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zhushko.Olha\Desktop\Зміни 561-2011 - тарифи\ДОДАТОК 6 до рішення 561\"/>
    </mc:Choice>
  </mc:AlternateContent>
  <bookViews>
    <workbookView xWindow="0" yWindow="60" windowWidth="15360" windowHeight="7700" tabRatio="957"/>
  </bookViews>
  <sheets>
    <sheet name="Зведена" sheetId="22" r:id="rId1"/>
    <sheet name="cходова" sheetId="2" state="hidden" r:id="rId2"/>
    <sheet name="прибуд." sheetId="3" state="hidden" r:id="rId3"/>
    <sheet name="дератизац." sheetId="4" state="hidden" r:id="rId4"/>
    <sheet name="підготовка до зими" sheetId="6" state="hidden" r:id="rId5"/>
    <sheet name="електрики" sheetId="5" state="hidden" r:id="rId6"/>
    <sheet name="зварювальн" sheetId="9" state="hidden" r:id="rId7"/>
    <sheet name="димоканал" sheetId="7" state="hidden" r:id="rId8"/>
    <sheet name="покрівлі" sheetId="10" state="hidden" r:id="rId9"/>
    <sheet name="майстерні" sheetId="11" state="hidden" r:id="rId10"/>
    <sheet name="маляри" sheetId="8" state="hidden" r:id="rId11"/>
    <sheet name="гар.вода" sheetId="14" state="hidden" r:id="rId12"/>
    <sheet name="ц.о." sheetId="18" state="hidden" r:id="rId13"/>
    <sheet name="хол.вода" sheetId="12" state="hidden" r:id="rId14"/>
    <sheet name="каналізація" sheetId="17" state="hidden" r:id="rId15"/>
    <sheet name="аварійні" sheetId="13" state="hidden" r:id="rId16"/>
  </sheets>
  <externalReferences>
    <externalReference r:id="rId17"/>
  </externalReferences>
  <definedNames>
    <definedName name="_xlnm._FilterDatabase" localSheetId="1" hidden="1">cходова!$A$1:$T$1101</definedName>
    <definedName name="_xlnm._FilterDatabase" localSheetId="11" hidden="1">гар.вода!$A$1:$M$1185</definedName>
    <definedName name="_xlnm._FilterDatabase" localSheetId="3" hidden="1">дератизац.!$A$1:$M$1099</definedName>
    <definedName name="_xlnm._FilterDatabase" localSheetId="5" hidden="1">електрики!$A$1:$U$1101</definedName>
    <definedName name="_xlnm._FilterDatabase" localSheetId="0" hidden="1">Зведена!$B$1:$B$1109</definedName>
    <definedName name="_xlnm._FilterDatabase" localSheetId="14" hidden="1">каналізація!$A$1:$Q$1185</definedName>
    <definedName name="_xlnm._FilterDatabase" localSheetId="4" hidden="1">'підготовка до зими'!$A$1:$N$1099</definedName>
    <definedName name="_xlnm._FilterDatabase" localSheetId="2" hidden="1">прибуд.!$A$1:$AA$1099</definedName>
    <definedName name="_xlnm._FilterDatabase" localSheetId="13" hidden="1">хол.вода!$A$1:$T$1185</definedName>
    <definedName name="_xlnm._FilterDatabase" localSheetId="12" hidden="1">ц.о.!$A$1:$N$1185</definedName>
    <definedName name="_xlnm.Print_Titles" localSheetId="0">Зведена!$6:$6</definedName>
    <definedName name="_xlnm.Print_Titles" localSheetId="2">прибуд.!$3:$3</definedName>
    <definedName name="_xlnm.Print_Area" localSheetId="1">cходова!$A$1:$S$1101</definedName>
    <definedName name="_xlnm.Print_Area" localSheetId="11">гар.вода!$A$1:$L$1103</definedName>
    <definedName name="_xlnm.Print_Area" localSheetId="3">дератизац.!$A$1:$N$1190</definedName>
    <definedName name="_xlnm.Print_Area" localSheetId="7">димоканал!$A$1:$Q$1103</definedName>
    <definedName name="_xlnm.Print_Area" localSheetId="5">електрики!$A$1:$S$1101</definedName>
    <definedName name="_xlnm.Print_Area" localSheetId="6">зварювальн!$A$1:$M$1101</definedName>
    <definedName name="_xlnm.Print_Area" localSheetId="0">Зведена!$A$1:$P$1109</definedName>
    <definedName name="_xlnm.Print_Area" localSheetId="14">каналізація!$A$1:$T$1290</definedName>
    <definedName name="_xlnm.Print_Area" localSheetId="9">майстерні!$A$1:$L$1102</definedName>
    <definedName name="_xlnm.Print_Area" localSheetId="10">маляри!$A$1:$Q$1103</definedName>
    <definedName name="_xlnm.Print_Area" localSheetId="4">'підготовка до зими'!$A$1:$N$1419</definedName>
    <definedName name="_xlnm.Print_Area" localSheetId="8">покрівлі!$A$1:$N$1102</definedName>
    <definedName name="_xlnm.Print_Area" localSheetId="2">прибуд.!$A$1:$O$1107</definedName>
    <definedName name="_xlnm.Print_Area" localSheetId="13">хол.вода!$A$1:$R$1102</definedName>
    <definedName name="_xlnm.Print_Area" localSheetId="12">ц.о.!$A$1:$M$1103</definedName>
  </definedNames>
  <calcPr calcId="162913"/>
  <fileRecoveryPr autoRecover="0"/>
</workbook>
</file>

<file path=xl/calcChain.xml><?xml version="1.0" encoding="utf-8"?>
<calcChain xmlns="http://schemas.openxmlformats.org/spreadsheetml/2006/main">
  <c r="H493" i="13" l="1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00" i="13"/>
  <c r="H1001" i="13"/>
  <c r="H1002" i="13"/>
  <c r="H1003" i="13"/>
  <c r="H1004" i="13"/>
  <c r="H1005" i="13"/>
  <c r="H1006" i="13"/>
  <c r="H1007" i="13"/>
  <c r="H1008" i="13"/>
  <c r="H1009" i="13"/>
  <c r="H1010" i="13"/>
  <c r="H1011" i="13"/>
  <c r="H1012" i="13"/>
  <c r="H1013" i="13"/>
  <c r="H1014" i="13"/>
  <c r="H1015" i="13"/>
  <c r="H1016" i="13"/>
  <c r="H1017" i="13"/>
  <c r="H1018" i="13"/>
  <c r="H1019" i="13"/>
  <c r="H1020" i="13"/>
  <c r="H1021" i="13"/>
  <c r="H1022" i="13"/>
  <c r="H1023" i="13"/>
  <c r="H1024" i="13"/>
  <c r="H1025" i="13"/>
  <c r="H1026" i="13"/>
  <c r="H1027" i="13"/>
  <c r="H1028" i="13"/>
  <c r="H1029" i="13"/>
  <c r="H1030" i="13"/>
  <c r="H1031" i="13"/>
  <c r="H1032" i="13"/>
  <c r="H1033" i="13"/>
  <c r="H1034" i="13"/>
  <c r="H1035" i="13"/>
  <c r="H1036" i="13"/>
  <c r="H1037" i="13"/>
  <c r="H1038" i="13"/>
  <c r="H1039" i="13"/>
  <c r="H1040" i="13"/>
  <c r="H1041" i="13"/>
  <c r="H1042" i="13"/>
  <c r="H1043" i="13"/>
  <c r="H1044" i="13"/>
  <c r="H1045" i="13"/>
  <c r="H1046" i="13"/>
  <c r="H1047" i="13"/>
  <c r="H1048" i="13"/>
  <c r="H1049" i="13"/>
  <c r="H1050" i="13"/>
  <c r="H1051" i="13"/>
  <c r="H1052" i="13"/>
  <c r="H1053" i="13"/>
  <c r="H1054" i="13"/>
  <c r="H1055" i="13"/>
  <c r="H1056" i="13"/>
  <c r="H1057" i="13"/>
  <c r="H1058" i="13"/>
  <c r="H1059" i="13"/>
  <c r="H1060" i="13"/>
  <c r="H1061" i="13"/>
  <c r="H1062" i="13"/>
  <c r="H1063" i="13"/>
  <c r="H1064" i="13"/>
  <c r="H1065" i="13"/>
  <c r="H1066" i="13"/>
  <c r="H1067" i="13"/>
  <c r="H1068" i="13"/>
  <c r="H1069" i="13"/>
  <c r="H1070" i="13"/>
  <c r="H1071" i="13"/>
  <c r="H1072" i="13"/>
  <c r="H1073" i="13"/>
  <c r="H1074" i="13"/>
  <c r="H1075" i="13"/>
  <c r="H1076" i="13"/>
  <c r="H1077" i="13"/>
  <c r="H1078" i="13"/>
  <c r="H1079" i="13"/>
  <c r="H1080" i="13"/>
  <c r="H1081" i="13"/>
  <c r="H1082" i="13"/>
  <c r="H1083" i="13"/>
  <c r="H1084" i="13"/>
  <c r="H1085" i="13"/>
  <c r="H1086" i="13"/>
  <c r="H1087" i="13"/>
  <c r="H1088" i="13"/>
  <c r="H1089" i="13"/>
  <c r="H1090" i="13"/>
  <c r="H1091" i="13"/>
  <c r="H1092" i="13"/>
  <c r="H1093" i="13"/>
  <c r="H1094" i="13"/>
  <c r="H1095" i="13"/>
  <c r="H1096" i="13"/>
  <c r="H1097" i="13"/>
  <c r="H1098" i="13"/>
  <c r="H1099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67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" i="13"/>
  <c r="H2" i="13"/>
  <c r="N65" i="5" l="1"/>
  <c r="N82" i="5"/>
  <c r="J82" i="6"/>
  <c r="N82" i="3"/>
  <c r="M82" i="3"/>
  <c r="I82" i="3"/>
  <c r="H82" i="3"/>
  <c r="G82" i="3"/>
  <c r="E82" i="3"/>
  <c r="D82" i="3"/>
  <c r="C82" i="3"/>
  <c r="G1014" i="18"/>
  <c r="H1014" i="18" s="1"/>
  <c r="G1015" i="18"/>
  <c r="G1016" i="18"/>
  <c r="H1016" i="18" s="1"/>
  <c r="G1017" i="18"/>
  <c r="G1018" i="18"/>
  <c r="H1018" i="18" s="1"/>
  <c r="G1019" i="18"/>
  <c r="G1020" i="18"/>
  <c r="H1020" i="18" s="1"/>
  <c r="G1021" i="18"/>
  <c r="H1021" i="18" s="1"/>
  <c r="G1022" i="18"/>
  <c r="H1022" i="18" s="1"/>
  <c r="G1023" i="18"/>
  <c r="G1024" i="18"/>
  <c r="H1024" i="18" s="1"/>
  <c r="G1025" i="18"/>
  <c r="G1029" i="18"/>
  <c r="H1029" i="18" s="1"/>
  <c r="G1030" i="18"/>
  <c r="G1031" i="18"/>
  <c r="H1031" i="18" s="1"/>
  <c r="G1032" i="18"/>
  <c r="H1032" i="18" s="1"/>
  <c r="G1033" i="18"/>
  <c r="H1033" i="18" s="1"/>
  <c r="G1034" i="18"/>
  <c r="G1035" i="18"/>
  <c r="H1035" i="18" s="1"/>
  <c r="G1036" i="18"/>
  <c r="G1037" i="18"/>
  <c r="H1037" i="18" s="1"/>
  <c r="G1038" i="18"/>
  <c r="G1039" i="18"/>
  <c r="H1039" i="18" s="1"/>
  <c r="G1013" i="18"/>
  <c r="G1014" i="14"/>
  <c r="H1014" i="14" s="1"/>
  <c r="G1015" i="14"/>
  <c r="G1016" i="14"/>
  <c r="H1016" i="14" s="1"/>
  <c r="G1017" i="14"/>
  <c r="H1017" i="14" s="1"/>
  <c r="G1018" i="14"/>
  <c r="H1018" i="14" s="1"/>
  <c r="G1019" i="14"/>
  <c r="G1020" i="14"/>
  <c r="H1020" i="14" s="1"/>
  <c r="G1021" i="14"/>
  <c r="G1022" i="14"/>
  <c r="H1022" i="14" s="1"/>
  <c r="G1023" i="14"/>
  <c r="G1024" i="14"/>
  <c r="H1024" i="14" s="1"/>
  <c r="G1025" i="14"/>
  <c r="H1025" i="14" s="1"/>
  <c r="G1029" i="14"/>
  <c r="H1029" i="14" s="1"/>
  <c r="G1030" i="14"/>
  <c r="G1031" i="14"/>
  <c r="H1031" i="14" s="1"/>
  <c r="G1032" i="14"/>
  <c r="H1032" i="14" s="1"/>
  <c r="G1033" i="14"/>
  <c r="H1033" i="14" s="1"/>
  <c r="G1034" i="14"/>
  <c r="G1035" i="14"/>
  <c r="H1035" i="14" s="1"/>
  <c r="G1036" i="14"/>
  <c r="H1036" i="14" s="1"/>
  <c r="G1037" i="14"/>
  <c r="H1037" i="14" s="1"/>
  <c r="G1038" i="14"/>
  <c r="G1039" i="14"/>
  <c r="H1039" i="14" s="1"/>
  <c r="G1013" i="14"/>
  <c r="H1013" i="14" s="1"/>
  <c r="K668" i="9"/>
  <c r="G707" i="18"/>
  <c r="G708" i="18"/>
  <c r="H708" i="18" s="1"/>
  <c r="G709" i="18"/>
  <c r="G710" i="18"/>
  <c r="H710" i="18" s="1"/>
  <c r="G711" i="18"/>
  <c r="G712" i="18"/>
  <c r="H712" i="18" s="1"/>
  <c r="G713" i="18"/>
  <c r="H713" i="18" s="1"/>
  <c r="G714" i="18"/>
  <c r="H714" i="18" s="1"/>
  <c r="G715" i="18"/>
  <c r="G716" i="18"/>
  <c r="H716" i="18" s="1"/>
  <c r="G717" i="18"/>
  <c r="G718" i="18"/>
  <c r="H718" i="18" s="1"/>
  <c r="G719" i="18"/>
  <c r="G720" i="18"/>
  <c r="H720" i="18" s="1"/>
  <c r="G721" i="18"/>
  <c r="H721" i="18" s="1"/>
  <c r="G722" i="18"/>
  <c r="H722" i="18" s="1"/>
  <c r="G723" i="18"/>
  <c r="G724" i="18"/>
  <c r="H724" i="18" s="1"/>
  <c r="G725" i="18"/>
  <c r="G726" i="18"/>
  <c r="H726" i="18" s="1"/>
  <c r="G727" i="18"/>
  <c r="G728" i="18"/>
  <c r="H728" i="18" s="1"/>
  <c r="G729" i="18"/>
  <c r="H729" i="18" s="1"/>
  <c r="G730" i="18"/>
  <c r="H730" i="18" s="1"/>
  <c r="G731" i="18"/>
  <c r="G732" i="18"/>
  <c r="H732" i="18" s="1"/>
  <c r="G733" i="18"/>
  <c r="G734" i="18"/>
  <c r="H734" i="18" s="1"/>
  <c r="G735" i="18"/>
  <c r="G736" i="18"/>
  <c r="H736" i="18" s="1"/>
  <c r="G737" i="18"/>
  <c r="H737" i="18" s="1"/>
  <c r="G738" i="18"/>
  <c r="H738" i="18" s="1"/>
  <c r="G739" i="18"/>
  <c r="G740" i="18"/>
  <c r="H740" i="18" s="1"/>
  <c r="G741" i="18"/>
  <c r="G742" i="18"/>
  <c r="H742" i="18" s="1"/>
  <c r="G743" i="18"/>
  <c r="G744" i="18"/>
  <c r="H744" i="18" s="1"/>
  <c r="G745" i="18"/>
  <c r="H745" i="18" s="1"/>
  <c r="G746" i="18"/>
  <c r="H746" i="18" s="1"/>
  <c r="G747" i="18"/>
  <c r="G748" i="18"/>
  <c r="H748" i="18" s="1"/>
  <c r="G749" i="18"/>
  <c r="G750" i="18"/>
  <c r="H750" i="18" s="1"/>
  <c r="G751" i="18"/>
  <c r="G752" i="18"/>
  <c r="H752" i="18" s="1"/>
  <c r="G753" i="18"/>
  <c r="H753" i="18" s="1"/>
  <c r="G754" i="18"/>
  <c r="H754" i="18" s="1"/>
  <c r="G755" i="18"/>
  <c r="G756" i="18"/>
  <c r="H756" i="18" s="1"/>
  <c r="G757" i="18"/>
  <c r="G758" i="18"/>
  <c r="H758" i="18" s="1"/>
  <c r="G759" i="18"/>
  <c r="G760" i="18"/>
  <c r="H760" i="18" s="1"/>
  <c r="G761" i="18"/>
  <c r="H761" i="18" s="1"/>
  <c r="G762" i="18"/>
  <c r="H762" i="18" s="1"/>
  <c r="G763" i="18"/>
  <c r="G764" i="18"/>
  <c r="H764" i="18" s="1"/>
  <c r="G765" i="18"/>
  <c r="G766" i="18"/>
  <c r="H766" i="18" s="1"/>
  <c r="G767" i="18"/>
  <c r="G768" i="18"/>
  <c r="H768" i="18" s="1"/>
  <c r="G769" i="18"/>
  <c r="H769" i="18" s="1"/>
  <c r="G770" i="18"/>
  <c r="H770" i="18" s="1"/>
  <c r="G771" i="18"/>
  <c r="G772" i="18"/>
  <c r="H772" i="18" s="1"/>
  <c r="G773" i="18"/>
  <c r="G776" i="18"/>
  <c r="H776" i="18" s="1"/>
  <c r="K661" i="12"/>
  <c r="K662" i="12"/>
  <c r="K663" i="12"/>
  <c r="L663" i="12" s="1"/>
  <c r="K664" i="12"/>
  <c r="L664" i="12" s="1"/>
  <c r="K665" i="12"/>
  <c r="K666" i="12"/>
  <c r="L666" i="12" s="1"/>
  <c r="K667" i="12"/>
  <c r="L667" i="12" s="1"/>
  <c r="G501" i="18"/>
  <c r="H501" i="18" s="1"/>
  <c r="G502" i="18"/>
  <c r="G504" i="18"/>
  <c r="H504" i="18" s="1"/>
  <c r="G505" i="18"/>
  <c r="H505" i="18" s="1"/>
  <c r="G506" i="18"/>
  <c r="H506" i="18" s="1"/>
  <c r="G507" i="18"/>
  <c r="G508" i="18"/>
  <c r="H508" i="18" s="1"/>
  <c r="G509" i="18"/>
  <c r="H509" i="18" s="1"/>
  <c r="G510" i="18"/>
  <c r="H510" i="18" s="1"/>
  <c r="G511" i="18"/>
  <c r="G512" i="18"/>
  <c r="G513" i="18"/>
  <c r="H513" i="18" s="1"/>
  <c r="G514" i="18"/>
  <c r="H514" i="18" s="1"/>
  <c r="G515" i="18"/>
  <c r="G516" i="18"/>
  <c r="H516" i="18" s="1"/>
  <c r="G518" i="18"/>
  <c r="H518" i="18" s="1"/>
  <c r="G519" i="18"/>
  <c r="H519" i="18" s="1"/>
  <c r="G520" i="18"/>
  <c r="G521" i="18"/>
  <c r="H521" i="18" s="1"/>
  <c r="G522" i="18"/>
  <c r="H522" i="18" s="1"/>
  <c r="G523" i="18"/>
  <c r="H523" i="18" s="1"/>
  <c r="G524" i="18"/>
  <c r="G525" i="18"/>
  <c r="H525" i="18" s="1"/>
  <c r="G526" i="18"/>
  <c r="H526" i="18" s="1"/>
  <c r="G527" i="18"/>
  <c r="H527" i="18" s="1"/>
  <c r="G528" i="18"/>
  <c r="G529" i="18"/>
  <c r="G530" i="18"/>
  <c r="H530" i="18" s="1"/>
  <c r="G531" i="18"/>
  <c r="H531" i="18" s="1"/>
  <c r="G532" i="18"/>
  <c r="G533" i="18"/>
  <c r="H533" i="18" s="1"/>
  <c r="G534" i="18"/>
  <c r="H534" i="18" s="1"/>
  <c r="G535" i="18"/>
  <c r="H535" i="18" s="1"/>
  <c r="G536" i="18"/>
  <c r="G537" i="18"/>
  <c r="H537" i="18" s="1"/>
  <c r="G538" i="18"/>
  <c r="H538" i="18" s="1"/>
  <c r="G539" i="18"/>
  <c r="H539" i="18" s="1"/>
  <c r="G540" i="18"/>
  <c r="G541" i="18"/>
  <c r="H541" i="18" s="1"/>
  <c r="G542" i="18"/>
  <c r="H542" i="18" s="1"/>
  <c r="G543" i="18"/>
  <c r="H543" i="18" s="1"/>
  <c r="G544" i="18"/>
  <c r="G545" i="18"/>
  <c r="H545" i="18" s="1"/>
  <c r="G546" i="18"/>
  <c r="H546" i="18" s="1"/>
  <c r="G547" i="18"/>
  <c r="H547" i="18" s="1"/>
  <c r="G548" i="18"/>
  <c r="G554" i="18"/>
  <c r="H554" i="18" s="1"/>
  <c r="G555" i="18"/>
  <c r="H555" i="18" s="1"/>
  <c r="G556" i="18"/>
  <c r="H556" i="18" s="1"/>
  <c r="G557" i="18"/>
  <c r="G558" i="18"/>
  <c r="H558" i="18" s="1"/>
  <c r="G559" i="18"/>
  <c r="H559" i="18" s="1"/>
  <c r="G560" i="18"/>
  <c r="H560" i="18" s="1"/>
  <c r="G561" i="18"/>
  <c r="G562" i="18"/>
  <c r="H562" i="18" s="1"/>
  <c r="G563" i="18"/>
  <c r="H563" i="18" s="1"/>
  <c r="G564" i="18"/>
  <c r="H564" i="18" s="1"/>
  <c r="G565" i="18"/>
  <c r="G566" i="18"/>
  <c r="G567" i="18"/>
  <c r="H567" i="18" s="1"/>
  <c r="G568" i="18"/>
  <c r="H568" i="18" s="1"/>
  <c r="G569" i="18"/>
  <c r="G570" i="18"/>
  <c r="H570" i="18" s="1"/>
  <c r="G571" i="18"/>
  <c r="H571" i="18" s="1"/>
  <c r="G572" i="18"/>
  <c r="H572" i="18" s="1"/>
  <c r="G573" i="18"/>
  <c r="G574" i="18"/>
  <c r="H574" i="18" s="1"/>
  <c r="G575" i="18"/>
  <c r="H575" i="18" s="1"/>
  <c r="G576" i="18"/>
  <c r="H576" i="18" s="1"/>
  <c r="G577" i="18"/>
  <c r="G578" i="18"/>
  <c r="H578" i="18" s="1"/>
  <c r="G579" i="18"/>
  <c r="H579" i="18" s="1"/>
  <c r="G580" i="18"/>
  <c r="H580" i="18" s="1"/>
  <c r="G581" i="18"/>
  <c r="G582" i="18"/>
  <c r="H582" i="18" s="1"/>
  <c r="G583" i="18"/>
  <c r="H583" i="18" s="1"/>
  <c r="G584" i="18"/>
  <c r="H584" i="18" s="1"/>
  <c r="G585" i="18"/>
  <c r="G586" i="18"/>
  <c r="H586" i="18" s="1"/>
  <c r="G591" i="18"/>
  <c r="H591" i="18" s="1"/>
  <c r="G592" i="18"/>
  <c r="H592" i="18" s="1"/>
  <c r="G593" i="18"/>
  <c r="G594" i="18"/>
  <c r="H594" i="18" s="1"/>
  <c r="G595" i="18"/>
  <c r="H595" i="18" s="1"/>
  <c r="G596" i="18"/>
  <c r="H596" i="18" s="1"/>
  <c r="G597" i="18"/>
  <c r="G598" i="18"/>
  <c r="H598" i="18" s="1"/>
  <c r="G599" i="18"/>
  <c r="H599" i="18" s="1"/>
  <c r="G600" i="18"/>
  <c r="H600" i="18" s="1"/>
  <c r="G601" i="18"/>
  <c r="G602" i="18"/>
  <c r="G603" i="18"/>
  <c r="H603" i="18" s="1"/>
  <c r="G604" i="18"/>
  <c r="H604" i="18" s="1"/>
  <c r="G605" i="18"/>
  <c r="G606" i="18"/>
  <c r="H606" i="18" s="1"/>
  <c r="G611" i="18"/>
  <c r="H611" i="18" s="1"/>
  <c r="G612" i="18"/>
  <c r="H612" i="18" s="1"/>
  <c r="G613" i="18"/>
  <c r="G614" i="18"/>
  <c r="H614" i="18" s="1"/>
  <c r="G615" i="18"/>
  <c r="H615" i="18" s="1"/>
  <c r="G616" i="18"/>
  <c r="H616" i="18" s="1"/>
  <c r="G617" i="18"/>
  <c r="G618" i="18"/>
  <c r="H618" i="18" s="1"/>
  <c r="G619" i="18"/>
  <c r="H619" i="18" s="1"/>
  <c r="G620" i="18"/>
  <c r="H620" i="18" s="1"/>
  <c r="G621" i="18"/>
  <c r="G622" i="18"/>
  <c r="H622" i="18" s="1"/>
  <c r="G623" i="18"/>
  <c r="H623" i="18" s="1"/>
  <c r="G624" i="18"/>
  <c r="H624" i="18" s="1"/>
  <c r="G625" i="18"/>
  <c r="G626" i="18"/>
  <c r="H626" i="18" s="1"/>
  <c r="G627" i="18"/>
  <c r="H627" i="18" s="1"/>
  <c r="G628" i="18"/>
  <c r="H628" i="18" s="1"/>
  <c r="G629" i="18"/>
  <c r="G634" i="18"/>
  <c r="H634" i="18" s="1"/>
  <c r="G636" i="18"/>
  <c r="H636" i="18" s="1"/>
  <c r="G637" i="18"/>
  <c r="H637" i="18" s="1"/>
  <c r="G638" i="18"/>
  <c r="G639" i="18"/>
  <c r="H639" i="18" s="1"/>
  <c r="G640" i="18"/>
  <c r="H640" i="18" s="1"/>
  <c r="G641" i="18"/>
  <c r="H641" i="18" s="1"/>
  <c r="G642" i="18"/>
  <c r="G643" i="18"/>
  <c r="G645" i="18"/>
  <c r="H645" i="18" s="1"/>
  <c r="G646" i="18"/>
  <c r="H646" i="18" s="1"/>
  <c r="G647" i="18"/>
  <c r="G648" i="18"/>
  <c r="H648" i="18" s="1"/>
  <c r="G649" i="18"/>
  <c r="H649" i="18" s="1"/>
  <c r="G650" i="18"/>
  <c r="H650" i="18" s="1"/>
  <c r="G651" i="18"/>
  <c r="G652" i="18"/>
  <c r="H652" i="18" s="1"/>
  <c r="G653" i="18"/>
  <c r="H653" i="18" s="1"/>
  <c r="G654" i="18"/>
  <c r="H654" i="18" s="1"/>
  <c r="G655" i="18"/>
  <c r="G656" i="18"/>
  <c r="H656" i="18" s="1"/>
  <c r="G657" i="18"/>
  <c r="H657" i="18" s="1"/>
  <c r="G658" i="18"/>
  <c r="H658" i="18" s="1"/>
  <c r="G659" i="18"/>
  <c r="G660" i="18"/>
  <c r="E780" i="13"/>
  <c r="C780" i="13"/>
  <c r="D780" i="13"/>
  <c r="D349" i="13"/>
  <c r="E349" i="13"/>
  <c r="C344" i="13"/>
  <c r="F84" i="13"/>
  <c r="G84" i="13" s="1"/>
  <c r="F85" i="13"/>
  <c r="F86" i="13"/>
  <c r="G86" i="13" s="1"/>
  <c r="F87" i="13"/>
  <c r="G87" i="13" s="1"/>
  <c r="F88" i="13"/>
  <c r="G88" i="13" s="1"/>
  <c r="F89" i="13"/>
  <c r="G89" i="13" s="1"/>
  <c r="F90" i="13"/>
  <c r="G90" i="13" s="1"/>
  <c r="F91" i="13"/>
  <c r="G91" i="13" s="1"/>
  <c r="F92" i="13"/>
  <c r="G92" i="13" s="1"/>
  <c r="F93" i="13"/>
  <c r="G93" i="13" s="1"/>
  <c r="F94" i="13"/>
  <c r="G94" i="13" s="1"/>
  <c r="F95" i="13"/>
  <c r="G95" i="13" s="1"/>
  <c r="F96" i="13"/>
  <c r="G96" i="13" s="1"/>
  <c r="F97" i="13"/>
  <c r="G97" i="13" s="1"/>
  <c r="F98" i="13"/>
  <c r="G98" i="13" s="1"/>
  <c r="F99" i="13"/>
  <c r="G99" i="13" s="1"/>
  <c r="F100" i="13"/>
  <c r="G100" i="13" s="1"/>
  <c r="F101" i="13"/>
  <c r="G101" i="13" s="1"/>
  <c r="F102" i="13"/>
  <c r="G102" i="13" s="1"/>
  <c r="F103" i="13"/>
  <c r="G103" i="13" s="1"/>
  <c r="F104" i="13"/>
  <c r="G104" i="13" s="1"/>
  <c r="F105" i="13"/>
  <c r="G105" i="13" s="1"/>
  <c r="F106" i="13"/>
  <c r="G106" i="13" s="1"/>
  <c r="F107" i="13"/>
  <c r="G107" i="13" s="1"/>
  <c r="F108" i="13"/>
  <c r="G108" i="13" s="1"/>
  <c r="F109" i="13"/>
  <c r="G109" i="13" s="1"/>
  <c r="F110" i="13"/>
  <c r="G110" i="13" s="1"/>
  <c r="F111" i="13"/>
  <c r="G111" i="13" s="1"/>
  <c r="F112" i="13"/>
  <c r="G112" i="13" s="1"/>
  <c r="F113" i="13"/>
  <c r="G113" i="13" s="1"/>
  <c r="F114" i="13"/>
  <c r="G114" i="13" s="1"/>
  <c r="F115" i="13"/>
  <c r="G115" i="13" s="1"/>
  <c r="F116" i="13"/>
  <c r="G116" i="13" s="1"/>
  <c r="F117" i="13"/>
  <c r="G117" i="13" s="1"/>
  <c r="F118" i="13"/>
  <c r="G118" i="13" s="1"/>
  <c r="F119" i="13"/>
  <c r="G119" i="13" s="1"/>
  <c r="F120" i="13"/>
  <c r="G120" i="13" s="1"/>
  <c r="F121" i="13"/>
  <c r="G121" i="13" s="1"/>
  <c r="F122" i="13"/>
  <c r="G122" i="13" s="1"/>
  <c r="F123" i="13"/>
  <c r="G123" i="13" s="1"/>
  <c r="F124" i="13"/>
  <c r="G124" i="13" s="1"/>
  <c r="F125" i="13"/>
  <c r="G125" i="13" s="1"/>
  <c r="F126" i="13"/>
  <c r="G126" i="13" s="1"/>
  <c r="F127" i="13"/>
  <c r="G127" i="13" s="1"/>
  <c r="F128" i="13"/>
  <c r="G128" i="13" s="1"/>
  <c r="F129" i="13"/>
  <c r="G129" i="13" s="1"/>
  <c r="F130" i="13"/>
  <c r="G130" i="13" s="1"/>
  <c r="F131" i="13"/>
  <c r="G131" i="13" s="1"/>
  <c r="F132" i="13"/>
  <c r="G132" i="13" s="1"/>
  <c r="F133" i="13"/>
  <c r="G133" i="13" s="1"/>
  <c r="F134" i="13"/>
  <c r="G134" i="13" s="1"/>
  <c r="F135" i="13"/>
  <c r="G135" i="13" s="1"/>
  <c r="F136" i="13"/>
  <c r="G136" i="13" s="1"/>
  <c r="F137" i="13"/>
  <c r="G137" i="13" s="1"/>
  <c r="F138" i="13"/>
  <c r="G138" i="13" s="1"/>
  <c r="F139" i="13"/>
  <c r="G139" i="13" s="1"/>
  <c r="F140" i="13"/>
  <c r="G140" i="13" s="1"/>
  <c r="F141" i="13"/>
  <c r="G141" i="13" s="1"/>
  <c r="F142" i="13"/>
  <c r="G142" i="13" s="1"/>
  <c r="F143" i="13"/>
  <c r="G143" i="13" s="1"/>
  <c r="F144" i="13"/>
  <c r="G144" i="13" s="1"/>
  <c r="F145" i="13"/>
  <c r="G145" i="13" s="1"/>
  <c r="F146" i="13"/>
  <c r="G146" i="13" s="1"/>
  <c r="F147" i="13"/>
  <c r="G147" i="13" s="1"/>
  <c r="F148" i="13"/>
  <c r="G148" i="13" s="1"/>
  <c r="F149" i="13"/>
  <c r="G149" i="13" s="1"/>
  <c r="F150" i="13"/>
  <c r="G150" i="13" s="1"/>
  <c r="F151" i="13"/>
  <c r="G151" i="13" s="1"/>
  <c r="F152" i="13"/>
  <c r="G152" i="13" s="1"/>
  <c r="F153" i="13"/>
  <c r="G153" i="13" s="1"/>
  <c r="F154" i="13"/>
  <c r="G154" i="13" s="1"/>
  <c r="F155" i="13"/>
  <c r="G155" i="13" s="1"/>
  <c r="F156" i="13"/>
  <c r="G156" i="13" s="1"/>
  <c r="F157" i="13"/>
  <c r="G157" i="13" s="1"/>
  <c r="F158" i="13"/>
  <c r="G158" i="13" s="1"/>
  <c r="F159" i="13"/>
  <c r="G159" i="13" s="1"/>
  <c r="F160" i="13"/>
  <c r="G160" i="13" s="1"/>
  <c r="F161" i="13"/>
  <c r="G161" i="13" s="1"/>
  <c r="F162" i="13"/>
  <c r="G162" i="13" s="1"/>
  <c r="F163" i="13"/>
  <c r="G163" i="13" s="1"/>
  <c r="F164" i="13"/>
  <c r="G164" i="13" s="1"/>
  <c r="F165" i="13"/>
  <c r="G165" i="13" s="1"/>
  <c r="F166" i="13"/>
  <c r="G166" i="13" s="1"/>
  <c r="F167" i="13"/>
  <c r="G167" i="13" s="1"/>
  <c r="F168" i="13"/>
  <c r="G168" i="13" s="1"/>
  <c r="F169" i="13"/>
  <c r="G169" i="13" s="1"/>
  <c r="F170" i="13"/>
  <c r="G170" i="13" s="1"/>
  <c r="F171" i="13"/>
  <c r="G171" i="13" s="1"/>
  <c r="F172" i="13"/>
  <c r="G172" i="13" s="1"/>
  <c r="F173" i="13"/>
  <c r="G173" i="13" s="1"/>
  <c r="F174" i="13"/>
  <c r="G174" i="13" s="1"/>
  <c r="F175" i="13"/>
  <c r="G175" i="13" s="1"/>
  <c r="F176" i="13"/>
  <c r="G176" i="13" s="1"/>
  <c r="F177" i="13"/>
  <c r="G177" i="13" s="1"/>
  <c r="F178" i="13"/>
  <c r="G178" i="13" s="1"/>
  <c r="F179" i="13"/>
  <c r="G179" i="13" s="1"/>
  <c r="F180" i="13"/>
  <c r="G180" i="13" s="1"/>
  <c r="F181" i="13"/>
  <c r="G181" i="13" s="1"/>
  <c r="F182" i="13"/>
  <c r="G182" i="13" s="1"/>
  <c r="F183" i="13"/>
  <c r="G183" i="13" s="1"/>
  <c r="F184" i="13"/>
  <c r="G184" i="13" s="1"/>
  <c r="F185" i="13"/>
  <c r="G185" i="13" s="1"/>
  <c r="F186" i="13"/>
  <c r="G186" i="13" s="1"/>
  <c r="F187" i="13"/>
  <c r="G187" i="13" s="1"/>
  <c r="F188" i="13"/>
  <c r="G188" i="13" s="1"/>
  <c r="F189" i="13"/>
  <c r="G189" i="13" s="1"/>
  <c r="F190" i="13"/>
  <c r="G190" i="13" s="1"/>
  <c r="F191" i="13"/>
  <c r="G191" i="13" s="1"/>
  <c r="F192" i="13"/>
  <c r="G192" i="13" s="1"/>
  <c r="F193" i="13"/>
  <c r="G193" i="13" s="1"/>
  <c r="F194" i="13"/>
  <c r="G194" i="13" s="1"/>
  <c r="F195" i="13"/>
  <c r="G195" i="13" s="1"/>
  <c r="F196" i="13"/>
  <c r="G196" i="13" s="1"/>
  <c r="F197" i="13"/>
  <c r="G197" i="13" s="1"/>
  <c r="F198" i="13"/>
  <c r="G198" i="13" s="1"/>
  <c r="F199" i="13"/>
  <c r="G199" i="13" s="1"/>
  <c r="F200" i="13"/>
  <c r="G200" i="13" s="1"/>
  <c r="F201" i="13"/>
  <c r="G201" i="13" s="1"/>
  <c r="F202" i="13"/>
  <c r="G202" i="13" s="1"/>
  <c r="F203" i="13"/>
  <c r="G203" i="13" s="1"/>
  <c r="F204" i="13"/>
  <c r="G204" i="13" s="1"/>
  <c r="F205" i="13"/>
  <c r="G205" i="13" s="1"/>
  <c r="F206" i="13"/>
  <c r="G206" i="13" s="1"/>
  <c r="F207" i="13"/>
  <c r="G207" i="13" s="1"/>
  <c r="F208" i="13"/>
  <c r="G208" i="13" s="1"/>
  <c r="F209" i="13"/>
  <c r="G209" i="13" s="1"/>
  <c r="F210" i="13"/>
  <c r="G210" i="13" s="1"/>
  <c r="F211" i="13"/>
  <c r="G211" i="13" s="1"/>
  <c r="F212" i="13"/>
  <c r="G212" i="13" s="1"/>
  <c r="F213" i="13"/>
  <c r="G213" i="13" s="1"/>
  <c r="F214" i="13"/>
  <c r="G214" i="13" s="1"/>
  <c r="F215" i="13"/>
  <c r="G215" i="13" s="1"/>
  <c r="F216" i="13"/>
  <c r="G216" i="13" s="1"/>
  <c r="F217" i="13"/>
  <c r="G217" i="13" s="1"/>
  <c r="F218" i="13"/>
  <c r="G218" i="13" s="1"/>
  <c r="F219" i="13"/>
  <c r="G219" i="13" s="1"/>
  <c r="F220" i="13"/>
  <c r="G220" i="13" s="1"/>
  <c r="F221" i="13"/>
  <c r="G221" i="13" s="1"/>
  <c r="F222" i="13"/>
  <c r="G222" i="13" s="1"/>
  <c r="F223" i="13"/>
  <c r="G223" i="13" s="1"/>
  <c r="F224" i="13"/>
  <c r="G224" i="13" s="1"/>
  <c r="F225" i="13"/>
  <c r="G225" i="13" s="1"/>
  <c r="F226" i="13"/>
  <c r="G226" i="13" s="1"/>
  <c r="F227" i="13"/>
  <c r="G227" i="13" s="1"/>
  <c r="F228" i="13"/>
  <c r="G228" i="13" s="1"/>
  <c r="F229" i="13"/>
  <c r="G229" i="13" s="1"/>
  <c r="F230" i="13"/>
  <c r="G230" i="13" s="1"/>
  <c r="F231" i="13"/>
  <c r="G231" i="13" s="1"/>
  <c r="F232" i="13"/>
  <c r="G232" i="13" s="1"/>
  <c r="F233" i="13"/>
  <c r="G233" i="13" s="1"/>
  <c r="F234" i="13"/>
  <c r="G234" i="13" s="1"/>
  <c r="F235" i="13"/>
  <c r="G235" i="13" s="1"/>
  <c r="F236" i="13"/>
  <c r="G236" i="13" s="1"/>
  <c r="F237" i="13"/>
  <c r="G237" i="13" s="1"/>
  <c r="F238" i="13"/>
  <c r="G238" i="13" s="1"/>
  <c r="F239" i="13"/>
  <c r="G239" i="13" s="1"/>
  <c r="F240" i="13"/>
  <c r="G240" i="13" s="1"/>
  <c r="F241" i="13"/>
  <c r="G241" i="13" s="1"/>
  <c r="F242" i="13"/>
  <c r="G242" i="13" s="1"/>
  <c r="F243" i="13"/>
  <c r="G243" i="13" s="1"/>
  <c r="F244" i="13"/>
  <c r="G244" i="13" s="1"/>
  <c r="F245" i="13"/>
  <c r="G245" i="13" s="1"/>
  <c r="F246" i="13"/>
  <c r="G246" i="13" s="1"/>
  <c r="F247" i="13"/>
  <c r="G247" i="13" s="1"/>
  <c r="F248" i="13"/>
  <c r="G248" i="13" s="1"/>
  <c r="F249" i="13"/>
  <c r="G249" i="13" s="1"/>
  <c r="F250" i="13"/>
  <c r="G250" i="13" s="1"/>
  <c r="F251" i="13"/>
  <c r="G251" i="13" s="1"/>
  <c r="F252" i="13"/>
  <c r="G252" i="13" s="1"/>
  <c r="F253" i="13"/>
  <c r="G253" i="13" s="1"/>
  <c r="F254" i="13"/>
  <c r="G254" i="13" s="1"/>
  <c r="F255" i="13"/>
  <c r="G255" i="13" s="1"/>
  <c r="F256" i="13"/>
  <c r="G256" i="13" s="1"/>
  <c r="F257" i="13"/>
  <c r="G257" i="13" s="1"/>
  <c r="F258" i="13"/>
  <c r="G258" i="13" s="1"/>
  <c r="F259" i="13"/>
  <c r="G259" i="13" s="1"/>
  <c r="F260" i="13"/>
  <c r="G260" i="13" s="1"/>
  <c r="F261" i="13"/>
  <c r="G261" i="13" s="1"/>
  <c r="F262" i="13"/>
  <c r="G262" i="13" s="1"/>
  <c r="F263" i="13"/>
  <c r="G263" i="13" s="1"/>
  <c r="F264" i="13"/>
  <c r="G264" i="13" s="1"/>
  <c r="F265" i="13"/>
  <c r="G265" i="13" s="1"/>
  <c r="F266" i="13"/>
  <c r="G266" i="13" s="1"/>
  <c r="F267" i="13"/>
  <c r="G267" i="13" s="1"/>
  <c r="F268" i="13"/>
  <c r="G268" i="13" s="1"/>
  <c r="F269" i="13"/>
  <c r="G269" i="13" s="1"/>
  <c r="F270" i="13"/>
  <c r="G270" i="13" s="1"/>
  <c r="F271" i="13"/>
  <c r="G271" i="13" s="1"/>
  <c r="F272" i="13"/>
  <c r="G272" i="13" s="1"/>
  <c r="F273" i="13"/>
  <c r="G273" i="13" s="1"/>
  <c r="F274" i="13"/>
  <c r="G274" i="13" s="1"/>
  <c r="F275" i="13"/>
  <c r="G275" i="13" s="1"/>
  <c r="F276" i="13"/>
  <c r="G276" i="13" s="1"/>
  <c r="F277" i="13"/>
  <c r="G277" i="13" s="1"/>
  <c r="F278" i="13"/>
  <c r="G278" i="13" s="1"/>
  <c r="F279" i="13"/>
  <c r="G279" i="13" s="1"/>
  <c r="F280" i="13"/>
  <c r="G280" i="13" s="1"/>
  <c r="F281" i="13"/>
  <c r="G281" i="13" s="1"/>
  <c r="F282" i="13"/>
  <c r="G282" i="13" s="1"/>
  <c r="F283" i="13"/>
  <c r="G283" i="13" s="1"/>
  <c r="F284" i="13"/>
  <c r="G284" i="13" s="1"/>
  <c r="F285" i="13"/>
  <c r="G285" i="13" s="1"/>
  <c r="F286" i="13"/>
  <c r="G286" i="13" s="1"/>
  <c r="F287" i="13"/>
  <c r="G287" i="13" s="1"/>
  <c r="F288" i="13"/>
  <c r="G288" i="13" s="1"/>
  <c r="F289" i="13"/>
  <c r="G289" i="13" s="1"/>
  <c r="F290" i="13"/>
  <c r="G290" i="13" s="1"/>
  <c r="F291" i="13"/>
  <c r="G291" i="13" s="1"/>
  <c r="F292" i="13"/>
  <c r="G292" i="13" s="1"/>
  <c r="F293" i="13"/>
  <c r="G293" i="13" s="1"/>
  <c r="F294" i="13"/>
  <c r="G294" i="13" s="1"/>
  <c r="F295" i="13"/>
  <c r="G295" i="13" s="1"/>
  <c r="F296" i="13"/>
  <c r="G296" i="13" s="1"/>
  <c r="F297" i="13"/>
  <c r="G297" i="13" s="1"/>
  <c r="F298" i="13"/>
  <c r="G298" i="13" s="1"/>
  <c r="F299" i="13"/>
  <c r="G299" i="13" s="1"/>
  <c r="F300" i="13"/>
  <c r="G300" i="13" s="1"/>
  <c r="F301" i="13"/>
  <c r="G301" i="13" s="1"/>
  <c r="F302" i="13"/>
  <c r="G302" i="13" s="1"/>
  <c r="F303" i="13"/>
  <c r="G303" i="13" s="1"/>
  <c r="F304" i="13"/>
  <c r="G304" i="13" s="1"/>
  <c r="F305" i="13"/>
  <c r="G305" i="13" s="1"/>
  <c r="F306" i="13"/>
  <c r="G306" i="13" s="1"/>
  <c r="F307" i="13"/>
  <c r="G307" i="13" s="1"/>
  <c r="F308" i="13"/>
  <c r="G308" i="13" s="1"/>
  <c r="F309" i="13"/>
  <c r="G309" i="13" s="1"/>
  <c r="F310" i="13"/>
  <c r="G310" i="13" s="1"/>
  <c r="F311" i="13"/>
  <c r="G311" i="13" s="1"/>
  <c r="F312" i="13"/>
  <c r="G312" i="13" s="1"/>
  <c r="F313" i="13"/>
  <c r="G313" i="13" s="1"/>
  <c r="F314" i="13"/>
  <c r="G314" i="13" s="1"/>
  <c r="F315" i="13"/>
  <c r="G315" i="13" s="1"/>
  <c r="F316" i="13"/>
  <c r="G316" i="13" s="1"/>
  <c r="F317" i="13"/>
  <c r="G317" i="13" s="1"/>
  <c r="F318" i="13"/>
  <c r="G318" i="13" s="1"/>
  <c r="F319" i="13"/>
  <c r="G319" i="13" s="1"/>
  <c r="F320" i="13"/>
  <c r="G320" i="13" s="1"/>
  <c r="F321" i="13"/>
  <c r="G321" i="13" s="1"/>
  <c r="F322" i="13"/>
  <c r="G322" i="13" s="1"/>
  <c r="F323" i="13"/>
  <c r="G323" i="13" s="1"/>
  <c r="F324" i="13"/>
  <c r="G324" i="13" s="1"/>
  <c r="F325" i="13"/>
  <c r="G325" i="13" s="1"/>
  <c r="F326" i="13"/>
  <c r="G326" i="13" s="1"/>
  <c r="F327" i="13"/>
  <c r="G327" i="13" s="1"/>
  <c r="F328" i="13"/>
  <c r="G328" i="13" s="1"/>
  <c r="F329" i="13"/>
  <c r="G329" i="13" s="1"/>
  <c r="F330" i="13"/>
  <c r="G330" i="13" s="1"/>
  <c r="F331" i="13"/>
  <c r="G331" i="13" s="1"/>
  <c r="F332" i="13"/>
  <c r="G332" i="13" s="1"/>
  <c r="F333" i="13"/>
  <c r="G333" i="13" s="1"/>
  <c r="F334" i="13"/>
  <c r="G334" i="13" s="1"/>
  <c r="F335" i="13"/>
  <c r="G335" i="13" s="1"/>
  <c r="F336" i="13"/>
  <c r="G336" i="13" s="1"/>
  <c r="F337" i="13"/>
  <c r="G337" i="13" s="1"/>
  <c r="F338" i="13"/>
  <c r="G338" i="13" s="1"/>
  <c r="F339" i="13"/>
  <c r="G339" i="13" s="1"/>
  <c r="F340" i="13"/>
  <c r="G340" i="13" s="1"/>
  <c r="F341" i="13"/>
  <c r="G341" i="13"/>
  <c r="F342" i="13"/>
  <c r="G342" i="13" s="1"/>
  <c r="F343" i="13"/>
  <c r="G343" i="13" s="1"/>
  <c r="F345" i="13"/>
  <c r="G345" i="13" s="1"/>
  <c r="F346" i="13"/>
  <c r="G346" i="13" s="1"/>
  <c r="F347" i="13"/>
  <c r="G347" i="13" s="1"/>
  <c r="F348" i="13"/>
  <c r="G348" i="13" s="1"/>
  <c r="L66" i="17"/>
  <c r="L83" i="17"/>
  <c r="L350" i="17"/>
  <c r="L493" i="17"/>
  <c r="L669" i="17"/>
  <c r="L781" i="17"/>
  <c r="L1012" i="17"/>
  <c r="N1012" i="17" s="1"/>
  <c r="L1061" i="17"/>
  <c r="L66" i="12"/>
  <c r="L83" i="12"/>
  <c r="L350" i="12"/>
  <c r="L493" i="12"/>
  <c r="L661" i="12"/>
  <c r="M661" i="12" s="1"/>
  <c r="L662" i="12"/>
  <c r="L665" i="12"/>
  <c r="L669" i="12"/>
  <c r="L781" i="12"/>
  <c r="L1012" i="12"/>
  <c r="L1061" i="12"/>
  <c r="H66" i="18"/>
  <c r="H83" i="18"/>
  <c r="H350" i="18"/>
  <c r="H493" i="18"/>
  <c r="H502" i="18"/>
  <c r="H507" i="18"/>
  <c r="H511" i="18"/>
  <c r="H512" i="18"/>
  <c r="H515" i="18"/>
  <c r="H520" i="18"/>
  <c r="H524" i="18"/>
  <c r="H528" i="18"/>
  <c r="H529" i="18"/>
  <c r="H532" i="18"/>
  <c r="H536" i="18"/>
  <c r="H540" i="18"/>
  <c r="H544" i="18"/>
  <c r="H548" i="18"/>
  <c r="H557" i="18"/>
  <c r="H561" i="18"/>
  <c r="H565" i="18"/>
  <c r="H566" i="18"/>
  <c r="H569" i="18"/>
  <c r="H573" i="18"/>
  <c r="H577" i="18"/>
  <c r="H581" i="18"/>
  <c r="H585" i="18"/>
  <c r="H593" i="18"/>
  <c r="H597" i="18"/>
  <c r="H601" i="18"/>
  <c r="H602" i="18"/>
  <c r="H605" i="18"/>
  <c r="H613" i="18"/>
  <c r="H617" i="18"/>
  <c r="H621" i="18"/>
  <c r="H625" i="18"/>
  <c r="H629" i="18"/>
  <c r="H638" i="18"/>
  <c r="H642" i="18"/>
  <c r="H643" i="18"/>
  <c r="H647" i="18"/>
  <c r="H651" i="18"/>
  <c r="H655" i="18"/>
  <c r="H659" i="18"/>
  <c r="H660" i="18"/>
  <c r="H669" i="18"/>
  <c r="H707" i="18"/>
  <c r="H709" i="18"/>
  <c r="H711" i="18"/>
  <c r="H715" i="18"/>
  <c r="H717" i="18"/>
  <c r="H719" i="18"/>
  <c r="H723" i="18"/>
  <c r="H725" i="18"/>
  <c r="H727" i="18"/>
  <c r="H731" i="18"/>
  <c r="H733" i="18"/>
  <c r="H735" i="18"/>
  <c r="H739" i="18"/>
  <c r="H741" i="18"/>
  <c r="H743" i="18"/>
  <c r="H747" i="18"/>
  <c r="H749" i="18"/>
  <c r="H751" i="18"/>
  <c r="H755" i="18"/>
  <c r="H757" i="18"/>
  <c r="H759" i="18"/>
  <c r="H763" i="18"/>
  <c r="H765" i="18"/>
  <c r="H767" i="18"/>
  <c r="H771" i="18"/>
  <c r="H773" i="18"/>
  <c r="H781" i="18"/>
  <c r="H1012" i="18"/>
  <c r="H1013" i="18"/>
  <c r="H1015" i="18"/>
  <c r="H1017" i="18"/>
  <c r="H1019" i="18"/>
  <c r="H1023" i="18"/>
  <c r="H1025" i="18"/>
  <c r="H1030" i="18"/>
  <c r="H1034" i="18"/>
  <c r="H1036" i="18"/>
  <c r="H1038" i="18"/>
  <c r="H1061" i="18"/>
  <c r="H66" i="14"/>
  <c r="H83" i="14"/>
  <c r="H350" i="14"/>
  <c r="G379" i="14"/>
  <c r="H379" i="14" s="1"/>
  <c r="G380" i="14"/>
  <c r="H380" i="14" s="1"/>
  <c r="G381" i="14"/>
  <c r="H381" i="14"/>
  <c r="G382" i="14"/>
  <c r="H382" i="14" s="1"/>
  <c r="G383" i="14"/>
  <c r="H383" i="14" s="1"/>
  <c r="G384" i="14"/>
  <c r="H384" i="14" s="1"/>
  <c r="G385" i="14"/>
  <c r="H385" i="14" s="1"/>
  <c r="G386" i="14"/>
  <c r="H386" i="14" s="1"/>
  <c r="G387" i="14"/>
  <c r="H387" i="14"/>
  <c r="G388" i="14"/>
  <c r="H388" i="14" s="1"/>
  <c r="G389" i="14"/>
  <c r="H389" i="14" s="1"/>
  <c r="G390" i="14"/>
  <c r="H390" i="14" s="1"/>
  <c r="G391" i="14"/>
  <c r="H391" i="14"/>
  <c r="G392" i="14"/>
  <c r="H392" i="14" s="1"/>
  <c r="G393" i="14"/>
  <c r="H393" i="14" s="1"/>
  <c r="G394" i="14"/>
  <c r="H394" i="14" s="1"/>
  <c r="G395" i="14"/>
  <c r="H395" i="14" s="1"/>
  <c r="G396" i="14"/>
  <c r="H396" i="14" s="1"/>
  <c r="G397" i="14"/>
  <c r="H397" i="14"/>
  <c r="G398" i="14"/>
  <c r="H398" i="14" s="1"/>
  <c r="G399" i="14"/>
  <c r="H399" i="14" s="1"/>
  <c r="G400" i="14"/>
  <c r="H400" i="14"/>
  <c r="G401" i="14"/>
  <c r="H401" i="14" s="1"/>
  <c r="G402" i="14"/>
  <c r="H402" i="14" s="1"/>
  <c r="G403" i="14"/>
  <c r="H403" i="14"/>
  <c r="G404" i="14"/>
  <c r="H404" i="14" s="1"/>
  <c r="G405" i="14"/>
  <c r="H405" i="14" s="1"/>
  <c r="G406" i="14"/>
  <c r="H406" i="14" s="1"/>
  <c r="G407" i="14"/>
  <c r="H407" i="14" s="1"/>
  <c r="G408" i="14"/>
  <c r="H408" i="14" s="1"/>
  <c r="G409" i="14"/>
  <c r="H409" i="14" s="1"/>
  <c r="G410" i="14"/>
  <c r="H410" i="14" s="1"/>
  <c r="G411" i="14"/>
  <c r="H411" i="14" s="1"/>
  <c r="G412" i="14"/>
  <c r="H412" i="14" s="1"/>
  <c r="G413" i="14"/>
  <c r="H413" i="14" s="1"/>
  <c r="G414" i="14"/>
  <c r="H414" i="14" s="1"/>
  <c r="G415" i="14"/>
  <c r="H415" i="14" s="1"/>
  <c r="G416" i="14"/>
  <c r="H416" i="14" s="1"/>
  <c r="G417" i="14"/>
  <c r="H417" i="14" s="1"/>
  <c r="G418" i="14"/>
  <c r="H418" i="14" s="1"/>
  <c r="G419" i="14"/>
  <c r="H419" i="14" s="1"/>
  <c r="G420" i="14"/>
  <c r="H420" i="14"/>
  <c r="G421" i="14"/>
  <c r="H421" i="14" s="1"/>
  <c r="G422" i="14"/>
  <c r="H422" i="14" s="1"/>
  <c r="G423" i="14"/>
  <c r="H423" i="14" s="1"/>
  <c r="G424" i="14"/>
  <c r="H424" i="14" s="1"/>
  <c r="G425" i="14"/>
  <c r="H425" i="14" s="1"/>
  <c r="G426" i="14"/>
  <c r="H426" i="14" s="1"/>
  <c r="G427" i="14"/>
  <c r="H427" i="14" s="1"/>
  <c r="G428" i="14"/>
  <c r="H428" i="14"/>
  <c r="G429" i="14"/>
  <c r="H429" i="14" s="1"/>
  <c r="G430" i="14"/>
  <c r="H430" i="14" s="1"/>
  <c r="G431" i="14"/>
  <c r="H431" i="14" s="1"/>
  <c r="G432" i="14"/>
  <c r="H432" i="14" s="1"/>
  <c r="G433" i="14"/>
  <c r="H433" i="14" s="1"/>
  <c r="G434" i="14"/>
  <c r="H434" i="14" s="1"/>
  <c r="G435" i="14"/>
  <c r="H435" i="14" s="1"/>
  <c r="G436" i="14"/>
  <c r="H436" i="14" s="1"/>
  <c r="G437" i="14"/>
  <c r="H437" i="14" s="1"/>
  <c r="G438" i="14"/>
  <c r="H438" i="14" s="1"/>
  <c r="G439" i="14"/>
  <c r="H439" i="14" s="1"/>
  <c r="G440" i="14"/>
  <c r="H440" i="14" s="1"/>
  <c r="G441" i="14"/>
  <c r="H441" i="14" s="1"/>
  <c r="G442" i="14"/>
  <c r="H442" i="14"/>
  <c r="G443" i="14"/>
  <c r="H443" i="14" s="1"/>
  <c r="G444" i="14"/>
  <c r="H444" i="14" s="1"/>
  <c r="G445" i="14"/>
  <c r="H445" i="14"/>
  <c r="G446" i="14"/>
  <c r="H446" i="14" s="1"/>
  <c r="G447" i="14"/>
  <c r="H447" i="14" s="1"/>
  <c r="G448" i="14"/>
  <c r="H448" i="14" s="1"/>
  <c r="G449" i="14"/>
  <c r="H449" i="14" s="1"/>
  <c r="G450" i="14"/>
  <c r="H450" i="14" s="1"/>
  <c r="G451" i="14"/>
  <c r="H451" i="14" s="1"/>
  <c r="G452" i="14"/>
  <c r="H452" i="14"/>
  <c r="G453" i="14"/>
  <c r="H453" i="14" s="1"/>
  <c r="G454" i="14"/>
  <c r="H454" i="14" s="1"/>
  <c r="G455" i="14"/>
  <c r="H455" i="14" s="1"/>
  <c r="G456" i="14"/>
  <c r="H456" i="14" s="1"/>
  <c r="G457" i="14"/>
  <c r="H457" i="14" s="1"/>
  <c r="G458" i="14"/>
  <c r="H458" i="14" s="1"/>
  <c r="G459" i="14"/>
  <c r="H459" i="14" s="1"/>
  <c r="G460" i="14"/>
  <c r="H460" i="14"/>
  <c r="G461" i="14"/>
  <c r="H461" i="14" s="1"/>
  <c r="G462" i="14"/>
  <c r="H462" i="14"/>
  <c r="G463" i="14"/>
  <c r="H463" i="14" s="1"/>
  <c r="G464" i="14"/>
  <c r="H464" i="14" s="1"/>
  <c r="G465" i="14"/>
  <c r="H465" i="14" s="1"/>
  <c r="G466" i="14"/>
  <c r="H466" i="14" s="1"/>
  <c r="G467" i="14"/>
  <c r="H467" i="14" s="1"/>
  <c r="G468" i="14"/>
  <c r="H468" i="14" s="1"/>
  <c r="G469" i="14"/>
  <c r="H469" i="14" s="1"/>
  <c r="G470" i="14"/>
  <c r="H470" i="14"/>
  <c r="G471" i="14"/>
  <c r="H471" i="14" s="1"/>
  <c r="G472" i="14"/>
  <c r="H472" i="14"/>
  <c r="G473" i="14"/>
  <c r="H473" i="14" s="1"/>
  <c r="G474" i="14"/>
  <c r="H474" i="14" s="1"/>
  <c r="G475" i="14"/>
  <c r="H475" i="14"/>
  <c r="G476" i="14"/>
  <c r="H476" i="14" s="1"/>
  <c r="G477" i="14"/>
  <c r="H477" i="14" s="1"/>
  <c r="G478" i="14"/>
  <c r="H478" i="14" s="1"/>
  <c r="G479" i="14"/>
  <c r="H479" i="14" s="1"/>
  <c r="G480" i="14"/>
  <c r="H480" i="14" s="1"/>
  <c r="G481" i="14"/>
  <c r="H481" i="14" s="1"/>
  <c r="G482" i="14"/>
  <c r="H482" i="14" s="1"/>
  <c r="G483" i="14"/>
  <c r="H483" i="14" s="1"/>
  <c r="G484" i="14"/>
  <c r="H484" i="14" s="1"/>
  <c r="G485" i="14"/>
  <c r="H485" i="14" s="1"/>
  <c r="G486" i="14"/>
  <c r="H486" i="14" s="1"/>
  <c r="G487" i="14"/>
  <c r="H487" i="14"/>
  <c r="G488" i="14"/>
  <c r="H488" i="14" s="1"/>
  <c r="G489" i="14"/>
  <c r="H489" i="14" s="1"/>
  <c r="G490" i="14"/>
  <c r="H490" i="14"/>
  <c r="G491" i="14"/>
  <c r="H491" i="14" s="1"/>
  <c r="H493" i="14"/>
  <c r="F550" i="14"/>
  <c r="G550" i="14" s="1"/>
  <c r="H550" i="14" s="1"/>
  <c r="I550" i="14" s="1"/>
  <c r="L550" i="14" s="1"/>
  <c r="H669" i="14"/>
  <c r="H781" i="14"/>
  <c r="H1012" i="14"/>
  <c r="H1015" i="14"/>
  <c r="H1019" i="14"/>
  <c r="H1021" i="14"/>
  <c r="H1023" i="14"/>
  <c r="H1030" i="14"/>
  <c r="H1034" i="14"/>
  <c r="H1038" i="14"/>
  <c r="H1061" i="14"/>
  <c r="H66" i="8"/>
  <c r="H83" i="8"/>
  <c r="H350" i="8"/>
  <c r="H493" i="8"/>
  <c r="H669" i="8"/>
  <c r="H781" i="8"/>
  <c r="L781" i="8" s="1"/>
  <c r="H1012" i="8"/>
  <c r="H1061" i="8"/>
  <c r="H66" i="11"/>
  <c r="H83" i="11"/>
  <c r="H350" i="11"/>
  <c r="H493" i="11"/>
  <c r="H669" i="11"/>
  <c r="H781" i="11"/>
  <c r="H1012" i="11"/>
  <c r="H1061" i="11"/>
  <c r="H1100" i="11"/>
  <c r="J66" i="10"/>
  <c r="J83" i="10"/>
  <c r="J350" i="10"/>
  <c r="J493" i="10"/>
  <c r="J669" i="10"/>
  <c r="J781" i="10"/>
  <c r="J1012" i="10"/>
  <c r="J1061" i="10"/>
  <c r="J1100" i="10"/>
  <c r="M66" i="7"/>
  <c r="M83" i="7"/>
  <c r="M350" i="7"/>
  <c r="M493" i="7"/>
  <c r="M669" i="7"/>
  <c r="M781" i="7"/>
  <c r="M1012" i="7"/>
  <c r="M1061" i="7"/>
  <c r="M1100" i="7"/>
  <c r="H66" i="9"/>
  <c r="H83" i="9"/>
  <c r="H350" i="9"/>
  <c r="H493" i="9"/>
  <c r="H669" i="9"/>
  <c r="H781" i="9"/>
  <c r="H1012" i="9"/>
  <c r="H1061" i="9"/>
  <c r="H1100" i="9"/>
  <c r="L66" i="5"/>
  <c r="L83" i="5"/>
  <c r="L350" i="5"/>
  <c r="L493" i="5"/>
  <c r="L669" i="5"/>
  <c r="L781" i="5"/>
  <c r="L1012" i="5"/>
  <c r="L1061" i="5"/>
  <c r="L1100" i="5"/>
  <c r="H66" i="6"/>
  <c r="H83" i="6"/>
  <c r="H350" i="6"/>
  <c r="H493" i="6"/>
  <c r="H669" i="6"/>
  <c r="H781" i="6"/>
  <c r="H1012" i="6"/>
  <c r="H1061" i="6"/>
  <c r="H1100" i="6"/>
  <c r="K66" i="3"/>
  <c r="K204" i="3"/>
  <c r="K781" i="3"/>
  <c r="K1012" i="3"/>
  <c r="K1061" i="3"/>
  <c r="N83" i="2"/>
  <c r="N493" i="2"/>
  <c r="N669" i="2"/>
  <c r="N1012" i="2"/>
  <c r="N1061" i="2"/>
  <c r="N1100" i="2"/>
  <c r="N58" i="2"/>
  <c r="N66" i="2"/>
  <c r="G379" i="18"/>
  <c r="H379" i="18" s="1"/>
  <c r="G380" i="18"/>
  <c r="H380" i="18" s="1"/>
  <c r="G381" i="18"/>
  <c r="H381" i="18" s="1"/>
  <c r="G382" i="18"/>
  <c r="H382" i="18"/>
  <c r="G383" i="18"/>
  <c r="H383" i="18" s="1"/>
  <c r="G384" i="18"/>
  <c r="H384" i="18" s="1"/>
  <c r="G385" i="18"/>
  <c r="H385" i="18" s="1"/>
  <c r="G386" i="18"/>
  <c r="H386" i="18" s="1"/>
  <c r="G387" i="18"/>
  <c r="H387" i="18" s="1"/>
  <c r="G388" i="18"/>
  <c r="H388" i="18" s="1"/>
  <c r="G389" i="18"/>
  <c r="H389" i="18" s="1"/>
  <c r="G390" i="18"/>
  <c r="H390" i="18"/>
  <c r="G391" i="18"/>
  <c r="H391" i="18" s="1"/>
  <c r="G392" i="18"/>
  <c r="H392" i="18"/>
  <c r="G393" i="18"/>
  <c r="H393" i="18" s="1"/>
  <c r="G394" i="18"/>
  <c r="H394" i="18" s="1"/>
  <c r="G395" i="18"/>
  <c r="H395" i="18" s="1"/>
  <c r="G396" i="18"/>
  <c r="H396" i="18"/>
  <c r="G397" i="18"/>
  <c r="H397" i="18" s="1"/>
  <c r="G398" i="18"/>
  <c r="H398" i="18"/>
  <c r="G399" i="18"/>
  <c r="H399" i="18" s="1"/>
  <c r="G400" i="18"/>
  <c r="H400" i="18"/>
  <c r="G401" i="18"/>
  <c r="H401" i="18" s="1"/>
  <c r="G402" i="18"/>
  <c r="H402" i="18" s="1"/>
  <c r="G403" i="18"/>
  <c r="H403" i="18" s="1"/>
  <c r="G404" i="18"/>
  <c r="H404" i="18" s="1"/>
  <c r="G405" i="18"/>
  <c r="H405" i="18" s="1"/>
  <c r="G406" i="18"/>
  <c r="H406" i="18" s="1"/>
  <c r="G407" i="18"/>
  <c r="H407" i="18" s="1"/>
  <c r="G408" i="18"/>
  <c r="H408" i="18"/>
  <c r="G409" i="18"/>
  <c r="H409" i="18" s="1"/>
  <c r="G410" i="18"/>
  <c r="H410" i="18" s="1"/>
  <c r="G411" i="18"/>
  <c r="H411" i="18" s="1"/>
  <c r="G412" i="18"/>
  <c r="H412" i="18" s="1"/>
  <c r="G413" i="18"/>
  <c r="H413" i="18" s="1"/>
  <c r="G414" i="18"/>
  <c r="H414" i="18" s="1"/>
  <c r="G415" i="18"/>
  <c r="H415" i="18" s="1"/>
  <c r="G416" i="18"/>
  <c r="H416" i="18" s="1"/>
  <c r="G417" i="18"/>
  <c r="H417" i="18" s="1"/>
  <c r="G418" i="18"/>
  <c r="H418" i="18" s="1"/>
  <c r="G419" i="18"/>
  <c r="H419" i="18" s="1"/>
  <c r="G420" i="18"/>
  <c r="H420" i="18" s="1"/>
  <c r="G421" i="18"/>
  <c r="H421" i="18" s="1"/>
  <c r="G422" i="18"/>
  <c r="H422" i="18" s="1"/>
  <c r="G423" i="18"/>
  <c r="H423" i="18" s="1"/>
  <c r="G424" i="18"/>
  <c r="H424" i="18"/>
  <c r="G425" i="18"/>
  <c r="H425" i="18" s="1"/>
  <c r="G426" i="18"/>
  <c r="H426" i="18" s="1"/>
  <c r="G427" i="18"/>
  <c r="H427" i="18" s="1"/>
  <c r="G428" i="18"/>
  <c r="H428" i="18" s="1"/>
  <c r="G429" i="18"/>
  <c r="H429" i="18" s="1"/>
  <c r="G430" i="18"/>
  <c r="H430" i="18" s="1"/>
  <c r="G431" i="18"/>
  <c r="H431" i="18" s="1"/>
  <c r="G432" i="18"/>
  <c r="H432" i="18" s="1"/>
  <c r="G433" i="18"/>
  <c r="H433" i="18" s="1"/>
  <c r="G434" i="18"/>
  <c r="H434" i="18" s="1"/>
  <c r="G435" i="18"/>
  <c r="H435" i="18" s="1"/>
  <c r="G436" i="18"/>
  <c r="H436" i="18" s="1"/>
  <c r="G437" i="18"/>
  <c r="H437" i="18" s="1"/>
  <c r="G438" i="18"/>
  <c r="H438" i="18" s="1"/>
  <c r="G439" i="18"/>
  <c r="H439" i="18" s="1"/>
  <c r="G440" i="18"/>
  <c r="H440" i="18"/>
  <c r="G441" i="18"/>
  <c r="H441" i="18" s="1"/>
  <c r="G442" i="18"/>
  <c r="H442" i="18" s="1"/>
  <c r="G443" i="18"/>
  <c r="H443" i="18" s="1"/>
  <c r="G444" i="18"/>
  <c r="H444" i="18" s="1"/>
  <c r="G445" i="18"/>
  <c r="H445" i="18" s="1"/>
  <c r="G446" i="18"/>
  <c r="H446" i="18" s="1"/>
  <c r="G447" i="18"/>
  <c r="H447" i="18" s="1"/>
  <c r="G448" i="18"/>
  <c r="H448" i="18" s="1"/>
  <c r="G449" i="18"/>
  <c r="H449" i="18" s="1"/>
  <c r="G450" i="18"/>
  <c r="H450" i="18" s="1"/>
  <c r="G451" i="18"/>
  <c r="H451" i="18" s="1"/>
  <c r="G452" i="18"/>
  <c r="H452" i="18" s="1"/>
  <c r="G453" i="18"/>
  <c r="H453" i="18" s="1"/>
  <c r="G454" i="18"/>
  <c r="H454" i="18" s="1"/>
  <c r="G455" i="18"/>
  <c r="H455" i="18" s="1"/>
  <c r="G456" i="18"/>
  <c r="H456" i="18"/>
  <c r="G457" i="18"/>
  <c r="H457" i="18" s="1"/>
  <c r="G458" i="18"/>
  <c r="H458" i="18" s="1"/>
  <c r="G459" i="18"/>
  <c r="H459" i="18" s="1"/>
  <c r="G460" i="18"/>
  <c r="H460" i="18" s="1"/>
  <c r="G461" i="18"/>
  <c r="H461" i="18" s="1"/>
  <c r="G462" i="18"/>
  <c r="H462" i="18" s="1"/>
  <c r="G463" i="18"/>
  <c r="H463" i="18" s="1"/>
  <c r="G464" i="18"/>
  <c r="H464" i="18"/>
  <c r="G465" i="18"/>
  <c r="H465" i="18" s="1"/>
  <c r="G466" i="18"/>
  <c r="H466" i="18" s="1"/>
  <c r="G467" i="18"/>
  <c r="H467" i="18" s="1"/>
  <c r="G468" i="18"/>
  <c r="H468" i="18" s="1"/>
  <c r="G469" i="18"/>
  <c r="H469" i="18" s="1"/>
  <c r="G470" i="18"/>
  <c r="H470" i="18"/>
  <c r="G471" i="18"/>
  <c r="H471" i="18" s="1"/>
  <c r="G472" i="18"/>
  <c r="H472" i="18" s="1"/>
  <c r="G473" i="18"/>
  <c r="H473" i="18" s="1"/>
  <c r="G474" i="18"/>
  <c r="H474" i="18" s="1"/>
  <c r="G475" i="18"/>
  <c r="H475" i="18" s="1"/>
  <c r="G476" i="18"/>
  <c r="H476" i="18" s="1"/>
  <c r="G477" i="18"/>
  <c r="H477" i="18" s="1"/>
  <c r="G478" i="18"/>
  <c r="H478" i="18"/>
  <c r="G479" i="18"/>
  <c r="H479" i="18" s="1"/>
  <c r="G480" i="18"/>
  <c r="H480" i="18" s="1"/>
  <c r="G481" i="18"/>
  <c r="H481" i="18" s="1"/>
  <c r="G482" i="18"/>
  <c r="H482" i="18" s="1"/>
  <c r="G483" i="18"/>
  <c r="H483" i="18" s="1"/>
  <c r="G484" i="18"/>
  <c r="H484" i="18" s="1"/>
  <c r="G485" i="18"/>
  <c r="H485" i="18" s="1"/>
  <c r="G486" i="18"/>
  <c r="H486" i="18" s="1"/>
  <c r="G487" i="18"/>
  <c r="H487" i="18" s="1"/>
  <c r="G488" i="18"/>
  <c r="H488" i="18" s="1"/>
  <c r="G489" i="18"/>
  <c r="H489" i="18" s="1"/>
  <c r="G490" i="18"/>
  <c r="H490" i="18" s="1"/>
  <c r="G491" i="18"/>
  <c r="H491" i="18"/>
  <c r="O670" i="22"/>
  <c r="N670" i="22"/>
  <c r="K1085" i="17"/>
  <c r="L1085" i="17"/>
  <c r="K1086" i="17"/>
  <c r="L1086" i="17" s="1"/>
  <c r="M1086" i="17" s="1"/>
  <c r="K1087" i="17"/>
  <c r="L1087" i="17" s="1"/>
  <c r="M1087" i="17" s="1"/>
  <c r="K1088" i="17"/>
  <c r="L1088" i="17" s="1"/>
  <c r="K1089" i="17"/>
  <c r="L1089" i="17" s="1"/>
  <c r="K1090" i="17"/>
  <c r="L1090" i="17" s="1"/>
  <c r="M1090" i="17" s="1"/>
  <c r="K1091" i="17"/>
  <c r="L1091" i="17" s="1"/>
  <c r="K1092" i="17"/>
  <c r="L1092" i="17" s="1"/>
  <c r="K1093" i="17"/>
  <c r="L1093" i="17" s="1"/>
  <c r="K1094" i="17"/>
  <c r="L1094" i="17" s="1"/>
  <c r="M1094" i="17" s="1"/>
  <c r="K1095" i="17"/>
  <c r="L1095" i="17" s="1"/>
  <c r="K1096" i="17"/>
  <c r="L1096" i="17" s="1"/>
  <c r="K1097" i="17"/>
  <c r="L1097" i="17" s="1"/>
  <c r="K1098" i="17"/>
  <c r="L1098" i="17" s="1"/>
  <c r="M1098" i="17" s="1"/>
  <c r="G1076" i="18"/>
  <c r="H1076" i="18" s="1"/>
  <c r="G1077" i="18"/>
  <c r="H1077" i="18" s="1"/>
  <c r="G1078" i="18"/>
  <c r="H1078" i="18" s="1"/>
  <c r="G1079" i="18"/>
  <c r="H1079" i="18" s="1"/>
  <c r="G1080" i="18"/>
  <c r="H1080" i="18" s="1"/>
  <c r="G1082" i="18"/>
  <c r="H1082" i="18" s="1"/>
  <c r="G1083" i="18"/>
  <c r="H1083" i="18" s="1"/>
  <c r="G1084" i="18"/>
  <c r="H1084" i="18" s="1"/>
  <c r="G806" i="18"/>
  <c r="H806" i="18" s="1"/>
  <c r="G810" i="18"/>
  <c r="H810" i="18" s="1"/>
  <c r="G813" i="18"/>
  <c r="H813" i="18" s="1"/>
  <c r="G814" i="18"/>
  <c r="H814" i="18" s="1"/>
  <c r="G815" i="18"/>
  <c r="H815" i="18" s="1"/>
  <c r="G816" i="18"/>
  <c r="H816" i="18" s="1"/>
  <c r="G817" i="18"/>
  <c r="H817" i="18" s="1"/>
  <c r="G818" i="18"/>
  <c r="H818" i="18" s="1"/>
  <c r="G819" i="18"/>
  <c r="H819" i="18" s="1"/>
  <c r="G820" i="18"/>
  <c r="H820" i="18"/>
  <c r="G821" i="18"/>
  <c r="H821" i="18" s="1"/>
  <c r="G822" i="18"/>
  <c r="H822" i="18" s="1"/>
  <c r="G823" i="18"/>
  <c r="H823" i="18" s="1"/>
  <c r="G824" i="18"/>
  <c r="H824" i="18" s="1"/>
  <c r="G825" i="18"/>
  <c r="H825" i="18" s="1"/>
  <c r="I825" i="18" s="1"/>
  <c r="G826" i="18"/>
  <c r="H826" i="18" s="1"/>
  <c r="G827" i="18"/>
  <c r="H827" i="18" s="1"/>
  <c r="G828" i="18"/>
  <c r="H828" i="18" s="1"/>
  <c r="G829" i="18"/>
  <c r="H829" i="18" s="1"/>
  <c r="G830" i="18"/>
  <c r="H830" i="18" s="1"/>
  <c r="G831" i="18"/>
  <c r="H831" i="18" s="1"/>
  <c r="G832" i="18"/>
  <c r="H832" i="18" s="1"/>
  <c r="G833" i="18"/>
  <c r="H833" i="18" s="1"/>
  <c r="G834" i="18"/>
  <c r="H834" i="18" s="1"/>
  <c r="G835" i="18"/>
  <c r="H835" i="18"/>
  <c r="G836" i="18"/>
  <c r="H836" i="18" s="1"/>
  <c r="G837" i="18"/>
  <c r="H837" i="18" s="1"/>
  <c r="G838" i="18"/>
  <c r="H838" i="18" s="1"/>
  <c r="G839" i="18"/>
  <c r="H839" i="18" s="1"/>
  <c r="G840" i="18"/>
  <c r="H840" i="18" s="1"/>
  <c r="G841" i="18"/>
  <c r="H841" i="18" s="1"/>
  <c r="G842" i="18"/>
  <c r="H842" i="18" s="1"/>
  <c r="G843" i="18"/>
  <c r="H843" i="18" s="1"/>
  <c r="G844" i="18"/>
  <c r="H844" i="18" s="1"/>
  <c r="G845" i="18"/>
  <c r="H845" i="18" s="1"/>
  <c r="G847" i="18"/>
  <c r="H847" i="18" s="1"/>
  <c r="G848" i="18"/>
  <c r="H848" i="18" s="1"/>
  <c r="G853" i="18"/>
  <c r="H853" i="18" s="1"/>
  <c r="G855" i="18"/>
  <c r="H855" i="18" s="1"/>
  <c r="G856" i="18"/>
  <c r="H856" i="18" s="1"/>
  <c r="G857" i="18"/>
  <c r="H857" i="18" s="1"/>
  <c r="G858" i="18"/>
  <c r="H858" i="18" s="1"/>
  <c r="G859" i="18"/>
  <c r="H859" i="18" s="1"/>
  <c r="G860" i="18"/>
  <c r="H860" i="18" s="1"/>
  <c r="G861" i="18"/>
  <c r="H861" i="18" s="1"/>
  <c r="G862" i="18"/>
  <c r="H862" i="18" s="1"/>
  <c r="G863" i="18"/>
  <c r="H863" i="18" s="1"/>
  <c r="G864" i="18"/>
  <c r="H864" i="18" s="1"/>
  <c r="G865" i="18"/>
  <c r="H865" i="18" s="1"/>
  <c r="G866" i="18"/>
  <c r="H866" i="18" s="1"/>
  <c r="G867" i="18"/>
  <c r="H867" i="18" s="1"/>
  <c r="G868" i="18"/>
  <c r="H868" i="18" s="1"/>
  <c r="G869" i="18"/>
  <c r="H869" i="18" s="1"/>
  <c r="G870" i="18"/>
  <c r="H870" i="18" s="1"/>
  <c r="G871" i="18"/>
  <c r="H871" i="18" s="1"/>
  <c r="G872" i="18"/>
  <c r="H872" i="18" s="1"/>
  <c r="G873" i="18"/>
  <c r="H873" i="18" s="1"/>
  <c r="G874" i="18"/>
  <c r="H874" i="18" s="1"/>
  <c r="G875" i="18"/>
  <c r="H875" i="18" s="1"/>
  <c r="G876" i="18"/>
  <c r="H876" i="18" s="1"/>
  <c r="G877" i="18"/>
  <c r="H877" i="18" s="1"/>
  <c r="G878" i="18"/>
  <c r="H878" i="18" s="1"/>
  <c r="G879" i="18"/>
  <c r="H879" i="18" s="1"/>
  <c r="G880" i="18"/>
  <c r="H880" i="18" s="1"/>
  <c r="G881" i="18"/>
  <c r="H881" i="18" s="1"/>
  <c r="G882" i="18"/>
  <c r="H882" i="18" s="1"/>
  <c r="G883" i="18"/>
  <c r="H883" i="18" s="1"/>
  <c r="G885" i="18"/>
  <c r="H885" i="18" s="1"/>
  <c r="G886" i="18"/>
  <c r="H886" i="18" s="1"/>
  <c r="G887" i="18"/>
  <c r="H887" i="18" s="1"/>
  <c r="G888" i="18"/>
  <c r="H888" i="18" s="1"/>
  <c r="G889" i="18"/>
  <c r="H889" i="18" s="1"/>
  <c r="G890" i="18"/>
  <c r="H890" i="18" s="1"/>
  <c r="G891" i="18"/>
  <c r="H891" i="18" s="1"/>
  <c r="G892" i="18"/>
  <c r="H892" i="18" s="1"/>
  <c r="G893" i="18"/>
  <c r="H893" i="18" s="1"/>
  <c r="G894" i="18"/>
  <c r="H894" i="18" s="1"/>
  <c r="G897" i="18"/>
  <c r="H897" i="18" s="1"/>
  <c r="G898" i="18"/>
  <c r="H898" i="18" s="1"/>
  <c r="G899" i="18"/>
  <c r="H899" i="18" s="1"/>
  <c r="G900" i="18"/>
  <c r="H900" i="18" s="1"/>
  <c r="G901" i="18"/>
  <c r="H901" i="18" s="1"/>
  <c r="G902" i="18"/>
  <c r="H902" i="18" s="1"/>
  <c r="G903" i="18"/>
  <c r="H903" i="18" s="1"/>
  <c r="G904" i="18"/>
  <c r="H904" i="18" s="1"/>
  <c r="G905" i="18"/>
  <c r="H905" i="18" s="1"/>
  <c r="G906" i="18"/>
  <c r="H906" i="18" s="1"/>
  <c r="G907" i="18"/>
  <c r="H907" i="18" s="1"/>
  <c r="G908" i="18"/>
  <c r="H908" i="18" s="1"/>
  <c r="G909" i="18"/>
  <c r="H909" i="18" s="1"/>
  <c r="G910" i="18"/>
  <c r="H910" i="18" s="1"/>
  <c r="G911" i="18"/>
  <c r="H911" i="18" s="1"/>
  <c r="G912" i="18"/>
  <c r="H912" i="18" s="1"/>
  <c r="G913" i="18"/>
  <c r="H913" i="18" s="1"/>
  <c r="G914" i="18"/>
  <c r="H914" i="18" s="1"/>
  <c r="G915" i="18"/>
  <c r="H915" i="18" s="1"/>
  <c r="G916" i="18"/>
  <c r="H916" i="18" s="1"/>
  <c r="G917" i="18"/>
  <c r="H917" i="18" s="1"/>
  <c r="G918" i="18"/>
  <c r="H918" i="18" s="1"/>
  <c r="G919" i="18"/>
  <c r="H919" i="18" s="1"/>
  <c r="G920" i="18"/>
  <c r="H920" i="18" s="1"/>
  <c r="G921" i="18"/>
  <c r="H921" i="18" s="1"/>
  <c r="G923" i="18"/>
  <c r="H923" i="18" s="1"/>
  <c r="G925" i="18"/>
  <c r="H925" i="18" s="1"/>
  <c r="G926" i="18"/>
  <c r="H926" i="18" s="1"/>
  <c r="G930" i="18"/>
  <c r="H930" i="18" s="1"/>
  <c r="G931" i="18"/>
  <c r="H931" i="18" s="1"/>
  <c r="G932" i="18"/>
  <c r="H932" i="18" s="1"/>
  <c r="G933" i="18"/>
  <c r="H933" i="18" s="1"/>
  <c r="G934" i="18"/>
  <c r="H934" i="18" s="1"/>
  <c r="G935" i="18"/>
  <c r="H935" i="18" s="1"/>
  <c r="G936" i="18"/>
  <c r="H936" i="18" s="1"/>
  <c r="G937" i="18"/>
  <c r="H937" i="18" s="1"/>
  <c r="G938" i="18"/>
  <c r="H938" i="18" s="1"/>
  <c r="G939" i="18"/>
  <c r="H939" i="18" s="1"/>
  <c r="G940" i="18"/>
  <c r="H940" i="18" s="1"/>
  <c r="G941" i="18"/>
  <c r="H941" i="18" s="1"/>
  <c r="G942" i="18"/>
  <c r="H942" i="18" s="1"/>
  <c r="G943" i="18"/>
  <c r="H943" i="18" s="1"/>
  <c r="G944" i="18"/>
  <c r="H944" i="18" s="1"/>
  <c r="G945" i="18"/>
  <c r="H945" i="18" s="1"/>
  <c r="G946" i="18"/>
  <c r="H946" i="18" s="1"/>
  <c r="G947" i="18"/>
  <c r="H947" i="18" s="1"/>
  <c r="G948" i="18"/>
  <c r="H948" i="18" s="1"/>
  <c r="G949" i="18"/>
  <c r="H949" i="18" s="1"/>
  <c r="G950" i="18"/>
  <c r="H950" i="18" s="1"/>
  <c r="G951" i="18"/>
  <c r="H951" i="18" s="1"/>
  <c r="G952" i="18"/>
  <c r="H952" i="18" s="1"/>
  <c r="G953" i="18"/>
  <c r="H953" i="18" s="1"/>
  <c r="G954" i="18"/>
  <c r="H954" i="18" s="1"/>
  <c r="G955" i="18"/>
  <c r="H955" i="18" s="1"/>
  <c r="G956" i="18"/>
  <c r="H956" i="18" s="1"/>
  <c r="G957" i="18"/>
  <c r="H957" i="18" s="1"/>
  <c r="G958" i="18"/>
  <c r="H958" i="18" s="1"/>
  <c r="G959" i="18"/>
  <c r="H959" i="18" s="1"/>
  <c r="G960" i="18"/>
  <c r="H960" i="18" s="1"/>
  <c r="G961" i="18"/>
  <c r="H961" i="18" s="1"/>
  <c r="G962" i="18"/>
  <c r="H962" i="18" s="1"/>
  <c r="G963" i="18"/>
  <c r="H963" i="18" s="1"/>
  <c r="G964" i="18"/>
  <c r="H964" i="18" s="1"/>
  <c r="G965" i="18"/>
  <c r="H965" i="18" s="1"/>
  <c r="G966" i="18"/>
  <c r="H966" i="18" s="1"/>
  <c r="G967" i="18"/>
  <c r="H967" i="18" s="1"/>
  <c r="G968" i="18"/>
  <c r="H968" i="18" s="1"/>
  <c r="G969" i="18"/>
  <c r="H969" i="18" s="1"/>
  <c r="G970" i="18"/>
  <c r="H970" i="18" s="1"/>
  <c r="G971" i="18"/>
  <c r="H971" i="18" s="1"/>
  <c r="G972" i="18"/>
  <c r="H972" i="18" s="1"/>
  <c r="G973" i="18"/>
  <c r="H973" i="18" s="1"/>
  <c r="G974" i="18"/>
  <c r="H974" i="18" s="1"/>
  <c r="G975" i="18"/>
  <c r="H975" i="18" s="1"/>
  <c r="G976" i="18"/>
  <c r="H976" i="18" s="1"/>
  <c r="G977" i="18"/>
  <c r="H977" i="18" s="1"/>
  <c r="G978" i="18"/>
  <c r="H978" i="18" s="1"/>
  <c r="G979" i="18"/>
  <c r="H979" i="18" s="1"/>
  <c r="G980" i="18"/>
  <c r="H980" i="18" s="1"/>
  <c r="G981" i="18"/>
  <c r="H981" i="18" s="1"/>
  <c r="G983" i="18"/>
  <c r="H983" i="18" s="1"/>
  <c r="G984" i="18"/>
  <c r="H984" i="18" s="1"/>
  <c r="G985" i="18"/>
  <c r="H985" i="18" s="1"/>
  <c r="G986" i="18"/>
  <c r="H986" i="18" s="1"/>
  <c r="G987" i="18"/>
  <c r="H987" i="18" s="1"/>
  <c r="G988" i="18"/>
  <c r="H988" i="18" s="1"/>
  <c r="G989" i="18"/>
  <c r="H989" i="18" s="1"/>
  <c r="G990" i="18"/>
  <c r="H990" i="18" s="1"/>
  <c r="G991" i="18"/>
  <c r="H991" i="18" s="1"/>
  <c r="G992" i="18"/>
  <c r="H992" i="18" s="1"/>
  <c r="G993" i="18"/>
  <c r="H993" i="18" s="1"/>
  <c r="G994" i="18"/>
  <c r="H994" i="18" s="1"/>
  <c r="G995" i="18"/>
  <c r="H995" i="18" s="1"/>
  <c r="G996" i="18"/>
  <c r="H996" i="18" s="1"/>
  <c r="G997" i="18"/>
  <c r="H997" i="18" s="1"/>
  <c r="G998" i="18"/>
  <c r="H998" i="18" s="1"/>
  <c r="G999" i="18"/>
  <c r="H999" i="18" s="1"/>
  <c r="G1000" i="18"/>
  <c r="H1000" i="18" s="1"/>
  <c r="G1001" i="18"/>
  <c r="H1001" i="18" s="1"/>
  <c r="G1002" i="18"/>
  <c r="H1002" i="18" s="1"/>
  <c r="G1003" i="18"/>
  <c r="H1003" i="18" s="1"/>
  <c r="G1004" i="18"/>
  <c r="H1004" i="18" s="1"/>
  <c r="G1005" i="18"/>
  <c r="H1005" i="18" s="1"/>
  <c r="G1006" i="18"/>
  <c r="H1006" i="18" s="1"/>
  <c r="G1007" i="18"/>
  <c r="H1007" i="18" s="1"/>
  <c r="G1008" i="18"/>
  <c r="H1008" i="18" s="1"/>
  <c r="G1009" i="18"/>
  <c r="H1009" i="18" s="1"/>
  <c r="G84" i="18"/>
  <c r="H84" i="18" s="1"/>
  <c r="G85" i="18"/>
  <c r="H85" i="18" s="1"/>
  <c r="G86" i="18"/>
  <c r="H86" i="18" s="1"/>
  <c r="G87" i="18"/>
  <c r="H87" i="18" s="1"/>
  <c r="G88" i="18"/>
  <c r="H88" i="18" s="1"/>
  <c r="G89" i="18"/>
  <c r="H89" i="18" s="1"/>
  <c r="G90" i="18"/>
  <c r="H90" i="18" s="1"/>
  <c r="G91" i="18"/>
  <c r="H91" i="18" s="1"/>
  <c r="G92" i="18"/>
  <c r="H92" i="18" s="1"/>
  <c r="G93" i="18"/>
  <c r="H93" i="18" s="1"/>
  <c r="G94" i="18"/>
  <c r="H94" i="18" s="1"/>
  <c r="G95" i="18"/>
  <c r="H95" i="18" s="1"/>
  <c r="G96" i="18"/>
  <c r="H96" i="18" s="1"/>
  <c r="G97" i="18"/>
  <c r="H97" i="18" s="1"/>
  <c r="G98" i="18"/>
  <c r="H98" i="18" s="1"/>
  <c r="G99" i="18"/>
  <c r="H99" i="18" s="1"/>
  <c r="G100" i="18"/>
  <c r="H100" i="18" s="1"/>
  <c r="G101" i="18"/>
  <c r="H101" i="18" s="1"/>
  <c r="G102" i="18"/>
  <c r="H102" i="18" s="1"/>
  <c r="G103" i="18"/>
  <c r="H103" i="18" s="1"/>
  <c r="G104" i="18"/>
  <c r="H104" i="18" s="1"/>
  <c r="G106" i="18"/>
  <c r="H106" i="18" s="1"/>
  <c r="G108" i="18"/>
  <c r="H108" i="18" s="1"/>
  <c r="G109" i="18"/>
  <c r="H109" i="18" s="1"/>
  <c r="G110" i="18"/>
  <c r="H110" i="18" s="1"/>
  <c r="G111" i="18"/>
  <c r="H111" i="18" s="1"/>
  <c r="G115" i="18"/>
  <c r="H115" i="18" s="1"/>
  <c r="G118" i="18"/>
  <c r="H118" i="18" s="1"/>
  <c r="G120" i="18"/>
  <c r="H120" i="18" s="1"/>
  <c r="G122" i="18"/>
  <c r="H122" i="18" s="1"/>
  <c r="G123" i="18"/>
  <c r="H123" i="18" s="1"/>
  <c r="G126" i="18"/>
  <c r="H126" i="18" s="1"/>
  <c r="G128" i="18"/>
  <c r="H128" i="18" s="1"/>
  <c r="G129" i="18"/>
  <c r="H129" i="18" s="1"/>
  <c r="G131" i="18"/>
  <c r="H131" i="18" s="1"/>
  <c r="G134" i="18"/>
  <c r="H134" i="18" s="1"/>
  <c r="G142" i="18"/>
  <c r="H142" i="18" s="1"/>
  <c r="G144" i="18"/>
  <c r="H144" i="18" s="1"/>
  <c r="G145" i="18"/>
  <c r="H145" i="18" s="1"/>
  <c r="G147" i="18"/>
  <c r="H147" i="18" s="1"/>
  <c r="G148" i="18"/>
  <c r="H148" i="18" s="1"/>
  <c r="G149" i="18"/>
  <c r="H149" i="18" s="1"/>
  <c r="G151" i="18"/>
  <c r="H151" i="18" s="1"/>
  <c r="G152" i="18"/>
  <c r="H152" i="18" s="1"/>
  <c r="G153" i="18"/>
  <c r="H153" i="18" s="1"/>
  <c r="G154" i="18"/>
  <c r="H154" i="18" s="1"/>
  <c r="G155" i="18"/>
  <c r="H155" i="18" s="1"/>
  <c r="G156" i="18"/>
  <c r="H156" i="18" s="1"/>
  <c r="G157" i="18"/>
  <c r="H157" i="18" s="1"/>
  <c r="G158" i="18"/>
  <c r="H158" i="18" s="1"/>
  <c r="G159" i="18"/>
  <c r="H159" i="18" s="1"/>
  <c r="G160" i="18"/>
  <c r="H160" i="18" s="1"/>
  <c r="G161" i="18"/>
  <c r="H161" i="18" s="1"/>
  <c r="G162" i="18"/>
  <c r="H162" i="18" s="1"/>
  <c r="G163" i="18"/>
  <c r="H163" i="18" s="1"/>
  <c r="G164" i="18"/>
  <c r="H164" i="18" s="1"/>
  <c r="G165" i="18"/>
  <c r="H165" i="18" s="1"/>
  <c r="G166" i="18"/>
  <c r="H166" i="18" s="1"/>
  <c r="G167" i="18"/>
  <c r="H167" i="18" s="1"/>
  <c r="G169" i="18"/>
  <c r="H169" i="18" s="1"/>
  <c r="G170" i="18"/>
  <c r="H170" i="18" s="1"/>
  <c r="G172" i="18"/>
  <c r="H172" i="18" s="1"/>
  <c r="G173" i="18"/>
  <c r="H173" i="18" s="1"/>
  <c r="G174" i="18"/>
  <c r="H174" i="18" s="1"/>
  <c r="G175" i="18"/>
  <c r="H175" i="18" s="1"/>
  <c r="G176" i="18"/>
  <c r="H176" i="18" s="1"/>
  <c r="G177" i="18"/>
  <c r="H177" i="18" s="1"/>
  <c r="G179" i="18"/>
  <c r="H179" i="18" s="1"/>
  <c r="G180" i="18"/>
  <c r="H180" i="18" s="1"/>
  <c r="G181" i="18"/>
  <c r="H181" i="18" s="1"/>
  <c r="G182" i="18"/>
  <c r="H182" i="18" s="1"/>
  <c r="G183" i="18"/>
  <c r="H183" i="18" s="1"/>
  <c r="G187" i="18"/>
  <c r="H187" i="18" s="1"/>
  <c r="G189" i="18"/>
  <c r="H189" i="18" s="1"/>
  <c r="G190" i="18"/>
  <c r="H190" i="18" s="1"/>
  <c r="G191" i="18"/>
  <c r="H191" i="18" s="1"/>
  <c r="G192" i="18"/>
  <c r="H192" i="18" s="1"/>
  <c r="G193" i="18"/>
  <c r="H193" i="18" s="1"/>
  <c r="G194" i="18"/>
  <c r="H194" i="18" s="1"/>
  <c r="G195" i="18"/>
  <c r="H195" i="18" s="1"/>
  <c r="G196" i="18"/>
  <c r="H196" i="18" s="1"/>
  <c r="G197" i="18"/>
  <c r="H197" i="18" s="1"/>
  <c r="G198" i="18"/>
  <c r="H198" i="18" s="1"/>
  <c r="G199" i="18"/>
  <c r="H199" i="18" s="1"/>
  <c r="G200" i="18"/>
  <c r="H200" i="18" s="1"/>
  <c r="G201" i="18"/>
  <c r="H201" i="18" s="1"/>
  <c r="G202" i="18"/>
  <c r="H202" i="18" s="1"/>
  <c r="G204" i="18"/>
  <c r="H204" i="18" s="1"/>
  <c r="G205" i="18"/>
  <c r="H205" i="18" s="1"/>
  <c r="G206" i="18"/>
  <c r="H206" i="18" s="1"/>
  <c r="G208" i="18"/>
  <c r="H208" i="18" s="1"/>
  <c r="G209" i="18"/>
  <c r="H209" i="18" s="1"/>
  <c r="G210" i="18"/>
  <c r="H210" i="18" s="1"/>
  <c r="G211" i="18"/>
  <c r="H211" i="18" s="1"/>
  <c r="G212" i="18"/>
  <c r="H212" i="18" s="1"/>
  <c r="G213" i="18"/>
  <c r="H213" i="18" s="1"/>
  <c r="G214" i="18"/>
  <c r="H214" i="18" s="1"/>
  <c r="G215" i="18"/>
  <c r="H215" i="18" s="1"/>
  <c r="G216" i="18"/>
  <c r="H216" i="18" s="1"/>
  <c r="G217" i="18"/>
  <c r="H217" i="18" s="1"/>
  <c r="G218" i="18"/>
  <c r="H218" i="18" s="1"/>
  <c r="G219" i="18"/>
  <c r="H219" i="18" s="1"/>
  <c r="G220" i="18"/>
  <c r="H220" i="18" s="1"/>
  <c r="G221" i="18"/>
  <c r="H221" i="18" s="1"/>
  <c r="G222" i="18"/>
  <c r="H222" i="18" s="1"/>
  <c r="G223" i="18"/>
  <c r="H223" i="18" s="1"/>
  <c r="G224" i="18"/>
  <c r="H224" i="18" s="1"/>
  <c r="G225" i="18"/>
  <c r="H225" i="18" s="1"/>
  <c r="G226" i="18"/>
  <c r="H226" i="18" s="1"/>
  <c r="G227" i="18"/>
  <c r="H227" i="18" s="1"/>
  <c r="G228" i="18"/>
  <c r="H228" i="18" s="1"/>
  <c r="G229" i="18"/>
  <c r="H229" i="18" s="1"/>
  <c r="G230" i="18"/>
  <c r="H230" i="18" s="1"/>
  <c r="G231" i="18"/>
  <c r="H231" i="18" s="1"/>
  <c r="G232" i="18"/>
  <c r="H232" i="18" s="1"/>
  <c r="G233" i="18"/>
  <c r="H233" i="18" s="1"/>
  <c r="G234" i="18"/>
  <c r="H234" i="18" s="1"/>
  <c r="G235" i="18"/>
  <c r="H235" i="18" s="1"/>
  <c r="G237" i="18"/>
  <c r="H237" i="18" s="1"/>
  <c r="G238" i="18"/>
  <c r="H238" i="18" s="1"/>
  <c r="G240" i="18"/>
  <c r="H240" i="18" s="1"/>
  <c r="G241" i="18"/>
  <c r="H241" i="18" s="1"/>
  <c r="G242" i="18"/>
  <c r="H242" i="18" s="1"/>
  <c r="G243" i="18"/>
  <c r="H243" i="18" s="1"/>
  <c r="G244" i="18"/>
  <c r="H244" i="18" s="1"/>
  <c r="G245" i="18"/>
  <c r="H245" i="18" s="1"/>
  <c r="G246" i="18"/>
  <c r="H246" i="18" s="1"/>
  <c r="G247" i="18"/>
  <c r="H247" i="18" s="1"/>
  <c r="G248" i="18"/>
  <c r="H248" i="18" s="1"/>
  <c r="G249" i="18"/>
  <c r="H249" i="18" s="1"/>
  <c r="G250" i="18"/>
  <c r="H250" i="18" s="1"/>
  <c r="G251" i="18"/>
  <c r="H251" i="18" s="1"/>
  <c r="G252" i="18"/>
  <c r="H252" i="18" s="1"/>
  <c r="G253" i="18"/>
  <c r="H253" i="18" s="1"/>
  <c r="G254" i="18"/>
  <c r="H254" i="18" s="1"/>
  <c r="G255" i="18"/>
  <c r="H255" i="18" s="1"/>
  <c r="G256" i="18"/>
  <c r="H256" i="18" s="1"/>
  <c r="G257" i="18"/>
  <c r="H257" i="18" s="1"/>
  <c r="G258" i="18"/>
  <c r="H258" i="18" s="1"/>
  <c r="G259" i="18"/>
  <c r="H259" i="18" s="1"/>
  <c r="G260" i="18"/>
  <c r="H260" i="18" s="1"/>
  <c r="G261" i="18"/>
  <c r="H261" i="18" s="1"/>
  <c r="G262" i="18"/>
  <c r="H262" i="18" s="1"/>
  <c r="G263" i="18"/>
  <c r="H263" i="18" s="1"/>
  <c r="G264" i="18"/>
  <c r="H264" i="18" s="1"/>
  <c r="G265" i="18"/>
  <c r="H265" i="18" s="1"/>
  <c r="G266" i="18"/>
  <c r="H266" i="18" s="1"/>
  <c r="G267" i="18"/>
  <c r="H267" i="18" s="1"/>
  <c r="G268" i="18"/>
  <c r="H268" i="18" s="1"/>
  <c r="G269" i="18"/>
  <c r="H269" i="18" s="1"/>
  <c r="G270" i="18"/>
  <c r="H270" i="18" s="1"/>
  <c r="G271" i="18"/>
  <c r="H271" i="18" s="1"/>
  <c r="G272" i="18"/>
  <c r="H272" i="18" s="1"/>
  <c r="G273" i="18"/>
  <c r="H273" i="18" s="1"/>
  <c r="G274" i="18"/>
  <c r="H274" i="18" s="1"/>
  <c r="G275" i="18"/>
  <c r="H275" i="18" s="1"/>
  <c r="G276" i="18"/>
  <c r="H276" i="18" s="1"/>
  <c r="G277" i="18"/>
  <c r="H277" i="18" s="1"/>
  <c r="G278" i="18"/>
  <c r="H278" i="18" s="1"/>
  <c r="G279" i="18"/>
  <c r="H279" i="18" s="1"/>
  <c r="G280" i="18"/>
  <c r="H280" i="18" s="1"/>
  <c r="G281" i="18"/>
  <c r="H281" i="18" s="1"/>
  <c r="G282" i="18"/>
  <c r="H282" i="18" s="1"/>
  <c r="G283" i="18"/>
  <c r="H283" i="18" s="1"/>
  <c r="G284" i="18"/>
  <c r="H284" i="18" s="1"/>
  <c r="G285" i="18"/>
  <c r="H285" i="18" s="1"/>
  <c r="G286" i="18"/>
  <c r="H286" i="18" s="1"/>
  <c r="G287" i="18"/>
  <c r="H287" i="18" s="1"/>
  <c r="G288" i="18"/>
  <c r="H288" i="18" s="1"/>
  <c r="G289" i="18"/>
  <c r="H289" i="18" s="1"/>
  <c r="G290" i="18"/>
  <c r="H290" i="18" s="1"/>
  <c r="G291" i="18"/>
  <c r="H291" i="18" s="1"/>
  <c r="G292" i="18"/>
  <c r="H292" i="18" s="1"/>
  <c r="G295" i="18"/>
  <c r="H295" i="18" s="1"/>
  <c r="G296" i="18"/>
  <c r="H296" i="18" s="1"/>
  <c r="G297" i="18"/>
  <c r="H297" i="18" s="1"/>
  <c r="G298" i="18"/>
  <c r="H298" i="18" s="1"/>
  <c r="G299" i="18"/>
  <c r="H299" i="18" s="1"/>
  <c r="G300" i="18"/>
  <c r="H300" i="18" s="1"/>
  <c r="G301" i="18"/>
  <c r="H301" i="18" s="1"/>
  <c r="G302" i="18"/>
  <c r="H302" i="18" s="1"/>
  <c r="G303" i="18"/>
  <c r="H303" i="18" s="1"/>
  <c r="G304" i="18"/>
  <c r="H304" i="18" s="1"/>
  <c r="G305" i="18"/>
  <c r="H305" i="18" s="1"/>
  <c r="G306" i="18"/>
  <c r="H306" i="18" s="1"/>
  <c r="G307" i="18"/>
  <c r="H307" i="18" s="1"/>
  <c r="G308" i="18"/>
  <c r="H308" i="18" s="1"/>
  <c r="G309" i="18"/>
  <c r="H309" i="18" s="1"/>
  <c r="G310" i="18"/>
  <c r="H310" i="18" s="1"/>
  <c r="G311" i="18"/>
  <c r="H311" i="18" s="1"/>
  <c r="G312" i="18"/>
  <c r="H312" i="18" s="1"/>
  <c r="G313" i="18"/>
  <c r="H313" i="18" s="1"/>
  <c r="G314" i="18"/>
  <c r="H314" i="18" s="1"/>
  <c r="G315" i="18"/>
  <c r="H315" i="18" s="1"/>
  <c r="G316" i="18"/>
  <c r="H316" i="18" s="1"/>
  <c r="G317" i="18"/>
  <c r="H317" i="18" s="1"/>
  <c r="G318" i="18"/>
  <c r="H318" i="18" s="1"/>
  <c r="G319" i="18"/>
  <c r="H319" i="18" s="1"/>
  <c r="G320" i="18"/>
  <c r="H320" i="18" s="1"/>
  <c r="G321" i="18"/>
  <c r="H321" i="18" s="1"/>
  <c r="G322" i="18"/>
  <c r="H322" i="18" s="1"/>
  <c r="G323" i="18"/>
  <c r="H323" i="18" s="1"/>
  <c r="G324" i="18"/>
  <c r="H324" i="18" s="1"/>
  <c r="G325" i="18"/>
  <c r="H325" i="18" s="1"/>
  <c r="G326" i="18"/>
  <c r="H326" i="18" s="1"/>
  <c r="G327" i="18"/>
  <c r="H327" i="18"/>
  <c r="G328" i="18"/>
  <c r="H328" i="18" s="1"/>
  <c r="G329" i="18"/>
  <c r="H329" i="18" s="1"/>
  <c r="G330" i="18"/>
  <c r="H330" i="18" s="1"/>
  <c r="G331" i="18"/>
  <c r="H331" i="18" s="1"/>
  <c r="G332" i="18"/>
  <c r="H332" i="18" s="1"/>
  <c r="G333" i="18"/>
  <c r="H333" i="18" s="1"/>
  <c r="G334" i="18"/>
  <c r="H334" i="18" s="1"/>
  <c r="G335" i="18"/>
  <c r="H335" i="18" s="1"/>
  <c r="G336" i="18"/>
  <c r="H336" i="18" s="1"/>
  <c r="G337" i="18"/>
  <c r="H337" i="18" s="1"/>
  <c r="G338" i="18"/>
  <c r="H338" i="18" s="1"/>
  <c r="G339" i="18"/>
  <c r="H339" i="18" s="1"/>
  <c r="G340" i="18"/>
  <c r="H340" i="18" s="1"/>
  <c r="G341" i="18"/>
  <c r="H341" i="18"/>
  <c r="G342" i="18"/>
  <c r="H342" i="18" s="1"/>
  <c r="G343" i="18"/>
  <c r="H343" i="18" s="1"/>
  <c r="G345" i="18"/>
  <c r="H345" i="18"/>
  <c r="G346" i="18"/>
  <c r="H346" i="18" s="1"/>
  <c r="G347" i="18"/>
  <c r="H347" i="18" s="1"/>
  <c r="G1076" i="14"/>
  <c r="H1076" i="14" s="1"/>
  <c r="G1077" i="14"/>
  <c r="H1077" i="14" s="1"/>
  <c r="G1078" i="14"/>
  <c r="H1078" i="14"/>
  <c r="G1079" i="14"/>
  <c r="H1079" i="14" s="1"/>
  <c r="G1080" i="14"/>
  <c r="H1080" i="14" s="1"/>
  <c r="G1082" i="14"/>
  <c r="H1082" i="14" s="1"/>
  <c r="G1083" i="14"/>
  <c r="H1083" i="14" s="1"/>
  <c r="G1084" i="14"/>
  <c r="H1084" i="14" s="1"/>
  <c r="G794" i="14"/>
  <c r="H794" i="14" s="1"/>
  <c r="G680" i="14"/>
  <c r="H680" i="14" s="1"/>
  <c r="G682" i="14"/>
  <c r="H682" i="14" s="1"/>
  <c r="G687" i="14"/>
  <c r="H687" i="14" s="1"/>
  <c r="G688" i="14"/>
  <c r="H688" i="14" s="1"/>
  <c r="G689" i="14"/>
  <c r="H689" i="14" s="1"/>
  <c r="G690" i="14"/>
  <c r="H690" i="14" s="1"/>
  <c r="G691" i="14"/>
  <c r="H691" i="14" s="1"/>
  <c r="G692" i="14"/>
  <c r="H692" i="14" s="1"/>
  <c r="G700" i="14"/>
  <c r="H700" i="14" s="1"/>
  <c r="G707" i="14"/>
  <c r="H707" i="14" s="1"/>
  <c r="G708" i="14"/>
  <c r="H708" i="14" s="1"/>
  <c r="G709" i="14"/>
  <c r="H709" i="14" s="1"/>
  <c r="G710" i="14"/>
  <c r="H710" i="14" s="1"/>
  <c r="G711" i="14"/>
  <c r="H711" i="14" s="1"/>
  <c r="G712" i="14"/>
  <c r="H712" i="14" s="1"/>
  <c r="G713" i="14"/>
  <c r="H713" i="14" s="1"/>
  <c r="G714" i="14"/>
  <c r="H714" i="14" s="1"/>
  <c r="G715" i="14"/>
  <c r="H715" i="14" s="1"/>
  <c r="G716" i="14"/>
  <c r="H716" i="14" s="1"/>
  <c r="G717" i="14"/>
  <c r="H717" i="14" s="1"/>
  <c r="G718" i="14"/>
  <c r="H718" i="14" s="1"/>
  <c r="G719" i="14"/>
  <c r="H719" i="14" s="1"/>
  <c r="G720" i="14"/>
  <c r="H720" i="14" s="1"/>
  <c r="G721" i="14"/>
  <c r="H721" i="14"/>
  <c r="G722" i="14"/>
  <c r="H722" i="14" s="1"/>
  <c r="G723" i="14"/>
  <c r="H723" i="14"/>
  <c r="G724" i="14"/>
  <c r="H724" i="14" s="1"/>
  <c r="G725" i="14"/>
  <c r="H725" i="14" s="1"/>
  <c r="G726" i="14"/>
  <c r="H726" i="14"/>
  <c r="G727" i="14"/>
  <c r="H727" i="14" s="1"/>
  <c r="G728" i="14"/>
  <c r="H728" i="14" s="1"/>
  <c r="G729" i="14"/>
  <c r="H729" i="14" s="1"/>
  <c r="G730" i="14"/>
  <c r="H730" i="14"/>
  <c r="G731" i="14"/>
  <c r="H731" i="14" s="1"/>
  <c r="G732" i="14"/>
  <c r="H732" i="14" s="1"/>
  <c r="G733" i="14"/>
  <c r="H733" i="14"/>
  <c r="G734" i="14"/>
  <c r="H734" i="14" s="1"/>
  <c r="G735" i="14"/>
  <c r="H735" i="14" s="1"/>
  <c r="G736" i="14"/>
  <c r="H736" i="14" s="1"/>
  <c r="G737" i="14"/>
  <c r="H737" i="14" s="1"/>
  <c r="G738" i="14"/>
  <c r="H738" i="14" s="1"/>
  <c r="G739" i="14"/>
  <c r="H739" i="14" s="1"/>
  <c r="G740" i="14"/>
  <c r="H740" i="14" s="1"/>
  <c r="G741" i="14"/>
  <c r="H741" i="14" s="1"/>
  <c r="G742" i="14"/>
  <c r="H742" i="14" s="1"/>
  <c r="G743" i="14"/>
  <c r="H743" i="14" s="1"/>
  <c r="G744" i="14"/>
  <c r="H744" i="14" s="1"/>
  <c r="G745" i="14"/>
  <c r="H745" i="14"/>
  <c r="G746" i="14"/>
  <c r="H746" i="14" s="1"/>
  <c r="G747" i="14"/>
  <c r="H747" i="14" s="1"/>
  <c r="G748" i="14"/>
  <c r="H748" i="14"/>
  <c r="G749" i="14"/>
  <c r="H749" i="14" s="1"/>
  <c r="G750" i="14"/>
  <c r="H750" i="14" s="1"/>
  <c r="G751" i="14"/>
  <c r="H751" i="14" s="1"/>
  <c r="G752" i="14"/>
  <c r="H752" i="14" s="1"/>
  <c r="G753" i="14"/>
  <c r="H753" i="14" s="1"/>
  <c r="G754" i="14"/>
  <c r="H754" i="14" s="1"/>
  <c r="G755" i="14"/>
  <c r="H755" i="14" s="1"/>
  <c r="G756" i="14"/>
  <c r="H756" i="14" s="1"/>
  <c r="G757" i="14"/>
  <c r="H757" i="14" s="1"/>
  <c r="G758" i="14"/>
  <c r="H758" i="14" s="1"/>
  <c r="G759" i="14"/>
  <c r="H759" i="14" s="1"/>
  <c r="G760" i="14"/>
  <c r="H760" i="14" s="1"/>
  <c r="G761" i="14"/>
  <c r="H761" i="14" s="1"/>
  <c r="G762" i="14"/>
  <c r="H762" i="14"/>
  <c r="G763" i="14"/>
  <c r="H763" i="14" s="1"/>
  <c r="G764" i="14"/>
  <c r="H764" i="14" s="1"/>
  <c r="G765" i="14"/>
  <c r="H765" i="14" s="1"/>
  <c r="G766" i="14"/>
  <c r="H766" i="14" s="1"/>
  <c r="G767" i="14"/>
  <c r="H767" i="14" s="1"/>
  <c r="G768" i="14"/>
  <c r="H768" i="14" s="1"/>
  <c r="G769" i="14"/>
  <c r="H769" i="14" s="1"/>
  <c r="G770" i="14"/>
  <c r="H770" i="14" s="1"/>
  <c r="G771" i="14"/>
  <c r="H771" i="14" s="1"/>
  <c r="G772" i="14"/>
  <c r="H772" i="14" s="1"/>
  <c r="G773" i="14"/>
  <c r="H773" i="14" s="1"/>
  <c r="G776" i="14"/>
  <c r="H776" i="14" s="1"/>
  <c r="G501" i="14"/>
  <c r="H501" i="14" s="1"/>
  <c r="G502" i="14"/>
  <c r="H502" i="14" s="1"/>
  <c r="G504" i="14"/>
  <c r="H504" i="14" s="1"/>
  <c r="G505" i="14"/>
  <c r="H505" i="14" s="1"/>
  <c r="G506" i="14"/>
  <c r="H506" i="14" s="1"/>
  <c r="G507" i="14"/>
  <c r="H507" i="14"/>
  <c r="G508" i="14"/>
  <c r="H508" i="14" s="1"/>
  <c r="G509" i="14"/>
  <c r="H509" i="14" s="1"/>
  <c r="G510" i="14"/>
  <c r="H510" i="14" s="1"/>
  <c r="G511" i="14"/>
  <c r="H511" i="14" s="1"/>
  <c r="G512" i="14"/>
  <c r="H512" i="14" s="1"/>
  <c r="G513" i="14"/>
  <c r="H513" i="14" s="1"/>
  <c r="G514" i="14"/>
  <c r="H514" i="14" s="1"/>
  <c r="G515" i="14"/>
  <c r="H515" i="14" s="1"/>
  <c r="G516" i="14"/>
  <c r="H516" i="14" s="1"/>
  <c r="G518" i="14"/>
  <c r="H518" i="14" s="1"/>
  <c r="G519" i="14"/>
  <c r="H519" i="14" s="1"/>
  <c r="G520" i="14"/>
  <c r="H520" i="14" s="1"/>
  <c r="G521" i="14"/>
  <c r="H521" i="14" s="1"/>
  <c r="G522" i="14"/>
  <c r="H522" i="14" s="1"/>
  <c r="G523" i="14"/>
  <c r="H523" i="14"/>
  <c r="G524" i="14"/>
  <c r="H524" i="14" s="1"/>
  <c r="G525" i="14"/>
  <c r="H525" i="14" s="1"/>
  <c r="G526" i="14"/>
  <c r="H526" i="14" s="1"/>
  <c r="G527" i="14"/>
  <c r="H527" i="14" s="1"/>
  <c r="G528" i="14"/>
  <c r="H528" i="14" s="1"/>
  <c r="G529" i="14"/>
  <c r="H529" i="14" s="1"/>
  <c r="G530" i="14"/>
  <c r="H530" i="14" s="1"/>
  <c r="G531" i="14"/>
  <c r="H531" i="14" s="1"/>
  <c r="G532" i="14"/>
  <c r="H532" i="14" s="1"/>
  <c r="G533" i="14"/>
  <c r="H533" i="14"/>
  <c r="G534" i="14"/>
  <c r="H534" i="14" s="1"/>
  <c r="G535" i="14"/>
  <c r="H535" i="14" s="1"/>
  <c r="G536" i="14"/>
  <c r="H536" i="14" s="1"/>
  <c r="G537" i="14"/>
  <c r="H537" i="14" s="1"/>
  <c r="G538" i="14"/>
  <c r="H538" i="14" s="1"/>
  <c r="G539" i="14"/>
  <c r="H539" i="14" s="1"/>
  <c r="G540" i="14"/>
  <c r="H540" i="14"/>
  <c r="G541" i="14"/>
  <c r="H541" i="14" s="1"/>
  <c r="G542" i="14"/>
  <c r="H542" i="14" s="1"/>
  <c r="G543" i="14"/>
  <c r="H543" i="14" s="1"/>
  <c r="G544" i="14"/>
  <c r="H544" i="14" s="1"/>
  <c r="G545" i="14"/>
  <c r="H545" i="14" s="1"/>
  <c r="G546" i="14"/>
  <c r="H546" i="14" s="1"/>
  <c r="G547" i="14"/>
  <c r="H547" i="14"/>
  <c r="G548" i="14"/>
  <c r="H548" i="14" s="1"/>
  <c r="G554" i="14"/>
  <c r="H554" i="14" s="1"/>
  <c r="G555" i="14"/>
  <c r="H555" i="14"/>
  <c r="G556" i="14"/>
  <c r="H556" i="14" s="1"/>
  <c r="G557" i="14"/>
  <c r="H557" i="14" s="1"/>
  <c r="G558" i="14"/>
  <c r="H558" i="14"/>
  <c r="G559" i="14"/>
  <c r="H559" i="14" s="1"/>
  <c r="G560" i="14"/>
  <c r="H560" i="14" s="1"/>
  <c r="G561" i="14"/>
  <c r="H561" i="14" s="1"/>
  <c r="G562" i="14"/>
  <c r="H562" i="14" s="1"/>
  <c r="G563" i="14"/>
  <c r="H563" i="14" s="1"/>
  <c r="G564" i="14"/>
  <c r="H564" i="14" s="1"/>
  <c r="G565" i="14"/>
  <c r="H565" i="14"/>
  <c r="G566" i="14"/>
  <c r="H566" i="14" s="1"/>
  <c r="G567" i="14"/>
  <c r="H567" i="14" s="1"/>
  <c r="G568" i="14"/>
  <c r="H568" i="14" s="1"/>
  <c r="G569" i="14"/>
  <c r="H569" i="14" s="1"/>
  <c r="G570" i="14"/>
  <c r="H570" i="14" s="1"/>
  <c r="G571" i="14"/>
  <c r="H571" i="14" s="1"/>
  <c r="G572" i="14"/>
  <c r="H572" i="14" s="1"/>
  <c r="G573" i="14"/>
  <c r="H573" i="14" s="1"/>
  <c r="G574" i="14"/>
  <c r="H574" i="14" s="1"/>
  <c r="G575" i="14"/>
  <c r="H575" i="14" s="1"/>
  <c r="G576" i="14"/>
  <c r="H576" i="14" s="1"/>
  <c r="G577" i="14"/>
  <c r="H577" i="14" s="1"/>
  <c r="G578" i="14"/>
  <c r="H578" i="14" s="1"/>
  <c r="G579" i="14"/>
  <c r="H579" i="14" s="1"/>
  <c r="G580" i="14"/>
  <c r="H580" i="14" s="1"/>
  <c r="G581" i="14"/>
  <c r="H581" i="14" s="1"/>
  <c r="G582" i="14"/>
  <c r="H582" i="14" s="1"/>
  <c r="G583" i="14"/>
  <c r="H583" i="14" s="1"/>
  <c r="G584" i="14"/>
  <c r="H584" i="14" s="1"/>
  <c r="G585" i="14"/>
  <c r="H585" i="14"/>
  <c r="G586" i="14"/>
  <c r="H586" i="14" s="1"/>
  <c r="G591" i="14"/>
  <c r="H591" i="14" s="1"/>
  <c r="G592" i="14"/>
  <c r="H592" i="14"/>
  <c r="G593" i="14"/>
  <c r="H593" i="14" s="1"/>
  <c r="G594" i="14"/>
  <c r="H594" i="14" s="1"/>
  <c r="G595" i="14"/>
  <c r="H595" i="14" s="1"/>
  <c r="G596" i="14"/>
  <c r="H596" i="14" s="1"/>
  <c r="G597" i="14"/>
  <c r="H597" i="14" s="1"/>
  <c r="G598" i="14"/>
  <c r="H598" i="14" s="1"/>
  <c r="G599" i="14"/>
  <c r="H599" i="14" s="1"/>
  <c r="G600" i="14"/>
  <c r="H600" i="14" s="1"/>
  <c r="G601" i="14"/>
  <c r="H601" i="14" s="1"/>
  <c r="G602" i="14"/>
  <c r="H602" i="14" s="1"/>
  <c r="G603" i="14"/>
  <c r="H603" i="14" s="1"/>
  <c r="G604" i="14"/>
  <c r="H604" i="14" s="1"/>
  <c r="G605" i="14"/>
  <c r="H605" i="14" s="1"/>
  <c r="G606" i="14"/>
  <c r="H606" i="14" s="1"/>
  <c r="G607" i="14"/>
  <c r="H607" i="14"/>
  <c r="G608" i="14"/>
  <c r="H608" i="14" s="1"/>
  <c r="G609" i="14"/>
  <c r="H609" i="14" s="1"/>
  <c r="G611" i="14"/>
  <c r="H611" i="14" s="1"/>
  <c r="G612" i="14"/>
  <c r="H612" i="14" s="1"/>
  <c r="G613" i="14"/>
  <c r="H613" i="14"/>
  <c r="G614" i="14"/>
  <c r="H614" i="14" s="1"/>
  <c r="G615" i="14"/>
  <c r="H615" i="14" s="1"/>
  <c r="G616" i="14"/>
  <c r="H616" i="14"/>
  <c r="G617" i="14"/>
  <c r="H617" i="14" s="1"/>
  <c r="G618" i="14"/>
  <c r="H618" i="14" s="1"/>
  <c r="G619" i="14"/>
  <c r="H619" i="14" s="1"/>
  <c r="G620" i="14"/>
  <c r="H620" i="14" s="1"/>
  <c r="G621" i="14"/>
  <c r="H621" i="14" s="1"/>
  <c r="G622" i="14"/>
  <c r="H622" i="14" s="1"/>
  <c r="G623" i="14"/>
  <c r="H623" i="14" s="1"/>
  <c r="G624" i="14"/>
  <c r="H624" i="14"/>
  <c r="G625" i="14"/>
  <c r="H625" i="14" s="1"/>
  <c r="G626" i="14"/>
  <c r="H626" i="14" s="1"/>
  <c r="G627" i="14"/>
  <c r="H627" i="14" s="1"/>
  <c r="G628" i="14"/>
  <c r="H628" i="14"/>
  <c r="G629" i="14"/>
  <c r="H629" i="14" s="1"/>
  <c r="G630" i="14"/>
  <c r="H630" i="14"/>
  <c r="G631" i="14"/>
  <c r="H631" i="14" s="1"/>
  <c r="G632" i="14"/>
  <c r="H632" i="14" s="1"/>
  <c r="G633" i="14"/>
  <c r="H633" i="14" s="1"/>
  <c r="G634" i="14"/>
  <c r="H634" i="14" s="1"/>
  <c r="G635" i="14"/>
  <c r="H635" i="14" s="1"/>
  <c r="G636" i="14"/>
  <c r="H636" i="14" s="1"/>
  <c r="G637" i="14"/>
  <c r="H637" i="14"/>
  <c r="G638" i="14"/>
  <c r="H638" i="14" s="1"/>
  <c r="G639" i="14"/>
  <c r="H639" i="14"/>
  <c r="G640" i="14"/>
  <c r="H640" i="14" s="1"/>
  <c r="G641" i="14"/>
  <c r="H641" i="14" s="1"/>
  <c r="G642" i="14"/>
  <c r="H642" i="14"/>
  <c r="G643" i="14"/>
  <c r="H643" i="14" s="1"/>
  <c r="G645" i="14"/>
  <c r="H645" i="14" s="1"/>
  <c r="G646" i="14"/>
  <c r="H646" i="14" s="1"/>
  <c r="G647" i="14"/>
  <c r="H647" i="14" s="1"/>
  <c r="G648" i="14"/>
  <c r="H648" i="14"/>
  <c r="G649" i="14"/>
  <c r="H649" i="14" s="1"/>
  <c r="G650" i="14"/>
  <c r="H650" i="14" s="1"/>
  <c r="G651" i="14"/>
  <c r="H651" i="14"/>
  <c r="G652" i="14"/>
  <c r="H652" i="14" s="1"/>
  <c r="G653" i="14"/>
  <c r="H653" i="14" s="1"/>
  <c r="G654" i="14"/>
  <c r="H654" i="14" s="1"/>
  <c r="G655" i="14"/>
  <c r="H655" i="14" s="1"/>
  <c r="G656" i="14"/>
  <c r="H656" i="14" s="1"/>
  <c r="G657" i="14"/>
  <c r="H657" i="14" s="1"/>
  <c r="G658" i="14"/>
  <c r="H658" i="14" s="1"/>
  <c r="G659" i="14"/>
  <c r="H659" i="14" s="1"/>
  <c r="G660" i="14"/>
  <c r="H660" i="14" s="1"/>
  <c r="G342" i="14"/>
  <c r="H342" i="14" s="1"/>
  <c r="G343" i="14"/>
  <c r="H343" i="14" s="1"/>
  <c r="G345" i="14"/>
  <c r="H345" i="14" s="1"/>
  <c r="G346" i="14"/>
  <c r="H346" i="14"/>
  <c r="G347" i="14"/>
  <c r="H347" i="14" s="1"/>
  <c r="G805" i="8"/>
  <c r="H805" i="8" s="1"/>
  <c r="G805" i="11"/>
  <c r="H805" i="11" s="1"/>
  <c r="I1062" i="10"/>
  <c r="J1062" i="10" s="1"/>
  <c r="I1063" i="10"/>
  <c r="J1063" i="10" s="1"/>
  <c r="I1064" i="10"/>
  <c r="J1064" i="10" s="1"/>
  <c r="I1065" i="10"/>
  <c r="J1065" i="10" s="1"/>
  <c r="I1066" i="10"/>
  <c r="J1066" i="10" s="1"/>
  <c r="I1067" i="10"/>
  <c r="J1067" i="10" s="1"/>
  <c r="I1068" i="10"/>
  <c r="J1068" i="10" s="1"/>
  <c r="I1069" i="10"/>
  <c r="J1069" i="10" s="1"/>
  <c r="I1070" i="10"/>
  <c r="J1070" i="10" s="1"/>
  <c r="I1071" i="10"/>
  <c r="J1071" i="10" s="1"/>
  <c r="I1072" i="10"/>
  <c r="J1072" i="10" s="1"/>
  <c r="I1073" i="10"/>
  <c r="J1073" i="10" s="1"/>
  <c r="I1074" i="10"/>
  <c r="J1074" i="10" s="1"/>
  <c r="I1075" i="10"/>
  <c r="J1075" i="10"/>
  <c r="I1076" i="10"/>
  <c r="J1076" i="10" s="1"/>
  <c r="I1077" i="10"/>
  <c r="J1077" i="10"/>
  <c r="I1078" i="10"/>
  <c r="J1078" i="10" s="1"/>
  <c r="I1079" i="10"/>
  <c r="J1079" i="10" s="1"/>
  <c r="I1080" i="10"/>
  <c r="J1080" i="10" s="1"/>
  <c r="I1081" i="10"/>
  <c r="J1081" i="10" s="1"/>
  <c r="I1082" i="10"/>
  <c r="J1082" i="10" s="1"/>
  <c r="I1083" i="10"/>
  <c r="J1083" i="10"/>
  <c r="I1084" i="10"/>
  <c r="J1084" i="10" s="1"/>
  <c r="I1085" i="10"/>
  <c r="J1085" i="10" s="1"/>
  <c r="I1086" i="10"/>
  <c r="J1086" i="10" s="1"/>
  <c r="I1087" i="10"/>
  <c r="J1087" i="10"/>
  <c r="I1088" i="10"/>
  <c r="J1088" i="10" s="1"/>
  <c r="I1089" i="10"/>
  <c r="J1089" i="10" s="1"/>
  <c r="I1090" i="10"/>
  <c r="J1090" i="10" s="1"/>
  <c r="I1091" i="10"/>
  <c r="J1091" i="10" s="1"/>
  <c r="I1092" i="10"/>
  <c r="J1092" i="10" s="1"/>
  <c r="I1093" i="10"/>
  <c r="J1093" i="10"/>
  <c r="I1094" i="10"/>
  <c r="J1094" i="10" s="1"/>
  <c r="I1095" i="10"/>
  <c r="J1095" i="10" s="1"/>
  <c r="I1096" i="10"/>
  <c r="J1096" i="10" s="1"/>
  <c r="I1097" i="10"/>
  <c r="J1097" i="10" s="1"/>
  <c r="I1098" i="10"/>
  <c r="J1098" i="10" s="1"/>
  <c r="I1013" i="10"/>
  <c r="J1013" i="10"/>
  <c r="I1014" i="10"/>
  <c r="J1014" i="10" s="1"/>
  <c r="I1015" i="10"/>
  <c r="J1015" i="10"/>
  <c r="I1016" i="10"/>
  <c r="J1016" i="10" s="1"/>
  <c r="I1017" i="10"/>
  <c r="J1017" i="10" s="1"/>
  <c r="I1018" i="10"/>
  <c r="J1018" i="10" s="1"/>
  <c r="I1019" i="10"/>
  <c r="J1019" i="10" s="1"/>
  <c r="I1020" i="10"/>
  <c r="J1020" i="10" s="1"/>
  <c r="I1021" i="10"/>
  <c r="J1021" i="10" s="1"/>
  <c r="I1022" i="10"/>
  <c r="J1022" i="10" s="1"/>
  <c r="I1023" i="10"/>
  <c r="J1023" i="10"/>
  <c r="I1024" i="10"/>
  <c r="J1024" i="10" s="1"/>
  <c r="I1025" i="10"/>
  <c r="J1025" i="10" s="1"/>
  <c r="I1026" i="10"/>
  <c r="J1026" i="10" s="1"/>
  <c r="I1027" i="10"/>
  <c r="J1027" i="10" s="1"/>
  <c r="I1028" i="10"/>
  <c r="J1028" i="10" s="1"/>
  <c r="I1029" i="10"/>
  <c r="J1029" i="10"/>
  <c r="I1030" i="10"/>
  <c r="J1030" i="10" s="1"/>
  <c r="I1031" i="10"/>
  <c r="J1031" i="10"/>
  <c r="I1032" i="10"/>
  <c r="J1032" i="10" s="1"/>
  <c r="I1033" i="10"/>
  <c r="J1033" i="10" s="1"/>
  <c r="I1034" i="10"/>
  <c r="J1034" i="10"/>
  <c r="I1035" i="10"/>
  <c r="J1035" i="10" s="1"/>
  <c r="I1036" i="10"/>
  <c r="J1036" i="10" s="1"/>
  <c r="I1037" i="10"/>
  <c r="J1037" i="10" s="1"/>
  <c r="I1038" i="10"/>
  <c r="J1038" i="10" s="1"/>
  <c r="I1039" i="10"/>
  <c r="J1039" i="10" s="1"/>
  <c r="I1040" i="10"/>
  <c r="J1040" i="10" s="1"/>
  <c r="I1041" i="10"/>
  <c r="J1041" i="10" s="1"/>
  <c r="I1042" i="10"/>
  <c r="J1042" i="10" s="1"/>
  <c r="I1043" i="10"/>
  <c r="J1043" i="10" s="1"/>
  <c r="I1044" i="10"/>
  <c r="J1044" i="10" s="1"/>
  <c r="I1045" i="10"/>
  <c r="J1045" i="10" s="1"/>
  <c r="I1046" i="10"/>
  <c r="J1046" i="10" s="1"/>
  <c r="I1047" i="10"/>
  <c r="J1047" i="10" s="1"/>
  <c r="I1048" i="10"/>
  <c r="J1048" i="10" s="1"/>
  <c r="I1049" i="10"/>
  <c r="J1049" i="10" s="1"/>
  <c r="I1050" i="10"/>
  <c r="J1050" i="10" s="1"/>
  <c r="I1051" i="10"/>
  <c r="J1051" i="10" s="1"/>
  <c r="I1052" i="10"/>
  <c r="J1052" i="10" s="1"/>
  <c r="I1053" i="10"/>
  <c r="J1053" i="10" s="1"/>
  <c r="I1054" i="10"/>
  <c r="J1054" i="10" s="1"/>
  <c r="I1055" i="10"/>
  <c r="J1055" i="10" s="1"/>
  <c r="I1056" i="10"/>
  <c r="J1056" i="10" s="1"/>
  <c r="I1057" i="10"/>
  <c r="J1057" i="10" s="1"/>
  <c r="I1058" i="10"/>
  <c r="J1058" i="10" s="1"/>
  <c r="I1059" i="10"/>
  <c r="J1059" i="10" s="1"/>
  <c r="I782" i="10"/>
  <c r="J782" i="10" s="1"/>
  <c r="I783" i="10"/>
  <c r="J783" i="10" s="1"/>
  <c r="I784" i="10"/>
  <c r="J784" i="10" s="1"/>
  <c r="I785" i="10"/>
  <c r="J785" i="10" s="1"/>
  <c r="I786" i="10"/>
  <c r="J786" i="10" s="1"/>
  <c r="I787" i="10"/>
  <c r="J787" i="10"/>
  <c r="I788" i="10"/>
  <c r="J788" i="10" s="1"/>
  <c r="I789" i="10"/>
  <c r="J789" i="10"/>
  <c r="I790" i="10"/>
  <c r="J790" i="10" s="1"/>
  <c r="I791" i="10"/>
  <c r="J791" i="10" s="1"/>
  <c r="I792" i="10"/>
  <c r="J792" i="10" s="1"/>
  <c r="I793" i="10"/>
  <c r="J793" i="10" s="1"/>
  <c r="I794" i="10"/>
  <c r="J794" i="10" s="1"/>
  <c r="I795" i="10"/>
  <c r="J795" i="10" s="1"/>
  <c r="I796" i="10"/>
  <c r="J796" i="10" s="1"/>
  <c r="I797" i="10"/>
  <c r="J797" i="10" s="1"/>
  <c r="I798" i="10"/>
  <c r="J798" i="10" s="1"/>
  <c r="I799" i="10"/>
  <c r="J799" i="10" s="1"/>
  <c r="I800" i="10"/>
  <c r="J800" i="10" s="1"/>
  <c r="I801" i="10"/>
  <c r="J801" i="10" s="1"/>
  <c r="I802" i="10"/>
  <c r="J802" i="10" s="1"/>
  <c r="I803" i="10"/>
  <c r="J803" i="10" s="1"/>
  <c r="I804" i="10"/>
  <c r="J804" i="10" s="1"/>
  <c r="I805" i="10"/>
  <c r="J805" i="10" s="1"/>
  <c r="I806" i="10"/>
  <c r="J806" i="10" s="1"/>
  <c r="I807" i="10"/>
  <c r="J807" i="10" s="1"/>
  <c r="I808" i="10"/>
  <c r="J808" i="10" s="1"/>
  <c r="I809" i="10"/>
  <c r="J809" i="10"/>
  <c r="I810" i="10"/>
  <c r="J810" i="10" s="1"/>
  <c r="I811" i="10"/>
  <c r="J811" i="10"/>
  <c r="I812" i="10"/>
  <c r="J812" i="10" s="1"/>
  <c r="I813" i="10"/>
  <c r="J813" i="10" s="1"/>
  <c r="I814" i="10"/>
  <c r="J814" i="10" s="1"/>
  <c r="I815" i="10"/>
  <c r="J815" i="10" s="1"/>
  <c r="I816" i="10"/>
  <c r="J816" i="10" s="1"/>
  <c r="I817" i="10"/>
  <c r="J817" i="10" s="1"/>
  <c r="I818" i="10"/>
  <c r="J818" i="10" s="1"/>
  <c r="I819" i="10"/>
  <c r="J819" i="10" s="1"/>
  <c r="I820" i="10"/>
  <c r="J820" i="10" s="1"/>
  <c r="I821" i="10"/>
  <c r="J821" i="10" s="1"/>
  <c r="I822" i="10"/>
  <c r="J822" i="10" s="1"/>
  <c r="I823" i="10"/>
  <c r="J823" i="10" s="1"/>
  <c r="I824" i="10"/>
  <c r="J824" i="10" s="1"/>
  <c r="I825" i="10"/>
  <c r="J825" i="10" s="1"/>
  <c r="I826" i="10"/>
  <c r="J826" i="10" s="1"/>
  <c r="I827" i="10"/>
  <c r="J827" i="10" s="1"/>
  <c r="I828" i="10"/>
  <c r="J828" i="10" s="1"/>
  <c r="I829" i="10"/>
  <c r="J829" i="10" s="1"/>
  <c r="I830" i="10"/>
  <c r="J830" i="10" s="1"/>
  <c r="I831" i="10"/>
  <c r="J831" i="10" s="1"/>
  <c r="I832" i="10"/>
  <c r="J832" i="10" s="1"/>
  <c r="I833" i="10"/>
  <c r="J833" i="10" s="1"/>
  <c r="I834" i="10"/>
  <c r="J834" i="10"/>
  <c r="I835" i="10"/>
  <c r="J835" i="10" s="1"/>
  <c r="I836" i="10"/>
  <c r="J836" i="10" s="1"/>
  <c r="I837" i="10"/>
  <c r="J837" i="10" s="1"/>
  <c r="I838" i="10"/>
  <c r="J838" i="10" s="1"/>
  <c r="I839" i="10"/>
  <c r="J839" i="10" s="1"/>
  <c r="I840" i="10"/>
  <c r="J840" i="10"/>
  <c r="I841" i="10"/>
  <c r="J841" i="10" s="1"/>
  <c r="I842" i="10"/>
  <c r="J842" i="10" s="1"/>
  <c r="I843" i="10"/>
  <c r="J843" i="10" s="1"/>
  <c r="I844" i="10"/>
  <c r="J844" i="10" s="1"/>
  <c r="I845" i="10"/>
  <c r="J845" i="10" s="1"/>
  <c r="I846" i="10"/>
  <c r="J846" i="10" s="1"/>
  <c r="I847" i="10"/>
  <c r="J847" i="10"/>
  <c r="I848" i="10"/>
  <c r="J848" i="10" s="1"/>
  <c r="I849" i="10"/>
  <c r="J849" i="10" s="1"/>
  <c r="I850" i="10"/>
  <c r="J850" i="10" s="1"/>
  <c r="I851" i="10"/>
  <c r="J851" i="10" s="1"/>
  <c r="I852" i="10"/>
  <c r="J852" i="10" s="1"/>
  <c r="I853" i="10"/>
  <c r="J853" i="10" s="1"/>
  <c r="I854" i="10"/>
  <c r="J854" i="10"/>
  <c r="I855" i="10"/>
  <c r="J855" i="10" s="1"/>
  <c r="I856" i="10"/>
  <c r="J856" i="10" s="1"/>
  <c r="I857" i="10"/>
  <c r="J857" i="10" s="1"/>
  <c r="I858" i="10"/>
  <c r="J858" i="10" s="1"/>
  <c r="I859" i="10"/>
  <c r="J859" i="10" s="1"/>
  <c r="I860" i="10"/>
  <c r="J860" i="10"/>
  <c r="I861" i="10"/>
  <c r="J861" i="10" s="1"/>
  <c r="I862" i="10"/>
  <c r="J862" i="10" s="1"/>
  <c r="I863" i="10"/>
  <c r="J863" i="10" s="1"/>
  <c r="I864" i="10"/>
  <c r="J864" i="10" s="1"/>
  <c r="I865" i="10"/>
  <c r="J865" i="10"/>
  <c r="I866" i="10"/>
  <c r="J866" i="10" s="1"/>
  <c r="I867" i="10"/>
  <c r="J867" i="10"/>
  <c r="I868" i="10"/>
  <c r="J868" i="10" s="1"/>
  <c r="I869" i="10"/>
  <c r="J869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79" i="10"/>
  <c r="J879" i="10" s="1"/>
  <c r="I880" i="10"/>
  <c r="J880" i="10" s="1"/>
  <c r="I881" i="10"/>
  <c r="J881" i="10" s="1"/>
  <c r="I882" i="10"/>
  <c r="J882" i="10" s="1"/>
  <c r="I883" i="10"/>
  <c r="J883" i="10" s="1"/>
  <c r="I884" i="10"/>
  <c r="J884" i="10" s="1"/>
  <c r="I885" i="10"/>
  <c r="J885" i="10" s="1"/>
  <c r="I886" i="10"/>
  <c r="J886" i="10" s="1"/>
  <c r="I887" i="10"/>
  <c r="J887" i="10" s="1"/>
  <c r="I888" i="10"/>
  <c r="J888" i="10" s="1"/>
  <c r="I889" i="10"/>
  <c r="J889" i="10" s="1"/>
  <c r="I890" i="10"/>
  <c r="J890" i="10" s="1"/>
  <c r="I891" i="10"/>
  <c r="J891" i="10"/>
  <c r="I892" i="10"/>
  <c r="J892" i="10" s="1"/>
  <c r="I893" i="10"/>
  <c r="J893" i="10" s="1"/>
  <c r="I894" i="10"/>
  <c r="J894" i="10"/>
  <c r="I895" i="10"/>
  <c r="J895" i="10" s="1"/>
  <c r="I896" i="10"/>
  <c r="J896" i="10" s="1"/>
  <c r="I897" i="10"/>
  <c r="J897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3" i="10"/>
  <c r="J903" i="10" s="1"/>
  <c r="I904" i="10"/>
  <c r="J904" i="10"/>
  <c r="I905" i="10"/>
  <c r="J905" i="10" s="1"/>
  <c r="I906" i="10"/>
  <c r="J906" i="10" s="1"/>
  <c r="I907" i="10"/>
  <c r="J907" i="10"/>
  <c r="I908" i="10"/>
  <c r="J908" i="10" s="1"/>
  <c r="I909" i="10"/>
  <c r="J909" i="10" s="1"/>
  <c r="I910" i="10"/>
  <c r="J910" i="10" s="1"/>
  <c r="I911" i="10"/>
  <c r="J911" i="10" s="1"/>
  <c r="I912" i="10"/>
  <c r="J912" i="10" s="1"/>
  <c r="I913" i="10"/>
  <c r="J913" i="10" s="1"/>
  <c r="I914" i="10"/>
  <c r="J914" i="10" s="1"/>
  <c r="I915" i="10"/>
  <c r="J915" i="10" s="1"/>
  <c r="I916" i="10"/>
  <c r="J916" i="10" s="1"/>
  <c r="I917" i="10"/>
  <c r="J917" i="10" s="1"/>
  <c r="I918" i="10"/>
  <c r="J918" i="10" s="1"/>
  <c r="I919" i="10"/>
  <c r="J919" i="10" s="1"/>
  <c r="I920" i="10"/>
  <c r="J920" i="10" s="1"/>
  <c r="I921" i="10"/>
  <c r="J921" i="10" s="1"/>
  <c r="I922" i="10"/>
  <c r="J922" i="10" s="1"/>
  <c r="I923" i="10"/>
  <c r="J923" i="10" s="1"/>
  <c r="I924" i="10"/>
  <c r="J924" i="10" s="1"/>
  <c r="I925" i="10"/>
  <c r="J925" i="10" s="1"/>
  <c r="I926" i="10"/>
  <c r="J926" i="10" s="1"/>
  <c r="I927" i="10"/>
  <c r="J927" i="10" s="1"/>
  <c r="I928" i="10"/>
  <c r="J928" i="10" s="1"/>
  <c r="I929" i="10"/>
  <c r="J929" i="10" s="1"/>
  <c r="I930" i="10"/>
  <c r="J930" i="10" s="1"/>
  <c r="I931" i="10"/>
  <c r="J931" i="10" s="1"/>
  <c r="I932" i="10"/>
  <c r="J932" i="10" s="1"/>
  <c r="I933" i="10"/>
  <c r="J933" i="10" s="1"/>
  <c r="I934" i="10"/>
  <c r="J934" i="10" s="1"/>
  <c r="I935" i="10"/>
  <c r="J935" i="10" s="1"/>
  <c r="I936" i="10"/>
  <c r="J936" i="10" s="1"/>
  <c r="I937" i="10"/>
  <c r="J937" i="10" s="1"/>
  <c r="I938" i="10"/>
  <c r="J938" i="10" s="1"/>
  <c r="I939" i="10"/>
  <c r="J939" i="10" s="1"/>
  <c r="I940" i="10"/>
  <c r="J940" i="10" s="1"/>
  <c r="I941" i="10"/>
  <c r="J941" i="10" s="1"/>
  <c r="I942" i="10"/>
  <c r="J942" i="10" s="1"/>
  <c r="I943" i="10"/>
  <c r="J943" i="10" s="1"/>
  <c r="I944" i="10"/>
  <c r="J944" i="10" s="1"/>
  <c r="I945" i="10"/>
  <c r="J945" i="10" s="1"/>
  <c r="I946" i="10"/>
  <c r="J946" i="10" s="1"/>
  <c r="I947" i="10"/>
  <c r="J947" i="10" s="1"/>
  <c r="I948" i="10"/>
  <c r="J948" i="10" s="1"/>
  <c r="I949" i="10"/>
  <c r="J949" i="10" s="1"/>
  <c r="I950" i="10"/>
  <c r="J950" i="10" s="1"/>
  <c r="I951" i="10"/>
  <c r="J951" i="10" s="1"/>
  <c r="I952" i="10"/>
  <c r="J952" i="10" s="1"/>
  <c r="I953" i="10"/>
  <c r="J953" i="10" s="1"/>
  <c r="I954" i="10"/>
  <c r="J954" i="10" s="1"/>
  <c r="I955" i="10"/>
  <c r="J955" i="10" s="1"/>
  <c r="I956" i="10"/>
  <c r="J956" i="10"/>
  <c r="I957" i="10"/>
  <c r="J957" i="10" s="1"/>
  <c r="I958" i="10"/>
  <c r="J958" i="10"/>
  <c r="I959" i="10"/>
  <c r="J959" i="10" s="1"/>
  <c r="I960" i="10"/>
  <c r="J960" i="10" s="1"/>
  <c r="I961" i="10"/>
  <c r="J961" i="10" s="1"/>
  <c r="I962" i="10"/>
  <c r="J962" i="10" s="1"/>
  <c r="I963" i="10"/>
  <c r="J963" i="10" s="1"/>
  <c r="I964" i="10"/>
  <c r="J964" i="10" s="1"/>
  <c r="I965" i="10"/>
  <c r="J965" i="10" s="1"/>
  <c r="I966" i="10"/>
  <c r="J966" i="10" s="1"/>
  <c r="I967" i="10"/>
  <c r="J967" i="10" s="1"/>
  <c r="I968" i="10"/>
  <c r="J968" i="10" s="1"/>
  <c r="I969" i="10"/>
  <c r="J969" i="10" s="1"/>
  <c r="I970" i="10"/>
  <c r="J970" i="10" s="1"/>
  <c r="I971" i="10"/>
  <c r="J971" i="10" s="1"/>
  <c r="I972" i="10"/>
  <c r="J972" i="10" s="1"/>
  <c r="I973" i="10"/>
  <c r="J973" i="10" s="1"/>
  <c r="I974" i="10"/>
  <c r="J974" i="10" s="1"/>
  <c r="I975" i="10"/>
  <c r="J975" i="10" s="1"/>
  <c r="I976" i="10"/>
  <c r="J976" i="10" s="1"/>
  <c r="I977" i="10"/>
  <c r="J977" i="10" s="1"/>
  <c r="I978" i="10"/>
  <c r="J978" i="10" s="1"/>
  <c r="I979" i="10"/>
  <c r="J979" i="10" s="1"/>
  <c r="I980" i="10"/>
  <c r="J980" i="10" s="1"/>
  <c r="I981" i="10"/>
  <c r="J981" i="10" s="1"/>
  <c r="I982" i="10"/>
  <c r="J982" i="10" s="1"/>
  <c r="I983" i="10"/>
  <c r="J983" i="10" s="1"/>
  <c r="I984" i="10"/>
  <c r="J984" i="10" s="1"/>
  <c r="I985" i="10"/>
  <c r="J985" i="10" s="1"/>
  <c r="I986" i="10"/>
  <c r="J986" i="10" s="1"/>
  <c r="I987" i="10"/>
  <c r="J987" i="10" s="1"/>
  <c r="I988" i="10"/>
  <c r="J988" i="10" s="1"/>
  <c r="I989" i="10"/>
  <c r="J989" i="10" s="1"/>
  <c r="I990" i="10"/>
  <c r="J990" i="10" s="1"/>
  <c r="I991" i="10"/>
  <c r="J991" i="10" s="1"/>
  <c r="I992" i="10"/>
  <c r="J992" i="10" s="1"/>
  <c r="I993" i="10"/>
  <c r="J993" i="10" s="1"/>
  <c r="I994" i="10"/>
  <c r="J994" i="10" s="1"/>
  <c r="I995" i="10"/>
  <c r="J995" i="10" s="1"/>
  <c r="I996" i="10"/>
  <c r="J996" i="10"/>
  <c r="I997" i="10"/>
  <c r="J997" i="10" s="1"/>
  <c r="I998" i="10"/>
  <c r="J998" i="10" s="1"/>
  <c r="I999" i="10"/>
  <c r="J999" i="10" s="1"/>
  <c r="I1000" i="10"/>
  <c r="J1000" i="10" s="1"/>
  <c r="I1001" i="10"/>
  <c r="J1001" i="10" s="1"/>
  <c r="I1002" i="10"/>
  <c r="J1002" i="10" s="1"/>
  <c r="I1003" i="10"/>
  <c r="J1003" i="10" s="1"/>
  <c r="I1004" i="10"/>
  <c r="J1004" i="10" s="1"/>
  <c r="I1005" i="10"/>
  <c r="J1005" i="10" s="1"/>
  <c r="I1006" i="10"/>
  <c r="J1006" i="10"/>
  <c r="I1007" i="10"/>
  <c r="J1007" i="10" s="1"/>
  <c r="I1008" i="10"/>
  <c r="J1008" i="10" s="1"/>
  <c r="I1009" i="10"/>
  <c r="J1009" i="10" s="1"/>
  <c r="I1010" i="10"/>
  <c r="J1010" i="10" s="1"/>
  <c r="I670" i="10"/>
  <c r="J670" i="10" s="1"/>
  <c r="I671" i="10"/>
  <c r="J671" i="10" s="1"/>
  <c r="I672" i="10"/>
  <c r="J672" i="10" s="1"/>
  <c r="I673" i="10"/>
  <c r="J673" i="10" s="1"/>
  <c r="I674" i="10"/>
  <c r="J674" i="10" s="1"/>
  <c r="I675" i="10"/>
  <c r="J675" i="10" s="1"/>
  <c r="I676" i="10"/>
  <c r="J676" i="10" s="1"/>
  <c r="I677" i="10"/>
  <c r="J677" i="10" s="1"/>
  <c r="I678" i="10"/>
  <c r="J678" i="10" s="1"/>
  <c r="I679" i="10"/>
  <c r="J679" i="10" s="1"/>
  <c r="I680" i="10"/>
  <c r="J680" i="10" s="1"/>
  <c r="I681" i="10"/>
  <c r="J681" i="10"/>
  <c r="I682" i="10"/>
  <c r="J682" i="10" s="1"/>
  <c r="I683" i="10"/>
  <c r="J683" i="10"/>
  <c r="I684" i="10"/>
  <c r="J684" i="10" s="1"/>
  <c r="I685" i="10"/>
  <c r="J685" i="10" s="1"/>
  <c r="I686" i="10"/>
  <c r="J686" i="10" s="1"/>
  <c r="I687" i="10"/>
  <c r="J687" i="10" s="1"/>
  <c r="I688" i="10"/>
  <c r="J688" i="10" s="1"/>
  <c r="I689" i="10"/>
  <c r="J689" i="10" s="1"/>
  <c r="I690" i="10"/>
  <c r="J690" i="10" s="1"/>
  <c r="I691" i="10"/>
  <c r="J691" i="10" s="1"/>
  <c r="I692" i="10"/>
  <c r="J692" i="10" s="1"/>
  <c r="I693" i="10"/>
  <c r="J693" i="10" s="1"/>
  <c r="I694" i="10"/>
  <c r="J694" i="10" s="1"/>
  <c r="I695" i="10"/>
  <c r="J695" i="10" s="1"/>
  <c r="I696" i="10"/>
  <c r="J696" i="10" s="1"/>
  <c r="I697" i="10"/>
  <c r="J697" i="10"/>
  <c r="I698" i="10"/>
  <c r="J698" i="10" s="1"/>
  <c r="I699" i="10"/>
  <c r="J699" i="10" s="1"/>
  <c r="I700" i="10"/>
  <c r="J700" i="10" s="1"/>
  <c r="I701" i="10"/>
  <c r="J701" i="10" s="1"/>
  <c r="I702" i="10"/>
  <c r="J702" i="10" s="1"/>
  <c r="I703" i="10"/>
  <c r="J703" i="10" s="1"/>
  <c r="I704" i="10"/>
  <c r="J704" i="10" s="1"/>
  <c r="I705" i="10"/>
  <c r="J705" i="10" s="1"/>
  <c r="I706" i="10"/>
  <c r="J706" i="10" s="1"/>
  <c r="I707" i="10"/>
  <c r="J707" i="10" s="1"/>
  <c r="I708" i="10"/>
  <c r="J708" i="10" s="1"/>
  <c r="I709" i="10"/>
  <c r="J709" i="10" s="1"/>
  <c r="I710" i="10"/>
  <c r="J710" i="10" s="1"/>
  <c r="I711" i="10"/>
  <c r="J711" i="10" s="1"/>
  <c r="I712" i="10"/>
  <c r="J712" i="10" s="1"/>
  <c r="I713" i="10"/>
  <c r="J713" i="10" s="1"/>
  <c r="I714" i="10"/>
  <c r="J714" i="10" s="1"/>
  <c r="I715" i="10"/>
  <c r="J715" i="10" s="1"/>
  <c r="I716" i="10"/>
  <c r="J716" i="10"/>
  <c r="I717" i="10"/>
  <c r="J717" i="10" s="1"/>
  <c r="I718" i="10"/>
  <c r="J718" i="10" s="1"/>
  <c r="I719" i="10"/>
  <c r="J719" i="10" s="1"/>
  <c r="I720" i="10"/>
  <c r="J720" i="10" s="1"/>
  <c r="I721" i="10"/>
  <c r="J721" i="10" s="1"/>
  <c r="I722" i="10"/>
  <c r="J722" i="10"/>
  <c r="I723" i="10"/>
  <c r="J723" i="10" s="1"/>
  <c r="I724" i="10"/>
  <c r="J724" i="10" s="1"/>
  <c r="I725" i="10"/>
  <c r="J725" i="10" s="1"/>
  <c r="I726" i="10"/>
  <c r="J726" i="10" s="1"/>
  <c r="I727" i="10"/>
  <c r="J727" i="10" s="1"/>
  <c r="I728" i="10"/>
  <c r="J728" i="10" s="1"/>
  <c r="I729" i="10"/>
  <c r="J729" i="10" s="1"/>
  <c r="I730" i="10"/>
  <c r="J730" i="10" s="1"/>
  <c r="I731" i="10"/>
  <c r="J731" i="10" s="1"/>
  <c r="I732" i="10"/>
  <c r="J732" i="10" s="1"/>
  <c r="I733" i="10"/>
  <c r="J733" i="10" s="1"/>
  <c r="I734" i="10"/>
  <c r="J734" i="10" s="1"/>
  <c r="I735" i="10"/>
  <c r="J735" i="10" s="1"/>
  <c r="I736" i="10"/>
  <c r="J736" i="10"/>
  <c r="I737" i="10"/>
  <c r="J737" i="10" s="1"/>
  <c r="I738" i="10"/>
  <c r="J738" i="10" s="1"/>
  <c r="I739" i="10"/>
  <c r="J739" i="10" s="1"/>
  <c r="I740" i="10"/>
  <c r="J740" i="10" s="1"/>
  <c r="I741" i="10"/>
  <c r="J741" i="10" s="1"/>
  <c r="I742" i="10"/>
  <c r="J742" i="10" s="1"/>
  <c r="I743" i="10"/>
  <c r="J743" i="10" s="1"/>
  <c r="I744" i="10"/>
  <c r="J744" i="10" s="1"/>
  <c r="I745" i="10"/>
  <c r="J745" i="10" s="1"/>
  <c r="I746" i="10"/>
  <c r="J746" i="10" s="1"/>
  <c r="I747" i="10"/>
  <c r="J747" i="10" s="1"/>
  <c r="I748" i="10"/>
  <c r="J748" i="10" s="1"/>
  <c r="I749" i="10"/>
  <c r="J749" i="10" s="1"/>
  <c r="I750" i="10"/>
  <c r="I751" i="10"/>
  <c r="J751" i="10" s="1"/>
  <c r="I752" i="10"/>
  <c r="J752" i="10" s="1"/>
  <c r="I753" i="10"/>
  <c r="J753" i="10" s="1"/>
  <c r="I754" i="10"/>
  <c r="J754" i="10" s="1"/>
  <c r="K754" i="10" s="1"/>
  <c r="I755" i="10"/>
  <c r="J755" i="10" s="1"/>
  <c r="I756" i="10"/>
  <c r="J756" i="10" s="1"/>
  <c r="I757" i="10"/>
  <c r="J757" i="10" s="1"/>
  <c r="I758" i="10"/>
  <c r="J758" i="10"/>
  <c r="I759" i="10"/>
  <c r="J759" i="10" s="1"/>
  <c r="I760" i="10"/>
  <c r="J760" i="10" s="1"/>
  <c r="I761" i="10"/>
  <c r="J761" i="10" s="1"/>
  <c r="I762" i="10"/>
  <c r="J762" i="10" s="1"/>
  <c r="I763" i="10"/>
  <c r="J763" i="10" s="1"/>
  <c r="I764" i="10"/>
  <c r="J764" i="10" s="1"/>
  <c r="I765" i="10"/>
  <c r="J765" i="10" s="1"/>
  <c r="I766" i="10"/>
  <c r="J766" i="10" s="1"/>
  <c r="I767" i="10"/>
  <c r="J767" i="10" s="1"/>
  <c r="I768" i="10"/>
  <c r="J768" i="10" s="1"/>
  <c r="I769" i="10"/>
  <c r="J769" i="10" s="1"/>
  <c r="I770" i="10"/>
  <c r="J770" i="10" s="1"/>
  <c r="I771" i="10"/>
  <c r="J771" i="10" s="1"/>
  <c r="I772" i="10"/>
  <c r="J772" i="10" s="1"/>
  <c r="I773" i="10"/>
  <c r="J773" i="10" s="1"/>
  <c r="K773" i="10" s="1"/>
  <c r="I774" i="10"/>
  <c r="J774" i="10" s="1"/>
  <c r="I775" i="10"/>
  <c r="J775" i="10" s="1"/>
  <c r="I776" i="10"/>
  <c r="J776" i="10" s="1"/>
  <c r="I777" i="10"/>
  <c r="J777" i="10" s="1"/>
  <c r="K777" i="10" s="1"/>
  <c r="I778" i="10"/>
  <c r="J778" i="10" s="1"/>
  <c r="I779" i="10"/>
  <c r="J779" i="10" s="1"/>
  <c r="I494" i="10"/>
  <c r="J494" i="10" s="1"/>
  <c r="K494" i="10" s="1"/>
  <c r="I495" i="10"/>
  <c r="J495" i="10" s="1"/>
  <c r="K495" i="10" s="1"/>
  <c r="I496" i="10"/>
  <c r="J496" i="10" s="1"/>
  <c r="K496" i="10" s="1"/>
  <c r="I497" i="10"/>
  <c r="J497" i="10" s="1"/>
  <c r="K497" i="10" s="1"/>
  <c r="I498" i="10"/>
  <c r="I499" i="10"/>
  <c r="J499" i="10" s="1"/>
  <c r="K499" i="10" s="1"/>
  <c r="I500" i="10"/>
  <c r="J500" i="10" s="1"/>
  <c r="K500" i="10" s="1"/>
  <c r="I501" i="10"/>
  <c r="J501" i="10" s="1"/>
  <c r="K501" i="10" s="1"/>
  <c r="I502" i="10"/>
  <c r="J502" i="10" s="1"/>
  <c r="K502" i="10" s="1"/>
  <c r="I503" i="10"/>
  <c r="J503" i="10"/>
  <c r="K503" i="10" s="1"/>
  <c r="I504" i="10"/>
  <c r="J504" i="10" s="1"/>
  <c r="K504" i="10" s="1"/>
  <c r="I505" i="10"/>
  <c r="J505" i="10" s="1"/>
  <c r="K505" i="10" s="1"/>
  <c r="I506" i="10"/>
  <c r="J506" i="10" s="1"/>
  <c r="K506" i="10" s="1"/>
  <c r="I507" i="10"/>
  <c r="J507" i="10" s="1"/>
  <c r="K507" i="10" s="1"/>
  <c r="I508" i="10"/>
  <c r="J508" i="10" s="1"/>
  <c r="K508" i="10" s="1"/>
  <c r="I509" i="10"/>
  <c r="J509" i="10" s="1"/>
  <c r="K509" i="10" s="1"/>
  <c r="I510" i="10"/>
  <c r="J510" i="10" s="1"/>
  <c r="K510" i="10" s="1"/>
  <c r="I511" i="10"/>
  <c r="J511" i="10" s="1"/>
  <c r="K511" i="10" s="1"/>
  <c r="I512" i="10"/>
  <c r="J512" i="10" s="1"/>
  <c r="K512" i="10" s="1"/>
  <c r="I513" i="10"/>
  <c r="J513" i="10" s="1"/>
  <c r="K513" i="10" s="1"/>
  <c r="I514" i="10"/>
  <c r="J514" i="10" s="1"/>
  <c r="K514" i="10" s="1"/>
  <c r="I515" i="10"/>
  <c r="J515" i="10"/>
  <c r="K515" i="10" s="1"/>
  <c r="I516" i="10"/>
  <c r="J516" i="10" s="1"/>
  <c r="K516" i="10" s="1"/>
  <c r="I517" i="10"/>
  <c r="J517" i="10" s="1"/>
  <c r="K517" i="10" s="1"/>
  <c r="I518" i="10"/>
  <c r="J518" i="10" s="1"/>
  <c r="K518" i="10" s="1"/>
  <c r="I519" i="10"/>
  <c r="J519" i="10" s="1"/>
  <c r="K519" i="10" s="1"/>
  <c r="I520" i="10"/>
  <c r="J520" i="10" s="1"/>
  <c r="K520" i="10" s="1"/>
  <c r="I521" i="10"/>
  <c r="J521" i="10" s="1"/>
  <c r="K521" i="10" s="1"/>
  <c r="I522" i="10"/>
  <c r="J522" i="10" s="1"/>
  <c r="K522" i="10" s="1"/>
  <c r="I523" i="10"/>
  <c r="J523" i="10" s="1"/>
  <c r="K523" i="10" s="1"/>
  <c r="I524" i="10"/>
  <c r="J524" i="10" s="1"/>
  <c r="K524" i="10" s="1"/>
  <c r="I525" i="10"/>
  <c r="J525" i="10" s="1"/>
  <c r="K525" i="10" s="1"/>
  <c r="I526" i="10"/>
  <c r="J526" i="10" s="1"/>
  <c r="K526" i="10" s="1"/>
  <c r="I527" i="10"/>
  <c r="J527" i="10" s="1"/>
  <c r="K527" i="10" s="1"/>
  <c r="I528" i="10"/>
  <c r="J528" i="10" s="1"/>
  <c r="K528" i="10" s="1"/>
  <c r="I529" i="10"/>
  <c r="J529" i="10" s="1"/>
  <c r="K529" i="10" s="1"/>
  <c r="I530" i="10"/>
  <c r="J530" i="10" s="1"/>
  <c r="K530" i="10" s="1"/>
  <c r="I531" i="10"/>
  <c r="J531" i="10" s="1"/>
  <c r="K531" i="10" s="1"/>
  <c r="I532" i="10"/>
  <c r="J532" i="10" s="1"/>
  <c r="K532" i="10" s="1"/>
  <c r="I533" i="10"/>
  <c r="J533" i="10" s="1"/>
  <c r="K533" i="10" s="1"/>
  <c r="I534" i="10"/>
  <c r="J534" i="10" s="1"/>
  <c r="K534" i="10" s="1"/>
  <c r="I535" i="10"/>
  <c r="J535" i="10"/>
  <c r="K535" i="10" s="1"/>
  <c r="I536" i="10"/>
  <c r="J536" i="10" s="1"/>
  <c r="K536" i="10" s="1"/>
  <c r="I537" i="10"/>
  <c r="J537" i="10" s="1"/>
  <c r="K537" i="10" s="1"/>
  <c r="I538" i="10"/>
  <c r="J538" i="10" s="1"/>
  <c r="K538" i="10" s="1"/>
  <c r="I539" i="10"/>
  <c r="J539" i="10" s="1"/>
  <c r="K539" i="10" s="1"/>
  <c r="I540" i="10"/>
  <c r="J540" i="10" s="1"/>
  <c r="K540" i="10" s="1"/>
  <c r="I541" i="10"/>
  <c r="J541" i="10" s="1"/>
  <c r="K541" i="10" s="1"/>
  <c r="I542" i="10"/>
  <c r="J542" i="10" s="1"/>
  <c r="K542" i="10" s="1"/>
  <c r="I543" i="10"/>
  <c r="J543" i="10" s="1"/>
  <c r="K543" i="10" s="1"/>
  <c r="I544" i="10"/>
  <c r="J544" i="10" s="1"/>
  <c r="K544" i="10" s="1"/>
  <c r="I545" i="10"/>
  <c r="J545" i="10" s="1"/>
  <c r="K545" i="10" s="1"/>
  <c r="I546" i="10"/>
  <c r="J546" i="10" s="1"/>
  <c r="K546" i="10" s="1"/>
  <c r="I547" i="10"/>
  <c r="J547" i="10"/>
  <c r="K547" i="10" s="1"/>
  <c r="I548" i="10"/>
  <c r="J548" i="10" s="1"/>
  <c r="K548" i="10" s="1"/>
  <c r="I549" i="10"/>
  <c r="J549" i="10" s="1"/>
  <c r="K549" i="10" s="1"/>
  <c r="I550" i="10"/>
  <c r="J550" i="10" s="1"/>
  <c r="K550" i="10" s="1"/>
  <c r="I551" i="10"/>
  <c r="J551" i="10" s="1"/>
  <c r="K551" i="10" s="1"/>
  <c r="I552" i="10"/>
  <c r="J552" i="10" s="1"/>
  <c r="K552" i="10" s="1"/>
  <c r="I553" i="10"/>
  <c r="J553" i="10" s="1"/>
  <c r="K553" i="10" s="1"/>
  <c r="I554" i="10"/>
  <c r="J554" i="10" s="1"/>
  <c r="K554" i="10" s="1"/>
  <c r="I555" i="10"/>
  <c r="J555" i="10" s="1"/>
  <c r="K555" i="10" s="1"/>
  <c r="I556" i="10"/>
  <c r="J556" i="10" s="1"/>
  <c r="K556" i="10" s="1"/>
  <c r="I557" i="10"/>
  <c r="J557" i="10" s="1"/>
  <c r="K557" i="10" s="1"/>
  <c r="I558" i="10"/>
  <c r="J558" i="10" s="1"/>
  <c r="K558" i="10" s="1"/>
  <c r="I559" i="10"/>
  <c r="J559" i="10" s="1"/>
  <c r="K559" i="10" s="1"/>
  <c r="I560" i="10"/>
  <c r="J560" i="10" s="1"/>
  <c r="K560" i="10" s="1"/>
  <c r="I561" i="10"/>
  <c r="J561" i="10" s="1"/>
  <c r="K561" i="10" s="1"/>
  <c r="I562" i="10"/>
  <c r="J562" i="10" s="1"/>
  <c r="K562" i="10" s="1"/>
  <c r="I563" i="10"/>
  <c r="J563" i="10" s="1"/>
  <c r="K563" i="10" s="1"/>
  <c r="I564" i="10"/>
  <c r="J564" i="10" s="1"/>
  <c r="K564" i="10" s="1"/>
  <c r="I565" i="10"/>
  <c r="J565" i="10" s="1"/>
  <c r="K565" i="10" s="1"/>
  <c r="I566" i="10"/>
  <c r="J566" i="10" s="1"/>
  <c r="K566" i="10" s="1"/>
  <c r="I567" i="10"/>
  <c r="J567" i="10" s="1"/>
  <c r="K567" i="10" s="1"/>
  <c r="I568" i="10"/>
  <c r="J568" i="10" s="1"/>
  <c r="K568" i="10" s="1"/>
  <c r="I569" i="10"/>
  <c r="J569" i="10" s="1"/>
  <c r="K569" i="10" s="1"/>
  <c r="I570" i="10"/>
  <c r="J570" i="10" s="1"/>
  <c r="K570" i="10" s="1"/>
  <c r="I571" i="10"/>
  <c r="J571" i="10" s="1"/>
  <c r="K571" i="10" s="1"/>
  <c r="I572" i="10"/>
  <c r="J572" i="10" s="1"/>
  <c r="K572" i="10" s="1"/>
  <c r="I573" i="10"/>
  <c r="J573" i="10" s="1"/>
  <c r="K573" i="10" s="1"/>
  <c r="I574" i="10"/>
  <c r="J574" i="10" s="1"/>
  <c r="K574" i="10" s="1"/>
  <c r="I575" i="10"/>
  <c r="J575" i="10" s="1"/>
  <c r="K575" i="10" s="1"/>
  <c r="I576" i="10"/>
  <c r="J576" i="10" s="1"/>
  <c r="K576" i="10" s="1"/>
  <c r="I577" i="10"/>
  <c r="J577" i="10" s="1"/>
  <c r="K577" i="10" s="1"/>
  <c r="I578" i="10"/>
  <c r="J578" i="10" s="1"/>
  <c r="K578" i="10" s="1"/>
  <c r="I579" i="10"/>
  <c r="J579" i="10" s="1"/>
  <c r="K579" i="10" s="1"/>
  <c r="I580" i="10"/>
  <c r="J580" i="10" s="1"/>
  <c r="K580" i="10" s="1"/>
  <c r="I581" i="10"/>
  <c r="J581" i="10" s="1"/>
  <c r="K581" i="10" s="1"/>
  <c r="I582" i="10"/>
  <c r="J582" i="10" s="1"/>
  <c r="K582" i="10" s="1"/>
  <c r="I583" i="10"/>
  <c r="J583" i="10" s="1"/>
  <c r="K583" i="10" s="1"/>
  <c r="I584" i="10"/>
  <c r="J584" i="10" s="1"/>
  <c r="K584" i="10" s="1"/>
  <c r="I585" i="10"/>
  <c r="J585" i="10" s="1"/>
  <c r="K585" i="10" s="1"/>
  <c r="I586" i="10"/>
  <c r="J586" i="10" s="1"/>
  <c r="K586" i="10" s="1"/>
  <c r="I587" i="10"/>
  <c r="J587" i="10" s="1"/>
  <c r="K587" i="10" s="1"/>
  <c r="I588" i="10"/>
  <c r="J588" i="10" s="1"/>
  <c r="K588" i="10" s="1"/>
  <c r="I589" i="10"/>
  <c r="J589" i="10" s="1"/>
  <c r="K589" i="10" s="1"/>
  <c r="I590" i="10"/>
  <c r="J590" i="10" s="1"/>
  <c r="K590" i="10" s="1"/>
  <c r="I591" i="10"/>
  <c r="J591" i="10" s="1"/>
  <c r="K591" i="10" s="1"/>
  <c r="I592" i="10"/>
  <c r="J592" i="10" s="1"/>
  <c r="K592" i="10" s="1"/>
  <c r="I593" i="10"/>
  <c r="J593" i="10" s="1"/>
  <c r="K593" i="10" s="1"/>
  <c r="I594" i="10"/>
  <c r="J594" i="10" s="1"/>
  <c r="K594" i="10" s="1"/>
  <c r="I595" i="10"/>
  <c r="J595" i="10" s="1"/>
  <c r="K595" i="10" s="1"/>
  <c r="I596" i="10"/>
  <c r="J596" i="10" s="1"/>
  <c r="K596" i="10" s="1"/>
  <c r="I597" i="10"/>
  <c r="J597" i="10" s="1"/>
  <c r="K597" i="10" s="1"/>
  <c r="I598" i="10"/>
  <c r="J598" i="10" s="1"/>
  <c r="K598" i="10" s="1"/>
  <c r="I599" i="10"/>
  <c r="J599" i="10" s="1"/>
  <c r="K599" i="10" s="1"/>
  <c r="I600" i="10"/>
  <c r="J600" i="10" s="1"/>
  <c r="K600" i="10" s="1"/>
  <c r="I601" i="10"/>
  <c r="J601" i="10" s="1"/>
  <c r="K601" i="10" s="1"/>
  <c r="I602" i="10"/>
  <c r="J602" i="10" s="1"/>
  <c r="K602" i="10" s="1"/>
  <c r="I603" i="10"/>
  <c r="J603" i="10" s="1"/>
  <c r="K603" i="10" s="1"/>
  <c r="I604" i="10"/>
  <c r="J604" i="10" s="1"/>
  <c r="K604" i="10" s="1"/>
  <c r="I605" i="10"/>
  <c r="J605" i="10" s="1"/>
  <c r="K605" i="10" s="1"/>
  <c r="I606" i="10"/>
  <c r="J606" i="10" s="1"/>
  <c r="K606" i="10" s="1"/>
  <c r="I607" i="10"/>
  <c r="J607" i="10" s="1"/>
  <c r="K607" i="10" s="1"/>
  <c r="I608" i="10"/>
  <c r="J608" i="10" s="1"/>
  <c r="K608" i="10" s="1"/>
  <c r="I609" i="10"/>
  <c r="J609" i="10" s="1"/>
  <c r="K609" i="10" s="1"/>
  <c r="I610" i="10"/>
  <c r="J610" i="10" s="1"/>
  <c r="K610" i="10" s="1"/>
  <c r="I611" i="10"/>
  <c r="J611" i="10" s="1"/>
  <c r="K611" i="10" s="1"/>
  <c r="I612" i="10"/>
  <c r="J612" i="10" s="1"/>
  <c r="K612" i="10" s="1"/>
  <c r="I613" i="10"/>
  <c r="J613" i="10" s="1"/>
  <c r="K613" i="10" s="1"/>
  <c r="I614" i="10"/>
  <c r="J614" i="10" s="1"/>
  <c r="K614" i="10" s="1"/>
  <c r="I615" i="10"/>
  <c r="J615" i="10" s="1"/>
  <c r="K615" i="10" s="1"/>
  <c r="I616" i="10"/>
  <c r="J616" i="10" s="1"/>
  <c r="K616" i="10" s="1"/>
  <c r="I617" i="10"/>
  <c r="J617" i="10"/>
  <c r="K617" i="10" s="1"/>
  <c r="I618" i="10"/>
  <c r="J618" i="10" s="1"/>
  <c r="K618" i="10" s="1"/>
  <c r="I619" i="10"/>
  <c r="J619" i="10" s="1"/>
  <c r="K619" i="10" s="1"/>
  <c r="I620" i="10"/>
  <c r="J620" i="10" s="1"/>
  <c r="K620" i="10" s="1"/>
  <c r="I621" i="10"/>
  <c r="J621" i="10" s="1"/>
  <c r="K621" i="10" s="1"/>
  <c r="I622" i="10"/>
  <c r="J622" i="10" s="1"/>
  <c r="K622" i="10" s="1"/>
  <c r="I623" i="10"/>
  <c r="J623" i="10" s="1"/>
  <c r="K623" i="10" s="1"/>
  <c r="I624" i="10"/>
  <c r="J624" i="10" s="1"/>
  <c r="K624" i="10" s="1"/>
  <c r="I625" i="10"/>
  <c r="J625" i="10" s="1"/>
  <c r="K625" i="10" s="1"/>
  <c r="I626" i="10"/>
  <c r="J626" i="10" s="1"/>
  <c r="K626" i="10" s="1"/>
  <c r="I627" i="10"/>
  <c r="J627" i="10"/>
  <c r="K627" i="10" s="1"/>
  <c r="I628" i="10"/>
  <c r="J628" i="10" s="1"/>
  <c r="K628" i="10" s="1"/>
  <c r="I629" i="10"/>
  <c r="J629" i="10" s="1"/>
  <c r="K629" i="10" s="1"/>
  <c r="I630" i="10"/>
  <c r="J630" i="10" s="1"/>
  <c r="K630" i="10" s="1"/>
  <c r="I631" i="10"/>
  <c r="J631" i="10" s="1"/>
  <c r="K631" i="10" s="1"/>
  <c r="I632" i="10"/>
  <c r="J632" i="10" s="1"/>
  <c r="K632" i="10" s="1"/>
  <c r="I633" i="10"/>
  <c r="J633" i="10" s="1"/>
  <c r="K633" i="10" s="1"/>
  <c r="I634" i="10"/>
  <c r="J634" i="10" s="1"/>
  <c r="K634" i="10" s="1"/>
  <c r="I635" i="10"/>
  <c r="J635" i="10" s="1"/>
  <c r="K635" i="10" s="1"/>
  <c r="I636" i="10"/>
  <c r="J636" i="10" s="1"/>
  <c r="K636" i="10" s="1"/>
  <c r="I637" i="10"/>
  <c r="J637" i="10" s="1"/>
  <c r="K637" i="10" s="1"/>
  <c r="I638" i="10"/>
  <c r="J638" i="10" s="1"/>
  <c r="K638" i="10" s="1"/>
  <c r="I639" i="10"/>
  <c r="J639" i="10" s="1"/>
  <c r="K639" i="10" s="1"/>
  <c r="I640" i="10"/>
  <c r="J640" i="10" s="1"/>
  <c r="K640" i="10" s="1"/>
  <c r="I641" i="10"/>
  <c r="J641" i="10" s="1"/>
  <c r="K641" i="10" s="1"/>
  <c r="I642" i="10"/>
  <c r="J642" i="10" s="1"/>
  <c r="K642" i="10" s="1"/>
  <c r="I643" i="10"/>
  <c r="J643" i="10" s="1"/>
  <c r="K643" i="10" s="1"/>
  <c r="I644" i="10"/>
  <c r="J644" i="10" s="1"/>
  <c r="K644" i="10" s="1"/>
  <c r="I645" i="10"/>
  <c r="J645" i="10" s="1"/>
  <c r="K645" i="10" s="1"/>
  <c r="I646" i="10"/>
  <c r="J646" i="10" s="1"/>
  <c r="K646" i="10" s="1"/>
  <c r="I647" i="10"/>
  <c r="J647" i="10" s="1"/>
  <c r="K647" i="10" s="1"/>
  <c r="I648" i="10"/>
  <c r="J648" i="10" s="1"/>
  <c r="K648" i="10" s="1"/>
  <c r="I649" i="10"/>
  <c r="J649" i="10" s="1"/>
  <c r="K649" i="10" s="1"/>
  <c r="I650" i="10"/>
  <c r="J650" i="10" s="1"/>
  <c r="K650" i="10" s="1"/>
  <c r="I651" i="10"/>
  <c r="J651" i="10" s="1"/>
  <c r="K651" i="10" s="1"/>
  <c r="I652" i="10"/>
  <c r="J652" i="10" s="1"/>
  <c r="K652" i="10" s="1"/>
  <c r="I653" i="10"/>
  <c r="J653" i="10" s="1"/>
  <c r="K653" i="10" s="1"/>
  <c r="I654" i="10"/>
  <c r="J654" i="10" s="1"/>
  <c r="K654" i="10" s="1"/>
  <c r="I655" i="10"/>
  <c r="J655" i="10" s="1"/>
  <c r="K655" i="10" s="1"/>
  <c r="I656" i="10"/>
  <c r="J656" i="10" s="1"/>
  <c r="K656" i="10" s="1"/>
  <c r="I657" i="10"/>
  <c r="J657" i="10" s="1"/>
  <c r="K657" i="10" s="1"/>
  <c r="I658" i="10"/>
  <c r="J658" i="10" s="1"/>
  <c r="K658" i="10" s="1"/>
  <c r="I659" i="10"/>
  <c r="J659" i="10" s="1"/>
  <c r="K659" i="10" s="1"/>
  <c r="I660" i="10"/>
  <c r="J660" i="10" s="1"/>
  <c r="K660" i="10" s="1"/>
  <c r="I661" i="10"/>
  <c r="J661" i="10" s="1"/>
  <c r="K661" i="10" s="1"/>
  <c r="I662" i="10"/>
  <c r="J662" i="10" s="1"/>
  <c r="I663" i="10"/>
  <c r="J663" i="10" s="1"/>
  <c r="I664" i="10"/>
  <c r="J664" i="10" s="1"/>
  <c r="I665" i="10"/>
  <c r="J665" i="10" s="1"/>
  <c r="K665" i="10" s="1"/>
  <c r="I666" i="10"/>
  <c r="J666" i="10"/>
  <c r="I667" i="10"/>
  <c r="J667" i="10" s="1"/>
  <c r="K667" i="10" s="1"/>
  <c r="I351" i="10"/>
  <c r="J351" i="10" s="1"/>
  <c r="K351" i="10" s="1"/>
  <c r="I352" i="10"/>
  <c r="J352" i="10" s="1"/>
  <c r="K352" i="10" s="1"/>
  <c r="I353" i="10"/>
  <c r="J353" i="10" s="1"/>
  <c r="K353" i="10" s="1"/>
  <c r="I354" i="10"/>
  <c r="I355" i="10"/>
  <c r="J355" i="10" s="1"/>
  <c r="K355" i="10" s="1"/>
  <c r="I356" i="10"/>
  <c r="J356" i="10" s="1"/>
  <c r="K356" i="10" s="1"/>
  <c r="I357" i="10"/>
  <c r="J357" i="10" s="1"/>
  <c r="K357" i="10" s="1"/>
  <c r="I358" i="10"/>
  <c r="J358" i="10" s="1"/>
  <c r="K358" i="10" s="1"/>
  <c r="I359" i="10"/>
  <c r="J359" i="10" s="1"/>
  <c r="K359" i="10" s="1"/>
  <c r="I360" i="10"/>
  <c r="J360" i="10"/>
  <c r="K360" i="10" s="1"/>
  <c r="I361" i="10"/>
  <c r="J361" i="10" s="1"/>
  <c r="K361" i="10" s="1"/>
  <c r="I362" i="10"/>
  <c r="J362" i="10" s="1"/>
  <c r="K362" i="10" s="1"/>
  <c r="I363" i="10"/>
  <c r="J363" i="10" s="1"/>
  <c r="K363" i="10" s="1"/>
  <c r="I364" i="10"/>
  <c r="J364" i="10" s="1"/>
  <c r="K364" i="10" s="1"/>
  <c r="I365" i="10"/>
  <c r="J365" i="10" s="1"/>
  <c r="K365" i="10" s="1"/>
  <c r="I366" i="10"/>
  <c r="J366" i="10" s="1"/>
  <c r="K366" i="10" s="1"/>
  <c r="I367" i="10"/>
  <c r="J367" i="10"/>
  <c r="K367" i="10" s="1"/>
  <c r="I368" i="10"/>
  <c r="J368" i="10" s="1"/>
  <c r="K368" i="10" s="1"/>
  <c r="I369" i="10"/>
  <c r="J369" i="10" s="1"/>
  <c r="K369" i="10" s="1"/>
  <c r="I370" i="10"/>
  <c r="J370" i="10" s="1"/>
  <c r="K370" i="10" s="1"/>
  <c r="I371" i="10"/>
  <c r="J371" i="10" s="1"/>
  <c r="K371" i="10" s="1"/>
  <c r="I372" i="10"/>
  <c r="J372" i="10" s="1"/>
  <c r="K372" i="10" s="1"/>
  <c r="I373" i="10"/>
  <c r="J373" i="10" s="1"/>
  <c r="K373" i="10" s="1"/>
  <c r="I374" i="10"/>
  <c r="J374" i="10" s="1"/>
  <c r="K374" i="10" s="1"/>
  <c r="I375" i="10"/>
  <c r="J375" i="10" s="1"/>
  <c r="K375" i="10" s="1"/>
  <c r="I376" i="10"/>
  <c r="J376" i="10" s="1"/>
  <c r="K376" i="10" s="1"/>
  <c r="I377" i="10"/>
  <c r="J377" i="10"/>
  <c r="K377" i="10" s="1"/>
  <c r="I378" i="10"/>
  <c r="J378" i="10" s="1"/>
  <c r="K378" i="10" s="1"/>
  <c r="I379" i="10"/>
  <c r="J379" i="10" s="1"/>
  <c r="K379" i="10" s="1"/>
  <c r="I380" i="10"/>
  <c r="J380" i="10" s="1"/>
  <c r="K380" i="10" s="1"/>
  <c r="I381" i="10"/>
  <c r="J381" i="10" s="1"/>
  <c r="K381" i="10" s="1"/>
  <c r="I382" i="10"/>
  <c r="J382" i="10" s="1"/>
  <c r="K382" i="10" s="1"/>
  <c r="I383" i="10"/>
  <c r="J383" i="10" s="1"/>
  <c r="K383" i="10" s="1"/>
  <c r="I384" i="10"/>
  <c r="J384" i="10" s="1"/>
  <c r="K384" i="10" s="1"/>
  <c r="I385" i="10"/>
  <c r="J385" i="10" s="1"/>
  <c r="K385" i="10" s="1"/>
  <c r="I386" i="10"/>
  <c r="J386" i="10" s="1"/>
  <c r="K386" i="10" s="1"/>
  <c r="I387" i="10"/>
  <c r="J387" i="10" s="1"/>
  <c r="K387" i="10" s="1"/>
  <c r="I388" i="10"/>
  <c r="J388" i="10" s="1"/>
  <c r="K388" i="10" s="1"/>
  <c r="I389" i="10"/>
  <c r="J389" i="10" s="1"/>
  <c r="K389" i="10" s="1"/>
  <c r="I390" i="10"/>
  <c r="J390" i="10" s="1"/>
  <c r="K390" i="10" s="1"/>
  <c r="I391" i="10"/>
  <c r="J391" i="10"/>
  <c r="K391" i="10" s="1"/>
  <c r="I392" i="10"/>
  <c r="J392" i="10" s="1"/>
  <c r="K392" i="10" s="1"/>
  <c r="I393" i="10"/>
  <c r="J393" i="10" s="1"/>
  <c r="K393" i="10" s="1"/>
  <c r="I394" i="10"/>
  <c r="J394" i="10" s="1"/>
  <c r="K394" i="10" s="1"/>
  <c r="I395" i="10"/>
  <c r="J395" i="10" s="1"/>
  <c r="K395" i="10" s="1"/>
  <c r="I396" i="10"/>
  <c r="J396" i="10" s="1"/>
  <c r="K396" i="10" s="1"/>
  <c r="I397" i="10"/>
  <c r="J397" i="10" s="1"/>
  <c r="K397" i="10" s="1"/>
  <c r="I398" i="10"/>
  <c r="J398" i="10" s="1"/>
  <c r="K398" i="10" s="1"/>
  <c r="I399" i="10"/>
  <c r="J399" i="10" s="1"/>
  <c r="K399" i="10" s="1"/>
  <c r="I400" i="10"/>
  <c r="J400" i="10" s="1"/>
  <c r="K400" i="10" s="1"/>
  <c r="I401" i="10"/>
  <c r="J401" i="10" s="1"/>
  <c r="K401" i="10" s="1"/>
  <c r="I402" i="10"/>
  <c r="J402" i="10" s="1"/>
  <c r="K402" i="10" s="1"/>
  <c r="I403" i="10"/>
  <c r="J403" i="10" s="1"/>
  <c r="K403" i="10" s="1"/>
  <c r="I404" i="10"/>
  <c r="J404" i="10" s="1"/>
  <c r="K404" i="10" s="1"/>
  <c r="I405" i="10"/>
  <c r="J405" i="10" s="1"/>
  <c r="K405" i="10" s="1"/>
  <c r="I406" i="10"/>
  <c r="J406" i="10" s="1"/>
  <c r="K406" i="10" s="1"/>
  <c r="I407" i="10"/>
  <c r="J407" i="10" s="1"/>
  <c r="K407" i="10" s="1"/>
  <c r="I408" i="10"/>
  <c r="J408" i="10" s="1"/>
  <c r="K408" i="10" s="1"/>
  <c r="I409" i="10"/>
  <c r="J409" i="10" s="1"/>
  <c r="K409" i="10" s="1"/>
  <c r="I410" i="10"/>
  <c r="J410" i="10" s="1"/>
  <c r="K410" i="10" s="1"/>
  <c r="I411" i="10"/>
  <c r="J411" i="10"/>
  <c r="K411" i="10" s="1"/>
  <c r="I412" i="10"/>
  <c r="J412" i="10" s="1"/>
  <c r="K412" i="10" s="1"/>
  <c r="I413" i="10"/>
  <c r="J413" i="10" s="1"/>
  <c r="K413" i="10" s="1"/>
  <c r="I414" i="10"/>
  <c r="J414" i="10" s="1"/>
  <c r="K414" i="10" s="1"/>
  <c r="I415" i="10"/>
  <c r="J415" i="10"/>
  <c r="K415" i="10" s="1"/>
  <c r="I416" i="10"/>
  <c r="J416" i="10" s="1"/>
  <c r="K416" i="10" s="1"/>
  <c r="I417" i="10"/>
  <c r="J417" i="10" s="1"/>
  <c r="K417" i="10" s="1"/>
  <c r="I418" i="10"/>
  <c r="J418" i="10" s="1"/>
  <c r="K418" i="10" s="1"/>
  <c r="I419" i="10"/>
  <c r="J419" i="10" s="1"/>
  <c r="K419" i="10" s="1"/>
  <c r="I420" i="10"/>
  <c r="J420" i="10" s="1"/>
  <c r="K420" i="10" s="1"/>
  <c r="I421" i="10"/>
  <c r="J421" i="10" s="1"/>
  <c r="K421" i="10" s="1"/>
  <c r="I422" i="10"/>
  <c r="J422" i="10" s="1"/>
  <c r="K422" i="10" s="1"/>
  <c r="I423" i="10"/>
  <c r="J423" i="10" s="1"/>
  <c r="K423" i="10" s="1"/>
  <c r="I424" i="10"/>
  <c r="J424" i="10" s="1"/>
  <c r="K424" i="10" s="1"/>
  <c r="I425" i="10"/>
  <c r="J425" i="10" s="1"/>
  <c r="K425" i="10" s="1"/>
  <c r="I426" i="10"/>
  <c r="J426" i="10" s="1"/>
  <c r="K426" i="10" s="1"/>
  <c r="I427" i="10"/>
  <c r="J427" i="10" s="1"/>
  <c r="K427" i="10" s="1"/>
  <c r="I428" i="10"/>
  <c r="J428" i="10" s="1"/>
  <c r="K428" i="10" s="1"/>
  <c r="I429" i="10"/>
  <c r="J429" i="10" s="1"/>
  <c r="K429" i="10" s="1"/>
  <c r="I430" i="10"/>
  <c r="J430" i="10" s="1"/>
  <c r="K430" i="10" s="1"/>
  <c r="I431" i="10"/>
  <c r="J431" i="10" s="1"/>
  <c r="K431" i="10" s="1"/>
  <c r="I432" i="10"/>
  <c r="J432" i="10" s="1"/>
  <c r="K432" i="10" s="1"/>
  <c r="I433" i="10"/>
  <c r="J433" i="10" s="1"/>
  <c r="K433" i="10" s="1"/>
  <c r="I434" i="10"/>
  <c r="J434" i="10"/>
  <c r="K434" i="10" s="1"/>
  <c r="I435" i="10"/>
  <c r="J435" i="10" s="1"/>
  <c r="K435" i="10" s="1"/>
  <c r="I436" i="10"/>
  <c r="J436" i="10" s="1"/>
  <c r="K436" i="10" s="1"/>
  <c r="I437" i="10"/>
  <c r="J437" i="10" s="1"/>
  <c r="K437" i="10" s="1"/>
  <c r="I438" i="10"/>
  <c r="J438" i="10" s="1"/>
  <c r="K438" i="10" s="1"/>
  <c r="I439" i="10"/>
  <c r="J439" i="10" s="1"/>
  <c r="K439" i="10" s="1"/>
  <c r="I440" i="10"/>
  <c r="J440" i="10" s="1"/>
  <c r="K440" i="10" s="1"/>
  <c r="I441" i="10"/>
  <c r="J441" i="10" s="1"/>
  <c r="K441" i="10" s="1"/>
  <c r="I442" i="10"/>
  <c r="J442" i="10" s="1"/>
  <c r="K442" i="10" s="1"/>
  <c r="I443" i="10"/>
  <c r="J443" i="10" s="1"/>
  <c r="K443" i="10" s="1"/>
  <c r="I444" i="10"/>
  <c r="J444" i="10" s="1"/>
  <c r="K444" i="10" s="1"/>
  <c r="I445" i="10"/>
  <c r="J445" i="10"/>
  <c r="K445" i="10" s="1"/>
  <c r="I446" i="10"/>
  <c r="J446" i="10" s="1"/>
  <c r="K446" i="10" s="1"/>
  <c r="I447" i="10"/>
  <c r="J447" i="10" s="1"/>
  <c r="K447" i="10" s="1"/>
  <c r="I448" i="10"/>
  <c r="J448" i="10"/>
  <c r="K448" i="10" s="1"/>
  <c r="I449" i="10"/>
  <c r="J449" i="10" s="1"/>
  <c r="K449" i="10" s="1"/>
  <c r="I450" i="10"/>
  <c r="J450" i="10" s="1"/>
  <c r="K450" i="10" s="1"/>
  <c r="I451" i="10"/>
  <c r="J451" i="10" s="1"/>
  <c r="K451" i="10" s="1"/>
  <c r="I452" i="10"/>
  <c r="J452" i="10" s="1"/>
  <c r="K452" i="10" s="1"/>
  <c r="I453" i="10"/>
  <c r="J453" i="10" s="1"/>
  <c r="K453" i="10" s="1"/>
  <c r="I454" i="10"/>
  <c r="J454" i="10" s="1"/>
  <c r="K454" i="10" s="1"/>
  <c r="I455" i="10"/>
  <c r="J455" i="10" s="1"/>
  <c r="K455" i="10" s="1"/>
  <c r="I456" i="10"/>
  <c r="J456" i="10" s="1"/>
  <c r="K456" i="10" s="1"/>
  <c r="I457" i="10"/>
  <c r="J457" i="10" s="1"/>
  <c r="K457" i="10" s="1"/>
  <c r="I458" i="10"/>
  <c r="J458" i="10" s="1"/>
  <c r="K458" i="10" s="1"/>
  <c r="I459" i="10"/>
  <c r="J459" i="10" s="1"/>
  <c r="K459" i="10" s="1"/>
  <c r="I460" i="10"/>
  <c r="J460" i="10" s="1"/>
  <c r="K460" i="10" s="1"/>
  <c r="I461" i="10"/>
  <c r="J461" i="10" s="1"/>
  <c r="K461" i="10" s="1"/>
  <c r="I462" i="10"/>
  <c r="J462" i="10" s="1"/>
  <c r="K462" i="10" s="1"/>
  <c r="I463" i="10"/>
  <c r="J463" i="10" s="1"/>
  <c r="K463" i="10" s="1"/>
  <c r="I464" i="10"/>
  <c r="J464" i="10" s="1"/>
  <c r="K464" i="10" s="1"/>
  <c r="I465" i="10"/>
  <c r="J465" i="10" s="1"/>
  <c r="K465" i="10" s="1"/>
  <c r="I466" i="10"/>
  <c r="J466" i="10" s="1"/>
  <c r="K466" i="10" s="1"/>
  <c r="I467" i="10"/>
  <c r="J467" i="10" s="1"/>
  <c r="K467" i="10" s="1"/>
  <c r="I468" i="10"/>
  <c r="J468" i="10" s="1"/>
  <c r="K468" i="10" s="1"/>
  <c r="I469" i="10"/>
  <c r="J469" i="10" s="1"/>
  <c r="K469" i="10" s="1"/>
  <c r="I470" i="10"/>
  <c r="J470" i="10" s="1"/>
  <c r="K470" i="10" s="1"/>
  <c r="I471" i="10"/>
  <c r="J471" i="10"/>
  <c r="K471" i="10" s="1"/>
  <c r="I472" i="10"/>
  <c r="J472" i="10" s="1"/>
  <c r="K472" i="10" s="1"/>
  <c r="I473" i="10"/>
  <c r="J473" i="10" s="1"/>
  <c r="K473" i="10" s="1"/>
  <c r="I474" i="10"/>
  <c r="J474" i="10"/>
  <c r="K474" i="10" s="1"/>
  <c r="I475" i="10"/>
  <c r="J475" i="10" s="1"/>
  <c r="K475" i="10" s="1"/>
  <c r="I476" i="10"/>
  <c r="J476" i="10" s="1"/>
  <c r="K476" i="10" s="1"/>
  <c r="I477" i="10"/>
  <c r="J477" i="10" s="1"/>
  <c r="K477" i="10" s="1"/>
  <c r="I478" i="10"/>
  <c r="J478" i="10" s="1"/>
  <c r="K478" i="10" s="1"/>
  <c r="I479" i="10"/>
  <c r="J479" i="10" s="1"/>
  <c r="K479" i="10" s="1"/>
  <c r="I480" i="10"/>
  <c r="J480" i="10" s="1"/>
  <c r="K480" i="10" s="1"/>
  <c r="I481" i="10"/>
  <c r="J481" i="10" s="1"/>
  <c r="K481" i="10" s="1"/>
  <c r="I482" i="10"/>
  <c r="J482" i="10" s="1"/>
  <c r="K482" i="10" s="1"/>
  <c r="I483" i="10"/>
  <c r="J483" i="10" s="1"/>
  <c r="K483" i="10" s="1"/>
  <c r="I484" i="10"/>
  <c r="J484" i="10"/>
  <c r="K484" i="10" s="1"/>
  <c r="I485" i="10"/>
  <c r="J485" i="10" s="1"/>
  <c r="K485" i="10" s="1"/>
  <c r="I486" i="10"/>
  <c r="J486" i="10" s="1"/>
  <c r="K486" i="10" s="1"/>
  <c r="I487" i="10"/>
  <c r="J487" i="10"/>
  <c r="K487" i="10" s="1"/>
  <c r="I488" i="10"/>
  <c r="J488" i="10" s="1"/>
  <c r="K488" i="10" s="1"/>
  <c r="I489" i="10"/>
  <c r="J489" i="10" s="1"/>
  <c r="K489" i="10" s="1"/>
  <c r="I490" i="10"/>
  <c r="J490" i="10"/>
  <c r="K490" i="10" s="1"/>
  <c r="I491" i="10"/>
  <c r="J491" i="10" s="1"/>
  <c r="K491" i="10" s="1"/>
  <c r="I84" i="10"/>
  <c r="J84" i="10" s="1"/>
  <c r="I85" i="10"/>
  <c r="J85" i="10" s="1"/>
  <c r="I86" i="10"/>
  <c r="J86" i="10" s="1"/>
  <c r="I87" i="10"/>
  <c r="J87" i="10" s="1"/>
  <c r="I88" i="10"/>
  <c r="J88" i="10"/>
  <c r="I89" i="10"/>
  <c r="J89" i="10" s="1"/>
  <c r="I90" i="10"/>
  <c r="J90" i="10" s="1"/>
  <c r="I91" i="10"/>
  <c r="J91" i="10" s="1"/>
  <c r="I92" i="10"/>
  <c r="J92" i="10" s="1"/>
  <c r="I93" i="10"/>
  <c r="J93" i="10" s="1"/>
  <c r="I94" i="10"/>
  <c r="J94" i="10" s="1"/>
  <c r="I95" i="10"/>
  <c r="J95" i="10" s="1"/>
  <c r="I96" i="10"/>
  <c r="J96" i="10" s="1"/>
  <c r="I97" i="10"/>
  <c r="J97" i="10" s="1"/>
  <c r="I98" i="10"/>
  <c r="J98" i="10" s="1"/>
  <c r="I99" i="10"/>
  <c r="J99" i="10" s="1"/>
  <c r="I100" i="10"/>
  <c r="J100" i="10" s="1"/>
  <c r="I101" i="10"/>
  <c r="J101" i="10" s="1"/>
  <c r="I102" i="10"/>
  <c r="J102" i="10" s="1"/>
  <c r="I103" i="10"/>
  <c r="J103" i="10" s="1"/>
  <c r="I104" i="10"/>
  <c r="J104" i="10" s="1"/>
  <c r="I105" i="10"/>
  <c r="J105" i="10" s="1"/>
  <c r="I106" i="10"/>
  <c r="J106" i="10" s="1"/>
  <c r="I107" i="10"/>
  <c r="J107" i="10" s="1"/>
  <c r="I108" i="10"/>
  <c r="J108" i="10" s="1"/>
  <c r="I109" i="10"/>
  <c r="J109" i="10" s="1"/>
  <c r="I110" i="10"/>
  <c r="J110" i="10"/>
  <c r="I111" i="10"/>
  <c r="J111" i="10" s="1"/>
  <c r="I112" i="10"/>
  <c r="J112" i="10" s="1"/>
  <c r="I113" i="10"/>
  <c r="J113" i="10" s="1"/>
  <c r="I114" i="10"/>
  <c r="J114" i="10" s="1"/>
  <c r="I115" i="10"/>
  <c r="J115" i="10" s="1"/>
  <c r="I116" i="10"/>
  <c r="J116" i="10"/>
  <c r="I117" i="10"/>
  <c r="J117" i="10" s="1"/>
  <c r="I118" i="10"/>
  <c r="J118" i="10" s="1"/>
  <c r="I119" i="10"/>
  <c r="J119" i="10" s="1"/>
  <c r="I120" i="10"/>
  <c r="J120" i="10" s="1"/>
  <c r="I121" i="10"/>
  <c r="J121" i="10" s="1"/>
  <c r="I122" i="10"/>
  <c r="J122" i="10" s="1"/>
  <c r="I123" i="10"/>
  <c r="J123" i="10" s="1"/>
  <c r="I124" i="10"/>
  <c r="J124" i="10" s="1"/>
  <c r="I125" i="10"/>
  <c r="J125" i="10" s="1"/>
  <c r="I126" i="10"/>
  <c r="J126" i="10"/>
  <c r="I127" i="10"/>
  <c r="J127" i="10" s="1"/>
  <c r="I128" i="10"/>
  <c r="J128" i="10"/>
  <c r="I129" i="10"/>
  <c r="J129" i="10" s="1"/>
  <c r="I130" i="10"/>
  <c r="J130" i="10" s="1"/>
  <c r="I131" i="10"/>
  <c r="J131" i="10" s="1"/>
  <c r="I132" i="10"/>
  <c r="J132" i="10" s="1"/>
  <c r="I133" i="10"/>
  <c r="J133" i="10" s="1"/>
  <c r="I134" i="10"/>
  <c r="J134" i="10" s="1"/>
  <c r="I135" i="10"/>
  <c r="J135" i="10"/>
  <c r="I136" i="10"/>
  <c r="J136" i="10" s="1"/>
  <c r="I137" i="10"/>
  <c r="J137" i="10" s="1"/>
  <c r="I138" i="10"/>
  <c r="J138" i="10" s="1"/>
  <c r="I139" i="10"/>
  <c r="J139" i="10" s="1"/>
  <c r="I140" i="10"/>
  <c r="J140" i="10" s="1"/>
  <c r="I141" i="10"/>
  <c r="J141" i="10" s="1"/>
  <c r="I142" i="10"/>
  <c r="J142" i="10" s="1"/>
  <c r="I143" i="10"/>
  <c r="J143" i="10" s="1"/>
  <c r="I144" i="10"/>
  <c r="J144" i="10" s="1"/>
  <c r="I145" i="10"/>
  <c r="J145" i="10" s="1"/>
  <c r="I146" i="10"/>
  <c r="J146" i="10" s="1"/>
  <c r="I147" i="10"/>
  <c r="J147" i="10" s="1"/>
  <c r="I148" i="10"/>
  <c r="J148" i="10" s="1"/>
  <c r="I149" i="10"/>
  <c r="J149" i="10" s="1"/>
  <c r="I150" i="10"/>
  <c r="J150" i="10" s="1"/>
  <c r="I151" i="10"/>
  <c r="J151" i="10" s="1"/>
  <c r="I152" i="10"/>
  <c r="J152" i="10" s="1"/>
  <c r="I153" i="10"/>
  <c r="J153" i="10" s="1"/>
  <c r="I154" i="10"/>
  <c r="J154" i="10" s="1"/>
  <c r="I155" i="10"/>
  <c r="J155" i="10" s="1"/>
  <c r="I156" i="10"/>
  <c r="J156" i="10" s="1"/>
  <c r="I157" i="10"/>
  <c r="J157" i="10" s="1"/>
  <c r="I158" i="10"/>
  <c r="J158" i="10" s="1"/>
  <c r="I159" i="10"/>
  <c r="J159" i="10" s="1"/>
  <c r="I160" i="10"/>
  <c r="J160" i="10" s="1"/>
  <c r="I161" i="10"/>
  <c r="J161" i="10" s="1"/>
  <c r="I162" i="10"/>
  <c r="J162" i="10"/>
  <c r="I163" i="10"/>
  <c r="J163" i="10"/>
  <c r="I164" i="10"/>
  <c r="J164" i="10" s="1"/>
  <c r="I165" i="10"/>
  <c r="J165" i="10" s="1"/>
  <c r="I166" i="10"/>
  <c r="J166" i="10" s="1"/>
  <c r="I167" i="10"/>
  <c r="J167" i="10" s="1"/>
  <c r="I168" i="10"/>
  <c r="J168" i="10" s="1"/>
  <c r="I169" i="10"/>
  <c r="J169" i="10" s="1"/>
  <c r="I170" i="10"/>
  <c r="J170" i="10" s="1"/>
  <c r="I171" i="10"/>
  <c r="J171" i="10" s="1"/>
  <c r="I172" i="10"/>
  <c r="J172" i="10" s="1"/>
  <c r="I173" i="10"/>
  <c r="J173" i="10" s="1"/>
  <c r="I174" i="10"/>
  <c r="J174" i="10"/>
  <c r="I175" i="10"/>
  <c r="J175" i="10" s="1"/>
  <c r="I176" i="10"/>
  <c r="J176" i="10"/>
  <c r="I177" i="10"/>
  <c r="J177" i="10" s="1"/>
  <c r="I178" i="10"/>
  <c r="J178" i="10" s="1"/>
  <c r="I179" i="10"/>
  <c r="J179" i="10" s="1"/>
  <c r="I180" i="10"/>
  <c r="J180" i="10" s="1"/>
  <c r="I181" i="10"/>
  <c r="J181" i="10" s="1"/>
  <c r="I182" i="10"/>
  <c r="J182" i="10" s="1"/>
  <c r="I183" i="10"/>
  <c r="J183" i="10" s="1"/>
  <c r="I184" i="10"/>
  <c r="J184" i="10" s="1"/>
  <c r="I185" i="10"/>
  <c r="J185" i="10" s="1"/>
  <c r="I186" i="10"/>
  <c r="J186" i="10"/>
  <c r="I187" i="10"/>
  <c r="J187" i="10" s="1"/>
  <c r="I188" i="10"/>
  <c r="J188" i="10"/>
  <c r="I189" i="10"/>
  <c r="J189" i="10" s="1"/>
  <c r="I190" i="10"/>
  <c r="J190" i="10" s="1"/>
  <c r="I191" i="10"/>
  <c r="J191" i="10" s="1"/>
  <c r="I192" i="10"/>
  <c r="J192" i="10" s="1"/>
  <c r="I193" i="10"/>
  <c r="J193" i="10" s="1"/>
  <c r="I194" i="10"/>
  <c r="J194" i="10"/>
  <c r="I195" i="10"/>
  <c r="J195" i="10" s="1"/>
  <c r="I196" i="10"/>
  <c r="J196" i="10" s="1"/>
  <c r="I197" i="10"/>
  <c r="J197" i="10" s="1"/>
  <c r="I198" i="10"/>
  <c r="J198" i="10" s="1"/>
  <c r="I199" i="10"/>
  <c r="J199" i="10" s="1"/>
  <c r="I200" i="10"/>
  <c r="J200" i="10" s="1"/>
  <c r="I201" i="10"/>
  <c r="J201" i="10" s="1"/>
  <c r="I202" i="10"/>
  <c r="J202" i="10" s="1"/>
  <c r="I203" i="10"/>
  <c r="J203" i="10" s="1"/>
  <c r="I204" i="10"/>
  <c r="J204" i="10"/>
  <c r="I205" i="10"/>
  <c r="J205" i="10" s="1"/>
  <c r="I206" i="10"/>
  <c r="J206" i="10" s="1"/>
  <c r="I207" i="10"/>
  <c r="J207" i="10" s="1"/>
  <c r="I208" i="10"/>
  <c r="J208" i="10" s="1"/>
  <c r="I209" i="10"/>
  <c r="J209" i="10" s="1"/>
  <c r="I210" i="10"/>
  <c r="J210" i="10" s="1"/>
  <c r="I211" i="10"/>
  <c r="J211" i="10" s="1"/>
  <c r="I212" i="10"/>
  <c r="J212" i="10" s="1"/>
  <c r="I213" i="10"/>
  <c r="J213" i="10" s="1"/>
  <c r="I214" i="10"/>
  <c r="J214" i="10" s="1"/>
  <c r="I215" i="10"/>
  <c r="J215" i="10" s="1"/>
  <c r="I216" i="10"/>
  <c r="J216" i="10" s="1"/>
  <c r="I217" i="10"/>
  <c r="J217" i="10" s="1"/>
  <c r="I218" i="10"/>
  <c r="J218" i="10" s="1"/>
  <c r="I219" i="10"/>
  <c r="J219" i="10" s="1"/>
  <c r="I220" i="10"/>
  <c r="J220" i="10" s="1"/>
  <c r="I221" i="10"/>
  <c r="J221" i="10" s="1"/>
  <c r="I222" i="10"/>
  <c r="J222" i="10" s="1"/>
  <c r="I223" i="10"/>
  <c r="J223" i="10" s="1"/>
  <c r="I224" i="10"/>
  <c r="J224" i="10" s="1"/>
  <c r="I225" i="10"/>
  <c r="J225" i="10" s="1"/>
  <c r="I226" i="10"/>
  <c r="J226" i="10" s="1"/>
  <c r="I227" i="10"/>
  <c r="J227" i="10" s="1"/>
  <c r="I228" i="10"/>
  <c r="J228" i="10" s="1"/>
  <c r="I229" i="10"/>
  <c r="J229" i="10" s="1"/>
  <c r="I230" i="10"/>
  <c r="J230" i="10" s="1"/>
  <c r="I231" i="10"/>
  <c r="J231" i="10" s="1"/>
  <c r="I232" i="10"/>
  <c r="J232" i="10" s="1"/>
  <c r="I233" i="10"/>
  <c r="J233" i="10" s="1"/>
  <c r="I234" i="10"/>
  <c r="J234" i="10" s="1"/>
  <c r="I235" i="10"/>
  <c r="J235" i="10" s="1"/>
  <c r="I236" i="10"/>
  <c r="J236" i="10" s="1"/>
  <c r="I237" i="10"/>
  <c r="J237" i="10" s="1"/>
  <c r="I238" i="10"/>
  <c r="J238" i="10"/>
  <c r="I239" i="10"/>
  <c r="J239" i="10" s="1"/>
  <c r="I240" i="10"/>
  <c r="J240" i="10" s="1"/>
  <c r="I241" i="10"/>
  <c r="J241" i="10" s="1"/>
  <c r="I242" i="10"/>
  <c r="J242" i="10" s="1"/>
  <c r="I243" i="10"/>
  <c r="J243" i="10" s="1"/>
  <c r="I244" i="10"/>
  <c r="J244" i="10" s="1"/>
  <c r="I245" i="10"/>
  <c r="J245" i="10" s="1"/>
  <c r="I246" i="10"/>
  <c r="J246" i="10" s="1"/>
  <c r="I247" i="10"/>
  <c r="J247" i="10" s="1"/>
  <c r="I248" i="10"/>
  <c r="J248" i="10" s="1"/>
  <c r="I249" i="10"/>
  <c r="J249" i="10" s="1"/>
  <c r="I250" i="10"/>
  <c r="J250" i="10" s="1"/>
  <c r="I251" i="10"/>
  <c r="J251" i="10" s="1"/>
  <c r="I252" i="10"/>
  <c r="J252" i="10" s="1"/>
  <c r="I253" i="10"/>
  <c r="J253" i="10" s="1"/>
  <c r="I254" i="10"/>
  <c r="J254" i="10" s="1"/>
  <c r="I255" i="10"/>
  <c r="J255" i="10" s="1"/>
  <c r="I256" i="10"/>
  <c r="J256" i="10" s="1"/>
  <c r="I257" i="10"/>
  <c r="J257" i="10" s="1"/>
  <c r="I258" i="10"/>
  <c r="J258" i="10" s="1"/>
  <c r="I259" i="10"/>
  <c r="J259" i="10" s="1"/>
  <c r="I260" i="10"/>
  <c r="J260" i="10"/>
  <c r="I261" i="10"/>
  <c r="J261" i="10" s="1"/>
  <c r="I262" i="10"/>
  <c r="J262" i="10"/>
  <c r="I263" i="10"/>
  <c r="J263" i="10" s="1"/>
  <c r="I264" i="10"/>
  <c r="J264" i="10" s="1"/>
  <c r="I265" i="10"/>
  <c r="J265" i="10" s="1"/>
  <c r="I266" i="10"/>
  <c r="J266" i="10" s="1"/>
  <c r="I267" i="10"/>
  <c r="J267" i="10" s="1"/>
  <c r="I268" i="10"/>
  <c r="J268" i="10"/>
  <c r="I269" i="10"/>
  <c r="J269" i="10" s="1"/>
  <c r="I270" i="10"/>
  <c r="J270" i="10" s="1"/>
  <c r="I271" i="10"/>
  <c r="J271" i="10" s="1"/>
  <c r="I272" i="10"/>
  <c r="J272" i="10" s="1"/>
  <c r="I273" i="10"/>
  <c r="J273" i="10" s="1"/>
  <c r="I274" i="10"/>
  <c r="J274" i="10" s="1"/>
  <c r="I275" i="10"/>
  <c r="J275" i="10" s="1"/>
  <c r="I276" i="10"/>
  <c r="J276" i="10" s="1"/>
  <c r="I277" i="10"/>
  <c r="J277" i="10" s="1"/>
  <c r="I278" i="10"/>
  <c r="J278" i="10" s="1"/>
  <c r="I279" i="10"/>
  <c r="J279" i="10"/>
  <c r="I280" i="10"/>
  <c r="J280" i="10" s="1"/>
  <c r="I281" i="10"/>
  <c r="J281" i="10" s="1"/>
  <c r="I282" i="10"/>
  <c r="J282" i="10" s="1"/>
  <c r="I283" i="10"/>
  <c r="J283" i="10" s="1"/>
  <c r="I284" i="10"/>
  <c r="J284" i="10" s="1"/>
  <c r="I285" i="10"/>
  <c r="J285" i="10" s="1"/>
  <c r="I286" i="10"/>
  <c r="J286" i="10" s="1"/>
  <c r="I287" i="10"/>
  <c r="J287" i="10" s="1"/>
  <c r="I288" i="10"/>
  <c r="J288" i="10" s="1"/>
  <c r="I289" i="10"/>
  <c r="J289" i="10" s="1"/>
  <c r="I290" i="10"/>
  <c r="J290" i="10" s="1"/>
  <c r="I291" i="10"/>
  <c r="J291" i="10" s="1"/>
  <c r="I292" i="10"/>
  <c r="J292" i="10" s="1"/>
  <c r="I293" i="10"/>
  <c r="J293" i="10" s="1"/>
  <c r="I294" i="10"/>
  <c r="J294" i="10" s="1"/>
  <c r="I295" i="10"/>
  <c r="J295" i="10" s="1"/>
  <c r="I296" i="10"/>
  <c r="J296" i="10"/>
  <c r="I297" i="10"/>
  <c r="J297" i="10" s="1"/>
  <c r="I298" i="10"/>
  <c r="J298" i="10" s="1"/>
  <c r="I299" i="10"/>
  <c r="J299" i="10" s="1"/>
  <c r="I300" i="10"/>
  <c r="J300" i="10" s="1"/>
  <c r="I301" i="10"/>
  <c r="J301" i="10" s="1"/>
  <c r="I302" i="10"/>
  <c r="J302" i="10"/>
  <c r="I303" i="10"/>
  <c r="J303" i="10" s="1"/>
  <c r="I304" i="10"/>
  <c r="J304" i="10" s="1"/>
  <c r="I305" i="10"/>
  <c r="J305" i="10" s="1"/>
  <c r="I306" i="10"/>
  <c r="J306" i="10" s="1"/>
  <c r="I307" i="10"/>
  <c r="J307" i="10" s="1"/>
  <c r="I308" i="10"/>
  <c r="J308" i="10" s="1"/>
  <c r="I309" i="10"/>
  <c r="J309" i="10" s="1"/>
  <c r="I310" i="10"/>
  <c r="J310" i="10" s="1"/>
  <c r="I311" i="10"/>
  <c r="J311" i="10" s="1"/>
  <c r="I312" i="10"/>
  <c r="J312" i="10" s="1"/>
  <c r="I313" i="10"/>
  <c r="J313" i="10" s="1"/>
  <c r="I314" i="10"/>
  <c r="J314" i="10" s="1"/>
  <c r="I315" i="10"/>
  <c r="J315" i="10" s="1"/>
  <c r="I316" i="10"/>
  <c r="J316" i="10" s="1"/>
  <c r="I317" i="10"/>
  <c r="J317" i="10" s="1"/>
  <c r="I318" i="10"/>
  <c r="J318" i="10" s="1"/>
  <c r="I319" i="10"/>
  <c r="J319" i="10" s="1"/>
  <c r="I320" i="10"/>
  <c r="J320" i="10" s="1"/>
  <c r="I321" i="10"/>
  <c r="J321" i="10" s="1"/>
  <c r="I322" i="10"/>
  <c r="J322" i="10" s="1"/>
  <c r="I323" i="10"/>
  <c r="J323" i="10" s="1"/>
  <c r="I324" i="10"/>
  <c r="J324" i="10" s="1"/>
  <c r="I325" i="10"/>
  <c r="J325" i="10"/>
  <c r="I326" i="10"/>
  <c r="J326" i="10" s="1"/>
  <c r="I327" i="10"/>
  <c r="J327" i="10"/>
  <c r="I328" i="10"/>
  <c r="J328" i="10" s="1"/>
  <c r="I329" i="10"/>
  <c r="J329" i="10"/>
  <c r="I330" i="10"/>
  <c r="J330" i="10" s="1"/>
  <c r="I331" i="10"/>
  <c r="J331" i="10" s="1"/>
  <c r="I332" i="10"/>
  <c r="J332" i="10" s="1"/>
  <c r="I333" i="10"/>
  <c r="J333" i="10" s="1"/>
  <c r="I334" i="10"/>
  <c r="J334" i="10" s="1"/>
  <c r="I335" i="10"/>
  <c r="J335" i="10" s="1"/>
  <c r="I336" i="10"/>
  <c r="J336" i="10" s="1"/>
  <c r="I337" i="10"/>
  <c r="J337" i="10"/>
  <c r="I338" i="10"/>
  <c r="J338" i="10" s="1"/>
  <c r="I339" i="10"/>
  <c r="J339" i="10"/>
  <c r="I340" i="10"/>
  <c r="J340" i="10" s="1"/>
  <c r="I341" i="10"/>
  <c r="J341" i="10" s="1"/>
  <c r="I342" i="10"/>
  <c r="J342" i="10" s="1"/>
  <c r="I343" i="10"/>
  <c r="J343" i="10" s="1"/>
  <c r="I345" i="10"/>
  <c r="J345" i="10" s="1"/>
  <c r="I346" i="10"/>
  <c r="J346" i="10" s="1"/>
  <c r="I347" i="10"/>
  <c r="J347" i="10"/>
  <c r="I348" i="10"/>
  <c r="J348" i="10" s="1"/>
  <c r="I67" i="10"/>
  <c r="J67" i="10" s="1"/>
  <c r="I68" i="10"/>
  <c r="J68" i="10" s="1"/>
  <c r="I69" i="10"/>
  <c r="J69" i="10" s="1"/>
  <c r="I70" i="10"/>
  <c r="J70" i="10" s="1"/>
  <c r="I71" i="10"/>
  <c r="J71" i="10" s="1"/>
  <c r="I72" i="10"/>
  <c r="J72" i="10"/>
  <c r="I73" i="10"/>
  <c r="J73" i="10" s="1"/>
  <c r="I74" i="10"/>
  <c r="J74" i="10"/>
  <c r="I75" i="10"/>
  <c r="J75" i="10" s="1"/>
  <c r="I76" i="10"/>
  <c r="J76" i="10" s="1"/>
  <c r="I77" i="10"/>
  <c r="J77" i="10" s="1"/>
  <c r="I78" i="10"/>
  <c r="J78" i="10" s="1"/>
  <c r="I79" i="10"/>
  <c r="J79" i="10" s="1"/>
  <c r="I80" i="10"/>
  <c r="J80" i="10"/>
  <c r="I81" i="10"/>
  <c r="J81" i="10" s="1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5" i="7"/>
  <c r="K346" i="7"/>
  <c r="K347" i="7"/>
  <c r="K348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5" i="7"/>
  <c r="L346" i="7"/>
  <c r="L347" i="7"/>
  <c r="L348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64" i="7"/>
  <c r="K64" i="7"/>
  <c r="J65" i="7"/>
  <c r="K81" i="5"/>
  <c r="L81" i="5" s="1"/>
  <c r="J668" i="9"/>
  <c r="F823" i="13"/>
  <c r="G823" i="13"/>
  <c r="I823" i="13" s="1"/>
  <c r="F824" i="13"/>
  <c r="G824" i="13" s="1"/>
  <c r="I824" i="13" s="1"/>
  <c r="J823" i="17"/>
  <c r="K823" i="17" s="1"/>
  <c r="L823" i="17" s="1"/>
  <c r="M823" i="17" s="1"/>
  <c r="P823" i="17" s="1"/>
  <c r="F823" i="17"/>
  <c r="F824" i="17"/>
  <c r="J823" i="12"/>
  <c r="K823" i="12" s="1"/>
  <c r="L823" i="12" s="1"/>
  <c r="M823" i="12" s="1"/>
  <c r="F823" i="12"/>
  <c r="F824" i="12"/>
  <c r="L823" i="18"/>
  <c r="I823" i="18"/>
  <c r="I824" i="18"/>
  <c r="F823" i="14"/>
  <c r="G823" i="14"/>
  <c r="H823" i="14" s="1"/>
  <c r="I823" i="14" s="1"/>
  <c r="F824" i="14"/>
  <c r="G824" i="14" s="1"/>
  <c r="H824" i="14" s="1"/>
  <c r="I824" i="14" s="1"/>
  <c r="F823" i="8"/>
  <c r="G823" i="8"/>
  <c r="H823" i="8" s="1"/>
  <c r="I823" i="8" s="1"/>
  <c r="L823" i="8" s="1"/>
  <c r="F824" i="8"/>
  <c r="G824" i="8" s="1"/>
  <c r="H824" i="8" s="1"/>
  <c r="I824" i="8" s="1"/>
  <c r="L824" i="8" s="1"/>
  <c r="F823" i="11"/>
  <c r="G823" i="11" s="1"/>
  <c r="H823" i="11" s="1"/>
  <c r="I823" i="11" s="1"/>
  <c r="L823" i="11" s="1"/>
  <c r="F824" i="11"/>
  <c r="G824" i="11" s="1"/>
  <c r="H824" i="11" s="1"/>
  <c r="I824" i="11" s="1"/>
  <c r="L824" i="11" s="1"/>
  <c r="F823" i="10"/>
  <c r="F824" i="10"/>
  <c r="F825" i="10"/>
  <c r="K824" i="10"/>
  <c r="F823" i="7"/>
  <c r="F824" i="7"/>
  <c r="F825" i="7"/>
  <c r="F823" i="9"/>
  <c r="G823" i="9" s="1"/>
  <c r="H823" i="9" s="1"/>
  <c r="J823" i="5"/>
  <c r="K823" i="5" s="1"/>
  <c r="L823" i="5" s="1"/>
  <c r="F823" i="5"/>
  <c r="F824" i="5"/>
  <c r="F823" i="6"/>
  <c r="G823" i="6" s="1"/>
  <c r="H823" i="6" s="1"/>
  <c r="I823" i="6" s="1"/>
  <c r="L823" i="6" s="1"/>
  <c r="F823" i="4"/>
  <c r="I823" i="4" s="1"/>
  <c r="F825" i="22" s="1"/>
  <c r="F824" i="4"/>
  <c r="I824" i="4" s="1"/>
  <c r="F826" i="22" s="1"/>
  <c r="J823" i="3"/>
  <c r="K823" i="3" s="1"/>
  <c r="F823" i="3"/>
  <c r="F824" i="3"/>
  <c r="J823" i="2"/>
  <c r="K823" i="2" s="1"/>
  <c r="L823" i="2"/>
  <c r="M823" i="2"/>
  <c r="N823" i="2" s="1"/>
  <c r="G823" i="2"/>
  <c r="G824" i="2"/>
  <c r="K823" i="10"/>
  <c r="N823" i="10" s="1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100" i="2"/>
  <c r="L6" i="2"/>
  <c r="H65" i="3"/>
  <c r="J78" i="3"/>
  <c r="K78" i="3" s="1"/>
  <c r="G705" i="2"/>
  <c r="G38" i="14"/>
  <c r="H38" i="14" s="1"/>
  <c r="G45" i="14"/>
  <c r="H45" i="14" s="1"/>
  <c r="G47" i="14"/>
  <c r="H47" i="14" s="1"/>
  <c r="G48" i="14"/>
  <c r="H48" i="14" s="1"/>
  <c r="G49" i="14"/>
  <c r="H49" i="14" s="1"/>
  <c r="G50" i="14"/>
  <c r="H50" i="14" s="1"/>
  <c r="G57" i="14"/>
  <c r="H57" i="14" s="1"/>
  <c r="C1075" i="14"/>
  <c r="F1075" i="14"/>
  <c r="G1075" i="14" s="1"/>
  <c r="H1075" i="14" s="1"/>
  <c r="C1069" i="14"/>
  <c r="F1069" i="14" s="1"/>
  <c r="G1069" i="14" s="1"/>
  <c r="H1069" i="14" s="1"/>
  <c r="G350" i="13"/>
  <c r="G493" i="13"/>
  <c r="G669" i="13"/>
  <c r="G781" i="13"/>
  <c r="G925" i="13"/>
  <c r="G1100" i="13"/>
  <c r="C1075" i="13"/>
  <c r="C1069" i="13"/>
  <c r="C1075" i="17"/>
  <c r="C1069" i="17"/>
  <c r="C1075" i="12"/>
  <c r="C1069" i="12"/>
  <c r="F1069" i="12" s="1"/>
  <c r="C1075" i="18"/>
  <c r="F1075" i="18" s="1"/>
  <c r="G1075" i="18" s="1"/>
  <c r="H1075" i="18" s="1"/>
  <c r="C1069" i="18"/>
  <c r="C1075" i="8"/>
  <c r="C1069" i="8"/>
  <c r="C1099" i="8" s="1"/>
  <c r="C1075" i="11"/>
  <c r="C1069" i="11"/>
  <c r="C1075" i="10"/>
  <c r="C1069" i="10"/>
  <c r="C1099" i="10" s="1"/>
  <c r="C1075" i="7"/>
  <c r="C1069" i="7"/>
  <c r="C1075" i="9"/>
  <c r="C1069" i="9"/>
  <c r="C1075" i="5"/>
  <c r="C1099" i="5" s="1"/>
  <c r="C1069" i="5"/>
  <c r="F1069" i="5" s="1"/>
  <c r="C1075" i="6"/>
  <c r="C1069" i="6"/>
  <c r="C1099" i="6" s="1"/>
  <c r="C1075" i="4"/>
  <c r="C1069" i="4"/>
  <c r="C1075" i="3"/>
  <c r="C1069" i="3"/>
  <c r="C1075" i="2"/>
  <c r="C1069" i="2"/>
  <c r="I493" i="9"/>
  <c r="J257" i="12"/>
  <c r="K257" i="12" s="1"/>
  <c r="L257" i="12" s="1"/>
  <c r="F1044" i="18"/>
  <c r="G1044" i="18" s="1"/>
  <c r="H1044" i="18" s="1"/>
  <c r="F84" i="8"/>
  <c r="F85" i="8"/>
  <c r="G85" i="8" s="1"/>
  <c r="H85" i="8" s="1"/>
  <c r="F86" i="8"/>
  <c r="G86" i="8" s="1"/>
  <c r="H86" i="8" s="1"/>
  <c r="F87" i="8"/>
  <c r="G87" i="8" s="1"/>
  <c r="H87" i="8" s="1"/>
  <c r="I87" i="8" s="1"/>
  <c r="L87" i="8" s="1"/>
  <c r="F88" i="8"/>
  <c r="G88" i="8" s="1"/>
  <c r="H88" i="8" s="1"/>
  <c r="F89" i="8"/>
  <c r="G89" i="8" s="1"/>
  <c r="H89" i="8" s="1"/>
  <c r="F90" i="8"/>
  <c r="G90" i="8" s="1"/>
  <c r="H90" i="8" s="1"/>
  <c r="F91" i="8"/>
  <c r="G91" i="8" s="1"/>
  <c r="H91" i="8" s="1"/>
  <c r="F92" i="8"/>
  <c r="G92" i="8" s="1"/>
  <c r="H92" i="8" s="1"/>
  <c r="F93" i="8"/>
  <c r="G93" i="8" s="1"/>
  <c r="H93" i="8" s="1"/>
  <c r="F94" i="8"/>
  <c r="G94" i="8" s="1"/>
  <c r="H94" i="8" s="1"/>
  <c r="I94" i="8" s="1"/>
  <c r="L94" i="8" s="1"/>
  <c r="F95" i="8"/>
  <c r="G95" i="8" s="1"/>
  <c r="H95" i="8" s="1"/>
  <c r="F96" i="8"/>
  <c r="G96" i="8" s="1"/>
  <c r="H96" i="8" s="1"/>
  <c r="F97" i="8"/>
  <c r="G97" i="8" s="1"/>
  <c r="H97" i="8" s="1"/>
  <c r="F98" i="8"/>
  <c r="G98" i="8" s="1"/>
  <c r="H98" i="8" s="1"/>
  <c r="F99" i="8"/>
  <c r="G99" i="8" s="1"/>
  <c r="H99" i="8" s="1"/>
  <c r="F100" i="8"/>
  <c r="G100" i="8" s="1"/>
  <c r="H100" i="8" s="1"/>
  <c r="F101" i="8"/>
  <c r="G101" i="8" s="1"/>
  <c r="H101" i="8" s="1"/>
  <c r="F102" i="8"/>
  <c r="G102" i="8" s="1"/>
  <c r="H102" i="8" s="1"/>
  <c r="F103" i="8"/>
  <c r="G103" i="8" s="1"/>
  <c r="H103" i="8" s="1"/>
  <c r="F104" i="8"/>
  <c r="G104" i="8" s="1"/>
  <c r="H104" i="8" s="1"/>
  <c r="F105" i="8"/>
  <c r="G105" i="8" s="1"/>
  <c r="H105" i="8" s="1"/>
  <c r="F106" i="8"/>
  <c r="G106" i="8" s="1"/>
  <c r="H106" i="8" s="1"/>
  <c r="F107" i="8"/>
  <c r="G107" i="8" s="1"/>
  <c r="H107" i="8" s="1"/>
  <c r="F108" i="8"/>
  <c r="G108" i="8" s="1"/>
  <c r="H108" i="8" s="1"/>
  <c r="F109" i="8"/>
  <c r="G109" i="8" s="1"/>
  <c r="H109" i="8" s="1"/>
  <c r="F110" i="8"/>
  <c r="G110" i="8" s="1"/>
  <c r="H110" i="8" s="1"/>
  <c r="F111" i="8"/>
  <c r="G111" i="8" s="1"/>
  <c r="H111" i="8" s="1"/>
  <c r="F112" i="8"/>
  <c r="G112" i="8" s="1"/>
  <c r="H112" i="8" s="1"/>
  <c r="F113" i="8"/>
  <c r="G113" i="8" s="1"/>
  <c r="H113" i="8" s="1"/>
  <c r="I113" i="8" s="1"/>
  <c r="L113" i="8" s="1"/>
  <c r="F114" i="8"/>
  <c r="G114" i="8" s="1"/>
  <c r="H114" i="8" s="1"/>
  <c r="F115" i="8"/>
  <c r="G115" i="8" s="1"/>
  <c r="H115" i="8" s="1"/>
  <c r="F116" i="8"/>
  <c r="G116" i="8" s="1"/>
  <c r="H116" i="8" s="1"/>
  <c r="F117" i="8"/>
  <c r="G117" i="8" s="1"/>
  <c r="H117" i="8" s="1"/>
  <c r="F118" i="8"/>
  <c r="G118" i="8" s="1"/>
  <c r="H118" i="8" s="1"/>
  <c r="F119" i="8"/>
  <c r="G119" i="8" s="1"/>
  <c r="H119" i="8" s="1"/>
  <c r="F120" i="8"/>
  <c r="G120" i="8" s="1"/>
  <c r="H120" i="8" s="1"/>
  <c r="I120" i="8" s="1"/>
  <c r="L120" i="8" s="1"/>
  <c r="F121" i="8"/>
  <c r="G121" i="8" s="1"/>
  <c r="H121" i="8" s="1"/>
  <c r="F122" i="8"/>
  <c r="G122" i="8" s="1"/>
  <c r="H122" i="8" s="1"/>
  <c r="F123" i="8"/>
  <c r="G123" i="8" s="1"/>
  <c r="H123" i="8" s="1"/>
  <c r="F124" i="8"/>
  <c r="G124" i="8" s="1"/>
  <c r="H124" i="8" s="1"/>
  <c r="F125" i="8"/>
  <c r="G125" i="8" s="1"/>
  <c r="H125" i="8" s="1"/>
  <c r="F126" i="8"/>
  <c r="G126" i="8" s="1"/>
  <c r="H126" i="8" s="1"/>
  <c r="F127" i="8"/>
  <c r="G127" i="8" s="1"/>
  <c r="H127" i="8" s="1"/>
  <c r="F128" i="8"/>
  <c r="G128" i="8" s="1"/>
  <c r="H128" i="8" s="1"/>
  <c r="F129" i="8"/>
  <c r="G129" i="8" s="1"/>
  <c r="H129" i="8" s="1"/>
  <c r="F130" i="8"/>
  <c r="G130" i="8" s="1"/>
  <c r="H130" i="8" s="1"/>
  <c r="F131" i="8"/>
  <c r="G131" i="8" s="1"/>
  <c r="H131" i="8" s="1"/>
  <c r="F132" i="8"/>
  <c r="G132" i="8" s="1"/>
  <c r="H132" i="8" s="1"/>
  <c r="F133" i="8"/>
  <c r="G133" i="8" s="1"/>
  <c r="H133" i="8" s="1"/>
  <c r="F134" i="8"/>
  <c r="G134" i="8" s="1"/>
  <c r="H134" i="8" s="1"/>
  <c r="F135" i="8"/>
  <c r="G135" i="8" s="1"/>
  <c r="H135" i="8" s="1"/>
  <c r="F136" i="8"/>
  <c r="G136" i="8" s="1"/>
  <c r="H136" i="8" s="1"/>
  <c r="F137" i="8"/>
  <c r="G137" i="8" s="1"/>
  <c r="H137" i="8" s="1"/>
  <c r="I137" i="8" s="1"/>
  <c r="L137" i="8" s="1"/>
  <c r="F138" i="8"/>
  <c r="G138" i="8" s="1"/>
  <c r="H138" i="8" s="1"/>
  <c r="F139" i="8"/>
  <c r="G139" i="8" s="1"/>
  <c r="H139" i="8" s="1"/>
  <c r="F140" i="8"/>
  <c r="G140" i="8" s="1"/>
  <c r="H140" i="8" s="1"/>
  <c r="F141" i="8"/>
  <c r="G141" i="8"/>
  <c r="H141" i="8" s="1"/>
  <c r="F142" i="8"/>
  <c r="G142" i="8" s="1"/>
  <c r="H142" i="8" s="1"/>
  <c r="F143" i="8"/>
  <c r="G143" i="8" s="1"/>
  <c r="H143" i="8" s="1"/>
  <c r="F144" i="8"/>
  <c r="G144" i="8" s="1"/>
  <c r="H144" i="8" s="1"/>
  <c r="I144" i="8" s="1"/>
  <c r="L144" i="8" s="1"/>
  <c r="F145" i="8"/>
  <c r="G145" i="8" s="1"/>
  <c r="H145" i="8" s="1"/>
  <c r="F146" i="8"/>
  <c r="G146" i="8" s="1"/>
  <c r="H146" i="8" s="1"/>
  <c r="F147" i="8"/>
  <c r="G147" i="8" s="1"/>
  <c r="H147" i="8" s="1"/>
  <c r="F148" i="8"/>
  <c r="G148" i="8" s="1"/>
  <c r="H148" i="8" s="1"/>
  <c r="F149" i="8"/>
  <c r="G149" i="8" s="1"/>
  <c r="H149" i="8" s="1"/>
  <c r="F150" i="8"/>
  <c r="G150" i="8" s="1"/>
  <c r="H150" i="8" s="1"/>
  <c r="F151" i="8"/>
  <c r="G151" i="8" s="1"/>
  <c r="H151" i="8" s="1"/>
  <c r="I151" i="8" s="1"/>
  <c r="L151" i="8" s="1"/>
  <c r="F152" i="8"/>
  <c r="G152" i="8" s="1"/>
  <c r="H152" i="8" s="1"/>
  <c r="F153" i="8"/>
  <c r="G153" i="8" s="1"/>
  <c r="H153" i="8" s="1"/>
  <c r="F154" i="8"/>
  <c r="G154" i="8" s="1"/>
  <c r="H154" i="8" s="1"/>
  <c r="F155" i="8"/>
  <c r="G155" i="8" s="1"/>
  <c r="H155" i="8" s="1"/>
  <c r="I155" i="8" s="1"/>
  <c r="L155" i="8" s="1"/>
  <c r="F156" i="8"/>
  <c r="G156" i="8" s="1"/>
  <c r="H156" i="8" s="1"/>
  <c r="F157" i="8"/>
  <c r="G157" i="8" s="1"/>
  <c r="H157" i="8" s="1"/>
  <c r="F158" i="8"/>
  <c r="G158" i="8" s="1"/>
  <c r="H158" i="8" s="1"/>
  <c r="F159" i="8"/>
  <c r="G159" i="8" s="1"/>
  <c r="H159" i="8" s="1"/>
  <c r="F160" i="8"/>
  <c r="G160" i="8" s="1"/>
  <c r="H160" i="8" s="1"/>
  <c r="F161" i="8"/>
  <c r="G161" i="8" s="1"/>
  <c r="H161" i="8" s="1"/>
  <c r="F162" i="8"/>
  <c r="G162" i="8" s="1"/>
  <c r="H162" i="8" s="1"/>
  <c r="F163" i="8"/>
  <c r="G163" i="8" s="1"/>
  <c r="H163" i="8" s="1"/>
  <c r="F164" i="8"/>
  <c r="G164" i="8" s="1"/>
  <c r="H164" i="8" s="1"/>
  <c r="F165" i="8"/>
  <c r="G165" i="8" s="1"/>
  <c r="H165" i="8" s="1"/>
  <c r="I165" i="8" s="1"/>
  <c r="L165" i="8" s="1"/>
  <c r="F166" i="8"/>
  <c r="G166" i="8" s="1"/>
  <c r="H166" i="8" s="1"/>
  <c r="F167" i="8"/>
  <c r="G167" i="8" s="1"/>
  <c r="H167" i="8" s="1"/>
  <c r="F168" i="8"/>
  <c r="G168" i="8" s="1"/>
  <c r="H168" i="8" s="1"/>
  <c r="F169" i="8"/>
  <c r="G169" i="8" s="1"/>
  <c r="H169" i="8" s="1"/>
  <c r="I169" i="8" s="1"/>
  <c r="L169" i="8" s="1"/>
  <c r="F170" i="8"/>
  <c r="G170" i="8" s="1"/>
  <c r="H170" i="8" s="1"/>
  <c r="F171" i="8"/>
  <c r="G171" i="8" s="1"/>
  <c r="H171" i="8" s="1"/>
  <c r="F172" i="8"/>
  <c r="G172" i="8" s="1"/>
  <c r="H172" i="8" s="1"/>
  <c r="F173" i="8"/>
  <c r="G173" i="8" s="1"/>
  <c r="H173" i="8" s="1"/>
  <c r="F174" i="8"/>
  <c r="G174" i="8" s="1"/>
  <c r="H174" i="8" s="1"/>
  <c r="F175" i="8"/>
  <c r="G175" i="8" s="1"/>
  <c r="H175" i="8" s="1"/>
  <c r="F176" i="8"/>
  <c r="G176" i="8" s="1"/>
  <c r="H176" i="8" s="1"/>
  <c r="I176" i="8" s="1"/>
  <c r="L176" i="8" s="1"/>
  <c r="F177" i="8"/>
  <c r="G177" i="8" s="1"/>
  <c r="H177" i="8" s="1"/>
  <c r="F178" i="8"/>
  <c r="G178" i="8" s="1"/>
  <c r="H178" i="8" s="1"/>
  <c r="F179" i="8"/>
  <c r="G179" i="8" s="1"/>
  <c r="H179" i="8" s="1"/>
  <c r="F180" i="8"/>
  <c r="G180" i="8" s="1"/>
  <c r="H180" i="8" s="1"/>
  <c r="F181" i="8"/>
  <c r="G181" i="8"/>
  <c r="H181" i="8" s="1"/>
  <c r="F182" i="8"/>
  <c r="G182" i="8" s="1"/>
  <c r="H182" i="8" s="1"/>
  <c r="F183" i="8"/>
  <c r="G183" i="8" s="1"/>
  <c r="H183" i="8" s="1"/>
  <c r="F184" i="8"/>
  <c r="G184" i="8" s="1"/>
  <c r="H184" i="8" s="1"/>
  <c r="F185" i="8"/>
  <c r="G185" i="8" s="1"/>
  <c r="H185" i="8" s="1"/>
  <c r="F186" i="8"/>
  <c r="G186" i="8" s="1"/>
  <c r="H186" i="8" s="1"/>
  <c r="F187" i="8"/>
  <c r="G187" i="8" s="1"/>
  <c r="H187" i="8" s="1"/>
  <c r="I187" i="8" s="1"/>
  <c r="L187" i="8" s="1"/>
  <c r="F188" i="8"/>
  <c r="G188" i="8" s="1"/>
  <c r="H188" i="8" s="1"/>
  <c r="F189" i="8"/>
  <c r="G189" i="8"/>
  <c r="H189" i="8" s="1"/>
  <c r="F190" i="8"/>
  <c r="G190" i="8" s="1"/>
  <c r="H190" i="8" s="1"/>
  <c r="F191" i="8"/>
  <c r="G191" i="8" s="1"/>
  <c r="H191" i="8" s="1"/>
  <c r="F192" i="8"/>
  <c r="G192" i="8" s="1"/>
  <c r="H192" i="8" s="1"/>
  <c r="F193" i="8"/>
  <c r="G193" i="8" s="1"/>
  <c r="H193" i="8" s="1"/>
  <c r="F194" i="8"/>
  <c r="G194" i="8" s="1"/>
  <c r="H194" i="8" s="1"/>
  <c r="F195" i="8"/>
  <c r="G195" i="8" s="1"/>
  <c r="H195" i="8" s="1"/>
  <c r="F196" i="8"/>
  <c r="G196" i="8" s="1"/>
  <c r="H196" i="8" s="1"/>
  <c r="F197" i="8"/>
  <c r="G197" i="8" s="1"/>
  <c r="H197" i="8" s="1"/>
  <c r="I197" i="8" s="1"/>
  <c r="L197" i="8" s="1"/>
  <c r="F198" i="8"/>
  <c r="G198" i="8" s="1"/>
  <c r="H198" i="8" s="1"/>
  <c r="F199" i="8"/>
  <c r="G199" i="8" s="1"/>
  <c r="H199" i="8" s="1"/>
  <c r="F200" i="8"/>
  <c r="G200" i="8" s="1"/>
  <c r="H200" i="8" s="1"/>
  <c r="F201" i="8"/>
  <c r="G201" i="8" s="1"/>
  <c r="H201" i="8" s="1"/>
  <c r="I201" i="8" s="1"/>
  <c r="L201" i="8" s="1"/>
  <c r="F202" i="8"/>
  <c r="G202" i="8" s="1"/>
  <c r="H202" i="8" s="1"/>
  <c r="F203" i="8"/>
  <c r="G203" i="8" s="1"/>
  <c r="H203" i="8" s="1"/>
  <c r="F204" i="8"/>
  <c r="G204" i="8" s="1"/>
  <c r="H204" i="8" s="1"/>
  <c r="F205" i="8"/>
  <c r="G205" i="8" s="1"/>
  <c r="H205" i="8" s="1"/>
  <c r="F206" i="8"/>
  <c r="G206" i="8" s="1"/>
  <c r="H206" i="8" s="1"/>
  <c r="F207" i="8"/>
  <c r="G207" i="8" s="1"/>
  <c r="H207" i="8" s="1"/>
  <c r="F208" i="8"/>
  <c r="G208" i="8" s="1"/>
  <c r="H208" i="8" s="1"/>
  <c r="I208" i="8" s="1"/>
  <c r="L208" i="8" s="1"/>
  <c r="F209" i="8"/>
  <c r="G209" i="8" s="1"/>
  <c r="H209" i="8" s="1"/>
  <c r="F210" i="8"/>
  <c r="G210" i="8" s="1"/>
  <c r="H210" i="8" s="1"/>
  <c r="F211" i="8"/>
  <c r="G211" i="8" s="1"/>
  <c r="H211" i="8" s="1"/>
  <c r="F212" i="8"/>
  <c r="G212" i="8" s="1"/>
  <c r="H212" i="8" s="1"/>
  <c r="F213" i="8"/>
  <c r="G213" i="8" s="1"/>
  <c r="H213" i="8" s="1"/>
  <c r="F214" i="8"/>
  <c r="G214" i="8" s="1"/>
  <c r="H214" i="8" s="1"/>
  <c r="F215" i="8"/>
  <c r="G215" i="8" s="1"/>
  <c r="H215" i="8" s="1"/>
  <c r="I215" i="8" s="1"/>
  <c r="L215" i="8" s="1"/>
  <c r="F216" i="8"/>
  <c r="G216" i="8" s="1"/>
  <c r="H216" i="8" s="1"/>
  <c r="F217" i="8"/>
  <c r="G217" i="8" s="1"/>
  <c r="H217" i="8" s="1"/>
  <c r="F218" i="8"/>
  <c r="G218" i="8" s="1"/>
  <c r="H218" i="8" s="1"/>
  <c r="F219" i="8"/>
  <c r="G219" i="8" s="1"/>
  <c r="H219" i="8" s="1"/>
  <c r="I219" i="8" s="1"/>
  <c r="L219" i="8" s="1"/>
  <c r="F220" i="8"/>
  <c r="G220" i="8" s="1"/>
  <c r="H220" i="8" s="1"/>
  <c r="F221" i="8"/>
  <c r="G221" i="8"/>
  <c r="H221" i="8" s="1"/>
  <c r="F222" i="8"/>
  <c r="G222" i="8" s="1"/>
  <c r="H222" i="8" s="1"/>
  <c r="F223" i="8"/>
  <c r="G223" i="8" s="1"/>
  <c r="H223" i="8" s="1"/>
  <c r="F224" i="8"/>
  <c r="G224" i="8" s="1"/>
  <c r="H224" i="8" s="1"/>
  <c r="F225" i="8"/>
  <c r="G225" i="8" s="1"/>
  <c r="H225" i="8" s="1"/>
  <c r="I225" i="8" s="1"/>
  <c r="L225" i="8" s="1"/>
  <c r="F226" i="8"/>
  <c r="G226" i="8" s="1"/>
  <c r="H226" i="8" s="1"/>
  <c r="F227" i="8"/>
  <c r="G227" i="8" s="1"/>
  <c r="H227" i="8" s="1"/>
  <c r="F228" i="8"/>
  <c r="G228" i="8" s="1"/>
  <c r="H228" i="8" s="1"/>
  <c r="F229" i="8"/>
  <c r="G229" i="8" s="1"/>
  <c r="H229" i="8" s="1"/>
  <c r="F230" i="8"/>
  <c r="G230" i="8" s="1"/>
  <c r="H230" i="8" s="1"/>
  <c r="F231" i="8"/>
  <c r="G231" i="8" s="1"/>
  <c r="H231" i="8" s="1"/>
  <c r="F232" i="8"/>
  <c r="G232" i="8" s="1"/>
  <c r="H232" i="8" s="1"/>
  <c r="F233" i="8"/>
  <c r="G233" i="8" s="1"/>
  <c r="H233" i="8" s="1"/>
  <c r="I233" i="8" s="1"/>
  <c r="L233" i="8" s="1"/>
  <c r="F234" i="8"/>
  <c r="G234" i="8" s="1"/>
  <c r="H234" i="8" s="1"/>
  <c r="F235" i="8"/>
  <c r="G235" i="8" s="1"/>
  <c r="H235" i="8" s="1"/>
  <c r="F236" i="8"/>
  <c r="G236" i="8" s="1"/>
  <c r="H236" i="8" s="1"/>
  <c r="F237" i="8"/>
  <c r="G237" i="8" s="1"/>
  <c r="H237" i="8" s="1"/>
  <c r="F238" i="8"/>
  <c r="G238" i="8" s="1"/>
  <c r="H238" i="8" s="1"/>
  <c r="F239" i="8"/>
  <c r="G239" i="8" s="1"/>
  <c r="H239" i="8" s="1"/>
  <c r="F240" i="8"/>
  <c r="G240" i="8" s="1"/>
  <c r="H240" i="8" s="1"/>
  <c r="F241" i="8"/>
  <c r="G241" i="8" s="1"/>
  <c r="H241" i="8" s="1"/>
  <c r="F242" i="8"/>
  <c r="G242" i="8" s="1"/>
  <c r="H242" i="8" s="1"/>
  <c r="F243" i="8"/>
  <c r="G243" i="8" s="1"/>
  <c r="H243" i="8" s="1"/>
  <c r="F244" i="8"/>
  <c r="G244" i="8" s="1"/>
  <c r="H244" i="8" s="1"/>
  <c r="F245" i="8"/>
  <c r="G245" i="8" s="1"/>
  <c r="H245" i="8" s="1"/>
  <c r="F246" i="8"/>
  <c r="G246" i="8" s="1"/>
  <c r="H246" i="8" s="1"/>
  <c r="F247" i="8"/>
  <c r="G247" i="8" s="1"/>
  <c r="H247" i="8" s="1"/>
  <c r="F248" i="8"/>
  <c r="G248" i="8" s="1"/>
  <c r="H248" i="8" s="1"/>
  <c r="F249" i="8"/>
  <c r="G249" i="8" s="1"/>
  <c r="H249" i="8" s="1"/>
  <c r="F250" i="8"/>
  <c r="G250" i="8" s="1"/>
  <c r="H250" i="8" s="1"/>
  <c r="I250" i="8" s="1"/>
  <c r="L250" i="8" s="1"/>
  <c r="F251" i="8"/>
  <c r="G251" i="8" s="1"/>
  <c r="H251" i="8" s="1"/>
  <c r="F252" i="8"/>
  <c r="G252" i="8"/>
  <c r="H252" i="8" s="1"/>
  <c r="F253" i="8"/>
  <c r="G253" i="8" s="1"/>
  <c r="H253" i="8" s="1"/>
  <c r="I253" i="8" s="1"/>
  <c r="L253" i="8" s="1"/>
  <c r="F254" i="8"/>
  <c r="G254" i="8" s="1"/>
  <c r="H254" i="8" s="1"/>
  <c r="F255" i="8"/>
  <c r="G255" i="8" s="1"/>
  <c r="H255" i="8" s="1"/>
  <c r="F256" i="8"/>
  <c r="G256" i="8" s="1"/>
  <c r="H256" i="8" s="1"/>
  <c r="F257" i="8"/>
  <c r="G257" i="8" s="1"/>
  <c r="H257" i="8" s="1"/>
  <c r="F258" i="8"/>
  <c r="G258" i="8" s="1"/>
  <c r="H258" i="8" s="1"/>
  <c r="F259" i="8"/>
  <c r="G259" i="8" s="1"/>
  <c r="H259" i="8" s="1"/>
  <c r="F260" i="8"/>
  <c r="G260" i="8" s="1"/>
  <c r="H260" i="8" s="1"/>
  <c r="I260" i="8" s="1"/>
  <c r="L260" i="8" s="1"/>
  <c r="F261" i="8"/>
  <c r="G261" i="8" s="1"/>
  <c r="H261" i="8" s="1"/>
  <c r="F262" i="8"/>
  <c r="G262" i="8" s="1"/>
  <c r="H262" i="8" s="1"/>
  <c r="F263" i="8"/>
  <c r="G263" i="8" s="1"/>
  <c r="H263" i="8" s="1"/>
  <c r="F264" i="8"/>
  <c r="G264" i="8" s="1"/>
  <c r="H264" i="8" s="1"/>
  <c r="I264" i="8" s="1"/>
  <c r="L264" i="8" s="1"/>
  <c r="F265" i="8"/>
  <c r="G265" i="8" s="1"/>
  <c r="H265" i="8" s="1"/>
  <c r="F266" i="8"/>
  <c r="G266" i="8"/>
  <c r="H266" i="8" s="1"/>
  <c r="F267" i="8"/>
  <c r="G267" i="8" s="1"/>
  <c r="H267" i="8" s="1"/>
  <c r="F268" i="8"/>
  <c r="G268" i="8" s="1"/>
  <c r="H268" i="8" s="1"/>
  <c r="F269" i="8"/>
  <c r="G269" i="8" s="1"/>
  <c r="H269" i="8" s="1"/>
  <c r="F270" i="8"/>
  <c r="G270" i="8" s="1"/>
  <c r="H270" i="8" s="1"/>
  <c r="F271" i="8"/>
  <c r="G271" i="8" s="1"/>
  <c r="H271" i="8" s="1"/>
  <c r="F272" i="8"/>
  <c r="G272" i="8" s="1"/>
  <c r="H272" i="8" s="1"/>
  <c r="F273" i="8"/>
  <c r="G273" i="8" s="1"/>
  <c r="H273" i="8" s="1"/>
  <c r="F274" i="8"/>
  <c r="G274" i="8" s="1"/>
  <c r="H274" i="8" s="1"/>
  <c r="I274" i="8" s="1"/>
  <c r="L274" i="8" s="1"/>
  <c r="F275" i="8"/>
  <c r="G275" i="8" s="1"/>
  <c r="H275" i="8" s="1"/>
  <c r="F276" i="8"/>
  <c r="G276" i="8"/>
  <c r="H276" i="8" s="1"/>
  <c r="F277" i="8"/>
  <c r="G277" i="8" s="1"/>
  <c r="H277" i="8" s="1"/>
  <c r="I277" i="8" s="1"/>
  <c r="L277" i="8" s="1"/>
  <c r="F278" i="8"/>
  <c r="G278" i="8" s="1"/>
  <c r="H278" i="8" s="1"/>
  <c r="F279" i="8"/>
  <c r="G279" i="8" s="1"/>
  <c r="H279" i="8" s="1"/>
  <c r="F280" i="8"/>
  <c r="G280" i="8" s="1"/>
  <c r="H280" i="8" s="1"/>
  <c r="F281" i="8"/>
  <c r="G281" i="8" s="1"/>
  <c r="H281" i="8" s="1"/>
  <c r="F282" i="8"/>
  <c r="G282" i="8" s="1"/>
  <c r="H282" i="8" s="1"/>
  <c r="F283" i="8"/>
  <c r="G283" i="8" s="1"/>
  <c r="H283" i="8" s="1"/>
  <c r="F284" i="8"/>
  <c r="G284" i="8" s="1"/>
  <c r="H284" i="8" s="1"/>
  <c r="F285" i="8"/>
  <c r="G285" i="8" s="1"/>
  <c r="H285" i="8" s="1"/>
  <c r="F286" i="8"/>
  <c r="G286" i="8" s="1"/>
  <c r="H286" i="8" s="1"/>
  <c r="F287" i="8"/>
  <c r="G287" i="8" s="1"/>
  <c r="H287" i="8" s="1"/>
  <c r="F288" i="8"/>
  <c r="G288" i="8" s="1"/>
  <c r="H288" i="8" s="1"/>
  <c r="F289" i="8"/>
  <c r="G289" i="8" s="1"/>
  <c r="H289" i="8" s="1"/>
  <c r="F290" i="8"/>
  <c r="G290" i="8" s="1"/>
  <c r="H290" i="8" s="1"/>
  <c r="I290" i="8" s="1"/>
  <c r="L290" i="8" s="1"/>
  <c r="F291" i="8"/>
  <c r="G291" i="8" s="1"/>
  <c r="H291" i="8" s="1"/>
  <c r="F292" i="8"/>
  <c r="G292" i="8" s="1"/>
  <c r="H292" i="8" s="1"/>
  <c r="F293" i="8"/>
  <c r="G293" i="8" s="1"/>
  <c r="H293" i="8" s="1"/>
  <c r="F294" i="8"/>
  <c r="G294" i="8" s="1"/>
  <c r="H294" i="8" s="1"/>
  <c r="I294" i="8" s="1"/>
  <c r="L294" i="8" s="1"/>
  <c r="F295" i="8"/>
  <c r="G295" i="8" s="1"/>
  <c r="H295" i="8" s="1"/>
  <c r="F296" i="8"/>
  <c r="G296" i="8" s="1"/>
  <c r="H296" i="8" s="1"/>
  <c r="F297" i="8"/>
  <c r="G297" i="8" s="1"/>
  <c r="H297" i="8" s="1"/>
  <c r="F298" i="8"/>
  <c r="G298" i="8" s="1"/>
  <c r="H298" i="8" s="1"/>
  <c r="F299" i="8"/>
  <c r="G299" i="8" s="1"/>
  <c r="H299" i="8" s="1"/>
  <c r="F300" i="8"/>
  <c r="G300" i="8" s="1"/>
  <c r="H300" i="8" s="1"/>
  <c r="F301" i="8"/>
  <c r="G301" i="8" s="1"/>
  <c r="H301" i="8" s="1"/>
  <c r="I301" i="8" s="1"/>
  <c r="L301" i="8" s="1"/>
  <c r="F302" i="8"/>
  <c r="G302" i="8" s="1"/>
  <c r="H302" i="8" s="1"/>
  <c r="F303" i="8"/>
  <c r="G303" i="8" s="1"/>
  <c r="H303" i="8" s="1"/>
  <c r="F304" i="8"/>
  <c r="G304" i="8" s="1"/>
  <c r="H304" i="8" s="1"/>
  <c r="F305" i="8"/>
  <c r="G305" i="8" s="1"/>
  <c r="H305" i="8" s="1"/>
  <c r="F306" i="8"/>
  <c r="G306" i="8" s="1"/>
  <c r="H306" i="8" s="1"/>
  <c r="F307" i="8"/>
  <c r="G307" i="8" s="1"/>
  <c r="H307" i="8" s="1"/>
  <c r="F308" i="8"/>
  <c r="G308" i="8" s="1"/>
  <c r="H308" i="8" s="1"/>
  <c r="I308" i="8" s="1"/>
  <c r="F309" i="8"/>
  <c r="G309" i="8" s="1"/>
  <c r="H309" i="8" s="1"/>
  <c r="F310" i="8"/>
  <c r="G310" i="8" s="1"/>
  <c r="H310" i="8" s="1"/>
  <c r="F311" i="8"/>
  <c r="G311" i="8" s="1"/>
  <c r="H311" i="8" s="1"/>
  <c r="F312" i="8"/>
  <c r="G312" i="8" s="1"/>
  <c r="H312" i="8" s="1"/>
  <c r="I312" i="8" s="1"/>
  <c r="L312" i="8" s="1"/>
  <c r="F313" i="8"/>
  <c r="G313" i="8" s="1"/>
  <c r="H313" i="8" s="1"/>
  <c r="F314" i="8"/>
  <c r="G314" i="8" s="1"/>
  <c r="H314" i="8" s="1"/>
  <c r="F315" i="8"/>
  <c r="G315" i="8" s="1"/>
  <c r="H315" i="8" s="1"/>
  <c r="F316" i="8"/>
  <c r="G316" i="8" s="1"/>
  <c r="H316" i="8" s="1"/>
  <c r="F317" i="8"/>
  <c r="G317" i="8" s="1"/>
  <c r="H317" i="8" s="1"/>
  <c r="F318" i="8"/>
  <c r="G318" i="8" s="1"/>
  <c r="H318" i="8" s="1"/>
  <c r="F319" i="8"/>
  <c r="G319" i="8" s="1"/>
  <c r="H319" i="8" s="1"/>
  <c r="F320" i="8"/>
  <c r="G320" i="8" s="1"/>
  <c r="H320" i="8" s="1"/>
  <c r="F321" i="8"/>
  <c r="G321" i="8" s="1"/>
  <c r="H321" i="8" s="1"/>
  <c r="F322" i="8"/>
  <c r="G322" i="8" s="1"/>
  <c r="H322" i="8" s="1"/>
  <c r="I322" i="8" s="1"/>
  <c r="L322" i="8" s="1"/>
  <c r="F323" i="8"/>
  <c r="G323" i="8" s="1"/>
  <c r="H323" i="8" s="1"/>
  <c r="F324" i="8"/>
  <c r="G324" i="8" s="1"/>
  <c r="H324" i="8" s="1"/>
  <c r="F325" i="8"/>
  <c r="G325" i="8" s="1"/>
  <c r="H325" i="8" s="1"/>
  <c r="F326" i="8"/>
  <c r="G326" i="8" s="1"/>
  <c r="H326" i="8" s="1"/>
  <c r="I326" i="8" s="1"/>
  <c r="L326" i="8" s="1"/>
  <c r="F327" i="8"/>
  <c r="G327" i="8" s="1"/>
  <c r="H327" i="8" s="1"/>
  <c r="F328" i="8"/>
  <c r="G328" i="8" s="1"/>
  <c r="H328" i="8" s="1"/>
  <c r="F329" i="8"/>
  <c r="G329" i="8" s="1"/>
  <c r="H329" i="8" s="1"/>
  <c r="F330" i="8"/>
  <c r="G330" i="8" s="1"/>
  <c r="H330" i="8" s="1"/>
  <c r="F331" i="8"/>
  <c r="G331" i="8" s="1"/>
  <c r="H331" i="8" s="1"/>
  <c r="F332" i="8"/>
  <c r="G332" i="8" s="1"/>
  <c r="H332" i="8" s="1"/>
  <c r="F333" i="8"/>
  <c r="G333" i="8" s="1"/>
  <c r="H333" i="8" s="1"/>
  <c r="I333" i="8" s="1"/>
  <c r="L333" i="8" s="1"/>
  <c r="F334" i="8"/>
  <c r="G334" i="8" s="1"/>
  <c r="H334" i="8" s="1"/>
  <c r="F335" i="8"/>
  <c r="G335" i="8" s="1"/>
  <c r="H335" i="8" s="1"/>
  <c r="F336" i="8"/>
  <c r="G336" i="8" s="1"/>
  <c r="H336" i="8" s="1"/>
  <c r="F337" i="8"/>
  <c r="G337" i="8" s="1"/>
  <c r="H337" i="8" s="1"/>
  <c r="F338" i="8"/>
  <c r="G338" i="8" s="1"/>
  <c r="H338" i="8" s="1"/>
  <c r="F339" i="8"/>
  <c r="G339" i="8" s="1"/>
  <c r="H339" i="8" s="1"/>
  <c r="F340" i="8"/>
  <c r="G340" i="8" s="1"/>
  <c r="H340" i="8" s="1"/>
  <c r="I340" i="8" s="1"/>
  <c r="L340" i="8" s="1"/>
  <c r="F341" i="8"/>
  <c r="G341" i="8" s="1"/>
  <c r="H341" i="8" s="1"/>
  <c r="F342" i="8"/>
  <c r="G342" i="8" s="1"/>
  <c r="H342" i="8" s="1"/>
  <c r="F343" i="8"/>
  <c r="G343" i="8" s="1"/>
  <c r="H343" i="8" s="1"/>
  <c r="F345" i="8"/>
  <c r="G345" i="8" s="1"/>
  <c r="H345" i="8" s="1"/>
  <c r="I345" i="8" s="1"/>
  <c r="L345" i="8" s="1"/>
  <c r="F346" i="8"/>
  <c r="G346" i="8" s="1"/>
  <c r="H346" i="8" s="1"/>
  <c r="F347" i="8"/>
  <c r="G347" i="8"/>
  <c r="H347" i="8" s="1"/>
  <c r="D349" i="8"/>
  <c r="D1011" i="11"/>
  <c r="E1011" i="11"/>
  <c r="K1011" i="11"/>
  <c r="C1011" i="11"/>
  <c r="K780" i="11"/>
  <c r="F6" i="11"/>
  <c r="E1011" i="10"/>
  <c r="G1011" i="10"/>
  <c r="H1011" i="10"/>
  <c r="M1011" i="10"/>
  <c r="D1011" i="10"/>
  <c r="C780" i="10"/>
  <c r="I492" i="7"/>
  <c r="K6" i="7"/>
  <c r="F6" i="7"/>
  <c r="J63" i="5"/>
  <c r="K63" i="5" s="1"/>
  <c r="L63" i="5" s="1"/>
  <c r="N1099" i="3"/>
  <c r="I1060" i="3"/>
  <c r="N1060" i="3"/>
  <c r="N780" i="3"/>
  <c r="N65" i="3"/>
  <c r="L493" i="8"/>
  <c r="L1061" i="6"/>
  <c r="L66" i="6"/>
  <c r="O66" i="3"/>
  <c r="O781" i="3"/>
  <c r="O1061" i="3"/>
  <c r="D1099" i="17"/>
  <c r="E1099" i="17"/>
  <c r="G1099" i="17"/>
  <c r="H1099" i="17"/>
  <c r="I1099" i="17"/>
  <c r="O1099" i="17"/>
  <c r="D1060" i="17"/>
  <c r="E1060" i="17"/>
  <c r="G1060" i="17"/>
  <c r="H1060" i="17"/>
  <c r="I1060" i="17"/>
  <c r="O1060" i="17"/>
  <c r="D1011" i="17"/>
  <c r="E1011" i="17"/>
  <c r="G1011" i="17"/>
  <c r="H1011" i="17"/>
  <c r="I1011" i="17"/>
  <c r="O1011" i="17"/>
  <c r="D668" i="17"/>
  <c r="E668" i="17"/>
  <c r="G668" i="17"/>
  <c r="H668" i="17"/>
  <c r="I668" i="17"/>
  <c r="O668" i="17"/>
  <c r="D492" i="17"/>
  <c r="E492" i="17"/>
  <c r="G492" i="17"/>
  <c r="H492" i="17"/>
  <c r="I492" i="17"/>
  <c r="O492" i="17"/>
  <c r="D349" i="17"/>
  <c r="E349" i="17"/>
  <c r="G349" i="17"/>
  <c r="H349" i="17"/>
  <c r="I349" i="17"/>
  <c r="O349" i="17"/>
  <c r="D82" i="17"/>
  <c r="E82" i="17"/>
  <c r="G82" i="17"/>
  <c r="H82" i="17"/>
  <c r="I82" i="17"/>
  <c r="O82" i="17"/>
  <c r="D65" i="17"/>
  <c r="E65" i="17"/>
  <c r="G65" i="17"/>
  <c r="H65" i="17"/>
  <c r="I65" i="17"/>
  <c r="O65" i="17"/>
  <c r="D1099" i="12"/>
  <c r="E1099" i="12"/>
  <c r="G1099" i="12"/>
  <c r="H1099" i="12"/>
  <c r="I1099" i="12"/>
  <c r="N1099" i="12"/>
  <c r="P1099" i="12"/>
  <c r="D1060" i="12"/>
  <c r="E1060" i="12"/>
  <c r="G1060" i="12"/>
  <c r="H1060" i="12"/>
  <c r="I1060" i="12"/>
  <c r="N1060" i="12"/>
  <c r="P1060" i="12"/>
  <c r="D1011" i="12"/>
  <c r="E1011" i="12"/>
  <c r="G1011" i="12"/>
  <c r="H1011" i="12"/>
  <c r="I1011" i="12"/>
  <c r="N1011" i="12"/>
  <c r="P1011" i="12"/>
  <c r="D780" i="12"/>
  <c r="E780" i="12"/>
  <c r="G780" i="12"/>
  <c r="H780" i="12"/>
  <c r="I780" i="12"/>
  <c r="N780" i="12"/>
  <c r="P780" i="12"/>
  <c r="Q780" i="12"/>
  <c r="D668" i="12"/>
  <c r="E668" i="12"/>
  <c r="G668" i="12"/>
  <c r="H668" i="12"/>
  <c r="I668" i="12"/>
  <c r="N668" i="12"/>
  <c r="P668" i="12"/>
  <c r="D492" i="12"/>
  <c r="E492" i="12"/>
  <c r="G492" i="12"/>
  <c r="H492" i="12"/>
  <c r="I492" i="12"/>
  <c r="N492" i="12"/>
  <c r="P492" i="12"/>
  <c r="D349" i="12"/>
  <c r="E349" i="12"/>
  <c r="G349" i="12"/>
  <c r="H349" i="12"/>
  <c r="I349" i="12"/>
  <c r="N349" i="12"/>
  <c r="P349" i="12"/>
  <c r="D82" i="12"/>
  <c r="E82" i="12"/>
  <c r="G82" i="12"/>
  <c r="H82" i="12"/>
  <c r="I82" i="12"/>
  <c r="N82" i="12"/>
  <c r="P82" i="12"/>
  <c r="Q82" i="12"/>
  <c r="D65" i="12"/>
  <c r="E65" i="12"/>
  <c r="G65" i="12"/>
  <c r="H65" i="12"/>
  <c r="I65" i="12"/>
  <c r="N65" i="12"/>
  <c r="P65" i="12"/>
  <c r="Q65" i="12"/>
  <c r="D1099" i="18"/>
  <c r="E1099" i="18"/>
  <c r="K1099" i="18"/>
  <c r="D1011" i="18"/>
  <c r="E1011" i="18"/>
  <c r="K1011" i="18"/>
  <c r="D780" i="18"/>
  <c r="E780" i="18"/>
  <c r="K780" i="18"/>
  <c r="D668" i="18"/>
  <c r="E668" i="18"/>
  <c r="K668" i="18"/>
  <c r="D492" i="18"/>
  <c r="E492" i="18"/>
  <c r="K492" i="18"/>
  <c r="D349" i="18"/>
  <c r="E349" i="18"/>
  <c r="K349" i="18"/>
  <c r="D82" i="18"/>
  <c r="E82" i="18"/>
  <c r="K82" i="18"/>
  <c r="D65" i="18"/>
  <c r="E65" i="18"/>
  <c r="K65" i="18"/>
  <c r="D780" i="14"/>
  <c r="E780" i="14"/>
  <c r="K780" i="14"/>
  <c r="D668" i="14"/>
  <c r="E668" i="14"/>
  <c r="K668" i="14"/>
  <c r="D492" i="14"/>
  <c r="E492" i="14"/>
  <c r="K492" i="14"/>
  <c r="D349" i="14"/>
  <c r="E349" i="14"/>
  <c r="K349" i="14"/>
  <c r="D82" i="14"/>
  <c r="E82" i="14"/>
  <c r="K82" i="14"/>
  <c r="D65" i="14"/>
  <c r="E65" i="14"/>
  <c r="K65" i="14"/>
  <c r="D1099" i="8"/>
  <c r="E1099" i="8"/>
  <c r="K1099" i="8"/>
  <c r="D1060" i="8"/>
  <c r="E1060" i="8"/>
  <c r="K1060" i="8"/>
  <c r="D1011" i="8"/>
  <c r="E1011" i="8"/>
  <c r="K1011" i="8"/>
  <c r="D780" i="8"/>
  <c r="E780" i="8"/>
  <c r="K780" i="8"/>
  <c r="E349" i="8"/>
  <c r="K349" i="8"/>
  <c r="D82" i="8"/>
  <c r="E82" i="8"/>
  <c r="K82" i="8"/>
  <c r="D65" i="8"/>
  <c r="E65" i="8"/>
  <c r="K65" i="8"/>
  <c r="D1099" i="11"/>
  <c r="E1099" i="11"/>
  <c r="K1099" i="11"/>
  <c r="D1060" i="11"/>
  <c r="E1060" i="11"/>
  <c r="D492" i="11"/>
  <c r="E492" i="11"/>
  <c r="K492" i="11"/>
  <c r="D349" i="11"/>
  <c r="E349" i="11"/>
  <c r="K349" i="11"/>
  <c r="D65" i="11"/>
  <c r="E65" i="11"/>
  <c r="K65" i="11"/>
  <c r="D82" i="11"/>
  <c r="E82" i="11"/>
  <c r="K82" i="11"/>
  <c r="D1099" i="10"/>
  <c r="E1099" i="10"/>
  <c r="G1099" i="10"/>
  <c r="H1099" i="10"/>
  <c r="M1099" i="10"/>
  <c r="D1060" i="10"/>
  <c r="E1060" i="10"/>
  <c r="G1060" i="10"/>
  <c r="H1060" i="10"/>
  <c r="M1060" i="10"/>
  <c r="D780" i="10"/>
  <c r="E780" i="10"/>
  <c r="G780" i="10"/>
  <c r="H780" i="10"/>
  <c r="M780" i="10"/>
  <c r="D668" i="10"/>
  <c r="E668" i="10"/>
  <c r="G668" i="10"/>
  <c r="H668" i="10"/>
  <c r="M668" i="10"/>
  <c r="D492" i="10"/>
  <c r="E492" i="10"/>
  <c r="G492" i="10"/>
  <c r="H492" i="10"/>
  <c r="M492" i="10"/>
  <c r="D349" i="10"/>
  <c r="E349" i="10"/>
  <c r="G349" i="10"/>
  <c r="M349" i="10"/>
  <c r="D82" i="10"/>
  <c r="E82" i="10"/>
  <c r="G82" i="10"/>
  <c r="H82" i="10"/>
  <c r="M82" i="10"/>
  <c r="C82" i="10"/>
  <c r="D65" i="10"/>
  <c r="E65" i="10"/>
  <c r="G65" i="10"/>
  <c r="H65" i="10"/>
  <c r="M65" i="10"/>
  <c r="C65" i="10"/>
  <c r="D1099" i="7"/>
  <c r="E1099" i="7"/>
  <c r="G1099" i="7"/>
  <c r="H1099" i="7"/>
  <c r="I1099" i="7"/>
  <c r="J1099" i="7"/>
  <c r="P1099" i="7"/>
  <c r="D1060" i="7"/>
  <c r="E1060" i="7"/>
  <c r="G1060" i="7"/>
  <c r="H1060" i="7"/>
  <c r="I1060" i="7"/>
  <c r="J1060" i="7"/>
  <c r="P1060" i="7"/>
  <c r="D1011" i="7"/>
  <c r="E1011" i="7"/>
  <c r="G1011" i="7"/>
  <c r="H1011" i="7"/>
  <c r="I1011" i="7"/>
  <c r="J1011" i="7"/>
  <c r="P1011" i="7"/>
  <c r="D780" i="7"/>
  <c r="E780" i="7"/>
  <c r="G780" i="7"/>
  <c r="H780" i="7"/>
  <c r="I780" i="7"/>
  <c r="J780" i="7"/>
  <c r="P780" i="7"/>
  <c r="C780" i="7"/>
  <c r="E668" i="7"/>
  <c r="G668" i="7"/>
  <c r="H668" i="7"/>
  <c r="I668" i="7"/>
  <c r="J668" i="7"/>
  <c r="P668" i="7"/>
  <c r="C668" i="7"/>
  <c r="D492" i="7"/>
  <c r="E492" i="7"/>
  <c r="G492" i="7"/>
  <c r="H492" i="7"/>
  <c r="J492" i="7"/>
  <c r="P492" i="7"/>
  <c r="C492" i="7"/>
  <c r="D349" i="7"/>
  <c r="E349" i="7"/>
  <c r="G349" i="7"/>
  <c r="I349" i="7"/>
  <c r="P349" i="7"/>
  <c r="C344" i="7"/>
  <c r="C82" i="7"/>
  <c r="H65" i="7"/>
  <c r="I65" i="7"/>
  <c r="P65" i="7"/>
  <c r="D65" i="7"/>
  <c r="E65" i="7"/>
  <c r="G65" i="7"/>
  <c r="C65" i="7"/>
  <c r="D1011" i="9"/>
  <c r="E1011" i="9"/>
  <c r="K1011" i="9"/>
  <c r="C780" i="9"/>
  <c r="D780" i="9"/>
  <c r="E780" i="9"/>
  <c r="K780" i="9"/>
  <c r="D492" i="9"/>
  <c r="E492" i="9"/>
  <c r="K492" i="9"/>
  <c r="D349" i="9"/>
  <c r="E349" i="9"/>
  <c r="K349" i="9"/>
  <c r="D82" i="9"/>
  <c r="E82" i="9"/>
  <c r="K82" i="9"/>
  <c r="C65" i="9"/>
  <c r="D1099" i="5"/>
  <c r="E1099" i="5"/>
  <c r="G1099" i="5"/>
  <c r="H1099" i="5"/>
  <c r="I1099" i="5"/>
  <c r="O1099" i="5"/>
  <c r="D1060" i="5"/>
  <c r="E1060" i="5"/>
  <c r="G1060" i="5"/>
  <c r="H1060" i="5"/>
  <c r="I1060" i="5"/>
  <c r="O1060" i="5"/>
  <c r="D780" i="5"/>
  <c r="E780" i="5"/>
  <c r="G780" i="5"/>
  <c r="H780" i="5"/>
  <c r="I780" i="5"/>
  <c r="O780" i="5"/>
  <c r="C780" i="5"/>
  <c r="C668" i="5"/>
  <c r="D492" i="5"/>
  <c r="E492" i="5"/>
  <c r="G492" i="5"/>
  <c r="H492" i="5"/>
  <c r="I492" i="5"/>
  <c r="O492" i="5"/>
  <c r="C492" i="5"/>
  <c r="D349" i="5"/>
  <c r="E349" i="5"/>
  <c r="G349" i="5"/>
  <c r="H349" i="5"/>
  <c r="I349" i="5"/>
  <c r="O349" i="5"/>
  <c r="D82" i="5"/>
  <c r="E82" i="5"/>
  <c r="G82" i="5"/>
  <c r="H82" i="5"/>
  <c r="I82" i="5"/>
  <c r="O82" i="5"/>
  <c r="D65" i="5"/>
  <c r="E65" i="5"/>
  <c r="G65" i="5"/>
  <c r="H65" i="5"/>
  <c r="I65" i="5"/>
  <c r="O65" i="5"/>
  <c r="D1099" i="6"/>
  <c r="E1099" i="6"/>
  <c r="K1099" i="6"/>
  <c r="D1060" i="6"/>
  <c r="E1060" i="6"/>
  <c r="K1060" i="6"/>
  <c r="D1011" i="6"/>
  <c r="E1011" i="6"/>
  <c r="K1011" i="6"/>
  <c r="D780" i="6"/>
  <c r="E780" i="6"/>
  <c r="K780" i="6"/>
  <c r="D349" i="6"/>
  <c r="E349" i="6"/>
  <c r="K349" i="6"/>
  <c r="D668" i="6"/>
  <c r="E668" i="6"/>
  <c r="K668" i="6"/>
  <c r="C668" i="6"/>
  <c r="D65" i="6"/>
  <c r="E65" i="6"/>
  <c r="K65" i="6"/>
  <c r="C65" i="6"/>
  <c r="C668" i="4"/>
  <c r="D668" i="4"/>
  <c r="E668" i="4"/>
  <c r="G668" i="4"/>
  <c r="D492" i="4"/>
  <c r="E492" i="4"/>
  <c r="G492" i="4"/>
  <c r="D82" i="4"/>
  <c r="E82" i="4"/>
  <c r="G82" i="4"/>
  <c r="D65" i="4"/>
  <c r="E65" i="4"/>
  <c r="G65" i="4"/>
  <c r="D1099" i="3"/>
  <c r="E1099" i="3"/>
  <c r="H1099" i="3"/>
  <c r="I1099" i="3"/>
  <c r="D1060" i="3"/>
  <c r="E1060" i="3"/>
  <c r="G1060" i="3"/>
  <c r="D1011" i="3"/>
  <c r="E1011" i="3"/>
  <c r="G1011" i="3"/>
  <c r="H1011" i="3"/>
  <c r="I1011" i="3"/>
  <c r="N1011" i="3"/>
  <c r="C1011" i="3"/>
  <c r="D780" i="3"/>
  <c r="E780" i="3"/>
  <c r="G780" i="3"/>
  <c r="H780" i="3"/>
  <c r="I780" i="3"/>
  <c r="C780" i="3"/>
  <c r="D668" i="3"/>
  <c r="E668" i="3"/>
  <c r="G668" i="3"/>
  <c r="H668" i="3"/>
  <c r="I668" i="3"/>
  <c r="N668" i="3"/>
  <c r="C668" i="3"/>
  <c r="J6" i="3"/>
  <c r="K6" i="3" s="1"/>
  <c r="D492" i="3"/>
  <c r="E492" i="3"/>
  <c r="G492" i="3"/>
  <c r="H492" i="3"/>
  <c r="I492" i="3"/>
  <c r="N492" i="3"/>
  <c r="C492" i="3"/>
  <c r="D349" i="3"/>
  <c r="E349" i="3"/>
  <c r="H349" i="3"/>
  <c r="I349" i="3"/>
  <c r="N349" i="3"/>
  <c r="D65" i="3"/>
  <c r="E65" i="3"/>
  <c r="G65" i="3"/>
  <c r="I65" i="3"/>
  <c r="C65" i="3"/>
  <c r="D1099" i="2"/>
  <c r="E1099" i="2"/>
  <c r="H1099" i="2"/>
  <c r="I1099" i="2"/>
  <c r="J1099" i="2"/>
  <c r="Q1099" i="2"/>
  <c r="D1060" i="2"/>
  <c r="E1060" i="2"/>
  <c r="F1060" i="2"/>
  <c r="H1060" i="2"/>
  <c r="I1060" i="2"/>
  <c r="J1060" i="2"/>
  <c r="K1060" i="2"/>
  <c r="Q1060" i="2"/>
  <c r="D1011" i="2"/>
  <c r="E1011" i="2"/>
  <c r="H1011" i="2"/>
  <c r="I1011" i="2"/>
  <c r="Q1011" i="2"/>
  <c r="C1011" i="2"/>
  <c r="D780" i="2"/>
  <c r="E780" i="2"/>
  <c r="F780" i="2"/>
  <c r="H780" i="2"/>
  <c r="I780" i="2"/>
  <c r="J780" i="2"/>
  <c r="Q780" i="2"/>
  <c r="C780" i="2"/>
  <c r="D668" i="2"/>
  <c r="E668" i="2"/>
  <c r="F668" i="2"/>
  <c r="H668" i="2"/>
  <c r="I668" i="2"/>
  <c r="J668" i="2"/>
  <c r="Q668" i="2"/>
  <c r="D492" i="2"/>
  <c r="E492" i="2"/>
  <c r="H492" i="2"/>
  <c r="I492" i="2"/>
  <c r="J492" i="2"/>
  <c r="Q492" i="2"/>
  <c r="C492" i="2"/>
  <c r="D349" i="2"/>
  <c r="E349" i="2"/>
  <c r="H349" i="2"/>
  <c r="L349" i="2" s="1"/>
  <c r="I349" i="2"/>
  <c r="J349" i="2"/>
  <c r="Q349" i="2"/>
  <c r="Q82" i="2"/>
  <c r="D82" i="2"/>
  <c r="E82" i="2"/>
  <c r="H82" i="2"/>
  <c r="I82" i="2"/>
  <c r="Q65" i="2"/>
  <c r="D65" i="2"/>
  <c r="E65" i="2"/>
  <c r="H65" i="2"/>
  <c r="Q671" i="22"/>
  <c r="S671" i="22"/>
  <c r="T671" i="22"/>
  <c r="M1085" i="17"/>
  <c r="M1089" i="17"/>
  <c r="M1091" i="17"/>
  <c r="C1011" i="17"/>
  <c r="D780" i="17"/>
  <c r="E780" i="17"/>
  <c r="G780" i="17"/>
  <c r="H780" i="17"/>
  <c r="I780" i="17"/>
  <c r="C780" i="17"/>
  <c r="C668" i="17"/>
  <c r="C82" i="17"/>
  <c r="C65" i="17"/>
  <c r="C1099" i="12"/>
  <c r="Q1060" i="12"/>
  <c r="C1011" i="12"/>
  <c r="C780" i="12"/>
  <c r="C492" i="12"/>
  <c r="C82" i="12"/>
  <c r="C65" i="12"/>
  <c r="D1060" i="18"/>
  <c r="E1060" i="18"/>
  <c r="C1011" i="18"/>
  <c r="C780" i="18"/>
  <c r="C668" i="18"/>
  <c r="C82" i="18"/>
  <c r="C65" i="18"/>
  <c r="D1099" i="14"/>
  <c r="E1099" i="14"/>
  <c r="D1060" i="14"/>
  <c r="E1060" i="14"/>
  <c r="D1011" i="14"/>
  <c r="E1011" i="14"/>
  <c r="C1011" i="14"/>
  <c r="C780" i="14"/>
  <c r="C668" i="14"/>
  <c r="C492" i="14"/>
  <c r="C65" i="14"/>
  <c r="C1011" i="8"/>
  <c r="C780" i="8"/>
  <c r="D668" i="8"/>
  <c r="E668" i="8"/>
  <c r="C668" i="8"/>
  <c r="D492" i="8"/>
  <c r="E492" i="8"/>
  <c r="C492" i="8"/>
  <c r="C82" i="8"/>
  <c r="C65" i="8"/>
  <c r="D780" i="11"/>
  <c r="E780" i="11"/>
  <c r="C780" i="11"/>
  <c r="D668" i="11"/>
  <c r="E668" i="11"/>
  <c r="C668" i="11"/>
  <c r="C492" i="11"/>
  <c r="C65" i="11"/>
  <c r="C1011" i="10"/>
  <c r="C492" i="10"/>
  <c r="K351" i="7"/>
  <c r="M351" i="7" s="1"/>
  <c r="N351" i="7" s="1"/>
  <c r="K352" i="7"/>
  <c r="K353" i="7"/>
  <c r="M353" i="7" s="1"/>
  <c r="N353" i="7" s="1"/>
  <c r="K354" i="7"/>
  <c r="M354" i="7" s="1"/>
  <c r="N354" i="7" s="1"/>
  <c r="K355" i="7"/>
  <c r="M355" i="7" s="1"/>
  <c r="N355" i="7" s="1"/>
  <c r="K356" i="7"/>
  <c r="K357" i="7"/>
  <c r="M357" i="7" s="1"/>
  <c r="N357" i="7" s="1"/>
  <c r="K358" i="7"/>
  <c r="M358" i="7" s="1"/>
  <c r="N358" i="7" s="1"/>
  <c r="K359" i="7"/>
  <c r="M359" i="7" s="1"/>
  <c r="N359" i="7" s="1"/>
  <c r="K360" i="7"/>
  <c r="M360" i="7" s="1"/>
  <c r="N360" i="7" s="1"/>
  <c r="K361" i="7"/>
  <c r="M361" i="7" s="1"/>
  <c r="N361" i="7" s="1"/>
  <c r="K362" i="7"/>
  <c r="M362" i="7" s="1"/>
  <c r="N362" i="7" s="1"/>
  <c r="K363" i="7"/>
  <c r="M363" i="7" s="1"/>
  <c r="N363" i="7" s="1"/>
  <c r="K364" i="7"/>
  <c r="M364" i="7" s="1"/>
  <c r="N364" i="7" s="1"/>
  <c r="K365" i="7"/>
  <c r="M365" i="7"/>
  <c r="N365" i="7" s="1"/>
  <c r="K366" i="7"/>
  <c r="M366" i="7" s="1"/>
  <c r="N366" i="7" s="1"/>
  <c r="K367" i="7"/>
  <c r="M367" i="7" s="1"/>
  <c r="N367" i="7" s="1"/>
  <c r="K368" i="7"/>
  <c r="K369" i="7"/>
  <c r="M369" i="7"/>
  <c r="N369" i="7" s="1"/>
  <c r="K370" i="7"/>
  <c r="M370" i="7" s="1"/>
  <c r="N370" i="7" s="1"/>
  <c r="K371" i="7"/>
  <c r="K372" i="7"/>
  <c r="K373" i="7"/>
  <c r="M373" i="7" s="1"/>
  <c r="N373" i="7" s="1"/>
  <c r="K374" i="7"/>
  <c r="M374" i="7" s="1"/>
  <c r="N374" i="7" s="1"/>
  <c r="K375" i="7"/>
  <c r="M375" i="7"/>
  <c r="N375" i="7" s="1"/>
  <c r="K376" i="7"/>
  <c r="K377" i="7"/>
  <c r="M377" i="7" s="1"/>
  <c r="N377" i="7" s="1"/>
  <c r="K378" i="7"/>
  <c r="M378" i="7" s="1"/>
  <c r="N378" i="7" s="1"/>
  <c r="K379" i="7"/>
  <c r="M379" i="7" s="1"/>
  <c r="N379" i="7" s="1"/>
  <c r="K380" i="7"/>
  <c r="K381" i="7"/>
  <c r="M381" i="7"/>
  <c r="N381" i="7" s="1"/>
  <c r="K382" i="7"/>
  <c r="M382" i="7" s="1"/>
  <c r="N382" i="7" s="1"/>
  <c r="K383" i="7"/>
  <c r="M383" i="7" s="1"/>
  <c r="N383" i="7" s="1"/>
  <c r="K384" i="7"/>
  <c r="M384" i="7" s="1"/>
  <c r="N384" i="7" s="1"/>
  <c r="K385" i="7"/>
  <c r="M385" i="7" s="1"/>
  <c r="N385" i="7" s="1"/>
  <c r="K386" i="7"/>
  <c r="M386" i="7" s="1"/>
  <c r="N386" i="7" s="1"/>
  <c r="K387" i="7"/>
  <c r="M387" i="7" s="1"/>
  <c r="N387" i="7" s="1"/>
  <c r="K388" i="7"/>
  <c r="K389" i="7"/>
  <c r="M389" i="7" s="1"/>
  <c r="N389" i="7" s="1"/>
  <c r="K390" i="7"/>
  <c r="M390" i="7"/>
  <c r="N390" i="7" s="1"/>
  <c r="K391" i="7"/>
  <c r="M391" i="7" s="1"/>
  <c r="N391" i="7" s="1"/>
  <c r="K392" i="7"/>
  <c r="K393" i="7"/>
  <c r="M393" i="7" s="1"/>
  <c r="N393" i="7" s="1"/>
  <c r="K394" i="7"/>
  <c r="M394" i="7" s="1"/>
  <c r="N394" i="7" s="1"/>
  <c r="K395" i="7"/>
  <c r="M395" i="7" s="1"/>
  <c r="N395" i="7" s="1"/>
  <c r="K396" i="7"/>
  <c r="K397" i="7"/>
  <c r="M397" i="7" s="1"/>
  <c r="N397" i="7" s="1"/>
  <c r="K398" i="7"/>
  <c r="M398" i="7" s="1"/>
  <c r="N398" i="7" s="1"/>
  <c r="K399" i="7"/>
  <c r="M399" i="7" s="1"/>
  <c r="N399" i="7" s="1"/>
  <c r="K400" i="7"/>
  <c r="M400" i="7" s="1"/>
  <c r="N400" i="7" s="1"/>
  <c r="K401" i="7"/>
  <c r="M401" i="7" s="1"/>
  <c r="N401" i="7" s="1"/>
  <c r="K402" i="7"/>
  <c r="M402" i="7" s="1"/>
  <c r="N402" i="7" s="1"/>
  <c r="K403" i="7"/>
  <c r="M403" i="7" s="1"/>
  <c r="N403" i="7" s="1"/>
  <c r="K404" i="7"/>
  <c r="K405" i="7"/>
  <c r="M405" i="7" s="1"/>
  <c r="N405" i="7" s="1"/>
  <c r="K406" i="7"/>
  <c r="M406" i="7" s="1"/>
  <c r="N406" i="7" s="1"/>
  <c r="K407" i="7"/>
  <c r="M407" i="7"/>
  <c r="N407" i="7" s="1"/>
  <c r="K408" i="7"/>
  <c r="K409" i="7"/>
  <c r="M409" i="7" s="1"/>
  <c r="N409" i="7" s="1"/>
  <c r="K410" i="7"/>
  <c r="M410" i="7" s="1"/>
  <c r="N410" i="7" s="1"/>
  <c r="K411" i="7"/>
  <c r="M411" i="7" s="1"/>
  <c r="N411" i="7" s="1"/>
  <c r="K412" i="7"/>
  <c r="K413" i="7"/>
  <c r="M413" i="7" s="1"/>
  <c r="N413" i="7" s="1"/>
  <c r="K414" i="7"/>
  <c r="M414" i="7" s="1"/>
  <c r="N414" i="7" s="1"/>
  <c r="K415" i="7"/>
  <c r="M415" i="7" s="1"/>
  <c r="N415" i="7" s="1"/>
  <c r="K416" i="7"/>
  <c r="K417" i="7"/>
  <c r="M417" i="7"/>
  <c r="N417" i="7" s="1"/>
  <c r="K418" i="7"/>
  <c r="M418" i="7" s="1"/>
  <c r="N418" i="7" s="1"/>
  <c r="K419" i="7"/>
  <c r="M419" i="7"/>
  <c r="N419" i="7" s="1"/>
  <c r="K420" i="7"/>
  <c r="M420" i="7" s="1"/>
  <c r="N420" i="7" s="1"/>
  <c r="K421" i="7"/>
  <c r="M421" i="7" s="1"/>
  <c r="N421" i="7" s="1"/>
  <c r="K422" i="7"/>
  <c r="M422" i="7" s="1"/>
  <c r="N422" i="7" s="1"/>
  <c r="K423" i="7"/>
  <c r="M423" i="7"/>
  <c r="N423" i="7" s="1"/>
  <c r="K424" i="7"/>
  <c r="K425" i="7"/>
  <c r="M425" i="7"/>
  <c r="N425" i="7" s="1"/>
  <c r="K426" i="7"/>
  <c r="M426" i="7" s="1"/>
  <c r="N426" i="7" s="1"/>
  <c r="K427" i="7"/>
  <c r="M427" i="7" s="1"/>
  <c r="N427" i="7" s="1"/>
  <c r="K428" i="7"/>
  <c r="K429" i="7"/>
  <c r="M429" i="7" s="1"/>
  <c r="N429" i="7" s="1"/>
  <c r="K430" i="7"/>
  <c r="M430" i="7" s="1"/>
  <c r="N430" i="7" s="1"/>
  <c r="K431" i="7"/>
  <c r="M431" i="7"/>
  <c r="N431" i="7" s="1"/>
  <c r="K432" i="7"/>
  <c r="M432" i="7" s="1"/>
  <c r="N432" i="7" s="1"/>
  <c r="K433" i="7"/>
  <c r="M433" i="7" s="1"/>
  <c r="N433" i="7" s="1"/>
  <c r="K434" i="7"/>
  <c r="M434" i="7" s="1"/>
  <c r="N434" i="7" s="1"/>
  <c r="K435" i="7"/>
  <c r="M435" i="7" s="1"/>
  <c r="N435" i="7" s="1"/>
  <c r="K436" i="7"/>
  <c r="K437" i="7"/>
  <c r="M437" i="7" s="1"/>
  <c r="N437" i="7" s="1"/>
  <c r="K438" i="7"/>
  <c r="M438" i="7" s="1"/>
  <c r="N438" i="7" s="1"/>
  <c r="K439" i="7"/>
  <c r="M439" i="7"/>
  <c r="N439" i="7" s="1"/>
  <c r="K440" i="7"/>
  <c r="K441" i="7"/>
  <c r="M441" i="7" s="1"/>
  <c r="N441" i="7" s="1"/>
  <c r="K442" i="7"/>
  <c r="M442" i="7" s="1"/>
  <c r="N442" i="7" s="1"/>
  <c r="K443" i="7"/>
  <c r="M443" i="7" s="1"/>
  <c r="N443" i="7" s="1"/>
  <c r="K444" i="7"/>
  <c r="K445" i="7"/>
  <c r="M445" i="7" s="1"/>
  <c r="N445" i="7" s="1"/>
  <c r="K446" i="7"/>
  <c r="M446" i="7" s="1"/>
  <c r="N446" i="7" s="1"/>
  <c r="K447" i="7"/>
  <c r="K448" i="7"/>
  <c r="K449" i="7"/>
  <c r="M449" i="7" s="1"/>
  <c r="N449" i="7" s="1"/>
  <c r="K450" i="7"/>
  <c r="M450" i="7" s="1"/>
  <c r="N450" i="7" s="1"/>
  <c r="K451" i="7"/>
  <c r="M451" i="7" s="1"/>
  <c r="N451" i="7" s="1"/>
  <c r="K452" i="7"/>
  <c r="M452" i="7" s="1"/>
  <c r="N452" i="7" s="1"/>
  <c r="K453" i="7"/>
  <c r="M453" i="7" s="1"/>
  <c r="N453" i="7" s="1"/>
  <c r="K454" i="7"/>
  <c r="M454" i="7" s="1"/>
  <c r="N454" i="7" s="1"/>
  <c r="K455" i="7"/>
  <c r="M455" i="7" s="1"/>
  <c r="N455" i="7" s="1"/>
  <c r="K456" i="7"/>
  <c r="K457" i="7"/>
  <c r="M457" i="7" s="1"/>
  <c r="N457" i="7" s="1"/>
  <c r="K458" i="7"/>
  <c r="M458" i="7" s="1"/>
  <c r="N458" i="7" s="1"/>
  <c r="K459" i="7"/>
  <c r="M459" i="7"/>
  <c r="N459" i="7" s="1"/>
  <c r="K460" i="7"/>
  <c r="K461" i="7"/>
  <c r="M461" i="7" s="1"/>
  <c r="N461" i="7" s="1"/>
  <c r="K462" i="7"/>
  <c r="M462" i="7" s="1"/>
  <c r="N462" i="7" s="1"/>
  <c r="K463" i="7"/>
  <c r="M463" i="7" s="1"/>
  <c r="N463" i="7" s="1"/>
  <c r="K464" i="7"/>
  <c r="M464" i="7" s="1"/>
  <c r="N464" i="7" s="1"/>
  <c r="K465" i="7"/>
  <c r="M465" i="7"/>
  <c r="N465" i="7" s="1"/>
  <c r="K466" i="7"/>
  <c r="M466" i="7" s="1"/>
  <c r="N466" i="7" s="1"/>
  <c r="K467" i="7"/>
  <c r="M467" i="7" s="1"/>
  <c r="N467" i="7" s="1"/>
  <c r="K468" i="7"/>
  <c r="K469" i="7"/>
  <c r="M469" i="7" s="1"/>
  <c r="N469" i="7" s="1"/>
  <c r="K470" i="7"/>
  <c r="M470" i="7" s="1"/>
  <c r="N470" i="7" s="1"/>
  <c r="K471" i="7"/>
  <c r="M471" i="7" s="1"/>
  <c r="N471" i="7" s="1"/>
  <c r="K472" i="7"/>
  <c r="K473" i="7"/>
  <c r="M473" i="7" s="1"/>
  <c r="N473" i="7" s="1"/>
  <c r="K474" i="7"/>
  <c r="M474" i="7" s="1"/>
  <c r="N474" i="7" s="1"/>
  <c r="K475" i="7"/>
  <c r="M475" i="7"/>
  <c r="N475" i="7" s="1"/>
  <c r="K476" i="7"/>
  <c r="K477" i="7"/>
  <c r="M477" i="7" s="1"/>
  <c r="N477" i="7" s="1"/>
  <c r="K478" i="7"/>
  <c r="M478" i="7" s="1"/>
  <c r="N478" i="7" s="1"/>
  <c r="K479" i="7"/>
  <c r="M479" i="7" s="1"/>
  <c r="N479" i="7" s="1"/>
  <c r="K480" i="7"/>
  <c r="K481" i="7"/>
  <c r="M481" i="7" s="1"/>
  <c r="N481" i="7" s="1"/>
  <c r="K482" i="7"/>
  <c r="M482" i="7" s="1"/>
  <c r="N482" i="7" s="1"/>
  <c r="K483" i="7"/>
  <c r="M483" i="7"/>
  <c r="N483" i="7" s="1"/>
  <c r="K484" i="7"/>
  <c r="M484" i="7" s="1"/>
  <c r="N484" i="7" s="1"/>
  <c r="K485" i="7"/>
  <c r="M485" i="7" s="1"/>
  <c r="N485" i="7" s="1"/>
  <c r="K486" i="7"/>
  <c r="M486" i="7" s="1"/>
  <c r="N486" i="7" s="1"/>
  <c r="K487" i="7"/>
  <c r="M487" i="7" s="1"/>
  <c r="N487" i="7" s="1"/>
  <c r="K488" i="7"/>
  <c r="K489" i="7"/>
  <c r="M489" i="7"/>
  <c r="N489" i="7" s="1"/>
  <c r="K490" i="7"/>
  <c r="M490" i="7" s="1"/>
  <c r="N490" i="7" s="1"/>
  <c r="K491" i="7"/>
  <c r="M491" i="7" s="1"/>
  <c r="N491" i="7" s="1"/>
  <c r="D82" i="7"/>
  <c r="E82" i="7"/>
  <c r="D1099" i="9"/>
  <c r="E1099" i="9"/>
  <c r="D1060" i="9"/>
  <c r="E1060" i="9"/>
  <c r="C1011" i="9"/>
  <c r="D668" i="9"/>
  <c r="E668" i="9"/>
  <c r="C492" i="9"/>
  <c r="C82" i="9"/>
  <c r="D65" i="9"/>
  <c r="E65" i="9"/>
  <c r="D1011" i="5"/>
  <c r="E1011" i="5"/>
  <c r="G1011" i="5"/>
  <c r="H1011" i="5"/>
  <c r="I1011" i="5"/>
  <c r="C1011" i="5"/>
  <c r="D668" i="5"/>
  <c r="E668" i="5"/>
  <c r="G668" i="5"/>
  <c r="H668" i="5"/>
  <c r="I668" i="5"/>
  <c r="C82" i="5"/>
  <c r="C65" i="5"/>
  <c r="C1011" i="6"/>
  <c r="D492" i="6"/>
  <c r="E492" i="6"/>
  <c r="C492" i="6"/>
  <c r="D82" i="6"/>
  <c r="E82" i="6"/>
  <c r="C82" i="6"/>
  <c r="D1099" i="4"/>
  <c r="E1099" i="4"/>
  <c r="G1099" i="4"/>
  <c r="D1060" i="4"/>
  <c r="E1060" i="4"/>
  <c r="F1060" i="4"/>
  <c r="G1060" i="4"/>
  <c r="D1011" i="4"/>
  <c r="E1011" i="4"/>
  <c r="G1011" i="4"/>
  <c r="C1011" i="4"/>
  <c r="D780" i="4"/>
  <c r="E780" i="4"/>
  <c r="G780" i="4"/>
  <c r="C780" i="4"/>
  <c r="D349" i="4"/>
  <c r="E349" i="4"/>
  <c r="C82" i="4"/>
  <c r="C65" i="4"/>
  <c r="C668" i="2"/>
  <c r="I65" i="2"/>
  <c r="J81" i="3"/>
  <c r="K81" i="3" s="1"/>
  <c r="O1061" i="12"/>
  <c r="O669" i="12"/>
  <c r="J1061" i="14"/>
  <c r="J1061" i="9"/>
  <c r="J493" i="9"/>
  <c r="N1061" i="5"/>
  <c r="N781" i="5"/>
  <c r="N669" i="5"/>
  <c r="N493" i="5"/>
  <c r="N350" i="5"/>
  <c r="J669" i="6"/>
  <c r="J493" i="6"/>
  <c r="J350" i="6"/>
  <c r="M669" i="3"/>
  <c r="M493" i="3"/>
  <c r="N83" i="17"/>
  <c r="O1012" i="12"/>
  <c r="J1012" i="14"/>
  <c r="I83" i="9"/>
  <c r="I1061" i="9"/>
  <c r="M493" i="5"/>
  <c r="M781" i="5"/>
  <c r="M1012" i="5"/>
  <c r="Q1096" i="10"/>
  <c r="Q1097" i="10"/>
  <c r="Q1098" i="10"/>
  <c r="O1093" i="9"/>
  <c r="W1063" i="12"/>
  <c r="W1064" i="12"/>
  <c r="W1065" i="12"/>
  <c r="W1066" i="12"/>
  <c r="W1067" i="12"/>
  <c r="W1068" i="12"/>
  <c r="W1069" i="12"/>
  <c r="W1070" i="12"/>
  <c r="W1071" i="12"/>
  <c r="W1072" i="12"/>
  <c r="W1073" i="12"/>
  <c r="W1074" i="12"/>
  <c r="W1075" i="12"/>
  <c r="W1076" i="12"/>
  <c r="W1077" i="12"/>
  <c r="W1078" i="12"/>
  <c r="W1079" i="12"/>
  <c r="W1080" i="12"/>
  <c r="W1081" i="12"/>
  <c r="W1082" i="12"/>
  <c r="W1083" i="12"/>
  <c r="W1084" i="12"/>
  <c r="W1085" i="12"/>
  <c r="W1086" i="12"/>
  <c r="W1087" i="12"/>
  <c r="W1088" i="12"/>
  <c r="W1089" i="12"/>
  <c r="W1090" i="12"/>
  <c r="W1091" i="12"/>
  <c r="W1092" i="12"/>
  <c r="W1093" i="12"/>
  <c r="W1094" i="12"/>
  <c r="W1095" i="12"/>
  <c r="W1096" i="12"/>
  <c r="W1097" i="12"/>
  <c r="W1098" i="12"/>
  <c r="W1099" i="12"/>
  <c r="W1062" i="12"/>
  <c r="Q1063" i="18"/>
  <c r="Q1064" i="18"/>
  <c r="Q1065" i="18"/>
  <c r="Q1066" i="18"/>
  <c r="Q1067" i="18"/>
  <c r="Q1068" i="18"/>
  <c r="Q1069" i="18"/>
  <c r="Q1070" i="18"/>
  <c r="Q1071" i="18"/>
  <c r="Q1072" i="18"/>
  <c r="Q1073" i="18"/>
  <c r="Q1074" i="18"/>
  <c r="Q1075" i="18"/>
  <c r="Q1076" i="18"/>
  <c r="Q1077" i="18"/>
  <c r="Q1078" i="18"/>
  <c r="Q1079" i="18"/>
  <c r="Q1080" i="18"/>
  <c r="Q1081" i="18"/>
  <c r="Q1082" i="18"/>
  <c r="Q1083" i="18"/>
  <c r="Q1084" i="18"/>
  <c r="Q1085" i="18"/>
  <c r="Q1086" i="18"/>
  <c r="Q1087" i="18"/>
  <c r="Q1088" i="18"/>
  <c r="Q1089" i="18"/>
  <c r="Q1090" i="18"/>
  <c r="Q1091" i="18"/>
  <c r="Q1092" i="18"/>
  <c r="Q1093" i="18"/>
  <c r="Q1094" i="18"/>
  <c r="Q1095" i="18"/>
  <c r="Q1096" i="18"/>
  <c r="Q1097" i="18"/>
  <c r="Q1098" i="18"/>
  <c r="Q1099" i="18"/>
  <c r="Q1062" i="18"/>
  <c r="P1063" i="14"/>
  <c r="P1064" i="14"/>
  <c r="P1065" i="14"/>
  <c r="P1066" i="14"/>
  <c r="P1067" i="14"/>
  <c r="P1068" i="14"/>
  <c r="P1069" i="14"/>
  <c r="P1070" i="14"/>
  <c r="P1071" i="14"/>
  <c r="P1072" i="14"/>
  <c r="P1073" i="14"/>
  <c r="P1074" i="14"/>
  <c r="P1075" i="14"/>
  <c r="P1076" i="14"/>
  <c r="P1077" i="14"/>
  <c r="P1078" i="14"/>
  <c r="P1079" i="14"/>
  <c r="P1080" i="14"/>
  <c r="P1081" i="14"/>
  <c r="P1082" i="14"/>
  <c r="P1083" i="14"/>
  <c r="P1084" i="14"/>
  <c r="P1085" i="14"/>
  <c r="P1086" i="14"/>
  <c r="P1087" i="14"/>
  <c r="P1088" i="14"/>
  <c r="P1089" i="14"/>
  <c r="P1090" i="14"/>
  <c r="P1091" i="14"/>
  <c r="P1092" i="14"/>
  <c r="P1093" i="14"/>
  <c r="P1094" i="14"/>
  <c r="P1095" i="14"/>
  <c r="P1096" i="14"/>
  <c r="P1097" i="14"/>
  <c r="P1098" i="14"/>
  <c r="P1099" i="14"/>
  <c r="P1062" i="14"/>
  <c r="P1063" i="8"/>
  <c r="P1064" i="8"/>
  <c r="P1065" i="8"/>
  <c r="P1066" i="8"/>
  <c r="P1067" i="8"/>
  <c r="P1068" i="8"/>
  <c r="P1069" i="8"/>
  <c r="P1070" i="8"/>
  <c r="P1071" i="8"/>
  <c r="P1072" i="8"/>
  <c r="P1073" i="8"/>
  <c r="P1074" i="8"/>
  <c r="P1075" i="8"/>
  <c r="P1076" i="8"/>
  <c r="P1077" i="8"/>
  <c r="P1078" i="8"/>
  <c r="P1079" i="8"/>
  <c r="P1080" i="8"/>
  <c r="P1081" i="8"/>
  <c r="P1082" i="8"/>
  <c r="P1083" i="8"/>
  <c r="P1084" i="8"/>
  <c r="P1085" i="8"/>
  <c r="P1086" i="8"/>
  <c r="P1087" i="8"/>
  <c r="P1088" i="8"/>
  <c r="P1089" i="8"/>
  <c r="P1090" i="8"/>
  <c r="P1091" i="8"/>
  <c r="P1092" i="8"/>
  <c r="P1093" i="8"/>
  <c r="P1094" i="8"/>
  <c r="P1095" i="8"/>
  <c r="P1096" i="8"/>
  <c r="P1097" i="8"/>
  <c r="P1098" i="8"/>
  <c r="P1099" i="8"/>
  <c r="P1062" i="8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062" i="7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062" i="3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062" i="6"/>
  <c r="Q1063" i="10"/>
  <c r="Q1064" i="10"/>
  <c r="Q1065" i="10"/>
  <c r="Q1066" i="10"/>
  <c r="Q1067" i="10"/>
  <c r="Q1068" i="10"/>
  <c r="Q1069" i="10"/>
  <c r="Q1070" i="10"/>
  <c r="Q1071" i="10"/>
  <c r="Q1072" i="10"/>
  <c r="Q1073" i="10"/>
  <c r="Q1074" i="10"/>
  <c r="Q1075" i="10"/>
  <c r="Q1076" i="10"/>
  <c r="Q1077" i="10"/>
  <c r="Q1078" i="10"/>
  <c r="Q1079" i="10"/>
  <c r="Q1080" i="10"/>
  <c r="Q1081" i="10"/>
  <c r="Q1082" i="10"/>
  <c r="Q1083" i="10"/>
  <c r="Q1084" i="10"/>
  <c r="Q1085" i="10"/>
  <c r="Q1086" i="10"/>
  <c r="Q1087" i="10"/>
  <c r="Q1088" i="10"/>
  <c r="Q1089" i="10"/>
  <c r="Q1090" i="10"/>
  <c r="Q1091" i="10"/>
  <c r="Q1092" i="10"/>
  <c r="Q1093" i="10"/>
  <c r="Q1094" i="10"/>
  <c r="Q1095" i="10"/>
  <c r="Q1062" i="10"/>
  <c r="O1063" i="9"/>
  <c r="O1064" i="9"/>
  <c r="O1065" i="9"/>
  <c r="O1066" i="9"/>
  <c r="O1067" i="9"/>
  <c r="O1068" i="9"/>
  <c r="O1069" i="9"/>
  <c r="O1070" i="9"/>
  <c r="O1071" i="9"/>
  <c r="O1072" i="9"/>
  <c r="O1073" i="9"/>
  <c r="O1074" i="9"/>
  <c r="O1075" i="9"/>
  <c r="O1076" i="9"/>
  <c r="O1077" i="9"/>
  <c r="O1078" i="9"/>
  <c r="O1079" i="9"/>
  <c r="O1080" i="9"/>
  <c r="O1081" i="9"/>
  <c r="O1082" i="9"/>
  <c r="O1083" i="9"/>
  <c r="O1084" i="9"/>
  <c r="O1085" i="9"/>
  <c r="O1086" i="9"/>
  <c r="O1087" i="9"/>
  <c r="O1088" i="9"/>
  <c r="O1089" i="9"/>
  <c r="O1090" i="9"/>
  <c r="O1091" i="9"/>
  <c r="O1092" i="9"/>
  <c r="O1094" i="9"/>
  <c r="O1095" i="9"/>
  <c r="O1096" i="9"/>
  <c r="O1097" i="9"/>
  <c r="O1098" i="9"/>
  <c r="O1062" i="9"/>
  <c r="N1099" i="9"/>
  <c r="M1088" i="17"/>
  <c r="M1092" i="17"/>
  <c r="M1093" i="17"/>
  <c r="M1095" i="17"/>
  <c r="M1096" i="17"/>
  <c r="M1097" i="17"/>
  <c r="F495" i="11"/>
  <c r="G495" i="11" s="1"/>
  <c r="H495" i="11" s="1"/>
  <c r="I495" i="11" s="1"/>
  <c r="L495" i="11" s="1"/>
  <c r="G617" i="2"/>
  <c r="K617" i="2"/>
  <c r="M617" i="2"/>
  <c r="N617" i="2" s="1"/>
  <c r="O617" i="2" s="1"/>
  <c r="J1062" i="17"/>
  <c r="K1062" i="17" s="1"/>
  <c r="L1062" i="17" s="1"/>
  <c r="J1063" i="17"/>
  <c r="K1063" i="17" s="1"/>
  <c r="L1063" i="17" s="1"/>
  <c r="J1064" i="17"/>
  <c r="K1064" i="17" s="1"/>
  <c r="L1064" i="17" s="1"/>
  <c r="M1064" i="17" s="1"/>
  <c r="J1065" i="17"/>
  <c r="K1065" i="17" s="1"/>
  <c r="L1065" i="17" s="1"/>
  <c r="M1065" i="17" s="1"/>
  <c r="J1066" i="17"/>
  <c r="K1066" i="17" s="1"/>
  <c r="L1066" i="17" s="1"/>
  <c r="M1066" i="17" s="1"/>
  <c r="J1067" i="17"/>
  <c r="K1067" i="17" s="1"/>
  <c r="L1067" i="17" s="1"/>
  <c r="J1068" i="17"/>
  <c r="K1068" i="17" s="1"/>
  <c r="L1068" i="17" s="1"/>
  <c r="M1068" i="17" s="1"/>
  <c r="J1069" i="17"/>
  <c r="K1069" i="17" s="1"/>
  <c r="L1069" i="17" s="1"/>
  <c r="J1070" i="17"/>
  <c r="K1070" i="17" s="1"/>
  <c r="L1070" i="17" s="1"/>
  <c r="M1070" i="17" s="1"/>
  <c r="J1071" i="17"/>
  <c r="K1071" i="17" s="1"/>
  <c r="L1071" i="17" s="1"/>
  <c r="J1072" i="17"/>
  <c r="K1072" i="17" s="1"/>
  <c r="L1072" i="17" s="1"/>
  <c r="M1072" i="17" s="1"/>
  <c r="J1073" i="17"/>
  <c r="K1073" i="17" s="1"/>
  <c r="L1073" i="17" s="1"/>
  <c r="J1074" i="17"/>
  <c r="K1074" i="17" s="1"/>
  <c r="L1074" i="17" s="1"/>
  <c r="M1074" i="17" s="1"/>
  <c r="J1075" i="17"/>
  <c r="K1075" i="17" s="1"/>
  <c r="L1075" i="17" s="1"/>
  <c r="J1076" i="17"/>
  <c r="K1076" i="17" s="1"/>
  <c r="L1076" i="17" s="1"/>
  <c r="M1076" i="17" s="1"/>
  <c r="J1077" i="17"/>
  <c r="K1077" i="17" s="1"/>
  <c r="L1077" i="17" s="1"/>
  <c r="J1078" i="17"/>
  <c r="K1078" i="17" s="1"/>
  <c r="L1078" i="17" s="1"/>
  <c r="M1078" i="17" s="1"/>
  <c r="J1079" i="17"/>
  <c r="K1079" i="17" s="1"/>
  <c r="L1079" i="17" s="1"/>
  <c r="J1080" i="17"/>
  <c r="K1080" i="17" s="1"/>
  <c r="L1080" i="17" s="1"/>
  <c r="M1080" i="17" s="1"/>
  <c r="J1081" i="17"/>
  <c r="K1081" i="17" s="1"/>
  <c r="L1081" i="17" s="1"/>
  <c r="M1081" i="17" s="1"/>
  <c r="J1082" i="17"/>
  <c r="K1082" i="17" s="1"/>
  <c r="L1082" i="17" s="1"/>
  <c r="J1083" i="17"/>
  <c r="K1083" i="17" s="1"/>
  <c r="L1083" i="17" s="1"/>
  <c r="M1083" i="17" s="1"/>
  <c r="J1084" i="17"/>
  <c r="K1084" i="17" s="1"/>
  <c r="L1084" i="17" s="1"/>
  <c r="J1013" i="17"/>
  <c r="K1013" i="17" s="1"/>
  <c r="L1013" i="17" s="1"/>
  <c r="J1014" i="17"/>
  <c r="K1014" i="17" s="1"/>
  <c r="L1014" i="17" s="1"/>
  <c r="J1015" i="17"/>
  <c r="K1015" i="17" s="1"/>
  <c r="L1015" i="17" s="1"/>
  <c r="J1016" i="17"/>
  <c r="K1016" i="17" s="1"/>
  <c r="L1016" i="17" s="1"/>
  <c r="J1017" i="17"/>
  <c r="K1017" i="17" s="1"/>
  <c r="L1017" i="17" s="1"/>
  <c r="J1018" i="17"/>
  <c r="K1018" i="17" s="1"/>
  <c r="J1019" i="17"/>
  <c r="K1019" i="17" s="1"/>
  <c r="L1019" i="17" s="1"/>
  <c r="J1020" i="17"/>
  <c r="K1020" i="17"/>
  <c r="L1020" i="17" s="1"/>
  <c r="J1021" i="17"/>
  <c r="J1022" i="17"/>
  <c r="K1022" i="17" s="1"/>
  <c r="L1022" i="17" s="1"/>
  <c r="J1023" i="17"/>
  <c r="K1023" i="17" s="1"/>
  <c r="L1023" i="17" s="1"/>
  <c r="J1024" i="17"/>
  <c r="K1024" i="17" s="1"/>
  <c r="L1024" i="17" s="1"/>
  <c r="M1024" i="17" s="1"/>
  <c r="J1025" i="17"/>
  <c r="K1025" i="17" s="1"/>
  <c r="L1025" i="17" s="1"/>
  <c r="J1026" i="17"/>
  <c r="K1026" i="17" s="1"/>
  <c r="L1026" i="17" s="1"/>
  <c r="J1027" i="17"/>
  <c r="K1027" i="17" s="1"/>
  <c r="L1027" i="17" s="1"/>
  <c r="J1028" i="17"/>
  <c r="K1028" i="17" s="1"/>
  <c r="L1028" i="17" s="1"/>
  <c r="J1029" i="17"/>
  <c r="K1029" i="17" s="1"/>
  <c r="L1029" i="17" s="1"/>
  <c r="J1030" i="17"/>
  <c r="K1030" i="17" s="1"/>
  <c r="L1030" i="17" s="1"/>
  <c r="J1031" i="17"/>
  <c r="K1031" i="17" s="1"/>
  <c r="L1031" i="17" s="1"/>
  <c r="J1032" i="17"/>
  <c r="K1032" i="17" s="1"/>
  <c r="L1032" i="17" s="1"/>
  <c r="J1033" i="17"/>
  <c r="K1033" i="17" s="1"/>
  <c r="L1033" i="17" s="1"/>
  <c r="J1034" i="17"/>
  <c r="K1034" i="17" s="1"/>
  <c r="L1034" i="17" s="1"/>
  <c r="J1035" i="17"/>
  <c r="K1035" i="17" s="1"/>
  <c r="L1035" i="17" s="1"/>
  <c r="J1036" i="17"/>
  <c r="K1036" i="17" s="1"/>
  <c r="L1036" i="17" s="1"/>
  <c r="J1037" i="17"/>
  <c r="K1037" i="17" s="1"/>
  <c r="L1037" i="17" s="1"/>
  <c r="J1038" i="17"/>
  <c r="K1038" i="17" s="1"/>
  <c r="L1038" i="17" s="1"/>
  <c r="J1039" i="17"/>
  <c r="K1039" i="17" s="1"/>
  <c r="L1039" i="17" s="1"/>
  <c r="J1040" i="17"/>
  <c r="K1040" i="17" s="1"/>
  <c r="L1040" i="17" s="1"/>
  <c r="J1041" i="17"/>
  <c r="K1041" i="17" s="1"/>
  <c r="L1041" i="17" s="1"/>
  <c r="J1042" i="17"/>
  <c r="K1042" i="17" s="1"/>
  <c r="L1042" i="17" s="1"/>
  <c r="J1043" i="17"/>
  <c r="K1043" i="17" s="1"/>
  <c r="L1043" i="17" s="1"/>
  <c r="J1044" i="17"/>
  <c r="K1044" i="17" s="1"/>
  <c r="L1044" i="17" s="1"/>
  <c r="J1045" i="17"/>
  <c r="K1045" i="17" s="1"/>
  <c r="L1045" i="17" s="1"/>
  <c r="J1046" i="17"/>
  <c r="K1046" i="17" s="1"/>
  <c r="L1046" i="17" s="1"/>
  <c r="J1047" i="17"/>
  <c r="K1047" i="17" s="1"/>
  <c r="L1047" i="17" s="1"/>
  <c r="J1048" i="17"/>
  <c r="K1048" i="17" s="1"/>
  <c r="L1048" i="17" s="1"/>
  <c r="J1049" i="17"/>
  <c r="K1049" i="17" s="1"/>
  <c r="L1049" i="17" s="1"/>
  <c r="J1050" i="17"/>
  <c r="K1050" i="17" s="1"/>
  <c r="L1050" i="17" s="1"/>
  <c r="J1051" i="17"/>
  <c r="K1051" i="17" s="1"/>
  <c r="L1051" i="17" s="1"/>
  <c r="J1052" i="17"/>
  <c r="K1052" i="17" s="1"/>
  <c r="L1052" i="17" s="1"/>
  <c r="J1053" i="17"/>
  <c r="K1053" i="17" s="1"/>
  <c r="L1053" i="17" s="1"/>
  <c r="J1054" i="17"/>
  <c r="K1054" i="17" s="1"/>
  <c r="L1054" i="17" s="1"/>
  <c r="J1055" i="17"/>
  <c r="K1055" i="17" s="1"/>
  <c r="L1055" i="17" s="1"/>
  <c r="J1056" i="17"/>
  <c r="K1056" i="17" s="1"/>
  <c r="L1056" i="17" s="1"/>
  <c r="M1056" i="17" s="1"/>
  <c r="J1057" i="17"/>
  <c r="K1057" i="17" s="1"/>
  <c r="L1057" i="17" s="1"/>
  <c r="J1058" i="17"/>
  <c r="K1058" i="17" s="1"/>
  <c r="L1058" i="17" s="1"/>
  <c r="J1059" i="17"/>
  <c r="K1059" i="17" s="1"/>
  <c r="L1059" i="17" s="1"/>
  <c r="M1059" i="17" s="1"/>
  <c r="C1050" i="17"/>
  <c r="C1060" i="17"/>
  <c r="J782" i="17"/>
  <c r="K782" i="17" s="1"/>
  <c r="J783" i="17"/>
  <c r="K783" i="17" s="1"/>
  <c r="L783" i="17" s="1"/>
  <c r="J784" i="17"/>
  <c r="K784" i="17"/>
  <c r="L784" i="17" s="1"/>
  <c r="J785" i="17"/>
  <c r="J786" i="17"/>
  <c r="K786" i="17"/>
  <c r="L786" i="17" s="1"/>
  <c r="J787" i="17"/>
  <c r="K787" i="17" s="1"/>
  <c r="L787" i="17" s="1"/>
  <c r="J788" i="17"/>
  <c r="K788" i="17" s="1"/>
  <c r="L788" i="17" s="1"/>
  <c r="M788" i="17" s="1"/>
  <c r="J789" i="17"/>
  <c r="K789" i="17" s="1"/>
  <c r="L789" i="17" s="1"/>
  <c r="J790" i="17"/>
  <c r="K790" i="17"/>
  <c r="L790" i="17" s="1"/>
  <c r="J791" i="17"/>
  <c r="K791" i="17" s="1"/>
  <c r="L791" i="17" s="1"/>
  <c r="J792" i="17"/>
  <c r="K792" i="17"/>
  <c r="L792" i="17" s="1"/>
  <c r="J793" i="17"/>
  <c r="K793" i="17" s="1"/>
  <c r="L793" i="17" s="1"/>
  <c r="J794" i="17"/>
  <c r="K794" i="17" s="1"/>
  <c r="L794" i="17" s="1"/>
  <c r="J795" i="17"/>
  <c r="K795" i="17" s="1"/>
  <c r="L795" i="17" s="1"/>
  <c r="J796" i="17"/>
  <c r="K796" i="17"/>
  <c r="L796" i="17" s="1"/>
  <c r="J797" i="17"/>
  <c r="K797" i="17" s="1"/>
  <c r="L797" i="17" s="1"/>
  <c r="J798" i="17"/>
  <c r="K798" i="17"/>
  <c r="L798" i="17" s="1"/>
  <c r="J799" i="17"/>
  <c r="K799" i="17" s="1"/>
  <c r="L799" i="17" s="1"/>
  <c r="J800" i="17"/>
  <c r="K800" i="17" s="1"/>
  <c r="L800" i="17" s="1"/>
  <c r="J801" i="17"/>
  <c r="K801" i="17" s="1"/>
  <c r="L801" i="17" s="1"/>
  <c r="J802" i="17"/>
  <c r="K802" i="17"/>
  <c r="L802" i="17" s="1"/>
  <c r="J803" i="17"/>
  <c r="K803" i="17" s="1"/>
  <c r="L803" i="17" s="1"/>
  <c r="J804" i="17"/>
  <c r="K804" i="17" s="1"/>
  <c r="L804" i="17" s="1"/>
  <c r="J805" i="17"/>
  <c r="K805" i="17" s="1"/>
  <c r="L805" i="17" s="1"/>
  <c r="J806" i="17"/>
  <c r="K806" i="17" s="1"/>
  <c r="L806" i="17" s="1"/>
  <c r="J807" i="17"/>
  <c r="K807" i="17" s="1"/>
  <c r="L807" i="17" s="1"/>
  <c r="J808" i="17"/>
  <c r="K808" i="17" s="1"/>
  <c r="L808" i="17" s="1"/>
  <c r="J809" i="17"/>
  <c r="K809" i="17" s="1"/>
  <c r="L809" i="17" s="1"/>
  <c r="J810" i="17"/>
  <c r="K810" i="17" s="1"/>
  <c r="L810" i="17" s="1"/>
  <c r="J811" i="17"/>
  <c r="K811" i="17" s="1"/>
  <c r="L811" i="17" s="1"/>
  <c r="J812" i="17"/>
  <c r="K812" i="17" s="1"/>
  <c r="L812" i="17" s="1"/>
  <c r="J813" i="17"/>
  <c r="K813" i="17" s="1"/>
  <c r="L813" i="17" s="1"/>
  <c r="J814" i="17"/>
  <c r="K814" i="17" s="1"/>
  <c r="L814" i="17" s="1"/>
  <c r="J815" i="17"/>
  <c r="K815" i="17" s="1"/>
  <c r="L815" i="17" s="1"/>
  <c r="J816" i="17"/>
  <c r="K816" i="17" s="1"/>
  <c r="L816" i="17" s="1"/>
  <c r="J817" i="17"/>
  <c r="K817" i="17" s="1"/>
  <c r="L817" i="17" s="1"/>
  <c r="J818" i="17"/>
  <c r="K818" i="17" s="1"/>
  <c r="L818" i="17" s="1"/>
  <c r="J819" i="17"/>
  <c r="K819" i="17" s="1"/>
  <c r="L819" i="17" s="1"/>
  <c r="J820" i="17"/>
  <c r="K820" i="17" s="1"/>
  <c r="L820" i="17" s="1"/>
  <c r="J821" i="17"/>
  <c r="K821" i="17" s="1"/>
  <c r="L821" i="17" s="1"/>
  <c r="J822" i="17"/>
  <c r="K822" i="17" s="1"/>
  <c r="L822" i="17" s="1"/>
  <c r="J824" i="17"/>
  <c r="K824" i="17" s="1"/>
  <c r="L824" i="17" s="1"/>
  <c r="J825" i="17"/>
  <c r="K825" i="17" s="1"/>
  <c r="L825" i="17" s="1"/>
  <c r="J826" i="17"/>
  <c r="K826" i="17" s="1"/>
  <c r="L826" i="17" s="1"/>
  <c r="J827" i="17"/>
  <c r="K827" i="17" s="1"/>
  <c r="L827" i="17" s="1"/>
  <c r="M827" i="17" s="1"/>
  <c r="J828" i="17"/>
  <c r="K828" i="17" s="1"/>
  <c r="L828" i="17" s="1"/>
  <c r="J829" i="17"/>
  <c r="K829" i="17" s="1"/>
  <c r="L829" i="17" s="1"/>
  <c r="J830" i="17"/>
  <c r="K830" i="17" s="1"/>
  <c r="L830" i="17" s="1"/>
  <c r="M830" i="17" s="1"/>
  <c r="J831" i="17"/>
  <c r="K831" i="17" s="1"/>
  <c r="L831" i="17" s="1"/>
  <c r="J832" i="17"/>
  <c r="K832" i="17"/>
  <c r="L832" i="17" s="1"/>
  <c r="J833" i="17"/>
  <c r="K833" i="17" s="1"/>
  <c r="L833" i="17" s="1"/>
  <c r="M833" i="17" s="1"/>
  <c r="J834" i="17"/>
  <c r="K834" i="17" s="1"/>
  <c r="L834" i="17" s="1"/>
  <c r="J835" i="17"/>
  <c r="K835" i="17" s="1"/>
  <c r="L835" i="17" s="1"/>
  <c r="J836" i="17"/>
  <c r="K836" i="17" s="1"/>
  <c r="L836" i="17" s="1"/>
  <c r="M836" i="17" s="1"/>
  <c r="J837" i="17"/>
  <c r="K837" i="17" s="1"/>
  <c r="L837" i="17" s="1"/>
  <c r="J838" i="17"/>
  <c r="K838" i="17"/>
  <c r="L838" i="17" s="1"/>
  <c r="J839" i="17"/>
  <c r="K839" i="17" s="1"/>
  <c r="L839" i="17" s="1"/>
  <c r="J840" i="17"/>
  <c r="K840" i="17" s="1"/>
  <c r="L840" i="17" s="1"/>
  <c r="J841" i="17"/>
  <c r="K841" i="17" s="1"/>
  <c r="L841" i="17" s="1"/>
  <c r="J842" i="17"/>
  <c r="K842" i="17" s="1"/>
  <c r="L842" i="17" s="1"/>
  <c r="J843" i="17"/>
  <c r="K843" i="17" s="1"/>
  <c r="L843" i="17" s="1"/>
  <c r="J844" i="17"/>
  <c r="K844" i="17" s="1"/>
  <c r="L844" i="17" s="1"/>
  <c r="J845" i="17"/>
  <c r="K845" i="17" s="1"/>
  <c r="L845" i="17" s="1"/>
  <c r="J846" i="17"/>
  <c r="K846" i="17"/>
  <c r="L846" i="17" s="1"/>
  <c r="J847" i="17"/>
  <c r="K847" i="17" s="1"/>
  <c r="L847" i="17" s="1"/>
  <c r="J848" i="17"/>
  <c r="K848" i="17" s="1"/>
  <c r="L848" i="17" s="1"/>
  <c r="J849" i="17"/>
  <c r="K849" i="17" s="1"/>
  <c r="L849" i="17" s="1"/>
  <c r="J850" i="17"/>
  <c r="K850" i="17" s="1"/>
  <c r="L850" i="17" s="1"/>
  <c r="J851" i="17"/>
  <c r="K851" i="17" s="1"/>
  <c r="L851" i="17" s="1"/>
  <c r="J852" i="17"/>
  <c r="K852" i="17" s="1"/>
  <c r="L852" i="17" s="1"/>
  <c r="J853" i="17"/>
  <c r="K853" i="17" s="1"/>
  <c r="L853" i="17" s="1"/>
  <c r="J854" i="17"/>
  <c r="K854" i="17" s="1"/>
  <c r="L854" i="17" s="1"/>
  <c r="J855" i="17"/>
  <c r="K855" i="17" s="1"/>
  <c r="L855" i="17" s="1"/>
  <c r="J856" i="17"/>
  <c r="K856" i="17" s="1"/>
  <c r="L856" i="17" s="1"/>
  <c r="J857" i="17"/>
  <c r="K857" i="17" s="1"/>
  <c r="L857" i="17" s="1"/>
  <c r="J858" i="17"/>
  <c r="K858" i="17" s="1"/>
  <c r="L858" i="17" s="1"/>
  <c r="J859" i="17"/>
  <c r="K859" i="17" s="1"/>
  <c r="L859" i="17" s="1"/>
  <c r="J860" i="17"/>
  <c r="K860" i="17" s="1"/>
  <c r="L860" i="17" s="1"/>
  <c r="J861" i="17"/>
  <c r="K861" i="17" s="1"/>
  <c r="L861" i="17" s="1"/>
  <c r="J862" i="17"/>
  <c r="K862" i="17" s="1"/>
  <c r="L862" i="17" s="1"/>
  <c r="M862" i="17" s="1"/>
  <c r="J863" i="17"/>
  <c r="K863" i="17" s="1"/>
  <c r="L863" i="17" s="1"/>
  <c r="J864" i="17"/>
  <c r="K864" i="17"/>
  <c r="L864" i="17" s="1"/>
  <c r="J865" i="17"/>
  <c r="K865" i="17" s="1"/>
  <c r="L865" i="17" s="1"/>
  <c r="M865" i="17" s="1"/>
  <c r="J866" i="17"/>
  <c r="K866" i="17" s="1"/>
  <c r="L866" i="17" s="1"/>
  <c r="J867" i="17"/>
  <c r="K867" i="17"/>
  <c r="L867" i="17" s="1"/>
  <c r="J868" i="17"/>
  <c r="K868" i="17" s="1"/>
  <c r="L868" i="17" s="1"/>
  <c r="M868" i="17" s="1"/>
  <c r="J869" i="17"/>
  <c r="K869" i="17"/>
  <c r="L869" i="17" s="1"/>
  <c r="J870" i="17"/>
  <c r="K870" i="17" s="1"/>
  <c r="L870" i="17" s="1"/>
  <c r="J871" i="17"/>
  <c r="K871" i="17" s="1"/>
  <c r="L871" i="17" s="1"/>
  <c r="M871" i="17" s="1"/>
  <c r="J872" i="17"/>
  <c r="K872" i="17" s="1"/>
  <c r="L872" i="17" s="1"/>
  <c r="J873" i="17"/>
  <c r="K873" i="17"/>
  <c r="L873" i="17" s="1"/>
  <c r="J874" i="17"/>
  <c r="K874" i="17" s="1"/>
  <c r="L874" i="17" s="1"/>
  <c r="M874" i="17" s="1"/>
  <c r="J875" i="17"/>
  <c r="K875" i="17" s="1"/>
  <c r="L875" i="17" s="1"/>
  <c r="J876" i="17"/>
  <c r="K876" i="17" s="1"/>
  <c r="L876" i="17" s="1"/>
  <c r="J877" i="17"/>
  <c r="K877" i="17" s="1"/>
  <c r="L877" i="17" s="1"/>
  <c r="M877" i="17" s="1"/>
  <c r="J878" i="17"/>
  <c r="K878" i="17" s="1"/>
  <c r="L878" i="17" s="1"/>
  <c r="J879" i="17"/>
  <c r="K879" i="17" s="1"/>
  <c r="L879" i="17" s="1"/>
  <c r="J880" i="17"/>
  <c r="K880" i="17" s="1"/>
  <c r="L880" i="17" s="1"/>
  <c r="J881" i="17"/>
  <c r="K881" i="17" s="1"/>
  <c r="L881" i="17" s="1"/>
  <c r="J882" i="17"/>
  <c r="K882" i="17" s="1"/>
  <c r="L882" i="17" s="1"/>
  <c r="J883" i="17"/>
  <c r="K883" i="17" s="1"/>
  <c r="L883" i="17" s="1"/>
  <c r="J884" i="17"/>
  <c r="K884" i="17" s="1"/>
  <c r="L884" i="17" s="1"/>
  <c r="J885" i="17"/>
  <c r="K885" i="17" s="1"/>
  <c r="L885" i="17" s="1"/>
  <c r="J886" i="17"/>
  <c r="K886" i="17" s="1"/>
  <c r="L886" i="17" s="1"/>
  <c r="J887" i="17"/>
  <c r="K887" i="17" s="1"/>
  <c r="L887" i="17" s="1"/>
  <c r="J888" i="17"/>
  <c r="K888" i="17" s="1"/>
  <c r="L888" i="17" s="1"/>
  <c r="J889" i="17"/>
  <c r="K889" i="17" s="1"/>
  <c r="L889" i="17" s="1"/>
  <c r="J890" i="17"/>
  <c r="K890" i="17" s="1"/>
  <c r="L890" i="17" s="1"/>
  <c r="J891" i="17"/>
  <c r="K891" i="17" s="1"/>
  <c r="L891" i="17" s="1"/>
  <c r="J892" i="17"/>
  <c r="K892" i="17" s="1"/>
  <c r="L892" i="17" s="1"/>
  <c r="J893" i="17"/>
  <c r="K893" i="17" s="1"/>
  <c r="L893" i="17" s="1"/>
  <c r="J894" i="17"/>
  <c r="K894" i="17" s="1"/>
  <c r="L894" i="17" s="1"/>
  <c r="J895" i="17"/>
  <c r="K895" i="17"/>
  <c r="L895" i="17" s="1"/>
  <c r="J896" i="17"/>
  <c r="K896" i="17" s="1"/>
  <c r="L896" i="17" s="1"/>
  <c r="J897" i="17"/>
  <c r="K897" i="17" s="1"/>
  <c r="L897" i="17" s="1"/>
  <c r="J898" i="17"/>
  <c r="K898" i="17" s="1"/>
  <c r="L898" i="17" s="1"/>
  <c r="J899" i="17"/>
  <c r="K899" i="17" s="1"/>
  <c r="L899" i="17" s="1"/>
  <c r="M899" i="17" s="1"/>
  <c r="J900" i="17"/>
  <c r="K900" i="17" s="1"/>
  <c r="L900" i="17" s="1"/>
  <c r="J901" i="17"/>
  <c r="K901" i="17" s="1"/>
  <c r="L901" i="17" s="1"/>
  <c r="J902" i="17"/>
  <c r="K902" i="17" s="1"/>
  <c r="L902" i="17" s="1"/>
  <c r="M902" i="17" s="1"/>
  <c r="J903" i="17"/>
  <c r="K903" i="17" s="1"/>
  <c r="L903" i="17" s="1"/>
  <c r="J904" i="17"/>
  <c r="K904" i="17" s="1"/>
  <c r="L904" i="17" s="1"/>
  <c r="J905" i="17"/>
  <c r="K905" i="17" s="1"/>
  <c r="L905" i="17" s="1"/>
  <c r="M905" i="17" s="1"/>
  <c r="J906" i="17"/>
  <c r="K906" i="17" s="1"/>
  <c r="L906" i="17" s="1"/>
  <c r="J907" i="17"/>
  <c r="K907" i="17" s="1"/>
  <c r="L907" i="17" s="1"/>
  <c r="J908" i="17"/>
  <c r="K908" i="17" s="1"/>
  <c r="L908" i="17" s="1"/>
  <c r="J909" i="17"/>
  <c r="K909" i="17" s="1"/>
  <c r="L909" i="17" s="1"/>
  <c r="J910" i="17"/>
  <c r="K910" i="17" s="1"/>
  <c r="L910" i="17" s="1"/>
  <c r="J911" i="17"/>
  <c r="K911" i="17" s="1"/>
  <c r="L911" i="17" s="1"/>
  <c r="J912" i="17"/>
  <c r="K912" i="17"/>
  <c r="L912" i="17" s="1"/>
  <c r="J913" i="17"/>
  <c r="K913" i="17" s="1"/>
  <c r="L913" i="17" s="1"/>
  <c r="J914" i="17"/>
  <c r="K914" i="17" s="1"/>
  <c r="L914" i="17" s="1"/>
  <c r="J915" i="17"/>
  <c r="K915" i="17"/>
  <c r="L915" i="17" s="1"/>
  <c r="J916" i="17"/>
  <c r="K916" i="17" s="1"/>
  <c r="L916" i="17" s="1"/>
  <c r="J917" i="17"/>
  <c r="K917" i="17" s="1"/>
  <c r="L917" i="17" s="1"/>
  <c r="J918" i="17"/>
  <c r="K918" i="17" s="1"/>
  <c r="L918" i="17" s="1"/>
  <c r="J919" i="17"/>
  <c r="K919" i="17" s="1"/>
  <c r="L919" i="17" s="1"/>
  <c r="J920" i="17"/>
  <c r="K920" i="17" s="1"/>
  <c r="L920" i="17" s="1"/>
  <c r="J921" i="17"/>
  <c r="K921" i="17" s="1"/>
  <c r="L921" i="17" s="1"/>
  <c r="J922" i="17"/>
  <c r="K922" i="17" s="1"/>
  <c r="L922" i="17" s="1"/>
  <c r="J923" i="17"/>
  <c r="K923" i="17" s="1"/>
  <c r="L923" i="17" s="1"/>
  <c r="J924" i="17"/>
  <c r="K924" i="17" s="1"/>
  <c r="L924" i="17" s="1"/>
  <c r="J925" i="17"/>
  <c r="K925" i="17" s="1"/>
  <c r="L925" i="17" s="1"/>
  <c r="J926" i="17"/>
  <c r="K926" i="17" s="1"/>
  <c r="L926" i="17" s="1"/>
  <c r="J927" i="17"/>
  <c r="K927" i="17" s="1"/>
  <c r="L927" i="17" s="1"/>
  <c r="J928" i="17"/>
  <c r="K928" i="17" s="1"/>
  <c r="L928" i="17" s="1"/>
  <c r="J929" i="17"/>
  <c r="K929" i="17" s="1"/>
  <c r="L929" i="17" s="1"/>
  <c r="J930" i="17"/>
  <c r="K930" i="17" s="1"/>
  <c r="L930" i="17" s="1"/>
  <c r="J931" i="17"/>
  <c r="K931" i="17" s="1"/>
  <c r="L931" i="17" s="1"/>
  <c r="J932" i="17"/>
  <c r="K932" i="17" s="1"/>
  <c r="L932" i="17" s="1"/>
  <c r="J933" i="17"/>
  <c r="K933" i="17" s="1"/>
  <c r="L933" i="17" s="1"/>
  <c r="J934" i="17"/>
  <c r="K934" i="17" s="1"/>
  <c r="L934" i="17" s="1"/>
  <c r="J935" i="17"/>
  <c r="K935" i="17"/>
  <c r="L935" i="17" s="1"/>
  <c r="J936" i="17"/>
  <c r="K936" i="17" s="1"/>
  <c r="L936" i="17" s="1"/>
  <c r="J937" i="17"/>
  <c r="K937" i="17" s="1"/>
  <c r="L937" i="17" s="1"/>
  <c r="J938" i="17"/>
  <c r="K938" i="17" s="1"/>
  <c r="L938" i="17" s="1"/>
  <c r="J939" i="17"/>
  <c r="K939" i="17" s="1"/>
  <c r="L939" i="17" s="1"/>
  <c r="M939" i="17" s="1"/>
  <c r="J940" i="17"/>
  <c r="K940" i="17" s="1"/>
  <c r="L940" i="17" s="1"/>
  <c r="J941" i="17"/>
  <c r="K941" i="17"/>
  <c r="L941" i="17" s="1"/>
  <c r="J942" i="17"/>
  <c r="K942" i="17" s="1"/>
  <c r="L942" i="17" s="1"/>
  <c r="M942" i="17" s="1"/>
  <c r="J943" i="17"/>
  <c r="K943" i="17" s="1"/>
  <c r="L943" i="17" s="1"/>
  <c r="J944" i="17"/>
  <c r="K944" i="17" s="1"/>
  <c r="L944" i="17" s="1"/>
  <c r="J945" i="17"/>
  <c r="K945" i="17" s="1"/>
  <c r="L945" i="17" s="1"/>
  <c r="M945" i="17" s="1"/>
  <c r="J946" i="17"/>
  <c r="K946" i="17" s="1"/>
  <c r="L946" i="17" s="1"/>
  <c r="J947" i="17"/>
  <c r="K947" i="17" s="1"/>
  <c r="L947" i="17" s="1"/>
  <c r="J948" i="17"/>
  <c r="K948" i="17" s="1"/>
  <c r="L948" i="17" s="1"/>
  <c r="J949" i="17"/>
  <c r="K949" i="17" s="1"/>
  <c r="L949" i="17" s="1"/>
  <c r="J950" i="17"/>
  <c r="K950" i="17" s="1"/>
  <c r="L950" i="17" s="1"/>
  <c r="J951" i="17"/>
  <c r="K951" i="17" s="1"/>
  <c r="L951" i="17" s="1"/>
  <c r="J952" i="17"/>
  <c r="K952" i="17" s="1"/>
  <c r="L952" i="17" s="1"/>
  <c r="J953" i="17"/>
  <c r="K953" i="17" s="1"/>
  <c r="L953" i="17" s="1"/>
  <c r="J954" i="17"/>
  <c r="K954" i="17" s="1"/>
  <c r="L954" i="17" s="1"/>
  <c r="J955" i="17"/>
  <c r="K955" i="17" s="1"/>
  <c r="L955" i="17" s="1"/>
  <c r="J956" i="17"/>
  <c r="K956" i="17" s="1"/>
  <c r="L956" i="17" s="1"/>
  <c r="J957" i="17"/>
  <c r="K957" i="17" s="1"/>
  <c r="L957" i="17" s="1"/>
  <c r="J958" i="17"/>
  <c r="K958" i="17" s="1"/>
  <c r="L958" i="17" s="1"/>
  <c r="J959" i="17"/>
  <c r="K959" i="17" s="1"/>
  <c r="L959" i="17" s="1"/>
  <c r="J960" i="17"/>
  <c r="K960" i="17" s="1"/>
  <c r="L960" i="17" s="1"/>
  <c r="J961" i="17"/>
  <c r="K961" i="17" s="1"/>
  <c r="L961" i="17" s="1"/>
  <c r="J962" i="17"/>
  <c r="K962" i="17" s="1"/>
  <c r="L962" i="17" s="1"/>
  <c r="J963" i="17"/>
  <c r="K963" i="17" s="1"/>
  <c r="L963" i="17" s="1"/>
  <c r="J964" i="17"/>
  <c r="K964" i="17" s="1"/>
  <c r="L964" i="17" s="1"/>
  <c r="J965" i="17"/>
  <c r="K965" i="17" s="1"/>
  <c r="L965" i="17" s="1"/>
  <c r="J966" i="17"/>
  <c r="K966" i="17" s="1"/>
  <c r="L966" i="17" s="1"/>
  <c r="J967" i="17"/>
  <c r="K967" i="17" s="1"/>
  <c r="L967" i="17" s="1"/>
  <c r="J968" i="17"/>
  <c r="K968" i="17" s="1"/>
  <c r="L968" i="17" s="1"/>
  <c r="J969" i="17"/>
  <c r="K969" i="17" s="1"/>
  <c r="L969" i="17" s="1"/>
  <c r="J970" i="17"/>
  <c r="K970" i="17" s="1"/>
  <c r="L970" i="17" s="1"/>
  <c r="J971" i="17"/>
  <c r="K971" i="17" s="1"/>
  <c r="L971" i="17" s="1"/>
  <c r="J972" i="17"/>
  <c r="K972" i="17" s="1"/>
  <c r="L972" i="17" s="1"/>
  <c r="J973" i="17"/>
  <c r="K973" i="17" s="1"/>
  <c r="L973" i="17" s="1"/>
  <c r="J974" i="17"/>
  <c r="K974" i="17" s="1"/>
  <c r="L974" i="17" s="1"/>
  <c r="J975" i="17"/>
  <c r="K975" i="17" s="1"/>
  <c r="L975" i="17" s="1"/>
  <c r="J976" i="17"/>
  <c r="K976" i="17" s="1"/>
  <c r="L976" i="17" s="1"/>
  <c r="J977" i="17"/>
  <c r="K977" i="17" s="1"/>
  <c r="L977" i="17" s="1"/>
  <c r="J978" i="17"/>
  <c r="K978" i="17" s="1"/>
  <c r="L978" i="17" s="1"/>
  <c r="J979" i="17"/>
  <c r="K979" i="17" s="1"/>
  <c r="L979" i="17" s="1"/>
  <c r="J980" i="17"/>
  <c r="K980" i="17" s="1"/>
  <c r="L980" i="17" s="1"/>
  <c r="J981" i="17"/>
  <c r="K981" i="17" s="1"/>
  <c r="L981" i="17" s="1"/>
  <c r="J982" i="17"/>
  <c r="K982" i="17" s="1"/>
  <c r="L982" i="17" s="1"/>
  <c r="J983" i="17"/>
  <c r="K983" i="17" s="1"/>
  <c r="L983" i="17" s="1"/>
  <c r="J984" i="17"/>
  <c r="K984" i="17" s="1"/>
  <c r="L984" i="17" s="1"/>
  <c r="J985" i="17"/>
  <c r="K985" i="17" s="1"/>
  <c r="L985" i="17" s="1"/>
  <c r="J986" i="17"/>
  <c r="K986" i="17" s="1"/>
  <c r="L986" i="17" s="1"/>
  <c r="J987" i="17"/>
  <c r="K987" i="17" s="1"/>
  <c r="L987" i="17" s="1"/>
  <c r="M987" i="17" s="1"/>
  <c r="J988" i="17"/>
  <c r="K988" i="17" s="1"/>
  <c r="L988" i="17" s="1"/>
  <c r="J989" i="17"/>
  <c r="K989" i="17"/>
  <c r="L989" i="17" s="1"/>
  <c r="J990" i="17"/>
  <c r="K990" i="17" s="1"/>
  <c r="L990" i="17" s="1"/>
  <c r="M990" i="17" s="1"/>
  <c r="J991" i="17"/>
  <c r="K991" i="17"/>
  <c r="L991" i="17" s="1"/>
  <c r="J992" i="17"/>
  <c r="K992" i="17" s="1"/>
  <c r="L992" i="17" s="1"/>
  <c r="J993" i="17"/>
  <c r="K993" i="17" s="1"/>
  <c r="L993" i="17" s="1"/>
  <c r="M993" i="17" s="1"/>
  <c r="J994" i="17"/>
  <c r="K994" i="17" s="1"/>
  <c r="L994" i="17" s="1"/>
  <c r="J995" i="17"/>
  <c r="K995" i="17"/>
  <c r="L995" i="17" s="1"/>
  <c r="J996" i="17"/>
  <c r="K996" i="17" s="1"/>
  <c r="L996" i="17" s="1"/>
  <c r="M996" i="17" s="1"/>
  <c r="J997" i="17"/>
  <c r="K997" i="17" s="1"/>
  <c r="L997" i="17" s="1"/>
  <c r="J998" i="17"/>
  <c r="K998" i="17" s="1"/>
  <c r="L998" i="17" s="1"/>
  <c r="J999" i="17"/>
  <c r="K999" i="17" s="1"/>
  <c r="L999" i="17" s="1"/>
  <c r="J1000" i="17"/>
  <c r="K1000" i="17" s="1"/>
  <c r="L1000" i="17" s="1"/>
  <c r="M1000" i="17" s="1"/>
  <c r="J1001" i="17"/>
  <c r="K1001" i="17"/>
  <c r="L1001" i="17" s="1"/>
  <c r="J1002" i="17"/>
  <c r="K1002" i="17" s="1"/>
  <c r="L1002" i="17" s="1"/>
  <c r="J1003" i="17"/>
  <c r="K1003" i="17" s="1"/>
  <c r="L1003" i="17" s="1"/>
  <c r="M1003" i="17" s="1"/>
  <c r="J1004" i="17"/>
  <c r="K1004" i="17" s="1"/>
  <c r="L1004" i="17" s="1"/>
  <c r="J1005" i="17"/>
  <c r="K1005" i="17"/>
  <c r="L1005" i="17" s="1"/>
  <c r="J1006" i="17"/>
  <c r="K1006" i="17" s="1"/>
  <c r="L1006" i="17" s="1"/>
  <c r="M1006" i="17" s="1"/>
  <c r="J1007" i="17"/>
  <c r="K1007" i="17"/>
  <c r="L1007" i="17" s="1"/>
  <c r="J1008" i="17"/>
  <c r="K1008" i="17" s="1"/>
  <c r="L1008" i="17" s="1"/>
  <c r="J1009" i="17"/>
  <c r="K1009" i="17" s="1"/>
  <c r="L1009" i="17" s="1"/>
  <c r="M1009" i="17" s="1"/>
  <c r="J1010" i="17"/>
  <c r="K1010" i="17" s="1"/>
  <c r="L1010" i="17" s="1"/>
  <c r="J670" i="17"/>
  <c r="K670" i="17" s="1"/>
  <c r="L670" i="17" s="1"/>
  <c r="J671" i="17"/>
  <c r="K671" i="17" s="1"/>
  <c r="L671" i="17" s="1"/>
  <c r="J672" i="17"/>
  <c r="K672" i="17" s="1"/>
  <c r="L672" i="17" s="1"/>
  <c r="J673" i="17"/>
  <c r="K673" i="17" s="1"/>
  <c r="L673" i="17" s="1"/>
  <c r="J674" i="17"/>
  <c r="K674" i="17" s="1"/>
  <c r="L674" i="17" s="1"/>
  <c r="J675" i="17"/>
  <c r="K675" i="17" s="1"/>
  <c r="L675" i="17" s="1"/>
  <c r="J676" i="17"/>
  <c r="K676" i="17" s="1"/>
  <c r="L676" i="17" s="1"/>
  <c r="J677" i="17"/>
  <c r="K677" i="17"/>
  <c r="L677" i="17" s="1"/>
  <c r="J678" i="17"/>
  <c r="K678" i="17" s="1"/>
  <c r="L678" i="17" s="1"/>
  <c r="J679" i="17"/>
  <c r="K679" i="17" s="1"/>
  <c r="L679" i="17" s="1"/>
  <c r="J680" i="17"/>
  <c r="K680" i="17"/>
  <c r="L680" i="17" s="1"/>
  <c r="J681" i="17"/>
  <c r="K681" i="17" s="1"/>
  <c r="L681" i="17" s="1"/>
  <c r="J682" i="17"/>
  <c r="K682" i="17" s="1"/>
  <c r="L682" i="17" s="1"/>
  <c r="J683" i="17"/>
  <c r="K683" i="17" s="1"/>
  <c r="L683" i="17" s="1"/>
  <c r="J684" i="17"/>
  <c r="K684" i="17" s="1"/>
  <c r="L684" i="17" s="1"/>
  <c r="J685" i="17"/>
  <c r="K685" i="17" s="1"/>
  <c r="L685" i="17" s="1"/>
  <c r="J686" i="17"/>
  <c r="K686" i="17" s="1"/>
  <c r="L686" i="17" s="1"/>
  <c r="J687" i="17"/>
  <c r="K687" i="17" s="1"/>
  <c r="L687" i="17" s="1"/>
  <c r="J688" i="17"/>
  <c r="K688" i="17" s="1"/>
  <c r="L688" i="17" s="1"/>
  <c r="J689" i="17"/>
  <c r="K689" i="17" s="1"/>
  <c r="L689" i="17" s="1"/>
  <c r="J690" i="17"/>
  <c r="K690" i="17" s="1"/>
  <c r="L690" i="17" s="1"/>
  <c r="J691" i="17"/>
  <c r="K691" i="17" s="1"/>
  <c r="L691" i="17" s="1"/>
  <c r="M691" i="17" s="1"/>
  <c r="J692" i="17"/>
  <c r="K692" i="17" s="1"/>
  <c r="L692" i="17" s="1"/>
  <c r="J693" i="17"/>
  <c r="K693" i="17" s="1"/>
  <c r="L693" i="17" s="1"/>
  <c r="J694" i="17"/>
  <c r="J695" i="17"/>
  <c r="K695" i="17" s="1"/>
  <c r="L695" i="17" s="1"/>
  <c r="J696" i="17"/>
  <c r="K696" i="17" s="1"/>
  <c r="L696" i="17" s="1"/>
  <c r="J697" i="17"/>
  <c r="K697" i="17" s="1"/>
  <c r="L697" i="17" s="1"/>
  <c r="M697" i="17" s="1"/>
  <c r="J698" i="17"/>
  <c r="K698" i="17" s="1"/>
  <c r="L698" i="17" s="1"/>
  <c r="J699" i="17"/>
  <c r="K699" i="17" s="1"/>
  <c r="L699" i="17" s="1"/>
  <c r="J700" i="17"/>
  <c r="K700" i="17" s="1"/>
  <c r="L700" i="17" s="1"/>
  <c r="J701" i="17"/>
  <c r="K701" i="17" s="1"/>
  <c r="L701" i="17" s="1"/>
  <c r="J702" i="17"/>
  <c r="K702" i="17" s="1"/>
  <c r="L702" i="17" s="1"/>
  <c r="J703" i="17"/>
  <c r="K703" i="17" s="1"/>
  <c r="L703" i="17" s="1"/>
  <c r="J704" i="17"/>
  <c r="K704" i="17" s="1"/>
  <c r="L704" i="17" s="1"/>
  <c r="J705" i="17"/>
  <c r="K705" i="17" s="1"/>
  <c r="L705" i="17" s="1"/>
  <c r="J706" i="17"/>
  <c r="K706" i="17" s="1"/>
  <c r="L706" i="17" s="1"/>
  <c r="J707" i="17"/>
  <c r="K707" i="17"/>
  <c r="L707" i="17" s="1"/>
  <c r="J708" i="17"/>
  <c r="K708" i="17" s="1"/>
  <c r="L708" i="17" s="1"/>
  <c r="J709" i="17"/>
  <c r="K709" i="17" s="1"/>
  <c r="L709" i="17" s="1"/>
  <c r="J710" i="17"/>
  <c r="K710" i="17" s="1"/>
  <c r="L710" i="17" s="1"/>
  <c r="J711" i="17"/>
  <c r="K711" i="17" s="1"/>
  <c r="L711" i="17" s="1"/>
  <c r="J712" i="17"/>
  <c r="K712" i="17" s="1"/>
  <c r="L712" i="17" s="1"/>
  <c r="J713" i="17"/>
  <c r="K713" i="17" s="1"/>
  <c r="L713" i="17" s="1"/>
  <c r="J714" i="17"/>
  <c r="K714" i="17" s="1"/>
  <c r="L714" i="17" s="1"/>
  <c r="J715" i="17"/>
  <c r="K715" i="17" s="1"/>
  <c r="L715" i="17" s="1"/>
  <c r="M715" i="17" s="1"/>
  <c r="J716" i="17"/>
  <c r="K716" i="17" s="1"/>
  <c r="L716" i="17" s="1"/>
  <c r="J717" i="17"/>
  <c r="K717" i="17"/>
  <c r="L717" i="17" s="1"/>
  <c r="J718" i="17"/>
  <c r="K718" i="17" s="1"/>
  <c r="L718" i="17" s="1"/>
  <c r="J719" i="17"/>
  <c r="K719" i="17" s="1"/>
  <c r="L719" i="17" s="1"/>
  <c r="J720" i="17"/>
  <c r="K720" i="17" s="1"/>
  <c r="L720" i="17" s="1"/>
  <c r="J721" i="17"/>
  <c r="K721" i="17" s="1"/>
  <c r="L721" i="17" s="1"/>
  <c r="J722" i="17"/>
  <c r="K722" i="17" s="1"/>
  <c r="L722" i="17" s="1"/>
  <c r="J723" i="17"/>
  <c r="K723" i="17" s="1"/>
  <c r="L723" i="17" s="1"/>
  <c r="J724" i="17"/>
  <c r="K724" i="17" s="1"/>
  <c r="L724" i="17" s="1"/>
  <c r="J725" i="17"/>
  <c r="K725" i="17" s="1"/>
  <c r="L725" i="17" s="1"/>
  <c r="J726" i="17"/>
  <c r="K726" i="17" s="1"/>
  <c r="L726" i="17" s="1"/>
  <c r="J727" i="17"/>
  <c r="K727" i="17" s="1"/>
  <c r="L727" i="17" s="1"/>
  <c r="J728" i="17"/>
  <c r="K728" i="17" s="1"/>
  <c r="L728" i="17" s="1"/>
  <c r="J729" i="17"/>
  <c r="K729" i="17" s="1"/>
  <c r="L729" i="17" s="1"/>
  <c r="J730" i="17"/>
  <c r="K730" i="17" s="1"/>
  <c r="L730" i="17" s="1"/>
  <c r="J731" i="17"/>
  <c r="K731" i="17" s="1"/>
  <c r="L731" i="17" s="1"/>
  <c r="J732" i="17"/>
  <c r="K732" i="17" s="1"/>
  <c r="L732" i="17" s="1"/>
  <c r="J733" i="17"/>
  <c r="K733" i="17" s="1"/>
  <c r="L733" i="17" s="1"/>
  <c r="J734" i="17"/>
  <c r="K734" i="17" s="1"/>
  <c r="L734" i="17" s="1"/>
  <c r="J735" i="17"/>
  <c r="K735" i="17"/>
  <c r="L735" i="17" s="1"/>
  <c r="J736" i="17"/>
  <c r="K736" i="17" s="1"/>
  <c r="L736" i="17" s="1"/>
  <c r="J737" i="17"/>
  <c r="K737" i="17" s="1"/>
  <c r="L737" i="17" s="1"/>
  <c r="J738" i="17"/>
  <c r="K738" i="17" s="1"/>
  <c r="L738" i="17" s="1"/>
  <c r="J739" i="17"/>
  <c r="K739" i="17" s="1"/>
  <c r="L739" i="17" s="1"/>
  <c r="J740" i="17"/>
  <c r="K740" i="17" s="1"/>
  <c r="L740" i="17" s="1"/>
  <c r="J741" i="17"/>
  <c r="K741" i="17" s="1"/>
  <c r="L741" i="17" s="1"/>
  <c r="J742" i="17"/>
  <c r="K742" i="17" s="1"/>
  <c r="L742" i="17" s="1"/>
  <c r="J743" i="17"/>
  <c r="K743" i="17" s="1"/>
  <c r="L743" i="17" s="1"/>
  <c r="J744" i="17"/>
  <c r="K744" i="17" s="1"/>
  <c r="L744" i="17" s="1"/>
  <c r="J745" i="17"/>
  <c r="K745" i="17" s="1"/>
  <c r="L745" i="17" s="1"/>
  <c r="J746" i="17"/>
  <c r="K746" i="17" s="1"/>
  <c r="L746" i="17" s="1"/>
  <c r="J747" i="17"/>
  <c r="K747" i="17" s="1"/>
  <c r="L747" i="17" s="1"/>
  <c r="J748" i="17"/>
  <c r="K748" i="17" s="1"/>
  <c r="L748" i="17" s="1"/>
  <c r="J749" i="17"/>
  <c r="K749" i="17" s="1"/>
  <c r="L749" i="17" s="1"/>
  <c r="J750" i="17"/>
  <c r="K750" i="17" s="1"/>
  <c r="L750" i="17" s="1"/>
  <c r="J751" i="17"/>
  <c r="K751" i="17" s="1"/>
  <c r="L751" i="17" s="1"/>
  <c r="J752" i="17"/>
  <c r="K752" i="17" s="1"/>
  <c r="L752" i="17" s="1"/>
  <c r="J753" i="17"/>
  <c r="K753" i="17" s="1"/>
  <c r="L753" i="17" s="1"/>
  <c r="J754" i="17"/>
  <c r="K754" i="17" s="1"/>
  <c r="L754" i="17" s="1"/>
  <c r="J755" i="17"/>
  <c r="K755" i="17" s="1"/>
  <c r="L755" i="17" s="1"/>
  <c r="J756" i="17"/>
  <c r="K756" i="17" s="1"/>
  <c r="L756" i="17" s="1"/>
  <c r="J757" i="17"/>
  <c r="K757" i="17"/>
  <c r="L757" i="17" s="1"/>
  <c r="J758" i="17"/>
  <c r="K758" i="17" s="1"/>
  <c r="L758" i="17" s="1"/>
  <c r="J759" i="17"/>
  <c r="K759" i="17" s="1"/>
  <c r="L759" i="17" s="1"/>
  <c r="J760" i="17"/>
  <c r="K760" i="17" s="1"/>
  <c r="L760" i="17" s="1"/>
  <c r="J761" i="17"/>
  <c r="K761" i="17" s="1"/>
  <c r="L761" i="17" s="1"/>
  <c r="J762" i="17"/>
  <c r="K762" i="17" s="1"/>
  <c r="L762" i="17" s="1"/>
  <c r="J763" i="17"/>
  <c r="K763" i="17"/>
  <c r="L763" i="17" s="1"/>
  <c r="J764" i="17"/>
  <c r="K764" i="17" s="1"/>
  <c r="L764" i="17" s="1"/>
  <c r="J765" i="17"/>
  <c r="K765" i="17" s="1"/>
  <c r="L765" i="17" s="1"/>
  <c r="J766" i="17"/>
  <c r="K766" i="17" s="1"/>
  <c r="L766" i="17" s="1"/>
  <c r="J767" i="17"/>
  <c r="K767" i="17" s="1"/>
  <c r="L767" i="17" s="1"/>
  <c r="J768" i="17"/>
  <c r="K768" i="17" s="1"/>
  <c r="L768" i="17" s="1"/>
  <c r="J769" i="17"/>
  <c r="K769" i="17" s="1"/>
  <c r="L769" i="17" s="1"/>
  <c r="J770" i="17"/>
  <c r="K770" i="17" s="1"/>
  <c r="L770" i="17" s="1"/>
  <c r="J771" i="17"/>
  <c r="K771" i="17" s="1"/>
  <c r="L771" i="17" s="1"/>
  <c r="M771" i="17" s="1"/>
  <c r="J772" i="17"/>
  <c r="K772" i="17" s="1"/>
  <c r="L772" i="17" s="1"/>
  <c r="J773" i="17"/>
  <c r="K773" i="17" s="1"/>
  <c r="L773" i="17" s="1"/>
  <c r="J774" i="17"/>
  <c r="K774" i="17" s="1"/>
  <c r="L774" i="17" s="1"/>
  <c r="J775" i="17"/>
  <c r="K775" i="17" s="1"/>
  <c r="L775" i="17" s="1"/>
  <c r="J776" i="17"/>
  <c r="K776" i="17" s="1"/>
  <c r="L776" i="17" s="1"/>
  <c r="J777" i="17"/>
  <c r="K777" i="17" s="1"/>
  <c r="L777" i="17" s="1"/>
  <c r="J778" i="17"/>
  <c r="K778" i="17" s="1"/>
  <c r="L778" i="17" s="1"/>
  <c r="J779" i="17"/>
  <c r="K779" i="17" s="1"/>
  <c r="L779" i="17" s="1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J494" i="17"/>
  <c r="K494" i="17" s="1"/>
  <c r="J495" i="17"/>
  <c r="K495" i="17" s="1"/>
  <c r="L495" i="17" s="1"/>
  <c r="M495" i="17" s="1"/>
  <c r="J496" i="17"/>
  <c r="J497" i="17"/>
  <c r="K497" i="17" s="1"/>
  <c r="L497" i="17" s="1"/>
  <c r="M497" i="17" s="1"/>
  <c r="J498" i="17"/>
  <c r="K498" i="17" s="1"/>
  <c r="L498" i="17" s="1"/>
  <c r="M498" i="17" s="1"/>
  <c r="J499" i="17"/>
  <c r="K499" i="17" s="1"/>
  <c r="L499" i="17" s="1"/>
  <c r="M499" i="17" s="1"/>
  <c r="J500" i="17"/>
  <c r="K500" i="17" s="1"/>
  <c r="L500" i="17" s="1"/>
  <c r="M500" i="17" s="1"/>
  <c r="J501" i="17"/>
  <c r="K501" i="17" s="1"/>
  <c r="L501" i="17" s="1"/>
  <c r="M501" i="17" s="1"/>
  <c r="J502" i="17"/>
  <c r="K502" i="17" s="1"/>
  <c r="L502" i="17" s="1"/>
  <c r="M502" i="17" s="1"/>
  <c r="J503" i="17"/>
  <c r="K503" i="17"/>
  <c r="L503" i="17" s="1"/>
  <c r="M503" i="17" s="1"/>
  <c r="J504" i="17"/>
  <c r="K504" i="17" s="1"/>
  <c r="L504" i="17" s="1"/>
  <c r="M504" i="17" s="1"/>
  <c r="J505" i="17"/>
  <c r="K505" i="17"/>
  <c r="L505" i="17" s="1"/>
  <c r="M505" i="17" s="1"/>
  <c r="J506" i="17"/>
  <c r="K506" i="17" s="1"/>
  <c r="L506" i="17" s="1"/>
  <c r="M506" i="17" s="1"/>
  <c r="P506" i="17" s="1"/>
  <c r="J507" i="17"/>
  <c r="K507" i="17" s="1"/>
  <c r="L507" i="17" s="1"/>
  <c r="M507" i="17" s="1"/>
  <c r="J508" i="17"/>
  <c r="K508" i="17"/>
  <c r="L508" i="17" s="1"/>
  <c r="M508" i="17" s="1"/>
  <c r="J509" i="17"/>
  <c r="K509" i="17" s="1"/>
  <c r="L509" i="17" s="1"/>
  <c r="J510" i="17"/>
  <c r="K510" i="17" s="1"/>
  <c r="L510" i="17" s="1"/>
  <c r="J511" i="17"/>
  <c r="K511" i="17" s="1"/>
  <c r="L511" i="17" s="1"/>
  <c r="J512" i="17"/>
  <c r="K512" i="17" s="1"/>
  <c r="L512" i="17" s="1"/>
  <c r="J513" i="17"/>
  <c r="K513" i="17" s="1"/>
  <c r="L513" i="17" s="1"/>
  <c r="J514" i="17"/>
  <c r="K514" i="17" s="1"/>
  <c r="L514" i="17" s="1"/>
  <c r="J515" i="17"/>
  <c r="K515" i="17" s="1"/>
  <c r="L515" i="17" s="1"/>
  <c r="M515" i="17" s="1"/>
  <c r="J516" i="17"/>
  <c r="K516" i="17" s="1"/>
  <c r="L516" i="17" s="1"/>
  <c r="M516" i="17" s="1"/>
  <c r="J517" i="17"/>
  <c r="K517" i="17" s="1"/>
  <c r="L517" i="17" s="1"/>
  <c r="M517" i="17" s="1"/>
  <c r="J518" i="17"/>
  <c r="K518" i="17" s="1"/>
  <c r="L518" i="17" s="1"/>
  <c r="M518" i="17" s="1"/>
  <c r="J519" i="17"/>
  <c r="K519" i="17" s="1"/>
  <c r="L519" i="17" s="1"/>
  <c r="M519" i="17" s="1"/>
  <c r="J520" i="17"/>
  <c r="K520" i="17" s="1"/>
  <c r="L520" i="17" s="1"/>
  <c r="M520" i="17" s="1"/>
  <c r="J521" i="17"/>
  <c r="K521" i="17" s="1"/>
  <c r="L521" i="17" s="1"/>
  <c r="M521" i="17" s="1"/>
  <c r="J522" i="17"/>
  <c r="K522" i="17" s="1"/>
  <c r="L522" i="17" s="1"/>
  <c r="J523" i="17"/>
  <c r="K523" i="17" s="1"/>
  <c r="L523" i="17" s="1"/>
  <c r="M523" i="17" s="1"/>
  <c r="J524" i="17"/>
  <c r="K524" i="17" s="1"/>
  <c r="L524" i="17" s="1"/>
  <c r="M524" i="17" s="1"/>
  <c r="J525" i="17"/>
  <c r="K525" i="17" s="1"/>
  <c r="L525" i="17" s="1"/>
  <c r="M525" i="17" s="1"/>
  <c r="J526" i="17"/>
  <c r="K526" i="17"/>
  <c r="L526" i="17" s="1"/>
  <c r="J527" i="17"/>
  <c r="K527" i="17" s="1"/>
  <c r="L527" i="17" s="1"/>
  <c r="M527" i="17" s="1"/>
  <c r="J528" i="17"/>
  <c r="K528" i="17" s="1"/>
  <c r="L528" i="17" s="1"/>
  <c r="M528" i="17" s="1"/>
  <c r="J529" i="17"/>
  <c r="K529" i="17" s="1"/>
  <c r="L529" i="17" s="1"/>
  <c r="M529" i="17" s="1"/>
  <c r="J530" i="17"/>
  <c r="K530" i="17" s="1"/>
  <c r="L530" i="17" s="1"/>
  <c r="M530" i="17" s="1"/>
  <c r="P530" i="17" s="1"/>
  <c r="J531" i="17"/>
  <c r="K531" i="17" s="1"/>
  <c r="L531" i="17" s="1"/>
  <c r="M531" i="17" s="1"/>
  <c r="J532" i="17"/>
  <c r="K532" i="17" s="1"/>
  <c r="L532" i="17" s="1"/>
  <c r="M532" i="17" s="1"/>
  <c r="J533" i="17"/>
  <c r="K533" i="17" s="1"/>
  <c r="L533" i="17" s="1"/>
  <c r="M533" i="17" s="1"/>
  <c r="P533" i="17" s="1"/>
  <c r="J534" i="17"/>
  <c r="K534" i="17" s="1"/>
  <c r="L534" i="17" s="1"/>
  <c r="M534" i="17" s="1"/>
  <c r="J535" i="17"/>
  <c r="K535" i="17" s="1"/>
  <c r="L535" i="17" s="1"/>
  <c r="M535" i="17" s="1"/>
  <c r="J536" i="17"/>
  <c r="K536" i="17" s="1"/>
  <c r="L536" i="17" s="1"/>
  <c r="M536" i="17" s="1"/>
  <c r="J537" i="17"/>
  <c r="K537" i="17" s="1"/>
  <c r="L537" i="17" s="1"/>
  <c r="M537" i="17" s="1"/>
  <c r="J538" i="17"/>
  <c r="K538" i="17" s="1"/>
  <c r="L538" i="17" s="1"/>
  <c r="M538" i="17" s="1"/>
  <c r="J539" i="17"/>
  <c r="K539" i="17" s="1"/>
  <c r="L539" i="17" s="1"/>
  <c r="M539" i="17" s="1"/>
  <c r="J540" i="17"/>
  <c r="K540" i="17" s="1"/>
  <c r="L540" i="17" s="1"/>
  <c r="M540" i="17" s="1"/>
  <c r="J541" i="17"/>
  <c r="K541" i="17" s="1"/>
  <c r="L541" i="17" s="1"/>
  <c r="M541" i="17" s="1"/>
  <c r="J542" i="17"/>
  <c r="K542" i="17" s="1"/>
  <c r="L542" i="17" s="1"/>
  <c r="M542" i="17" s="1"/>
  <c r="J543" i="17"/>
  <c r="K543" i="17" s="1"/>
  <c r="L543" i="17" s="1"/>
  <c r="M543" i="17" s="1"/>
  <c r="J544" i="17"/>
  <c r="K544" i="17" s="1"/>
  <c r="L544" i="17" s="1"/>
  <c r="M544" i="17" s="1"/>
  <c r="J545" i="17"/>
  <c r="K545" i="17" s="1"/>
  <c r="L545" i="17" s="1"/>
  <c r="M545" i="17" s="1"/>
  <c r="J546" i="17"/>
  <c r="K546" i="17" s="1"/>
  <c r="L546" i="17" s="1"/>
  <c r="M546" i="17" s="1"/>
  <c r="J547" i="17"/>
  <c r="K547" i="17" s="1"/>
  <c r="L547" i="17" s="1"/>
  <c r="M547" i="17" s="1"/>
  <c r="J548" i="17"/>
  <c r="K548" i="17"/>
  <c r="L548" i="17" s="1"/>
  <c r="M548" i="17" s="1"/>
  <c r="J549" i="17"/>
  <c r="K549" i="17" s="1"/>
  <c r="L549" i="17" s="1"/>
  <c r="M549" i="17" s="1"/>
  <c r="J550" i="17"/>
  <c r="K550" i="17"/>
  <c r="L550" i="17" s="1"/>
  <c r="M550" i="17" s="1"/>
  <c r="J551" i="17"/>
  <c r="K551" i="17" s="1"/>
  <c r="L551" i="17" s="1"/>
  <c r="M551" i="17" s="1"/>
  <c r="J552" i="17"/>
  <c r="K552" i="17" s="1"/>
  <c r="L552" i="17" s="1"/>
  <c r="M552" i="17" s="1"/>
  <c r="J553" i="17"/>
  <c r="K553" i="17" s="1"/>
  <c r="L553" i="17" s="1"/>
  <c r="M553" i="17" s="1"/>
  <c r="J554" i="17"/>
  <c r="K554" i="17"/>
  <c r="L554" i="17" s="1"/>
  <c r="M554" i="17" s="1"/>
  <c r="P554" i="17" s="1"/>
  <c r="J555" i="17"/>
  <c r="K555" i="17" s="1"/>
  <c r="L555" i="17" s="1"/>
  <c r="M555" i="17" s="1"/>
  <c r="J556" i="17"/>
  <c r="K556" i="17"/>
  <c r="L556" i="17" s="1"/>
  <c r="M556" i="17" s="1"/>
  <c r="J557" i="17"/>
  <c r="K557" i="17" s="1"/>
  <c r="L557" i="17" s="1"/>
  <c r="M557" i="17" s="1"/>
  <c r="P557" i="17" s="1"/>
  <c r="J558" i="17"/>
  <c r="K558" i="17" s="1"/>
  <c r="L558" i="17" s="1"/>
  <c r="M558" i="17" s="1"/>
  <c r="J559" i="17"/>
  <c r="K559" i="17" s="1"/>
  <c r="L559" i="17" s="1"/>
  <c r="M559" i="17" s="1"/>
  <c r="J560" i="17"/>
  <c r="K560" i="17" s="1"/>
  <c r="L560" i="17" s="1"/>
  <c r="M560" i="17" s="1"/>
  <c r="J561" i="17"/>
  <c r="K561" i="17" s="1"/>
  <c r="L561" i="17" s="1"/>
  <c r="M561" i="17" s="1"/>
  <c r="J562" i="17"/>
  <c r="K562" i="17" s="1"/>
  <c r="L562" i="17" s="1"/>
  <c r="M562" i="17" s="1"/>
  <c r="J563" i="17"/>
  <c r="K563" i="17" s="1"/>
  <c r="L563" i="17" s="1"/>
  <c r="M563" i="17" s="1"/>
  <c r="J564" i="17"/>
  <c r="K564" i="17" s="1"/>
  <c r="L564" i="17" s="1"/>
  <c r="M564" i="17" s="1"/>
  <c r="J565" i="17"/>
  <c r="K565" i="17" s="1"/>
  <c r="L565" i="17" s="1"/>
  <c r="M565" i="17" s="1"/>
  <c r="J566" i="17"/>
  <c r="K566" i="17" s="1"/>
  <c r="L566" i="17" s="1"/>
  <c r="M566" i="17" s="1"/>
  <c r="J567" i="17"/>
  <c r="K567" i="17" s="1"/>
  <c r="L567" i="17" s="1"/>
  <c r="M567" i="17" s="1"/>
  <c r="J568" i="17"/>
  <c r="K568" i="17" s="1"/>
  <c r="L568" i="17" s="1"/>
  <c r="M568" i="17" s="1"/>
  <c r="J569" i="17"/>
  <c r="K569" i="17" s="1"/>
  <c r="L569" i="17" s="1"/>
  <c r="M569" i="17" s="1"/>
  <c r="J570" i="17"/>
  <c r="K570" i="17" s="1"/>
  <c r="L570" i="17" s="1"/>
  <c r="M570" i="17" s="1"/>
  <c r="J571" i="17"/>
  <c r="K571" i="17" s="1"/>
  <c r="L571" i="17" s="1"/>
  <c r="M571" i="17" s="1"/>
  <c r="J572" i="17"/>
  <c r="K572" i="17" s="1"/>
  <c r="L572" i="17" s="1"/>
  <c r="M572" i="17" s="1"/>
  <c r="J573" i="17"/>
  <c r="K573" i="17" s="1"/>
  <c r="L573" i="17" s="1"/>
  <c r="M573" i="17" s="1"/>
  <c r="J574" i="17"/>
  <c r="K574" i="17" s="1"/>
  <c r="L574" i="17" s="1"/>
  <c r="M574" i="17" s="1"/>
  <c r="J575" i="17"/>
  <c r="K575" i="17" s="1"/>
  <c r="L575" i="17" s="1"/>
  <c r="M575" i="17" s="1"/>
  <c r="J576" i="17"/>
  <c r="K576" i="17" s="1"/>
  <c r="L576" i="17" s="1"/>
  <c r="M576" i="17" s="1"/>
  <c r="J577" i="17"/>
  <c r="K577" i="17" s="1"/>
  <c r="L577" i="17" s="1"/>
  <c r="M577" i="17" s="1"/>
  <c r="J578" i="17"/>
  <c r="K578" i="17"/>
  <c r="L578" i="17" s="1"/>
  <c r="M578" i="17" s="1"/>
  <c r="J579" i="17"/>
  <c r="K579" i="17" s="1"/>
  <c r="L579" i="17" s="1"/>
  <c r="M579" i="17" s="1"/>
  <c r="J580" i="17"/>
  <c r="K580" i="17" s="1"/>
  <c r="L580" i="17" s="1"/>
  <c r="M580" i="17" s="1"/>
  <c r="J581" i="17"/>
  <c r="K581" i="17" s="1"/>
  <c r="L581" i="17" s="1"/>
  <c r="M581" i="17" s="1"/>
  <c r="J582" i="17"/>
  <c r="K582" i="17" s="1"/>
  <c r="L582" i="17" s="1"/>
  <c r="M582" i="17" s="1"/>
  <c r="J583" i="17"/>
  <c r="K583" i="17" s="1"/>
  <c r="L583" i="17" s="1"/>
  <c r="M583" i="17" s="1"/>
  <c r="J584" i="17"/>
  <c r="K584" i="17" s="1"/>
  <c r="L584" i="17" s="1"/>
  <c r="M584" i="17" s="1"/>
  <c r="J585" i="17"/>
  <c r="K585" i="17" s="1"/>
  <c r="L585" i="17" s="1"/>
  <c r="M585" i="17" s="1"/>
  <c r="P585" i="17" s="1"/>
  <c r="J586" i="17"/>
  <c r="K586" i="17" s="1"/>
  <c r="L586" i="17" s="1"/>
  <c r="M586" i="17" s="1"/>
  <c r="P586" i="17" s="1"/>
  <c r="J587" i="17"/>
  <c r="K587" i="17" s="1"/>
  <c r="L587" i="17" s="1"/>
  <c r="M587" i="17" s="1"/>
  <c r="J588" i="17"/>
  <c r="K588" i="17" s="1"/>
  <c r="L588" i="17" s="1"/>
  <c r="M588" i="17" s="1"/>
  <c r="J589" i="17"/>
  <c r="K589" i="17" s="1"/>
  <c r="L589" i="17" s="1"/>
  <c r="M589" i="17" s="1"/>
  <c r="J590" i="17"/>
  <c r="K590" i="17" s="1"/>
  <c r="L590" i="17" s="1"/>
  <c r="M590" i="17" s="1"/>
  <c r="J591" i="17"/>
  <c r="K591" i="17" s="1"/>
  <c r="L591" i="17" s="1"/>
  <c r="M591" i="17" s="1"/>
  <c r="J592" i="17"/>
  <c r="K592" i="17" s="1"/>
  <c r="L592" i="17" s="1"/>
  <c r="M592" i="17" s="1"/>
  <c r="J593" i="17"/>
  <c r="K593" i="17" s="1"/>
  <c r="L593" i="17" s="1"/>
  <c r="M593" i="17" s="1"/>
  <c r="J594" i="17"/>
  <c r="K594" i="17" s="1"/>
  <c r="L594" i="17" s="1"/>
  <c r="M594" i="17" s="1"/>
  <c r="J595" i="17"/>
  <c r="K595" i="17" s="1"/>
  <c r="L595" i="17" s="1"/>
  <c r="M595" i="17" s="1"/>
  <c r="J596" i="17"/>
  <c r="K596" i="17"/>
  <c r="L596" i="17" s="1"/>
  <c r="M596" i="17" s="1"/>
  <c r="J597" i="17"/>
  <c r="K597" i="17" s="1"/>
  <c r="L597" i="17" s="1"/>
  <c r="M597" i="17" s="1"/>
  <c r="J598" i="17"/>
  <c r="K598" i="17" s="1"/>
  <c r="L598" i="17" s="1"/>
  <c r="M598" i="17" s="1"/>
  <c r="J599" i="17"/>
  <c r="K599" i="17" s="1"/>
  <c r="L599" i="17" s="1"/>
  <c r="M599" i="17" s="1"/>
  <c r="J600" i="17"/>
  <c r="K600" i="17" s="1"/>
  <c r="L600" i="17" s="1"/>
  <c r="M600" i="17" s="1"/>
  <c r="J601" i="17"/>
  <c r="K601" i="17" s="1"/>
  <c r="L601" i="17" s="1"/>
  <c r="M601" i="17" s="1"/>
  <c r="J602" i="17"/>
  <c r="K602" i="17" s="1"/>
  <c r="L602" i="17" s="1"/>
  <c r="M602" i="17" s="1"/>
  <c r="J603" i="17"/>
  <c r="K603" i="17" s="1"/>
  <c r="L603" i="17" s="1"/>
  <c r="M603" i="17" s="1"/>
  <c r="J604" i="17"/>
  <c r="K604" i="17" s="1"/>
  <c r="L604" i="17" s="1"/>
  <c r="M604" i="17" s="1"/>
  <c r="J605" i="17"/>
  <c r="K605" i="17" s="1"/>
  <c r="L605" i="17" s="1"/>
  <c r="M605" i="17" s="1"/>
  <c r="J606" i="17"/>
  <c r="K606" i="17"/>
  <c r="L606" i="17" s="1"/>
  <c r="M606" i="17" s="1"/>
  <c r="J607" i="17"/>
  <c r="K607" i="17" s="1"/>
  <c r="L607" i="17" s="1"/>
  <c r="M607" i="17" s="1"/>
  <c r="J608" i="17"/>
  <c r="K608" i="17" s="1"/>
  <c r="L608" i="17" s="1"/>
  <c r="M608" i="17" s="1"/>
  <c r="J609" i="17"/>
  <c r="K609" i="17" s="1"/>
  <c r="L609" i="17" s="1"/>
  <c r="M609" i="17" s="1"/>
  <c r="J610" i="17"/>
  <c r="K610" i="17" s="1"/>
  <c r="L610" i="17" s="1"/>
  <c r="M610" i="17" s="1"/>
  <c r="P610" i="17" s="1"/>
  <c r="J611" i="17"/>
  <c r="K611" i="17" s="1"/>
  <c r="L611" i="17" s="1"/>
  <c r="M611" i="17" s="1"/>
  <c r="J612" i="17"/>
  <c r="K612" i="17" s="1"/>
  <c r="L612" i="17" s="1"/>
  <c r="M612" i="17" s="1"/>
  <c r="J613" i="17"/>
  <c r="K613" i="17" s="1"/>
  <c r="L613" i="17" s="1"/>
  <c r="M613" i="17" s="1"/>
  <c r="J614" i="17"/>
  <c r="K614" i="17" s="1"/>
  <c r="L614" i="17" s="1"/>
  <c r="J615" i="17"/>
  <c r="K615" i="17" s="1"/>
  <c r="L615" i="17" s="1"/>
  <c r="M615" i="17" s="1"/>
  <c r="J616" i="17"/>
  <c r="K616" i="17" s="1"/>
  <c r="L616" i="17" s="1"/>
  <c r="M616" i="17" s="1"/>
  <c r="J617" i="17"/>
  <c r="K617" i="17" s="1"/>
  <c r="L617" i="17" s="1"/>
  <c r="M617" i="17" s="1"/>
  <c r="J618" i="17"/>
  <c r="K618" i="17" s="1"/>
  <c r="L618" i="17" s="1"/>
  <c r="M618" i="17" s="1"/>
  <c r="J619" i="17"/>
  <c r="K619" i="17" s="1"/>
  <c r="L619" i="17" s="1"/>
  <c r="M619" i="17" s="1"/>
  <c r="J620" i="17"/>
  <c r="K620" i="17" s="1"/>
  <c r="L620" i="17" s="1"/>
  <c r="M620" i="17" s="1"/>
  <c r="J621" i="17"/>
  <c r="K621" i="17" s="1"/>
  <c r="L621" i="17" s="1"/>
  <c r="M621" i="17" s="1"/>
  <c r="J622" i="17"/>
  <c r="K622" i="17" s="1"/>
  <c r="L622" i="17" s="1"/>
  <c r="M622" i="17" s="1"/>
  <c r="J623" i="17"/>
  <c r="K623" i="17" s="1"/>
  <c r="L623" i="17" s="1"/>
  <c r="M623" i="17" s="1"/>
  <c r="J624" i="17"/>
  <c r="K624" i="17" s="1"/>
  <c r="L624" i="17" s="1"/>
  <c r="M624" i="17" s="1"/>
  <c r="J625" i="17"/>
  <c r="K625" i="17" s="1"/>
  <c r="L625" i="17" s="1"/>
  <c r="J626" i="17"/>
  <c r="K626" i="17" s="1"/>
  <c r="L626" i="17" s="1"/>
  <c r="M626" i="17" s="1"/>
  <c r="J627" i="17"/>
  <c r="K627" i="17" s="1"/>
  <c r="L627" i="17" s="1"/>
  <c r="M627" i="17" s="1"/>
  <c r="J628" i="17"/>
  <c r="K628" i="17" s="1"/>
  <c r="L628" i="17" s="1"/>
  <c r="M628" i="17" s="1"/>
  <c r="J629" i="17"/>
  <c r="K629" i="17" s="1"/>
  <c r="L629" i="17" s="1"/>
  <c r="M629" i="17" s="1"/>
  <c r="J630" i="17"/>
  <c r="K630" i="17"/>
  <c r="L630" i="17" s="1"/>
  <c r="M630" i="17" s="1"/>
  <c r="J631" i="17"/>
  <c r="K631" i="17" s="1"/>
  <c r="L631" i="17" s="1"/>
  <c r="M631" i="17" s="1"/>
  <c r="J632" i="17"/>
  <c r="K632" i="17" s="1"/>
  <c r="L632" i="17" s="1"/>
  <c r="M632" i="17" s="1"/>
  <c r="J633" i="17"/>
  <c r="K633" i="17" s="1"/>
  <c r="L633" i="17" s="1"/>
  <c r="M633" i="17" s="1"/>
  <c r="J634" i="17"/>
  <c r="K634" i="17" s="1"/>
  <c r="L634" i="17" s="1"/>
  <c r="M634" i="17" s="1"/>
  <c r="J635" i="17"/>
  <c r="K635" i="17" s="1"/>
  <c r="L635" i="17" s="1"/>
  <c r="M635" i="17" s="1"/>
  <c r="J636" i="17"/>
  <c r="K636" i="17"/>
  <c r="L636" i="17" s="1"/>
  <c r="M636" i="17" s="1"/>
  <c r="J637" i="17"/>
  <c r="K637" i="17" s="1"/>
  <c r="L637" i="17" s="1"/>
  <c r="M637" i="17" s="1"/>
  <c r="P637" i="17" s="1"/>
  <c r="J638" i="17"/>
  <c r="K638" i="17" s="1"/>
  <c r="L638" i="17" s="1"/>
  <c r="M638" i="17" s="1"/>
  <c r="J639" i="17"/>
  <c r="K639" i="17" s="1"/>
  <c r="L639" i="17" s="1"/>
  <c r="M639" i="17" s="1"/>
  <c r="J640" i="17"/>
  <c r="K640" i="17" s="1"/>
  <c r="L640" i="17" s="1"/>
  <c r="M640" i="17" s="1"/>
  <c r="J641" i="17"/>
  <c r="K641" i="17" s="1"/>
  <c r="L641" i="17" s="1"/>
  <c r="M641" i="17" s="1"/>
  <c r="J642" i="17"/>
  <c r="K642" i="17" s="1"/>
  <c r="L642" i="17" s="1"/>
  <c r="M642" i="17" s="1"/>
  <c r="J643" i="17"/>
  <c r="K643" i="17" s="1"/>
  <c r="L643" i="17" s="1"/>
  <c r="M643" i="17" s="1"/>
  <c r="J644" i="17"/>
  <c r="K644" i="17" s="1"/>
  <c r="L644" i="17" s="1"/>
  <c r="M644" i="17" s="1"/>
  <c r="J645" i="17"/>
  <c r="K645" i="17" s="1"/>
  <c r="L645" i="17" s="1"/>
  <c r="M645" i="17" s="1"/>
  <c r="J646" i="17"/>
  <c r="K646" i="17" s="1"/>
  <c r="L646" i="17" s="1"/>
  <c r="M646" i="17" s="1"/>
  <c r="J647" i="17"/>
  <c r="K647" i="17" s="1"/>
  <c r="L647" i="17" s="1"/>
  <c r="M647" i="17" s="1"/>
  <c r="J648" i="17"/>
  <c r="K648" i="17" s="1"/>
  <c r="L648" i="17" s="1"/>
  <c r="M648" i="17" s="1"/>
  <c r="J649" i="17"/>
  <c r="K649" i="17" s="1"/>
  <c r="L649" i="17" s="1"/>
  <c r="M649" i="17" s="1"/>
  <c r="J650" i="17"/>
  <c r="K650" i="17" s="1"/>
  <c r="L650" i="17" s="1"/>
  <c r="M650" i="17" s="1"/>
  <c r="J651" i="17"/>
  <c r="K651" i="17" s="1"/>
  <c r="L651" i="17" s="1"/>
  <c r="M651" i="17" s="1"/>
  <c r="J652" i="17"/>
  <c r="K652" i="17" s="1"/>
  <c r="L652" i="17" s="1"/>
  <c r="M652" i="17" s="1"/>
  <c r="J653" i="17"/>
  <c r="K653" i="17" s="1"/>
  <c r="L653" i="17" s="1"/>
  <c r="M653" i="17" s="1"/>
  <c r="J654" i="17"/>
  <c r="K654" i="17"/>
  <c r="L654" i="17" s="1"/>
  <c r="M654" i="17" s="1"/>
  <c r="J655" i="17"/>
  <c r="K655" i="17" s="1"/>
  <c r="L655" i="17" s="1"/>
  <c r="M655" i="17" s="1"/>
  <c r="J656" i="17"/>
  <c r="K656" i="17" s="1"/>
  <c r="L656" i="17" s="1"/>
  <c r="M656" i="17" s="1"/>
  <c r="J657" i="17"/>
  <c r="K657" i="17" s="1"/>
  <c r="L657" i="17" s="1"/>
  <c r="M657" i="17" s="1"/>
  <c r="J658" i="17"/>
  <c r="K658" i="17" s="1"/>
  <c r="L658" i="17" s="1"/>
  <c r="M658" i="17" s="1"/>
  <c r="J659" i="17"/>
  <c r="K659" i="17" s="1"/>
  <c r="L659" i="17" s="1"/>
  <c r="M659" i="17" s="1"/>
  <c r="J660" i="17"/>
  <c r="K660" i="17" s="1"/>
  <c r="L660" i="17" s="1"/>
  <c r="M660" i="17" s="1"/>
  <c r="J661" i="17"/>
  <c r="K661" i="17" s="1"/>
  <c r="L661" i="17" s="1"/>
  <c r="M661" i="17" s="1"/>
  <c r="P661" i="17" s="1"/>
  <c r="J662" i="17"/>
  <c r="K662" i="17" s="1"/>
  <c r="L662" i="17" s="1"/>
  <c r="J663" i="17"/>
  <c r="K663" i="17" s="1"/>
  <c r="L663" i="17" s="1"/>
  <c r="J664" i="17"/>
  <c r="K664" i="17" s="1"/>
  <c r="L664" i="17" s="1"/>
  <c r="J665" i="17"/>
  <c r="K665" i="17" s="1"/>
  <c r="L665" i="17" s="1"/>
  <c r="J666" i="17"/>
  <c r="K666" i="17" s="1"/>
  <c r="L666" i="17" s="1"/>
  <c r="J667" i="17"/>
  <c r="K667" i="17" s="1"/>
  <c r="L667" i="17" s="1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J351" i="17"/>
  <c r="K351" i="17" s="1"/>
  <c r="L351" i="17" s="1"/>
  <c r="M351" i="17" s="1"/>
  <c r="J352" i="17"/>
  <c r="K352" i="17" s="1"/>
  <c r="L352" i="17" s="1"/>
  <c r="M352" i="17" s="1"/>
  <c r="J353" i="17"/>
  <c r="K353" i="17" s="1"/>
  <c r="L353" i="17" s="1"/>
  <c r="M353" i="17" s="1"/>
  <c r="J354" i="17"/>
  <c r="J355" i="17"/>
  <c r="K355" i="17" s="1"/>
  <c r="L355" i="17" s="1"/>
  <c r="M355" i="17" s="1"/>
  <c r="J356" i="17"/>
  <c r="K356" i="17" s="1"/>
  <c r="L356" i="17" s="1"/>
  <c r="M356" i="17" s="1"/>
  <c r="J357" i="17"/>
  <c r="K357" i="17" s="1"/>
  <c r="L357" i="17" s="1"/>
  <c r="M357" i="17" s="1"/>
  <c r="J358" i="17"/>
  <c r="K358" i="17" s="1"/>
  <c r="L358" i="17" s="1"/>
  <c r="M358" i="17" s="1"/>
  <c r="J359" i="17"/>
  <c r="K359" i="17" s="1"/>
  <c r="L359" i="17" s="1"/>
  <c r="M359" i="17" s="1"/>
  <c r="J360" i="17"/>
  <c r="K360" i="17" s="1"/>
  <c r="L360" i="17" s="1"/>
  <c r="M360" i="17" s="1"/>
  <c r="J361" i="17"/>
  <c r="K361" i="17" s="1"/>
  <c r="L361" i="17" s="1"/>
  <c r="M361" i="17" s="1"/>
  <c r="J362" i="17"/>
  <c r="K362" i="17" s="1"/>
  <c r="L362" i="17" s="1"/>
  <c r="M362" i="17" s="1"/>
  <c r="J363" i="17"/>
  <c r="K363" i="17" s="1"/>
  <c r="L363" i="17" s="1"/>
  <c r="M363" i="17" s="1"/>
  <c r="J364" i="17"/>
  <c r="K364" i="17" s="1"/>
  <c r="L364" i="17" s="1"/>
  <c r="M364" i="17" s="1"/>
  <c r="J365" i="17"/>
  <c r="K365" i="17" s="1"/>
  <c r="L365" i="17" s="1"/>
  <c r="M365" i="17" s="1"/>
  <c r="J366" i="17"/>
  <c r="K366" i="17" s="1"/>
  <c r="L366" i="17" s="1"/>
  <c r="M366" i="17" s="1"/>
  <c r="J367" i="17"/>
  <c r="K367" i="17" s="1"/>
  <c r="L367" i="17" s="1"/>
  <c r="M367" i="17" s="1"/>
  <c r="J368" i="17"/>
  <c r="K368" i="17" s="1"/>
  <c r="L368" i="17" s="1"/>
  <c r="M368" i="17" s="1"/>
  <c r="J369" i="17"/>
  <c r="K369" i="17" s="1"/>
  <c r="L369" i="17" s="1"/>
  <c r="M369" i="17" s="1"/>
  <c r="J370" i="17"/>
  <c r="K370" i="17" s="1"/>
  <c r="L370" i="17" s="1"/>
  <c r="M370" i="17" s="1"/>
  <c r="J371" i="17"/>
  <c r="K371" i="17" s="1"/>
  <c r="L371" i="17" s="1"/>
  <c r="M371" i="17" s="1"/>
  <c r="J372" i="17"/>
  <c r="K372" i="17" s="1"/>
  <c r="L372" i="17" s="1"/>
  <c r="M372" i="17" s="1"/>
  <c r="J373" i="17"/>
  <c r="K373" i="17" s="1"/>
  <c r="L373" i="17" s="1"/>
  <c r="M373" i="17" s="1"/>
  <c r="J374" i="17"/>
  <c r="K374" i="17" s="1"/>
  <c r="L374" i="17" s="1"/>
  <c r="M374" i="17" s="1"/>
  <c r="J375" i="17"/>
  <c r="K375" i="17" s="1"/>
  <c r="L375" i="17" s="1"/>
  <c r="M375" i="17" s="1"/>
  <c r="J376" i="17"/>
  <c r="K376" i="17" s="1"/>
  <c r="L376" i="17" s="1"/>
  <c r="M376" i="17" s="1"/>
  <c r="J377" i="17"/>
  <c r="K377" i="17" s="1"/>
  <c r="L377" i="17" s="1"/>
  <c r="M377" i="17" s="1"/>
  <c r="J378" i="17"/>
  <c r="K378" i="17" s="1"/>
  <c r="L378" i="17" s="1"/>
  <c r="M378" i="17" s="1"/>
  <c r="J379" i="17"/>
  <c r="K379" i="17" s="1"/>
  <c r="L379" i="17" s="1"/>
  <c r="M379" i="17" s="1"/>
  <c r="J380" i="17"/>
  <c r="K380" i="17" s="1"/>
  <c r="L380" i="17" s="1"/>
  <c r="M380" i="17" s="1"/>
  <c r="J381" i="17"/>
  <c r="K381" i="17" s="1"/>
  <c r="L381" i="17" s="1"/>
  <c r="M381" i="17" s="1"/>
  <c r="J382" i="17"/>
  <c r="K382" i="17" s="1"/>
  <c r="L382" i="17" s="1"/>
  <c r="M382" i="17" s="1"/>
  <c r="J383" i="17"/>
  <c r="K383" i="17" s="1"/>
  <c r="L383" i="17" s="1"/>
  <c r="M383" i="17" s="1"/>
  <c r="J384" i="17"/>
  <c r="K384" i="17" s="1"/>
  <c r="L384" i="17" s="1"/>
  <c r="M384" i="17" s="1"/>
  <c r="J385" i="17"/>
  <c r="K385" i="17" s="1"/>
  <c r="L385" i="17" s="1"/>
  <c r="M385" i="17" s="1"/>
  <c r="J386" i="17"/>
  <c r="K386" i="17" s="1"/>
  <c r="L386" i="17" s="1"/>
  <c r="M386" i="17" s="1"/>
  <c r="J387" i="17"/>
  <c r="K387" i="17" s="1"/>
  <c r="L387" i="17" s="1"/>
  <c r="M387" i="17" s="1"/>
  <c r="J388" i="17"/>
  <c r="K388" i="17" s="1"/>
  <c r="L388" i="17" s="1"/>
  <c r="M388" i="17" s="1"/>
  <c r="J389" i="17"/>
  <c r="K389" i="17" s="1"/>
  <c r="L389" i="17" s="1"/>
  <c r="M389" i="17" s="1"/>
  <c r="J390" i="17"/>
  <c r="K390" i="17" s="1"/>
  <c r="L390" i="17" s="1"/>
  <c r="M390" i="17" s="1"/>
  <c r="J391" i="17"/>
  <c r="K391" i="17" s="1"/>
  <c r="L391" i="17" s="1"/>
  <c r="M391" i="17" s="1"/>
  <c r="J392" i="17"/>
  <c r="K392" i="17" s="1"/>
  <c r="L392" i="17" s="1"/>
  <c r="M392" i="17" s="1"/>
  <c r="J393" i="17"/>
  <c r="K393" i="17" s="1"/>
  <c r="L393" i="17" s="1"/>
  <c r="M393" i="17" s="1"/>
  <c r="J394" i="17"/>
  <c r="K394" i="17" s="1"/>
  <c r="L394" i="17" s="1"/>
  <c r="M394" i="17" s="1"/>
  <c r="J395" i="17"/>
  <c r="K395" i="17" s="1"/>
  <c r="L395" i="17" s="1"/>
  <c r="M395" i="17" s="1"/>
  <c r="J396" i="17"/>
  <c r="K396" i="17" s="1"/>
  <c r="L396" i="17" s="1"/>
  <c r="M396" i="17" s="1"/>
  <c r="J397" i="17"/>
  <c r="K397" i="17" s="1"/>
  <c r="L397" i="17" s="1"/>
  <c r="M397" i="17" s="1"/>
  <c r="J398" i="17"/>
  <c r="K398" i="17" s="1"/>
  <c r="L398" i="17" s="1"/>
  <c r="M398" i="17" s="1"/>
  <c r="J399" i="17"/>
  <c r="K399" i="17" s="1"/>
  <c r="L399" i="17" s="1"/>
  <c r="M399" i="17" s="1"/>
  <c r="J400" i="17"/>
  <c r="K400" i="17" s="1"/>
  <c r="L400" i="17" s="1"/>
  <c r="M400" i="17" s="1"/>
  <c r="J401" i="17"/>
  <c r="K401" i="17" s="1"/>
  <c r="L401" i="17" s="1"/>
  <c r="M401" i="17" s="1"/>
  <c r="J402" i="17"/>
  <c r="K402" i="17" s="1"/>
  <c r="L402" i="17" s="1"/>
  <c r="M402" i="17" s="1"/>
  <c r="J403" i="17"/>
  <c r="K403" i="17" s="1"/>
  <c r="L403" i="17" s="1"/>
  <c r="M403" i="17" s="1"/>
  <c r="J404" i="17"/>
  <c r="K404" i="17" s="1"/>
  <c r="L404" i="17" s="1"/>
  <c r="M404" i="17" s="1"/>
  <c r="J405" i="17"/>
  <c r="K405" i="17" s="1"/>
  <c r="L405" i="17" s="1"/>
  <c r="M405" i="17" s="1"/>
  <c r="J406" i="17"/>
  <c r="K406" i="17" s="1"/>
  <c r="L406" i="17" s="1"/>
  <c r="M406" i="17" s="1"/>
  <c r="J407" i="17"/>
  <c r="K407" i="17" s="1"/>
  <c r="L407" i="17" s="1"/>
  <c r="M407" i="17" s="1"/>
  <c r="J408" i="17"/>
  <c r="K408" i="17" s="1"/>
  <c r="L408" i="17" s="1"/>
  <c r="M408" i="17" s="1"/>
  <c r="J409" i="17"/>
  <c r="K409" i="17" s="1"/>
  <c r="L409" i="17" s="1"/>
  <c r="M409" i="17" s="1"/>
  <c r="J410" i="17"/>
  <c r="K410" i="17" s="1"/>
  <c r="L410" i="17" s="1"/>
  <c r="M410" i="17" s="1"/>
  <c r="J411" i="17"/>
  <c r="K411" i="17" s="1"/>
  <c r="L411" i="17" s="1"/>
  <c r="M411" i="17" s="1"/>
  <c r="J412" i="17"/>
  <c r="K412" i="17" s="1"/>
  <c r="L412" i="17" s="1"/>
  <c r="M412" i="17" s="1"/>
  <c r="J413" i="17"/>
  <c r="K413" i="17" s="1"/>
  <c r="L413" i="17" s="1"/>
  <c r="M413" i="17" s="1"/>
  <c r="J414" i="17"/>
  <c r="K414" i="17" s="1"/>
  <c r="L414" i="17" s="1"/>
  <c r="M414" i="17" s="1"/>
  <c r="J415" i="17"/>
  <c r="K415" i="17" s="1"/>
  <c r="L415" i="17" s="1"/>
  <c r="M415" i="17" s="1"/>
  <c r="J416" i="17"/>
  <c r="K416" i="17" s="1"/>
  <c r="L416" i="17" s="1"/>
  <c r="M416" i="17" s="1"/>
  <c r="J417" i="17"/>
  <c r="K417" i="17" s="1"/>
  <c r="L417" i="17" s="1"/>
  <c r="M417" i="17" s="1"/>
  <c r="J418" i="17"/>
  <c r="K418" i="17" s="1"/>
  <c r="L418" i="17" s="1"/>
  <c r="M418" i="17" s="1"/>
  <c r="J419" i="17"/>
  <c r="K419" i="17" s="1"/>
  <c r="L419" i="17" s="1"/>
  <c r="M419" i="17" s="1"/>
  <c r="J420" i="17"/>
  <c r="K420" i="17" s="1"/>
  <c r="L420" i="17" s="1"/>
  <c r="M420" i="17" s="1"/>
  <c r="J421" i="17"/>
  <c r="K421" i="17" s="1"/>
  <c r="L421" i="17" s="1"/>
  <c r="M421" i="17" s="1"/>
  <c r="J422" i="17"/>
  <c r="K422" i="17" s="1"/>
  <c r="L422" i="17" s="1"/>
  <c r="M422" i="17" s="1"/>
  <c r="J423" i="17"/>
  <c r="K423" i="17" s="1"/>
  <c r="L423" i="17" s="1"/>
  <c r="M423" i="17" s="1"/>
  <c r="J424" i="17"/>
  <c r="K424" i="17" s="1"/>
  <c r="L424" i="17" s="1"/>
  <c r="M424" i="17" s="1"/>
  <c r="J425" i="17"/>
  <c r="K425" i="17" s="1"/>
  <c r="L425" i="17" s="1"/>
  <c r="M425" i="17" s="1"/>
  <c r="J426" i="17"/>
  <c r="K426" i="17" s="1"/>
  <c r="L426" i="17" s="1"/>
  <c r="M426" i="17" s="1"/>
  <c r="J427" i="17"/>
  <c r="K427" i="17" s="1"/>
  <c r="L427" i="17" s="1"/>
  <c r="M427" i="17" s="1"/>
  <c r="J428" i="17"/>
  <c r="K428" i="17" s="1"/>
  <c r="L428" i="17" s="1"/>
  <c r="M428" i="17" s="1"/>
  <c r="J429" i="17"/>
  <c r="K429" i="17" s="1"/>
  <c r="L429" i="17" s="1"/>
  <c r="M429" i="17" s="1"/>
  <c r="J430" i="17"/>
  <c r="K430" i="17" s="1"/>
  <c r="L430" i="17" s="1"/>
  <c r="M430" i="17" s="1"/>
  <c r="J431" i="17"/>
  <c r="K431" i="17" s="1"/>
  <c r="L431" i="17" s="1"/>
  <c r="M431" i="17" s="1"/>
  <c r="J432" i="17"/>
  <c r="K432" i="17" s="1"/>
  <c r="L432" i="17" s="1"/>
  <c r="M432" i="17" s="1"/>
  <c r="J433" i="17"/>
  <c r="K433" i="17" s="1"/>
  <c r="L433" i="17" s="1"/>
  <c r="M433" i="17" s="1"/>
  <c r="J434" i="17"/>
  <c r="K434" i="17" s="1"/>
  <c r="L434" i="17" s="1"/>
  <c r="M434" i="17" s="1"/>
  <c r="J435" i="17"/>
  <c r="K435" i="17" s="1"/>
  <c r="L435" i="17" s="1"/>
  <c r="M435" i="17" s="1"/>
  <c r="J436" i="17"/>
  <c r="K436" i="17" s="1"/>
  <c r="L436" i="17" s="1"/>
  <c r="M436" i="17" s="1"/>
  <c r="J437" i="17"/>
  <c r="K437" i="17" s="1"/>
  <c r="L437" i="17" s="1"/>
  <c r="M437" i="17" s="1"/>
  <c r="J438" i="17"/>
  <c r="K438" i="17" s="1"/>
  <c r="L438" i="17" s="1"/>
  <c r="M438" i="17" s="1"/>
  <c r="J439" i="17"/>
  <c r="K439" i="17" s="1"/>
  <c r="L439" i="17" s="1"/>
  <c r="M439" i="17" s="1"/>
  <c r="J440" i="17"/>
  <c r="K440" i="17" s="1"/>
  <c r="L440" i="17" s="1"/>
  <c r="M440" i="17" s="1"/>
  <c r="J441" i="17"/>
  <c r="K441" i="17" s="1"/>
  <c r="L441" i="17" s="1"/>
  <c r="M441" i="17" s="1"/>
  <c r="J442" i="17"/>
  <c r="K442" i="17" s="1"/>
  <c r="L442" i="17" s="1"/>
  <c r="M442" i="17" s="1"/>
  <c r="J443" i="17"/>
  <c r="K443" i="17" s="1"/>
  <c r="L443" i="17" s="1"/>
  <c r="M443" i="17" s="1"/>
  <c r="J444" i="17"/>
  <c r="K444" i="17" s="1"/>
  <c r="L444" i="17" s="1"/>
  <c r="M444" i="17" s="1"/>
  <c r="J445" i="17"/>
  <c r="K445" i="17" s="1"/>
  <c r="L445" i="17" s="1"/>
  <c r="M445" i="17" s="1"/>
  <c r="J446" i="17"/>
  <c r="K446" i="17" s="1"/>
  <c r="L446" i="17" s="1"/>
  <c r="M446" i="17" s="1"/>
  <c r="J447" i="17"/>
  <c r="K447" i="17" s="1"/>
  <c r="L447" i="17" s="1"/>
  <c r="M447" i="17" s="1"/>
  <c r="J448" i="17"/>
  <c r="K448" i="17" s="1"/>
  <c r="L448" i="17" s="1"/>
  <c r="M448" i="17" s="1"/>
  <c r="J449" i="17"/>
  <c r="K449" i="17" s="1"/>
  <c r="L449" i="17" s="1"/>
  <c r="M449" i="17" s="1"/>
  <c r="J450" i="17"/>
  <c r="K450" i="17" s="1"/>
  <c r="L450" i="17" s="1"/>
  <c r="M450" i="17" s="1"/>
  <c r="J451" i="17"/>
  <c r="K451" i="17" s="1"/>
  <c r="L451" i="17" s="1"/>
  <c r="M451" i="17" s="1"/>
  <c r="J452" i="17"/>
  <c r="K452" i="17" s="1"/>
  <c r="L452" i="17" s="1"/>
  <c r="M452" i="17" s="1"/>
  <c r="J453" i="17"/>
  <c r="K453" i="17" s="1"/>
  <c r="L453" i="17" s="1"/>
  <c r="M453" i="17" s="1"/>
  <c r="J454" i="17"/>
  <c r="K454" i="17" s="1"/>
  <c r="L454" i="17" s="1"/>
  <c r="M454" i="17" s="1"/>
  <c r="J455" i="17"/>
  <c r="K455" i="17" s="1"/>
  <c r="L455" i="17" s="1"/>
  <c r="M455" i="17" s="1"/>
  <c r="J456" i="17"/>
  <c r="K456" i="17" s="1"/>
  <c r="L456" i="17" s="1"/>
  <c r="M456" i="17" s="1"/>
  <c r="J457" i="17"/>
  <c r="K457" i="17" s="1"/>
  <c r="L457" i="17" s="1"/>
  <c r="M457" i="17" s="1"/>
  <c r="J458" i="17"/>
  <c r="K458" i="17" s="1"/>
  <c r="L458" i="17" s="1"/>
  <c r="M458" i="17" s="1"/>
  <c r="J459" i="17"/>
  <c r="K459" i="17" s="1"/>
  <c r="L459" i="17" s="1"/>
  <c r="M459" i="17" s="1"/>
  <c r="J460" i="17"/>
  <c r="K460" i="17" s="1"/>
  <c r="L460" i="17" s="1"/>
  <c r="M460" i="17" s="1"/>
  <c r="J461" i="17"/>
  <c r="K461" i="17" s="1"/>
  <c r="L461" i="17" s="1"/>
  <c r="M461" i="17" s="1"/>
  <c r="J462" i="17"/>
  <c r="K462" i="17" s="1"/>
  <c r="L462" i="17" s="1"/>
  <c r="M462" i="17" s="1"/>
  <c r="J463" i="17"/>
  <c r="K463" i="17" s="1"/>
  <c r="L463" i="17" s="1"/>
  <c r="M463" i="17" s="1"/>
  <c r="J464" i="17"/>
  <c r="K464" i="17" s="1"/>
  <c r="L464" i="17" s="1"/>
  <c r="M464" i="17" s="1"/>
  <c r="J465" i="17"/>
  <c r="K465" i="17" s="1"/>
  <c r="L465" i="17" s="1"/>
  <c r="M465" i="17" s="1"/>
  <c r="J466" i="17"/>
  <c r="K466" i="17" s="1"/>
  <c r="L466" i="17" s="1"/>
  <c r="M466" i="17" s="1"/>
  <c r="J467" i="17"/>
  <c r="K467" i="17" s="1"/>
  <c r="L467" i="17" s="1"/>
  <c r="M467" i="17" s="1"/>
  <c r="J468" i="17"/>
  <c r="K468" i="17" s="1"/>
  <c r="L468" i="17" s="1"/>
  <c r="M468" i="17" s="1"/>
  <c r="J469" i="17"/>
  <c r="K469" i="17" s="1"/>
  <c r="L469" i="17" s="1"/>
  <c r="M469" i="17" s="1"/>
  <c r="J470" i="17"/>
  <c r="K470" i="17" s="1"/>
  <c r="L470" i="17" s="1"/>
  <c r="M470" i="17" s="1"/>
  <c r="J471" i="17"/>
  <c r="K471" i="17" s="1"/>
  <c r="L471" i="17" s="1"/>
  <c r="M471" i="17" s="1"/>
  <c r="J472" i="17"/>
  <c r="K472" i="17" s="1"/>
  <c r="L472" i="17" s="1"/>
  <c r="M472" i="17" s="1"/>
  <c r="J473" i="17"/>
  <c r="K473" i="17" s="1"/>
  <c r="L473" i="17" s="1"/>
  <c r="M473" i="17" s="1"/>
  <c r="J474" i="17"/>
  <c r="K474" i="17" s="1"/>
  <c r="L474" i="17" s="1"/>
  <c r="M474" i="17" s="1"/>
  <c r="J475" i="17"/>
  <c r="K475" i="17" s="1"/>
  <c r="L475" i="17" s="1"/>
  <c r="M475" i="17" s="1"/>
  <c r="J476" i="17"/>
  <c r="K476" i="17"/>
  <c r="L476" i="17" s="1"/>
  <c r="M476" i="17" s="1"/>
  <c r="J477" i="17"/>
  <c r="K477" i="17" s="1"/>
  <c r="L477" i="17" s="1"/>
  <c r="M477" i="17" s="1"/>
  <c r="J478" i="17"/>
  <c r="K478" i="17" s="1"/>
  <c r="L478" i="17" s="1"/>
  <c r="M478" i="17" s="1"/>
  <c r="J479" i="17"/>
  <c r="K479" i="17" s="1"/>
  <c r="L479" i="17" s="1"/>
  <c r="M479" i="17" s="1"/>
  <c r="J480" i="17"/>
  <c r="K480" i="17" s="1"/>
  <c r="L480" i="17" s="1"/>
  <c r="M480" i="17" s="1"/>
  <c r="J481" i="17"/>
  <c r="K481" i="17" s="1"/>
  <c r="L481" i="17" s="1"/>
  <c r="M481" i="17" s="1"/>
  <c r="J482" i="17"/>
  <c r="K482" i="17" s="1"/>
  <c r="L482" i="17" s="1"/>
  <c r="M482" i="17" s="1"/>
  <c r="J483" i="17"/>
  <c r="K483" i="17" s="1"/>
  <c r="L483" i="17" s="1"/>
  <c r="M483" i="17" s="1"/>
  <c r="J484" i="17"/>
  <c r="K484" i="17" s="1"/>
  <c r="L484" i="17" s="1"/>
  <c r="M484" i="17" s="1"/>
  <c r="J485" i="17"/>
  <c r="K485" i="17" s="1"/>
  <c r="L485" i="17" s="1"/>
  <c r="M485" i="17" s="1"/>
  <c r="J486" i="17"/>
  <c r="K486" i="17" s="1"/>
  <c r="L486" i="17" s="1"/>
  <c r="M486" i="17" s="1"/>
  <c r="J487" i="17"/>
  <c r="K487" i="17" s="1"/>
  <c r="L487" i="17" s="1"/>
  <c r="M487" i="17" s="1"/>
  <c r="J488" i="17"/>
  <c r="K488" i="17" s="1"/>
  <c r="L488" i="17" s="1"/>
  <c r="M488" i="17" s="1"/>
  <c r="J489" i="17"/>
  <c r="K489" i="17" s="1"/>
  <c r="L489" i="17" s="1"/>
  <c r="M489" i="17" s="1"/>
  <c r="J490" i="17"/>
  <c r="K490" i="17"/>
  <c r="L490" i="17" s="1"/>
  <c r="M490" i="17" s="1"/>
  <c r="J491" i="17"/>
  <c r="K491" i="17" s="1"/>
  <c r="L491" i="17" s="1"/>
  <c r="M491" i="17" s="1"/>
  <c r="C492" i="17"/>
  <c r="J84" i="17"/>
  <c r="K84" i="17" s="1"/>
  <c r="L84" i="17" s="1"/>
  <c r="J85" i="17"/>
  <c r="K85" i="17" s="1"/>
  <c r="L85" i="17" s="1"/>
  <c r="J86" i="17"/>
  <c r="K86" i="17" s="1"/>
  <c r="L86" i="17" s="1"/>
  <c r="J87" i="17"/>
  <c r="K87" i="17" s="1"/>
  <c r="L87" i="17" s="1"/>
  <c r="J88" i="17"/>
  <c r="K88" i="17" s="1"/>
  <c r="L88" i="17" s="1"/>
  <c r="J89" i="17"/>
  <c r="J90" i="17"/>
  <c r="K90" i="17" s="1"/>
  <c r="L90" i="17" s="1"/>
  <c r="J91" i="17"/>
  <c r="K91" i="17" s="1"/>
  <c r="L91" i="17" s="1"/>
  <c r="J92" i="17"/>
  <c r="K92" i="17" s="1"/>
  <c r="L92" i="17" s="1"/>
  <c r="M92" i="17" s="1"/>
  <c r="P92" i="17" s="1"/>
  <c r="J93" i="17"/>
  <c r="K93" i="17" s="1"/>
  <c r="L93" i="17" s="1"/>
  <c r="J94" i="17"/>
  <c r="K94" i="17" s="1"/>
  <c r="L94" i="17" s="1"/>
  <c r="J95" i="17"/>
  <c r="K95" i="17" s="1"/>
  <c r="L95" i="17" s="1"/>
  <c r="J96" i="17"/>
  <c r="K96" i="17" s="1"/>
  <c r="L96" i="17" s="1"/>
  <c r="M96" i="17" s="1"/>
  <c r="P96" i="17" s="1"/>
  <c r="J97" i="17"/>
  <c r="K97" i="17" s="1"/>
  <c r="L97" i="17" s="1"/>
  <c r="J98" i="17"/>
  <c r="K98" i="17" s="1"/>
  <c r="L98" i="17" s="1"/>
  <c r="J99" i="17"/>
  <c r="K99" i="17" s="1"/>
  <c r="L99" i="17" s="1"/>
  <c r="J100" i="17"/>
  <c r="K100" i="17" s="1"/>
  <c r="L100" i="17" s="1"/>
  <c r="J101" i="17"/>
  <c r="K101" i="17" s="1"/>
  <c r="L101" i="17" s="1"/>
  <c r="J102" i="17"/>
  <c r="K102" i="17" s="1"/>
  <c r="L102" i="17" s="1"/>
  <c r="J103" i="17"/>
  <c r="K103" i="17" s="1"/>
  <c r="L103" i="17" s="1"/>
  <c r="J104" i="17"/>
  <c r="K104" i="17" s="1"/>
  <c r="L104" i="17" s="1"/>
  <c r="J105" i="17"/>
  <c r="K105" i="17" s="1"/>
  <c r="L105" i="17" s="1"/>
  <c r="J106" i="17"/>
  <c r="K106" i="17" s="1"/>
  <c r="L106" i="17" s="1"/>
  <c r="J107" i="17"/>
  <c r="K107" i="17" s="1"/>
  <c r="L107" i="17" s="1"/>
  <c r="J108" i="17"/>
  <c r="K108" i="17" s="1"/>
  <c r="L108" i="17" s="1"/>
  <c r="J109" i="17"/>
  <c r="K109" i="17" s="1"/>
  <c r="L109" i="17" s="1"/>
  <c r="J110" i="17"/>
  <c r="K110" i="17"/>
  <c r="L110" i="17" s="1"/>
  <c r="J111" i="17"/>
  <c r="K111" i="17" s="1"/>
  <c r="L111" i="17" s="1"/>
  <c r="J112" i="17"/>
  <c r="K112" i="17" s="1"/>
  <c r="L112" i="17" s="1"/>
  <c r="J113" i="17"/>
  <c r="K113" i="17" s="1"/>
  <c r="L113" i="17" s="1"/>
  <c r="J114" i="17"/>
  <c r="K114" i="17" s="1"/>
  <c r="L114" i="17" s="1"/>
  <c r="J115" i="17"/>
  <c r="K115" i="17" s="1"/>
  <c r="L115" i="17" s="1"/>
  <c r="J116" i="17"/>
  <c r="K116" i="17" s="1"/>
  <c r="L116" i="17" s="1"/>
  <c r="J117" i="17"/>
  <c r="K117" i="17" s="1"/>
  <c r="L117" i="17" s="1"/>
  <c r="J118" i="17"/>
  <c r="K118" i="17" s="1"/>
  <c r="L118" i="17" s="1"/>
  <c r="J119" i="17"/>
  <c r="K119" i="17" s="1"/>
  <c r="L119" i="17" s="1"/>
  <c r="J120" i="17"/>
  <c r="K120" i="17" s="1"/>
  <c r="L120" i="17" s="1"/>
  <c r="J121" i="17"/>
  <c r="K121" i="17" s="1"/>
  <c r="L121" i="17" s="1"/>
  <c r="M121" i="17" s="1"/>
  <c r="J122" i="17"/>
  <c r="K122" i="17" s="1"/>
  <c r="L122" i="17" s="1"/>
  <c r="J123" i="17"/>
  <c r="K123" i="17" s="1"/>
  <c r="L123" i="17" s="1"/>
  <c r="J124" i="17"/>
  <c r="K124" i="17" s="1"/>
  <c r="L124" i="17" s="1"/>
  <c r="M124" i="17" s="1"/>
  <c r="J125" i="17"/>
  <c r="K125" i="17" s="1"/>
  <c r="L125" i="17" s="1"/>
  <c r="J126" i="17"/>
  <c r="K126" i="17" s="1"/>
  <c r="L126" i="17" s="1"/>
  <c r="J127" i="17"/>
  <c r="K127" i="17" s="1"/>
  <c r="L127" i="17" s="1"/>
  <c r="J128" i="17"/>
  <c r="K128" i="17" s="1"/>
  <c r="L128" i="17" s="1"/>
  <c r="M128" i="17" s="1"/>
  <c r="J129" i="17"/>
  <c r="K129" i="17" s="1"/>
  <c r="L129" i="17" s="1"/>
  <c r="J130" i="17"/>
  <c r="K130" i="17" s="1"/>
  <c r="L130" i="17" s="1"/>
  <c r="J131" i="17"/>
  <c r="K131" i="17" s="1"/>
  <c r="L131" i="17" s="1"/>
  <c r="J132" i="17"/>
  <c r="K132" i="17" s="1"/>
  <c r="L132" i="17" s="1"/>
  <c r="J133" i="17"/>
  <c r="K133" i="17" s="1"/>
  <c r="L133" i="17" s="1"/>
  <c r="J134" i="17"/>
  <c r="K134" i="17" s="1"/>
  <c r="L134" i="17" s="1"/>
  <c r="J135" i="17"/>
  <c r="K135" i="17" s="1"/>
  <c r="L135" i="17" s="1"/>
  <c r="J136" i="17"/>
  <c r="K136" i="17" s="1"/>
  <c r="L136" i="17" s="1"/>
  <c r="J137" i="17"/>
  <c r="K137" i="17" s="1"/>
  <c r="L137" i="17" s="1"/>
  <c r="J138" i="17"/>
  <c r="K138" i="17" s="1"/>
  <c r="L138" i="17" s="1"/>
  <c r="J139" i="17"/>
  <c r="K139" i="17" s="1"/>
  <c r="L139" i="17" s="1"/>
  <c r="J140" i="17"/>
  <c r="K140" i="17" s="1"/>
  <c r="L140" i="17" s="1"/>
  <c r="J141" i="17"/>
  <c r="K141" i="17" s="1"/>
  <c r="L141" i="17" s="1"/>
  <c r="J142" i="17"/>
  <c r="K142" i="17"/>
  <c r="L142" i="17" s="1"/>
  <c r="J143" i="17"/>
  <c r="K143" i="17" s="1"/>
  <c r="L143" i="17" s="1"/>
  <c r="J144" i="17"/>
  <c r="K144" i="17" s="1"/>
  <c r="L144" i="17" s="1"/>
  <c r="J145" i="17"/>
  <c r="K145" i="17" s="1"/>
  <c r="L145" i="17" s="1"/>
  <c r="J146" i="17"/>
  <c r="K146" i="17" s="1"/>
  <c r="L146" i="17" s="1"/>
  <c r="J147" i="17"/>
  <c r="K147" i="17" s="1"/>
  <c r="L147" i="17" s="1"/>
  <c r="J148" i="17"/>
  <c r="K148" i="17" s="1"/>
  <c r="L148" i="17" s="1"/>
  <c r="J149" i="17"/>
  <c r="K149" i="17" s="1"/>
  <c r="L149" i="17" s="1"/>
  <c r="J150" i="17"/>
  <c r="K150" i="17" s="1"/>
  <c r="L150" i="17" s="1"/>
  <c r="J151" i="17"/>
  <c r="K151" i="17" s="1"/>
  <c r="L151" i="17" s="1"/>
  <c r="J152" i="17"/>
  <c r="K152" i="17" s="1"/>
  <c r="L152" i="17" s="1"/>
  <c r="J153" i="17"/>
  <c r="K153" i="17" s="1"/>
  <c r="L153" i="17" s="1"/>
  <c r="M153" i="17" s="1"/>
  <c r="J154" i="17"/>
  <c r="K154" i="17" s="1"/>
  <c r="L154" i="17" s="1"/>
  <c r="J155" i="17"/>
  <c r="K155" i="17" s="1"/>
  <c r="L155" i="17" s="1"/>
  <c r="J156" i="17"/>
  <c r="K156" i="17" s="1"/>
  <c r="L156" i="17" s="1"/>
  <c r="M156" i="17" s="1"/>
  <c r="J157" i="17"/>
  <c r="K157" i="17" s="1"/>
  <c r="L157" i="17" s="1"/>
  <c r="J158" i="17"/>
  <c r="K158" i="17" s="1"/>
  <c r="L158" i="17" s="1"/>
  <c r="J159" i="17"/>
  <c r="K159" i="17" s="1"/>
  <c r="L159" i="17" s="1"/>
  <c r="J160" i="17"/>
  <c r="K160" i="17" s="1"/>
  <c r="L160" i="17" s="1"/>
  <c r="M160" i="17" s="1"/>
  <c r="J161" i="17"/>
  <c r="K161" i="17" s="1"/>
  <c r="L161" i="17" s="1"/>
  <c r="J162" i="17"/>
  <c r="K162" i="17" s="1"/>
  <c r="L162" i="17" s="1"/>
  <c r="J163" i="17"/>
  <c r="K163" i="17" s="1"/>
  <c r="L163" i="17" s="1"/>
  <c r="J164" i="17"/>
  <c r="K164" i="17" s="1"/>
  <c r="L164" i="17" s="1"/>
  <c r="J165" i="17"/>
  <c r="K165" i="17" s="1"/>
  <c r="L165" i="17" s="1"/>
  <c r="J166" i="17"/>
  <c r="K166" i="17" s="1"/>
  <c r="L166" i="17" s="1"/>
  <c r="J167" i="17"/>
  <c r="K167" i="17" s="1"/>
  <c r="L167" i="17" s="1"/>
  <c r="J168" i="17"/>
  <c r="K168" i="17" s="1"/>
  <c r="L168" i="17" s="1"/>
  <c r="J169" i="17"/>
  <c r="K169" i="17" s="1"/>
  <c r="L169" i="17" s="1"/>
  <c r="J170" i="17"/>
  <c r="K170" i="17" s="1"/>
  <c r="L170" i="17" s="1"/>
  <c r="J171" i="17"/>
  <c r="K171" i="17" s="1"/>
  <c r="L171" i="17" s="1"/>
  <c r="J172" i="17"/>
  <c r="K172" i="17" s="1"/>
  <c r="L172" i="17" s="1"/>
  <c r="J173" i="17"/>
  <c r="K173" i="17" s="1"/>
  <c r="L173" i="17" s="1"/>
  <c r="J174" i="17"/>
  <c r="K174" i="17"/>
  <c r="L174" i="17" s="1"/>
  <c r="J175" i="17"/>
  <c r="K175" i="17" s="1"/>
  <c r="L175" i="17" s="1"/>
  <c r="J176" i="17"/>
  <c r="K176" i="17" s="1"/>
  <c r="L176" i="17" s="1"/>
  <c r="J177" i="17"/>
  <c r="K177" i="17" s="1"/>
  <c r="L177" i="17" s="1"/>
  <c r="J178" i="17"/>
  <c r="K178" i="17" s="1"/>
  <c r="L178" i="17" s="1"/>
  <c r="J179" i="17"/>
  <c r="K179" i="17" s="1"/>
  <c r="L179" i="17" s="1"/>
  <c r="J180" i="17"/>
  <c r="K180" i="17" s="1"/>
  <c r="L180" i="17" s="1"/>
  <c r="J181" i="17"/>
  <c r="K181" i="17" s="1"/>
  <c r="L181" i="17" s="1"/>
  <c r="J182" i="17"/>
  <c r="K182" i="17" s="1"/>
  <c r="L182" i="17" s="1"/>
  <c r="J183" i="17"/>
  <c r="K183" i="17" s="1"/>
  <c r="L183" i="17" s="1"/>
  <c r="J184" i="17"/>
  <c r="K184" i="17" s="1"/>
  <c r="L184" i="17" s="1"/>
  <c r="J185" i="17"/>
  <c r="K185" i="17" s="1"/>
  <c r="L185" i="17" s="1"/>
  <c r="M185" i="17" s="1"/>
  <c r="J186" i="17"/>
  <c r="K186" i="17" s="1"/>
  <c r="L186" i="17" s="1"/>
  <c r="J187" i="17"/>
  <c r="K187" i="17" s="1"/>
  <c r="L187" i="17" s="1"/>
  <c r="J188" i="17"/>
  <c r="K188" i="17" s="1"/>
  <c r="L188" i="17" s="1"/>
  <c r="M188" i="17" s="1"/>
  <c r="J189" i="17"/>
  <c r="K189" i="17" s="1"/>
  <c r="L189" i="17" s="1"/>
  <c r="J190" i="17"/>
  <c r="K190" i="17" s="1"/>
  <c r="L190" i="17" s="1"/>
  <c r="J191" i="17"/>
  <c r="K191" i="17" s="1"/>
  <c r="L191" i="17" s="1"/>
  <c r="J192" i="17"/>
  <c r="K192" i="17" s="1"/>
  <c r="L192" i="17" s="1"/>
  <c r="M192" i="17" s="1"/>
  <c r="P192" i="17" s="1"/>
  <c r="J193" i="17"/>
  <c r="K193" i="17" s="1"/>
  <c r="L193" i="17" s="1"/>
  <c r="J194" i="17"/>
  <c r="K194" i="17" s="1"/>
  <c r="L194" i="17" s="1"/>
  <c r="J195" i="17"/>
  <c r="K195" i="17" s="1"/>
  <c r="L195" i="17" s="1"/>
  <c r="J196" i="17"/>
  <c r="K196" i="17" s="1"/>
  <c r="L196" i="17" s="1"/>
  <c r="M196" i="17" s="1"/>
  <c r="P196" i="17" s="1"/>
  <c r="J197" i="17"/>
  <c r="K197" i="17" s="1"/>
  <c r="L197" i="17" s="1"/>
  <c r="J198" i="17"/>
  <c r="K198" i="17" s="1"/>
  <c r="L198" i="17" s="1"/>
  <c r="J199" i="17"/>
  <c r="K199" i="17" s="1"/>
  <c r="L199" i="17" s="1"/>
  <c r="J200" i="17"/>
  <c r="K200" i="17" s="1"/>
  <c r="L200" i="17" s="1"/>
  <c r="J201" i="17"/>
  <c r="K201" i="17" s="1"/>
  <c r="L201" i="17" s="1"/>
  <c r="J202" i="17"/>
  <c r="K202" i="17" s="1"/>
  <c r="L202" i="17" s="1"/>
  <c r="J203" i="17"/>
  <c r="K203" i="17" s="1"/>
  <c r="L203" i="17" s="1"/>
  <c r="J204" i="17"/>
  <c r="K204" i="17" s="1"/>
  <c r="L204" i="17" s="1"/>
  <c r="J205" i="17"/>
  <c r="K205" i="17" s="1"/>
  <c r="L205" i="17" s="1"/>
  <c r="J206" i="17"/>
  <c r="K206" i="17" s="1"/>
  <c r="L206" i="17" s="1"/>
  <c r="J207" i="17"/>
  <c r="K207" i="17" s="1"/>
  <c r="L207" i="17" s="1"/>
  <c r="J208" i="17"/>
  <c r="K208" i="17" s="1"/>
  <c r="L208" i="17" s="1"/>
  <c r="J209" i="17"/>
  <c r="K209" i="17" s="1"/>
  <c r="L209" i="17" s="1"/>
  <c r="J210" i="17"/>
  <c r="K210" i="17" s="1"/>
  <c r="L210" i="17" s="1"/>
  <c r="J211" i="17"/>
  <c r="K211" i="17" s="1"/>
  <c r="L211" i="17" s="1"/>
  <c r="J212" i="17"/>
  <c r="K212" i="17" s="1"/>
  <c r="L212" i="17" s="1"/>
  <c r="J213" i="17"/>
  <c r="K213" i="17" s="1"/>
  <c r="L213" i="17" s="1"/>
  <c r="J214" i="17"/>
  <c r="K214" i="17" s="1"/>
  <c r="L214" i="17" s="1"/>
  <c r="J215" i="17"/>
  <c r="K215" i="17" s="1"/>
  <c r="L215" i="17" s="1"/>
  <c r="J216" i="17"/>
  <c r="K216" i="17" s="1"/>
  <c r="L216" i="17" s="1"/>
  <c r="J217" i="17"/>
  <c r="K217" i="17" s="1"/>
  <c r="L217" i="17" s="1"/>
  <c r="J218" i="17"/>
  <c r="K218" i="17" s="1"/>
  <c r="L218" i="17" s="1"/>
  <c r="J219" i="17"/>
  <c r="K219" i="17" s="1"/>
  <c r="L219" i="17" s="1"/>
  <c r="J220" i="17"/>
  <c r="K220" i="17" s="1"/>
  <c r="L220" i="17" s="1"/>
  <c r="J221" i="17"/>
  <c r="K221" i="17" s="1"/>
  <c r="L221" i="17" s="1"/>
  <c r="J222" i="17"/>
  <c r="K222" i="17" s="1"/>
  <c r="L222" i="17" s="1"/>
  <c r="J223" i="17"/>
  <c r="K223" i="17" s="1"/>
  <c r="L223" i="17" s="1"/>
  <c r="J224" i="17"/>
  <c r="K224" i="17" s="1"/>
  <c r="L224" i="17" s="1"/>
  <c r="J225" i="17"/>
  <c r="K225" i="17" s="1"/>
  <c r="L225" i="17" s="1"/>
  <c r="J226" i="17"/>
  <c r="K226" i="17" s="1"/>
  <c r="L226" i="17" s="1"/>
  <c r="J227" i="17"/>
  <c r="K227" i="17" s="1"/>
  <c r="L227" i="17" s="1"/>
  <c r="J228" i="17"/>
  <c r="K228" i="17"/>
  <c r="L228" i="17" s="1"/>
  <c r="J229" i="17"/>
  <c r="K229" i="17" s="1"/>
  <c r="L229" i="17" s="1"/>
  <c r="J230" i="17"/>
  <c r="K230" i="17" s="1"/>
  <c r="L230" i="17" s="1"/>
  <c r="J231" i="17"/>
  <c r="K231" i="17" s="1"/>
  <c r="L231" i="17" s="1"/>
  <c r="J232" i="17"/>
  <c r="K232" i="17" s="1"/>
  <c r="L232" i="17" s="1"/>
  <c r="J233" i="17"/>
  <c r="K233" i="17" s="1"/>
  <c r="L233" i="17" s="1"/>
  <c r="J234" i="17"/>
  <c r="K234" i="17" s="1"/>
  <c r="L234" i="17" s="1"/>
  <c r="J235" i="17"/>
  <c r="K235" i="17" s="1"/>
  <c r="L235" i="17" s="1"/>
  <c r="J236" i="17"/>
  <c r="K236" i="17"/>
  <c r="L236" i="17" s="1"/>
  <c r="J237" i="17"/>
  <c r="K237" i="17" s="1"/>
  <c r="L237" i="17" s="1"/>
  <c r="J238" i="17"/>
  <c r="K238" i="17" s="1"/>
  <c r="L238" i="17" s="1"/>
  <c r="M238" i="17" s="1"/>
  <c r="J239" i="17"/>
  <c r="K239" i="17" s="1"/>
  <c r="L239" i="17" s="1"/>
  <c r="J240" i="17"/>
  <c r="K240" i="17" s="1"/>
  <c r="L240" i="17" s="1"/>
  <c r="J241" i="17"/>
  <c r="K241" i="17" s="1"/>
  <c r="L241" i="17" s="1"/>
  <c r="J242" i="17"/>
  <c r="K242" i="17" s="1"/>
  <c r="L242" i="17" s="1"/>
  <c r="J243" i="17"/>
  <c r="K243" i="17" s="1"/>
  <c r="L243" i="17" s="1"/>
  <c r="J244" i="17"/>
  <c r="K244" i="17" s="1"/>
  <c r="L244" i="17" s="1"/>
  <c r="J245" i="17"/>
  <c r="K245" i="17" s="1"/>
  <c r="L245" i="17" s="1"/>
  <c r="J246" i="17"/>
  <c r="K246" i="17" s="1"/>
  <c r="L246" i="17" s="1"/>
  <c r="J247" i="17"/>
  <c r="K247" i="17" s="1"/>
  <c r="L247" i="17" s="1"/>
  <c r="J248" i="17"/>
  <c r="K248" i="17" s="1"/>
  <c r="L248" i="17" s="1"/>
  <c r="J249" i="17"/>
  <c r="K249" i="17" s="1"/>
  <c r="L249" i="17" s="1"/>
  <c r="J250" i="17"/>
  <c r="K250" i="17" s="1"/>
  <c r="L250" i="17" s="1"/>
  <c r="J251" i="17"/>
  <c r="K251" i="17" s="1"/>
  <c r="L251" i="17" s="1"/>
  <c r="J252" i="17"/>
  <c r="K252" i="17" s="1"/>
  <c r="L252" i="17" s="1"/>
  <c r="J253" i="17"/>
  <c r="K253" i="17" s="1"/>
  <c r="L253" i="17" s="1"/>
  <c r="J254" i="17"/>
  <c r="K254" i="17" s="1"/>
  <c r="L254" i="17" s="1"/>
  <c r="J255" i="17"/>
  <c r="K255" i="17" s="1"/>
  <c r="L255" i="17" s="1"/>
  <c r="J256" i="17"/>
  <c r="K256" i="17" s="1"/>
  <c r="L256" i="17" s="1"/>
  <c r="J257" i="17"/>
  <c r="K257" i="17" s="1"/>
  <c r="L257" i="17" s="1"/>
  <c r="J258" i="17"/>
  <c r="K258" i="17" s="1"/>
  <c r="L258" i="17" s="1"/>
  <c r="J259" i="17"/>
  <c r="K259" i="17" s="1"/>
  <c r="L259" i="17" s="1"/>
  <c r="J260" i="17"/>
  <c r="K260" i="17" s="1"/>
  <c r="L260" i="17" s="1"/>
  <c r="J261" i="17"/>
  <c r="K261" i="17" s="1"/>
  <c r="L261" i="17" s="1"/>
  <c r="J262" i="17"/>
  <c r="K262" i="17" s="1"/>
  <c r="L262" i="17" s="1"/>
  <c r="J263" i="17"/>
  <c r="K263" i="17" s="1"/>
  <c r="L263" i="17" s="1"/>
  <c r="J264" i="17"/>
  <c r="K264" i="17" s="1"/>
  <c r="L264" i="17" s="1"/>
  <c r="J265" i="17"/>
  <c r="K265" i="17" s="1"/>
  <c r="L265" i="17" s="1"/>
  <c r="J266" i="17"/>
  <c r="K266" i="17" s="1"/>
  <c r="L266" i="17" s="1"/>
  <c r="J267" i="17"/>
  <c r="K267" i="17" s="1"/>
  <c r="L267" i="17" s="1"/>
  <c r="J268" i="17"/>
  <c r="K268" i="17"/>
  <c r="L268" i="17" s="1"/>
  <c r="J269" i="17"/>
  <c r="K269" i="17" s="1"/>
  <c r="L269" i="17" s="1"/>
  <c r="J270" i="17"/>
  <c r="K270" i="17" s="1"/>
  <c r="L270" i="17" s="1"/>
  <c r="M270" i="17" s="1"/>
  <c r="J271" i="17"/>
  <c r="K271" i="17" s="1"/>
  <c r="L271" i="17" s="1"/>
  <c r="J272" i="17"/>
  <c r="K272" i="17" s="1"/>
  <c r="L272" i="17" s="1"/>
  <c r="J273" i="17"/>
  <c r="K273" i="17" s="1"/>
  <c r="L273" i="17" s="1"/>
  <c r="J274" i="17"/>
  <c r="K274" i="17" s="1"/>
  <c r="L274" i="17" s="1"/>
  <c r="M274" i="17" s="1"/>
  <c r="J275" i="17"/>
  <c r="K275" i="17" s="1"/>
  <c r="L275" i="17" s="1"/>
  <c r="J276" i="17"/>
  <c r="K276" i="17" s="1"/>
  <c r="L276" i="17" s="1"/>
  <c r="J277" i="17"/>
  <c r="K277" i="17" s="1"/>
  <c r="L277" i="17" s="1"/>
  <c r="J278" i="17"/>
  <c r="K278" i="17" s="1"/>
  <c r="L278" i="17" s="1"/>
  <c r="J279" i="17"/>
  <c r="K279" i="17" s="1"/>
  <c r="L279" i="17" s="1"/>
  <c r="J280" i="17"/>
  <c r="K280" i="17" s="1"/>
  <c r="L280" i="17" s="1"/>
  <c r="J281" i="17"/>
  <c r="K281" i="17" s="1"/>
  <c r="L281" i="17" s="1"/>
  <c r="J282" i="17"/>
  <c r="K282" i="17" s="1"/>
  <c r="L282" i="17" s="1"/>
  <c r="J283" i="17"/>
  <c r="K283" i="17" s="1"/>
  <c r="L283" i="17" s="1"/>
  <c r="J284" i="17"/>
  <c r="K284" i="17" s="1"/>
  <c r="L284" i="17" s="1"/>
  <c r="J285" i="17"/>
  <c r="K285" i="17" s="1"/>
  <c r="L285" i="17" s="1"/>
  <c r="J286" i="17"/>
  <c r="K286" i="17" s="1"/>
  <c r="L286" i="17" s="1"/>
  <c r="J287" i="17"/>
  <c r="K287" i="17" s="1"/>
  <c r="L287" i="17" s="1"/>
  <c r="J288" i="17"/>
  <c r="K288" i="17"/>
  <c r="L288" i="17" s="1"/>
  <c r="J289" i="17"/>
  <c r="K289" i="17" s="1"/>
  <c r="L289" i="17" s="1"/>
  <c r="J290" i="17"/>
  <c r="K290" i="17" s="1"/>
  <c r="L290" i="17" s="1"/>
  <c r="J291" i="17"/>
  <c r="K291" i="17" s="1"/>
  <c r="L291" i="17" s="1"/>
  <c r="J292" i="17"/>
  <c r="K292" i="17" s="1"/>
  <c r="L292" i="17" s="1"/>
  <c r="J293" i="17"/>
  <c r="K293" i="17" s="1"/>
  <c r="L293" i="17" s="1"/>
  <c r="J294" i="17"/>
  <c r="K294" i="17" s="1"/>
  <c r="L294" i="17" s="1"/>
  <c r="J295" i="17"/>
  <c r="K295" i="17" s="1"/>
  <c r="L295" i="17" s="1"/>
  <c r="J296" i="17"/>
  <c r="K296" i="17" s="1"/>
  <c r="L296" i="17" s="1"/>
  <c r="J297" i="17"/>
  <c r="K297" i="17" s="1"/>
  <c r="L297" i="17" s="1"/>
  <c r="J298" i="17"/>
  <c r="K298" i="17" s="1"/>
  <c r="L298" i="17" s="1"/>
  <c r="J299" i="17"/>
  <c r="K299" i="17" s="1"/>
  <c r="L299" i="17" s="1"/>
  <c r="J300" i="17"/>
  <c r="K300" i="17" s="1"/>
  <c r="L300" i="17" s="1"/>
  <c r="J301" i="17"/>
  <c r="K301" i="17" s="1"/>
  <c r="L301" i="17" s="1"/>
  <c r="J302" i="17"/>
  <c r="K302" i="17" s="1"/>
  <c r="L302" i="17" s="1"/>
  <c r="J303" i="17"/>
  <c r="K303" i="17" s="1"/>
  <c r="L303" i="17" s="1"/>
  <c r="J304" i="17"/>
  <c r="K304" i="17" s="1"/>
  <c r="L304" i="17" s="1"/>
  <c r="J305" i="17"/>
  <c r="K305" i="17" s="1"/>
  <c r="L305" i="17" s="1"/>
  <c r="J306" i="17"/>
  <c r="K306" i="17" s="1"/>
  <c r="L306" i="17" s="1"/>
  <c r="J307" i="17"/>
  <c r="K307" i="17" s="1"/>
  <c r="L307" i="17" s="1"/>
  <c r="J308" i="17"/>
  <c r="K308" i="17" s="1"/>
  <c r="L308" i="17" s="1"/>
  <c r="J309" i="17"/>
  <c r="K309" i="17" s="1"/>
  <c r="L309" i="17" s="1"/>
  <c r="J310" i="17"/>
  <c r="K310" i="17" s="1"/>
  <c r="L310" i="17" s="1"/>
  <c r="J311" i="17"/>
  <c r="K311" i="17" s="1"/>
  <c r="L311" i="17" s="1"/>
  <c r="J312" i="17"/>
  <c r="K312" i="17" s="1"/>
  <c r="L312" i="17" s="1"/>
  <c r="J313" i="17"/>
  <c r="K313" i="17" s="1"/>
  <c r="L313" i="17" s="1"/>
  <c r="M313" i="17" s="1"/>
  <c r="J314" i="17"/>
  <c r="K314" i="17" s="1"/>
  <c r="L314" i="17" s="1"/>
  <c r="J315" i="17"/>
  <c r="K315" i="17" s="1"/>
  <c r="L315" i="17" s="1"/>
  <c r="J316" i="17"/>
  <c r="K316" i="17" s="1"/>
  <c r="L316" i="17" s="1"/>
  <c r="M316" i="17" s="1"/>
  <c r="J317" i="17"/>
  <c r="K317" i="17" s="1"/>
  <c r="L317" i="17" s="1"/>
  <c r="J318" i="17"/>
  <c r="K318" i="17" s="1"/>
  <c r="L318" i="17" s="1"/>
  <c r="J319" i="17"/>
  <c r="K319" i="17" s="1"/>
  <c r="L319" i="17" s="1"/>
  <c r="J320" i="17"/>
  <c r="K320" i="17" s="1"/>
  <c r="L320" i="17" s="1"/>
  <c r="J321" i="17"/>
  <c r="K321" i="17" s="1"/>
  <c r="L321" i="17" s="1"/>
  <c r="J322" i="17"/>
  <c r="K322" i="17" s="1"/>
  <c r="L322" i="17" s="1"/>
  <c r="J323" i="17"/>
  <c r="K323" i="17" s="1"/>
  <c r="L323" i="17" s="1"/>
  <c r="J324" i="17"/>
  <c r="K324" i="17" s="1"/>
  <c r="L324" i="17" s="1"/>
  <c r="J325" i="17"/>
  <c r="K325" i="17" s="1"/>
  <c r="L325" i="17" s="1"/>
  <c r="J326" i="17"/>
  <c r="K326" i="17" s="1"/>
  <c r="L326" i="17" s="1"/>
  <c r="J327" i="17"/>
  <c r="K327" i="17" s="1"/>
  <c r="L327" i="17" s="1"/>
  <c r="J328" i="17"/>
  <c r="K328" i="17" s="1"/>
  <c r="L328" i="17" s="1"/>
  <c r="J329" i="17"/>
  <c r="K329" i="17" s="1"/>
  <c r="L329" i="17" s="1"/>
  <c r="M329" i="17" s="1"/>
  <c r="J330" i="17"/>
  <c r="K330" i="17"/>
  <c r="L330" i="17" s="1"/>
  <c r="J331" i="17"/>
  <c r="K331" i="17" s="1"/>
  <c r="L331" i="17" s="1"/>
  <c r="J332" i="17"/>
  <c r="K332" i="17" s="1"/>
  <c r="L332" i="17" s="1"/>
  <c r="J333" i="17"/>
  <c r="K333" i="17" s="1"/>
  <c r="L333" i="17" s="1"/>
  <c r="J334" i="17"/>
  <c r="K334" i="17" s="1"/>
  <c r="L334" i="17" s="1"/>
  <c r="J335" i="17"/>
  <c r="K335" i="17" s="1"/>
  <c r="L335" i="17" s="1"/>
  <c r="J336" i="17"/>
  <c r="K336" i="17" s="1"/>
  <c r="L336" i="17" s="1"/>
  <c r="J337" i="17"/>
  <c r="K337" i="17" s="1"/>
  <c r="L337" i="17" s="1"/>
  <c r="J338" i="17"/>
  <c r="K338" i="17"/>
  <c r="L338" i="17" s="1"/>
  <c r="J339" i="17"/>
  <c r="K339" i="17" s="1"/>
  <c r="L339" i="17" s="1"/>
  <c r="J340" i="17"/>
  <c r="K340" i="17" s="1"/>
  <c r="L340" i="17" s="1"/>
  <c r="J341" i="17"/>
  <c r="K341" i="17" s="1"/>
  <c r="L341" i="17" s="1"/>
  <c r="J342" i="17"/>
  <c r="K342" i="17" s="1"/>
  <c r="L342" i="17" s="1"/>
  <c r="J343" i="17"/>
  <c r="K343" i="17" s="1"/>
  <c r="L343" i="17" s="1"/>
  <c r="J344" i="17"/>
  <c r="K344" i="17" s="1"/>
  <c r="L344" i="17" s="1"/>
  <c r="J345" i="17"/>
  <c r="K345" i="17" s="1"/>
  <c r="L345" i="17" s="1"/>
  <c r="M345" i="17" s="1"/>
  <c r="J346" i="17"/>
  <c r="K346" i="17"/>
  <c r="L346" i="17" s="1"/>
  <c r="J347" i="17"/>
  <c r="K347" i="17" s="1"/>
  <c r="L347" i="17" s="1"/>
  <c r="J348" i="17"/>
  <c r="K348" i="17" s="1"/>
  <c r="L348" i="17" s="1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C344" i="17"/>
  <c r="F345" i="17"/>
  <c r="F346" i="17"/>
  <c r="F347" i="17"/>
  <c r="F348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J67" i="17"/>
  <c r="K67" i="17" s="1"/>
  <c r="L67" i="17" s="1"/>
  <c r="J68" i="17"/>
  <c r="K68" i="17" s="1"/>
  <c r="L68" i="17" s="1"/>
  <c r="J69" i="17"/>
  <c r="K69" i="17" s="1"/>
  <c r="L69" i="17" s="1"/>
  <c r="J70" i="17"/>
  <c r="K70" i="17" s="1"/>
  <c r="L70" i="17" s="1"/>
  <c r="J71" i="17"/>
  <c r="K71" i="17" s="1"/>
  <c r="L71" i="17" s="1"/>
  <c r="J72" i="17"/>
  <c r="K72" i="17" s="1"/>
  <c r="L72" i="17" s="1"/>
  <c r="J73" i="17"/>
  <c r="K73" i="17" s="1"/>
  <c r="L73" i="17" s="1"/>
  <c r="J74" i="17"/>
  <c r="K74" i="17" s="1"/>
  <c r="L74" i="17" s="1"/>
  <c r="J75" i="17"/>
  <c r="K75" i="17" s="1"/>
  <c r="L75" i="17" s="1"/>
  <c r="J76" i="17"/>
  <c r="K76" i="17" s="1"/>
  <c r="L76" i="17" s="1"/>
  <c r="J77" i="17"/>
  <c r="K77" i="17" s="1"/>
  <c r="L77" i="17" s="1"/>
  <c r="J78" i="17"/>
  <c r="K78" i="17" s="1"/>
  <c r="L78" i="17" s="1"/>
  <c r="J79" i="17"/>
  <c r="J80" i="17"/>
  <c r="K80" i="17" s="1"/>
  <c r="L80" i="17" s="1"/>
  <c r="J81" i="17"/>
  <c r="K81" i="17" s="1"/>
  <c r="L81" i="17" s="1"/>
  <c r="J6" i="17"/>
  <c r="J7" i="17"/>
  <c r="K7" i="17" s="1"/>
  <c r="L7" i="17" s="1"/>
  <c r="J8" i="17"/>
  <c r="K8" i="17" s="1"/>
  <c r="L8" i="17" s="1"/>
  <c r="J9" i="17"/>
  <c r="K9" i="17" s="1"/>
  <c r="L9" i="17" s="1"/>
  <c r="M9" i="17" s="1"/>
  <c r="J10" i="17"/>
  <c r="K10" i="17" s="1"/>
  <c r="L10" i="17" s="1"/>
  <c r="J11" i="17"/>
  <c r="K11" i="17" s="1"/>
  <c r="L11" i="17" s="1"/>
  <c r="J12" i="17"/>
  <c r="K12" i="17" s="1"/>
  <c r="L12" i="17" s="1"/>
  <c r="J13" i="17"/>
  <c r="K13" i="17" s="1"/>
  <c r="L13" i="17" s="1"/>
  <c r="J14" i="17"/>
  <c r="K14" i="17" s="1"/>
  <c r="L14" i="17" s="1"/>
  <c r="J15" i="17"/>
  <c r="K15" i="17" s="1"/>
  <c r="L15" i="17" s="1"/>
  <c r="J16" i="17"/>
  <c r="K16" i="17" s="1"/>
  <c r="L16" i="17" s="1"/>
  <c r="J17" i="17"/>
  <c r="K17" i="17" s="1"/>
  <c r="L17" i="17" s="1"/>
  <c r="J18" i="17"/>
  <c r="K18" i="17" s="1"/>
  <c r="L18" i="17" s="1"/>
  <c r="J19" i="17"/>
  <c r="K19" i="17" s="1"/>
  <c r="L19" i="17" s="1"/>
  <c r="J20" i="17"/>
  <c r="K20" i="17" s="1"/>
  <c r="L20" i="17" s="1"/>
  <c r="J21" i="17"/>
  <c r="K21" i="17" s="1"/>
  <c r="L21" i="17" s="1"/>
  <c r="J22" i="17"/>
  <c r="K22" i="17" s="1"/>
  <c r="L22" i="17" s="1"/>
  <c r="M22" i="17" s="1"/>
  <c r="J23" i="17"/>
  <c r="K23" i="17"/>
  <c r="L23" i="17" s="1"/>
  <c r="J24" i="17"/>
  <c r="K24" i="17" s="1"/>
  <c r="L24" i="17" s="1"/>
  <c r="J25" i="17"/>
  <c r="K25" i="17" s="1"/>
  <c r="L25" i="17" s="1"/>
  <c r="M25" i="17" s="1"/>
  <c r="J26" i="17"/>
  <c r="K26" i="17" s="1"/>
  <c r="L26" i="17" s="1"/>
  <c r="M26" i="17" s="1"/>
  <c r="J27" i="17"/>
  <c r="K27" i="17" s="1"/>
  <c r="L27" i="17" s="1"/>
  <c r="J28" i="17"/>
  <c r="K28" i="17" s="1"/>
  <c r="L28" i="17" s="1"/>
  <c r="J29" i="17"/>
  <c r="K29" i="17" s="1"/>
  <c r="L29" i="17" s="1"/>
  <c r="M29" i="17" s="1"/>
  <c r="J30" i="17"/>
  <c r="K30" i="17"/>
  <c r="L30" i="17" s="1"/>
  <c r="M30" i="17" s="1"/>
  <c r="J31" i="17"/>
  <c r="K31" i="17" s="1"/>
  <c r="L31" i="17" s="1"/>
  <c r="M31" i="17" s="1"/>
  <c r="P31" i="17" s="1"/>
  <c r="J32" i="17"/>
  <c r="K32" i="17" s="1"/>
  <c r="L32" i="17" s="1"/>
  <c r="M32" i="17" s="1"/>
  <c r="J33" i="17"/>
  <c r="K33" i="17" s="1"/>
  <c r="L33" i="17" s="1"/>
  <c r="J34" i="17"/>
  <c r="K34" i="17" s="1"/>
  <c r="L34" i="17" s="1"/>
  <c r="M34" i="17" s="1"/>
  <c r="P34" i="17" s="1"/>
  <c r="J35" i="17"/>
  <c r="K35" i="17" s="1"/>
  <c r="L35" i="17" s="1"/>
  <c r="J36" i="17"/>
  <c r="K36" i="17" s="1"/>
  <c r="L36" i="17" s="1"/>
  <c r="J37" i="17"/>
  <c r="K37" i="17" s="1"/>
  <c r="L37" i="17" s="1"/>
  <c r="M37" i="17" s="1"/>
  <c r="J38" i="17"/>
  <c r="K38" i="17" s="1"/>
  <c r="L38" i="17" s="1"/>
  <c r="M38" i="17" s="1"/>
  <c r="J39" i="17"/>
  <c r="K39" i="17" s="1"/>
  <c r="L39" i="17" s="1"/>
  <c r="J40" i="17"/>
  <c r="K40" i="17" s="1"/>
  <c r="L40" i="17" s="1"/>
  <c r="M40" i="17" s="1"/>
  <c r="J41" i="17"/>
  <c r="K41" i="17" s="1"/>
  <c r="L41" i="17" s="1"/>
  <c r="M41" i="17" s="1"/>
  <c r="J42" i="17"/>
  <c r="K42" i="17" s="1"/>
  <c r="L42" i="17" s="1"/>
  <c r="J43" i="17"/>
  <c r="K43" i="17" s="1"/>
  <c r="L43" i="17" s="1"/>
  <c r="J44" i="17"/>
  <c r="K44" i="17" s="1"/>
  <c r="L44" i="17" s="1"/>
  <c r="J45" i="17"/>
  <c r="K45" i="17" s="1"/>
  <c r="L45" i="17" s="1"/>
  <c r="J46" i="17"/>
  <c r="K46" i="17" s="1"/>
  <c r="L46" i="17" s="1"/>
  <c r="M46" i="17" s="1"/>
  <c r="J47" i="17"/>
  <c r="K47" i="17" s="1"/>
  <c r="L47" i="17" s="1"/>
  <c r="J48" i="17"/>
  <c r="K48" i="17" s="1"/>
  <c r="L48" i="17" s="1"/>
  <c r="J49" i="17"/>
  <c r="K49" i="17" s="1"/>
  <c r="L49" i="17" s="1"/>
  <c r="J50" i="17"/>
  <c r="K50" i="17" s="1"/>
  <c r="L50" i="17" s="1"/>
  <c r="M50" i="17" s="1"/>
  <c r="J51" i="17"/>
  <c r="K51" i="17" s="1"/>
  <c r="L51" i="17" s="1"/>
  <c r="J52" i="17"/>
  <c r="K52" i="17" s="1"/>
  <c r="L52" i="17" s="1"/>
  <c r="M52" i="17" s="1"/>
  <c r="J53" i="17"/>
  <c r="K53" i="17" s="1"/>
  <c r="L53" i="17" s="1"/>
  <c r="J54" i="17"/>
  <c r="K54" i="17" s="1"/>
  <c r="L54" i="17" s="1"/>
  <c r="M54" i="17" s="1"/>
  <c r="J55" i="17"/>
  <c r="K55" i="17" s="1"/>
  <c r="L55" i="17" s="1"/>
  <c r="J56" i="17"/>
  <c r="K56" i="17" s="1"/>
  <c r="L56" i="17" s="1"/>
  <c r="J57" i="17"/>
  <c r="K57" i="17" s="1"/>
  <c r="L57" i="17" s="1"/>
  <c r="J58" i="17"/>
  <c r="K58" i="17" s="1"/>
  <c r="L58" i="17" s="1"/>
  <c r="J59" i="17"/>
  <c r="K59" i="17" s="1"/>
  <c r="L59" i="17" s="1"/>
  <c r="J60" i="17"/>
  <c r="K60" i="17" s="1"/>
  <c r="L60" i="17" s="1"/>
  <c r="J61" i="17"/>
  <c r="K61" i="17" s="1"/>
  <c r="L61" i="17" s="1"/>
  <c r="J62" i="17"/>
  <c r="K62" i="17" s="1"/>
  <c r="L62" i="17" s="1"/>
  <c r="J63" i="17"/>
  <c r="K63" i="17" s="1"/>
  <c r="L63" i="17" s="1"/>
  <c r="J64" i="17"/>
  <c r="K64" i="17" s="1"/>
  <c r="L64" i="17" s="1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P32" i="17" s="1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P52" i="17" s="1"/>
  <c r="F53" i="17"/>
  <c r="F54" i="17"/>
  <c r="F55" i="17"/>
  <c r="F56" i="17"/>
  <c r="F57" i="17"/>
  <c r="F58" i="17"/>
  <c r="F59" i="17"/>
  <c r="F60" i="17"/>
  <c r="F61" i="17"/>
  <c r="F62" i="17"/>
  <c r="F63" i="17"/>
  <c r="F64" i="17"/>
  <c r="J1062" i="12"/>
  <c r="K1062" i="12" s="1"/>
  <c r="L1062" i="12" s="1"/>
  <c r="J1063" i="12"/>
  <c r="K1063" i="12" s="1"/>
  <c r="L1063" i="12" s="1"/>
  <c r="J1064" i="12"/>
  <c r="J1065" i="12"/>
  <c r="K1065" i="12" s="1"/>
  <c r="L1065" i="12" s="1"/>
  <c r="J1066" i="12"/>
  <c r="K1066" i="12" s="1"/>
  <c r="L1066" i="12" s="1"/>
  <c r="J1067" i="12"/>
  <c r="K1067" i="12" s="1"/>
  <c r="L1067" i="12" s="1"/>
  <c r="J1068" i="12"/>
  <c r="K1068" i="12" s="1"/>
  <c r="L1068" i="12" s="1"/>
  <c r="J1069" i="12"/>
  <c r="K1069" i="12" s="1"/>
  <c r="L1069" i="12" s="1"/>
  <c r="J1070" i="12"/>
  <c r="K1070" i="12" s="1"/>
  <c r="L1070" i="12" s="1"/>
  <c r="J1071" i="12"/>
  <c r="K1071" i="12" s="1"/>
  <c r="L1071" i="12" s="1"/>
  <c r="J1072" i="12"/>
  <c r="K1072" i="12"/>
  <c r="L1072" i="12" s="1"/>
  <c r="J1073" i="12"/>
  <c r="K1073" i="12" s="1"/>
  <c r="L1073" i="12" s="1"/>
  <c r="J1074" i="12"/>
  <c r="K1074" i="12" s="1"/>
  <c r="L1074" i="12" s="1"/>
  <c r="J1075" i="12"/>
  <c r="K1075" i="12" s="1"/>
  <c r="L1075" i="12" s="1"/>
  <c r="M1075" i="12" s="1"/>
  <c r="J1076" i="12"/>
  <c r="K1076" i="12" s="1"/>
  <c r="L1076" i="12" s="1"/>
  <c r="J1077" i="12"/>
  <c r="K1077" i="12" s="1"/>
  <c r="L1077" i="12" s="1"/>
  <c r="J1078" i="12"/>
  <c r="K1078" i="12" s="1"/>
  <c r="L1078" i="12" s="1"/>
  <c r="J1079" i="12"/>
  <c r="K1079" i="12" s="1"/>
  <c r="L1079" i="12" s="1"/>
  <c r="J1080" i="12"/>
  <c r="K1080" i="12" s="1"/>
  <c r="L1080" i="12" s="1"/>
  <c r="M1080" i="12" s="1"/>
  <c r="J1081" i="12"/>
  <c r="K1081" i="12" s="1"/>
  <c r="L1081" i="12" s="1"/>
  <c r="J1082" i="12"/>
  <c r="K1082" i="12" s="1"/>
  <c r="L1082" i="12" s="1"/>
  <c r="M1082" i="12" s="1"/>
  <c r="J1083" i="12"/>
  <c r="K1083" i="12" s="1"/>
  <c r="L1083" i="12" s="1"/>
  <c r="M1083" i="12" s="1"/>
  <c r="J1084" i="12"/>
  <c r="K1084" i="12" s="1"/>
  <c r="L1084" i="12" s="1"/>
  <c r="J1085" i="12"/>
  <c r="K1085" i="12" s="1"/>
  <c r="L1085" i="12" s="1"/>
  <c r="J1086" i="12"/>
  <c r="K1086" i="12" s="1"/>
  <c r="L1086" i="12" s="1"/>
  <c r="M1086" i="12" s="1"/>
  <c r="J1087" i="12"/>
  <c r="K1087" i="12" s="1"/>
  <c r="L1087" i="12" s="1"/>
  <c r="J1088" i="12"/>
  <c r="K1088" i="12" s="1"/>
  <c r="L1088" i="12" s="1"/>
  <c r="J1089" i="12"/>
  <c r="K1089" i="12" s="1"/>
  <c r="L1089" i="12" s="1"/>
  <c r="M1089" i="12" s="1"/>
  <c r="J1090" i="12"/>
  <c r="K1090" i="12" s="1"/>
  <c r="L1090" i="12" s="1"/>
  <c r="J1091" i="12"/>
  <c r="K1091" i="12" s="1"/>
  <c r="L1091" i="12" s="1"/>
  <c r="J1092" i="12"/>
  <c r="K1092" i="12" s="1"/>
  <c r="L1092" i="12" s="1"/>
  <c r="J1093" i="12"/>
  <c r="K1093" i="12" s="1"/>
  <c r="L1093" i="12" s="1"/>
  <c r="M1093" i="12" s="1"/>
  <c r="J1094" i="12"/>
  <c r="K1094" i="12" s="1"/>
  <c r="L1094" i="12" s="1"/>
  <c r="J1095" i="12"/>
  <c r="K1095" i="12" s="1"/>
  <c r="L1095" i="12" s="1"/>
  <c r="J1096" i="12"/>
  <c r="K1096" i="12" s="1"/>
  <c r="L1096" i="12" s="1"/>
  <c r="M1096" i="12" s="1"/>
  <c r="J1097" i="12"/>
  <c r="K1097" i="12" s="1"/>
  <c r="L1097" i="12" s="1"/>
  <c r="J1098" i="12"/>
  <c r="K1098" i="12" s="1"/>
  <c r="L1098" i="12" s="1"/>
  <c r="M1098" i="12" s="1"/>
  <c r="F1062" i="12"/>
  <c r="F1063" i="12"/>
  <c r="F1064" i="12"/>
  <c r="F1065" i="12"/>
  <c r="F1066" i="12"/>
  <c r="F1067" i="12"/>
  <c r="F1068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J1013" i="12"/>
  <c r="K1013" i="12" s="1"/>
  <c r="L1013" i="12" s="1"/>
  <c r="J1014" i="12"/>
  <c r="K1014" i="12" s="1"/>
  <c r="L1014" i="12" s="1"/>
  <c r="J1015" i="12"/>
  <c r="K1015" i="12" s="1"/>
  <c r="L1015" i="12" s="1"/>
  <c r="J1016" i="12"/>
  <c r="K1016" i="12" s="1"/>
  <c r="L1016" i="12" s="1"/>
  <c r="J1017" i="12"/>
  <c r="K1017" i="12" s="1"/>
  <c r="J1018" i="12"/>
  <c r="K1018" i="12" s="1"/>
  <c r="L1018" i="12" s="1"/>
  <c r="J1019" i="12"/>
  <c r="K1019" i="12" s="1"/>
  <c r="L1019" i="12" s="1"/>
  <c r="J1020" i="12"/>
  <c r="K1020" i="12" s="1"/>
  <c r="L1020" i="12" s="1"/>
  <c r="J1021" i="12"/>
  <c r="J1022" i="12"/>
  <c r="K1022" i="12" s="1"/>
  <c r="L1022" i="12" s="1"/>
  <c r="J1023" i="12"/>
  <c r="K1023" i="12" s="1"/>
  <c r="L1023" i="12" s="1"/>
  <c r="J1024" i="12"/>
  <c r="K1024" i="12" s="1"/>
  <c r="L1024" i="12" s="1"/>
  <c r="J1025" i="12"/>
  <c r="K1025" i="12" s="1"/>
  <c r="L1025" i="12" s="1"/>
  <c r="J1026" i="12"/>
  <c r="K1026" i="12" s="1"/>
  <c r="L1026" i="12" s="1"/>
  <c r="J1027" i="12"/>
  <c r="K1027" i="12" s="1"/>
  <c r="L1027" i="12" s="1"/>
  <c r="J1028" i="12"/>
  <c r="K1028" i="12" s="1"/>
  <c r="L1028" i="12" s="1"/>
  <c r="J1029" i="12"/>
  <c r="K1029" i="12" s="1"/>
  <c r="L1029" i="12" s="1"/>
  <c r="J1030" i="12"/>
  <c r="K1030" i="12" s="1"/>
  <c r="L1030" i="12" s="1"/>
  <c r="J1031" i="12"/>
  <c r="K1031" i="12" s="1"/>
  <c r="L1031" i="12" s="1"/>
  <c r="J1032" i="12"/>
  <c r="K1032" i="12" s="1"/>
  <c r="L1032" i="12" s="1"/>
  <c r="J1033" i="12"/>
  <c r="K1033" i="12" s="1"/>
  <c r="L1033" i="12" s="1"/>
  <c r="J1034" i="12"/>
  <c r="K1034" i="12" s="1"/>
  <c r="L1034" i="12" s="1"/>
  <c r="J1035" i="12"/>
  <c r="K1035" i="12" s="1"/>
  <c r="L1035" i="12" s="1"/>
  <c r="J1036" i="12"/>
  <c r="K1036" i="12" s="1"/>
  <c r="L1036" i="12" s="1"/>
  <c r="J1037" i="12"/>
  <c r="K1037" i="12" s="1"/>
  <c r="L1037" i="12" s="1"/>
  <c r="J1038" i="12"/>
  <c r="K1038" i="12" s="1"/>
  <c r="L1038" i="12" s="1"/>
  <c r="J1039" i="12"/>
  <c r="K1039" i="12" s="1"/>
  <c r="L1039" i="12" s="1"/>
  <c r="J1040" i="12"/>
  <c r="K1040" i="12" s="1"/>
  <c r="L1040" i="12" s="1"/>
  <c r="J1041" i="12"/>
  <c r="K1041" i="12" s="1"/>
  <c r="L1041" i="12" s="1"/>
  <c r="J1042" i="12"/>
  <c r="K1042" i="12" s="1"/>
  <c r="L1042" i="12" s="1"/>
  <c r="J1043" i="12"/>
  <c r="K1043" i="12" s="1"/>
  <c r="L1043" i="12" s="1"/>
  <c r="J1044" i="12"/>
  <c r="K1044" i="12" s="1"/>
  <c r="L1044" i="12" s="1"/>
  <c r="J1045" i="12"/>
  <c r="K1045" i="12" s="1"/>
  <c r="L1045" i="12" s="1"/>
  <c r="M1045" i="12" s="1"/>
  <c r="J1046" i="12"/>
  <c r="K1046" i="12" s="1"/>
  <c r="L1046" i="12" s="1"/>
  <c r="J1047" i="12"/>
  <c r="K1047" i="12" s="1"/>
  <c r="L1047" i="12" s="1"/>
  <c r="J1048" i="12"/>
  <c r="K1048" i="12" s="1"/>
  <c r="L1048" i="12" s="1"/>
  <c r="J1049" i="12"/>
  <c r="K1049" i="12" s="1"/>
  <c r="L1049" i="12" s="1"/>
  <c r="M1049" i="12" s="1"/>
  <c r="J1050" i="12"/>
  <c r="K1050" i="12"/>
  <c r="L1050" i="12" s="1"/>
  <c r="J1051" i="12"/>
  <c r="K1051" i="12" s="1"/>
  <c r="L1051" i="12" s="1"/>
  <c r="J1052" i="12"/>
  <c r="K1052" i="12" s="1"/>
  <c r="L1052" i="12" s="1"/>
  <c r="M1052" i="12" s="1"/>
  <c r="J1053" i="12"/>
  <c r="K1053" i="12" s="1"/>
  <c r="L1053" i="12" s="1"/>
  <c r="J1054" i="12"/>
  <c r="K1054" i="12" s="1"/>
  <c r="L1054" i="12" s="1"/>
  <c r="J1055" i="12"/>
  <c r="K1055" i="12" s="1"/>
  <c r="L1055" i="12" s="1"/>
  <c r="J1056" i="12"/>
  <c r="K1056" i="12" s="1"/>
  <c r="L1056" i="12" s="1"/>
  <c r="J1057" i="12"/>
  <c r="K1057" i="12" s="1"/>
  <c r="L1057" i="12" s="1"/>
  <c r="J1058" i="12"/>
  <c r="K1058" i="12" s="1"/>
  <c r="L1058" i="12" s="1"/>
  <c r="J1059" i="12"/>
  <c r="K1059" i="12" s="1"/>
  <c r="L1059" i="12" s="1"/>
  <c r="C1050" i="12"/>
  <c r="J782" i="12"/>
  <c r="K782" i="12" s="1"/>
  <c r="L782" i="12" s="1"/>
  <c r="J783" i="12"/>
  <c r="K783" i="12" s="1"/>
  <c r="L783" i="12" s="1"/>
  <c r="J784" i="12"/>
  <c r="K784" i="12" s="1"/>
  <c r="L784" i="12" s="1"/>
  <c r="J785" i="12"/>
  <c r="K785" i="12"/>
  <c r="L785" i="12" s="1"/>
  <c r="J786" i="12"/>
  <c r="K786" i="12" s="1"/>
  <c r="L786" i="12" s="1"/>
  <c r="J787" i="12"/>
  <c r="K787" i="12" s="1"/>
  <c r="L787" i="12" s="1"/>
  <c r="J788" i="12"/>
  <c r="K788" i="12" s="1"/>
  <c r="L788" i="12" s="1"/>
  <c r="J789" i="12"/>
  <c r="K789" i="12" s="1"/>
  <c r="L789" i="12" s="1"/>
  <c r="J790" i="12"/>
  <c r="K790" i="12" s="1"/>
  <c r="L790" i="12" s="1"/>
  <c r="J791" i="12"/>
  <c r="K791" i="12" s="1"/>
  <c r="L791" i="12" s="1"/>
  <c r="J792" i="12"/>
  <c r="K792" i="12" s="1"/>
  <c r="L792" i="12" s="1"/>
  <c r="J793" i="12"/>
  <c r="K793" i="12" s="1"/>
  <c r="L793" i="12" s="1"/>
  <c r="J794" i="12"/>
  <c r="K794" i="12" s="1"/>
  <c r="L794" i="12" s="1"/>
  <c r="J795" i="12"/>
  <c r="K795" i="12" s="1"/>
  <c r="L795" i="12" s="1"/>
  <c r="J796" i="12"/>
  <c r="J797" i="12"/>
  <c r="K797" i="12" s="1"/>
  <c r="L797" i="12" s="1"/>
  <c r="J798" i="12"/>
  <c r="K798" i="12" s="1"/>
  <c r="L798" i="12" s="1"/>
  <c r="J799" i="12"/>
  <c r="K799" i="12" s="1"/>
  <c r="L799" i="12" s="1"/>
  <c r="J800" i="12"/>
  <c r="K800" i="12" s="1"/>
  <c r="L800" i="12" s="1"/>
  <c r="M800" i="12" s="1"/>
  <c r="J801" i="12"/>
  <c r="K801" i="12" s="1"/>
  <c r="L801" i="12" s="1"/>
  <c r="J802" i="12"/>
  <c r="K802" i="12" s="1"/>
  <c r="L802" i="12" s="1"/>
  <c r="J803" i="12"/>
  <c r="K803" i="12" s="1"/>
  <c r="L803" i="12" s="1"/>
  <c r="J804" i="12"/>
  <c r="K804" i="12" s="1"/>
  <c r="L804" i="12" s="1"/>
  <c r="M804" i="12" s="1"/>
  <c r="J805" i="12"/>
  <c r="K805" i="12" s="1"/>
  <c r="L805" i="12" s="1"/>
  <c r="J806" i="12"/>
  <c r="K806" i="12" s="1"/>
  <c r="L806" i="12" s="1"/>
  <c r="J807" i="12"/>
  <c r="K807" i="12" s="1"/>
  <c r="L807" i="12" s="1"/>
  <c r="J808" i="12"/>
  <c r="K808" i="12" s="1"/>
  <c r="L808" i="12" s="1"/>
  <c r="J809" i="12"/>
  <c r="K809" i="12" s="1"/>
  <c r="L809" i="12" s="1"/>
  <c r="J810" i="12"/>
  <c r="K810" i="12" s="1"/>
  <c r="L810" i="12" s="1"/>
  <c r="J811" i="12"/>
  <c r="K811" i="12" s="1"/>
  <c r="L811" i="12" s="1"/>
  <c r="J812" i="12"/>
  <c r="K812" i="12" s="1"/>
  <c r="L812" i="12" s="1"/>
  <c r="J813" i="12"/>
  <c r="K813" i="12" s="1"/>
  <c r="L813" i="12" s="1"/>
  <c r="J814" i="12"/>
  <c r="K814" i="12" s="1"/>
  <c r="L814" i="12" s="1"/>
  <c r="J815" i="12"/>
  <c r="K815" i="12" s="1"/>
  <c r="L815" i="12" s="1"/>
  <c r="J816" i="12"/>
  <c r="K816" i="12" s="1"/>
  <c r="L816" i="12" s="1"/>
  <c r="J817" i="12"/>
  <c r="K817" i="12" s="1"/>
  <c r="L817" i="12" s="1"/>
  <c r="J818" i="12"/>
  <c r="K818" i="12" s="1"/>
  <c r="L818" i="12" s="1"/>
  <c r="M818" i="12" s="1"/>
  <c r="J819" i="12"/>
  <c r="K819" i="12" s="1"/>
  <c r="L819" i="12" s="1"/>
  <c r="J820" i="12"/>
  <c r="K820" i="12"/>
  <c r="L820" i="12" s="1"/>
  <c r="J821" i="12"/>
  <c r="K821" i="12" s="1"/>
  <c r="L821" i="12" s="1"/>
  <c r="M821" i="12" s="1"/>
  <c r="J822" i="12"/>
  <c r="K822" i="12" s="1"/>
  <c r="L822" i="12" s="1"/>
  <c r="J824" i="12"/>
  <c r="K824" i="12" s="1"/>
  <c r="L824" i="12" s="1"/>
  <c r="J825" i="12"/>
  <c r="K825" i="12" s="1"/>
  <c r="L825" i="12" s="1"/>
  <c r="J826" i="12"/>
  <c r="K826" i="12" s="1"/>
  <c r="L826" i="12" s="1"/>
  <c r="M826" i="12" s="1"/>
  <c r="J827" i="12"/>
  <c r="K827" i="12" s="1"/>
  <c r="L827" i="12" s="1"/>
  <c r="J828" i="12"/>
  <c r="K828" i="12" s="1"/>
  <c r="L828" i="12" s="1"/>
  <c r="J829" i="12"/>
  <c r="K829" i="12" s="1"/>
  <c r="L829" i="12" s="1"/>
  <c r="J830" i="12"/>
  <c r="K830" i="12" s="1"/>
  <c r="L830" i="12" s="1"/>
  <c r="M830" i="12" s="1"/>
  <c r="J831" i="12"/>
  <c r="K831" i="12" s="1"/>
  <c r="L831" i="12" s="1"/>
  <c r="J832" i="12"/>
  <c r="K832" i="12" s="1"/>
  <c r="L832" i="12" s="1"/>
  <c r="J833" i="12"/>
  <c r="K833" i="12" s="1"/>
  <c r="L833" i="12" s="1"/>
  <c r="J834" i="12"/>
  <c r="K834" i="12" s="1"/>
  <c r="L834" i="12" s="1"/>
  <c r="M834" i="12" s="1"/>
  <c r="J835" i="12"/>
  <c r="K835" i="12" s="1"/>
  <c r="L835" i="12" s="1"/>
  <c r="J836" i="12"/>
  <c r="K836" i="12"/>
  <c r="L836" i="12" s="1"/>
  <c r="J837" i="12"/>
  <c r="K837" i="12" s="1"/>
  <c r="L837" i="12" s="1"/>
  <c r="J838" i="12"/>
  <c r="K838" i="12" s="1"/>
  <c r="L838" i="12" s="1"/>
  <c r="J839" i="12"/>
  <c r="K839" i="12" s="1"/>
  <c r="L839" i="12" s="1"/>
  <c r="J840" i="12"/>
  <c r="K840" i="12" s="1"/>
  <c r="L840" i="12" s="1"/>
  <c r="J841" i="12"/>
  <c r="K841" i="12" s="1"/>
  <c r="L841" i="12" s="1"/>
  <c r="J842" i="12"/>
  <c r="K842" i="12" s="1"/>
  <c r="L842" i="12" s="1"/>
  <c r="J843" i="12"/>
  <c r="K843" i="12" s="1"/>
  <c r="L843" i="12" s="1"/>
  <c r="J844" i="12"/>
  <c r="K844" i="12" s="1"/>
  <c r="L844" i="12" s="1"/>
  <c r="J845" i="12"/>
  <c r="K845" i="12" s="1"/>
  <c r="L845" i="12" s="1"/>
  <c r="J846" i="12"/>
  <c r="K846" i="12" s="1"/>
  <c r="L846" i="12" s="1"/>
  <c r="J847" i="12"/>
  <c r="K847" i="12" s="1"/>
  <c r="L847" i="12" s="1"/>
  <c r="J848" i="12"/>
  <c r="K848" i="12" s="1"/>
  <c r="L848" i="12" s="1"/>
  <c r="J849" i="12"/>
  <c r="K849" i="12" s="1"/>
  <c r="L849" i="12" s="1"/>
  <c r="J850" i="12"/>
  <c r="K850" i="12" s="1"/>
  <c r="L850" i="12" s="1"/>
  <c r="J851" i="12"/>
  <c r="K851" i="12" s="1"/>
  <c r="L851" i="12" s="1"/>
  <c r="J852" i="12"/>
  <c r="K852" i="12" s="1"/>
  <c r="L852" i="12" s="1"/>
  <c r="J853" i="12"/>
  <c r="K853" i="12" s="1"/>
  <c r="L853" i="12" s="1"/>
  <c r="J854" i="12"/>
  <c r="K854" i="12" s="1"/>
  <c r="L854" i="12" s="1"/>
  <c r="J855" i="12"/>
  <c r="K855" i="12" s="1"/>
  <c r="L855" i="12" s="1"/>
  <c r="J856" i="12"/>
  <c r="K856" i="12" s="1"/>
  <c r="L856" i="12" s="1"/>
  <c r="J857" i="12"/>
  <c r="K857" i="12" s="1"/>
  <c r="L857" i="12" s="1"/>
  <c r="J858" i="12"/>
  <c r="K858" i="12" s="1"/>
  <c r="L858" i="12" s="1"/>
  <c r="J859" i="12"/>
  <c r="K859" i="12" s="1"/>
  <c r="L859" i="12" s="1"/>
  <c r="J860" i="12"/>
  <c r="K860" i="12" s="1"/>
  <c r="L860" i="12" s="1"/>
  <c r="J861" i="12"/>
  <c r="K861" i="12" s="1"/>
  <c r="L861" i="12" s="1"/>
  <c r="J862" i="12"/>
  <c r="K862" i="12" s="1"/>
  <c r="L862" i="12" s="1"/>
  <c r="J863" i="12"/>
  <c r="K863" i="12" s="1"/>
  <c r="L863" i="12" s="1"/>
  <c r="J864" i="12"/>
  <c r="K864" i="12" s="1"/>
  <c r="L864" i="12" s="1"/>
  <c r="J865" i="12"/>
  <c r="K865" i="12" s="1"/>
  <c r="L865" i="12" s="1"/>
  <c r="J866" i="12"/>
  <c r="K866" i="12" s="1"/>
  <c r="L866" i="12" s="1"/>
  <c r="J867" i="12"/>
  <c r="K867" i="12" s="1"/>
  <c r="L867" i="12" s="1"/>
  <c r="J868" i="12"/>
  <c r="K868" i="12" s="1"/>
  <c r="L868" i="12" s="1"/>
  <c r="J869" i="12"/>
  <c r="K869" i="12" s="1"/>
  <c r="L869" i="12" s="1"/>
  <c r="J870" i="12"/>
  <c r="K870" i="12" s="1"/>
  <c r="L870" i="12" s="1"/>
  <c r="J871" i="12"/>
  <c r="K871" i="12" s="1"/>
  <c r="L871" i="12" s="1"/>
  <c r="J872" i="12"/>
  <c r="K872" i="12" s="1"/>
  <c r="L872" i="12" s="1"/>
  <c r="J873" i="12"/>
  <c r="K873" i="12" s="1"/>
  <c r="L873" i="12" s="1"/>
  <c r="J874" i="12"/>
  <c r="K874" i="12" s="1"/>
  <c r="L874" i="12" s="1"/>
  <c r="J875" i="12"/>
  <c r="K875" i="12" s="1"/>
  <c r="L875" i="12" s="1"/>
  <c r="J876" i="12"/>
  <c r="K876" i="12" s="1"/>
  <c r="L876" i="12" s="1"/>
  <c r="J877" i="12"/>
  <c r="K877" i="12" s="1"/>
  <c r="L877" i="12" s="1"/>
  <c r="J878" i="12"/>
  <c r="K878" i="12" s="1"/>
  <c r="L878" i="12" s="1"/>
  <c r="J879" i="12"/>
  <c r="K879" i="12" s="1"/>
  <c r="L879" i="12" s="1"/>
  <c r="J880" i="12"/>
  <c r="K880" i="12" s="1"/>
  <c r="L880" i="12" s="1"/>
  <c r="J881" i="12"/>
  <c r="K881" i="12" s="1"/>
  <c r="L881" i="12" s="1"/>
  <c r="J882" i="12"/>
  <c r="K882" i="12" s="1"/>
  <c r="L882" i="12" s="1"/>
  <c r="J883" i="12"/>
  <c r="K883" i="12" s="1"/>
  <c r="L883" i="12" s="1"/>
  <c r="J884" i="12"/>
  <c r="K884" i="12" s="1"/>
  <c r="L884" i="12" s="1"/>
  <c r="J885" i="12"/>
  <c r="K885" i="12" s="1"/>
  <c r="L885" i="12" s="1"/>
  <c r="M885" i="12" s="1"/>
  <c r="J886" i="12"/>
  <c r="K886" i="12" s="1"/>
  <c r="L886" i="12" s="1"/>
  <c r="J887" i="12"/>
  <c r="K887" i="12" s="1"/>
  <c r="L887" i="12" s="1"/>
  <c r="J888" i="12"/>
  <c r="K888" i="12" s="1"/>
  <c r="L888" i="12" s="1"/>
  <c r="M888" i="12" s="1"/>
  <c r="J889" i="12"/>
  <c r="K889" i="12" s="1"/>
  <c r="L889" i="12" s="1"/>
  <c r="J890" i="12"/>
  <c r="K890" i="12" s="1"/>
  <c r="L890" i="12" s="1"/>
  <c r="J891" i="12"/>
  <c r="K891" i="12" s="1"/>
  <c r="L891" i="12" s="1"/>
  <c r="M891" i="12" s="1"/>
  <c r="J892" i="12"/>
  <c r="K892" i="12" s="1"/>
  <c r="L892" i="12" s="1"/>
  <c r="J893" i="12"/>
  <c r="K893" i="12" s="1"/>
  <c r="L893" i="12" s="1"/>
  <c r="J894" i="12"/>
  <c r="K894" i="12" s="1"/>
  <c r="L894" i="12" s="1"/>
  <c r="J895" i="12"/>
  <c r="K895" i="12" s="1"/>
  <c r="L895" i="12" s="1"/>
  <c r="J896" i="12"/>
  <c r="K896" i="12" s="1"/>
  <c r="L896" i="12" s="1"/>
  <c r="J897" i="12"/>
  <c r="K897" i="12" s="1"/>
  <c r="L897" i="12" s="1"/>
  <c r="J898" i="12"/>
  <c r="K898" i="12" s="1"/>
  <c r="L898" i="12" s="1"/>
  <c r="J899" i="12"/>
  <c r="K899" i="12" s="1"/>
  <c r="L899" i="12" s="1"/>
  <c r="J900" i="12"/>
  <c r="K900" i="12" s="1"/>
  <c r="L900" i="12" s="1"/>
  <c r="J901" i="12"/>
  <c r="K901" i="12" s="1"/>
  <c r="L901" i="12" s="1"/>
  <c r="J902" i="12"/>
  <c r="K902" i="12" s="1"/>
  <c r="L902" i="12" s="1"/>
  <c r="J903" i="12"/>
  <c r="K903" i="12" s="1"/>
  <c r="L903" i="12" s="1"/>
  <c r="M903" i="12" s="1"/>
  <c r="J904" i="12"/>
  <c r="K904" i="12" s="1"/>
  <c r="L904" i="12" s="1"/>
  <c r="J905" i="12"/>
  <c r="K905" i="12" s="1"/>
  <c r="L905" i="12" s="1"/>
  <c r="J906" i="12"/>
  <c r="K906" i="12" s="1"/>
  <c r="L906" i="12" s="1"/>
  <c r="J907" i="12"/>
  <c r="K907" i="12" s="1"/>
  <c r="L907" i="12" s="1"/>
  <c r="M907" i="12" s="1"/>
  <c r="J908" i="12"/>
  <c r="K908" i="12" s="1"/>
  <c r="L908" i="12" s="1"/>
  <c r="J909" i="12"/>
  <c r="K909" i="12" s="1"/>
  <c r="L909" i="12" s="1"/>
  <c r="J910" i="12"/>
  <c r="K910" i="12" s="1"/>
  <c r="L910" i="12" s="1"/>
  <c r="J911" i="12"/>
  <c r="K911" i="12" s="1"/>
  <c r="L911" i="12" s="1"/>
  <c r="J912" i="12"/>
  <c r="K912" i="12" s="1"/>
  <c r="L912" i="12" s="1"/>
  <c r="J913" i="12"/>
  <c r="K913" i="12" s="1"/>
  <c r="L913" i="12" s="1"/>
  <c r="J914" i="12"/>
  <c r="K914" i="12" s="1"/>
  <c r="L914" i="12" s="1"/>
  <c r="J915" i="12"/>
  <c r="K915" i="12" s="1"/>
  <c r="L915" i="12" s="1"/>
  <c r="J916" i="12"/>
  <c r="K916" i="12" s="1"/>
  <c r="L916" i="12" s="1"/>
  <c r="J917" i="12"/>
  <c r="K917" i="12" s="1"/>
  <c r="L917" i="12" s="1"/>
  <c r="J918" i="12"/>
  <c r="K918" i="12" s="1"/>
  <c r="L918" i="12" s="1"/>
  <c r="J919" i="12"/>
  <c r="K919" i="12" s="1"/>
  <c r="L919" i="12" s="1"/>
  <c r="J920" i="12"/>
  <c r="K920" i="12" s="1"/>
  <c r="L920" i="12" s="1"/>
  <c r="J921" i="12"/>
  <c r="K921" i="12" s="1"/>
  <c r="L921" i="12" s="1"/>
  <c r="M921" i="12" s="1"/>
  <c r="J922" i="12"/>
  <c r="K922" i="12" s="1"/>
  <c r="L922" i="12" s="1"/>
  <c r="J923" i="12"/>
  <c r="K923" i="12" s="1"/>
  <c r="L923" i="12" s="1"/>
  <c r="J924" i="12"/>
  <c r="K924" i="12" s="1"/>
  <c r="L924" i="12" s="1"/>
  <c r="J925" i="12"/>
  <c r="K925" i="12" s="1"/>
  <c r="L925" i="12" s="1"/>
  <c r="J926" i="12"/>
  <c r="K926" i="12" s="1"/>
  <c r="L926" i="12" s="1"/>
  <c r="J927" i="12"/>
  <c r="K927" i="12" s="1"/>
  <c r="L927" i="12" s="1"/>
  <c r="J928" i="12"/>
  <c r="K928" i="12" s="1"/>
  <c r="L928" i="12" s="1"/>
  <c r="J929" i="12"/>
  <c r="K929" i="12" s="1"/>
  <c r="L929" i="12" s="1"/>
  <c r="J930" i="12"/>
  <c r="K930" i="12" s="1"/>
  <c r="L930" i="12" s="1"/>
  <c r="J931" i="12"/>
  <c r="K931" i="12" s="1"/>
  <c r="L931" i="12" s="1"/>
  <c r="J932" i="12"/>
  <c r="K932" i="12" s="1"/>
  <c r="L932" i="12" s="1"/>
  <c r="J933" i="12"/>
  <c r="K933" i="12" s="1"/>
  <c r="L933" i="12" s="1"/>
  <c r="J934" i="12"/>
  <c r="K934" i="12" s="1"/>
  <c r="L934" i="12" s="1"/>
  <c r="J935" i="12"/>
  <c r="K935" i="12" s="1"/>
  <c r="L935" i="12" s="1"/>
  <c r="J936" i="12"/>
  <c r="K936" i="12" s="1"/>
  <c r="L936" i="12" s="1"/>
  <c r="J937" i="12"/>
  <c r="K937" i="12" s="1"/>
  <c r="L937" i="12" s="1"/>
  <c r="J938" i="12"/>
  <c r="K938" i="12" s="1"/>
  <c r="L938" i="12" s="1"/>
  <c r="J939" i="12"/>
  <c r="K939" i="12" s="1"/>
  <c r="L939" i="12" s="1"/>
  <c r="J940" i="12"/>
  <c r="K940" i="12" s="1"/>
  <c r="L940" i="12" s="1"/>
  <c r="J941" i="12"/>
  <c r="K941" i="12" s="1"/>
  <c r="L941" i="12" s="1"/>
  <c r="J942" i="12"/>
  <c r="K942" i="12" s="1"/>
  <c r="L942" i="12" s="1"/>
  <c r="J943" i="12"/>
  <c r="K943" i="12" s="1"/>
  <c r="L943" i="12" s="1"/>
  <c r="J944" i="12"/>
  <c r="K944" i="12" s="1"/>
  <c r="L944" i="12" s="1"/>
  <c r="J945" i="12"/>
  <c r="K945" i="12" s="1"/>
  <c r="L945" i="12" s="1"/>
  <c r="J946" i="12"/>
  <c r="K946" i="12" s="1"/>
  <c r="L946" i="12" s="1"/>
  <c r="J947" i="12"/>
  <c r="K947" i="12" s="1"/>
  <c r="L947" i="12" s="1"/>
  <c r="J948" i="12"/>
  <c r="K948" i="12" s="1"/>
  <c r="L948" i="12" s="1"/>
  <c r="J949" i="12"/>
  <c r="K949" i="12" s="1"/>
  <c r="L949" i="12" s="1"/>
  <c r="J950" i="12"/>
  <c r="K950" i="12" s="1"/>
  <c r="L950" i="12" s="1"/>
  <c r="J951" i="12"/>
  <c r="K951" i="12" s="1"/>
  <c r="L951" i="12" s="1"/>
  <c r="J952" i="12"/>
  <c r="K952" i="12" s="1"/>
  <c r="L952" i="12" s="1"/>
  <c r="J953" i="12"/>
  <c r="K953" i="12" s="1"/>
  <c r="L953" i="12" s="1"/>
  <c r="J954" i="12"/>
  <c r="K954" i="12" s="1"/>
  <c r="L954" i="12" s="1"/>
  <c r="M954" i="12" s="1"/>
  <c r="J955" i="12"/>
  <c r="K955" i="12" s="1"/>
  <c r="L955" i="12" s="1"/>
  <c r="J956" i="12"/>
  <c r="K956" i="12" s="1"/>
  <c r="L956" i="12" s="1"/>
  <c r="J957" i="12"/>
  <c r="K957" i="12" s="1"/>
  <c r="L957" i="12" s="1"/>
  <c r="J958" i="12"/>
  <c r="K958" i="12" s="1"/>
  <c r="L958" i="12" s="1"/>
  <c r="M958" i="12" s="1"/>
  <c r="J959" i="12"/>
  <c r="K959" i="12" s="1"/>
  <c r="L959" i="12" s="1"/>
  <c r="J960" i="12"/>
  <c r="K960" i="12" s="1"/>
  <c r="L960" i="12" s="1"/>
  <c r="J961" i="12"/>
  <c r="K961" i="12" s="1"/>
  <c r="L961" i="12" s="1"/>
  <c r="J962" i="12"/>
  <c r="K962" i="12" s="1"/>
  <c r="L962" i="12" s="1"/>
  <c r="M962" i="12" s="1"/>
  <c r="J963" i="12"/>
  <c r="K963" i="12" s="1"/>
  <c r="L963" i="12" s="1"/>
  <c r="J964" i="12"/>
  <c r="K964" i="12" s="1"/>
  <c r="L964" i="12" s="1"/>
  <c r="J965" i="12"/>
  <c r="K965" i="12" s="1"/>
  <c r="L965" i="12" s="1"/>
  <c r="J966" i="12"/>
  <c r="K966" i="12" s="1"/>
  <c r="L966" i="12" s="1"/>
  <c r="M966" i="12" s="1"/>
  <c r="J967" i="12"/>
  <c r="K967" i="12" s="1"/>
  <c r="L967" i="12" s="1"/>
  <c r="J968" i="12"/>
  <c r="K968" i="12" s="1"/>
  <c r="L968" i="12" s="1"/>
  <c r="J969" i="12"/>
  <c r="K969" i="12" s="1"/>
  <c r="L969" i="12" s="1"/>
  <c r="J970" i="12"/>
  <c r="K970" i="12" s="1"/>
  <c r="L970" i="12" s="1"/>
  <c r="M970" i="12" s="1"/>
  <c r="J971" i="12"/>
  <c r="K971" i="12" s="1"/>
  <c r="L971" i="12" s="1"/>
  <c r="J972" i="12"/>
  <c r="K972" i="12" s="1"/>
  <c r="L972" i="12" s="1"/>
  <c r="J973" i="12"/>
  <c r="K973" i="12" s="1"/>
  <c r="L973" i="12" s="1"/>
  <c r="J974" i="12"/>
  <c r="K974" i="12" s="1"/>
  <c r="L974" i="12" s="1"/>
  <c r="J975" i="12"/>
  <c r="K975" i="12" s="1"/>
  <c r="L975" i="12" s="1"/>
  <c r="J976" i="12"/>
  <c r="K976" i="12" s="1"/>
  <c r="L976" i="12" s="1"/>
  <c r="J977" i="12"/>
  <c r="K977" i="12" s="1"/>
  <c r="L977" i="12" s="1"/>
  <c r="J978" i="12"/>
  <c r="K978" i="12" s="1"/>
  <c r="L978" i="12" s="1"/>
  <c r="J979" i="12"/>
  <c r="K979" i="12" s="1"/>
  <c r="L979" i="12" s="1"/>
  <c r="J980" i="12"/>
  <c r="K980" i="12" s="1"/>
  <c r="L980" i="12" s="1"/>
  <c r="M980" i="12" s="1"/>
  <c r="J981" i="12"/>
  <c r="K981" i="12" s="1"/>
  <c r="L981" i="12" s="1"/>
  <c r="J982" i="12"/>
  <c r="K982" i="12" s="1"/>
  <c r="L982" i="12" s="1"/>
  <c r="J983" i="12"/>
  <c r="K983" i="12" s="1"/>
  <c r="L983" i="12" s="1"/>
  <c r="M983" i="12" s="1"/>
  <c r="J984" i="12"/>
  <c r="K984" i="12" s="1"/>
  <c r="L984" i="12" s="1"/>
  <c r="J985" i="12"/>
  <c r="K985" i="12" s="1"/>
  <c r="L985" i="12" s="1"/>
  <c r="J986" i="12"/>
  <c r="K986" i="12" s="1"/>
  <c r="L986" i="12" s="1"/>
  <c r="J987" i="12"/>
  <c r="K987" i="12" s="1"/>
  <c r="L987" i="12" s="1"/>
  <c r="M987" i="12" s="1"/>
  <c r="J988" i="12"/>
  <c r="K988" i="12" s="1"/>
  <c r="L988" i="12" s="1"/>
  <c r="J989" i="12"/>
  <c r="K989" i="12" s="1"/>
  <c r="L989" i="12" s="1"/>
  <c r="J990" i="12"/>
  <c r="K990" i="12" s="1"/>
  <c r="L990" i="12" s="1"/>
  <c r="J991" i="12"/>
  <c r="K991" i="12" s="1"/>
  <c r="L991" i="12" s="1"/>
  <c r="J992" i="12"/>
  <c r="K992" i="12" s="1"/>
  <c r="L992" i="12" s="1"/>
  <c r="J993" i="12"/>
  <c r="K993" i="12" s="1"/>
  <c r="L993" i="12" s="1"/>
  <c r="J994" i="12"/>
  <c r="K994" i="12" s="1"/>
  <c r="L994" i="12" s="1"/>
  <c r="J995" i="12"/>
  <c r="K995" i="12" s="1"/>
  <c r="L995" i="12" s="1"/>
  <c r="J996" i="12"/>
  <c r="K996" i="12" s="1"/>
  <c r="L996" i="12" s="1"/>
  <c r="J997" i="12"/>
  <c r="K997" i="12" s="1"/>
  <c r="L997" i="12" s="1"/>
  <c r="M997" i="12" s="1"/>
  <c r="J998" i="12"/>
  <c r="K998" i="12" s="1"/>
  <c r="L998" i="12" s="1"/>
  <c r="J999" i="12"/>
  <c r="K999" i="12" s="1"/>
  <c r="L999" i="12" s="1"/>
  <c r="J1000" i="12"/>
  <c r="K1000" i="12" s="1"/>
  <c r="L1000" i="12" s="1"/>
  <c r="J1001" i="12"/>
  <c r="K1001" i="12" s="1"/>
  <c r="L1001" i="12" s="1"/>
  <c r="M1001" i="12" s="1"/>
  <c r="J1002" i="12"/>
  <c r="K1002" i="12" s="1"/>
  <c r="L1002" i="12" s="1"/>
  <c r="J1003" i="12"/>
  <c r="K1003" i="12" s="1"/>
  <c r="L1003" i="12" s="1"/>
  <c r="J1004" i="12"/>
  <c r="K1004" i="12" s="1"/>
  <c r="L1004" i="12" s="1"/>
  <c r="J1005" i="12"/>
  <c r="K1005" i="12" s="1"/>
  <c r="L1005" i="12" s="1"/>
  <c r="J1006" i="12"/>
  <c r="K1006" i="12" s="1"/>
  <c r="L1006" i="12" s="1"/>
  <c r="J1007" i="12"/>
  <c r="K1007" i="12" s="1"/>
  <c r="L1007" i="12" s="1"/>
  <c r="J1008" i="12"/>
  <c r="K1008" i="12" s="1"/>
  <c r="L1008" i="12" s="1"/>
  <c r="J1009" i="12"/>
  <c r="K1009" i="12" s="1"/>
  <c r="L1009" i="12" s="1"/>
  <c r="J1010" i="12"/>
  <c r="K1010" i="12" s="1"/>
  <c r="L1010" i="12" s="1"/>
  <c r="J670" i="12"/>
  <c r="K670" i="12" s="1"/>
  <c r="L670" i="12" s="1"/>
  <c r="J671" i="12"/>
  <c r="K671" i="12" s="1"/>
  <c r="L671" i="12" s="1"/>
  <c r="J672" i="12"/>
  <c r="K672" i="12" s="1"/>
  <c r="L672" i="12" s="1"/>
  <c r="J673" i="12"/>
  <c r="K673" i="12" s="1"/>
  <c r="L673" i="12" s="1"/>
  <c r="J674" i="12"/>
  <c r="K674" i="12" s="1"/>
  <c r="L674" i="12" s="1"/>
  <c r="J675" i="12"/>
  <c r="K675" i="12" s="1"/>
  <c r="L675" i="12" s="1"/>
  <c r="J676" i="12"/>
  <c r="K676" i="12" s="1"/>
  <c r="L676" i="12" s="1"/>
  <c r="J677" i="12"/>
  <c r="K677" i="12" s="1"/>
  <c r="L677" i="12" s="1"/>
  <c r="J678" i="12"/>
  <c r="J679" i="12"/>
  <c r="K679" i="12" s="1"/>
  <c r="L679" i="12" s="1"/>
  <c r="J680" i="12"/>
  <c r="K680" i="12" s="1"/>
  <c r="L680" i="12" s="1"/>
  <c r="J681" i="12"/>
  <c r="K681" i="12" s="1"/>
  <c r="L681" i="12" s="1"/>
  <c r="M681" i="12" s="1"/>
  <c r="J682" i="12"/>
  <c r="K682" i="12" s="1"/>
  <c r="L682" i="12" s="1"/>
  <c r="J683" i="12"/>
  <c r="K683" i="12" s="1"/>
  <c r="L683" i="12" s="1"/>
  <c r="J684" i="12"/>
  <c r="K684" i="12" s="1"/>
  <c r="L684" i="12" s="1"/>
  <c r="J685" i="12"/>
  <c r="K685" i="12" s="1"/>
  <c r="L685" i="12" s="1"/>
  <c r="M685" i="12" s="1"/>
  <c r="J686" i="12"/>
  <c r="K686" i="12" s="1"/>
  <c r="L686" i="12" s="1"/>
  <c r="J687" i="12"/>
  <c r="K687" i="12" s="1"/>
  <c r="L687" i="12" s="1"/>
  <c r="J688" i="12"/>
  <c r="K688" i="12" s="1"/>
  <c r="L688" i="12" s="1"/>
  <c r="J689" i="12"/>
  <c r="K689" i="12" s="1"/>
  <c r="L689" i="12" s="1"/>
  <c r="J690" i="12"/>
  <c r="K690" i="12" s="1"/>
  <c r="L690" i="12" s="1"/>
  <c r="J691" i="12"/>
  <c r="K691" i="12" s="1"/>
  <c r="L691" i="12" s="1"/>
  <c r="J692" i="12"/>
  <c r="K692" i="12" s="1"/>
  <c r="L692" i="12" s="1"/>
  <c r="J693" i="12"/>
  <c r="K693" i="12" s="1"/>
  <c r="L693" i="12" s="1"/>
  <c r="J694" i="12"/>
  <c r="K694" i="12" s="1"/>
  <c r="L694" i="12" s="1"/>
  <c r="J695" i="12"/>
  <c r="K695" i="12" s="1"/>
  <c r="L695" i="12" s="1"/>
  <c r="J696" i="12"/>
  <c r="K696" i="12" s="1"/>
  <c r="L696" i="12" s="1"/>
  <c r="J697" i="12"/>
  <c r="K697" i="12" s="1"/>
  <c r="L697" i="12" s="1"/>
  <c r="M697" i="12" s="1"/>
  <c r="J698" i="12"/>
  <c r="K698" i="12" s="1"/>
  <c r="L698" i="12" s="1"/>
  <c r="J699" i="12"/>
  <c r="K699" i="12" s="1"/>
  <c r="L699" i="12" s="1"/>
  <c r="J700" i="12"/>
  <c r="K700" i="12" s="1"/>
  <c r="L700" i="12" s="1"/>
  <c r="J701" i="12"/>
  <c r="K701" i="12" s="1"/>
  <c r="L701" i="12" s="1"/>
  <c r="M701" i="12" s="1"/>
  <c r="J702" i="12"/>
  <c r="K702" i="12" s="1"/>
  <c r="L702" i="12" s="1"/>
  <c r="J703" i="12"/>
  <c r="K703" i="12" s="1"/>
  <c r="L703" i="12" s="1"/>
  <c r="J704" i="12"/>
  <c r="K704" i="12" s="1"/>
  <c r="L704" i="12" s="1"/>
  <c r="J705" i="12"/>
  <c r="K705" i="12" s="1"/>
  <c r="L705" i="12" s="1"/>
  <c r="J706" i="12"/>
  <c r="K706" i="12" s="1"/>
  <c r="L706" i="12" s="1"/>
  <c r="J707" i="12"/>
  <c r="K707" i="12" s="1"/>
  <c r="L707" i="12" s="1"/>
  <c r="J708" i="12"/>
  <c r="K708" i="12" s="1"/>
  <c r="L708" i="12" s="1"/>
  <c r="J709" i="12"/>
  <c r="K709" i="12" s="1"/>
  <c r="L709" i="12" s="1"/>
  <c r="J710" i="12"/>
  <c r="K710" i="12" s="1"/>
  <c r="L710" i="12" s="1"/>
  <c r="J711" i="12"/>
  <c r="K711" i="12" s="1"/>
  <c r="L711" i="12" s="1"/>
  <c r="J712" i="12"/>
  <c r="K712" i="12" s="1"/>
  <c r="L712" i="12" s="1"/>
  <c r="J713" i="12"/>
  <c r="K713" i="12"/>
  <c r="L713" i="12" s="1"/>
  <c r="M713" i="12" s="1"/>
  <c r="J714" i="12"/>
  <c r="K714" i="12" s="1"/>
  <c r="L714" i="12" s="1"/>
  <c r="J715" i="12"/>
  <c r="K715" i="12" s="1"/>
  <c r="L715" i="12" s="1"/>
  <c r="J716" i="12"/>
  <c r="K716" i="12" s="1"/>
  <c r="L716" i="12" s="1"/>
  <c r="J717" i="12"/>
  <c r="K717" i="12" s="1"/>
  <c r="L717" i="12" s="1"/>
  <c r="M717" i="12" s="1"/>
  <c r="J718" i="12"/>
  <c r="K718" i="12" s="1"/>
  <c r="L718" i="12" s="1"/>
  <c r="J719" i="12"/>
  <c r="K719" i="12" s="1"/>
  <c r="L719" i="12" s="1"/>
  <c r="J720" i="12"/>
  <c r="K720" i="12" s="1"/>
  <c r="L720" i="12" s="1"/>
  <c r="J721" i="12"/>
  <c r="K721" i="12" s="1"/>
  <c r="L721" i="12" s="1"/>
  <c r="J722" i="12"/>
  <c r="K722" i="12" s="1"/>
  <c r="L722" i="12" s="1"/>
  <c r="J723" i="12"/>
  <c r="K723" i="12" s="1"/>
  <c r="L723" i="12" s="1"/>
  <c r="J724" i="12"/>
  <c r="K724" i="12" s="1"/>
  <c r="L724" i="12" s="1"/>
  <c r="J725" i="12"/>
  <c r="K725" i="12" s="1"/>
  <c r="L725" i="12" s="1"/>
  <c r="J726" i="12"/>
  <c r="K726" i="12" s="1"/>
  <c r="L726" i="12" s="1"/>
  <c r="J727" i="12"/>
  <c r="K727" i="12" s="1"/>
  <c r="L727" i="12" s="1"/>
  <c r="J728" i="12"/>
  <c r="K728" i="12" s="1"/>
  <c r="L728" i="12" s="1"/>
  <c r="J729" i="12"/>
  <c r="K729" i="12"/>
  <c r="L729" i="12" s="1"/>
  <c r="M729" i="12" s="1"/>
  <c r="J730" i="12"/>
  <c r="K730" i="12" s="1"/>
  <c r="L730" i="12" s="1"/>
  <c r="J731" i="12"/>
  <c r="K731" i="12" s="1"/>
  <c r="L731" i="12" s="1"/>
  <c r="J732" i="12"/>
  <c r="K732" i="12" s="1"/>
  <c r="L732" i="12" s="1"/>
  <c r="J733" i="12"/>
  <c r="K733" i="12" s="1"/>
  <c r="L733" i="12" s="1"/>
  <c r="M733" i="12" s="1"/>
  <c r="J734" i="12"/>
  <c r="K734" i="12" s="1"/>
  <c r="L734" i="12" s="1"/>
  <c r="J735" i="12"/>
  <c r="K735" i="12" s="1"/>
  <c r="L735" i="12" s="1"/>
  <c r="J736" i="12"/>
  <c r="K736" i="12" s="1"/>
  <c r="L736" i="12" s="1"/>
  <c r="J737" i="12"/>
  <c r="K737" i="12" s="1"/>
  <c r="L737" i="12" s="1"/>
  <c r="J738" i="12"/>
  <c r="K738" i="12" s="1"/>
  <c r="L738" i="12" s="1"/>
  <c r="J739" i="12"/>
  <c r="K739" i="12" s="1"/>
  <c r="L739" i="12" s="1"/>
  <c r="J740" i="12"/>
  <c r="K740" i="12" s="1"/>
  <c r="L740" i="12" s="1"/>
  <c r="J741" i="12"/>
  <c r="K741" i="12" s="1"/>
  <c r="L741" i="12" s="1"/>
  <c r="J742" i="12"/>
  <c r="K742" i="12" s="1"/>
  <c r="L742" i="12" s="1"/>
  <c r="J743" i="12"/>
  <c r="K743" i="12" s="1"/>
  <c r="L743" i="12" s="1"/>
  <c r="J744" i="12"/>
  <c r="K744" i="12" s="1"/>
  <c r="L744" i="12" s="1"/>
  <c r="J745" i="12"/>
  <c r="K745" i="12" s="1"/>
  <c r="L745" i="12" s="1"/>
  <c r="M745" i="12" s="1"/>
  <c r="J746" i="12"/>
  <c r="K746" i="12" s="1"/>
  <c r="L746" i="12" s="1"/>
  <c r="J747" i="12"/>
  <c r="K747" i="12" s="1"/>
  <c r="L747" i="12" s="1"/>
  <c r="J748" i="12"/>
  <c r="K748" i="12" s="1"/>
  <c r="L748" i="12" s="1"/>
  <c r="J749" i="12"/>
  <c r="K749" i="12" s="1"/>
  <c r="L749" i="12" s="1"/>
  <c r="M749" i="12" s="1"/>
  <c r="J750" i="12"/>
  <c r="K750" i="12" s="1"/>
  <c r="L750" i="12" s="1"/>
  <c r="J751" i="12"/>
  <c r="K751" i="12" s="1"/>
  <c r="L751" i="12" s="1"/>
  <c r="J752" i="12"/>
  <c r="K752" i="12" s="1"/>
  <c r="L752" i="12" s="1"/>
  <c r="J753" i="12"/>
  <c r="K753" i="12" s="1"/>
  <c r="L753" i="12" s="1"/>
  <c r="J754" i="12"/>
  <c r="K754" i="12" s="1"/>
  <c r="L754" i="12" s="1"/>
  <c r="J755" i="12"/>
  <c r="K755" i="12" s="1"/>
  <c r="L755" i="12" s="1"/>
  <c r="J756" i="12"/>
  <c r="K756" i="12" s="1"/>
  <c r="L756" i="12" s="1"/>
  <c r="J757" i="12"/>
  <c r="K757" i="12" s="1"/>
  <c r="L757" i="12" s="1"/>
  <c r="J758" i="12"/>
  <c r="K758" i="12" s="1"/>
  <c r="L758" i="12" s="1"/>
  <c r="J759" i="12"/>
  <c r="K759" i="12" s="1"/>
  <c r="L759" i="12" s="1"/>
  <c r="J760" i="12"/>
  <c r="K760" i="12" s="1"/>
  <c r="L760" i="12" s="1"/>
  <c r="J761" i="12"/>
  <c r="K761" i="12" s="1"/>
  <c r="L761" i="12" s="1"/>
  <c r="M761" i="12" s="1"/>
  <c r="J762" i="12"/>
  <c r="K762" i="12" s="1"/>
  <c r="L762" i="12" s="1"/>
  <c r="J763" i="12"/>
  <c r="K763" i="12" s="1"/>
  <c r="L763" i="12" s="1"/>
  <c r="J764" i="12"/>
  <c r="K764" i="12" s="1"/>
  <c r="L764" i="12" s="1"/>
  <c r="J765" i="12"/>
  <c r="K765" i="12" s="1"/>
  <c r="L765" i="12" s="1"/>
  <c r="M765" i="12" s="1"/>
  <c r="J766" i="12"/>
  <c r="K766" i="12" s="1"/>
  <c r="L766" i="12" s="1"/>
  <c r="J767" i="12"/>
  <c r="K767" i="12" s="1"/>
  <c r="L767" i="12" s="1"/>
  <c r="J768" i="12"/>
  <c r="K768" i="12" s="1"/>
  <c r="L768" i="12" s="1"/>
  <c r="J769" i="12"/>
  <c r="K769" i="12" s="1"/>
  <c r="L769" i="12" s="1"/>
  <c r="J770" i="12"/>
  <c r="K770" i="12" s="1"/>
  <c r="L770" i="12" s="1"/>
  <c r="J771" i="12"/>
  <c r="K771" i="12" s="1"/>
  <c r="L771" i="12" s="1"/>
  <c r="J772" i="12"/>
  <c r="K772" i="12" s="1"/>
  <c r="L772" i="12" s="1"/>
  <c r="J773" i="12"/>
  <c r="K773" i="12" s="1"/>
  <c r="L773" i="12" s="1"/>
  <c r="J774" i="12"/>
  <c r="K774" i="12" s="1"/>
  <c r="L774" i="12" s="1"/>
  <c r="J775" i="12"/>
  <c r="K775" i="12" s="1"/>
  <c r="L775" i="12" s="1"/>
  <c r="J776" i="12"/>
  <c r="K776" i="12" s="1"/>
  <c r="L776" i="12" s="1"/>
  <c r="J777" i="12"/>
  <c r="K777" i="12"/>
  <c r="L777" i="12" s="1"/>
  <c r="M777" i="12" s="1"/>
  <c r="J778" i="12"/>
  <c r="K778" i="12" s="1"/>
  <c r="L778" i="12" s="1"/>
  <c r="J779" i="12"/>
  <c r="K779" i="12" s="1"/>
  <c r="L779" i="12" s="1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J494" i="12"/>
  <c r="K494" i="12" s="1"/>
  <c r="J495" i="12"/>
  <c r="K495" i="12" s="1"/>
  <c r="L495" i="12" s="1"/>
  <c r="M495" i="12" s="1"/>
  <c r="J496" i="12"/>
  <c r="K496" i="12" s="1"/>
  <c r="L496" i="12" s="1"/>
  <c r="M496" i="12" s="1"/>
  <c r="J497" i="12"/>
  <c r="J498" i="12"/>
  <c r="K498" i="12" s="1"/>
  <c r="L498" i="12" s="1"/>
  <c r="M498" i="12" s="1"/>
  <c r="J499" i="12"/>
  <c r="K499" i="12" s="1"/>
  <c r="L499" i="12" s="1"/>
  <c r="M499" i="12" s="1"/>
  <c r="J500" i="12"/>
  <c r="K500" i="12" s="1"/>
  <c r="L500" i="12" s="1"/>
  <c r="M500" i="12" s="1"/>
  <c r="J501" i="12"/>
  <c r="K501" i="12" s="1"/>
  <c r="L501" i="12" s="1"/>
  <c r="M501" i="12" s="1"/>
  <c r="J502" i="12"/>
  <c r="K502" i="12" s="1"/>
  <c r="L502" i="12" s="1"/>
  <c r="M502" i="12" s="1"/>
  <c r="J503" i="12"/>
  <c r="K503" i="12" s="1"/>
  <c r="L503" i="12" s="1"/>
  <c r="M503" i="12" s="1"/>
  <c r="J504" i="12"/>
  <c r="K504" i="12" s="1"/>
  <c r="L504" i="12" s="1"/>
  <c r="M504" i="12" s="1"/>
  <c r="J505" i="12"/>
  <c r="K505" i="12" s="1"/>
  <c r="L505" i="12" s="1"/>
  <c r="M505" i="12" s="1"/>
  <c r="J506" i="12"/>
  <c r="K506" i="12" s="1"/>
  <c r="L506" i="12" s="1"/>
  <c r="M506" i="12" s="1"/>
  <c r="J507" i="12"/>
  <c r="K507" i="12" s="1"/>
  <c r="L507" i="12" s="1"/>
  <c r="M507" i="12" s="1"/>
  <c r="J508" i="12"/>
  <c r="K508" i="12" s="1"/>
  <c r="L508" i="12" s="1"/>
  <c r="M508" i="12" s="1"/>
  <c r="J509" i="12"/>
  <c r="K509" i="12" s="1"/>
  <c r="L509" i="12" s="1"/>
  <c r="J510" i="12"/>
  <c r="K510" i="12" s="1"/>
  <c r="L510" i="12" s="1"/>
  <c r="J511" i="12"/>
  <c r="K511" i="12" s="1"/>
  <c r="L511" i="12" s="1"/>
  <c r="M511" i="12" s="1"/>
  <c r="J512" i="12"/>
  <c r="K512" i="12" s="1"/>
  <c r="L512" i="12" s="1"/>
  <c r="J513" i="12"/>
  <c r="K513" i="12" s="1"/>
  <c r="L513" i="12" s="1"/>
  <c r="J514" i="12"/>
  <c r="K514" i="12" s="1"/>
  <c r="L514" i="12" s="1"/>
  <c r="J515" i="12"/>
  <c r="K515" i="12"/>
  <c r="L515" i="12" s="1"/>
  <c r="M515" i="12" s="1"/>
  <c r="R515" i="12" s="1"/>
  <c r="J516" i="12"/>
  <c r="K516" i="12" s="1"/>
  <c r="L516" i="12" s="1"/>
  <c r="M516" i="12" s="1"/>
  <c r="J517" i="12"/>
  <c r="K517" i="12" s="1"/>
  <c r="L517" i="12" s="1"/>
  <c r="M517" i="12" s="1"/>
  <c r="J518" i="12"/>
  <c r="K518" i="12" s="1"/>
  <c r="L518" i="12" s="1"/>
  <c r="M518" i="12" s="1"/>
  <c r="J519" i="12"/>
  <c r="K519" i="12" s="1"/>
  <c r="L519" i="12" s="1"/>
  <c r="M519" i="12" s="1"/>
  <c r="R519" i="12" s="1"/>
  <c r="J520" i="12"/>
  <c r="K520" i="12" s="1"/>
  <c r="L520" i="12" s="1"/>
  <c r="M520" i="12" s="1"/>
  <c r="J521" i="12"/>
  <c r="K521" i="12"/>
  <c r="L521" i="12" s="1"/>
  <c r="M521" i="12" s="1"/>
  <c r="J522" i="12"/>
  <c r="K522" i="12" s="1"/>
  <c r="L522" i="12" s="1"/>
  <c r="J523" i="12"/>
  <c r="K523" i="12" s="1"/>
  <c r="L523" i="12" s="1"/>
  <c r="M523" i="12" s="1"/>
  <c r="R523" i="12" s="1"/>
  <c r="J524" i="12"/>
  <c r="K524" i="12" s="1"/>
  <c r="L524" i="12" s="1"/>
  <c r="M524" i="12" s="1"/>
  <c r="J525" i="12"/>
  <c r="K525" i="12" s="1"/>
  <c r="L525" i="12" s="1"/>
  <c r="M525" i="12" s="1"/>
  <c r="J526" i="12"/>
  <c r="K526" i="12" s="1"/>
  <c r="L526" i="12" s="1"/>
  <c r="J527" i="12"/>
  <c r="K527" i="12" s="1"/>
  <c r="L527" i="12" s="1"/>
  <c r="M527" i="12" s="1"/>
  <c r="J528" i="12"/>
  <c r="K528" i="12" s="1"/>
  <c r="L528" i="12" s="1"/>
  <c r="M528" i="12" s="1"/>
  <c r="J529" i="12"/>
  <c r="K529" i="12" s="1"/>
  <c r="L529" i="12" s="1"/>
  <c r="M529" i="12" s="1"/>
  <c r="J530" i="12"/>
  <c r="K530" i="12" s="1"/>
  <c r="L530" i="12" s="1"/>
  <c r="M530" i="12" s="1"/>
  <c r="J531" i="12"/>
  <c r="K531" i="12"/>
  <c r="L531" i="12" s="1"/>
  <c r="M531" i="12" s="1"/>
  <c r="J532" i="12"/>
  <c r="K532" i="12" s="1"/>
  <c r="L532" i="12" s="1"/>
  <c r="M532" i="12" s="1"/>
  <c r="J533" i="12"/>
  <c r="K533" i="12" s="1"/>
  <c r="L533" i="12" s="1"/>
  <c r="M533" i="12" s="1"/>
  <c r="J534" i="12"/>
  <c r="K534" i="12" s="1"/>
  <c r="L534" i="12" s="1"/>
  <c r="M534" i="12" s="1"/>
  <c r="J535" i="12"/>
  <c r="K535" i="12" s="1"/>
  <c r="L535" i="12" s="1"/>
  <c r="M535" i="12" s="1"/>
  <c r="J536" i="12"/>
  <c r="K536" i="12" s="1"/>
  <c r="L536" i="12" s="1"/>
  <c r="M536" i="12" s="1"/>
  <c r="J537" i="12"/>
  <c r="K537" i="12" s="1"/>
  <c r="L537" i="12" s="1"/>
  <c r="M537" i="12" s="1"/>
  <c r="J538" i="12"/>
  <c r="K538" i="12" s="1"/>
  <c r="L538" i="12" s="1"/>
  <c r="M538" i="12" s="1"/>
  <c r="J539" i="12"/>
  <c r="K539" i="12" s="1"/>
  <c r="L539" i="12" s="1"/>
  <c r="M539" i="12" s="1"/>
  <c r="R539" i="12" s="1"/>
  <c r="J540" i="12"/>
  <c r="K540" i="12" s="1"/>
  <c r="L540" i="12" s="1"/>
  <c r="M540" i="12" s="1"/>
  <c r="J541" i="12"/>
  <c r="K541" i="12" s="1"/>
  <c r="L541" i="12" s="1"/>
  <c r="M541" i="12" s="1"/>
  <c r="J542" i="12"/>
  <c r="K542" i="12" s="1"/>
  <c r="L542" i="12" s="1"/>
  <c r="M542" i="12" s="1"/>
  <c r="J543" i="12"/>
  <c r="K543" i="12"/>
  <c r="L543" i="12" s="1"/>
  <c r="M543" i="12" s="1"/>
  <c r="J544" i="12"/>
  <c r="K544" i="12" s="1"/>
  <c r="L544" i="12" s="1"/>
  <c r="M544" i="12" s="1"/>
  <c r="J545" i="12"/>
  <c r="K545" i="12" s="1"/>
  <c r="L545" i="12" s="1"/>
  <c r="M545" i="12" s="1"/>
  <c r="J546" i="12"/>
  <c r="K546" i="12"/>
  <c r="L546" i="12" s="1"/>
  <c r="M546" i="12" s="1"/>
  <c r="J547" i="12"/>
  <c r="K547" i="12" s="1"/>
  <c r="L547" i="12" s="1"/>
  <c r="M547" i="12" s="1"/>
  <c r="J548" i="12"/>
  <c r="K548" i="12" s="1"/>
  <c r="L548" i="12" s="1"/>
  <c r="M548" i="12" s="1"/>
  <c r="J549" i="12"/>
  <c r="K549" i="12" s="1"/>
  <c r="L549" i="12" s="1"/>
  <c r="M549" i="12" s="1"/>
  <c r="J550" i="12"/>
  <c r="K550" i="12" s="1"/>
  <c r="L550" i="12" s="1"/>
  <c r="M550" i="12" s="1"/>
  <c r="J551" i="12"/>
  <c r="K551" i="12" s="1"/>
  <c r="L551" i="12" s="1"/>
  <c r="M551" i="12" s="1"/>
  <c r="J552" i="12"/>
  <c r="K552" i="12" s="1"/>
  <c r="L552" i="12" s="1"/>
  <c r="M552" i="12" s="1"/>
  <c r="J553" i="12"/>
  <c r="K553" i="12" s="1"/>
  <c r="L553" i="12" s="1"/>
  <c r="M553" i="12" s="1"/>
  <c r="J554" i="12"/>
  <c r="K554" i="12" s="1"/>
  <c r="L554" i="12" s="1"/>
  <c r="M554" i="12" s="1"/>
  <c r="J555" i="12"/>
  <c r="K555" i="12" s="1"/>
  <c r="L555" i="12" s="1"/>
  <c r="M555" i="12" s="1"/>
  <c r="J556" i="12"/>
  <c r="K556" i="12"/>
  <c r="L556" i="12" s="1"/>
  <c r="M556" i="12" s="1"/>
  <c r="J557" i="12"/>
  <c r="K557" i="12" s="1"/>
  <c r="L557" i="12" s="1"/>
  <c r="M557" i="12" s="1"/>
  <c r="J558" i="12"/>
  <c r="K558" i="12" s="1"/>
  <c r="L558" i="12" s="1"/>
  <c r="M558" i="12" s="1"/>
  <c r="J559" i="12"/>
  <c r="K559" i="12" s="1"/>
  <c r="L559" i="12" s="1"/>
  <c r="M559" i="12" s="1"/>
  <c r="J560" i="12"/>
  <c r="K560" i="12" s="1"/>
  <c r="L560" i="12" s="1"/>
  <c r="M560" i="12" s="1"/>
  <c r="J561" i="12"/>
  <c r="K561" i="12" s="1"/>
  <c r="L561" i="12" s="1"/>
  <c r="M561" i="12" s="1"/>
  <c r="J562" i="12"/>
  <c r="K562" i="12"/>
  <c r="L562" i="12" s="1"/>
  <c r="M562" i="12" s="1"/>
  <c r="J563" i="12"/>
  <c r="K563" i="12" s="1"/>
  <c r="L563" i="12" s="1"/>
  <c r="M563" i="12" s="1"/>
  <c r="J564" i="12"/>
  <c r="K564" i="12" s="1"/>
  <c r="L564" i="12" s="1"/>
  <c r="M564" i="12" s="1"/>
  <c r="J565" i="12"/>
  <c r="K565" i="12" s="1"/>
  <c r="L565" i="12" s="1"/>
  <c r="M565" i="12" s="1"/>
  <c r="J566" i="12"/>
  <c r="K566" i="12"/>
  <c r="L566" i="12" s="1"/>
  <c r="M566" i="12" s="1"/>
  <c r="J567" i="12"/>
  <c r="K567" i="12" s="1"/>
  <c r="L567" i="12" s="1"/>
  <c r="M567" i="12" s="1"/>
  <c r="J568" i="12"/>
  <c r="K568" i="12" s="1"/>
  <c r="L568" i="12" s="1"/>
  <c r="M568" i="12" s="1"/>
  <c r="J569" i="12"/>
  <c r="K569" i="12" s="1"/>
  <c r="L569" i="12" s="1"/>
  <c r="M569" i="12" s="1"/>
  <c r="J570" i="12"/>
  <c r="K570" i="12" s="1"/>
  <c r="L570" i="12" s="1"/>
  <c r="M570" i="12" s="1"/>
  <c r="J571" i="12"/>
  <c r="K571" i="12" s="1"/>
  <c r="L571" i="12" s="1"/>
  <c r="M571" i="12" s="1"/>
  <c r="J572" i="12"/>
  <c r="K572" i="12"/>
  <c r="L572" i="12" s="1"/>
  <c r="M572" i="12" s="1"/>
  <c r="J573" i="12"/>
  <c r="K573" i="12" s="1"/>
  <c r="L573" i="12" s="1"/>
  <c r="M573" i="12" s="1"/>
  <c r="J574" i="12"/>
  <c r="K574" i="12" s="1"/>
  <c r="L574" i="12" s="1"/>
  <c r="M574" i="12" s="1"/>
  <c r="J575" i="12"/>
  <c r="K575" i="12" s="1"/>
  <c r="L575" i="12" s="1"/>
  <c r="M575" i="12" s="1"/>
  <c r="J576" i="12"/>
  <c r="K576" i="12" s="1"/>
  <c r="L576" i="12" s="1"/>
  <c r="M576" i="12" s="1"/>
  <c r="J577" i="12"/>
  <c r="K577" i="12" s="1"/>
  <c r="L577" i="12" s="1"/>
  <c r="M577" i="12" s="1"/>
  <c r="J578" i="12"/>
  <c r="K578" i="12"/>
  <c r="L578" i="12" s="1"/>
  <c r="M578" i="12" s="1"/>
  <c r="J579" i="12"/>
  <c r="K579" i="12" s="1"/>
  <c r="L579" i="12" s="1"/>
  <c r="M579" i="12" s="1"/>
  <c r="J580" i="12"/>
  <c r="K580" i="12" s="1"/>
  <c r="L580" i="12" s="1"/>
  <c r="M580" i="12" s="1"/>
  <c r="J581" i="12"/>
  <c r="K581" i="12" s="1"/>
  <c r="L581" i="12" s="1"/>
  <c r="M581" i="12" s="1"/>
  <c r="J582" i="12"/>
  <c r="K582" i="12"/>
  <c r="L582" i="12" s="1"/>
  <c r="M582" i="12" s="1"/>
  <c r="J583" i="12"/>
  <c r="K583" i="12" s="1"/>
  <c r="L583" i="12" s="1"/>
  <c r="M583" i="12" s="1"/>
  <c r="J584" i="12"/>
  <c r="K584" i="12" s="1"/>
  <c r="L584" i="12" s="1"/>
  <c r="M584" i="12" s="1"/>
  <c r="J585" i="12"/>
  <c r="K585" i="12" s="1"/>
  <c r="L585" i="12" s="1"/>
  <c r="M585" i="12" s="1"/>
  <c r="J586" i="12"/>
  <c r="K586" i="12" s="1"/>
  <c r="L586" i="12" s="1"/>
  <c r="M586" i="12" s="1"/>
  <c r="J587" i="12"/>
  <c r="K587" i="12" s="1"/>
  <c r="L587" i="12" s="1"/>
  <c r="M587" i="12" s="1"/>
  <c r="J588" i="12"/>
  <c r="K588" i="12"/>
  <c r="L588" i="12" s="1"/>
  <c r="M588" i="12" s="1"/>
  <c r="J589" i="12"/>
  <c r="K589" i="12" s="1"/>
  <c r="L589" i="12" s="1"/>
  <c r="M589" i="12" s="1"/>
  <c r="J590" i="12"/>
  <c r="K590" i="12" s="1"/>
  <c r="L590" i="12" s="1"/>
  <c r="M590" i="12" s="1"/>
  <c r="J591" i="12"/>
  <c r="K591" i="12" s="1"/>
  <c r="L591" i="12" s="1"/>
  <c r="M591" i="12" s="1"/>
  <c r="J592" i="12"/>
  <c r="K592" i="12" s="1"/>
  <c r="L592" i="12" s="1"/>
  <c r="M592" i="12" s="1"/>
  <c r="J593" i="12"/>
  <c r="K593" i="12" s="1"/>
  <c r="L593" i="12" s="1"/>
  <c r="M593" i="12" s="1"/>
  <c r="J594" i="12"/>
  <c r="K594" i="12" s="1"/>
  <c r="L594" i="12" s="1"/>
  <c r="M594" i="12" s="1"/>
  <c r="J595" i="12"/>
  <c r="K595" i="12" s="1"/>
  <c r="L595" i="12" s="1"/>
  <c r="M595" i="12" s="1"/>
  <c r="J596" i="12"/>
  <c r="K596" i="12" s="1"/>
  <c r="L596" i="12" s="1"/>
  <c r="M596" i="12" s="1"/>
  <c r="J597" i="12"/>
  <c r="K597" i="12" s="1"/>
  <c r="L597" i="12" s="1"/>
  <c r="M597" i="12" s="1"/>
  <c r="J598" i="12"/>
  <c r="K598" i="12"/>
  <c r="L598" i="12" s="1"/>
  <c r="M598" i="12" s="1"/>
  <c r="J599" i="12"/>
  <c r="K599" i="12" s="1"/>
  <c r="L599" i="12" s="1"/>
  <c r="M599" i="12" s="1"/>
  <c r="J600" i="12"/>
  <c r="K600" i="12" s="1"/>
  <c r="L600" i="12" s="1"/>
  <c r="M600" i="12" s="1"/>
  <c r="J601" i="12"/>
  <c r="K601" i="12" s="1"/>
  <c r="L601" i="12" s="1"/>
  <c r="M601" i="12" s="1"/>
  <c r="J602" i="12"/>
  <c r="K602" i="12" s="1"/>
  <c r="L602" i="12" s="1"/>
  <c r="M602" i="12" s="1"/>
  <c r="J603" i="12"/>
  <c r="K603" i="12" s="1"/>
  <c r="L603" i="12" s="1"/>
  <c r="M603" i="12" s="1"/>
  <c r="J604" i="12"/>
  <c r="K604" i="12" s="1"/>
  <c r="L604" i="12" s="1"/>
  <c r="M604" i="12" s="1"/>
  <c r="J605" i="12"/>
  <c r="K605" i="12" s="1"/>
  <c r="L605" i="12" s="1"/>
  <c r="M605" i="12" s="1"/>
  <c r="J606" i="12"/>
  <c r="K606" i="12" s="1"/>
  <c r="L606" i="12" s="1"/>
  <c r="M606" i="12" s="1"/>
  <c r="J607" i="12"/>
  <c r="K607" i="12" s="1"/>
  <c r="L607" i="12" s="1"/>
  <c r="M607" i="12" s="1"/>
  <c r="J608" i="12"/>
  <c r="K608" i="12" s="1"/>
  <c r="L608" i="12" s="1"/>
  <c r="M608" i="12" s="1"/>
  <c r="J609" i="12"/>
  <c r="K609" i="12" s="1"/>
  <c r="L609" i="12" s="1"/>
  <c r="M609" i="12" s="1"/>
  <c r="J610" i="12"/>
  <c r="K610" i="12"/>
  <c r="L610" i="12" s="1"/>
  <c r="M610" i="12" s="1"/>
  <c r="J611" i="12"/>
  <c r="K611" i="12" s="1"/>
  <c r="L611" i="12" s="1"/>
  <c r="M611" i="12" s="1"/>
  <c r="J612" i="12"/>
  <c r="K612" i="12" s="1"/>
  <c r="L612" i="12" s="1"/>
  <c r="M612" i="12" s="1"/>
  <c r="J613" i="12"/>
  <c r="K613" i="12" s="1"/>
  <c r="L613" i="12" s="1"/>
  <c r="M613" i="12" s="1"/>
  <c r="J614" i="12"/>
  <c r="K614" i="12" s="1"/>
  <c r="L614" i="12" s="1"/>
  <c r="J615" i="12"/>
  <c r="K615" i="12" s="1"/>
  <c r="L615" i="12" s="1"/>
  <c r="M615" i="12" s="1"/>
  <c r="J616" i="12"/>
  <c r="K616" i="12" s="1"/>
  <c r="L616" i="12" s="1"/>
  <c r="M616" i="12" s="1"/>
  <c r="J617" i="12"/>
  <c r="K617" i="12" s="1"/>
  <c r="L617" i="12" s="1"/>
  <c r="M617" i="12" s="1"/>
  <c r="J618" i="12"/>
  <c r="K618" i="12" s="1"/>
  <c r="L618" i="12" s="1"/>
  <c r="M618" i="12" s="1"/>
  <c r="J619" i="12"/>
  <c r="K619" i="12" s="1"/>
  <c r="L619" i="12" s="1"/>
  <c r="M619" i="12" s="1"/>
  <c r="J620" i="12"/>
  <c r="K620" i="12"/>
  <c r="L620" i="12" s="1"/>
  <c r="M620" i="12" s="1"/>
  <c r="J621" i="12"/>
  <c r="K621" i="12" s="1"/>
  <c r="L621" i="12" s="1"/>
  <c r="M621" i="12" s="1"/>
  <c r="J622" i="12"/>
  <c r="K622" i="12" s="1"/>
  <c r="L622" i="12" s="1"/>
  <c r="M622" i="12" s="1"/>
  <c r="J623" i="12"/>
  <c r="K623" i="12" s="1"/>
  <c r="L623" i="12" s="1"/>
  <c r="M623" i="12" s="1"/>
  <c r="J624" i="12"/>
  <c r="K624" i="12" s="1"/>
  <c r="L624" i="12" s="1"/>
  <c r="M624" i="12" s="1"/>
  <c r="J625" i="12"/>
  <c r="K625" i="12" s="1"/>
  <c r="L625" i="12" s="1"/>
  <c r="J626" i="12"/>
  <c r="K626" i="12"/>
  <c r="L626" i="12" s="1"/>
  <c r="M626" i="12" s="1"/>
  <c r="J627" i="12"/>
  <c r="K627" i="12" s="1"/>
  <c r="L627" i="12" s="1"/>
  <c r="M627" i="12" s="1"/>
  <c r="J628" i="12"/>
  <c r="K628" i="12" s="1"/>
  <c r="L628" i="12" s="1"/>
  <c r="M628" i="12" s="1"/>
  <c r="J629" i="12"/>
  <c r="K629" i="12" s="1"/>
  <c r="L629" i="12" s="1"/>
  <c r="M629" i="12" s="1"/>
  <c r="J630" i="12"/>
  <c r="K630" i="12"/>
  <c r="L630" i="12" s="1"/>
  <c r="M630" i="12" s="1"/>
  <c r="J631" i="12"/>
  <c r="K631" i="12" s="1"/>
  <c r="L631" i="12" s="1"/>
  <c r="M631" i="12" s="1"/>
  <c r="J632" i="12"/>
  <c r="K632" i="12" s="1"/>
  <c r="L632" i="12" s="1"/>
  <c r="M632" i="12" s="1"/>
  <c r="J633" i="12"/>
  <c r="K633" i="12" s="1"/>
  <c r="L633" i="12" s="1"/>
  <c r="M633" i="12" s="1"/>
  <c r="J634" i="12"/>
  <c r="K634" i="12" s="1"/>
  <c r="L634" i="12" s="1"/>
  <c r="M634" i="12" s="1"/>
  <c r="J635" i="12"/>
  <c r="K635" i="12" s="1"/>
  <c r="L635" i="12" s="1"/>
  <c r="M635" i="12" s="1"/>
  <c r="J636" i="12"/>
  <c r="K636" i="12"/>
  <c r="L636" i="12" s="1"/>
  <c r="M636" i="12" s="1"/>
  <c r="J637" i="12"/>
  <c r="K637" i="12" s="1"/>
  <c r="L637" i="12" s="1"/>
  <c r="M637" i="12" s="1"/>
  <c r="J638" i="12"/>
  <c r="K638" i="12" s="1"/>
  <c r="L638" i="12" s="1"/>
  <c r="M638" i="12" s="1"/>
  <c r="J639" i="12"/>
  <c r="K639" i="12" s="1"/>
  <c r="L639" i="12" s="1"/>
  <c r="M639" i="12" s="1"/>
  <c r="J640" i="12"/>
  <c r="K640" i="12" s="1"/>
  <c r="L640" i="12" s="1"/>
  <c r="M640" i="12" s="1"/>
  <c r="J641" i="12"/>
  <c r="K641" i="12" s="1"/>
  <c r="L641" i="12" s="1"/>
  <c r="M641" i="12" s="1"/>
  <c r="J642" i="12"/>
  <c r="K642" i="12"/>
  <c r="L642" i="12" s="1"/>
  <c r="M642" i="12" s="1"/>
  <c r="J643" i="12"/>
  <c r="K643" i="12" s="1"/>
  <c r="L643" i="12" s="1"/>
  <c r="M643" i="12" s="1"/>
  <c r="J644" i="12"/>
  <c r="K644" i="12" s="1"/>
  <c r="L644" i="12" s="1"/>
  <c r="M644" i="12" s="1"/>
  <c r="J645" i="12"/>
  <c r="K645" i="12" s="1"/>
  <c r="L645" i="12" s="1"/>
  <c r="M645" i="12" s="1"/>
  <c r="J646" i="12"/>
  <c r="K646" i="12"/>
  <c r="L646" i="12" s="1"/>
  <c r="M646" i="12" s="1"/>
  <c r="J647" i="12"/>
  <c r="K647" i="12" s="1"/>
  <c r="L647" i="12" s="1"/>
  <c r="M647" i="12" s="1"/>
  <c r="R647" i="12" s="1"/>
  <c r="J648" i="12"/>
  <c r="K648" i="12" s="1"/>
  <c r="L648" i="12" s="1"/>
  <c r="M648" i="12" s="1"/>
  <c r="J649" i="12"/>
  <c r="K649" i="12" s="1"/>
  <c r="L649" i="12" s="1"/>
  <c r="M649" i="12" s="1"/>
  <c r="J650" i="12"/>
  <c r="K650" i="12" s="1"/>
  <c r="L650" i="12" s="1"/>
  <c r="M650" i="12" s="1"/>
  <c r="J651" i="12"/>
  <c r="K651" i="12" s="1"/>
  <c r="L651" i="12" s="1"/>
  <c r="M651" i="12" s="1"/>
  <c r="J652" i="12"/>
  <c r="K652" i="12"/>
  <c r="L652" i="12" s="1"/>
  <c r="M652" i="12" s="1"/>
  <c r="J653" i="12"/>
  <c r="K653" i="12" s="1"/>
  <c r="L653" i="12" s="1"/>
  <c r="M653" i="12" s="1"/>
  <c r="J654" i="12"/>
  <c r="K654" i="12" s="1"/>
  <c r="L654" i="12" s="1"/>
  <c r="M654" i="12" s="1"/>
  <c r="J655" i="12"/>
  <c r="K655" i="12" s="1"/>
  <c r="L655" i="12" s="1"/>
  <c r="M655" i="12" s="1"/>
  <c r="J656" i="12"/>
  <c r="K656" i="12" s="1"/>
  <c r="L656" i="12" s="1"/>
  <c r="M656" i="12" s="1"/>
  <c r="J657" i="12"/>
  <c r="K657" i="12" s="1"/>
  <c r="L657" i="12" s="1"/>
  <c r="M657" i="12" s="1"/>
  <c r="J658" i="12"/>
  <c r="K658" i="12" s="1"/>
  <c r="L658" i="12" s="1"/>
  <c r="M658" i="12" s="1"/>
  <c r="J659" i="12"/>
  <c r="K659" i="12" s="1"/>
  <c r="L659" i="12" s="1"/>
  <c r="M659" i="12" s="1"/>
  <c r="J660" i="12"/>
  <c r="K660" i="12" s="1"/>
  <c r="L660" i="12" s="1"/>
  <c r="M660" i="12" s="1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R661" i="12" s="1"/>
  <c r="F662" i="12"/>
  <c r="F663" i="12"/>
  <c r="F664" i="12"/>
  <c r="F665" i="12"/>
  <c r="F666" i="12"/>
  <c r="F667" i="12"/>
  <c r="C668" i="12"/>
  <c r="J351" i="12"/>
  <c r="K351" i="12" s="1"/>
  <c r="L351" i="12" s="1"/>
  <c r="M351" i="12" s="1"/>
  <c r="J352" i="12"/>
  <c r="K352" i="12" s="1"/>
  <c r="L352" i="12" s="1"/>
  <c r="M352" i="12" s="1"/>
  <c r="J353" i="12"/>
  <c r="K353" i="12" s="1"/>
  <c r="L353" i="12" s="1"/>
  <c r="M353" i="12" s="1"/>
  <c r="J354" i="12"/>
  <c r="K354" i="12"/>
  <c r="L354" i="12" s="1"/>
  <c r="M354" i="12" s="1"/>
  <c r="J355" i="12"/>
  <c r="K355" i="12" s="1"/>
  <c r="L355" i="12" s="1"/>
  <c r="M355" i="12" s="1"/>
  <c r="J356" i="12"/>
  <c r="K356" i="12"/>
  <c r="L356" i="12" s="1"/>
  <c r="M356" i="12" s="1"/>
  <c r="J357" i="12"/>
  <c r="K357" i="12" s="1"/>
  <c r="L357" i="12" s="1"/>
  <c r="M357" i="12" s="1"/>
  <c r="J358" i="12"/>
  <c r="K358" i="12"/>
  <c r="L358" i="12" s="1"/>
  <c r="M358" i="12" s="1"/>
  <c r="J359" i="12"/>
  <c r="K359" i="12" s="1"/>
  <c r="L359" i="12" s="1"/>
  <c r="M359" i="12" s="1"/>
  <c r="J360" i="12"/>
  <c r="K360" i="12" s="1"/>
  <c r="L360" i="12" s="1"/>
  <c r="M360" i="12" s="1"/>
  <c r="J361" i="12"/>
  <c r="K361" i="12" s="1"/>
  <c r="L361" i="12" s="1"/>
  <c r="M361" i="12" s="1"/>
  <c r="J362" i="12"/>
  <c r="K362" i="12"/>
  <c r="L362" i="12" s="1"/>
  <c r="M362" i="12" s="1"/>
  <c r="J363" i="12"/>
  <c r="K363" i="12" s="1"/>
  <c r="L363" i="12" s="1"/>
  <c r="M363" i="12" s="1"/>
  <c r="J364" i="12"/>
  <c r="K364" i="12"/>
  <c r="L364" i="12" s="1"/>
  <c r="M364" i="12" s="1"/>
  <c r="J365" i="12"/>
  <c r="K365" i="12" s="1"/>
  <c r="L365" i="12" s="1"/>
  <c r="M365" i="12" s="1"/>
  <c r="J366" i="12"/>
  <c r="K366" i="12"/>
  <c r="L366" i="12" s="1"/>
  <c r="M366" i="12" s="1"/>
  <c r="J367" i="12"/>
  <c r="K367" i="12" s="1"/>
  <c r="L367" i="12" s="1"/>
  <c r="M367" i="12" s="1"/>
  <c r="J368" i="12"/>
  <c r="K368" i="12" s="1"/>
  <c r="L368" i="12" s="1"/>
  <c r="M368" i="12" s="1"/>
  <c r="J369" i="12"/>
  <c r="K369" i="12" s="1"/>
  <c r="L369" i="12" s="1"/>
  <c r="M369" i="12" s="1"/>
  <c r="J370" i="12"/>
  <c r="K370" i="12"/>
  <c r="L370" i="12" s="1"/>
  <c r="M370" i="12" s="1"/>
  <c r="J371" i="12"/>
  <c r="K371" i="12" s="1"/>
  <c r="L371" i="12" s="1"/>
  <c r="M371" i="12" s="1"/>
  <c r="J372" i="12"/>
  <c r="K372" i="12" s="1"/>
  <c r="L372" i="12" s="1"/>
  <c r="M372" i="12" s="1"/>
  <c r="J373" i="12"/>
  <c r="K373" i="12" s="1"/>
  <c r="L373" i="12" s="1"/>
  <c r="M373" i="12" s="1"/>
  <c r="J374" i="12"/>
  <c r="K374" i="12" s="1"/>
  <c r="L374" i="12" s="1"/>
  <c r="M374" i="12" s="1"/>
  <c r="J375" i="12"/>
  <c r="K375" i="12" s="1"/>
  <c r="L375" i="12" s="1"/>
  <c r="M375" i="12" s="1"/>
  <c r="J376" i="12"/>
  <c r="K376" i="12" s="1"/>
  <c r="L376" i="12" s="1"/>
  <c r="M376" i="12" s="1"/>
  <c r="J377" i="12"/>
  <c r="K377" i="12" s="1"/>
  <c r="L377" i="12" s="1"/>
  <c r="M377" i="12" s="1"/>
  <c r="J378" i="12"/>
  <c r="K378" i="12" s="1"/>
  <c r="L378" i="12" s="1"/>
  <c r="M378" i="12" s="1"/>
  <c r="J379" i="12"/>
  <c r="K379" i="12" s="1"/>
  <c r="L379" i="12" s="1"/>
  <c r="M379" i="12" s="1"/>
  <c r="J380" i="12"/>
  <c r="K380" i="12"/>
  <c r="L380" i="12" s="1"/>
  <c r="M380" i="12" s="1"/>
  <c r="J381" i="12"/>
  <c r="K381" i="12" s="1"/>
  <c r="L381" i="12" s="1"/>
  <c r="M381" i="12" s="1"/>
  <c r="J382" i="12"/>
  <c r="K382" i="12"/>
  <c r="L382" i="12" s="1"/>
  <c r="M382" i="12" s="1"/>
  <c r="J383" i="12"/>
  <c r="K383" i="12" s="1"/>
  <c r="L383" i="12" s="1"/>
  <c r="M383" i="12" s="1"/>
  <c r="J384" i="12"/>
  <c r="K384" i="12" s="1"/>
  <c r="L384" i="12" s="1"/>
  <c r="M384" i="12" s="1"/>
  <c r="J385" i="12"/>
  <c r="K385" i="12" s="1"/>
  <c r="L385" i="12" s="1"/>
  <c r="M385" i="12" s="1"/>
  <c r="J386" i="12"/>
  <c r="K386" i="12" s="1"/>
  <c r="L386" i="12" s="1"/>
  <c r="M386" i="12" s="1"/>
  <c r="J387" i="12"/>
  <c r="K387" i="12" s="1"/>
  <c r="L387" i="12" s="1"/>
  <c r="M387" i="12" s="1"/>
  <c r="J388" i="12"/>
  <c r="K388" i="12" s="1"/>
  <c r="L388" i="12" s="1"/>
  <c r="M388" i="12" s="1"/>
  <c r="J389" i="12"/>
  <c r="K389" i="12" s="1"/>
  <c r="L389" i="12" s="1"/>
  <c r="M389" i="12" s="1"/>
  <c r="J390" i="12"/>
  <c r="K390" i="12" s="1"/>
  <c r="L390" i="12" s="1"/>
  <c r="M390" i="12" s="1"/>
  <c r="J391" i="12"/>
  <c r="K391" i="12" s="1"/>
  <c r="L391" i="12" s="1"/>
  <c r="M391" i="12" s="1"/>
  <c r="J392" i="12"/>
  <c r="K392" i="12" s="1"/>
  <c r="L392" i="12" s="1"/>
  <c r="M392" i="12" s="1"/>
  <c r="J393" i="12"/>
  <c r="J394" i="12"/>
  <c r="K394" i="12" s="1"/>
  <c r="L394" i="12" s="1"/>
  <c r="M394" i="12" s="1"/>
  <c r="J395" i="12"/>
  <c r="K395" i="12" s="1"/>
  <c r="L395" i="12" s="1"/>
  <c r="M395" i="12" s="1"/>
  <c r="J396" i="12"/>
  <c r="K396" i="12" s="1"/>
  <c r="L396" i="12" s="1"/>
  <c r="M396" i="12" s="1"/>
  <c r="J397" i="12"/>
  <c r="K397" i="12" s="1"/>
  <c r="L397" i="12" s="1"/>
  <c r="M397" i="12" s="1"/>
  <c r="J398" i="12"/>
  <c r="K398" i="12" s="1"/>
  <c r="L398" i="12" s="1"/>
  <c r="M398" i="12" s="1"/>
  <c r="J399" i="12"/>
  <c r="K399" i="12" s="1"/>
  <c r="L399" i="12" s="1"/>
  <c r="M399" i="12" s="1"/>
  <c r="J400" i="12"/>
  <c r="K400" i="12" s="1"/>
  <c r="L400" i="12" s="1"/>
  <c r="M400" i="12" s="1"/>
  <c r="J401" i="12"/>
  <c r="K401" i="12" s="1"/>
  <c r="L401" i="12" s="1"/>
  <c r="M401" i="12" s="1"/>
  <c r="J402" i="12"/>
  <c r="K402" i="12" s="1"/>
  <c r="L402" i="12" s="1"/>
  <c r="M402" i="12" s="1"/>
  <c r="J403" i="12"/>
  <c r="K403" i="12" s="1"/>
  <c r="L403" i="12" s="1"/>
  <c r="M403" i="12" s="1"/>
  <c r="J404" i="12"/>
  <c r="K404" i="12" s="1"/>
  <c r="L404" i="12" s="1"/>
  <c r="M404" i="12" s="1"/>
  <c r="J405" i="12"/>
  <c r="K405" i="12" s="1"/>
  <c r="L405" i="12" s="1"/>
  <c r="M405" i="12" s="1"/>
  <c r="J406" i="12"/>
  <c r="K406" i="12" s="1"/>
  <c r="L406" i="12" s="1"/>
  <c r="M406" i="12" s="1"/>
  <c r="J407" i="12"/>
  <c r="K407" i="12" s="1"/>
  <c r="L407" i="12" s="1"/>
  <c r="M407" i="12" s="1"/>
  <c r="J408" i="12"/>
  <c r="K408" i="12" s="1"/>
  <c r="L408" i="12" s="1"/>
  <c r="M408" i="12" s="1"/>
  <c r="J409" i="12"/>
  <c r="K409" i="12" s="1"/>
  <c r="L409" i="12" s="1"/>
  <c r="M409" i="12" s="1"/>
  <c r="J410" i="12"/>
  <c r="K410" i="12" s="1"/>
  <c r="L410" i="12" s="1"/>
  <c r="M410" i="12" s="1"/>
  <c r="J411" i="12"/>
  <c r="K411" i="12" s="1"/>
  <c r="L411" i="12" s="1"/>
  <c r="M411" i="12" s="1"/>
  <c r="J412" i="12"/>
  <c r="K412" i="12" s="1"/>
  <c r="L412" i="12" s="1"/>
  <c r="M412" i="12" s="1"/>
  <c r="J413" i="12"/>
  <c r="K413" i="12" s="1"/>
  <c r="L413" i="12" s="1"/>
  <c r="M413" i="12" s="1"/>
  <c r="J414" i="12"/>
  <c r="K414" i="12" s="1"/>
  <c r="L414" i="12" s="1"/>
  <c r="M414" i="12" s="1"/>
  <c r="J415" i="12"/>
  <c r="K415" i="12" s="1"/>
  <c r="L415" i="12" s="1"/>
  <c r="M415" i="12" s="1"/>
  <c r="J416" i="12"/>
  <c r="K416" i="12" s="1"/>
  <c r="L416" i="12" s="1"/>
  <c r="M416" i="12" s="1"/>
  <c r="J417" i="12"/>
  <c r="K417" i="12" s="1"/>
  <c r="L417" i="12" s="1"/>
  <c r="M417" i="12" s="1"/>
  <c r="J418" i="12"/>
  <c r="K418" i="12" s="1"/>
  <c r="L418" i="12" s="1"/>
  <c r="M418" i="12" s="1"/>
  <c r="J419" i="12"/>
  <c r="K419" i="12" s="1"/>
  <c r="L419" i="12" s="1"/>
  <c r="M419" i="12" s="1"/>
  <c r="J420" i="12"/>
  <c r="K420" i="12" s="1"/>
  <c r="L420" i="12" s="1"/>
  <c r="M420" i="12" s="1"/>
  <c r="J421" i="12"/>
  <c r="K421" i="12" s="1"/>
  <c r="L421" i="12" s="1"/>
  <c r="M421" i="12" s="1"/>
  <c r="J422" i="12"/>
  <c r="K422" i="12" s="1"/>
  <c r="L422" i="12" s="1"/>
  <c r="M422" i="12" s="1"/>
  <c r="J423" i="12"/>
  <c r="K423" i="12" s="1"/>
  <c r="L423" i="12" s="1"/>
  <c r="M423" i="12" s="1"/>
  <c r="J424" i="12"/>
  <c r="K424" i="12" s="1"/>
  <c r="L424" i="12" s="1"/>
  <c r="M424" i="12" s="1"/>
  <c r="J425" i="12"/>
  <c r="K425" i="12" s="1"/>
  <c r="L425" i="12" s="1"/>
  <c r="M425" i="12" s="1"/>
  <c r="J426" i="12"/>
  <c r="K426" i="12" s="1"/>
  <c r="L426" i="12" s="1"/>
  <c r="M426" i="12" s="1"/>
  <c r="J427" i="12"/>
  <c r="K427" i="12" s="1"/>
  <c r="L427" i="12" s="1"/>
  <c r="M427" i="12" s="1"/>
  <c r="J428" i="12"/>
  <c r="K428" i="12" s="1"/>
  <c r="L428" i="12" s="1"/>
  <c r="M428" i="12" s="1"/>
  <c r="J429" i="12"/>
  <c r="K429" i="12" s="1"/>
  <c r="L429" i="12" s="1"/>
  <c r="M429" i="12" s="1"/>
  <c r="J430" i="12"/>
  <c r="K430" i="12" s="1"/>
  <c r="L430" i="12" s="1"/>
  <c r="M430" i="12" s="1"/>
  <c r="J431" i="12"/>
  <c r="K431" i="12" s="1"/>
  <c r="L431" i="12" s="1"/>
  <c r="M431" i="12" s="1"/>
  <c r="J432" i="12"/>
  <c r="K432" i="12" s="1"/>
  <c r="L432" i="12" s="1"/>
  <c r="M432" i="12" s="1"/>
  <c r="J433" i="12"/>
  <c r="K433" i="12" s="1"/>
  <c r="L433" i="12" s="1"/>
  <c r="M433" i="12" s="1"/>
  <c r="J434" i="12"/>
  <c r="K434" i="12" s="1"/>
  <c r="L434" i="12" s="1"/>
  <c r="M434" i="12" s="1"/>
  <c r="J435" i="12"/>
  <c r="K435" i="12" s="1"/>
  <c r="L435" i="12" s="1"/>
  <c r="M435" i="12" s="1"/>
  <c r="J436" i="12"/>
  <c r="K436" i="12" s="1"/>
  <c r="L436" i="12" s="1"/>
  <c r="M436" i="12" s="1"/>
  <c r="J437" i="12"/>
  <c r="K437" i="12" s="1"/>
  <c r="L437" i="12" s="1"/>
  <c r="M437" i="12" s="1"/>
  <c r="J438" i="12"/>
  <c r="K438" i="12" s="1"/>
  <c r="L438" i="12" s="1"/>
  <c r="M438" i="12" s="1"/>
  <c r="J439" i="12"/>
  <c r="K439" i="12" s="1"/>
  <c r="L439" i="12" s="1"/>
  <c r="M439" i="12" s="1"/>
  <c r="J440" i="12"/>
  <c r="K440" i="12" s="1"/>
  <c r="L440" i="12" s="1"/>
  <c r="M440" i="12" s="1"/>
  <c r="J441" i="12"/>
  <c r="K441" i="12" s="1"/>
  <c r="L441" i="12" s="1"/>
  <c r="M441" i="12" s="1"/>
  <c r="J442" i="12"/>
  <c r="K442" i="12" s="1"/>
  <c r="L442" i="12" s="1"/>
  <c r="M442" i="12" s="1"/>
  <c r="J443" i="12"/>
  <c r="K443" i="12" s="1"/>
  <c r="L443" i="12" s="1"/>
  <c r="M443" i="12" s="1"/>
  <c r="J444" i="12"/>
  <c r="K444" i="12" s="1"/>
  <c r="L444" i="12" s="1"/>
  <c r="M444" i="12" s="1"/>
  <c r="J445" i="12"/>
  <c r="K445" i="12"/>
  <c r="L445" i="12" s="1"/>
  <c r="M445" i="12" s="1"/>
  <c r="J446" i="12"/>
  <c r="K446" i="12" s="1"/>
  <c r="L446" i="12" s="1"/>
  <c r="M446" i="12" s="1"/>
  <c r="J447" i="12"/>
  <c r="K447" i="12" s="1"/>
  <c r="L447" i="12" s="1"/>
  <c r="M447" i="12" s="1"/>
  <c r="J448" i="12"/>
  <c r="K448" i="12" s="1"/>
  <c r="L448" i="12" s="1"/>
  <c r="M448" i="12" s="1"/>
  <c r="J449" i="12"/>
  <c r="K449" i="12" s="1"/>
  <c r="L449" i="12" s="1"/>
  <c r="M449" i="12" s="1"/>
  <c r="J450" i="12"/>
  <c r="K450" i="12" s="1"/>
  <c r="L450" i="12" s="1"/>
  <c r="M450" i="12" s="1"/>
  <c r="J451" i="12"/>
  <c r="K451" i="12" s="1"/>
  <c r="L451" i="12" s="1"/>
  <c r="M451" i="12" s="1"/>
  <c r="J452" i="12"/>
  <c r="K452" i="12" s="1"/>
  <c r="L452" i="12" s="1"/>
  <c r="M452" i="12" s="1"/>
  <c r="J453" i="12"/>
  <c r="K453" i="12"/>
  <c r="L453" i="12" s="1"/>
  <c r="M453" i="12" s="1"/>
  <c r="J454" i="12"/>
  <c r="K454" i="12" s="1"/>
  <c r="L454" i="12" s="1"/>
  <c r="M454" i="12" s="1"/>
  <c r="J455" i="12"/>
  <c r="K455" i="12" s="1"/>
  <c r="L455" i="12" s="1"/>
  <c r="M455" i="12" s="1"/>
  <c r="J456" i="12"/>
  <c r="K456" i="12" s="1"/>
  <c r="L456" i="12" s="1"/>
  <c r="M456" i="12" s="1"/>
  <c r="J457" i="12"/>
  <c r="K457" i="12" s="1"/>
  <c r="L457" i="12" s="1"/>
  <c r="M457" i="12" s="1"/>
  <c r="J458" i="12"/>
  <c r="K458" i="12" s="1"/>
  <c r="L458" i="12" s="1"/>
  <c r="M458" i="12" s="1"/>
  <c r="J459" i="12"/>
  <c r="K459" i="12" s="1"/>
  <c r="L459" i="12" s="1"/>
  <c r="M459" i="12" s="1"/>
  <c r="J460" i="12"/>
  <c r="K460" i="12" s="1"/>
  <c r="L460" i="12" s="1"/>
  <c r="M460" i="12" s="1"/>
  <c r="J461" i="12"/>
  <c r="K461" i="12" s="1"/>
  <c r="L461" i="12" s="1"/>
  <c r="M461" i="12" s="1"/>
  <c r="J462" i="12"/>
  <c r="K462" i="12" s="1"/>
  <c r="L462" i="12" s="1"/>
  <c r="M462" i="12" s="1"/>
  <c r="J463" i="12"/>
  <c r="K463" i="12" s="1"/>
  <c r="L463" i="12" s="1"/>
  <c r="M463" i="12" s="1"/>
  <c r="J464" i="12"/>
  <c r="K464" i="12" s="1"/>
  <c r="L464" i="12" s="1"/>
  <c r="M464" i="12" s="1"/>
  <c r="J465" i="12"/>
  <c r="K465" i="12" s="1"/>
  <c r="L465" i="12" s="1"/>
  <c r="M465" i="12" s="1"/>
  <c r="J466" i="12"/>
  <c r="K466" i="12" s="1"/>
  <c r="L466" i="12" s="1"/>
  <c r="M466" i="12" s="1"/>
  <c r="J467" i="12"/>
  <c r="K467" i="12" s="1"/>
  <c r="L467" i="12" s="1"/>
  <c r="M467" i="12" s="1"/>
  <c r="J468" i="12"/>
  <c r="K468" i="12" s="1"/>
  <c r="L468" i="12" s="1"/>
  <c r="M468" i="12" s="1"/>
  <c r="J469" i="12"/>
  <c r="K469" i="12" s="1"/>
  <c r="L469" i="12" s="1"/>
  <c r="M469" i="12" s="1"/>
  <c r="J470" i="12"/>
  <c r="K470" i="12" s="1"/>
  <c r="L470" i="12" s="1"/>
  <c r="M470" i="12" s="1"/>
  <c r="J471" i="12"/>
  <c r="K471" i="12" s="1"/>
  <c r="L471" i="12" s="1"/>
  <c r="M471" i="12" s="1"/>
  <c r="J472" i="12"/>
  <c r="K472" i="12" s="1"/>
  <c r="L472" i="12" s="1"/>
  <c r="M472" i="12" s="1"/>
  <c r="J473" i="12"/>
  <c r="K473" i="12" s="1"/>
  <c r="L473" i="12" s="1"/>
  <c r="M473" i="12" s="1"/>
  <c r="J474" i="12"/>
  <c r="K474" i="12" s="1"/>
  <c r="L474" i="12" s="1"/>
  <c r="M474" i="12" s="1"/>
  <c r="J475" i="12"/>
  <c r="K475" i="12"/>
  <c r="L475" i="12" s="1"/>
  <c r="M475" i="12" s="1"/>
  <c r="J476" i="12"/>
  <c r="K476" i="12" s="1"/>
  <c r="L476" i="12" s="1"/>
  <c r="M476" i="12" s="1"/>
  <c r="J477" i="12"/>
  <c r="K477" i="12"/>
  <c r="L477" i="12" s="1"/>
  <c r="M477" i="12" s="1"/>
  <c r="J478" i="12"/>
  <c r="K478" i="12" s="1"/>
  <c r="L478" i="12" s="1"/>
  <c r="M478" i="12" s="1"/>
  <c r="J479" i="12"/>
  <c r="K479" i="12" s="1"/>
  <c r="L479" i="12" s="1"/>
  <c r="M479" i="12" s="1"/>
  <c r="J480" i="12"/>
  <c r="K480" i="12" s="1"/>
  <c r="L480" i="12" s="1"/>
  <c r="M480" i="12" s="1"/>
  <c r="J481" i="12"/>
  <c r="K481" i="12"/>
  <c r="L481" i="12" s="1"/>
  <c r="M481" i="12" s="1"/>
  <c r="J482" i="12"/>
  <c r="K482" i="12" s="1"/>
  <c r="L482" i="12" s="1"/>
  <c r="M482" i="12" s="1"/>
  <c r="J483" i="12"/>
  <c r="K483" i="12"/>
  <c r="L483" i="12" s="1"/>
  <c r="M483" i="12" s="1"/>
  <c r="J484" i="12"/>
  <c r="K484" i="12" s="1"/>
  <c r="L484" i="12" s="1"/>
  <c r="M484" i="12" s="1"/>
  <c r="J485" i="12"/>
  <c r="K485" i="12"/>
  <c r="L485" i="12" s="1"/>
  <c r="M485" i="12" s="1"/>
  <c r="J486" i="12"/>
  <c r="K486" i="12" s="1"/>
  <c r="L486" i="12" s="1"/>
  <c r="M486" i="12" s="1"/>
  <c r="J487" i="12"/>
  <c r="K487" i="12" s="1"/>
  <c r="L487" i="12" s="1"/>
  <c r="M487" i="12" s="1"/>
  <c r="J488" i="12"/>
  <c r="K488" i="12" s="1"/>
  <c r="L488" i="12" s="1"/>
  <c r="M488" i="12" s="1"/>
  <c r="J489" i="12"/>
  <c r="K489" i="12"/>
  <c r="L489" i="12" s="1"/>
  <c r="M489" i="12" s="1"/>
  <c r="J490" i="12"/>
  <c r="K490" i="12" s="1"/>
  <c r="L490" i="12" s="1"/>
  <c r="M490" i="12" s="1"/>
  <c r="J491" i="12"/>
  <c r="K491" i="12"/>
  <c r="L491" i="12" s="1"/>
  <c r="M491" i="12" s="1"/>
  <c r="J84" i="12"/>
  <c r="K84" i="12" s="1"/>
  <c r="L84" i="12" s="1"/>
  <c r="J85" i="12"/>
  <c r="K85" i="12" s="1"/>
  <c r="L85" i="12" s="1"/>
  <c r="J86" i="12"/>
  <c r="K86" i="12" s="1"/>
  <c r="L86" i="12" s="1"/>
  <c r="J87" i="12"/>
  <c r="K87" i="12" s="1"/>
  <c r="L87" i="12" s="1"/>
  <c r="J88" i="12"/>
  <c r="K88" i="12" s="1"/>
  <c r="J89" i="12"/>
  <c r="K89" i="12" s="1"/>
  <c r="L89" i="12" s="1"/>
  <c r="J90" i="12"/>
  <c r="K90" i="12" s="1"/>
  <c r="L90" i="12" s="1"/>
  <c r="J91" i="12"/>
  <c r="K91" i="12" s="1"/>
  <c r="L91" i="12" s="1"/>
  <c r="J92" i="12"/>
  <c r="J93" i="12"/>
  <c r="K93" i="12" s="1"/>
  <c r="L93" i="12" s="1"/>
  <c r="J94" i="12"/>
  <c r="K94" i="12" s="1"/>
  <c r="L94" i="12" s="1"/>
  <c r="J95" i="12"/>
  <c r="K95" i="12" s="1"/>
  <c r="L95" i="12" s="1"/>
  <c r="J96" i="12"/>
  <c r="K96" i="12" s="1"/>
  <c r="L96" i="12" s="1"/>
  <c r="J97" i="12"/>
  <c r="K97" i="12" s="1"/>
  <c r="L97" i="12" s="1"/>
  <c r="J98" i="12"/>
  <c r="K98" i="12" s="1"/>
  <c r="L98" i="12" s="1"/>
  <c r="J99" i="12"/>
  <c r="K99" i="12" s="1"/>
  <c r="L99" i="12" s="1"/>
  <c r="J100" i="12"/>
  <c r="K100" i="12" s="1"/>
  <c r="L100" i="12" s="1"/>
  <c r="J101" i="12"/>
  <c r="K101" i="12" s="1"/>
  <c r="L101" i="12" s="1"/>
  <c r="J102" i="12"/>
  <c r="K102" i="12" s="1"/>
  <c r="L102" i="12" s="1"/>
  <c r="J103" i="12"/>
  <c r="K103" i="12" s="1"/>
  <c r="L103" i="12" s="1"/>
  <c r="J104" i="12"/>
  <c r="K104" i="12"/>
  <c r="L104" i="12" s="1"/>
  <c r="M104" i="12" s="1"/>
  <c r="J105" i="12"/>
  <c r="K105" i="12" s="1"/>
  <c r="L105" i="12" s="1"/>
  <c r="J106" i="12"/>
  <c r="K106" i="12" s="1"/>
  <c r="L106" i="12" s="1"/>
  <c r="J107" i="12"/>
  <c r="K107" i="12" s="1"/>
  <c r="L107" i="12" s="1"/>
  <c r="J108" i="12"/>
  <c r="K108" i="12" s="1"/>
  <c r="L108" i="12" s="1"/>
  <c r="M108" i="12" s="1"/>
  <c r="J109" i="12"/>
  <c r="K109" i="12" s="1"/>
  <c r="L109" i="12" s="1"/>
  <c r="J110" i="12"/>
  <c r="K110" i="12" s="1"/>
  <c r="L110" i="12" s="1"/>
  <c r="J111" i="12"/>
  <c r="K111" i="12" s="1"/>
  <c r="L111" i="12" s="1"/>
  <c r="J112" i="12"/>
  <c r="K112" i="12" s="1"/>
  <c r="L112" i="12" s="1"/>
  <c r="J113" i="12"/>
  <c r="K113" i="12" s="1"/>
  <c r="L113" i="12" s="1"/>
  <c r="J114" i="12"/>
  <c r="K114" i="12" s="1"/>
  <c r="L114" i="12" s="1"/>
  <c r="J115" i="12"/>
  <c r="K115" i="12" s="1"/>
  <c r="L115" i="12" s="1"/>
  <c r="J116" i="12"/>
  <c r="K116" i="12" s="1"/>
  <c r="L116" i="12" s="1"/>
  <c r="J117" i="12"/>
  <c r="K117" i="12" s="1"/>
  <c r="L117" i="12" s="1"/>
  <c r="J118" i="12"/>
  <c r="K118" i="12" s="1"/>
  <c r="L118" i="12" s="1"/>
  <c r="J119" i="12"/>
  <c r="K119" i="12" s="1"/>
  <c r="L119" i="12" s="1"/>
  <c r="J120" i="12"/>
  <c r="K120" i="12"/>
  <c r="L120" i="12" s="1"/>
  <c r="M120" i="12" s="1"/>
  <c r="J121" i="12"/>
  <c r="K121" i="12" s="1"/>
  <c r="L121" i="12" s="1"/>
  <c r="J122" i="12"/>
  <c r="K122" i="12" s="1"/>
  <c r="L122" i="12" s="1"/>
  <c r="J123" i="12"/>
  <c r="K123" i="12" s="1"/>
  <c r="L123" i="12" s="1"/>
  <c r="J124" i="12"/>
  <c r="K124" i="12" s="1"/>
  <c r="L124" i="12" s="1"/>
  <c r="M124" i="12" s="1"/>
  <c r="J125" i="12"/>
  <c r="K125" i="12" s="1"/>
  <c r="L125" i="12" s="1"/>
  <c r="J126" i="12"/>
  <c r="K126" i="12" s="1"/>
  <c r="L126" i="12" s="1"/>
  <c r="J127" i="12"/>
  <c r="K127" i="12" s="1"/>
  <c r="L127" i="12" s="1"/>
  <c r="J128" i="12"/>
  <c r="K128" i="12" s="1"/>
  <c r="L128" i="12" s="1"/>
  <c r="J129" i="12"/>
  <c r="K129" i="12" s="1"/>
  <c r="L129" i="12" s="1"/>
  <c r="J130" i="12"/>
  <c r="K130" i="12" s="1"/>
  <c r="L130" i="12" s="1"/>
  <c r="J131" i="12"/>
  <c r="K131" i="12" s="1"/>
  <c r="L131" i="12" s="1"/>
  <c r="J132" i="12"/>
  <c r="K132" i="12" s="1"/>
  <c r="L132" i="12" s="1"/>
  <c r="J133" i="12"/>
  <c r="K133" i="12" s="1"/>
  <c r="L133" i="12" s="1"/>
  <c r="J134" i="12"/>
  <c r="K134" i="12" s="1"/>
  <c r="L134" i="12" s="1"/>
  <c r="J135" i="12"/>
  <c r="K135" i="12" s="1"/>
  <c r="L135" i="12" s="1"/>
  <c r="J136" i="12"/>
  <c r="K136" i="12"/>
  <c r="L136" i="12" s="1"/>
  <c r="M136" i="12" s="1"/>
  <c r="J137" i="12"/>
  <c r="K137" i="12" s="1"/>
  <c r="L137" i="12" s="1"/>
  <c r="J138" i="12"/>
  <c r="K138" i="12" s="1"/>
  <c r="L138" i="12" s="1"/>
  <c r="J139" i="12"/>
  <c r="K139" i="12" s="1"/>
  <c r="L139" i="12" s="1"/>
  <c r="J140" i="12"/>
  <c r="K140" i="12" s="1"/>
  <c r="L140" i="12" s="1"/>
  <c r="M140" i="12" s="1"/>
  <c r="J141" i="12"/>
  <c r="K141" i="12" s="1"/>
  <c r="L141" i="12" s="1"/>
  <c r="J142" i="12"/>
  <c r="K142" i="12" s="1"/>
  <c r="L142" i="12" s="1"/>
  <c r="J143" i="12"/>
  <c r="K143" i="12" s="1"/>
  <c r="L143" i="12" s="1"/>
  <c r="J144" i="12"/>
  <c r="K144" i="12" s="1"/>
  <c r="L144" i="12" s="1"/>
  <c r="J145" i="12"/>
  <c r="K145" i="12" s="1"/>
  <c r="L145" i="12" s="1"/>
  <c r="J146" i="12"/>
  <c r="K146" i="12" s="1"/>
  <c r="L146" i="12" s="1"/>
  <c r="J147" i="12"/>
  <c r="K147" i="12" s="1"/>
  <c r="L147" i="12" s="1"/>
  <c r="J148" i="12"/>
  <c r="K148" i="12" s="1"/>
  <c r="L148" i="12" s="1"/>
  <c r="J149" i="12"/>
  <c r="K149" i="12" s="1"/>
  <c r="L149" i="12" s="1"/>
  <c r="J150" i="12"/>
  <c r="K150" i="12" s="1"/>
  <c r="L150" i="12" s="1"/>
  <c r="J151" i="12"/>
  <c r="K151" i="12" s="1"/>
  <c r="L151" i="12" s="1"/>
  <c r="J152" i="12"/>
  <c r="K152" i="12" s="1"/>
  <c r="L152" i="12" s="1"/>
  <c r="J153" i="12"/>
  <c r="K153" i="12" s="1"/>
  <c r="L153" i="12" s="1"/>
  <c r="J154" i="12"/>
  <c r="K154" i="12" s="1"/>
  <c r="L154" i="12" s="1"/>
  <c r="J155" i="12"/>
  <c r="K155" i="12" s="1"/>
  <c r="L155" i="12" s="1"/>
  <c r="J156" i="12"/>
  <c r="K156" i="12" s="1"/>
  <c r="L156" i="12" s="1"/>
  <c r="M156" i="12" s="1"/>
  <c r="J157" i="12"/>
  <c r="K157" i="12" s="1"/>
  <c r="L157" i="12" s="1"/>
  <c r="J158" i="12"/>
  <c r="K158" i="12" s="1"/>
  <c r="L158" i="12" s="1"/>
  <c r="J159" i="12"/>
  <c r="K159" i="12" s="1"/>
  <c r="L159" i="12" s="1"/>
  <c r="M159" i="12" s="1"/>
  <c r="J160" i="12"/>
  <c r="K160" i="12" s="1"/>
  <c r="L160" i="12" s="1"/>
  <c r="J161" i="12"/>
  <c r="K161" i="12" s="1"/>
  <c r="L161" i="12" s="1"/>
  <c r="J162" i="12"/>
  <c r="K162" i="12" s="1"/>
  <c r="L162" i="12" s="1"/>
  <c r="J163" i="12"/>
  <c r="K163" i="12" s="1"/>
  <c r="L163" i="12" s="1"/>
  <c r="J164" i="12"/>
  <c r="K164" i="12" s="1"/>
  <c r="L164" i="12" s="1"/>
  <c r="J165" i="12"/>
  <c r="K165" i="12" s="1"/>
  <c r="L165" i="12" s="1"/>
  <c r="J166" i="12"/>
  <c r="K166" i="12" s="1"/>
  <c r="L166" i="12" s="1"/>
  <c r="J167" i="12"/>
  <c r="K167" i="12" s="1"/>
  <c r="L167" i="12" s="1"/>
  <c r="J168" i="12"/>
  <c r="K168" i="12" s="1"/>
  <c r="L168" i="12" s="1"/>
  <c r="J169" i="12"/>
  <c r="K169" i="12" s="1"/>
  <c r="L169" i="12" s="1"/>
  <c r="J170" i="12"/>
  <c r="K170" i="12" s="1"/>
  <c r="L170" i="12" s="1"/>
  <c r="M170" i="12" s="1"/>
  <c r="J171" i="12"/>
  <c r="K171" i="12" s="1"/>
  <c r="L171" i="12" s="1"/>
  <c r="J172" i="12"/>
  <c r="K172" i="12" s="1"/>
  <c r="L172" i="12" s="1"/>
  <c r="J173" i="12"/>
  <c r="K173" i="12" s="1"/>
  <c r="L173" i="12" s="1"/>
  <c r="J174" i="12"/>
  <c r="K174" i="12" s="1"/>
  <c r="L174" i="12" s="1"/>
  <c r="M174" i="12" s="1"/>
  <c r="J175" i="12"/>
  <c r="K175" i="12" s="1"/>
  <c r="L175" i="12" s="1"/>
  <c r="J176" i="12"/>
  <c r="K176" i="12" s="1"/>
  <c r="L176" i="12" s="1"/>
  <c r="J177" i="12"/>
  <c r="K177" i="12" s="1"/>
  <c r="L177" i="12" s="1"/>
  <c r="J178" i="12"/>
  <c r="K178" i="12" s="1"/>
  <c r="L178" i="12" s="1"/>
  <c r="J179" i="12"/>
  <c r="K179" i="12" s="1"/>
  <c r="L179" i="12" s="1"/>
  <c r="J180" i="12"/>
  <c r="K180" i="12" s="1"/>
  <c r="L180" i="12" s="1"/>
  <c r="J181" i="12"/>
  <c r="K181" i="12" s="1"/>
  <c r="L181" i="12" s="1"/>
  <c r="J182" i="12"/>
  <c r="K182" i="12" s="1"/>
  <c r="L182" i="12" s="1"/>
  <c r="J183" i="12"/>
  <c r="K183" i="12" s="1"/>
  <c r="L183" i="12" s="1"/>
  <c r="J184" i="12"/>
  <c r="K184" i="12" s="1"/>
  <c r="L184" i="12" s="1"/>
  <c r="J185" i="12"/>
  <c r="K185" i="12" s="1"/>
  <c r="L185" i="12" s="1"/>
  <c r="J186" i="12"/>
  <c r="K186" i="12"/>
  <c r="L186" i="12" s="1"/>
  <c r="M186" i="12" s="1"/>
  <c r="J187" i="12"/>
  <c r="K187" i="12" s="1"/>
  <c r="L187" i="12" s="1"/>
  <c r="J188" i="12"/>
  <c r="K188" i="12" s="1"/>
  <c r="L188" i="12" s="1"/>
  <c r="J189" i="12"/>
  <c r="K189" i="12" s="1"/>
  <c r="L189" i="12" s="1"/>
  <c r="J190" i="12"/>
  <c r="K190" i="12" s="1"/>
  <c r="L190" i="12" s="1"/>
  <c r="M190" i="12" s="1"/>
  <c r="J191" i="12"/>
  <c r="K191" i="12" s="1"/>
  <c r="L191" i="12" s="1"/>
  <c r="J192" i="12"/>
  <c r="K192" i="12" s="1"/>
  <c r="L192" i="12" s="1"/>
  <c r="J193" i="12"/>
  <c r="K193" i="12" s="1"/>
  <c r="L193" i="12" s="1"/>
  <c r="J194" i="12"/>
  <c r="K194" i="12" s="1"/>
  <c r="L194" i="12" s="1"/>
  <c r="J195" i="12"/>
  <c r="K195" i="12" s="1"/>
  <c r="L195" i="12" s="1"/>
  <c r="J196" i="12"/>
  <c r="K196" i="12" s="1"/>
  <c r="L196" i="12" s="1"/>
  <c r="J197" i="12"/>
  <c r="K197" i="12" s="1"/>
  <c r="L197" i="12" s="1"/>
  <c r="J198" i="12"/>
  <c r="K198" i="12" s="1"/>
  <c r="L198" i="12" s="1"/>
  <c r="J199" i="12"/>
  <c r="K199" i="12" s="1"/>
  <c r="L199" i="12" s="1"/>
  <c r="J200" i="12"/>
  <c r="K200" i="12" s="1"/>
  <c r="L200" i="12" s="1"/>
  <c r="J201" i="12"/>
  <c r="K201" i="12" s="1"/>
  <c r="L201" i="12" s="1"/>
  <c r="J202" i="12"/>
  <c r="K202" i="12" s="1"/>
  <c r="L202" i="12" s="1"/>
  <c r="J203" i="12"/>
  <c r="K203" i="12" s="1"/>
  <c r="L203" i="12" s="1"/>
  <c r="M203" i="12" s="1"/>
  <c r="J204" i="12"/>
  <c r="K204" i="12" s="1"/>
  <c r="L204" i="12" s="1"/>
  <c r="J205" i="12"/>
  <c r="K205" i="12" s="1"/>
  <c r="L205" i="12" s="1"/>
  <c r="J206" i="12"/>
  <c r="K206" i="12" s="1"/>
  <c r="L206" i="12" s="1"/>
  <c r="J207" i="12"/>
  <c r="K207" i="12" s="1"/>
  <c r="L207" i="12" s="1"/>
  <c r="J208" i="12"/>
  <c r="K208" i="12" s="1"/>
  <c r="L208" i="12" s="1"/>
  <c r="J209" i="12"/>
  <c r="K209" i="12" s="1"/>
  <c r="L209" i="12" s="1"/>
  <c r="J210" i="12"/>
  <c r="K210" i="12" s="1"/>
  <c r="L210" i="12" s="1"/>
  <c r="J211" i="12"/>
  <c r="K211" i="12" s="1"/>
  <c r="L211" i="12" s="1"/>
  <c r="J212" i="12"/>
  <c r="K212" i="12" s="1"/>
  <c r="L212" i="12" s="1"/>
  <c r="J213" i="12"/>
  <c r="K213" i="12"/>
  <c r="L213" i="12" s="1"/>
  <c r="J214" i="12"/>
  <c r="K214" i="12" s="1"/>
  <c r="L214" i="12" s="1"/>
  <c r="J215" i="12"/>
  <c r="K215" i="12" s="1"/>
  <c r="L215" i="12" s="1"/>
  <c r="J216" i="12"/>
  <c r="K216" i="12" s="1"/>
  <c r="L216" i="12" s="1"/>
  <c r="M216" i="12" s="1"/>
  <c r="J217" i="12"/>
  <c r="K217" i="12" s="1"/>
  <c r="L217" i="12" s="1"/>
  <c r="J218" i="12"/>
  <c r="K218" i="12" s="1"/>
  <c r="L218" i="12" s="1"/>
  <c r="J219" i="12"/>
  <c r="K219" i="12" s="1"/>
  <c r="L219" i="12" s="1"/>
  <c r="M219" i="12" s="1"/>
  <c r="J220" i="12"/>
  <c r="K220" i="12" s="1"/>
  <c r="L220" i="12" s="1"/>
  <c r="J221" i="12"/>
  <c r="K221" i="12" s="1"/>
  <c r="L221" i="12" s="1"/>
  <c r="J222" i="12"/>
  <c r="K222" i="12"/>
  <c r="L222" i="12" s="1"/>
  <c r="M222" i="12" s="1"/>
  <c r="J223" i="12"/>
  <c r="K223" i="12" s="1"/>
  <c r="L223" i="12" s="1"/>
  <c r="J224" i="12"/>
  <c r="K224" i="12" s="1"/>
  <c r="L224" i="12" s="1"/>
  <c r="J225" i="12"/>
  <c r="K225" i="12" s="1"/>
  <c r="L225" i="12" s="1"/>
  <c r="J226" i="12"/>
  <c r="K226" i="12" s="1"/>
  <c r="L226" i="12" s="1"/>
  <c r="M226" i="12" s="1"/>
  <c r="J227" i="12"/>
  <c r="K227" i="12" s="1"/>
  <c r="L227" i="12" s="1"/>
  <c r="J228" i="12"/>
  <c r="K228" i="12" s="1"/>
  <c r="L228" i="12" s="1"/>
  <c r="J229" i="12"/>
  <c r="K229" i="12" s="1"/>
  <c r="L229" i="12" s="1"/>
  <c r="J230" i="12"/>
  <c r="K230" i="12" s="1"/>
  <c r="L230" i="12" s="1"/>
  <c r="M230" i="12" s="1"/>
  <c r="J231" i="12"/>
  <c r="K231" i="12" s="1"/>
  <c r="L231" i="12" s="1"/>
  <c r="J232" i="12"/>
  <c r="K232" i="12" s="1"/>
  <c r="L232" i="12" s="1"/>
  <c r="J233" i="12"/>
  <c r="K233" i="12" s="1"/>
  <c r="L233" i="12" s="1"/>
  <c r="J234" i="12"/>
  <c r="K234" i="12" s="1"/>
  <c r="L234" i="12" s="1"/>
  <c r="M234" i="12" s="1"/>
  <c r="J235" i="12"/>
  <c r="K235" i="12" s="1"/>
  <c r="L235" i="12" s="1"/>
  <c r="J236" i="12"/>
  <c r="K236" i="12" s="1"/>
  <c r="L236" i="12" s="1"/>
  <c r="J237" i="12"/>
  <c r="K237" i="12" s="1"/>
  <c r="L237" i="12" s="1"/>
  <c r="J238" i="12"/>
  <c r="K238" i="12" s="1"/>
  <c r="L238" i="12" s="1"/>
  <c r="J239" i="12"/>
  <c r="K239" i="12" s="1"/>
  <c r="L239" i="12" s="1"/>
  <c r="J240" i="12"/>
  <c r="K240" i="12" s="1"/>
  <c r="L240" i="12" s="1"/>
  <c r="J241" i="12"/>
  <c r="K241" i="12" s="1"/>
  <c r="L241" i="12" s="1"/>
  <c r="J242" i="12"/>
  <c r="K242" i="12" s="1"/>
  <c r="L242" i="12" s="1"/>
  <c r="J243" i="12"/>
  <c r="K243" i="12" s="1"/>
  <c r="L243" i="12" s="1"/>
  <c r="J244" i="12"/>
  <c r="K244" i="12" s="1"/>
  <c r="L244" i="12" s="1"/>
  <c r="J245" i="12"/>
  <c r="K245" i="12" s="1"/>
  <c r="L245" i="12" s="1"/>
  <c r="J246" i="12"/>
  <c r="K246" i="12"/>
  <c r="L246" i="12" s="1"/>
  <c r="J247" i="12"/>
  <c r="K247" i="12" s="1"/>
  <c r="L247" i="12" s="1"/>
  <c r="J248" i="12"/>
  <c r="K248" i="12" s="1"/>
  <c r="L248" i="12" s="1"/>
  <c r="J249" i="12"/>
  <c r="K249" i="12" s="1"/>
  <c r="L249" i="12" s="1"/>
  <c r="J250" i="12"/>
  <c r="K250" i="12" s="1"/>
  <c r="L250" i="12" s="1"/>
  <c r="M250" i="12" s="1"/>
  <c r="J251" i="12"/>
  <c r="K251" i="12" s="1"/>
  <c r="L251" i="12" s="1"/>
  <c r="J252" i="12"/>
  <c r="K252" i="12" s="1"/>
  <c r="L252" i="12" s="1"/>
  <c r="J253" i="12"/>
  <c r="K253" i="12" s="1"/>
  <c r="L253" i="12" s="1"/>
  <c r="J254" i="12"/>
  <c r="K254" i="12" s="1"/>
  <c r="L254" i="12" s="1"/>
  <c r="J255" i="12"/>
  <c r="K255" i="12" s="1"/>
  <c r="L255" i="12" s="1"/>
  <c r="J256" i="12"/>
  <c r="K256" i="12" s="1"/>
  <c r="L256" i="12" s="1"/>
  <c r="J258" i="12"/>
  <c r="K258" i="12" s="1"/>
  <c r="L258" i="12" s="1"/>
  <c r="J259" i="12"/>
  <c r="K259" i="12" s="1"/>
  <c r="L259" i="12" s="1"/>
  <c r="J260" i="12"/>
  <c r="K260" i="12" s="1"/>
  <c r="L260" i="12" s="1"/>
  <c r="J261" i="12"/>
  <c r="K261" i="12" s="1"/>
  <c r="L261" i="12" s="1"/>
  <c r="J262" i="12"/>
  <c r="K262" i="12" s="1"/>
  <c r="L262" i="12" s="1"/>
  <c r="J263" i="12"/>
  <c r="K263" i="12" s="1"/>
  <c r="L263" i="12" s="1"/>
  <c r="J264" i="12"/>
  <c r="K264" i="12" s="1"/>
  <c r="L264" i="12" s="1"/>
  <c r="J265" i="12"/>
  <c r="K265" i="12" s="1"/>
  <c r="L265" i="12" s="1"/>
  <c r="J266" i="12"/>
  <c r="K266" i="12" s="1"/>
  <c r="L266" i="12" s="1"/>
  <c r="J267" i="12"/>
  <c r="K267" i="12" s="1"/>
  <c r="L267" i="12" s="1"/>
  <c r="J268" i="12"/>
  <c r="K268" i="12" s="1"/>
  <c r="L268" i="12" s="1"/>
  <c r="J269" i="12"/>
  <c r="K269" i="12" s="1"/>
  <c r="L269" i="12" s="1"/>
  <c r="J270" i="12"/>
  <c r="K270" i="12"/>
  <c r="L270" i="12" s="1"/>
  <c r="M270" i="12" s="1"/>
  <c r="J271" i="12"/>
  <c r="K271" i="12" s="1"/>
  <c r="L271" i="12" s="1"/>
  <c r="J272" i="12"/>
  <c r="K272" i="12" s="1"/>
  <c r="L272" i="12" s="1"/>
  <c r="J273" i="12"/>
  <c r="K273" i="12" s="1"/>
  <c r="L273" i="12" s="1"/>
  <c r="J274" i="12"/>
  <c r="K274" i="12" s="1"/>
  <c r="L274" i="12" s="1"/>
  <c r="M274" i="12" s="1"/>
  <c r="J275" i="12"/>
  <c r="K275" i="12" s="1"/>
  <c r="L275" i="12" s="1"/>
  <c r="J276" i="12"/>
  <c r="K276" i="12" s="1"/>
  <c r="L276" i="12" s="1"/>
  <c r="J277" i="12"/>
  <c r="K277" i="12" s="1"/>
  <c r="L277" i="12" s="1"/>
  <c r="J278" i="12"/>
  <c r="K278" i="12" s="1"/>
  <c r="L278" i="12" s="1"/>
  <c r="J279" i="12"/>
  <c r="K279" i="12" s="1"/>
  <c r="L279" i="12" s="1"/>
  <c r="J280" i="12"/>
  <c r="K280" i="12" s="1"/>
  <c r="L280" i="12" s="1"/>
  <c r="J281" i="12"/>
  <c r="K281" i="12" s="1"/>
  <c r="L281" i="12" s="1"/>
  <c r="J282" i="12"/>
  <c r="K282" i="12" s="1"/>
  <c r="L282" i="12" s="1"/>
  <c r="J283" i="12"/>
  <c r="K283" i="12" s="1"/>
  <c r="L283" i="12" s="1"/>
  <c r="J284" i="12"/>
  <c r="K284" i="12" s="1"/>
  <c r="L284" i="12" s="1"/>
  <c r="J285" i="12"/>
  <c r="K285" i="12" s="1"/>
  <c r="L285" i="12" s="1"/>
  <c r="J286" i="12"/>
  <c r="K286" i="12" s="1"/>
  <c r="L286" i="12" s="1"/>
  <c r="J287" i="12"/>
  <c r="K287" i="12" s="1"/>
  <c r="L287" i="12" s="1"/>
  <c r="M287" i="12" s="1"/>
  <c r="J288" i="12"/>
  <c r="K288" i="12" s="1"/>
  <c r="L288" i="12" s="1"/>
  <c r="J289" i="12"/>
  <c r="K289" i="12" s="1"/>
  <c r="L289" i="12" s="1"/>
  <c r="J290" i="12"/>
  <c r="K290" i="12" s="1"/>
  <c r="L290" i="12" s="1"/>
  <c r="M290" i="12" s="1"/>
  <c r="J291" i="12"/>
  <c r="K291" i="12" s="1"/>
  <c r="L291" i="12" s="1"/>
  <c r="J292" i="12"/>
  <c r="K292" i="12" s="1"/>
  <c r="L292" i="12" s="1"/>
  <c r="J293" i="12"/>
  <c r="K293" i="12" s="1"/>
  <c r="L293" i="12" s="1"/>
  <c r="J294" i="12"/>
  <c r="K294" i="12" s="1"/>
  <c r="L294" i="12" s="1"/>
  <c r="J295" i="12"/>
  <c r="K295" i="12" s="1"/>
  <c r="L295" i="12" s="1"/>
  <c r="J296" i="12"/>
  <c r="K296" i="12" s="1"/>
  <c r="L296" i="12" s="1"/>
  <c r="J297" i="12"/>
  <c r="K297" i="12" s="1"/>
  <c r="L297" i="12" s="1"/>
  <c r="J298" i="12"/>
  <c r="K298" i="12" s="1"/>
  <c r="L298" i="12" s="1"/>
  <c r="J299" i="12"/>
  <c r="K299" i="12" s="1"/>
  <c r="L299" i="12" s="1"/>
  <c r="J300" i="12"/>
  <c r="K300" i="12" s="1"/>
  <c r="L300" i="12" s="1"/>
  <c r="J301" i="12"/>
  <c r="K301" i="12" s="1"/>
  <c r="L301" i="12" s="1"/>
  <c r="J302" i="12"/>
  <c r="K302" i="12" s="1"/>
  <c r="L302" i="12" s="1"/>
  <c r="J303" i="12"/>
  <c r="K303" i="12" s="1"/>
  <c r="L303" i="12" s="1"/>
  <c r="J304" i="12"/>
  <c r="K304" i="12" s="1"/>
  <c r="L304" i="12" s="1"/>
  <c r="J305" i="12"/>
  <c r="K305" i="12" s="1"/>
  <c r="L305" i="12" s="1"/>
  <c r="J306" i="12"/>
  <c r="K306" i="12" s="1"/>
  <c r="L306" i="12" s="1"/>
  <c r="J307" i="12"/>
  <c r="K307" i="12" s="1"/>
  <c r="L307" i="12" s="1"/>
  <c r="J308" i="12"/>
  <c r="K308" i="12" s="1"/>
  <c r="L308" i="12" s="1"/>
  <c r="J309" i="12"/>
  <c r="K309" i="12" s="1"/>
  <c r="L309" i="12" s="1"/>
  <c r="J310" i="12"/>
  <c r="K310" i="12" s="1"/>
  <c r="L310" i="12" s="1"/>
  <c r="J311" i="12"/>
  <c r="K311" i="12" s="1"/>
  <c r="L311" i="12" s="1"/>
  <c r="J312" i="12"/>
  <c r="K312" i="12" s="1"/>
  <c r="L312" i="12" s="1"/>
  <c r="J313" i="12"/>
  <c r="K313" i="12" s="1"/>
  <c r="L313" i="12" s="1"/>
  <c r="J314" i="12"/>
  <c r="K314" i="12"/>
  <c r="L314" i="12" s="1"/>
  <c r="M314" i="12" s="1"/>
  <c r="J315" i="12"/>
  <c r="K315" i="12" s="1"/>
  <c r="L315" i="12" s="1"/>
  <c r="J316" i="12"/>
  <c r="K316" i="12" s="1"/>
  <c r="L316" i="12" s="1"/>
  <c r="J317" i="12"/>
  <c r="K317" i="12" s="1"/>
  <c r="L317" i="12" s="1"/>
  <c r="J318" i="12"/>
  <c r="K318" i="12" s="1"/>
  <c r="L318" i="12" s="1"/>
  <c r="M318" i="12" s="1"/>
  <c r="J319" i="12"/>
  <c r="K319" i="12" s="1"/>
  <c r="L319" i="12" s="1"/>
  <c r="J320" i="12"/>
  <c r="K320" i="12" s="1"/>
  <c r="L320" i="12" s="1"/>
  <c r="J321" i="12"/>
  <c r="K321" i="12" s="1"/>
  <c r="L321" i="12" s="1"/>
  <c r="J322" i="12"/>
  <c r="K322" i="12" s="1"/>
  <c r="L322" i="12" s="1"/>
  <c r="J323" i="12"/>
  <c r="K323" i="12" s="1"/>
  <c r="L323" i="12" s="1"/>
  <c r="J324" i="12"/>
  <c r="K324" i="12" s="1"/>
  <c r="L324" i="12" s="1"/>
  <c r="J325" i="12"/>
  <c r="K325" i="12" s="1"/>
  <c r="L325" i="12" s="1"/>
  <c r="J326" i="12"/>
  <c r="K326" i="12" s="1"/>
  <c r="L326" i="12" s="1"/>
  <c r="J327" i="12"/>
  <c r="K327" i="12" s="1"/>
  <c r="L327" i="12" s="1"/>
  <c r="J328" i="12"/>
  <c r="K328" i="12" s="1"/>
  <c r="L328" i="12" s="1"/>
  <c r="J329" i="12"/>
  <c r="K329" i="12" s="1"/>
  <c r="L329" i="12" s="1"/>
  <c r="J330" i="12"/>
  <c r="K330" i="12" s="1"/>
  <c r="L330" i="12" s="1"/>
  <c r="J331" i="12"/>
  <c r="K331" i="12"/>
  <c r="L331" i="12" s="1"/>
  <c r="M331" i="12" s="1"/>
  <c r="J332" i="12"/>
  <c r="K332" i="12" s="1"/>
  <c r="L332" i="12" s="1"/>
  <c r="J333" i="12"/>
  <c r="K333" i="12" s="1"/>
  <c r="L333" i="12" s="1"/>
  <c r="J334" i="12"/>
  <c r="K334" i="12" s="1"/>
  <c r="L334" i="12" s="1"/>
  <c r="J335" i="12"/>
  <c r="K335" i="12" s="1"/>
  <c r="L335" i="12" s="1"/>
  <c r="M335" i="12" s="1"/>
  <c r="J336" i="12"/>
  <c r="K336" i="12" s="1"/>
  <c r="L336" i="12" s="1"/>
  <c r="J337" i="12"/>
  <c r="K337" i="12" s="1"/>
  <c r="L337" i="12" s="1"/>
  <c r="J338" i="12"/>
  <c r="K338" i="12" s="1"/>
  <c r="L338" i="12" s="1"/>
  <c r="J339" i="12"/>
  <c r="K339" i="12" s="1"/>
  <c r="L339" i="12" s="1"/>
  <c r="J340" i="12"/>
  <c r="K340" i="12" s="1"/>
  <c r="L340" i="12" s="1"/>
  <c r="J341" i="12"/>
  <c r="K341" i="12" s="1"/>
  <c r="L341" i="12" s="1"/>
  <c r="J342" i="12"/>
  <c r="K342" i="12" s="1"/>
  <c r="L342" i="12" s="1"/>
  <c r="J343" i="12"/>
  <c r="K343" i="12" s="1"/>
  <c r="L343" i="12" s="1"/>
  <c r="J344" i="12"/>
  <c r="K344" i="12" s="1"/>
  <c r="L344" i="12" s="1"/>
  <c r="J345" i="12"/>
  <c r="K345" i="12" s="1"/>
  <c r="L345" i="12" s="1"/>
  <c r="J346" i="12"/>
  <c r="K346" i="12" s="1"/>
  <c r="L346" i="12" s="1"/>
  <c r="J347" i="12"/>
  <c r="K347" i="12"/>
  <c r="L347" i="12" s="1"/>
  <c r="J348" i="12"/>
  <c r="K348" i="12" s="1"/>
  <c r="L348" i="12" s="1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C344" i="12"/>
  <c r="C349" i="12" s="1"/>
  <c r="F345" i="12"/>
  <c r="F346" i="12"/>
  <c r="F347" i="12"/>
  <c r="F348" i="12"/>
  <c r="J67" i="12"/>
  <c r="K67" i="12"/>
  <c r="J68" i="12"/>
  <c r="K68" i="12" s="1"/>
  <c r="L68" i="12" s="1"/>
  <c r="J69" i="12"/>
  <c r="K69" i="12" s="1"/>
  <c r="L69" i="12" s="1"/>
  <c r="J70" i="12"/>
  <c r="J71" i="12"/>
  <c r="K71" i="12" s="1"/>
  <c r="L71" i="12" s="1"/>
  <c r="J72" i="12"/>
  <c r="K72" i="12" s="1"/>
  <c r="L72" i="12" s="1"/>
  <c r="J73" i="12"/>
  <c r="K73" i="12"/>
  <c r="L73" i="12" s="1"/>
  <c r="M73" i="12" s="1"/>
  <c r="J74" i="12"/>
  <c r="K74" i="12" s="1"/>
  <c r="L74" i="12" s="1"/>
  <c r="J75" i="12"/>
  <c r="K75" i="12" s="1"/>
  <c r="L75" i="12" s="1"/>
  <c r="J76" i="12"/>
  <c r="K76" i="12" s="1"/>
  <c r="L76" i="12" s="1"/>
  <c r="J77" i="12"/>
  <c r="K77" i="12"/>
  <c r="L77" i="12" s="1"/>
  <c r="J78" i="12"/>
  <c r="K78" i="12" s="1"/>
  <c r="L78" i="12" s="1"/>
  <c r="J79" i="12"/>
  <c r="K79" i="12" s="1"/>
  <c r="L79" i="12" s="1"/>
  <c r="J80" i="12"/>
  <c r="K80" i="12" s="1"/>
  <c r="L80" i="12" s="1"/>
  <c r="M80" i="12" s="1"/>
  <c r="J81" i="12"/>
  <c r="K81" i="12" s="1"/>
  <c r="L81" i="12" s="1"/>
  <c r="J6" i="12"/>
  <c r="K6" i="12" s="1"/>
  <c r="L6" i="12" s="1"/>
  <c r="J7" i="12"/>
  <c r="K7" i="12" s="1"/>
  <c r="L7" i="12" s="1"/>
  <c r="J8" i="12"/>
  <c r="J9" i="12"/>
  <c r="K9" i="12" s="1"/>
  <c r="J10" i="12"/>
  <c r="K10" i="12" s="1"/>
  <c r="L10" i="12" s="1"/>
  <c r="J11" i="12"/>
  <c r="J12" i="12"/>
  <c r="K12" i="12" s="1"/>
  <c r="L12" i="12" s="1"/>
  <c r="J13" i="12"/>
  <c r="K13" i="12" s="1"/>
  <c r="L13" i="12" s="1"/>
  <c r="J14" i="12"/>
  <c r="K14" i="12" s="1"/>
  <c r="L14" i="12" s="1"/>
  <c r="J15" i="12"/>
  <c r="K15" i="12" s="1"/>
  <c r="L15" i="12" s="1"/>
  <c r="J16" i="12"/>
  <c r="K16" i="12" s="1"/>
  <c r="L16" i="12" s="1"/>
  <c r="M16" i="12" s="1"/>
  <c r="J17" i="12"/>
  <c r="K17" i="12" s="1"/>
  <c r="L17" i="12" s="1"/>
  <c r="J18" i="12"/>
  <c r="K18" i="12" s="1"/>
  <c r="L18" i="12" s="1"/>
  <c r="J19" i="12"/>
  <c r="K19" i="12" s="1"/>
  <c r="L19" i="12" s="1"/>
  <c r="J20" i="12"/>
  <c r="K20" i="12" s="1"/>
  <c r="L20" i="12" s="1"/>
  <c r="M20" i="12" s="1"/>
  <c r="J21" i="12"/>
  <c r="K21" i="12" s="1"/>
  <c r="L21" i="12" s="1"/>
  <c r="J22" i="12"/>
  <c r="K22" i="12" s="1"/>
  <c r="L22" i="12" s="1"/>
  <c r="J23" i="12"/>
  <c r="K23" i="12" s="1"/>
  <c r="L23" i="12" s="1"/>
  <c r="J24" i="12"/>
  <c r="K24" i="12" s="1"/>
  <c r="L24" i="12" s="1"/>
  <c r="M24" i="12" s="1"/>
  <c r="J25" i="12"/>
  <c r="J26" i="12"/>
  <c r="K26" i="12" s="1"/>
  <c r="L26" i="12" s="1"/>
  <c r="J27" i="12"/>
  <c r="K27" i="12" s="1"/>
  <c r="L27" i="12" s="1"/>
  <c r="J28" i="12"/>
  <c r="K28" i="12" s="1"/>
  <c r="L28" i="12" s="1"/>
  <c r="M28" i="12" s="1"/>
  <c r="J29" i="12"/>
  <c r="K29" i="12" s="1"/>
  <c r="L29" i="12" s="1"/>
  <c r="J30" i="12"/>
  <c r="K30" i="12" s="1"/>
  <c r="L30" i="12" s="1"/>
  <c r="J31" i="12"/>
  <c r="K31" i="12" s="1"/>
  <c r="L31" i="12" s="1"/>
  <c r="J32" i="12"/>
  <c r="K32" i="12" s="1"/>
  <c r="L32" i="12" s="1"/>
  <c r="M32" i="12" s="1"/>
  <c r="J33" i="12"/>
  <c r="J34" i="12"/>
  <c r="K34" i="12" s="1"/>
  <c r="L34" i="12" s="1"/>
  <c r="J35" i="12"/>
  <c r="K35" i="12" s="1"/>
  <c r="L35" i="12" s="1"/>
  <c r="M35" i="12" s="1"/>
  <c r="J36" i="12"/>
  <c r="K36" i="12" s="1"/>
  <c r="L36" i="12" s="1"/>
  <c r="J37" i="12"/>
  <c r="K37" i="12" s="1"/>
  <c r="L37" i="12" s="1"/>
  <c r="J38" i="12"/>
  <c r="K38" i="12" s="1"/>
  <c r="L38" i="12" s="1"/>
  <c r="M38" i="12" s="1"/>
  <c r="J39" i="12"/>
  <c r="J40" i="12"/>
  <c r="K40" i="12" s="1"/>
  <c r="L40" i="12" s="1"/>
  <c r="M40" i="12" s="1"/>
  <c r="J41" i="12"/>
  <c r="K41" i="12" s="1"/>
  <c r="L41" i="12" s="1"/>
  <c r="M41" i="12" s="1"/>
  <c r="J42" i="12"/>
  <c r="K42" i="12" s="1"/>
  <c r="L42" i="12" s="1"/>
  <c r="J43" i="12"/>
  <c r="J44" i="12"/>
  <c r="K44" i="12" s="1"/>
  <c r="L44" i="12" s="1"/>
  <c r="J45" i="12"/>
  <c r="K45" i="12" s="1"/>
  <c r="L45" i="12" s="1"/>
  <c r="M45" i="12" s="1"/>
  <c r="J46" i="12"/>
  <c r="K46" i="12" s="1"/>
  <c r="L46" i="12" s="1"/>
  <c r="J47" i="12"/>
  <c r="J48" i="12"/>
  <c r="K48" i="12" s="1"/>
  <c r="L48" i="12" s="1"/>
  <c r="M48" i="12" s="1"/>
  <c r="J49" i="12"/>
  <c r="K49" i="12" s="1"/>
  <c r="L49" i="12" s="1"/>
  <c r="J50" i="12"/>
  <c r="K50" i="12" s="1"/>
  <c r="L50" i="12" s="1"/>
  <c r="J51" i="12"/>
  <c r="J52" i="12"/>
  <c r="K52" i="12" s="1"/>
  <c r="L52" i="12" s="1"/>
  <c r="J53" i="12"/>
  <c r="K53" i="12" s="1"/>
  <c r="L53" i="12" s="1"/>
  <c r="M53" i="12" s="1"/>
  <c r="J54" i="12"/>
  <c r="K54" i="12" s="1"/>
  <c r="L54" i="12" s="1"/>
  <c r="M54" i="12" s="1"/>
  <c r="J55" i="12"/>
  <c r="J56" i="12"/>
  <c r="K56" i="12"/>
  <c r="L56" i="12" s="1"/>
  <c r="M56" i="12" s="1"/>
  <c r="J57" i="12"/>
  <c r="J58" i="12"/>
  <c r="K58" i="12" s="1"/>
  <c r="L58" i="12" s="1"/>
  <c r="M58" i="12" s="1"/>
  <c r="R58" i="12" s="1"/>
  <c r="J59" i="12"/>
  <c r="K59" i="12" s="1"/>
  <c r="L59" i="12" s="1"/>
  <c r="J60" i="12"/>
  <c r="K60" i="12" s="1"/>
  <c r="L60" i="12" s="1"/>
  <c r="J61" i="12"/>
  <c r="J62" i="12"/>
  <c r="K62" i="12" s="1"/>
  <c r="L62" i="12" s="1"/>
  <c r="J63" i="12"/>
  <c r="K63" i="12" s="1"/>
  <c r="L63" i="12" s="1"/>
  <c r="J64" i="12"/>
  <c r="K64" i="12" s="1"/>
  <c r="L64" i="12" s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1062" i="18"/>
  <c r="G1062" i="18" s="1"/>
  <c r="H1062" i="18" s="1"/>
  <c r="F1063" i="18"/>
  <c r="G1063" i="18" s="1"/>
  <c r="H1063" i="18" s="1"/>
  <c r="F1064" i="18"/>
  <c r="G1064" i="18"/>
  <c r="F1065" i="18"/>
  <c r="G1065" i="18" s="1"/>
  <c r="H1065" i="18" s="1"/>
  <c r="F1066" i="18"/>
  <c r="G1066" i="18" s="1"/>
  <c r="H1066" i="18" s="1"/>
  <c r="F1067" i="18"/>
  <c r="F1068" i="18"/>
  <c r="G1068" i="18" s="1"/>
  <c r="H1068" i="18" s="1"/>
  <c r="F1069" i="18"/>
  <c r="G1069" i="18" s="1"/>
  <c r="H1069" i="18" s="1"/>
  <c r="F1070" i="18"/>
  <c r="G1070" i="18" s="1"/>
  <c r="H1070" i="18" s="1"/>
  <c r="I1070" i="18" s="1"/>
  <c r="M1070" i="18" s="1"/>
  <c r="F1071" i="18"/>
  <c r="G1071" i="18" s="1"/>
  <c r="H1071" i="18" s="1"/>
  <c r="F1072" i="18"/>
  <c r="G1072" i="18" s="1"/>
  <c r="H1072" i="18" s="1"/>
  <c r="F1073" i="18"/>
  <c r="G1073" i="18" s="1"/>
  <c r="H1073" i="18" s="1"/>
  <c r="F1074" i="18"/>
  <c r="G1074" i="18" s="1"/>
  <c r="H1074" i="18" s="1"/>
  <c r="F1081" i="18"/>
  <c r="G1081" i="18" s="1"/>
  <c r="H1081" i="18" s="1"/>
  <c r="F1085" i="18"/>
  <c r="G1085" i="18"/>
  <c r="H1085" i="18" s="1"/>
  <c r="F1086" i="18"/>
  <c r="G1086" i="18" s="1"/>
  <c r="H1086" i="18" s="1"/>
  <c r="F1087" i="18"/>
  <c r="G1087" i="18" s="1"/>
  <c r="H1087" i="18" s="1"/>
  <c r="I1087" i="18" s="1"/>
  <c r="M1087" i="18" s="1"/>
  <c r="F1088" i="18"/>
  <c r="G1088" i="18" s="1"/>
  <c r="H1088" i="18" s="1"/>
  <c r="F1089" i="18"/>
  <c r="G1089" i="18" s="1"/>
  <c r="H1089" i="18" s="1"/>
  <c r="F1090" i="18"/>
  <c r="G1090" i="18"/>
  <c r="H1090" i="18" s="1"/>
  <c r="F1091" i="18"/>
  <c r="G1091" i="18" s="1"/>
  <c r="H1091" i="18" s="1"/>
  <c r="F1092" i="18"/>
  <c r="G1092" i="18" s="1"/>
  <c r="H1092" i="18" s="1"/>
  <c r="F1093" i="18"/>
  <c r="G1093" i="18" s="1"/>
  <c r="H1093" i="18" s="1"/>
  <c r="F1094" i="18"/>
  <c r="G1094" i="18" s="1"/>
  <c r="H1094" i="18" s="1"/>
  <c r="I1094" i="18" s="1"/>
  <c r="M1094" i="18" s="1"/>
  <c r="F1095" i="18"/>
  <c r="G1095" i="18" s="1"/>
  <c r="H1095" i="18" s="1"/>
  <c r="F1096" i="18"/>
  <c r="G1096" i="18" s="1"/>
  <c r="H1096" i="18" s="1"/>
  <c r="F1097" i="18"/>
  <c r="G1097" i="18" s="1"/>
  <c r="H1097" i="18" s="1"/>
  <c r="F1098" i="18"/>
  <c r="G1098" i="18" s="1"/>
  <c r="H1098" i="18" s="1"/>
  <c r="F1026" i="18"/>
  <c r="G1026" i="18" s="1"/>
  <c r="F1027" i="18"/>
  <c r="G1027" i="18" s="1"/>
  <c r="H1027" i="18" s="1"/>
  <c r="F1028" i="18"/>
  <c r="G1028" i="18" s="1"/>
  <c r="H1028" i="18" s="1"/>
  <c r="F1040" i="18"/>
  <c r="G1040" i="18" s="1"/>
  <c r="H1040" i="18" s="1"/>
  <c r="F1041" i="18"/>
  <c r="G1041" i="18" s="1"/>
  <c r="H1041" i="18" s="1"/>
  <c r="F1042" i="18"/>
  <c r="G1042" i="18" s="1"/>
  <c r="H1042" i="18" s="1"/>
  <c r="F1043" i="18"/>
  <c r="G1043" i="18" s="1"/>
  <c r="H1043" i="18" s="1"/>
  <c r="F1045" i="18"/>
  <c r="G1045" i="18" s="1"/>
  <c r="H1045" i="18" s="1"/>
  <c r="F1046" i="18"/>
  <c r="G1046" i="18" s="1"/>
  <c r="H1046" i="18" s="1"/>
  <c r="F1047" i="18"/>
  <c r="G1047" i="18" s="1"/>
  <c r="H1047" i="18" s="1"/>
  <c r="F1048" i="18"/>
  <c r="G1048" i="18" s="1"/>
  <c r="H1048" i="18" s="1"/>
  <c r="F1049" i="18"/>
  <c r="G1049" i="18" s="1"/>
  <c r="H1049" i="18" s="1"/>
  <c r="C1050" i="18"/>
  <c r="F1050" i="18" s="1"/>
  <c r="G1050" i="18" s="1"/>
  <c r="H1050" i="18" s="1"/>
  <c r="F1051" i="18"/>
  <c r="G1051" i="18" s="1"/>
  <c r="H1051" i="18" s="1"/>
  <c r="F1052" i="18"/>
  <c r="G1052" i="18" s="1"/>
  <c r="H1052" i="18" s="1"/>
  <c r="F1053" i="18"/>
  <c r="G1053" i="18" s="1"/>
  <c r="H1053" i="18" s="1"/>
  <c r="F1054" i="18"/>
  <c r="G1054" i="18" s="1"/>
  <c r="H1054" i="18" s="1"/>
  <c r="F1055" i="18"/>
  <c r="G1055" i="18" s="1"/>
  <c r="H1055" i="18" s="1"/>
  <c r="F1056" i="18"/>
  <c r="G1056" i="18" s="1"/>
  <c r="H1056" i="18" s="1"/>
  <c r="F1057" i="18"/>
  <c r="G1057" i="18" s="1"/>
  <c r="H1057" i="18" s="1"/>
  <c r="F1058" i="18"/>
  <c r="G1058" i="18" s="1"/>
  <c r="H1058" i="18" s="1"/>
  <c r="F1059" i="18"/>
  <c r="G1059" i="18" s="1"/>
  <c r="H1059" i="18" s="1"/>
  <c r="F782" i="18"/>
  <c r="G782" i="18" s="1"/>
  <c r="H782" i="18" s="1"/>
  <c r="F783" i="18"/>
  <c r="G783" i="18" s="1"/>
  <c r="H783" i="18" s="1"/>
  <c r="F784" i="18"/>
  <c r="G784" i="18" s="1"/>
  <c r="H784" i="18" s="1"/>
  <c r="F785" i="18"/>
  <c r="G785" i="18" s="1"/>
  <c r="F786" i="18"/>
  <c r="G786" i="18" s="1"/>
  <c r="H786" i="18" s="1"/>
  <c r="F787" i="18"/>
  <c r="G787" i="18" s="1"/>
  <c r="H787" i="18" s="1"/>
  <c r="F788" i="18"/>
  <c r="G788" i="18" s="1"/>
  <c r="H788" i="18" s="1"/>
  <c r="F789" i="18"/>
  <c r="G789" i="18"/>
  <c r="H789" i="18" s="1"/>
  <c r="F790" i="18"/>
  <c r="G790" i="18" s="1"/>
  <c r="H790" i="18" s="1"/>
  <c r="F791" i="18"/>
  <c r="G791" i="18" s="1"/>
  <c r="H791" i="18" s="1"/>
  <c r="F792" i="18"/>
  <c r="F793" i="18"/>
  <c r="G793" i="18" s="1"/>
  <c r="H793" i="18" s="1"/>
  <c r="F794" i="18"/>
  <c r="G794" i="18" s="1"/>
  <c r="H794" i="18" s="1"/>
  <c r="F795" i="18"/>
  <c r="G795" i="18" s="1"/>
  <c r="H795" i="18" s="1"/>
  <c r="F796" i="18"/>
  <c r="G796" i="18" s="1"/>
  <c r="H796" i="18" s="1"/>
  <c r="F797" i="18"/>
  <c r="G797" i="18" s="1"/>
  <c r="H797" i="18" s="1"/>
  <c r="F798" i="18"/>
  <c r="G798" i="18" s="1"/>
  <c r="H798" i="18" s="1"/>
  <c r="F799" i="18"/>
  <c r="G799" i="18" s="1"/>
  <c r="H799" i="18" s="1"/>
  <c r="F800" i="18"/>
  <c r="G800" i="18" s="1"/>
  <c r="H800" i="18" s="1"/>
  <c r="F801" i="18"/>
  <c r="G801" i="18" s="1"/>
  <c r="H801" i="18" s="1"/>
  <c r="F802" i="18"/>
  <c r="G802" i="18" s="1"/>
  <c r="H802" i="18" s="1"/>
  <c r="F803" i="18"/>
  <c r="G803" i="18" s="1"/>
  <c r="H803" i="18" s="1"/>
  <c r="F804" i="18"/>
  <c r="G804" i="18" s="1"/>
  <c r="H804" i="18" s="1"/>
  <c r="F805" i="18"/>
  <c r="G805" i="18" s="1"/>
  <c r="H805" i="18" s="1"/>
  <c r="F807" i="18"/>
  <c r="G807" i="18" s="1"/>
  <c r="H807" i="18" s="1"/>
  <c r="F808" i="18"/>
  <c r="G808" i="18" s="1"/>
  <c r="H808" i="18" s="1"/>
  <c r="F809" i="18"/>
  <c r="G809" i="18" s="1"/>
  <c r="H809" i="18" s="1"/>
  <c r="F811" i="18"/>
  <c r="G811" i="18" s="1"/>
  <c r="H811" i="18" s="1"/>
  <c r="F812" i="18"/>
  <c r="G812" i="18" s="1"/>
  <c r="H812" i="18" s="1"/>
  <c r="F846" i="18"/>
  <c r="G846" i="18" s="1"/>
  <c r="H846" i="18" s="1"/>
  <c r="F849" i="18"/>
  <c r="G849" i="18" s="1"/>
  <c r="H849" i="18" s="1"/>
  <c r="F850" i="18"/>
  <c r="G850" i="18" s="1"/>
  <c r="H850" i="18" s="1"/>
  <c r="F851" i="18"/>
  <c r="G851" i="18" s="1"/>
  <c r="H851" i="18" s="1"/>
  <c r="F852" i="18"/>
  <c r="G852" i="18" s="1"/>
  <c r="H852" i="18" s="1"/>
  <c r="F854" i="18"/>
  <c r="G854" i="18"/>
  <c r="H854" i="18" s="1"/>
  <c r="F884" i="18"/>
  <c r="G884" i="18" s="1"/>
  <c r="H884" i="18" s="1"/>
  <c r="F895" i="18"/>
  <c r="G895" i="18" s="1"/>
  <c r="H895" i="18" s="1"/>
  <c r="F896" i="18"/>
  <c r="G896" i="18" s="1"/>
  <c r="H896" i="18" s="1"/>
  <c r="F922" i="18"/>
  <c r="G922" i="18" s="1"/>
  <c r="H922" i="18" s="1"/>
  <c r="F924" i="18"/>
  <c r="G924" i="18" s="1"/>
  <c r="H924" i="18" s="1"/>
  <c r="F927" i="18"/>
  <c r="G927" i="18" s="1"/>
  <c r="H927" i="18" s="1"/>
  <c r="F928" i="18"/>
  <c r="G928" i="18" s="1"/>
  <c r="H928" i="18" s="1"/>
  <c r="F929" i="18"/>
  <c r="G929" i="18" s="1"/>
  <c r="H929" i="18" s="1"/>
  <c r="F982" i="18"/>
  <c r="G982" i="18" s="1"/>
  <c r="H982" i="18" s="1"/>
  <c r="F1010" i="18"/>
  <c r="G1010" i="18" s="1"/>
  <c r="H1010" i="18" s="1"/>
  <c r="F670" i="18"/>
  <c r="G670" i="18" s="1"/>
  <c r="F671" i="18"/>
  <c r="G671" i="18" s="1"/>
  <c r="H671" i="18" s="1"/>
  <c r="F672" i="18"/>
  <c r="G672" i="18" s="1"/>
  <c r="H672" i="18" s="1"/>
  <c r="F673" i="18"/>
  <c r="G673" i="18" s="1"/>
  <c r="H673" i="18" s="1"/>
  <c r="F674" i="18"/>
  <c r="G674" i="18"/>
  <c r="H674" i="18" s="1"/>
  <c r="F675" i="18"/>
  <c r="G675" i="18" s="1"/>
  <c r="H675" i="18" s="1"/>
  <c r="F676" i="18"/>
  <c r="G676" i="18" s="1"/>
  <c r="H676" i="18" s="1"/>
  <c r="F677" i="18"/>
  <c r="G677" i="18" s="1"/>
  <c r="H677" i="18" s="1"/>
  <c r="F678" i="18"/>
  <c r="G678" i="18" s="1"/>
  <c r="H678" i="18" s="1"/>
  <c r="F679" i="18"/>
  <c r="G679" i="18" s="1"/>
  <c r="H679" i="18" s="1"/>
  <c r="F680" i="18"/>
  <c r="G680" i="18" s="1"/>
  <c r="H680" i="18" s="1"/>
  <c r="F681" i="18"/>
  <c r="G681" i="18" s="1"/>
  <c r="H681" i="18" s="1"/>
  <c r="F682" i="18"/>
  <c r="G682" i="18" s="1"/>
  <c r="H682" i="18" s="1"/>
  <c r="F683" i="18"/>
  <c r="G683" i="18" s="1"/>
  <c r="H683" i="18" s="1"/>
  <c r="F684" i="18"/>
  <c r="G684" i="18" s="1"/>
  <c r="H684" i="18" s="1"/>
  <c r="F685" i="18"/>
  <c r="G685" i="18" s="1"/>
  <c r="H685" i="18" s="1"/>
  <c r="F686" i="18"/>
  <c r="G686" i="18"/>
  <c r="H686" i="18" s="1"/>
  <c r="F687" i="18"/>
  <c r="G687" i="18" s="1"/>
  <c r="H687" i="18" s="1"/>
  <c r="F688" i="18"/>
  <c r="G688" i="18" s="1"/>
  <c r="H688" i="18" s="1"/>
  <c r="F689" i="18"/>
  <c r="G689" i="18" s="1"/>
  <c r="H689" i="18"/>
  <c r="F690" i="18"/>
  <c r="G690" i="18" s="1"/>
  <c r="H690" i="18" s="1"/>
  <c r="F691" i="18"/>
  <c r="G691" i="18" s="1"/>
  <c r="H691" i="18" s="1"/>
  <c r="F692" i="18"/>
  <c r="G692" i="18" s="1"/>
  <c r="H692" i="18" s="1"/>
  <c r="F693" i="18"/>
  <c r="G693" i="18" s="1"/>
  <c r="H693" i="18" s="1"/>
  <c r="F694" i="18"/>
  <c r="G694" i="18" s="1"/>
  <c r="H694" i="18" s="1"/>
  <c r="F695" i="18"/>
  <c r="G695" i="18" s="1"/>
  <c r="H695" i="18" s="1"/>
  <c r="F696" i="18"/>
  <c r="G696" i="18"/>
  <c r="H696" i="18" s="1"/>
  <c r="F697" i="18"/>
  <c r="G697" i="18" s="1"/>
  <c r="H697" i="18" s="1"/>
  <c r="F698" i="18"/>
  <c r="G698" i="18" s="1"/>
  <c r="H698" i="18" s="1"/>
  <c r="F699" i="18"/>
  <c r="G699" i="18" s="1"/>
  <c r="H699" i="18" s="1"/>
  <c r="F700" i="18"/>
  <c r="G700" i="18" s="1"/>
  <c r="H700" i="18" s="1"/>
  <c r="F701" i="18"/>
  <c r="G701" i="18" s="1"/>
  <c r="H701" i="18" s="1"/>
  <c r="F702" i="18"/>
  <c r="G702" i="18" s="1"/>
  <c r="H702" i="18" s="1"/>
  <c r="F703" i="18"/>
  <c r="G703" i="18" s="1"/>
  <c r="H703" i="18" s="1"/>
  <c r="F704" i="18"/>
  <c r="G704" i="18" s="1"/>
  <c r="H704" i="18" s="1"/>
  <c r="F705" i="18"/>
  <c r="G705" i="18" s="1"/>
  <c r="H705" i="18" s="1"/>
  <c r="F706" i="18"/>
  <c r="G706" i="18" s="1"/>
  <c r="H706" i="18" s="1"/>
  <c r="F774" i="18"/>
  <c r="G774" i="18" s="1"/>
  <c r="H774" i="18" s="1"/>
  <c r="F775" i="18"/>
  <c r="G775" i="18" s="1"/>
  <c r="H775" i="18" s="1"/>
  <c r="F777" i="18"/>
  <c r="G777" i="18" s="1"/>
  <c r="H777" i="18" s="1"/>
  <c r="F778" i="18"/>
  <c r="G778" i="18" s="1"/>
  <c r="H778" i="18" s="1"/>
  <c r="F779" i="18"/>
  <c r="G779" i="18" s="1"/>
  <c r="H779" i="18" s="1"/>
  <c r="F494" i="18"/>
  <c r="G494" i="18"/>
  <c r="F495" i="18"/>
  <c r="G495" i="18" s="1"/>
  <c r="H495" i="18" s="1"/>
  <c r="I495" i="18" s="1"/>
  <c r="M495" i="18" s="1"/>
  <c r="F496" i="18"/>
  <c r="G496" i="18" s="1"/>
  <c r="H496" i="18" s="1"/>
  <c r="I496" i="18" s="1"/>
  <c r="M496" i="18" s="1"/>
  <c r="F497" i="18"/>
  <c r="G497" i="18" s="1"/>
  <c r="H497" i="18" s="1"/>
  <c r="I497" i="18" s="1"/>
  <c r="M497" i="18" s="1"/>
  <c r="F498" i="18"/>
  <c r="G498" i="18" s="1"/>
  <c r="H498" i="18" s="1"/>
  <c r="I498" i="18" s="1"/>
  <c r="M498" i="18" s="1"/>
  <c r="F499" i="18"/>
  <c r="G499" i="18" s="1"/>
  <c r="H499" i="18" s="1"/>
  <c r="I499" i="18" s="1"/>
  <c r="M499" i="18" s="1"/>
  <c r="F500" i="18"/>
  <c r="G500" i="18" s="1"/>
  <c r="H500" i="18" s="1"/>
  <c r="I500" i="18" s="1"/>
  <c r="M500" i="18" s="1"/>
  <c r="F503" i="18"/>
  <c r="G503" i="18" s="1"/>
  <c r="H503" i="18" s="1"/>
  <c r="I503" i="18" s="1"/>
  <c r="M503" i="18" s="1"/>
  <c r="F517" i="18"/>
  <c r="G517" i="18" s="1"/>
  <c r="H517" i="18" s="1"/>
  <c r="I517" i="18" s="1"/>
  <c r="M517" i="18" s="1"/>
  <c r="F549" i="18"/>
  <c r="G549" i="18" s="1"/>
  <c r="H549" i="18" s="1"/>
  <c r="I549" i="18" s="1"/>
  <c r="M549" i="18" s="1"/>
  <c r="F550" i="18"/>
  <c r="G550" i="18" s="1"/>
  <c r="H550" i="18" s="1"/>
  <c r="I550" i="18" s="1"/>
  <c r="M550" i="18" s="1"/>
  <c r="F551" i="18"/>
  <c r="G551" i="18" s="1"/>
  <c r="H551" i="18" s="1"/>
  <c r="I551" i="18" s="1"/>
  <c r="M551" i="18" s="1"/>
  <c r="F552" i="18"/>
  <c r="G552" i="18" s="1"/>
  <c r="H552" i="18" s="1"/>
  <c r="I552" i="18" s="1"/>
  <c r="M552" i="18" s="1"/>
  <c r="F553" i="18"/>
  <c r="G553" i="18"/>
  <c r="H553" i="18" s="1"/>
  <c r="I553" i="18" s="1"/>
  <c r="M553" i="18" s="1"/>
  <c r="F587" i="18"/>
  <c r="G587" i="18" s="1"/>
  <c r="H587" i="18" s="1"/>
  <c r="I587" i="18" s="1"/>
  <c r="M587" i="18" s="1"/>
  <c r="F588" i="18"/>
  <c r="G588" i="18" s="1"/>
  <c r="H588" i="18" s="1"/>
  <c r="I588" i="18" s="1"/>
  <c r="M588" i="18" s="1"/>
  <c r="F589" i="18"/>
  <c r="G589" i="18" s="1"/>
  <c r="H589" i="18" s="1"/>
  <c r="I589" i="18" s="1"/>
  <c r="M589" i="18" s="1"/>
  <c r="F590" i="18"/>
  <c r="G590" i="18" s="1"/>
  <c r="H590" i="18" s="1"/>
  <c r="I590" i="18" s="1"/>
  <c r="M590" i="18" s="1"/>
  <c r="F607" i="18"/>
  <c r="G607" i="18" s="1"/>
  <c r="H607" i="18" s="1"/>
  <c r="I607" i="18" s="1"/>
  <c r="M607" i="18" s="1"/>
  <c r="F608" i="18"/>
  <c r="G608" i="18"/>
  <c r="H608" i="18" s="1"/>
  <c r="I608" i="18" s="1"/>
  <c r="M608" i="18" s="1"/>
  <c r="F609" i="18"/>
  <c r="G609" i="18" s="1"/>
  <c r="H609" i="18" s="1"/>
  <c r="I609" i="18" s="1"/>
  <c r="M609" i="18" s="1"/>
  <c r="F610" i="18"/>
  <c r="G610" i="18" s="1"/>
  <c r="H610" i="18" s="1"/>
  <c r="I610" i="18" s="1"/>
  <c r="M610" i="18" s="1"/>
  <c r="F630" i="18"/>
  <c r="G630" i="18" s="1"/>
  <c r="H630" i="18" s="1"/>
  <c r="I630" i="18" s="1"/>
  <c r="M630" i="18" s="1"/>
  <c r="F631" i="18"/>
  <c r="G631" i="18" s="1"/>
  <c r="H631" i="18" s="1"/>
  <c r="I631" i="18" s="1"/>
  <c r="M631" i="18" s="1"/>
  <c r="F632" i="18"/>
  <c r="G632" i="18" s="1"/>
  <c r="H632" i="18" s="1"/>
  <c r="I632" i="18" s="1"/>
  <c r="M632" i="18" s="1"/>
  <c r="F633" i="18"/>
  <c r="G633" i="18" s="1"/>
  <c r="H633" i="18" s="1"/>
  <c r="I633" i="18" s="1"/>
  <c r="M633" i="18" s="1"/>
  <c r="F635" i="18"/>
  <c r="G635" i="18" s="1"/>
  <c r="H635" i="18" s="1"/>
  <c r="I635" i="18" s="1"/>
  <c r="M635" i="18" s="1"/>
  <c r="F644" i="18"/>
  <c r="G644" i="18" s="1"/>
  <c r="H644" i="18" s="1"/>
  <c r="I644" i="18" s="1"/>
  <c r="M644" i="18" s="1"/>
  <c r="F661" i="18"/>
  <c r="G661" i="18" s="1"/>
  <c r="H661" i="18" s="1"/>
  <c r="I661" i="18" s="1"/>
  <c r="M661" i="18" s="1"/>
  <c r="F662" i="18"/>
  <c r="G662" i="18" s="1"/>
  <c r="H662" i="18" s="1"/>
  <c r="F663" i="18"/>
  <c r="G663" i="18" s="1"/>
  <c r="H663" i="18" s="1"/>
  <c r="F664" i="18"/>
  <c r="G664" i="18" s="1"/>
  <c r="H664" i="18" s="1"/>
  <c r="F665" i="18"/>
  <c r="G665" i="18" s="1"/>
  <c r="H665" i="18" s="1"/>
  <c r="F666" i="18"/>
  <c r="G666" i="18" s="1"/>
  <c r="H666" i="18" s="1"/>
  <c r="F667" i="18"/>
  <c r="G667" i="18" s="1"/>
  <c r="H667" i="18" s="1"/>
  <c r="F351" i="18"/>
  <c r="G351" i="18" s="1"/>
  <c r="F352" i="18"/>
  <c r="G352" i="18" s="1"/>
  <c r="H352" i="18" s="1"/>
  <c r="I352" i="18" s="1"/>
  <c r="M352" i="18" s="1"/>
  <c r="S352" i="18" s="1"/>
  <c r="F353" i="18"/>
  <c r="G353" i="18" s="1"/>
  <c r="H353" i="18" s="1"/>
  <c r="I353" i="18" s="1"/>
  <c r="M353" i="18" s="1"/>
  <c r="F354" i="18"/>
  <c r="G354" i="18" s="1"/>
  <c r="H354" i="18" s="1"/>
  <c r="I354" i="18" s="1"/>
  <c r="M354" i="18" s="1"/>
  <c r="F355" i="18"/>
  <c r="G355" i="18" s="1"/>
  <c r="H355" i="18" s="1"/>
  <c r="I355" i="18" s="1"/>
  <c r="M355" i="18" s="1"/>
  <c r="F356" i="18"/>
  <c r="G356" i="18" s="1"/>
  <c r="H356" i="18" s="1"/>
  <c r="I356" i="18" s="1"/>
  <c r="M356" i="18" s="1"/>
  <c r="F357" i="18"/>
  <c r="G357" i="18" s="1"/>
  <c r="H357" i="18" s="1"/>
  <c r="I357" i="18" s="1"/>
  <c r="M357" i="18" s="1"/>
  <c r="F358" i="18"/>
  <c r="G358" i="18"/>
  <c r="H358" i="18" s="1"/>
  <c r="I358" i="18" s="1"/>
  <c r="M358" i="18" s="1"/>
  <c r="F359" i="18"/>
  <c r="G359" i="18" s="1"/>
  <c r="H359" i="18" s="1"/>
  <c r="I359" i="18" s="1"/>
  <c r="M359" i="18" s="1"/>
  <c r="F360" i="18"/>
  <c r="G360" i="18"/>
  <c r="H360" i="18" s="1"/>
  <c r="I360" i="18" s="1"/>
  <c r="M360" i="18" s="1"/>
  <c r="F361" i="18"/>
  <c r="G361" i="18" s="1"/>
  <c r="H361" i="18" s="1"/>
  <c r="I361" i="18" s="1"/>
  <c r="M361" i="18" s="1"/>
  <c r="F362" i="18"/>
  <c r="G362" i="18" s="1"/>
  <c r="H362" i="18" s="1"/>
  <c r="I362" i="18" s="1"/>
  <c r="M362" i="18" s="1"/>
  <c r="F363" i="18"/>
  <c r="G363" i="18" s="1"/>
  <c r="H363" i="18" s="1"/>
  <c r="I363" i="18" s="1"/>
  <c r="M363" i="18" s="1"/>
  <c r="F364" i="18"/>
  <c r="G364" i="18"/>
  <c r="H364" i="18" s="1"/>
  <c r="I364" i="18" s="1"/>
  <c r="M364" i="18" s="1"/>
  <c r="F365" i="18"/>
  <c r="G365" i="18" s="1"/>
  <c r="H365" i="18" s="1"/>
  <c r="I365" i="18" s="1"/>
  <c r="M365" i="18" s="1"/>
  <c r="F366" i="18"/>
  <c r="G366" i="18" s="1"/>
  <c r="H366" i="18" s="1"/>
  <c r="I366" i="18" s="1"/>
  <c r="M366" i="18" s="1"/>
  <c r="F367" i="18"/>
  <c r="G367" i="18" s="1"/>
  <c r="H367" i="18" s="1"/>
  <c r="I367" i="18" s="1"/>
  <c r="M367" i="18" s="1"/>
  <c r="F368" i="18"/>
  <c r="G368" i="18" s="1"/>
  <c r="H368" i="18" s="1"/>
  <c r="I368" i="18" s="1"/>
  <c r="M368" i="18" s="1"/>
  <c r="F369" i="18"/>
  <c r="G369" i="18" s="1"/>
  <c r="H369" i="18" s="1"/>
  <c r="I369" i="18" s="1"/>
  <c r="M369" i="18" s="1"/>
  <c r="F370" i="18"/>
  <c r="G370" i="18" s="1"/>
  <c r="H370" i="18" s="1"/>
  <c r="I370" i="18" s="1"/>
  <c r="M370" i="18" s="1"/>
  <c r="F371" i="18"/>
  <c r="G371" i="18" s="1"/>
  <c r="H371" i="18" s="1"/>
  <c r="I371" i="18" s="1"/>
  <c r="M371" i="18" s="1"/>
  <c r="F372" i="18"/>
  <c r="G372" i="18" s="1"/>
  <c r="H372" i="18" s="1"/>
  <c r="I372" i="18" s="1"/>
  <c r="M372" i="18" s="1"/>
  <c r="F373" i="18"/>
  <c r="G373" i="18" s="1"/>
  <c r="H373" i="18" s="1"/>
  <c r="I373" i="18" s="1"/>
  <c r="M373" i="18" s="1"/>
  <c r="F374" i="18"/>
  <c r="G374" i="18" s="1"/>
  <c r="H374" i="18" s="1"/>
  <c r="I374" i="18" s="1"/>
  <c r="M374" i="18" s="1"/>
  <c r="F375" i="18"/>
  <c r="G375" i="18" s="1"/>
  <c r="H375" i="18" s="1"/>
  <c r="I375" i="18" s="1"/>
  <c r="M375" i="18" s="1"/>
  <c r="F376" i="18"/>
  <c r="G376" i="18" s="1"/>
  <c r="H376" i="18" s="1"/>
  <c r="I376" i="18" s="1"/>
  <c r="M376" i="18" s="1"/>
  <c r="F377" i="18"/>
  <c r="G377" i="18" s="1"/>
  <c r="H377" i="18" s="1"/>
  <c r="I377" i="18" s="1"/>
  <c r="M377" i="18" s="1"/>
  <c r="F378" i="18"/>
  <c r="G378" i="18" s="1"/>
  <c r="H378" i="18" s="1"/>
  <c r="I378" i="18" s="1"/>
  <c r="M378" i="18" s="1"/>
  <c r="C492" i="18"/>
  <c r="F105" i="18"/>
  <c r="G105" i="18" s="1"/>
  <c r="H105" i="18" s="1"/>
  <c r="F107" i="18"/>
  <c r="G107" i="18" s="1"/>
  <c r="H107" i="18" s="1"/>
  <c r="F112" i="18"/>
  <c r="G112" i="18" s="1"/>
  <c r="H112" i="18" s="1"/>
  <c r="F113" i="18"/>
  <c r="G113" i="18" s="1"/>
  <c r="H113" i="18" s="1"/>
  <c r="F114" i="18"/>
  <c r="G114" i="18" s="1"/>
  <c r="H114" i="18" s="1"/>
  <c r="F116" i="18"/>
  <c r="G116" i="18" s="1"/>
  <c r="H116" i="18" s="1"/>
  <c r="F117" i="18"/>
  <c r="G117" i="18" s="1"/>
  <c r="H117" i="18" s="1"/>
  <c r="F119" i="18"/>
  <c r="G119" i="18" s="1"/>
  <c r="H119" i="18" s="1"/>
  <c r="F121" i="18"/>
  <c r="G121" i="18" s="1"/>
  <c r="H121" i="18" s="1"/>
  <c r="F124" i="18"/>
  <c r="G124" i="18" s="1"/>
  <c r="H124" i="18" s="1"/>
  <c r="F125" i="18"/>
  <c r="G125" i="18"/>
  <c r="H125" i="18" s="1"/>
  <c r="F127" i="18"/>
  <c r="G127" i="18" s="1"/>
  <c r="H127" i="18" s="1"/>
  <c r="F130" i="18"/>
  <c r="G130" i="18"/>
  <c r="H130" i="18" s="1"/>
  <c r="F132" i="18"/>
  <c r="G132" i="18" s="1"/>
  <c r="H132" i="18" s="1"/>
  <c r="F133" i="18"/>
  <c r="G133" i="18" s="1"/>
  <c r="H133" i="18" s="1"/>
  <c r="F135" i="18"/>
  <c r="G135" i="18" s="1"/>
  <c r="H135" i="18" s="1"/>
  <c r="F136" i="18"/>
  <c r="G136" i="18"/>
  <c r="H136" i="18" s="1"/>
  <c r="F137" i="18"/>
  <c r="G137" i="18" s="1"/>
  <c r="H137" i="18" s="1"/>
  <c r="F138" i="18"/>
  <c r="G138" i="18" s="1"/>
  <c r="H138" i="18" s="1"/>
  <c r="F139" i="18"/>
  <c r="G139" i="18" s="1"/>
  <c r="H139" i="18" s="1"/>
  <c r="F140" i="18"/>
  <c r="G140" i="18" s="1"/>
  <c r="H140" i="18" s="1"/>
  <c r="F141" i="18"/>
  <c r="G141" i="18" s="1"/>
  <c r="H141" i="18" s="1"/>
  <c r="F143" i="18"/>
  <c r="G143" i="18" s="1"/>
  <c r="H143" i="18" s="1"/>
  <c r="F146" i="18"/>
  <c r="G146" i="18" s="1"/>
  <c r="H146" i="18" s="1"/>
  <c r="F150" i="18"/>
  <c r="G150" i="18" s="1"/>
  <c r="H150" i="18" s="1"/>
  <c r="F168" i="18"/>
  <c r="G168" i="18" s="1"/>
  <c r="H168" i="18" s="1"/>
  <c r="F171" i="18"/>
  <c r="G171" i="18" s="1"/>
  <c r="H171" i="18" s="1"/>
  <c r="F178" i="18"/>
  <c r="G178" i="18" s="1"/>
  <c r="H178" i="18" s="1"/>
  <c r="F184" i="18"/>
  <c r="G184" i="18" s="1"/>
  <c r="H184" i="18" s="1"/>
  <c r="F185" i="18"/>
  <c r="G185" i="18" s="1"/>
  <c r="H185" i="18" s="1"/>
  <c r="F186" i="18"/>
  <c r="G186" i="18" s="1"/>
  <c r="H186" i="18" s="1"/>
  <c r="F188" i="18"/>
  <c r="G188" i="18" s="1"/>
  <c r="H188" i="18" s="1"/>
  <c r="F203" i="18"/>
  <c r="G203" i="18" s="1"/>
  <c r="H203" i="18" s="1"/>
  <c r="F207" i="18"/>
  <c r="G207" i="18" s="1"/>
  <c r="H207" i="18" s="1"/>
  <c r="F236" i="18"/>
  <c r="G236" i="18" s="1"/>
  <c r="H236" i="18" s="1"/>
  <c r="F239" i="18"/>
  <c r="G239" i="18" s="1"/>
  <c r="H239" i="18" s="1"/>
  <c r="F293" i="18"/>
  <c r="G293" i="18" s="1"/>
  <c r="H293" i="18" s="1"/>
  <c r="F294" i="18"/>
  <c r="G294" i="18" s="1"/>
  <c r="H294" i="18" s="1"/>
  <c r="C344" i="18"/>
  <c r="C349" i="18" s="1"/>
  <c r="F348" i="18"/>
  <c r="G348" i="18" s="1"/>
  <c r="H348" i="18" s="1"/>
  <c r="F67" i="18"/>
  <c r="G67" i="18" s="1"/>
  <c r="H67" i="18" s="1"/>
  <c r="F68" i="18"/>
  <c r="G68" i="18"/>
  <c r="H68" i="18" s="1"/>
  <c r="F69" i="18"/>
  <c r="G69" i="18" s="1"/>
  <c r="H69" i="18" s="1"/>
  <c r="F70" i="18"/>
  <c r="G70" i="18" s="1"/>
  <c r="H70" i="18" s="1"/>
  <c r="F71" i="18"/>
  <c r="G71" i="18" s="1"/>
  <c r="H71" i="18" s="1"/>
  <c r="F72" i="18"/>
  <c r="G72" i="18" s="1"/>
  <c r="H72" i="18" s="1"/>
  <c r="F73" i="18"/>
  <c r="G73" i="18" s="1"/>
  <c r="H73" i="18" s="1"/>
  <c r="F74" i="18"/>
  <c r="G74" i="18" s="1"/>
  <c r="H74" i="18" s="1"/>
  <c r="F75" i="18"/>
  <c r="G75" i="18" s="1"/>
  <c r="H75" i="18" s="1"/>
  <c r="F76" i="18"/>
  <c r="G76" i="18" s="1"/>
  <c r="H76" i="18" s="1"/>
  <c r="F77" i="18"/>
  <c r="G77" i="18" s="1"/>
  <c r="H77" i="18" s="1"/>
  <c r="F78" i="18"/>
  <c r="G78" i="18" s="1"/>
  <c r="H78" i="18" s="1"/>
  <c r="F79" i="18"/>
  <c r="G79" i="18" s="1"/>
  <c r="H79" i="18" s="1"/>
  <c r="F80" i="18"/>
  <c r="G80" i="18" s="1"/>
  <c r="H80" i="18" s="1"/>
  <c r="F81" i="18"/>
  <c r="G81" i="18" s="1"/>
  <c r="H81" i="18" s="1"/>
  <c r="F6" i="18"/>
  <c r="G6" i="18" s="1"/>
  <c r="H6" i="18" s="1"/>
  <c r="F7" i="18"/>
  <c r="F8" i="18"/>
  <c r="G8" i="18" s="1"/>
  <c r="H8" i="18" s="1"/>
  <c r="F9" i="18"/>
  <c r="G9" i="18" s="1"/>
  <c r="H9" i="18" s="1"/>
  <c r="F10" i="18"/>
  <c r="G10" i="18" s="1"/>
  <c r="H10" i="18" s="1"/>
  <c r="F11" i="18"/>
  <c r="G11" i="18" s="1"/>
  <c r="H11" i="18" s="1"/>
  <c r="F12" i="18"/>
  <c r="G12" i="18" s="1"/>
  <c r="H12" i="18" s="1"/>
  <c r="F13" i="18"/>
  <c r="G13" i="18" s="1"/>
  <c r="H13" i="18" s="1"/>
  <c r="F14" i="18"/>
  <c r="G14" i="18" s="1"/>
  <c r="H14" i="18" s="1"/>
  <c r="F15" i="18"/>
  <c r="G15" i="18" s="1"/>
  <c r="H15" i="18" s="1"/>
  <c r="F16" i="18"/>
  <c r="G16" i="18" s="1"/>
  <c r="H16" i="18" s="1"/>
  <c r="F17" i="18"/>
  <c r="G17" i="18" s="1"/>
  <c r="H17" i="18" s="1"/>
  <c r="F18" i="18"/>
  <c r="G18" i="18" s="1"/>
  <c r="H18" i="18" s="1"/>
  <c r="F19" i="18"/>
  <c r="G19" i="18" s="1"/>
  <c r="H19" i="18" s="1"/>
  <c r="F20" i="18"/>
  <c r="G20" i="18" s="1"/>
  <c r="H20" i="18" s="1"/>
  <c r="F21" i="18"/>
  <c r="G21" i="18" s="1"/>
  <c r="H21" i="18" s="1"/>
  <c r="F22" i="18"/>
  <c r="G22" i="18" s="1"/>
  <c r="H22" i="18" s="1"/>
  <c r="F23" i="18"/>
  <c r="G23" i="18" s="1"/>
  <c r="H23" i="18" s="1"/>
  <c r="F24" i="18"/>
  <c r="G24" i="18"/>
  <c r="H24" i="18" s="1"/>
  <c r="F25" i="18"/>
  <c r="G25" i="18" s="1"/>
  <c r="H25" i="18" s="1"/>
  <c r="F26" i="18"/>
  <c r="G26" i="18" s="1"/>
  <c r="H26" i="18" s="1"/>
  <c r="F27" i="18"/>
  <c r="G27" i="18" s="1"/>
  <c r="H27" i="18" s="1"/>
  <c r="F28" i="18"/>
  <c r="G28" i="18" s="1"/>
  <c r="H28" i="18" s="1"/>
  <c r="F29" i="18"/>
  <c r="G29" i="18" s="1"/>
  <c r="H29" i="18" s="1"/>
  <c r="F30" i="18"/>
  <c r="G30" i="18" s="1"/>
  <c r="H30" i="18" s="1"/>
  <c r="F31" i="18"/>
  <c r="G31" i="18" s="1"/>
  <c r="H31" i="18" s="1"/>
  <c r="F32" i="18"/>
  <c r="G32" i="18"/>
  <c r="H32" i="18" s="1"/>
  <c r="F33" i="18"/>
  <c r="G33" i="18" s="1"/>
  <c r="H33" i="18" s="1"/>
  <c r="F34" i="18"/>
  <c r="G34" i="18" s="1"/>
  <c r="H34" i="18" s="1"/>
  <c r="F35" i="18"/>
  <c r="G35" i="18" s="1"/>
  <c r="H35" i="18" s="1"/>
  <c r="F36" i="18"/>
  <c r="G36" i="18" s="1"/>
  <c r="H36" i="18" s="1"/>
  <c r="F37" i="18"/>
  <c r="G37" i="18" s="1"/>
  <c r="H37" i="18" s="1"/>
  <c r="F38" i="18"/>
  <c r="G38" i="18" s="1"/>
  <c r="H38" i="18" s="1"/>
  <c r="F39" i="18"/>
  <c r="G39" i="18" s="1"/>
  <c r="H39" i="18" s="1"/>
  <c r="F40" i="18"/>
  <c r="G40" i="18" s="1"/>
  <c r="H40" i="18" s="1"/>
  <c r="F41" i="18"/>
  <c r="G41" i="18" s="1"/>
  <c r="H41" i="18" s="1"/>
  <c r="F42" i="18"/>
  <c r="G42" i="18" s="1"/>
  <c r="H42" i="18" s="1"/>
  <c r="F43" i="18"/>
  <c r="G43" i="18" s="1"/>
  <c r="H43" i="18" s="1"/>
  <c r="F44" i="18"/>
  <c r="G44" i="18" s="1"/>
  <c r="H44" i="18" s="1"/>
  <c r="F45" i="18"/>
  <c r="G45" i="18" s="1"/>
  <c r="H45" i="18" s="1"/>
  <c r="F46" i="18"/>
  <c r="G46" i="18" s="1"/>
  <c r="H46" i="18" s="1"/>
  <c r="F47" i="18"/>
  <c r="G47" i="18" s="1"/>
  <c r="H47" i="18" s="1"/>
  <c r="F48" i="18"/>
  <c r="G48" i="18"/>
  <c r="H48" i="18" s="1"/>
  <c r="F49" i="18"/>
  <c r="G49" i="18" s="1"/>
  <c r="H49" i="18" s="1"/>
  <c r="F50" i="18"/>
  <c r="G50" i="18" s="1"/>
  <c r="H50" i="18" s="1"/>
  <c r="F51" i="18"/>
  <c r="G51" i="18" s="1"/>
  <c r="H51" i="18" s="1"/>
  <c r="F52" i="18"/>
  <c r="G52" i="18" s="1"/>
  <c r="H52" i="18" s="1"/>
  <c r="F53" i="18"/>
  <c r="G53" i="18" s="1"/>
  <c r="H53" i="18" s="1"/>
  <c r="F54" i="18"/>
  <c r="G54" i="18"/>
  <c r="H54" i="18" s="1"/>
  <c r="F55" i="18"/>
  <c r="G55" i="18" s="1"/>
  <c r="H55" i="18" s="1"/>
  <c r="F56" i="18"/>
  <c r="G56" i="18"/>
  <c r="H56" i="18" s="1"/>
  <c r="F57" i="18"/>
  <c r="G57" i="18" s="1"/>
  <c r="H57" i="18" s="1"/>
  <c r="F58" i="18"/>
  <c r="G58" i="18" s="1"/>
  <c r="H58" i="18" s="1"/>
  <c r="F59" i="18"/>
  <c r="G59" i="18" s="1"/>
  <c r="H59" i="18" s="1"/>
  <c r="F60" i="18"/>
  <c r="G60" i="18"/>
  <c r="H60" i="18" s="1"/>
  <c r="F61" i="18"/>
  <c r="G61" i="18" s="1"/>
  <c r="H61" i="18" s="1"/>
  <c r="F62" i="18"/>
  <c r="G62" i="18" s="1"/>
  <c r="H62" i="18" s="1"/>
  <c r="F63" i="18"/>
  <c r="G63" i="18" s="1"/>
  <c r="H63" i="18" s="1"/>
  <c r="F64" i="18"/>
  <c r="G64" i="18" s="1"/>
  <c r="H64" i="18" s="1"/>
  <c r="F1062" i="11"/>
  <c r="G1062" i="11" s="1"/>
  <c r="H1062" i="11" s="1"/>
  <c r="F1063" i="11"/>
  <c r="G1063" i="11" s="1"/>
  <c r="H1063" i="11" s="1"/>
  <c r="F1064" i="11"/>
  <c r="G1064" i="11" s="1"/>
  <c r="H1064" i="11" s="1"/>
  <c r="F1065" i="11"/>
  <c r="G1065" i="11" s="1"/>
  <c r="H1065" i="11" s="1"/>
  <c r="F1066" i="11"/>
  <c r="G1066" i="11" s="1"/>
  <c r="H1066" i="11" s="1"/>
  <c r="F1067" i="11"/>
  <c r="G1067" i="11" s="1"/>
  <c r="H1067" i="11" s="1"/>
  <c r="F1068" i="11"/>
  <c r="G1068" i="11" s="1"/>
  <c r="H1068" i="11" s="1"/>
  <c r="F1069" i="11"/>
  <c r="G1069" i="11" s="1"/>
  <c r="H1069" i="11" s="1"/>
  <c r="F1070" i="11"/>
  <c r="G1070" i="11" s="1"/>
  <c r="H1070" i="11" s="1"/>
  <c r="F1071" i="11"/>
  <c r="G1071" i="11" s="1"/>
  <c r="H1071" i="11" s="1"/>
  <c r="F1072" i="11"/>
  <c r="G1072" i="11" s="1"/>
  <c r="H1072" i="11" s="1"/>
  <c r="F1073" i="11"/>
  <c r="G1073" i="11" s="1"/>
  <c r="H1073" i="11" s="1"/>
  <c r="F1074" i="11"/>
  <c r="G1074" i="11" s="1"/>
  <c r="H1074" i="11" s="1"/>
  <c r="F1075" i="11"/>
  <c r="G1075" i="11" s="1"/>
  <c r="H1075" i="11" s="1"/>
  <c r="F1076" i="11"/>
  <c r="G1076" i="11" s="1"/>
  <c r="H1076" i="11" s="1"/>
  <c r="F1077" i="11"/>
  <c r="G1077" i="11"/>
  <c r="H1077" i="11" s="1"/>
  <c r="F1078" i="11"/>
  <c r="G1078" i="11" s="1"/>
  <c r="H1078" i="11" s="1"/>
  <c r="F1079" i="11"/>
  <c r="G1079" i="11" s="1"/>
  <c r="H1079" i="11" s="1"/>
  <c r="F1080" i="11"/>
  <c r="G1080" i="11" s="1"/>
  <c r="H1080" i="11" s="1"/>
  <c r="F1081" i="11"/>
  <c r="G1081" i="11" s="1"/>
  <c r="H1081" i="11" s="1"/>
  <c r="F1082" i="11"/>
  <c r="G1082" i="11" s="1"/>
  <c r="H1082" i="11" s="1"/>
  <c r="F1083" i="11"/>
  <c r="G1083" i="11"/>
  <c r="H1083" i="11" s="1"/>
  <c r="F1084" i="11"/>
  <c r="G1084" i="11" s="1"/>
  <c r="H1084" i="11" s="1"/>
  <c r="F1085" i="11"/>
  <c r="G1085" i="11"/>
  <c r="H1085" i="11" s="1"/>
  <c r="F1086" i="11"/>
  <c r="G1086" i="11" s="1"/>
  <c r="H1086" i="11" s="1"/>
  <c r="F1087" i="11"/>
  <c r="G1087" i="11" s="1"/>
  <c r="H1087" i="11" s="1"/>
  <c r="F1088" i="11"/>
  <c r="G1088" i="11" s="1"/>
  <c r="H1088" i="11" s="1"/>
  <c r="F1089" i="11"/>
  <c r="G1089" i="11"/>
  <c r="H1089" i="11" s="1"/>
  <c r="F1090" i="11"/>
  <c r="G1090" i="11" s="1"/>
  <c r="H1090" i="11" s="1"/>
  <c r="F1091" i="11"/>
  <c r="G1091" i="11" s="1"/>
  <c r="H1091" i="11" s="1"/>
  <c r="F1092" i="11"/>
  <c r="G1092" i="11" s="1"/>
  <c r="H1092" i="11" s="1"/>
  <c r="F1093" i="11"/>
  <c r="G1093" i="11" s="1"/>
  <c r="H1093" i="11" s="1"/>
  <c r="F1094" i="11"/>
  <c r="G1094" i="11" s="1"/>
  <c r="H1094" i="11" s="1"/>
  <c r="F1095" i="11"/>
  <c r="G1095" i="11" s="1"/>
  <c r="H1095" i="11" s="1"/>
  <c r="F1096" i="11"/>
  <c r="G1096" i="11" s="1"/>
  <c r="H1096" i="11" s="1"/>
  <c r="F1097" i="11"/>
  <c r="G1097" i="11" s="1"/>
  <c r="H1097" i="11" s="1"/>
  <c r="F1098" i="11"/>
  <c r="G1098" i="11" s="1"/>
  <c r="H1098" i="11" s="1"/>
  <c r="F1062" i="14"/>
  <c r="G1062" i="14" s="1"/>
  <c r="H1062" i="14" s="1"/>
  <c r="F1063" i="14"/>
  <c r="G1063" i="14" s="1"/>
  <c r="H1063" i="14" s="1"/>
  <c r="F1064" i="14"/>
  <c r="G1064" i="14"/>
  <c r="H1064" i="14" s="1"/>
  <c r="F1065" i="14"/>
  <c r="G1065" i="14" s="1"/>
  <c r="H1065" i="14" s="1"/>
  <c r="F1066" i="14"/>
  <c r="G1066" i="14" s="1"/>
  <c r="H1066" i="14" s="1"/>
  <c r="F1067" i="14"/>
  <c r="G1067" i="14" s="1"/>
  <c r="H1067" i="14" s="1"/>
  <c r="F1068" i="14"/>
  <c r="G1068" i="14" s="1"/>
  <c r="H1068" i="14" s="1"/>
  <c r="F1070" i="14"/>
  <c r="G1070" i="14" s="1"/>
  <c r="H1070" i="14" s="1"/>
  <c r="F1071" i="14"/>
  <c r="G1071" i="14" s="1"/>
  <c r="H1071" i="14" s="1"/>
  <c r="F1072" i="14"/>
  <c r="G1072" i="14" s="1"/>
  <c r="H1072" i="14" s="1"/>
  <c r="F1073" i="14"/>
  <c r="G1073" i="14" s="1"/>
  <c r="H1073" i="14" s="1"/>
  <c r="F1074" i="14"/>
  <c r="G1074" i="14" s="1"/>
  <c r="H1074" i="14" s="1"/>
  <c r="F1081" i="14"/>
  <c r="G1081" i="14" s="1"/>
  <c r="H1081" i="14" s="1"/>
  <c r="F1085" i="14"/>
  <c r="G1085" i="14" s="1"/>
  <c r="H1085" i="14" s="1"/>
  <c r="F1086" i="14"/>
  <c r="G1086" i="14" s="1"/>
  <c r="H1086" i="14" s="1"/>
  <c r="F1087" i="14"/>
  <c r="G1087" i="14" s="1"/>
  <c r="H1087" i="14" s="1"/>
  <c r="F1088" i="14"/>
  <c r="G1088" i="14"/>
  <c r="H1088" i="14" s="1"/>
  <c r="F1089" i="14"/>
  <c r="G1089" i="14" s="1"/>
  <c r="H1089" i="14" s="1"/>
  <c r="F1090" i="14"/>
  <c r="G1090" i="14"/>
  <c r="H1090" i="14" s="1"/>
  <c r="F1091" i="14"/>
  <c r="G1091" i="14" s="1"/>
  <c r="H1091" i="14" s="1"/>
  <c r="F1092" i="14"/>
  <c r="G1092" i="14" s="1"/>
  <c r="H1092" i="14" s="1"/>
  <c r="F1093" i="14"/>
  <c r="G1093" i="14" s="1"/>
  <c r="H1093" i="14" s="1"/>
  <c r="F1094" i="14"/>
  <c r="G1094" i="14"/>
  <c r="H1094" i="14" s="1"/>
  <c r="F1095" i="14"/>
  <c r="G1095" i="14" s="1"/>
  <c r="H1095" i="14" s="1"/>
  <c r="F1096" i="14"/>
  <c r="G1096" i="14" s="1"/>
  <c r="H1096" i="14" s="1"/>
  <c r="F1097" i="14"/>
  <c r="G1097" i="14" s="1"/>
  <c r="H1097" i="14" s="1"/>
  <c r="F1098" i="14"/>
  <c r="G1098" i="14" s="1"/>
  <c r="H1098" i="14" s="1"/>
  <c r="C1099" i="14"/>
  <c r="F1026" i="14"/>
  <c r="G1026" i="14" s="1"/>
  <c r="F1027" i="14"/>
  <c r="G1027" i="14" s="1"/>
  <c r="H1027" i="14" s="1"/>
  <c r="F1028" i="14"/>
  <c r="G1028" i="14" s="1"/>
  <c r="H1028" i="14" s="1"/>
  <c r="F1040" i="14"/>
  <c r="G1040" i="14"/>
  <c r="H1040" i="14" s="1"/>
  <c r="F1041" i="14"/>
  <c r="G1041" i="14" s="1"/>
  <c r="H1041" i="14" s="1"/>
  <c r="F1042" i="14"/>
  <c r="G1042" i="14" s="1"/>
  <c r="H1042" i="14" s="1"/>
  <c r="F1043" i="14"/>
  <c r="G1043" i="14" s="1"/>
  <c r="H1043" i="14" s="1"/>
  <c r="F1044" i="14"/>
  <c r="G1044" i="14" s="1"/>
  <c r="H1044" i="14" s="1"/>
  <c r="F1045" i="14"/>
  <c r="G1045" i="14" s="1"/>
  <c r="H1045" i="14" s="1"/>
  <c r="F1046" i="14"/>
  <c r="G1046" i="14" s="1"/>
  <c r="H1046" i="14" s="1"/>
  <c r="F1047" i="14"/>
  <c r="G1047" i="14" s="1"/>
  <c r="H1047" i="14" s="1"/>
  <c r="F1048" i="14"/>
  <c r="G1048" i="14" s="1"/>
  <c r="H1048" i="14" s="1"/>
  <c r="F1049" i="14"/>
  <c r="G1049" i="14" s="1"/>
  <c r="H1049" i="14" s="1"/>
  <c r="C1050" i="14"/>
  <c r="F1050" i="14" s="1"/>
  <c r="G1050" i="14" s="1"/>
  <c r="H1050" i="14" s="1"/>
  <c r="F1051" i="14"/>
  <c r="G1051" i="14" s="1"/>
  <c r="H1051" i="14" s="1"/>
  <c r="F1052" i="14"/>
  <c r="G1052" i="14" s="1"/>
  <c r="H1052" i="14" s="1"/>
  <c r="F1053" i="14"/>
  <c r="G1053" i="14" s="1"/>
  <c r="H1053" i="14" s="1"/>
  <c r="F1054" i="14"/>
  <c r="G1054" i="14" s="1"/>
  <c r="H1054" i="14" s="1"/>
  <c r="F1055" i="14"/>
  <c r="G1055" i="14" s="1"/>
  <c r="H1055" i="14" s="1"/>
  <c r="F1056" i="14"/>
  <c r="G1056" i="14" s="1"/>
  <c r="H1056" i="14" s="1"/>
  <c r="F1057" i="14"/>
  <c r="G1057" i="14" s="1"/>
  <c r="H1057" i="14" s="1"/>
  <c r="F1058" i="14"/>
  <c r="G1058" i="14" s="1"/>
  <c r="H1058" i="14" s="1"/>
  <c r="F1059" i="14"/>
  <c r="G1059" i="14" s="1"/>
  <c r="H1059" i="14" s="1"/>
  <c r="F782" i="14"/>
  <c r="G782" i="14" s="1"/>
  <c r="H782" i="14" s="1"/>
  <c r="F783" i="14"/>
  <c r="G783" i="14"/>
  <c r="H783" i="14" s="1"/>
  <c r="F784" i="14"/>
  <c r="G784" i="14" s="1"/>
  <c r="H784" i="14" s="1"/>
  <c r="F785" i="14"/>
  <c r="G785" i="14" s="1"/>
  <c r="H785" i="14" s="1"/>
  <c r="F786" i="14"/>
  <c r="G786" i="14" s="1"/>
  <c r="H786" i="14" s="1"/>
  <c r="F787" i="14"/>
  <c r="G787" i="14" s="1"/>
  <c r="H787" i="14" s="1"/>
  <c r="F788" i="14"/>
  <c r="G788" i="14" s="1"/>
  <c r="H788" i="14" s="1"/>
  <c r="F789" i="14"/>
  <c r="G789" i="14" s="1"/>
  <c r="H789" i="14" s="1"/>
  <c r="F790" i="14"/>
  <c r="G790" i="14" s="1"/>
  <c r="H790" i="14" s="1"/>
  <c r="F791" i="14"/>
  <c r="G791" i="14"/>
  <c r="H791" i="14" s="1"/>
  <c r="F792" i="14"/>
  <c r="G792" i="14" s="1"/>
  <c r="H792" i="14" s="1"/>
  <c r="F793" i="14"/>
  <c r="G793" i="14" s="1"/>
  <c r="H793" i="14" s="1"/>
  <c r="F795" i="14"/>
  <c r="G795" i="14" s="1"/>
  <c r="H795" i="14" s="1"/>
  <c r="F796" i="14"/>
  <c r="G796" i="14" s="1"/>
  <c r="H796" i="14" s="1"/>
  <c r="F797" i="14"/>
  <c r="G797" i="14" s="1"/>
  <c r="H797" i="14" s="1"/>
  <c r="F798" i="14"/>
  <c r="G798" i="14"/>
  <c r="H798" i="14" s="1"/>
  <c r="F799" i="14"/>
  <c r="G799" i="14" s="1"/>
  <c r="H799" i="14" s="1"/>
  <c r="F800" i="14"/>
  <c r="G800" i="14" s="1"/>
  <c r="H800" i="14" s="1"/>
  <c r="F801" i="14"/>
  <c r="G801" i="14" s="1"/>
  <c r="H801" i="14" s="1"/>
  <c r="F802" i="14"/>
  <c r="G802" i="14" s="1"/>
  <c r="H802" i="14" s="1"/>
  <c r="F803" i="14"/>
  <c r="G803" i="14" s="1"/>
  <c r="H803" i="14" s="1"/>
  <c r="F804" i="14"/>
  <c r="G804" i="14" s="1"/>
  <c r="H804" i="14" s="1"/>
  <c r="F805" i="14"/>
  <c r="G805" i="14" s="1"/>
  <c r="H805" i="14" s="1"/>
  <c r="F806" i="14"/>
  <c r="G806" i="14" s="1"/>
  <c r="H806" i="14" s="1"/>
  <c r="F807" i="14"/>
  <c r="G807" i="14" s="1"/>
  <c r="H807" i="14" s="1"/>
  <c r="F808" i="14"/>
  <c r="G808" i="14"/>
  <c r="H808" i="14" s="1"/>
  <c r="F809" i="14"/>
  <c r="G809" i="14" s="1"/>
  <c r="H809" i="14" s="1"/>
  <c r="F810" i="14"/>
  <c r="G810" i="14" s="1"/>
  <c r="H810" i="14" s="1"/>
  <c r="F811" i="14"/>
  <c r="G811" i="14" s="1"/>
  <c r="H811" i="14" s="1"/>
  <c r="F812" i="14"/>
  <c r="G812" i="14" s="1"/>
  <c r="H812" i="14" s="1"/>
  <c r="F813" i="14"/>
  <c r="G813" i="14" s="1"/>
  <c r="H813" i="14" s="1"/>
  <c r="F814" i="14"/>
  <c r="G814" i="14" s="1"/>
  <c r="H814" i="14" s="1"/>
  <c r="F815" i="14"/>
  <c r="G815" i="14" s="1"/>
  <c r="H815" i="14" s="1"/>
  <c r="F816" i="14"/>
  <c r="G816" i="14"/>
  <c r="H816" i="14" s="1"/>
  <c r="F817" i="14"/>
  <c r="G817" i="14" s="1"/>
  <c r="H817" i="14" s="1"/>
  <c r="F818" i="14"/>
  <c r="G818" i="14" s="1"/>
  <c r="H818" i="14" s="1"/>
  <c r="F819" i="14"/>
  <c r="G819" i="14" s="1"/>
  <c r="H819" i="14" s="1"/>
  <c r="F820" i="14"/>
  <c r="G820" i="14" s="1"/>
  <c r="H820" i="14" s="1"/>
  <c r="F821" i="14"/>
  <c r="G821" i="14" s="1"/>
  <c r="H821" i="14" s="1"/>
  <c r="F822" i="14"/>
  <c r="G822" i="14" s="1"/>
  <c r="H822" i="14" s="1"/>
  <c r="F825" i="14"/>
  <c r="G825" i="14" s="1"/>
  <c r="H825" i="14" s="1"/>
  <c r="F826" i="14"/>
  <c r="G826" i="14"/>
  <c r="H826" i="14" s="1"/>
  <c r="F827" i="14"/>
  <c r="G827" i="14" s="1"/>
  <c r="H827" i="14" s="1"/>
  <c r="F828" i="14"/>
  <c r="G828" i="14" s="1"/>
  <c r="H828" i="14" s="1"/>
  <c r="F829" i="14"/>
  <c r="G829" i="14" s="1"/>
  <c r="H829" i="14" s="1"/>
  <c r="F830" i="14"/>
  <c r="G830" i="14" s="1"/>
  <c r="H830" i="14" s="1"/>
  <c r="F831" i="14"/>
  <c r="G831" i="14" s="1"/>
  <c r="H831" i="14" s="1"/>
  <c r="F832" i="14"/>
  <c r="G832" i="14"/>
  <c r="H832" i="14" s="1"/>
  <c r="F833" i="14"/>
  <c r="G833" i="14" s="1"/>
  <c r="H833" i="14" s="1"/>
  <c r="F834" i="14"/>
  <c r="G834" i="14" s="1"/>
  <c r="H834" i="14" s="1"/>
  <c r="F835" i="14"/>
  <c r="G835" i="14" s="1"/>
  <c r="H835" i="14" s="1"/>
  <c r="F836" i="14"/>
  <c r="G836" i="14" s="1"/>
  <c r="H836" i="14" s="1"/>
  <c r="F837" i="14"/>
  <c r="G837" i="14" s="1"/>
  <c r="H837" i="14" s="1"/>
  <c r="F838" i="14"/>
  <c r="G838" i="14"/>
  <c r="H838" i="14" s="1"/>
  <c r="F839" i="14"/>
  <c r="G839" i="14" s="1"/>
  <c r="H839" i="14" s="1"/>
  <c r="F840" i="14"/>
  <c r="G840" i="14" s="1"/>
  <c r="H840" i="14" s="1"/>
  <c r="F841" i="14"/>
  <c r="G841" i="14" s="1"/>
  <c r="H841" i="14" s="1"/>
  <c r="F842" i="14"/>
  <c r="G842" i="14"/>
  <c r="H842" i="14" s="1"/>
  <c r="F843" i="14"/>
  <c r="G843" i="14" s="1"/>
  <c r="H843" i="14" s="1"/>
  <c r="F844" i="14"/>
  <c r="G844" i="14" s="1"/>
  <c r="H844" i="14" s="1"/>
  <c r="F845" i="14"/>
  <c r="G845" i="14" s="1"/>
  <c r="H845" i="14" s="1"/>
  <c r="F846" i="14"/>
  <c r="G846" i="14" s="1"/>
  <c r="H846" i="14" s="1"/>
  <c r="F847" i="14"/>
  <c r="G847" i="14" s="1"/>
  <c r="H847" i="14" s="1"/>
  <c r="F848" i="14"/>
  <c r="G848" i="14" s="1"/>
  <c r="H848" i="14" s="1"/>
  <c r="F849" i="14"/>
  <c r="G849" i="14" s="1"/>
  <c r="H849" i="14" s="1"/>
  <c r="F850" i="14"/>
  <c r="G850" i="14"/>
  <c r="H850" i="14" s="1"/>
  <c r="F851" i="14"/>
  <c r="G851" i="14" s="1"/>
  <c r="H851" i="14" s="1"/>
  <c r="F852" i="14"/>
  <c r="G852" i="14" s="1"/>
  <c r="H852" i="14" s="1"/>
  <c r="F853" i="14"/>
  <c r="G853" i="14" s="1"/>
  <c r="H853" i="14" s="1"/>
  <c r="F854" i="14"/>
  <c r="G854" i="14" s="1"/>
  <c r="H854" i="14" s="1"/>
  <c r="F855" i="14"/>
  <c r="G855" i="14" s="1"/>
  <c r="H855" i="14" s="1"/>
  <c r="F856" i="14"/>
  <c r="G856" i="14" s="1"/>
  <c r="H856" i="14" s="1"/>
  <c r="F857" i="14"/>
  <c r="G857" i="14" s="1"/>
  <c r="H857" i="14" s="1"/>
  <c r="F858" i="14"/>
  <c r="G858" i="14" s="1"/>
  <c r="H858" i="14" s="1"/>
  <c r="F859" i="14"/>
  <c r="G859" i="14" s="1"/>
  <c r="H859" i="14" s="1"/>
  <c r="F860" i="14"/>
  <c r="G860" i="14" s="1"/>
  <c r="H860" i="14" s="1"/>
  <c r="F861" i="14"/>
  <c r="G861" i="14" s="1"/>
  <c r="H861" i="14" s="1"/>
  <c r="F862" i="14"/>
  <c r="G862" i="14" s="1"/>
  <c r="H862" i="14" s="1"/>
  <c r="F863" i="14"/>
  <c r="G863" i="14" s="1"/>
  <c r="H863" i="14" s="1"/>
  <c r="F864" i="14"/>
  <c r="G864" i="14"/>
  <c r="H864" i="14" s="1"/>
  <c r="F865" i="14"/>
  <c r="G865" i="14" s="1"/>
  <c r="H865" i="14" s="1"/>
  <c r="F866" i="14"/>
  <c r="G866" i="14" s="1"/>
  <c r="H866" i="14" s="1"/>
  <c r="F867" i="14"/>
  <c r="G867" i="14" s="1"/>
  <c r="H867" i="14" s="1"/>
  <c r="F868" i="14"/>
  <c r="G868" i="14" s="1"/>
  <c r="H868" i="14" s="1"/>
  <c r="F869" i="14"/>
  <c r="G869" i="14" s="1"/>
  <c r="H869" i="14" s="1"/>
  <c r="F870" i="14"/>
  <c r="G870" i="14"/>
  <c r="H870" i="14" s="1"/>
  <c r="F871" i="14"/>
  <c r="G871" i="14" s="1"/>
  <c r="H871" i="14" s="1"/>
  <c r="F872" i="14"/>
  <c r="G872" i="14" s="1"/>
  <c r="H872" i="14" s="1"/>
  <c r="F873" i="14"/>
  <c r="G873" i="14" s="1"/>
  <c r="H873" i="14" s="1"/>
  <c r="F874" i="14"/>
  <c r="G874" i="14" s="1"/>
  <c r="H874" i="14" s="1"/>
  <c r="F875" i="14"/>
  <c r="G875" i="14" s="1"/>
  <c r="H875" i="14" s="1"/>
  <c r="F876" i="14"/>
  <c r="G876" i="14" s="1"/>
  <c r="H876" i="14" s="1"/>
  <c r="F877" i="14"/>
  <c r="G877" i="14" s="1"/>
  <c r="H877" i="14" s="1"/>
  <c r="F878" i="14"/>
  <c r="G878" i="14" s="1"/>
  <c r="H878" i="14" s="1"/>
  <c r="F879" i="14"/>
  <c r="G879" i="14" s="1"/>
  <c r="H879" i="14" s="1"/>
  <c r="F880" i="14"/>
  <c r="G880" i="14" s="1"/>
  <c r="H880" i="14" s="1"/>
  <c r="F881" i="14"/>
  <c r="G881" i="14" s="1"/>
  <c r="H881" i="14" s="1"/>
  <c r="F882" i="14"/>
  <c r="G882" i="14"/>
  <c r="H882" i="14" s="1"/>
  <c r="F883" i="14"/>
  <c r="G883" i="14" s="1"/>
  <c r="H883" i="14" s="1"/>
  <c r="F884" i="14"/>
  <c r="G884" i="14" s="1"/>
  <c r="H884" i="14" s="1"/>
  <c r="F885" i="14"/>
  <c r="G885" i="14" s="1"/>
  <c r="H885" i="14" s="1"/>
  <c r="F886" i="14"/>
  <c r="G886" i="14" s="1"/>
  <c r="H886" i="14" s="1"/>
  <c r="F887" i="14"/>
  <c r="G887" i="14" s="1"/>
  <c r="H887" i="14" s="1"/>
  <c r="F888" i="14"/>
  <c r="G888" i="14" s="1"/>
  <c r="H888" i="14" s="1"/>
  <c r="F889" i="14"/>
  <c r="G889" i="14" s="1"/>
  <c r="H889" i="14" s="1"/>
  <c r="F890" i="14"/>
  <c r="G890" i="14" s="1"/>
  <c r="H890" i="14" s="1"/>
  <c r="F891" i="14"/>
  <c r="G891" i="14" s="1"/>
  <c r="H891" i="14" s="1"/>
  <c r="F892" i="14"/>
  <c r="G892" i="14" s="1"/>
  <c r="H892" i="14" s="1"/>
  <c r="F893" i="14"/>
  <c r="G893" i="14" s="1"/>
  <c r="H893" i="14" s="1"/>
  <c r="F894" i="14"/>
  <c r="G894" i="14" s="1"/>
  <c r="H894" i="14" s="1"/>
  <c r="F895" i="14"/>
  <c r="G895" i="14" s="1"/>
  <c r="H895" i="14" s="1"/>
  <c r="F896" i="14"/>
  <c r="G896" i="14" s="1"/>
  <c r="F897" i="14"/>
  <c r="G897" i="14" s="1"/>
  <c r="H897" i="14" s="1"/>
  <c r="F898" i="14"/>
  <c r="G898" i="14" s="1"/>
  <c r="H898" i="14" s="1"/>
  <c r="F899" i="14"/>
  <c r="G899" i="14" s="1"/>
  <c r="H899" i="14" s="1"/>
  <c r="F900" i="14"/>
  <c r="G900" i="14" s="1"/>
  <c r="H900" i="14" s="1"/>
  <c r="F901" i="14"/>
  <c r="G901" i="14" s="1"/>
  <c r="H901" i="14" s="1"/>
  <c r="F902" i="14"/>
  <c r="G902" i="14" s="1"/>
  <c r="H902" i="14" s="1"/>
  <c r="F903" i="14"/>
  <c r="G903" i="14" s="1"/>
  <c r="H903" i="14" s="1"/>
  <c r="F904" i="14"/>
  <c r="G904" i="14" s="1"/>
  <c r="H904" i="14" s="1"/>
  <c r="F905" i="14"/>
  <c r="G905" i="14" s="1"/>
  <c r="H905" i="14" s="1"/>
  <c r="F906" i="14"/>
  <c r="G906" i="14" s="1"/>
  <c r="H906" i="14" s="1"/>
  <c r="F907" i="14"/>
  <c r="G907" i="14" s="1"/>
  <c r="H907" i="14" s="1"/>
  <c r="F908" i="14"/>
  <c r="G908" i="14" s="1"/>
  <c r="H908" i="14" s="1"/>
  <c r="F909" i="14"/>
  <c r="G909" i="14" s="1"/>
  <c r="H909" i="14" s="1"/>
  <c r="F910" i="14"/>
  <c r="G910" i="14" s="1"/>
  <c r="H910" i="14" s="1"/>
  <c r="F911" i="14"/>
  <c r="G911" i="14" s="1"/>
  <c r="H911" i="14" s="1"/>
  <c r="F912" i="14"/>
  <c r="G912" i="14" s="1"/>
  <c r="H912" i="14" s="1"/>
  <c r="I912" i="14" s="1"/>
  <c r="F913" i="14"/>
  <c r="G913" i="14" s="1"/>
  <c r="H913" i="14" s="1"/>
  <c r="F914" i="14"/>
  <c r="G914" i="14"/>
  <c r="H914" i="14" s="1"/>
  <c r="F915" i="14"/>
  <c r="G915" i="14" s="1"/>
  <c r="H915" i="14" s="1"/>
  <c r="F916" i="14"/>
  <c r="G916" i="14" s="1"/>
  <c r="H916" i="14" s="1"/>
  <c r="F917" i="14"/>
  <c r="G917" i="14" s="1"/>
  <c r="H917" i="14" s="1"/>
  <c r="F918" i="14"/>
  <c r="G918" i="14" s="1"/>
  <c r="H918" i="14" s="1"/>
  <c r="F919" i="14"/>
  <c r="G919" i="14" s="1"/>
  <c r="H919" i="14" s="1"/>
  <c r="F920" i="14"/>
  <c r="G920" i="14" s="1"/>
  <c r="H920" i="14" s="1"/>
  <c r="F921" i="14"/>
  <c r="G921" i="14" s="1"/>
  <c r="H921" i="14" s="1"/>
  <c r="F922" i="14"/>
  <c r="G922" i="14"/>
  <c r="H922" i="14" s="1"/>
  <c r="I922" i="14" s="1"/>
  <c r="F923" i="14"/>
  <c r="G923" i="14" s="1"/>
  <c r="H923" i="14" s="1"/>
  <c r="F924" i="14"/>
  <c r="G924" i="14" s="1"/>
  <c r="H924" i="14" s="1"/>
  <c r="F925" i="14"/>
  <c r="G925" i="14" s="1"/>
  <c r="H925" i="14" s="1"/>
  <c r="F926" i="14"/>
  <c r="G926" i="14" s="1"/>
  <c r="H926" i="14" s="1"/>
  <c r="I926" i="14" s="1"/>
  <c r="F927" i="14"/>
  <c r="G927" i="14" s="1"/>
  <c r="H927" i="14" s="1"/>
  <c r="F928" i="14"/>
  <c r="G928" i="14" s="1"/>
  <c r="H928" i="14" s="1"/>
  <c r="F929" i="14"/>
  <c r="G929" i="14" s="1"/>
  <c r="H929" i="14" s="1"/>
  <c r="F930" i="14"/>
  <c r="G930" i="14" s="1"/>
  <c r="H930" i="14" s="1"/>
  <c r="F931" i="14"/>
  <c r="G931" i="14" s="1"/>
  <c r="H931" i="14" s="1"/>
  <c r="F932" i="14"/>
  <c r="G932" i="14" s="1"/>
  <c r="H932" i="14" s="1"/>
  <c r="F933" i="14"/>
  <c r="G933" i="14" s="1"/>
  <c r="H933" i="14" s="1"/>
  <c r="F934" i="14"/>
  <c r="G934" i="14" s="1"/>
  <c r="H934" i="14" s="1"/>
  <c r="F935" i="14"/>
  <c r="G935" i="14" s="1"/>
  <c r="H935" i="14" s="1"/>
  <c r="F936" i="14"/>
  <c r="G936" i="14"/>
  <c r="H936" i="14" s="1"/>
  <c r="F937" i="14"/>
  <c r="G937" i="14" s="1"/>
  <c r="H937" i="14" s="1"/>
  <c r="F938" i="14"/>
  <c r="G938" i="14" s="1"/>
  <c r="H938" i="14" s="1"/>
  <c r="F939" i="14"/>
  <c r="G939" i="14" s="1"/>
  <c r="H939" i="14" s="1"/>
  <c r="F940" i="14"/>
  <c r="G940" i="14" s="1"/>
  <c r="H940" i="14" s="1"/>
  <c r="F941" i="14"/>
  <c r="G941" i="14" s="1"/>
  <c r="H941" i="14" s="1"/>
  <c r="F942" i="14"/>
  <c r="G942" i="14"/>
  <c r="H942" i="14" s="1"/>
  <c r="F943" i="14"/>
  <c r="G943" i="14" s="1"/>
  <c r="H943" i="14" s="1"/>
  <c r="F944" i="14"/>
  <c r="G944" i="14" s="1"/>
  <c r="H944" i="14" s="1"/>
  <c r="F945" i="14"/>
  <c r="G945" i="14" s="1"/>
  <c r="H945" i="14" s="1"/>
  <c r="F946" i="14"/>
  <c r="G946" i="14" s="1"/>
  <c r="H946" i="14" s="1"/>
  <c r="F947" i="14"/>
  <c r="G947" i="14" s="1"/>
  <c r="H947" i="14" s="1"/>
  <c r="F948" i="14"/>
  <c r="G948" i="14" s="1"/>
  <c r="H948" i="14" s="1"/>
  <c r="F949" i="14"/>
  <c r="G949" i="14" s="1"/>
  <c r="H949" i="14" s="1"/>
  <c r="F950" i="14"/>
  <c r="G950" i="14" s="1"/>
  <c r="H950" i="14" s="1"/>
  <c r="F951" i="14"/>
  <c r="G951" i="14" s="1"/>
  <c r="H951" i="14" s="1"/>
  <c r="F952" i="14"/>
  <c r="G952" i="14" s="1"/>
  <c r="H952" i="14" s="1"/>
  <c r="F953" i="14"/>
  <c r="G953" i="14" s="1"/>
  <c r="H953" i="14" s="1"/>
  <c r="F954" i="14"/>
  <c r="G954" i="14" s="1"/>
  <c r="H954" i="14" s="1"/>
  <c r="F955" i="14"/>
  <c r="G955" i="14" s="1"/>
  <c r="H955" i="14" s="1"/>
  <c r="F956" i="14"/>
  <c r="G956" i="14" s="1"/>
  <c r="H956" i="14" s="1"/>
  <c r="F957" i="14"/>
  <c r="G957" i="14" s="1"/>
  <c r="H957" i="14" s="1"/>
  <c r="F958" i="14"/>
  <c r="G958" i="14" s="1"/>
  <c r="H958" i="14" s="1"/>
  <c r="F959" i="14"/>
  <c r="G959" i="14" s="1"/>
  <c r="H959" i="14" s="1"/>
  <c r="F960" i="14"/>
  <c r="G960" i="14" s="1"/>
  <c r="H960" i="14" s="1"/>
  <c r="I960" i="14" s="1"/>
  <c r="F961" i="14"/>
  <c r="G961" i="14" s="1"/>
  <c r="H961" i="14" s="1"/>
  <c r="F962" i="14"/>
  <c r="G962" i="14"/>
  <c r="H962" i="14" s="1"/>
  <c r="F963" i="14"/>
  <c r="G963" i="14" s="1"/>
  <c r="H963" i="14" s="1"/>
  <c r="F964" i="14"/>
  <c r="G964" i="14" s="1"/>
  <c r="H964" i="14" s="1"/>
  <c r="F965" i="14"/>
  <c r="G965" i="14" s="1"/>
  <c r="H965" i="14" s="1"/>
  <c r="F966" i="14"/>
  <c r="G966" i="14" s="1"/>
  <c r="H966" i="14" s="1"/>
  <c r="F967" i="14"/>
  <c r="G967" i="14" s="1"/>
  <c r="H967" i="14" s="1"/>
  <c r="F968" i="14"/>
  <c r="G968" i="14" s="1"/>
  <c r="H968" i="14" s="1"/>
  <c r="F969" i="14"/>
  <c r="G969" i="14" s="1"/>
  <c r="H969" i="14" s="1"/>
  <c r="F970" i="14"/>
  <c r="G970" i="14" s="1"/>
  <c r="H970" i="14" s="1"/>
  <c r="F971" i="14"/>
  <c r="G971" i="14" s="1"/>
  <c r="H971" i="14" s="1"/>
  <c r="F972" i="14"/>
  <c r="G972" i="14" s="1"/>
  <c r="H972" i="14" s="1"/>
  <c r="F973" i="14"/>
  <c r="G973" i="14" s="1"/>
  <c r="H973" i="14" s="1"/>
  <c r="F974" i="14"/>
  <c r="G974" i="14" s="1"/>
  <c r="H974" i="14" s="1"/>
  <c r="F975" i="14"/>
  <c r="G975" i="14" s="1"/>
  <c r="H975" i="14" s="1"/>
  <c r="F976" i="14"/>
  <c r="G976" i="14" s="1"/>
  <c r="H976" i="14" s="1"/>
  <c r="I976" i="14" s="1"/>
  <c r="F977" i="14"/>
  <c r="G977" i="14" s="1"/>
  <c r="H977" i="14" s="1"/>
  <c r="F978" i="14"/>
  <c r="G978" i="14" s="1"/>
  <c r="H978" i="14" s="1"/>
  <c r="F979" i="14"/>
  <c r="G979" i="14" s="1"/>
  <c r="H979" i="14" s="1"/>
  <c r="F980" i="14"/>
  <c r="G980" i="14" s="1"/>
  <c r="H980" i="14" s="1"/>
  <c r="F981" i="14"/>
  <c r="G981" i="14" s="1"/>
  <c r="H981" i="14" s="1"/>
  <c r="F982" i="14"/>
  <c r="G982" i="14" s="1"/>
  <c r="H982" i="14" s="1"/>
  <c r="F983" i="14"/>
  <c r="G983" i="14" s="1"/>
  <c r="H983" i="14" s="1"/>
  <c r="F984" i="14"/>
  <c r="G984" i="14" s="1"/>
  <c r="H984" i="14" s="1"/>
  <c r="F985" i="14"/>
  <c r="G985" i="14" s="1"/>
  <c r="H985" i="14" s="1"/>
  <c r="F986" i="14"/>
  <c r="G986" i="14" s="1"/>
  <c r="H986" i="14" s="1"/>
  <c r="I986" i="14" s="1"/>
  <c r="F987" i="14"/>
  <c r="G987" i="14" s="1"/>
  <c r="H987" i="14" s="1"/>
  <c r="F988" i="14"/>
  <c r="G988" i="14" s="1"/>
  <c r="H988" i="14" s="1"/>
  <c r="F989" i="14"/>
  <c r="G989" i="14" s="1"/>
  <c r="H989" i="14" s="1"/>
  <c r="F990" i="14"/>
  <c r="G990" i="14" s="1"/>
  <c r="H990" i="14" s="1"/>
  <c r="I990" i="14" s="1"/>
  <c r="F991" i="14"/>
  <c r="G991" i="14" s="1"/>
  <c r="H991" i="14" s="1"/>
  <c r="F992" i="14"/>
  <c r="G992" i="14" s="1"/>
  <c r="H992" i="14" s="1"/>
  <c r="F993" i="14"/>
  <c r="G993" i="14" s="1"/>
  <c r="H993" i="14" s="1"/>
  <c r="F994" i="14"/>
  <c r="G994" i="14" s="1"/>
  <c r="H994" i="14" s="1"/>
  <c r="F995" i="14"/>
  <c r="G995" i="14" s="1"/>
  <c r="H995" i="14" s="1"/>
  <c r="F996" i="14"/>
  <c r="G996" i="14" s="1"/>
  <c r="H996" i="14" s="1"/>
  <c r="F997" i="14"/>
  <c r="G997" i="14" s="1"/>
  <c r="H997" i="14" s="1"/>
  <c r="F998" i="14"/>
  <c r="G998" i="14" s="1"/>
  <c r="H998" i="14" s="1"/>
  <c r="F999" i="14"/>
  <c r="G999" i="14" s="1"/>
  <c r="H999" i="14" s="1"/>
  <c r="F1000" i="14"/>
  <c r="G1000" i="14"/>
  <c r="H1000" i="14" s="1"/>
  <c r="F1001" i="14"/>
  <c r="G1001" i="14" s="1"/>
  <c r="H1001" i="14" s="1"/>
  <c r="F1002" i="14"/>
  <c r="G1002" i="14"/>
  <c r="H1002" i="14" s="1"/>
  <c r="F1003" i="14"/>
  <c r="G1003" i="14" s="1"/>
  <c r="H1003" i="14" s="1"/>
  <c r="F1004" i="14"/>
  <c r="G1004" i="14" s="1"/>
  <c r="H1004" i="14" s="1"/>
  <c r="F1005" i="14"/>
  <c r="G1005" i="14" s="1"/>
  <c r="H1005" i="14" s="1"/>
  <c r="F1006" i="14"/>
  <c r="G1006" i="14"/>
  <c r="H1006" i="14" s="1"/>
  <c r="F1007" i="14"/>
  <c r="G1007" i="14" s="1"/>
  <c r="H1007" i="14" s="1"/>
  <c r="F1008" i="14"/>
  <c r="G1008" i="14" s="1"/>
  <c r="H1008" i="14" s="1"/>
  <c r="F1009" i="14"/>
  <c r="G1009" i="14" s="1"/>
  <c r="H1009" i="14" s="1"/>
  <c r="F1010" i="14"/>
  <c r="G1010" i="14" s="1"/>
  <c r="H1010" i="14" s="1"/>
  <c r="F670" i="14"/>
  <c r="G670" i="14" s="1"/>
  <c r="H670" i="14" s="1"/>
  <c r="F671" i="14"/>
  <c r="G671" i="14" s="1"/>
  <c r="H671" i="14" s="1"/>
  <c r="F672" i="14"/>
  <c r="G672" i="14" s="1"/>
  <c r="H672" i="14" s="1"/>
  <c r="F673" i="14"/>
  <c r="G673" i="14" s="1"/>
  <c r="H673" i="14" s="1"/>
  <c r="F674" i="14"/>
  <c r="G674" i="14" s="1"/>
  <c r="H674" i="14" s="1"/>
  <c r="F675" i="14"/>
  <c r="G675" i="14" s="1"/>
  <c r="H675" i="14" s="1"/>
  <c r="F676" i="14"/>
  <c r="G676" i="14" s="1"/>
  <c r="H676" i="14" s="1"/>
  <c r="F677" i="14"/>
  <c r="G677" i="14" s="1"/>
  <c r="H677" i="14" s="1"/>
  <c r="F678" i="14"/>
  <c r="G678" i="14" s="1"/>
  <c r="H678" i="14" s="1"/>
  <c r="F679" i="14"/>
  <c r="G679" i="14" s="1"/>
  <c r="H679" i="14" s="1"/>
  <c r="F681" i="14"/>
  <c r="G681" i="14" s="1"/>
  <c r="H681" i="14" s="1"/>
  <c r="F683" i="14"/>
  <c r="G683" i="14" s="1"/>
  <c r="H683" i="14" s="1"/>
  <c r="F684" i="14"/>
  <c r="G684" i="14" s="1"/>
  <c r="H684" i="14" s="1"/>
  <c r="F685" i="14"/>
  <c r="G685" i="14" s="1"/>
  <c r="F686" i="14"/>
  <c r="G686" i="14" s="1"/>
  <c r="H686" i="14" s="1"/>
  <c r="F693" i="14"/>
  <c r="G693" i="14" s="1"/>
  <c r="H693" i="14" s="1"/>
  <c r="F694" i="14"/>
  <c r="G694" i="14" s="1"/>
  <c r="H694" i="14" s="1"/>
  <c r="F695" i="14"/>
  <c r="G695" i="14" s="1"/>
  <c r="H695" i="14" s="1"/>
  <c r="F696" i="14"/>
  <c r="G696" i="14" s="1"/>
  <c r="H696" i="14" s="1"/>
  <c r="F697" i="14"/>
  <c r="G697" i="14" s="1"/>
  <c r="H697" i="14" s="1"/>
  <c r="F698" i="14"/>
  <c r="G698" i="14" s="1"/>
  <c r="H698" i="14" s="1"/>
  <c r="F699" i="14"/>
  <c r="G699" i="14" s="1"/>
  <c r="H699" i="14" s="1"/>
  <c r="F701" i="14"/>
  <c r="G701" i="14" s="1"/>
  <c r="H701" i="14" s="1"/>
  <c r="F702" i="14"/>
  <c r="G702" i="14" s="1"/>
  <c r="H702" i="14" s="1"/>
  <c r="F703" i="14"/>
  <c r="G703" i="14" s="1"/>
  <c r="H703" i="14" s="1"/>
  <c r="F704" i="14"/>
  <c r="G704" i="14" s="1"/>
  <c r="H704" i="14" s="1"/>
  <c r="F705" i="14"/>
  <c r="G705" i="14" s="1"/>
  <c r="H705" i="14" s="1"/>
  <c r="F706" i="14"/>
  <c r="G706" i="14" s="1"/>
  <c r="H706" i="14" s="1"/>
  <c r="F774" i="14"/>
  <c r="G774" i="14" s="1"/>
  <c r="H774" i="14" s="1"/>
  <c r="F775" i="14"/>
  <c r="G775" i="14" s="1"/>
  <c r="H775" i="14" s="1"/>
  <c r="I775" i="14" s="1"/>
  <c r="L775" i="14" s="1"/>
  <c r="F777" i="14"/>
  <c r="G777" i="14" s="1"/>
  <c r="H777" i="14" s="1"/>
  <c r="F778" i="14"/>
  <c r="G778" i="14"/>
  <c r="H778" i="14" s="1"/>
  <c r="F779" i="14"/>
  <c r="G779" i="14" s="1"/>
  <c r="H779" i="14" s="1"/>
  <c r="F494" i="14"/>
  <c r="G494" i="14" s="1"/>
  <c r="F495" i="14"/>
  <c r="G495" i="14" s="1"/>
  <c r="H495" i="14" s="1"/>
  <c r="I495" i="14" s="1"/>
  <c r="L495" i="14" s="1"/>
  <c r="F496" i="14"/>
  <c r="G496" i="14" s="1"/>
  <c r="H496" i="14" s="1"/>
  <c r="I496" i="14" s="1"/>
  <c r="L496" i="14" s="1"/>
  <c r="F497" i="14"/>
  <c r="G497" i="14" s="1"/>
  <c r="H497" i="14" s="1"/>
  <c r="I497" i="14" s="1"/>
  <c r="L497" i="14" s="1"/>
  <c r="F498" i="14"/>
  <c r="G498" i="14" s="1"/>
  <c r="H498" i="14" s="1"/>
  <c r="I498" i="14" s="1"/>
  <c r="L498" i="14" s="1"/>
  <c r="F499" i="14"/>
  <c r="G499" i="14" s="1"/>
  <c r="H499" i="14" s="1"/>
  <c r="I499" i="14" s="1"/>
  <c r="L499" i="14" s="1"/>
  <c r="F500" i="14"/>
  <c r="F503" i="14"/>
  <c r="G503" i="14" s="1"/>
  <c r="H503" i="14" s="1"/>
  <c r="I503" i="14" s="1"/>
  <c r="L503" i="14" s="1"/>
  <c r="F517" i="14"/>
  <c r="G517" i="14" s="1"/>
  <c r="H517" i="14" s="1"/>
  <c r="I517" i="14" s="1"/>
  <c r="L517" i="14" s="1"/>
  <c r="F549" i="14"/>
  <c r="G549" i="14" s="1"/>
  <c r="H549" i="14" s="1"/>
  <c r="I549" i="14" s="1"/>
  <c r="L549" i="14" s="1"/>
  <c r="F551" i="14"/>
  <c r="G551" i="14" s="1"/>
  <c r="H551" i="14" s="1"/>
  <c r="I551" i="14" s="1"/>
  <c r="L551" i="14" s="1"/>
  <c r="F552" i="14"/>
  <c r="G552" i="14" s="1"/>
  <c r="H552" i="14" s="1"/>
  <c r="I552" i="14" s="1"/>
  <c r="L552" i="14" s="1"/>
  <c r="F553" i="14"/>
  <c r="G553" i="14" s="1"/>
  <c r="H553" i="14" s="1"/>
  <c r="I553" i="14" s="1"/>
  <c r="L553" i="14" s="1"/>
  <c r="F587" i="14"/>
  <c r="G587" i="14" s="1"/>
  <c r="H587" i="14" s="1"/>
  <c r="I587" i="14" s="1"/>
  <c r="L587" i="14" s="1"/>
  <c r="F588" i="14"/>
  <c r="G588" i="14" s="1"/>
  <c r="H588" i="14" s="1"/>
  <c r="I588" i="14" s="1"/>
  <c r="L588" i="14" s="1"/>
  <c r="F589" i="14"/>
  <c r="G589" i="14"/>
  <c r="H589" i="14" s="1"/>
  <c r="I589" i="14" s="1"/>
  <c r="L589" i="14" s="1"/>
  <c r="F590" i="14"/>
  <c r="G590" i="14" s="1"/>
  <c r="H590" i="14" s="1"/>
  <c r="I590" i="14" s="1"/>
  <c r="L590" i="14" s="1"/>
  <c r="F610" i="14"/>
  <c r="G610" i="14" s="1"/>
  <c r="H610" i="14" s="1"/>
  <c r="I610" i="14" s="1"/>
  <c r="L610" i="14" s="1"/>
  <c r="F644" i="14"/>
  <c r="G644" i="14" s="1"/>
  <c r="H644" i="14" s="1"/>
  <c r="I644" i="14" s="1"/>
  <c r="L644" i="14" s="1"/>
  <c r="F661" i="14"/>
  <c r="G661" i="14" s="1"/>
  <c r="H661" i="14" s="1"/>
  <c r="I661" i="14" s="1"/>
  <c r="L661" i="14" s="1"/>
  <c r="F662" i="14"/>
  <c r="G662" i="14" s="1"/>
  <c r="H662" i="14" s="1"/>
  <c r="F663" i="14"/>
  <c r="G663" i="14" s="1"/>
  <c r="H663" i="14" s="1"/>
  <c r="I663" i="14" s="1"/>
  <c r="L663" i="14" s="1"/>
  <c r="F664" i="14"/>
  <c r="G664" i="14" s="1"/>
  <c r="H664" i="14" s="1"/>
  <c r="F665" i="14"/>
  <c r="G665" i="14"/>
  <c r="H665" i="14" s="1"/>
  <c r="F666" i="14"/>
  <c r="G666" i="14" s="1"/>
  <c r="H666" i="14" s="1"/>
  <c r="F667" i="14"/>
  <c r="G667" i="14" s="1"/>
  <c r="H667" i="14" s="1"/>
  <c r="F351" i="14"/>
  <c r="G351" i="14" s="1"/>
  <c r="F352" i="14"/>
  <c r="G352" i="14" s="1"/>
  <c r="H352" i="14" s="1"/>
  <c r="I352" i="14" s="1"/>
  <c r="L352" i="14" s="1"/>
  <c r="F353" i="14"/>
  <c r="G353" i="14" s="1"/>
  <c r="H353" i="14" s="1"/>
  <c r="I353" i="14" s="1"/>
  <c r="L353" i="14" s="1"/>
  <c r="S353" i="14" s="1"/>
  <c r="F354" i="14"/>
  <c r="G354" i="14" s="1"/>
  <c r="H354" i="14" s="1"/>
  <c r="I354" i="14" s="1"/>
  <c r="L354" i="14" s="1"/>
  <c r="F355" i="14"/>
  <c r="G355" i="14"/>
  <c r="H355" i="14" s="1"/>
  <c r="I355" i="14" s="1"/>
  <c r="L355" i="14" s="1"/>
  <c r="F356" i="14"/>
  <c r="G356" i="14" s="1"/>
  <c r="H356" i="14" s="1"/>
  <c r="I356" i="14" s="1"/>
  <c r="L356" i="14" s="1"/>
  <c r="F357" i="14"/>
  <c r="G357" i="14" s="1"/>
  <c r="H357" i="14" s="1"/>
  <c r="I357" i="14" s="1"/>
  <c r="L357" i="14" s="1"/>
  <c r="F358" i="14"/>
  <c r="G358" i="14" s="1"/>
  <c r="H358" i="14" s="1"/>
  <c r="I358" i="14" s="1"/>
  <c r="L358" i="14" s="1"/>
  <c r="F359" i="14"/>
  <c r="G359" i="14" s="1"/>
  <c r="H359" i="14" s="1"/>
  <c r="I359" i="14" s="1"/>
  <c r="L359" i="14" s="1"/>
  <c r="F360" i="14"/>
  <c r="G360" i="14" s="1"/>
  <c r="H360" i="14" s="1"/>
  <c r="I360" i="14" s="1"/>
  <c r="L360" i="14" s="1"/>
  <c r="F361" i="14"/>
  <c r="G361" i="14" s="1"/>
  <c r="H361" i="14" s="1"/>
  <c r="I361" i="14" s="1"/>
  <c r="L361" i="14" s="1"/>
  <c r="F362" i="14"/>
  <c r="G362" i="14" s="1"/>
  <c r="H362" i="14" s="1"/>
  <c r="I362" i="14" s="1"/>
  <c r="L362" i="14" s="1"/>
  <c r="F363" i="14"/>
  <c r="G363" i="14" s="1"/>
  <c r="H363" i="14" s="1"/>
  <c r="I363" i="14" s="1"/>
  <c r="L363" i="14" s="1"/>
  <c r="T363" i="14" s="1"/>
  <c r="F364" i="14"/>
  <c r="G364" i="14" s="1"/>
  <c r="H364" i="14" s="1"/>
  <c r="I364" i="14" s="1"/>
  <c r="L364" i="14" s="1"/>
  <c r="F365" i="14"/>
  <c r="G365" i="14" s="1"/>
  <c r="H365" i="14" s="1"/>
  <c r="I365" i="14" s="1"/>
  <c r="L365" i="14" s="1"/>
  <c r="F366" i="14"/>
  <c r="G366" i="14" s="1"/>
  <c r="H366" i="14" s="1"/>
  <c r="I366" i="14" s="1"/>
  <c r="L366" i="14" s="1"/>
  <c r="F367" i="14"/>
  <c r="F368" i="14"/>
  <c r="G368" i="14" s="1"/>
  <c r="H368" i="14" s="1"/>
  <c r="I368" i="14" s="1"/>
  <c r="L368" i="14" s="1"/>
  <c r="F369" i="14"/>
  <c r="G369" i="14" s="1"/>
  <c r="H369" i="14" s="1"/>
  <c r="I369" i="14" s="1"/>
  <c r="L369" i="14" s="1"/>
  <c r="F370" i="14"/>
  <c r="G370" i="14" s="1"/>
  <c r="H370" i="14" s="1"/>
  <c r="I370" i="14" s="1"/>
  <c r="L370" i="14" s="1"/>
  <c r="F371" i="14"/>
  <c r="G371" i="14" s="1"/>
  <c r="H371" i="14" s="1"/>
  <c r="I371" i="14" s="1"/>
  <c r="L371" i="14" s="1"/>
  <c r="F372" i="14"/>
  <c r="G372" i="14" s="1"/>
  <c r="H372" i="14" s="1"/>
  <c r="I372" i="14" s="1"/>
  <c r="L372" i="14" s="1"/>
  <c r="F373" i="14"/>
  <c r="G373" i="14" s="1"/>
  <c r="H373" i="14" s="1"/>
  <c r="I373" i="14" s="1"/>
  <c r="L373" i="14" s="1"/>
  <c r="F374" i="14"/>
  <c r="G374" i="14" s="1"/>
  <c r="H374" i="14" s="1"/>
  <c r="I374" i="14" s="1"/>
  <c r="L374" i="14" s="1"/>
  <c r="F375" i="14"/>
  <c r="G375" i="14" s="1"/>
  <c r="H375" i="14" s="1"/>
  <c r="I375" i="14" s="1"/>
  <c r="L375" i="14" s="1"/>
  <c r="F376" i="14"/>
  <c r="G376" i="14" s="1"/>
  <c r="H376" i="14" s="1"/>
  <c r="I376" i="14" s="1"/>
  <c r="L376" i="14" s="1"/>
  <c r="F377" i="14"/>
  <c r="G377" i="14"/>
  <c r="H377" i="14" s="1"/>
  <c r="I377" i="14" s="1"/>
  <c r="L377" i="14" s="1"/>
  <c r="F378" i="14"/>
  <c r="G378" i="14" s="1"/>
  <c r="H378" i="14" s="1"/>
  <c r="I378" i="14" s="1"/>
  <c r="L378" i="14" s="1"/>
  <c r="F84" i="14"/>
  <c r="G84" i="14"/>
  <c r="H84" i="14" s="1"/>
  <c r="F85" i="14"/>
  <c r="G85" i="14" s="1"/>
  <c r="H85" i="14" s="1"/>
  <c r="F86" i="14"/>
  <c r="G86" i="14" s="1"/>
  <c r="H86" i="14" s="1"/>
  <c r="F87" i="14"/>
  <c r="G87" i="14" s="1"/>
  <c r="H87" i="14" s="1"/>
  <c r="F88" i="14"/>
  <c r="G88" i="14"/>
  <c r="H88" i="14" s="1"/>
  <c r="F89" i="14"/>
  <c r="G89" i="14" s="1"/>
  <c r="H89" i="14" s="1"/>
  <c r="F90" i="14"/>
  <c r="G90" i="14" s="1"/>
  <c r="H90" i="14" s="1"/>
  <c r="F91" i="14"/>
  <c r="G91" i="14" s="1"/>
  <c r="H91" i="14" s="1"/>
  <c r="F92" i="14"/>
  <c r="G92" i="14" s="1"/>
  <c r="H92" i="14" s="1"/>
  <c r="F93" i="14"/>
  <c r="G93" i="14" s="1"/>
  <c r="H93" i="14" s="1"/>
  <c r="F94" i="14"/>
  <c r="G94" i="14" s="1"/>
  <c r="H94" i="14" s="1"/>
  <c r="F95" i="14"/>
  <c r="G95" i="14" s="1"/>
  <c r="H95" i="14" s="1"/>
  <c r="F96" i="14"/>
  <c r="G96" i="14" s="1"/>
  <c r="H96" i="14" s="1"/>
  <c r="F97" i="14"/>
  <c r="G97" i="14" s="1"/>
  <c r="H97" i="14" s="1"/>
  <c r="F98" i="14"/>
  <c r="G98" i="14" s="1"/>
  <c r="H98" i="14" s="1"/>
  <c r="F99" i="14"/>
  <c r="G99" i="14" s="1"/>
  <c r="H99" i="14" s="1"/>
  <c r="F100" i="14"/>
  <c r="G100" i="14" s="1"/>
  <c r="H100" i="14" s="1"/>
  <c r="F101" i="14"/>
  <c r="G101" i="14" s="1"/>
  <c r="H101" i="14" s="1"/>
  <c r="F102" i="14"/>
  <c r="G102" i="14" s="1"/>
  <c r="H102" i="14" s="1"/>
  <c r="F103" i="14"/>
  <c r="G103" i="14" s="1"/>
  <c r="H103" i="14" s="1"/>
  <c r="F104" i="14"/>
  <c r="G104" i="14" s="1"/>
  <c r="H104" i="14" s="1"/>
  <c r="F105" i="14"/>
  <c r="G105" i="14" s="1"/>
  <c r="H105" i="14" s="1"/>
  <c r="F106" i="14"/>
  <c r="G106" i="14" s="1"/>
  <c r="H106" i="14" s="1"/>
  <c r="I106" i="14" s="1"/>
  <c r="F107" i="14"/>
  <c r="G107" i="14" s="1"/>
  <c r="H107" i="14" s="1"/>
  <c r="F108" i="14"/>
  <c r="G108" i="14" s="1"/>
  <c r="H108" i="14" s="1"/>
  <c r="F109" i="14"/>
  <c r="G109" i="14" s="1"/>
  <c r="H109" i="14" s="1"/>
  <c r="F110" i="14"/>
  <c r="G110" i="14" s="1"/>
  <c r="H110" i="14" s="1"/>
  <c r="F111" i="14"/>
  <c r="G111" i="14" s="1"/>
  <c r="H111" i="14" s="1"/>
  <c r="F112" i="14"/>
  <c r="G112" i="14" s="1"/>
  <c r="H112" i="14" s="1"/>
  <c r="F113" i="14"/>
  <c r="G113" i="14" s="1"/>
  <c r="H113" i="14" s="1"/>
  <c r="F114" i="14"/>
  <c r="G114" i="14" s="1"/>
  <c r="H114" i="14" s="1"/>
  <c r="I114" i="14" s="1"/>
  <c r="F115" i="14"/>
  <c r="G115" i="14" s="1"/>
  <c r="H115" i="14" s="1"/>
  <c r="F116" i="14"/>
  <c r="G116" i="14" s="1"/>
  <c r="H116" i="14" s="1"/>
  <c r="F117" i="14"/>
  <c r="G117" i="14" s="1"/>
  <c r="H117" i="14" s="1"/>
  <c r="F118" i="14"/>
  <c r="G118" i="14" s="1"/>
  <c r="H118" i="14" s="1"/>
  <c r="F119" i="14"/>
  <c r="G119" i="14" s="1"/>
  <c r="H119" i="14" s="1"/>
  <c r="I119" i="14" s="1"/>
  <c r="F120" i="14"/>
  <c r="G120" i="14" s="1"/>
  <c r="H120" i="14" s="1"/>
  <c r="F121" i="14"/>
  <c r="G121" i="14"/>
  <c r="H121" i="14" s="1"/>
  <c r="F122" i="14"/>
  <c r="G122" i="14" s="1"/>
  <c r="H122" i="14" s="1"/>
  <c r="F123" i="14"/>
  <c r="G123" i="14" s="1"/>
  <c r="H123" i="14" s="1"/>
  <c r="F124" i="14"/>
  <c r="G124" i="14" s="1"/>
  <c r="H124" i="14" s="1"/>
  <c r="F125" i="14"/>
  <c r="G125" i="14" s="1"/>
  <c r="H125" i="14" s="1"/>
  <c r="F126" i="14"/>
  <c r="G126" i="14" s="1"/>
  <c r="H126" i="14" s="1"/>
  <c r="F127" i="14"/>
  <c r="G127" i="14" s="1"/>
  <c r="H127" i="14" s="1"/>
  <c r="F128" i="14"/>
  <c r="G128" i="14" s="1"/>
  <c r="H128" i="14" s="1"/>
  <c r="F129" i="14"/>
  <c r="G129" i="14"/>
  <c r="H129" i="14" s="1"/>
  <c r="I129" i="14" s="1"/>
  <c r="F130" i="14"/>
  <c r="G130" i="14" s="1"/>
  <c r="H130" i="14" s="1"/>
  <c r="I130" i="14" s="1"/>
  <c r="L130" i="14" s="1"/>
  <c r="F131" i="14"/>
  <c r="G131" i="14" s="1"/>
  <c r="H131" i="14" s="1"/>
  <c r="F132" i="14"/>
  <c r="G132" i="14" s="1"/>
  <c r="H132" i="14" s="1"/>
  <c r="F133" i="14"/>
  <c r="F134" i="14"/>
  <c r="G134" i="14" s="1"/>
  <c r="H134" i="14" s="1"/>
  <c r="F135" i="14"/>
  <c r="G135" i="14" s="1"/>
  <c r="H135" i="14" s="1"/>
  <c r="F136" i="14"/>
  <c r="G136" i="14" s="1"/>
  <c r="H136" i="14" s="1"/>
  <c r="F137" i="14"/>
  <c r="G137" i="14" s="1"/>
  <c r="H137" i="14" s="1"/>
  <c r="F138" i="14"/>
  <c r="G138" i="14" s="1"/>
  <c r="H138" i="14" s="1"/>
  <c r="F139" i="14"/>
  <c r="G139" i="14" s="1"/>
  <c r="H139" i="14" s="1"/>
  <c r="F140" i="14"/>
  <c r="G140" i="14" s="1"/>
  <c r="H140" i="14" s="1"/>
  <c r="F141" i="14"/>
  <c r="G141" i="14" s="1"/>
  <c r="H141" i="14" s="1"/>
  <c r="F142" i="14"/>
  <c r="G142" i="14" s="1"/>
  <c r="H142" i="14" s="1"/>
  <c r="F143" i="14"/>
  <c r="G143" i="14"/>
  <c r="H143" i="14" s="1"/>
  <c r="F144" i="14"/>
  <c r="G144" i="14" s="1"/>
  <c r="H144" i="14" s="1"/>
  <c r="F145" i="14"/>
  <c r="G145" i="14" s="1"/>
  <c r="H145" i="14" s="1"/>
  <c r="F146" i="14"/>
  <c r="G146" i="14" s="1"/>
  <c r="H146" i="14" s="1"/>
  <c r="F147" i="14"/>
  <c r="G147" i="14" s="1"/>
  <c r="H147" i="14" s="1"/>
  <c r="F148" i="14"/>
  <c r="G148" i="14" s="1"/>
  <c r="H148" i="14" s="1"/>
  <c r="F149" i="14"/>
  <c r="G149" i="14"/>
  <c r="H149" i="14" s="1"/>
  <c r="F150" i="14"/>
  <c r="G150" i="14" s="1"/>
  <c r="H150" i="14" s="1"/>
  <c r="F151" i="14"/>
  <c r="G151" i="14" s="1"/>
  <c r="H151" i="14" s="1"/>
  <c r="F152" i="14"/>
  <c r="G152" i="14" s="1"/>
  <c r="H152" i="14" s="1"/>
  <c r="F153" i="14"/>
  <c r="G153" i="14" s="1"/>
  <c r="H153" i="14" s="1"/>
  <c r="F154" i="14"/>
  <c r="G154" i="14" s="1"/>
  <c r="H154" i="14" s="1"/>
  <c r="F155" i="14"/>
  <c r="G155" i="14" s="1"/>
  <c r="H155" i="14" s="1"/>
  <c r="F156" i="14"/>
  <c r="G156" i="14" s="1"/>
  <c r="H156" i="14" s="1"/>
  <c r="F157" i="14"/>
  <c r="G157" i="14" s="1"/>
  <c r="H157" i="14" s="1"/>
  <c r="F158" i="14"/>
  <c r="G158" i="14" s="1"/>
  <c r="H158" i="14" s="1"/>
  <c r="F159" i="14"/>
  <c r="G159" i="14" s="1"/>
  <c r="H159" i="14" s="1"/>
  <c r="F160" i="14"/>
  <c r="G160" i="14" s="1"/>
  <c r="H160" i="14" s="1"/>
  <c r="F161" i="14"/>
  <c r="G161" i="14" s="1"/>
  <c r="H161" i="14" s="1"/>
  <c r="F162" i="14"/>
  <c r="G162" i="14" s="1"/>
  <c r="H162" i="14" s="1"/>
  <c r="F163" i="14"/>
  <c r="G163" i="14" s="1"/>
  <c r="H163" i="14" s="1"/>
  <c r="F164" i="14"/>
  <c r="G164" i="14" s="1"/>
  <c r="H164" i="14" s="1"/>
  <c r="F165" i="14"/>
  <c r="G165" i="14" s="1"/>
  <c r="H165" i="14" s="1"/>
  <c r="F166" i="14"/>
  <c r="G166" i="14" s="1"/>
  <c r="H166" i="14" s="1"/>
  <c r="F167" i="14"/>
  <c r="G167" i="14" s="1"/>
  <c r="H167" i="14" s="1"/>
  <c r="I167" i="14" s="1"/>
  <c r="F168" i="14"/>
  <c r="G168" i="14" s="1"/>
  <c r="H168" i="14" s="1"/>
  <c r="F169" i="14"/>
  <c r="G169" i="14" s="1"/>
  <c r="H169" i="14" s="1"/>
  <c r="F170" i="14"/>
  <c r="G170" i="14" s="1"/>
  <c r="H170" i="14" s="1"/>
  <c r="F171" i="14"/>
  <c r="G171" i="14" s="1"/>
  <c r="H171" i="14" s="1"/>
  <c r="F172" i="14"/>
  <c r="G172" i="14" s="1"/>
  <c r="H172" i="14" s="1"/>
  <c r="F173" i="14"/>
  <c r="G173" i="14" s="1"/>
  <c r="H173" i="14" s="1"/>
  <c r="F174" i="14"/>
  <c r="G174" i="14" s="1"/>
  <c r="H174" i="14" s="1"/>
  <c r="F175" i="14"/>
  <c r="G175" i="14" s="1"/>
  <c r="H175" i="14" s="1"/>
  <c r="F176" i="14"/>
  <c r="G176" i="14" s="1"/>
  <c r="H176" i="14" s="1"/>
  <c r="F177" i="14"/>
  <c r="G177" i="14" s="1"/>
  <c r="H177" i="14" s="1"/>
  <c r="F178" i="14"/>
  <c r="G178" i="14" s="1"/>
  <c r="H178" i="14" s="1"/>
  <c r="F179" i="14"/>
  <c r="G179" i="14" s="1"/>
  <c r="H179" i="14" s="1"/>
  <c r="F180" i="14"/>
  <c r="G180" i="14" s="1"/>
  <c r="H180" i="14" s="1"/>
  <c r="F181" i="14"/>
  <c r="G181" i="14" s="1"/>
  <c r="H181" i="14" s="1"/>
  <c r="F182" i="14"/>
  <c r="G182" i="14" s="1"/>
  <c r="H182" i="14" s="1"/>
  <c r="I182" i="14" s="1"/>
  <c r="F183" i="14"/>
  <c r="G183" i="14" s="1"/>
  <c r="H183" i="14" s="1"/>
  <c r="F184" i="14"/>
  <c r="G184" i="14" s="1"/>
  <c r="H184" i="14" s="1"/>
  <c r="F185" i="14"/>
  <c r="G185" i="14" s="1"/>
  <c r="H185" i="14" s="1"/>
  <c r="F186" i="14"/>
  <c r="G186" i="14" s="1"/>
  <c r="H186" i="14" s="1"/>
  <c r="F187" i="14"/>
  <c r="G187" i="14" s="1"/>
  <c r="H187" i="14" s="1"/>
  <c r="F188" i="14"/>
  <c r="G188" i="14" s="1"/>
  <c r="H188" i="14" s="1"/>
  <c r="F189" i="14"/>
  <c r="G189" i="14" s="1"/>
  <c r="H189" i="14" s="1"/>
  <c r="F190" i="14"/>
  <c r="G190" i="14" s="1"/>
  <c r="H190" i="14" s="1"/>
  <c r="F191" i="14"/>
  <c r="G191" i="14" s="1"/>
  <c r="H191" i="14" s="1"/>
  <c r="F192" i="14"/>
  <c r="G192" i="14" s="1"/>
  <c r="H192" i="14" s="1"/>
  <c r="F193" i="14"/>
  <c r="G193" i="14" s="1"/>
  <c r="H193" i="14" s="1"/>
  <c r="F194" i="14"/>
  <c r="G194" i="14" s="1"/>
  <c r="H194" i="14" s="1"/>
  <c r="F195" i="14"/>
  <c r="G195" i="14" s="1"/>
  <c r="H195" i="14" s="1"/>
  <c r="F196" i="14"/>
  <c r="G196" i="14" s="1"/>
  <c r="H196" i="14" s="1"/>
  <c r="F197" i="14"/>
  <c r="G197" i="14" s="1"/>
  <c r="H197" i="14" s="1"/>
  <c r="F198" i="14"/>
  <c r="G198" i="14" s="1"/>
  <c r="H198" i="14" s="1"/>
  <c r="F199" i="14"/>
  <c r="G199" i="14" s="1"/>
  <c r="H199" i="14" s="1"/>
  <c r="I199" i="14" s="1"/>
  <c r="F200" i="14"/>
  <c r="G200" i="14" s="1"/>
  <c r="H200" i="14" s="1"/>
  <c r="F201" i="14"/>
  <c r="G201" i="14" s="1"/>
  <c r="H201" i="14" s="1"/>
  <c r="F202" i="14"/>
  <c r="G202" i="14"/>
  <c r="H202" i="14" s="1"/>
  <c r="I202" i="14" s="1"/>
  <c r="F203" i="14"/>
  <c r="G203" i="14" s="1"/>
  <c r="H203" i="14" s="1"/>
  <c r="F204" i="14"/>
  <c r="G204" i="14"/>
  <c r="H204" i="14" s="1"/>
  <c r="F205" i="14"/>
  <c r="G205" i="14" s="1"/>
  <c r="H205" i="14" s="1"/>
  <c r="I205" i="14" s="1"/>
  <c r="F206" i="14"/>
  <c r="G206" i="14" s="1"/>
  <c r="H206" i="14" s="1"/>
  <c r="F207" i="14"/>
  <c r="G207" i="14" s="1"/>
  <c r="H207" i="14" s="1"/>
  <c r="F208" i="14"/>
  <c r="G208" i="14"/>
  <c r="H208" i="14" s="1"/>
  <c r="I208" i="14" s="1"/>
  <c r="F209" i="14"/>
  <c r="G209" i="14" s="1"/>
  <c r="H209" i="14" s="1"/>
  <c r="F210" i="14"/>
  <c r="G210" i="14"/>
  <c r="H210" i="14" s="1"/>
  <c r="F211" i="14"/>
  <c r="G211" i="14" s="1"/>
  <c r="H211" i="14" s="1"/>
  <c r="I211" i="14" s="1"/>
  <c r="F212" i="14"/>
  <c r="G212" i="14" s="1"/>
  <c r="H212" i="14" s="1"/>
  <c r="F213" i="14"/>
  <c r="G213" i="14" s="1"/>
  <c r="H213" i="14" s="1"/>
  <c r="F214" i="14"/>
  <c r="G214" i="14" s="1"/>
  <c r="H214" i="14" s="1"/>
  <c r="I214" i="14" s="1"/>
  <c r="F215" i="14"/>
  <c r="G215" i="14" s="1"/>
  <c r="H215" i="14" s="1"/>
  <c r="F216" i="14"/>
  <c r="G216" i="14" s="1"/>
  <c r="H216" i="14" s="1"/>
  <c r="F217" i="14"/>
  <c r="G217" i="14"/>
  <c r="H217" i="14" s="1"/>
  <c r="F218" i="14"/>
  <c r="G218" i="14" s="1"/>
  <c r="H218" i="14" s="1"/>
  <c r="F219" i="14"/>
  <c r="G219" i="14" s="1"/>
  <c r="H219" i="14" s="1"/>
  <c r="F220" i="14"/>
  <c r="G220" i="14" s="1"/>
  <c r="H220" i="14" s="1"/>
  <c r="F221" i="14"/>
  <c r="G221" i="14" s="1"/>
  <c r="H221" i="14" s="1"/>
  <c r="I221" i="14" s="1"/>
  <c r="F222" i="14"/>
  <c r="G222" i="14" s="1"/>
  <c r="H222" i="14" s="1"/>
  <c r="F223" i="14"/>
  <c r="G223" i="14" s="1"/>
  <c r="H223" i="14" s="1"/>
  <c r="F224" i="14"/>
  <c r="G224" i="14" s="1"/>
  <c r="H224" i="14" s="1"/>
  <c r="F225" i="14"/>
  <c r="G225" i="14" s="1"/>
  <c r="H225" i="14" s="1"/>
  <c r="F226" i="14"/>
  <c r="G226" i="14" s="1"/>
  <c r="H226" i="14" s="1"/>
  <c r="F227" i="14"/>
  <c r="G227" i="14" s="1"/>
  <c r="H227" i="14" s="1"/>
  <c r="F228" i="14"/>
  <c r="G228" i="14" s="1"/>
  <c r="H228" i="14" s="1"/>
  <c r="I228" i="14" s="1"/>
  <c r="F229" i="14"/>
  <c r="G229" i="14" s="1"/>
  <c r="H229" i="14" s="1"/>
  <c r="F230" i="14"/>
  <c r="G230" i="14" s="1"/>
  <c r="H230" i="14" s="1"/>
  <c r="F231" i="14"/>
  <c r="G231" i="14" s="1"/>
  <c r="H231" i="14" s="1"/>
  <c r="I231" i="14" s="1"/>
  <c r="F232" i="14"/>
  <c r="G232" i="14" s="1"/>
  <c r="H232" i="14" s="1"/>
  <c r="F233" i="14"/>
  <c r="G233" i="14" s="1"/>
  <c r="H233" i="14" s="1"/>
  <c r="F234" i="14"/>
  <c r="G234" i="14" s="1"/>
  <c r="H234" i="14" s="1"/>
  <c r="I234" i="14" s="1"/>
  <c r="F235" i="14"/>
  <c r="G235" i="14" s="1"/>
  <c r="H235" i="14" s="1"/>
  <c r="F236" i="14"/>
  <c r="G236" i="14" s="1"/>
  <c r="H236" i="14" s="1"/>
  <c r="F237" i="14"/>
  <c r="G237" i="14"/>
  <c r="H237" i="14" s="1"/>
  <c r="I237" i="14" s="1"/>
  <c r="F238" i="14"/>
  <c r="G238" i="14" s="1"/>
  <c r="H238" i="14" s="1"/>
  <c r="F239" i="14"/>
  <c r="G239" i="14" s="1"/>
  <c r="H239" i="14" s="1"/>
  <c r="F240" i="14"/>
  <c r="G240" i="14" s="1"/>
  <c r="H240" i="14" s="1"/>
  <c r="I240" i="14" s="1"/>
  <c r="F241" i="14"/>
  <c r="G241" i="14" s="1"/>
  <c r="H241" i="14" s="1"/>
  <c r="F242" i="14"/>
  <c r="G242" i="14" s="1"/>
  <c r="H242" i="14" s="1"/>
  <c r="I242" i="14" s="1"/>
  <c r="F243" i="14"/>
  <c r="G243" i="14" s="1"/>
  <c r="H243" i="14" s="1"/>
  <c r="I243" i="14" s="1"/>
  <c r="F244" i="14"/>
  <c r="G244" i="14" s="1"/>
  <c r="H244" i="14" s="1"/>
  <c r="I244" i="14" s="1"/>
  <c r="F245" i="14"/>
  <c r="G245" i="14" s="1"/>
  <c r="H245" i="14" s="1"/>
  <c r="F246" i="14"/>
  <c r="G246" i="14" s="1"/>
  <c r="H246" i="14" s="1"/>
  <c r="I246" i="14" s="1"/>
  <c r="F247" i="14"/>
  <c r="G247" i="14" s="1"/>
  <c r="H247" i="14" s="1"/>
  <c r="I247" i="14" s="1"/>
  <c r="F248" i="14"/>
  <c r="G248" i="14" s="1"/>
  <c r="H248" i="14" s="1"/>
  <c r="I248" i="14" s="1"/>
  <c r="F249" i="14"/>
  <c r="G249" i="14" s="1"/>
  <c r="H249" i="14" s="1"/>
  <c r="F250" i="14"/>
  <c r="G250" i="14" s="1"/>
  <c r="H250" i="14" s="1"/>
  <c r="I250" i="14" s="1"/>
  <c r="F251" i="14"/>
  <c r="G251" i="14" s="1"/>
  <c r="H251" i="14" s="1"/>
  <c r="F252" i="14"/>
  <c r="G252" i="14" s="1"/>
  <c r="H252" i="14" s="1"/>
  <c r="I252" i="14" s="1"/>
  <c r="F253" i="14"/>
  <c r="G253" i="14" s="1"/>
  <c r="H253" i="14" s="1"/>
  <c r="F254" i="14"/>
  <c r="G254" i="14" s="1"/>
  <c r="H254" i="14" s="1"/>
  <c r="I254" i="14" s="1"/>
  <c r="F255" i="14"/>
  <c r="G255" i="14" s="1"/>
  <c r="H255" i="14" s="1"/>
  <c r="F256" i="14"/>
  <c r="G256" i="14" s="1"/>
  <c r="H256" i="14" s="1"/>
  <c r="I256" i="14" s="1"/>
  <c r="F257" i="14"/>
  <c r="G257" i="14" s="1"/>
  <c r="H257" i="14" s="1"/>
  <c r="F258" i="14"/>
  <c r="G258" i="14" s="1"/>
  <c r="H258" i="14" s="1"/>
  <c r="I258" i="14" s="1"/>
  <c r="F259" i="14"/>
  <c r="G259" i="14" s="1"/>
  <c r="H259" i="14" s="1"/>
  <c r="F260" i="14"/>
  <c r="G260" i="14" s="1"/>
  <c r="H260" i="14" s="1"/>
  <c r="I260" i="14" s="1"/>
  <c r="F261" i="14"/>
  <c r="G261" i="14" s="1"/>
  <c r="H261" i="14" s="1"/>
  <c r="F262" i="14"/>
  <c r="G262" i="14" s="1"/>
  <c r="H262" i="14" s="1"/>
  <c r="I262" i="14" s="1"/>
  <c r="F263" i="14"/>
  <c r="G263" i="14" s="1"/>
  <c r="H263" i="14" s="1"/>
  <c r="F264" i="14"/>
  <c r="G264" i="14" s="1"/>
  <c r="H264" i="14" s="1"/>
  <c r="I264" i="14" s="1"/>
  <c r="F265" i="14"/>
  <c r="G265" i="14" s="1"/>
  <c r="H265" i="14" s="1"/>
  <c r="F266" i="14"/>
  <c r="G266" i="14" s="1"/>
  <c r="H266" i="14" s="1"/>
  <c r="I266" i="14" s="1"/>
  <c r="F267" i="14"/>
  <c r="G267" i="14" s="1"/>
  <c r="H267" i="14" s="1"/>
  <c r="F268" i="14"/>
  <c r="G268" i="14" s="1"/>
  <c r="H268" i="14" s="1"/>
  <c r="I268" i="14" s="1"/>
  <c r="F269" i="14"/>
  <c r="G269" i="14" s="1"/>
  <c r="H269" i="14" s="1"/>
  <c r="I269" i="14" s="1"/>
  <c r="F270" i="14"/>
  <c r="G270" i="14" s="1"/>
  <c r="H270" i="14" s="1"/>
  <c r="I270" i="14" s="1"/>
  <c r="F271" i="14"/>
  <c r="G271" i="14"/>
  <c r="H271" i="14" s="1"/>
  <c r="F272" i="14"/>
  <c r="G272" i="14" s="1"/>
  <c r="H272" i="14" s="1"/>
  <c r="I272" i="14" s="1"/>
  <c r="F273" i="14"/>
  <c r="G273" i="14" s="1"/>
  <c r="H273" i="14" s="1"/>
  <c r="F274" i="14"/>
  <c r="G274" i="14"/>
  <c r="H274" i="14" s="1"/>
  <c r="I274" i="14" s="1"/>
  <c r="F275" i="14"/>
  <c r="G275" i="14" s="1"/>
  <c r="H275" i="14" s="1"/>
  <c r="I275" i="14" s="1"/>
  <c r="F276" i="14"/>
  <c r="G276" i="14" s="1"/>
  <c r="H276" i="14" s="1"/>
  <c r="I276" i="14" s="1"/>
  <c r="F277" i="14"/>
  <c r="G277" i="14" s="1"/>
  <c r="H277" i="14" s="1"/>
  <c r="F278" i="14"/>
  <c r="G278" i="14" s="1"/>
  <c r="H278" i="14" s="1"/>
  <c r="I278" i="14" s="1"/>
  <c r="F279" i="14"/>
  <c r="G279" i="14" s="1"/>
  <c r="H279" i="14" s="1"/>
  <c r="I279" i="14" s="1"/>
  <c r="F280" i="14"/>
  <c r="G280" i="14" s="1"/>
  <c r="H280" i="14" s="1"/>
  <c r="I280" i="14" s="1"/>
  <c r="F281" i="14"/>
  <c r="G281" i="14" s="1"/>
  <c r="H281" i="14" s="1"/>
  <c r="F282" i="14"/>
  <c r="G282" i="14" s="1"/>
  <c r="H282" i="14" s="1"/>
  <c r="I282" i="14" s="1"/>
  <c r="F283" i="14"/>
  <c r="G283" i="14" s="1"/>
  <c r="H283" i="14" s="1"/>
  <c r="F284" i="14"/>
  <c r="G284" i="14" s="1"/>
  <c r="H284" i="14" s="1"/>
  <c r="I284" i="14" s="1"/>
  <c r="F285" i="14"/>
  <c r="G285" i="14" s="1"/>
  <c r="H285" i="14" s="1"/>
  <c r="F286" i="14"/>
  <c r="G286" i="14" s="1"/>
  <c r="H286" i="14" s="1"/>
  <c r="I286" i="14" s="1"/>
  <c r="F287" i="14"/>
  <c r="G287" i="14" s="1"/>
  <c r="H287" i="14" s="1"/>
  <c r="F288" i="14"/>
  <c r="G288" i="14" s="1"/>
  <c r="H288" i="14" s="1"/>
  <c r="I288" i="14" s="1"/>
  <c r="F289" i="14"/>
  <c r="G289" i="14" s="1"/>
  <c r="H289" i="14" s="1"/>
  <c r="F290" i="14"/>
  <c r="G290" i="14" s="1"/>
  <c r="H290" i="14" s="1"/>
  <c r="I290" i="14" s="1"/>
  <c r="F291" i="14"/>
  <c r="G291" i="14" s="1"/>
  <c r="H291" i="14" s="1"/>
  <c r="F292" i="14"/>
  <c r="G292" i="14" s="1"/>
  <c r="H292" i="14" s="1"/>
  <c r="I292" i="14" s="1"/>
  <c r="F293" i="14"/>
  <c r="G293" i="14" s="1"/>
  <c r="H293" i="14" s="1"/>
  <c r="F294" i="14"/>
  <c r="G294" i="14" s="1"/>
  <c r="H294" i="14" s="1"/>
  <c r="I294" i="14" s="1"/>
  <c r="F295" i="14"/>
  <c r="G295" i="14" s="1"/>
  <c r="H295" i="14" s="1"/>
  <c r="F296" i="14"/>
  <c r="G296" i="14" s="1"/>
  <c r="H296" i="14" s="1"/>
  <c r="I296" i="14" s="1"/>
  <c r="F297" i="14"/>
  <c r="G297" i="14" s="1"/>
  <c r="H297" i="14" s="1"/>
  <c r="F298" i="14"/>
  <c r="G298" i="14" s="1"/>
  <c r="H298" i="14" s="1"/>
  <c r="I298" i="14" s="1"/>
  <c r="F299" i="14"/>
  <c r="G299" i="14" s="1"/>
  <c r="H299" i="14" s="1"/>
  <c r="F300" i="14"/>
  <c r="G300" i="14" s="1"/>
  <c r="H300" i="14" s="1"/>
  <c r="I300" i="14" s="1"/>
  <c r="F301" i="14"/>
  <c r="G301" i="14" s="1"/>
  <c r="H301" i="14" s="1"/>
  <c r="I301" i="14" s="1"/>
  <c r="F302" i="14"/>
  <c r="G302" i="14" s="1"/>
  <c r="H302" i="14" s="1"/>
  <c r="I302" i="14" s="1"/>
  <c r="F303" i="14"/>
  <c r="G303" i="14" s="1"/>
  <c r="H303" i="14" s="1"/>
  <c r="F304" i="14"/>
  <c r="G304" i="14" s="1"/>
  <c r="H304" i="14" s="1"/>
  <c r="I304" i="14" s="1"/>
  <c r="F305" i="14"/>
  <c r="G305" i="14" s="1"/>
  <c r="H305" i="14" s="1"/>
  <c r="F306" i="14"/>
  <c r="G306" i="14" s="1"/>
  <c r="H306" i="14" s="1"/>
  <c r="I306" i="14" s="1"/>
  <c r="F307" i="14"/>
  <c r="G307" i="14" s="1"/>
  <c r="H307" i="14" s="1"/>
  <c r="I307" i="14" s="1"/>
  <c r="F308" i="14"/>
  <c r="G308" i="14" s="1"/>
  <c r="H308" i="14" s="1"/>
  <c r="I308" i="14" s="1"/>
  <c r="F309" i="14"/>
  <c r="G309" i="14" s="1"/>
  <c r="H309" i="14" s="1"/>
  <c r="F310" i="14"/>
  <c r="G310" i="14" s="1"/>
  <c r="H310" i="14" s="1"/>
  <c r="I310" i="14" s="1"/>
  <c r="F311" i="14"/>
  <c r="G311" i="14" s="1"/>
  <c r="H311" i="14" s="1"/>
  <c r="I311" i="14" s="1"/>
  <c r="F312" i="14"/>
  <c r="G312" i="14" s="1"/>
  <c r="H312" i="14" s="1"/>
  <c r="I312" i="14" s="1"/>
  <c r="F313" i="14"/>
  <c r="G313" i="14" s="1"/>
  <c r="H313" i="14" s="1"/>
  <c r="F314" i="14"/>
  <c r="G314" i="14" s="1"/>
  <c r="H314" i="14" s="1"/>
  <c r="I314" i="14" s="1"/>
  <c r="F315" i="14"/>
  <c r="G315" i="14" s="1"/>
  <c r="H315" i="14" s="1"/>
  <c r="F316" i="14"/>
  <c r="G316" i="14" s="1"/>
  <c r="H316" i="14" s="1"/>
  <c r="I316" i="14" s="1"/>
  <c r="F317" i="14"/>
  <c r="G317" i="14" s="1"/>
  <c r="H317" i="14" s="1"/>
  <c r="F318" i="14"/>
  <c r="G318" i="14" s="1"/>
  <c r="H318" i="14" s="1"/>
  <c r="I318" i="14" s="1"/>
  <c r="F319" i="14"/>
  <c r="G319" i="14" s="1"/>
  <c r="H319" i="14" s="1"/>
  <c r="F320" i="14"/>
  <c r="G320" i="14" s="1"/>
  <c r="H320" i="14" s="1"/>
  <c r="I320" i="14" s="1"/>
  <c r="F321" i="14"/>
  <c r="G321" i="14" s="1"/>
  <c r="H321" i="14" s="1"/>
  <c r="F322" i="14"/>
  <c r="G322" i="14" s="1"/>
  <c r="H322" i="14" s="1"/>
  <c r="I322" i="14" s="1"/>
  <c r="F323" i="14"/>
  <c r="G323" i="14" s="1"/>
  <c r="H323" i="14" s="1"/>
  <c r="F324" i="14"/>
  <c r="G324" i="14" s="1"/>
  <c r="H324" i="14" s="1"/>
  <c r="I324" i="14" s="1"/>
  <c r="F325" i="14"/>
  <c r="G325" i="14" s="1"/>
  <c r="H325" i="14" s="1"/>
  <c r="F326" i="14"/>
  <c r="G326" i="14" s="1"/>
  <c r="H326" i="14" s="1"/>
  <c r="I326" i="14" s="1"/>
  <c r="F327" i="14"/>
  <c r="G327" i="14" s="1"/>
  <c r="H327" i="14" s="1"/>
  <c r="F328" i="14"/>
  <c r="G328" i="14" s="1"/>
  <c r="H328" i="14" s="1"/>
  <c r="I328" i="14" s="1"/>
  <c r="F329" i="14"/>
  <c r="G329" i="14" s="1"/>
  <c r="H329" i="14" s="1"/>
  <c r="F330" i="14"/>
  <c r="G330" i="14" s="1"/>
  <c r="H330" i="14" s="1"/>
  <c r="I330" i="14" s="1"/>
  <c r="F331" i="14"/>
  <c r="G331" i="14" s="1"/>
  <c r="H331" i="14" s="1"/>
  <c r="F332" i="14"/>
  <c r="G332" i="14" s="1"/>
  <c r="H332" i="14" s="1"/>
  <c r="I332" i="14" s="1"/>
  <c r="F333" i="14"/>
  <c r="G333" i="14" s="1"/>
  <c r="H333" i="14" s="1"/>
  <c r="I333" i="14" s="1"/>
  <c r="F334" i="14"/>
  <c r="G334" i="14" s="1"/>
  <c r="H334" i="14" s="1"/>
  <c r="I334" i="14" s="1"/>
  <c r="F335" i="14"/>
  <c r="G335" i="14"/>
  <c r="H335" i="14" s="1"/>
  <c r="F336" i="14"/>
  <c r="G336" i="14" s="1"/>
  <c r="H336" i="14" s="1"/>
  <c r="I336" i="14" s="1"/>
  <c r="F337" i="14"/>
  <c r="G337" i="14" s="1"/>
  <c r="H337" i="14" s="1"/>
  <c r="F338" i="14"/>
  <c r="G338" i="14"/>
  <c r="H338" i="14" s="1"/>
  <c r="I338" i="14" s="1"/>
  <c r="F339" i="14"/>
  <c r="G339" i="14" s="1"/>
  <c r="H339" i="14" s="1"/>
  <c r="I339" i="14" s="1"/>
  <c r="F340" i="14"/>
  <c r="G340" i="14" s="1"/>
  <c r="H340" i="14" s="1"/>
  <c r="I340" i="14" s="1"/>
  <c r="F341" i="14"/>
  <c r="G341" i="14" s="1"/>
  <c r="H341" i="14" s="1"/>
  <c r="C344" i="14"/>
  <c r="F348" i="14"/>
  <c r="G348" i="14" s="1"/>
  <c r="H348" i="14" s="1"/>
  <c r="C82" i="14"/>
  <c r="F6" i="14"/>
  <c r="G6" i="14" s="1"/>
  <c r="H6" i="14" s="1"/>
  <c r="F7" i="14"/>
  <c r="G7" i="14" s="1"/>
  <c r="H7" i="14" s="1"/>
  <c r="F8" i="14"/>
  <c r="F9" i="14"/>
  <c r="G9" i="14" s="1"/>
  <c r="H9" i="14" s="1"/>
  <c r="F10" i="14"/>
  <c r="G10" i="14" s="1"/>
  <c r="H10" i="14" s="1"/>
  <c r="F11" i="14"/>
  <c r="G11" i="14" s="1"/>
  <c r="H11" i="14" s="1"/>
  <c r="F12" i="14"/>
  <c r="G12" i="14" s="1"/>
  <c r="H12" i="14" s="1"/>
  <c r="F13" i="14"/>
  <c r="G13" i="14" s="1"/>
  <c r="H13" i="14" s="1"/>
  <c r="F14" i="14"/>
  <c r="G14" i="14" s="1"/>
  <c r="H14" i="14" s="1"/>
  <c r="F15" i="14"/>
  <c r="G15" i="14" s="1"/>
  <c r="H15" i="14" s="1"/>
  <c r="F16" i="14"/>
  <c r="G16" i="14" s="1"/>
  <c r="H16" i="14" s="1"/>
  <c r="F17" i="14"/>
  <c r="G17" i="14" s="1"/>
  <c r="H17" i="14" s="1"/>
  <c r="F18" i="14"/>
  <c r="G18" i="14" s="1"/>
  <c r="H18" i="14" s="1"/>
  <c r="F19" i="14"/>
  <c r="G19" i="14" s="1"/>
  <c r="H19" i="14" s="1"/>
  <c r="I19" i="14" s="1"/>
  <c r="L19" i="14" s="1"/>
  <c r="F20" i="14"/>
  <c r="G20" i="14" s="1"/>
  <c r="H20" i="14" s="1"/>
  <c r="F21" i="14"/>
  <c r="G21" i="14"/>
  <c r="H21" i="14" s="1"/>
  <c r="F22" i="14"/>
  <c r="G22" i="14" s="1"/>
  <c r="H22" i="14" s="1"/>
  <c r="F23" i="14"/>
  <c r="G23" i="14" s="1"/>
  <c r="H23" i="14" s="1"/>
  <c r="F24" i="14"/>
  <c r="G24" i="14" s="1"/>
  <c r="H24" i="14" s="1"/>
  <c r="F25" i="14"/>
  <c r="G25" i="14" s="1"/>
  <c r="H25" i="14" s="1"/>
  <c r="F26" i="14"/>
  <c r="G26" i="14" s="1"/>
  <c r="H26" i="14" s="1"/>
  <c r="F27" i="14"/>
  <c r="G27" i="14" s="1"/>
  <c r="H27" i="14" s="1"/>
  <c r="F28" i="14"/>
  <c r="G28" i="14" s="1"/>
  <c r="H28" i="14" s="1"/>
  <c r="F29" i="14"/>
  <c r="G29" i="14" s="1"/>
  <c r="H29" i="14" s="1"/>
  <c r="F30" i="14"/>
  <c r="G30" i="14" s="1"/>
  <c r="H30" i="14" s="1"/>
  <c r="F31" i="14"/>
  <c r="G31" i="14" s="1"/>
  <c r="H31" i="14" s="1"/>
  <c r="F32" i="14"/>
  <c r="G32" i="14" s="1"/>
  <c r="H32" i="14" s="1"/>
  <c r="F33" i="14"/>
  <c r="G33" i="14" s="1"/>
  <c r="H33" i="14" s="1"/>
  <c r="F34" i="14"/>
  <c r="G34" i="14" s="1"/>
  <c r="H34" i="14" s="1"/>
  <c r="F35" i="14"/>
  <c r="G35" i="14" s="1"/>
  <c r="H35" i="14" s="1"/>
  <c r="F36" i="14"/>
  <c r="G36" i="14" s="1"/>
  <c r="H36" i="14" s="1"/>
  <c r="F37" i="14"/>
  <c r="G37" i="14"/>
  <c r="H37" i="14" s="1"/>
  <c r="F39" i="14"/>
  <c r="G39" i="14" s="1"/>
  <c r="H39" i="14" s="1"/>
  <c r="F40" i="14"/>
  <c r="G40" i="14" s="1"/>
  <c r="H40" i="14" s="1"/>
  <c r="F41" i="14"/>
  <c r="G41" i="14" s="1"/>
  <c r="H41" i="14" s="1"/>
  <c r="F42" i="14"/>
  <c r="G42" i="14" s="1"/>
  <c r="H42" i="14" s="1"/>
  <c r="F43" i="14"/>
  <c r="G43" i="14" s="1"/>
  <c r="H43" i="14" s="1"/>
  <c r="F44" i="14"/>
  <c r="G44" i="14" s="1"/>
  <c r="H44" i="14" s="1"/>
  <c r="F46" i="14"/>
  <c r="G46" i="14" s="1"/>
  <c r="H46" i="14" s="1"/>
  <c r="F51" i="14"/>
  <c r="G51" i="14" s="1"/>
  <c r="H51" i="14" s="1"/>
  <c r="F52" i="14"/>
  <c r="G52" i="14" s="1"/>
  <c r="H52" i="14" s="1"/>
  <c r="F53" i="14"/>
  <c r="G53" i="14" s="1"/>
  <c r="H53" i="14" s="1"/>
  <c r="F54" i="14"/>
  <c r="G54" i="14" s="1"/>
  <c r="H54" i="14" s="1"/>
  <c r="F55" i="14"/>
  <c r="G55" i="14" s="1"/>
  <c r="H55" i="14" s="1"/>
  <c r="F56" i="14"/>
  <c r="G56" i="14" s="1"/>
  <c r="H56" i="14" s="1"/>
  <c r="F58" i="14"/>
  <c r="G58" i="14" s="1"/>
  <c r="H58" i="14" s="1"/>
  <c r="F59" i="14"/>
  <c r="G59" i="14" s="1"/>
  <c r="H59" i="14" s="1"/>
  <c r="F60" i="14"/>
  <c r="G60" i="14" s="1"/>
  <c r="H60" i="14" s="1"/>
  <c r="F61" i="14"/>
  <c r="G61" i="14" s="1"/>
  <c r="H61" i="14" s="1"/>
  <c r="F62" i="14"/>
  <c r="G62" i="14" s="1"/>
  <c r="H62" i="14" s="1"/>
  <c r="F63" i="14"/>
  <c r="G63" i="14" s="1"/>
  <c r="H63" i="14" s="1"/>
  <c r="F64" i="14"/>
  <c r="G64" i="14" s="1"/>
  <c r="H64" i="14" s="1"/>
  <c r="F1062" i="8"/>
  <c r="G1062" i="8" s="1"/>
  <c r="H1062" i="8" s="1"/>
  <c r="F1063" i="8"/>
  <c r="G1063" i="8"/>
  <c r="H1063" i="8" s="1"/>
  <c r="I1063" i="8" s="1"/>
  <c r="F1064" i="8"/>
  <c r="G1064" i="8" s="1"/>
  <c r="H1064" i="8" s="1"/>
  <c r="F1065" i="8"/>
  <c r="G1065" i="8" s="1"/>
  <c r="H1065" i="8" s="1"/>
  <c r="F1066" i="8"/>
  <c r="F1067" i="8"/>
  <c r="G1067" i="8" s="1"/>
  <c r="H1067" i="8" s="1"/>
  <c r="F1068" i="8"/>
  <c r="G1068" i="8" s="1"/>
  <c r="H1068" i="8" s="1"/>
  <c r="F1069" i="8"/>
  <c r="G1069" i="8"/>
  <c r="H1069" i="8" s="1"/>
  <c r="I1069" i="8" s="1"/>
  <c r="L1069" i="8" s="1"/>
  <c r="F1070" i="8"/>
  <c r="G1070" i="8" s="1"/>
  <c r="H1070" i="8" s="1"/>
  <c r="F1071" i="8"/>
  <c r="G1071" i="8" s="1"/>
  <c r="H1071" i="8" s="1"/>
  <c r="F1072" i="8"/>
  <c r="G1072" i="8" s="1"/>
  <c r="H1072" i="8" s="1"/>
  <c r="F1073" i="8"/>
  <c r="G1073" i="8" s="1"/>
  <c r="H1073" i="8" s="1"/>
  <c r="F1074" i="8"/>
  <c r="G1074" i="8" s="1"/>
  <c r="H1074" i="8" s="1"/>
  <c r="F1075" i="8"/>
  <c r="G1075" i="8" s="1"/>
  <c r="H1075" i="8" s="1"/>
  <c r="F1076" i="8"/>
  <c r="G1076" i="8" s="1"/>
  <c r="H1076" i="8" s="1"/>
  <c r="I1076" i="8" s="1"/>
  <c r="L1076" i="8" s="1"/>
  <c r="F1077" i="8"/>
  <c r="G1077" i="8" s="1"/>
  <c r="H1077" i="8" s="1"/>
  <c r="F1078" i="8"/>
  <c r="G1078" i="8" s="1"/>
  <c r="H1078" i="8" s="1"/>
  <c r="F1079" i="8"/>
  <c r="G1079" i="8" s="1"/>
  <c r="H1079" i="8" s="1"/>
  <c r="F1080" i="8"/>
  <c r="G1080" i="8" s="1"/>
  <c r="H1080" i="8" s="1"/>
  <c r="F1081" i="8"/>
  <c r="G1081" i="8" s="1"/>
  <c r="H1081" i="8" s="1"/>
  <c r="F1082" i="8"/>
  <c r="G1082" i="8" s="1"/>
  <c r="H1082" i="8" s="1"/>
  <c r="F1083" i="8"/>
  <c r="G1083" i="8" s="1"/>
  <c r="H1083" i="8" s="1"/>
  <c r="F1084" i="8"/>
  <c r="G1084" i="8" s="1"/>
  <c r="H1084" i="8" s="1"/>
  <c r="F1085" i="8"/>
  <c r="G1085" i="8" s="1"/>
  <c r="H1085" i="8" s="1"/>
  <c r="F1086" i="8"/>
  <c r="G1086" i="8" s="1"/>
  <c r="H1086" i="8" s="1"/>
  <c r="F1087" i="8"/>
  <c r="G1087" i="8" s="1"/>
  <c r="H1087" i="8" s="1"/>
  <c r="I1087" i="8" s="1"/>
  <c r="L1087" i="8" s="1"/>
  <c r="F1088" i="8"/>
  <c r="G1088" i="8" s="1"/>
  <c r="H1088" i="8" s="1"/>
  <c r="F1089" i="8"/>
  <c r="G1089" i="8" s="1"/>
  <c r="H1089" i="8" s="1"/>
  <c r="F1090" i="8"/>
  <c r="G1090" i="8" s="1"/>
  <c r="H1090" i="8" s="1"/>
  <c r="F1091" i="8"/>
  <c r="G1091" i="8" s="1"/>
  <c r="H1091" i="8" s="1"/>
  <c r="F1092" i="8"/>
  <c r="G1092" i="8" s="1"/>
  <c r="H1092" i="8" s="1"/>
  <c r="F1093" i="8"/>
  <c r="G1093" i="8" s="1"/>
  <c r="H1093" i="8" s="1"/>
  <c r="F1094" i="8"/>
  <c r="G1094" i="8" s="1"/>
  <c r="H1094" i="8" s="1"/>
  <c r="F1095" i="8"/>
  <c r="G1095" i="8" s="1"/>
  <c r="H1095" i="8" s="1"/>
  <c r="F1096" i="8"/>
  <c r="G1096" i="8" s="1"/>
  <c r="H1096" i="8" s="1"/>
  <c r="F1097" i="8"/>
  <c r="G1097" i="8" s="1"/>
  <c r="H1097" i="8" s="1"/>
  <c r="F1098" i="8"/>
  <c r="G1098" i="8" s="1"/>
  <c r="H1098" i="8" s="1"/>
  <c r="C1050" i="8"/>
  <c r="C1060" i="8" s="1"/>
  <c r="F670" i="8"/>
  <c r="G670" i="8" s="1"/>
  <c r="H670" i="8" s="1"/>
  <c r="F671" i="8"/>
  <c r="G671" i="8" s="1"/>
  <c r="H671" i="8" s="1"/>
  <c r="F672" i="8"/>
  <c r="G672" i="8"/>
  <c r="H672" i="8" s="1"/>
  <c r="F673" i="8"/>
  <c r="G673" i="8" s="1"/>
  <c r="H673" i="8" s="1"/>
  <c r="F674" i="8"/>
  <c r="G674" i="8" s="1"/>
  <c r="H674" i="8" s="1"/>
  <c r="F675" i="8"/>
  <c r="G675" i="8" s="1"/>
  <c r="H675" i="8" s="1"/>
  <c r="F676" i="8"/>
  <c r="G676" i="8" s="1"/>
  <c r="H676" i="8" s="1"/>
  <c r="F677" i="8"/>
  <c r="G677" i="8" s="1"/>
  <c r="H677" i="8" s="1"/>
  <c r="F678" i="8"/>
  <c r="G678" i="8" s="1"/>
  <c r="H678" i="8" s="1"/>
  <c r="F679" i="8"/>
  <c r="G679" i="8" s="1"/>
  <c r="H679" i="8" s="1"/>
  <c r="F680" i="8"/>
  <c r="G680" i="8"/>
  <c r="H680" i="8" s="1"/>
  <c r="F681" i="8"/>
  <c r="G681" i="8" s="1"/>
  <c r="H681" i="8" s="1"/>
  <c r="F682" i="8"/>
  <c r="G682" i="8" s="1"/>
  <c r="H682" i="8" s="1"/>
  <c r="F683" i="8"/>
  <c r="G683" i="8" s="1"/>
  <c r="H683" i="8" s="1"/>
  <c r="F684" i="8"/>
  <c r="G684" i="8" s="1"/>
  <c r="H684" i="8" s="1"/>
  <c r="F685" i="8"/>
  <c r="G685" i="8" s="1"/>
  <c r="H685" i="8" s="1"/>
  <c r="F686" i="8"/>
  <c r="G686" i="8" s="1"/>
  <c r="H686" i="8" s="1"/>
  <c r="F687" i="8"/>
  <c r="G687" i="8" s="1"/>
  <c r="H687" i="8" s="1"/>
  <c r="F688" i="8"/>
  <c r="G688" i="8" s="1"/>
  <c r="H688" i="8" s="1"/>
  <c r="F689" i="8"/>
  <c r="G689" i="8" s="1"/>
  <c r="H689" i="8" s="1"/>
  <c r="F690" i="8"/>
  <c r="G690" i="8" s="1"/>
  <c r="H690" i="8" s="1"/>
  <c r="F691" i="8"/>
  <c r="G691" i="8" s="1"/>
  <c r="H691" i="8" s="1"/>
  <c r="F692" i="8"/>
  <c r="G692" i="8" s="1"/>
  <c r="H692" i="8" s="1"/>
  <c r="F693" i="8"/>
  <c r="G693" i="8" s="1"/>
  <c r="H693" i="8" s="1"/>
  <c r="F694" i="8"/>
  <c r="G694" i="8"/>
  <c r="F695" i="8"/>
  <c r="G695" i="8" s="1"/>
  <c r="H695" i="8" s="1"/>
  <c r="F696" i="8"/>
  <c r="G696" i="8" s="1"/>
  <c r="H696" i="8" s="1"/>
  <c r="F697" i="8"/>
  <c r="F698" i="8"/>
  <c r="G698" i="8" s="1"/>
  <c r="H698" i="8" s="1"/>
  <c r="F699" i="8"/>
  <c r="G699" i="8" s="1"/>
  <c r="H699" i="8" s="1"/>
  <c r="F700" i="8"/>
  <c r="G700" i="8"/>
  <c r="H700" i="8" s="1"/>
  <c r="I700" i="8" s="1"/>
  <c r="L700" i="8" s="1"/>
  <c r="F701" i="8"/>
  <c r="G701" i="8" s="1"/>
  <c r="H701" i="8" s="1"/>
  <c r="F702" i="8"/>
  <c r="G702" i="8" s="1"/>
  <c r="H702" i="8" s="1"/>
  <c r="F703" i="8"/>
  <c r="G703" i="8" s="1"/>
  <c r="H703" i="8" s="1"/>
  <c r="F704" i="8"/>
  <c r="G704" i="8" s="1"/>
  <c r="H704" i="8" s="1"/>
  <c r="F705" i="8"/>
  <c r="G705" i="8" s="1"/>
  <c r="H705" i="8" s="1"/>
  <c r="F706" i="8"/>
  <c r="G706" i="8" s="1"/>
  <c r="H706" i="8" s="1"/>
  <c r="F707" i="8"/>
  <c r="G707" i="8" s="1"/>
  <c r="H707" i="8" s="1"/>
  <c r="I707" i="8" s="1"/>
  <c r="L707" i="8" s="1"/>
  <c r="F708" i="8"/>
  <c r="G708" i="8" s="1"/>
  <c r="H708" i="8" s="1"/>
  <c r="F709" i="8"/>
  <c r="G709" i="8" s="1"/>
  <c r="H709" i="8" s="1"/>
  <c r="F710" i="8"/>
  <c r="G710" i="8" s="1"/>
  <c r="H710" i="8" s="1"/>
  <c r="F711" i="8"/>
  <c r="G711" i="8" s="1"/>
  <c r="H711" i="8" s="1"/>
  <c r="F712" i="8"/>
  <c r="G712" i="8" s="1"/>
  <c r="H712" i="8" s="1"/>
  <c r="F713" i="8"/>
  <c r="G713" i="8" s="1"/>
  <c r="H713" i="8" s="1"/>
  <c r="F714" i="8"/>
  <c r="G714" i="8" s="1"/>
  <c r="H714" i="8" s="1"/>
  <c r="F715" i="8"/>
  <c r="G715" i="8" s="1"/>
  <c r="H715" i="8" s="1"/>
  <c r="F716" i="8"/>
  <c r="G716" i="8" s="1"/>
  <c r="H716" i="8" s="1"/>
  <c r="F717" i="8"/>
  <c r="G717" i="8" s="1"/>
  <c r="H717" i="8" s="1"/>
  <c r="F718" i="8"/>
  <c r="G718" i="8" s="1"/>
  <c r="H718" i="8" s="1"/>
  <c r="I718" i="8" s="1"/>
  <c r="L718" i="8" s="1"/>
  <c r="F719" i="8"/>
  <c r="G719" i="8" s="1"/>
  <c r="H719" i="8" s="1"/>
  <c r="F720" i="8"/>
  <c r="G720" i="8"/>
  <c r="H720" i="8" s="1"/>
  <c r="F721" i="8"/>
  <c r="G721" i="8" s="1"/>
  <c r="H721" i="8" s="1"/>
  <c r="F722" i="8"/>
  <c r="G722" i="8" s="1"/>
  <c r="H722" i="8" s="1"/>
  <c r="F723" i="8"/>
  <c r="G723" i="8" s="1"/>
  <c r="H723" i="8" s="1"/>
  <c r="F724" i="8"/>
  <c r="G724" i="8" s="1"/>
  <c r="H724" i="8" s="1"/>
  <c r="F725" i="8"/>
  <c r="G725" i="8" s="1"/>
  <c r="H725" i="8" s="1"/>
  <c r="F726" i="8"/>
  <c r="G726" i="8" s="1"/>
  <c r="H726" i="8" s="1"/>
  <c r="F727" i="8"/>
  <c r="G727" i="8" s="1"/>
  <c r="H727" i="8" s="1"/>
  <c r="F728" i="8"/>
  <c r="G728" i="8" s="1"/>
  <c r="H728" i="8" s="1"/>
  <c r="F729" i="8"/>
  <c r="G729" i="8" s="1"/>
  <c r="H729" i="8" s="1"/>
  <c r="F730" i="8"/>
  <c r="G730" i="8" s="1"/>
  <c r="H730" i="8" s="1"/>
  <c r="F731" i="8"/>
  <c r="G731" i="8" s="1"/>
  <c r="H731" i="8" s="1"/>
  <c r="F732" i="8"/>
  <c r="G732" i="8" s="1"/>
  <c r="H732" i="8" s="1"/>
  <c r="F733" i="8"/>
  <c r="G733" i="8" s="1"/>
  <c r="H733" i="8" s="1"/>
  <c r="F734" i="8"/>
  <c r="G734" i="8" s="1"/>
  <c r="H734" i="8" s="1"/>
  <c r="F735" i="8"/>
  <c r="G735" i="8" s="1"/>
  <c r="H735" i="8" s="1"/>
  <c r="F736" i="8"/>
  <c r="G736" i="8"/>
  <c r="H736" i="8" s="1"/>
  <c r="F737" i="8"/>
  <c r="G737" i="8" s="1"/>
  <c r="H737" i="8" s="1"/>
  <c r="F738" i="8"/>
  <c r="G738" i="8" s="1"/>
  <c r="H738" i="8" s="1"/>
  <c r="F739" i="8"/>
  <c r="G739" i="8" s="1"/>
  <c r="H739" i="8" s="1"/>
  <c r="F740" i="8"/>
  <c r="G740" i="8" s="1"/>
  <c r="H740" i="8" s="1"/>
  <c r="F741" i="8"/>
  <c r="G741" i="8" s="1"/>
  <c r="H741" i="8" s="1"/>
  <c r="F742" i="8"/>
  <c r="G742" i="8" s="1"/>
  <c r="H742" i="8" s="1"/>
  <c r="F743" i="8"/>
  <c r="G743" i="8" s="1"/>
  <c r="H743" i="8" s="1"/>
  <c r="F744" i="8"/>
  <c r="G744" i="8" s="1"/>
  <c r="H744" i="8" s="1"/>
  <c r="F745" i="8"/>
  <c r="G745" i="8" s="1"/>
  <c r="H745" i="8" s="1"/>
  <c r="F746" i="8"/>
  <c r="G746" i="8" s="1"/>
  <c r="H746" i="8" s="1"/>
  <c r="F747" i="8"/>
  <c r="G747" i="8" s="1"/>
  <c r="H747" i="8" s="1"/>
  <c r="F748" i="8"/>
  <c r="G748" i="8" s="1"/>
  <c r="H748" i="8" s="1"/>
  <c r="F749" i="8"/>
  <c r="G749" i="8" s="1"/>
  <c r="H749" i="8" s="1"/>
  <c r="F750" i="8"/>
  <c r="G750" i="8" s="1"/>
  <c r="H750" i="8" s="1"/>
  <c r="F751" i="8"/>
  <c r="G751" i="8" s="1"/>
  <c r="H751" i="8" s="1"/>
  <c r="F752" i="8"/>
  <c r="G752" i="8" s="1"/>
  <c r="H752" i="8" s="1"/>
  <c r="F753" i="8"/>
  <c r="G753" i="8" s="1"/>
  <c r="H753" i="8" s="1"/>
  <c r="F754" i="8"/>
  <c r="G754" i="8" s="1"/>
  <c r="H754" i="8" s="1"/>
  <c r="F755" i="8"/>
  <c r="G755" i="8" s="1"/>
  <c r="H755" i="8" s="1"/>
  <c r="F756" i="8"/>
  <c r="G756" i="8" s="1"/>
  <c r="H756" i="8" s="1"/>
  <c r="F757" i="8"/>
  <c r="G757" i="8" s="1"/>
  <c r="H757" i="8" s="1"/>
  <c r="F758" i="8"/>
  <c r="G758" i="8"/>
  <c r="H758" i="8" s="1"/>
  <c r="I758" i="8" s="1"/>
  <c r="L758" i="8" s="1"/>
  <c r="F759" i="8"/>
  <c r="G759" i="8" s="1"/>
  <c r="H759" i="8" s="1"/>
  <c r="F760" i="8"/>
  <c r="G760" i="8"/>
  <c r="H760" i="8" s="1"/>
  <c r="F761" i="8"/>
  <c r="G761" i="8" s="1"/>
  <c r="H761" i="8" s="1"/>
  <c r="I761" i="8" s="1"/>
  <c r="L761" i="8" s="1"/>
  <c r="F762" i="8"/>
  <c r="G762" i="8" s="1"/>
  <c r="H762" i="8" s="1"/>
  <c r="F763" i="8"/>
  <c r="G763" i="8" s="1"/>
  <c r="H763" i="8" s="1"/>
  <c r="I763" i="8" s="1"/>
  <c r="F764" i="8"/>
  <c r="G764" i="8" s="1"/>
  <c r="H764" i="8" s="1"/>
  <c r="F765" i="8"/>
  <c r="G765" i="8" s="1"/>
  <c r="H765" i="8" s="1"/>
  <c r="I765" i="8" s="1"/>
  <c r="L765" i="8" s="1"/>
  <c r="F766" i="8"/>
  <c r="G766" i="8" s="1"/>
  <c r="H766" i="8" s="1"/>
  <c r="F767" i="8"/>
  <c r="G767" i="8" s="1"/>
  <c r="H767" i="8" s="1"/>
  <c r="F768" i="8"/>
  <c r="G768" i="8" s="1"/>
  <c r="H768" i="8" s="1"/>
  <c r="F769" i="8"/>
  <c r="G769" i="8" s="1"/>
  <c r="H769" i="8" s="1"/>
  <c r="I769" i="8" s="1"/>
  <c r="L769" i="8" s="1"/>
  <c r="F770" i="8"/>
  <c r="G770" i="8" s="1"/>
  <c r="H770" i="8" s="1"/>
  <c r="I770" i="8" s="1"/>
  <c r="F771" i="8"/>
  <c r="G771" i="8" s="1"/>
  <c r="H771" i="8" s="1"/>
  <c r="F772" i="8"/>
  <c r="G772" i="8" s="1"/>
  <c r="H772" i="8" s="1"/>
  <c r="F773" i="8"/>
  <c r="G773" i="8" s="1"/>
  <c r="H773" i="8" s="1"/>
  <c r="F774" i="8"/>
  <c r="G774" i="8" s="1"/>
  <c r="H774" i="8" s="1"/>
  <c r="F775" i="8"/>
  <c r="G775" i="8" s="1"/>
  <c r="H775" i="8" s="1"/>
  <c r="F776" i="8"/>
  <c r="G776" i="8" s="1"/>
  <c r="H776" i="8" s="1"/>
  <c r="F777" i="8"/>
  <c r="G777" i="8" s="1"/>
  <c r="H777" i="8" s="1"/>
  <c r="F778" i="8"/>
  <c r="G778" i="8" s="1"/>
  <c r="H778" i="8" s="1"/>
  <c r="F779" i="8"/>
  <c r="G779" i="8" s="1"/>
  <c r="H779" i="8" s="1"/>
  <c r="C1050" i="11"/>
  <c r="C344" i="11"/>
  <c r="C349" i="11" s="1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C1050" i="10"/>
  <c r="C668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H344" i="10"/>
  <c r="I344" i="10" s="1"/>
  <c r="J344" i="10" s="1"/>
  <c r="C344" i="10"/>
  <c r="C349" i="10" s="1"/>
  <c r="C1050" i="7"/>
  <c r="C1060" i="7" s="1"/>
  <c r="C1011" i="7"/>
  <c r="J344" i="7"/>
  <c r="L344" i="7" s="1"/>
  <c r="H344" i="7"/>
  <c r="K344" i="7" s="1"/>
  <c r="C349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C1050" i="9"/>
  <c r="C1060" i="9" s="1"/>
  <c r="C668" i="9"/>
  <c r="F84" i="9"/>
  <c r="G84" i="9" s="1"/>
  <c r="H84" i="9" s="1"/>
  <c r="F85" i="9"/>
  <c r="G85" i="9" s="1"/>
  <c r="H85" i="9" s="1"/>
  <c r="F86" i="9"/>
  <c r="G86" i="9" s="1"/>
  <c r="H86" i="9" s="1"/>
  <c r="F87" i="9"/>
  <c r="G87" i="9" s="1"/>
  <c r="H87" i="9" s="1"/>
  <c r="F88" i="9"/>
  <c r="G88" i="9" s="1"/>
  <c r="H88" i="9" s="1"/>
  <c r="F89" i="9"/>
  <c r="G89" i="9" s="1"/>
  <c r="H89" i="9" s="1"/>
  <c r="F90" i="9"/>
  <c r="G90" i="9" s="1"/>
  <c r="H90" i="9" s="1"/>
  <c r="F91" i="9"/>
  <c r="G91" i="9" s="1"/>
  <c r="H91" i="9" s="1"/>
  <c r="F92" i="9"/>
  <c r="G92" i="9" s="1"/>
  <c r="H92" i="9" s="1"/>
  <c r="F93" i="9"/>
  <c r="G93" i="9" s="1"/>
  <c r="H93" i="9" s="1"/>
  <c r="F94" i="9"/>
  <c r="G94" i="9" s="1"/>
  <c r="H94" i="9" s="1"/>
  <c r="F95" i="9"/>
  <c r="G95" i="9" s="1"/>
  <c r="H95" i="9" s="1"/>
  <c r="F96" i="9"/>
  <c r="G96" i="9" s="1"/>
  <c r="H96" i="9" s="1"/>
  <c r="F97" i="9"/>
  <c r="G97" i="9" s="1"/>
  <c r="H97" i="9" s="1"/>
  <c r="F98" i="9"/>
  <c r="G98" i="9" s="1"/>
  <c r="H98" i="9" s="1"/>
  <c r="F99" i="9"/>
  <c r="G99" i="9" s="1"/>
  <c r="H99" i="9" s="1"/>
  <c r="F100" i="9"/>
  <c r="G100" i="9" s="1"/>
  <c r="H100" i="9" s="1"/>
  <c r="F101" i="9"/>
  <c r="G101" i="9" s="1"/>
  <c r="H101" i="9" s="1"/>
  <c r="F102" i="9"/>
  <c r="G102" i="9" s="1"/>
  <c r="H102" i="9" s="1"/>
  <c r="F103" i="9"/>
  <c r="G103" i="9" s="1"/>
  <c r="H103" i="9" s="1"/>
  <c r="F104" i="9"/>
  <c r="G104" i="9" s="1"/>
  <c r="H104" i="9" s="1"/>
  <c r="F105" i="9"/>
  <c r="G105" i="9"/>
  <c r="H105" i="9" s="1"/>
  <c r="F106" i="9"/>
  <c r="G106" i="9" s="1"/>
  <c r="H106" i="9" s="1"/>
  <c r="F107" i="9"/>
  <c r="G107" i="9" s="1"/>
  <c r="H107" i="9" s="1"/>
  <c r="F108" i="9"/>
  <c r="G108" i="9" s="1"/>
  <c r="H108" i="9" s="1"/>
  <c r="F109" i="9"/>
  <c r="G109" i="9" s="1"/>
  <c r="H109" i="9" s="1"/>
  <c r="F110" i="9"/>
  <c r="G110" i="9" s="1"/>
  <c r="H110" i="9" s="1"/>
  <c r="F111" i="9"/>
  <c r="G111" i="9"/>
  <c r="H111" i="9" s="1"/>
  <c r="F112" i="9"/>
  <c r="G112" i="9" s="1"/>
  <c r="H112" i="9" s="1"/>
  <c r="F113" i="9"/>
  <c r="G113" i="9" s="1"/>
  <c r="H113" i="9" s="1"/>
  <c r="F114" i="9"/>
  <c r="G114" i="9" s="1"/>
  <c r="H114" i="9" s="1"/>
  <c r="F115" i="9"/>
  <c r="G115" i="9" s="1"/>
  <c r="H115" i="9" s="1"/>
  <c r="F116" i="9"/>
  <c r="G116" i="9" s="1"/>
  <c r="H116" i="9" s="1"/>
  <c r="F117" i="9"/>
  <c r="G117" i="9" s="1"/>
  <c r="H117" i="9" s="1"/>
  <c r="F118" i="9"/>
  <c r="G118" i="9" s="1"/>
  <c r="H118" i="9" s="1"/>
  <c r="F119" i="9"/>
  <c r="G119" i="9"/>
  <c r="H119" i="9" s="1"/>
  <c r="F120" i="9"/>
  <c r="G120" i="9" s="1"/>
  <c r="H120" i="9" s="1"/>
  <c r="F121" i="9"/>
  <c r="G121" i="9" s="1"/>
  <c r="H121" i="9" s="1"/>
  <c r="F122" i="9"/>
  <c r="G122" i="9" s="1"/>
  <c r="H122" i="9" s="1"/>
  <c r="F123" i="9"/>
  <c r="G123" i="9" s="1"/>
  <c r="H123" i="9" s="1"/>
  <c r="F124" i="9"/>
  <c r="G124" i="9" s="1"/>
  <c r="H124" i="9" s="1"/>
  <c r="F125" i="9"/>
  <c r="G125" i="9" s="1"/>
  <c r="H125" i="9" s="1"/>
  <c r="F126" i="9"/>
  <c r="G126" i="9" s="1"/>
  <c r="H126" i="9" s="1"/>
  <c r="F127" i="9"/>
  <c r="G127" i="9" s="1"/>
  <c r="H127" i="9" s="1"/>
  <c r="F128" i="9"/>
  <c r="G128" i="9" s="1"/>
  <c r="H128" i="9" s="1"/>
  <c r="F129" i="9"/>
  <c r="G129" i="9"/>
  <c r="H129" i="9" s="1"/>
  <c r="F130" i="9"/>
  <c r="G130" i="9" s="1"/>
  <c r="H130" i="9" s="1"/>
  <c r="F131" i="9"/>
  <c r="G131" i="9" s="1"/>
  <c r="H131" i="9" s="1"/>
  <c r="F132" i="9"/>
  <c r="G132" i="9" s="1"/>
  <c r="H132" i="9" s="1"/>
  <c r="F133" i="9"/>
  <c r="G133" i="9" s="1"/>
  <c r="H133" i="9" s="1"/>
  <c r="F134" i="9"/>
  <c r="G134" i="9" s="1"/>
  <c r="H134" i="9" s="1"/>
  <c r="F135" i="9"/>
  <c r="G135" i="9"/>
  <c r="H135" i="9" s="1"/>
  <c r="F136" i="9"/>
  <c r="G136" i="9" s="1"/>
  <c r="H136" i="9" s="1"/>
  <c r="F137" i="9"/>
  <c r="G137" i="9" s="1"/>
  <c r="H137" i="9" s="1"/>
  <c r="F138" i="9"/>
  <c r="G138" i="9" s="1"/>
  <c r="H138" i="9" s="1"/>
  <c r="F139" i="9"/>
  <c r="G139" i="9"/>
  <c r="H139" i="9" s="1"/>
  <c r="I139" i="9" s="1"/>
  <c r="F140" i="9"/>
  <c r="G140" i="9" s="1"/>
  <c r="H140" i="9" s="1"/>
  <c r="I140" i="9" s="1"/>
  <c r="F141" i="9"/>
  <c r="G141" i="9"/>
  <c r="H141" i="9" s="1"/>
  <c r="F142" i="9"/>
  <c r="G142" i="9" s="1"/>
  <c r="H142" i="9" s="1"/>
  <c r="F143" i="9"/>
  <c r="G143" i="9" s="1"/>
  <c r="H143" i="9" s="1"/>
  <c r="F144" i="9"/>
  <c r="G144" i="9" s="1"/>
  <c r="H144" i="9" s="1"/>
  <c r="F145" i="9"/>
  <c r="G145" i="9" s="1"/>
  <c r="H145" i="9" s="1"/>
  <c r="F146" i="9"/>
  <c r="G146" i="9" s="1"/>
  <c r="H146" i="9" s="1"/>
  <c r="F147" i="9"/>
  <c r="G147" i="9" s="1"/>
  <c r="H147" i="9" s="1"/>
  <c r="F148" i="9"/>
  <c r="G148" i="9" s="1"/>
  <c r="H148" i="9" s="1"/>
  <c r="F149" i="9"/>
  <c r="G149" i="9" s="1"/>
  <c r="H149" i="9" s="1"/>
  <c r="F150" i="9"/>
  <c r="G150" i="9" s="1"/>
  <c r="H150" i="9" s="1"/>
  <c r="F151" i="9"/>
  <c r="G151" i="9" s="1"/>
  <c r="H151" i="9" s="1"/>
  <c r="F152" i="9"/>
  <c r="G152" i="9" s="1"/>
  <c r="H152" i="9" s="1"/>
  <c r="F153" i="9"/>
  <c r="G153" i="9" s="1"/>
  <c r="H153" i="9" s="1"/>
  <c r="I153" i="9" s="1"/>
  <c r="F154" i="9"/>
  <c r="G154" i="9"/>
  <c r="H154" i="9" s="1"/>
  <c r="F155" i="9"/>
  <c r="G155" i="9" s="1"/>
  <c r="H155" i="9" s="1"/>
  <c r="F156" i="9"/>
  <c r="G156" i="9" s="1"/>
  <c r="H156" i="9" s="1"/>
  <c r="I156" i="9" s="1"/>
  <c r="F157" i="9"/>
  <c r="G157" i="9" s="1"/>
  <c r="H157" i="9" s="1"/>
  <c r="F158" i="9"/>
  <c r="G158" i="9" s="1"/>
  <c r="H158" i="9" s="1"/>
  <c r="F159" i="9"/>
  <c r="G159" i="9" s="1"/>
  <c r="H159" i="9" s="1"/>
  <c r="F160" i="9"/>
  <c r="G160" i="9" s="1"/>
  <c r="H160" i="9" s="1"/>
  <c r="F161" i="9"/>
  <c r="G161" i="9" s="1"/>
  <c r="H161" i="9" s="1"/>
  <c r="F162" i="9"/>
  <c r="G162" i="9" s="1"/>
  <c r="H162" i="9" s="1"/>
  <c r="I162" i="9" s="1"/>
  <c r="F163" i="9"/>
  <c r="G163" i="9" s="1"/>
  <c r="H163" i="9" s="1"/>
  <c r="F164" i="9"/>
  <c r="G164" i="9" s="1"/>
  <c r="H164" i="9" s="1"/>
  <c r="F165" i="9"/>
  <c r="G165" i="9" s="1"/>
  <c r="H165" i="9" s="1"/>
  <c r="I165" i="9" s="1"/>
  <c r="F166" i="9"/>
  <c r="G166" i="9" s="1"/>
  <c r="H166" i="9" s="1"/>
  <c r="F167" i="9"/>
  <c r="G167" i="9" s="1"/>
  <c r="H167" i="9" s="1"/>
  <c r="F168" i="9"/>
  <c r="G168" i="9" s="1"/>
  <c r="H168" i="9" s="1"/>
  <c r="F169" i="9"/>
  <c r="G169" i="9" s="1"/>
  <c r="H169" i="9" s="1"/>
  <c r="F170" i="9"/>
  <c r="G170" i="9" s="1"/>
  <c r="H170" i="9" s="1"/>
  <c r="F171" i="9"/>
  <c r="G171" i="9" s="1"/>
  <c r="H171" i="9" s="1"/>
  <c r="F172" i="9"/>
  <c r="G172" i="9" s="1"/>
  <c r="H172" i="9" s="1"/>
  <c r="F173" i="9"/>
  <c r="G173" i="9" s="1"/>
  <c r="H173" i="9" s="1"/>
  <c r="F174" i="9"/>
  <c r="G174" i="9" s="1"/>
  <c r="H174" i="9" s="1"/>
  <c r="F175" i="9"/>
  <c r="G175" i="9" s="1"/>
  <c r="H175" i="9" s="1"/>
  <c r="F176" i="9"/>
  <c r="G176" i="9" s="1"/>
  <c r="H176" i="9" s="1"/>
  <c r="F177" i="9"/>
  <c r="G177" i="9" s="1"/>
  <c r="H177" i="9" s="1"/>
  <c r="F178" i="9"/>
  <c r="G178" i="9" s="1"/>
  <c r="H178" i="9" s="1"/>
  <c r="F179" i="9"/>
  <c r="G179" i="9" s="1"/>
  <c r="H179" i="9" s="1"/>
  <c r="F180" i="9"/>
  <c r="G180" i="9" s="1"/>
  <c r="H180" i="9" s="1"/>
  <c r="F181" i="9"/>
  <c r="G181" i="9"/>
  <c r="H181" i="9" s="1"/>
  <c r="F182" i="9"/>
  <c r="G182" i="9" s="1"/>
  <c r="H182" i="9" s="1"/>
  <c r="F183" i="9"/>
  <c r="G183" i="9" s="1"/>
  <c r="H183" i="9" s="1"/>
  <c r="F184" i="9"/>
  <c r="G184" i="9" s="1"/>
  <c r="H184" i="9" s="1"/>
  <c r="F185" i="9"/>
  <c r="G185" i="9" s="1"/>
  <c r="H185" i="9" s="1"/>
  <c r="F186" i="9"/>
  <c r="G186" i="9" s="1"/>
  <c r="H186" i="9" s="1"/>
  <c r="F187" i="9"/>
  <c r="G187" i="9" s="1"/>
  <c r="H187" i="9" s="1"/>
  <c r="F188" i="9"/>
  <c r="G188" i="9" s="1"/>
  <c r="H188" i="9" s="1"/>
  <c r="F189" i="9"/>
  <c r="G189" i="9" s="1"/>
  <c r="H189" i="9" s="1"/>
  <c r="F190" i="9"/>
  <c r="G190" i="9" s="1"/>
  <c r="H190" i="9" s="1"/>
  <c r="F191" i="9"/>
  <c r="G191" i="9" s="1"/>
  <c r="H191" i="9" s="1"/>
  <c r="F192" i="9"/>
  <c r="G192" i="9" s="1"/>
  <c r="H192" i="9" s="1"/>
  <c r="F193" i="9"/>
  <c r="G193" i="9" s="1"/>
  <c r="H193" i="9" s="1"/>
  <c r="F194" i="9"/>
  <c r="G194" i="9" s="1"/>
  <c r="H194" i="9" s="1"/>
  <c r="F195" i="9"/>
  <c r="G195" i="9" s="1"/>
  <c r="H195" i="9" s="1"/>
  <c r="F196" i="9"/>
  <c r="G196" i="9" s="1"/>
  <c r="H196" i="9" s="1"/>
  <c r="F197" i="9"/>
  <c r="G197" i="9" s="1"/>
  <c r="H197" i="9" s="1"/>
  <c r="F198" i="9"/>
  <c r="G198" i="9" s="1"/>
  <c r="H198" i="9" s="1"/>
  <c r="F199" i="9"/>
  <c r="G199" i="9" s="1"/>
  <c r="H199" i="9" s="1"/>
  <c r="F200" i="9"/>
  <c r="G200" i="9" s="1"/>
  <c r="H200" i="9" s="1"/>
  <c r="F201" i="9"/>
  <c r="G201" i="9" s="1"/>
  <c r="H201" i="9" s="1"/>
  <c r="F202" i="9"/>
  <c r="G202" i="9" s="1"/>
  <c r="H202" i="9" s="1"/>
  <c r="F203" i="9"/>
  <c r="G203" i="9" s="1"/>
  <c r="H203" i="9" s="1"/>
  <c r="F204" i="9"/>
  <c r="G204" i="9" s="1"/>
  <c r="H204" i="9" s="1"/>
  <c r="F205" i="9"/>
  <c r="G205" i="9" s="1"/>
  <c r="H205" i="9" s="1"/>
  <c r="F206" i="9"/>
  <c r="G206" i="9" s="1"/>
  <c r="H206" i="9" s="1"/>
  <c r="F207" i="9"/>
  <c r="G207" i="9" s="1"/>
  <c r="H207" i="9" s="1"/>
  <c r="F208" i="9"/>
  <c r="G208" i="9" s="1"/>
  <c r="H208" i="9" s="1"/>
  <c r="F209" i="9"/>
  <c r="G209" i="9" s="1"/>
  <c r="H209" i="9" s="1"/>
  <c r="F210" i="9"/>
  <c r="G210" i="9" s="1"/>
  <c r="H210" i="9" s="1"/>
  <c r="F211" i="9"/>
  <c r="G211" i="9" s="1"/>
  <c r="H211" i="9" s="1"/>
  <c r="F212" i="9"/>
  <c r="G212" i="9" s="1"/>
  <c r="H212" i="9" s="1"/>
  <c r="F213" i="9"/>
  <c r="G213" i="9"/>
  <c r="H213" i="9" s="1"/>
  <c r="F214" i="9"/>
  <c r="G214" i="9" s="1"/>
  <c r="H214" i="9" s="1"/>
  <c r="I214" i="9" s="1"/>
  <c r="F215" i="9"/>
  <c r="G215" i="9" s="1"/>
  <c r="H215" i="9" s="1"/>
  <c r="F216" i="9"/>
  <c r="G216" i="9"/>
  <c r="H216" i="9" s="1"/>
  <c r="F217" i="9"/>
  <c r="G217" i="9" s="1"/>
  <c r="H217" i="9" s="1"/>
  <c r="F218" i="9"/>
  <c r="G218" i="9" s="1"/>
  <c r="H218" i="9" s="1"/>
  <c r="F219" i="9"/>
  <c r="G219" i="9" s="1"/>
  <c r="H219" i="9" s="1"/>
  <c r="F220" i="9"/>
  <c r="G220" i="9" s="1"/>
  <c r="H220" i="9" s="1"/>
  <c r="F221" i="9"/>
  <c r="G221" i="9" s="1"/>
  <c r="H221" i="9" s="1"/>
  <c r="F222" i="9"/>
  <c r="G222" i="9" s="1"/>
  <c r="H222" i="9" s="1"/>
  <c r="F223" i="9"/>
  <c r="G223" i="9" s="1"/>
  <c r="H223" i="9" s="1"/>
  <c r="F224" i="9"/>
  <c r="G224" i="9"/>
  <c r="H224" i="9" s="1"/>
  <c r="F225" i="9"/>
  <c r="G225" i="9" s="1"/>
  <c r="H225" i="9" s="1"/>
  <c r="F226" i="9"/>
  <c r="G226" i="9" s="1"/>
  <c r="H226" i="9" s="1"/>
  <c r="F227" i="9"/>
  <c r="G227" i="9" s="1"/>
  <c r="H227" i="9" s="1"/>
  <c r="F228" i="9"/>
  <c r="G228" i="9" s="1"/>
  <c r="H228" i="9" s="1"/>
  <c r="F229" i="9"/>
  <c r="G229" i="9" s="1"/>
  <c r="H229" i="9" s="1"/>
  <c r="F230" i="9"/>
  <c r="G230" i="9" s="1"/>
  <c r="H230" i="9" s="1"/>
  <c r="F231" i="9"/>
  <c r="G231" i="9" s="1"/>
  <c r="H231" i="9" s="1"/>
  <c r="F232" i="9"/>
  <c r="G232" i="9" s="1"/>
  <c r="H232" i="9" s="1"/>
  <c r="F233" i="9"/>
  <c r="G233" i="9" s="1"/>
  <c r="H233" i="9" s="1"/>
  <c r="F234" i="9"/>
  <c r="G234" i="9" s="1"/>
  <c r="H234" i="9" s="1"/>
  <c r="F235" i="9"/>
  <c r="G235" i="9" s="1"/>
  <c r="H235" i="9" s="1"/>
  <c r="F236" i="9"/>
  <c r="G236" i="9" s="1"/>
  <c r="H236" i="9" s="1"/>
  <c r="F237" i="9"/>
  <c r="G237" i="9" s="1"/>
  <c r="H237" i="9" s="1"/>
  <c r="F238" i="9"/>
  <c r="G238" i="9" s="1"/>
  <c r="H238" i="9" s="1"/>
  <c r="F239" i="9"/>
  <c r="G239" i="9" s="1"/>
  <c r="H239" i="9" s="1"/>
  <c r="F240" i="9"/>
  <c r="G240" i="9" s="1"/>
  <c r="H240" i="9" s="1"/>
  <c r="F241" i="9"/>
  <c r="G241" i="9" s="1"/>
  <c r="H241" i="9" s="1"/>
  <c r="F242" i="9"/>
  <c r="G242" i="9" s="1"/>
  <c r="H242" i="9" s="1"/>
  <c r="F243" i="9"/>
  <c r="G243" i="9" s="1"/>
  <c r="H243" i="9" s="1"/>
  <c r="F244" i="9"/>
  <c r="G244" i="9" s="1"/>
  <c r="H244" i="9" s="1"/>
  <c r="F245" i="9"/>
  <c r="G245" i="9" s="1"/>
  <c r="H245" i="9" s="1"/>
  <c r="F246" i="9"/>
  <c r="G246" i="9" s="1"/>
  <c r="H246" i="9" s="1"/>
  <c r="F247" i="9"/>
  <c r="G247" i="9" s="1"/>
  <c r="H247" i="9" s="1"/>
  <c r="F248" i="9"/>
  <c r="G248" i="9" s="1"/>
  <c r="H248" i="9" s="1"/>
  <c r="F249" i="9"/>
  <c r="G249" i="9" s="1"/>
  <c r="H249" i="9" s="1"/>
  <c r="F250" i="9"/>
  <c r="G250" i="9" s="1"/>
  <c r="H250" i="9" s="1"/>
  <c r="F251" i="9"/>
  <c r="G251" i="9" s="1"/>
  <c r="H251" i="9" s="1"/>
  <c r="F252" i="9"/>
  <c r="G252" i="9" s="1"/>
  <c r="H252" i="9" s="1"/>
  <c r="F253" i="9"/>
  <c r="G253" i="9" s="1"/>
  <c r="H253" i="9" s="1"/>
  <c r="F254" i="9"/>
  <c r="G254" i="9" s="1"/>
  <c r="H254" i="9" s="1"/>
  <c r="F255" i="9"/>
  <c r="G255" i="9" s="1"/>
  <c r="H255" i="9" s="1"/>
  <c r="F256" i="9"/>
  <c r="G256" i="9"/>
  <c r="H256" i="9" s="1"/>
  <c r="F257" i="9"/>
  <c r="G257" i="9" s="1"/>
  <c r="H257" i="9" s="1"/>
  <c r="F258" i="9"/>
  <c r="G258" i="9" s="1"/>
  <c r="H258" i="9" s="1"/>
  <c r="I258" i="9" s="1"/>
  <c r="F259" i="9"/>
  <c r="G259" i="9" s="1"/>
  <c r="H259" i="9" s="1"/>
  <c r="F260" i="9"/>
  <c r="G260" i="9" s="1"/>
  <c r="H260" i="9" s="1"/>
  <c r="F261" i="9"/>
  <c r="G261" i="9"/>
  <c r="H261" i="9" s="1"/>
  <c r="I261" i="9" s="1"/>
  <c r="F262" i="9"/>
  <c r="G262" i="9"/>
  <c r="H262" i="9" s="1"/>
  <c r="F263" i="9"/>
  <c r="G263" i="9" s="1"/>
  <c r="H263" i="9" s="1"/>
  <c r="F264" i="9"/>
  <c r="G264" i="9" s="1"/>
  <c r="H264" i="9" s="1"/>
  <c r="F265" i="9"/>
  <c r="G265" i="9" s="1"/>
  <c r="H265" i="9" s="1"/>
  <c r="F266" i="9"/>
  <c r="G266" i="9" s="1"/>
  <c r="H266" i="9" s="1"/>
  <c r="F267" i="9"/>
  <c r="G267" i="9" s="1"/>
  <c r="H267" i="9" s="1"/>
  <c r="F268" i="9"/>
  <c r="G268" i="9" s="1"/>
  <c r="H268" i="9" s="1"/>
  <c r="F269" i="9"/>
  <c r="G269" i="9" s="1"/>
  <c r="H269" i="9" s="1"/>
  <c r="F270" i="9"/>
  <c r="G270" i="9" s="1"/>
  <c r="H270" i="9" s="1"/>
  <c r="F271" i="9"/>
  <c r="G271" i="9" s="1"/>
  <c r="H271" i="9" s="1"/>
  <c r="F272" i="9"/>
  <c r="G272" i="9" s="1"/>
  <c r="H272" i="9" s="1"/>
  <c r="F273" i="9"/>
  <c r="G273" i="9" s="1"/>
  <c r="H273" i="9" s="1"/>
  <c r="F274" i="9"/>
  <c r="G274" i="9"/>
  <c r="H274" i="9" s="1"/>
  <c r="F275" i="9"/>
  <c r="G275" i="9" s="1"/>
  <c r="H275" i="9" s="1"/>
  <c r="F276" i="9"/>
  <c r="G276" i="9" s="1"/>
  <c r="H276" i="9" s="1"/>
  <c r="F277" i="9"/>
  <c r="G277" i="9" s="1"/>
  <c r="H277" i="9" s="1"/>
  <c r="F278" i="9"/>
  <c r="G278" i="9" s="1"/>
  <c r="H278" i="9" s="1"/>
  <c r="F279" i="9"/>
  <c r="G279" i="9" s="1"/>
  <c r="H279" i="9" s="1"/>
  <c r="F280" i="9"/>
  <c r="G280" i="9" s="1"/>
  <c r="H280" i="9" s="1"/>
  <c r="F281" i="9"/>
  <c r="G281" i="9" s="1"/>
  <c r="H281" i="9" s="1"/>
  <c r="F282" i="9"/>
  <c r="G282" i="9" s="1"/>
  <c r="H282" i="9" s="1"/>
  <c r="F283" i="9"/>
  <c r="G283" i="9" s="1"/>
  <c r="H283" i="9" s="1"/>
  <c r="F284" i="9"/>
  <c r="G284" i="9" s="1"/>
  <c r="H284" i="9" s="1"/>
  <c r="F285" i="9"/>
  <c r="G285" i="9" s="1"/>
  <c r="H285" i="9" s="1"/>
  <c r="F286" i="9"/>
  <c r="G286" i="9" s="1"/>
  <c r="H286" i="9" s="1"/>
  <c r="F287" i="9"/>
  <c r="G287" i="9" s="1"/>
  <c r="H287" i="9" s="1"/>
  <c r="F288" i="9"/>
  <c r="G288" i="9"/>
  <c r="H288" i="9" s="1"/>
  <c r="F289" i="9"/>
  <c r="G289" i="9" s="1"/>
  <c r="H289" i="9" s="1"/>
  <c r="F290" i="9"/>
  <c r="G290" i="9" s="1"/>
  <c r="H290" i="9" s="1"/>
  <c r="F291" i="9"/>
  <c r="G291" i="9" s="1"/>
  <c r="H291" i="9" s="1"/>
  <c r="F292" i="9"/>
  <c r="G292" i="9" s="1"/>
  <c r="H292" i="9" s="1"/>
  <c r="F293" i="9"/>
  <c r="G293" i="9" s="1"/>
  <c r="H293" i="9" s="1"/>
  <c r="F294" i="9"/>
  <c r="G294" i="9" s="1"/>
  <c r="H294" i="9" s="1"/>
  <c r="F295" i="9"/>
  <c r="G295" i="9" s="1"/>
  <c r="H295" i="9" s="1"/>
  <c r="F296" i="9"/>
  <c r="G296" i="9" s="1"/>
  <c r="H296" i="9" s="1"/>
  <c r="F297" i="9"/>
  <c r="G297" i="9" s="1"/>
  <c r="H297" i="9" s="1"/>
  <c r="F298" i="9"/>
  <c r="G298" i="9" s="1"/>
  <c r="H298" i="9" s="1"/>
  <c r="F299" i="9"/>
  <c r="G299" i="9" s="1"/>
  <c r="H299" i="9" s="1"/>
  <c r="F300" i="9"/>
  <c r="G300" i="9" s="1"/>
  <c r="H300" i="9" s="1"/>
  <c r="F301" i="9"/>
  <c r="G301" i="9" s="1"/>
  <c r="H301" i="9" s="1"/>
  <c r="F302" i="9"/>
  <c r="G302" i="9" s="1"/>
  <c r="H302" i="9" s="1"/>
  <c r="F303" i="9"/>
  <c r="G303" i="9" s="1"/>
  <c r="H303" i="9" s="1"/>
  <c r="F304" i="9"/>
  <c r="G304" i="9" s="1"/>
  <c r="H304" i="9" s="1"/>
  <c r="F305" i="9"/>
  <c r="G305" i="9" s="1"/>
  <c r="H305" i="9" s="1"/>
  <c r="F306" i="9"/>
  <c r="G306" i="9"/>
  <c r="H306" i="9" s="1"/>
  <c r="F307" i="9"/>
  <c r="G307" i="9" s="1"/>
  <c r="H307" i="9" s="1"/>
  <c r="F308" i="9"/>
  <c r="G308" i="9" s="1"/>
  <c r="H308" i="9" s="1"/>
  <c r="F309" i="9"/>
  <c r="G309" i="9" s="1"/>
  <c r="H309" i="9" s="1"/>
  <c r="F310" i="9"/>
  <c r="G310" i="9" s="1"/>
  <c r="H310" i="9" s="1"/>
  <c r="F311" i="9"/>
  <c r="G311" i="9" s="1"/>
  <c r="H311" i="9" s="1"/>
  <c r="F312" i="9"/>
  <c r="G312" i="9" s="1"/>
  <c r="H312" i="9" s="1"/>
  <c r="F313" i="9"/>
  <c r="G313" i="9" s="1"/>
  <c r="H313" i="9" s="1"/>
  <c r="F314" i="9"/>
  <c r="G314" i="9" s="1"/>
  <c r="H314" i="9" s="1"/>
  <c r="F315" i="9"/>
  <c r="G315" i="9" s="1"/>
  <c r="H315" i="9" s="1"/>
  <c r="F316" i="9"/>
  <c r="G316" i="9" s="1"/>
  <c r="H316" i="9" s="1"/>
  <c r="F317" i="9"/>
  <c r="G317" i="9" s="1"/>
  <c r="H317" i="9" s="1"/>
  <c r="F318" i="9"/>
  <c r="G318" i="9" s="1"/>
  <c r="H318" i="9" s="1"/>
  <c r="F319" i="9"/>
  <c r="G319" i="9" s="1"/>
  <c r="H319" i="9" s="1"/>
  <c r="F320" i="9"/>
  <c r="G320" i="9" s="1"/>
  <c r="H320" i="9" s="1"/>
  <c r="F321" i="9"/>
  <c r="G321" i="9" s="1"/>
  <c r="H321" i="9" s="1"/>
  <c r="F322" i="9"/>
  <c r="G322" i="9" s="1"/>
  <c r="H322" i="9" s="1"/>
  <c r="F323" i="9"/>
  <c r="G323" i="9" s="1"/>
  <c r="H323" i="9" s="1"/>
  <c r="F324" i="9"/>
  <c r="G324" i="9" s="1"/>
  <c r="H324" i="9" s="1"/>
  <c r="F325" i="9"/>
  <c r="G325" i="9" s="1"/>
  <c r="H325" i="9" s="1"/>
  <c r="F326" i="9"/>
  <c r="G326" i="9" s="1"/>
  <c r="H326" i="9" s="1"/>
  <c r="F327" i="9"/>
  <c r="G327" i="9" s="1"/>
  <c r="H327" i="9" s="1"/>
  <c r="F328" i="9"/>
  <c r="G328" i="9" s="1"/>
  <c r="H328" i="9" s="1"/>
  <c r="F329" i="9"/>
  <c r="G329" i="9" s="1"/>
  <c r="H329" i="9" s="1"/>
  <c r="F330" i="9"/>
  <c r="G330" i="9" s="1"/>
  <c r="H330" i="9" s="1"/>
  <c r="F331" i="9"/>
  <c r="G331" i="9" s="1"/>
  <c r="H331" i="9" s="1"/>
  <c r="F332" i="9"/>
  <c r="G332" i="9" s="1"/>
  <c r="H332" i="9" s="1"/>
  <c r="F333" i="9"/>
  <c r="G333" i="9" s="1"/>
  <c r="H333" i="9" s="1"/>
  <c r="F334" i="9"/>
  <c r="G334" i="9" s="1"/>
  <c r="H334" i="9" s="1"/>
  <c r="F335" i="9"/>
  <c r="G335" i="9" s="1"/>
  <c r="H335" i="9" s="1"/>
  <c r="F336" i="9"/>
  <c r="G336" i="9" s="1"/>
  <c r="H336" i="9" s="1"/>
  <c r="F337" i="9"/>
  <c r="G337" i="9" s="1"/>
  <c r="H337" i="9" s="1"/>
  <c r="F338" i="9"/>
  <c r="G338" i="9"/>
  <c r="H338" i="9" s="1"/>
  <c r="F339" i="9"/>
  <c r="G339" i="9" s="1"/>
  <c r="H339" i="9" s="1"/>
  <c r="F340" i="9"/>
  <c r="G340" i="9" s="1"/>
  <c r="H340" i="9" s="1"/>
  <c r="F341" i="9"/>
  <c r="G341" i="9" s="1"/>
  <c r="H341" i="9" s="1"/>
  <c r="F342" i="9"/>
  <c r="G342" i="9" s="1"/>
  <c r="H342" i="9" s="1"/>
  <c r="I342" i="9" s="1"/>
  <c r="F343" i="9"/>
  <c r="G343" i="9" s="1"/>
  <c r="H343" i="9" s="1"/>
  <c r="C344" i="9"/>
  <c r="C349" i="9" s="1"/>
  <c r="F345" i="9"/>
  <c r="G345" i="9" s="1"/>
  <c r="H345" i="9" s="1"/>
  <c r="F346" i="9"/>
  <c r="G346" i="9" s="1"/>
  <c r="H346" i="9" s="1"/>
  <c r="F347" i="9"/>
  <c r="G347" i="9" s="1"/>
  <c r="H347" i="9" s="1"/>
  <c r="F348" i="9"/>
  <c r="G348" i="9" s="1"/>
  <c r="H348" i="9" s="1"/>
  <c r="C344" i="5"/>
  <c r="C349" i="5" s="1"/>
  <c r="C1050" i="6"/>
  <c r="C1060" i="6" s="1"/>
  <c r="F670" i="6"/>
  <c r="G670" i="6" s="1"/>
  <c r="H670" i="6" s="1"/>
  <c r="F671" i="6"/>
  <c r="G671" i="6" s="1"/>
  <c r="H671" i="6" s="1"/>
  <c r="F672" i="6"/>
  <c r="G672" i="6" s="1"/>
  <c r="H672" i="6" s="1"/>
  <c r="F673" i="6"/>
  <c r="G673" i="6" s="1"/>
  <c r="H673" i="6" s="1"/>
  <c r="F674" i="6"/>
  <c r="G674" i="6" s="1"/>
  <c r="H674" i="6" s="1"/>
  <c r="F675" i="6"/>
  <c r="G675" i="6" s="1"/>
  <c r="H675" i="6" s="1"/>
  <c r="F676" i="6"/>
  <c r="G676" i="6" s="1"/>
  <c r="H676" i="6" s="1"/>
  <c r="F677" i="6"/>
  <c r="G677" i="6" s="1"/>
  <c r="H677" i="6" s="1"/>
  <c r="F678" i="6"/>
  <c r="G678" i="6" s="1"/>
  <c r="H678" i="6" s="1"/>
  <c r="F679" i="6"/>
  <c r="G679" i="6"/>
  <c r="H679" i="6" s="1"/>
  <c r="F680" i="6"/>
  <c r="G680" i="6" s="1"/>
  <c r="H680" i="6" s="1"/>
  <c r="F681" i="6"/>
  <c r="G681" i="6" s="1"/>
  <c r="H681" i="6" s="1"/>
  <c r="F682" i="6"/>
  <c r="G682" i="6" s="1"/>
  <c r="H682" i="6" s="1"/>
  <c r="F683" i="6"/>
  <c r="G683" i="6" s="1"/>
  <c r="H683" i="6" s="1"/>
  <c r="F684" i="6"/>
  <c r="G684" i="6" s="1"/>
  <c r="H684" i="6" s="1"/>
  <c r="F685" i="6"/>
  <c r="G685" i="6" s="1"/>
  <c r="H685" i="6" s="1"/>
  <c r="F686" i="6"/>
  <c r="G686" i="6" s="1"/>
  <c r="H686" i="6" s="1"/>
  <c r="F687" i="6"/>
  <c r="G687" i="6" s="1"/>
  <c r="H687" i="6" s="1"/>
  <c r="F688" i="6"/>
  <c r="G688" i="6" s="1"/>
  <c r="H688" i="6" s="1"/>
  <c r="F689" i="6"/>
  <c r="G689" i="6" s="1"/>
  <c r="H689" i="6" s="1"/>
  <c r="F690" i="6"/>
  <c r="G690" i="6" s="1"/>
  <c r="H690" i="6" s="1"/>
  <c r="F691" i="6"/>
  <c r="G691" i="6" s="1"/>
  <c r="H691" i="6" s="1"/>
  <c r="F692" i="6"/>
  <c r="G692" i="6" s="1"/>
  <c r="H692" i="6" s="1"/>
  <c r="F693" i="6"/>
  <c r="G693" i="6" s="1"/>
  <c r="H693" i="6" s="1"/>
  <c r="F694" i="6"/>
  <c r="G694" i="6" s="1"/>
  <c r="H694" i="6" s="1"/>
  <c r="F695" i="6"/>
  <c r="G695" i="6" s="1"/>
  <c r="H695" i="6" s="1"/>
  <c r="F696" i="6"/>
  <c r="G696" i="6" s="1"/>
  <c r="H696" i="6" s="1"/>
  <c r="F697" i="6"/>
  <c r="G697" i="6" s="1"/>
  <c r="H697" i="6" s="1"/>
  <c r="F698" i="6"/>
  <c r="G698" i="6" s="1"/>
  <c r="H698" i="6" s="1"/>
  <c r="F699" i="6"/>
  <c r="G699" i="6" s="1"/>
  <c r="H699" i="6" s="1"/>
  <c r="F700" i="6"/>
  <c r="G700" i="6" s="1"/>
  <c r="H700" i="6" s="1"/>
  <c r="F701" i="6"/>
  <c r="G701" i="6"/>
  <c r="H701" i="6" s="1"/>
  <c r="F702" i="6"/>
  <c r="G702" i="6" s="1"/>
  <c r="H702" i="6" s="1"/>
  <c r="F703" i="6"/>
  <c r="G703" i="6" s="1"/>
  <c r="H703" i="6" s="1"/>
  <c r="F704" i="6"/>
  <c r="G704" i="6" s="1"/>
  <c r="H704" i="6" s="1"/>
  <c r="F705" i="6"/>
  <c r="G705" i="6" s="1"/>
  <c r="H705" i="6" s="1"/>
  <c r="F706" i="6"/>
  <c r="G706" i="6" s="1"/>
  <c r="H706" i="6" s="1"/>
  <c r="F707" i="6"/>
  <c r="G707" i="6"/>
  <c r="H707" i="6" s="1"/>
  <c r="F708" i="6"/>
  <c r="G708" i="6" s="1"/>
  <c r="H708" i="6" s="1"/>
  <c r="F709" i="6"/>
  <c r="G709" i="6" s="1"/>
  <c r="H709" i="6" s="1"/>
  <c r="F710" i="6"/>
  <c r="G710" i="6" s="1"/>
  <c r="H710" i="6" s="1"/>
  <c r="F711" i="6"/>
  <c r="G711" i="6" s="1"/>
  <c r="H711" i="6" s="1"/>
  <c r="F712" i="6"/>
  <c r="G712" i="6" s="1"/>
  <c r="H712" i="6" s="1"/>
  <c r="F713" i="6"/>
  <c r="G713" i="6" s="1"/>
  <c r="H713" i="6" s="1"/>
  <c r="F714" i="6"/>
  <c r="G714" i="6" s="1"/>
  <c r="H714" i="6" s="1"/>
  <c r="F715" i="6"/>
  <c r="G715" i="6" s="1"/>
  <c r="H715" i="6" s="1"/>
  <c r="F716" i="6"/>
  <c r="G716" i="6" s="1"/>
  <c r="H716" i="6" s="1"/>
  <c r="F717" i="6"/>
  <c r="G717" i="6" s="1"/>
  <c r="H717" i="6" s="1"/>
  <c r="F718" i="6"/>
  <c r="G718" i="6" s="1"/>
  <c r="H718" i="6" s="1"/>
  <c r="F719" i="6"/>
  <c r="G719" i="6"/>
  <c r="H719" i="6" s="1"/>
  <c r="F720" i="6"/>
  <c r="G720" i="6" s="1"/>
  <c r="H720" i="6" s="1"/>
  <c r="F721" i="6"/>
  <c r="G721" i="6" s="1"/>
  <c r="H721" i="6" s="1"/>
  <c r="F722" i="6"/>
  <c r="G722" i="6" s="1"/>
  <c r="H722" i="6" s="1"/>
  <c r="F723" i="6"/>
  <c r="G723" i="6" s="1"/>
  <c r="H723" i="6" s="1"/>
  <c r="F724" i="6"/>
  <c r="G724" i="6" s="1"/>
  <c r="H724" i="6" s="1"/>
  <c r="F725" i="6"/>
  <c r="G725" i="6" s="1"/>
  <c r="H725" i="6" s="1"/>
  <c r="F726" i="6"/>
  <c r="G726" i="6" s="1"/>
  <c r="H726" i="6" s="1"/>
  <c r="F727" i="6"/>
  <c r="G727" i="6" s="1"/>
  <c r="H727" i="6" s="1"/>
  <c r="F728" i="6"/>
  <c r="G728" i="6" s="1"/>
  <c r="H728" i="6" s="1"/>
  <c r="F729" i="6"/>
  <c r="G729" i="6" s="1"/>
  <c r="H729" i="6" s="1"/>
  <c r="F730" i="6"/>
  <c r="G730" i="6" s="1"/>
  <c r="H730" i="6" s="1"/>
  <c r="F731" i="6"/>
  <c r="G731" i="6" s="1"/>
  <c r="H731" i="6" s="1"/>
  <c r="F732" i="6"/>
  <c r="G732" i="6" s="1"/>
  <c r="H732" i="6" s="1"/>
  <c r="F733" i="6"/>
  <c r="G733" i="6" s="1"/>
  <c r="H733" i="6" s="1"/>
  <c r="F734" i="6"/>
  <c r="G734" i="6" s="1"/>
  <c r="H734" i="6" s="1"/>
  <c r="F735" i="6"/>
  <c r="G735" i="6" s="1"/>
  <c r="H735" i="6" s="1"/>
  <c r="F736" i="6"/>
  <c r="G736" i="6" s="1"/>
  <c r="H736" i="6" s="1"/>
  <c r="F737" i="6"/>
  <c r="G737" i="6" s="1"/>
  <c r="H737" i="6" s="1"/>
  <c r="F738" i="6"/>
  <c r="G738" i="6" s="1"/>
  <c r="H738" i="6" s="1"/>
  <c r="F739" i="6"/>
  <c r="G739" i="6" s="1"/>
  <c r="H739" i="6" s="1"/>
  <c r="F740" i="6"/>
  <c r="G740" i="6" s="1"/>
  <c r="H740" i="6" s="1"/>
  <c r="F741" i="6"/>
  <c r="G741" i="6"/>
  <c r="H741" i="6" s="1"/>
  <c r="F742" i="6"/>
  <c r="G742" i="6" s="1"/>
  <c r="H742" i="6" s="1"/>
  <c r="F743" i="6"/>
  <c r="G743" i="6" s="1"/>
  <c r="H743" i="6" s="1"/>
  <c r="F744" i="6"/>
  <c r="G744" i="6" s="1"/>
  <c r="H744" i="6" s="1"/>
  <c r="F745" i="6"/>
  <c r="G745" i="6" s="1"/>
  <c r="H745" i="6" s="1"/>
  <c r="F746" i="6"/>
  <c r="G746" i="6" s="1"/>
  <c r="H746" i="6" s="1"/>
  <c r="F747" i="6"/>
  <c r="G747" i="6"/>
  <c r="H747" i="6" s="1"/>
  <c r="F748" i="6"/>
  <c r="G748" i="6" s="1"/>
  <c r="H748" i="6" s="1"/>
  <c r="F749" i="6"/>
  <c r="G749" i="6" s="1"/>
  <c r="H749" i="6" s="1"/>
  <c r="F750" i="6"/>
  <c r="G750" i="6" s="1"/>
  <c r="H750" i="6" s="1"/>
  <c r="F751" i="6"/>
  <c r="G751" i="6"/>
  <c r="H751" i="6" s="1"/>
  <c r="F752" i="6"/>
  <c r="G752" i="6" s="1"/>
  <c r="H752" i="6" s="1"/>
  <c r="F753" i="6"/>
  <c r="G753" i="6" s="1"/>
  <c r="H753" i="6" s="1"/>
  <c r="F754" i="6"/>
  <c r="G754" i="6" s="1"/>
  <c r="H754" i="6" s="1"/>
  <c r="F755" i="6"/>
  <c r="G755" i="6" s="1"/>
  <c r="H755" i="6" s="1"/>
  <c r="F756" i="6"/>
  <c r="G756" i="6" s="1"/>
  <c r="H756" i="6" s="1"/>
  <c r="F757" i="6"/>
  <c r="G757" i="6"/>
  <c r="H757" i="6" s="1"/>
  <c r="F758" i="6"/>
  <c r="G758" i="6" s="1"/>
  <c r="H758" i="6" s="1"/>
  <c r="F759" i="6"/>
  <c r="G759" i="6" s="1"/>
  <c r="H759" i="6" s="1"/>
  <c r="F760" i="6"/>
  <c r="G760" i="6" s="1"/>
  <c r="H760" i="6" s="1"/>
  <c r="F761" i="6"/>
  <c r="G761" i="6" s="1"/>
  <c r="H761" i="6" s="1"/>
  <c r="F762" i="6"/>
  <c r="G762" i="6" s="1"/>
  <c r="H762" i="6" s="1"/>
  <c r="F763" i="6"/>
  <c r="G763" i="6"/>
  <c r="H763" i="6" s="1"/>
  <c r="F764" i="6"/>
  <c r="G764" i="6" s="1"/>
  <c r="H764" i="6" s="1"/>
  <c r="F765" i="6"/>
  <c r="G765" i="6" s="1"/>
  <c r="H765" i="6" s="1"/>
  <c r="F766" i="6"/>
  <c r="G766" i="6" s="1"/>
  <c r="H766" i="6" s="1"/>
  <c r="F767" i="6"/>
  <c r="G767" i="6" s="1"/>
  <c r="H767" i="6" s="1"/>
  <c r="F768" i="6"/>
  <c r="G768" i="6" s="1"/>
  <c r="H768" i="6" s="1"/>
  <c r="F769" i="6"/>
  <c r="G769" i="6" s="1"/>
  <c r="H769" i="6" s="1"/>
  <c r="F770" i="6"/>
  <c r="G770" i="6" s="1"/>
  <c r="H770" i="6" s="1"/>
  <c r="F771" i="6"/>
  <c r="G771" i="6" s="1"/>
  <c r="H771" i="6" s="1"/>
  <c r="F772" i="6"/>
  <c r="G772" i="6" s="1"/>
  <c r="H772" i="6" s="1"/>
  <c r="F773" i="6"/>
  <c r="G773" i="6" s="1"/>
  <c r="H773" i="6" s="1"/>
  <c r="F774" i="6"/>
  <c r="G774" i="6" s="1"/>
  <c r="H774" i="6" s="1"/>
  <c r="F775" i="6"/>
  <c r="G775" i="6"/>
  <c r="H775" i="6" s="1"/>
  <c r="F776" i="6"/>
  <c r="G776" i="6" s="1"/>
  <c r="H776" i="6" s="1"/>
  <c r="F777" i="6"/>
  <c r="G777" i="6" s="1"/>
  <c r="H777" i="6" s="1"/>
  <c r="F778" i="6"/>
  <c r="G778" i="6" s="1"/>
  <c r="H778" i="6" s="1"/>
  <c r="F779" i="6"/>
  <c r="G779" i="6" s="1"/>
  <c r="H779" i="6" s="1"/>
  <c r="C780" i="6"/>
  <c r="F84" i="6"/>
  <c r="G84" i="6" s="1"/>
  <c r="H84" i="6" s="1"/>
  <c r="F85" i="6"/>
  <c r="G85" i="6" s="1"/>
  <c r="H85" i="6" s="1"/>
  <c r="F86" i="6"/>
  <c r="G86" i="6"/>
  <c r="H86" i="6" s="1"/>
  <c r="F87" i="6"/>
  <c r="G87" i="6" s="1"/>
  <c r="H87" i="6" s="1"/>
  <c r="F88" i="6"/>
  <c r="G88" i="6" s="1"/>
  <c r="H88" i="6" s="1"/>
  <c r="F89" i="6"/>
  <c r="G89" i="6" s="1"/>
  <c r="H89" i="6" s="1"/>
  <c r="F90" i="6"/>
  <c r="G90" i="6" s="1"/>
  <c r="H90" i="6" s="1"/>
  <c r="F91" i="6"/>
  <c r="G91" i="6" s="1"/>
  <c r="H91" i="6" s="1"/>
  <c r="F92" i="6"/>
  <c r="G92" i="6" s="1"/>
  <c r="H92" i="6" s="1"/>
  <c r="F93" i="6"/>
  <c r="G93" i="6" s="1"/>
  <c r="H93" i="6" s="1"/>
  <c r="F94" i="6"/>
  <c r="G94" i="6" s="1"/>
  <c r="H94" i="6" s="1"/>
  <c r="F95" i="6"/>
  <c r="G95" i="6" s="1"/>
  <c r="H95" i="6" s="1"/>
  <c r="F96" i="6"/>
  <c r="G96" i="6" s="1"/>
  <c r="H96" i="6" s="1"/>
  <c r="F97" i="6"/>
  <c r="G97" i="6" s="1"/>
  <c r="H97" i="6" s="1"/>
  <c r="F98" i="6"/>
  <c r="G98" i="6" s="1"/>
  <c r="H98" i="6" s="1"/>
  <c r="F99" i="6"/>
  <c r="G99" i="6" s="1"/>
  <c r="H99" i="6" s="1"/>
  <c r="F100" i="6"/>
  <c r="G100" i="6"/>
  <c r="H100" i="6" s="1"/>
  <c r="F101" i="6"/>
  <c r="G101" i="6" s="1"/>
  <c r="H101" i="6" s="1"/>
  <c r="F102" i="6"/>
  <c r="G102" i="6" s="1"/>
  <c r="H102" i="6" s="1"/>
  <c r="F103" i="6"/>
  <c r="G103" i="6" s="1"/>
  <c r="H103" i="6" s="1"/>
  <c r="F104" i="6"/>
  <c r="G104" i="6" s="1"/>
  <c r="H104" i="6" s="1"/>
  <c r="F105" i="6"/>
  <c r="G105" i="6" s="1"/>
  <c r="H105" i="6" s="1"/>
  <c r="F106" i="6"/>
  <c r="G106" i="6"/>
  <c r="H106" i="6" s="1"/>
  <c r="F107" i="6"/>
  <c r="G107" i="6" s="1"/>
  <c r="H107" i="6" s="1"/>
  <c r="F108" i="6"/>
  <c r="G108" i="6" s="1"/>
  <c r="H108" i="6" s="1"/>
  <c r="F109" i="6"/>
  <c r="G109" i="6" s="1"/>
  <c r="H109" i="6" s="1"/>
  <c r="F110" i="6"/>
  <c r="G110" i="6"/>
  <c r="H110" i="6" s="1"/>
  <c r="F111" i="6"/>
  <c r="G111" i="6" s="1"/>
  <c r="H111" i="6" s="1"/>
  <c r="F112" i="6"/>
  <c r="G112" i="6" s="1"/>
  <c r="H112" i="6" s="1"/>
  <c r="F113" i="6"/>
  <c r="G113" i="6" s="1"/>
  <c r="H113" i="6" s="1"/>
  <c r="F114" i="6"/>
  <c r="G114" i="6" s="1"/>
  <c r="H114" i="6" s="1"/>
  <c r="F115" i="6"/>
  <c r="G115" i="6" s="1"/>
  <c r="H115" i="6" s="1"/>
  <c r="F116" i="6"/>
  <c r="G116" i="6" s="1"/>
  <c r="H116" i="6" s="1"/>
  <c r="F117" i="6"/>
  <c r="G117" i="6" s="1"/>
  <c r="H117" i="6" s="1"/>
  <c r="F118" i="6"/>
  <c r="G118" i="6" s="1"/>
  <c r="H118" i="6" s="1"/>
  <c r="F119" i="6"/>
  <c r="G119" i="6" s="1"/>
  <c r="H119" i="6" s="1"/>
  <c r="F120" i="6"/>
  <c r="G120" i="6" s="1"/>
  <c r="H120" i="6" s="1"/>
  <c r="F121" i="6"/>
  <c r="G121" i="6" s="1"/>
  <c r="H121" i="6" s="1"/>
  <c r="F122" i="6"/>
  <c r="G122" i="6" s="1"/>
  <c r="H122" i="6" s="1"/>
  <c r="F123" i="6"/>
  <c r="G123" i="6" s="1"/>
  <c r="H123" i="6" s="1"/>
  <c r="F124" i="6"/>
  <c r="G124" i="6" s="1"/>
  <c r="H124" i="6" s="1"/>
  <c r="F125" i="6"/>
  <c r="G125" i="6" s="1"/>
  <c r="H125" i="6" s="1"/>
  <c r="F126" i="6"/>
  <c r="G126" i="6"/>
  <c r="H126" i="6" s="1"/>
  <c r="F127" i="6"/>
  <c r="G127" i="6" s="1"/>
  <c r="H127" i="6" s="1"/>
  <c r="F128" i="6"/>
  <c r="G128" i="6" s="1"/>
  <c r="H128" i="6" s="1"/>
  <c r="F129" i="6"/>
  <c r="G129" i="6" s="1"/>
  <c r="H129" i="6" s="1"/>
  <c r="F130" i="6"/>
  <c r="G130" i="6" s="1"/>
  <c r="H130" i="6" s="1"/>
  <c r="F131" i="6"/>
  <c r="G131" i="6" s="1"/>
  <c r="H131" i="6" s="1"/>
  <c r="F132" i="6"/>
  <c r="G132" i="6" s="1"/>
  <c r="H132" i="6" s="1"/>
  <c r="F133" i="6"/>
  <c r="G133" i="6" s="1"/>
  <c r="H133" i="6" s="1"/>
  <c r="F134" i="6"/>
  <c r="G134" i="6" s="1"/>
  <c r="H134" i="6" s="1"/>
  <c r="F135" i="6"/>
  <c r="G135" i="6" s="1"/>
  <c r="H135" i="6" s="1"/>
  <c r="F136" i="6"/>
  <c r="G136" i="6" s="1"/>
  <c r="H136" i="6" s="1"/>
  <c r="F137" i="6"/>
  <c r="G137" i="6" s="1"/>
  <c r="H137" i="6" s="1"/>
  <c r="F138" i="6"/>
  <c r="G138" i="6" s="1"/>
  <c r="H138" i="6" s="1"/>
  <c r="F139" i="6"/>
  <c r="G139" i="6" s="1"/>
  <c r="H139" i="6" s="1"/>
  <c r="F140" i="6"/>
  <c r="G140" i="6" s="1"/>
  <c r="H140" i="6" s="1"/>
  <c r="F141" i="6"/>
  <c r="G141" i="6" s="1"/>
  <c r="H141" i="6" s="1"/>
  <c r="F142" i="6"/>
  <c r="G142" i="6" s="1"/>
  <c r="H142" i="6" s="1"/>
  <c r="F143" i="6"/>
  <c r="G143" i="6" s="1"/>
  <c r="H143" i="6" s="1"/>
  <c r="F144" i="6"/>
  <c r="G144" i="6" s="1"/>
  <c r="H144" i="6" s="1"/>
  <c r="F145" i="6"/>
  <c r="G145" i="6" s="1"/>
  <c r="H145" i="6" s="1"/>
  <c r="F146" i="6"/>
  <c r="G146" i="6" s="1"/>
  <c r="H146" i="6" s="1"/>
  <c r="F147" i="6"/>
  <c r="G147" i="6" s="1"/>
  <c r="H147" i="6" s="1"/>
  <c r="F148" i="6"/>
  <c r="G148" i="6" s="1"/>
  <c r="H148" i="6" s="1"/>
  <c r="F149" i="6"/>
  <c r="G149" i="6" s="1"/>
  <c r="H149" i="6" s="1"/>
  <c r="F150" i="6"/>
  <c r="G150" i="6"/>
  <c r="H150" i="6" s="1"/>
  <c r="F151" i="6"/>
  <c r="G151" i="6" s="1"/>
  <c r="H151" i="6" s="1"/>
  <c r="F152" i="6"/>
  <c r="G152" i="6" s="1"/>
  <c r="H152" i="6" s="1"/>
  <c r="F153" i="6"/>
  <c r="G153" i="6" s="1"/>
  <c r="H153" i="6" s="1"/>
  <c r="F154" i="6"/>
  <c r="G154" i="6" s="1"/>
  <c r="H154" i="6" s="1"/>
  <c r="F155" i="6"/>
  <c r="G155" i="6" s="1"/>
  <c r="H155" i="6" s="1"/>
  <c r="F156" i="6"/>
  <c r="G156" i="6" s="1"/>
  <c r="H156" i="6" s="1"/>
  <c r="F157" i="6"/>
  <c r="G157" i="6" s="1"/>
  <c r="H157" i="6" s="1"/>
  <c r="F158" i="6"/>
  <c r="G158" i="6"/>
  <c r="H158" i="6" s="1"/>
  <c r="F159" i="6"/>
  <c r="G159" i="6" s="1"/>
  <c r="H159" i="6" s="1"/>
  <c r="F160" i="6"/>
  <c r="G160" i="6" s="1"/>
  <c r="H160" i="6" s="1"/>
  <c r="F161" i="6"/>
  <c r="G161" i="6" s="1"/>
  <c r="H161" i="6" s="1"/>
  <c r="F162" i="6"/>
  <c r="G162" i="6" s="1"/>
  <c r="H162" i="6" s="1"/>
  <c r="F163" i="6"/>
  <c r="G163" i="6" s="1"/>
  <c r="H163" i="6" s="1"/>
  <c r="F164" i="6"/>
  <c r="G164" i="6"/>
  <c r="H164" i="6" s="1"/>
  <c r="F165" i="6"/>
  <c r="G165" i="6" s="1"/>
  <c r="H165" i="6" s="1"/>
  <c r="F166" i="6"/>
  <c r="G166" i="6" s="1"/>
  <c r="H166" i="6" s="1"/>
  <c r="F167" i="6"/>
  <c r="G167" i="6" s="1"/>
  <c r="H167" i="6" s="1"/>
  <c r="F168" i="6"/>
  <c r="G168" i="6" s="1"/>
  <c r="H168" i="6" s="1"/>
  <c r="F169" i="6"/>
  <c r="G169" i="6" s="1"/>
  <c r="H169" i="6" s="1"/>
  <c r="F170" i="6"/>
  <c r="G170" i="6" s="1"/>
  <c r="H170" i="6" s="1"/>
  <c r="F171" i="6"/>
  <c r="G171" i="6" s="1"/>
  <c r="H171" i="6" s="1"/>
  <c r="F172" i="6"/>
  <c r="G172" i="6" s="1"/>
  <c r="H172" i="6" s="1"/>
  <c r="F173" i="6"/>
  <c r="G173" i="6" s="1"/>
  <c r="H173" i="6" s="1"/>
  <c r="F174" i="6"/>
  <c r="G174" i="6" s="1"/>
  <c r="H174" i="6" s="1"/>
  <c r="F175" i="6"/>
  <c r="G175" i="6" s="1"/>
  <c r="H175" i="6" s="1"/>
  <c r="F176" i="6"/>
  <c r="G176" i="6" s="1"/>
  <c r="H176" i="6" s="1"/>
  <c r="F177" i="6"/>
  <c r="G177" i="6" s="1"/>
  <c r="H177" i="6" s="1"/>
  <c r="F178" i="6"/>
  <c r="G178" i="6" s="1"/>
  <c r="H178" i="6" s="1"/>
  <c r="F179" i="6"/>
  <c r="G179" i="6" s="1"/>
  <c r="H179" i="6" s="1"/>
  <c r="F180" i="6"/>
  <c r="G180" i="6" s="1"/>
  <c r="H180" i="6" s="1"/>
  <c r="F181" i="6"/>
  <c r="G181" i="6" s="1"/>
  <c r="H181" i="6" s="1"/>
  <c r="F182" i="6"/>
  <c r="G182" i="6"/>
  <c r="H182" i="6" s="1"/>
  <c r="F183" i="6"/>
  <c r="G183" i="6" s="1"/>
  <c r="H183" i="6" s="1"/>
  <c r="F184" i="6"/>
  <c r="G184" i="6" s="1"/>
  <c r="H184" i="6" s="1"/>
  <c r="F185" i="6"/>
  <c r="G185" i="6" s="1"/>
  <c r="H185" i="6" s="1"/>
  <c r="F186" i="6"/>
  <c r="G186" i="6" s="1"/>
  <c r="H186" i="6" s="1"/>
  <c r="F187" i="6"/>
  <c r="G187" i="6" s="1"/>
  <c r="H187" i="6" s="1"/>
  <c r="F188" i="6"/>
  <c r="G188" i="6" s="1"/>
  <c r="H188" i="6" s="1"/>
  <c r="F189" i="6"/>
  <c r="G189" i="6" s="1"/>
  <c r="H189" i="6" s="1"/>
  <c r="F190" i="6"/>
  <c r="G190" i="6"/>
  <c r="H190" i="6" s="1"/>
  <c r="F191" i="6"/>
  <c r="G191" i="6" s="1"/>
  <c r="H191" i="6" s="1"/>
  <c r="F192" i="6"/>
  <c r="G192" i="6" s="1"/>
  <c r="H192" i="6" s="1"/>
  <c r="F193" i="6"/>
  <c r="G193" i="6" s="1"/>
  <c r="H193" i="6" s="1"/>
  <c r="F194" i="6"/>
  <c r="G194" i="6" s="1"/>
  <c r="H194" i="6" s="1"/>
  <c r="F195" i="6"/>
  <c r="G195" i="6" s="1"/>
  <c r="H195" i="6" s="1"/>
  <c r="F196" i="6"/>
  <c r="G196" i="6"/>
  <c r="H196" i="6" s="1"/>
  <c r="F197" i="6"/>
  <c r="G197" i="6" s="1"/>
  <c r="H197" i="6" s="1"/>
  <c r="F198" i="6"/>
  <c r="G198" i="6" s="1"/>
  <c r="H198" i="6" s="1"/>
  <c r="F199" i="6"/>
  <c r="G199" i="6" s="1"/>
  <c r="H199" i="6" s="1"/>
  <c r="F200" i="6"/>
  <c r="G200" i="6" s="1"/>
  <c r="H200" i="6" s="1"/>
  <c r="F201" i="6"/>
  <c r="G201" i="6" s="1"/>
  <c r="H201" i="6" s="1"/>
  <c r="F202" i="6"/>
  <c r="G202" i="6" s="1"/>
  <c r="H202" i="6" s="1"/>
  <c r="F203" i="6"/>
  <c r="G203" i="6" s="1"/>
  <c r="H203" i="6" s="1"/>
  <c r="F204" i="6"/>
  <c r="G204" i="6" s="1"/>
  <c r="H204" i="6" s="1"/>
  <c r="F205" i="6"/>
  <c r="G205" i="6" s="1"/>
  <c r="H205" i="6" s="1"/>
  <c r="F206" i="6"/>
  <c r="G206" i="6" s="1"/>
  <c r="H206" i="6" s="1"/>
  <c r="F207" i="6"/>
  <c r="G207" i="6" s="1"/>
  <c r="H207" i="6" s="1"/>
  <c r="F208" i="6"/>
  <c r="G208" i="6" s="1"/>
  <c r="H208" i="6" s="1"/>
  <c r="F209" i="6"/>
  <c r="G209" i="6" s="1"/>
  <c r="H209" i="6" s="1"/>
  <c r="F210" i="6"/>
  <c r="G210" i="6" s="1"/>
  <c r="H210" i="6" s="1"/>
  <c r="F211" i="6"/>
  <c r="G211" i="6" s="1"/>
  <c r="H211" i="6" s="1"/>
  <c r="F212" i="6"/>
  <c r="G212" i="6" s="1"/>
  <c r="H212" i="6" s="1"/>
  <c r="F213" i="6"/>
  <c r="G213" i="6" s="1"/>
  <c r="H213" i="6" s="1"/>
  <c r="F214" i="6"/>
  <c r="G214" i="6"/>
  <c r="H214" i="6" s="1"/>
  <c r="F215" i="6"/>
  <c r="G215" i="6" s="1"/>
  <c r="H215" i="6" s="1"/>
  <c r="F216" i="6"/>
  <c r="G216" i="6" s="1"/>
  <c r="H216" i="6" s="1"/>
  <c r="F217" i="6"/>
  <c r="G217" i="6" s="1"/>
  <c r="H217" i="6" s="1"/>
  <c r="F218" i="6"/>
  <c r="G218" i="6" s="1"/>
  <c r="H218" i="6" s="1"/>
  <c r="F219" i="6"/>
  <c r="G219" i="6" s="1"/>
  <c r="H219" i="6" s="1"/>
  <c r="F220" i="6"/>
  <c r="G220" i="6" s="1"/>
  <c r="H220" i="6" s="1"/>
  <c r="F221" i="6"/>
  <c r="G221" i="6" s="1"/>
  <c r="H221" i="6" s="1"/>
  <c r="F222" i="6"/>
  <c r="G222" i="6"/>
  <c r="H222" i="6" s="1"/>
  <c r="F223" i="6"/>
  <c r="G223" i="6" s="1"/>
  <c r="H223" i="6" s="1"/>
  <c r="F224" i="6"/>
  <c r="G224" i="6" s="1"/>
  <c r="H224" i="6" s="1"/>
  <c r="F225" i="6"/>
  <c r="G225" i="6" s="1"/>
  <c r="H225" i="6" s="1"/>
  <c r="F226" i="6"/>
  <c r="G226" i="6" s="1"/>
  <c r="H226" i="6" s="1"/>
  <c r="F227" i="6"/>
  <c r="G227" i="6" s="1"/>
  <c r="H227" i="6" s="1"/>
  <c r="F228" i="6"/>
  <c r="G228" i="6" s="1"/>
  <c r="H228" i="6" s="1"/>
  <c r="F229" i="6"/>
  <c r="G229" i="6" s="1"/>
  <c r="H229" i="6" s="1"/>
  <c r="F230" i="6"/>
  <c r="G230" i="6" s="1"/>
  <c r="H230" i="6" s="1"/>
  <c r="F231" i="6"/>
  <c r="G231" i="6" s="1"/>
  <c r="H231" i="6" s="1"/>
  <c r="F232" i="6"/>
  <c r="G232" i="6" s="1"/>
  <c r="H232" i="6" s="1"/>
  <c r="F233" i="6"/>
  <c r="G233" i="6" s="1"/>
  <c r="H233" i="6" s="1"/>
  <c r="F234" i="6"/>
  <c r="G234" i="6" s="1"/>
  <c r="H234" i="6" s="1"/>
  <c r="F235" i="6"/>
  <c r="G235" i="6" s="1"/>
  <c r="H235" i="6" s="1"/>
  <c r="F236" i="6"/>
  <c r="G236" i="6" s="1"/>
  <c r="H236" i="6" s="1"/>
  <c r="F237" i="6"/>
  <c r="G237" i="6" s="1"/>
  <c r="H237" i="6" s="1"/>
  <c r="F238" i="6"/>
  <c r="G238" i="6" s="1"/>
  <c r="H238" i="6" s="1"/>
  <c r="F239" i="6"/>
  <c r="G239" i="6" s="1"/>
  <c r="H239" i="6" s="1"/>
  <c r="F240" i="6"/>
  <c r="G240" i="6" s="1"/>
  <c r="H240" i="6" s="1"/>
  <c r="F241" i="6"/>
  <c r="G241" i="6" s="1"/>
  <c r="H241" i="6" s="1"/>
  <c r="F242" i="6"/>
  <c r="G242" i="6" s="1"/>
  <c r="H242" i="6" s="1"/>
  <c r="F243" i="6"/>
  <c r="G243" i="6" s="1"/>
  <c r="H243" i="6" s="1"/>
  <c r="F244" i="6"/>
  <c r="G244" i="6" s="1"/>
  <c r="H244" i="6" s="1"/>
  <c r="F245" i="6"/>
  <c r="G245" i="6" s="1"/>
  <c r="H245" i="6" s="1"/>
  <c r="F246" i="6"/>
  <c r="G246" i="6"/>
  <c r="H246" i="6" s="1"/>
  <c r="F247" i="6"/>
  <c r="G247" i="6" s="1"/>
  <c r="H247" i="6" s="1"/>
  <c r="F248" i="6"/>
  <c r="G248" i="6" s="1"/>
  <c r="H248" i="6" s="1"/>
  <c r="F249" i="6"/>
  <c r="G249" i="6" s="1"/>
  <c r="H249" i="6" s="1"/>
  <c r="F250" i="6"/>
  <c r="G250" i="6" s="1"/>
  <c r="H250" i="6" s="1"/>
  <c r="F251" i="6"/>
  <c r="G251" i="6" s="1"/>
  <c r="H251" i="6" s="1"/>
  <c r="F252" i="6"/>
  <c r="G252" i="6" s="1"/>
  <c r="H252" i="6" s="1"/>
  <c r="F253" i="6"/>
  <c r="G253" i="6" s="1"/>
  <c r="H253" i="6" s="1"/>
  <c r="F254" i="6"/>
  <c r="G254" i="6"/>
  <c r="H254" i="6" s="1"/>
  <c r="F255" i="6"/>
  <c r="G255" i="6" s="1"/>
  <c r="H255" i="6" s="1"/>
  <c r="F256" i="6"/>
  <c r="G256" i="6" s="1"/>
  <c r="H256" i="6" s="1"/>
  <c r="F257" i="6"/>
  <c r="G257" i="6" s="1"/>
  <c r="H257" i="6" s="1"/>
  <c r="F258" i="6"/>
  <c r="G258" i="6" s="1"/>
  <c r="H258" i="6" s="1"/>
  <c r="F259" i="6"/>
  <c r="G259" i="6" s="1"/>
  <c r="H259" i="6" s="1"/>
  <c r="F260" i="6"/>
  <c r="G260" i="6"/>
  <c r="H260" i="6" s="1"/>
  <c r="F261" i="6"/>
  <c r="G261" i="6" s="1"/>
  <c r="H261" i="6" s="1"/>
  <c r="F262" i="6"/>
  <c r="G262" i="6" s="1"/>
  <c r="H262" i="6" s="1"/>
  <c r="F263" i="6"/>
  <c r="G263" i="6" s="1"/>
  <c r="H263" i="6" s="1"/>
  <c r="F264" i="6"/>
  <c r="G264" i="6" s="1"/>
  <c r="H264" i="6" s="1"/>
  <c r="F265" i="6"/>
  <c r="G265" i="6" s="1"/>
  <c r="H265" i="6" s="1"/>
  <c r="F266" i="6"/>
  <c r="G266" i="6" s="1"/>
  <c r="H266" i="6" s="1"/>
  <c r="F267" i="6"/>
  <c r="G267" i="6" s="1"/>
  <c r="H267" i="6" s="1"/>
  <c r="F268" i="6"/>
  <c r="G268" i="6" s="1"/>
  <c r="H268" i="6" s="1"/>
  <c r="F269" i="6"/>
  <c r="G269" i="6" s="1"/>
  <c r="H269" i="6" s="1"/>
  <c r="F270" i="6"/>
  <c r="G270" i="6" s="1"/>
  <c r="H270" i="6" s="1"/>
  <c r="F271" i="6"/>
  <c r="G271" i="6" s="1"/>
  <c r="H271" i="6" s="1"/>
  <c r="F272" i="6"/>
  <c r="G272" i="6" s="1"/>
  <c r="H272" i="6" s="1"/>
  <c r="F273" i="6"/>
  <c r="G273" i="6" s="1"/>
  <c r="H273" i="6" s="1"/>
  <c r="F274" i="6"/>
  <c r="G274" i="6" s="1"/>
  <c r="H274" i="6" s="1"/>
  <c r="F275" i="6"/>
  <c r="G275" i="6" s="1"/>
  <c r="H275" i="6" s="1"/>
  <c r="F276" i="6"/>
  <c r="G276" i="6" s="1"/>
  <c r="H276" i="6" s="1"/>
  <c r="F277" i="6"/>
  <c r="G277" i="6" s="1"/>
  <c r="H277" i="6" s="1"/>
  <c r="F278" i="6"/>
  <c r="G278" i="6"/>
  <c r="H278" i="6" s="1"/>
  <c r="F279" i="6"/>
  <c r="G279" i="6" s="1"/>
  <c r="H279" i="6" s="1"/>
  <c r="F280" i="6"/>
  <c r="G280" i="6" s="1"/>
  <c r="H280" i="6" s="1"/>
  <c r="F281" i="6"/>
  <c r="G281" i="6" s="1"/>
  <c r="H281" i="6" s="1"/>
  <c r="F282" i="6"/>
  <c r="G282" i="6" s="1"/>
  <c r="H282" i="6" s="1"/>
  <c r="F283" i="6"/>
  <c r="G283" i="6" s="1"/>
  <c r="H283" i="6" s="1"/>
  <c r="F284" i="6"/>
  <c r="G284" i="6" s="1"/>
  <c r="H284" i="6" s="1"/>
  <c r="F285" i="6"/>
  <c r="G285" i="6" s="1"/>
  <c r="H285" i="6" s="1"/>
  <c r="F286" i="6"/>
  <c r="G286" i="6"/>
  <c r="H286" i="6" s="1"/>
  <c r="F287" i="6"/>
  <c r="G287" i="6" s="1"/>
  <c r="H287" i="6" s="1"/>
  <c r="F288" i="6"/>
  <c r="G288" i="6" s="1"/>
  <c r="H288" i="6" s="1"/>
  <c r="F289" i="6"/>
  <c r="G289" i="6" s="1"/>
  <c r="H289" i="6" s="1"/>
  <c r="F290" i="6"/>
  <c r="G290" i="6" s="1"/>
  <c r="H290" i="6" s="1"/>
  <c r="F291" i="6"/>
  <c r="G291" i="6" s="1"/>
  <c r="H291" i="6" s="1"/>
  <c r="F292" i="6"/>
  <c r="G292" i="6"/>
  <c r="H292" i="6" s="1"/>
  <c r="F293" i="6"/>
  <c r="G293" i="6" s="1"/>
  <c r="H293" i="6" s="1"/>
  <c r="F294" i="6"/>
  <c r="G294" i="6" s="1"/>
  <c r="H294" i="6" s="1"/>
  <c r="F295" i="6"/>
  <c r="G295" i="6" s="1"/>
  <c r="H295" i="6" s="1"/>
  <c r="F296" i="6"/>
  <c r="G296" i="6" s="1"/>
  <c r="H296" i="6" s="1"/>
  <c r="F297" i="6"/>
  <c r="G297" i="6" s="1"/>
  <c r="H297" i="6" s="1"/>
  <c r="F298" i="6"/>
  <c r="G298" i="6" s="1"/>
  <c r="H298" i="6" s="1"/>
  <c r="F299" i="6"/>
  <c r="G299" i="6" s="1"/>
  <c r="H299" i="6" s="1"/>
  <c r="F300" i="6"/>
  <c r="G300" i="6" s="1"/>
  <c r="H300" i="6" s="1"/>
  <c r="F301" i="6"/>
  <c r="G301" i="6" s="1"/>
  <c r="H301" i="6" s="1"/>
  <c r="F302" i="6"/>
  <c r="G302" i="6" s="1"/>
  <c r="H302" i="6" s="1"/>
  <c r="F303" i="6"/>
  <c r="G303" i="6" s="1"/>
  <c r="H303" i="6" s="1"/>
  <c r="F304" i="6"/>
  <c r="G304" i="6" s="1"/>
  <c r="H304" i="6" s="1"/>
  <c r="F305" i="6"/>
  <c r="G305" i="6" s="1"/>
  <c r="H305" i="6" s="1"/>
  <c r="F306" i="6"/>
  <c r="G306" i="6" s="1"/>
  <c r="H306" i="6" s="1"/>
  <c r="F307" i="6"/>
  <c r="G307" i="6" s="1"/>
  <c r="H307" i="6" s="1"/>
  <c r="F308" i="6"/>
  <c r="G308" i="6" s="1"/>
  <c r="H308" i="6" s="1"/>
  <c r="F309" i="6"/>
  <c r="G309" i="6" s="1"/>
  <c r="H309" i="6" s="1"/>
  <c r="F310" i="6"/>
  <c r="G310" i="6" s="1"/>
  <c r="H310" i="6" s="1"/>
  <c r="F311" i="6"/>
  <c r="G311" i="6" s="1"/>
  <c r="H311" i="6" s="1"/>
  <c r="F312" i="6"/>
  <c r="G312" i="6" s="1"/>
  <c r="H312" i="6" s="1"/>
  <c r="F313" i="6"/>
  <c r="G313" i="6" s="1"/>
  <c r="H313" i="6" s="1"/>
  <c r="F314" i="6"/>
  <c r="G314" i="6" s="1"/>
  <c r="H314" i="6" s="1"/>
  <c r="F315" i="6"/>
  <c r="G315" i="6" s="1"/>
  <c r="H315" i="6" s="1"/>
  <c r="F316" i="6"/>
  <c r="G316" i="6" s="1"/>
  <c r="H316" i="6" s="1"/>
  <c r="F317" i="6"/>
  <c r="G317" i="6" s="1"/>
  <c r="H317" i="6" s="1"/>
  <c r="F318" i="6"/>
  <c r="G318" i="6"/>
  <c r="H318" i="6" s="1"/>
  <c r="F319" i="6"/>
  <c r="G319" i="6" s="1"/>
  <c r="H319" i="6" s="1"/>
  <c r="F320" i="6"/>
  <c r="G320" i="6" s="1"/>
  <c r="H320" i="6" s="1"/>
  <c r="F321" i="6"/>
  <c r="G321" i="6" s="1"/>
  <c r="H321" i="6" s="1"/>
  <c r="F322" i="6"/>
  <c r="G322" i="6" s="1"/>
  <c r="H322" i="6" s="1"/>
  <c r="F323" i="6"/>
  <c r="G323" i="6" s="1"/>
  <c r="H323" i="6" s="1"/>
  <c r="F324" i="6"/>
  <c r="G324" i="6" s="1"/>
  <c r="H324" i="6" s="1"/>
  <c r="F325" i="6"/>
  <c r="G325" i="6" s="1"/>
  <c r="H325" i="6" s="1"/>
  <c r="F326" i="6"/>
  <c r="G326" i="6" s="1"/>
  <c r="H326" i="6" s="1"/>
  <c r="F327" i="6"/>
  <c r="G327" i="6" s="1"/>
  <c r="H327" i="6" s="1"/>
  <c r="F328" i="6"/>
  <c r="G328" i="6" s="1"/>
  <c r="H328" i="6" s="1"/>
  <c r="F329" i="6"/>
  <c r="G329" i="6" s="1"/>
  <c r="H329" i="6" s="1"/>
  <c r="F330" i="6"/>
  <c r="G330" i="6" s="1"/>
  <c r="H330" i="6" s="1"/>
  <c r="F331" i="6"/>
  <c r="G331" i="6" s="1"/>
  <c r="H331" i="6" s="1"/>
  <c r="F332" i="6"/>
  <c r="G332" i="6" s="1"/>
  <c r="H332" i="6" s="1"/>
  <c r="F333" i="6"/>
  <c r="G333" i="6" s="1"/>
  <c r="H333" i="6" s="1"/>
  <c r="F334" i="6"/>
  <c r="G334" i="6"/>
  <c r="H334" i="6" s="1"/>
  <c r="F335" i="6"/>
  <c r="G335" i="6" s="1"/>
  <c r="H335" i="6" s="1"/>
  <c r="F336" i="6"/>
  <c r="G336" i="6" s="1"/>
  <c r="H336" i="6" s="1"/>
  <c r="F337" i="6"/>
  <c r="G337" i="6" s="1"/>
  <c r="H337" i="6" s="1"/>
  <c r="F338" i="6"/>
  <c r="G338" i="6" s="1"/>
  <c r="H338" i="6" s="1"/>
  <c r="F339" i="6"/>
  <c r="G339" i="6" s="1"/>
  <c r="H339" i="6" s="1"/>
  <c r="F340" i="6"/>
  <c r="G340" i="6" s="1"/>
  <c r="H340" i="6" s="1"/>
  <c r="F341" i="6"/>
  <c r="G341" i="6" s="1"/>
  <c r="H341" i="6" s="1"/>
  <c r="F342" i="6"/>
  <c r="G342" i="6" s="1"/>
  <c r="H342" i="6" s="1"/>
  <c r="F343" i="6"/>
  <c r="G343" i="6" s="1"/>
  <c r="H343" i="6" s="1"/>
  <c r="C344" i="6"/>
  <c r="C349" i="6" s="1"/>
  <c r="F345" i="6"/>
  <c r="G345" i="6" s="1"/>
  <c r="H345" i="6" s="1"/>
  <c r="F346" i="6"/>
  <c r="G346" i="6" s="1"/>
  <c r="H346" i="6" s="1"/>
  <c r="F347" i="6"/>
  <c r="G347" i="6" s="1"/>
  <c r="H347" i="6" s="1"/>
  <c r="F348" i="6"/>
  <c r="G348" i="6" s="1"/>
  <c r="H348" i="6" s="1"/>
  <c r="C344" i="8"/>
  <c r="F344" i="8" s="1"/>
  <c r="G344" i="8" s="1"/>
  <c r="H344" i="8" s="1"/>
  <c r="F1062" i="3"/>
  <c r="G1062" i="3" s="1"/>
  <c r="F1063" i="3"/>
  <c r="G1063" i="3" s="1"/>
  <c r="F1064" i="3"/>
  <c r="G1064" i="3" s="1"/>
  <c r="F1065" i="3"/>
  <c r="G1065" i="3" s="1"/>
  <c r="F1066" i="3"/>
  <c r="G1066" i="3" s="1"/>
  <c r="F1067" i="3"/>
  <c r="G1067" i="3" s="1"/>
  <c r="F1068" i="3"/>
  <c r="G1068" i="3" s="1"/>
  <c r="F1070" i="3"/>
  <c r="G1070" i="3" s="1"/>
  <c r="F1071" i="3"/>
  <c r="G1071" i="3"/>
  <c r="F1072" i="3"/>
  <c r="G1072" i="3" s="1"/>
  <c r="F1073" i="3"/>
  <c r="G1073" i="3" s="1"/>
  <c r="F1074" i="3"/>
  <c r="G1074" i="3" s="1"/>
  <c r="F1075" i="3"/>
  <c r="G1075" i="3" s="1"/>
  <c r="F1076" i="3"/>
  <c r="G1076" i="3" s="1"/>
  <c r="F1077" i="3"/>
  <c r="G1077" i="3"/>
  <c r="F1078" i="3"/>
  <c r="G1078" i="3" s="1"/>
  <c r="F1079" i="3"/>
  <c r="G1079" i="3" s="1"/>
  <c r="F1080" i="3"/>
  <c r="G1080" i="3" s="1"/>
  <c r="F1081" i="3"/>
  <c r="G1081" i="3" s="1"/>
  <c r="F1082" i="3"/>
  <c r="G1082" i="3" s="1"/>
  <c r="F1083" i="3"/>
  <c r="G1083" i="3" s="1"/>
  <c r="F1084" i="3"/>
  <c r="G1084" i="3" s="1"/>
  <c r="F67" i="6"/>
  <c r="G67" i="6" s="1"/>
  <c r="H67" i="6" s="1"/>
  <c r="F68" i="6"/>
  <c r="G68" i="6" s="1"/>
  <c r="H68" i="6" s="1"/>
  <c r="F69" i="6"/>
  <c r="G69" i="6" s="1"/>
  <c r="H69" i="6" s="1"/>
  <c r="F70" i="6"/>
  <c r="G70" i="6" s="1"/>
  <c r="H70" i="6" s="1"/>
  <c r="F71" i="6"/>
  <c r="G71" i="6" s="1"/>
  <c r="H71" i="6" s="1"/>
  <c r="F72" i="6"/>
  <c r="G72" i="6" s="1"/>
  <c r="H72" i="6" s="1"/>
  <c r="F73" i="6"/>
  <c r="G73" i="6" s="1"/>
  <c r="H73" i="6" s="1"/>
  <c r="F74" i="6"/>
  <c r="G74" i="6" s="1"/>
  <c r="H74" i="6" s="1"/>
  <c r="F75" i="6"/>
  <c r="G75" i="6"/>
  <c r="H75" i="6" s="1"/>
  <c r="F76" i="6"/>
  <c r="G76" i="6" s="1"/>
  <c r="H76" i="6" s="1"/>
  <c r="F77" i="6"/>
  <c r="G77" i="6" s="1"/>
  <c r="H77" i="6" s="1"/>
  <c r="F78" i="6"/>
  <c r="G78" i="6" s="1"/>
  <c r="H78" i="6" s="1"/>
  <c r="F79" i="6"/>
  <c r="G79" i="6" s="1"/>
  <c r="H79" i="6" s="1"/>
  <c r="F80" i="6"/>
  <c r="G80" i="6" s="1"/>
  <c r="H80" i="6" s="1"/>
  <c r="F81" i="6"/>
  <c r="G81" i="6"/>
  <c r="H81" i="6" s="1"/>
  <c r="J1063" i="3"/>
  <c r="K1063" i="3" s="1"/>
  <c r="J1064" i="3"/>
  <c r="K1064" i="3" s="1"/>
  <c r="L1064" i="3" s="1"/>
  <c r="J1065" i="3"/>
  <c r="K1065" i="3"/>
  <c r="J1066" i="3"/>
  <c r="K1066" i="3" s="1"/>
  <c r="L1066" i="3" s="1"/>
  <c r="J1067" i="3"/>
  <c r="K1067" i="3" s="1"/>
  <c r="J1068" i="3"/>
  <c r="K1068" i="3" s="1"/>
  <c r="L1068" i="3" s="1"/>
  <c r="J1069" i="3"/>
  <c r="K1069" i="3" s="1"/>
  <c r="J1070" i="3"/>
  <c r="K1070" i="3" s="1"/>
  <c r="L1070" i="3" s="1"/>
  <c r="J1071" i="3"/>
  <c r="K1071" i="3" s="1"/>
  <c r="J1072" i="3"/>
  <c r="K1072" i="3" s="1"/>
  <c r="L1072" i="3" s="1"/>
  <c r="J1073" i="3"/>
  <c r="K1073" i="3" s="1"/>
  <c r="J1074" i="3"/>
  <c r="K1074" i="3" s="1"/>
  <c r="L1074" i="3" s="1"/>
  <c r="J1075" i="3"/>
  <c r="K1075" i="3" s="1"/>
  <c r="J1076" i="3"/>
  <c r="K1076" i="3" s="1"/>
  <c r="L1076" i="3" s="1"/>
  <c r="J1077" i="3"/>
  <c r="K1077" i="3" s="1"/>
  <c r="J1078" i="3"/>
  <c r="K1078" i="3"/>
  <c r="L1078" i="3" s="1"/>
  <c r="J1079" i="3"/>
  <c r="K1079" i="3" s="1"/>
  <c r="J1080" i="3"/>
  <c r="K1080" i="3" s="1"/>
  <c r="L1080" i="3" s="1"/>
  <c r="J1081" i="3"/>
  <c r="K1081" i="3"/>
  <c r="J1082" i="3"/>
  <c r="K1082" i="3" s="1"/>
  <c r="J1083" i="3"/>
  <c r="K1083" i="3" s="1"/>
  <c r="J1084" i="3"/>
  <c r="K1084" i="3" s="1"/>
  <c r="J1085" i="3"/>
  <c r="K1085" i="3" s="1"/>
  <c r="F1085" i="3"/>
  <c r="J1086" i="3"/>
  <c r="K1086" i="3" s="1"/>
  <c r="F1086" i="3"/>
  <c r="J1087" i="3"/>
  <c r="K1087" i="3" s="1"/>
  <c r="F1087" i="3"/>
  <c r="J1088" i="3"/>
  <c r="K1088" i="3" s="1"/>
  <c r="F1088" i="3"/>
  <c r="J1089" i="3"/>
  <c r="K1089" i="3" s="1"/>
  <c r="F1089" i="3"/>
  <c r="J1090" i="3"/>
  <c r="K1090" i="3" s="1"/>
  <c r="F1090" i="3"/>
  <c r="J1091" i="3"/>
  <c r="K1091" i="3" s="1"/>
  <c r="F1091" i="3"/>
  <c r="J1092" i="3"/>
  <c r="K1092" i="3" s="1"/>
  <c r="L1092" i="3" s="1"/>
  <c r="F1092" i="3"/>
  <c r="J1093" i="3"/>
  <c r="K1093" i="3" s="1"/>
  <c r="F1093" i="3"/>
  <c r="J1094" i="3"/>
  <c r="K1094" i="3"/>
  <c r="F1094" i="3"/>
  <c r="J1095" i="3"/>
  <c r="K1095" i="3" s="1"/>
  <c r="F1095" i="3"/>
  <c r="J1096" i="3"/>
  <c r="K1096" i="3" s="1"/>
  <c r="F1096" i="3"/>
  <c r="J1097" i="3"/>
  <c r="K1097" i="3" s="1"/>
  <c r="F1097" i="3"/>
  <c r="J1098" i="3"/>
  <c r="K1098" i="3" s="1"/>
  <c r="F1098" i="3"/>
  <c r="J1062" i="3"/>
  <c r="K1062" i="3" s="1"/>
  <c r="J1059" i="3"/>
  <c r="K1059" i="3" s="1"/>
  <c r="L1059" i="3" s="1"/>
  <c r="F1059" i="3"/>
  <c r="F1098" i="7"/>
  <c r="F1097" i="7"/>
  <c r="F1096" i="7"/>
  <c r="F1095" i="7"/>
  <c r="F1094" i="7"/>
  <c r="F1093" i="7"/>
  <c r="F1092" i="7"/>
  <c r="F1091" i="7"/>
  <c r="F1090" i="7"/>
  <c r="F1089" i="7"/>
  <c r="F1088" i="7"/>
  <c r="F1087" i="7"/>
  <c r="F1086" i="7"/>
  <c r="F1085" i="7"/>
  <c r="F1084" i="7"/>
  <c r="F1083" i="7"/>
  <c r="F1082" i="7"/>
  <c r="F1081" i="7"/>
  <c r="F1080" i="7"/>
  <c r="F1079" i="7"/>
  <c r="F1078" i="7"/>
  <c r="F1077" i="7"/>
  <c r="F1076" i="7"/>
  <c r="F1074" i="7"/>
  <c r="F1073" i="7"/>
  <c r="F1072" i="7"/>
  <c r="F1071" i="7"/>
  <c r="F1070" i="7"/>
  <c r="F1069" i="7"/>
  <c r="F1068" i="7"/>
  <c r="F1067" i="7"/>
  <c r="F1066" i="7"/>
  <c r="F1065" i="7"/>
  <c r="F1064" i="7"/>
  <c r="F1063" i="7"/>
  <c r="F1062" i="7"/>
  <c r="F1098" i="9"/>
  <c r="G1098" i="9" s="1"/>
  <c r="H1098" i="9" s="1"/>
  <c r="F1097" i="9"/>
  <c r="G1097" i="9" s="1"/>
  <c r="H1097" i="9" s="1"/>
  <c r="F1096" i="9"/>
  <c r="G1096" i="9" s="1"/>
  <c r="H1096" i="9" s="1"/>
  <c r="F1095" i="9"/>
  <c r="G1095" i="9" s="1"/>
  <c r="H1095" i="9" s="1"/>
  <c r="F1094" i="9"/>
  <c r="G1094" i="9" s="1"/>
  <c r="H1094" i="9" s="1"/>
  <c r="F1093" i="9"/>
  <c r="G1093" i="9" s="1"/>
  <c r="H1093" i="9" s="1"/>
  <c r="F1092" i="9"/>
  <c r="G1092" i="9" s="1"/>
  <c r="H1092" i="9" s="1"/>
  <c r="F1091" i="9"/>
  <c r="G1091" i="9" s="1"/>
  <c r="H1091" i="9" s="1"/>
  <c r="F1090" i="9"/>
  <c r="G1090" i="9" s="1"/>
  <c r="H1090" i="9" s="1"/>
  <c r="F1089" i="9"/>
  <c r="G1089" i="9" s="1"/>
  <c r="H1089" i="9" s="1"/>
  <c r="F1088" i="9"/>
  <c r="G1088" i="9" s="1"/>
  <c r="H1088" i="9" s="1"/>
  <c r="F1087" i="9"/>
  <c r="G1087" i="9" s="1"/>
  <c r="H1087" i="9" s="1"/>
  <c r="F1086" i="9"/>
  <c r="G1086" i="9" s="1"/>
  <c r="H1086" i="9" s="1"/>
  <c r="F1085" i="9"/>
  <c r="G1085" i="9" s="1"/>
  <c r="H1085" i="9" s="1"/>
  <c r="F1084" i="9"/>
  <c r="G1084" i="9" s="1"/>
  <c r="H1084" i="9" s="1"/>
  <c r="F1083" i="9"/>
  <c r="G1083" i="9" s="1"/>
  <c r="H1083" i="9" s="1"/>
  <c r="F1082" i="9"/>
  <c r="G1082" i="9" s="1"/>
  <c r="H1082" i="9" s="1"/>
  <c r="F1081" i="9"/>
  <c r="G1081" i="9" s="1"/>
  <c r="H1081" i="9" s="1"/>
  <c r="F1080" i="9"/>
  <c r="G1080" i="9" s="1"/>
  <c r="H1080" i="9" s="1"/>
  <c r="F1079" i="9"/>
  <c r="G1079" i="9" s="1"/>
  <c r="H1079" i="9" s="1"/>
  <c r="F1078" i="9"/>
  <c r="G1078" i="9" s="1"/>
  <c r="H1078" i="9" s="1"/>
  <c r="F1077" i="9"/>
  <c r="G1077" i="9" s="1"/>
  <c r="H1077" i="9" s="1"/>
  <c r="F1076" i="9"/>
  <c r="G1076" i="9" s="1"/>
  <c r="H1076" i="9" s="1"/>
  <c r="F1075" i="9"/>
  <c r="G1075" i="9" s="1"/>
  <c r="H1075" i="9" s="1"/>
  <c r="F1074" i="9"/>
  <c r="G1074" i="9" s="1"/>
  <c r="H1074" i="9" s="1"/>
  <c r="F1073" i="9"/>
  <c r="G1073" i="9" s="1"/>
  <c r="H1073" i="9" s="1"/>
  <c r="F1072" i="9"/>
  <c r="G1072" i="9" s="1"/>
  <c r="H1072" i="9" s="1"/>
  <c r="F1071" i="9"/>
  <c r="G1071" i="9"/>
  <c r="H1071" i="9" s="1"/>
  <c r="F1070" i="9"/>
  <c r="G1070" i="9" s="1"/>
  <c r="H1070" i="9" s="1"/>
  <c r="F1069" i="9"/>
  <c r="G1069" i="9" s="1"/>
  <c r="H1069" i="9" s="1"/>
  <c r="F1068" i="9"/>
  <c r="G1068" i="9" s="1"/>
  <c r="H1068" i="9" s="1"/>
  <c r="F1067" i="9"/>
  <c r="G1067" i="9" s="1"/>
  <c r="H1067" i="9" s="1"/>
  <c r="F1066" i="9"/>
  <c r="G1066" i="9" s="1"/>
  <c r="H1066" i="9" s="1"/>
  <c r="F1065" i="9"/>
  <c r="G1065" i="9" s="1"/>
  <c r="H1065" i="9" s="1"/>
  <c r="F1064" i="9"/>
  <c r="G1064" i="9" s="1"/>
  <c r="H1064" i="9" s="1"/>
  <c r="F1063" i="9"/>
  <c r="G1063" i="9" s="1"/>
  <c r="H1063" i="9" s="1"/>
  <c r="F1062" i="9"/>
  <c r="G1062" i="9" s="1"/>
  <c r="H1062" i="9" s="1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8" i="5"/>
  <c r="F1067" i="5"/>
  <c r="F1066" i="5"/>
  <c r="F1065" i="5"/>
  <c r="F1064" i="5"/>
  <c r="F1063" i="5"/>
  <c r="F1062" i="5"/>
  <c r="F1098" i="6"/>
  <c r="G1098" i="6" s="1"/>
  <c r="H1098" i="6" s="1"/>
  <c r="F1097" i="6"/>
  <c r="G1097" i="6" s="1"/>
  <c r="H1097" i="6" s="1"/>
  <c r="F1096" i="6"/>
  <c r="G1096" i="6" s="1"/>
  <c r="H1096" i="6" s="1"/>
  <c r="F1095" i="6"/>
  <c r="G1095" i="6" s="1"/>
  <c r="H1095" i="6" s="1"/>
  <c r="F1094" i="6"/>
  <c r="G1094" i="6" s="1"/>
  <c r="H1094" i="6" s="1"/>
  <c r="F1093" i="6"/>
  <c r="G1093" i="6" s="1"/>
  <c r="H1093" i="6" s="1"/>
  <c r="F1092" i="6"/>
  <c r="G1092" i="6"/>
  <c r="H1092" i="6" s="1"/>
  <c r="F1091" i="6"/>
  <c r="G1091" i="6" s="1"/>
  <c r="H1091" i="6" s="1"/>
  <c r="F1090" i="6"/>
  <c r="G1090" i="6" s="1"/>
  <c r="H1090" i="6" s="1"/>
  <c r="F1089" i="6"/>
  <c r="G1089" i="6" s="1"/>
  <c r="H1089" i="6" s="1"/>
  <c r="F1088" i="6"/>
  <c r="G1088" i="6" s="1"/>
  <c r="H1088" i="6" s="1"/>
  <c r="F1087" i="6"/>
  <c r="G1087" i="6" s="1"/>
  <c r="H1087" i="6" s="1"/>
  <c r="F1086" i="6"/>
  <c r="G1086" i="6" s="1"/>
  <c r="H1086" i="6" s="1"/>
  <c r="F1085" i="6"/>
  <c r="G1085" i="6" s="1"/>
  <c r="H1085" i="6" s="1"/>
  <c r="F1084" i="6"/>
  <c r="G1084" i="6" s="1"/>
  <c r="H1084" i="6" s="1"/>
  <c r="F1083" i="6"/>
  <c r="G1083" i="6" s="1"/>
  <c r="H1083" i="6" s="1"/>
  <c r="F1082" i="6"/>
  <c r="G1082" i="6" s="1"/>
  <c r="H1082" i="6" s="1"/>
  <c r="F1081" i="6"/>
  <c r="G1081" i="6" s="1"/>
  <c r="H1081" i="6" s="1"/>
  <c r="F1080" i="6"/>
  <c r="G1080" i="6" s="1"/>
  <c r="H1080" i="6" s="1"/>
  <c r="F1079" i="6"/>
  <c r="G1079" i="6" s="1"/>
  <c r="H1079" i="6" s="1"/>
  <c r="F1078" i="6"/>
  <c r="G1078" i="6" s="1"/>
  <c r="H1078" i="6" s="1"/>
  <c r="F1077" i="6"/>
  <c r="G1077" i="6" s="1"/>
  <c r="H1077" i="6" s="1"/>
  <c r="F1076" i="6"/>
  <c r="G1076" i="6" s="1"/>
  <c r="H1076" i="6" s="1"/>
  <c r="F1075" i="6"/>
  <c r="G1075" i="6" s="1"/>
  <c r="H1075" i="6" s="1"/>
  <c r="F1074" i="6"/>
  <c r="G1074" i="6" s="1"/>
  <c r="H1074" i="6" s="1"/>
  <c r="F1073" i="6"/>
  <c r="G1073" i="6" s="1"/>
  <c r="H1073" i="6" s="1"/>
  <c r="F1072" i="6"/>
  <c r="G1072" i="6" s="1"/>
  <c r="H1072" i="6" s="1"/>
  <c r="F1071" i="6"/>
  <c r="G1071" i="6" s="1"/>
  <c r="H1071" i="6" s="1"/>
  <c r="F1070" i="6"/>
  <c r="G1070" i="6" s="1"/>
  <c r="H1070" i="6" s="1"/>
  <c r="F1069" i="6"/>
  <c r="G1069" i="6" s="1"/>
  <c r="H1069" i="6" s="1"/>
  <c r="F1068" i="6"/>
  <c r="G1068" i="6" s="1"/>
  <c r="H1068" i="6" s="1"/>
  <c r="F1067" i="6"/>
  <c r="G1067" i="6" s="1"/>
  <c r="H1067" i="6" s="1"/>
  <c r="F1066" i="6"/>
  <c r="G1066" i="6" s="1"/>
  <c r="H1066" i="6" s="1"/>
  <c r="F1065" i="6"/>
  <c r="G1065" i="6" s="1"/>
  <c r="H1065" i="6" s="1"/>
  <c r="F1064" i="6"/>
  <c r="G1064" i="6" s="1"/>
  <c r="H1064" i="6" s="1"/>
  <c r="F1063" i="6"/>
  <c r="G1063" i="6" s="1"/>
  <c r="H1063" i="6" s="1"/>
  <c r="F1062" i="6"/>
  <c r="G1062" i="6" s="1"/>
  <c r="H1062" i="6" s="1"/>
  <c r="F1098" i="4"/>
  <c r="I1098" i="4" s="1"/>
  <c r="F1100" i="22" s="1"/>
  <c r="F1097" i="4"/>
  <c r="I1097" i="4" s="1"/>
  <c r="F1099" i="22" s="1"/>
  <c r="F1096" i="4"/>
  <c r="F1095" i="4"/>
  <c r="I1095" i="4" s="1"/>
  <c r="F1097" i="22" s="1"/>
  <c r="F1094" i="4"/>
  <c r="I1094" i="4" s="1"/>
  <c r="F1096" i="22" s="1"/>
  <c r="F1093" i="4"/>
  <c r="I1093" i="4" s="1"/>
  <c r="F1095" i="22" s="1"/>
  <c r="F1092" i="4"/>
  <c r="F1091" i="4"/>
  <c r="I1091" i="4" s="1"/>
  <c r="F1093" i="22" s="1"/>
  <c r="F1090" i="4"/>
  <c r="I1090" i="4" s="1"/>
  <c r="F1092" i="22" s="1"/>
  <c r="F1089" i="4"/>
  <c r="I1089" i="4" s="1"/>
  <c r="F1091" i="22" s="1"/>
  <c r="F1088" i="4"/>
  <c r="F1087" i="4"/>
  <c r="I1087" i="4" s="1"/>
  <c r="F1089" i="22" s="1"/>
  <c r="F1086" i="4"/>
  <c r="I1086" i="4" s="1"/>
  <c r="F1088" i="22" s="1"/>
  <c r="F1085" i="4"/>
  <c r="I1085" i="4" s="1"/>
  <c r="F1087" i="22" s="1"/>
  <c r="F1084" i="4"/>
  <c r="I1084" i="4" s="1"/>
  <c r="F1086" i="22" s="1"/>
  <c r="F1083" i="4"/>
  <c r="I1083" i="4" s="1"/>
  <c r="F1085" i="22" s="1"/>
  <c r="F1082" i="4"/>
  <c r="F1081" i="4"/>
  <c r="I1081" i="4" s="1"/>
  <c r="F1083" i="22" s="1"/>
  <c r="F1080" i="4"/>
  <c r="F1079" i="4"/>
  <c r="I1079" i="4" s="1"/>
  <c r="F1081" i="22" s="1"/>
  <c r="F1078" i="4"/>
  <c r="I1078" i="4" s="1"/>
  <c r="F1080" i="22" s="1"/>
  <c r="F1077" i="4"/>
  <c r="I1077" i="4" s="1"/>
  <c r="F1079" i="22" s="1"/>
  <c r="F1076" i="4"/>
  <c r="F1075" i="4"/>
  <c r="I1075" i="4"/>
  <c r="F1077" i="22" s="1"/>
  <c r="F1074" i="4"/>
  <c r="I1074" i="4" s="1"/>
  <c r="F1076" i="22" s="1"/>
  <c r="F1073" i="4"/>
  <c r="F1072" i="4"/>
  <c r="F1071" i="4"/>
  <c r="I1071" i="4" s="1"/>
  <c r="F1073" i="22" s="1"/>
  <c r="F1070" i="4"/>
  <c r="I1070" i="4" s="1"/>
  <c r="F1072" i="22" s="1"/>
  <c r="F1068" i="4"/>
  <c r="F1067" i="4"/>
  <c r="F1066" i="4"/>
  <c r="F1065" i="4"/>
  <c r="I1065" i="4" s="1"/>
  <c r="F1067" i="22" s="1"/>
  <c r="F1064" i="4"/>
  <c r="F1063" i="4"/>
  <c r="I1063" i="4" s="1"/>
  <c r="F1065" i="22" s="1"/>
  <c r="F1062" i="4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K1098" i="7"/>
  <c r="M1098" i="7" s="1"/>
  <c r="K1097" i="7"/>
  <c r="M1097" i="7" s="1"/>
  <c r="K1096" i="7"/>
  <c r="M1096" i="7" s="1"/>
  <c r="K1095" i="7"/>
  <c r="M1095" i="7" s="1"/>
  <c r="K1094" i="7"/>
  <c r="M1094" i="7" s="1"/>
  <c r="K1093" i="7"/>
  <c r="M1093" i="7" s="1"/>
  <c r="K1092" i="7"/>
  <c r="M1092" i="7" s="1"/>
  <c r="K1091" i="7"/>
  <c r="M1091" i="7" s="1"/>
  <c r="K1090" i="7"/>
  <c r="M1090" i="7" s="1"/>
  <c r="K1089" i="7"/>
  <c r="M1089" i="7" s="1"/>
  <c r="K1088" i="7"/>
  <c r="M1088" i="7" s="1"/>
  <c r="K1087" i="7"/>
  <c r="M1087" i="7" s="1"/>
  <c r="K1086" i="7"/>
  <c r="M1086" i="7"/>
  <c r="K1085" i="7"/>
  <c r="M1085" i="7" s="1"/>
  <c r="K1084" i="7"/>
  <c r="M1084" i="7" s="1"/>
  <c r="K1083" i="7"/>
  <c r="M1083" i="7" s="1"/>
  <c r="K1082" i="7"/>
  <c r="M1082" i="7" s="1"/>
  <c r="K1081" i="7"/>
  <c r="M1081" i="7" s="1"/>
  <c r="K1080" i="7"/>
  <c r="M1080" i="7" s="1"/>
  <c r="K1079" i="7"/>
  <c r="M1079" i="7" s="1"/>
  <c r="K1078" i="7"/>
  <c r="M1078" i="7" s="1"/>
  <c r="K1077" i="7"/>
  <c r="M1077" i="7" s="1"/>
  <c r="K1076" i="7"/>
  <c r="M1076" i="7"/>
  <c r="N1076" i="7" s="1"/>
  <c r="K1075" i="7"/>
  <c r="M1075" i="7" s="1"/>
  <c r="K1074" i="7"/>
  <c r="M1074" i="7" s="1"/>
  <c r="K1073" i="7"/>
  <c r="M1073" i="7" s="1"/>
  <c r="K1072" i="7"/>
  <c r="M1072" i="7" s="1"/>
  <c r="N1072" i="7" s="1"/>
  <c r="Q1072" i="7" s="1"/>
  <c r="G1074" i="22" s="1"/>
  <c r="K1071" i="7"/>
  <c r="M1071" i="7" s="1"/>
  <c r="K1070" i="7"/>
  <c r="M1070" i="7" s="1"/>
  <c r="K1069" i="7"/>
  <c r="M1069" i="7" s="1"/>
  <c r="K1068" i="7"/>
  <c r="M1068" i="7" s="1"/>
  <c r="K1067" i="7"/>
  <c r="M1067" i="7" s="1"/>
  <c r="K1066" i="7"/>
  <c r="M1066" i="7" s="1"/>
  <c r="N1066" i="7" s="1"/>
  <c r="Q1066" i="7" s="1"/>
  <c r="K1065" i="7"/>
  <c r="M1065" i="7" s="1"/>
  <c r="K1064" i="7"/>
  <c r="M1064" i="7" s="1"/>
  <c r="K1063" i="7"/>
  <c r="M1063" i="7" s="1"/>
  <c r="K1062" i="7"/>
  <c r="J1098" i="5"/>
  <c r="K1098" i="5" s="1"/>
  <c r="L1098" i="5" s="1"/>
  <c r="J1097" i="5"/>
  <c r="K1097" i="5" s="1"/>
  <c r="L1097" i="5" s="1"/>
  <c r="J1096" i="5"/>
  <c r="K1096" i="5" s="1"/>
  <c r="L1096" i="5" s="1"/>
  <c r="J1095" i="5"/>
  <c r="K1095" i="5" s="1"/>
  <c r="L1095" i="5" s="1"/>
  <c r="J1094" i="5"/>
  <c r="K1094" i="5" s="1"/>
  <c r="L1094" i="5" s="1"/>
  <c r="J1093" i="5"/>
  <c r="K1093" i="5" s="1"/>
  <c r="L1093" i="5" s="1"/>
  <c r="J1092" i="5"/>
  <c r="K1092" i="5"/>
  <c r="L1092" i="5" s="1"/>
  <c r="J1091" i="5"/>
  <c r="K1091" i="5" s="1"/>
  <c r="L1091" i="5" s="1"/>
  <c r="J1090" i="5"/>
  <c r="K1090" i="5" s="1"/>
  <c r="L1090" i="5" s="1"/>
  <c r="J1089" i="5"/>
  <c r="K1089" i="5" s="1"/>
  <c r="L1089" i="5" s="1"/>
  <c r="J1088" i="5"/>
  <c r="K1088" i="5" s="1"/>
  <c r="L1088" i="5" s="1"/>
  <c r="J1087" i="5"/>
  <c r="K1087" i="5" s="1"/>
  <c r="L1087" i="5" s="1"/>
  <c r="J1086" i="5"/>
  <c r="K1086" i="5" s="1"/>
  <c r="L1086" i="5" s="1"/>
  <c r="J1085" i="5"/>
  <c r="K1085" i="5" s="1"/>
  <c r="L1085" i="5" s="1"/>
  <c r="J1084" i="5"/>
  <c r="K1084" i="5" s="1"/>
  <c r="L1084" i="5" s="1"/>
  <c r="J1083" i="5"/>
  <c r="K1083" i="5" s="1"/>
  <c r="L1083" i="5" s="1"/>
  <c r="J1082" i="5"/>
  <c r="K1082" i="5" s="1"/>
  <c r="L1082" i="5" s="1"/>
  <c r="J1081" i="5"/>
  <c r="K1081" i="5" s="1"/>
  <c r="L1081" i="5" s="1"/>
  <c r="J1080" i="5"/>
  <c r="K1080" i="5" s="1"/>
  <c r="L1080" i="5" s="1"/>
  <c r="J1079" i="5"/>
  <c r="K1079" i="5" s="1"/>
  <c r="L1079" i="5" s="1"/>
  <c r="J1078" i="5"/>
  <c r="K1078" i="5" s="1"/>
  <c r="L1078" i="5" s="1"/>
  <c r="J1077" i="5"/>
  <c r="K1077" i="5" s="1"/>
  <c r="L1077" i="5" s="1"/>
  <c r="J1076" i="5"/>
  <c r="K1076" i="5" s="1"/>
  <c r="L1076" i="5" s="1"/>
  <c r="J1075" i="5"/>
  <c r="K1075" i="5" s="1"/>
  <c r="L1075" i="5" s="1"/>
  <c r="J1074" i="5"/>
  <c r="K1074" i="5" s="1"/>
  <c r="L1074" i="5" s="1"/>
  <c r="J1073" i="5"/>
  <c r="K1073" i="5" s="1"/>
  <c r="L1073" i="5" s="1"/>
  <c r="J1072" i="5"/>
  <c r="K1072" i="5" s="1"/>
  <c r="L1072" i="5" s="1"/>
  <c r="J1071" i="5"/>
  <c r="K1071" i="5" s="1"/>
  <c r="L1071" i="5" s="1"/>
  <c r="J1070" i="5"/>
  <c r="K1070" i="5" s="1"/>
  <c r="L1070" i="5" s="1"/>
  <c r="J1069" i="5"/>
  <c r="K1069" i="5" s="1"/>
  <c r="L1069" i="5" s="1"/>
  <c r="J1068" i="5"/>
  <c r="K1068" i="5" s="1"/>
  <c r="L1068" i="5" s="1"/>
  <c r="J1067" i="5"/>
  <c r="K1067" i="5" s="1"/>
  <c r="L1067" i="5" s="1"/>
  <c r="J1066" i="5"/>
  <c r="K1066" i="5" s="1"/>
  <c r="L1066" i="5" s="1"/>
  <c r="J1065" i="5"/>
  <c r="K1065" i="5" s="1"/>
  <c r="L1065" i="5" s="1"/>
  <c r="J1064" i="5"/>
  <c r="K1064" i="5" s="1"/>
  <c r="L1064" i="5" s="1"/>
  <c r="J1063" i="5"/>
  <c r="K1063" i="5" s="1"/>
  <c r="L1063" i="5" s="1"/>
  <c r="J1062" i="5"/>
  <c r="K1062" i="5" s="1"/>
  <c r="L1062" i="5" s="1"/>
  <c r="J625" i="5"/>
  <c r="K625" i="5" s="1"/>
  <c r="L625" i="5" s="1"/>
  <c r="F626" i="8"/>
  <c r="G626" i="8" s="1"/>
  <c r="H626" i="8" s="1"/>
  <c r="I626" i="8" s="1"/>
  <c r="L626" i="8" s="1"/>
  <c r="F626" i="11"/>
  <c r="G626" i="11" s="1"/>
  <c r="H626" i="11" s="1"/>
  <c r="I626" i="11" s="1"/>
  <c r="L626" i="11" s="1"/>
  <c r="F626" i="10"/>
  <c r="F626" i="6"/>
  <c r="G626" i="6" s="1"/>
  <c r="H626" i="6" s="1"/>
  <c r="I626" i="6" s="1"/>
  <c r="L626" i="6" s="1"/>
  <c r="F642" i="6"/>
  <c r="G642" i="6" s="1"/>
  <c r="H642" i="6" s="1"/>
  <c r="I642" i="6" s="1"/>
  <c r="L642" i="6" s="1"/>
  <c r="F642" i="11"/>
  <c r="G642" i="11" s="1"/>
  <c r="H642" i="11" s="1"/>
  <c r="I642" i="11" s="1"/>
  <c r="L642" i="11" s="1"/>
  <c r="F516" i="6"/>
  <c r="G516" i="6" s="1"/>
  <c r="H516" i="6" s="1"/>
  <c r="I516" i="6" s="1"/>
  <c r="L516" i="6" s="1"/>
  <c r="F626" i="7"/>
  <c r="F642" i="10"/>
  <c r="J67" i="5"/>
  <c r="K67" i="5" s="1"/>
  <c r="L67" i="5" s="1"/>
  <c r="J68" i="5"/>
  <c r="K68" i="5" s="1"/>
  <c r="L68" i="5" s="1"/>
  <c r="J69" i="5"/>
  <c r="K69" i="5" s="1"/>
  <c r="L69" i="5" s="1"/>
  <c r="J70" i="5"/>
  <c r="K70" i="5" s="1"/>
  <c r="L70" i="5" s="1"/>
  <c r="J71" i="5"/>
  <c r="K71" i="5" s="1"/>
  <c r="L71" i="5" s="1"/>
  <c r="J72" i="5"/>
  <c r="K72" i="5" s="1"/>
  <c r="L72" i="5" s="1"/>
  <c r="J73" i="5"/>
  <c r="K73" i="5" s="1"/>
  <c r="L73" i="5" s="1"/>
  <c r="J74" i="5"/>
  <c r="K74" i="5" s="1"/>
  <c r="L74" i="5" s="1"/>
  <c r="J75" i="5"/>
  <c r="K75" i="5" s="1"/>
  <c r="L75" i="5" s="1"/>
  <c r="J76" i="5"/>
  <c r="K76" i="5" s="1"/>
  <c r="L76" i="5" s="1"/>
  <c r="J77" i="5"/>
  <c r="K77" i="5" s="1"/>
  <c r="L77" i="5" s="1"/>
  <c r="J78" i="5"/>
  <c r="K78" i="5" s="1"/>
  <c r="L78" i="5" s="1"/>
  <c r="J79" i="5"/>
  <c r="K79" i="5" s="1"/>
  <c r="L79" i="5" s="1"/>
  <c r="J80" i="5"/>
  <c r="K80" i="5" s="1"/>
  <c r="L80" i="5" s="1"/>
  <c r="K84" i="22"/>
  <c r="N84" i="22"/>
  <c r="O84" i="22"/>
  <c r="F6" i="3"/>
  <c r="J7" i="3"/>
  <c r="K7" i="3" s="1"/>
  <c r="F7" i="3"/>
  <c r="J8" i="3"/>
  <c r="K8" i="3" s="1"/>
  <c r="F8" i="3"/>
  <c r="J9" i="3"/>
  <c r="K9" i="3" s="1"/>
  <c r="F9" i="3"/>
  <c r="J10" i="3"/>
  <c r="K10" i="3" s="1"/>
  <c r="F10" i="3"/>
  <c r="J11" i="3"/>
  <c r="K11" i="3" s="1"/>
  <c r="F11" i="3"/>
  <c r="J12" i="3"/>
  <c r="K12" i="3" s="1"/>
  <c r="F12" i="3"/>
  <c r="J13" i="3"/>
  <c r="K13" i="3" s="1"/>
  <c r="F13" i="3"/>
  <c r="J14" i="3"/>
  <c r="K14" i="3" s="1"/>
  <c r="F14" i="3"/>
  <c r="J15" i="3"/>
  <c r="K15" i="3" s="1"/>
  <c r="F15" i="3"/>
  <c r="J16" i="3"/>
  <c r="K16" i="3" s="1"/>
  <c r="F16" i="3"/>
  <c r="J17" i="3"/>
  <c r="K17" i="3" s="1"/>
  <c r="F17" i="3"/>
  <c r="J18" i="3"/>
  <c r="K18" i="3" s="1"/>
  <c r="F18" i="3"/>
  <c r="J19" i="3"/>
  <c r="K19" i="3" s="1"/>
  <c r="F19" i="3"/>
  <c r="J20" i="3"/>
  <c r="K20" i="3" s="1"/>
  <c r="F20" i="3"/>
  <c r="J21" i="3"/>
  <c r="K21" i="3" s="1"/>
  <c r="F21" i="3"/>
  <c r="J22" i="3"/>
  <c r="K22" i="3" s="1"/>
  <c r="F22" i="3"/>
  <c r="J23" i="3"/>
  <c r="K23" i="3"/>
  <c r="F23" i="3"/>
  <c r="J24" i="3"/>
  <c r="K24" i="3" s="1"/>
  <c r="F24" i="3"/>
  <c r="J25" i="3"/>
  <c r="K25" i="3" s="1"/>
  <c r="F25" i="3"/>
  <c r="J26" i="3"/>
  <c r="K26" i="3" s="1"/>
  <c r="F26" i="3"/>
  <c r="J27" i="3"/>
  <c r="K27" i="3" s="1"/>
  <c r="F27" i="3"/>
  <c r="J28" i="3"/>
  <c r="K28" i="3" s="1"/>
  <c r="F28" i="3"/>
  <c r="J29" i="3"/>
  <c r="K29" i="3" s="1"/>
  <c r="F29" i="3"/>
  <c r="J30" i="3"/>
  <c r="K30" i="3" s="1"/>
  <c r="F30" i="3"/>
  <c r="J31" i="3"/>
  <c r="K31" i="3"/>
  <c r="F31" i="3"/>
  <c r="J32" i="3"/>
  <c r="K32" i="3" s="1"/>
  <c r="F32" i="3"/>
  <c r="J33" i="3"/>
  <c r="K33" i="3" s="1"/>
  <c r="F33" i="3"/>
  <c r="J34" i="3"/>
  <c r="K34" i="3" s="1"/>
  <c r="F34" i="3"/>
  <c r="J35" i="3"/>
  <c r="K35" i="3" s="1"/>
  <c r="F35" i="3"/>
  <c r="J36" i="3"/>
  <c r="K36" i="3" s="1"/>
  <c r="F36" i="3"/>
  <c r="J37" i="3"/>
  <c r="K37" i="3" s="1"/>
  <c r="F37" i="3"/>
  <c r="J38" i="3"/>
  <c r="K38" i="3" s="1"/>
  <c r="F38" i="3"/>
  <c r="J39" i="3"/>
  <c r="K39" i="3" s="1"/>
  <c r="F39" i="3"/>
  <c r="J40" i="3"/>
  <c r="K40" i="3" s="1"/>
  <c r="F40" i="3"/>
  <c r="J41" i="3"/>
  <c r="K41" i="3" s="1"/>
  <c r="F41" i="3"/>
  <c r="J42" i="3"/>
  <c r="K42" i="3" s="1"/>
  <c r="F42" i="3"/>
  <c r="J43" i="3"/>
  <c r="K43" i="3" s="1"/>
  <c r="F43" i="3"/>
  <c r="J44" i="3"/>
  <c r="K44" i="3" s="1"/>
  <c r="F44" i="3"/>
  <c r="J45" i="3"/>
  <c r="K45" i="3" s="1"/>
  <c r="F45" i="3"/>
  <c r="J46" i="3"/>
  <c r="K46" i="3" s="1"/>
  <c r="F46" i="3"/>
  <c r="J47" i="3"/>
  <c r="K47" i="3" s="1"/>
  <c r="F47" i="3"/>
  <c r="J48" i="3"/>
  <c r="K48" i="3" s="1"/>
  <c r="F48" i="3"/>
  <c r="J49" i="3"/>
  <c r="K49" i="3"/>
  <c r="F49" i="3"/>
  <c r="J50" i="3"/>
  <c r="K50" i="3" s="1"/>
  <c r="F50" i="3"/>
  <c r="J51" i="3"/>
  <c r="K51" i="3" s="1"/>
  <c r="F51" i="3"/>
  <c r="J52" i="3"/>
  <c r="K52" i="3" s="1"/>
  <c r="F52" i="3"/>
  <c r="J53" i="3"/>
  <c r="K53" i="3" s="1"/>
  <c r="F53" i="3"/>
  <c r="J54" i="3"/>
  <c r="K54" i="3" s="1"/>
  <c r="F54" i="3"/>
  <c r="J55" i="3"/>
  <c r="K55" i="3" s="1"/>
  <c r="F55" i="3"/>
  <c r="J56" i="3"/>
  <c r="K56" i="3" s="1"/>
  <c r="F56" i="3"/>
  <c r="J57" i="3"/>
  <c r="K57" i="3" s="1"/>
  <c r="F57" i="3"/>
  <c r="J58" i="3"/>
  <c r="K58" i="3" s="1"/>
  <c r="F58" i="3"/>
  <c r="J59" i="3"/>
  <c r="K59" i="3" s="1"/>
  <c r="F59" i="3"/>
  <c r="J60" i="3"/>
  <c r="K60" i="3" s="1"/>
  <c r="F60" i="3"/>
  <c r="J61" i="3"/>
  <c r="K61" i="3" s="1"/>
  <c r="F61" i="3"/>
  <c r="J62" i="3"/>
  <c r="K62" i="3" s="1"/>
  <c r="F62" i="3"/>
  <c r="J63" i="3"/>
  <c r="K63" i="3" s="1"/>
  <c r="F63" i="3"/>
  <c r="J64" i="3"/>
  <c r="K64" i="3" s="1"/>
  <c r="F64" i="3"/>
  <c r="F6" i="9"/>
  <c r="F7" i="9"/>
  <c r="G7" i="9" s="1"/>
  <c r="H7" i="9" s="1"/>
  <c r="F8" i="9"/>
  <c r="G8" i="9" s="1"/>
  <c r="H8" i="9" s="1"/>
  <c r="F9" i="9"/>
  <c r="G9" i="9" s="1"/>
  <c r="H9" i="9" s="1"/>
  <c r="L9" i="12"/>
  <c r="F10" i="9"/>
  <c r="G10" i="9" s="1"/>
  <c r="H10" i="9" s="1"/>
  <c r="F11" i="9"/>
  <c r="G11" i="9" s="1"/>
  <c r="H11" i="9" s="1"/>
  <c r="K11" i="12"/>
  <c r="L11" i="12"/>
  <c r="F12" i="9"/>
  <c r="G12" i="9" s="1"/>
  <c r="H12" i="9" s="1"/>
  <c r="F13" i="9"/>
  <c r="G13" i="9" s="1"/>
  <c r="H13" i="9" s="1"/>
  <c r="F14" i="9"/>
  <c r="G14" i="9" s="1"/>
  <c r="H14" i="9" s="1"/>
  <c r="F15" i="9"/>
  <c r="G15" i="9" s="1"/>
  <c r="H15" i="9" s="1"/>
  <c r="F16" i="9"/>
  <c r="G16" i="9"/>
  <c r="H16" i="9" s="1"/>
  <c r="F17" i="9"/>
  <c r="G17" i="9" s="1"/>
  <c r="H17" i="9" s="1"/>
  <c r="F18" i="9"/>
  <c r="G18" i="9" s="1"/>
  <c r="H18" i="9" s="1"/>
  <c r="F19" i="9"/>
  <c r="G19" i="9" s="1"/>
  <c r="H19" i="9" s="1"/>
  <c r="F20" i="9"/>
  <c r="G20" i="9" s="1"/>
  <c r="H20" i="9" s="1"/>
  <c r="F21" i="9"/>
  <c r="G21" i="9" s="1"/>
  <c r="H21" i="9" s="1"/>
  <c r="F22" i="9"/>
  <c r="G22" i="9" s="1"/>
  <c r="H22" i="9" s="1"/>
  <c r="F23" i="9"/>
  <c r="G23" i="9" s="1"/>
  <c r="H23" i="9" s="1"/>
  <c r="F24" i="9"/>
  <c r="G24" i="9"/>
  <c r="H24" i="9" s="1"/>
  <c r="F25" i="9"/>
  <c r="G25" i="9" s="1"/>
  <c r="H25" i="9" s="1"/>
  <c r="K25" i="12"/>
  <c r="L25" i="12" s="1"/>
  <c r="F26" i="9"/>
  <c r="G26" i="9" s="1"/>
  <c r="H26" i="9" s="1"/>
  <c r="F27" i="9"/>
  <c r="G27" i="9" s="1"/>
  <c r="H27" i="9" s="1"/>
  <c r="F28" i="9"/>
  <c r="G28" i="9" s="1"/>
  <c r="H28" i="9" s="1"/>
  <c r="F29" i="9"/>
  <c r="G29" i="9" s="1"/>
  <c r="H29" i="9" s="1"/>
  <c r="F30" i="9"/>
  <c r="G30" i="9" s="1"/>
  <c r="H30" i="9" s="1"/>
  <c r="F31" i="9"/>
  <c r="G31" i="9" s="1"/>
  <c r="H31" i="9" s="1"/>
  <c r="F32" i="9"/>
  <c r="G32" i="9" s="1"/>
  <c r="H32" i="9" s="1"/>
  <c r="F33" i="9"/>
  <c r="G33" i="9" s="1"/>
  <c r="H33" i="9" s="1"/>
  <c r="K33" i="12"/>
  <c r="L33" i="12" s="1"/>
  <c r="F34" i="9"/>
  <c r="G34" i="9" s="1"/>
  <c r="H34" i="9" s="1"/>
  <c r="F35" i="9"/>
  <c r="G35" i="9" s="1"/>
  <c r="H35" i="9" s="1"/>
  <c r="F36" i="9"/>
  <c r="G36" i="9" s="1"/>
  <c r="H36" i="9" s="1"/>
  <c r="F37" i="9"/>
  <c r="G37" i="9" s="1"/>
  <c r="H37" i="9" s="1"/>
  <c r="F38" i="9"/>
  <c r="G38" i="9" s="1"/>
  <c r="H38" i="9" s="1"/>
  <c r="F39" i="9"/>
  <c r="G39" i="9" s="1"/>
  <c r="H39" i="9" s="1"/>
  <c r="K39" i="12"/>
  <c r="L39" i="12" s="1"/>
  <c r="M39" i="12" s="1"/>
  <c r="F40" i="9"/>
  <c r="G40" i="9" s="1"/>
  <c r="H40" i="9" s="1"/>
  <c r="F41" i="9"/>
  <c r="G41" i="9" s="1"/>
  <c r="H41" i="9" s="1"/>
  <c r="F42" i="9"/>
  <c r="G42" i="9" s="1"/>
  <c r="H42" i="9" s="1"/>
  <c r="F43" i="9"/>
  <c r="G43" i="9" s="1"/>
  <c r="H43" i="9" s="1"/>
  <c r="K43" i="12"/>
  <c r="L43" i="12" s="1"/>
  <c r="F44" i="9"/>
  <c r="G44" i="9" s="1"/>
  <c r="H44" i="9" s="1"/>
  <c r="F45" i="9"/>
  <c r="G45" i="9" s="1"/>
  <c r="H45" i="9" s="1"/>
  <c r="F46" i="9"/>
  <c r="G46" i="9" s="1"/>
  <c r="H46" i="9" s="1"/>
  <c r="F47" i="9"/>
  <c r="G47" i="9" s="1"/>
  <c r="H47" i="9" s="1"/>
  <c r="K47" i="12"/>
  <c r="L47" i="12" s="1"/>
  <c r="F48" i="9"/>
  <c r="G48" i="9" s="1"/>
  <c r="H48" i="9" s="1"/>
  <c r="F49" i="9"/>
  <c r="G49" i="9" s="1"/>
  <c r="H49" i="9" s="1"/>
  <c r="F50" i="9"/>
  <c r="G50" i="9" s="1"/>
  <c r="H50" i="9" s="1"/>
  <c r="F51" i="9"/>
  <c r="G51" i="9" s="1"/>
  <c r="H51" i="9" s="1"/>
  <c r="K51" i="12"/>
  <c r="L51" i="12" s="1"/>
  <c r="F52" i="9"/>
  <c r="G52" i="9" s="1"/>
  <c r="H52" i="9" s="1"/>
  <c r="F53" i="9"/>
  <c r="G53" i="9" s="1"/>
  <c r="H53" i="9" s="1"/>
  <c r="F54" i="9"/>
  <c r="G54" i="9"/>
  <c r="H54" i="9" s="1"/>
  <c r="F55" i="9"/>
  <c r="G55" i="9" s="1"/>
  <c r="H55" i="9" s="1"/>
  <c r="K55" i="12"/>
  <c r="L55" i="12" s="1"/>
  <c r="F56" i="9"/>
  <c r="G56" i="9" s="1"/>
  <c r="H56" i="9" s="1"/>
  <c r="F57" i="9"/>
  <c r="G57" i="9" s="1"/>
  <c r="H57" i="9" s="1"/>
  <c r="K57" i="12"/>
  <c r="L57" i="12" s="1"/>
  <c r="F58" i="9"/>
  <c r="G58" i="9" s="1"/>
  <c r="H58" i="9" s="1"/>
  <c r="F59" i="9"/>
  <c r="G59" i="9" s="1"/>
  <c r="H59" i="9" s="1"/>
  <c r="F60" i="9"/>
  <c r="G60" i="9" s="1"/>
  <c r="H60" i="9" s="1"/>
  <c r="F61" i="9"/>
  <c r="G61" i="9" s="1"/>
  <c r="H61" i="9" s="1"/>
  <c r="K61" i="12"/>
  <c r="L61" i="12" s="1"/>
  <c r="F62" i="9"/>
  <c r="G62" i="9" s="1"/>
  <c r="H62" i="9" s="1"/>
  <c r="F63" i="9"/>
  <c r="G63" i="9" s="1"/>
  <c r="H63" i="9" s="1"/>
  <c r="F64" i="9"/>
  <c r="G64" i="9" s="1"/>
  <c r="H64" i="9" s="1"/>
  <c r="F6" i="4"/>
  <c r="F7" i="4"/>
  <c r="I7" i="4" s="1"/>
  <c r="F9" i="22" s="1"/>
  <c r="F8" i="4"/>
  <c r="I8" i="4" s="1"/>
  <c r="F10" i="22" s="1"/>
  <c r="F9" i="4"/>
  <c r="I9" i="4" s="1"/>
  <c r="F11" i="22" s="1"/>
  <c r="F10" i="4"/>
  <c r="I10" i="4" s="1"/>
  <c r="F12" i="22" s="1"/>
  <c r="F11" i="4"/>
  <c r="I11" i="4" s="1"/>
  <c r="F13" i="22" s="1"/>
  <c r="F12" i="4"/>
  <c r="I12" i="4" s="1"/>
  <c r="F14" i="22" s="1"/>
  <c r="F13" i="4"/>
  <c r="I13" i="4" s="1"/>
  <c r="F15" i="22" s="1"/>
  <c r="F14" i="4"/>
  <c r="I14" i="4" s="1"/>
  <c r="F16" i="22" s="1"/>
  <c r="F15" i="4"/>
  <c r="I15" i="4" s="1"/>
  <c r="F17" i="22" s="1"/>
  <c r="F16" i="4"/>
  <c r="I16" i="4" s="1"/>
  <c r="F18" i="22" s="1"/>
  <c r="F17" i="4"/>
  <c r="I17" i="4" s="1"/>
  <c r="F19" i="22" s="1"/>
  <c r="F18" i="4"/>
  <c r="I18" i="4" s="1"/>
  <c r="F20" i="22" s="1"/>
  <c r="F19" i="4"/>
  <c r="I19" i="4" s="1"/>
  <c r="F21" i="22" s="1"/>
  <c r="F20" i="4"/>
  <c r="I20" i="4" s="1"/>
  <c r="F22" i="22" s="1"/>
  <c r="F21" i="4"/>
  <c r="I21" i="4" s="1"/>
  <c r="F23" i="22" s="1"/>
  <c r="F22" i="4"/>
  <c r="I22" i="4" s="1"/>
  <c r="F24" i="22" s="1"/>
  <c r="F23" i="4"/>
  <c r="I23" i="4" s="1"/>
  <c r="F25" i="22" s="1"/>
  <c r="F24" i="4"/>
  <c r="I24" i="4" s="1"/>
  <c r="F26" i="22" s="1"/>
  <c r="F25" i="4"/>
  <c r="I25" i="4"/>
  <c r="F27" i="22" s="1"/>
  <c r="F26" i="4"/>
  <c r="I26" i="4" s="1"/>
  <c r="F28" i="22" s="1"/>
  <c r="F27" i="4"/>
  <c r="I27" i="4" s="1"/>
  <c r="F29" i="22" s="1"/>
  <c r="F28" i="4"/>
  <c r="I28" i="4" s="1"/>
  <c r="F30" i="22" s="1"/>
  <c r="F29" i="4"/>
  <c r="I29" i="4" s="1"/>
  <c r="F31" i="22" s="1"/>
  <c r="F30" i="4"/>
  <c r="I30" i="4" s="1"/>
  <c r="F32" i="22" s="1"/>
  <c r="F31" i="4"/>
  <c r="I31" i="4" s="1"/>
  <c r="F33" i="22" s="1"/>
  <c r="F32" i="4"/>
  <c r="I32" i="4" s="1"/>
  <c r="F34" i="22" s="1"/>
  <c r="F33" i="4"/>
  <c r="I33" i="4" s="1"/>
  <c r="F35" i="22" s="1"/>
  <c r="F34" i="4"/>
  <c r="I34" i="4" s="1"/>
  <c r="F36" i="22" s="1"/>
  <c r="F35" i="4"/>
  <c r="I35" i="4" s="1"/>
  <c r="F37" i="22" s="1"/>
  <c r="F36" i="4"/>
  <c r="I36" i="4" s="1"/>
  <c r="F38" i="22" s="1"/>
  <c r="F37" i="4"/>
  <c r="I37" i="4" s="1"/>
  <c r="F39" i="22" s="1"/>
  <c r="F38" i="4"/>
  <c r="I38" i="4" s="1"/>
  <c r="F40" i="22" s="1"/>
  <c r="F39" i="4"/>
  <c r="I39" i="4" s="1"/>
  <c r="F41" i="22" s="1"/>
  <c r="F40" i="4"/>
  <c r="I40" i="4" s="1"/>
  <c r="F42" i="22" s="1"/>
  <c r="F41" i="4"/>
  <c r="I41" i="4" s="1"/>
  <c r="F43" i="22" s="1"/>
  <c r="F42" i="4"/>
  <c r="I42" i="4" s="1"/>
  <c r="F44" i="22" s="1"/>
  <c r="F43" i="4"/>
  <c r="I43" i="4" s="1"/>
  <c r="F45" i="22" s="1"/>
  <c r="F44" i="4"/>
  <c r="I44" i="4" s="1"/>
  <c r="F46" i="22" s="1"/>
  <c r="F45" i="4"/>
  <c r="I45" i="4" s="1"/>
  <c r="F47" i="22" s="1"/>
  <c r="F46" i="4"/>
  <c r="I46" i="4" s="1"/>
  <c r="F48" i="22" s="1"/>
  <c r="F47" i="4"/>
  <c r="I47" i="4" s="1"/>
  <c r="F49" i="22" s="1"/>
  <c r="F48" i="4"/>
  <c r="I48" i="4" s="1"/>
  <c r="F50" i="22" s="1"/>
  <c r="F49" i="4"/>
  <c r="I49" i="4"/>
  <c r="F51" i="22" s="1"/>
  <c r="F50" i="4"/>
  <c r="I50" i="4" s="1"/>
  <c r="F52" i="22" s="1"/>
  <c r="F51" i="4"/>
  <c r="I51" i="4" s="1"/>
  <c r="F53" i="22" s="1"/>
  <c r="F52" i="4"/>
  <c r="I52" i="4" s="1"/>
  <c r="F54" i="22" s="1"/>
  <c r="F53" i="4"/>
  <c r="I53" i="4" s="1"/>
  <c r="F55" i="22" s="1"/>
  <c r="F54" i="4"/>
  <c r="I54" i="4" s="1"/>
  <c r="F56" i="22" s="1"/>
  <c r="F55" i="4"/>
  <c r="I55" i="4" s="1"/>
  <c r="F57" i="22" s="1"/>
  <c r="F56" i="4"/>
  <c r="I56" i="4" s="1"/>
  <c r="F58" i="22" s="1"/>
  <c r="F57" i="4"/>
  <c r="I57" i="4" s="1"/>
  <c r="F59" i="22" s="1"/>
  <c r="F58" i="4"/>
  <c r="I58" i="4" s="1"/>
  <c r="F60" i="22" s="1"/>
  <c r="F59" i="4"/>
  <c r="I59" i="4" s="1"/>
  <c r="F61" i="22" s="1"/>
  <c r="F60" i="4"/>
  <c r="I60" i="4" s="1"/>
  <c r="F62" i="22" s="1"/>
  <c r="F61" i="4"/>
  <c r="I61" i="4" s="1"/>
  <c r="F63" i="22" s="1"/>
  <c r="F62" i="4"/>
  <c r="I62" i="4" s="1"/>
  <c r="F64" i="22" s="1"/>
  <c r="F63" i="4"/>
  <c r="I63" i="4" s="1"/>
  <c r="F65" i="22" s="1"/>
  <c r="F64" i="4"/>
  <c r="I64" i="4" s="1"/>
  <c r="F66" i="22" s="1"/>
  <c r="L6" i="7"/>
  <c r="K7" i="7"/>
  <c r="L7" i="7"/>
  <c r="F7" i="7"/>
  <c r="K8" i="7"/>
  <c r="L8" i="7"/>
  <c r="F8" i="7"/>
  <c r="K9" i="7"/>
  <c r="L9" i="7"/>
  <c r="F9" i="7"/>
  <c r="K10" i="7"/>
  <c r="L10" i="7"/>
  <c r="F10" i="7"/>
  <c r="K11" i="7"/>
  <c r="L11" i="7"/>
  <c r="F11" i="7"/>
  <c r="K12" i="7"/>
  <c r="L12" i="7"/>
  <c r="F12" i="7"/>
  <c r="K13" i="7"/>
  <c r="L13" i="7"/>
  <c r="F13" i="7"/>
  <c r="K14" i="7"/>
  <c r="L14" i="7"/>
  <c r="F14" i="7"/>
  <c r="K15" i="7"/>
  <c r="M15" i="7" s="1"/>
  <c r="L15" i="7"/>
  <c r="F15" i="7"/>
  <c r="K16" i="7"/>
  <c r="L16" i="7"/>
  <c r="F16" i="7"/>
  <c r="K17" i="7"/>
  <c r="L17" i="7"/>
  <c r="F17" i="7"/>
  <c r="K18" i="7"/>
  <c r="L18" i="7"/>
  <c r="F18" i="7"/>
  <c r="K19" i="7"/>
  <c r="L19" i="7"/>
  <c r="F19" i="7"/>
  <c r="K20" i="7"/>
  <c r="L20" i="7"/>
  <c r="F20" i="7"/>
  <c r="K21" i="7"/>
  <c r="L21" i="7"/>
  <c r="M21" i="7" s="1"/>
  <c r="F21" i="7"/>
  <c r="K22" i="7"/>
  <c r="L22" i="7"/>
  <c r="F22" i="7"/>
  <c r="K23" i="7"/>
  <c r="L23" i="7"/>
  <c r="F23" i="7"/>
  <c r="K24" i="7"/>
  <c r="L24" i="7"/>
  <c r="F24" i="7"/>
  <c r="K25" i="7"/>
  <c r="L25" i="7"/>
  <c r="F25" i="7"/>
  <c r="K26" i="7"/>
  <c r="L26" i="7"/>
  <c r="F26" i="7"/>
  <c r="K27" i="7"/>
  <c r="M27" i="7" s="1"/>
  <c r="L27" i="7"/>
  <c r="F27" i="7"/>
  <c r="K28" i="7"/>
  <c r="L28" i="7"/>
  <c r="F28" i="7"/>
  <c r="K29" i="7"/>
  <c r="M29" i="7"/>
  <c r="L29" i="7"/>
  <c r="F29" i="7"/>
  <c r="K30" i="7"/>
  <c r="L30" i="7"/>
  <c r="F30" i="7"/>
  <c r="K31" i="7"/>
  <c r="L31" i="7"/>
  <c r="F31" i="7"/>
  <c r="K32" i="7"/>
  <c r="L32" i="7"/>
  <c r="F32" i="7"/>
  <c r="K33" i="7"/>
  <c r="M33" i="7" s="1"/>
  <c r="L33" i="7"/>
  <c r="F33" i="7"/>
  <c r="K34" i="7"/>
  <c r="L34" i="7"/>
  <c r="F34" i="7"/>
  <c r="K35" i="7"/>
  <c r="L35" i="7"/>
  <c r="F35" i="7"/>
  <c r="K36" i="7"/>
  <c r="L36" i="7"/>
  <c r="F36" i="7"/>
  <c r="K37" i="7"/>
  <c r="M37" i="7" s="1"/>
  <c r="L37" i="7"/>
  <c r="F37" i="7"/>
  <c r="K38" i="7"/>
  <c r="L38" i="7"/>
  <c r="F38" i="7"/>
  <c r="K39" i="7"/>
  <c r="L39" i="7"/>
  <c r="F39" i="7"/>
  <c r="K40" i="7"/>
  <c r="L40" i="7"/>
  <c r="F40" i="7"/>
  <c r="K41" i="7"/>
  <c r="L41" i="7"/>
  <c r="F41" i="7"/>
  <c r="K42" i="7"/>
  <c r="L42" i="7"/>
  <c r="F42" i="7"/>
  <c r="K43" i="7"/>
  <c r="L43" i="7"/>
  <c r="F43" i="7"/>
  <c r="K44" i="7"/>
  <c r="L44" i="7"/>
  <c r="F44" i="7"/>
  <c r="K45" i="7"/>
  <c r="M45" i="7" s="1"/>
  <c r="L45" i="7"/>
  <c r="F45" i="7"/>
  <c r="K46" i="7"/>
  <c r="L46" i="7"/>
  <c r="F46" i="7"/>
  <c r="K47" i="7"/>
  <c r="L47" i="7"/>
  <c r="F47" i="7"/>
  <c r="K48" i="7"/>
  <c r="L48" i="7"/>
  <c r="F48" i="7"/>
  <c r="K49" i="7"/>
  <c r="L49" i="7"/>
  <c r="F49" i="7"/>
  <c r="K50" i="7"/>
  <c r="L50" i="7"/>
  <c r="F50" i="7"/>
  <c r="K51" i="7"/>
  <c r="L51" i="7"/>
  <c r="F51" i="7"/>
  <c r="K52" i="7"/>
  <c r="L52" i="7"/>
  <c r="F52" i="7"/>
  <c r="K53" i="7"/>
  <c r="L53" i="7"/>
  <c r="F53" i="7"/>
  <c r="K54" i="7"/>
  <c r="L54" i="7"/>
  <c r="F54" i="7"/>
  <c r="K55" i="7"/>
  <c r="L55" i="7"/>
  <c r="F55" i="7"/>
  <c r="K56" i="7"/>
  <c r="L56" i="7"/>
  <c r="F56" i="7"/>
  <c r="K57" i="7"/>
  <c r="M57" i="7" s="1"/>
  <c r="L57" i="7"/>
  <c r="F57" i="7"/>
  <c r="K58" i="7"/>
  <c r="L58" i="7"/>
  <c r="F58" i="7"/>
  <c r="K59" i="7"/>
  <c r="L59" i="7"/>
  <c r="F59" i="7"/>
  <c r="K60" i="7"/>
  <c r="L60" i="7"/>
  <c r="F60" i="7"/>
  <c r="K61" i="7"/>
  <c r="L61" i="7"/>
  <c r="F61" i="7"/>
  <c r="K62" i="7"/>
  <c r="L62" i="7"/>
  <c r="F62" i="7"/>
  <c r="K63" i="7"/>
  <c r="L63" i="7"/>
  <c r="F63" i="7"/>
  <c r="F64" i="7"/>
  <c r="F6" i="6"/>
  <c r="I6" i="10"/>
  <c r="J6" i="10" s="1"/>
  <c r="F6" i="10"/>
  <c r="G6" i="11"/>
  <c r="H6" i="11" s="1"/>
  <c r="F6" i="8"/>
  <c r="G6" i="8" s="1"/>
  <c r="H6" i="8" s="1"/>
  <c r="F7" i="6"/>
  <c r="G7" i="6" s="1"/>
  <c r="H7" i="6" s="1"/>
  <c r="I7" i="10"/>
  <c r="J7" i="10" s="1"/>
  <c r="F7" i="10"/>
  <c r="F7" i="11"/>
  <c r="G7" i="11" s="1"/>
  <c r="H7" i="11" s="1"/>
  <c r="F7" i="8"/>
  <c r="G7" i="8" s="1"/>
  <c r="H7" i="8" s="1"/>
  <c r="F8" i="6"/>
  <c r="G8" i="6" s="1"/>
  <c r="H8" i="6" s="1"/>
  <c r="I8" i="10"/>
  <c r="J8" i="10" s="1"/>
  <c r="F8" i="10"/>
  <c r="F8" i="11"/>
  <c r="G8" i="11" s="1"/>
  <c r="H8" i="11" s="1"/>
  <c r="F8" i="8"/>
  <c r="G8" i="8" s="1"/>
  <c r="H8" i="8" s="1"/>
  <c r="F9" i="6"/>
  <c r="G9" i="6" s="1"/>
  <c r="H9" i="6" s="1"/>
  <c r="I9" i="10"/>
  <c r="J9" i="10" s="1"/>
  <c r="F9" i="10"/>
  <c r="F9" i="11"/>
  <c r="G9" i="11" s="1"/>
  <c r="H9" i="11" s="1"/>
  <c r="F9" i="8"/>
  <c r="G9" i="8" s="1"/>
  <c r="H9" i="8" s="1"/>
  <c r="F10" i="6"/>
  <c r="G10" i="6" s="1"/>
  <c r="H10" i="6" s="1"/>
  <c r="I10" i="10"/>
  <c r="J10" i="10" s="1"/>
  <c r="F10" i="10"/>
  <c r="F10" i="11"/>
  <c r="G10" i="11" s="1"/>
  <c r="H10" i="11" s="1"/>
  <c r="F10" i="8"/>
  <c r="G10" i="8" s="1"/>
  <c r="H10" i="8" s="1"/>
  <c r="F11" i="6"/>
  <c r="G11" i="6" s="1"/>
  <c r="H11" i="6" s="1"/>
  <c r="I11" i="10"/>
  <c r="J11" i="10" s="1"/>
  <c r="F11" i="10"/>
  <c r="F11" i="11"/>
  <c r="G11" i="11" s="1"/>
  <c r="H11" i="11" s="1"/>
  <c r="F11" i="8"/>
  <c r="G11" i="8" s="1"/>
  <c r="H11" i="8" s="1"/>
  <c r="F12" i="6"/>
  <c r="G12" i="6" s="1"/>
  <c r="H12" i="6" s="1"/>
  <c r="I12" i="10"/>
  <c r="J12" i="10" s="1"/>
  <c r="F12" i="10"/>
  <c r="F12" i="11"/>
  <c r="G12" i="11" s="1"/>
  <c r="H12" i="11" s="1"/>
  <c r="F12" i="8"/>
  <c r="G12" i="8" s="1"/>
  <c r="H12" i="8" s="1"/>
  <c r="F13" i="6"/>
  <c r="G13" i="6" s="1"/>
  <c r="H13" i="6" s="1"/>
  <c r="I13" i="10"/>
  <c r="J13" i="10" s="1"/>
  <c r="F13" i="10"/>
  <c r="F13" i="11"/>
  <c r="G13" i="11" s="1"/>
  <c r="H13" i="11" s="1"/>
  <c r="F13" i="8"/>
  <c r="G13" i="8" s="1"/>
  <c r="H13" i="8" s="1"/>
  <c r="F14" i="6"/>
  <c r="G14" i="6" s="1"/>
  <c r="H14" i="6" s="1"/>
  <c r="I14" i="10"/>
  <c r="J14" i="10" s="1"/>
  <c r="F14" i="10"/>
  <c r="F14" i="11"/>
  <c r="G14" i="11" s="1"/>
  <c r="H14" i="11" s="1"/>
  <c r="F14" i="8"/>
  <c r="G14" i="8" s="1"/>
  <c r="H14" i="8" s="1"/>
  <c r="F15" i="6"/>
  <c r="G15" i="6" s="1"/>
  <c r="H15" i="6" s="1"/>
  <c r="I15" i="10"/>
  <c r="J15" i="10" s="1"/>
  <c r="F15" i="10"/>
  <c r="F15" i="11"/>
  <c r="G15" i="11" s="1"/>
  <c r="H15" i="11" s="1"/>
  <c r="F15" i="8"/>
  <c r="G15" i="8" s="1"/>
  <c r="H15" i="8" s="1"/>
  <c r="F16" i="6"/>
  <c r="G16" i="6" s="1"/>
  <c r="H16" i="6" s="1"/>
  <c r="I16" i="10"/>
  <c r="J16" i="10" s="1"/>
  <c r="F16" i="10"/>
  <c r="F16" i="11"/>
  <c r="G16" i="11" s="1"/>
  <c r="H16" i="11" s="1"/>
  <c r="F16" i="8"/>
  <c r="G16" i="8" s="1"/>
  <c r="H16" i="8" s="1"/>
  <c r="F17" i="6"/>
  <c r="G17" i="6" s="1"/>
  <c r="H17" i="6" s="1"/>
  <c r="I17" i="6" s="1"/>
  <c r="L17" i="6" s="1"/>
  <c r="I17" i="10"/>
  <c r="J17" i="10" s="1"/>
  <c r="F17" i="10"/>
  <c r="F17" i="11"/>
  <c r="G17" i="11" s="1"/>
  <c r="H17" i="11" s="1"/>
  <c r="I17" i="11" s="1"/>
  <c r="L17" i="11" s="1"/>
  <c r="F17" i="8"/>
  <c r="G17" i="8" s="1"/>
  <c r="H17" i="8" s="1"/>
  <c r="F18" i="6"/>
  <c r="G18" i="6" s="1"/>
  <c r="H18" i="6" s="1"/>
  <c r="I18" i="10"/>
  <c r="J18" i="10"/>
  <c r="F18" i="10"/>
  <c r="F18" i="11"/>
  <c r="G18" i="11" s="1"/>
  <c r="H18" i="11" s="1"/>
  <c r="F18" i="8"/>
  <c r="G18" i="8"/>
  <c r="H18" i="8" s="1"/>
  <c r="F19" i="6"/>
  <c r="G19" i="6" s="1"/>
  <c r="H19" i="6" s="1"/>
  <c r="I19" i="10"/>
  <c r="J19" i="10" s="1"/>
  <c r="F19" i="10"/>
  <c r="F19" i="11"/>
  <c r="G19" i="11" s="1"/>
  <c r="H19" i="11" s="1"/>
  <c r="F19" i="8"/>
  <c r="G19" i="8" s="1"/>
  <c r="H19" i="8" s="1"/>
  <c r="F20" i="6"/>
  <c r="G20" i="6" s="1"/>
  <c r="H20" i="6" s="1"/>
  <c r="I20" i="10"/>
  <c r="J20" i="10" s="1"/>
  <c r="F20" i="10"/>
  <c r="F20" i="11"/>
  <c r="G20" i="11" s="1"/>
  <c r="H20" i="11" s="1"/>
  <c r="F20" i="8"/>
  <c r="G20" i="8" s="1"/>
  <c r="H20" i="8" s="1"/>
  <c r="F21" i="6"/>
  <c r="G21" i="6" s="1"/>
  <c r="H21" i="6" s="1"/>
  <c r="I21" i="10"/>
  <c r="J21" i="10" s="1"/>
  <c r="F21" i="10"/>
  <c r="F21" i="11"/>
  <c r="G21" i="11" s="1"/>
  <c r="H21" i="11" s="1"/>
  <c r="F21" i="8"/>
  <c r="G21" i="8" s="1"/>
  <c r="H21" i="8" s="1"/>
  <c r="F22" i="6"/>
  <c r="G22" i="6" s="1"/>
  <c r="H22" i="6" s="1"/>
  <c r="I22" i="10"/>
  <c r="J22" i="10" s="1"/>
  <c r="F22" i="10"/>
  <c r="F22" i="11"/>
  <c r="G22" i="11" s="1"/>
  <c r="H22" i="11" s="1"/>
  <c r="F22" i="8"/>
  <c r="G22" i="8" s="1"/>
  <c r="H22" i="8" s="1"/>
  <c r="F23" i="6"/>
  <c r="G23" i="6" s="1"/>
  <c r="H23" i="6" s="1"/>
  <c r="I23" i="10"/>
  <c r="J23" i="10" s="1"/>
  <c r="F23" i="10"/>
  <c r="F23" i="11"/>
  <c r="G23" i="11" s="1"/>
  <c r="H23" i="11" s="1"/>
  <c r="F23" i="8"/>
  <c r="G23" i="8" s="1"/>
  <c r="H23" i="8" s="1"/>
  <c r="F24" i="6"/>
  <c r="G24" i="6" s="1"/>
  <c r="H24" i="6" s="1"/>
  <c r="I24" i="10"/>
  <c r="J24" i="10" s="1"/>
  <c r="F24" i="10"/>
  <c r="F24" i="11"/>
  <c r="G24" i="11" s="1"/>
  <c r="H24" i="11" s="1"/>
  <c r="F24" i="8"/>
  <c r="G24" i="8" s="1"/>
  <c r="H24" i="8" s="1"/>
  <c r="F25" i="6"/>
  <c r="G25" i="6" s="1"/>
  <c r="H25" i="6" s="1"/>
  <c r="I25" i="10"/>
  <c r="J25" i="10" s="1"/>
  <c r="F25" i="10"/>
  <c r="F25" i="11"/>
  <c r="G25" i="11" s="1"/>
  <c r="H25" i="11" s="1"/>
  <c r="F25" i="8"/>
  <c r="G25" i="8" s="1"/>
  <c r="H25" i="8" s="1"/>
  <c r="F26" i="6"/>
  <c r="G26" i="6" s="1"/>
  <c r="H26" i="6" s="1"/>
  <c r="I26" i="10"/>
  <c r="J26" i="10"/>
  <c r="F26" i="10"/>
  <c r="F26" i="11"/>
  <c r="G26" i="11" s="1"/>
  <c r="H26" i="11" s="1"/>
  <c r="F26" i="8"/>
  <c r="G26" i="8"/>
  <c r="H26" i="8" s="1"/>
  <c r="F27" i="6"/>
  <c r="G27" i="6" s="1"/>
  <c r="H27" i="6" s="1"/>
  <c r="I27" i="10"/>
  <c r="J27" i="10" s="1"/>
  <c r="F27" i="10"/>
  <c r="F27" i="11"/>
  <c r="G27" i="11" s="1"/>
  <c r="H27" i="11" s="1"/>
  <c r="F27" i="8"/>
  <c r="G27" i="8" s="1"/>
  <c r="H27" i="8" s="1"/>
  <c r="F28" i="6"/>
  <c r="G28" i="6" s="1"/>
  <c r="H28" i="6" s="1"/>
  <c r="I28" i="10"/>
  <c r="J28" i="10" s="1"/>
  <c r="F28" i="10"/>
  <c r="F28" i="11"/>
  <c r="G28" i="11" s="1"/>
  <c r="H28" i="11" s="1"/>
  <c r="F28" i="8"/>
  <c r="G28" i="8" s="1"/>
  <c r="H28" i="8" s="1"/>
  <c r="F29" i="6"/>
  <c r="G29" i="6" s="1"/>
  <c r="H29" i="6" s="1"/>
  <c r="I29" i="10"/>
  <c r="J29" i="10" s="1"/>
  <c r="F29" i="10"/>
  <c r="F29" i="11"/>
  <c r="G29" i="11" s="1"/>
  <c r="H29" i="11" s="1"/>
  <c r="F29" i="8"/>
  <c r="G29" i="8" s="1"/>
  <c r="H29" i="8" s="1"/>
  <c r="F30" i="6"/>
  <c r="G30" i="6" s="1"/>
  <c r="H30" i="6" s="1"/>
  <c r="I30" i="10"/>
  <c r="J30" i="10" s="1"/>
  <c r="F30" i="10"/>
  <c r="F30" i="11"/>
  <c r="G30" i="11" s="1"/>
  <c r="H30" i="11" s="1"/>
  <c r="F30" i="8"/>
  <c r="G30" i="8" s="1"/>
  <c r="H30" i="8" s="1"/>
  <c r="F31" i="6"/>
  <c r="G31" i="6" s="1"/>
  <c r="H31" i="6" s="1"/>
  <c r="I31" i="10"/>
  <c r="J31" i="10" s="1"/>
  <c r="F31" i="10"/>
  <c r="F31" i="11"/>
  <c r="G31" i="11" s="1"/>
  <c r="H31" i="11" s="1"/>
  <c r="F31" i="8"/>
  <c r="G31" i="8" s="1"/>
  <c r="H31" i="8" s="1"/>
  <c r="F32" i="6"/>
  <c r="G32" i="6" s="1"/>
  <c r="H32" i="6" s="1"/>
  <c r="I32" i="10"/>
  <c r="J32" i="10" s="1"/>
  <c r="F32" i="10"/>
  <c r="F32" i="11"/>
  <c r="G32" i="11" s="1"/>
  <c r="H32" i="11" s="1"/>
  <c r="F32" i="8"/>
  <c r="G32" i="8" s="1"/>
  <c r="H32" i="8" s="1"/>
  <c r="F33" i="6"/>
  <c r="G33" i="6" s="1"/>
  <c r="H33" i="6" s="1"/>
  <c r="I33" i="10"/>
  <c r="J33" i="10" s="1"/>
  <c r="F33" i="10"/>
  <c r="F33" i="11"/>
  <c r="G33" i="11" s="1"/>
  <c r="H33" i="11" s="1"/>
  <c r="F33" i="8"/>
  <c r="G33" i="8" s="1"/>
  <c r="H33" i="8" s="1"/>
  <c r="F34" i="6"/>
  <c r="G34" i="6" s="1"/>
  <c r="H34" i="6" s="1"/>
  <c r="I34" i="10"/>
  <c r="J34" i="10"/>
  <c r="F34" i="10"/>
  <c r="F34" i="11"/>
  <c r="G34" i="11" s="1"/>
  <c r="H34" i="11" s="1"/>
  <c r="F34" i="8"/>
  <c r="G34" i="8" s="1"/>
  <c r="H34" i="8" s="1"/>
  <c r="F35" i="6"/>
  <c r="G35" i="6" s="1"/>
  <c r="H35" i="6" s="1"/>
  <c r="I35" i="10"/>
  <c r="J35" i="10" s="1"/>
  <c r="F35" i="10"/>
  <c r="F35" i="11"/>
  <c r="G35" i="11" s="1"/>
  <c r="H35" i="11" s="1"/>
  <c r="F35" i="8"/>
  <c r="G35" i="8" s="1"/>
  <c r="H35" i="8" s="1"/>
  <c r="F36" i="6"/>
  <c r="G36" i="6" s="1"/>
  <c r="H36" i="6" s="1"/>
  <c r="I36" i="10"/>
  <c r="J36" i="10" s="1"/>
  <c r="F36" i="10"/>
  <c r="F36" i="11"/>
  <c r="G36" i="11" s="1"/>
  <c r="H36" i="11" s="1"/>
  <c r="F36" i="8"/>
  <c r="G36" i="8" s="1"/>
  <c r="H36" i="8" s="1"/>
  <c r="F37" i="6"/>
  <c r="G37" i="6" s="1"/>
  <c r="H37" i="6" s="1"/>
  <c r="I37" i="10"/>
  <c r="J37" i="10" s="1"/>
  <c r="F37" i="10"/>
  <c r="F37" i="11"/>
  <c r="G37" i="11" s="1"/>
  <c r="H37" i="11" s="1"/>
  <c r="F37" i="8"/>
  <c r="G37" i="8" s="1"/>
  <c r="H37" i="8" s="1"/>
  <c r="F38" i="6"/>
  <c r="G38" i="6" s="1"/>
  <c r="H38" i="6" s="1"/>
  <c r="I38" i="10"/>
  <c r="J38" i="10" s="1"/>
  <c r="F38" i="10"/>
  <c r="F38" i="11"/>
  <c r="G38" i="11" s="1"/>
  <c r="H38" i="11" s="1"/>
  <c r="F38" i="8"/>
  <c r="G38" i="8" s="1"/>
  <c r="H38" i="8" s="1"/>
  <c r="F39" i="6"/>
  <c r="G39" i="6" s="1"/>
  <c r="H39" i="6" s="1"/>
  <c r="I39" i="10"/>
  <c r="J39" i="10" s="1"/>
  <c r="F39" i="10"/>
  <c r="F39" i="11"/>
  <c r="G39" i="11" s="1"/>
  <c r="H39" i="11" s="1"/>
  <c r="F39" i="8"/>
  <c r="G39" i="8" s="1"/>
  <c r="H39" i="8" s="1"/>
  <c r="F40" i="6"/>
  <c r="G40" i="6" s="1"/>
  <c r="H40" i="6" s="1"/>
  <c r="I40" i="10"/>
  <c r="J40" i="10" s="1"/>
  <c r="F40" i="10"/>
  <c r="F40" i="11"/>
  <c r="G40" i="11" s="1"/>
  <c r="H40" i="11" s="1"/>
  <c r="F40" i="8"/>
  <c r="G40" i="8" s="1"/>
  <c r="H40" i="8" s="1"/>
  <c r="F41" i="6"/>
  <c r="G41" i="6" s="1"/>
  <c r="H41" i="6" s="1"/>
  <c r="I41" i="10"/>
  <c r="J41" i="10" s="1"/>
  <c r="F41" i="10"/>
  <c r="F41" i="11"/>
  <c r="G41" i="11" s="1"/>
  <c r="H41" i="11" s="1"/>
  <c r="F41" i="8"/>
  <c r="G41" i="8" s="1"/>
  <c r="H41" i="8" s="1"/>
  <c r="F42" i="6"/>
  <c r="G42" i="6" s="1"/>
  <c r="H42" i="6" s="1"/>
  <c r="I42" i="10"/>
  <c r="J42" i="10" s="1"/>
  <c r="F42" i="10"/>
  <c r="F42" i="11"/>
  <c r="G42" i="11" s="1"/>
  <c r="H42" i="11" s="1"/>
  <c r="F42" i="8"/>
  <c r="G42" i="8" s="1"/>
  <c r="H42" i="8" s="1"/>
  <c r="F43" i="6"/>
  <c r="G43" i="6" s="1"/>
  <c r="H43" i="6" s="1"/>
  <c r="I43" i="10"/>
  <c r="J43" i="10" s="1"/>
  <c r="F43" i="10"/>
  <c r="F43" i="11"/>
  <c r="G43" i="11" s="1"/>
  <c r="H43" i="11" s="1"/>
  <c r="F43" i="8"/>
  <c r="G43" i="8" s="1"/>
  <c r="H43" i="8" s="1"/>
  <c r="F44" i="6"/>
  <c r="G44" i="6" s="1"/>
  <c r="H44" i="6" s="1"/>
  <c r="I44" i="10"/>
  <c r="J44" i="10" s="1"/>
  <c r="F44" i="10"/>
  <c r="F44" i="11"/>
  <c r="G44" i="11" s="1"/>
  <c r="H44" i="11" s="1"/>
  <c r="F44" i="8"/>
  <c r="G44" i="8" s="1"/>
  <c r="H44" i="8" s="1"/>
  <c r="F45" i="6"/>
  <c r="G45" i="6" s="1"/>
  <c r="H45" i="6" s="1"/>
  <c r="I45" i="10"/>
  <c r="J45" i="10" s="1"/>
  <c r="F45" i="10"/>
  <c r="F45" i="11"/>
  <c r="G45" i="11" s="1"/>
  <c r="H45" i="11" s="1"/>
  <c r="F45" i="8"/>
  <c r="G45" i="8" s="1"/>
  <c r="H45" i="8" s="1"/>
  <c r="F46" i="6"/>
  <c r="G46" i="6" s="1"/>
  <c r="H46" i="6" s="1"/>
  <c r="I46" i="10"/>
  <c r="J46" i="10" s="1"/>
  <c r="F46" i="10"/>
  <c r="F46" i="11"/>
  <c r="G46" i="11" s="1"/>
  <c r="H46" i="11" s="1"/>
  <c r="F46" i="8"/>
  <c r="G46" i="8" s="1"/>
  <c r="H46" i="8" s="1"/>
  <c r="F47" i="6"/>
  <c r="G47" i="6" s="1"/>
  <c r="H47" i="6" s="1"/>
  <c r="I47" i="10"/>
  <c r="J47" i="10" s="1"/>
  <c r="F47" i="10"/>
  <c r="F47" i="11"/>
  <c r="G47" i="11" s="1"/>
  <c r="H47" i="11" s="1"/>
  <c r="F47" i="8"/>
  <c r="G47" i="8" s="1"/>
  <c r="H47" i="8" s="1"/>
  <c r="F48" i="6"/>
  <c r="G48" i="6" s="1"/>
  <c r="H48" i="6" s="1"/>
  <c r="I48" i="10"/>
  <c r="J48" i="10" s="1"/>
  <c r="F48" i="10"/>
  <c r="F48" i="11"/>
  <c r="G48" i="11" s="1"/>
  <c r="H48" i="11" s="1"/>
  <c r="F48" i="8"/>
  <c r="G48" i="8" s="1"/>
  <c r="H48" i="8" s="1"/>
  <c r="F49" i="6"/>
  <c r="G49" i="6" s="1"/>
  <c r="H49" i="6" s="1"/>
  <c r="I49" i="10"/>
  <c r="J49" i="10" s="1"/>
  <c r="F49" i="10"/>
  <c r="F49" i="11"/>
  <c r="G49" i="11" s="1"/>
  <c r="H49" i="11" s="1"/>
  <c r="F49" i="8"/>
  <c r="G49" i="8" s="1"/>
  <c r="H49" i="8" s="1"/>
  <c r="F50" i="6"/>
  <c r="G50" i="6" s="1"/>
  <c r="H50" i="6" s="1"/>
  <c r="I50" i="10"/>
  <c r="J50" i="10"/>
  <c r="F50" i="10"/>
  <c r="F50" i="11"/>
  <c r="G50" i="11" s="1"/>
  <c r="H50" i="11" s="1"/>
  <c r="F50" i="8"/>
  <c r="G50" i="8" s="1"/>
  <c r="H50" i="8" s="1"/>
  <c r="F51" i="6"/>
  <c r="G51" i="6" s="1"/>
  <c r="H51" i="6" s="1"/>
  <c r="I51" i="10"/>
  <c r="J51" i="10" s="1"/>
  <c r="F51" i="10"/>
  <c r="F51" i="11"/>
  <c r="G51" i="11" s="1"/>
  <c r="H51" i="11" s="1"/>
  <c r="F51" i="8"/>
  <c r="G51" i="8" s="1"/>
  <c r="H51" i="8" s="1"/>
  <c r="F52" i="6"/>
  <c r="G52" i="6" s="1"/>
  <c r="H52" i="6" s="1"/>
  <c r="I52" i="10"/>
  <c r="J52" i="10" s="1"/>
  <c r="F52" i="10"/>
  <c r="F52" i="11"/>
  <c r="G52" i="11" s="1"/>
  <c r="H52" i="11" s="1"/>
  <c r="F52" i="8"/>
  <c r="G52" i="8" s="1"/>
  <c r="H52" i="8" s="1"/>
  <c r="F53" i="6"/>
  <c r="G53" i="6" s="1"/>
  <c r="H53" i="6" s="1"/>
  <c r="I53" i="10"/>
  <c r="J53" i="10" s="1"/>
  <c r="F53" i="10"/>
  <c r="F53" i="11"/>
  <c r="G53" i="11" s="1"/>
  <c r="H53" i="11" s="1"/>
  <c r="F53" i="8"/>
  <c r="G53" i="8" s="1"/>
  <c r="H53" i="8" s="1"/>
  <c r="F54" i="6"/>
  <c r="G54" i="6" s="1"/>
  <c r="H54" i="6" s="1"/>
  <c r="I54" i="10"/>
  <c r="J54" i="10" s="1"/>
  <c r="F54" i="10"/>
  <c r="F54" i="11"/>
  <c r="G54" i="11" s="1"/>
  <c r="H54" i="11" s="1"/>
  <c r="F54" i="8"/>
  <c r="G54" i="8" s="1"/>
  <c r="H54" i="8" s="1"/>
  <c r="F55" i="6"/>
  <c r="G55" i="6" s="1"/>
  <c r="H55" i="6" s="1"/>
  <c r="I55" i="10"/>
  <c r="J55" i="10" s="1"/>
  <c r="F55" i="10"/>
  <c r="F55" i="11"/>
  <c r="G55" i="11" s="1"/>
  <c r="H55" i="11" s="1"/>
  <c r="F55" i="8"/>
  <c r="G55" i="8" s="1"/>
  <c r="H55" i="8" s="1"/>
  <c r="F56" i="6"/>
  <c r="G56" i="6" s="1"/>
  <c r="H56" i="6" s="1"/>
  <c r="I56" i="10"/>
  <c r="J56" i="10" s="1"/>
  <c r="F56" i="10"/>
  <c r="F56" i="11"/>
  <c r="G56" i="11" s="1"/>
  <c r="H56" i="11" s="1"/>
  <c r="F56" i="8"/>
  <c r="G56" i="8" s="1"/>
  <c r="H56" i="8" s="1"/>
  <c r="F57" i="6"/>
  <c r="G57" i="6" s="1"/>
  <c r="H57" i="6" s="1"/>
  <c r="I57" i="10"/>
  <c r="J57" i="10" s="1"/>
  <c r="F57" i="10"/>
  <c r="F57" i="11"/>
  <c r="G57" i="11" s="1"/>
  <c r="H57" i="11" s="1"/>
  <c r="F57" i="8"/>
  <c r="G57" i="8" s="1"/>
  <c r="H57" i="8" s="1"/>
  <c r="F58" i="6"/>
  <c r="G58" i="6" s="1"/>
  <c r="H58" i="6" s="1"/>
  <c r="I58" i="10"/>
  <c r="J58" i="10" s="1"/>
  <c r="F58" i="10"/>
  <c r="F58" i="11"/>
  <c r="G58" i="11" s="1"/>
  <c r="H58" i="11" s="1"/>
  <c r="F58" i="8"/>
  <c r="G58" i="8" s="1"/>
  <c r="H58" i="8" s="1"/>
  <c r="F59" i="6"/>
  <c r="G59" i="6" s="1"/>
  <c r="H59" i="6" s="1"/>
  <c r="I59" i="10"/>
  <c r="J59" i="10" s="1"/>
  <c r="F59" i="10"/>
  <c r="F59" i="11"/>
  <c r="G59" i="11" s="1"/>
  <c r="H59" i="11" s="1"/>
  <c r="F59" i="8"/>
  <c r="G59" i="8" s="1"/>
  <c r="H59" i="8" s="1"/>
  <c r="F60" i="6"/>
  <c r="G60" i="6" s="1"/>
  <c r="H60" i="6" s="1"/>
  <c r="I60" i="10"/>
  <c r="J60" i="10" s="1"/>
  <c r="F60" i="10"/>
  <c r="F60" i="11"/>
  <c r="G60" i="11" s="1"/>
  <c r="H60" i="11" s="1"/>
  <c r="F60" i="8"/>
  <c r="G60" i="8" s="1"/>
  <c r="H60" i="8" s="1"/>
  <c r="F61" i="6"/>
  <c r="G61" i="6" s="1"/>
  <c r="H61" i="6" s="1"/>
  <c r="I61" i="10"/>
  <c r="J61" i="10" s="1"/>
  <c r="F61" i="10"/>
  <c r="F61" i="11"/>
  <c r="G61" i="11" s="1"/>
  <c r="H61" i="11" s="1"/>
  <c r="F61" i="8"/>
  <c r="G61" i="8" s="1"/>
  <c r="H61" i="8" s="1"/>
  <c r="F62" i="6"/>
  <c r="G62" i="6" s="1"/>
  <c r="H62" i="6" s="1"/>
  <c r="I62" i="10"/>
  <c r="J62" i="10" s="1"/>
  <c r="F62" i="10"/>
  <c r="F62" i="11"/>
  <c r="G62" i="11" s="1"/>
  <c r="H62" i="11" s="1"/>
  <c r="F62" i="8"/>
  <c r="G62" i="8" s="1"/>
  <c r="H62" i="8" s="1"/>
  <c r="F63" i="6"/>
  <c r="G63" i="6" s="1"/>
  <c r="H63" i="6" s="1"/>
  <c r="I63" i="10"/>
  <c r="J63" i="10" s="1"/>
  <c r="F63" i="10"/>
  <c r="F63" i="11"/>
  <c r="G63" i="11" s="1"/>
  <c r="H63" i="11" s="1"/>
  <c r="F63" i="8"/>
  <c r="G63" i="8" s="1"/>
  <c r="H63" i="8" s="1"/>
  <c r="F64" i="6"/>
  <c r="G64" i="6" s="1"/>
  <c r="H64" i="6" s="1"/>
  <c r="I64" i="10"/>
  <c r="J64" i="10" s="1"/>
  <c r="F64" i="10"/>
  <c r="F64" i="11"/>
  <c r="G64" i="11" s="1"/>
  <c r="H64" i="11" s="1"/>
  <c r="F64" i="8"/>
  <c r="G64" i="8" s="1"/>
  <c r="H64" i="8" s="1"/>
  <c r="J6" i="5"/>
  <c r="J7" i="5"/>
  <c r="K7" i="5" s="1"/>
  <c r="L7" i="5" s="1"/>
  <c r="J8" i="5"/>
  <c r="J9" i="5"/>
  <c r="K9" i="5" s="1"/>
  <c r="L9" i="5" s="1"/>
  <c r="J10" i="5"/>
  <c r="K10" i="5" s="1"/>
  <c r="L10" i="5" s="1"/>
  <c r="J11" i="5"/>
  <c r="K11" i="5" s="1"/>
  <c r="L11" i="5" s="1"/>
  <c r="J12" i="5"/>
  <c r="J13" i="5"/>
  <c r="K13" i="5" s="1"/>
  <c r="L13" i="5" s="1"/>
  <c r="J14" i="5"/>
  <c r="K14" i="5" s="1"/>
  <c r="L14" i="5" s="1"/>
  <c r="J15" i="5"/>
  <c r="K15" i="5" s="1"/>
  <c r="L15" i="5" s="1"/>
  <c r="J16" i="5"/>
  <c r="J17" i="5"/>
  <c r="K17" i="5" s="1"/>
  <c r="L17" i="5" s="1"/>
  <c r="J18" i="5"/>
  <c r="K18" i="5" s="1"/>
  <c r="L18" i="5" s="1"/>
  <c r="J19" i="5"/>
  <c r="K19" i="5" s="1"/>
  <c r="L19" i="5" s="1"/>
  <c r="J20" i="5"/>
  <c r="J21" i="5"/>
  <c r="K21" i="5" s="1"/>
  <c r="L21" i="5" s="1"/>
  <c r="J22" i="5"/>
  <c r="K22" i="5" s="1"/>
  <c r="L22" i="5" s="1"/>
  <c r="J23" i="5"/>
  <c r="K23" i="5" s="1"/>
  <c r="L23" i="5" s="1"/>
  <c r="J24" i="5"/>
  <c r="J25" i="5"/>
  <c r="K25" i="5" s="1"/>
  <c r="L25" i="5" s="1"/>
  <c r="J26" i="5"/>
  <c r="K26" i="5" s="1"/>
  <c r="L26" i="5" s="1"/>
  <c r="J27" i="5"/>
  <c r="K27" i="5" s="1"/>
  <c r="L27" i="5" s="1"/>
  <c r="J28" i="5"/>
  <c r="K28" i="5" s="1"/>
  <c r="L28" i="5" s="1"/>
  <c r="J29" i="5"/>
  <c r="K29" i="5" s="1"/>
  <c r="L29" i="5" s="1"/>
  <c r="J30" i="5"/>
  <c r="K30" i="5" s="1"/>
  <c r="L30" i="5" s="1"/>
  <c r="J31" i="5"/>
  <c r="K31" i="5" s="1"/>
  <c r="L31" i="5" s="1"/>
  <c r="J32" i="5"/>
  <c r="K32" i="5" s="1"/>
  <c r="L32" i="5" s="1"/>
  <c r="J33" i="5"/>
  <c r="K33" i="5" s="1"/>
  <c r="L33" i="5" s="1"/>
  <c r="J34" i="5"/>
  <c r="K34" i="5" s="1"/>
  <c r="L34" i="5" s="1"/>
  <c r="J35" i="5"/>
  <c r="K35" i="5" s="1"/>
  <c r="L35" i="5" s="1"/>
  <c r="J36" i="5"/>
  <c r="K36" i="5" s="1"/>
  <c r="L36" i="5" s="1"/>
  <c r="J37" i="5"/>
  <c r="K37" i="5" s="1"/>
  <c r="L37" i="5" s="1"/>
  <c r="J38" i="5"/>
  <c r="K38" i="5" s="1"/>
  <c r="L38" i="5" s="1"/>
  <c r="J39" i="5"/>
  <c r="K39" i="5" s="1"/>
  <c r="L39" i="5" s="1"/>
  <c r="J40" i="5"/>
  <c r="K40" i="5" s="1"/>
  <c r="L40" i="5" s="1"/>
  <c r="J41" i="5"/>
  <c r="K41" i="5" s="1"/>
  <c r="L41" i="5" s="1"/>
  <c r="J42" i="5"/>
  <c r="K42" i="5" s="1"/>
  <c r="L42" i="5" s="1"/>
  <c r="J43" i="5"/>
  <c r="K43" i="5" s="1"/>
  <c r="L43" i="5" s="1"/>
  <c r="J44" i="5"/>
  <c r="K44" i="5" s="1"/>
  <c r="L44" i="5" s="1"/>
  <c r="J45" i="5"/>
  <c r="K45" i="5" s="1"/>
  <c r="L45" i="5" s="1"/>
  <c r="J46" i="5"/>
  <c r="K46" i="5" s="1"/>
  <c r="L46" i="5" s="1"/>
  <c r="J47" i="5"/>
  <c r="K47" i="5" s="1"/>
  <c r="L47" i="5" s="1"/>
  <c r="J48" i="5"/>
  <c r="K48" i="5" s="1"/>
  <c r="L48" i="5" s="1"/>
  <c r="J49" i="5"/>
  <c r="K49" i="5" s="1"/>
  <c r="L49" i="5" s="1"/>
  <c r="J50" i="5"/>
  <c r="K50" i="5" s="1"/>
  <c r="L50" i="5" s="1"/>
  <c r="J51" i="5"/>
  <c r="K51" i="5" s="1"/>
  <c r="L51" i="5" s="1"/>
  <c r="J52" i="5"/>
  <c r="K52" i="5" s="1"/>
  <c r="L52" i="5" s="1"/>
  <c r="J53" i="5"/>
  <c r="K53" i="5" s="1"/>
  <c r="L53" i="5" s="1"/>
  <c r="J54" i="5"/>
  <c r="K54" i="5"/>
  <c r="L54" i="5" s="1"/>
  <c r="J55" i="5"/>
  <c r="K55" i="5" s="1"/>
  <c r="L55" i="5" s="1"/>
  <c r="J56" i="5"/>
  <c r="K56" i="5" s="1"/>
  <c r="L56" i="5" s="1"/>
  <c r="J57" i="5"/>
  <c r="K57" i="5" s="1"/>
  <c r="L57" i="5" s="1"/>
  <c r="J58" i="5"/>
  <c r="K58" i="5" s="1"/>
  <c r="L58" i="5" s="1"/>
  <c r="J59" i="5"/>
  <c r="K59" i="5" s="1"/>
  <c r="L59" i="5" s="1"/>
  <c r="J60" i="5"/>
  <c r="K60" i="5" s="1"/>
  <c r="L60" i="5" s="1"/>
  <c r="J61" i="5"/>
  <c r="K61" i="5" s="1"/>
  <c r="L61" i="5" s="1"/>
  <c r="J62" i="5"/>
  <c r="K62" i="5" s="1"/>
  <c r="L62" i="5" s="1"/>
  <c r="J64" i="5"/>
  <c r="K64" i="5" s="1"/>
  <c r="L64" i="5" s="1"/>
  <c r="M6" i="2"/>
  <c r="N6" i="2" s="1"/>
  <c r="M7" i="2"/>
  <c r="N7" i="2" s="1"/>
  <c r="O7" i="2" s="1"/>
  <c r="M8" i="2"/>
  <c r="N8" i="2" s="1"/>
  <c r="M9" i="2"/>
  <c r="N9" i="2" s="1"/>
  <c r="O9" i="2" s="1"/>
  <c r="M10" i="2"/>
  <c r="N10" i="2" s="1"/>
  <c r="M11" i="2"/>
  <c r="N11" i="2" s="1"/>
  <c r="O11" i="2" s="1"/>
  <c r="M12" i="2"/>
  <c r="N12" i="2" s="1"/>
  <c r="M13" i="2"/>
  <c r="N13" i="2" s="1"/>
  <c r="O13" i="2" s="1"/>
  <c r="M14" i="2"/>
  <c r="N14" i="2" s="1"/>
  <c r="M15" i="2"/>
  <c r="N15" i="2" s="1"/>
  <c r="O15" i="2" s="1"/>
  <c r="M16" i="2"/>
  <c r="N16" i="2" s="1"/>
  <c r="M17" i="2"/>
  <c r="N17" i="2" s="1"/>
  <c r="O17" i="2" s="1"/>
  <c r="M18" i="2"/>
  <c r="N18" i="2" s="1"/>
  <c r="M19" i="2"/>
  <c r="N19" i="2" s="1"/>
  <c r="O19" i="2" s="1"/>
  <c r="M20" i="2"/>
  <c r="N20" i="2" s="1"/>
  <c r="M21" i="2"/>
  <c r="N21" i="2" s="1"/>
  <c r="O21" i="2" s="1"/>
  <c r="M22" i="2"/>
  <c r="N22" i="2" s="1"/>
  <c r="M23" i="2"/>
  <c r="N23" i="2" s="1"/>
  <c r="O23" i="2" s="1"/>
  <c r="M24" i="2"/>
  <c r="N24" i="2" s="1"/>
  <c r="M25" i="2"/>
  <c r="N25" i="2" s="1"/>
  <c r="O25" i="2" s="1"/>
  <c r="M26" i="2"/>
  <c r="N26" i="2" s="1"/>
  <c r="M27" i="2"/>
  <c r="N27" i="2" s="1"/>
  <c r="O27" i="2" s="1"/>
  <c r="M28" i="2"/>
  <c r="N28" i="2" s="1"/>
  <c r="M29" i="2"/>
  <c r="N29" i="2" s="1"/>
  <c r="O29" i="2" s="1"/>
  <c r="M30" i="2"/>
  <c r="N30" i="2" s="1"/>
  <c r="M31" i="2"/>
  <c r="N31" i="2" s="1"/>
  <c r="O31" i="2" s="1"/>
  <c r="M32" i="2"/>
  <c r="N32" i="2" s="1"/>
  <c r="M33" i="2"/>
  <c r="N33" i="2" s="1"/>
  <c r="O33" i="2" s="1"/>
  <c r="M34" i="2"/>
  <c r="N34" i="2" s="1"/>
  <c r="M35" i="2"/>
  <c r="N35" i="2" s="1"/>
  <c r="O35" i="2" s="1"/>
  <c r="M36" i="2"/>
  <c r="N36" i="2" s="1"/>
  <c r="M37" i="2"/>
  <c r="N37" i="2" s="1"/>
  <c r="O37" i="2" s="1"/>
  <c r="M38" i="2"/>
  <c r="N38" i="2" s="1"/>
  <c r="M39" i="2"/>
  <c r="N39" i="2" s="1"/>
  <c r="O39" i="2" s="1"/>
  <c r="M40" i="2"/>
  <c r="N40" i="2" s="1"/>
  <c r="M41" i="2"/>
  <c r="N41" i="2" s="1"/>
  <c r="O41" i="2" s="1"/>
  <c r="M42" i="2"/>
  <c r="N42" i="2" s="1"/>
  <c r="M43" i="2"/>
  <c r="N43" i="2" s="1"/>
  <c r="O43" i="2" s="1"/>
  <c r="M44" i="2"/>
  <c r="N44" i="2" s="1"/>
  <c r="M45" i="2"/>
  <c r="N45" i="2" s="1"/>
  <c r="O45" i="2" s="1"/>
  <c r="M46" i="2"/>
  <c r="N46" i="2" s="1"/>
  <c r="M47" i="2"/>
  <c r="N47" i="2" s="1"/>
  <c r="O47" i="2" s="1"/>
  <c r="M48" i="2"/>
  <c r="N48" i="2" s="1"/>
  <c r="M49" i="2"/>
  <c r="N49" i="2" s="1"/>
  <c r="O49" i="2" s="1"/>
  <c r="M50" i="2"/>
  <c r="N50" i="2" s="1"/>
  <c r="M51" i="2"/>
  <c r="N51" i="2" s="1"/>
  <c r="O51" i="2" s="1"/>
  <c r="M52" i="2"/>
  <c r="N52" i="2" s="1"/>
  <c r="M53" i="2"/>
  <c r="N53" i="2" s="1"/>
  <c r="O53" i="2" s="1"/>
  <c r="M54" i="2"/>
  <c r="N54" i="2" s="1"/>
  <c r="M55" i="2"/>
  <c r="N55" i="2" s="1"/>
  <c r="O55" i="2" s="1"/>
  <c r="M56" i="2"/>
  <c r="N56" i="2" s="1"/>
  <c r="M57" i="2"/>
  <c r="N57" i="2" s="1"/>
  <c r="O57" i="2" s="1"/>
  <c r="O58" i="2"/>
  <c r="M59" i="2"/>
  <c r="N59" i="2" s="1"/>
  <c r="M60" i="2"/>
  <c r="N60" i="2" s="1"/>
  <c r="M61" i="2"/>
  <c r="N61" i="2" s="1"/>
  <c r="M62" i="2"/>
  <c r="N62" i="2" s="1"/>
  <c r="M63" i="2"/>
  <c r="N63" i="2" s="1"/>
  <c r="M64" i="2"/>
  <c r="N64" i="2" s="1"/>
  <c r="K67" i="22"/>
  <c r="N67" i="22"/>
  <c r="K1101" i="22"/>
  <c r="J1013" i="3"/>
  <c r="K1013" i="3" s="1"/>
  <c r="F1013" i="3"/>
  <c r="J1014" i="3"/>
  <c r="K1014" i="3" s="1"/>
  <c r="F1014" i="3"/>
  <c r="J1015" i="3"/>
  <c r="K1015" i="3" s="1"/>
  <c r="L1015" i="3" s="1"/>
  <c r="F1015" i="3"/>
  <c r="J1016" i="3"/>
  <c r="K1016" i="3" s="1"/>
  <c r="F1016" i="3"/>
  <c r="J1017" i="3"/>
  <c r="K1017" i="3" s="1"/>
  <c r="L1017" i="3" s="1"/>
  <c r="F1017" i="3"/>
  <c r="J1018" i="3"/>
  <c r="K1018" i="3" s="1"/>
  <c r="F1018" i="3"/>
  <c r="J1019" i="3"/>
  <c r="K1019" i="3" s="1"/>
  <c r="L1019" i="3" s="1"/>
  <c r="F1019" i="3"/>
  <c r="J1020" i="3"/>
  <c r="K1020" i="3"/>
  <c r="F1020" i="3"/>
  <c r="J1021" i="3"/>
  <c r="K1021" i="3" s="1"/>
  <c r="F1021" i="3"/>
  <c r="J1022" i="3"/>
  <c r="K1022" i="3" s="1"/>
  <c r="F1022" i="3"/>
  <c r="J1023" i="3"/>
  <c r="K1023" i="3" s="1"/>
  <c r="F1023" i="3"/>
  <c r="J1024" i="3"/>
  <c r="K1024" i="3" s="1"/>
  <c r="F1024" i="3"/>
  <c r="J1025" i="3"/>
  <c r="K1025" i="3" s="1"/>
  <c r="F1025" i="3"/>
  <c r="J1026" i="3"/>
  <c r="K1026" i="3" s="1"/>
  <c r="F1026" i="3"/>
  <c r="J1027" i="3"/>
  <c r="K1027" i="3" s="1"/>
  <c r="F1027" i="3"/>
  <c r="J1028" i="3"/>
  <c r="K1028" i="3" s="1"/>
  <c r="F1028" i="3"/>
  <c r="J1029" i="3"/>
  <c r="K1029" i="3" s="1"/>
  <c r="L1029" i="3" s="1"/>
  <c r="F1029" i="3"/>
  <c r="J1030" i="3"/>
  <c r="K1030" i="3" s="1"/>
  <c r="F1030" i="3"/>
  <c r="J1031" i="3"/>
  <c r="K1031" i="3" s="1"/>
  <c r="F1031" i="3"/>
  <c r="J1032" i="3"/>
  <c r="K1032" i="3" s="1"/>
  <c r="F1032" i="3"/>
  <c r="J1033" i="3"/>
  <c r="K1033" i="3" s="1"/>
  <c r="L1033" i="3" s="1"/>
  <c r="F1033" i="3"/>
  <c r="J1034" i="3"/>
  <c r="K1034" i="3" s="1"/>
  <c r="F1034" i="3"/>
  <c r="J1035" i="3"/>
  <c r="K1035" i="3" s="1"/>
  <c r="F1035" i="3"/>
  <c r="J1036" i="3"/>
  <c r="K1036" i="3" s="1"/>
  <c r="F1036" i="3"/>
  <c r="J1037" i="3"/>
  <c r="K1037" i="3" s="1"/>
  <c r="L1037" i="3" s="1"/>
  <c r="F1037" i="3"/>
  <c r="J1038" i="3"/>
  <c r="K1038" i="3" s="1"/>
  <c r="F1038" i="3"/>
  <c r="J1039" i="3"/>
  <c r="K1039" i="3"/>
  <c r="F1039" i="3"/>
  <c r="J1040" i="3"/>
  <c r="K1040" i="3" s="1"/>
  <c r="F1040" i="3"/>
  <c r="J1041" i="3"/>
  <c r="K1041" i="3" s="1"/>
  <c r="F1041" i="3"/>
  <c r="J1042" i="3"/>
  <c r="K1042" i="3"/>
  <c r="F1042" i="3"/>
  <c r="J1043" i="3"/>
  <c r="K1043" i="3" s="1"/>
  <c r="F1043" i="3"/>
  <c r="J1044" i="3"/>
  <c r="K1044" i="3"/>
  <c r="F1044" i="3"/>
  <c r="J1045" i="3"/>
  <c r="K1045" i="3" s="1"/>
  <c r="L1045" i="3" s="1"/>
  <c r="F1045" i="3"/>
  <c r="J1046" i="3"/>
  <c r="K1046" i="3" s="1"/>
  <c r="F1046" i="3"/>
  <c r="H1047" i="3"/>
  <c r="H1060" i="3" s="1"/>
  <c r="H1101" i="3"/>
  <c r="F1047" i="3"/>
  <c r="J1048" i="3"/>
  <c r="K1048" i="3" s="1"/>
  <c r="L1048" i="3" s="1"/>
  <c r="F1048" i="3"/>
  <c r="J1049" i="3"/>
  <c r="K1049" i="3" s="1"/>
  <c r="F1049" i="3"/>
  <c r="J1050" i="3"/>
  <c r="K1050" i="3" s="1"/>
  <c r="L1050" i="3" s="1"/>
  <c r="C1050" i="3"/>
  <c r="J1051" i="3"/>
  <c r="K1051" i="3" s="1"/>
  <c r="F1051" i="3"/>
  <c r="J1052" i="3"/>
  <c r="K1052" i="3" s="1"/>
  <c r="L1052" i="3" s="1"/>
  <c r="F1052" i="3"/>
  <c r="J1053" i="3"/>
  <c r="K1053" i="3" s="1"/>
  <c r="F1053" i="3"/>
  <c r="J1054" i="3"/>
  <c r="K1054" i="3" s="1"/>
  <c r="L1054" i="3" s="1"/>
  <c r="F1054" i="3"/>
  <c r="J1055" i="3"/>
  <c r="K1055" i="3" s="1"/>
  <c r="F1055" i="3"/>
  <c r="J1056" i="3"/>
  <c r="K1056" i="3" s="1"/>
  <c r="L1056" i="3" s="1"/>
  <c r="F1056" i="3"/>
  <c r="J1057" i="3"/>
  <c r="K1057" i="3" s="1"/>
  <c r="F1057" i="3"/>
  <c r="J1058" i="3"/>
  <c r="K1058" i="3" s="1"/>
  <c r="L1058" i="3" s="1"/>
  <c r="F1058" i="3"/>
  <c r="F1013" i="9"/>
  <c r="G1013" i="9" s="1"/>
  <c r="H1013" i="9" s="1"/>
  <c r="F1013" i="12"/>
  <c r="F1013" i="17"/>
  <c r="F1013" i="13"/>
  <c r="G1013" i="13" s="1"/>
  <c r="I1013" i="13" s="1"/>
  <c r="F1014" i="9"/>
  <c r="G1014" i="9" s="1"/>
  <c r="H1014" i="9" s="1"/>
  <c r="F1014" i="12"/>
  <c r="F1014" i="17"/>
  <c r="F1014" i="13"/>
  <c r="G1014" i="13" s="1"/>
  <c r="I1014" i="13" s="1"/>
  <c r="F1015" i="9"/>
  <c r="G1015" i="9" s="1"/>
  <c r="H1015" i="9" s="1"/>
  <c r="F1015" i="12"/>
  <c r="F1015" i="17"/>
  <c r="F1015" i="13"/>
  <c r="G1015" i="13" s="1"/>
  <c r="I1015" i="13" s="1"/>
  <c r="F1016" i="9"/>
  <c r="G1016" i="9" s="1"/>
  <c r="H1016" i="9" s="1"/>
  <c r="F1016" i="12"/>
  <c r="F1016" i="17"/>
  <c r="F1016" i="13"/>
  <c r="G1016" i="13"/>
  <c r="I1016" i="13" s="1"/>
  <c r="F1017" i="9"/>
  <c r="G1017" i="9" s="1"/>
  <c r="H1017" i="9" s="1"/>
  <c r="F1017" i="12"/>
  <c r="F1017" i="17"/>
  <c r="F1017" i="13"/>
  <c r="G1017" i="13" s="1"/>
  <c r="I1017" i="13" s="1"/>
  <c r="F1018" i="9"/>
  <c r="G1018" i="9" s="1"/>
  <c r="H1018" i="9" s="1"/>
  <c r="F1018" i="12"/>
  <c r="F1018" i="17"/>
  <c r="F1018" i="13"/>
  <c r="G1018" i="13" s="1"/>
  <c r="I1018" i="13" s="1"/>
  <c r="F1019" i="9"/>
  <c r="G1019" i="9" s="1"/>
  <c r="H1019" i="9" s="1"/>
  <c r="F1019" i="12"/>
  <c r="F1019" i="17"/>
  <c r="F1019" i="13"/>
  <c r="G1019" i="13" s="1"/>
  <c r="I1019" i="13" s="1"/>
  <c r="F1020" i="9"/>
  <c r="G1020" i="9" s="1"/>
  <c r="H1020" i="9" s="1"/>
  <c r="F1020" i="12"/>
  <c r="F1020" i="17"/>
  <c r="F1020" i="13"/>
  <c r="G1020" i="13" s="1"/>
  <c r="I1020" i="13" s="1"/>
  <c r="F1021" i="9"/>
  <c r="G1021" i="9" s="1"/>
  <c r="H1021" i="9" s="1"/>
  <c r="F1021" i="12"/>
  <c r="F1021" i="17"/>
  <c r="F1021" i="13"/>
  <c r="G1021" i="13" s="1"/>
  <c r="I1021" i="13" s="1"/>
  <c r="F1022" i="9"/>
  <c r="G1022" i="9" s="1"/>
  <c r="H1022" i="9" s="1"/>
  <c r="F1022" i="12"/>
  <c r="F1022" i="17"/>
  <c r="F1022" i="13"/>
  <c r="G1022" i="13" s="1"/>
  <c r="I1022" i="13" s="1"/>
  <c r="F1023" i="9"/>
  <c r="G1023" i="9" s="1"/>
  <c r="H1023" i="9" s="1"/>
  <c r="F1023" i="12"/>
  <c r="F1023" i="17"/>
  <c r="F1023" i="13"/>
  <c r="G1023" i="13" s="1"/>
  <c r="I1023" i="13" s="1"/>
  <c r="F1024" i="12"/>
  <c r="F1024" i="17"/>
  <c r="F1024" i="13"/>
  <c r="G1024" i="13" s="1"/>
  <c r="I1024" i="13" s="1"/>
  <c r="F1025" i="9"/>
  <c r="G1025" i="9" s="1"/>
  <c r="H1025" i="9" s="1"/>
  <c r="F1025" i="12"/>
  <c r="F1025" i="17"/>
  <c r="F1025" i="13"/>
  <c r="G1025" i="13" s="1"/>
  <c r="I1025" i="13" s="1"/>
  <c r="F1026" i="9"/>
  <c r="G1026" i="9"/>
  <c r="H1026" i="9" s="1"/>
  <c r="F1026" i="12"/>
  <c r="F1026" i="17"/>
  <c r="F1026" i="13"/>
  <c r="G1026" i="13" s="1"/>
  <c r="I1026" i="13" s="1"/>
  <c r="F1027" i="9"/>
  <c r="G1027" i="9" s="1"/>
  <c r="H1027" i="9" s="1"/>
  <c r="F1027" i="12"/>
  <c r="F1027" i="17"/>
  <c r="F1027" i="13"/>
  <c r="G1027" i="13" s="1"/>
  <c r="I1027" i="13" s="1"/>
  <c r="F1028" i="9"/>
  <c r="G1028" i="9" s="1"/>
  <c r="H1028" i="9" s="1"/>
  <c r="F1028" i="12"/>
  <c r="F1028" i="17"/>
  <c r="F1028" i="13"/>
  <c r="G1028" i="13" s="1"/>
  <c r="I1028" i="13" s="1"/>
  <c r="F1029" i="9"/>
  <c r="G1029" i="9" s="1"/>
  <c r="H1029" i="9" s="1"/>
  <c r="F1029" i="12"/>
  <c r="F1029" i="17"/>
  <c r="F1029" i="13"/>
  <c r="G1029" i="13" s="1"/>
  <c r="I1029" i="13" s="1"/>
  <c r="F1030" i="9"/>
  <c r="G1030" i="9" s="1"/>
  <c r="H1030" i="9" s="1"/>
  <c r="F1030" i="12"/>
  <c r="F1030" i="17"/>
  <c r="F1030" i="13"/>
  <c r="G1030" i="13" s="1"/>
  <c r="I1030" i="13" s="1"/>
  <c r="F1031" i="9"/>
  <c r="G1031" i="9" s="1"/>
  <c r="H1031" i="9" s="1"/>
  <c r="F1031" i="12"/>
  <c r="F1031" i="17"/>
  <c r="F1031" i="13"/>
  <c r="G1031" i="13" s="1"/>
  <c r="I1031" i="13" s="1"/>
  <c r="F1032" i="9"/>
  <c r="G1032" i="9" s="1"/>
  <c r="H1032" i="9" s="1"/>
  <c r="F1032" i="12"/>
  <c r="F1032" i="17"/>
  <c r="F1032" i="13"/>
  <c r="G1032" i="13" s="1"/>
  <c r="I1032" i="13" s="1"/>
  <c r="F1033" i="9"/>
  <c r="G1033" i="9" s="1"/>
  <c r="H1033" i="9" s="1"/>
  <c r="F1033" i="12"/>
  <c r="F1033" i="17"/>
  <c r="F1033" i="13"/>
  <c r="G1033" i="13" s="1"/>
  <c r="I1033" i="13" s="1"/>
  <c r="F1034" i="9"/>
  <c r="G1034" i="9" s="1"/>
  <c r="H1034" i="9" s="1"/>
  <c r="F1034" i="12"/>
  <c r="F1034" i="17"/>
  <c r="F1034" i="13"/>
  <c r="G1034" i="13" s="1"/>
  <c r="I1034" i="13" s="1"/>
  <c r="F1035" i="9"/>
  <c r="G1035" i="9" s="1"/>
  <c r="H1035" i="9" s="1"/>
  <c r="F1035" i="12"/>
  <c r="F1035" i="17"/>
  <c r="F1035" i="13"/>
  <c r="G1035" i="13" s="1"/>
  <c r="I1035" i="13" s="1"/>
  <c r="F1036" i="9"/>
  <c r="G1036" i="9" s="1"/>
  <c r="H1036" i="9" s="1"/>
  <c r="F1036" i="12"/>
  <c r="F1036" i="17"/>
  <c r="F1036" i="13"/>
  <c r="G1036" i="13" s="1"/>
  <c r="I1036" i="13" s="1"/>
  <c r="F1037" i="9"/>
  <c r="G1037" i="9" s="1"/>
  <c r="H1037" i="9" s="1"/>
  <c r="F1037" i="12"/>
  <c r="F1037" i="17"/>
  <c r="F1037" i="13"/>
  <c r="G1037" i="13" s="1"/>
  <c r="I1037" i="13" s="1"/>
  <c r="F1038" i="9"/>
  <c r="G1038" i="9" s="1"/>
  <c r="H1038" i="9" s="1"/>
  <c r="F1038" i="12"/>
  <c r="F1038" i="17"/>
  <c r="F1038" i="13"/>
  <c r="G1038" i="13" s="1"/>
  <c r="I1038" i="13" s="1"/>
  <c r="F1039" i="9"/>
  <c r="G1039" i="9" s="1"/>
  <c r="H1039" i="9" s="1"/>
  <c r="F1039" i="12"/>
  <c r="F1039" i="17"/>
  <c r="F1039" i="13"/>
  <c r="G1039" i="13" s="1"/>
  <c r="I1039" i="13" s="1"/>
  <c r="F1040" i="9"/>
  <c r="G1040" i="9" s="1"/>
  <c r="H1040" i="9" s="1"/>
  <c r="F1040" i="12"/>
  <c r="F1040" i="17"/>
  <c r="F1040" i="13"/>
  <c r="G1040" i="13" s="1"/>
  <c r="I1040" i="13" s="1"/>
  <c r="F1041" i="9"/>
  <c r="G1041" i="9" s="1"/>
  <c r="H1041" i="9" s="1"/>
  <c r="F1041" i="12"/>
  <c r="F1041" i="17"/>
  <c r="F1041" i="13"/>
  <c r="G1041" i="13" s="1"/>
  <c r="I1041" i="13" s="1"/>
  <c r="F1042" i="9"/>
  <c r="G1042" i="9" s="1"/>
  <c r="H1042" i="9" s="1"/>
  <c r="F1042" i="12"/>
  <c r="F1042" i="17"/>
  <c r="F1042" i="13"/>
  <c r="G1042" i="13" s="1"/>
  <c r="I1042" i="13" s="1"/>
  <c r="F1043" i="9"/>
  <c r="G1043" i="9" s="1"/>
  <c r="H1043" i="9" s="1"/>
  <c r="F1043" i="12"/>
  <c r="F1043" i="17"/>
  <c r="F1043" i="13"/>
  <c r="G1043" i="13" s="1"/>
  <c r="I1043" i="13" s="1"/>
  <c r="F1044" i="9"/>
  <c r="G1044" i="9" s="1"/>
  <c r="H1044" i="9" s="1"/>
  <c r="F1044" i="12"/>
  <c r="F1044" i="17"/>
  <c r="F1044" i="13"/>
  <c r="G1044" i="13" s="1"/>
  <c r="I1044" i="13" s="1"/>
  <c r="F1045" i="9"/>
  <c r="G1045" i="9" s="1"/>
  <c r="H1045" i="9" s="1"/>
  <c r="F1045" i="12"/>
  <c r="F1045" i="17"/>
  <c r="F1045" i="13"/>
  <c r="G1045" i="13" s="1"/>
  <c r="I1045" i="13" s="1"/>
  <c r="F1046" i="9"/>
  <c r="G1046" i="9" s="1"/>
  <c r="H1046" i="9" s="1"/>
  <c r="F1046" i="12"/>
  <c r="F1046" i="17"/>
  <c r="F1046" i="13"/>
  <c r="G1046" i="13" s="1"/>
  <c r="I1046" i="13" s="1"/>
  <c r="F1047" i="9"/>
  <c r="G1047" i="9" s="1"/>
  <c r="H1047" i="9" s="1"/>
  <c r="F1047" i="12"/>
  <c r="F1047" i="17"/>
  <c r="F1047" i="13"/>
  <c r="G1047" i="13" s="1"/>
  <c r="I1047" i="13" s="1"/>
  <c r="F1048" i="9"/>
  <c r="G1048" i="9" s="1"/>
  <c r="H1048" i="9" s="1"/>
  <c r="F1048" i="12"/>
  <c r="F1048" i="17"/>
  <c r="F1048" i="13"/>
  <c r="G1048" i="13" s="1"/>
  <c r="I1048" i="13" s="1"/>
  <c r="F1049" i="9"/>
  <c r="G1049" i="9"/>
  <c r="H1049" i="9" s="1"/>
  <c r="F1049" i="12"/>
  <c r="F1049" i="17"/>
  <c r="F1049" i="13"/>
  <c r="G1049" i="13" s="1"/>
  <c r="I1049" i="13" s="1"/>
  <c r="F1050" i="17"/>
  <c r="C1050" i="13"/>
  <c r="F1050" i="13" s="1"/>
  <c r="G1050" i="13" s="1"/>
  <c r="I1050" i="13" s="1"/>
  <c r="F1051" i="9"/>
  <c r="G1051" i="9" s="1"/>
  <c r="H1051" i="9" s="1"/>
  <c r="F1051" i="12"/>
  <c r="F1051" i="17"/>
  <c r="F1051" i="13"/>
  <c r="G1051" i="13" s="1"/>
  <c r="I1051" i="13" s="1"/>
  <c r="F1052" i="9"/>
  <c r="G1052" i="9" s="1"/>
  <c r="H1052" i="9" s="1"/>
  <c r="I1052" i="9" s="1"/>
  <c r="F1052" i="12"/>
  <c r="F1052" i="17"/>
  <c r="F1052" i="13"/>
  <c r="G1052" i="13" s="1"/>
  <c r="I1052" i="13" s="1"/>
  <c r="F1053" i="9"/>
  <c r="G1053" i="9" s="1"/>
  <c r="H1053" i="9" s="1"/>
  <c r="F1053" i="12"/>
  <c r="F1053" i="17"/>
  <c r="F1053" i="13"/>
  <c r="G1053" i="13" s="1"/>
  <c r="I1053" i="13" s="1"/>
  <c r="F1054" i="9"/>
  <c r="G1054" i="9" s="1"/>
  <c r="H1054" i="9" s="1"/>
  <c r="F1054" i="12"/>
  <c r="F1054" i="17"/>
  <c r="F1054" i="13"/>
  <c r="G1054" i="13" s="1"/>
  <c r="I1054" i="13" s="1"/>
  <c r="F1055" i="9"/>
  <c r="G1055" i="9" s="1"/>
  <c r="H1055" i="9" s="1"/>
  <c r="F1055" i="12"/>
  <c r="F1055" i="17"/>
  <c r="F1055" i="13"/>
  <c r="G1055" i="13" s="1"/>
  <c r="I1055" i="13" s="1"/>
  <c r="F1056" i="9"/>
  <c r="G1056" i="9" s="1"/>
  <c r="H1056" i="9" s="1"/>
  <c r="F1056" i="12"/>
  <c r="F1056" i="17"/>
  <c r="F1056" i="13"/>
  <c r="G1056" i="13" s="1"/>
  <c r="I1056" i="13" s="1"/>
  <c r="F1057" i="9"/>
  <c r="G1057" i="9" s="1"/>
  <c r="H1057" i="9" s="1"/>
  <c r="F1057" i="12"/>
  <c r="F1057" i="17"/>
  <c r="F1057" i="13"/>
  <c r="G1057" i="13" s="1"/>
  <c r="I1057" i="13" s="1"/>
  <c r="F1058" i="9"/>
  <c r="G1058" i="9" s="1"/>
  <c r="H1058" i="9" s="1"/>
  <c r="F1058" i="12"/>
  <c r="F1058" i="17"/>
  <c r="F1058" i="13"/>
  <c r="G1058" i="13" s="1"/>
  <c r="I1058" i="13" s="1"/>
  <c r="F1059" i="9"/>
  <c r="G1059" i="9" s="1"/>
  <c r="H1059" i="9" s="1"/>
  <c r="F1059" i="12"/>
  <c r="F1059" i="17"/>
  <c r="F1059" i="13"/>
  <c r="G1059" i="13" s="1"/>
  <c r="I1059" i="13" s="1"/>
  <c r="I1013" i="4"/>
  <c r="F1015" i="22" s="1"/>
  <c r="I1014" i="4"/>
  <c r="F1016" i="22" s="1"/>
  <c r="I1015" i="4"/>
  <c r="F1017" i="22" s="1"/>
  <c r="I1016" i="4"/>
  <c r="F1018" i="22" s="1"/>
  <c r="I1017" i="4"/>
  <c r="F1019" i="22" s="1"/>
  <c r="I1018" i="4"/>
  <c r="F1020" i="22" s="1"/>
  <c r="I1019" i="4"/>
  <c r="F1021" i="22" s="1"/>
  <c r="I1020" i="4"/>
  <c r="F1022" i="22" s="1"/>
  <c r="I1021" i="4"/>
  <c r="F1023" i="22" s="1"/>
  <c r="I1022" i="4"/>
  <c r="F1024" i="22" s="1"/>
  <c r="I1023" i="4"/>
  <c r="F1025" i="22" s="1"/>
  <c r="I1024" i="4"/>
  <c r="F1026" i="22" s="1"/>
  <c r="I1025" i="4"/>
  <c r="F1027" i="22" s="1"/>
  <c r="I1026" i="4"/>
  <c r="F1028" i="22" s="1"/>
  <c r="I1027" i="4"/>
  <c r="F1029" i="22" s="1"/>
  <c r="I1028" i="4"/>
  <c r="F1030" i="22" s="1"/>
  <c r="I1029" i="4"/>
  <c r="F1031" i="22" s="1"/>
  <c r="I1030" i="4"/>
  <c r="F1032" i="22" s="1"/>
  <c r="I1031" i="4"/>
  <c r="F1033" i="22" s="1"/>
  <c r="I1032" i="4"/>
  <c r="F1034" i="22" s="1"/>
  <c r="I1033" i="4"/>
  <c r="F1035" i="22" s="1"/>
  <c r="I1034" i="4"/>
  <c r="F1036" i="22" s="1"/>
  <c r="I1035" i="4"/>
  <c r="F1037" i="22" s="1"/>
  <c r="I1036" i="4"/>
  <c r="F1038" i="22" s="1"/>
  <c r="I1037" i="4"/>
  <c r="F1039" i="22" s="1"/>
  <c r="I1038" i="4"/>
  <c r="F1040" i="22" s="1"/>
  <c r="I1039" i="4"/>
  <c r="F1041" i="22" s="1"/>
  <c r="I1040" i="4"/>
  <c r="F1042" i="22" s="1"/>
  <c r="I1041" i="4"/>
  <c r="F1043" i="22" s="1"/>
  <c r="I1042" i="4"/>
  <c r="F1044" i="22" s="1"/>
  <c r="I1043" i="4"/>
  <c r="F1045" i="22" s="1"/>
  <c r="I1044" i="4"/>
  <c r="F1046" i="22" s="1"/>
  <c r="I1045" i="4"/>
  <c r="F1047" i="22" s="1"/>
  <c r="I1046" i="4"/>
  <c r="F1048" i="22" s="1"/>
  <c r="I1047" i="4"/>
  <c r="F1049" i="22" s="1"/>
  <c r="I1048" i="4"/>
  <c r="F1050" i="22" s="1"/>
  <c r="I1049" i="4"/>
  <c r="F1051" i="22" s="1"/>
  <c r="I1050" i="4"/>
  <c r="F1052" i="22" s="1"/>
  <c r="I1051" i="4"/>
  <c r="F1053" i="22" s="1"/>
  <c r="I1052" i="4"/>
  <c r="F1054" i="22" s="1"/>
  <c r="I1053" i="4"/>
  <c r="F1055" i="22" s="1"/>
  <c r="I1054" i="4"/>
  <c r="F1056" i="22" s="1"/>
  <c r="I1055" i="4"/>
  <c r="F1057" i="22" s="1"/>
  <c r="I1056" i="4"/>
  <c r="F1058" i="22" s="1"/>
  <c r="I1057" i="4"/>
  <c r="F1059" i="22" s="1"/>
  <c r="I1058" i="4"/>
  <c r="F1060" i="22" s="1"/>
  <c r="I1059" i="4"/>
  <c r="F1061" i="22" s="1"/>
  <c r="K1013" i="7"/>
  <c r="M1013" i="7" s="1"/>
  <c r="F1013" i="7"/>
  <c r="K1014" i="7"/>
  <c r="M1014" i="7" s="1"/>
  <c r="F1014" i="7"/>
  <c r="K1015" i="7"/>
  <c r="M1015" i="7" s="1"/>
  <c r="F1015" i="7"/>
  <c r="K1016" i="7"/>
  <c r="M1016" i="7" s="1"/>
  <c r="F1016" i="7"/>
  <c r="K1017" i="7"/>
  <c r="M1017" i="7" s="1"/>
  <c r="F1017" i="7"/>
  <c r="K1018" i="7"/>
  <c r="M1018" i="7" s="1"/>
  <c r="F1018" i="7"/>
  <c r="K1019" i="7"/>
  <c r="M1019" i="7" s="1"/>
  <c r="F1019" i="7"/>
  <c r="K1020" i="7"/>
  <c r="M1020" i="7" s="1"/>
  <c r="F1020" i="7"/>
  <c r="K1021" i="7"/>
  <c r="M1021" i="7" s="1"/>
  <c r="F1021" i="7"/>
  <c r="K1022" i="7"/>
  <c r="M1022" i="7" s="1"/>
  <c r="F1022" i="7"/>
  <c r="K1023" i="7"/>
  <c r="M1023" i="7" s="1"/>
  <c r="F1023" i="7"/>
  <c r="K1024" i="7"/>
  <c r="M1024" i="7" s="1"/>
  <c r="F1024" i="7"/>
  <c r="K1025" i="7"/>
  <c r="M1025" i="7" s="1"/>
  <c r="F1025" i="7"/>
  <c r="K1026" i="7"/>
  <c r="M1026" i="7" s="1"/>
  <c r="F1026" i="7"/>
  <c r="K1027" i="7"/>
  <c r="M1027" i="7"/>
  <c r="F1027" i="7"/>
  <c r="K1028" i="7"/>
  <c r="M1028" i="7" s="1"/>
  <c r="F1028" i="7"/>
  <c r="K1029" i="7"/>
  <c r="M1029" i="7" s="1"/>
  <c r="F1029" i="7"/>
  <c r="K1030" i="7"/>
  <c r="M1030" i="7" s="1"/>
  <c r="F1030" i="7"/>
  <c r="K1031" i="7"/>
  <c r="M1031" i="7" s="1"/>
  <c r="F1031" i="7"/>
  <c r="K1032" i="7"/>
  <c r="M1032" i="7" s="1"/>
  <c r="F1032" i="7"/>
  <c r="K1033" i="7"/>
  <c r="M1033" i="7" s="1"/>
  <c r="F1033" i="7"/>
  <c r="K1034" i="7"/>
  <c r="M1034" i="7" s="1"/>
  <c r="F1034" i="7"/>
  <c r="K1035" i="7"/>
  <c r="M1035" i="7" s="1"/>
  <c r="F1035" i="7"/>
  <c r="K1036" i="7"/>
  <c r="M1036" i="7" s="1"/>
  <c r="F1036" i="7"/>
  <c r="K1037" i="7"/>
  <c r="M1037" i="7" s="1"/>
  <c r="F1037" i="7"/>
  <c r="K1038" i="7"/>
  <c r="M1038" i="7" s="1"/>
  <c r="F1038" i="7"/>
  <c r="K1039" i="7"/>
  <c r="M1039" i="7"/>
  <c r="F1039" i="7"/>
  <c r="K1040" i="7"/>
  <c r="M1040" i="7" s="1"/>
  <c r="F1040" i="7"/>
  <c r="K1041" i="7"/>
  <c r="M1041" i="7" s="1"/>
  <c r="F1041" i="7"/>
  <c r="K1042" i="7"/>
  <c r="M1042" i="7" s="1"/>
  <c r="F1042" i="7"/>
  <c r="K1043" i="7"/>
  <c r="M1043" i="7" s="1"/>
  <c r="F1043" i="7"/>
  <c r="K1044" i="7"/>
  <c r="M1044" i="7" s="1"/>
  <c r="F1044" i="7"/>
  <c r="K1045" i="7"/>
  <c r="M1045" i="7" s="1"/>
  <c r="F1045" i="7"/>
  <c r="K1046" i="7"/>
  <c r="M1046" i="7" s="1"/>
  <c r="F1046" i="7"/>
  <c r="K1047" i="7"/>
  <c r="M1047" i="7" s="1"/>
  <c r="F1047" i="7"/>
  <c r="K1048" i="7"/>
  <c r="M1048" i="7" s="1"/>
  <c r="F1048" i="7"/>
  <c r="K1049" i="7"/>
  <c r="M1049" i="7" s="1"/>
  <c r="F1049" i="7"/>
  <c r="K1050" i="7"/>
  <c r="M1050" i="7" s="1"/>
  <c r="K1051" i="7"/>
  <c r="M1051" i="7" s="1"/>
  <c r="F1051" i="7"/>
  <c r="K1052" i="7"/>
  <c r="M1052" i="7" s="1"/>
  <c r="F1052" i="7"/>
  <c r="K1053" i="7"/>
  <c r="M1053" i="7" s="1"/>
  <c r="F1053" i="7"/>
  <c r="K1054" i="7"/>
  <c r="M1054" i="7" s="1"/>
  <c r="F1054" i="7"/>
  <c r="K1055" i="7"/>
  <c r="M1055" i="7" s="1"/>
  <c r="F1055" i="7"/>
  <c r="K1056" i="7"/>
  <c r="M1056" i="7" s="1"/>
  <c r="F1056" i="7"/>
  <c r="K1057" i="7"/>
  <c r="M1057" i="7" s="1"/>
  <c r="F1057" i="7"/>
  <c r="K1058" i="7"/>
  <c r="M1058" i="7" s="1"/>
  <c r="F1058" i="7"/>
  <c r="K1059" i="7"/>
  <c r="M1059" i="7" s="1"/>
  <c r="F1059" i="7"/>
  <c r="J1013" i="5"/>
  <c r="K1013" i="5" s="1"/>
  <c r="L1013" i="5" s="1"/>
  <c r="J1014" i="5"/>
  <c r="K1014" i="5" s="1"/>
  <c r="L1014" i="5" s="1"/>
  <c r="M1014" i="5" s="1"/>
  <c r="J1015" i="5"/>
  <c r="K1015" i="5" s="1"/>
  <c r="L1015" i="5" s="1"/>
  <c r="J1016" i="5"/>
  <c r="K1016" i="5" s="1"/>
  <c r="L1016" i="5" s="1"/>
  <c r="M1016" i="5" s="1"/>
  <c r="J1017" i="5"/>
  <c r="K1017" i="5" s="1"/>
  <c r="L1017" i="5" s="1"/>
  <c r="J1018" i="5"/>
  <c r="K1018" i="5" s="1"/>
  <c r="L1018" i="5" s="1"/>
  <c r="J1019" i="5"/>
  <c r="K1019" i="5" s="1"/>
  <c r="L1019" i="5" s="1"/>
  <c r="J1020" i="5"/>
  <c r="K1020" i="5" s="1"/>
  <c r="L1020" i="5" s="1"/>
  <c r="J1021" i="5"/>
  <c r="K1021" i="5" s="1"/>
  <c r="L1021" i="5" s="1"/>
  <c r="J1022" i="5"/>
  <c r="K1022" i="5" s="1"/>
  <c r="L1022" i="5" s="1"/>
  <c r="M1022" i="5" s="1"/>
  <c r="J1023" i="5"/>
  <c r="K1023" i="5" s="1"/>
  <c r="L1023" i="5" s="1"/>
  <c r="J1025" i="5"/>
  <c r="K1025" i="5" s="1"/>
  <c r="L1025" i="5" s="1"/>
  <c r="J1026" i="5"/>
  <c r="K1026" i="5" s="1"/>
  <c r="L1026" i="5" s="1"/>
  <c r="M1026" i="5" s="1"/>
  <c r="J1027" i="5"/>
  <c r="K1027" i="5" s="1"/>
  <c r="L1027" i="5" s="1"/>
  <c r="J1028" i="5"/>
  <c r="K1028" i="5" s="1"/>
  <c r="L1028" i="5" s="1"/>
  <c r="M1028" i="5" s="1"/>
  <c r="J1029" i="5"/>
  <c r="K1029" i="5" s="1"/>
  <c r="L1029" i="5" s="1"/>
  <c r="J1030" i="5"/>
  <c r="K1030" i="5" s="1"/>
  <c r="L1030" i="5" s="1"/>
  <c r="J1031" i="5"/>
  <c r="K1031" i="5" s="1"/>
  <c r="L1031" i="5" s="1"/>
  <c r="J1032" i="5"/>
  <c r="K1032" i="5" s="1"/>
  <c r="L1032" i="5" s="1"/>
  <c r="M1032" i="5" s="1"/>
  <c r="J1033" i="5"/>
  <c r="K1033" i="5" s="1"/>
  <c r="L1033" i="5" s="1"/>
  <c r="J1034" i="5"/>
  <c r="K1034" i="5" s="1"/>
  <c r="L1034" i="5" s="1"/>
  <c r="M1034" i="5" s="1"/>
  <c r="J1035" i="5"/>
  <c r="K1035" i="5" s="1"/>
  <c r="L1035" i="5" s="1"/>
  <c r="J1036" i="5"/>
  <c r="K1036" i="5" s="1"/>
  <c r="L1036" i="5" s="1"/>
  <c r="J1037" i="5"/>
  <c r="K1037" i="5" s="1"/>
  <c r="L1037" i="5" s="1"/>
  <c r="J1038" i="5"/>
  <c r="K1038" i="5" s="1"/>
  <c r="L1038" i="5" s="1"/>
  <c r="J1039" i="5"/>
  <c r="K1039" i="5" s="1"/>
  <c r="L1039" i="5" s="1"/>
  <c r="J1040" i="5"/>
  <c r="K1040" i="5" s="1"/>
  <c r="L1040" i="5" s="1"/>
  <c r="M1040" i="5" s="1"/>
  <c r="J1041" i="5"/>
  <c r="K1041" i="5" s="1"/>
  <c r="L1041" i="5" s="1"/>
  <c r="J1042" i="5"/>
  <c r="K1042" i="5" s="1"/>
  <c r="L1042" i="5" s="1"/>
  <c r="M1042" i="5" s="1"/>
  <c r="J1043" i="5"/>
  <c r="K1043" i="5" s="1"/>
  <c r="L1043" i="5" s="1"/>
  <c r="J1044" i="5"/>
  <c r="K1044" i="5" s="1"/>
  <c r="L1044" i="5" s="1"/>
  <c r="M1044" i="5" s="1"/>
  <c r="J1045" i="5"/>
  <c r="K1045" i="5" s="1"/>
  <c r="L1045" i="5" s="1"/>
  <c r="J1046" i="5"/>
  <c r="K1046" i="5" s="1"/>
  <c r="L1046" i="5" s="1"/>
  <c r="M1046" i="5" s="1"/>
  <c r="J1047" i="5"/>
  <c r="K1047" i="5" s="1"/>
  <c r="L1047" i="5" s="1"/>
  <c r="J1048" i="5"/>
  <c r="K1048" i="5" s="1"/>
  <c r="L1048" i="5" s="1"/>
  <c r="M1048" i="5" s="1"/>
  <c r="J1049" i="5"/>
  <c r="K1049" i="5" s="1"/>
  <c r="L1049" i="5" s="1"/>
  <c r="J1050" i="5"/>
  <c r="K1050" i="5" s="1"/>
  <c r="L1050" i="5" s="1"/>
  <c r="C1050" i="5"/>
  <c r="C1060" i="5" s="1"/>
  <c r="C1101" i="5" s="1"/>
  <c r="J1051" i="5"/>
  <c r="K1051" i="5" s="1"/>
  <c r="L1051" i="5" s="1"/>
  <c r="M1051" i="5" s="1"/>
  <c r="J1052" i="5"/>
  <c r="K1052" i="5" s="1"/>
  <c r="L1052" i="5" s="1"/>
  <c r="J1053" i="5"/>
  <c r="K1053" i="5" s="1"/>
  <c r="L1053" i="5" s="1"/>
  <c r="M1053" i="5" s="1"/>
  <c r="J1054" i="5"/>
  <c r="K1054" i="5" s="1"/>
  <c r="L1054" i="5" s="1"/>
  <c r="J1055" i="5"/>
  <c r="K1055" i="5" s="1"/>
  <c r="L1055" i="5" s="1"/>
  <c r="M1055" i="5" s="1"/>
  <c r="J1056" i="5"/>
  <c r="K1056" i="5" s="1"/>
  <c r="L1056" i="5" s="1"/>
  <c r="M1056" i="5" s="1"/>
  <c r="J1057" i="5"/>
  <c r="K1057" i="5" s="1"/>
  <c r="L1057" i="5" s="1"/>
  <c r="J1058" i="5"/>
  <c r="K1058" i="5" s="1"/>
  <c r="L1058" i="5" s="1"/>
  <c r="M1058" i="5" s="1"/>
  <c r="J1059" i="5"/>
  <c r="K1059" i="5" s="1"/>
  <c r="L1059" i="5" s="1"/>
  <c r="M1013" i="2"/>
  <c r="N1013" i="2" s="1"/>
  <c r="M1014" i="2"/>
  <c r="N1014" i="2"/>
  <c r="M1015" i="2"/>
  <c r="N1015" i="2" s="1"/>
  <c r="O1015" i="2" s="1"/>
  <c r="M1016" i="2"/>
  <c r="N1016" i="2" s="1"/>
  <c r="M1017" i="2"/>
  <c r="N1017" i="2" s="1"/>
  <c r="O1017" i="2" s="1"/>
  <c r="M1018" i="2"/>
  <c r="N1018" i="2" s="1"/>
  <c r="M1019" i="2"/>
  <c r="N1019" i="2" s="1"/>
  <c r="O1019" i="2" s="1"/>
  <c r="M1020" i="2"/>
  <c r="N1020" i="2" s="1"/>
  <c r="M1021" i="2"/>
  <c r="N1021" i="2" s="1"/>
  <c r="O1021" i="2" s="1"/>
  <c r="M1022" i="2"/>
  <c r="N1022" i="2" s="1"/>
  <c r="M1023" i="2"/>
  <c r="N1023" i="2" s="1"/>
  <c r="O1023" i="2" s="1"/>
  <c r="M1024" i="2"/>
  <c r="N1024" i="2" s="1"/>
  <c r="M1025" i="2"/>
  <c r="N1025" i="2" s="1"/>
  <c r="O1025" i="2" s="1"/>
  <c r="M1026" i="2"/>
  <c r="N1026" i="2" s="1"/>
  <c r="M1027" i="2"/>
  <c r="N1027" i="2" s="1"/>
  <c r="O1027" i="2" s="1"/>
  <c r="M1028" i="2"/>
  <c r="N1028" i="2" s="1"/>
  <c r="M1029" i="2"/>
  <c r="N1029" i="2" s="1"/>
  <c r="O1029" i="2" s="1"/>
  <c r="M1030" i="2"/>
  <c r="N1030" i="2" s="1"/>
  <c r="M1031" i="2"/>
  <c r="N1031" i="2" s="1"/>
  <c r="O1031" i="2" s="1"/>
  <c r="M1032" i="2"/>
  <c r="N1032" i="2" s="1"/>
  <c r="M1033" i="2"/>
  <c r="N1033" i="2" s="1"/>
  <c r="O1033" i="2" s="1"/>
  <c r="M1034" i="2"/>
  <c r="N1034" i="2" s="1"/>
  <c r="M1035" i="2"/>
  <c r="N1035" i="2" s="1"/>
  <c r="O1035" i="2" s="1"/>
  <c r="M1036" i="2"/>
  <c r="N1036" i="2" s="1"/>
  <c r="M1037" i="2"/>
  <c r="N1037" i="2" s="1"/>
  <c r="O1037" i="2" s="1"/>
  <c r="M1038" i="2"/>
  <c r="N1038" i="2" s="1"/>
  <c r="M1039" i="2"/>
  <c r="N1039" i="2" s="1"/>
  <c r="O1039" i="2" s="1"/>
  <c r="M1040" i="2"/>
  <c r="N1040" i="2" s="1"/>
  <c r="M1041" i="2"/>
  <c r="N1041" i="2" s="1"/>
  <c r="O1041" i="2" s="1"/>
  <c r="M1042" i="2"/>
  <c r="N1042" i="2" s="1"/>
  <c r="M1043" i="2"/>
  <c r="N1043" i="2" s="1"/>
  <c r="O1043" i="2" s="1"/>
  <c r="M1044" i="2"/>
  <c r="N1044" i="2" s="1"/>
  <c r="M1045" i="2"/>
  <c r="N1045" i="2" s="1"/>
  <c r="O1045" i="2" s="1"/>
  <c r="M1046" i="2"/>
  <c r="N1046" i="2" s="1"/>
  <c r="M1047" i="2"/>
  <c r="N1047" i="2" s="1"/>
  <c r="O1047" i="2" s="1"/>
  <c r="M1048" i="2"/>
  <c r="N1048" i="2" s="1"/>
  <c r="M1049" i="2"/>
  <c r="N1049" i="2" s="1"/>
  <c r="O1049" i="2" s="1"/>
  <c r="M1050" i="2"/>
  <c r="N1050" i="2" s="1"/>
  <c r="C1050" i="2"/>
  <c r="M1051" i="2"/>
  <c r="N1051" i="2" s="1"/>
  <c r="M1052" i="2"/>
  <c r="N1052" i="2" s="1"/>
  <c r="M1053" i="2"/>
  <c r="N1053" i="2" s="1"/>
  <c r="M1054" i="2"/>
  <c r="N1054" i="2" s="1"/>
  <c r="M1055" i="2"/>
  <c r="N1055" i="2" s="1"/>
  <c r="M1056" i="2"/>
  <c r="N1056" i="2" s="1"/>
  <c r="M1057" i="2"/>
  <c r="N1057" i="2" s="1"/>
  <c r="M1058" i="2"/>
  <c r="N1058" i="2" s="1"/>
  <c r="M1059" i="2"/>
  <c r="N1059" i="2" s="1"/>
  <c r="J782" i="3"/>
  <c r="K782" i="3" s="1"/>
  <c r="F782" i="3"/>
  <c r="J783" i="3"/>
  <c r="K783" i="3" s="1"/>
  <c r="F783" i="3"/>
  <c r="J784" i="3"/>
  <c r="K784" i="3" s="1"/>
  <c r="F784" i="3"/>
  <c r="J785" i="3"/>
  <c r="K785" i="3" s="1"/>
  <c r="F785" i="3"/>
  <c r="J786" i="3"/>
  <c r="K786" i="3" s="1"/>
  <c r="F786" i="3"/>
  <c r="J787" i="3"/>
  <c r="K787" i="3" s="1"/>
  <c r="F787" i="3"/>
  <c r="J788" i="3"/>
  <c r="K788" i="3" s="1"/>
  <c r="F788" i="3"/>
  <c r="J789" i="3"/>
  <c r="K789" i="3"/>
  <c r="F789" i="3"/>
  <c r="J790" i="3"/>
  <c r="K790" i="3" s="1"/>
  <c r="F790" i="3"/>
  <c r="J791" i="3"/>
  <c r="K791" i="3" s="1"/>
  <c r="F791" i="3"/>
  <c r="J792" i="3"/>
  <c r="K792" i="3" s="1"/>
  <c r="F792" i="3"/>
  <c r="J793" i="3"/>
  <c r="K793" i="3" s="1"/>
  <c r="F793" i="3"/>
  <c r="J794" i="3"/>
  <c r="K794" i="3" s="1"/>
  <c r="F794" i="3"/>
  <c r="J795" i="3"/>
  <c r="K795" i="3" s="1"/>
  <c r="F795" i="3"/>
  <c r="J796" i="3"/>
  <c r="K796" i="3" s="1"/>
  <c r="F796" i="3"/>
  <c r="J797" i="3"/>
  <c r="K797" i="3" s="1"/>
  <c r="F797" i="3"/>
  <c r="J798" i="3"/>
  <c r="K798" i="3" s="1"/>
  <c r="F798" i="3"/>
  <c r="J799" i="3"/>
  <c r="K799" i="3" s="1"/>
  <c r="F799" i="3"/>
  <c r="J800" i="3"/>
  <c r="K800" i="3" s="1"/>
  <c r="F800" i="3"/>
  <c r="J801" i="3"/>
  <c r="K801" i="3" s="1"/>
  <c r="F801" i="3"/>
  <c r="J802" i="3"/>
  <c r="K802" i="3" s="1"/>
  <c r="F802" i="3"/>
  <c r="J803" i="3"/>
  <c r="K803" i="3" s="1"/>
  <c r="F803" i="3"/>
  <c r="J804" i="3"/>
  <c r="K804" i="3" s="1"/>
  <c r="F804" i="3"/>
  <c r="J805" i="3"/>
  <c r="K805" i="3" s="1"/>
  <c r="F805" i="3"/>
  <c r="J806" i="3"/>
  <c r="K806" i="3" s="1"/>
  <c r="F806" i="3"/>
  <c r="J807" i="3"/>
  <c r="K807" i="3" s="1"/>
  <c r="F807" i="3"/>
  <c r="J808" i="3"/>
  <c r="K808" i="3" s="1"/>
  <c r="F808" i="3"/>
  <c r="J809" i="3"/>
  <c r="K809" i="3"/>
  <c r="F809" i="3"/>
  <c r="J810" i="3"/>
  <c r="K810" i="3" s="1"/>
  <c r="F810" i="3"/>
  <c r="J811" i="3"/>
  <c r="K811" i="3" s="1"/>
  <c r="F811" i="3"/>
  <c r="J812" i="3"/>
  <c r="K812" i="3" s="1"/>
  <c r="F812" i="3"/>
  <c r="J813" i="3"/>
  <c r="K813" i="3" s="1"/>
  <c r="F813" i="3"/>
  <c r="J814" i="3"/>
  <c r="K814" i="3" s="1"/>
  <c r="F814" i="3"/>
  <c r="J815" i="3"/>
  <c r="K815" i="3" s="1"/>
  <c r="F815" i="3"/>
  <c r="J816" i="3"/>
  <c r="K816" i="3" s="1"/>
  <c r="F816" i="3"/>
  <c r="J817" i="3"/>
  <c r="K817" i="3" s="1"/>
  <c r="F817" i="3"/>
  <c r="J818" i="3"/>
  <c r="K818" i="3" s="1"/>
  <c r="F818" i="3"/>
  <c r="J819" i="3"/>
  <c r="K819" i="3" s="1"/>
  <c r="F819" i="3"/>
  <c r="J820" i="3"/>
  <c r="K820" i="3" s="1"/>
  <c r="F820" i="3"/>
  <c r="J821" i="3"/>
  <c r="K821" i="3"/>
  <c r="F821" i="3"/>
  <c r="J822" i="3"/>
  <c r="K822" i="3" s="1"/>
  <c r="F822" i="3"/>
  <c r="J824" i="3"/>
  <c r="K824" i="3" s="1"/>
  <c r="J825" i="3"/>
  <c r="K825" i="3" s="1"/>
  <c r="F825" i="3"/>
  <c r="J826" i="3"/>
  <c r="K826" i="3" s="1"/>
  <c r="F826" i="3"/>
  <c r="J827" i="3"/>
  <c r="K827" i="3" s="1"/>
  <c r="F827" i="3"/>
  <c r="J828" i="3"/>
  <c r="K828" i="3" s="1"/>
  <c r="F828" i="3"/>
  <c r="J829" i="3"/>
  <c r="K829" i="3" s="1"/>
  <c r="F829" i="3"/>
  <c r="J830" i="3"/>
  <c r="K830" i="3" s="1"/>
  <c r="F830" i="3"/>
  <c r="J831" i="3"/>
  <c r="K831" i="3" s="1"/>
  <c r="F831" i="3"/>
  <c r="J832" i="3"/>
  <c r="K832" i="3" s="1"/>
  <c r="F832" i="3"/>
  <c r="J833" i="3"/>
  <c r="K833" i="3" s="1"/>
  <c r="F833" i="3"/>
  <c r="J834" i="3"/>
  <c r="K834" i="3" s="1"/>
  <c r="F834" i="3"/>
  <c r="J835" i="3"/>
  <c r="K835" i="3" s="1"/>
  <c r="F835" i="3"/>
  <c r="J836" i="3"/>
  <c r="K836" i="3" s="1"/>
  <c r="F836" i="3"/>
  <c r="J837" i="3"/>
  <c r="K837" i="3"/>
  <c r="F837" i="3"/>
  <c r="J838" i="3"/>
  <c r="K838" i="3" s="1"/>
  <c r="F838" i="3"/>
  <c r="J839" i="3"/>
  <c r="K839" i="3" s="1"/>
  <c r="F839" i="3"/>
  <c r="J840" i="3"/>
  <c r="K840" i="3" s="1"/>
  <c r="F840" i="3"/>
  <c r="J841" i="3"/>
  <c r="K841" i="3" s="1"/>
  <c r="F841" i="3"/>
  <c r="J842" i="3"/>
  <c r="K842" i="3" s="1"/>
  <c r="F842" i="3"/>
  <c r="J843" i="3"/>
  <c r="K843" i="3" s="1"/>
  <c r="F843" i="3"/>
  <c r="J844" i="3"/>
  <c r="K844" i="3" s="1"/>
  <c r="F844" i="3"/>
  <c r="J845" i="3"/>
  <c r="K845" i="3" s="1"/>
  <c r="F845" i="3"/>
  <c r="J846" i="3"/>
  <c r="K846" i="3" s="1"/>
  <c r="F846" i="3"/>
  <c r="J847" i="3"/>
  <c r="K847" i="3"/>
  <c r="F847" i="3"/>
  <c r="J848" i="3"/>
  <c r="K848" i="3" s="1"/>
  <c r="F848" i="3"/>
  <c r="J849" i="3"/>
  <c r="K849" i="3" s="1"/>
  <c r="F849" i="3"/>
  <c r="J850" i="3"/>
  <c r="K850" i="3" s="1"/>
  <c r="F850" i="3"/>
  <c r="J851" i="3"/>
  <c r="K851" i="3"/>
  <c r="F851" i="3"/>
  <c r="J852" i="3"/>
  <c r="K852" i="3" s="1"/>
  <c r="F852" i="3"/>
  <c r="J853" i="3"/>
  <c r="K853" i="3" s="1"/>
  <c r="F853" i="3"/>
  <c r="J854" i="3"/>
  <c r="K854" i="3" s="1"/>
  <c r="F854" i="3"/>
  <c r="J855" i="3"/>
  <c r="K855" i="3" s="1"/>
  <c r="F855" i="3"/>
  <c r="J856" i="3"/>
  <c r="K856" i="3" s="1"/>
  <c r="F856" i="3"/>
  <c r="J857" i="3"/>
  <c r="K857" i="3" s="1"/>
  <c r="F857" i="3"/>
  <c r="J858" i="3"/>
  <c r="K858" i="3" s="1"/>
  <c r="F858" i="3"/>
  <c r="J859" i="3"/>
  <c r="K859" i="3" s="1"/>
  <c r="F859" i="3"/>
  <c r="J860" i="3"/>
  <c r="K860" i="3" s="1"/>
  <c r="F860" i="3"/>
  <c r="J861" i="3"/>
  <c r="K861" i="3" s="1"/>
  <c r="F861" i="3"/>
  <c r="J862" i="3"/>
  <c r="K862" i="3" s="1"/>
  <c r="F862" i="3"/>
  <c r="J863" i="3"/>
  <c r="K863" i="3" s="1"/>
  <c r="F863" i="3"/>
  <c r="J864" i="3"/>
  <c r="K864" i="3" s="1"/>
  <c r="F864" i="3"/>
  <c r="J865" i="3"/>
  <c r="K865" i="3" s="1"/>
  <c r="F865" i="3"/>
  <c r="J866" i="3"/>
  <c r="K866" i="3" s="1"/>
  <c r="F866" i="3"/>
  <c r="J867" i="3"/>
  <c r="K867" i="3" s="1"/>
  <c r="F867" i="3"/>
  <c r="J868" i="3"/>
  <c r="K868" i="3" s="1"/>
  <c r="F868" i="3"/>
  <c r="J869" i="3"/>
  <c r="K869" i="3"/>
  <c r="F869" i="3"/>
  <c r="J870" i="3"/>
  <c r="K870" i="3" s="1"/>
  <c r="F870" i="3"/>
  <c r="J871" i="3"/>
  <c r="K871" i="3" s="1"/>
  <c r="F871" i="3"/>
  <c r="J872" i="3"/>
  <c r="K872" i="3" s="1"/>
  <c r="F872" i="3"/>
  <c r="J873" i="3"/>
  <c r="K873" i="3" s="1"/>
  <c r="F873" i="3"/>
  <c r="J874" i="3"/>
  <c r="K874" i="3" s="1"/>
  <c r="F874" i="3"/>
  <c r="J875" i="3"/>
  <c r="K875" i="3" s="1"/>
  <c r="F875" i="3"/>
  <c r="J876" i="3"/>
  <c r="K876" i="3" s="1"/>
  <c r="F876" i="3"/>
  <c r="J877" i="3"/>
  <c r="K877" i="3" s="1"/>
  <c r="F877" i="3"/>
  <c r="J878" i="3"/>
  <c r="K878" i="3" s="1"/>
  <c r="F878" i="3"/>
  <c r="J879" i="3"/>
  <c r="K879" i="3"/>
  <c r="F879" i="3"/>
  <c r="J880" i="3"/>
  <c r="K880" i="3" s="1"/>
  <c r="F880" i="3"/>
  <c r="J881" i="3"/>
  <c r="K881" i="3" s="1"/>
  <c r="F881" i="3"/>
  <c r="J882" i="3"/>
  <c r="K882" i="3" s="1"/>
  <c r="F882" i="3"/>
  <c r="J883" i="3"/>
  <c r="K883" i="3"/>
  <c r="F883" i="3"/>
  <c r="J884" i="3"/>
  <c r="K884" i="3" s="1"/>
  <c r="F884" i="3"/>
  <c r="J885" i="3"/>
  <c r="K885" i="3" s="1"/>
  <c r="F885" i="3"/>
  <c r="J886" i="3"/>
  <c r="K886" i="3" s="1"/>
  <c r="F886" i="3"/>
  <c r="J887" i="3"/>
  <c r="K887" i="3" s="1"/>
  <c r="F887" i="3"/>
  <c r="J888" i="3"/>
  <c r="K888" i="3" s="1"/>
  <c r="F888" i="3"/>
  <c r="J889" i="3"/>
  <c r="K889" i="3" s="1"/>
  <c r="F889" i="3"/>
  <c r="J890" i="3"/>
  <c r="K890" i="3" s="1"/>
  <c r="F890" i="3"/>
  <c r="J891" i="3"/>
  <c r="K891" i="3" s="1"/>
  <c r="F891" i="3"/>
  <c r="J892" i="3"/>
  <c r="K892" i="3" s="1"/>
  <c r="F892" i="3"/>
  <c r="J893" i="3"/>
  <c r="K893" i="3" s="1"/>
  <c r="F893" i="3"/>
  <c r="J894" i="3"/>
  <c r="K894" i="3" s="1"/>
  <c r="F894" i="3"/>
  <c r="J895" i="3"/>
  <c r="K895" i="3" s="1"/>
  <c r="F895" i="3"/>
  <c r="J896" i="3"/>
  <c r="K896" i="3" s="1"/>
  <c r="F896" i="3"/>
  <c r="J897" i="3"/>
  <c r="K897" i="3" s="1"/>
  <c r="F897" i="3"/>
  <c r="J898" i="3"/>
  <c r="K898" i="3" s="1"/>
  <c r="F898" i="3"/>
  <c r="J899" i="3"/>
  <c r="K899" i="3" s="1"/>
  <c r="F899" i="3"/>
  <c r="J900" i="3"/>
  <c r="K900" i="3" s="1"/>
  <c r="F900" i="3"/>
  <c r="J901" i="3"/>
  <c r="K901" i="3"/>
  <c r="F901" i="3"/>
  <c r="J902" i="3"/>
  <c r="K902" i="3" s="1"/>
  <c r="F902" i="3"/>
  <c r="J903" i="3"/>
  <c r="K903" i="3" s="1"/>
  <c r="F903" i="3"/>
  <c r="J904" i="3"/>
  <c r="K904" i="3" s="1"/>
  <c r="F904" i="3"/>
  <c r="J905" i="3"/>
  <c r="K905" i="3" s="1"/>
  <c r="F905" i="3"/>
  <c r="J906" i="3"/>
  <c r="K906" i="3" s="1"/>
  <c r="F906" i="3"/>
  <c r="J907" i="3"/>
  <c r="K907" i="3" s="1"/>
  <c r="F907" i="3"/>
  <c r="J908" i="3"/>
  <c r="K908" i="3" s="1"/>
  <c r="F908" i="3"/>
  <c r="J909" i="3"/>
  <c r="K909" i="3" s="1"/>
  <c r="F909" i="3"/>
  <c r="J910" i="3"/>
  <c r="K910" i="3" s="1"/>
  <c r="F910" i="3"/>
  <c r="J911" i="3"/>
  <c r="K911" i="3"/>
  <c r="F911" i="3"/>
  <c r="J912" i="3"/>
  <c r="K912" i="3" s="1"/>
  <c r="F912" i="3"/>
  <c r="J913" i="3"/>
  <c r="K913" i="3" s="1"/>
  <c r="F913" i="3"/>
  <c r="J914" i="3"/>
  <c r="K914" i="3" s="1"/>
  <c r="F914" i="3"/>
  <c r="J915" i="3"/>
  <c r="K915" i="3"/>
  <c r="F915" i="3"/>
  <c r="J916" i="3"/>
  <c r="K916" i="3" s="1"/>
  <c r="F916" i="3"/>
  <c r="J917" i="3"/>
  <c r="K917" i="3" s="1"/>
  <c r="F917" i="3"/>
  <c r="J918" i="3"/>
  <c r="K918" i="3" s="1"/>
  <c r="F918" i="3"/>
  <c r="J919" i="3"/>
  <c r="K919" i="3" s="1"/>
  <c r="F919" i="3"/>
  <c r="J920" i="3"/>
  <c r="K920" i="3" s="1"/>
  <c r="F920" i="3"/>
  <c r="J921" i="3"/>
  <c r="K921" i="3" s="1"/>
  <c r="F921" i="3"/>
  <c r="J922" i="3"/>
  <c r="K922" i="3" s="1"/>
  <c r="F922" i="3"/>
  <c r="J923" i="3"/>
  <c r="K923" i="3" s="1"/>
  <c r="F923" i="3"/>
  <c r="J924" i="3"/>
  <c r="K924" i="3" s="1"/>
  <c r="F924" i="3"/>
  <c r="J925" i="3"/>
  <c r="K925" i="3" s="1"/>
  <c r="F925" i="3"/>
  <c r="J926" i="3"/>
  <c r="K926" i="3" s="1"/>
  <c r="F926" i="3"/>
  <c r="J927" i="3"/>
  <c r="K927" i="3" s="1"/>
  <c r="F927" i="3"/>
  <c r="J928" i="3"/>
  <c r="K928" i="3" s="1"/>
  <c r="F928" i="3"/>
  <c r="J929" i="3"/>
  <c r="K929" i="3" s="1"/>
  <c r="F929" i="3"/>
  <c r="J930" i="3"/>
  <c r="K930" i="3" s="1"/>
  <c r="F930" i="3"/>
  <c r="J931" i="3"/>
  <c r="K931" i="3" s="1"/>
  <c r="F931" i="3"/>
  <c r="J932" i="3"/>
  <c r="K932" i="3" s="1"/>
  <c r="F932" i="3"/>
  <c r="J933" i="3"/>
  <c r="K933" i="3"/>
  <c r="F933" i="3"/>
  <c r="J934" i="3"/>
  <c r="K934" i="3" s="1"/>
  <c r="F934" i="3"/>
  <c r="J935" i="3"/>
  <c r="K935" i="3" s="1"/>
  <c r="F935" i="3"/>
  <c r="J936" i="3"/>
  <c r="K936" i="3" s="1"/>
  <c r="F936" i="3"/>
  <c r="J937" i="3"/>
  <c r="K937" i="3" s="1"/>
  <c r="F937" i="3"/>
  <c r="J938" i="3"/>
  <c r="K938" i="3" s="1"/>
  <c r="F938" i="3"/>
  <c r="J939" i="3"/>
  <c r="K939" i="3" s="1"/>
  <c r="F939" i="3"/>
  <c r="J940" i="3"/>
  <c r="K940" i="3" s="1"/>
  <c r="F940" i="3"/>
  <c r="J941" i="3"/>
  <c r="K941" i="3" s="1"/>
  <c r="F941" i="3"/>
  <c r="J942" i="3"/>
  <c r="K942" i="3" s="1"/>
  <c r="F942" i="3"/>
  <c r="J943" i="3"/>
  <c r="K943" i="3"/>
  <c r="F943" i="3"/>
  <c r="J944" i="3"/>
  <c r="K944" i="3" s="1"/>
  <c r="F944" i="3"/>
  <c r="J945" i="3"/>
  <c r="K945" i="3" s="1"/>
  <c r="F945" i="3"/>
  <c r="J946" i="3"/>
  <c r="K946" i="3" s="1"/>
  <c r="F946" i="3"/>
  <c r="J947" i="3"/>
  <c r="K947" i="3" s="1"/>
  <c r="F947" i="3"/>
  <c r="J948" i="3"/>
  <c r="K948" i="3" s="1"/>
  <c r="F948" i="3"/>
  <c r="J949" i="3"/>
  <c r="K949" i="3" s="1"/>
  <c r="F949" i="3"/>
  <c r="J950" i="3"/>
  <c r="K950" i="3" s="1"/>
  <c r="F950" i="3"/>
  <c r="J951" i="3"/>
  <c r="K951" i="3" s="1"/>
  <c r="F951" i="3"/>
  <c r="J952" i="3"/>
  <c r="K952" i="3" s="1"/>
  <c r="F952" i="3"/>
  <c r="J953" i="3"/>
  <c r="K953" i="3" s="1"/>
  <c r="F953" i="3"/>
  <c r="J954" i="3"/>
  <c r="K954" i="3" s="1"/>
  <c r="F954" i="3"/>
  <c r="J955" i="3"/>
  <c r="K955" i="3" s="1"/>
  <c r="F955" i="3"/>
  <c r="J956" i="3"/>
  <c r="K956" i="3" s="1"/>
  <c r="F956" i="3"/>
  <c r="J957" i="3"/>
  <c r="K957" i="3" s="1"/>
  <c r="F957" i="3"/>
  <c r="J958" i="3"/>
  <c r="K958" i="3" s="1"/>
  <c r="F958" i="3"/>
  <c r="J959" i="3"/>
  <c r="K959" i="3" s="1"/>
  <c r="F959" i="3"/>
  <c r="J960" i="3"/>
  <c r="K960" i="3" s="1"/>
  <c r="F960" i="3"/>
  <c r="J961" i="3"/>
  <c r="K961" i="3" s="1"/>
  <c r="F961" i="3"/>
  <c r="J962" i="3"/>
  <c r="K962" i="3" s="1"/>
  <c r="F962" i="3"/>
  <c r="J963" i="3"/>
  <c r="K963" i="3" s="1"/>
  <c r="F963" i="3"/>
  <c r="J964" i="3"/>
  <c r="K964" i="3" s="1"/>
  <c r="F964" i="3"/>
  <c r="J965" i="3"/>
  <c r="K965" i="3"/>
  <c r="F965" i="3"/>
  <c r="J966" i="3"/>
  <c r="K966" i="3" s="1"/>
  <c r="F966" i="3"/>
  <c r="J967" i="3"/>
  <c r="K967" i="3" s="1"/>
  <c r="F967" i="3"/>
  <c r="J968" i="3"/>
  <c r="K968" i="3" s="1"/>
  <c r="F968" i="3"/>
  <c r="J969" i="3"/>
  <c r="K969" i="3" s="1"/>
  <c r="F969" i="3"/>
  <c r="J970" i="3"/>
  <c r="K970" i="3" s="1"/>
  <c r="F970" i="3"/>
  <c r="J971" i="3"/>
  <c r="K971" i="3" s="1"/>
  <c r="F971" i="3"/>
  <c r="J972" i="3"/>
  <c r="K972" i="3" s="1"/>
  <c r="F972" i="3"/>
  <c r="J973" i="3"/>
  <c r="K973" i="3" s="1"/>
  <c r="F973" i="3"/>
  <c r="J974" i="3"/>
  <c r="K974" i="3" s="1"/>
  <c r="F974" i="3"/>
  <c r="J975" i="3"/>
  <c r="K975" i="3"/>
  <c r="F975" i="3"/>
  <c r="J976" i="3"/>
  <c r="K976" i="3" s="1"/>
  <c r="F976" i="3"/>
  <c r="J977" i="3"/>
  <c r="K977" i="3" s="1"/>
  <c r="F977" i="3"/>
  <c r="J978" i="3"/>
  <c r="K978" i="3" s="1"/>
  <c r="F978" i="3"/>
  <c r="J979" i="3"/>
  <c r="K979" i="3"/>
  <c r="F979" i="3"/>
  <c r="J980" i="3"/>
  <c r="K980" i="3" s="1"/>
  <c r="F980" i="3"/>
  <c r="J981" i="3"/>
  <c r="K981" i="3" s="1"/>
  <c r="F981" i="3"/>
  <c r="J982" i="3"/>
  <c r="K982" i="3" s="1"/>
  <c r="F982" i="3"/>
  <c r="J983" i="3"/>
  <c r="K983" i="3" s="1"/>
  <c r="F983" i="3"/>
  <c r="J984" i="3"/>
  <c r="K984" i="3" s="1"/>
  <c r="F984" i="3"/>
  <c r="J985" i="3"/>
  <c r="K985" i="3" s="1"/>
  <c r="F985" i="3"/>
  <c r="J986" i="3"/>
  <c r="K986" i="3" s="1"/>
  <c r="F986" i="3"/>
  <c r="J987" i="3"/>
  <c r="K987" i="3" s="1"/>
  <c r="F987" i="3"/>
  <c r="J988" i="3"/>
  <c r="K988" i="3" s="1"/>
  <c r="F988" i="3"/>
  <c r="J989" i="3"/>
  <c r="K989" i="3" s="1"/>
  <c r="F989" i="3"/>
  <c r="J990" i="3"/>
  <c r="K990" i="3" s="1"/>
  <c r="F990" i="3"/>
  <c r="J991" i="3"/>
  <c r="K991" i="3" s="1"/>
  <c r="F991" i="3"/>
  <c r="J992" i="3"/>
  <c r="K992" i="3" s="1"/>
  <c r="F992" i="3"/>
  <c r="J993" i="3"/>
  <c r="K993" i="3" s="1"/>
  <c r="F993" i="3"/>
  <c r="J994" i="3"/>
  <c r="K994" i="3" s="1"/>
  <c r="F994" i="3"/>
  <c r="J995" i="3"/>
  <c r="K995" i="3" s="1"/>
  <c r="F995" i="3"/>
  <c r="J996" i="3"/>
  <c r="K996" i="3" s="1"/>
  <c r="F996" i="3"/>
  <c r="J997" i="3"/>
  <c r="K997" i="3"/>
  <c r="F997" i="3"/>
  <c r="J998" i="3"/>
  <c r="K998" i="3" s="1"/>
  <c r="F998" i="3"/>
  <c r="J999" i="3"/>
  <c r="K999" i="3" s="1"/>
  <c r="F999" i="3"/>
  <c r="J1000" i="3"/>
  <c r="K1000" i="3" s="1"/>
  <c r="F1000" i="3"/>
  <c r="J1001" i="3"/>
  <c r="K1001" i="3" s="1"/>
  <c r="F1001" i="3"/>
  <c r="J1002" i="3"/>
  <c r="K1002" i="3" s="1"/>
  <c r="F1002" i="3"/>
  <c r="J1003" i="3"/>
  <c r="K1003" i="3" s="1"/>
  <c r="F1003" i="3"/>
  <c r="J1004" i="3"/>
  <c r="K1004" i="3" s="1"/>
  <c r="F1004" i="3"/>
  <c r="J1005" i="3"/>
  <c r="K1005" i="3" s="1"/>
  <c r="F1005" i="3"/>
  <c r="J1006" i="3"/>
  <c r="K1006" i="3" s="1"/>
  <c r="F1006" i="3"/>
  <c r="J1007" i="3"/>
  <c r="K1007" i="3" s="1"/>
  <c r="F1007" i="3"/>
  <c r="J1008" i="3"/>
  <c r="K1008" i="3" s="1"/>
  <c r="F1008" i="3"/>
  <c r="J1009" i="3"/>
  <c r="K1009" i="3" s="1"/>
  <c r="F1009" i="3"/>
  <c r="J1010" i="3"/>
  <c r="K1010" i="3" s="1"/>
  <c r="F1010" i="3"/>
  <c r="F782" i="9"/>
  <c r="G782" i="9"/>
  <c r="H782" i="9" s="1"/>
  <c r="F782" i="12"/>
  <c r="F782" i="17"/>
  <c r="F782" i="13"/>
  <c r="G782" i="13" s="1"/>
  <c r="I782" i="13" s="1"/>
  <c r="F783" i="9"/>
  <c r="G783" i="9" s="1"/>
  <c r="H783" i="9" s="1"/>
  <c r="F783" i="12"/>
  <c r="F783" i="17"/>
  <c r="F783" i="13"/>
  <c r="G783" i="13" s="1"/>
  <c r="I783" i="13" s="1"/>
  <c r="F784" i="9"/>
  <c r="G784" i="9" s="1"/>
  <c r="H784" i="9" s="1"/>
  <c r="F784" i="12"/>
  <c r="F784" i="17"/>
  <c r="F784" i="13"/>
  <c r="G784" i="13" s="1"/>
  <c r="I784" i="13" s="1"/>
  <c r="F785" i="9"/>
  <c r="G785" i="9" s="1"/>
  <c r="H785" i="9" s="1"/>
  <c r="F785" i="12"/>
  <c r="F785" i="17"/>
  <c r="F785" i="13"/>
  <c r="G785" i="13" s="1"/>
  <c r="I785" i="13" s="1"/>
  <c r="F786" i="9"/>
  <c r="G786" i="9" s="1"/>
  <c r="H786" i="9" s="1"/>
  <c r="F786" i="12"/>
  <c r="F786" i="17"/>
  <c r="F786" i="13"/>
  <c r="G786" i="13" s="1"/>
  <c r="I786" i="13" s="1"/>
  <c r="F787" i="9"/>
  <c r="G787" i="9" s="1"/>
  <c r="H787" i="9" s="1"/>
  <c r="F787" i="12"/>
  <c r="F787" i="17"/>
  <c r="F787" i="13"/>
  <c r="G787" i="13" s="1"/>
  <c r="I787" i="13" s="1"/>
  <c r="F788" i="9"/>
  <c r="G788" i="9" s="1"/>
  <c r="H788" i="9" s="1"/>
  <c r="F788" i="12"/>
  <c r="F788" i="17"/>
  <c r="F788" i="13"/>
  <c r="G788" i="13" s="1"/>
  <c r="I788" i="13" s="1"/>
  <c r="F789" i="9"/>
  <c r="G789" i="9" s="1"/>
  <c r="H789" i="9" s="1"/>
  <c r="F789" i="12"/>
  <c r="F789" i="17"/>
  <c r="F789" i="13"/>
  <c r="G789" i="13" s="1"/>
  <c r="I789" i="13" s="1"/>
  <c r="F790" i="9"/>
  <c r="G790" i="9"/>
  <c r="H790" i="9" s="1"/>
  <c r="F790" i="12"/>
  <c r="F790" i="17"/>
  <c r="F790" i="13"/>
  <c r="G790" i="13" s="1"/>
  <c r="I790" i="13" s="1"/>
  <c r="F791" i="9"/>
  <c r="G791" i="9" s="1"/>
  <c r="H791" i="9" s="1"/>
  <c r="F791" i="12"/>
  <c r="F791" i="17"/>
  <c r="F791" i="13"/>
  <c r="G791" i="13" s="1"/>
  <c r="I791" i="13" s="1"/>
  <c r="F792" i="9"/>
  <c r="G792" i="9" s="1"/>
  <c r="H792" i="9" s="1"/>
  <c r="F792" i="12"/>
  <c r="F792" i="17"/>
  <c r="F792" i="13"/>
  <c r="G792" i="13" s="1"/>
  <c r="I792" i="13" s="1"/>
  <c r="F793" i="9"/>
  <c r="G793" i="9" s="1"/>
  <c r="H793" i="9" s="1"/>
  <c r="F793" i="12"/>
  <c r="F793" i="17"/>
  <c r="F793" i="13"/>
  <c r="G793" i="13" s="1"/>
  <c r="I793" i="13" s="1"/>
  <c r="F794" i="9"/>
  <c r="G794" i="9" s="1"/>
  <c r="H794" i="9" s="1"/>
  <c r="F794" i="12"/>
  <c r="F794" i="17"/>
  <c r="F794" i="13"/>
  <c r="G794" i="13" s="1"/>
  <c r="I794" i="13" s="1"/>
  <c r="F795" i="9"/>
  <c r="G795" i="9" s="1"/>
  <c r="H795" i="9" s="1"/>
  <c r="F795" i="12"/>
  <c r="F795" i="17"/>
  <c r="F795" i="13"/>
  <c r="G795" i="13" s="1"/>
  <c r="I795" i="13" s="1"/>
  <c r="F796" i="9"/>
  <c r="G796" i="9"/>
  <c r="H796" i="9" s="1"/>
  <c r="F796" i="12"/>
  <c r="F796" i="17"/>
  <c r="F796" i="13"/>
  <c r="G796" i="13" s="1"/>
  <c r="I796" i="13" s="1"/>
  <c r="F797" i="9"/>
  <c r="G797" i="9" s="1"/>
  <c r="H797" i="9" s="1"/>
  <c r="F797" i="12"/>
  <c r="F797" i="17"/>
  <c r="F797" i="13"/>
  <c r="G797" i="13" s="1"/>
  <c r="I797" i="13" s="1"/>
  <c r="F798" i="9"/>
  <c r="G798" i="9"/>
  <c r="H798" i="9" s="1"/>
  <c r="F798" i="12"/>
  <c r="F798" i="17"/>
  <c r="F798" i="13"/>
  <c r="G798" i="13" s="1"/>
  <c r="I798" i="13" s="1"/>
  <c r="F799" i="9"/>
  <c r="G799" i="9" s="1"/>
  <c r="H799" i="9" s="1"/>
  <c r="F799" i="12"/>
  <c r="F799" i="17"/>
  <c r="F799" i="13"/>
  <c r="G799" i="13" s="1"/>
  <c r="I799" i="13" s="1"/>
  <c r="F800" i="9"/>
  <c r="G800" i="9" s="1"/>
  <c r="H800" i="9" s="1"/>
  <c r="F800" i="12"/>
  <c r="F800" i="17"/>
  <c r="F800" i="13"/>
  <c r="G800" i="13" s="1"/>
  <c r="I800" i="13" s="1"/>
  <c r="F801" i="9"/>
  <c r="G801" i="9" s="1"/>
  <c r="H801" i="9" s="1"/>
  <c r="F801" i="12"/>
  <c r="F801" i="17"/>
  <c r="F801" i="13"/>
  <c r="G801" i="13" s="1"/>
  <c r="I801" i="13" s="1"/>
  <c r="F802" i="9"/>
  <c r="G802" i="9" s="1"/>
  <c r="H802" i="9" s="1"/>
  <c r="F802" i="12"/>
  <c r="F802" i="17"/>
  <c r="F802" i="13"/>
  <c r="G802" i="13" s="1"/>
  <c r="I802" i="13" s="1"/>
  <c r="F803" i="9"/>
  <c r="G803" i="9" s="1"/>
  <c r="H803" i="9" s="1"/>
  <c r="F803" i="12"/>
  <c r="F803" i="17"/>
  <c r="F803" i="13"/>
  <c r="G803" i="13" s="1"/>
  <c r="I803" i="13" s="1"/>
  <c r="F804" i="9"/>
  <c r="G804" i="9" s="1"/>
  <c r="H804" i="9" s="1"/>
  <c r="F804" i="12"/>
  <c r="F804" i="17"/>
  <c r="F804" i="13"/>
  <c r="G804" i="13" s="1"/>
  <c r="I804" i="13" s="1"/>
  <c r="F805" i="9"/>
  <c r="G805" i="9" s="1"/>
  <c r="H805" i="9" s="1"/>
  <c r="F805" i="17"/>
  <c r="F805" i="13"/>
  <c r="G805" i="13" s="1"/>
  <c r="I805" i="13" s="1"/>
  <c r="F806" i="9"/>
  <c r="G806" i="9" s="1"/>
  <c r="H806" i="9" s="1"/>
  <c r="F806" i="12"/>
  <c r="F806" i="17"/>
  <c r="F806" i="13"/>
  <c r="G806" i="13" s="1"/>
  <c r="I806" i="13" s="1"/>
  <c r="F807" i="9"/>
  <c r="G807" i="9" s="1"/>
  <c r="H807" i="9" s="1"/>
  <c r="F807" i="12"/>
  <c r="F807" i="17"/>
  <c r="F807" i="13"/>
  <c r="G807" i="13" s="1"/>
  <c r="I807" i="13" s="1"/>
  <c r="F808" i="9"/>
  <c r="G808" i="9" s="1"/>
  <c r="H808" i="9" s="1"/>
  <c r="F808" i="12"/>
  <c r="F808" i="17"/>
  <c r="F808" i="13"/>
  <c r="G808" i="13" s="1"/>
  <c r="I808" i="13" s="1"/>
  <c r="F809" i="9"/>
  <c r="G809" i="9" s="1"/>
  <c r="H809" i="9" s="1"/>
  <c r="F809" i="12"/>
  <c r="F809" i="17"/>
  <c r="F809" i="13"/>
  <c r="G809" i="13" s="1"/>
  <c r="I809" i="13" s="1"/>
  <c r="F810" i="9"/>
  <c r="G810" i="9" s="1"/>
  <c r="H810" i="9" s="1"/>
  <c r="F810" i="12"/>
  <c r="F810" i="17"/>
  <c r="F810" i="13"/>
  <c r="G810" i="13" s="1"/>
  <c r="I810" i="13" s="1"/>
  <c r="F811" i="9"/>
  <c r="G811" i="9" s="1"/>
  <c r="H811" i="9" s="1"/>
  <c r="F811" i="12"/>
  <c r="F811" i="17"/>
  <c r="F811" i="13"/>
  <c r="G811" i="13"/>
  <c r="I811" i="13" s="1"/>
  <c r="F812" i="9"/>
  <c r="G812" i="9" s="1"/>
  <c r="H812" i="9" s="1"/>
  <c r="F812" i="12"/>
  <c r="F812" i="17"/>
  <c r="F812" i="13"/>
  <c r="G812" i="13" s="1"/>
  <c r="I812" i="13" s="1"/>
  <c r="F813" i="9"/>
  <c r="G813" i="9" s="1"/>
  <c r="H813" i="9" s="1"/>
  <c r="F813" i="12"/>
  <c r="F813" i="17"/>
  <c r="F813" i="13"/>
  <c r="G813" i="13" s="1"/>
  <c r="I813" i="13" s="1"/>
  <c r="F814" i="9"/>
  <c r="G814" i="9" s="1"/>
  <c r="H814" i="9" s="1"/>
  <c r="F814" i="12"/>
  <c r="F814" i="17"/>
  <c r="F814" i="13"/>
  <c r="G814" i="13" s="1"/>
  <c r="I814" i="13" s="1"/>
  <c r="F815" i="9"/>
  <c r="G815" i="9" s="1"/>
  <c r="H815" i="9" s="1"/>
  <c r="F815" i="12"/>
  <c r="F815" i="17"/>
  <c r="F815" i="13"/>
  <c r="G815" i="13" s="1"/>
  <c r="I815" i="13" s="1"/>
  <c r="F816" i="9"/>
  <c r="G816" i="9" s="1"/>
  <c r="H816" i="9" s="1"/>
  <c r="F816" i="12"/>
  <c r="F816" i="17"/>
  <c r="F816" i="13"/>
  <c r="G816" i="13" s="1"/>
  <c r="I816" i="13" s="1"/>
  <c r="F817" i="9"/>
  <c r="G817" i="9" s="1"/>
  <c r="H817" i="9" s="1"/>
  <c r="F817" i="12"/>
  <c r="F817" i="17"/>
  <c r="F817" i="13"/>
  <c r="G817" i="13" s="1"/>
  <c r="I817" i="13" s="1"/>
  <c r="F818" i="9"/>
  <c r="G818" i="9" s="1"/>
  <c r="H818" i="9" s="1"/>
  <c r="F818" i="12"/>
  <c r="F818" i="17"/>
  <c r="F818" i="13"/>
  <c r="G818" i="13" s="1"/>
  <c r="I818" i="13" s="1"/>
  <c r="F819" i="9"/>
  <c r="G819" i="9" s="1"/>
  <c r="H819" i="9" s="1"/>
  <c r="F819" i="12"/>
  <c r="F819" i="17"/>
  <c r="F819" i="13"/>
  <c r="G819" i="13" s="1"/>
  <c r="I819" i="13" s="1"/>
  <c r="F820" i="9"/>
  <c r="G820" i="9" s="1"/>
  <c r="H820" i="9" s="1"/>
  <c r="F820" i="12"/>
  <c r="F820" i="17"/>
  <c r="F820" i="13"/>
  <c r="G820" i="13"/>
  <c r="I820" i="13" s="1"/>
  <c r="F821" i="9"/>
  <c r="G821" i="9" s="1"/>
  <c r="H821" i="9" s="1"/>
  <c r="I821" i="9" s="1"/>
  <c r="F821" i="12"/>
  <c r="F821" i="17"/>
  <c r="F821" i="13"/>
  <c r="G821" i="13" s="1"/>
  <c r="I821" i="13" s="1"/>
  <c r="F822" i="9"/>
  <c r="G822" i="9" s="1"/>
  <c r="H822" i="9" s="1"/>
  <c r="F822" i="12"/>
  <c r="F822" i="17"/>
  <c r="F822" i="13"/>
  <c r="G822" i="13" s="1"/>
  <c r="I822" i="13" s="1"/>
  <c r="F824" i="9"/>
  <c r="G824" i="9" s="1"/>
  <c r="H824" i="9" s="1"/>
  <c r="F825" i="9"/>
  <c r="G825" i="9" s="1"/>
  <c r="H825" i="9" s="1"/>
  <c r="F825" i="12"/>
  <c r="F825" i="17"/>
  <c r="F825" i="13"/>
  <c r="G825" i="13" s="1"/>
  <c r="I825" i="13" s="1"/>
  <c r="F826" i="9"/>
  <c r="G826" i="9" s="1"/>
  <c r="H826" i="9" s="1"/>
  <c r="I826" i="9" s="1"/>
  <c r="F826" i="12"/>
  <c r="F826" i="17"/>
  <c r="F826" i="13"/>
  <c r="G826" i="13" s="1"/>
  <c r="I826" i="13" s="1"/>
  <c r="F827" i="9"/>
  <c r="G827" i="9" s="1"/>
  <c r="H827" i="9" s="1"/>
  <c r="F827" i="12"/>
  <c r="F827" i="17"/>
  <c r="F827" i="13"/>
  <c r="G827" i="13" s="1"/>
  <c r="I827" i="13" s="1"/>
  <c r="F828" i="9"/>
  <c r="G828" i="9"/>
  <c r="H828" i="9" s="1"/>
  <c r="I828" i="9" s="1"/>
  <c r="F828" i="12"/>
  <c r="F828" i="17"/>
  <c r="F828" i="13"/>
  <c r="G828" i="13"/>
  <c r="I828" i="13" s="1"/>
  <c r="F829" i="9"/>
  <c r="G829" i="9" s="1"/>
  <c r="H829" i="9" s="1"/>
  <c r="F829" i="12"/>
  <c r="F829" i="17"/>
  <c r="F829" i="13"/>
  <c r="G829" i="13" s="1"/>
  <c r="I829" i="13" s="1"/>
  <c r="F830" i="9"/>
  <c r="G830" i="9" s="1"/>
  <c r="H830" i="9" s="1"/>
  <c r="F830" i="12"/>
  <c r="F830" i="17"/>
  <c r="F830" i="13"/>
  <c r="G830" i="13" s="1"/>
  <c r="I830" i="13" s="1"/>
  <c r="F831" i="9"/>
  <c r="G831" i="9" s="1"/>
  <c r="H831" i="9" s="1"/>
  <c r="F831" i="12"/>
  <c r="F831" i="17"/>
  <c r="F831" i="13"/>
  <c r="G831" i="13" s="1"/>
  <c r="I831" i="13" s="1"/>
  <c r="F832" i="9"/>
  <c r="G832" i="9" s="1"/>
  <c r="H832" i="9" s="1"/>
  <c r="F832" i="12"/>
  <c r="F832" i="17"/>
  <c r="F832" i="13"/>
  <c r="G832" i="13" s="1"/>
  <c r="I832" i="13" s="1"/>
  <c r="F833" i="9"/>
  <c r="G833" i="9" s="1"/>
  <c r="H833" i="9" s="1"/>
  <c r="F833" i="12"/>
  <c r="F833" i="17"/>
  <c r="F833" i="13"/>
  <c r="G833" i="13" s="1"/>
  <c r="I833" i="13" s="1"/>
  <c r="F834" i="9"/>
  <c r="G834" i="9" s="1"/>
  <c r="H834" i="9" s="1"/>
  <c r="F834" i="12"/>
  <c r="F834" i="17"/>
  <c r="F834" i="13"/>
  <c r="G834" i="13" s="1"/>
  <c r="I834" i="13" s="1"/>
  <c r="F835" i="9"/>
  <c r="G835" i="9" s="1"/>
  <c r="H835" i="9" s="1"/>
  <c r="F835" i="12"/>
  <c r="F835" i="17"/>
  <c r="F835" i="13"/>
  <c r="G835" i="13" s="1"/>
  <c r="I835" i="13" s="1"/>
  <c r="F836" i="9"/>
  <c r="G836" i="9" s="1"/>
  <c r="H836" i="9" s="1"/>
  <c r="F836" i="12"/>
  <c r="F836" i="17"/>
  <c r="F836" i="13"/>
  <c r="G836" i="13" s="1"/>
  <c r="I836" i="13" s="1"/>
  <c r="F837" i="9"/>
  <c r="G837" i="9" s="1"/>
  <c r="H837" i="9" s="1"/>
  <c r="F837" i="12"/>
  <c r="F837" i="17"/>
  <c r="F837" i="13"/>
  <c r="G837" i="13"/>
  <c r="I837" i="13" s="1"/>
  <c r="F838" i="9"/>
  <c r="G838" i="9" s="1"/>
  <c r="H838" i="9" s="1"/>
  <c r="F838" i="12"/>
  <c r="F838" i="17"/>
  <c r="F838" i="13"/>
  <c r="G838" i="13" s="1"/>
  <c r="I838" i="13" s="1"/>
  <c r="F839" i="9"/>
  <c r="G839" i="9" s="1"/>
  <c r="H839" i="9" s="1"/>
  <c r="F839" i="12"/>
  <c r="F839" i="17"/>
  <c r="F839" i="13"/>
  <c r="G839" i="13" s="1"/>
  <c r="I839" i="13" s="1"/>
  <c r="F840" i="9"/>
  <c r="G840" i="9" s="1"/>
  <c r="H840" i="9" s="1"/>
  <c r="F840" i="12"/>
  <c r="F840" i="17"/>
  <c r="F840" i="13"/>
  <c r="G840" i="13" s="1"/>
  <c r="I840" i="13" s="1"/>
  <c r="F841" i="9"/>
  <c r="G841" i="9" s="1"/>
  <c r="H841" i="9" s="1"/>
  <c r="F841" i="12"/>
  <c r="F841" i="17"/>
  <c r="F841" i="13"/>
  <c r="G841" i="13" s="1"/>
  <c r="I841" i="13" s="1"/>
  <c r="F842" i="9"/>
  <c r="G842" i="9" s="1"/>
  <c r="H842" i="9" s="1"/>
  <c r="F842" i="12"/>
  <c r="F842" i="17"/>
  <c r="F842" i="13"/>
  <c r="G842" i="13" s="1"/>
  <c r="I842" i="13" s="1"/>
  <c r="F843" i="9"/>
  <c r="G843" i="9" s="1"/>
  <c r="H843" i="9" s="1"/>
  <c r="F843" i="12"/>
  <c r="F843" i="17"/>
  <c r="F843" i="13"/>
  <c r="G843" i="13" s="1"/>
  <c r="I843" i="13" s="1"/>
  <c r="F844" i="9"/>
  <c r="G844" i="9" s="1"/>
  <c r="H844" i="9" s="1"/>
  <c r="F844" i="12"/>
  <c r="F844" i="17"/>
  <c r="F844" i="13"/>
  <c r="G844" i="13" s="1"/>
  <c r="I844" i="13" s="1"/>
  <c r="F845" i="9"/>
  <c r="G845" i="9" s="1"/>
  <c r="H845" i="9" s="1"/>
  <c r="F845" i="12"/>
  <c r="F845" i="17"/>
  <c r="F845" i="13"/>
  <c r="G845" i="13" s="1"/>
  <c r="I845" i="13" s="1"/>
  <c r="F846" i="9"/>
  <c r="G846" i="9" s="1"/>
  <c r="H846" i="9" s="1"/>
  <c r="F846" i="12"/>
  <c r="F846" i="17"/>
  <c r="F846" i="13"/>
  <c r="G846" i="13" s="1"/>
  <c r="I846" i="13" s="1"/>
  <c r="F847" i="9"/>
  <c r="G847" i="9" s="1"/>
  <c r="H847" i="9" s="1"/>
  <c r="F847" i="12"/>
  <c r="F847" i="17"/>
  <c r="F847" i="13"/>
  <c r="G847" i="13" s="1"/>
  <c r="I847" i="13" s="1"/>
  <c r="F848" i="9"/>
  <c r="G848" i="9" s="1"/>
  <c r="H848" i="9" s="1"/>
  <c r="F848" i="12"/>
  <c r="F848" i="17"/>
  <c r="F848" i="13"/>
  <c r="G848" i="13" s="1"/>
  <c r="I848" i="13" s="1"/>
  <c r="F849" i="9"/>
  <c r="G849" i="9" s="1"/>
  <c r="H849" i="9" s="1"/>
  <c r="F849" i="12"/>
  <c r="F849" i="17"/>
  <c r="F849" i="13"/>
  <c r="G849" i="13" s="1"/>
  <c r="I849" i="13" s="1"/>
  <c r="F850" i="9"/>
  <c r="G850" i="9" s="1"/>
  <c r="H850" i="9" s="1"/>
  <c r="F850" i="12"/>
  <c r="F850" i="17"/>
  <c r="F850" i="13"/>
  <c r="G850" i="13" s="1"/>
  <c r="I850" i="13" s="1"/>
  <c r="F851" i="9"/>
  <c r="G851" i="9" s="1"/>
  <c r="H851" i="9" s="1"/>
  <c r="F851" i="12"/>
  <c r="F851" i="17"/>
  <c r="F851" i="13"/>
  <c r="G851" i="13" s="1"/>
  <c r="I851" i="13" s="1"/>
  <c r="F852" i="9"/>
  <c r="G852" i="9" s="1"/>
  <c r="H852" i="9" s="1"/>
  <c r="F852" i="12"/>
  <c r="F852" i="17"/>
  <c r="F852" i="13"/>
  <c r="G852" i="13" s="1"/>
  <c r="I852" i="13" s="1"/>
  <c r="F853" i="9"/>
  <c r="G853" i="9" s="1"/>
  <c r="H853" i="9" s="1"/>
  <c r="F853" i="12"/>
  <c r="F853" i="17"/>
  <c r="F853" i="13"/>
  <c r="G853" i="13" s="1"/>
  <c r="I853" i="13" s="1"/>
  <c r="F854" i="9"/>
  <c r="G854" i="9" s="1"/>
  <c r="H854" i="9" s="1"/>
  <c r="F854" i="12"/>
  <c r="F854" i="17"/>
  <c r="F854" i="13"/>
  <c r="G854" i="13" s="1"/>
  <c r="I854" i="13" s="1"/>
  <c r="F855" i="9"/>
  <c r="G855" i="9" s="1"/>
  <c r="H855" i="9" s="1"/>
  <c r="F855" i="12"/>
  <c r="F855" i="17"/>
  <c r="F855" i="13"/>
  <c r="G855" i="13" s="1"/>
  <c r="I855" i="13" s="1"/>
  <c r="F856" i="9"/>
  <c r="G856" i="9" s="1"/>
  <c r="H856" i="9" s="1"/>
  <c r="F856" i="12"/>
  <c r="F856" i="17"/>
  <c r="F856" i="13"/>
  <c r="G856" i="13" s="1"/>
  <c r="I856" i="13" s="1"/>
  <c r="F857" i="9"/>
  <c r="G857" i="9" s="1"/>
  <c r="H857" i="9" s="1"/>
  <c r="F857" i="12"/>
  <c r="F857" i="17"/>
  <c r="F857" i="13"/>
  <c r="G857" i="13" s="1"/>
  <c r="I857" i="13" s="1"/>
  <c r="F858" i="9"/>
  <c r="G858" i="9" s="1"/>
  <c r="H858" i="9" s="1"/>
  <c r="F858" i="12"/>
  <c r="F858" i="17"/>
  <c r="F858" i="13"/>
  <c r="G858" i="13" s="1"/>
  <c r="I858" i="13" s="1"/>
  <c r="F859" i="9"/>
  <c r="G859" i="9" s="1"/>
  <c r="H859" i="9" s="1"/>
  <c r="F859" i="12"/>
  <c r="F859" i="17"/>
  <c r="F859" i="13"/>
  <c r="G859" i="13" s="1"/>
  <c r="I859" i="13" s="1"/>
  <c r="F860" i="9"/>
  <c r="G860" i="9" s="1"/>
  <c r="H860" i="9" s="1"/>
  <c r="F860" i="12"/>
  <c r="F860" i="17"/>
  <c r="F860" i="13"/>
  <c r="G860" i="13" s="1"/>
  <c r="I860" i="13" s="1"/>
  <c r="F861" i="9"/>
  <c r="G861" i="9" s="1"/>
  <c r="H861" i="9" s="1"/>
  <c r="F861" i="12"/>
  <c r="F861" i="17"/>
  <c r="F861" i="13"/>
  <c r="G861" i="13" s="1"/>
  <c r="I861" i="13" s="1"/>
  <c r="F862" i="9"/>
  <c r="G862" i="9" s="1"/>
  <c r="H862" i="9" s="1"/>
  <c r="F862" i="12"/>
  <c r="F862" i="17"/>
  <c r="F862" i="13"/>
  <c r="G862" i="13" s="1"/>
  <c r="I862" i="13" s="1"/>
  <c r="F863" i="9"/>
  <c r="G863" i="9" s="1"/>
  <c r="H863" i="9" s="1"/>
  <c r="F863" i="12"/>
  <c r="F863" i="17"/>
  <c r="F863" i="13"/>
  <c r="G863" i="13" s="1"/>
  <c r="I863" i="13" s="1"/>
  <c r="F864" i="9"/>
  <c r="G864" i="9" s="1"/>
  <c r="H864" i="9" s="1"/>
  <c r="F864" i="12"/>
  <c r="F864" i="17"/>
  <c r="F864" i="13"/>
  <c r="G864" i="13" s="1"/>
  <c r="I864" i="13" s="1"/>
  <c r="F865" i="9"/>
  <c r="G865" i="9" s="1"/>
  <c r="H865" i="9" s="1"/>
  <c r="F865" i="12"/>
  <c r="F865" i="17"/>
  <c r="F865" i="13"/>
  <c r="G865" i="13" s="1"/>
  <c r="I865" i="13" s="1"/>
  <c r="F866" i="9"/>
  <c r="G866" i="9" s="1"/>
  <c r="H866" i="9" s="1"/>
  <c r="F866" i="12"/>
  <c r="F866" i="17"/>
  <c r="F866" i="13"/>
  <c r="G866" i="13" s="1"/>
  <c r="I866" i="13" s="1"/>
  <c r="F867" i="9"/>
  <c r="G867" i="9" s="1"/>
  <c r="H867" i="9" s="1"/>
  <c r="F867" i="12"/>
  <c r="F867" i="17"/>
  <c r="F867" i="13"/>
  <c r="G867" i="13" s="1"/>
  <c r="I867" i="13" s="1"/>
  <c r="F868" i="9"/>
  <c r="G868" i="9" s="1"/>
  <c r="H868" i="9" s="1"/>
  <c r="F868" i="12"/>
  <c r="F868" i="17"/>
  <c r="F868" i="13"/>
  <c r="G868" i="13" s="1"/>
  <c r="I868" i="13" s="1"/>
  <c r="F869" i="9"/>
  <c r="G869" i="9" s="1"/>
  <c r="H869" i="9" s="1"/>
  <c r="F869" i="12"/>
  <c r="F869" i="17"/>
  <c r="F869" i="13"/>
  <c r="G869" i="13"/>
  <c r="I869" i="13" s="1"/>
  <c r="F870" i="9"/>
  <c r="G870" i="9" s="1"/>
  <c r="H870" i="9" s="1"/>
  <c r="F870" i="12"/>
  <c r="F870" i="17"/>
  <c r="F870" i="13"/>
  <c r="G870" i="13" s="1"/>
  <c r="I870" i="13" s="1"/>
  <c r="F871" i="9"/>
  <c r="G871" i="9" s="1"/>
  <c r="H871" i="9" s="1"/>
  <c r="F871" i="12"/>
  <c r="F871" i="17"/>
  <c r="F871" i="13"/>
  <c r="G871" i="13" s="1"/>
  <c r="I871" i="13" s="1"/>
  <c r="F872" i="9"/>
  <c r="G872" i="9" s="1"/>
  <c r="H872" i="9" s="1"/>
  <c r="F872" i="12"/>
  <c r="F872" i="17"/>
  <c r="F872" i="13"/>
  <c r="G872" i="13" s="1"/>
  <c r="I872" i="13" s="1"/>
  <c r="F873" i="9"/>
  <c r="G873" i="9" s="1"/>
  <c r="H873" i="9" s="1"/>
  <c r="F873" i="12"/>
  <c r="F873" i="17"/>
  <c r="F873" i="13"/>
  <c r="G873" i="13" s="1"/>
  <c r="I873" i="13" s="1"/>
  <c r="F874" i="9"/>
  <c r="G874" i="9" s="1"/>
  <c r="H874" i="9" s="1"/>
  <c r="F874" i="12"/>
  <c r="F874" i="17"/>
  <c r="F874" i="13"/>
  <c r="G874" i="13" s="1"/>
  <c r="I874" i="13" s="1"/>
  <c r="F875" i="9"/>
  <c r="G875" i="9" s="1"/>
  <c r="H875" i="9" s="1"/>
  <c r="F875" i="12"/>
  <c r="F875" i="17"/>
  <c r="F875" i="13"/>
  <c r="G875" i="13" s="1"/>
  <c r="I875" i="13" s="1"/>
  <c r="F876" i="9"/>
  <c r="G876" i="9" s="1"/>
  <c r="H876" i="9" s="1"/>
  <c r="F876" i="12"/>
  <c r="F876" i="17"/>
  <c r="F876" i="13"/>
  <c r="G876" i="13"/>
  <c r="I876" i="13" s="1"/>
  <c r="F877" i="9"/>
  <c r="G877" i="9" s="1"/>
  <c r="H877" i="9" s="1"/>
  <c r="F877" i="12"/>
  <c r="F877" i="17"/>
  <c r="F877" i="13"/>
  <c r="G877" i="13" s="1"/>
  <c r="I877" i="13" s="1"/>
  <c r="F878" i="9"/>
  <c r="G878" i="9" s="1"/>
  <c r="H878" i="9" s="1"/>
  <c r="F878" i="12"/>
  <c r="F878" i="17"/>
  <c r="F878" i="13"/>
  <c r="G878" i="13" s="1"/>
  <c r="I878" i="13" s="1"/>
  <c r="F879" i="9"/>
  <c r="G879" i="9" s="1"/>
  <c r="H879" i="9" s="1"/>
  <c r="F879" i="12"/>
  <c r="F879" i="17"/>
  <c r="F879" i="13"/>
  <c r="G879" i="13" s="1"/>
  <c r="I879" i="13" s="1"/>
  <c r="F880" i="9"/>
  <c r="G880" i="9" s="1"/>
  <c r="H880" i="9" s="1"/>
  <c r="F880" i="12"/>
  <c r="F880" i="17"/>
  <c r="F880" i="13"/>
  <c r="G880" i="13" s="1"/>
  <c r="I880" i="13" s="1"/>
  <c r="F881" i="9"/>
  <c r="G881" i="9" s="1"/>
  <c r="H881" i="9" s="1"/>
  <c r="F881" i="12"/>
  <c r="F881" i="17"/>
  <c r="F881" i="13"/>
  <c r="G881" i="13" s="1"/>
  <c r="I881" i="13" s="1"/>
  <c r="F882" i="9"/>
  <c r="G882" i="9" s="1"/>
  <c r="H882" i="9" s="1"/>
  <c r="F882" i="12"/>
  <c r="F882" i="17"/>
  <c r="F882" i="13"/>
  <c r="G882" i="13" s="1"/>
  <c r="I882" i="13" s="1"/>
  <c r="F883" i="9"/>
  <c r="G883" i="9" s="1"/>
  <c r="H883" i="9" s="1"/>
  <c r="F883" i="12"/>
  <c r="F883" i="17"/>
  <c r="F883" i="13"/>
  <c r="G883" i="13" s="1"/>
  <c r="I883" i="13" s="1"/>
  <c r="F884" i="9"/>
  <c r="G884" i="9" s="1"/>
  <c r="H884" i="9" s="1"/>
  <c r="F884" i="12"/>
  <c r="F884" i="17"/>
  <c r="F884" i="13"/>
  <c r="G884" i="13" s="1"/>
  <c r="I884" i="13" s="1"/>
  <c r="F885" i="9"/>
  <c r="G885" i="9" s="1"/>
  <c r="H885" i="9" s="1"/>
  <c r="F885" i="12"/>
  <c r="F885" i="17"/>
  <c r="F885" i="13"/>
  <c r="G885" i="13" s="1"/>
  <c r="I885" i="13" s="1"/>
  <c r="F886" i="9"/>
  <c r="G886" i="9" s="1"/>
  <c r="H886" i="9" s="1"/>
  <c r="F886" i="12"/>
  <c r="F886" i="17"/>
  <c r="F886" i="13"/>
  <c r="G886" i="13" s="1"/>
  <c r="I886" i="13" s="1"/>
  <c r="F887" i="9"/>
  <c r="G887" i="9" s="1"/>
  <c r="H887" i="9" s="1"/>
  <c r="F887" i="12"/>
  <c r="F887" i="17"/>
  <c r="F887" i="13"/>
  <c r="G887" i="13" s="1"/>
  <c r="I887" i="13" s="1"/>
  <c r="F888" i="9"/>
  <c r="G888" i="9" s="1"/>
  <c r="H888" i="9" s="1"/>
  <c r="F888" i="12"/>
  <c r="F888" i="17"/>
  <c r="F888" i="13"/>
  <c r="G888" i="13" s="1"/>
  <c r="I888" i="13" s="1"/>
  <c r="F889" i="9"/>
  <c r="G889" i="9" s="1"/>
  <c r="H889" i="9" s="1"/>
  <c r="F889" i="12"/>
  <c r="F889" i="17"/>
  <c r="F889" i="13"/>
  <c r="G889" i="13" s="1"/>
  <c r="I889" i="13" s="1"/>
  <c r="F890" i="9"/>
  <c r="G890" i="9" s="1"/>
  <c r="H890" i="9" s="1"/>
  <c r="F890" i="12"/>
  <c r="F890" i="17"/>
  <c r="F890" i="13"/>
  <c r="G890" i="13" s="1"/>
  <c r="I890" i="13" s="1"/>
  <c r="F891" i="9"/>
  <c r="G891" i="9" s="1"/>
  <c r="H891" i="9" s="1"/>
  <c r="F891" i="12"/>
  <c r="F891" i="17"/>
  <c r="F891" i="13"/>
  <c r="G891" i="13" s="1"/>
  <c r="I891" i="13" s="1"/>
  <c r="F892" i="9"/>
  <c r="G892" i="9" s="1"/>
  <c r="H892" i="9" s="1"/>
  <c r="F892" i="12"/>
  <c r="F892" i="17"/>
  <c r="F892" i="13"/>
  <c r="G892" i="13" s="1"/>
  <c r="I892" i="13" s="1"/>
  <c r="F893" i="9"/>
  <c r="G893" i="9" s="1"/>
  <c r="H893" i="9" s="1"/>
  <c r="F893" i="12"/>
  <c r="F893" i="17"/>
  <c r="F893" i="13"/>
  <c r="G893" i="13" s="1"/>
  <c r="I893" i="13" s="1"/>
  <c r="F894" i="9"/>
  <c r="G894" i="9" s="1"/>
  <c r="H894" i="9" s="1"/>
  <c r="F894" i="12"/>
  <c r="F894" i="17"/>
  <c r="F894" i="13"/>
  <c r="G894" i="13" s="1"/>
  <c r="I894" i="13" s="1"/>
  <c r="F895" i="9"/>
  <c r="G895" i="9" s="1"/>
  <c r="H895" i="9" s="1"/>
  <c r="F895" i="12"/>
  <c r="F895" i="17"/>
  <c r="F895" i="13"/>
  <c r="G895" i="13" s="1"/>
  <c r="I895" i="13" s="1"/>
  <c r="F896" i="9"/>
  <c r="G896" i="9" s="1"/>
  <c r="H896" i="9" s="1"/>
  <c r="F896" i="12"/>
  <c r="F896" i="17"/>
  <c r="F896" i="13"/>
  <c r="G896" i="13" s="1"/>
  <c r="I896" i="13" s="1"/>
  <c r="F897" i="9"/>
  <c r="G897" i="9" s="1"/>
  <c r="H897" i="9" s="1"/>
  <c r="F897" i="12"/>
  <c r="F897" i="17"/>
  <c r="F897" i="13"/>
  <c r="G897" i="13" s="1"/>
  <c r="I897" i="13" s="1"/>
  <c r="F898" i="9"/>
  <c r="G898" i="9" s="1"/>
  <c r="H898" i="9" s="1"/>
  <c r="F898" i="12"/>
  <c r="F898" i="17"/>
  <c r="F898" i="13"/>
  <c r="G898" i="13" s="1"/>
  <c r="I898" i="13" s="1"/>
  <c r="F899" i="9"/>
  <c r="G899" i="9" s="1"/>
  <c r="H899" i="9" s="1"/>
  <c r="F899" i="12"/>
  <c r="F899" i="17"/>
  <c r="F899" i="13"/>
  <c r="G899" i="13" s="1"/>
  <c r="I899" i="13" s="1"/>
  <c r="F900" i="9"/>
  <c r="G900" i="9" s="1"/>
  <c r="H900" i="9" s="1"/>
  <c r="F900" i="12"/>
  <c r="F900" i="17"/>
  <c r="F900" i="13"/>
  <c r="G900" i="13" s="1"/>
  <c r="I900" i="13" s="1"/>
  <c r="F901" i="9"/>
  <c r="G901" i="9" s="1"/>
  <c r="H901" i="9" s="1"/>
  <c r="F901" i="12"/>
  <c r="F901" i="17"/>
  <c r="F901" i="13"/>
  <c r="G901" i="13"/>
  <c r="I901" i="13" s="1"/>
  <c r="F902" i="9"/>
  <c r="G902" i="9" s="1"/>
  <c r="H902" i="9" s="1"/>
  <c r="F902" i="12"/>
  <c r="F902" i="17"/>
  <c r="F902" i="13"/>
  <c r="G902" i="13" s="1"/>
  <c r="I902" i="13" s="1"/>
  <c r="F903" i="9"/>
  <c r="G903" i="9" s="1"/>
  <c r="H903" i="9" s="1"/>
  <c r="F903" i="12"/>
  <c r="F903" i="17"/>
  <c r="F903" i="13"/>
  <c r="G903" i="13" s="1"/>
  <c r="I903" i="13" s="1"/>
  <c r="F904" i="9"/>
  <c r="G904" i="9" s="1"/>
  <c r="H904" i="9" s="1"/>
  <c r="F904" i="12"/>
  <c r="F904" i="17"/>
  <c r="F904" i="13"/>
  <c r="G904" i="13" s="1"/>
  <c r="I904" i="13" s="1"/>
  <c r="F905" i="9"/>
  <c r="G905" i="9" s="1"/>
  <c r="H905" i="9" s="1"/>
  <c r="F905" i="12"/>
  <c r="F905" i="17"/>
  <c r="F905" i="13"/>
  <c r="G905" i="13" s="1"/>
  <c r="I905" i="13" s="1"/>
  <c r="F906" i="9"/>
  <c r="G906" i="9" s="1"/>
  <c r="H906" i="9" s="1"/>
  <c r="F906" i="12"/>
  <c r="F906" i="17"/>
  <c r="F906" i="13"/>
  <c r="G906" i="13" s="1"/>
  <c r="I906" i="13" s="1"/>
  <c r="F907" i="9"/>
  <c r="G907" i="9" s="1"/>
  <c r="H907" i="9" s="1"/>
  <c r="F907" i="12"/>
  <c r="F907" i="17"/>
  <c r="F907" i="13"/>
  <c r="G907" i="13" s="1"/>
  <c r="I907" i="13" s="1"/>
  <c r="F908" i="9"/>
  <c r="G908" i="9" s="1"/>
  <c r="H908" i="9" s="1"/>
  <c r="F908" i="12"/>
  <c r="F908" i="17"/>
  <c r="F908" i="13"/>
  <c r="G908" i="13" s="1"/>
  <c r="I908" i="13" s="1"/>
  <c r="F909" i="9"/>
  <c r="G909" i="9" s="1"/>
  <c r="H909" i="9" s="1"/>
  <c r="F909" i="12"/>
  <c r="F909" i="17"/>
  <c r="F909" i="13"/>
  <c r="G909" i="13" s="1"/>
  <c r="I909" i="13" s="1"/>
  <c r="F910" i="9"/>
  <c r="G910" i="9" s="1"/>
  <c r="H910" i="9" s="1"/>
  <c r="F910" i="12"/>
  <c r="F910" i="17"/>
  <c r="F910" i="13"/>
  <c r="G910" i="13" s="1"/>
  <c r="I910" i="13" s="1"/>
  <c r="F911" i="9"/>
  <c r="G911" i="9" s="1"/>
  <c r="H911" i="9" s="1"/>
  <c r="F911" i="12"/>
  <c r="F911" i="17"/>
  <c r="F911" i="13"/>
  <c r="G911" i="13" s="1"/>
  <c r="I911" i="13" s="1"/>
  <c r="F912" i="9"/>
  <c r="G912" i="9" s="1"/>
  <c r="H912" i="9" s="1"/>
  <c r="F912" i="12"/>
  <c r="F912" i="17"/>
  <c r="F912" i="13"/>
  <c r="G912" i="13" s="1"/>
  <c r="I912" i="13" s="1"/>
  <c r="F913" i="9"/>
  <c r="G913" i="9" s="1"/>
  <c r="H913" i="9" s="1"/>
  <c r="F913" i="12"/>
  <c r="F913" i="17"/>
  <c r="F913" i="13"/>
  <c r="G913" i="13" s="1"/>
  <c r="I913" i="13" s="1"/>
  <c r="F914" i="9"/>
  <c r="G914" i="9" s="1"/>
  <c r="H914" i="9" s="1"/>
  <c r="F914" i="12"/>
  <c r="F914" i="17"/>
  <c r="F914" i="13"/>
  <c r="G914" i="13" s="1"/>
  <c r="I914" i="13" s="1"/>
  <c r="F915" i="9"/>
  <c r="G915" i="9" s="1"/>
  <c r="H915" i="9" s="1"/>
  <c r="F915" i="12"/>
  <c r="F915" i="17"/>
  <c r="F915" i="13"/>
  <c r="G915" i="13" s="1"/>
  <c r="I915" i="13" s="1"/>
  <c r="F916" i="9"/>
  <c r="G916" i="9" s="1"/>
  <c r="H916" i="9" s="1"/>
  <c r="F916" i="12"/>
  <c r="F916" i="17"/>
  <c r="F916" i="13"/>
  <c r="G916" i="13" s="1"/>
  <c r="I916" i="13" s="1"/>
  <c r="F917" i="9"/>
  <c r="G917" i="9" s="1"/>
  <c r="H917" i="9" s="1"/>
  <c r="F917" i="12"/>
  <c r="F917" i="17"/>
  <c r="F917" i="13"/>
  <c r="G917" i="13" s="1"/>
  <c r="I917" i="13" s="1"/>
  <c r="F918" i="9"/>
  <c r="G918" i="9" s="1"/>
  <c r="H918" i="9" s="1"/>
  <c r="F918" i="12"/>
  <c r="F918" i="17"/>
  <c r="F918" i="13"/>
  <c r="G918" i="13" s="1"/>
  <c r="I918" i="13" s="1"/>
  <c r="F919" i="9"/>
  <c r="G919" i="9" s="1"/>
  <c r="H919" i="9" s="1"/>
  <c r="F919" i="12"/>
  <c r="F919" i="17"/>
  <c r="F919" i="13"/>
  <c r="G919" i="13" s="1"/>
  <c r="I919" i="13" s="1"/>
  <c r="F920" i="9"/>
  <c r="G920" i="9" s="1"/>
  <c r="H920" i="9" s="1"/>
  <c r="F920" i="12"/>
  <c r="F920" i="17"/>
  <c r="F920" i="13"/>
  <c r="G920" i="13" s="1"/>
  <c r="I920" i="13" s="1"/>
  <c r="F921" i="9"/>
  <c r="G921" i="9" s="1"/>
  <c r="H921" i="9" s="1"/>
  <c r="F921" i="12"/>
  <c r="F921" i="17"/>
  <c r="F921" i="13"/>
  <c r="G921" i="13" s="1"/>
  <c r="I921" i="13" s="1"/>
  <c r="F922" i="9"/>
  <c r="G922" i="9" s="1"/>
  <c r="H922" i="9" s="1"/>
  <c r="F922" i="12"/>
  <c r="F922" i="17"/>
  <c r="F922" i="13"/>
  <c r="G922" i="13" s="1"/>
  <c r="I922" i="13" s="1"/>
  <c r="F923" i="9"/>
  <c r="G923" i="9" s="1"/>
  <c r="H923" i="9" s="1"/>
  <c r="F923" i="12"/>
  <c r="F923" i="17"/>
  <c r="F923" i="13"/>
  <c r="G923" i="13" s="1"/>
  <c r="I923" i="13" s="1"/>
  <c r="F924" i="9"/>
  <c r="G924" i="9" s="1"/>
  <c r="H924" i="9" s="1"/>
  <c r="F924" i="12"/>
  <c r="F924" i="17"/>
  <c r="F924" i="13"/>
  <c r="G924" i="13" s="1"/>
  <c r="I924" i="13" s="1"/>
  <c r="F925" i="9"/>
  <c r="G925" i="9" s="1"/>
  <c r="H925" i="9" s="1"/>
  <c r="F925" i="12"/>
  <c r="F925" i="17"/>
  <c r="I925" i="13"/>
  <c r="F926" i="9"/>
  <c r="G926" i="9" s="1"/>
  <c r="H926" i="9" s="1"/>
  <c r="F926" i="12"/>
  <c r="F926" i="17"/>
  <c r="F926" i="13"/>
  <c r="G926" i="13" s="1"/>
  <c r="I926" i="13" s="1"/>
  <c r="F927" i="9"/>
  <c r="G927" i="9" s="1"/>
  <c r="H927" i="9" s="1"/>
  <c r="F927" i="12"/>
  <c r="F927" i="17"/>
  <c r="F927" i="13"/>
  <c r="G927" i="13" s="1"/>
  <c r="I927" i="13" s="1"/>
  <c r="F928" i="9"/>
  <c r="G928" i="9" s="1"/>
  <c r="H928" i="9" s="1"/>
  <c r="F928" i="12"/>
  <c r="F928" i="17"/>
  <c r="F928" i="13"/>
  <c r="G928" i="13" s="1"/>
  <c r="I928" i="13" s="1"/>
  <c r="F929" i="9"/>
  <c r="G929" i="9" s="1"/>
  <c r="H929" i="9" s="1"/>
  <c r="F929" i="12"/>
  <c r="F929" i="17"/>
  <c r="F929" i="13"/>
  <c r="G929" i="13" s="1"/>
  <c r="I929" i="13" s="1"/>
  <c r="F930" i="9"/>
  <c r="G930" i="9" s="1"/>
  <c r="H930" i="9" s="1"/>
  <c r="F930" i="12"/>
  <c r="F930" i="17"/>
  <c r="F930" i="13"/>
  <c r="G930" i="13" s="1"/>
  <c r="I930" i="13" s="1"/>
  <c r="F931" i="9"/>
  <c r="G931" i="9" s="1"/>
  <c r="H931" i="9" s="1"/>
  <c r="F931" i="12"/>
  <c r="F931" i="17"/>
  <c r="F931" i="13"/>
  <c r="G931" i="13" s="1"/>
  <c r="I931" i="13" s="1"/>
  <c r="F932" i="9"/>
  <c r="G932" i="9" s="1"/>
  <c r="H932" i="9" s="1"/>
  <c r="F932" i="12"/>
  <c r="F932" i="17"/>
  <c r="F932" i="13"/>
  <c r="G932" i="13" s="1"/>
  <c r="I932" i="13" s="1"/>
  <c r="F933" i="9"/>
  <c r="G933" i="9" s="1"/>
  <c r="H933" i="9" s="1"/>
  <c r="F933" i="12"/>
  <c r="F933" i="17"/>
  <c r="F933" i="13"/>
  <c r="G933" i="13" s="1"/>
  <c r="I933" i="13" s="1"/>
  <c r="F934" i="9"/>
  <c r="G934" i="9" s="1"/>
  <c r="H934" i="9" s="1"/>
  <c r="F934" i="12"/>
  <c r="F934" i="17"/>
  <c r="F934" i="13"/>
  <c r="G934" i="13"/>
  <c r="I934" i="13" s="1"/>
  <c r="F935" i="9"/>
  <c r="G935" i="9" s="1"/>
  <c r="H935" i="9" s="1"/>
  <c r="F935" i="12"/>
  <c r="F935" i="17"/>
  <c r="F935" i="13"/>
  <c r="G935" i="13" s="1"/>
  <c r="I935" i="13" s="1"/>
  <c r="F936" i="9"/>
  <c r="G936" i="9" s="1"/>
  <c r="H936" i="9" s="1"/>
  <c r="F936" i="12"/>
  <c r="F936" i="17"/>
  <c r="F936" i="13"/>
  <c r="G936" i="13" s="1"/>
  <c r="I936" i="13" s="1"/>
  <c r="F937" i="9"/>
  <c r="G937" i="9" s="1"/>
  <c r="H937" i="9" s="1"/>
  <c r="F937" i="12"/>
  <c r="F937" i="17"/>
  <c r="F937" i="13"/>
  <c r="G937" i="13" s="1"/>
  <c r="I937" i="13" s="1"/>
  <c r="F938" i="9"/>
  <c r="G938" i="9" s="1"/>
  <c r="H938" i="9" s="1"/>
  <c r="F938" i="12"/>
  <c r="F938" i="17"/>
  <c r="F938" i="13"/>
  <c r="G938" i="13" s="1"/>
  <c r="I938" i="13" s="1"/>
  <c r="F939" i="9"/>
  <c r="G939" i="9" s="1"/>
  <c r="H939" i="9" s="1"/>
  <c r="F939" i="12"/>
  <c r="F939" i="17"/>
  <c r="F939" i="13"/>
  <c r="G939" i="13" s="1"/>
  <c r="I939" i="13" s="1"/>
  <c r="F940" i="9"/>
  <c r="G940" i="9" s="1"/>
  <c r="H940" i="9" s="1"/>
  <c r="F940" i="12"/>
  <c r="F940" i="17"/>
  <c r="F940" i="13"/>
  <c r="G940" i="13" s="1"/>
  <c r="I940" i="13" s="1"/>
  <c r="F941" i="9"/>
  <c r="G941" i="9" s="1"/>
  <c r="H941" i="9" s="1"/>
  <c r="F941" i="12"/>
  <c r="F941" i="17"/>
  <c r="F941" i="13"/>
  <c r="G941" i="13"/>
  <c r="I941" i="13" s="1"/>
  <c r="F942" i="9"/>
  <c r="G942" i="9" s="1"/>
  <c r="H942" i="9" s="1"/>
  <c r="F942" i="12"/>
  <c r="F942" i="17"/>
  <c r="F942" i="13"/>
  <c r="G942" i="13" s="1"/>
  <c r="I942" i="13" s="1"/>
  <c r="F943" i="9"/>
  <c r="G943" i="9" s="1"/>
  <c r="H943" i="9" s="1"/>
  <c r="F943" i="12"/>
  <c r="F943" i="17"/>
  <c r="F943" i="13"/>
  <c r="G943" i="13" s="1"/>
  <c r="I943" i="13" s="1"/>
  <c r="F944" i="9"/>
  <c r="G944" i="9" s="1"/>
  <c r="H944" i="9" s="1"/>
  <c r="F944" i="12"/>
  <c r="F944" i="17"/>
  <c r="F944" i="13"/>
  <c r="G944" i="13" s="1"/>
  <c r="I944" i="13" s="1"/>
  <c r="F945" i="9"/>
  <c r="G945" i="9" s="1"/>
  <c r="H945" i="9" s="1"/>
  <c r="F945" i="12"/>
  <c r="F945" i="17"/>
  <c r="F945" i="13"/>
  <c r="G945" i="13" s="1"/>
  <c r="I945" i="13" s="1"/>
  <c r="F946" i="9"/>
  <c r="G946" i="9" s="1"/>
  <c r="H946" i="9" s="1"/>
  <c r="F946" i="12"/>
  <c r="F946" i="17"/>
  <c r="F946" i="13"/>
  <c r="G946" i="13" s="1"/>
  <c r="I946" i="13" s="1"/>
  <c r="F947" i="9"/>
  <c r="G947" i="9" s="1"/>
  <c r="H947" i="9" s="1"/>
  <c r="F947" i="12"/>
  <c r="F947" i="17"/>
  <c r="F947" i="13"/>
  <c r="G947" i="13" s="1"/>
  <c r="I947" i="13" s="1"/>
  <c r="F948" i="9"/>
  <c r="G948" i="9" s="1"/>
  <c r="H948" i="9" s="1"/>
  <c r="F948" i="12"/>
  <c r="F948" i="17"/>
  <c r="F948" i="13"/>
  <c r="G948" i="13" s="1"/>
  <c r="I948" i="13" s="1"/>
  <c r="F949" i="9"/>
  <c r="G949" i="9" s="1"/>
  <c r="H949" i="9" s="1"/>
  <c r="F949" i="12"/>
  <c r="F949" i="17"/>
  <c r="F949" i="13"/>
  <c r="G949" i="13" s="1"/>
  <c r="I949" i="13" s="1"/>
  <c r="F950" i="9"/>
  <c r="G950" i="9" s="1"/>
  <c r="H950" i="9" s="1"/>
  <c r="F950" i="12"/>
  <c r="F950" i="17"/>
  <c r="F950" i="13"/>
  <c r="G950" i="13" s="1"/>
  <c r="I950" i="13" s="1"/>
  <c r="F951" i="9"/>
  <c r="G951" i="9" s="1"/>
  <c r="H951" i="9" s="1"/>
  <c r="F951" i="12"/>
  <c r="F951" i="17"/>
  <c r="F951" i="13"/>
  <c r="G951" i="13" s="1"/>
  <c r="I951" i="13" s="1"/>
  <c r="F952" i="9"/>
  <c r="G952" i="9" s="1"/>
  <c r="H952" i="9" s="1"/>
  <c r="F952" i="12"/>
  <c r="F952" i="17"/>
  <c r="F952" i="13"/>
  <c r="G952" i="13" s="1"/>
  <c r="I952" i="13" s="1"/>
  <c r="F953" i="9"/>
  <c r="G953" i="9" s="1"/>
  <c r="H953" i="9" s="1"/>
  <c r="F953" i="12"/>
  <c r="F953" i="17"/>
  <c r="F953" i="13"/>
  <c r="G953" i="13" s="1"/>
  <c r="I953" i="13" s="1"/>
  <c r="F954" i="9"/>
  <c r="G954" i="9" s="1"/>
  <c r="H954" i="9" s="1"/>
  <c r="F954" i="12"/>
  <c r="F954" i="17"/>
  <c r="F954" i="13"/>
  <c r="G954" i="13" s="1"/>
  <c r="I954" i="13" s="1"/>
  <c r="F955" i="9"/>
  <c r="G955" i="9" s="1"/>
  <c r="H955" i="9" s="1"/>
  <c r="F955" i="12"/>
  <c r="F955" i="17"/>
  <c r="F955" i="13"/>
  <c r="G955" i="13" s="1"/>
  <c r="I955" i="13" s="1"/>
  <c r="F956" i="9"/>
  <c r="G956" i="9" s="1"/>
  <c r="H956" i="9" s="1"/>
  <c r="F956" i="12"/>
  <c r="F956" i="17"/>
  <c r="F956" i="13"/>
  <c r="G956" i="13" s="1"/>
  <c r="I956" i="13" s="1"/>
  <c r="F957" i="9"/>
  <c r="G957" i="9" s="1"/>
  <c r="H957" i="9" s="1"/>
  <c r="F957" i="12"/>
  <c r="F957" i="17"/>
  <c r="F957" i="13"/>
  <c r="G957" i="13" s="1"/>
  <c r="I957" i="13" s="1"/>
  <c r="F958" i="9"/>
  <c r="G958" i="9" s="1"/>
  <c r="H958" i="9" s="1"/>
  <c r="F958" i="12"/>
  <c r="F958" i="17"/>
  <c r="F958" i="13"/>
  <c r="G958" i="13" s="1"/>
  <c r="I958" i="13" s="1"/>
  <c r="F959" i="9"/>
  <c r="G959" i="9" s="1"/>
  <c r="H959" i="9" s="1"/>
  <c r="F959" i="12"/>
  <c r="F959" i="17"/>
  <c r="F959" i="13"/>
  <c r="G959" i="13" s="1"/>
  <c r="I959" i="13" s="1"/>
  <c r="F960" i="9"/>
  <c r="G960" i="9" s="1"/>
  <c r="H960" i="9" s="1"/>
  <c r="F960" i="12"/>
  <c r="F960" i="17"/>
  <c r="F960" i="13"/>
  <c r="G960" i="13" s="1"/>
  <c r="I960" i="13" s="1"/>
  <c r="F961" i="9"/>
  <c r="G961" i="9" s="1"/>
  <c r="H961" i="9" s="1"/>
  <c r="F961" i="12"/>
  <c r="F961" i="17"/>
  <c r="F961" i="13"/>
  <c r="G961" i="13" s="1"/>
  <c r="I961" i="13" s="1"/>
  <c r="F962" i="9"/>
  <c r="G962" i="9" s="1"/>
  <c r="H962" i="9" s="1"/>
  <c r="F962" i="12"/>
  <c r="F962" i="17"/>
  <c r="F962" i="13"/>
  <c r="G962" i="13" s="1"/>
  <c r="I962" i="13" s="1"/>
  <c r="F963" i="9"/>
  <c r="G963" i="9" s="1"/>
  <c r="H963" i="9" s="1"/>
  <c r="F963" i="12"/>
  <c r="F963" i="17"/>
  <c r="F963" i="13"/>
  <c r="G963" i="13" s="1"/>
  <c r="I963" i="13" s="1"/>
  <c r="F964" i="9"/>
  <c r="G964" i="9" s="1"/>
  <c r="H964" i="9" s="1"/>
  <c r="F964" i="12"/>
  <c r="F964" i="17"/>
  <c r="F964" i="13"/>
  <c r="G964" i="13" s="1"/>
  <c r="I964" i="13" s="1"/>
  <c r="F965" i="9"/>
  <c r="G965" i="9" s="1"/>
  <c r="H965" i="9" s="1"/>
  <c r="F965" i="12"/>
  <c r="F965" i="17"/>
  <c r="F965" i="13"/>
  <c r="G965" i="13" s="1"/>
  <c r="I965" i="13" s="1"/>
  <c r="F966" i="9"/>
  <c r="G966" i="9" s="1"/>
  <c r="H966" i="9" s="1"/>
  <c r="F966" i="12"/>
  <c r="F966" i="17"/>
  <c r="F966" i="13"/>
  <c r="G966" i="13" s="1"/>
  <c r="I966" i="13" s="1"/>
  <c r="F967" i="9"/>
  <c r="G967" i="9" s="1"/>
  <c r="H967" i="9" s="1"/>
  <c r="F967" i="12"/>
  <c r="F967" i="17"/>
  <c r="F967" i="13"/>
  <c r="G967" i="13" s="1"/>
  <c r="I967" i="13" s="1"/>
  <c r="F968" i="9"/>
  <c r="G968" i="9" s="1"/>
  <c r="H968" i="9" s="1"/>
  <c r="F968" i="12"/>
  <c r="F968" i="17"/>
  <c r="F968" i="13"/>
  <c r="G968" i="13" s="1"/>
  <c r="I968" i="13" s="1"/>
  <c r="F969" i="9"/>
  <c r="G969" i="9" s="1"/>
  <c r="H969" i="9" s="1"/>
  <c r="F969" i="12"/>
  <c r="F969" i="17"/>
  <c r="F969" i="13"/>
  <c r="G969" i="13" s="1"/>
  <c r="I969" i="13" s="1"/>
  <c r="F970" i="9"/>
  <c r="G970" i="9" s="1"/>
  <c r="H970" i="9" s="1"/>
  <c r="F970" i="12"/>
  <c r="F970" i="17"/>
  <c r="F970" i="13"/>
  <c r="G970" i="13" s="1"/>
  <c r="I970" i="13" s="1"/>
  <c r="F971" i="9"/>
  <c r="G971" i="9" s="1"/>
  <c r="H971" i="9" s="1"/>
  <c r="F971" i="12"/>
  <c r="F971" i="17"/>
  <c r="F971" i="13"/>
  <c r="G971" i="13" s="1"/>
  <c r="I971" i="13" s="1"/>
  <c r="F972" i="9"/>
  <c r="G972" i="9" s="1"/>
  <c r="H972" i="9" s="1"/>
  <c r="F972" i="12"/>
  <c r="F972" i="17"/>
  <c r="F972" i="13"/>
  <c r="G972" i="13" s="1"/>
  <c r="I972" i="13" s="1"/>
  <c r="F973" i="9"/>
  <c r="G973" i="9" s="1"/>
  <c r="H973" i="9" s="1"/>
  <c r="F973" i="12"/>
  <c r="F973" i="17"/>
  <c r="F973" i="13"/>
  <c r="G973" i="13" s="1"/>
  <c r="I973" i="13" s="1"/>
  <c r="F974" i="9"/>
  <c r="G974" i="9" s="1"/>
  <c r="H974" i="9" s="1"/>
  <c r="F974" i="12"/>
  <c r="F974" i="17"/>
  <c r="F974" i="13"/>
  <c r="G974" i="13" s="1"/>
  <c r="I974" i="13" s="1"/>
  <c r="F975" i="9"/>
  <c r="G975" i="9" s="1"/>
  <c r="H975" i="9" s="1"/>
  <c r="F975" i="12"/>
  <c r="F975" i="17"/>
  <c r="F975" i="13"/>
  <c r="G975" i="13" s="1"/>
  <c r="I975" i="13" s="1"/>
  <c r="F976" i="9"/>
  <c r="G976" i="9" s="1"/>
  <c r="H976" i="9" s="1"/>
  <c r="F976" i="12"/>
  <c r="F976" i="17"/>
  <c r="F976" i="13"/>
  <c r="G976" i="13" s="1"/>
  <c r="I976" i="13" s="1"/>
  <c r="F977" i="9"/>
  <c r="G977" i="9" s="1"/>
  <c r="H977" i="9" s="1"/>
  <c r="F977" i="12"/>
  <c r="F977" i="17"/>
  <c r="F977" i="13"/>
  <c r="G977" i="13" s="1"/>
  <c r="I977" i="13" s="1"/>
  <c r="F978" i="9"/>
  <c r="G978" i="9" s="1"/>
  <c r="H978" i="9" s="1"/>
  <c r="F978" i="12"/>
  <c r="F978" i="17"/>
  <c r="F978" i="13"/>
  <c r="G978" i="13"/>
  <c r="I978" i="13" s="1"/>
  <c r="F979" i="9"/>
  <c r="G979" i="9" s="1"/>
  <c r="H979" i="9" s="1"/>
  <c r="F979" i="12"/>
  <c r="F979" i="17"/>
  <c r="F979" i="13"/>
  <c r="G979" i="13" s="1"/>
  <c r="I979" i="13" s="1"/>
  <c r="F980" i="9"/>
  <c r="G980" i="9" s="1"/>
  <c r="H980" i="9" s="1"/>
  <c r="F980" i="12"/>
  <c r="F980" i="17"/>
  <c r="F980" i="13"/>
  <c r="G980" i="13" s="1"/>
  <c r="I980" i="13" s="1"/>
  <c r="F981" i="9"/>
  <c r="G981" i="9" s="1"/>
  <c r="H981" i="9" s="1"/>
  <c r="F981" i="12"/>
  <c r="F981" i="17"/>
  <c r="F981" i="13"/>
  <c r="G981" i="13" s="1"/>
  <c r="I981" i="13" s="1"/>
  <c r="F982" i="9"/>
  <c r="G982" i="9" s="1"/>
  <c r="H982" i="9" s="1"/>
  <c r="F982" i="12"/>
  <c r="F982" i="17"/>
  <c r="F982" i="13"/>
  <c r="G982" i="13" s="1"/>
  <c r="I982" i="13" s="1"/>
  <c r="F983" i="9"/>
  <c r="G983" i="9" s="1"/>
  <c r="H983" i="9" s="1"/>
  <c r="F983" i="12"/>
  <c r="F983" i="17"/>
  <c r="F983" i="13"/>
  <c r="G983" i="13" s="1"/>
  <c r="I983" i="13" s="1"/>
  <c r="F984" i="9"/>
  <c r="G984" i="9" s="1"/>
  <c r="H984" i="9" s="1"/>
  <c r="F984" i="12"/>
  <c r="F984" i="17"/>
  <c r="F984" i="13"/>
  <c r="G984" i="13" s="1"/>
  <c r="I984" i="13" s="1"/>
  <c r="F985" i="9"/>
  <c r="G985" i="9" s="1"/>
  <c r="H985" i="9" s="1"/>
  <c r="F985" i="12"/>
  <c r="F985" i="17"/>
  <c r="F985" i="13"/>
  <c r="G985" i="13" s="1"/>
  <c r="I985" i="13" s="1"/>
  <c r="F986" i="9"/>
  <c r="G986" i="9" s="1"/>
  <c r="H986" i="9" s="1"/>
  <c r="F986" i="12"/>
  <c r="F986" i="17"/>
  <c r="F986" i="13"/>
  <c r="G986" i="13" s="1"/>
  <c r="I986" i="13" s="1"/>
  <c r="F987" i="9"/>
  <c r="G987" i="9" s="1"/>
  <c r="H987" i="9" s="1"/>
  <c r="F987" i="12"/>
  <c r="F987" i="17"/>
  <c r="F987" i="13"/>
  <c r="G987" i="13" s="1"/>
  <c r="I987" i="13" s="1"/>
  <c r="F988" i="9"/>
  <c r="G988" i="9" s="1"/>
  <c r="H988" i="9" s="1"/>
  <c r="F988" i="12"/>
  <c r="F988" i="17"/>
  <c r="F988" i="13"/>
  <c r="G988" i="13" s="1"/>
  <c r="I988" i="13" s="1"/>
  <c r="F989" i="9"/>
  <c r="G989" i="9" s="1"/>
  <c r="H989" i="9" s="1"/>
  <c r="M989" i="12"/>
  <c r="F989" i="12"/>
  <c r="F989" i="17"/>
  <c r="F989" i="13"/>
  <c r="G989" i="13" s="1"/>
  <c r="I989" i="13" s="1"/>
  <c r="F990" i="9"/>
  <c r="G990" i="9" s="1"/>
  <c r="H990" i="9" s="1"/>
  <c r="F990" i="12"/>
  <c r="F990" i="17"/>
  <c r="F990" i="13"/>
  <c r="G990" i="13" s="1"/>
  <c r="I990" i="13" s="1"/>
  <c r="F991" i="9"/>
  <c r="G991" i="9" s="1"/>
  <c r="H991" i="9" s="1"/>
  <c r="F991" i="12"/>
  <c r="M991" i="17"/>
  <c r="F991" i="17"/>
  <c r="F991" i="13"/>
  <c r="G991" i="13" s="1"/>
  <c r="I991" i="13" s="1"/>
  <c r="F992" i="9"/>
  <c r="G992" i="9" s="1"/>
  <c r="H992" i="9" s="1"/>
  <c r="F992" i="12"/>
  <c r="F992" i="17"/>
  <c r="F992" i="13"/>
  <c r="G992" i="13" s="1"/>
  <c r="I992" i="13" s="1"/>
  <c r="F993" i="9"/>
  <c r="G993" i="9" s="1"/>
  <c r="H993" i="9" s="1"/>
  <c r="F993" i="12"/>
  <c r="F993" i="17"/>
  <c r="F993" i="13"/>
  <c r="G993" i="13" s="1"/>
  <c r="I993" i="13" s="1"/>
  <c r="F994" i="9"/>
  <c r="G994" i="9" s="1"/>
  <c r="H994" i="9" s="1"/>
  <c r="F994" i="12"/>
  <c r="M994" i="17"/>
  <c r="F994" i="17"/>
  <c r="F994" i="13"/>
  <c r="G994" i="13" s="1"/>
  <c r="I994" i="13" s="1"/>
  <c r="F995" i="9"/>
  <c r="G995" i="9" s="1"/>
  <c r="H995" i="9" s="1"/>
  <c r="M995" i="12"/>
  <c r="F995" i="12"/>
  <c r="M995" i="17"/>
  <c r="F995" i="17"/>
  <c r="F995" i="13"/>
  <c r="G995" i="13" s="1"/>
  <c r="I995" i="13" s="1"/>
  <c r="F996" i="9"/>
  <c r="G996" i="9" s="1"/>
  <c r="H996" i="9" s="1"/>
  <c r="F996" i="12"/>
  <c r="F996" i="17"/>
  <c r="F996" i="13"/>
  <c r="G996" i="13"/>
  <c r="I996" i="13" s="1"/>
  <c r="F997" i="9"/>
  <c r="G997" i="9" s="1"/>
  <c r="H997" i="9" s="1"/>
  <c r="F997" i="12"/>
  <c r="M997" i="17"/>
  <c r="F997" i="17"/>
  <c r="F997" i="13"/>
  <c r="G997" i="13"/>
  <c r="I997" i="13" s="1"/>
  <c r="F998" i="9"/>
  <c r="G998" i="9" s="1"/>
  <c r="H998" i="9" s="1"/>
  <c r="F998" i="12"/>
  <c r="F998" i="17"/>
  <c r="F998" i="13"/>
  <c r="G998" i="13" s="1"/>
  <c r="I998" i="13" s="1"/>
  <c r="F999" i="9"/>
  <c r="G999" i="9" s="1"/>
  <c r="H999" i="9" s="1"/>
  <c r="M999" i="12"/>
  <c r="F999" i="12"/>
  <c r="M999" i="17"/>
  <c r="F999" i="17"/>
  <c r="F999" i="13"/>
  <c r="G999" i="13" s="1"/>
  <c r="I999" i="13" s="1"/>
  <c r="F1000" i="9"/>
  <c r="G1000" i="9" s="1"/>
  <c r="H1000" i="9" s="1"/>
  <c r="F1000" i="12"/>
  <c r="F1000" i="17"/>
  <c r="F1000" i="13"/>
  <c r="G1000" i="13" s="1"/>
  <c r="I1000" i="13" s="1"/>
  <c r="F1001" i="9"/>
  <c r="G1001" i="9" s="1"/>
  <c r="H1001" i="9" s="1"/>
  <c r="F1001" i="12"/>
  <c r="M1001" i="17"/>
  <c r="F1001" i="17"/>
  <c r="F1001" i="13"/>
  <c r="G1001" i="13" s="1"/>
  <c r="I1001" i="13" s="1"/>
  <c r="F1002" i="9"/>
  <c r="G1002" i="9" s="1"/>
  <c r="H1002" i="9" s="1"/>
  <c r="F1002" i="12"/>
  <c r="M1002" i="17"/>
  <c r="F1002" i="17"/>
  <c r="F1002" i="13"/>
  <c r="G1002" i="13" s="1"/>
  <c r="I1002" i="13" s="1"/>
  <c r="F1003" i="9"/>
  <c r="G1003" i="9" s="1"/>
  <c r="H1003" i="9" s="1"/>
  <c r="F1003" i="12"/>
  <c r="F1003" i="17"/>
  <c r="F1003" i="13"/>
  <c r="G1003" i="13" s="1"/>
  <c r="I1003" i="13" s="1"/>
  <c r="F1004" i="9"/>
  <c r="G1004" i="9" s="1"/>
  <c r="H1004" i="9" s="1"/>
  <c r="F1004" i="12"/>
  <c r="F1004" i="17"/>
  <c r="F1004" i="13"/>
  <c r="G1004" i="13" s="1"/>
  <c r="I1004" i="13" s="1"/>
  <c r="F1005" i="9"/>
  <c r="G1005" i="9" s="1"/>
  <c r="H1005" i="9" s="1"/>
  <c r="F1005" i="12"/>
  <c r="M1005" i="17"/>
  <c r="F1005" i="17"/>
  <c r="F1005" i="13"/>
  <c r="G1005" i="13" s="1"/>
  <c r="I1005" i="13" s="1"/>
  <c r="F1006" i="9"/>
  <c r="G1006" i="9"/>
  <c r="H1006" i="9" s="1"/>
  <c r="F1006" i="12"/>
  <c r="F1006" i="17"/>
  <c r="F1006" i="13"/>
  <c r="G1006" i="13" s="1"/>
  <c r="I1006" i="13" s="1"/>
  <c r="F1007" i="9"/>
  <c r="G1007" i="9" s="1"/>
  <c r="H1007" i="9" s="1"/>
  <c r="F1007" i="12"/>
  <c r="M1007" i="17"/>
  <c r="F1007" i="17"/>
  <c r="F1007" i="13"/>
  <c r="G1007" i="13" s="1"/>
  <c r="I1007" i="13" s="1"/>
  <c r="F1008" i="9"/>
  <c r="G1008" i="9" s="1"/>
  <c r="H1008" i="9" s="1"/>
  <c r="F1008" i="12"/>
  <c r="F1008" i="17"/>
  <c r="F1008" i="13"/>
  <c r="G1008" i="13" s="1"/>
  <c r="I1008" i="13" s="1"/>
  <c r="F1009" i="9"/>
  <c r="G1009" i="9" s="1"/>
  <c r="H1009" i="9" s="1"/>
  <c r="F1009" i="12"/>
  <c r="F1009" i="17"/>
  <c r="F1009" i="13"/>
  <c r="G1009" i="13" s="1"/>
  <c r="I1009" i="13" s="1"/>
  <c r="F1010" i="9"/>
  <c r="G1010" i="9" s="1"/>
  <c r="H1010" i="9" s="1"/>
  <c r="F1010" i="12"/>
  <c r="M1010" i="17"/>
  <c r="F1010" i="17"/>
  <c r="F1010" i="13"/>
  <c r="G1010" i="13" s="1"/>
  <c r="I1010" i="13" s="1"/>
  <c r="F782" i="4"/>
  <c r="F783" i="4"/>
  <c r="I783" i="4"/>
  <c r="F785" i="22" s="1"/>
  <c r="F784" i="4"/>
  <c r="I784" i="4" s="1"/>
  <c r="F786" i="22" s="1"/>
  <c r="F785" i="4"/>
  <c r="I785" i="4" s="1"/>
  <c r="F787" i="22" s="1"/>
  <c r="F786" i="4"/>
  <c r="I786" i="4" s="1"/>
  <c r="F788" i="22" s="1"/>
  <c r="F787" i="4"/>
  <c r="I787" i="4" s="1"/>
  <c r="F789" i="22" s="1"/>
  <c r="F788" i="4"/>
  <c r="I788" i="4" s="1"/>
  <c r="F790" i="22" s="1"/>
  <c r="F789" i="4"/>
  <c r="I789" i="4" s="1"/>
  <c r="F791" i="22" s="1"/>
  <c r="F790" i="4"/>
  <c r="I790" i="4" s="1"/>
  <c r="F792" i="22" s="1"/>
  <c r="F791" i="4"/>
  <c r="I791" i="4" s="1"/>
  <c r="F793" i="22" s="1"/>
  <c r="F792" i="4"/>
  <c r="I792" i="4" s="1"/>
  <c r="F794" i="22" s="1"/>
  <c r="F793" i="4"/>
  <c r="I793" i="4" s="1"/>
  <c r="F795" i="22" s="1"/>
  <c r="F794" i="4"/>
  <c r="I794" i="4" s="1"/>
  <c r="F796" i="22" s="1"/>
  <c r="F795" i="4"/>
  <c r="I795" i="4" s="1"/>
  <c r="F797" i="22" s="1"/>
  <c r="F796" i="4"/>
  <c r="I796" i="4" s="1"/>
  <c r="F798" i="22" s="1"/>
  <c r="F797" i="4"/>
  <c r="I797" i="4" s="1"/>
  <c r="F799" i="22" s="1"/>
  <c r="F798" i="4"/>
  <c r="I798" i="4" s="1"/>
  <c r="F800" i="22" s="1"/>
  <c r="F799" i="4"/>
  <c r="I799" i="4" s="1"/>
  <c r="F801" i="22" s="1"/>
  <c r="F800" i="4"/>
  <c r="I800" i="4" s="1"/>
  <c r="F802" i="22" s="1"/>
  <c r="F801" i="4"/>
  <c r="I801" i="4" s="1"/>
  <c r="F803" i="22" s="1"/>
  <c r="F802" i="4"/>
  <c r="I802" i="4" s="1"/>
  <c r="F804" i="22" s="1"/>
  <c r="F803" i="4"/>
  <c r="I803" i="4" s="1"/>
  <c r="F805" i="22" s="1"/>
  <c r="F804" i="4"/>
  <c r="I804" i="4" s="1"/>
  <c r="F806" i="22" s="1"/>
  <c r="F805" i="4"/>
  <c r="I805" i="4" s="1"/>
  <c r="F807" i="22" s="1"/>
  <c r="F806" i="4"/>
  <c r="I806" i="4" s="1"/>
  <c r="F808" i="22" s="1"/>
  <c r="F807" i="4"/>
  <c r="I807" i="4" s="1"/>
  <c r="F809" i="22" s="1"/>
  <c r="F808" i="4"/>
  <c r="I808" i="4" s="1"/>
  <c r="F810" i="22" s="1"/>
  <c r="F809" i="4"/>
  <c r="I809" i="4" s="1"/>
  <c r="F811" i="22" s="1"/>
  <c r="F810" i="4"/>
  <c r="I810" i="4" s="1"/>
  <c r="F812" i="22" s="1"/>
  <c r="F811" i="4"/>
  <c r="I811" i="4" s="1"/>
  <c r="F813" i="22" s="1"/>
  <c r="F812" i="4"/>
  <c r="I812" i="4" s="1"/>
  <c r="F814" i="22" s="1"/>
  <c r="F813" i="4"/>
  <c r="I813" i="4" s="1"/>
  <c r="F815" i="22" s="1"/>
  <c r="F814" i="4"/>
  <c r="I814" i="4" s="1"/>
  <c r="F816" i="22" s="1"/>
  <c r="F815" i="4"/>
  <c r="I815" i="4"/>
  <c r="F817" i="22" s="1"/>
  <c r="F816" i="4"/>
  <c r="I816" i="4" s="1"/>
  <c r="F818" i="22" s="1"/>
  <c r="F817" i="4"/>
  <c r="I817" i="4" s="1"/>
  <c r="F819" i="22" s="1"/>
  <c r="F818" i="4"/>
  <c r="I818" i="4" s="1"/>
  <c r="F820" i="22" s="1"/>
  <c r="F819" i="4"/>
  <c r="I819" i="4" s="1"/>
  <c r="F821" i="22" s="1"/>
  <c r="F820" i="4"/>
  <c r="I820" i="4" s="1"/>
  <c r="F822" i="22" s="1"/>
  <c r="F821" i="4"/>
  <c r="I821" i="4" s="1"/>
  <c r="F823" i="22" s="1"/>
  <c r="F822" i="4"/>
  <c r="I822" i="4" s="1"/>
  <c r="F824" i="22" s="1"/>
  <c r="F825" i="4"/>
  <c r="I825" i="4" s="1"/>
  <c r="F827" i="22" s="1"/>
  <c r="F826" i="4"/>
  <c r="I826" i="4" s="1"/>
  <c r="F828" i="22" s="1"/>
  <c r="F827" i="4"/>
  <c r="I827" i="4" s="1"/>
  <c r="F829" i="22" s="1"/>
  <c r="F828" i="4"/>
  <c r="I828" i="4" s="1"/>
  <c r="F830" i="22" s="1"/>
  <c r="F829" i="4"/>
  <c r="I829" i="4"/>
  <c r="F831" i="22" s="1"/>
  <c r="F830" i="4"/>
  <c r="I830" i="4" s="1"/>
  <c r="F832" i="22" s="1"/>
  <c r="F831" i="4"/>
  <c r="I831" i="4" s="1"/>
  <c r="F833" i="22" s="1"/>
  <c r="F832" i="4"/>
  <c r="I832" i="4" s="1"/>
  <c r="F834" i="22" s="1"/>
  <c r="F833" i="4"/>
  <c r="I833" i="4" s="1"/>
  <c r="F835" i="22" s="1"/>
  <c r="F834" i="4"/>
  <c r="I834" i="4" s="1"/>
  <c r="F836" i="22" s="1"/>
  <c r="F835" i="4"/>
  <c r="I835" i="4" s="1"/>
  <c r="F837" i="22" s="1"/>
  <c r="F836" i="4"/>
  <c r="I836" i="4" s="1"/>
  <c r="F838" i="22" s="1"/>
  <c r="F837" i="4"/>
  <c r="I837" i="4" s="1"/>
  <c r="F839" i="22" s="1"/>
  <c r="F838" i="4"/>
  <c r="I838" i="4" s="1"/>
  <c r="F840" i="22" s="1"/>
  <c r="F839" i="4"/>
  <c r="I839" i="4" s="1"/>
  <c r="F841" i="22" s="1"/>
  <c r="F840" i="4"/>
  <c r="I840" i="4" s="1"/>
  <c r="F842" i="22" s="1"/>
  <c r="F841" i="4"/>
  <c r="I841" i="4" s="1"/>
  <c r="F843" i="22" s="1"/>
  <c r="F842" i="4"/>
  <c r="I842" i="4" s="1"/>
  <c r="F844" i="22" s="1"/>
  <c r="F843" i="4"/>
  <c r="I843" i="4" s="1"/>
  <c r="F845" i="22" s="1"/>
  <c r="F844" i="4"/>
  <c r="I844" i="4" s="1"/>
  <c r="F846" i="22" s="1"/>
  <c r="F845" i="4"/>
  <c r="I845" i="4" s="1"/>
  <c r="F847" i="22" s="1"/>
  <c r="F846" i="4"/>
  <c r="I846" i="4" s="1"/>
  <c r="F848" i="22" s="1"/>
  <c r="F847" i="4"/>
  <c r="I847" i="4" s="1"/>
  <c r="F849" i="22" s="1"/>
  <c r="F848" i="4"/>
  <c r="I848" i="4" s="1"/>
  <c r="F850" i="22" s="1"/>
  <c r="F849" i="4"/>
  <c r="I849" i="4"/>
  <c r="F851" i="22" s="1"/>
  <c r="F850" i="4"/>
  <c r="I850" i="4" s="1"/>
  <c r="F852" i="22" s="1"/>
  <c r="F851" i="4"/>
  <c r="I851" i="4" s="1"/>
  <c r="F853" i="22" s="1"/>
  <c r="F852" i="4"/>
  <c r="I852" i="4" s="1"/>
  <c r="F854" i="22" s="1"/>
  <c r="F853" i="4"/>
  <c r="I853" i="4" s="1"/>
  <c r="F855" i="22" s="1"/>
  <c r="F854" i="4"/>
  <c r="I854" i="4" s="1"/>
  <c r="F856" i="22" s="1"/>
  <c r="F855" i="4"/>
  <c r="I855" i="4" s="1"/>
  <c r="F857" i="22" s="1"/>
  <c r="F856" i="4"/>
  <c r="I856" i="4" s="1"/>
  <c r="F858" i="22" s="1"/>
  <c r="F857" i="4"/>
  <c r="I857" i="4" s="1"/>
  <c r="F859" i="22" s="1"/>
  <c r="F858" i="4"/>
  <c r="I858" i="4" s="1"/>
  <c r="F860" i="22" s="1"/>
  <c r="F859" i="4"/>
  <c r="I859" i="4" s="1"/>
  <c r="F861" i="22" s="1"/>
  <c r="F860" i="4"/>
  <c r="I860" i="4" s="1"/>
  <c r="F862" i="22" s="1"/>
  <c r="F861" i="4"/>
  <c r="I861" i="4"/>
  <c r="F863" i="22" s="1"/>
  <c r="F862" i="4"/>
  <c r="I862" i="4" s="1"/>
  <c r="F864" i="22" s="1"/>
  <c r="F863" i="4"/>
  <c r="I863" i="4" s="1"/>
  <c r="F865" i="22" s="1"/>
  <c r="F864" i="4"/>
  <c r="I864" i="4" s="1"/>
  <c r="F866" i="22" s="1"/>
  <c r="F865" i="4"/>
  <c r="I865" i="4" s="1"/>
  <c r="F867" i="22" s="1"/>
  <c r="F866" i="4"/>
  <c r="I866" i="4" s="1"/>
  <c r="F868" i="22" s="1"/>
  <c r="F867" i="4"/>
  <c r="I867" i="4" s="1"/>
  <c r="F869" i="22" s="1"/>
  <c r="F868" i="4"/>
  <c r="I868" i="4" s="1"/>
  <c r="F870" i="22" s="1"/>
  <c r="F869" i="4"/>
  <c r="I869" i="4" s="1"/>
  <c r="F871" i="22" s="1"/>
  <c r="F870" i="4"/>
  <c r="I870" i="4" s="1"/>
  <c r="F872" i="22" s="1"/>
  <c r="F871" i="4"/>
  <c r="I871" i="4" s="1"/>
  <c r="F873" i="22" s="1"/>
  <c r="F872" i="4"/>
  <c r="I872" i="4" s="1"/>
  <c r="F874" i="22" s="1"/>
  <c r="F873" i="4"/>
  <c r="I873" i="4" s="1"/>
  <c r="F875" i="22" s="1"/>
  <c r="F874" i="4"/>
  <c r="I874" i="4" s="1"/>
  <c r="F876" i="22" s="1"/>
  <c r="F875" i="4"/>
  <c r="I875" i="4" s="1"/>
  <c r="F877" i="22" s="1"/>
  <c r="F876" i="4"/>
  <c r="I876" i="4" s="1"/>
  <c r="F878" i="22" s="1"/>
  <c r="F877" i="4"/>
  <c r="I877" i="4" s="1"/>
  <c r="F879" i="22" s="1"/>
  <c r="F878" i="4"/>
  <c r="I878" i="4" s="1"/>
  <c r="F880" i="22" s="1"/>
  <c r="F879" i="4"/>
  <c r="I879" i="4" s="1"/>
  <c r="F881" i="22" s="1"/>
  <c r="F880" i="4"/>
  <c r="I880" i="4" s="1"/>
  <c r="F882" i="22" s="1"/>
  <c r="F881" i="4"/>
  <c r="I881" i="4"/>
  <c r="F883" i="22" s="1"/>
  <c r="F882" i="4"/>
  <c r="I882" i="4" s="1"/>
  <c r="F884" i="22" s="1"/>
  <c r="F883" i="4"/>
  <c r="I883" i="4" s="1"/>
  <c r="F885" i="22" s="1"/>
  <c r="F884" i="4"/>
  <c r="I884" i="4" s="1"/>
  <c r="F886" i="22" s="1"/>
  <c r="F885" i="4"/>
  <c r="I885" i="4" s="1"/>
  <c r="F887" i="22" s="1"/>
  <c r="F886" i="4"/>
  <c r="I886" i="4" s="1"/>
  <c r="F888" i="22" s="1"/>
  <c r="F887" i="4"/>
  <c r="I887" i="4" s="1"/>
  <c r="F889" i="22" s="1"/>
  <c r="F888" i="4"/>
  <c r="I888" i="4" s="1"/>
  <c r="F890" i="22" s="1"/>
  <c r="F889" i="4"/>
  <c r="I889" i="4" s="1"/>
  <c r="F891" i="22" s="1"/>
  <c r="F890" i="4"/>
  <c r="I890" i="4" s="1"/>
  <c r="F892" i="22" s="1"/>
  <c r="F891" i="4"/>
  <c r="I891" i="4" s="1"/>
  <c r="F893" i="22" s="1"/>
  <c r="F892" i="4"/>
  <c r="I892" i="4" s="1"/>
  <c r="F894" i="22" s="1"/>
  <c r="F893" i="4"/>
  <c r="I893" i="4"/>
  <c r="F895" i="22" s="1"/>
  <c r="F894" i="4"/>
  <c r="I894" i="4" s="1"/>
  <c r="F896" i="22" s="1"/>
  <c r="F895" i="4"/>
  <c r="I895" i="4" s="1"/>
  <c r="F897" i="22" s="1"/>
  <c r="F896" i="4"/>
  <c r="I896" i="4" s="1"/>
  <c r="F898" i="22" s="1"/>
  <c r="F897" i="4"/>
  <c r="I897" i="4" s="1"/>
  <c r="F899" i="22" s="1"/>
  <c r="F898" i="4"/>
  <c r="I898" i="4" s="1"/>
  <c r="F900" i="22" s="1"/>
  <c r="F899" i="4"/>
  <c r="I899" i="4" s="1"/>
  <c r="F901" i="22" s="1"/>
  <c r="F900" i="4"/>
  <c r="I900" i="4" s="1"/>
  <c r="F902" i="22" s="1"/>
  <c r="F901" i="4"/>
  <c r="I901" i="4" s="1"/>
  <c r="F903" i="22" s="1"/>
  <c r="F902" i="4"/>
  <c r="I902" i="4" s="1"/>
  <c r="F904" i="22" s="1"/>
  <c r="F903" i="4"/>
  <c r="I903" i="4" s="1"/>
  <c r="F905" i="22" s="1"/>
  <c r="F904" i="4"/>
  <c r="I904" i="4" s="1"/>
  <c r="F906" i="22" s="1"/>
  <c r="F905" i="4"/>
  <c r="I905" i="4" s="1"/>
  <c r="F907" i="22" s="1"/>
  <c r="F906" i="4"/>
  <c r="I906" i="4" s="1"/>
  <c r="F908" i="22" s="1"/>
  <c r="F907" i="4"/>
  <c r="I907" i="4" s="1"/>
  <c r="F909" i="22" s="1"/>
  <c r="F908" i="4"/>
  <c r="I908" i="4" s="1"/>
  <c r="F910" i="22" s="1"/>
  <c r="F909" i="4"/>
  <c r="I909" i="4" s="1"/>
  <c r="F911" i="22" s="1"/>
  <c r="F910" i="4"/>
  <c r="I910" i="4" s="1"/>
  <c r="F912" i="22" s="1"/>
  <c r="F911" i="4"/>
  <c r="I911" i="4" s="1"/>
  <c r="F913" i="22" s="1"/>
  <c r="F912" i="4"/>
  <c r="I912" i="4" s="1"/>
  <c r="F914" i="22" s="1"/>
  <c r="F913" i="4"/>
  <c r="I913" i="4"/>
  <c r="F915" i="22" s="1"/>
  <c r="F914" i="4"/>
  <c r="I914" i="4" s="1"/>
  <c r="F916" i="22" s="1"/>
  <c r="F915" i="4"/>
  <c r="I915" i="4" s="1"/>
  <c r="F917" i="22" s="1"/>
  <c r="F916" i="4"/>
  <c r="I916" i="4" s="1"/>
  <c r="F918" i="22" s="1"/>
  <c r="F917" i="4"/>
  <c r="I917" i="4" s="1"/>
  <c r="F919" i="22" s="1"/>
  <c r="F918" i="4"/>
  <c r="I918" i="4" s="1"/>
  <c r="F920" i="22" s="1"/>
  <c r="F919" i="4"/>
  <c r="I919" i="4" s="1"/>
  <c r="F921" i="22" s="1"/>
  <c r="F920" i="4"/>
  <c r="I920" i="4" s="1"/>
  <c r="F922" i="22" s="1"/>
  <c r="F921" i="4"/>
  <c r="I921" i="4" s="1"/>
  <c r="F923" i="22" s="1"/>
  <c r="F922" i="4"/>
  <c r="I922" i="4" s="1"/>
  <c r="F924" i="22" s="1"/>
  <c r="F923" i="4"/>
  <c r="I923" i="4" s="1"/>
  <c r="F925" i="22" s="1"/>
  <c r="F924" i="4"/>
  <c r="I924" i="4" s="1"/>
  <c r="F926" i="22" s="1"/>
  <c r="F925" i="4"/>
  <c r="I925" i="4" s="1"/>
  <c r="F927" i="22" s="1"/>
  <c r="F926" i="4"/>
  <c r="I926" i="4" s="1"/>
  <c r="F928" i="22" s="1"/>
  <c r="F927" i="4"/>
  <c r="I927" i="4" s="1"/>
  <c r="F929" i="22" s="1"/>
  <c r="F928" i="4"/>
  <c r="I928" i="4" s="1"/>
  <c r="F930" i="22" s="1"/>
  <c r="F929" i="4"/>
  <c r="I929" i="4" s="1"/>
  <c r="F931" i="22" s="1"/>
  <c r="F930" i="4"/>
  <c r="I930" i="4" s="1"/>
  <c r="F932" i="22" s="1"/>
  <c r="F931" i="4"/>
  <c r="I931" i="4" s="1"/>
  <c r="F933" i="22" s="1"/>
  <c r="F932" i="4"/>
  <c r="I932" i="4" s="1"/>
  <c r="F934" i="22" s="1"/>
  <c r="F933" i="4"/>
  <c r="I933" i="4" s="1"/>
  <c r="F935" i="22" s="1"/>
  <c r="F934" i="4"/>
  <c r="I934" i="4" s="1"/>
  <c r="F936" i="22" s="1"/>
  <c r="F935" i="4"/>
  <c r="I935" i="4" s="1"/>
  <c r="F937" i="22" s="1"/>
  <c r="F936" i="4"/>
  <c r="I936" i="4" s="1"/>
  <c r="F938" i="22" s="1"/>
  <c r="F937" i="4"/>
  <c r="I937" i="4" s="1"/>
  <c r="F939" i="22" s="1"/>
  <c r="F938" i="4"/>
  <c r="I938" i="4" s="1"/>
  <c r="F940" i="22" s="1"/>
  <c r="F939" i="4"/>
  <c r="I939" i="4"/>
  <c r="F941" i="22" s="1"/>
  <c r="F940" i="4"/>
  <c r="I940" i="4" s="1"/>
  <c r="F942" i="22" s="1"/>
  <c r="F941" i="4"/>
  <c r="I941" i="4" s="1"/>
  <c r="F943" i="22" s="1"/>
  <c r="F942" i="4"/>
  <c r="I942" i="4" s="1"/>
  <c r="F944" i="22" s="1"/>
  <c r="F943" i="4"/>
  <c r="I943" i="4" s="1"/>
  <c r="F945" i="22" s="1"/>
  <c r="F944" i="4"/>
  <c r="I944" i="4" s="1"/>
  <c r="F946" i="22" s="1"/>
  <c r="F945" i="4"/>
  <c r="I945" i="4" s="1"/>
  <c r="F947" i="22" s="1"/>
  <c r="F946" i="4"/>
  <c r="I946" i="4" s="1"/>
  <c r="F948" i="22" s="1"/>
  <c r="F947" i="4"/>
  <c r="I947" i="4" s="1"/>
  <c r="F949" i="22" s="1"/>
  <c r="F948" i="4"/>
  <c r="I948" i="4" s="1"/>
  <c r="F950" i="22" s="1"/>
  <c r="F949" i="4"/>
  <c r="I949" i="4" s="1"/>
  <c r="F951" i="22" s="1"/>
  <c r="F950" i="4"/>
  <c r="I950" i="4" s="1"/>
  <c r="F952" i="22" s="1"/>
  <c r="F951" i="4"/>
  <c r="I951" i="4" s="1"/>
  <c r="F953" i="22" s="1"/>
  <c r="F952" i="4"/>
  <c r="I952" i="4" s="1"/>
  <c r="F954" i="22" s="1"/>
  <c r="F953" i="4"/>
  <c r="I953" i="4" s="1"/>
  <c r="F955" i="22" s="1"/>
  <c r="F954" i="4"/>
  <c r="I954" i="4" s="1"/>
  <c r="F956" i="22" s="1"/>
  <c r="F955" i="4"/>
  <c r="I955" i="4" s="1"/>
  <c r="F957" i="22" s="1"/>
  <c r="F956" i="4"/>
  <c r="I956" i="4" s="1"/>
  <c r="F958" i="22" s="1"/>
  <c r="F957" i="4"/>
  <c r="I957" i="4"/>
  <c r="F959" i="22" s="1"/>
  <c r="F958" i="4"/>
  <c r="I958" i="4" s="1"/>
  <c r="F960" i="22" s="1"/>
  <c r="F959" i="4"/>
  <c r="I959" i="4" s="1"/>
  <c r="F961" i="22" s="1"/>
  <c r="F960" i="4"/>
  <c r="I960" i="4" s="1"/>
  <c r="F962" i="22" s="1"/>
  <c r="F961" i="4"/>
  <c r="I961" i="4" s="1"/>
  <c r="F963" i="22" s="1"/>
  <c r="F962" i="4"/>
  <c r="I962" i="4" s="1"/>
  <c r="F964" i="22" s="1"/>
  <c r="F963" i="4"/>
  <c r="I963" i="4" s="1"/>
  <c r="F965" i="22" s="1"/>
  <c r="F964" i="4"/>
  <c r="I964" i="4" s="1"/>
  <c r="F966" i="22" s="1"/>
  <c r="F965" i="4"/>
  <c r="I965" i="4" s="1"/>
  <c r="F967" i="22" s="1"/>
  <c r="F966" i="4"/>
  <c r="I966" i="4" s="1"/>
  <c r="F968" i="22" s="1"/>
  <c r="F967" i="4"/>
  <c r="I967" i="4" s="1"/>
  <c r="F969" i="22" s="1"/>
  <c r="F968" i="4"/>
  <c r="I968" i="4" s="1"/>
  <c r="F970" i="22" s="1"/>
  <c r="F969" i="4"/>
  <c r="I969" i="4" s="1"/>
  <c r="F971" i="22" s="1"/>
  <c r="F970" i="4"/>
  <c r="I970" i="4" s="1"/>
  <c r="F972" i="22" s="1"/>
  <c r="F971" i="4"/>
  <c r="I971" i="4" s="1"/>
  <c r="F973" i="22" s="1"/>
  <c r="F972" i="4"/>
  <c r="I972" i="4" s="1"/>
  <c r="F974" i="22" s="1"/>
  <c r="F973" i="4"/>
  <c r="I973" i="4" s="1"/>
  <c r="F975" i="22" s="1"/>
  <c r="F974" i="4"/>
  <c r="I974" i="4" s="1"/>
  <c r="F976" i="22" s="1"/>
  <c r="F975" i="4"/>
  <c r="I975" i="4" s="1"/>
  <c r="F977" i="22" s="1"/>
  <c r="F976" i="4"/>
  <c r="I976" i="4" s="1"/>
  <c r="F978" i="22" s="1"/>
  <c r="F977" i="4"/>
  <c r="I977" i="4" s="1"/>
  <c r="F979" i="22" s="1"/>
  <c r="F978" i="4"/>
  <c r="I978" i="4" s="1"/>
  <c r="F980" i="22" s="1"/>
  <c r="F979" i="4"/>
  <c r="I979" i="4" s="1"/>
  <c r="F981" i="22" s="1"/>
  <c r="F980" i="4"/>
  <c r="I980" i="4" s="1"/>
  <c r="F982" i="22" s="1"/>
  <c r="F981" i="4"/>
  <c r="I981" i="4" s="1"/>
  <c r="F983" i="22" s="1"/>
  <c r="F982" i="4"/>
  <c r="I982" i="4" s="1"/>
  <c r="F984" i="22" s="1"/>
  <c r="F983" i="4"/>
  <c r="I983" i="4" s="1"/>
  <c r="F985" i="22" s="1"/>
  <c r="F984" i="4"/>
  <c r="I984" i="4" s="1"/>
  <c r="F986" i="22" s="1"/>
  <c r="F985" i="4"/>
  <c r="I985" i="4" s="1"/>
  <c r="F987" i="22" s="1"/>
  <c r="F986" i="4"/>
  <c r="I986" i="4" s="1"/>
  <c r="F988" i="22" s="1"/>
  <c r="F987" i="4"/>
  <c r="I987" i="4" s="1"/>
  <c r="F989" i="22" s="1"/>
  <c r="F988" i="4"/>
  <c r="I988" i="4" s="1"/>
  <c r="F990" i="22" s="1"/>
  <c r="F989" i="4"/>
  <c r="I989" i="4" s="1"/>
  <c r="F991" i="22" s="1"/>
  <c r="F990" i="4"/>
  <c r="I990" i="4" s="1"/>
  <c r="F992" i="22" s="1"/>
  <c r="F991" i="4"/>
  <c r="I991" i="4" s="1"/>
  <c r="F993" i="22" s="1"/>
  <c r="F992" i="4"/>
  <c r="I992" i="4" s="1"/>
  <c r="F994" i="22" s="1"/>
  <c r="F993" i="4"/>
  <c r="I993" i="4" s="1"/>
  <c r="F995" i="22" s="1"/>
  <c r="F994" i="4"/>
  <c r="I994" i="4" s="1"/>
  <c r="F996" i="22" s="1"/>
  <c r="F995" i="4"/>
  <c r="I995" i="4" s="1"/>
  <c r="F997" i="22" s="1"/>
  <c r="F996" i="4"/>
  <c r="I996" i="4" s="1"/>
  <c r="F998" i="22" s="1"/>
  <c r="F997" i="4"/>
  <c r="I997" i="4" s="1"/>
  <c r="F999" i="22" s="1"/>
  <c r="F998" i="4"/>
  <c r="I998" i="4" s="1"/>
  <c r="F1000" i="22" s="1"/>
  <c r="F999" i="4"/>
  <c r="I999" i="4" s="1"/>
  <c r="F1001" i="22" s="1"/>
  <c r="F1000" i="4"/>
  <c r="I1000" i="4" s="1"/>
  <c r="F1002" i="22" s="1"/>
  <c r="F1001" i="4"/>
  <c r="I1001" i="4" s="1"/>
  <c r="F1003" i="22" s="1"/>
  <c r="F1002" i="4"/>
  <c r="I1002" i="4" s="1"/>
  <c r="F1004" i="22" s="1"/>
  <c r="F1003" i="4"/>
  <c r="I1003" i="4" s="1"/>
  <c r="F1005" i="22" s="1"/>
  <c r="F1004" i="4"/>
  <c r="I1004" i="4" s="1"/>
  <c r="F1006" i="22" s="1"/>
  <c r="F1005" i="4"/>
  <c r="I1005" i="4" s="1"/>
  <c r="F1007" i="22" s="1"/>
  <c r="F1006" i="4"/>
  <c r="I1006" i="4" s="1"/>
  <c r="F1008" i="22" s="1"/>
  <c r="F1007" i="4"/>
  <c r="I1007" i="4" s="1"/>
  <c r="F1009" i="22" s="1"/>
  <c r="F1008" i="4"/>
  <c r="I1008" i="4" s="1"/>
  <c r="F1010" i="22" s="1"/>
  <c r="F1009" i="4"/>
  <c r="I1009" i="4" s="1"/>
  <c r="F1011" i="22" s="1"/>
  <c r="F1010" i="4"/>
  <c r="I1010" i="4" s="1"/>
  <c r="F1012" i="22" s="1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782" i="6"/>
  <c r="G782" i="6" s="1"/>
  <c r="H782" i="6" s="1"/>
  <c r="F782" i="10"/>
  <c r="F782" i="11"/>
  <c r="G782" i="11" s="1"/>
  <c r="H782" i="11" s="1"/>
  <c r="F782" i="8"/>
  <c r="G782" i="8" s="1"/>
  <c r="H782" i="8" s="1"/>
  <c r="F783" i="6"/>
  <c r="G783" i="6" s="1"/>
  <c r="H783" i="6" s="1"/>
  <c r="F783" i="10"/>
  <c r="F783" i="11"/>
  <c r="G783" i="11" s="1"/>
  <c r="H783" i="11" s="1"/>
  <c r="F783" i="8"/>
  <c r="G783" i="8"/>
  <c r="H783" i="8" s="1"/>
  <c r="F784" i="6"/>
  <c r="G784" i="6" s="1"/>
  <c r="H784" i="6" s="1"/>
  <c r="F784" i="10"/>
  <c r="F784" i="11"/>
  <c r="G784" i="11" s="1"/>
  <c r="H784" i="11" s="1"/>
  <c r="F784" i="8"/>
  <c r="G784" i="8" s="1"/>
  <c r="H784" i="8" s="1"/>
  <c r="F785" i="6"/>
  <c r="G785" i="6" s="1"/>
  <c r="H785" i="6" s="1"/>
  <c r="F785" i="10"/>
  <c r="F785" i="11"/>
  <c r="G785" i="11" s="1"/>
  <c r="H785" i="11" s="1"/>
  <c r="F785" i="8"/>
  <c r="G785" i="8" s="1"/>
  <c r="H785" i="8" s="1"/>
  <c r="F786" i="6"/>
  <c r="G786" i="6" s="1"/>
  <c r="H786" i="6" s="1"/>
  <c r="F786" i="10"/>
  <c r="F786" i="11"/>
  <c r="G786" i="11" s="1"/>
  <c r="H786" i="11" s="1"/>
  <c r="F786" i="8"/>
  <c r="G786" i="8" s="1"/>
  <c r="H786" i="8" s="1"/>
  <c r="F787" i="6"/>
  <c r="G787" i="6" s="1"/>
  <c r="H787" i="6" s="1"/>
  <c r="F787" i="10"/>
  <c r="F787" i="11"/>
  <c r="G787" i="11" s="1"/>
  <c r="H787" i="11" s="1"/>
  <c r="F787" i="8"/>
  <c r="G787" i="8" s="1"/>
  <c r="H787" i="8" s="1"/>
  <c r="F788" i="6"/>
  <c r="G788" i="6" s="1"/>
  <c r="H788" i="6" s="1"/>
  <c r="F788" i="10"/>
  <c r="F788" i="11"/>
  <c r="G788" i="11" s="1"/>
  <c r="H788" i="11" s="1"/>
  <c r="F788" i="8"/>
  <c r="G788" i="8" s="1"/>
  <c r="H788" i="8" s="1"/>
  <c r="F789" i="6"/>
  <c r="G789" i="6" s="1"/>
  <c r="H789" i="6" s="1"/>
  <c r="F789" i="10"/>
  <c r="F789" i="11"/>
  <c r="G789" i="11" s="1"/>
  <c r="H789" i="11" s="1"/>
  <c r="F789" i="8"/>
  <c r="G789" i="8" s="1"/>
  <c r="H789" i="8" s="1"/>
  <c r="F790" i="6"/>
  <c r="G790" i="6" s="1"/>
  <c r="H790" i="6" s="1"/>
  <c r="F790" i="10"/>
  <c r="F790" i="11"/>
  <c r="G790" i="11" s="1"/>
  <c r="H790" i="11" s="1"/>
  <c r="F790" i="8"/>
  <c r="G790" i="8" s="1"/>
  <c r="H790" i="8" s="1"/>
  <c r="F791" i="6"/>
  <c r="G791" i="6" s="1"/>
  <c r="H791" i="6" s="1"/>
  <c r="F791" i="10"/>
  <c r="F791" i="11"/>
  <c r="G791" i="11" s="1"/>
  <c r="H791" i="11" s="1"/>
  <c r="F791" i="8"/>
  <c r="G791" i="8" s="1"/>
  <c r="H791" i="8" s="1"/>
  <c r="F792" i="6"/>
  <c r="G792" i="6" s="1"/>
  <c r="H792" i="6" s="1"/>
  <c r="F792" i="10"/>
  <c r="F792" i="11"/>
  <c r="G792" i="11" s="1"/>
  <c r="H792" i="11" s="1"/>
  <c r="F792" i="8"/>
  <c r="G792" i="8" s="1"/>
  <c r="H792" i="8" s="1"/>
  <c r="F793" i="6"/>
  <c r="G793" i="6" s="1"/>
  <c r="H793" i="6" s="1"/>
  <c r="F793" i="10"/>
  <c r="F793" i="11"/>
  <c r="G793" i="11" s="1"/>
  <c r="H793" i="11" s="1"/>
  <c r="F793" i="8"/>
  <c r="G793" i="8" s="1"/>
  <c r="H793" i="8" s="1"/>
  <c r="F794" i="6"/>
  <c r="G794" i="6" s="1"/>
  <c r="H794" i="6" s="1"/>
  <c r="F794" i="10"/>
  <c r="F794" i="11"/>
  <c r="G794" i="11" s="1"/>
  <c r="H794" i="11" s="1"/>
  <c r="F794" i="8"/>
  <c r="G794" i="8" s="1"/>
  <c r="H794" i="8" s="1"/>
  <c r="F795" i="6"/>
  <c r="G795" i="6" s="1"/>
  <c r="H795" i="6" s="1"/>
  <c r="F795" i="10"/>
  <c r="F795" i="11"/>
  <c r="G795" i="11" s="1"/>
  <c r="H795" i="11" s="1"/>
  <c r="F795" i="8"/>
  <c r="G795" i="8" s="1"/>
  <c r="H795" i="8" s="1"/>
  <c r="F796" i="6"/>
  <c r="G796" i="6" s="1"/>
  <c r="H796" i="6" s="1"/>
  <c r="F796" i="10"/>
  <c r="F796" i="11"/>
  <c r="G796" i="11" s="1"/>
  <c r="H796" i="11" s="1"/>
  <c r="F796" i="8"/>
  <c r="G796" i="8" s="1"/>
  <c r="H796" i="8" s="1"/>
  <c r="F797" i="6"/>
  <c r="G797" i="6" s="1"/>
  <c r="H797" i="6" s="1"/>
  <c r="F797" i="10"/>
  <c r="F797" i="11"/>
  <c r="G797" i="11" s="1"/>
  <c r="H797" i="11" s="1"/>
  <c r="F797" i="8"/>
  <c r="G797" i="8" s="1"/>
  <c r="H797" i="8" s="1"/>
  <c r="F798" i="6"/>
  <c r="G798" i="6" s="1"/>
  <c r="H798" i="6" s="1"/>
  <c r="F798" i="10"/>
  <c r="F798" i="11"/>
  <c r="G798" i="11" s="1"/>
  <c r="H798" i="11" s="1"/>
  <c r="F798" i="8"/>
  <c r="G798" i="8" s="1"/>
  <c r="H798" i="8" s="1"/>
  <c r="F799" i="6"/>
  <c r="G799" i="6" s="1"/>
  <c r="H799" i="6" s="1"/>
  <c r="F799" i="10"/>
  <c r="F799" i="11"/>
  <c r="G799" i="11" s="1"/>
  <c r="H799" i="11" s="1"/>
  <c r="F799" i="8"/>
  <c r="G799" i="8" s="1"/>
  <c r="H799" i="8" s="1"/>
  <c r="F800" i="6"/>
  <c r="G800" i="6" s="1"/>
  <c r="H800" i="6" s="1"/>
  <c r="F800" i="10"/>
  <c r="F800" i="11"/>
  <c r="G800" i="11" s="1"/>
  <c r="H800" i="11" s="1"/>
  <c r="F800" i="8"/>
  <c r="G800" i="8" s="1"/>
  <c r="H800" i="8" s="1"/>
  <c r="F801" i="6"/>
  <c r="G801" i="6" s="1"/>
  <c r="H801" i="6" s="1"/>
  <c r="F801" i="10"/>
  <c r="F801" i="11"/>
  <c r="G801" i="11" s="1"/>
  <c r="H801" i="11" s="1"/>
  <c r="F801" i="8"/>
  <c r="G801" i="8"/>
  <c r="H801" i="8" s="1"/>
  <c r="F802" i="6"/>
  <c r="G802" i="6" s="1"/>
  <c r="H802" i="6" s="1"/>
  <c r="F802" i="10"/>
  <c r="F802" i="11"/>
  <c r="G802" i="11" s="1"/>
  <c r="H802" i="11" s="1"/>
  <c r="F802" i="8"/>
  <c r="G802" i="8" s="1"/>
  <c r="H802" i="8" s="1"/>
  <c r="F803" i="6"/>
  <c r="G803" i="6" s="1"/>
  <c r="H803" i="6" s="1"/>
  <c r="F803" i="10"/>
  <c r="F803" i="11"/>
  <c r="G803" i="11" s="1"/>
  <c r="H803" i="11" s="1"/>
  <c r="F803" i="8"/>
  <c r="G803" i="8" s="1"/>
  <c r="H803" i="8" s="1"/>
  <c r="F804" i="6"/>
  <c r="G804" i="6" s="1"/>
  <c r="H804" i="6" s="1"/>
  <c r="F804" i="10"/>
  <c r="F804" i="11"/>
  <c r="G804" i="11" s="1"/>
  <c r="H804" i="11" s="1"/>
  <c r="F804" i="8"/>
  <c r="G804" i="8" s="1"/>
  <c r="H804" i="8" s="1"/>
  <c r="F805" i="6"/>
  <c r="G805" i="6" s="1"/>
  <c r="H805" i="6" s="1"/>
  <c r="F806" i="6"/>
  <c r="G806" i="6" s="1"/>
  <c r="H806" i="6" s="1"/>
  <c r="F806" i="10"/>
  <c r="F806" i="11"/>
  <c r="G806" i="11" s="1"/>
  <c r="H806" i="11" s="1"/>
  <c r="F806" i="8"/>
  <c r="G806" i="8" s="1"/>
  <c r="H806" i="8" s="1"/>
  <c r="F807" i="6"/>
  <c r="G807" i="6" s="1"/>
  <c r="H807" i="6" s="1"/>
  <c r="F807" i="10"/>
  <c r="F807" i="11"/>
  <c r="G807" i="11" s="1"/>
  <c r="H807" i="11" s="1"/>
  <c r="F807" i="8"/>
  <c r="G807" i="8" s="1"/>
  <c r="H807" i="8" s="1"/>
  <c r="F808" i="6"/>
  <c r="G808" i="6" s="1"/>
  <c r="H808" i="6" s="1"/>
  <c r="F808" i="10"/>
  <c r="F808" i="11"/>
  <c r="G808" i="11" s="1"/>
  <c r="H808" i="11" s="1"/>
  <c r="F808" i="8"/>
  <c r="G808" i="8" s="1"/>
  <c r="H808" i="8" s="1"/>
  <c r="F809" i="6"/>
  <c r="G809" i="6"/>
  <c r="H809" i="6" s="1"/>
  <c r="F809" i="10"/>
  <c r="F809" i="11"/>
  <c r="G809" i="11" s="1"/>
  <c r="H809" i="11" s="1"/>
  <c r="F809" i="8"/>
  <c r="G809" i="8" s="1"/>
  <c r="H809" i="8" s="1"/>
  <c r="F810" i="6"/>
  <c r="G810" i="6" s="1"/>
  <c r="H810" i="6" s="1"/>
  <c r="F810" i="10"/>
  <c r="F810" i="11"/>
  <c r="G810" i="11" s="1"/>
  <c r="H810" i="11" s="1"/>
  <c r="F810" i="8"/>
  <c r="G810" i="8" s="1"/>
  <c r="H810" i="8" s="1"/>
  <c r="F811" i="6"/>
  <c r="G811" i="6" s="1"/>
  <c r="H811" i="6" s="1"/>
  <c r="F811" i="10"/>
  <c r="F811" i="11"/>
  <c r="G811" i="11" s="1"/>
  <c r="H811" i="11" s="1"/>
  <c r="F811" i="8"/>
  <c r="G811" i="8" s="1"/>
  <c r="H811" i="8" s="1"/>
  <c r="F812" i="6"/>
  <c r="G812" i="6" s="1"/>
  <c r="H812" i="6" s="1"/>
  <c r="F812" i="10"/>
  <c r="F812" i="11"/>
  <c r="G812" i="11" s="1"/>
  <c r="H812" i="11" s="1"/>
  <c r="F812" i="8"/>
  <c r="G812" i="8" s="1"/>
  <c r="H812" i="8" s="1"/>
  <c r="F813" i="6"/>
  <c r="G813" i="6" s="1"/>
  <c r="H813" i="6" s="1"/>
  <c r="F813" i="10"/>
  <c r="F813" i="11"/>
  <c r="G813" i="11" s="1"/>
  <c r="H813" i="11" s="1"/>
  <c r="F813" i="8"/>
  <c r="G813" i="8" s="1"/>
  <c r="H813" i="8" s="1"/>
  <c r="F814" i="6"/>
  <c r="G814" i="6" s="1"/>
  <c r="H814" i="6" s="1"/>
  <c r="F814" i="10"/>
  <c r="F814" i="11"/>
  <c r="G814" i="11" s="1"/>
  <c r="H814" i="11" s="1"/>
  <c r="F814" i="8"/>
  <c r="G814" i="8" s="1"/>
  <c r="H814" i="8" s="1"/>
  <c r="F815" i="6"/>
  <c r="G815" i="6" s="1"/>
  <c r="H815" i="6" s="1"/>
  <c r="F815" i="10"/>
  <c r="F815" i="11"/>
  <c r="G815" i="11" s="1"/>
  <c r="H815" i="11" s="1"/>
  <c r="F815" i="8"/>
  <c r="G815" i="8" s="1"/>
  <c r="H815" i="8" s="1"/>
  <c r="F816" i="6"/>
  <c r="G816" i="6" s="1"/>
  <c r="H816" i="6" s="1"/>
  <c r="F816" i="10"/>
  <c r="F816" i="11"/>
  <c r="G816" i="11" s="1"/>
  <c r="H816" i="11" s="1"/>
  <c r="F816" i="8"/>
  <c r="G816" i="8" s="1"/>
  <c r="H816" i="8" s="1"/>
  <c r="F817" i="6"/>
  <c r="G817" i="6"/>
  <c r="H817" i="6" s="1"/>
  <c r="F817" i="10"/>
  <c r="F817" i="11"/>
  <c r="G817" i="11" s="1"/>
  <c r="H817" i="11" s="1"/>
  <c r="F817" i="8"/>
  <c r="G817" i="8" s="1"/>
  <c r="H817" i="8" s="1"/>
  <c r="F818" i="6"/>
  <c r="G818" i="6" s="1"/>
  <c r="H818" i="6" s="1"/>
  <c r="F818" i="10"/>
  <c r="F818" i="11"/>
  <c r="G818" i="11" s="1"/>
  <c r="H818" i="11" s="1"/>
  <c r="F818" i="8"/>
  <c r="G818" i="8" s="1"/>
  <c r="H818" i="8" s="1"/>
  <c r="F819" i="6"/>
  <c r="G819" i="6" s="1"/>
  <c r="H819" i="6" s="1"/>
  <c r="F819" i="10"/>
  <c r="F819" i="11"/>
  <c r="G819" i="11" s="1"/>
  <c r="H819" i="11" s="1"/>
  <c r="F819" i="8"/>
  <c r="G819" i="8" s="1"/>
  <c r="H819" i="8" s="1"/>
  <c r="F820" i="6"/>
  <c r="G820" i="6" s="1"/>
  <c r="H820" i="6" s="1"/>
  <c r="F820" i="10"/>
  <c r="F820" i="11"/>
  <c r="G820" i="11" s="1"/>
  <c r="H820" i="11" s="1"/>
  <c r="F820" i="8"/>
  <c r="G820" i="8" s="1"/>
  <c r="H820" i="8" s="1"/>
  <c r="F821" i="6"/>
  <c r="G821" i="6" s="1"/>
  <c r="H821" i="6" s="1"/>
  <c r="F821" i="10"/>
  <c r="F821" i="11"/>
  <c r="G821" i="11" s="1"/>
  <c r="H821" i="11" s="1"/>
  <c r="F821" i="8"/>
  <c r="G821" i="8" s="1"/>
  <c r="H821" i="8" s="1"/>
  <c r="F822" i="6"/>
  <c r="G822" i="6" s="1"/>
  <c r="H822" i="6" s="1"/>
  <c r="F822" i="10"/>
  <c r="F822" i="11"/>
  <c r="G822" i="11" s="1"/>
  <c r="H822" i="11" s="1"/>
  <c r="F822" i="8"/>
  <c r="G822" i="8" s="1"/>
  <c r="H822" i="8" s="1"/>
  <c r="F824" i="6"/>
  <c r="G824" i="6" s="1"/>
  <c r="H824" i="6" s="1"/>
  <c r="I824" i="6" s="1"/>
  <c r="L824" i="6" s="1"/>
  <c r="F825" i="6"/>
  <c r="G825" i="6" s="1"/>
  <c r="H825" i="6" s="1"/>
  <c r="F825" i="11"/>
  <c r="G825" i="11" s="1"/>
  <c r="H825" i="11" s="1"/>
  <c r="I825" i="11" s="1"/>
  <c r="F825" i="8"/>
  <c r="G825" i="8" s="1"/>
  <c r="H825" i="8" s="1"/>
  <c r="I825" i="8" s="1"/>
  <c r="L825" i="8" s="1"/>
  <c r="F826" i="6"/>
  <c r="G826" i="6" s="1"/>
  <c r="H826" i="6" s="1"/>
  <c r="F826" i="10"/>
  <c r="F826" i="11"/>
  <c r="G826" i="11" s="1"/>
  <c r="H826" i="11" s="1"/>
  <c r="F826" i="8"/>
  <c r="G826" i="8" s="1"/>
  <c r="H826" i="8" s="1"/>
  <c r="F827" i="6"/>
  <c r="G827" i="6" s="1"/>
  <c r="H827" i="6" s="1"/>
  <c r="F827" i="10"/>
  <c r="F827" i="11"/>
  <c r="G827" i="11" s="1"/>
  <c r="H827" i="11" s="1"/>
  <c r="F827" i="8"/>
  <c r="G827" i="8" s="1"/>
  <c r="H827" i="8" s="1"/>
  <c r="F828" i="6"/>
  <c r="G828" i="6" s="1"/>
  <c r="H828" i="6" s="1"/>
  <c r="F828" i="10"/>
  <c r="F828" i="11"/>
  <c r="G828" i="11" s="1"/>
  <c r="H828" i="11" s="1"/>
  <c r="F828" i="8"/>
  <c r="G828" i="8" s="1"/>
  <c r="H828" i="8" s="1"/>
  <c r="F829" i="6"/>
  <c r="G829" i="6"/>
  <c r="H829" i="6" s="1"/>
  <c r="F829" i="10"/>
  <c r="F829" i="11"/>
  <c r="G829" i="11" s="1"/>
  <c r="H829" i="11" s="1"/>
  <c r="F829" i="8"/>
  <c r="G829" i="8" s="1"/>
  <c r="H829" i="8" s="1"/>
  <c r="F830" i="6"/>
  <c r="G830" i="6" s="1"/>
  <c r="H830" i="6" s="1"/>
  <c r="F830" i="10"/>
  <c r="F830" i="11"/>
  <c r="G830" i="11" s="1"/>
  <c r="F830" i="8"/>
  <c r="G830" i="8" s="1"/>
  <c r="H830" i="8" s="1"/>
  <c r="F831" i="6"/>
  <c r="G831" i="6"/>
  <c r="H831" i="6" s="1"/>
  <c r="F831" i="10"/>
  <c r="F831" i="11"/>
  <c r="G831" i="11" s="1"/>
  <c r="H831" i="11" s="1"/>
  <c r="F831" i="8"/>
  <c r="G831" i="8" s="1"/>
  <c r="H831" i="8" s="1"/>
  <c r="F832" i="6"/>
  <c r="G832" i="6" s="1"/>
  <c r="F832" i="10"/>
  <c r="F832" i="11"/>
  <c r="G832" i="11" s="1"/>
  <c r="H832" i="11" s="1"/>
  <c r="F832" i="8"/>
  <c r="G832" i="8" s="1"/>
  <c r="H832" i="8" s="1"/>
  <c r="F833" i="6"/>
  <c r="G833" i="6" s="1"/>
  <c r="H833" i="6" s="1"/>
  <c r="F833" i="10"/>
  <c r="F833" i="11"/>
  <c r="G833" i="11" s="1"/>
  <c r="H833" i="11" s="1"/>
  <c r="F833" i="8"/>
  <c r="F834" i="6"/>
  <c r="G834" i="6" s="1"/>
  <c r="H834" i="6" s="1"/>
  <c r="F834" i="10"/>
  <c r="F834" i="11"/>
  <c r="G834" i="11" s="1"/>
  <c r="H834" i="11" s="1"/>
  <c r="F834" i="8"/>
  <c r="G834" i="8" s="1"/>
  <c r="H834" i="8" s="1"/>
  <c r="F835" i="6"/>
  <c r="G835" i="6" s="1"/>
  <c r="H835" i="6" s="1"/>
  <c r="F835" i="10"/>
  <c r="F835" i="11"/>
  <c r="G835" i="11" s="1"/>
  <c r="H835" i="11" s="1"/>
  <c r="F835" i="8"/>
  <c r="G835" i="8" s="1"/>
  <c r="H835" i="8" s="1"/>
  <c r="F836" i="6"/>
  <c r="G836" i="6" s="1"/>
  <c r="H836" i="6" s="1"/>
  <c r="F836" i="10"/>
  <c r="F836" i="11"/>
  <c r="F836" i="8"/>
  <c r="G836" i="8" s="1"/>
  <c r="H836" i="8" s="1"/>
  <c r="F837" i="6"/>
  <c r="G837" i="6" s="1"/>
  <c r="H837" i="6" s="1"/>
  <c r="F837" i="10"/>
  <c r="F837" i="11"/>
  <c r="G837" i="11" s="1"/>
  <c r="H837" i="11" s="1"/>
  <c r="F837" i="8"/>
  <c r="G837" i="8" s="1"/>
  <c r="H837" i="8" s="1"/>
  <c r="F838" i="6"/>
  <c r="G838" i="6" s="1"/>
  <c r="H838" i="6" s="1"/>
  <c r="F838" i="10"/>
  <c r="F838" i="11"/>
  <c r="G838" i="11" s="1"/>
  <c r="H838" i="11" s="1"/>
  <c r="F838" i="8"/>
  <c r="G838" i="8" s="1"/>
  <c r="H838" i="8" s="1"/>
  <c r="F839" i="6"/>
  <c r="G839" i="6"/>
  <c r="H839" i="6" s="1"/>
  <c r="F839" i="10"/>
  <c r="F839" i="11"/>
  <c r="G839" i="11" s="1"/>
  <c r="H839" i="11" s="1"/>
  <c r="F839" i="8"/>
  <c r="G839" i="8" s="1"/>
  <c r="H839" i="8" s="1"/>
  <c r="F840" i="6"/>
  <c r="G840" i="6" s="1"/>
  <c r="H840" i="6" s="1"/>
  <c r="F840" i="10"/>
  <c r="F840" i="11"/>
  <c r="G840" i="11" s="1"/>
  <c r="H840" i="11" s="1"/>
  <c r="F840" i="8"/>
  <c r="G840" i="8" s="1"/>
  <c r="H840" i="8" s="1"/>
  <c r="F841" i="6"/>
  <c r="G841" i="6"/>
  <c r="H841" i="6" s="1"/>
  <c r="F841" i="10"/>
  <c r="F841" i="11"/>
  <c r="G841" i="11" s="1"/>
  <c r="H841" i="11" s="1"/>
  <c r="F841" i="8"/>
  <c r="G841" i="8" s="1"/>
  <c r="H841" i="8" s="1"/>
  <c r="F842" i="6"/>
  <c r="G842" i="6" s="1"/>
  <c r="H842" i="6" s="1"/>
  <c r="F842" i="10"/>
  <c r="F842" i="11"/>
  <c r="G842" i="11" s="1"/>
  <c r="H842" i="11" s="1"/>
  <c r="F842" i="8"/>
  <c r="G842" i="8" s="1"/>
  <c r="H842" i="8" s="1"/>
  <c r="F843" i="6"/>
  <c r="G843" i="6" s="1"/>
  <c r="H843" i="6" s="1"/>
  <c r="F843" i="10"/>
  <c r="F843" i="11"/>
  <c r="G843" i="11" s="1"/>
  <c r="H843" i="11" s="1"/>
  <c r="F843" i="8"/>
  <c r="G843" i="8" s="1"/>
  <c r="H843" i="8" s="1"/>
  <c r="F844" i="6"/>
  <c r="G844" i="6" s="1"/>
  <c r="H844" i="6" s="1"/>
  <c r="F844" i="10"/>
  <c r="F844" i="11"/>
  <c r="G844" i="11" s="1"/>
  <c r="H844" i="11" s="1"/>
  <c r="F844" i="8"/>
  <c r="G844" i="8" s="1"/>
  <c r="H844" i="8" s="1"/>
  <c r="F845" i="6"/>
  <c r="G845" i="6" s="1"/>
  <c r="H845" i="6" s="1"/>
  <c r="F845" i="10"/>
  <c r="F845" i="11"/>
  <c r="G845" i="11" s="1"/>
  <c r="H845" i="11" s="1"/>
  <c r="F845" i="8"/>
  <c r="G845" i="8" s="1"/>
  <c r="H845" i="8" s="1"/>
  <c r="F846" i="6"/>
  <c r="G846" i="6" s="1"/>
  <c r="H846" i="6" s="1"/>
  <c r="F846" i="10"/>
  <c r="F846" i="11"/>
  <c r="G846" i="11" s="1"/>
  <c r="H846" i="11" s="1"/>
  <c r="F846" i="8"/>
  <c r="G846" i="8" s="1"/>
  <c r="H846" i="8" s="1"/>
  <c r="F847" i="6"/>
  <c r="G847" i="6" s="1"/>
  <c r="H847" i="6" s="1"/>
  <c r="F847" i="10"/>
  <c r="F847" i="11"/>
  <c r="G847" i="11" s="1"/>
  <c r="H847" i="11" s="1"/>
  <c r="F847" i="8"/>
  <c r="G847" i="8" s="1"/>
  <c r="H847" i="8" s="1"/>
  <c r="F848" i="6"/>
  <c r="G848" i="6" s="1"/>
  <c r="H848" i="6" s="1"/>
  <c r="I848" i="6" s="1"/>
  <c r="L848" i="6" s="1"/>
  <c r="F848" i="10"/>
  <c r="F848" i="11"/>
  <c r="G848" i="11" s="1"/>
  <c r="H848" i="11" s="1"/>
  <c r="F848" i="8"/>
  <c r="G848" i="8" s="1"/>
  <c r="H848" i="8" s="1"/>
  <c r="F849" i="6"/>
  <c r="G849" i="6"/>
  <c r="H849" i="6" s="1"/>
  <c r="F849" i="10"/>
  <c r="F849" i="11"/>
  <c r="G849" i="11" s="1"/>
  <c r="H849" i="11" s="1"/>
  <c r="F849" i="8"/>
  <c r="G849" i="8" s="1"/>
  <c r="H849" i="8" s="1"/>
  <c r="I849" i="8" s="1"/>
  <c r="L849" i="8" s="1"/>
  <c r="F850" i="6"/>
  <c r="G850" i="6" s="1"/>
  <c r="H850" i="6" s="1"/>
  <c r="F850" i="10"/>
  <c r="F850" i="11"/>
  <c r="G850" i="11" s="1"/>
  <c r="H850" i="11" s="1"/>
  <c r="F850" i="8"/>
  <c r="G850" i="8" s="1"/>
  <c r="H850" i="8" s="1"/>
  <c r="F851" i="6"/>
  <c r="G851" i="6" s="1"/>
  <c r="H851" i="6" s="1"/>
  <c r="F851" i="10"/>
  <c r="F851" i="11"/>
  <c r="G851" i="11" s="1"/>
  <c r="H851" i="11" s="1"/>
  <c r="F851" i="8"/>
  <c r="G851" i="8" s="1"/>
  <c r="H851" i="8" s="1"/>
  <c r="F852" i="6"/>
  <c r="G852" i="6" s="1"/>
  <c r="H852" i="6" s="1"/>
  <c r="F852" i="10"/>
  <c r="F852" i="11"/>
  <c r="G852" i="11" s="1"/>
  <c r="H852" i="11" s="1"/>
  <c r="I852" i="11" s="1"/>
  <c r="L852" i="11" s="1"/>
  <c r="F852" i="8"/>
  <c r="G852" i="8" s="1"/>
  <c r="H852" i="8" s="1"/>
  <c r="F853" i="6"/>
  <c r="G853" i="6"/>
  <c r="H853" i="6" s="1"/>
  <c r="F853" i="10"/>
  <c r="F853" i="11"/>
  <c r="G853" i="11" s="1"/>
  <c r="H853" i="11" s="1"/>
  <c r="F853" i="8"/>
  <c r="G853" i="8" s="1"/>
  <c r="H853" i="8" s="1"/>
  <c r="F854" i="6"/>
  <c r="G854" i="6" s="1"/>
  <c r="H854" i="6" s="1"/>
  <c r="F854" i="10"/>
  <c r="F854" i="11"/>
  <c r="G854" i="11" s="1"/>
  <c r="H854" i="11" s="1"/>
  <c r="F854" i="8"/>
  <c r="G854" i="8" s="1"/>
  <c r="H854" i="8" s="1"/>
  <c r="F855" i="6"/>
  <c r="G855" i="6" s="1"/>
  <c r="H855" i="6" s="1"/>
  <c r="F855" i="10"/>
  <c r="F855" i="11"/>
  <c r="G855" i="11" s="1"/>
  <c r="H855" i="11" s="1"/>
  <c r="F855" i="8"/>
  <c r="G855" i="8" s="1"/>
  <c r="H855" i="8" s="1"/>
  <c r="F856" i="6"/>
  <c r="G856" i="6" s="1"/>
  <c r="H856" i="6" s="1"/>
  <c r="F856" i="10"/>
  <c r="F856" i="11"/>
  <c r="G856" i="11" s="1"/>
  <c r="H856" i="11" s="1"/>
  <c r="F856" i="8"/>
  <c r="G856" i="8" s="1"/>
  <c r="H856" i="8" s="1"/>
  <c r="F857" i="6"/>
  <c r="G857" i="6" s="1"/>
  <c r="H857" i="6" s="1"/>
  <c r="F857" i="10"/>
  <c r="F857" i="11"/>
  <c r="G857" i="11" s="1"/>
  <c r="H857" i="11" s="1"/>
  <c r="F857" i="8"/>
  <c r="G857" i="8" s="1"/>
  <c r="H857" i="8" s="1"/>
  <c r="F858" i="6"/>
  <c r="G858" i="6" s="1"/>
  <c r="H858" i="6" s="1"/>
  <c r="F858" i="10"/>
  <c r="F858" i="11"/>
  <c r="G858" i="11" s="1"/>
  <c r="H858" i="11" s="1"/>
  <c r="F858" i="8"/>
  <c r="G858" i="8" s="1"/>
  <c r="H858" i="8" s="1"/>
  <c r="F859" i="6"/>
  <c r="G859" i="6" s="1"/>
  <c r="H859" i="6" s="1"/>
  <c r="F859" i="10"/>
  <c r="F859" i="11"/>
  <c r="G859" i="11" s="1"/>
  <c r="H859" i="11" s="1"/>
  <c r="F859" i="8"/>
  <c r="G859" i="8" s="1"/>
  <c r="H859" i="8" s="1"/>
  <c r="F860" i="6"/>
  <c r="G860" i="6" s="1"/>
  <c r="H860" i="6" s="1"/>
  <c r="F860" i="10"/>
  <c r="F860" i="11"/>
  <c r="G860" i="11" s="1"/>
  <c r="H860" i="11" s="1"/>
  <c r="F860" i="8"/>
  <c r="G860" i="8" s="1"/>
  <c r="H860" i="8" s="1"/>
  <c r="F861" i="6"/>
  <c r="G861" i="6"/>
  <c r="H861" i="6" s="1"/>
  <c r="F861" i="10"/>
  <c r="F861" i="11"/>
  <c r="G861" i="11" s="1"/>
  <c r="H861" i="11" s="1"/>
  <c r="F861" i="8"/>
  <c r="G861" i="8" s="1"/>
  <c r="H861" i="8"/>
  <c r="F862" i="6"/>
  <c r="G862" i="6" s="1"/>
  <c r="H862" i="6" s="1"/>
  <c r="F862" i="10"/>
  <c r="F862" i="11"/>
  <c r="G862" i="11" s="1"/>
  <c r="H862" i="11" s="1"/>
  <c r="F862" i="8"/>
  <c r="G862" i="8" s="1"/>
  <c r="H862" i="8" s="1"/>
  <c r="F863" i="6"/>
  <c r="G863" i="6" s="1"/>
  <c r="H863" i="6" s="1"/>
  <c r="F863" i="10"/>
  <c r="F863" i="11"/>
  <c r="G863" i="11" s="1"/>
  <c r="H863" i="11" s="1"/>
  <c r="F863" i="8"/>
  <c r="G863" i="8" s="1"/>
  <c r="H863" i="8" s="1"/>
  <c r="F864" i="6"/>
  <c r="G864" i="6" s="1"/>
  <c r="H864" i="6" s="1"/>
  <c r="F864" i="10"/>
  <c r="F864" i="11"/>
  <c r="G864" i="11" s="1"/>
  <c r="H864" i="11" s="1"/>
  <c r="F864" i="8"/>
  <c r="G864" i="8" s="1"/>
  <c r="H864" i="8" s="1"/>
  <c r="F865" i="6"/>
  <c r="G865" i="6" s="1"/>
  <c r="H865" i="6" s="1"/>
  <c r="F865" i="10"/>
  <c r="F865" i="11"/>
  <c r="G865" i="11" s="1"/>
  <c r="H865" i="11" s="1"/>
  <c r="F865" i="8"/>
  <c r="G865" i="8" s="1"/>
  <c r="H865" i="8" s="1"/>
  <c r="F866" i="6"/>
  <c r="G866" i="6" s="1"/>
  <c r="H866" i="6" s="1"/>
  <c r="F866" i="10"/>
  <c r="F866" i="11"/>
  <c r="G866" i="11" s="1"/>
  <c r="H866" i="11" s="1"/>
  <c r="F866" i="8"/>
  <c r="G866" i="8" s="1"/>
  <c r="H866" i="8" s="1"/>
  <c r="F867" i="6"/>
  <c r="G867" i="6" s="1"/>
  <c r="H867" i="6" s="1"/>
  <c r="F867" i="10"/>
  <c r="F867" i="11"/>
  <c r="G867" i="11" s="1"/>
  <c r="H867" i="11" s="1"/>
  <c r="F867" i="8"/>
  <c r="G867" i="8" s="1"/>
  <c r="H867" i="8" s="1"/>
  <c r="F868" i="6"/>
  <c r="G868" i="6" s="1"/>
  <c r="H868" i="6" s="1"/>
  <c r="F868" i="10"/>
  <c r="F868" i="11"/>
  <c r="G868" i="11" s="1"/>
  <c r="H868" i="11" s="1"/>
  <c r="F868" i="8"/>
  <c r="G868" i="8" s="1"/>
  <c r="H868" i="8" s="1"/>
  <c r="F869" i="6"/>
  <c r="G869" i="6" s="1"/>
  <c r="H869" i="6" s="1"/>
  <c r="F869" i="10"/>
  <c r="F869" i="11"/>
  <c r="G869" i="11" s="1"/>
  <c r="H869" i="11" s="1"/>
  <c r="F869" i="8"/>
  <c r="G869" i="8" s="1"/>
  <c r="H869" i="8" s="1"/>
  <c r="F870" i="6"/>
  <c r="G870" i="6" s="1"/>
  <c r="H870" i="6" s="1"/>
  <c r="F870" i="10"/>
  <c r="F870" i="11"/>
  <c r="G870" i="11" s="1"/>
  <c r="H870" i="11" s="1"/>
  <c r="F870" i="8"/>
  <c r="G870" i="8" s="1"/>
  <c r="H870" i="8" s="1"/>
  <c r="F871" i="6"/>
  <c r="G871" i="6" s="1"/>
  <c r="H871" i="6" s="1"/>
  <c r="F871" i="10"/>
  <c r="F871" i="11"/>
  <c r="G871" i="11" s="1"/>
  <c r="H871" i="11" s="1"/>
  <c r="F871" i="8"/>
  <c r="G871" i="8" s="1"/>
  <c r="H871" i="8" s="1"/>
  <c r="F872" i="6"/>
  <c r="G872" i="6" s="1"/>
  <c r="H872" i="6" s="1"/>
  <c r="I872" i="6" s="1"/>
  <c r="L872" i="6" s="1"/>
  <c r="F872" i="10"/>
  <c r="F872" i="11"/>
  <c r="G872" i="11"/>
  <c r="H872" i="11" s="1"/>
  <c r="F872" i="8"/>
  <c r="G872" i="8" s="1"/>
  <c r="H872" i="8" s="1"/>
  <c r="F873" i="6"/>
  <c r="G873" i="6" s="1"/>
  <c r="H873" i="6" s="1"/>
  <c r="F873" i="10"/>
  <c r="F873" i="11"/>
  <c r="G873" i="11" s="1"/>
  <c r="H873" i="11" s="1"/>
  <c r="F873" i="8"/>
  <c r="G873" i="8" s="1"/>
  <c r="H873" i="8" s="1"/>
  <c r="F874" i="6"/>
  <c r="G874" i="6" s="1"/>
  <c r="H874" i="6" s="1"/>
  <c r="F874" i="10"/>
  <c r="F874" i="11"/>
  <c r="G874" i="11" s="1"/>
  <c r="H874" i="11" s="1"/>
  <c r="F874" i="8"/>
  <c r="G874" i="8" s="1"/>
  <c r="H874" i="8" s="1"/>
  <c r="F875" i="6"/>
  <c r="G875" i="6" s="1"/>
  <c r="H875" i="6" s="1"/>
  <c r="F875" i="10"/>
  <c r="F875" i="11"/>
  <c r="G875" i="11" s="1"/>
  <c r="H875" i="11" s="1"/>
  <c r="F875" i="8"/>
  <c r="G875" i="8" s="1"/>
  <c r="H875" i="8" s="1"/>
  <c r="F876" i="6"/>
  <c r="G876" i="6" s="1"/>
  <c r="H876" i="6" s="1"/>
  <c r="I876" i="6" s="1"/>
  <c r="L876" i="6" s="1"/>
  <c r="F876" i="10"/>
  <c r="F876" i="11"/>
  <c r="G876" i="11"/>
  <c r="H876" i="11" s="1"/>
  <c r="F876" i="8"/>
  <c r="G876" i="8" s="1"/>
  <c r="H876" i="8" s="1"/>
  <c r="F877" i="6"/>
  <c r="G877" i="6"/>
  <c r="H877" i="6" s="1"/>
  <c r="F877" i="10"/>
  <c r="F877" i="11"/>
  <c r="G877" i="11" s="1"/>
  <c r="H877" i="11" s="1"/>
  <c r="F877" i="8"/>
  <c r="G877" i="8" s="1"/>
  <c r="H877" i="8" s="1"/>
  <c r="F878" i="6"/>
  <c r="G878" i="6" s="1"/>
  <c r="H878" i="6" s="1"/>
  <c r="F878" i="10"/>
  <c r="F878" i="11"/>
  <c r="G878" i="11" s="1"/>
  <c r="H878" i="11" s="1"/>
  <c r="F878" i="8"/>
  <c r="G878" i="8" s="1"/>
  <c r="H878" i="8" s="1"/>
  <c r="F879" i="6"/>
  <c r="G879" i="6" s="1"/>
  <c r="H879" i="6" s="1"/>
  <c r="I879" i="6" s="1"/>
  <c r="L879" i="6" s="1"/>
  <c r="F879" i="10"/>
  <c r="F879" i="11"/>
  <c r="G879" i="11" s="1"/>
  <c r="H879" i="11" s="1"/>
  <c r="F879" i="8"/>
  <c r="G879" i="8" s="1"/>
  <c r="H879" i="8" s="1"/>
  <c r="I879" i="8" s="1"/>
  <c r="L879" i="8" s="1"/>
  <c r="F880" i="6"/>
  <c r="G880" i="6" s="1"/>
  <c r="H880" i="6" s="1"/>
  <c r="F880" i="10"/>
  <c r="F880" i="11"/>
  <c r="G880" i="11" s="1"/>
  <c r="H880" i="11" s="1"/>
  <c r="I880" i="11" s="1"/>
  <c r="L880" i="11" s="1"/>
  <c r="F880" i="8"/>
  <c r="G880" i="8" s="1"/>
  <c r="H880" i="8" s="1"/>
  <c r="F881" i="6"/>
  <c r="G881" i="6" s="1"/>
  <c r="H881" i="6" s="1"/>
  <c r="F881" i="10"/>
  <c r="F881" i="11"/>
  <c r="G881" i="11" s="1"/>
  <c r="H881" i="11" s="1"/>
  <c r="F881" i="8"/>
  <c r="G881" i="8" s="1"/>
  <c r="H881" i="8" s="1"/>
  <c r="I881" i="8" s="1"/>
  <c r="L881" i="8" s="1"/>
  <c r="F882" i="6"/>
  <c r="G882" i="6" s="1"/>
  <c r="H882" i="6" s="1"/>
  <c r="F882" i="10"/>
  <c r="F882" i="11"/>
  <c r="G882" i="11" s="1"/>
  <c r="H882" i="11" s="1"/>
  <c r="I882" i="11" s="1"/>
  <c r="L882" i="11" s="1"/>
  <c r="F882" i="8"/>
  <c r="G882" i="8" s="1"/>
  <c r="H882" i="8" s="1"/>
  <c r="F883" i="6"/>
  <c r="G883" i="6"/>
  <c r="H883" i="6" s="1"/>
  <c r="F883" i="10"/>
  <c r="F883" i="11"/>
  <c r="G883" i="11" s="1"/>
  <c r="H883" i="11" s="1"/>
  <c r="F883" i="8"/>
  <c r="G883" i="8" s="1"/>
  <c r="H883" i="8" s="1"/>
  <c r="F884" i="6"/>
  <c r="G884" i="6" s="1"/>
  <c r="H884" i="6" s="1"/>
  <c r="F884" i="10"/>
  <c r="F884" i="11"/>
  <c r="G884" i="11" s="1"/>
  <c r="H884" i="11" s="1"/>
  <c r="F884" i="8"/>
  <c r="G884" i="8" s="1"/>
  <c r="H884" i="8" s="1"/>
  <c r="F885" i="6"/>
  <c r="G885" i="6" s="1"/>
  <c r="H885" i="6" s="1"/>
  <c r="I885" i="6" s="1"/>
  <c r="L885" i="6" s="1"/>
  <c r="F885" i="10"/>
  <c r="F885" i="11"/>
  <c r="G885" i="11" s="1"/>
  <c r="H885" i="11" s="1"/>
  <c r="F885" i="8"/>
  <c r="G885" i="8" s="1"/>
  <c r="H885" i="8" s="1"/>
  <c r="F886" i="6"/>
  <c r="F886" i="10"/>
  <c r="F886" i="11"/>
  <c r="G886" i="11" s="1"/>
  <c r="H886" i="11" s="1"/>
  <c r="F886" i="8"/>
  <c r="G886" i="8" s="1"/>
  <c r="H886" i="8" s="1"/>
  <c r="F887" i="6"/>
  <c r="G887" i="6" s="1"/>
  <c r="H887" i="6" s="1"/>
  <c r="F887" i="10"/>
  <c r="F887" i="11"/>
  <c r="G887" i="11" s="1"/>
  <c r="H887" i="11" s="1"/>
  <c r="F887" i="8"/>
  <c r="G887" i="8" s="1"/>
  <c r="H887" i="8" s="1"/>
  <c r="F888" i="6"/>
  <c r="G888" i="6" s="1"/>
  <c r="H888" i="6" s="1"/>
  <c r="F888" i="10"/>
  <c r="F888" i="11"/>
  <c r="G888" i="11" s="1"/>
  <c r="H888" i="11" s="1"/>
  <c r="F888" i="8"/>
  <c r="G888" i="8" s="1"/>
  <c r="H888" i="8" s="1"/>
  <c r="F889" i="6"/>
  <c r="G889" i="6" s="1"/>
  <c r="H889" i="6" s="1"/>
  <c r="F889" i="10"/>
  <c r="F889" i="11"/>
  <c r="G889" i="11"/>
  <c r="H889" i="11" s="1"/>
  <c r="F889" i="8"/>
  <c r="G889" i="8" s="1"/>
  <c r="H889" i="8" s="1"/>
  <c r="F890" i="6"/>
  <c r="G890" i="6" s="1"/>
  <c r="H890" i="6" s="1"/>
  <c r="F890" i="10"/>
  <c r="F890" i="11"/>
  <c r="G890" i="11" s="1"/>
  <c r="H890" i="11" s="1"/>
  <c r="F890" i="8"/>
  <c r="G890" i="8" s="1"/>
  <c r="H890" i="8" s="1"/>
  <c r="F891" i="6"/>
  <c r="G891" i="6" s="1"/>
  <c r="H891" i="6" s="1"/>
  <c r="F891" i="10"/>
  <c r="F891" i="11"/>
  <c r="G891" i="11" s="1"/>
  <c r="H891" i="11" s="1"/>
  <c r="F891" i="8"/>
  <c r="G891" i="8" s="1"/>
  <c r="H891" i="8" s="1"/>
  <c r="F892" i="6"/>
  <c r="G892" i="6"/>
  <c r="H892" i="6" s="1"/>
  <c r="F892" i="10"/>
  <c r="F892" i="11"/>
  <c r="G892" i="11" s="1"/>
  <c r="H892" i="11" s="1"/>
  <c r="F892" i="8"/>
  <c r="G892" i="8" s="1"/>
  <c r="H892" i="8"/>
  <c r="F893" i="6"/>
  <c r="G893" i="6" s="1"/>
  <c r="H893" i="6" s="1"/>
  <c r="F893" i="10"/>
  <c r="F893" i="11"/>
  <c r="G893" i="11"/>
  <c r="H893" i="11" s="1"/>
  <c r="F893" i="8"/>
  <c r="G893" i="8" s="1"/>
  <c r="H893" i="8" s="1"/>
  <c r="F894" i="6"/>
  <c r="G894" i="6" s="1"/>
  <c r="H894" i="6" s="1"/>
  <c r="F894" i="10"/>
  <c r="F894" i="11"/>
  <c r="G894" i="11" s="1"/>
  <c r="H894" i="11" s="1"/>
  <c r="F894" i="8"/>
  <c r="G894" i="8" s="1"/>
  <c r="H894" i="8" s="1"/>
  <c r="F895" i="6"/>
  <c r="G895" i="6" s="1"/>
  <c r="H895" i="6" s="1"/>
  <c r="F895" i="10"/>
  <c r="F895" i="11"/>
  <c r="G895" i="11" s="1"/>
  <c r="H895" i="11" s="1"/>
  <c r="F895" i="8"/>
  <c r="G895" i="8" s="1"/>
  <c r="H895" i="8" s="1"/>
  <c r="F896" i="6"/>
  <c r="G896" i="6" s="1"/>
  <c r="H896" i="6" s="1"/>
  <c r="F896" i="10"/>
  <c r="F896" i="11"/>
  <c r="G896" i="11" s="1"/>
  <c r="H896" i="11" s="1"/>
  <c r="F896" i="8"/>
  <c r="G896" i="8" s="1"/>
  <c r="H896" i="8" s="1"/>
  <c r="F897" i="6"/>
  <c r="G897" i="6" s="1"/>
  <c r="H897" i="6" s="1"/>
  <c r="F897" i="10"/>
  <c r="F897" i="11"/>
  <c r="G897" i="11" s="1"/>
  <c r="H897" i="11" s="1"/>
  <c r="F897" i="8"/>
  <c r="G897" i="8" s="1"/>
  <c r="H897" i="8" s="1"/>
  <c r="F898" i="6"/>
  <c r="G898" i="6" s="1"/>
  <c r="H898" i="6" s="1"/>
  <c r="F898" i="10"/>
  <c r="F898" i="11"/>
  <c r="G898" i="11" s="1"/>
  <c r="H898" i="11" s="1"/>
  <c r="F898" i="8"/>
  <c r="G898" i="8" s="1"/>
  <c r="H898" i="8" s="1"/>
  <c r="F899" i="6"/>
  <c r="G899" i="6" s="1"/>
  <c r="H899" i="6" s="1"/>
  <c r="F899" i="10"/>
  <c r="F899" i="11"/>
  <c r="G899" i="11" s="1"/>
  <c r="H899" i="11" s="1"/>
  <c r="F899" i="8"/>
  <c r="G899" i="8" s="1"/>
  <c r="H899" i="8" s="1"/>
  <c r="F900" i="6"/>
  <c r="G900" i="6" s="1"/>
  <c r="H900" i="6" s="1"/>
  <c r="F900" i="10"/>
  <c r="F900" i="11"/>
  <c r="G900" i="11" s="1"/>
  <c r="H900" i="11" s="1"/>
  <c r="F900" i="8"/>
  <c r="G900" i="8" s="1"/>
  <c r="H900" i="8" s="1"/>
  <c r="F901" i="6"/>
  <c r="G901" i="6" s="1"/>
  <c r="H901" i="6" s="1"/>
  <c r="F901" i="10"/>
  <c r="F901" i="11"/>
  <c r="G901" i="11" s="1"/>
  <c r="H901" i="11" s="1"/>
  <c r="F901" i="8"/>
  <c r="G901" i="8" s="1"/>
  <c r="H901" i="8"/>
  <c r="F902" i="6"/>
  <c r="G902" i="6" s="1"/>
  <c r="H902" i="6" s="1"/>
  <c r="F902" i="10"/>
  <c r="F902" i="11"/>
  <c r="G902" i="11" s="1"/>
  <c r="H902" i="11" s="1"/>
  <c r="F902" i="8"/>
  <c r="G902" i="8" s="1"/>
  <c r="H902" i="8" s="1"/>
  <c r="F903" i="6"/>
  <c r="G903" i="6" s="1"/>
  <c r="H903" i="6" s="1"/>
  <c r="F903" i="10"/>
  <c r="F903" i="11"/>
  <c r="G903" i="11" s="1"/>
  <c r="H903" i="11" s="1"/>
  <c r="F903" i="8"/>
  <c r="G903" i="8" s="1"/>
  <c r="H903" i="8" s="1"/>
  <c r="F904" i="6"/>
  <c r="G904" i="6" s="1"/>
  <c r="H904" i="6" s="1"/>
  <c r="F904" i="10"/>
  <c r="F904" i="11"/>
  <c r="G904" i="11" s="1"/>
  <c r="H904" i="11" s="1"/>
  <c r="F904" i="8"/>
  <c r="G904" i="8" s="1"/>
  <c r="H904" i="8" s="1"/>
  <c r="F905" i="6"/>
  <c r="G905" i="6" s="1"/>
  <c r="H905" i="6" s="1"/>
  <c r="F905" i="10"/>
  <c r="F905" i="11"/>
  <c r="G905" i="11" s="1"/>
  <c r="H905" i="11" s="1"/>
  <c r="F905" i="8"/>
  <c r="G905" i="8" s="1"/>
  <c r="H905" i="8" s="1"/>
  <c r="F906" i="6"/>
  <c r="G906" i="6" s="1"/>
  <c r="H906" i="6" s="1"/>
  <c r="F906" i="10"/>
  <c r="F906" i="11"/>
  <c r="G906" i="11" s="1"/>
  <c r="H906" i="11" s="1"/>
  <c r="F906" i="8"/>
  <c r="G906" i="8" s="1"/>
  <c r="H906" i="8" s="1"/>
  <c r="F907" i="6"/>
  <c r="G907" i="6" s="1"/>
  <c r="H907" i="6" s="1"/>
  <c r="F907" i="10"/>
  <c r="F907" i="11"/>
  <c r="G907" i="11" s="1"/>
  <c r="H907" i="11" s="1"/>
  <c r="F907" i="8"/>
  <c r="G907" i="8" s="1"/>
  <c r="H907" i="8" s="1"/>
  <c r="F908" i="6"/>
  <c r="G908" i="6" s="1"/>
  <c r="H908" i="6" s="1"/>
  <c r="F908" i="10"/>
  <c r="F908" i="11"/>
  <c r="G908" i="11" s="1"/>
  <c r="H908" i="11" s="1"/>
  <c r="F908" i="8"/>
  <c r="G908" i="8" s="1"/>
  <c r="H908" i="8" s="1"/>
  <c r="F909" i="6"/>
  <c r="G909" i="6" s="1"/>
  <c r="H909" i="6" s="1"/>
  <c r="F909" i="10"/>
  <c r="F909" i="11"/>
  <c r="G909" i="11" s="1"/>
  <c r="H909" i="11" s="1"/>
  <c r="F909" i="8"/>
  <c r="G909" i="8" s="1"/>
  <c r="H909" i="8" s="1"/>
  <c r="F910" i="6"/>
  <c r="G910" i="6" s="1"/>
  <c r="H910" i="6" s="1"/>
  <c r="F910" i="10"/>
  <c r="F910" i="11"/>
  <c r="G910" i="11" s="1"/>
  <c r="H910" i="11" s="1"/>
  <c r="F910" i="8"/>
  <c r="G910" i="8" s="1"/>
  <c r="H910" i="8" s="1"/>
  <c r="F911" i="6"/>
  <c r="G911" i="6" s="1"/>
  <c r="H911" i="6" s="1"/>
  <c r="F911" i="10"/>
  <c r="F911" i="11"/>
  <c r="G911" i="11" s="1"/>
  <c r="H911" i="11" s="1"/>
  <c r="F911" i="8"/>
  <c r="G911" i="8" s="1"/>
  <c r="H911" i="8" s="1"/>
  <c r="F912" i="6"/>
  <c r="G912" i="6" s="1"/>
  <c r="H912" i="6" s="1"/>
  <c r="F912" i="10"/>
  <c r="F912" i="11"/>
  <c r="G912" i="11"/>
  <c r="H912" i="11" s="1"/>
  <c r="F912" i="8"/>
  <c r="G912" i="8" s="1"/>
  <c r="H912" i="8" s="1"/>
  <c r="F913" i="6"/>
  <c r="G913" i="6" s="1"/>
  <c r="H913" i="6" s="1"/>
  <c r="F913" i="10"/>
  <c r="F913" i="11"/>
  <c r="G913" i="11" s="1"/>
  <c r="H913" i="11" s="1"/>
  <c r="F913" i="8"/>
  <c r="G913" i="8" s="1"/>
  <c r="H913" i="8" s="1"/>
  <c r="F914" i="6"/>
  <c r="G914" i="6" s="1"/>
  <c r="H914" i="6" s="1"/>
  <c r="F914" i="10"/>
  <c r="F914" i="11"/>
  <c r="G914" i="11" s="1"/>
  <c r="H914" i="11" s="1"/>
  <c r="F914" i="8"/>
  <c r="G914" i="8" s="1"/>
  <c r="H914" i="8" s="1"/>
  <c r="F915" i="6"/>
  <c r="G915" i="6" s="1"/>
  <c r="H915" i="6" s="1"/>
  <c r="F915" i="10"/>
  <c r="F915" i="11"/>
  <c r="G915" i="11"/>
  <c r="H915" i="11" s="1"/>
  <c r="F915" i="8"/>
  <c r="G915" i="8" s="1"/>
  <c r="H915" i="8" s="1"/>
  <c r="F916" i="6"/>
  <c r="G916" i="6" s="1"/>
  <c r="H916" i="6" s="1"/>
  <c r="F916" i="10"/>
  <c r="F916" i="11"/>
  <c r="G916" i="11" s="1"/>
  <c r="H916" i="11" s="1"/>
  <c r="F916" i="8"/>
  <c r="G916" i="8" s="1"/>
  <c r="H916" i="8" s="1"/>
  <c r="F917" i="6"/>
  <c r="G917" i="6" s="1"/>
  <c r="H917" i="6" s="1"/>
  <c r="F917" i="10"/>
  <c r="F917" i="11"/>
  <c r="G917" i="11" s="1"/>
  <c r="H917" i="11" s="1"/>
  <c r="F917" i="8"/>
  <c r="G917" i="8" s="1"/>
  <c r="H917" i="8" s="1"/>
  <c r="F918" i="6"/>
  <c r="G918" i="6" s="1"/>
  <c r="H918" i="6" s="1"/>
  <c r="F918" i="10"/>
  <c r="F918" i="11"/>
  <c r="G918" i="11" s="1"/>
  <c r="H918" i="11" s="1"/>
  <c r="F918" i="8"/>
  <c r="G918" i="8" s="1"/>
  <c r="H918" i="8" s="1"/>
  <c r="F919" i="6"/>
  <c r="G919" i="6" s="1"/>
  <c r="H919" i="6" s="1"/>
  <c r="F919" i="10"/>
  <c r="F919" i="11"/>
  <c r="G919" i="11" s="1"/>
  <c r="H919" i="11" s="1"/>
  <c r="F919" i="8"/>
  <c r="G919" i="8" s="1"/>
  <c r="H919" i="8" s="1"/>
  <c r="F920" i="6"/>
  <c r="G920" i="6" s="1"/>
  <c r="H920" i="6" s="1"/>
  <c r="F920" i="10"/>
  <c r="F920" i="11"/>
  <c r="G920" i="11" s="1"/>
  <c r="H920" i="11" s="1"/>
  <c r="F920" i="8"/>
  <c r="G920" i="8" s="1"/>
  <c r="H920" i="8" s="1"/>
  <c r="F921" i="6"/>
  <c r="G921" i="6" s="1"/>
  <c r="H921" i="6" s="1"/>
  <c r="F921" i="10"/>
  <c r="F921" i="11"/>
  <c r="G921" i="11" s="1"/>
  <c r="H921" i="11" s="1"/>
  <c r="F921" i="8"/>
  <c r="G921" i="8" s="1"/>
  <c r="H921" i="8" s="1"/>
  <c r="F922" i="6"/>
  <c r="G922" i="6" s="1"/>
  <c r="H922" i="6" s="1"/>
  <c r="F922" i="10"/>
  <c r="F922" i="11"/>
  <c r="G922" i="11" s="1"/>
  <c r="H922" i="11" s="1"/>
  <c r="F922" i="8"/>
  <c r="G922" i="8" s="1"/>
  <c r="H922" i="8" s="1"/>
  <c r="F923" i="6"/>
  <c r="G923" i="6" s="1"/>
  <c r="H923" i="6" s="1"/>
  <c r="F923" i="10"/>
  <c r="F923" i="11"/>
  <c r="G923" i="11" s="1"/>
  <c r="H923" i="11" s="1"/>
  <c r="F923" i="8"/>
  <c r="G923" i="8" s="1"/>
  <c r="H923" i="8" s="1"/>
  <c r="F924" i="6"/>
  <c r="G924" i="6" s="1"/>
  <c r="H924" i="6" s="1"/>
  <c r="F924" i="10"/>
  <c r="F924" i="11"/>
  <c r="G924" i="11" s="1"/>
  <c r="H924" i="11" s="1"/>
  <c r="F924" i="8"/>
  <c r="G924" i="8" s="1"/>
  <c r="H924" i="8" s="1"/>
  <c r="F925" i="6"/>
  <c r="G925" i="6" s="1"/>
  <c r="H925" i="6" s="1"/>
  <c r="F925" i="10"/>
  <c r="F925" i="11"/>
  <c r="G925" i="11"/>
  <c r="H925" i="11" s="1"/>
  <c r="F925" i="8"/>
  <c r="G925" i="8" s="1"/>
  <c r="H925" i="8" s="1"/>
  <c r="F926" i="6"/>
  <c r="G926" i="6"/>
  <c r="H926" i="6" s="1"/>
  <c r="F926" i="10"/>
  <c r="F926" i="11"/>
  <c r="G926" i="11" s="1"/>
  <c r="H926" i="11" s="1"/>
  <c r="F926" i="8"/>
  <c r="G926" i="8" s="1"/>
  <c r="H926" i="8" s="1"/>
  <c r="F927" i="6"/>
  <c r="G927" i="6" s="1"/>
  <c r="H927" i="6" s="1"/>
  <c r="F927" i="10"/>
  <c r="F927" i="11"/>
  <c r="G927" i="11" s="1"/>
  <c r="H927" i="11" s="1"/>
  <c r="F927" i="8"/>
  <c r="G927" i="8" s="1"/>
  <c r="H927" i="8" s="1"/>
  <c r="F928" i="6"/>
  <c r="G928" i="6" s="1"/>
  <c r="H928" i="6" s="1"/>
  <c r="F928" i="10"/>
  <c r="F928" i="11"/>
  <c r="G928" i="11" s="1"/>
  <c r="H928" i="11" s="1"/>
  <c r="F928" i="8"/>
  <c r="G928" i="8" s="1"/>
  <c r="H928" i="8" s="1"/>
  <c r="F929" i="6"/>
  <c r="G929" i="6" s="1"/>
  <c r="H929" i="6" s="1"/>
  <c r="F929" i="10"/>
  <c r="F929" i="11"/>
  <c r="G929" i="11" s="1"/>
  <c r="H929" i="11" s="1"/>
  <c r="F929" i="8"/>
  <c r="G929" i="8" s="1"/>
  <c r="H929" i="8" s="1"/>
  <c r="F930" i="6"/>
  <c r="G930" i="6"/>
  <c r="H930" i="6" s="1"/>
  <c r="F930" i="10"/>
  <c r="F930" i="11"/>
  <c r="G930" i="11" s="1"/>
  <c r="H930" i="11" s="1"/>
  <c r="F930" i="8"/>
  <c r="G930" i="8" s="1"/>
  <c r="H930" i="8" s="1"/>
  <c r="F931" i="6"/>
  <c r="G931" i="6" s="1"/>
  <c r="H931" i="6" s="1"/>
  <c r="F931" i="10"/>
  <c r="F931" i="11"/>
  <c r="G931" i="11" s="1"/>
  <c r="H931" i="11" s="1"/>
  <c r="F931" i="8"/>
  <c r="G931" i="8" s="1"/>
  <c r="H931" i="8" s="1"/>
  <c r="F932" i="6"/>
  <c r="G932" i="6" s="1"/>
  <c r="H932" i="6" s="1"/>
  <c r="F932" i="10"/>
  <c r="F932" i="11"/>
  <c r="G932" i="11" s="1"/>
  <c r="H932" i="11" s="1"/>
  <c r="F932" i="8"/>
  <c r="G932" i="8" s="1"/>
  <c r="H932" i="8" s="1"/>
  <c r="F933" i="6"/>
  <c r="G933" i="6" s="1"/>
  <c r="H933" i="6" s="1"/>
  <c r="F933" i="10"/>
  <c r="F933" i="11"/>
  <c r="G933" i="11" s="1"/>
  <c r="H933" i="11" s="1"/>
  <c r="F933" i="8"/>
  <c r="G933" i="8" s="1"/>
  <c r="H933" i="8" s="1"/>
  <c r="F934" i="6"/>
  <c r="G934" i="6" s="1"/>
  <c r="H934" i="6" s="1"/>
  <c r="F934" i="10"/>
  <c r="F934" i="11"/>
  <c r="G934" i="11" s="1"/>
  <c r="H934" i="11" s="1"/>
  <c r="F934" i="8"/>
  <c r="G934" i="8" s="1"/>
  <c r="H934" i="8" s="1"/>
  <c r="F935" i="6"/>
  <c r="G935" i="6" s="1"/>
  <c r="H935" i="6" s="1"/>
  <c r="F935" i="10"/>
  <c r="F935" i="11"/>
  <c r="G935" i="11" s="1"/>
  <c r="H935" i="11" s="1"/>
  <c r="F935" i="8"/>
  <c r="G935" i="8" s="1"/>
  <c r="H935" i="8" s="1"/>
  <c r="F936" i="6"/>
  <c r="G936" i="6" s="1"/>
  <c r="H936" i="6" s="1"/>
  <c r="F936" i="10"/>
  <c r="F936" i="11"/>
  <c r="G936" i="11" s="1"/>
  <c r="H936" i="11" s="1"/>
  <c r="F936" i="8"/>
  <c r="G936" i="8" s="1"/>
  <c r="H936" i="8" s="1"/>
  <c r="F937" i="6"/>
  <c r="G937" i="6" s="1"/>
  <c r="H937" i="6" s="1"/>
  <c r="F937" i="10"/>
  <c r="F937" i="11"/>
  <c r="G937" i="11" s="1"/>
  <c r="H937" i="11" s="1"/>
  <c r="F937" i="8"/>
  <c r="G937" i="8" s="1"/>
  <c r="H937" i="8" s="1"/>
  <c r="F938" i="6"/>
  <c r="G938" i="6" s="1"/>
  <c r="H938" i="6" s="1"/>
  <c r="F938" i="10"/>
  <c r="F938" i="11"/>
  <c r="G938" i="11"/>
  <c r="H938" i="11" s="1"/>
  <c r="F938" i="8"/>
  <c r="G938" i="8" s="1"/>
  <c r="H938" i="8" s="1"/>
  <c r="F939" i="6"/>
  <c r="G939" i="6" s="1"/>
  <c r="H939" i="6" s="1"/>
  <c r="F939" i="10"/>
  <c r="F939" i="11"/>
  <c r="G939" i="11" s="1"/>
  <c r="H939" i="11" s="1"/>
  <c r="F939" i="8"/>
  <c r="G939" i="8" s="1"/>
  <c r="H939" i="8" s="1"/>
  <c r="F940" i="6"/>
  <c r="G940" i="6" s="1"/>
  <c r="H940" i="6" s="1"/>
  <c r="F940" i="10"/>
  <c r="F940" i="11"/>
  <c r="G940" i="11" s="1"/>
  <c r="H940" i="11" s="1"/>
  <c r="F940" i="8"/>
  <c r="G940" i="8" s="1"/>
  <c r="H940" i="8" s="1"/>
  <c r="F941" i="6"/>
  <c r="G941" i="6" s="1"/>
  <c r="H941" i="6" s="1"/>
  <c r="F941" i="10"/>
  <c r="F941" i="11"/>
  <c r="G941" i="11" s="1"/>
  <c r="H941" i="11" s="1"/>
  <c r="F941" i="8"/>
  <c r="G941" i="8" s="1"/>
  <c r="H941" i="8" s="1"/>
  <c r="F942" i="6"/>
  <c r="G942" i="6" s="1"/>
  <c r="H942" i="6" s="1"/>
  <c r="F942" i="10"/>
  <c r="F942" i="11"/>
  <c r="G942" i="11" s="1"/>
  <c r="H942" i="11" s="1"/>
  <c r="F942" i="8"/>
  <c r="G942" i="8" s="1"/>
  <c r="H942" i="8" s="1"/>
  <c r="F943" i="6"/>
  <c r="G943" i="6" s="1"/>
  <c r="H943" i="6" s="1"/>
  <c r="F943" i="10"/>
  <c r="F943" i="11"/>
  <c r="G943" i="11" s="1"/>
  <c r="H943" i="11" s="1"/>
  <c r="F943" i="8"/>
  <c r="G943" i="8" s="1"/>
  <c r="H943" i="8" s="1"/>
  <c r="F944" i="6"/>
  <c r="G944" i="6" s="1"/>
  <c r="H944" i="6" s="1"/>
  <c r="I944" i="6" s="1"/>
  <c r="L944" i="6" s="1"/>
  <c r="F944" i="10"/>
  <c r="F944" i="11"/>
  <c r="G944" i="11" s="1"/>
  <c r="H944" i="11" s="1"/>
  <c r="F944" i="8"/>
  <c r="G944" i="8" s="1"/>
  <c r="H944" i="8" s="1"/>
  <c r="I944" i="8" s="1"/>
  <c r="L944" i="8" s="1"/>
  <c r="F945" i="6"/>
  <c r="G945" i="6" s="1"/>
  <c r="H945" i="6" s="1"/>
  <c r="F945" i="10"/>
  <c r="F945" i="11"/>
  <c r="G945" i="11" s="1"/>
  <c r="H945" i="11" s="1"/>
  <c r="I945" i="11" s="1"/>
  <c r="F945" i="8"/>
  <c r="G945" i="8" s="1"/>
  <c r="H945" i="8" s="1"/>
  <c r="F946" i="6"/>
  <c r="G946" i="6" s="1"/>
  <c r="H946" i="6" s="1"/>
  <c r="F946" i="10"/>
  <c r="F946" i="11"/>
  <c r="G946" i="11" s="1"/>
  <c r="H946" i="11" s="1"/>
  <c r="F946" i="8"/>
  <c r="G946" i="8" s="1"/>
  <c r="H946" i="8" s="1"/>
  <c r="F947" i="6"/>
  <c r="G947" i="6" s="1"/>
  <c r="H947" i="6" s="1"/>
  <c r="F947" i="10"/>
  <c r="F947" i="11"/>
  <c r="G947" i="11" s="1"/>
  <c r="H947" i="11" s="1"/>
  <c r="F947" i="8"/>
  <c r="G947" i="8" s="1"/>
  <c r="H947" i="8" s="1"/>
  <c r="F948" i="6"/>
  <c r="G948" i="6" s="1"/>
  <c r="H948" i="6" s="1"/>
  <c r="F948" i="10"/>
  <c r="F948" i="11"/>
  <c r="G948" i="11" s="1"/>
  <c r="H948" i="11" s="1"/>
  <c r="F948" i="8"/>
  <c r="G948" i="8" s="1"/>
  <c r="H948" i="8" s="1"/>
  <c r="F949" i="6"/>
  <c r="G949" i="6" s="1"/>
  <c r="H949" i="6" s="1"/>
  <c r="F949" i="10"/>
  <c r="F949" i="11"/>
  <c r="G949" i="11" s="1"/>
  <c r="H949" i="11" s="1"/>
  <c r="F949" i="8"/>
  <c r="G949" i="8" s="1"/>
  <c r="H949" i="8" s="1"/>
  <c r="F950" i="6"/>
  <c r="G950" i="6" s="1"/>
  <c r="H950" i="6" s="1"/>
  <c r="I950" i="6" s="1"/>
  <c r="F950" i="10"/>
  <c r="F950" i="11"/>
  <c r="G950" i="11" s="1"/>
  <c r="H950" i="11" s="1"/>
  <c r="F950" i="8"/>
  <c r="G950" i="8" s="1"/>
  <c r="H950" i="8" s="1"/>
  <c r="F951" i="6"/>
  <c r="G951" i="6" s="1"/>
  <c r="H951" i="6" s="1"/>
  <c r="F951" i="10"/>
  <c r="F951" i="11"/>
  <c r="G951" i="11" s="1"/>
  <c r="H951" i="11" s="1"/>
  <c r="F951" i="8"/>
  <c r="G951" i="8" s="1"/>
  <c r="H951" i="8" s="1"/>
  <c r="F952" i="6"/>
  <c r="G952" i="6" s="1"/>
  <c r="H952" i="6" s="1"/>
  <c r="F952" i="10"/>
  <c r="F952" i="11"/>
  <c r="G952" i="11" s="1"/>
  <c r="H952" i="11" s="1"/>
  <c r="F952" i="8"/>
  <c r="G952" i="8" s="1"/>
  <c r="H952" i="8" s="1"/>
  <c r="F953" i="6"/>
  <c r="G953" i="6" s="1"/>
  <c r="H953" i="6" s="1"/>
  <c r="F953" i="10"/>
  <c r="F953" i="11"/>
  <c r="G953" i="11" s="1"/>
  <c r="H953" i="11" s="1"/>
  <c r="F953" i="8"/>
  <c r="G953" i="8" s="1"/>
  <c r="H953" i="8" s="1"/>
  <c r="F954" i="6"/>
  <c r="G954" i="6" s="1"/>
  <c r="H954" i="6" s="1"/>
  <c r="F954" i="10"/>
  <c r="F954" i="11"/>
  <c r="G954" i="11" s="1"/>
  <c r="H954" i="11" s="1"/>
  <c r="F954" i="8"/>
  <c r="G954" i="8" s="1"/>
  <c r="H954" i="8" s="1"/>
  <c r="I954" i="8" s="1"/>
  <c r="L954" i="8" s="1"/>
  <c r="F955" i="6"/>
  <c r="G955" i="6" s="1"/>
  <c r="H955" i="6" s="1"/>
  <c r="F955" i="10"/>
  <c r="F955" i="11"/>
  <c r="G955" i="11" s="1"/>
  <c r="H955" i="11" s="1"/>
  <c r="I955" i="11" s="1"/>
  <c r="L955" i="11" s="1"/>
  <c r="F955" i="8"/>
  <c r="G955" i="8" s="1"/>
  <c r="H955" i="8" s="1"/>
  <c r="F956" i="6"/>
  <c r="G956" i="6"/>
  <c r="H956" i="6" s="1"/>
  <c r="F956" i="10"/>
  <c r="F956" i="11"/>
  <c r="G956" i="11" s="1"/>
  <c r="H956" i="11" s="1"/>
  <c r="F956" i="8"/>
  <c r="G956" i="8" s="1"/>
  <c r="H956" i="8" s="1"/>
  <c r="F957" i="6"/>
  <c r="G957" i="6" s="1"/>
  <c r="H957" i="6" s="1"/>
  <c r="F957" i="10"/>
  <c r="F957" i="11"/>
  <c r="G957" i="11" s="1"/>
  <c r="H957" i="11" s="1"/>
  <c r="F957" i="8"/>
  <c r="G957" i="8" s="1"/>
  <c r="H957" i="8"/>
  <c r="F958" i="6"/>
  <c r="G958" i="6" s="1"/>
  <c r="H958" i="6" s="1"/>
  <c r="F958" i="10"/>
  <c r="F958" i="11"/>
  <c r="G958" i="11"/>
  <c r="H958" i="11" s="1"/>
  <c r="F958" i="8"/>
  <c r="G958" i="8" s="1"/>
  <c r="H958" i="8" s="1"/>
  <c r="F959" i="6"/>
  <c r="G959" i="6" s="1"/>
  <c r="H959" i="6" s="1"/>
  <c r="F959" i="10"/>
  <c r="F959" i="11"/>
  <c r="G959" i="11" s="1"/>
  <c r="H959" i="11" s="1"/>
  <c r="F959" i="8"/>
  <c r="G959" i="8" s="1"/>
  <c r="H959" i="8" s="1"/>
  <c r="F960" i="6"/>
  <c r="G960" i="6" s="1"/>
  <c r="H960" i="6" s="1"/>
  <c r="F960" i="10"/>
  <c r="F960" i="11"/>
  <c r="G960" i="11" s="1"/>
  <c r="H960" i="11" s="1"/>
  <c r="F960" i="8"/>
  <c r="G960" i="8" s="1"/>
  <c r="H960" i="8" s="1"/>
  <c r="F961" i="6"/>
  <c r="G961" i="6" s="1"/>
  <c r="H961" i="6" s="1"/>
  <c r="F961" i="10"/>
  <c r="F961" i="11"/>
  <c r="G961" i="11" s="1"/>
  <c r="H961" i="11" s="1"/>
  <c r="F961" i="8"/>
  <c r="G961" i="8" s="1"/>
  <c r="H961" i="8" s="1"/>
  <c r="F962" i="6"/>
  <c r="G962" i="6" s="1"/>
  <c r="H962" i="6" s="1"/>
  <c r="F962" i="10"/>
  <c r="F962" i="11"/>
  <c r="G962" i="11" s="1"/>
  <c r="H962" i="11" s="1"/>
  <c r="F962" i="8"/>
  <c r="G962" i="8" s="1"/>
  <c r="H962" i="8" s="1"/>
  <c r="F963" i="6"/>
  <c r="G963" i="6" s="1"/>
  <c r="H963" i="6" s="1"/>
  <c r="F963" i="10"/>
  <c r="F963" i="11"/>
  <c r="G963" i="11" s="1"/>
  <c r="H963" i="11" s="1"/>
  <c r="F963" i="8"/>
  <c r="G963" i="8" s="1"/>
  <c r="H963" i="8" s="1"/>
  <c r="F964" i="6"/>
  <c r="G964" i="6" s="1"/>
  <c r="H964" i="6" s="1"/>
  <c r="F964" i="10"/>
  <c r="F964" i="11"/>
  <c r="G964" i="11" s="1"/>
  <c r="H964" i="11" s="1"/>
  <c r="F964" i="8"/>
  <c r="G964" i="8" s="1"/>
  <c r="H964" i="8" s="1"/>
  <c r="F965" i="6"/>
  <c r="G965" i="6" s="1"/>
  <c r="H965" i="6" s="1"/>
  <c r="F965" i="10"/>
  <c r="F965" i="11"/>
  <c r="G965" i="11"/>
  <c r="H965" i="11" s="1"/>
  <c r="F965" i="8"/>
  <c r="G965" i="8" s="1"/>
  <c r="H965" i="8" s="1"/>
  <c r="F966" i="6"/>
  <c r="G966" i="6" s="1"/>
  <c r="H966" i="6" s="1"/>
  <c r="F966" i="10"/>
  <c r="F966" i="11"/>
  <c r="G966" i="11" s="1"/>
  <c r="H966" i="11" s="1"/>
  <c r="F966" i="8"/>
  <c r="G966" i="8" s="1"/>
  <c r="H966" i="8" s="1"/>
  <c r="F967" i="6"/>
  <c r="G967" i="6" s="1"/>
  <c r="H967" i="6" s="1"/>
  <c r="I967" i="6" s="1"/>
  <c r="L967" i="6" s="1"/>
  <c r="F967" i="10"/>
  <c r="F967" i="11"/>
  <c r="G967" i="11" s="1"/>
  <c r="H967" i="11" s="1"/>
  <c r="F967" i="8"/>
  <c r="G967" i="8" s="1"/>
  <c r="H967" i="8" s="1"/>
  <c r="F968" i="6"/>
  <c r="G968" i="6" s="1"/>
  <c r="H968" i="6" s="1"/>
  <c r="I968" i="6" s="1"/>
  <c r="L968" i="6" s="1"/>
  <c r="F968" i="10"/>
  <c r="F968" i="11"/>
  <c r="G968" i="11"/>
  <c r="H968" i="11" s="1"/>
  <c r="F968" i="8"/>
  <c r="G968" i="8" s="1"/>
  <c r="H968" i="8" s="1"/>
  <c r="F969" i="6"/>
  <c r="G969" i="6" s="1"/>
  <c r="H969" i="6" s="1"/>
  <c r="F969" i="10"/>
  <c r="F969" i="11"/>
  <c r="G969" i="11" s="1"/>
  <c r="H969" i="11" s="1"/>
  <c r="F969" i="8"/>
  <c r="G969" i="8" s="1"/>
  <c r="H969" i="8" s="1"/>
  <c r="F970" i="6"/>
  <c r="G970" i="6" s="1"/>
  <c r="H970" i="6" s="1"/>
  <c r="F970" i="10"/>
  <c r="F970" i="11"/>
  <c r="G970" i="11" s="1"/>
  <c r="H970" i="11" s="1"/>
  <c r="F970" i="8"/>
  <c r="G970" i="8" s="1"/>
  <c r="H970" i="8" s="1"/>
  <c r="F971" i="6"/>
  <c r="G971" i="6" s="1"/>
  <c r="H971" i="6" s="1"/>
  <c r="F971" i="10"/>
  <c r="F971" i="11"/>
  <c r="G971" i="11" s="1"/>
  <c r="H971" i="11" s="1"/>
  <c r="F971" i="8"/>
  <c r="G971" i="8" s="1"/>
  <c r="H971" i="8" s="1"/>
  <c r="F972" i="6"/>
  <c r="G972" i="6" s="1"/>
  <c r="H972" i="6" s="1"/>
  <c r="F972" i="10"/>
  <c r="F972" i="11"/>
  <c r="G972" i="11" s="1"/>
  <c r="H972" i="11" s="1"/>
  <c r="F972" i="8"/>
  <c r="G972" i="8" s="1"/>
  <c r="H972" i="8" s="1"/>
  <c r="F973" i="6"/>
  <c r="G973" i="6" s="1"/>
  <c r="H973" i="6" s="1"/>
  <c r="F973" i="10"/>
  <c r="F973" i="11"/>
  <c r="G973" i="11" s="1"/>
  <c r="H973" i="11" s="1"/>
  <c r="F973" i="8"/>
  <c r="G973" i="8" s="1"/>
  <c r="H973" i="8" s="1"/>
  <c r="F974" i="6"/>
  <c r="G974" i="6" s="1"/>
  <c r="H974" i="6" s="1"/>
  <c r="F974" i="10"/>
  <c r="F974" i="11"/>
  <c r="G974" i="11" s="1"/>
  <c r="H974" i="11" s="1"/>
  <c r="F974" i="8"/>
  <c r="G974" i="8" s="1"/>
  <c r="H974" i="8" s="1"/>
  <c r="F975" i="6"/>
  <c r="G975" i="6" s="1"/>
  <c r="H975" i="6" s="1"/>
  <c r="F975" i="10"/>
  <c r="F975" i="11"/>
  <c r="G975" i="11" s="1"/>
  <c r="H975" i="11" s="1"/>
  <c r="F975" i="8"/>
  <c r="G975" i="8" s="1"/>
  <c r="H975" i="8" s="1"/>
  <c r="I975" i="8" s="1"/>
  <c r="L975" i="8" s="1"/>
  <c r="F976" i="6"/>
  <c r="G976" i="6" s="1"/>
  <c r="H976" i="6" s="1"/>
  <c r="F976" i="10"/>
  <c r="F976" i="11"/>
  <c r="G976" i="11" s="1"/>
  <c r="H976" i="11" s="1"/>
  <c r="I976" i="11" s="1"/>
  <c r="L976" i="11" s="1"/>
  <c r="F976" i="8"/>
  <c r="G976" i="8" s="1"/>
  <c r="H976" i="8" s="1"/>
  <c r="F977" i="6"/>
  <c r="G977" i="6" s="1"/>
  <c r="H977" i="6" s="1"/>
  <c r="F977" i="10"/>
  <c r="F977" i="11"/>
  <c r="G977" i="11" s="1"/>
  <c r="H977" i="11" s="1"/>
  <c r="F977" i="8"/>
  <c r="G977" i="8" s="1"/>
  <c r="H977" i="8" s="1"/>
  <c r="F978" i="6"/>
  <c r="G978" i="6" s="1"/>
  <c r="H978" i="6" s="1"/>
  <c r="F978" i="10"/>
  <c r="F978" i="11"/>
  <c r="G978" i="11" s="1"/>
  <c r="H978" i="11" s="1"/>
  <c r="F978" i="8"/>
  <c r="G978" i="8" s="1"/>
  <c r="H978" i="8" s="1"/>
  <c r="F979" i="6"/>
  <c r="G979" i="6" s="1"/>
  <c r="H979" i="6" s="1"/>
  <c r="I979" i="6" s="1"/>
  <c r="L979" i="6" s="1"/>
  <c r="F979" i="10"/>
  <c r="F979" i="11"/>
  <c r="G979" i="11" s="1"/>
  <c r="H979" i="11" s="1"/>
  <c r="F979" i="8"/>
  <c r="G979" i="8" s="1"/>
  <c r="H979" i="8" s="1"/>
  <c r="F980" i="6"/>
  <c r="G980" i="6" s="1"/>
  <c r="H980" i="6" s="1"/>
  <c r="F980" i="10"/>
  <c r="F980" i="11"/>
  <c r="G980" i="11" s="1"/>
  <c r="H980" i="11" s="1"/>
  <c r="F980" i="8"/>
  <c r="G980" i="8" s="1"/>
  <c r="H980" i="8" s="1"/>
  <c r="F981" i="6"/>
  <c r="G981" i="6" s="1"/>
  <c r="H981" i="6" s="1"/>
  <c r="F981" i="10"/>
  <c r="F981" i="11"/>
  <c r="G981" i="11" s="1"/>
  <c r="H981" i="11" s="1"/>
  <c r="F981" i="8"/>
  <c r="G981" i="8" s="1"/>
  <c r="H981" i="8" s="1"/>
  <c r="F982" i="6"/>
  <c r="G982" i="6" s="1"/>
  <c r="H982" i="6" s="1"/>
  <c r="F982" i="10"/>
  <c r="F982" i="11"/>
  <c r="G982" i="11" s="1"/>
  <c r="H982" i="11" s="1"/>
  <c r="F982" i="8"/>
  <c r="G982" i="8" s="1"/>
  <c r="H982" i="8" s="1"/>
  <c r="F983" i="6"/>
  <c r="G983" i="6" s="1"/>
  <c r="H983" i="6" s="1"/>
  <c r="F983" i="10"/>
  <c r="F983" i="11"/>
  <c r="G983" i="11" s="1"/>
  <c r="H983" i="11" s="1"/>
  <c r="F983" i="8"/>
  <c r="G983" i="8" s="1"/>
  <c r="H983" i="8" s="1"/>
  <c r="F984" i="6"/>
  <c r="G984" i="6" s="1"/>
  <c r="H984" i="6" s="1"/>
  <c r="I984" i="6" s="1"/>
  <c r="L984" i="6" s="1"/>
  <c r="F984" i="10"/>
  <c r="F984" i="11"/>
  <c r="G984" i="11" s="1"/>
  <c r="H984" i="11" s="1"/>
  <c r="F984" i="8"/>
  <c r="G984" i="8" s="1"/>
  <c r="H984" i="8" s="1"/>
  <c r="F985" i="6"/>
  <c r="G985" i="6" s="1"/>
  <c r="H985" i="6" s="1"/>
  <c r="F985" i="10"/>
  <c r="F985" i="11"/>
  <c r="G985" i="11" s="1"/>
  <c r="H985" i="11" s="1"/>
  <c r="F985" i="8"/>
  <c r="G985" i="8" s="1"/>
  <c r="H985" i="8" s="1"/>
  <c r="F986" i="6"/>
  <c r="G986" i="6" s="1"/>
  <c r="H986" i="6" s="1"/>
  <c r="F986" i="10"/>
  <c r="F986" i="11"/>
  <c r="G986" i="11" s="1"/>
  <c r="H986" i="11" s="1"/>
  <c r="I986" i="11" s="1"/>
  <c r="L986" i="11" s="1"/>
  <c r="F986" i="8"/>
  <c r="G986" i="8" s="1"/>
  <c r="H986" i="8" s="1"/>
  <c r="F987" i="6"/>
  <c r="G987" i="6" s="1"/>
  <c r="H987" i="6" s="1"/>
  <c r="F987" i="10"/>
  <c r="F987" i="11"/>
  <c r="G987" i="11" s="1"/>
  <c r="H987" i="11" s="1"/>
  <c r="F987" i="8"/>
  <c r="G987" i="8" s="1"/>
  <c r="H987" i="8" s="1"/>
  <c r="F988" i="6"/>
  <c r="G988" i="6" s="1"/>
  <c r="H988" i="6" s="1"/>
  <c r="F988" i="10"/>
  <c r="F988" i="11"/>
  <c r="G988" i="11" s="1"/>
  <c r="H988" i="11" s="1"/>
  <c r="F988" i="8"/>
  <c r="G988" i="8" s="1"/>
  <c r="H988" i="8" s="1"/>
  <c r="F989" i="6"/>
  <c r="G989" i="6" s="1"/>
  <c r="H989" i="6" s="1"/>
  <c r="F989" i="10"/>
  <c r="F989" i="11"/>
  <c r="G989" i="11" s="1"/>
  <c r="H989" i="11" s="1"/>
  <c r="F989" i="8"/>
  <c r="G989" i="8" s="1"/>
  <c r="H989" i="8" s="1"/>
  <c r="I989" i="8" s="1"/>
  <c r="L989" i="8" s="1"/>
  <c r="F990" i="6"/>
  <c r="G990" i="6" s="1"/>
  <c r="H990" i="6" s="1"/>
  <c r="F990" i="10"/>
  <c r="F990" i="11"/>
  <c r="G990" i="11" s="1"/>
  <c r="H990" i="11" s="1"/>
  <c r="I990" i="11" s="1"/>
  <c r="L990" i="11" s="1"/>
  <c r="F990" i="8"/>
  <c r="G990" i="8" s="1"/>
  <c r="H990" i="8" s="1"/>
  <c r="F991" i="6"/>
  <c r="G991" i="6" s="1"/>
  <c r="H991" i="6" s="1"/>
  <c r="F991" i="10"/>
  <c r="F991" i="11"/>
  <c r="G991" i="11" s="1"/>
  <c r="H991" i="11" s="1"/>
  <c r="F991" i="8"/>
  <c r="G991" i="8" s="1"/>
  <c r="H991" i="8" s="1"/>
  <c r="F992" i="6"/>
  <c r="G992" i="6" s="1"/>
  <c r="H992" i="6" s="1"/>
  <c r="F992" i="10"/>
  <c r="F992" i="11"/>
  <c r="G992" i="11" s="1"/>
  <c r="H992" i="11" s="1"/>
  <c r="F992" i="8"/>
  <c r="G992" i="8" s="1"/>
  <c r="H992" i="8" s="1"/>
  <c r="F993" i="6"/>
  <c r="G993" i="6" s="1"/>
  <c r="H993" i="6" s="1"/>
  <c r="F993" i="10"/>
  <c r="F993" i="11"/>
  <c r="G993" i="11" s="1"/>
  <c r="H993" i="11" s="1"/>
  <c r="F993" i="8"/>
  <c r="G993" i="8" s="1"/>
  <c r="H993" i="8" s="1"/>
  <c r="F994" i="6"/>
  <c r="G994" i="6" s="1"/>
  <c r="H994" i="6" s="1"/>
  <c r="F994" i="10"/>
  <c r="F994" i="11"/>
  <c r="G994" i="11" s="1"/>
  <c r="H994" i="11" s="1"/>
  <c r="F994" i="8"/>
  <c r="G994" i="8" s="1"/>
  <c r="H994" i="8" s="1"/>
  <c r="F995" i="6"/>
  <c r="G995" i="6" s="1"/>
  <c r="H995" i="6" s="1"/>
  <c r="I995" i="6" s="1"/>
  <c r="L995" i="6" s="1"/>
  <c r="F995" i="10"/>
  <c r="F995" i="11"/>
  <c r="G995" i="11"/>
  <c r="H995" i="11" s="1"/>
  <c r="F995" i="8"/>
  <c r="G995" i="8" s="1"/>
  <c r="H995" i="8" s="1"/>
  <c r="F996" i="6"/>
  <c r="G996" i="6" s="1"/>
  <c r="H996" i="6" s="1"/>
  <c r="F996" i="10"/>
  <c r="F996" i="11"/>
  <c r="G996" i="11" s="1"/>
  <c r="H996" i="11" s="1"/>
  <c r="F996" i="8"/>
  <c r="G996" i="8" s="1"/>
  <c r="H996" i="8" s="1"/>
  <c r="F997" i="6"/>
  <c r="G997" i="6" s="1"/>
  <c r="H997" i="6" s="1"/>
  <c r="F997" i="10"/>
  <c r="F997" i="11"/>
  <c r="G997" i="11" s="1"/>
  <c r="H997" i="11" s="1"/>
  <c r="I997" i="11" s="1"/>
  <c r="L997" i="11" s="1"/>
  <c r="F997" i="8"/>
  <c r="G997" i="8" s="1"/>
  <c r="H997" i="8" s="1"/>
  <c r="F998" i="6"/>
  <c r="G998" i="6" s="1"/>
  <c r="H998" i="6" s="1"/>
  <c r="F998" i="10"/>
  <c r="F998" i="11"/>
  <c r="G998" i="11" s="1"/>
  <c r="H998" i="11" s="1"/>
  <c r="I998" i="11" s="1"/>
  <c r="L998" i="11" s="1"/>
  <c r="F998" i="8"/>
  <c r="G998" i="8" s="1"/>
  <c r="H998" i="8" s="1"/>
  <c r="F999" i="6"/>
  <c r="G999" i="6" s="1"/>
  <c r="H999" i="6" s="1"/>
  <c r="F999" i="10"/>
  <c r="F999" i="11"/>
  <c r="G999" i="11" s="1"/>
  <c r="H999" i="11" s="1"/>
  <c r="F999" i="8"/>
  <c r="G999" i="8" s="1"/>
  <c r="H999" i="8" s="1"/>
  <c r="F1000" i="6"/>
  <c r="G1000" i="6" s="1"/>
  <c r="H1000" i="6" s="1"/>
  <c r="F1000" i="10"/>
  <c r="F1000" i="11"/>
  <c r="G1000" i="11" s="1"/>
  <c r="H1000" i="11" s="1"/>
  <c r="F1000" i="8"/>
  <c r="G1000" i="8" s="1"/>
  <c r="H1000" i="8" s="1"/>
  <c r="F1001" i="6"/>
  <c r="G1001" i="6" s="1"/>
  <c r="H1001" i="6" s="1"/>
  <c r="F1001" i="10"/>
  <c r="F1001" i="11"/>
  <c r="G1001" i="11" s="1"/>
  <c r="H1001" i="11" s="1"/>
  <c r="F1001" i="8"/>
  <c r="G1001" i="8" s="1"/>
  <c r="H1001" i="8" s="1"/>
  <c r="F1002" i="6"/>
  <c r="G1002" i="6" s="1"/>
  <c r="H1002" i="6" s="1"/>
  <c r="F1002" i="10"/>
  <c r="F1002" i="11"/>
  <c r="G1002" i="11" s="1"/>
  <c r="H1002" i="11" s="1"/>
  <c r="F1002" i="8"/>
  <c r="G1002" i="8" s="1"/>
  <c r="H1002" i="8" s="1"/>
  <c r="F1003" i="6"/>
  <c r="G1003" i="6" s="1"/>
  <c r="H1003" i="6" s="1"/>
  <c r="F1003" i="10"/>
  <c r="F1003" i="11"/>
  <c r="G1003" i="11" s="1"/>
  <c r="H1003" i="11" s="1"/>
  <c r="F1003" i="8"/>
  <c r="G1003" i="8" s="1"/>
  <c r="H1003" i="8" s="1"/>
  <c r="F1004" i="6"/>
  <c r="G1004" i="6" s="1"/>
  <c r="H1004" i="6" s="1"/>
  <c r="F1004" i="10"/>
  <c r="F1004" i="11"/>
  <c r="G1004" i="11" s="1"/>
  <c r="H1004" i="11" s="1"/>
  <c r="F1004" i="8"/>
  <c r="G1004" i="8" s="1"/>
  <c r="H1004" i="8" s="1"/>
  <c r="F1005" i="6"/>
  <c r="G1005" i="6" s="1"/>
  <c r="H1005" i="6" s="1"/>
  <c r="F1005" i="10"/>
  <c r="F1005" i="11"/>
  <c r="G1005" i="11" s="1"/>
  <c r="H1005" i="11" s="1"/>
  <c r="F1005" i="8"/>
  <c r="G1005" i="8" s="1"/>
  <c r="H1005" i="8" s="1"/>
  <c r="F1006" i="6"/>
  <c r="G1006" i="6" s="1"/>
  <c r="H1006" i="6" s="1"/>
  <c r="F1006" i="10"/>
  <c r="F1006" i="11"/>
  <c r="G1006" i="11" s="1"/>
  <c r="H1006" i="11" s="1"/>
  <c r="F1006" i="8"/>
  <c r="G1006" i="8" s="1"/>
  <c r="H1006" i="8" s="1"/>
  <c r="F1007" i="6"/>
  <c r="G1007" i="6" s="1"/>
  <c r="H1007" i="6" s="1"/>
  <c r="I1007" i="6" s="1"/>
  <c r="L1007" i="6" s="1"/>
  <c r="F1007" i="10"/>
  <c r="F1007" i="11"/>
  <c r="G1007" i="11" s="1"/>
  <c r="H1007" i="11" s="1"/>
  <c r="F1007" i="8"/>
  <c r="G1007" i="8" s="1"/>
  <c r="H1007" i="8" s="1"/>
  <c r="I1007" i="8" s="1"/>
  <c r="L1007" i="8" s="1"/>
  <c r="F1008" i="6"/>
  <c r="G1008" i="6" s="1"/>
  <c r="H1008" i="6" s="1"/>
  <c r="F1008" i="10"/>
  <c r="F1008" i="11"/>
  <c r="G1008" i="11" s="1"/>
  <c r="H1008" i="11" s="1"/>
  <c r="I1008" i="11" s="1"/>
  <c r="L1008" i="11" s="1"/>
  <c r="F1008" i="8"/>
  <c r="G1008" i="8" s="1"/>
  <c r="H1008" i="8" s="1"/>
  <c r="F1009" i="6"/>
  <c r="G1009" i="6"/>
  <c r="H1009" i="6" s="1"/>
  <c r="F1009" i="10"/>
  <c r="F1009" i="11"/>
  <c r="G1009" i="11" s="1"/>
  <c r="H1009" i="11" s="1"/>
  <c r="F1009" i="8"/>
  <c r="G1009" i="8" s="1"/>
  <c r="H1009" i="8" s="1"/>
  <c r="F1010" i="6"/>
  <c r="G1010" i="6" s="1"/>
  <c r="H1010" i="6" s="1"/>
  <c r="F1010" i="10"/>
  <c r="F1010" i="11"/>
  <c r="G1010" i="11" s="1"/>
  <c r="H1010" i="11" s="1"/>
  <c r="F1010" i="8"/>
  <c r="G1010" i="8" s="1"/>
  <c r="H1010" i="8" s="1"/>
  <c r="J782" i="5"/>
  <c r="K782" i="5" s="1"/>
  <c r="L782" i="5" s="1"/>
  <c r="J783" i="5"/>
  <c r="K783" i="5" s="1"/>
  <c r="L783" i="5" s="1"/>
  <c r="J784" i="5"/>
  <c r="K784" i="5" s="1"/>
  <c r="L784" i="5" s="1"/>
  <c r="J785" i="5"/>
  <c r="K785" i="5" s="1"/>
  <c r="L785" i="5" s="1"/>
  <c r="J786" i="5"/>
  <c r="K786" i="5" s="1"/>
  <c r="L786" i="5" s="1"/>
  <c r="M786" i="5" s="1"/>
  <c r="J787" i="5"/>
  <c r="K787" i="5" s="1"/>
  <c r="L787" i="5" s="1"/>
  <c r="J788" i="5"/>
  <c r="K788" i="5"/>
  <c r="L788" i="5" s="1"/>
  <c r="J789" i="5"/>
  <c r="K789" i="5" s="1"/>
  <c r="L789" i="5" s="1"/>
  <c r="J790" i="5"/>
  <c r="K790" i="5" s="1"/>
  <c r="L790" i="5" s="1"/>
  <c r="J791" i="5"/>
  <c r="K791" i="5" s="1"/>
  <c r="L791" i="5" s="1"/>
  <c r="J792" i="5"/>
  <c r="K792" i="5" s="1"/>
  <c r="L792" i="5" s="1"/>
  <c r="M792" i="5" s="1"/>
  <c r="J793" i="5"/>
  <c r="K793" i="5" s="1"/>
  <c r="L793" i="5" s="1"/>
  <c r="J794" i="5"/>
  <c r="K794" i="5" s="1"/>
  <c r="L794" i="5" s="1"/>
  <c r="M794" i="5" s="1"/>
  <c r="J795" i="5"/>
  <c r="K795" i="5" s="1"/>
  <c r="L795" i="5" s="1"/>
  <c r="J796" i="5"/>
  <c r="K796" i="5" s="1"/>
  <c r="L796" i="5" s="1"/>
  <c r="M796" i="5" s="1"/>
  <c r="J797" i="5"/>
  <c r="K797" i="5" s="1"/>
  <c r="L797" i="5" s="1"/>
  <c r="J798" i="5"/>
  <c r="K798" i="5" s="1"/>
  <c r="L798" i="5" s="1"/>
  <c r="J799" i="5"/>
  <c r="K799" i="5" s="1"/>
  <c r="L799" i="5" s="1"/>
  <c r="J800" i="5"/>
  <c r="K800" i="5" s="1"/>
  <c r="L800" i="5" s="1"/>
  <c r="J801" i="5"/>
  <c r="K801" i="5" s="1"/>
  <c r="L801" i="5" s="1"/>
  <c r="J802" i="5"/>
  <c r="K802" i="5" s="1"/>
  <c r="L802" i="5" s="1"/>
  <c r="J803" i="5"/>
  <c r="K803" i="5" s="1"/>
  <c r="L803" i="5" s="1"/>
  <c r="J804" i="5"/>
  <c r="K804" i="5" s="1"/>
  <c r="L804" i="5" s="1"/>
  <c r="J805" i="5"/>
  <c r="K805" i="5" s="1"/>
  <c r="L805" i="5" s="1"/>
  <c r="J806" i="5"/>
  <c r="K806" i="5" s="1"/>
  <c r="L806" i="5" s="1"/>
  <c r="J807" i="5"/>
  <c r="K807" i="5" s="1"/>
  <c r="L807" i="5" s="1"/>
  <c r="M807" i="5" s="1"/>
  <c r="J808" i="5"/>
  <c r="K808" i="5" s="1"/>
  <c r="L808" i="5" s="1"/>
  <c r="M808" i="5" s="1"/>
  <c r="J809" i="5"/>
  <c r="K809" i="5" s="1"/>
  <c r="L809" i="5" s="1"/>
  <c r="M809" i="5" s="1"/>
  <c r="J810" i="5"/>
  <c r="K810" i="5" s="1"/>
  <c r="L810" i="5" s="1"/>
  <c r="J811" i="5"/>
  <c r="K811" i="5" s="1"/>
  <c r="L811" i="5" s="1"/>
  <c r="J812" i="5"/>
  <c r="J813" i="5"/>
  <c r="K813" i="5" s="1"/>
  <c r="L813" i="5" s="1"/>
  <c r="J814" i="5"/>
  <c r="K814" i="5" s="1"/>
  <c r="L814" i="5" s="1"/>
  <c r="J815" i="5"/>
  <c r="K815" i="5" s="1"/>
  <c r="L815" i="5" s="1"/>
  <c r="M815" i="5" s="1"/>
  <c r="J816" i="5"/>
  <c r="K816" i="5" s="1"/>
  <c r="L816" i="5" s="1"/>
  <c r="J817" i="5"/>
  <c r="K817" i="5" s="1"/>
  <c r="L817" i="5" s="1"/>
  <c r="J818" i="5"/>
  <c r="K818" i="5" s="1"/>
  <c r="L818" i="5" s="1"/>
  <c r="M818" i="5" s="1"/>
  <c r="J819" i="5"/>
  <c r="K819" i="5" s="1"/>
  <c r="L819" i="5" s="1"/>
  <c r="J820" i="5"/>
  <c r="K820" i="5" s="1"/>
  <c r="L820" i="5" s="1"/>
  <c r="J821" i="5"/>
  <c r="K821" i="5" s="1"/>
  <c r="L821" i="5" s="1"/>
  <c r="J822" i="5"/>
  <c r="K822" i="5" s="1"/>
  <c r="L822" i="5" s="1"/>
  <c r="J824" i="5"/>
  <c r="K824" i="5" s="1"/>
  <c r="L824" i="5" s="1"/>
  <c r="J825" i="5"/>
  <c r="K825" i="5" s="1"/>
  <c r="L825" i="5" s="1"/>
  <c r="M825" i="5" s="1"/>
  <c r="J826" i="5"/>
  <c r="K826" i="5" s="1"/>
  <c r="L826" i="5" s="1"/>
  <c r="J827" i="5"/>
  <c r="K827" i="5" s="1"/>
  <c r="L827" i="5" s="1"/>
  <c r="J828" i="5"/>
  <c r="K828" i="5" s="1"/>
  <c r="L828" i="5" s="1"/>
  <c r="J829" i="5"/>
  <c r="K829" i="5" s="1"/>
  <c r="L829" i="5" s="1"/>
  <c r="J830" i="5"/>
  <c r="K830" i="5" s="1"/>
  <c r="L830" i="5" s="1"/>
  <c r="J831" i="5"/>
  <c r="K831" i="5" s="1"/>
  <c r="L831" i="5" s="1"/>
  <c r="J832" i="5"/>
  <c r="K832" i="5" s="1"/>
  <c r="L832" i="5" s="1"/>
  <c r="J833" i="5"/>
  <c r="K833" i="5" s="1"/>
  <c r="L833" i="5" s="1"/>
  <c r="J834" i="5"/>
  <c r="K834" i="5" s="1"/>
  <c r="L834" i="5" s="1"/>
  <c r="J835" i="5"/>
  <c r="K835" i="5" s="1"/>
  <c r="L835" i="5" s="1"/>
  <c r="J836" i="5"/>
  <c r="K836" i="5" s="1"/>
  <c r="L836" i="5" s="1"/>
  <c r="J837" i="5"/>
  <c r="K837" i="5" s="1"/>
  <c r="L837" i="5" s="1"/>
  <c r="J838" i="5"/>
  <c r="K838" i="5" s="1"/>
  <c r="L838" i="5" s="1"/>
  <c r="J839" i="5"/>
  <c r="K839" i="5" s="1"/>
  <c r="L839" i="5" s="1"/>
  <c r="J840" i="5"/>
  <c r="K840" i="5" s="1"/>
  <c r="L840" i="5" s="1"/>
  <c r="J841" i="5"/>
  <c r="K841" i="5" s="1"/>
  <c r="L841" i="5" s="1"/>
  <c r="J842" i="5"/>
  <c r="K842" i="5" s="1"/>
  <c r="L842" i="5" s="1"/>
  <c r="J843" i="5"/>
  <c r="K843" i="5" s="1"/>
  <c r="L843" i="5" s="1"/>
  <c r="J844" i="5"/>
  <c r="K844" i="5" s="1"/>
  <c r="L844" i="5" s="1"/>
  <c r="M844" i="5" s="1"/>
  <c r="J845" i="5"/>
  <c r="K845" i="5" s="1"/>
  <c r="L845" i="5" s="1"/>
  <c r="J846" i="5"/>
  <c r="K846" i="5" s="1"/>
  <c r="L846" i="5" s="1"/>
  <c r="J847" i="5"/>
  <c r="K847" i="5" s="1"/>
  <c r="L847" i="5" s="1"/>
  <c r="J848" i="5"/>
  <c r="K848" i="5" s="1"/>
  <c r="L848" i="5" s="1"/>
  <c r="M848" i="5" s="1"/>
  <c r="J849" i="5"/>
  <c r="K849" i="5" s="1"/>
  <c r="L849" i="5" s="1"/>
  <c r="J850" i="5"/>
  <c r="K850" i="5" s="1"/>
  <c r="L850" i="5" s="1"/>
  <c r="J851" i="5"/>
  <c r="K851" i="5" s="1"/>
  <c r="L851" i="5" s="1"/>
  <c r="M851" i="5" s="1"/>
  <c r="J852" i="5"/>
  <c r="K852" i="5" s="1"/>
  <c r="L852" i="5" s="1"/>
  <c r="J853" i="5"/>
  <c r="K853" i="5" s="1"/>
  <c r="L853" i="5" s="1"/>
  <c r="J854" i="5"/>
  <c r="K854" i="5" s="1"/>
  <c r="L854" i="5" s="1"/>
  <c r="J855" i="5"/>
  <c r="K855" i="5" s="1"/>
  <c r="L855" i="5" s="1"/>
  <c r="M855" i="5" s="1"/>
  <c r="J856" i="5"/>
  <c r="K856" i="5" s="1"/>
  <c r="L856" i="5" s="1"/>
  <c r="J857" i="5"/>
  <c r="K857" i="5" s="1"/>
  <c r="L857" i="5" s="1"/>
  <c r="J858" i="5"/>
  <c r="K858" i="5" s="1"/>
  <c r="L858" i="5" s="1"/>
  <c r="J859" i="5"/>
  <c r="K859" i="5" s="1"/>
  <c r="L859" i="5" s="1"/>
  <c r="J860" i="5"/>
  <c r="K860" i="5" s="1"/>
  <c r="L860" i="5" s="1"/>
  <c r="J861" i="5"/>
  <c r="K861" i="5" s="1"/>
  <c r="L861" i="5" s="1"/>
  <c r="J862" i="5"/>
  <c r="K862" i="5" s="1"/>
  <c r="L862" i="5" s="1"/>
  <c r="J863" i="5"/>
  <c r="K863" i="5" s="1"/>
  <c r="L863" i="5" s="1"/>
  <c r="J864" i="5"/>
  <c r="K864" i="5" s="1"/>
  <c r="L864" i="5" s="1"/>
  <c r="J865" i="5"/>
  <c r="K865" i="5" s="1"/>
  <c r="L865" i="5" s="1"/>
  <c r="J866" i="5"/>
  <c r="K866" i="5" s="1"/>
  <c r="L866" i="5" s="1"/>
  <c r="J867" i="5"/>
  <c r="K867" i="5" s="1"/>
  <c r="L867" i="5" s="1"/>
  <c r="J868" i="5"/>
  <c r="K868" i="5" s="1"/>
  <c r="L868" i="5" s="1"/>
  <c r="J869" i="5"/>
  <c r="K869" i="5" s="1"/>
  <c r="L869" i="5" s="1"/>
  <c r="J870" i="5"/>
  <c r="K870" i="5" s="1"/>
  <c r="L870" i="5" s="1"/>
  <c r="J871" i="5"/>
  <c r="K871" i="5" s="1"/>
  <c r="L871" i="5" s="1"/>
  <c r="M871" i="5" s="1"/>
  <c r="J872" i="5"/>
  <c r="K872" i="5" s="1"/>
  <c r="L872" i="5" s="1"/>
  <c r="J873" i="5"/>
  <c r="K873" i="5" s="1"/>
  <c r="L873" i="5" s="1"/>
  <c r="J874" i="5"/>
  <c r="K874" i="5" s="1"/>
  <c r="L874" i="5" s="1"/>
  <c r="J875" i="5"/>
  <c r="K875" i="5" s="1"/>
  <c r="L875" i="5" s="1"/>
  <c r="J876" i="5"/>
  <c r="K876" i="5" s="1"/>
  <c r="L876" i="5" s="1"/>
  <c r="J877" i="5"/>
  <c r="K877" i="5" s="1"/>
  <c r="L877" i="5" s="1"/>
  <c r="M877" i="5" s="1"/>
  <c r="J878" i="5"/>
  <c r="K878" i="5" s="1"/>
  <c r="L878" i="5" s="1"/>
  <c r="J879" i="5"/>
  <c r="K879" i="5" s="1"/>
  <c r="L879" i="5" s="1"/>
  <c r="J880" i="5"/>
  <c r="K880" i="5" s="1"/>
  <c r="L880" i="5" s="1"/>
  <c r="J881" i="5"/>
  <c r="K881" i="5" s="1"/>
  <c r="L881" i="5" s="1"/>
  <c r="J882" i="5"/>
  <c r="K882" i="5" s="1"/>
  <c r="L882" i="5" s="1"/>
  <c r="J883" i="5"/>
  <c r="K883" i="5" s="1"/>
  <c r="L883" i="5" s="1"/>
  <c r="J884" i="5"/>
  <c r="K884" i="5" s="1"/>
  <c r="L884" i="5" s="1"/>
  <c r="J885" i="5"/>
  <c r="K885" i="5" s="1"/>
  <c r="L885" i="5" s="1"/>
  <c r="J886" i="5"/>
  <c r="K886" i="5" s="1"/>
  <c r="L886" i="5" s="1"/>
  <c r="J887" i="5"/>
  <c r="K887" i="5" s="1"/>
  <c r="L887" i="5" s="1"/>
  <c r="J888" i="5"/>
  <c r="K888" i="5" s="1"/>
  <c r="L888" i="5" s="1"/>
  <c r="J889" i="5"/>
  <c r="K889" i="5" s="1"/>
  <c r="L889" i="5" s="1"/>
  <c r="J890" i="5"/>
  <c r="K890" i="5" s="1"/>
  <c r="L890" i="5" s="1"/>
  <c r="J891" i="5"/>
  <c r="K891" i="5" s="1"/>
  <c r="L891" i="5" s="1"/>
  <c r="J892" i="5"/>
  <c r="K892" i="5" s="1"/>
  <c r="L892" i="5" s="1"/>
  <c r="J893" i="5"/>
  <c r="K893" i="5" s="1"/>
  <c r="L893" i="5" s="1"/>
  <c r="J894" i="5"/>
  <c r="K894" i="5" s="1"/>
  <c r="L894" i="5" s="1"/>
  <c r="J895" i="5"/>
  <c r="K895" i="5" s="1"/>
  <c r="L895" i="5" s="1"/>
  <c r="J896" i="5"/>
  <c r="K896" i="5" s="1"/>
  <c r="L896" i="5" s="1"/>
  <c r="J897" i="5"/>
  <c r="K897" i="5" s="1"/>
  <c r="L897" i="5" s="1"/>
  <c r="J898" i="5"/>
  <c r="K898" i="5" s="1"/>
  <c r="L898" i="5" s="1"/>
  <c r="J899" i="5"/>
  <c r="K899" i="5" s="1"/>
  <c r="L899" i="5" s="1"/>
  <c r="J900" i="5"/>
  <c r="K900" i="5" s="1"/>
  <c r="L900" i="5" s="1"/>
  <c r="J901" i="5"/>
  <c r="K901" i="5"/>
  <c r="L901" i="5" s="1"/>
  <c r="J902" i="5"/>
  <c r="K902" i="5" s="1"/>
  <c r="L902" i="5" s="1"/>
  <c r="J903" i="5"/>
  <c r="K903" i="5" s="1"/>
  <c r="L903" i="5" s="1"/>
  <c r="J904" i="5"/>
  <c r="K904" i="5" s="1"/>
  <c r="L904" i="5" s="1"/>
  <c r="J905" i="5"/>
  <c r="K905" i="5" s="1"/>
  <c r="L905" i="5" s="1"/>
  <c r="J906" i="5"/>
  <c r="K906" i="5" s="1"/>
  <c r="L906" i="5" s="1"/>
  <c r="J907" i="5"/>
  <c r="K907" i="5" s="1"/>
  <c r="L907" i="5" s="1"/>
  <c r="J908" i="5"/>
  <c r="K908" i="5" s="1"/>
  <c r="L908" i="5" s="1"/>
  <c r="J909" i="5"/>
  <c r="K909" i="5" s="1"/>
  <c r="L909" i="5" s="1"/>
  <c r="J910" i="5"/>
  <c r="K910" i="5" s="1"/>
  <c r="L910" i="5" s="1"/>
  <c r="J911" i="5"/>
  <c r="K911" i="5" s="1"/>
  <c r="L911" i="5" s="1"/>
  <c r="J912" i="5"/>
  <c r="K912" i="5" s="1"/>
  <c r="L912" i="5" s="1"/>
  <c r="J913" i="5"/>
  <c r="K913" i="5" s="1"/>
  <c r="L913" i="5" s="1"/>
  <c r="J914" i="5"/>
  <c r="K914" i="5" s="1"/>
  <c r="L914" i="5" s="1"/>
  <c r="M914" i="5" s="1"/>
  <c r="J915" i="5"/>
  <c r="K915" i="5" s="1"/>
  <c r="L915" i="5" s="1"/>
  <c r="J916" i="5"/>
  <c r="K916" i="5" s="1"/>
  <c r="L916" i="5" s="1"/>
  <c r="J917" i="5"/>
  <c r="K917" i="5" s="1"/>
  <c r="L917" i="5" s="1"/>
  <c r="J918" i="5"/>
  <c r="K918" i="5" s="1"/>
  <c r="L918" i="5" s="1"/>
  <c r="J919" i="5"/>
  <c r="K919" i="5" s="1"/>
  <c r="L919" i="5" s="1"/>
  <c r="J920" i="5"/>
  <c r="K920" i="5" s="1"/>
  <c r="L920" i="5" s="1"/>
  <c r="J921" i="5"/>
  <c r="K921" i="5" s="1"/>
  <c r="L921" i="5" s="1"/>
  <c r="J922" i="5"/>
  <c r="K922" i="5" s="1"/>
  <c r="L922" i="5" s="1"/>
  <c r="J923" i="5"/>
  <c r="K923" i="5" s="1"/>
  <c r="L923" i="5" s="1"/>
  <c r="J924" i="5"/>
  <c r="K924" i="5" s="1"/>
  <c r="L924" i="5" s="1"/>
  <c r="J925" i="5"/>
  <c r="K925" i="5" s="1"/>
  <c r="L925" i="5" s="1"/>
  <c r="J926" i="5"/>
  <c r="K926" i="5" s="1"/>
  <c r="L926" i="5" s="1"/>
  <c r="J927" i="5"/>
  <c r="K927" i="5" s="1"/>
  <c r="L927" i="5" s="1"/>
  <c r="J928" i="5"/>
  <c r="K928" i="5" s="1"/>
  <c r="L928" i="5" s="1"/>
  <c r="J929" i="5"/>
  <c r="K929" i="5" s="1"/>
  <c r="L929" i="5" s="1"/>
  <c r="J930" i="5"/>
  <c r="K930" i="5" s="1"/>
  <c r="L930" i="5" s="1"/>
  <c r="J931" i="5"/>
  <c r="K931" i="5" s="1"/>
  <c r="L931" i="5" s="1"/>
  <c r="J932" i="5"/>
  <c r="K932" i="5"/>
  <c r="L932" i="5" s="1"/>
  <c r="J933" i="5"/>
  <c r="K933" i="5" s="1"/>
  <c r="L933" i="5" s="1"/>
  <c r="J934" i="5"/>
  <c r="K934" i="5" s="1"/>
  <c r="L934" i="5" s="1"/>
  <c r="J935" i="5"/>
  <c r="K935" i="5" s="1"/>
  <c r="L935" i="5" s="1"/>
  <c r="J936" i="5"/>
  <c r="K936" i="5" s="1"/>
  <c r="L936" i="5" s="1"/>
  <c r="J937" i="5"/>
  <c r="K937" i="5" s="1"/>
  <c r="L937" i="5" s="1"/>
  <c r="J938" i="5"/>
  <c r="K938" i="5" s="1"/>
  <c r="L938" i="5" s="1"/>
  <c r="J939" i="5"/>
  <c r="K939" i="5" s="1"/>
  <c r="L939" i="5" s="1"/>
  <c r="J940" i="5"/>
  <c r="K940" i="5" s="1"/>
  <c r="L940" i="5" s="1"/>
  <c r="J941" i="5"/>
  <c r="K941" i="5" s="1"/>
  <c r="L941" i="5" s="1"/>
  <c r="J942" i="5"/>
  <c r="K942" i="5" s="1"/>
  <c r="L942" i="5" s="1"/>
  <c r="J943" i="5"/>
  <c r="K943" i="5" s="1"/>
  <c r="L943" i="5" s="1"/>
  <c r="J944" i="5"/>
  <c r="K944" i="5" s="1"/>
  <c r="L944" i="5" s="1"/>
  <c r="J945" i="5"/>
  <c r="K945" i="5" s="1"/>
  <c r="L945" i="5" s="1"/>
  <c r="J946" i="5"/>
  <c r="K946" i="5" s="1"/>
  <c r="L946" i="5" s="1"/>
  <c r="J947" i="5"/>
  <c r="K947" i="5" s="1"/>
  <c r="L947" i="5" s="1"/>
  <c r="J948" i="5"/>
  <c r="K948" i="5" s="1"/>
  <c r="L948" i="5" s="1"/>
  <c r="J949" i="5"/>
  <c r="K949" i="5" s="1"/>
  <c r="L949" i="5" s="1"/>
  <c r="J950" i="5"/>
  <c r="K950" i="5"/>
  <c r="L950" i="5" s="1"/>
  <c r="J951" i="5"/>
  <c r="K951" i="5" s="1"/>
  <c r="L951" i="5" s="1"/>
  <c r="J952" i="5"/>
  <c r="K952" i="5" s="1"/>
  <c r="L952" i="5" s="1"/>
  <c r="J953" i="5"/>
  <c r="K953" i="5" s="1"/>
  <c r="L953" i="5" s="1"/>
  <c r="J954" i="5"/>
  <c r="K954" i="5" s="1"/>
  <c r="L954" i="5" s="1"/>
  <c r="J955" i="5"/>
  <c r="K955" i="5" s="1"/>
  <c r="L955" i="5" s="1"/>
  <c r="J956" i="5"/>
  <c r="K956" i="5" s="1"/>
  <c r="L956" i="5" s="1"/>
  <c r="J957" i="5"/>
  <c r="K957" i="5" s="1"/>
  <c r="L957" i="5" s="1"/>
  <c r="J958" i="5"/>
  <c r="K958" i="5" s="1"/>
  <c r="L958" i="5" s="1"/>
  <c r="J959" i="5"/>
  <c r="K959" i="5" s="1"/>
  <c r="L959" i="5" s="1"/>
  <c r="J960" i="5"/>
  <c r="K960" i="5" s="1"/>
  <c r="L960" i="5" s="1"/>
  <c r="J961" i="5"/>
  <c r="K961" i="5" s="1"/>
  <c r="L961" i="5" s="1"/>
  <c r="J962" i="5"/>
  <c r="K962" i="5" s="1"/>
  <c r="L962" i="5" s="1"/>
  <c r="J963" i="5"/>
  <c r="K963" i="5" s="1"/>
  <c r="L963" i="5" s="1"/>
  <c r="J964" i="5"/>
  <c r="K964" i="5" s="1"/>
  <c r="L964" i="5" s="1"/>
  <c r="M964" i="5" s="1"/>
  <c r="J965" i="5"/>
  <c r="K965" i="5" s="1"/>
  <c r="L965" i="5" s="1"/>
  <c r="J966" i="5"/>
  <c r="K966" i="5" s="1"/>
  <c r="L966" i="5" s="1"/>
  <c r="J967" i="5"/>
  <c r="K967" i="5" s="1"/>
  <c r="L967" i="5" s="1"/>
  <c r="M967" i="5" s="1"/>
  <c r="J968" i="5"/>
  <c r="K968" i="5" s="1"/>
  <c r="L968" i="5" s="1"/>
  <c r="J969" i="5"/>
  <c r="K969" i="5" s="1"/>
  <c r="L969" i="5"/>
  <c r="J970" i="5"/>
  <c r="K970" i="5" s="1"/>
  <c r="L970" i="5" s="1"/>
  <c r="J971" i="5"/>
  <c r="K971" i="5" s="1"/>
  <c r="L971" i="5" s="1"/>
  <c r="J972" i="5"/>
  <c r="K972" i="5" s="1"/>
  <c r="L972" i="5" s="1"/>
  <c r="J973" i="5"/>
  <c r="K973" i="5" s="1"/>
  <c r="L973" i="5" s="1"/>
  <c r="J974" i="5"/>
  <c r="K974" i="5" s="1"/>
  <c r="L974" i="5" s="1"/>
  <c r="J975" i="5"/>
  <c r="K975" i="5" s="1"/>
  <c r="L975" i="5" s="1"/>
  <c r="J976" i="5"/>
  <c r="K976" i="5" s="1"/>
  <c r="L976" i="5" s="1"/>
  <c r="J977" i="5"/>
  <c r="K977" i="5" s="1"/>
  <c r="L977" i="5" s="1"/>
  <c r="J978" i="5"/>
  <c r="K978" i="5" s="1"/>
  <c r="L978" i="5" s="1"/>
  <c r="J979" i="5"/>
  <c r="K979" i="5" s="1"/>
  <c r="L979" i="5" s="1"/>
  <c r="J980" i="5"/>
  <c r="K980" i="5" s="1"/>
  <c r="L980" i="5" s="1"/>
  <c r="J981" i="5"/>
  <c r="K981" i="5" s="1"/>
  <c r="L981" i="5" s="1"/>
  <c r="J982" i="5"/>
  <c r="K982" i="5" s="1"/>
  <c r="L982" i="5" s="1"/>
  <c r="J983" i="5"/>
  <c r="K983" i="5" s="1"/>
  <c r="L983" i="5" s="1"/>
  <c r="J984" i="5"/>
  <c r="K984" i="5" s="1"/>
  <c r="L984" i="5" s="1"/>
  <c r="J985" i="5"/>
  <c r="K985" i="5" s="1"/>
  <c r="L985" i="5" s="1"/>
  <c r="J986" i="5"/>
  <c r="K986" i="5" s="1"/>
  <c r="L986" i="5" s="1"/>
  <c r="J987" i="5"/>
  <c r="K987" i="5" s="1"/>
  <c r="L987" i="5" s="1"/>
  <c r="J988" i="5"/>
  <c r="K988" i="5" s="1"/>
  <c r="L988" i="5" s="1"/>
  <c r="J989" i="5"/>
  <c r="K989" i="5" s="1"/>
  <c r="L989" i="5" s="1"/>
  <c r="J990" i="5"/>
  <c r="K990" i="5" s="1"/>
  <c r="L990" i="5" s="1"/>
  <c r="J991" i="5"/>
  <c r="K991" i="5" s="1"/>
  <c r="L991" i="5" s="1"/>
  <c r="J992" i="5"/>
  <c r="K992" i="5" s="1"/>
  <c r="L992" i="5" s="1"/>
  <c r="J993" i="5"/>
  <c r="K993" i="5" s="1"/>
  <c r="L993" i="5" s="1"/>
  <c r="J994" i="5"/>
  <c r="K994" i="5" s="1"/>
  <c r="L994" i="5" s="1"/>
  <c r="J995" i="5"/>
  <c r="K995" i="5" s="1"/>
  <c r="L995" i="5" s="1"/>
  <c r="J996" i="5"/>
  <c r="K996" i="5" s="1"/>
  <c r="L996" i="5" s="1"/>
  <c r="J997" i="5"/>
  <c r="K997" i="5" s="1"/>
  <c r="L997" i="5" s="1"/>
  <c r="J998" i="5"/>
  <c r="K998" i="5" s="1"/>
  <c r="L998" i="5" s="1"/>
  <c r="J999" i="5"/>
  <c r="K999" i="5" s="1"/>
  <c r="L999" i="5" s="1"/>
  <c r="J1000" i="5"/>
  <c r="K1000" i="5" s="1"/>
  <c r="L1000" i="5" s="1"/>
  <c r="J1001" i="5"/>
  <c r="K1001" i="5" s="1"/>
  <c r="L1001" i="5" s="1"/>
  <c r="M1001" i="5" s="1"/>
  <c r="J1002" i="5"/>
  <c r="K1002" i="5" s="1"/>
  <c r="L1002" i="5" s="1"/>
  <c r="J1003" i="5"/>
  <c r="K1003" i="5" s="1"/>
  <c r="L1003" i="5" s="1"/>
  <c r="J1004" i="5"/>
  <c r="K1004" i="5" s="1"/>
  <c r="L1004" i="5" s="1"/>
  <c r="J1005" i="5"/>
  <c r="K1005" i="5" s="1"/>
  <c r="L1005" i="5" s="1"/>
  <c r="J1006" i="5"/>
  <c r="K1006" i="5" s="1"/>
  <c r="L1006" i="5" s="1"/>
  <c r="J1007" i="5"/>
  <c r="K1007" i="5" s="1"/>
  <c r="L1007" i="5" s="1"/>
  <c r="M1007" i="5" s="1"/>
  <c r="J1008" i="5"/>
  <c r="K1008" i="5" s="1"/>
  <c r="L1008" i="5" s="1"/>
  <c r="J1009" i="5"/>
  <c r="K1009" i="5" s="1"/>
  <c r="L1009" i="5" s="1"/>
  <c r="J1010" i="5"/>
  <c r="K1010" i="5" s="1"/>
  <c r="L1010" i="5" s="1"/>
  <c r="M782" i="2"/>
  <c r="N782" i="2" s="1"/>
  <c r="M783" i="2"/>
  <c r="N783" i="2" s="1"/>
  <c r="M784" i="2"/>
  <c r="N784" i="2" s="1"/>
  <c r="M785" i="2"/>
  <c r="N785" i="2" s="1"/>
  <c r="M786" i="2"/>
  <c r="N786" i="2" s="1"/>
  <c r="M787" i="2"/>
  <c r="N787" i="2" s="1"/>
  <c r="M788" i="2"/>
  <c r="N788" i="2" s="1"/>
  <c r="M789" i="2"/>
  <c r="N789" i="2" s="1"/>
  <c r="M790" i="2"/>
  <c r="N790" i="2" s="1"/>
  <c r="M791" i="2"/>
  <c r="N791" i="2" s="1"/>
  <c r="M792" i="2"/>
  <c r="N792" i="2" s="1"/>
  <c r="M793" i="2"/>
  <c r="N793" i="2" s="1"/>
  <c r="M794" i="2"/>
  <c r="N794" i="2" s="1"/>
  <c r="M795" i="2"/>
  <c r="N795" i="2" s="1"/>
  <c r="M796" i="2"/>
  <c r="N796" i="2" s="1"/>
  <c r="M797" i="2"/>
  <c r="N797" i="2" s="1"/>
  <c r="M798" i="2"/>
  <c r="N798" i="2" s="1"/>
  <c r="M799" i="2"/>
  <c r="N799" i="2" s="1"/>
  <c r="M800" i="2"/>
  <c r="N800" i="2" s="1"/>
  <c r="M801" i="2"/>
  <c r="N801" i="2" s="1"/>
  <c r="M802" i="2"/>
  <c r="N802" i="2" s="1"/>
  <c r="M803" i="2"/>
  <c r="N803" i="2" s="1"/>
  <c r="M804" i="2"/>
  <c r="N804" i="2" s="1"/>
  <c r="M805" i="2"/>
  <c r="N805" i="2" s="1"/>
  <c r="M806" i="2"/>
  <c r="N806" i="2" s="1"/>
  <c r="M807" i="2"/>
  <c r="N807" i="2" s="1"/>
  <c r="M808" i="2"/>
  <c r="N808" i="2" s="1"/>
  <c r="M809" i="2"/>
  <c r="N809" i="2" s="1"/>
  <c r="M810" i="2"/>
  <c r="N810" i="2" s="1"/>
  <c r="M811" i="2"/>
  <c r="N811" i="2" s="1"/>
  <c r="M812" i="2"/>
  <c r="N812" i="2" s="1"/>
  <c r="M813" i="2"/>
  <c r="N813" i="2" s="1"/>
  <c r="M814" i="2"/>
  <c r="N814" i="2" s="1"/>
  <c r="M815" i="2"/>
  <c r="N815" i="2" s="1"/>
  <c r="M816" i="2"/>
  <c r="N816" i="2" s="1"/>
  <c r="M817" i="2"/>
  <c r="N817" i="2" s="1"/>
  <c r="M818" i="2"/>
  <c r="N818" i="2" s="1"/>
  <c r="M819" i="2"/>
  <c r="N819" i="2" s="1"/>
  <c r="M820" i="2"/>
  <c r="N820" i="2" s="1"/>
  <c r="M821" i="2"/>
  <c r="N821" i="2" s="1"/>
  <c r="M822" i="2"/>
  <c r="N822" i="2" s="1"/>
  <c r="M824" i="2"/>
  <c r="N824" i="2" s="1"/>
  <c r="M825" i="2"/>
  <c r="N825" i="2" s="1"/>
  <c r="M826" i="2"/>
  <c r="N826" i="2" s="1"/>
  <c r="M827" i="2"/>
  <c r="N827" i="2" s="1"/>
  <c r="M828" i="2"/>
  <c r="N828" i="2" s="1"/>
  <c r="M829" i="2"/>
  <c r="N829" i="2" s="1"/>
  <c r="M830" i="2"/>
  <c r="N830" i="2" s="1"/>
  <c r="M831" i="2"/>
  <c r="N831" i="2" s="1"/>
  <c r="M832" i="2"/>
  <c r="N832" i="2" s="1"/>
  <c r="M833" i="2"/>
  <c r="N833" i="2" s="1"/>
  <c r="M834" i="2"/>
  <c r="N834" i="2" s="1"/>
  <c r="M835" i="2"/>
  <c r="N835" i="2" s="1"/>
  <c r="M836" i="2"/>
  <c r="N836" i="2" s="1"/>
  <c r="M837" i="2"/>
  <c r="N837" i="2" s="1"/>
  <c r="M838" i="2"/>
  <c r="N838" i="2" s="1"/>
  <c r="M839" i="2"/>
  <c r="N839" i="2" s="1"/>
  <c r="M840" i="2"/>
  <c r="N840" i="2" s="1"/>
  <c r="M841" i="2"/>
  <c r="N841" i="2" s="1"/>
  <c r="M842" i="2"/>
  <c r="N842" i="2" s="1"/>
  <c r="M843" i="2"/>
  <c r="N843" i="2" s="1"/>
  <c r="M844" i="2"/>
  <c r="N844" i="2" s="1"/>
  <c r="M845" i="2"/>
  <c r="N845" i="2" s="1"/>
  <c r="M846" i="2"/>
  <c r="N846" i="2" s="1"/>
  <c r="M847" i="2"/>
  <c r="N847" i="2" s="1"/>
  <c r="M848" i="2"/>
  <c r="N848" i="2" s="1"/>
  <c r="M849" i="2"/>
  <c r="N849" i="2" s="1"/>
  <c r="M850" i="2"/>
  <c r="N850" i="2" s="1"/>
  <c r="M851" i="2"/>
  <c r="N851" i="2" s="1"/>
  <c r="M852" i="2"/>
  <c r="N852" i="2" s="1"/>
  <c r="M853" i="2"/>
  <c r="N853" i="2" s="1"/>
  <c r="M854" i="2"/>
  <c r="N854" i="2" s="1"/>
  <c r="M855" i="2"/>
  <c r="N855" i="2" s="1"/>
  <c r="M856" i="2"/>
  <c r="N856" i="2" s="1"/>
  <c r="M857" i="2"/>
  <c r="N857" i="2" s="1"/>
  <c r="M858" i="2"/>
  <c r="N858" i="2" s="1"/>
  <c r="M859" i="2"/>
  <c r="N859" i="2" s="1"/>
  <c r="M860" i="2"/>
  <c r="N860" i="2" s="1"/>
  <c r="M861" i="2"/>
  <c r="N861" i="2" s="1"/>
  <c r="M862" i="2"/>
  <c r="N862" i="2" s="1"/>
  <c r="M863" i="2"/>
  <c r="N863" i="2" s="1"/>
  <c r="M864" i="2"/>
  <c r="N864" i="2" s="1"/>
  <c r="M865" i="2"/>
  <c r="N865" i="2" s="1"/>
  <c r="M866" i="2"/>
  <c r="N866" i="2" s="1"/>
  <c r="M867" i="2"/>
  <c r="N867" i="2" s="1"/>
  <c r="M868" i="2"/>
  <c r="N868" i="2" s="1"/>
  <c r="M869" i="2"/>
  <c r="N869" i="2" s="1"/>
  <c r="M870" i="2"/>
  <c r="N870" i="2" s="1"/>
  <c r="M871" i="2"/>
  <c r="N871" i="2" s="1"/>
  <c r="M872" i="2"/>
  <c r="N872" i="2" s="1"/>
  <c r="M873" i="2"/>
  <c r="N873" i="2" s="1"/>
  <c r="M874" i="2"/>
  <c r="N874" i="2" s="1"/>
  <c r="M875" i="2"/>
  <c r="N875" i="2" s="1"/>
  <c r="M876" i="2"/>
  <c r="N876" i="2" s="1"/>
  <c r="M877" i="2"/>
  <c r="N877" i="2" s="1"/>
  <c r="M878" i="2"/>
  <c r="N878" i="2" s="1"/>
  <c r="M879" i="2"/>
  <c r="N879" i="2" s="1"/>
  <c r="M880" i="2"/>
  <c r="N880" i="2" s="1"/>
  <c r="M881" i="2"/>
  <c r="N881" i="2" s="1"/>
  <c r="M882" i="2"/>
  <c r="N882" i="2" s="1"/>
  <c r="M883" i="2"/>
  <c r="N883" i="2" s="1"/>
  <c r="M884" i="2"/>
  <c r="N884" i="2" s="1"/>
  <c r="M885" i="2"/>
  <c r="N885" i="2" s="1"/>
  <c r="M886" i="2"/>
  <c r="N886" i="2" s="1"/>
  <c r="M887" i="2"/>
  <c r="N887" i="2" s="1"/>
  <c r="M888" i="2"/>
  <c r="N888" i="2" s="1"/>
  <c r="M889" i="2"/>
  <c r="N889" i="2" s="1"/>
  <c r="M890" i="2"/>
  <c r="N890" i="2" s="1"/>
  <c r="M891" i="2"/>
  <c r="N891" i="2" s="1"/>
  <c r="M892" i="2"/>
  <c r="N892" i="2" s="1"/>
  <c r="M893" i="2"/>
  <c r="N893" i="2" s="1"/>
  <c r="M894" i="2"/>
  <c r="N894" i="2" s="1"/>
  <c r="M895" i="2"/>
  <c r="N895" i="2" s="1"/>
  <c r="M896" i="2"/>
  <c r="N896" i="2" s="1"/>
  <c r="M897" i="2"/>
  <c r="N897" i="2" s="1"/>
  <c r="M898" i="2"/>
  <c r="N898" i="2" s="1"/>
  <c r="M899" i="2"/>
  <c r="N899" i="2" s="1"/>
  <c r="M900" i="2"/>
  <c r="N900" i="2" s="1"/>
  <c r="M901" i="2"/>
  <c r="N901" i="2" s="1"/>
  <c r="M902" i="2"/>
  <c r="N902" i="2" s="1"/>
  <c r="M903" i="2"/>
  <c r="N903" i="2" s="1"/>
  <c r="M904" i="2"/>
  <c r="N904" i="2" s="1"/>
  <c r="M905" i="2"/>
  <c r="N905" i="2" s="1"/>
  <c r="M906" i="2"/>
  <c r="N906" i="2" s="1"/>
  <c r="M907" i="2"/>
  <c r="N907" i="2" s="1"/>
  <c r="M908" i="2"/>
  <c r="N908" i="2" s="1"/>
  <c r="M909" i="2"/>
  <c r="N909" i="2" s="1"/>
  <c r="M910" i="2"/>
  <c r="N910" i="2" s="1"/>
  <c r="M911" i="2"/>
  <c r="N911" i="2" s="1"/>
  <c r="M912" i="2"/>
  <c r="N912" i="2" s="1"/>
  <c r="M913" i="2"/>
  <c r="N913" i="2" s="1"/>
  <c r="M914" i="2"/>
  <c r="N914" i="2" s="1"/>
  <c r="M915" i="2"/>
  <c r="N915" i="2" s="1"/>
  <c r="M916" i="2"/>
  <c r="N916" i="2" s="1"/>
  <c r="M917" i="2"/>
  <c r="N917" i="2" s="1"/>
  <c r="M918" i="2"/>
  <c r="N918" i="2" s="1"/>
  <c r="M919" i="2"/>
  <c r="N919" i="2" s="1"/>
  <c r="M920" i="2"/>
  <c r="N920" i="2" s="1"/>
  <c r="M921" i="2"/>
  <c r="N921" i="2" s="1"/>
  <c r="M922" i="2"/>
  <c r="N922" i="2" s="1"/>
  <c r="M923" i="2"/>
  <c r="N923" i="2" s="1"/>
  <c r="M924" i="2"/>
  <c r="N924" i="2" s="1"/>
  <c r="M925" i="2"/>
  <c r="N925" i="2" s="1"/>
  <c r="M926" i="2"/>
  <c r="N926" i="2" s="1"/>
  <c r="M927" i="2"/>
  <c r="N927" i="2" s="1"/>
  <c r="M928" i="2"/>
  <c r="N928" i="2" s="1"/>
  <c r="M929" i="2"/>
  <c r="N929" i="2" s="1"/>
  <c r="M930" i="2"/>
  <c r="N930" i="2" s="1"/>
  <c r="M931" i="2"/>
  <c r="N931" i="2" s="1"/>
  <c r="M932" i="2"/>
  <c r="N932" i="2" s="1"/>
  <c r="M933" i="2"/>
  <c r="N933" i="2" s="1"/>
  <c r="M934" i="2"/>
  <c r="N934" i="2" s="1"/>
  <c r="M935" i="2"/>
  <c r="N935" i="2" s="1"/>
  <c r="M936" i="2"/>
  <c r="N936" i="2" s="1"/>
  <c r="M937" i="2"/>
  <c r="N937" i="2" s="1"/>
  <c r="M938" i="2"/>
  <c r="N938" i="2" s="1"/>
  <c r="M939" i="2"/>
  <c r="N939" i="2" s="1"/>
  <c r="M940" i="2"/>
  <c r="N940" i="2" s="1"/>
  <c r="M941" i="2"/>
  <c r="N941" i="2" s="1"/>
  <c r="M942" i="2"/>
  <c r="N942" i="2" s="1"/>
  <c r="M943" i="2"/>
  <c r="N943" i="2" s="1"/>
  <c r="M944" i="2"/>
  <c r="N944" i="2" s="1"/>
  <c r="M945" i="2"/>
  <c r="N945" i="2" s="1"/>
  <c r="M946" i="2"/>
  <c r="N946" i="2" s="1"/>
  <c r="M947" i="2"/>
  <c r="N947" i="2" s="1"/>
  <c r="M948" i="2"/>
  <c r="N948" i="2" s="1"/>
  <c r="M949" i="2"/>
  <c r="N949" i="2" s="1"/>
  <c r="M950" i="2"/>
  <c r="N950" i="2" s="1"/>
  <c r="M951" i="2"/>
  <c r="N951" i="2" s="1"/>
  <c r="M952" i="2"/>
  <c r="N952" i="2" s="1"/>
  <c r="M953" i="2"/>
  <c r="N953" i="2" s="1"/>
  <c r="M954" i="2"/>
  <c r="N954" i="2" s="1"/>
  <c r="M955" i="2"/>
  <c r="N955" i="2" s="1"/>
  <c r="M956" i="2"/>
  <c r="N956" i="2" s="1"/>
  <c r="M957" i="2"/>
  <c r="N957" i="2" s="1"/>
  <c r="M958" i="2"/>
  <c r="N958" i="2" s="1"/>
  <c r="M959" i="2"/>
  <c r="N959" i="2" s="1"/>
  <c r="M960" i="2"/>
  <c r="N960" i="2" s="1"/>
  <c r="M961" i="2"/>
  <c r="N961" i="2" s="1"/>
  <c r="M962" i="2"/>
  <c r="N962" i="2" s="1"/>
  <c r="M963" i="2"/>
  <c r="N963" i="2" s="1"/>
  <c r="M964" i="2"/>
  <c r="N964" i="2" s="1"/>
  <c r="M965" i="2"/>
  <c r="N965" i="2" s="1"/>
  <c r="M966" i="2"/>
  <c r="N966" i="2" s="1"/>
  <c r="M967" i="2"/>
  <c r="N967" i="2" s="1"/>
  <c r="M968" i="2"/>
  <c r="N968" i="2" s="1"/>
  <c r="M969" i="2"/>
  <c r="N969" i="2" s="1"/>
  <c r="M970" i="2"/>
  <c r="N970" i="2" s="1"/>
  <c r="M971" i="2"/>
  <c r="N971" i="2" s="1"/>
  <c r="M972" i="2"/>
  <c r="N972" i="2" s="1"/>
  <c r="M973" i="2"/>
  <c r="N973" i="2" s="1"/>
  <c r="M974" i="2"/>
  <c r="N974" i="2" s="1"/>
  <c r="M975" i="2"/>
  <c r="N975" i="2" s="1"/>
  <c r="M976" i="2"/>
  <c r="N976" i="2" s="1"/>
  <c r="M977" i="2"/>
  <c r="N977" i="2" s="1"/>
  <c r="M978" i="2"/>
  <c r="N978" i="2" s="1"/>
  <c r="M979" i="2"/>
  <c r="N979" i="2" s="1"/>
  <c r="M980" i="2"/>
  <c r="N980" i="2" s="1"/>
  <c r="M981" i="2"/>
  <c r="N981" i="2" s="1"/>
  <c r="M982" i="2"/>
  <c r="N982" i="2" s="1"/>
  <c r="M983" i="2"/>
  <c r="N983" i="2" s="1"/>
  <c r="M984" i="2"/>
  <c r="N984" i="2" s="1"/>
  <c r="M985" i="2"/>
  <c r="N985" i="2" s="1"/>
  <c r="M986" i="2"/>
  <c r="N986" i="2" s="1"/>
  <c r="M987" i="2"/>
  <c r="N987" i="2" s="1"/>
  <c r="M988" i="2"/>
  <c r="N988" i="2" s="1"/>
  <c r="M989" i="2"/>
  <c r="N989" i="2" s="1"/>
  <c r="M990" i="2"/>
  <c r="N990" i="2" s="1"/>
  <c r="M991" i="2"/>
  <c r="N991" i="2" s="1"/>
  <c r="M992" i="2"/>
  <c r="N992" i="2" s="1"/>
  <c r="M993" i="2"/>
  <c r="N993" i="2" s="1"/>
  <c r="M994" i="2"/>
  <c r="N994" i="2" s="1"/>
  <c r="M995" i="2"/>
  <c r="N995" i="2" s="1"/>
  <c r="M996" i="2"/>
  <c r="N996" i="2" s="1"/>
  <c r="M997" i="2"/>
  <c r="N997" i="2" s="1"/>
  <c r="M998" i="2"/>
  <c r="N998" i="2" s="1"/>
  <c r="M999" i="2"/>
  <c r="N999" i="2" s="1"/>
  <c r="M1000" i="2"/>
  <c r="N1000" i="2" s="1"/>
  <c r="M1001" i="2"/>
  <c r="N1001" i="2" s="1"/>
  <c r="M1002" i="2"/>
  <c r="N1002" i="2" s="1"/>
  <c r="M1003" i="2"/>
  <c r="N1003" i="2" s="1"/>
  <c r="M1004" i="2"/>
  <c r="N1004" i="2" s="1"/>
  <c r="M1005" i="2"/>
  <c r="N1005" i="2" s="1"/>
  <c r="M1006" i="2"/>
  <c r="N1006" i="2" s="1"/>
  <c r="M1007" i="2"/>
  <c r="N1007" i="2" s="1"/>
  <c r="M1008" i="2"/>
  <c r="N1008" i="2" s="1"/>
  <c r="M1009" i="2"/>
  <c r="N1009" i="2" s="1"/>
  <c r="M1010" i="2"/>
  <c r="N1010" i="2" s="1"/>
  <c r="M670" i="2"/>
  <c r="N670" i="2" s="1"/>
  <c r="M671" i="2"/>
  <c r="N671" i="2" s="1"/>
  <c r="M672" i="2"/>
  <c r="N672" i="2" s="1"/>
  <c r="O672" i="2" s="1"/>
  <c r="M673" i="2"/>
  <c r="N673" i="2" s="1"/>
  <c r="M674" i="2"/>
  <c r="N674" i="2" s="1"/>
  <c r="O674" i="2" s="1"/>
  <c r="M675" i="2"/>
  <c r="N675" i="2" s="1"/>
  <c r="M676" i="2"/>
  <c r="N676" i="2" s="1"/>
  <c r="O676" i="2" s="1"/>
  <c r="M677" i="2"/>
  <c r="N677" i="2" s="1"/>
  <c r="M678" i="2"/>
  <c r="N678" i="2" s="1"/>
  <c r="M679" i="2"/>
  <c r="N679" i="2" s="1"/>
  <c r="O679" i="2" s="1"/>
  <c r="M680" i="2"/>
  <c r="N680" i="2" s="1"/>
  <c r="M681" i="2"/>
  <c r="N681" i="2" s="1"/>
  <c r="O681" i="2" s="1"/>
  <c r="M682" i="2"/>
  <c r="N682" i="2" s="1"/>
  <c r="M683" i="2"/>
  <c r="N683" i="2" s="1"/>
  <c r="O683" i="2" s="1"/>
  <c r="M684" i="2"/>
  <c r="N684" i="2" s="1"/>
  <c r="M685" i="2"/>
  <c r="N685" i="2" s="1"/>
  <c r="O685" i="2" s="1"/>
  <c r="M686" i="2"/>
  <c r="N686" i="2" s="1"/>
  <c r="M687" i="2"/>
  <c r="N687" i="2" s="1"/>
  <c r="O687" i="2" s="1"/>
  <c r="M688" i="2"/>
  <c r="N688" i="2" s="1"/>
  <c r="M689" i="2"/>
  <c r="N689" i="2" s="1"/>
  <c r="O689" i="2" s="1"/>
  <c r="M690" i="2"/>
  <c r="N690" i="2" s="1"/>
  <c r="M691" i="2"/>
  <c r="N691" i="2" s="1"/>
  <c r="O691" i="2" s="1"/>
  <c r="M692" i="2"/>
  <c r="N692" i="2" s="1"/>
  <c r="M693" i="2"/>
  <c r="N693" i="2" s="1"/>
  <c r="M694" i="2"/>
  <c r="N694" i="2" s="1"/>
  <c r="O694" i="2" s="1"/>
  <c r="M695" i="2"/>
  <c r="N695" i="2" s="1"/>
  <c r="M696" i="2"/>
  <c r="N696" i="2" s="1"/>
  <c r="O696" i="2" s="1"/>
  <c r="M697" i="2"/>
  <c r="N697" i="2" s="1"/>
  <c r="M698" i="2"/>
  <c r="N698" i="2" s="1"/>
  <c r="O698" i="2" s="1"/>
  <c r="M699" i="2"/>
  <c r="N699" i="2" s="1"/>
  <c r="M700" i="2"/>
  <c r="N700" i="2" s="1"/>
  <c r="M701" i="2"/>
  <c r="N701" i="2" s="1"/>
  <c r="M702" i="2"/>
  <c r="N702" i="2" s="1"/>
  <c r="O702" i="2" s="1"/>
  <c r="M703" i="2"/>
  <c r="N703" i="2" s="1"/>
  <c r="M704" i="2"/>
  <c r="N704" i="2" s="1"/>
  <c r="M705" i="2"/>
  <c r="N705" i="2" s="1"/>
  <c r="M706" i="2"/>
  <c r="N706" i="2" s="1"/>
  <c r="M707" i="2"/>
  <c r="N707" i="2" s="1"/>
  <c r="O707" i="2" s="1"/>
  <c r="M708" i="2"/>
  <c r="N708" i="2" s="1"/>
  <c r="M709" i="2"/>
  <c r="N709" i="2" s="1"/>
  <c r="O709" i="2" s="1"/>
  <c r="M710" i="2"/>
  <c r="N710" i="2" s="1"/>
  <c r="M711" i="2"/>
  <c r="M712" i="2"/>
  <c r="N712" i="2" s="1"/>
  <c r="M713" i="2"/>
  <c r="N713" i="2"/>
  <c r="O713" i="2" s="1"/>
  <c r="M714" i="2"/>
  <c r="N714" i="2" s="1"/>
  <c r="M715" i="2"/>
  <c r="N715" i="2" s="1"/>
  <c r="O715" i="2" s="1"/>
  <c r="M716" i="2"/>
  <c r="N716" i="2" s="1"/>
  <c r="M717" i="2"/>
  <c r="N717" i="2" s="1"/>
  <c r="O717" i="2" s="1"/>
  <c r="M718" i="2"/>
  <c r="N718" i="2" s="1"/>
  <c r="M719" i="2"/>
  <c r="N719" i="2" s="1"/>
  <c r="M720" i="2"/>
  <c r="N720" i="2" s="1"/>
  <c r="M721" i="2"/>
  <c r="N721" i="2" s="1"/>
  <c r="M722" i="2"/>
  <c r="N722" i="2" s="1"/>
  <c r="M723" i="2"/>
  <c r="N723" i="2" s="1"/>
  <c r="O723" i="2" s="1"/>
  <c r="M724" i="2"/>
  <c r="N724" i="2" s="1"/>
  <c r="M725" i="2"/>
  <c r="N725" i="2" s="1"/>
  <c r="M726" i="2"/>
  <c r="N726" i="2" s="1"/>
  <c r="M727" i="2"/>
  <c r="N727" i="2" s="1"/>
  <c r="O727" i="2" s="1"/>
  <c r="M728" i="2"/>
  <c r="N728" i="2" s="1"/>
  <c r="M729" i="2"/>
  <c r="N729" i="2" s="1"/>
  <c r="M730" i="2"/>
  <c r="N730" i="2"/>
  <c r="M731" i="2"/>
  <c r="N731" i="2" s="1"/>
  <c r="O731" i="2" s="1"/>
  <c r="M732" i="2"/>
  <c r="N732" i="2" s="1"/>
  <c r="M733" i="2"/>
  <c r="N733" i="2" s="1"/>
  <c r="M734" i="2"/>
  <c r="N734" i="2" s="1"/>
  <c r="M735" i="2"/>
  <c r="N735" i="2" s="1"/>
  <c r="M736" i="2"/>
  <c r="N736" i="2" s="1"/>
  <c r="M737" i="2"/>
  <c r="N737" i="2" s="1"/>
  <c r="M738" i="2"/>
  <c r="N738" i="2" s="1"/>
  <c r="M739" i="2"/>
  <c r="N739" i="2" s="1"/>
  <c r="O739" i="2" s="1"/>
  <c r="M740" i="2"/>
  <c r="N740" i="2" s="1"/>
  <c r="M741" i="2"/>
  <c r="N741" i="2" s="1"/>
  <c r="M742" i="2"/>
  <c r="N742" i="2" s="1"/>
  <c r="M743" i="2"/>
  <c r="N743" i="2" s="1"/>
  <c r="O743" i="2" s="1"/>
  <c r="M744" i="2"/>
  <c r="N744" i="2" s="1"/>
  <c r="M745" i="2"/>
  <c r="N745" i="2" s="1"/>
  <c r="M746" i="2"/>
  <c r="N746" i="2" s="1"/>
  <c r="O746" i="2" s="1"/>
  <c r="M747" i="2"/>
  <c r="N747" i="2" s="1"/>
  <c r="M748" i="2"/>
  <c r="N748" i="2" s="1"/>
  <c r="O748" i="2" s="1"/>
  <c r="M749" i="2"/>
  <c r="N749" i="2" s="1"/>
  <c r="M750" i="2"/>
  <c r="N750" i="2" s="1"/>
  <c r="O750" i="2" s="1"/>
  <c r="M751" i="2"/>
  <c r="N751" i="2" s="1"/>
  <c r="M752" i="2"/>
  <c r="N752" i="2" s="1"/>
  <c r="O752" i="2" s="1"/>
  <c r="M753" i="2"/>
  <c r="N753" i="2" s="1"/>
  <c r="M754" i="2"/>
  <c r="N754" i="2" s="1"/>
  <c r="M755" i="2"/>
  <c r="N755" i="2" s="1"/>
  <c r="M756" i="2"/>
  <c r="N756" i="2" s="1"/>
  <c r="M757" i="2"/>
  <c r="N757" i="2" s="1"/>
  <c r="M758" i="2"/>
  <c r="N758" i="2" s="1"/>
  <c r="O758" i="2" s="1"/>
  <c r="M759" i="2"/>
  <c r="N759" i="2" s="1"/>
  <c r="M760" i="2"/>
  <c r="N760" i="2" s="1"/>
  <c r="M761" i="2"/>
  <c r="N761" i="2" s="1"/>
  <c r="M762" i="2"/>
  <c r="N762" i="2" s="1"/>
  <c r="O762" i="2" s="1"/>
  <c r="M763" i="2"/>
  <c r="N763" i="2" s="1"/>
  <c r="M764" i="2"/>
  <c r="N764" i="2" s="1"/>
  <c r="O764" i="2" s="1"/>
  <c r="M765" i="2"/>
  <c r="N765" i="2" s="1"/>
  <c r="M766" i="2"/>
  <c r="N766" i="2" s="1"/>
  <c r="O766" i="2" s="1"/>
  <c r="M767" i="2"/>
  <c r="N767" i="2" s="1"/>
  <c r="M768" i="2"/>
  <c r="N768" i="2" s="1"/>
  <c r="M769" i="2"/>
  <c r="N769" i="2" s="1"/>
  <c r="M770" i="2"/>
  <c r="N770" i="2" s="1"/>
  <c r="M771" i="2"/>
  <c r="N771" i="2" s="1"/>
  <c r="M772" i="2"/>
  <c r="N772" i="2" s="1"/>
  <c r="M773" i="2"/>
  <c r="N773" i="2" s="1"/>
  <c r="O773" i="2" s="1"/>
  <c r="M774" i="2"/>
  <c r="N774" i="2" s="1"/>
  <c r="M775" i="2"/>
  <c r="N775" i="2" s="1"/>
  <c r="M776" i="2"/>
  <c r="N776" i="2" s="1"/>
  <c r="M777" i="2"/>
  <c r="N777" i="2" s="1"/>
  <c r="O777" i="2" s="1"/>
  <c r="M778" i="2"/>
  <c r="N778" i="2" s="1"/>
  <c r="M779" i="2"/>
  <c r="N779" i="2" s="1"/>
  <c r="J670" i="3"/>
  <c r="K670" i="3" s="1"/>
  <c r="F670" i="3"/>
  <c r="J671" i="3"/>
  <c r="K671" i="3" s="1"/>
  <c r="F671" i="3"/>
  <c r="J672" i="3"/>
  <c r="K672" i="3" s="1"/>
  <c r="L672" i="3" s="1"/>
  <c r="F672" i="3"/>
  <c r="J673" i="3"/>
  <c r="K673" i="3" s="1"/>
  <c r="F673" i="3"/>
  <c r="J674" i="3"/>
  <c r="K674" i="3" s="1"/>
  <c r="F674" i="3"/>
  <c r="J675" i="3"/>
  <c r="K675" i="3" s="1"/>
  <c r="F675" i="3"/>
  <c r="J676" i="3"/>
  <c r="K676" i="3" s="1"/>
  <c r="L676" i="3" s="1"/>
  <c r="F676" i="3"/>
  <c r="J677" i="3"/>
  <c r="K677" i="3" s="1"/>
  <c r="F677" i="3"/>
  <c r="J678" i="3"/>
  <c r="K678" i="3" s="1"/>
  <c r="F678" i="3"/>
  <c r="J679" i="3"/>
  <c r="K679" i="3" s="1"/>
  <c r="L679" i="3" s="1"/>
  <c r="F679" i="3"/>
  <c r="J680" i="3"/>
  <c r="K680" i="3" s="1"/>
  <c r="F680" i="3"/>
  <c r="J681" i="3"/>
  <c r="K681" i="3"/>
  <c r="F681" i="3"/>
  <c r="J682" i="3"/>
  <c r="K682" i="3" s="1"/>
  <c r="F682" i="3"/>
  <c r="J683" i="3"/>
  <c r="K683" i="3" s="1"/>
  <c r="L683" i="3" s="1"/>
  <c r="F683" i="3"/>
  <c r="J684" i="3"/>
  <c r="F684" i="3"/>
  <c r="J685" i="3"/>
  <c r="K685" i="3" s="1"/>
  <c r="L685" i="3" s="1"/>
  <c r="F685" i="3"/>
  <c r="J686" i="3"/>
  <c r="K686" i="3" s="1"/>
  <c r="F686" i="3"/>
  <c r="J687" i="3"/>
  <c r="K687" i="3" s="1"/>
  <c r="F687" i="3"/>
  <c r="J688" i="3"/>
  <c r="K688" i="3"/>
  <c r="F688" i="3"/>
  <c r="J689" i="3"/>
  <c r="K689" i="3" s="1"/>
  <c r="F689" i="3"/>
  <c r="J690" i="3"/>
  <c r="K690" i="3" s="1"/>
  <c r="F690" i="3"/>
  <c r="J691" i="3"/>
  <c r="K691" i="3" s="1"/>
  <c r="L691" i="3" s="1"/>
  <c r="F691" i="3"/>
  <c r="J692" i="3"/>
  <c r="K692" i="3" s="1"/>
  <c r="L692" i="3" s="1"/>
  <c r="F692" i="3"/>
  <c r="J693" i="3"/>
  <c r="K693" i="3" s="1"/>
  <c r="F693" i="3"/>
  <c r="J694" i="3"/>
  <c r="K694" i="3" s="1"/>
  <c r="F694" i="3"/>
  <c r="J695" i="3"/>
  <c r="K695" i="3" s="1"/>
  <c r="F695" i="3"/>
  <c r="J696" i="3"/>
  <c r="K696" i="3" s="1"/>
  <c r="F696" i="3"/>
  <c r="J697" i="3"/>
  <c r="K697" i="3" s="1"/>
  <c r="F697" i="3"/>
  <c r="J698" i="3"/>
  <c r="K698" i="3" s="1"/>
  <c r="L698" i="3" s="1"/>
  <c r="F698" i="3"/>
  <c r="J699" i="3"/>
  <c r="K699" i="3" s="1"/>
  <c r="L699" i="3" s="1"/>
  <c r="F699" i="3"/>
  <c r="J700" i="3"/>
  <c r="K700" i="3" s="1"/>
  <c r="L700" i="3" s="1"/>
  <c r="F700" i="3"/>
  <c r="J701" i="3"/>
  <c r="K701" i="3" s="1"/>
  <c r="F701" i="3"/>
  <c r="J702" i="3"/>
  <c r="K702" i="3" s="1"/>
  <c r="L702" i="3" s="1"/>
  <c r="F702" i="3"/>
  <c r="J703" i="3"/>
  <c r="K703" i="3" s="1"/>
  <c r="F703" i="3"/>
  <c r="J704" i="3"/>
  <c r="K704" i="3" s="1"/>
  <c r="F704" i="3"/>
  <c r="J705" i="3"/>
  <c r="K705" i="3" s="1"/>
  <c r="F705" i="3"/>
  <c r="J706" i="3"/>
  <c r="K706" i="3" s="1"/>
  <c r="L706" i="3" s="1"/>
  <c r="F706" i="3"/>
  <c r="J707" i="3"/>
  <c r="K707" i="3" s="1"/>
  <c r="L707" i="3" s="1"/>
  <c r="F707" i="3"/>
  <c r="J708" i="3"/>
  <c r="K708" i="3" s="1"/>
  <c r="F708" i="3"/>
  <c r="J709" i="3"/>
  <c r="K709" i="3" s="1"/>
  <c r="L709" i="3" s="1"/>
  <c r="F709" i="3"/>
  <c r="J710" i="3"/>
  <c r="K710" i="3" s="1"/>
  <c r="F710" i="3"/>
  <c r="J712" i="3"/>
  <c r="K712" i="3" s="1"/>
  <c r="F712" i="3"/>
  <c r="J713" i="3"/>
  <c r="K713" i="3" s="1"/>
  <c r="F713" i="3"/>
  <c r="J714" i="3"/>
  <c r="K714" i="3" s="1"/>
  <c r="F714" i="3"/>
  <c r="J715" i="3"/>
  <c r="K715" i="3" s="1"/>
  <c r="F715" i="3"/>
  <c r="J716" i="3"/>
  <c r="K716" i="3" s="1"/>
  <c r="F716" i="3"/>
  <c r="J717" i="3"/>
  <c r="K717" i="3" s="1"/>
  <c r="F717" i="3"/>
  <c r="J718" i="3"/>
  <c r="K718" i="3" s="1"/>
  <c r="F718" i="3"/>
  <c r="J719" i="3"/>
  <c r="K719" i="3"/>
  <c r="F719" i="3"/>
  <c r="J720" i="3"/>
  <c r="K720" i="3" s="1"/>
  <c r="F720" i="3"/>
  <c r="J721" i="3"/>
  <c r="K721" i="3" s="1"/>
  <c r="F721" i="3"/>
  <c r="J722" i="3"/>
  <c r="K722" i="3" s="1"/>
  <c r="F722" i="3"/>
  <c r="J723" i="3"/>
  <c r="K723" i="3" s="1"/>
  <c r="F723" i="3"/>
  <c r="J724" i="3"/>
  <c r="K724" i="3" s="1"/>
  <c r="F724" i="3"/>
  <c r="J725" i="3"/>
  <c r="K725" i="3" s="1"/>
  <c r="F725" i="3"/>
  <c r="J726" i="3"/>
  <c r="K726" i="3" s="1"/>
  <c r="F726" i="3"/>
  <c r="J727" i="3"/>
  <c r="K727" i="3" s="1"/>
  <c r="F727" i="3"/>
  <c r="J728" i="3"/>
  <c r="K728" i="3" s="1"/>
  <c r="F728" i="3"/>
  <c r="J729" i="3"/>
  <c r="K729" i="3" s="1"/>
  <c r="F729" i="3"/>
  <c r="J730" i="3"/>
  <c r="K730" i="3" s="1"/>
  <c r="F730" i="3"/>
  <c r="J731" i="3"/>
  <c r="K731" i="3" s="1"/>
  <c r="F731" i="3"/>
  <c r="J732" i="3"/>
  <c r="K732" i="3" s="1"/>
  <c r="F732" i="3"/>
  <c r="J734" i="3"/>
  <c r="K734" i="3" s="1"/>
  <c r="F734" i="3"/>
  <c r="J735" i="3"/>
  <c r="K735" i="3" s="1"/>
  <c r="F735" i="3"/>
  <c r="J736" i="3"/>
  <c r="K736" i="3" s="1"/>
  <c r="F736" i="3"/>
  <c r="J737" i="3"/>
  <c r="K737" i="3" s="1"/>
  <c r="F737" i="3"/>
  <c r="J738" i="3"/>
  <c r="K738" i="3" s="1"/>
  <c r="L738" i="3" s="1"/>
  <c r="F738" i="3"/>
  <c r="J739" i="3"/>
  <c r="K739" i="3" s="1"/>
  <c r="F739" i="3"/>
  <c r="J740" i="3"/>
  <c r="K740" i="3" s="1"/>
  <c r="F740" i="3"/>
  <c r="J741" i="3"/>
  <c r="K741" i="3" s="1"/>
  <c r="F741" i="3"/>
  <c r="J742" i="3"/>
  <c r="K742" i="3" s="1"/>
  <c r="F742" i="3"/>
  <c r="J743" i="3"/>
  <c r="K743" i="3" s="1"/>
  <c r="F743" i="3"/>
  <c r="J744" i="3"/>
  <c r="K744" i="3" s="1"/>
  <c r="L744" i="3" s="1"/>
  <c r="F744" i="3"/>
  <c r="J745" i="3"/>
  <c r="K745" i="3" s="1"/>
  <c r="L745" i="3" s="1"/>
  <c r="F745" i="3"/>
  <c r="J746" i="3"/>
  <c r="K746" i="3" s="1"/>
  <c r="F746" i="3"/>
  <c r="J747" i="3"/>
  <c r="K747" i="3" s="1"/>
  <c r="L747" i="3" s="1"/>
  <c r="F747" i="3"/>
  <c r="J748" i="3"/>
  <c r="K748" i="3" s="1"/>
  <c r="F748" i="3"/>
  <c r="J749" i="3"/>
  <c r="K749" i="3" s="1"/>
  <c r="L749" i="3" s="1"/>
  <c r="F749" i="3"/>
  <c r="J750" i="3"/>
  <c r="K750" i="3" s="1"/>
  <c r="F750" i="3"/>
  <c r="J751" i="3"/>
  <c r="K751" i="3" s="1"/>
  <c r="F751" i="3"/>
  <c r="J752" i="3"/>
  <c r="K752" i="3" s="1"/>
  <c r="F752" i="3"/>
  <c r="J753" i="3"/>
  <c r="K753" i="3" s="1"/>
  <c r="L753" i="3"/>
  <c r="F753" i="3"/>
  <c r="J754" i="3"/>
  <c r="K754" i="3" s="1"/>
  <c r="F754" i="3"/>
  <c r="J755" i="3"/>
  <c r="K755" i="3" s="1"/>
  <c r="L755" i="3" s="1"/>
  <c r="F755" i="3"/>
  <c r="J756" i="3"/>
  <c r="K756" i="3" s="1"/>
  <c r="L756" i="3" s="1"/>
  <c r="F756" i="3"/>
  <c r="J757" i="3"/>
  <c r="K757" i="3" s="1"/>
  <c r="L757" i="3" s="1"/>
  <c r="F757" i="3"/>
  <c r="J758" i="3"/>
  <c r="K758" i="3" s="1"/>
  <c r="F758" i="3"/>
  <c r="J759" i="3"/>
  <c r="K759" i="3" s="1"/>
  <c r="L759" i="3" s="1"/>
  <c r="F759" i="3"/>
  <c r="J760" i="3"/>
  <c r="K760" i="3" s="1"/>
  <c r="F760" i="3"/>
  <c r="J761" i="3"/>
  <c r="K761" i="3" s="1"/>
  <c r="L761" i="3" s="1"/>
  <c r="O761" i="3" s="1"/>
  <c r="D763" i="22" s="1"/>
  <c r="F761" i="3"/>
  <c r="J762" i="3"/>
  <c r="K762" i="3" s="1"/>
  <c r="F762" i="3"/>
  <c r="J763" i="3"/>
  <c r="K763" i="3" s="1"/>
  <c r="L763" i="3" s="1"/>
  <c r="F763" i="3"/>
  <c r="J764" i="3"/>
  <c r="K764" i="3" s="1"/>
  <c r="F764" i="3"/>
  <c r="J765" i="3"/>
  <c r="K765" i="3" s="1"/>
  <c r="L765" i="3" s="1"/>
  <c r="F765" i="3"/>
  <c r="J766" i="3"/>
  <c r="K766" i="3" s="1"/>
  <c r="F766" i="3"/>
  <c r="J767" i="3"/>
  <c r="K767" i="3" s="1"/>
  <c r="L767" i="3" s="1"/>
  <c r="F767" i="3"/>
  <c r="J768" i="3"/>
  <c r="K768" i="3" s="1"/>
  <c r="L768" i="3" s="1"/>
  <c r="F768" i="3"/>
  <c r="J769" i="3"/>
  <c r="K769" i="3" s="1"/>
  <c r="L769" i="3" s="1"/>
  <c r="F769" i="3"/>
  <c r="J770" i="3"/>
  <c r="K770" i="3" s="1"/>
  <c r="L770" i="3" s="1"/>
  <c r="F770" i="3"/>
  <c r="J771" i="3"/>
  <c r="K771" i="3" s="1"/>
  <c r="F771" i="3"/>
  <c r="J772" i="3"/>
  <c r="K772" i="3" s="1"/>
  <c r="F772" i="3"/>
  <c r="J773" i="3"/>
  <c r="K773" i="3" s="1"/>
  <c r="F773" i="3"/>
  <c r="J774" i="3"/>
  <c r="K774" i="3" s="1"/>
  <c r="L774" i="3" s="1"/>
  <c r="F774" i="3"/>
  <c r="J775" i="3"/>
  <c r="K775" i="3" s="1"/>
  <c r="F775" i="3"/>
  <c r="J776" i="3"/>
  <c r="K776" i="3" s="1"/>
  <c r="L776" i="3" s="1"/>
  <c r="F776" i="3"/>
  <c r="J777" i="3"/>
  <c r="K777" i="3" s="1"/>
  <c r="F777" i="3"/>
  <c r="J778" i="3"/>
  <c r="K778" i="3" s="1"/>
  <c r="L778" i="3" s="1"/>
  <c r="F778" i="3"/>
  <c r="J779" i="3"/>
  <c r="K779" i="3" s="1"/>
  <c r="F779" i="3"/>
  <c r="F670" i="4"/>
  <c r="I670" i="4" s="1"/>
  <c r="F672" i="22" s="1"/>
  <c r="F671" i="4"/>
  <c r="I671" i="4" s="1"/>
  <c r="F673" i="22" s="1"/>
  <c r="F672" i="4"/>
  <c r="I672" i="4" s="1"/>
  <c r="F674" i="22" s="1"/>
  <c r="F673" i="4"/>
  <c r="I673" i="4" s="1"/>
  <c r="F675" i="22" s="1"/>
  <c r="F674" i="4"/>
  <c r="I674" i="4" s="1"/>
  <c r="F676" i="22" s="1"/>
  <c r="F675" i="4"/>
  <c r="I675" i="4" s="1"/>
  <c r="F677" i="22" s="1"/>
  <c r="F676" i="4"/>
  <c r="I676" i="4" s="1"/>
  <c r="F678" i="22" s="1"/>
  <c r="F677" i="4"/>
  <c r="I677" i="4" s="1"/>
  <c r="F679" i="22" s="1"/>
  <c r="F678" i="4"/>
  <c r="I678" i="4" s="1"/>
  <c r="F680" i="22" s="1"/>
  <c r="F679" i="4"/>
  <c r="I679" i="4" s="1"/>
  <c r="F681" i="22" s="1"/>
  <c r="F680" i="4"/>
  <c r="I680" i="4" s="1"/>
  <c r="F682" i="22" s="1"/>
  <c r="F681" i="4"/>
  <c r="I681" i="4" s="1"/>
  <c r="F683" i="22" s="1"/>
  <c r="F682" i="4"/>
  <c r="I682" i="4" s="1"/>
  <c r="F684" i="22" s="1"/>
  <c r="F683" i="4"/>
  <c r="I683" i="4" s="1"/>
  <c r="F685" i="22" s="1"/>
  <c r="F684" i="4"/>
  <c r="F685" i="4"/>
  <c r="I685" i="4" s="1"/>
  <c r="F687" i="22" s="1"/>
  <c r="F686" i="4"/>
  <c r="I686" i="4"/>
  <c r="F688" i="22" s="1"/>
  <c r="F687" i="4"/>
  <c r="I687" i="4" s="1"/>
  <c r="F689" i="22" s="1"/>
  <c r="F688" i="4"/>
  <c r="I688" i="4" s="1"/>
  <c r="F690" i="22" s="1"/>
  <c r="F689" i="4"/>
  <c r="I689" i="4" s="1"/>
  <c r="F691" i="22" s="1"/>
  <c r="F690" i="4"/>
  <c r="I690" i="4" s="1"/>
  <c r="F692" i="22" s="1"/>
  <c r="F691" i="4"/>
  <c r="I691" i="4" s="1"/>
  <c r="F693" i="22" s="1"/>
  <c r="F692" i="4"/>
  <c r="I692" i="4" s="1"/>
  <c r="F694" i="22" s="1"/>
  <c r="F693" i="4"/>
  <c r="I693" i="4" s="1"/>
  <c r="F695" i="22" s="1"/>
  <c r="F694" i="4"/>
  <c r="I694" i="4" s="1"/>
  <c r="F696" i="22" s="1"/>
  <c r="F695" i="4"/>
  <c r="I695" i="4" s="1"/>
  <c r="F697" i="22" s="1"/>
  <c r="F696" i="4"/>
  <c r="I696" i="4" s="1"/>
  <c r="F698" i="22" s="1"/>
  <c r="F697" i="4"/>
  <c r="I697" i="4" s="1"/>
  <c r="F699" i="22" s="1"/>
  <c r="F698" i="4"/>
  <c r="I698" i="4" s="1"/>
  <c r="F700" i="22" s="1"/>
  <c r="F699" i="4"/>
  <c r="I699" i="4" s="1"/>
  <c r="F701" i="22" s="1"/>
  <c r="F700" i="4"/>
  <c r="I700" i="4" s="1"/>
  <c r="F702" i="22" s="1"/>
  <c r="F701" i="4"/>
  <c r="I701" i="4" s="1"/>
  <c r="F703" i="22" s="1"/>
  <c r="F702" i="4"/>
  <c r="I702" i="4" s="1"/>
  <c r="F704" i="22" s="1"/>
  <c r="F703" i="4"/>
  <c r="I703" i="4" s="1"/>
  <c r="F705" i="22" s="1"/>
  <c r="F704" i="4"/>
  <c r="I704" i="4" s="1"/>
  <c r="F706" i="22" s="1"/>
  <c r="F705" i="4"/>
  <c r="I705" i="4" s="1"/>
  <c r="F707" i="22" s="1"/>
  <c r="F706" i="4"/>
  <c r="I706" i="4" s="1"/>
  <c r="F708" i="22" s="1"/>
  <c r="F707" i="4"/>
  <c r="I707" i="4" s="1"/>
  <c r="F709" i="22" s="1"/>
  <c r="F708" i="4"/>
  <c r="I708" i="4"/>
  <c r="F710" i="22" s="1"/>
  <c r="F709" i="4"/>
  <c r="I709" i="4" s="1"/>
  <c r="F711" i="22" s="1"/>
  <c r="F710" i="4"/>
  <c r="I710" i="4" s="1"/>
  <c r="F712" i="22" s="1"/>
  <c r="F711" i="4"/>
  <c r="I711" i="4" s="1"/>
  <c r="F713" i="22" s="1"/>
  <c r="F712" i="4"/>
  <c r="I712" i="4" s="1"/>
  <c r="F714" i="22" s="1"/>
  <c r="F713" i="4"/>
  <c r="I713" i="4" s="1"/>
  <c r="F715" i="22" s="1"/>
  <c r="F714" i="4"/>
  <c r="I714" i="4" s="1"/>
  <c r="F716" i="22" s="1"/>
  <c r="F715" i="4"/>
  <c r="I715" i="4" s="1"/>
  <c r="F717" i="22" s="1"/>
  <c r="F716" i="4"/>
  <c r="I716" i="4" s="1"/>
  <c r="F718" i="22" s="1"/>
  <c r="F717" i="4"/>
  <c r="I717" i="4" s="1"/>
  <c r="F719" i="22" s="1"/>
  <c r="F718" i="4"/>
  <c r="I718" i="4" s="1"/>
  <c r="F720" i="22" s="1"/>
  <c r="F719" i="4"/>
  <c r="I719" i="4" s="1"/>
  <c r="F721" i="22" s="1"/>
  <c r="F720" i="4"/>
  <c r="I720" i="4" s="1"/>
  <c r="F722" i="22" s="1"/>
  <c r="F721" i="4"/>
  <c r="I721" i="4" s="1"/>
  <c r="F723" i="22" s="1"/>
  <c r="F722" i="4"/>
  <c r="I722" i="4" s="1"/>
  <c r="F724" i="22" s="1"/>
  <c r="F723" i="4"/>
  <c r="I723" i="4" s="1"/>
  <c r="F725" i="22" s="1"/>
  <c r="F724" i="4"/>
  <c r="I724" i="4" s="1"/>
  <c r="F726" i="22" s="1"/>
  <c r="F725" i="4"/>
  <c r="I725" i="4" s="1"/>
  <c r="F727" i="22" s="1"/>
  <c r="F726" i="4"/>
  <c r="I726" i="4" s="1"/>
  <c r="F728" i="22" s="1"/>
  <c r="F727" i="4"/>
  <c r="I727" i="4" s="1"/>
  <c r="F729" i="22" s="1"/>
  <c r="F728" i="4"/>
  <c r="I728" i="4" s="1"/>
  <c r="F730" i="22" s="1"/>
  <c r="F729" i="4"/>
  <c r="I729" i="4" s="1"/>
  <c r="F731" i="22" s="1"/>
  <c r="F730" i="4"/>
  <c r="I730" i="4" s="1"/>
  <c r="F732" i="22" s="1"/>
  <c r="F731" i="4"/>
  <c r="I731" i="4" s="1"/>
  <c r="F733" i="22" s="1"/>
  <c r="F732" i="4"/>
  <c r="I732" i="4" s="1"/>
  <c r="F734" i="22" s="1"/>
  <c r="F733" i="4"/>
  <c r="I733" i="4" s="1"/>
  <c r="F735" i="22" s="1"/>
  <c r="F734" i="4"/>
  <c r="I734" i="4" s="1"/>
  <c r="F736" i="22" s="1"/>
  <c r="F735" i="4"/>
  <c r="I735" i="4" s="1"/>
  <c r="F737" i="22" s="1"/>
  <c r="F736" i="4"/>
  <c r="I736" i="4" s="1"/>
  <c r="F738" i="22" s="1"/>
  <c r="F737" i="4"/>
  <c r="I737" i="4" s="1"/>
  <c r="F739" i="22" s="1"/>
  <c r="F738" i="4"/>
  <c r="I738" i="4" s="1"/>
  <c r="F740" i="22" s="1"/>
  <c r="F739" i="4"/>
  <c r="I739" i="4" s="1"/>
  <c r="F741" i="22" s="1"/>
  <c r="F740" i="4"/>
  <c r="I740" i="4" s="1"/>
  <c r="F742" i="22" s="1"/>
  <c r="F741" i="4"/>
  <c r="I741" i="4" s="1"/>
  <c r="F743" i="22"/>
  <c r="F742" i="4"/>
  <c r="I742" i="4" s="1"/>
  <c r="F744" i="22" s="1"/>
  <c r="F743" i="4"/>
  <c r="I743" i="4" s="1"/>
  <c r="F745" i="22" s="1"/>
  <c r="F744" i="4"/>
  <c r="I744" i="4" s="1"/>
  <c r="F746" i="22" s="1"/>
  <c r="F745" i="4"/>
  <c r="I745" i="4" s="1"/>
  <c r="F747" i="22" s="1"/>
  <c r="F746" i="4"/>
  <c r="I746" i="4" s="1"/>
  <c r="F748" i="22" s="1"/>
  <c r="F747" i="4"/>
  <c r="I747" i="4" s="1"/>
  <c r="F749" i="22" s="1"/>
  <c r="F748" i="4"/>
  <c r="I748" i="4" s="1"/>
  <c r="F750" i="22" s="1"/>
  <c r="F749" i="4"/>
  <c r="I749" i="4" s="1"/>
  <c r="F751" i="22" s="1"/>
  <c r="F750" i="4"/>
  <c r="I750" i="4" s="1"/>
  <c r="F752" i="22" s="1"/>
  <c r="F751" i="4"/>
  <c r="I751" i="4" s="1"/>
  <c r="F753" i="22" s="1"/>
  <c r="F752" i="4"/>
  <c r="I752" i="4" s="1"/>
  <c r="F754" i="22" s="1"/>
  <c r="F753" i="4"/>
  <c r="I753" i="4" s="1"/>
  <c r="F755" i="22" s="1"/>
  <c r="F754" i="4"/>
  <c r="I754" i="4" s="1"/>
  <c r="F756" i="22" s="1"/>
  <c r="F755" i="4"/>
  <c r="I755" i="4" s="1"/>
  <c r="F757" i="22" s="1"/>
  <c r="F756" i="4"/>
  <c r="I756" i="4" s="1"/>
  <c r="F758" i="22" s="1"/>
  <c r="F757" i="4"/>
  <c r="I757" i="4" s="1"/>
  <c r="F759" i="22" s="1"/>
  <c r="F758" i="4"/>
  <c r="I758" i="4" s="1"/>
  <c r="F760" i="22" s="1"/>
  <c r="F759" i="4"/>
  <c r="I759" i="4" s="1"/>
  <c r="F761" i="22" s="1"/>
  <c r="F760" i="4"/>
  <c r="I760" i="4" s="1"/>
  <c r="F762" i="22" s="1"/>
  <c r="F761" i="4"/>
  <c r="I761" i="4" s="1"/>
  <c r="F763" i="22" s="1"/>
  <c r="F762" i="4"/>
  <c r="I762" i="4" s="1"/>
  <c r="F764" i="22" s="1"/>
  <c r="F763" i="4"/>
  <c r="I763" i="4" s="1"/>
  <c r="F765" i="22" s="1"/>
  <c r="F764" i="4"/>
  <c r="I764" i="4" s="1"/>
  <c r="F766" i="22" s="1"/>
  <c r="F765" i="4"/>
  <c r="I765" i="4" s="1"/>
  <c r="F767" i="22"/>
  <c r="F766" i="4"/>
  <c r="I766" i="4" s="1"/>
  <c r="F768" i="22" s="1"/>
  <c r="F767" i="4"/>
  <c r="I767" i="4" s="1"/>
  <c r="F769" i="22" s="1"/>
  <c r="F768" i="4"/>
  <c r="I768" i="4" s="1"/>
  <c r="F770" i="22" s="1"/>
  <c r="F769" i="4"/>
  <c r="I769" i="4" s="1"/>
  <c r="F771" i="22" s="1"/>
  <c r="F770" i="4"/>
  <c r="I770" i="4" s="1"/>
  <c r="F772" i="22" s="1"/>
  <c r="F771" i="4"/>
  <c r="I771" i="4" s="1"/>
  <c r="F773" i="22" s="1"/>
  <c r="F772" i="4"/>
  <c r="I772" i="4" s="1"/>
  <c r="F774" i="22" s="1"/>
  <c r="F773" i="4"/>
  <c r="I773" i="4" s="1"/>
  <c r="F775" i="22" s="1"/>
  <c r="F774" i="4"/>
  <c r="I774" i="4"/>
  <c r="F776" i="22" s="1"/>
  <c r="F775" i="4"/>
  <c r="I775" i="4" s="1"/>
  <c r="F777" i="22" s="1"/>
  <c r="F776" i="4"/>
  <c r="I776" i="4" s="1"/>
  <c r="F778" i="22" s="1"/>
  <c r="F777" i="4"/>
  <c r="I777" i="4" s="1"/>
  <c r="F779" i="22" s="1"/>
  <c r="F778" i="4"/>
  <c r="I778" i="4" s="1"/>
  <c r="F780" i="22" s="1"/>
  <c r="F779" i="4"/>
  <c r="I779" i="4" s="1"/>
  <c r="F781" i="22" s="1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J670" i="5"/>
  <c r="K670" i="5" s="1"/>
  <c r="J671" i="5"/>
  <c r="K671" i="5" s="1"/>
  <c r="L671" i="5" s="1"/>
  <c r="J672" i="5"/>
  <c r="K672" i="5" s="1"/>
  <c r="L672" i="5" s="1"/>
  <c r="J673" i="5"/>
  <c r="J674" i="5"/>
  <c r="K674" i="5" s="1"/>
  <c r="L674" i="5" s="1"/>
  <c r="J675" i="5"/>
  <c r="K675" i="5" s="1"/>
  <c r="L675" i="5" s="1"/>
  <c r="J676" i="5"/>
  <c r="K676" i="5" s="1"/>
  <c r="L676" i="5" s="1"/>
  <c r="J677" i="5"/>
  <c r="K677" i="5" s="1"/>
  <c r="L677" i="5" s="1"/>
  <c r="J678" i="5"/>
  <c r="K678" i="5" s="1"/>
  <c r="L678" i="5" s="1"/>
  <c r="J679" i="5"/>
  <c r="K679" i="5" s="1"/>
  <c r="L679" i="5" s="1"/>
  <c r="J680" i="5"/>
  <c r="K680" i="5" s="1"/>
  <c r="L680" i="5" s="1"/>
  <c r="J681" i="5"/>
  <c r="K681" i="5" s="1"/>
  <c r="L681" i="5" s="1"/>
  <c r="J682" i="5"/>
  <c r="K682" i="5" s="1"/>
  <c r="L682" i="5" s="1"/>
  <c r="J683" i="5"/>
  <c r="K683" i="5"/>
  <c r="L683" i="5" s="1"/>
  <c r="J684" i="5"/>
  <c r="K684" i="5" s="1"/>
  <c r="L684" i="5" s="1"/>
  <c r="J685" i="5"/>
  <c r="K685" i="5" s="1"/>
  <c r="L685" i="5" s="1"/>
  <c r="J686" i="5"/>
  <c r="K686" i="5" s="1"/>
  <c r="L686" i="5" s="1"/>
  <c r="M686" i="5" s="1"/>
  <c r="J687" i="5"/>
  <c r="K687" i="5" s="1"/>
  <c r="L687" i="5" s="1"/>
  <c r="J688" i="5"/>
  <c r="K688" i="5" s="1"/>
  <c r="L688" i="5" s="1"/>
  <c r="J689" i="5"/>
  <c r="K689" i="5" s="1"/>
  <c r="L689" i="5" s="1"/>
  <c r="J690" i="5"/>
  <c r="K690" i="5" s="1"/>
  <c r="L690" i="5" s="1"/>
  <c r="J691" i="5"/>
  <c r="K691" i="5"/>
  <c r="L691" i="5" s="1"/>
  <c r="J692" i="5"/>
  <c r="K692" i="5" s="1"/>
  <c r="L692" i="5" s="1"/>
  <c r="J693" i="5"/>
  <c r="K693" i="5" s="1"/>
  <c r="L693" i="5" s="1"/>
  <c r="J694" i="5"/>
  <c r="K694" i="5" s="1"/>
  <c r="L694" i="5" s="1"/>
  <c r="J695" i="5"/>
  <c r="K695" i="5" s="1"/>
  <c r="L695" i="5" s="1"/>
  <c r="J696" i="5"/>
  <c r="K696" i="5" s="1"/>
  <c r="L696" i="5" s="1"/>
  <c r="J697" i="5"/>
  <c r="K697" i="5" s="1"/>
  <c r="L697" i="5" s="1"/>
  <c r="J698" i="5"/>
  <c r="K698" i="5" s="1"/>
  <c r="L698" i="5" s="1"/>
  <c r="J699" i="5"/>
  <c r="K699" i="5"/>
  <c r="L699" i="5" s="1"/>
  <c r="J700" i="5"/>
  <c r="K700" i="5" s="1"/>
  <c r="L700" i="5" s="1"/>
  <c r="J701" i="5"/>
  <c r="K701" i="5" s="1"/>
  <c r="L701" i="5" s="1"/>
  <c r="J702" i="5"/>
  <c r="K702" i="5" s="1"/>
  <c r="L702" i="5" s="1"/>
  <c r="M702" i="5" s="1"/>
  <c r="J703" i="5"/>
  <c r="K703" i="5" s="1"/>
  <c r="L703" i="5" s="1"/>
  <c r="J704" i="5"/>
  <c r="K704" i="5" s="1"/>
  <c r="L704" i="5" s="1"/>
  <c r="J705" i="5"/>
  <c r="K705" i="5" s="1"/>
  <c r="L705" i="5" s="1"/>
  <c r="J706" i="5"/>
  <c r="K706" i="5" s="1"/>
  <c r="L706" i="5" s="1"/>
  <c r="J707" i="5"/>
  <c r="K707" i="5" s="1"/>
  <c r="L707" i="5" s="1"/>
  <c r="J708" i="5"/>
  <c r="K708" i="5" s="1"/>
  <c r="L708" i="5" s="1"/>
  <c r="J709" i="5"/>
  <c r="K709" i="5" s="1"/>
  <c r="L709" i="5" s="1"/>
  <c r="J710" i="5"/>
  <c r="K710" i="5" s="1"/>
  <c r="L710" i="5" s="1"/>
  <c r="J711" i="5"/>
  <c r="K711" i="5" s="1"/>
  <c r="L711" i="5" s="1"/>
  <c r="J712" i="5"/>
  <c r="K712" i="5" s="1"/>
  <c r="L712" i="5" s="1"/>
  <c r="J713" i="5"/>
  <c r="K713" i="5" s="1"/>
  <c r="L713" i="5" s="1"/>
  <c r="J714" i="5"/>
  <c r="K714" i="5" s="1"/>
  <c r="L714" i="5" s="1"/>
  <c r="J715" i="5"/>
  <c r="K715" i="5" s="1"/>
  <c r="L715" i="5" s="1"/>
  <c r="J716" i="5"/>
  <c r="K716" i="5" s="1"/>
  <c r="L716" i="5" s="1"/>
  <c r="J717" i="5"/>
  <c r="K717" i="5" s="1"/>
  <c r="L717" i="5" s="1"/>
  <c r="J718" i="5"/>
  <c r="K718" i="5" s="1"/>
  <c r="L718" i="5" s="1"/>
  <c r="J719" i="5"/>
  <c r="K719" i="5" s="1"/>
  <c r="L719" i="5" s="1"/>
  <c r="J720" i="5"/>
  <c r="K720" i="5" s="1"/>
  <c r="L720" i="5" s="1"/>
  <c r="J721" i="5"/>
  <c r="K721" i="5" s="1"/>
  <c r="L721" i="5" s="1"/>
  <c r="J722" i="5"/>
  <c r="K722" i="5" s="1"/>
  <c r="L722" i="5" s="1"/>
  <c r="J723" i="5"/>
  <c r="K723" i="5"/>
  <c r="L723" i="5" s="1"/>
  <c r="J724" i="5"/>
  <c r="K724" i="5" s="1"/>
  <c r="L724" i="5" s="1"/>
  <c r="J725" i="5"/>
  <c r="K725" i="5" s="1"/>
  <c r="L725" i="5" s="1"/>
  <c r="J726" i="5"/>
  <c r="K726" i="5" s="1"/>
  <c r="L726" i="5" s="1"/>
  <c r="J727" i="5"/>
  <c r="K727" i="5" s="1"/>
  <c r="L727" i="5" s="1"/>
  <c r="J728" i="5"/>
  <c r="K728" i="5" s="1"/>
  <c r="L728" i="5" s="1"/>
  <c r="J729" i="5"/>
  <c r="K729" i="5" s="1"/>
  <c r="L729" i="5" s="1"/>
  <c r="J730" i="5"/>
  <c r="K730" i="5" s="1"/>
  <c r="L730" i="5" s="1"/>
  <c r="J731" i="5"/>
  <c r="K731" i="5" s="1"/>
  <c r="L731" i="5" s="1"/>
  <c r="J732" i="5"/>
  <c r="K732" i="5" s="1"/>
  <c r="L732" i="5" s="1"/>
  <c r="J733" i="5"/>
  <c r="K733" i="5" s="1"/>
  <c r="L733" i="5" s="1"/>
  <c r="J734" i="5"/>
  <c r="K734" i="5" s="1"/>
  <c r="L734" i="5" s="1"/>
  <c r="J735" i="5"/>
  <c r="K735" i="5" s="1"/>
  <c r="L735" i="5" s="1"/>
  <c r="J736" i="5"/>
  <c r="K736" i="5" s="1"/>
  <c r="L736" i="5" s="1"/>
  <c r="J737" i="5"/>
  <c r="K737" i="5" s="1"/>
  <c r="L737" i="5" s="1"/>
  <c r="M737" i="5" s="1"/>
  <c r="J738" i="5"/>
  <c r="K738" i="5" s="1"/>
  <c r="L738" i="5" s="1"/>
  <c r="J739" i="5"/>
  <c r="K739" i="5" s="1"/>
  <c r="L739" i="5" s="1"/>
  <c r="M739" i="5" s="1"/>
  <c r="J740" i="5"/>
  <c r="K740" i="5" s="1"/>
  <c r="L740" i="5" s="1"/>
  <c r="J741" i="5"/>
  <c r="K741" i="5" s="1"/>
  <c r="L741" i="5" s="1"/>
  <c r="J742" i="5"/>
  <c r="K742" i="5" s="1"/>
  <c r="L742" i="5" s="1"/>
  <c r="J743" i="5"/>
  <c r="K743" i="5" s="1"/>
  <c r="L743" i="5" s="1"/>
  <c r="J744" i="5"/>
  <c r="K744" i="5" s="1"/>
  <c r="L744" i="5" s="1"/>
  <c r="J745" i="5"/>
  <c r="K745" i="5" s="1"/>
  <c r="L745" i="5" s="1"/>
  <c r="M745" i="5" s="1"/>
  <c r="J746" i="5"/>
  <c r="K746" i="5" s="1"/>
  <c r="L746" i="5" s="1"/>
  <c r="J747" i="5"/>
  <c r="K747" i="5" s="1"/>
  <c r="L747" i="5" s="1"/>
  <c r="J748" i="5"/>
  <c r="K748" i="5" s="1"/>
  <c r="L748" i="5" s="1"/>
  <c r="J749" i="5"/>
  <c r="K749" i="5" s="1"/>
  <c r="L749" i="5" s="1"/>
  <c r="J750" i="5"/>
  <c r="K750" i="5" s="1"/>
  <c r="L750" i="5" s="1"/>
  <c r="J751" i="5"/>
  <c r="K751" i="5" s="1"/>
  <c r="L751" i="5" s="1"/>
  <c r="J752" i="5"/>
  <c r="K752" i="5" s="1"/>
  <c r="L752" i="5" s="1"/>
  <c r="J753" i="5"/>
  <c r="K753" i="5" s="1"/>
  <c r="L753" i="5" s="1"/>
  <c r="J754" i="5"/>
  <c r="K754" i="5" s="1"/>
  <c r="L754" i="5" s="1"/>
  <c r="J755" i="5"/>
  <c r="K755" i="5" s="1"/>
  <c r="L755" i="5" s="1"/>
  <c r="J756" i="5"/>
  <c r="K756" i="5"/>
  <c r="L756" i="5" s="1"/>
  <c r="J757" i="5"/>
  <c r="K757" i="5" s="1"/>
  <c r="L757" i="5" s="1"/>
  <c r="J758" i="5"/>
  <c r="K758" i="5" s="1"/>
  <c r="L758" i="5" s="1"/>
  <c r="J759" i="5"/>
  <c r="K759" i="5" s="1"/>
  <c r="L759" i="5" s="1"/>
  <c r="J760" i="5"/>
  <c r="K760" i="5" s="1"/>
  <c r="L760" i="5" s="1"/>
  <c r="J761" i="5"/>
  <c r="K761" i="5" s="1"/>
  <c r="L761" i="5" s="1"/>
  <c r="J762" i="5"/>
  <c r="K762" i="5" s="1"/>
  <c r="L762" i="5" s="1"/>
  <c r="J763" i="5"/>
  <c r="K763" i="5" s="1"/>
  <c r="L763" i="5" s="1"/>
  <c r="J764" i="5"/>
  <c r="K764" i="5" s="1"/>
  <c r="L764" i="5" s="1"/>
  <c r="M764" i="5" s="1"/>
  <c r="J765" i="5"/>
  <c r="K765" i="5" s="1"/>
  <c r="L765" i="5" s="1"/>
  <c r="J766" i="5"/>
  <c r="K766" i="5" s="1"/>
  <c r="L766" i="5" s="1"/>
  <c r="J767" i="5"/>
  <c r="K767" i="5" s="1"/>
  <c r="L767" i="5" s="1"/>
  <c r="J768" i="5"/>
  <c r="K768" i="5" s="1"/>
  <c r="L768" i="5" s="1"/>
  <c r="M768" i="5" s="1"/>
  <c r="J769" i="5"/>
  <c r="K769" i="5" s="1"/>
  <c r="L769" i="5" s="1"/>
  <c r="J770" i="5"/>
  <c r="K770" i="5" s="1"/>
  <c r="L770" i="5" s="1"/>
  <c r="J771" i="5"/>
  <c r="K771" i="5" s="1"/>
  <c r="L771" i="5" s="1"/>
  <c r="J772" i="5"/>
  <c r="K772" i="5" s="1"/>
  <c r="L772" i="5" s="1"/>
  <c r="J773" i="5"/>
  <c r="K773" i="5" s="1"/>
  <c r="L773" i="5" s="1"/>
  <c r="J774" i="5"/>
  <c r="K774" i="5" s="1"/>
  <c r="L774" i="5" s="1"/>
  <c r="J775" i="5"/>
  <c r="K775" i="5"/>
  <c r="L775" i="5" s="1"/>
  <c r="J776" i="5"/>
  <c r="K776" i="5" s="1"/>
  <c r="L776" i="5" s="1"/>
  <c r="M776" i="5" s="1"/>
  <c r="J777" i="5"/>
  <c r="K777" i="5" s="1"/>
  <c r="L777" i="5" s="1"/>
  <c r="J778" i="5"/>
  <c r="K778" i="5" s="1"/>
  <c r="L778" i="5" s="1"/>
  <c r="J779" i="5"/>
  <c r="K779" i="5" s="1"/>
  <c r="L779" i="5" s="1"/>
  <c r="M494" i="2"/>
  <c r="N494" i="2" s="1"/>
  <c r="M495" i="2"/>
  <c r="N495" i="2" s="1"/>
  <c r="M496" i="2"/>
  <c r="N496" i="2" s="1"/>
  <c r="M497" i="2"/>
  <c r="N497" i="2" s="1"/>
  <c r="M498" i="2"/>
  <c r="N498" i="2" s="1"/>
  <c r="M499" i="2"/>
  <c r="N499" i="2" s="1"/>
  <c r="M500" i="2"/>
  <c r="N500" i="2"/>
  <c r="M501" i="2"/>
  <c r="N501" i="2" s="1"/>
  <c r="M502" i="2"/>
  <c r="N502" i="2" s="1"/>
  <c r="M503" i="2"/>
  <c r="N503" i="2" s="1"/>
  <c r="M504" i="2"/>
  <c r="N504" i="2" s="1"/>
  <c r="M505" i="2"/>
  <c r="N505" i="2" s="1"/>
  <c r="M506" i="2"/>
  <c r="N506" i="2"/>
  <c r="M507" i="2"/>
  <c r="N507" i="2" s="1"/>
  <c r="M508" i="2"/>
  <c r="N508" i="2" s="1"/>
  <c r="M509" i="2"/>
  <c r="N509" i="2" s="1"/>
  <c r="M510" i="2"/>
  <c r="N510" i="2"/>
  <c r="M511" i="2"/>
  <c r="N511" i="2" s="1"/>
  <c r="M512" i="2"/>
  <c r="N512" i="2" s="1"/>
  <c r="M513" i="2"/>
  <c r="N513" i="2" s="1"/>
  <c r="M514" i="2"/>
  <c r="N514" i="2" s="1"/>
  <c r="M515" i="2"/>
  <c r="N515" i="2" s="1"/>
  <c r="M516" i="2"/>
  <c r="N516" i="2" s="1"/>
  <c r="M517" i="2"/>
  <c r="N517" i="2" s="1"/>
  <c r="M518" i="2"/>
  <c r="N518" i="2" s="1"/>
  <c r="M519" i="2"/>
  <c r="N519" i="2" s="1"/>
  <c r="M520" i="2"/>
  <c r="N520" i="2" s="1"/>
  <c r="M521" i="2"/>
  <c r="N521" i="2" s="1"/>
  <c r="M522" i="2"/>
  <c r="N522" i="2" s="1"/>
  <c r="M523" i="2"/>
  <c r="N523" i="2" s="1"/>
  <c r="M524" i="2"/>
  <c r="N524" i="2" s="1"/>
  <c r="M525" i="2"/>
  <c r="N525" i="2" s="1"/>
  <c r="M526" i="2"/>
  <c r="N526" i="2" s="1"/>
  <c r="M527" i="2"/>
  <c r="N527" i="2" s="1"/>
  <c r="M528" i="2"/>
  <c r="N528" i="2" s="1"/>
  <c r="M529" i="2"/>
  <c r="N529" i="2" s="1"/>
  <c r="M530" i="2"/>
  <c r="N530" i="2"/>
  <c r="M531" i="2"/>
  <c r="N531" i="2" s="1"/>
  <c r="M532" i="2"/>
  <c r="N532" i="2" s="1"/>
  <c r="M533" i="2"/>
  <c r="N533" i="2" s="1"/>
  <c r="M534" i="2"/>
  <c r="N534" i="2" s="1"/>
  <c r="M535" i="2"/>
  <c r="N535" i="2" s="1"/>
  <c r="M536" i="2"/>
  <c r="N536" i="2" s="1"/>
  <c r="M537" i="2"/>
  <c r="N537" i="2" s="1"/>
  <c r="M538" i="2"/>
  <c r="N538" i="2"/>
  <c r="M539" i="2"/>
  <c r="N539" i="2" s="1"/>
  <c r="M540" i="2"/>
  <c r="N540" i="2" s="1"/>
  <c r="M541" i="2"/>
  <c r="N541" i="2" s="1"/>
  <c r="M542" i="2"/>
  <c r="N542" i="2" s="1"/>
  <c r="M543" i="2"/>
  <c r="N543" i="2" s="1"/>
  <c r="M544" i="2"/>
  <c r="N544" i="2" s="1"/>
  <c r="M545" i="2"/>
  <c r="N545" i="2" s="1"/>
  <c r="M546" i="2"/>
  <c r="N546" i="2"/>
  <c r="M547" i="2"/>
  <c r="N547" i="2" s="1"/>
  <c r="M548" i="2"/>
  <c r="N548" i="2" s="1"/>
  <c r="M549" i="2"/>
  <c r="N549" i="2" s="1"/>
  <c r="M550" i="2"/>
  <c r="N550" i="2" s="1"/>
  <c r="M551" i="2"/>
  <c r="N551" i="2" s="1"/>
  <c r="M552" i="2"/>
  <c r="N552" i="2" s="1"/>
  <c r="M553" i="2"/>
  <c r="N553" i="2" s="1"/>
  <c r="M554" i="2"/>
  <c r="N554" i="2"/>
  <c r="M555" i="2"/>
  <c r="N555" i="2" s="1"/>
  <c r="M556" i="2"/>
  <c r="N556" i="2" s="1"/>
  <c r="M557" i="2"/>
  <c r="N557" i="2" s="1"/>
  <c r="M558" i="2"/>
  <c r="N558" i="2" s="1"/>
  <c r="M559" i="2"/>
  <c r="N559" i="2" s="1"/>
  <c r="M560" i="2"/>
  <c r="N560" i="2" s="1"/>
  <c r="M561" i="2"/>
  <c r="N561" i="2" s="1"/>
  <c r="M562" i="2"/>
  <c r="N562" i="2" s="1"/>
  <c r="M563" i="2"/>
  <c r="N563" i="2" s="1"/>
  <c r="M564" i="2"/>
  <c r="N564" i="2" s="1"/>
  <c r="M565" i="2"/>
  <c r="N565" i="2" s="1"/>
  <c r="M566" i="2"/>
  <c r="N566" i="2" s="1"/>
  <c r="M567" i="2"/>
  <c r="N567" i="2" s="1"/>
  <c r="M568" i="2"/>
  <c r="N568" i="2" s="1"/>
  <c r="M569" i="2"/>
  <c r="N569" i="2" s="1"/>
  <c r="M570" i="2"/>
  <c r="N570" i="2" s="1"/>
  <c r="M571" i="2"/>
  <c r="N571" i="2" s="1"/>
  <c r="M572" i="2"/>
  <c r="N572" i="2" s="1"/>
  <c r="M573" i="2"/>
  <c r="N573" i="2" s="1"/>
  <c r="M574" i="2"/>
  <c r="N574" i="2" s="1"/>
  <c r="M575" i="2"/>
  <c r="N575" i="2" s="1"/>
  <c r="M576" i="2"/>
  <c r="N576" i="2" s="1"/>
  <c r="M577" i="2"/>
  <c r="N577" i="2" s="1"/>
  <c r="M578" i="2"/>
  <c r="N578" i="2" s="1"/>
  <c r="M579" i="2"/>
  <c r="N579" i="2" s="1"/>
  <c r="M580" i="2"/>
  <c r="N580" i="2" s="1"/>
  <c r="M581" i="2"/>
  <c r="N581" i="2" s="1"/>
  <c r="M582" i="2"/>
  <c r="N582" i="2" s="1"/>
  <c r="M583" i="2"/>
  <c r="N583" i="2" s="1"/>
  <c r="M584" i="2"/>
  <c r="N584" i="2" s="1"/>
  <c r="M585" i="2"/>
  <c r="N585" i="2" s="1"/>
  <c r="M586" i="2"/>
  <c r="N586" i="2"/>
  <c r="M587" i="2"/>
  <c r="N587" i="2" s="1"/>
  <c r="M588" i="2"/>
  <c r="N588" i="2" s="1"/>
  <c r="M589" i="2"/>
  <c r="N589" i="2" s="1"/>
  <c r="M590" i="2"/>
  <c r="N590" i="2" s="1"/>
  <c r="M591" i="2"/>
  <c r="N591" i="2" s="1"/>
  <c r="M592" i="2"/>
  <c r="N592" i="2" s="1"/>
  <c r="M593" i="2"/>
  <c r="N593" i="2" s="1"/>
  <c r="M594" i="2"/>
  <c r="N594" i="2"/>
  <c r="M595" i="2"/>
  <c r="N595" i="2" s="1"/>
  <c r="M596" i="2"/>
  <c r="N596" i="2" s="1"/>
  <c r="M597" i="2"/>
  <c r="N597" i="2" s="1"/>
  <c r="M598" i="2"/>
  <c r="N598" i="2" s="1"/>
  <c r="M599" i="2"/>
  <c r="N599" i="2" s="1"/>
  <c r="M600" i="2"/>
  <c r="N600" i="2" s="1"/>
  <c r="M601" i="2"/>
  <c r="N601" i="2" s="1"/>
  <c r="M602" i="2"/>
  <c r="N602" i="2" s="1"/>
  <c r="M603" i="2"/>
  <c r="N603" i="2" s="1"/>
  <c r="M604" i="2"/>
  <c r="N604" i="2" s="1"/>
  <c r="M605" i="2"/>
  <c r="N605" i="2" s="1"/>
  <c r="M606" i="2"/>
  <c r="N606" i="2" s="1"/>
  <c r="M607" i="2"/>
  <c r="N607" i="2" s="1"/>
  <c r="M608" i="2"/>
  <c r="N608" i="2" s="1"/>
  <c r="M609" i="2"/>
  <c r="N609" i="2" s="1"/>
  <c r="M610" i="2"/>
  <c r="N610" i="2" s="1"/>
  <c r="M611" i="2"/>
  <c r="N611" i="2" s="1"/>
  <c r="M612" i="2"/>
  <c r="N612" i="2" s="1"/>
  <c r="M613" i="2"/>
  <c r="N613" i="2" s="1"/>
  <c r="M614" i="2"/>
  <c r="N614" i="2" s="1"/>
  <c r="M615" i="2"/>
  <c r="N615" i="2" s="1"/>
  <c r="M616" i="2"/>
  <c r="N616" i="2" s="1"/>
  <c r="M618" i="2"/>
  <c r="N618" i="2" s="1"/>
  <c r="M619" i="2"/>
  <c r="N619" i="2" s="1"/>
  <c r="M620" i="2"/>
  <c r="N620" i="2" s="1"/>
  <c r="M621" i="2"/>
  <c r="N621" i="2" s="1"/>
  <c r="M622" i="2"/>
  <c r="N622" i="2" s="1"/>
  <c r="M623" i="2"/>
  <c r="N623" i="2" s="1"/>
  <c r="M624" i="2"/>
  <c r="N624" i="2" s="1"/>
  <c r="M625" i="2"/>
  <c r="N625" i="2" s="1"/>
  <c r="M626" i="2"/>
  <c r="N626" i="2" s="1"/>
  <c r="M627" i="2"/>
  <c r="N627" i="2" s="1"/>
  <c r="M628" i="2"/>
  <c r="N628" i="2" s="1"/>
  <c r="M629" i="2"/>
  <c r="N629" i="2" s="1"/>
  <c r="M630" i="2"/>
  <c r="N630" i="2" s="1"/>
  <c r="M631" i="2"/>
  <c r="N631" i="2" s="1"/>
  <c r="M632" i="2"/>
  <c r="N632" i="2" s="1"/>
  <c r="M633" i="2"/>
  <c r="N633" i="2" s="1"/>
  <c r="M634" i="2"/>
  <c r="N634" i="2" s="1"/>
  <c r="M635" i="2"/>
  <c r="N635" i="2"/>
  <c r="M636" i="2"/>
  <c r="N636" i="2" s="1"/>
  <c r="M637" i="2"/>
  <c r="N637" i="2" s="1"/>
  <c r="M638" i="2"/>
  <c r="N638" i="2" s="1"/>
  <c r="M639" i="2"/>
  <c r="N639" i="2" s="1"/>
  <c r="M640" i="2"/>
  <c r="N640" i="2" s="1"/>
  <c r="M641" i="2"/>
  <c r="N641" i="2" s="1"/>
  <c r="M642" i="2"/>
  <c r="N642" i="2" s="1"/>
  <c r="M643" i="2"/>
  <c r="N643" i="2" s="1"/>
  <c r="M644" i="2"/>
  <c r="N644" i="2" s="1"/>
  <c r="M645" i="2"/>
  <c r="N645" i="2" s="1"/>
  <c r="M646" i="2"/>
  <c r="N646" i="2" s="1"/>
  <c r="M647" i="2"/>
  <c r="N647" i="2" s="1"/>
  <c r="M648" i="2"/>
  <c r="N648" i="2" s="1"/>
  <c r="M649" i="2"/>
  <c r="N649" i="2" s="1"/>
  <c r="M650" i="2"/>
  <c r="N650" i="2" s="1"/>
  <c r="M651" i="2"/>
  <c r="N651" i="2" s="1"/>
  <c r="M652" i="2"/>
  <c r="N652" i="2" s="1"/>
  <c r="M653" i="2"/>
  <c r="N653" i="2" s="1"/>
  <c r="M654" i="2"/>
  <c r="N654" i="2" s="1"/>
  <c r="M655" i="2"/>
  <c r="N655" i="2" s="1"/>
  <c r="M656" i="2"/>
  <c r="N656" i="2" s="1"/>
  <c r="M657" i="2"/>
  <c r="N657" i="2" s="1"/>
  <c r="M658" i="2"/>
  <c r="N658" i="2" s="1"/>
  <c r="M659" i="2"/>
  <c r="N659" i="2" s="1"/>
  <c r="M660" i="2"/>
  <c r="N660" i="2" s="1"/>
  <c r="M661" i="2"/>
  <c r="N661" i="2" s="1"/>
  <c r="M662" i="2"/>
  <c r="N662" i="2" s="1"/>
  <c r="M663" i="2"/>
  <c r="N663" i="2" s="1"/>
  <c r="M664" i="2"/>
  <c r="N664" i="2" s="1"/>
  <c r="M665" i="2"/>
  <c r="N665" i="2" s="1"/>
  <c r="O665" i="2" s="1"/>
  <c r="M666" i="2"/>
  <c r="N666" i="2" s="1"/>
  <c r="M667" i="2"/>
  <c r="N667" i="2" s="1"/>
  <c r="J494" i="3"/>
  <c r="K494" i="3" s="1"/>
  <c r="F494" i="3"/>
  <c r="J495" i="3"/>
  <c r="K495" i="3" s="1"/>
  <c r="J496" i="3"/>
  <c r="K496" i="3"/>
  <c r="J497" i="3"/>
  <c r="K497" i="3" s="1"/>
  <c r="F497" i="3"/>
  <c r="J498" i="3"/>
  <c r="K498" i="3" s="1"/>
  <c r="J499" i="3"/>
  <c r="K499" i="3" s="1"/>
  <c r="J500" i="3"/>
  <c r="K500" i="3" s="1"/>
  <c r="F500" i="3"/>
  <c r="J501" i="3"/>
  <c r="K501" i="3" s="1"/>
  <c r="J502" i="3"/>
  <c r="K502" i="3" s="1"/>
  <c r="J503" i="3"/>
  <c r="K503" i="3" s="1"/>
  <c r="F503" i="3"/>
  <c r="J504" i="3"/>
  <c r="K504" i="3" s="1"/>
  <c r="J505" i="3"/>
  <c r="K505" i="3" s="1"/>
  <c r="J506" i="3"/>
  <c r="K506" i="3" s="1"/>
  <c r="J507" i="3"/>
  <c r="K507" i="3" s="1"/>
  <c r="J508" i="3"/>
  <c r="K508" i="3" s="1"/>
  <c r="J509" i="3"/>
  <c r="K509" i="3" s="1"/>
  <c r="J510" i="3"/>
  <c r="K510" i="3" s="1"/>
  <c r="J511" i="3"/>
  <c r="K511" i="3" s="1"/>
  <c r="J512" i="3"/>
  <c r="K512" i="3" s="1"/>
  <c r="J513" i="3"/>
  <c r="K513" i="3" s="1"/>
  <c r="J514" i="3"/>
  <c r="K514" i="3" s="1"/>
  <c r="J515" i="3"/>
  <c r="K515" i="3" s="1"/>
  <c r="J516" i="3"/>
  <c r="K516" i="3" s="1"/>
  <c r="J517" i="3"/>
  <c r="K517" i="3" s="1"/>
  <c r="J518" i="3"/>
  <c r="K518" i="3" s="1"/>
  <c r="J519" i="3"/>
  <c r="K519" i="3" s="1"/>
  <c r="J520" i="3"/>
  <c r="K520" i="3" s="1"/>
  <c r="J521" i="3"/>
  <c r="K521" i="3" s="1"/>
  <c r="J522" i="3"/>
  <c r="K522" i="3" s="1"/>
  <c r="J523" i="3"/>
  <c r="K523" i="3" s="1"/>
  <c r="J524" i="3"/>
  <c r="K524" i="3" s="1"/>
  <c r="J525" i="3"/>
  <c r="K525" i="3" s="1"/>
  <c r="J526" i="3"/>
  <c r="K526" i="3" s="1"/>
  <c r="J527" i="3"/>
  <c r="K527" i="3" s="1"/>
  <c r="J528" i="3"/>
  <c r="K528" i="3" s="1"/>
  <c r="J529" i="3"/>
  <c r="K529" i="3" s="1"/>
  <c r="J530" i="3"/>
  <c r="K530" i="3" s="1"/>
  <c r="J531" i="3"/>
  <c r="K531" i="3" s="1"/>
  <c r="J532" i="3"/>
  <c r="K532" i="3" s="1"/>
  <c r="J533" i="3"/>
  <c r="K533" i="3" s="1"/>
  <c r="J534" i="3"/>
  <c r="K534" i="3" s="1"/>
  <c r="J535" i="3"/>
  <c r="K535" i="3" s="1"/>
  <c r="J536" i="3"/>
  <c r="K536" i="3" s="1"/>
  <c r="J537" i="3"/>
  <c r="K537" i="3" s="1"/>
  <c r="J538" i="3"/>
  <c r="K538" i="3" s="1"/>
  <c r="J539" i="3"/>
  <c r="K539" i="3" s="1"/>
  <c r="J540" i="3"/>
  <c r="K540" i="3" s="1"/>
  <c r="J541" i="3"/>
  <c r="K541" i="3" s="1"/>
  <c r="J542" i="3"/>
  <c r="K542" i="3" s="1"/>
  <c r="J543" i="3"/>
  <c r="K543" i="3" s="1"/>
  <c r="J544" i="3"/>
  <c r="K544" i="3" s="1"/>
  <c r="J545" i="3"/>
  <c r="K545" i="3" s="1"/>
  <c r="J546" i="3"/>
  <c r="K546" i="3" s="1"/>
  <c r="J547" i="3"/>
  <c r="K547" i="3" s="1"/>
  <c r="J548" i="3"/>
  <c r="K548" i="3" s="1"/>
  <c r="J549" i="3"/>
  <c r="K549" i="3" s="1"/>
  <c r="F549" i="3"/>
  <c r="J550" i="3"/>
  <c r="K550" i="3" s="1"/>
  <c r="J551" i="3"/>
  <c r="K551" i="3" s="1"/>
  <c r="F551" i="3"/>
  <c r="J552" i="3"/>
  <c r="K552" i="3" s="1"/>
  <c r="J553" i="3"/>
  <c r="K553" i="3" s="1"/>
  <c r="J554" i="3"/>
  <c r="K554" i="3" s="1"/>
  <c r="J555" i="3"/>
  <c r="K555" i="3" s="1"/>
  <c r="J556" i="3"/>
  <c r="K556" i="3" s="1"/>
  <c r="J557" i="3"/>
  <c r="K557" i="3" s="1"/>
  <c r="J558" i="3"/>
  <c r="K558" i="3" s="1"/>
  <c r="J559" i="3"/>
  <c r="K559" i="3" s="1"/>
  <c r="J560" i="3"/>
  <c r="K560" i="3" s="1"/>
  <c r="J561" i="3"/>
  <c r="K561" i="3" s="1"/>
  <c r="J562" i="3"/>
  <c r="K562" i="3" s="1"/>
  <c r="J563" i="3"/>
  <c r="K563" i="3" s="1"/>
  <c r="J564" i="3"/>
  <c r="K564" i="3" s="1"/>
  <c r="J565" i="3"/>
  <c r="K565" i="3" s="1"/>
  <c r="J566" i="3"/>
  <c r="K566" i="3" s="1"/>
  <c r="J567" i="3"/>
  <c r="K567" i="3" s="1"/>
  <c r="J568" i="3"/>
  <c r="K568" i="3" s="1"/>
  <c r="J569" i="3"/>
  <c r="K569" i="3" s="1"/>
  <c r="J570" i="3"/>
  <c r="K570" i="3" s="1"/>
  <c r="J571" i="3"/>
  <c r="K571" i="3" s="1"/>
  <c r="J572" i="3"/>
  <c r="K572" i="3" s="1"/>
  <c r="J573" i="3"/>
  <c r="K573" i="3" s="1"/>
  <c r="J574" i="3"/>
  <c r="K574" i="3" s="1"/>
  <c r="J575" i="3"/>
  <c r="K575" i="3" s="1"/>
  <c r="J576" i="3"/>
  <c r="K576" i="3" s="1"/>
  <c r="J577" i="3"/>
  <c r="K577" i="3" s="1"/>
  <c r="J578" i="3"/>
  <c r="K578" i="3" s="1"/>
  <c r="J579" i="3"/>
  <c r="K579" i="3" s="1"/>
  <c r="J580" i="3"/>
  <c r="K580" i="3" s="1"/>
  <c r="J581" i="3"/>
  <c r="K581" i="3" s="1"/>
  <c r="J582" i="3"/>
  <c r="K582" i="3" s="1"/>
  <c r="J583" i="3"/>
  <c r="K583" i="3" s="1"/>
  <c r="J584" i="3"/>
  <c r="K584" i="3" s="1"/>
  <c r="J585" i="3"/>
  <c r="K585" i="3" s="1"/>
  <c r="J586" i="3"/>
  <c r="K586" i="3" s="1"/>
  <c r="J587" i="3"/>
  <c r="K587" i="3" s="1"/>
  <c r="J588" i="3"/>
  <c r="K588" i="3" s="1"/>
  <c r="J589" i="3"/>
  <c r="K589" i="3" s="1"/>
  <c r="J590" i="3"/>
  <c r="K590" i="3" s="1"/>
  <c r="J591" i="3"/>
  <c r="K591" i="3" s="1"/>
  <c r="J592" i="3"/>
  <c r="K592" i="3" s="1"/>
  <c r="J593" i="3"/>
  <c r="K593" i="3" s="1"/>
  <c r="J594" i="3"/>
  <c r="K594" i="3" s="1"/>
  <c r="J595" i="3"/>
  <c r="K595" i="3" s="1"/>
  <c r="J596" i="3"/>
  <c r="K596" i="3" s="1"/>
  <c r="J597" i="3"/>
  <c r="K597" i="3" s="1"/>
  <c r="J598" i="3"/>
  <c r="K598" i="3" s="1"/>
  <c r="J599" i="3"/>
  <c r="K599" i="3" s="1"/>
  <c r="J600" i="3"/>
  <c r="K600" i="3" s="1"/>
  <c r="J601" i="3"/>
  <c r="K601" i="3" s="1"/>
  <c r="J602" i="3"/>
  <c r="K602" i="3" s="1"/>
  <c r="J603" i="3"/>
  <c r="K603" i="3" s="1"/>
  <c r="J604" i="3"/>
  <c r="K604" i="3" s="1"/>
  <c r="J605" i="3"/>
  <c r="K605" i="3" s="1"/>
  <c r="J606" i="3"/>
  <c r="K606" i="3" s="1"/>
  <c r="J607" i="3"/>
  <c r="K607" i="3" s="1"/>
  <c r="J608" i="3"/>
  <c r="K608" i="3" s="1"/>
  <c r="J609" i="3"/>
  <c r="K609" i="3" s="1"/>
  <c r="J610" i="3"/>
  <c r="K610" i="3" s="1"/>
  <c r="J611" i="3"/>
  <c r="K611" i="3" s="1"/>
  <c r="J612" i="3"/>
  <c r="K612" i="3" s="1"/>
  <c r="J613" i="3"/>
  <c r="K613" i="3" s="1"/>
  <c r="J614" i="3"/>
  <c r="K614" i="3" s="1"/>
  <c r="J615" i="3"/>
  <c r="K615" i="3" s="1"/>
  <c r="J616" i="3"/>
  <c r="K616" i="3" s="1"/>
  <c r="J617" i="3"/>
  <c r="K617" i="3" s="1"/>
  <c r="J618" i="3"/>
  <c r="K618" i="3" s="1"/>
  <c r="J619" i="3"/>
  <c r="K619" i="3" s="1"/>
  <c r="J620" i="3"/>
  <c r="K620" i="3" s="1"/>
  <c r="J621" i="3"/>
  <c r="K621" i="3" s="1"/>
  <c r="J622" i="3"/>
  <c r="K622" i="3" s="1"/>
  <c r="J623" i="3"/>
  <c r="K623" i="3" s="1"/>
  <c r="J624" i="3"/>
  <c r="K624" i="3" s="1"/>
  <c r="J625" i="3"/>
  <c r="K625" i="3" s="1"/>
  <c r="J626" i="3"/>
  <c r="K626" i="3" s="1"/>
  <c r="J627" i="3"/>
  <c r="K627" i="3" s="1"/>
  <c r="J628" i="3"/>
  <c r="K628" i="3" s="1"/>
  <c r="J629" i="3"/>
  <c r="K629" i="3" s="1"/>
  <c r="J630" i="3"/>
  <c r="K630" i="3" s="1"/>
  <c r="J631" i="3"/>
  <c r="K631" i="3" s="1"/>
  <c r="J632" i="3"/>
  <c r="K632" i="3" s="1"/>
  <c r="J633" i="3"/>
  <c r="K633" i="3" s="1"/>
  <c r="J634" i="3"/>
  <c r="K634" i="3" s="1"/>
  <c r="J635" i="3"/>
  <c r="K635" i="3" s="1"/>
  <c r="J636" i="3"/>
  <c r="K636" i="3" s="1"/>
  <c r="J637" i="3"/>
  <c r="K637" i="3" s="1"/>
  <c r="J638" i="3"/>
  <c r="K638" i="3" s="1"/>
  <c r="J639" i="3"/>
  <c r="K639" i="3" s="1"/>
  <c r="J640" i="3"/>
  <c r="K640" i="3" s="1"/>
  <c r="J641" i="3"/>
  <c r="K641" i="3" s="1"/>
  <c r="J642" i="3"/>
  <c r="K642" i="3" s="1"/>
  <c r="J643" i="3"/>
  <c r="K643" i="3" s="1"/>
  <c r="J644" i="3"/>
  <c r="K644" i="3" s="1"/>
  <c r="F644" i="3"/>
  <c r="J645" i="3"/>
  <c r="K645" i="3" s="1"/>
  <c r="J646" i="3"/>
  <c r="K646" i="3" s="1"/>
  <c r="J647" i="3"/>
  <c r="K647" i="3" s="1"/>
  <c r="J648" i="3"/>
  <c r="K648" i="3" s="1"/>
  <c r="J649" i="3"/>
  <c r="K649" i="3" s="1"/>
  <c r="J650" i="3"/>
  <c r="K650" i="3" s="1"/>
  <c r="J651" i="3"/>
  <c r="K651" i="3" s="1"/>
  <c r="J652" i="3"/>
  <c r="K652" i="3"/>
  <c r="J653" i="3"/>
  <c r="K653" i="3" s="1"/>
  <c r="J654" i="3"/>
  <c r="K654" i="3" s="1"/>
  <c r="J655" i="3"/>
  <c r="K655" i="3" s="1"/>
  <c r="J656" i="3"/>
  <c r="K656" i="3" s="1"/>
  <c r="J657" i="3"/>
  <c r="K657" i="3" s="1"/>
  <c r="J658" i="3"/>
  <c r="K658" i="3" s="1"/>
  <c r="J659" i="3"/>
  <c r="K659" i="3" s="1"/>
  <c r="J660" i="3"/>
  <c r="K660" i="3"/>
  <c r="J661" i="3"/>
  <c r="K661" i="3" s="1"/>
  <c r="J662" i="3"/>
  <c r="K662" i="3" s="1"/>
  <c r="J663" i="3"/>
  <c r="K663" i="3" s="1"/>
  <c r="L663" i="3" s="1"/>
  <c r="J664" i="3"/>
  <c r="K664" i="3" s="1"/>
  <c r="L664" i="3" s="1"/>
  <c r="J665" i="3"/>
  <c r="K665" i="3" s="1"/>
  <c r="J666" i="3"/>
  <c r="K666" i="3" s="1"/>
  <c r="J667" i="3"/>
  <c r="K667" i="3" s="1"/>
  <c r="F494" i="9"/>
  <c r="G494" i="9" s="1"/>
  <c r="F494" i="13"/>
  <c r="G494" i="13" s="1"/>
  <c r="I494" i="13" s="1"/>
  <c r="F495" i="9"/>
  <c r="G495" i="9" s="1"/>
  <c r="H495" i="9" s="1"/>
  <c r="F495" i="13"/>
  <c r="G495" i="13" s="1"/>
  <c r="I495" i="13" s="1"/>
  <c r="F496" i="9"/>
  <c r="G496" i="9" s="1"/>
  <c r="H496" i="9" s="1"/>
  <c r="F496" i="13"/>
  <c r="G496" i="13" s="1"/>
  <c r="I496" i="13" s="1"/>
  <c r="F497" i="9"/>
  <c r="G497" i="9" s="1"/>
  <c r="H497" i="9" s="1"/>
  <c r="F497" i="13"/>
  <c r="G497" i="13" s="1"/>
  <c r="I497" i="13" s="1"/>
  <c r="F498" i="9"/>
  <c r="G498" i="9" s="1"/>
  <c r="H498" i="9" s="1"/>
  <c r="F498" i="13"/>
  <c r="G498" i="13" s="1"/>
  <c r="I498" i="13" s="1"/>
  <c r="F499" i="9"/>
  <c r="G499" i="9" s="1"/>
  <c r="H499" i="9" s="1"/>
  <c r="F499" i="13"/>
  <c r="G499" i="13" s="1"/>
  <c r="I499" i="13" s="1"/>
  <c r="F500" i="9"/>
  <c r="G500" i="9" s="1"/>
  <c r="H500" i="9" s="1"/>
  <c r="F500" i="13"/>
  <c r="G500" i="13" s="1"/>
  <c r="I500" i="13" s="1"/>
  <c r="F501" i="9"/>
  <c r="G501" i="9" s="1"/>
  <c r="H501" i="9" s="1"/>
  <c r="F501" i="13"/>
  <c r="G501" i="13" s="1"/>
  <c r="I501" i="13" s="1"/>
  <c r="F502" i="9"/>
  <c r="G502" i="9" s="1"/>
  <c r="H502" i="9" s="1"/>
  <c r="F502" i="13"/>
  <c r="G502" i="13" s="1"/>
  <c r="I502" i="13" s="1"/>
  <c r="F503" i="9"/>
  <c r="G503" i="9" s="1"/>
  <c r="H503" i="9" s="1"/>
  <c r="F503" i="13"/>
  <c r="F504" i="9"/>
  <c r="G504" i="9" s="1"/>
  <c r="H504" i="9" s="1"/>
  <c r="F504" i="13"/>
  <c r="G504" i="13"/>
  <c r="I504" i="13" s="1"/>
  <c r="F505" i="9"/>
  <c r="G505" i="9" s="1"/>
  <c r="H505" i="9" s="1"/>
  <c r="F505" i="13"/>
  <c r="G505" i="13" s="1"/>
  <c r="I505" i="13" s="1"/>
  <c r="F506" i="9"/>
  <c r="G506" i="9" s="1"/>
  <c r="H506" i="9" s="1"/>
  <c r="F506" i="13"/>
  <c r="G506" i="13" s="1"/>
  <c r="I506" i="13" s="1"/>
  <c r="F507" i="9"/>
  <c r="G507" i="9" s="1"/>
  <c r="H507" i="9" s="1"/>
  <c r="F507" i="13"/>
  <c r="G507" i="13" s="1"/>
  <c r="I507" i="13" s="1"/>
  <c r="F508" i="9"/>
  <c r="G508" i="9" s="1"/>
  <c r="H508" i="9" s="1"/>
  <c r="F508" i="13"/>
  <c r="G508" i="13" s="1"/>
  <c r="I508" i="13" s="1"/>
  <c r="F515" i="9"/>
  <c r="G515" i="9" s="1"/>
  <c r="H515" i="9" s="1"/>
  <c r="F515" i="13"/>
  <c r="G515" i="13" s="1"/>
  <c r="I515" i="13" s="1"/>
  <c r="F516" i="9"/>
  <c r="G516" i="9" s="1"/>
  <c r="H516" i="9" s="1"/>
  <c r="F516" i="13"/>
  <c r="G516" i="13" s="1"/>
  <c r="I516" i="13" s="1"/>
  <c r="F517" i="9"/>
  <c r="G517" i="9" s="1"/>
  <c r="H517" i="9" s="1"/>
  <c r="F517" i="13"/>
  <c r="G517" i="13" s="1"/>
  <c r="I517" i="13" s="1"/>
  <c r="F518" i="9"/>
  <c r="G518" i="9" s="1"/>
  <c r="H518" i="9" s="1"/>
  <c r="F518" i="13"/>
  <c r="G518" i="13" s="1"/>
  <c r="I518" i="13" s="1"/>
  <c r="F519" i="9"/>
  <c r="G519" i="9" s="1"/>
  <c r="H519" i="9" s="1"/>
  <c r="F519" i="13"/>
  <c r="G519" i="13" s="1"/>
  <c r="I519" i="13" s="1"/>
  <c r="F520" i="9"/>
  <c r="G520" i="9" s="1"/>
  <c r="H520" i="9" s="1"/>
  <c r="F520" i="13"/>
  <c r="G520" i="13" s="1"/>
  <c r="I520" i="13" s="1"/>
  <c r="F521" i="9"/>
  <c r="G521" i="9" s="1"/>
  <c r="H521" i="9" s="1"/>
  <c r="F521" i="13"/>
  <c r="G521" i="13" s="1"/>
  <c r="I521" i="13" s="1"/>
  <c r="F523" i="9"/>
  <c r="G523" i="9" s="1"/>
  <c r="H523" i="9" s="1"/>
  <c r="F523" i="13"/>
  <c r="G523" i="13" s="1"/>
  <c r="I523" i="13" s="1"/>
  <c r="F524" i="9"/>
  <c r="G524" i="9" s="1"/>
  <c r="H524" i="9" s="1"/>
  <c r="F524" i="13"/>
  <c r="G524" i="13" s="1"/>
  <c r="I524" i="13" s="1"/>
  <c r="F525" i="9"/>
  <c r="G525" i="9" s="1"/>
  <c r="H525" i="9" s="1"/>
  <c r="F525" i="13"/>
  <c r="G525" i="13" s="1"/>
  <c r="I525" i="13" s="1"/>
  <c r="F527" i="9"/>
  <c r="G527" i="9" s="1"/>
  <c r="H527" i="9" s="1"/>
  <c r="F527" i="13"/>
  <c r="G527" i="13" s="1"/>
  <c r="I527" i="13" s="1"/>
  <c r="F528" i="9"/>
  <c r="G528" i="9" s="1"/>
  <c r="H528" i="9" s="1"/>
  <c r="F528" i="13"/>
  <c r="G528" i="13"/>
  <c r="I528" i="13" s="1"/>
  <c r="F529" i="9"/>
  <c r="G529" i="9" s="1"/>
  <c r="H529" i="9" s="1"/>
  <c r="F529" i="13"/>
  <c r="G529" i="13" s="1"/>
  <c r="I529" i="13" s="1"/>
  <c r="F530" i="9"/>
  <c r="G530" i="9" s="1"/>
  <c r="H530" i="9" s="1"/>
  <c r="F530" i="13"/>
  <c r="G530" i="13" s="1"/>
  <c r="I530" i="13" s="1"/>
  <c r="F531" i="9"/>
  <c r="G531" i="9" s="1"/>
  <c r="H531" i="9" s="1"/>
  <c r="F531" i="13"/>
  <c r="G531" i="13" s="1"/>
  <c r="I531" i="13" s="1"/>
  <c r="F532" i="9"/>
  <c r="G532" i="9" s="1"/>
  <c r="H532" i="9" s="1"/>
  <c r="F532" i="13"/>
  <c r="G532" i="13" s="1"/>
  <c r="I532" i="13" s="1"/>
  <c r="F533" i="9"/>
  <c r="G533" i="9" s="1"/>
  <c r="H533" i="9" s="1"/>
  <c r="F533" i="13"/>
  <c r="G533" i="13" s="1"/>
  <c r="I533" i="13" s="1"/>
  <c r="F534" i="9"/>
  <c r="G534" i="9" s="1"/>
  <c r="H534" i="9" s="1"/>
  <c r="F534" i="13"/>
  <c r="G534" i="13" s="1"/>
  <c r="I534" i="13" s="1"/>
  <c r="F535" i="9"/>
  <c r="G535" i="9" s="1"/>
  <c r="H535" i="9" s="1"/>
  <c r="F535" i="13"/>
  <c r="G535" i="13" s="1"/>
  <c r="I535" i="13" s="1"/>
  <c r="F536" i="9"/>
  <c r="G536" i="9" s="1"/>
  <c r="H536" i="9" s="1"/>
  <c r="F536" i="13"/>
  <c r="G536" i="13" s="1"/>
  <c r="I536" i="13" s="1"/>
  <c r="F537" i="9"/>
  <c r="G537" i="9" s="1"/>
  <c r="H537" i="9" s="1"/>
  <c r="F537" i="13"/>
  <c r="G537" i="13" s="1"/>
  <c r="I537" i="13" s="1"/>
  <c r="F538" i="9"/>
  <c r="G538" i="9" s="1"/>
  <c r="H538" i="9" s="1"/>
  <c r="F538" i="13"/>
  <c r="G538" i="13" s="1"/>
  <c r="I538" i="13" s="1"/>
  <c r="F539" i="9"/>
  <c r="G539" i="9" s="1"/>
  <c r="H539" i="9" s="1"/>
  <c r="F539" i="13"/>
  <c r="G539" i="13" s="1"/>
  <c r="I539" i="13" s="1"/>
  <c r="F540" i="9"/>
  <c r="G540" i="9" s="1"/>
  <c r="H540" i="9" s="1"/>
  <c r="I540" i="9" s="1"/>
  <c r="L540" i="9" s="1"/>
  <c r="F540" i="13"/>
  <c r="G540" i="13" s="1"/>
  <c r="I540" i="13" s="1"/>
  <c r="F541" i="9"/>
  <c r="G541" i="9" s="1"/>
  <c r="H541" i="9" s="1"/>
  <c r="F541" i="13"/>
  <c r="G541" i="13" s="1"/>
  <c r="I541" i="13" s="1"/>
  <c r="F542" i="9"/>
  <c r="F542" i="13"/>
  <c r="G542" i="13" s="1"/>
  <c r="I542" i="13" s="1"/>
  <c r="F543" i="9"/>
  <c r="G543" i="9"/>
  <c r="H543" i="9" s="1"/>
  <c r="F543" i="13"/>
  <c r="G543" i="13" s="1"/>
  <c r="I543" i="13" s="1"/>
  <c r="F544" i="9"/>
  <c r="G544" i="9" s="1"/>
  <c r="H544" i="9" s="1"/>
  <c r="F544" i="13"/>
  <c r="G544" i="13" s="1"/>
  <c r="I544" i="13" s="1"/>
  <c r="F545" i="9"/>
  <c r="G545" i="9" s="1"/>
  <c r="H545" i="9" s="1"/>
  <c r="F545" i="13"/>
  <c r="G545" i="13" s="1"/>
  <c r="I545" i="13" s="1"/>
  <c r="F546" i="9"/>
  <c r="G546" i="9" s="1"/>
  <c r="H546" i="9" s="1"/>
  <c r="F546" i="13"/>
  <c r="G546" i="13" s="1"/>
  <c r="I546" i="13" s="1"/>
  <c r="F547" i="9"/>
  <c r="G547" i="9" s="1"/>
  <c r="H547" i="9" s="1"/>
  <c r="F548" i="9"/>
  <c r="G548" i="9" s="1"/>
  <c r="H548" i="9" s="1"/>
  <c r="F547" i="13"/>
  <c r="G547" i="13" s="1"/>
  <c r="I547" i="13" s="1"/>
  <c r="F549" i="9"/>
  <c r="G549" i="9" s="1"/>
  <c r="H549" i="9" s="1"/>
  <c r="F548" i="13"/>
  <c r="G548" i="13" s="1"/>
  <c r="I548" i="13" s="1"/>
  <c r="F550" i="9"/>
  <c r="G550" i="9" s="1"/>
  <c r="H550" i="9" s="1"/>
  <c r="F549" i="13"/>
  <c r="G549" i="13" s="1"/>
  <c r="I549" i="13" s="1"/>
  <c r="F551" i="9"/>
  <c r="G551" i="9" s="1"/>
  <c r="H551" i="9" s="1"/>
  <c r="F550" i="13"/>
  <c r="G550" i="13" s="1"/>
  <c r="I550" i="13" s="1"/>
  <c r="F552" i="9"/>
  <c r="G552" i="9" s="1"/>
  <c r="H552" i="9" s="1"/>
  <c r="F551" i="13"/>
  <c r="G551" i="13" s="1"/>
  <c r="I551" i="13" s="1"/>
  <c r="F553" i="9"/>
  <c r="G553" i="9" s="1"/>
  <c r="H553" i="9" s="1"/>
  <c r="F552" i="13"/>
  <c r="G552" i="13" s="1"/>
  <c r="I552" i="13" s="1"/>
  <c r="F554" i="9"/>
  <c r="G554" i="9" s="1"/>
  <c r="H554" i="9" s="1"/>
  <c r="F553" i="13"/>
  <c r="G553" i="13" s="1"/>
  <c r="I553" i="13" s="1"/>
  <c r="F555" i="9"/>
  <c r="G555" i="9" s="1"/>
  <c r="H555" i="9" s="1"/>
  <c r="F554" i="13"/>
  <c r="G554" i="13" s="1"/>
  <c r="I554" i="13" s="1"/>
  <c r="F556" i="9"/>
  <c r="G556" i="9" s="1"/>
  <c r="H556" i="9" s="1"/>
  <c r="F555" i="13"/>
  <c r="G555" i="13" s="1"/>
  <c r="I555" i="13" s="1"/>
  <c r="F557" i="9"/>
  <c r="G557" i="9" s="1"/>
  <c r="H557" i="9" s="1"/>
  <c r="F556" i="13"/>
  <c r="G556" i="13" s="1"/>
  <c r="I556" i="13" s="1"/>
  <c r="F558" i="9"/>
  <c r="G558" i="9" s="1"/>
  <c r="H558" i="9" s="1"/>
  <c r="F557" i="13"/>
  <c r="G557" i="13" s="1"/>
  <c r="I557" i="13" s="1"/>
  <c r="F559" i="9"/>
  <c r="G559" i="9" s="1"/>
  <c r="H559" i="9" s="1"/>
  <c r="F558" i="13"/>
  <c r="G558" i="13" s="1"/>
  <c r="I558" i="13" s="1"/>
  <c r="F560" i="9"/>
  <c r="G560" i="9" s="1"/>
  <c r="H560" i="9" s="1"/>
  <c r="F559" i="13"/>
  <c r="G559" i="13" s="1"/>
  <c r="I559" i="13" s="1"/>
  <c r="F561" i="9"/>
  <c r="G561" i="9" s="1"/>
  <c r="H561" i="9" s="1"/>
  <c r="F560" i="13"/>
  <c r="G560" i="13" s="1"/>
  <c r="I560" i="13" s="1"/>
  <c r="F562" i="9"/>
  <c r="G562" i="9" s="1"/>
  <c r="H562" i="9" s="1"/>
  <c r="F561" i="13"/>
  <c r="G561" i="13" s="1"/>
  <c r="I561" i="13" s="1"/>
  <c r="F563" i="9"/>
  <c r="G563" i="9" s="1"/>
  <c r="H563" i="9" s="1"/>
  <c r="F562" i="13"/>
  <c r="G562" i="13" s="1"/>
  <c r="I562" i="13" s="1"/>
  <c r="F564" i="9"/>
  <c r="G564" i="9" s="1"/>
  <c r="H564" i="9" s="1"/>
  <c r="F563" i="13"/>
  <c r="G563" i="13" s="1"/>
  <c r="I563" i="13" s="1"/>
  <c r="F565" i="9"/>
  <c r="G565" i="9" s="1"/>
  <c r="H565" i="9" s="1"/>
  <c r="F564" i="13"/>
  <c r="G564" i="13" s="1"/>
  <c r="I564" i="13" s="1"/>
  <c r="F566" i="9"/>
  <c r="G566" i="9" s="1"/>
  <c r="H566" i="9" s="1"/>
  <c r="F565" i="13"/>
  <c r="G565" i="13" s="1"/>
  <c r="I565" i="13" s="1"/>
  <c r="F566" i="13"/>
  <c r="G566" i="13" s="1"/>
  <c r="I566" i="13" s="1"/>
  <c r="F567" i="9"/>
  <c r="G567" i="9" s="1"/>
  <c r="H567" i="9" s="1"/>
  <c r="F568" i="9"/>
  <c r="G568" i="9" s="1"/>
  <c r="H568" i="9" s="1"/>
  <c r="F567" i="13"/>
  <c r="G567" i="13" s="1"/>
  <c r="I567" i="13" s="1"/>
  <c r="F569" i="9"/>
  <c r="G569" i="9" s="1"/>
  <c r="H569" i="9" s="1"/>
  <c r="F568" i="13"/>
  <c r="G568" i="13" s="1"/>
  <c r="I568" i="13" s="1"/>
  <c r="F570" i="9"/>
  <c r="G570" i="9" s="1"/>
  <c r="H570" i="9" s="1"/>
  <c r="F569" i="13"/>
  <c r="G569" i="13" s="1"/>
  <c r="I569" i="13" s="1"/>
  <c r="F571" i="9"/>
  <c r="G571" i="9" s="1"/>
  <c r="H571" i="9" s="1"/>
  <c r="F570" i="13"/>
  <c r="G570" i="13" s="1"/>
  <c r="I570" i="13" s="1"/>
  <c r="F572" i="9"/>
  <c r="G572" i="9" s="1"/>
  <c r="H572" i="9" s="1"/>
  <c r="F571" i="13"/>
  <c r="G571" i="13" s="1"/>
  <c r="I571" i="13" s="1"/>
  <c r="F573" i="9"/>
  <c r="G573" i="9" s="1"/>
  <c r="H573" i="9" s="1"/>
  <c r="F572" i="13"/>
  <c r="G572" i="13" s="1"/>
  <c r="I572" i="13" s="1"/>
  <c r="F574" i="9"/>
  <c r="G574" i="9" s="1"/>
  <c r="H574" i="9" s="1"/>
  <c r="F573" i="13"/>
  <c r="G573" i="13" s="1"/>
  <c r="I573" i="13" s="1"/>
  <c r="F575" i="9"/>
  <c r="G575" i="9" s="1"/>
  <c r="H575" i="9" s="1"/>
  <c r="F574" i="13"/>
  <c r="G574" i="13"/>
  <c r="I574" i="13" s="1"/>
  <c r="F576" i="9"/>
  <c r="G576" i="9" s="1"/>
  <c r="H576" i="9" s="1"/>
  <c r="F575" i="13"/>
  <c r="G575" i="13" s="1"/>
  <c r="I575" i="13" s="1"/>
  <c r="F577" i="9"/>
  <c r="G577" i="9" s="1"/>
  <c r="H577" i="9" s="1"/>
  <c r="F576" i="13"/>
  <c r="G576" i="13" s="1"/>
  <c r="I576" i="13" s="1"/>
  <c r="F578" i="9"/>
  <c r="G578" i="9" s="1"/>
  <c r="H578" i="9" s="1"/>
  <c r="F577" i="13"/>
  <c r="G577" i="13" s="1"/>
  <c r="I577" i="13" s="1"/>
  <c r="F579" i="9"/>
  <c r="G579" i="9" s="1"/>
  <c r="H579" i="9" s="1"/>
  <c r="F578" i="13"/>
  <c r="G578" i="13" s="1"/>
  <c r="I578" i="13" s="1"/>
  <c r="F580" i="9"/>
  <c r="G580" i="9" s="1"/>
  <c r="H580" i="9" s="1"/>
  <c r="F579" i="13"/>
  <c r="G579" i="13" s="1"/>
  <c r="I579" i="13" s="1"/>
  <c r="F581" i="9"/>
  <c r="G581" i="9" s="1"/>
  <c r="H581" i="9" s="1"/>
  <c r="F580" i="13"/>
  <c r="G580" i="13" s="1"/>
  <c r="I580" i="13" s="1"/>
  <c r="F582" i="9"/>
  <c r="G582" i="9" s="1"/>
  <c r="H582" i="9" s="1"/>
  <c r="F581" i="13"/>
  <c r="G581" i="13" s="1"/>
  <c r="I581" i="13" s="1"/>
  <c r="F583" i="9"/>
  <c r="G583" i="9" s="1"/>
  <c r="H583" i="9" s="1"/>
  <c r="F582" i="13"/>
  <c r="G582" i="13" s="1"/>
  <c r="I582" i="13" s="1"/>
  <c r="F584" i="9"/>
  <c r="G584" i="9" s="1"/>
  <c r="H584" i="9" s="1"/>
  <c r="F583" i="13"/>
  <c r="G583" i="13" s="1"/>
  <c r="I583" i="13" s="1"/>
  <c r="F585" i="9"/>
  <c r="G585" i="9" s="1"/>
  <c r="H585" i="9" s="1"/>
  <c r="F584" i="13"/>
  <c r="G584" i="13" s="1"/>
  <c r="I584" i="13" s="1"/>
  <c r="F586" i="9"/>
  <c r="G586" i="9" s="1"/>
  <c r="H586" i="9" s="1"/>
  <c r="F585" i="13"/>
  <c r="G585" i="13" s="1"/>
  <c r="I585" i="13" s="1"/>
  <c r="F587" i="9"/>
  <c r="G587" i="9" s="1"/>
  <c r="H587" i="9" s="1"/>
  <c r="F586" i="13"/>
  <c r="G586" i="13"/>
  <c r="I586" i="13" s="1"/>
  <c r="F588" i="9"/>
  <c r="G588" i="9" s="1"/>
  <c r="H588" i="9" s="1"/>
  <c r="F587" i="13"/>
  <c r="G587" i="13" s="1"/>
  <c r="I587" i="13" s="1"/>
  <c r="F589" i="9"/>
  <c r="G589" i="9" s="1"/>
  <c r="H589" i="9" s="1"/>
  <c r="F588" i="13"/>
  <c r="G588" i="13" s="1"/>
  <c r="I588" i="13" s="1"/>
  <c r="F590" i="9"/>
  <c r="G590" i="9" s="1"/>
  <c r="H590" i="9" s="1"/>
  <c r="F589" i="13"/>
  <c r="G589" i="13" s="1"/>
  <c r="I589" i="13" s="1"/>
  <c r="F590" i="13"/>
  <c r="G590" i="13" s="1"/>
  <c r="I590" i="13" s="1"/>
  <c r="F591" i="9"/>
  <c r="G591" i="9"/>
  <c r="H591" i="9" s="1"/>
  <c r="F592" i="9"/>
  <c r="G592" i="9" s="1"/>
  <c r="H592" i="9" s="1"/>
  <c r="F591" i="13"/>
  <c r="G591" i="13" s="1"/>
  <c r="I591" i="13" s="1"/>
  <c r="F593" i="9"/>
  <c r="G593" i="9" s="1"/>
  <c r="H593" i="9" s="1"/>
  <c r="F592" i="13"/>
  <c r="G592" i="13" s="1"/>
  <c r="I592" i="13" s="1"/>
  <c r="F594" i="9"/>
  <c r="G594" i="9" s="1"/>
  <c r="H594" i="9" s="1"/>
  <c r="F593" i="13"/>
  <c r="G593" i="13" s="1"/>
  <c r="I593" i="13" s="1"/>
  <c r="F595" i="9"/>
  <c r="G595" i="9" s="1"/>
  <c r="H595" i="9" s="1"/>
  <c r="F594" i="13"/>
  <c r="G594" i="13" s="1"/>
  <c r="I594" i="13" s="1"/>
  <c r="F596" i="9"/>
  <c r="G596" i="9" s="1"/>
  <c r="H596" i="9" s="1"/>
  <c r="F595" i="13"/>
  <c r="G595" i="13" s="1"/>
  <c r="I595" i="13" s="1"/>
  <c r="F597" i="9"/>
  <c r="G597" i="9" s="1"/>
  <c r="H597" i="9" s="1"/>
  <c r="F596" i="13"/>
  <c r="G596" i="13" s="1"/>
  <c r="I596" i="13" s="1"/>
  <c r="F598" i="9"/>
  <c r="G598" i="9" s="1"/>
  <c r="H598" i="9" s="1"/>
  <c r="F597" i="13"/>
  <c r="G597" i="13" s="1"/>
  <c r="I597" i="13" s="1"/>
  <c r="F599" i="9"/>
  <c r="G599" i="9" s="1"/>
  <c r="H599" i="9" s="1"/>
  <c r="F598" i="13"/>
  <c r="G598" i="13" s="1"/>
  <c r="I598" i="13" s="1"/>
  <c r="F600" i="9"/>
  <c r="G600" i="9" s="1"/>
  <c r="H600" i="9" s="1"/>
  <c r="F599" i="13"/>
  <c r="G599" i="13" s="1"/>
  <c r="I599" i="13" s="1"/>
  <c r="F601" i="9"/>
  <c r="G601" i="9" s="1"/>
  <c r="H601" i="9" s="1"/>
  <c r="F600" i="13"/>
  <c r="G600" i="13" s="1"/>
  <c r="I600" i="13" s="1"/>
  <c r="F602" i="9"/>
  <c r="G602" i="9" s="1"/>
  <c r="H602" i="9" s="1"/>
  <c r="F601" i="13"/>
  <c r="G601" i="13" s="1"/>
  <c r="I601" i="13" s="1"/>
  <c r="F603" i="9"/>
  <c r="G603" i="9" s="1"/>
  <c r="H603" i="9" s="1"/>
  <c r="F602" i="13"/>
  <c r="G602" i="13" s="1"/>
  <c r="I602" i="13" s="1"/>
  <c r="F604" i="9"/>
  <c r="G604" i="9" s="1"/>
  <c r="H604" i="9" s="1"/>
  <c r="F603" i="13"/>
  <c r="G603" i="13" s="1"/>
  <c r="I603" i="13" s="1"/>
  <c r="F605" i="9"/>
  <c r="G605" i="9" s="1"/>
  <c r="H605" i="9" s="1"/>
  <c r="F604" i="13"/>
  <c r="G604" i="13" s="1"/>
  <c r="I604" i="13" s="1"/>
  <c r="F606" i="9"/>
  <c r="G606" i="9" s="1"/>
  <c r="H606" i="9" s="1"/>
  <c r="F605" i="13"/>
  <c r="G605" i="13" s="1"/>
  <c r="I605" i="13" s="1"/>
  <c r="F607" i="9"/>
  <c r="G607" i="9" s="1"/>
  <c r="H607" i="9" s="1"/>
  <c r="F606" i="13"/>
  <c r="G606" i="13"/>
  <c r="I606" i="13" s="1"/>
  <c r="F608" i="9"/>
  <c r="G608" i="9" s="1"/>
  <c r="H608" i="9" s="1"/>
  <c r="F607" i="13"/>
  <c r="G607" i="13" s="1"/>
  <c r="I607" i="13" s="1"/>
  <c r="F609" i="9"/>
  <c r="G609" i="9" s="1"/>
  <c r="H609" i="9" s="1"/>
  <c r="F608" i="13"/>
  <c r="G608" i="13" s="1"/>
  <c r="I608" i="13" s="1"/>
  <c r="F610" i="9"/>
  <c r="G610" i="9" s="1"/>
  <c r="H610" i="9" s="1"/>
  <c r="F609" i="13"/>
  <c r="G609" i="13" s="1"/>
  <c r="I609" i="13" s="1"/>
  <c r="F611" i="9"/>
  <c r="G611" i="9" s="1"/>
  <c r="H611" i="9" s="1"/>
  <c r="F610" i="13"/>
  <c r="G610" i="13" s="1"/>
  <c r="I610" i="13" s="1"/>
  <c r="F612" i="9"/>
  <c r="G612" i="9" s="1"/>
  <c r="H612" i="9" s="1"/>
  <c r="F611" i="13"/>
  <c r="G611" i="13" s="1"/>
  <c r="I611" i="13" s="1"/>
  <c r="F613" i="9"/>
  <c r="G613" i="9" s="1"/>
  <c r="H613" i="9" s="1"/>
  <c r="F612" i="13"/>
  <c r="G612" i="13" s="1"/>
  <c r="I612" i="13" s="1"/>
  <c r="F615" i="9"/>
  <c r="G615" i="9" s="1"/>
  <c r="H615" i="9" s="1"/>
  <c r="F616" i="9"/>
  <c r="G616" i="9" s="1"/>
  <c r="H616" i="9" s="1"/>
  <c r="F615" i="13"/>
  <c r="G615" i="13" s="1"/>
  <c r="I615" i="13" s="1"/>
  <c r="F617" i="9"/>
  <c r="G617" i="9"/>
  <c r="H617" i="9" s="1"/>
  <c r="F616" i="13"/>
  <c r="G616" i="13" s="1"/>
  <c r="I616" i="13" s="1"/>
  <c r="F618" i="9"/>
  <c r="G618" i="9" s="1"/>
  <c r="H618" i="9" s="1"/>
  <c r="F618" i="13"/>
  <c r="G618" i="13" s="1"/>
  <c r="I618" i="13" s="1"/>
  <c r="F619" i="9"/>
  <c r="G619" i="9" s="1"/>
  <c r="H619" i="9" s="1"/>
  <c r="F619" i="13"/>
  <c r="G619" i="13" s="1"/>
  <c r="I619" i="13" s="1"/>
  <c r="F620" i="9"/>
  <c r="G620" i="9" s="1"/>
  <c r="H620" i="9" s="1"/>
  <c r="F620" i="13"/>
  <c r="G620" i="13" s="1"/>
  <c r="I620" i="13" s="1"/>
  <c r="F621" i="9"/>
  <c r="G621" i="9"/>
  <c r="H621" i="9" s="1"/>
  <c r="F621" i="13"/>
  <c r="G621" i="13" s="1"/>
  <c r="I621" i="13" s="1"/>
  <c r="F622" i="9"/>
  <c r="G622" i="9" s="1"/>
  <c r="H622" i="9" s="1"/>
  <c r="I622" i="9" s="1"/>
  <c r="L622" i="9" s="1"/>
  <c r="F622" i="13"/>
  <c r="G622" i="13" s="1"/>
  <c r="I622" i="13" s="1"/>
  <c r="F623" i="9"/>
  <c r="G623" i="9" s="1"/>
  <c r="H623" i="9" s="1"/>
  <c r="F623" i="13"/>
  <c r="G623" i="13" s="1"/>
  <c r="I623" i="13" s="1"/>
  <c r="F624" i="9"/>
  <c r="G624" i="9" s="1"/>
  <c r="H624" i="9" s="1"/>
  <c r="F624" i="13"/>
  <c r="G624" i="13" s="1"/>
  <c r="I624" i="13" s="1"/>
  <c r="F626" i="9"/>
  <c r="G626" i="9" s="1"/>
  <c r="H626" i="9" s="1"/>
  <c r="F626" i="13"/>
  <c r="G626" i="13" s="1"/>
  <c r="I626" i="13" s="1"/>
  <c r="F627" i="9"/>
  <c r="G627" i="9" s="1"/>
  <c r="H627" i="9" s="1"/>
  <c r="F627" i="13"/>
  <c r="G627" i="13" s="1"/>
  <c r="I627" i="13" s="1"/>
  <c r="F628" i="9"/>
  <c r="G628" i="9" s="1"/>
  <c r="H628" i="9" s="1"/>
  <c r="F628" i="13"/>
  <c r="G628" i="13" s="1"/>
  <c r="I628" i="13" s="1"/>
  <c r="F629" i="9"/>
  <c r="G629" i="9" s="1"/>
  <c r="H629" i="9" s="1"/>
  <c r="F629" i="13"/>
  <c r="G629" i="13" s="1"/>
  <c r="I629" i="13" s="1"/>
  <c r="F630" i="9"/>
  <c r="G630" i="9" s="1"/>
  <c r="H630" i="9" s="1"/>
  <c r="F630" i="13"/>
  <c r="G630" i="13" s="1"/>
  <c r="I630" i="13" s="1"/>
  <c r="F631" i="9"/>
  <c r="G631" i="9" s="1"/>
  <c r="H631" i="9" s="1"/>
  <c r="F631" i="13"/>
  <c r="G631" i="13" s="1"/>
  <c r="I631" i="13" s="1"/>
  <c r="F632" i="9"/>
  <c r="G632" i="9" s="1"/>
  <c r="H632" i="9" s="1"/>
  <c r="F632" i="13"/>
  <c r="G632" i="13" s="1"/>
  <c r="I632" i="13" s="1"/>
  <c r="F633" i="9"/>
  <c r="G633" i="9" s="1"/>
  <c r="H633" i="9" s="1"/>
  <c r="F633" i="13"/>
  <c r="G633" i="13" s="1"/>
  <c r="I633" i="13" s="1"/>
  <c r="F634" i="9"/>
  <c r="G634" i="9" s="1"/>
  <c r="H634" i="9" s="1"/>
  <c r="F634" i="13"/>
  <c r="G634" i="13" s="1"/>
  <c r="I634" i="13" s="1"/>
  <c r="F635" i="9"/>
  <c r="G635" i="9" s="1"/>
  <c r="H635" i="9" s="1"/>
  <c r="F635" i="13"/>
  <c r="G635" i="13" s="1"/>
  <c r="I635" i="13" s="1"/>
  <c r="F636" i="9"/>
  <c r="G636" i="9" s="1"/>
  <c r="H636" i="9" s="1"/>
  <c r="F636" i="13"/>
  <c r="G636" i="13" s="1"/>
  <c r="I636" i="13" s="1"/>
  <c r="F637" i="9"/>
  <c r="G637" i="9" s="1"/>
  <c r="H637" i="9" s="1"/>
  <c r="F637" i="13"/>
  <c r="G637" i="13" s="1"/>
  <c r="I637" i="13" s="1"/>
  <c r="F638" i="9"/>
  <c r="G638" i="9" s="1"/>
  <c r="H638" i="9" s="1"/>
  <c r="F638" i="13"/>
  <c r="G638" i="13" s="1"/>
  <c r="I638" i="13" s="1"/>
  <c r="F639" i="9"/>
  <c r="G639" i="9" s="1"/>
  <c r="H639" i="9" s="1"/>
  <c r="I639" i="9" s="1"/>
  <c r="L639" i="9" s="1"/>
  <c r="F639" i="13"/>
  <c r="G639" i="13" s="1"/>
  <c r="I639" i="13" s="1"/>
  <c r="F640" i="9"/>
  <c r="G640" i="9" s="1"/>
  <c r="H640" i="9" s="1"/>
  <c r="F640" i="13"/>
  <c r="G640" i="13" s="1"/>
  <c r="I640" i="13" s="1"/>
  <c r="F641" i="9"/>
  <c r="G641" i="9" s="1"/>
  <c r="H641" i="9" s="1"/>
  <c r="F641" i="13"/>
  <c r="G641" i="13" s="1"/>
  <c r="I641" i="13" s="1"/>
  <c r="F642" i="9"/>
  <c r="G642" i="9"/>
  <c r="H642" i="9" s="1"/>
  <c r="F642" i="13"/>
  <c r="G642" i="13" s="1"/>
  <c r="I642" i="13" s="1"/>
  <c r="F643" i="9"/>
  <c r="G643" i="9" s="1"/>
  <c r="H643" i="9" s="1"/>
  <c r="F643" i="13"/>
  <c r="G643" i="13" s="1"/>
  <c r="I643" i="13" s="1"/>
  <c r="F644" i="9"/>
  <c r="G644" i="9" s="1"/>
  <c r="H644" i="9" s="1"/>
  <c r="F644" i="13"/>
  <c r="G644" i="13" s="1"/>
  <c r="I644" i="13" s="1"/>
  <c r="F645" i="9"/>
  <c r="G645" i="9" s="1"/>
  <c r="H645" i="9" s="1"/>
  <c r="F645" i="13"/>
  <c r="G645" i="13" s="1"/>
  <c r="I645" i="13" s="1"/>
  <c r="F646" i="9"/>
  <c r="G646" i="9" s="1"/>
  <c r="H646" i="9" s="1"/>
  <c r="F646" i="13"/>
  <c r="G646" i="13" s="1"/>
  <c r="I646" i="13" s="1"/>
  <c r="F647" i="9"/>
  <c r="G647" i="9" s="1"/>
  <c r="H647" i="9" s="1"/>
  <c r="F647" i="13"/>
  <c r="G647" i="13" s="1"/>
  <c r="I647" i="13" s="1"/>
  <c r="F648" i="9"/>
  <c r="G648" i="9" s="1"/>
  <c r="H648" i="9" s="1"/>
  <c r="F648" i="13"/>
  <c r="G648" i="13" s="1"/>
  <c r="I648" i="13" s="1"/>
  <c r="F649" i="9"/>
  <c r="G649" i="9" s="1"/>
  <c r="H649" i="9" s="1"/>
  <c r="F649" i="13"/>
  <c r="G649" i="13" s="1"/>
  <c r="I649" i="13" s="1"/>
  <c r="F650" i="9"/>
  <c r="G650" i="9" s="1"/>
  <c r="H650" i="9" s="1"/>
  <c r="F650" i="13"/>
  <c r="G650" i="13" s="1"/>
  <c r="I650" i="13" s="1"/>
  <c r="F651" i="9"/>
  <c r="G651" i="9" s="1"/>
  <c r="H651" i="9" s="1"/>
  <c r="F651" i="13"/>
  <c r="G651" i="13" s="1"/>
  <c r="I651" i="13" s="1"/>
  <c r="F652" i="9"/>
  <c r="G652" i="9" s="1"/>
  <c r="H652" i="9" s="1"/>
  <c r="F652" i="13"/>
  <c r="G652" i="13" s="1"/>
  <c r="I652" i="13" s="1"/>
  <c r="F653" i="9"/>
  <c r="G653" i="9" s="1"/>
  <c r="H653" i="9" s="1"/>
  <c r="F653" i="13"/>
  <c r="G653" i="13" s="1"/>
  <c r="I653" i="13" s="1"/>
  <c r="F654" i="9"/>
  <c r="G654" i="9" s="1"/>
  <c r="H654" i="9" s="1"/>
  <c r="F654" i="13"/>
  <c r="G654" i="13" s="1"/>
  <c r="I654" i="13" s="1"/>
  <c r="F655" i="9"/>
  <c r="G655" i="9" s="1"/>
  <c r="H655" i="9" s="1"/>
  <c r="I655" i="9" s="1"/>
  <c r="L655" i="9" s="1"/>
  <c r="F655" i="13"/>
  <c r="G655" i="13" s="1"/>
  <c r="I655" i="13" s="1"/>
  <c r="F656" i="9"/>
  <c r="G656" i="9" s="1"/>
  <c r="H656" i="9" s="1"/>
  <c r="F656" i="13"/>
  <c r="G656" i="13" s="1"/>
  <c r="I656" i="13" s="1"/>
  <c r="F657" i="9"/>
  <c r="G657" i="9" s="1"/>
  <c r="H657" i="9" s="1"/>
  <c r="F657" i="13"/>
  <c r="G657" i="13" s="1"/>
  <c r="I657" i="13" s="1"/>
  <c r="F658" i="9"/>
  <c r="G658" i="9"/>
  <c r="H658" i="9" s="1"/>
  <c r="F658" i="13"/>
  <c r="G658" i="13" s="1"/>
  <c r="I658" i="13" s="1"/>
  <c r="F659" i="9"/>
  <c r="G659" i="9" s="1"/>
  <c r="H659" i="9" s="1"/>
  <c r="F659" i="13"/>
  <c r="G659" i="13" s="1"/>
  <c r="I659" i="13" s="1"/>
  <c r="F660" i="9"/>
  <c r="G660" i="9" s="1"/>
  <c r="H660" i="9" s="1"/>
  <c r="F660" i="13"/>
  <c r="G660" i="13" s="1"/>
  <c r="I660" i="13" s="1"/>
  <c r="F661" i="9"/>
  <c r="G661" i="9" s="1"/>
  <c r="H661" i="9" s="1"/>
  <c r="F661" i="13"/>
  <c r="G661" i="13" s="1"/>
  <c r="I661" i="13" s="1"/>
  <c r="F662" i="9"/>
  <c r="G662" i="9" s="1"/>
  <c r="H662" i="9" s="1"/>
  <c r="M662" i="12"/>
  <c r="R662" i="12" s="1"/>
  <c r="F662" i="13"/>
  <c r="G662" i="13" s="1"/>
  <c r="I662" i="13" s="1"/>
  <c r="F663" i="9"/>
  <c r="G663" i="9" s="1"/>
  <c r="H663" i="9" s="1"/>
  <c r="I663" i="9" s="1"/>
  <c r="M663" i="12"/>
  <c r="R663" i="12" s="1"/>
  <c r="F663" i="13"/>
  <c r="G663" i="13" s="1"/>
  <c r="I663" i="13" s="1"/>
  <c r="F664" i="9"/>
  <c r="G664" i="9" s="1"/>
  <c r="H664" i="9" s="1"/>
  <c r="F664" i="13"/>
  <c r="G664" i="13" s="1"/>
  <c r="I664" i="13" s="1"/>
  <c r="F665" i="9"/>
  <c r="G665" i="9" s="1"/>
  <c r="H665" i="9" s="1"/>
  <c r="F665" i="13"/>
  <c r="G665" i="13" s="1"/>
  <c r="I665" i="13" s="1"/>
  <c r="F666" i="9"/>
  <c r="G666" i="9" s="1"/>
  <c r="H666" i="9" s="1"/>
  <c r="M666" i="12"/>
  <c r="F666" i="13"/>
  <c r="G666" i="13" s="1"/>
  <c r="I666" i="13" s="1"/>
  <c r="F667" i="9"/>
  <c r="G667" i="9" s="1"/>
  <c r="H667" i="9" s="1"/>
  <c r="M667" i="12"/>
  <c r="R667" i="12" s="1"/>
  <c r="M667" i="17"/>
  <c r="F667" i="13"/>
  <c r="G667" i="13" s="1"/>
  <c r="I667" i="13" s="1"/>
  <c r="F494" i="4"/>
  <c r="I494" i="4" s="1"/>
  <c r="F496" i="22" s="1"/>
  <c r="F495" i="4"/>
  <c r="I495" i="4"/>
  <c r="F497" i="22" s="1"/>
  <c r="F496" i="4"/>
  <c r="I496" i="4" s="1"/>
  <c r="F498" i="22" s="1"/>
  <c r="F497" i="4"/>
  <c r="I497" i="4" s="1"/>
  <c r="F499" i="22" s="1"/>
  <c r="F498" i="4"/>
  <c r="I498" i="4" s="1"/>
  <c r="F500" i="22" s="1"/>
  <c r="F499" i="4"/>
  <c r="I499" i="4" s="1"/>
  <c r="F501" i="22" s="1"/>
  <c r="F500" i="4"/>
  <c r="I500" i="4" s="1"/>
  <c r="F502" i="22" s="1"/>
  <c r="F501" i="4"/>
  <c r="I501" i="4" s="1"/>
  <c r="F503" i="22" s="1"/>
  <c r="F502" i="4"/>
  <c r="I502" i="4" s="1"/>
  <c r="F504" i="22" s="1"/>
  <c r="F503" i="4"/>
  <c r="I503" i="4" s="1"/>
  <c r="F505" i="22" s="1"/>
  <c r="F504" i="4"/>
  <c r="I504" i="4" s="1"/>
  <c r="F506" i="22" s="1"/>
  <c r="F505" i="4"/>
  <c r="I505" i="4" s="1"/>
  <c r="F507" i="22" s="1"/>
  <c r="F506" i="4"/>
  <c r="I506" i="4" s="1"/>
  <c r="F508" i="22" s="1"/>
  <c r="F507" i="4"/>
  <c r="I507" i="4" s="1"/>
  <c r="F509" i="22" s="1"/>
  <c r="F508" i="4"/>
  <c r="I508" i="4" s="1"/>
  <c r="F510" i="22" s="1"/>
  <c r="F509" i="4"/>
  <c r="I509" i="4" s="1"/>
  <c r="F511" i="22" s="1"/>
  <c r="F510" i="4"/>
  <c r="I510" i="4" s="1"/>
  <c r="F512" i="22" s="1"/>
  <c r="F511" i="4"/>
  <c r="I511" i="4" s="1"/>
  <c r="F513" i="22" s="1"/>
  <c r="F512" i="4"/>
  <c r="I512" i="4" s="1"/>
  <c r="F514" i="22" s="1"/>
  <c r="F513" i="4"/>
  <c r="I513" i="4" s="1"/>
  <c r="F515" i="22" s="1"/>
  <c r="F514" i="4"/>
  <c r="I514" i="4" s="1"/>
  <c r="F516" i="22" s="1"/>
  <c r="F515" i="4"/>
  <c r="I515" i="4" s="1"/>
  <c r="F517" i="22" s="1"/>
  <c r="F516" i="4"/>
  <c r="I516" i="4" s="1"/>
  <c r="F518" i="22" s="1"/>
  <c r="F517" i="4"/>
  <c r="I517" i="4" s="1"/>
  <c r="F519" i="22" s="1"/>
  <c r="F518" i="4"/>
  <c r="I518" i="4" s="1"/>
  <c r="F520" i="22" s="1"/>
  <c r="F519" i="4"/>
  <c r="I519" i="4" s="1"/>
  <c r="F521" i="22" s="1"/>
  <c r="F520" i="4"/>
  <c r="I520" i="4"/>
  <c r="F522" i="22" s="1"/>
  <c r="F521" i="4"/>
  <c r="I521" i="4" s="1"/>
  <c r="F523" i="22" s="1"/>
  <c r="F522" i="4"/>
  <c r="I522" i="4" s="1"/>
  <c r="F524" i="22" s="1"/>
  <c r="F523" i="4"/>
  <c r="I523" i="4" s="1"/>
  <c r="F525" i="22" s="1"/>
  <c r="F524" i="4"/>
  <c r="I524" i="4" s="1"/>
  <c r="F526" i="22" s="1"/>
  <c r="F525" i="4"/>
  <c r="I525" i="4" s="1"/>
  <c r="F527" i="22" s="1"/>
  <c r="F526" i="4"/>
  <c r="I526" i="4" s="1"/>
  <c r="F528" i="22" s="1"/>
  <c r="F527" i="4"/>
  <c r="I527" i="4"/>
  <c r="F529" i="22" s="1"/>
  <c r="F528" i="4"/>
  <c r="I528" i="4" s="1"/>
  <c r="F530" i="22" s="1"/>
  <c r="F529" i="4"/>
  <c r="I529" i="4" s="1"/>
  <c r="F531" i="22" s="1"/>
  <c r="F530" i="4"/>
  <c r="I530" i="4" s="1"/>
  <c r="F532" i="22" s="1"/>
  <c r="F531" i="4"/>
  <c r="I531" i="4" s="1"/>
  <c r="F533" i="22" s="1"/>
  <c r="F532" i="4"/>
  <c r="I532" i="4" s="1"/>
  <c r="F534" i="22" s="1"/>
  <c r="F533" i="4"/>
  <c r="I533" i="4" s="1"/>
  <c r="F535" i="22" s="1"/>
  <c r="F534" i="4"/>
  <c r="I534" i="4" s="1"/>
  <c r="F536" i="22" s="1"/>
  <c r="F535" i="4"/>
  <c r="I535" i="4" s="1"/>
  <c r="F537" i="22" s="1"/>
  <c r="F536" i="4"/>
  <c r="I536" i="4" s="1"/>
  <c r="F538" i="22" s="1"/>
  <c r="F537" i="4"/>
  <c r="I537" i="4" s="1"/>
  <c r="F539" i="22" s="1"/>
  <c r="F538" i="4"/>
  <c r="I538" i="4" s="1"/>
  <c r="F540" i="22" s="1"/>
  <c r="F539" i="4"/>
  <c r="I539" i="4" s="1"/>
  <c r="F541" i="22" s="1"/>
  <c r="F540" i="4"/>
  <c r="I540" i="4" s="1"/>
  <c r="F542" i="22" s="1"/>
  <c r="F541" i="4"/>
  <c r="I541" i="4"/>
  <c r="F543" i="22" s="1"/>
  <c r="F542" i="4"/>
  <c r="I542" i="4" s="1"/>
  <c r="F544" i="22" s="1"/>
  <c r="F543" i="4"/>
  <c r="I543" i="4" s="1"/>
  <c r="F545" i="22" s="1"/>
  <c r="F544" i="4"/>
  <c r="I544" i="4"/>
  <c r="F546" i="22" s="1"/>
  <c r="F545" i="4"/>
  <c r="I545" i="4" s="1"/>
  <c r="F547" i="22" s="1"/>
  <c r="F546" i="4"/>
  <c r="I546" i="4" s="1"/>
  <c r="F548" i="22" s="1"/>
  <c r="F547" i="4"/>
  <c r="I547" i="4" s="1"/>
  <c r="F549" i="22" s="1"/>
  <c r="F548" i="4"/>
  <c r="I548" i="4" s="1"/>
  <c r="F550" i="22" s="1"/>
  <c r="F549" i="4"/>
  <c r="I549" i="4" s="1"/>
  <c r="F551" i="22" s="1"/>
  <c r="F550" i="4"/>
  <c r="I550" i="4" s="1"/>
  <c r="F552" i="22" s="1"/>
  <c r="F551" i="4"/>
  <c r="I551" i="4"/>
  <c r="F553" i="22" s="1"/>
  <c r="F552" i="4"/>
  <c r="I552" i="4" s="1"/>
  <c r="F554" i="22" s="1"/>
  <c r="F553" i="4"/>
  <c r="I553" i="4" s="1"/>
  <c r="F555" i="22" s="1"/>
  <c r="F554" i="4"/>
  <c r="I554" i="4" s="1"/>
  <c r="F556" i="22" s="1"/>
  <c r="F555" i="4"/>
  <c r="I555" i="4" s="1"/>
  <c r="F557" i="22" s="1"/>
  <c r="F556" i="4"/>
  <c r="I556" i="4" s="1"/>
  <c r="F558" i="22" s="1"/>
  <c r="F557" i="4"/>
  <c r="I557" i="4" s="1"/>
  <c r="F559" i="22" s="1"/>
  <c r="F558" i="4"/>
  <c r="I558" i="4" s="1"/>
  <c r="F560" i="22" s="1"/>
  <c r="F559" i="4"/>
  <c r="I559" i="4" s="1"/>
  <c r="F561" i="22" s="1"/>
  <c r="F560" i="4"/>
  <c r="I560" i="4" s="1"/>
  <c r="F562" i="22" s="1"/>
  <c r="F561" i="4"/>
  <c r="I561" i="4" s="1"/>
  <c r="F563" i="22" s="1"/>
  <c r="F562" i="4"/>
  <c r="I562" i="4" s="1"/>
  <c r="F564" i="22" s="1"/>
  <c r="F563" i="4"/>
  <c r="I563" i="4" s="1"/>
  <c r="F565" i="22" s="1"/>
  <c r="F564" i="4"/>
  <c r="I564" i="4" s="1"/>
  <c r="F566" i="22" s="1"/>
  <c r="F565" i="4"/>
  <c r="I565" i="4" s="1"/>
  <c r="F567" i="22" s="1"/>
  <c r="F566" i="4"/>
  <c r="I566" i="4" s="1"/>
  <c r="F568" i="22" s="1"/>
  <c r="F567" i="4"/>
  <c r="I567" i="4" s="1"/>
  <c r="F569" i="22" s="1"/>
  <c r="F568" i="4"/>
  <c r="I568" i="4" s="1"/>
  <c r="F570" i="22" s="1"/>
  <c r="F569" i="4"/>
  <c r="I569" i="4" s="1"/>
  <c r="F571" i="22" s="1"/>
  <c r="F570" i="4"/>
  <c r="I570" i="4" s="1"/>
  <c r="F572" i="22" s="1"/>
  <c r="F571" i="4"/>
  <c r="I571" i="4" s="1"/>
  <c r="F573" i="22" s="1"/>
  <c r="F572" i="4"/>
  <c r="I572" i="4" s="1"/>
  <c r="F574" i="22" s="1"/>
  <c r="F573" i="4"/>
  <c r="I573" i="4" s="1"/>
  <c r="F575" i="22" s="1"/>
  <c r="F574" i="4"/>
  <c r="I574" i="4" s="1"/>
  <c r="F576" i="22" s="1"/>
  <c r="F575" i="4"/>
  <c r="I575" i="4" s="1"/>
  <c r="F577" i="22" s="1"/>
  <c r="F576" i="4"/>
  <c r="I576" i="4" s="1"/>
  <c r="F578" i="22" s="1"/>
  <c r="F577" i="4"/>
  <c r="I577" i="4" s="1"/>
  <c r="F579" i="22" s="1"/>
  <c r="F578" i="4"/>
  <c r="I578" i="4" s="1"/>
  <c r="F580" i="22" s="1"/>
  <c r="F579" i="4"/>
  <c r="I579" i="4" s="1"/>
  <c r="F581" i="22" s="1"/>
  <c r="F580" i="4"/>
  <c r="I580" i="4" s="1"/>
  <c r="F582" i="22" s="1"/>
  <c r="F581" i="4"/>
  <c r="I581" i="4" s="1"/>
  <c r="F583" i="22" s="1"/>
  <c r="F582" i="4"/>
  <c r="I582" i="4" s="1"/>
  <c r="F584" i="22" s="1"/>
  <c r="F583" i="4"/>
  <c r="I583" i="4" s="1"/>
  <c r="F585" i="22" s="1"/>
  <c r="F584" i="4"/>
  <c r="I584" i="4" s="1"/>
  <c r="F586" i="22" s="1"/>
  <c r="F585" i="4"/>
  <c r="I585" i="4" s="1"/>
  <c r="F587" i="22" s="1"/>
  <c r="F586" i="4"/>
  <c r="I586" i="4" s="1"/>
  <c r="F588" i="22" s="1"/>
  <c r="F587" i="4"/>
  <c r="I587" i="4" s="1"/>
  <c r="F589" i="22" s="1"/>
  <c r="F588" i="4"/>
  <c r="I588" i="4" s="1"/>
  <c r="F590" i="22" s="1"/>
  <c r="F589" i="4"/>
  <c r="I589" i="4" s="1"/>
  <c r="F591" i="22" s="1"/>
  <c r="F590" i="4"/>
  <c r="I590" i="4" s="1"/>
  <c r="F592" i="22" s="1"/>
  <c r="F591" i="4"/>
  <c r="I591" i="4" s="1"/>
  <c r="F593" i="22" s="1"/>
  <c r="F592" i="4"/>
  <c r="I592" i="4" s="1"/>
  <c r="F594" i="22" s="1"/>
  <c r="F593" i="4"/>
  <c r="I593" i="4" s="1"/>
  <c r="F595" i="22" s="1"/>
  <c r="F594" i="4"/>
  <c r="I594" i="4" s="1"/>
  <c r="F596" i="22" s="1"/>
  <c r="F595" i="4"/>
  <c r="I595" i="4" s="1"/>
  <c r="F597" i="22" s="1"/>
  <c r="F596" i="4"/>
  <c r="I596" i="4" s="1"/>
  <c r="F598" i="22" s="1"/>
  <c r="F597" i="4"/>
  <c r="I597" i="4" s="1"/>
  <c r="F599" i="22" s="1"/>
  <c r="F598" i="4"/>
  <c r="I598" i="4" s="1"/>
  <c r="F600" i="22" s="1"/>
  <c r="F599" i="4"/>
  <c r="I599" i="4" s="1"/>
  <c r="F601" i="22" s="1"/>
  <c r="F600" i="4"/>
  <c r="I600" i="4" s="1"/>
  <c r="F602" i="22" s="1"/>
  <c r="F601" i="4"/>
  <c r="I601" i="4" s="1"/>
  <c r="F603" i="22" s="1"/>
  <c r="F602" i="4"/>
  <c r="I602" i="4" s="1"/>
  <c r="F604" i="22" s="1"/>
  <c r="F603" i="4"/>
  <c r="I603" i="4" s="1"/>
  <c r="F605" i="22" s="1"/>
  <c r="F604" i="4"/>
  <c r="I604" i="4" s="1"/>
  <c r="F606" i="22" s="1"/>
  <c r="F605" i="4"/>
  <c r="I605" i="4" s="1"/>
  <c r="F607" i="22" s="1"/>
  <c r="F606" i="4"/>
  <c r="I606" i="4" s="1"/>
  <c r="F608" i="22" s="1"/>
  <c r="F607" i="4"/>
  <c r="I607" i="4" s="1"/>
  <c r="F609" i="22" s="1"/>
  <c r="F608" i="4"/>
  <c r="I608" i="4" s="1"/>
  <c r="F610" i="22" s="1"/>
  <c r="F609" i="4"/>
  <c r="I609" i="4" s="1"/>
  <c r="F611" i="22" s="1"/>
  <c r="F610" i="4"/>
  <c r="I610" i="4"/>
  <c r="F612" i="22" s="1"/>
  <c r="F611" i="4"/>
  <c r="I611" i="4" s="1"/>
  <c r="F613" i="22" s="1"/>
  <c r="F612" i="4"/>
  <c r="I612" i="4" s="1"/>
  <c r="F614" i="22" s="1"/>
  <c r="F613" i="4"/>
  <c r="I613" i="4" s="1"/>
  <c r="F615" i="22" s="1"/>
  <c r="F614" i="4"/>
  <c r="I614" i="4" s="1"/>
  <c r="F616" i="22" s="1"/>
  <c r="F615" i="4"/>
  <c r="I615" i="4" s="1"/>
  <c r="F617" i="22" s="1"/>
  <c r="F616" i="4"/>
  <c r="I616" i="4" s="1"/>
  <c r="F618" i="22" s="1"/>
  <c r="F617" i="4"/>
  <c r="I617" i="4" s="1"/>
  <c r="F619" i="22" s="1"/>
  <c r="F618" i="4"/>
  <c r="I618" i="4" s="1"/>
  <c r="F620" i="22" s="1"/>
  <c r="F619" i="4"/>
  <c r="I619" i="4" s="1"/>
  <c r="F621" i="22" s="1"/>
  <c r="F620" i="4"/>
  <c r="I620" i="4"/>
  <c r="F622" i="22" s="1"/>
  <c r="F621" i="4"/>
  <c r="I621" i="4" s="1"/>
  <c r="F623" i="22" s="1"/>
  <c r="F622" i="4"/>
  <c r="I622" i="4" s="1"/>
  <c r="F624" i="22" s="1"/>
  <c r="F623" i="4"/>
  <c r="I623" i="4" s="1"/>
  <c r="F625" i="22" s="1"/>
  <c r="F624" i="4"/>
  <c r="I624" i="4" s="1"/>
  <c r="F626" i="22" s="1"/>
  <c r="F625" i="4"/>
  <c r="I625" i="4" s="1"/>
  <c r="F627" i="22" s="1"/>
  <c r="F626" i="4"/>
  <c r="I626" i="4" s="1"/>
  <c r="F628" i="22" s="1"/>
  <c r="F627" i="4"/>
  <c r="I627" i="4" s="1"/>
  <c r="F629" i="22" s="1"/>
  <c r="F628" i="4"/>
  <c r="I628" i="4" s="1"/>
  <c r="F630" i="22" s="1"/>
  <c r="F629" i="4"/>
  <c r="I629" i="4" s="1"/>
  <c r="F631" i="22" s="1"/>
  <c r="F630" i="4"/>
  <c r="I630" i="4" s="1"/>
  <c r="F632" i="22" s="1"/>
  <c r="F631" i="4"/>
  <c r="I631" i="4" s="1"/>
  <c r="F633" i="22" s="1"/>
  <c r="F632" i="4"/>
  <c r="I632" i="4" s="1"/>
  <c r="F634" i="22" s="1"/>
  <c r="F633" i="4"/>
  <c r="I633" i="4" s="1"/>
  <c r="F635" i="22" s="1"/>
  <c r="F634" i="4"/>
  <c r="I634" i="4" s="1"/>
  <c r="F636" i="22" s="1"/>
  <c r="F635" i="4"/>
  <c r="I635" i="4" s="1"/>
  <c r="F637" i="22" s="1"/>
  <c r="F636" i="4"/>
  <c r="I636" i="4"/>
  <c r="F638" i="22" s="1"/>
  <c r="F637" i="4"/>
  <c r="I637" i="4" s="1"/>
  <c r="F639" i="22" s="1"/>
  <c r="F638" i="4"/>
  <c r="I638" i="4" s="1"/>
  <c r="F640" i="22" s="1"/>
  <c r="F639" i="4"/>
  <c r="I639" i="4" s="1"/>
  <c r="F641" i="22" s="1"/>
  <c r="F640" i="4"/>
  <c r="I640" i="4" s="1"/>
  <c r="F642" i="22" s="1"/>
  <c r="F641" i="4"/>
  <c r="I641" i="4" s="1"/>
  <c r="F643" i="22" s="1"/>
  <c r="F642" i="4"/>
  <c r="I642" i="4" s="1"/>
  <c r="F644" i="22" s="1"/>
  <c r="F643" i="4"/>
  <c r="I643" i="4" s="1"/>
  <c r="F645" i="22" s="1"/>
  <c r="F644" i="4"/>
  <c r="I644" i="4" s="1"/>
  <c r="F646" i="22" s="1"/>
  <c r="F645" i="4"/>
  <c r="I645" i="4" s="1"/>
  <c r="F647" i="22" s="1"/>
  <c r="F646" i="4"/>
  <c r="I646" i="4" s="1"/>
  <c r="F648" i="22" s="1"/>
  <c r="F647" i="4"/>
  <c r="I647" i="4" s="1"/>
  <c r="F649" i="22" s="1"/>
  <c r="F648" i="4"/>
  <c r="I648" i="4" s="1"/>
  <c r="F650" i="22" s="1"/>
  <c r="F649" i="4"/>
  <c r="I649" i="4"/>
  <c r="F651" i="22" s="1"/>
  <c r="F650" i="4"/>
  <c r="I650" i="4" s="1"/>
  <c r="F652" i="22" s="1"/>
  <c r="F651" i="4"/>
  <c r="I651" i="4" s="1"/>
  <c r="F653" i="22" s="1"/>
  <c r="F652" i="4"/>
  <c r="I652" i="4"/>
  <c r="F654" i="22" s="1"/>
  <c r="F653" i="4"/>
  <c r="I653" i="4" s="1"/>
  <c r="F655" i="22" s="1"/>
  <c r="F654" i="4"/>
  <c r="I654" i="4" s="1"/>
  <c r="F656" i="22" s="1"/>
  <c r="F655" i="4"/>
  <c r="I655" i="4" s="1"/>
  <c r="F657" i="22" s="1"/>
  <c r="F656" i="4"/>
  <c r="I656" i="4" s="1"/>
  <c r="F658" i="22" s="1"/>
  <c r="F657" i="4"/>
  <c r="I657" i="4" s="1"/>
  <c r="F659" i="22" s="1"/>
  <c r="F658" i="4"/>
  <c r="I658" i="4" s="1"/>
  <c r="F660" i="22" s="1"/>
  <c r="F659" i="4"/>
  <c r="I659" i="4" s="1"/>
  <c r="F661" i="22" s="1"/>
  <c r="F660" i="4"/>
  <c r="I660" i="4" s="1"/>
  <c r="F662" i="22" s="1"/>
  <c r="F661" i="4"/>
  <c r="I661" i="4" s="1"/>
  <c r="F663" i="22" s="1"/>
  <c r="F662" i="4"/>
  <c r="I662" i="4" s="1"/>
  <c r="F664" i="22" s="1"/>
  <c r="F663" i="4"/>
  <c r="I663" i="4" s="1"/>
  <c r="F665" i="22" s="1"/>
  <c r="F664" i="4"/>
  <c r="I664" i="4" s="1"/>
  <c r="F666" i="22" s="1"/>
  <c r="F665" i="4"/>
  <c r="I665" i="4" s="1"/>
  <c r="F667" i="22" s="1"/>
  <c r="F666" i="4"/>
  <c r="I666" i="4" s="1"/>
  <c r="F668" i="22" s="1"/>
  <c r="F667" i="4"/>
  <c r="I667" i="4" s="1"/>
  <c r="F669" i="22" s="1"/>
  <c r="J351" i="3"/>
  <c r="K351" i="3" s="1"/>
  <c r="F351" i="3"/>
  <c r="J352" i="3"/>
  <c r="F352" i="3"/>
  <c r="J353" i="3"/>
  <c r="K353" i="3" s="1"/>
  <c r="F353" i="3"/>
  <c r="J354" i="3"/>
  <c r="K354" i="3" s="1"/>
  <c r="L354" i="3" s="1"/>
  <c r="O354" i="3" s="1"/>
  <c r="D356" i="22" s="1"/>
  <c r="F354" i="3"/>
  <c r="J355" i="3"/>
  <c r="K355" i="3" s="1"/>
  <c r="F355" i="3"/>
  <c r="J356" i="3"/>
  <c r="K356" i="3" s="1"/>
  <c r="F356" i="3"/>
  <c r="J357" i="3"/>
  <c r="K357" i="3" s="1"/>
  <c r="F357" i="3"/>
  <c r="J358" i="3"/>
  <c r="K358" i="3" s="1"/>
  <c r="F358" i="3"/>
  <c r="J359" i="3"/>
  <c r="K359" i="3" s="1"/>
  <c r="F359" i="3"/>
  <c r="J360" i="3"/>
  <c r="K360" i="3" s="1"/>
  <c r="F360" i="3"/>
  <c r="J361" i="3"/>
  <c r="K361" i="3" s="1"/>
  <c r="F361" i="3"/>
  <c r="J362" i="3"/>
  <c r="K362" i="3" s="1"/>
  <c r="F362" i="3"/>
  <c r="J363" i="3"/>
  <c r="K363" i="3" s="1"/>
  <c r="F363" i="3"/>
  <c r="J364" i="3"/>
  <c r="K364" i="3" s="1"/>
  <c r="F364" i="3"/>
  <c r="J365" i="3"/>
  <c r="K365" i="3" s="1"/>
  <c r="F365" i="3"/>
  <c r="J366" i="3"/>
  <c r="K366" i="3" s="1"/>
  <c r="F366" i="3"/>
  <c r="J367" i="3"/>
  <c r="K367" i="3" s="1"/>
  <c r="F367" i="3"/>
  <c r="J368" i="3"/>
  <c r="K368" i="3" s="1"/>
  <c r="F368" i="3"/>
  <c r="J369" i="3"/>
  <c r="K369" i="3" s="1"/>
  <c r="L369" i="3" s="1"/>
  <c r="F369" i="3"/>
  <c r="J370" i="3"/>
  <c r="K370" i="3" s="1"/>
  <c r="F370" i="3"/>
  <c r="J371" i="3"/>
  <c r="K371" i="3" s="1"/>
  <c r="F371" i="3"/>
  <c r="J372" i="3"/>
  <c r="K372" i="3" s="1"/>
  <c r="F372" i="3"/>
  <c r="J373" i="3"/>
  <c r="K373" i="3" s="1"/>
  <c r="L373" i="3" s="1"/>
  <c r="F373" i="3"/>
  <c r="J374" i="3"/>
  <c r="K374" i="3" s="1"/>
  <c r="F374" i="3"/>
  <c r="J375" i="3"/>
  <c r="K375" i="3" s="1"/>
  <c r="F375" i="3"/>
  <c r="J376" i="3"/>
  <c r="K376" i="3" s="1"/>
  <c r="F376" i="3"/>
  <c r="J377" i="3"/>
  <c r="K377" i="3" s="1"/>
  <c r="F377" i="3"/>
  <c r="J378" i="3"/>
  <c r="K378" i="3" s="1"/>
  <c r="F378" i="3"/>
  <c r="J379" i="3"/>
  <c r="K379" i="3" s="1"/>
  <c r="F379" i="3"/>
  <c r="J380" i="3"/>
  <c r="K380" i="3" s="1"/>
  <c r="F380" i="3"/>
  <c r="J381" i="3"/>
  <c r="K381" i="3"/>
  <c r="F381" i="3"/>
  <c r="J382" i="3"/>
  <c r="K382" i="3" s="1"/>
  <c r="F382" i="3"/>
  <c r="J383" i="3"/>
  <c r="K383" i="3" s="1"/>
  <c r="F383" i="3"/>
  <c r="J384" i="3"/>
  <c r="K384" i="3"/>
  <c r="F384" i="3"/>
  <c r="J385" i="3"/>
  <c r="K385" i="3" s="1"/>
  <c r="F385" i="3"/>
  <c r="J386" i="3"/>
  <c r="K386" i="3" s="1"/>
  <c r="F386" i="3"/>
  <c r="J387" i="3"/>
  <c r="K387" i="3" s="1"/>
  <c r="F387" i="3"/>
  <c r="J388" i="3"/>
  <c r="K388" i="3" s="1"/>
  <c r="F388" i="3"/>
  <c r="J389" i="3"/>
  <c r="K389" i="3" s="1"/>
  <c r="F389" i="3"/>
  <c r="J390" i="3"/>
  <c r="K390" i="3" s="1"/>
  <c r="F390" i="3"/>
  <c r="J391" i="3"/>
  <c r="K391" i="3" s="1"/>
  <c r="F391" i="3"/>
  <c r="J392" i="3"/>
  <c r="K392" i="3" s="1"/>
  <c r="L392" i="3" s="1"/>
  <c r="F392" i="3"/>
  <c r="J393" i="3"/>
  <c r="K393" i="3" s="1"/>
  <c r="F393" i="3"/>
  <c r="J394" i="3"/>
  <c r="K394" i="3" s="1"/>
  <c r="F394" i="3"/>
  <c r="J395" i="3"/>
  <c r="K395" i="3" s="1"/>
  <c r="F395" i="3"/>
  <c r="J396" i="3"/>
  <c r="K396" i="3" s="1"/>
  <c r="F396" i="3"/>
  <c r="J397" i="3"/>
  <c r="K397" i="3" s="1"/>
  <c r="F397" i="3"/>
  <c r="J398" i="3"/>
  <c r="K398" i="3" s="1"/>
  <c r="F398" i="3"/>
  <c r="J399" i="3"/>
  <c r="K399" i="3" s="1"/>
  <c r="F399" i="3"/>
  <c r="J400" i="3"/>
  <c r="K400" i="3" s="1"/>
  <c r="F400" i="3"/>
  <c r="J401" i="3"/>
  <c r="K401" i="3" s="1"/>
  <c r="F401" i="3"/>
  <c r="J402" i="3"/>
  <c r="K402" i="3" s="1"/>
  <c r="F402" i="3"/>
  <c r="J403" i="3"/>
  <c r="K403" i="3" s="1"/>
  <c r="F403" i="3"/>
  <c r="J404" i="3"/>
  <c r="K404" i="3" s="1"/>
  <c r="F404" i="3"/>
  <c r="J405" i="3"/>
  <c r="K405" i="3" s="1"/>
  <c r="L405" i="3" s="1"/>
  <c r="F405" i="3"/>
  <c r="J406" i="3"/>
  <c r="K406" i="3" s="1"/>
  <c r="F406" i="3"/>
  <c r="J407" i="3"/>
  <c r="K407" i="3" s="1"/>
  <c r="F407" i="3"/>
  <c r="J408" i="3"/>
  <c r="K408" i="3" s="1"/>
  <c r="F408" i="3"/>
  <c r="J409" i="3"/>
  <c r="K409" i="3" s="1"/>
  <c r="L409" i="3" s="1"/>
  <c r="F409" i="3"/>
  <c r="J410" i="3"/>
  <c r="K410" i="3" s="1"/>
  <c r="F410" i="3"/>
  <c r="J411" i="3"/>
  <c r="K411" i="3" s="1"/>
  <c r="F411" i="3"/>
  <c r="J412" i="3"/>
  <c r="K412" i="3" s="1"/>
  <c r="F412" i="3"/>
  <c r="J413" i="3"/>
  <c r="K413" i="3" s="1"/>
  <c r="F413" i="3"/>
  <c r="J414" i="3"/>
  <c r="K414" i="3" s="1"/>
  <c r="F414" i="3"/>
  <c r="J415" i="3"/>
  <c r="K415" i="3" s="1"/>
  <c r="F415" i="3"/>
  <c r="J416" i="3"/>
  <c r="K416" i="3" s="1"/>
  <c r="F416" i="3"/>
  <c r="J417" i="3"/>
  <c r="K417" i="3" s="1"/>
  <c r="F417" i="3"/>
  <c r="J418" i="3"/>
  <c r="K418" i="3" s="1"/>
  <c r="F418" i="3"/>
  <c r="J419" i="3"/>
  <c r="K419" i="3" s="1"/>
  <c r="F419" i="3"/>
  <c r="J420" i="3"/>
  <c r="K420" i="3"/>
  <c r="F420" i="3"/>
  <c r="J421" i="3"/>
  <c r="K421" i="3" s="1"/>
  <c r="F421" i="3"/>
  <c r="J422" i="3"/>
  <c r="K422" i="3" s="1"/>
  <c r="F422" i="3"/>
  <c r="J423" i="3"/>
  <c r="K423" i="3" s="1"/>
  <c r="F423" i="3"/>
  <c r="J424" i="3"/>
  <c r="K424" i="3" s="1"/>
  <c r="F424" i="3"/>
  <c r="J425" i="3"/>
  <c r="K425" i="3" s="1"/>
  <c r="F425" i="3"/>
  <c r="J426" i="3"/>
  <c r="K426" i="3" s="1"/>
  <c r="F426" i="3"/>
  <c r="J427" i="3"/>
  <c r="K427" i="3" s="1"/>
  <c r="F427" i="3"/>
  <c r="J428" i="3"/>
  <c r="K428" i="3" s="1"/>
  <c r="F428" i="3"/>
  <c r="J429" i="3"/>
  <c r="K429" i="3" s="1"/>
  <c r="F429" i="3"/>
  <c r="J430" i="3"/>
  <c r="K430" i="3" s="1"/>
  <c r="F430" i="3"/>
  <c r="J431" i="3"/>
  <c r="K431" i="3" s="1"/>
  <c r="F431" i="3"/>
  <c r="J432" i="3"/>
  <c r="K432" i="3" s="1"/>
  <c r="F432" i="3"/>
  <c r="J433" i="3"/>
  <c r="K433" i="3" s="1"/>
  <c r="F433" i="3"/>
  <c r="J434" i="3"/>
  <c r="K434" i="3" s="1"/>
  <c r="F434" i="3"/>
  <c r="J435" i="3"/>
  <c r="K435" i="3" s="1"/>
  <c r="F435" i="3"/>
  <c r="J436" i="3"/>
  <c r="K436" i="3" s="1"/>
  <c r="F436" i="3"/>
  <c r="J437" i="3"/>
  <c r="K437" i="3"/>
  <c r="F437" i="3"/>
  <c r="J438" i="3"/>
  <c r="K438" i="3" s="1"/>
  <c r="F438" i="3"/>
  <c r="J439" i="3"/>
  <c r="K439" i="3" s="1"/>
  <c r="F439" i="3"/>
  <c r="J440" i="3"/>
  <c r="K440" i="3" s="1"/>
  <c r="F440" i="3"/>
  <c r="J441" i="3"/>
  <c r="K441" i="3" s="1"/>
  <c r="F441" i="3"/>
  <c r="J442" i="3"/>
  <c r="K442" i="3" s="1"/>
  <c r="F442" i="3"/>
  <c r="J443" i="3"/>
  <c r="K443" i="3" s="1"/>
  <c r="F443" i="3"/>
  <c r="J444" i="3"/>
  <c r="K444" i="3" s="1"/>
  <c r="F444" i="3"/>
  <c r="J445" i="3"/>
  <c r="K445" i="3" s="1"/>
  <c r="F445" i="3"/>
  <c r="J446" i="3"/>
  <c r="K446" i="3" s="1"/>
  <c r="F446" i="3"/>
  <c r="J447" i="3"/>
  <c r="K447" i="3" s="1"/>
  <c r="F447" i="3"/>
  <c r="J448" i="3"/>
  <c r="K448" i="3" s="1"/>
  <c r="F448" i="3"/>
  <c r="J449" i="3"/>
  <c r="K449" i="3" s="1"/>
  <c r="F449" i="3"/>
  <c r="J450" i="3"/>
  <c r="K450" i="3" s="1"/>
  <c r="F450" i="3"/>
  <c r="J451" i="3"/>
  <c r="K451" i="3" s="1"/>
  <c r="F451" i="3"/>
  <c r="J452" i="3"/>
  <c r="K452" i="3" s="1"/>
  <c r="F452" i="3"/>
  <c r="J453" i="3"/>
  <c r="K453" i="3" s="1"/>
  <c r="F453" i="3"/>
  <c r="J454" i="3"/>
  <c r="K454" i="3" s="1"/>
  <c r="F454" i="3"/>
  <c r="J455" i="3"/>
  <c r="K455" i="3" s="1"/>
  <c r="F455" i="3"/>
  <c r="J456" i="3"/>
  <c r="K456" i="3" s="1"/>
  <c r="F456" i="3"/>
  <c r="J457" i="3"/>
  <c r="K457" i="3" s="1"/>
  <c r="F457" i="3"/>
  <c r="J458" i="3"/>
  <c r="K458" i="3" s="1"/>
  <c r="L458" i="3" s="1"/>
  <c r="F458" i="3"/>
  <c r="J459" i="3"/>
  <c r="K459" i="3"/>
  <c r="F459" i="3"/>
  <c r="J460" i="3"/>
  <c r="K460" i="3" s="1"/>
  <c r="F460" i="3"/>
  <c r="J461" i="3"/>
  <c r="K461" i="3" s="1"/>
  <c r="F461" i="3"/>
  <c r="J462" i="3"/>
  <c r="K462" i="3" s="1"/>
  <c r="F462" i="3"/>
  <c r="J463" i="3"/>
  <c r="K463" i="3" s="1"/>
  <c r="F463" i="3"/>
  <c r="J464" i="3"/>
  <c r="K464" i="3" s="1"/>
  <c r="F464" i="3"/>
  <c r="J465" i="3"/>
  <c r="K465" i="3" s="1"/>
  <c r="F465" i="3"/>
  <c r="J466" i="3"/>
  <c r="K466" i="3" s="1"/>
  <c r="L466" i="3" s="1"/>
  <c r="O466" i="3" s="1"/>
  <c r="D468" i="22" s="1"/>
  <c r="F466" i="3"/>
  <c r="J467" i="3"/>
  <c r="K467" i="3" s="1"/>
  <c r="F467" i="3"/>
  <c r="J468" i="3"/>
  <c r="K468" i="3" s="1"/>
  <c r="L468" i="3" s="1"/>
  <c r="O468" i="3" s="1"/>
  <c r="D470" i="22" s="1"/>
  <c r="F468" i="3"/>
  <c r="J469" i="3"/>
  <c r="K469" i="3" s="1"/>
  <c r="F469" i="3"/>
  <c r="J470" i="3"/>
  <c r="K470" i="3" s="1"/>
  <c r="F470" i="3"/>
  <c r="J471" i="3"/>
  <c r="K471" i="3" s="1"/>
  <c r="F471" i="3"/>
  <c r="J472" i="3"/>
  <c r="K472" i="3" s="1"/>
  <c r="F472" i="3"/>
  <c r="J473" i="3"/>
  <c r="K473" i="3" s="1"/>
  <c r="F473" i="3"/>
  <c r="J474" i="3"/>
  <c r="K474" i="3" s="1"/>
  <c r="F474" i="3"/>
  <c r="J475" i="3"/>
  <c r="K475" i="3" s="1"/>
  <c r="F475" i="3"/>
  <c r="J476" i="3"/>
  <c r="K476" i="3" s="1"/>
  <c r="F476" i="3"/>
  <c r="J477" i="3"/>
  <c r="K477" i="3" s="1"/>
  <c r="F477" i="3"/>
  <c r="J478" i="3"/>
  <c r="K478" i="3" s="1"/>
  <c r="F478" i="3"/>
  <c r="J479" i="3"/>
  <c r="K479" i="3" s="1"/>
  <c r="F479" i="3"/>
  <c r="J480" i="3"/>
  <c r="K480" i="3" s="1"/>
  <c r="F480" i="3"/>
  <c r="J481" i="3"/>
  <c r="K481" i="3" s="1"/>
  <c r="L481" i="3" s="1"/>
  <c r="F481" i="3"/>
  <c r="J482" i="3"/>
  <c r="K482" i="3" s="1"/>
  <c r="F482" i="3"/>
  <c r="J483" i="3"/>
  <c r="K483" i="3" s="1"/>
  <c r="F483" i="3"/>
  <c r="J484" i="3"/>
  <c r="K484" i="3" s="1"/>
  <c r="F484" i="3"/>
  <c r="J485" i="3"/>
  <c r="K485" i="3"/>
  <c r="F485" i="3"/>
  <c r="J486" i="3"/>
  <c r="K486" i="3" s="1"/>
  <c r="F486" i="3"/>
  <c r="J487" i="3"/>
  <c r="K487" i="3" s="1"/>
  <c r="F487" i="3"/>
  <c r="J488" i="3"/>
  <c r="K488" i="3" s="1"/>
  <c r="F488" i="3"/>
  <c r="J489" i="3"/>
  <c r="K489" i="3" s="1"/>
  <c r="F489" i="3"/>
  <c r="J490" i="3"/>
  <c r="K490" i="3"/>
  <c r="F490" i="3"/>
  <c r="J491" i="3"/>
  <c r="K491" i="3" s="1"/>
  <c r="F491" i="3"/>
  <c r="F351" i="9"/>
  <c r="G351" i="9" s="1"/>
  <c r="H351" i="9" s="1"/>
  <c r="F351" i="12"/>
  <c r="F351" i="17"/>
  <c r="F351" i="13"/>
  <c r="G351" i="13" s="1"/>
  <c r="I351" i="13" s="1"/>
  <c r="F352" i="9"/>
  <c r="G352" i="9" s="1"/>
  <c r="F352" i="12"/>
  <c r="F352" i="17"/>
  <c r="F352" i="13"/>
  <c r="G352" i="13" s="1"/>
  <c r="I352" i="13" s="1"/>
  <c r="F353" i="9"/>
  <c r="G353" i="9" s="1"/>
  <c r="H353" i="9" s="1"/>
  <c r="F353" i="12"/>
  <c r="F353" i="17"/>
  <c r="F353" i="13"/>
  <c r="G353" i="13" s="1"/>
  <c r="I353" i="13" s="1"/>
  <c r="F354" i="9"/>
  <c r="G354" i="9" s="1"/>
  <c r="H354" i="9" s="1"/>
  <c r="F354" i="12"/>
  <c r="F354" i="17"/>
  <c r="F354" i="13"/>
  <c r="G354" i="13" s="1"/>
  <c r="I354" i="13" s="1"/>
  <c r="F355" i="9"/>
  <c r="G355" i="9" s="1"/>
  <c r="H355" i="9" s="1"/>
  <c r="F355" i="12"/>
  <c r="F355" i="17"/>
  <c r="F355" i="13"/>
  <c r="G355" i="13" s="1"/>
  <c r="I355" i="13" s="1"/>
  <c r="F356" i="9"/>
  <c r="G356" i="9" s="1"/>
  <c r="H356" i="9" s="1"/>
  <c r="F356" i="12"/>
  <c r="F356" i="17"/>
  <c r="F356" i="13"/>
  <c r="G356" i="13" s="1"/>
  <c r="I356" i="13" s="1"/>
  <c r="F357" i="9"/>
  <c r="G357" i="9" s="1"/>
  <c r="H357" i="9" s="1"/>
  <c r="F357" i="12"/>
  <c r="F357" i="17"/>
  <c r="F357" i="13"/>
  <c r="G357" i="13" s="1"/>
  <c r="I357" i="13" s="1"/>
  <c r="F358" i="9"/>
  <c r="G358" i="9" s="1"/>
  <c r="H358" i="9" s="1"/>
  <c r="F358" i="12"/>
  <c r="F358" i="17"/>
  <c r="F358" i="13"/>
  <c r="G358" i="13" s="1"/>
  <c r="I358" i="13" s="1"/>
  <c r="F359" i="9"/>
  <c r="G359" i="9" s="1"/>
  <c r="H359" i="9" s="1"/>
  <c r="F359" i="12"/>
  <c r="F359" i="17"/>
  <c r="F359" i="13"/>
  <c r="G359" i="13" s="1"/>
  <c r="I359" i="13" s="1"/>
  <c r="F360" i="9"/>
  <c r="G360" i="9" s="1"/>
  <c r="H360" i="9" s="1"/>
  <c r="F360" i="12"/>
  <c r="F360" i="17"/>
  <c r="F360" i="13"/>
  <c r="G360" i="13" s="1"/>
  <c r="I360" i="13" s="1"/>
  <c r="F361" i="9"/>
  <c r="G361" i="9" s="1"/>
  <c r="H361" i="9" s="1"/>
  <c r="F361" i="12"/>
  <c r="F361" i="17"/>
  <c r="F361" i="13"/>
  <c r="G361" i="13" s="1"/>
  <c r="I361" i="13" s="1"/>
  <c r="F362" i="9"/>
  <c r="G362" i="9" s="1"/>
  <c r="H362" i="9" s="1"/>
  <c r="F362" i="12"/>
  <c r="F362" i="17"/>
  <c r="F362" i="13"/>
  <c r="G362" i="13" s="1"/>
  <c r="I362" i="13" s="1"/>
  <c r="F363" i="9"/>
  <c r="G363" i="9" s="1"/>
  <c r="H363" i="9" s="1"/>
  <c r="F363" i="12"/>
  <c r="F363" i="17"/>
  <c r="F363" i="13"/>
  <c r="G363" i="13" s="1"/>
  <c r="I363" i="13" s="1"/>
  <c r="F364" i="9"/>
  <c r="G364" i="9" s="1"/>
  <c r="H364" i="9" s="1"/>
  <c r="F364" i="12"/>
  <c r="F364" i="17"/>
  <c r="F364" i="13"/>
  <c r="G364" i="13" s="1"/>
  <c r="I364" i="13" s="1"/>
  <c r="F365" i="9"/>
  <c r="G365" i="9" s="1"/>
  <c r="H365" i="9" s="1"/>
  <c r="F365" i="12"/>
  <c r="F365" i="17"/>
  <c r="F365" i="13"/>
  <c r="G365" i="13" s="1"/>
  <c r="I365" i="13" s="1"/>
  <c r="F366" i="9"/>
  <c r="G366" i="9" s="1"/>
  <c r="H366" i="9" s="1"/>
  <c r="F366" i="12"/>
  <c r="F366" i="17"/>
  <c r="F366" i="13"/>
  <c r="G366" i="13" s="1"/>
  <c r="I366" i="13" s="1"/>
  <c r="F367" i="9"/>
  <c r="G367" i="9" s="1"/>
  <c r="H367" i="9" s="1"/>
  <c r="F367" i="12"/>
  <c r="F367" i="17"/>
  <c r="F367" i="13"/>
  <c r="G367" i="13" s="1"/>
  <c r="I367" i="13" s="1"/>
  <c r="F368" i="9"/>
  <c r="G368" i="9" s="1"/>
  <c r="H368" i="9" s="1"/>
  <c r="F368" i="12"/>
  <c r="F368" i="17"/>
  <c r="F368" i="13"/>
  <c r="G368" i="13" s="1"/>
  <c r="I368" i="13" s="1"/>
  <c r="F369" i="9"/>
  <c r="G369" i="9" s="1"/>
  <c r="H369" i="9" s="1"/>
  <c r="F369" i="12"/>
  <c r="F369" i="17"/>
  <c r="F369" i="13"/>
  <c r="G369" i="13" s="1"/>
  <c r="I369" i="13" s="1"/>
  <c r="F370" i="9"/>
  <c r="G370" i="9" s="1"/>
  <c r="H370" i="9" s="1"/>
  <c r="F370" i="12"/>
  <c r="F370" i="17"/>
  <c r="F370" i="13"/>
  <c r="G370" i="13" s="1"/>
  <c r="I370" i="13" s="1"/>
  <c r="F371" i="9"/>
  <c r="G371" i="9" s="1"/>
  <c r="H371" i="9" s="1"/>
  <c r="F371" i="12"/>
  <c r="F371" i="17"/>
  <c r="F371" i="13"/>
  <c r="G371" i="13" s="1"/>
  <c r="I371" i="13" s="1"/>
  <c r="F372" i="9"/>
  <c r="G372" i="9" s="1"/>
  <c r="H372" i="9" s="1"/>
  <c r="F372" i="12"/>
  <c r="F372" i="17"/>
  <c r="F372" i="13"/>
  <c r="G372" i="13" s="1"/>
  <c r="I372" i="13" s="1"/>
  <c r="F373" i="9"/>
  <c r="G373" i="9" s="1"/>
  <c r="H373" i="9" s="1"/>
  <c r="F373" i="12"/>
  <c r="F373" i="17"/>
  <c r="F373" i="13"/>
  <c r="G373" i="13" s="1"/>
  <c r="I373" i="13" s="1"/>
  <c r="F374" i="9"/>
  <c r="G374" i="9" s="1"/>
  <c r="H374" i="9" s="1"/>
  <c r="F374" i="12"/>
  <c r="F374" i="17"/>
  <c r="F374" i="13"/>
  <c r="G374" i="13" s="1"/>
  <c r="I374" i="13" s="1"/>
  <c r="F375" i="9"/>
  <c r="G375" i="9" s="1"/>
  <c r="H375" i="9" s="1"/>
  <c r="F375" i="12"/>
  <c r="F375" i="17"/>
  <c r="F375" i="13"/>
  <c r="G375" i="13" s="1"/>
  <c r="I375" i="13" s="1"/>
  <c r="F376" i="9"/>
  <c r="G376" i="9" s="1"/>
  <c r="H376" i="9" s="1"/>
  <c r="F376" i="12"/>
  <c r="F376" i="17"/>
  <c r="F376" i="13"/>
  <c r="G376" i="13" s="1"/>
  <c r="I376" i="13" s="1"/>
  <c r="F377" i="9"/>
  <c r="G377" i="9" s="1"/>
  <c r="H377" i="9" s="1"/>
  <c r="F377" i="12"/>
  <c r="F377" i="17"/>
  <c r="F377" i="13"/>
  <c r="G377" i="13" s="1"/>
  <c r="I377" i="13" s="1"/>
  <c r="F378" i="9"/>
  <c r="G378" i="9" s="1"/>
  <c r="H378" i="9" s="1"/>
  <c r="F378" i="12"/>
  <c r="F378" i="17"/>
  <c r="F378" i="13"/>
  <c r="G378" i="13" s="1"/>
  <c r="I378" i="13" s="1"/>
  <c r="F379" i="9"/>
  <c r="G379" i="9" s="1"/>
  <c r="H379" i="9" s="1"/>
  <c r="F379" i="12"/>
  <c r="F379" i="17"/>
  <c r="F379" i="13"/>
  <c r="G379" i="13" s="1"/>
  <c r="I379" i="13" s="1"/>
  <c r="F380" i="9"/>
  <c r="F380" i="12"/>
  <c r="F380" i="17"/>
  <c r="F380" i="13"/>
  <c r="G380" i="13" s="1"/>
  <c r="I380" i="13" s="1"/>
  <c r="F381" i="9"/>
  <c r="G381" i="9" s="1"/>
  <c r="H381" i="9" s="1"/>
  <c r="F381" i="12"/>
  <c r="F381" i="17"/>
  <c r="F381" i="13"/>
  <c r="G381" i="13" s="1"/>
  <c r="I381" i="13" s="1"/>
  <c r="F382" i="9"/>
  <c r="G382" i="9" s="1"/>
  <c r="H382" i="9" s="1"/>
  <c r="F382" i="12"/>
  <c r="F382" i="17"/>
  <c r="F382" i="13"/>
  <c r="G382" i="13" s="1"/>
  <c r="I382" i="13" s="1"/>
  <c r="F383" i="9"/>
  <c r="G383" i="9" s="1"/>
  <c r="H383" i="9" s="1"/>
  <c r="F383" i="12"/>
  <c r="F383" i="17"/>
  <c r="F383" i="13"/>
  <c r="G383" i="13" s="1"/>
  <c r="I383" i="13" s="1"/>
  <c r="F384" i="9"/>
  <c r="G384" i="9" s="1"/>
  <c r="H384" i="9" s="1"/>
  <c r="F384" i="12"/>
  <c r="F384" i="17"/>
  <c r="F384" i="13"/>
  <c r="G384" i="13" s="1"/>
  <c r="I384" i="13" s="1"/>
  <c r="F385" i="9"/>
  <c r="G385" i="9" s="1"/>
  <c r="H385" i="9" s="1"/>
  <c r="F385" i="12"/>
  <c r="F385" i="17"/>
  <c r="F385" i="13"/>
  <c r="G385" i="13" s="1"/>
  <c r="I385" i="13" s="1"/>
  <c r="F386" i="9"/>
  <c r="G386" i="9" s="1"/>
  <c r="H386" i="9" s="1"/>
  <c r="F386" i="12"/>
  <c r="F386" i="17"/>
  <c r="F386" i="13"/>
  <c r="G386" i="13" s="1"/>
  <c r="I386" i="13" s="1"/>
  <c r="F387" i="9"/>
  <c r="G387" i="9" s="1"/>
  <c r="H387" i="9" s="1"/>
  <c r="F387" i="12"/>
  <c r="F387" i="17"/>
  <c r="F387" i="13"/>
  <c r="G387" i="13" s="1"/>
  <c r="I387" i="13" s="1"/>
  <c r="F388" i="9"/>
  <c r="G388" i="9" s="1"/>
  <c r="H388" i="9" s="1"/>
  <c r="F388" i="12"/>
  <c r="F388" i="17"/>
  <c r="F388" i="13"/>
  <c r="G388" i="13" s="1"/>
  <c r="I388" i="13" s="1"/>
  <c r="F389" i="9"/>
  <c r="G389" i="9" s="1"/>
  <c r="H389" i="9" s="1"/>
  <c r="F389" i="12"/>
  <c r="F389" i="17"/>
  <c r="F389" i="13"/>
  <c r="G389" i="13" s="1"/>
  <c r="I389" i="13" s="1"/>
  <c r="F390" i="9"/>
  <c r="G390" i="9" s="1"/>
  <c r="H390" i="9" s="1"/>
  <c r="F390" i="12"/>
  <c r="F390" i="17"/>
  <c r="F390" i="13"/>
  <c r="G390" i="13" s="1"/>
  <c r="I390" i="13" s="1"/>
  <c r="F391" i="9"/>
  <c r="G391" i="9" s="1"/>
  <c r="H391" i="9" s="1"/>
  <c r="F391" i="12"/>
  <c r="F391" i="17"/>
  <c r="F391" i="13"/>
  <c r="G391" i="13" s="1"/>
  <c r="I391" i="13" s="1"/>
  <c r="F392" i="9"/>
  <c r="G392" i="9" s="1"/>
  <c r="H392" i="9" s="1"/>
  <c r="F392" i="12"/>
  <c r="F392" i="17"/>
  <c r="F392" i="13"/>
  <c r="G392" i="13" s="1"/>
  <c r="I392" i="13" s="1"/>
  <c r="F393" i="9"/>
  <c r="G393" i="9" s="1"/>
  <c r="H393" i="9" s="1"/>
  <c r="F393" i="12"/>
  <c r="F393" i="17"/>
  <c r="F393" i="13"/>
  <c r="G393" i="13" s="1"/>
  <c r="I393" i="13" s="1"/>
  <c r="F394" i="9"/>
  <c r="G394" i="9" s="1"/>
  <c r="H394" i="9" s="1"/>
  <c r="F394" i="12"/>
  <c r="F394" i="17"/>
  <c r="F394" i="13"/>
  <c r="G394" i="13" s="1"/>
  <c r="I394" i="13" s="1"/>
  <c r="F395" i="9"/>
  <c r="G395" i="9" s="1"/>
  <c r="H395" i="9" s="1"/>
  <c r="F395" i="12"/>
  <c r="F395" i="17"/>
  <c r="F395" i="13"/>
  <c r="G395" i="13" s="1"/>
  <c r="I395" i="13" s="1"/>
  <c r="F396" i="9"/>
  <c r="G396" i="9" s="1"/>
  <c r="H396" i="9" s="1"/>
  <c r="F396" i="12"/>
  <c r="F396" i="17"/>
  <c r="F396" i="13"/>
  <c r="G396" i="13" s="1"/>
  <c r="I396" i="13" s="1"/>
  <c r="F397" i="9"/>
  <c r="G397" i="9" s="1"/>
  <c r="H397" i="9" s="1"/>
  <c r="F397" i="12"/>
  <c r="F397" i="17"/>
  <c r="F397" i="13"/>
  <c r="G397" i="13" s="1"/>
  <c r="I397" i="13" s="1"/>
  <c r="F398" i="9"/>
  <c r="G398" i="9" s="1"/>
  <c r="H398" i="9" s="1"/>
  <c r="F398" i="12"/>
  <c r="F398" i="17"/>
  <c r="F398" i="13"/>
  <c r="G398" i="13" s="1"/>
  <c r="I398" i="13" s="1"/>
  <c r="F399" i="9"/>
  <c r="G399" i="9" s="1"/>
  <c r="H399" i="9" s="1"/>
  <c r="F399" i="12"/>
  <c r="F399" i="17"/>
  <c r="F399" i="13"/>
  <c r="G399" i="13" s="1"/>
  <c r="I399" i="13" s="1"/>
  <c r="F400" i="9"/>
  <c r="G400" i="9" s="1"/>
  <c r="H400" i="9" s="1"/>
  <c r="F400" i="12"/>
  <c r="F400" i="17"/>
  <c r="F400" i="13"/>
  <c r="G400" i="13" s="1"/>
  <c r="I400" i="13" s="1"/>
  <c r="F401" i="9"/>
  <c r="G401" i="9" s="1"/>
  <c r="H401" i="9" s="1"/>
  <c r="F401" i="12"/>
  <c r="F401" i="17"/>
  <c r="F401" i="13"/>
  <c r="G401" i="13" s="1"/>
  <c r="I401" i="13" s="1"/>
  <c r="F402" i="9"/>
  <c r="G402" i="9" s="1"/>
  <c r="H402" i="9" s="1"/>
  <c r="F402" i="12"/>
  <c r="F402" i="17"/>
  <c r="F402" i="13"/>
  <c r="G402" i="13" s="1"/>
  <c r="I402" i="13" s="1"/>
  <c r="F403" i="9"/>
  <c r="G403" i="9" s="1"/>
  <c r="H403" i="9" s="1"/>
  <c r="F403" i="12"/>
  <c r="F403" i="17"/>
  <c r="F403" i="13"/>
  <c r="G403" i="13" s="1"/>
  <c r="I403" i="13" s="1"/>
  <c r="F404" i="9"/>
  <c r="G404" i="9" s="1"/>
  <c r="H404" i="9" s="1"/>
  <c r="F404" i="12"/>
  <c r="F404" i="17"/>
  <c r="F404" i="13"/>
  <c r="G404" i="13" s="1"/>
  <c r="I404" i="13" s="1"/>
  <c r="F405" i="9"/>
  <c r="G405" i="9" s="1"/>
  <c r="H405" i="9" s="1"/>
  <c r="F405" i="12"/>
  <c r="F405" i="17"/>
  <c r="F405" i="13"/>
  <c r="G405" i="13" s="1"/>
  <c r="I405" i="13" s="1"/>
  <c r="F406" i="9"/>
  <c r="G406" i="9" s="1"/>
  <c r="H406" i="9" s="1"/>
  <c r="F406" i="12"/>
  <c r="F406" i="17"/>
  <c r="F406" i="13"/>
  <c r="G406" i="13" s="1"/>
  <c r="I406" i="13" s="1"/>
  <c r="F407" i="9"/>
  <c r="G407" i="9" s="1"/>
  <c r="H407" i="9" s="1"/>
  <c r="F407" i="12"/>
  <c r="F407" i="17"/>
  <c r="F407" i="13"/>
  <c r="G407" i="13" s="1"/>
  <c r="I407" i="13" s="1"/>
  <c r="F408" i="9"/>
  <c r="G408" i="9" s="1"/>
  <c r="H408" i="9" s="1"/>
  <c r="F408" i="12"/>
  <c r="F408" i="17"/>
  <c r="F408" i="13"/>
  <c r="G408" i="13" s="1"/>
  <c r="I408" i="13" s="1"/>
  <c r="F409" i="9"/>
  <c r="G409" i="9" s="1"/>
  <c r="H409" i="9" s="1"/>
  <c r="F409" i="12"/>
  <c r="F409" i="17"/>
  <c r="F409" i="13"/>
  <c r="G409" i="13" s="1"/>
  <c r="I409" i="13" s="1"/>
  <c r="F410" i="9"/>
  <c r="G410" i="9" s="1"/>
  <c r="H410" i="9" s="1"/>
  <c r="F410" i="12"/>
  <c r="F410" i="17"/>
  <c r="F410" i="13"/>
  <c r="G410" i="13" s="1"/>
  <c r="I410" i="13" s="1"/>
  <c r="F411" i="9"/>
  <c r="G411" i="9" s="1"/>
  <c r="H411" i="9" s="1"/>
  <c r="F411" i="12"/>
  <c r="F411" i="17"/>
  <c r="F411" i="13"/>
  <c r="G411" i="13" s="1"/>
  <c r="I411" i="13" s="1"/>
  <c r="F412" i="9"/>
  <c r="G412" i="9" s="1"/>
  <c r="H412" i="9" s="1"/>
  <c r="F412" i="12"/>
  <c r="F412" i="17"/>
  <c r="F412" i="13"/>
  <c r="G412" i="13" s="1"/>
  <c r="I412" i="13" s="1"/>
  <c r="F413" i="9"/>
  <c r="G413" i="9" s="1"/>
  <c r="H413" i="9" s="1"/>
  <c r="F413" i="12"/>
  <c r="F413" i="17"/>
  <c r="F413" i="13"/>
  <c r="G413" i="13" s="1"/>
  <c r="I413" i="13" s="1"/>
  <c r="F414" i="9"/>
  <c r="G414" i="9" s="1"/>
  <c r="H414" i="9" s="1"/>
  <c r="F414" i="12"/>
  <c r="F414" i="17"/>
  <c r="F414" i="13"/>
  <c r="G414" i="13" s="1"/>
  <c r="I414" i="13" s="1"/>
  <c r="F415" i="9"/>
  <c r="G415" i="9" s="1"/>
  <c r="H415" i="9" s="1"/>
  <c r="F415" i="12"/>
  <c r="F415" i="17"/>
  <c r="F415" i="13"/>
  <c r="G415" i="13" s="1"/>
  <c r="I415" i="13" s="1"/>
  <c r="F416" i="9"/>
  <c r="G416" i="9" s="1"/>
  <c r="H416" i="9" s="1"/>
  <c r="F416" i="12"/>
  <c r="F416" i="17"/>
  <c r="F416" i="13"/>
  <c r="G416" i="13" s="1"/>
  <c r="I416" i="13" s="1"/>
  <c r="F417" i="9"/>
  <c r="G417" i="9" s="1"/>
  <c r="H417" i="9" s="1"/>
  <c r="F417" i="12"/>
  <c r="F417" i="17"/>
  <c r="F417" i="13"/>
  <c r="G417" i="13" s="1"/>
  <c r="I417" i="13" s="1"/>
  <c r="F418" i="9"/>
  <c r="G418" i="9" s="1"/>
  <c r="H418" i="9" s="1"/>
  <c r="F418" i="12"/>
  <c r="F418" i="17"/>
  <c r="F418" i="13"/>
  <c r="G418" i="13" s="1"/>
  <c r="I418" i="13" s="1"/>
  <c r="F419" i="9"/>
  <c r="G419" i="9" s="1"/>
  <c r="H419" i="9" s="1"/>
  <c r="F419" i="12"/>
  <c r="F419" i="17"/>
  <c r="F419" i="13"/>
  <c r="G419" i="13" s="1"/>
  <c r="I419" i="13" s="1"/>
  <c r="F420" i="9"/>
  <c r="G420" i="9" s="1"/>
  <c r="H420" i="9" s="1"/>
  <c r="F420" i="12"/>
  <c r="F420" i="17"/>
  <c r="F420" i="13"/>
  <c r="G420" i="13" s="1"/>
  <c r="I420" i="13" s="1"/>
  <c r="F421" i="9"/>
  <c r="G421" i="9" s="1"/>
  <c r="H421" i="9" s="1"/>
  <c r="F421" i="12"/>
  <c r="F421" i="17"/>
  <c r="F421" i="13"/>
  <c r="G421" i="13" s="1"/>
  <c r="I421" i="13" s="1"/>
  <c r="F422" i="9"/>
  <c r="G422" i="9" s="1"/>
  <c r="H422" i="9" s="1"/>
  <c r="F422" i="12"/>
  <c r="F422" i="17"/>
  <c r="F422" i="13"/>
  <c r="G422" i="13" s="1"/>
  <c r="I422" i="13" s="1"/>
  <c r="F423" i="9"/>
  <c r="G423" i="9" s="1"/>
  <c r="H423" i="9" s="1"/>
  <c r="F423" i="12"/>
  <c r="F423" i="17"/>
  <c r="F423" i="13"/>
  <c r="G423" i="13" s="1"/>
  <c r="I423" i="13" s="1"/>
  <c r="F424" i="9"/>
  <c r="G424" i="9" s="1"/>
  <c r="H424" i="9" s="1"/>
  <c r="F424" i="12"/>
  <c r="F424" i="17"/>
  <c r="F424" i="13"/>
  <c r="G424" i="13" s="1"/>
  <c r="I424" i="13" s="1"/>
  <c r="F425" i="9"/>
  <c r="G425" i="9" s="1"/>
  <c r="H425" i="9" s="1"/>
  <c r="F425" i="12"/>
  <c r="F425" i="17"/>
  <c r="F425" i="13"/>
  <c r="G425" i="13" s="1"/>
  <c r="I425" i="13" s="1"/>
  <c r="F426" i="9"/>
  <c r="G426" i="9" s="1"/>
  <c r="H426" i="9" s="1"/>
  <c r="F426" i="12"/>
  <c r="F426" i="17"/>
  <c r="F426" i="13"/>
  <c r="G426" i="13" s="1"/>
  <c r="I426" i="13" s="1"/>
  <c r="F427" i="9"/>
  <c r="G427" i="9" s="1"/>
  <c r="H427" i="9" s="1"/>
  <c r="F427" i="12"/>
  <c r="F427" i="17"/>
  <c r="F427" i="13"/>
  <c r="G427" i="13" s="1"/>
  <c r="I427" i="13" s="1"/>
  <c r="F428" i="9"/>
  <c r="G428" i="9" s="1"/>
  <c r="H428" i="9" s="1"/>
  <c r="F428" i="12"/>
  <c r="F428" i="17"/>
  <c r="F428" i="13"/>
  <c r="G428" i="13" s="1"/>
  <c r="I428" i="13" s="1"/>
  <c r="F429" i="9"/>
  <c r="G429" i="9" s="1"/>
  <c r="H429" i="9" s="1"/>
  <c r="F429" i="12"/>
  <c r="F429" i="17"/>
  <c r="F429" i="13"/>
  <c r="G429" i="13" s="1"/>
  <c r="I429" i="13" s="1"/>
  <c r="F430" i="9"/>
  <c r="G430" i="9" s="1"/>
  <c r="H430" i="9" s="1"/>
  <c r="F430" i="12"/>
  <c r="F430" i="17"/>
  <c r="F430" i="13"/>
  <c r="G430" i="13" s="1"/>
  <c r="I430" i="13" s="1"/>
  <c r="F431" i="9"/>
  <c r="G431" i="9" s="1"/>
  <c r="H431" i="9" s="1"/>
  <c r="F431" i="12"/>
  <c r="F431" i="17"/>
  <c r="F431" i="13"/>
  <c r="G431" i="13" s="1"/>
  <c r="I431" i="13" s="1"/>
  <c r="F432" i="9"/>
  <c r="G432" i="9" s="1"/>
  <c r="H432" i="9" s="1"/>
  <c r="F432" i="12"/>
  <c r="F432" i="17"/>
  <c r="F432" i="13"/>
  <c r="G432" i="13" s="1"/>
  <c r="I432" i="13" s="1"/>
  <c r="F433" i="9"/>
  <c r="G433" i="9" s="1"/>
  <c r="H433" i="9" s="1"/>
  <c r="F433" i="12"/>
  <c r="F433" i="17"/>
  <c r="F433" i="13"/>
  <c r="G433" i="13" s="1"/>
  <c r="I433" i="13" s="1"/>
  <c r="F434" i="9"/>
  <c r="G434" i="9" s="1"/>
  <c r="H434" i="9" s="1"/>
  <c r="F434" i="12"/>
  <c r="F434" i="17"/>
  <c r="F434" i="13"/>
  <c r="G434" i="13" s="1"/>
  <c r="I434" i="13" s="1"/>
  <c r="F435" i="9"/>
  <c r="G435" i="9" s="1"/>
  <c r="H435" i="9" s="1"/>
  <c r="F435" i="12"/>
  <c r="F435" i="17"/>
  <c r="F435" i="13"/>
  <c r="G435" i="13" s="1"/>
  <c r="I435" i="13" s="1"/>
  <c r="F436" i="9"/>
  <c r="G436" i="9" s="1"/>
  <c r="H436" i="9" s="1"/>
  <c r="F436" i="12"/>
  <c r="F436" i="17"/>
  <c r="F436" i="13"/>
  <c r="G436" i="13" s="1"/>
  <c r="I436" i="13" s="1"/>
  <c r="F437" i="9"/>
  <c r="G437" i="9" s="1"/>
  <c r="H437" i="9" s="1"/>
  <c r="F437" i="12"/>
  <c r="F437" i="17"/>
  <c r="F437" i="13"/>
  <c r="G437" i="13" s="1"/>
  <c r="I437" i="13" s="1"/>
  <c r="F438" i="9"/>
  <c r="G438" i="9" s="1"/>
  <c r="H438" i="9" s="1"/>
  <c r="F438" i="12"/>
  <c r="F438" i="17"/>
  <c r="F438" i="13"/>
  <c r="G438" i="13" s="1"/>
  <c r="I438" i="13" s="1"/>
  <c r="F439" i="9"/>
  <c r="G439" i="9" s="1"/>
  <c r="H439" i="9" s="1"/>
  <c r="F439" i="12"/>
  <c r="F439" i="17"/>
  <c r="F439" i="13"/>
  <c r="G439" i="13" s="1"/>
  <c r="I439" i="13" s="1"/>
  <c r="F440" i="9"/>
  <c r="G440" i="9" s="1"/>
  <c r="H440" i="9" s="1"/>
  <c r="F440" i="12"/>
  <c r="F440" i="17"/>
  <c r="F440" i="13"/>
  <c r="G440" i="13" s="1"/>
  <c r="I440" i="13" s="1"/>
  <c r="F441" i="9"/>
  <c r="G441" i="9" s="1"/>
  <c r="H441" i="9" s="1"/>
  <c r="F441" i="12"/>
  <c r="F441" i="17"/>
  <c r="F441" i="13"/>
  <c r="G441" i="13" s="1"/>
  <c r="I441" i="13" s="1"/>
  <c r="F442" i="9"/>
  <c r="G442" i="9" s="1"/>
  <c r="H442" i="9" s="1"/>
  <c r="F442" i="12"/>
  <c r="F442" i="17"/>
  <c r="F442" i="13"/>
  <c r="G442" i="13" s="1"/>
  <c r="I442" i="13" s="1"/>
  <c r="F443" i="9"/>
  <c r="G443" i="9" s="1"/>
  <c r="H443" i="9" s="1"/>
  <c r="F443" i="12"/>
  <c r="F443" i="17"/>
  <c r="F443" i="13"/>
  <c r="G443" i="13" s="1"/>
  <c r="I443" i="13" s="1"/>
  <c r="F444" i="9"/>
  <c r="G444" i="9" s="1"/>
  <c r="H444" i="9" s="1"/>
  <c r="F444" i="12"/>
  <c r="F444" i="17"/>
  <c r="F444" i="13"/>
  <c r="G444" i="13" s="1"/>
  <c r="I444" i="13" s="1"/>
  <c r="F445" i="9"/>
  <c r="G445" i="9" s="1"/>
  <c r="H445" i="9" s="1"/>
  <c r="F445" i="12"/>
  <c r="F445" i="17"/>
  <c r="F445" i="13"/>
  <c r="G445" i="13" s="1"/>
  <c r="I445" i="13" s="1"/>
  <c r="F446" i="9"/>
  <c r="G446" i="9" s="1"/>
  <c r="H446" i="9" s="1"/>
  <c r="F446" i="12"/>
  <c r="F446" i="17"/>
  <c r="F446" i="13"/>
  <c r="G446" i="13" s="1"/>
  <c r="I446" i="13" s="1"/>
  <c r="F447" i="9"/>
  <c r="G447" i="9" s="1"/>
  <c r="H447" i="9" s="1"/>
  <c r="F447" i="12"/>
  <c r="F447" i="17"/>
  <c r="F447" i="13"/>
  <c r="G447" i="13" s="1"/>
  <c r="I447" i="13" s="1"/>
  <c r="F448" i="9"/>
  <c r="G448" i="9" s="1"/>
  <c r="H448" i="9" s="1"/>
  <c r="F448" i="12"/>
  <c r="F448" i="17"/>
  <c r="F448" i="13"/>
  <c r="G448" i="13"/>
  <c r="I448" i="13" s="1"/>
  <c r="F449" i="9"/>
  <c r="G449" i="9" s="1"/>
  <c r="H449" i="9" s="1"/>
  <c r="F449" i="12"/>
  <c r="F449" i="17"/>
  <c r="F449" i="13"/>
  <c r="G449" i="13" s="1"/>
  <c r="I449" i="13" s="1"/>
  <c r="F450" i="9"/>
  <c r="G450" i="9" s="1"/>
  <c r="H450" i="9" s="1"/>
  <c r="F450" i="12"/>
  <c r="F450" i="17"/>
  <c r="F450" i="13"/>
  <c r="G450" i="13" s="1"/>
  <c r="I450" i="13" s="1"/>
  <c r="F451" i="9"/>
  <c r="G451" i="9" s="1"/>
  <c r="H451" i="9" s="1"/>
  <c r="F451" i="12"/>
  <c r="F451" i="17"/>
  <c r="F451" i="13"/>
  <c r="G451" i="13" s="1"/>
  <c r="I451" i="13" s="1"/>
  <c r="F452" i="9"/>
  <c r="G452" i="9" s="1"/>
  <c r="H452" i="9" s="1"/>
  <c r="F452" i="12"/>
  <c r="F452" i="17"/>
  <c r="F452" i="13"/>
  <c r="G452" i="13" s="1"/>
  <c r="I452" i="13" s="1"/>
  <c r="F453" i="9"/>
  <c r="G453" i="9" s="1"/>
  <c r="H453" i="9" s="1"/>
  <c r="F453" i="12"/>
  <c r="F453" i="17"/>
  <c r="F453" i="13"/>
  <c r="G453" i="13" s="1"/>
  <c r="I453" i="13" s="1"/>
  <c r="F454" i="9"/>
  <c r="G454" i="9" s="1"/>
  <c r="H454" i="9" s="1"/>
  <c r="F454" i="12"/>
  <c r="F454" i="17"/>
  <c r="F454" i="13"/>
  <c r="G454" i="13" s="1"/>
  <c r="I454" i="13" s="1"/>
  <c r="F455" i="9"/>
  <c r="G455" i="9" s="1"/>
  <c r="H455" i="9" s="1"/>
  <c r="F455" i="12"/>
  <c r="F455" i="17"/>
  <c r="P455" i="17" s="1"/>
  <c r="F455" i="13"/>
  <c r="G455" i="13" s="1"/>
  <c r="I455" i="13" s="1"/>
  <c r="F456" i="9"/>
  <c r="G456" i="9" s="1"/>
  <c r="H456" i="9" s="1"/>
  <c r="F456" i="12"/>
  <c r="F456" i="17"/>
  <c r="F456" i="13"/>
  <c r="G456" i="13" s="1"/>
  <c r="I456" i="13" s="1"/>
  <c r="F457" i="9"/>
  <c r="G457" i="9" s="1"/>
  <c r="H457" i="9" s="1"/>
  <c r="F457" i="12"/>
  <c r="F457" i="17"/>
  <c r="F457" i="13"/>
  <c r="G457" i="13" s="1"/>
  <c r="I457" i="13" s="1"/>
  <c r="F458" i="9"/>
  <c r="G458" i="9" s="1"/>
  <c r="H458" i="9" s="1"/>
  <c r="F458" i="12"/>
  <c r="R458" i="12" s="1"/>
  <c r="F458" i="17"/>
  <c r="F458" i="13"/>
  <c r="G458" i="13" s="1"/>
  <c r="I458" i="13" s="1"/>
  <c r="F459" i="9"/>
  <c r="G459" i="9" s="1"/>
  <c r="H459" i="9" s="1"/>
  <c r="F459" i="12"/>
  <c r="F459" i="17"/>
  <c r="F459" i="13"/>
  <c r="G459" i="13" s="1"/>
  <c r="I459" i="13" s="1"/>
  <c r="F460" i="9"/>
  <c r="G460" i="9" s="1"/>
  <c r="H460" i="9" s="1"/>
  <c r="F460" i="12"/>
  <c r="F460" i="17"/>
  <c r="F460" i="13"/>
  <c r="G460" i="13" s="1"/>
  <c r="I460" i="13" s="1"/>
  <c r="F461" i="9"/>
  <c r="G461" i="9" s="1"/>
  <c r="H461" i="9" s="1"/>
  <c r="F461" i="12"/>
  <c r="R461" i="12" s="1"/>
  <c r="F461" i="17"/>
  <c r="F461" i="13"/>
  <c r="G461" i="13" s="1"/>
  <c r="I461" i="13" s="1"/>
  <c r="F462" i="9"/>
  <c r="G462" i="9" s="1"/>
  <c r="H462" i="9" s="1"/>
  <c r="F462" i="12"/>
  <c r="R462" i="12" s="1"/>
  <c r="F462" i="17"/>
  <c r="F462" i="13"/>
  <c r="G462" i="13" s="1"/>
  <c r="I462" i="13" s="1"/>
  <c r="F463" i="9"/>
  <c r="G463" i="9" s="1"/>
  <c r="H463" i="9" s="1"/>
  <c r="I463" i="9" s="1"/>
  <c r="L463" i="9" s="1"/>
  <c r="F463" i="12"/>
  <c r="F463" i="17"/>
  <c r="F463" i="13"/>
  <c r="G463" i="13" s="1"/>
  <c r="I463" i="13" s="1"/>
  <c r="F464" i="9"/>
  <c r="G464" i="9" s="1"/>
  <c r="H464" i="9" s="1"/>
  <c r="F464" i="12"/>
  <c r="F464" i="17"/>
  <c r="F464" i="13"/>
  <c r="G464" i="13" s="1"/>
  <c r="I464" i="13" s="1"/>
  <c r="F465" i="9"/>
  <c r="G465" i="9" s="1"/>
  <c r="H465" i="9" s="1"/>
  <c r="F465" i="12"/>
  <c r="F465" i="17"/>
  <c r="F465" i="13"/>
  <c r="G465" i="13" s="1"/>
  <c r="I465" i="13" s="1"/>
  <c r="F466" i="9"/>
  <c r="G466" i="9" s="1"/>
  <c r="H466" i="9" s="1"/>
  <c r="F466" i="12"/>
  <c r="F466" i="17"/>
  <c r="F466" i="13"/>
  <c r="G466" i="13" s="1"/>
  <c r="I466" i="13" s="1"/>
  <c r="F467" i="9"/>
  <c r="G467" i="9" s="1"/>
  <c r="H467" i="9" s="1"/>
  <c r="F467" i="12"/>
  <c r="F467" i="17"/>
  <c r="F467" i="13"/>
  <c r="G467" i="13" s="1"/>
  <c r="I467" i="13" s="1"/>
  <c r="F468" i="9"/>
  <c r="G468" i="9" s="1"/>
  <c r="H468" i="9" s="1"/>
  <c r="F468" i="12"/>
  <c r="F468" i="17"/>
  <c r="F468" i="13"/>
  <c r="G468" i="13" s="1"/>
  <c r="I468" i="13" s="1"/>
  <c r="F469" i="9"/>
  <c r="G469" i="9" s="1"/>
  <c r="H469" i="9" s="1"/>
  <c r="F469" i="12"/>
  <c r="F469" i="17"/>
  <c r="F469" i="13"/>
  <c r="G469" i="13" s="1"/>
  <c r="I469" i="13" s="1"/>
  <c r="F470" i="9"/>
  <c r="G470" i="9" s="1"/>
  <c r="H470" i="9" s="1"/>
  <c r="F470" i="12"/>
  <c r="F470" i="17"/>
  <c r="F470" i="13"/>
  <c r="G470" i="13" s="1"/>
  <c r="I470" i="13" s="1"/>
  <c r="F471" i="9"/>
  <c r="G471" i="9" s="1"/>
  <c r="H471" i="9" s="1"/>
  <c r="F471" i="12"/>
  <c r="F471" i="17"/>
  <c r="F471" i="13"/>
  <c r="G471" i="13"/>
  <c r="I471" i="13" s="1"/>
  <c r="F472" i="9"/>
  <c r="G472" i="9" s="1"/>
  <c r="H472" i="9" s="1"/>
  <c r="F472" i="12"/>
  <c r="F472" i="17"/>
  <c r="F472" i="13"/>
  <c r="G472" i="13" s="1"/>
  <c r="I472" i="13" s="1"/>
  <c r="F473" i="9"/>
  <c r="G473" i="9" s="1"/>
  <c r="H473" i="9" s="1"/>
  <c r="F473" i="12"/>
  <c r="F473" i="17"/>
  <c r="F473" i="13"/>
  <c r="G473" i="13" s="1"/>
  <c r="I473" i="13" s="1"/>
  <c r="F474" i="9"/>
  <c r="G474" i="9" s="1"/>
  <c r="H474" i="9" s="1"/>
  <c r="F474" i="12"/>
  <c r="F474" i="17"/>
  <c r="F474" i="13"/>
  <c r="G474" i="13" s="1"/>
  <c r="I474" i="13" s="1"/>
  <c r="F475" i="9"/>
  <c r="G475" i="9" s="1"/>
  <c r="H475" i="9" s="1"/>
  <c r="F475" i="12"/>
  <c r="F475" i="17"/>
  <c r="F475" i="13"/>
  <c r="G475" i="13" s="1"/>
  <c r="I475" i="13" s="1"/>
  <c r="F476" i="9"/>
  <c r="G476" i="9" s="1"/>
  <c r="H476" i="9" s="1"/>
  <c r="F476" i="12"/>
  <c r="F476" i="17"/>
  <c r="F476" i="13"/>
  <c r="G476" i="13" s="1"/>
  <c r="I476" i="13" s="1"/>
  <c r="F477" i="9"/>
  <c r="G477" i="9" s="1"/>
  <c r="H477" i="9" s="1"/>
  <c r="F477" i="12"/>
  <c r="F477" i="17"/>
  <c r="F477" i="13"/>
  <c r="G477" i="13" s="1"/>
  <c r="I477" i="13" s="1"/>
  <c r="F478" i="9"/>
  <c r="G478" i="9" s="1"/>
  <c r="H478" i="9" s="1"/>
  <c r="F478" i="12"/>
  <c r="F478" i="17"/>
  <c r="F478" i="13"/>
  <c r="G478" i="13" s="1"/>
  <c r="I478" i="13" s="1"/>
  <c r="F479" i="9"/>
  <c r="G479" i="9" s="1"/>
  <c r="H479" i="9" s="1"/>
  <c r="F479" i="12"/>
  <c r="F479" i="17"/>
  <c r="F479" i="13"/>
  <c r="G479" i="13" s="1"/>
  <c r="I479" i="13" s="1"/>
  <c r="F480" i="9"/>
  <c r="G480" i="9" s="1"/>
  <c r="H480" i="9" s="1"/>
  <c r="F480" i="12"/>
  <c r="F480" i="17"/>
  <c r="F480" i="13"/>
  <c r="G480" i="13" s="1"/>
  <c r="I480" i="13" s="1"/>
  <c r="F481" i="9"/>
  <c r="G481" i="9" s="1"/>
  <c r="H481" i="9" s="1"/>
  <c r="F481" i="12"/>
  <c r="F481" i="17"/>
  <c r="F481" i="13"/>
  <c r="G481" i="13" s="1"/>
  <c r="I481" i="13" s="1"/>
  <c r="F482" i="9"/>
  <c r="G482" i="9" s="1"/>
  <c r="H482" i="9" s="1"/>
  <c r="F482" i="12"/>
  <c r="F482" i="17"/>
  <c r="F482" i="13"/>
  <c r="G482" i="13" s="1"/>
  <c r="I482" i="13" s="1"/>
  <c r="F483" i="9"/>
  <c r="G483" i="9" s="1"/>
  <c r="H483" i="9" s="1"/>
  <c r="F483" i="12"/>
  <c r="F483" i="17"/>
  <c r="F483" i="13"/>
  <c r="G483" i="13" s="1"/>
  <c r="I483" i="13" s="1"/>
  <c r="F484" i="9"/>
  <c r="G484" i="9" s="1"/>
  <c r="H484" i="9" s="1"/>
  <c r="F484" i="12"/>
  <c r="F484" i="17"/>
  <c r="F484" i="13"/>
  <c r="G484" i="13" s="1"/>
  <c r="I484" i="13" s="1"/>
  <c r="F485" i="9"/>
  <c r="G485" i="9" s="1"/>
  <c r="H485" i="9" s="1"/>
  <c r="F485" i="12"/>
  <c r="F485" i="17"/>
  <c r="F485" i="13"/>
  <c r="G485" i="13" s="1"/>
  <c r="I485" i="13" s="1"/>
  <c r="F486" i="9"/>
  <c r="G486" i="9" s="1"/>
  <c r="H486" i="9" s="1"/>
  <c r="F486" i="12"/>
  <c r="F486" i="17"/>
  <c r="P486" i="17" s="1"/>
  <c r="F486" i="13"/>
  <c r="G486" i="13" s="1"/>
  <c r="I486" i="13" s="1"/>
  <c r="F487" i="9"/>
  <c r="G487" i="9" s="1"/>
  <c r="H487" i="9" s="1"/>
  <c r="F487" i="12"/>
  <c r="F487" i="17"/>
  <c r="F487" i="13"/>
  <c r="G487" i="13" s="1"/>
  <c r="I487" i="13" s="1"/>
  <c r="F488" i="9"/>
  <c r="G488" i="9" s="1"/>
  <c r="H488" i="9" s="1"/>
  <c r="F488" i="12"/>
  <c r="F488" i="17"/>
  <c r="F488" i="13"/>
  <c r="G488" i="13" s="1"/>
  <c r="I488" i="13" s="1"/>
  <c r="F489" i="9"/>
  <c r="G489" i="9" s="1"/>
  <c r="H489" i="9" s="1"/>
  <c r="F489" i="12"/>
  <c r="F489" i="17"/>
  <c r="F489" i="13"/>
  <c r="G489" i="13" s="1"/>
  <c r="I489" i="13" s="1"/>
  <c r="F490" i="9"/>
  <c r="G490" i="9" s="1"/>
  <c r="H490" i="9" s="1"/>
  <c r="F490" i="12"/>
  <c r="F490" i="17"/>
  <c r="F490" i="13"/>
  <c r="G490" i="13" s="1"/>
  <c r="I490" i="13" s="1"/>
  <c r="F491" i="9"/>
  <c r="G491" i="9" s="1"/>
  <c r="H491" i="9" s="1"/>
  <c r="F491" i="12"/>
  <c r="F491" i="17"/>
  <c r="F491" i="13"/>
  <c r="G491" i="13" s="1"/>
  <c r="I491" i="13" s="1"/>
  <c r="F351" i="4"/>
  <c r="I351" i="4" s="1"/>
  <c r="F353" i="22" s="1"/>
  <c r="F352" i="4"/>
  <c r="I352" i="4" s="1"/>
  <c r="F354" i="22" s="1"/>
  <c r="F353" i="4"/>
  <c r="I353" i="4" s="1"/>
  <c r="F355" i="22" s="1"/>
  <c r="F354" i="4"/>
  <c r="I354" i="4" s="1"/>
  <c r="F356" i="22" s="1"/>
  <c r="F355" i="4"/>
  <c r="I355" i="4" s="1"/>
  <c r="F357" i="22" s="1"/>
  <c r="F356" i="4"/>
  <c r="I356" i="4" s="1"/>
  <c r="F358" i="22" s="1"/>
  <c r="F357" i="4"/>
  <c r="I357" i="4" s="1"/>
  <c r="F359" i="22" s="1"/>
  <c r="F358" i="4"/>
  <c r="I358" i="4" s="1"/>
  <c r="F360" i="22" s="1"/>
  <c r="F359" i="4"/>
  <c r="I359" i="4" s="1"/>
  <c r="F361" i="22" s="1"/>
  <c r="F360" i="4"/>
  <c r="I360" i="4" s="1"/>
  <c r="F362" i="22" s="1"/>
  <c r="F361" i="4"/>
  <c r="I361" i="4" s="1"/>
  <c r="F363" i="22" s="1"/>
  <c r="F362" i="4"/>
  <c r="I362" i="4" s="1"/>
  <c r="F364" i="22" s="1"/>
  <c r="F363" i="4"/>
  <c r="I363" i="4" s="1"/>
  <c r="F365" i="22" s="1"/>
  <c r="F364" i="4"/>
  <c r="I364" i="4" s="1"/>
  <c r="F366" i="22" s="1"/>
  <c r="F365" i="4"/>
  <c r="I365" i="4" s="1"/>
  <c r="F367" i="22" s="1"/>
  <c r="F366" i="4"/>
  <c r="I366" i="4" s="1"/>
  <c r="F368" i="22" s="1"/>
  <c r="F367" i="4"/>
  <c r="I367" i="4" s="1"/>
  <c r="F369" i="22" s="1"/>
  <c r="F368" i="4"/>
  <c r="I368" i="4" s="1"/>
  <c r="F370" i="22" s="1"/>
  <c r="F369" i="4"/>
  <c r="I369" i="4" s="1"/>
  <c r="F371" i="22" s="1"/>
  <c r="F370" i="4"/>
  <c r="I370" i="4" s="1"/>
  <c r="F372" i="22" s="1"/>
  <c r="F371" i="4"/>
  <c r="I371" i="4" s="1"/>
  <c r="F373" i="22" s="1"/>
  <c r="F372" i="4"/>
  <c r="I372" i="4" s="1"/>
  <c r="F374" i="22" s="1"/>
  <c r="F373" i="4"/>
  <c r="F374" i="4"/>
  <c r="I374" i="4"/>
  <c r="F376" i="22" s="1"/>
  <c r="F375" i="4"/>
  <c r="I375" i="4" s="1"/>
  <c r="F377" i="22" s="1"/>
  <c r="F376" i="4"/>
  <c r="I376" i="4" s="1"/>
  <c r="F378" i="22" s="1"/>
  <c r="F377" i="4"/>
  <c r="I377" i="4" s="1"/>
  <c r="F379" i="22" s="1"/>
  <c r="F378" i="4"/>
  <c r="I378" i="4" s="1"/>
  <c r="F380" i="22" s="1"/>
  <c r="F379" i="4"/>
  <c r="I379" i="4" s="1"/>
  <c r="F381" i="22" s="1"/>
  <c r="F380" i="4"/>
  <c r="I380" i="4" s="1"/>
  <c r="F382" i="22" s="1"/>
  <c r="F381" i="4"/>
  <c r="I381" i="4" s="1"/>
  <c r="F383" i="22" s="1"/>
  <c r="F382" i="4"/>
  <c r="I382" i="4" s="1"/>
  <c r="F384" i="22" s="1"/>
  <c r="F383" i="4"/>
  <c r="I383" i="4" s="1"/>
  <c r="F385" i="22" s="1"/>
  <c r="F384" i="4"/>
  <c r="I384" i="4" s="1"/>
  <c r="F386" i="22" s="1"/>
  <c r="F385" i="4"/>
  <c r="I385" i="4" s="1"/>
  <c r="F387" i="22" s="1"/>
  <c r="F386" i="4"/>
  <c r="I386" i="4" s="1"/>
  <c r="F388" i="22" s="1"/>
  <c r="F387" i="4"/>
  <c r="I387" i="4" s="1"/>
  <c r="F389" i="22" s="1"/>
  <c r="F388" i="4"/>
  <c r="I388" i="4" s="1"/>
  <c r="F390" i="22" s="1"/>
  <c r="F389" i="4"/>
  <c r="I389" i="4" s="1"/>
  <c r="F391" i="22" s="1"/>
  <c r="F390" i="4"/>
  <c r="I390" i="4" s="1"/>
  <c r="F392" i="22" s="1"/>
  <c r="F391" i="4"/>
  <c r="I391" i="4" s="1"/>
  <c r="F393" i="22" s="1"/>
  <c r="F392" i="4"/>
  <c r="I392" i="4" s="1"/>
  <c r="F394" i="22" s="1"/>
  <c r="F393" i="4"/>
  <c r="I393" i="4" s="1"/>
  <c r="F395" i="22" s="1"/>
  <c r="F394" i="4"/>
  <c r="I394" i="4" s="1"/>
  <c r="F396" i="22" s="1"/>
  <c r="F395" i="4"/>
  <c r="I395" i="4" s="1"/>
  <c r="F397" i="22" s="1"/>
  <c r="F396" i="4"/>
  <c r="I396" i="4" s="1"/>
  <c r="F398" i="22" s="1"/>
  <c r="F397" i="4"/>
  <c r="I397" i="4" s="1"/>
  <c r="F399" i="22" s="1"/>
  <c r="F398" i="4"/>
  <c r="I398" i="4" s="1"/>
  <c r="F400" i="22" s="1"/>
  <c r="F399" i="4"/>
  <c r="I399" i="4" s="1"/>
  <c r="F401" i="22" s="1"/>
  <c r="F400" i="4"/>
  <c r="I400" i="4"/>
  <c r="F402" i="22" s="1"/>
  <c r="F401" i="4"/>
  <c r="I401" i="4" s="1"/>
  <c r="F403" i="22" s="1"/>
  <c r="F402" i="4"/>
  <c r="I402" i="4" s="1"/>
  <c r="F404" i="22" s="1"/>
  <c r="F403" i="4"/>
  <c r="I403" i="4" s="1"/>
  <c r="F405" i="22" s="1"/>
  <c r="F404" i="4"/>
  <c r="I404" i="4" s="1"/>
  <c r="F406" i="22" s="1"/>
  <c r="F405" i="4"/>
  <c r="I405" i="4" s="1"/>
  <c r="F407" i="22" s="1"/>
  <c r="F406" i="4"/>
  <c r="I406" i="4" s="1"/>
  <c r="F408" i="22" s="1"/>
  <c r="F407" i="4"/>
  <c r="I407" i="4" s="1"/>
  <c r="F409" i="22" s="1"/>
  <c r="F408" i="4"/>
  <c r="I408" i="4" s="1"/>
  <c r="F410" i="22" s="1"/>
  <c r="F409" i="4"/>
  <c r="I409" i="4" s="1"/>
  <c r="F411" i="22" s="1"/>
  <c r="F410" i="4"/>
  <c r="I410" i="4" s="1"/>
  <c r="F412" i="22" s="1"/>
  <c r="F411" i="4"/>
  <c r="I411" i="4" s="1"/>
  <c r="F413" i="22" s="1"/>
  <c r="F412" i="4"/>
  <c r="I412" i="4" s="1"/>
  <c r="F414" i="22" s="1"/>
  <c r="F413" i="4"/>
  <c r="I413" i="4" s="1"/>
  <c r="F415" i="22" s="1"/>
  <c r="F414" i="4"/>
  <c r="I414" i="4" s="1"/>
  <c r="F416" i="22" s="1"/>
  <c r="F415" i="4"/>
  <c r="I415" i="4" s="1"/>
  <c r="F417" i="22" s="1"/>
  <c r="F416" i="4"/>
  <c r="I416" i="4"/>
  <c r="F418" i="22" s="1"/>
  <c r="F417" i="4"/>
  <c r="I417" i="4" s="1"/>
  <c r="F419" i="22" s="1"/>
  <c r="F418" i="4"/>
  <c r="I418" i="4" s="1"/>
  <c r="F420" i="22" s="1"/>
  <c r="F419" i="4"/>
  <c r="I419" i="4" s="1"/>
  <c r="F421" i="22" s="1"/>
  <c r="F420" i="4"/>
  <c r="I420" i="4" s="1"/>
  <c r="F422" i="22" s="1"/>
  <c r="F421" i="4"/>
  <c r="I421" i="4" s="1"/>
  <c r="F423" i="22" s="1"/>
  <c r="F422" i="4"/>
  <c r="I422" i="4" s="1"/>
  <c r="F424" i="22" s="1"/>
  <c r="F423" i="4"/>
  <c r="I423" i="4" s="1"/>
  <c r="F425" i="22" s="1"/>
  <c r="F424" i="4"/>
  <c r="I424" i="4" s="1"/>
  <c r="F426" i="22" s="1"/>
  <c r="F425" i="4"/>
  <c r="I425" i="4" s="1"/>
  <c r="F427" i="22" s="1"/>
  <c r="F426" i="4"/>
  <c r="I426" i="4" s="1"/>
  <c r="F428" i="22" s="1"/>
  <c r="F427" i="4"/>
  <c r="I427" i="4" s="1"/>
  <c r="F429" i="22" s="1"/>
  <c r="F428" i="4"/>
  <c r="I428" i="4" s="1"/>
  <c r="F430" i="22" s="1"/>
  <c r="F429" i="4"/>
  <c r="I429" i="4" s="1"/>
  <c r="F431" i="22" s="1"/>
  <c r="F430" i="4"/>
  <c r="I430" i="4" s="1"/>
  <c r="F432" i="22" s="1"/>
  <c r="F431" i="4"/>
  <c r="I431" i="4" s="1"/>
  <c r="F433" i="22" s="1"/>
  <c r="F432" i="4"/>
  <c r="I432" i="4" s="1"/>
  <c r="F434" i="22" s="1"/>
  <c r="F433" i="4"/>
  <c r="I433" i="4" s="1"/>
  <c r="F435" i="22" s="1"/>
  <c r="F434" i="4"/>
  <c r="I434" i="4" s="1"/>
  <c r="F436" i="22" s="1"/>
  <c r="F435" i="4"/>
  <c r="I435" i="4" s="1"/>
  <c r="F437" i="22" s="1"/>
  <c r="F436" i="4"/>
  <c r="I436" i="4" s="1"/>
  <c r="F438" i="22" s="1"/>
  <c r="F437" i="4"/>
  <c r="I437" i="4" s="1"/>
  <c r="F439" i="22" s="1"/>
  <c r="F438" i="4"/>
  <c r="I438" i="4" s="1"/>
  <c r="F440" i="22" s="1"/>
  <c r="F439" i="4"/>
  <c r="I439" i="4" s="1"/>
  <c r="F441" i="22" s="1"/>
  <c r="F440" i="4"/>
  <c r="I440" i="4" s="1"/>
  <c r="F442" i="22" s="1"/>
  <c r="F441" i="4"/>
  <c r="I441" i="4" s="1"/>
  <c r="F443" i="22" s="1"/>
  <c r="F442" i="4"/>
  <c r="I442" i="4"/>
  <c r="F444" i="22" s="1"/>
  <c r="F443" i="4"/>
  <c r="I443" i="4" s="1"/>
  <c r="F445" i="22" s="1"/>
  <c r="F444" i="4"/>
  <c r="I444" i="4" s="1"/>
  <c r="F446" i="22" s="1"/>
  <c r="F445" i="4"/>
  <c r="I445" i="4" s="1"/>
  <c r="F447" i="22" s="1"/>
  <c r="F446" i="4"/>
  <c r="I446" i="4" s="1"/>
  <c r="F448" i="22" s="1"/>
  <c r="F447" i="4"/>
  <c r="I447" i="4" s="1"/>
  <c r="F449" i="22" s="1"/>
  <c r="F448" i="4"/>
  <c r="I448" i="4" s="1"/>
  <c r="F450" i="22" s="1"/>
  <c r="F449" i="4"/>
  <c r="I449" i="4" s="1"/>
  <c r="F451" i="22" s="1"/>
  <c r="F450" i="4"/>
  <c r="I450" i="4" s="1"/>
  <c r="F452" i="22" s="1"/>
  <c r="F451" i="4"/>
  <c r="I451" i="4" s="1"/>
  <c r="F453" i="22" s="1"/>
  <c r="F452" i="4"/>
  <c r="I452" i="4" s="1"/>
  <c r="F454" i="22" s="1"/>
  <c r="F453" i="4"/>
  <c r="I453" i="4" s="1"/>
  <c r="F455" i="22" s="1"/>
  <c r="F454" i="4"/>
  <c r="I454" i="4" s="1"/>
  <c r="F456" i="22" s="1"/>
  <c r="F455" i="4"/>
  <c r="I455" i="4" s="1"/>
  <c r="F457" i="22" s="1"/>
  <c r="F456" i="4"/>
  <c r="I456" i="4" s="1"/>
  <c r="F458" i="22" s="1"/>
  <c r="F457" i="4"/>
  <c r="I457" i="4" s="1"/>
  <c r="F459" i="22" s="1"/>
  <c r="F458" i="4"/>
  <c r="I458" i="4" s="1"/>
  <c r="F460" i="22" s="1"/>
  <c r="F459" i="4"/>
  <c r="I459" i="4" s="1"/>
  <c r="F461" i="22" s="1"/>
  <c r="F460" i="4"/>
  <c r="I460" i="4" s="1"/>
  <c r="F462" i="22" s="1"/>
  <c r="F461" i="4"/>
  <c r="I461" i="4" s="1"/>
  <c r="F463" i="22" s="1"/>
  <c r="F462" i="4"/>
  <c r="I462" i="4" s="1"/>
  <c r="F464" i="22" s="1"/>
  <c r="F463" i="4"/>
  <c r="I463" i="4" s="1"/>
  <c r="F465" i="22"/>
  <c r="F464" i="4"/>
  <c r="I464" i="4" s="1"/>
  <c r="F466" i="22" s="1"/>
  <c r="F465" i="4"/>
  <c r="I465" i="4" s="1"/>
  <c r="F467" i="22" s="1"/>
  <c r="F466" i="4"/>
  <c r="I466" i="4"/>
  <c r="F468" i="22" s="1"/>
  <c r="F467" i="4"/>
  <c r="I467" i="4" s="1"/>
  <c r="F469" i="22" s="1"/>
  <c r="F468" i="4"/>
  <c r="I468" i="4" s="1"/>
  <c r="F470" i="22" s="1"/>
  <c r="F469" i="4"/>
  <c r="I469" i="4" s="1"/>
  <c r="F471" i="22" s="1"/>
  <c r="F470" i="4"/>
  <c r="I470" i="4" s="1"/>
  <c r="F472" i="22" s="1"/>
  <c r="F471" i="4"/>
  <c r="I471" i="4" s="1"/>
  <c r="F473" i="22" s="1"/>
  <c r="F472" i="4"/>
  <c r="I472" i="4" s="1"/>
  <c r="F474" i="22" s="1"/>
  <c r="F473" i="4"/>
  <c r="I473" i="4" s="1"/>
  <c r="F475" i="22" s="1"/>
  <c r="F474" i="4"/>
  <c r="I474" i="4" s="1"/>
  <c r="F476" i="22" s="1"/>
  <c r="F475" i="4"/>
  <c r="I475" i="4" s="1"/>
  <c r="F477" i="22" s="1"/>
  <c r="F476" i="4"/>
  <c r="I476" i="4" s="1"/>
  <c r="F478" i="22" s="1"/>
  <c r="F477" i="4"/>
  <c r="I477" i="4" s="1"/>
  <c r="F479" i="22" s="1"/>
  <c r="F478" i="4"/>
  <c r="I478" i="4" s="1"/>
  <c r="F480" i="22" s="1"/>
  <c r="F479" i="4"/>
  <c r="I479" i="4" s="1"/>
  <c r="F481" i="22" s="1"/>
  <c r="F480" i="4"/>
  <c r="I480" i="4" s="1"/>
  <c r="F482" i="22" s="1"/>
  <c r="F481" i="4"/>
  <c r="I481" i="4" s="1"/>
  <c r="F483" i="22" s="1"/>
  <c r="F482" i="4"/>
  <c r="I482" i="4" s="1"/>
  <c r="F484" i="22" s="1"/>
  <c r="F483" i="4"/>
  <c r="I483" i="4" s="1"/>
  <c r="F485" i="22" s="1"/>
  <c r="F484" i="4"/>
  <c r="I484" i="4" s="1"/>
  <c r="F486" i="22" s="1"/>
  <c r="F485" i="4"/>
  <c r="I485" i="4" s="1"/>
  <c r="F487" i="22" s="1"/>
  <c r="F486" i="4"/>
  <c r="I486" i="4" s="1"/>
  <c r="F488" i="22" s="1"/>
  <c r="F487" i="4"/>
  <c r="I487" i="4" s="1"/>
  <c r="F489" i="22" s="1"/>
  <c r="F488" i="4"/>
  <c r="I488" i="4" s="1"/>
  <c r="F490" i="22" s="1"/>
  <c r="F489" i="4"/>
  <c r="I489" i="4" s="1"/>
  <c r="F491" i="22" s="1"/>
  <c r="F490" i="4"/>
  <c r="I490" i="4" s="1"/>
  <c r="F492" i="22" s="1"/>
  <c r="F491" i="4"/>
  <c r="I491" i="4" s="1"/>
  <c r="F493" i="22" s="1"/>
  <c r="F351" i="7"/>
  <c r="F352" i="7"/>
  <c r="F353" i="7"/>
  <c r="F354" i="7"/>
  <c r="F355" i="7"/>
  <c r="F356" i="7"/>
  <c r="F357" i="7"/>
  <c r="F358" i="7"/>
  <c r="F359" i="7"/>
  <c r="F360" i="7"/>
  <c r="F361" i="7"/>
  <c r="F362" i="7"/>
  <c r="Q362" i="7" s="1"/>
  <c r="G364" i="22" s="1"/>
  <c r="F363" i="7"/>
  <c r="F364" i="7"/>
  <c r="F365" i="7"/>
  <c r="F366" i="7"/>
  <c r="F367" i="7"/>
  <c r="F368" i="7"/>
  <c r="F369" i="7"/>
  <c r="F370" i="7"/>
  <c r="Q370" i="7" s="1"/>
  <c r="G372" i="22" s="1"/>
  <c r="F371" i="7"/>
  <c r="F372" i="7"/>
  <c r="F373" i="7"/>
  <c r="F374" i="7"/>
  <c r="F375" i="7"/>
  <c r="F376" i="7"/>
  <c r="F377" i="7"/>
  <c r="F378" i="7"/>
  <c r="Q378" i="7" s="1"/>
  <c r="G380" i="22" s="1"/>
  <c r="F379" i="7"/>
  <c r="F380" i="7"/>
  <c r="F381" i="7"/>
  <c r="F382" i="7"/>
  <c r="F383" i="7"/>
  <c r="F384" i="7"/>
  <c r="F385" i="7"/>
  <c r="F386" i="7"/>
  <c r="Q386" i="7" s="1"/>
  <c r="G388" i="22" s="1"/>
  <c r="F387" i="7"/>
  <c r="F388" i="7"/>
  <c r="F389" i="7"/>
  <c r="F390" i="7"/>
  <c r="F391" i="7"/>
  <c r="F392" i="7"/>
  <c r="F393" i="7"/>
  <c r="F394" i="7"/>
  <c r="Q394" i="7" s="1"/>
  <c r="G396" i="22" s="1"/>
  <c r="F395" i="7"/>
  <c r="F396" i="7"/>
  <c r="F397" i="7"/>
  <c r="F398" i="7"/>
  <c r="F399" i="7"/>
  <c r="F400" i="7"/>
  <c r="F401" i="7"/>
  <c r="F402" i="7"/>
  <c r="Q402" i="7" s="1"/>
  <c r="G404" i="22" s="1"/>
  <c r="F403" i="7"/>
  <c r="F404" i="7"/>
  <c r="F405" i="7"/>
  <c r="F406" i="7"/>
  <c r="F407" i="7"/>
  <c r="F408" i="7"/>
  <c r="F409" i="7"/>
  <c r="F410" i="7"/>
  <c r="Q410" i="7" s="1"/>
  <c r="G412" i="22" s="1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Q426" i="7" s="1"/>
  <c r="G428" i="22" s="1"/>
  <c r="F427" i="7"/>
  <c r="F428" i="7"/>
  <c r="F429" i="7"/>
  <c r="F430" i="7"/>
  <c r="F431" i="7"/>
  <c r="F432" i="7"/>
  <c r="F433" i="7"/>
  <c r="F434" i="7"/>
  <c r="Q434" i="7" s="1"/>
  <c r="G436" i="22" s="1"/>
  <c r="F435" i="7"/>
  <c r="F436" i="7"/>
  <c r="F437" i="7"/>
  <c r="F438" i="7"/>
  <c r="F439" i="7"/>
  <c r="F440" i="7"/>
  <c r="F441" i="7"/>
  <c r="F442" i="7"/>
  <c r="Q442" i="7" s="1"/>
  <c r="G444" i="22" s="1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Q458" i="7" s="1"/>
  <c r="G460" i="22" s="1"/>
  <c r="F459" i="7"/>
  <c r="F460" i="7"/>
  <c r="F461" i="7"/>
  <c r="F462" i="7"/>
  <c r="F463" i="7"/>
  <c r="F464" i="7"/>
  <c r="F465" i="7"/>
  <c r="F466" i="7"/>
  <c r="Q466" i="7" s="1"/>
  <c r="G468" i="22" s="1"/>
  <c r="F467" i="7"/>
  <c r="F468" i="7"/>
  <c r="F469" i="7"/>
  <c r="F470" i="7"/>
  <c r="F471" i="7"/>
  <c r="F472" i="7"/>
  <c r="F473" i="7"/>
  <c r="F474" i="7"/>
  <c r="Q474" i="7" s="1"/>
  <c r="G476" i="22" s="1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Q490" i="7" s="1"/>
  <c r="G492" i="22" s="1"/>
  <c r="F491" i="7"/>
  <c r="F351" i="6"/>
  <c r="G351" i="6" s="1"/>
  <c r="H351" i="6" s="1"/>
  <c r="I351" i="6" s="1"/>
  <c r="L351" i="6" s="1"/>
  <c r="F351" i="11"/>
  <c r="G351" i="11" s="1"/>
  <c r="F351" i="8"/>
  <c r="G351" i="8" s="1"/>
  <c r="H351" i="8" s="1"/>
  <c r="I351" i="8" s="1"/>
  <c r="F352" i="6"/>
  <c r="G352" i="6" s="1"/>
  <c r="H352" i="6" s="1"/>
  <c r="I352" i="6" s="1"/>
  <c r="L352" i="6" s="1"/>
  <c r="F352" i="11"/>
  <c r="G352" i="11" s="1"/>
  <c r="H352" i="11" s="1"/>
  <c r="I352" i="11" s="1"/>
  <c r="L352" i="11" s="1"/>
  <c r="F352" i="8"/>
  <c r="G352" i="8" s="1"/>
  <c r="H352" i="8" s="1"/>
  <c r="I352" i="8" s="1"/>
  <c r="L352" i="8" s="1"/>
  <c r="R352" i="8" s="1"/>
  <c r="F353" i="6"/>
  <c r="G353" i="6" s="1"/>
  <c r="H353" i="6" s="1"/>
  <c r="I353" i="6" s="1"/>
  <c r="L353" i="6" s="1"/>
  <c r="F353" i="11"/>
  <c r="G353" i="11" s="1"/>
  <c r="H353" i="11" s="1"/>
  <c r="I353" i="11" s="1"/>
  <c r="L353" i="11" s="1"/>
  <c r="F353" i="8"/>
  <c r="G353" i="8" s="1"/>
  <c r="H353" i="8" s="1"/>
  <c r="I353" i="8" s="1"/>
  <c r="L353" i="8" s="1"/>
  <c r="S353" i="8" s="1"/>
  <c r="F354" i="6"/>
  <c r="G354" i="6" s="1"/>
  <c r="H354" i="6" s="1"/>
  <c r="I354" i="6" s="1"/>
  <c r="L354" i="6" s="1"/>
  <c r="F354" i="11"/>
  <c r="G354" i="11"/>
  <c r="H354" i="11" s="1"/>
  <c r="I354" i="11" s="1"/>
  <c r="L354" i="11" s="1"/>
  <c r="F354" i="8"/>
  <c r="G354" i="8" s="1"/>
  <c r="H354" i="8" s="1"/>
  <c r="I354" i="8" s="1"/>
  <c r="L354" i="8" s="1"/>
  <c r="F355" i="6"/>
  <c r="G355" i="6" s="1"/>
  <c r="H355" i="6" s="1"/>
  <c r="I355" i="6" s="1"/>
  <c r="L355" i="6" s="1"/>
  <c r="F355" i="11"/>
  <c r="G355" i="11" s="1"/>
  <c r="H355" i="11" s="1"/>
  <c r="I355" i="11" s="1"/>
  <c r="L355" i="11" s="1"/>
  <c r="F355" i="8"/>
  <c r="G355" i="8" s="1"/>
  <c r="H355" i="8" s="1"/>
  <c r="I355" i="8" s="1"/>
  <c r="L355" i="8" s="1"/>
  <c r="F356" i="6"/>
  <c r="G356" i="6" s="1"/>
  <c r="H356" i="6" s="1"/>
  <c r="I356" i="6" s="1"/>
  <c r="L356" i="6" s="1"/>
  <c r="F356" i="11"/>
  <c r="G356" i="11" s="1"/>
  <c r="H356" i="11" s="1"/>
  <c r="I356" i="11" s="1"/>
  <c r="L356" i="11" s="1"/>
  <c r="F356" i="8"/>
  <c r="G356" i="8" s="1"/>
  <c r="H356" i="8" s="1"/>
  <c r="I356" i="8" s="1"/>
  <c r="L356" i="8" s="1"/>
  <c r="F357" i="6"/>
  <c r="G357" i="6" s="1"/>
  <c r="H357" i="6" s="1"/>
  <c r="I357" i="6" s="1"/>
  <c r="L357" i="6" s="1"/>
  <c r="F357" i="11"/>
  <c r="G357" i="11" s="1"/>
  <c r="H357" i="11" s="1"/>
  <c r="I357" i="11" s="1"/>
  <c r="L357" i="11" s="1"/>
  <c r="F357" i="8"/>
  <c r="G357" i="8" s="1"/>
  <c r="H357" i="8" s="1"/>
  <c r="I357" i="8" s="1"/>
  <c r="L357" i="8" s="1"/>
  <c r="F358" i="6"/>
  <c r="G358" i="6" s="1"/>
  <c r="H358" i="6" s="1"/>
  <c r="I358" i="6" s="1"/>
  <c r="L358" i="6" s="1"/>
  <c r="F358" i="11"/>
  <c r="G358" i="11"/>
  <c r="H358" i="11" s="1"/>
  <c r="I358" i="11" s="1"/>
  <c r="L358" i="11" s="1"/>
  <c r="F358" i="8"/>
  <c r="G358" i="8" s="1"/>
  <c r="H358" i="8" s="1"/>
  <c r="I358" i="8" s="1"/>
  <c r="L358" i="8" s="1"/>
  <c r="F359" i="6"/>
  <c r="G359" i="6" s="1"/>
  <c r="H359" i="6" s="1"/>
  <c r="I359" i="6" s="1"/>
  <c r="L359" i="6" s="1"/>
  <c r="Q359" i="6" s="1"/>
  <c r="F359" i="11"/>
  <c r="G359" i="11" s="1"/>
  <c r="H359" i="11" s="1"/>
  <c r="I359" i="11" s="1"/>
  <c r="L359" i="11" s="1"/>
  <c r="F359" i="8"/>
  <c r="G359" i="8" s="1"/>
  <c r="H359" i="8" s="1"/>
  <c r="I359" i="8" s="1"/>
  <c r="L359" i="8" s="1"/>
  <c r="F360" i="6"/>
  <c r="G360" i="6" s="1"/>
  <c r="H360" i="6" s="1"/>
  <c r="I360" i="6" s="1"/>
  <c r="L360" i="6" s="1"/>
  <c r="F360" i="11"/>
  <c r="G360" i="11" s="1"/>
  <c r="H360" i="11" s="1"/>
  <c r="I360" i="11" s="1"/>
  <c r="L360" i="11" s="1"/>
  <c r="F360" i="8"/>
  <c r="G360" i="8" s="1"/>
  <c r="H360" i="8" s="1"/>
  <c r="I360" i="8" s="1"/>
  <c r="L360" i="8" s="1"/>
  <c r="F361" i="6"/>
  <c r="G361" i="6" s="1"/>
  <c r="H361" i="6" s="1"/>
  <c r="I361" i="6" s="1"/>
  <c r="L361" i="6" s="1"/>
  <c r="F361" i="11"/>
  <c r="G361" i="11" s="1"/>
  <c r="H361" i="11" s="1"/>
  <c r="I361" i="11" s="1"/>
  <c r="L361" i="11" s="1"/>
  <c r="F361" i="8"/>
  <c r="G361" i="8"/>
  <c r="H361" i="8" s="1"/>
  <c r="I361" i="8" s="1"/>
  <c r="L361" i="8" s="1"/>
  <c r="F362" i="6"/>
  <c r="G362" i="6" s="1"/>
  <c r="H362" i="6" s="1"/>
  <c r="I362" i="6" s="1"/>
  <c r="L362" i="6" s="1"/>
  <c r="F362" i="11"/>
  <c r="G362" i="11" s="1"/>
  <c r="H362" i="11" s="1"/>
  <c r="I362" i="11" s="1"/>
  <c r="L362" i="11" s="1"/>
  <c r="F362" i="8"/>
  <c r="G362" i="8" s="1"/>
  <c r="H362" i="8" s="1"/>
  <c r="I362" i="8" s="1"/>
  <c r="L362" i="8" s="1"/>
  <c r="F363" i="6"/>
  <c r="G363" i="6" s="1"/>
  <c r="H363" i="6" s="1"/>
  <c r="I363" i="6" s="1"/>
  <c r="L363" i="6" s="1"/>
  <c r="F363" i="11"/>
  <c r="G363" i="11" s="1"/>
  <c r="H363" i="11" s="1"/>
  <c r="I363" i="11" s="1"/>
  <c r="L363" i="11" s="1"/>
  <c r="F363" i="8"/>
  <c r="G363" i="8" s="1"/>
  <c r="H363" i="8" s="1"/>
  <c r="I363" i="8" s="1"/>
  <c r="L363" i="8" s="1"/>
  <c r="F364" i="6"/>
  <c r="G364" i="6" s="1"/>
  <c r="H364" i="6" s="1"/>
  <c r="I364" i="6" s="1"/>
  <c r="L364" i="6" s="1"/>
  <c r="F364" i="11"/>
  <c r="G364" i="11" s="1"/>
  <c r="H364" i="11" s="1"/>
  <c r="I364" i="11" s="1"/>
  <c r="L364" i="11" s="1"/>
  <c r="N364" i="11" s="1"/>
  <c r="F364" i="8"/>
  <c r="G364" i="8" s="1"/>
  <c r="H364" i="8" s="1"/>
  <c r="I364" i="8" s="1"/>
  <c r="L364" i="8" s="1"/>
  <c r="F365" i="6"/>
  <c r="G365" i="6"/>
  <c r="H365" i="6" s="1"/>
  <c r="I365" i="6" s="1"/>
  <c r="L365" i="6" s="1"/>
  <c r="F365" i="11"/>
  <c r="G365" i="11" s="1"/>
  <c r="H365" i="11" s="1"/>
  <c r="I365" i="11" s="1"/>
  <c r="L365" i="11" s="1"/>
  <c r="F365" i="8"/>
  <c r="G365" i="8" s="1"/>
  <c r="H365" i="8" s="1"/>
  <c r="I365" i="8" s="1"/>
  <c r="L365" i="8" s="1"/>
  <c r="F366" i="6"/>
  <c r="G366" i="6" s="1"/>
  <c r="H366" i="6" s="1"/>
  <c r="I366" i="6" s="1"/>
  <c r="L366" i="6" s="1"/>
  <c r="F366" i="11"/>
  <c r="G366" i="11" s="1"/>
  <c r="H366" i="11" s="1"/>
  <c r="I366" i="11" s="1"/>
  <c r="L366" i="11" s="1"/>
  <c r="F366" i="8"/>
  <c r="G366" i="8" s="1"/>
  <c r="H366" i="8" s="1"/>
  <c r="I366" i="8" s="1"/>
  <c r="L366" i="8" s="1"/>
  <c r="F367" i="6"/>
  <c r="G367" i="6" s="1"/>
  <c r="H367" i="6" s="1"/>
  <c r="I367" i="6" s="1"/>
  <c r="L367" i="6" s="1"/>
  <c r="F367" i="11"/>
  <c r="G367" i="11" s="1"/>
  <c r="H367" i="11" s="1"/>
  <c r="I367" i="11" s="1"/>
  <c r="L367" i="11" s="1"/>
  <c r="F367" i="8"/>
  <c r="G367" i="8" s="1"/>
  <c r="H367" i="8" s="1"/>
  <c r="I367" i="8" s="1"/>
  <c r="L367" i="8" s="1"/>
  <c r="F368" i="6"/>
  <c r="G368" i="6" s="1"/>
  <c r="H368" i="6" s="1"/>
  <c r="I368" i="6" s="1"/>
  <c r="L368" i="6" s="1"/>
  <c r="F368" i="11"/>
  <c r="G368" i="11" s="1"/>
  <c r="H368" i="11" s="1"/>
  <c r="I368" i="11" s="1"/>
  <c r="L368" i="11" s="1"/>
  <c r="F368" i="8"/>
  <c r="G368" i="8" s="1"/>
  <c r="H368" i="8" s="1"/>
  <c r="I368" i="8" s="1"/>
  <c r="L368" i="8" s="1"/>
  <c r="F369" i="6"/>
  <c r="G369" i="6"/>
  <c r="H369" i="6" s="1"/>
  <c r="I369" i="6" s="1"/>
  <c r="L369" i="6" s="1"/>
  <c r="F369" i="11"/>
  <c r="G369" i="11" s="1"/>
  <c r="H369" i="11" s="1"/>
  <c r="I369" i="11" s="1"/>
  <c r="L369" i="11" s="1"/>
  <c r="F369" i="8"/>
  <c r="G369" i="8" s="1"/>
  <c r="H369" i="8" s="1"/>
  <c r="I369" i="8" s="1"/>
  <c r="L369" i="8" s="1"/>
  <c r="Q369" i="8" s="1"/>
  <c r="F370" i="6"/>
  <c r="G370" i="6" s="1"/>
  <c r="H370" i="6" s="1"/>
  <c r="I370" i="6" s="1"/>
  <c r="L370" i="6" s="1"/>
  <c r="F370" i="11"/>
  <c r="G370" i="11" s="1"/>
  <c r="H370" i="11" s="1"/>
  <c r="I370" i="11" s="1"/>
  <c r="L370" i="11" s="1"/>
  <c r="F370" i="8"/>
  <c r="G370" i="8" s="1"/>
  <c r="H370" i="8" s="1"/>
  <c r="I370" i="8" s="1"/>
  <c r="L370" i="8" s="1"/>
  <c r="F371" i="6"/>
  <c r="G371" i="6" s="1"/>
  <c r="H371" i="6" s="1"/>
  <c r="I371" i="6" s="1"/>
  <c r="L371" i="6" s="1"/>
  <c r="F371" i="11"/>
  <c r="G371" i="11" s="1"/>
  <c r="H371" i="11" s="1"/>
  <c r="I371" i="11" s="1"/>
  <c r="L371" i="11" s="1"/>
  <c r="F371" i="8"/>
  <c r="G371" i="8" s="1"/>
  <c r="H371" i="8" s="1"/>
  <c r="I371" i="8" s="1"/>
  <c r="L371" i="8" s="1"/>
  <c r="F372" i="6"/>
  <c r="G372" i="6" s="1"/>
  <c r="H372" i="6" s="1"/>
  <c r="I372" i="6" s="1"/>
  <c r="L372" i="6" s="1"/>
  <c r="F372" i="11"/>
  <c r="G372" i="11" s="1"/>
  <c r="H372" i="11" s="1"/>
  <c r="I372" i="11" s="1"/>
  <c r="L372" i="11" s="1"/>
  <c r="F372" i="8"/>
  <c r="G372" i="8" s="1"/>
  <c r="H372" i="8" s="1"/>
  <c r="I372" i="8" s="1"/>
  <c r="L372" i="8" s="1"/>
  <c r="F373" i="6"/>
  <c r="G373" i="6" s="1"/>
  <c r="H373" i="6" s="1"/>
  <c r="I373" i="6" s="1"/>
  <c r="L373" i="6" s="1"/>
  <c r="F373" i="11"/>
  <c r="G373" i="11" s="1"/>
  <c r="H373" i="11" s="1"/>
  <c r="I373" i="11" s="1"/>
  <c r="L373" i="11" s="1"/>
  <c r="F373" i="8"/>
  <c r="G373" i="8" s="1"/>
  <c r="H373" i="8" s="1"/>
  <c r="I373" i="8" s="1"/>
  <c r="L373" i="8" s="1"/>
  <c r="F374" i="6"/>
  <c r="G374" i="6" s="1"/>
  <c r="H374" i="6" s="1"/>
  <c r="I374" i="6" s="1"/>
  <c r="L374" i="6" s="1"/>
  <c r="F374" i="11"/>
  <c r="G374" i="11" s="1"/>
  <c r="H374" i="11" s="1"/>
  <c r="I374" i="11" s="1"/>
  <c r="L374" i="11" s="1"/>
  <c r="F374" i="8"/>
  <c r="G374" i="8" s="1"/>
  <c r="H374" i="8" s="1"/>
  <c r="I374" i="8" s="1"/>
  <c r="L374" i="8" s="1"/>
  <c r="F375" i="6"/>
  <c r="G375" i="6" s="1"/>
  <c r="H375" i="6" s="1"/>
  <c r="I375" i="6" s="1"/>
  <c r="L375" i="6" s="1"/>
  <c r="F375" i="11"/>
  <c r="G375" i="11" s="1"/>
  <c r="H375" i="11" s="1"/>
  <c r="I375" i="11" s="1"/>
  <c r="L375" i="11" s="1"/>
  <c r="F375" i="8"/>
  <c r="G375" i="8" s="1"/>
  <c r="H375" i="8" s="1"/>
  <c r="I375" i="8" s="1"/>
  <c r="L375" i="8" s="1"/>
  <c r="F376" i="6"/>
  <c r="G376" i="6" s="1"/>
  <c r="H376" i="6" s="1"/>
  <c r="I376" i="6" s="1"/>
  <c r="L376" i="6" s="1"/>
  <c r="F376" i="11"/>
  <c r="G376" i="11" s="1"/>
  <c r="H376" i="11" s="1"/>
  <c r="I376" i="11" s="1"/>
  <c r="L376" i="11" s="1"/>
  <c r="F376" i="8"/>
  <c r="G376" i="8" s="1"/>
  <c r="H376" i="8" s="1"/>
  <c r="I376" i="8" s="1"/>
  <c r="L376" i="8" s="1"/>
  <c r="F377" i="6"/>
  <c r="G377" i="6" s="1"/>
  <c r="H377" i="6" s="1"/>
  <c r="I377" i="6" s="1"/>
  <c r="L377" i="6" s="1"/>
  <c r="F377" i="11"/>
  <c r="G377" i="11" s="1"/>
  <c r="H377" i="11" s="1"/>
  <c r="I377" i="11" s="1"/>
  <c r="L377" i="11" s="1"/>
  <c r="F377" i="8"/>
  <c r="G377" i="8" s="1"/>
  <c r="H377" i="8" s="1"/>
  <c r="I377" i="8" s="1"/>
  <c r="L377" i="8" s="1"/>
  <c r="F378" i="6"/>
  <c r="G378" i="6" s="1"/>
  <c r="H378" i="6" s="1"/>
  <c r="I378" i="6" s="1"/>
  <c r="L378" i="6" s="1"/>
  <c r="F378" i="11"/>
  <c r="G378" i="11" s="1"/>
  <c r="H378" i="11" s="1"/>
  <c r="I378" i="11" s="1"/>
  <c r="L378" i="11" s="1"/>
  <c r="F378" i="8"/>
  <c r="G378" i="8" s="1"/>
  <c r="H378" i="8" s="1"/>
  <c r="I378" i="8" s="1"/>
  <c r="L378" i="8" s="1"/>
  <c r="F379" i="6"/>
  <c r="G379" i="6" s="1"/>
  <c r="H379" i="6" s="1"/>
  <c r="I379" i="6" s="1"/>
  <c r="L379" i="6" s="1"/>
  <c r="F379" i="11"/>
  <c r="G379" i="11" s="1"/>
  <c r="H379" i="11" s="1"/>
  <c r="I379" i="11" s="1"/>
  <c r="L379" i="11" s="1"/>
  <c r="F379" i="8"/>
  <c r="G379" i="8" s="1"/>
  <c r="H379" i="8" s="1"/>
  <c r="I379" i="8" s="1"/>
  <c r="L379" i="8" s="1"/>
  <c r="F380" i="6"/>
  <c r="G380" i="6" s="1"/>
  <c r="H380" i="6" s="1"/>
  <c r="I380" i="6" s="1"/>
  <c r="L380" i="6" s="1"/>
  <c r="F380" i="11"/>
  <c r="G380" i="11" s="1"/>
  <c r="H380" i="11" s="1"/>
  <c r="I380" i="11" s="1"/>
  <c r="L380" i="11" s="1"/>
  <c r="F380" i="8"/>
  <c r="G380" i="8" s="1"/>
  <c r="H380" i="8" s="1"/>
  <c r="I380" i="8" s="1"/>
  <c r="L380" i="8" s="1"/>
  <c r="F381" i="6"/>
  <c r="G381" i="6" s="1"/>
  <c r="H381" i="6" s="1"/>
  <c r="I381" i="6" s="1"/>
  <c r="L381" i="6" s="1"/>
  <c r="F381" i="11"/>
  <c r="G381" i="11" s="1"/>
  <c r="H381" i="11" s="1"/>
  <c r="I381" i="11" s="1"/>
  <c r="L381" i="11" s="1"/>
  <c r="F381" i="8"/>
  <c r="G381" i="8" s="1"/>
  <c r="H381" i="8" s="1"/>
  <c r="I381" i="8" s="1"/>
  <c r="L381" i="8" s="1"/>
  <c r="F382" i="6"/>
  <c r="G382" i="6" s="1"/>
  <c r="H382" i="6" s="1"/>
  <c r="I382" i="6" s="1"/>
  <c r="L382" i="6" s="1"/>
  <c r="F382" i="11"/>
  <c r="G382" i="11" s="1"/>
  <c r="H382" i="11" s="1"/>
  <c r="I382" i="11" s="1"/>
  <c r="L382" i="11" s="1"/>
  <c r="F382" i="8"/>
  <c r="G382" i="8" s="1"/>
  <c r="H382" i="8" s="1"/>
  <c r="I382" i="8" s="1"/>
  <c r="L382" i="8" s="1"/>
  <c r="F383" i="6"/>
  <c r="G383" i="6" s="1"/>
  <c r="H383" i="6" s="1"/>
  <c r="I383" i="6" s="1"/>
  <c r="L383" i="6" s="1"/>
  <c r="F383" i="11"/>
  <c r="G383" i="11" s="1"/>
  <c r="H383" i="11" s="1"/>
  <c r="I383" i="11" s="1"/>
  <c r="L383" i="11" s="1"/>
  <c r="F383" i="8"/>
  <c r="G383" i="8" s="1"/>
  <c r="H383" i="8" s="1"/>
  <c r="I383" i="8" s="1"/>
  <c r="L383" i="8" s="1"/>
  <c r="F384" i="6"/>
  <c r="G384" i="6" s="1"/>
  <c r="H384" i="6" s="1"/>
  <c r="I384" i="6" s="1"/>
  <c r="L384" i="6" s="1"/>
  <c r="F384" i="11"/>
  <c r="G384" i="11" s="1"/>
  <c r="H384" i="11" s="1"/>
  <c r="I384" i="11" s="1"/>
  <c r="L384" i="11" s="1"/>
  <c r="F384" i="8"/>
  <c r="G384" i="8" s="1"/>
  <c r="H384" i="8" s="1"/>
  <c r="I384" i="8" s="1"/>
  <c r="L384" i="8" s="1"/>
  <c r="F385" i="6"/>
  <c r="G385" i="6" s="1"/>
  <c r="H385" i="6" s="1"/>
  <c r="I385" i="6" s="1"/>
  <c r="L385" i="6" s="1"/>
  <c r="Q385" i="6" s="1"/>
  <c r="F385" i="11"/>
  <c r="G385" i="11" s="1"/>
  <c r="H385" i="11" s="1"/>
  <c r="I385" i="11" s="1"/>
  <c r="L385" i="11" s="1"/>
  <c r="F385" i="8"/>
  <c r="G385" i="8" s="1"/>
  <c r="H385" i="8" s="1"/>
  <c r="I385" i="8" s="1"/>
  <c r="L385" i="8" s="1"/>
  <c r="F386" i="6"/>
  <c r="G386" i="6" s="1"/>
  <c r="H386" i="6" s="1"/>
  <c r="I386" i="6" s="1"/>
  <c r="L386" i="6" s="1"/>
  <c r="Q386" i="6" s="1"/>
  <c r="F386" i="11"/>
  <c r="G386" i="11" s="1"/>
  <c r="H386" i="11" s="1"/>
  <c r="I386" i="11" s="1"/>
  <c r="L386" i="11" s="1"/>
  <c r="F386" i="8"/>
  <c r="G386" i="8" s="1"/>
  <c r="H386" i="8" s="1"/>
  <c r="I386" i="8" s="1"/>
  <c r="L386" i="8" s="1"/>
  <c r="F387" i="6"/>
  <c r="G387" i="6" s="1"/>
  <c r="H387" i="6" s="1"/>
  <c r="I387" i="6" s="1"/>
  <c r="L387" i="6" s="1"/>
  <c r="F387" i="11"/>
  <c r="G387" i="11" s="1"/>
  <c r="H387" i="11" s="1"/>
  <c r="I387" i="11" s="1"/>
  <c r="L387" i="11" s="1"/>
  <c r="F387" i="8"/>
  <c r="G387" i="8" s="1"/>
  <c r="H387" i="8" s="1"/>
  <c r="I387" i="8" s="1"/>
  <c r="L387" i="8" s="1"/>
  <c r="F388" i="6"/>
  <c r="G388" i="6" s="1"/>
  <c r="H388" i="6" s="1"/>
  <c r="I388" i="6" s="1"/>
  <c r="L388" i="6" s="1"/>
  <c r="F388" i="11"/>
  <c r="G388" i="11" s="1"/>
  <c r="H388" i="11" s="1"/>
  <c r="I388" i="11" s="1"/>
  <c r="L388" i="11" s="1"/>
  <c r="F388" i="8"/>
  <c r="G388" i="8" s="1"/>
  <c r="H388" i="8" s="1"/>
  <c r="I388" i="8" s="1"/>
  <c r="L388" i="8" s="1"/>
  <c r="F389" i="6"/>
  <c r="G389" i="6" s="1"/>
  <c r="H389" i="6" s="1"/>
  <c r="I389" i="6" s="1"/>
  <c r="L389" i="6" s="1"/>
  <c r="F389" i="11"/>
  <c r="G389" i="11" s="1"/>
  <c r="H389" i="11" s="1"/>
  <c r="I389" i="11" s="1"/>
  <c r="L389" i="11" s="1"/>
  <c r="F389" i="8"/>
  <c r="G389" i="8" s="1"/>
  <c r="H389" i="8" s="1"/>
  <c r="I389" i="8" s="1"/>
  <c r="L389" i="8" s="1"/>
  <c r="F390" i="6"/>
  <c r="G390" i="6" s="1"/>
  <c r="H390" i="6" s="1"/>
  <c r="I390" i="6" s="1"/>
  <c r="L390" i="6" s="1"/>
  <c r="F390" i="11"/>
  <c r="G390" i="11" s="1"/>
  <c r="H390" i="11" s="1"/>
  <c r="I390" i="11" s="1"/>
  <c r="L390" i="11" s="1"/>
  <c r="F390" i="8"/>
  <c r="G390" i="8" s="1"/>
  <c r="H390" i="8" s="1"/>
  <c r="I390" i="8" s="1"/>
  <c r="L390" i="8" s="1"/>
  <c r="F391" i="6"/>
  <c r="G391" i="6" s="1"/>
  <c r="H391" i="6" s="1"/>
  <c r="I391" i="6" s="1"/>
  <c r="L391" i="6" s="1"/>
  <c r="F391" i="11"/>
  <c r="G391" i="11" s="1"/>
  <c r="H391" i="11" s="1"/>
  <c r="I391" i="11" s="1"/>
  <c r="L391" i="11" s="1"/>
  <c r="F391" i="8"/>
  <c r="G391" i="8"/>
  <c r="H391" i="8" s="1"/>
  <c r="I391" i="8" s="1"/>
  <c r="L391" i="8" s="1"/>
  <c r="F392" i="6"/>
  <c r="G392" i="6" s="1"/>
  <c r="H392" i="6" s="1"/>
  <c r="I392" i="6" s="1"/>
  <c r="L392" i="6" s="1"/>
  <c r="F392" i="11"/>
  <c r="G392" i="11" s="1"/>
  <c r="H392" i="11" s="1"/>
  <c r="I392" i="11" s="1"/>
  <c r="L392" i="11" s="1"/>
  <c r="F392" i="8"/>
  <c r="G392" i="8" s="1"/>
  <c r="H392" i="8" s="1"/>
  <c r="I392" i="8" s="1"/>
  <c r="L392" i="8" s="1"/>
  <c r="F393" i="6"/>
  <c r="G393" i="6" s="1"/>
  <c r="H393" i="6" s="1"/>
  <c r="I393" i="6" s="1"/>
  <c r="L393" i="6" s="1"/>
  <c r="F393" i="11"/>
  <c r="G393" i="11" s="1"/>
  <c r="H393" i="11" s="1"/>
  <c r="I393" i="11" s="1"/>
  <c r="L393" i="11" s="1"/>
  <c r="F393" i="8"/>
  <c r="G393" i="8" s="1"/>
  <c r="H393" i="8" s="1"/>
  <c r="I393" i="8" s="1"/>
  <c r="L393" i="8" s="1"/>
  <c r="F394" i="6"/>
  <c r="G394" i="6" s="1"/>
  <c r="H394" i="6" s="1"/>
  <c r="I394" i="6" s="1"/>
  <c r="L394" i="6" s="1"/>
  <c r="F394" i="11"/>
  <c r="G394" i="11" s="1"/>
  <c r="H394" i="11" s="1"/>
  <c r="I394" i="11" s="1"/>
  <c r="L394" i="11" s="1"/>
  <c r="F394" i="8"/>
  <c r="G394" i="8" s="1"/>
  <c r="H394" i="8" s="1"/>
  <c r="I394" i="8" s="1"/>
  <c r="L394" i="8" s="1"/>
  <c r="F395" i="6"/>
  <c r="G395" i="6" s="1"/>
  <c r="H395" i="6" s="1"/>
  <c r="I395" i="6" s="1"/>
  <c r="L395" i="6" s="1"/>
  <c r="F395" i="11"/>
  <c r="G395" i="11" s="1"/>
  <c r="H395" i="11" s="1"/>
  <c r="I395" i="11" s="1"/>
  <c r="L395" i="11" s="1"/>
  <c r="F395" i="8"/>
  <c r="G395" i="8" s="1"/>
  <c r="H395" i="8" s="1"/>
  <c r="I395" i="8" s="1"/>
  <c r="L395" i="8" s="1"/>
  <c r="F396" i="6"/>
  <c r="G396" i="6" s="1"/>
  <c r="H396" i="6" s="1"/>
  <c r="I396" i="6" s="1"/>
  <c r="L396" i="6" s="1"/>
  <c r="F396" i="11"/>
  <c r="G396" i="11" s="1"/>
  <c r="H396" i="11" s="1"/>
  <c r="I396" i="11" s="1"/>
  <c r="L396" i="11" s="1"/>
  <c r="F396" i="8"/>
  <c r="G396" i="8" s="1"/>
  <c r="H396" i="8" s="1"/>
  <c r="I396" i="8" s="1"/>
  <c r="L396" i="8" s="1"/>
  <c r="S396" i="8" s="1"/>
  <c r="F397" i="6"/>
  <c r="G397" i="6" s="1"/>
  <c r="H397" i="6" s="1"/>
  <c r="I397" i="6" s="1"/>
  <c r="L397" i="6" s="1"/>
  <c r="F397" i="11"/>
  <c r="G397" i="11" s="1"/>
  <c r="H397" i="11" s="1"/>
  <c r="I397" i="11" s="1"/>
  <c r="L397" i="11" s="1"/>
  <c r="F397" i="8"/>
  <c r="G397" i="8" s="1"/>
  <c r="H397" i="8" s="1"/>
  <c r="I397" i="8" s="1"/>
  <c r="L397" i="8" s="1"/>
  <c r="F398" i="6"/>
  <c r="G398" i="6" s="1"/>
  <c r="H398" i="6" s="1"/>
  <c r="I398" i="6" s="1"/>
  <c r="L398" i="6" s="1"/>
  <c r="F398" i="11"/>
  <c r="G398" i="11" s="1"/>
  <c r="H398" i="11" s="1"/>
  <c r="I398" i="11" s="1"/>
  <c r="L398" i="11" s="1"/>
  <c r="F398" i="8"/>
  <c r="G398" i="8" s="1"/>
  <c r="H398" i="8" s="1"/>
  <c r="I398" i="8" s="1"/>
  <c r="L398" i="8" s="1"/>
  <c r="F399" i="6"/>
  <c r="G399" i="6" s="1"/>
  <c r="H399" i="6" s="1"/>
  <c r="I399" i="6" s="1"/>
  <c r="L399" i="6" s="1"/>
  <c r="F399" i="11"/>
  <c r="G399" i="11" s="1"/>
  <c r="H399" i="11" s="1"/>
  <c r="I399" i="11" s="1"/>
  <c r="L399" i="11" s="1"/>
  <c r="F399" i="8"/>
  <c r="G399" i="8" s="1"/>
  <c r="H399" i="8" s="1"/>
  <c r="I399" i="8" s="1"/>
  <c r="L399" i="8" s="1"/>
  <c r="F400" i="6"/>
  <c r="G400" i="6" s="1"/>
  <c r="H400" i="6" s="1"/>
  <c r="I400" i="6" s="1"/>
  <c r="L400" i="6" s="1"/>
  <c r="F400" i="11"/>
  <c r="G400" i="11" s="1"/>
  <c r="H400" i="11" s="1"/>
  <c r="I400" i="11" s="1"/>
  <c r="L400" i="11" s="1"/>
  <c r="F400" i="8"/>
  <c r="G400" i="8" s="1"/>
  <c r="H400" i="8" s="1"/>
  <c r="I400" i="8" s="1"/>
  <c r="L400" i="8" s="1"/>
  <c r="F401" i="6"/>
  <c r="G401" i="6" s="1"/>
  <c r="H401" i="6" s="1"/>
  <c r="I401" i="6" s="1"/>
  <c r="L401" i="6" s="1"/>
  <c r="F401" i="11"/>
  <c r="G401" i="11" s="1"/>
  <c r="H401" i="11" s="1"/>
  <c r="I401" i="11" s="1"/>
  <c r="L401" i="11" s="1"/>
  <c r="F401" i="8"/>
  <c r="G401" i="8" s="1"/>
  <c r="H401" i="8" s="1"/>
  <c r="I401" i="8" s="1"/>
  <c r="L401" i="8" s="1"/>
  <c r="F402" i="6"/>
  <c r="G402" i="6" s="1"/>
  <c r="H402" i="6" s="1"/>
  <c r="I402" i="6" s="1"/>
  <c r="L402" i="6" s="1"/>
  <c r="F402" i="11"/>
  <c r="G402" i="11"/>
  <c r="H402" i="11" s="1"/>
  <c r="I402" i="11" s="1"/>
  <c r="L402" i="11" s="1"/>
  <c r="F402" i="8"/>
  <c r="G402" i="8" s="1"/>
  <c r="H402" i="8" s="1"/>
  <c r="I402" i="8" s="1"/>
  <c r="L402" i="8" s="1"/>
  <c r="F403" i="6"/>
  <c r="G403" i="6" s="1"/>
  <c r="H403" i="6" s="1"/>
  <c r="I403" i="6" s="1"/>
  <c r="L403" i="6" s="1"/>
  <c r="F403" i="11"/>
  <c r="G403" i="11" s="1"/>
  <c r="H403" i="11" s="1"/>
  <c r="I403" i="11" s="1"/>
  <c r="L403" i="11" s="1"/>
  <c r="F403" i="8"/>
  <c r="G403" i="8" s="1"/>
  <c r="H403" i="8" s="1"/>
  <c r="I403" i="8" s="1"/>
  <c r="L403" i="8" s="1"/>
  <c r="F404" i="6"/>
  <c r="G404" i="6" s="1"/>
  <c r="H404" i="6" s="1"/>
  <c r="I404" i="6" s="1"/>
  <c r="L404" i="6" s="1"/>
  <c r="F404" i="11"/>
  <c r="G404" i="11" s="1"/>
  <c r="H404" i="11" s="1"/>
  <c r="I404" i="11" s="1"/>
  <c r="L404" i="11" s="1"/>
  <c r="F404" i="8"/>
  <c r="G404" i="8" s="1"/>
  <c r="H404" i="8" s="1"/>
  <c r="I404" i="8" s="1"/>
  <c r="L404" i="8" s="1"/>
  <c r="F405" i="6"/>
  <c r="G405" i="6" s="1"/>
  <c r="H405" i="6" s="1"/>
  <c r="I405" i="6" s="1"/>
  <c r="L405" i="6" s="1"/>
  <c r="F405" i="11"/>
  <c r="G405" i="11" s="1"/>
  <c r="H405" i="11" s="1"/>
  <c r="I405" i="11" s="1"/>
  <c r="L405" i="11" s="1"/>
  <c r="F405" i="8"/>
  <c r="G405" i="8" s="1"/>
  <c r="H405" i="8" s="1"/>
  <c r="I405" i="8" s="1"/>
  <c r="L405" i="8" s="1"/>
  <c r="F406" i="6"/>
  <c r="G406" i="6" s="1"/>
  <c r="H406" i="6" s="1"/>
  <c r="I406" i="6" s="1"/>
  <c r="L406" i="6" s="1"/>
  <c r="F406" i="11"/>
  <c r="G406" i="11" s="1"/>
  <c r="H406" i="11" s="1"/>
  <c r="I406" i="11" s="1"/>
  <c r="L406" i="11" s="1"/>
  <c r="F406" i="8"/>
  <c r="G406" i="8" s="1"/>
  <c r="H406" i="8" s="1"/>
  <c r="I406" i="8" s="1"/>
  <c r="L406" i="8" s="1"/>
  <c r="F407" i="6"/>
  <c r="G407" i="6" s="1"/>
  <c r="H407" i="6" s="1"/>
  <c r="I407" i="6" s="1"/>
  <c r="L407" i="6" s="1"/>
  <c r="F407" i="11"/>
  <c r="F407" i="8"/>
  <c r="G407" i="8" s="1"/>
  <c r="H407" i="8" s="1"/>
  <c r="I407" i="8" s="1"/>
  <c r="L407" i="8" s="1"/>
  <c r="F408" i="6"/>
  <c r="G408" i="6" s="1"/>
  <c r="H408" i="6" s="1"/>
  <c r="I408" i="6" s="1"/>
  <c r="L408" i="6" s="1"/>
  <c r="F408" i="11"/>
  <c r="G408" i="11" s="1"/>
  <c r="H408" i="11" s="1"/>
  <c r="I408" i="11" s="1"/>
  <c r="L408" i="11" s="1"/>
  <c r="M408" i="11" s="1"/>
  <c r="F408" i="8"/>
  <c r="G408" i="8" s="1"/>
  <c r="H408" i="8" s="1"/>
  <c r="I408" i="8" s="1"/>
  <c r="L408" i="8" s="1"/>
  <c r="F409" i="6"/>
  <c r="G409" i="6" s="1"/>
  <c r="H409" i="6" s="1"/>
  <c r="I409" i="6" s="1"/>
  <c r="L409" i="6" s="1"/>
  <c r="F409" i="11"/>
  <c r="G409" i="11" s="1"/>
  <c r="H409" i="11" s="1"/>
  <c r="I409" i="11" s="1"/>
  <c r="L409" i="11" s="1"/>
  <c r="F409" i="8"/>
  <c r="G409" i="8" s="1"/>
  <c r="H409" i="8" s="1"/>
  <c r="I409" i="8" s="1"/>
  <c r="L409" i="8" s="1"/>
  <c r="F410" i="6"/>
  <c r="G410" i="6" s="1"/>
  <c r="H410" i="6" s="1"/>
  <c r="I410" i="6" s="1"/>
  <c r="L410" i="6" s="1"/>
  <c r="F410" i="11"/>
  <c r="G410" i="11"/>
  <c r="H410" i="11" s="1"/>
  <c r="I410" i="11" s="1"/>
  <c r="L410" i="11" s="1"/>
  <c r="F410" i="8"/>
  <c r="G410" i="8" s="1"/>
  <c r="H410" i="8" s="1"/>
  <c r="I410" i="8" s="1"/>
  <c r="L410" i="8" s="1"/>
  <c r="F411" i="6"/>
  <c r="G411" i="6" s="1"/>
  <c r="H411" i="6" s="1"/>
  <c r="I411" i="6" s="1"/>
  <c r="L411" i="6" s="1"/>
  <c r="F411" i="11"/>
  <c r="G411" i="11" s="1"/>
  <c r="H411" i="11" s="1"/>
  <c r="I411" i="11" s="1"/>
  <c r="L411" i="11" s="1"/>
  <c r="F411" i="8"/>
  <c r="G411" i="8" s="1"/>
  <c r="H411" i="8" s="1"/>
  <c r="I411" i="8" s="1"/>
  <c r="L411" i="8" s="1"/>
  <c r="F412" i="6"/>
  <c r="G412" i="6" s="1"/>
  <c r="H412" i="6" s="1"/>
  <c r="I412" i="6" s="1"/>
  <c r="L412" i="6" s="1"/>
  <c r="F412" i="11"/>
  <c r="G412" i="11" s="1"/>
  <c r="H412" i="11" s="1"/>
  <c r="I412" i="11" s="1"/>
  <c r="L412" i="11" s="1"/>
  <c r="F412" i="8"/>
  <c r="G412" i="8" s="1"/>
  <c r="H412" i="8" s="1"/>
  <c r="I412" i="8" s="1"/>
  <c r="L412" i="8" s="1"/>
  <c r="F413" i="6"/>
  <c r="G413" i="6" s="1"/>
  <c r="H413" i="6" s="1"/>
  <c r="I413" i="6" s="1"/>
  <c r="L413" i="6" s="1"/>
  <c r="F413" i="11"/>
  <c r="G413" i="11" s="1"/>
  <c r="H413" i="11" s="1"/>
  <c r="I413" i="11" s="1"/>
  <c r="L413" i="11" s="1"/>
  <c r="F413" i="8"/>
  <c r="G413" i="8" s="1"/>
  <c r="H413" i="8" s="1"/>
  <c r="I413" i="8" s="1"/>
  <c r="L413" i="8" s="1"/>
  <c r="F414" i="6"/>
  <c r="G414" i="6" s="1"/>
  <c r="H414" i="6" s="1"/>
  <c r="I414" i="6" s="1"/>
  <c r="L414" i="6" s="1"/>
  <c r="F414" i="11"/>
  <c r="G414" i="11" s="1"/>
  <c r="H414" i="11" s="1"/>
  <c r="I414" i="11" s="1"/>
  <c r="L414" i="11" s="1"/>
  <c r="F414" i="8"/>
  <c r="G414" i="8" s="1"/>
  <c r="H414" i="8" s="1"/>
  <c r="I414" i="8" s="1"/>
  <c r="L414" i="8" s="1"/>
  <c r="F415" i="6"/>
  <c r="G415" i="6" s="1"/>
  <c r="H415" i="6" s="1"/>
  <c r="I415" i="6" s="1"/>
  <c r="L415" i="6" s="1"/>
  <c r="F415" i="11"/>
  <c r="G415" i="11" s="1"/>
  <c r="H415" i="11" s="1"/>
  <c r="I415" i="11" s="1"/>
  <c r="L415" i="11" s="1"/>
  <c r="F415" i="8"/>
  <c r="G415" i="8"/>
  <c r="H415" i="8" s="1"/>
  <c r="I415" i="8" s="1"/>
  <c r="L415" i="8" s="1"/>
  <c r="F416" i="6"/>
  <c r="G416" i="6" s="1"/>
  <c r="H416" i="6" s="1"/>
  <c r="I416" i="6" s="1"/>
  <c r="L416" i="6" s="1"/>
  <c r="F416" i="11"/>
  <c r="G416" i="11" s="1"/>
  <c r="H416" i="11" s="1"/>
  <c r="I416" i="11" s="1"/>
  <c r="L416" i="11" s="1"/>
  <c r="F416" i="8"/>
  <c r="G416" i="8" s="1"/>
  <c r="H416" i="8" s="1"/>
  <c r="I416" i="8" s="1"/>
  <c r="L416" i="8" s="1"/>
  <c r="F417" i="6"/>
  <c r="G417" i="6" s="1"/>
  <c r="H417" i="6" s="1"/>
  <c r="I417" i="6" s="1"/>
  <c r="L417" i="6" s="1"/>
  <c r="F417" i="11"/>
  <c r="G417" i="11" s="1"/>
  <c r="H417" i="11" s="1"/>
  <c r="I417" i="11" s="1"/>
  <c r="L417" i="11" s="1"/>
  <c r="F417" i="8"/>
  <c r="G417" i="8" s="1"/>
  <c r="H417" i="8" s="1"/>
  <c r="I417" i="8" s="1"/>
  <c r="L417" i="8" s="1"/>
  <c r="F418" i="6"/>
  <c r="G418" i="6" s="1"/>
  <c r="H418" i="6" s="1"/>
  <c r="I418" i="6" s="1"/>
  <c r="L418" i="6" s="1"/>
  <c r="Q418" i="6" s="1"/>
  <c r="F418" i="11"/>
  <c r="G418" i="11" s="1"/>
  <c r="H418" i="11" s="1"/>
  <c r="I418" i="11" s="1"/>
  <c r="L418" i="11" s="1"/>
  <c r="F418" i="8"/>
  <c r="G418" i="8" s="1"/>
  <c r="H418" i="8" s="1"/>
  <c r="I418" i="8" s="1"/>
  <c r="L418" i="8" s="1"/>
  <c r="F419" i="6"/>
  <c r="G419" i="6" s="1"/>
  <c r="H419" i="6" s="1"/>
  <c r="I419" i="6" s="1"/>
  <c r="L419" i="6" s="1"/>
  <c r="F419" i="11"/>
  <c r="G419" i="11" s="1"/>
  <c r="H419" i="11" s="1"/>
  <c r="I419" i="11" s="1"/>
  <c r="L419" i="11" s="1"/>
  <c r="F419" i="8"/>
  <c r="G419" i="8" s="1"/>
  <c r="H419" i="8" s="1"/>
  <c r="I419" i="8" s="1"/>
  <c r="L419" i="8" s="1"/>
  <c r="F420" i="6"/>
  <c r="G420" i="6" s="1"/>
  <c r="H420" i="6" s="1"/>
  <c r="I420" i="6" s="1"/>
  <c r="L420" i="6" s="1"/>
  <c r="F420" i="11"/>
  <c r="G420" i="11" s="1"/>
  <c r="H420" i="11" s="1"/>
  <c r="I420" i="11" s="1"/>
  <c r="L420" i="11" s="1"/>
  <c r="F420" i="8"/>
  <c r="G420" i="8" s="1"/>
  <c r="H420" i="8" s="1"/>
  <c r="I420" i="8" s="1"/>
  <c r="L420" i="8" s="1"/>
  <c r="F421" i="6"/>
  <c r="G421" i="6" s="1"/>
  <c r="H421" i="6" s="1"/>
  <c r="I421" i="6" s="1"/>
  <c r="L421" i="6" s="1"/>
  <c r="F421" i="11"/>
  <c r="G421" i="11" s="1"/>
  <c r="H421" i="11" s="1"/>
  <c r="I421" i="11" s="1"/>
  <c r="L421" i="11" s="1"/>
  <c r="F421" i="8"/>
  <c r="G421" i="8" s="1"/>
  <c r="H421" i="8" s="1"/>
  <c r="I421" i="8" s="1"/>
  <c r="L421" i="8" s="1"/>
  <c r="F422" i="6"/>
  <c r="G422" i="6" s="1"/>
  <c r="H422" i="6" s="1"/>
  <c r="I422" i="6" s="1"/>
  <c r="L422" i="6" s="1"/>
  <c r="F422" i="11"/>
  <c r="G422" i="11" s="1"/>
  <c r="H422" i="11" s="1"/>
  <c r="I422" i="11" s="1"/>
  <c r="L422" i="11" s="1"/>
  <c r="F422" i="8"/>
  <c r="G422" i="8" s="1"/>
  <c r="H422" i="8" s="1"/>
  <c r="I422" i="8" s="1"/>
  <c r="L422" i="8" s="1"/>
  <c r="F423" i="6"/>
  <c r="G423" i="6" s="1"/>
  <c r="H423" i="6" s="1"/>
  <c r="I423" i="6" s="1"/>
  <c r="L423" i="6" s="1"/>
  <c r="F423" i="11"/>
  <c r="G423" i="11" s="1"/>
  <c r="H423" i="11" s="1"/>
  <c r="I423" i="11" s="1"/>
  <c r="L423" i="11" s="1"/>
  <c r="F423" i="8"/>
  <c r="G423" i="8"/>
  <c r="H423" i="8" s="1"/>
  <c r="I423" i="8" s="1"/>
  <c r="L423" i="8" s="1"/>
  <c r="F424" i="6"/>
  <c r="G424" i="6" s="1"/>
  <c r="H424" i="6" s="1"/>
  <c r="I424" i="6" s="1"/>
  <c r="L424" i="6" s="1"/>
  <c r="F424" i="11"/>
  <c r="G424" i="11" s="1"/>
  <c r="H424" i="11" s="1"/>
  <c r="I424" i="11" s="1"/>
  <c r="L424" i="11" s="1"/>
  <c r="F424" i="8"/>
  <c r="G424" i="8" s="1"/>
  <c r="H424" i="8" s="1"/>
  <c r="I424" i="8" s="1"/>
  <c r="L424" i="8" s="1"/>
  <c r="F425" i="6"/>
  <c r="G425" i="6" s="1"/>
  <c r="H425" i="6" s="1"/>
  <c r="I425" i="6" s="1"/>
  <c r="L425" i="6" s="1"/>
  <c r="F425" i="11"/>
  <c r="G425" i="11" s="1"/>
  <c r="H425" i="11" s="1"/>
  <c r="I425" i="11" s="1"/>
  <c r="L425" i="11" s="1"/>
  <c r="F425" i="8"/>
  <c r="G425" i="8" s="1"/>
  <c r="H425" i="8" s="1"/>
  <c r="I425" i="8" s="1"/>
  <c r="L425" i="8" s="1"/>
  <c r="F426" i="6"/>
  <c r="G426" i="6"/>
  <c r="H426" i="6" s="1"/>
  <c r="I426" i="6" s="1"/>
  <c r="L426" i="6" s="1"/>
  <c r="F426" i="11"/>
  <c r="G426" i="11" s="1"/>
  <c r="H426" i="11" s="1"/>
  <c r="I426" i="11" s="1"/>
  <c r="L426" i="11" s="1"/>
  <c r="F426" i="8"/>
  <c r="G426" i="8" s="1"/>
  <c r="H426" i="8" s="1"/>
  <c r="I426" i="8" s="1"/>
  <c r="L426" i="8" s="1"/>
  <c r="F427" i="6"/>
  <c r="G427" i="6"/>
  <c r="H427" i="6" s="1"/>
  <c r="I427" i="6" s="1"/>
  <c r="L427" i="6" s="1"/>
  <c r="F427" i="11"/>
  <c r="G427" i="11" s="1"/>
  <c r="H427" i="11" s="1"/>
  <c r="I427" i="11" s="1"/>
  <c r="L427" i="11" s="1"/>
  <c r="F427" i="8"/>
  <c r="G427" i="8" s="1"/>
  <c r="H427" i="8" s="1"/>
  <c r="I427" i="8" s="1"/>
  <c r="L427" i="8" s="1"/>
  <c r="F428" i="6"/>
  <c r="G428" i="6" s="1"/>
  <c r="H428" i="6" s="1"/>
  <c r="I428" i="6" s="1"/>
  <c r="L428" i="6" s="1"/>
  <c r="F428" i="11"/>
  <c r="G428" i="11" s="1"/>
  <c r="H428" i="11" s="1"/>
  <c r="I428" i="11" s="1"/>
  <c r="L428" i="11" s="1"/>
  <c r="F428" i="8"/>
  <c r="G428" i="8" s="1"/>
  <c r="H428" i="8" s="1"/>
  <c r="I428" i="8" s="1"/>
  <c r="L428" i="8" s="1"/>
  <c r="F429" i="6"/>
  <c r="G429" i="6" s="1"/>
  <c r="H429" i="6" s="1"/>
  <c r="I429" i="6" s="1"/>
  <c r="L429" i="6" s="1"/>
  <c r="F429" i="11"/>
  <c r="G429" i="11" s="1"/>
  <c r="H429" i="11" s="1"/>
  <c r="I429" i="11" s="1"/>
  <c r="L429" i="11" s="1"/>
  <c r="F429" i="8"/>
  <c r="G429" i="8" s="1"/>
  <c r="H429" i="8" s="1"/>
  <c r="I429" i="8" s="1"/>
  <c r="L429" i="8" s="1"/>
  <c r="F430" i="6"/>
  <c r="G430" i="6" s="1"/>
  <c r="H430" i="6" s="1"/>
  <c r="I430" i="6" s="1"/>
  <c r="L430" i="6" s="1"/>
  <c r="F430" i="11"/>
  <c r="G430" i="11" s="1"/>
  <c r="H430" i="11" s="1"/>
  <c r="I430" i="11" s="1"/>
  <c r="L430" i="11" s="1"/>
  <c r="F430" i="8"/>
  <c r="G430" i="8" s="1"/>
  <c r="H430" i="8" s="1"/>
  <c r="I430" i="8" s="1"/>
  <c r="L430" i="8" s="1"/>
  <c r="F431" i="6"/>
  <c r="G431" i="6" s="1"/>
  <c r="H431" i="6" s="1"/>
  <c r="I431" i="6" s="1"/>
  <c r="L431" i="6" s="1"/>
  <c r="F431" i="11"/>
  <c r="G431" i="11" s="1"/>
  <c r="H431" i="11" s="1"/>
  <c r="I431" i="11" s="1"/>
  <c r="L431" i="11" s="1"/>
  <c r="F431" i="8"/>
  <c r="G431" i="8" s="1"/>
  <c r="H431" i="8" s="1"/>
  <c r="I431" i="8" s="1"/>
  <c r="L431" i="8" s="1"/>
  <c r="F432" i="6"/>
  <c r="G432" i="6" s="1"/>
  <c r="H432" i="6" s="1"/>
  <c r="I432" i="6" s="1"/>
  <c r="L432" i="6" s="1"/>
  <c r="P432" i="6" s="1"/>
  <c r="F432" i="11"/>
  <c r="G432" i="11"/>
  <c r="H432" i="11" s="1"/>
  <c r="I432" i="11" s="1"/>
  <c r="L432" i="11" s="1"/>
  <c r="F432" i="8"/>
  <c r="G432" i="8" s="1"/>
  <c r="H432" i="8" s="1"/>
  <c r="I432" i="8" s="1"/>
  <c r="L432" i="8" s="1"/>
  <c r="F433" i="6"/>
  <c r="G433" i="6" s="1"/>
  <c r="H433" i="6" s="1"/>
  <c r="I433" i="6" s="1"/>
  <c r="L433" i="6" s="1"/>
  <c r="Q433" i="6" s="1"/>
  <c r="F433" i="11"/>
  <c r="G433" i="11" s="1"/>
  <c r="H433" i="11" s="1"/>
  <c r="I433" i="11" s="1"/>
  <c r="L433" i="11" s="1"/>
  <c r="F433" i="8"/>
  <c r="G433" i="8" s="1"/>
  <c r="H433" i="8" s="1"/>
  <c r="I433" i="8" s="1"/>
  <c r="L433" i="8" s="1"/>
  <c r="F434" i="6"/>
  <c r="G434" i="6" s="1"/>
  <c r="H434" i="6" s="1"/>
  <c r="I434" i="6" s="1"/>
  <c r="L434" i="6" s="1"/>
  <c r="F434" i="11"/>
  <c r="G434" i="11" s="1"/>
  <c r="H434" i="11" s="1"/>
  <c r="I434" i="11" s="1"/>
  <c r="L434" i="11" s="1"/>
  <c r="F434" i="8"/>
  <c r="G434" i="8" s="1"/>
  <c r="H434" i="8" s="1"/>
  <c r="I434" i="8" s="1"/>
  <c r="L434" i="8" s="1"/>
  <c r="F435" i="6"/>
  <c r="G435" i="6" s="1"/>
  <c r="H435" i="6" s="1"/>
  <c r="I435" i="6" s="1"/>
  <c r="L435" i="6" s="1"/>
  <c r="F435" i="11"/>
  <c r="G435" i="11" s="1"/>
  <c r="H435" i="11" s="1"/>
  <c r="I435" i="11" s="1"/>
  <c r="L435" i="11" s="1"/>
  <c r="F435" i="8"/>
  <c r="G435" i="8" s="1"/>
  <c r="H435" i="8" s="1"/>
  <c r="I435" i="8" s="1"/>
  <c r="L435" i="8" s="1"/>
  <c r="F436" i="6"/>
  <c r="G436" i="6" s="1"/>
  <c r="H436" i="6" s="1"/>
  <c r="I436" i="6" s="1"/>
  <c r="L436" i="6" s="1"/>
  <c r="F436" i="11"/>
  <c r="G436" i="11" s="1"/>
  <c r="H436" i="11" s="1"/>
  <c r="I436" i="11" s="1"/>
  <c r="L436" i="11" s="1"/>
  <c r="F436" i="8"/>
  <c r="G436" i="8" s="1"/>
  <c r="H436" i="8" s="1"/>
  <c r="I436" i="8" s="1"/>
  <c r="L436" i="8" s="1"/>
  <c r="F437" i="6"/>
  <c r="G437" i="6" s="1"/>
  <c r="H437" i="6" s="1"/>
  <c r="I437" i="6" s="1"/>
  <c r="L437" i="6" s="1"/>
  <c r="F437" i="11"/>
  <c r="G437" i="11" s="1"/>
  <c r="H437" i="11" s="1"/>
  <c r="I437" i="11" s="1"/>
  <c r="L437" i="11" s="1"/>
  <c r="F437" i="8"/>
  <c r="G437" i="8"/>
  <c r="H437" i="8" s="1"/>
  <c r="I437" i="8" s="1"/>
  <c r="L437" i="8" s="1"/>
  <c r="F438" i="6"/>
  <c r="G438" i="6" s="1"/>
  <c r="H438" i="6" s="1"/>
  <c r="I438" i="6" s="1"/>
  <c r="L438" i="6" s="1"/>
  <c r="F438" i="11"/>
  <c r="G438" i="11" s="1"/>
  <c r="H438" i="11" s="1"/>
  <c r="I438" i="11" s="1"/>
  <c r="L438" i="11" s="1"/>
  <c r="F438" i="8"/>
  <c r="G438" i="8" s="1"/>
  <c r="H438" i="8" s="1"/>
  <c r="I438" i="8" s="1"/>
  <c r="L438" i="8" s="1"/>
  <c r="F439" i="6"/>
  <c r="G439" i="6" s="1"/>
  <c r="H439" i="6" s="1"/>
  <c r="I439" i="6" s="1"/>
  <c r="L439" i="6" s="1"/>
  <c r="F439" i="11"/>
  <c r="G439" i="11" s="1"/>
  <c r="H439" i="11" s="1"/>
  <c r="I439" i="11" s="1"/>
  <c r="L439" i="11" s="1"/>
  <c r="F439" i="8"/>
  <c r="G439" i="8" s="1"/>
  <c r="H439" i="8" s="1"/>
  <c r="I439" i="8" s="1"/>
  <c r="L439" i="8" s="1"/>
  <c r="F440" i="6"/>
  <c r="G440" i="6" s="1"/>
  <c r="H440" i="6" s="1"/>
  <c r="I440" i="6" s="1"/>
  <c r="L440" i="6" s="1"/>
  <c r="F440" i="11"/>
  <c r="G440" i="11" s="1"/>
  <c r="H440" i="11" s="1"/>
  <c r="I440" i="11" s="1"/>
  <c r="L440" i="11" s="1"/>
  <c r="F440" i="8"/>
  <c r="G440" i="8" s="1"/>
  <c r="H440" i="8" s="1"/>
  <c r="I440" i="8" s="1"/>
  <c r="L440" i="8" s="1"/>
  <c r="F441" i="6"/>
  <c r="G441" i="6" s="1"/>
  <c r="H441" i="6" s="1"/>
  <c r="I441" i="6" s="1"/>
  <c r="L441" i="6" s="1"/>
  <c r="F441" i="11"/>
  <c r="G441" i="11" s="1"/>
  <c r="H441" i="11" s="1"/>
  <c r="I441" i="11" s="1"/>
  <c r="L441" i="11" s="1"/>
  <c r="F441" i="8"/>
  <c r="G441" i="8" s="1"/>
  <c r="H441" i="8" s="1"/>
  <c r="I441" i="8" s="1"/>
  <c r="L441" i="8" s="1"/>
  <c r="F442" i="6"/>
  <c r="G442" i="6" s="1"/>
  <c r="H442" i="6" s="1"/>
  <c r="I442" i="6" s="1"/>
  <c r="L442" i="6" s="1"/>
  <c r="F442" i="11"/>
  <c r="G442" i="11" s="1"/>
  <c r="H442" i="11" s="1"/>
  <c r="I442" i="11" s="1"/>
  <c r="L442" i="11" s="1"/>
  <c r="F442" i="8"/>
  <c r="G442" i="8" s="1"/>
  <c r="H442" i="8" s="1"/>
  <c r="I442" i="8" s="1"/>
  <c r="L442" i="8" s="1"/>
  <c r="S442" i="8" s="1"/>
  <c r="F443" i="6"/>
  <c r="G443" i="6"/>
  <c r="H443" i="6" s="1"/>
  <c r="I443" i="6" s="1"/>
  <c r="L443" i="6" s="1"/>
  <c r="F443" i="11"/>
  <c r="G443" i="11" s="1"/>
  <c r="H443" i="11" s="1"/>
  <c r="I443" i="11" s="1"/>
  <c r="L443" i="11" s="1"/>
  <c r="F443" i="8"/>
  <c r="G443" i="8" s="1"/>
  <c r="H443" i="8" s="1"/>
  <c r="I443" i="8" s="1"/>
  <c r="L443" i="8" s="1"/>
  <c r="S443" i="8" s="1"/>
  <c r="F444" i="6"/>
  <c r="G444" i="6"/>
  <c r="H444" i="6" s="1"/>
  <c r="I444" i="6" s="1"/>
  <c r="L444" i="6" s="1"/>
  <c r="F444" i="11"/>
  <c r="G444" i="11" s="1"/>
  <c r="H444" i="11" s="1"/>
  <c r="I444" i="11" s="1"/>
  <c r="L444" i="11" s="1"/>
  <c r="F444" i="8"/>
  <c r="G444" i="8" s="1"/>
  <c r="H444" i="8" s="1"/>
  <c r="I444" i="8" s="1"/>
  <c r="L444" i="8" s="1"/>
  <c r="R444" i="8" s="1"/>
  <c r="F445" i="6"/>
  <c r="G445" i="6" s="1"/>
  <c r="H445" i="6" s="1"/>
  <c r="I445" i="6" s="1"/>
  <c r="L445" i="6" s="1"/>
  <c r="F445" i="11"/>
  <c r="G445" i="11" s="1"/>
  <c r="H445" i="11" s="1"/>
  <c r="I445" i="11" s="1"/>
  <c r="L445" i="11" s="1"/>
  <c r="F445" i="8"/>
  <c r="G445" i="8"/>
  <c r="H445" i="8" s="1"/>
  <c r="I445" i="8" s="1"/>
  <c r="L445" i="8" s="1"/>
  <c r="Q445" i="8" s="1"/>
  <c r="F446" i="6"/>
  <c r="G446" i="6" s="1"/>
  <c r="H446" i="6" s="1"/>
  <c r="I446" i="6" s="1"/>
  <c r="L446" i="6" s="1"/>
  <c r="F446" i="11"/>
  <c r="G446" i="11" s="1"/>
  <c r="H446" i="11" s="1"/>
  <c r="I446" i="11" s="1"/>
  <c r="L446" i="11" s="1"/>
  <c r="F446" i="8"/>
  <c r="G446" i="8" s="1"/>
  <c r="H446" i="8" s="1"/>
  <c r="I446" i="8" s="1"/>
  <c r="L446" i="8" s="1"/>
  <c r="F447" i="6"/>
  <c r="G447" i="6" s="1"/>
  <c r="H447" i="6" s="1"/>
  <c r="I447" i="6" s="1"/>
  <c r="L447" i="6" s="1"/>
  <c r="F447" i="11"/>
  <c r="G447" i="11" s="1"/>
  <c r="H447" i="11" s="1"/>
  <c r="I447" i="11" s="1"/>
  <c r="L447" i="11" s="1"/>
  <c r="F447" i="8"/>
  <c r="G447" i="8" s="1"/>
  <c r="H447" i="8" s="1"/>
  <c r="I447" i="8" s="1"/>
  <c r="L447" i="8" s="1"/>
  <c r="F448" i="6"/>
  <c r="G448" i="6" s="1"/>
  <c r="H448" i="6" s="1"/>
  <c r="I448" i="6" s="1"/>
  <c r="L448" i="6" s="1"/>
  <c r="F448" i="11"/>
  <c r="G448" i="11" s="1"/>
  <c r="H448" i="11" s="1"/>
  <c r="I448" i="11" s="1"/>
  <c r="L448" i="11" s="1"/>
  <c r="F448" i="8"/>
  <c r="G448" i="8" s="1"/>
  <c r="H448" i="8" s="1"/>
  <c r="I448" i="8" s="1"/>
  <c r="L448" i="8" s="1"/>
  <c r="F449" i="6"/>
  <c r="G449" i="6" s="1"/>
  <c r="H449" i="6" s="1"/>
  <c r="I449" i="6" s="1"/>
  <c r="L449" i="6" s="1"/>
  <c r="F449" i="11"/>
  <c r="G449" i="11" s="1"/>
  <c r="H449" i="11" s="1"/>
  <c r="I449" i="11" s="1"/>
  <c r="L449" i="11" s="1"/>
  <c r="F449" i="8"/>
  <c r="G449" i="8" s="1"/>
  <c r="H449" i="8" s="1"/>
  <c r="I449" i="8" s="1"/>
  <c r="L449" i="8" s="1"/>
  <c r="F450" i="6"/>
  <c r="G450" i="6" s="1"/>
  <c r="H450" i="6" s="1"/>
  <c r="I450" i="6" s="1"/>
  <c r="L450" i="6" s="1"/>
  <c r="F450" i="11"/>
  <c r="G450" i="11" s="1"/>
  <c r="H450" i="11" s="1"/>
  <c r="I450" i="11" s="1"/>
  <c r="L450" i="11" s="1"/>
  <c r="F450" i="8"/>
  <c r="G450" i="8" s="1"/>
  <c r="H450" i="8" s="1"/>
  <c r="I450" i="8" s="1"/>
  <c r="L450" i="8" s="1"/>
  <c r="F451" i="6"/>
  <c r="G451" i="6" s="1"/>
  <c r="H451" i="6" s="1"/>
  <c r="I451" i="6" s="1"/>
  <c r="L451" i="6" s="1"/>
  <c r="F451" i="11"/>
  <c r="G451" i="11" s="1"/>
  <c r="H451" i="11" s="1"/>
  <c r="I451" i="11" s="1"/>
  <c r="L451" i="11" s="1"/>
  <c r="F451" i="8"/>
  <c r="G451" i="8"/>
  <c r="H451" i="8" s="1"/>
  <c r="I451" i="8" s="1"/>
  <c r="L451" i="8" s="1"/>
  <c r="F452" i="6"/>
  <c r="G452" i="6" s="1"/>
  <c r="H452" i="6" s="1"/>
  <c r="I452" i="6" s="1"/>
  <c r="L452" i="6" s="1"/>
  <c r="F452" i="11"/>
  <c r="G452" i="11" s="1"/>
  <c r="H452" i="11" s="1"/>
  <c r="I452" i="11" s="1"/>
  <c r="L452" i="11" s="1"/>
  <c r="F452" i="8"/>
  <c r="G452" i="8" s="1"/>
  <c r="H452" i="8" s="1"/>
  <c r="I452" i="8" s="1"/>
  <c r="L452" i="8" s="1"/>
  <c r="F453" i="6"/>
  <c r="G453" i="6" s="1"/>
  <c r="H453" i="6" s="1"/>
  <c r="I453" i="6" s="1"/>
  <c r="L453" i="6" s="1"/>
  <c r="F453" i="11"/>
  <c r="G453" i="11" s="1"/>
  <c r="H453" i="11" s="1"/>
  <c r="I453" i="11" s="1"/>
  <c r="L453" i="11" s="1"/>
  <c r="F453" i="8"/>
  <c r="G453" i="8" s="1"/>
  <c r="H453" i="8" s="1"/>
  <c r="I453" i="8" s="1"/>
  <c r="L453" i="8" s="1"/>
  <c r="F454" i="6"/>
  <c r="G454" i="6" s="1"/>
  <c r="H454" i="6" s="1"/>
  <c r="I454" i="6" s="1"/>
  <c r="L454" i="6" s="1"/>
  <c r="F454" i="11"/>
  <c r="G454" i="11" s="1"/>
  <c r="H454" i="11" s="1"/>
  <c r="I454" i="11" s="1"/>
  <c r="L454" i="11" s="1"/>
  <c r="F454" i="8"/>
  <c r="G454" i="8" s="1"/>
  <c r="H454" i="8" s="1"/>
  <c r="I454" i="8" s="1"/>
  <c r="L454" i="8" s="1"/>
  <c r="F455" i="6"/>
  <c r="G455" i="6" s="1"/>
  <c r="H455" i="6" s="1"/>
  <c r="I455" i="6" s="1"/>
  <c r="L455" i="6" s="1"/>
  <c r="F455" i="11"/>
  <c r="G455" i="11" s="1"/>
  <c r="H455" i="11" s="1"/>
  <c r="I455" i="11" s="1"/>
  <c r="L455" i="11" s="1"/>
  <c r="F455" i="8"/>
  <c r="G455" i="8" s="1"/>
  <c r="H455" i="8" s="1"/>
  <c r="I455" i="8" s="1"/>
  <c r="L455" i="8" s="1"/>
  <c r="Q455" i="8" s="1"/>
  <c r="F456" i="6"/>
  <c r="G456" i="6" s="1"/>
  <c r="H456" i="6" s="1"/>
  <c r="I456" i="6" s="1"/>
  <c r="L456" i="6" s="1"/>
  <c r="F456" i="11"/>
  <c r="G456" i="11" s="1"/>
  <c r="H456" i="11" s="1"/>
  <c r="I456" i="11" s="1"/>
  <c r="L456" i="11" s="1"/>
  <c r="F456" i="8"/>
  <c r="G456" i="8" s="1"/>
  <c r="H456" i="8" s="1"/>
  <c r="I456" i="8" s="1"/>
  <c r="L456" i="8" s="1"/>
  <c r="F457" i="6"/>
  <c r="G457" i="6"/>
  <c r="H457" i="6" s="1"/>
  <c r="I457" i="6" s="1"/>
  <c r="L457" i="6" s="1"/>
  <c r="F457" i="11"/>
  <c r="G457" i="11" s="1"/>
  <c r="H457" i="11" s="1"/>
  <c r="I457" i="11" s="1"/>
  <c r="L457" i="11" s="1"/>
  <c r="F457" i="8"/>
  <c r="G457" i="8" s="1"/>
  <c r="H457" i="8" s="1"/>
  <c r="I457" i="8" s="1"/>
  <c r="L457" i="8" s="1"/>
  <c r="F458" i="6"/>
  <c r="G458" i="6" s="1"/>
  <c r="H458" i="6" s="1"/>
  <c r="I458" i="6" s="1"/>
  <c r="L458" i="6" s="1"/>
  <c r="F458" i="11"/>
  <c r="G458" i="11" s="1"/>
  <c r="H458" i="11" s="1"/>
  <c r="I458" i="11" s="1"/>
  <c r="L458" i="11" s="1"/>
  <c r="F458" i="8"/>
  <c r="G458" i="8" s="1"/>
  <c r="H458" i="8" s="1"/>
  <c r="I458" i="8" s="1"/>
  <c r="L458" i="8" s="1"/>
  <c r="F459" i="6"/>
  <c r="G459" i="6" s="1"/>
  <c r="H459" i="6" s="1"/>
  <c r="I459" i="6" s="1"/>
  <c r="L459" i="6" s="1"/>
  <c r="F459" i="11"/>
  <c r="G459" i="11" s="1"/>
  <c r="H459" i="11" s="1"/>
  <c r="I459" i="11" s="1"/>
  <c r="L459" i="11" s="1"/>
  <c r="F459" i="8"/>
  <c r="G459" i="8" s="1"/>
  <c r="H459" i="8" s="1"/>
  <c r="I459" i="8" s="1"/>
  <c r="L459" i="8" s="1"/>
  <c r="F460" i="6"/>
  <c r="G460" i="6" s="1"/>
  <c r="H460" i="6" s="1"/>
  <c r="I460" i="6" s="1"/>
  <c r="L460" i="6" s="1"/>
  <c r="F460" i="11"/>
  <c r="G460" i="11" s="1"/>
  <c r="H460" i="11" s="1"/>
  <c r="I460" i="11" s="1"/>
  <c r="L460" i="11" s="1"/>
  <c r="F460" i="8"/>
  <c r="G460" i="8" s="1"/>
  <c r="H460" i="8" s="1"/>
  <c r="I460" i="8" s="1"/>
  <c r="L460" i="8" s="1"/>
  <c r="F461" i="6"/>
  <c r="G461" i="6" s="1"/>
  <c r="H461" i="6" s="1"/>
  <c r="I461" i="6" s="1"/>
  <c r="L461" i="6" s="1"/>
  <c r="F461" i="11"/>
  <c r="G461" i="11" s="1"/>
  <c r="H461" i="11" s="1"/>
  <c r="I461" i="11" s="1"/>
  <c r="L461" i="11" s="1"/>
  <c r="F461" i="8"/>
  <c r="G461" i="8" s="1"/>
  <c r="H461" i="8" s="1"/>
  <c r="I461" i="8" s="1"/>
  <c r="L461" i="8" s="1"/>
  <c r="F462" i="6"/>
  <c r="G462" i="6"/>
  <c r="H462" i="6" s="1"/>
  <c r="I462" i="6" s="1"/>
  <c r="L462" i="6" s="1"/>
  <c r="F462" i="11"/>
  <c r="G462" i="11" s="1"/>
  <c r="H462" i="11" s="1"/>
  <c r="I462" i="11" s="1"/>
  <c r="L462" i="11" s="1"/>
  <c r="F462" i="8"/>
  <c r="G462" i="8" s="1"/>
  <c r="H462" i="8" s="1"/>
  <c r="I462" i="8" s="1"/>
  <c r="L462" i="8" s="1"/>
  <c r="F463" i="6"/>
  <c r="G463" i="6" s="1"/>
  <c r="H463" i="6" s="1"/>
  <c r="I463" i="6" s="1"/>
  <c r="L463" i="6" s="1"/>
  <c r="F463" i="11"/>
  <c r="G463" i="11" s="1"/>
  <c r="H463" i="11" s="1"/>
  <c r="I463" i="11" s="1"/>
  <c r="L463" i="11" s="1"/>
  <c r="F463" i="8"/>
  <c r="G463" i="8" s="1"/>
  <c r="H463" i="8" s="1"/>
  <c r="I463" i="8" s="1"/>
  <c r="L463" i="8" s="1"/>
  <c r="F464" i="6"/>
  <c r="G464" i="6" s="1"/>
  <c r="H464" i="6" s="1"/>
  <c r="I464" i="6" s="1"/>
  <c r="L464" i="6" s="1"/>
  <c r="F464" i="11"/>
  <c r="G464" i="11" s="1"/>
  <c r="H464" i="11" s="1"/>
  <c r="I464" i="11" s="1"/>
  <c r="L464" i="11" s="1"/>
  <c r="F464" i="8"/>
  <c r="G464" i="8" s="1"/>
  <c r="H464" i="8" s="1"/>
  <c r="I464" i="8" s="1"/>
  <c r="L464" i="8" s="1"/>
  <c r="F465" i="6"/>
  <c r="G465" i="6" s="1"/>
  <c r="H465" i="6" s="1"/>
  <c r="I465" i="6" s="1"/>
  <c r="L465" i="6" s="1"/>
  <c r="F465" i="11"/>
  <c r="G465" i="11" s="1"/>
  <c r="H465" i="11" s="1"/>
  <c r="I465" i="11" s="1"/>
  <c r="L465" i="11" s="1"/>
  <c r="F465" i="8"/>
  <c r="G465" i="8" s="1"/>
  <c r="H465" i="8" s="1"/>
  <c r="I465" i="8" s="1"/>
  <c r="L465" i="8" s="1"/>
  <c r="F466" i="6"/>
  <c r="G466" i="6" s="1"/>
  <c r="H466" i="6" s="1"/>
  <c r="I466" i="6" s="1"/>
  <c r="L466" i="6" s="1"/>
  <c r="F466" i="11"/>
  <c r="G466" i="11" s="1"/>
  <c r="H466" i="11" s="1"/>
  <c r="I466" i="11" s="1"/>
  <c r="L466" i="11" s="1"/>
  <c r="F466" i="8"/>
  <c r="G466" i="8" s="1"/>
  <c r="H466" i="8" s="1"/>
  <c r="I466" i="8" s="1"/>
  <c r="L466" i="8" s="1"/>
  <c r="F467" i="6"/>
  <c r="G467" i="6" s="1"/>
  <c r="H467" i="6" s="1"/>
  <c r="I467" i="6" s="1"/>
  <c r="L467" i="6" s="1"/>
  <c r="F467" i="11"/>
  <c r="G467" i="11"/>
  <c r="H467" i="11" s="1"/>
  <c r="I467" i="11" s="1"/>
  <c r="L467" i="11" s="1"/>
  <c r="M467" i="11" s="1"/>
  <c r="F467" i="8"/>
  <c r="G467" i="8" s="1"/>
  <c r="H467" i="8" s="1"/>
  <c r="I467" i="8" s="1"/>
  <c r="L467" i="8" s="1"/>
  <c r="F468" i="6"/>
  <c r="G468" i="6" s="1"/>
  <c r="H468" i="6" s="1"/>
  <c r="I468" i="6" s="1"/>
  <c r="L468" i="6" s="1"/>
  <c r="F468" i="11"/>
  <c r="G468" i="11" s="1"/>
  <c r="H468" i="11" s="1"/>
  <c r="I468" i="11" s="1"/>
  <c r="L468" i="11" s="1"/>
  <c r="N468" i="11" s="1"/>
  <c r="F468" i="8"/>
  <c r="G468" i="8" s="1"/>
  <c r="H468" i="8" s="1"/>
  <c r="I468" i="8" s="1"/>
  <c r="L468" i="8" s="1"/>
  <c r="F469" i="6"/>
  <c r="G469" i="6" s="1"/>
  <c r="H469" i="6" s="1"/>
  <c r="I469" i="6" s="1"/>
  <c r="L469" i="6" s="1"/>
  <c r="F469" i="11"/>
  <c r="G469" i="11" s="1"/>
  <c r="H469" i="11" s="1"/>
  <c r="I469" i="11" s="1"/>
  <c r="L469" i="11" s="1"/>
  <c r="N469" i="11" s="1"/>
  <c r="F469" i="8"/>
  <c r="G469" i="8" s="1"/>
  <c r="H469" i="8" s="1"/>
  <c r="I469" i="8" s="1"/>
  <c r="L469" i="8" s="1"/>
  <c r="F470" i="6"/>
  <c r="G470" i="6" s="1"/>
  <c r="H470" i="6" s="1"/>
  <c r="I470" i="6" s="1"/>
  <c r="L470" i="6" s="1"/>
  <c r="F470" i="11"/>
  <c r="G470" i="11" s="1"/>
  <c r="H470" i="11" s="1"/>
  <c r="I470" i="11" s="1"/>
  <c r="L470" i="11" s="1"/>
  <c r="F470" i="8"/>
  <c r="G470" i="8" s="1"/>
  <c r="H470" i="8" s="1"/>
  <c r="I470" i="8" s="1"/>
  <c r="L470" i="8" s="1"/>
  <c r="F471" i="6"/>
  <c r="G471" i="6" s="1"/>
  <c r="H471" i="6" s="1"/>
  <c r="I471" i="6" s="1"/>
  <c r="L471" i="6" s="1"/>
  <c r="F471" i="11"/>
  <c r="G471" i="11" s="1"/>
  <c r="H471" i="11" s="1"/>
  <c r="I471" i="11" s="1"/>
  <c r="L471" i="11" s="1"/>
  <c r="F471" i="8"/>
  <c r="G471" i="8" s="1"/>
  <c r="H471" i="8" s="1"/>
  <c r="I471" i="8" s="1"/>
  <c r="L471" i="8" s="1"/>
  <c r="F472" i="6"/>
  <c r="G472" i="6" s="1"/>
  <c r="H472" i="6" s="1"/>
  <c r="I472" i="6" s="1"/>
  <c r="L472" i="6" s="1"/>
  <c r="F472" i="11"/>
  <c r="G472" i="11" s="1"/>
  <c r="H472" i="11" s="1"/>
  <c r="I472" i="11" s="1"/>
  <c r="L472" i="11" s="1"/>
  <c r="F472" i="8"/>
  <c r="G472" i="8"/>
  <c r="H472" i="8" s="1"/>
  <c r="I472" i="8" s="1"/>
  <c r="L472" i="8" s="1"/>
  <c r="F473" i="6"/>
  <c r="G473" i="6" s="1"/>
  <c r="H473" i="6" s="1"/>
  <c r="I473" i="6" s="1"/>
  <c r="L473" i="6" s="1"/>
  <c r="F473" i="11"/>
  <c r="G473" i="11" s="1"/>
  <c r="H473" i="11" s="1"/>
  <c r="I473" i="11" s="1"/>
  <c r="L473" i="11" s="1"/>
  <c r="F473" i="8"/>
  <c r="G473" i="8" s="1"/>
  <c r="H473" i="8" s="1"/>
  <c r="I473" i="8" s="1"/>
  <c r="L473" i="8" s="1"/>
  <c r="F474" i="6"/>
  <c r="G474" i="6" s="1"/>
  <c r="H474" i="6" s="1"/>
  <c r="I474" i="6" s="1"/>
  <c r="L474" i="6" s="1"/>
  <c r="F474" i="11"/>
  <c r="G474" i="11" s="1"/>
  <c r="H474" i="11" s="1"/>
  <c r="I474" i="11" s="1"/>
  <c r="L474" i="11" s="1"/>
  <c r="F474" i="8"/>
  <c r="G474" i="8" s="1"/>
  <c r="H474" i="8" s="1"/>
  <c r="I474" i="8" s="1"/>
  <c r="L474" i="8" s="1"/>
  <c r="F475" i="6"/>
  <c r="G475" i="6" s="1"/>
  <c r="H475" i="6" s="1"/>
  <c r="I475" i="6" s="1"/>
  <c r="L475" i="6" s="1"/>
  <c r="F475" i="11"/>
  <c r="G475" i="11" s="1"/>
  <c r="H475" i="11" s="1"/>
  <c r="I475" i="11" s="1"/>
  <c r="L475" i="11" s="1"/>
  <c r="F475" i="8"/>
  <c r="G475" i="8" s="1"/>
  <c r="H475" i="8" s="1"/>
  <c r="I475" i="8" s="1"/>
  <c r="L475" i="8" s="1"/>
  <c r="F476" i="6"/>
  <c r="G476" i="6" s="1"/>
  <c r="H476" i="6" s="1"/>
  <c r="I476" i="6" s="1"/>
  <c r="L476" i="6" s="1"/>
  <c r="F476" i="11"/>
  <c r="G476" i="11" s="1"/>
  <c r="H476" i="11" s="1"/>
  <c r="I476" i="11" s="1"/>
  <c r="L476" i="11" s="1"/>
  <c r="F476" i="8"/>
  <c r="G476" i="8" s="1"/>
  <c r="H476" i="8" s="1"/>
  <c r="I476" i="8" s="1"/>
  <c r="L476" i="8" s="1"/>
  <c r="F477" i="6"/>
  <c r="G477" i="6" s="1"/>
  <c r="H477" i="6" s="1"/>
  <c r="I477" i="6" s="1"/>
  <c r="L477" i="6" s="1"/>
  <c r="F477" i="11"/>
  <c r="G477" i="11" s="1"/>
  <c r="H477" i="11" s="1"/>
  <c r="I477" i="11" s="1"/>
  <c r="L477" i="11" s="1"/>
  <c r="F477" i="8"/>
  <c r="G477" i="8" s="1"/>
  <c r="H477" i="8" s="1"/>
  <c r="I477" i="8" s="1"/>
  <c r="L477" i="8" s="1"/>
  <c r="F478" i="6"/>
  <c r="G478" i="6"/>
  <c r="H478" i="6" s="1"/>
  <c r="I478" i="6" s="1"/>
  <c r="L478" i="6" s="1"/>
  <c r="P478" i="6" s="1"/>
  <c r="F478" i="11"/>
  <c r="G478" i="11" s="1"/>
  <c r="H478" i="11" s="1"/>
  <c r="I478" i="11" s="1"/>
  <c r="L478" i="11" s="1"/>
  <c r="F478" i="8"/>
  <c r="G478" i="8" s="1"/>
  <c r="H478" i="8" s="1"/>
  <c r="I478" i="8" s="1"/>
  <c r="L478" i="8" s="1"/>
  <c r="F479" i="6"/>
  <c r="G479" i="6" s="1"/>
  <c r="H479" i="6" s="1"/>
  <c r="I479" i="6" s="1"/>
  <c r="L479" i="6" s="1"/>
  <c r="Q479" i="6" s="1"/>
  <c r="F479" i="11"/>
  <c r="G479" i="11" s="1"/>
  <c r="H479" i="11" s="1"/>
  <c r="I479" i="11" s="1"/>
  <c r="L479" i="11" s="1"/>
  <c r="F479" i="8"/>
  <c r="G479" i="8" s="1"/>
  <c r="H479" i="8" s="1"/>
  <c r="I479" i="8" s="1"/>
  <c r="L479" i="8" s="1"/>
  <c r="F480" i="6"/>
  <c r="G480" i="6" s="1"/>
  <c r="H480" i="6" s="1"/>
  <c r="I480" i="6" s="1"/>
  <c r="L480" i="6" s="1"/>
  <c r="F480" i="11"/>
  <c r="G480" i="11" s="1"/>
  <c r="H480" i="11" s="1"/>
  <c r="I480" i="11" s="1"/>
  <c r="L480" i="11" s="1"/>
  <c r="F480" i="8"/>
  <c r="G480" i="8" s="1"/>
  <c r="H480" i="8" s="1"/>
  <c r="I480" i="8" s="1"/>
  <c r="L480" i="8" s="1"/>
  <c r="F481" i="6"/>
  <c r="G481" i="6" s="1"/>
  <c r="H481" i="6" s="1"/>
  <c r="I481" i="6" s="1"/>
  <c r="L481" i="6" s="1"/>
  <c r="F481" i="11"/>
  <c r="G481" i="11" s="1"/>
  <c r="H481" i="11" s="1"/>
  <c r="I481" i="11" s="1"/>
  <c r="L481" i="11" s="1"/>
  <c r="F481" i="8"/>
  <c r="G481" i="8" s="1"/>
  <c r="H481" i="8" s="1"/>
  <c r="I481" i="8" s="1"/>
  <c r="L481" i="8" s="1"/>
  <c r="F482" i="6"/>
  <c r="G482" i="6" s="1"/>
  <c r="H482" i="6" s="1"/>
  <c r="I482" i="6" s="1"/>
  <c r="L482" i="6" s="1"/>
  <c r="F482" i="11"/>
  <c r="G482" i="11" s="1"/>
  <c r="H482" i="11" s="1"/>
  <c r="I482" i="11" s="1"/>
  <c r="L482" i="11" s="1"/>
  <c r="F482" i="8"/>
  <c r="G482" i="8" s="1"/>
  <c r="H482" i="8" s="1"/>
  <c r="I482" i="8" s="1"/>
  <c r="L482" i="8" s="1"/>
  <c r="F483" i="6"/>
  <c r="G483" i="6" s="1"/>
  <c r="H483" i="6" s="1"/>
  <c r="I483" i="6" s="1"/>
  <c r="L483" i="6" s="1"/>
  <c r="F483" i="11"/>
  <c r="G483" i="11"/>
  <c r="H483" i="11" s="1"/>
  <c r="I483" i="11" s="1"/>
  <c r="L483" i="11" s="1"/>
  <c r="F483" i="8"/>
  <c r="G483" i="8" s="1"/>
  <c r="H483" i="8" s="1"/>
  <c r="I483" i="8" s="1"/>
  <c r="L483" i="8" s="1"/>
  <c r="F484" i="6"/>
  <c r="G484" i="6" s="1"/>
  <c r="H484" i="6" s="1"/>
  <c r="I484" i="6" s="1"/>
  <c r="L484" i="6" s="1"/>
  <c r="F484" i="11"/>
  <c r="G484" i="11"/>
  <c r="H484" i="11" s="1"/>
  <c r="I484" i="11" s="1"/>
  <c r="L484" i="11" s="1"/>
  <c r="F484" i="8"/>
  <c r="G484" i="8" s="1"/>
  <c r="H484" i="8" s="1"/>
  <c r="I484" i="8" s="1"/>
  <c r="L484" i="8" s="1"/>
  <c r="F485" i="6"/>
  <c r="G485" i="6" s="1"/>
  <c r="H485" i="6" s="1"/>
  <c r="I485" i="6" s="1"/>
  <c r="L485" i="6" s="1"/>
  <c r="F485" i="11"/>
  <c r="G485" i="11" s="1"/>
  <c r="H485" i="11" s="1"/>
  <c r="I485" i="11" s="1"/>
  <c r="L485" i="11" s="1"/>
  <c r="F485" i="8"/>
  <c r="G485" i="8" s="1"/>
  <c r="H485" i="8" s="1"/>
  <c r="I485" i="8" s="1"/>
  <c r="L485" i="8" s="1"/>
  <c r="F486" i="6"/>
  <c r="G486" i="6" s="1"/>
  <c r="H486" i="6" s="1"/>
  <c r="I486" i="6" s="1"/>
  <c r="L486" i="6" s="1"/>
  <c r="F486" i="11"/>
  <c r="G486" i="11" s="1"/>
  <c r="H486" i="11" s="1"/>
  <c r="I486" i="11" s="1"/>
  <c r="L486" i="11" s="1"/>
  <c r="F486" i="8"/>
  <c r="G486" i="8" s="1"/>
  <c r="H486" i="8" s="1"/>
  <c r="I486" i="8" s="1"/>
  <c r="L486" i="8" s="1"/>
  <c r="F487" i="6"/>
  <c r="G487" i="6" s="1"/>
  <c r="H487" i="6" s="1"/>
  <c r="I487" i="6" s="1"/>
  <c r="L487" i="6" s="1"/>
  <c r="F487" i="11"/>
  <c r="G487" i="11" s="1"/>
  <c r="H487" i="11" s="1"/>
  <c r="I487" i="11" s="1"/>
  <c r="L487" i="11" s="1"/>
  <c r="F487" i="8"/>
  <c r="G487" i="8" s="1"/>
  <c r="H487" i="8" s="1"/>
  <c r="I487" i="8" s="1"/>
  <c r="L487" i="8" s="1"/>
  <c r="F488" i="6"/>
  <c r="G488" i="6" s="1"/>
  <c r="H488" i="6" s="1"/>
  <c r="I488" i="6" s="1"/>
  <c r="L488" i="6" s="1"/>
  <c r="F488" i="11"/>
  <c r="G488" i="11" s="1"/>
  <c r="H488" i="11" s="1"/>
  <c r="I488" i="11" s="1"/>
  <c r="L488" i="11" s="1"/>
  <c r="F488" i="8"/>
  <c r="G488" i="8" s="1"/>
  <c r="H488" i="8" s="1"/>
  <c r="I488" i="8" s="1"/>
  <c r="L488" i="8" s="1"/>
  <c r="F489" i="6"/>
  <c r="G489" i="6" s="1"/>
  <c r="H489" i="6" s="1"/>
  <c r="I489" i="6" s="1"/>
  <c r="L489" i="6" s="1"/>
  <c r="F489" i="11"/>
  <c r="G489" i="11" s="1"/>
  <c r="H489" i="11" s="1"/>
  <c r="I489" i="11" s="1"/>
  <c r="L489" i="11" s="1"/>
  <c r="F489" i="8"/>
  <c r="G489" i="8"/>
  <c r="H489" i="8" s="1"/>
  <c r="I489" i="8" s="1"/>
  <c r="L489" i="8" s="1"/>
  <c r="R489" i="8" s="1"/>
  <c r="F490" i="6"/>
  <c r="G490" i="6" s="1"/>
  <c r="H490" i="6" s="1"/>
  <c r="I490" i="6" s="1"/>
  <c r="L490" i="6" s="1"/>
  <c r="F490" i="11"/>
  <c r="G490" i="11" s="1"/>
  <c r="H490" i="11" s="1"/>
  <c r="I490" i="11" s="1"/>
  <c r="L490" i="11" s="1"/>
  <c r="F490" i="8"/>
  <c r="G490" i="8" s="1"/>
  <c r="H490" i="8" s="1"/>
  <c r="I490" i="8" s="1"/>
  <c r="L490" i="8" s="1"/>
  <c r="S490" i="8" s="1"/>
  <c r="F491" i="6"/>
  <c r="G491" i="6" s="1"/>
  <c r="H491" i="6" s="1"/>
  <c r="I491" i="6" s="1"/>
  <c r="L491" i="6" s="1"/>
  <c r="F491" i="11"/>
  <c r="G491" i="11" s="1"/>
  <c r="H491" i="11" s="1"/>
  <c r="I491" i="11" s="1"/>
  <c r="L491" i="11" s="1"/>
  <c r="F491" i="8"/>
  <c r="G491" i="8" s="1"/>
  <c r="H491" i="8" s="1"/>
  <c r="I491" i="8" s="1"/>
  <c r="L491" i="8" s="1"/>
  <c r="R491" i="8" s="1"/>
  <c r="J351" i="5"/>
  <c r="K351" i="5" s="1"/>
  <c r="L351" i="5" s="1"/>
  <c r="J352" i="5"/>
  <c r="K352" i="5" s="1"/>
  <c r="L352" i="5" s="1"/>
  <c r="J353" i="5"/>
  <c r="K353" i="5" s="1"/>
  <c r="L353" i="5" s="1"/>
  <c r="J354" i="5"/>
  <c r="K354" i="5" s="1"/>
  <c r="L354" i="5" s="1"/>
  <c r="J355" i="5"/>
  <c r="K355" i="5" s="1"/>
  <c r="L355" i="5" s="1"/>
  <c r="J356" i="5"/>
  <c r="K356" i="5" s="1"/>
  <c r="L356" i="5" s="1"/>
  <c r="J357" i="5"/>
  <c r="K357" i="5" s="1"/>
  <c r="L357" i="5" s="1"/>
  <c r="J358" i="5"/>
  <c r="K358" i="5" s="1"/>
  <c r="L358" i="5" s="1"/>
  <c r="J359" i="5"/>
  <c r="K359" i="5" s="1"/>
  <c r="L359" i="5" s="1"/>
  <c r="J360" i="5"/>
  <c r="K360" i="5" s="1"/>
  <c r="L360" i="5" s="1"/>
  <c r="J361" i="5"/>
  <c r="K361" i="5" s="1"/>
  <c r="L361" i="5" s="1"/>
  <c r="J362" i="5"/>
  <c r="K362" i="5" s="1"/>
  <c r="L362" i="5" s="1"/>
  <c r="J363" i="5"/>
  <c r="K363" i="5" s="1"/>
  <c r="L363" i="5" s="1"/>
  <c r="J364" i="5"/>
  <c r="K364" i="5" s="1"/>
  <c r="L364" i="5" s="1"/>
  <c r="J365" i="5"/>
  <c r="K365" i="5" s="1"/>
  <c r="L365" i="5" s="1"/>
  <c r="J366" i="5"/>
  <c r="K366" i="5" s="1"/>
  <c r="L366" i="5" s="1"/>
  <c r="J367" i="5"/>
  <c r="K367" i="5" s="1"/>
  <c r="L367" i="5" s="1"/>
  <c r="J368" i="5"/>
  <c r="K368" i="5" s="1"/>
  <c r="L368" i="5" s="1"/>
  <c r="J369" i="5"/>
  <c r="K369" i="5" s="1"/>
  <c r="L369" i="5" s="1"/>
  <c r="J370" i="5"/>
  <c r="K370" i="5" s="1"/>
  <c r="L370" i="5" s="1"/>
  <c r="J371" i="5"/>
  <c r="K371" i="5" s="1"/>
  <c r="J372" i="5"/>
  <c r="K372" i="5" s="1"/>
  <c r="L372" i="5" s="1"/>
  <c r="J373" i="5"/>
  <c r="K373" i="5" s="1"/>
  <c r="L373" i="5" s="1"/>
  <c r="J374" i="5"/>
  <c r="K374" i="5" s="1"/>
  <c r="L374" i="5" s="1"/>
  <c r="J375" i="5"/>
  <c r="K375" i="5" s="1"/>
  <c r="L375" i="5" s="1"/>
  <c r="M375" i="5" s="1"/>
  <c r="J376" i="5"/>
  <c r="K376" i="5" s="1"/>
  <c r="L376" i="5" s="1"/>
  <c r="J377" i="5"/>
  <c r="K377" i="5" s="1"/>
  <c r="L377" i="5" s="1"/>
  <c r="J378" i="5"/>
  <c r="K378" i="5" s="1"/>
  <c r="L378" i="5" s="1"/>
  <c r="J379" i="5"/>
  <c r="K379" i="5"/>
  <c r="L379" i="5" s="1"/>
  <c r="J380" i="5"/>
  <c r="K380" i="5" s="1"/>
  <c r="L380" i="5" s="1"/>
  <c r="J381" i="5"/>
  <c r="K381" i="5" s="1"/>
  <c r="L381" i="5" s="1"/>
  <c r="J382" i="5"/>
  <c r="K382" i="5" s="1"/>
  <c r="L382" i="5" s="1"/>
  <c r="J383" i="5"/>
  <c r="K383" i="5" s="1"/>
  <c r="L383" i="5" s="1"/>
  <c r="J384" i="5"/>
  <c r="K384" i="5" s="1"/>
  <c r="L384" i="5" s="1"/>
  <c r="J385" i="5"/>
  <c r="K385" i="5" s="1"/>
  <c r="L385" i="5" s="1"/>
  <c r="J386" i="5"/>
  <c r="K386" i="5" s="1"/>
  <c r="L386" i="5" s="1"/>
  <c r="J387" i="5"/>
  <c r="K387" i="5" s="1"/>
  <c r="L387" i="5" s="1"/>
  <c r="J388" i="5"/>
  <c r="K388" i="5" s="1"/>
  <c r="L388" i="5" s="1"/>
  <c r="J389" i="5"/>
  <c r="K389" i="5" s="1"/>
  <c r="L389" i="5" s="1"/>
  <c r="J390" i="5"/>
  <c r="K390" i="5" s="1"/>
  <c r="L390" i="5" s="1"/>
  <c r="J391" i="5"/>
  <c r="K391" i="5" s="1"/>
  <c r="L391" i="5" s="1"/>
  <c r="M391" i="5" s="1"/>
  <c r="J392" i="5"/>
  <c r="K392" i="5" s="1"/>
  <c r="L392" i="5" s="1"/>
  <c r="J393" i="5"/>
  <c r="K393" i="5" s="1"/>
  <c r="L393" i="5" s="1"/>
  <c r="J394" i="5"/>
  <c r="K394" i="5" s="1"/>
  <c r="L394" i="5" s="1"/>
  <c r="J395" i="5"/>
  <c r="K395" i="5"/>
  <c r="L395" i="5" s="1"/>
  <c r="J396" i="5"/>
  <c r="K396" i="5" s="1"/>
  <c r="L396" i="5" s="1"/>
  <c r="J397" i="5"/>
  <c r="K397" i="5" s="1"/>
  <c r="L397" i="5" s="1"/>
  <c r="J398" i="5"/>
  <c r="K398" i="5" s="1"/>
  <c r="L398" i="5" s="1"/>
  <c r="J399" i="5"/>
  <c r="K399" i="5" s="1"/>
  <c r="L399" i="5" s="1"/>
  <c r="J400" i="5"/>
  <c r="K400" i="5" s="1"/>
  <c r="L400" i="5" s="1"/>
  <c r="J401" i="5"/>
  <c r="K401" i="5" s="1"/>
  <c r="L401" i="5" s="1"/>
  <c r="J402" i="5"/>
  <c r="K402" i="5" s="1"/>
  <c r="L402" i="5" s="1"/>
  <c r="J403" i="5"/>
  <c r="K403" i="5" s="1"/>
  <c r="L403" i="5" s="1"/>
  <c r="J404" i="5"/>
  <c r="K404" i="5" s="1"/>
  <c r="L404" i="5" s="1"/>
  <c r="J405" i="5"/>
  <c r="K405" i="5" s="1"/>
  <c r="L405" i="5" s="1"/>
  <c r="J406" i="5"/>
  <c r="K406" i="5" s="1"/>
  <c r="L406" i="5" s="1"/>
  <c r="J407" i="5"/>
  <c r="K407" i="5" s="1"/>
  <c r="L407" i="5" s="1"/>
  <c r="J408" i="5"/>
  <c r="K408" i="5" s="1"/>
  <c r="L408" i="5" s="1"/>
  <c r="J409" i="5"/>
  <c r="K409" i="5" s="1"/>
  <c r="L409" i="5" s="1"/>
  <c r="J410" i="5"/>
  <c r="K410" i="5" s="1"/>
  <c r="L410" i="5" s="1"/>
  <c r="J411" i="5"/>
  <c r="K411" i="5" s="1"/>
  <c r="L411" i="5" s="1"/>
  <c r="J412" i="5"/>
  <c r="K412" i="5" s="1"/>
  <c r="L412" i="5" s="1"/>
  <c r="J413" i="5"/>
  <c r="K413" i="5" s="1"/>
  <c r="L413" i="5" s="1"/>
  <c r="J414" i="5"/>
  <c r="K414" i="5" s="1"/>
  <c r="L414" i="5" s="1"/>
  <c r="J415" i="5"/>
  <c r="K415" i="5" s="1"/>
  <c r="L415" i="5" s="1"/>
  <c r="J416" i="5"/>
  <c r="K416" i="5" s="1"/>
  <c r="L416" i="5" s="1"/>
  <c r="J417" i="5"/>
  <c r="K417" i="5" s="1"/>
  <c r="L417" i="5" s="1"/>
  <c r="J418" i="5"/>
  <c r="K418" i="5"/>
  <c r="L418" i="5" s="1"/>
  <c r="J419" i="5"/>
  <c r="K419" i="5" s="1"/>
  <c r="L419" i="5" s="1"/>
  <c r="J420" i="5"/>
  <c r="K420" i="5" s="1"/>
  <c r="L420" i="5" s="1"/>
  <c r="M420" i="5" s="1"/>
  <c r="J421" i="5"/>
  <c r="K421" i="5" s="1"/>
  <c r="L421" i="5" s="1"/>
  <c r="J422" i="5"/>
  <c r="K422" i="5" s="1"/>
  <c r="L422" i="5" s="1"/>
  <c r="J423" i="5"/>
  <c r="K423" i="5" s="1"/>
  <c r="L423" i="5" s="1"/>
  <c r="J424" i="5"/>
  <c r="K424" i="5" s="1"/>
  <c r="L424" i="5" s="1"/>
  <c r="J425" i="5"/>
  <c r="K425" i="5" s="1"/>
  <c r="L425" i="5" s="1"/>
  <c r="J426" i="5"/>
  <c r="K426" i="5" s="1"/>
  <c r="L426" i="5" s="1"/>
  <c r="J427" i="5"/>
  <c r="K427" i="5" s="1"/>
  <c r="L427" i="5" s="1"/>
  <c r="J428" i="5"/>
  <c r="K428" i="5" s="1"/>
  <c r="L428" i="5" s="1"/>
  <c r="J429" i="5"/>
  <c r="K429" i="5" s="1"/>
  <c r="L429" i="5" s="1"/>
  <c r="J430" i="5"/>
  <c r="K430" i="5" s="1"/>
  <c r="L430" i="5" s="1"/>
  <c r="M430" i="5" s="1"/>
  <c r="J431" i="5"/>
  <c r="K431" i="5"/>
  <c r="L431" i="5" s="1"/>
  <c r="J432" i="5"/>
  <c r="K432" i="5" s="1"/>
  <c r="L432" i="5" s="1"/>
  <c r="J433" i="5"/>
  <c r="K433" i="5" s="1"/>
  <c r="L433" i="5" s="1"/>
  <c r="M433" i="5" s="1"/>
  <c r="J434" i="5"/>
  <c r="K434" i="5"/>
  <c r="L434" i="5" s="1"/>
  <c r="J435" i="5"/>
  <c r="K435" i="5" s="1"/>
  <c r="L435" i="5" s="1"/>
  <c r="J436" i="5"/>
  <c r="K436" i="5" s="1"/>
  <c r="L436" i="5" s="1"/>
  <c r="M436" i="5" s="1"/>
  <c r="J437" i="5"/>
  <c r="K437" i="5" s="1"/>
  <c r="L437" i="5" s="1"/>
  <c r="J438" i="5"/>
  <c r="K438" i="5" s="1"/>
  <c r="L438" i="5" s="1"/>
  <c r="J439" i="5"/>
  <c r="K439" i="5" s="1"/>
  <c r="L439" i="5" s="1"/>
  <c r="J440" i="5"/>
  <c r="K440" i="5" s="1"/>
  <c r="L440" i="5" s="1"/>
  <c r="J441" i="5"/>
  <c r="K441" i="5" s="1"/>
  <c r="L441" i="5" s="1"/>
  <c r="J442" i="5"/>
  <c r="K442" i="5" s="1"/>
  <c r="L442" i="5" s="1"/>
  <c r="J443" i="5"/>
  <c r="K443" i="5" s="1"/>
  <c r="L443" i="5" s="1"/>
  <c r="J444" i="5"/>
  <c r="K444" i="5" s="1"/>
  <c r="L444" i="5" s="1"/>
  <c r="J445" i="5"/>
  <c r="K445" i="5" s="1"/>
  <c r="L445" i="5" s="1"/>
  <c r="J446" i="5"/>
  <c r="K446" i="5" s="1"/>
  <c r="L446" i="5" s="1"/>
  <c r="J447" i="5"/>
  <c r="K447" i="5" s="1"/>
  <c r="L447" i="5" s="1"/>
  <c r="J448" i="5"/>
  <c r="K448" i="5" s="1"/>
  <c r="L448" i="5" s="1"/>
  <c r="J449" i="5"/>
  <c r="K449" i="5" s="1"/>
  <c r="L449" i="5" s="1"/>
  <c r="J450" i="5"/>
  <c r="K450" i="5" s="1"/>
  <c r="L450" i="5" s="1"/>
  <c r="J451" i="5"/>
  <c r="K451" i="5" s="1"/>
  <c r="L451" i="5" s="1"/>
  <c r="J452" i="5"/>
  <c r="K452" i="5" s="1"/>
  <c r="L452" i="5" s="1"/>
  <c r="J453" i="5"/>
  <c r="K453" i="5" s="1"/>
  <c r="L453" i="5" s="1"/>
  <c r="J454" i="5"/>
  <c r="K454" i="5" s="1"/>
  <c r="L454" i="5" s="1"/>
  <c r="J455" i="5"/>
  <c r="K455" i="5" s="1"/>
  <c r="L455" i="5" s="1"/>
  <c r="J456" i="5"/>
  <c r="K456" i="5" s="1"/>
  <c r="L456" i="5" s="1"/>
  <c r="J457" i="5"/>
  <c r="K457" i="5" s="1"/>
  <c r="L457" i="5" s="1"/>
  <c r="M457" i="5" s="1"/>
  <c r="J458" i="5"/>
  <c r="K458" i="5" s="1"/>
  <c r="L458" i="5" s="1"/>
  <c r="J459" i="5"/>
  <c r="K459" i="5" s="1"/>
  <c r="L459" i="5" s="1"/>
  <c r="J460" i="5"/>
  <c r="K460" i="5" s="1"/>
  <c r="L460" i="5" s="1"/>
  <c r="M460" i="5" s="1"/>
  <c r="J461" i="5"/>
  <c r="K461" i="5" s="1"/>
  <c r="L461" i="5" s="1"/>
  <c r="J462" i="5"/>
  <c r="K462" i="5" s="1"/>
  <c r="L462" i="5" s="1"/>
  <c r="J463" i="5"/>
  <c r="K463" i="5" s="1"/>
  <c r="L463" i="5" s="1"/>
  <c r="M463" i="5" s="1"/>
  <c r="J464" i="5"/>
  <c r="K464" i="5" s="1"/>
  <c r="L464" i="5" s="1"/>
  <c r="J465" i="5"/>
  <c r="K465" i="5" s="1"/>
  <c r="L465" i="5" s="1"/>
  <c r="J466" i="5"/>
  <c r="K466" i="5" s="1"/>
  <c r="L466" i="5" s="1"/>
  <c r="J467" i="5"/>
  <c r="K467" i="5" s="1"/>
  <c r="L467" i="5" s="1"/>
  <c r="M467" i="5" s="1"/>
  <c r="J468" i="5"/>
  <c r="K468" i="5" s="1"/>
  <c r="L468" i="5" s="1"/>
  <c r="J469" i="5"/>
  <c r="K469" i="5" s="1"/>
  <c r="L469" i="5" s="1"/>
  <c r="J470" i="5"/>
  <c r="K470" i="5" s="1"/>
  <c r="L470" i="5" s="1"/>
  <c r="M470" i="5" s="1"/>
  <c r="J471" i="5"/>
  <c r="K471" i="5" s="1"/>
  <c r="L471" i="5" s="1"/>
  <c r="J472" i="5"/>
  <c r="K472" i="5" s="1"/>
  <c r="L472" i="5" s="1"/>
  <c r="J473" i="5"/>
  <c r="K473" i="5" s="1"/>
  <c r="L473" i="5" s="1"/>
  <c r="J474" i="5"/>
  <c r="K474" i="5" s="1"/>
  <c r="L474" i="5" s="1"/>
  <c r="J475" i="5"/>
  <c r="K475" i="5" s="1"/>
  <c r="L475" i="5" s="1"/>
  <c r="J476" i="5"/>
  <c r="K476" i="5"/>
  <c r="L476" i="5" s="1"/>
  <c r="J477" i="5"/>
  <c r="K477" i="5" s="1"/>
  <c r="L477" i="5" s="1"/>
  <c r="J478" i="5"/>
  <c r="K478" i="5" s="1"/>
  <c r="L478" i="5" s="1"/>
  <c r="J479" i="5"/>
  <c r="K479" i="5"/>
  <c r="L479" i="5" s="1"/>
  <c r="J480" i="5"/>
  <c r="K480" i="5" s="1"/>
  <c r="L480" i="5" s="1"/>
  <c r="J481" i="5"/>
  <c r="K481" i="5" s="1"/>
  <c r="L481" i="5" s="1"/>
  <c r="J482" i="5"/>
  <c r="K482" i="5"/>
  <c r="L482" i="5" s="1"/>
  <c r="J483" i="5"/>
  <c r="K483" i="5" s="1"/>
  <c r="L483" i="5" s="1"/>
  <c r="J484" i="5"/>
  <c r="K484" i="5" s="1"/>
  <c r="L484" i="5" s="1"/>
  <c r="J485" i="5"/>
  <c r="K485" i="5" s="1"/>
  <c r="L485" i="5" s="1"/>
  <c r="J486" i="5"/>
  <c r="K486" i="5" s="1"/>
  <c r="L486" i="5" s="1"/>
  <c r="J487" i="5"/>
  <c r="K487" i="5" s="1"/>
  <c r="L487" i="5" s="1"/>
  <c r="J488" i="5"/>
  <c r="K488" i="5" s="1"/>
  <c r="L488" i="5" s="1"/>
  <c r="J489" i="5"/>
  <c r="K489" i="5" s="1"/>
  <c r="L489" i="5" s="1"/>
  <c r="J490" i="5"/>
  <c r="K490" i="5" s="1"/>
  <c r="L490" i="5" s="1"/>
  <c r="J491" i="5"/>
  <c r="K491" i="5" s="1"/>
  <c r="L491" i="5" s="1"/>
  <c r="M351" i="2"/>
  <c r="N351" i="2" s="1"/>
  <c r="M352" i="2"/>
  <c r="N352" i="2" s="1"/>
  <c r="M353" i="2"/>
  <c r="N353" i="2" s="1"/>
  <c r="M354" i="2"/>
  <c r="N354" i="2" s="1"/>
  <c r="M355" i="2"/>
  <c r="N355" i="2" s="1"/>
  <c r="M356" i="2"/>
  <c r="N356" i="2" s="1"/>
  <c r="M357" i="2"/>
  <c r="N357" i="2" s="1"/>
  <c r="M358" i="2"/>
  <c r="N358" i="2" s="1"/>
  <c r="M359" i="2"/>
  <c r="N359" i="2" s="1"/>
  <c r="M360" i="2"/>
  <c r="N360" i="2" s="1"/>
  <c r="M361" i="2"/>
  <c r="N361" i="2" s="1"/>
  <c r="M362" i="2"/>
  <c r="N362" i="2" s="1"/>
  <c r="M363" i="2"/>
  <c r="N363" i="2" s="1"/>
  <c r="M364" i="2"/>
  <c r="N364" i="2" s="1"/>
  <c r="M365" i="2"/>
  <c r="N365" i="2" s="1"/>
  <c r="M366" i="2"/>
  <c r="N366" i="2" s="1"/>
  <c r="M367" i="2"/>
  <c r="N367" i="2" s="1"/>
  <c r="M368" i="2"/>
  <c r="N368" i="2" s="1"/>
  <c r="M369" i="2"/>
  <c r="N369" i="2" s="1"/>
  <c r="M370" i="2"/>
  <c r="N370" i="2" s="1"/>
  <c r="M371" i="2"/>
  <c r="N371" i="2" s="1"/>
  <c r="M372" i="2"/>
  <c r="N372" i="2" s="1"/>
  <c r="M373" i="2"/>
  <c r="N373" i="2" s="1"/>
  <c r="M374" i="2"/>
  <c r="N374" i="2" s="1"/>
  <c r="M375" i="2"/>
  <c r="N375" i="2" s="1"/>
  <c r="M376" i="2"/>
  <c r="N376" i="2" s="1"/>
  <c r="M377" i="2"/>
  <c r="N377" i="2" s="1"/>
  <c r="M378" i="2"/>
  <c r="N378" i="2" s="1"/>
  <c r="M379" i="2"/>
  <c r="N379" i="2" s="1"/>
  <c r="M380" i="2"/>
  <c r="N380" i="2" s="1"/>
  <c r="M381" i="2"/>
  <c r="N381" i="2" s="1"/>
  <c r="M382" i="2"/>
  <c r="N382" i="2" s="1"/>
  <c r="M383" i="2"/>
  <c r="N383" i="2" s="1"/>
  <c r="M384" i="2"/>
  <c r="N384" i="2" s="1"/>
  <c r="M385" i="2"/>
  <c r="N385" i="2" s="1"/>
  <c r="M386" i="2"/>
  <c r="N386" i="2" s="1"/>
  <c r="M387" i="2"/>
  <c r="N387" i="2" s="1"/>
  <c r="M388" i="2"/>
  <c r="N388" i="2" s="1"/>
  <c r="M389" i="2"/>
  <c r="N389" i="2" s="1"/>
  <c r="M390" i="2"/>
  <c r="N390" i="2" s="1"/>
  <c r="M391" i="2"/>
  <c r="N391" i="2" s="1"/>
  <c r="M392" i="2"/>
  <c r="N392" i="2" s="1"/>
  <c r="M393" i="2"/>
  <c r="N393" i="2" s="1"/>
  <c r="M394" i="2"/>
  <c r="N394" i="2" s="1"/>
  <c r="M395" i="2"/>
  <c r="N395" i="2" s="1"/>
  <c r="M396" i="2"/>
  <c r="N396" i="2" s="1"/>
  <c r="M397" i="2"/>
  <c r="N397" i="2" s="1"/>
  <c r="M398" i="2"/>
  <c r="N398" i="2" s="1"/>
  <c r="M399" i="2"/>
  <c r="N399" i="2" s="1"/>
  <c r="M400" i="2"/>
  <c r="N400" i="2" s="1"/>
  <c r="M401" i="2"/>
  <c r="N401" i="2" s="1"/>
  <c r="M402" i="2"/>
  <c r="N402" i="2" s="1"/>
  <c r="M403" i="2"/>
  <c r="N403" i="2" s="1"/>
  <c r="M404" i="2"/>
  <c r="N404" i="2" s="1"/>
  <c r="M405" i="2"/>
  <c r="N405" i="2" s="1"/>
  <c r="M406" i="2"/>
  <c r="N406" i="2" s="1"/>
  <c r="M407" i="2"/>
  <c r="N407" i="2" s="1"/>
  <c r="M408" i="2"/>
  <c r="N408" i="2" s="1"/>
  <c r="M409" i="2"/>
  <c r="N409" i="2" s="1"/>
  <c r="M410" i="2"/>
  <c r="N410" i="2" s="1"/>
  <c r="M411" i="2"/>
  <c r="N411" i="2" s="1"/>
  <c r="M412" i="2"/>
  <c r="N412" i="2" s="1"/>
  <c r="M413" i="2"/>
  <c r="N413" i="2" s="1"/>
  <c r="M414" i="2"/>
  <c r="N414" i="2" s="1"/>
  <c r="M415" i="2"/>
  <c r="N415" i="2" s="1"/>
  <c r="M416" i="2"/>
  <c r="N416" i="2" s="1"/>
  <c r="M417" i="2"/>
  <c r="N417" i="2" s="1"/>
  <c r="M418" i="2"/>
  <c r="N418" i="2" s="1"/>
  <c r="M419" i="2"/>
  <c r="N419" i="2" s="1"/>
  <c r="M420" i="2"/>
  <c r="N420" i="2" s="1"/>
  <c r="M421" i="2"/>
  <c r="N421" i="2" s="1"/>
  <c r="M422" i="2"/>
  <c r="N422" i="2" s="1"/>
  <c r="M423" i="2"/>
  <c r="N423" i="2" s="1"/>
  <c r="M424" i="2"/>
  <c r="N424" i="2" s="1"/>
  <c r="M425" i="2"/>
  <c r="N425" i="2" s="1"/>
  <c r="M426" i="2"/>
  <c r="N426" i="2" s="1"/>
  <c r="M427" i="2"/>
  <c r="N427" i="2" s="1"/>
  <c r="M428" i="2"/>
  <c r="N428" i="2" s="1"/>
  <c r="M429" i="2"/>
  <c r="N429" i="2" s="1"/>
  <c r="M430" i="2"/>
  <c r="N430" i="2" s="1"/>
  <c r="M431" i="2"/>
  <c r="N431" i="2" s="1"/>
  <c r="M432" i="2"/>
  <c r="N432" i="2" s="1"/>
  <c r="M433" i="2"/>
  <c r="N433" i="2" s="1"/>
  <c r="M434" i="2"/>
  <c r="N434" i="2" s="1"/>
  <c r="M435" i="2"/>
  <c r="N435" i="2" s="1"/>
  <c r="M436" i="2"/>
  <c r="N436" i="2" s="1"/>
  <c r="M437" i="2"/>
  <c r="N437" i="2" s="1"/>
  <c r="M438" i="2"/>
  <c r="N438" i="2" s="1"/>
  <c r="M439" i="2"/>
  <c r="N439" i="2" s="1"/>
  <c r="M440" i="2"/>
  <c r="N440" i="2" s="1"/>
  <c r="M441" i="2"/>
  <c r="N441" i="2" s="1"/>
  <c r="M442" i="2"/>
  <c r="N442" i="2" s="1"/>
  <c r="M443" i="2"/>
  <c r="N443" i="2" s="1"/>
  <c r="M444" i="2"/>
  <c r="N444" i="2" s="1"/>
  <c r="M445" i="2"/>
  <c r="N445" i="2" s="1"/>
  <c r="M446" i="2"/>
  <c r="N446" i="2" s="1"/>
  <c r="M447" i="2"/>
  <c r="N447" i="2" s="1"/>
  <c r="M448" i="2"/>
  <c r="N448" i="2" s="1"/>
  <c r="M449" i="2"/>
  <c r="N449" i="2" s="1"/>
  <c r="M450" i="2"/>
  <c r="N450" i="2" s="1"/>
  <c r="M451" i="2"/>
  <c r="N451" i="2" s="1"/>
  <c r="M452" i="2"/>
  <c r="N452" i="2" s="1"/>
  <c r="M453" i="2"/>
  <c r="N453" i="2" s="1"/>
  <c r="M454" i="2"/>
  <c r="N454" i="2" s="1"/>
  <c r="M455" i="2"/>
  <c r="N455" i="2" s="1"/>
  <c r="M456" i="2"/>
  <c r="N456" i="2" s="1"/>
  <c r="M457" i="2"/>
  <c r="N457" i="2" s="1"/>
  <c r="M458" i="2"/>
  <c r="N458" i="2" s="1"/>
  <c r="M459" i="2"/>
  <c r="N459" i="2" s="1"/>
  <c r="M460" i="2"/>
  <c r="N460" i="2" s="1"/>
  <c r="M461" i="2"/>
  <c r="N461" i="2" s="1"/>
  <c r="M462" i="2"/>
  <c r="N462" i="2" s="1"/>
  <c r="M463" i="2"/>
  <c r="N463" i="2" s="1"/>
  <c r="M464" i="2"/>
  <c r="N464" i="2" s="1"/>
  <c r="M465" i="2"/>
  <c r="N465" i="2" s="1"/>
  <c r="M466" i="2"/>
  <c r="N466" i="2" s="1"/>
  <c r="M467" i="2"/>
  <c r="N467" i="2" s="1"/>
  <c r="M468" i="2"/>
  <c r="N468" i="2" s="1"/>
  <c r="M469" i="2"/>
  <c r="N469" i="2" s="1"/>
  <c r="M470" i="2"/>
  <c r="N470" i="2" s="1"/>
  <c r="M471" i="2"/>
  <c r="N471" i="2" s="1"/>
  <c r="M472" i="2"/>
  <c r="N472" i="2" s="1"/>
  <c r="M473" i="2"/>
  <c r="N473" i="2" s="1"/>
  <c r="M474" i="2"/>
  <c r="N474" i="2" s="1"/>
  <c r="M475" i="2"/>
  <c r="N475" i="2" s="1"/>
  <c r="M476" i="2"/>
  <c r="N476" i="2" s="1"/>
  <c r="M477" i="2"/>
  <c r="N477" i="2" s="1"/>
  <c r="M478" i="2"/>
  <c r="N478" i="2" s="1"/>
  <c r="M479" i="2"/>
  <c r="N479" i="2" s="1"/>
  <c r="M480" i="2"/>
  <c r="N480" i="2" s="1"/>
  <c r="M481" i="2"/>
  <c r="N481" i="2" s="1"/>
  <c r="M482" i="2"/>
  <c r="N482" i="2" s="1"/>
  <c r="M483" i="2"/>
  <c r="N483" i="2" s="1"/>
  <c r="M484" i="2"/>
  <c r="N484" i="2" s="1"/>
  <c r="M485" i="2"/>
  <c r="N485" i="2" s="1"/>
  <c r="M486" i="2"/>
  <c r="N486" i="2" s="1"/>
  <c r="M487" i="2"/>
  <c r="N487" i="2" s="1"/>
  <c r="M488" i="2"/>
  <c r="N488" i="2" s="1"/>
  <c r="M489" i="2"/>
  <c r="N489" i="2" s="1"/>
  <c r="M490" i="2"/>
  <c r="N490" i="2" s="1"/>
  <c r="M491" i="2"/>
  <c r="N491" i="2" s="1"/>
  <c r="J84" i="3"/>
  <c r="K84" i="3" s="1"/>
  <c r="L84" i="3" s="1"/>
  <c r="F84" i="3"/>
  <c r="J85" i="3"/>
  <c r="K85" i="3" s="1"/>
  <c r="F85" i="3"/>
  <c r="J86" i="3"/>
  <c r="K86" i="3" s="1"/>
  <c r="F86" i="3"/>
  <c r="J87" i="3"/>
  <c r="K87" i="3" s="1"/>
  <c r="F87" i="3"/>
  <c r="J88" i="3"/>
  <c r="K88" i="3" s="1"/>
  <c r="F88" i="3"/>
  <c r="J89" i="3"/>
  <c r="K89" i="3" s="1"/>
  <c r="F89" i="3"/>
  <c r="J90" i="3"/>
  <c r="K90" i="3" s="1"/>
  <c r="F90" i="3"/>
  <c r="J91" i="3"/>
  <c r="K91" i="3"/>
  <c r="F91" i="3"/>
  <c r="J92" i="3"/>
  <c r="F92" i="3"/>
  <c r="J93" i="3"/>
  <c r="K93" i="3" s="1"/>
  <c r="F93" i="3"/>
  <c r="J94" i="3"/>
  <c r="K94" i="3" s="1"/>
  <c r="F94" i="3"/>
  <c r="J95" i="3"/>
  <c r="K95" i="3" s="1"/>
  <c r="F95" i="3"/>
  <c r="J96" i="3"/>
  <c r="K96" i="3" s="1"/>
  <c r="F96" i="3"/>
  <c r="J97" i="3"/>
  <c r="K97" i="3" s="1"/>
  <c r="F97" i="3"/>
  <c r="J98" i="3"/>
  <c r="K98" i="3" s="1"/>
  <c r="F98" i="3"/>
  <c r="J99" i="3"/>
  <c r="K99" i="3" s="1"/>
  <c r="F99" i="3"/>
  <c r="J100" i="3"/>
  <c r="K100" i="3" s="1"/>
  <c r="F100" i="3"/>
  <c r="J101" i="3"/>
  <c r="K101" i="3" s="1"/>
  <c r="F101" i="3"/>
  <c r="J102" i="3"/>
  <c r="K102" i="3" s="1"/>
  <c r="F102" i="3"/>
  <c r="J103" i="3"/>
  <c r="K103" i="3"/>
  <c r="F103" i="3"/>
  <c r="J104" i="3"/>
  <c r="K104" i="3" s="1"/>
  <c r="F104" i="3"/>
  <c r="J105" i="3"/>
  <c r="K105" i="3" s="1"/>
  <c r="L105" i="3" s="1"/>
  <c r="F105" i="3"/>
  <c r="J106" i="3"/>
  <c r="K106" i="3" s="1"/>
  <c r="F106" i="3"/>
  <c r="J107" i="3"/>
  <c r="K107" i="3" s="1"/>
  <c r="F107" i="3"/>
  <c r="J108" i="3"/>
  <c r="K108" i="3" s="1"/>
  <c r="F108" i="3"/>
  <c r="J109" i="3"/>
  <c r="K109" i="3" s="1"/>
  <c r="F109" i="3"/>
  <c r="J110" i="3"/>
  <c r="K110" i="3" s="1"/>
  <c r="F110" i="3"/>
  <c r="J111" i="3"/>
  <c r="K111" i="3" s="1"/>
  <c r="F111" i="3"/>
  <c r="J112" i="3"/>
  <c r="K112" i="3" s="1"/>
  <c r="F112" i="3"/>
  <c r="J113" i="3"/>
  <c r="K113" i="3" s="1"/>
  <c r="F113" i="3"/>
  <c r="J114" i="3"/>
  <c r="K114" i="3" s="1"/>
  <c r="L114" i="3" s="1"/>
  <c r="F114" i="3"/>
  <c r="J115" i="3"/>
  <c r="K115" i="3" s="1"/>
  <c r="F115" i="3"/>
  <c r="J116" i="3"/>
  <c r="K116" i="3" s="1"/>
  <c r="F116" i="3"/>
  <c r="J117" i="3"/>
  <c r="K117" i="3" s="1"/>
  <c r="F117" i="3"/>
  <c r="J118" i="3"/>
  <c r="K118" i="3" s="1"/>
  <c r="F118" i="3"/>
  <c r="J119" i="3"/>
  <c r="K119" i="3"/>
  <c r="F119" i="3"/>
  <c r="J120" i="3"/>
  <c r="K120" i="3" s="1"/>
  <c r="L120" i="3" s="1"/>
  <c r="F120" i="3"/>
  <c r="J121" i="3"/>
  <c r="K121" i="3" s="1"/>
  <c r="F121" i="3"/>
  <c r="J122" i="3"/>
  <c r="K122" i="3" s="1"/>
  <c r="F122" i="3"/>
  <c r="J123" i="3"/>
  <c r="K123" i="3" s="1"/>
  <c r="F123" i="3"/>
  <c r="J124" i="3"/>
  <c r="K124" i="3" s="1"/>
  <c r="F124" i="3"/>
  <c r="J125" i="3"/>
  <c r="K125" i="3" s="1"/>
  <c r="L125" i="3" s="1"/>
  <c r="F125" i="3"/>
  <c r="J126" i="3"/>
  <c r="K126" i="3"/>
  <c r="F126" i="3"/>
  <c r="J127" i="3"/>
  <c r="K127" i="3" s="1"/>
  <c r="F127" i="3"/>
  <c r="J128" i="3"/>
  <c r="K128" i="3" s="1"/>
  <c r="F128" i="3"/>
  <c r="J129" i="3"/>
  <c r="K129" i="3" s="1"/>
  <c r="F129" i="3"/>
  <c r="J130" i="3"/>
  <c r="K130" i="3" s="1"/>
  <c r="F130" i="3"/>
  <c r="J131" i="3"/>
  <c r="K131" i="3" s="1"/>
  <c r="F131" i="3"/>
  <c r="J132" i="3"/>
  <c r="K132" i="3" s="1"/>
  <c r="F132" i="3"/>
  <c r="J133" i="3"/>
  <c r="K133" i="3" s="1"/>
  <c r="F133" i="3"/>
  <c r="J134" i="3"/>
  <c r="K134" i="3" s="1"/>
  <c r="F134" i="3"/>
  <c r="J135" i="3"/>
  <c r="K135" i="3" s="1"/>
  <c r="F135" i="3"/>
  <c r="J136" i="3"/>
  <c r="K136" i="3" s="1"/>
  <c r="F136" i="3"/>
  <c r="J137" i="3"/>
  <c r="K137" i="3" s="1"/>
  <c r="F137" i="3"/>
  <c r="J138" i="3"/>
  <c r="K138" i="3" s="1"/>
  <c r="F138" i="3"/>
  <c r="J139" i="3"/>
  <c r="K139" i="3" s="1"/>
  <c r="F139" i="3"/>
  <c r="J140" i="3"/>
  <c r="K140" i="3" s="1"/>
  <c r="F140" i="3"/>
  <c r="J141" i="3"/>
  <c r="K141" i="3" s="1"/>
  <c r="L141" i="3" s="1"/>
  <c r="F141" i="3"/>
  <c r="J142" i="3"/>
  <c r="K142" i="3"/>
  <c r="L142" i="3" s="1"/>
  <c r="O142" i="3" s="1"/>
  <c r="D144" i="22" s="1"/>
  <c r="F142" i="3"/>
  <c r="J143" i="3"/>
  <c r="K143" i="3" s="1"/>
  <c r="F143" i="3"/>
  <c r="J144" i="3"/>
  <c r="K144" i="3" s="1"/>
  <c r="L144" i="3" s="1"/>
  <c r="F144" i="3"/>
  <c r="J145" i="3"/>
  <c r="K145" i="3" s="1"/>
  <c r="F145" i="3"/>
  <c r="J146" i="3"/>
  <c r="K146" i="3" s="1"/>
  <c r="F146" i="3"/>
  <c r="J147" i="3"/>
  <c r="K147" i="3" s="1"/>
  <c r="F147" i="3"/>
  <c r="J148" i="3"/>
  <c r="K148" i="3" s="1"/>
  <c r="F148" i="3"/>
  <c r="J149" i="3"/>
  <c r="K149" i="3" s="1"/>
  <c r="L149" i="3" s="1"/>
  <c r="F149" i="3"/>
  <c r="J150" i="3"/>
  <c r="K150" i="3" s="1"/>
  <c r="L150" i="3" s="1"/>
  <c r="F150" i="3"/>
  <c r="J151" i="3"/>
  <c r="K151" i="3" s="1"/>
  <c r="F151" i="3"/>
  <c r="J152" i="3"/>
  <c r="K152" i="3"/>
  <c r="F152" i="3"/>
  <c r="J153" i="3"/>
  <c r="K153" i="3" s="1"/>
  <c r="F153" i="3"/>
  <c r="J154" i="3"/>
  <c r="K154" i="3" s="1"/>
  <c r="L154" i="3" s="1"/>
  <c r="F154" i="3"/>
  <c r="J155" i="3"/>
  <c r="K155" i="3" s="1"/>
  <c r="F155" i="3"/>
  <c r="J156" i="3"/>
  <c r="K156" i="3" s="1"/>
  <c r="F156" i="3"/>
  <c r="J157" i="3"/>
  <c r="K157" i="3" s="1"/>
  <c r="F157" i="3"/>
  <c r="J158" i="3"/>
  <c r="K158" i="3" s="1"/>
  <c r="F158" i="3"/>
  <c r="J159" i="3"/>
  <c r="K159" i="3" s="1"/>
  <c r="F159" i="3"/>
  <c r="J160" i="3"/>
  <c r="K160" i="3" s="1"/>
  <c r="F160" i="3"/>
  <c r="J161" i="3"/>
  <c r="K161" i="3" s="1"/>
  <c r="F161" i="3"/>
  <c r="J162" i="3"/>
  <c r="K162" i="3"/>
  <c r="F162" i="3"/>
  <c r="J163" i="3"/>
  <c r="K163" i="3" s="1"/>
  <c r="F163" i="3"/>
  <c r="J164" i="3"/>
  <c r="K164" i="3" s="1"/>
  <c r="F164" i="3"/>
  <c r="J165" i="3"/>
  <c r="K165" i="3" s="1"/>
  <c r="F165" i="3"/>
  <c r="J166" i="3"/>
  <c r="K166" i="3" s="1"/>
  <c r="F166" i="3"/>
  <c r="J167" i="3"/>
  <c r="K167" i="3" s="1"/>
  <c r="F167" i="3"/>
  <c r="J168" i="3"/>
  <c r="K168" i="3" s="1"/>
  <c r="F168" i="3"/>
  <c r="J169" i="3"/>
  <c r="K169" i="3" s="1"/>
  <c r="F169" i="3"/>
  <c r="J170" i="3"/>
  <c r="K170" i="3" s="1"/>
  <c r="F170" i="3"/>
  <c r="J171" i="3"/>
  <c r="K171" i="3" s="1"/>
  <c r="F171" i="3"/>
  <c r="J172" i="3"/>
  <c r="K172" i="3" s="1"/>
  <c r="F172" i="3"/>
  <c r="J173" i="3"/>
  <c r="K173" i="3" s="1"/>
  <c r="F173" i="3"/>
  <c r="J174" i="3"/>
  <c r="K174" i="3" s="1"/>
  <c r="F174" i="3"/>
  <c r="J175" i="3"/>
  <c r="K175" i="3" s="1"/>
  <c r="F175" i="3"/>
  <c r="J176" i="3"/>
  <c r="K176" i="3" s="1"/>
  <c r="F176" i="3"/>
  <c r="J177" i="3"/>
  <c r="K177" i="3" s="1"/>
  <c r="F177" i="3"/>
  <c r="J178" i="3"/>
  <c r="K178" i="3" s="1"/>
  <c r="F178" i="3"/>
  <c r="J179" i="3"/>
  <c r="K179" i="3" s="1"/>
  <c r="F179" i="3"/>
  <c r="J180" i="3"/>
  <c r="K180" i="3" s="1"/>
  <c r="F180" i="3"/>
  <c r="J181" i="3"/>
  <c r="K181" i="3" s="1"/>
  <c r="F181" i="3"/>
  <c r="J182" i="3"/>
  <c r="K182" i="3" s="1"/>
  <c r="F182" i="3"/>
  <c r="J183" i="3"/>
  <c r="K183" i="3" s="1"/>
  <c r="F183" i="3"/>
  <c r="J184" i="3"/>
  <c r="K184" i="3"/>
  <c r="F184" i="3"/>
  <c r="J185" i="3"/>
  <c r="K185" i="3" s="1"/>
  <c r="F185" i="3"/>
  <c r="J186" i="3"/>
  <c r="K186" i="3" s="1"/>
  <c r="F186" i="3"/>
  <c r="J187" i="3"/>
  <c r="K187" i="3" s="1"/>
  <c r="F187" i="3"/>
  <c r="J188" i="3"/>
  <c r="K188" i="3" s="1"/>
  <c r="F188" i="3"/>
  <c r="J189" i="3"/>
  <c r="K189" i="3" s="1"/>
  <c r="F189" i="3"/>
  <c r="J190" i="3"/>
  <c r="K190" i="3" s="1"/>
  <c r="F190" i="3"/>
  <c r="J191" i="3"/>
  <c r="K191" i="3" s="1"/>
  <c r="F191" i="3"/>
  <c r="J192" i="3"/>
  <c r="K192" i="3" s="1"/>
  <c r="F192" i="3"/>
  <c r="J193" i="3"/>
  <c r="K193" i="3" s="1"/>
  <c r="F193" i="3"/>
  <c r="J194" i="3"/>
  <c r="K194" i="3" s="1"/>
  <c r="F194" i="3"/>
  <c r="J195" i="3"/>
  <c r="K195" i="3" s="1"/>
  <c r="F195" i="3"/>
  <c r="J196" i="3"/>
  <c r="K196" i="3" s="1"/>
  <c r="F196" i="3"/>
  <c r="J197" i="3"/>
  <c r="K197" i="3"/>
  <c r="F197" i="3"/>
  <c r="J198" i="3"/>
  <c r="K198" i="3" s="1"/>
  <c r="F198" i="3"/>
  <c r="J199" i="3"/>
  <c r="K199" i="3" s="1"/>
  <c r="F199" i="3"/>
  <c r="J200" i="3"/>
  <c r="K200" i="3" s="1"/>
  <c r="F200" i="3"/>
  <c r="J201" i="3"/>
  <c r="K201" i="3" s="1"/>
  <c r="F201" i="3"/>
  <c r="J202" i="3"/>
  <c r="K202" i="3" s="1"/>
  <c r="F202" i="3"/>
  <c r="J203" i="3"/>
  <c r="K203" i="3" s="1"/>
  <c r="F203" i="3"/>
  <c r="L204" i="3"/>
  <c r="F204" i="3"/>
  <c r="J205" i="3"/>
  <c r="K205" i="3" s="1"/>
  <c r="L205" i="3" s="1"/>
  <c r="F205" i="3"/>
  <c r="J206" i="3"/>
  <c r="K206" i="3" s="1"/>
  <c r="F206" i="3"/>
  <c r="J207" i="3"/>
  <c r="K207" i="3" s="1"/>
  <c r="L207" i="3" s="1"/>
  <c r="F207" i="3"/>
  <c r="J208" i="3"/>
  <c r="K208" i="3" s="1"/>
  <c r="L208" i="3" s="1"/>
  <c r="F208" i="3"/>
  <c r="J209" i="3"/>
  <c r="K209" i="3" s="1"/>
  <c r="L209" i="3" s="1"/>
  <c r="F209" i="3"/>
  <c r="J210" i="3"/>
  <c r="K210" i="3" s="1"/>
  <c r="F210" i="3"/>
  <c r="J211" i="3"/>
  <c r="K211" i="3" s="1"/>
  <c r="F211" i="3"/>
  <c r="J212" i="3"/>
  <c r="K212" i="3" s="1"/>
  <c r="F212" i="3"/>
  <c r="J213" i="3"/>
  <c r="K213" i="3" s="1"/>
  <c r="F213" i="3"/>
  <c r="J214" i="3"/>
  <c r="K214" i="3"/>
  <c r="F214" i="3"/>
  <c r="J215" i="3"/>
  <c r="K215" i="3" s="1"/>
  <c r="F215" i="3"/>
  <c r="J216" i="3"/>
  <c r="K216" i="3" s="1"/>
  <c r="L216" i="3" s="1"/>
  <c r="F216" i="3"/>
  <c r="J217" i="3"/>
  <c r="K217" i="3" s="1"/>
  <c r="F217" i="3"/>
  <c r="J218" i="3"/>
  <c r="K218" i="3" s="1"/>
  <c r="F218" i="3"/>
  <c r="J219" i="3"/>
  <c r="K219" i="3" s="1"/>
  <c r="F219" i="3"/>
  <c r="J220" i="3"/>
  <c r="K220" i="3" s="1"/>
  <c r="F220" i="3"/>
  <c r="J221" i="3"/>
  <c r="K221" i="3" s="1"/>
  <c r="F221" i="3"/>
  <c r="J222" i="3"/>
  <c r="K222" i="3" s="1"/>
  <c r="F222" i="3"/>
  <c r="J223" i="3"/>
  <c r="K223" i="3" s="1"/>
  <c r="F223" i="3"/>
  <c r="J224" i="3"/>
  <c r="K224" i="3" s="1"/>
  <c r="F224" i="3"/>
  <c r="J225" i="3"/>
  <c r="K225" i="3" s="1"/>
  <c r="F225" i="3"/>
  <c r="J226" i="3"/>
  <c r="K226" i="3" s="1"/>
  <c r="F226" i="3"/>
  <c r="J227" i="3"/>
  <c r="K227" i="3" s="1"/>
  <c r="F227" i="3"/>
  <c r="J228" i="3"/>
  <c r="K228" i="3" s="1"/>
  <c r="F228" i="3"/>
  <c r="J229" i="3"/>
  <c r="K229" i="3" s="1"/>
  <c r="F229" i="3"/>
  <c r="J230" i="3"/>
  <c r="K230" i="3" s="1"/>
  <c r="F230" i="3"/>
  <c r="J231" i="3"/>
  <c r="K231" i="3"/>
  <c r="F231" i="3"/>
  <c r="J232" i="3"/>
  <c r="K232" i="3" s="1"/>
  <c r="F232" i="3"/>
  <c r="J233" i="3"/>
  <c r="K233" i="3" s="1"/>
  <c r="F233" i="3"/>
  <c r="J234" i="3"/>
  <c r="K234" i="3" s="1"/>
  <c r="L234" i="3" s="1"/>
  <c r="F234" i="3"/>
  <c r="J235" i="3"/>
  <c r="K235" i="3" s="1"/>
  <c r="F235" i="3"/>
  <c r="J236" i="3"/>
  <c r="K236" i="3" s="1"/>
  <c r="F236" i="3"/>
  <c r="J237" i="3"/>
  <c r="K237" i="3" s="1"/>
  <c r="F237" i="3"/>
  <c r="J238" i="3"/>
  <c r="K238" i="3" s="1"/>
  <c r="F238" i="3"/>
  <c r="J239" i="3"/>
  <c r="K239" i="3" s="1"/>
  <c r="F239" i="3"/>
  <c r="J240" i="3"/>
  <c r="K240" i="3" s="1"/>
  <c r="F240" i="3"/>
  <c r="J241" i="3"/>
  <c r="K241" i="3" s="1"/>
  <c r="F241" i="3"/>
  <c r="J242" i="3"/>
  <c r="K242" i="3" s="1"/>
  <c r="F242" i="3"/>
  <c r="J243" i="3"/>
  <c r="K243" i="3" s="1"/>
  <c r="F243" i="3"/>
  <c r="J244" i="3"/>
  <c r="K244" i="3" s="1"/>
  <c r="F244" i="3"/>
  <c r="J245" i="3"/>
  <c r="K245" i="3" s="1"/>
  <c r="F245" i="3"/>
  <c r="J246" i="3"/>
  <c r="K246" i="3" s="1"/>
  <c r="F246" i="3"/>
  <c r="J247" i="3"/>
  <c r="K247" i="3" s="1"/>
  <c r="F247" i="3"/>
  <c r="J248" i="3"/>
  <c r="K248" i="3"/>
  <c r="F248" i="3"/>
  <c r="J249" i="3"/>
  <c r="K249" i="3" s="1"/>
  <c r="F249" i="3"/>
  <c r="J250" i="3"/>
  <c r="K250" i="3" s="1"/>
  <c r="F250" i="3"/>
  <c r="J251" i="3"/>
  <c r="K251" i="3" s="1"/>
  <c r="F251" i="3"/>
  <c r="J252" i="3"/>
  <c r="K252" i="3" s="1"/>
  <c r="F252" i="3"/>
  <c r="J253" i="3"/>
  <c r="K253" i="3" s="1"/>
  <c r="F253" i="3"/>
  <c r="J254" i="3"/>
  <c r="K254" i="3" s="1"/>
  <c r="F254" i="3"/>
  <c r="J255" i="3"/>
  <c r="K255" i="3" s="1"/>
  <c r="F255" i="3"/>
  <c r="J256" i="3"/>
  <c r="K256" i="3" s="1"/>
  <c r="F256" i="3"/>
  <c r="J257" i="3"/>
  <c r="K257" i="3" s="1"/>
  <c r="F257" i="3"/>
  <c r="J258" i="3"/>
  <c r="K258" i="3" s="1"/>
  <c r="F258" i="3"/>
  <c r="J259" i="3"/>
  <c r="K259" i="3" s="1"/>
  <c r="F259" i="3"/>
  <c r="J260" i="3"/>
  <c r="K260" i="3" s="1"/>
  <c r="F260" i="3"/>
  <c r="J261" i="3"/>
  <c r="K261" i="3" s="1"/>
  <c r="F261" i="3"/>
  <c r="J262" i="3"/>
  <c r="K262" i="3" s="1"/>
  <c r="F262" i="3"/>
  <c r="J263" i="3"/>
  <c r="K263" i="3" s="1"/>
  <c r="F263" i="3"/>
  <c r="J264" i="3"/>
  <c r="K264" i="3" s="1"/>
  <c r="F264" i="3"/>
  <c r="J265" i="3"/>
  <c r="K265" i="3" s="1"/>
  <c r="F265" i="3"/>
  <c r="J266" i="3"/>
  <c r="K266" i="3" s="1"/>
  <c r="F266" i="3"/>
  <c r="J267" i="3"/>
  <c r="K267" i="3" s="1"/>
  <c r="F267" i="3"/>
  <c r="J268" i="3"/>
  <c r="K268" i="3" s="1"/>
  <c r="F268" i="3"/>
  <c r="J269" i="3"/>
  <c r="K269" i="3"/>
  <c r="F269" i="3"/>
  <c r="J270" i="3"/>
  <c r="K270" i="3" s="1"/>
  <c r="F270" i="3"/>
  <c r="J271" i="3"/>
  <c r="K271" i="3" s="1"/>
  <c r="L271" i="3" s="1"/>
  <c r="F271" i="3"/>
  <c r="J272" i="3"/>
  <c r="K272" i="3" s="1"/>
  <c r="L272" i="3" s="1"/>
  <c r="O272" i="3" s="1"/>
  <c r="D274" i="22" s="1"/>
  <c r="F272" i="3"/>
  <c r="J273" i="3"/>
  <c r="K273" i="3" s="1"/>
  <c r="F273" i="3"/>
  <c r="J274" i="3"/>
  <c r="K274" i="3" s="1"/>
  <c r="F274" i="3"/>
  <c r="J275" i="3"/>
  <c r="K275" i="3" s="1"/>
  <c r="L275" i="3" s="1"/>
  <c r="F275" i="3"/>
  <c r="J276" i="3"/>
  <c r="K276" i="3" s="1"/>
  <c r="F276" i="3"/>
  <c r="J277" i="3"/>
  <c r="K277" i="3" s="1"/>
  <c r="F277" i="3"/>
  <c r="J278" i="3"/>
  <c r="K278" i="3" s="1"/>
  <c r="F278" i="3"/>
  <c r="J279" i="3"/>
  <c r="K279" i="3" s="1"/>
  <c r="F279" i="3"/>
  <c r="J280" i="3"/>
  <c r="K280" i="3" s="1"/>
  <c r="F280" i="3"/>
  <c r="J281" i="3"/>
  <c r="K281" i="3" s="1"/>
  <c r="F281" i="3"/>
  <c r="J282" i="3"/>
  <c r="K282" i="3"/>
  <c r="L282" i="3" s="1"/>
  <c r="O282" i="3" s="1"/>
  <c r="D284" i="22" s="1"/>
  <c r="F282" i="3"/>
  <c r="J283" i="3"/>
  <c r="K283" i="3" s="1"/>
  <c r="F283" i="3"/>
  <c r="J284" i="3"/>
  <c r="K284" i="3" s="1"/>
  <c r="L284" i="3" s="1"/>
  <c r="O284" i="3" s="1"/>
  <c r="D286" i="22" s="1"/>
  <c r="F284" i="3"/>
  <c r="J285" i="3"/>
  <c r="K285" i="3" s="1"/>
  <c r="F285" i="3"/>
  <c r="J286" i="3"/>
  <c r="K286" i="3" s="1"/>
  <c r="F286" i="3"/>
  <c r="J287" i="3"/>
  <c r="K287" i="3" s="1"/>
  <c r="F287" i="3"/>
  <c r="J288" i="3"/>
  <c r="K288" i="3" s="1"/>
  <c r="F288" i="3"/>
  <c r="J289" i="3"/>
  <c r="K289" i="3" s="1"/>
  <c r="F289" i="3"/>
  <c r="J290" i="3"/>
  <c r="K290" i="3" s="1"/>
  <c r="F290" i="3"/>
  <c r="J291" i="3"/>
  <c r="K291" i="3" s="1"/>
  <c r="F291" i="3"/>
  <c r="J292" i="3"/>
  <c r="K292" i="3" s="1"/>
  <c r="F292" i="3"/>
  <c r="J293" i="3"/>
  <c r="K293" i="3" s="1"/>
  <c r="F293" i="3"/>
  <c r="J294" i="3"/>
  <c r="K294" i="3" s="1"/>
  <c r="F294" i="3"/>
  <c r="J295" i="3"/>
  <c r="K295" i="3" s="1"/>
  <c r="F295" i="3"/>
  <c r="J296" i="3"/>
  <c r="K296" i="3" s="1"/>
  <c r="F296" i="3"/>
  <c r="J297" i="3"/>
  <c r="K297" i="3" s="1"/>
  <c r="F297" i="3"/>
  <c r="J298" i="3"/>
  <c r="K298" i="3" s="1"/>
  <c r="F298" i="3"/>
  <c r="J299" i="3"/>
  <c r="K299" i="3" s="1"/>
  <c r="F299" i="3"/>
  <c r="J300" i="3"/>
  <c r="K300" i="3" s="1"/>
  <c r="F300" i="3"/>
  <c r="J301" i="3"/>
  <c r="K301" i="3" s="1"/>
  <c r="F301" i="3"/>
  <c r="J302" i="3"/>
  <c r="K302" i="3" s="1"/>
  <c r="F302" i="3"/>
  <c r="J303" i="3"/>
  <c r="K303" i="3" s="1"/>
  <c r="F303" i="3"/>
  <c r="J304" i="3"/>
  <c r="K304" i="3" s="1"/>
  <c r="F304" i="3"/>
  <c r="J305" i="3"/>
  <c r="K305" i="3" s="1"/>
  <c r="L305" i="3" s="1"/>
  <c r="O305" i="3" s="1"/>
  <c r="D307" i="22" s="1"/>
  <c r="F305" i="3"/>
  <c r="J306" i="3"/>
  <c r="K306" i="3" s="1"/>
  <c r="F306" i="3"/>
  <c r="J307" i="3"/>
  <c r="K307" i="3" s="1"/>
  <c r="L307" i="3" s="1"/>
  <c r="F307" i="3"/>
  <c r="J308" i="3"/>
  <c r="K308" i="3" s="1"/>
  <c r="F308" i="3"/>
  <c r="J309" i="3"/>
  <c r="K309" i="3" s="1"/>
  <c r="F309" i="3"/>
  <c r="J310" i="3"/>
  <c r="K310" i="3" s="1"/>
  <c r="F310" i="3"/>
  <c r="J311" i="3"/>
  <c r="K311" i="3" s="1"/>
  <c r="F311" i="3"/>
  <c r="J312" i="3"/>
  <c r="K312" i="3" s="1"/>
  <c r="F312" i="3"/>
  <c r="J313" i="3"/>
  <c r="K313" i="3" s="1"/>
  <c r="F313" i="3"/>
  <c r="J314" i="3"/>
  <c r="K314" i="3" s="1"/>
  <c r="F314" i="3"/>
  <c r="J315" i="3"/>
  <c r="K315" i="3" s="1"/>
  <c r="F315" i="3"/>
  <c r="J316" i="3"/>
  <c r="K316" i="3" s="1"/>
  <c r="F316" i="3"/>
  <c r="J317" i="3"/>
  <c r="K317" i="3" s="1"/>
  <c r="F317" i="3"/>
  <c r="J318" i="3"/>
  <c r="K318" i="3" s="1"/>
  <c r="F318" i="3"/>
  <c r="J319" i="3"/>
  <c r="K319" i="3" s="1"/>
  <c r="F319" i="3"/>
  <c r="J320" i="3"/>
  <c r="K320" i="3" s="1"/>
  <c r="F320" i="3"/>
  <c r="J321" i="3"/>
  <c r="K321" i="3" s="1"/>
  <c r="F321" i="3"/>
  <c r="J322" i="3"/>
  <c r="K322" i="3" s="1"/>
  <c r="F322" i="3"/>
  <c r="J323" i="3"/>
  <c r="K323" i="3" s="1"/>
  <c r="F323" i="3"/>
  <c r="J324" i="3"/>
  <c r="K324" i="3" s="1"/>
  <c r="F324" i="3"/>
  <c r="J325" i="3"/>
  <c r="K325" i="3" s="1"/>
  <c r="F325" i="3"/>
  <c r="J326" i="3"/>
  <c r="K326" i="3" s="1"/>
  <c r="F326" i="3"/>
  <c r="J327" i="3"/>
  <c r="K327" i="3" s="1"/>
  <c r="F327" i="3"/>
  <c r="J328" i="3"/>
  <c r="K328" i="3" s="1"/>
  <c r="F328" i="3"/>
  <c r="J329" i="3"/>
  <c r="K329" i="3" s="1"/>
  <c r="F329" i="3"/>
  <c r="J330" i="3"/>
  <c r="K330" i="3" s="1"/>
  <c r="F330" i="3"/>
  <c r="J331" i="3"/>
  <c r="K331" i="3" s="1"/>
  <c r="F331" i="3"/>
  <c r="J332" i="3"/>
  <c r="K332" i="3" s="1"/>
  <c r="L332" i="3" s="1"/>
  <c r="F332" i="3"/>
  <c r="J333" i="3"/>
  <c r="K333" i="3" s="1"/>
  <c r="F333" i="3"/>
  <c r="J334" i="3"/>
  <c r="K334" i="3" s="1"/>
  <c r="F334" i="3"/>
  <c r="J335" i="3"/>
  <c r="K335" i="3" s="1"/>
  <c r="L335" i="3" s="1"/>
  <c r="F335" i="3"/>
  <c r="J336" i="3"/>
  <c r="K336" i="3" s="1"/>
  <c r="L336" i="3" s="1"/>
  <c r="F336" i="3"/>
  <c r="J337" i="3"/>
  <c r="K337" i="3" s="1"/>
  <c r="F337" i="3"/>
  <c r="J338" i="3"/>
  <c r="K338" i="3" s="1"/>
  <c r="F338" i="3"/>
  <c r="J339" i="3"/>
  <c r="K339" i="3" s="1"/>
  <c r="F339" i="3"/>
  <c r="J340" i="3"/>
  <c r="K340" i="3"/>
  <c r="F340" i="3"/>
  <c r="J341" i="3"/>
  <c r="K341" i="3" s="1"/>
  <c r="F341" i="3"/>
  <c r="J345" i="3"/>
  <c r="K345" i="3" s="1"/>
  <c r="F345" i="3"/>
  <c r="J346" i="3"/>
  <c r="K346" i="3" s="1"/>
  <c r="F346" i="3"/>
  <c r="J347" i="3"/>
  <c r="K347" i="3" s="1"/>
  <c r="L347" i="3" s="1"/>
  <c r="F347" i="3"/>
  <c r="J348" i="3"/>
  <c r="K348" i="3" s="1"/>
  <c r="F348" i="3"/>
  <c r="F84" i="4"/>
  <c r="I84" i="4" s="1"/>
  <c r="F86" i="22" s="1"/>
  <c r="F85" i="4"/>
  <c r="I85" i="4" s="1"/>
  <c r="F87" i="22" s="1"/>
  <c r="F86" i="4"/>
  <c r="I86" i="4" s="1"/>
  <c r="F88" i="22" s="1"/>
  <c r="F87" i="4"/>
  <c r="I87" i="4" s="1"/>
  <c r="F89" i="22" s="1"/>
  <c r="F88" i="4"/>
  <c r="I88" i="4" s="1"/>
  <c r="F90" i="22" s="1"/>
  <c r="F89" i="4"/>
  <c r="I89" i="4" s="1"/>
  <c r="F91" i="22" s="1"/>
  <c r="F90" i="4"/>
  <c r="I90" i="4" s="1"/>
  <c r="F92" i="22" s="1"/>
  <c r="F91" i="4"/>
  <c r="I91" i="4"/>
  <c r="F93" i="22" s="1"/>
  <c r="F92" i="4"/>
  <c r="I92" i="4" s="1"/>
  <c r="F94" i="22" s="1"/>
  <c r="F93" i="4"/>
  <c r="I93" i="4" s="1"/>
  <c r="F95" i="22" s="1"/>
  <c r="F94" i="4"/>
  <c r="I94" i="4" s="1"/>
  <c r="F96" i="22" s="1"/>
  <c r="F95" i="4"/>
  <c r="I95" i="4" s="1"/>
  <c r="F97" i="22" s="1"/>
  <c r="F96" i="4"/>
  <c r="I96" i="4" s="1"/>
  <c r="F98" i="22" s="1"/>
  <c r="F97" i="4"/>
  <c r="I97" i="4" s="1"/>
  <c r="F99" i="22" s="1"/>
  <c r="F98" i="4"/>
  <c r="I98" i="4" s="1"/>
  <c r="F100" i="22" s="1"/>
  <c r="F99" i="4"/>
  <c r="I99" i="4" s="1"/>
  <c r="F101" i="22" s="1"/>
  <c r="F100" i="4"/>
  <c r="I100" i="4" s="1"/>
  <c r="F102" i="22" s="1"/>
  <c r="F101" i="4"/>
  <c r="I101" i="4" s="1"/>
  <c r="F103" i="22" s="1"/>
  <c r="F102" i="4"/>
  <c r="I102" i="4" s="1"/>
  <c r="F104" i="22" s="1"/>
  <c r="F103" i="4"/>
  <c r="I103" i="4" s="1"/>
  <c r="F105" i="22" s="1"/>
  <c r="F104" i="4"/>
  <c r="I104" i="4"/>
  <c r="F106" i="22" s="1"/>
  <c r="F105" i="4"/>
  <c r="I105" i="4" s="1"/>
  <c r="F107" i="22" s="1"/>
  <c r="F106" i="4"/>
  <c r="I106" i="4" s="1"/>
  <c r="F108" i="22" s="1"/>
  <c r="F107" i="4"/>
  <c r="I107" i="4" s="1"/>
  <c r="F109" i="22" s="1"/>
  <c r="F108" i="4"/>
  <c r="I108" i="4" s="1"/>
  <c r="F110" i="22" s="1"/>
  <c r="F110" i="4"/>
  <c r="I110" i="4" s="1"/>
  <c r="F112" i="22" s="1"/>
  <c r="F111" i="4"/>
  <c r="I111" i="4" s="1"/>
  <c r="F113" i="22" s="1"/>
  <c r="F112" i="4"/>
  <c r="I112" i="4" s="1"/>
  <c r="F114" i="22" s="1"/>
  <c r="F113" i="4"/>
  <c r="I113" i="4" s="1"/>
  <c r="F115" i="22" s="1"/>
  <c r="F114" i="4"/>
  <c r="I114" i="4" s="1"/>
  <c r="F116" i="22" s="1"/>
  <c r="F115" i="4"/>
  <c r="I115" i="4" s="1"/>
  <c r="F117" i="22" s="1"/>
  <c r="F116" i="4"/>
  <c r="I116" i="4" s="1"/>
  <c r="F118" i="22" s="1"/>
  <c r="F117" i="4"/>
  <c r="I117" i="4" s="1"/>
  <c r="F119" i="22" s="1"/>
  <c r="F118" i="4"/>
  <c r="I118" i="4"/>
  <c r="F120" i="22" s="1"/>
  <c r="F119" i="4"/>
  <c r="I119" i="4" s="1"/>
  <c r="F121" i="22" s="1"/>
  <c r="F120" i="4"/>
  <c r="I120" i="4" s="1"/>
  <c r="F122" i="22" s="1"/>
  <c r="F121" i="4"/>
  <c r="I121" i="4" s="1"/>
  <c r="F123" i="22" s="1"/>
  <c r="F122" i="4"/>
  <c r="I122" i="4" s="1"/>
  <c r="F124" i="22" s="1"/>
  <c r="F123" i="4"/>
  <c r="I123" i="4" s="1"/>
  <c r="F125" i="22" s="1"/>
  <c r="F124" i="4"/>
  <c r="I124" i="4" s="1"/>
  <c r="F126" i="22" s="1"/>
  <c r="F125" i="4"/>
  <c r="I125" i="4" s="1"/>
  <c r="F127" i="22" s="1"/>
  <c r="F126" i="4"/>
  <c r="I126" i="4" s="1"/>
  <c r="F128" i="22" s="1"/>
  <c r="F127" i="4"/>
  <c r="I127" i="4" s="1"/>
  <c r="F129" i="22" s="1"/>
  <c r="F128" i="4"/>
  <c r="I128" i="4" s="1"/>
  <c r="F130" i="22" s="1"/>
  <c r="F129" i="4"/>
  <c r="I129" i="4" s="1"/>
  <c r="F131" i="22" s="1"/>
  <c r="F130" i="4"/>
  <c r="I130" i="4" s="1"/>
  <c r="F132" i="22" s="1"/>
  <c r="F131" i="4"/>
  <c r="I131" i="4" s="1"/>
  <c r="F133" i="22" s="1"/>
  <c r="F132" i="4"/>
  <c r="I132" i="4" s="1"/>
  <c r="F134" i="22" s="1"/>
  <c r="F133" i="4"/>
  <c r="I133" i="4"/>
  <c r="F135" i="22" s="1"/>
  <c r="F134" i="4"/>
  <c r="I134" i="4" s="1"/>
  <c r="F136" i="22" s="1"/>
  <c r="F135" i="4"/>
  <c r="I135" i="4" s="1"/>
  <c r="F137" i="22" s="1"/>
  <c r="F136" i="4"/>
  <c r="I136" i="4" s="1"/>
  <c r="F138" i="22" s="1"/>
  <c r="F137" i="4"/>
  <c r="I137" i="4" s="1"/>
  <c r="F139" i="22" s="1"/>
  <c r="F138" i="4"/>
  <c r="I138" i="4" s="1"/>
  <c r="F140" i="22" s="1"/>
  <c r="F139" i="4"/>
  <c r="I139" i="4" s="1"/>
  <c r="F141" i="22" s="1"/>
  <c r="F140" i="4"/>
  <c r="I140" i="4" s="1"/>
  <c r="F142" i="22" s="1"/>
  <c r="F141" i="4"/>
  <c r="I141" i="4" s="1"/>
  <c r="F143" i="22" s="1"/>
  <c r="F142" i="4"/>
  <c r="I142" i="4" s="1"/>
  <c r="F144" i="22" s="1"/>
  <c r="F143" i="4"/>
  <c r="I143" i="4" s="1"/>
  <c r="F145" i="22" s="1"/>
  <c r="F144" i="4"/>
  <c r="I144" i="4" s="1"/>
  <c r="F146" i="22" s="1"/>
  <c r="F145" i="4"/>
  <c r="I145" i="4" s="1"/>
  <c r="F147" i="22" s="1"/>
  <c r="F146" i="4"/>
  <c r="I146" i="4" s="1"/>
  <c r="F148" i="22" s="1"/>
  <c r="F147" i="4"/>
  <c r="I147" i="4" s="1"/>
  <c r="F149" i="22" s="1"/>
  <c r="F148" i="4"/>
  <c r="I148" i="4" s="1"/>
  <c r="F150" i="22" s="1"/>
  <c r="F149" i="4"/>
  <c r="I149" i="4" s="1"/>
  <c r="F151" i="22" s="1"/>
  <c r="F150" i="4"/>
  <c r="I150" i="4" s="1"/>
  <c r="F152" i="22" s="1"/>
  <c r="F151" i="4"/>
  <c r="I151" i="4" s="1"/>
  <c r="F153" i="22" s="1"/>
  <c r="F152" i="4"/>
  <c r="I152" i="4" s="1"/>
  <c r="F154" i="22" s="1"/>
  <c r="F153" i="4"/>
  <c r="I153" i="4" s="1"/>
  <c r="F155" i="22" s="1"/>
  <c r="F154" i="4"/>
  <c r="I154" i="4" s="1"/>
  <c r="F156" i="22" s="1"/>
  <c r="F155" i="4"/>
  <c r="I155" i="4" s="1"/>
  <c r="F157" i="22" s="1"/>
  <c r="F156" i="4"/>
  <c r="I156" i="4" s="1"/>
  <c r="F158" i="22"/>
  <c r="F157" i="4"/>
  <c r="I157" i="4" s="1"/>
  <c r="F159" i="22" s="1"/>
  <c r="F158" i="4"/>
  <c r="I158" i="4" s="1"/>
  <c r="F160" i="22" s="1"/>
  <c r="F159" i="4"/>
  <c r="I159" i="4" s="1"/>
  <c r="F161" i="22" s="1"/>
  <c r="F160" i="4"/>
  <c r="I160" i="4" s="1"/>
  <c r="F162" i="22" s="1"/>
  <c r="F161" i="4"/>
  <c r="I161" i="4" s="1"/>
  <c r="F163" i="22" s="1"/>
  <c r="F162" i="4"/>
  <c r="I162" i="4" s="1"/>
  <c r="F164" i="22" s="1"/>
  <c r="F163" i="4"/>
  <c r="I163" i="4" s="1"/>
  <c r="F165" i="22" s="1"/>
  <c r="F164" i="4"/>
  <c r="I164" i="4" s="1"/>
  <c r="F166" i="22" s="1"/>
  <c r="F165" i="4"/>
  <c r="I165" i="4" s="1"/>
  <c r="F167" i="22" s="1"/>
  <c r="F166" i="4"/>
  <c r="I166" i="4" s="1"/>
  <c r="F168" i="22" s="1"/>
  <c r="F167" i="4"/>
  <c r="I167" i="4" s="1"/>
  <c r="F169" i="22" s="1"/>
  <c r="F168" i="4"/>
  <c r="I168" i="4" s="1"/>
  <c r="F170" i="22" s="1"/>
  <c r="F169" i="4"/>
  <c r="I169" i="4" s="1"/>
  <c r="F171" i="22" s="1"/>
  <c r="F170" i="4"/>
  <c r="I170" i="4" s="1"/>
  <c r="F172" i="22" s="1"/>
  <c r="F171" i="4"/>
  <c r="I171" i="4" s="1"/>
  <c r="F173" i="22" s="1"/>
  <c r="F172" i="4"/>
  <c r="I172" i="4" s="1"/>
  <c r="F174" i="22" s="1"/>
  <c r="F173" i="4"/>
  <c r="I173" i="4" s="1"/>
  <c r="F175" i="22" s="1"/>
  <c r="F174" i="4"/>
  <c r="I174" i="4" s="1"/>
  <c r="F176" i="22" s="1"/>
  <c r="F175" i="4"/>
  <c r="I175" i="4"/>
  <c r="F177" i="22" s="1"/>
  <c r="F176" i="4"/>
  <c r="I176" i="4" s="1"/>
  <c r="F178" i="22" s="1"/>
  <c r="F177" i="4"/>
  <c r="I177" i="4" s="1"/>
  <c r="F179" i="22" s="1"/>
  <c r="F178" i="4"/>
  <c r="I178" i="4" s="1"/>
  <c r="F180" i="22" s="1"/>
  <c r="F179" i="4"/>
  <c r="I179" i="4" s="1"/>
  <c r="F181" i="22" s="1"/>
  <c r="F180" i="4"/>
  <c r="I180" i="4" s="1"/>
  <c r="F182" i="22" s="1"/>
  <c r="F181" i="4"/>
  <c r="I181" i="4" s="1"/>
  <c r="F183" i="22" s="1"/>
  <c r="F182" i="4"/>
  <c r="I182" i="4" s="1"/>
  <c r="F184" i="22" s="1"/>
  <c r="F183" i="4"/>
  <c r="I183" i="4" s="1"/>
  <c r="F185" i="22" s="1"/>
  <c r="F184" i="4"/>
  <c r="I184" i="4" s="1"/>
  <c r="F186" i="22" s="1"/>
  <c r="F185" i="4"/>
  <c r="I185" i="4" s="1"/>
  <c r="F187" i="22" s="1"/>
  <c r="F186" i="4"/>
  <c r="I186" i="4" s="1"/>
  <c r="F188" i="22" s="1"/>
  <c r="F187" i="4"/>
  <c r="I187" i="4" s="1"/>
  <c r="F189" i="22" s="1"/>
  <c r="F188" i="4"/>
  <c r="I188" i="4" s="1"/>
  <c r="F190" i="22" s="1"/>
  <c r="F189" i="4"/>
  <c r="I189" i="4" s="1"/>
  <c r="F191" i="22" s="1"/>
  <c r="F190" i="4"/>
  <c r="I190" i="4" s="1"/>
  <c r="F192" i="22" s="1"/>
  <c r="F191" i="4"/>
  <c r="I191" i="4"/>
  <c r="F193" i="22" s="1"/>
  <c r="F192" i="4"/>
  <c r="I192" i="4" s="1"/>
  <c r="F194" i="22" s="1"/>
  <c r="F193" i="4"/>
  <c r="I193" i="4" s="1"/>
  <c r="F195" i="22" s="1"/>
  <c r="F194" i="4"/>
  <c r="I194" i="4" s="1"/>
  <c r="F196" i="22" s="1"/>
  <c r="F195" i="4"/>
  <c r="I195" i="4" s="1"/>
  <c r="F197" i="22" s="1"/>
  <c r="F196" i="4"/>
  <c r="I196" i="4" s="1"/>
  <c r="F198" i="22" s="1"/>
  <c r="F197" i="4"/>
  <c r="I197" i="4" s="1"/>
  <c r="F199" i="22" s="1"/>
  <c r="F198" i="4"/>
  <c r="I198" i="4" s="1"/>
  <c r="F200" i="22" s="1"/>
  <c r="F199" i="4"/>
  <c r="I199" i="4" s="1"/>
  <c r="F201" i="22" s="1"/>
  <c r="F200" i="4"/>
  <c r="I200" i="4" s="1"/>
  <c r="F202" i="22" s="1"/>
  <c r="F201" i="4"/>
  <c r="I201" i="4" s="1"/>
  <c r="F203" i="22" s="1"/>
  <c r="F202" i="4"/>
  <c r="I202" i="4" s="1"/>
  <c r="F204" i="22" s="1"/>
  <c r="F203" i="4"/>
  <c r="I203" i="4" s="1"/>
  <c r="F205" i="22" s="1"/>
  <c r="F204" i="4"/>
  <c r="I204" i="4" s="1"/>
  <c r="F206" i="22" s="1"/>
  <c r="F205" i="4"/>
  <c r="I205" i="4" s="1"/>
  <c r="F207" i="22" s="1"/>
  <c r="F206" i="4"/>
  <c r="I206" i="4" s="1"/>
  <c r="F208" i="22" s="1"/>
  <c r="F207" i="4"/>
  <c r="I207" i="4" s="1"/>
  <c r="F209" i="22" s="1"/>
  <c r="F208" i="4"/>
  <c r="I208" i="4" s="1"/>
  <c r="F210" i="22" s="1"/>
  <c r="F209" i="4"/>
  <c r="I209" i="4" s="1"/>
  <c r="F211" i="22" s="1"/>
  <c r="F210" i="4"/>
  <c r="I210" i="4"/>
  <c r="F212" i="22" s="1"/>
  <c r="F211" i="4"/>
  <c r="I211" i="4" s="1"/>
  <c r="F213" i="22" s="1"/>
  <c r="F212" i="4"/>
  <c r="I212" i="4" s="1"/>
  <c r="F214" i="22" s="1"/>
  <c r="F213" i="4"/>
  <c r="I213" i="4" s="1"/>
  <c r="F215" i="22" s="1"/>
  <c r="F214" i="4"/>
  <c r="I214" i="4" s="1"/>
  <c r="F216" i="22" s="1"/>
  <c r="F215" i="4"/>
  <c r="I215" i="4" s="1"/>
  <c r="F217" i="22" s="1"/>
  <c r="F216" i="4"/>
  <c r="I216" i="4" s="1"/>
  <c r="F218" i="22" s="1"/>
  <c r="F217" i="4"/>
  <c r="I217" i="4" s="1"/>
  <c r="F219" i="22" s="1"/>
  <c r="F218" i="4"/>
  <c r="I218" i="4" s="1"/>
  <c r="F220" i="22" s="1"/>
  <c r="F219" i="4"/>
  <c r="I219" i="4" s="1"/>
  <c r="F221" i="22" s="1"/>
  <c r="F220" i="4"/>
  <c r="I220" i="4" s="1"/>
  <c r="F222" i="22" s="1"/>
  <c r="F221" i="4"/>
  <c r="I221" i="4" s="1"/>
  <c r="F223" i="22" s="1"/>
  <c r="F222" i="4"/>
  <c r="I222" i="4" s="1"/>
  <c r="F224" i="22" s="1"/>
  <c r="F223" i="4"/>
  <c r="I223" i="4" s="1"/>
  <c r="F225" i="22" s="1"/>
  <c r="F224" i="4"/>
  <c r="I224" i="4" s="1"/>
  <c r="F226" i="22" s="1"/>
  <c r="F225" i="4"/>
  <c r="I225" i="4" s="1"/>
  <c r="F227" i="22" s="1"/>
  <c r="F226" i="4"/>
  <c r="I226" i="4"/>
  <c r="F228" i="22" s="1"/>
  <c r="F227" i="4"/>
  <c r="I227" i="4" s="1"/>
  <c r="F229" i="22" s="1"/>
  <c r="F228" i="4"/>
  <c r="I228" i="4" s="1"/>
  <c r="F230" i="22" s="1"/>
  <c r="F229" i="4"/>
  <c r="I229" i="4" s="1"/>
  <c r="F231" i="22" s="1"/>
  <c r="F230" i="4"/>
  <c r="I230" i="4" s="1"/>
  <c r="F232" i="22" s="1"/>
  <c r="F231" i="4"/>
  <c r="I231" i="4" s="1"/>
  <c r="F233" i="22" s="1"/>
  <c r="F232" i="4"/>
  <c r="I232" i="4" s="1"/>
  <c r="F234" i="22" s="1"/>
  <c r="F233" i="4"/>
  <c r="I233" i="4"/>
  <c r="F235" i="22" s="1"/>
  <c r="F234" i="4"/>
  <c r="I234" i="4" s="1"/>
  <c r="F236" i="22" s="1"/>
  <c r="F235" i="4"/>
  <c r="I235" i="4" s="1"/>
  <c r="F237" i="22" s="1"/>
  <c r="F236" i="4"/>
  <c r="I236" i="4" s="1"/>
  <c r="F238" i="22" s="1"/>
  <c r="F237" i="4"/>
  <c r="I237" i="4" s="1"/>
  <c r="F239" i="22" s="1"/>
  <c r="F238" i="4"/>
  <c r="I238" i="4" s="1"/>
  <c r="F240" i="22" s="1"/>
  <c r="F239" i="4"/>
  <c r="I239" i="4" s="1"/>
  <c r="F241" i="22" s="1"/>
  <c r="F240" i="4"/>
  <c r="I240" i="4" s="1"/>
  <c r="F242" i="22" s="1"/>
  <c r="F241" i="4"/>
  <c r="I241" i="4" s="1"/>
  <c r="F243" i="22" s="1"/>
  <c r="F242" i="4"/>
  <c r="I242" i="4" s="1"/>
  <c r="F244" i="22" s="1"/>
  <c r="F243" i="4"/>
  <c r="I243" i="4" s="1"/>
  <c r="F245" i="22" s="1"/>
  <c r="F244" i="4"/>
  <c r="I244" i="4" s="1"/>
  <c r="F246" i="22" s="1"/>
  <c r="F245" i="4"/>
  <c r="I245" i="4" s="1"/>
  <c r="F247" i="22" s="1"/>
  <c r="F246" i="4"/>
  <c r="I246" i="4" s="1"/>
  <c r="F248" i="22" s="1"/>
  <c r="F247" i="4"/>
  <c r="I247" i="4" s="1"/>
  <c r="F249" i="22" s="1"/>
  <c r="F248" i="4"/>
  <c r="I248" i="4" s="1"/>
  <c r="F250" i="22" s="1"/>
  <c r="F249" i="4"/>
  <c r="I249" i="4" s="1"/>
  <c r="F251" i="22" s="1"/>
  <c r="F250" i="4"/>
  <c r="I250" i="4" s="1"/>
  <c r="F252" i="22" s="1"/>
  <c r="F251" i="4"/>
  <c r="I251" i="4" s="1"/>
  <c r="F253" i="22" s="1"/>
  <c r="F252" i="4"/>
  <c r="I252" i="4" s="1"/>
  <c r="F254" i="22" s="1"/>
  <c r="F253" i="4"/>
  <c r="I253" i="4" s="1"/>
  <c r="F255" i="22" s="1"/>
  <c r="F254" i="4"/>
  <c r="I254" i="4" s="1"/>
  <c r="F256" i="22" s="1"/>
  <c r="F255" i="4"/>
  <c r="I255" i="4" s="1"/>
  <c r="F257" i="22" s="1"/>
  <c r="F256" i="4"/>
  <c r="I256" i="4" s="1"/>
  <c r="F258" i="22" s="1"/>
  <c r="F257" i="4"/>
  <c r="I257" i="4" s="1"/>
  <c r="F259" i="22" s="1"/>
  <c r="F258" i="4"/>
  <c r="I258" i="4"/>
  <c r="F260" i="22" s="1"/>
  <c r="F259" i="4"/>
  <c r="I259" i="4" s="1"/>
  <c r="F261" i="22" s="1"/>
  <c r="F260" i="4"/>
  <c r="I260" i="4" s="1"/>
  <c r="F262" i="22" s="1"/>
  <c r="F261" i="4"/>
  <c r="I261" i="4" s="1"/>
  <c r="F263" i="22" s="1"/>
  <c r="F262" i="4"/>
  <c r="I262" i="4" s="1"/>
  <c r="F264" i="22" s="1"/>
  <c r="F263" i="4"/>
  <c r="I263" i="4" s="1"/>
  <c r="F265" i="22" s="1"/>
  <c r="F264" i="4"/>
  <c r="I264" i="4" s="1"/>
  <c r="F266" i="22" s="1"/>
  <c r="F265" i="4"/>
  <c r="I265" i="4" s="1"/>
  <c r="F267" i="22" s="1"/>
  <c r="F266" i="4"/>
  <c r="I266" i="4" s="1"/>
  <c r="F268" i="22" s="1"/>
  <c r="F267" i="4"/>
  <c r="I267" i="4" s="1"/>
  <c r="F269" i="22" s="1"/>
  <c r="F268" i="4"/>
  <c r="I268" i="4" s="1"/>
  <c r="F270" i="22" s="1"/>
  <c r="F269" i="4"/>
  <c r="I269" i="4" s="1"/>
  <c r="F271" i="22" s="1"/>
  <c r="F270" i="4"/>
  <c r="I270" i="4" s="1"/>
  <c r="F272" i="22" s="1"/>
  <c r="F271" i="4"/>
  <c r="I271" i="4" s="1"/>
  <c r="F273" i="22" s="1"/>
  <c r="F272" i="4"/>
  <c r="I272" i="4" s="1"/>
  <c r="F274" i="22" s="1"/>
  <c r="F273" i="4"/>
  <c r="I273" i="4" s="1"/>
  <c r="F275" i="22" s="1"/>
  <c r="F274" i="4"/>
  <c r="I274" i="4" s="1"/>
  <c r="F276" i="22" s="1"/>
  <c r="F275" i="4"/>
  <c r="I275" i="4" s="1"/>
  <c r="F277" i="22" s="1"/>
  <c r="F276" i="4"/>
  <c r="I276" i="4" s="1"/>
  <c r="F278" i="22" s="1"/>
  <c r="F277" i="4"/>
  <c r="I277" i="4" s="1"/>
  <c r="F279" i="22" s="1"/>
  <c r="F278" i="4"/>
  <c r="I278" i="4" s="1"/>
  <c r="F280" i="22" s="1"/>
  <c r="F279" i="4"/>
  <c r="I279" i="4" s="1"/>
  <c r="F281" i="22" s="1"/>
  <c r="F280" i="4"/>
  <c r="I280" i="4"/>
  <c r="F282" i="22" s="1"/>
  <c r="F281" i="4"/>
  <c r="I281" i="4" s="1"/>
  <c r="F283" i="22" s="1"/>
  <c r="F282" i="4"/>
  <c r="I282" i="4" s="1"/>
  <c r="F284" i="22" s="1"/>
  <c r="F283" i="4"/>
  <c r="I283" i="4" s="1"/>
  <c r="F285" i="22" s="1"/>
  <c r="F284" i="4"/>
  <c r="I284" i="4" s="1"/>
  <c r="F286" i="22" s="1"/>
  <c r="F285" i="4"/>
  <c r="I285" i="4" s="1"/>
  <c r="F287" i="22" s="1"/>
  <c r="F286" i="4"/>
  <c r="I286" i="4" s="1"/>
  <c r="F288" i="22" s="1"/>
  <c r="F287" i="4"/>
  <c r="I287" i="4" s="1"/>
  <c r="F289" i="22" s="1"/>
  <c r="F288" i="4"/>
  <c r="I288" i="4" s="1"/>
  <c r="F290" i="22" s="1"/>
  <c r="F289" i="4"/>
  <c r="I289" i="4" s="1"/>
  <c r="F291" i="22" s="1"/>
  <c r="F290" i="4"/>
  <c r="I290" i="4" s="1"/>
  <c r="F292" i="22" s="1"/>
  <c r="F291" i="4"/>
  <c r="I291" i="4" s="1"/>
  <c r="F293" i="22" s="1"/>
  <c r="F292" i="4"/>
  <c r="I292" i="4"/>
  <c r="F294" i="22" s="1"/>
  <c r="F293" i="4"/>
  <c r="I293" i="4" s="1"/>
  <c r="F295" i="22" s="1"/>
  <c r="F294" i="4"/>
  <c r="I294" i="4" s="1"/>
  <c r="F296" i="22" s="1"/>
  <c r="F295" i="4"/>
  <c r="I295" i="4" s="1"/>
  <c r="F297" i="22" s="1"/>
  <c r="F296" i="4"/>
  <c r="I296" i="4" s="1"/>
  <c r="F298" i="22" s="1"/>
  <c r="F297" i="4"/>
  <c r="I297" i="4" s="1"/>
  <c r="F299" i="22" s="1"/>
  <c r="F298" i="4"/>
  <c r="I298" i="4" s="1"/>
  <c r="F300" i="22" s="1"/>
  <c r="F299" i="4"/>
  <c r="I299" i="4" s="1"/>
  <c r="F301" i="22" s="1"/>
  <c r="F300" i="4"/>
  <c r="I300" i="4" s="1"/>
  <c r="F302" i="22" s="1"/>
  <c r="F301" i="4"/>
  <c r="I301" i="4" s="1"/>
  <c r="F303" i="22" s="1"/>
  <c r="F302" i="4"/>
  <c r="I302" i="4" s="1"/>
  <c r="F304" i="22" s="1"/>
  <c r="F303" i="4"/>
  <c r="I303" i="4" s="1"/>
  <c r="F305" i="22" s="1"/>
  <c r="F304" i="4"/>
  <c r="I304" i="4" s="1"/>
  <c r="F306" i="22" s="1"/>
  <c r="F305" i="4"/>
  <c r="I305" i="4" s="1"/>
  <c r="F307" i="22" s="1"/>
  <c r="F306" i="4"/>
  <c r="I306" i="4" s="1"/>
  <c r="F308" i="22" s="1"/>
  <c r="F307" i="4"/>
  <c r="I307" i="4" s="1"/>
  <c r="F309" i="22" s="1"/>
  <c r="F308" i="4"/>
  <c r="I308" i="4" s="1"/>
  <c r="F310" i="22" s="1"/>
  <c r="F309" i="4"/>
  <c r="I309" i="4" s="1"/>
  <c r="F311" i="22" s="1"/>
  <c r="F310" i="4"/>
  <c r="I310" i="4" s="1"/>
  <c r="F312" i="22" s="1"/>
  <c r="F311" i="4"/>
  <c r="I311" i="4" s="1"/>
  <c r="F313" i="22" s="1"/>
  <c r="F312" i="4"/>
  <c r="I312" i="4" s="1"/>
  <c r="F314" i="22" s="1"/>
  <c r="F313" i="4"/>
  <c r="I313" i="4" s="1"/>
  <c r="F315" i="22" s="1"/>
  <c r="F314" i="4"/>
  <c r="I314" i="4" s="1"/>
  <c r="F316" i="22" s="1"/>
  <c r="F315" i="4"/>
  <c r="I315" i="4" s="1"/>
  <c r="F317" i="22" s="1"/>
  <c r="F316" i="4"/>
  <c r="I316" i="4" s="1"/>
  <c r="F318" i="22" s="1"/>
  <c r="F317" i="4"/>
  <c r="I317" i="4"/>
  <c r="F319" i="22" s="1"/>
  <c r="F318" i="4"/>
  <c r="I318" i="4" s="1"/>
  <c r="F320" i="22" s="1"/>
  <c r="F319" i="4"/>
  <c r="I319" i="4" s="1"/>
  <c r="F321" i="22" s="1"/>
  <c r="F320" i="4"/>
  <c r="I320" i="4"/>
  <c r="F322" i="22" s="1"/>
  <c r="F321" i="4"/>
  <c r="I321" i="4" s="1"/>
  <c r="F323" i="22" s="1"/>
  <c r="F322" i="4"/>
  <c r="I322" i="4" s="1"/>
  <c r="F324" i="22" s="1"/>
  <c r="F323" i="4"/>
  <c r="I323" i="4" s="1"/>
  <c r="F325" i="22" s="1"/>
  <c r="F324" i="4"/>
  <c r="I324" i="4" s="1"/>
  <c r="F326" i="22" s="1"/>
  <c r="F325" i="4"/>
  <c r="I325" i="4" s="1"/>
  <c r="F327" i="22" s="1"/>
  <c r="F326" i="4"/>
  <c r="I326" i="4" s="1"/>
  <c r="F328" i="22" s="1"/>
  <c r="F327" i="4"/>
  <c r="I327" i="4" s="1"/>
  <c r="F329" i="22" s="1"/>
  <c r="F328" i="4"/>
  <c r="I328" i="4" s="1"/>
  <c r="F330" i="22" s="1"/>
  <c r="F329" i="4"/>
  <c r="I329" i="4" s="1"/>
  <c r="F331" i="22" s="1"/>
  <c r="F330" i="4"/>
  <c r="I330" i="4" s="1"/>
  <c r="F332" i="22" s="1"/>
  <c r="F331" i="4"/>
  <c r="I331" i="4" s="1"/>
  <c r="F333" i="22" s="1"/>
  <c r="F332" i="4"/>
  <c r="I332" i="4" s="1"/>
  <c r="F334" i="22" s="1"/>
  <c r="F333" i="4"/>
  <c r="I333" i="4" s="1"/>
  <c r="F335" i="22" s="1"/>
  <c r="F334" i="4"/>
  <c r="I334" i="4" s="1"/>
  <c r="F336" i="22" s="1"/>
  <c r="F335" i="4"/>
  <c r="I335" i="4" s="1"/>
  <c r="F337" i="22" s="1"/>
  <c r="F336" i="4"/>
  <c r="I336" i="4" s="1"/>
  <c r="F338" i="22" s="1"/>
  <c r="F337" i="4"/>
  <c r="I337" i="4" s="1"/>
  <c r="F339" i="22" s="1"/>
  <c r="F338" i="4"/>
  <c r="I338" i="4" s="1"/>
  <c r="F340" i="22" s="1"/>
  <c r="F339" i="4"/>
  <c r="I339" i="4" s="1"/>
  <c r="F341" i="22" s="1"/>
  <c r="F340" i="4"/>
  <c r="I340" i="4"/>
  <c r="F342" i="22" s="1"/>
  <c r="F341" i="4"/>
  <c r="I341" i="4" s="1"/>
  <c r="F343" i="22" s="1"/>
  <c r="F342" i="4"/>
  <c r="I342" i="4" s="1"/>
  <c r="F344" i="22" s="1"/>
  <c r="F343" i="4"/>
  <c r="I343" i="4" s="1"/>
  <c r="F345" i="22" s="1"/>
  <c r="C344" i="4"/>
  <c r="F344" i="4" s="1"/>
  <c r="G344" i="4"/>
  <c r="G349" i="4" s="1"/>
  <c r="G1101" i="4" s="1"/>
  <c r="F345" i="4"/>
  <c r="I345" i="4" s="1"/>
  <c r="F347" i="22" s="1"/>
  <c r="F346" i="4"/>
  <c r="I346" i="4" s="1"/>
  <c r="F348" i="22" s="1"/>
  <c r="F347" i="4"/>
  <c r="I347" i="4" s="1"/>
  <c r="F349" i="22" s="1"/>
  <c r="F348" i="4"/>
  <c r="I348" i="4" s="1"/>
  <c r="F350" i="22" s="1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J84" i="5"/>
  <c r="K84" i="5" s="1"/>
  <c r="J85" i="5"/>
  <c r="K85" i="5" s="1"/>
  <c r="L85" i="5" s="1"/>
  <c r="J86" i="5"/>
  <c r="K86" i="5" s="1"/>
  <c r="L86" i="5" s="1"/>
  <c r="M86" i="5" s="1"/>
  <c r="J87" i="5"/>
  <c r="K87" i="5" s="1"/>
  <c r="L87" i="5" s="1"/>
  <c r="J88" i="5"/>
  <c r="K88" i="5" s="1"/>
  <c r="L88" i="5" s="1"/>
  <c r="J89" i="5"/>
  <c r="K89" i="5" s="1"/>
  <c r="L89" i="5" s="1"/>
  <c r="J90" i="5"/>
  <c r="K90" i="5" s="1"/>
  <c r="L90" i="5" s="1"/>
  <c r="M90" i="5" s="1"/>
  <c r="J91" i="5"/>
  <c r="K91" i="5" s="1"/>
  <c r="L91" i="5" s="1"/>
  <c r="J92" i="5"/>
  <c r="K92" i="5" s="1"/>
  <c r="L92" i="5" s="1"/>
  <c r="J93" i="5"/>
  <c r="K93" i="5"/>
  <c r="L93" i="5" s="1"/>
  <c r="J94" i="5"/>
  <c r="K94" i="5" s="1"/>
  <c r="L94" i="5" s="1"/>
  <c r="J95" i="5"/>
  <c r="K95" i="5" s="1"/>
  <c r="L95" i="5" s="1"/>
  <c r="J96" i="5"/>
  <c r="K96" i="5" s="1"/>
  <c r="L96" i="5" s="1"/>
  <c r="J97" i="5"/>
  <c r="K97" i="5" s="1"/>
  <c r="L97" i="5" s="1"/>
  <c r="J98" i="5"/>
  <c r="K98" i="5" s="1"/>
  <c r="L98" i="5" s="1"/>
  <c r="J99" i="5"/>
  <c r="K99" i="5" s="1"/>
  <c r="L99" i="5" s="1"/>
  <c r="J100" i="5"/>
  <c r="K100" i="5" s="1"/>
  <c r="L100" i="5" s="1"/>
  <c r="J101" i="5"/>
  <c r="K101" i="5" s="1"/>
  <c r="L101" i="5" s="1"/>
  <c r="M101" i="5" s="1"/>
  <c r="J102" i="5"/>
  <c r="K102" i="5" s="1"/>
  <c r="L102" i="5" s="1"/>
  <c r="J103" i="5"/>
  <c r="K103" i="5" s="1"/>
  <c r="L103" i="5" s="1"/>
  <c r="J104" i="5"/>
  <c r="K104" i="5" s="1"/>
  <c r="L104" i="5" s="1"/>
  <c r="J105" i="5"/>
  <c r="K105" i="5" s="1"/>
  <c r="L105" i="5" s="1"/>
  <c r="M105" i="5" s="1"/>
  <c r="J106" i="5"/>
  <c r="K106" i="5" s="1"/>
  <c r="L106" i="5" s="1"/>
  <c r="J107" i="5"/>
  <c r="K107" i="5" s="1"/>
  <c r="L107" i="5" s="1"/>
  <c r="J108" i="5"/>
  <c r="K108" i="5" s="1"/>
  <c r="L108" i="5" s="1"/>
  <c r="J109" i="5"/>
  <c r="K109" i="5"/>
  <c r="L109" i="5" s="1"/>
  <c r="J110" i="5"/>
  <c r="K110" i="5" s="1"/>
  <c r="L110" i="5" s="1"/>
  <c r="J111" i="5"/>
  <c r="K111" i="5" s="1"/>
  <c r="L111" i="5" s="1"/>
  <c r="J112" i="5"/>
  <c r="K112" i="5" s="1"/>
  <c r="L112" i="5" s="1"/>
  <c r="J113" i="5"/>
  <c r="K113" i="5" s="1"/>
  <c r="L113" i="5" s="1"/>
  <c r="J114" i="5"/>
  <c r="K114" i="5" s="1"/>
  <c r="L114" i="5" s="1"/>
  <c r="J115" i="5"/>
  <c r="K115" i="5" s="1"/>
  <c r="L115" i="5" s="1"/>
  <c r="J116" i="5"/>
  <c r="K116" i="5" s="1"/>
  <c r="L116" i="5" s="1"/>
  <c r="J117" i="5"/>
  <c r="K117" i="5" s="1"/>
  <c r="L117" i="5" s="1"/>
  <c r="M117" i="5" s="1"/>
  <c r="J118" i="5"/>
  <c r="K118" i="5" s="1"/>
  <c r="L118" i="5" s="1"/>
  <c r="M118" i="5" s="1"/>
  <c r="J119" i="5"/>
  <c r="K119" i="5" s="1"/>
  <c r="L119" i="5" s="1"/>
  <c r="M119" i="5" s="1"/>
  <c r="J120" i="5"/>
  <c r="K120" i="5" s="1"/>
  <c r="L120" i="5" s="1"/>
  <c r="M120" i="5" s="1"/>
  <c r="J121" i="5"/>
  <c r="K121" i="5" s="1"/>
  <c r="L121" i="5" s="1"/>
  <c r="M121" i="5" s="1"/>
  <c r="J122" i="5"/>
  <c r="K122" i="5"/>
  <c r="L122" i="5" s="1"/>
  <c r="J123" i="5"/>
  <c r="K123" i="5" s="1"/>
  <c r="L123" i="5" s="1"/>
  <c r="J124" i="5"/>
  <c r="K124" i="5" s="1"/>
  <c r="L124" i="5" s="1"/>
  <c r="J125" i="5"/>
  <c r="K125" i="5" s="1"/>
  <c r="L125" i="5" s="1"/>
  <c r="J126" i="5"/>
  <c r="K126" i="5" s="1"/>
  <c r="L126" i="5" s="1"/>
  <c r="J127" i="5"/>
  <c r="K127" i="5" s="1"/>
  <c r="L127" i="5" s="1"/>
  <c r="J128" i="5"/>
  <c r="K128" i="5" s="1"/>
  <c r="L128" i="5" s="1"/>
  <c r="J129" i="5"/>
  <c r="K129" i="5" s="1"/>
  <c r="L129" i="5" s="1"/>
  <c r="J130" i="5"/>
  <c r="K130" i="5" s="1"/>
  <c r="L130" i="5" s="1"/>
  <c r="J131" i="5"/>
  <c r="K131" i="5" s="1"/>
  <c r="L131" i="5" s="1"/>
  <c r="J132" i="5"/>
  <c r="K132" i="5" s="1"/>
  <c r="L132" i="5" s="1"/>
  <c r="J133" i="5"/>
  <c r="K133" i="5" s="1"/>
  <c r="L133" i="5" s="1"/>
  <c r="J134" i="5"/>
  <c r="K134" i="5" s="1"/>
  <c r="L134" i="5" s="1"/>
  <c r="J135" i="5"/>
  <c r="K135" i="5" s="1"/>
  <c r="L135" i="5" s="1"/>
  <c r="J136" i="5"/>
  <c r="K136" i="5" s="1"/>
  <c r="L136" i="5" s="1"/>
  <c r="J137" i="5"/>
  <c r="K137" i="5" s="1"/>
  <c r="L137" i="5" s="1"/>
  <c r="M137" i="5" s="1"/>
  <c r="J138" i="5"/>
  <c r="K138" i="5" s="1"/>
  <c r="L138" i="5" s="1"/>
  <c r="J139" i="5"/>
  <c r="K139" i="5" s="1"/>
  <c r="L139" i="5" s="1"/>
  <c r="J140" i="5"/>
  <c r="K140" i="5" s="1"/>
  <c r="L140" i="5" s="1"/>
  <c r="J141" i="5"/>
  <c r="K141" i="5" s="1"/>
  <c r="L141" i="5" s="1"/>
  <c r="J142" i="5"/>
  <c r="K142" i="5" s="1"/>
  <c r="L142" i="5" s="1"/>
  <c r="J143" i="5"/>
  <c r="K143" i="5" s="1"/>
  <c r="L143" i="5" s="1"/>
  <c r="J144" i="5"/>
  <c r="K144" i="5" s="1"/>
  <c r="L144" i="5" s="1"/>
  <c r="J145" i="5"/>
  <c r="K145" i="5" s="1"/>
  <c r="L145" i="5" s="1"/>
  <c r="J146" i="5"/>
  <c r="K146" i="5" s="1"/>
  <c r="L146" i="5" s="1"/>
  <c r="J147" i="5"/>
  <c r="K147" i="5" s="1"/>
  <c r="L147" i="5" s="1"/>
  <c r="J148" i="5"/>
  <c r="K148" i="5"/>
  <c r="L148" i="5" s="1"/>
  <c r="J149" i="5"/>
  <c r="K149" i="5" s="1"/>
  <c r="L149" i="5" s="1"/>
  <c r="J150" i="5"/>
  <c r="K150" i="5" s="1"/>
  <c r="L150" i="5" s="1"/>
  <c r="J151" i="5"/>
  <c r="K151" i="5" s="1"/>
  <c r="L151" i="5" s="1"/>
  <c r="J152" i="5"/>
  <c r="K152" i="5" s="1"/>
  <c r="L152" i="5" s="1"/>
  <c r="J153" i="5"/>
  <c r="K153" i="5" s="1"/>
  <c r="L153" i="5" s="1"/>
  <c r="J154" i="5"/>
  <c r="K154" i="5"/>
  <c r="L154" i="5" s="1"/>
  <c r="J155" i="5"/>
  <c r="K155" i="5" s="1"/>
  <c r="L155" i="5" s="1"/>
  <c r="J156" i="5"/>
  <c r="K156" i="5" s="1"/>
  <c r="L156" i="5" s="1"/>
  <c r="M156" i="5" s="1"/>
  <c r="J157" i="5"/>
  <c r="K157" i="5" s="1"/>
  <c r="L157" i="5" s="1"/>
  <c r="J158" i="5"/>
  <c r="K158" i="5" s="1"/>
  <c r="L158" i="5" s="1"/>
  <c r="J159" i="5"/>
  <c r="K159" i="5" s="1"/>
  <c r="L159" i="5" s="1"/>
  <c r="J160" i="5"/>
  <c r="K160" i="5" s="1"/>
  <c r="L160" i="5" s="1"/>
  <c r="J161" i="5"/>
  <c r="K161" i="5" s="1"/>
  <c r="L161" i="5" s="1"/>
  <c r="J162" i="5"/>
  <c r="K162" i="5" s="1"/>
  <c r="L162" i="5" s="1"/>
  <c r="J163" i="5"/>
  <c r="K163" i="5" s="1"/>
  <c r="L163" i="5" s="1"/>
  <c r="J164" i="5"/>
  <c r="K164" i="5" s="1"/>
  <c r="L164" i="5" s="1"/>
  <c r="J165" i="5"/>
  <c r="K165" i="5" s="1"/>
  <c r="L165" i="5" s="1"/>
  <c r="J166" i="5"/>
  <c r="K166" i="5" s="1"/>
  <c r="L166" i="5" s="1"/>
  <c r="J167" i="5"/>
  <c r="K167" i="5" s="1"/>
  <c r="L167" i="5" s="1"/>
  <c r="J168" i="5"/>
  <c r="K168" i="5" s="1"/>
  <c r="L168" i="5" s="1"/>
  <c r="J169" i="5"/>
  <c r="K169" i="5" s="1"/>
  <c r="L169" i="5" s="1"/>
  <c r="J170" i="5"/>
  <c r="K170" i="5" s="1"/>
  <c r="L170" i="5" s="1"/>
  <c r="J171" i="5"/>
  <c r="K171" i="5" s="1"/>
  <c r="L171" i="5" s="1"/>
  <c r="J172" i="5"/>
  <c r="K172" i="5" s="1"/>
  <c r="L172" i="5" s="1"/>
  <c r="J173" i="5"/>
  <c r="K173" i="5" s="1"/>
  <c r="L173" i="5" s="1"/>
  <c r="J174" i="5"/>
  <c r="K174" i="5" s="1"/>
  <c r="L174" i="5" s="1"/>
  <c r="J175" i="5"/>
  <c r="K175" i="5" s="1"/>
  <c r="L175" i="5" s="1"/>
  <c r="J176" i="5"/>
  <c r="K176" i="5" s="1"/>
  <c r="L176" i="5" s="1"/>
  <c r="J177" i="5"/>
  <c r="K177" i="5"/>
  <c r="L177" i="5" s="1"/>
  <c r="J178" i="5"/>
  <c r="K178" i="5" s="1"/>
  <c r="L178" i="5" s="1"/>
  <c r="M178" i="5" s="1"/>
  <c r="J179" i="5"/>
  <c r="K179" i="5" s="1"/>
  <c r="L179" i="5" s="1"/>
  <c r="J180" i="5"/>
  <c r="K180" i="5"/>
  <c r="L180" i="5" s="1"/>
  <c r="J181" i="5"/>
  <c r="K181" i="5" s="1"/>
  <c r="L181" i="5" s="1"/>
  <c r="J182" i="5"/>
  <c r="K182" i="5" s="1"/>
  <c r="L182" i="5" s="1"/>
  <c r="J183" i="5"/>
  <c r="K183" i="5" s="1"/>
  <c r="L183" i="5" s="1"/>
  <c r="J184" i="5"/>
  <c r="K184" i="5" s="1"/>
  <c r="L184" i="5" s="1"/>
  <c r="J185" i="5"/>
  <c r="K185" i="5" s="1"/>
  <c r="L185" i="5" s="1"/>
  <c r="M185" i="5" s="1"/>
  <c r="J186" i="5"/>
  <c r="K186" i="5" s="1"/>
  <c r="L186" i="5" s="1"/>
  <c r="J187" i="5"/>
  <c r="K187" i="5" s="1"/>
  <c r="L187" i="5" s="1"/>
  <c r="J188" i="5"/>
  <c r="K188" i="5" s="1"/>
  <c r="L188" i="5" s="1"/>
  <c r="J189" i="5"/>
  <c r="K189" i="5" s="1"/>
  <c r="L189" i="5" s="1"/>
  <c r="J190" i="5"/>
  <c r="K190" i="5" s="1"/>
  <c r="L190" i="5" s="1"/>
  <c r="J191" i="5"/>
  <c r="K191" i="5" s="1"/>
  <c r="L191" i="5" s="1"/>
  <c r="M191" i="5" s="1"/>
  <c r="J192" i="5"/>
  <c r="K192" i="5" s="1"/>
  <c r="L192" i="5" s="1"/>
  <c r="J193" i="5"/>
  <c r="K193" i="5" s="1"/>
  <c r="L193" i="5" s="1"/>
  <c r="J194" i="5"/>
  <c r="K194" i="5" s="1"/>
  <c r="L194" i="5" s="1"/>
  <c r="J195" i="5"/>
  <c r="K195" i="5" s="1"/>
  <c r="L195" i="5" s="1"/>
  <c r="J196" i="5"/>
  <c r="K196" i="5" s="1"/>
  <c r="L196" i="5" s="1"/>
  <c r="J197" i="5"/>
  <c r="K197" i="5" s="1"/>
  <c r="L197" i="5" s="1"/>
  <c r="J198" i="5"/>
  <c r="K198" i="5" s="1"/>
  <c r="L198" i="5" s="1"/>
  <c r="J199" i="5"/>
  <c r="K199" i="5" s="1"/>
  <c r="L199" i="5" s="1"/>
  <c r="J200" i="5"/>
  <c r="K200" i="5" s="1"/>
  <c r="L200" i="5" s="1"/>
  <c r="J201" i="5"/>
  <c r="K201" i="5" s="1"/>
  <c r="L201" i="5" s="1"/>
  <c r="J202" i="5"/>
  <c r="K202" i="5"/>
  <c r="L202" i="5" s="1"/>
  <c r="J203" i="5"/>
  <c r="K203" i="5" s="1"/>
  <c r="L203" i="5" s="1"/>
  <c r="J204" i="5"/>
  <c r="K204" i="5" s="1"/>
  <c r="L204" i="5" s="1"/>
  <c r="J205" i="5"/>
  <c r="K205" i="5" s="1"/>
  <c r="L205" i="5" s="1"/>
  <c r="J206" i="5"/>
  <c r="K206" i="5" s="1"/>
  <c r="L206" i="5" s="1"/>
  <c r="J207" i="5"/>
  <c r="K207" i="5" s="1"/>
  <c r="L207" i="5" s="1"/>
  <c r="J208" i="5"/>
  <c r="K208" i="5" s="1"/>
  <c r="L208" i="5" s="1"/>
  <c r="J209" i="5"/>
  <c r="K209" i="5" s="1"/>
  <c r="L209" i="5" s="1"/>
  <c r="J210" i="5"/>
  <c r="K210" i="5" s="1"/>
  <c r="L210" i="5" s="1"/>
  <c r="J211" i="5"/>
  <c r="K211" i="5" s="1"/>
  <c r="L211" i="5" s="1"/>
  <c r="J212" i="5"/>
  <c r="K212" i="5" s="1"/>
  <c r="L212" i="5" s="1"/>
  <c r="J213" i="5"/>
  <c r="K213" i="5" s="1"/>
  <c r="L213" i="5" s="1"/>
  <c r="J214" i="5"/>
  <c r="K214" i="5" s="1"/>
  <c r="L214" i="5" s="1"/>
  <c r="J215" i="5"/>
  <c r="K215" i="5" s="1"/>
  <c r="L215" i="5" s="1"/>
  <c r="J216" i="5"/>
  <c r="K216" i="5" s="1"/>
  <c r="L216" i="5" s="1"/>
  <c r="J217" i="5"/>
  <c r="K217" i="5" s="1"/>
  <c r="L217" i="5" s="1"/>
  <c r="J218" i="5"/>
  <c r="K218" i="5" s="1"/>
  <c r="L218" i="5" s="1"/>
  <c r="J219" i="5"/>
  <c r="K219" i="5" s="1"/>
  <c r="L219" i="5" s="1"/>
  <c r="J220" i="5"/>
  <c r="K220" i="5" s="1"/>
  <c r="L220" i="5" s="1"/>
  <c r="J221" i="5"/>
  <c r="K221" i="5" s="1"/>
  <c r="L221" i="5" s="1"/>
  <c r="J222" i="5"/>
  <c r="K222" i="5" s="1"/>
  <c r="L222" i="5" s="1"/>
  <c r="J223" i="5"/>
  <c r="K223" i="5" s="1"/>
  <c r="L223" i="5" s="1"/>
  <c r="J224" i="5"/>
  <c r="K224" i="5" s="1"/>
  <c r="L224" i="5" s="1"/>
  <c r="J225" i="5"/>
  <c r="K225" i="5" s="1"/>
  <c r="L225" i="5" s="1"/>
  <c r="J226" i="5"/>
  <c r="K226" i="5" s="1"/>
  <c r="L226" i="5" s="1"/>
  <c r="J227" i="5"/>
  <c r="K227" i="5" s="1"/>
  <c r="L227" i="5" s="1"/>
  <c r="J228" i="5"/>
  <c r="K228" i="5" s="1"/>
  <c r="L228" i="5" s="1"/>
  <c r="J229" i="5"/>
  <c r="K229" i="5" s="1"/>
  <c r="L229" i="5" s="1"/>
  <c r="J230" i="5"/>
  <c r="K230" i="5" s="1"/>
  <c r="L230" i="5" s="1"/>
  <c r="M230" i="5" s="1"/>
  <c r="J231" i="5"/>
  <c r="K231" i="5" s="1"/>
  <c r="L231" i="5" s="1"/>
  <c r="J232" i="5"/>
  <c r="K232" i="5" s="1"/>
  <c r="L232" i="5" s="1"/>
  <c r="J233" i="5"/>
  <c r="K233" i="5" s="1"/>
  <c r="L233" i="5" s="1"/>
  <c r="J234" i="5"/>
  <c r="K234" i="5" s="1"/>
  <c r="L234" i="5" s="1"/>
  <c r="J235" i="5"/>
  <c r="K235" i="5" s="1"/>
  <c r="L235" i="5" s="1"/>
  <c r="J236" i="5"/>
  <c r="K236" i="5" s="1"/>
  <c r="L236" i="5" s="1"/>
  <c r="J237" i="5"/>
  <c r="K237" i="5"/>
  <c r="L237" i="5" s="1"/>
  <c r="J238" i="5"/>
  <c r="K238" i="5" s="1"/>
  <c r="L238" i="5" s="1"/>
  <c r="J239" i="5"/>
  <c r="K239" i="5" s="1"/>
  <c r="L239" i="5" s="1"/>
  <c r="J240" i="5"/>
  <c r="K240" i="5" s="1"/>
  <c r="L240" i="5" s="1"/>
  <c r="J241" i="5"/>
  <c r="K241" i="5" s="1"/>
  <c r="L241" i="5" s="1"/>
  <c r="J242" i="5"/>
  <c r="K242" i="5" s="1"/>
  <c r="L242" i="5" s="1"/>
  <c r="J243" i="5"/>
  <c r="K243" i="5" s="1"/>
  <c r="L243" i="5" s="1"/>
  <c r="J244" i="5"/>
  <c r="K244" i="5" s="1"/>
  <c r="L244" i="5" s="1"/>
  <c r="J245" i="5"/>
  <c r="K245" i="5" s="1"/>
  <c r="L245" i="5" s="1"/>
  <c r="J246" i="5"/>
  <c r="K246" i="5" s="1"/>
  <c r="L246" i="5" s="1"/>
  <c r="M246" i="5" s="1"/>
  <c r="J247" i="5"/>
  <c r="K247" i="5" s="1"/>
  <c r="L247" i="5" s="1"/>
  <c r="J248" i="5"/>
  <c r="K248" i="5" s="1"/>
  <c r="L248" i="5" s="1"/>
  <c r="J249" i="5"/>
  <c r="K249" i="5" s="1"/>
  <c r="L249" i="5" s="1"/>
  <c r="J250" i="5"/>
  <c r="K250" i="5" s="1"/>
  <c r="L250" i="5" s="1"/>
  <c r="J251" i="5"/>
  <c r="K251" i="5" s="1"/>
  <c r="L251" i="5" s="1"/>
  <c r="J252" i="5"/>
  <c r="K252" i="5" s="1"/>
  <c r="L252" i="5" s="1"/>
  <c r="J253" i="5"/>
  <c r="K253" i="5" s="1"/>
  <c r="L253" i="5" s="1"/>
  <c r="J254" i="5"/>
  <c r="K254" i="5" s="1"/>
  <c r="L254" i="5" s="1"/>
  <c r="J255" i="5"/>
  <c r="K255" i="5" s="1"/>
  <c r="L255" i="5" s="1"/>
  <c r="J256" i="5"/>
  <c r="K256" i="5" s="1"/>
  <c r="L256" i="5" s="1"/>
  <c r="M256" i="5" s="1"/>
  <c r="J257" i="5"/>
  <c r="K257" i="5" s="1"/>
  <c r="L257" i="5" s="1"/>
  <c r="J258" i="5"/>
  <c r="K258" i="5" s="1"/>
  <c r="L258" i="5" s="1"/>
  <c r="J259" i="5"/>
  <c r="K259" i="5" s="1"/>
  <c r="L259" i="5" s="1"/>
  <c r="J260" i="5"/>
  <c r="K260" i="5" s="1"/>
  <c r="L260" i="5" s="1"/>
  <c r="J261" i="5"/>
  <c r="K261" i="5" s="1"/>
  <c r="L261" i="5" s="1"/>
  <c r="J262" i="5"/>
  <c r="K262" i="5" s="1"/>
  <c r="L262" i="5" s="1"/>
  <c r="J263" i="5"/>
  <c r="K263" i="5" s="1"/>
  <c r="L263" i="5" s="1"/>
  <c r="J264" i="5"/>
  <c r="K264" i="5" s="1"/>
  <c r="L264" i="5" s="1"/>
  <c r="J265" i="5"/>
  <c r="K265" i="5" s="1"/>
  <c r="L265" i="5" s="1"/>
  <c r="J266" i="5"/>
  <c r="K266" i="5" s="1"/>
  <c r="L266" i="5" s="1"/>
  <c r="J267" i="5"/>
  <c r="K267" i="5" s="1"/>
  <c r="L267" i="5" s="1"/>
  <c r="J268" i="5"/>
  <c r="K268" i="5" s="1"/>
  <c r="L268" i="5" s="1"/>
  <c r="J269" i="5"/>
  <c r="K269" i="5"/>
  <c r="L269" i="5" s="1"/>
  <c r="J270" i="5"/>
  <c r="K270" i="5" s="1"/>
  <c r="L270" i="5" s="1"/>
  <c r="J271" i="5"/>
  <c r="K271" i="5" s="1"/>
  <c r="L271" i="5" s="1"/>
  <c r="J272" i="5"/>
  <c r="K272" i="5" s="1"/>
  <c r="L272" i="5" s="1"/>
  <c r="J273" i="5"/>
  <c r="K273" i="5" s="1"/>
  <c r="L273" i="5" s="1"/>
  <c r="J274" i="5"/>
  <c r="K274" i="5" s="1"/>
  <c r="L274" i="5" s="1"/>
  <c r="J275" i="5"/>
  <c r="K275" i="5" s="1"/>
  <c r="L275" i="5" s="1"/>
  <c r="J276" i="5"/>
  <c r="K276" i="5" s="1"/>
  <c r="L276" i="5" s="1"/>
  <c r="J277" i="5"/>
  <c r="K277" i="5" s="1"/>
  <c r="L277" i="5" s="1"/>
  <c r="J278" i="5"/>
  <c r="K278" i="5" s="1"/>
  <c r="L278" i="5" s="1"/>
  <c r="J279" i="5"/>
  <c r="K279" i="5" s="1"/>
  <c r="L279" i="5" s="1"/>
  <c r="J280" i="5"/>
  <c r="K280" i="5" s="1"/>
  <c r="L280" i="5" s="1"/>
  <c r="J281" i="5"/>
  <c r="K281" i="5" s="1"/>
  <c r="L281" i="5" s="1"/>
  <c r="J282" i="5"/>
  <c r="K282" i="5" s="1"/>
  <c r="L282" i="5" s="1"/>
  <c r="J283" i="5"/>
  <c r="K283" i="5" s="1"/>
  <c r="L283" i="5" s="1"/>
  <c r="J284" i="5"/>
  <c r="K284" i="5" s="1"/>
  <c r="L284" i="5" s="1"/>
  <c r="M284" i="5" s="1"/>
  <c r="J285" i="5"/>
  <c r="K285" i="5" s="1"/>
  <c r="L285" i="5" s="1"/>
  <c r="J286" i="5"/>
  <c r="K286" i="5" s="1"/>
  <c r="L286" i="5" s="1"/>
  <c r="J287" i="5"/>
  <c r="K287" i="5" s="1"/>
  <c r="L287" i="5" s="1"/>
  <c r="J288" i="5"/>
  <c r="K288" i="5" s="1"/>
  <c r="L288" i="5" s="1"/>
  <c r="J289" i="5"/>
  <c r="K289" i="5" s="1"/>
  <c r="L289" i="5" s="1"/>
  <c r="J290" i="5"/>
  <c r="K290" i="5" s="1"/>
  <c r="L290" i="5" s="1"/>
  <c r="J291" i="5"/>
  <c r="K291" i="5" s="1"/>
  <c r="L291" i="5" s="1"/>
  <c r="J292" i="5"/>
  <c r="K292" i="5" s="1"/>
  <c r="L292" i="5" s="1"/>
  <c r="J293" i="5"/>
  <c r="K293" i="5" s="1"/>
  <c r="L293" i="5" s="1"/>
  <c r="J294" i="5"/>
  <c r="K294" i="5" s="1"/>
  <c r="L294" i="5" s="1"/>
  <c r="J295" i="5"/>
  <c r="K295" i="5" s="1"/>
  <c r="L295" i="5" s="1"/>
  <c r="J296" i="5"/>
  <c r="K296" i="5" s="1"/>
  <c r="L296" i="5" s="1"/>
  <c r="M296" i="5" s="1"/>
  <c r="J297" i="5"/>
  <c r="K297" i="5" s="1"/>
  <c r="L297" i="5" s="1"/>
  <c r="J298" i="5"/>
  <c r="K298" i="5" s="1"/>
  <c r="L298" i="5" s="1"/>
  <c r="J299" i="5"/>
  <c r="K299" i="5" s="1"/>
  <c r="L299" i="5" s="1"/>
  <c r="J300" i="5"/>
  <c r="K300" i="5" s="1"/>
  <c r="L300" i="5" s="1"/>
  <c r="J301" i="5"/>
  <c r="K301" i="5"/>
  <c r="L301" i="5" s="1"/>
  <c r="J302" i="5"/>
  <c r="K302" i="5" s="1"/>
  <c r="L302" i="5" s="1"/>
  <c r="J303" i="5"/>
  <c r="K303" i="5" s="1"/>
  <c r="L303" i="5" s="1"/>
  <c r="J304" i="5"/>
  <c r="K304" i="5" s="1"/>
  <c r="L304" i="5" s="1"/>
  <c r="J305" i="5"/>
  <c r="K305" i="5" s="1"/>
  <c r="L305" i="5" s="1"/>
  <c r="J306" i="5"/>
  <c r="K306" i="5" s="1"/>
  <c r="L306" i="5" s="1"/>
  <c r="J307" i="5"/>
  <c r="K307" i="5" s="1"/>
  <c r="L307" i="5" s="1"/>
  <c r="J308" i="5"/>
  <c r="K308" i="5" s="1"/>
  <c r="L308" i="5" s="1"/>
  <c r="J309" i="5"/>
  <c r="K309" i="5" s="1"/>
  <c r="L309" i="5" s="1"/>
  <c r="J310" i="5"/>
  <c r="K310" i="5" s="1"/>
  <c r="L310" i="5" s="1"/>
  <c r="J311" i="5"/>
  <c r="K311" i="5" s="1"/>
  <c r="L311" i="5" s="1"/>
  <c r="J312" i="5"/>
  <c r="K312" i="5" s="1"/>
  <c r="L312" i="5" s="1"/>
  <c r="J313" i="5"/>
  <c r="K313" i="5" s="1"/>
  <c r="L313" i="5" s="1"/>
  <c r="J314" i="5"/>
  <c r="K314" i="5" s="1"/>
  <c r="L314" i="5" s="1"/>
  <c r="J315" i="5"/>
  <c r="K315" i="5" s="1"/>
  <c r="L315" i="5" s="1"/>
  <c r="J316" i="5"/>
  <c r="K316" i="5" s="1"/>
  <c r="L316" i="5" s="1"/>
  <c r="J317" i="5"/>
  <c r="K317" i="5" s="1"/>
  <c r="L317" i="5" s="1"/>
  <c r="J318" i="5"/>
  <c r="K318" i="5" s="1"/>
  <c r="L318" i="5" s="1"/>
  <c r="J319" i="5"/>
  <c r="K319" i="5" s="1"/>
  <c r="L319" i="5" s="1"/>
  <c r="J320" i="5"/>
  <c r="K320" i="5" s="1"/>
  <c r="L320" i="5" s="1"/>
  <c r="M320" i="5" s="1"/>
  <c r="J321" i="5"/>
  <c r="K321" i="5" s="1"/>
  <c r="L321" i="5" s="1"/>
  <c r="J322" i="5"/>
  <c r="K322" i="5" s="1"/>
  <c r="L322" i="5" s="1"/>
  <c r="J323" i="5"/>
  <c r="K323" i="5" s="1"/>
  <c r="L323" i="5" s="1"/>
  <c r="J324" i="5"/>
  <c r="K324" i="5" s="1"/>
  <c r="L324" i="5" s="1"/>
  <c r="J325" i="5"/>
  <c r="K325" i="5" s="1"/>
  <c r="L325" i="5" s="1"/>
  <c r="J326" i="5"/>
  <c r="K326" i="5" s="1"/>
  <c r="L326" i="5" s="1"/>
  <c r="J327" i="5"/>
  <c r="K327" i="5" s="1"/>
  <c r="L327" i="5" s="1"/>
  <c r="J328" i="5"/>
  <c r="K328" i="5" s="1"/>
  <c r="L328" i="5" s="1"/>
  <c r="J329" i="5"/>
  <c r="K329" i="5" s="1"/>
  <c r="L329" i="5" s="1"/>
  <c r="J330" i="5"/>
  <c r="K330" i="5" s="1"/>
  <c r="L330" i="5" s="1"/>
  <c r="J331" i="5"/>
  <c r="K331" i="5" s="1"/>
  <c r="L331" i="5" s="1"/>
  <c r="J332" i="5"/>
  <c r="K332" i="5" s="1"/>
  <c r="L332" i="5" s="1"/>
  <c r="J333" i="5"/>
  <c r="K333" i="5"/>
  <c r="L333" i="5" s="1"/>
  <c r="J334" i="5"/>
  <c r="K334" i="5" s="1"/>
  <c r="L334" i="5" s="1"/>
  <c r="J335" i="5"/>
  <c r="K335" i="5" s="1"/>
  <c r="L335" i="5" s="1"/>
  <c r="J336" i="5"/>
  <c r="K336" i="5" s="1"/>
  <c r="L336" i="5" s="1"/>
  <c r="J337" i="5"/>
  <c r="K337" i="5" s="1"/>
  <c r="L337" i="5" s="1"/>
  <c r="J338" i="5"/>
  <c r="K338" i="5" s="1"/>
  <c r="L338" i="5" s="1"/>
  <c r="J339" i="5"/>
  <c r="K339" i="5" s="1"/>
  <c r="L339" i="5" s="1"/>
  <c r="J340" i="5"/>
  <c r="K340" i="5" s="1"/>
  <c r="L340" i="5" s="1"/>
  <c r="J341" i="5"/>
  <c r="K341" i="5" s="1"/>
  <c r="L341" i="5" s="1"/>
  <c r="J342" i="5"/>
  <c r="K342" i="5" s="1"/>
  <c r="L342" i="5" s="1"/>
  <c r="J343" i="5"/>
  <c r="K343" i="5" s="1"/>
  <c r="L343" i="5" s="1"/>
  <c r="J344" i="5"/>
  <c r="K344" i="5" s="1"/>
  <c r="L344" i="5" s="1"/>
  <c r="J345" i="5"/>
  <c r="K345" i="5" s="1"/>
  <c r="L345" i="5" s="1"/>
  <c r="J346" i="5"/>
  <c r="K346" i="5" s="1"/>
  <c r="L346" i="5" s="1"/>
  <c r="J347" i="5"/>
  <c r="K347" i="5" s="1"/>
  <c r="L347" i="5" s="1"/>
  <c r="J348" i="5"/>
  <c r="K348" i="5" s="1"/>
  <c r="L348" i="5" s="1"/>
  <c r="M84" i="2"/>
  <c r="N84" i="2" s="1"/>
  <c r="M85" i="2"/>
  <c r="N85" i="2" s="1"/>
  <c r="M86" i="2"/>
  <c r="N86" i="2" s="1"/>
  <c r="M87" i="2"/>
  <c r="N87" i="2" s="1"/>
  <c r="O87" i="2" s="1"/>
  <c r="M88" i="2"/>
  <c r="N88" i="2" s="1"/>
  <c r="M89" i="2"/>
  <c r="N89" i="2" s="1"/>
  <c r="M90" i="2"/>
  <c r="N90" i="2" s="1"/>
  <c r="M91" i="2"/>
  <c r="N91" i="2" s="1"/>
  <c r="M92" i="2"/>
  <c r="N92" i="2" s="1"/>
  <c r="M93" i="2"/>
  <c r="N93" i="2" s="1"/>
  <c r="M94" i="2"/>
  <c r="N94" i="2" s="1"/>
  <c r="M95" i="2"/>
  <c r="N95" i="2" s="1"/>
  <c r="M96" i="2"/>
  <c r="N96" i="2" s="1"/>
  <c r="M97" i="2"/>
  <c r="N97" i="2" s="1"/>
  <c r="M98" i="2"/>
  <c r="N98" i="2" s="1"/>
  <c r="M99" i="2"/>
  <c r="N99" i="2" s="1"/>
  <c r="M100" i="2"/>
  <c r="N100" i="2" s="1"/>
  <c r="M101" i="2"/>
  <c r="N101" i="2" s="1"/>
  <c r="O101" i="2" s="1"/>
  <c r="M102" i="2"/>
  <c r="N102" i="2" s="1"/>
  <c r="M103" i="2"/>
  <c r="N103" i="2" s="1"/>
  <c r="M104" i="2"/>
  <c r="N104" i="2" s="1"/>
  <c r="M105" i="2"/>
  <c r="N105" i="2" s="1"/>
  <c r="M106" i="2"/>
  <c r="N106" i="2" s="1"/>
  <c r="O106" i="2" s="1"/>
  <c r="M107" i="2"/>
  <c r="N107" i="2" s="1"/>
  <c r="M108" i="2"/>
  <c r="N108" i="2" s="1"/>
  <c r="M109" i="2"/>
  <c r="N109" i="2" s="1"/>
  <c r="M110" i="2"/>
  <c r="N110" i="2" s="1"/>
  <c r="O110" i="2" s="1"/>
  <c r="M111" i="2"/>
  <c r="N111" i="2" s="1"/>
  <c r="M112" i="2"/>
  <c r="N112" i="2" s="1"/>
  <c r="M113" i="2"/>
  <c r="N113" i="2" s="1"/>
  <c r="M114" i="2"/>
  <c r="N114" i="2" s="1"/>
  <c r="O114" i="2" s="1"/>
  <c r="M115" i="2"/>
  <c r="N115" i="2" s="1"/>
  <c r="M116" i="2"/>
  <c r="N116" i="2" s="1"/>
  <c r="M117" i="2"/>
  <c r="N117" i="2" s="1"/>
  <c r="M118" i="2"/>
  <c r="N118" i="2" s="1"/>
  <c r="M119" i="2"/>
  <c r="N119" i="2" s="1"/>
  <c r="M120" i="2"/>
  <c r="N120" i="2" s="1"/>
  <c r="M121" i="2"/>
  <c r="N121" i="2" s="1"/>
  <c r="M122" i="2"/>
  <c r="N122" i="2" s="1"/>
  <c r="O122" i="2" s="1"/>
  <c r="M123" i="2"/>
  <c r="N123" i="2" s="1"/>
  <c r="M124" i="2"/>
  <c r="N124" i="2" s="1"/>
  <c r="M125" i="2"/>
  <c r="N125" i="2" s="1"/>
  <c r="O125" i="2" s="1"/>
  <c r="M126" i="2"/>
  <c r="N126" i="2" s="1"/>
  <c r="O126" i="2" s="1"/>
  <c r="M127" i="2"/>
  <c r="N127" i="2" s="1"/>
  <c r="M128" i="2"/>
  <c r="N128" i="2" s="1"/>
  <c r="M129" i="2"/>
  <c r="N129" i="2" s="1"/>
  <c r="M130" i="2"/>
  <c r="N130" i="2" s="1"/>
  <c r="M131" i="2"/>
  <c r="N131" i="2" s="1"/>
  <c r="M132" i="2"/>
  <c r="N132" i="2" s="1"/>
  <c r="M133" i="2"/>
  <c r="N133" i="2" s="1"/>
  <c r="M134" i="2"/>
  <c r="N134" i="2" s="1"/>
  <c r="M135" i="2"/>
  <c r="N135" i="2" s="1"/>
  <c r="O135" i="2" s="1"/>
  <c r="M136" i="2"/>
  <c r="N136" i="2" s="1"/>
  <c r="M137" i="2"/>
  <c r="N137" i="2" s="1"/>
  <c r="M138" i="2"/>
  <c r="N138" i="2" s="1"/>
  <c r="M139" i="2"/>
  <c r="N139" i="2" s="1"/>
  <c r="M140" i="2"/>
  <c r="N140" i="2" s="1"/>
  <c r="M141" i="2"/>
  <c r="N141" i="2" s="1"/>
  <c r="M142" i="2"/>
  <c r="N142" i="2" s="1"/>
  <c r="M143" i="2"/>
  <c r="N143" i="2" s="1"/>
  <c r="M144" i="2"/>
  <c r="N144" i="2" s="1"/>
  <c r="M145" i="2"/>
  <c r="N145" i="2" s="1"/>
  <c r="M146" i="2"/>
  <c r="N146" i="2" s="1"/>
  <c r="M147" i="2"/>
  <c r="N147" i="2" s="1"/>
  <c r="M148" i="2"/>
  <c r="N148" i="2" s="1"/>
  <c r="M149" i="2"/>
  <c r="N149" i="2" s="1"/>
  <c r="M150" i="2"/>
  <c r="N150" i="2" s="1"/>
  <c r="M151" i="2"/>
  <c r="N151" i="2" s="1"/>
  <c r="M152" i="2"/>
  <c r="N152" i="2" s="1"/>
  <c r="M153" i="2"/>
  <c r="N153" i="2" s="1"/>
  <c r="M154" i="2"/>
  <c r="N154" i="2" s="1"/>
  <c r="O154" i="2" s="1"/>
  <c r="M155" i="2"/>
  <c r="N155" i="2" s="1"/>
  <c r="O155" i="2" s="1"/>
  <c r="M156" i="2"/>
  <c r="N156" i="2" s="1"/>
  <c r="M157" i="2"/>
  <c r="N157" i="2" s="1"/>
  <c r="M158" i="2"/>
  <c r="N158" i="2" s="1"/>
  <c r="M159" i="2"/>
  <c r="N159" i="2" s="1"/>
  <c r="M160" i="2"/>
  <c r="N160" i="2" s="1"/>
  <c r="M161" i="2"/>
  <c r="N161" i="2" s="1"/>
  <c r="M162" i="2"/>
  <c r="N162" i="2" s="1"/>
  <c r="O162" i="2" s="1"/>
  <c r="M164" i="2"/>
  <c r="N164" i="2" s="1"/>
  <c r="M165" i="2"/>
  <c r="N165" i="2" s="1"/>
  <c r="M166" i="2"/>
  <c r="N166" i="2" s="1"/>
  <c r="M167" i="2"/>
  <c r="N167" i="2" s="1"/>
  <c r="O167" i="2" s="1"/>
  <c r="M168" i="2"/>
  <c r="N168" i="2" s="1"/>
  <c r="M169" i="2"/>
  <c r="N169" i="2" s="1"/>
  <c r="M170" i="2"/>
  <c r="N170" i="2" s="1"/>
  <c r="M171" i="2"/>
  <c r="N171" i="2" s="1"/>
  <c r="M172" i="2"/>
  <c r="N172" i="2" s="1"/>
  <c r="M173" i="2"/>
  <c r="N173" i="2" s="1"/>
  <c r="M174" i="2"/>
  <c r="N174" i="2" s="1"/>
  <c r="M175" i="2"/>
  <c r="N175" i="2" s="1"/>
  <c r="O175" i="2" s="1"/>
  <c r="M176" i="2"/>
  <c r="N176" i="2" s="1"/>
  <c r="M177" i="2"/>
  <c r="N177" i="2" s="1"/>
  <c r="M178" i="2"/>
  <c r="N178" i="2" s="1"/>
  <c r="M179" i="2"/>
  <c r="N179" i="2" s="1"/>
  <c r="M180" i="2"/>
  <c r="N180" i="2" s="1"/>
  <c r="M181" i="2"/>
  <c r="N181" i="2" s="1"/>
  <c r="M182" i="2"/>
  <c r="N182" i="2" s="1"/>
  <c r="M183" i="2"/>
  <c r="N183" i="2" s="1"/>
  <c r="M184" i="2"/>
  <c r="N184" i="2" s="1"/>
  <c r="M185" i="2"/>
  <c r="N185" i="2" s="1"/>
  <c r="M186" i="2"/>
  <c r="N186" i="2" s="1"/>
  <c r="M187" i="2"/>
  <c r="N187" i="2" s="1"/>
  <c r="M188" i="2"/>
  <c r="N188" i="2" s="1"/>
  <c r="M189" i="2"/>
  <c r="N189" i="2" s="1"/>
  <c r="M190" i="2"/>
  <c r="N190" i="2" s="1"/>
  <c r="M191" i="2"/>
  <c r="N191" i="2" s="1"/>
  <c r="M192" i="2"/>
  <c r="N192" i="2" s="1"/>
  <c r="M193" i="2"/>
  <c r="N193" i="2" s="1"/>
  <c r="M194" i="2"/>
  <c r="N194" i="2" s="1"/>
  <c r="M195" i="2"/>
  <c r="N195" i="2" s="1"/>
  <c r="M196" i="2"/>
  <c r="N196" i="2" s="1"/>
  <c r="M197" i="2"/>
  <c r="N197" i="2" s="1"/>
  <c r="M198" i="2"/>
  <c r="N198" i="2" s="1"/>
  <c r="M199" i="2"/>
  <c r="N199" i="2" s="1"/>
  <c r="M200" i="2"/>
  <c r="N200" i="2" s="1"/>
  <c r="M201" i="2"/>
  <c r="N201" i="2" s="1"/>
  <c r="M202" i="2"/>
  <c r="N202" i="2" s="1"/>
  <c r="M203" i="2"/>
  <c r="N203" i="2" s="1"/>
  <c r="M204" i="2"/>
  <c r="N204" i="2" s="1"/>
  <c r="M205" i="2"/>
  <c r="N205" i="2" s="1"/>
  <c r="M206" i="2"/>
  <c r="N206" i="2" s="1"/>
  <c r="M207" i="2"/>
  <c r="N207" i="2" s="1"/>
  <c r="O207" i="2" s="1"/>
  <c r="M208" i="2"/>
  <c r="N208" i="2" s="1"/>
  <c r="M209" i="2"/>
  <c r="N209" i="2" s="1"/>
  <c r="M210" i="2"/>
  <c r="N210" i="2" s="1"/>
  <c r="M211" i="2"/>
  <c r="N211" i="2" s="1"/>
  <c r="M212" i="2"/>
  <c r="N212" i="2" s="1"/>
  <c r="M213" i="2"/>
  <c r="N213" i="2" s="1"/>
  <c r="M214" i="2"/>
  <c r="N214" i="2" s="1"/>
  <c r="M215" i="2"/>
  <c r="N215" i="2" s="1"/>
  <c r="M216" i="2"/>
  <c r="N216" i="2" s="1"/>
  <c r="M217" i="2"/>
  <c r="N217" i="2" s="1"/>
  <c r="M218" i="2"/>
  <c r="N218" i="2" s="1"/>
  <c r="M219" i="2"/>
  <c r="N219" i="2" s="1"/>
  <c r="O219" i="2" s="1"/>
  <c r="M220" i="2"/>
  <c r="N220" i="2" s="1"/>
  <c r="O220" i="2" s="1"/>
  <c r="M221" i="2"/>
  <c r="N221" i="2" s="1"/>
  <c r="M222" i="2"/>
  <c r="N222" i="2" s="1"/>
  <c r="M223" i="2"/>
  <c r="N223" i="2" s="1"/>
  <c r="M224" i="2"/>
  <c r="N224" i="2" s="1"/>
  <c r="M225" i="2"/>
  <c r="N225" i="2" s="1"/>
  <c r="M226" i="2"/>
  <c r="N226" i="2" s="1"/>
  <c r="M227" i="2"/>
  <c r="N227" i="2" s="1"/>
  <c r="M228" i="2"/>
  <c r="N228" i="2" s="1"/>
  <c r="M229" i="2"/>
  <c r="N229" i="2" s="1"/>
  <c r="M230" i="2"/>
  <c r="N230" i="2" s="1"/>
  <c r="M231" i="2"/>
  <c r="N231" i="2" s="1"/>
  <c r="M232" i="2"/>
  <c r="N232" i="2" s="1"/>
  <c r="M233" i="2"/>
  <c r="N233" i="2" s="1"/>
  <c r="M234" i="2"/>
  <c r="N234" i="2" s="1"/>
  <c r="M235" i="2"/>
  <c r="N235" i="2" s="1"/>
  <c r="M236" i="2"/>
  <c r="N236" i="2" s="1"/>
  <c r="O236" i="2" s="1"/>
  <c r="M237" i="2"/>
  <c r="N237" i="2" s="1"/>
  <c r="O237" i="2" s="1"/>
  <c r="M238" i="2"/>
  <c r="N238" i="2" s="1"/>
  <c r="M239" i="2"/>
  <c r="N239" i="2" s="1"/>
  <c r="O239" i="2" s="1"/>
  <c r="M240" i="2"/>
  <c r="N240" i="2" s="1"/>
  <c r="M241" i="2"/>
  <c r="N241" i="2" s="1"/>
  <c r="M242" i="2"/>
  <c r="N242" i="2" s="1"/>
  <c r="M243" i="2"/>
  <c r="N243" i="2" s="1"/>
  <c r="M244" i="2"/>
  <c r="N244" i="2" s="1"/>
  <c r="M245" i="2"/>
  <c r="N245" i="2" s="1"/>
  <c r="M246" i="2"/>
  <c r="N246" i="2" s="1"/>
  <c r="M247" i="2"/>
  <c r="N247" i="2" s="1"/>
  <c r="M248" i="2"/>
  <c r="N248" i="2" s="1"/>
  <c r="M249" i="2"/>
  <c r="N249" i="2" s="1"/>
  <c r="M250" i="2"/>
  <c r="N250" i="2" s="1"/>
  <c r="M251" i="2"/>
  <c r="N251" i="2" s="1"/>
  <c r="M252" i="2"/>
  <c r="N252" i="2" s="1"/>
  <c r="M253" i="2"/>
  <c r="N253" i="2" s="1"/>
  <c r="M254" i="2"/>
  <c r="N254" i="2" s="1"/>
  <c r="M255" i="2"/>
  <c r="N255" i="2" s="1"/>
  <c r="M256" i="2"/>
  <c r="N256" i="2" s="1"/>
  <c r="M257" i="2"/>
  <c r="N257" i="2" s="1"/>
  <c r="M258" i="2"/>
  <c r="N258" i="2" s="1"/>
  <c r="M259" i="2"/>
  <c r="N259" i="2" s="1"/>
  <c r="M260" i="2"/>
  <c r="N260" i="2" s="1"/>
  <c r="M261" i="2"/>
  <c r="N261" i="2" s="1"/>
  <c r="O261" i="2" s="1"/>
  <c r="M262" i="2"/>
  <c r="N262" i="2" s="1"/>
  <c r="O262" i="2" s="1"/>
  <c r="M263" i="2"/>
  <c r="N263" i="2" s="1"/>
  <c r="M264" i="2"/>
  <c r="N264" i="2" s="1"/>
  <c r="O264" i="2" s="1"/>
  <c r="M265" i="2"/>
  <c r="N265" i="2" s="1"/>
  <c r="M266" i="2"/>
  <c r="N266" i="2" s="1"/>
  <c r="M267" i="2"/>
  <c r="N267" i="2" s="1"/>
  <c r="M268" i="2"/>
  <c r="N268" i="2" s="1"/>
  <c r="O268" i="2" s="1"/>
  <c r="M269" i="2"/>
  <c r="N269" i="2" s="1"/>
  <c r="M270" i="2"/>
  <c r="N270" i="2" s="1"/>
  <c r="O270" i="2" s="1"/>
  <c r="M271" i="2"/>
  <c r="N271" i="2" s="1"/>
  <c r="M272" i="2"/>
  <c r="N272" i="2" s="1"/>
  <c r="M273" i="2"/>
  <c r="N273" i="2" s="1"/>
  <c r="M277" i="2"/>
  <c r="N277" i="2" s="1"/>
  <c r="M278" i="2"/>
  <c r="N278" i="2" s="1"/>
  <c r="M279" i="2"/>
  <c r="N279" i="2" s="1"/>
  <c r="M280" i="2"/>
  <c r="N280" i="2" s="1"/>
  <c r="M281" i="2"/>
  <c r="N281" i="2" s="1"/>
  <c r="M282" i="2"/>
  <c r="N282" i="2" s="1"/>
  <c r="M283" i="2"/>
  <c r="N283" i="2" s="1"/>
  <c r="M284" i="2"/>
  <c r="N284" i="2" s="1"/>
  <c r="M285" i="2"/>
  <c r="N285" i="2" s="1"/>
  <c r="M286" i="2"/>
  <c r="N286" i="2" s="1"/>
  <c r="M287" i="2"/>
  <c r="N287" i="2" s="1"/>
  <c r="O287" i="2" s="1"/>
  <c r="M288" i="2"/>
  <c r="N288" i="2" s="1"/>
  <c r="M289" i="2"/>
  <c r="N289" i="2" s="1"/>
  <c r="M290" i="2"/>
  <c r="N290" i="2" s="1"/>
  <c r="M291" i="2"/>
  <c r="N291" i="2" s="1"/>
  <c r="O291" i="2" s="1"/>
  <c r="M292" i="2"/>
  <c r="N292" i="2" s="1"/>
  <c r="M293" i="2"/>
  <c r="N293" i="2" s="1"/>
  <c r="M294" i="2"/>
  <c r="N294" i="2" s="1"/>
  <c r="M295" i="2"/>
  <c r="N295" i="2" s="1"/>
  <c r="M296" i="2"/>
  <c r="N296" i="2" s="1"/>
  <c r="O296" i="2" s="1"/>
  <c r="M297" i="2"/>
  <c r="N297" i="2" s="1"/>
  <c r="M298" i="2"/>
  <c r="N298" i="2" s="1"/>
  <c r="M299" i="2"/>
  <c r="N299" i="2" s="1"/>
  <c r="O299" i="2" s="1"/>
  <c r="M300" i="2"/>
  <c r="N300" i="2" s="1"/>
  <c r="M301" i="2"/>
  <c r="N301" i="2" s="1"/>
  <c r="M302" i="2"/>
  <c r="N302" i="2" s="1"/>
  <c r="M303" i="2"/>
  <c r="N303" i="2" s="1"/>
  <c r="M304" i="2"/>
  <c r="N304" i="2" s="1"/>
  <c r="M305" i="2"/>
  <c r="N305" i="2" s="1"/>
  <c r="O305" i="2" s="1"/>
  <c r="R305" i="2" s="1"/>
  <c r="C307" i="22" s="1"/>
  <c r="M306" i="2"/>
  <c r="N306" i="2" s="1"/>
  <c r="M307" i="2"/>
  <c r="N307" i="2" s="1"/>
  <c r="M308" i="2"/>
  <c r="N308" i="2" s="1"/>
  <c r="M309" i="2"/>
  <c r="N309" i="2" s="1"/>
  <c r="M310" i="2"/>
  <c r="N310" i="2" s="1"/>
  <c r="M311" i="2"/>
  <c r="N311" i="2" s="1"/>
  <c r="M312" i="2"/>
  <c r="N312" i="2" s="1"/>
  <c r="O312" i="2" s="1"/>
  <c r="M313" i="2"/>
  <c r="N313" i="2" s="1"/>
  <c r="M314" i="2"/>
  <c r="N314" i="2" s="1"/>
  <c r="M315" i="2"/>
  <c r="N315" i="2"/>
  <c r="O315" i="2" s="1"/>
  <c r="M316" i="2"/>
  <c r="N316" i="2" s="1"/>
  <c r="M317" i="2"/>
  <c r="N317" i="2" s="1"/>
  <c r="M318" i="2"/>
  <c r="N318" i="2" s="1"/>
  <c r="M319" i="2"/>
  <c r="N319" i="2" s="1"/>
  <c r="O319" i="2" s="1"/>
  <c r="M320" i="2"/>
  <c r="N320" i="2" s="1"/>
  <c r="M321" i="2"/>
  <c r="N321" i="2" s="1"/>
  <c r="M322" i="2"/>
  <c r="N322" i="2" s="1"/>
  <c r="M323" i="2"/>
  <c r="N323" i="2" s="1"/>
  <c r="O323" i="2" s="1"/>
  <c r="M324" i="2"/>
  <c r="N324" i="2" s="1"/>
  <c r="M325" i="2"/>
  <c r="N325" i="2" s="1"/>
  <c r="M326" i="2"/>
  <c r="N326" i="2" s="1"/>
  <c r="M327" i="2"/>
  <c r="N327" i="2" s="1"/>
  <c r="M328" i="2"/>
  <c r="N328" i="2" s="1"/>
  <c r="O328" i="2" s="1"/>
  <c r="M329" i="2"/>
  <c r="N329" i="2" s="1"/>
  <c r="M330" i="2"/>
  <c r="N330" i="2" s="1"/>
  <c r="M331" i="2"/>
  <c r="N331" i="2"/>
  <c r="M332" i="2"/>
  <c r="N332" i="2" s="1"/>
  <c r="M333" i="2"/>
  <c r="N333" i="2" s="1"/>
  <c r="M334" i="2"/>
  <c r="N334" i="2" s="1"/>
  <c r="M335" i="2"/>
  <c r="N335" i="2" s="1"/>
  <c r="M336" i="2"/>
  <c r="N336" i="2" s="1"/>
  <c r="O336" i="2" s="1"/>
  <c r="M337" i="2"/>
  <c r="N337" i="2" s="1"/>
  <c r="M338" i="2"/>
  <c r="N338" i="2" s="1"/>
  <c r="M339" i="2"/>
  <c r="N339" i="2" s="1"/>
  <c r="M340" i="2"/>
  <c r="N340" i="2" s="1"/>
  <c r="M341" i="2"/>
  <c r="N341" i="2" s="1"/>
  <c r="M345" i="2"/>
  <c r="N345" i="2" s="1"/>
  <c r="M346" i="2"/>
  <c r="N346" i="2" s="1"/>
  <c r="M348" i="2"/>
  <c r="N348" i="2" s="1"/>
  <c r="O348" i="2" s="1"/>
  <c r="J67" i="3"/>
  <c r="F67" i="3"/>
  <c r="J68" i="3"/>
  <c r="K68" i="3" s="1"/>
  <c r="F68" i="3"/>
  <c r="J69" i="3"/>
  <c r="K69" i="3" s="1"/>
  <c r="F69" i="3"/>
  <c r="J70" i="3"/>
  <c r="K70" i="3" s="1"/>
  <c r="F70" i="3"/>
  <c r="J71" i="3"/>
  <c r="K71" i="3" s="1"/>
  <c r="L71" i="3" s="1"/>
  <c r="F71" i="3"/>
  <c r="O71" i="3" s="1"/>
  <c r="D73" i="22" s="1"/>
  <c r="J72" i="3"/>
  <c r="K72" i="3" s="1"/>
  <c r="F72" i="3"/>
  <c r="J73" i="3"/>
  <c r="K73" i="3"/>
  <c r="L73" i="3" s="1"/>
  <c r="F73" i="3"/>
  <c r="J74" i="3"/>
  <c r="K74" i="3" s="1"/>
  <c r="F74" i="3"/>
  <c r="J75" i="3"/>
  <c r="K75" i="3" s="1"/>
  <c r="F75" i="3"/>
  <c r="J76" i="3"/>
  <c r="K76" i="3" s="1"/>
  <c r="F76" i="3"/>
  <c r="J77" i="3"/>
  <c r="K77" i="3" s="1"/>
  <c r="F77" i="3"/>
  <c r="F78" i="3"/>
  <c r="J79" i="3"/>
  <c r="K79" i="3" s="1"/>
  <c r="F79" i="3"/>
  <c r="J80" i="3"/>
  <c r="K80" i="3" s="1"/>
  <c r="F80" i="3"/>
  <c r="F81" i="3"/>
  <c r="F67" i="9"/>
  <c r="G67" i="9" s="1"/>
  <c r="F67" i="14"/>
  <c r="G67" i="14" s="1"/>
  <c r="H67" i="14" s="1"/>
  <c r="F67" i="12"/>
  <c r="F68" i="9"/>
  <c r="G68" i="9"/>
  <c r="H68" i="9" s="1"/>
  <c r="F68" i="14"/>
  <c r="G68" i="14" s="1"/>
  <c r="H68" i="14" s="1"/>
  <c r="F68" i="12"/>
  <c r="F69" i="9"/>
  <c r="G69" i="9" s="1"/>
  <c r="H69" i="9" s="1"/>
  <c r="I69" i="9" s="1"/>
  <c r="F69" i="14"/>
  <c r="G69" i="14" s="1"/>
  <c r="H69" i="14" s="1"/>
  <c r="F69" i="12"/>
  <c r="F70" i="9"/>
  <c r="G70" i="9" s="1"/>
  <c r="H70" i="9" s="1"/>
  <c r="F70" i="14"/>
  <c r="G70" i="14" s="1"/>
  <c r="H70" i="14" s="1"/>
  <c r="I70" i="14" s="1"/>
  <c r="L70" i="14" s="1"/>
  <c r="F70" i="12"/>
  <c r="F71" i="9"/>
  <c r="G71" i="9" s="1"/>
  <c r="H71" i="9" s="1"/>
  <c r="F71" i="14"/>
  <c r="G71" i="14" s="1"/>
  <c r="H71" i="14" s="1"/>
  <c r="F71" i="12"/>
  <c r="F72" i="9"/>
  <c r="G72" i="9" s="1"/>
  <c r="H72" i="9" s="1"/>
  <c r="F72" i="14"/>
  <c r="G72" i="14" s="1"/>
  <c r="H72" i="14" s="1"/>
  <c r="I72" i="14" s="1"/>
  <c r="L72" i="14" s="1"/>
  <c r="F72" i="12"/>
  <c r="F73" i="9"/>
  <c r="G73" i="9" s="1"/>
  <c r="H73" i="9" s="1"/>
  <c r="F73" i="14"/>
  <c r="G73" i="14"/>
  <c r="H73" i="14" s="1"/>
  <c r="F73" i="12"/>
  <c r="F74" i="9"/>
  <c r="G74" i="9" s="1"/>
  <c r="H74" i="9" s="1"/>
  <c r="F74" i="14"/>
  <c r="G74" i="14" s="1"/>
  <c r="H74" i="14" s="1"/>
  <c r="I74" i="14" s="1"/>
  <c r="L74" i="14" s="1"/>
  <c r="F74" i="12"/>
  <c r="F75" i="9"/>
  <c r="G75" i="9" s="1"/>
  <c r="H75" i="9" s="1"/>
  <c r="F75" i="14"/>
  <c r="G75" i="14" s="1"/>
  <c r="H75" i="14" s="1"/>
  <c r="I75" i="14" s="1"/>
  <c r="L75" i="14" s="1"/>
  <c r="F75" i="12"/>
  <c r="F76" i="9"/>
  <c r="G76" i="9" s="1"/>
  <c r="H76" i="9" s="1"/>
  <c r="F76" i="14"/>
  <c r="G76" i="14" s="1"/>
  <c r="H76" i="14" s="1"/>
  <c r="I76" i="14" s="1"/>
  <c r="L76" i="14" s="1"/>
  <c r="F76" i="12"/>
  <c r="F77" i="9"/>
  <c r="G77" i="9" s="1"/>
  <c r="H77" i="9" s="1"/>
  <c r="F77" i="14"/>
  <c r="G77" i="14" s="1"/>
  <c r="H77" i="14" s="1"/>
  <c r="F77" i="12"/>
  <c r="F78" i="9"/>
  <c r="G78" i="9" s="1"/>
  <c r="H78" i="9" s="1"/>
  <c r="F78" i="14"/>
  <c r="G78" i="14" s="1"/>
  <c r="H78" i="14" s="1"/>
  <c r="I78" i="14" s="1"/>
  <c r="L78" i="14" s="1"/>
  <c r="F78" i="12"/>
  <c r="F79" i="9"/>
  <c r="G79" i="9" s="1"/>
  <c r="H79" i="9" s="1"/>
  <c r="F79" i="14"/>
  <c r="G79" i="14" s="1"/>
  <c r="H79" i="14" s="1"/>
  <c r="F79" i="12"/>
  <c r="F80" i="9"/>
  <c r="G80" i="9" s="1"/>
  <c r="H80" i="9" s="1"/>
  <c r="F80" i="14"/>
  <c r="G80" i="14" s="1"/>
  <c r="H80" i="14" s="1"/>
  <c r="I80" i="14" s="1"/>
  <c r="L80" i="14" s="1"/>
  <c r="F80" i="12"/>
  <c r="F81" i="9"/>
  <c r="G81" i="9" s="1"/>
  <c r="H81" i="9" s="1"/>
  <c r="F81" i="14"/>
  <c r="G81" i="14" s="1"/>
  <c r="H81" i="14" s="1"/>
  <c r="F81" i="12"/>
  <c r="F67" i="4"/>
  <c r="I67" i="4" s="1"/>
  <c r="F69" i="22" s="1"/>
  <c r="F68" i="4"/>
  <c r="I68" i="4" s="1"/>
  <c r="F70" i="22" s="1"/>
  <c r="F69" i="4"/>
  <c r="I69" i="4" s="1"/>
  <c r="F71" i="22" s="1"/>
  <c r="F70" i="4"/>
  <c r="I70" i="4" s="1"/>
  <c r="F72" i="22" s="1"/>
  <c r="F71" i="4"/>
  <c r="I71" i="4" s="1"/>
  <c r="F73" i="22" s="1"/>
  <c r="F72" i="4"/>
  <c r="I72" i="4" s="1"/>
  <c r="F74" i="22" s="1"/>
  <c r="F73" i="4"/>
  <c r="I73" i="4" s="1"/>
  <c r="F75" i="22" s="1"/>
  <c r="F74" i="4"/>
  <c r="I74" i="4" s="1"/>
  <c r="F76" i="22" s="1"/>
  <c r="F75" i="4"/>
  <c r="I75" i="4" s="1"/>
  <c r="F77" i="22" s="1"/>
  <c r="F76" i="4"/>
  <c r="I76" i="4" s="1"/>
  <c r="F78" i="22" s="1"/>
  <c r="F77" i="4"/>
  <c r="I77" i="4" s="1"/>
  <c r="F79" i="22" s="1"/>
  <c r="F78" i="4"/>
  <c r="I78" i="4" s="1"/>
  <c r="F80" i="22" s="1"/>
  <c r="F79" i="4"/>
  <c r="I79" i="4" s="1"/>
  <c r="F81" i="22" s="1"/>
  <c r="F80" i="4"/>
  <c r="I80" i="4" s="1"/>
  <c r="F82" i="22" s="1"/>
  <c r="F81" i="4"/>
  <c r="I81" i="4" s="1"/>
  <c r="F83" i="22" s="1"/>
  <c r="K67" i="7"/>
  <c r="M67" i="7" s="1"/>
  <c r="K68" i="7"/>
  <c r="M68" i="7" s="1"/>
  <c r="K69" i="7"/>
  <c r="M69" i="7" s="1"/>
  <c r="K70" i="7"/>
  <c r="M70" i="7" s="1"/>
  <c r="K71" i="7"/>
  <c r="M71" i="7" s="1"/>
  <c r="K72" i="7"/>
  <c r="M72" i="7" s="1"/>
  <c r="K73" i="7"/>
  <c r="M73" i="7" s="1"/>
  <c r="K74" i="7"/>
  <c r="M74" i="7" s="1"/>
  <c r="K75" i="7"/>
  <c r="M75" i="7" s="1"/>
  <c r="K76" i="7"/>
  <c r="M76" i="7" s="1"/>
  <c r="K77" i="7"/>
  <c r="M77" i="7" s="1"/>
  <c r="K78" i="7"/>
  <c r="M78" i="7" s="1"/>
  <c r="K79" i="7"/>
  <c r="M79" i="7" s="1"/>
  <c r="K80" i="7"/>
  <c r="M80" i="7"/>
  <c r="K81" i="7"/>
  <c r="M81" i="7" s="1"/>
  <c r="M67" i="2"/>
  <c r="N67" i="2" s="1"/>
  <c r="M68" i="2"/>
  <c r="N68" i="2" s="1"/>
  <c r="M69" i="2"/>
  <c r="N69" i="2" s="1"/>
  <c r="M70" i="2"/>
  <c r="N70" i="2" s="1"/>
  <c r="M71" i="2"/>
  <c r="N71" i="2" s="1"/>
  <c r="M72" i="2"/>
  <c r="N72" i="2" s="1"/>
  <c r="M73" i="2"/>
  <c r="N73" i="2" s="1"/>
  <c r="M74" i="2"/>
  <c r="N74" i="2" s="1"/>
  <c r="M75" i="2"/>
  <c r="N75" i="2" s="1"/>
  <c r="M76" i="2"/>
  <c r="N76" i="2" s="1"/>
  <c r="M77" i="2"/>
  <c r="N77" i="2" s="1"/>
  <c r="M78" i="2"/>
  <c r="N78" i="2" s="1"/>
  <c r="O78" i="2" s="1"/>
  <c r="M79" i="2"/>
  <c r="N79" i="2" s="1"/>
  <c r="M80" i="2"/>
  <c r="N80" i="2" s="1"/>
  <c r="M81" i="2"/>
  <c r="N81" i="2" s="1"/>
  <c r="O81" i="2" s="1"/>
  <c r="F1014" i="11"/>
  <c r="G1014" i="11" s="1"/>
  <c r="H1014" i="11" s="1"/>
  <c r="I1014" i="11" s="1"/>
  <c r="L1014" i="11" s="1"/>
  <c r="F1015" i="11"/>
  <c r="G1015" i="11" s="1"/>
  <c r="H1015" i="11" s="1"/>
  <c r="I1015" i="11" s="1"/>
  <c r="L1015" i="11" s="1"/>
  <c r="F1016" i="11"/>
  <c r="G1016" i="11" s="1"/>
  <c r="H1016" i="11" s="1"/>
  <c r="I1016" i="11" s="1"/>
  <c r="L1016" i="11" s="1"/>
  <c r="F1017" i="11"/>
  <c r="G1017" i="11" s="1"/>
  <c r="H1017" i="11" s="1"/>
  <c r="I1017" i="11" s="1"/>
  <c r="L1017" i="11" s="1"/>
  <c r="F1018" i="11"/>
  <c r="G1018" i="11" s="1"/>
  <c r="H1018" i="11" s="1"/>
  <c r="I1018" i="11" s="1"/>
  <c r="L1018" i="11" s="1"/>
  <c r="F1019" i="11"/>
  <c r="G1019" i="11" s="1"/>
  <c r="H1019" i="11" s="1"/>
  <c r="I1019" i="11" s="1"/>
  <c r="L1019" i="11" s="1"/>
  <c r="F1020" i="11"/>
  <c r="G1020" i="11" s="1"/>
  <c r="H1020" i="11" s="1"/>
  <c r="I1020" i="11" s="1"/>
  <c r="L1020" i="11" s="1"/>
  <c r="F1021" i="11"/>
  <c r="G1021" i="11" s="1"/>
  <c r="H1021" i="11" s="1"/>
  <c r="I1021" i="11" s="1"/>
  <c r="L1021" i="11" s="1"/>
  <c r="F1022" i="11"/>
  <c r="G1022" i="11" s="1"/>
  <c r="H1022" i="11" s="1"/>
  <c r="I1022" i="11" s="1"/>
  <c r="L1022" i="11" s="1"/>
  <c r="F1023" i="11"/>
  <c r="G1023" i="11" s="1"/>
  <c r="H1023" i="11" s="1"/>
  <c r="I1023" i="11" s="1"/>
  <c r="L1023" i="11" s="1"/>
  <c r="F1024" i="11"/>
  <c r="G1024" i="11" s="1"/>
  <c r="H1024" i="11" s="1"/>
  <c r="I1024" i="11" s="1"/>
  <c r="L1024" i="11" s="1"/>
  <c r="F1025" i="11"/>
  <c r="G1025" i="11" s="1"/>
  <c r="H1025" i="11" s="1"/>
  <c r="I1025" i="11" s="1"/>
  <c r="L1025" i="11" s="1"/>
  <c r="F1026" i="11"/>
  <c r="G1026" i="11" s="1"/>
  <c r="H1026" i="11" s="1"/>
  <c r="I1026" i="11" s="1"/>
  <c r="L1026" i="11" s="1"/>
  <c r="F1027" i="11"/>
  <c r="G1027" i="11" s="1"/>
  <c r="H1027" i="11" s="1"/>
  <c r="I1027" i="11" s="1"/>
  <c r="L1027" i="11" s="1"/>
  <c r="F1028" i="11"/>
  <c r="G1028" i="11" s="1"/>
  <c r="H1028" i="11" s="1"/>
  <c r="I1028" i="11" s="1"/>
  <c r="L1028" i="11" s="1"/>
  <c r="F1029" i="11"/>
  <c r="G1029" i="11" s="1"/>
  <c r="H1029" i="11" s="1"/>
  <c r="I1029" i="11" s="1"/>
  <c r="L1029" i="11" s="1"/>
  <c r="F1030" i="11"/>
  <c r="G1030" i="11" s="1"/>
  <c r="H1030" i="11" s="1"/>
  <c r="I1030" i="11" s="1"/>
  <c r="L1030" i="11" s="1"/>
  <c r="F1031" i="11"/>
  <c r="G1031" i="11" s="1"/>
  <c r="H1031" i="11" s="1"/>
  <c r="I1031" i="11" s="1"/>
  <c r="L1031" i="11" s="1"/>
  <c r="F1032" i="11"/>
  <c r="G1032" i="11" s="1"/>
  <c r="H1032" i="11" s="1"/>
  <c r="I1032" i="11" s="1"/>
  <c r="L1032" i="11" s="1"/>
  <c r="F1033" i="11"/>
  <c r="G1033" i="11" s="1"/>
  <c r="H1033" i="11" s="1"/>
  <c r="I1033" i="11" s="1"/>
  <c r="L1033" i="11" s="1"/>
  <c r="F1034" i="11"/>
  <c r="G1034" i="11" s="1"/>
  <c r="H1034" i="11" s="1"/>
  <c r="I1034" i="11" s="1"/>
  <c r="L1034" i="11" s="1"/>
  <c r="F1035" i="11"/>
  <c r="G1035" i="11" s="1"/>
  <c r="H1035" i="11" s="1"/>
  <c r="I1035" i="11" s="1"/>
  <c r="L1035" i="11" s="1"/>
  <c r="F1036" i="11"/>
  <c r="G1036" i="11" s="1"/>
  <c r="H1036" i="11" s="1"/>
  <c r="I1036" i="11" s="1"/>
  <c r="L1036" i="11" s="1"/>
  <c r="F1037" i="11"/>
  <c r="G1037" i="11" s="1"/>
  <c r="H1037" i="11" s="1"/>
  <c r="I1037" i="11" s="1"/>
  <c r="L1037" i="11" s="1"/>
  <c r="F1038" i="11"/>
  <c r="G1038" i="11" s="1"/>
  <c r="H1038" i="11" s="1"/>
  <c r="I1038" i="11" s="1"/>
  <c r="L1038" i="11" s="1"/>
  <c r="F1039" i="11"/>
  <c r="G1039" i="11" s="1"/>
  <c r="H1039" i="11" s="1"/>
  <c r="I1039" i="11" s="1"/>
  <c r="L1039" i="11" s="1"/>
  <c r="F1040" i="11"/>
  <c r="G1040" i="11" s="1"/>
  <c r="H1040" i="11" s="1"/>
  <c r="I1040" i="11" s="1"/>
  <c r="L1040" i="11" s="1"/>
  <c r="F1041" i="11"/>
  <c r="G1041" i="11" s="1"/>
  <c r="H1041" i="11" s="1"/>
  <c r="I1041" i="11" s="1"/>
  <c r="L1041" i="11" s="1"/>
  <c r="F1042" i="11"/>
  <c r="G1042" i="11" s="1"/>
  <c r="H1042" i="11" s="1"/>
  <c r="I1042" i="11" s="1"/>
  <c r="L1042" i="11" s="1"/>
  <c r="F1043" i="11"/>
  <c r="G1043" i="11" s="1"/>
  <c r="H1043" i="11" s="1"/>
  <c r="I1043" i="11" s="1"/>
  <c r="L1043" i="11" s="1"/>
  <c r="F1044" i="11"/>
  <c r="G1044" i="11" s="1"/>
  <c r="H1044" i="11" s="1"/>
  <c r="I1044" i="11" s="1"/>
  <c r="L1044" i="11" s="1"/>
  <c r="F1045" i="11"/>
  <c r="G1045" i="11" s="1"/>
  <c r="H1045" i="11" s="1"/>
  <c r="I1045" i="11" s="1"/>
  <c r="L1045" i="11" s="1"/>
  <c r="F1046" i="11"/>
  <c r="G1046" i="11" s="1"/>
  <c r="H1046" i="11" s="1"/>
  <c r="I1046" i="11" s="1"/>
  <c r="L1046" i="11" s="1"/>
  <c r="F1047" i="11"/>
  <c r="G1047" i="11" s="1"/>
  <c r="H1047" i="11" s="1"/>
  <c r="I1047" i="11" s="1"/>
  <c r="L1047" i="11" s="1"/>
  <c r="F1048" i="11"/>
  <c r="G1048" i="11" s="1"/>
  <c r="H1048" i="11" s="1"/>
  <c r="I1048" i="11" s="1"/>
  <c r="L1048" i="11" s="1"/>
  <c r="F1049" i="11"/>
  <c r="G1049" i="11" s="1"/>
  <c r="H1049" i="11" s="1"/>
  <c r="I1049" i="11" s="1"/>
  <c r="L1049" i="11" s="1"/>
  <c r="F1051" i="11"/>
  <c r="G1051" i="11" s="1"/>
  <c r="H1051" i="11" s="1"/>
  <c r="I1051" i="11" s="1"/>
  <c r="L1051" i="11" s="1"/>
  <c r="F1052" i="11"/>
  <c r="G1052" i="11" s="1"/>
  <c r="H1052" i="11" s="1"/>
  <c r="I1052" i="11" s="1"/>
  <c r="L1052" i="11" s="1"/>
  <c r="F1053" i="11"/>
  <c r="G1053" i="11" s="1"/>
  <c r="H1053" i="11" s="1"/>
  <c r="I1053" i="11" s="1"/>
  <c r="L1053" i="11" s="1"/>
  <c r="F1054" i="11"/>
  <c r="G1054" i="11" s="1"/>
  <c r="H1054" i="11" s="1"/>
  <c r="I1054" i="11" s="1"/>
  <c r="L1054" i="11" s="1"/>
  <c r="F1055" i="11"/>
  <c r="G1055" i="11" s="1"/>
  <c r="H1055" i="11" s="1"/>
  <c r="I1055" i="11" s="1"/>
  <c r="L1055" i="11" s="1"/>
  <c r="F1056" i="11"/>
  <c r="G1056" i="11" s="1"/>
  <c r="H1056" i="11" s="1"/>
  <c r="I1056" i="11" s="1"/>
  <c r="L1056" i="11" s="1"/>
  <c r="F1057" i="11"/>
  <c r="G1057" i="11" s="1"/>
  <c r="H1057" i="11" s="1"/>
  <c r="I1057" i="11" s="1"/>
  <c r="L1057" i="11" s="1"/>
  <c r="F1058" i="11"/>
  <c r="G1058" i="11" s="1"/>
  <c r="H1058" i="11" s="1"/>
  <c r="I1058" i="11" s="1"/>
  <c r="L1058" i="11" s="1"/>
  <c r="F1059" i="11"/>
  <c r="G1059" i="11" s="1"/>
  <c r="H1059" i="11" s="1"/>
  <c r="I1059" i="11" s="1"/>
  <c r="L1059" i="11" s="1"/>
  <c r="F1013" i="11"/>
  <c r="G1013" i="11" s="1"/>
  <c r="F670" i="11"/>
  <c r="G670" i="11" s="1"/>
  <c r="F671" i="11"/>
  <c r="G671" i="11" s="1"/>
  <c r="H671" i="11" s="1"/>
  <c r="I671" i="11" s="1"/>
  <c r="L671" i="11" s="1"/>
  <c r="F672" i="11"/>
  <c r="G672" i="11" s="1"/>
  <c r="H672" i="11" s="1"/>
  <c r="I672" i="11" s="1"/>
  <c r="L672" i="11" s="1"/>
  <c r="F673" i="11"/>
  <c r="G673" i="11" s="1"/>
  <c r="H673" i="11" s="1"/>
  <c r="I673" i="11" s="1"/>
  <c r="L673" i="11" s="1"/>
  <c r="F674" i="11"/>
  <c r="G674" i="11" s="1"/>
  <c r="H674" i="11" s="1"/>
  <c r="I674" i="11" s="1"/>
  <c r="L674" i="11" s="1"/>
  <c r="F675" i="11"/>
  <c r="G675" i="11" s="1"/>
  <c r="H675" i="11" s="1"/>
  <c r="I675" i="11" s="1"/>
  <c r="L675" i="11" s="1"/>
  <c r="F676" i="11"/>
  <c r="G676" i="11" s="1"/>
  <c r="H676" i="11" s="1"/>
  <c r="I676" i="11" s="1"/>
  <c r="L676" i="11" s="1"/>
  <c r="F677" i="11"/>
  <c r="G677" i="11" s="1"/>
  <c r="H677" i="11" s="1"/>
  <c r="I677" i="11" s="1"/>
  <c r="L677" i="11" s="1"/>
  <c r="F678" i="11"/>
  <c r="G678" i="11" s="1"/>
  <c r="H678" i="11" s="1"/>
  <c r="I678" i="11" s="1"/>
  <c r="L678" i="11" s="1"/>
  <c r="F679" i="11"/>
  <c r="G679" i="11" s="1"/>
  <c r="H679" i="11" s="1"/>
  <c r="I679" i="11" s="1"/>
  <c r="L679" i="11" s="1"/>
  <c r="F680" i="11"/>
  <c r="G680" i="11" s="1"/>
  <c r="H680" i="11" s="1"/>
  <c r="I680" i="11" s="1"/>
  <c r="L680" i="11" s="1"/>
  <c r="F681" i="11"/>
  <c r="G681" i="11" s="1"/>
  <c r="H681" i="11" s="1"/>
  <c r="I681" i="11" s="1"/>
  <c r="L681" i="11" s="1"/>
  <c r="F682" i="11"/>
  <c r="G682" i="11" s="1"/>
  <c r="H682" i="11" s="1"/>
  <c r="I682" i="11" s="1"/>
  <c r="L682" i="11" s="1"/>
  <c r="F683" i="11"/>
  <c r="G683" i="11" s="1"/>
  <c r="H683" i="11" s="1"/>
  <c r="I683" i="11" s="1"/>
  <c r="L683" i="11" s="1"/>
  <c r="F684" i="11"/>
  <c r="G684" i="11" s="1"/>
  <c r="H684" i="11" s="1"/>
  <c r="I684" i="11" s="1"/>
  <c r="L684" i="11" s="1"/>
  <c r="F685" i="11"/>
  <c r="G685" i="11" s="1"/>
  <c r="H685" i="11" s="1"/>
  <c r="I685" i="11" s="1"/>
  <c r="L685" i="11" s="1"/>
  <c r="F686" i="11"/>
  <c r="G686" i="11" s="1"/>
  <c r="H686" i="11" s="1"/>
  <c r="I686" i="11" s="1"/>
  <c r="L686" i="11" s="1"/>
  <c r="F687" i="11"/>
  <c r="G687" i="11" s="1"/>
  <c r="H687" i="11" s="1"/>
  <c r="I687" i="11" s="1"/>
  <c r="L687" i="11" s="1"/>
  <c r="F688" i="11"/>
  <c r="G688" i="11" s="1"/>
  <c r="H688" i="11" s="1"/>
  <c r="I688" i="11" s="1"/>
  <c r="L688" i="11" s="1"/>
  <c r="F689" i="11"/>
  <c r="G689" i="11" s="1"/>
  <c r="H689" i="11" s="1"/>
  <c r="I689" i="11" s="1"/>
  <c r="L689" i="11" s="1"/>
  <c r="F690" i="11"/>
  <c r="F691" i="11"/>
  <c r="G691" i="11"/>
  <c r="H691" i="11" s="1"/>
  <c r="I691" i="11" s="1"/>
  <c r="L691" i="11" s="1"/>
  <c r="F692" i="11"/>
  <c r="G692" i="11" s="1"/>
  <c r="H692" i="11" s="1"/>
  <c r="I692" i="11" s="1"/>
  <c r="L692" i="11" s="1"/>
  <c r="F693" i="11"/>
  <c r="G693" i="11" s="1"/>
  <c r="H693" i="11" s="1"/>
  <c r="I693" i="11" s="1"/>
  <c r="L693" i="11" s="1"/>
  <c r="F694" i="11"/>
  <c r="G694" i="11" s="1"/>
  <c r="H694" i="11" s="1"/>
  <c r="I694" i="11" s="1"/>
  <c r="L694" i="11" s="1"/>
  <c r="F695" i="11"/>
  <c r="G695" i="11" s="1"/>
  <c r="H695" i="11" s="1"/>
  <c r="I695" i="11" s="1"/>
  <c r="L695" i="11" s="1"/>
  <c r="F696" i="11"/>
  <c r="G696" i="11" s="1"/>
  <c r="H696" i="11" s="1"/>
  <c r="I696" i="11" s="1"/>
  <c r="L696" i="11" s="1"/>
  <c r="F697" i="11"/>
  <c r="G697" i="11" s="1"/>
  <c r="H697" i="11" s="1"/>
  <c r="I697" i="11" s="1"/>
  <c r="L697" i="11" s="1"/>
  <c r="F698" i="11"/>
  <c r="G698" i="11" s="1"/>
  <c r="H698" i="11" s="1"/>
  <c r="I698" i="11" s="1"/>
  <c r="L698" i="11" s="1"/>
  <c r="F699" i="11"/>
  <c r="G699" i="11" s="1"/>
  <c r="H699" i="11" s="1"/>
  <c r="I699" i="11" s="1"/>
  <c r="L699" i="11" s="1"/>
  <c r="F700" i="11"/>
  <c r="G700" i="11" s="1"/>
  <c r="H700" i="11" s="1"/>
  <c r="I700" i="11" s="1"/>
  <c r="L700" i="11" s="1"/>
  <c r="F701" i="11"/>
  <c r="G701" i="11" s="1"/>
  <c r="H701" i="11" s="1"/>
  <c r="I701" i="11" s="1"/>
  <c r="L701" i="11" s="1"/>
  <c r="F702" i="11"/>
  <c r="G702" i="11" s="1"/>
  <c r="H702" i="11" s="1"/>
  <c r="I702" i="11" s="1"/>
  <c r="L702" i="11" s="1"/>
  <c r="F703" i="11"/>
  <c r="G703" i="11" s="1"/>
  <c r="H703" i="11" s="1"/>
  <c r="I703" i="11" s="1"/>
  <c r="L703" i="11" s="1"/>
  <c r="F704" i="11"/>
  <c r="G704" i="11" s="1"/>
  <c r="H704" i="11" s="1"/>
  <c r="I704" i="11" s="1"/>
  <c r="L704" i="11" s="1"/>
  <c r="F705" i="11"/>
  <c r="G705" i="11" s="1"/>
  <c r="H705" i="11" s="1"/>
  <c r="I705" i="11" s="1"/>
  <c r="L705" i="11" s="1"/>
  <c r="F706" i="11"/>
  <c r="G706" i="11" s="1"/>
  <c r="H706" i="11" s="1"/>
  <c r="I706" i="11" s="1"/>
  <c r="L706" i="11" s="1"/>
  <c r="F707" i="11"/>
  <c r="G707" i="11" s="1"/>
  <c r="H707" i="11" s="1"/>
  <c r="I707" i="11" s="1"/>
  <c r="L707" i="11" s="1"/>
  <c r="F708" i="11"/>
  <c r="G708" i="11" s="1"/>
  <c r="H708" i="11" s="1"/>
  <c r="I708" i="11" s="1"/>
  <c r="L708" i="11" s="1"/>
  <c r="F709" i="11"/>
  <c r="G709" i="11" s="1"/>
  <c r="H709" i="11" s="1"/>
  <c r="I709" i="11" s="1"/>
  <c r="L709" i="11" s="1"/>
  <c r="F710" i="11"/>
  <c r="G710" i="11" s="1"/>
  <c r="H710" i="11" s="1"/>
  <c r="I710" i="11" s="1"/>
  <c r="L710" i="11" s="1"/>
  <c r="F711" i="11"/>
  <c r="G711" i="11" s="1"/>
  <c r="H711" i="11" s="1"/>
  <c r="I711" i="11" s="1"/>
  <c r="L711" i="11" s="1"/>
  <c r="F712" i="11"/>
  <c r="G712" i="11" s="1"/>
  <c r="H712" i="11" s="1"/>
  <c r="I712" i="11" s="1"/>
  <c r="L712" i="11" s="1"/>
  <c r="F713" i="11"/>
  <c r="G713" i="11" s="1"/>
  <c r="H713" i="11" s="1"/>
  <c r="I713" i="11" s="1"/>
  <c r="L713" i="11" s="1"/>
  <c r="F714" i="11"/>
  <c r="G714" i="11"/>
  <c r="H714" i="11" s="1"/>
  <c r="I714" i="11" s="1"/>
  <c r="L714" i="11" s="1"/>
  <c r="F715" i="11"/>
  <c r="G715" i="11" s="1"/>
  <c r="H715" i="11" s="1"/>
  <c r="I715" i="11" s="1"/>
  <c r="L715" i="11" s="1"/>
  <c r="F716" i="11"/>
  <c r="G716" i="11" s="1"/>
  <c r="H716" i="11" s="1"/>
  <c r="I716" i="11" s="1"/>
  <c r="L716" i="11" s="1"/>
  <c r="F717" i="11"/>
  <c r="G717" i="11" s="1"/>
  <c r="H717" i="11" s="1"/>
  <c r="I717" i="11" s="1"/>
  <c r="L717" i="11" s="1"/>
  <c r="F718" i="11"/>
  <c r="G718" i="11" s="1"/>
  <c r="H718" i="11" s="1"/>
  <c r="I718" i="11" s="1"/>
  <c r="L718" i="11" s="1"/>
  <c r="F719" i="11"/>
  <c r="G719" i="11" s="1"/>
  <c r="H719" i="11" s="1"/>
  <c r="I719" i="11" s="1"/>
  <c r="L719" i="11" s="1"/>
  <c r="F720" i="11"/>
  <c r="G720" i="11" s="1"/>
  <c r="H720" i="11" s="1"/>
  <c r="I720" i="11" s="1"/>
  <c r="L720" i="11" s="1"/>
  <c r="F721" i="11"/>
  <c r="G721" i="11" s="1"/>
  <c r="H721" i="11" s="1"/>
  <c r="I721" i="11" s="1"/>
  <c r="L721" i="11" s="1"/>
  <c r="F722" i="11"/>
  <c r="G722" i="11" s="1"/>
  <c r="H722" i="11" s="1"/>
  <c r="I722" i="11" s="1"/>
  <c r="L722" i="11" s="1"/>
  <c r="F723" i="11"/>
  <c r="G723" i="11" s="1"/>
  <c r="H723" i="11" s="1"/>
  <c r="I723" i="11" s="1"/>
  <c r="L723" i="11" s="1"/>
  <c r="F724" i="11"/>
  <c r="G724" i="11" s="1"/>
  <c r="H724" i="11" s="1"/>
  <c r="I724" i="11" s="1"/>
  <c r="L724" i="11" s="1"/>
  <c r="F725" i="11"/>
  <c r="G725" i="11" s="1"/>
  <c r="H725" i="11" s="1"/>
  <c r="I725" i="11" s="1"/>
  <c r="L725" i="11" s="1"/>
  <c r="F726" i="11"/>
  <c r="G726" i="11" s="1"/>
  <c r="H726" i="11" s="1"/>
  <c r="I726" i="11" s="1"/>
  <c r="L726" i="11" s="1"/>
  <c r="F727" i="11"/>
  <c r="G727" i="11" s="1"/>
  <c r="H727" i="11" s="1"/>
  <c r="I727" i="11" s="1"/>
  <c r="L727" i="11" s="1"/>
  <c r="F728" i="11"/>
  <c r="G728" i="11" s="1"/>
  <c r="H728" i="11" s="1"/>
  <c r="I728" i="11" s="1"/>
  <c r="L728" i="11" s="1"/>
  <c r="F729" i="11"/>
  <c r="G729" i="11" s="1"/>
  <c r="H729" i="11" s="1"/>
  <c r="I729" i="11" s="1"/>
  <c r="L729" i="11" s="1"/>
  <c r="F730" i="11"/>
  <c r="G730" i="11" s="1"/>
  <c r="H730" i="11" s="1"/>
  <c r="I730" i="11" s="1"/>
  <c r="L730" i="11" s="1"/>
  <c r="F731" i="11"/>
  <c r="G731" i="11" s="1"/>
  <c r="H731" i="11" s="1"/>
  <c r="I731" i="11" s="1"/>
  <c r="L731" i="11" s="1"/>
  <c r="F732" i="11"/>
  <c r="G732" i="11" s="1"/>
  <c r="H732" i="11" s="1"/>
  <c r="I732" i="11" s="1"/>
  <c r="L732" i="11" s="1"/>
  <c r="F733" i="11"/>
  <c r="G733" i="11" s="1"/>
  <c r="H733" i="11" s="1"/>
  <c r="I733" i="11" s="1"/>
  <c r="L733" i="11" s="1"/>
  <c r="F734" i="11"/>
  <c r="G734" i="11" s="1"/>
  <c r="H734" i="11" s="1"/>
  <c r="I734" i="11" s="1"/>
  <c r="L734" i="11" s="1"/>
  <c r="F735" i="11"/>
  <c r="G735" i="11" s="1"/>
  <c r="H735" i="11" s="1"/>
  <c r="I735" i="11" s="1"/>
  <c r="L735" i="11" s="1"/>
  <c r="F736" i="11"/>
  <c r="G736" i="11"/>
  <c r="H736" i="11" s="1"/>
  <c r="I736" i="11" s="1"/>
  <c r="L736" i="11" s="1"/>
  <c r="F737" i="11"/>
  <c r="G737" i="11" s="1"/>
  <c r="H737" i="11" s="1"/>
  <c r="I737" i="11" s="1"/>
  <c r="L737" i="11" s="1"/>
  <c r="F738" i="11"/>
  <c r="G738" i="11" s="1"/>
  <c r="H738" i="11" s="1"/>
  <c r="I738" i="11" s="1"/>
  <c r="L738" i="11" s="1"/>
  <c r="F739" i="11"/>
  <c r="G739" i="11" s="1"/>
  <c r="F740" i="11"/>
  <c r="G740" i="11" s="1"/>
  <c r="H740" i="11" s="1"/>
  <c r="I740" i="11" s="1"/>
  <c r="L740" i="11" s="1"/>
  <c r="F741" i="11"/>
  <c r="G741" i="11" s="1"/>
  <c r="H741" i="11" s="1"/>
  <c r="I741" i="11" s="1"/>
  <c r="L741" i="11" s="1"/>
  <c r="F742" i="11"/>
  <c r="G742" i="11" s="1"/>
  <c r="H742" i="11" s="1"/>
  <c r="I742" i="11" s="1"/>
  <c r="L742" i="11" s="1"/>
  <c r="F743" i="11"/>
  <c r="G743" i="11" s="1"/>
  <c r="H743" i="11" s="1"/>
  <c r="I743" i="11" s="1"/>
  <c r="L743" i="11" s="1"/>
  <c r="F744" i="11"/>
  <c r="G744" i="11" s="1"/>
  <c r="H744" i="11" s="1"/>
  <c r="I744" i="11" s="1"/>
  <c r="L744" i="11" s="1"/>
  <c r="F745" i="11"/>
  <c r="G745" i="11" s="1"/>
  <c r="H745" i="11" s="1"/>
  <c r="I745" i="11" s="1"/>
  <c r="L745" i="11" s="1"/>
  <c r="F746" i="11"/>
  <c r="G746" i="11" s="1"/>
  <c r="H746" i="11" s="1"/>
  <c r="I746" i="11" s="1"/>
  <c r="L746" i="11" s="1"/>
  <c r="F747" i="11"/>
  <c r="G747" i="11" s="1"/>
  <c r="H747" i="11" s="1"/>
  <c r="I747" i="11" s="1"/>
  <c r="L747" i="11" s="1"/>
  <c r="F748" i="11"/>
  <c r="G748" i="11" s="1"/>
  <c r="H748" i="11" s="1"/>
  <c r="I748" i="11" s="1"/>
  <c r="L748" i="11" s="1"/>
  <c r="F749" i="11"/>
  <c r="G749" i="11" s="1"/>
  <c r="H749" i="11" s="1"/>
  <c r="I749" i="11" s="1"/>
  <c r="L749" i="11" s="1"/>
  <c r="F750" i="11"/>
  <c r="G750" i="11" s="1"/>
  <c r="H750" i="11" s="1"/>
  <c r="I750" i="11" s="1"/>
  <c r="L750" i="11" s="1"/>
  <c r="F751" i="11"/>
  <c r="G751" i="11" s="1"/>
  <c r="H751" i="11" s="1"/>
  <c r="I751" i="11" s="1"/>
  <c r="L751" i="11" s="1"/>
  <c r="F752" i="11"/>
  <c r="G752" i="11" s="1"/>
  <c r="H752" i="11" s="1"/>
  <c r="I752" i="11" s="1"/>
  <c r="L752" i="11" s="1"/>
  <c r="F753" i="11"/>
  <c r="G753" i="11" s="1"/>
  <c r="H753" i="11" s="1"/>
  <c r="I753" i="11" s="1"/>
  <c r="L753" i="11" s="1"/>
  <c r="F754" i="11"/>
  <c r="G754" i="11" s="1"/>
  <c r="H754" i="11" s="1"/>
  <c r="I754" i="11" s="1"/>
  <c r="L754" i="11" s="1"/>
  <c r="F755" i="11"/>
  <c r="G755" i="11" s="1"/>
  <c r="H755" i="11" s="1"/>
  <c r="I755" i="11" s="1"/>
  <c r="L755" i="11" s="1"/>
  <c r="F756" i="11"/>
  <c r="G756" i="11" s="1"/>
  <c r="H756" i="11" s="1"/>
  <c r="I756" i="11" s="1"/>
  <c r="L756" i="11" s="1"/>
  <c r="F757" i="11"/>
  <c r="G757" i="11" s="1"/>
  <c r="H757" i="11" s="1"/>
  <c r="I757" i="11" s="1"/>
  <c r="L757" i="11" s="1"/>
  <c r="F758" i="11"/>
  <c r="G758" i="11" s="1"/>
  <c r="H758" i="11" s="1"/>
  <c r="I758" i="11" s="1"/>
  <c r="L758" i="11" s="1"/>
  <c r="F759" i="11"/>
  <c r="G759" i="11" s="1"/>
  <c r="H759" i="11" s="1"/>
  <c r="I759" i="11" s="1"/>
  <c r="L759" i="11" s="1"/>
  <c r="F760" i="11"/>
  <c r="G760" i="11" s="1"/>
  <c r="H760" i="11" s="1"/>
  <c r="I760" i="11" s="1"/>
  <c r="L760" i="11" s="1"/>
  <c r="F761" i="11"/>
  <c r="G761" i="11" s="1"/>
  <c r="H761" i="11" s="1"/>
  <c r="I761" i="11" s="1"/>
  <c r="L761" i="11" s="1"/>
  <c r="F762" i="11"/>
  <c r="G762" i="11" s="1"/>
  <c r="H762" i="11" s="1"/>
  <c r="I762" i="11" s="1"/>
  <c r="L762" i="11" s="1"/>
  <c r="F763" i="11"/>
  <c r="G763" i="11" s="1"/>
  <c r="H763" i="11" s="1"/>
  <c r="I763" i="11" s="1"/>
  <c r="L763" i="11" s="1"/>
  <c r="F764" i="11"/>
  <c r="G764" i="11" s="1"/>
  <c r="H764" i="11" s="1"/>
  <c r="I764" i="11" s="1"/>
  <c r="L764" i="11" s="1"/>
  <c r="F765" i="11"/>
  <c r="G765" i="11" s="1"/>
  <c r="H765" i="11" s="1"/>
  <c r="I765" i="11" s="1"/>
  <c r="L765" i="11" s="1"/>
  <c r="F766" i="11"/>
  <c r="G766" i="11" s="1"/>
  <c r="H766" i="11" s="1"/>
  <c r="I766" i="11" s="1"/>
  <c r="L766" i="11" s="1"/>
  <c r="F767" i="11"/>
  <c r="G767" i="11" s="1"/>
  <c r="H767" i="11" s="1"/>
  <c r="I767" i="11" s="1"/>
  <c r="L767" i="11" s="1"/>
  <c r="F768" i="11"/>
  <c r="G768" i="11" s="1"/>
  <c r="H768" i="11" s="1"/>
  <c r="I768" i="11" s="1"/>
  <c r="L768" i="11" s="1"/>
  <c r="F769" i="11"/>
  <c r="G769" i="11" s="1"/>
  <c r="H769" i="11" s="1"/>
  <c r="I769" i="11" s="1"/>
  <c r="L769" i="11" s="1"/>
  <c r="F770" i="11"/>
  <c r="G770" i="11" s="1"/>
  <c r="H770" i="11" s="1"/>
  <c r="I770" i="11" s="1"/>
  <c r="L770" i="11" s="1"/>
  <c r="F771" i="11"/>
  <c r="G771" i="11" s="1"/>
  <c r="H771" i="11" s="1"/>
  <c r="I771" i="11" s="1"/>
  <c r="L771" i="11" s="1"/>
  <c r="F772" i="11"/>
  <c r="G772" i="11" s="1"/>
  <c r="H772" i="11" s="1"/>
  <c r="I772" i="11" s="1"/>
  <c r="L772" i="11" s="1"/>
  <c r="F773" i="11"/>
  <c r="G773" i="11" s="1"/>
  <c r="H773" i="11" s="1"/>
  <c r="I773" i="11" s="1"/>
  <c r="L773" i="11" s="1"/>
  <c r="F774" i="11"/>
  <c r="G774" i="11" s="1"/>
  <c r="H774" i="11" s="1"/>
  <c r="I774" i="11" s="1"/>
  <c r="L774" i="11" s="1"/>
  <c r="F775" i="11"/>
  <c r="G775" i="11" s="1"/>
  <c r="H775" i="11" s="1"/>
  <c r="I775" i="11" s="1"/>
  <c r="L775" i="11" s="1"/>
  <c r="F776" i="11"/>
  <c r="G776" i="11" s="1"/>
  <c r="H776" i="11" s="1"/>
  <c r="I776" i="11" s="1"/>
  <c r="L776" i="11" s="1"/>
  <c r="F777" i="11"/>
  <c r="G777" i="11" s="1"/>
  <c r="H777" i="11" s="1"/>
  <c r="I777" i="11" s="1"/>
  <c r="L777" i="11" s="1"/>
  <c r="F778" i="11"/>
  <c r="G778" i="11" s="1"/>
  <c r="H778" i="11" s="1"/>
  <c r="I778" i="11" s="1"/>
  <c r="L778" i="11" s="1"/>
  <c r="F779" i="11"/>
  <c r="G779" i="11" s="1"/>
  <c r="H779" i="11" s="1"/>
  <c r="I779" i="11" s="1"/>
  <c r="L779" i="11" s="1"/>
  <c r="F496" i="11"/>
  <c r="G496" i="11" s="1"/>
  <c r="H496" i="11" s="1"/>
  <c r="I496" i="11" s="1"/>
  <c r="L496" i="11" s="1"/>
  <c r="F497" i="11"/>
  <c r="G497" i="11" s="1"/>
  <c r="H497" i="11" s="1"/>
  <c r="I497" i="11" s="1"/>
  <c r="L497" i="11" s="1"/>
  <c r="F498" i="11"/>
  <c r="F499" i="11"/>
  <c r="G499" i="11" s="1"/>
  <c r="H499" i="11" s="1"/>
  <c r="I499" i="11" s="1"/>
  <c r="L499" i="11" s="1"/>
  <c r="F500" i="11"/>
  <c r="G500" i="11" s="1"/>
  <c r="H500" i="11" s="1"/>
  <c r="I500" i="11" s="1"/>
  <c r="L500" i="11" s="1"/>
  <c r="F501" i="11"/>
  <c r="G501" i="11" s="1"/>
  <c r="H501" i="11" s="1"/>
  <c r="I501" i="11" s="1"/>
  <c r="L501" i="11" s="1"/>
  <c r="F502" i="11"/>
  <c r="G502" i="11" s="1"/>
  <c r="H502" i="11" s="1"/>
  <c r="I502" i="11" s="1"/>
  <c r="L502" i="11" s="1"/>
  <c r="F503" i="11"/>
  <c r="G503" i="11" s="1"/>
  <c r="H503" i="11" s="1"/>
  <c r="I503" i="11" s="1"/>
  <c r="L503" i="11" s="1"/>
  <c r="F504" i="11"/>
  <c r="G504" i="11" s="1"/>
  <c r="H504" i="11" s="1"/>
  <c r="I504" i="11" s="1"/>
  <c r="L504" i="11" s="1"/>
  <c r="F505" i="11"/>
  <c r="G505" i="11" s="1"/>
  <c r="H505" i="11" s="1"/>
  <c r="I505" i="11" s="1"/>
  <c r="L505" i="11" s="1"/>
  <c r="F506" i="11"/>
  <c r="G506" i="11"/>
  <c r="H506" i="11" s="1"/>
  <c r="I506" i="11" s="1"/>
  <c r="L506" i="11" s="1"/>
  <c r="F507" i="11"/>
  <c r="G507" i="11" s="1"/>
  <c r="H507" i="11" s="1"/>
  <c r="I507" i="11" s="1"/>
  <c r="L507" i="11" s="1"/>
  <c r="F508" i="11"/>
  <c r="G508" i="11" s="1"/>
  <c r="H508" i="11" s="1"/>
  <c r="I508" i="11" s="1"/>
  <c r="L508" i="11" s="1"/>
  <c r="F509" i="11"/>
  <c r="G509" i="11" s="1"/>
  <c r="H509" i="11" s="1"/>
  <c r="I509" i="11" s="1"/>
  <c r="L509" i="11" s="1"/>
  <c r="F510" i="11"/>
  <c r="G510" i="11" s="1"/>
  <c r="H510" i="11" s="1"/>
  <c r="I510" i="11" s="1"/>
  <c r="L510" i="11" s="1"/>
  <c r="F511" i="11"/>
  <c r="G511" i="11" s="1"/>
  <c r="H511" i="11" s="1"/>
  <c r="I511" i="11" s="1"/>
  <c r="L511" i="11" s="1"/>
  <c r="F512" i="11"/>
  <c r="G512" i="11" s="1"/>
  <c r="H512" i="11" s="1"/>
  <c r="I512" i="11" s="1"/>
  <c r="L512" i="11" s="1"/>
  <c r="F513" i="11"/>
  <c r="G513" i="11" s="1"/>
  <c r="H513" i="11" s="1"/>
  <c r="I513" i="11" s="1"/>
  <c r="L513" i="11" s="1"/>
  <c r="F514" i="11"/>
  <c r="G514" i="11" s="1"/>
  <c r="H514" i="11" s="1"/>
  <c r="I514" i="11" s="1"/>
  <c r="L514" i="11" s="1"/>
  <c r="F515" i="11"/>
  <c r="G515" i="11" s="1"/>
  <c r="H515" i="11" s="1"/>
  <c r="I515" i="11" s="1"/>
  <c r="L515" i="11" s="1"/>
  <c r="F516" i="11"/>
  <c r="G516" i="11" s="1"/>
  <c r="H516" i="11" s="1"/>
  <c r="I516" i="11" s="1"/>
  <c r="L516" i="11" s="1"/>
  <c r="F517" i="11"/>
  <c r="G517" i="11" s="1"/>
  <c r="H517" i="11" s="1"/>
  <c r="I517" i="11" s="1"/>
  <c r="L517" i="11" s="1"/>
  <c r="F518" i="11"/>
  <c r="G518" i="11" s="1"/>
  <c r="H518" i="11" s="1"/>
  <c r="I518" i="11" s="1"/>
  <c r="L518" i="11" s="1"/>
  <c r="F519" i="11"/>
  <c r="G519" i="11" s="1"/>
  <c r="H519" i="11" s="1"/>
  <c r="I519" i="11" s="1"/>
  <c r="L519" i="11" s="1"/>
  <c r="F520" i="11"/>
  <c r="G520" i="11" s="1"/>
  <c r="H520" i="11" s="1"/>
  <c r="I520" i="11" s="1"/>
  <c r="L520" i="11" s="1"/>
  <c r="F521" i="11"/>
  <c r="G521" i="11" s="1"/>
  <c r="H521" i="11" s="1"/>
  <c r="I521" i="11" s="1"/>
  <c r="L521" i="11" s="1"/>
  <c r="F522" i="11"/>
  <c r="G522" i="11" s="1"/>
  <c r="H522" i="11" s="1"/>
  <c r="I522" i="11" s="1"/>
  <c r="L522" i="11" s="1"/>
  <c r="F523" i="11"/>
  <c r="G523" i="11" s="1"/>
  <c r="H523" i="11" s="1"/>
  <c r="I523" i="11" s="1"/>
  <c r="L523" i="11" s="1"/>
  <c r="F524" i="11"/>
  <c r="G524" i="11" s="1"/>
  <c r="H524" i="11" s="1"/>
  <c r="I524" i="11" s="1"/>
  <c r="L524" i="11" s="1"/>
  <c r="F525" i="11"/>
  <c r="G525" i="11" s="1"/>
  <c r="H525" i="11" s="1"/>
  <c r="I525" i="11" s="1"/>
  <c r="L525" i="11" s="1"/>
  <c r="F526" i="11"/>
  <c r="G526" i="11" s="1"/>
  <c r="H526" i="11" s="1"/>
  <c r="I526" i="11" s="1"/>
  <c r="L526" i="11" s="1"/>
  <c r="F527" i="11"/>
  <c r="G527" i="11" s="1"/>
  <c r="H527" i="11" s="1"/>
  <c r="I527" i="11" s="1"/>
  <c r="L527" i="11" s="1"/>
  <c r="F528" i="11"/>
  <c r="G528" i="11" s="1"/>
  <c r="H528" i="11" s="1"/>
  <c r="I528" i="11" s="1"/>
  <c r="L528" i="11" s="1"/>
  <c r="F529" i="11"/>
  <c r="G529" i="11" s="1"/>
  <c r="H529" i="11" s="1"/>
  <c r="I529" i="11" s="1"/>
  <c r="L529" i="11" s="1"/>
  <c r="F530" i="11"/>
  <c r="G530" i="11" s="1"/>
  <c r="H530" i="11" s="1"/>
  <c r="I530" i="11" s="1"/>
  <c r="L530" i="11" s="1"/>
  <c r="F531" i="11"/>
  <c r="G531" i="11" s="1"/>
  <c r="H531" i="11" s="1"/>
  <c r="I531" i="11" s="1"/>
  <c r="L531" i="11" s="1"/>
  <c r="F532" i="11"/>
  <c r="G532" i="11" s="1"/>
  <c r="H532" i="11" s="1"/>
  <c r="I532" i="11" s="1"/>
  <c r="L532" i="11" s="1"/>
  <c r="F533" i="11"/>
  <c r="G533" i="11" s="1"/>
  <c r="H533" i="11" s="1"/>
  <c r="I533" i="11" s="1"/>
  <c r="L533" i="11" s="1"/>
  <c r="F534" i="11"/>
  <c r="G534" i="11" s="1"/>
  <c r="H534" i="11" s="1"/>
  <c r="I534" i="11" s="1"/>
  <c r="L534" i="11" s="1"/>
  <c r="F535" i="11"/>
  <c r="G535" i="11" s="1"/>
  <c r="H535" i="11" s="1"/>
  <c r="I535" i="11" s="1"/>
  <c r="L535" i="11" s="1"/>
  <c r="F536" i="11"/>
  <c r="G536" i="11" s="1"/>
  <c r="H536" i="11" s="1"/>
  <c r="I536" i="11" s="1"/>
  <c r="L536" i="11" s="1"/>
  <c r="F537" i="11"/>
  <c r="G537" i="11" s="1"/>
  <c r="H537" i="11" s="1"/>
  <c r="I537" i="11" s="1"/>
  <c r="L537" i="11" s="1"/>
  <c r="F538" i="11"/>
  <c r="G538" i="11"/>
  <c r="H538" i="11" s="1"/>
  <c r="I538" i="11" s="1"/>
  <c r="L538" i="11" s="1"/>
  <c r="F539" i="11"/>
  <c r="G539" i="11" s="1"/>
  <c r="H539" i="11" s="1"/>
  <c r="I539" i="11" s="1"/>
  <c r="L539" i="11" s="1"/>
  <c r="F540" i="11"/>
  <c r="G540" i="11" s="1"/>
  <c r="H540" i="11" s="1"/>
  <c r="I540" i="11" s="1"/>
  <c r="L540" i="11" s="1"/>
  <c r="F541" i="11"/>
  <c r="G541" i="11" s="1"/>
  <c r="H541" i="11" s="1"/>
  <c r="I541" i="11" s="1"/>
  <c r="L541" i="11" s="1"/>
  <c r="F542" i="11"/>
  <c r="G542" i="11" s="1"/>
  <c r="H542" i="11" s="1"/>
  <c r="I542" i="11" s="1"/>
  <c r="L542" i="11" s="1"/>
  <c r="F543" i="11"/>
  <c r="G543" i="11" s="1"/>
  <c r="H543" i="11" s="1"/>
  <c r="I543" i="11" s="1"/>
  <c r="L543" i="11" s="1"/>
  <c r="F544" i="11"/>
  <c r="G544" i="11" s="1"/>
  <c r="H544" i="11" s="1"/>
  <c r="I544" i="11" s="1"/>
  <c r="L544" i="11" s="1"/>
  <c r="F545" i="11"/>
  <c r="G545" i="11" s="1"/>
  <c r="H545" i="11" s="1"/>
  <c r="I545" i="11" s="1"/>
  <c r="L545" i="11" s="1"/>
  <c r="F546" i="11"/>
  <c r="G546" i="11" s="1"/>
  <c r="H546" i="11" s="1"/>
  <c r="I546" i="11" s="1"/>
  <c r="L546" i="11" s="1"/>
  <c r="F547" i="11"/>
  <c r="G547" i="11" s="1"/>
  <c r="H547" i="11" s="1"/>
  <c r="I547" i="11" s="1"/>
  <c r="L547" i="11" s="1"/>
  <c r="F548" i="11"/>
  <c r="G548" i="11" s="1"/>
  <c r="H548" i="11" s="1"/>
  <c r="I548" i="11" s="1"/>
  <c r="L548" i="11" s="1"/>
  <c r="F549" i="11"/>
  <c r="G549" i="11" s="1"/>
  <c r="H549" i="11" s="1"/>
  <c r="I549" i="11" s="1"/>
  <c r="L549" i="11" s="1"/>
  <c r="F550" i="11"/>
  <c r="G550" i="11" s="1"/>
  <c r="H550" i="11" s="1"/>
  <c r="I550" i="11" s="1"/>
  <c r="L550" i="11" s="1"/>
  <c r="F551" i="11"/>
  <c r="G551" i="11" s="1"/>
  <c r="H551" i="11" s="1"/>
  <c r="I551" i="11" s="1"/>
  <c r="L551" i="11" s="1"/>
  <c r="F552" i="11"/>
  <c r="G552" i="11" s="1"/>
  <c r="H552" i="11" s="1"/>
  <c r="I552" i="11" s="1"/>
  <c r="L552" i="11" s="1"/>
  <c r="F553" i="11"/>
  <c r="G553" i="11" s="1"/>
  <c r="H553" i="11" s="1"/>
  <c r="I553" i="11" s="1"/>
  <c r="L553" i="11" s="1"/>
  <c r="F554" i="11"/>
  <c r="G554" i="11" s="1"/>
  <c r="H554" i="11" s="1"/>
  <c r="I554" i="11" s="1"/>
  <c r="L554" i="11" s="1"/>
  <c r="F555" i="11"/>
  <c r="G555" i="11" s="1"/>
  <c r="H555" i="11" s="1"/>
  <c r="I555" i="11" s="1"/>
  <c r="L555" i="11" s="1"/>
  <c r="F556" i="11"/>
  <c r="G556" i="11" s="1"/>
  <c r="H556" i="11" s="1"/>
  <c r="I556" i="11" s="1"/>
  <c r="L556" i="11" s="1"/>
  <c r="F557" i="11"/>
  <c r="G557" i="11" s="1"/>
  <c r="H557" i="11" s="1"/>
  <c r="I557" i="11" s="1"/>
  <c r="L557" i="11" s="1"/>
  <c r="F558" i="11"/>
  <c r="G558" i="11" s="1"/>
  <c r="H558" i="11" s="1"/>
  <c r="I558" i="11" s="1"/>
  <c r="L558" i="11" s="1"/>
  <c r="F559" i="11"/>
  <c r="G559" i="11" s="1"/>
  <c r="H559" i="11" s="1"/>
  <c r="I559" i="11" s="1"/>
  <c r="L559" i="11" s="1"/>
  <c r="F560" i="11"/>
  <c r="G560" i="11" s="1"/>
  <c r="H560" i="11" s="1"/>
  <c r="I560" i="11" s="1"/>
  <c r="L560" i="11" s="1"/>
  <c r="F561" i="11"/>
  <c r="G561" i="11" s="1"/>
  <c r="H561" i="11" s="1"/>
  <c r="I561" i="11" s="1"/>
  <c r="L561" i="11" s="1"/>
  <c r="F562" i="11"/>
  <c r="G562" i="11" s="1"/>
  <c r="H562" i="11" s="1"/>
  <c r="I562" i="11" s="1"/>
  <c r="L562" i="11" s="1"/>
  <c r="F563" i="11"/>
  <c r="G563" i="11" s="1"/>
  <c r="H563" i="11" s="1"/>
  <c r="I563" i="11" s="1"/>
  <c r="L563" i="11" s="1"/>
  <c r="F564" i="11"/>
  <c r="G564" i="11" s="1"/>
  <c r="H564" i="11" s="1"/>
  <c r="I564" i="11" s="1"/>
  <c r="L564" i="11" s="1"/>
  <c r="F565" i="11"/>
  <c r="G565" i="11" s="1"/>
  <c r="H565" i="11" s="1"/>
  <c r="I565" i="11" s="1"/>
  <c r="L565" i="11" s="1"/>
  <c r="F566" i="11"/>
  <c r="G566" i="11" s="1"/>
  <c r="H566" i="11" s="1"/>
  <c r="I566" i="11" s="1"/>
  <c r="L566" i="11" s="1"/>
  <c r="F567" i="11"/>
  <c r="G567" i="11" s="1"/>
  <c r="H567" i="11" s="1"/>
  <c r="I567" i="11" s="1"/>
  <c r="L567" i="11" s="1"/>
  <c r="F568" i="11"/>
  <c r="G568" i="11" s="1"/>
  <c r="H568" i="11" s="1"/>
  <c r="I568" i="11" s="1"/>
  <c r="L568" i="11" s="1"/>
  <c r="F569" i="11"/>
  <c r="G569" i="11" s="1"/>
  <c r="H569" i="11" s="1"/>
  <c r="I569" i="11" s="1"/>
  <c r="L569" i="11" s="1"/>
  <c r="F570" i="11"/>
  <c r="G570" i="11"/>
  <c r="H570" i="11" s="1"/>
  <c r="I570" i="11" s="1"/>
  <c r="L570" i="11" s="1"/>
  <c r="F571" i="11"/>
  <c r="G571" i="11" s="1"/>
  <c r="H571" i="11" s="1"/>
  <c r="I571" i="11" s="1"/>
  <c r="L571" i="11" s="1"/>
  <c r="F572" i="11"/>
  <c r="G572" i="11" s="1"/>
  <c r="H572" i="11" s="1"/>
  <c r="I572" i="11" s="1"/>
  <c r="L572" i="11" s="1"/>
  <c r="F573" i="11"/>
  <c r="G573" i="11" s="1"/>
  <c r="H573" i="11" s="1"/>
  <c r="I573" i="11" s="1"/>
  <c r="L573" i="11" s="1"/>
  <c r="F574" i="11"/>
  <c r="G574" i="11" s="1"/>
  <c r="H574" i="11" s="1"/>
  <c r="I574" i="11" s="1"/>
  <c r="L574" i="11" s="1"/>
  <c r="F575" i="11"/>
  <c r="G575" i="11" s="1"/>
  <c r="H575" i="11" s="1"/>
  <c r="I575" i="11" s="1"/>
  <c r="L575" i="11" s="1"/>
  <c r="F576" i="11"/>
  <c r="G576" i="11" s="1"/>
  <c r="H576" i="11" s="1"/>
  <c r="I576" i="11" s="1"/>
  <c r="L576" i="11" s="1"/>
  <c r="F577" i="11"/>
  <c r="G577" i="11" s="1"/>
  <c r="H577" i="11" s="1"/>
  <c r="I577" i="11" s="1"/>
  <c r="L577" i="11" s="1"/>
  <c r="F578" i="11"/>
  <c r="G578" i="11" s="1"/>
  <c r="H578" i="11" s="1"/>
  <c r="I578" i="11" s="1"/>
  <c r="L578" i="11" s="1"/>
  <c r="F579" i="11"/>
  <c r="G579" i="11" s="1"/>
  <c r="H579" i="11" s="1"/>
  <c r="I579" i="11" s="1"/>
  <c r="L579" i="11" s="1"/>
  <c r="F580" i="11"/>
  <c r="G580" i="11" s="1"/>
  <c r="H580" i="11" s="1"/>
  <c r="I580" i="11" s="1"/>
  <c r="L580" i="11" s="1"/>
  <c r="F581" i="11"/>
  <c r="G581" i="11" s="1"/>
  <c r="H581" i="11" s="1"/>
  <c r="I581" i="11" s="1"/>
  <c r="L581" i="11" s="1"/>
  <c r="F582" i="11"/>
  <c r="G582" i="11" s="1"/>
  <c r="H582" i="11" s="1"/>
  <c r="I582" i="11" s="1"/>
  <c r="L582" i="11" s="1"/>
  <c r="F583" i="11"/>
  <c r="G583" i="11" s="1"/>
  <c r="H583" i="11" s="1"/>
  <c r="I583" i="11" s="1"/>
  <c r="L583" i="11" s="1"/>
  <c r="F584" i="11"/>
  <c r="G584" i="11" s="1"/>
  <c r="H584" i="11" s="1"/>
  <c r="I584" i="11" s="1"/>
  <c r="L584" i="11" s="1"/>
  <c r="F585" i="11"/>
  <c r="G585" i="11" s="1"/>
  <c r="H585" i="11" s="1"/>
  <c r="I585" i="11" s="1"/>
  <c r="L585" i="11" s="1"/>
  <c r="F586" i="11"/>
  <c r="G586" i="11" s="1"/>
  <c r="H586" i="11" s="1"/>
  <c r="I586" i="11" s="1"/>
  <c r="L586" i="11" s="1"/>
  <c r="F587" i="11"/>
  <c r="G587" i="11" s="1"/>
  <c r="H587" i="11" s="1"/>
  <c r="I587" i="11" s="1"/>
  <c r="L587" i="11" s="1"/>
  <c r="F588" i="11"/>
  <c r="G588" i="11" s="1"/>
  <c r="H588" i="11" s="1"/>
  <c r="I588" i="11" s="1"/>
  <c r="L588" i="11" s="1"/>
  <c r="F589" i="11"/>
  <c r="G589" i="11" s="1"/>
  <c r="H589" i="11" s="1"/>
  <c r="I589" i="11" s="1"/>
  <c r="L589" i="11" s="1"/>
  <c r="F590" i="11"/>
  <c r="G590" i="11" s="1"/>
  <c r="H590" i="11" s="1"/>
  <c r="I590" i="11" s="1"/>
  <c r="L590" i="11" s="1"/>
  <c r="F591" i="11"/>
  <c r="G591" i="11"/>
  <c r="H591" i="11" s="1"/>
  <c r="I591" i="11" s="1"/>
  <c r="L591" i="11" s="1"/>
  <c r="F592" i="11"/>
  <c r="G592" i="11" s="1"/>
  <c r="H592" i="11" s="1"/>
  <c r="I592" i="11" s="1"/>
  <c r="L592" i="11" s="1"/>
  <c r="F593" i="11"/>
  <c r="G593" i="11" s="1"/>
  <c r="H593" i="11" s="1"/>
  <c r="I593" i="11" s="1"/>
  <c r="L593" i="11" s="1"/>
  <c r="F594" i="11"/>
  <c r="G594" i="11" s="1"/>
  <c r="H594" i="11" s="1"/>
  <c r="I594" i="11" s="1"/>
  <c r="L594" i="11" s="1"/>
  <c r="F595" i="11"/>
  <c r="G595" i="11" s="1"/>
  <c r="H595" i="11" s="1"/>
  <c r="I595" i="11" s="1"/>
  <c r="L595" i="11" s="1"/>
  <c r="F596" i="11"/>
  <c r="G596" i="11" s="1"/>
  <c r="H596" i="11" s="1"/>
  <c r="I596" i="11" s="1"/>
  <c r="L596" i="11" s="1"/>
  <c r="F597" i="11"/>
  <c r="G597" i="11" s="1"/>
  <c r="H597" i="11" s="1"/>
  <c r="I597" i="11" s="1"/>
  <c r="L597" i="11" s="1"/>
  <c r="F598" i="11"/>
  <c r="G598" i="11" s="1"/>
  <c r="H598" i="11" s="1"/>
  <c r="I598" i="11" s="1"/>
  <c r="L598" i="11" s="1"/>
  <c r="F599" i="11"/>
  <c r="G599" i="11" s="1"/>
  <c r="H599" i="11" s="1"/>
  <c r="I599" i="11" s="1"/>
  <c r="L599" i="11" s="1"/>
  <c r="F600" i="11"/>
  <c r="G600" i="11" s="1"/>
  <c r="H600" i="11" s="1"/>
  <c r="I600" i="11" s="1"/>
  <c r="L600" i="11" s="1"/>
  <c r="F601" i="11"/>
  <c r="G601" i="11"/>
  <c r="H601" i="11" s="1"/>
  <c r="I601" i="11" s="1"/>
  <c r="L601" i="11" s="1"/>
  <c r="F602" i="11"/>
  <c r="G602" i="11" s="1"/>
  <c r="H602" i="11" s="1"/>
  <c r="I602" i="11" s="1"/>
  <c r="L602" i="11" s="1"/>
  <c r="F603" i="11"/>
  <c r="G603" i="11" s="1"/>
  <c r="H603" i="11" s="1"/>
  <c r="I603" i="11" s="1"/>
  <c r="L603" i="11" s="1"/>
  <c r="F604" i="11"/>
  <c r="G604" i="11" s="1"/>
  <c r="H604" i="11" s="1"/>
  <c r="I604" i="11" s="1"/>
  <c r="L604" i="11" s="1"/>
  <c r="F605" i="11"/>
  <c r="G605" i="11" s="1"/>
  <c r="H605" i="11" s="1"/>
  <c r="I605" i="11" s="1"/>
  <c r="L605" i="11" s="1"/>
  <c r="F606" i="11"/>
  <c r="G606" i="11" s="1"/>
  <c r="H606" i="11" s="1"/>
  <c r="I606" i="11" s="1"/>
  <c r="L606" i="11" s="1"/>
  <c r="F607" i="11"/>
  <c r="G607" i="11" s="1"/>
  <c r="H607" i="11" s="1"/>
  <c r="I607" i="11" s="1"/>
  <c r="L607" i="11" s="1"/>
  <c r="F608" i="11"/>
  <c r="G608" i="11" s="1"/>
  <c r="H608" i="11" s="1"/>
  <c r="I608" i="11" s="1"/>
  <c r="L608" i="11" s="1"/>
  <c r="F609" i="11"/>
  <c r="G609" i="11" s="1"/>
  <c r="H609" i="11" s="1"/>
  <c r="I609" i="11" s="1"/>
  <c r="L609" i="11" s="1"/>
  <c r="F610" i="11"/>
  <c r="G610" i="11" s="1"/>
  <c r="H610" i="11" s="1"/>
  <c r="I610" i="11" s="1"/>
  <c r="L610" i="11" s="1"/>
  <c r="F611" i="11"/>
  <c r="G611" i="11" s="1"/>
  <c r="H611" i="11" s="1"/>
  <c r="I611" i="11" s="1"/>
  <c r="L611" i="11" s="1"/>
  <c r="F612" i="11"/>
  <c r="G612" i="11" s="1"/>
  <c r="H612" i="11" s="1"/>
  <c r="I612" i="11" s="1"/>
  <c r="L612" i="11" s="1"/>
  <c r="F613" i="11"/>
  <c r="G613" i="11" s="1"/>
  <c r="H613" i="11" s="1"/>
  <c r="I613" i="11" s="1"/>
  <c r="L613" i="11" s="1"/>
  <c r="F614" i="11"/>
  <c r="G614" i="11" s="1"/>
  <c r="H614" i="11" s="1"/>
  <c r="I614" i="11" s="1"/>
  <c r="L614" i="11" s="1"/>
  <c r="F615" i="11"/>
  <c r="G615" i="11" s="1"/>
  <c r="H615" i="11" s="1"/>
  <c r="I615" i="11" s="1"/>
  <c r="L615" i="11" s="1"/>
  <c r="F616" i="11"/>
  <c r="G616" i="11" s="1"/>
  <c r="H616" i="11" s="1"/>
  <c r="I616" i="11" s="1"/>
  <c r="L616" i="11" s="1"/>
  <c r="F617" i="11"/>
  <c r="G617" i="11" s="1"/>
  <c r="H617" i="11" s="1"/>
  <c r="I617" i="11" s="1"/>
  <c r="L617" i="11" s="1"/>
  <c r="F618" i="11"/>
  <c r="G618" i="11" s="1"/>
  <c r="H618" i="11" s="1"/>
  <c r="I618" i="11" s="1"/>
  <c r="L618" i="11" s="1"/>
  <c r="F619" i="11"/>
  <c r="G619" i="11" s="1"/>
  <c r="H619" i="11" s="1"/>
  <c r="I619" i="11" s="1"/>
  <c r="L619" i="11" s="1"/>
  <c r="F620" i="11"/>
  <c r="G620" i="11" s="1"/>
  <c r="H620" i="11" s="1"/>
  <c r="I620" i="11" s="1"/>
  <c r="L620" i="11" s="1"/>
  <c r="F621" i="11"/>
  <c r="G621" i="11" s="1"/>
  <c r="H621" i="11" s="1"/>
  <c r="I621" i="11" s="1"/>
  <c r="L621" i="11" s="1"/>
  <c r="F622" i="11"/>
  <c r="G622" i="11" s="1"/>
  <c r="H622" i="11" s="1"/>
  <c r="I622" i="11" s="1"/>
  <c r="L622" i="11" s="1"/>
  <c r="F623" i="11"/>
  <c r="G623" i="11"/>
  <c r="H623" i="11" s="1"/>
  <c r="I623" i="11" s="1"/>
  <c r="L623" i="11" s="1"/>
  <c r="F624" i="11"/>
  <c r="G624" i="11" s="1"/>
  <c r="H624" i="11" s="1"/>
  <c r="I624" i="11" s="1"/>
  <c r="L624" i="11" s="1"/>
  <c r="F625" i="11"/>
  <c r="G625" i="11" s="1"/>
  <c r="H625" i="11" s="1"/>
  <c r="I625" i="11" s="1"/>
  <c r="L625" i="11" s="1"/>
  <c r="F627" i="11"/>
  <c r="G627" i="11" s="1"/>
  <c r="H627" i="11" s="1"/>
  <c r="I627" i="11" s="1"/>
  <c r="L627" i="11" s="1"/>
  <c r="F628" i="11"/>
  <c r="G628" i="11" s="1"/>
  <c r="H628" i="11" s="1"/>
  <c r="I628" i="11" s="1"/>
  <c r="L628" i="11" s="1"/>
  <c r="F629" i="11"/>
  <c r="G629" i="11" s="1"/>
  <c r="H629" i="11" s="1"/>
  <c r="I629" i="11" s="1"/>
  <c r="L629" i="11" s="1"/>
  <c r="F630" i="11"/>
  <c r="G630" i="11" s="1"/>
  <c r="H630" i="11" s="1"/>
  <c r="I630" i="11" s="1"/>
  <c r="L630" i="11" s="1"/>
  <c r="F631" i="11"/>
  <c r="G631" i="11" s="1"/>
  <c r="H631" i="11" s="1"/>
  <c r="I631" i="11" s="1"/>
  <c r="L631" i="11" s="1"/>
  <c r="F632" i="11"/>
  <c r="G632" i="11" s="1"/>
  <c r="H632" i="11" s="1"/>
  <c r="I632" i="11" s="1"/>
  <c r="L632" i="11" s="1"/>
  <c r="F633" i="11"/>
  <c r="G633" i="11" s="1"/>
  <c r="H633" i="11" s="1"/>
  <c r="I633" i="11" s="1"/>
  <c r="L633" i="11" s="1"/>
  <c r="F634" i="11"/>
  <c r="G634" i="11"/>
  <c r="H634" i="11" s="1"/>
  <c r="I634" i="11" s="1"/>
  <c r="L634" i="11" s="1"/>
  <c r="F635" i="11"/>
  <c r="G635" i="11" s="1"/>
  <c r="H635" i="11" s="1"/>
  <c r="I635" i="11" s="1"/>
  <c r="L635" i="11" s="1"/>
  <c r="F636" i="11"/>
  <c r="G636" i="11" s="1"/>
  <c r="H636" i="11" s="1"/>
  <c r="I636" i="11" s="1"/>
  <c r="L636" i="11" s="1"/>
  <c r="F637" i="11"/>
  <c r="G637" i="11" s="1"/>
  <c r="H637" i="11" s="1"/>
  <c r="I637" i="11" s="1"/>
  <c r="L637" i="11" s="1"/>
  <c r="F638" i="11"/>
  <c r="G638" i="11" s="1"/>
  <c r="H638" i="11" s="1"/>
  <c r="I638" i="11" s="1"/>
  <c r="L638" i="11" s="1"/>
  <c r="F639" i="11"/>
  <c r="G639" i="11" s="1"/>
  <c r="H639" i="11" s="1"/>
  <c r="I639" i="11" s="1"/>
  <c r="L639" i="11" s="1"/>
  <c r="F640" i="11"/>
  <c r="G640" i="11" s="1"/>
  <c r="H640" i="11" s="1"/>
  <c r="I640" i="11" s="1"/>
  <c r="L640" i="11" s="1"/>
  <c r="F641" i="11"/>
  <c r="G641" i="11" s="1"/>
  <c r="H641" i="11" s="1"/>
  <c r="I641" i="11" s="1"/>
  <c r="L641" i="11" s="1"/>
  <c r="F643" i="11"/>
  <c r="G643" i="11" s="1"/>
  <c r="H643" i="11" s="1"/>
  <c r="I643" i="11" s="1"/>
  <c r="L643" i="11" s="1"/>
  <c r="F644" i="11"/>
  <c r="G644" i="11" s="1"/>
  <c r="H644" i="11" s="1"/>
  <c r="I644" i="11" s="1"/>
  <c r="L644" i="11" s="1"/>
  <c r="F645" i="11"/>
  <c r="G645" i="11" s="1"/>
  <c r="H645" i="11" s="1"/>
  <c r="I645" i="11" s="1"/>
  <c r="L645" i="11" s="1"/>
  <c r="F646" i="11"/>
  <c r="G646" i="11" s="1"/>
  <c r="H646" i="11" s="1"/>
  <c r="I646" i="11" s="1"/>
  <c r="L646" i="11" s="1"/>
  <c r="F647" i="11"/>
  <c r="G647" i="11" s="1"/>
  <c r="H647" i="11" s="1"/>
  <c r="I647" i="11" s="1"/>
  <c r="L647" i="11" s="1"/>
  <c r="F648" i="11"/>
  <c r="G648" i="11" s="1"/>
  <c r="H648" i="11" s="1"/>
  <c r="I648" i="11" s="1"/>
  <c r="L648" i="11" s="1"/>
  <c r="F649" i="11"/>
  <c r="G649" i="11" s="1"/>
  <c r="H649" i="11" s="1"/>
  <c r="I649" i="11" s="1"/>
  <c r="L649" i="11" s="1"/>
  <c r="F650" i="11"/>
  <c r="G650" i="11" s="1"/>
  <c r="H650" i="11" s="1"/>
  <c r="I650" i="11" s="1"/>
  <c r="L650" i="11" s="1"/>
  <c r="F651" i="11"/>
  <c r="G651" i="11" s="1"/>
  <c r="H651" i="11" s="1"/>
  <c r="I651" i="11" s="1"/>
  <c r="L651" i="11" s="1"/>
  <c r="F652" i="11"/>
  <c r="G652" i="11" s="1"/>
  <c r="H652" i="11" s="1"/>
  <c r="I652" i="11" s="1"/>
  <c r="L652" i="11" s="1"/>
  <c r="F653" i="11"/>
  <c r="G653" i="11" s="1"/>
  <c r="H653" i="11" s="1"/>
  <c r="I653" i="11" s="1"/>
  <c r="L653" i="11" s="1"/>
  <c r="F654" i="11"/>
  <c r="G654" i="11" s="1"/>
  <c r="H654" i="11" s="1"/>
  <c r="I654" i="11" s="1"/>
  <c r="L654" i="11" s="1"/>
  <c r="F655" i="11"/>
  <c r="G655" i="11" s="1"/>
  <c r="H655" i="11" s="1"/>
  <c r="I655" i="11" s="1"/>
  <c r="L655" i="11" s="1"/>
  <c r="F656" i="11"/>
  <c r="G656" i="11" s="1"/>
  <c r="H656" i="11" s="1"/>
  <c r="I656" i="11" s="1"/>
  <c r="L656" i="11" s="1"/>
  <c r="F657" i="11"/>
  <c r="G657" i="11"/>
  <c r="H657" i="11" s="1"/>
  <c r="I657" i="11" s="1"/>
  <c r="L657" i="11" s="1"/>
  <c r="F658" i="11"/>
  <c r="G658" i="11" s="1"/>
  <c r="H658" i="11" s="1"/>
  <c r="I658" i="11" s="1"/>
  <c r="L658" i="11" s="1"/>
  <c r="F659" i="11"/>
  <c r="G659" i="11" s="1"/>
  <c r="H659" i="11" s="1"/>
  <c r="I659" i="11" s="1"/>
  <c r="L659" i="11" s="1"/>
  <c r="F660" i="11"/>
  <c r="G660" i="11" s="1"/>
  <c r="H660" i="11" s="1"/>
  <c r="I660" i="11" s="1"/>
  <c r="L660" i="11" s="1"/>
  <c r="F661" i="11"/>
  <c r="G661" i="11" s="1"/>
  <c r="H661" i="11" s="1"/>
  <c r="I661" i="11" s="1"/>
  <c r="L661" i="11" s="1"/>
  <c r="F662" i="11"/>
  <c r="G662" i="11" s="1"/>
  <c r="H662" i="11" s="1"/>
  <c r="I662" i="11" s="1"/>
  <c r="L662" i="11" s="1"/>
  <c r="F663" i="11"/>
  <c r="G663" i="11" s="1"/>
  <c r="H663" i="11" s="1"/>
  <c r="I663" i="11" s="1"/>
  <c r="L663" i="11" s="1"/>
  <c r="F664" i="11"/>
  <c r="G664" i="11" s="1"/>
  <c r="H664" i="11" s="1"/>
  <c r="I664" i="11" s="1"/>
  <c r="L664" i="11" s="1"/>
  <c r="F665" i="11"/>
  <c r="G665" i="11" s="1"/>
  <c r="H665" i="11" s="1"/>
  <c r="I665" i="11" s="1"/>
  <c r="L665" i="11" s="1"/>
  <c r="F666" i="11"/>
  <c r="G666" i="11" s="1"/>
  <c r="H666" i="11" s="1"/>
  <c r="I666" i="11" s="1"/>
  <c r="L666" i="11" s="1"/>
  <c r="F667" i="11"/>
  <c r="G667" i="11"/>
  <c r="H667" i="11" s="1"/>
  <c r="I667" i="11" s="1"/>
  <c r="L667" i="11" s="1"/>
  <c r="F494" i="11"/>
  <c r="G494" i="11" s="1"/>
  <c r="F85" i="11"/>
  <c r="G85" i="11" s="1"/>
  <c r="H85" i="11" s="1"/>
  <c r="I85" i="11" s="1"/>
  <c r="L85" i="11" s="1"/>
  <c r="F86" i="11"/>
  <c r="G86" i="11" s="1"/>
  <c r="H86" i="11" s="1"/>
  <c r="I86" i="11" s="1"/>
  <c r="L86" i="11" s="1"/>
  <c r="F87" i="11"/>
  <c r="G87" i="11" s="1"/>
  <c r="H87" i="11" s="1"/>
  <c r="I87" i="11" s="1"/>
  <c r="L87" i="11" s="1"/>
  <c r="F88" i="11"/>
  <c r="G88" i="11" s="1"/>
  <c r="H88" i="11" s="1"/>
  <c r="I88" i="11" s="1"/>
  <c r="L88" i="11" s="1"/>
  <c r="F89" i="11"/>
  <c r="G89" i="11" s="1"/>
  <c r="H89" i="11" s="1"/>
  <c r="I89" i="11" s="1"/>
  <c r="L89" i="11" s="1"/>
  <c r="F90" i="11"/>
  <c r="G90" i="11" s="1"/>
  <c r="H90" i="11" s="1"/>
  <c r="I90" i="11" s="1"/>
  <c r="L90" i="11" s="1"/>
  <c r="F91" i="11"/>
  <c r="G91" i="11" s="1"/>
  <c r="H91" i="11" s="1"/>
  <c r="I91" i="11" s="1"/>
  <c r="L91" i="11" s="1"/>
  <c r="F92" i="11"/>
  <c r="G92" i="11" s="1"/>
  <c r="H92" i="11" s="1"/>
  <c r="I92" i="11" s="1"/>
  <c r="L92" i="11" s="1"/>
  <c r="F93" i="11"/>
  <c r="G93" i="11" s="1"/>
  <c r="H93" i="11" s="1"/>
  <c r="I93" i="11" s="1"/>
  <c r="L93" i="11" s="1"/>
  <c r="F94" i="11"/>
  <c r="G94" i="11" s="1"/>
  <c r="H94" i="11" s="1"/>
  <c r="I94" i="11" s="1"/>
  <c r="L94" i="11" s="1"/>
  <c r="F95" i="11"/>
  <c r="G95" i="11" s="1"/>
  <c r="H95" i="11" s="1"/>
  <c r="I95" i="11" s="1"/>
  <c r="L95" i="11" s="1"/>
  <c r="F96" i="11"/>
  <c r="G96" i="11" s="1"/>
  <c r="H96" i="11" s="1"/>
  <c r="I96" i="11" s="1"/>
  <c r="L96" i="11" s="1"/>
  <c r="F97" i="11"/>
  <c r="G97" i="11" s="1"/>
  <c r="H97" i="11" s="1"/>
  <c r="I97" i="11" s="1"/>
  <c r="L97" i="11" s="1"/>
  <c r="F98" i="11"/>
  <c r="G98" i="11" s="1"/>
  <c r="H98" i="11" s="1"/>
  <c r="I98" i="11" s="1"/>
  <c r="L98" i="11" s="1"/>
  <c r="F99" i="11"/>
  <c r="G99" i="11" s="1"/>
  <c r="H99" i="11" s="1"/>
  <c r="I99" i="11" s="1"/>
  <c r="L99" i="11" s="1"/>
  <c r="F100" i="11"/>
  <c r="G100" i="11" s="1"/>
  <c r="H100" i="11" s="1"/>
  <c r="I100" i="11" s="1"/>
  <c r="L100" i="11" s="1"/>
  <c r="F101" i="11"/>
  <c r="G101" i="11" s="1"/>
  <c r="H101" i="11" s="1"/>
  <c r="I101" i="11" s="1"/>
  <c r="L101" i="11" s="1"/>
  <c r="F102" i="11"/>
  <c r="G102" i="11" s="1"/>
  <c r="H102" i="11" s="1"/>
  <c r="I102" i="11" s="1"/>
  <c r="L102" i="11" s="1"/>
  <c r="F103" i="11"/>
  <c r="G103" i="11" s="1"/>
  <c r="H103" i="11" s="1"/>
  <c r="I103" i="11" s="1"/>
  <c r="L103" i="11" s="1"/>
  <c r="F104" i="11"/>
  <c r="G104" i="11" s="1"/>
  <c r="H104" i="11" s="1"/>
  <c r="I104" i="11" s="1"/>
  <c r="L104" i="11" s="1"/>
  <c r="F105" i="11"/>
  <c r="G105" i="11" s="1"/>
  <c r="H105" i="11" s="1"/>
  <c r="I105" i="11" s="1"/>
  <c r="L105" i="11" s="1"/>
  <c r="F106" i="11"/>
  <c r="G106" i="11" s="1"/>
  <c r="H106" i="11" s="1"/>
  <c r="I106" i="11" s="1"/>
  <c r="L106" i="11" s="1"/>
  <c r="F107" i="11"/>
  <c r="G107" i="11" s="1"/>
  <c r="H107" i="11" s="1"/>
  <c r="I107" i="11" s="1"/>
  <c r="L107" i="11" s="1"/>
  <c r="F108" i="11"/>
  <c r="G108" i="11" s="1"/>
  <c r="H108" i="11" s="1"/>
  <c r="I108" i="11" s="1"/>
  <c r="L108" i="11" s="1"/>
  <c r="F109" i="11"/>
  <c r="G109" i="11" s="1"/>
  <c r="H109" i="11" s="1"/>
  <c r="I109" i="11" s="1"/>
  <c r="L109" i="11" s="1"/>
  <c r="F110" i="11"/>
  <c r="G110" i="11" s="1"/>
  <c r="H110" i="11" s="1"/>
  <c r="I110" i="11" s="1"/>
  <c r="L110" i="11" s="1"/>
  <c r="F111" i="11"/>
  <c r="G111" i="11" s="1"/>
  <c r="H111" i="11" s="1"/>
  <c r="I111" i="11" s="1"/>
  <c r="L111" i="11" s="1"/>
  <c r="F112" i="11"/>
  <c r="G112" i="11" s="1"/>
  <c r="H112" i="11" s="1"/>
  <c r="I112" i="11" s="1"/>
  <c r="L112" i="11" s="1"/>
  <c r="F113" i="11"/>
  <c r="G113" i="11"/>
  <c r="H113" i="11" s="1"/>
  <c r="I113" i="11" s="1"/>
  <c r="L113" i="11" s="1"/>
  <c r="F114" i="11"/>
  <c r="G114" i="11" s="1"/>
  <c r="H114" i="11" s="1"/>
  <c r="I114" i="11" s="1"/>
  <c r="L114" i="11" s="1"/>
  <c r="F115" i="11"/>
  <c r="G115" i="11" s="1"/>
  <c r="H115" i="11" s="1"/>
  <c r="I115" i="11" s="1"/>
  <c r="L115" i="11" s="1"/>
  <c r="F116" i="11"/>
  <c r="G116" i="11" s="1"/>
  <c r="H116" i="11" s="1"/>
  <c r="I116" i="11" s="1"/>
  <c r="L116" i="11" s="1"/>
  <c r="F117" i="11"/>
  <c r="G117" i="11" s="1"/>
  <c r="H117" i="11" s="1"/>
  <c r="I117" i="11" s="1"/>
  <c r="L117" i="11" s="1"/>
  <c r="F118" i="11"/>
  <c r="G118" i="11" s="1"/>
  <c r="H118" i="11" s="1"/>
  <c r="I118" i="11" s="1"/>
  <c r="L118" i="11" s="1"/>
  <c r="F119" i="11"/>
  <c r="G119" i="11" s="1"/>
  <c r="H119" i="11" s="1"/>
  <c r="I119" i="11" s="1"/>
  <c r="L119" i="11" s="1"/>
  <c r="F120" i="11"/>
  <c r="G120" i="11" s="1"/>
  <c r="H120" i="11" s="1"/>
  <c r="I120" i="11" s="1"/>
  <c r="L120" i="11" s="1"/>
  <c r="F121" i="11"/>
  <c r="G121" i="11" s="1"/>
  <c r="H121" i="11" s="1"/>
  <c r="I121" i="11" s="1"/>
  <c r="L121" i="11" s="1"/>
  <c r="F122" i="11"/>
  <c r="G122" i="11" s="1"/>
  <c r="H122" i="11" s="1"/>
  <c r="I122" i="11" s="1"/>
  <c r="L122" i="11" s="1"/>
  <c r="F123" i="11"/>
  <c r="G123" i="11" s="1"/>
  <c r="H123" i="11" s="1"/>
  <c r="I123" i="11" s="1"/>
  <c r="L123" i="11" s="1"/>
  <c r="F124" i="11"/>
  <c r="G124" i="11" s="1"/>
  <c r="H124" i="11" s="1"/>
  <c r="I124" i="11" s="1"/>
  <c r="L124" i="11" s="1"/>
  <c r="F125" i="11"/>
  <c r="G125" i="11" s="1"/>
  <c r="H125" i="11" s="1"/>
  <c r="I125" i="11" s="1"/>
  <c r="L125" i="11" s="1"/>
  <c r="F126" i="11"/>
  <c r="G126" i="11" s="1"/>
  <c r="H126" i="11" s="1"/>
  <c r="I126" i="11" s="1"/>
  <c r="L126" i="11" s="1"/>
  <c r="F127" i="11"/>
  <c r="G127" i="11" s="1"/>
  <c r="H127" i="11" s="1"/>
  <c r="I127" i="11" s="1"/>
  <c r="L127" i="11" s="1"/>
  <c r="F128" i="11"/>
  <c r="G128" i="11" s="1"/>
  <c r="H128" i="11" s="1"/>
  <c r="I128" i="11" s="1"/>
  <c r="L128" i="11" s="1"/>
  <c r="F129" i="11"/>
  <c r="G129" i="11" s="1"/>
  <c r="H129" i="11" s="1"/>
  <c r="I129" i="11" s="1"/>
  <c r="L129" i="11" s="1"/>
  <c r="F130" i="11"/>
  <c r="G130" i="11" s="1"/>
  <c r="H130" i="11" s="1"/>
  <c r="I130" i="11" s="1"/>
  <c r="L130" i="11" s="1"/>
  <c r="F131" i="11"/>
  <c r="G131" i="11" s="1"/>
  <c r="H131" i="11" s="1"/>
  <c r="I131" i="11" s="1"/>
  <c r="L131" i="11" s="1"/>
  <c r="F132" i="11"/>
  <c r="G132" i="11" s="1"/>
  <c r="H132" i="11" s="1"/>
  <c r="I132" i="11" s="1"/>
  <c r="L132" i="11" s="1"/>
  <c r="F133" i="11"/>
  <c r="G133" i="11" s="1"/>
  <c r="H133" i="11" s="1"/>
  <c r="I133" i="11" s="1"/>
  <c r="L133" i="11" s="1"/>
  <c r="F134" i="11"/>
  <c r="G134" i="11" s="1"/>
  <c r="H134" i="11" s="1"/>
  <c r="I134" i="11" s="1"/>
  <c r="L134" i="11" s="1"/>
  <c r="F135" i="11"/>
  <c r="G135" i="11" s="1"/>
  <c r="H135" i="11" s="1"/>
  <c r="I135" i="11" s="1"/>
  <c r="L135" i="11" s="1"/>
  <c r="F136" i="11"/>
  <c r="G136" i="11" s="1"/>
  <c r="H136" i="11" s="1"/>
  <c r="I136" i="11" s="1"/>
  <c r="L136" i="11" s="1"/>
  <c r="F137" i="11"/>
  <c r="G137" i="11" s="1"/>
  <c r="H137" i="11" s="1"/>
  <c r="I137" i="11" s="1"/>
  <c r="L137" i="11" s="1"/>
  <c r="F138" i="11"/>
  <c r="G138" i="11" s="1"/>
  <c r="H138" i="11" s="1"/>
  <c r="I138" i="11" s="1"/>
  <c r="L138" i="11" s="1"/>
  <c r="F139" i="11"/>
  <c r="G139" i="11" s="1"/>
  <c r="H139" i="11" s="1"/>
  <c r="I139" i="11" s="1"/>
  <c r="L139" i="11" s="1"/>
  <c r="F140" i="11"/>
  <c r="G140" i="11" s="1"/>
  <c r="H140" i="11" s="1"/>
  <c r="I140" i="11" s="1"/>
  <c r="L140" i="11" s="1"/>
  <c r="F141" i="11"/>
  <c r="G141" i="11" s="1"/>
  <c r="H141" i="11" s="1"/>
  <c r="I141" i="11" s="1"/>
  <c r="L141" i="11" s="1"/>
  <c r="F142" i="11"/>
  <c r="G142" i="11" s="1"/>
  <c r="H142" i="11" s="1"/>
  <c r="I142" i="11" s="1"/>
  <c r="L142" i="11" s="1"/>
  <c r="F143" i="11"/>
  <c r="G143" i="11" s="1"/>
  <c r="H143" i="11" s="1"/>
  <c r="I143" i="11" s="1"/>
  <c r="L143" i="11" s="1"/>
  <c r="F144" i="11"/>
  <c r="G144" i="11" s="1"/>
  <c r="H144" i="11" s="1"/>
  <c r="I144" i="11" s="1"/>
  <c r="L144" i="11" s="1"/>
  <c r="F145" i="11"/>
  <c r="G145" i="11" s="1"/>
  <c r="H145" i="11" s="1"/>
  <c r="I145" i="11" s="1"/>
  <c r="L145" i="11" s="1"/>
  <c r="F146" i="11"/>
  <c r="G146" i="11" s="1"/>
  <c r="H146" i="11" s="1"/>
  <c r="I146" i="11" s="1"/>
  <c r="L146" i="11" s="1"/>
  <c r="F147" i="11"/>
  <c r="G147" i="11" s="1"/>
  <c r="H147" i="11" s="1"/>
  <c r="I147" i="11" s="1"/>
  <c r="L147" i="11" s="1"/>
  <c r="F148" i="11"/>
  <c r="G148" i="11" s="1"/>
  <c r="H148" i="11" s="1"/>
  <c r="I148" i="11" s="1"/>
  <c r="L148" i="11" s="1"/>
  <c r="F149" i="11"/>
  <c r="G149" i="11" s="1"/>
  <c r="H149" i="11" s="1"/>
  <c r="I149" i="11" s="1"/>
  <c r="L149" i="11" s="1"/>
  <c r="F150" i="11"/>
  <c r="G150" i="11" s="1"/>
  <c r="H150" i="11" s="1"/>
  <c r="I150" i="11" s="1"/>
  <c r="L150" i="11" s="1"/>
  <c r="F151" i="11"/>
  <c r="G151" i="11" s="1"/>
  <c r="H151" i="11" s="1"/>
  <c r="I151" i="11" s="1"/>
  <c r="L151" i="11" s="1"/>
  <c r="F152" i="11"/>
  <c r="G152" i="11" s="1"/>
  <c r="H152" i="11" s="1"/>
  <c r="I152" i="11" s="1"/>
  <c r="L152" i="11" s="1"/>
  <c r="F153" i="11"/>
  <c r="G153" i="11" s="1"/>
  <c r="H153" i="11" s="1"/>
  <c r="I153" i="11" s="1"/>
  <c r="L153" i="11" s="1"/>
  <c r="F154" i="11"/>
  <c r="G154" i="11" s="1"/>
  <c r="H154" i="11" s="1"/>
  <c r="I154" i="11" s="1"/>
  <c r="L154" i="11" s="1"/>
  <c r="F155" i="11"/>
  <c r="G155" i="11" s="1"/>
  <c r="H155" i="11" s="1"/>
  <c r="I155" i="11" s="1"/>
  <c r="L155" i="11" s="1"/>
  <c r="F156" i="11"/>
  <c r="G156" i="11" s="1"/>
  <c r="H156" i="11" s="1"/>
  <c r="I156" i="11" s="1"/>
  <c r="L156" i="11" s="1"/>
  <c r="F157" i="11"/>
  <c r="G157" i="11" s="1"/>
  <c r="H157" i="11" s="1"/>
  <c r="I157" i="11" s="1"/>
  <c r="L157" i="11" s="1"/>
  <c r="F158" i="11"/>
  <c r="G158" i="11" s="1"/>
  <c r="H158" i="11" s="1"/>
  <c r="I158" i="11" s="1"/>
  <c r="L158" i="11" s="1"/>
  <c r="F159" i="11"/>
  <c r="G159" i="11" s="1"/>
  <c r="H159" i="11" s="1"/>
  <c r="I159" i="11" s="1"/>
  <c r="L159" i="11" s="1"/>
  <c r="F160" i="11"/>
  <c r="G160" i="11" s="1"/>
  <c r="H160" i="11" s="1"/>
  <c r="I160" i="11" s="1"/>
  <c r="L160" i="11" s="1"/>
  <c r="F161" i="11"/>
  <c r="G161" i="11" s="1"/>
  <c r="H161" i="11" s="1"/>
  <c r="I161" i="11" s="1"/>
  <c r="L161" i="11" s="1"/>
  <c r="F162" i="11"/>
  <c r="G162" i="11" s="1"/>
  <c r="H162" i="11" s="1"/>
  <c r="I162" i="11" s="1"/>
  <c r="L162" i="11" s="1"/>
  <c r="F163" i="11"/>
  <c r="G163" i="11" s="1"/>
  <c r="H163" i="11" s="1"/>
  <c r="I163" i="11" s="1"/>
  <c r="L163" i="11" s="1"/>
  <c r="F164" i="11"/>
  <c r="G164" i="11" s="1"/>
  <c r="H164" i="11" s="1"/>
  <c r="I164" i="11" s="1"/>
  <c r="L164" i="11" s="1"/>
  <c r="F165" i="11"/>
  <c r="G165" i="11" s="1"/>
  <c r="H165" i="11" s="1"/>
  <c r="I165" i="11" s="1"/>
  <c r="L165" i="11" s="1"/>
  <c r="F166" i="11"/>
  <c r="G166" i="11" s="1"/>
  <c r="H166" i="11" s="1"/>
  <c r="I166" i="11" s="1"/>
  <c r="L166" i="11" s="1"/>
  <c r="F167" i="11"/>
  <c r="G167" i="11" s="1"/>
  <c r="H167" i="11" s="1"/>
  <c r="I167" i="11" s="1"/>
  <c r="L167" i="11" s="1"/>
  <c r="F168" i="11"/>
  <c r="G168" i="11" s="1"/>
  <c r="H168" i="11" s="1"/>
  <c r="I168" i="11" s="1"/>
  <c r="L168" i="11" s="1"/>
  <c r="F169" i="11"/>
  <c r="G169" i="11" s="1"/>
  <c r="H169" i="11" s="1"/>
  <c r="I169" i="11" s="1"/>
  <c r="L169" i="11" s="1"/>
  <c r="F170" i="11"/>
  <c r="G170" i="11" s="1"/>
  <c r="H170" i="11" s="1"/>
  <c r="I170" i="11" s="1"/>
  <c r="L170" i="11" s="1"/>
  <c r="F171" i="11"/>
  <c r="G171" i="11" s="1"/>
  <c r="H171" i="11" s="1"/>
  <c r="I171" i="11" s="1"/>
  <c r="L171" i="11" s="1"/>
  <c r="F172" i="11"/>
  <c r="G172" i="11" s="1"/>
  <c r="H172" i="11" s="1"/>
  <c r="I172" i="11" s="1"/>
  <c r="L172" i="11" s="1"/>
  <c r="F173" i="11"/>
  <c r="G173" i="11" s="1"/>
  <c r="H173" i="11" s="1"/>
  <c r="I173" i="11" s="1"/>
  <c r="L173" i="11" s="1"/>
  <c r="F174" i="11"/>
  <c r="G174" i="11" s="1"/>
  <c r="H174" i="11" s="1"/>
  <c r="I174" i="11" s="1"/>
  <c r="L174" i="11" s="1"/>
  <c r="F175" i="11"/>
  <c r="G175" i="11"/>
  <c r="H175" i="11" s="1"/>
  <c r="I175" i="11" s="1"/>
  <c r="L175" i="11" s="1"/>
  <c r="F176" i="11"/>
  <c r="G176" i="11" s="1"/>
  <c r="H176" i="11" s="1"/>
  <c r="I176" i="11" s="1"/>
  <c r="L176" i="11" s="1"/>
  <c r="F177" i="11"/>
  <c r="G177" i="11" s="1"/>
  <c r="H177" i="11" s="1"/>
  <c r="I177" i="11" s="1"/>
  <c r="L177" i="11" s="1"/>
  <c r="F178" i="11"/>
  <c r="G178" i="11"/>
  <c r="H178" i="11" s="1"/>
  <c r="I178" i="11" s="1"/>
  <c r="L178" i="11" s="1"/>
  <c r="F179" i="11"/>
  <c r="G179" i="11" s="1"/>
  <c r="H179" i="11" s="1"/>
  <c r="I179" i="11" s="1"/>
  <c r="L179" i="11" s="1"/>
  <c r="F180" i="11"/>
  <c r="G180" i="11" s="1"/>
  <c r="H180" i="11" s="1"/>
  <c r="I180" i="11" s="1"/>
  <c r="L180" i="11" s="1"/>
  <c r="F181" i="11"/>
  <c r="G181" i="11" s="1"/>
  <c r="H181" i="11" s="1"/>
  <c r="I181" i="11" s="1"/>
  <c r="L181" i="11" s="1"/>
  <c r="F182" i="11"/>
  <c r="G182" i="11" s="1"/>
  <c r="H182" i="11" s="1"/>
  <c r="I182" i="11" s="1"/>
  <c r="L182" i="11" s="1"/>
  <c r="F183" i="11"/>
  <c r="G183" i="11" s="1"/>
  <c r="H183" i="11" s="1"/>
  <c r="I183" i="11" s="1"/>
  <c r="L183" i="11" s="1"/>
  <c r="F184" i="11"/>
  <c r="G184" i="11" s="1"/>
  <c r="H184" i="11" s="1"/>
  <c r="I184" i="11" s="1"/>
  <c r="L184" i="11" s="1"/>
  <c r="F185" i="11"/>
  <c r="G185" i="11"/>
  <c r="H185" i="11" s="1"/>
  <c r="I185" i="11" s="1"/>
  <c r="L185" i="11" s="1"/>
  <c r="F186" i="11"/>
  <c r="G186" i="11" s="1"/>
  <c r="H186" i="11" s="1"/>
  <c r="I186" i="11" s="1"/>
  <c r="L186" i="11" s="1"/>
  <c r="F187" i="11"/>
  <c r="G187" i="11" s="1"/>
  <c r="H187" i="11" s="1"/>
  <c r="I187" i="11" s="1"/>
  <c r="L187" i="11" s="1"/>
  <c r="F188" i="11"/>
  <c r="G188" i="11" s="1"/>
  <c r="H188" i="11" s="1"/>
  <c r="I188" i="11" s="1"/>
  <c r="L188" i="11" s="1"/>
  <c r="F189" i="11"/>
  <c r="G189" i="11" s="1"/>
  <c r="H189" i="11" s="1"/>
  <c r="I189" i="11" s="1"/>
  <c r="L189" i="11" s="1"/>
  <c r="F190" i="11"/>
  <c r="G190" i="11" s="1"/>
  <c r="H190" i="11" s="1"/>
  <c r="I190" i="11" s="1"/>
  <c r="L190" i="11" s="1"/>
  <c r="F191" i="11"/>
  <c r="G191" i="11" s="1"/>
  <c r="H191" i="11" s="1"/>
  <c r="I191" i="11" s="1"/>
  <c r="L191" i="11" s="1"/>
  <c r="F192" i="11"/>
  <c r="G192" i="11" s="1"/>
  <c r="H192" i="11" s="1"/>
  <c r="I192" i="11" s="1"/>
  <c r="L192" i="11" s="1"/>
  <c r="F193" i="11"/>
  <c r="G193" i="11"/>
  <c r="H193" i="11" s="1"/>
  <c r="I193" i="11" s="1"/>
  <c r="L193" i="11" s="1"/>
  <c r="F194" i="11"/>
  <c r="G194" i="11" s="1"/>
  <c r="H194" i="11" s="1"/>
  <c r="I194" i="11" s="1"/>
  <c r="L194" i="11" s="1"/>
  <c r="F195" i="11"/>
  <c r="G195" i="11" s="1"/>
  <c r="H195" i="11" s="1"/>
  <c r="I195" i="11" s="1"/>
  <c r="L195" i="11" s="1"/>
  <c r="F196" i="11"/>
  <c r="G196" i="11"/>
  <c r="H196" i="11" s="1"/>
  <c r="I196" i="11" s="1"/>
  <c r="L196" i="11" s="1"/>
  <c r="F197" i="11"/>
  <c r="G197" i="11" s="1"/>
  <c r="H197" i="11" s="1"/>
  <c r="I197" i="11" s="1"/>
  <c r="L197" i="11" s="1"/>
  <c r="F198" i="11"/>
  <c r="G198" i="11" s="1"/>
  <c r="H198" i="11" s="1"/>
  <c r="I198" i="11" s="1"/>
  <c r="L198" i="11" s="1"/>
  <c r="F199" i="11"/>
  <c r="G199" i="11" s="1"/>
  <c r="H199" i="11" s="1"/>
  <c r="I199" i="11" s="1"/>
  <c r="L199" i="11" s="1"/>
  <c r="F200" i="11"/>
  <c r="G200" i="11" s="1"/>
  <c r="H200" i="11" s="1"/>
  <c r="I200" i="11" s="1"/>
  <c r="L200" i="11" s="1"/>
  <c r="F201" i="11"/>
  <c r="G201" i="11" s="1"/>
  <c r="H201" i="11" s="1"/>
  <c r="I201" i="11" s="1"/>
  <c r="L201" i="11" s="1"/>
  <c r="F202" i="11"/>
  <c r="G202" i="11" s="1"/>
  <c r="H202" i="11" s="1"/>
  <c r="I202" i="11" s="1"/>
  <c r="L202" i="11" s="1"/>
  <c r="F203" i="11"/>
  <c r="G203" i="11" s="1"/>
  <c r="H203" i="11" s="1"/>
  <c r="I203" i="11" s="1"/>
  <c r="L203" i="11" s="1"/>
  <c r="F204" i="11"/>
  <c r="G204" i="11" s="1"/>
  <c r="H204" i="11" s="1"/>
  <c r="I204" i="11" s="1"/>
  <c r="L204" i="11" s="1"/>
  <c r="F205" i="11"/>
  <c r="G205" i="11" s="1"/>
  <c r="H205" i="11" s="1"/>
  <c r="I205" i="11" s="1"/>
  <c r="L205" i="11" s="1"/>
  <c r="F206" i="11"/>
  <c r="G206" i="11" s="1"/>
  <c r="H206" i="11" s="1"/>
  <c r="I206" i="11" s="1"/>
  <c r="L206" i="11" s="1"/>
  <c r="F207" i="11"/>
  <c r="G207" i="11" s="1"/>
  <c r="H207" i="11" s="1"/>
  <c r="I207" i="11" s="1"/>
  <c r="L207" i="11" s="1"/>
  <c r="F208" i="11"/>
  <c r="G208" i="11" s="1"/>
  <c r="H208" i="11" s="1"/>
  <c r="I208" i="11" s="1"/>
  <c r="L208" i="11" s="1"/>
  <c r="F209" i="11"/>
  <c r="G209" i="11"/>
  <c r="H209" i="11" s="1"/>
  <c r="I209" i="11" s="1"/>
  <c r="L209" i="11" s="1"/>
  <c r="F210" i="11"/>
  <c r="G210" i="11" s="1"/>
  <c r="H210" i="11" s="1"/>
  <c r="I210" i="11" s="1"/>
  <c r="L210" i="11" s="1"/>
  <c r="F211" i="11"/>
  <c r="G211" i="11" s="1"/>
  <c r="H211" i="11" s="1"/>
  <c r="I211" i="11" s="1"/>
  <c r="L211" i="11" s="1"/>
  <c r="F212" i="11"/>
  <c r="G212" i="11" s="1"/>
  <c r="H212" i="11" s="1"/>
  <c r="I212" i="11" s="1"/>
  <c r="L212" i="11" s="1"/>
  <c r="F213" i="11"/>
  <c r="G213" i="11" s="1"/>
  <c r="H213" i="11" s="1"/>
  <c r="I213" i="11" s="1"/>
  <c r="L213" i="11" s="1"/>
  <c r="F214" i="11"/>
  <c r="G214" i="11" s="1"/>
  <c r="H214" i="11" s="1"/>
  <c r="I214" i="11" s="1"/>
  <c r="L214" i="11" s="1"/>
  <c r="F215" i="11"/>
  <c r="G215" i="11" s="1"/>
  <c r="H215" i="11" s="1"/>
  <c r="I215" i="11" s="1"/>
  <c r="L215" i="11" s="1"/>
  <c r="F216" i="11"/>
  <c r="G216" i="11" s="1"/>
  <c r="H216" i="11" s="1"/>
  <c r="I216" i="11" s="1"/>
  <c r="L216" i="11" s="1"/>
  <c r="F217" i="11"/>
  <c r="G217" i="11" s="1"/>
  <c r="H217" i="11" s="1"/>
  <c r="I217" i="11" s="1"/>
  <c r="L217" i="11" s="1"/>
  <c r="F218" i="11"/>
  <c r="G218" i="11" s="1"/>
  <c r="H218" i="11" s="1"/>
  <c r="I218" i="11" s="1"/>
  <c r="L218" i="11" s="1"/>
  <c r="F219" i="11"/>
  <c r="G219" i="11" s="1"/>
  <c r="H219" i="11" s="1"/>
  <c r="I219" i="11" s="1"/>
  <c r="L219" i="11" s="1"/>
  <c r="F220" i="11"/>
  <c r="G220" i="11" s="1"/>
  <c r="H220" i="11" s="1"/>
  <c r="I220" i="11" s="1"/>
  <c r="L220" i="11" s="1"/>
  <c r="F221" i="11"/>
  <c r="G221" i="11" s="1"/>
  <c r="H221" i="11" s="1"/>
  <c r="I221" i="11" s="1"/>
  <c r="L221" i="11" s="1"/>
  <c r="F222" i="11"/>
  <c r="G222" i="11" s="1"/>
  <c r="H222" i="11" s="1"/>
  <c r="I222" i="11" s="1"/>
  <c r="L222" i="11" s="1"/>
  <c r="F223" i="11"/>
  <c r="G223" i="11" s="1"/>
  <c r="H223" i="11" s="1"/>
  <c r="I223" i="11" s="1"/>
  <c r="L223" i="11" s="1"/>
  <c r="F224" i="11"/>
  <c r="G224" i="11" s="1"/>
  <c r="H224" i="11" s="1"/>
  <c r="I224" i="11" s="1"/>
  <c r="L224" i="11" s="1"/>
  <c r="F225" i="11"/>
  <c r="G225" i="11" s="1"/>
  <c r="H225" i="11" s="1"/>
  <c r="I225" i="11" s="1"/>
  <c r="L225" i="11" s="1"/>
  <c r="F226" i="11"/>
  <c r="G226" i="11" s="1"/>
  <c r="H226" i="11" s="1"/>
  <c r="I226" i="11" s="1"/>
  <c r="L226" i="11" s="1"/>
  <c r="F227" i="11"/>
  <c r="G227" i="11" s="1"/>
  <c r="H227" i="11" s="1"/>
  <c r="I227" i="11" s="1"/>
  <c r="L227" i="11" s="1"/>
  <c r="F228" i="11"/>
  <c r="G228" i="11" s="1"/>
  <c r="H228" i="11" s="1"/>
  <c r="I228" i="11" s="1"/>
  <c r="L228" i="11" s="1"/>
  <c r="F229" i="11"/>
  <c r="G229" i="11" s="1"/>
  <c r="H229" i="11" s="1"/>
  <c r="I229" i="11" s="1"/>
  <c r="L229" i="11" s="1"/>
  <c r="F230" i="11"/>
  <c r="G230" i="11" s="1"/>
  <c r="H230" i="11" s="1"/>
  <c r="I230" i="11" s="1"/>
  <c r="L230" i="11" s="1"/>
  <c r="F231" i="11"/>
  <c r="G231" i="11" s="1"/>
  <c r="H231" i="11" s="1"/>
  <c r="I231" i="11" s="1"/>
  <c r="L231" i="11" s="1"/>
  <c r="F232" i="11"/>
  <c r="G232" i="11" s="1"/>
  <c r="H232" i="11" s="1"/>
  <c r="I232" i="11" s="1"/>
  <c r="L232" i="11" s="1"/>
  <c r="F233" i="11"/>
  <c r="G233" i="11" s="1"/>
  <c r="H233" i="11" s="1"/>
  <c r="I233" i="11" s="1"/>
  <c r="L233" i="11" s="1"/>
  <c r="F234" i="11"/>
  <c r="G234" i="11" s="1"/>
  <c r="H234" i="11" s="1"/>
  <c r="I234" i="11" s="1"/>
  <c r="L234" i="11" s="1"/>
  <c r="F235" i="11"/>
  <c r="G235" i="11" s="1"/>
  <c r="H235" i="11" s="1"/>
  <c r="I235" i="11" s="1"/>
  <c r="L235" i="11" s="1"/>
  <c r="F236" i="11"/>
  <c r="G236" i="11" s="1"/>
  <c r="H236" i="11" s="1"/>
  <c r="I236" i="11" s="1"/>
  <c r="L236" i="11" s="1"/>
  <c r="F237" i="11"/>
  <c r="G237" i="11" s="1"/>
  <c r="H237" i="11" s="1"/>
  <c r="I237" i="11" s="1"/>
  <c r="L237" i="11" s="1"/>
  <c r="F238" i="11"/>
  <c r="G238" i="11" s="1"/>
  <c r="H238" i="11" s="1"/>
  <c r="I238" i="11" s="1"/>
  <c r="L238" i="11" s="1"/>
  <c r="F239" i="11"/>
  <c r="G239" i="11" s="1"/>
  <c r="H239" i="11" s="1"/>
  <c r="I239" i="11" s="1"/>
  <c r="L239" i="11" s="1"/>
  <c r="F240" i="11"/>
  <c r="G240" i="11"/>
  <c r="H240" i="11" s="1"/>
  <c r="I240" i="11" s="1"/>
  <c r="L240" i="11" s="1"/>
  <c r="F241" i="11"/>
  <c r="G241" i="11" s="1"/>
  <c r="H241" i="11" s="1"/>
  <c r="I241" i="11" s="1"/>
  <c r="L241" i="11" s="1"/>
  <c r="F242" i="11"/>
  <c r="G242" i="11" s="1"/>
  <c r="H242" i="11" s="1"/>
  <c r="I242" i="11" s="1"/>
  <c r="L242" i="11" s="1"/>
  <c r="F243" i="11"/>
  <c r="G243" i="11" s="1"/>
  <c r="H243" i="11" s="1"/>
  <c r="I243" i="11" s="1"/>
  <c r="L243" i="11" s="1"/>
  <c r="F244" i="11"/>
  <c r="G244" i="11" s="1"/>
  <c r="H244" i="11" s="1"/>
  <c r="I244" i="11" s="1"/>
  <c r="L244" i="11" s="1"/>
  <c r="F245" i="11"/>
  <c r="G245" i="11" s="1"/>
  <c r="H245" i="11" s="1"/>
  <c r="I245" i="11" s="1"/>
  <c r="L245" i="11" s="1"/>
  <c r="F246" i="11"/>
  <c r="G246" i="11" s="1"/>
  <c r="H246" i="11" s="1"/>
  <c r="I246" i="11" s="1"/>
  <c r="L246" i="11" s="1"/>
  <c r="F247" i="11"/>
  <c r="G247" i="11" s="1"/>
  <c r="H247" i="11" s="1"/>
  <c r="I247" i="11" s="1"/>
  <c r="L247" i="11" s="1"/>
  <c r="F248" i="11"/>
  <c r="G248" i="11" s="1"/>
  <c r="H248" i="11" s="1"/>
  <c r="I248" i="11" s="1"/>
  <c r="L248" i="11" s="1"/>
  <c r="F249" i="11"/>
  <c r="G249" i="11" s="1"/>
  <c r="H249" i="11" s="1"/>
  <c r="I249" i="11" s="1"/>
  <c r="L249" i="11" s="1"/>
  <c r="F250" i="11"/>
  <c r="G250" i="11" s="1"/>
  <c r="H250" i="11" s="1"/>
  <c r="I250" i="11" s="1"/>
  <c r="L250" i="11" s="1"/>
  <c r="F251" i="11"/>
  <c r="G251" i="11" s="1"/>
  <c r="H251" i="11" s="1"/>
  <c r="I251" i="11" s="1"/>
  <c r="L251" i="11" s="1"/>
  <c r="F252" i="11"/>
  <c r="G252" i="11" s="1"/>
  <c r="H252" i="11" s="1"/>
  <c r="I252" i="11" s="1"/>
  <c r="L252" i="11" s="1"/>
  <c r="F253" i="11"/>
  <c r="G253" i="11" s="1"/>
  <c r="H253" i="11" s="1"/>
  <c r="I253" i="11" s="1"/>
  <c r="L253" i="11" s="1"/>
  <c r="F254" i="11"/>
  <c r="G254" i="11" s="1"/>
  <c r="H254" i="11" s="1"/>
  <c r="I254" i="11" s="1"/>
  <c r="L254" i="11" s="1"/>
  <c r="F255" i="11"/>
  <c r="G255" i="11" s="1"/>
  <c r="H255" i="11" s="1"/>
  <c r="I255" i="11" s="1"/>
  <c r="L255" i="11" s="1"/>
  <c r="F256" i="11"/>
  <c r="G256" i="11" s="1"/>
  <c r="H256" i="11" s="1"/>
  <c r="I256" i="11" s="1"/>
  <c r="L256" i="11" s="1"/>
  <c r="F257" i="11"/>
  <c r="G257" i="11" s="1"/>
  <c r="H257" i="11" s="1"/>
  <c r="I257" i="11" s="1"/>
  <c r="L257" i="11" s="1"/>
  <c r="F258" i="11"/>
  <c r="G258" i="11" s="1"/>
  <c r="H258" i="11" s="1"/>
  <c r="I258" i="11" s="1"/>
  <c r="L258" i="11" s="1"/>
  <c r="F259" i="11"/>
  <c r="G259" i="11" s="1"/>
  <c r="H259" i="11" s="1"/>
  <c r="I259" i="11" s="1"/>
  <c r="L259" i="11" s="1"/>
  <c r="F260" i="11"/>
  <c r="G260" i="11" s="1"/>
  <c r="H260" i="11" s="1"/>
  <c r="I260" i="11" s="1"/>
  <c r="L260" i="11" s="1"/>
  <c r="F261" i="11"/>
  <c r="G261" i="11" s="1"/>
  <c r="H261" i="11" s="1"/>
  <c r="I261" i="11" s="1"/>
  <c r="L261" i="11" s="1"/>
  <c r="F262" i="11"/>
  <c r="G262" i="11" s="1"/>
  <c r="H262" i="11" s="1"/>
  <c r="I262" i="11" s="1"/>
  <c r="L262" i="11" s="1"/>
  <c r="F263" i="11"/>
  <c r="G263" i="11" s="1"/>
  <c r="H263" i="11" s="1"/>
  <c r="I263" i="11" s="1"/>
  <c r="L263" i="11" s="1"/>
  <c r="F264" i="11"/>
  <c r="G264" i="11" s="1"/>
  <c r="H264" i="11" s="1"/>
  <c r="I264" i="11" s="1"/>
  <c r="L264" i="11" s="1"/>
  <c r="F265" i="11"/>
  <c r="G265" i="11" s="1"/>
  <c r="H265" i="11" s="1"/>
  <c r="I265" i="11" s="1"/>
  <c r="L265" i="11" s="1"/>
  <c r="F266" i="11"/>
  <c r="G266" i="11" s="1"/>
  <c r="H266" i="11" s="1"/>
  <c r="I266" i="11" s="1"/>
  <c r="L266" i="11" s="1"/>
  <c r="F267" i="11"/>
  <c r="G267" i="11" s="1"/>
  <c r="H267" i="11" s="1"/>
  <c r="I267" i="11" s="1"/>
  <c r="L267" i="11" s="1"/>
  <c r="F268" i="11"/>
  <c r="G268" i="11" s="1"/>
  <c r="H268" i="11" s="1"/>
  <c r="I268" i="11" s="1"/>
  <c r="L268" i="11" s="1"/>
  <c r="F269" i="11"/>
  <c r="G269" i="11" s="1"/>
  <c r="H269" i="11" s="1"/>
  <c r="I269" i="11" s="1"/>
  <c r="L269" i="11" s="1"/>
  <c r="F270" i="11"/>
  <c r="G270" i="11" s="1"/>
  <c r="H270" i="11" s="1"/>
  <c r="I270" i="11" s="1"/>
  <c r="L270" i="11" s="1"/>
  <c r="F271" i="11"/>
  <c r="G271" i="11" s="1"/>
  <c r="H271" i="11" s="1"/>
  <c r="I271" i="11" s="1"/>
  <c r="L271" i="11" s="1"/>
  <c r="F272" i="11"/>
  <c r="G272" i="11" s="1"/>
  <c r="H272" i="11" s="1"/>
  <c r="I272" i="11" s="1"/>
  <c r="L272" i="11" s="1"/>
  <c r="F273" i="11"/>
  <c r="G273" i="11" s="1"/>
  <c r="H273" i="11" s="1"/>
  <c r="I273" i="11" s="1"/>
  <c r="L273" i="11" s="1"/>
  <c r="F274" i="11"/>
  <c r="G274" i="11" s="1"/>
  <c r="H274" i="11" s="1"/>
  <c r="I274" i="11" s="1"/>
  <c r="L274" i="11" s="1"/>
  <c r="F275" i="11"/>
  <c r="G275" i="11" s="1"/>
  <c r="H275" i="11" s="1"/>
  <c r="I275" i="11" s="1"/>
  <c r="L275" i="11" s="1"/>
  <c r="F276" i="11"/>
  <c r="G276" i="11" s="1"/>
  <c r="H276" i="11" s="1"/>
  <c r="I276" i="11" s="1"/>
  <c r="L276" i="11" s="1"/>
  <c r="F277" i="11"/>
  <c r="G277" i="11" s="1"/>
  <c r="H277" i="11" s="1"/>
  <c r="I277" i="11" s="1"/>
  <c r="L277" i="11" s="1"/>
  <c r="F278" i="11"/>
  <c r="G278" i="11" s="1"/>
  <c r="H278" i="11" s="1"/>
  <c r="I278" i="11" s="1"/>
  <c r="L278" i="11" s="1"/>
  <c r="F279" i="11"/>
  <c r="G279" i="11" s="1"/>
  <c r="H279" i="11" s="1"/>
  <c r="I279" i="11" s="1"/>
  <c r="L279" i="11" s="1"/>
  <c r="F280" i="11"/>
  <c r="G280" i="11" s="1"/>
  <c r="H280" i="11" s="1"/>
  <c r="I280" i="11" s="1"/>
  <c r="L280" i="11" s="1"/>
  <c r="F281" i="11"/>
  <c r="G281" i="11" s="1"/>
  <c r="H281" i="11" s="1"/>
  <c r="I281" i="11" s="1"/>
  <c r="L281" i="11" s="1"/>
  <c r="F282" i="11"/>
  <c r="G282" i="11" s="1"/>
  <c r="H282" i="11" s="1"/>
  <c r="I282" i="11" s="1"/>
  <c r="L282" i="11" s="1"/>
  <c r="F283" i="11"/>
  <c r="G283" i="11" s="1"/>
  <c r="H283" i="11" s="1"/>
  <c r="I283" i="11" s="1"/>
  <c r="L283" i="11" s="1"/>
  <c r="F284" i="11"/>
  <c r="G284" i="11" s="1"/>
  <c r="H284" i="11" s="1"/>
  <c r="I284" i="11" s="1"/>
  <c r="L284" i="11" s="1"/>
  <c r="F285" i="11"/>
  <c r="G285" i="11" s="1"/>
  <c r="H285" i="11" s="1"/>
  <c r="I285" i="11" s="1"/>
  <c r="L285" i="11" s="1"/>
  <c r="F286" i="11"/>
  <c r="G286" i="11" s="1"/>
  <c r="H286" i="11" s="1"/>
  <c r="I286" i="11" s="1"/>
  <c r="L286" i="11" s="1"/>
  <c r="F287" i="11"/>
  <c r="G287" i="11" s="1"/>
  <c r="H287" i="11" s="1"/>
  <c r="I287" i="11" s="1"/>
  <c r="L287" i="11" s="1"/>
  <c r="F288" i="11"/>
  <c r="G288" i="11" s="1"/>
  <c r="H288" i="11" s="1"/>
  <c r="I288" i="11" s="1"/>
  <c r="L288" i="11" s="1"/>
  <c r="F289" i="11"/>
  <c r="G289" i="11" s="1"/>
  <c r="H289" i="11" s="1"/>
  <c r="I289" i="11" s="1"/>
  <c r="L289" i="11" s="1"/>
  <c r="F290" i="11"/>
  <c r="G290" i="11" s="1"/>
  <c r="H290" i="11" s="1"/>
  <c r="I290" i="11" s="1"/>
  <c r="L290" i="11" s="1"/>
  <c r="F291" i="11"/>
  <c r="G291" i="11" s="1"/>
  <c r="H291" i="11" s="1"/>
  <c r="I291" i="11" s="1"/>
  <c r="L291" i="11" s="1"/>
  <c r="F292" i="11"/>
  <c r="G292" i="11" s="1"/>
  <c r="H292" i="11" s="1"/>
  <c r="I292" i="11" s="1"/>
  <c r="L292" i="11" s="1"/>
  <c r="F293" i="11"/>
  <c r="G293" i="11" s="1"/>
  <c r="H293" i="11" s="1"/>
  <c r="I293" i="11" s="1"/>
  <c r="L293" i="11" s="1"/>
  <c r="F294" i="11"/>
  <c r="G294" i="11" s="1"/>
  <c r="H294" i="11" s="1"/>
  <c r="I294" i="11" s="1"/>
  <c r="L294" i="11" s="1"/>
  <c r="F295" i="11"/>
  <c r="G295" i="11" s="1"/>
  <c r="H295" i="11" s="1"/>
  <c r="I295" i="11" s="1"/>
  <c r="L295" i="11" s="1"/>
  <c r="F296" i="11"/>
  <c r="G296" i="11" s="1"/>
  <c r="H296" i="11" s="1"/>
  <c r="I296" i="11" s="1"/>
  <c r="L296" i="11" s="1"/>
  <c r="F297" i="11"/>
  <c r="G297" i="11" s="1"/>
  <c r="H297" i="11" s="1"/>
  <c r="I297" i="11" s="1"/>
  <c r="L297" i="11" s="1"/>
  <c r="F298" i="11"/>
  <c r="G298" i="11" s="1"/>
  <c r="H298" i="11" s="1"/>
  <c r="I298" i="11" s="1"/>
  <c r="L298" i="11" s="1"/>
  <c r="F299" i="11"/>
  <c r="G299" i="11" s="1"/>
  <c r="H299" i="11" s="1"/>
  <c r="I299" i="11" s="1"/>
  <c r="L299" i="11" s="1"/>
  <c r="F300" i="11"/>
  <c r="G300" i="11" s="1"/>
  <c r="H300" i="11" s="1"/>
  <c r="I300" i="11" s="1"/>
  <c r="L300" i="11" s="1"/>
  <c r="F301" i="11"/>
  <c r="G301" i="11" s="1"/>
  <c r="H301" i="11" s="1"/>
  <c r="I301" i="11" s="1"/>
  <c r="L301" i="11" s="1"/>
  <c r="F302" i="11"/>
  <c r="G302" i="11" s="1"/>
  <c r="H302" i="11" s="1"/>
  <c r="I302" i="11" s="1"/>
  <c r="L302" i="11" s="1"/>
  <c r="F303" i="11"/>
  <c r="G303" i="11" s="1"/>
  <c r="H303" i="11" s="1"/>
  <c r="I303" i="11" s="1"/>
  <c r="L303" i="11" s="1"/>
  <c r="F304" i="11"/>
  <c r="G304" i="11" s="1"/>
  <c r="H304" i="11" s="1"/>
  <c r="I304" i="11" s="1"/>
  <c r="L304" i="11" s="1"/>
  <c r="F305" i="11"/>
  <c r="G305" i="11" s="1"/>
  <c r="H305" i="11" s="1"/>
  <c r="I305" i="11" s="1"/>
  <c r="L305" i="11" s="1"/>
  <c r="F306" i="11"/>
  <c r="G306" i="11" s="1"/>
  <c r="H306" i="11" s="1"/>
  <c r="I306" i="11" s="1"/>
  <c r="L306" i="11" s="1"/>
  <c r="F307" i="11"/>
  <c r="G307" i="11" s="1"/>
  <c r="H307" i="11" s="1"/>
  <c r="I307" i="11" s="1"/>
  <c r="L307" i="11" s="1"/>
  <c r="F308" i="11"/>
  <c r="G308" i="11" s="1"/>
  <c r="H308" i="11" s="1"/>
  <c r="I308" i="11" s="1"/>
  <c r="L308" i="11" s="1"/>
  <c r="F309" i="11"/>
  <c r="G309" i="11" s="1"/>
  <c r="H309" i="11" s="1"/>
  <c r="I309" i="11" s="1"/>
  <c r="L309" i="11" s="1"/>
  <c r="F310" i="11"/>
  <c r="G310" i="11" s="1"/>
  <c r="H310" i="11" s="1"/>
  <c r="I310" i="11" s="1"/>
  <c r="L310" i="11" s="1"/>
  <c r="F311" i="11"/>
  <c r="G311" i="11" s="1"/>
  <c r="H311" i="11" s="1"/>
  <c r="I311" i="11" s="1"/>
  <c r="L311" i="11" s="1"/>
  <c r="F312" i="11"/>
  <c r="G312" i="11" s="1"/>
  <c r="H312" i="11" s="1"/>
  <c r="I312" i="11" s="1"/>
  <c r="L312" i="11" s="1"/>
  <c r="F313" i="11"/>
  <c r="G313" i="11" s="1"/>
  <c r="H313" i="11" s="1"/>
  <c r="I313" i="11" s="1"/>
  <c r="L313" i="11" s="1"/>
  <c r="F314" i="11"/>
  <c r="G314" i="11" s="1"/>
  <c r="H314" i="11" s="1"/>
  <c r="I314" i="11" s="1"/>
  <c r="L314" i="11" s="1"/>
  <c r="F315" i="11"/>
  <c r="G315" i="11" s="1"/>
  <c r="H315" i="11" s="1"/>
  <c r="I315" i="11" s="1"/>
  <c r="L315" i="11" s="1"/>
  <c r="F316" i="11"/>
  <c r="G316" i="11"/>
  <c r="H316" i="11" s="1"/>
  <c r="I316" i="11" s="1"/>
  <c r="L316" i="11" s="1"/>
  <c r="F317" i="11"/>
  <c r="G317" i="11" s="1"/>
  <c r="H317" i="11" s="1"/>
  <c r="I317" i="11" s="1"/>
  <c r="L317" i="11" s="1"/>
  <c r="F318" i="11"/>
  <c r="G318" i="11" s="1"/>
  <c r="H318" i="11" s="1"/>
  <c r="I318" i="11" s="1"/>
  <c r="L318" i="11" s="1"/>
  <c r="F319" i="11"/>
  <c r="G319" i="11" s="1"/>
  <c r="H319" i="11" s="1"/>
  <c r="I319" i="11" s="1"/>
  <c r="L319" i="11" s="1"/>
  <c r="F320" i="11"/>
  <c r="G320" i="11"/>
  <c r="H320" i="11" s="1"/>
  <c r="I320" i="11" s="1"/>
  <c r="L320" i="11" s="1"/>
  <c r="F321" i="11"/>
  <c r="G321" i="11" s="1"/>
  <c r="H321" i="11" s="1"/>
  <c r="I321" i="11" s="1"/>
  <c r="L321" i="11" s="1"/>
  <c r="F322" i="11"/>
  <c r="G322" i="11" s="1"/>
  <c r="H322" i="11" s="1"/>
  <c r="I322" i="11" s="1"/>
  <c r="L322" i="11" s="1"/>
  <c r="F323" i="11"/>
  <c r="G323" i="11" s="1"/>
  <c r="H323" i="11" s="1"/>
  <c r="I323" i="11" s="1"/>
  <c r="L323" i="11" s="1"/>
  <c r="F324" i="11"/>
  <c r="G324" i="11" s="1"/>
  <c r="H324" i="11" s="1"/>
  <c r="I324" i="11" s="1"/>
  <c r="L324" i="11" s="1"/>
  <c r="F325" i="11"/>
  <c r="G325" i="11" s="1"/>
  <c r="H325" i="11" s="1"/>
  <c r="I325" i="11" s="1"/>
  <c r="L325" i="11" s="1"/>
  <c r="F326" i="11"/>
  <c r="G326" i="11" s="1"/>
  <c r="H326" i="11" s="1"/>
  <c r="I326" i="11" s="1"/>
  <c r="L326" i="11" s="1"/>
  <c r="F327" i="11"/>
  <c r="G327" i="11" s="1"/>
  <c r="H327" i="11" s="1"/>
  <c r="I327" i="11" s="1"/>
  <c r="L327" i="11" s="1"/>
  <c r="F328" i="11"/>
  <c r="G328" i="11" s="1"/>
  <c r="H328" i="11" s="1"/>
  <c r="I328" i="11" s="1"/>
  <c r="L328" i="11" s="1"/>
  <c r="F329" i="11"/>
  <c r="G329" i="11" s="1"/>
  <c r="H329" i="11" s="1"/>
  <c r="I329" i="11" s="1"/>
  <c r="L329" i="11" s="1"/>
  <c r="F330" i="11"/>
  <c r="G330" i="11" s="1"/>
  <c r="H330" i="11" s="1"/>
  <c r="I330" i="11" s="1"/>
  <c r="L330" i="11" s="1"/>
  <c r="F331" i="11"/>
  <c r="G331" i="11" s="1"/>
  <c r="H331" i="11" s="1"/>
  <c r="I331" i="11" s="1"/>
  <c r="L331" i="11" s="1"/>
  <c r="F332" i="11"/>
  <c r="G332" i="11" s="1"/>
  <c r="H332" i="11" s="1"/>
  <c r="I332" i="11" s="1"/>
  <c r="L332" i="11" s="1"/>
  <c r="F333" i="11"/>
  <c r="G333" i="11" s="1"/>
  <c r="H333" i="11" s="1"/>
  <c r="I333" i="11" s="1"/>
  <c r="L333" i="11" s="1"/>
  <c r="F334" i="11"/>
  <c r="G334" i="11" s="1"/>
  <c r="H334" i="11" s="1"/>
  <c r="I334" i="11" s="1"/>
  <c r="L334" i="11" s="1"/>
  <c r="F335" i="11"/>
  <c r="G335" i="11" s="1"/>
  <c r="H335" i="11" s="1"/>
  <c r="I335" i="11" s="1"/>
  <c r="L335" i="11" s="1"/>
  <c r="F336" i="11"/>
  <c r="G336" i="11" s="1"/>
  <c r="H336" i="11" s="1"/>
  <c r="I336" i="11" s="1"/>
  <c r="L336" i="11" s="1"/>
  <c r="F337" i="11"/>
  <c r="G337" i="11" s="1"/>
  <c r="H337" i="11" s="1"/>
  <c r="I337" i="11" s="1"/>
  <c r="L337" i="11" s="1"/>
  <c r="F338" i="11"/>
  <c r="G338" i="11" s="1"/>
  <c r="H338" i="11" s="1"/>
  <c r="I338" i="11" s="1"/>
  <c r="L338" i="11" s="1"/>
  <c r="F339" i="11"/>
  <c r="G339" i="11" s="1"/>
  <c r="H339" i="11" s="1"/>
  <c r="I339" i="11" s="1"/>
  <c r="L339" i="11" s="1"/>
  <c r="F340" i="11"/>
  <c r="G340" i="11" s="1"/>
  <c r="H340" i="11" s="1"/>
  <c r="I340" i="11" s="1"/>
  <c r="L340" i="11" s="1"/>
  <c r="F341" i="11"/>
  <c r="G341" i="11" s="1"/>
  <c r="H341" i="11" s="1"/>
  <c r="I341" i="11" s="1"/>
  <c r="L341" i="11" s="1"/>
  <c r="F342" i="11"/>
  <c r="G342" i="11" s="1"/>
  <c r="H342" i="11" s="1"/>
  <c r="I342" i="11" s="1"/>
  <c r="L342" i="11" s="1"/>
  <c r="F343" i="11"/>
  <c r="G343" i="11" s="1"/>
  <c r="H343" i="11" s="1"/>
  <c r="I343" i="11" s="1"/>
  <c r="L343" i="11" s="1"/>
  <c r="F344" i="11"/>
  <c r="G344" i="11" s="1"/>
  <c r="H344" i="11" s="1"/>
  <c r="I344" i="11" s="1"/>
  <c r="L344" i="11" s="1"/>
  <c r="F345" i="11"/>
  <c r="G345" i="11"/>
  <c r="H345" i="11" s="1"/>
  <c r="I345" i="11" s="1"/>
  <c r="L345" i="11" s="1"/>
  <c r="F346" i="11"/>
  <c r="G346" i="11" s="1"/>
  <c r="H346" i="11" s="1"/>
  <c r="I346" i="11" s="1"/>
  <c r="L346" i="11" s="1"/>
  <c r="F347" i="11"/>
  <c r="G347" i="11" s="1"/>
  <c r="H347" i="11" s="1"/>
  <c r="I347" i="11" s="1"/>
  <c r="L347" i="11" s="1"/>
  <c r="F348" i="11"/>
  <c r="G348" i="11" s="1"/>
  <c r="H348" i="11" s="1"/>
  <c r="I348" i="11" s="1"/>
  <c r="L348" i="11" s="1"/>
  <c r="F84" i="11"/>
  <c r="G84" i="11" s="1"/>
  <c r="J494" i="5"/>
  <c r="K494" i="5" s="1"/>
  <c r="J495" i="5"/>
  <c r="K495" i="5" s="1"/>
  <c r="L495" i="5" s="1"/>
  <c r="J496" i="5"/>
  <c r="K496" i="5" s="1"/>
  <c r="L496" i="5" s="1"/>
  <c r="J497" i="5"/>
  <c r="K497" i="5" s="1"/>
  <c r="L497" i="5" s="1"/>
  <c r="J498" i="5"/>
  <c r="K498" i="5" s="1"/>
  <c r="L498" i="5" s="1"/>
  <c r="J499" i="5"/>
  <c r="K499" i="5" s="1"/>
  <c r="L499" i="5" s="1"/>
  <c r="J500" i="5"/>
  <c r="K500" i="5" s="1"/>
  <c r="L500" i="5" s="1"/>
  <c r="J501" i="5"/>
  <c r="K501" i="5" s="1"/>
  <c r="L501" i="5" s="1"/>
  <c r="J502" i="5"/>
  <c r="K502" i="5" s="1"/>
  <c r="L502" i="5" s="1"/>
  <c r="J503" i="5"/>
  <c r="K503" i="5" s="1"/>
  <c r="L503" i="5" s="1"/>
  <c r="J504" i="5"/>
  <c r="K504" i="5" s="1"/>
  <c r="L504" i="5" s="1"/>
  <c r="J505" i="5"/>
  <c r="K505" i="5" s="1"/>
  <c r="L505" i="5" s="1"/>
  <c r="J506" i="5"/>
  <c r="K506" i="5" s="1"/>
  <c r="L506" i="5" s="1"/>
  <c r="J507" i="5"/>
  <c r="J508" i="5"/>
  <c r="K508" i="5" s="1"/>
  <c r="L508" i="5" s="1"/>
  <c r="J509" i="5"/>
  <c r="K509" i="5" s="1"/>
  <c r="L509" i="5" s="1"/>
  <c r="J510" i="5"/>
  <c r="K510" i="5" s="1"/>
  <c r="L510" i="5" s="1"/>
  <c r="M510" i="5" s="1"/>
  <c r="J511" i="5"/>
  <c r="K511" i="5" s="1"/>
  <c r="L511" i="5" s="1"/>
  <c r="J512" i="5"/>
  <c r="K512" i="5" s="1"/>
  <c r="L512" i="5" s="1"/>
  <c r="J513" i="5"/>
  <c r="K513" i="5" s="1"/>
  <c r="L513" i="5" s="1"/>
  <c r="J514" i="5"/>
  <c r="K514" i="5" s="1"/>
  <c r="L514" i="5" s="1"/>
  <c r="J515" i="5"/>
  <c r="K515" i="5" s="1"/>
  <c r="L515" i="5" s="1"/>
  <c r="J516" i="5"/>
  <c r="K516" i="5" s="1"/>
  <c r="L516" i="5" s="1"/>
  <c r="J517" i="5"/>
  <c r="K517" i="5" s="1"/>
  <c r="L517" i="5" s="1"/>
  <c r="J518" i="5"/>
  <c r="K518" i="5" s="1"/>
  <c r="L518" i="5" s="1"/>
  <c r="J519" i="5"/>
  <c r="K519" i="5" s="1"/>
  <c r="L519" i="5" s="1"/>
  <c r="J520" i="5"/>
  <c r="K520" i="5" s="1"/>
  <c r="L520" i="5" s="1"/>
  <c r="J521" i="5"/>
  <c r="K521" i="5" s="1"/>
  <c r="L521" i="5" s="1"/>
  <c r="J522" i="5"/>
  <c r="K522" i="5" s="1"/>
  <c r="L522" i="5" s="1"/>
  <c r="J524" i="5"/>
  <c r="K524" i="5" s="1"/>
  <c r="L524" i="5" s="1"/>
  <c r="J525" i="5"/>
  <c r="K525" i="5" s="1"/>
  <c r="L525" i="5" s="1"/>
  <c r="J526" i="5"/>
  <c r="K526" i="5" s="1"/>
  <c r="L526" i="5" s="1"/>
  <c r="J527" i="5"/>
  <c r="K527" i="5" s="1"/>
  <c r="L527" i="5" s="1"/>
  <c r="J528" i="5"/>
  <c r="K528" i="5" s="1"/>
  <c r="L528" i="5" s="1"/>
  <c r="J529" i="5"/>
  <c r="K529" i="5" s="1"/>
  <c r="L529" i="5" s="1"/>
  <c r="J530" i="5"/>
  <c r="K530" i="5" s="1"/>
  <c r="L530" i="5" s="1"/>
  <c r="J531" i="5"/>
  <c r="K531" i="5" s="1"/>
  <c r="L531" i="5" s="1"/>
  <c r="J532" i="5"/>
  <c r="K532" i="5" s="1"/>
  <c r="L532" i="5" s="1"/>
  <c r="J533" i="5"/>
  <c r="K533" i="5" s="1"/>
  <c r="L533" i="5" s="1"/>
  <c r="J534" i="5"/>
  <c r="K534" i="5" s="1"/>
  <c r="L534" i="5" s="1"/>
  <c r="J535" i="5"/>
  <c r="K535" i="5" s="1"/>
  <c r="L535" i="5" s="1"/>
  <c r="J536" i="5"/>
  <c r="K536" i="5" s="1"/>
  <c r="L536" i="5" s="1"/>
  <c r="J537" i="5"/>
  <c r="K537" i="5" s="1"/>
  <c r="L537" i="5" s="1"/>
  <c r="J538" i="5"/>
  <c r="K538" i="5" s="1"/>
  <c r="L538" i="5" s="1"/>
  <c r="J539" i="5"/>
  <c r="K539" i="5" s="1"/>
  <c r="L539" i="5" s="1"/>
  <c r="J540" i="5"/>
  <c r="K540" i="5" s="1"/>
  <c r="L540" i="5" s="1"/>
  <c r="J541" i="5"/>
  <c r="K541" i="5" s="1"/>
  <c r="L541" i="5" s="1"/>
  <c r="J542" i="5"/>
  <c r="K542" i="5" s="1"/>
  <c r="L542" i="5" s="1"/>
  <c r="J543" i="5"/>
  <c r="K543" i="5" s="1"/>
  <c r="L543" i="5" s="1"/>
  <c r="J544" i="5"/>
  <c r="K544" i="5" s="1"/>
  <c r="L544" i="5" s="1"/>
  <c r="J545" i="5"/>
  <c r="K545" i="5" s="1"/>
  <c r="L545" i="5" s="1"/>
  <c r="J546" i="5"/>
  <c r="K546" i="5" s="1"/>
  <c r="L546" i="5" s="1"/>
  <c r="J547" i="5"/>
  <c r="K547" i="5" s="1"/>
  <c r="L547" i="5" s="1"/>
  <c r="M547" i="5" s="1"/>
  <c r="J548" i="5"/>
  <c r="K548" i="5" s="1"/>
  <c r="L548" i="5" s="1"/>
  <c r="J549" i="5"/>
  <c r="K549" i="5" s="1"/>
  <c r="L549" i="5" s="1"/>
  <c r="J550" i="5"/>
  <c r="K550" i="5" s="1"/>
  <c r="L550" i="5" s="1"/>
  <c r="J551" i="5"/>
  <c r="K551" i="5" s="1"/>
  <c r="L551" i="5" s="1"/>
  <c r="J552" i="5"/>
  <c r="K552" i="5" s="1"/>
  <c r="L552" i="5" s="1"/>
  <c r="J553" i="5"/>
  <c r="K553" i="5" s="1"/>
  <c r="L553" i="5" s="1"/>
  <c r="J554" i="5"/>
  <c r="K554" i="5" s="1"/>
  <c r="L554" i="5" s="1"/>
  <c r="J555" i="5"/>
  <c r="K555" i="5" s="1"/>
  <c r="L555" i="5" s="1"/>
  <c r="J556" i="5"/>
  <c r="K556" i="5" s="1"/>
  <c r="L556" i="5" s="1"/>
  <c r="J557" i="5"/>
  <c r="K557" i="5" s="1"/>
  <c r="L557" i="5" s="1"/>
  <c r="J558" i="5"/>
  <c r="K558" i="5" s="1"/>
  <c r="L558" i="5" s="1"/>
  <c r="J559" i="5"/>
  <c r="K559" i="5" s="1"/>
  <c r="L559" i="5" s="1"/>
  <c r="J560" i="5"/>
  <c r="K560" i="5" s="1"/>
  <c r="L560" i="5" s="1"/>
  <c r="J561" i="5"/>
  <c r="K561" i="5" s="1"/>
  <c r="L561" i="5" s="1"/>
  <c r="J562" i="5"/>
  <c r="K562" i="5" s="1"/>
  <c r="L562" i="5" s="1"/>
  <c r="J563" i="5"/>
  <c r="K563" i="5" s="1"/>
  <c r="L563" i="5" s="1"/>
  <c r="J564" i="5"/>
  <c r="K564" i="5" s="1"/>
  <c r="L564" i="5" s="1"/>
  <c r="J565" i="5"/>
  <c r="K565" i="5" s="1"/>
  <c r="L565" i="5" s="1"/>
  <c r="J566" i="5"/>
  <c r="K566" i="5" s="1"/>
  <c r="L566" i="5" s="1"/>
  <c r="J567" i="5"/>
  <c r="K567" i="5" s="1"/>
  <c r="L567" i="5" s="1"/>
  <c r="J568" i="5"/>
  <c r="K568" i="5" s="1"/>
  <c r="L568" i="5" s="1"/>
  <c r="J569" i="5"/>
  <c r="K569" i="5" s="1"/>
  <c r="L569" i="5" s="1"/>
  <c r="J570" i="5"/>
  <c r="K570" i="5" s="1"/>
  <c r="L570" i="5" s="1"/>
  <c r="J571" i="5"/>
  <c r="K571" i="5" s="1"/>
  <c r="L571" i="5" s="1"/>
  <c r="J572" i="5"/>
  <c r="K572" i="5" s="1"/>
  <c r="L572" i="5" s="1"/>
  <c r="J573" i="5"/>
  <c r="K573" i="5" s="1"/>
  <c r="L573" i="5" s="1"/>
  <c r="J574" i="5"/>
  <c r="K574" i="5" s="1"/>
  <c r="L574" i="5" s="1"/>
  <c r="J575" i="5"/>
  <c r="K575" i="5" s="1"/>
  <c r="L575" i="5" s="1"/>
  <c r="J576" i="5"/>
  <c r="K576" i="5" s="1"/>
  <c r="L576" i="5" s="1"/>
  <c r="J577" i="5"/>
  <c r="K577" i="5" s="1"/>
  <c r="L577" i="5" s="1"/>
  <c r="J578" i="5"/>
  <c r="K578" i="5"/>
  <c r="L578" i="5" s="1"/>
  <c r="J579" i="5"/>
  <c r="K579" i="5" s="1"/>
  <c r="L579" i="5" s="1"/>
  <c r="M579" i="5" s="1"/>
  <c r="J580" i="5"/>
  <c r="K580" i="5" s="1"/>
  <c r="L580" i="5" s="1"/>
  <c r="J581" i="5"/>
  <c r="K581" i="5" s="1"/>
  <c r="L581" i="5" s="1"/>
  <c r="J582" i="5"/>
  <c r="K582" i="5" s="1"/>
  <c r="L582" i="5" s="1"/>
  <c r="J583" i="5"/>
  <c r="K583" i="5" s="1"/>
  <c r="L583" i="5" s="1"/>
  <c r="J584" i="5"/>
  <c r="K584" i="5" s="1"/>
  <c r="L584" i="5" s="1"/>
  <c r="J585" i="5"/>
  <c r="K585" i="5" s="1"/>
  <c r="L585" i="5" s="1"/>
  <c r="J586" i="5"/>
  <c r="K586" i="5" s="1"/>
  <c r="L586" i="5" s="1"/>
  <c r="J587" i="5"/>
  <c r="K587" i="5" s="1"/>
  <c r="L587" i="5" s="1"/>
  <c r="J588" i="5"/>
  <c r="K588" i="5" s="1"/>
  <c r="L588" i="5" s="1"/>
  <c r="J589" i="5"/>
  <c r="K589" i="5" s="1"/>
  <c r="L589" i="5" s="1"/>
  <c r="J590" i="5"/>
  <c r="K590" i="5" s="1"/>
  <c r="L590" i="5" s="1"/>
  <c r="J591" i="5"/>
  <c r="K591" i="5" s="1"/>
  <c r="L591" i="5" s="1"/>
  <c r="J592" i="5"/>
  <c r="K592" i="5"/>
  <c r="L592" i="5" s="1"/>
  <c r="J593" i="5"/>
  <c r="K593" i="5" s="1"/>
  <c r="L593" i="5" s="1"/>
  <c r="J594" i="5"/>
  <c r="K594" i="5" s="1"/>
  <c r="L594" i="5" s="1"/>
  <c r="J595" i="5"/>
  <c r="K595" i="5" s="1"/>
  <c r="L595" i="5" s="1"/>
  <c r="J596" i="5"/>
  <c r="K596" i="5" s="1"/>
  <c r="L596" i="5" s="1"/>
  <c r="J597" i="5"/>
  <c r="K597" i="5" s="1"/>
  <c r="L597" i="5" s="1"/>
  <c r="J598" i="5"/>
  <c r="K598" i="5"/>
  <c r="L598" i="5" s="1"/>
  <c r="J599" i="5"/>
  <c r="K599" i="5" s="1"/>
  <c r="L599" i="5" s="1"/>
  <c r="J600" i="5"/>
  <c r="K600" i="5" s="1"/>
  <c r="L600" i="5" s="1"/>
  <c r="J601" i="5"/>
  <c r="K601" i="5" s="1"/>
  <c r="L601" i="5" s="1"/>
  <c r="J602" i="5"/>
  <c r="K602" i="5" s="1"/>
  <c r="L602" i="5" s="1"/>
  <c r="J603" i="5"/>
  <c r="K603" i="5" s="1"/>
  <c r="L603" i="5" s="1"/>
  <c r="J604" i="5"/>
  <c r="K604" i="5" s="1"/>
  <c r="L604" i="5" s="1"/>
  <c r="J605" i="5"/>
  <c r="K605" i="5" s="1"/>
  <c r="L605" i="5" s="1"/>
  <c r="J606" i="5"/>
  <c r="K606" i="5" s="1"/>
  <c r="L606" i="5" s="1"/>
  <c r="J607" i="5"/>
  <c r="K607" i="5" s="1"/>
  <c r="L607" i="5" s="1"/>
  <c r="J608" i="5"/>
  <c r="K608" i="5" s="1"/>
  <c r="L608" i="5" s="1"/>
  <c r="J609" i="5"/>
  <c r="K609" i="5" s="1"/>
  <c r="L609" i="5" s="1"/>
  <c r="J610" i="5"/>
  <c r="K610" i="5" s="1"/>
  <c r="L610" i="5" s="1"/>
  <c r="J611" i="5"/>
  <c r="K611" i="5" s="1"/>
  <c r="L611" i="5" s="1"/>
  <c r="J612" i="5"/>
  <c r="K612" i="5" s="1"/>
  <c r="L612" i="5" s="1"/>
  <c r="J613" i="5"/>
  <c r="K613" i="5" s="1"/>
  <c r="L613" i="5" s="1"/>
  <c r="J615" i="5"/>
  <c r="K615" i="5" s="1"/>
  <c r="L615" i="5" s="1"/>
  <c r="J616" i="5"/>
  <c r="K616" i="5" s="1"/>
  <c r="L616" i="5" s="1"/>
  <c r="J617" i="5"/>
  <c r="K617" i="5" s="1"/>
  <c r="L617" i="5" s="1"/>
  <c r="J618" i="5"/>
  <c r="K618" i="5" s="1"/>
  <c r="L618" i="5" s="1"/>
  <c r="J619" i="5"/>
  <c r="K619" i="5" s="1"/>
  <c r="L619" i="5" s="1"/>
  <c r="J620" i="5"/>
  <c r="K620" i="5" s="1"/>
  <c r="L620" i="5" s="1"/>
  <c r="J621" i="5"/>
  <c r="K621" i="5" s="1"/>
  <c r="L621" i="5" s="1"/>
  <c r="J622" i="5"/>
  <c r="K622" i="5" s="1"/>
  <c r="L622" i="5" s="1"/>
  <c r="J623" i="5"/>
  <c r="K623" i="5" s="1"/>
  <c r="L623" i="5" s="1"/>
  <c r="J624" i="5"/>
  <c r="K624" i="5" s="1"/>
  <c r="L624" i="5" s="1"/>
  <c r="J626" i="5"/>
  <c r="K626" i="5" s="1"/>
  <c r="L626" i="5" s="1"/>
  <c r="J627" i="5"/>
  <c r="K627" i="5" s="1"/>
  <c r="L627" i="5" s="1"/>
  <c r="J628" i="5"/>
  <c r="K628" i="5" s="1"/>
  <c r="L628" i="5" s="1"/>
  <c r="J629" i="5"/>
  <c r="K629" i="5" s="1"/>
  <c r="L629" i="5" s="1"/>
  <c r="J630" i="5"/>
  <c r="K630" i="5" s="1"/>
  <c r="L630" i="5" s="1"/>
  <c r="J631" i="5"/>
  <c r="K631" i="5" s="1"/>
  <c r="L631" i="5" s="1"/>
  <c r="J632" i="5"/>
  <c r="K632" i="5" s="1"/>
  <c r="L632" i="5" s="1"/>
  <c r="J633" i="5"/>
  <c r="K633" i="5" s="1"/>
  <c r="L633" i="5" s="1"/>
  <c r="J634" i="5"/>
  <c r="K634" i="5" s="1"/>
  <c r="L634" i="5" s="1"/>
  <c r="J635" i="5"/>
  <c r="K635" i="5" s="1"/>
  <c r="L635" i="5" s="1"/>
  <c r="J636" i="5"/>
  <c r="K636" i="5" s="1"/>
  <c r="L636" i="5" s="1"/>
  <c r="J637" i="5"/>
  <c r="K637" i="5" s="1"/>
  <c r="L637" i="5" s="1"/>
  <c r="J638" i="5"/>
  <c r="K638" i="5" s="1"/>
  <c r="L638" i="5" s="1"/>
  <c r="J639" i="5"/>
  <c r="K639" i="5" s="1"/>
  <c r="L639" i="5" s="1"/>
  <c r="J640" i="5"/>
  <c r="K640" i="5" s="1"/>
  <c r="L640" i="5" s="1"/>
  <c r="J641" i="5"/>
  <c r="K641" i="5" s="1"/>
  <c r="L641" i="5" s="1"/>
  <c r="J642" i="5"/>
  <c r="K642" i="5" s="1"/>
  <c r="L642" i="5" s="1"/>
  <c r="J643" i="5"/>
  <c r="K643" i="5" s="1"/>
  <c r="L643" i="5" s="1"/>
  <c r="J644" i="5"/>
  <c r="K644" i="5"/>
  <c r="L644" i="5" s="1"/>
  <c r="J645" i="5"/>
  <c r="K645" i="5" s="1"/>
  <c r="L645" i="5" s="1"/>
  <c r="M645" i="5" s="1"/>
  <c r="J646" i="5"/>
  <c r="K646" i="5" s="1"/>
  <c r="L646" i="5" s="1"/>
  <c r="J647" i="5"/>
  <c r="K647" i="5" s="1"/>
  <c r="L647" i="5" s="1"/>
  <c r="J648" i="5"/>
  <c r="K648" i="5" s="1"/>
  <c r="L648" i="5" s="1"/>
  <c r="J649" i="5"/>
  <c r="K649" i="5" s="1"/>
  <c r="L649" i="5" s="1"/>
  <c r="J650" i="5"/>
  <c r="K650" i="5" s="1"/>
  <c r="L650" i="5" s="1"/>
  <c r="J651" i="5"/>
  <c r="K651" i="5" s="1"/>
  <c r="L651" i="5" s="1"/>
  <c r="J652" i="5"/>
  <c r="K652" i="5" s="1"/>
  <c r="L652" i="5" s="1"/>
  <c r="J653" i="5"/>
  <c r="K653" i="5" s="1"/>
  <c r="L653" i="5" s="1"/>
  <c r="J654" i="5"/>
  <c r="K654" i="5" s="1"/>
  <c r="L654" i="5" s="1"/>
  <c r="J655" i="5"/>
  <c r="K655" i="5" s="1"/>
  <c r="L655" i="5" s="1"/>
  <c r="J656" i="5"/>
  <c r="K656" i="5" s="1"/>
  <c r="L656" i="5" s="1"/>
  <c r="J657" i="5"/>
  <c r="K657" i="5" s="1"/>
  <c r="L657" i="5" s="1"/>
  <c r="J658" i="5"/>
  <c r="K658" i="5"/>
  <c r="L658" i="5" s="1"/>
  <c r="J659" i="5"/>
  <c r="K659" i="5" s="1"/>
  <c r="L659" i="5" s="1"/>
  <c r="J660" i="5"/>
  <c r="K660" i="5" s="1"/>
  <c r="L660" i="5" s="1"/>
  <c r="J661" i="5"/>
  <c r="K661" i="5" s="1"/>
  <c r="L661" i="5" s="1"/>
  <c r="J662" i="5"/>
  <c r="K662" i="5" s="1"/>
  <c r="L662" i="5" s="1"/>
  <c r="J663" i="5"/>
  <c r="K663" i="5" s="1"/>
  <c r="L663" i="5" s="1"/>
  <c r="J664" i="5"/>
  <c r="K664" i="5" s="1"/>
  <c r="L664" i="5" s="1"/>
  <c r="J665" i="5"/>
  <c r="K665" i="5" s="1"/>
  <c r="L665" i="5" s="1"/>
  <c r="J666" i="5"/>
  <c r="K666" i="5" s="1"/>
  <c r="L666" i="5" s="1"/>
  <c r="J667" i="5"/>
  <c r="K667" i="5" s="1"/>
  <c r="L667" i="5" s="1"/>
  <c r="F1024" i="10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7" i="7"/>
  <c r="F518" i="7"/>
  <c r="F519" i="7"/>
  <c r="F520" i="7"/>
  <c r="F521" i="7"/>
  <c r="F522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D664" i="7"/>
  <c r="F665" i="7"/>
  <c r="F666" i="7"/>
  <c r="F667" i="7"/>
  <c r="F1013" i="8"/>
  <c r="F1014" i="8"/>
  <c r="G1014" i="8" s="1"/>
  <c r="H1014" i="8" s="1"/>
  <c r="I1014" i="8" s="1"/>
  <c r="L1014" i="8" s="1"/>
  <c r="F1015" i="8"/>
  <c r="G1015" i="8" s="1"/>
  <c r="H1015" i="8" s="1"/>
  <c r="I1015" i="8" s="1"/>
  <c r="L1015" i="8" s="1"/>
  <c r="F1016" i="8"/>
  <c r="G1016" i="8" s="1"/>
  <c r="H1016" i="8" s="1"/>
  <c r="I1016" i="8" s="1"/>
  <c r="L1016" i="8" s="1"/>
  <c r="F1017" i="8"/>
  <c r="G1017" i="8" s="1"/>
  <c r="H1017" i="8" s="1"/>
  <c r="I1017" i="8" s="1"/>
  <c r="L1017" i="8" s="1"/>
  <c r="F1018" i="8"/>
  <c r="G1018" i="8" s="1"/>
  <c r="H1018" i="8" s="1"/>
  <c r="I1018" i="8" s="1"/>
  <c r="L1018" i="8" s="1"/>
  <c r="F1019" i="8"/>
  <c r="G1019" i="8" s="1"/>
  <c r="H1019" i="8" s="1"/>
  <c r="I1019" i="8" s="1"/>
  <c r="L1019" i="8" s="1"/>
  <c r="F1020" i="8"/>
  <c r="G1020" i="8" s="1"/>
  <c r="H1020" i="8" s="1"/>
  <c r="I1020" i="8" s="1"/>
  <c r="L1020" i="8" s="1"/>
  <c r="F1021" i="8"/>
  <c r="G1021" i="8" s="1"/>
  <c r="H1021" i="8" s="1"/>
  <c r="I1021" i="8" s="1"/>
  <c r="L1021" i="8" s="1"/>
  <c r="F1022" i="8"/>
  <c r="G1022" i="8" s="1"/>
  <c r="H1022" i="8" s="1"/>
  <c r="I1022" i="8" s="1"/>
  <c r="L1022" i="8" s="1"/>
  <c r="F1023" i="8"/>
  <c r="G1023" i="8" s="1"/>
  <c r="H1023" i="8" s="1"/>
  <c r="I1023" i="8" s="1"/>
  <c r="L1023" i="8" s="1"/>
  <c r="F1024" i="8"/>
  <c r="G1024" i="8" s="1"/>
  <c r="H1024" i="8" s="1"/>
  <c r="I1024" i="8" s="1"/>
  <c r="F1025" i="8"/>
  <c r="G1025" i="8" s="1"/>
  <c r="H1025" i="8" s="1"/>
  <c r="I1025" i="8" s="1"/>
  <c r="L1025" i="8" s="1"/>
  <c r="F1026" i="8"/>
  <c r="G1026" i="8" s="1"/>
  <c r="H1026" i="8" s="1"/>
  <c r="I1026" i="8" s="1"/>
  <c r="L1026" i="8" s="1"/>
  <c r="F1027" i="8"/>
  <c r="G1027" i="8" s="1"/>
  <c r="H1027" i="8" s="1"/>
  <c r="I1027" i="8" s="1"/>
  <c r="L1027" i="8" s="1"/>
  <c r="F1028" i="8"/>
  <c r="G1028" i="8" s="1"/>
  <c r="H1028" i="8" s="1"/>
  <c r="I1028" i="8" s="1"/>
  <c r="L1028" i="8" s="1"/>
  <c r="F1029" i="8"/>
  <c r="G1029" i="8" s="1"/>
  <c r="H1029" i="8" s="1"/>
  <c r="I1029" i="8" s="1"/>
  <c r="L1029" i="8" s="1"/>
  <c r="F1030" i="8"/>
  <c r="G1030" i="8" s="1"/>
  <c r="H1030" i="8" s="1"/>
  <c r="I1030" i="8" s="1"/>
  <c r="L1030" i="8" s="1"/>
  <c r="F1031" i="8"/>
  <c r="G1031" i="8" s="1"/>
  <c r="H1031" i="8" s="1"/>
  <c r="I1031" i="8" s="1"/>
  <c r="L1031" i="8" s="1"/>
  <c r="F1032" i="8"/>
  <c r="G1032" i="8" s="1"/>
  <c r="H1032" i="8" s="1"/>
  <c r="I1032" i="8" s="1"/>
  <c r="L1032" i="8" s="1"/>
  <c r="F1033" i="8"/>
  <c r="G1033" i="8" s="1"/>
  <c r="H1033" i="8" s="1"/>
  <c r="I1033" i="8" s="1"/>
  <c r="L1033" i="8" s="1"/>
  <c r="F1034" i="8"/>
  <c r="G1034" i="8" s="1"/>
  <c r="H1034" i="8" s="1"/>
  <c r="I1034" i="8" s="1"/>
  <c r="L1034" i="8" s="1"/>
  <c r="F1035" i="8"/>
  <c r="G1035" i="8" s="1"/>
  <c r="H1035" i="8" s="1"/>
  <c r="I1035" i="8" s="1"/>
  <c r="L1035" i="8" s="1"/>
  <c r="F1036" i="8"/>
  <c r="G1036" i="8" s="1"/>
  <c r="H1036" i="8" s="1"/>
  <c r="I1036" i="8" s="1"/>
  <c r="L1036" i="8" s="1"/>
  <c r="F1037" i="8"/>
  <c r="G1037" i="8" s="1"/>
  <c r="H1037" i="8" s="1"/>
  <c r="I1037" i="8" s="1"/>
  <c r="L1037" i="8" s="1"/>
  <c r="F1038" i="8"/>
  <c r="G1038" i="8"/>
  <c r="H1038" i="8" s="1"/>
  <c r="I1038" i="8" s="1"/>
  <c r="L1038" i="8" s="1"/>
  <c r="F1039" i="8"/>
  <c r="G1039" i="8" s="1"/>
  <c r="H1039" i="8" s="1"/>
  <c r="I1039" i="8" s="1"/>
  <c r="L1039" i="8" s="1"/>
  <c r="F1040" i="8"/>
  <c r="G1040" i="8" s="1"/>
  <c r="H1040" i="8" s="1"/>
  <c r="I1040" i="8" s="1"/>
  <c r="L1040" i="8" s="1"/>
  <c r="F1041" i="8"/>
  <c r="G1041" i="8" s="1"/>
  <c r="H1041" i="8" s="1"/>
  <c r="I1041" i="8" s="1"/>
  <c r="L1041" i="8" s="1"/>
  <c r="F1042" i="8"/>
  <c r="G1042" i="8" s="1"/>
  <c r="H1042" i="8" s="1"/>
  <c r="I1042" i="8" s="1"/>
  <c r="L1042" i="8" s="1"/>
  <c r="F1043" i="8"/>
  <c r="G1043" i="8" s="1"/>
  <c r="H1043" i="8" s="1"/>
  <c r="I1043" i="8" s="1"/>
  <c r="L1043" i="8" s="1"/>
  <c r="F1044" i="8"/>
  <c r="G1044" i="8" s="1"/>
  <c r="H1044" i="8" s="1"/>
  <c r="I1044" i="8" s="1"/>
  <c r="L1044" i="8" s="1"/>
  <c r="F1045" i="8"/>
  <c r="G1045" i="8" s="1"/>
  <c r="H1045" i="8" s="1"/>
  <c r="I1045" i="8" s="1"/>
  <c r="L1045" i="8" s="1"/>
  <c r="F1046" i="8"/>
  <c r="G1046" i="8" s="1"/>
  <c r="H1046" i="8" s="1"/>
  <c r="I1046" i="8" s="1"/>
  <c r="L1046" i="8" s="1"/>
  <c r="F1047" i="8"/>
  <c r="G1047" i="8" s="1"/>
  <c r="H1047" i="8" s="1"/>
  <c r="I1047" i="8" s="1"/>
  <c r="L1047" i="8" s="1"/>
  <c r="F1048" i="8"/>
  <c r="G1048" i="8" s="1"/>
  <c r="H1048" i="8" s="1"/>
  <c r="I1048" i="8" s="1"/>
  <c r="L1048" i="8" s="1"/>
  <c r="F1049" i="8"/>
  <c r="G1049" i="8" s="1"/>
  <c r="H1049" i="8" s="1"/>
  <c r="I1049" i="8" s="1"/>
  <c r="L1049" i="8" s="1"/>
  <c r="F1050" i="8"/>
  <c r="G1050" i="8" s="1"/>
  <c r="H1050" i="8" s="1"/>
  <c r="I1050" i="8" s="1"/>
  <c r="L1050" i="8" s="1"/>
  <c r="F1051" i="8"/>
  <c r="G1051" i="8" s="1"/>
  <c r="H1051" i="8" s="1"/>
  <c r="I1051" i="8" s="1"/>
  <c r="L1051" i="8" s="1"/>
  <c r="F1052" i="8"/>
  <c r="G1052" i="8" s="1"/>
  <c r="H1052" i="8" s="1"/>
  <c r="I1052" i="8" s="1"/>
  <c r="L1052" i="8" s="1"/>
  <c r="F1053" i="8"/>
  <c r="G1053" i="8" s="1"/>
  <c r="H1053" i="8" s="1"/>
  <c r="I1053" i="8" s="1"/>
  <c r="L1053" i="8" s="1"/>
  <c r="F1054" i="8"/>
  <c r="G1054" i="8"/>
  <c r="H1054" i="8" s="1"/>
  <c r="I1054" i="8" s="1"/>
  <c r="L1054" i="8" s="1"/>
  <c r="F1055" i="8"/>
  <c r="G1055" i="8" s="1"/>
  <c r="H1055" i="8" s="1"/>
  <c r="I1055" i="8" s="1"/>
  <c r="L1055" i="8" s="1"/>
  <c r="F1056" i="8"/>
  <c r="G1056" i="8" s="1"/>
  <c r="H1056" i="8" s="1"/>
  <c r="I1056" i="8" s="1"/>
  <c r="L1056" i="8" s="1"/>
  <c r="F1057" i="8"/>
  <c r="G1057" i="8" s="1"/>
  <c r="H1057" i="8" s="1"/>
  <c r="I1057" i="8" s="1"/>
  <c r="L1057" i="8" s="1"/>
  <c r="F1058" i="8"/>
  <c r="G1058" i="8" s="1"/>
  <c r="H1058" i="8" s="1"/>
  <c r="I1058" i="8" s="1"/>
  <c r="L1058" i="8" s="1"/>
  <c r="F1059" i="8"/>
  <c r="G1059" i="8" s="1"/>
  <c r="H1059" i="8" s="1"/>
  <c r="I1059" i="8" s="1"/>
  <c r="L1059" i="8" s="1"/>
  <c r="F494" i="8"/>
  <c r="G494" i="8" s="1"/>
  <c r="H494" i="8" s="1"/>
  <c r="I494" i="8" s="1"/>
  <c r="F495" i="8"/>
  <c r="G495" i="8" s="1"/>
  <c r="F496" i="8"/>
  <c r="G496" i="8"/>
  <c r="H496" i="8" s="1"/>
  <c r="I496" i="8" s="1"/>
  <c r="L496" i="8" s="1"/>
  <c r="F497" i="8"/>
  <c r="G497" i="8" s="1"/>
  <c r="H497" i="8" s="1"/>
  <c r="I497" i="8" s="1"/>
  <c r="L497" i="8" s="1"/>
  <c r="F498" i="8"/>
  <c r="G498" i="8" s="1"/>
  <c r="H498" i="8" s="1"/>
  <c r="I498" i="8" s="1"/>
  <c r="L498" i="8" s="1"/>
  <c r="F499" i="8"/>
  <c r="G499" i="8" s="1"/>
  <c r="H499" i="8" s="1"/>
  <c r="I499" i="8" s="1"/>
  <c r="L499" i="8" s="1"/>
  <c r="F500" i="8"/>
  <c r="G500" i="8" s="1"/>
  <c r="H500" i="8" s="1"/>
  <c r="I500" i="8" s="1"/>
  <c r="L500" i="8" s="1"/>
  <c r="F501" i="8"/>
  <c r="G501" i="8" s="1"/>
  <c r="H501" i="8" s="1"/>
  <c r="I501" i="8" s="1"/>
  <c r="L501" i="8" s="1"/>
  <c r="F502" i="8"/>
  <c r="G502" i="8" s="1"/>
  <c r="H502" i="8" s="1"/>
  <c r="I502" i="8" s="1"/>
  <c r="L502" i="8" s="1"/>
  <c r="F503" i="8"/>
  <c r="G503" i="8" s="1"/>
  <c r="H503" i="8" s="1"/>
  <c r="I503" i="8" s="1"/>
  <c r="L503" i="8" s="1"/>
  <c r="F504" i="8"/>
  <c r="G504" i="8" s="1"/>
  <c r="H504" i="8" s="1"/>
  <c r="I504" i="8" s="1"/>
  <c r="L504" i="8" s="1"/>
  <c r="F505" i="8"/>
  <c r="G505" i="8" s="1"/>
  <c r="H505" i="8" s="1"/>
  <c r="I505" i="8" s="1"/>
  <c r="L505" i="8" s="1"/>
  <c r="F506" i="8"/>
  <c r="G506" i="8" s="1"/>
  <c r="H506" i="8" s="1"/>
  <c r="I506" i="8" s="1"/>
  <c r="L506" i="8" s="1"/>
  <c r="F507" i="8"/>
  <c r="G507" i="8" s="1"/>
  <c r="H507" i="8" s="1"/>
  <c r="I507" i="8" s="1"/>
  <c r="L507" i="8" s="1"/>
  <c r="F508" i="8"/>
  <c r="G508" i="8" s="1"/>
  <c r="H508" i="8" s="1"/>
  <c r="I508" i="8" s="1"/>
  <c r="L508" i="8" s="1"/>
  <c r="F509" i="8"/>
  <c r="G509" i="8" s="1"/>
  <c r="H509" i="8" s="1"/>
  <c r="I509" i="8" s="1"/>
  <c r="L509" i="8" s="1"/>
  <c r="F510" i="8"/>
  <c r="G510" i="8" s="1"/>
  <c r="H510" i="8" s="1"/>
  <c r="I510" i="8" s="1"/>
  <c r="L510" i="8" s="1"/>
  <c r="F511" i="8"/>
  <c r="F512" i="8"/>
  <c r="G512" i="8" s="1"/>
  <c r="H512" i="8" s="1"/>
  <c r="I512" i="8" s="1"/>
  <c r="L512" i="8" s="1"/>
  <c r="F513" i="8"/>
  <c r="G513" i="8" s="1"/>
  <c r="H513" i="8" s="1"/>
  <c r="I513" i="8" s="1"/>
  <c r="L513" i="8" s="1"/>
  <c r="F514" i="8"/>
  <c r="G514" i="8" s="1"/>
  <c r="H514" i="8" s="1"/>
  <c r="I514" i="8" s="1"/>
  <c r="L514" i="8" s="1"/>
  <c r="F515" i="8"/>
  <c r="G515" i="8" s="1"/>
  <c r="H515" i="8" s="1"/>
  <c r="I515" i="8" s="1"/>
  <c r="L515" i="8" s="1"/>
  <c r="F516" i="8"/>
  <c r="G516" i="8" s="1"/>
  <c r="H516" i="8" s="1"/>
  <c r="L516" i="8" s="1"/>
  <c r="F517" i="8"/>
  <c r="G517" i="8"/>
  <c r="H517" i="8" s="1"/>
  <c r="I517" i="8" s="1"/>
  <c r="L517" i="8" s="1"/>
  <c r="F518" i="8"/>
  <c r="G518" i="8" s="1"/>
  <c r="H518" i="8" s="1"/>
  <c r="I518" i="8" s="1"/>
  <c r="L518" i="8" s="1"/>
  <c r="F519" i="8"/>
  <c r="G519" i="8" s="1"/>
  <c r="H519" i="8" s="1"/>
  <c r="I519" i="8" s="1"/>
  <c r="L519" i="8" s="1"/>
  <c r="F520" i="8"/>
  <c r="G520" i="8" s="1"/>
  <c r="H520" i="8" s="1"/>
  <c r="I520" i="8" s="1"/>
  <c r="L520" i="8" s="1"/>
  <c r="F521" i="8"/>
  <c r="G521" i="8" s="1"/>
  <c r="H521" i="8" s="1"/>
  <c r="I521" i="8" s="1"/>
  <c r="L521" i="8" s="1"/>
  <c r="F522" i="8"/>
  <c r="G522" i="8" s="1"/>
  <c r="H522" i="8" s="1"/>
  <c r="I522" i="8" s="1"/>
  <c r="L522" i="8" s="1"/>
  <c r="F523" i="8"/>
  <c r="G523" i="8" s="1"/>
  <c r="H523" i="8" s="1"/>
  <c r="I523" i="8" s="1"/>
  <c r="L523" i="8" s="1"/>
  <c r="F524" i="8"/>
  <c r="G524" i="8" s="1"/>
  <c r="H524" i="8" s="1"/>
  <c r="I524" i="8" s="1"/>
  <c r="L524" i="8" s="1"/>
  <c r="F525" i="8"/>
  <c r="G525" i="8" s="1"/>
  <c r="H525" i="8" s="1"/>
  <c r="I525" i="8" s="1"/>
  <c r="L525" i="8" s="1"/>
  <c r="F526" i="8"/>
  <c r="G526" i="8" s="1"/>
  <c r="H526" i="8" s="1"/>
  <c r="I526" i="8" s="1"/>
  <c r="L526" i="8" s="1"/>
  <c r="F527" i="8"/>
  <c r="G527" i="8" s="1"/>
  <c r="H527" i="8" s="1"/>
  <c r="I527" i="8" s="1"/>
  <c r="L527" i="8" s="1"/>
  <c r="F528" i="8"/>
  <c r="G528" i="8" s="1"/>
  <c r="H528" i="8" s="1"/>
  <c r="I528" i="8" s="1"/>
  <c r="L528" i="8" s="1"/>
  <c r="F529" i="8"/>
  <c r="G529" i="8" s="1"/>
  <c r="H529" i="8" s="1"/>
  <c r="I529" i="8" s="1"/>
  <c r="L529" i="8" s="1"/>
  <c r="F530" i="8"/>
  <c r="G530" i="8" s="1"/>
  <c r="H530" i="8" s="1"/>
  <c r="I530" i="8" s="1"/>
  <c r="L530" i="8" s="1"/>
  <c r="F531" i="8"/>
  <c r="G531" i="8" s="1"/>
  <c r="H531" i="8" s="1"/>
  <c r="I531" i="8" s="1"/>
  <c r="L531" i="8" s="1"/>
  <c r="F532" i="8"/>
  <c r="G532" i="8" s="1"/>
  <c r="H532" i="8" s="1"/>
  <c r="I532" i="8" s="1"/>
  <c r="L532" i="8" s="1"/>
  <c r="F533" i="8"/>
  <c r="G533" i="8" s="1"/>
  <c r="H533" i="8" s="1"/>
  <c r="I533" i="8" s="1"/>
  <c r="L533" i="8" s="1"/>
  <c r="F534" i="8"/>
  <c r="G534" i="8" s="1"/>
  <c r="H534" i="8" s="1"/>
  <c r="I534" i="8" s="1"/>
  <c r="L534" i="8" s="1"/>
  <c r="F535" i="8"/>
  <c r="G535" i="8" s="1"/>
  <c r="H535" i="8" s="1"/>
  <c r="I535" i="8" s="1"/>
  <c r="L535" i="8" s="1"/>
  <c r="F536" i="8"/>
  <c r="G536" i="8" s="1"/>
  <c r="H536" i="8" s="1"/>
  <c r="I536" i="8" s="1"/>
  <c r="L536" i="8" s="1"/>
  <c r="F537" i="8"/>
  <c r="G537" i="8" s="1"/>
  <c r="H537" i="8" s="1"/>
  <c r="I537" i="8" s="1"/>
  <c r="L537" i="8" s="1"/>
  <c r="F538" i="8"/>
  <c r="G538" i="8" s="1"/>
  <c r="H538" i="8" s="1"/>
  <c r="I538" i="8" s="1"/>
  <c r="L538" i="8" s="1"/>
  <c r="F539" i="8"/>
  <c r="G539" i="8" s="1"/>
  <c r="H539" i="8" s="1"/>
  <c r="I539" i="8" s="1"/>
  <c r="L539" i="8" s="1"/>
  <c r="F540" i="8"/>
  <c r="G540" i="8" s="1"/>
  <c r="H540" i="8" s="1"/>
  <c r="I540" i="8" s="1"/>
  <c r="L540" i="8" s="1"/>
  <c r="F541" i="8"/>
  <c r="G541" i="8"/>
  <c r="H541" i="8" s="1"/>
  <c r="I541" i="8" s="1"/>
  <c r="L541" i="8" s="1"/>
  <c r="F542" i="8"/>
  <c r="G542" i="8" s="1"/>
  <c r="H542" i="8" s="1"/>
  <c r="I542" i="8" s="1"/>
  <c r="L542" i="8" s="1"/>
  <c r="F543" i="8"/>
  <c r="G543" i="8" s="1"/>
  <c r="H543" i="8" s="1"/>
  <c r="I543" i="8" s="1"/>
  <c r="L543" i="8" s="1"/>
  <c r="F544" i="8"/>
  <c r="G544" i="8" s="1"/>
  <c r="H544" i="8" s="1"/>
  <c r="I544" i="8" s="1"/>
  <c r="L544" i="8" s="1"/>
  <c r="F545" i="8"/>
  <c r="G545" i="8" s="1"/>
  <c r="H545" i="8" s="1"/>
  <c r="I545" i="8" s="1"/>
  <c r="L545" i="8" s="1"/>
  <c r="F546" i="8"/>
  <c r="G546" i="8" s="1"/>
  <c r="H546" i="8" s="1"/>
  <c r="I546" i="8" s="1"/>
  <c r="L546" i="8" s="1"/>
  <c r="F547" i="8"/>
  <c r="G547" i="8" s="1"/>
  <c r="H547" i="8" s="1"/>
  <c r="I547" i="8" s="1"/>
  <c r="L547" i="8" s="1"/>
  <c r="F548" i="8"/>
  <c r="G548" i="8" s="1"/>
  <c r="H548" i="8" s="1"/>
  <c r="I548" i="8" s="1"/>
  <c r="L548" i="8" s="1"/>
  <c r="F549" i="8"/>
  <c r="G549" i="8"/>
  <c r="H549" i="8" s="1"/>
  <c r="I549" i="8" s="1"/>
  <c r="L549" i="8" s="1"/>
  <c r="F550" i="8"/>
  <c r="G550" i="8" s="1"/>
  <c r="H550" i="8" s="1"/>
  <c r="I550" i="8" s="1"/>
  <c r="L550" i="8" s="1"/>
  <c r="F551" i="8"/>
  <c r="G551" i="8" s="1"/>
  <c r="H551" i="8" s="1"/>
  <c r="I551" i="8" s="1"/>
  <c r="L551" i="8" s="1"/>
  <c r="F552" i="8"/>
  <c r="G552" i="8" s="1"/>
  <c r="H552" i="8" s="1"/>
  <c r="I552" i="8" s="1"/>
  <c r="L552" i="8" s="1"/>
  <c r="F553" i="8"/>
  <c r="G553" i="8" s="1"/>
  <c r="H553" i="8" s="1"/>
  <c r="I553" i="8" s="1"/>
  <c r="L553" i="8" s="1"/>
  <c r="F554" i="8"/>
  <c r="G554" i="8" s="1"/>
  <c r="H554" i="8" s="1"/>
  <c r="I554" i="8" s="1"/>
  <c r="L554" i="8" s="1"/>
  <c r="F555" i="8"/>
  <c r="G555" i="8" s="1"/>
  <c r="H555" i="8" s="1"/>
  <c r="I555" i="8" s="1"/>
  <c r="L555" i="8" s="1"/>
  <c r="F556" i="8"/>
  <c r="G556" i="8" s="1"/>
  <c r="H556" i="8" s="1"/>
  <c r="I556" i="8" s="1"/>
  <c r="L556" i="8" s="1"/>
  <c r="F557" i="8"/>
  <c r="G557" i="8" s="1"/>
  <c r="H557" i="8" s="1"/>
  <c r="I557" i="8" s="1"/>
  <c r="L557" i="8" s="1"/>
  <c r="F558" i="8"/>
  <c r="G558" i="8" s="1"/>
  <c r="H558" i="8" s="1"/>
  <c r="I558" i="8" s="1"/>
  <c r="L558" i="8" s="1"/>
  <c r="F559" i="8"/>
  <c r="G559" i="8" s="1"/>
  <c r="H559" i="8" s="1"/>
  <c r="I559" i="8" s="1"/>
  <c r="L559" i="8" s="1"/>
  <c r="F560" i="8"/>
  <c r="G560" i="8" s="1"/>
  <c r="H560" i="8" s="1"/>
  <c r="I560" i="8" s="1"/>
  <c r="L560" i="8" s="1"/>
  <c r="F561" i="8"/>
  <c r="G561" i="8" s="1"/>
  <c r="H561" i="8" s="1"/>
  <c r="I561" i="8" s="1"/>
  <c r="L561" i="8" s="1"/>
  <c r="F562" i="8"/>
  <c r="G562" i="8" s="1"/>
  <c r="H562" i="8" s="1"/>
  <c r="I562" i="8" s="1"/>
  <c r="L562" i="8" s="1"/>
  <c r="F563" i="8"/>
  <c r="G563" i="8" s="1"/>
  <c r="H563" i="8" s="1"/>
  <c r="I563" i="8" s="1"/>
  <c r="L563" i="8" s="1"/>
  <c r="F564" i="8"/>
  <c r="G564" i="8" s="1"/>
  <c r="H564" i="8" s="1"/>
  <c r="I564" i="8" s="1"/>
  <c r="L564" i="8" s="1"/>
  <c r="F565" i="8"/>
  <c r="G565" i="8" s="1"/>
  <c r="H565" i="8" s="1"/>
  <c r="I565" i="8" s="1"/>
  <c r="L565" i="8" s="1"/>
  <c r="F566" i="8"/>
  <c r="G566" i="8" s="1"/>
  <c r="H566" i="8" s="1"/>
  <c r="I566" i="8" s="1"/>
  <c r="L566" i="8" s="1"/>
  <c r="F567" i="8"/>
  <c r="G567" i="8" s="1"/>
  <c r="H567" i="8" s="1"/>
  <c r="I567" i="8" s="1"/>
  <c r="L567" i="8" s="1"/>
  <c r="F568" i="8"/>
  <c r="G568" i="8" s="1"/>
  <c r="H568" i="8" s="1"/>
  <c r="I568" i="8" s="1"/>
  <c r="L568" i="8" s="1"/>
  <c r="F569" i="8"/>
  <c r="G569" i="8" s="1"/>
  <c r="H569" i="8" s="1"/>
  <c r="I569" i="8" s="1"/>
  <c r="L569" i="8" s="1"/>
  <c r="F570" i="8"/>
  <c r="G570" i="8" s="1"/>
  <c r="H570" i="8" s="1"/>
  <c r="I570" i="8" s="1"/>
  <c r="L570" i="8" s="1"/>
  <c r="F571" i="8"/>
  <c r="G571" i="8" s="1"/>
  <c r="H571" i="8" s="1"/>
  <c r="I571" i="8" s="1"/>
  <c r="L571" i="8" s="1"/>
  <c r="F572" i="8"/>
  <c r="G572" i="8" s="1"/>
  <c r="H572" i="8" s="1"/>
  <c r="I572" i="8" s="1"/>
  <c r="L572" i="8" s="1"/>
  <c r="F573" i="8"/>
  <c r="G573" i="8"/>
  <c r="H573" i="8" s="1"/>
  <c r="I573" i="8" s="1"/>
  <c r="L573" i="8" s="1"/>
  <c r="F574" i="8"/>
  <c r="G574" i="8" s="1"/>
  <c r="H574" i="8" s="1"/>
  <c r="I574" i="8" s="1"/>
  <c r="L574" i="8" s="1"/>
  <c r="F575" i="8"/>
  <c r="G575" i="8" s="1"/>
  <c r="H575" i="8" s="1"/>
  <c r="I575" i="8" s="1"/>
  <c r="L575" i="8" s="1"/>
  <c r="F576" i="8"/>
  <c r="G576" i="8" s="1"/>
  <c r="H576" i="8" s="1"/>
  <c r="I576" i="8" s="1"/>
  <c r="L576" i="8" s="1"/>
  <c r="F577" i="8"/>
  <c r="G577" i="8" s="1"/>
  <c r="H577" i="8" s="1"/>
  <c r="I577" i="8" s="1"/>
  <c r="L577" i="8" s="1"/>
  <c r="F578" i="8"/>
  <c r="G578" i="8" s="1"/>
  <c r="H578" i="8" s="1"/>
  <c r="I578" i="8" s="1"/>
  <c r="L578" i="8" s="1"/>
  <c r="F579" i="8"/>
  <c r="G579" i="8" s="1"/>
  <c r="H579" i="8" s="1"/>
  <c r="I579" i="8" s="1"/>
  <c r="L579" i="8" s="1"/>
  <c r="F580" i="8"/>
  <c r="G580" i="8" s="1"/>
  <c r="H580" i="8" s="1"/>
  <c r="I580" i="8" s="1"/>
  <c r="L580" i="8" s="1"/>
  <c r="F581" i="8"/>
  <c r="G581" i="8"/>
  <c r="H581" i="8" s="1"/>
  <c r="I581" i="8" s="1"/>
  <c r="L581" i="8" s="1"/>
  <c r="F582" i="8"/>
  <c r="G582" i="8" s="1"/>
  <c r="H582" i="8" s="1"/>
  <c r="I582" i="8" s="1"/>
  <c r="L582" i="8" s="1"/>
  <c r="F583" i="8"/>
  <c r="G583" i="8" s="1"/>
  <c r="H583" i="8" s="1"/>
  <c r="I583" i="8" s="1"/>
  <c r="L583" i="8" s="1"/>
  <c r="F584" i="8"/>
  <c r="G584" i="8" s="1"/>
  <c r="H584" i="8" s="1"/>
  <c r="I584" i="8" s="1"/>
  <c r="L584" i="8" s="1"/>
  <c r="F585" i="8"/>
  <c r="G585" i="8" s="1"/>
  <c r="H585" i="8" s="1"/>
  <c r="I585" i="8" s="1"/>
  <c r="L585" i="8" s="1"/>
  <c r="F586" i="8"/>
  <c r="G586" i="8" s="1"/>
  <c r="H586" i="8" s="1"/>
  <c r="I586" i="8" s="1"/>
  <c r="L586" i="8" s="1"/>
  <c r="F587" i="8"/>
  <c r="G587" i="8" s="1"/>
  <c r="H587" i="8" s="1"/>
  <c r="I587" i="8" s="1"/>
  <c r="L587" i="8" s="1"/>
  <c r="F588" i="8"/>
  <c r="G588" i="8" s="1"/>
  <c r="H588" i="8" s="1"/>
  <c r="I588" i="8" s="1"/>
  <c r="L588" i="8" s="1"/>
  <c r="F589" i="8"/>
  <c r="G589" i="8" s="1"/>
  <c r="H589" i="8" s="1"/>
  <c r="I589" i="8" s="1"/>
  <c r="L589" i="8" s="1"/>
  <c r="F590" i="8"/>
  <c r="G590" i="8" s="1"/>
  <c r="H590" i="8" s="1"/>
  <c r="I590" i="8" s="1"/>
  <c r="L590" i="8" s="1"/>
  <c r="F591" i="8"/>
  <c r="G591" i="8" s="1"/>
  <c r="H591" i="8" s="1"/>
  <c r="I591" i="8" s="1"/>
  <c r="L591" i="8" s="1"/>
  <c r="F592" i="8"/>
  <c r="G592" i="8" s="1"/>
  <c r="H592" i="8" s="1"/>
  <c r="I592" i="8" s="1"/>
  <c r="L592" i="8" s="1"/>
  <c r="F593" i="8"/>
  <c r="G593" i="8" s="1"/>
  <c r="H593" i="8" s="1"/>
  <c r="I593" i="8" s="1"/>
  <c r="L593" i="8" s="1"/>
  <c r="F594" i="8"/>
  <c r="G594" i="8" s="1"/>
  <c r="H594" i="8" s="1"/>
  <c r="I594" i="8" s="1"/>
  <c r="L594" i="8" s="1"/>
  <c r="F595" i="8"/>
  <c r="G595" i="8" s="1"/>
  <c r="H595" i="8" s="1"/>
  <c r="I595" i="8" s="1"/>
  <c r="L595" i="8" s="1"/>
  <c r="F596" i="8"/>
  <c r="G596" i="8" s="1"/>
  <c r="H596" i="8" s="1"/>
  <c r="I596" i="8" s="1"/>
  <c r="L596" i="8" s="1"/>
  <c r="F597" i="8"/>
  <c r="G597" i="8" s="1"/>
  <c r="H597" i="8" s="1"/>
  <c r="I597" i="8" s="1"/>
  <c r="L597" i="8" s="1"/>
  <c r="F598" i="8"/>
  <c r="G598" i="8" s="1"/>
  <c r="H598" i="8" s="1"/>
  <c r="I598" i="8" s="1"/>
  <c r="L598" i="8" s="1"/>
  <c r="F599" i="8"/>
  <c r="G599" i="8" s="1"/>
  <c r="H599" i="8" s="1"/>
  <c r="I599" i="8" s="1"/>
  <c r="L599" i="8" s="1"/>
  <c r="F600" i="8"/>
  <c r="G600" i="8" s="1"/>
  <c r="H600" i="8" s="1"/>
  <c r="I600" i="8" s="1"/>
  <c r="L600" i="8" s="1"/>
  <c r="F601" i="8"/>
  <c r="G601" i="8" s="1"/>
  <c r="H601" i="8" s="1"/>
  <c r="I601" i="8" s="1"/>
  <c r="L601" i="8" s="1"/>
  <c r="F602" i="8"/>
  <c r="G602" i="8" s="1"/>
  <c r="H602" i="8" s="1"/>
  <c r="I602" i="8" s="1"/>
  <c r="L602" i="8" s="1"/>
  <c r="F603" i="8"/>
  <c r="G603" i="8" s="1"/>
  <c r="H603" i="8" s="1"/>
  <c r="I603" i="8" s="1"/>
  <c r="L603" i="8" s="1"/>
  <c r="F604" i="8"/>
  <c r="G604" i="8" s="1"/>
  <c r="H604" i="8" s="1"/>
  <c r="I604" i="8" s="1"/>
  <c r="L604" i="8" s="1"/>
  <c r="F605" i="8"/>
  <c r="G605" i="8"/>
  <c r="H605" i="8" s="1"/>
  <c r="I605" i="8" s="1"/>
  <c r="L605" i="8" s="1"/>
  <c r="F606" i="8"/>
  <c r="G606" i="8" s="1"/>
  <c r="H606" i="8" s="1"/>
  <c r="I606" i="8" s="1"/>
  <c r="L606" i="8" s="1"/>
  <c r="F607" i="8"/>
  <c r="G607" i="8" s="1"/>
  <c r="H607" i="8" s="1"/>
  <c r="I607" i="8" s="1"/>
  <c r="L607" i="8" s="1"/>
  <c r="F608" i="8"/>
  <c r="G608" i="8" s="1"/>
  <c r="H608" i="8" s="1"/>
  <c r="I608" i="8" s="1"/>
  <c r="L608" i="8" s="1"/>
  <c r="F609" i="8"/>
  <c r="G609" i="8" s="1"/>
  <c r="H609" i="8" s="1"/>
  <c r="I609" i="8" s="1"/>
  <c r="L609" i="8" s="1"/>
  <c r="F610" i="8"/>
  <c r="G610" i="8" s="1"/>
  <c r="H610" i="8" s="1"/>
  <c r="I610" i="8" s="1"/>
  <c r="L610" i="8" s="1"/>
  <c r="F611" i="8"/>
  <c r="G611" i="8" s="1"/>
  <c r="H611" i="8" s="1"/>
  <c r="I611" i="8" s="1"/>
  <c r="L611" i="8" s="1"/>
  <c r="F612" i="8"/>
  <c r="G612" i="8" s="1"/>
  <c r="H612" i="8" s="1"/>
  <c r="I612" i="8" s="1"/>
  <c r="L612" i="8" s="1"/>
  <c r="F613" i="8"/>
  <c r="G613" i="8"/>
  <c r="H613" i="8" s="1"/>
  <c r="I613" i="8" s="1"/>
  <c r="L613" i="8" s="1"/>
  <c r="F614" i="8"/>
  <c r="G614" i="8" s="1"/>
  <c r="H614" i="8" s="1"/>
  <c r="I614" i="8" s="1"/>
  <c r="L614" i="8" s="1"/>
  <c r="F615" i="8"/>
  <c r="G615" i="8" s="1"/>
  <c r="H615" i="8" s="1"/>
  <c r="I615" i="8" s="1"/>
  <c r="L615" i="8" s="1"/>
  <c r="F616" i="8"/>
  <c r="G616" i="8" s="1"/>
  <c r="H616" i="8" s="1"/>
  <c r="I616" i="8" s="1"/>
  <c r="L616" i="8" s="1"/>
  <c r="F617" i="8"/>
  <c r="G617" i="8" s="1"/>
  <c r="H617" i="8" s="1"/>
  <c r="I617" i="8" s="1"/>
  <c r="L617" i="8" s="1"/>
  <c r="F618" i="8"/>
  <c r="G618" i="8" s="1"/>
  <c r="H618" i="8" s="1"/>
  <c r="I618" i="8" s="1"/>
  <c r="L618" i="8" s="1"/>
  <c r="F619" i="8"/>
  <c r="G619" i="8" s="1"/>
  <c r="H619" i="8" s="1"/>
  <c r="I619" i="8" s="1"/>
  <c r="L619" i="8" s="1"/>
  <c r="F620" i="8"/>
  <c r="G620" i="8" s="1"/>
  <c r="H620" i="8" s="1"/>
  <c r="I620" i="8" s="1"/>
  <c r="L620" i="8" s="1"/>
  <c r="F621" i="8"/>
  <c r="G621" i="8" s="1"/>
  <c r="H621" i="8" s="1"/>
  <c r="I621" i="8" s="1"/>
  <c r="L621" i="8" s="1"/>
  <c r="F622" i="8"/>
  <c r="G622" i="8" s="1"/>
  <c r="H622" i="8" s="1"/>
  <c r="I622" i="8" s="1"/>
  <c r="L622" i="8" s="1"/>
  <c r="F623" i="8"/>
  <c r="G623" i="8" s="1"/>
  <c r="H623" i="8" s="1"/>
  <c r="I623" i="8" s="1"/>
  <c r="L623" i="8" s="1"/>
  <c r="F624" i="8"/>
  <c r="G624" i="8" s="1"/>
  <c r="H624" i="8" s="1"/>
  <c r="I624" i="8" s="1"/>
  <c r="L624" i="8" s="1"/>
  <c r="F625" i="8"/>
  <c r="G625" i="8" s="1"/>
  <c r="H625" i="8" s="1"/>
  <c r="I625" i="8" s="1"/>
  <c r="L625" i="8" s="1"/>
  <c r="F627" i="8"/>
  <c r="G627" i="8" s="1"/>
  <c r="H627" i="8" s="1"/>
  <c r="I627" i="8" s="1"/>
  <c r="L627" i="8" s="1"/>
  <c r="F628" i="8"/>
  <c r="G628" i="8" s="1"/>
  <c r="H628" i="8" s="1"/>
  <c r="I628" i="8" s="1"/>
  <c r="L628" i="8" s="1"/>
  <c r="F629" i="8"/>
  <c r="G629" i="8" s="1"/>
  <c r="H629" i="8" s="1"/>
  <c r="I629" i="8" s="1"/>
  <c r="L629" i="8" s="1"/>
  <c r="F630" i="8"/>
  <c r="G630" i="8" s="1"/>
  <c r="H630" i="8" s="1"/>
  <c r="I630" i="8" s="1"/>
  <c r="L630" i="8" s="1"/>
  <c r="F631" i="8"/>
  <c r="G631" i="8" s="1"/>
  <c r="H631" i="8" s="1"/>
  <c r="I631" i="8" s="1"/>
  <c r="L631" i="8" s="1"/>
  <c r="F632" i="8"/>
  <c r="G632" i="8" s="1"/>
  <c r="H632" i="8" s="1"/>
  <c r="I632" i="8" s="1"/>
  <c r="L632" i="8" s="1"/>
  <c r="F633" i="8"/>
  <c r="G633" i="8" s="1"/>
  <c r="H633" i="8" s="1"/>
  <c r="I633" i="8" s="1"/>
  <c r="L633" i="8" s="1"/>
  <c r="F634" i="8"/>
  <c r="G634" i="8" s="1"/>
  <c r="H634" i="8" s="1"/>
  <c r="I634" i="8" s="1"/>
  <c r="L634" i="8" s="1"/>
  <c r="F635" i="8"/>
  <c r="G635" i="8" s="1"/>
  <c r="H635" i="8" s="1"/>
  <c r="I635" i="8" s="1"/>
  <c r="L635" i="8" s="1"/>
  <c r="F636" i="8"/>
  <c r="G636" i="8" s="1"/>
  <c r="H636" i="8" s="1"/>
  <c r="I636" i="8" s="1"/>
  <c r="L636" i="8" s="1"/>
  <c r="F637" i="8"/>
  <c r="G637" i="8" s="1"/>
  <c r="H637" i="8" s="1"/>
  <c r="I637" i="8" s="1"/>
  <c r="L637" i="8" s="1"/>
  <c r="F638" i="8"/>
  <c r="G638" i="8"/>
  <c r="H638" i="8" s="1"/>
  <c r="I638" i="8" s="1"/>
  <c r="L638" i="8" s="1"/>
  <c r="F639" i="8"/>
  <c r="G639" i="8" s="1"/>
  <c r="H639" i="8" s="1"/>
  <c r="I639" i="8" s="1"/>
  <c r="L639" i="8" s="1"/>
  <c r="F640" i="8"/>
  <c r="G640" i="8" s="1"/>
  <c r="H640" i="8" s="1"/>
  <c r="I640" i="8" s="1"/>
  <c r="L640" i="8" s="1"/>
  <c r="F641" i="8"/>
  <c r="G641" i="8" s="1"/>
  <c r="H641" i="8" s="1"/>
  <c r="I641" i="8" s="1"/>
  <c r="L641" i="8" s="1"/>
  <c r="F642" i="8"/>
  <c r="G642" i="8" s="1"/>
  <c r="H642" i="8" s="1"/>
  <c r="I642" i="8" s="1"/>
  <c r="L642" i="8" s="1"/>
  <c r="F643" i="8"/>
  <c r="G643" i="8" s="1"/>
  <c r="H643" i="8" s="1"/>
  <c r="I643" i="8" s="1"/>
  <c r="L643" i="8" s="1"/>
  <c r="F644" i="8"/>
  <c r="G644" i="8" s="1"/>
  <c r="H644" i="8" s="1"/>
  <c r="I644" i="8" s="1"/>
  <c r="L644" i="8" s="1"/>
  <c r="F645" i="8"/>
  <c r="G645" i="8" s="1"/>
  <c r="H645" i="8" s="1"/>
  <c r="I645" i="8" s="1"/>
  <c r="L645" i="8" s="1"/>
  <c r="F646" i="8"/>
  <c r="G646" i="8"/>
  <c r="H646" i="8" s="1"/>
  <c r="I646" i="8" s="1"/>
  <c r="L646" i="8" s="1"/>
  <c r="F647" i="8"/>
  <c r="G647" i="8" s="1"/>
  <c r="H647" i="8" s="1"/>
  <c r="I647" i="8" s="1"/>
  <c r="L647" i="8" s="1"/>
  <c r="F648" i="8"/>
  <c r="G648" i="8" s="1"/>
  <c r="H648" i="8" s="1"/>
  <c r="I648" i="8" s="1"/>
  <c r="L648" i="8" s="1"/>
  <c r="F649" i="8"/>
  <c r="G649" i="8" s="1"/>
  <c r="H649" i="8" s="1"/>
  <c r="I649" i="8" s="1"/>
  <c r="L649" i="8" s="1"/>
  <c r="F650" i="8"/>
  <c r="G650" i="8" s="1"/>
  <c r="H650" i="8" s="1"/>
  <c r="I650" i="8" s="1"/>
  <c r="L650" i="8" s="1"/>
  <c r="F651" i="8"/>
  <c r="G651" i="8" s="1"/>
  <c r="H651" i="8" s="1"/>
  <c r="I651" i="8" s="1"/>
  <c r="L651" i="8" s="1"/>
  <c r="F652" i="8"/>
  <c r="G652" i="8" s="1"/>
  <c r="H652" i="8" s="1"/>
  <c r="I652" i="8" s="1"/>
  <c r="L652" i="8" s="1"/>
  <c r="F653" i="8"/>
  <c r="G653" i="8" s="1"/>
  <c r="H653" i="8" s="1"/>
  <c r="I653" i="8" s="1"/>
  <c r="L653" i="8" s="1"/>
  <c r="F654" i="8"/>
  <c r="G654" i="8" s="1"/>
  <c r="H654" i="8" s="1"/>
  <c r="I654" i="8" s="1"/>
  <c r="L654" i="8" s="1"/>
  <c r="F655" i="8"/>
  <c r="G655" i="8" s="1"/>
  <c r="H655" i="8" s="1"/>
  <c r="I655" i="8" s="1"/>
  <c r="L655" i="8" s="1"/>
  <c r="F656" i="8"/>
  <c r="G656" i="8" s="1"/>
  <c r="H656" i="8" s="1"/>
  <c r="I656" i="8" s="1"/>
  <c r="L656" i="8" s="1"/>
  <c r="F657" i="8"/>
  <c r="G657" i="8" s="1"/>
  <c r="H657" i="8" s="1"/>
  <c r="I657" i="8" s="1"/>
  <c r="L657" i="8" s="1"/>
  <c r="F658" i="8"/>
  <c r="G658" i="8" s="1"/>
  <c r="H658" i="8" s="1"/>
  <c r="I658" i="8" s="1"/>
  <c r="L658" i="8" s="1"/>
  <c r="F659" i="8"/>
  <c r="G659" i="8" s="1"/>
  <c r="H659" i="8" s="1"/>
  <c r="I659" i="8" s="1"/>
  <c r="L659" i="8" s="1"/>
  <c r="F660" i="8"/>
  <c r="G660" i="8" s="1"/>
  <c r="H660" i="8" s="1"/>
  <c r="I660" i="8" s="1"/>
  <c r="L660" i="8" s="1"/>
  <c r="F661" i="8"/>
  <c r="G661" i="8" s="1"/>
  <c r="H661" i="8" s="1"/>
  <c r="I661" i="8" s="1"/>
  <c r="L661" i="8" s="1"/>
  <c r="F662" i="8"/>
  <c r="G662" i="8" s="1"/>
  <c r="H662" i="8" s="1"/>
  <c r="I662" i="8" s="1"/>
  <c r="L662" i="8" s="1"/>
  <c r="F663" i="8"/>
  <c r="G663" i="8" s="1"/>
  <c r="H663" i="8" s="1"/>
  <c r="I663" i="8" s="1"/>
  <c r="L663" i="8" s="1"/>
  <c r="F664" i="8"/>
  <c r="G664" i="8" s="1"/>
  <c r="H664" i="8" s="1"/>
  <c r="I664" i="8" s="1"/>
  <c r="L664" i="8" s="1"/>
  <c r="F665" i="8"/>
  <c r="G665" i="8" s="1"/>
  <c r="H665" i="8" s="1"/>
  <c r="I665" i="8" s="1"/>
  <c r="L665" i="8" s="1"/>
  <c r="F666" i="8"/>
  <c r="G666" i="8" s="1"/>
  <c r="H666" i="8" s="1"/>
  <c r="I666" i="8" s="1"/>
  <c r="L666" i="8" s="1"/>
  <c r="F667" i="8"/>
  <c r="G667" i="8" s="1"/>
  <c r="H667" i="8" s="1"/>
  <c r="I667" i="8" s="1"/>
  <c r="L667" i="8" s="1"/>
  <c r="F348" i="8"/>
  <c r="G348" i="8" s="1"/>
  <c r="H348" i="8" s="1"/>
  <c r="I348" i="8" s="1"/>
  <c r="L348" i="8" s="1"/>
  <c r="F67" i="8"/>
  <c r="F68" i="8"/>
  <c r="G68" i="8"/>
  <c r="H68" i="8" s="1"/>
  <c r="I68" i="8" s="1"/>
  <c r="L68" i="8" s="1"/>
  <c r="F69" i="8"/>
  <c r="G69" i="8" s="1"/>
  <c r="H69" i="8" s="1"/>
  <c r="I69" i="8" s="1"/>
  <c r="L69" i="8" s="1"/>
  <c r="F70" i="8"/>
  <c r="G70" i="8" s="1"/>
  <c r="H70" i="8" s="1"/>
  <c r="I70" i="8" s="1"/>
  <c r="L70" i="8" s="1"/>
  <c r="F71" i="8"/>
  <c r="G71" i="8" s="1"/>
  <c r="H71" i="8" s="1"/>
  <c r="I71" i="8" s="1"/>
  <c r="L71" i="8" s="1"/>
  <c r="F72" i="8"/>
  <c r="G72" i="8" s="1"/>
  <c r="H72" i="8" s="1"/>
  <c r="I72" i="8" s="1"/>
  <c r="L72" i="8" s="1"/>
  <c r="F73" i="8"/>
  <c r="G73" i="8" s="1"/>
  <c r="F74" i="8"/>
  <c r="G74" i="8" s="1"/>
  <c r="H74" i="8" s="1"/>
  <c r="I74" i="8" s="1"/>
  <c r="L74" i="8" s="1"/>
  <c r="F75" i="8"/>
  <c r="G75" i="8" s="1"/>
  <c r="H75" i="8" s="1"/>
  <c r="I75" i="8" s="1"/>
  <c r="L75" i="8" s="1"/>
  <c r="F76" i="8"/>
  <c r="G76" i="8" s="1"/>
  <c r="H76" i="8" s="1"/>
  <c r="I76" i="8" s="1"/>
  <c r="L76" i="8" s="1"/>
  <c r="F77" i="8"/>
  <c r="G77" i="8" s="1"/>
  <c r="H77" i="8" s="1"/>
  <c r="I77" i="8" s="1"/>
  <c r="L77" i="8" s="1"/>
  <c r="F78" i="8"/>
  <c r="G78" i="8"/>
  <c r="H78" i="8" s="1"/>
  <c r="I78" i="8" s="1"/>
  <c r="L78" i="8" s="1"/>
  <c r="F79" i="8"/>
  <c r="G79" i="8" s="1"/>
  <c r="H79" i="8" s="1"/>
  <c r="I79" i="8" s="1"/>
  <c r="L79" i="8" s="1"/>
  <c r="F80" i="8"/>
  <c r="G80" i="8" s="1"/>
  <c r="H80" i="8" s="1"/>
  <c r="I80" i="8" s="1"/>
  <c r="L80" i="8" s="1"/>
  <c r="F81" i="8"/>
  <c r="G81" i="8" s="1"/>
  <c r="H81" i="8" s="1"/>
  <c r="I81" i="8" s="1"/>
  <c r="L81" i="8" s="1"/>
  <c r="J82" i="7"/>
  <c r="F1024" i="9"/>
  <c r="G1024" i="9" s="1"/>
  <c r="F670" i="9"/>
  <c r="G670" i="9" s="1"/>
  <c r="H670" i="9" s="1"/>
  <c r="F671" i="9"/>
  <c r="G671" i="9" s="1"/>
  <c r="F672" i="9"/>
  <c r="G672" i="9" s="1"/>
  <c r="H672" i="9" s="1"/>
  <c r="F673" i="9"/>
  <c r="G673" i="9" s="1"/>
  <c r="H673" i="9" s="1"/>
  <c r="F674" i="9"/>
  <c r="G674" i="9" s="1"/>
  <c r="H674" i="9" s="1"/>
  <c r="F675" i="9"/>
  <c r="G675" i="9" s="1"/>
  <c r="H675" i="9" s="1"/>
  <c r="F676" i="9"/>
  <c r="G676" i="9" s="1"/>
  <c r="H676" i="9" s="1"/>
  <c r="F677" i="9"/>
  <c r="G677" i="9" s="1"/>
  <c r="H677" i="9" s="1"/>
  <c r="F678" i="9"/>
  <c r="G678" i="9" s="1"/>
  <c r="H678" i="9" s="1"/>
  <c r="F679" i="9"/>
  <c r="F680" i="9"/>
  <c r="G680" i="9"/>
  <c r="H680" i="9" s="1"/>
  <c r="F681" i="9"/>
  <c r="G681" i="9" s="1"/>
  <c r="H681" i="9" s="1"/>
  <c r="F682" i="9"/>
  <c r="G682" i="9" s="1"/>
  <c r="H682" i="9" s="1"/>
  <c r="F683" i="9"/>
  <c r="G683" i="9" s="1"/>
  <c r="H683" i="9" s="1"/>
  <c r="F684" i="9"/>
  <c r="G684" i="9" s="1"/>
  <c r="H684" i="9" s="1"/>
  <c r="F685" i="9"/>
  <c r="G685" i="9" s="1"/>
  <c r="H685" i="9" s="1"/>
  <c r="F686" i="9"/>
  <c r="G686" i="9" s="1"/>
  <c r="H686" i="9" s="1"/>
  <c r="F687" i="9"/>
  <c r="G687" i="9" s="1"/>
  <c r="H687" i="9" s="1"/>
  <c r="F688" i="9"/>
  <c r="G688" i="9"/>
  <c r="H688" i="9" s="1"/>
  <c r="F689" i="9"/>
  <c r="G689" i="9" s="1"/>
  <c r="H689" i="9" s="1"/>
  <c r="F690" i="9"/>
  <c r="G690" i="9" s="1"/>
  <c r="H690" i="9" s="1"/>
  <c r="F691" i="9"/>
  <c r="G691" i="9" s="1"/>
  <c r="H691" i="9" s="1"/>
  <c r="F692" i="9"/>
  <c r="G692" i="9" s="1"/>
  <c r="H692" i="9" s="1"/>
  <c r="F693" i="9"/>
  <c r="G693" i="9" s="1"/>
  <c r="H693" i="9" s="1"/>
  <c r="F694" i="9"/>
  <c r="G694" i="9" s="1"/>
  <c r="H694" i="9" s="1"/>
  <c r="F695" i="9"/>
  <c r="G695" i="9" s="1"/>
  <c r="H695" i="9" s="1"/>
  <c r="F696" i="9"/>
  <c r="G696" i="9" s="1"/>
  <c r="H696" i="9" s="1"/>
  <c r="F697" i="9"/>
  <c r="G697" i="9" s="1"/>
  <c r="H697" i="9" s="1"/>
  <c r="F698" i="9"/>
  <c r="G698" i="9" s="1"/>
  <c r="H698" i="9" s="1"/>
  <c r="F699" i="9"/>
  <c r="G699" i="9" s="1"/>
  <c r="H699" i="9" s="1"/>
  <c r="F700" i="9"/>
  <c r="G700" i="9"/>
  <c r="H700" i="9" s="1"/>
  <c r="F701" i="9"/>
  <c r="G701" i="9" s="1"/>
  <c r="H701" i="9" s="1"/>
  <c r="F702" i="9"/>
  <c r="G702" i="9" s="1"/>
  <c r="H702" i="9" s="1"/>
  <c r="F703" i="9"/>
  <c r="G703" i="9" s="1"/>
  <c r="H703" i="9" s="1"/>
  <c r="F704" i="9"/>
  <c r="G704" i="9" s="1"/>
  <c r="H704" i="9" s="1"/>
  <c r="F705" i="9"/>
  <c r="G705" i="9" s="1"/>
  <c r="H705" i="9" s="1"/>
  <c r="F706" i="9"/>
  <c r="G706" i="9" s="1"/>
  <c r="H706" i="9" s="1"/>
  <c r="F707" i="9"/>
  <c r="G707" i="9" s="1"/>
  <c r="H707" i="9" s="1"/>
  <c r="F708" i="9"/>
  <c r="G708" i="9" s="1"/>
  <c r="H708" i="9" s="1"/>
  <c r="F709" i="9"/>
  <c r="G709" i="9" s="1"/>
  <c r="H709" i="9" s="1"/>
  <c r="F710" i="9"/>
  <c r="G710" i="9" s="1"/>
  <c r="H710" i="9" s="1"/>
  <c r="F711" i="9"/>
  <c r="G711" i="9" s="1"/>
  <c r="H711" i="9" s="1"/>
  <c r="F712" i="9"/>
  <c r="G712" i="9"/>
  <c r="H712" i="9" s="1"/>
  <c r="F713" i="9"/>
  <c r="G713" i="9" s="1"/>
  <c r="H713" i="9" s="1"/>
  <c r="F714" i="9"/>
  <c r="G714" i="9" s="1"/>
  <c r="H714" i="9" s="1"/>
  <c r="F715" i="9"/>
  <c r="G715" i="9" s="1"/>
  <c r="H715" i="9" s="1"/>
  <c r="F716" i="9"/>
  <c r="G716" i="9" s="1"/>
  <c r="H716" i="9" s="1"/>
  <c r="F717" i="9"/>
  <c r="G717" i="9" s="1"/>
  <c r="H717" i="9" s="1"/>
  <c r="F718" i="9"/>
  <c r="G718" i="9" s="1"/>
  <c r="H718" i="9" s="1"/>
  <c r="F719" i="9"/>
  <c r="G719" i="9" s="1"/>
  <c r="H719" i="9" s="1"/>
  <c r="F720" i="9"/>
  <c r="G720" i="9"/>
  <c r="H720" i="9" s="1"/>
  <c r="F721" i="9"/>
  <c r="G721" i="9" s="1"/>
  <c r="H721" i="9" s="1"/>
  <c r="F722" i="9"/>
  <c r="G722" i="9" s="1"/>
  <c r="H722" i="9" s="1"/>
  <c r="F723" i="9"/>
  <c r="G723" i="9" s="1"/>
  <c r="H723" i="9" s="1"/>
  <c r="F724" i="9"/>
  <c r="G724" i="9" s="1"/>
  <c r="H724" i="9" s="1"/>
  <c r="F725" i="9"/>
  <c r="G725" i="9" s="1"/>
  <c r="H725" i="9" s="1"/>
  <c r="F726" i="9"/>
  <c r="G726" i="9" s="1"/>
  <c r="H726" i="9" s="1"/>
  <c r="F727" i="9"/>
  <c r="G727" i="9" s="1"/>
  <c r="H727" i="9" s="1"/>
  <c r="F728" i="9"/>
  <c r="G728" i="9" s="1"/>
  <c r="H728" i="9" s="1"/>
  <c r="F729" i="9"/>
  <c r="G729" i="9" s="1"/>
  <c r="H729" i="9" s="1"/>
  <c r="F730" i="9"/>
  <c r="G730" i="9" s="1"/>
  <c r="H730" i="9" s="1"/>
  <c r="F731" i="9"/>
  <c r="G731" i="9" s="1"/>
  <c r="H731" i="9" s="1"/>
  <c r="F732" i="9"/>
  <c r="G732" i="9"/>
  <c r="H732" i="9" s="1"/>
  <c r="F733" i="9"/>
  <c r="G733" i="9" s="1"/>
  <c r="H733" i="9" s="1"/>
  <c r="F734" i="9"/>
  <c r="G734" i="9" s="1"/>
  <c r="H734" i="9" s="1"/>
  <c r="F735" i="9"/>
  <c r="G735" i="9" s="1"/>
  <c r="H735" i="9" s="1"/>
  <c r="F736" i="9"/>
  <c r="G736" i="9" s="1"/>
  <c r="H736" i="9" s="1"/>
  <c r="F737" i="9"/>
  <c r="G737" i="9" s="1"/>
  <c r="H737" i="9" s="1"/>
  <c r="F738" i="9"/>
  <c r="G738" i="9" s="1"/>
  <c r="H738" i="9" s="1"/>
  <c r="F739" i="9"/>
  <c r="G739" i="9" s="1"/>
  <c r="H739" i="9" s="1"/>
  <c r="F740" i="9"/>
  <c r="G740" i="9" s="1"/>
  <c r="H740" i="9" s="1"/>
  <c r="F741" i="9"/>
  <c r="G741" i="9" s="1"/>
  <c r="H741" i="9" s="1"/>
  <c r="F742" i="9"/>
  <c r="G742" i="9" s="1"/>
  <c r="H742" i="9" s="1"/>
  <c r="F743" i="9"/>
  <c r="G743" i="9" s="1"/>
  <c r="H743" i="9" s="1"/>
  <c r="F744" i="9"/>
  <c r="G744" i="9" s="1"/>
  <c r="H744" i="9" s="1"/>
  <c r="F745" i="9"/>
  <c r="G745" i="9" s="1"/>
  <c r="H745" i="9" s="1"/>
  <c r="F746" i="9"/>
  <c r="G746" i="9" s="1"/>
  <c r="H746" i="9" s="1"/>
  <c r="F747" i="9"/>
  <c r="G747" i="9" s="1"/>
  <c r="H747" i="9" s="1"/>
  <c r="F748" i="9"/>
  <c r="G748" i="9"/>
  <c r="H748" i="9" s="1"/>
  <c r="F749" i="9"/>
  <c r="G749" i="9" s="1"/>
  <c r="H749" i="9" s="1"/>
  <c r="F750" i="9"/>
  <c r="G750" i="9" s="1"/>
  <c r="H750" i="9" s="1"/>
  <c r="F751" i="9"/>
  <c r="G751" i="9" s="1"/>
  <c r="H751" i="9" s="1"/>
  <c r="F752" i="9"/>
  <c r="G752" i="9"/>
  <c r="H752" i="9" s="1"/>
  <c r="F753" i="9"/>
  <c r="G753" i="9" s="1"/>
  <c r="H753" i="9" s="1"/>
  <c r="F754" i="9"/>
  <c r="G754" i="9" s="1"/>
  <c r="H754" i="9" s="1"/>
  <c r="F755" i="9"/>
  <c r="G755" i="9" s="1"/>
  <c r="H755" i="9" s="1"/>
  <c r="F756" i="9"/>
  <c r="G756" i="9" s="1"/>
  <c r="H756" i="9" s="1"/>
  <c r="F757" i="9"/>
  <c r="G757" i="9" s="1"/>
  <c r="H757" i="9" s="1"/>
  <c r="F758" i="9"/>
  <c r="G758" i="9" s="1"/>
  <c r="H758" i="9" s="1"/>
  <c r="F759" i="9"/>
  <c r="G759" i="9" s="1"/>
  <c r="H759" i="9" s="1"/>
  <c r="F760" i="9"/>
  <c r="G760" i="9" s="1"/>
  <c r="H760" i="9" s="1"/>
  <c r="F761" i="9"/>
  <c r="G761" i="9" s="1"/>
  <c r="H761" i="9" s="1"/>
  <c r="F762" i="9"/>
  <c r="G762" i="9" s="1"/>
  <c r="H762" i="9" s="1"/>
  <c r="F763" i="9"/>
  <c r="G763" i="9" s="1"/>
  <c r="H763" i="9" s="1"/>
  <c r="F764" i="9"/>
  <c r="G764" i="9" s="1"/>
  <c r="H764" i="9" s="1"/>
  <c r="F765" i="9"/>
  <c r="G765" i="9" s="1"/>
  <c r="H765" i="9" s="1"/>
  <c r="F766" i="9"/>
  <c r="G766" i="9" s="1"/>
  <c r="H766" i="9" s="1"/>
  <c r="F767" i="9"/>
  <c r="G767" i="9" s="1"/>
  <c r="H767" i="9" s="1"/>
  <c r="F768" i="9"/>
  <c r="G768" i="9"/>
  <c r="H768" i="9" s="1"/>
  <c r="F769" i="9"/>
  <c r="G769" i="9" s="1"/>
  <c r="H769" i="9" s="1"/>
  <c r="F770" i="9"/>
  <c r="G770" i="9" s="1"/>
  <c r="H770" i="9" s="1"/>
  <c r="F771" i="9"/>
  <c r="G771" i="9" s="1"/>
  <c r="H771" i="9" s="1"/>
  <c r="F772" i="9"/>
  <c r="G772" i="9" s="1"/>
  <c r="H772" i="9" s="1"/>
  <c r="F773" i="9"/>
  <c r="G773" i="9" s="1"/>
  <c r="H773" i="9" s="1"/>
  <c r="F774" i="9"/>
  <c r="G774" i="9" s="1"/>
  <c r="H774" i="9" s="1"/>
  <c r="F775" i="9"/>
  <c r="G775" i="9" s="1"/>
  <c r="H775" i="9" s="1"/>
  <c r="F776" i="9"/>
  <c r="G776" i="9"/>
  <c r="H776" i="9" s="1"/>
  <c r="F777" i="9"/>
  <c r="G777" i="9" s="1"/>
  <c r="H777" i="9" s="1"/>
  <c r="F778" i="9"/>
  <c r="G778" i="9" s="1"/>
  <c r="H778" i="9" s="1"/>
  <c r="F779" i="9"/>
  <c r="G779" i="9" s="1"/>
  <c r="H779" i="9" s="1"/>
  <c r="F509" i="9"/>
  <c r="G509" i="9" s="1"/>
  <c r="H509" i="9" s="1"/>
  <c r="F510" i="9"/>
  <c r="G510" i="9" s="1"/>
  <c r="H510" i="9" s="1"/>
  <c r="F511" i="9"/>
  <c r="G511" i="9" s="1"/>
  <c r="H511" i="9" s="1"/>
  <c r="F512" i="9"/>
  <c r="G512" i="9" s="1"/>
  <c r="H512" i="9" s="1"/>
  <c r="F513" i="9"/>
  <c r="G513" i="9"/>
  <c r="H513" i="9" s="1"/>
  <c r="F514" i="9"/>
  <c r="G514" i="9" s="1"/>
  <c r="H514" i="9" s="1"/>
  <c r="F522" i="9"/>
  <c r="G522" i="9" s="1"/>
  <c r="H522" i="9" s="1"/>
  <c r="F526" i="9"/>
  <c r="G526" i="9" s="1"/>
  <c r="H526" i="9" s="1"/>
  <c r="F614" i="9"/>
  <c r="G614" i="9" s="1"/>
  <c r="H614" i="9" s="1"/>
  <c r="F625" i="9"/>
  <c r="G625" i="9" s="1"/>
  <c r="H625" i="9" s="1"/>
  <c r="J1024" i="5"/>
  <c r="K1024" i="5" s="1"/>
  <c r="L1024" i="5" s="1"/>
  <c r="M1024" i="5" s="1"/>
  <c r="J523" i="5"/>
  <c r="K523" i="5" s="1"/>
  <c r="L523" i="5" s="1"/>
  <c r="J614" i="5"/>
  <c r="K614" i="5" s="1"/>
  <c r="L614" i="5" s="1"/>
  <c r="F1013" i="6"/>
  <c r="G1013" i="6" s="1"/>
  <c r="F1014" i="6"/>
  <c r="F1015" i="6"/>
  <c r="G1015" i="6" s="1"/>
  <c r="H1015" i="6" s="1"/>
  <c r="I1015" i="6" s="1"/>
  <c r="L1015" i="6" s="1"/>
  <c r="F1016" i="6"/>
  <c r="G1016" i="6"/>
  <c r="H1016" i="6" s="1"/>
  <c r="I1016" i="6" s="1"/>
  <c r="L1016" i="6" s="1"/>
  <c r="F1017" i="6"/>
  <c r="G1017" i="6" s="1"/>
  <c r="H1017" i="6" s="1"/>
  <c r="I1017" i="6" s="1"/>
  <c r="L1017" i="6" s="1"/>
  <c r="F1018" i="6"/>
  <c r="G1018" i="6" s="1"/>
  <c r="H1018" i="6" s="1"/>
  <c r="I1018" i="6" s="1"/>
  <c r="L1018" i="6" s="1"/>
  <c r="F1019" i="6"/>
  <c r="G1019" i="6" s="1"/>
  <c r="H1019" i="6" s="1"/>
  <c r="I1019" i="6" s="1"/>
  <c r="L1019" i="6" s="1"/>
  <c r="F1020" i="6"/>
  <c r="G1020" i="6" s="1"/>
  <c r="H1020" i="6" s="1"/>
  <c r="I1020" i="6" s="1"/>
  <c r="L1020" i="6" s="1"/>
  <c r="F1021" i="6"/>
  <c r="G1021" i="6" s="1"/>
  <c r="H1021" i="6" s="1"/>
  <c r="I1021" i="6" s="1"/>
  <c r="L1021" i="6" s="1"/>
  <c r="F1022" i="6"/>
  <c r="G1022" i="6" s="1"/>
  <c r="H1022" i="6" s="1"/>
  <c r="I1022" i="6" s="1"/>
  <c r="L1022" i="6" s="1"/>
  <c r="F1023" i="6"/>
  <c r="G1023" i="6" s="1"/>
  <c r="H1023" i="6" s="1"/>
  <c r="I1023" i="6" s="1"/>
  <c r="L1023" i="6" s="1"/>
  <c r="F1024" i="6"/>
  <c r="G1024" i="6" s="1"/>
  <c r="H1024" i="6" s="1"/>
  <c r="I1024" i="6" s="1"/>
  <c r="F1025" i="6"/>
  <c r="G1025" i="6" s="1"/>
  <c r="H1025" i="6" s="1"/>
  <c r="I1025" i="6" s="1"/>
  <c r="L1025" i="6" s="1"/>
  <c r="F1026" i="6"/>
  <c r="G1026" i="6" s="1"/>
  <c r="H1026" i="6" s="1"/>
  <c r="I1026" i="6" s="1"/>
  <c r="L1026" i="6" s="1"/>
  <c r="F1027" i="6"/>
  <c r="G1027" i="6" s="1"/>
  <c r="H1027" i="6" s="1"/>
  <c r="I1027" i="6" s="1"/>
  <c r="L1027" i="6" s="1"/>
  <c r="F1028" i="6"/>
  <c r="G1028" i="6"/>
  <c r="H1028" i="6" s="1"/>
  <c r="I1028" i="6" s="1"/>
  <c r="L1028" i="6" s="1"/>
  <c r="F1029" i="6"/>
  <c r="G1029" i="6" s="1"/>
  <c r="H1029" i="6" s="1"/>
  <c r="I1029" i="6" s="1"/>
  <c r="L1029" i="6" s="1"/>
  <c r="F1030" i="6"/>
  <c r="G1030" i="6" s="1"/>
  <c r="H1030" i="6" s="1"/>
  <c r="I1030" i="6" s="1"/>
  <c r="L1030" i="6" s="1"/>
  <c r="F1031" i="6"/>
  <c r="G1031" i="6" s="1"/>
  <c r="H1031" i="6" s="1"/>
  <c r="I1031" i="6" s="1"/>
  <c r="L1031" i="6" s="1"/>
  <c r="F1032" i="6"/>
  <c r="G1032" i="6" s="1"/>
  <c r="H1032" i="6" s="1"/>
  <c r="I1032" i="6" s="1"/>
  <c r="L1032" i="6" s="1"/>
  <c r="F1033" i="6"/>
  <c r="G1033" i="6" s="1"/>
  <c r="H1033" i="6" s="1"/>
  <c r="I1033" i="6" s="1"/>
  <c r="L1033" i="6" s="1"/>
  <c r="F1034" i="6"/>
  <c r="G1034" i="6" s="1"/>
  <c r="H1034" i="6" s="1"/>
  <c r="I1034" i="6" s="1"/>
  <c r="L1034" i="6" s="1"/>
  <c r="F1035" i="6"/>
  <c r="G1035" i="6" s="1"/>
  <c r="H1035" i="6" s="1"/>
  <c r="I1035" i="6" s="1"/>
  <c r="L1035" i="6" s="1"/>
  <c r="F1036" i="6"/>
  <c r="G1036" i="6"/>
  <c r="H1036" i="6" s="1"/>
  <c r="I1036" i="6" s="1"/>
  <c r="L1036" i="6" s="1"/>
  <c r="F1037" i="6"/>
  <c r="G1037" i="6" s="1"/>
  <c r="H1037" i="6" s="1"/>
  <c r="I1037" i="6" s="1"/>
  <c r="L1037" i="6" s="1"/>
  <c r="F1038" i="6"/>
  <c r="G1038" i="6" s="1"/>
  <c r="H1038" i="6" s="1"/>
  <c r="I1038" i="6" s="1"/>
  <c r="L1038" i="6" s="1"/>
  <c r="F1039" i="6"/>
  <c r="G1039" i="6" s="1"/>
  <c r="H1039" i="6" s="1"/>
  <c r="I1039" i="6" s="1"/>
  <c r="L1039" i="6" s="1"/>
  <c r="F1040" i="6"/>
  <c r="G1040" i="6" s="1"/>
  <c r="H1040" i="6" s="1"/>
  <c r="I1040" i="6" s="1"/>
  <c r="L1040" i="6" s="1"/>
  <c r="F1041" i="6"/>
  <c r="G1041" i="6" s="1"/>
  <c r="H1041" i="6" s="1"/>
  <c r="I1041" i="6" s="1"/>
  <c r="L1041" i="6" s="1"/>
  <c r="F1042" i="6"/>
  <c r="G1042" i="6" s="1"/>
  <c r="H1042" i="6" s="1"/>
  <c r="I1042" i="6" s="1"/>
  <c r="L1042" i="6" s="1"/>
  <c r="F1043" i="6"/>
  <c r="G1043" i="6" s="1"/>
  <c r="H1043" i="6" s="1"/>
  <c r="I1043" i="6" s="1"/>
  <c r="L1043" i="6" s="1"/>
  <c r="F1044" i="6"/>
  <c r="G1044" i="6" s="1"/>
  <c r="H1044" i="6" s="1"/>
  <c r="I1044" i="6" s="1"/>
  <c r="L1044" i="6" s="1"/>
  <c r="F1045" i="6"/>
  <c r="G1045" i="6" s="1"/>
  <c r="H1045" i="6" s="1"/>
  <c r="I1045" i="6" s="1"/>
  <c r="L1045" i="6" s="1"/>
  <c r="F1046" i="6"/>
  <c r="G1046" i="6" s="1"/>
  <c r="H1046" i="6" s="1"/>
  <c r="I1046" i="6" s="1"/>
  <c r="L1046" i="6" s="1"/>
  <c r="F1047" i="6"/>
  <c r="G1047" i="6" s="1"/>
  <c r="H1047" i="6" s="1"/>
  <c r="I1047" i="6" s="1"/>
  <c r="L1047" i="6" s="1"/>
  <c r="F1048" i="6"/>
  <c r="G1048" i="6"/>
  <c r="H1048" i="6" s="1"/>
  <c r="I1048" i="6" s="1"/>
  <c r="L1048" i="6" s="1"/>
  <c r="F1049" i="6"/>
  <c r="G1049" i="6" s="1"/>
  <c r="H1049" i="6" s="1"/>
  <c r="I1049" i="6" s="1"/>
  <c r="L1049" i="6" s="1"/>
  <c r="F1050" i="6"/>
  <c r="G1050" i="6" s="1"/>
  <c r="H1050" i="6" s="1"/>
  <c r="I1050" i="6" s="1"/>
  <c r="L1050" i="6" s="1"/>
  <c r="F1051" i="6"/>
  <c r="G1051" i="6" s="1"/>
  <c r="H1051" i="6" s="1"/>
  <c r="I1051" i="6" s="1"/>
  <c r="L1051" i="6" s="1"/>
  <c r="F1052" i="6"/>
  <c r="G1052" i="6" s="1"/>
  <c r="H1052" i="6" s="1"/>
  <c r="I1052" i="6" s="1"/>
  <c r="L1052" i="6" s="1"/>
  <c r="F1053" i="6"/>
  <c r="G1053" i="6" s="1"/>
  <c r="H1053" i="6" s="1"/>
  <c r="I1053" i="6" s="1"/>
  <c r="L1053" i="6" s="1"/>
  <c r="F1054" i="6"/>
  <c r="G1054" i="6" s="1"/>
  <c r="H1054" i="6" s="1"/>
  <c r="I1054" i="6" s="1"/>
  <c r="L1054" i="6" s="1"/>
  <c r="F1055" i="6"/>
  <c r="G1055" i="6" s="1"/>
  <c r="H1055" i="6" s="1"/>
  <c r="I1055" i="6" s="1"/>
  <c r="L1055" i="6" s="1"/>
  <c r="F1056" i="6"/>
  <c r="G1056" i="6" s="1"/>
  <c r="H1056" i="6" s="1"/>
  <c r="I1056" i="6" s="1"/>
  <c r="L1056" i="6" s="1"/>
  <c r="F1057" i="6"/>
  <c r="G1057" i="6" s="1"/>
  <c r="H1057" i="6" s="1"/>
  <c r="I1057" i="6" s="1"/>
  <c r="L1057" i="6" s="1"/>
  <c r="F1058" i="6"/>
  <c r="G1058" i="6" s="1"/>
  <c r="H1058" i="6" s="1"/>
  <c r="I1058" i="6" s="1"/>
  <c r="L1058" i="6" s="1"/>
  <c r="F1059" i="6"/>
  <c r="G1059" i="6" s="1"/>
  <c r="H1059" i="6" s="1"/>
  <c r="I1059" i="6" s="1"/>
  <c r="L1059" i="6" s="1"/>
  <c r="F494" i="6"/>
  <c r="G494" i="6"/>
  <c r="H494" i="6" s="1"/>
  <c r="I494" i="6" s="1"/>
  <c r="F495" i="6"/>
  <c r="G495" i="6" s="1"/>
  <c r="F496" i="6"/>
  <c r="F497" i="6"/>
  <c r="G497" i="6" s="1"/>
  <c r="H497" i="6" s="1"/>
  <c r="I497" i="6" s="1"/>
  <c r="L497" i="6" s="1"/>
  <c r="F498" i="6"/>
  <c r="G498" i="6" s="1"/>
  <c r="H498" i="6" s="1"/>
  <c r="I498" i="6" s="1"/>
  <c r="L498" i="6" s="1"/>
  <c r="F499" i="6"/>
  <c r="G499" i="6" s="1"/>
  <c r="H499" i="6" s="1"/>
  <c r="I499" i="6" s="1"/>
  <c r="L499" i="6" s="1"/>
  <c r="F500" i="6"/>
  <c r="G500" i="6" s="1"/>
  <c r="H500" i="6" s="1"/>
  <c r="I500" i="6" s="1"/>
  <c r="L500" i="6" s="1"/>
  <c r="F501" i="6"/>
  <c r="G501" i="6" s="1"/>
  <c r="H501" i="6" s="1"/>
  <c r="I501" i="6" s="1"/>
  <c r="L501" i="6" s="1"/>
  <c r="F502" i="6"/>
  <c r="G502" i="6"/>
  <c r="H502" i="6" s="1"/>
  <c r="I502" i="6" s="1"/>
  <c r="L502" i="6" s="1"/>
  <c r="F503" i="6"/>
  <c r="G503" i="6" s="1"/>
  <c r="H503" i="6" s="1"/>
  <c r="I503" i="6" s="1"/>
  <c r="L503" i="6" s="1"/>
  <c r="F504" i="6"/>
  <c r="G504" i="6" s="1"/>
  <c r="H504" i="6" s="1"/>
  <c r="I504" i="6" s="1"/>
  <c r="L504" i="6" s="1"/>
  <c r="F505" i="6"/>
  <c r="G505" i="6" s="1"/>
  <c r="H505" i="6" s="1"/>
  <c r="I505" i="6" s="1"/>
  <c r="L505" i="6" s="1"/>
  <c r="F506" i="6"/>
  <c r="G506" i="6" s="1"/>
  <c r="H506" i="6" s="1"/>
  <c r="I506" i="6" s="1"/>
  <c r="L506" i="6" s="1"/>
  <c r="F507" i="6"/>
  <c r="G507" i="6" s="1"/>
  <c r="H507" i="6" s="1"/>
  <c r="I507" i="6" s="1"/>
  <c r="L507" i="6" s="1"/>
  <c r="F508" i="6"/>
  <c r="G508" i="6" s="1"/>
  <c r="H508" i="6" s="1"/>
  <c r="I508" i="6" s="1"/>
  <c r="L508" i="6" s="1"/>
  <c r="F509" i="6"/>
  <c r="G509" i="6" s="1"/>
  <c r="H509" i="6" s="1"/>
  <c r="I509" i="6" s="1"/>
  <c r="L509" i="6" s="1"/>
  <c r="F510" i="6"/>
  <c r="G510" i="6" s="1"/>
  <c r="H510" i="6" s="1"/>
  <c r="I510" i="6" s="1"/>
  <c r="L510" i="6" s="1"/>
  <c r="F511" i="6"/>
  <c r="G511" i="6" s="1"/>
  <c r="H511" i="6" s="1"/>
  <c r="I511" i="6" s="1"/>
  <c r="L511" i="6" s="1"/>
  <c r="F512" i="6"/>
  <c r="G512" i="6" s="1"/>
  <c r="H512" i="6" s="1"/>
  <c r="I512" i="6" s="1"/>
  <c r="L512" i="6" s="1"/>
  <c r="F513" i="6"/>
  <c r="G513" i="6" s="1"/>
  <c r="H513" i="6" s="1"/>
  <c r="I513" i="6" s="1"/>
  <c r="L513" i="6" s="1"/>
  <c r="F514" i="6"/>
  <c r="G514" i="6"/>
  <c r="H514" i="6" s="1"/>
  <c r="I514" i="6" s="1"/>
  <c r="L514" i="6" s="1"/>
  <c r="F517" i="6"/>
  <c r="G517" i="6" s="1"/>
  <c r="H517" i="6" s="1"/>
  <c r="I517" i="6" s="1"/>
  <c r="L517" i="6" s="1"/>
  <c r="F518" i="6"/>
  <c r="G518" i="6" s="1"/>
  <c r="H518" i="6" s="1"/>
  <c r="I518" i="6" s="1"/>
  <c r="L518" i="6" s="1"/>
  <c r="F519" i="6"/>
  <c r="G519" i="6" s="1"/>
  <c r="H519" i="6" s="1"/>
  <c r="I519" i="6" s="1"/>
  <c r="L519" i="6" s="1"/>
  <c r="F520" i="6"/>
  <c r="G520" i="6" s="1"/>
  <c r="H520" i="6" s="1"/>
  <c r="I520" i="6" s="1"/>
  <c r="L520" i="6" s="1"/>
  <c r="F521" i="6"/>
  <c r="G521" i="6" s="1"/>
  <c r="H521" i="6" s="1"/>
  <c r="I521" i="6" s="1"/>
  <c r="L521" i="6" s="1"/>
  <c r="F522" i="6"/>
  <c r="G522" i="6" s="1"/>
  <c r="H522" i="6" s="1"/>
  <c r="I522" i="6" s="1"/>
  <c r="L522" i="6" s="1"/>
  <c r="F523" i="6"/>
  <c r="G523" i="6" s="1"/>
  <c r="H523" i="6" s="1"/>
  <c r="I523" i="6" s="1"/>
  <c r="L523" i="6" s="1"/>
  <c r="F524" i="6"/>
  <c r="G524" i="6" s="1"/>
  <c r="H524" i="6" s="1"/>
  <c r="I524" i="6" s="1"/>
  <c r="L524" i="6" s="1"/>
  <c r="F525" i="6"/>
  <c r="G525" i="6" s="1"/>
  <c r="H525" i="6" s="1"/>
  <c r="I525" i="6" s="1"/>
  <c r="L525" i="6" s="1"/>
  <c r="F526" i="6"/>
  <c r="G526" i="6" s="1"/>
  <c r="H526" i="6" s="1"/>
  <c r="I526" i="6" s="1"/>
  <c r="L526" i="6" s="1"/>
  <c r="F527" i="6"/>
  <c r="G527" i="6" s="1"/>
  <c r="H527" i="6" s="1"/>
  <c r="I527" i="6" s="1"/>
  <c r="L527" i="6" s="1"/>
  <c r="F528" i="6"/>
  <c r="G528" i="6"/>
  <c r="H528" i="6" s="1"/>
  <c r="I528" i="6" s="1"/>
  <c r="L528" i="6" s="1"/>
  <c r="F529" i="6"/>
  <c r="G529" i="6" s="1"/>
  <c r="H529" i="6" s="1"/>
  <c r="I529" i="6" s="1"/>
  <c r="L529" i="6" s="1"/>
  <c r="F530" i="6"/>
  <c r="G530" i="6" s="1"/>
  <c r="H530" i="6" s="1"/>
  <c r="I530" i="6" s="1"/>
  <c r="L530" i="6" s="1"/>
  <c r="F531" i="6"/>
  <c r="G531" i="6" s="1"/>
  <c r="H531" i="6" s="1"/>
  <c r="I531" i="6" s="1"/>
  <c r="L531" i="6" s="1"/>
  <c r="F532" i="6"/>
  <c r="G532" i="6" s="1"/>
  <c r="H532" i="6" s="1"/>
  <c r="I532" i="6" s="1"/>
  <c r="L532" i="6" s="1"/>
  <c r="F533" i="6"/>
  <c r="G533" i="6" s="1"/>
  <c r="H533" i="6" s="1"/>
  <c r="I533" i="6" s="1"/>
  <c r="L533" i="6" s="1"/>
  <c r="F534" i="6"/>
  <c r="G534" i="6" s="1"/>
  <c r="H534" i="6" s="1"/>
  <c r="I534" i="6" s="1"/>
  <c r="L534" i="6" s="1"/>
  <c r="F535" i="6"/>
  <c r="G535" i="6" s="1"/>
  <c r="H535" i="6" s="1"/>
  <c r="I535" i="6" s="1"/>
  <c r="L535" i="6" s="1"/>
  <c r="F536" i="6"/>
  <c r="G536" i="6"/>
  <c r="H536" i="6" s="1"/>
  <c r="I536" i="6" s="1"/>
  <c r="L536" i="6" s="1"/>
  <c r="F537" i="6"/>
  <c r="G537" i="6" s="1"/>
  <c r="H537" i="6" s="1"/>
  <c r="I537" i="6" s="1"/>
  <c r="L537" i="6" s="1"/>
  <c r="F538" i="6"/>
  <c r="G538" i="6" s="1"/>
  <c r="H538" i="6" s="1"/>
  <c r="I538" i="6" s="1"/>
  <c r="L538" i="6" s="1"/>
  <c r="F539" i="6"/>
  <c r="G539" i="6" s="1"/>
  <c r="H539" i="6" s="1"/>
  <c r="I539" i="6" s="1"/>
  <c r="L539" i="6" s="1"/>
  <c r="F540" i="6"/>
  <c r="G540" i="6" s="1"/>
  <c r="H540" i="6" s="1"/>
  <c r="I540" i="6" s="1"/>
  <c r="L540" i="6" s="1"/>
  <c r="F541" i="6"/>
  <c r="G541" i="6" s="1"/>
  <c r="H541" i="6" s="1"/>
  <c r="I541" i="6" s="1"/>
  <c r="L541" i="6" s="1"/>
  <c r="F542" i="6"/>
  <c r="G542" i="6" s="1"/>
  <c r="H542" i="6" s="1"/>
  <c r="I542" i="6" s="1"/>
  <c r="L542" i="6" s="1"/>
  <c r="F543" i="6"/>
  <c r="G543" i="6" s="1"/>
  <c r="H543" i="6" s="1"/>
  <c r="I543" i="6" s="1"/>
  <c r="L543" i="6" s="1"/>
  <c r="F544" i="6"/>
  <c r="G544" i="6" s="1"/>
  <c r="H544" i="6" s="1"/>
  <c r="I544" i="6" s="1"/>
  <c r="L544" i="6" s="1"/>
  <c r="F545" i="6"/>
  <c r="G545" i="6" s="1"/>
  <c r="H545" i="6" s="1"/>
  <c r="I545" i="6" s="1"/>
  <c r="L545" i="6" s="1"/>
  <c r="F546" i="6"/>
  <c r="G546" i="6" s="1"/>
  <c r="H546" i="6" s="1"/>
  <c r="I546" i="6" s="1"/>
  <c r="L546" i="6" s="1"/>
  <c r="F547" i="6"/>
  <c r="G547" i="6" s="1"/>
  <c r="H547" i="6" s="1"/>
  <c r="I547" i="6" s="1"/>
  <c r="L547" i="6" s="1"/>
  <c r="F548" i="6"/>
  <c r="G548" i="6"/>
  <c r="H548" i="6" s="1"/>
  <c r="I548" i="6" s="1"/>
  <c r="L548" i="6" s="1"/>
  <c r="F549" i="6"/>
  <c r="G549" i="6" s="1"/>
  <c r="H549" i="6" s="1"/>
  <c r="I549" i="6" s="1"/>
  <c r="L549" i="6" s="1"/>
  <c r="F550" i="6"/>
  <c r="G550" i="6" s="1"/>
  <c r="H550" i="6" s="1"/>
  <c r="I550" i="6" s="1"/>
  <c r="L550" i="6" s="1"/>
  <c r="F551" i="6"/>
  <c r="G551" i="6" s="1"/>
  <c r="H551" i="6" s="1"/>
  <c r="I551" i="6" s="1"/>
  <c r="L551" i="6" s="1"/>
  <c r="F552" i="6"/>
  <c r="G552" i="6" s="1"/>
  <c r="H552" i="6" s="1"/>
  <c r="I552" i="6" s="1"/>
  <c r="L552" i="6" s="1"/>
  <c r="F553" i="6"/>
  <c r="G553" i="6" s="1"/>
  <c r="H553" i="6" s="1"/>
  <c r="I553" i="6" s="1"/>
  <c r="L553" i="6" s="1"/>
  <c r="F554" i="6"/>
  <c r="G554" i="6" s="1"/>
  <c r="H554" i="6" s="1"/>
  <c r="I554" i="6" s="1"/>
  <c r="L554" i="6" s="1"/>
  <c r="F555" i="6"/>
  <c r="G555" i="6" s="1"/>
  <c r="H555" i="6" s="1"/>
  <c r="I555" i="6" s="1"/>
  <c r="L555" i="6" s="1"/>
  <c r="F556" i="6"/>
  <c r="G556" i="6" s="1"/>
  <c r="H556" i="6" s="1"/>
  <c r="I556" i="6" s="1"/>
  <c r="L556" i="6" s="1"/>
  <c r="F557" i="6"/>
  <c r="G557" i="6" s="1"/>
  <c r="H557" i="6" s="1"/>
  <c r="I557" i="6" s="1"/>
  <c r="L557" i="6" s="1"/>
  <c r="F558" i="6"/>
  <c r="G558" i="6" s="1"/>
  <c r="H558" i="6" s="1"/>
  <c r="I558" i="6" s="1"/>
  <c r="L558" i="6" s="1"/>
  <c r="F559" i="6"/>
  <c r="G559" i="6" s="1"/>
  <c r="H559" i="6" s="1"/>
  <c r="I559" i="6" s="1"/>
  <c r="L559" i="6" s="1"/>
  <c r="F560" i="6"/>
  <c r="G560" i="6"/>
  <c r="H560" i="6" s="1"/>
  <c r="I560" i="6" s="1"/>
  <c r="L560" i="6" s="1"/>
  <c r="F561" i="6"/>
  <c r="G561" i="6" s="1"/>
  <c r="H561" i="6" s="1"/>
  <c r="I561" i="6" s="1"/>
  <c r="L561" i="6" s="1"/>
  <c r="F562" i="6"/>
  <c r="G562" i="6" s="1"/>
  <c r="H562" i="6" s="1"/>
  <c r="I562" i="6" s="1"/>
  <c r="L562" i="6" s="1"/>
  <c r="F563" i="6"/>
  <c r="G563" i="6" s="1"/>
  <c r="H563" i="6" s="1"/>
  <c r="I563" i="6" s="1"/>
  <c r="L563" i="6" s="1"/>
  <c r="F564" i="6"/>
  <c r="G564" i="6" s="1"/>
  <c r="H564" i="6" s="1"/>
  <c r="I564" i="6" s="1"/>
  <c r="L564" i="6" s="1"/>
  <c r="F565" i="6"/>
  <c r="G565" i="6" s="1"/>
  <c r="H565" i="6" s="1"/>
  <c r="I565" i="6" s="1"/>
  <c r="L565" i="6" s="1"/>
  <c r="F566" i="6"/>
  <c r="G566" i="6" s="1"/>
  <c r="H566" i="6" s="1"/>
  <c r="I566" i="6" s="1"/>
  <c r="L566" i="6" s="1"/>
  <c r="F567" i="6"/>
  <c r="G567" i="6" s="1"/>
  <c r="H567" i="6" s="1"/>
  <c r="I567" i="6" s="1"/>
  <c r="L567" i="6" s="1"/>
  <c r="F568" i="6"/>
  <c r="G568" i="6"/>
  <c r="H568" i="6" s="1"/>
  <c r="I568" i="6" s="1"/>
  <c r="L568" i="6" s="1"/>
  <c r="F569" i="6"/>
  <c r="G569" i="6" s="1"/>
  <c r="H569" i="6" s="1"/>
  <c r="I569" i="6" s="1"/>
  <c r="L569" i="6" s="1"/>
  <c r="F570" i="6"/>
  <c r="G570" i="6" s="1"/>
  <c r="H570" i="6" s="1"/>
  <c r="I570" i="6" s="1"/>
  <c r="L570" i="6" s="1"/>
  <c r="F571" i="6"/>
  <c r="G571" i="6" s="1"/>
  <c r="H571" i="6" s="1"/>
  <c r="I571" i="6" s="1"/>
  <c r="L571" i="6" s="1"/>
  <c r="F572" i="6"/>
  <c r="G572" i="6" s="1"/>
  <c r="H572" i="6" s="1"/>
  <c r="I572" i="6" s="1"/>
  <c r="L572" i="6" s="1"/>
  <c r="F573" i="6"/>
  <c r="G573" i="6" s="1"/>
  <c r="H573" i="6" s="1"/>
  <c r="I573" i="6" s="1"/>
  <c r="L573" i="6" s="1"/>
  <c r="F574" i="6"/>
  <c r="G574" i="6" s="1"/>
  <c r="H574" i="6" s="1"/>
  <c r="I574" i="6" s="1"/>
  <c r="L574" i="6" s="1"/>
  <c r="F575" i="6"/>
  <c r="G575" i="6" s="1"/>
  <c r="H575" i="6" s="1"/>
  <c r="I575" i="6" s="1"/>
  <c r="L575" i="6" s="1"/>
  <c r="F576" i="6"/>
  <c r="G576" i="6" s="1"/>
  <c r="H576" i="6" s="1"/>
  <c r="I576" i="6" s="1"/>
  <c r="L576" i="6" s="1"/>
  <c r="F577" i="6"/>
  <c r="G577" i="6" s="1"/>
  <c r="H577" i="6" s="1"/>
  <c r="I577" i="6" s="1"/>
  <c r="L577" i="6" s="1"/>
  <c r="F578" i="6"/>
  <c r="G578" i="6" s="1"/>
  <c r="H578" i="6" s="1"/>
  <c r="I578" i="6" s="1"/>
  <c r="L578" i="6" s="1"/>
  <c r="F579" i="6"/>
  <c r="G579" i="6" s="1"/>
  <c r="H579" i="6" s="1"/>
  <c r="I579" i="6" s="1"/>
  <c r="L579" i="6" s="1"/>
  <c r="F580" i="6"/>
  <c r="G580" i="6"/>
  <c r="H580" i="6" s="1"/>
  <c r="I580" i="6" s="1"/>
  <c r="L580" i="6" s="1"/>
  <c r="F581" i="6"/>
  <c r="G581" i="6" s="1"/>
  <c r="H581" i="6" s="1"/>
  <c r="I581" i="6" s="1"/>
  <c r="L581" i="6" s="1"/>
  <c r="F582" i="6"/>
  <c r="G582" i="6" s="1"/>
  <c r="H582" i="6" s="1"/>
  <c r="I582" i="6" s="1"/>
  <c r="L582" i="6" s="1"/>
  <c r="F583" i="6"/>
  <c r="G583" i="6" s="1"/>
  <c r="H583" i="6" s="1"/>
  <c r="I583" i="6" s="1"/>
  <c r="L583" i="6" s="1"/>
  <c r="F584" i="6"/>
  <c r="G584" i="6" s="1"/>
  <c r="H584" i="6" s="1"/>
  <c r="I584" i="6" s="1"/>
  <c r="L584" i="6" s="1"/>
  <c r="F585" i="6"/>
  <c r="G585" i="6" s="1"/>
  <c r="H585" i="6" s="1"/>
  <c r="I585" i="6" s="1"/>
  <c r="L585" i="6" s="1"/>
  <c r="F586" i="6"/>
  <c r="G586" i="6" s="1"/>
  <c r="H586" i="6" s="1"/>
  <c r="I586" i="6" s="1"/>
  <c r="L586" i="6" s="1"/>
  <c r="F587" i="6"/>
  <c r="G587" i="6" s="1"/>
  <c r="H587" i="6" s="1"/>
  <c r="I587" i="6" s="1"/>
  <c r="L587" i="6" s="1"/>
  <c r="F588" i="6"/>
  <c r="G588" i="6" s="1"/>
  <c r="H588" i="6" s="1"/>
  <c r="I588" i="6" s="1"/>
  <c r="L588" i="6" s="1"/>
  <c r="F589" i="6"/>
  <c r="G589" i="6" s="1"/>
  <c r="H589" i="6" s="1"/>
  <c r="I589" i="6" s="1"/>
  <c r="L589" i="6" s="1"/>
  <c r="F590" i="6"/>
  <c r="G590" i="6" s="1"/>
  <c r="H590" i="6" s="1"/>
  <c r="I590" i="6" s="1"/>
  <c r="L590" i="6" s="1"/>
  <c r="F591" i="6"/>
  <c r="G591" i="6" s="1"/>
  <c r="H591" i="6" s="1"/>
  <c r="I591" i="6" s="1"/>
  <c r="L591" i="6" s="1"/>
  <c r="F592" i="6"/>
  <c r="G592" i="6"/>
  <c r="H592" i="6" s="1"/>
  <c r="I592" i="6" s="1"/>
  <c r="L592" i="6" s="1"/>
  <c r="F593" i="6"/>
  <c r="G593" i="6" s="1"/>
  <c r="H593" i="6" s="1"/>
  <c r="I593" i="6" s="1"/>
  <c r="L593" i="6" s="1"/>
  <c r="F594" i="6"/>
  <c r="G594" i="6" s="1"/>
  <c r="H594" i="6" s="1"/>
  <c r="I594" i="6" s="1"/>
  <c r="L594" i="6" s="1"/>
  <c r="F595" i="6"/>
  <c r="G595" i="6" s="1"/>
  <c r="H595" i="6" s="1"/>
  <c r="I595" i="6" s="1"/>
  <c r="L595" i="6" s="1"/>
  <c r="F596" i="6"/>
  <c r="G596" i="6" s="1"/>
  <c r="H596" i="6" s="1"/>
  <c r="I596" i="6" s="1"/>
  <c r="L596" i="6" s="1"/>
  <c r="F597" i="6"/>
  <c r="G597" i="6" s="1"/>
  <c r="H597" i="6" s="1"/>
  <c r="I597" i="6" s="1"/>
  <c r="L597" i="6" s="1"/>
  <c r="F598" i="6"/>
  <c r="G598" i="6" s="1"/>
  <c r="H598" i="6" s="1"/>
  <c r="I598" i="6" s="1"/>
  <c r="L598" i="6" s="1"/>
  <c r="F599" i="6"/>
  <c r="G599" i="6" s="1"/>
  <c r="H599" i="6" s="1"/>
  <c r="I599" i="6" s="1"/>
  <c r="L599" i="6" s="1"/>
  <c r="F600" i="6"/>
  <c r="G600" i="6"/>
  <c r="H600" i="6" s="1"/>
  <c r="I600" i="6" s="1"/>
  <c r="L600" i="6" s="1"/>
  <c r="F601" i="6"/>
  <c r="G601" i="6" s="1"/>
  <c r="H601" i="6" s="1"/>
  <c r="I601" i="6" s="1"/>
  <c r="L601" i="6" s="1"/>
  <c r="F602" i="6"/>
  <c r="G602" i="6" s="1"/>
  <c r="H602" i="6" s="1"/>
  <c r="I602" i="6" s="1"/>
  <c r="L602" i="6" s="1"/>
  <c r="F603" i="6"/>
  <c r="G603" i="6" s="1"/>
  <c r="H603" i="6" s="1"/>
  <c r="I603" i="6" s="1"/>
  <c r="L603" i="6" s="1"/>
  <c r="F604" i="6"/>
  <c r="G604" i="6" s="1"/>
  <c r="H604" i="6" s="1"/>
  <c r="I604" i="6" s="1"/>
  <c r="L604" i="6" s="1"/>
  <c r="F605" i="6"/>
  <c r="G605" i="6" s="1"/>
  <c r="H605" i="6" s="1"/>
  <c r="I605" i="6" s="1"/>
  <c r="L605" i="6" s="1"/>
  <c r="F606" i="6"/>
  <c r="G606" i="6" s="1"/>
  <c r="H606" i="6" s="1"/>
  <c r="I606" i="6" s="1"/>
  <c r="L606" i="6" s="1"/>
  <c r="F607" i="6"/>
  <c r="G607" i="6" s="1"/>
  <c r="H607" i="6" s="1"/>
  <c r="I607" i="6" s="1"/>
  <c r="L607" i="6" s="1"/>
  <c r="F608" i="6"/>
  <c r="G608" i="6" s="1"/>
  <c r="H608" i="6" s="1"/>
  <c r="I608" i="6" s="1"/>
  <c r="L608" i="6" s="1"/>
  <c r="F609" i="6"/>
  <c r="G609" i="6" s="1"/>
  <c r="H609" i="6" s="1"/>
  <c r="I609" i="6" s="1"/>
  <c r="L609" i="6" s="1"/>
  <c r="F610" i="6"/>
  <c r="G610" i="6" s="1"/>
  <c r="H610" i="6" s="1"/>
  <c r="I610" i="6" s="1"/>
  <c r="L610" i="6" s="1"/>
  <c r="F611" i="6"/>
  <c r="G611" i="6" s="1"/>
  <c r="H611" i="6" s="1"/>
  <c r="I611" i="6" s="1"/>
  <c r="L611" i="6" s="1"/>
  <c r="F612" i="6"/>
  <c r="G612" i="6"/>
  <c r="H612" i="6" s="1"/>
  <c r="I612" i="6" s="1"/>
  <c r="L612" i="6" s="1"/>
  <c r="F613" i="6"/>
  <c r="G613" i="6" s="1"/>
  <c r="H613" i="6" s="1"/>
  <c r="I613" i="6" s="1"/>
  <c r="L613" i="6" s="1"/>
  <c r="F614" i="6"/>
  <c r="G614" i="6" s="1"/>
  <c r="H614" i="6" s="1"/>
  <c r="I614" i="6" s="1"/>
  <c r="L614" i="6" s="1"/>
  <c r="F615" i="6"/>
  <c r="G615" i="6" s="1"/>
  <c r="H615" i="6" s="1"/>
  <c r="I615" i="6" s="1"/>
  <c r="L615" i="6" s="1"/>
  <c r="F616" i="6"/>
  <c r="G616" i="6" s="1"/>
  <c r="H616" i="6" s="1"/>
  <c r="I616" i="6" s="1"/>
  <c r="L616" i="6" s="1"/>
  <c r="F617" i="6"/>
  <c r="G617" i="6" s="1"/>
  <c r="H617" i="6" s="1"/>
  <c r="I617" i="6" s="1"/>
  <c r="L617" i="6" s="1"/>
  <c r="F618" i="6"/>
  <c r="G618" i="6" s="1"/>
  <c r="H618" i="6" s="1"/>
  <c r="I618" i="6" s="1"/>
  <c r="L618" i="6" s="1"/>
  <c r="F619" i="6"/>
  <c r="G619" i="6" s="1"/>
  <c r="H619" i="6" s="1"/>
  <c r="I619" i="6" s="1"/>
  <c r="L619" i="6" s="1"/>
  <c r="F620" i="6"/>
  <c r="G620" i="6" s="1"/>
  <c r="H620" i="6" s="1"/>
  <c r="I620" i="6" s="1"/>
  <c r="L620" i="6" s="1"/>
  <c r="F621" i="6"/>
  <c r="G621" i="6" s="1"/>
  <c r="H621" i="6" s="1"/>
  <c r="I621" i="6" s="1"/>
  <c r="L621" i="6" s="1"/>
  <c r="F622" i="6"/>
  <c r="G622" i="6" s="1"/>
  <c r="H622" i="6" s="1"/>
  <c r="I622" i="6" s="1"/>
  <c r="L622" i="6" s="1"/>
  <c r="F623" i="6"/>
  <c r="G623" i="6" s="1"/>
  <c r="H623" i="6" s="1"/>
  <c r="I623" i="6" s="1"/>
  <c r="L623" i="6" s="1"/>
  <c r="F624" i="6"/>
  <c r="G624" i="6"/>
  <c r="H624" i="6" s="1"/>
  <c r="I624" i="6" s="1"/>
  <c r="L624" i="6" s="1"/>
  <c r="F625" i="6"/>
  <c r="G625" i="6" s="1"/>
  <c r="H625" i="6" s="1"/>
  <c r="I625" i="6" s="1"/>
  <c r="L625" i="6" s="1"/>
  <c r="F627" i="6"/>
  <c r="G627" i="6" s="1"/>
  <c r="H627" i="6" s="1"/>
  <c r="I627" i="6" s="1"/>
  <c r="L627" i="6" s="1"/>
  <c r="F628" i="6"/>
  <c r="G628" i="6" s="1"/>
  <c r="H628" i="6" s="1"/>
  <c r="I628" i="6" s="1"/>
  <c r="L628" i="6" s="1"/>
  <c r="F629" i="6"/>
  <c r="G629" i="6" s="1"/>
  <c r="H629" i="6" s="1"/>
  <c r="I629" i="6" s="1"/>
  <c r="L629" i="6" s="1"/>
  <c r="F630" i="6"/>
  <c r="G630" i="6" s="1"/>
  <c r="H630" i="6" s="1"/>
  <c r="I630" i="6" s="1"/>
  <c r="L630" i="6" s="1"/>
  <c r="F631" i="6"/>
  <c r="G631" i="6" s="1"/>
  <c r="H631" i="6" s="1"/>
  <c r="I631" i="6" s="1"/>
  <c r="L631" i="6" s="1"/>
  <c r="F632" i="6"/>
  <c r="G632" i="6" s="1"/>
  <c r="H632" i="6" s="1"/>
  <c r="I632" i="6" s="1"/>
  <c r="L632" i="6" s="1"/>
  <c r="F633" i="6"/>
  <c r="G633" i="6"/>
  <c r="H633" i="6" s="1"/>
  <c r="I633" i="6" s="1"/>
  <c r="L633" i="6" s="1"/>
  <c r="F634" i="6"/>
  <c r="G634" i="6" s="1"/>
  <c r="H634" i="6" s="1"/>
  <c r="I634" i="6" s="1"/>
  <c r="L634" i="6" s="1"/>
  <c r="F635" i="6"/>
  <c r="G635" i="6" s="1"/>
  <c r="H635" i="6" s="1"/>
  <c r="I635" i="6" s="1"/>
  <c r="L635" i="6" s="1"/>
  <c r="F636" i="6"/>
  <c r="G636" i="6" s="1"/>
  <c r="H636" i="6" s="1"/>
  <c r="I636" i="6" s="1"/>
  <c r="L636" i="6" s="1"/>
  <c r="F637" i="6"/>
  <c r="G637" i="6" s="1"/>
  <c r="H637" i="6" s="1"/>
  <c r="I637" i="6" s="1"/>
  <c r="L637" i="6" s="1"/>
  <c r="F638" i="6"/>
  <c r="G638" i="6" s="1"/>
  <c r="H638" i="6" s="1"/>
  <c r="I638" i="6" s="1"/>
  <c r="L638" i="6" s="1"/>
  <c r="F639" i="6"/>
  <c r="G639" i="6" s="1"/>
  <c r="H639" i="6" s="1"/>
  <c r="I639" i="6" s="1"/>
  <c r="L639" i="6" s="1"/>
  <c r="F640" i="6"/>
  <c r="G640" i="6" s="1"/>
  <c r="H640" i="6" s="1"/>
  <c r="I640" i="6" s="1"/>
  <c r="L640" i="6" s="1"/>
  <c r="F641" i="6"/>
  <c r="G641" i="6" s="1"/>
  <c r="H641" i="6" s="1"/>
  <c r="I641" i="6" s="1"/>
  <c r="L641" i="6" s="1"/>
  <c r="F643" i="6"/>
  <c r="G643" i="6" s="1"/>
  <c r="H643" i="6" s="1"/>
  <c r="I643" i="6" s="1"/>
  <c r="L643" i="6" s="1"/>
  <c r="F644" i="6"/>
  <c r="G644" i="6" s="1"/>
  <c r="H644" i="6" s="1"/>
  <c r="I644" i="6" s="1"/>
  <c r="L644" i="6" s="1"/>
  <c r="F645" i="6"/>
  <c r="G645" i="6" s="1"/>
  <c r="H645" i="6" s="1"/>
  <c r="I645" i="6" s="1"/>
  <c r="L645" i="6" s="1"/>
  <c r="F646" i="6"/>
  <c r="G646" i="6"/>
  <c r="H646" i="6" s="1"/>
  <c r="I646" i="6" s="1"/>
  <c r="L646" i="6" s="1"/>
  <c r="F647" i="6"/>
  <c r="G647" i="6" s="1"/>
  <c r="H647" i="6" s="1"/>
  <c r="I647" i="6" s="1"/>
  <c r="L647" i="6" s="1"/>
  <c r="F648" i="6"/>
  <c r="G648" i="6" s="1"/>
  <c r="H648" i="6" s="1"/>
  <c r="I648" i="6" s="1"/>
  <c r="L648" i="6" s="1"/>
  <c r="F649" i="6"/>
  <c r="G649" i="6" s="1"/>
  <c r="H649" i="6" s="1"/>
  <c r="I649" i="6" s="1"/>
  <c r="L649" i="6" s="1"/>
  <c r="F650" i="6"/>
  <c r="G650" i="6" s="1"/>
  <c r="H650" i="6" s="1"/>
  <c r="I650" i="6" s="1"/>
  <c r="L650" i="6" s="1"/>
  <c r="F651" i="6"/>
  <c r="G651" i="6" s="1"/>
  <c r="H651" i="6" s="1"/>
  <c r="I651" i="6" s="1"/>
  <c r="L651" i="6" s="1"/>
  <c r="F652" i="6"/>
  <c r="G652" i="6" s="1"/>
  <c r="H652" i="6" s="1"/>
  <c r="I652" i="6" s="1"/>
  <c r="L652" i="6" s="1"/>
  <c r="F653" i="6"/>
  <c r="G653" i="6" s="1"/>
  <c r="H653" i="6" s="1"/>
  <c r="I653" i="6" s="1"/>
  <c r="L653" i="6" s="1"/>
  <c r="F654" i="6"/>
  <c r="G654" i="6" s="1"/>
  <c r="H654" i="6" s="1"/>
  <c r="I654" i="6" s="1"/>
  <c r="L654" i="6" s="1"/>
  <c r="F655" i="6"/>
  <c r="G655" i="6" s="1"/>
  <c r="H655" i="6" s="1"/>
  <c r="I655" i="6" s="1"/>
  <c r="L655" i="6" s="1"/>
  <c r="F656" i="6"/>
  <c r="G656" i="6" s="1"/>
  <c r="H656" i="6" s="1"/>
  <c r="I656" i="6" s="1"/>
  <c r="L656" i="6" s="1"/>
  <c r="F657" i="6"/>
  <c r="G657" i="6" s="1"/>
  <c r="H657" i="6" s="1"/>
  <c r="I657" i="6" s="1"/>
  <c r="L657" i="6" s="1"/>
  <c r="F658" i="6"/>
  <c r="G658" i="6"/>
  <c r="H658" i="6" s="1"/>
  <c r="I658" i="6" s="1"/>
  <c r="L658" i="6" s="1"/>
  <c r="F659" i="6"/>
  <c r="G659" i="6" s="1"/>
  <c r="H659" i="6" s="1"/>
  <c r="I659" i="6" s="1"/>
  <c r="L659" i="6" s="1"/>
  <c r="F660" i="6"/>
  <c r="G660" i="6" s="1"/>
  <c r="H660" i="6" s="1"/>
  <c r="I660" i="6" s="1"/>
  <c r="L660" i="6" s="1"/>
  <c r="F661" i="6"/>
  <c r="G661" i="6" s="1"/>
  <c r="H661" i="6" s="1"/>
  <c r="I661" i="6" s="1"/>
  <c r="L661" i="6" s="1"/>
  <c r="F662" i="6"/>
  <c r="G662" i="6" s="1"/>
  <c r="H662" i="6" s="1"/>
  <c r="I662" i="6" s="1"/>
  <c r="L662" i="6" s="1"/>
  <c r="F663" i="6"/>
  <c r="G663" i="6" s="1"/>
  <c r="H663" i="6" s="1"/>
  <c r="I663" i="6" s="1"/>
  <c r="L663" i="6" s="1"/>
  <c r="F664" i="6"/>
  <c r="G664" i="6" s="1"/>
  <c r="H664" i="6" s="1"/>
  <c r="I664" i="6" s="1"/>
  <c r="L664" i="6" s="1"/>
  <c r="F665" i="6"/>
  <c r="G665" i="6" s="1"/>
  <c r="H665" i="6" s="1"/>
  <c r="I665" i="6" s="1"/>
  <c r="L665" i="6" s="1"/>
  <c r="F666" i="6"/>
  <c r="G666" i="6" s="1"/>
  <c r="H666" i="6" s="1"/>
  <c r="I666" i="6" s="1"/>
  <c r="L666" i="6" s="1"/>
  <c r="F667" i="6"/>
  <c r="G667" i="6" s="1"/>
  <c r="H667" i="6" s="1"/>
  <c r="I667" i="6" s="1"/>
  <c r="L667" i="6" s="1"/>
  <c r="I348" i="13"/>
  <c r="Q348" i="12"/>
  <c r="M348" i="12"/>
  <c r="L348" i="18"/>
  <c r="O348" i="10"/>
  <c r="F348" i="10"/>
  <c r="F348" i="5"/>
  <c r="I348" i="18"/>
  <c r="M348" i="18" s="1"/>
  <c r="K348" i="10"/>
  <c r="I348" i="6"/>
  <c r="L348" i="6" s="1"/>
  <c r="G348" i="3"/>
  <c r="G349" i="3" s="1"/>
  <c r="M347" i="2"/>
  <c r="N347" i="2" s="1"/>
  <c r="G348" i="2"/>
  <c r="F348" i="2"/>
  <c r="J83" i="3"/>
  <c r="K83" i="3" s="1"/>
  <c r="J342" i="3"/>
  <c r="K342" i="3" s="1"/>
  <c r="J343" i="3"/>
  <c r="K343" i="3" s="1"/>
  <c r="J344" i="3"/>
  <c r="K344" i="3" s="1"/>
  <c r="J350" i="3"/>
  <c r="K350" i="3" s="1"/>
  <c r="L350" i="3" s="1"/>
  <c r="J493" i="3"/>
  <c r="K493" i="3" s="1"/>
  <c r="L493" i="3" s="1"/>
  <c r="J669" i="3"/>
  <c r="K669" i="3" s="1"/>
  <c r="J711" i="3"/>
  <c r="K711" i="3" s="1"/>
  <c r="J733" i="3"/>
  <c r="K733" i="3" s="1"/>
  <c r="E1099" i="13"/>
  <c r="D1099" i="13"/>
  <c r="C1099" i="13"/>
  <c r="F1098" i="13"/>
  <c r="G1098" i="13" s="1"/>
  <c r="I1098" i="13" s="1"/>
  <c r="F1097" i="13"/>
  <c r="G1097" i="13" s="1"/>
  <c r="I1097" i="13" s="1"/>
  <c r="F1096" i="13"/>
  <c r="G1096" i="13" s="1"/>
  <c r="I1096" i="13" s="1"/>
  <c r="F1095" i="13"/>
  <c r="G1095" i="13" s="1"/>
  <c r="I1095" i="13" s="1"/>
  <c r="F1094" i="13"/>
  <c r="G1094" i="13" s="1"/>
  <c r="I1094" i="13" s="1"/>
  <c r="F1093" i="13"/>
  <c r="G1093" i="13" s="1"/>
  <c r="I1093" i="13" s="1"/>
  <c r="F1092" i="13"/>
  <c r="G1092" i="13" s="1"/>
  <c r="I1092" i="13" s="1"/>
  <c r="F1091" i="13"/>
  <c r="G1091" i="13" s="1"/>
  <c r="I1091" i="13" s="1"/>
  <c r="F1090" i="13"/>
  <c r="G1090" i="13" s="1"/>
  <c r="I1090" i="13" s="1"/>
  <c r="F1089" i="13"/>
  <c r="G1089" i="13" s="1"/>
  <c r="I1089" i="13" s="1"/>
  <c r="F1088" i="13"/>
  <c r="G1088" i="13" s="1"/>
  <c r="I1088" i="13" s="1"/>
  <c r="F1087" i="13"/>
  <c r="G1087" i="13" s="1"/>
  <c r="I1087" i="13" s="1"/>
  <c r="F1086" i="13"/>
  <c r="G1086" i="13" s="1"/>
  <c r="I1086" i="13" s="1"/>
  <c r="F1085" i="13"/>
  <c r="G1085" i="13" s="1"/>
  <c r="I1085" i="13" s="1"/>
  <c r="F1084" i="13"/>
  <c r="G1084" i="13" s="1"/>
  <c r="F1083" i="13"/>
  <c r="G1083" i="13" s="1"/>
  <c r="F1082" i="13"/>
  <c r="G1082" i="13" s="1"/>
  <c r="F1081" i="13"/>
  <c r="G1081" i="13" s="1"/>
  <c r="I1081" i="13" s="1"/>
  <c r="F1080" i="13"/>
  <c r="G1080" i="13" s="1"/>
  <c r="F1079" i="13"/>
  <c r="G1079" i="13" s="1"/>
  <c r="F1078" i="13"/>
  <c r="G1078" i="13" s="1"/>
  <c r="F1077" i="13"/>
  <c r="G1077" i="13" s="1"/>
  <c r="F1076" i="13"/>
  <c r="G1076" i="13" s="1"/>
  <c r="I1076" i="13" s="1"/>
  <c r="F1075" i="13"/>
  <c r="F1074" i="13"/>
  <c r="G1074" i="13" s="1"/>
  <c r="I1074" i="13" s="1"/>
  <c r="F1073" i="13"/>
  <c r="G1073" i="13" s="1"/>
  <c r="I1073" i="13" s="1"/>
  <c r="F1072" i="13"/>
  <c r="G1072" i="13" s="1"/>
  <c r="I1072" i="13" s="1"/>
  <c r="F1071" i="13"/>
  <c r="G1071" i="13" s="1"/>
  <c r="I1071" i="13" s="1"/>
  <c r="F1070" i="13"/>
  <c r="G1070" i="13" s="1"/>
  <c r="I1070" i="13" s="1"/>
  <c r="F1069" i="13"/>
  <c r="G1069" i="13" s="1"/>
  <c r="I1069" i="13" s="1"/>
  <c r="F1068" i="13"/>
  <c r="G1068" i="13" s="1"/>
  <c r="I1068" i="13" s="1"/>
  <c r="F1067" i="13"/>
  <c r="G1067" i="13" s="1"/>
  <c r="I1067" i="13" s="1"/>
  <c r="F1066" i="13"/>
  <c r="G1066" i="13" s="1"/>
  <c r="I1066" i="13" s="1"/>
  <c r="F1065" i="13"/>
  <c r="G1065" i="13" s="1"/>
  <c r="I1065" i="13" s="1"/>
  <c r="F1064" i="13"/>
  <c r="G1064" i="13"/>
  <c r="I1064" i="13" s="1"/>
  <c r="F1063" i="13"/>
  <c r="G1063" i="13" s="1"/>
  <c r="I1063" i="13" s="1"/>
  <c r="F1062" i="13"/>
  <c r="G1062" i="13" s="1"/>
  <c r="I1062" i="13" s="1"/>
  <c r="F1061" i="13"/>
  <c r="G1061" i="13" s="1"/>
  <c r="E1060" i="13"/>
  <c r="D1060" i="13"/>
  <c r="C1060" i="13"/>
  <c r="F1012" i="13"/>
  <c r="G1012" i="13" s="1"/>
  <c r="E1011" i="13"/>
  <c r="D1011" i="13"/>
  <c r="C1011" i="13"/>
  <c r="F779" i="13"/>
  <c r="G779" i="13" s="1"/>
  <c r="I779" i="13" s="1"/>
  <c r="F778" i="13"/>
  <c r="G778" i="13"/>
  <c r="I778" i="13" s="1"/>
  <c r="F777" i="13"/>
  <c r="G777" i="13" s="1"/>
  <c r="I777" i="13" s="1"/>
  <c r="F776" i="13"/>
  <c r="G776" i="13" s="1"/>
  <c r="I776" i="13" s="1"/>
  <c r="F775" i="13"/>
  <c r="G775" i="13" s="1"/>
  <c r="I775" i="13" s="1"/>
  <c r="F774" i="13"/>
  <c r="G774" i="13" s="1"/>
  <c r="I774" i="13" s="1"/>
  <c r="F773" i="13"/>
  <c r="G773" i="13" s="1"/>
  <c r="I773" i="13" s="1"/>
  <c r="F772" i="13"/>
  <c r="G772" i="13" s="1"/>
  <c r="I772" i="13" s="1"/>
  <c r="F771" i="13"/>
  <c r="G771" i="13" s="1"/>
  <c r="I771" i="13" s="1"/>
  <c r="F770" i="13"/>
  <c r="G770" i="13" s="1"/>
  <c r="I770" i="13" s="1"/>
  <c r="F769" i="13"/>
  <c r="G769" i="13" s="1"/>
  <c r="I769" i="13" s="1"/>
  <c r="F768" i="13"/>
  <c r="G768" i="13" s="1"/>
  <c r="I768" i="13" s="1"/>
  <c r="F767" i="13"/>
  <c r="G767" i="13" s="1"/>
  <c r="I767" i="13" s="1"/>
  <c r="F766" i="13"/>
  <c r="G766" i="13" s="1"/>
  <c r="I766" i="13" s="1"/>
  <c r="F765" i="13"/>
  <c r="G765" i="13" s="1"/>
  <c r="I765" i="13" s="1"/>
  <c r="F764" i="13"/>
  <c r="G764" i="13" s="1"/>
  <c r="I764" i="13" s="1"/>
  <c r="F763" i="13"/>
  <c r="G763" i="13" s="1"/>
  <c r="I763" i="13" s="1"/>
  <c r="F762" i="13"/>
  <c r="G762" i="13"/>
  <c r="I762" i="13" s="1"/>
  <c r="F761" i="13"/>
  <c r="G761" i="13" s="1"/>
  <c r="I761" i="13" s="1"/>
  <c r="F760" i="13"/>
  <c r="G760" i="13" s="1"/>
  <c r="I760" i="13" s="1"/>
  <c r="F759" i="13"/>
  <c r="G759" i="13" s="1"/>
  <c r="I759" i="13" s="1"/>
  <c r="F758" i="13"/>
  <c r="G758" i="13"/>
  <c r="I758" i="13" s="1"/>
  <c r="F757" i="13"/>
  <c r="G757" i="13" s="1"/>
  <c r="I757" i="13" s="1"/>
  <c r="F756" i="13"/>
  <c r="G756" i="13" s="1"/>
  <c r="I756" i="13" s="1"/>
  <c r="F755" i="13"/>
  <c r="G755" i="13" s="1"/>
  <c r="I755" i="13" s="1"/>
  <c r="F754" i="13"/>
  <c r="G754" i="13" s="1"/>
  <c r="I754" i="13" s="1"/>
  <c r="F753" i="13"/>
  <c r="G753" i="13" s="1"/>
  <c r="I753" i="13" s="1"/>
  <c r="F752" i="13"/>
  <c r="G752" i="13" s="1"/>
  <c r="I752" i="13" s="1"/>
  <c r="F751" i="13"/>
  <c r="G751" i="13" s="1"/>
  <c r="I751" i="13" s="1"/>
  <c r="F750" i="13"/>
  <c r="G750" i="13" s="1"/>
  <c r="I750" i="13" s="1"/>
  <c r="F749" i="13"/>
  <c r="G749" i="13" s="1"/>
  <c r="I749" i="13" s="1"/>
  <c r="F748" i="13"/>
  <c r="G748" i="13" s="1"/>
  <c r="I748" i="13" s="1"/>
  <c r="F747" i="13"/>
  <c r="G747" i="13" s="1"/>
  <c r="I747" i="13" s="1"/>
  <c r="F746" i="13"/>
  <c r="G746" i="13" s="1"/>
  <c r="I746" i="13" s="1"/>
  <c r="M746" i="12"/>
  <c r="R746" i="12" s="1"/>
  <c r="M746" i="17"/>
  <c r="P746" i="17" s="1"/>
  <c r="F745" i="13"/>
  <c r="G745" i="13" s="1"/>
  <c r="I745" i="13" s="1"/>
  <c r="F744" i="13"/>
  <c r="G744" i="13" s="1"/>
  <c r="I744" i="13" s="1"/>
  <c r="F743" i="13"/>
  <c r="G743" i="13" s="1"/>
  <c r="I743" i="13" s="1"/>
  <c r="F742" i="13"/>
  <c r="G742" i="13" s="1"/>
  <c r="I742" i="13" s="1"/>
  <c r="F741" i="13"/>
  <c r="G741" i="13" s="1"/>
  <c r="I741" i="13" s="1"/>
  <c r="F740" i="13"/>
  <c r="G740" i="13" s="1"/>
  <c r="I740" i="13" s="1"/>
  <c r="F739" i="13"/>
  <c r="G739" i="13"/>
  <c r="I739" i="13" s="1"/>
  <c r="F738" i="13"/>
  <c r="G738" i="13" s="1"/>
  <c r="I738" i="13" s="1"/>
  <c r="F737" i="13"/>
  <c r="G737" i="13" s="1"/>
  <c r="I737" i="13" s="1"/>
  <c r="F736" i="13"/>
  <c r="G736" i="13" s="1"/>
  <c r="I736" i="13" s="1"/>
  <c r="F735" i="13"/>
  <c r="G735" i="13" s="1"/>
  <c r="I735" i="13" s="1"/>
  <c r="F734" i="13"/>
  <c r="G734" i="13" s="1"/>
  <c r="I734" i="13" s="1"/>
  <c r="F733" i="13"/>
  <c r="G733" i="13" s="1"/>
  <c r="I733" i="13" s="1"/>
  <c r="F732" i="13"/>
  <c r="G732" i="13" s="1"/>
  <c r="I732" i="13" s="1"/>
  <c r="F731" i="13"/>
  <c r="G731" i="13" s="1"/>
  <c r="I731" i="13" s="1"/>
  <c r="F730" i="13"/>
  <c r="G730" i="13" s="1"/>
  <c r="I730" i="13" s="1"/>
  <c r="F729" i="13"/>
  <c r="G729" i="13" s="1"/>
  <c r="I729" i="13" s="1"/>
  <c r="F728" i="13"/>
  <c r="G728" i="13" s="1"/>
  <c r="I728" i="13" s="1"/>
  <c r="F727" i="13"/>
  <c r="G727" i="13" s="1"/>
  <c r="I727" i="13" s="1"/>
  <c r="F726" i="13"/>
  <c r="G726" i="13" s="1"/>
  <c r="I726" i="13" s="1"/>
  <c r="F725" i="13"/>
  <c r="G725" i="13" s="1"/>
  <c r="I725" i="13" s="1"/>
  <c r="F724" i="13"/>
  <c r="G724" i="13" s="1"/>
  <c r="I724" i="13" s="1"/>
  <c r="F723" i="13"/>
  <c r="G723" i="13"/>
  <c r="I723" i="13" s="1"/>
  <c r="F722" i="13"/>
  <c r="G722" i="13" s="1"/>
  <c r="I722" i="13" s="1"/>
  <c r="F721" i="13"/>
  <c r="G721" i="13" s="1"/>
  <c r="I721" i="13" s="1"/>
  <c r="F720" i="13"/>
  <c r="G720" i="13" s="1"/>
  <c r="I720" i="13" s="1"/>
  <c r="F719" i="13"/>
  <c r="G719" i="13"/>
  <c r="I719" i="13" s="1"/>
  <c r="F718" i="13"/>
  <c r="G718" i="13" s="1"/>
  <c r="I718" i="13" s="1"/>
  <c r="F717" i="13"/>
  <c r="G717" i="13" s="1"/>
  <c r="I717" i="13" s="1"/>
  <c r="F716" i="13"/>
  <c r="G716" i="13" s="1"/>
  <c r="I716" i="13" s="1"/>
  <c r="F715" i="13"/>
  <c r="G715" i="13" s="1"/>
  <c r="I715" i="13" s="1"/>
  <c r="F714" i="13"/>
  <c r="G714" i="13" s="1"/>
  <c r="I714" i="13" s="1"/>
  <c r="F713" i="13"/>
  <c r="G713" i="13" s="1"/>
  <c r="I713" i="13" s="1"/>
  <c r="F712" i="13"/>
  <c r="G712" i="13" s="1"/>
  <c r="I712" i="13" s="1"/>
  <c r="F711" i="13"/>
  <c r="G711" i="13" s="1"/>
  <c r="I711" i="13" s="1"/>
  <c r="F710" i="13"/>
  <c r="G710" i="13" s="1"/>
  <c r="I710" i="13" s="1"/>
  <c r="F709" i="13"/>
  <c r="G709" i="13" s="1"/>
  <c r="I709" i="13" s="1"/>
  <c r="F708" i="13"/>
  <c r="G708" i="13" s="1"/>
  <c r="I708" i="13" s="1"/>
  <c r="F707" i="13"/>
  <c r="G707" i="13" s="1"/>
  <c r="I707" i="13" s="1"/>
  <c r="F706" i="13"/>
  <c r="G706" i="13" s="1"/>
  <c r="I706" i="13" s="1"/>
  <c r="F705" i="13"/>
  <c r="G705" i="13" s="1"/>
  <c r="I705" i="13" s="1"/>
  <c r="F704" i="13"/>
  <c r="G704" i="13" s="1"/>
  <c r="I704" i="13" s="1"/>
  <c r="F703" i="13"/>
  <c r="G703" i="13"/>
  <c r="I703" i="13" s="1"/>
  <c r="F702" i="13"/>
  <c r="G702" i="13" s="1"/>
  <c r="I702" i="13" s="1"/>
  <c r="I702" i="14"/>
  <c r="L702" i="14" s="1"/>
  <c r="I702" i="18"/>
  <c r="M702" i="18" s="1"/>
  <c r="M702" i="12"/>
  <c r="R702" i="12" s="1"/>
  <c r="M702" i="17"/>
  <c r="P702" i="17" s="1"/>
  <c r="F701" i="13"/>
  <c r="G701" i="13" s="1"/>
  <c r="I701" i="13" s="1"/>
  <c r="F700" i="13"/>
  <c r="G700" i="13" s="1"/>
  <c r="I700" i="13" s="1"/>
  <c r="F699" i="13"/>
  <c r="G699" i="13" s="1"/>
  <c r="I699" i="13" s="1"/>
  <c r="F698" i="13"/>
  <c r="G698" i="13" s="1"/>
  <c r="I698" i="13" s="1"/>
  <c r="F697" i="13"/>
  <c r="G697" i="13" s="1"/>
  <c r="I697" i="13" s="1"/>
  <c r="F696" i="13"/>
  <c r="G696" i="13" s="1"/>
  <c r="I696" i="13" s="1"/>
  <c r="F695" i="13"/>
  <c r="G695" i="13" s="1"/>
  <c r="I695" i="13" s="1"/>
  <c r="F694" i="13"/>
  <c r="G694" i="13" s="1"/>
  <c r="I694" i="13" s="1"/>
  <c r="F693" i="13"/>
  <c r="G693" i="13"/>
  <c r="I693" i="13" s="1"/>
  <c r="F692" i="13"/>
  <c r="G692" i="13" s="1"/>
  <c r="I692" i="13" s="1"/>
  <c r="F691" i="13"/>
  <c r="G691" i="13" s="1"/>
  <c r="I691" i="13" s="1"/>
  <c r="F690" i="13"/>
  <c r="G690" i="13" s="1"/>
  <c r="I690" i="13" s="1"/>
  <c r="F689" i="13"/>
  <c r="G689" i="13"/>
  <c r="I689" i="13" s="1"/>
  <c r="F688" i="13"/>
  <c r="G688" i="13" s="1"/>
  <c r="I688" i="13" s="1"/>
  <c r="F687" i="13"/>
  <c r="G687" i="13" s="1"/>
  <c r="I687" i="13" s="1"/>
  <c r="F686" i="13"/>
  <c r="G686" i="13" s="1"/>
  <c r="I686" i="13" s="1"/>
  <c r="F685" i="13"/>
  <c r="G685" i="13" s="1"/>
  <c r="I685" i="13" s="1"/>
  <c r="F684" i="13"/>
  <c r="G684" i="13" s="1"/>
  <c r="I684" i="13" s="1"/>
  <c r="F683" i="13"/>
  <c r="G683" i="13" s="1"/>
  <c r="I683" i="13" s="1"/>
  <c r="F682" i="13"/>
  <c r="G682" i="13" s="1"/>
  <c r="I682" i="13" s="1"/>
  <c r="F681" i="13"/>
  <c r="G681" i="13" s="1"/>
  <c r="I681" i="13" s="1"/>
  <c r="F680" i="13"/>
  <c r="G680" i="13" s="1"/>
  <c r="I680" i="13" s="1"/>
  <c r="F679" i="13"/>
  <c r="G679" i="13" s="1"/>
  <c r="I679" i="13" s="1"/>
  <c r="F678" i="13"/>
  <c r="G678" i="13" s="1"/>
  <c r="I678" i="13" s="1"/>
  <c r="F677" i="13"/>
  <c r="G677" i="13" s="1"/>
  <c r="I677" i="13" s="1"/>
  <c r="F676" i="13"/>
  <c r="G676" i="13" s="1"/>
  <c r="I676" i="13" s="1"/>
  <c r="F675" i="13"/>
  <c r="G675" i="13" s="1"/>
  <c r="I675" i="13" s="1"/>
  <c r="F674" i="13"/>
  <c r="G674" i="13" s="1"/>
  <c r="I674" i="13" s="1"/>
  <c r="F673" i="13"/>
  <c r="G673" i="13" s="1"/>
  <c r="I673" i="13" s="1"/>
  <c r="F672" i="13"/>
  <c r="G672" i="13" s="1"/>
  <c r="I672" i="13" s="1"/>
  <c r="F671" i="13"/>
  <c r="G671" i="13" s="1"/>
  <c r="I671" i="13" s="1"/>
  <c r="F670" i="13"/>
  <c r="E668" i="13"/>
  <c r="D668" i="13"/>
  <c r="C668" i="13"/>
  <c r="F625" i="13"/>
  <c r="G625" i="13" s="1"/>
  <c r="F617" i="13"/>
  <c r="G617" i="13" s="1"/>
  <c r="I617" i="13" s="1"/>
  <c r="F614" i="13"/>
  <c r="G614" i="13" s="1"/>
  <c r="F613" i="13"/>
  <c r="G613" i="13" s="1"/>
  <c r="I613" i="13" s="1"/>
  <c r="F526" i="13"/>
  <c r="G526" i="13" s="1"/>
  <c r="F522" i="13"/>
  <c r="G522" i="13" s="1"/>
  <c r="F514" i="13"/>
  <c r="G514" i="13" s="1"/>
  <c r="F513" i="13"/>
  <c r="G513" i="13" s="1"/>
  <c r="F512" i="13"/>
  <c r="G512" i="13" s="1"/>
  <c r="F511" i="13"/>
  <c r="G511" i="13" s="1"/>
  <c r="F510" i="13"/>
  <c r="G510" i="13" s="1"/>
  <c r="F509" i="13"/>
  <c r="G509" i="13" s="1"/>
  <c r="E492" i="13"/>
  <c r="D492" i="13"/>
  <c r="C492" i="13"/>
  <c r="I347" i="13"/>
  <c r="I346" i="13"/>
  <c r="I345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5" i="9"/>
  <c r="L245" i="9" s="1"/>
  <c r="M245" i="12"/>
  <c r="R245" i="12"/>
  <c r="M245" i="17"/>
  <c r="P245" i="17" s="1"/>
  <c r="I244" i="13"/>
  <c r="I243" i="13"/>
  <c r="I242" i="13"/>
  <c r="I241" i="13"/>
  <c r="I241" i="9"/>
  <c r="L241" i="9" s="1"/>
  <c r="M241" i="12"/>
  <c r="R241" i="12" s="1"/>
  <c r="M241" i="17"/>
  <c r="P241" i="17" s="1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9" i="9"/>
  <c r="L229" i="9" s="1"/>
  <c r="M229" i="12"/>
  <c r="R229" i="12" s="1"/>
  <c r="M229" i="17"/>
  <c r="P229" i="17" s="1"/>
  <c r="I228" i="13"/>
  <c r="I227" i="13"/>
  <c r="I226" i="13"/>
  <c r="I225" i="13"/>
  <c r="I224" i="13"/>
  <c r="I223" i="13"/>
  <c r="I222" i="13"/>
  <c r="I221" i="13"/>
  <c r="I221" i="9"/>
  <c r="L221" i="9" s="1"/>
  <c r="M221" i="12"/>
  <c r="R221" i="12"/>
  <c r="M221" i="17"/>
  <c r="P221" i="17" s="1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9" i="9"/>
  <c r="L209" i="9" s="1"/>
  <c r="M209" i="12"/>
  <c r="R209" i="12" s="1"/>
  <c r="M209" i="17"/>
  <c r="P209" i="17" s="1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7" i="9"/>
  <c r="L197" i="9" s="1"/>
  <c r="M197" i="12"/>
  <c r="R197" i="12" s="1"/>
  <c r="M197" i="17"/>
  <c r="P197" i="17" s="1"/>
  <c r="I196" i="13"/>
  <c r="I195" i="13"/>
  <c r="I194" i="13"/>
  <c r="I193" i="13"/>
  <c r="I192" i="13"/>
  <c r="I191" i="13"/>
  <c r="I190" i="13"/>
  <c r="I189" i="13"/>
  <c r="I189" i="9"/>
  <c r="L189" i="9" s="1"/>
  <c r="M189" i="12"/>
  <c r="R189" i="12" s="1"/>
  <c r="M189" i="17"/>
  <c r="P189" i="17" s="1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7" i="9"/>
  <c r="L97" i="9" s="1"/>
  <c r="M97" i="12"/>
  <c r="R97" i="12" s="1"/>
  <c r="M97" i="17"/>
  <c r="P97" i="17" s="1"/>
  <c r="I96" i="13"/>
  <c r="I95" i="13"/>
  <c r="I94" i="13"/>
  <c r="I93" i="13"/>
  <c r="I92" i="13"/>
  <c r="I91" i="13"/>
  <c r="I90" i="13"/>
  <c r="I89" i="13"/>
  <c r="I88" i="13"/>
  <c r="I87" i="13"/>
  <c r="I86" i="13"/>
  <c r="I84" i="13"/>
  <c r="E82" i="13"/>
  <c r="D82" i="13"/>
  <c r="C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82" i="13" s="1"/>
  <c r="F68" i="13"/>
  <c r="F67" i="13"/>
  <c r="E65" i="13"/>
  <c r="D65" i="13"/>
  <c r="C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1098" i="17"/>
  <c r="F1097" i="17"/>
  <c r="P1097" i="17" s="1"/>
  <c r="F1096" i="17"/>
  <c r="F1095" i="17"/>
  <c r="P1095" i="17" s="1"/>
  <c r="F1094" i="17"/>
  <c r="F1093" i="17"/>
  <c r="P1093" i="17"/>
  <c r="F1092" i="17"/>
  <c r="F1091" i="17"/>
  <c r="P1091" i="17" s="1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M1012" i="17"/>
  <c r="F1012" i="17"/>
  <c r="F781" i="17"/>
  <c r="F493" i="17"/>
  <c r="F350" i="17"/>
  <c r="M83" i="17"/>
  <c r="F83" i="17"/>
  <c r="H1101" i="17"/>
  <c r="G1101" i="17"/>
  <c r="E1101" i="17"/>
  <c r="M1061" i="12"/>
  <c r="F1061" i="12"/>
  <c r="M1012" i="12"/>
  <c r="J781" i="12"/>
  <c r="F781" i="12"/>
  <c r="M669" i="12"/>
  <c r="J669" i="12"/>
  <c r="F669" i="12"/>
  <c r="H1101" i="12"/>
  <c r="Q510" i="12"/>
  <c r="F493" i="12"/>
  <c r="F350" i="12"/>
  <c r="F83" i="12"/>
  <c r="I1012" i="18"/>
  <c r="L1009" i="18"/>
  <c r="L1008" i="18"/>
  <c r="L1007" i="18"/>
  <c r="L1006" i="18"/>
  <c r="L1005" i="18"/>
  <c r="L1004" i="18"/>
  <c r="L1003" i="18"/>
  <c r="L1002" i="18"/>
  <c r="L1001" i="18"/>
  <c r="L1000" i="18"/>
  <c r="L999" i="18"/>
  <c r="L998" i="18"/>
  <c r="L997" i="18"/>
  <c r="L996" i="18"/>
  <c r="L995" i="18"/>
  <c r="L994" i="18"/>
  <c r="L993" i="18"/>
  <c r="L992" i="18"/>
  <c r="L991" i="18"/>
  <c r="L990" i="18"/>
  <c r="L989" i="18"/>
  <c r="L988" i="18"/>
  <c r="L987" i="18"/>
  <c r="L986" i="18"/>
  <c r="L985" i="18"/>
  <c r="L984" i="18"/>
  <c r="L983" i="18"/>
  <c r="L981" i="18"/>
  <c r="L980" i="18"/>
  <c r="L979" i="18"/>
  <c r="L978" i="18"/>
  <c r="L977" i="18"/>
  <c r="L976" i="18"/>
  <c r="L975" i="18"/>
  <c r="L974" i="18"/>
  <c r="L973" i="18"/>
  <c r="L972" i="18"/>
  <c r="L971" i="18"/>
  <c r="L970" i="18"/>
  <c r="L969" i="18"/>
  <c r="L968" i="18"/>
  <c r="L967" i="18"/>
  <c r="L966" i="18"/>
  <c r="L965" i="18"/>
  <c r="L964" i="18"/>
  <c r="L963" i="18"/>
  <c r="L962" i="18"/>
  <c r="L961" i="18"/>
  <c r="L960" i="18"/>
  <c r="L959" i="18"/>
  <c r="L958" i="18"/>
  <c r="L957" i="18"/>
  <c r="L956" i="18"/>
  <c r="L955" i="18"/>
  <c r="L954" i="18"/>
  <c r="L953" i="18"/>
  <c r="L952" i="18"/>
  <c r="L951" i="18"/>
  <c r="L950" i="18"/>
  <c r="L949" i="18"/>
  <c r="L948" i="18"/>
  <c r="L947" i="18"/>
  <c r="L946" i="18"/>
  <c r="L945" i="18"/>
  <c r="L944" i="18"/>
  <c r="L943" i="18"/>
  <c r="L942" i="18"/>
  <c r="L941" i="18"/>
  <c r="L940" i="18"/>
  <c r="L939" i="18"/>
  <c r="L938" i="18"/>
  <c r="L937" i="18"/>
  <c r="L936" i="18"/>
  <c r="L935" i="18"/>
  <c r="L934" i="18"/>
  <c r="L933" i="18"/>
  <c r="L932" i="18"/>
  <c r="L931" i="18"/>
  <c r="L930" i="18"/>
  <c r="L926" i="18"/>
  <c r="L925" i="18"/>
  <c r="L923" i="18"/>
  <c r="L921" i="18"/>
  <c r="L920" i="18"/>
  <c r="L919" i="18"/>
  <c r="L918" i="18"/>
  <c r="L917" i="18"/>
  <c r="L916" i="18"/>
  <c r="L915" i="18"/>
  <c r="L914" i="18"/>
  <c r="L913" i="18"/>
  <c r="L912" i="18"/>
  <c r="L911" i="18"/>
  <c r="L910" i="18"/>
  <c r="L909" i="18"/>
  <c r="L908" i="18"/>
  <c r="L907" i="18"/>
  <c r="L906" i="18"/>
  <c r="L905" i="18"/>
  <c r="L904" i="18"/>
  <c r="L903" i="18"/>
  <c r="L902" i="18"/>
  <c r="L901" i="18"/>
  <c r="L900" i="18"/>
  <c r="L899" i="18"/>
  <c r="L898" i="18"/>
  <c r="L897" i="18"/>
  <c r="L894" i="18"/>
  <c r="L893" i="18"/>
  <c r="L892" i="18"/>
  <c r="L891" i="18"/>
  <c r="L890" i="18"/>
  <c r="L889" i="18"/>
  <c r="L888" i="18"/>
  <c r="L887" i="18"/>
  <c r="L886" i="18"/>
  <c r="L885" i="18"/>
  <c r="L883" i="18"/>
  <c r="L882" i="18"/>
  <c r="L881" i="18"/>
  <c r="L880" i="18"/>
  <c r="L879" i="18"/>
  <c r="L878" i="18"/>
  <c r="L877" i="18"/>
  <c r="L876" i="18"/>
  <c r="L875" i="18"/>
  <c r="L874" i="18"/>
  <c r="L873" i="18"/>
  <c r="L872" i="18"/>
  <c r="L871" i="18"/>
  <c r="L870" i="18"/>
  <c r="L869" i="18"/>
  <c r="L868" i="18"/>
  <c r="L867" i="18"/>
  <c r="L866" i="18"/>
  <c r="L865" i="18"/>
  <c r="L864" i="18"/>
  <c r="L863" i="18"/>
  <c r="L862" i="18"/>
  <c r="L861" i="18"/>
  <c r="L860" i="18"/>
  <c r="L859" i="18"/>
  <c r="L858" i="18"/>
  <c r="L857" i="18"/>
  <c r="L856" i="18"/>
  <c r="L855" i="18"/>
  <c r="L853" i="18"/>
  <c r="L848" i="18"/>
  <c r="L847" i="18"/>
  <c r="L845" i="18"/>
  <c r="L844" i="18"/>
  <c r="L843" i="18"/>
  <c r="L842" i="18"/>
  <c r="L841" i="18"/>
  <c r="L840" i="18"/>
  <c r="L839" i="18"/>
  <c r="L838" i="18"/>
  <c r="L837" i="18"/>
  <c r="L836" i="18"/>
  <c r="L835" i="18"/>
  <c r="L834" i="18"/>
  <c r="L833" i="18"/>
  <c r="L832" i="18"/>
  <c r="L831" i="18"/>
  <c r="L830" i="18"/>
  <c r="L829" i="18"/>
  <c r="L828" i="18"/>
  <c r="L827" i="18"/>
  <c r="L826" i="18"/>
  <c r="L825" i="18"/>
  <c r="L824" i="18"/>
  <c r="L822" i="18"/>
  <c r="L821" i="18"/>
  <c r="L820" i="18"/>
  <c r="L819" i="18"/>
  <c r="L818" i="18"/>
  <c r="L817" i="18"/>
  <c r="L816" i="18"/>
  <c r="L815" i="18"/>
  <c r="L814" i="18"/>
  <c r="L813" i="18"/>
  <c r="L810" i="18"/>
  <c r="L806" i="18"/>
  <c r="L660" i="18"/>
  <c r="L659" i="18"/>
  <c r="L658" i="18"/>
  <c r="L657" i="18"/>
  <c r="L656" i="18"/>
  <c r="L655" i="18"/>
  <c r="L654" i="18"/>
  <c r="L653" i="18"/>
  <c r="L652" i="18"/>
  <c r="L651" i="18"/>
  <c r="L650" i="18"/>
  <c r="L649" i="18"/>
  <c r="L648" i="18"/>
  <c r="L647" i="18"/>
  <c r="L646" i="18"/>
  <c r="L645" i="18"/>
  <c r="L643" i="18"/>
  <c r="L642" i="18"/>
  <c r="L641" i="18"/>
  <c r="L640" i="18"/>
  <c r="L639" i="18"/>
  <c r="L638" i="18"/>
  <c r="L637" i="18"/>
  <c r="L636" i="18"/>
  <c r="L634" i="18"/>
  <c r="L629" i="18"/>
  <c r="L628" i="18"/>
  <c r="L627" i="18"/>
  <c r="L626" i="18"/>
  <c r="L625" i="18"/>
  <c r="L624" i="18"/>
  <c r="L623" i="18"/>
  <c r="L622" i="18"/>
  <c r="L621" i="18"/>
  <c r="L620" i="18"/>
  <c r="L619" i="18"/>
  <c r="L618" i="18"/>
  <c r="L617" i="18"/>
  <c r="L616" i="18"/>
  <c r="L615" i="18"/>
  <c r="L614" i="18"/>
  <c r="L613" i="18"/>
  <c r="L612" i="18"/>
  <c r="L611" i="18"/>
  <c r="L606" i="18"/>
  <c r="L605" i="18"/>
  <c r="L604" i="18"/>
  <c r="L603" i="18"/>
  <c r="L602" i="18"/>
  <c r="L601" i="18"/>
  <c r="L600" i="18"/>
  <c r="L599" i="18"/>
  <c r="L598" i="18"/>
  <c r="L597" i="18"/>
  <c r="L596" i="18"/>
  <c r="L595" i="18"/>
  <c r="L594" i="18"/>
  <c r="L593" i="18"/>
  <c r="L592" i="18"/>
  <c r="L591" i="18"/>
  <c r="L586" i="18"/>
  <c r="L585" i="18"/>
  <c r="L584" i="18"/>
  <c r="L583" i="18"/>
  <c r="L582" i="18"/>
  <c r="L581" i="18"/>
  <c r="L580" i="18"/>
  <c r="L579" i="18"/>
  <c r="L578" i="18"/>
  <c r="L577" i="18"/>
  <c r="L576" i="18"/>
  <c r="L575" i="18"/>
  <c r="L574" i="18"/>
  <c r="L573" i="18"/>
  <c r="L572" i="18"/>
  <c r="L571" i="18"/>
  <c r="L570" i="18"/>
  <c r="L569" i="18"/>
  <c r="L568" i="18"/>
  <c r="L567" i="18"/>
  <c r="L566" i="18"/>
  <c r="L565" i="18"/>
  <c r="L564" i="18"/>
  <c r="L563" i="18"/>
  <c r="L562" i="18"/>
  <c r="L561" i="18"/>
  <c r="L560" i="18"/>
  <c r="L559" i="18"/>
  <c r="L558" i="18"/>
  <c r="L557" i="18"/>
  <c r="L556" i="18"/>
  <c r="L555" i="18"/>
  <c r="L554" i="18"/>
  <c r="L548" i="18"/>
  <c r="L547" i="18"/>
  <c r="L546" i="18"/>
  <c r="L545" i="18"/>
  <c r="L544" i="18"/>
  <c r="L543" i="18"/>
  <c r="L542" i="18"/>
  <c r="L541" i="18"/>
  <c r="L540" i="18"/>
  <c r="L539" i="18"/>
  <c r="L538" i="18"/>
  <c r="L537" i="18"/>
  <c r="L536" i="18"/>
  <c r="L535" i="18"/>
  <c r="L534" i="18"/>
  <c r="L533" i="18"/>
  <c r="L532" i="18"/>
  <c r="L531" i="18"/>
  <c r="L530" i="18"/>
  <c r="L529" i="18"/>
  <c r="L528" i="18"/>
  <c r="L527" i="18"/>
  <c r="L526" i="18"/>
  <c r="L525" i="18"/>
  <c r="L524" i="18"/>
  <c r="L523" i="18"/>
  <c r="L522" i="18"/>
  <c r="L521" i="18"/>
  <c r="L520" i="18"/>
  <c r="L519" i="18"/>
  <c r="L518" i="18"/>
  <c r="L516" i="18"/>
  <c r="L515" i="18"/>
  <c r="L514" i="18"/>
  <c r="L513" i="18"/>
  <c r="L512" i="18"/>
  <c r="L511" i="18"/>
  <c r="L510" i="18"/>
  <c r="L509" i="18"/>
  <c r="L508" i="18"/>
  <c r="L507" i="18"/>
  <c r="L506" i="18"/>
  <c r="L505" i="18"/>
  <c r="L504" i="18"/>
  <c r="L502" i="18"/>
  <c r="L501" i="18"/>
  <c r="L491" i="18"/>
  <c r="L490" i="18"/>
  <c r="L489" i="18"/>
  <c r="L488" i="18"/>
  <c r="L487" i="18"/>
  <c r="L486" i="18"/>
  <c r="L485" i="18"/>
  <c r="L484" i="18"/>
  <c r="L483" i="18"/>
  <c r="L482" i="18"/>
  <c r="L481" i="18"/>
  <c r="L480" i="18"/>
  <c r="L479" i="18"/>
  <c r="L478" i="18"/>
  <c r="L477" i="18"/>
  <c r="L476" i="18"/>
  <c r="L475" i="18"/>
  <c r="L474" i="18"/>
  <c r="L473" i="18"/>
  <c r="L472" i="18"/>
  <c r="L471" i="18"/>
  <c r="L470" i="18"/>
  <c r="L469" i="18"/>
  <c r="L468" i="18"/>
  <c r="L467" i="18"/>
  <c r="L466" i="18"/>
  <c r="L465" i="18"/>
  <c r="L464" i="18"/>
  <c r="L463" i="18"/>
  <c r="L462" i="18"/>
  <c r="L461" i="18"/>
  <c r="L460" i="18"/>
  <c r="L459" i="18"/>
  <c r="L458" i="18"/>
  <c r="L457" i="18"/>
  <c r="L456" i="18"/>
  <c r="L455" i="18"/>
  <c r="L454" i="18"/>
  <c r="L453" i="18"/>
  <c r="L452" i="18"/>
  <c r="L451" i="18"/>
  <c r="L450" i="18"/>
  <c r="L449" i="18"/>
  <c r="L448" i="18"/>
  <c r="L447" i="18"/>
  <c r="L446" i="18"/>
  <c r="L445" i="18"/>
  <c r="L444" i="18"/>
  <c r="L443" i="18"/>
  <c r="L442" i="18"/>
  <c r="L441" i="18"/>
  <c r="L440" i="18"/>
  <c r="L439" i="18"/>
  <c r="L438" i="18"/>
  <c r="L437" i="18"/>
  <c r="L436" i="18"/>
  <c r="L435" i="18"/>
  <c r="L434" i="18"/>
  <c r="L433" i="18"/>
  <c r="L432" i="18"/>
  <c r="L431" i="18"/>
  <c r="L430" i="18"/>
  <c r="L429" i="18"/>
  <c r="L428" i="18"/>
  <c r="L427" i="18"/>
  <c r="L426" i="18"/>
  <c r="L425" i="18"/>
  <c r="L424" i="18"/>
  <c r="L423" i="18"/>
  <c r="L422" i="18"/>
  <c r="L421" i="18"/>
  <c r="L420" i="18"/>
  <c r="L419" i="18"/>
  <c r="L418" i="18"/>
  <c r="L417" i="18"/>
  <c r="L416" i="18"/>
  <c r="L415" i="18"/>
  <c r="L414" i="18"/>
  <c r="L413" i="18"/>
  <c r="L412" i="18"/>
  <c r="L411" i="18"/>
  <c r="L410" i="18"/>
  <c r="L409" i="18"/>
  <c r="L408" i="18"/>
  <c r="L407" i="18"/>
  <c r="L406" i="18"/>
  <c r="L405" i="18"/>
  <c r="L404" i="18"/>
  <c r="L403" i="18"/>
  <c r="L402" i="18"/>
  <c r="L401" i="18"/>
  <c r="L400" i="18"/>
  <c r="L399" i="18"/>
  <c r="L398" i="18"/>
  <c r="L397" i="18"/>
  <c r="L396" i="18"/>
  <c r="L395" i="18"/>
  <c r="L394" i="18"/>
  <c r="L393" i="18"/>
  <c r="L392" i="18"/>
  <c r="L391" i="18"/>
  <c r="L390" i="18"/>
  <c r="L389" i="18"/>
  <c r="L388" i="18"/>
  <c r="L387" i="18"/>
  <c r="L386" i="18"/>
  <c r="L385" i="18"/>
  <c r="L384" i="18"/>
  <c r="L383" i="18"/>
  <c r="L382" i="18"/>
  <c r="L381" i="18"/>
  <c r="L380" i="18"/>
  <c r="L379" i="18"/>
  <c r="L350" i="18"/>
  <c r="L347" i="18"/>
  <c r="L346" i="18"/>
  <c r="L345" i="18"/>
  <c r="L343" i="18"/>
  <c r="L342" i="18"/>
  <c r="L341" i="18"/>
  <c r="L340" i="18"/>
  <c r="L339" i="18"/>
  <c r="L338" i="18"/>
  <c r="L337" i="18"/>
  <c r="L336" i="18"/>
  <c r="L335" i="18"/>
  <c r="L334" i="18"/>
  <c r="L333" i="18"/>
  <c r="L332" i="18"/>
  <c r="L331" i="18"/>
  <c r="L330" i="18"/>
  <c r="L329" i="18"/>
  <c r="L328" i="18"/>
  <c r="L327" i="18"/>
  <c r="L326" i="18"/>
  <c r="L325" i="18"/>
  <c r="L324" i="18"/>
  <c r="L323" i="18"/>
  <c r="L322" i="18"/>
  <c r="L321" i="18"/>
  <c r="L320" i="18"/>
  <c r="L319" i="18"/>
  <c r="L318" i="18"/>
  <c r="L317" i="18"/>
  <c r="L316" i="18"/>
  <c r="L315" i="18"/>
  <c r="L314" i="18"/>
  <c r="L313" i="18"/>
  <c r="L312" i="18"/>
  <c r="L311" i="18"/>
  <c r="L310" i="18"/>
  <c r="L309" i="18"/>
  <c r="L308" i="18"/>
  <c r="L307" i="18"/>
  <c r="L306" i="18"/>
  <c r="L305" i="18"/>
  <c r="L304" i="18"/>
  <c r="L303" i="18"/>
  <c r="L302" i="18"/>
  <c r="L301" i="18"/>
  <c r="L300" i="18"/>
  <c r="L299" i="18"/>
  <c r="L298" i="18"/>
  <c r="L297" i="18"/>
  <c r="L296" i="18"/>
  <c r="L295" i="18"/>
  <c r="L294" i="18"/>
  <c r="L292" i="18"/>
  <c r="L291" i="18"/>
  <c r="L290" i="18"/>
  <c r="L289" i="18"/>
  <c r="L288" i="18"/>
  <c r="L287" i="18"/>
  <c r="L286" i="18"/>
  <c r="L285" i="18"/>
  <c r="L284" i="18"/>
  <c r="L283" i="18"/>
  <c r="L282" i="18"/>
  <c r="L281" i="18"/>
  <c r="L280" i="18"/>
  <c r="L279" i="18"/>
  <c r="L278" i="18"/>
  <c r="L277" i="18"/>
  <c r="L276" i="18"/>
  <c r="L275" i="18"/>
  <c r="L274" i="18"/>
  <c r="L273" i="18"/>
  <c r="L272" i="18"/>
  <c r="L271" i="18"/>
  <c r="L270" i="18"/>
  <c r="L269" i="18"/>
  <c r="L268" i="18"/>
  <c r="L267" i="18"/>
  <c r="L266" i="18"/>
  <c r="L265" i="18"/>
  <c r="L264" i="18"/>
  <c r="L263" i="18"/>
  <c r="L262" i="18"/>
  <c r="L261" i="18"/>
  <c r="L260" i="18"/>
  <c r="L259" i="18"/>
  <c r="L258" i="18"/>
  <c r="L257" i="18"/>
  <c r="L256" i="18"/>
  <c r="L255" i="18"/>
  <c r="L254" i="18"/>
  <c r="L253" i="18"/>
  <c r="L252" i="18"/>
  <c r="L251" i="18"/>
  <c r="L250" i="18"/>
  <c r="L249" i="18"/>
  <c r="L248" i="18"/>
  <c r="L247" i="18"/>
  <c r="L246" i="18"/>
  <c r="L245" i="18"/>
  <c r="L244" i="18"/>
  <c r="L243" i="18"/>
  <c r="L242" i="18"/>
  <c r="L241" i="18"/>
  <c r="L240" i="18"/>
  <c r="L239" i="18"/>
  <c r="L238" i="18"/>
  <c r="L237" i="18"/>
  <c r="L235" i="18"/>
  <c r="L234" i="18"/>
  <c r="L233" i="18"/>
  <c r="L232" i="18"/>
  <c r="L231" i="18"/>
  <c r="L230" i="18"/>
  <c r="L229" i="18"/>
  <c r="L228" i="18"/>
  <c r="L227" i="18"/>
  <c r="L226" i="18"/>
  <c r="L225" i="18"/>
  <c r="L224" i="18"/>
  <c r="L223" i="18"/>
  <c r="L222" i="18"/>
  <c r="L221" i="18"/>
  <c r="L220" i="18"/>
  <c r="L219" i="18"/>
  <c r="L218" i="18"/>
  <c r="L217" i="18"/>
  <c r="L216" i="18"/>
  <c r="L215" i="18"/>
  <c r="L214" i="18"/>
  <c r="L213" i="18"/>
  <c r="L212" i="18"/>
  <c r="L211" i="18"/>
  <c r="L210" i="18"/>
  <c r="L209" i="18"/>
  <c r="L208" i="18"/>
  <c r="L207" i="18"/>
  <c r="L206" i="18"/>
  <c r="L205" i="18"/>
  <c r="L204" i="18"/>
  <c r="L202" i="18"/>
  <c r="L201" i="18"/>
  <c r="L200" i="18"/>
  <c r="L199" i="18"/>
  <c r="L198" i="18"/>
  <c r="L197" i="18"/>
  <c r="L196" i="18"/>
  <c r="L195" i="18"/>
  <c r="L194" i="18"/>
  <c r="L193" i="18"/>
  <c r="L192" i="18"/>
  <c r="L191" i="18"/>
  <c r="L190" i="18"/>
  <c r="L189" i="18"/>
  <c r="L188" i="18"/>
  <c r="L187" i="18"/>
  <c r="L185" i="18"/>
  <c r="L183" i="18"/>
  <c r="L182" i="18"/>
  <c r="L181" i="18"/>
  <c r="L180" i="18"/>
  <c r="L179" i="18"/>
  <c r="L177" i="18"/>
  <c r="L176" i="18"/>
  <c r="L175" i="18"/>
  <c r="L174" i="18"/>
  <c r="L173" i="18"/>
  <c r="L172" i="18"/>
  <c r="L171" i="18"/>
  <c r="L170" i="18"/>
  <c r="L169" i="18"/>
  <c r="L168" i="18"/>
  <c r="L167" i="18"/>
  <c r="L166" i="18"/>
  <c r="L165" i="18"/>
  <c r="L164" i="18"/>
  <c r="L163" i="18"/>
  <c r="L162" i="18"/>
  <c r="L161" i="18"/>
  <c r="L160" i="18"/>
  <c r="L159" i="18"/>
  <c r="L158" i="18"/>
  <c r="L157" i="18"/>
  <c r="L156" i="18"/>
  <c r="L155" i="18"/>
  <c r="L154" i="18"/>
  <c r="L153" i="18"/>
  <c r="L152" i="18"/>
  <c r="L151" i="18"/>
  <c r="L149" i="18"/>
  <c r="L148" i="18"/>
  <c r="L147" i="18"/>
  <c r="L146" i="18"/>
  <c r="L145" i="18"/>
  <c r="L144" i="18"/>
  <c r="L142" i="18"/>
  <c r="L141" i="18"/>
  <c r="L139" i="18"/>
  <c r="L137" i="18"/>
  <c r="L134" i="18"/>
  <c r="L133" i="18"/>
  <c r="L131" i="18"/>
  <c r="L130" i="18"/>
  <c r="L129" i="18"/>
  <c r="L128" i="18"/>
  <c r="L126" i="18"/>
  <c r="L125" i="18"/>
  <c r="L123" i="18"/>
  <c r="L122" i="18"/>
  <c r="L121" i="18"/>
  <c r="L120" i="18"/>
  <c r="L118" i="18"/>
  <c r="L117" i="18"/>
  <c r="L115" i="18"/>
  <c r="L114" i="18"/>
  <c r="L112" i="18"/>
  <c r="L111" i="18"/>
  <c r="L110" i="18"/>
  <c r="L109" i="18"/>
  <c r="L108" i="18"/>
  <c r="L106" i="18"/>
  <c r="L105" i="18"/>
  <c r="L104" i="18"/>
  <c r="L103" i="18"/>
  <c r="L102" i="18"/>
  <c r="L101" i="18"/>
  <c r="L100" i="18"/>
  <c r="L99" i="18"/>
  <c r="L98" i="18"/>
  <c r="L97" i="18"/>
  <c r="L96" i="18"/>
  <c r="L95" i="18"/>
  <c r="L94" i="18"/>
  <c r="L93" i="18"/>
  <c r="L92" i="18"/>
  <c r="L91" i="18"/>
  <c r="L90" i="18"/>
  <c r="L89" i="18"/>
  <c r="L88" i="18"/>
  <c r="L87" i="18"/>
  <c r="L86" i="18"/>
  <c r="L85" i="18"/>
  <c r="L84" i="18"/>
  <c r="I83" i="18"/>
  <c r="F83" i="18"/>
  <c r="E1101" i="18"/>
  <c r="D1101" i="18"/>
  <c r="I1061" i="14"/>
  <c r="F1061" i="14"/>
  <c r="I83" i="14"/>
  <c r="F350" i="8"/>
  <c r="D1101" i="8"/>
  <c r="C82" i="11"/>
  <c r="F81" i="11"/>
  <c r="G81" i="11" s="1"/>
  <c r="H81" i="11" s="1"/>
  <c r="I81" i="11" s="1"/>
  <c r="L81" i="11" s="1"/>
  <c r="F80" i="11"/>
  <c r="G80" i="11" s="1"/>
  <c r="H80" i="11" s="1"/>
  <c r="I80" i="11" s="1"/>
  <c r="L80" i="11" s="1"/>
  <c r="F79" i="11"/>
  <c r="G79" i="11" s="1"/>
  <c r="H79" i="11" s="1"/>
  <c r="I79" i="11" s="1"/>
  <c r="L79" i="11" s="1"/>
  <c r="F78" i="11"/>
  <c r="G78" i="11" s="1"/>
  <c r="H78" i="11" s="1"/>
  <c r="I78" i="11" s="1"/>
  <c r="L78" i="11" s="1"/>
  <c r="F77" i="11"/>
  <c r="G77" i="11" s="1"/>
  <c r="H77" i="11" s="1"/>
  <c r="I77" i="11" s="1"/>
  <c r="L77" i="11" s="1"/>
  <c r="F76" i="11"/>
  <c r="G76" i="11" s="1"/>
  <c r="H76" i="11" s="1"/>
  <c r="I76" i="11" s="1"/>
  <c r="L76" i="11" s="1"/>
  <c r="F75" i="11"/>
  <c r="G75" i="11" s="1"/>
  <c r="H75" i="11" s="1"/>
  <c r="I75" i="11" s="1"/>
  <c r="L75" i="11" s="1"/>
  <c r="F74" i="11"/>
  <c r="G74" i="11" s="1"/>
  <c r="H74" i="11" s="1"/>
  <c r="I74" i="11" s="1"/>
  <c r="L74" i="11" s="1"/>
  <c r="F73" i="11"/>
  <c r="G73" i="11" s="1"/>
  <c r="H73" i="11" s="1"/>
  <c r="I73" i="11" s="1"/>
  <c r="L73" i="11" s="1"/>
  <c r="F72" i="11"/>
  <c r="G72" i="11" s="1"/>
  <c r="H72" i="11" s="1"/>
  <c r="I72" i="11" s="1"/>
  <c r="L72" i="11" s="1"/>
  <c r="F71" i="11"/>
  <c r="G71" i="11" s="1"/>
  <c r="H71" i="11" s="1"/>
  <c r="I71" i="11" s="1"/>
  <c r="L71" i="11" s="1"/>
  <c r="F70" i="11"/>
  <c r="G70" i="11" s="1"/>
  <c r="H70" i="11" s="1"/>
  <c r="I70" i="11" s="1"/>
  <c r="L70" i="11" s="1"/>
  <c r="F69" i="11"/>
  <c r="F68" i="11"/>
  <c r="G68" i="11" s="1"/>
  <c r="F67" i="11"/>
  <c r="G67" i="11" s="1"/>
  <c r="F515" i="6"/>
  <c r="G515" i="6" s="1"/>
  <c r="H515" i="6" s="1"/>
  <c r="I515" i="6" s="1"/>
  <c r="L515" i="6" s="1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I342" i="6"/>
  <c r="I180" i="6"/>
  <c r="I175" i="6"/>
  <c r="L175" i="6" s="1"/>
  <c r="I173" i="6"/>
  <c r="L173" i="6"/>
  <c r="I144" i="6"/>
  <c r="I121" i="6"/>
  <c r="L121" i="6" s="1"/>
  <c r="F519" i="3"/>
  <c r="T1102" i="22"/>
  <c r="S1102" i="22"/>
  <c r="T1063" i="22"/>
  <c r="S1063" i="22"/>
  <c r="T1014" i="22"/>
  <c r="S1014" i="22"/>
  <c r="T783" i="22"/>
  <c r="S783" i="22"/>
  <c r="T495" i="22"/>
  <c r="S495" i="22"/>
  <c r="T352" i="22"/>
  <c r="S352" i="22"/>
  <c r="B1107" i="22"/>
  <c r="M510" i="17"/>
  <c r="M692" i="17"/>
  <c r="M320" i="12"/>
  <c r="M324" i="12"/>
  <c r="M328" i="12"/>
  <c r="M332" i="12"/>
  <c r="M333" i="12"/>
  <c r="R333" i="12" s="1"/>
  <c r="M336" i="12"/>
  <c r="R336" i="12" s="1"/>
  <c r="M337" i="12"/>
  <c r="R337" i="12" s="1"/>
  <c r="M340" i="12"/>
  <c r="M341" i="12"/>
  <c r="R341" i="12" s="1"/>
  <c r="M344" i="12"/>
  <c r="M345" i="12"/>
  <c r="R345" i="12" s="1"/>
  <c r="M510" i="12"/>
  <c r="M512" i="12"/>
  <c r="R512" i="12" s="1"/>
  <c r="M514" i="12"/>
  <c r="R514" i="12" s="1"/>
  <c r="M522" i="12"/>
  <c r="M526" i="12"/>
  <c r="R526" i="12"/>
  <c r="M625" i="12"/>
  <c r="R625" i="12" s="1"/>
  <c r="M670" i="12"/>
  <c r="M671" i="12"/>
  <c r="R671" i="12" s="1"/>
  <c r="M672" i="12"/>
  <c r="M673" i="12"/>
  <c r="R673" i="12" s="1"/>
  <c r="M674" i="12"/>
  <c r="M675" i="12"/>
  <c r="R675" i="12" s="1"/>
  <c r="M676" i="12"/>
  <c r="M677" i="12"/>
  <c r="R677" i="12" s="1"/>
  <c r="M679" i="12"/>
  <c r="M680" i="12"/>
  <c r="R680" i="12" s="1"/>
  <c r="M682" i="12"/>
  <c r="R682" i="12" s="1"/>
  <c r="M683" i="12"/>
  <c r="M684" i="12"/>
  <c r="R684" i="12" s="1"/>
  <c r="M686" i="12"/>
  <c r="R686" i="12" s="1"/>
  <c r="M687" i="12"/>
  <c r="M688" i="12"/>
  <c r="R688" i="12" s="1"/>
  <c r="M689" i="12"/>
  <c r="R689" i="12" s="1"/>
  <c r="M690" i="12"/>
  <c r="R690" i="12" s="1"/>
  <c r="M691" i="12"/>
  <c r="M692" i="12"/>
  <c r="R692" i="12" s="1"/>
  <c r="M693" i="12"/>
  <c r="R693" i="12" s="1"/>
  <c r="M694" i="12"/>
  <c r="R694" i="12" s="1"/>
  <c r="M695" i="12"/>
  <c r="M696" i="12"/>
  <c r="R696" i="12" s="1"/>
  <c r="M698" i="12"/>
  <c r="R698" i="12" s="1"/>
  <c r="M699" i="12"/>
  <c r="M700" i="12"/>
  <c r="R700" i="12" s="1"/>
  <c r="M703" i="12"/>
  <c r="M704" i="12"/>
  <c r="R704" i="12" s="1"/>
  <c r="M705" i="12"/>
  <c r="R705" i="12" s="1"/>
  <c r="M706" i="12"/>
  <c r="R706" i="12" s="1"/>
  <c r="M707" i="12"/>
  <c r="M708" i="12"/>
  <c r="R708" i="12" s="1"/>
  <c r="M709" i="12"/>
  <c r="R709" i="12" s="1"/>
  <c r="M710" i="12"/>
  <c r="R710" i="12" s="1"/>
  <c r="M711" i="12"/>
  <c r="M712" i="12"/>
  <c r="R712" i="12" s="1"/>
  <c r="M714" i="12"/>
  <c r="R714" i="12" s="1"/>
  <c r="M715" i="12"/>
  <c r="M716" i="12"/>
  <c r="R716" i="12" s="1"/>
  <c r="M718" i="12"/>
  <c r="R718" i="12" s="1"/>
  <c r="M719" i="12"/>
  <c r="M720" i="12"/>
  <c r="R720" i="12" s="1"/>
  <c r="M721" i="12"/>
  <c r="R721" i="12"/>
  <c r="M722" i="12"/>
  <c r="R722" i="12" s="1"/>
  <c r="M723" i="12"/>
  <c r="M724" i="12"/>
  <c r="R724" i="12" s="1"/>
  <c r="M725" i="12"/>
  <c r="R725" i="12" s="1"/>
  <c r="M726" i="12"/>
  <c r="R726" i="12" s="1"/>
  <c r="M727" i="12"/>
  <c r="M728" i="12"/>
  <c r="R728" i="12"/>
  <c r="M730" i="12"/>
  <c r="R730" i="12" s="1"/>
  <c r="M731" i="12"/>
  <c r="M732" i="12"/>
  <c r="R732" i="12"/>
  <c r="M734" i="12"/>
  <c r="R734" i="12" s="1"/>
  <c r="M735" i="12"/>
  <c r="M736" i="12"/>
  <c r="R736" i="12"/>
  <c r="M737" i="12"/>
  <c r="R737" i="12" s="1"/>
  <c r="M738" i="12"/>
  <c r="R738" i="12" s="1"/>
  <c r="M739" i="12"/>
  <c r="R739" i="12"/>
  <c r="M740" i="12"/>
  <c r="R740" i="12" s="1"/>
  <c r="M741" i="12"/>
  <c r="R741" i="12" s="1"/>
  <c r="M742" i="12"/>
  <c r="R742" i="12" s="1"/>
  <c r="M743" i="12"/>
  <c r="M744" i="12"/>
  <c r="R744" i="12" s="1"/>
  <c r="M747" i="12"/>
  <c r="M748" i="12"/>
  <c r="R748" i="12" s="1"/>
  <c r="M750" i="12"/>
  <c r="R750" i="12" s="1"/>
  <c r="M751" i="12"/>
  <c r="M752" i="12"/>
  <c r="R752" i="12" s="1"/>
  <c r="M753" i="12"/>
  <c r="R753" i="12" s="1"/>
  <c r="M754" i="12"/>
  <c r="R754" i="12" s="1"/>
  <c r="M755" i="12"/>
  <c r="M756" i="12"/>
  <c r="R756" i="12" s="1"/>
  <c r="M757" i="12"/>
  <c r="R757" i="12" s="1"/>
  <c r="M758" i="12"/>
  <c r="R758" i="12" s="1"/>
  <c r="M759" i="12"/>
  <c r="M760" i="12"/>
  <c r="R760" i="12" s="1"/>
  <c r="M762" i="12"/>
  <c r="R762" i="12"/>
  <c r="M763" i="12"/>
  <c r="M764" i="12"/>
  <c r="R764" i="12" s="1"/>
  <c r="M766" i="12"/>
  <c r="R766" i="12"/>
  <c r="M767" i="12"/>
  <c r="M768" i="12"/>
  <c r="R768" i="12" s="1"/>
  <c r="M769" i="12"/>
  <c r="R769" i="12" s="1"/>
  <c r="M770" i="12"/>
  <c r="R770" i="12" s="1"/>
  <c r="M771" i="12"/>
  <c r="M772" i="12"/>
  <c r="R772" i="12" s="1"/>
  <c r="M773" i="12"/>
  <c r="R773" i="12" s="1"/>
  <c r="M774" i="12"/>
  <c r="R774" i="12" s="1"/>
  <c r="M775" i="12"/>
  <c r="M776" i="12"/>
  <c r="R776" i="12" s="1"/>
  <c r="M778" i="12"/>
  <c r="R778" i="12"/>
  <c r="M779" i="12"/>
  <c r="I85" i="18"/>
  <c r="I86" i="18"/>
  <c r="I88" i="18"/>
  <c r="I89" i="18"/>
  <c r="I90" i="18"/>
  <c r="I91" i="18"/>
  <c r="I92" i="18"/>
  <c r="I93" i="18"/>
  <c r="I95" i="18"/>
  <c r="I96" i="18"/>
  <c r="I97" i="18"/>
  <c r="I98" i="18"/>
  <c r="I99" i="18"/>
  <c r="I100" i="18"/>
  <c r="I101" i="18"/>
  <c r="I102" i="18"/>
  <c r="I103" i="18"/>
  <c r="I104" i="18"/>
  <c r="I106" i="18"/>
  <c r="I107" i="18"/>
  <c r="M107" i="18" s="1"/>
  <c r="I108" i="18"/>
  <c r="I109" i="18"/>
  <c r="I110" i="18"/>
  <c r="I111" i="18"/>
  <c r="I112" i="18"/>
  <c r="M112" i="18" s="1"/>
  <c r="I113" i="18"/>
  <c r="M113" i="18"/>
  <c r="I114" i="18"/>
  <c r="M114" i="18"/>
  <c r="I115" i="18"/>
  <c r="I118" i="18"/>
  <c r="I120" i="18"/>
  <c r="I122" i="18"/>
  <c r="I123" i="18"/>
  <c r="I126" i="18"/>
  <c r="I128" i="18"/>
  <c r="I129" i="18"/>
  <c r="I131" i="18"/>
  <c r="I134" i="18"/>
  <c r="I135" i="18"/>
  <c r="M135" i="18"/>
  <c r="I139" i="18"/>
  <c r="M139" i="18"/>
  <c r="I142" i="18"/>
  <c r="I143" i="18"/>
  <c r="M143" i="18" s="1"/>
  <c r="I144" i="18"/>
  <c r="I145" i="18"/>
  <c r="I148" i="18"/>
  <c r="I149" i="18"/>
  <c r="I151" i="18"/>
  <c r="I152" i="18"/>
  <c r="I153" i="18"/>
  <c r="I154" i="18"/>
  <c r="I156" i="18"/>
  <c r="I157" i="18"/>
  <c r="I158" i="18"/>
  <c r="I159" i="18"/>
  <c r="I160" i="18"/>
  <c r="I162" i="18"/>
  <c r="I163" i="18"/>
  <c r="I164" i="18"/>
  <c r="I165" i="18"/>
  <c r="I166" i="18"/>
  <c r="I167" i="18"/>
  <c r="I169" i="18"/>
  <c r="I170" i="18"/>
  <c r="I172" i="18"/>
  <c r="I173" i="18"/>
  <c r="I174" i="18"/>
  <c r="I175" i="18"/>
  <c r="I176" i="18"/>
  <c r="I177" i="18"/>
  <c r="I178" i="18"/>
  <c r="M178" i="18" s="1"/>
  <c r="I179" i="18"/>
  <c r="I180" i="18"/>
  <c r="I181" i="18"/>
  <c r="I182" i="18"/>
  <c r="I183" i="18"/>
  <c r="I184" i="18"/>
  <c r="M184" i="18" s="1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4" i="18"/>
  <c r="I205" i="18"/>
  <c r="I206" i="18"/>
  <c r="I208" i="18"/>
  <c r="I209" i="18"/>
  <c r="I210" i="18"/>
  <c r="I211" i="18"/>
  <c r="I212" i="18"/>
  <c r="I213" i="18"/>
  <c r="I214" i="18"/>
  <c r="I215" i="18"/>
  <c r="I216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4" i="18"/>
  <c r="I235" i="18"/>
  <c r="I237" i="18"/>
  <c r="I238" i="18"/>
  <c r="I240" i="18"/>
  <c r="I241" i="18"/>
  <c r="I242" i="18"/>
  <c r="I243" i="18"/>
  <c r="I244" i="18"/>
  <c r="I245" i="18"/>
  <c r="I246" i="18"/>
  <c r="I247" i="18"/>
  <c r="I248" i="18"/>
  <c r="I249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4" i="18"/>
  <c r="I286" i="18"/>
  <c r="I288" i="18"/>
  <c r="I290" i="18"/>
  <c r="I292" i="18"/>
  <c r="I295" i="18"/>
  <c r="I296" i="18"/>
  <c r="I297" i="18"/>
  <c r="I298" i="18"/>
  <c r="I299" i="18"/>
  <c r="I302" i="18"/>
  <c r="I304" i="18"/>
  <c r="I306" i="18"/>
  <c r="I308" i="18"/>
  <c r="I310" i="18"/>
  <c r="I312" i="18"/>
  <c r="I314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4" i="18"/>
  <c r="I336" i="18"/>
  <c r="I338" i="18"/>
  <c r="I340" i="18"/>
  <c r="I342" i="18"/>
  <c r="I345" i="18"/>
  <c r="I347" i="18"/>
  <c r="I379" i="18"/>
  <c r="I380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8" i="18"/>
  <c r="I399" i="18"/>
  <c r="I400" i="18"/>
  <c r="I401" i="18"/>
  <c r="I402" i="18"/>
  <c r="I403" i="18"/>
  <c r="I404" i="18"/>
  <c r="I405" i="18"/>
  <c r="I406" i="18"/>
  <c r="I407" i="18"/>
  <c r="I408" i="18"/>
  <c r="I409" i="18"/>
  <c r="I410" i="18"/>
  <c r="I411" i="18"/>
  <c r="I412" i="18"/>
  <c r="I414" i="18"/>
  <c r="I415" i="18"/>
  <c r="I417" i="18"/>
  <c r="I418" i="18"/>
  <c r="I419" i="18"/>
  <c r="I420" i="18"/>
  <c r="I421" i="18"/>
  <c r="I422" i="18"/>
  <c r="I423" i="18"/>
  <c r="I424" i="18"/>
  <c r="I425" i="18"/>
  <c r="I426" i="18"/>
  <c r="I427" i="18"/>
  <c r="I428" i="18"/>
  <c r="I429" i="18"/>
  <c r="I430" i="18"/>
  <c r="I431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479" i="18"/>
  <c r="I481" i="18"/>
  <c r="I482" i="18"/>
  <c r="I483" i="18"/>
  <c r="I484" i="18"/>
  <c r="I485" i="18"/>
  <c r="I486" i="18"/>
  <c r="I487" i="18"/>
  <c r="I488" i="18"/>
  <c r="I489" i="18"/>
  <c r="I490" i="18"/>
  <c r="I491" i="18"/>
  <c r="I501" i="18"/>
  <c r="I505" i="18"/>
  <c r="I507" i="18"/>
  <c r="I509" i="18"/>
  <c r="I511" i="18"/>
  <c r="I513" i="18"/>
  <c r="I515" i="18"/>
  <c r="I518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40" i="18"/>
  <c r="I542" i="18"/>
  <c r="I545" i="18"/>
  <c r="I547" i="18"/>
  <c r="I554" i="18"/>
  <c r="I556" i="18"/>
  <c r="I558" i="18"/>
  <c r="I560" i="18"/>
  <c r="I562" i="18"/>
  <c r="I564" i="18"/>
  <c r="I567" i="18"/>
  <c r="I568" i="18"/>
  <c r="I569" i="18"/>
  <c r="I570" i="18"/>
  <c r="I571" i="18"/>
  <c r="I572" i="18"/>
  <c r="I573" i="18"/>
  <c r="I574" i="18"/>
  <c r="I575" i="18"/>
  <c r="I576" i="18"/>
  <c r="I579" i="18"/>
  <c r="I581" i="18"/>
  <c r="I583" i="18"/>
  <c r="I586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604" i="18"/>
  <c r="I611" i="18"/>
  <c r="I613" i="18"/>
  <c r="I615" i="18"/>
  <c r="I617" i="18"/>
  <c r="I618" i="18"/>
  <c r="I619" i="18"/>
  <c r="I620" i="18"/>
  <c r="I621" i="18"/>
  <c r="I622" i="18"/>
  <c r="I623" i="18"/>
  <c r="I624" i="18"/>
  <c r="I625" i="18"/>
  <c r="I626" i="18"/>
  <c r="I627" i="18"/>
  <c r="I628" i="18"/>
  <c r="I629" i="18"/>
  <c r="I634" i="18"/>
  <c r="I636" i="18"/>
  <c r="I638" i="18"/>
  <c r="I640" i="18"/>
  <c r="I642" i="18"/>
  <c r="I645" i="18"/>
  <c r="I647" i="18"/>
  <c r="I649" i="18"/>
  <c r="I651" i="18"/>
  <c r="I653" i="18"/>
  <c r="I655" i="18"/>
  <c r="I656" i="18"/>
  <c r="I657" i="18"/>
  <c r="I658" i="18"/>
  <c r="I659" i="18"/>
  <c r="I660" i="18"/>
  <c r="I85" i="14"/>
  <c r="I87" i="14"/>
  <c r="I89" i="14"/>
  <c r="I91" i="14"/>
  <c r="I93" i="14"/>
  <c r="I95" i="14"/>
  <c r="I97" i="14"/>
  <c r="I101" i="14"/>
  <c r="I103" i="14"/>
  <c r="I105" i="14"/>
  <c r="I107" i="14"/>
  <c r="I109" i="14"/>
  <c r="I111" i="14"/>
  <c r="I113" i="14"/>
  <c r="I115" i="14"/>
  <c r="I117" i="14"/>
  <c r="I121" i="14"/>
  <c r="I122" i="14"/>
  <c r="I123" i="14"/>
  <c r="I125" i="14"/>
  <c r="I127" i="14"/>
  <c r="I131" i="14"/>
  <c r="L131" i="14" s="1"/>
  <c r="I135" i="14"/>
  <c r="I137" i="14"/>
  <c r="I139" i="14"/>
  <c r="I141" i="14"/>
  <c r="I143" i="14"/>
  <c r="I145" i="14"/>
  <c r="I147" i="14"/>
  <c r="I149" i="14"/>
  <c r="I151" i="14"/>
  <c r="I153" i="14"/>
  <c r="I155" i="14"/>
  <c r="I157" i="14"/>
  <c r="I159" i="14"/>
  <c r="I161" i="14"/>
  <c r="I163" i="14"/>
  <c r="I165" i="14"/>
  <c r="I169" i="14"/>
  <c r="I171" i="14"/>
  <c r="I173" i="14"/>
  <c r="I175" i="14"/>
  <c r="I177" i="14"/>
  <c r="I179" i="14"/>
  <c r="I183" i="14"/>
  <c r="I185" i="14"/>
  <c r="I187" i="14"/>
  <c r="I189" i="14"/>
  <c r="I191" i="14"/>
  <c r="I193" i="14"/>
  <c r="I197" i="14"/>
  <c r="I201" i="14"/>
  <c r="I203" i="14"/>
  <c r="I206" i="14"/>
  <c r="I207" i="14"/>
  <c r="I209" i="14"/>
  <c r="I210" i="14"/>
  <c r="I213" i="14"/>
  <c r="I215" i="14"/>
  <c r="I217" i="14"/>
  <c r="I218" i="14"/>
  <c r="I219" i="14"/>
  <c r="I220" i="14"/>
  <c r="I222" i="14"/>
  <c r="I223" i="14"/>
  <c r="I224" i="14"/>
  <c r="I225" i="14"/>
  <c r="I226" i="14"/>
  <c r="I227" i="14"/>
  <c r="I229" i="14"/>
  <c r="I230" i="14"/>
  <c r="I232" i="14"/>
  <c r="I233" i="14"/>
  <c r="I235" i="14"/>
  <c r="I236" i="14"/>
  <c r="I238" i="14"/>
  <c r="I239" i="14"/>
  <c r="L239" i="14" s="1"/>
  <c r="I241" i="14"/>
  <c r="I245" i="14"/>
  <c r="I249" i="14"/>
  <c r="I251" i="14"/>
  <c r="I253" i="14"/>
  <c r="I255" i="14"/>
  <c r="I257" i="14"/>
  <c r="I259" i="14"/>
  <c r="I261" i="14"/>
  <c r="I263" i="14"/>
  <c r="I265" i="14"/>
  <c r="I267" i="14"/>
  <c r="I271" i="14"/>
  <c r="I273" i="14"/>
  <c r="I277" i="14"/>
  <c r="I281" i="14"/>
  <c r="I283" i="14"/>
  <c r="I285" i="14"/>
  <c r="I287" i="14"/>
  <c r="I289" i="14"/>
  <c r="I291" i="14"/>
  <c r="I293" i="14"/>
  <c r="I295" i="14"/>
  <c r="I297" i="14"/>
  <c r="I299" i="14"/>
  <c r="I303" i="14"/>
  <c r="I305" i="14"/>
  <c r="I309" i="14"/>
  <c r="I313" i="14"/>
  <c r="I315" i="14"/>
  <c r="I317" i="14"/>
  <c r="I319" i="14"/>
  <c r="I321" i="14"/>
  <c r="I323" i="14"/>
  <c r="I325" i="14"/>
  <c r="I327" i="14"/>
  <c r="I329" i="14"/>
  <c r="I331" i="14"/>
  <c r="I335" i="14"/>
  <c r="I337" i="14"/>
  <c r="I341" i="14"/>
  <c r="I342" i="14"/>
  <c r="I343" i="14"/>
  <c r="I345" i="14"/>
  <c r="I346" i="14"/>
  <c r="I347" i="14"/>
  <c r="I379" i="14"/>
  <c r="I380" i="14"/>
  <c r="I381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9" i="14"/>
  <c r="I400" i="14"/>
  <c r="I401" i="14"/>
  <c r="I402" i="14"/>
  <c r="I403" i="14"/>
  <c r="I404" i="14"/>
  <c r="I405" i="14"/>
  <c r="I407" i="14"/>
  <c r="I408" i="14"/>
  <c r="I410" i="14"/>
  <c r="I411" i="14"/>
  <c r="I412" i="14"/>
  <c r="I413" i="14"/>
  <c r="I414" i="14"/>
  <c r="I415" i="14"/>
  <c r="I416" i="14"/>
  <c r="I418" i="14"/>
  <c r="I419" i="14"/>
  <c r="I420" i="14"/>
  <c r="I421" i="14"/>
  <c r="I422" i="14"/>
  <c r="I423" i="14"/>
  <c r="I424" i="14"/>
  <c r="I426" i="14"/>
  <c r="I427" i="14"/>
  <c r="I428" i="14"/>
  <c r="I429" i="14"/>
  <c r="I430" i="14"/>
  <c r="I431" i="14"/>
  <c r="I432" i="14"/>
  <c r="I434" i="14"/>
  <c r="I435" i="14"/>
  <c r="I436" i="14"/>
  <c r="I437" i="14"/>
  <c r="I438" i="14"/>
  <c r="I439" i="14"/>
  <c r="I440" i="14"/>
  <c r="I442" i="14"/>
  <c r="I443" i="14"/>
  <c r="I444" i="14"/>
  <c r="I445" i="14"/>
  <c r="I446" i="14"/>
  <c r="I447" i="14"/>
  <c r="I448" i="14"/>
  <c r="I450" i="14"/>
  <c r="I451" i="14"/>
  <c r="I452" i="14"/>
  <c r="I453" i="14"/>
  <c r="I454" i="14"/>
  <c r="I455" i="14"/>
  <c r="I456" i="14"/>
  <c r="I458" i="14"/>
  <c r="I459" i="14"/>
  <c r="I460" i="14"/>
  <c r="I461" i="14"/>
  <c r="I462" i="14"/>
  <c r="I463" i="14"/>
  <c r="I464" i="14"/>
  <c r="I466" i="14"/>
  <c r="I467" i="14"/>
  <c r="I468" i="14"/>
  <c r="I469" i="14"/>
  <c r="I470" i="14"/>
  <c r="I471" i="14"/>
  <c r="I472" i="14"/>
  <c r="I474" i="14"/>
  <c r="I475" i="14"/>
  <c r="I476" i="14"/>
  <c r="I477" i="14"/>
  <c r="I478" i="14"/>
  <c r="I479" i="14"/>
  <c r="I480" i="14"/>
  <c r="I482" i="14"/>
  <c r="I483" i="14"/>
  <c r="I484" i="14"/>
  <c r="I485" i="14"/>
  <c r="I486" i="14"/>
  <c r="I487" i="14"/>
  <c r="I488" i="14"/>
  <c r="I490" i="14"/>
  <c r="I491" i="14"/>
  <c r="I501" i="14"/>
  <c r="I502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718" i="14"/>
  <c r="I749" i="14"/>
  <c r="I671" i="8"/>
  <c r="L671" i="8" s="1"/>
  <c r="I673" i="8"/>
  <c r="L673" i="8" s="1"/>
  <c r="I675" i="8"/>
  <c r="L675" i="8" s="1"/>
  <c r="I677" i="8"/>
  <c r="L677" i="8" s="1"/>
  <c r="I679" i="8"/>
  <c r="L679" i="8" s="1"/>
  <c r="I681" i="8"/>
  <c r="L681" i="8" s="1"/>
  <c r="I683" i="8"/>
  <c r="L683" i="8" s="1"/>
  <c r="I685" i="8"/>
  <c r="L685" i="8" s="1"/>
  <c r="I687" i="8"/>
  <c r="L687" i="8" s="1"/>
  <c r="I689" i="8"/>
  <c r="L689" i="8" s="1"/>
  <c r="I691" i="8"/>
  <c r="L691" i="8" s="1"/>
  <c r="I693" i="8"/>
  <c r="L693" i="8" s="1"/>
  <c r="I695" i="8"/>
  <c r="L695" i="8" s="1"/>
  <c r="I699" i="8"/>
  <c r="L699" i="8" s="1"/>
  <c r="I701" i="8"/>
  <c r="L701" i="8" s="1"/>
  <c r="I703" i="8"/>
  <c r="L703" i="8" s="1"/>
  <c r="I705" i="8"/>
  <c r="L705" i="8" s="1"/>
  <c r="I709" i="8"/>
  <c r="L709" i="8" s="1"/>
  <c r="I711" i="8"/>
  <c r="L711" i="8" s="1"/>
  <c r="I713" i="8"/>
  <c r="L713" i="8" s="1"/>
  <c r="I715" i="8"/>
  <c r="L715" i="8" s="1"/>
  <c r="I717" i="8"/>
  <c r="L717" i="8" s="1"/>
  <c r="I719" i="8"/>
  <c r="L719" i="8" s="1"/>
  <c r="I721" i="8"/>
  <c r="L721" i="8" s="1"/>
  <c r="I723" i="8"/>
  <c r="L723" i="8" s="1"/>
  <c r="I725" i="8"/>
  <c r="L725" i="8" s="1"/>
  <c r="I727" i="8"/>
  <c r="L727" i="8" s="1"/>
  <c r="I729" i="8"/>
  <c r="L729" i="8" s="1"/>
  <c r="I731" i="8"/>
  <c r="L731" i="8" s="1"/>
  <c r="I733" i="8"/>
  <c r="L733" i="8" s="1"/>
  <c r="I735" i="8"/>
  <c r="L735" i="8" s="1"/>
  <c r="I737" i="8"/>
  <c r="L737" i="8" s="1"/>
  <c r="I739" i="8"/>
  <c r="L739" i="8" s="1"/>
  <c r="I741" i="8"/>
  <c r="L741" i="8" s="1"/>
  <c r="I743" i="8"/>
  <c r="L743" i="8" s="1"/>
  <c r="I745" i="8"/>
  <c r="L745" i="8" s="1"/>
  <c r="I747" i="8"/>
  <c r="L747" i="8" s="1"/>
  <c r="I749" i="8"/>
  <c r="L749" i="8" s="1"/>
  <c r="I751" i="8"/>
  <c r="L751" i="8" s="1"/>
  <c r="I753" i="8"/>
  <c r="L753" i="8" s="1"/>
  <c r="I755" i="8"/>
  <c r="L755" i="8" s="1"/>
  <c r="F1016" i="10"/>
  <c r="F1017" i="10"/>
  <c r="F1018" i="10"/>
  <c r="F1019" i="10"/>
  <c r="F1020" i="10"/>
  <c r="F1021" i="10"/>
  <c r="F1022" i="10"/>
  <c r="F1023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1" i="10"/>
  <c r="D1101" i="12"/>
  <c r="E1101" i="12"/>
  <c r="G1101" i="12"/>
  <c r="I1101" i="12"/>
  <c r="Q84" i="12"/>
  <c r="Q86" i="12"/>
  <c r="Q88" i="12"/>
  <c r="Q90" i="12"/>
  <c r="Q92" i="12"/>
  <c r="Q94" i="12"/>
  <c r="Q96" i="12"/>
  <c r="Q98" i="12"/>
  <c r="Q100" i="12"/>
  <c r="Q102" i="12"/>
  <c r="Q104" i="12"/>
  <c r="Q106" i="12"/>
  <c r="Q108" i="12"/>
  <c r="Q110" i="12"/>
  <c r="Q112" i="12"/>
  <c r="Q114" i="12"/>
  <c r="Q116" i="12"/>
  <c r="Q118" i="12"/>
  <c r="Q120" i="12"/>
  <c r="Q122" i="12"/>
  <c r="Q124" i="12"/>
  <c r="Q126" i="12"/>
  <c r="Q128" i="12"/>
  <c r="Q130" i="12"/>
  <c r="Q132" i="12"/>
  <c r="Q134" i="12"/>
  <c r="Q137" i="12"/>
  <c r="Q139" i="12"/>
  <c r="Q141" i="12"/>
  <c r="Q143" i="12"/>
  <c r="Q145" i="12"/>
  <c r="Q148" i="12"/>
  <c r="Q150" i="12"/>
  <c r="Q152" i="12"/>
  <c r="Q154" i="12"/>
  <c r="Q156" i="12"/>
  <c r="Q158" i="12"/>
  <c r="Q160" i="12"/>
  <c r="Q162" i="12"/>
  <c r="Q164" i="12"/>
  <c r="Q166" i="12"/>
  <c r="Q168" i="12"/>
  <c r="Q170" i="12"/>
  <c r="Q171" i="12"/>
  <c r="Q173" i="12"/>
  <c r="Q175" i="12"/>
  <c r="Q177" i="12"/>
  <c r="Q179" i="12"/>
  <c r="Q181" i="12"/>
  <c r="Q183" i="12"/>
  <c r="Q184" i="12"/>
  <c r="Q186" i="12"/>
  <c r="Q188" i="12"/>
  <c r="Q190" i="12"/>
  <c r="Q192" i="12"/>
  <c r="Q194" i="12"/>
  <c r="Q196" i="12"/>
  <c r="Q198" i="12"/>
  <c r="Q200" i="12"/>
  <c r="Q202" i="12"/>
  <c r="Q204" i="12"/>
  <c r="Q206" i="12"/>
  <c r="Q208" i="12"/>
  <c r="Q210" i="12"/>
  <c r="Q212" i="12"/>
  <c r="Q214" i="12"/>
  <c r="Q216" i="12"/>
  <c r="Q218" i="12"/>
  <c r="Q220" i="12"/>
  <c r="Q222" i="12"/>
  <c r="Q224" i="12"/>
  <c r="Q226" i="12"/>
  <c r="Q228" i="12"/>
  <c r="Q230" i="12"/>
  <c r="Q232" i="12"/>
  <c r="Q234" i="12"/>
  <c r="Q236" i="12"/>
  <c r="Q238" i="12"/>
  <c r="Q240" i="12"/>
  <c r="Q242" i="12"/>
  <c r="Q244" i="12"/>
  <c r="Q247" i="12"/>
  <c r="Q249" i="12"/>
  <c r="Q251" i="12"/>
  <c r="Q253" i="12"/>
  <c r="Q255" i="12"/>
  <c r="Q257" i="12"/>
  <c r="Q259" i="12"/>
  <c r="Q261" i="12"/>
  <c r="Q263" i="12"/>
  <c r="Q265" i="12"/>
  <c r="Q267" i="12"/>
  <c r="Q269" i="12"/>
  <c r="Q271" i="12"/>
  <c r="Q273" i="12"/>
  <c r="Q275" i="12"/>
  <c r="Q277" i="12"/>
  <c r="Q279" i="12"/>
  <c r="Q281" i="12"/>
  <c r="Q283" i="12"/>
  <c r="Q285" i="12"/>
  <c r="Q287" i="12"/>
  <c r="Q289" i="12"/>
  <c r="Q291" i="12"/>
  <c r="Q293" i="12"/>
  <c r="Q295" i="12"/>
  <c r="Q297" i="12"/>
  <c r="Q299" i="12"/>
  <c r="Q301" i="12"/>
  <c r="Q303" i="12"/>
  <c r="Q305" i="12"/>
  <c r="Q307" i="12"/>
  <c r="Q309" i="12"/>
  <c r="Q311" i="12"/>
  <c r="Q313" i="12"/>
  <c r="Q315" i="12"/>
  <c r="Q317" i="12"/>
  <c r="Q319" i="12"/>
  <c r="Q321" i="12"/>
  <c r="Q323" i="12"/>
  <c r="Q325" i="12"/>
  <c r="Q327" i="12"/>
  <c r="Q329" i="12"/>
  <c r="Q331" i="12"/>
  <c r="Q333" i="12"/>
  <c r="Q335" i="12"/>
  <c r="Q337" i="12"/>
  <c r="Q339" i="12"/>
  <c r="Q341" i="12"/>
  <c r="Q343" i="12"/>
  <c r="Q344" i="12"/>
  <c r="Q345" i="12"/>
  <c r="Q346" i="12"/>
  <c r="Q347" i="12"/>
  <c r="Q494" i="12"/>
  <c r="Q495" i="12"/>
  <c r="Q496" i="12"/>
  <c r="Q497" i="12"/>
  <c r="Q498" i="12"/>
  <c r="Q499" i="12"/>
  <c r="Q500" i="12"/>
  <c r="Q501" i="12"/>
  <c r="Q502" i="12"/>
  <c r="Q503" i="12"/>
  <c r="Q504" i="12"/>
  <c r="Q505" i="12"/>
  <c r="Q506" i="12"/>
  <c r="Q507" i="12"/>
  <c r="Q508" i="12"/>
  <c r="Q509" i="12"/>
  <c r="Q511" i="12"/>
  <c r="Q512" i="12"/>
  <c r="Q513" i="12"/>
  <c r="Q514" i="12"/>
  <c r="Q515" i="12"/>
  <c r="Q516" i="12"/>
  <c r="Q517" i="12"/>
  <c r="Q518" i="12"/>
  <c r="Q519" i="12"/>
  <c r="Q520" i="12"/>
  <c r="Q521" i="12"/>
  <c r="Q522" i="12"/>
  <c r="Q523" i="12"/>
  <c r="Q524" i="12"/>
  <c r="Q525" i="12"/>
  <c r="Q526" i="12"/>
  <c r="Q527" i="12"/>
  <c r="Q528" i="12"/>
  <c r="Q529" i="12"/>
  <c r="Q530" i="12"/>
  <c r="Q531" i="12"/>
  <c r="Q532" i="12"/>
  <c r="Q533" i="12"/>
  <c r="Q534" i="12"/>
  <c r="Q535" i="12"/>
  <c r="Q536" i="12"/>
  <c r="Q537" i="12"/>
  <c r="Q538" i="12"/>
  <c r="Q539" i="12"/>
  <c r="Q540" i="12"/>
  <c r="Q541" i="12"/>
  <c r="Q542" i="12"/>
  <c r="Q543" i="12"/>
  <c r="Q544" i="12"/>
  <c r="Q545" i="12"/>
  <c r="Q546" i="12"/>
  <c r="Q547" i="12"/>
  <c r="Q548" i="12"/>
  <c r="Q549" i="12"/>
  <c r="Q550" i="12"/>
  <c r="Q551" i="12"/>
  <c r="Q552" i="12"/>
  <c r="Q553" i="12"/>
  <c r="Q554" i="12"/>
  <c r="Q555" i="12"/>
  <c r="Q556" i="12"/>
  <c r="Q557" i="12"/>
  <c r="Q558" i="12"/>
  <c r="Q559" i="12"/>
  <c r="Q560" i="12"/>
  <c r="Q561" i="12"/>
  <c r="Q562" i="12"/>
  <c r="Q563" i="12"/>
  <c r="Q564" i="12"/>
  <c r="Q565" i="12"/>
  <c r="Q566" i="12"/>
  <c r="Q567" i="12"/>
  <c r="Q568" i="12"/>
  <c r="Q569" i="12"/>
  <c r="Q570" i="12"/>
  <c r="Q571" i="12"/>
  <c r="Q572" i="12"/>
  <c r="Q573" i="12"/>
  <c r="Q574" i="12"/>
  <c r="Q575" i="12"/>
  <c r="Q576" i="12"/>
  <c r="Q577" i="12"/>
  <c r="Q578" i="12"/>
  <c r="Q579" i="12"/>
  <c r="Q580" i="12"/>
  <c r="Q581" i="12"/>
  <c r="Q582" i="12"/>
  <c r="Q583" i="12"/>
  <c r="Q584" i="12"/>
  <c r="Q585" i="12"/>
  <c r="Q586" i="12"/>
  <c r="Q587" i="12"/>
  <c r="Q588" i="12"/>
  <c r="Q589" i="12"/>
  <c r="Q590" i="12"/>
  <c r="Q591" i="12"/>
  <c r="Q592" i="12"/>
  <c r="Q593" i="12"/>
  <c r="Q594" i="12"/>
  <c r="Q595" i="12"/>
  <c r="Q596" i="12"/>
  <c r="Q597" i="12"/>
  <c r="Q598" i="12"/>
  <c r="Q599" i="12"/>
  <c r="Q600" i="12"/>
  <c r="Q601" i="12"/>
  <c r="Q602" i="12"/>
  <c r="Q603" i="12"/>
  <c r="Q604" i="12"/>
  <c r="Q605" i="12"/>
  <c r="Q606" i="12"/>
  <c r="Q607" i="12"/>
  <c r="Q608" i="12"/>
  <c r="Q609" i="12"/>
  <c r="Q610" i="12"/>
  <c r="Q611" i="12"/>
  <c r="Q612" i="12"/>
  <c r="Q613" i="12"/>
  <c r="Q614" i="12"/>
  <c r="Q615" i="12"/>
  <c r="Q616" i="12"/>
  <c r="Q617" i="12"/>
  <c r="Q618" i="12"/>
  <c r="Q619" i="12"/>
  <c r="Q620" i="12"/>
  <c r="Q621" i="12"/>
  <c r="Q622" i="12"/>
  <c r="Q623" i="12"/>
  <c r="Q624" i="12"/>
  <c r="Q625" i="12"/>
  <c r="Q626" i="12"/>
  <c r="Q627" i="12"/>
  <c r="Q628" i="12"/>
  <c r="Q629" i="12"/>
  <c r="Q630" i="12"/>
  <c r="Q631" i="12"/>
  <c r="Q632" i="12"/>
  <c r="Q633" i="12"/>
  <c r="Q634" i="12"/>
  <c r="Q635" i="12"/>
  <c r="Q636" i="12"/>
  <c r="Q637" i="12"/>
  <c r="Q638" i="12"/>
  <c r="Q639" i="12"/>
  <c r="Q640" i="12"/>
  <c r="Q641" i="12"/>
  <c r="Q642" i="12"/>
  <c r="Q643" i="12"/>
  <c r="Q644" i="12"/>
  <c r="Q645" i="12"/>
  <c r="Q646" i="12"/>
  <c r="Q647" i="12"/>
  <c r="Q648" i="12"/>
  <c r="Q649" i="12"/>
  <c r="Q650" i="12"/>
  <c r="Q651" i="12"/>
  <c r="Q652" i="12"/>
  <c r="Q653" i="12"/>
  <c r="Q654" i="12"/>
  <c r="Q655" i="12"/>
  <c r="Q656" i="12"/>
  <c r="Q657" i="12"/>
  <c r="Q658" i="12"/>
  <c r="Q659" i="12"/>
  <c r="Q660" i="12"/>
  <c r="Q661" i="12"/>
  <c r="Q782" i="12"/>
  <c r="Q783" i="12"/>
  <c r="Q784" i="12"/>
  <c r="Q785" i="12"/>
  <c r="Q786" i="12"/>
  <c r="Q787" i="12"/>
  <c r="Q788" i="12"/>
  <c r="Q789" i="12"/>
  <c r="Q790" i="12"/>
  <c r="Q791" i="12"/>
  <c r="Q792" i="12"/>
  <c r="Q793" i="12"/>
  <c r="Q794" i="12"/>
  <c r="Q795" i="12"/>
  <c r="Q796" i="12"/>
  <c r="Q797" i="12"/>
  <c r="Q798" i="12"/>
  <c r="Q799" i="12"/>
  <c r="Q800" i="12"/>
  <c r="Q801" i="12"/>
  <c r="Q802" i="12"/>
  <c r="Q803" i="12"/>
  <c r="Q804" i="12"/>
  <c r="Q805" i="12"/>
  <c r="Q806" i="12"/>
  <c r="Q807" i="12"/>
  <c r="Q808" i="12"/>
  <c r="Q809" i="12"/>
  <c r="Q810" i="12"/>
  <c r="Q811" i="12"/>
  <c r="Q812" i="12"/>
  <c r="Q813" i="12"/>
  <c r="Q814" i="12"/>
  <c r="Q815" i="12"/>
  <c r="Q816" i="12"/>
  <c r="Q817" i="12"/>
  <c r="Q818" i="12"/>
  <c r="Q819" i="12"/>
  <c r="Q820" i="12"/>
  <c r="Q821" i="12"/>
  <c r="Q822" i="12"/>
  <c r="Q824" i="12"/>
  <c r="Q825" i="12"/>
  <c r="Q826" i="12"/>
  <c r="Q827" i="12"/>
  <c r="Q828" i="12"/>
  <c r="Q829" i="12"/>
  <c r="Q830" i="12"/>
  <c r="Q831" i="12"/>
  <c r="Q832" i="12"/>
  <c r="Q833" i="12"/>
  <c r="Q834" i="12"/>
  <c r="Q835" i="12"/>
  <c r="Q836" i="12"/>
  <c r="Q837" i="12"/>
  <c r="Q838" i="12"/>
  <c r="Q839" i="12"/>
  <c r="Q840" i="12"/>
  <c r="Q841" i="12"/>
  <c r="Q842" i="12"/>
  <c r="Q843" i="12"/>
  <c r="Q844" i="12"/>
  <c r="Q845" i="12"/>
  <c r="Q846" i="12"/>
  <c r="Q847" i="12"/>
  <c r="Q848" i="12"/>
  <c r="Q849" i="12"/>
  <c r="Q850" i="12"/>
  <c r="Q851" i="12"/>
  <c r="Q852" i="12"/>
  <c r="Q853" i="12"/>
  <c r="Q854" i="12"/>
  <c r="Q855" i="12"/>
  <c r="Q856" i="12"/>
  <c r="Q857" i="12"/>
  <c r="Q858" i="12"/>
  <c r="Q859" i="12"/>
  <c r="Q860" i="12"/>
  <c r="Q861" i="12"/>
  <c r="Q862" i="12"/>
  <c r="Q863" i="12"/>
  <c r="Q864" i="12"/>
  <c r="Q865" i="12"/>
  <c r="Q866" i="12"/>
  <c r="Q867" i="12"/>
  <c r="Q868" i="12"/>
  <c r="Q869" i="12"/>
  <c r="Q870" i="12"/>
  <c r="Q871" i="12"/>
  <c r="Q872" i="12"/>
  <c r="Q873" i="12"/>
  <c r="Q874" i="12"/>
  <c r="Q875" i="12"/>
  <c r="Q876" i="12"/>
  <c r="Q877" i="12"/>
  <c r="Q878" i="12"/>
  <c r="Q879" i="12"/>
  <c r="Q880" i="12"/>
  <c r="Q881" i="12"/>
  <c r="Q882" i="12"/>
  <c r="Q883" i="12"/>
  <c r="Q884" i="12"/>
  <c r="Q885" i="12"/>
  <c r="Q886" i="12"/>
  <c r="Q887" i="12"/>
  <c r="Q888" i="12"/>
  <c r="Q889" i="12"/>
  <c r="Q890" i="12"/>
  <c r="Q891" i="12"/>
  <c r="Q892" i="12"/>
  <c r="Q893" i="12"/>
  <c r="Q894" i="12"/>
  <c r="Q895" i="12"/>
  <c r="Q896" i="12"/>
  <c r="Q897" i="12"/>
  <c r="Q898" i="12"/>
  <c r="Q899" i="12"/>
  <c r="Q900" i="12"/>
  <c r="Q901" i="12"/>
  <c r="Q902" i="12"/>
  <c r="Q903" i="12"/>
  <c r="Q904" i="12"/>
  <c r="Q905" i="12"/>
  <c r="Q906" i="12"/>
  <c r="Q907" i="12"/>
  <c r="Q908" i="12"/>
  <c r="Q909" i="12"/>
  <c r="Q910" i="12"/>
  <c r="Q911" i="12"/>
  <c r="Q912" i="12"/>
  <c r="Q913" i="12"/>
  <c r="Q914" i="12"/>
  <c r="Q915" i="12"/>
  <c r="Q916" i="12"/>
  <c r="Q917" i="12"/>
  <c r="Q918" i="12"/>
  <c r="Q919" i="12"/>
  <c r="Q920" i="12"/>
  <c r="Q921" i="12"/>
  <c r="Q922" i="12"/>
  <c r="Q923" i="12"/>
  <c r="Q924" i="12"/>
  <c r="Q925" i="12"/>
  <c r="Q926" i="12"/>
  <c r="Q927" i="12"/>
  <c r="Q928" i="12"/>
  <c r="Q929" i="12"/>
  <c r="Q930" i="12"/>
  <c r="Q931" i="12"/>
  <c r="Q932" i="12"/>
  <c r="Q933" i="12"/>
  <c r="Q934" i="12"/>
  <c r="Q935" i="12"/>
  <c r="Q936" i="12"/>
  <c r="Q937" i="12"/>
  <c r="Q938" i="12"/>
  <c r="Q939" i="12"/>
  <c r="Q940" i="12"/>
  <c r="Q941" i="12"/>
  <c r="Q942" i="12"/>
  <c r="Q943" i="12"/>
  <c r="Q944" i="12"/>
  <c r="Q945" i="12"/>
  <c r="Q946" i="12"/>
  <c r="Q947" i="12"/>
  <c r="Q948" i="12"/>
  <c r="Q949" i="12"/>
  <c r="Q950" i="12"/>
  <c r="Q951" i="12"/>
  <c r="Q952" i="12"/>
  <c r="Q953" i="12"/>
  <c r="Q954" i="12"/>
  <c r="Q955" i="12"/>
  <c r="Q956" i="12"/>
  <c r="Q957" i="12"/>
  <c r="Q958" i="12"/>
  <c r="Q959" i="12"/>
  <c r="Q960" i="12"/>
  <c r="Q961" i="12"/>
  <c r="Q962" i="12"/>
  <c r="Q963" i="12"/>
  <c r="Q964" i="12"/>
  <c r="Q965" i="12"/>
  <c r="Q966" i="12"/>
  <c r="Q967" i="12"/>
  <c r="Q968" i="12"/>
  <c r="Q969" i="12"/>
  <c r="Q970" i="12"/>
  <c r="Q971" i="12"/>
  <c r="Q972" i="12"/>
  <c r="Q973" i="12"/>
  <c r="Q974" i="12"/>
  <c r="Q975" i="12"/>
  <c r="Q976" i="12"/>
  <c r="Q977" i="12"/>
  <c r="Q978" i="12"/>
  <c r="Q979" i="12"/>
  <c r="Q980" i="12"/>
  <c r="Q981" i="12"/>
  <c r="Q982" i="12"/>
  <c r="Q983" i="12"/>
  <c r="Q984" i="12"/>
  <c r="Q985" i="12"/>
  <c r="Q986" i="12"/>
  <c r="Q987" i="12"/>
  <c r="Q988" i="12"/>
  <c r="Q989" i="12"/>
  <c r="Q990" i="12"/>
  <c r="Q991" i="12"/>
  <c r="Q992" i="12"/>
  <c r="Q993" i="12"/>
  <c r="Q994" i="12"/>
  <c r="Q995" i="12"/>
  <c r="Q996" i="12"/>
  <c r="Q997" i="12"/>
  <c r="Q998" i="12"/>
  <c r="Q999" i="12"/>
  <c r="Q1000" i="12"/>
  <c r="Q1001" i="12"/>
  <c r="Q1002" i="12"/>
  <c r="Q1003" i="12"/>
  <c r="Q1004" i="12"/>
  <c r="Q1005" i="12"/>
  <c r="Q1006" i="12"/>
  <c r="Q1007" i="12"/>
  <c r="Q1008" i="12"/>
  <c r="Q1009" i="12"/>
  <c r="L107" i="18"/>
  <c r="L113" i="18"/>
  <c r="L116" i="18"/>
  <c r="L119" i="18"/>
  <c r="L124" i="18"/>
  <c r="L127" i="18"/>
  <c r="L132" i="18"/>
  <c r="L135" i="18"/>
  <c r="L136" i="18"/>
  <c r="L138" i="18"/>
  <c r="L140" i="18"/>
  <c r="L143" i="18"/>
  <c r="L150" i="18"/>
  <c r="L178" i="18"/>
  <c r="L184" i="18"/>
  <c r="L186" i="18"/>
  <c r="L203" i="18"/>
  <c r="L236" i="18"/>
  <c r="L293" i="18"/>
  <c r="L344" i="18"/>
  <c r="L351" i="18"/>
  <c r="L352" i="18"/>
  <c r="L353" i="18"/>
  <c r="L354" i="18"/>
  <c r="L355" i="18"/>
  <c r="L356" i="18"/>
  <c r="L357" i="18"/>
  <c r="L358" i="18"/>
  <c r="L359" i="18"/>
  <c r="L360" i="18"/>
  <c r="L361" i="18"/>
  <c r="L362" i="18"/>
  <c r="L363" i="18"/>
  <c r="L364" i="18"/>
  <c r="L365" i="18"/>
  <c r="L366" i="18"/>
  <c r="L367" i="18"/>
  <c r="L368" i="18"/>
  <c r="L369" i="18"/>
  <c r="L370" i="18"/>
  <c r="L371" i="18"/>
  <c r="L372" i="18"/>
  <c r="L373" i="18"/>
  <c r="L374" i="18"/>
  <c r="L375" i="18"/>
  <c r="L376" i="18"/>
  <c r="L377" i="18"/>
  <c r="L378" i="18"/>
  <c r="L494" i="18"/>
  <c r="L495" i="18"/>
  <c r="L496" i="18"/>
  <c r="L497" i="18"/>
  <c r="L498" i="18"/>
  <c r="L499" i="18"/>
  <c r="L500" i="18"/>
  <c r="L503" i="18"/>
  <c r="L517" i="18"/>
  <c r="L549" i="18"/>
  <c r="L550" i="18"/>
  <c r="L551" i="18"/>
  <c r="L552" i="18"/>
  <c r="L553" i="18"/>
  <c r="L587" i="18"/>
  <c r="L588" i="18"/>
  <c r="L589" i="18"/>
  <c r="L590" i="18"/>
  <c r="L607" i="18"/>
  <c r="L608" i="18"/>
  <c r="L609" i="18"/>
  <c r="L610" i="18"/>
  <c r="L630" i="18"/>
  <c r="L631" i="18"/>
  <c r="L632" i="18"/>
  <c r="L633" i="18"/>
  <c r="L635" i="18"/>
  <c r="L644" i="18"/>
  <c r="L782" i="18"/>
  <c r="L783" i="18"/>
  <c r="L784" i="18"/>
  <c r="L785" i="18"/>
  <c r="L786" i="18"/>
  <c r="L787" i="18"/>
  <c r="L788" i="18"/>
  <c r="L789" i="18"/>
  <c r="L790" i="18"/>
  <c r="L791" i="18"/>
  <c r="L792" i="18"/>
  <c r="L793" i="18"/>
  <c r="L794" i="18"/>
  <c r="L795" i="18"/>
  <c r="L796" i="18"/>
  <c r="L797" i="18"/>
  <c r="L798" i="18"/>
  <c r="L799" i="18"/>
  <c r="L800" i="18"/>
  <c r="L801" i="18"/>
  <c r="L802" i="18"/>
  <c r="L803" i="18"/>
  <c r="L804" i="18"/>
  <c r="L805" i="18"/>
  <c r="L807" i="18"/>
  <c r="L808" i="18"/>
  <c r="L809" i="18"/>
  <c r="L811" i="18"/>
  <c r="L812" i="18"/>
  <c r="L846" i="18"/>
  <c r="L849" i="18"/>
  <c r="L850" i="18"/>
  <c r="L851" i="18"/>
  <c r="L852" i="18"/>
  <c r="L854" i="18"/>
  <c r="L884" i="18"/>
  <c r="L895" i="18"/>
  <c r="L896" i="18"/>
  <c r="L922" i="18"/>
  <c r="L924" i="18"/>
  <c r="L927" i="18"/>
  <c r="L928" i="18"/>
  <c r="L929" i="18"/>
  <c r="L982" i="18"/>
  <c r="E1101" i="8"/>
  <c r="F518" i="10"/>
  <c r="F519" i="10"/>
  <c r="F520" i="10"/>
  <c r="F521" i="10"/>
  <c r="F522" i="10"/>
  <c r="F524" i="10"/>
  <c r="F525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4" i="10"/>
  <c r="F545" i="10"/>
  <c r="F546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1013" i="10"/>
  <c r="F1014" i="10"/>
  <c r="F1015" i="10"/>
  <c r="D1101" i="11"/>
  <c r="E1101" i="11"/>
  <c r="P670" i="10"/>
  <c r="P672" i="10"/>
  <c r="P674" i="10"/>
  <c r="P676" i="10"/>
  <c r="P679" i="10"/>
  <c r="P681" i="10"/>
  <c r="P683" i="10"/>
  <c r="P685" i="10"/>
  <c r="P687" i="10"/>
  <c r="P689" i="10"/>
  <c r="P691" i="10"/>
  <c r="P694" i="10"/>
  <c r="P696" i="10"/>
  <c r="P698" i="10"/>
  <c r="P700" i="10"/>
  <c r="P702" i="10"/>
  <c r="P704" i="10"/>
  <c r="P707" i="10"/>
  <c r="P709" i="10"/>
  <c r="P711" i="10"/>
  <c r="P713" i="10"/>
  <c r="P715" i="10"/>
  <c r="P717" i="10"/>
  <c r="P719" i="10"/>
  <c r="P721" i="10"/>
  <c r="P723" i="10"/>
  <c r="P725" i="10"/>
  <c r="P727" i="10"/>
  <c r="P729" i="10"/>
  <c r="P731" i="10"/>
  <c r="P733" i="10"/>
  <c r="P735" i="10"/>
  <c r="P737" i="10"/>
  <c r="P739" i="10"/>
  <c r="P741" i="10"/>
  <c r="P743" i="10"/>
  <c r="P746" i="10"/>
  <c r="P748" i="10"/>
  <c r="P750" i="10"/>
  <c r="P752" i="10"/>
  <c r="P754" i="10"/>
  <c r="P768" i="10"/>
  <c r="P771" i="10"/>
  <c r="P773" i="10"/>
  <c r="P775" i="10"/>
  <c r="P777" i="10"/>
  <c r="P779" i="10"/>
  <c r="O495" i="10"/>
  <c r="O498" i="10"/>
  <c r="O499" i="10"/>
  <c r="O501" i="10"/>
  <c r="O503" i="10"/>
  <c r="O505" i="10"/>
  <c r="O507" i="10"/>
  <c r="O509" i="10"/>
  <c r="O511" i="10"/>
  <c r="O513" i="10"/>
  <c r="O515" i="10"/>
  <c r="O517" i="10"/>
  <c r="O72" i="10"/>
  <c r="O74" i="10"/>
  <c r="O77" i="10"/>
  <c r="O80" i="10"/>
  <c r="O68" i="10"/>
  <c r="O70" i="10"/>
  <c r="Q1010" i="12"/>
  <c r="Q491" i="12"/>
  <c r="Q490" i="12"/>
  <c r="Q489" i="12"/>
  <c r="Q488" i="12"/>
  <c r="Q487" i="12"/>
  <c r="Q486" i="12"/>
  <c r="Q485" i="12"/>
  <c r="Q484" i="12"/>
  <c r="Q483" i="12"/>
  <c r="Q482" i="12"/>
  <c r="Q481" i="12"/>
  <c r="Q480" i="12"/>
  <c r="Q479" i="12"/>
  <c r="Q478" i="12"/>
  <c r="Q477" i="12"/>
  <c r="Q476" i="12"/>
  <c r="Q475" i="12"/>
  <c r="Q474" i="12"/>
  <c r="Q473" i="12"/>
  <c r="Q472" i="12"/>
  <c r="Q471" i="12"/>
  <c r="Q470" i="12"/>
  <c r="Q469" i="12"/>
  <c r="Q468" i="12"/>
  <c r="Q467" i="12"/>
  <c r="Q466" i="12"/>
  <c r="Q465" i="12"/>
  <c r="Q464" i="12"/>
  <c r="Q463" i="12"/>
  <c r="Q462" i="12"/>
  <c r="Q461" i="12"/>
  <c r="Q460" i="12"/>
  <c r="Q459" i="12"/>
  <c r="Q458" i="12"/>
  <c r="Q457" i="12"/>
  <c r="Q456" i="12"/>
  <c r="Q455" i="12"/>
  <c r="Q454" i="12"/>
  <c r="Q453" i="12"/>
  <c r="Q452" i="12"/>
  <c r="Q451" i="12"/>
  <c r="Q450" i="12"/>
  <c r="Q449" i="12"/>
  <c r="Q448" i="12"/>
  <c r="Q447" i="12"/>
  <c r="Q446" i="12"/>
  <c r="Q445" i="12"/>
  <c r="Q444" i="12"/>
  <c r="Q443" i="12"/>
  <c r="Q442" i="12"/>
  <c r="Q441" i="12"/>
  <c r="Q440" i="12"/>
  <c r="Q439" i="12"/>
  <c r="Q438" i="12"/>
  <c r="Q437" i="12"/>
  <c r="Q436" i="12"/>
  <c r="Q435" i="12"/>
  <c r="Q434" i="12"/>
  <c r="Q433" i="12"/>
  <c r="Q432" i="12"/>
  <c r="Q431" i="12"/>
  <c r="Q430" i="12"/>
  <c r="Q429" i="12"/>
  <c r="Q428" i="12"/>
  <c r="Q427" i="12"/>
  <c r="Q426" i="12"/>
  <c r="Q425" i="12"/>
  <c r="Q424" i="12"/>
  <c r="Q423" i="12"/>
  <c r="Q422" i="12"/>
  <c r="Q421" i="12"/>
  <c r="Q420" i="12"/>
  <c r="Q419" i="12"/>
  <c r="Q418" i="12"/>
  <c r="Q417" i="12"/>
  <c r="Q416" i="12"/>
  <c r="Q415" i="12"/>
  <c r="Q414" i="12"/>
  <c r="Q413" i="12"/>
  <c r="Q412" i="12"/>
  <c r="Q411" i="12"/>
  <c r="Q410" i="12"/>
  <c r="Q409" i="12"/>
  <c r="Q408" i="12"/>
  <c r="Q407" i="12"/>
  <c r="Q406" i="12"/>
  <c r="Q405" i="12"/>
  <c r="Q404" i="12"/>
  <c r="Q403" i="12"/>
  <c r="Q402" i="12"/>
  <c r="Q401" i="12"/>
  <c r="Q400" i="12"/>
  <c r="Q399" i="12"/>
  <c r="Q398" i="12"/>
  <c r="Q397" i="12"/>
  <c r="Q396" i="12"/>
  <c r="Q395" i="12"/>
  <c r="Q394" i="12"/>
  <c r="Q393" i="12"/>
  <c r="Q392" i="12"/>
  <c r="Q391" i="12"/>
  <c r="Q390" i="12"/>
  <c r="Q389" i="12"/>
  <c r="Q388" i="12"/>
  <c r="Q387" i="12"/>
  <c r="Q386" i="12"/>
  <c r="Q385" i="12"/>
  <c r="Q384" i="12"/>
  <c r="Q383" i="12"/>
  <c r="Q382" i="12"/>
  <c r="Q381" i="12"/>
  <c r="Q380" i="12"/>
  <c r="Q379" i="12"/>
  <c r="Q378" i="12"/>
  <c r="Q377" i="12"/>
  <c r="Q376" i="12"/>
  <c r="Q375" i="12"/>
  <c r="Q374" i="12"/>
  <c r="Q373" i="12"/>
  <c r="Q372" i="12"/>
  <c r="Q371" i="12"/>
  <c r="Q370" i="12"/>
  <c r="Q369" i="12"/>
  <c r="Q368" i="12"/>
  <c r="Q367" i="12"/>
  <c r="Q366" i="12"/>
  <c r="Q365" i="12"/>
  <c r="Q364" i="12"/>
  <c r="Q363" i="12"/>
  <c r="Q362" i="12"/>
  <c r="Q361" i="12"/>
  <c r="Q360" i="12"/>
  <c r="Q359" i="12"/>
  <c r="Q358" i="12"/>
  <c r="Q357" i="12"/>
  <c r="Q356" i="12"/>
  <c r="Q355" i="12"/>
  <c r="Q354" i="12"/>
  <c r="Q353" i="12"/>
  <c r="L1010" i="18"/>
  <c r="L667" i="18"/>
  <c r="L666" i="18"/>
  <c r="L665" i="18"/>
  <c r="L664" i="18"/>
  <c r="L663" i="18"/>
  <c r="L662" i="18"/>
  <c r="L661" i="18"/>
  <c r="F667" i="10"/>
  <c r="K666" i="10"/>
  <c r="F666" i="10"/>
  <c r="F665" i="10"/>
  <c r="K664" i="10"/>
  <c r="F664" i="10"/>
  <c r="K663" i="10"/>
  <c r="F663" i="10"/>
  <c r="K662" i="10"/>
  <c r="F662" i="10"/>
  <c r="Q351" i="12"/>
  <c r="Q1102" i="22"/>
  <c r="P1103" i="22"/>
  <c r="Q1063" i="22"/>
  <c r="P1063" i="22"/>
  <c r="Q1014" i="22"/>
  <c r="P1014" i="22"/>
  <c r="Q783" i="22"/>
  <c r="R672" i="22"/>
  <c r="R673" i="22"/>
  <c r="R674" i="22"/>
  <c r="R675" i="22"/>
  <c r="R676" i="22"/>
  <c r="R677" i="22"/>
  <c r="R678" i="22"/>
  <c r="R679" i="22"/>
  <c r="R680" i="22"/>
  <c r="R681" i="22"/>
  <c r="R682" i="22"/>
  <c r="R683" i="22"/>
  <c r="R684" i="22"/>
  <c r="R685" i="22"/>
  <c r="R686" i="22"/>
  <c r="R687" i="22"/>
  <c r="R688" i="22"/>
  <c r="R689" i="22"/>
  <c r="R690" i="22"/>
  <c r="R691" i="22"/>
  <c r="R692" i="22"/>
  <c r="R693" i="22"/>
  <c r="R694" i="22"/>
  <c r="R695" i="22"/>
  <c r="R696" i="22"/>
  <c r="R697" i="22"/>
  <c r="R698" i="22"/>
  <c r="R699" i="22"/>
  <c r="R700" i="22"/>
  <c r="R701" i="22"/>
  <c r="R702" i="22"/>
  <c r="R703" i="22"/>
  <c r="R704" i="22"/>
  <c r="R705" i="22"/>
  <c r="R706" i="22"/>
  <c r="R707" i="22"/>
  <c r="R708" i="22"/>
  <c r="R709" i="22"/>
  <c r="R710" i="22"/>
  <c r="R711" i="22"/>
  <c r="R712" i="22"/>
  <c r="R713" i="22"/>
  <c r="R714" i="22"/>
  <c r="R715" i="22"/>
  <c r="R716" i="22"/>
  <c r="R717" i="22"/>
  <c r="R718" i="22"/>
  <c r="R719" i="22"/>
  <c r="R720" i="22"/>
  <c r="R721" i="22"/>
  <c r="R722" i="22"/>
  <c r="R723" i="22"/>
  <c r="R724" i="22"/>
  <c r="R725" i="22"/>
  <c r="R726" i="22"/>
  <c r="R727" i="22"/>
  <c r="R728" i="22"/>
  <c r="R729" i="22"/>
  <c r="R730" i="22"/>
  <c r="R731" i="22"/>
  <c r="R732" i="22"/>
  <c r="R733" i="22"/>
  <c r="R734" i="22"/>
  <c r="R735" i="22"/>
  <c r="R736" i="22"/>
  <c r="R737" i="22"/>
  <c r="R738" i="22"/>
  <c r="R739" i="22"/>
  <c r="R740" i="22"/>
  <c r="R741" i="22"/>
  <c r="R742" i="22"/>
  <c r="R743" i="22"/>
  <c r="R744" i="22"/>
  <c r="R745" i="22"/>
  <c r="R746" i="22"/>
  <c r="R747" i="22"/>
  <c r="R748" i="22"/>
  <c r="R749" i="22"/>
  <c r="R750" i="22"/>
  <c r="R751" i="22"/>
  <c r="R752" i="22"/>
  <c r="R753" i="22"/>
  <c r="R754" i="22"/>
  <c r="R755" i="22"/>
  <c r="R756" i="22"/>
  <c r="R757" i="22"/>
  <c r="R758" i="22"/>
  <c r="R759" i="22"/>
  <c r="R760" i="22"/>
  <c r="R761" i="22"/>
  <c r="R762" i="22"/>
  <c r="R763" i="22"/>
  <c r="R764" i="22"/>
  <c r="R765" i="22"/>
  <c r="R766" i="22"/>
  <c r="R767" i="22"/>
  <c r="R768" i="22"/>
  <c r="R769" i="22"/>
  <c r="R770" i="22"/>
  <c r="R771" i="22"/>
  <c r="R772" i="22"/>
  <c r="R773" i="22"/>
  <c r="R774" i="22"/>
  <c r="R775" i="22"/>
  <c r="R776" i="22"/>
  <c r="R777" i="22"/>
  <c r="R778" i="22"/>
  <c r="R779" i="22"/>
  <c r="R780" i="22"/>
  <c r="R781" i="22"/>
  <c r="P783" i="22"/>
  <c r="Q495" i="22"/>
  <c r="P495" i="22"/>
  <c r="P671" i="22" s="1"/>
  <c r="Q352" i="22"/>
  <c r="P352" i="22"/>
  <c r="P66" i="2"/>
  <c r="P350" i="2"/>
  <c r="P493" i="2"/>
  <c r="P669" i="2"/>
  <c r="P781" i="2"/>
  <c r="M1164" i="14"/>
  <c r="M1168" i="14"/>
  <c r="N1164" i="18"/>
  <c r="N1168" i="18"/>
  <c r="M1162" i="14"/>
  <c r="M1170" i="14"/>
  <c r="M833" i="8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782" i="9"/>
  <c r="N1162" i="18"/>
  <c r="N1163" i="18"/>
  <c r="N1170" i="18"/>
  <c r="M1161" i="14"/>
  <c r="M1163" i="14"/>
  <c r="M1165" i="14"/>
  <c r="M1169" i="14"/>
  <c r="Q1088" i="17"/>
  <c r="Q1089" i="17"/>
  <c r="Q1090" i="17"/>
  <c r="Q1091" i="17"/>
  <c r="Q1092" i="17"/>
  <c r="Q1093" i="17"/>
  <c r="Q1094" i="17"/>
  <c r="Q1095" i="17"/>
  <c r="Q1096" i="17"/>
  <c r="Q1097" i="17"/>
  <c r="Q1098" i="17"/>
  <c r="Q1100" i="17"/>
  <c r="Q1102" i="17"/>
  <c r="Q1103" i="17"/>
  <c r="Q1104" i="17"/>
  <c r="Q1105" i="17"/>
  <c r="Q1106" i="17"/>
  <c r="Q1107" i="17"/>
  <c r="Q1108" i="17"/>
  <c r="Q1109" i="17"/>
  <c r="Q1110" i="17"/>
  <c r="Q1111" i="17"/>
  <c r="Q1112" i="17"/>
  <c r="Q1113" i="17"/>
  <c r="Q1114" i="17"/>
  <c r="Q1115" i="17"/>
  <c r="Q1116" i="17"/>
  <c r="Q1117" i="17"/>
  <c r="Q1118" i="17"/>
  <c r="Q1119" i="17"/>
  <c r="Q1120" i="17"/>
  <c r="Q1121" i="17"/>
  <c r="Q1122" i="17"/>
  <c r="Q1123" i="17"/>
  <c r="Q1124" i="17"/>
  <c r="Q1125" i="17"/>
  <c r="Q1126" i="17"/>
  <c r="Q1127" i="17"/>
  <c r="Q1128" i="17"/>
  <c r="Q1129" i="17"/>
  <c r="Q1130" i="17"/>
  <c r="Q1131" i="17"/>
  <c r="Q1132" i="17"/>
  <c r="Q1133" i="17"/>
  <c r="Q1134" i="17"/>
  <c r="Q1135" i="17"/>
  <c r="Q1136" i="17"/>
  <c r="Q1137" i="17"/>
  <c r="Q1138" i="17"/>
  <c r="Q1139" i="17"/>
  <c r="Q1140" i="17"/>
  <c r="Q1087" i="17"/>
  <c r="Q834" i="17"/>
  <c r="Q835" i="17"/>
  <c r="Q836" i="17"/>
  <c r="Q837" i="17"/>
  <c r="Q838" i="17"/>
  <c r="Q839" i="17"/>
  <c r="Q840" i="17"/>
  <c r="Q841" i="17"/>
  <c r="Q842" i="17"/>
  <c r="Q843" i="17"/>
  <c r="Q844" i="17"/>
  <c r="Q845" i="17"/>
  <c r="Q846" i="17"/>
  <c r="Q847" i="17"/>
  <c r="Q848" i="17"/>
  <c r="Q849" i="17"/>
  <c r="Q850" i="17"/>
  <c r="Q851" i="17"/>
  <c r="Q852" i="17"/>
  <c r="Q853" i="17"/>
  <c r="Q854" i="17"/>
  <c r="Q855" i="17"/>
  <c r="Q856" i="17"/>
  <c r="Q857" i="17"/>
  <c r="Q858" i="17"/>
  <c r="Q859" i="17"/>
  <c r="Q860" i="17"/>
  <c r="Q861" i="17"/>
  <c r="Q862" i="17"/>
  <c r="Q863" i="17"/>
  <c r="Q864" i="17"/>
  <c r="Q865" i="17"/>
  <c r="Q866" i="17"/>
  <c r="Q867" i="17"/>
  <c r="Q868" i="17"/>
  <c r="Q869" i="17"/>
  <c r="Q870" i="17"/>
  <c r="Q871" i="17"/>
  <c r="Q872" i="17"/>
  <c r="Q873" i="17"/>
  <c r="Q874" i="17"/>
  <c r="Q875" i="17"/>
  <c r="Q876" i="17"/>
  <c r="Q877" i="17"/>
  <c r="Q878" i="17"/>
  <c r="Q879" i="17"/>
  <c r="Q880" i="17"/>
  <c r="Q881" i="17"/>
  <c r="Q882" i="17"/>
  <c r="Q883" i="17"/>
  <c r="Q884" i="17"/>
  <c r="Q885" i="17"/>
  <c r="Q886" i="17"/>
  <c r="Q887" i="17"/>
  <c r="Q888" i="17"/>
  <c r="Q889" i="17"/>
  <c r="Q890" i="17"/>
  <c r="Q891" i="17"/>
  <c r="Q892" i="17"/>
  <c r="Q893" i="17"/>
  <c r="Q894" i="17"/>
  <c r="Q895" i="17"/>
  <c r="Q896" i="17"/>
  <c r="Q897" i="17"/>
  <c r="Q898" i="17"/>
  <c r="Q899" i="17"/>
  <c r="Q900" i="17"/>
  <c r="Q901" i="17"/>
  <c r="Q902" i="17"/>
  <c r="Q903" i="17"/>
  <c r="Q904" i="17"/>
  <c r="Q905" i="17"/>
  <c r="Q906" i="17"/>
  <c r="Q907" i="17"/>
  <c r="Q908" i="17"/>
  <c r="Q909" i="17"/>
  <c r="Q910" i="17"/>
  <c r="Q911" i="17"/>
  <c r="Q912" i="17"/>
  <c r="Q913" i="17"/>
  <c r="Q914" i="17"/>
  <c r="Q915" i="17"/>
  <c r="Q916" i="17"/>
  <c r="Q917" i="17"/>
  <c r="Q918" i="17"/>
  <c r="Q919" i="17"/>
  <c r="Q920" i="17"/>
  <c r="Q921" i="17"/>
  <c r="Q922" i="17"/>
  <c r="Q923" i="17"/>
  <c r="Q924" i="17"/>
  <c r="Q925" i="17"/>
  <c r="Q926" i="17"/>
  <c r="Q927" i="17"/>
  <c r="Q928" i="17"/>
  <c r="Q929" i="17"/>
  <c r="Q930" i="17"/>
  <c r="Q931" i="17"/>
  <c r="Q932" i="17"/>
  <c r="Q933" i="17"/>
  <c r="Q934" i="17"/>
  <c r="Q935" i="17"/>
  <c r="Q936" i="17"/>
  <c r="Q937" i="17"/>
  <c r="Q938" i="17"/>
  <c r="Q939" i="17"/>
  <c r="Q940" i="17"/>
  <c r="Q941" i="17"/>
  <c r="Q942" i="17"/>
  <c r="Q943" i="17"/>
  <c r="Q944" i="17"/>
  <c r="Q945" i="17"/>
  <c r="Q946" i="17"/>
  <c r="Q947" i="17"/>
  <c r="Q948" i="17"/>
  <c r="Q949" i="17"/>
  <c r="Q950" i="17"/>
  <c r="Q951" i="17"/>
  <c r="Q952" i="17"/>
  <c r="Q953" i="17"/>
  <c r="Q954" i="17"/>
  <c r="Q955" i="17"/>
  <c r="Q956" i="17"/>
  <c r="Q957" i="17"/>
  <c r="Q958" i="17"/>
  <c r="Q959" i="17"/>
  <c r="Q960" i="17"/>
  <c r="Q961" i="17"/>
  <c r="Q962" i="17"/>
  <c r="Q963" i="17"/>
  <c r="Q964" i="17"/>
  <c r="Q965" i="17"/>
  <c r="Q966" i="17"/>
  <c r="Q967" i="17"/>
  <c r="Q968" i="17"/>
  <c r="Q969" i="17"/>
  <c r="Q970" i="17"/>
  <c r="Q971" i="17"/>
  <c r="Q972" i="17"/>
  <c r="Q973" i="17"/>
  <c r="Q974" i="17"/>
  <c r="Q975" i="17"/>
  <c r="Q976" i="17"/>
  <c r="Q977" i="17"/>
  <c r="Q978" i="17"/>
  <c r="Q979" i="17"/>
  <c r="Q980" i="17"/>
  <c r="Q981" i="17"/>
  <c r="Q982" i="17"/>
  <c r="Q983" i="17"/>
  <c r="Q984" i="17"/>
  <c r="Q985" i="17"/>
  <c r="Q986" i="17"/>
  <c r="Q987" i="17"/>
  <c r="Q988" i="17"/>
  <c r="Q989" i="17"/>
  <c r="Q990" i="17"/>
  <c r="Q991" i="17"/>
  <c r="Q992" i="17"/>
  <c r="Q993" i="17"/>
  <c r="Q994" i="17"/>
  <c r="Q995" i="17"/>
  <c r="Q996" i="17"/>
  <c r="Q997" i="17"/>
  <c r="Q998" i="17"/>
  <c r="Q999" i="17"/>
  <c r="Q1000" i="17"/>
  <c r="Q1001" i="17"/>
  <c r="Q1002" i="17"/>
  <c r="Q1003" i="17"/>
  <c r="Q1004" i="17"/>
  <c r="Q1005" i="17"/>
  <c r="Q1006" i="17"/>
  <c r="Q1007" i="17"/>
  <c r="Q1008" i="17"/>
  <c r="Q1009" i="17"/>
  <c r="Q1010" i="17"/>
  <c r="Q1012" i="17"/>
  <c r="Q1013" i="17"/>
  <c r="Q1014" i="17"/>
  <c r="Q1015" i="17"/>
  <c r="Q1016" i="17"/>
  <c r="Q1017" i="17"/>
  <c r="Q1018" i="17"/>
  <c r="Q1019" i="17"/>
  <c r="Q1020" i="17"/>
  <c r="Q1021" i="17"/>
  <c r="Q1022" i="17"/>
  <c r="Q1023" i="17"/>
  <c r="Q1024" i="17"/>
  <c r="Q1025" i="17"/>
  <c r="Q1026" i="17"/>
  <c r="Q1027" i="17"/>
  <c r="Q1028" i="17"/>
  <c r="Q1029" i="17"/>
  <c r="Q1030" i="17"/>
  <c r="Q1031" i="17"/>
  <c r="Q1032" i="17"/>
  <c r="Q1033" i="17"/>
  <c r="Q1034" i="17"/>
  <c r="Q1035" i="17"/>
  <c r="Q1036" i="17"/>
  <c r="Q1037" i="17"/>
  <c r="Q1038" i="17"/>
  <c r="Q1039" i="17"/>
  <c r="Q1040" i="17"/>
  <c r="Q1041" i="17"/>
  <c r="Q1042" i="17"/>
  <c r="Q1043" i="17"/>
  <c r="Q1044" i="17"/>
  <c r="Q1045" i="17"/>
  <c r="Q1046" i="17"/>
  <c r="Q1047" i="17"/>
  <c r="Q1048" i="17"/>
  <c r="Q1049" i="17"/>
  <c r="Q1050" i="17"/>
  <c r="Q1051" i="17"/>
  <c r="Q1052" i="17"/>
  <c r="Q1053" i="17"/>
  <c r="Q1054" i="17"/>
  <c r="Q1055" i="17"/>
  <c r="Q1056" i="17"/>
  <c r="Q1057" i="17"/>
  <c r="Q1058" i="17"/>
  <c r="Q1059" i="17"/>
  <c r="Q1061" i="17"/>
  <c r="Q833" i="17"/>
  <c r="T1088" i="12"/>
  <c r="T1089" i="12"/>
  <c r="T1090" i="12"/>
  <c r="T1091" i="12"/>
  <c r="T1092" i="12"/>
  <c r="T1093" i="12"/>
  <c r="T1094" i="12"/>
  <c r="T1095" i="12"/>
  <c r="T1096" i="12"/>
  <c r="T1097" i="12"/>
  <c r="T1098" i="12"/>
  <c r="T1099" i="12"/>
  <c r="T1100" i="12"/>
  <c r="T1102" i="12"/>
  <c r="T1103" i="12"/>
  <c r="T1104" i="12"/>
  <c r="T1105" i="12"/>
  <c r="T1106" i="12"/>
  <c r="T1107" i="12"/>
  <c r="T1108" i="12"/>
  <c r="T1109" i="12"/>
  <c r="T1110" i="12"/>
  <c r="T1111" i="12"/>
  <c r="T1112" i="12"/>
  <c r="T1113" i="12"/>
  <c r="T1114" i="12"/>
  <c r="T1115" i="12"/>
  <c r="T1116" i="12"/>
  <c r="T1117" i="12"/>
  <c r="T1118" i="12"/>
  <c r="T1119" i="12"/>
  <c r="T1120" i="12"/>
  <c r="T1121" i="12"/>
  <c r="T1122" i="12"/>
  <c r="T1123" i="12"/>
  <c r="T1124" i="12"/>
  <c r="T1125" i="12"/>
  <c r="T1126" i="12"/>
  <c r="T1127" i="12"/>
  <c r="T1128" i="12"/>
  <c r="T1129" i="12"/>
  <c r="T1130" i="12"/>
  <c r="T1131" i="12"/>
  <c r="T1132" i="12"/>
  <c r="T1133" i="12"/>
  <c r="T1134" i="12"/>
  <c r="T1135" i="12"/>
  <c r="T1136" i="12"/>
  <c r="T1137" i="12"/>
  <c r="T1138" i="12"/>
  <c r="T1139" i="12"/>
  <c r="T1140" i="12"/>
  <c r="T1087" i="12"/>
  <c r="T834" i="12"/>
  <c r="T835" i="12"/>
  <c r="T836" i="12"/>
  <c r="T837" i="12"/>
  <c r="T838" i="12"/>
  <c r="T839" i="12"/>
  <c r="T840" i="12"/>
  <c r="T841" i="12"/>
  <c r="T842" i="12"/>
  <c r="T843" i="12"/>
  <c r="T844" i="12"/>
  <c r="T845" i="12"/>
  <c r="T846" i="12"/>
  <c r="T847" i="12"/>
  <c r="T848" i="12"/>
  <c r="T849" i="12"/>
  <c r="T850" i="12"/>
  <c r="T851" i="12"/>
  <c r="T852" i="12"/>
  <c r="T853" i="12"/>
  <c r="T854" i="12"/>
  <c r="T855" i="12"/>
  <c r="T856" i="12"/>
  <c r="T857" i="12"/>
  <c r="T858" i="12"/>
  <c r="T859" i="12"/>
  <c r="T860" i="12"/>
  <c r="T861" i="12"/>
  <c r="T862" i="12"/>
  <c r="T863" i="12"/>
  <c r="T864" i="12"/>
  <c r="T865" i="12"/>
  <c r="T866" i="12"/>
  <c r="T867" i="12"/>
  <c r="T868" i="12"/>
  <c r="T869" i="12"/>
  <c r="T870" i="12"/>
  <c r="T871" i="12"/>
  <c r="T872" i="12"/>
  <c r="T873" i="12"/>
  <c r="T874" i="12"/>
  <c r="T875" i="12"/>
  <c r="T876" i="12"/>
  <c r="T877" i="12"/>
  <c r="T878" i="12"/>
  <c r="T879" i="12"/>
  <c r="T880" i="12"/>
  <c r="T881" i="12"/>
  <c r="T882" i="12"/>
  <c r="T883" i="12"/>
  <c r="T884" i="12"/>
  <c r="T885" i="12"/>
  <c r="T886" i="12"/>
  <c r="T887" i="12"/>
  <c r="T888" i="12"/>
  <c r="T889" i="12"/>
  <c r="T890" i="12"/>
  <c r="T891" i="12"/>
  <c r="T892" i="12"/>
  <c r="T893" i="12"/>
  <c r="T894" i="12"/>
  <c r="T895" i="12"/>
  <c r="T896" i="12"/>
  <c r="T897" i="12"/>
  <c r="T898" i="12"/>
  <c r="T899" i="12"/>
  <c r="T900" i="12"/>
  <c r="T901" i="12"/>
  <c r="T902" i="12"/>
  <c r="T903" i="12"/>
  <c r="T904" i="12"/>
  <c r="T905" i="12"/>
  <c r="T906" i="12"/>
  <c r="T907" i="12"/>
  <c r="T908" i="12"/>
  <c r="T909" i="12"/>
  <c r="T910" i="12"/>
  <c r="T911" i="12"/>
  <c r="T912" i="12"/>
  <c r="T913" i="12"/>
  <c r="T914" i="12"/>
  <c r="T915" i="12"/>
  <c r="T916" i="12"/>
  <c r="T917" i="12"/>
  <c r="T918" i="12"/>
  <c r="T919" i="12"/>
  <c r="T920" i="12"/>
  <c r="T921" i="12"/>
  <c r="T922" i="12"/>
  <c r="T923" i="12"/>
  <c r="T924" i="12"/>
  <c r="T925" i="12"/>
  <c r="T926" i="12"/>
  <c r="T927" i="12"/>
  <c r="T928" i="12"/>
  <c r="T929" i="12"/>
  <c r="T930" i="12"/>
  <c r="T931" i="12"/>
  <c r="T932" i="12"/>
  <c r="T933" i="12"/>
  <c r="T934" i="12"/>
  <c r="T935" i="12"/>
  <c r="T936" i="12"/>
  <c r="T937" i="12"/>
  <c r="T938" i="12"/>
  <c r="T939" i="12"/>
  <c r="T940" i="12"/>
  <c r="T941" i="12"/>
  <c r="T942" i="12"/>
  <c r="T943" i="12"/>
  <c r="T944" i="12"/>
  <c r="T945" i="12"/>
  <c r="T946" i="12"/>
  <c r="T947" i="12"/>
  <c r="T948" i="12"/>
  <c r="T949" i="12"/>
  <c r="T950" i="12"/>
  <c r="T951" i="12"/>
  <c r="T952" i="12"/>
  <c r="T953" i="12"/>
  <c r="T954" i="12"/>
  <c r="T955" i="12"/>
  <c r="T956" i="12"/>
  <c r="T957" i="12"/>
  <c r="T958" i="12"/>
  <c r="T959" i="12"/>
  <c r="T960" i="12"/>
  <c r="T961" i="12"/>
  <c r="T962" i="12"/>
  <c r="T963" i="12"/>
  <c r="T964" i="12"/>
  <c r="T965" i="12"/>
  <c r="T966" i="12"/>
  <c r="T967" i="12"/>
  <c r="T968" i="12"/>
  <c r="T969" i="12"/>
  <c r="T970" i="12"/>
  <c r="T971" i="12"/>
  <c r="T972" i="12"/>
  <c r="T973" i="12"/>
  <c r="T974" i="12"/>
  <c r="T975" i="12"/>
  <c r="T976" i="12"/>
  <c r="T977" i="12"/>
  <c r="T978" i="12"/>
  <c r="T979" i="12"/>
  <c r="T980" i="12"/>
  <c r="T981" i="12"/>
  <c r="T982" i="12"/>
  <c r="T983" i="12"/>
  <c r="T984" i="12"/>
  <c r="T985" i="12"/>
  <c r="T986" i="12"/>
  <c r="T987" i="12"/>
  <c r="T988" i="12"/>
  <c r="T989" i="12"/>
  <c r="T990" i="12"/>
  <c r="T991" i="12"/>
  <c r="T992" i="12"/>
  <c r="T993" i="12"/>
  <c r="T994" i="12"/>
  <c r="T995" i="12"/>
  <c r="T996" i="12"/>
  <c r="T997" i="12"/>
  <c r="T998" i="12"/>
  <c r="T999" i="12"/>
  <c r="T1000" i="12"/>
  <c r="T1001" i="12"/>
  <c r="T1002" i="12"/>
  <c r="T1003" i="12"/>
  <c r="T1004" i="12"/>
  <c r="T1005" i="12"/>
  <c r="T1006" i="12"/>
  <c r="T1007" i="12"/>
  <c r="T1008" i="12"/>
  <c r="T1009" i="12"/>
  <c r="T1010" i="12"/>
  <c r="T1011" i="12"/>
  <c r="T1012" i="12"/>
  <c r="T1013" i="12"/>
  <c r="T1014" i="12"/>
  <c r="T1015" i="12"/>
  <c r="T1016" i="12"/>
  <c r="T1017" i="12"/>
  <c r="T1018" i="12"/>
  <c r="T1019" i="12"/>
  <c r="T1020" i="12"/>
  <c r="T1021" i="12"/>
  <c r="T1022" i="12"/>
  <c r="T1023" i="12"/>
  <c r="T1024" i="12"/>
  <c r="T1025" i="12"/>
  <c r="T1026" i="12"/>
  <c r="T1027" i="12"/>
  <c r="T1028" i="12"/>
  <c r="T1029" i="12"/>
  <c r="T1030" i="12"/>
  <c r="T1031" i="12"/>
  <c r="T1032" i="12"/>
  <c r="T1033" i="12"/>
  <c r="T1034" i="12"/>
  <c r="T1035" i="12"/>
  <c r="T1036" i="12"/>
  <c r="T1037" i="12"/>
  <c r="T1038" i="12"/>
  <c r="T1039" i="12"/>
  <c r="T1040" i="12"/>
  <c r="T1041" i="12"/>
  <c r="T1042" i="12"/>
  <c r="T1043" i="12"/>
  <c r="T1044" i="12"/>
  <c r="T1045" i="12"/>
  <c r="T1046" i="12"/>
  <c r="T1047" i="12"/>
  <c r="T1048" i="12"/>
  <c r="T1049" i="12"/>
  <c r="T1050" i="12"/>
  <c r="T1051" i="12"/>
  <c r="T1052" i="12"/>
  <c r="T1053" i="12"/>
  <c r="T1054" i="12"/>
  <c r="T1055" i="12"/>
  <c r="T1056" i="12"/>
  <c r="T1057" i="12"/>
  <c r="T1058" i="12"/>
  <c r="T1059" i="12"/>
  <c r="T1061" i="12"/>
  <c r="T1062" i="12"/>
  <c r="T1063" i="12"/>
  <c r="T1064" i="12"/>
  <c r="T1065" i="12"/>
  <c r="T1066" i="12"/>
  <c r="T1067" i="12"/>
  <c r="T1068" i="12"/>
  <c r="T1069" i="12"/>
  <c r="T1070" i="12"/>
  <c r="T1071" i="12"/>
  <c r="T1072" i="12"/>
  <c r="T1073" i="12"/>
  <c r="T1074" i="12"/>
  <c r="T1075" i="12"/>
  <c r="T1076" i="12"/>
  <c r="T1077" i="12"/>
  <c r="T1078" i="12"/>
  <c r="T1079" i="12"/>
  <c r="T1080" i="12"/>
  <c r="T1081" i="12"/>
  <c r="T1082" i="12"/>
  <c r="T833" i="12"/>
  <c r="N834" i="18"/>
  <c r="N835" i="18"/>
  <c r="N836" i="18"/>
  <c r="N837" i="18"/>
  <c r="N838" i="18"/>
  <c r="N839" i="18"/>
  <c r="N840" i="18"/>
  <c r="N841" i="18"/>
  <c r="N842" i="18"/>
  <c r="N843" i="18"/>
  <c r="N844" i="18"/>
  <c r="N845" i="18"/>
  <c r="N846" i="18"/>
  <c r="N847" i="18"/>
  <c r="N848" i="18"/>
  <c r="N849" i="18"/>
  <c r="N850" i="18"/>
  <c r="N851" i="18"/>
  <c r="N852" i="18"/>
  <c r="N853" i="18"/>
  <c r="N854" i="18"/>
  <c r="N855" i="18"/>
  <c r="N856" i="18"/>
  <c r="N857" i="18"/>
  <c r="N858" i="18"/>
  <c r="N859" i="18"/>
  <c r="N860" i="18"/>
  <c r="N861" i="18"/>
  <c r="N862" i="18"/>
  <c r="N863" i="18"/>
  <c r="N864" i="18"/>
  <c r="N865" i="18"/>
  <c r="N866" i="18"/>
  <c r="N867" i="18"/>
  <c r="N868" i="18"/>
  <c r="N869" i="18"/>
  <c r="N870" i="18"/>
  <c r="N871" i="18"/>
  <c r="N872" i="18"/>
  <c r="N873" i="18"/>
  <c r="N874" i="18"/>
  <c r="N875" i="18"/>
  <c r="N876" i="18"/>
  <c r="N877" i="18"/>
  <c r="N878" i="18"/>
  <c r="N879" i="18"/>
  <c r="N880" i="18"/>
  <c r="N881" i="18"/>
  <c r="N882" i="18"/>
  <c r="N883" i="18"/>
  <c r="N884" i="18"/>
  <c r="N885" i="18"/>
  <c r="N886" i="18"/>
  <c r="N887" i="18"/>
  <c r="N888" i="18"/>
  <c r="N889" i="18"/>
  <c r="N890" i="18"/>
  <c r="N891" i="18"/>
  <c r="N892" i="18"/>
  <c r="N893" i="18"/>
  <c r="N894" i="18"/>
  <c r="N895" i="18"/>
  <c r="N896" i="18"/>
  <c r="N897" i="18"/>
  <c r="N898" i="18"/>
  <c r="N899" i="18"/>
  <c r="N900" i="18"/>
  <c r="N901" i="18"/>
  <c r="N902" i="18"/>
  <c r="N903" i="18"/>
  <c r="N904" i="18"/>
  <c r="N905" i="18"/>
  <c r="N906" i="18"/>
  <c r="N907" i="18"/>
  <c r="N908" i="18"/>
  <c r="N909" i="18"/>
  <c r="N910" i="18"/>
  <c r="N911" i="18"/>
  <c r="N912" i="18"/>
  <c r="N913" i="18"/>
  <c r="N914" i="18"/>
  <c r="N915" i="18"/>
  <c r="N916" i="18"/>
  <c r="N917" i="18"/>
  <c r="N918" i="18"/>
  <c r="N919" i="18"/>
  <c r="N920" i="18"/>
  <c r="N921" i="18"/>
  <c r="N922" i="18"/>
  <c r="N923" i="18"/>
  <c r="N924" i="18"/>
  <c r="N925" i="18"/>
  <c r="N926" i="18"/>
  <c r="N927" i="18"/>
  <c r="N928" i="18"/>
  <c r="N929" i="18"/>
  <c r="N930" i="18"/>
  <c r="N931" i="18"/>
  <c r="N932" i="18"/>
  <c r="N933" i="18"/>
  <c r="N934" i="18"/>
  <c r="N935" i="18"/>
  <c r="N936" i="18"/>
  <c r="N937" i="18"/>
  <c r="N938" i="18"/>
  <c r="N939" i="18"/>
  <c r="N940" i="18"/>
  <c r="N941" i="18"/>
  <c r="N942" i="18"/>
  <c r="N943" i="18"/>
  <c r="N944" i="18"/>
  <c r="N945" i="18"/>
  <c r="N946" i="18"/>
  <c r="N947" i="18"/>
  <c r="N948" i="18"/>
  <c r="N949" i="18"/>
  <c r="N950" i="18"/>
  <c r="N951" i="18"/>
  <c r="N952" i="18"/>
  <c r="N953" i="18"/>
  <c r="N954" i="18"/>
  <c r="N955" i="18"/>
  <c r="N956" i="18"/>
  <c r="N957" i="18"/>
  <c r="N958" i="18"/>
  <c r="N959" i="18"/>
  <c r="N960" i="18"/>
  <c r="N961" i="18"/>
  <c r="N962" i="18"/>
  <c r="N963" i="18"/>
  <c r="N964" i="18"/>
  <c r="N965" i="18"/>
  <c r="N966" i="18"/>
  <c r="N967" i="18"/>
  <c r="N968" i="18"/>
  <c r="N969" i="18"/>
  <c r="N970" i="18"/>
  <c r="N971" i="18"/>
  <c r="N972" i="18"/>
  <c r="N973" i="18"/>
  <c r="N974" i="18"/>
  <c r="N975" i="18"/>
  <c r="N976" i="18"/>
  <c r="N977" i="18"/>
  <c r="N978" i="18"/>
  <c r="N979" i="18"/>
  <c r="N980" i="18"/>
  <c r="N981" i="18"/>
  <c r="N982" i="18"/>
  <c r="N983" i="18"/>
  <c r="N984" i="18"/>
  <c r="N985" i="18"/>
  <c r="N986" i="18"/>
  <c r="N987" i="18"/>
  <c r="N988" i="18"/>
  <c r="N989" i="18"/>
  <c r="N990" i="18"/>
  <c r="N991" i="18"/>
  <c r="N992" i="18"/>
  <c r="N993" i="18"/>
  <c r="N994" i="18"/>
  <c r="N995" i="18"/>
  <c r="N996" i="18"/>
  <c r="N997" i="18"/>
  <c r="N998" i="18"/>
  <c r="N999" i="18"/>
  <c r="N1000" i="18"/>
  <c r="N1001" i="18"/>
  <c r="N1002" i="18"/>
  <c r="N1003" i="18"/>
  <c r="N1004" i="18"/>
  <c r="N1005" i="18"/>
  <c r="N1006" i="18"/>
  <c r="N1007" i="18"/>
  <c r="N1008" i="18"/>
  <c r="N1009" i="18"/>
  <c r="N1010" i="18"/>
  <c r="N1012" i="18"/>
  <c r="N1013" i="18"/>
  <c r="N1014" i="18"/>
  <c r="N1015" i="18"/>
  <c r="N1016" i="18"/>
  <c r="N1017" i="18"/>
  <c r="N1018" i="18"/>
  <c r="N1019" i="18"/>
  <c r="N1020" i="18"/>
  <c r="N1021" i="18"/>
  <c r="N1022" i="18"/>
  <c r="N1023" i="18"/>
  <c r="N1024" i="18"/>
  <c r="N1025" i="18"/>
  <c r="N1026" i="18"/>
  <c r="N1027" i="18"/>
  <c r="N1028" i="18"/>
  <c r="N1029" i="18"/>
  <c r="N1030" i="18"/>
  <c r="N1031" i="18"/>
  <c r="N1032" i="18"/>
  <c r="N1033" i="18"/>
  <c r="N1034" i="18"/>
  <c r="N1035" i="18"/>
  <c r="N1036" i="18"/>
  <c r="N1037" i="18"/>
  <c r="N1038" i="18"/>
  <c r="N1039" i="18"/>
  <c r="N1040" i="18"/>
  <c r="N1041" i="18"/>
  <c r="N1042" i="18"/>
  <c r="N1043" i="18"/>
  <c r="N1044" i="18"/>
  <c r="N1045" i="18"/>
  <c r="N1046" i="18"/>
  <c r="N1047" i="18"/>
  <c r="N1048" i="18"/>
  <c r="N1049" i="18"/>
  <c r="N1050" i="18"/>
  <c r="N1051" i="18"/>
  <c r="N1052" i="18"/>
  <c r="N1053" i="18"/>
  <c r="N1054" i="18"/>
  <c r="N1055" i="18"/>
  <c r="N1056" i="18"/>
  <c r="N1057" i="18"/>
  <c r="N1058" i="18"/>
  <c r="N1059" i="18"/>
  <c r="N1061" i="18"/>
  <c r="N1062" i="18"/>
  <c r="N1063" i="18"/>
  <c r="N1064" i="18"/>
  <c r="N1065" i="18"/>
  <c r="N1066" i="18"/>
  <c r="N1067" i="18"/>
  <c r="N1068" i="18"/>
  <c r="N1069" i="18"/>
  <c r="N1070" i="18"/>
  <c r="N1071" i="18"/>
  <c r="N1072" i="18"/>
  <c r="N1073" i="18"/>
  <c r="N1074" i="18"/>
  <c r="N1075" i="18"/>
  <c r="N1076" i="18"/>
  <c r="N1077" i="18"/>
  <c r="N1078" i="18"/>
  <c r="N1079" i="18"/>
  <c r="N1080" i="18"/>
  <c r="N1081" i="18"/>
  <c r="N1082" i="18"/>
  <c r="N1083" i="18"/>
  <c r="N833" i="18"/>
  <c r="M833" i="14"/>
  <c r="M1100" i="14"/>
  <c r="M1102" i="14"/>
  <c r="M1103" i="14"/>
  <c r="M1104" i="14"/>
  <c r="M1105" i="14"/>
  <c r="M1106" i="14"/>
  <c r="M1107" i="14"/>
  <c r="M1108" i="14"/>
  <c r="M1109" i="14"/>
  <c r="M1110" i="14"/>
  <c r="M1111" i="14"/>
  <c r="M1112" i="14"/>
  <c r="M1113" i="14"/>
  <c r="M1114" i="14"/>
  <c r="M1115" i="14"/>
  <c r="M1116" i="14"/>
  <c r="M1117" i="14"/>
  <c r="M1118" i="14"/>
  <c r="M1119" i="14"/>
  <c r="M1120" i="14"/>
  <c r="M1121" i="14"/>
  <c r="M1122" i="14"/>
  <c r="M1123" i="14"/>
  <c r="M1124" i="14"/>
  <c r="M1125" i="14"/>
  <c r="M1126" i="14"/>
  <c r="M1127" i="14"/>
  <c r="M1128" i="14"/>
  <c r="M1129" i="14"/>
  <c r="M1130" i="14"/>
  <c r="M1131" i="14"/>
  <c r="M1132" i="14"/>
  <c r="M1133" i="14"/>
  <c r="M1134" i="14"/>
  <c r="M1135" i="14"/>
  <c r="M1136" i="14"/>
  <c r="M1137" i="14"/>
  <c r="M1138" i="14"/>
  <c r="M1139" i="14"/>
  <c r="M1140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2" i="14"/>
  <c r="M1013" i="14"/>
  <c r="M1014" i="14"/>
  <c r="M1015" i="14"/>
  <c r="M1016" i="14"/>
  <c r="M1017" i="14"/>
  <c r="M1018" i="14"/>
  <c r="M1019" i="14"/>
  <c r="M1020" i="14"/>
  <c r="M1021" i="14"/>
  <c r="M1022" i="14"/>
  <c r="M1023" i="14"/>
  <c r="M1024" i="14"/>
  <c r="M1025" i="14"/>
  <c r="M1026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2" i="14"/>
  <c r="M1063" i="14"/>
  <c r="M1064" i="14"/>
  <c r="M1065" i="14"/>
  <c r="M1066" i="14"/>
  <c r="M1067" i="14"/>
  <c r="M1068" i="14"/>
  <c r="M1069" i="14"/>
  <c r="M1070" i="14"/>
  <c r="M1071" i="14"/>
  <c r="M1072" i="14"/>
  <c r="M1073" i="14"/>
  <c r="M1074" i="14"/>
  <c r="M1075" i="14"/>
  <c r="M1076" i="14"/>
  <c r="M1077" i="14"/>
  <c r="M1078" i="14"/>
  <c r="M1079" i="14"/>
  <c r="M1080" i="14"/>
  <c r="M1081" i="14"/>
  <c r="M1082" i="14"/>
  <c r="M1083" i="14"/>
  <c r="M1088" i="8"/>
  <c r="M1089" i="8"/>
  <c r="M1090" i="8"/>
  <c r="M1091" i="8"/>
  <c r="M1092" i="8"/>
  <c r="M1093" i="8"/>
  <c r="M1094" i="8"/>
  <c r="M1095" i="8"/>
  <c r="M1096" i="8"/>
  <c r="M1097" i="8"/>
  <c r="M1098" i="8"/>
  <c r="M1100" i="8"/>
  <c r="M1102" i="8"/>
  <c r="M1103" i="8"/>
  <c r="M1104" i="8"/>
  <c r="M1105" i="8"/>
  <c r="M1106" i="8"/>
  <c r="M1107" i="8"/>
  <c r="M1108" i="8"/>
  <c r="M1109" i="8"/>
  <c r="M1110" i="8"/>
  <c r="M1111" i="8"/>
  <c r="M1112" i="8"/>
  <c r="M1113" i="8"/>
  <c r="M1114" i="8"/>
  <c r="M1115" i="8"/>
  <c r="M1116" i="8"/>
  <c r="M1117" i="8"/>
  <c r="M1118" i="8"/>
  <c r="M1119" i="8"/>
  <c r="M1120" i="8"/>
  <c r="M1121" i="8"/>
  <c r="M1122" i="8"/>
  <c r="M1123" i="8"/>
  <c r="M1124" i="8"/>
  <c r="M1125" i="8"/>
  <c r="M1126" i="8"/>
  <c r="M1127" i="8"/>
  <c r="M1128" i="8"/>
  <c r="M1129" i="8"/>
  <c r="M1130" i="8"/>
  <c r="M1131" i="8"/>
  <c r="M1132" i="8"/>
  <c r="M1133" i="8"/>
  <c r="M1134" i="8"/>
  <c r="M1135" i="8"/>
  <c r="M1136" i="8"/>
  <c r="M1137" i="8"/>
  <c r="M1138" i="8"/>
  <c r="M1139" i="8"/>
  <c r="M1140" i="8"/>
  <c r="M1087" i="8"/>
  <c r="M834" i="8"/>
  <c r="M835" i="8"/>
  <c r="M836" i="8"/>
  <c r="M837" i="8"/>
  <c r="M838" i="8"/>
  <c r="M839" i="8"/>
  <c r="M840" i="8"/>
  <c r="M841" i="8"/>
  <c r="M842" i="8"/>
  <c r="M843" i="8"/>
  <c r="M844" i="8"/>
  <c r="M845" i="8"/>
  <c r="M846" i="8"/>
  <c r="M847" i="8"/>
  <c r="M848" i="8"/>
  <c r="M849" i="8"/>
  <c r="M850" i="8"/>
  <c r="M851" i="8"/>
  <c r="M852" i="8"/>
  <c r="M853" i="8"/>
  <c r="M854" i="8"/>
  <c r="M855" i="8"/>
  <c r="M856" i="8"/>
  <c r="M857" i="8"/>
  <c r="M858" i="8"/>
  <c r="M859" i="8"/>
  <c r="M860" i="8"/>
  <c r="M861" i="8"/>
  <c r="M862" i="8"/>
  <c r="M863" i="8"/>
  <c r="M864" i="8"/>
  <c r="M865" i="8"/>
  <c r="M866" i="8"/>
  <c r="M867" i="8"/>
  <c r="M868" i="8"/>
  <c r="M869" i="8"/>
  <c r="M870" i="8"/>
  <c r="M871" i="8"/>
  <c r="M872" i="8"/>
  <c r="M873" i="8"/>
  <c r="M874" i="8"/>
  <c r="M875" i="8"/>
  <c r="M876" i="8"/>
  <c r="M877" i="8"/>
  <c r="M878" i="8"/>
  <c r="M879" i="8"/>
  <c r="M880" i="8"/>
  <c r="M881" i="8"/>
  <c r="M882" i="8"/>
  <c r="M883" i="8"/>
  <c r="M884" i="8"/>
  <c r="M885" i="8"/>
  <c r="M886" i="8"/>
  <c r="M887" i="8"/>
  <c r="M888" i="8"/>
  <c r="M889" i="8"/>
  <c r="M890" i="8"/>
  <c r="M891" i="8"/>
  <c r="M892" i="8"/>
  <c r="M893" i="8"/>
  <c r="M894" i="8"/>
  <c r="M895" i="8"/>
  <c r="M896" i="8"/>
  <c r="M897" i="8"/>
  <c r="M898" i="8"/>
  <c r="M899" i="8"/>
  <c r="M900" i="8"/>
  <c r="M901" i="8"/>
  <c r="M902" i="8"/>
  <c r="M903" i="8"/>
  <c r="M904" i="8"/>
  <c r="M905" i="8"/>
  <c r="M906" i="8"/>
  <c r="M907" i="8"/>
  <c r="M908" i="8"/>
  <c r="M909" i="8"/>
  <c r="M910" i="8"/>
  <c r="M911" i="8"/>
  <c r="M912" i="8"/>
  <c r="M913" i="8"/>
  <c r="M914" i="8"/>
  <c r="M915" i="8"/>
  <c r="M916" i="8"/>
  <c r="M917" i="8"/>
  <c r="M918" i="8"/>
  <c r="M919" i="8"/>
  <c r="M920" i="8"/>
  <c r="M921" i="8"/>
  <c r="M922" i="8"/>
  <c r="M923" i="8"/>
  <c r="M924" i="8"/>
  <c r="M925" i="8"/>
  <c r="M926" i="8"/>
  <c r="M927" i="8"/>
  <c r="M928" i="8"/>
  <c r="M929" i="8"/>
  <c r="M930" i="8"/>
  <c r="M931" i="8"/>
  <c r="M932" i="8"/>
  <c r="M933" i="8"/>
  <c r="M934" i="8"/>
  <c r="M935" i="8"/>
  <c r="M936" i="8"/>
  <c r="M937" i="8"/>
  <c r="M938" i="8"/>
  <c r="M939" i="8"/>
  <c r="M940" i="8"/>
  <c r="M941" i="8"/>
  <c r="M942" i="8"/>
  <c r="M943" i="8"/>
  <c r="M944" i="8"/>
  <c r="M945" i="8"/>
  <c r="M946" i="8"/>
  <c r="M947" i="8"/>
  <c r="M948" i="8"/>
  <c r="M949" i="8"/>
  <c r="M950" i="8"/>
  <c r="M951" i="8"/>
  <c r="M952" i="8"/>
  <c r="M953" i="8"/>
  <c r="M954" i="8"/>
  <c r="M955" i="8"/>
  <c r="M956" i="8"/>
  <c r="M957" i="8"/>
  <c r="M958" i="8"/>
  <c r="M959" i="8"/>
  <c r="M960" i="8"/>
  <c r="M961" i="8"/>
  <c r="M962" i="8"/>
  <c r="M963" i="8"/>
  <c r="M964" i="8"/>
  <c r="M965" i="8"/>
  <c r="M966" i="8"/>
  <c r="M967" i="8"/>
  <c r="M968" i="8"/>
  <c r="M969" i="8"/>
  <c r="M970" i="8"/>
  <c r="M971" i="8"/>
  <c r="M972" i="8"/>
  <c r="M973" i="8"/>
  <c r="M974" i="8"/>
  <c r="M975" i="8"/>
  <c r="M976" i="8"/>
  <c r="M977" i="8"/>
  <c r="M978" i="8"/>
  <c r="M979" i="8"/>
  <c r="M980" i="8"/>
  <c r="M981" i="8"/>
  <c r="M982" i="8"/>
  <c r="M983" i="8"/>
  <c r="M984" i="8"/>
  <c r="M985" i="8"/>
  <c r="M986" i="8"/>
  <c r="M987" i="8"/>
  <c r="M988" i="8"/>
  <c r="M989" i="8"/>
  <c r="M990" i="8"/>
  <c r="M991" i="8"/>
  <c r="M992" i="8"/>
  <c r="M993" i="8"/>
  <c r="M994" i="8"/>
  <c r="M995" i="8"/>
  <c r="M996" i="8"/>
  <c r="M997" i="8"/>
  <c r="M998" i="8"/>
  <c r="M999" i="8"/>
  <c r="M1000" i="8"/>
  <c r="M1001" i="8"/>
  <c r="M1002" i="8"/>
  <c r="M1003" i="8"/>
  <c r="M1004" i="8"/>
  <c r="M1005" i="8"/>
  <c r="M1006" i="8"/>
  <c r="M1007" i="8"/>
  <c r="M1008" i="8"/>
  <c r="M1009" i="8"/>
  <c r="M1010" i="8"/>
  <c r="M1011" i="8"/>
  <c r="M1012" i="8"/>
  <c r="M1013" i="8"/>
  <c r="M1014" i="8"/>
  <c r="M1015" i="8"/>
  <c r="M1016" i="8"/>
  <c r="M1017" i="8"/>
  <c r="M1018" i="8"/>
  <c r="M1019" i="8"/>
  <c r="M1020" i="8"/>
  <c r="M1021" i="8"/>
  <c r="M1022" i="8"/>
  <c r="M1023" i="8"/>
  <c r="M1024" i="8"/>
  <c r="M1025" i="8"/>
  <c r="M1026" i="8"/>
  <c r="M1027" i="8"/>
  <c r="M1028" i="8"/>
  <c r="M1029" i="8"/>
  <c r="M1030" i="8"/>
  <c r="M1031" i="8"/>
  <c r="M1032" i="8"/>
  <c r="M1033" i="8"/>
  <c r="M1034" i="8"/>
  <c r="M1035" i="8"/>
  <c r="M1036" i="8"/>
  <c r="M1037" i="8"/>
  <c r="M1038" i="8"/>
  <c r="M1039" i="8"/>
  <c r="M1040" i="8"/>
  <c r="M1041" i="8"/>
  <c r="M1042" i="8"/>
  <c r="M1043" i="8"/>
  <c r="M1044" i="8"/>
  <c r="M1045" i="8"/>
  <c r="M1046" i="8"/>
  <c r="M1047" i="8"/>
  <c r="M1048" i="8"/>
  <c r="M1049" i="8"/>
  <c r="M1050" i="8"/>
  <c r="M1051" i="8"/>
  <c r="M1052" i="8"/>
  <c r="M1053" i="8"/>
  <c r="M1054" i="8"/>
  <c r="M1055" i="8"/>
  <c r="M1056" i="8"/>
  <c r="M1057" i="8"/>
  <c r="M1058" i="8"/>
  <c r="M1059" i="8"/>
  <c r="M1060" i="8"/>
  <c r="M1061" i="8"/>
  <c r="M1062" i="8"/>
  <c r="M1063" i="8"/>
  <c r="M1064" i="8"/>
  <c r="M1065" i="8"/>
  <c r="M1066" i="8"/>
  <c r="M1067" i="8"/>
  <c r="M1068" i="8"/>
  <c r="M1069" i="8"/>
  <c r="M1070" i="8"/>
  <c r="M1071" i="8"/>
  <c r="M1072" i="8"/>
  <c r="M1073" i="8"/>
  <c r="M1074" i="8"/>
  <c r="M1075" i="8"/>
  <c r="M1076" i="8"/>
  <c r="M1077" i="8"/>
  <c r="M1078" i="8"/>
  <c r="M1079" i="8"/>
  <c r="M1080" i="8"/>
  <c r="M1081" i="8"/>
  <c r="M1082" i="8"/>
  <c r="M1083" i="8"/>
  <c r="M1084" i="8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782" i="10"/>
  <c r="P671" i="10"/>
  <c r="P673" i="10"/>
  <c r="P675" i="10"/>
  <c r="P677" i="10"/>
  <c r="P678" i="10"/>
  <c r="P680" i="10"/>
  <c r="P682" i="10"/>
  <c r="P684" i="10"/>
  <c r="P686" i="10"/>
  <c r="P688" i="10"/>
  <c r="P690" i="10"/>
  <c r="P692" i="10"/>
  <c r="P693" i="10"/>
  <c r="P695" i="10"/>
  <c r="P697" i="10"/>
  <c r="P699" i="10"/>
  <c r="P701" i="10"/>
  <c r="P703" i="10"/>
  <c r="P705" i="10"/>
  <c r="P706" i="10"/>
  <c r="P708" i="10"/>
  <c r="P710" i="10"/>
  <c r="P712" i="10"/>
  <c r="P714" i="10"/>
  <c r="P716" i="10"/>
  <c r="P718" i="10"/>
  <c r="P720" i="10"/>
  <c r="P722" i="10"/>
  <c r="P724" i="10"/>
  <c r="P726" i="10"/>
  <c r="P728" i="10"/>
  <c r="P730" i="10"/>
  <c r="P732" i="10"/>
  <c r="P734" i="10"/>
  <c r="P736" i="10"/>
  <c r="P738" i="10"/>
  <c r="P740" i="10"/>
  <c r="P742" i="10"/>
  <c r="P744" i="10"/>
  <c r="P745" i="10"/>
  <c r="P747" i="10"/>
  <c r="P749" i="10"/>
  <c r="P751" i="10"/>
  <c r="P753" i="10"/>
  <c r="P755" i="10"/>
  <c r="P757" i="10"/>
  <c r="P759" i="10"/>
  <c r="P761" i="10"/>
  <c r="P763" i="10"/>
  <c r="P765" i="10"/>
  <c r="P767" i="10"/>
  <c r="P769" i="10"/>
  <c r="P770" i="10"/>
  <c r="P772" i="10"/>
  <c r="P774" i="10"/>
  <c r="P776" i="10"/>
  <c r="P778" i="10"/>
  <c r="O496" i="10"/>
  <c r="O497" i="10"/>
  <c r="O500" i="10"/>
  <c r="O502" i="10"/>
  <c r="O504" i="10"/>
  <c r="O506" i="10"/>
  <c r="O508" i="10"/>
  <c r="O510" i="10"/>
  <c r="O512" i="10"/>
  <c r="O514" i="10"/>
  <c r="O516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9" i="10"/>
  <c r="O631" i="10"/>
  <c r="O633" i="10"/>
  <c r="O635" i="10"/>
  <c r="O637" i="10"/>
  <c r="O639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1" i="10"/>
  <c r="O494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351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84" i="10"/>
  <c r="O67" i="10"/>
  <c r="O69" i="10"/>
  <c r="O71" i="10"/>
  <c r="O73" i="10"/>
  <c r="O75" i="10"/>
  <c r="O76" i="10"/>
  <c r="O78" i="10"/>
  <c r="O79" i="10"/>
  <c r="O81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7" i="10"/>
  <c r="O6" i="10"/>
  <c r="I1012" i="9"/>
  <c r="M350" i="5"/>
  <c r="M1061" i="5"/>
  <c r="I350" i="6"/>
  <c r="I493" i="6"/>
  <c r="L493" i="6"/>
  <c r="I669" i="6"/>
  <c r="I781" i="6"/>
  <c r="M1098" i="2"/>
  <c r="N1098" i="2" s="1"/>
  <c r="O66" i="2"/>
  <c r="O83" i="2"/>
  <c r="O493" i="2"/>
  <c r="O669" i="2"/>
  <c r="F662" i="5"/>
  <c r="F663" i="5"/>
  <c r="F664" i="5"/>
  <c r="F665" i="5"/>
  <c r="F666" i="5"/>
  <c r="F667" i="5"/>
  <c r="F1010" i="5"/>
  <c r="I1086" i="6"/>
  <c r="L1086" i="6" s="1"/>
  <c r="I1087" i="6"/>
  <c r="L1087" i="6" s="1"/>
  <c r="I1088" i="6"/>
  <c r="L1088" i="6" s="1"/>
  <c r="I1089" i="6"/>
  <c r="L1089" i="6" s="1"/>
  <c r="I1090" i="6"/>
  <c r="L1090" i="6" s="1"/>
  <c r="I1091" i="6"/>
  <c r="L1091" i="6" s="1"/>
  <c r="I1092" i="6"/>
  <c r="L1092" i="6" s="1"/>
  <c r="I1093" i="6"/>
  <c r="L1093" i="6" s="1"/>
  <c r="I1094" i="6"/>
  <c r="L1094" i="6" s="1"/>
  <c r="I1095" i="6"/>
  <c r="L1095" i="6" s="1"/>
  <c r="I1096" i="6"/>
  <c r="L1096" i="6" s="1"/>
  <c r="I1097" i="6"/>
  <c r="L1097" i="6" s="1"/>
  <c r="I1098" i="6"/>
  <c r="L1098" i="6" s="1"/>
  <c r="I1088" i="4"/>
  <c r="F1090" i="22" s="1"/>
  <c r="I1092" i="4"/>
  <c r="F1094" i="22" s="1"/>
  <c r="I1096" i="4"/>
  <c r="F1098" i="22" s="1"/>
  <c r="F662" i="3"/>
  <c r="F663" i="3"/>
  <c r="O663" i="3" s="1"/>
  <c r="D665" i="22" s="1"/>
  <c r="F664" i="3"/>
  <c r="F665" i="3"/>
  <c r="F666" i="3"/>
  <c r="F667" i="3"/>
  <c r="M1184" i="8"/>
  <c r="I1097" i="9"/>
  <c r="L1097" i="9" s="1"/>
  <c r="I1092" i="9"/>
  <c r="G662" i="2"/>
  <c r="G663" i="2"/>
  <c r="G664" i="2"/>
  <c r="G665" i="2"/>
  <c r="G666" i="2"/>
  <c r="G667" i="2"/>
  <c r="G1010" i="2"/>
  <c r="M1085" i="2"/>
  <c r="N1085" i="2" s="1"/>
  <c r="M1086" i="2"/>
  <c r="N1086" i="2"/>
  <c r="M1087" i="2"/>
  <c r="N1087" i="2" s="1"/>
  <c r="M1088" i="2"/>
  <c r="N1088" i="2" s="1"/>
  <c r="M1089" i="2"/>
  <c r="N1089" i="2" s="1"/>
  <c r="M1090" i="2"/>
  <c r="N1090" i="2" s="1"/>
  <c r="M1091" i="2"/>
  <c r="N1091" i="2" s="1"/>
  <c r="M1092" i="2"/>
  <c r="N1092" i="2" s="1"/>
  <c r="M1093" i="2"/>
  <c r="N1093" i="2" s="1"/>
  <c r="M1094" i="2"/>
  <c r="N1094" i="2" s="1"/>
  <c r="M1095" i="2"/>
  <c r="N1095" i="2" s="1"/>
  <c r="M1096" i="2"/>
  <c r="N1096" i="2" s="1"/>
  <c r="M1097" i="2"/>
  <c r="N1097" i="2" s="1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6" i="10"/>
  <c r="K147" i="10"/>
  <c r="K149" i="10"/>
  <c r="K150" i="10"/>
  <c r="K152" i="10"/>
  <c r="K153" i="10"/>
  <c r="K154" i="10"/>
  <c r="K155" i="10"/>
  <c r="K156" i="10"/>
  <c r="K157" i="10"/>
  <c r="K158" i="10"/>
  <c r="K159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4" i="10"/>
  <c r="K195" i="10"/>
  <c r="I195" i="6"/>
  <c r="L195" i="6" s="1"/>
  <c r="K196" i="10"/>
  <c r="K198" i="10"/>
  <c r="K199" i="10"/>
  <c r="K200" i="10"/>
  <c r="K201" i="10"/>
  <c r="K202" i="10"/>
  <c r="K203" i="10"/>
  <c r="K204" i="10"/>
  <c r="K205" i="10"/>
  <c r="K206" i="10"/>
  <c r="K207" i="10"/>
  <c r="K208" i="10"/>
  <c r="K210" i="10"/>
  <c r="K211" i="10"/>
  <c r="K212" i="10"/>
  <c r="K214" i="10"/>
  <c r="K215" i="10"/>
  <c r="K216" i="10"/>
  <c r="K218" i="10"/>
  <c r="K219" i="10"/>
  <c r="K220" i="10"/>
  <c r="K221" i="10"/>
  <c r="K222" i="10"/>
  <c r="K223" i="10"/>
  <c r="K224" i="10"/>
  <c r="K225" i="10"/>
  <c r="K226" i="10"/>
  <c r="K228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5" i="10"/>
  <c r="K256" i="10"/>
  <c r="K257" i="10"/>
  <c r="K258" i="10"/>
  <c r="K259" i="10"/>
  <c r="K260" i="10"/>
  <c r="K261" i="10"/>
  <c r="K262" i="10"/>
  <c r="K263" i="10"/>
  <c r="K264" i="10"/>
  <c r="K265" i="10"/>
  <c r="K267" i="10"/>
  <c r="K268" i="10"/>
  <c r="K269" i="10"/>
  <c r="K270" i="10"/>
  <c r="K271" i="10"/>
  <c r="K272" i="10"/>
  <c r="K273" i="10"/>
  <c r="K275" i="10"/>
  <c r="K276" i="10"/>
  <c r="K277" i="10"/>
  <c r="K278" i="10"/>
  <c r="K279" i="10"/>
  <c r="K281" i="10"/>
  <c r="K282" i="10"/>
  <c r="K283" i="10"/>
  <c r="K284" i="10"/>
  <c r="K285" i="10"/>
  <c r="K287" i="10"/>
  <c r="K288" i="10"/>
  <c r="K290" i="10"/>
  <c r="K291" i="10"/>
  <c r="K292" i="10"/>
  <c r="K293" i="10"/>
  <c r="K294" i="10"/>
  <c r="K295" i="10"/>
  <c r="K296" i="10"/>
  <c r="K298" i="10"/>
  <c r="K299" i="10"/>
  <c r="K300" i="10"/>
  <c r="K302" i="10"/>
  <c r="K303" i="10"/>
  <c r="K304" i="10"/>
  <c r="K305" i="10"/>
  <c r="K306" i="10"/>
  <c r="K307" i="10"/>
  <c r="K308" i="10"/>
  <c r="K309" i="10"/>
  <c r="K310" i="10"/>
  <c r="K311" i="10"/>
  <c r="K312" i="10"/>
  <c r="K314" i="10"/>
  <c r="K315" i="10"/>
  <c r="K316" i="10"/>
  <c r="K317" i="10"/>
  <c r="K318" i="10"/>
  <c r="K320" i="10"/>
  <c r="K321" i="10"/>
  <c r="K323" i="10"/>
  <c r="K324" i="10"/>
  <c r="K325" i="10"/>
  <c r="K326" i="10"/>
  <c r="K327" i="10"/>
  <c r="K328" i="10"/>
  <c r="K329" i="10"/>
  <c r="K331" i="10"/>
  <c r="K332" i="10"/>
  <c r="K333" i="10"/>
  <c r="K334" i="10"/>
  <c r="K335" i="10"/>
  <c r="K336" i="10"/>
  <c r="K337" i="10"/>
  <c r="K338" i="10"/>
  <c r="K340" i="10"/>
  <c r="K341" i="10"/>
  <c r="K342" i="10"/>
  <c r="K343" i="10"/>
  <c r="K345" i="10"/>
  <c r="K346" i="10"/>
  <c r="K347" i="10"/>
  <c r="K1062" i="22"/>
  <c r="K1013" i="22"/>
  <c r="K782" i="22"/>
  <c r="K670" i="22"/>
  <c r="K494" i="22"/>
  <c r="K351" i="22"/>
  <c r="C344" i="2"/>
  <c r="C349" i="2"/>
  <c r="M1062" i="2"/>
  <c r="N1062" i="2" s="1"/>
  <c r="O1062" i="2" s="1"/>
  <c r="M1063" i="2"/>
  <c r="N1063" i="2" s="1"/>
  <c r="M1064" i="2"/>
  <c r="N1064" i="2" s="1"/>
  <c r="M1065" i="2"/>
  <c r="N1065" i="2" s="1"/>
  <c r="M1066" i="2"/>
  <c r="N1066" i="2" s="1"/>
  <c r="M1067" i="2"/>
  <c r="N1067" i="2" s="1"/>
  <c r="M1068" i="2"/>
  <c r="N1068" i="2" s="1"/>
  <c r="M1069" i="2"/>
  <c r="N1069" i="2" s="1"/>
  <c r="M1070" i="2"/>
  <c r="N1070" i="2" s="1"/>
  <c r="M1071" i="2"/>
  <c r="N1071" i="2" s="1"/>
  <c r="M1072" i="2"/>
  <c r="N1072" i="2" s="1"/>
  <c r="M1073" i="2"/>
  <c r="N1073" i="2" s="1"/>
  <c r="M1074" i="2"/>
  <c r="N1074" i="2" s="1"/>
  <c r="M1075" i="2"/>
  <c r="N1075" i="2" s="1"/>
  <c r="M1076" i="2"/>
  <c r="N1076" i="2" s="1"/>
  <c r="M1077" i="2"/>
  <c r="N1077" i="2" s="1"/>
  <c r="M1078" i="2"/>
  <c r="N1078" i="2" s="1"/>
  <c r="M1079" i="2"/>
  <c r="N1079" i="2" s="1"/>
  <c r="M1080" i="2"/>
  <c r="N1080" i="2" s="1"/>
  <c r="M1081" i="2"/>
  <c r="N1081" i="2" s="1"/>
  <c r="M1082" i="2"/>
  <c r="N1082" i="2" s="1"/>
  <c r="M1083" i="2"/>
  <c r="N1083" i="2" s="1"/>
  <c r="M1084" i="2"/>
  <c r="N1084" i="2" s="1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M163" i="2"/>
  <c r="N163" i="2" s="1"/>
  <c r="M274" i="2"/>
  <c r="N274" i="2" s="1"/>
  <c r="O274" i="2" s="1"/>
  <c r="M275" i="2"/>
  <c r="N275" i="2" s="1"/>
  <c r="M276" i="2"/>
  <c r="N276" i="2" s="1"/>
  <c r="M342" i="2"/>
  <c r="N342" i="2" s="1"/>
  <c r="M343" i="2"/>
  <c r="N343" i="2" s="1"/>
  <c r="O343" i="2" s="1"/>
  <c r="M344" i="2"/>
  <c r="N344" i="2" s="1"/>
  <c r="F661" i="10"/>
  <c r="F661" i="5"/>
  <c r="F661" i="3"/>
  <c r="G661" i="2"/>
  <c r="I1065" i="6"/>
  <c r="L1065" i="6" s="1"/>
  <c r="I1071" i="6"/>
  <c r="L1071" i="6" s="1"/>
  <c r="I1075" i="6"/>
  <c r="L1075" i="6" s="1"/>
  <c r="I1079" i="6"/>
  <c r="L1079" i="6" s="1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I85" i="6"/>
  <c r="L85" i="6" s="1"/>
  <c r="I87" i="6"/>
  <c r="L87" i="6" s="1"/>
  <c r="I91" i="6"/>
  <c r="L91" i="6" s="1"/>
  <c r="I95" i="6"/>
  <c r="L95" i="6" s="1"/>
  <c r="I99" i="6"/>
  <c r="L99" i="6" s="1"/>
  <c r="I103" i="6"/>
  <c r="I110" i="6"/>
  <c r="L110" i="6" s="1"/>
  <c r="I113" i="6"/>
  <c r="L113" i="6" s="1"/>
  <c r="I117" i="6"/>
  <c r="L117" i="6" s="1"/>
  <c r="I123" i="6"/>
  <c r="L123" i="6" s="1"/>
  <c r="I127" i="6"/>
  <c r="L127" i="6" s="1"/>
  <c r="I131" i="6"/>
  <c r="L131" i="6" s="1"/>
  <c r="I135" i="6"/>
  <c r="L135" i="6" s="1"/>
  <c r="I138" i="6"/>
  <c r="L138" i="6" s="1"/>
  <c r="I145" i="6"/>
  <c r="L145" i="6" s="1"/>
  <c r="I152" i="6"/>
  <c r="L152" i="6" s="1"/>
  <c r="I160" i="6"/>
  <c r="L160" i="6" s="1"/>
  <c r="I168" i="6"/>
  <c r="L168" i="6" s="1"/>
  <c r="I171" i="6"/>
  <c r="L171" i="6" s="1"/>
  <c r="I174" i="6"/>
  <c r="L174" i="6" s="1"/>
  <c r="I177" i="6"/>
  <c r="L177" i="6" s="1"/>
  <c r="I182" i="6"/>
  <c r="L182" i="6" s="1"/>
  <c r="I192" i="6"/>
  <c r="L192" i="6" s="1"/>
  <c r="I199" i="6"/>
  <c r="L199" i="6" s="1"/>
  <c r="I206" i="6"/>
  <c r="I214" i="6"/>
  <c r="L214" i="6" s="1"/>
  <c r="I224" i="6"/>
  <c r="L224" i="6" s="1"/>
  <c r="I232" i="6"/>
  <c r="L232" i="6" s="1"/>
  <c r="I240" i="6"/>
  <c r="L240" i="6" s="1"/>
  <c r="I243" i="6"/>
  <c r="L243" i="6" s="1"/>
  <c r="I246" i="6"/>
  <c r="L246" i="6" s="1"/>
  <c r="I254" i="6"/>
  <c r="L254" i="6" s="1"/>
  <c r="I262" i="6"/>
  <c r="L262" i="6" s="1"/>
  <c r="I270" i="6"/>
  <c r="L270" i="6" s="1"/>
  <c r="I278" i="6"/>
  <c r="L278" i="6" s="1"/>
  <c r="I286" i="6"/>
  <c r="L286" i="6" s="1"/>
  <c r="I294" i="6"/>
  <c r="L294" i="6" s="1"/>
  <c r="I301" i="6"/>
  <c r="L301" i="6" s="1"/>
  <c r="I305" i="6"/>
  <c r="L305" i="6" s="1"/>
  <c r="I309" i="6"/>
  <c r="L309" i="6" s="1"/>
  <c r="I313" i="6"/>
  <c r="L313" i="6" s="1"/>
  <c r="I317" i="6"/>
  <c r="L317" i="6" s="1"/>
  <c r="I321" i="6"/>
  <c r="L321" i="6" s="1"/>
  <c r="I325" i="6"/>
  <c r="L325" i="6" s="1"/>
  <c r="I329" i="6"/>
  <c r="L329" i="6" s="1"/>
  <c r="I333" i="6"/>
  <c r="L333" i="6" s="1"/>
  <c r="I337" i="6"/>
  <c r="L337" i="6" s="1"/>
  <c r="I341" i="6"/>
  <c r="L341" i="6" s="1"/>
  <c r="F342" i="3"/>
  <c r="F343" i="3"/>
  <c r="C344" i="3"/>
  <c r="I346" i="6"/>
  <c r="L346" i="6" s="1"/>
  <c r="I670" i="6"/>
  <c r="L670" i="6" s="1"/>
  <c r="K670" i="10"/>
  <c r="F670" i="10"/>
  <c r="F671" i="10"/>
  <c r="F672" i="10"/>
  <c r="I673" i="6"/>
  <c r="L673" i="6"/>
  <c r="F673" i="10"/>
  <c r="F675" i="10"/>
  <c r="I676" i="6"/>
  <c r="L676" i="6"/>
  <c r="F676" i="10"/>
  <c r="F677" i="10"/>
  <c r="F678" i="10"/>
  <c r="F679" i="10"/>
  <c r="I680" i="6"/>
  <c r="L680" i="6" s="1"/>
  <c r="F680" i="10"/>
  <c r="F681" i="10"/>
  <c r="F682" i="10"/>
  <c r="I683" i="6"/>
  <c r="F683" i="10"/>
  <c r="I684" i="6"/>
  <c r="L684" i="6" s="1"/>
  <c r="F684" i="10"/>
  <c r="F685" i="10"/>
  <c r="F686" i="10"/>
  <c r="F687" i="10"/>
  <c r="I688" i="6"/>
  <c r="L688" i="6" s="1"/>
  <c r="F688" i="10"/>
  <c r="F689" i="10"/>
  <c r="I690" i="6"/>
  <c r="L690" i="6" s="1"/>
  <c r="F690" i="10"/>
  <c r="I691" i="6"/>
  <c r="L691" i="6" s="1"/>
  <c r="F691" i="10"/>
  <c r="I692" i="6"/>
  <c r="L692" i="6" s="1"/>
  <c r="F692" i="10"/>
  <c r="F693" i="10"/>
  <c r="I694" i="6"/>
  <c r="L694" i="6" s="1"/>
  <c r="K694" i="10"/>
  <c r="F694" i="10"/>
  <c r="F695" i="10"/>
  <c r="F696" i="10"/>
  <c r="F697" i="10"/>
  <c r="I698" i="6"/>
  <c r="L698" i="6" s="1"/>
  <c r="F698" i="10"/>
  <c r="F699" i="10"/>
  <c r="I700" i="6"/>
  <c r="L700" i="6" s="1"/>
  <c r="F700" i="10"/>
  <c r="F701" i="10"/>
  <c r="F702" i="10"/>
  <c r="F703" i="10"/>
  <c r="F704" i="10"/>
  <c r="F705" i="10"/>
  <c r="I706" i="6"/>
  <c r="L706" i="6" s="1"/>
  <c r="F706" i="10"/>
  <c r="F708" i="10"/>
  <c r="F709" i="10"/>
  <c r="I710" i="6"/>
  <c r="L710" i="6" s="1"/>
  <c r="F710" i="10"/>
  <c r="F711" i="3"/>
  <c r="F711" i="10"/>
  <c r="F712" i="10"/>
  <c r="F713" i="10"/>
  <c r="I714" i="6"/>
  <c r="L714" i="6" s="1"/>
  <c r="F714" i="10"/>
  <c r="F715" i="10"/>
  <c r="F716" i="10"/>
  <c r="F717" i="10"/>
  <c r="F718" i="10"/>
  <c r="F719" i="10"/>
  <c r="F720" i="10"/>
  <c r="F721" i="10"/>
  <c r="I722" i="6"/>
  <c r="L722" i="6" s="1"/>
  <c r="F722" i="10"/>
  <c r="F723" i="10"/>
  <c r="F724" i="10"/>
  <c r="F725" i="10"/>
  <c r="F726" i="10"/>
  <c r="F727" i="10"/>
  <c r="F728" i="10"/>
  <c r="F729" i="10"/>
  <c r="I730" i="6"/>
  <c r="L730" i="6" s="1"/>
  <c r="F730" i="10"/>
  <c r="F731" i="10"/>
  <c r="F732" i="10"/>
  <c r="F733" i="3"/>
  <c r="F733" i="10"/>
  <c r="I734" i="6"/>
  <c r="L734" i="6" s="1"/>
  <c r="F734" i="10"/>
  <c r="I735" i="6"/>
  <c r="L735" i="6" s="1"/>
  <c r="F735" i="10"/>
  <c r="F736" i="10"/>
  <c r="F737" i="10"/>
  <c r="I738" i="6"/>
  <c r="F738" i="10"/>
  <c r="F739" i="10"/>
  <c r="F740" i="10"/>
  <c r="F741" i="10"/>
  <c r="I742" i="6"/>
  <c r="L742" i="6" s="1"/>
  <c r="F742" i="10"/>
  <c r="I743" i="6"/>
  <c r="L743" i="6" s="1"/>
  <c r="F743" i="10"/>
  <c r="F744" i="10"/>
  <c r="F745" i="10"/>
  <c r="F746" i="10"/>
  <c r="F747" i="10"/>
  <c r="I748" i="6"/>
  <c r="F748" i="10"/>
  <c r="F749" i="10"/>
  <c r="I750" i="6"/>
  <c r="L750" i="6" s="1"/>
  <c r="F750" i="10"/>
  <c r="F751" i="10"/>
  <c r="F752" i="10"/>
  <c r="F753" i="10"/>
  <c r="F754" i="10"/>
  <c r="F755" i="10"/>
  <c r="I756" i="6"/>
  <c r="L756" i="6" s="1"/>
  <c r="F756" i="10"/>
  <c r="F757" i="10"/>
  <c r="I758" i="6"/>
  <c r="L758" i="6" s="1"/>
  <c r="F758" i="10"/>
  <c r="F759" i="10"/>
  <c r="F760" i="10"/>
  <c r="F761" i="10"/>
  <c r="F762" i="10"/>
  <c r="F763" i="10"/>
  <c r="F764" i="10"/>
  <c r="F765" i="10"/>
  <c r="F766" i="10"/>
  <c r="F767" i="10"/>
  <c r="I768" i="6"/>
  <c r="L768" i="6" s="1"/>
  <c r="F768" i="10"/>
  <c r="I769" i="6"/>
  <c r="L769" i="6" s="1"/>
  <c r="F769" i="10"/>
  <c r="F770" i="10"/>
  <c r="F771" i="10"/>
  <c r="F772" i="10"/>
  <c r="F773" i="10"/>
  <c r="F774" i="10"/>
  <c r="I775" i="6"/>
  <c r="L775" i="6" s="1"/>
  <c r="F775" i="10"/>
  <c r="I776" i="6"/>
  <c r="L776" i="6" s="1"/>
  <c r="F776" i="10"/>
  <c r="I777" i="6"/>
  <c r="L777" i="6" s="1"/>
  <c r="F777" i="10"/>
  <c r="F778" i="10"/>
  <c r="F779" i="10"/>
  <c r="F1059" i="10"/>
  <c r="F1058" i="10"/>
  <c r="F1057" i="10"/>
  <c r="F1056" i="10"/>
  <c r="F1055" i="10"/>
  <c r="F1054" i="10"/>
  <c r="F1053" i="10"/>
  <c r="F1052" i="10"/>
  <c r="F553" i="10"/>
  <c r="F552" i="10"/>
  <c r="F551" i="10"/>
  <c r="F549" i="10"/>
  <c r="F547" i="10"/>
  <c r="F543" i="10"/>
  <c r="F526" i="10"/>
  <c r="F517" i="10"/>
  <c r="F514" i="10"/>
  <c r="F513" i="10"/>
  <c r="F512" i="10"/>
  <c r="F510" i="10"/>
  <c r="F509" i="10"/>
  <c r="F508" i="10"/>
  <c r="F507" i="10"/>
  <c r="F505" i="10"/>
  <c r="F504" i="10"/>
  <c r="F503" i="10"/>
  <c r="F502" i="10"/>
  <c r="F501" i="10"/>
  <c r="F500" i="10"/>
  <c r="F499" i="10"/>
  <c r="F498" i="10"/>
  <c r="F497" i="10"/>
  <c r="F496" i="10"/>
  <c r="F495" i="10"/>
  <c r="Q1149" i="17"/>
  <c r="S1153" i="12"/>
  <c r="S1156" i="12"/>
  <c r="S1164" i="12"/>
  <c r="F1050" i="5"/>
  <c r="C1050" i="4"/>
  <c r="C1060" i="4" s="1"/>
  <c r="F782" i="2"/>
  <c r="F1011" i="2" s="1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5" i="2"/>
  <c r="G346" i="2"/>
  <c r="G347" i="2"/>
  <c r="G84" i="2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C6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777" i="5"/>
  <c r="F778" i="5"/>
  <c r="F779" i="5"/>
  <c r="K777" i="2"/>
  <c r="G777" i="2"/>
  <c r="G778" i="2"/>
  <c r="G779" i="2"/>
  <c r="F494" i="5"/>
  <c r="F494" i="10"/>
  <c r="F495" i="5"/>
  <c r="F495" i="3"/>
  <c r="F496" i="5"/>
  <c r="F496" i="3"/>
  <c r="F497" i="5"/>
  <c r="F498" i="5"/>
  <c r="F498" i="3"/>
  <c r="F499" i="5"/>
  <c r="F499" i="3"/>
  <c r="F500" i="5"/>
  <c r="F501" i="5"/>
  <c r="F501" i="3"/>
  <c r="F502" i="5"/>
  <c r="F502" i="3"/>
  <c r="F503" i="5"/>
  <c r="F504" i="5"/>
  <c r="F504" i="3"/>
  <c r="F505" i="5"/>
  <c r="F505" i="3"/>
  <c r="F506" i="5"/>
  <c r="F506" i="10"/>
  <c r="F506" i="3"/>
  <c r="F507" i="5"/>
  <c r="F507" i="3"/>
  <c r="F508" i="5"/>
  <c r="F508" i="3"/>
  <c r="F509" i="5"/>
  <c r="F509" i="3"/>
  <c r="F510" i="5"/>
  <c r="F510" i="3"/>
  <c r="F511" i="5"/>
  <c r="F511" i="10"/>
  <c r="F511" i="3"/>
  <c r="F512" i="5"/>
  <c r="F512" i="3"/>
  <c r="F513" i="5"/>
  <c r="F513" i="3"/>
  <c r="F514" i="5"/>
  <c r="F514" i="3"/>
  <c r="F515" i="5"/>
  <c r="F515" i="10"/>
  <c r="F515" i="3"/>
  <c r="F516" i="5"/>
  <c r="F516" i="10"/>
  <c r="F516" i="7"/>
  <c r="F516" i="3"/>
  <c r="F517" i="5"/>
  <c r="F517" i="3"/>
  <c r="F518" i="5"/>
  <c r="F518" i="3"/>
  <c r="F519" i="5"/>
  <c r="F520" i="5"/>
  <c r="F520" i="3"/>
  <c r="F521" i="5"/>
  <c r="F521" i="3"/>
  <c r="F522" i="5"/>
  <c r="F522" i="3"/>
  <c r="F523" i="5"/>
  <c r="F523" i="10"/>
  <c r="F523" i="7"/>
  <c r="F523" i="3"/>
  <c r="F524" i="5"/>
  <c r="F524" i="3"/>
  <c r="F525" i="5"/>
  <c r="F525" i="3"/>
  <c r="F526" i="5"/>
  <c r="F526" i="3"/>
  <c r="F527" i="5"/>
  <c r="F527" i="3"/>
  <c r="F528" i="5"/>
  <c r="F528" i="3"/>
  <c r="F529" i="5"/>
  <c r="F529" i="3"/>
  <c r="F530" i="5"/>
  <c r="F530" i="3"/>
  <c r="F531" i="5"/>
  <c r="F531" i="3"/>
  <c r="F532" i="5"/>
  <c r="F532" i="3"/>
  <c r="F533" i="5"/>
  <c r="F533" i="3"/>
  <c r="F534" i="5"/>
  <c r="F534" i="3"/>
  <c r="F535" i="5"/>
  <c r="F535" i="3"/>
  <c r="F536" i="5"/>
  <c r="F536" i="3"/>
  <c r="F537" i="5"/>
  <c r="F537" i="3"/>
  <c r="F538" i="5"/>
  <c r="F538" i="3"/>
  <c r="F539" i="5"/>
  <c r="F539" i="3"/>
  <c r="F540" i="5"/>
  <c r="F540" i="3"/>
  <c r="F541" i="5"/>
  <c r="F541" i="3"/>
  <c r="F542" i="5"/>
  <c r="F542" i="3"/>
  <c r="F543" i="5"/>
  <c r="F543" i="3"/>
  <c r="F544" i="5"/>
  <c r="F544" i="3"/>
  <c r="F545" i="5"/>
  <c r="F545" i="3"/>
  <c r="F546" i="5"/>
  <c r="F546" i="3"/>
  <c r="F547" i="5"/>
  <c r="F547" i="3"/>
  <c r="F548" i="5"/>
  <c r="F548" i="10"/>
  <c r="F548" i="3"/>
  <c r="F549" i="5"/>
  <c r="F550" i="5"/>
  <c r="F550" i="10"/>
  <c r="F550" i="3"/>
  <c r="F551" i="5"/>
  <c r="F552" i="5"/>
  <c r="F552" i="3"/>
  <c r="F553" i="5"/>
  <c r="F553" i="3"/>
  <c r="F554" i="5"/>
  <c r="F554" i="3"/>
  <c r="F555" i="5"/>
  <c r="F555" i="3"/>
  <c r="F556" i="5"/>
  <c r="F556" i="3"/>
  <c r="F557" i="5"/>
  <c r="F557" i="3"/>
  <c r="F558" i="5"/>
  <c r="F558" i="3"/>
  <c r="F559" i="5"/>
  <c r="F559" i="3"/>
  <c r="F560" i="5"/>
  <c r="F560" i="3"/>
  <c r="F561" i="5"/>
  <c r="F561" i="3"/>
  <c r="F562" i="5"/>
  <c r="F562" i="3"/>
  <c r="F563" i="5"/>
  <c r="F563" i="3"/>
  <c r="F564" i="5"/>
  <c r="F564" i="3"/>
  <c r="F565" i="5"/>
  <c r="F565" i="3"/>
  <c r="F566" i="5"/>
  <c r="F566" i="3"/>
  <c r="F567" i="5"/>
  <c r="F567" i="3"/>
  <c r="F568" i="5"/>
  <c r="F568" i="3"/>
  <c r="F569" i="5"/>
  <c r="F569" i="3"/>
  <c r="F570" i="5"/>
  <c r="F570" i="3"/>
  <c r="F571" i="5"/>
  <c r="F571" i="3"/>
  <c r="F572" i="5"/>
  <c r="F572" i="3"/>
  <c r="F573" i="5"/>
  <c r="F573" i="3"/>
  <c r="F574" i="5"/>
  <c r="F574" i="3"/>
  <c r="F575" i="5"/>
  <c r="F575" i="3"/>
  <c r="F576" i="5"/>
  <c r="F576" i="3"/>
  <c r="F577" i="5"/>
  <c r="F577" i="3"/>
  <c r="F578" i="5"/>
  <c r="F578" i="3"/>
  <c r="F579" i="5"/>
  <c r="F579" i="3"/>
  <c r="F580" i="5"/>
  <c r="F580" i="3"/>
  <c r="F581" i="5"/>
  <c r="F581" i="3"/>
  <c r="F582" i="5"/>
  <c r="F582" i="3"/>
  <c r="F583" i="5"/>
  <c r="F583" i="3"/>
  <c r="F584" i="5"/>
  <c r="F584" i="3"/>
  <c r="F585" i="5"/>
  <c r="F585" i="3"/>
  <c r="F586" i="5"/>
  <c r="F586" i="3"/>
  <c r="F587" i="5"/>
  <c r="F587" i="3"/>
  <c r="F588" i="5"/>
  <c r="F588" i="3"/>
  <c r="F589" i="5"/>
  <c r="F589" i="3"/>
  <c r="F590" i="5"/>
  <c r="F590" i="3"/>
  <c r="F591" i="5"/>
  <c r="F591" i="3"/>
  <c r="F592" i="5"/>
  <c r="F592" i="3"/>
  <c r="F593" i="5"/>
  <c r="F593" i="3"/>
  <c r="F594" i="5"/>
  <c r="F594" i="3"/>
  <c r="F595" i="5"/>
  <c r="F595" i="3"/>
  <c r="F596" i="5"/>
  <c r="F596" i="3"/>
  <c r="F597" i="5"/>
  <c r="F597" i="3"/>
  <c r="F598" i="5"/>
  <c r="F598" i="3"/>
  <c r="F599" i="5"/>
  <c r="F599" i="3"/>
  <c r="F600" i="5"/>
  <c r="F600" i="3"/>
  <c r="F601" i="5"/>
  <c r="F601" i="3"/>
  <c r="F602" i="5"/>
  <c r="F602" i="3"/>
  <c r="F603" i="5"/>
  <c r="F603" i="3"/>
  <c r="F604" i="5"/>
  <c r="F604" i="3"/>
  <c r="F605" i="5"/>
  <c r="F605" i="3"/>
  <c r="F606" i="5"/>
  <c r="F606" i="3"/>
  <c r="F607" i="5"/>
  <c r="F607" i="3"/>
  <c r="F608" i="5"/>
  <c r="F608" i="3"/>
  <c r="F609" i="5"/>
  <c r="F609" i="3"/>
  <c r="F610" i="5"/>
  <c r="F610" i="3"/>
  <c r="F611" i="5"/>
  <c r="F611" i="3"/>
  <c r="F612" i="5"/>
  <c r="F612" i="3"/>
  <c r="F613" i="5"/>
  <c r="F613" i="3"/>
  <c r="F614" i="5"/>
  <c r="F614" i="3"/>
  <c r="F615" i="5"/>
  <c r="F615" i="3"/>
  <c r="F616" i="5"/>
  <c r="F616" i="3"/>
  <c r="F617" i="5"/>
  <c r="F617" i="3"/>
  <c r="F618" i="5"/>
  <c r="F618" i="3"/>
  <c r="F619" i="5"/>
  <c r="F619" i="3"/>
  <c r="F620" i="5"/>
  <c r="F620" i="3"/>
  <c r="F621" i="5"/>
  <c r="F621" i="3"/>
  <c r="F622" i="5"/>
  <c r="F622" i="3"/>
  <c r="F623" i="5"/>
  <c r="F623" i="3"/>
  <c r="F624" i="5"/>
  <c r="F624" i="3"/>
  <c r="F625" i="3"/>
  <c r="F625" i="5"/>
  <c r="F626" i="3"/>
  <c r="F626" i="5"/>
  <c r="F627" i="3"/>
  <c r="F627" i="5"/>
  <c r="F628" i="3"/>
  <c r="F628" i="5"/>
  <c r="F629" i="3"/>
  <c r="F629" i="5"/>
  <c r="F630" i="3"/>
  <c r="F630" i="5"/>
  <c r="F631" i="3"/>
  <c r="F631" i="5"/>
  <c r="F632" i="3"/>
  <c r="F632" i="5"/>
  <c r="F633" i="3"/>
  <c r="F633" i="5"/>
  <c r="F634" i="3"/>
  <c r="F634" i="5"/>
  <c r="F635" i="3"/>
  <c r="F635" i="5"/>
  <c r="F636" i="3"/>
  <c r="F636" i="5"/>
  <c r="F637" i="3"/>
  <c r="F637" i="5"/>
  <c r="F638" i="3"/>
  <c r="F638" i="5"/>
  <c r="F639" i="3"/>
  <c r="F639" i="5"/>
  <c r="F640" i="3"/>
  <c r="F640" i="5"/>
  <c r="F641" i="3"/>
  <c r="F641" i="5"/>
  <c r="F642" i="3"/>
  <c r="F642" i="5"/>
  <c r="F643" i="3"/>
  <c r="F643" i="5"/>
  <c r="F644" i="5"/>
  <c r="F645" i="3"/>
  <c r="F645" i="5"/>
  <c r="F646" i="3"/>
  <c r="F646" i="5"/>
  <c r="F647" i="3"/>
  <c r="F647" i="5"/>
  <c r="F648" i="3"/>
  <c r="F648" i="5"/>
  <c r="F649" i="3"/>
  <c r="F649" i="5"/>
  <c r="F650" i="3"/>
  <c r="F650" i="5"/>
  <c r="F651" i="3"/>
  <c r="F651" i="5"/>
  <c r="F652" i="3"/>
  <c r="F652" i="5"/>
  <c r="F653" i="3"/>
  <c r="F653" i="5"/>
  <c r="F654" i="3"/>
  <c r="F654" i="5"/>
  <c r="F655" i="3"/>
  <c r="F655" i="5"/>
  <c r="F656" i="3"/>
  <c r="F656" i="5"/>
  <c r="F657" i="3"/>
  <c r="F657" i="5"/>
  <c r="F658" i="3"/>
  <c r="F658" i="5"/>
  <c r="F659" i="3"/>
  <c r="F659" i="5"/>
  <c r="F660" i="3"/>
  <c r="F66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I1062" i="4"/>
  <c r="F1064" i="22" s="1"/>
  <c r="I1063" i="9"/>
  <c r="M1063" i="9"/>
  <c r="M1149" i="14"/>
  <c r="I1066" i="4"/>
  <c r="F1068" i="22" s="1"/>
  <c r="I1067" i="4"/>
  <c r="F1069" i="22" s="1"/>
  <c r="I1068" i="4"/>
  <c r="F1070" i="22"/>
  <c r="M1154" i="8"/>
  <c r="I1071" i="9"/>
  <c r="I1072" i="4"/>
  <c r="F1074" i="22" s="1"/>
  <c r="I1073" i="9"/>
  <c r="L1073" i="9" s="1"/>
  <c r="I1073" i="4"/>
  <c r="F1075" i="22" s="1"/>
  <c r="I1075" i="9"/>
  <c r="M1075" i="9"/>
  <c r="M1076" i="9"/>
  <c r="I1076" i="4"/>
  <c r="F1078" i="22" s="1"/>
  <c r="M1162" i="8"/>
  <c r="I1079" i="9"/>
  <c r="I1080" i="4"/>
  <c r="F1082" i="22" s="1"/>
  <c r="M1081" i="9"/>
  <c r="I1082" i="9"/>
  <c r="I1082" i="4"/>
  <c r="F1084" i="22" s="1"/>
  <c r="S1169" i="12"/>
  <c r="M1170" i="8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1" i="5"/>
  <c r="F1052" i="5"/>
  <c r="F1053" i="5"/>
  <c r="F1054" i="5"/>
  <c r="F1055" i="5"/>
  <c r="F1056" i="5"/>
  <c r="F1057" i="5"/>
  <c r="F1058" i="5"/>
  <c r="F1059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670" i="5"/>
  <c r="F671" i="5"/>
  <c r="F672" i="5"/>
  <c r="F673" i="5"/>
  <c r="F674" i="5"/>
  <c r="F674" i="10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84" i="5"/>
  <c r="F84" i="10"/>
  <c r="F85" i="5"/>
  <c r="F85" i="10"/>
  <c r="F86" i="5"/>
  <c r="F86" i="10"/>
  <c r="F87" i="5"/>
  <c r="F87" i="10"/>
  <c r="F88" i="5"/>
  <c r="F88" i="10"/>
  <c r="N88" i="10" s="1"/>
  <c r="F89" i="5"/>
  <c r="F89" i="10"/>
  <c r="F90" i="5"/>
  <c r="F90" i="10"/>
  <c r="F91" i="5"/>
  <c r="F91" i="10"/>
  <c r="F92" i="5"/>
  <c r="F92" i="10"/>
  <c r="I92" i="6"/>
  <c r="L92" i="6" s="1"/>
  <c r="F93" i="5"/>
  <c r="F93" i="10"/>
  <c r="F94" i="5"/>
  <c r="F94" i="10"/>
  <c r="F95" i="5"/>
  <c r="F95" i="10"/>
  <c r="F96" i="5"/>
  <c r="F96" i="10"/>
  <c r="F97" i="5"/>
  <c r="F97" i="10"/>
  <c r="F98" i="5"/>
  <c r="F98" i="10"/>
  <c r="F99" i="5"/>
  <c r="F99" i="10"/>
  <c r="F100" i="5"/>
  <c r="F100" i="10"/>
  <c r="F101" i="5"/>
  <c r="F101" i="10"/>
  <c r="I101" i="6"/>
  <c r="L101" i="6" s="1"/>
  <c r="F102" i="5"/>
  <c r="F102" i="10"/>
  <c r="N102" i="10" s="1"/>
  <c r="F103" i="5"/>
  <c r="F103" i="10"/>
  <c r="F104" i="5"/>
  <c r="F104" i="10"/>
  <c r="N104" i="10" s="1"/>
  <c r="F105" i="5"/>
  <c r="F105" i="10"/>
  <c r="I105" i="6"/>
  <c r="L105" i="6" s="1"/>
  <c r="F106" i="5"/>
  <c r="F106" i="10"/>
  <c r="F107" i="5"/>
  <c r="F107" i="10"/>
  <c r="I107" i="6"/>
  <c r="L107" i="6" s="1"/>
  <c r="F108" i="5"/>
  <c r="F108" i="10"/>
  <c r="F109" i="5"/>
  <c r="F109" i="10"/>
  <c r="F109" i="4"/>
  <c r="I109" i="4" s="1"/>
  <c r="F110" i="5"/>
  <c r="F110" i="10"/>
  <c r="F111" i="5"/>
  <c r="F111" i="10"/>
  <c r="F112" i="5"/>
  <c r="F112" i="10"/>
  <c r="F113" i="5"/>
  <c r="F113" i="10"/>
  <c r="F114" i="5"/>
  <c r="F114" i="10"/>
  <c r="F115" i="5"/>
  <c r="F115" i="10"/>
  <c r="I115" i="6"/>
  <c r="L115" i="6" s="1"/>
  <c r="F116" i="5"/>
  <c r="F116" i="10"/>
  <c r="F117" i="5"/>
  <c r="F117" i="10"/>
  <c r="F118" i="5"/>
  <c r="F118" i="10"/>
  <c r="F119" i="5"/>
  <c r="F119" i="10"/>
  <c r="N119" i="10" s="1"/>
  <c r="F120" i="5"/>
  <c r="F120" i="10"/>
  <c r="F121" i="5"/>
  <c r="F121" i="10"/>
  <c r="F122" i="5"/>
  <c r="F122" i="10"/>
  <c r="F123" i="5"/>
  <c r="F123" i="10"/>
  <c r="N123" i="10" s="1"/>
  <c r="F124" i="5"/>
  <c r="F124" i="10"/>
  <c r="F125" i="5"/>
  <c r="F125" i="10"/>
  <c r="F126" i="5"/>
  <c r="F126" i="10"/>
  <c r="F127" i="5"/>
  <c r="F127" i="10"/>
  <c r="F128" i="5"/>
  <c r="F128" i="10"/>
  <c r="F129" i="5"/>
  <c r="F129" i="10"/>
  <c r="F130" i="5"/>
  <c r="F130" i="10"/>
  <c r="N130" i="10" s="1"/>
  <c r="I130" i="6"/>
  <c r="L130" i="6" s="1"/>
  <c r="F131" i="5"/>
  <c r="F131" i="10"/>
  <c r="N131" i="10" s="1"/>
  <c r="F132" i="5"/>
  <c r="F132" i="10"/>
  <c r="F133" i="5"/>
  <c r="F133" i="10"/>
  <c r="I133" i="6"/>
  <c r="L133" i="6" s="1"/>
  <c r="F134" i="5"/>
  <c r="F134" i="10"/>
  <c r="N134" i="10" s="1"/>
  <c r="F135" i="5"/>
  <c r="F135" i="10"/>
  <c r="F136" i="5"/>
  <c r="F136" i="10"/>
  <c r="I136" i="6"/>
  <c r="L136" i="6" s="1"/>
  <c r="F137" i="5"/>
  <c r="F137" i="10"/>
  <c r="F138" i="5"/>
  <c r="F138" i="10"/>
  <c r="F139" i="5"/>
  <c r="F139" i="10"/>
  <c r="F140" i="5"/>
  <c r="F140" i="10"/>
  <c r="F141" i="5"/>
  <c r="F141" i="10"/>
  <c r="F142" i="5"/>
  <c r="F142" i="10"/>
  <c r="F143" i="5"/>
  <c r="F143" i="10"/>
  <c r="I143" i="6"/>
  <c r="L143" i="6" s="1"/>
  <c r="F144" i="5"/>
  <c r="F144" i="10"/>
  <c r="F145" i="5"/>
  <c r="F145" i="10"/>
  <c r="F146" i="5"/>
  <c r="F146" i="10"/>
  <c r="F147" i="5"/>
  <c r="F147" i="10"/>
  <c r="F148" i="5"/>
  <c r="F148" i="10"/>
  <c r="F149" i="5"/>
  <c r="F149" i="10"/>
  <c r="F150" i="5"/>
  <c r="F150" i="10"/>
  <c r="I150" i="6"/>
  <c r="L150" i="6" s="1"/>
  <c r="F151" i="5"/>
  <c r="F151" i="10"/>
  <c r="F152" i="5"/>
  <c r="F152" i="10"/>
  <c r="F153" i="5"/>
  <c r="F153" i="10"/>
  <c r="F154" i="5"/>
  <c r="F154" i="10"/>
  <c r="F155" i="5"/>
  <c r="F155" i="10"/>
  <c r="F156" i="5"/>
  <c r="F156" i="10"/>
  <c r="F157" i="5"/>
  <c r="F157" i="10"/>
  <c r="F158" i="5"/>
  <c r="F158" i="10"/>
  <c r="F159" i="5"/>
  <c r="F159" i="10"/>
  <c r="I159" i="6"/>
  <c r="L159" i="6" s="1"/>
  <c r="F160" i="5"/>
  <c r="F160" i="10"/>
  <c r="F161" i="5"/>
  <c r="F161" i="10"/>
  <c r="F162" i="5"/>
  <c r="F162" i="10"/>
  <c r="N162" i="10" s="1"/>
  <c r="I162" i="6"/>
  <c r="L162" i="6" s="1"/>
  <c r="F163" i="5"/>
  <c r="F163" i="10"/>
  <c r="F164" i="5"/>
  <c r="F164" i="10"/>
  <c r="F165" i="5"/>
  <c r="F165" i="10"/>
  <c r="F166" i="5"/>
  <c r="F166" i="10"/>
  <c r="F167" i="5"/>
  <c r="F167" i="10"/>
  <c r="F168" i="5"/>
  <c r="F168" i="10"/>
  <c r="F169" i="5"/>
  <c r="F169" i="10"/>
  <c r="F170" i="5"/>
  <c r="F170" i="10"/>
  <c r="F171" i="5"/>
  <c r="F171" i="10"/>
  <c r="F172" i="5"/>
  <c r="F172" i="10"/>
  <c r="F173" i="5"/>
  <c r="F173" i="10"/>
  <c r="F174" i="5"/>
  <c r="F174" i="10"/>
  <c r="F175" i="5"/>
  <c r="F175" i="10"/>
  <c r="F176" i="5"/>
  <c r="F176" i="10"/>
  <c r="F177" i="5"/>
  <c r="F177" i="10"/>
  <c r="F178" i="5"/>
  <c r="F178" i="10"/>
  <c r="F179" i="5"/>
  <c r="F179" i="10"/>
  <c r="F180" i="5"/>
  <c r="F180" i="10"/>
  <c r="F181" i="5"/>
  <c r="F181" i="10"/>
  <c r="F182" i="5"/>
  <c r="F182" i="10"/>
  <c r="F183" i="5"/>
  <c r="F183" i="10"/>
  <c r="F184" i="5"/>
  <c r="F184" i="10"/>
  <c r="F185" i="5"/>
  <c r="F185" i="10"/>
  <c r="F186" i="5"/>
  <c r="F186" i="10"/>
  <c r="I186" i="6"/>
  <c r="L186" i="6" s="1"/>
  <c r="F187" i="5"/>
  <c r="F187" i="10"/>
  <c r="F188" i="5"/>
  <c r="F188" i="10"/>
  <c r="F189" i="5"/>
  <c r="F189" i="10"/>
  <c r="F190" i="5"/>
  <c r="F190" i="10"/>
  <c r="F191" i="5"/>
  <c r="F191" i="10"/>
  <c r="F192" i="5"/>
  <c r="F192" i="10"/>
  <c r="N192" i="10" s="1"/>
  <c r="F193" i="5"/>
  <c r="F193" i="10"/>
  <c r="F194" i="5"/>
  <c r="F194" i="10"/>
  <c r="F195" i="5"/>
  <c r="F196" i="5"/>
  <c r="F196" i="10"/>
  <c r="F197" i="5"/>
  <c r="F197" i="10"/>
  <c r="I197" i="6"/>
  <c r="L197" i="6" s="1"/>
  <c r="F198" i="5"/>
  <c r="F198" i="10"/>
  <c r="F199" i="5"/>
  <c r="F199" i="10"/>
  <c r="N199" i="10" s="1"/>
  <c r="F200" i="5"/>
  <c r="F200" i="10"/>
  <c r="I200" i="6"/>
  <c r="L200" i="6" s="1"/>
  <c r="F201" i="5"/>
  <c r="F201" i="10"/>
  <c r="F202" i="5"/>
  <c r="F202" i="10"/>
  <c r="F203" i="5"/>
  <c r="F203" i="10"/>
  <c r="F204" i="5"/>
  <c r="F204" i="10"/>
  <c r="F205" i="5"/>
  <c r="F205" i="10"/>
  <c r="F206" i="5"/>
  <c r="F206" i="10"/>
  <c r="F207" i="5"/>
  <c r="F207" i="10"/>
  <c r="F208" i="5"/>
  <c r="F208" i="10"/>
  <c r="F209" i="5"/>
  <c r="F209" i="10"/>
  <c r="I209" i="6"/>
  <c r="L209" i="6" s="1"/>
  <c r="F210" i="5"/>
  <c r="F210" i="10"/>
  <c r="N210" i="10" s="1"/>
  <c r="F211" i="5"/>
  <c r="F211" i="10"/>
  <c r="I211" i="6"/>
  <c r="L211" i="6" s="1"/>
  <c r="F212" i="5"/>
  <c r="F212" i="10"/>
  <c r="F213" i="5"/>
  <c r="F213" i="10"/>
  <c r="F214" i="5"/>
  <c r="F214" i="10"/>
  <c r="F215" i="5"/>
  <c r="F215" i="10"/>
  <c r="F216" i="5"/>
  <c r="F216" i="10"/>
  <c r="F217" i="5"/>
  <c r="F217" i="10"/>
  <c r="F218" i="5"/>
  <c r="F218" i="10"/>
  <c r="F219" i="5"/>
  <c r="F219" i="10"/>
  <c r="F220" i="5"/>
  <c r="F220" i="10"/>
  <c r="F221" i="5"/>
  <c r="F221" i="10"/>
  <c r="F222" i="5"/>
  <c r="F222" i="10"/>
  <c r="F223" i="5"/>
  <c r="F223" i="10"/>
  <c r="I223" i="6"/>
  <c r="L223" i="6" s="1"/>
  <c r="F224" i="5"/>
  <c r="F224" i="10"/>
  <c r="F225" i="5"/>
  <c r="F225" i="10"/>
  <c r="I225" i="6"/>
  <c r="L225" i="6" s="1"/>
  <c r="F226" i="5"/>
  <c r="F226" i="10"/>
  <c r="F227" i="5"/>
  <c r="F227" i="10"/>
  <c r="F228" i="5"/>
  <c r="F228" i="10"/>
  <c r="F229" i="5"/>
  <c r="F229" i="10"/>
  <c r="I229" i="6"/>
  <c r="L229" i="6" s="1"/>
  <c r="F230" i="5"/>
  <c r="F230" i="10"/>
  <c r="N230" i="10" s="1"/>
  <c r="F231" i="5"/>
  <c r="F231" i="10"/>
  <c r="I231" i="6"/>
  <c r="L231" i="6" s="1"/>
  <c r="F232" i="5"/>
  <c r="F232" i="10"/>
  <c r="F233" i="5"/>
  <c r="F233" i="10"/>
  <c r="I233" i="6"/>
  <c r="L233" i="6" s="1"/>
  <c r="F234" i="5"/>
  <c r="F234" i="10"/>
  <c r="N234" i="10" s="1"/>
  <c r="F235" i="5"/>
  <c r="F235" i="10"/>
  <c r="I235" i="6"/>
  <c r="L235" i="6" s="1"/>
  <c r="F236" i="5"/>
  <c r="F236" i="10"/>
  <c r="F237" i="5"/>
  <c r="F237" i="10"/>
  <c r="I237" i="6"/>
  <c r="L237" i="6" s="1"/>
  <c r="F238" i="5"/>
  <c r="F238" i="10"/>
  <c r="N238" i="10" s="1"/>
  <c r="I238" i="6"/>
  <c r="L238" i="6" s="1"/>
  <c r="F239" i="5"/>
  <c r="F239" i="10"/>
  <c r="I239" i="6"/>
  <c r="L239" i="6" s="1"/>
  <c r="F240" i="5"/>
  <c r="F240" i="10"/>
  <c r="N240" i="10" s="1"/>
  <c r="F241" i="5"/>
  <c r="F241" i="10"/>
  <c r="I241" i="6"/>
  <c r="L241" i="6" s="1"/>
  <c r="F242" i="5"/>
  <c r="F242" i="10"/>
  <c r="F243" i="5"/>
  <c r="F243" i="10"/>
  <c r="F244" i="5"/>
  <c r="F244" i="10"/>
  <c r="F245" i="5"/>
  <c r="F245" i="10"/>
  <c r="F246" i="5"/>
  <c r="F246" i="10"/>
  <c r="F247" i="5"/>
  <c r="F247" i="10"/>
  <c r="I247" i="6"/>
  <c r="L247" i="6" s="1"/>
  <c r="F248" i="5"/>
  <c r="F248" i="10"/>
  <c r="F249" i="5"/>
  <c r="F249" i="10"/>
  <c r="I249" i="6"/>
  <c r="L249" i="6" s="1"/>
  <c r="F250" i="5"/>
  <c r="F250" i="10"/>
  <c r="F251" i="5"/>
  <c r="F251" i="10"/>
  <c r="I251" i="6"/>
  <c r="L251" i="6" s="1"/>
  <c r="F252" i="5"/>
  <c r="F252" i="10"/>
  <c r="F253" i="5"/>
  <c r="F253" i="10"/>
  <c r="I253" i="6"/>
  <c r="L253" i="6" s="1"/>
  <c r="F254" i="5"/>
  <c r="F254" i="10"/>
  <c r="F255" i="5"/>
  <c r="F255" i="10"/>
  <c r="I255" i="6"/>
  <c r="L255" i="6" s="1"/>
  <c r="F256" i="5"/>
  <c r="F256" i="10"/>
  <c r="F257" i="5"/>
  <c r="F257" i="10"/>
  <c r="N257" i="10" s="1"/>
  <c r="I257" i="6"/>
  <c r="L257" i="6" s="1"/>
  <c r="F258" i="5"/>
  <c r="F258" i="10"/>
  <c r="F259" i="5"/>
  <c r="F259" i="10"/>
  <c r="I259" i="6"/>
  <c r="L259" i="6"/>
  <c r="F260" i="5"/>
  <c r="F260" i="10"/>
  <c r="F261" i="5"/>
  <c r="F261" i="10"/>
  <c r="N261" i="10" s="1"/>
  <c r="I261" i="6"/>
  <c r="L261" i="6" s="1"/>
  <c r="F262" i="5"/>
  <c r="F262" i="10"/>
  <c r="F263" i="5"/>
  <c r="F263" i="10"/>
  <c r="I263" i="6"/>
  <c r="L263" i="6" s="1"/>
  <c r="F264" i="5"/>
  <c r="F264" i="10"/>
  <c r="F265" i="5"/>
  <c r="F265" i="10"/>
  <c r="N265" i="10" s="1"/>
  <c r="I265" i="6"/>
  <c r="L265" i="6" s="1"/>
  <c r="F266" i="5"/>
  <c r="F266" i="10"/>
  <c r="F267" i="5"/>
  <c r="F267" i="10"/>
  <c r="I267" i="6"/>
  <c r="L267" i="6" s="1"/>
  <c r="F268" i="5"/>
  <c r="F268" i="10"/>
  <c r="F269" i="5"/>
  <c r="F269" i="10"/>
  <c r="I269" i="6"/>
  <c r="L269" i="6" s="1"/>
  <c r="F270" i="5"/>
  <c r="F270" i="10"/>
  <c r="F271" i="5"/>
  <c r="F271" i="10"/>
  <c r="I271" i="6"/>
  <c r="L271" i="6" s="1"/>
  <c r="F272" i="5"/>
  <c r="F272" i="10"/>
  <c r="F273" i="5"/>
  <c r="F273" i="10"/>
  <c r="I273" i="6"/>
  <c r="F274" i="5"/>
  <c r="F274" i="10"/>
  <c r="F275" i="5"/>
  <c r="F275" i="10"/>
  <c r="I275" i="6"/>
  <c r="L275" i="6" s="1"/>
  <c r="F276" i="5"/>
  <c r="F276" i="10"/>
  <c r="F277" i="5"/>
  <c r="F277" i="10"/>
  <c r="I277" i="6"/>
  <c r="L277" i="6" s="1"/>
  <c r="F278" i="5"/>
  <c r="F278" i="10"/>
  <c r="F279" i="5"/>
  <c r="F279" i="10"/>
  <c r="I279" i="6"/>
  <c r="L279" i="6" s="1"/>
  <c r="F280" i="5"/>
  <c r="F280" i="10"/>
  <c r="F281" i="5"/>
  <c r="F281" i="10"/>
  <c r="I281" i="6"/>
  <c r="L281" i="6" s="1"/>
  <c r="F282" i="5"/>
  <c r="F282" i="10"/>
  <c r="F283" i="5"/>
  <c r="F283" i="10"/>
  <c r="I283" i="6"/>
  <c r="L283" i="6" s="1"/>
  <c r="F284" i="5"/>
  <c r="F284" i="10"/>
  <c r="F285" i="5"/>
  <c r="F285" i="10"/>
  <c r="I285" i="6"/>
  <c r="L285" i="6" s="1"/>
  <c r="F286" i="5"/>
  <c r="F286" i="10"/>
  <c r="F287" i="5"/>
  <c r="F287" i="10"/>
  <c r="I287" i="6"/>
  <c r="L287" i="6"/>
  <c r="F288" i="5"/>
  <c r="F288" i="10"/>
  <c r="F289" i="5"/>
  <c r="F289" i="10"/>
  <c r="I289" i="6"/>
  <c r="L289" i="6" s="1"/>
  <c r="F290" i="5"/>
  <c r="F290" i="10"/>
  <c r="F291" i="5"/>
  <c r="F291" i="10"/>
  <c r="I291" i="6"/>
  <c r="L291" i="6" s="1"/>
  <c r="F292" i="5"/>
  <c r="F292" i="10"/>
  <c r="F293" i="5"/>
  <c r="F293" i="10"/>
  <c r="I293" i="6"/>
  <c r="L293" i="6" s="1"/>
  <c r="F294" i="5"/>
  <c r="F294" i="10"/>
  <c r="F295" i="5"/>
  <c r="F295" i="10"/>
  <c r="I295" i="6"/>
  <c r="L295" i="6" s="1"/>
  <c r="F296" i="5"/>
  <c r="F296" i="10"/>
  <c r="F297" i="5"/>
  <c r="F297" i="10"/>
  <c r="I297" i="6"/>
  <c r="L297" i="6" s="1"/>
  <c r="F298" i="5"/>
  <c r="F298" i="10"/>
  <c r="F299" i="5"/>
  <c r="F299" i="10"/>
  <c r="I299" i="6"/>
  <c r="L299" i="6" s="1"/>
  <c r="F300" i="5"/>
  <c r="F300" i="10"/>
  <c r="I300" i="6"/>
  <c r="L300" i="6" s="1"/>
  <c r="F301" i="5"/>
  <c r="F301" i="10"/>
  <c r="F302" i="5"/>
  <c r="F302" i="10"/>
  <c r="F303" i="5"/>
  <c r="F303" i="10"/>
  <c r="F304" i="5"/>
  <c r="F304" i="10"/>
  <c r="I304" i="6"/>
  <c r="L304" i="6" s="1"/>
  <c r="F305" i="5"/>
  <c r="F305" i="10"/>
  <c r="F306" i="5"/>
  <c r="F306" i="10"/>
  <c r="N306" i="10" s="1"/>
  <c r="F307" i="5"/>
  <c r="F307" i="10"/>
  <c r="F308" i="5"/>
  <c r="F308" i="10"/>
  <c r="I308" i="6"/>
  <c r="L308" i="6"/>
  <c r="F309" i="5"/>
  <c r="F309" i="10"/>
  <c r="F310" i="5"/>
  <c r="F310" i="10"/>
  <c r="F311" i="5"/>
  <c r="F311" i="10"/>
  <c r="F312" i="5"/>
  <c r="F312" i="10"/>
  <c r="N312" i="10" s="1"/>
  <c r="I312" i="6"/>
  <c r="L312" i="6" s="1"/>
  <c r="F313" i="5"/>
  <c r="F313" i="10"/>
  <c r="F314" i="5"/>
  <c r="F314" i="10"/>
  <c r="F315" i="5"/>
  <c r="F315" i="10"/>
  <c r="N315" i="10" s="1"/>
  <c r="F316" i="5"/>
  <c r="F316" i="10"/>
  <c r="I316" i="6"/>
  <c r="L316" i="6" s="1"/>
  <c r="F317" i="5"/>
  <c r="F317" i="10"/>
  <c r="F318" i="5"/>
  <c r="F318" i="10"/>
  <c r="N318" i="10" s="1"/>
  <c r="F319" i="5"/>
  <c r="F319" i="10"/>
  <c r="F320" i="5"/>
  <c r="F320" i="10"/>
  <c r="N320" i="10" s="1"/>
  <c r="I320" i="6"/>
  <c r="L320" i="6" s="1"/>
  <c r="F321" i="5"/>
  <c r="F321" i="10"/>
  <c r="N321" i="10" s="1"/>
  <c r="F322" i="5"/>
  <c r="F322" i="10"/>
  <c r="F323" i="5"/>
  <c r="F323" i="10"/>
  <c r="N323" i="10" s="1"/>
  <c r="F324" i="5"/>
  <c r="F324" i="10"/>
  <c r="I324" i="6"/>
  <c r="L324" i="6" s="1"/>
  <c r="F325" i="5"/>
  <c r="F325" i="10"/>
  <c r="F326" i="5"/>
  <c r="F326" i="10"/>
  <c r="F327" i="5"/>
  <c r="F327" i="10"/>
  <c r="F328" i="5"/>
  <c r="F328" i="10"/>
  <c r="I328" i="6"/>
  <c r="L328" i="6" s="1"/>
  <c r="F329" i="5"/>
  <c r="F329" i="10"/>
  <c r="F330" i="5"/>
  <c r="F330" i="10"/>
  <c r="F331" i="5"/>
  <c r="F331" i="10"/>
  <c r="I331" i="6"/>
  <c r="L331" i="6" s="1"/>
  <c r="F332" i="5"/>
  <c r="F332" i="10"/>
  <c r="F333" i="5"/>
  <c r="F333" i="10"/>
  <c r="F334" i="5"/>
  <c r="F334" i="10"/>
  <c r="I334" i="6"/>
  <c r="L334" i="6"/>
  <c r="F335" i="5"/>
  <c r="F335" i="10"/>
  <c r="F336" i="5"/>
  <c r="F336" i="10"/>
  <c r="F337" i="5"/>
  <c r="F337" i="10"/>
  <c r="F338" i="5"/>
  <c r="F338" i="10"/>
  <c r="I338" i="6"/>
  <c r="L338" i="6" s="1"/>
  <c r="F339" i="5"/>
  <c r="F339" i="10"/>
  <c r="F340" i="5"/>
  <c r="F340" i="10"/>
  <c r="F341" i="5"/>
  <c r="F341" i="10"/>
  <c r="F342" i="5"/>
  <c r="F342" i="10"/>
  <c r="F343" i="5"/>
  <c r="F343" i="10"/>
  <c r="I343" i="6"/>
  <c r="L343" i="6" s="1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345" i="5"/>
  <c r="F345" i="10"/>
  <c r="F346" i="5"/>
  <c r="F346" i="10"/>
  <c r="F347" i="5"/>
  <c r="F347" i="10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1" i="2"/>
  <c r="G1052" i="2"/>
  <c r="G1053" i="2"/>
  <c r="G1054" i="2"/>
  <c r="G1055" i="2"/>
  <c r="G1056" i="2"/>
  <c r="G105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6" i="2"/>
  <c r="G707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F80" i="5"/>
  <c r="H82" i="7"/>
  <c r="F81" i="5"/>
  <c r="G80" i="2"/>
  <c r="G81" i="2"/>
  <c r="K81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C82" i="2"/>
  <c r="M350" i="2"/>
  <c r="N350" i="2" s="1"/>
  <c r="M781" i="2"/>
  <c r="N781" i="2" s="1"/>
  <c r="F58" i="5"/>
  <c r="F59" i="5"/>
  <c r="F60" i="5"/>
  <c r="F61" i="5"/>
  <c r="F62" i="5"/>
  <c r="F63" i="5"/>
  <c r="F64" i="5"/>
  <c r="D1101" i="5"/>
  <c r="G462" i="2"/>
  <c r="G464" i="2"/>
  <c r="G466" i="2"/>
  <c r="G467" i="2"/>
  <c r="G468" i="2"/>
  <c r="G469" i="2"/>
  <c r="G1101" i="7"/>
  <c r="I1101" i="7"/>
  <c r="E1101" i="9"/>
  <c r="E1101" i="5"/>
  <c r="E1101" i="6"/>
  <c r="H1101" i="4"/>
  <c r="G1007" i="2"/>
  <c r="G1008" i="2"/>
  <c r="J846" i="2"/>
  <c r="K846" i="2" s="1"/>
  <c r="J852" i="2"/>
  <c r="K852" i="2" s="1"/>
  <c r="J850" i="2"/>
  <c r="K850" i="2" s="1"/>
  <c r="J851" i="2"/>
  <c r="K851" i="2" s="1"/>
  <c r="J792" i="2"/>
  <c r="K792" i="2" s="1"/>
  <c r="J793" i="2"/>
  <c r="K793" i="2"/>
  <c r="J794" i="2"/>
  <c r="K794" i="2" s="1"/>
  <c r="J795" i="2"/>
  <c r="K795" i="2" s="1"/>
  <c r="J796" i="2"/>
  <c r="K796" i="2" s="1"/>
  <c r="J797" i="2"/>
  <c r="K797" i="2" s="1"/>
  <c r="J798" i="2"/>
  <c r="K798" i="2" s="1"/>
  <c r="J799" i="2"/>
  <c r="K799" i="2" s="1"/>
  <c r="J800" i="2"/>
  <c r="K800" i="2" s="1"/>
  <c r="J801" i="2"/>
  <c r="K801" i="2"/>
  <c r="J802" i="2"/>
  <c r="K802" i="2" s="1"/>
  <c r="J803" i="2"/>
  <c r="K803" i="2" s="1"/>
  <c r="J804" i="2"/>
  <c r="K804" i="2" s="1"/>
  <c r="J805" i="2"/>
  <c r="K805" i="2" s="1"/>
  <c r="J806" i="2"/>
  <c r="K806" i="2" s="1"/>
  <c r="J807" i="2"/>
  <c r="K807" i="2" s="1"/>
  <c r="J808" i="2"/>
  <c r="K808" i="2" s="1"/>
  <c r="J809" i="2"/>
  <c r="K809" i="2"/>
  <c r="J810" i="2"/>
  <c r="K810" i="2" s="1"/>
  <c r="J854" i="2"/>
  <c r="K854" i="2" s="1"/>
  <c r="J853" i="2"/>
  <c r="J858" i="2"/>
  <c r="K858" i="2" s="1"/>
  <c r="J859" i="2"/>
  <c r="K859" i="2" s="1"/>
  <c r="J860" i="2"/>
  <c r="K860" i="2" s="1"/>
  <c r="J861" i="2"/>
  <c r="K861" i="2" s="1"/>
  <c r="J862" i="2"/>
  <c r="K862" i="2" s="1"/>
  <c r="J863" i="2"/>
  <c r="K863" i="2" s="1"/>
  <c r="J864" i="2"/>
  <c r="K864" i="2" s="1"/>
  <c r="J865" i="2"/>
  <c r="K865" i="2" s="1"/>
  <c r="J866" i="2"/>
  <c r="K866" i="2" s="1"/>
  <c r="J896" i="2"/>
  <c r="K896" i="2" s="1"/>
  <c r="J895" i="2"/>
  <c r="K895" i="2" s="1"/>
  <c r="J893" i="2"/>
  <c r="K893" i="2" s="1"/>
  <c r="J898" i="2"/>
  <c r="K898" i="2" s="1"/>
  <c r="J900" i="2"/>
  <c r="K900" i="2" s="1"/>
  <c r="J904" i="2"/>
  <c r="K904" i="2" s="1"/>
  <c r="J905" i="2"/>
  <c r="K905" i="2" s="1"/>
  <c r="J906" i="2"/>
  <c r="K906" i="2" s="1"/>
  <c r="J903" i="2"/>
  <c r="K903" i="2" s="1"/>
  <c r="J908" i="2"/>
  <c r="K908" i="2" s="1"/>
  <c r="J927" i="2"/>
  <c r="K927" i="2" s="1"/>
  <c r="J928" i="2"/>
  <c r="K928" i="2" s="1"/>
  <c r="J929" i="2"/>
  <c r="K929" i="2" s="1"/>
  <c r="J925" i="2"/>
  <c r="K925" i="2" s="1"/>
  <c r="J926" i="2"/>
  <c r="K926" i="2" s="1"/>
  <c r="J930" i="2"/>
  <c r="K930" i="2" s="1"/>
  <c r="J931" i="2"/>
  <c r="K931" i="2" s="1"/>
  <c r="J932" i="2"/>
  <c r="K932" i="2" s="1"/>
  <c r="J933" i="2"/>
  <c r="K933" i="2" s="1"/>
  <c r="J934" i="2"/>
  <c r="K934" i="2" s="1"/>
  <c r="J935" i="2"/>
  <c r="K935" i="2" s="1"/>
  <c r="J936" i="2"/>
  <c r="K936" i="2" s="1"/>
  <c r="J937" i="2"/>
  <c r="K937" i="2" s="1"/>
  <c r="J938" i="2"/>
  <c r="K938" i="2" s="1"/>
  <c r="J939" i="2"/>
  <c r="K939" i="2" s="1"/>
  <c r="J940" i="2"/>
  <c r="K940" i="2" s="1"/>
  <c r="J941" i="2"/>
  <c r="K941" i="2" s="1"/>
  <c r="J942" i="2"/>
  <c r="K942" i="2" s="1"/>
  <c r="J943" i="2"/>
  <c r="K943" i="2" s="1"/>
  <c r="J944" i="2"/>
  <c r="K944" i="2" s="1"/>
  <c r="J945" i="2"/>
  <c r="K945" i="2" s="1"/>
  <c r="J946" i="2"/>
  <c r="K946" i="2" s="1"/>
  <c r="J947" i="2"/>
  <c r="K947" i="2" s="1"/>
  <c r="J948" i="2"/>
  <c r="K948" i="2" s="1"/>
  <c r="J949" i="2"/>
  <c r="K949" i="2" s="1"/>
  <c r="J950" i="2"/>
  <c r="K950" i="2" s="1"/>
  <c r="J951" i="2"/>
  <c r="K951" i="2" s="1"/>
  <c r="J952" i="2"/>
  <c r="K952" i="2" s="1"/>
  <c r="J953" i="2"/>
  <c r="K953" i="2" s="1"/>
  <c r="J954" i="2"/>
  <c r="K954" i="2" s="1"/>
  <c r="J979" i="2"/>
  <c r="K979" i="2" s="1"/>
  <c r="J982" i="2"/>
  <c r="K982" i="2" s="1"/>
  <c r="J983" i="2"/>
  <c r="K983" i="2" s="1"/>
  <c r="J984" i="2"/>
  <c r="J985" i="2"/>
  <c r="K985" i="2" s="1"/>
  <c r="J986" i="2"/>
  <c r="K986" i="2" s="1"/>
  <c r="J987" i="2"/>
  <c r="K987" i="2" s="1"/>
  <c r="J988" i="2"/>
  <c r="K988" i="2" s="1"/>
  <c r="J989" i="2"/>
  <c r="K989" i="2" s="1"/>
  <c r="J990" i="2"/>
  <c r="K990" i="2" s="1"/>
  <c r="J991" i="2"/>
  <c r="K991" i="2" s="1"/>
  <c r="J992" i="2"/>
  <c r="K992" i="2" s="1"/>
  <c r="J993" i="2"/>
  <c r="K993" i="2" s="1"/>
  <c r="J994" i="2"/>
  <c r="K994" i="2" s="1"/>
  <c r="J995" i="2"/>
  <c r="K995" i="2" s="1"/>
  <c r="J996" i="2"/>
  <c r="K996" i="2" s="1"/>
  <c r="J997" i="2"/>
  <c r="K997" i="2" s="1"/>
  <c r="J998" i="2"/>
  <c r="K998" i="2" s="1"/>
  <c r="J999" i="2"/>
  <c r="K999" i="2" s="1"/>
  <c r="J1000" i="2"/>
  <c r="K1000" i="2" s="1"/>
  <c r="J1001" i="2"/>
  <c r="K1001" i="2" s="1"/>
  <c r="J1002" i="2"/>
  <c r="K1002" i="2" s="1"/>
  <c r="J1003" i="2"/>
  <c r="K1003" i="2" s="1"/>
  <c r="J1004" i="2"/>
  <c r="K1004" i="2" s="1"/>
  <c r="J1005" i="2"/>
  <c r="K1005" i="2" s="1"/>
  <c r="J1006" i="2"/>
  <c r="K1006" i="2" s="1"/>
  <c r="K984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9" i="2"/>
  <c r="J1007" i="2"/>
  <c r="J1008" i="2"/>
  <c r="J1009" i="2"/>
  <c r="J782" i="2"/>
  <c r="K782" i="2" s="1"/>
  <c r="J783" i="2"/>
  <c r="K783" i="2" s="1"/>
  <c r="J784" i="2"/>
  <c r="K784" i="2" s="1"/>
  <c r="J785" i="2"/>
  <c r="J786" i="2"/>
  <c r="K786" i="2" s="1"/>
  <c r="J787" i="2"/>
  <c r="K787" i="2" s="1"/>
  <c r="J788" i="2"/>
  <c r="K788" i="2" s="1"/>
  <c r="J789" i="2"/>
  <c r="K789" i="2"/>
  <c r="J790" i="2"/>
  <c r="K790" i="2" s="1"/>
  <c r="J791" i="2"/>
  <c r="K791" i="2" s="1"/>
  <c r="J811" i="2"/>
  <c r="K811" i="2" s="1"/>
  <c r="J812" i="2"/>
  <c r="K812" i="2" s="1"/>
  <c r="J813" i="2"/>
  <c r="K813" i="2" s="1"/>
  <c r="J814" i="2"/>
  <c r="K814" i="2" s="1"/>
  <c r="J815" i="2"/>
  <c r="K815" i="2" s="1"/>
  <c r="J816" i="2"/>
  <c r="K816" i="2" s="1"/>
  <c r="J817" i="2"/>
  <c r="K817" i="2" s="1"/>
  <c r="J818" i="2"/>
  <c r="K818" i="2" s="1"/>
  <c r="J819" i="2"/>
  <c r="K819" i="2" s="1"/>
  <c r="J820" i="2"/>
  <c r="K820" i="2" s="1"/>
  <c r="J821" i="2"/>
  <c r="K821" i="2" s="1"/>
  <c r="J822" i="2"/>
  <c r="K822" i="2" s="1"/>
  <c r="J824" i="2"/>
  <c r="K824" i="2" s="1"/>
  <c r="J825" i="2"/>
  <c r="K825" i="2" s="1"/>
  <c r="J826" i="2"/>
  <c r="K826" i="2" s="1"/>
  <c r="J827" i="2"/>
  <c r="K827" i="2" s="1"/>
  <c r="J828" i="2"/>
  <c r="K828" i="2" s="1"/>
  <c r="J829" i="2"/>
  <c r="K829" i="2" s="1"/>
  <c r="J830" i="2"/>
  <c r="K830" i="2" s="1"/>
  <c r="J831" i="2"/>
  <c r="K831" i="2" s="1"/>
  <c r="J832" i="2"/>
  <c r="K832" i="2" s="1"/>
  <c r="J833" i="2"/>
  <c r="K833" i="2" s="1"/>
  <c r="J834" i="2"/>
  <c r="K834" i="2" s="1"/>
  <c r="J835" i="2"/>
  <c r="K835" i="2" s="1"/>
  <c r="J836" i="2"/>
  <c r="K836" i="2" s="1"/>
  <c r="J837" i="2"/>
  <c r="K837" i="2" s="1"/>
  <c r="J838" i="2"/>
  <c r="K838" i="2" s="1"/>
  <c r="J839" i="2"/>
  <c r="K839" i="2" s="1"/>
  <c r="J840" i="2"/>
  <c r="K840" i="2" s="1"/>
  <c r="J841" i="2"/>
  <c r="K841" i="2" s="1"/>
  <c r="J842" i="2"/>
  <c r="K842" i="2" s="1"/>
  <c r="J843" i="2"/>
  <c r="K843" i="2" s="1"/>
  <c r="J844" i="2"/>
  <c r="K844" i="2" s="1"/>
  <c r="J845" i="2"/>
  <c r="K845" i="2" s="1"/>
  <c r="J847" i="2"/>
  <c r="K847" i="2" s="1"/>
  <c r="J848" i="2"/>
  <c r="K848" i="2" s="1"/>
  <c r="J849" i="2"/>
  <c r="K849" i="2" s="1"/>
  <c r="J855" i="2"/>
  <c r="K855" i="2" s="1"/>
  <c r="J856" i="2"/>
  <c r="K856" i="2" s="1"/>
  <c r="J857" i="2"/>
  <c r="K857" i="2" s="1"/>
  <c r="J867" i="2"/>
  <c r="K867" i="2" s="1"/>
  <c r="J868" i="2"/>
  <c r="K868" i="2" s="1"/>
  <c r="J869" i="2"/>
  <c r="K869" i="2" s="1"/>
  <c r="J870" i="2"/>
  <c r="K870" i="2" s="1"/>
  <c r="J871" i="2"/>
  <c r="K871" i="2" s="1"/>
  <c r="J872" i="2"/>
  <c r="K872" i="2" s="1"/>
  <c r="J873" i="2"/>
  <c r="K873" i="2" s="1"/>
  <c r="J874" i="2"/>
  <c r="K874" i="2" s="1"/>
  <c r="J875" i="2"/>
  <c r="K875" i="2" s="1"/>
  <c r="J876" i="2"/>
  <c r="K876" i="2" s="1"/>
  <c r="J877" i="2"/>
  <c r="K877" i="2" s="1"/>
  <c r="J878" i="2"/>
  <c r="K878" i="2" s="1"/>
  <c r="J879" i="2"/>
  <c r="K879" i="2" s="1"/>
  <c r="J880" i="2"/>
  <c r="K880" i="2" s="1"/>
  <c r="J881" i="2"/>
  <c r="K881" i="2" s="1"/>
  <c r="J882" i="2"/>
  <c r="K882" i="2" s="1"/>
  <c r="J883" i="2"/>
  <c r="K883" i="2" s="1"/>
  <c r="J884" i="2"/>
  <c r="K884" i="2" s="1"/>
  <c r="J885" i="2"/>
  <c r="K885" i="2" s="1"/>
  <c r="J886" i="2"/>
  <c r="K886" i="2" s="1"/>
  <c r="J887" i="2"/>
  <c r="K887" i="2" s="1"/>
  <c r="J888" i="2"/>
  <c r="K888" i="2"/>
  <c r="J889" i="2"/>
  <c r="K889" i="2" s="1"/>
  <c r="J890" i="2"/>
  <c r="K890" i="2"/>
  <c r="J891" i="2"/>
  <c r="K891" i="2" s="1"/>
  <c r="J892" i="2"/>
  <c r="K892" i="2"/>
  <c r="J894" i="2"/>
  <c r="K894" i="2" s="1"/>
  <c r="J897" i="2"/>
  <c r="K897" i="2" s="1"/>
  <c r="J899" i="2"/>
  <c r="K899" i="2" s="1"/>
  <c r="J901" i="2"/>
  <c r="K901" i="2" s="1"/>
  <c r="J902" i="2"/>
  <c r="K902" i="2" s="1"/>
  <c r="J907" i="2"/>
  <c r="K907" i="2" s="1"/>
  <c r="J909" i="2"/>
  <c r="K909" i="2" s="1"/>
  <c r="J910" i="2"/>
  <c r="K910" i="2" s="1"/>
  <c r="J911" i="2"/>
  <c r="K911" i="2" s="1"/>
  <c r="J912" i="2"/>
  <c r="K912" i="2" s="1"/>
  <c r="J913" i="2"/>
  <c r="K913" i="2" s="1"/>
  <c r="J914" i="2"/>
  <c r="K914" i="2" s="1"/>
  <c r="J915" i="2"/>
  <c r="K915" i="2" s="1"/>
  <c r="J916" i="2"/>
  <c r="K916" i="2" s="1"/>
  <c r="J917" i="2"/>
  <c r="K917" i="2" s="1"/>
  <c r="J918" i="2"/>
  <c r="K918" i="2" s="1"/>
  <c r="J919" i="2"/>
  <c r="K919" i="2" s="1"/>
  <c r="J920" i="2"/>
  <c r="K920" i="2" s="1"/>
  <c r="J921" i="2"/>
  <c r="K921" i="2" s="1"/>
  <c r="J922" i="2"/>
  <c r="K922" i="2" s="1"/>
  <c r="J923" i="2"/>
  <c r="K923" i="2" s="1"/>
  <c r="J924" i="2"/>
  <c r="K924" i="2" s="1"/>
  <c r="J955" i="2"/>
  <c r="K955" i="2" s="1"/>
  <c r="J956" i="2"/>
  <c r="K956" i="2" s="1"/>
  <c r="J957" i="2"/>
  <c r="K957" i="2" s="1"/>
  <c r="J958" i="2"/>
  <c r="K958" i="2" s="1"/>
  <c r="J959" i="2"/>
  <c r="K959" i="2" s="1"/>
  <c r="J960" i="2"/>
  <c r="K960" i="2" s="1"/>
  <c r="J961" i="2"/>
  <c r="K961" i="2" s="1"/>
  <c r="J962" i="2"/>
  <c r="K962" i="2"/>
  <c r="J963" i="2"/>
  <c r="K963" i="2" s="1"/>
  <c r="J964" i="2"/>
  <c r="K964" i="2"/>
  <c r="J965" i="2"/>
  <c r="K965" i="2" s="1"/>
  <c r="J966" i="2"/>
  <c r="K966" i="2" s="1"/>
  <c r="J967" i="2"/>
  <c r="K967" i="2" s="1"/>
  <c r="J968" i="2"/>
  <c r="K968" i="2" s="1"/>
  <c r="J969" i="2"/>
  <c r="K969" i="2" s="1"/>
  <c r="J970" i="2"/>
  <c r="K970" i="2" s="1"/>
  <c r="J971" i="2"/>
  <c r="K971" i="2" s="1"/>
  <c r="J972" i="2"/>
  <c r="K972" i="2" s="1"/>
  <c r="J973" i="2"/>
  <c r="K973" i="2" s="1"/>
  <c r="J974" i="2"/>
  <c r="K974" i="2" s="1"/>
  <c r="J975" i="2"/>
  <c r="K975" i="2" s="1"/>
  <c r="J976" i="2"/>
  <c r="K976" i="2" s="1"/>
  <c r="J977" i="2"/>
  <c r="K977" i="2" s="1"/>
  <c r="J978" i="2"/>
  <c r="K978" i="2" s="1"/>
  <c r="J980" i="2"/>
  <c r="K980" i="2" s="1"/>
  <c r="J981" i="2"/>
  <c r="K981" i="2" s="1"/>
  <c r="D1101" i="6"/>
  <c r="C492" i="4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J64" i="2"/>
  <c r="G64" i="2"/>
  <c r="F64" i="2"/>
  <c r="D1101" i="3"/>
  <c r="G1101" i="10"/>
  <c r="F58" i="2"/>
  <c r="F59" i="2"/>
  <c r="F60" i="2"/>
  <c r="F61" i="2"/>
  <c r="F62" i="2"/>
  <c r="F63" i="2"/>
  <c r="F80" i="2"/>
  <c r="F82" i="2"/>
  <c r="F345" i="2"/>
  <c r="G53" i="2"/>
  <c r="G54" i="2"/>
  <c r="G55" i="2"/>
  <c r="G56" i="2"/>
  <c r="G57" i="2"/>
  <c r="G58" i="2"/>
  <c r="G59" i="2"/>
  <c r="G60" i="2"/>
  <c r="G61" i="2"/>
  <c r="G62" i="2"/>
  <c r="G63" i="2"/>
  <c r="J58" i="2"/>
  <c r="J80" i="2"/>
  <c r="J82" i="2" s="1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351" i="2"/>
  <c r="K355" i="2"/>
  <c r="K359" i="2"/>
  <c r="K360" i="2"/>
  <c r="K361" i="2"/>
  <c r="K362" i="2"/>
  <c r="K365" i="2"/>
  <c r="K366" i="2"/>
  <c r="K367" i="2"/>
  <c r="K369" i="2"/>
  <c r="K371" i="2"/>
  <c r="K372" i="2"/>
  <c r="K373" i="2"/>
  <c r="K375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S1101" i="2"/>
  <c r="G708" i="2"/>
  <c r="G709" i="2"/>
  <c r="G710" i="2"/>
  <c r="G711" i="2"/>
  <c r="G712" i="2"/>
  <c r="G713" i="2"/>
  <c r="G714" i="2"/>
  <c r="G715" i="2"/>
  <c r="R715" i="2" s="1"/>
  <c r="C717" i="22" s="1"/>
  <c r="G716" i="2"/>
  <c r="G717" i="2"/>
  <c r="G718" i="2"/>
  <c r="G719" i="2"/>
  <c r="G720" i="2"/>
  <c r="G721" i="2"/>
  <c r="G722" i="2"/>
  <c r="G723" i="2"/>
  <c r="G724" i="2"/>
  <c r="G725" i="2"/>
  <c r="G726" i="2"/>
  <c r="G727" i="2"/>
  <c r="R727" i="2" s="1"/>
  <c r="C729" i="22" s="1"/>
  <c r="G728" i="2"/>
  <c r="G729" i="2"/>
  <c r="G730" i="2"/>
  <c r="G731" i="2"/>
  <c r="R731" i="2" s="1"/>
  <c r="C733" i="22" s="1"/>
  <c r="G732" i="2"/>
  <c r="G733" i="2"/>
  <c r="G734" i="2"/>
  <c r="G735" i="2"/>
  <c r="G736" i="2"/>
  <c r="G737" i="2"/>
  <c r="G738" i="2"/>
  <c r="G739" i="2"/>
  <c r="G741" i="2"/>
  <c r="G742" i="2"/>
  <c r="G743" i="2"/>
  <c r="G491" i="2"/>
  <c r="F350" i="9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3" i="2"/>
  <c r="K58" i="2"/>
  <c r="K776" i="2"/>
  <c r="K670" i="2"/>
  <c r="G83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5" i="2"/>
  <c r="G456" i="2"/>
  <c r="G457" i="2"/>
  <c r="G458" i="2"/>
  <c r="G459" i="2"/>
  <c r="G460" i="2"/>
  <c r="G461" i="2"/>
  <c r="G465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3" i="2"/>
  <c r="G740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R766" i="2" s="1"/>
  <c r="C768" i="22" s="1"/>
  <c r="G767" i="2"/>
  <c r="G768" i="2"/>
  <c r="G769" i="2"/>
  <c r="G770" i="2"/>
  <c r="K774" i="2"/>
  <c r="K775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F669" i="5"/>
  <c r="P669" i="5" s="1"/>
  <c r="F781" i="5"/>
  <c r="F1012" i="5"/>
  <c r="F1061" i="5"/>
  <c r="F669" i="6"/>
  <c r="F781" i="6"/>
  <c r="F1012" i="6"/>
  <c r="G771" i="2"/>
  <c r="G772" i="2"/>
  <c r="G773" i="2"/>
  <c r="G774" i="2"/>
  <c r="G775" i="2"/>
  <c r="G776" i="2"/>
  <c r="G781" i="2"/>
  <c r="G1012" i="2"/>
  <c r="G1057" i="2"/>
  <c r="G1058" i="2"/>
  <c r="G1061" i="2"/>
  <c r="G380" i="2"/>
  <c r="G438" i="2"/>
  <c r="G454" i="2"/>
  <c r="G463" i="2"/>
  <c r="F83" i="4"/>
  <c r="F350" i="4"/>
  <c r="F493" i="4"/>
  <c r="F669" i="4"/>
  <c r="F781" i="4"/>
  <c r="F1012" i="4"/>
  <c r="F1061" i="4"/>
  <c r="F707" i="10"/>
  <c r="F83" i="5"/>
  <c r="F350" i="5"/>
  <c r="F493" i="5"/>
  <c r="P493" i="5" s="1"/>
  <c r="J1061" i="5"/>
  <c r="J83" i="5"/>
  <c r="J350" i="5"/>
  <c r="J669" i="5"/>
  <c r="J781" i="5"/>
  <c r="F83" i="6"/>
  <c r="L83" i="6" s="1"/>
  <c r="F350" i="6"/>
  <c r="A1101" i="2"/>
  <c r="J1106" i="7"/>
  <c r="J1100" i="9"/>
  <c r="K1100" i="9"/>
  <c r="F493" i="10"/>
  <c r="F83" i="3"/>
  <c r="F350" i="3"/>
  <c r="F493" i="3"/>
  <c r="F83" i="10"/>
  <c r="F350" i="10"/>
  <c r="F1061" i="10"/>
  <c r="N1061" i="10" s="1"/>
  <c r="G350" i="2"/>
  <c r="G1101" i="5"/>
  <c r="H1101" i="5"/>
  <c r="C1101" i="6"/>
  <c r="I345" i="6"/>
  <c r="L345" i="6" s="1"/>
  <c r="I339" i="6"/>
  <c r="L339" i="6"/>
  <c r="I335" i="6"/>
  <c r="L335" i="6" s="1"/>
  <c r="I327" i="6"/>
  <c r="L327" i="6"/>
  <c r="I323" i="6"/>
  <c r="L323" i="6" s="1"/>
  <c r="I319" i="6"/>
  <c r="L319" i="6" s="1"/>
  <c r="I315" i="6"/>
  <c r="L315" i="6" s="1"/>
  <c r="I311" i="6"/>
  <c r="L311" i="6"/>
  <c r="I307" i="6"/>
  <c r="L307" i="6" s="1"/>
  <c r="I303" i="6"/>
  <c r="L303" i="6"/>
  <c r="I292" i="6"/>
  <c r="L292" i="6" s="1"/>
  <c r="I280" i="6"/>
  <c r="L280" i="6"/>
  <c r="I272" i="6"/>
  <c r="L272" i="6" s="1"/>
  <c r="I264" i="6"/>
  <c r="L264" i="6" s="1"/>
  <c r="I256" i="6"/>
  <c r="L256" i="6" s="1"/>
  <c r="I248" i="6"/>
  <c r="L248" i="6"/>
  <c r="I245" i="6"/>
  <c r="L245" i="6" s="1"/>
  <c r="I242" i="6"/>
  <c r="L242" i="6" s="1"/>
  <c r="I230" i="6"/>
  <c r="L230" i="6" s="1"/>
  <c r="I227" i="6"/>
  <c r="I226" i="6"/>
  <c r="L226" i="6" s="1"/>
  <c r="I221" i="6"/>
  <c r="L221" i="6" s="1"/>
  <c r="I219" i="6"/>
  <c r="L219" i="6" s="1"/>
  <c r="I218" i="6"/>
  <c r="L218" i="6" s="1"/>
  <c r="I217" i="6"/>
  <c r="L217" i="6" s="1"/>
  <c r="I216" i="6"/>
  <c r="L216" i="6"/>
  <c r="I215" i="6"/>
  <c r="L215" i="6" s="1"/>
  <c r="I213" i="6"/>
  <c r="L213" i="6" s="1"/>
  <c r="I208" i="6"/>
  <c r="L208" i="6" s="1"/>
  <c r="I207" i="6"/>
  <c r="L207" i="6" s="1"/>
  <c r="I205" i="6"/>
  <c r="L205" i="6" s="1"/>
  <c r="I203" i="6"/>
  <c r="L203" i="6" s="1"/>
  <c r="I201" i="6"/>
  <c r="L201" i="6" s="1"/>
  <c r="I196" i="6"/>
  <c r="L196" i="6"/>
  <c r="I193" i="6"/>
  <c r="L193" i="6" s="1"/>
  <c r="I191" i="6"/>
  <c r="L191" i="6" s="1"/>
  <c r="I189" i="6"/>
  <c r="L189" i="6" s="1"/>
  <c r="I187" i="6"/>
  <c r="L187" i="6" s="1"/>
  <c r="I185" i="6"/>
  <c r="L185" i="6" s="1"/>
  <c r="I183" i="6"/>
  <c r="L183" i="6" s="1"/>
  <c r="I181" i="6"/>
  <c r="L181" i="6" s="1"/>
  <c r="I179" i="6"/>
  <c r="L179" i="6" s="1"/>
  <c r="I176" i="6"/>
  <c r="L176" i="6" s="1"/>
  <c r="I170" i="6"/>
  <c r="L170" i="6" s="1"/>
  <c r="I169" i="6"/>
  <c r="L169" i="6" s="1"/>
  <c r="I167" i="6"/>
  <c r="L167" i="6" s="1"/>
  <c r="I165" i="6"/>
  <c r="L165" i="6" s="1"/>
  <c r="I163" i="6"/>
  <c r="L163" i="6" s="1"/>
  <c r="I161" i="6"/>
  <c r="L161" i="6" s="1"/>
  <c r="I158" i="6"/>
  <c r="L158" i="6" s="1"/>
  <c r="I157" i="6"/>
  <c r="L157" i="6" s="1"/>
  <c r="I155" i="6"/>
  <c r="L155" i="6" s="1"/>
  <c r="I154" i="6"/>
  <c r="L154" i="6" s="1"/>
  <c r="I153" i="6"/>
  <c r="L153" i="6" s="1"/>
  <c r="I151" i="6"/>
  <c r="L151" i="6"/>
  <c r="I149" i="6"/>
  <c r="L149" i="6"/>
  <c r="I147" i="6"/>
  <c r="L147" i="6"/>
  <c r="I146" i="6"/>
  <c r="L146" i="6"/>
  <c r="I141" i="6"/>
  <c r="I140" i="6"/>
  <c r="L140" i="6" s="1"/>
  <c r="I139" i="6"/>
  <c r="L139" i="6"/>
  <c r="I137" i="6"/>
  <c r="L137" i="6" s="1"/>
  <c r="I134" i="6"/>
  <c r="L134" i="6" s="1"/>
  <c r="I132" i="6"/>
  <c r="L132" i="6" s="1"/>
  <c r="I129" i="6"/>
  <c r="L129" i="6" s="1"/>
  <c r="I128" i="6"/>
  <c r="L128" i="6"/>
  <c r="I126" i="6"/>
  <c r="L126" i="6" s="1"/>
  <c r="I125" i="6"/>
  <c r="L125" i="6" s="1"/>
  <c r="I124" i="6"/>
  <c r="L124" i="6" s="1"/>
  <c r="I119" i="6"/>
  <c r="L119" i="6" s="1"/>
  <c r="I118" i="6"/>
  <c r="L118" i="6" s="1"/>
  <c r="I116" i="6"/>
  <c r="L116" i="6" s="1"/>
  <c r="I114" i="6"/>
  <c r="L114" i="6" s="1"/>
  <c r="I112" i="6"/>
  <c r="L112" i="6" s="1"/>
  <c r="I111" i="6"/>
  <c r="L111" i="6" s="1"/>
  <c r="I109" i="6"/>
  <c r="L109" i="6" s="1"/>
  <c r="I108" i="6"/>
  <c r="L108" i="6" s="1"/>
  <c r="I104" i="6"/>
  <c r="L104" i="6"/>
  <c r="I102" i="6"/>
  <c r="L102" i="6" s="1"/>
  <c r="I100" i="6"/>
  <c r="L100" i="6" s="1"/>
  <c r="I98" i="6"/>
  <c r="L98" i="6" s="1"/>
  <c r="I97" i="6"/>
  <c r="L97" i="6"/>
  <c r="I96" i="6"/>
  <c r="L96" i="6" s="1"/>
  <c r="I93" i="6"/>
  <c r="L93" i="6" s="1"/>
  <c r="I89" i="6"/>
  <c r="L89" i="6" s="1"/>
  <c r="I88" i="6"/>
  <c r="L88" i="6" s="1"/>
  <c r="I86" i="6"/>
  <c r="L86" i="6" s="1"/>
  <c r="I347" i="6"/>
  <c r="I1084" i="6"/>
  <c r="I1083" i="6"/>
  <c r="L1083" i="6" s="1"/>
  <c r="I1081" i="6"/>
  <c r="L1081" i="6" s="1"/>
  <c r="I1080" i="6"/>
  <c r="I1078" i="6"/>
  <c r="L1078" i="6" s="1"/>
  <c r="I1077" i="6"/>
  <c r="L1077" i="6" s="1"/>
  <c r="I1076" i="6"/>
  <c r="L1076" i="6" s="1"/>
  <c r="I1074" i="6"/>
  <c r="L1074" i="6" s="1"/>
  <c r="I1073" i="6"/>
  <c r="L1073" i="6" s="1"/>
  <c r="I1072" i="6"/>
  <c r="L1072" i="6" s="1"/>
  <c r="I1070" i="6"/>
  <c r="L1070" i="6" s="1"/>
  <c r="I1069" i="6"/>
  <c r="L1069" i="6" s="1"/>
  <c r="I1067" i="6"/>
  <c r="L1067" i="6"/>
  <c r="I1066" i="6"/>
  <c r="L1066" i="6" s="1"/>
  <c r="I1064" i="6"/>
  <c r="L1064" i="6" s="1"/>
  <c r="I1063" i="6"/>
  <c r="L1063" i="6" s="1"/>
  <c r="I346" i="9"/>
  <c r="L346" i="9" s="1"/>
  <c r="I340" i="9"/>
  <c r="I334" i="9"/>
  <c r="I330" i="9"/>
  <c r="I326" i="9"/>
  <c r="L326" i="9" s="1"/>
  <c r="I322" i="9"/>
  <c r="I317" i="9"/>
  <c r="I313" i="9"/>
  <c r="I308" i="9"/>
  <c r="L308" i="9" s="1"/>
  <c r="I304" i="9"/>
  <c r="I297" i="9"/>
  <c r="I293" i="9"/>
  <c r="I288" i="9"/>
  <c r="L288" i="9" s="1"/>
  <c r="I284" i="9"/>
  <c r="I280" i="9"/>
  <c r="I276" i="9"/>
  <c r="I272" i="9"/>
  <c r="L272" i="9" s="1"/>
  <c r="I266" i="9"/>
  <c r="I257" i="9"/>
  <c r="I251" i="9"/>
  <c r="I240" i="9"/>
  <c r="L240" i="9" s="1"/>
  <c r="I236" i="9"/>
  <c r="I230" i="9"/>
  <c r="I226" i="9"/>
  <c r="I220" i="9"/>
  <c r="L220" i="9" s="1"/>
  <c r="I210" i="9"/>
  <c r="I204" i="9"/>
  <c r="I200" i="9"/>
  <c r="I196" i="9"/>
  <c r="L196" i="9" s="1"/>
  <c r="I191" i="9"/>
  <c r="I187" i="9"/>
  <c r="I183" i="9"/>
  <c r="I179" i="9"/>
  <c r="L179" i="9" s="1"/>
  <c r="I173" i="9"/>
  <c r="I170" i="9"/>
  <c r="I166" i="9"/>
  <c r="I157" i="9"/>
  <c r="L157" i="9" s="1"/>
  <c r="I149" i="9"/>
  <c r="I146" i="9"/>
  <c r="I141" i="9"/>
  <c r="I137" i="9"/>
  <c r="L137" i="9" s="1"/>
  <c r="I133" i="9"/>
  <c r="I131" i="9"/>
  <c r="I129" i="9"/>
  <c r="I127" i="9"/>
  <c r="L127" i="9" s="1"/>
  <c r="I125" i="9"/>
  <c r="I123" i="9"/>
  <c r="I121" i="9"/>
  <c r="I119" i="9"/>
  <c r="I117" i="9"/>
  <c r="I115" i="9"/>
  <c r="I112" i="9"/>
  <c r="I110" i="9"/>
  <c r="L110" i="9" s="1"/>
  <c r="I108" i="9"/>
  <c r="I105" i="9"/>
  <c r="I103" i="9"/>
  <c r="I100" i="9"/>
  <c r="L100" i="9" s="1"/>
  <c r="I98" i="9"/>
  <c r="I96" i="9"/>
  <c r="I93" i="9"/>
  <c r="I91" i="9"/>
  <c r="L91" i="9" s="1"/>
  <c r="I89" i="9"/>
  <c r="I87" i="9"/>
  <c r="M1084" i="14"/>
  <c r="M1079" i="9"/>
  <c r="M1158" i="14"/>
  <c r="M1171" i="8"/>
  <c r="M1175" i="8"/>
  <c r="M1183" i="8"/>
  <c r="M1156" i="14"/>
  <c r="I1106" i="7"/>
  <c r="I347" i="9"/>
  <c r="I345" i="9"/>
  <c r="L345" i="9" s="1"/>
  <c r="E1101" i="7"/>
  <c r="D1101" i="4"/>
  <c r="S1158" i="12"/>
  <c r="Q1152" i="17"/>
  <c r="M1065" i="9"/>
  <c r="M1147" i="8"/>
  <c r="E1101" i="4"/>
  <c r="I1060" i="4"/>
  <c r="M1077" i="9"/>
  <c r="S1170" i="12"/>
  <c r="I1101" i="5"/>
  <c r="I338" i="9"/>
  <c r="L338" i="9" s="1"/>
  <c r="I311" i="9"/>
  <c r="I302" i="9"/>
  <c r="I292" i="9"/>
  <c r="I267" i="9"/>
  <c r="L267" i="9" s="1"/>
  <c r="I256" i="9"/>
  <c r="I248" i="9"/>
  <c r="I242" i="9"/>
  <c r="I234" i="9"/>
  <c r="L234" i="9" s="1"/>
  <c r="I208" i="9"/>
  <c r="I174" i="9"/>
  <c r="I135" i="9"/>
  <c r="I107" i="9"/>
  <c r="L107" i="9" s="1"/>
  <c r="M1167" i="8"/>
  <c r="M1078" i="9"/>
  <c r="M1151" i="8"/>
  <c r="M1148" i="14"/>
  <c r="I1064" i="4"/>
  <c r="F1066" i="22" s="1"/>
  <c r="M1146" i="14"/>
  <c r="Q1160" i="17"/>
  <c r="Q1144" i="17"/>
  <c r="S1161" i="12"/>
  <c r="M1168" i="8"/>
  <c r="M1164" i="8"/>
  <c r="M1156" i="8"/>
  <c r="M1152" i="14"/>
  <c r="M1148" i="8"/>
  <c r="Q1170" i="17"/>
  <c r="Q1167" i="17"/>
  <c r="Q1156" i="17"/>
  <c r="S1155" i="12"/>
  <c r="S1146" i="12"/>
  <c r="M1174" i="8"/>
  <c r="M1178" i="8"/>
  <c r="M1182" i="8"/>
  <c r="M1163" i="8"/>
  <c r="M1154" i="14"/>
  <c r="N1144" i="18"/>
  <c r="M1176" i="8"/>
  <c r="Q1161" i="17"/>
  <c r="M1167" i="14"/>
  <c r="M1166" i="14"/>
  <c r="M1071" i="9"/>
  <c r="M1155" i="8"/>
  <c r="M1151" i="14"/>
  <c r="M1150" i="14"/>
  <c r="Q1168" i="17"/>
  <c r="S1166" i="12"/>
  <c r="S1162" i="12"/>
  <c r="S1157" i="12"/>
  <c r="Q1153" i="17"/>
  <c r="Q1148" i="17"/>
  <c r="S1147" i="12"/>
  <c r="I674" i="6"/>
  <c r="L674" i="6" s="1"/>
  <c r="M1172" i="8"/>
  <c r="M1180" i="8"/>
  <c r="M1062" i="9"/>
  <c r="S1154" i="12"/>
  <c r="M1082" i="9"/>
  <c r="M1144" i="8"/>
  <c r="M1160" i="14"/>
  <c r="S1165" i="12"/>
  <c r="M1165" i="8"/>
  <c r="M1159" i="8"/>
  <c r="M1153" i="14"/>
  <c r="M1152" i="8"/>
  <c r="M1066" i="9"/>
  <c r="M1149" i="8"/>
  <c r="M1145" i="14"/>
  <c r="Q1169" i="17"/>
  <c r="Q1164" i="17"/>
  <c r="S1163" i="12"/>
  <c r="S1159" i="12"/>
  <c r="S1150" i="12"/>
  <c r="S1143" i="12"/>
  <c r="Q1165" i="17"/>
  <c r="M1179" i="8"/>
  <c r="N1160" i="18"/>
  <c r="M1068" i="9"/>
  <c r="M1144" i="14"/>
  <c r="S1149" i="12"/>
  <c r="M1161" i="8"/>
  <c r="M1074" i="9"/>
  <c r="M1072" i="9"/>
  <c r="M1070" i="9"/>
  <c r="S1168" i="12"/>
  <c r="Q1163" i="17"/>
  <c r="Q1159" i="17"/>
  <c r="Q1155" i="17"/>
  <c r="Q1151" i="17"/>
  <c r="Q1147" i="17"/>
  <c r="M1173" i="8"/>
  <c r="M1177" i="8"/>
  <c r="M1181" i="8"/>
  <c r="M1158" i="8"/>
  <c r="N1165" i="18"/>
  <c r="N1161" i="18"/>
  <c r="M1169" i="8"/>
  <c r="M1080" i="9"/>
  <c r="M1067" i="9"/>
  <c r="S1167" i="12"/>
  <c r="S1160" i="12"/>
  <c r="S1152" i="12"/>
  <c r="S1148" i="12"/>
  <c r="S1144" i="12"/>
  <c r="N1143" i="18"/>
  <c r="M1166" i="8"/>
  <c r="M1150" i="8"/>
  <c r="N1169" i="18"/>
  <c r="M1083" i="9"/>
  <c r="M1159" i="14"/>
  <c r="M1073" i="9"/>
  <c r="M1157" i="8"/>
  <c r="M1155" i="14"/>
  <c r="M1069" i="9"/>
  <c r="M1153" i="8"/>
  <c r="M1147" i="14"/>
  <c r="M1064" i="9"/>
  <c r="M1145" i="8"/>
  <c r="Q1166" i="17"/>
  <c r="Q1162" i="17"/>
  <c r="Q1158" i="17"/>
  <c r="Q1154" i="17"/>
  <c r="Q1150" i="17"/>
  <c r="Q1146" i="17"/>
  <c r="N1166" i="18"/>
  <c r="M1146" i="8"/>
  <c r="M1157" i="14"/>
  <c r="N1157" i="18"/>
  <c r="S1145" i="12"/>
  <c r="M1160" i="8"/>
  <c r="N1156" i="18"/>
  <c r="N1154" i="18"/>
  <c r="N1167" i="18"/>
  <c r="N1152" i="18"/>
  <c r="N1150" i="18"/>
  <c r="N1158" i="18"/>
  <c r="N1148" i="18"/>
  <c r="N1151" i="18"/>
  <c r="N1146" i="18"/>
  <c r="N1159" i="18"/>
  <c r="Q1145" i="17"/>
  <c r="N1147" i="18"/>
  <c r="N1155" i="18"/>
  <c r="Q1157" i="17"/>
  <c r="S1151" i="12"/>
  <c r="Q1143" i="17"/>
  <c r="M1143" i="8"/>
  <c r="M1143" i="14"/>
  <c r="I1086" i="9"/>
  <c r="I1085" i="6"/>
  <c r="L1085" i="6" s="1"/>
  <c r="D1101" i="9"/>
  <c r="D1101" i="10"/>
  <c r="M1101" i="10"/>
  <c r="L349" i="18"/>
  <c r="N1145" i="18"/>
  <c r="N1149" i="18"/>
  <c r="N1153" i="18"/>
  <c r="I1010" i="14"/>
  <c r="L1010" i="14"/>
  <c r="I851" i="14"/>
  <c r="L851" i="14" s="1"/>
  <c r="I850" i="14"/>
  <c r="L850" i="14" s="1"/>
  <c r="I846" i="14"/>
  <c r="L846" i="14" s="1"/>
  <c r="I811" i="14"/>
  <c r="L811" i="14"/>
  <c r="I809" i="14"/>
  <c r="L809" i="14" s="1"/>
  <c r="I808" i="14"/>
  <c r="L808" i="14"/>
  <c r="I805" i="14"/>
  <c r="L805" i="14" s="1"/>
  <c r="I804" i="14"/>
  <c r="L804" i="14" s="1"/>
  <c r="I803" i="14"/>
  <c r="L803" i="14" s="1"/>
  <c r="I802" i="14"/>
  <c r="L802" i="14" s="1"/>
  <c r="I801" i="14"/>
  <c r="L801" i="14" s="1"/>
  <c r="I800" i="14"/>
  <c r="L800" i="14"/>
  <c r="I799" i="14"/>
  <c r="I798" i="14"/>
  <c r="L798" i="14" s="1"/>
  <c r="I797" i="14"/>
  <c r="L797" i="14" s="1"/>
  <c r="I796" i="14"/>
  <c r="L796" i="14" s="1"/>
  <c r="I795" i="14"/>
  <c r="L795" i="14" s="1"/>
  <c r="I793" i="14"/>
  <c r="L793" i="14" s="1"/>
  <c r="I792" i="14"/>
  <c r="L792" i="14" s="1"/>
  <c r="I791" i="14"/>
  <c r="L791" i="14" s="1"/>
  <c r="I790" i="14"/>
  <c r="L790" i="14" s="1"/>
  <c r="I789" i="14"/>
  <c r="L789" i="14" s="1"/>
  <c r="I788" i="14"/>
  <c r="L788" i="14"/>
  <c r="I787" i="14"/>
  <c r="L787" i="14" s="1"/>
  <c r="I786" i="14"/>
  <c r="L786" i="14"/>
  <c r="I785" i="14"/>
  <c r="L785" i="14" s="1"/>
  <c r="I784" i="14"/>
  <c r="L784" i="14" s="1"/>
  <c r="I783" i="14"/>
  <c r="L783" i="14" s="1"/>
  <c r="M912" i="5"/>
  <c r="M849" i="5"/>
  <c r="M802" i="5"/>
  <c r="M1050" i="5"/>
  <c r="M1038" i="5"/>
  <c r="M1030" i="5"/>
  <c r="L917" i="3"/>
  <c r="L908" i="3"/>
  <c r="O908" i="3" s="1"/>
  <c r="D910" i="22" s="1"/>
  <c r="L900" i="3"/>
  <c r="O900" i="3" s="1"/>
  <c r="D902" i="22" s="1"/>
  <c r="L892" i="3"/>
  <c r="O892" i="3" s="1"/>
  <c r="D894" i="22" s="1"/>
  <c r="L884" i="3"/>
  <c r="O884" i="3" s="1"/>
  <c r="D886" i="22" s="1"/>
  <c r="L877" i="3"/>
  <c r="O877" i="3" s="1"/>
  <c r="D879" i="22" s="1"/>
  <c r="L869" i="3"/>
  <c r="O869" i="3" s="1"/>
  <c r="D871" i="22" s="1"/>
  <c r="L861" i="3"/>
  <c r="O861" i="3" s="1"/>
  <c r="D863" i="22" s="1"/>
  <c r="L853" i="3"/>
  <c r="O853" i="3" s="1"/>
  <c r="D855" i="22" s="1"/>
  <c r="L844" i="3"/>
  <c r="O844" i="3" s="1"/>
  <c r="D846" i="22" s="1"/>
  <c r="L836" i="3"/>
  <c r="O836" i="3" s="1"/>
  <c r="D838" i="22" s="1"/>
  <c r="L828" i="3"/>
  <c r="O828" i="3" s="1"/>
  <c r="D830" i="22" s="1"/>
  <c r="L819" i="3"/>
  <c r="O819" i="3"/>
  <c r="D821" i="22" s="1"/>
  <c r="L811" i="3"/>
  <c r="O811" i="3" s="1"/>
  <c r="D813" i="22" s="1"/>
  <c r="L807" i="3"/>
  <c r="O807" i="3" s="1"/>
  <c r="D809" i="22" s="1"/>
  <c r="L803" i="3"/>
  <c r="O803" i="3" s="1"/>
  <c r="D805" i="22" s="1"/>
  <c r="L799" i="3"/>
  <c r="O799" i="3" s="1"/>
  <c r="D801" i="22" s="1"/>
  <c r="L795" i="3"/>
  <c r="O795" i="3" s="1"/>
  <c r="D797" i="22" s="1"/>
  <c r="L791" i="3"/>
  <c r="O791" i="3" s="1"/>
  <c r="D793" i="22" s="1"/>
  <c r="L787" i="3"/>
  <c r="O787" i="3" s="1"/>
  <c r="D789" i="22" s="1"/>
  <c r="L783" i="3"/>
  <c r="O783" i="3" s="1"/>
  <c r="D785" i="22" s="1"/>
  <c r="L1057" i="3"/>
  <c r="L1055" i="3"/>
  <c r="L1053" i="3"/>
  <c r="L1051" i="3"/>
  <c r="L1049" i="3"/>
  <c r="L1046" i="3"/>
  <c r="L1043" i="3"/>
  <c r="L1041" i="3"/>
  <c r="L1038" i="3"/>
  <c r="L1032" i="3"/>
  <c r="L1027" i="3"/>
  <c r="L1025" i="3"/>
  <c r="L1023" i="3"/>
  <c r="L1021" i="3"/>
  <c r="L1018" i="3"/>
  <c r="L1016" i="3"/>
  <c r="L1014" i="3"/>
  <c r="L1098" i="3"/>
  <c r="L1097" i="3"/>
  <c r="L1096" i="3"/>
  <c r="L1095" i="3"/>
  <c r="L1094" i="3"/>
  <c r="L1093" i="3"/>
  <c r="L1091" i="3"/>
  <c r="L1090" i="3"/>
  <c r="L1089" i="3"/>
  <c r="L1088" i="3"/>
  <c r="L1087" i="3"/>
  <c r="L1086" i="3"/>
  <c r="L1085" i="3"/>
  <c r="L1083" i="3"/>
  <c r="L1081" i="3"/>
  <c r="L1079" i="3"/>
  <c r="L1077" i="3"/>
  <c r="L1075" i="3"/>
  <c r="O1075" i="3" s="1"/>
  <c r="D1077" i="22" s="1"/>
  <c r="L1073" i="3"/>
  <c r="L1071" i="3"/>
  <c r="L1069" i="3"/>
  <c r="L1067" i="3"/>
  <c r="L1065" i="3"/>
  <c r="L1063" i="3"/>
  <c r="O989" i="2"/>
  <c r="O978" i="2"/>
  <c r="O970" i="2"/>
  <c r="O962" i="2"/>
  <c r="O950" i="2"/>
  <c r="O940" i="2"/>
  <c r="O928" i="2"/>
  <c r="O918" i="2"/>
  <c r="O910" i="2"/>
  <c r="O902" i="2"/>
  <c r="O894" i="2"/>
  <c r="R894" i="2" s="1"/>
  <c r="C896" i="22" s="1"/>
  <c r="O886" i="2"/>
  <c r="O875" i="2"/>
  <c r="O873" i="2"/>
  <c r="R873" i="2" s="1"/>
  <c r="C875" i="22" s="1"/>
  <c r="O871" i="2"/>
  <c r="O869" i="2"/>
  <c r="O867" i="2"/>
  <c r="O865" i="2"/>
  <c r="O863" i="2"/>
  <c r="O861" i="2"/>
  <c r="O859" i="2"/>
  <c r="O857" i="2"/>
  <c r="R857" i="2" s="1"/>
  <c r="C859" i="22" s="1"/>
  <c r="O853" i="2"/>
  <c r="O851" i="2"/>
  <c r="O849" i="2"/>
  <c r="O847" i="2"/>
  <c r="O844" i="2"/>
  <c r="O834" i="2"/>
  <c r="O825" i="2"/>
  <c r="O817" i="2"/>
  <c r="R817" i="2" s="1"/>
  <c r="C819" i="22" s="1"/>
  <c r="O807" i="2"/>
  <c r="O802" i="2"/>
  <c r="O800" i="2"/>
  <c r="O796" i="2"/>
  <c r="R796" i="2" s="1"/>
  <c r="C798" i="22" s="1"/>
  <c r="O794" i="2"/>
  <c r="O792" i="2"/>
  <c r="O790" i="2"/>
  <c r="O788" i="2"/>
  <c r="R788" i="2" s="1"/>
  <c r="C790" i="22" s="1"/>
  <c r="O786" i="2"/>
  <c r="O784" i="2"/>
  <c r="O1059" i="2"/>
  <c r="O1058" i="2"/>
  <c r="R1058" i="2" s="1"/>
  <c r="C1060" i="22" s="1"/>
  <c r="O1057" i="2"/>
  <c r="O1056" i="2"/>
  <c r="O1055" i="2"/>
  <c r="O1054" i="2"/>
  <c r="R1054" i="2" s="1"/>
  <c r="C1056" i="22" s="1"/>
  <c r="O1053" i="2"/>
  <c r="O1052" i="2"/>
  <c r="O1051" i="2"/>
  <c r="O1050" i="2"/>
  <c r="O1048" i="2"/>
  <c r="O1046" i="2"/>
  <c r="O1044" i="2"/>
  <c r="O1042" i="2"/>
  <c r="R1042" i="2" s="1"/>
  <c r="C1044" i="22" s="1"/>
  <c r="O1040" i="2"/>
  <c r="O1038" i="2"/>
  <c r="O1036" i="2"/>
  <c r="O1034" i="2"/>
  <c r="R1034" i="2" s="1"/>
  <c r="C1036" i="22" s="1"/>
  <c r="O1032" i="2"/>
  <c r="O1030" i="2"/>
  <c r="O1028" i="2"/>
  <c r="O1026" i="2"/>
  <c r="R1026" i="2" s="1"/>
  <c r="C1028" i="22" s="1"/>
  <c r="O1024" i="2"/>
  <c r="O1022" i="2"/>
  <c r="O1020" i="2"/>
  <c r="O1018" i="2"/>
  <c r="R1018" i="2" s="1"/>
  <c r="C1020" i="22" s="1"/>
  <c r="O1016" i="2"/>
  <c r="O1014" i="2"/>
  <c r="O64" i="2"/>
  <c r="O63" i="2"/>
  <c r="R63" i="2" s="1"/>
  <c r="C65" i="22" s="1"/>
  <c r="O62" i="2"/>
  <c r="O61" i="2"/>
  <c r="O60" i="2"/>
  <c r="O59" i="2"/>
  <c r="R59" i="2" s="1"/>
  <c r="C61" i="22" s="1"/>
  <c r="O56" i="2"/>
  <c r="O54" i="2"/>
  <c r="O52" i="2"/>
  <c r="O50" i="2"/>
  <c r="R50" i="2" s="1"/>
  <c r="C52" i="22" s="1"/>
  <c r="O48" i="2"/>
  <c r="O46" i="2"/>
  <c r="O44" i="2"/>
  <c r="O42" i="2"/>
  <c r="R42" i="2" s="1"/>
  <c r="C44" i="22" s="1"/>
  <c r="O40" i="2"/>
  <c r="O38" i="2"/>
  <c r="O36" i="2"/>
  <c r="O34" i="2"/>
  <c r="R34" i="2" s="1"/>
  <c r="C36" i="22" s="1"/>
  <c r="O32" i="2"/>
  <c r="O30" i="2"/>
  <c r="O28" i="2"/>
  <c r="O26" i="2"/>
  <c r="R26" i="2" s="1"/>
  <c r="C28" i="22" s="1"/>
  <c r="O24" i="2"/>
  <c r="O22" i="2"/>
  <c r="O20" i="2"/>
  <c r="O18" i="2"/>
  <c r="R18" i="2" s="1"/>
  <c r="C20" i="22" s="1"/>
  <c r="O16" i="2"/>
  <c r="O14" i="2"/>
  <c r="O12" i="2"/>
  <c r="O10" i="2"/>
  <c r="R10" i="2" s="1"/>
  <c r="C12" i="22" s="1"/>
  <c r="O8" i="2"/>
  <c r="M934" i="5"/>
  <c r="M922" i="5"/>
  <c r="M857" i="5"/>
  <c r="I1010" i="11"/>
  <c r="I1004" i="11"/>
  <c r="I321" i="9"/>
  <c r="I309" i="9"/>
  <c r="I299" i="9"/>
  <c r="I291" i="9"/>
  <c r="I283" i="9"/>
  <c r="I275" i="9"/>
  <c r="I265" i="9"/>
  <c r="I253" i="9"/>
  <c r="I228" i="9"/>
  <c r="I198" i="9"/>
  <c r="I188" i="9"/>
  <c r="I177" i="9"/>
  <c r="I158" i="9"/>
  <c r="I148" i="9"/>
  <c r="M930" i="5"/>
  <c r="M804" i="5"/>
  <c r="I1009" i="11"/>
  <c r="I1006" i="11"/>
  <c r="I1001" i="11"/>
  <c r="I1000" i="11"/>
  <c r="I993" i="11"/>
  <c r="I992" i="11"/>
  <c r="I985" i="11"/>
  <c r="I984" i="11"/>
  <c r="I982" i="11"/>
  <c r="L982" i="11" s="1"/>
  <c r="I977" i="11"/>
  <c r="I974" i="11"/>
  <c r="I969" i="11"/>
  <c r="I968" i="11"/>
  <c r="I966" i="11"/>
  <c r="I961" i="11"/>
  <c r="I960" i="11"/>
  <c r="I958" i="11"/>
  <c r="I953" i="11"/>
  <c r="I952" i="11"/>
  <c r="I950" i="11"/>
  <c r="I944" i="11"/>
  <c r="I942" i="11"/>
  <c r="I937" i="11"/>
  <c r="I936" i="11"/>
  <c r="I934" i="11"/>
  <c r="I929" i="11"/>
  <c r="I928" i="11"/>
  <c r="I926" i="11"/>
  <c r="I921" i="11"/>
  <c r="I920" i="11"/>
  <c r="I918" i="11"/>
  <c r="I913" i="11"/>
  <c r="I912" i="11"/>
  <c r="I910" i="11"/>
  <c r="I905" i="11"/>
  <c r="I904" i="11"/>
  <c r="I902" i="11"/>
  <c r="I897" i="11"/>
  <c r="I896" i="11"/>
  <c r="I894" i="11"/>
  <c r="I889" i="11"/>
  <c r="I888" i="11"/>
  <c r="I886" i="11"/>
  <c r="I881" i="11"/>
  <c r="I878" i="11"/>
  <c r="I874" i="11"/>
  <c r="I873" i="11"/>
  <c r="I871" i="11"/>
  <c r="I866" i="11"/>
  <c r="I865" i="11"/>
  <c r="I863" i="11"/>
  <c r="I858" i="11"/>
  <c r="I857" i="11"/>
  <c r="I855" i="11"/>
  <c r="I850" i="11"/>
  <c r="I845" i="11"/>
  <c r="I843" i="11"/>
  <c r="I837" i="11"/>
  <c r="I835" i="11"/>
  <c r="I829" i="11"/>
  <c r="I827" i="11"/>
  <c r="I820" i="11"/>
  <c r="I818" i="11"/>
  <c r="I812" i="11"/>
  <c r="I810" i="11"/>
  <c r="I804" i="11"/>
  <c r="I798" i="11"/>
  <c r="I796" i="11"/>
  <c r="I790" i="11"/>
  <c r="I788" i="11"/>
  <c r="I784" i="11"/>
  <c r="I324" i="9"/>
  <c r="I306" i="9"/>
  <c r="I262" i="9"/>
  <c r="I243" i="9"/>
  <c r="I239" i="9"/>
  <c r="I233" i="9"/>
  <c r="I207" i="9"/>
  <c r="I203" i="9"/>
  <c r="I155" i="9"/>
  <c r="I782" i="9"/>
  <c r="M1053" i="17"/>
  <c r="P1053" i="17" s="1"/>
  <c r="M1050" i="12"/>
  <c r="I1050" i="14"/>
  <c r="L1050" i="14"/>
  <c r="M1046" i="12"/>
  <c r="R1046" i="12" s="1"/>
  <c r="I1046" i="14"/>
  <c r="L1046" i="14" s="1"/>
  <c r="I1042" i="14"/>
  <c r="L1042" i="14" s="1"/>
  <c r="M1038" i="12"/>
  <c r="M1034" i="12"/>
  <c r="R1034" i="12" s="1"/>
  <c r="M1030" i="12"/>
  <c r="M1026" i="12"/>
  <c r="R1026" i="12" s="1"/>
  <c r="I109" i="9"/>
  <c r="I99" i="9"/>
  <c r="P1005" i="17"/>
  <c r="P1001" i="17"/>
  <c r="P997" i="17"/>
  <c r="I865" i="9"/>
  <c r="K62" i="10"/>
  <c r="N62" i="10" s="1"/>
  <c r="K58" i="10"/>
  <c r="N58" i="10" s="1"/>
  <c r="K54" i="10"/>
  <c r="N54" i="10" s="1"/>
  <c r="K46" i="10"/>
  <c r="N46" i="10" s="1"/>
  <c r="K38" i="10"/>
  <c r="N38" i="10" s="1"/>
  <c r="K34" i="10"/>
  <c r="N34" i="10" s="1"/>
  <c r="K26" i="10"/>
  <c r="N26" i="10" s="1"/>
  <c r="K18" i="10"/>
  <c r="N18" i="10" s="1"/>
  <c r="K14" i="10"/>
  <c r="N14" i="10" s="1"/>
  <c r="K8" i="10"/>
  <c r="N8" i="10" s="1"/>
  <c r="M63" i="17"/>
  <c r="P63" i="17" s="1"/>
  <c r="M63" i="12"/>
  <c r="R63" i="12" s="1"/>
  <c r="I63" i="14"/>
  <c r="L63" i="14" s="1"/>
  <c r="M61" i="17"/>
  <c r="P61" i="17" s="1"/>
  <c r="M61" i="12"/>
  <c r="R61" i="12" s="1"/>
  <c r="I61" i="14"/>
  <c r="M59" i="17"/>
  <c r="P59" i="17" s="1"/>
  <c r="I59" i="14"/>
  <c r="L59" i="14" s="1"/>
  <c r="M57" i="17"/>
  <c r="P57" i="17" s="1"/>
  <c r="M57" i="12"/>
  <c r="R57" i="12" s="1"/>
  <c r="F1099" i="6"/>
  <c r="C349" i="8"/>
  <c r="C1101" i="8" s="1"/>
  <c r="F344" i="9"/>
  <c r="G344" i="9" s="1"/>
  <c r="I86" i="9"/>
  <c r="I84" i="9"/>
  <c r="L1031" i="3"/>
  <c r="L1035" i="3"/>
  <c r="L1039" i="3"/>
  <c r="O1039" i="3" s="1"/>
  <c r="D1041" i="22" s="1"/>
  <c r="I1039" i="14"/>
  <c r="I1035" i="14"/>
  <c r="I1031" i="14"/>
  <c r="I1024" i="14"/>
  <c r="I1020" i="14"/>
  <c r="I1016" i="14"/>
  <c r="I1031" i="18"/>
  <c r="L342" i="6"/>
  <c r="L227" i="6"/>
  <c r="L180" i="6"/>
  <c r="L144" i="6"/>
  <c r="L103" i="6"/>
  <c r="I1050" i="18"/>
  <c r="L273" i="6"/>
  <c r="L206" i="6"/>
  <c r="L141" i="6"/>
  <c r="L1080" i="6"/>
  <c r="O1059" i="3"/>
  <c r="D1061" i="22" s="1"/>
  <c r="L738" i="6"/>
  <c r="F344" i="6"/>
  <c r="G344" i="6" s="1"/>
  <c r="L347" i="9"/>
  <c r="K349" i="7"/>
  <c r="L799" i="14"/>
  <c r="F492" i="18"/>
  <c r="M317" i="12"/>
  <c r="M313" i="12"/>
  <c r="M309" i="12"/>
  <c r="M307" i="12"/>
  <c r="M301" i="12"/>
  <c r="M299" i="12"/>
  <c r="M297" i="12"/>
  <c r="M293" i="12"/>
  <c r="M281" i="12"/>
  <c r="M273" i="12"/>
  <c r="M271" i="12"/>
  <c r="M265" i="12"/>
  <c r="M263" i="12"/>
  <c r="F1099" i="12"/>
  <c r="M988" i="17"/>
  <c r="P988" i="17" s="1"/>
  <c r="M986" i="17"/>
  <c r="P986" i="17" s="1"/>
  <c r="M984" i="17"/>
  <c r="P984" i="17" s="1"/>
  <c r="M982" i="17"/>
  <c r="P982" i="17" s="1"/>
  <c r="M980" i="17"/>
  <c r="P980" i="17" s="1"/>
  <c r="M978" i="17"/>
  <c r="P978" i="17" s="1"/>
  <c r="M976" i="17"/>
  <c r="P976" i="17" s="1"/>
  <c r="M974" i="17"/>
  <c r="P974" i="17" s="1"/>
  <c r="M972" i="17"/>
  <c r="P972" i="17" s="1"/>
  <c r="M970" i="17"/>
  <c r="P970" i="17" s="1"/>
  <c r="M968" i="17"/>
  <c r="P968" i="17" s="1"/>
  <c r="M966" i="17"/>
  <c r="P966" i="17" s="1"/>
  <c r="M964" i="17"/>
  <c r="P964" i="17" s="1"/>
  <c r="M962" i="17"/>
  <c r="P962" i="17" s="1"/>
  <c r="M960" i="17"/>
  <c r="P960" i="17" s="1"/>
  <c r="M958" i="17"/>
  <c r="P958" i="17" s="1"/>
  <c r="M956" i="17"/>
  <c r="P956" i="17" s="1"/>
  <c r="M954" i="17"/>
  <c r="P954" i="17" s="1"/>
  <c r="M952" i="17"/>
  <c r="P952" i="17" s="1"/>
  <c r="M950" i="17"/>
  <c r="P950" i="17" s="1"/>
  <c r="M948" i="17"/>
  <c r="P948" i="17" s="1"/>
  <c r="M946" i="17"/>
  <c r="P946" i="17" s="1"/>
  <c r="M944" i="17"/>
  <c r="P944" i="17" s="1"/>
  <c r="M940" i="17"/>
  <c r="P940" i="17" s="1"/>
  <c r="M938" i="17"/>
  <c r="P938" i="17" s="1"/>
  <c r="M936" i="17"/>
  <c r="P936" i="17" s="1"/>
  <c r="M934" i="17"/>
  <c r="P934" i="17" s="1"/>
  <c r="M932" i="17"/>
  <c r="P932" i="17" s="1"/>
  <c r="N195" i="10"/>
  <c r="J1012" i="9"/>
  <c r="O765" i="3"/>
  <c r="D767" i="22" s="1"/>
  <c r="L762" i="3"/>
  <c r="O759" i="3"/>
  <c r="D761" i="22" s="1"/>
  <c r="O757" i="3"/>
  <c r="D759" i="22" s="1"/>
  <c r="L750" i="3"/>
  <c r="O747" i="3"/>
  <c r="D749" i="22" s="1"/>
  <c r="O745" i="3"/>
  <c r="D747" i="22" s="1"/>
  <c r="L743" i="3"/>
  <c r="L741" i="3"/>
  <c r="L739" i="3"/>
  <c r="L705" i="3"/>
  <c r="O700" i="3"/>
  <c r="D702" i="22" s="1"/>
  <c r="L695" i="3"/>
  <c r="L693" i="3"/>
  <c r="L688" i="3"/>
  <c r="L686" i="3"/>
  <c r="L682" i="3"/>
  <c r="O679" i="3"/>
  <c r="D681" i="22"/>
  <c r="L677" i="3"/>
  <c r="L675" i="3"/>
  <c r="O672" i="3"/>
  <c r="D674" i="22"/>
  <c r="I849" i="6"/>
  <c r="L849" i="6" s="1"/>
  <c r="I842" i="6"/>
  <c r="L842" i="6" s="1"/>
  <c r="I834" i="6"/>
  <c r="L834" i="6"/>
  <c r="I826" i="6"/>
  <c r="L826" i="6" s="1"/>
  <c r="I817" i="6"/>
  <c r="L817" i="6" s="1"/>
  <c r="I809" i="6"/>
  <c r="L809" i="6" s="1"/>
  <c r="I799" i="6"/>
  <c r="L799" i="6"/>
  <c r="I791" i="6"/>
  <c r="L791" i="6" s="1"/>
  <c r="I785" i="6"/>
  <c r="L785" i="6" s="1"/>
  <c r="I782" i="4"/>
  <c r="F784" i="22" s="1"/>
  <c r="F1013" i="22" s="1"/>
  <c r="I985" i="9"/>
  <c r="I880" i="9"/>
  <c r="I878" i="9"/>
  <c r="I877" i="9"/>
  <c r="L877" i="9" s="1"/>
  <c r="I875" i="9"/>
  <c r="L875" i="9" s="1"/>
  <c r="I873" i="9"/>
  <c r="L828" i="9"/>
  <c r="L826" i="9"/>
  <c r="L821" i="9"/>
  <c r="I817" i="9"/>
  <c r="I815" i="9"/>
  <c r="I813" i="9"/>
  <c r="L813" i="9" s="1"/>
  <c r="I812" i="9"/>
  <c r="L931" i="3"/>
  <c r="O931" i="3" s="1"/>
  <c r="D933" i="22" s="1"/>
  <c r="L929" i="3"/>
  <c r="O929" i="3" s="1"/>
  <c r="D931" i="22" s="1"/>
  <c r="L927" i="3"/>
  <c r="O927" i="3" s="1"/>
  <c r="D929" i="22" s="1"/>
  <c r="L925" i="3"/>
  <c r="O925" i="3" s="1"/>
  <c r="D927" i="22" s="1"/>
  <c r="L923" i="3"/>
  <c r="O923" i="3" s="1"/>
  <c r="D925" i="22" s="1"/>
  <c r="M1058" i="17"/>
  <c r="P1058" i="17" s="1"/>
  <c r="I1056" i="14"/>
  <c r="L1056" i="14" s="1"/>
  <c r="M1055" i="17"/>
  <c r="P1055" i="17" s="1"/>
  <c r="M1051" i="17"/>
  <c r="P1051" i="17"/>
  <c r="M1050" i="17"/>
  <c r="P1050" i="17" s="1"/>
  <c r="I1048" i="18"/>
  <c r="M1048" i="18" s="1"/>
  <c r="I1048" i="14"/>
  <c r="L1048" i="14"/>
  <c r="M1046" i="17"/>
  <c r="P1046" i="17" s="1"/>
  <c r="M1044" i="12"/>
  <c r="I1044" i="14"/>
  <c r="L1044" i="14" s="1"/>
  <c r="M1042" i="17"/>
  <c r="P1042" i="17" s="1"/>
  <c r="M1040" i="12"/>
  <c r="R1040" i="12" s="1"/>
  <c r="I1040" i="18"/>
  <c r="M1040" i="18" s="1"/>
  <c r="I1040" i="14"/>
  <c r="L1040" i="14" s="1"/>
  <c r="M1038" i="17"/>
  <c r="P1038" i="17"/>
  <c r="M1034" i="17"/>
  <c r="P1034" i="17" s="1"/>
  <c r="M1032" i="12"/>
  <c r="M1030" i="17"/>
  <c r="P1030" i="17" s="1"/>
  <c r="M1028" i="12"/>
  <c r="I1028" i="14"/>
  <c r="L1028" i="14" s="1"/>
  <c r="M1026" i="17"/>
  <c r="P1026" i="17" s="1"/>
  <c r="M1024" i="12"/>
  <c r="M1023" i="12"/>
  <c r="R1023" i="12" s="1"/>
  <c r="M1017" i="17"/>
  <c r="P1017" i="17" s="1"/>
  <c r="I6" i="4"/>
  <c r="F8" i="22" s="1"/>
  <c r="M64" i="17"/>
  <c r="M64" i="12"/>
  <c r="I64" i="14"/>
  <c r="L64" i="14" s="1"/>
  <c r="M62" i="12"/>
  <c r="R62" i="12" s="1"/>
  <c r="I62" i="14"/>
  <c r="L62" i="14" s="1"/>
  <c r="M60" i="12"/>
  <c r="I60" i="14"/>
  <c r="L60" i="14" s="1"/>
  <c r="I58" i="14"/>
  <c r="L58" i="14" s="1"/>
  <c r="L1084" i="6"/>
  <c r="O1092" i="3"/>
  <c r="D1094" i="22" s="1"/>
  <c r="L748" i="6"/>
  <c r="L683" i="6"/>
  <c r="L347" i="6"/>
  <c r="L342" i="9"/>
  <c r="L261" i="9"/>
  <c r="L258" i="9"/>
  <c r="L214" i="9"/>
  <c r="L162" i="9"/>
  <c r="L153" i="9"/>
  <c r="F82" i="18"/>
  <c r="F344" i="12"/>
  <c r="M306" i="12"/>
  <c r="M243" i="12"/>
  <c r="M211" i="12"/>
  <c r="M131" i="12"/>
  <c r="F668" i="12"/>
  <c r="R669" i="2"/>
  <c r="P83" i="2"/>
  <c r="N1012" i="5"/>
  <c r="L1061" i="9"/>
  <c r="J83" i="9"/>
  <c r="F1011" i="17"/>
  <c r="F1060" i="17"/>
  <c r="F82" i="17"/>
  <c r="M317" i="17"/>
  <c r="M309" i="17"/>
  <c r="M305" i="17"/>
  <c r="M301" i="17"/>
  <c r="M297" i="17"/>
  <c r="M293" i="17"/>
  <c r="M289" i="17"/>
  <c r="M285" i="17"/>
  <c r="M281" i="17"/>
  <c r="M277" i="17"/>
  <c r="M273" i="17"/>
  <c r="M269" i="17"/>
  <c r="M265" i="17"/>
  <c r="M261" i="17"/>
  <c r="M257" i="17"/>
  <c r="M253" i="17"/>
  <c r="M249" i="17"/>
  <c r="M237" i="17"/>
  <c r="M233" i="17"/>
  <c r="M225" i="17"/>
  <c r="M224" i="17"/>
  <c r="P224" i="17" s="1"/>
  <c r="M220" i="17"/>
  <c r="M219" i="17"/>
  <c r="M217" i="17"/>
  <c r="M216" i="17"/>
  <c r="M214" i="17"/>
  <c r="M213" i="17"/>
  <c r="M212" i="17"/>
  <c r="M210" i="17"/>
  <c r="M208" i="17"/>
  <c r="P208" i="17" s="1"/>
  <c r="M206" i="17"/>
  <c r="M205" i="17"/>
  <c r="M204" i="17"/>
  <c r="M202" i="17"/>
  <c r="M201" i="17"/>
  <c r="M200" i="17"/>
  <c r="M198" i="17"/>
  <c r="M194" i="17"/>
  <c r="M193" i="17"/>
  <c r="P193" i="17" s="1"/>
  <c r="M190" i="17"/>
  <c r="M186" i="17"/>
  <c r="M184" i="17"/>
  <c r="M182" i="17"/>
  <c r="M179" i="17"/>
  <c r="M178" i="17"/>
  <c r="M177" i="17"/>
  <c r="M176" i="17"/>
  <c r="M174" i="17"/>
  <c r="M170" i="17"/>
  <c r="M166" i="17"/>
  <c r="M162" i="17"/>
  <c r="M158" i="17"/>
  <c r="M154" i="17"/>
  <c r="M150" i="17"/>
  <c r="M146" i="17"/>
  <c r="M142" i="17"/>
  <c r="M138" i="17"/>
  <c r="M134" i="17"/>
  <c r="M130" i="17"/>
  <c r="M126" i="17"/>
  <c r="M122" i="17"/>
  <c r="M118" i="17"/>
  <c r="M114" i="17"/>
  <c r="M110" i="17"/>
  <c r="M106" i="17"/>
  <c r="M102" i="17"/>
  <c r="M98" i="17"/>
  <c r="M94" i="17"/>
  <c r="M90" i="17"/>
  <c r="M86" i="17"/>
  <c r="M1084" i="17"/>
  <c r="S1082" i="17"/>
  <c r="M1077" i="17"/>
  <c r="S1075" i="17"/>
  <c r="S1073" i="17"/>
  <c r="M1067" i="17"/>
  <c r="M1063" i="17"/>
  <c r="J1099" i="17"/>
  <c r="I667" i="14"/>
  <c r="I665" i="14"/>
  <c r="I664" i="14"/>
  <c r="F780" i="14"/>
  <c r="I346" i="8"/>
  <c r="I343" i="8"/>
  <c r="I341" i="8"/>
  <c r="I339" i="8"/>
  <c r="I337" i="8"/>
  <c r="I335" i="8"/>
  <c r="I331" i="8"/>
  <c r="I329" i="8"/>
  <c r="I327" i="8"/>
  <c r="I325" i="8"/>
  <c r="I323" i="8"/>
  <c r="I321" i="8"/>
  <c r="I319" i="8"/>
  <c r="I317" i="8"/>
  <c r="I315" i="8"/>
  <c r="I313" i="8"/>
  <c r="I311" i="8"/>
  <c r="I309" i="8"/>
  <c r="I307" i="8"/>
  <c r="I305" i="8"/>
  <c r="I303" i="8"/>
  <c r="I299" i="8"/>
  <c r="I297" i="8"/>
  <c r="I295" i="8"/>
  <c r="I293" i="8"/>
  <c r="I291" i="8"/>
  <c r="I289" i="8"/>
  <c r="I287" i="8"/>
  <c r="I285" i="8"/>
  <c r="I283" i="8"/>
  <c r="I281" i="8"/>
  <c r="I279" i="8"/>
  <c r="I275" i="8"/>
  <c r="L275" i="8" s="1"/>
  <c r="I273" i="8"/>
  <c r="I271" i="8"/>
  <c r="I270" i="8"/>
  <c r="I269" i="8"/>
  <c r="L269" i="8" s="1"/>
  <c r="I267" i="8"/>
  <c r="I265" i="8"/>
  <c r="I263" i="8"/>
  <c r="I262" i="8"/>
  <c r="L262" i="8" s="1"/>
  <c r="I261" i="8"/>
  <c r="I259" i="8"/>
  <c r="I257" i="8"/>
  <c r="I255" i="8"/>
  <c r="L255" i="8" s="1"/>
  <c r="I254" i="8"/>
  <c r="I251" i="8"/>
  <c r="I249" i="8"/>
  <c r="I247" i="8"/>
  <c r="I246" i="8"/>
  <c r="I245" i="8"/>
  <c r="I243" i="8"/>
  <c r="I239" i="8"/>
  <c r="I238" i="8"/>
  <c r="I235" i="8"/>
  <c r="I231" i="8"/>
  <c r="I227" i="8"/>
  <c r="I224" i="8"/>
  <c r="I223" i="8"/>
  <c r="I211" i="8"/>
  <c r="I192" i="8"/>
  <c r="I160" i="8"/>
  <c r="I147" i="8"/>
  <c r="I129" i="8"/>
  <c r="L129" i="8" s="1"/>
  <c r="I124" i="8"/>
  <c r="I97" i="8"/>
  <c r="I92" i="8"/>
  <c r="F65" i="8"/>
  <c r="F65" i="11"/>
  <c r="F1099" i="11"/>
  <c r="F492" i="10"/>
  <c r="I1099" i="10"/>
  <c r="J1099" i="10" s="1"/>
  <c r="F82" i="7"/>
  <c r="L1099" i="7"/>
  <c r="L1011" i="7"/>
  <c r="L668" i="7"/>
  <c r="K668" i="7"/>
  <c r="F1011" i="9"/>
  <c r="M1005" i="5"/>
  <c r="M997" i="5"/>
  <c r="M989" i="5"/>
  <c r="P989" i="5" s="1"/>
  <c r="I991" i="22" s="1"/>
  <c r="M973" i="5"/>
  <c r="M965" i="5"/>
  <c r="M949" i="5"/>
  <c r="M933" i="5"/>
  <c r="P933" i="5" s="1"/>
  <c r="I935" i="22" s="1"/>
  <c r="M925" i="5"/>
  <c r="M917" i="5"/>
  <c r="M1023" i="5"/>
  <c r="J1099" i="5"/>
  <c r="M1063" i="5"/>
  <c r="M1088" i="5"/>
  <c r="M1096" i="5"/>
  <c r="F65" i="6"/>
  <c r="F780" i="6"/>
  <c r="F1050" i="3"/>
  <c r="C1060" i="3"/>
  <c r="L1013" i="3"/>
  <c r="O1013" i="3" s="1"/>
  <c r="L7" i="3"/>
  <c r="J65" i="3"/>
  <c r="K65" i="3" s="1"/>
  <c r="J668" i="3"/>
  <c r="K668" i="3" s="1"/>
  <c r="F1011" i="3"/>
  <c r="J1011" i="3"/>
  <c r="K1011" i="3" s="1"/>
  <c r="F65" i="3"/>
  <c r="M492" i="2"/>
  <c r="N492" i="2" s="1"/>
  <c r="M1011" i="2"/>
  <c r="N1011" i="2" s="1"/>
  <c r="M1060" i="2"/>
  <c r="N1060" i="2" s="1"/>
  <c r="F780" i="17"/>
  <c r="I1062" i="18"/>
  <c r="L1011" i="18"/>
  <c r="F1060" i="18"/>
  <c r="F344" i="14"/>
  <c r="G344" i="14" s="1"/>
  <c r="C349" i="14"/>
  <c r="F1060" i="14"/>
  <c r="K1062" i="10"/>
  <c r="K782" i="10"/>
  <c r="G6" i="9"/>
  <c r="F65" i="9"/>
  <c r="F1099" i="9"/>
  <c r="I782" i="6"/>
  <c r="G6" i="6"/>
  <c r="H6" i="6" s="1"/>
  <c r="I6" i="6" s="1"/>
  <c r="L6" i="6" s="1"/>
  <c r="G1099" i="6"/>
  <c r="H1099" i="6" s="1"/>
  <c r="F82" i="6"/>
  <c r="O84" i="2"/>
  <c r="M65" i="2"/>
  <c r="N65" i="2" s="1"/>
  <c r="M666" i="17"/>
  <c r="M664" i="17"/>
  <c r="M662" i="17"/>
  <c r="K1101" i="9"/>
  <c r="E1101" i="10"/>
  <c r="M81" i="17"/>
  <c r="O341" i="2"/>
  <c r="R341" i="2" s="1"/>
  <c r="C343" i="22" s="1"/>
  <c r="O333" i="2"/>
  <c r="O329" i="2"/>
  <c r="R329" i="2" s="1"/>
  <c r="C331" i="22" s="1"/>
  <c r="O325" i="2"/>
  <c r="O321" i="2"/>
  <c r="R321" i="2" s="1"/>
  <c r="C323" i="22" s="1"/>
  <c r="O317" i="2"/>
  <c r="O313" i="2"/>
  <c r="R313" i="2" s="1"/>
  <c r="C315" i="22" s="1"/>
  <c r="O309" i="2"/>
  <c r="O301" i="2"/>
  <c r="O297" i="2"/>
  <c r="R297" i="2" s="1"/>
  <c r="C299" i="22" s="1"/>
  <c r="O293" i="2"/>
  <c r="R293" i="2" s="1"/>
  <c r="C295" i="22" s="1"/>
  <c r="O289" i="2"/>
  <c r="O285" i="2"/>
  <c r="O281" i="2"/>
  <c r="O266" i="2"/>
  <c r="O258" i="2"/>
  <c r="O254" i="2"/>
  <c r="O246" i="2"/>
  <c r="O231" i="2"/>
  <c r="R231" i="2" s="1"/>
  <c r="C233" i="22" s="1"/>
  <c r="O223" i="2"/>
  <c r="R223" i="2" s="1"/>
  <c r="C225" i="22" s="1"/>
  <c r="O195" i="2"/>
  <c r="O180" i="2"/>
  <c r="O176" i="2"/>
  <c r="O172" i="2"/>
  <c r="O165" i="2"/>
  <c r="R165" i="2" s="1"/>
  <c r="C167" i="22" s="1"/>
  <c r="O156" i="2"/>
  <c r="R156" i="2" s="1"/>
  <c r="C158" i="22" s="1"/>
  <c r="O148" i="2"/>
  <c r="O145" i="2"/>
  <c r="R145" i="2" s="1"/>
  <c r="C147" i="22" s="1"/>
  <c r="O141" i="2"/>
  <c r="O137" i="2"/>
  <c r="O134" i="2"/>
  <c r="O130" i="2"/>
  <c r="O118" i="2"/>
  <c r="O102" i="2"/>
  <c r="O98" i="2"/>
  <c r="O94" i="2"/>
  <c r="O90" i="2"/>
  <c r="O86" i="2"/>
  <c r="M342" i="5"/>
  <c r="M308" i="5"/>
  <c r="F344" i="2"/>
  <c r="G344" i="2"/>
  <c r="O660" i="10"/>
  <c r="O640" i="10"/>
  <c r="O638" i="10"/>
  <c r="O636" i="10"/>
  <c r="O634" i="10"/>
  <c r="O632" i="10"/>
  <c r="O630" i="10"/>
  <c r="O628" i="10"/>
  <c r="P766" i="10"/>
  <c r="P764" i="10"/>
  <c r="P762" i="10"/>
  <c r="P760" i="10"/>
  <c r="P758" i="10"/>
  <c r="P756" i="10"/>
  <c r="N1060" i="18"/>
  <c r="N1011" i="18"/>
  <c r="Q342" i="12"/>
  <c r="Q340" i="12"/>
  <c r="Q338" i="12"/>
  <c r="Q336" i="12"/>
  <c r="Q334" i="12"/>
  <c r="Q332" i="12"/>
  <c r="Q330" i="12"/>
  <c r="Q328" i="12"/>
  <c r="Q326" i="12"/>
  <c r="Q324" i="12"/>
  <c r="Q322" i="12"/>
  <c r="Q320" i="12"/>
  <c r="Q318" i="12"/>
  <c r="Q316" i="12"/>
  <c r="Q314" i="12"/>
  <c r="Q312" i="12"/>
  <c r="Q310" i="12"/>
  <c r="Q308" i="12"/>
  <c r="Q306" i="12"/>
  <c r="Q304" i="12"/>
  <c r="Q302" i="12"/>
  <c r="Q300" i="12"/>
  <c r="Q298" i="12"/>
  <c r="Q296" i="12"/>
  <c r="Q294" i="12"/>
  <c r="Q292" i="12"/>
  <c r="Q290" i="12"/>
  <c r="Q288" i="12"/>
  <c r="Q286" i="12"/>
  <c r="Q284" i="12"/>
  <c r="Q282" i="12"/>
  <c r="Q280" i="12"/>
  <c r="Q278" i="12"/>
  <c r="Q276" i="12"/>
  <c r="Q274" i="12"/>
  <c r="Q272" i="12"/>
  <c r="Q270" i="12"/>
  <c r="Q268" i="12"/>
  <c r="Q266" i="12"/>
  <c r="Q264" i="12"/>
  <c r="Q262" i="12"/>
  <c r="Q260" i="12"/>
  <c r="Q258" i="12"/>
  <c r="Q256" i="12"/>
  <c r="Q254" i="12"/>
  <c r="Q252" i="12"/>
  <c r="Q250" i="12"/>
  <c r="Q248" i="12"/>
  <c r="Q246" i="12"/>
  <c r="Q245" i="12"/>
  <c r="Q243" i="12"/>
  <c r="Q241" i="12"/>
  <c r="Q239" i="12"/>
  <c r="Q237" i="12"/>
  <c r="Q235" i="12"/>
  <c r="Q233" i="12"/>
  <c r="Q231" i="12"/>
  <c r="Q229" i="12"/>
  <c r="Q227" i="12"/>
  <c r="Q225" i="12"/>
  <c r="Q223" i="12"/>
  <c r="Q221" i="12"/>
  <c r="Q219" i="12"/>
  <c r="Q217" i="12"/>
  <c r="Q215" i="12"/>
  <c r="Q213" i="12"/>
  <c r="Q211" i="12"/>
  <c r="Q209" i="12"/>
  <c r="Q207" i="12"/>
  <c r="Q205" i="12"/>
  <c r="Q203" i="12"/>
  <c r="Q201" i="12"/>
  <c r="Q199" i="12"/>
  <c r="Q197" i="12"/>
  <c r="Q195" i="12"/>
  <c r="Q193" i="12"/>
  <c r="Q191" i="12"/>
  <c r="Q189" i="12"/>
  <c r="Q187" i="12"/>
  <c r="Q185" i="12"/>
  <c r="Q182" i="12"/>
  <c r="Q180" i="12"/>
  <c r="Q178" i="12"/>
  <c r="Q176" i="12"/>
  <c r="Q174" i="12"/>
  <c r="Q172" i="12"/>
  <c r="Q169" i="12"/>
  <c r="Q167" i="12"/>
  <c r="Q165" i="12"/>
  <c r="Q163" i="12"/>
  <c r="Q161" i="12"/>
  <c r="Q159" i="12"/>
  <c r="Q157" i="12"/>
  <c r="Q155" i="12"/>
  <c r="Q153" i="12"/>
  <c r="Q151" i="12"/>
  <c r="Q149" i="12"/>
  <c r="Q147" i="12"/>
  <c r="Q146" i="12"/>
  <c r="Q144" i="12"/>
  <c r="Q142" i="12"/>
  <c r="Q140" i="12"/>
  <c r="Q138" i="12"/>
  <c r="Q136" i="12"/>
  <c r="Q135" i="12"/>
  <c r="Q133" i="12"/>
  <c r="Q131" i="12"/>
  <c r="Q129" i="12"/>
  <c r="Q127" i="12"/>
  <c r="Q125" i="12"/>
  <c r="Q123" i="12"/>
  <c r="Q121" i="12"/>
  <c r="Q119" i="12"/>
  <c r="Q117" i="12"/>
  <c r="Q115" i="12"/>
  <c r="Q113" i="12"/>
  <c r="Q111" i="12"/>
  <c r="Q109" i="12"/>
  <c r="Q107" i="12"/>
  <c r="Q105" i="12"/>
  <c r="Q103" i="12"/>
  <c r="Q101" i="12"/>
  <c r="Q99" i="12"/>
  <c r="Q97" i="12"/>
  <c r="Q95" i="12"/>
  <c r="Q93" i="12"/>
  <c r="Q91" i="12"/>
  <c r="Q89" i="12"/>
  <c r="Q87" i="12"/>
  <c r="Q85" i="12"/>
  <c r="K766" i="10"/>
  <c r="K765" i="10"/>
  <c r="K764" i="10"/>
  <c r="K763" i="10"/>
  <c r="K762" i="10"/>
  <c r="K761" i="10"/>
  <c r="K760" i="10"/>
  <c r="K759" i="10"/>
  <c r="K758" i="10"/>
  <c r="K757" i="10"/>
  <c r="K756" i="10"/>
  <c r="I779" i="14"/>
  <c r="I777" i="14"/>
  <c r="I769" i="14"/>
  <c r="I763" i="14"/>
  <c r="O76" i="2"/>
  <c r="R76" i="2" s="1"/>
  <c r="C78" i="22" s="1"/>
  <c r="O69" i="2"/>
  <c r="I75" i="18"/>
  <c r="I69" i="18"/>
  <c r="M69" i="18" s="1"/>
  <c r="M68" i="12"/>
  <c r="R68" i="12" s="1"/>
  <c r="O346" i="2"/>
  <c r="R346" i="2" s="1"/>
  <c r="C348" i="22" s="1"/>
  <c r="O339" i="2"/>
  <c r="R339" i="2" s="1"/>
  <c r="C341" i="22" s="1"/>
  <c r="O335" i="2"/>
  <c r="R335" i="2" s="1"/>
  <c r="C337" i="22" s="1"/>
  <c r="O331" i="2"/>
  <c r="O327" i="2"/>
  <c r="R319" i="2"/>
  <c r="C321" i="22" s="1"/>
  <c r="O311" i="2"/>
  <c r="R311" i="2" s="1"/>
  <c r="C313" i="22" s="1"/>
  <c r="O307" i="2"/>
  <c r="O295" i="2"/>
  <c r="R287" i="2"/>
  <c r="C289" i="22" s="1"/>
  <c r="O283" i="2"/>
  <c r="O279" i="2"/>
  <c r="R279" i="2" s="1"/>
  <c r="C281" i="22" s="1"/>
  <c r="O272" i="2"/>
  <c r="O260" i="2"/>
  <c r="R260" i="2"/>
  <c r="C262" i="22" s="1"/>
  <c r="O256" i="2"/>
  <c r="O252" i="2"/>
  <c r="O248" i="2"/>
  <c r="O245" i="2"/>
  <c r="R245" i="2" s="1"/>
  <c r="C247" i="22" s="1"/>
  <c r="O241" i="2"/>
  <c r="R241" i="2" s="1"/>
  <c r="C243" i="22" s="1"/>
  <c r="R237" i="2"/>
  <c r="C239" i="22" s="1"/>
  <c r="O229" i="2"/>
  <c r="R229" i="2" s="1"/>
  <c r="C231" i="22" s="1"/>
  <c r="O225" i="2"/>
  <c r="O221" i="2"/>
  <c r="R221" i="2" s="1"/>
  <c r="C223" i="22" s="1"/>
  <c r="O213" i="2"/>
  <c r="R213" i="2" s="1"/>
  <c r="C215" i="22" s="1"/>
  <c r="O209" i="2"/>
  <c r="O205" i="2"/>
  <c r="R205" i="2" s="1"/>
  <c r="C207" i="22" s="1"/>
  <c r="O201" i="2"/>
  <c r="R201" i="2" s="1"/>
  <c r="C203" i="22" s="1"/>
  <c r="O197" i="2"/>
  <c r="R197" i="2" s="1"/>
  <c r="C199" i="22" s="1"/>
  <c r="O193" i="2"/>
  <c r="R193" i="2" s="1"/>
  <c r="C195" i="22" s="1"/>
  <c r="O189" i="2"/>
  <c r="O185" i="2"/>
  <c r="O182" i="2"/>
  <c r="O178" i="2"/>
  <c r="O174" i="2"/>
  <c r="O158" i="2"/>
  <c r="O143" i="2"/>
  <c r="O139" i="2"/>
  <c r="R139" i="2" s="1"/>
  <c r="C141" i="22" s="1"/>
  <c r="O132" i="2"/>
  <c r="O128" i="2"/>
  <c r="O124" i="2"/>
  <c r="O120" i="2"/>
  <c r="O116" i="2"/>
  <c r="O112" i="2"/>
  <c r="O108" i="2"/>
  <c r="O104" i="2"/>
  <c r="O100" i="2"/>
  <c r="O96" i="2"/>
  <c r="O92" i="2"/>
  <c r="O88" i="2"/>
  <c r="M290" i="5"/>
  <c r="M276" i="5"/>
  <c r="M268" i="5"/>
  <c r="M224" i="5"/>
  <c r="M216" i="5"/>
  <c r="L203" i="3"/>
  <c r="L177" i="3"/>
  <c r="L173" i="3"/>
  <c r="L169" i="3"/>
  <c r="L165" i="3"/>
  <c r="O165" i="3" s="1"/>
  <c r="D167" i="22" s="1"/>
  <c r="L161" i="3"/>
  <c r="L157" i="3"/>
  <c r="L153" i="3"/>
  <c r="L145" i="3"/>
  <c r="O145" i="3" s="1"/>
  <c r="D147" i="22" s="1"/>
  <c r="L129" i="3"/>
  <c r="L122" i="3"/>
  <c r="L118" i="3"/>
  <c r="L116" i="3"/>
  <c r="L112" i="3"/>
  <c r="O112" i="3" s="1"/>
  <c r="D114" i="22" s="1"/>
  <c r="L108" i="3"/>
  <c r="L106" i="3"/>
  <c r="O106" i="3" s="1"/>
  <c r="D108" i="22" s="1"/>
  <c r="L103" i="3"/>
  <c r="O103" i="3" s="1"/>
  <c r="D105" i="22" s="1"/>
  <c r="L101" i="3"/>
  <c r="L98" i="3"/>
  <c r="O98" i="3" s="1"/>
  <c r="D100" i="22" s="1"/>
  <c r="L96" i="3"/>
  <c r="L94" i="3"/>
  <c r="O94" i="3"/>
  <c r="D96" i="22" s="1"/>
  <c r="L90" i="3"/>
  <c r="L87" i="3"/>
  <c r="O87" i="3" s="1"/>
  <c r="D89" i="22" s="1"/>
  <c r="L85" i="3"/>
  <c r="L665" i="3"/>
  <c r="O666" i="2"/>
  <c r="R666" i="2"/>
  <c r="C668" i="22" s="1"/>
  <c r="O664" i="2"/>
  <c r="O662" i="2"/>
  <c r="R662" i="2" s="1"/>
  <c r="C664" i="22" s="1"/>
  <c r="I1009" i="6"/>
  <c r="L1009" i="6" s="1"/>
  <c r="I1001" i="6"/>
  <c r="L1001" i="6" s="1"/>
  <c r="I993" i="6"/>
  <c r="L993" i="6" s="1"/>
  <c r="I985" i="6"/>
  <c r="L985" i="6" s="1"/>
  <c r="I977" i="6"/>
  <c r="L977" i="6" s="1"/>
  <c r="I969" i="6"/>
  <c r="L969" i="6" s="1"/>
  <c r="I961" i="6"/>
  <c r="L961" i="6" s="1"/>
  <c r="I953" i="6"/>
  <c r="L953" i="6" s="1"/>
  <c r="I945" i="6"/>
  <c r="L945" i="6" s="1"/>
  <c r="I937" i="6"/>
  <c r="L937" i="6" s="1"/>
  <c r="I929" i="6"/>
  <c r="L929" i="6" s="1"/>
  <c r="I921" i="6"/>
  <c r="L921" i="6" s="1"/>
  <c r="I913" i="6"/>
  <c r="L913" i="6" s="1"/>
  <c r="I905" i="6"/>
  <c r="L905" i="6" s="1"/>
  <c r="I897" i="6"/>
  <c r="L897" i="6" s="1"/>
  <c r="I889" i="6"/>
  <c r="L889" i="6" s="1"/>
  <c r="I881" i="6"/>
  <c r="L881" i="6" s="1"/>
  <c r="I874" i="6"/>
  <c r="L874" i="6" s="1"/>
  <c r="I870" i="6"/>
  <c r="L870" i="6" s="1"/>
  <c r="I866" i="6"/>
  <c r="L866" i="6" s="1"/>
  <c r="I862" i="6"/>
  <c r="L862" i="6" s="1"/>
  <c r="I858" i="6"/>
  <c r="L858" i="6" s="1"/>
  <c r="I854" i="6"/>
  <c r="L854" i="6" s="1"/>
  <c r="I850" i="6"/>
  <c r="L850" i="6" s="1"/>
  <c r="M774" i="5"/>
  <c r="M772" i="5"/>
  <c r="M766" i="5"/>
  <c r="M763" i="5"/>
  <c r="M762" i="5"/>
  <c r="M760" i="5"/>
  <c r="M759" i="5"/>
  <c r="M758" i="5"/>
  <c r="M756" i="5"/>
  <c r="M744" i="5"/>
  <c r="M743" i="5"/>
  <c r="M742" i="5"/>
  <c r="M738" i="5"/>
  <c r="M734" i="5"/>
  <c r="M733" i="5"/>
  <c r="M732" i="5"/>
  <c r="M731" i="5"/>
  <c r="M730" i="5"/>
  <c r="P730" i="5" s="1"/>
  <c r="I732" i="22" s="1"/>
  <c r="M729" i="5"/>
  <c r="M728" i="5"/>
  <c r="M727" i="5"/>
  <c r="I1003" i="6"/>
  <c r="L1003" i="6" s="1"/>
  <c r="I991" i="6"/>
  <c r="L991" i="6" s="1"/>
  <c r="I987" i="6"/>
  <c r="L987" i="6" s="1"/>
  <c r="I983" i="6"/>
  <c r="L983" i="6" s="1"/>
  <c r="I975" i="6"/>
  <c r="L975" i="6" s="1"/>
  <c r="I971" i="6"/>
  <c r="L971" i="6" s="1"/>
  <c r="I963" i="6"/>
  <c r="L963" i="6" s="1"/>
  <c r="I959" i="6"/>
  <c r="L959" i="6" s="1"/>
  <c r="I955" i="6"/>
  <c r="L955" i="6" s="1"/>
  <c r="I951" i="6"/>
  <c r="L951" i="6" s="1"/>
  <c r="I947" i="6"/>
  <c r="L947" i="6" s="1"/>
  <c r="I943" i="6"/>
  <c r="L943" i="6" s="1"/>
  <c r="I939" i="6"/>
  <c r="L939" i="6" s="1"/>
  <c r="I935" i="6"/>
  <c r="L935" i="6" s="1"/>
  <c r="I931" i="6"/>
  <c r="L931" i="6" s="1"/>
  <c r="I927" i="6"/>
  <c r="L927" i="6" s="1"/>
  <c r="I923" i="6"/>
  <c r="L923" i="6" s="1"/>
  <c r="I919" i="6"/>
  <c r="L919" i="6" s="1"/>
  <c r="I915" i="6"/>
  <c r="L915" i="6" s="1"/>
  <c r="I911" i="6"/>
  <c r="L911" i="6" s="1"/>
  <c r="I907" i="6"/>
  <c r="L907" i="6" s="1"/>
  <c r="I903" i="6"/>
  <c r="L903" i="6" s="1"/>
  <c r="I899" i="6"/>
  <c r="L899" i="6" s="1"/>
  <c r="I895" i="6"/>
  <c r="L895" i="6" s="1"/>
  <c r="I891" i="6"/>
  <c r="L891" i="6" s="1"/>
  <c r="I887" i="6"/>
  <c r="L887" i="6" s="1"/>
  <c r="I883" i="6"/>
  <c r="L883" i="6" s="1"/>
  <c r="I868" i="6"/>
  <c r="L868" i="6" s="1"/>
  <c r="I864" i="6"/>
  <c r="L864" i="6" s="1"/>
  <c r="I860" i="6"/>
  <c r="L860" i="6" s="1"/>
  <c r="I856" i="6"/>
  <c r="L856" i="6" s="1"/>
  <c r="I852" i="6"/>
  <c r="L852" i="6" s="1"/>
  <c r="I847" i="11"/>
  <c r="L847" i="11" s="1"/>
  <c r="I846" i="6"/>
  <c r="L846" i="6" s="1"/>
  <c r="I843" i="6"/>
  <c r="L843" i="6" s="1"/>
  <c r="I840" i="11"/>
  <c r="L840" i="11" s="1"/>
  <c r="I839" i="6"/>
  <c r="L839" i="6" s="1"/>
  <c r="I835" i="6"/>
  <c r="L835" i="6" s="1"/>
  <c r="I832" i="11"/>
  <c r="L832" i="11" s="1"/>
  <c r="I831" i="6"/>
  <c r="L831" i="6" s="1"/>
  <c r="I827" i="6"/>
  <c r="L827" i="6" s="1"/>
  <c r="I822" i="6"/>
  <c r="L822" i="6" s="1"/>
  <c r="I820" i="8"/>
  <c r="L820" i="8" s="1"/>
  <c r="I818" i="6"/>
  <c r="L818" i="6" s="1"/>
  <c r="I816" i="8"/>
  <c r="L816" i="8" s="1"/>
  <c r="I815" i="11"/>
  <c r="L815" i="11" s="1"/>
  <c r="I814" i="6"/>
  <c r="L814" i="6" s="1"/>
  <c r="I810" i="6"/>
  <c r="L810" i="6" s="1"/>
  <c r="I807" i="11"/>
  <c r="L807" i="11" s="1"/>
  <c r="I806" i="6"/>
  <c r="L806" i="6" s="1"/>
  <c r="I804" i="6"/>
  <c r="L804" i="6"/>
  <c r="I800" i="6"/>
  <c r="L800" i="6" s="1"/>
  <c r="I797" i="11"/>
  <c r="L797" i="11" s="1"/>
  <c r="I796" i="6"/>
  <c r="L796" i="6" s="1"/>
  <c r="I794" i="8"/>
  <c r="L794" i="8"/>
  <c r="I792" i="6"/>
  <c r="L792" i="6" s="1"/>
  <c r="I790" i="8"/>
  <c r="L790" i="8" s="1"/>
  <c r="I789" i="11"/>
  <c r="L789" i="11" s="1"/>
  <c r="I788" i="6"/>
  <c r="L788" i="6" s="1"/>
  <c r="I784" i="8"/>
  <c r="L784" i="8" s="1"/>
  <c r="I783" i="11"/>
  <c r="L783" i="11"/>
  <c r="I1010" i="9"/>
  <c r="I1008" i="9"/>
  <c r="I1006" i="9"/>
  <c r="I1004" i="9"/>
  <c r="I1002" i="9"/>
  <c r="I1000" i="9"/>
  <c r="I998" i="9"/>
  <c r="I996" i="9"/>
  <c r="I994" i="9"/>
  <c r="I990" i="9"/>
  <c r="I988" i="9"/>
  <c r="I986" i="9"/>
  <c r="I982" i="9"/>
  <c r="I980" i="9"/>
  <c r="I978" i="9"/>
  <c r="I976" i="9"/>
  <c r="I974" i="9"/>
  <c r="I972" i="9"/>
  <c r="I970" i="9"/>
  <c r="I968" i="9"/>
  <c r="I966" i="9"/>
  <c r="I964" i="9"/>
  <c r="I962" i="9"/>
  <c r="I960" i="9"/>
  <c r="I958" i="9"/>
  <c r="I956" i="9"/>
  <c r="L956" i="9" s="1"/>
  <c r="I954" i="9"/>
  <c r="I952" i="9"/>
  <c r="I950" i="9"/>
  <c r="I948" i="9"/>
  <c r="I946" i="9"/>
  <c r="I944" i="9"/>
  <c r="I942" i="9"/>
  <c r="I940" i="9"/>
  <c r="I938" i="9"/>
  <c r="I936" i="9"/>
  <c r="I932" i="9"/>
  <c r="L932" i="9" s="1"/>
  <c r="I926" i="9"/>
  <c r="I924" i="9"/>
  <c r="I896" i="9"/>
  <c r="I884" i="9"/>
  <c r="L884" i="9" s="1"/>
  <c r="I882" i="9"/>
  <c r="M726" i="5"/>
  <c r="M725" i="5"/>
  <c r="M724" i="5"/>
  <c r="P724" i="5" s="1"/>
  <c r="I726" i="22" s="1"/>
  <c r="M723" i="5"/>
  <c r="M722" i="5"/>
  <c r="M720" i="5"/>
  <c r="M719" i="5"/>
  <c r="M717" i="5"/>
  <c r="M716" i="5"/>
  <c r="M715" i="5"/>
  <c r="M714" i="5"/>
  <c r="M713" i="5"/>
  <c r="M712" i="5"/>
  <c r="M711" i="5"/>
  <c r="M710" i="5"/>
  <c r="M709" i="5"/>
  <c r="M708" i="5"/>
  <c r="M707" i="5"/>
  <c r="M706" i="5"/>
  <c r="M704" i="5"/>
  <c r="M703" i="5"/>
  <c r="M701" i="5"/>
  <c r="M700" i="5"/>
  <c r="M699" i="5"/>
  <c r="M698" i="5"/>
  <c r="M697" i="5"/>
  <c r="M696" i="5"/>
  <c r="M695" i="5"/>
  <c r="M694" i="5"/>
  <c r="M693" i="5"/>
  <c r="M692" i="5"/>
  <c r="M691" i="5"/>
  <c r="M690" i="5"/>
  <c r="M688" i="5"/>
  <c r="M687" i="5"/>
  <c r="M685" i="5"/>
  <c r="P685" i="5" s="1"/>
  <c r="I687" i="22" s="1"/>
  <c r="M684" i="5"/>
  <c r="M683" i="5"/>
  <c r="M682" i="5"/>
  <c r="M681" i="5"/>
  <c r="P681" i="5" s="1"/>
  <c r="I683" i="22" s="1"/>
  <c r="M680" i="5"/>
  <c r="M679" i="5"/>
  <c r="M678" i="5"/>
  <c r="M677" i="5"/>
  <c r="P677" i="5" s="1"/>
  <c r="I679" i="22" s="1"/>
  <c r="M676" i="5"/>
  <c r="M675" i="5"/>
  <c r="M674" i="5"/>
  <c r="M672" i="5"/>
  <c r="L732" i="3"/>
  <c r="L731" i="3"/>
  <c r="L730" i="3"/>
  <c r="O730" i="3" s="1"/>
  <c r="D732" i="22" s="1"/>
  <c r="L729" i="3"/>
  <c r="L728" i="3"/>
  <c r="O728" i="3" s="1"/>
  <c r="D730" i="22" s="1"/>
  <c r="L727" i="3"/>
  <c r="O727" i="3" s="1"/>
  <c r="D729" i="22" s="1"/>
  <c r="L726" i="3"/>
  <c r="O726" i="3" s="1"/>
  <c r="D728" i="22" s="1"/>
  <c r="L725" i="3"/>
  <c r="L724" i="3"/>
  <c r="O724" i="3" s="1"/>
  <c r="D726" i="22" s="1"/>
  <c r="L723" i="3"/>
  <c r="L722" i="3"/>
  <c r="O722" i="3" s="1"/>
  <c r="D724" i="22" s="1"/>
  <c r="L721" i="3"/>
  <c r="L720" i="3"/>
  <c r="O720" i="3" s="1"/>
  <c r="D722" i="22" s="1"/>
  <c r="L719" i="3"/>
  <c r="O719" i="3" s="1"/>
  <c r="D721" i="22" s="1"/>
  <c r="L718" i="3"/>
  <c r="L717" i="3"/>
  <c r="L716" i="3"/>
  <c r="L715" i="3"/>
  <c r="L714" i="3"/>
  <c r="L713" i="3"/>
  <c r="L712" i="3"/>
  <c r="O712" i="3"/>
  <c r="D714" i="22" s="1"/>
  <c r="O778" i="2"/>
  <c r="R778" i="2" s="1"/>
  <c r="C780" i="22" s="1"/>
  <c r="O776" i="2"/>
  <c r="R776" i="2" s="1"/>
  <c r="C778" i="22" s="1"/>
  <c r="O774" i="2"/>
  <c r="O772" i="2"/>
  <c r="R772" i="2" s="1"/>
  <c r="C774" i="22" s="1"/>
  <c r="O770" i="2"/>
  <c r="R770" i="2" s="1"/>
  <c r="C772" i="22" s="1"/>
  <c r="O769" i="2"/>
  <c r="R769" i="2" s="1"/>
  <c r="C771" i="22" s="1"/>
  <c r="O767" i="2"/>
  <c r="O765" i="2"/>
  <c r="O763" i="2"/>
  <c r="O761" i="2"/>
  <c r="R761" i="2" s="1"/>
  <c r="C763" i="22" s="1"/>
  <c r="O759" i="2"/>
  <c r="O757" i="2"/>
  <c r="R757" i="2" s="1"/>
  <c r="C759" i="22" s="1"/>
  <c r="O755" i="2"/>
  <c r="O753" i="2"/>
  <c r="R753" i="2" s="1"/>
  <c r="C755" i="22" s="1"/>
  <c r="O751" i="2"/>
  <c r="O747" i="2"/>
  <c r="R747" i="2" s="1"/>
  <c r="C749" i="22" s="1"/>
  <c r="O745" i="2"/>
  <c r="R745" i="2" s="1"/>
  <c r="C747" i="22" s="1"/>
  <c r="O744" i="2"/>
  <c r="O742" i="2"/>
  <c r="R742" i="2" s="1"/>
  <c r="C744" i="22" s="1"/>
  <c r="O740" i="2"/>
  <c r="O738" i="2"/>
  <c r="R738" i="2" s="1"/>
  <c r="C740" i="22" s="1"/>
  <c r="O736" i="2"/>
  <c r="O734" i="2"/>
  <c r="O732" i="2"/>
  <c r="R732" i="2" s="1"/>
  <c r="C734" i="22" s="1"/>
  <c r="O730" i="2"/>
  <c r="R730" i="2" s="1"/>
  <c r="C732" i="22" s="1"/>
  <c r="O728" i="2"/>
  <c r="O726" i="2"/>
  <c r="O724" i="2"/>
  <c r="R724" i="2" s="1"/>
  <c r="C726" i="22" s="1"/>
  <c r="O722" i="2"/>
  <c r="O720" i="2"/>
  <c r="O718" i="2"/>
  <c r="R718" i="2"/>
  <c r="C720" i="22" s="1"/>
  <c r="O716" i="2"/>
  <c r="O712" i="2"/>
  <c r="O708" i="2"/>
  <c r="R708" i="2" s="1"/>
  <c r="C710" i="22" s="1"/>
  <c r="O706" i="2"/>
  <c r="O705" i="2"/>
  <c r="R705" i="2" s="1"/>
  <c r="C707" i="22" s="1"/>
  <c r="O703" i="2"/>
  <c r="R703" i="2" s="1"/>
  <c r="C705" i="22" s="1"/>
  <c r="O701" i="2"/>
  <c r="R701" i="2"/>
  <c r="C703" i="22" s="1"/>
  <c r="O699" i="2"/>
  <c r="R699" i="2" s="1"/>
  <c r="C701" i="22" s="1"/>
  <c r="O697" i="2"/>
  <c r="R697" i="2" s="1"/>
  <c r="C699" i="22" s="1"/>
  <c r="O695" i="2"/>
  <c r="R695" i="2" s="1"/>
  <c r="C697" i="22" s="1"/>
  <c r="O693" i="2"/>
  <c r="O692" i="2"/>
  <c r="O690" i="2"/>
  <c r="O688" i="2"/>
  <c r="O686" i="2"/>
  <c r="R686" i="2" s="1"/>
  <c r="C688" i="22" s="1"/>
  <c r="O684" i="2"/>
  <c r="R684" i="2" s="1"/>
  <c r="O682" i="2"/>
  <c r="O680" i="2"/>
  <c r="O678" i="2"/>
  <c r="R678" i="2" s="1"/>
  <c r="C680" i="22" s="1"/>
  <c r="O677" i="2"/>
  <c r="O673" i="2"/>
  <c r="R673" i="2" s="1"/>
  <c r="C675" i="22" s="1"/>
  <c r="O671" i="2"/>
  <c r="R671" i="2" s="1"/>
  <c r="C673" i="22" s="1"/>
  <c r="O1010" i="2"/>
  <c r="R1010" i="2" s="1"/>
  <c r="C1012" i="22" s="1"/>
  <c r="O1008" i="2"/>
  <c r="R1008" i="2" s="1"/>
  <c r="C1010" i="22" s="1"/>
  <c r="O1006" i="2"/>
  <c r="R1006" i="2" s="1"/>
  <c r="C1008" i="22" s="1"/>
  <c r="O1004" i="2"/>
  <c r="R1004" i="2" s="1"/>
  <c r="C1006" i="22" s="1"/>
  <c r="O1002" i="2"/>
  <c r="I1010" i="6"/>
  <c r="L1010" i="6" s="1"/>
  <c r="I1008" i="6"/>
  <c r="L1008" i="6" s="1"/>
  <c r="I1007" i="11"/>
  <c r="L1007" i="11" s="1"/>
  <c r="I1006" i="8"/>
  <c r="L1006" i="8" s="1"/>
  <c r="I1006" i="6"/>
  <c r="L1006" i="6" s="1"/>
  <c r="I1004" i="8"/>
  <c r="L1004" i="8" s="1"/>
  <c r="I1004" i="6"/>
  <c r="L1004" i="6"/>
  <c r="I1003" i="11"/>
  <c r="L1003" i="11" s="1"/>
  <c r="I1002" i="8"/>
  <c r="L1002" i="8" s="1"/>
  <c r="I1002" i="6"/>
  <c r="L1002" i="6" s="1"/>
  <c r="I1000" i="8"/>
  <c r="L1000" i="8" s="1"/>
  <c r="I1000" i="6"/>
  <c r="L1000" i="6" s="1"/>
  <c r="I999" i="11"/>
  <c r="L999" i="11" s="1"/>
  <c r="I998" i="8"/>
  <c r="L998" i="8" s="1"/>
  <c r="I998" i="6"/>
  <c r="L998" i="6" s="1"/>
  <c r="I996" i="8"/>
  <c r="L996" i="8" s="1"/>
  <c r="I996" i="6"/>
  <c r="L996" i="6" s="1"/>
  <c r="I994" i="8"/>
  <c r="L994" i="8" s="1"/>
  <c r="I994" i="6"/>
  <c r="L994" i="6" s="1"/>
  <c r="I992" i="8"/>
  <c r="L992" i="8" s="1"/>
  <c r="I991" i="11"/>
  <c r="L991" i="11" s="1"/>
  <c r="I990" i="8"/>
  <c r="L990" i="8" s="1"/>
  <c r="I990" i="6"/>
  <c r="L990" i="6"/>
  <c r="I988" i="8"/>
  <c r="L988" i="8" s="1"/>
  <c r="I988" i="6"/>
  <c r="L988" i="6" s="1"/>
  <c r="I987" i="11"/>
  <c r="L987" i="11" s="1"/>
  <c r="I986" i="8"/>
  <c r="L986" i="8" s="1"/>
  <c r="I986" i="6"/>
  <c r="L986" i="6" s="1"/>
  <c r="I984" i="8"/>
  <c r="L984" i="8" s="1"/>
  <c r="I983" i="11"/>
  <c r="L983" i="11" s="1"/>
  <c r="I982" i="8"/>
  <c r="L982" i="8" s="1"/>
  <c r="I982" i="6"/>
  <c r="L982" i="6" s="1"/>
  <c r="I980" i="8"/>
  <c r="L980" i="8" s="1"/>
  <c r="I980" i="6"/>
  <c r="L980" i="6" s="1"/>
  <c r="I979" i="11"/>
  <c r="L979" i="11" s="1"/>
  <c r="I978" i="8"/>
  <c r="L978" i="8" s="1"/>
  <c r="I976" i="8"/>
  <c r="L976" i="8" s="1"/>
  <c r="I976" i="6"/>
  <c r="L976" i="6"/>
  <c r="I975" i="11"/>
  <c r="L975" i="11" s="1"/>
  <c r="I974" i="8"/>
  <c r="L974" i="8" s="1"/>
  <c r="I974" i="6"/>
  <c r="L974" i="6" s="1"/>
  <c r="I972" i="8"/>
  <c r="L972" i="8" s="1"/>
  <c r="I972" i="6"/>
  <c r="L972" i="6" s="1"/>
  <c r="I971" i="11"/>
  <c r="L971" i="11" s="1"/>
  <c r="I970" i="8"/>
  <c r="L970" i="8" s="1"/>
  <c r="I970" i="6"/>
  <c r="L970" i="6"/>
  <c r="I968" i="8"/>
  <c r="L968" i="8" s="1"/>
  <c r="I966" i="8"/>
  <c r="L966" i="8" s="1"/>
  <c r="I966" i="6"/>
  <c r="L966" i="6"/>
  <c r="I964" i="8"/>
  <c r="L964" i="8" s="1"/>
  <c r="I964" i="6"/>
  <c r="L964" i="6" s="1"/>
  <c r="I963" i="11"/>
  <c r="L963" i="11" s="1"/>
  <c r="I962" i="8"/>
  <c r="L962" i="8" s="1"/>
  <c r="I962" i="6"/>
  <c r="L962" i="6" s="1"/>
  <c r="I960" i="8"/>
  <c r="L960" i="8" s="1"/>
  <c r="I960" i="6"/>
  <c r="L960" i="6" s="1"/>
  <c r="I959" i="11"/>
  <c r="L959" i="11" s="1"/>
  <c r="I958" i="8"/>
  <c r="L958" i="8" s="1"/>
  <c r="I958" i="6"/>
  <c r="L958" i="6" s="1"/>
  <c r="I956" i="8"/>
  <c r="L956" i="8" s="1"/>
  <c r="I956" i="6"/>
  <c r="L956" i="6"/>
  <c r="I954" i="6"/>
  <c r="L954" i="6" s="1"/>
  <c r="I952" i="8"/>
  <c r="L952" i="8" s="1"/>
  <c r="I952" i="6"/>
  <c r="L952" i="6" s="1"/>
  <c r="I951" i="11"/>
  <c r="L951" i="11" s="1"/>
  <c r="I950" i="8"/>
  <c r="L950" i="8" s="1"/>
  <c r="L950" i="6"/>
  <c r="I948" i="8"/>
  <c r="L948" i="8" s="1"/>
  <c r="I948" i="6"/>
  <c r="L948" i="6" s="1"/>
  <c r="I947" i="11"/>
  <c r="L947" i="11" s="1"/>
  <c r="I946" i="8"/>
  <c r="L946" i="8"/>
  <c r="I946" i="6"/>
  <c r="L946" i="6" s="1"/>
  <c r="I943" i="11"/>
  <c r="L943" i="11" s="1"/>
  <c r="I942" i="8"/>
  <c r="L942" i="8" s="1"/>
  <c r="I942" i="6"/>
  <c r="L942" i="6" s="1"/>
  <c r="I940" i="8"/>
  <c r="L940" i="8" s="1"/>
  <c r="I940" i="6"/>
  <c r="L940" i="6"/>
  <c r="I939" i="11"/>
  <c r="L939" i="11" s="1"/>
  <c r="I938" i="8"/>
  <c r="L938" i="8" s="1"/>
  <c r="I938" i="6"/>
  <c r="L938" i="6" s="1"/>
  <c r="I936" i="8"/>
  <c r="L936" i="8" s="1"/>
  <c r="I936" i="6"/>
  <c r="L936" i="6" s="1"/>
  <c r="I935" i="11"/>
  <c r="L935" i="11" s="1"/>
  <c r="I934" i="8"/>
  <c r="L934" i="8" s="1"/>
  <c r="I934" i="6"/>
  <c r="L934" i="6" s="1"/>
  <c r="I932" i="8"/>
  <c r="L932" i="8" s="1"/>
  <c r="I932" i="6"/>
  <c r="L932" i="6" s="1"/>
  <c r="I931" i="11"/>
  <c r="L931" i="11" s="1"/>
  <c r="I930" i="8"/>
  <c r="L930" i="8"/>
  <c r="I930" i="6"/>
  <c r="L930" i="6" s="1"/>
  <c r="I928" i="8"/>
  <c r="L928" i="8" s="1"/>
  <c r="I928" i="6"/>
  <c r="L928" i="6" s="1"/>
  <c r="I927" i="11"/>
  <c r="L927" i="11" s="1"/>
  <c r="I926" i="8"/>
  <c r="L926" i="8" s="1"/>
  <c r="I926" i="6"/>
  <c r="L926" i="6" s="1"/>
  <c r="I924" i="8"/>
  <c r="L924" i="8" s="1"/>
  <c r="I924" i="6"/>
  <c r="L924" i="6"/>
  <c r="I923" i="11"/>
  <c r="L923" i="11" s="1"/>
  <c r="I922" i="8"/>
  <c r="L922" i="8" s="1"/>
  <c r="I922" i="6"/>
  <c r="L922" i="6" s="1"/>
  <c r="I920" i="8"/>
  <c r="L920" i="8" s="1"/>
  <c r="I920" i="6"/>
  <c r="L920" i="6" s="1"/>
  <c r="I919" i="11"/>
  <c r="L919" i="11" s="1"/>
  <c r="I918" i="8"/>
  <c r="L918" i="8" s="1"/>
  <c r="I918" i="6"/>
  <c r="L918" i="6" s="1"/>
  <c r="I916" i="8"/>
  <c r="L916" i="8" s="1"/>
  <c r="I916" i="6"/>
  <c r="L916" i="6" s="1"/>
  <c r="I915" i="11"/>
  <c r="L915" i="11" s="1"/>
  <c r="I914" i="8"/>
  <c r="L914" i="8"/>
  <c r="I914" i="6"/>
  <c r="L914" i="6" s="1"/>
  <c r="I912" i="8"/>
  <c r="L912" i="8" s="1"/>
  <c r="I912" i="6"/>
  <c r="L912" i="6" s="1"/>
  <c r="I911" i="11"/>
  <c r="L911" i="11" s="1"/>
  <c r="I910" i="8"/>
  <c r="L910" i="8" s="1"/>
  <c r="I910" i="6"/>
  <c r="L910" i="6" s="1"/>
  <c r="I908" i="8"/>
  <c r="L908" i="8" s="1"/>
  <c r="I908" i="6"/>
  <c r="L908" i="6" s="1"/>
  <c r="I907" i="11"/>
  <c r="L907" i="11" s="1"/>
  <c r="I906" i="8"/>
  <c r="L906" i="8" s="1"/>
  <c r="I906" i="6"/>
  <c r="L906" i="6" s="1"/>
  <c r="I904" i="8"/>
  <c r="L904" i="8"/>
  <c r="I904" i="6"/>
  <c r="L904" i="6" s="1"/>
  <c r="I903" i="11"/>
  <c r="L903" i="11" s="1"/>
  <c r="I902" i="8"/>
  <c r="L902" i="8" s="1"/>
  <c r="I902" i="6"/>
  <c r="L902" i="6" s="1"/>
  <c r="I900" i="8"/>
  <c r="L900" i="8" s="1"/>
  <c r="I900" i="6"/>
  <c r="L900" i="6" s="1"/>
  <c r="I899" i="11"/>
  <c r="L899" i="11" s="1"/>
  <c r="I898" i="8"/>
  <c r="L898" i="8"/>
  <c r="I898" i="6"/>
  <c r="L898" i="6" s="1"/>
  <c r="I896" i="8"/>
  <c r="L896" i="8" s="1"/>
  <c r="I896" i="6"/>
  <c r="L896" i="6" s="1"/>
  <c r="I895" i="11"/>
  <c r="L895" i="11" s="1"/>
  <c r="I894" i="8"/>
  <c r="L894" i="8" s="1"/>
  <c r="I894" i="6"/>
  <c r="L894" i="6" s="1"/>
  <c r="I892" i="8"/>
  <c r="L892" i="8" s="1"/>
  <c r="I892" i="6"/>
  <c r="L892" i="6" s="1"/>
  <c r="I891" i="11"/>
  <c r="L891" i="11" s="1"/>
  <c r="I890" i="8"/>
  <c r="L890" i="8" s="1"/>
  <c r="I890" i="6"/>
  <c r="L890" i="6" s="1"/>
  <c r="I888" i="8"/>
  <c r="L888" i="8"/>
  <c r="I888" i="6"/>
  <c r="L888" i="6" s="1"/>
  <c r="I887" i="11"/>
  <c r="L887" i="11" s="1"/>
  <c r="I886" i="8"/>
  <c r="L886" i="8" s="1"/>
  <c r="I884" i="8"/>
  <c r="L884" i="8" s="1"/>
  <c r="I884" i="6"/>
  <c r="L884" i="6" s="1"/>
  <c r="I883" i="11"/>
  <c r="L883" i="11" s="1"/>
  <c r="I882" i="8"/>
  <c r="L882" i="8"/>
  <c r="I882" i="6"/>
  <c r="L882" i="6" s="1"/>
  <c r="I880" i="8"/>
  <c r="L880" i="8" s="1"/>
  <c r="I880" i="6"/>
  <c r="L880" i="6" s="1"/>
  <c r="I879" i="11"/>
  <c r="L879" i="11" s="1"/>
  <c r="I878" i="8"/>
  <c r="L878" i="8" s="1"/>
  <c r="I878" i="6"/>
  <c r="L878" i="6" s="1"/>
  <c r="I877" i="8"/>
  <c r="L877" i="8" s="1"/>
  <c r="I877" i="6"/>
  <c r="L877" i="6" s="1"/>
  <c r="I876" i="11"/>
  <c r="L876" i="11" s="1"/>
  <c r="I875" i="8"/>
  <c r="L875" i="8" s="1"/>
  <c r="I875" i="6"/>
  <c r="L875" i="6" s="1"/>
  <c r="I873" i="8"/>
  <c r="L873" i="8" s="1"/>
  <c r="I873" i="6"/>
  <c r="L873" i="6" s="1"/>
  <c r="I872" i="11"/>
  <c r="L872" i="11" s="1"/>
  <c r="I871" i="8"/>
  <c r="L871" i="8" s="1"/>
  <c r="I871" i="6"/>
  <c r="L871" i="6"/>
  <c r="I869" i="8"/>
  <c r="L869" i="8" s="1"/>
  <c r="I869" i="6"/>
  <c r="L869" i="6" s="1"/>
  <c r="I868" i="11"/>
  <c r="L868" i="11" s="1"/>
  <c r="I867" i="8"/>
  <c r="L867" i="8"/>
  <c r="I867" i="6"/>
  <c r="L867" i="6" s="1"/>
  <c r="I865" i="8"/>
  <c r="L865" i="8" s="1"/>
  <c r="I865" i="6"/>
  <c r="L865" i="6" s="1"/>
  <c r="I864" i="11"/>
  <c r="L864" i="11" s="1"/>
  <c r="I863" i="8"/>
  <c r="L863" i="8" s="1"/>
  <c r="I863" i="6"/>
  <c r="L863" i="6" s="1"/>
  <c r="I861" i="8"/>
  <c r="L861" i="8" s="1"/>
  <c r="I861" i="6"/>
  <c r="L861" i="6" s="1"/>
  <c r="I860" i="11"/>
  <c r="L860" i="11" s="1"/>
  <c r="I859" i="8"/>
  <c r="L859" i="8" s="1"/>
  <c r="I859" i="6"/>
  <c r="L859" i="6" s="1"/>
  <c r="I857" i="8"/>
  <c r="L857" i="8"/>
  <c r="I857" i="6"/>
  <c r="L857" i="6" s="1"/>
  <c r="I856" i="11"/>
  <c r="L856" i="11" s="1"/>
  <c r="I855" i="8"/>
  <c r="L855" i="8" s="1"/>
  <c r="I855" i="6"/>
  <c r="L855" i="6"/>
  <c r="I853" i="8"/>
  <c r="L853" i="8" s="1"/>
  <c r="I853" i="6"/>
  <c r="L853" i="6" s="1"/>
  <c r="I851" i="8"/>
  <c r="L851" i="8"/>
  <c r="I851" i="6"/>
  <c r="L851" i="6" s="1"/>
  <c r="I849" i="11"/>
  <c r="L849" i="11" s="1"/>
  <c r="I847" i="6"/>
  <c r="L847" i="6"/>
  <c r="I846" i="8"/>
  <c r="L846" i="8" s="1"/>
  <c r="I845" i="6"/>
  <c r="L845" i="6" s="1"/>
  <c r="I844" i="6"/>
  <c r="L844" i="6" s="1"/>
  <c r="I843" i="8"/>
  <c r="L843" i="8" s="1"/>
  <c r="I842" i="11"/>
  <c r="L842" i="11" s="1"/>
  <c r="I841" i="6"/>
  <c r="L841" i="6" s="1"/>
  <c r="I840" i="6"/>
  <c r="L840" i="6" s="1"/>
  <c r="I839" i="8"/>
  <c r="L839" i="8"/>
  <c r="I838" i="11"/>
  <c r="L838" i="11" s="1"/>
  <c r="I837" i="6"/>
  <c r="L837" i="6" s="1"/>
  <c r="I836" i="6"/>
  <c r="L836" i="6" s="1"/>
  <c r="I835" i="8"/>
  <c r="L835" i="8" s="1"/>
  <c r="I834" i="11"/>
  <c r="L834" i="11" s="1"/>
  <c r="I833" i="6"/>
  <c r="L833" i="6" s="1"/>
  <c r="I831" i="8"/>
  <c r="L831" i="8" s="1"/>
  <c r="I829" i="6"/>
  <c r="L829" i="6" s="1"/>
  <c r="I828" i="6"/>
  <c r="L828" i="6" s="1"/>
  <c r="I827" i="8"/>
  <c r="L827" i="8" s="1"/>
  <c r="I826" i="11"/>
  <c r="L826" i="11" s="1"/>
  <c r="I825" i="6"/>
  <c r="L825" i="6" s="1"/>
  <c r="I822" i="8"/>
  <c r="L822" i="8" s="1"/>
  <c r="I821" i="11"/>
  <c r="L821" i="11"/>
  <c r="I820" i="6"/>
  <c r="L820" i="6" s="1"/>
  <c r="I819" i="6"/>
  <c r="L819" i="6" s="1"/>
  <c r="I818" i="8"/>
  <c r="L818" i="8" s="1"/>
  <c r="I817" i="11"/>
  <c r="L817" i="11" s="1"/>
  <c r="I816" i="6"/>
  <c r="L816" i="6" s="1"/>
  <c r="I815" i="6"/>
  <c r="L815" i="6" s="1"/>
  <c r="I814" i="8"/>
  <c r="L814" i="8" s="1"/>
  <c r="I813" i="11"/>
  <c r="L813" i="11" s="1"/>
  <c r="I812" i="6"/>
  <c r="L812" i="6" s="1"/>
  <c r="I811" i="6"/>
  <c r="L811" i="6" s="1"/>
  <c r="I810" i="8"/>
  <c r="L810" i="8" s="1"/>
  <c r="I809" i="11"/>
  <c r="L809" i="11"/>
  <c r="I808" i="6"/>
  <c r="L808" i="6" s="1"/>
  <c r="I807" i="6"/>
  <c r="L807" i="6" s="1"/>
  <c r="I806" i="8"/>
  <c r="L806" i="8" s="1"/>
  <c r="I805" i="6"/>
  <c r="L805" i="6"/>
  <c r="I804" i="8"/>
  <c r="L804" i="8" s="1"/>
  <c r="I803" i="11"/>
  <c r="L803" i="11" s="1"/>
  <c r="I802" i="6"/>
  <c r="L802" i="6" s="1"/>
  <c r="I801" i="6"/>
  <c r="L801" i="6" s="1"/>
  <c r="I800" i="8"/>
  <c r="L800" i="8" s="1"/>
  <c r="I799" i="11"/>
  <c r="L799" i="11" s="1"/>
  <c r="I798" i="6"/>
  <c r="L798" i="6" s="1"/>
  <c r="I797" i="6"/>
  <c r="L797" i="6" s="1"/>
  <c r="I796" i="8"/>
  <c r="L796" i="8" s="1"/>
  <c r="K796" i="10"/>
  <c r="N796" i="10" s="1"/>
  <c r="L796" i="11"/>
  <c r="I795" i="11"/>
  <c r="L795" i="11" s="1"/>
  <c r="I794" i="6"/>
  <c r="L794" i="6" s="1"/>
  <c r="I793" i="6"/>
  <c r="L793" i="6" s="1"/>
  <c r="I792" i="8"/>
  <c r="L792" i="8" s="1"/>
  <c r="I791" i="11"/>
  <c r="L791" i="11"/>
  <c r="I790" i="6"/>
  <c r="L790" i="6" s="1"/>
  <c r="I789" i="6"/>
  <c r="L789" i="6" s="1"/>
  <c r="I788" i="8"/>
  <c r="L788" i="8" s="1"/>
  <c r="K788" i="10"/>
  <c r="N788" i="10" s="1"/>
  <c r="L788" i="11"/>
  <c r="I787" i="11"/>
  <c r="L787" i="11" s="1"/>
  <c r="I786" i="6"/>
  <c r="L786" i="6" s="1"/>
  <c r="I785" i="11"/>
  <c r="L785" i="11" s="1"/>
  <c r="I784" i="6"/>
  <c r="L784" i="6" s="1"/>
  <c r="I783" i="6"/>
  <c r="L783" i="6" s="1"/>
  <c r="P1010" i="17"/>
  <c r="I1009" i="9"/>
  <c r="I1007" i="9"/>
  <c r="I1005" i="9"/>
  <c r="I1003" i="9"/>
  <c r="I1001" i="9"/>
  <c r="I999" i="9"/>
  <c r="I997" i="9"/>
  <c r="I995" i="9"/>
  <c r="L995" i="9" s="1"/>
  <c r="I993" i="9"/>
  <c r="I991" i="9"/>
  <c r="I989" i="9"/>
  <c r="I987" i="9"/>
  <c r="L987" i="9" s="1"/>
  <c r="I984" i="9"/>
  <c r="I983" i="9"/>
  <c r="I931" i="9"/>
  <c r="I925" i="9"/>
  <c r="L925" i="9" s="1"/>
  <c r="I921" i="9"/>
  <c r="I919" i="9"/>
  <c r="I917" i="9"/>
  <c r="I915" i="9"/>
  <c r="L915" i="9" s="1"/>
  <c r="I913" i="9"/>
  <c r="I911" i="9"/>
  <c r="I909" i="9"/>
  <c r="I907" i="9"/>
  <c r="L907" i="9" s="1"/>
  <c r="I905" i="9"/>
  <c r="I903" i="9"/>
  <c r="I901" i="9"/>
  <c r="I899" i="9"/>
  <c r="L899" i="9" s="1"/>
  <c r="I897" i="9"/>
  <c r="I895" i="9"/>
  <c r="I893" i="9"/>
  <c r="I891" i="9"/>
  <c r="I889" i="9"/>
  <c r="I887" i="9"/>
  <c r="I885" i="9"/>
  <c r="I929" i="9"/>
  <c r="L929" i="9" s="1"/>
  <c r="I928" i="9"/>
  <c r="I927" i="9"/>
  <c r="I923" i="9"/>
  <c r="I922" i="9"/>
  <c r="L922" i="9" s="1"/>
  <c r="I920" i="9"/>
  <c r="I918" i="9"/>
  <c r="I916" i="9"/>
  <c r="I914" i="9"/>
  <c r="L914" i="9" s="1"/>
  <c r="I912" i="9"/>
  <c r="I910" i="9"/>
  <c r="I908" i="9"/>
  <c r="I906" i="9"/>
  <c r="I904" i="9"/>
  <c r="I902" i="9"/>
  <c r="I900" i="9"/>
  <c r="I898" i="9"/>
  <c r="L898" i="9" s="1"/>
  <c r="I894" i="9"/>
  <c r="I892" i="9"/>
  <c r="I890" i="9"/>
  <c r="I888" i="9"/>
  <c r="L888" i="9" s="1"/>
  <c r="I883" i="9"/>
  <c r="I881" i="9"/>
  <c r="I874" i="9"/>
  <c r="I870" i="9"/>
  <c r="I866" i="9"/>
  <c r="I862" i="9"/>
  <c r="I858" i="9"/>
  <c r="I847" i="9"/>
  <c r="L847" i="9" s="1"/>
  <c r="I846" i="9"/>
  <c r="I843" i="9"/>
  <c r="I839" i="9"/>
  <c r="I835" i="9"/>
  <c r="L835" i="9" s="1"/>
  <c r="I831" i="9"/>
  <c r="I827" i="9"/>
  <c r="I822" i="9"/>
  <c r="I818" i="9"/>
  <c r="L818" i="9" s="1"/>
  <c r="I814" i="9"/>
  <c r="I806" i="9"/>
  <c r="I1058" i="9"/>
  <c r="I1056" i="9"/>
  <c r="L1056" i="9" s="1"/>
  <c r="I1055" i="9"/>
  <c r="I1053" i="9"/>
  <c r="I1051" i="9"/>
  <c r="I1048" i="9"/>
  <c r="I1046" i="9"/>
  <c r="I1044" i="9"/>
  <c r="I1042" i="9"/>
  <c r="I1040" i="9"/>
  <c r="L1040" i="9" s="1"/>
  <c r="I1038" i="9"/>
  <c r="I1036" i="9"/>
  <c r="I1034" i="9"/>
  <c r="I1032" i="9"/>
  <c r="L1032" i="9" s="1"/>
  <c r="I1030" i="9"/>
  <c r="I1028" i="9"/>
  <c r="I1026" i="9"/>
  <c r="I981" i="9"/>
  <c r="L981" i="9" s="1"/>
  <c r="I979" i="9"/>
  <c r="I977" i="9"/>
  <c r="I975" i="9"/>
  <c r="I973" i="9"/>
  <c r="I971" i="9"/>
  <c r="I969" i="9"/>
  <c r="I967" i="9"/>
  <c r="I965" i="9"/>
  <c r="L965" i="9" s="1"/>
  <c r="I963" i="9"/>
  <c r="I961" i="9"/>
  <c r="I959" i="9"/>
  <c r="I957" i="9"/>
  <c r="L957" i="9" s="1"/>
  <c r="I955" i="9"/>
  <c r="I953" i="9"/>
  <c r="I951" i="9"/>
  <c r="I949" i="9"/>
  <c r="L949" i="9" s="1"/>
  <c r="I947" i="9"/>
  <c r="I945" i="9"/>
  <c r="I943" i="9"/>
  <c r="I941" i="9"/>
  <c r="I939" i="9"/>
  <c r="I937" i="9"/>
  <c r="I935" i="9"/>
  <c r="I933" i="9"/>
  <c r="I879" i="9"/>
  <c r="I876" i="9"/>
  <c r="I872" i="9"/>
  <c r="I871" i="9"/>
  <c r="L871" i="9" s="1"/>
  <c r="I868" i="9"/>
  <c r="I867" i="9"/>
  <c r="I864" i="9"/>
  <c r="I863" i="9"/>
  <c r="I860" i="9"/>
  <c r="I856" i="9"/>
  <c r="I855" i="9"/>
  <c r="I852" i="9"/>
  <c r="L852" i="9" s="1"/>
  <c r="I851" i="9"/>
  <c r="I850" i="9"/>
  <c r="I849" i="9"/>
  <c r="I848" i="9"/>
  <c r="L848" i="9" s="1"/>
  <c r="I845" i="9"/>
  <c r="I844" i="9"/>
  <c r="I841" i="9"/>
  <c r="I840" i="9"/>
  <c r="L840" i="9" s="1"/>
  <c r="I837" i="9"/>
  <c r="I836" i="9"/>
  <c r="I833" i="9"/>
  <c r="I829" i="9"/>
  <c r="L829" i="9" s="1"/>
  <c r="I825" i="9"/>
  <c r="I820" i="9"/>
  <c r="I819" i="9"/>
  <c r="I816" i="9"/>
  <c r="L816" i="9" s="1"/>
  <c r="I811" i="9"/>
  <c r="I1023" i="9"/>
  <c r="I1019" i="9"/>
  <c r="I1017" i="9"/>
  <c r="I1015" i="9"/>
  <c r="I810" i="9"/>
  <c r="I809" i="9"/>
  <c r="I808" i="9"/>
  <c r="L808" i="9" s="1"/>
  <c r="I807" i="9"/>
  <c r="I805" i="9"/>
  <c r="I804" i="9"/>
  <c r="I803" i="9"/>
  <c r="L803" i="9" s="1"/>
  <c r="I802" i="9"/>
  <c r="I801" i="9"/>
  <c r="I800" i="9"/>
  <c r="I799" i="9"/>
  <c r="L799" i="9" s="1"/>
  <c r="I798" i="9"/>
  <c r="I797" i="9"/>
  <c r="I796" i="9"/>
  <c r="I795" i="9"/>
  <c r="L795" i="9" s="1"/>
  <c r="I794" i="9"/>
  <c r="I793" i="9"/>
  <c r="I792" i="9"/>
  <c r="I791" i="9"/>
  <c r="L791" i="9" s="1"/>
  <c r="I790" i="9"/>
  <c r="I789" i="9"/>
  <c r="I788" i="9"/>
  <c r="I787" i="9"/>
  <c r="L787" i="9" s="1"/>
  <c r="I786" i="9"/>
  <c r="I785" i="9"/>
  <c r="I784" i="9"/>
  <c r="I783" i="9"/>
  <c r="L783" i="9" s="1"/>
  <c r="L1010" i="3"/>
  <c r="O1010" i="3" s="1"/>
  <c r="D1012" i="22" s="1"/>
  <c r="L1009" i="3"/>
  <c r="O1009" i="3" s="1"/>
  <c r="D1011" i="22" s="1"/>
  <c r="L1008" i="3"/>
  <c r="O1008" i="3" s="1"/>
  <c r="D1010" i="22" s="1"/>
  <c r="L1007" i="3"/>
  <c r="O1007" i="3" s="1"/>
  <c r="D1009" i="22" s="1"/>
  <c r="L1006" i="3"/>
  <c r="O1006" i="3" s="1"/>
  <c r="D1008" i="22" s="1"/>
  <c r="L1005" i="3"/>
  <c r="O1005" i="3" s="1"/>
  <c r="D1007" i="22" s="1"/>
  <c r="L1004" i="3"/>
  <c r="O1004" i="3" s="1"/>
  <c r="D1006" i="22" s="1"/>
  <c r="L1003" i="3"/>
  <c r="O1003" i="3" s="1"/>
  <c r="D1005" i="22" s="1"/>
  <c r="L1002" i="3"/>
  <c r="O1002" i="3" s="1"/>
  <c r="D1004" i="22" s="1"/>
  <c r="L1001" i="3"/>
  <c r="O1001" i="3" s="1"/>
  <c r="D1003" i="22" s="1"/>
  <c r="L1000" i="3"/>
  <c r="O1000" i="3" s="1"/>
  <c r="D1002" i="22" s="1"/>
  <c r="L999" i="3"/>
  <c r="O999" i="3"/>
  <c r="D1001" i="22" s="1"/>
  <c r="L998" i="3"/>
  <c r="O998" i="3" s="1"/>
  <c r="D1000" i="22" s="1"/>
  <c r="L997" i="3"/>
  <c r="O997" i="3" s="1"/>
  <c r="D999" i="22" s="1"/>
  <c r="L996" i="3"/>
  <c r="O996" i="3" s="1"/>
  <c r="D998" i="22" s="1"/>
  <c r="L995" i="3"/>
  <c r="O995" i="3" s="1"/>
  <c r="D997" i="22" s="1"/>
  <c r="L994" i="3"/>
  <c r="O994" i="3" s="1"/>
  <c r="D996" i="22" s="1"/>
  <c r="L993" i="3"/>
  <c r="O993" i="3" s="1"/>
  <c r="D995" i="22" s="1"/>
  <c r="L992" i="3"/>
  <c r="O992" i="3" s="1"/>
  <c r="D994" i="22" s="1"/>
  <c r="L991" i="3"/>
  <c r="O991" i="3" s="1"/>
  <c r="D993" i="22" s="1"/>
  <c r="L990" i="3"/>
  <c r="O990" i="3" s="1"/>
  <c r="D992" i="22" s="1"/>
  <c r="L989" i="3"/>
  <c r="O989" i="3" s="1"/>
  <c r="D991" i="22" s="1"/>
  <c r="L988" i="3"/>
  <c r="O988" i="3" s="1"/>
  <c r="D990" i="22" s="1"/>
  <c r="L987" i="3"/>
  <c r="O987" i="3" s="1"/>
  <c r="D989" i="22" s="1"/>
  <c r="L986" i="3"/>
  <c r="O986" i="3" s="1"/>
  <c r="D988" i="22" s="1"/>
  <c r="L985" i="3"/>
  <c r="O985" i="3"/>
  <c r="D987" i="22" s="1"/>
  <c r="L984" i="3"/>
  <c r="O984" i="3" s="1"/>
  <c r="D986" i="22" s="1"/>
  <c r="L983" i="3"/>
  <c r="O983" i="3"/>
  <c r="D985" i="22" s="1"/>
  <c r="L982" i="3"/>
  <c r="O982" i="3" s="1"/>
  <c r="D984" i="22" s="1"/>
  <c r="L981" i="3"/>
  <c r="O981" i="3" s="1"/>
  <c r="D983" i="22" s="1"/>
  <c r="L980" i="3"/>
  <c r="O980" i="3" s="1"/>
  <c r="D982" i="22" s="1"/>
  <c r="L979" i="3"/>
  <c r="O979" i="3"/>
  <c r="D981" i="22" s="1"/>
  <c r="L978" i="3"/>
  <c r="O978" i="3" s="1"/>
  <c r="D980" i="22" s="1"/>
  <c r="L977" i="3"/>
  <c r="O977" i="3" s="1"/>
  <c r="D979" i="22" s="1"/>
  <c r="L976" i="3"/>
  <c r="O976" i="3" s="1"/>
  <c r="D978" i="22" s="1"/>
  <c r="L975" i="3"/>
  <c r="O975" i="3" s="1"/>
  <c r="D977" i="22" s="1"/>
  <c r="L974" i="3"/>
  <c r="O974" i="3" s="1"/>
  <c r="D976" i="22" s="1"/>
  <c r="L973" i="3"/>
  <c r="O973" i="3" s="1"/>
  <c r="D975" i="22" s="1"/>
  <c r="L972" i="3"/>
  <c r="O972" i="3" s="1"/>
  <c r="D974" i="22" s="1"/>
  <c r="L971" i="3"/>
  <c r="O971" i="3" s="1"/>
  <c r="D973" i="22" s="1"/>
  <c r="L970" i="3"/>
  <c r="O970" i="3" s="1"/>
  <c r="D972" i="22" s="1"/>
  <c r="L969" i="3"/>
  <c r="O969" i="3"/>
  <c r="D971" i="22" s="1"/>
  <c r="L968" i="3"/>
  <c r="O968" i="3" s="1"/>
  <c r="D970" i="22" s="1"/>
  <c r="L967" i="3"/>
  <c r="O967" i="3"/>
  <c r="D969" i="22" s="1"/>
  <c r="L966" i="3"/>
  <c r="O966" i="3" s="1"/>
  <c r="D968" i="22" s="1"/>
  <c r="L965" i="3"/>
  <c r="O965" i="3" s="1"/>
  <c r="D967" i="22" s="1"/>
  <c r="L964" i="3"/>
  <c r="O964" i="3" s="1"/>
  <c r="D966" i="22" s="1"/>
  <c r="L963" i="3"/>
  <c r="O963" i="3"/>
  <c r="D965" i="22" s="1"/>
  <c r="L962" i="3"/>
  <c r="O962" i="3" s="1"/>
  <c r="D964" i="22" s="1"/>
  <c r="L961" i="3"/>
  <c r="O961" i="3" s="1"/>
  <c r="D963" i="22" s="1"/>
  <c r="L960" i="3"/>
  <c r="O960" i="3" s="1"/>
  <c r="D962" i="22" s="1"/>
  <c r="L959" i="3"/>
  <c r="O959" i="3" s="1"/>
  <c r="D961" i="22" s="1"/>
  <c r="L958" i="3"/>
  <c r="O958" i="3" s="1"/>
  <c r="D960" i="22" s="1"/>
  <c r="L957" i="3"/>
  <c r="O957" i="3" s="1"/>
  <c r="D959" i="22" s="1"/>
  <c r="L956" i="3"/>
  <c r="O956" i="3" s="1"/>
  <c r="D958" i="22" s="1"/>
  <c r="L955" i="3"/>
  <c r="O955" i="3" s="1"/>
  <c r="D957" i="22" s="1"/>
  <c r="L954" i="3"/>
  <c r="O954" i="3" s="1"/>
  <c r="D956" i="22" s="1"/>
  <c r="L953" i="3"/>
  <c r="O953" i="3"/>
  <c r="D955" i="22" s="1"/>
  <c r="L952" i="3"/>
  <c r="O952" i="3" s="1"/>
  <c r="D954" i="22" s="1"/>
  <c r="L951" i="3"/>
  <c r="O951" i="3" s="1"/>
  <c r="D953" i="22" s="1"/>
  <c r="L950" i="3"/>
  <c r="O950" i="3" s="1"/>
  <c r="D952" i="22" s="1"/>
  <c r="L949" i="3"/>
  <c r="O949" i="3" s="1"/>
  <c r="D951" i="22" s="1"/>
  <c r="L948" i="3"/>
  <c r="O948" i="3" s="1"/>
  <c r="D950" i="22" s="1"/>
  <c r="L947" i="3"/>
  <c r="O947" i="3"/>
  <c r="D949" i="22" s="1"/>
  <c r="L946" i="3"/>
  <c r="O946" i="3" s="1"/>
  <c r="D948" i="22" s="1"/>
  <c r="L945" i="3"/>
  <c r="O945" i="3" s="1"/>
  <c r="D947" i="22" s="1"/>
  <c r="L944" i="3"/>
  <c r="O944" i="3" s="1"/>
  <c r="D946" i="22" s="1"/>
  <c r="L943" i="3"/>
  <c r="O943" i="3" s="1"/>
  <c r="D945" i="22" s="1"/>
  <c r="L942" i="3"/>
  <c r="O942" i="3" s="1"/>
  <c r="D944" i="22" s="1"/>
  <c r="L941" i="3"/>
  <c r="O941" i="3" s="1"/>
  <c r="D943" i="22" s="1"/>
  <c r="L940" i="3"/>
  <c r="O940" i="3" s="1"/>
  <c r="D942" i="22" s="1"/>
  <c r="L939" i="3"/>
  <c r="O939" i="3" s="1"/>
  <c r="D941" i="22" s="1"/>
  <c r="L938" i="3"/>
  <c r="O938" i="3" s="1"/>
  <c r="D940" i="22" s="1"/>
  <c r="L937" i="3"/>
  <c r="O937" i="3" s="1"/>
  <c r="D939" i="22" s="1"/>
  <c r="L936" i="3"/>
  <c r="O936" i="3" s="1"/>
  <c r="D938" i="22" s="1"/>
  <c r="L935" i="3"/>
  <c r="O935" i="3"/>
  <c r="D937" i="22" s="1"/>
  <c r="L934" i="3"/>
  <c r="O934" i="3" s="1"/>
  <c r="D936" i="22" s="1"/>
  <c r="L933" i="3"/>
  <c r="O933" i="3" s="1"/>
  <c r="D935" i="22" s="1"/>
  <c r="I64" i="8"/>
  <c r="L64" i="8" s="1"/>
  <c r="I63" i="6"/>
  <c r="I62" i="8"/>
  <c r="I61" i="6"/>
  <c r="I60" i="8"/>
  <c r="L60" i="8" s="1"/>
  <c r="I59" i="6"/>
  <c r="I58" i="8"/>
  <c r="L58" i="8" s="1"/>
  <c r="I58" i="6"/>
  <c r="L58" i="6" s="1"/>
  <c r="I58" i="11"/>
  <c r="L58" i="11" s="1"/>
  <c r="I57" i="6"/>
  <c r="I56" i="8"/>
  <c r="I55" i="6"/>
  <c r="L55" i="6" s="1"/>
  <c r="I54" i="8"/>
  <c r="L54" i="8"/>
  <c r="I54" i="6"/>
  <c r="L54" i="6" s="1"/>
  <c r="I54" i="11"/>
  <c r="L54" i="11"/>
  <c r="I52" i="6"/>
  <c r="I51" i="8"/>
  <c r="I50" i="11"/>
  <c r="I48" i="6"/>
  <c r="I47" i="8"/>
  <c r="I46" i="11"/>
  <c r="I44" i="6"/>
  <c r="I43" i="8"/>
  <c r="I42" i="11"/>
  <c r="I40" i="6"/>
  <c r="L40" i="6" s="1"/>
  <c r="I39" i="8"/>
  <c r="I38" i="11"/>
  <c r="I36" i="6"/>
  <c r="I35" i="8"/>
  <c r="I34" i="11"/>
  <c r="I32" i="6"/>
  <c r="I31" i="8"/>
  <c r="I30" i="11"/>
  <c r="I28" i="6"/>
  <c r="I27" i="8"/>
  <c r="I26" i="11"/>
  <c r="I24" i="6"/>
  <c r="L24" i="6" s="1"/>
  <c r="I23" i="8"/>
  <c r="I22" i="11"/>
  <c r="I20" i="6"/>
  <c r="I19" i="8"/>
  <c r="I18" i="11"/>
  <c r="I16" i="6"/>
  <c r="I15" i="8"/>
  <c r="I14" i="11"/>
  <c r="L14" i="11" s="1"/>
  <c r="I12" i="6"/>
  <c r="I11" i="8"/>
  <c r="I10" i="11"/>
  <c r="I8" i="6"/>
  <c r="L8" i="6" s="1"/>
  <c r="I7" i="8"/>
  <c r="M1059" i="12"/>
  <c r="R1059" i="12" s="1"/>
  <c r="I1059" i="18"/>
  <c r="M1059" i="18" s="1"/>
  <c r="I1059" i="9"/>
  <c r="M1057" i="17"/>
  <c r="P1057" i="17" s="1"/>
  <c r="M1057" i="12"/>
  <c r="R1057" i="12"/>
  <c r="I1057" i="18"/>
  <c r="M1057" i="18" s="1"/>
  <c r="I1057" i="9"/>
  <c r="M1054" i="17"/>
  <c r="P1054" i="17" s="1"/>
  <c r="M1054" i="12"/>
  <c r="R1054" i="12" s="1"/>
  <c r="I1054" i="18"/>
  <c r="M1054" i="18" s="1"/>
  <c r="I1054" i="14"/>
  <c r="L1054" i="14" s="1"/>
  <c r="I1054" i="9"/>
  <c r="M1052" i="17"/>
  <c r="P1052" i="17" s="1"/>
  <c r="I1052" i="14"/>
  <c r="L1052" i="14" s="1"/>
  <c r="M1049" i="17"/>
  <c r="P1049" i="17" s="1"/>
  <c r="I1049" i="14"/>
  <c r="L1049" i="14" s="1"/>
  <c r="I1049" i="9"/>
  <c r="M1047" i="17"/>
  <c r="P1047" i="17" s="1"/>
  <c r="M1047" i="12"/>
  <c r="R1047" i="12"/>
  <c r="I1047" i="14"/>
  <c r="L1047" i="14" s="1"/>
  <c r="I1047" i="9"/>
  <c r="M1045" i="17"/>
  <c r="P1045" i="17"/>
  <c r="I1045" i="18"/>
  <c r="M1045" i="18" s="1"/>
  <c r="I1045" i="14"/>
  <c r="L1045" i="14" s="1"/>
  <c r="I1045" i="9"/>
  <c r="M1043" i="17"/>
  <c r="P1043" i="17" s="1"/>
  <c r="M1043" i="12"/>
  <c r="R1043" i="12" s="1"/>
  <c r="I1043" i="18"/>
  <c r="M1043" i="18" s="1"/>
  <c r="I1043" i="14"/>
  <c r="L1043" i="14" s="1"/>
  <c r="I1043" i="9"/>
  <c r="L1043" i="9" s="1"/>
  <c r="M1041" i="17"/>
  <c r="P1041" i="17" s="1"/>
  <c r="M1041" i="12"/>
  <c r="R1041" i="12" s="1"/>
  <c r="I1041" i="18"/>
  <c r="M1041" i="18" s="1"/>
  <c r="I1041" i="14"/>
  <c r="L1041" i="14" s="1"/>
  <c r="I1041" i="9"/>
  <c r="M1039" i="17"/>
  <c r="P1039" i="17" s="1"/>
  <c r="M1039" i="12"/>
  <c r="R1039" i="12" s="1"/>
  <c r="I1039" i="9"/>
  <c r="M1037" i="17"/>
  <c r="P1037" i="17" s="1"/>
  <c r="M1037" i="12"/>
  <c r="R1037" i="12" s="1"/>
  <c r="I1037" i="9"/>
  <c r="M1035" i="17"/>
  <c r="P1035" i="17" s="1"/>
  <c r="M1035" i="12"/>
  <c r="R1035" i="12" s="1"/>
  <c r="I1035" i="9"/>
  <c r="M1033" i="17"/>
  <c r="P1033" i="17" s="1"/>
  <c r="M1033" i="12"/>
  <c r="R1033" i="12" s="1"/>
  <c r="I1033" i="9"/>
  <c r="M1031" i="17"/>
  <c r="P1031" i="17" s="1"/>
  <c r="M1031" i="12"/>
  <c r="R1031" i="12" s="1"/>
  <c r="I1031" i="9"/>
  <c r="M1029" i="17"/>
  <c r="P1029" i="17" s="1"/>
  <c r="M1029" i="12"/>
  <c r="R1029" i="12" s="1"/>
  <c r="I1029" i="9"/>
  <c r="L1029" i="9" s="1"/>
  <c r="M1027" i="17"/>
  <c r="P1027" i="17" s="1"/>
  <c r="E1029" i="22" s="1"/>
  <c r="M1027" i="12"/>
  <c r="R1027" i="12" s="1"/>
  <c r="I1027" i="18"/>
  <c r="M1027" i="18"/>
  <c r="I1027" i="14"/>
  <c r="L1027" i="14" s="1"/>
  <c r="I1027" i="9"/>
  <c r="M1025" i="17"/>
  <c r="P1025" i="17" s="1"/>
  <c r="M1025" i="12"/>
  <c r="R1025" i="12" s="1"/>
  <c r="I1025" i="9"/>
  <c r="L1025" i="9" s="1"/>
  <c r="M1022" i="17"/>
  <c r="P1022" i="17" s="1"/>
  <c r="M1022" i="12"/>
  <c r="R1022" i="12"/>
  <c r="I1022" i="9"/>
  <c r="M1020" i="17"/>
  <c r="P1020" i="17" s="1"/>
  <c r="M1020" i="12"/>
  <c r="R1020" i="12" s="1"/>
  <c r="I1020" i="9"/>
  <c r="L1020" i="9" s="1"/>
  <c r="M1018" i="12"/>
  <c r="R1018" i="12" s="1"/>
  <c r="I1018" i="9"/>
  <c r="L1018" i="9" s="1"/>
  <c r="M1016" i="17"/>
  <c r="P1016" i="17"/>
  <c r="M1016" i="12"/>
  <c r="R1016" i="12" s="1"/>
  <c r="I1016" i="9"/>
  <c r="L1016" i="9" s="1"/>
  <c r="M1014" i="17"/>
  <c r="P1014" i="17" s="1"/>
  <c r="M1014" i="12"/>
  <c r="R1014" i="12" s="1"/>
  <c r="I1014" i="9"/>
  <c r="J1047" i="3"/>
  <c r="K1047" i="3" s="1"/>
  <c r="M25" i="5"/>
  <c r="M23" i="5"/>
  <c r="M21" i="5"/>
  <c r="M19" i="5"/>
  <c r="P19" i="5" s="1"/>
  <c r="I21" i="22" s="1"/>
  <c r="M17" i="5"/>
  <c r="M15" i="5"/>
  <c r="M13" i="5"/>
  <c r="M11" i="5"/>
  <c r="P11" i="5" s="1"/>
  <c r="I13" i="22" s="1"/>
  <c r="M9" i="5"/>
  <c r="M7" i="5"/>
  <c r="I64" i="11"/>
  <c r="L64" i="11" s="1"/>
  <c r="I64" i="6"/>
  <c r="L64" i="6" s="1"/>
  <c r="I63" i="8"/>
  <c r="L63" i="8" s="1"/>
  <c r="I63" i="11"/>
  <c r="K63" i="10"/>
  <c r="I62" i="11"/>
  <c r="L62" i="11" s="1"/>
  <c r="I62" i="6"/>
  <c r="L62" i="6" s="1"/>
  <c r="I61" i="8"/>
  <c r="L61" i="8" s="1"/>
  <c r="I61" i="11"/>
  <c r="K61" i="10"/>
  <c r="N61" i="10" s="1"/>
  <c r="I60" i="11"/>
  <c r="L60" i="11" s="1"/>
  <c r="I60" i="6"/>
  <c r="L60" i="6" s="1"/>
  <c r="I59" i="8"/>
  <c r="L59" i="8"/>
  <c r="I59" i="11"/>
  <c r="K59" i="10"/>
  <c r="I57" i="8"/>
  <c r="L57" i="8"/>
  <c r="I57" i="11"/>
  <c r="K57" i="10"/>
  <c r="I56" i="11"/>
  <c r="L56" i="11"/>
  <c r="I56" i="6"/>
  <c r="L56" i="6"/>
  <c r="I55" i="8"/>
  <c r="L55" i="8"/>
  <c r="I55" i="11"/>
  <c r="K55" i="10"/>
  <c r="I53" i="8"/>
  <c r="I52" i="11"/>
  <c r="L52" i="11" s="1"/>
  <c r="I50" i="6"/>
  <c r="I49" i="8"/>
  <c r="I48" i="11"/>
  <c r="I46" i="6"/>
  <c r="L46" i="6" s="1"/>
  <c r="I45" i="8"/>
  <c r="I44" i="11"/>
  <c r="I42" i="6"/>
  <c r="I41" i="8"/>
  <c r="L41" i="8" s="1"/>
  <c r="I40" i="11"/>
  <c r="I38" i="6"/>
  <c r="I37" i="8"/>
  <c r="I36" i="11"/>
  <c r="L36" i="11" s="1"/>
  <c r="I34" i="6"/>
  <c r="I33" i="8"/>
  <c r="I32" i="11"/>
  <c r="I30" i="6"/>
  <c r="L30" i="6" s="1"/>
  <c r="I29" i="8"/>
  <c r="I28" i="11"/>
  <c r="I26" i="6"/>
  <c r="I25" i="8"/>
  <c r="L25" i="8" s="1"/>
  <c r="I24" i="11"/>
  <c r="I22" i="6"/>
  <c r="I21" i="8"/>
  <c r="I20" i="11"/>
  <c r="L20" i="11" s="1"/>
  <c r="I18" i="6"/>
  <c r="I17" i="8"/>
  <c r="I16" i="11"/>
  <c r="I14" i="6"/>
  <c r="L14" i="6" s="1"/>
  <c r="I13" i="8"/>
  <c r="I12" i="11"/>
  <c r="I10" i="6"/>
  <c r="I9" i="8"/>
  <c r="L9" i="8" s="1"/>
  <c r="I8" i="11"/>
  <c r="I56" i="14"/>
  <c r="M55" i="12"/>
  <c r="I55" i="14"/>
  <c r="L55" i="14" s="1"/>
  <c r="R54" i="12"/>
  <c r="I54" i="14"/>
  <c r="I53" i="14"/>
  <c r="M52" i="12"/>
  <c r="R52" i="12" s="1"/>
  <c r="I52" i="14"/>
  <c r="M51" i="12"/>
  <c r="I51" i="14"/>
  <c r="M49" i="12"/>
  <c r="R49" i="12" s="1"/>
  <c r="M47" i="12"/>
  <c r="I46" i="14"/>
  <c r="I44" i="14"/>
  <c r="L44" i="14" s="1"/>
  <c r="M43" i="12"/>
  <c r="I43" i="14"/>
  <c r="M42" i="12"/>
  <c r="I42" i="14"/>
  <c r="L42" i="14" s="1"/>
  <c r="I41" i="14"/>
  <c r="I40" i="14"/>
  <c r="L40" i="14" s="1"/>
  <c r="R39" i="12"/>
  <c r="I39" i="14"/>
  <c r="M37" i="12"/>
  <c r="I37" i="14"/>
  <c r="L37" i="14"/>
  <c r="I36" i="14"/>
  <c r="L36" i="14" s="1"/>
  <c r="I35" i="14"/>
  <c r="I34" i="14"/>
  <c r="L34" i="14"/>
  <c r="M33" i="12"/>
  <c r="I33" i="14"/>
  <c r="I32" i="14"/>
  <c r="M31" i="12"/>
  <c r="R31" i="12" s="1"/>
  <c r="I31" i="14"/>
  <c r="I30" i="14"/>
  <c r="M29" i="12"/>
  <c r="I29" i="14"/>
  <c r="L29" i="14" s="1"/>
  <c r="I28" i="14"/>
  <c r="M27" i="12"/>
  <c r="I27" i="14"/>
  <c r="I26" i="14"/>
  <c r="L26" i="14" s="1"/>
  <c r="M25" i="12"/>
  <c r="I25" i="14"/>
  <c r="I24" i="14"/>
  <c r="I1097" i="14"/>
  <c r="M1097" i="14"/>
  <c r="M1095" i="14"/>
  <c r="M1093" i="14"/>
  <c r="M1091" i="14"/>
  <c r="I1089" i="14"/>
  <c r="M1089" i="14"/>
  <c r="M1087" i="14"/>
  <c r="M1085" i="14"/>
  <c r="I53" i="11"/>
  <c r="L53" i="11"/>
  <c r="K53" i="10"/>
  <c r="I53" i="6"/>
  <c r="L53" i="6" s="1"/>
  <c r="I52" i="8"/>
  <c r="L52" i="8" s="1"/>
  <c r="I51" i="11"/>
  <c r="L51" i="11" s="1"/>
  <c r="I50" i="8"/>
  <c r="L50" i="8" s="1"/>
  <c r="I49" i="11"/>
  <c r="L49" i="11" s="1"/>
  <c r="K49" i="10"/>
  <c r="I49" i="6"/>
  <c r="L49" i="6" s="1"/>
  <c r="I48" i="8"/>
  <c r="L48" i="8" s="1"/>
  <c r="I47" i="11"/>
  <c r="L47" i="11" s="1"/>
  <c r="I46" i="8"/>
  <c r="L46" i="8" s="1"/>
  <c r="I45" i="11"/>
  <c r="L45" i="11" s="1"/>
  <c r="K45" i="10"/>
  <c r="I45" i="6"/>
  <c r="L45" i="6" s="1"/>
  <c r="I44" i="8"/>
  <c r="L44" i="8" s="1"/>
  <c r="I43" i="11"/>
  <c r="L43" i="11" s="1"/>
  <c r="K43" i="10"/>
  <c r="I42" i="8"/>
  <c r="L42" i="8" s="1"/>
  <c r="I41" i="11"/>
  <c r="L41" i="11" s="1"/>
  <c r="K41" i="10"/>
  <c r="N41" i="10" s="1"/>
  <c r="I41" i="6"/>
  <c r="L41" i="6" s="1"/>
  <c r="I40" i="8"/>
  <c r="L40" i="8" s="1"/>
  <c r="I39" i="11"/>
  <c r="L39" i="11"/>
  <c r="K39" i="10"/>
  <c r="N39" i="10" s="1"/>
  <c r="I38" i="8"/>
  <c r="L38" i="8"/>
  <c r="I37" i="11"/>
  <c r="L37" i="11" s="1"/>
  <c r="K37" i="10"/>
  <c r="I37" i="6"/>
  <c r="L37" i="6" s="1"/>
  <c r="I36" i="8"/>
  <c r="L36" i="8" s="1"/>
  <c r="I35" i="11"/>
  <c r="L35" i="11" s="1"/>
  <c r="I34" i="8"/>
  <c r="L34" i="8" s="1"/>
  <c r="I33" i="11"/>
  <c r="L33" i="11" s="1"/>
  <c r="K33" i="10"/>
  <c r="I33" i="6"/>
  <c r="L33" i="6" s="1"/>
  <c r="I32" i="8"/>
  <c r="L32" i="8" s="1"/>
  <c r="I31" i="11"/>
  <c r="L31" i="11" s="1"/>
  <c r="K31" i="10"/>
  <c r="N31" i="10" s="1"/>
  <c r="I30" i="8"/>
  <c r="L30" i="8" s="1"/>
  <c r="I29" i="11"/>
  <c r="L29" i="11" s="1"/>
  <c r="K29" i="10"/>
  <c r="N29" i="10" s="1"/>
  <c r="I29" i="6"/>
  <c r="L29" i="6" s="1"/>
  <c r="I28" i="8"/>
  <c r="L28" i="8" s="1"/>
  <c r="I27" i="11"/>
  <c r="L27" i="11" s="1"/>
  <c r="K27" i="10"/>
  <c r="N27" i="10" s="1"/>
  <c r="I26" i="8"/>
  <c r="L26" i="8" s="1"/>
  <c r="I25" i="11"/>
  <c r="L25" i="11" s="1"/>
  <c r="K25" i="10"/>
  <c r="I25" i="6"/>
  <c r="L25" i="6" s="1"/>
  <c r="I24" i="8"/>
  <c r="L24" i="8" s="1"/>
  <c r="I23" i="11"/>
  <c r="L23" i="11" s="1"/>
  <c r="I22" i="8"/>
  <c r="L22" i="8" s="1"/>
  <c r="I21" i="11"/>
  <c r="L21" i="11" s="1"/>
  <c r="K21" i="10"/>
  <c r="I21" i="6"/>
  <c r="L21" i="6" s="1"/>
  <c r="I20" i="8"/>
  <c r="L20" i="8" s="1"/>
  <c r="I19" i="11"/>
  <c r="L19" i="11" s="1"/>
  <c r="I18" i="8"/>
  <c r="L18" i="8" s="1"/>
  <c r="K17" i="10"/>
  <c r="I16" i="8"/>
  <c r="L16" i="8" s="1"/>
  <c r="I15" i="11"/>
  <c r="L15" i="11" s="1"/>
  <c r="K15" i="10"/>
  <c r="I14" i="8"/>
  <c r="L14" i="8" s="1"/>
  <c r="I13" i="11"/>
  <c r="L13" i="11" s="1"/>
  <c r="K13" i="10"/>
  <c r="N13" i="10" s="1"/>
  <c r="I13" i="6"/>
  <c r="L13" i="6" s="1"/>
  <c r="I12" i="8"/>
  <c r="L12" i="8" s="1"/>
  <c r="I10" i="8"/>
  <c r="L10" i="8" s="1"/>
  <c r="I9" i="11"/>
  <c r="L9" i="11" s="1"/>
  <c r="K9" i="10"/>
  <c r="N9" i="10" s="1"/>
  <c r="I9" i="6"/>
  <c r="L9" i="6" s="1"/>
  <c r="I8" i="8"/>
  <c r="L8" i="8" s="1"/>
  <c r="I7" i="11"/>
  <c r="L7" i="11" s="1"/>
  <c r="K7" i="10"/>
  <c r="N7" i="10" s="1"/>
  <c r="I7" i="6"/>
  <c r="L7" i="6" s="1"/>
  <c r="I64" i="9"/>
  <c r="I63" i="9"/>
  <c r="I62" i="9"/>
  <c r="L62" i="9" s="1"/>
  <c r="I61" i="9"/>
  <c r="I60" i="9"/>
  <c r="I59" i="9"/>
  <c r="I58" i="9"/>
  <c r="L58" i="9" s="1"/>
  <c r="I56" i="18"/>
  <c r="I56" i="9"/>
  <c r="M55" i="17"/>
  <c r="I55" i="18"/>
  <c r="M55" i="18" s="1"/>
  <c r="I55" i="9"/>
  <c r="I54" i="9"/>
  <c r="M53" i="17"/>
  <c r="P53" i="17" s="1"/>
  <c r="I53" i="18"/>
  <c r="I53" i="9"/>
  <c r="I52" i="18"/>
  <c r="I52" i="9"/>
  <c r="L52" i="9" s="1"/>
  <c r="M51" i="17"/>
  <c r="I51" i="18"/>
  <c r="P50" i="17"/>
  <c r="I50" i="9"/>
  <c r="L50" i="9" s="1"/>
  <c r="M49" i="17"/>
  <c r="I49" i="9"/>
  <c r="I48" i="9"/>
  <c r="M47" i="17"/>
  <c r="I47" i="9"/>
  <c r="P46" i="17"/>
  <c r="I46" i="18"/>
  <c r="I46" i="9"/>
  <c r="M45" i="17"/>
  <c r="I45" i="9"/>
  <c r="M44" i="17"/>
  <c r="I44" i="18"/>
  <c r="M44" i="18" s="1"/>
  <c r="I44" i="9"/>
  <c r="M43" i="17"/>
  <c r="I43" i="9"/>
  <c r="M42" i="17"/>
  <c r="P42" i="17" s="1"/>
  <c r="I42" i="9"/>
  <c r="I41" i="9"/>
  <c r="I40" i="9"/>
  <c r="L40" i="9" s="1"/>
  <c r="M39" i="17"/>
  <c r="I39" i="18"/>
  <c r="I39" i="9"/>
  <c r="P38" i="17"/>
  <c r="I37" i="18"/>
  <c r="I37" i="9"/>
  <c r="M36" i="17"/>
  <c r="P36" i="17" s="1"/>
  <c r="I36" i="18"/>
  <c r="I36" i="9"/>
  <c r="M35" i="17"/>
  <c r="I35" i="18"/>
  <c r="M35" i="18" s="1"/>
  <c r="I35" i="9"/>
  <c r="I34" i="18"/>
  <c r="I34" i="9"/>
  <c r="M33" i="17"/>
  <c r="I33" i="18"/>
  <c r="I33" i="9"/>
  <c r="I32" i="18"/>
  <c r="M32" i="18" s="1"/>
  <c r="I32" i="9"/>
  <c r="I31" i="18"/>
  <c r="I31" i="9"/>
  <c r="P30" i="17"/>
  <c r="I30" i="18"/>
  <c r="I30" i="9"/>
  <c r="I29" i="18"/>
  <c r="I29" i="9"/>
  <c r="M28" i="17"/>
  <c r="I28" i="18"/>
  <c r="M28" i="18" s="1"/>
  <c r="I28" i="9"/>
  <c r="M27" i="17"/>
  <c r="I27" i="18"/>
  <c r="I27" i="9"/>
  <c r="P26" i="17"/>
  <c r="I26" i="18"/>
  <c r="I26" i="9"/>
  <c r="I25" i="18"/>
  <c r="I25" i="9"/>
  <c r="M24" i="17"/>
  <c r="I24" i="9"/>
  <c r="I15" i="9"/>
  <c r="I14" i="9"/>
  <c r="I13" i="9"/>
  <c r="I11" i="9"/>
  <c r="L11" i="9" s="1"/>
  <c r="I10" i="9"/>
  <c r="I9" i="9"/>
  <c r="I8" i="9"/>
  <c r="I7" i="9"/>
  <c r="L7" i="9" s="1"/>
  <c r="I1098" i="14"/>
  <c r="M1098" i="14"/>
  <c r="I1096" i="14"/>
  <c r="M1096" i="14"/>
  <c r="I1094" i="14"/>
  <c r="M1094" i="14"/>
  <c r="I1092" i="14"/>
  <c r="M1092" i="14"/>
  <c r="I1090" i="14"/>
  <c r="M1090" i="14"/>
  <c r="M1088" i="14"/>
  <c r="M1086" i="14"/>
  <c r="M989" i="17"/>
  <c r="P989" i="17" s="1"/>
  <c r="M985" i="17"/>
  <c r="P985" i="17" s="1"/>
  <c r="M983" i="17"/>
  <c r="P983" i="17" s="1"/>
  <c r="M981" i="17"/>
  <c r="P981" i="17" s="1"/>
  <c r="M979" i="17"/>
  <c r="P979" i="17" s="1"/>
  <c r="M977" i="17"/>
  <c r="P977" i="17" s="1"/>
  <c r="M975" i="17"/>
  <c r="P975" i="17" s="1"/>
  <c r="M973" i="17"/>
  <c r="P973" i="17" s="1"/>
  <c r="M971" i="17"/>
  <c r="P971" i="17" s="1"/>
  <c r="M969" i="17"/>
  <c r="P969" i="17" s="1"/>
  <c r="M967" i="17"/>
  <c r="P967" i="17" s="1"/>
  <c r="M965" i="17"/>
  <c r="P965" i="17" s="1"/>
  <c r="M963" i="17"/>
  <c r="P963" i="17" s="1"/>
  <c r="M961" i="17"/>
  <c r="P961" i="17" s="1"/>
  <c r="M959" i="17"/>
  <c r="P959" i="17" s="1"/>
  <c r="M957" i="17"/>
  <c r="P957" i="17"/>
  <c r="M955" i="17"/>
  <c r="P955" i="17" s="1"/>
  <c r="M953" i="17"/>
  <c r="P953" i="17" s="1"/>
  <c r="M951" i="17"/>
  <c r="P951" i="17" s="1"/>
  <c r="M949" i="17"/>
  <c r="P949" i="17" s="1"/>
  <c r="M947" i="17"/>
  <c r="P947" i="17" s="1"/>
  <c r="M943" i="17"/>
  <c r="P943" i="17" s="1"/>
  <c r="M941" i="17"/>
  <c r="P941" i="17" s="1"/>
  <c r="M937" i="17"/>
  <c r="P937" i="17" s="1"/>
  <c r="M935" i="17"/>
  <c r="P935" i="17" s="1"/>
  <c r="M933" i="17"/>
  <c r="P933" i="17" s="1"/>
  <c r="M931" i="17"/>
  <c r="P931" i="17" s="1"/>
  <c r="M930" i="17"/>
  <c r="P930" i="17" s="1"/>
  <c r="M926" i="17"/>
  <c r="P926" i="17" s="1"/>
  <c r="M922" i="17"/>
  <c r="P922" i="17" s="1"/>
  <c r="M918" i="17"/>
  <c r="P918" i="17" s="1"/>
  <c r="M914" i="17"/>
  <c r="P914" i="17" s="1"/>
  <c r="M910" i="17"/>
  <c r="P910" i="17" s="1"/>
  <c r="M906" i="17"/>
  <c r="P906" i="17" s="1"/>
  <c r="M898" i="17"/>
  <c r="P898" i="17" s="1"/>
  <c r="M894" i="17"/>
  <c r="P894" i="17" s="1"/>
  <c r="M890" i="17"/>
  <c r="P890" i="17" s="1"/>
  <c r="M886" i="17"/>
  <c r="P886" i="17" s="1"/>
  <c r="M882" i="17"/>
  <c r="P882" i="17" s="1"/>
  <c r="M878" i="17"/>
  <c r="P878" i="17" s="1"/>
  <c r="M875" i="17"/>
  <c r="P875" i="17" s="1"/>
  <c r="M867" i="17"/>
  <c r="P867" i="17" s="1"/>
  <c r="M863" i="17"/>
  <c r="P863" i="17"/>
  <c r="M859" i="17"/>
  <c r="P859" i="17" s="1"/>
  <c r="M855" i="17"/>
  <c r="P855" i="17" s="1"/>
  <c r="M851" i="17"/>
  <c r="P851" i="17" s="1"/>
  <c r="M847" i="17"/>
  <c r="P847" i="17" s="1"/>
  <c r="M844" i="17"/>
  <c r="P844" i="17" s="1"/>
  <c r="M840" i="17"/>
  <c r="P840" i="17" s="1"/>
  <c r="M832" i="17"/>
  <c r="P832" i="17" s="1"/>
  <c r="M828" i="17"/>
  <c r="P828" i="17" s="1"/>
  <c r="M824" i="17"/>
  <c r="P824" i="17" s="1"/>
  <c r="M819" i="17"/>
  <c r="P819" i="17" s="1"/>
  <c r="M815" i="17"/>
  <c r="P815" i="17" s="1"/>
  <c r="M811" i="17"/>
  <c r="P811" i="17" s="1"/>
  <c r="M807" i="17"/>
  <c r="P807" i="17" s="1"/>
  <c r="M804" i="17"/>
  <c r="P804" i="17" s="1"/>
  <c r="M800" i="17"/>
  <c r="P800" i="17" s="1"/>
  <c r="M796" i="17"/>
  <c r="P796" i="17" s="1"/>
  <c r="M792" i="17"/>
  <c r="P792" i="17" s="1"/>
  <c r="M23" i="17"/>
  <c r="P23" i="17" s="1"/>
  <c r="M23" i="12"/>
  <c r="R23" i="12" s="1"/>
  <c r="I23" i="14"/>
  <c r="I23" i="9"/>
  <c r="I22" i="14"/>
  <c r="L22" i="14" s="1"/>
  <c r="I22" i="9"/>
  <c r="M21" i="17"/>
  <c r="P21" i="17" s="1"/>
  <c r="M21" i="12"/>
  <c r="R21" i="12" s="1"/>
  <c r="I21" i="18"/>
  <c r="M21" i="18" s="1"/>
  <c r="I21" i="14"/>
  <c r="I21" i="9"/>
  <c r="L21" i="9" s="1"/>
  <c r="I20" i="14"/>
  <c r="L20" i="14" s="1"/>
  <c r="I20" i="9"/>
  <c r="M19" i="17"/>
  <c r="P19" i="17" s="1"/>
  <c r="M19" i="12"/>
  <c r="R19" i="12"/>
  <c r="I19" i="18"/>
  <c r="M19" i="18" s="1"/>
  <c r="I19" i="9"/>
  <c r="M18" i="12"/>
  <c r="R18" i="12" s="1"/>
  <c r="I18" i="14"/>
  <c r="I18" i="9"/>
  <c r="M17" i="17"/>
  <c r="P17" i="17" s="1"/>
  <c r="M17" i="12"/>
  <c r="R17" i="12" s="1"/>
  <c r="I17" i="18"/>
  <c r="I17" i="14"/>
  <c r="I17" i="9"/>
  <c r="L17" i="9" s="1"/>
  <c r="I16" i="14"/>
  <c r="L16" i="14" s="1"/>
  <c r="I16" i="9"/>
  <c r="M15" i="17"/>
  <c r="P15" i="17" s="1"/>
  <c r="M15" i="12"/>
  <c r="R15" i="12" s="1"/>
  <c r="I15" i="18"/>
  <c r="I15" i="14"/>
  <c r="L15" i="14" s="1"/>
  <c r="M14" i="12"/>
  <c r="R14" i="12" s="1"/>
  <c r="I14" i="14"/>
  <c r="L14" i="14" s="1"/>
  <c r="M13" i="17"/>
  <c r="P13" i="17" s="1"/>
  <c r="M13" i="12"/>
  <c r="R13" i="12" s="1"/>
  <c r="I13" i="18"/>
  <c r="M13" i="18" s="1"/>
  <c r="I13" i="14"/>
  <c r="M12" i="17"/>
  <c r="M12" i="12"/>
  <c r="R12" i="12" s="1"/>
  <c r="I12" i="14"/>
  <c r="L12" i="14" s="1"/>
  <c r="M11" i="17"/>
  <c r="P11" i="17" s="1"/>
  <c r="M11" i="12"/>
  <c r="R11" i="12" s="1"/>
  <c r="I11" i="18"/>
  <c r="M11" i="18" s="1"/>
  <c r="I11" i="14"/>
  <c r="L11" i="14" s="1"/>
  <c r="M10" i="17"/>
  <c r="P10" i="17" s="1"/>
  <c r="M10" i="12"/>
  <c r="R10" i="12" s="1"/>
  <c r="I10" i="14"/>
  <c r="L10" i="14" s="1"/>
  <c r="M9" i="12"/>
  <c r="R9" i="12" s="1"/>
  <c r="I9" i="18"/>
  <c r="I9" i="14"/>
  <c r="M8" i="17"/>
  <c r="I8" i="18"/>
  <c r="M8" i="18" s="1"/>
  <c r="M7" i="17"/>
  <c r="P7" i="17" s="1"/>
  <c r="M7" i="12"/>
  <c r="R7" i="12" s="1"/>
  <c r="I7" i="14"/>
  <c r="L7" i="14" s="1"/>
  <c r="L64" i="3"/>
  <c r="L63" i="3"/>
  <c r="L62" i="3"/>
  <c r="L61" i="3"/>
  <c r="O61" i="3" s="1"/>
  <c r="D63" i="22" s="1"/>
  <c r="L60" i="3"/>
  <c r="L59" i="3"/>
  <c r="L58" i="3"/>
  <c r="L57" i="3"/>
  <c r="O57" i="3" s="1"/>
  <c r="D59" i="22" s="1"/>
  <c r="L56" i="3"/>
  <c r="L55" i="3"/>
  <c r="L54" i="3"/>
  <c r="L53" i="3"/>
  <c r="O53" i="3" s="1"/>
  <c r="D55" i="22" s="1"/>
  <c r="L52" i="3"/>
  <c r="L51" i="3"/>
  <c r="L50" i="3"/>
  <c r="L49" i="3"/>
  <c r="F344" i="17"/>
  <c r="F349" i="17" s="1"/>
  <c r="C349" i="17"/>
  <c r="M928" i="17"/>
  <c r="P928" i="17" s="1"/>
  <c r="M924" i="17"/>
  <c r="P924" i="17" s="1"/>
  <c r="M920" i="17"/>
  <c r="P920" i="17" s="1"/>
  <c r="M916" i="17"/>
  <c r="P916" i="17" s="1"/>
  <c r="M912" i="17"/>
  <c r="P912" i="17" s="1"/>
  <c r="M908" i="17"/>
  <c r="P908" i="17" s="1"/>
  <c r="M904" i="17"/>
  <c r="P904" i="17" s="1"/>
  <c r="M900" i="17"/>
  <c r="P900" i="17"/>
  <c r="M896" i="17"/>
  <c r="P896" i="17" s="1"/>
  <c r="M892" i="17"/>
  <c r="P892" i="17" s="1"/>
  <c r="M888" i="17"/>
  <c r="P888" i="17" s="1"/>
  <c r="M884" i="17"/>
  <c r="P884" i="17" s="1"/>
  <c r="M880" i="17"/>
  <c r="P880" i="17" s="1"/>
  <c r="M873" i="17"/>
  <c r="P873" i="17" s="1"/>
  <c r="M869" i="17"/>
  <c r="P869" i="17" s="1"/>
  <c r="M861" i="17"/>
  <c r="P861" i="17" s="1"/>
  <c r="M857" i="17"/>
  <c r="P857" i="17" s="1"/>
  <c r="M853" i="17"/>
  <c r="P853" i="17" s="1"/>
  <c r="M849" i="17"/>
  <c r="P849" i="17"/>
  <c r="M842" i="17"/>
  <c r="P842" i="17" s="1"/>
  <c r="M838" i="17"/>
  <c r="P838" i="17" s="1"/>
  <c r="M834" i="17"/>
  <c r="P834" i="17" s="1"/>
  <c r="M826" i="17"/>
  <c r="P826" i="17" s="1"/>
  <c r="M821" i="17"/>
  <c r="P821" i="17" s="1"/>
  <c r="M817" i="17"/>
  <c r="P817" i="17" s="1"/>
  <c r="M813" i="17"/>
  <c r="P813" i="17"/>
  <c r="M809" i="17"/>
  <c r="P809" i="17" s="1"/>
  <c r="M805" i="17"/>
  <c r="P805" i="17" s="1"/>
  <c r="M802" i="17"/>
  <c r="P802" i="17" s="1"/>
  <c r="M798" i="17"/>
  <c r="P798" i="17"/>
  <c r="M794" i="17"/>
  <c r="P794" i="17" s="1"/>
  <c r="M790" i="17"/>
  <c r="P790" i="17" s="1"/>
  <c r="M786" i="17"/>
  <c r="P786" i="17" s="1"/>
  <c r="M784" i="17"/>
  <c r="M929" i="17"/>
  <c r="P929" i="17" s="1"/>
  <c r="M927" i="17"/>
  <c r="P927" i="17" s="1"/>
  <c r="M925" i="17"/>
  <c r="P925" i="17" s="1"/>
  <c r="M923" i="17"/>
  <c r="P923" i="17" s="1"/>
  <c r="M921" i="17"/>
  <c r="P921" i="17" s="1"/>
  <c r="M919" i="17"/>
  <c r="P919" i="17" s="1"/>
  <c r="M917" i="17"/>
  <c r="P917" i="17" s="1"/>
  <c r="M915" i="17"/>
  <c r="P915" i="17" s="1"/>
  <c r="M913" i="17"/>
  <c r="P913" i="17" s="1"/>
  <c r="M911" i="17"/>
  <c r="P911" i="17" s="1"/>
  <c r="M909" i="17"/>
  <c r="P909" i="17" s="1"/>
  <c r="M907" i="17"/>
  <c r="P907" i="17" s="1"/>
  <c r="M903" i="17"/>
  <c r="P903" i="17" s="1"/>
  <c r="M901" i="17"/>
  <c r="P901" i="17" s="1"/>
  <c r="M897" i="17"/>
  <c r="P897" i="17" s="1"/>
  <c r="M895" i="17"/>
  <c r="P895" i="17" s="1"/>
  <c r="M893" i="17"/>
  <c r="P893" i="17" s="1"/>
  <c r="M891" i="17"/>
  <c r="P891" i="17" s="1"/>
  <c r="M889" i="17"/>
  <c r="P889" i="17" s="1"/>
  <c r="M887" i="17"/>
  <c r="P887" i="17" s="1"/>
  <c r="M885" i="17"/>
  <c r="P885" i="17" s="1"/>
  <c r="M883" i="17"/>
  <c r="P883" i="17" s="1"/>
  <c r="M881" i="17"/>
  <c r="P881" i="17" s="1"/>
  <c r="M879" i="17"/>
  <c r="P879" i="17" s="1"/>
  <c r="M876" i="17"/>
  <c r="P876" i="17" s="1"/>
  <c r="M872" i="17"/>
  <c r="P872" i="17" s="1"/>
  <c r="M870" i="17"/>
  <c r="P870" i="17" s="1"/>
  <c r="M866" i="17"/>
  <c r="P866" i="17" s="1"/>
  <c r="M864" i="17"/>
  <c r="P864" i="17" s="1"/>
  <c r="M860" i="17"/>
  <c r="P860" i="17" s="1"/>
  <c r="M858" i="17"/>
  <c r="P858" i="17" s="1"/>
  <c r="M856" i="17"/>
  <c r="P856" i="17" s="1"/>
  <c r="M854" i="17"/>
  <c r="P854" i="17" s="1"/>
  <c r="M852" i="17"/>
  <c r="P852" i="17" s="1"/>
  <c r="M850" i="17"/>
  <c r="P850" i="17" s="1"/>
  <c r="M848" i="17"/>
  <c r="P848" i="17" s="1"/>
  <c r="M846" i="17"/>
  <c r="P846" i="17" s="1"/>
  <c r="M845" i="17"/>
  <c r="P845" i="17" s="1"/>
  <c r="M843" i="17"/>
  <c r="P843" i="17" s="1"/>
  <c r="M841" i="17"/>
  <c r="P841" i="17" s="1"/>
  <c r="M839" i="17"/>
  <c r="P839" i="17" s="1"/>
  <c r="M837" i="17"/>
  <c r="P837" i="17" s="1"/>
  <c r="M835" i="17"/>
  <c r="P835" i="17" s="1"/>
  <c r="M831" i="17"/>
  <c r="P831" i="17" s="1"/>
  <c r="M829" i="17"/>
  <c r="P829" i="17" s="1"/>
  <c r="M825" i="17"/>
  <c r="P825" i="17" s="1"/>
  <c r="M822" i="17"/>
  <c r="P822" i="17" s="1"/>
  <c r="M820" i="17"/>
  <c r="P820" i="17" s="1"/>
  <c r="M818" i="17"/>
  <c r="P818" i="17" s="1"/>
  <c r="M816" i="17"/>
  <c r="P816" i="17" s="1"/>
  <c r="M814" i="17"/>
  <c r="P814" i="17" s="1"/>
  <c r="M812" i="17"/>
  <c r="P812" i="17" s="1"/>
  <c r="M810" i="17"/>
  <c r="P810" i="17" s="1"/>
  <c r="M808" i="17"/>
  <c r="P808" i="17" s="1"/>
  <c r="M806" i="17"/>
  <c r="P806" i="17" s="1"/>
  <c r="M803" i="17"/>
  <c r="P803" i="17" s="1"/>
  <c r="M801" i="17"/>
  <c r="P801" i="17" s="1"/>
  <c r="M799" i="17"/>
  <c r="P799" i="17" s="1"/>
  <c r="M797" i="17"/>
  <c r="P797" i="17" s="1"/>
  <c r="M795" i="17"/>
  <c r="P795" i="17" s="1"/>
  <c r="M793" i="17"/>
  <c r="P793" i="17" s="1"/>
  <c r="M791" i="17"/>
  <c r="P791" i="17" s="1"/>
  <c r="M789" i="17"/>
  <c r="P789" i="17" s="1"/>
  <c r="M787" i="17"/>
  <c r="P787" i="17" s="1"/>
  <c r="M783" i="17"/>
  <c r="P783" i="17" s="1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M81" i="5"/>
  <c r="M80" i="5"/>
  <c r="M77" i="5"/>
  <c r="M74" i="5"/>
  <c r="M72" i="5"/>
  <c r="M70" i="5"/>
  <c r="P70" i="5" s="1"/>
  <c r="I72" i="22" s="1"/>
  <c r="M68" i="5"/>
  <c r="N1064" i="7"/>
  <c r="N1068" i="7"/>
  <c r="Q1068" i="7" s="1"/>
  <c r="G1070" i="22" s="1"/>
  <c r="N1070" i="7"/>
  <c r="N1074" i="7"/>
  <c r="Q1074" i="7" s="1"/>
  <c r="G1076" i="22" s="1"/>
  <c r="N1078" i="7"/>
  <c r="N1080" i="7"/>
  <c r="I779" i="8"/>
  <c r="I777" i="8"/>
  <c r="I776" i="8"/>
  <c r="L776" i="8" s="1"/>
  <c r="I775" i="8"/>
  <c r="I774" i="8"/>
  <c r="L774" i="8" s="1"/>
  <c r="I773" i="8"/>
  <c r="I772" i="8"/>
  <c r="L772" i="8" s="1"/>
  <c r="I771" i="8"/>
  <c r="L771" i="8" s="1"/>
  <c r="L770" i="8"/>
  <c r="I768" i="8"/>
  <c r="I767" i="8"/>
  <c r="I766" i="8"/>
  <c r="I764" i="8"/>
  <c r="L763" i="8"/>
  <c r="I762" i="8"/>
  <c r="I760" i="8"/>
  <c r="L760" i="8" s="1"/>
  <c r="I759" i="8"/>
  <c r="I757" i="8"/>
  <c r="I756" i="8"/>
  <c r="L756" i="8" s="1"/>
  <c r="I1098" i="8"/>
  <c r="I1096" i="8"/>
  <c r="I1094" i="8"/>
  <c r="I1092" i="8"/>
  <c r="L1092" i="8" s="1"/>
  <c r="I1090" i="8"/>
  <c r="I1088" i="8"/>
  <c r="I1086" i="8"/>
  <c r="I1084" i="8"/>
  <c r="L1084" i="8" s="1"/>
  <c r="I1082" i="8"/>
  <c r="I1079" i="8"/>
  <c r="I1077" i="8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89" i="14"/>
  <c r="I988" i="14"/>
  <c r="I987" i="14"/>
  <c r="I985" i="14"/>
  <c r="I984" i="14"/>
  <c r="I983" i="14"/>
  <c r="I982" i="14"/>
  <c r="I981" i="14"/>
  <c r="I980" i="14"/>
  <c r="I979" i="14"/>
  <c r="I978" i="14"/>
  <c r="I977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5" i="14"/>
  <c r="I924" i="14"/>
  <c r="I923" i="14"/>
  <c r="I921" i="14"/>
  <c r="I920" i="14"/>
  <c r="I919" i="14"/>
  <c r="I918" i="14"/>
  <c r="I917" i="14"/>
  <c r="I916" i="14"/>
  <c r="I915" i="14"/>
  <c r="I914" i="14"/>
  <c r="I913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49" i="14"/>
  <c r="I848" i="14"/>
  <c r="I847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2" i="14"/>
  <c r="I821" i="14"/>
  <c r="I820" i="14"/>
  <c r="I819" i="14"/>
  <c r="I818" i="14"/>
  <c r="I817" i="14"/>
  <c r="I816" i="14"/>
  <c r="I815" i="14"/>
  <c r="I814" i="14"/>
  <c r="I813" i="14"/>
  <c r="I812" i="14"/>
  <c r="I810" i="14"/>
  <c r="I807" i="14"/>
  <c r="I806" i="14"/>
  <c r="I1010" i="18"/>
  <c r="M1010" i="18" s="1"/>
  <c r="I982" i="18"/>
  <c r="M982" i="18" s="1"/>
  <c r="I929" i="18"/>
  <c r="M929" i="18" s="1"/>
  <c r="I928" i="18"/>
  <c r="M928" i="18" s="1"/>
  <c r="I927" i="18"/>
  <c r="M927" i="18" s="1"/>
  <c r="I924" i="18"/>
  <c r="M924" i="18" s="1"/>
  <c r="I922" i="18"/>
  <c r="M922" i="18" s="1"/>
  <c r="I896" i="18"/>
  <c r="M896" i="18" s="1"/>
  <c r="I895" i="18"/>
  <c r="M895" i="18" s="1"/>
  <c r="I884" i="18"/>
  <c r="M884" i="18" s="1"/>
  <c r="I854" i="18"/>
  <c r="M854" i="18" s="1"/>
  <c r="I852" i="18"/>
  <c r="M852" i="18" s="1"/>
  <c r="I851" i="18"/>
  <c r="M851" i="18" s="1"/>
  <c r="I850" i="18"/>
  <c r="M850" i="18" s="1"/>
  <c r="I849" i="18"/>
  <c r="M849" i="18" s="1"/>
  <c r="I846" i="18"/>
  <c r="M846" i="18" s="1"/>
  <c r="I812" i="18"/>
  <c r="M812" i="18" s="1"/>
  <c r="I811" i="18"/>
  <c r="M811" i="18" s="1"/>
  <c r="I809" i="18"/>
  <c r="M809" i="18" s="1"/>
  <c r="I808" i="18"/>
  <c r="M808" i="18" s="1"/>
  <c r="I807" i="18"/>
  <c r="M807" i="18" s="1"/>
  <c r="I805" i="18"/>
  <c r="M805" i="18" s="1"/>
  <c r="I804" i="18"/>
  <c r="M804" i="18" s="1"/>
  <c r="I803" i="18"/>
  <c r="M803" i="18" s="1"/>
  <c r="I802" i="18"/>
  <c r="M802" i="18" s="1"/>
  <c r="I801" i="18"/>
  <c r="M801" i="18" s="1"/>
  <c r="I800" i="18"/>
  <c r="M800" i="18" s="1"/>
  <c r="I799" i="18"/>
  <c r="M799" i="18" s="1"/>
  <c r="I798" i="18"/>
  <c r="M798" i="18" s="1"/>
  <c r="I797" i="18"/>
  <c r="M797" i="18" s="1"/>
  <c r="I796" i="18"/>
  <c r="M796" i="18" s="1"/>
  <c r="I795" i="18"/>
  <c r="M795" i="18" s="1"/>
  <c r="I794" i="18"/>
  <c r="M794" i="18" s="1"/>
  <c r="I793" i="18"/>
  <c r="M793" i="18" s="1"/>
  <c r="I791" i="18"/>
  <c r="M791" i="18" s="1"/>
  <c r="I790" i="18"/>
  <c r="M790" i="18" s="1"/>
  <c r="I789" i="18"/>
  <c r="M789" i="18" s="1"/>
  <c r="I788" i="18"/>
  <c r="M788" i="18" s="1"/>
  <c r="I787" i="18"/>
  <c r="M787" i="18" s="1"/>
  <c r="I786" i="18"/>
  <c r="M786" i="18" s="1"/>
  <c r="P784" i="17"/>
  <c r="N1014" i="7"/>
  <c r="I784" i="18"/>
  <c r="M784" i="18" s="1"/>
  <c r="I783" i="18"/>
  <c r="M783" i="18" s="1"/>
  <c r="I1095" i="18"/>
  <c r="M1095" i="18" s="1"/>
  <c r="I1091" i="18"/>
  <c r="M1091" i="18" s="1"/>
  <c r="I1068" i="18"/>
  <c r="I1065" i="18"/>
  <c r="M986" i="12"/>
  <c r="R986" i="12" s="1"/>
  <c r="M985" i="12"/>
  <c r="R985" i="12" s="1"/>
  <c r="M984" i="12"/>
  <c r="R984" i="12" s="1"/>
  <c r="M982" i="12"/>
  <c r="R982" i="12" s="1"/>
  <c r="M981" i="12"/>
  <c r="R981" i="12" s="1"/>
  <c r="M979" i="12"/>
  <c r="R979" i="12" s="1"/>
  <c r="M978" i="12"/>
  <c r="M977" i="12"/>
  <c r="R977" i="12" s="1"/>
  <c r="M976" i="12"/>
  <c r="R976" i="12" s="1"/>
  <c r="M975" i="12"/>
  <c r="R975" i="12" s="1"/>
  <c r="M974" i="12"/>
  <c r="R974" i="12" s="1"/>
  <c r="M973" i="12"/>
  <c r="R973" i="12" s="1"/>
  <c r="M972" i="12"/>
  <c r="R972" i="12" s="1"/>
  <c r="M971" i="12"/>
  <c r="R971" i="12" s="1"/>
  <c r="M969" i="12"/>
  <c r="R969" i="12" s="1"/>
  <c r="M968" i="12"/>
  <c r="R968" i="12" s="1"/>
  <c r="M967" i="12"/>
  <c r="R967" i="12" s="1"/>
  <c r="M965" i="12"/>
  <c r="R965" i="12" s="1"/>
  <c r="M964" i="12"/>
  <c r="R964" i="12" s="1"/>
  <c r="M963" i="12"/>
  <c r="R963" i="12" s="1"/>
  <c r="M961" i="12"/>
  <c r="R961" i="12" s="1"/>
  <c r="M960" i="12"/>
  <c r="R960" i="12" s="1"/>
  <c r="M959" i="12"/>
  <c r="R959" i="12" s="1"/>
  <c r="M957" i="12"/>
  <c r="R957" i="12" s="1"/>
  <c r="M956" i="12"/>
  <c r="R956" i="12" s="1"/>
  <c r="M955" i="12"/>
  <c r="R955" i="12" s="1"/>
  <c r="M953" i="12"/>
  <c r="R953" i="12" s="1"/>
  <c r="M952" i="12"/>
  <c r="R952" i="12" s="1"/>
  <c r="M951" i="12"/>
  <c r="R951" i="12"/>
  <c r="M950" i="12"/>
  <c r="R950" i="12" s="1"/>
  <c r="M949" i="12"/>
  <c r="R949" i="12" s="1"/>
  <c r="E951" i="22" s="1"/>
  <c r="M948" i="12"/>
  <c r="R948" i="12" s="1"/>
  <c r="M947" i="12"/>
  <c r="R947" i="12" s="1"/>
  <c r="M946" i="12"/>
  <c r="R946" i="12" s="1"/>
  <c r="M945" i="12"/>
  <c r="R945" i="12" s="1"/>
  <c r="M944" i="12"/>
  <c r="R944" i="12" s="1"/>
  <c r="M943" i="12"/>
  <c r="R943" i="12" s="1"/>
  <c r="M942" i="12"/>
  <c r="R942" i="12" s="1"/>
  <c r="M941" i="12"/>
  <c r="R941" i="12" s="1"/>
  <c r="M940" i="12"/>
  <c r="R940" i="12" s="1"/>
  <c r="M939" i="12"/>
  <c r="R939" i="12" s="1"/>
  <c r="M938" i="12"/>
  <c r="R938" i="12" s="1"/>
  <c r="M937" i="12"/>
  <c r="R937" i="12" s="1"/>
  <c r="M936" i="12"/>
  <c r="R936" i="12" s="1"/>
  <c r="M935" i="12"/>
  <c r="R935" i="12"/>
  <c r="M934" i="12"/>
  <c r="R934" i="12" s="1"/>
  <c r="M933" i="12"/>
  <c r="R933" i="12" s="1"/>
  <c r="M932" i="12"/>
  <c r="M931" i="12"/>
  <c r="R931" i="12" s="1"/>
  <c r="M930" i="12"/>
  <c r="R930" i="12" s="1"/>
  <c r="M929" i="12"/>
  <c r="R929" i="12" s="1"/>
  <c r="M928" i="12"/>
  <c r="R928" i="12" s="1"/>
  <c r="M927" i="12"/>
  <c r="R927" i="12" s="1"/>
  <c r="M926" i="12"/>
  <c r="R926" i="12" s="1"/>
  <c r="M925" i="12"/>
  <c r="R925" i="12" s="1"/>
  <c r="M924" i="12"/>
  <c r="R924" i="12" s="1"/>
  <c r="M923" i="12"/>
  <c r="R923" i="12" s="1"/>
  <c r="M922" i="12"/>
  <c r="R922" i="12" s="1"/>
  <c r="M920" i="12"/>
  <c r="R920" i="12"/>
  <c r="M919" i="12"/>
  <c r="R919" i="12" s="1"/>
  <c r="M918" i="12"/>
  <c r="R918" i="12" s="1"/>
  <c r="M917" i="12"/>
  <c r="R917" i="12" s="1"/>
  <c r="M916" i="12"/>
  <c r="R916" i="12" s="1"/>
  <c r="M915" i="12"/>
  <c r="R915" i="12" s="1"/>
  <c r="M914" i="12"/>
  <c r="R914" i="12" s="1"/>
  <c r="M913" i="12"/>
  <c r="R913" i="12" s="1"/>
  <c r="M912" i="12"/>
  <c r="R912" i="12"/>
  <c r="M911" i="12"/>
  <c r="R911" i="12" s="1"/>
  <c r="M910" i="12"/>
  <c r="R910" i="12" s="1"/>
  <c r="M909" i="12"/>
  <c r="R909" i="12" s="1"/>
  <c r="M908" i="12"/>
  <c r="R908" i="12" s="1"/>
  <c r="M906" i="12"/>
  <c r="R906" i="12"/>
  <c r="M905" i="12"/>
  <c r="R905" i="12" s="1"/>
  <c r="M904" i="12"/>
  <c r="R904" i="12" s="1"/>
  <c r="M902" i="12"/>
  <c r="R902" i="12" s="1"/>
  <c r="M901" i="12"/>
  <c r="R901" i="12" s="1"/>
  <c r="M900" i="12"/>
  <c r="R900" i="12" s="1"/>
  <c r="M899" i="12"/>
  <c r="R899" i="12" s="1"/>
  <c r="M898" i="12"/>
  <c r="R898" i="12" s="1"/>
  <c r="M897" i="12"/>
  <c r="R897" i="12" s="1"/>
  <c r="M896" i="12"/>
  <c r="R896" i="12" s="1"/>
  <c r="M895" i="12"/>
  <c r="R895" i="12" s="1"/>
  <c r="M894" i="12"/>
  <c r="R894" i="12" s="1"/>
  <c r="M893" i="12"/>
  <c r="R893" i="12" s="1"/>
  <c r="M892" i="12"/>
  <c r="R892" i="12" s="1"/>
  <c r="M890" i="12"/>
  <c r="R890" i="12" s="1"/>
  <c r="M889" i="12"/>
  <c r="R889" i="12" s="1"/>
  <c r="M887" i="12"/>
  <c r="R887" i="12" s="1"/>
  <c r="M886" i="12"/>
  <c r="R886" i="12"/>
  <c r="M884" i="12"/>
  <c r="R884" i="12" s="1"/>
  <c r="M883" i="12"/>
  <c r="R883" i="12" s="1"/>
  <c r="M882" i="12"/>
  <c r="R882" i="12" s="1"/>
  <c r="M881" i="12"/>
  <c r="R881" i="12" s="1"/>
  <c r="M880" i="12"/>
  <c r="R880" i="12" s="1"/>
  <c r="M879" i="12"/>
  <c r="R879" i="12"/>
  <c r="M878" i="12"/>
  <c r="R878" i="12" s="1"/>
  <c r="M877" i="12"/>
  <c r="R877" i="12"/>
  <c r="M876" i="12"/>
  <c r="R876" i="12" s="1"/>
  <c r="M875" i="12"/>
  <c r="R875" i="12" s="1"/>
  <c r="E877" i="22" s="1"/>
  <c r="M874" i="12"/>
  <c r="R874" i="12" s="1"/>
  <c r="M873" i="12"/>
  <c r="R873" i="12" s="1"/>
  <c r="M872" i="12"/>
  <c r="R872" i="12" s="1"/>
  <c r="M871" i="12"/>
  <c r="R871" i="12"/>
  <c r="M870" i="12"/>
  <c r="R870" i="12" s="1"/>
  <c r="M869" i="12"/>
  <c r="R869" i="12"/>
  <c r="M868" i="12"/>
  <c r="R868" i="12" s="1"/>
  <c r="M867" i="12"/>
  <c r="R867" i="12" s="1"/>
  <c r="M866" i="12"/>
  <c r="R866" i="12" s="1"/>
  <c r="M865" i="12"/>
  <c r="R865" i="12" s="1"/>
  <c r="M864" i="12"/>
  <c r="R864" i="12"/>
  <c r="M863" i="12"/>
  <c r="R863" i="12" s="1"/>
  <c r="M862" i="12"/>
  <c r="R862" i="12"/>
  <c r="M861" i="12"/>
  <c r="R861" i="12" s="1"/>
  <c r="M860" i="12"/>
  <c r="R860" i="12"/>
  <c r="M859" i="12"/>
  <c r="R859" i="12" s="1"/>
  <c r="M858" i="12"/>
  <c r="R858" i="12"/>
  <c r="M857" i="12"/>
  <c r="M856" i="12"/>
  <c r="R856" i="12" s="1"/>
  <c r="M855" i="12"/>
  <c r="R855" i="12"/>
  <c r="M854" i="12"/>
  <c r="R854" i="12" s="1"/>
  <c r="M853" i="12"/>
  <c r="R853" i="12" s="1"/>
  <c r="M852" i="12"/>
  <c r="R852" i="12"/>
  <c r="M851" i="12"/>
  <c r="R851" i="12" s="1"/>
  <c r="M850" i="12"/>
  <c r="R850" i="12" s="1"/>
  <c r="M849" i="12"/>
  <c r="R849" i="12" s="1"/>
  <c r="M848" i="12"/>
  <c r="R848" i="12" s="1"/>
  <c r="M847" i="12"/>
  <c r="R847" i="12" s="1"/>
  <c r="E849" i="22" s="1"/>
  <c r="M846" i="12"/>
  <c r="R846" i="12" s="1"/>
  <c r="M845" i="12"/>
  <c r="R845" i="12" s="1"/>
  <c r="M844" i="12"/>
  <c r="R844" i="12" s="1"/>
  <c r="M843" i="12"/>
  <c r="R843" i="12" s="1"/>
  <c r="M842" i="12"/>
  <c r="R842" i="12" s="1"/>
  <c r="M841" i="12"/>
  <c r="R841" i="12" s="1"/>
  <c r="M840" i="12"/>
  <c r="R840" i="12" s="1"/>
  <c r="E842" i="22" s="1"/>
  <c r="M839" i="12"/>
  <c r="R839" i="12" s="1"/>
  <c r="M838" i="12"/>
  <c r="R838" i="12" s="1"/>
  <c r="M837" i="12"/>
  <c r="R837" i="12" s="1"/>
  <c r="M836" i="12"/>
  <c r="R836" i="12" s="1"/>
  <c r="M835" i="12"/>
  <c r="R835" i="12" s="1"/>
  <c r="M833" i="12"/>
  <c r="R833" i="12" s="1"/>
  <c r="M832" i="12"/>
  <c r="R832" i="12" s="1"/>
  <c r="M831" i="12"/>
  <c r="R831" i="12" s="1"/>
  <c r="M829" i="12"/>
  <c r="R829" i="12" s="1"/>
  <c r="M828" i="12"/>
  <c r="R828" i="12" s="1"/>
  <c r="E830" i="22" s="1"/>
  <c r="M827" i="12"/>
  <c r="R827" i="12" s="1"/>
  <c r="M825" i="12"/>
  <c r="R825" i="12" s="1"/>
  <c r="M824" i="12"/>
  <c r="R824" i="12" s="1"/>
  <c r="M822" i="12"/>
  <c r="R822" i="12" s="1"/>
  <c r="M820" i="12"/>
  <c r="R820" i="12" s="1"/>
  <c r="M819" i="12"/>
  <c r="R819" i="12" s="1"/>
  <c r="M817" i="12"/>
  <c r="R817" i="12" s="1"/>
  <c r="M816" i="12"/>
  <c r="R816" i="12" s="1"/>
  <c r="E818" i="22" s="1"/>
  <c r="M815" i="12"/>
  <c r="R815" i="12" s="1"/>
  <c r="M814" i="12"/>
  <c r="R814" i="12" s="1"/>
  <c r="M813" i="12"/>
  <c r="R813" i="12" s="1"/>
  <c r="M812" i="12"/>
  <c r="R812" i="12" s="1"/>
  <c r="M811" i="12"/>
  <c r="R811" i="12" s="1"/>
  <c r="M810" i="12"/>
  <c r="R810" i="12" s="1"/>
  <c r="M809" i="12"/>
  <c r="R809" i="12" s="1"/>
  <c r="M808" i="12"/>
  <c r="R808" i="12" s="1"/>
  <c r="M807" i="12"/>
  <c r="R807" i="12" s="1"/>
  <c r="M806" i="12"/>
  <c r="R806" i="12" s="1"/>
  <c r="M805" i="12"/>
  <c r="R805" i="12" s="1"/>
  <c r="M803" i="12"/>
  <c r="R803" i="12" s="1"/>
  <c r="M802" i="12"/>
  <c r="R802" i="12" s="1"/>
  <c r="M801" i="12"/>
  <c r="R801" i="12" s="1"/>
  <c r="M799" i="12"/>
  <c r="R799" i="12" s="1"/>
  <c r="M798" i="12"/>
  <c r="R798" i="12" s="1"/>
  <c r="M797" i="12"/>
  <c r="R797" i="12" s="1"/>
  <c r="M795" i="12"/>
  <c r="R795" i="12"/>
  <c r="M794" i="12"/>
  <c r="R794" i="12" s="1"/>
  <c r="M793" i="12"/>
  <c r="R793" i="12" s="1"/>
  <c r="M792" i="12"/>
  <c r="R792" i="12" s="1"/>
  <c r="M791" i="12"/>
  <c r="R791" i="12" s="1"/>
  <c r="M790" i="12"/>
  <c r="R790" i="12" s="1"/>
  <c r="M789" i="12"/>
  <c r="R789" i="12" s="1"/>
  <c r="M788" i="12"/>
  <c r="R788" i="12" s="1"/>
  <c r="M787" i="12"/>
  <c r="R787" i="12" s="1"/>
  <c r="M786" i="12"/>
  <c r="R786" i="12" s="1"/>
  <c r="M785" i="12"/>
  <c r="R785" i="12" s="1"/>
  <c r="M784" i="12"/>
  <c r="R784" i="12" s="1"/>
  <c r="M783" i="12"/>
  <c r="R783" i="12" s="1"/>
  <c r="M1097" i="12"/>
  <c r="M1095" i="12"/>
  <c r="M1094" i="12"/>
  <c r="R1094" i="12" s="1"/>
  <c r="M1092" i="12"/>
  <c r="M1091" i="12"/>
  <c r="M1090" i="12"/>
  <c r="R1090" i="12" s="1"/>
  <c r="M1088" i="12"/>
  <c r="M1087" i="12"/>
  <c r="M1085" i="12"/>
  <c r="M1084" i="12"/>
  <c r="R1084" i="12" s="1"/>
  <c r="T1083" i="12"/>
  <c r="M1081" i="12"/>
  <c r="M1079" i="12"/>
  <c r="M1078" i="12"/>
  <c r="M1077" i="12"/>
  <c r="M1076" i="12"/>
  <c r="R1075" i="12"/>
  <c r="M1074" i="12"/>
  <c r="M1073" i="12"/>
  <c r="M1072" i="12"/>
  <c r="M1071" i="12"/>
  <c r="R1071" i="12" s="1"/>
  <c r="M1070" i="12"/>
  <c r="M1069" i="12"/>
  <c r="M1067" i="12"/>
  <c r="M1066" i="12"/>
  <c r="R1066" i="12" s="1"/>
  <c r="M1065" i="12"/>
  <c r="M1063" i="12"/>
  <c r="K1098" i="10"/>
  <c r="N1098" i="10" s="1"/>
  <c r="K1097" i="10"/>
  <c r="K1096" i="10"/>
  <c r="K1095" i="10"/>
  <c r="K1094" i="10"/>
  <c r="K1093" i="10"/>
  <c r="K1092" i="10"/>
  <c r="K1091" i="10"/>
  <c r="K1090" i="10"/>
  <c r="N1090" i="10" s="1"/>
  <c r="K1089" i="10"/>
  <c r="K1088" i="10"/>
  <c r="K1087" i="10"/>
  <c r="K1086" i="10"/>
  <c r="N1086" i="10" s="1"/>
  <c r="K1085" i="10"/>
  <c r="K1084" i="10"/>
  <c r="K1083" i="10"/>
  <c r="K1082" i="10"/>
  <c r="N1082" i="10" s="1"/>
  <c r="K1081" i="10"/>
  <c r="K1080" i="10"/>
  <c r="K1079" i="10"/>
  <c r="K1078" i="10"/>
  <c r="N1078" i="10" s="1"/>
  <c r="K1077" i="10"/>
  <c r="K1076" i="10"/>
  <c r="K1075" i="10"/>
  <c r="K1074" i="10"/>
  <c r="N1074" i="10" s="1"/>
  <c r="K1073" i="10"/>
  <c r="K1072" i="10"/>
  <c r="K1071" i="10"/>
  <c r="K1070" i="10"/>
  <c r="N1070" i="10" s="1"/>
  <c r="K1069" i="10"/>
  <c r="K1068" i="10"/>
  <c r="K1067" i="10"/>
  <c r="K1066" i="10"/>
  <c r="K1065" i="10"/>
  <c r="K1010" i="10"/>
  <c r="N1010" i="10" s="1"/>
  <c r="K1009" i="10"/>
  <c r="K1008" i="10"/>
  <c r="N1008" i="10" s="1"/>
  <c r="K1007" i="10"/>
  <c r="N1007" i="10"/>
  <c r="K1006" i="10"/>
  <c r="K1005" i="10"/>
  <c r="N1005" i="10" s="1"/>
  <c r="K1004" i="10"/>
  <c r="K1003" i="10"/>
  <c r="N1003" i="10" s="1"/>
  <c r="K1002" i="10"/>
  <c r="N1002" i="10" s="1"/>
  <c r="K1001" i="10"/>
  <c r="N1001" i="10" s="1"/>
  <c r="K1000" i="10"/>
  <c r="K999" i="10"/>
  <c r="N999" i="10" s="1"/>
  <c r="K998" i="10"/>
  <c r="K997" i="10"/>
  <c r="N997" i="10" s="1"/>
  <c r="K996" i="10"/>
  <c r="K995" i="10"/>
  <c r="N995" i="10" s="1"/>
  <c r="K994" i="10"/>
  <c r="K993" i="10"/>
  <c r="N993" i="10" s="1"/>
  <c r="K992" i="10"/>
  <c r="K991" i="10"/>
  <c r="N991" i="10" s="1"/>
  <c r="K990" i="10"/>
  <c r="K989" i="10"/>
  <c r="N989" i="10" s="1"/>
  <c r="K988" i="10"/>
  <c r="K987" i="10"/>
  <c r="N987" i="10" s="1"/>
  <c r="K986" i="10"/>
  <c r="K985" i="10"/>
  <c r="N985" i="10" s="1"/>
  <c r="K984" i="10"/>
  <c r="K983" i="10"/>
  <c r="N983" i="10" s="1"/>
  <c r="K982" i="10"/>
  <c r="K981" i="10"/>
  <c r="N981" i="10" s="1"/>
  <c r="K980" i="10"/>
  <c r="K979" i="10"/>
  <c r="N979" i="10" s="1"/>
  <c r="K978" i="10"/>
  <c r="N978" i="10" s="1"/>
  <c r="K977" i="10"/>
  <c r="K976" i="10"/>
  <c r="K975" i="10"/>
  <c r="N975" i="10"/>
  <c r="K974" i="10"/>
  <c r="K973" i="10"/>
  <c r="N973" i="10" s="1"/>
  <c r="K972" i="10"/>
  <c r="K971" i="10"/>
  <c r="N971" i="10" s="1"/>
  <c r="K970" i="10"/>
  <c r="N970" i="10" s="1"/>
  <c r="K969" i="10"/>
  <c r="N969" i="10" s="1"/>
  <c r="K968" i="10"/>
  <c r="N968" i="10" s="1"/>
  <c r="K967" i="10"/>
  <c r="N967" i="10" s="1"/>
  <c r="K966" i="10"/>
  <c r="K965" i="10"/>
  <c r="N965" i="10" s="1"/>
  <c r="K964" i="10"/>
  <c r="K963" i="10"/>
  <c r="N963" i="10" s="1"/>
  <c r="K962" i="10"/>
  <c r="K961" i="10"/>
  <c r="N961" i="10" s="1"/>
  <c r="K960" i="10"/>
  <c r="K959" i="10"/>
  <c r="N959" i="10" s="1"/>
  <c r="K958" i="10"/>
  <c r="N958" i="10" s="1"/>
  <c r="K957" i="10"/>
  <c r="N957" i="10" s="1"/>
  <c r="K956" i="10"/>
  <c r="K955" i="10"/>
  <c r="N955" i="10"/>
  <c r="K954" i="10"/>
  <c r="K953" i="10"/>
  <c r="N953" i="10" s="1"/>
  <c r="K952" i="10"/>
  <c r="K951" i="10"/>
  <c r="N951" i="10" s="1"/>
  <c r="K950" i="10"/>
  <c r="K949" i="10"/>
  <c r="N949" i="10" s="1"/>
  <c r="K948" i="10"/>
  <c r="N948" i="10" s="1"/>
  <c r="K947" i="10"/>
  <c r="N947" i="10" s="1"/>
  <c r="K946" i="10"/>
  <c r="K945" i="10"/>
  <c r="N945" i="10" s="1"/>
  <c r="K944" i="10"/>
  <c r="N944" i="10" s="1"/>
  <c r="K943" i="10"/>
  <c r="N943" i="10" s="1"/>
  <c r="K942" i="10"/>
  <c r="K941" i="10"/>
  <c r="N941" i="10" s="1"/>
  <c r="K940" i="10"/>
  <c r="K939" i="10"/>
  <c r="N939" i="10" s="1"/>
  <c r="K938" i="10"/>
  <c r="N938" i="10" s="1"/>
  <c r="K937" i="10"/>
  <c r="N937" i="10" s="1"/>
  <c r="K936" i="10"/>
  <c r="K935" i="10"/>
  <c r="N935" i="10" s="1"/>
  <c r="K934" i="10"/>
  <c r="K933" i="10"/>
  <c r="N933" i="10" s="1"/>
  <c r="K932" i="10"/>
  <c r="K931" i="10"/>
  <c r="N931" i="10" s="1"/>
  <c r="K930" i="10"/>
  <c r="K929" i="10"/>
  <c r="N929" i="10" s="1"/>
  <c r="K928" i="10"/>
  <c r="N928" i="10" s="1"/>
  <c r="K927" i="10"/>
  <c r="N927" i="10" s="1"/>
  <c r="K926" i="10"/>
  <c r="K925" i="10"/>
  <c r="N925" i="10" s="1"/>
  <c r="K924" i="10"/>
  <c r="K923" i="10"/>
  <c r="N923" i="10" s="1"/>
  <c r="K922" i="10"/>
  <c r="N922" i="10" s="1"/>
  <c r="K921" i="10"/>
  <c r="N921" i="10" s="1"/>
  <c r="K920" i="10"/>
  <c r="K919" i="10"/>
  <c r="N919" i="10" s="1"/>
  <c r="K918" i="10"/>
  <c r="N918" i="10" s="1"/>
  <c r="K917" i="10"/>
  <c r="N917" i="10"/>
  <c r="K916" i="10"/>
  <c r="K915" i="10"/>
  <c r="N915" i="10" s="1"/>
  <c r="K914" i="10"/>
  <c r="K913" i="10"/>
  <c r="N913" i="10" s="1"/>
  <c r="K912" i="10"/>
  <c r="K911" i="10"/>
  <c r="N911" i="10" s="1"/>
  <c r="K910" i="10"/>
  <c r="K909" i="10"/>
  <c r="N909" i="10" s="1"/>
  <c r="K908" i="10"/>
  <c r="K907" i="10"/>
  <c r="N907" i="10" s="1"/>
  <c r="K906" i="10"/>
  <c r="N906" i="10" s="1"/>
  <c r="K905" i="10"/>
  <c r="N905" i="10" s="1"/>
  <c r="K904" i="10"/>
  <c r="N904" i="10" s="1"/>
  <c r="K903" i="10"/>
  <c r="N903" i="10" s="1"/>
  <c r="K902" i="10"/>
  <c r="K901" i="10"/>
  <c r="N901" i="10" s="1"/>
  <c r="K900" i="10"/>
  <c r="K899" i="10"/>
  <c r="N899" i="10" s="1"/>
  <c r="K898" i="10"/>
  <c r="K897" i="10"/>
  <c r="N897" i="10" s="1"/>
  <c r="K896" i="10"/>
  <c r="K895" i="10"/>
  <c r="N895" i="10" s="1"/>
  <c r="K894" i="10"/>
  <c r="K893" i="10"/>
  <c r="N893" i="10" s="1"/>
  <c r="K892" i="10"/>
  <c r="K891" i="10"/>
  <c r="N891" i="10" s="1"/>
  <c r="K890" i="10"/>
  <c r="N890" i="10" s="1"/>
  <c r="K889" i="10"/>
  <c r="N889" i="10" s="1"/>
  <c r="K888" i="10"/>
  <c r="N888" i="10" s="1"/>
  <c r="K887" i="10"/>
  <c r="N887" i="10" s="1"/>
  <c r="K886" i="10"/>
  <c r="K885" i="10"/>
  <c r="N885" i="10" s="1"/>
  <c r="K884" i="10"/>
  <c r="K883" i="10"/>
  <c r="N883" i="10" s="1"/>
  <c r="K882" i="10"/>
  <c r="K881" i="10"/>
  <c r="K880" i="10"/>
  <c r="K879" i="10"/>
  <c r="N879" i="10" s="1"/>
  <c r="K878" i="10"/>
  <c r="K877" i="10"/>
  <c r="N877" i="10" s="1"/>
  <c r="K876" i="10"/>
  <c r="K875" i="10"/>
  <c r="N875" i="10" s="1"/>
  <c r="K874" i="10"/>
  <c r="N874" i="10" s="1"/>
  <c r="K873" i="10"/>
  <c r="N873" i="10" s="1"/>
  <c r="K872" i="10"/>
  <c r="N872" i="10"/>
  <c r="K871" i="10"/>
  <c r="N871" i="10" s="1"/>
  <c r="K870" i="10"/>
  <c r="N870" i="10" s="1"/>
  <c r="K869" i="10"/>
  <c r="N869" i="10" s="1"/>
  <c r="K868" i="10"/>
  <c r="N868" i="10"/>
  <c r="K867" i="10"/>
  <c r="N867" i="10" s="1"/>
  <c r="K866" i="10"/>
  <c r="N866" i="10"/>
  <c r="K865" i="10"/>
  <c r="N865" i="10" s="1"/>
  <c r="K864" i="10"/>
  <c r="N864" i="10" s="1"/>
  <c r="K863" i="10"/>
  <c r="N863" i="10"/>
  <c r="K862" i="10"/>
  <c r="N862" i="10" s="1"/>
  <c r="K861" i="10"/>
  <c r="N861" i="10" s="1"/>
  <c r="K860" i="10"/>
  <c r="N860" i="10" s="1"/>
  <c r="K859" i="10"/>
  <c r="N859" i="10"/>
  <c r="K858" i="10"/>
  <c r="N858" i="10" s="1"/>
  <c r="K857" i="10"/>
  <c r="N857" i="10" s="1"/>
  <c r="K856" i="10"/>
  <c r="N856" i="10" s="1"/>
  <c r="K855" i="10"/>
  <c r="N855" i="10" s="1"/>
  <c r="K854" i="10"/>
  <c r="K853" i="10"/>
  <c r="N853" i="10" s="1"/>
  <c r="K852" i="10"/>
  <c r="N852" i="10" s="1"/>
  <c r="K851" i="10"/>
  <c r="N851" i="10" s="1"/>
  <c r="K850" i="10"/>
  <c r="N850" i="10" s="1"/>
  <c r="K849" i="10"/>
  <c r="N849" i="10" s="1"/>
  <c r="K848" i="10"/>
  <c r="N848" i="10" s="1"/>
  <c r="K847" i="10"/>
  <c r="K846" i="10"/>
  <c r="N846" i="10" s="1"/>
  <c r="K845" i="10"/>
  <c r="N845" i="10" s="1"/>
  <c r="K844" i="10"/>
  <c r="N844" i="10" s="1"/>
  <c r="K843" i="10"/>
  <c r="N843" i="10" s="1"/>
  <c r="K842" i="10"/>
  <c r="N842" i="10" s="1"/>
  <c r="K841" i="10"/>
  <c r="N841" i="10" s="1"/>
  <c r="K840" i="10"/>
  <c r="N840" i="10" s="1"/>
  <c r="K839" i="10"/>
  <c r="N839" i="10" s="1"/>
  <c r="K838" i="10"/>
  <c r="N838" i="10" s="1"/>
  <c r="K837" i="10"/>
  <c r="N837" i="10"/>
  <c r="K836" i="10"/>
  <c r="N836" i="10" s="1"/>
  <c r="K835" i="10"/>
  <c r="N835" i="10" s="1"/>
  <c r="K834" i="10"/>
  <c r="N834" i="10" s="1"/>
  <c r="K833" i="10"/>
  <c r="N833" i="10"/>
  <c r="K832" i="10"/>
  <c r="N832" i="10" s="1"/>
  <c r="K831" i="10"/>
  <c r="N831" i="10" s="1"/>
  <c r="K830" i="10"/>
  <c r="N830" i="10" s="1"/>
  <c r="K829" i="10"/>
  <c r="N829" i="10" s="1"/>
  <c r="K828" i="10"/>
  <c r="N828" i="10" s="1"/>
  <c r="K827" i="10"/>
  <c r="N827" i="10" s="1"/>
  <c r="K826" i="10"/>
  <c r="N826" i="10"/>
  <c r="K825" i="10"/>
  <c r="N825" i="10" s="1"/>
  <c r="K822" i="10"/>
  <c r="N822" i="10" s="1"/>
  <c r="K821" i="10"/>
  <c r="N821" i="10" s="1"/>
  <c r="K820" i="10"/>
  <c r="N820" i="10" s="1"/>
  <c r="K819" i="10"/>
  <c r="N819" i="10" s="1"/>
  <c r="K818" i="10"/>
  <c r="N818" i="10" s="1"/>
  <c r="K817" i="10"/>
  <c r="N817" i="10" s="1"/>
  <c r="K816" i="10"/>
  <c r="N816" i="10"/>
  <c r="K815" i="10"/>
  <c r="N815" i="10" s="1"/>
  <c r="K814" i="10"/>
  <c r="N814" i="10" s="1"/>
  <c r="K813" i="10"/>
  <c r="N813" i="10" s="1"/>
  <c r="K812" i="10"/>
  <c r="N812" i="10" s="1"/>
  <c r="K811" i="10"/>
  <c r="N811" i="10" s="1"/>
  <c r="K810" i="10"/>
  <c r="N810" i="10" s="1"/>
  <c r="K809" i="10"/>
  <c r="N809" i="10" s="1"/>
  <c r="K808" i="10"/>
  <c r="N808" i="10"/>
  <c r="K807" i="10"/>
  <c r="N807" i="10" s="1"/>
  <c r="K806" i="10"/>
  <c r="N806" i="10" s="1"/>
  <c r="K805" i="10"/>
  <c r="N805" i="10" s="1"/>
  <c r="K804" i="10"/>
  <c r="K803" i="10"/>
  <c r="N803" i="10" s="1"/>
  <c r="K802" i="10"/>
  <c r="K801" i="10"/>
  <c r="N801" i="10" s="1"/>
  <c r="K800" i="10"/>
  <c r="K799" i="10"/>
  <c r="N799" i="10" s="1"/>
  <c r="K798" i="10"/>
  <c r="N798" i="10" s="1"/>
  <c r="K797" i="10"/>
  <c r="N797" i="10" s="1"/>
  <c r="K795" i="10"/>
  <c r="N795" i="10" s="1"/>
  <c r="K794" i="10"/>
  <c r="K793" i="10"/>
  <c r="N793" i="10" s="1"/>
  <c r="K792" i="10"/>
  <c r="N792" i="10" s="1"/>
  <c r="K791" i="10"/>
  <c r="N791" i="10"/>
  <c r="K790" i="10"/>
  <c r="K789" i="10"/>
  <c r="N789" i="10" s="1"/>
  <c r="K787" i="10"/>
  <c r="N787" i="10"/>
  <c r="K786" i="10"/>
  <c r="K785" i="10"/>
  <c r="K784" i="10"/>
  <c r="K783" i="10"/>
  <c r="N783" i="10" s="1"/>
  <c r="I805" i="11"/>
  <c r="L805" i="11" s="1"/>
  <c r="I805" i="8"/>
  <c r="L805" i="8" s="1"/>
  <c r="I1084" i="14"/>
  <c r="I1083" i="14"/>
  <c r="I1082" i="14"/>
  <c r="I1080" i="14"/>
  <c r="I1079" i="14"/>
  <c r="I1078" i="14"/>
  <c r="I1077" i="14"/>
  <c r="I1076" i="14"/>
  <c r="I794" i="14"/>
  <c r="I1084" i="18"/>
  <c r="I1083" i="18"/>
  <c r="I1082" i="18"/>
  <c r="I1080" i="18"/>
  <c r="I1079" i="18"/>
  <c r="I1078" i="18"/>
  <c r="I1077" i="18"/>
  <c r="I1076" i="18"/>
  <c r="I1009" i="18"/>
  <c r="I1008" i="18"/>
  <c r="I1007" i="18"/>
  <c r="I1006" i="18"/>
  <c r="I1005" i="18"/>
  <c r="I1004" i="18"/>
  <c r="I1003" i="18"/>
  <c r="I1002" i="18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0" i="18"/>
  <c r="I979" i="18"/>
  <c r="I978" i="18"/>
  <c r="I977" i="18"/>
  <c r="I976" i="18"/>
  <c r="I975" i="18"/>
  <c r="I974" i="18"/>
  <c r="I972" i="18"/>
  <c r="I970" i="18"/>
  <c r="I969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6" i="18"/>
  <c r="I925" i="18"/>
  <c r="I923" i="18"/>
  <c r="I920" i="18"/>
  <c r="I919" i="18"/>
  <c r="I918" i="18"/>
  <c r="I917" i="18"/>
  <c r="I916" i="18"/>
  <c r="I915" i="18"/>
  <c r="I914" i="18"/>
  <c r="I913" i="18"/>
  <c r="I912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4" i="18"/>
  <c r="I893" i="18"/>
  <c r="I891" i="18"/>
  <c r="I890" i="18"/>
  <c r="I889" i="18"/>
  <c r="I888" i="18"/>
  <c r="I887" i="18"/>
  <c r="I886" i="18"/>
  <c r="I885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3" i="18"/>
  <c r="I848" i="18"/>
  <c r="I847" i="18"/>
  <c r="I845" i="18"/>
  <c r="I844" i="18"/>
  <c r="I843" i="18"/>
  <c r="I842" i="18"/>
  <c r="I841" i="18"/>
  <c r="I840" i="18"/>
  <c r="I839" i="18"/>
  <c r="I838" i="18"/>
  <c r="I837" i="18"/>
  <c r="I835" i="18"/>
  <c r="I834" i="18"/>
  <c r="I833" i="18"/>
  <c r="I832" i="18"/>
  <c r="I831" i="18"/>
  <c r="I830" i="18"/>
  <c r="I829" i="18"/>
  <c r="I828" i="18"/>
  <c r="I827" i="18"/>
  <c r="I826" i="18"/>
  <c r="I822" i="18"/>
  <c r="I821" i="18"/>
  <c r="I820" i="18"/>
  <c r="I818" i="18"/>
  <c r="I817" i="18"/>
  <c r="I816" i="18"/>
  <c r="I815" i="18"/>
  <c r="I814" i="18"/>
  <c r="I813" i="18"/>
  <c r="I810" i="18"/>
  <c r="I806" i="18"/>
  <c r="S1083" i="17"/>
  <c r="S1081" i="17"/>
  <c r="S1080" i="17"/>
  <c r="S1074" i="17"/>
  <c r="S1070" i="17"/>
  <c r="S1064" i="17"/>
  <c r="P1098" i="17"/>
  <c r="S1096" i="17"/>
  <c r="P1094" i="17"/>
  <c r="S1092" i="17"/>
  <c r="P1088" i="17"/>
  <c r="S1087" i="17"/>
  <c r="S1086" i="17"/>
  <c r="S1085" i="17"/>
  <c r="O56" i="3"/>
  <c r="D58" i="22" s="1"/>
  <c r="R1002" i="2"/>
  <c r="C1004" i="22" s="1"/>
  <c r="R693" i="2"/>
  <c r="C695" i="22" s="1"/>
  <c r="R726" i="2"/>
  <c r="C728" i="22" s="1"/>
  <c r="R765" i="2"/>
  <c r="C767" i="22" s="1"/>
  <c r="R248" i="2"/>
  <c r="C250" i="22" s="1"/>
  <c r="R272" i="2"/>
  <c r="C274" i="22" s="1"/>
  <c r="R283" i="2"/>
  <c r="C285" i="22" s="1"/>
  <c r="R307" i="2"/>
  <c r="C309" i="22" s="1"/>
  <c r="R315" i="2"/>
  <c r="C317" i="22" s="1"/>
  <c r="P86" i="17"/>
  <c r="P90" i="17"/>
  <c r="P94" i="17"/>
  <c r="P98" i="17"/>
  <c r="P102" i="17"/>
  <c r="P106" i="17"/>
  <c r="P110" i="17"/>
  <c r="P114" i="17"/>
  <c r="P118" i="17"/>
  <c r="P122" i="17"/>
  <c r="P126" i="17"/>
  <c r="P130" i="17"/>
  <c r="P134" i="17"/>
  <c r="P138" i="17"/>
  <c r="P142" i="17"/>
  <c r="P146" i="17"/>
  <c r="P150" i="17"/>
  <c r="P154" i="17"/>
  <c r="P158" i="17"/>
  <c r="P162" i="17"/>
  <c r="P166" i="17"/>
  <c r="P170" i="17"/>
  <c r="P176" i="17"/>
  <c r="M226" i="17"/>
  <c r="M228" i="17"/>
  <c r="P228" i="17" s="1"/>
  <c r="M230" i="17"/>
  <c r="M232" i="17"/>
  <c r="M234" i="17"/>
  <c r="M236" i="17"/>
  <c r="P236" i="17" s="1"/>
  <c r="M240" i="17"/>
  <c r="M242" i="17"/>
  <c r="M244" i="17"/>
  <c r="P244" i="17" s="1"/>
  <c r="M246" i="17"/>
  <c r="M248" i="17"/>
  <c r="P248" i="17" s="1"/>
  <c r="M250" i="17"/>
  <c r="P250" i="17" s="1"/>
  <c r="M252" i="17"/>
  <c r="M254" i="17"/>
  <c r="M256" i="17"/>
  <c r="M258" i="17"/>
  <c r="P258" i="17" s="1"/>
  <c r="M260" i="17"/>
  <c r="M262" i="17"/>
  <c r="M264" i="17"/>
  <c r="M266" i="17"/>
  <c r="P266" i="17" s="1"/>
  <c r="M268" i="17"/>
  <c r="M272" i="17"/>
  <c r="M276" i="17"/>
  <c r="M278" i="17"/>
  <c r="M280" i="17"/>
  <c r="M282" i="17"/>
  <c r="P282" i="17" s="1"/>
  <c r="M284" i="17"/>
  <c r="M286" i="17"/>
  <c r="M288" i="17"/>
  <c r="M290" i="17"/>
  <c r="P290" i="17" s="1"/>
  <c r="M292" i="17"/>
  <c r="M294" i="17"/>
  <c r="M296" i="17"/>
  <c r="M298" i="17"/>
  <c r="P298" i="17" s="1"/>
  <c r="M300" i="17"/>
  <c r="M302" i="17"/>
  <c r="M304" i="17"/>
  <c r="M306" i="17"/>
  <c r="P306" i="17" s="1"/>
  <c r="M308" i="17"/>
  <c r="M310" i="17"/>
  <c r="M312" i="17"/>
  <c r="M314" i="17"/>
  <c r="P314" i="17" s="1"/>
  <c r="M318" i="17"/>
  <c r="M320" i="17"/>
  <c r="M321" i="17"/>
  <c r="M322" i="17"/>
  <c r="M323" i="17"/>
  <c r="M325" i="17"/>
  <c r="M327" i="17"/>
  <c r="M330" i="17"/>
  <c r="M331" i="17"/>
  <c r="M333" i="17"/>
  <c r="P333" i="17" s="1"/>
  <c r="M335" i="17"/>
  <c r="M337" i="17"/>
  <c r="M338" i="17"/>
  <c r="M339" i="17"/>
  <c r="P339" i="17" s="1"/>
  <c r="M341" i="17"/>
  <c r="M343" i="17"/>
  <c r="M346" i="17"/>
  <c r="M347" i="17"/>
  <c r="I807" i="8"/>
  <c r="L807" i="8" s="1"/>
  <c r="I815" i="8"/>
  <c r="L815" i="8" s="1"/>
  <c r="I832" i="8"/>
  <c r="L832" i="8" s="1"/>
  <c r="I840" i="8"/>
  <c r="L840" i="8" s="1"/>
  <c r="I847" i="8"/>
  <c r="L847" i="8" s="1"/>
  <c r="L97" i="8"/>
  <c r="I159" i="8"/>
  <c r="L159" i="8" s="1"/>
  <c r="I175" i="8"/>
  <c r="L175" i="8" s="1"/>
  <c r="I191" i="8"/>
  <c r="L191" i="8" s="1"/>
  <c r="I207" i="8"/>
  <c r="L207" i="8" s="1"/>
  <c r="I344" i="8"/>
  <c r="R1096" i="5"/>
  <c r="R1073" i="5"/>
  <c r="M909" i="5"/>
  <c r="P909" i="5" s="1"/>
  <c r="I911" i="22" s="1"/>
  <c r="M941" i="5"/>
  <c r="M957" i="5"/>
  <c r="M966" i="5"/>
  <c r="M968" i="5"/>
  <c r="M972" i="5"/>
  <c r="P972" i="5"/>
  <c r="I974" i="22" s="1"/>
  <c r="M974" i="5"/>
  <c r="P974" i="5" s="1"/>
  <c r="I976" i="22" s="1"/>
  <c r="M976" i="5"/>
  <c r="M978" i="5"/>
  <c r="P978" i="5" s="1"/>
  <c r="I980" i="22" s="1"/>
  <c r="M980" i="5"/>
  <c r="P980" i="5" s="1"/>
  <c r="I982" i="22" s="1"/>
  <c r="M981" i="5"/>
  <c r="M982" i="5"/>
  <c r="M984" i="5"/>
  <c r="P984" i="5" s="1"/>
  <c r="I986" i="22" s="1"/>
  <c r="M986" i="5"/>
  <c r="P986" i="5" s="1"/>
  <c r="I988" i="22" s="1"/>
  <c r="M988" i="5"/>
  <c r="P988" i="5" s="1"/>
  <c r="I990" i="22" s="1"/>
  <c r="M990" i="5"/>
  <c r="P990" i="5" s="1"/>
  <c r="I992" i="22" s="1"/>
  <c r="M992" i="5"/>
  <c r="P992" i="5" s="1"/>
  <c r="I994" i="22" s="1"/>
  <c r="M994" i="5"/>
  <c r="P994" i="5" s="1"/>
  <c r="I996" i="22" s="1"/>
  <c r="M996" i="5"/>
  <c r="P996" i="5" s="1"/>
  <c r="I998" i="22" s="1"/>
  <c r="M998" i="5"/>
  <c r="P998" i="5" s="1"/>
  <c r="I1000" i="22" s="1"/>
  <c r="M1000" i="5"/>
  <c r="M1002" i="5"/>
  <c r="P1002" i="5" s="1"/>
  <c r="I1004" i="22" s="1"/>
  <c r="M1004" i="5"/>
  <c r="M1006" i="5"/>
  <c r="P1006" i="5" s="1"/>
  <c r="I1008" i="22" s="1"/>
  <c r="M1008" i="5"/>
  <c r="M1010" i="5"/>
  <c r="P1010" i="5" s="1"/>
  <c r="I1012" i="22" s="1"/>
  <c r="Q1060" i="17"/>
  <c r="Q1011" i="17"/>
  <c r="M84" i="17"/>
  <c r="R857" i="12"/>
  <c r="R932" i="12"/>
  <c r="R978" i="12"/>
  <c r="L668" i="18"/>
  <c r="O6" i="2"/>
  <c r="O782" i="2"/>
  <c r="P1101" i="7"/>
  <c r="I662" i="9"/>
  <c r="I664" i="9"/>
  <c r="L664" i="9" s="1"/>
  <c r="I666" i="9"/>
  <c r="M1011" i="14"/>
  <c r="S1088" i="17"/>
  <c r="P1096" i="17"/>
  <c r="Q1062" i="17"/>
  <c r="Q1063" i="17"/>
  <c r="Q1064" i="17"/>
  <c r="Q1065" i="17"/>
  <c r="Q1066" i="17"/>
  <c r="Q1067" i="17"/>
  <c r="Q1068" i="17"/>
  <c r="Q1069" i="17"/>
  <c r="Q1070" i="17"/>
  <c r="Q1071" i="17"/>
  <c r="Q1072" i="17"/>
  <c r="Q1073" i="17"/>
  <c r="Q1074" i="17"/>
  <c r="Q1075" i="17"/>
  <c r="Q1076" i="17"/>
  <c r="Q1077" i="17"/>
  <c r="Q1078" i="17"/>
  <c r="Q1079" i="17"/>
  <c r="P1080" i="17"/>
  <c r="Q1080" i="17"/>
  <c r="Q1081" i="17"/>
  <c r="Q1082" i="17"/>
  <c r="Q1083" i="17"/>
  <c r="T1084" i="12"/>
  <c r="N1015" i="7"/>
  <c r="N1019" i="7"/>
  <c r="Q1019" i="7" s="1"/>
  <c r="G1021" i="22" s="1"/>
  <c r="N1023" i="7"/>
  <c r="Q1023" i="7"/>
  <c r="G1025" i="22" s="1"/>
  <c r="N1027" i="7"/>
  <c r="Q1027" i="7" s="1"/>
  <c r="G1029" i="22" s="1"/>
  <c r="N1031" i="7"/>
  <c r="Q1031" i="7" s="1"/>
  <c r="G1033" i="22" s="1"/>
  <c r="N1035" i="7"/>
  <c r="Q1035" i="7" s="1"/>
  <c r="G1037" i="22" s="1"/>
  <c r="N1039" i="7"/>
  <c r="Q1039" i="7" s="1"/>
  <c r="G1041" i="22" s="1"/>
  <c r="N1043" i="7"/>
  <c r="Q1043" i="7" s="1"/>
  <c r="G1045" i="22" s="1"/>
  <c r="N1047" i="7"/>
  <c r="Q1047" i="7" s="1"/>
  <c r="G1049" i="22" s="1"/>
  <c r="N1051" i="7"/>
  <c r="Q1051" i="7" s="1"/>
  <c r="G1053" i="22" s="1"/>
  <c r="N1055" i="7"/>
  <c r="Q1055" i="7"/>
  <c r="G1057" i="22" s="1"/>
  <c r="R1082" i="12"/>
  <c r="M1099" i="14"/>
  <c r="Q492" i="12"/>
  <c r="Q352" i="12"/>
  <c r="T1060" i="12"/>
  <c r="Q1099" i="17"/>
  <c r="K1101" i="14"/>
  <c r="M1101" i="14" s="1"/>
  <c r="P1101" i="12"/>
  <c r="T1101" i="12" s="1"/>
  <c r="K1101" i="8"/>
  <c r="M1101" i="8" s="1"/>
  <c r="M1099" i="8"/>
  <c r="L492" i="18"/>
  <c r="K1101" i="18"/>
  <c r="O1101" i="17"/>
  <c r="Q1101" i="17" s="1"/>
  <c r="N342" i="10"/>
  <c r="N333" i="10"/>
  <c r="M60" i="17"/>
  <c r="M58" i="17"/>
  <c r="M56" i="17"/>
  <c r="P56" i="17" s="1"/>
  <c r="M48" i="17"/>
  <c r="M20" i="17"/>
  <c r="M14" i="17"/>
  <c r="P14" i="17" s="1"/>
  <c r="M342" i="17"/>
  <c r="M334" i="17"/>
  <c r="M326" i="17"/>
  <c r="P326" i="17" s="1"/>
  <c r="M173" i="17"/>
  <c r="I738" i="14"/>
  <c r="I688" i="14"/>
  <c r="I81" i="9"/>
  <c r="L81" i="9" s="1"/>
  <c r="J82" i="5"/>
  <c r="M775" i="5"/>
  <c r="M765" i="5"/>
  <c r="P765" i="5" s="1"/>
  <c r="I767" i="22" s="1"/>
  <c r="M761" i="5"/>
  <c r="M755" i="5"/>
  <c r="M811" i="5"/>
  <c r="M785" i="5"/>
  <c r="K6" i="5"/>
  <c r="L6" i="5" s="1"/>
  <c r="J65" i="5"/>
  <c r="N190" i="10"/>
  <c r="I1011" i="10"/>
  <c r="J1011" i="10" s="1"/>
  <c r="C1099" i="9"/>
  <c r="F1011" i="13"/>
  <c r="G1011" i="13" s="1"/>
  <c r="I1011" i="13" s="1"/>
  <c r="M348" i="17"/>
  <c r="P348" i="17" s="1"/>
  <c r="M344" i="17"/>
  <c r="M340" i="17"/>
  <c r="M336" i="17"/>
  <c r="M332" i="17"/>
  <c r="P332" i="17" s="1"/>
  <c r="M328" i="17"/>
  <c r="M324" i="17"/>
  <c r="M319" i="17"/>
  <c r="M315" i="17"/>
  <c r="P315" i="17" s="1"/>
  <c r="M311" i="17"/>
  <c r="M307" i="17"/>
  <c r="M303" i="17"/>
  <c r="M299" i="17"/>
  <c r="P299" i="17" s="1"/>
  <c r="M295" i="17"/>
  <c r="M291" i="17"/>
  <c r="M287" i="17"/>
  <c r="M283" i="17"/>
  <c r="P283" i="17" s="1"/>
  <c r="M279" i="17"/>
  <c r="M275" i="17"/>
  <c r="M271" i="17"/>
  <c r="M267" i="17"/>
  <c r="P267" i="17" s="1"/>
  <c r="M263" i="17"/>
  <c r="M259" i="17"/>
  <c r="M255" i="17"/>
  <c r="M251" i="17"/>
  <c r="P251" i="17" s="1"/>
  <c r="M247" i="17"/>
  <c r="M243" i="17"/>
  <c r="M239" i="17"/>
  <c r="M235" i="17"/>
  <c r="P235" i="17" s="1"/>
  <c r="M231" i="17"/>
  <c r="M227" i="17"/>
  <c r="M223" i="17"/>
  <c r="M215" i="17"/>
  <c r="P215" i="17" s="1"/>
  <c r="M211" i="17"/>
  <c r="M207" i="17"/>
  <c r="M203" i="17"/>
  <c r="M199" i="17"/>
  <c r="P199" i="17" s="1"/>
  <c r="M195" i="17"/>
  <c r="M191" i="17"/>
  <c r="M187" i="17"/>
  <c r="M183" i="17"/>
  <c r="P183" i="17" s="1"/>
  <c r="M181" i="17"/>
  <c r="M175" i="17"/>
  <c r="P175" i="17" s="1"/>
  <c r="M706" i="17"/>
  <c r="M1069" i="17"/>
  <c r="M88" i="17"/>
  <c r="P88" i="17" s="1"/>
  <c r="M100" i="17"/>
  <c r="P100" i="17"/>
  <c r="M104" i="17"/>
  <c r="P104" i="17" s="1"/>
  <c r="M108" i="17"/>
  <c r="P108" i="17" s="1"/>
  <c r="M112" i="17"/>
  <c r="P112" i="17" s="1"/>
  <c r="M116" i="17"/>
  <c r="P116" i="17" s="1"/>
  <c r="M120" i="17"/>
  <c r="P120" i="17" s="1"/>
  <c r="M132" i="17"/>
  <c r="P132" i="17" s="1"/>
  <c r="M136" i="17"/>
  <c r="P136" i="17" s="1"/>
  <c r="M140" i="17"/>
  <c r="P140" i="17" s="1"/>
  <c r="M144" i="17"/>
  <c r="P144" i="17" s="1"/>
  <c r="M148" i="17"/>
  <c r="P148" i="17" s="1"/>
  <c r="M152" i="17"/>
  <c r="P152" i="17" s="1"/>
  <c r="M164" i="17"/>
  <c r="P164" i="17" s="1"/>
  <c r="M168" i="17"/>
  <c r="P168" i="17" s="1"/>
  <c r="M172" i="17"/>
  <c r="P172" i="17" s="1"/>
  <c r="M180" i="17"/>
  <c r="P180" i="17" s="1"/>
  <c r="M218" i="17"/>
  <c r="P218" i="17" s="1"/>
  <c r="M222" i="17"/>
  <c r="P293" i="17"/>
  <c r="M77" i="17"/>
  <c r="M722" i="17"/>
  <c r="M699" i="17"/>
  <c r="P699" i="17"/>
  <c r="M677" i="17"/>
  <c r="P677" i="17" s="1"/>
  <c r="M139" i="12"/>
  <c r="R989" i="12"/>
  <c r="M178" i="12"/>
  <c r="R1070" i="12"/>
  <c r="I68" i="18"/>
  <c r="M68" i="18" s="1"/>
  <c r="G7" i="18"/>
  <c r="H7" i="18" s="1"/>
  <c r="I7" i="18" s="1"/>
  <c r="F65" i="18"/>
  <c r="I293" i="18"/>
  <c r="I203" i="18"/>
  <c r="I133" i="18"/>
  <c r="I130" i="18"/>
  <c r="I105" i="18"/>
  <c r="I663" i="18"/>
  <c r="I1044" i="18"/>
  <c r="M1044" i="18"/>
  <c r="I652" i="18"/>
  <c r="I650" i="18"/>
  <c r="I648" i="18"/>
  <c r="I646" i="18"/>
  <c r="I643" i="18"/>
  <c r="I641" i="18"/>
  <c r="I639" i="18"/>
  <c r="I614" i="18"/>
  <c r="I612" i="18"/>
  <c r="I606" i="18"/>
  <c r="I584" i="18"/>
  <c r="I582" i="18"/>
  <c r="I580" i="18"/>
  <c r="I578" i="18"/>
  <c r="I565" i="18"/>
  <c r="I563" i="18"/>
  <c r="I561" i="18"/>
  <c r="I559" i="18"/>
  <c r="I557" i="18"/>
  <c r="I555" i="18"/>
  <c r="I548" i="18"/>
  <c r="I546" i="18"/>
  <c r="I544" i="18"/>
  <c r="I543" i="18"/>
  <c r="I541" i="18"/>
  <c r="I516" i="18"/>
  <c r="I514" i="18"/>
  <c r="I512" i="18"/>
  <c r="I510" i="18"/>
  <c r="I508" i="18"/>
  <c r="I506" i="18"/>
  <c r="I504" i="18"/>
  <c r="I346" i="18"/>
  <c r="I343" i="18"/>
  <c r="I341" i="18"/>
  <c r="I339" i="18"/>
  <c r="I337" i="18"/>
  <c r="I335" i="18"/>
  <c r="I333" i="18"/>
  <c r="I315" i="18"/>
  <c r="I313" i="18"/>
  <c r="I311" i="18"/>
  <c r="I309" i="18"/>
  <c r="I307" i="18"/>
  <c r="I305" i="18"/>
  <c r="I303" i="18"/>
  <c r="I301" i="18"/>
  <c r="I291" i="18"/>
  <c r="I289" i="18"/>
  <c r="I287" i="18"/>
  <c r="I285" i="18"/>
  <c r="I283" i="18"/>
  <c r="I1020" i="18"/>
  <c r="I1039" i="18"/>
  <c r="I204" i="14"/>
  <c r="I198" i="14"/>
  <c r="I194" i="14"/>
  <c r="I192" i="14"/>
  <c r="I190" i="14"/>
  <c r="I188" i="14"/>
  <c r="I186" i="14"/>
  <c r="I180" i="14"/>
  <c r="I178" i="14"/>
  <c r="I176" i="14"/>
  <c r="I174" i="14"/>
  <c r="I172" i="14"/>
  <c r="I170" i="14"/>
  <c r="I168" i="14"/>
  <c r="L168" i="14" s="1"/>
  <c r="I166" i="14"/>
  <c r="I164" i="14"/>
  <c r="I162" i="14"/>
  <c r="I160" i="14"/>
  <c r="I158" i="14"/>
  <c r="I156" i="14"/>
  <c r="I154" i="14"/>
  <c r="I152" i="14"/>
  <c r="I150" i="14"/>
  <c r="L150" i="14"/>
  <c r="I148" i="14"/>
  <c r="I146" i="14"/>
  <c r="I144" i="14"/>
  <c r="I134" i="14"/>
  <c r="I126" i="14"/>
  <c r="I118" i="14"/>
  <c r="I110" i="14"/>
  <c r="I102" i="14"/>
  <c r="I98" i="14"/>
  <c r="D1101" i="14"/>
  <c r="I786" i="8"/>
  <c r="L786" i="8" s="1"/>
  <c r="I798" i="8"/>
  <c r="L798" i="8" s="1"/>
  <c r="I802" i="8"/>
  <c r="L802" i="8" s="1"/>
  <c r="I199" i="8"/>
  <c r="I183" i="8"/>
  <c r="L183" i="8" s="1"/>
  <c r="I167" i="8"/>
  <c r="L147" i="8"/>
  <c r="I858" i="8"/>
  <c r="I854" i="8"/>
  <c r="I845" i="8"/>
  <c r="I841" i="8"/>
  <c r="L841" i="8" s="1"/>
  <c r="I829" i="8"/>
  <c r="L829" i="8" s="1"/>
  <c r="I812" i="8"/>
  <c r="L812" i="8"/>
  <c r="I808" i="8"/>
  <c r="L808" i="8" s="1"/>
  <c r="I754" i="8"/>
  <c r="L754" i="8" s="1"/>
  <c r="I752" i="8"/>
  <c r="L752" i="8" s="1"/>
  <c r="I750" i="8"/>
  <c r="L750" i="8" s="1"/>
  <c r="I748" i="8"/>
  <c r="L748" i="8" s="1"/>
  <c r="I746" i="8"/>
  <c r="L746" i="8" s="1"/>
  <c r="I744" i="8"/>
  <c r="L744" i="8" s="1"/>
  <c r="I742" i="8"/>
  <c r="L742" i="8" s="1"/>
  <c r="I740" i="8"/>
  <c r="L740" i="8" s="1"/>
  <c r="I738" i="8"/>
  <c r="L738" i="8" s="1"/>
  <c r="I736" i="8"/>
  <c r="L736" i="8" s="1"/>
  <c r="I734" i="8"/>
  <c r="L734" i="8" s="1"/>
  <c r="I732" i="8"/>
  <c r="L732" i="8" s="1"/>
  <c r="I730" i="8"/>
  <c r="L730" i="8" s="1"/>
  <c r="I728" i="8"/>
  <c r="L728" i="8" s="1"/>
  <c r="I726" i="8"/>
  <c r="L726" i="8" s="1"/>
  <c r="I724" i="8"/>
  <c r="L724" i="8" s="1"/>
  <c r="I722" i="8"/>
  <c r="L722" i="8" s="1"/>
  <c r="I720" i="8"/>
  <c r="L720" i="8" s="1"/>
  <c r="I716" i="8"/>
  <c r="L716" i="8" s="1"/>
  <c r="I714" i="8"/>
  <c r="L714" i="8" s="1"/>
  <c r="I712" i="8"/>
  <c r="L712" i="8" s="1"/>
  <c r="I710" i="8"/>
  <c r="L710" i="8" s="1"/>
  <c r="I708" i="8"/>
  <c r="L708" i="8" s="1"/>
  <c r="I706" i="8"/>
  <c r="L706" i="8" s="1"/>
  <c r="I704" i="8"/>
  <c r="L704" i="8" s="1"/>
  <c r="I702" i="8"/>
  <c r="L702" i="8" s="1"/>
  <c r="I698" i="8"/>
  <c r="L698" i="8" s="1"/>
  <c r="I696" i="8"/>
  <c r="L696" i="8" s="1"/>
  <c r="I692" i="8"/>
  <c r="L692" i="8" s="1"/>
  <c r="I690" i="8"/>
  <c r="L690" i="8" s="1"/>
  <c r="I688" i="8"/>
  <c r="L688" i="8" s="1"/>
  <c r="I686" i="8"/>
  <c r="L686" i="8" s="1"/>
  <c r="I684" i="8"/>
  <c r="L684" i="8" s="1"/>
  <c r="I682" i="8"/>
  <c r="L682" i="8" s="1"/>
  <c r="I680" i="8"/>
  <c r="L680" i="8" s="1"/>
  <c r="I678" i="8"/>
  <c r="L678" i="8" s="1"/>
  <c r="I676" i="8"/>
  <c r="L676" i="8" s="1"/>
  <c r="I674" i="8"/>
  <c r="L674" i="8" s="1"/>
  <c r="I672" i="8"/>
  <c r="L672" i="8" s="1"/>
  <c r="I670" i="8"/>
  <c r="L670" i="8" s="1"/>
  <c r="N299" i="10"/>
  <c r="N294" i="10"/>
  <c r="N290" i="10"/>
  <c r="N287" i="10"/>
  <c r="N282" i="10"/>
  <c r="N279" i="10"/>
  <c r="N275" i="10"/>
  <c r="N270" i="10"/>
  <c r="N263" i="10"/>
  <c r="N259" i="10"/>
  <c r="N255" i="10"/>
  <c r="N250" i="10"/>
  <c r="N246" i="10"/>
  <c r="N244" i="10"/>
  <c r="N242" i="10"/>
  <c r="N236" i="10"/>
  <c r="N232" i="10"/>
  <c r="N226" i="10"/>
  <c r="N222" i="10"/>
  <c r="N220" i="10"/>
  <c r="N218" i="10"/>
  <c r="N215" i="10"/>
  <c r="N212" i="10"/>
  <c r="N207" i="10"/>
  <c r="N205" i="10"/>
  <c r="N203" i="10"/>
  <c r="N196" i="10"/>
  <c r="N186" i="10"/>
  <c r="N184" i="10"/>
  <c r="N182" i="10"/>
  <c r="N180" i="10"/>
  <c r="N178" i="10"/>
  <c r="N176" i="10"/>
  <c r="N174" i="10"/>
  <c r="N172" i="10"/>
  <c r="N170" i="10"/>
  <c r="N168" i="10"/>
  <c r="N166" i="10"/>
  <c r="N164" i="10"/>
  <c r="N159" i="10"/>
  <c r="N157" i="10"/>
  <c r="N155" i="10"/>
  <c r="N153" i="10"/>
  <c r="N140" i="10"/>
  <c r="N132" i="10"/>
  <c r="N115" i="10"/>
  <c r="N106" i="10"/>
  <c r="N100" i="10"/>
  <c r="N98" i="10"/>
  <c r="N96" i="10"/>
  <c r="N94" i="10"/>
  <c r="N757" i="10"/>
  <c r="I65" i="10"/>
  <c r="J65" i="10" s="1"/>
  <c r="F1099" i="10"/>
  <c r="N267" i="10"/>
  <c r="N784" i="10"/>
  <c r="N786" i="10"/>
  <c r="N790" i="10"/>
  <c r="N794" i="10"/>
  <c r="N800" i="10"/>
  <c r="N802" i="10"/>
  <c r="N804" i="10"/>
  <c r="N15" i="10"/>
  <c r="N17" i="10"/>
  <c r="N21" i="10"/>
  <c r="N25" i="10"/>
  <c r="N33" i="10"/>
  <c r="N37" i="10"/>
  <c r="N43" i="10"/>
  <c r="N45" i="10"/>
  <c r="N49" i="10"/>
  <c r="N53" i="10"/>
  <c r="K6" i="10"/>
  <c r="K10" i="10"/>
  <c r="N10" i="10" s="1"/>
  <c r="K16" i="10"/>
  <c r="K22" i="10"/>
  <c r="N22" i="10" s="1"/>
  <c r="K30" i="10"/>
  <c r="N30" i="10" s="1"/>
  <c r="K36" i="10"/>
  <c r="K42" i="10"/>
  <c r="N42" i="10" s="1"/>
  <c r="K50" i="10"/>
  <c r="N50" i="10" s="1"/>
  <c r="K56" i="10"/>
  <c r="N56" i="10" s="1"/>
  <c r="K60" i="10"/>
  <c r="N60" i="10" s="1"/>
  <c r="K64" i="10"/>
  <c r="N64" i="10" s="1"/>
  <c r="F344" i="10"/>
  <c r="F349" i="10" s="1"/>
  <c r="F65" i="10"/>
  <c r="N295" i="10"/>
  <c r="K696" i="10"/>
  <c r="N876" i="10"/>
  <c r="N878" i="10"/>
  <c r="N880" i="10"/>
  <c r="N882" i="10"/>
  <c r="N884" i="10"/>
  <c r="N886" i="10"/>
  <c r="N892" i="10"/>
  <c r="N894" i="10"/>
  <c r="N896" i="10"/>
  <c r="N898" i="10"/>
  <c r="N900" i="10"/>
  <c r="N902" i="10"/>
  <c r="N908" i="10"/>
  <c r="N910" i="10"/>
  <c r="N912" i="10"/>
  <c r="N914" i="10"/>
  <c r="N916" i="10"/>
  <c r="N920" i="10"/>
  <c r="N924" i="10"/>
  <c r="N926" i="10"/>
  <c r="N930" i="10"/>
  <c r="N932" i="10"/>
  <c r="N934" i="10"/>
  <c r="N936" i="10"/>
  <c r="N940" i="10"/>
  <c r="N942" i="10"/>
  <c r="N950" i="10"/>
  <c r="N952" i="10"/>
  <c r="N954" i="10"/>
  <c r="N960" i="10"/>
  <c r="N962" i="10"/>
  <c r="N964" i="10"/>
  <c r="N966" i="10"/>
  <c r="N972" i="10"/>
  <c r="N974" i="10"/>
  <c r="N976" i="10"/>
  <c r="N980" i="10"/>
  <c r="N982" i="10"/>
  <c r="N984" i="10"/>
  <c r="N986" i="10"/>
  <c r="N988" i="10"/>
  <c r="N990" i="10"/>
  <c r="N992" i="10"/>
  <c r="N994" i="10"/>
  <c r="N996" i="10"/>
  <c r="N998" i="10"/>
  <c r="N1000" i="10"/>
  <c r="N1004" i="10"/>
  <c r="N1006" i="10"/>
  <c r="N36" i="10"/>
  <c r="N337" i="10"/>
  <c r="N331" i="10"/>
  <c r="N1056" i="7"/>
  <c r="Q1056" i="7" s="1"/>
  <c r="G1058" i="22" s="1"/>
  <c r="N1013" i="7"/>
  <c r="N1017" i="7"/>
  <c r="N1021" i="7"/>
  <c r="Q1021" i="7" s="1"/>
  <c r="G1023" i="22" s="1"/>
  <c r="N1025" i="7"/>
  <c r="N1029" i="7"/>
  <c r="N1033" i="7"/>
  <c r="N1037" i="7"/>
  <c r="Q1037" i="7" s="1"/>
  <c r="G1039" i="22" s="1"/>
  <c r="N1041" i="7"/>
  <c r="N1045" i="7"/>
  <c r="N1049" i="7"/>
  <c r="N1053" i="7"/>
  <c r="Q1053" i="7" s="1"/>
  <c r="G1055" i="22" s="1"/>
  <c r="L65" i="7"/>
  <c r="L18" i="9"/>
  <c r="L20" i="9"/>
  <c r="L32" i="9"/>
  <c r="L1037" i="9"/>
  <c r="L1041" i="9"/>
  <c r="L996" i="9"/>
  <c r="L998" i="9"/>
  <c r="L1059" i="9"/>
  <c r="L785" i="9"/>
  <c r="L789" i="9"/>
  <c r="L793" i="9"/>
  <c r="L797" i="9"/>
  <c r="L801" i="9"/>
  <c r="L892" i="9"/>
  <c r="L902" i="9"/>
  <c r="L906" i="9"/>
  <c r="L918" i="9"/>
  <c r="L845" i="9"/>
  <c r="L858" i="9"/>
  <c r="L910" i="9"/>
  <c r="L927" i="9"/>
  <c r="L997" i="9"/>
  <c r="L940" i="9"/>
  <c r="L944" i="9"/>
  <c r="L948" i="9"/>
  <c r="L952" i="9"/>
  <c r="L960" i="9"/>
  <c r="L964" i="9"/>
  <c r="L968" i="9"/>
  <c r="L972" i="9"/>
  <c r="L976" i="9"/>
  <c r="L980" i="9"/>
  <c r="L986" i="9"/>
  <c r="P80" i="5"/>
  <c r="I82" i="22"/>
  <c r="M1031" i="5"/>
  <c r="M856" i="5"/>
  <c r="P856" i="5" s="1"/>
  <c r="I858" i="22" s="1"/>
  <c r="M40" i="5"/>
  <c r="P40" i="5"/>
  <c r="I42" i="22" s="1"/>
  <c r="M1069" i="5"/>
  <c r="M1015" i="5"/>
  <c r="P1015" i="5" s="1"/>
  <c r="I1017" i="22" s="1"/>
  <c r="M1047" i="5"/>
  <c r="P1047" i="5" s="1"/>
  <c r="I1049" i="22" s="1"/>
  <c r="M887" i="5"/>
  <c r="P887" i="5" s="1"/>
  <c r="I889" i="22" s="1"/>
  <c r="M344" i="5"/>
  <c r="M336" i="5"/>
  <c r="M330" i="5"/>
  <c r="M324" i="5"/>
  <c r="M316" i="5"/>
  <c r="P316" i="5" s="1"/>
  <c r="I318" i="22" s="1"/>
  <c r="M300" i="5"/>
  <c r="M280" i="5"/>
  <c r="M272" i="5"/>
  <c r="M264" i="5"/>
  <c r="P264" i="5" s="1"/>
  <c r="I266" i="22" s="1"/>
  <c r="M220" i="5"/>
  <c r="M208" i="5"/>
  <c r="M200" i="5"/>
  <c r="P1008" i="5"/>
  <c r="I1010" i="22" s="1"/>
  <c r="P1004" i="5"/>
  <c r="I1006" i="22" s="1"/>
  <c r="P1000" i="5"/>
  <c r="I1002" i="22" s="1"/>
  <c r="P982" i="5"/>
  <c r="I984" i="22" s="1"/>
  <c r="P976" i="5"/>
  <c r="I978" i="22" s="1"/>
  <c r="P672" i="5"/>
  <c r="I674" i="22" s="1"/>
  <c r="P674" i="5"/>
  <c r="I676" i="22" s="1"/>
  <c r="M343" i="5"/>
  <c r="M255" i="5"/>
  <c r="M217" i="5"/>
  <c r="M757" i="5"/>
  <c r="P757" i="5" s="1"/>
  <c r="I759" i="22" s="1"/>
  <c r="M940" i="5"/>
  <c r="M938" i="5"/>
  <c r="M918" i="5"/>
  <c r="M898" i="5"/>
  <c r="M892" i="5"/>
  <c r="M890" i="5"/>
  <c r="M878" i="5"/>
  <c r="P878" i="5" s="1"/>
  <c r="M832" i="5"/>
  <c r="M828" i="5"/>
  <c r="P828" i="5" s="1"/>
  <c r="I830" i="22" s="1"/>
  <c r="P1014" i="5"/>
  <c r="I1016" i="22" s="1"/>
  <c r="I765" i="6"/>
  <c r="I749" i="6"/>
  <c r="I695" i="6"/>
  <c r="I1068" i="6"/>
  <c r="L1068" i="6" s="1"/>
  <c r="I1082" i="6"/>
  <c r="I772" i="6"/>
  <c r="I757" i="6"/>
  <c r="L757" i="6" s="1"/>
  <c r="I726" i="6"/>
  <c r="L726" i="6" s="1"/>
  <c r="I718" i="6"/>
  <c r="L718" i="6" s="1"/>
  <c r="I703" i="6"/>
  <c r="L703" i="6" s="1"/>
  <c r="I340" i="6"/>
  <c r="L340" i="6" s="1"/>
  <c r="I336" i="6"/>
  <c r="I332" i="6"/>
  <c r="L332" i="6" s="1"/>
  <c r="I330" i="6"/>
  <c r="L330" i="6" s="1"/>
  <c r="I326" i="6"/>
  <c r="L326" i="6"/>
  <c r="I322" i="6"/>
  <c r="I318" i="6"/>
  <c r="L318" i="6" s="1"/>
  <c r="I314" i="6"/>
  <c r="L314" i="6" s="1"/>
  <c r="I310" i="6"/>
  <c r="L310" i="6" s="1"/>
  <c r="I306" i="6"/>
  <c r="I302" i="6"/>
  <c r="L302" i="6" s="1"/>
  <c r="I298" i="6"/>
  <c r="L298" i="6" s="1"/>
  <c r="I296" i="6"/>
  <c r="L296" i="6" s="1"/>
  <c r="I290" i="6"/>
  <c r="L290" i="6"/>
  <c r="H292" i="22" s="1"/>
  <c r="I288" i="6"/>
  <c r="L288" i="6" s="1"/>
  <c r="I284" i="6"/>
  <c r="I282" i="6"/>
  <c r="L282" i="6" s="1"/>
  <c r="I276" i="6"/>
  <c r="L276" i="6" s="1"/>
  <c r="I274" i="6"/>
  <c r="L274" i="6" s="1"/>
  <c r="I268" i="6"/>
  <c r="I266" i="6"/>
  <c r="L266" i="6"/>
  <c r="I260" i="6"/>
  <c r="L260" i="6" s="1"/>
  <c r="I258" i="6"/>
  <c r="L258" i="6" s="1"/>
  <c r="I252" i="6"/>
  <c r="I250" i="6"/>
  <c r="L250" i="6" s="1"/>
  <c r="I244" i="6"/>
  <c r="L244" i="6" s="1"/>
  <c r="I236" i="6"/>
  <c r="L236" i="6" s="1"/>
  <c r="I234" i="6"/>
  <c r="I228" i="6"/>
  <c r="L228" i="6" s="1"/>
  <c r="I222" i="6"/>
  <c r="L222" i="6" s="1"/>
  <c r="I220" i="6"/>
  <c r="L220" i="6" s="1"/>
  <c r="I212" i="6"/>
  <c r="L212" i="6" s="1"/>
  <c r="I210" i="6"/>
  <c r="L210" i="6" s="1"/>
  <c r="I204" i="6"/>
  <c r="L204" i="6"/>
  <c r="I202" i="6"/>
  <c r="I198" i="6"/>
  <c r="I194" i="6"/>
  <c r="L194" i="6" s="1"/>
  <c r="I190" i="6"/>
  <c r="L190" i="6" s="1"/>
  <c r="I188" i="6"/>
  <c r="L188" i="6" s="1"/>
  <c r="I184" i="6"/>
  <c r="L184" i="6" s="1"/>
  <c r="I178" i="6"/>
  <c r="L178" i="6" s="1"/>
  <c r="I172" i="6"/>
  <c r="L172" i="6" s="1"/>
  <c r="I166" i="6"/>
  <c r="L166" i="6" s="1"/>
  <c r="I164" i="6"/>
  <c r="L164" i="6"/>
  <c r="I156" i="6"/>
  <c r="L156" i="6" s="1"/>
  <c r="I148" i="6"/>
  <c r="L148" i="6" s="1"/>
  <c r="I142" i="6"/>
  <c r="L142" i="6" s="1"/>
  <c r="I122" i="6"/>
  <c r="L122" i="6" s="1"/>
  <c r="I120" i="6"/>
  <c r="I106" i="6"/>
  <c r="L106" i="6" s="1"/>
  <c r="I94" i="6"/>
  <c r="L94" i="6" s="1"/>
  <c r="I90" i="6"/>
  <c r="L90" i="6" s="1"/>
  <c r="I779" i="6"/>
  <c r="L779" i="6" s="1"/>
  <c r="I773" i="6"/>
  <c r="L773" i="6" s="1"/>
  <c r="I771" i="6"/>
  <c r="L771" i="6" s="1"/>
  <c r="I761" i="6"/>
  <c r="L761" i="6" s="1"/>
  <c r="I753" i="6"/>
  <c r="L753" i="6" s="1"/>
  <c r="I745" i="6"/>
  <c r="L745" i="6" s="1"/>
  <c r="I737" i="6"/>
  <c r="L737" i="6" s="1"/>
  <c r="I731" i="6"/>
  <c r="L731" i="6"/>
  <c r="I729" i="6"/>
  <c r="L729" i="6" s="1"/>
  <c r="I725" i="6"/>
  <c r="L725" i="6" s="1"/>
  <c r="I721" i="6"/>
  <c r="I715" i="6"/>
  <c r="L715" i="6" s="1"/>
  <c r="I713" i="6"/>
  <c r="L713" i="6" s="1"/>
  <c r="I707" i="6"/>
  <c r="I699" i="6"/>
  <c r="L699" i="6" s="1"/>
  <c r="I687" i="6"/>
  <c r="L687" i="6" s="1"/>
  <c r="I677" i="6"/>
  <c r="L677" i="6" s="1"/>
  <c r="L669" i="6"/>
  <c r="I686" i="6"/>
  <c r="I678" i="6"/>
  <c r="C349" i="4"/>
  <c r="L86" i="3"/>
  <c r="L89" i="3"/>
  <c r="L91" i="3"/>
  <c r="L93" i="3"/>
  <c r="O93" i="3" s="1"/>
  <c r="D95" i="22" s="1"/>
  <c r="L95" i="3"/>
  <c r="L97" i="3"/>
  <c r="L99" i="3"/>
  <c r="L102" i="3"/>
  <c r="O102" i="3" s="1"/>
  <c r="L107" i="3"/>
  <c r="L109" i="3"/>
  <c r="L111" i="3"/>
  <c r="L113" i="3"/>
  <c r="O113" i="3" s="1"/>
  <c r="D115" i="22" s="1"/>
  <c r="L115" i="3"/>
  <c r="L117" i="3"/>
  <c r="L119" i="3"/>
  <c r="L121" i="3"/>
  <c r="O121" i="3" s="1"/>
  <c r="D123" i="22" s="1"/>
  <c r="L123" i="3"/>
  <c r="L127" i="3"/>
  <c r="O127" i="3" s="1"/>
  <c r="L131" i="3"/>
  <c r="L135" i="3"/>
  <c r="L139" i="3"/>
  <c r="L143" i="3"/>
  <c r="L147" i="3"/>
  <c r="L151" i="3"/>
  <c r="O151" i="3" s="1"/>
  <c r="D153" i="22" s="1"/>
  <c r="L155" i="3"/>
  <c r="L159" i="3"/>
  <c r="L163" i="3"/>
  <c r="L167" i="3"/>
  <c r="O167" i="3" s="1"/>
  <c r="L171" i="3"/>
  <c r="L175" i="3"/>
  <c r="O175" i="3" s="1"/>
  <c r="L179" i="3"/>
  <c r="L192" i="3"/>
  <c r="O192" i="3" s="1"/>
  <c r="D194" i="22" s="1"/>
  <c r="L928" i="3"/>
  <c r="L921" i="3"/>
  <c r="L913" i="3"/>
  <c r="L904" i="3"/>
  <c r="L896" i="3"/>
  <c r="L888" i="3"/>
  <c r="L880" i="3"/>
  <c r="L873" i="3"/>
  <c r="L865" i="3"/>
  <c r="L857" i="3"/>
  <c r="L849" i="3"/>
  <c r="L840" i="3"/>
  <c r="O840" i="3" s="1"/>
  <c r="D842" i="22" s="1"/>
  <c r="L832" i="3"/>
  <c r="O832" i="3" s="1"/>
  <c r="D834" i="22" s="1"/>
  <c r="L824" i="3"/>
  <c r="O824" i="3" s="1"/>
  <c r="D826" i="22" s="1"/>
  <c r="L815" i="3"/>
  <c r="O815" i="3" s="1"/>
  <c r="D817" i="22" s="1"/>
  <c r="L809" i="3"/>
  <c r="O809" i="3" s="1"/>
  <c r="D811" i="22" s="1"/>
  <c r="L805" i="3"/>
  <c r="O805" i="3" s="1"/>
  <c r="D807" i="22" s="1"/>
  <c r="L801" i="3"/>
  <c r="O801" i="3" s="1"/>
  <c r="D803" i="22" s="1"/>
  <c r="L797" i="3"/>
  <c r="O797" i="3" s="1"/>
  <c r="D799" i="22" s="1"/>
  <c r="L793" i="3"/>
  <c r="O793" i="3" s="1"/>
  <c r="D795" i="22" s="1"/>
  <c r="L789" i="3"/>
  <c r="O789" i="3"/>
  <c r="D791" i="22" s="1"/>
  <c r="L785" i="3"/>
  <c r="O785" i="3" s="1"/>
  <c r="D787" i="22" s="1"/>
  <c r="L1044" i="3"/>
  <c r="O1044" i="3" s="1"/>
  <c r="D1046" i="22" s="1"/>
  <c r="L1042" i="3"/>
  <c r="L1040" i="3"/>
  <c r="L1036" i="3"/>
  <c r="O1036" i="3" s="1"/>
  <c r="D1038" i="22" s="1"/>
  <c r="L1034" i="3"/>
  <c r="L1030" i="3"/>
  <c r="L1028" i="3"/>
  <c r="O1028" i="3" s="1"/>
  <c r="D1030" i="22" s="1"/>
  <c r="L1026" i="3"/>
  <c r="L1024" i="3"/>
  <c r="L1022" i="3"/>
  <c r="L1020" i="3"/>
  <c r="O1020" i="3" s="1"/>
  <c r="D1022" i="22" s="1"/>
  <c r="L1082" i="3"/>
  <c r="O1082" i="3" s="1"/>
  <c r="D1084" i="22" s="1"/>
  <c r="O72" i="2"/>
  <c r="O202" i="2"/>
  <c r="O164" i="2"/>
  <c r="O109" i="2"/>
  <c r="O779" i="2"/>
  <c r="O775" i="2"/>
  <c r="R775" i="2" s="1"/>
  <c r="C777" i="22" s="1"/>
  <c r="O771" i="2"/>
  <c r="O741" i="2"/>
  <c r="O737" i="2"/>
  <c r="O733" i="2"/>
  <c r="R733" i="2" s="1"/>
  <c r="C735" i="22" s="1"/>
  <c r="O729" i="2"/>
  <c r="O725" i="2"/>
  <c r="O721" i="2"/>
  <c r="R682" i="2"/>
  <c r="C684" i="22" s="1"/>
  <c r="R690" i="2"/>
  <c r="C692" i="22" s="1"/>
  <c r="R722" i="2"/>
  <c r="C724" i="22" s="1"/>
  <c r="R734" i="2"/>
  <c r="C736" i="22" s="1"/>
  <c r="R7" i="2"/>
  <c r="C9" i="22" s="1"/>
  <c r="R11" i="2"/>
  <c r="C13" i="22" s="1"/>
  <c r="R15" i="2"/>
  <c r="C17" i="22" s="1"/>
  <c r="R19" i="2"/>
  <c r="C21" i="22" s="1"/>
  <c r="R23" i="2"/>
  <c r="C25" i="22" s="1"/>
  <c r="R27" i="2"/>
  <c r="C29" i="22" s="1"/>
  <c r="R31" i="2"/>
  <c r="C33" i="22" s="1"/>
  <c r="R35" i="2"/>
  <c r="C37" i="22" s="1"/>
  <c r="R39" i="2"/>
  <c r="C41" i="22" s="1"/>
  <c r="R43" i="2"/>
  <c r="C45" i="22" s="1"/>
  <c r="R47" i="2"/>
  <c r="C49" i="22" s="1"/>
  <c r="R51" i="2"/>
  <c r="C53" i="22" s="1"/>
  <c r="R60" i="2"/>
  <c r="C62" i="22" s="1"/>
  <c r="R886" i="2"/>
  <c r="C888" i="22" s="1"/>
  <c r="R902" i="2"/>
  <c r="C904" i="22" s="1"/>
  <c r="K349" i="2"/>
  <c r="R69" i="2"/>
  <c r="C71" i="22" s="1"/>
  <c r="R86" i="2"/>
  <c r="C88" i="22"/>
  <c r="R94" i="2"/>
  <c r="C96" i="22" s="1"/>
  <c r="R102" i="2"/>
  <c r="C104" i="22" s="1"/>
  <c r="R110" i="2"/>
  <c r="C112" i="22" s="1"/>
  <c r="R118" i="2"/>
  <c r="C120" i="22" s="1"/>
  <c r="R126" i="2"/>
  <c r="C128" i="22" s="1"/>
  <c r="R134" i="2"/>
  <c r="C136" i="22" s="1"/>
  <c r="R141" i="2"/>
  <c r="C143" i="22" s="1"/>
  <c r="R246" i="2"/>
  <c r="C248" i="22"/>
  <c r="R258" i="2"/>
  <c r="C260" i="22" s="1"/>
  <c r="R266" i="2"/>
  <c r="C268" i="22" s="1"/>
  <c r="R285" i="2"/>
  <c r="C287" i="22" s="1"/>
  <c r="R64" i="2"/>
  <c r="C66" i="22" s="1"/>
  <c r="G1099" i="2"/>
  <c r="G30" i="13"/>
  <c r="G60" i="13"/>
  <c r="S1079" i="17"/>
  <c r="M1079" i="17"/>
  <c r="P1079" i="17" s="1"/>
  <c r="M87" i="17"/>
  <c r="P87" i="17" s="1"/>
  <c r="M91" i="17"/>
  <c r="P91" i="17" s="1"/>
  <c r="M93" i="17"/>
  <c r="P93" i="17" s="1"/>
  <c r="M95" i="17"/>
  <c r="P95" i="17" s="1"/>
  <c r="E97" i="22" s="1"/>
  <c r="M99" i="17"/>
  <c r="P99" i="17" s="1"/>
  <c r="M101" i="17"/>
  <c r="P101" i="17" s="1"/>
  <c r="M103" i="17"/>
  <c r="P103" i="17" s="1"/>
  <c r="M105" i="17"/>
  <c r="M107" i="17"/>
  <c r="M109" i="17"/>
  <c r="M111" i="17"/>
  <c r="P111" i="17" s="1"/>
  <c r="M113" i="17"/>
  <c r="P113" i="17" s="1"/>
  <c r="M115" i="17"/>
  <c r="P115" i="17" s="1"/>
  <c r="M117" i="17"/>
  <c r="P117" i="17" s="1"/>
  <c r="M119" i="17"/>
  <c r="P119" i="17" s="1"/>
  <c r="M123" i="17"/>
  <c r="P123" i="17" s="1"/>
  <c r="M125" i="17"/>
  <c r="M127" i="17"/>
  <c r="P127" i="17" s="1"/>
  <c r="M129" i="17"/>
  <c r="P129" i="17" s="1"/>
  <c r="M131" i="17"/>
  <c r="P131" i="17" s="1"/>
  <c r="M133" i="17"/>
  <c r="P133" i="17" s="1"/>
  <c r="E135" i="22" s="1"/>
  <c r="M135" i="17"/>
  <c r="P135" i="17" s="1"/>
  <c r="M137" i="17"/>
  <c r="M139" i="17"/>
  <c r="P139" i="17" s="1"/>
  <c r="M141" i="17"/>
  <c r="M143" i="17"/>
  <c r="P143" i="17" s="1"/>
  <c r="M145" i="17"/>
  <c r="P145" i="17" s="1"/>
  <c r="M147" i="17"/>
  <c r="P147" i="17" s="1"/>
  <c r="M149" i="17"/>
  <c r="P149" i="17" s="1"/>
  <c r="M151" i="17"/>
  <c r="P151" i="17" s="1"/>
  <c r="M155" i="17"/>
  <c r="P155" i="17" s="1"/>
  <c r="M157" i="17"/>
  <c r="M159" i="17"/>
  <c r="P159" i="17" s="1"/>
  <c r="M161" i="17"/>
  <c r="P161" i="17" s="1"/>
  <c r="M163" i="17"/>
  <c r="P163" i="17" s="1"/>
  <c r="E165" i="22" s="1"/>
  <c r="M165" i="17"/>
  <c r="M167" i="17"/>
  <c r="P167" i="17" s="1"/>
  <c r="M169" i="17"/>
  <c r="M171" i="17"/>
  <c r="P171" i="17" s="1"/>
  <c r="M663" i="17"/>
  <c r="M625" i="17"/>
  <c r="P625" i="17" s="1"/>
  <c r="P1083" i="17"/>
  <c r="P1092" i="17"/>
  <c r="P1086" i="17"/>
  <c r="M1082" i="17"/>
  <c r="P1082" i="17" s="1"/>
  <c r="L1082" i="9"/>
  <c r="M1075" i="17"/>
  <c r="P1075" i="17" s="1"/>
  <c r="S1063" i="17"/>
  <c r="M283" i="12"/>
  <c r="R283" i="12" s="1"/>
  <c r="M202" i="12"/>
  <c r="M1015" i="12"/>
  <c r="R1015" i="12" s="1"/>
  <c r="R1024" i="12"/>
  <c r="R1028" i="12"/>
  <c r="M1036" i="12"/>
  <c r="R1036" i="12" s="1"/>
  <c r="R1044" i="12"/>
  <c r="M1053" i="12"/>
  <c r="R1053" i="12" s="1"/>
  <c r="I1057" i="14"/>
  <c r="L1057" i="14" s="1"/>
  <c r="I45" i="14"/>
  <c r="I142" i="14"/>
  <c r="I140" i="14"/>
  <c r="I138" i="14"/>
  <c r="I136" i="14"/>
  <c r="I132" i="14"/>
  <c r="I128" i="14"/>
  <c r="I124" i="14"/>
  <c r="I120" i="14"/>
  <c r="I116" i="14"/>
  <c r="I112" i="14"/>
  <c r="I108" i="14"/>
  <c r="I104" i="14"/>
  <c r="I100" i="14"/>
  <c r="I94" i="14"/>
  <c r="I92" i="14"/>
  <c r="I90" i="14"/>
  <c r="I88" i="14"/>
  <c r="I86" i="14"/>
  <c r="T375" i="14"/>
  <c r="T369" i="14"/>
  <c r="I348" i="14"/>
  <c r="L348" i="14" s="1"/>
  <c r="I203" i="8"/>
  <c r="I195" i="8"/>
  <c r="L195" i="8" s="1"/>
  <c r="I179" i="8"/>
  <c r="I171" i="8"/>
  <c r="I163" i="8"/>
  <c r="I121" i="8"/>
  <c r="L121" i="8" s="1"/>
  <c r="I105" i="8"/>
  <c r="L105" i="8" s="1"/>
  <c r="I89" i="8"/>
  <c r="L89" i="8" s="1"/>
  <c r="I85" i="8"/>
  <c r="I93" i="8"/>
  <c r="I101" i="8"/>
  <c r="L101" i="8" s="1"/>
  <c r="I109" i="8"/>
  <c r="I117" i="8"/>
  <c r="I125" i="8"/>
  <c r="I133" i="8"/>
  <c r="L133" i="8" s="1"/>
  <c r="I141" i="8"/>
  <c r="I157" i="8"/>
  <c r="I161" i="8"/>
  <c r="L161" i="8" s="1"/>
  <c r="I173" i="8"/>
  <c r="L173" i="8" s="1"/>
  <c r="I177" i="8"/>
  <c r="L177" i="8" s="1"/>
  <c r="I181" i="8"/>
  <c r="I185" i="8"/>
  <c r="I189" i="8"/>
  <c r="L189" i="8" s="1"/>
  <c r="I193" i="8"/>
  <c r="I205" i="8"/>
  <c r="I209" i="8"/>
  <c r="I213" i="8"/>
  <c r="I217" i="8"/>
  <c r="I221" i="8"/>
  <c r="I229" i="8"/>
  <c r="I237" i="8"/>
  <c r="I241" i="8"/>
  <c r="I989" i="11"/>
  <c r="N281" i="10"/>
  <c r="N251" i="10"/>
  <c r="I82" i="10"/>
  <c r="J82" i="10" s="1"/>
  <c r="N347" i="10"/>
  <c r="N345" i="10"/>
  <c r="N340" i="10"/>
  <c r="N335" i="10"/>
  <c r="N314" i="10"/>
  <c r="K772" i="10"/>
  <c r="K732" i="10"/>
  <c r="K730" i="10"/>
  <c r="K710" i="10"/>
  <c r="K67" i="10"/>
  <c r="K1060" i="7"/>
  <c r="F65" i="7"/>
  <c r="K65" i="7"/>
  <c r="M65" i="7" s="1"/>
  <c r="N1058" i="7"/>
  <c r="Q1058" i="7" s="1"/>
  <c r="G1060" i="22" s="1"/>
  <c r="C1101" i="9"/>
  <c r="L782" i="9"/>
  <c r="L945" i="9"/>
  <c r="L961" i="9"/>
  <c r="L977" i="9"/>
  <c r="I73" i="9"/>
  <c r="L73" i="9" s="1"/>
  <c r="L89" i="9"/>
  <c r="L93" i="9"/>
  <c r="L135" i="9"/>
  <c r="L141" i="9"/>
  <c r="L191" i="9"/>
  <c r="L203" i="9"/>
  <c r="L207" i="9"/>
  <c r="L233" i="9"/>
  <c r="L251" i="9"/>
  <c r="L276" i="9"/>
  <c r="L292" i="9"/>
  <c r="L22" i="9"/>
  <c r="L59" i="9"/>
  <c r="L60" i="9"/>
  <c r="L63" i="9"/>
  <c r="L64" i="9"/>
  <c r="L1057" i="9"/>
  <c r="L1015" i="9"/>
  <c r="L933" i="9"/>
  <c r="L1036" i="9"/>
  <c r="L1044" i="9"/>
  <c r="L1053" i="9"/>
  <c r="L266" i="9"/>
  <c r="L322" i="9"/>
  <c r="L330" i="9"/>
  <c r="L1012" i="9"/>
  <c r="I1013" i="9"/>
  <c r="L1013" i="9" s="1"/>
  <c r="L1014" i="9"/>
  <c r="L1022" i="9"/>
  <c r="L1027" i="9"/>
  <c r="L1031" i="9"/>
  <c r="L1035" i="9"/>
  <c r="L1039" i="9"/>
  <c r="L1047" i="9"/>
  <c r="L867" i="9"/>
  <c r="L256" i="9"/>
  <c r="L262" i="9"/>
  <c r="L306" i="9"/>
  <c r="P1096" i="5"/>
  <c r="I1098" i="22" s="1"/>
  <c r="M903" i="5"/>
  <c r="M801" i="5"/>
  <c r="P801" i="5" s="1"/>
  <c r="I803" i="22" s="1"/>
  <c r="R1088" i="5"/>
  <c r="P1088" i="5"/>
  <c r="I1090" i="22" s="1"/>
  <c r="M961" i="5"/>
  <c r="P961" i="5" s="1"/>
  <c r="I963" i="22" s="1"/>
  <c r="M953" i="5"/>
  <c r="P953" i="5" s="1"/>
  <c r="I955" i="22" s="1"/>
  <c r="M945" i="5"/>
  <c r="M872" i="5"/>
  <c r="P872" i="5" s="1"/>
  <c r="I874" i="22" s="1"/>
  <c r="M841" i="5"/>
  <c r="M1039" i="5"/>
  <c r="P1039" i="5" s="1"/>
  <c r="I1041" i="22" s="1"/>
  <c r="P1023" i="5"/>
  <c r="I1025" i="22" s="1"/>
  <c r="M56" i="5"/>
  <c r="P56" i="5" s="1"/>
  <c r="I58" i="22" s="1"/>
  <c r="L932" i="3"/>
  <c r="O932" i="3" s="1"/>
  <c r="D934" i="22" s="1"/>
  <c r="L924" i="3"/>
  <c r="O924" i="3" s="1"/>
  <c r="D926" i="22" s="1"/>
  <c r="L919" i="3"/>
  <c r="O919" i="3" s="1"/>
  <c r="D921" i="22" s="1"/>
  <c r="L915" i="3"/>
  <c r="O915" i="3" s="1"/>
  <c r="D917" i="22" s="1"/>
  <c r="L911" i="3"/>
  <c r="O911" i="3" s="1"/>
  <c r="D913" i="22" s="1"/>
  <c r="L906" i="3"/>
  <c r="O906" i="3" s="1"/>
  <c r="D908" i="22" s="1"/>
  <c r="L902" i="3"/>
  <c r="O902" i="3" s="1"/>
  <c r="D904" i="22" s="1"/>
  <c r="L898" i="3"/>
  <c r="O898" i="3" s="1"/>
  <c r="D900" i="22" s="1"/>
  <c r="L894" i="3"/>
  <c r="O894" i="3" s="1"/>
  <c r="D896" i="22" s="1"/>
  <c r="L890" i="3"/>
  <c r="O890" i="3" s="1"/>
  <c r="D892" i="22" s="1"/>
  <c r="L886" i="3"/>
  <c r="O886" i="3" s="1"/>
  <c r="D888" i="22" s="1"/>
  <c r="L882" i="3"/>
  <c r="O882" i="3" s="1"/>
  <c r="D884" i="22" s="1"/>
  <c r="L878" i="3"/>
  <c r="O878" i="3" s="1"/>
  <c r="D880" i="22" s="1"/>
  <c r="L875" i="3"/>
  <c r="O875" i="3" s="1"/>
  <c r="D877" i="22" s="1"/>
  <c r="L871" i="3"/>
  <c r="O871" i="3" s="1"/>
  <c r="D873" i="22" s="1"/>
  <c r="L867" i="3"/>
  <c r="O867" i="3" s="1"/>
  <c r="D869" i="22" s="1"/>
  <c r="L863" i="3"/>
  <c r="O863" i="3" s="1"/>
  <c r="D865" i="22" s="1"/>
  <c r="L859" i="3"/>
  <c r="O859" i="3"/>
  <c r="D861" i="22" s="1"/>
  <c r="L855" i="3"/>
  <c r="O855" i="3" s="1"/>
  <c r="D857" i="22" s="1"/>
  <c r="L851" i="3"/>
  <c r="O851" i="3" s="1"/>
  <c r="D853" i="22" s="1"/>
  <c r="L847" i="3"/>
  <c r="O847" i="3" s="1"/>
  <c r="D849" i="22" s="1"/>
  <c r="L842" i="3"/>
  <c r="O842" i="3"/>
  <c r="D844" i="22" s="1"/>
  <c r="L838" i="3"/>
  <c r="O838" i="3" s="1"/>
  <c r="D840" i="22" s="1"/>
  <c r="L834" i="3"/>
  <c r="O834" i="3" s="1"/>
  <c r="D836" i="22" s="1"/>
  <c r="L830" i="3"/>
  <c r="O830" i="3" s="1"/>
  <c r="D832" i="22" s="1"/>
  <c r="L826" i="3"/>
  <c r="O826" i="3" s="1"/>
  <c r="D828" i="22" s="1"/>
  <c r="L821" i="3"/>
  <c r="O821" i="3" s="1"/>
  <c r="D823" i="22" s="1"/>
  <c r="L817" i="3"/>
  <c r="O817" i="3" s="1"/>
  <c r="D819" i="22" s="1"/>
  <c r="L813" i="3"/>
  <c r="O813" i="3" s="1"/>
  <c r="D815" i="22" s="1"/>
  <c r="L810" i="3"/>
  <c r="O810" i="3" s="1"/>
  <c r="D812" i="22" s="1"/>
  <c r="L808" i="3"/>
  <c r="O808" i="3" s="1"/>
  <c r="D810" i="22" s="1"/>
  <c r="L806" i="3"/>
  <c r="O806" i="3" s="1"/>
  <c r="D808" i="22" s="1"/>
  <c r="L804" i="3"/>
  <c r="O804" i="3" s="1"/>
  <c r="D806" i="22" s="1"/>
  <c r="L802" i="3"/>
  <c r="O802" i="3" s="1"/>
  <c r="D804" i="22" s="1"/>
  <c r="L800" i="3"/>
  <c r="O800" i="3" s="1"/>
  <c r="D802" i="22" s="1"/>
  <c r="L798" i="3"/>
  <c r="O798" i="3" s="1"/>
  <c r="D800" i="22" s="1"/>
  <c r="L796" i="3"/>
  <c r="O796" i="3" s="1"/>
  <c r="D798" i="22" s="1"/>
  <c r="L794" i="3"/>
  <c r="O794" i="3"/>
  <c r="D796" i="22" s="1"/>
  <c r="L792" i="3"/>
  <c r="O792" i="3" s="1"/>
  <c r="D794" i="22" s="1"/>
  <c r="L790" i="3"/>
  <c r="O790" i="3" s="1"/>
  <c r="D792" i="22" s="1"/>
  <c r="L788" i="3"/>
  <c r="O788" i="3" s="1"/>
  <c r="D790" i="22" s="1"/>
  <c r="L786" i="3"/>
  <c r="O786" i="3" s="1"/>
  <c r="D788" i="22" s="1"/>
  <c r="L784" i="3"/>
  <c r="O784" i="3" s="1"/>
  <c r="D786" i="22" s="1"/>
  <c r="L1084" i="3"/>
  <c r="O1079" i="3"/>
  <c r="D1081" i="22" s="1"/>
  <c r="J1099" i="3"/>
  <c r="K1099" i="3" s="1"/>
  <c r="L78" i="3"/>
  <c r="L287" i="3"/>
  <c r="L197" i="3"/>
  <c r="O197" i="3" s="1"/>
  <c r="L193" i="3"/>
  <c r="L188" i="3"/>
  <c r="L146" i="3"/>
  <c r="L126" i="3"/>
  <c r="O126" i="3" s="1"/>
  <c r="D128" i="22" s="1"/>
  <c r="L671" i="3"/>
  <c r="L673" i="3"/>
  <c r="L678" i="3"/>
  <c r="O678" i="3" s="1"/>
  <c r="D680" i="22" s="1"/>
  <c r="L680" i="3"/>
  <c r="O680" i="3" s="1"/>
  <c r="D682" i="22" s="1"/>
  <c r="O683" i="3"/>
  <c r="D685" i="22" s="1"/>
  <c r="L690" i="3"/>
  <c r="L697" i="3"/>
  <c r="O697" i="3" s="1"/>
  <c r="D699" i="22" s="1"/>
  <c r="L701" i="3"/>
  <c r="L703" i="3"/>
  <c r="L708" i="3"/>
  <c r="O708" i="3" s="1"/>
  <c r="D710" i="22" s="1"/>
  <c r="L710" i="3"/>
  <c r="L735" i="3"/>
  <c r="O735" i="3" s="1"/>
  <c r="D737" i="22" s="1"/>
  <c r="L746" i="3"/>
  <c r="L754" i="3"/>
  <c r="O754" i="3" s="1"/>
  <c r="D756" i="22" s="1"/>
  <c r="L758" i="3"/>
  <c r="L766" i="3"/>
  <c r="L773" i="3"/>
  <c r="L775" i="3"/>
  <c r="O775" i="3" s="1"/>
  <c r="D777" i="22" s="1"/>
  <c r="L777" i="3"/>
  <c r="O777" i="3" s="1"/>
  <c r="D779" i="22" s="1"/>
  <c r="R148" i="2"/>
  <c r="C150" i="22" s="1"/>
  <c r="R239" i="2"/>
  <c r="C241" i="22" s="1"/>
  <c r="O340" i="2"/>
  <c r="O332" i="2"/>
  <c r="O324" i="2"/>
  <c r="O316" i="2"/>
  <c r="O308" i="2"/>
  <c r="O300" i="2"/>
  <c r="O288" i="2"/>
  <c r="R288" i="2" s="1"/>
  <c r="O269" i="2"/>
  <c r="O253" i="2"/>
  <c r="R253" i="2" s="1"/>
  <c r="C255" i="22" s="1"/>
  <c r="O183" i="2"/>
  <c r="O146" i="2"/>
  <c r="O667" i="2"/>
  <c r="O663" i="2"/>
  <c r="R663" i="2" s="1"/>
  <c r="C665" i="22" s="1"/>
  <c r="O994" i="2"/>
  <c r="O984" i="2"/>
  <c r="R978" i="2"/>
  <c r="C980" i="22" s="1"/>
  <c r="O974" i="2"/>
  <c r="R974" i="2" s="1"/>
  <c r="C976" i="22" s="1"/>
  <c r="O966" i="2"/>
  <c r="O958" i="2"/>
  <c r="O944" i="2"/>
  <c r="O932" i="2"/>
  <c r="R932" i="2" s="1"/>
  <c r="C934" i="22" s="1"/>
  <c r="O924" i="2"/>
  <c r="O914" i="2"/>
  <c r="O906" i="2"/>
  <c r="O898" i="2"/>
  <c r="O890" i="2"/>
  <c r="O882" i="2"/>
  <c r="O838" i="2"/>
  <c r="O828" i="2"/>
  <c r="O821" i="2"/>
  <c r="O813" i="2"/>
  <c r="O797" i="2"/>
  <c r="O795" i="2"/>
  <c r="R795" i="2" s="1"/>
  <c r="C797" i="22" s="1"/>
  <c r="O793" i="2"/>
  <c r="O791" i="2"/>
  <c r="O789" i="2"/>
  <c r="O787" i="2"/>
  <c r="R782" i="2"/>
  <c r="C784" i="22" s="1"/>
  <c r="P65" i="2"/>
  <c r="R677" i="2"/>
  <c r="C679" i="22"/>
  <c r="R680" i="2"/>
  <c r="C682" i="22" s="1"/>
  <c r="C686" i="22"/>
  <c r="R688" i="2"/>
  <c r="C690" i="22" s="1"/>
  <c r="R692" i="2"/>
  <c r="C694" i="22" s="1"/>
  <c r="R706" i="2"/>
  <c r="C708" i="22" s="1"/>
  <c r="R712" i="2"/>
  <c r="C714" i="22" s="1"/>
  <c r="R716" i="2"/>
  <c r="C718" i="22" s="1"/>
  <c r="R720" i="2"/>
  <c r="C722" i="22" s="1"/>
  <c r="R728" i="2"/>
  <c r="C730" i="22" s="1"/>
  <c r="R736" i="2"/>
  <c r="C738" i="22" s="1"/>
  <c r="R744" i="2"/>
  <c r="C746" i="22" s="1"/>
  <c r="R664" i="2"/>
  <c r="C666" i="22" s="1"/>
  <c r="R92" i="2"/>
  <c r="C94" i="22" s="1"/>
  <c r="R100" i="2"/>
  <c r="C102" i="22" s="1"/>
  <c r="R108" i="2"/>
  <c r="C110" i="22" s="1"/>
  <c r="R116" i="2"/>
  <c r="C118" i="22" s="1"/>
  <c r="R124" i="2"/>
  <c r="C126" i="22" s="1"/>
  <c r="R132" i="2"/>
  <c r="C134" i="22" s="1"/>
  <c r="R158" i="2"/>
  <c r="C160" i="22" s="1"/>
  <c r="R178" i="2"/>
  <c r="C180" i="22" s="1"/>
  <c r="R185" i="2"/>
  <c r="C187" i="22" s="1"/>
  <c r="R209" i="2"/>
  <c r="C211" i="22" s="1"/>
  <c r="R256" i="2"/>
  <c r="C258" i="22" s="1"/>
  <c r="R264" i="2"/>
  <c r="C266" i="22" s="1"/>
  <c r="O73" i="2"/>
  <c r="G349" i="2"/>
  <c r="O152" i="2"/>
  <c r="O160" i="2"/>
  <c r="R160" i="2" s="1"/>
  <c r="C162" i="22" s="1"/>
  <c r="O169" i="2"/>
  <c r="O191" i="2"/>
  <c r="R191" i="2" s="1"/>
  <c r="C193" i="22" s="1"/>
  <c r="O203" i="2"/>
  <c r="R203" i="2"/>
  <c r="C205" i="22" s="1"/>
  <c r="O211" i="2"/>
  <c r="O227" i="2"/>
  <c r="R227" i="2" s="1"/>
  <c r="C229" i="22" s="1"/>
  <c r="O235" i="2"/>
  <c r="R235" i="2" s="1"/>
  <c r="C237" i="22" s="1"/>
  <c r="O243" i="2"/>
  <c r="R243" i="2" s="1"/>
  <c r="C245" i="22" s="1"/>
  <c r="R707" i="2"/>
  <c r="C709" i="22" s="1"/>
  <c r="R296" i="2"/>
  <c r="C298" i="22" s="1"/>
  <c r="R784" i="2"/>
  <c r="C786" i="22" s="1"/>
  <c r="P83" i="17"/>
  <c r="F1099" i="17"/>
  <c r="M84" i="12"/>
  <c r="R84" i="12" s="1"/>
  <c r="M171" i="12"/>
  <c r="M106" i="12"/>
  <c r="R243" i="12"/>
  <c r="I71" i="14"/>
  <c r="L71" i="14" s="1"/>
  <c r="I79" i="14"/>
  <c r="L79" i="14" s="1"/>
  <c r="I1053" i="14"/>
  <c r="L1053" i="14" s="1"/>
  <c r="I57" i="14"/>
  <c r="I730" i="14"/>
  <c r="I706" i="14"/>
  <c r="L279" i="8"/>
  <c r="I278" i="8"/>
  <c r="L278" i="8" s="1"/>
  <c r="L247" i="8"/>
  <c r="L492" i="7"/>
  <c r="L908" i="9"/>
  <c r="L985" i="9"/>
  <c r="L666" i="3"/>
  <c r="L662" i="3"/>
  <c r="O996" i="2"/>
  <c r="O980" i="2"/>
  <c r="O976" i="2"/>
  <c r="O972" i="2"/>
  <c r="O968" i="2"/>
  <c r="O964" i="2"/>
  <c r="O960" i="2"/>
  <c r="O954" i="2"/>
  <c r="O948" i="2"/>
  <c r="R948" i="2" s="1"/>
  <c r="C950" i="22" s="1"/>
  <c r="O942" i="2"/>
  <c r="O934" i="2"/>
  <c r="O930" i="2"/>
  <c r="O926" i="2"/>
  <c r="O920" i="2"/>
  <c r="O916" i="2"/>
  <c r="O912" i="2"/>
  <c r="O908" i="2"/>
  <c r="O904" i="2"/>
  <c r="O900" i="2"/>
  <c r="O896" i="2"/>
  <c r="O892" i="2"/>
  <c r="O888" i="2"/>
  <c r="O884" i="2"/>
  <c r="O880" i="2"/>
  <c r="O858" i="2"/>
  <c r="O856" i="2"/>
  <c r="O840" i="2"/>
  <c r="O836" i="2"/>
  <c r="O832" i="2"/>
  <c r="O826" i="2"/>
  <c r="O824" i="2"/>
  <c r="R824" i="2" s="1"/>
  <c r="C826" i="22" s="1"/>
  <c r="O819" i="2"/>
  <c r="O815" i="2"/>
  <c r="O809" i="2"/>
  <c r="O805" i="2"/>
  <c r="C1060" i="2"/>
  <c r="G1050" i="2"/>
  <c r="G1060" i="2" s="1"/>
  <c r="O345" i="2"/>
  <c r="O338" i="2"/>
  <c r="O334" i="2"/>
  <c r="O330" i="2"/>
  <c r="O326" i="2"/>
  <c r="O322" i="2"/>
  <c r="O318" i="2"/>
  <c r="O314" i="2"/>
  <c r="O310" i="2"/>
  <c r="O306" i="2"/>
  <c r="O302" i="2"/>
  <c r="O298" i="2"/>
  <c r="O179" i="2"/>
  <c r="O171" i="2"/>
  <c r="O142" i="2"/>
  <c r="O136" i="2"/>
  <c r="O979" i="2"/>
  <c r="O977" i="2"/>
  <c r="R977" i="2" s="1"/>
  <c r="C979" i="22" s="1"/>
  <c r="O975" i="2"/>
  <c r="O973" i="2"/>
  <c r="O971" i="2"/>
  <c r="O969" i="2"/>
  <c r="O967" i="2"/>
  <c r="O965" i="2"/>
  <c r="O963" i="2"/>
  <c r="O961" i="2"/>
  <c r="R961" i="2" s="1"/>
  <c r="C963" i="22" s="1"/>
  <c r="O959" i="2"/>
  <c r="O957" i="2"/>
  <c r="C290" i="22"/>
  <c r="O80" i="2"/>
  <c r="O74" i="2"/>
  <c r="O70" i="2"/>
  <c r="O292" i="2"/>
  <c r="R292" i="2" s="1"/>
  <c r="C294" i="22" s="1"/>
  <c r="O284" i="2"/>
  <c r="O273" i="2"/>
  <c r="R273" i="2" s="1"/>
  <c r="C275" i="22" s="1"/>
  <c r="O265" i="2"/>
  <c r="R265" i="2" s="1"/>
  <c r="C267" i="22" s="1"/>
  <c r="O257" i="2"/>
  <c r="O249" i="2"/>
  <c r="O240" i="2"/>
  <c r="O230" i="2"/>
  <c r="R230" i="2" s="1"/>
  <c r="C232" i="22" s="1"/>
  <c r="O212" i="2"/>
  <c r="O159" i="2"/>
  <c r="O151" i="2"/>
  <c r="O131" i="2"/>
  <c r="R131" i="2" s="1"/>
  <c r="C133" i="22" s="1"/>
  <c r="O115" i="2"/>
  <c r="O105" i="2"/>
  <c r="O97" i="2"/>
  <c r="O999" i="2"/>
  <c r="R999" i="2" s="1"/>
  <c r="C1001" i="22" s="1"/>
  <c r="O995" i="2"/>
  <c r="O991" i="2"/>
  <c r="O987" i="2"/>
  <c r="O949" i="2"/>
  <c r="R949" i="2" s="1"/>
  <c r="C951" i="22" s="1"/>
  <c r="O941" i="2"/>
  <c r="O937" i="2"/>
  <c r="O933" i="2"/>
  <c r="R875" i="2"/>
  <c r="C877" i="22" s="1"/>
  <c r="R66" i="2"/>
  <c r="L1062" i="3"/>
  <c r="O714" i="3"/>
  <c r="D716" i="22" s="1"/>
  <c r="O716" i="3"/>
  <c r="D718" i="22" s="1"/>
  <c r="O718" i="3"/>
  <c r="D720" i="22" s="1"/>
  <c r="O732" i="3"/>
  <c r="D734" i="22" s="1"/>
  <c r="L782" i="3"/>
  <c r="O782" i="3" s="1"/>
  <c r="D784" i="22" s="1"/>
  <c r="O20" i="3"/>
  <c r="D22" i="22" s="1"/>
  <c r="O682" i="3"/>
  <c r="D684" i="22" s="1"/>
  <c r="O686" i="3"/>
  <c r="D688" i="22" s="1"/>
  <c r="O705" i="3"/>
  <c r="D707" i="22" s="1"/>
  <c r="L667" i="3"/>
  <c r="O667" i="3" s="1"/>
  <c r="D669" i="22" s="1"/>
  <c r="O114" i="3"/>
  <c r="D116" i="22"/>
  <c r="O122" i="3"/>
  <c r="D124" i="22"/>
  <c r="O51" i="3"/>
  <c r="D53" i="22"/>
  <c r="O55" i="3"/>
  <c r="D57" i="22"/>
  <c r="O59" i="3"/>
  <c r="D61" i="22"/>
  <c r="O63" i="3"/>
  <c r="D65" i="22"/>
  <c r="O95" i="3"/>
  <c r="D97" i="22"/>
  <c r="D104" i="22"/>
  <c r="D129" i="22"/>
  <c r="O163" i="3"/>
  <c r="D165" i="22"/>
  <c r="D169" i="22"/>
  <c r="O171" i="3"/>
  <c r="D173" i="22"/>
  <c r="D177" i="22"/>
  <c r="O179" i="3"/>
  <c r="D181" i="22" s="1"/>
  <c r="D199" i="22"/>
  <c r="O204" i="3"/>
  <c r="D206" i="22" s="1"/>
  <c r="F492" i="6"/>
  <c r="I1005" i="6"/>
  <c r="I999" i="6"/>
  <c r="I997" i="6"/>
  <c r="I989" i="6"/>
  <c r="I981" i="6"/>
  <c r="I973" i="6"/>
  <c r="I965" i="6"/>
  <c r="I957" i="6"/>
  <c r="I949" i="6"/>
  <c r="I941" i="6"/>
  <c r="I933" i="6"/>
  <c r="I925" i="6"/>
  <c r="I917" i="6"/>
  <c r="I909" i="6"/>
  <c r="I901" i="6"/>
  <c r="I893" i="6"/>
  <c r="I838" i="6"/>
  <c r="I830" i="6"/>
  <c r="L830" i="6" s="1"/>
  <c r="I821" i="6"/>
  <c r="I813" i="6"/>
  <c r="I787" i="6"/>
  <c r="L787" i="6" s="1"/>
  <c r="I795" i="6"/>
  <c r="L795" i="6" s="1"/>
  <c r="I803" i="6"/>
  <c r="L803" i="6" s="1"/>
  <c r="M1092" i="5"/>
  <c r="P1092" i="5" s="1"/>
  <c r="R1092" i="5"/>
  <c r="M1084" i="5"/>
  <c r="P1084" i="5" s="1"/>
  <c r="I1086" i="22" s="1"/>
  <c r="R1084" i="5"/>
  <c r="M1077" i="5"/>
  <c r="R1077" i="5"/>
  <c r="M166" i="5"/>
  <c r="P166" i="5" s="1"/>
  <c r="I168" i="22" s="1"/>
  <c r="M182" i="5"/>
  <c r="M202" i="5"/>
  <c r="M206" i="5"/>
  <c r="M222" i="5"/>
  <c r="P222" i="5" s="1"/>
  <c r="I224" i="22" s="1"/>
  <c r="M226" i="5"/>
  <c r="M266" i="5"/>
  <c r="P266" i="5" s="1"/>
  <c r="I268" i="22" s="1"/>
  <c r="M270" i="5"/>
  <c r="M274" i="5"/>
  <c r="P274" i="5" s="1"/>
  <c r="I276" i="22" s="1"/>
  <c r="M278" i="5"/>
  <c r="M282" i="5"/>
  <c r="P282" i="5" s="1"/>
  <c r="I284" i="22" s="1"/>
  <c r="M298" i="5"/>
  <c r="M304" i="5"/>
  <c r="M312" i="5"/>
  <c r="M318" i="5"/>
  <c r="P318" i="5" s="1"/>
  <c r="I320" i="22" s="1"/>
  <c r="M322" i="5"/>
  <c r="P322" i="5" s="1"/>
  <c r="I324" i="22" s="1"/>
  <c r="M328" i="5"/>
  <c r="P1022" i="5"/>
  <c r="I1024" i="22" s="1"/>
  <c r="P1044" i="5"/>
  <c r="I1046" i="22" s="1"/>
  <c r="P1058" i="5"/>
  <c r="I1060" i="22" s="1"/>
  <c r="P1026" i="5"/>
  <c r="I1028" i="22" s="1"/>
  <c r="P1056" i="5"/>
  <c r="I1058" i="22" s="1"/>
  <c r="M873" i="5"/>
  <c r="M869" i="5"/>
  <c r="P1061" i="5"/>
  <c r="M1098" i="5"/>
  <c r="R1098" i="5"/>
  <c r="M1094" i="5"/>
  <c r="R1094" i="5"/>
  <c r="M1090" i="5"/>
  <c r="R1090" i="5"/>
  <c r="M1086" i="5"/>
  <c r="P1086" i="5" s="1"/>
  <c r="R1086" i="5"/>
  <c r="M1082" i="5"/>
  <c r="R1082" i="5"/>
  <c r="M1079" i="5"/>
  <c r="P1079" i="5" s="1"/>
  <c r="I1081" i="22" s="1"/>
  <c r="R1079" i="5"/>
  <c r="M1075" i="5"/>
  <c r="P1075" i="5" s="1"/>
  <c r="R1075" i="5"/>
  <c r="M1073" i="5"/>
  <c r="P1073" i="5" s="1"/>
  <c r="I1075" i="22" s="1"/>
  <c r="M1071" i="5"/>
  <c r="R1071" i="5"/>
  <c r="M1067" i="5"/>
  <c r="P1067" i="5" s="1"/>
  <c r="I1069" i="22" s="1"/>
  <c r="R1067" i="5"/>
  <c r="M32" i="5"/>
  <c r="P32" i="5" s="1"/>
  <c r="I34" i="22" s="1"/>
  <c r="M48" i="5"/>
  <c r="M64" i="5"/>
  <c r="P64" i="5" s="1"/>
  <c r="I66" i="22" s="1"/>
  <c r="M1019" i="5"/>
  <c r="M1027" i="5"/>
  <c r="M1035" i="5"/>
  <c r="M1043" i="5"/>
  <c r="P1043" i="5" s="1"/>
  <c r="I1045" i="22" s="1"/>
  <c r="M1052" i="5"/>
  <c r="M1059" i="5"/>
  <c r="M793" i="5"/>
  <c r="M913" i="5"/>
  <c r="P913" i="5" s="1"/>
  <c r="I915" i="22" s="1"/>
  <c r="P917" i="5"/>
  <c r="I919" i="22"/>
  <c r="M921" i="5"/>
  <c r="P925" i="5"/>
  <c r="I927" i="22" s="1"/>
  <c r="M929" i="5"/>
  <c r="M937" i="5"/>
  <c r="P937" i="5" s="1"/>
  <c r="I939" i="22" s="1"/>
  <c r="P941" i="5"/>
  <c r="I943" i="22" s="1"/>
  <c r="M943" i="5"/>
  <c r="M947" i="5"/>
  <c r="P949" i="5"/>
  <c r="I951" i="22" s="1"/>
  <c r="M951" i="5"/>
  <c r="P951" i="5" s="1"/>
  <c r="I953" i="22" s="1"/>
  <c r="M955" i="5"/>
  <c r="P957" i="5"/>
  <c r="I959" i="22" s="1"/>
  <c r="M959" i="5"/>
  <c r="P959" i="5" s="1"/>
  <c r="M963" i="5"/>
  <c r="P965" i="5"/>
  <c r="I967" i="22" s="1"/>
  <c r="M969" i="5"/>
  <c r="P973" i="5"/>
  <c r="I975" i="22" s="1"/>
  <c r="M977" i="5"/>
  <c r="P981" i="5"/>
  <c r="I983" i="22" s="1"/>
  <c r="M985" i="5"/>
  <c r="M993" i="5"/>
  <c r="P997" i="5"/>
  <c r="I999" i="22" s="1"/>
  <c r="P1005" i="5"/>
  <c r="I1007" i="22" s="1"/>
  <c r="M1009" i="5"/>
  <c r="P903" i="5"/>
  <c r="I905" i="22" s="1"/>
  <c r="P270" i="5"/>
  <c r="I272" i="22" s="1"/>
  <c r="P278" i="5"/>
  <c r="I280" i="22" s="1"/>
  <c r="P304" i="5"/>
  <c r="I306" i="22" s="1"/>
  <c r="P312" i="5"/>
  <c r="I314" i="22" s="1"/>
  <c r="K1099" i="5"/>
  <c r="L1099" i="5" s="1"/>
  <c r="M29" i="5"/>
  <c r="M35" i="5"/>
  <c r="P35" i="5" s="1"/>
  <c r="I37" i="22" s="1"/>
  <c r="M45" i="5"/>
  <c r="M51" i="5"/>
  <c r="M61" i="5"/>
  <c r="M1029" i="5"/>
  <c r="P1029" i="5" s="1"/>
  <c r="I1031" i="22" s="1"/>
  <c r="M1033" i="5"/>
  <c r="M1037" i="5"/>
  <c r="M1041" i="5"/>
  <c r="M1045" i="5"/>
  <c r="P1045" i="5" s="1"/>
  <c r="I1047" i="22" s="1"/>
  <c r="M1049" i="5"/>
  <c r="M1054" i="5"/>
  <c r="M1057" i="5"/>
  <c r="M816" i="5"/>
  <c r="P816" i="5" s="1"/>
  <c r="I818" i="22" s="1"/>
  <c r="M833" i="5"/>
  <c r="M864" i="5"/>
  <c r="P864" i="5" s="1"/>
  <c r="I866" i="22" s="1"/>
  <c r="M879" i="5"/>
  <c r="P879" i="5" s="1"/>
  <c r="I881" i="22" s="1"/>
  <c r="M895" i="5"/>
  <c r="P895" i="5" s="1"/>
  <c r="I897" i="22" s="1"/>
  <c r="M971" i="5"/>
  <c r="P971" i="5" s="1"/>
  <c r="I973" i="22" s="1"/>
  <c r="M975" i="5"/>
  <c r="P975" i="5" s="1"/>
  <c r="I977" i="22" s="1"/>
  <c r="M979" i="5"/>
  <c r="P979" i="5" s="1"/>
  <c r="I981" i="22" s="1"/>
  <c r="M983" i="5"/>
  <c r="P983" i="5" s="1"/>
  <c r="I985" i="22" s="1"/>
  <c r="M987" i="5"/>
  <c r="P987" i="5" s="1"/>
  <c r="I989" i="22" s="1"/>
  <c r="M991" i="5"/>
  <c r="P991" i="5" s="1"/>
  <c r="I993" i="22" s="1"/>
  <c r="M995" i="5"/>
  <c r="P995" i="5" s="1"/>
  <c r="I997" i="22" s="1"/>
  <c r="M999" i="5"/>
  <c r="P999" i="5" s="1"/>
  <c r="I1001" i="22" s="1"/>
  <c r="M1003" i="5"/>
  <c r="P1003" i="5" s="1"/>
  <c r="I1005" i="22" s="1"/>
  <c r="M305" i="5"/>
  <c r="P305" i="5" s="1"/>
  <c r="I307" i="22" s="1"/>
  <c r="P785" i="5"/>
  <c r="I787" i="22" s="1"/>
  <c r="P308" i="5"/>
  <c r="I310" i="22" s="1"/>
  <c r="P772" i="5"/>
  <c r="I774" i="22" s="1"/>
  <c r="M1097" i="5"/>
  <c r="R1097" i="5"/>
  <c r="R1095" i="5"/>
  <c r="M1095" i="5"/>
  <c r="M1093" i="5"/>
  <c r="P1093" i="5" s="1"/>
  <c r="I1095" i="22" s="1"/>
  <c r="R1093" i="5"/>
  <c r="R1091" i="5"/>
  <c r="M1091" i="5"/>
  <c r="M1089" i="5"/>
  <c r="R1089" i="5"/>
  <c r="R1087" i="5"/>
  <c r="M1087" i="5"/>
  <c r="M1085" i="5"/>
  <c r="R1085" i="5"/>
  <c r="R1083" i="5"/>
  <c r="M1083" i="5"/>
  <c r="M1081" i="5"/>
  <c r="P1081" i="5" s="1"/>
  <c r="I1083" i="22" s="1"/>
  <c r="R1081" i="5"/>
  <c r="R1080" i="5"/>
  <c r="M1080" i="5"/>
  <c r="M1078" i="5"/>
  <c r="P1078" i="5" s="1"/>
  <c r="I1080" i="22" s="1"/>
  <c r="R1078" i="5"/>
  <c r="R1076" i="5"/>
  <c r="M1076" i="5"/>
  <c r="M1074" i="5"/>
  <c r="R1074" i="5"/>
  <c r="R1072" i="5"/>
  <c r="M1072" i="5"/>
  <c r="M1070" i="5"/>
  <c r="P1070" i="5" s="1"/>
  <c r="I1072" i="22" s="1"/>
  <c r="R1070" i="5"/>
  <c r="R1068" i="5"/>
  <c r="M1068" i="5"/>
  <c r="M1066" i="5"/>
  <c r="P1066" i="5" s="1"/>
  <c r="R1066" i="5"/>
  <c r="R1065" i="5"/>
  <c r="M1065" i="5"/>
  <c r="M1064" i="5"/>
  <c r="R1064" i="5"/>
  <c r="M39" i="5"/>
  <c r="M41" i="5"/>
  <c r="M55" i="5"/>
  <c r="P55" i="5" s="1"/>
  <c r="I57" i="22" s="1"/>
  <c r="M57" i="5"/>
  <c r="M209" i="5"/>
  <c r="M167" i="5"/>
  <c r="M165" i="5"/>
  <c r="P1031" i="5"/>
  <c r="I1033" i="22" s="1"/>
  <c r="P200" i="5"/>
  <c r="I202" i="22" s="1"/>
  <c r="P320" i="5"/>
  <c r="I322" i="22" s="1"/>
  <c r="P216" i="5"/>
  <c r="I218" i="22" s="1"/>
  <c r="L662" i="9"/>
  <c r="L865" i="9"/>
  <c r="L8" i="9"/>
  <c r="L49" i="9"/>
  <c r="L61" i="9"/>
  <c r="L1049" i="9"/>
  <c r="L807" i="9"/>
  <c r="L809" i="9"/>
  <c r="L1019" i="9"/>
  <c r="L819" i="9"/>
  <c r="L937" i="9"/>
  <c r="L941" i="9"/>
  <c r="L953" i="9"/>
  <c r="L969" i="9"/>
  <c r="L973" i="9"/>
  <c r="L1028" i="9"/>
  <c r="L1079" i="9"/>
  <c r="L890" i="9"/>
  <c r="L1033" i="9"/>
  <c r="L1045" i="9"/>
  <c r="L935" i="9"/>
  <c r="L943" i="9"/>
  <c r="L951" i="9"/>
  <c r="L959" i="9"/>
  <c r="L967" i="9"/>
  <c r="L975" i="9"/>
  <c r="L900" i="9"/>
  <c r="L916" i="9"/>
  <c r="L923" i="9"/>
  <c r="L928" i="9"/>
  <c r="L1002" i="9"/>
  <c r="L1008" i="9"/>
  <c r="L99" i="9"/>
  <c r="L103" i="9"/>
  <c r="L109" i="9"/>
  <c r="I95" i="9"/>
  <c r="I113" i="9"/>
  <c r="I161" i="9"/>
  <c r="I167" i="9"/>
  <c r="L167" i="9" s="1"/>
  <c r="I211" i="9"/>
  <c r="I219" i="9"/>
  <c r="I237" i="9"/>
  <c r="I75" i="9"/>
  <c r="I71" i="9"/>
  <c r="L117" i="9"/>
  <c r="L121" i="9"/>
  <c r="L125" i="9"/>
  <c r="L129" i="9"/>
  <c r="L133" i="9"/>
  <c r="L149" i="9"/>
  <c r="L173" i="9"/>
  <c r="L183" i="9"/>
  <c r="L284" i="9"/>
  <c r="L293" i="9"/>
  <c r="L304" i="9"/>
  <c r="L313" i="9"/>
  <c r="L340" i="9"/>
  <c r="N1016" i="7"/>
  <c r="N1018" i="7"/>
  <c r="N1020" i="7"/>
  <c r="N1022" i="7"/>
  <c r="N1024" i="7"/>
  <c r="N1026" i="7"/>
  <c r="N1028" i="7"/>
  <c r="N1030" i="7"/>
  <c r="N1032" i="7"/>
  <c r="N1034" i="7"/>
  <c r="N1036" i="7"/>
  <c r="N1038" i="7"/>
  <c r="N1040" i="7"/>
  <c r="N1042" i="7"/>
  <c r="N1044" i="7"/>
  <c r="N1046" i="7"/>
  <c r="N1048" i="7"/>
  <c r="N1050" i="7"/>
  <c r="N1052" i="7"/>
  <c r="N1054" i="7"/>
  <c r="N1057" i="7"/>
  <c r="N1059" i="7"/>
  <c r="F1050" i="7"/>
  <c r="F1060" i="7" s="1"/>
  <c r="N228" i="10"/>
  <c r="N202" i="10"/>
  <c r="N158" i="10"/>
  <c r="N137" i="10"/>
  <c r="N103" i="10"/>
  <c r="K313" i="10"/>
  <c r="N313" i="10" s="1"/>
  <c r="K727" i="10"/>
  <c r="N727" i="10" s="1"/>
  <c r="K725" i="10"/>
  <c r="K711" i="10"/>
  <c r="N711" i="10" s="1"/>
  <c r="N311" i="10"/>
  <c r="N303" i="10"/>
  <c r="N271" i="10"/>
  <c r="N247" i="10"/>
  <c r="N179" i="10"/>
  <c r="N171" i="10"/>
  <c r="N112" i="10"/>
  <c r="I1060" i="10"/>
  <c r="J1060" i="10" s="1"/>
  <c r="L888" i="11"/>
  <c r="I833" i="11"/>
  <c r="I853" i="11"/>
  <c r="L853" i="11" s="1"/>
  <c r="H855" i="22" s="1"/>
  <c r="I895" i="8"/>
  <c r="I342" i="8"/>
  <c r="I1008" i="8"/>
  <c r="L1008" i="8" s="1"/>
  <c r="I1010" i="8"/>
  <c r="L1010" i="8" s="1"/>
  <c r="L313" i="8"/>
  <c r="I310" i="8"/>
  <c r="L310" i="8" s="1"/>
  <c r="L664" i="14"/>
  <c r="I1014" i="14"/>
  <c r="I1018" i="14"/>
  <c r="I1022" i="14"/>
  <c r="I1029" i="14"/>
  <c r="I1033" i="14"/>
  <c r="I1037" i="14"/>
  <c r="I1059" i="14"/>
  <c r="L1059" i="14" s="1"/>
  <c r="I699" i="14"/>
  <c r="L699" i="14" s="1"/>
  <c r="I677" i="14"/>
  <c r="I774" i="18"/>
  <c r="M774" i="18" s="1"/>
  <c r="G65" i="18"/>
  <c r="H65" i="18" s="1"/>
  <c r="G82" i="18"/>
  <c r="I1016" i="18"/>
  <c r="I1024" i="18"/>
  <c r="I1035" i="18"/>
  <c r="I40" i="18"/>
  <c r="M40" i="18" s="1"/>
  <c r="I24" i="18"/>
  <c r="I22" i="18"/>
  <c r="I18" i="18"/>
  <c r="I14" i="18"/>
  <c r="M14" i="18" s="1"/>
  <c r="I10" i="18"/>
  <c r="I76" i="18"/>
  <c r="I70" i="18"/>
  <c r="I1049" i="18"/>
  <c r="M1049" i="18" s="1"/>
  <c r="I77" i="18"/>
  <c r="M77" i="18"/>
  <c r="F780" i="18"/>
  <c r="I1028" i="18"/>
  <c r="M1028" i="18" s="1"/>
  <c r="F668" i="18"/>
  <c r="I1046" i="18"/>
  <c r="M1046" i="18"/>
  <c r="I207" i="18"/>
  <c r="M207" i="18" s="1"/>
  <c r="I168" i="18"/>
  <c r="M168" i="18" s="1"/>
  <c r="I141" i="18"/>
  <c r="M141" i="18" s="1"/>
  <c r="I137" i="18"/>
  <c r="M137" i="18"/>
  <c r="I127" i="18"/>
  <c r="M127" i="18" s="1"/>
  <c r="I124" i="18"/>
  <c r="M124" i="18" s="1"/>
  <c r="I119" i="18"/>
  <c r="M119" i="18" s="1"/>
  <c r="I116" i="18"/>
  <c r="M116" i="18" s="1"/>
  <c r="S377" i="18"/>
  <c r="M291" i="12"/>
  <c r="M275" i="12"/>
  <c r="M251" i="12"/>
  <c r="R251" i="12" s="1"/>
  <c r="M218" i="12"/>
  <c r="M122" i="12"/>
  <c r="M90" i="12"/>
  <c r="R1063" i="12"/>
  <c r="R1078" i="12"/>
  <c r="R1097" i="12"/>
  <c r="M71" i="12"/>
  <c r="R71" i="12" s="1"/>
  <c r="M98" i="12"/>
  <c r="M114" i="12"/>
  <c r="M130" i="12"/>
  <c r="M148" i="12"/>
  <c r="R148" i="12" s="1"/>
  <c r="M164" i="12"/>
  <c r="R164" i="12" s="1"/>
  <c r="M179" i="12"/>
  <c r="R179" i="12" s="1"/>
  <c r="M194" i="12"/>
  <c r="M210" i="12"/>
  <c r="M242" i="12"/>
  <c r="M259" i="12"/>
  <c r="M267" i="12"/>
  <c r="M279" i="12"/>
  <c r="R279" i="12" s="1"/>
  <c r="M295" i="12"/>
  <c r="M303" i="12"/>
  <c r="R303" i="12" s="1"/>
  <c r="M311" i="12"/>
  <c r="M315" i="12"/>
  <c r="R25" i="12"/>
  <c r="R27" i="12"/>
  <c r="R29" i="12"/>
  <c r="R33" i="12"/>
  <c r="R37" i="12"/>
  <c r="R42" i="12"/>
  <c r="R43" i="12"/>
  <c r="R47" i="12"/>
  <c r="R51" i="12"/>
  <c r="R55" i="12"/>
  <c r="M1019" i="12"/>
  <c r="R1019" i="12" s="1"/>
  <c r="R1032" i="12"/>
  <c r="M1048" i="12"/>
  <c r="M59" i="12"/>
  <c r="R59" i="12" s="1"/>
  <c r="R1030" i="12"/>
  <c r="M1042" i="12"/>
  <c r="R1042" i="12" s="1"/>
  <c r="R348" i="12"/>
  <c r="R1065" i="12"/>
  <c r="R1067" i="12"/>
  <c r="R1069" i="12"/>
  <c r="R1072" i="12"/>
  <c r="R1073" i="12"/>
  <c r="R1074" i="12"/>
  <c r="R1076" i="12"/>
  <c r="R1077" i="12"/>
  <c r="R1079" i="12"/>
  <c r="E1081" i="22" s="1"/>
  <c r="R1081" i="12"/>
  <c r="R1085" i="12"/>
  <c r="R1086" i="12"/>
  <c r="R1087" i="12"/>
  <c r="R1088" i="12"/>
  <c r="R1091" i="12"/>
  <c r="R1092" i="12"/>
  <c r="R1095" i="12"/>
  <c r="M329" i="12"/>
  <c r="M325" i="12"/>
  <c r="M321" i="12"/>
  <c r="M1009" i="12"/>
  <c r="M1007" i="12"/>
  <c r="M1005" i="12"/>
  <c r="R1005" i="12"/>
  <c r="L1005" i="9"/>
  <c r="M1003" i="12"/>
  <c r="R1003" i="12"/>
  <c r="M993" i="12"/>
  <c r="M991" i="12"/>
  <c r="R991" i="12" s="1"/>
  <c r="R666" i="12"/>
  <c r="R211" i="12"/>
  <c r="R131" i="12"/>
  <c r="M673" i="17"/>
  <c r="P673" i="17" s="1"/>
  <c r="M514" i="17"/>
  <c r="P328" i="17"/>
  <c r="P264" i="17"/>
  <c r="P232" i="17"/>
  <c r="S1077" i="17"/>
  <c r="M1073" i="17"/>
  <c r="P1073" i="17" s="1"/>
  <c r="P1087" i="17"/>
  <c r="P309" i="17"/>
  <c r="P277" i="17"/>
  <c r="P256" i="17"/>
  <c r="P240" i="17"/>
  <c r="P184" i="17"/>
  <c r="P200" i="17"/>
  <c r="P216" i="17"/>
  <c r="G28" i="13"/>
  <c r="G62" i="13"/>
  <c r="P182" i="17"/>
  <c r="P178" i="17"/>
  <c r="P174" i="17"/>
  <c r="S1067" i="17"/>
  <c r="P722" i="17"/>
  <c r="P706" i="17"/>
  <c r="P692" i="17"/>
  <c r="M80" i="17"/>
  <c r="M76" i="17"/>
  <c r="P76" i="17" s="1"/>
  <c r="M68" i="17"/>
  <c r="M73" i="17"/>
  <c r="M665" i="17"/>
  <c r="M714" i="17"/>
  <c r="P714" i="17" s="1"/>
  <c r="M684" i="17"/>
  <c r="P684" i="17" s="1"/>
  <c r="M998" i="17"/>
  <c r="M1008" i="17"/>
  <c r="M1004" i="17"/>
  <c r="M992" i="17"/>
  <c r="P317" i="17"/>
  <c r="P301" i="17"/>
  <c r="P285" i="17"/>
  <c r="P269" i="17"/>
  <c r="P260" i="17"/>
  <c r="P252" i="17"/>
  <c r="P220" i="17"/>
  <c r="P212" i="17"/>
  <c r="P204" i="17"/>
  <c r="P188" i="17"/>
  <c r="M718" i="17"/>
  <c r="M710" i="17"/>
  <c r="M703" i="17"/>
  <c r="M695" i="17"/>
  <c r="P695" i="17" s="1"/>
  <c r="M688" i="17"/>
  <c r="M680" i="17"/>
  <c r="S1098" i="17"/>
  <c r="S1094" i="17"/>
  <c r="S1090" i="17"/>
  <c r="P336" i="17"/>
  <c r="P321" i="17"/>
  <c r="P305" i="17"/>
  <c r="P297" i="17"/>
  <c r="P289" i="17"/>
  <c r="P281" i="17"/>
  <c r="P273" i="17"/>
  <c r="P262" i="17"/>
  <c r="P254" i="17"/>
  <c r="P246" i="17"/>
  <c r="P242" i="17"/>
  <c r="P234" i="17"/>
  <c r="P230" i="17"/>
  <c r="P226" i="17"/>
  <c r="P222" i="17"/>
  <c r="P214" i="17"/>
  <c r="P210" i="17"/>
  <c r="P206" i="17"/>
  <c r="P202" i="17"/>
  <c r="P198" i="17"/>
  <c r="P194" i="17"/>
  <c r="P190" i="17"/>
  <c r="P186" i="17"/>
  <c r="S1062" i="17"/>
  <c r="P1081" i="17"/>
  <c r="P1074" i="17"/>
  <c r="M85" i="17"/>
  <c r="M62" i="17"/>
  <c r="M18" i="17"/>
  <c r="M16" i="17"/>
  <c r="S1066" i="17"/>
  <c r="P1066" i="17"/>
  <c r="S1078" i="17"/>
  <c r="P1078" i="17"/>
  <c r="P347" i="17"/>
  <c r="P343" i="17"/>
  <c r="P342" i="17"/>
  <c r="P341" i="17"/>
  <c r="P340" i="17"/>
  <c r="P338" i="17"/>
  <c r="P337" i="17"/>
  <c r="P335" i="17"/>
  <c r="P334" i="17"/>
  <c r="P331" i="17"/>
  <c r="P330" i="17"/>
  <c r="P327" i="17"/>
  <c r="P325" i="17"/>
  <c r="P324" i="17"/>
  <c r="P323" i="17"/>
  <c r="P322" i="17"/>
  <c r="P320" i="17"/>
  <c r="P319" i="17"/>
  <c r="P318" i="17"/>
  <c r="P312" i="17"/>
  <c r="P311" i="17"/>
  <c r="P310" i="17"/>
  <c r="P308" i="17"/>
  <c r="P307" i="17"/>
  <c r="P304" i="17"/>
  <c r="P303" i="17"/>
  <c r="P302" i="17"/>
  <c r="P300" i="17"/>
  <c r="P296" i="17"/>
  <c r="P295" i="17"/>
  <c r="P294" i="17"/>
  <c r="P292" i="17"/>
  <c r="P291" i="17"/>
  <c r="P288" i="17"/>
  <c r="P287" i="17"/>
  <c r="P286" i="17"/>
  <c r="P284" i="17"/>
  <c r="P280" i="17"/>
  <c r="P279" i="17"/>
  <c r="P278" i="17"/>
  <c r="P276" i="17"/>
  <c r="P275" i="17"/>
  <c r="P272" i="17"/>
  <c r="P271" i="17"/>
  <c r="P268" i="17"/>
  <c r="P265" i="17"/>
  <c r="P263" i="17"/>
  <c r="P261" i="17"/>
  <c r="P259" i="17"/>
  <c r="P257" i="17"/>
  <c r="P255" i="17"/>
  <c r="P253" i="17"/>
  <c r="P249" i="17"/>
  <c r="P247" i="17"/>
  <c r="P243" i="17"/>
  <c r="P239" i="17"/>
  <c r="P237" i="17"/>
  <c r="P233" i="17"/>
  <c r="P231" i="17"/>
  <c r="P227" i="17"/>
  <c r="P225" i="17"/>
  <c r="P223" i="17"/>
  <c r="P219" i="17"/>
  <c r="P217" i="17"/>
  <c r="P213" i="17"/>
  <c r="P211" i="17"/>
  <c r="P207" i="17"/>
  <c r="P205" i="17"/>
  <c r="P203" i="17"/>
  <c r="P201" i="17"/>
  <c r="P195" i="17"/>
  <c r="P191" i="17"/>
  <c r="P187" i="17"/>
  <c r="P181" i="17"/>
  <c r="P179" i="17"/>
  <c r="P177" i="17"/>
  <c r="P173" i="17"/>
  <c r="P169" i="17"/>
  <c r="P165" i="17"/>
  <c r="M777" i="17"/>
  <c r="P777" i="17" s="1"/>
  <c r="M99" i="12"/>
  <c r="M161" i="12"/>
  <c r="M195" i="12"/>
  <c r="M227" i="12"/>
  <c r="M258" i="12"/>
  <c r="M86" i="12"/>
  <c r="R86" i="12" s="1"/>
  <c r="M94" i="12"/>
  <c r="M102" i="12"/>
  <c r="M110" i="12"/>
  <c r="M118" i="12"/>
  <c r="R118" i="12" s="1"/>
  <c r="M126" i="12"/>
  <c r="M134" i="12"/>
  <c r="M143" i="12"/>
  <c r="M152" i="12"/>
  <c r="R152" i="12" s="1"/>
  <c r="M160" i="12"/>
  <c r="M168" i="12"/>
  <c r="M175" i="12"/>
  <c r="M183" i="12"/>
  <c r="R183" i="12" s="1"/>
  <c r="M198" i="12"/>
  <c r="M206" i="12"/>
  <c r="M214" i="12"/>
  <c r="M238" i="12"/>
  <c r="R238" i="12" s="1"/>
  <c r="M247" i="12"/>
  <c r="M255" i="12"/>
  <c r="M77" i="12"/>
  <c r="R77" i="12"/>
  <c r="M78" i="12"/>
  <c r="R78" i="12" s="1"/>
  <c r="M79" i="12"/>
  <c r="R79" i="12"/>
  <c r="F1011" i="12"/>
  <c r="M96" i="12"/>
  <c r="M100" i="12"/>
  <c r="R100" i="12" s="1"/>
  <c r="M112" i="12"/>
  <c r="M116" i="12"/>
  <c r="R116" i="12" s="1"/>
  <c r="M128" i="12"/>
  <c r="M132" i="12"/>
  <c r="R132" i="12" s="1"/>
  <c r="M137" i="12"/>
  <c r="M141" i="12"/>
  <c r="M145" i="12"/>
  <c r="R145" i="12"/>
  <c r="M150" i="12"/>
  <c r="M154" i="12"/>
  <c r="M158" i="12"/>
  <c r="M162" i="12"/>
  <c r="M166" i="12"/>
  <c r="M173" i="12"/>
  <c r="M177" i="12"/>
  <c r="R177" i="12" s="1"/>
  <c r="M181" i="12"/>
  <c r="M184" i="12"/>
  <c r="M188" i="12"/>
  <c r="M192" i="12"/>
  <c r="R192" i="12" s="1"/>
  <c r="M196" i="12"/>
  <c r="M200" i="12"/>
  <c r="M204" i="12"/>
  <c r="M208" i="12"/>
  <c r="R208" i="12" s="1"/>
  <c r="M212" i="12"/>
  <c r="M220" i="12"/>
  <c r="M224" i="12"/>
  <c r="M228" i="12"/>
  <c r="M232" i="12"/>
  <c r="M236" i="12"/>
  <c r="M240" i="12"/>
  <c r="R240" i="12" s="1"/>
  <c r="M244" i="12"/>
  <c r="M249" i="12"/>
  <c r="M253" i="12"/>
  <c r="M257" i="12"/>
  <c r="M289" i="12"/>
  <c r="M305" i="12"/>
  <c r="M72" i="12"/>
  <c r="R72" i="12" s="1"/>
  <c r="M69" i="12"/>
  <c r="F82" i="12"/>
  <c r="M1056" i="12"/>
  <c r="R1056" i="12" s="1"/>
  <c r="R997" i="12"/>
  <c r="R309" i="12"/>
  <c r="R293" i="12"/>
  <c r="R265" i="12"/>
  <c r="M261" i="12"/>
  <c r="M269" i="12"/>
  <c r="M277" i="12"/>
  <c r="M285" i="12"/>
  <c r="M115" i="12"/>
  <c r="M146" i="12"/>
  <c r="M169" i="12"/>
  <c r="M187" i="12"/>
  <c r="M235" i="12"/>
  <c r="M266" i="12"/>
  <c r="M282" i="12"/>
  <c r="R282" i="12" s="1"/>
  <c r="M298" i="12"/>
  <c r="M75" i="12"/>
  <c r="R75" i="12" s="1"/>
  <c r="M76" i="12"/>
  <c r="R76" i="12" s="1"/>
  <c r="M50" i="12"/>
  <c r="M46" i="12"/>
  <c r="M44" i="12"/>
  <c r="M36" i="12"/>
  <c r="M34" i="12"/>
  <c r="M30" i="12"/>
  <c r="M26" i="12"/>
  <c r="M614" i="12"/>
  <c r="R614" i="12" s="1"/>
  <c r="M513" i="12"/>
  <c r="M509" i="12"/>
  <c r="M664" i="12"/>
  <c r="R679" i="12"/>
  <c r="R676" i="12"/>
  <c r="R674" i="12"/>
  <c r="R672" i="12"/>
  <c r="R670" i="12"/>
  <c r="R522" i="12"/>
  <c r="R340" i="12"/>
  <c r="R332" i="12"/>
  <c r="R328" i="12"/>
  <c r="R324" i="12"/>
  <c r="R320" i="12"/>
  <c r="I155" i="18"/>
  <c r="I759" i="18"/>
  <c r="I779" i="18"/>
  <c r="I1052" i="18"/>
  <c r="I502" i="18"/>
  <c r="I519" i="18"/>
  <c r="I1056" i="18"/>
  <c r="M1056" i="18" s="1"/>
  <c r="I1053" i="18"/>
  <c r="I1047" i="18"/>
  <c r="M1047" i="18" s="1"/>
  <c r="I416" i="18"/>
  <c r="I316" i="18"/>
  <c r="I50" i="18"/>
  <c r="M50" i="18" s="1"/>
  <c r="I667" i="18"/>
  <c r="M667" i="18" s="1"/>
  <c r="I665" i="18"/>
  <c r="M665" i="18" s="1"/>
  <c r="I616" i="18"/>
  <c r="I413" i="18"/>
  <c r="I1062" i="8"/>
  <c r="L295" i="8"/>
  <c r="L263" i="8"/>
  <c r="Q411" i="8"/>
  <c r="I91" i="8"/>
  <c r="I95" i="8"/>
  <c r="I99" i="8"/>
  <c r="L99" i="8" s="1"/>
  <c r="I103" i="8"/>
  <c r="I107" i="8"/>
  <c r="I111" i="8"/>
  <c r="I115" i="8"/>
  <c r="L115" i="8" s="1"/>
  <c r="I119" i="8"/>
  <c r="I123" i="8"/>
  <c r="I127" i="8"/>
  <c r="I131" i="8"/>
  <c r="L131" i="8" s="1"/>
  <c r="I135" i="8"/>
  <c r="I139" i="8"/>
  <c r="I143" i="8"/>
  <c r="I145" i="8"/>
  <c r="L145" i="8" s="1"/>
  <c r="I149" i="8"/>
  <c r="I153" i="8"/>
  <c r="L337" i="8"/>
  <c r="L335" i="8"/>
  <c r="I334" i="8"/>
  <c r="L329" i="8"/>
  <c r="L321" i="8"/>
  <c r="L319" i="8"/>
  <c r="I318" i="8"/>
  <c r="L317" i="8"/>
  <c r="L303" i="8"/>
  <c r="I302" i="8"/>
  <c r="L299" i="8"/>
  <c r="L287" i="8"/>
  <c r="I286" i="8"/>
  <c r="L285" i="8"/>
  <c r="L283" i="8"/>
  <c r="L271" i="8"/>
  <c r="L267" i="8"/>
  <c r="L238" i="8"/>
  <c r="L181" i="8"/>
  <c r="L179" i="8"/>
  <c r="L171" i="8"/>
  <c r="L92" i="8"/>
  <c r="L343" i="8"/>
  <c r="L341" i="8"/>
  <c r="L327" i="8"/>
  <c r="L325" i="8"/>
  <c r="L311" i="8"/>
  <c r="L309" i="8"/>
  <c r="L307" i="8"/>
  <c r="L293" i="8"/>
  <c r="L291" i="8"/>
  <c r="L259" i="8"/>
  <c r="L257" i="8"/>
  <c r="L251" i="8"/>
  <c r="L193" i="8"/>
  <c r="I782" i="8"/>
  <c r="I347" i="8"/>
  <c r="L347" i="8" s="1"/>
  <c r="L339" i="8"/>
  <c r="I338" i="8"/>
  <c r="L331" i="8"/>
  <c r="I330" i="8"/>
  <c r="L323" i="8"/>
  <c r="L315" i="8"/>
  <c r="I314" i="8"/>
  <c r="I306" i="8"/>
  <c r="L305" i="8"/>
  <c r="I298" i="8"/>
  <c r="L298" i="8" s="1"/>
  <c r="L297" i="8"/>
  <c r="L289" i="8"/>
  <c r="I282" i="8"/>
  <c r="L282" i="8" s="1"/>
  <c r="L281" i="8"/>
  <c r="L273" i="8"/>
  <c r="L265" i="8"/>
  <c r="L261" i="8"/>
  <c r="L249" i="8"/>
  <c r="L224" i="8"/>
  <c r="L192" i="8"/>
  <c r="L185" i="8"/>
  <c r="L167" i="8"/>
  <c r="L163" i="8"/>
  <c r="L160" i="8"/>
  <c r="L157" i="8"/>
  <c r="L124" i="8"/>
  <c r="G65" i="8"/>
  <c r="H65" i="8" s="1"/>
  <c r="I108" i="8"/>
  <c r="I136" i="8"/>
  <c r="I152" i="8"/>
  <c r="L152" i="8" s="1"/>
  <c r="I168" i="8"/>
  <c r="I184" i="8"/>
  <c r="I200" i="8"/>
  <c r="I216" i="8"/>
  <c r="L216" i="8" s="1"/>
  <c r="I232" i="8"/>
  <c r="I242" i="8"/>
  <c r="I258" i="8"/>
  <c r="L258" i="8" s="1"/>
  <c r="I266" i="8"/>
  <c r="I272" i="8"/>
  <c r="I276" i="8"/>
  <c r="I280" i="8"/>
  <c r="L280" i="8" s="1"/>
  <c r="I284" i="8"/>
  <c r="I288" i="8"/>
  <c r="I292" i="8"/>
  <c r="I296" i="8"/>
  <c r="L296" i="8" s="1"/>
  <c r="I300" i="8"/>
  <c r="I304" i="8"/>
  <c r="I316" i="8"/>
  <c r="I320" i="8"/>
  <c r="I324" i="8"/>
  <c r="I328" i="8"/>
  <c r="L328" i="8" s="1"/>
  <c r="I332" i="8"/>
  <c r="I336" i="8"/>
  <c r="I789" i="8"/>
  <c r="Q450" i="8"/>
  <c r="I100" i="8"/>
  <c r="I116" i="8"/>
  <c r="I132" i="8"/>
  <c r="I140" i="8"/>
  <c r="L140" i="8" s="1"/>
  <c r="I148" i="8"/>
  <c r="I156" i="8"/>
  <c r="I164" i="8"/>
  <c r="I172" i="8"/>
  <c r="L172" i="8" s="1"/>
  <c r="I180" i="8"/>
  <c r="I188" i="8"/>
  <c r="I196" i="8"/>
  <c r="I204" i="8"/>
  <c r="L204" i="8" s="1"/>
  <c r="I212" i="8"/>
  <c r="I220" i="8"/>
  <c r="I228" i="8"/>
  <c r="I236" i="8"/>
  <c r="L236" i="8" s="1"/>
  <c r="I240" i="8"/>
  <c r="I244" i="8"/>
  <c r="I248" i="8"/>
  <c r="I252" i="8"/>
  <c r="L252" i="8" s="1"/>
  <c r="I256" i="8"/>
  <c r="I268" i="8"/>
  <c r="S375" i="8"/>
  <c r="R401" i="8"/>
  <c r="L904" i="11"/>
  <c r="L881" i="11"/>
  <c r="L863" i="11"/>
  <c r="L798" i="11"/>
  <c r="I1005" i="11"/>
  <c r="L1005" i="11" s="1"/>
  <c r="I957" i="11"/>
  <c r="I846" i="11"/>
  <c r="L846" i="11" s="1"/>
  <c r="I908" i="11"/>
  <c r="L48" i="11"/>
  <c r="I814" i="11"/>
  <c r="L814" i="11" s="1"/>
  <c r="L32" i="11"/>
  <c r="L40" i="11"/>
  <c r="I861" i="11"/>
  <c r="I972" i="11"/>
  <c r="L972" i="11" s="1"/>
  <c r="H974" i="22" s="1"/>
  <c r="G1099" i="11"/>
  <c r="H1099" i="11" s="1"/>
  <c r="I831" i="11"/>
  <c r="L831" i="11" s="1"/>
  <c r="I800" i="11"/>
  <c r="L800" i="11" s="1"/>
  <c r="L1004" i="11"/>
  <c r="L985" i="11"/>
  <c r="L944" i="11"/>
  <c r="L858" i="11"/>
  <c r="L829" i="11"/>
  <c r="I981" i="11"/>
  <c r="L981" i="11" s="1"/>
  <c r="I877" i="11"/>
  <c r="I940" i="11"/>
  <c r="K675" i="10"/>
  <c r="N675" i="10" s="1"/>
  <c r="N348" i="10"/>
  <c r="N329" i="10"/>
  <c r="N264" i="10"/>
  <c r="N122" i="10"/>
  <c r="F82" i="10"/>
  <c r="N325" i="10"/>
  <c r="N291" i="10"/>
  <c r="N285" i="10"/>
  <c r="N273" i="10"/>
  <c r="N269" i="10"/>
  <c r="N253" i="10"/>
  <c r="N249" i="10"/>
  <c r="N243" i="10"/>
  <c r="N219" i="10"/>
  <c r="N216" i="10"/>
  <c r="N214" i="10"/>
  <c r="N208" i="10"/>
  <c r="N206" i="10"/>
  <c r="N204" i="10"/>
  <c r="N156" i="10"/>
  <c r="N154" i="10"/>
  <c r="N152" i="10"/>
  <c r="N143" i="10"/>
  <c r="N141" i="10"/>
  <c r="N139" i="10"/>
  <c r="N120" i="10"/>
  <c r="N118" i="10"/>
  <c r="N116" i="10"/>
  <c r="N109" i="10"/>
  <c r="N93" i="10"/>
  <c r="N89" i="10"/>
  <c r="N85" i="10"/>
  <c r="N338" i="10"/>
  <c r="N307" i="10"/>
  <c r="N293" i="10"/>
  <c r="N283" i="10"/>
  <c r="N198" i="10"/>
  <c r="N194" i="10"/>
  <c r="N183" i="10"/>
  <c r="N175" i="10"/>
  <c r="N124" i="10"/>
  <c r="K84" i="10"/>
  <c r="N1067" i="10"/>
  <c r="N1075" i="10"/>
  <c r="N756" i="10"/>
  <c r="N758" i="10"/>
  <c r="N760" i="10"/>
  <c r="F668" i="10"/>
  <c r="N759" i="10"/>
  <c r="N343" i="10"/>
  <c r="N231" i="10"/>
  <c r="N95" i="10"/>
  <c r="N91" i="10"/>
  <c r="K770" i="10"/>
  <c r="N770" i="10" s="1"/>
  <c r="K742" i="10"/>
  <c r="K738" i="10"/>
  <c r="N738" i="10" s="1"/>
  <c r="K734" i="10"/>
  <c r="N734" i="10" s="1"/>
  <c r="K728" i="10"/>
  <c r="N728" i="10" s="1"/>
  <c r="K716" i="10"/>
  <c r="N716" i="10" s="1"/>
  <c r="K712" i="10"/>
  <c r="N712" i="10" s="1"/>
  <c r="K705" i="10"/>
  <c r="N705" i="10" s="1"/>
  <c r="K701" i="10"/>
  <c r="N701" i="10" s="1"/>
  <c r="K697" i="10"/>
  <c r="N697" i="10" s="1"/>
  <c r="K678" i="10"/>
  <c r="N678" i="10" s="1"/>
  <c r="K1056" i="10"/>
  <c r="N1056" i="10" s="1"/>
  <c r="P1056" i="10" s="1"/>
  <c r="C1060" i="10"/>
  <c r="C1101" i="10" s="1"/>
  <c r="F1050" i="10"/>
  <c r="N298" i="10"/>
  <c r="N256" i="10"/>
  <c r="N189" i="10"/>
  <c r="N165" i="10"/>
  <c r="N133" i="10"/>
  <c r="N105" i="10"/>
  <c r="N87" i="10"/>
  <c r="K768" i="10"/>
  <c r="N768" i="10" s="1"/>
  <c r="K689" i="10"/>
  <c r="K687" i="10"/>
  <c r="N16" i="10"/>
  <c r="N327" i="10"/>
  <c r="N262" i="10"/>
  <c r="N258" i="10"/>
  <c r="N235" i="10"/>
  <c r="N211" i="10"/>
  <c r="N200" i="10"/>
  <c r="N181" i="10"/>
  <c r="N177" i="10"/>
  <c r="N173" i="10"/>
  <c r="N149" i="10"/>
  <c r="N146" i="10"/>
  <c r="N135" i="10"/>
  <c r="N129" i="10"/>
  <c r="N127" i="10"/>
  <c r="N114" i="10"/>
  <c r="N107" i="10"/>
  <c r="N101" i="10"/>
  <c r="N99" i="10"/>
  <c r="N97" i="10"/>
  <c r="N664" i="10"/>
  <c r="C1099" i="7"/>
  <c r="C1101" i="7" s="1"/>
  <c r="F1075" i="7"/>
  <c r="F1099" i="7" s="1"/>
  <c r="L239" i="9"/>
  <c r="L243" i="9"/>
  <c r="L324" i="9"/>
  <c r="F82" i="9"/>
  <c r="I176" i="9"/>
  <c r="I264" i="9"/>
  <c r="I278" i="9"/>
  <c r="L105" i="9"/>
  <c r="L24" i="9"/>
  <c r="L28" i="9"/>
  <c r="L36" i="9"/>
  <c r="L41" i="9"/>
  <c r="L45" i="9"/>
  <c r="L53" i="9"/>
  <c r="L55" i="9"/>
  <c r="L879" i="9"/>
  <c r="L891" i="9"/>
  <c r="L878" i="9"/>
  <c r="I94" i="9"/>
  <c r="I118" i="9"/>
  <c r="I832" i="9"/>
  <c r="I151" i="9"/>
  <c r="L151" i="9" s="1"/>
  <c r="I159" i="9"/>
  <c r="I185" i="9"/>
  <c r="L185" i="9" s="1"/>
  <c r="I193" i="9"/>
  <c r="I205" i="9"/>
  <c r="L205" i="9" s="1"/>
  <c r="I213" i="9"/>
  <c r="I217" i="9"/>
  <c r="L217" i="9" s="1"/>
  <c r="I231" i="9"/>
  <c r="L231" i="9" s="1"/>
  <c r="I252" i="9"/>
  <c r="I270" i="9"/>
  <c r="L270" i="9" s="1"/>
  <c r="I286" i="9"/>
  <c r="L286" i="9" s="1"/>
  <c r="I145" i="9"/>
  <c r="I181" i="9"/>
  <c r="I301" i="9"/>
  <c r="L301" i="9" s="1"/>
  <c r="I339" i="9"/>
  <c r="L19" i="9"/>
  <c r="L23" i="9"/>
  <c r="L1054" i="9"/>
  <c r="L96" i="9"/>
  <c r="L170" i="9"/>
  <c r="L248" i="9"/>
  <c r="L297" i="9"/>
  <c r="L317" i="9"/>
  <c r="L334" i="9"/>
  <c r="L811" i="9"/>
  <c r="L864" i="9"/>
  <c r="I90" i="9"/>
  <c r="I104" i="9"/>
  <c r="I114" i="9"/>
  <c r="I122" i="9"/>
  <c r="I128" i="9"/>
  <c r="F349" i="9"/>
  <c r="I857" i="9"/>
  <c r="L857" i="9" s="1"/>
  <c r="I138" i="9"/>
  <c r="I144" i="9"/>
  <c r="I163" i="9"/>
  <c r="L163" i="9" s="1"/>
  <c r="I169" i="9"/>
  <c r="I180" i="9"/>
  <c r="I201" i="9"/>
  <c r="I223" i="9"/>
  <c r="L223" i="9" s="1"/>
  <c r="I227" i="9"/>
  <c r="I235" i="9"/>
  <c r="I246" i="9"/>
  <c r="I260" i="9"/>
  <c r="L260" i="9" s="1"/>
  <c r="I294" i="9"/>
  <c r="I314" i="9"/>
  <c r="I175" i="9"/>
  <c r="I305" i="9"/>
  <c r="L305" i="9" s="1"/>
  <c r="I319" i="9"/>
  <c r="I331" i="9"/>
  <c r="L1030" i="9"/>
  <c r="L1034" i="9"/>
  <c r="L1038" i="9"/>
  <c r="L1042" i="9"/>
  <c r="L1046" i="9"/>
  <c r="L1051" i="9"/>
  <c r="L1055" i="9"/>
  <c r="L1058" i="9"/>
  <c r="L839" i="9"/>
  <c r="L874" i="9"/>
  <c r="L881" i="9"/>
  <c r="L883" i="9"/>
  <c r="L885" i="9"/>
  <c r="L887" i="9"/>
  <c r="L889" i="9"/>
  <c r="L893" i="9"/>
  <c r="L895" i="9"/>
  <c r="L897" i="9"/>
  <c r="L901" i="9"/>
  <c r="L903" i="9"/>
  <c r="L905" i="9"/>
  <c r="L119" i="9"/>
  <c r="L131" i="9"/>
  <c r="L146" i="9"/>
  <c r="L230" i="9"/>
  <c r="L280" i="9"/>
  <c r="L302" i="9"/>
  <c r="I12" i="9"/>
  <c r="L12" i="9" s="1"/>
  <c r="M27" i="5"/>
  <c r="M31" i="5"/>
  <c r="M33" i="5"/>
  <c r="M37" i="5"/>
  <c r="P37" i="5" s="1"/>
  <c r="I39" i="22" s="1"/>
  <c r="M43" i="5"/>
  <c r="M47" i="5"/>
  <c r="M49" i="5"/>
  <c r="M53" i="5"/>
  <c r="M59" i="5"/>
  <c r="M1021" i="5"/>
  <c r="M1025" i="5"/>
  <c r="M783" i="5"/>
  <c r="M789" i="5"/>
  <c r="M797" i="5"/>
  <c r="M820" i="5"/>
  <c r="M829" i="5"/>
  <c r="M837" i="5"/>
  <c r="M845" i="5"/>
  <c r="M852" i="5"/>
  <c r="M860" i="5"/>
  <c r="M868" i="5"/>
  <c r="M876" i="5"/>
  <c r="M883" i="5"/>
  <c r="M891" i="5"/>
  <c r="M899" i="5"/>
  <c r="M907" i="5"/>
  <c r="M911" i="5"/>
  <c r="M915" i="5"/>
  <c r="M919" i="5"/>
  <c r="M923" i="5"/>
  <c r="M927" i="5"/>
  <c r="M931" i="5"/>
  <c r="M935" i="5"/>
  <c r="M939" i="5"/>
  <c r="M942" i="5"/>
  <c r="M944" i="5"/>
  <c r="M946" i="5"/>
  <c r="M948" i="5"/>
  <c r="M950" i="5"/>
  <c r="M952" i="5"/>
  <c r="M954" i="5"/>
  <c r="M956" i="5"/>
  <c r="M958" i="5"/>
  <c r="M960" i="5"/>
  <c r="M962" i="5"/>
  <c r="P298" i="5"/>
  <c r="I300" i="22" s="1"/>
  <c r="P968" i="5"/>
  <c r="I970" i="22" s="1"/>
  <c r="P966" i="5"/>
  <c r="I968" i="22" s="1"/>
  <c r="P165" i="5"/>
  <c r="I167" i="22" s="1"/>
  <c r="P208" i="5"/>
  <c r="I210" i="22" s="1"/>
  <c r="P256" i="5"/>
  <c r="I258" i="22" s="1"/>
  <c r="P336" i="5"/>
  <c r="I338" i="22" s="1"/>
  <c r="M28" i="5"/>
  <c r="M36" i="5"/>
  <c r="M44" i="5"/>
  <c r="P44" i="5" s="1"/>
  <c r="I46" i="22" s="1"/>
  <c r="M52" i="5"/>
  <c r="M60" i="5"/>
  <c r="P60" i="5" s="1"/>
  <c r="I62" i="22" s="1"/>
  <c r="M787" i="5"/>
  <c r="M791" i="5"/>
  <c r="M795" i="5"/>
  <c r="M799" i="5"/>
  <c r="M803" i="5"/>
  <c r="M806" i="5"/>
  <c r="M810" i="5"/>
  <c r="M814" i="5"/>
  <c r="M822" i="5"/>
  <c r="M827" i="5"/>
  <c r="M831" i="5"/>
  <c r="M835" i="5"/>
  <c r="M839" i="5"/>
  <c r="M843" i="5"/>
  <c r="M846" i="5"/>
  <c r="M850" i="5"/>
  <c r="M854" i="5"/>
  <c r="M858" i="5"/>
  <c r="M862" i="5"/>
  <c r="M866" i="5"/>
  <c r="M870" i="5"/>
  <c r="M874" i="5"/>
  <c r="M885" i="5"/>
  <c r="M889" i="5"/>
  <c r="M893" i="5"/>
  <c r="M897" i="5"/>
  <c r="P897" i="5" s="1"/>
  <c r="I899" i="22" s="1"/>
  <c r="M901" i="5"/>
  <c r="M905" i="5"/>
  <c r="P74" i="5"/>
  <c r="I76" i="22" s="1"/>
  <c r="P676" i="5"/>
  <c r="I678" i="22" s="1"/>
  <c r="P731" i="5"/>
  <c r="I733" i="22" s="1"/>
  <c r="M936" i="5"/>
  <c r="P936" i="5" s="1"/>
  <c r="M926" i="5"/>
  <c r="M924" i="5"/>
  <c r="M910" i="5"/>
  <c r="M904" i="5"/>
  <c r="P904" i="5" s="1"/>
  <c r="M900" i="5"/>
  <c r="M888" i="5"/>
  <c r="M886" i="5"/>
  <c r="M880" i="5"/>
  <c r="P880" i="5" s="1"/>
  <c r="M867" i="5"/>
  <c r="M861" i="5"/>
  <c r="M859" i="5"/>
  <c r="M842" i="5"/>
  <c r="M840" i="5"/>
  <c r="M836" i="5"/>
  <c r="P836" i="5" s="1"/>
  <c r="I838" i="22" s="1"/>
  <c r="M826" i="5"/>
  <c r="M824" i="5"/>
  <c r="P824" i="5" s="1"/>
  <c r="I826" i="22" s="1"/>
  <c r="M813" i="5"/>
  <c r="M800" i="5"/>
  <c r="P800" i="5" s="1"/>
  <c r="M788" i="5"/>
  <c r="M784" i="5"/>
  <c r="M1018" i="5"/>
  <c r="P209" i="5"/>
  <c r="I211" i="22" s="1"/>
  <c r="F344" i="5"/>
  <c r="M325" i="5"/>
  <c r="P325" i="5" s="1"/>
  <c r="I327" i="22" s="1"/>
  <c r="M323" i="5"/>
  <c r="M321" i="5"/>
  <c r="M319" i="5"/>
  <c r="P319" i="5" s="1"/>
  <c r="I321" i="22" s="1"/>
  <c r="M317" i="5"/>
  <c r="M315" i="5"/>
  <c r="M301" i="5"/>
  <c r="M299" i="5"/>
  <c r="M285" i="5"/>
  <c r="M207" i="5"/>
  <c r="M205" i="5"/>
  <c r="M203" i="5"/>
  <c r="M199" i="5"/>
  <c r="M183" i="5"/>
  <c r="M181" i="5"/>
  <c r="R1062" i="5"/>
  <c r="M1013" i="5"/>
  <c r="P1013" i="5" s="1"/>
  <c r="I1015" i="22" s="1"/>
  <c r="I1094" i="22"/>
  <c r="P1090" i="5"/>
  <c r="I1092" i="22" s="1"/>
  <c r="I1077" i="22"/>
  <c r="P679" i="5"/>
  <c r="I681" i="22" s="1"/>
  <c r="P683" i="5"/>
  <c r="I685" i="22" s="1"/>
  <c r="P687" i="5"/>
  <c r="I689" i="22" s="1"/>
  <c r="P691" i="5"/>
  <c r="I693" i="22" s="1"/>
  <c r="P694" i="5"/>
  <c r="I696" i="22" s="1"/>
  <c r="P696" i="5"/>
  <c r="I698" i="22" s="1"/>
  <c r="P698" i="5"/>
  <c r="I700" i="22" s="1"/>
  <c r="P700" i="5"/>
  <c r="I702" i="22" s="1"/>
  <c r="P704" i="5"/>
  <c r="I706" i="22" s="1"/>
  <c r="P707" i="5"/>
  <c r="I709" i="22" s="1"/>
  <c r="P709" i="5"/>
  <c r="I711" i="22" s="1"/>
  <c r="P711" i="5"/>
  <c r="I713" i="22" s="1"/>
  <c r="P713" i="5"/>
  <c r="I715" i="22" s="1"/>
  <c r="P715" i="5"/>
  <c r="I717" i="22" s="1"/>
  <c r="P717" i="5"/>
  <c r="I719" i="22" s="1"/>
  <c r="P719" i="5"/>
  <c r="I721" i="22" s="1"/>
  <c r="P723" i="5"/>
  <c r="I725" i="22" s="1"/>
  <c r="P725" i="5"/>
  <c r="I727" i="22" s="1"/>
  <c r="P756" i="5"/>
  <c r="I758" i="22" s="1"/>
  <c r="P220" i="5"/>
  <c r="I222" i="22" s="1"/>
  <c r="P268" i="5"/>
  <c r="I270" i="22" s="1"/>
  <c r="P272" i="5"/>
  <c r="I274" i="22" s="1"/>
  <c r="P276" i="5"/>
  <c r="I278" i="22" s="1"/>
  <c r="P280" i="5"/>
  <c r="I282" i="22" s="1"/>
  <c r="P284" i="5"/>
  <c r="I286" i="22" s="1"/>
  <c r="P290" i="5"/>
  <c r="I292" i="22" s="1"/>
  <c r="P762" i="5"/>
  <c r="I764" i="22" s="1"/>
  <c r="P255" i="5"/>
  <c r="I257" i="22" s="1"/>
  <c r="M310" i="5"/>
  <c r="P310" i="5" s="1"/>
  <c r="I312" i="22" s="1"/>
  <c r="M306" i="5"/>
  <c r="P1032" i="5"/>
  <c r="I1034" i="22" s="1"/>
  <c r="P1051" i="5"/>
  <c r="I1053" i="22" s="1"/>
  <c r="P1042" i="5"/>
  <c r="I1044" i="22" s="1"/>
  <c r="I778" i="6"/>
  <c r="I770" i="6"/>
  <c r="I763" i="6"/>
  <c r="I755" i="6"/>
  <c r="I751" i="6"/>
  <c r="I747" i="6"/>
  <c r="I740" i="6"/>
  <c r="L740" i="6" s="1"/>
  <c r="I736" i="6"/>
  <c r="I732" i="6"/>
  <c r="L732" i="6" s="1"/>
  <c r="I724" i="6"/>
  <c r="I716" i="6"/>
  <c r="I708" i="6"/>
  <c r="L708" i="6" s="1"/>
  <c r="I705" i="6"/>
  <c r="I701" i="6"/>
  <c r="I693" i="6"/>
  <c r="L693" i="6"/>
  <c r="I675" i="6"/>
  <c r="G780" i="6"/>
  <c r="H780" i="6" s="1"/>
  <c r="L48" i="6"/>
  <c r="I84" i="6"/>
  <c r="L84" i="6" s="1"/>
  <c r="P84" i="6" s="1"/>
  <c r="F82" i="4"/>
  <c r="I82" i="4"/>
  <c r="L920" i="3"/>
  <c r="L918" i="3"/>
  <c r="O918" i="3" s="1"/>
  <c r="D920" i="22" s="1"/>
  <c r="L916" i="3"/>
  <c r="L914" i="3"/>
  <c r="L912" i="3"/>
  <c r="L910" i="3"/>
  <c r="O910" i="3" s="1"/>
  <c r="D912" i="22" s="1"/>
  <c r="L907" i="3"/>
  <c r="L905" i="3"/>
  <c r="L903" i="3"/>
  <c r="L901" i="3"/>
  <c r="O901" i="3" s="1"/>
  <c r="D903" i="22" s="1"/>
  <c r="L899" i="3"/>
  <c r="L897" i="3"/>
  <c r="L895" i="3"/>
  <c r="L893" i="3"/>
  <c r="O893" i="3" s="1"/>
  <c r="D895" i="22" s="1"/>
  <c r="L891" i="3"/>
  <c r="L889" i="3"/>
  <c r="L887" i="3"/>
  <c r="L885" i="3"/>
  <c r="O885" i="3" s="1"/>
  <c r="D887" i="22" s="1"/>
  <c r="L883" i="3"/>
  <c r="L881" i="3"/>
  <c r="L879" i="3"/>
  <c r="L876" i="3"/>
  <c r="O876" i="3" s="1"/>
  <c r="D878" i="22" s="1"/>
  <c r="L874" i="3"/>
  <c r="L872" i="3"/>
  <c r="L870" i="3"/>
  <c r="L868" i="3"/>
  <c r="O868" i="3" s="1"/>
  <c r="D870" i="22" s="1"/>
  <c r="L866" i="3"/>
  <c r="L864" i="3"/>
  <c r="L862" i="3"/>
  <c r="L860" i="3"/>
  <c r="O860" i="3" s="1"/>
  <c r="D862" i="22" s="1"/>
  <c r="L858" i="3"/>
  <c r="L856" i="3"/>
  <c r="L854" i="3"/>
  <c r="L852" i="3"/>
  <c r="O852" i="3" s="1"/>
  <c r="D854" i="22" s="1"/>
  <c r="L850" i="3"/>
  <c r="L848" i="3"/>
  <c r="L846" i="3"/>
  <c r="L845" i="3"/>
  <c r="O845" i="3" s="1"/>
  <c r="D847" i="22" s="1"/>
  <c r="L843" i="3"/>
  <c r="L841" i="3"/>
  <c r="L839" i="3"/>
  <c r="L837" i="3"/>
  <c r="O837" i="3" s="1"/>
  <c r="D839" i="22" s="1"/>
  <c r="L835" i="3"/>
  <c r="L833" i="3"/>
  <c r="L831" i="3"/>
  <c r="L829" i="3"/>
  <c r="O829" i="3" s="1"/>
  <c r="D831" i="22" s="1"/>
  <c r="L827" i="3"/>
  <c r="L825" i="3"/>
  <c r="L822" i="3"/>
  <c r="L820" i="3"/>
  <c r="O820" i="3" s="1"/>
  <c r="D822" i="22" s="1"/>
  <c r="L818" i="3"/>
  <c r="L816" i="3"/>
  <c r="L814" i="3"/>
  <c r="L812" i="3"/>
  <c r="O812" i="3" s="1"/>
  <c r="D814" i="22" s="1"/>
  <c r="O64" i="3"/>
  <c r="D66" i="22" s="1"/>
  <c r="M1099" i="3"/>
  <c r="O1093" i="3"/>
  <c r="D1095" i="22"/>
  <c r="O1095" i="3"/>
  <c r="D1097" i="22"/>
  <c r="O1097" i="3"/>
  <c r="D1099" i="22" s="1"/>
  <c r="O1015" i="3"/>
  <c r="D1017" i="22" s="1"/>
  <c r="O1017" i="3"/>
  <c r="D1019" i="22" s="1"/>
  <c r="O1019" i="3"/>
  <c r="D1021" i="22" s="1"/>
  <c r="O713" i="3"/>
  <c r="D715" i="22" s="1"/>
  <c r="O715" i="3"/>
  <c r="D717" i="22" s="1"/>
  <c r="O717" i="3"/>
  <c r="D719" i="22" s="1"/>
  <c r="O729" i="3"/>
  <c r="D731" i="22" s="1"/>
  <c r="O731" i="3"/>
  <c r="D733" i="22" s="1"/>
  <c r="L6" i="3"/>
  <c r="D1015" i="22"/>
  <c r="O671" i="3"/>
  <c r="D673" i="22" s="1"/>
  <c r="O1031" i="3"/>
  <c r="D1033" i="22" s="1"/>
  <c r="O52" i="3"/>
  <c r="D54" i="22" s="1"/>
  <c r="O60" i="3"/>
  <c r="D62" i="22" s="1"/>
  <c r="O721" i="3"/>
  <c r="D723" i="22" s="1"/>
  <c r="O723" i="3"/>
  <c r="D725" i="22" s="1"/>
  <c r="O725" i="3"/>
  <c r="D727" i="22" s="1"/>
  <c r="L319" i="3"/>
  <c r="L255" i="3"/>
  <c r="L241" i="3"/>
  <c r="L200" i="3"/>
  <c r="L190" i="3"/>
  <c r="L186" i="3"/>
  <c r="L181" i="3"/>
  <c r="L178" i="3"/>
  <c r="L176" i="3"/>
  <c r="O176" i="3" s="1"/>
  <c r="D178" i="22" s="1"/>
  <c r="L174" i="3"/>
  <c r="L172" i="3"/>
  <c r="O172" i="3" s="1"/>
  <c r="D174" i="22" s="1"/>
  <c r="L170" i="3"/>
  <c r="L168" i="3"/>
  <c r="O168" i="3" s="1"/>
  <c r="D170" i="22" s="1"/>
  <c r="L166" i="3"/>
  <c r="L164" i="3"/>
  <c r="L162" i="3"/>
  <c r="L160" i="3"/>
  <c r="O160" i="3" s="1"/>
  <c r="D162" i="22" s="1"/>
  <c r="L158" i="3"/>
  <c r="L156" i="3"/>
  <c r="L148" i="3"/>
  <c r="O148" i="3" s="1"/>
  <c r="D150" i="22" s="1"/>
  <c r="L140" i="3"/>
  <c r="L138" i="3"/>
  <c r="L136" i="3"/>
  <c r="L134" i="3"/>
  <c r="L132" i="3"/>
  <c r="L130" i="3"/>
  <c r="L128" i="3"/>
  <c r="L124" i="3"/>
  <c r="O124" i="3" s="1"/>
  <c r="D126" i="22" s="1"/>
  <c r="M1060" i="3"/>
  <c r="L1099" i="3"/>
  <c r="O36" i="3"/>
  <c r="D38" i="22" s="1"/>
  <c r="O50" i="3"/>
  <c r="D52" i="22" s="1"/>
  <c r="O54" i="3"/>
  <c r="D56" i="22" s="1"/>
  <c r="O58" i="3"/>
  <c r="D60" i="22" s="1"/>
  <c r="O62" i="3"/>
  <c r="D64" i="22" s="1"/>
  <c r="L180" i="3"/>
  <c r="L183" i="3"/>
  <c r="O183" i="3" s="1"/>
  <c r="D185" i="22" s="1"/>
  <c r="L185" i="3"/>
  <c r="L187" i="3"/>
  <c r="O187" i="3" s="1"/>
  <c r="D189" i="22" s="1"/>
  <c r="L189" i="3"/>
  <c r="O189" i="3" s="1"/>
  <c r="D191" i="22" s="1"/>
  <c r="L191" i="3"/>
  <c r="O191" i="3" s="1"/>
  <c r="D193" i="22" s="1"/>
  <c r="L196" i="3"/>
  <c r="L199" i="3"/>
  <c r="O199" i="3" s="1"/>
  <c r="D201" i="22" s="1"/>
  <c r="L201" i="3"/>
  <c r="O9" i="3"/>
  <c r="D11" i="22" s="1"/>
  <c r="O13" i="3"/>
  <c r="D15" i="22" s="1"/>
  <c r="O17" i="3"/>
  <c r="D19" i="22" s="1"/>
  <c r="O24" i="3"/>
  <c r="D26" i="22" s="1"/>
  <c r="O28" i="3"/>
  <c r="D30" i="22" s="1"/>
  <c r="O32" i="3"/>
  <c r="D34" i="22" s="1"/>
  <c r="O40" i="3"/>
  <c r="D42" i="22" s="1"/>
  <c r="O44" i="3"/>
  <c r="D46" i="22" s="1"/>
  <c r="O48" i="3"/>
  <c r="D50" i="22" s="1"/>
  <c r="O96" i="3"/>
  <c r="D98" i="22" s="1"/>
  <c r="O101" i="3"/>
  <c r="D103" i="22" s="1"/>
  <c r="O116" i="3"/>
  <c r="D118" i="22" s="1"/>
  <c r="L346" i="3"/>
  <c r="O346" i="3" s="1"/>
  <c r="D348" i="22" s="1"/>
  <c r="L327" i="3"/>
  <c r="L320" i="3"/>
  <c r="L311" i="3"/>
  <c r="L295" i="3"/>
  <c r="L288" i="3"/>
  <c r="L279" i="3"/>
  <c r="L263" i="3"/>
  <c r="L256" i="3"/>
  <c r="L247" i="3"/>
  <c r="L225" i="3"/>
  <c r="O688" i="3"/>
  <c r="D690" i="22" s="1"/>
  <c r="O710" i="3"/>
  <c r="D712" i="22"/>
  <c r="O743" i="3"/>
  <c r="D745" i="22" s="1"/>
  <c r="O773" i="3"/>
  <c r="D775" i="22"/>
  <c r="O1041" i="3"/>
  <c r="D1043" i="22" s="1"/>
  <c r="O1043" i="3"/>
  <c r="D1045" i="22"/>
  <c r="O78" i="3"/>
  <c r="D80" i="22" s="1"/>
  <c r="G65" i="2"/>
  <c r="F65" i="2"/>
  <c r="O79" i="2"/>
  <c r="O75" i="2"/>
  <c r="R104" i="2"/>
  <c r="C106" i="22" s="1"/>
  <c r="R112" i="2"/>
  <c r="C114" i="22" s="1"/>
  <c r="R120" i="2"/>
  <c r="C122" i="22" s="1"/>
  <c r="R128" i="2"/>
  <c r="C130" i="22" s="1"/>
  <c r="R154" i="2"/>
  <c r="C156" i="22" s="1"/>
  <c r="R162" i="2"/>
  <c r="C164" i="22" s="1"/>
  <c r="R174" i="2"/>
  <c r="C176" i="22" s="1"/>
  <c r="R182" i="2"/>
  <c r="C184" i="22" s="1"/>
  <c r="R189" i="2"/>
  <c r="C191" i="22" s="1"/>
  <c r="R225" i="2"/>
  <c r="C227" i="22" s="1"/>
  <c r="R252" i="2"/>
  <c r="C254" i="22" s="1"/>
  <c r="R268" i="2"/>
  <c r="C270" i="22" s="1"/>
  <c r="R73" i="2"/>
  <c r="C75" i="22" s="1"/>
  <c r="R90" i="2"/>
  <c r="C92" i="22" s="1"/>
  <c r="R98" i="2"/>
  <c r="C100" i="22"/>
  <c r="R106" i="2"/>
  <c r="C108" i="22" s="1"/>
  <c r="R114" i="2"/>
  <c r="C116" i="22" s="1"/>
  <c r="R122" i="2"/>
  <c r="C124" i="22" s="1"/>
  <c r="R130" i="2"/>
  <c r="C132" i="22" s="1"/>
  <c r="R137" i="2"/>
  <c r="C139" i="22"/>
  <c r="R152" i="2"/>
  <c r="C154" i="22" s="1"/>
  <c r="R169" i="2"/>
  <c r="C171" i="22"/>
  <c r="R176" i="2"/>
  <c r="C178" i="22" s="1"/>
  <c r="R211" i="2"/>
  <c r="C213" i="22" s="1"/>
  <c r="R254" i="2"/>
  <c r="C256" i="22" s="1"/>
  <c r="R262" i="2"/>
  <c r="C264" i="22" s="1"/>
  <c r="R270" i="2"/>
  <c r="C272" i="22" s="1"/>
  <c r="R281" i="2"/>
  <c r="C283" i="22" s="1"/>
  <c r="R289" i="2"/>
  <c r="C291" i="22" s="1"/>
  <c r="M82" i="2"/>
  <c r="N82" i="2" s="1"/>
  <c r="R58" i="2"/>
  <c r="C60" i="22" s="1"/>
  <c r="R9" i="2"/>
  <c r="C11" i="22" s="1"/>
  <c r="R13" i="2"/>
  <c r="C15" i="22" s="1"/>
  <c r="R17" i="2"/>
  <c r="C19" i="22" s="1"/>
  <c r="R21" i="2"/>
  <c r="C23" i="22" s="1"/>
  <c r="R25" i="2"/>
  <c r="C27" i="22" s="1"/>
  <c r="R29" i="2"/>
  <c r="C31" i="22" s="1"/>
  <c r="R33" i="2"/>
  <c r="C35" i="22" s="1"/>
  <c r="R37" i="2"/>
  <c r="C39" i="22" s="1"/>
  <c r="R41" i="2"/>
  <c r="C43" i="22" s="1"/>
  <c r="R45" i="2"/>
  <c r="C47" i="22" s="1"/>
  <c r="R49" i="2"/>
  <c r="C51" i="22" s="1"/>
  <c r="R53" i="2"/>
  <c r="C55" i="22" s="1"/>
  <c r="R57" i="2"/>
  <c r="C59" i="22" s="1"/>
  <c r="R62" i="2"/>
  <c r="C64" i="22" s="1"/>
  <c r="R1016" i="2"/>
  <c r="C1018" i="22" s="1"/>
  <c r="R1020" i="2"/>
  <c r="C1022" i="22" s="1"/>
  <c r="R1024" i="2"/>
  <c r="C1026" i="22" s="1"/>
  <c r="R1028" i="2"/>
  <c r="C1030" i="22" s="1"/>
  <c r="R1032" i="2"/>
  <c r="C1034" i="22" s="1"/>
  <c r="R1036" i="2"/>
  <c r="C1038" i="22" s="1"/>
  <c r="R1040" i="2"/>
  <c r="C1042" i="22" s="1"/>
  <c r="R1044" i="2"/>
  <c r="C1046" i="22" s="1"/>
  <c r="R1048" i="2"/>
  <c r="C1050" i="22" s="1"/>
  <c r="R1051" i="2"/>
  <c r="C1053" i="22" s="1"/>
  <c r="R1055" i="2"/>
  <c r="C1057" i="22" s="1"/>
  <c r="R758" i="2"/>
  <c r="C760" i="22" s="1"/>
  <c r="R284" i="2"/>
  <c r="C286" i="22" s="1"/>
  <c r="R164" i="2"/>
  <c r="C166" i="22" s="1"/>
  <c r="R849" i="2"/>
  <c r="C851" i="22" s="1"/>
  <c r="R962" i="2"/>
  <c r="C964" i="22" s="1"/>
  <c r="O749" i="2"/>
  <c r="R969" i="2"/>
  <c r="C971" i="22" s="1"/>
  <c r="R825" i="2"/>
  <c r="C827" i="22" s="1"/>
  <c r="R793" i="2"/>
  <c r="C795" i="22" s="1"/>
  <c r="K82" i="2"/>
  <c r="G82" i="2"/>
  <c r="M668" i="2"/>
  <c r="N668" i="2" s="1"/>
  <c r="M349" i="2"/>
  <c r="N349" i="2" s="1"/>
  <c r="M1099" i="2"/>
  <c r="N1099" i="2" s="1"/>
  <c r="R301" i="2"/>
  <c r="C303" i="22" s="1"/>
  <c r="R309" i="2"/>
  <c r="C311" i="22" s="1"/>
  <c r="R317" i="2"/>
  <c r="C319" i="22" s="1"/>
  <c r="R333" i="2"/>
  <c r="C335" i="22" s="1"/>
  <c r="R78" i="2"/>
  <c r="C80" i="22" s="1"/>
  <c r="P1060" i="2"/>
  <c r="R55" i="2"/>
  <c r="C57" i="22" s="1"/>
  <c r="R1053" i="2"/>
  <c r="C1055" i="22" s="1"/>
  <c r="R1056" i="2"/>
  <c r="C1058" i="22" s="1"/>
  <c r="R709" i="2"/>
  <c r="C711" i="22" s="1"/>
  <c r="R713" i="2"/>
  <c r="C715" i="22" s="1"/>
  <c r="R721" i="2"/>
  <c r="C723" i="22" s="1"/>
  <c r="R725" i="2"/>
  <c r="C727" i="22" s="1"/>
  <c r="R729" i="2"/>
  <c r="C731" i="22" s="1"/>
  <c r="R737" i="2"/>
  <c r="C739" i="22" s="1"/>
  <c r="R771" i="2"/>
  <c r="C773" i="22" s="1"/>
  <c r="R779" i="2"/>
  <c r="C781" i="22" s="1"/>
  <c r="R787" i="2"/>
  <c r="C789" i="22" s="1"/>
  <c r="R791" i="2"/>
  <c r="C793" i="22" s="1"/>
  <c r="R856" i="2"/>
  <c r="C858" i="22" s="1"/>
  <c r="R959" i="2"/>
  <c r="C961" i="22" s="1"/>
  <c r="R963" i="2"/>
  <c r="C965" i="22" s="1"/>
  <c r="R967" i="2"/>
  <c r="C969" i="22" s="1"/>
  <c r="R971" i="2"/>
  <c r="C973" i="22" s="1"/>
  <c r="R975" i="2"/>
  <c r="C977" i="22" s="1"/>
  <c r="R979" i="2"/>
  <c r="C981" i="22" s="1"/>
  <c r="R989" i="2"/>
  <c r="C991" i="22" s="1"/>
  <c r="R84" i="2"/>
  <c r="C86" i="22" s="1"/>
  <c r="O1013" i="2"/>
  <c r="O1009" i="2"/>
  <c r="O988" i="2"/>
  <c r="R988" i="2" s="1"/>
  <c r="C990" i="22" s="1"/>
  <c r="O986" i="2"/>
  <c r="O982" i="2"/>
  <c r="O952" i="2"/>
  <c r="O946" i="2"/>
  <c r="R946" i="2" s="1"/>
  <c r="C948" i="22" s="1"/>
  <c r="O294" i="2"/>
  <c r="O290" i="2"/>
  <c r="O286" i="2"/>
  <c r="O282" i="2"/>
  <c r="O278" i="2"/>
  <c r="O271" i="2"/>
  <c r="O267" i="2"/>
  <c r="O263" i="2"/>
  <c r="O259" i="2"/>
  <c r="O255" i="2"/>
  <c r="O251" i="2"/>
  <c r="O247" i="2"/>
  <c r="R247" i="2" s="1"/>
  <c r="C249" i="22" s="1"/>
  <c r="O242" i="2"/>
  <c r="O238" i="2"/>
  <c r="O224" i="2"/>
  <c r="O216" i="2"/>
  <c r="O208" i="2"/>
  <c r="O194" i="2"/>
  <c r="O166" i="2"/>
  <c r="O161" i="2"/>
  <c r="O157" i="2"/>
  <c r="O153" i="2"/>
  <c r="O149" i="2"/>
  <c r="O133" i="2"/>
  <c r="R133" i="2" s="1"/>
  <c r="O129" i="2"/>
  <c r="O119" i="2"/>
  <c r="O111" i="2"/>
  <c r="O107" i="2"/>
  <c r="O103" i="2"/>
  <c r="O99" i="2"/>
  <c r="O93" i="2"/>
  <c r="O925" i="2"/>
  <c r="O923" i="2"/>
  <c r="O919" i="2"/>
  <c r="O872" i="2"/>
  <c r="O870" i="2"/>
  <c r="O868" i="2"/>
  <c r="O866" i="2"/>
  <c r="O841" i="2"/>
  <c r="O839" i="2"/>
  <c r="O837" i="2"/>
  <c r="O835" i="2"/>
  <c r="O833" i="2"/>
  <c r="O831" i="2"/>
  <c r="O810" i="2"/>
  <c r="O808" i="2"/>
  <c r="O806" i="2"/>
  <c r="R136" i="2"/>
  <c r="C138" i="22" s="1"/>
  <c r="R142" i="2"/>
  <c r="C144" i="22" s="1"/>
  <c r="R815" i="2"/>
  <c r="C817" i="22" s="1"/>
  <c r="R853" i="2"/>
  <c r="C855" i="22" s="1"/>
  <c r="R863" i="2"/>
  <c r="C865" i="22" s="1"/>
  <c r="F1099" i="2"/>
  <c r="O226" i="2"/>
  <c r="O222" i="2"/>
  <c r="O218" i="2"/>
  <c r="O214" i="2"/>
  <c r="O210" i="2"/>
  <c r="O206" i="2"/>
  <c r="O198" i="2"/>
  <c r="O190" i="2"/>
  <c r="O168" i="2"/>
  <c r="O983" i="2"/>
  <c r="R983" i="2" s="1"/>
  <c r="C985" i="22" s="1"/>
  <c r="O955" i="2"/>
  <c r="O953" i="2"/>
  <c r="O945" i="2"/>
  <c r="O943" i="2"/>
  <c r="R943" i="2" s="1"/>
  <c r="C945" i="22" s="1"/>
  <c r="O938" i="2"/>
  <c r="O936" i="2"/>
  <c r="O1000" i="2"/>
  <c r="O998" i="2"/>
  <c r="O992" i="2"/>
  <c r="O990" i="2"/>
  <c r="O931" i="2"/>
  <c r="O929" i="2"/>
  <c r="R929" i="2" s="1"/>
  <c r="C931" i="22" s="1"/>
  <c r="O915" i="2"/>
  <c r="O913" i="2"/>
  <c r="O911" i="2"/>
  <c r="O905" i="2"/>
  <c r="R905" i="2" s="1"/>
  <c r="C907" i="22" s="1"/>
  <c r="O903" i="2"/>
  <c r="O901" i="2"/>
  <c r="O899" i="2"/>
  <c r="O897" i="2"/>
  <c r="R897" i="2" s="1"/>
  <c r="C899" i="22" s="1"/>
  <c r="O895" i="2"/>
  <c r="O893" i="2"/>
  <c r="O891" i="2"/>
  <c r="O889" i="2"/>
  <c r="R889" i="2" s="1"/>
  <c r="C891" i="22" s="1"/>
  <c r="O887" i="2"/>
  <c r="O885" i="2"/>
  <c r="O883" i="2"/>
  <c r="O881" i="2"/>
  <c r="R881" i="2" s="1"/>
  <c r="C883" i="22" s="1"/>
  <c r="O879" i="2"/>
  <c r="O876" i="2"/>
  <c r="O862" i="2"/>
  <c r="O854" i="2"/>
  <c r="R854" i="2" s="1"/>
  <c r="C856" i="22" s="1"/>
  <c r="O852" i="2"/>
  <c r="O850" i="2"/>
  <c r="O848" i="2"/>
  <c r="O846" i="2"/>
  <c r="R846" i="2" s="1"/>
  <c r="C848" i="22" s="1"/>
  <c r="O845" i="2"/>
  <c r="O843" i="2"/>
  <c r="O829" i="2"/>
  <c r="O820" i="2"/>
  <c r="R820" i="2" s="1"/>
  <c r="C822" i="22" s="1"/>
  <c r="O818" i="2"/>
  <c r="O816" i="2"/>
  <c r="O814" i="2"/>
  <c r="O812" i="2"/>
  <c r="R812" i="2" s="1"/>
  <c r="C814" i="22" s="1"/>
  <c r="O803" i="2"/>
  <c r="O801" i="2"/>
  <c r="O799" i="2"/>
  <c r="O783" i="2"/>
  <c r="R783" i="2" s="1"/>
  <c r="C785" i="22" s="1"/>
  <c r="R970" i="2"/>
  <c r="C972" i="22" s="1"/>
  <c r="R924" i="2"/>
  <c r="C926" i="22" s="1"/>
  <c r="R790" i="2"/>
  <c r="C792" i="22" s="1"/>
  <c r="D1101" i="13"/>
  <c r="P1070" i="17"/>
  <c r="P1064" i="17"/>
  <c r="S1097" i="17"/>
  <c r="S1095" i="17"/>
  <c r="S1093" i="17"/>
  <c r="S1091" i="17"/>
  <c r="M762" i="17"/>
  <c r="P762" i="17" s="1"/>
  <c r="M729" i="17"/>
  <c r="P729" i="17" s="1"/>
  <c r="M1071" i="17"/>
  <c r="P514" i="17"/>
  <c r="C1060" i="12"/>
  <c r="F1050" i="12"/>
  <c r="F1060" i="12" s="1"/>
  <c r="M1010" i="12"/>
  <c r="M1008" i="12"/>
  <c r="M1006" i="12"/>
  <c r="M1004" i="12"/>
  <c r="R1004" i="12" s="1"/>
  <c r="M1002" i="12"/>
  <c r="M1000" i="12"/>
  <c r="M998" i="12"/>
  <c r="M996" i="12"/>
  <c r="M994" i="12"/>
  <c r="M992" i="12"/>
  <c r="M990" i="12"/>
  <c r="M988" i="12"/>
  <c r="R988" i="12" s="1"/>
  <c r="M1062" i="12"/>
  <c r="M1013" i="12"/>
  <c r="M346" i="12"/>
  <c r="M342" i="12"/>
  <c r="M338" i="12"/>
  <c r="M334" i="12"/>
  <c r="M330" i="12"/>
  <c r="M326" i="12"/>
  <c r="M322" i="12"/>
  <c r="M347" i="12"/>
  <c r="R347" i="12" s="1"/>
  <c r="E349" i="22" s="1"/>
  <c r="M343" i="12"/>
  <c r="M339" i="12"/>
  <c r="M327" i="12"/>
  <c r="M323" i="12"/>
  <c r="M319" i="12"/>
  <c r="I708" i="18"/>
  <c r="I236" i="18"/>
  <c r="I186" i="18"/>
  <c r="M186" i="18" s="1"/>
  <c r="I171" i="18"/>
  <c r="I150" i="18"/>
  <c r="M150" i="18" s="1"/>
  <c r="I140" i="18"/>
  <c r="I138" i="18"/>
  <c r="I136" i="18"/>
  <c r="I125" i="18"/>
  <c r="I121" i="18"/>
  <c r="I117" i="18"/>
  <c r="I94" i="18"/>
  <c r="I1042" i="18"/>
  <c r="M1042" i="18" s="1"/>
  <c r="I897" i="18"/>
  <c r="I577" i="18"/>
  <c r="I1013" i="18"/>
  <c r="I666" i="14"/>
  <c r="I662" i="14"/>
  <c r="L662" i="14" s="1"/>
  <c r="L46" i="14"/>
  <c r="L51" i="14"/>
  <c r="C1060" i="14"/>
  <c r="I449" i="14"/>
  <c r="I382" i="14"/>
  <c r="L21" i="14"/>
  <c r="E23" i="22" s="1"/>
  <c r="I88" i="8"/>
  <c r="I96" i="8"/>
  <c r="I104" i="8"/>
  <c r="I112" i="8"/>
  <c r="I128" i="8"/>
  <c r="I134" i="8"/>
  <c r="I138" i="8"/>
  <c r="I142" i="8"/>
  <c r="I146" i="8"/>
  <c r="I150" i="8"/>
  <c r="I154" i="8"/>
  <c r="I158" i="8"/>
  <c r="I162" i="8"/>
  <c r="I166" i="8"/>
  <c r="I170" i="8"/>
  <c r="I174" i="8"/>
  <c r="I178" i="8"/>
  <c r="I182" i="8"/>
  <c r="I186" i="8"/>
  <c r="I190" i="8"/>
  <c r="I194" i="8"/>
  <c r="I198" i="8"/>
  <c r="I202" i="8"/>
  <c r="I206" i="8"/>
  <c r="I210" i="8"/>
  <c r="I214" i="8"/>
  <c r="I218" i="8"/>
  <c r="I222" i="8"/>
  <c r="I226" i="8"/>
  <c r="I230" i="8"/>
  <c r="I234" i="8"/>
  <c r="L7" i="8"/>
  <c r="L11" i="8"/>
  <c r="L15" i="8"/>
  <c r="L19" i="8"/>
  <c r="L23" i="8"/>
  <c r="L27" i="8"/>
  <c r="L31" i="8"/>
  <c r="L35" i="8"/>
  <c r="L39" i="8"/>
  <c r="L43" i="8"/>
  <c r="L47" i="8"/>
  <c r="L51" i="8"/>
  <c r="L56" i="8"/>
  <c r="L62" i="8"/>
  <c r="I911" i="8"/>
  <c r="I991" i="8"/>
  <c r="L991" i="8" s="1"/>
  <c r="I915" i="8"/>
  <c r="I921" i="8"/>
  <c r="I917" i="8"/>
  <c r="I848" i="8"/>
  <c r="I837" i="8"/>
  <c r="I787" i="8"/>
  <c r="L787" i="8" s="1"/>
  <c r="I811" i="8"/>
  <c r="I819" i="8"/>
  <c r="I828" i="8"/>
  <c r="I836" i="8"/>
  <c r="L836" i="8" s="1"/>
  <c r="I844" i="8"/>
  <c r="I850" i="8"/>
  <c r="I862" i="8"/>
  <c r="I949" i="8"/>
  <c r="I953" i="8"/>
  <c r="L1077" i="8"/>
  <c r="L1079" i="8"/>
  <c r="L1082" i="8"/>
  <c r="L1086" i="8"/>
  <c r="L1088" i="8"/>
  <c r="L1090" i="8"/>
  <c r="L1094" i="8"/>
  <c r="L1096" i="8"/>
  <c r="L1098" i="8"/>
  <c r="L757" i="8"/>
  <c r="L759" i="8"/>
  <c r="L762" i="8"/>
  <c r="L767" i="8"/>
  <c r="L773" i="8"/>
  <c r="L775" i="8"/>
  <c r="L779" i="8"/>
  <c r="L21" i="8"/>
  <c r="L857" i="11"/>
  <c r="L920" i="11"/>
  <c r="L952" i="11"/>
  <c r="H954" i="22" s="1"/>
  <c r="L958" i="11"/>
  <c r="L984" i="11"/>
  <c r="I839" i="11"/>
  <c r="L839" i="11" s="1"/>
  <c r="I822" i="11"/>
  <c r="L822" i="11" s="1"/>
  <c r="I806" i="11"/>
  <c r="L806" i="11" s="1"/>
  <c r="I792" i="11"/>
  <c r="L792" i="11" s="1"/>
  <c r="H794" i="22" s="1"/>
  <c r="L10" i="11"/>
  <c r="I892" i="11"/>
  <c r="I924" i="11"/>
  <c r="I956" i="11"/>
  <c r="I988" i="11"/>
  <c r="I782" i="11"/>
  <c r="L782" i="11" s="1"/>
  <c r="K330" i="10"/>
  <c r="K322" i="10"/>
  <c r="N260" i="10"/>
  <c r="N239" i="10"/>
  <c r="N223" i="10"/>
  <c r="N59" i="10"/>
  <c r="N111" i="10"/>
  <c r="K70" i="10"/>
  <c r="K775" i="10"/>
  <c r="K771" i="10"/>
  <c r="N771" i="10" s="1"/>
  <c r="K746" i="10"/>
  <c r="K731" i="10"/>
  <c r="N731" i="10" s="1"/>
  <c r="K729" i="10"/>
  <c r="K723" i="10"/>
  <c r="K721" i="10"/>
  <c r="N721" i="10" s="1"/>
  <c r="K707" i="10"/>
  <c r="K691" i="10"/>
  <c r="K685" i="10"/>
  <c r="K683" i="10"/>
  <c r="N278" i="10"/>
  <c r="N191" i="10"/>
  <c r="N185" i="10"/>
  <c r="N169" i="10"/>
  <c r="N161" i="10"/>
  <c r="K151" i="10"/>
  <c r="N187" i="10"/>
  <c r="K51" i="10"/>
  <c r="K1063" i="10"/>
  <c r="N1063" i="10" s="1"/>
  <c r="K297" i="10"/>
  <c r="K52" i="10"/>
  <c r="K12" i="10"/>
  <c r="K1064" i="10"/>
  <c r="N1064" i="10" s="1"/>
  <c r="K193" i="10"/>
  <c r="N854" i="10"/>
  <c r="N782" i="10"/>
  <c r="N346" i="10"/>
  <c r="N341" i="10"/>
  <c r="N317" i="10"/>
  <c r="N309" i="10"/>
  <c r="N305" i="10"/>
  <c r="N300" i="10"/>
  <c r="N296" i="10"/>
  <c r="N292" i="10"/>
  <c r="N284" i="10"/>
  <c r="N277" i="10"/>
  <c r="O1060" i="7"/>
  <c r="L1060" i="7"/>
  <c r="F1011" i="7"/>
  <c r="N67" i="7"/>
  <c r="L10" i="9"/>
  <c r="L14" i="9"/>
  <c r="L26" i="9"/>
  <c r="L30" i="9"/>
  <c r="L34" i="9"/>
  <c r="L37" i="9"/>
  <c r="L39" i="9"/>
  <c r="L43" i="9"/>
  <c r="L47" i="9"/>
  <c r="L856" i="9"/>
  <c r="L882" i="9"/>
  <c r="L896" i="9"/>
  <c r="L924" i="9"/>
  <c r="L926" i="9"/>
  <c r="L936" i="9"/>
  <c r="L938" i="9"/>
  <c r="L942" i="9"/>
  <c r="L946" i="9"/>
  <c r="L950" i="9"/>
  <c r="L954" i="9"/>
  <c r="L958" i="9"/>
  <c r="L962" i="9"/>
  <c r="L966" i="9"/>
  <c r="L970" i="9"/>
  <c r="L974" i="9"/>
  <c r="L978" i="9"/>
  <c r="L982" i="9"/>
  <c r="L988" i="9"/>
  <c r="L990" i="9"/>
  <c r="L994" i="9"/>
  <c r="L1000" i="9"/>
  <c r="L1004" i="9"/>
  <c r="L1006" i="9"/>
  <c r="L1010" i="9"/>
  <c r="L909" i="9"/>
  <c r="L911" i="9"/>
  <c r="I85" i="9"/>
  <c r="I101" i="9"/>
  <c r="I111" i="9"/>
  <c r="I147" i="9"/>
  <c r="I195" i="9"/>
  <c r="L195" i="9" s="1"/>
  <c r="I199" i="9"/>
  <c r="I215" i="9"/>
  <c r="I225" i="9"/>
  <c r="I250" i="9"/>
  <c r="L250" i="9" s="1"/>
  <c r="I254" i="9"/>
  <c r="L254" i="9" s="1"/>
  <c r="I268" i="9"/>
  <c r="L268" i="9" s="1"/>
  <c r="I274" i="9"/>
  <c r="L274" i="9" s="1"/>
  <c r="I282" i="9"/>
  <c r="L282" i="9" s="1"/>
  <c r="I290" i="9"/>
  <c r="L290" i="9"/>
  <c r="I298" i="9"/>
  <c r="L298" i="9"/>
  <c r="I328" i="9"/>
  <c r="L328" i="9"/>
  <c r="I336" i="9"/>
  <c r="L336" i="9"/>
  <c r="I132" i="9"/>
  <c r="I143" i="9"/>
  <c r="I152" i="9"/>
  <c r="I164" i="9"/>
  <c r="L164" i="9" s="1"/>
  <c r="I171" i="9"/>
  <c r="I184" i="9"/>
  <c r="I192" i="9"/>
  <c r="I206" i="9"/>
  <c r="L206" i="9" s="1"/>
  <c r="I218" i="9"/>
  <c r="I238" i="9"/>
  <c r="I247" i="9"/>
  <c r="I259" i="9"/>
  <c r="L259" i="9" s="1"/>
  <c r="I271" i="9"/>
  <c r="I279" i="9"/>
  <c r="I287" i="9"/>
  <c r="I303" i="9"/>
  <c r="L303" i="9" s="1"/>
  <c r="I307" i="9"/>
  <c r="I315" i="9"/>
  <c r="I325" i="9"/>
  <c r="L913" i="9"/>
  <c r="L917" i="9"/>
  <c r="L919" i="9"/>
  <c r="L921" i="9"/>
  <c r="L931" i="9"/>
  <c r="L983" i="9"/>
  <c r="L984" i="9"/>
  <c r="L991" i="9"/>
  <c r="L993" i="9"/>
  <c r="L999" i="9"/>
  <c r="L1001" i="9"/>
  <c r="L1003" i="9"/>
  <c r="L1007" i="9"/>
  <c r="L1009" i="9"/>
  <c r="L87" i="9"/>
  <c r="L115" i="9"/>
  <c r="L123" i="9"/>
  <c r="L174" i="9"/>
  <c r="L187" i="9"/>
  <c r="L204" i="9"/>
  <c r="F1050" i="9"/>
  <c r="I51" i="9"/>
  <c r="L54" i="9"/>
  <c r="L56" i="9"/>
  <c r="F1060" i="5"/>
  <c r="P675" i="5"/>
  <c r="I677" i="22" s="1"/>
  <c r="P678" i="5"/>
  <c r="I680" i="22" s="1"/>
  <c r="P680" i="5"/>
  <c r="I682" i="22" s="1"/>
  <c r="P684" i="5"/>
  <c r="I686" i="22" s="1"/>
  <c r="P688" i="5"/>
  <c r="I690" i="22" s="1"/>
  <c r="P690" i="5"/>
  <c r="I692" i="22" s="1"/>
  <c r="P693" i="5"/>
  <c r="I695" i="22" s="1"/>
  <c r="P695" i="5"/>
  <c r="I697" i="22" s="1"/>
  <c r="P699" i="5"/>
  <c r="I701" i="22" s="1"/>
  <c r="P703" i="5"/>
  <c r="I705" i="22" s="1"/>
  <c r="P710" i="5"/>
  <c r="I712" i="22" s="1"/>
  <c r="P727" i="5"/>
  <c r="I729" i="22" s="1"/>
  <c r="P728" i="5"/>
  <c r="I730" i="22" s="1"/>
  <c r="P729" i="5"/>
  <c r="I731" i="22" s="1"/>
  <c r="P732" i="5"/>
  <c r="I734" i="22" s="1"/>
  <c r="P733" i="5"/>
  <c r="I735" i="22" s="1"/>
  <c r="P738" i="5"/>
  <c r="I740" i="22" s="1"/>
  <c r="P742" i="5"/>
  <c r="I744" i="22" s="1"/>
  <c r="P182" i="5"/>
  <c r="I184" i="22" s="1"/>
  <c r="M314" i="5"/>
  <c r="P743" i="5"/>
  <c r="I745" i="22" s="1"/>
  <c r="P744" i="5"/>
  <c r="I746" i="22" s="1"/>
  <c r="M297" i="5"/>
  <c r="M295" i="5"/>
  <c r="M283" i="5"/>
  <c r="M281" i="5"/>
  <c r="P281" i="5" s="1"/>
  <c r="I283" i="22" s="1"/>
  <c r="M279" i="5"/>
  <c r="M277" i="5"/>
  <c r="M275" i="5"/>
  <c r="M273" i="5"/>
  <c r="P273" i="5" s="1"/>
  <c r="I275" i="22" s="1"/>
  <c r="M271" i="5"/>
  <c r="M269" i="5"/>
  <c r="M267" i="5"/>
  <c r="M265" i="5"/>
  <c r="M263" i="5"/>
  <c r="M253" i="5"/>
  <c r="M225" i="5"/>
  <c r="M223" i="5"/>
  <c r="M221" i="5"/>
  <c r="M219" i="5"/>
  <c r="P760" i="5"/>
  <c r="I762" i="22" s="1"/>
  <c r="P764" i="5"/>
  <c r="I766" i="22" s="1"/>
  <c r="P775" i="5"/>
  <c r="I777" i="22" s="1"/>
  <c r="P328" i="5"/>
  <c r="I330" i="22" s="1"/>
  <c r="I766" i="6"/>
  <c r="L766" i="6" s="1"/>
  <c r="I764" i="6"/>
  <c r="I762" i="6"/>
  <c r="I760" i="6"/>
  <c r="L760" i="6" s="1"/>
  <c r="I754" i="6"/>
  <c r="I752" i="6"/>
  <c r="I746" i="6"/>
  <c r="I741" i="6"/>
  <c r="I739" i="6"/>
  <c r="I733" i="6"/>
  <c r="L733" i="6" s="1"/>
  <c r="I727" i="6"/>
  <c r="I723" i="6"/>
  <c r="L723" i="6"/>
  <c r="I719" i="6"/>
  <c r="I717" i="6"/>
  <c r="L717" i="6" s="1"/>
  <c r="I711" i="6"/>
  <c r="I709" i="6"/>
  <c r="I704" i="6"/>
  <c r="I702" i="6"/>
  <c r="L702" i="6" s="1"/>
  <c r="I696" i="6"/>
  <c r="I689" i="6"/>
  <c r="I685" i="6"/>
  <c r="I681" i="6"/>
  <c r="I679" i="6"/>
  <c r="I672" i="6"/>
  <c r="I15" i="6"/>
  <c r="L15" i="6" s="1"/>
  <c r="L782" i="6"/>
  <c r="L12" i="6"/>
  <c r="L16" i="6"/>
  <c r="L20" i="6"/>
  <c r="L28" i="6"/>
  <c r="L32" i="6"/>
  <c r="L36" i="6"/>
  <c r="O97" i="3"/>
  <c r="D99" i="22" s="1"/>
  <c r="O99" i="3"/>
  <c r="D101" i="22" s="1"/>
  <c r="O115" i="3"/>
  <c r="D117" i="22" s="1"/>
  <c r="O117" i="3"/>
  <c r="D119" i="22" s="1"/>
  <c r="O119" i="3"/>
  <c r="D121" i="22" s="1"/>
  <c r="O123" i="3"/>
  <c r="D125" i="22" s="1"/>
  <c r="O125" i="3"/>
  <c r="D127" i="22" s="1"/>
  <c r="O141" i="3"/>
  <c r="D143" i="22" s="1"/>
  <c r="O143" i="3"/>
  <c r="D145" i="22" s="1"/>
  <c r="O173" i="3"/>
  <c r="D175" i="22" s="1"/>
  <c r="O181" i="3"/>
  <c r="D183" i="22" s="1"/>
  <c r="O1088" i="3"/>
  <c r="D1090" i="22" s="1"/>
  <c r="O1090" i="3"/>
  <c r="D1092" i="22" s="1"/>
  <c r="O1040" i="3"/>
  <c r="D1042" i="22" s="1"/>
  <c r="O1042" i="3"/>
  <c r="D1044" i="22" s="1"/>
  <c r="F780" i="3"/>
  <c r="R674" i="2"/>
  <c r="C676" i="22"/>
  <c r="R681" i="2"/>
  <c r="C683" i="22" s="1"/>
  <c r="R685" i="2"/>
  <c r="C687" i="22" s="1"/>
  <c r="R689" i="2"/>
  <c r="C691" i="22" s="1"/>
  <c r="R696" i="2"/>
  <c r="C698" i="22"/>
  <c r="R743" i="2"/>
  <c r="C745" i="22" s="1"/>
  <c r="R269" i="2"/>
  <c r="C271" i="22" s="1"/>
  <c r="R72" i="2"/>
  <c r="C74" i="22" s="1"/>
  <c r="C135" i="22"/>
  <c r="R159" i="2"/>
  <c r="C161" i="22" s="1"/>
  <c r="R183" i="2"/>
  <c r="C185" i="22" s="1"/>
  <c r="R786" i="2"/>
  <c r="C788" i="22" s="1"/>
  <c r="R792" i="2"/>
  <c r="C794" i="22" s="1"/>
  <c r="R794" i="2"/>
  <c r="C796" i="22" s="1"/>
  <c r="R838" i="2"/>
  <c r="C840" i="22" s="1"/>
  <c r="R918" i="2"/>
  <c r="C920" i="22" s="1"/>
  <c r="R958" i="2"/>
  <c r="C960" i="22" s="1"/>
  <c r="R966" i="2"/>
  <c r="C968" i="22" s="1"/>
  <c r="O804" i="2"/>
  <c r="R1014" i="2"/>
  <c r="C1016" i="22" s="1"/>
  <c r="R1022" i="2"/>
  <c r="C1024" i="22" s="1"/>
  <c r="R1030" i="2"/>
  <c r="C1032" i="22" s="1"/>
  <c r="R1038" i="2"/>
  <c r="C1040" i="22" s="1"/>
  <c r="R1046" i="2"/>
  <c r="C1048" i="22" s="1"/>
  <c r="R56" i="2"/>
  <c r="C58" i="22" s="1"/>
  <c r="R1052" i="2"/>
  <c r="C1054" i="22" s="1"/>
  <c r="R1059" i="2"/>
  <c r="C1061" i="22" s="1"/>
  <c r="O909" i="2"/>
  <c r="R672" i="2"/>
  <c r="C674" i="22" s="1"/>
  <c r="R676" i="2"/>
  <c r="C678" i="22" s="1"/>
  <c r="R679" i="2"/>
  <c r="C681" i="22" s="1"/>
  <c r="R683" i="2"/>
  <c r="C685" i="22" s="1"/>
  <c r="R687" i="2"/>
  <c r="C689" i="22" s="1"/>
  <c r="R691" i="2"/>
  <c r="C693" i="22" s="1"/>
  <c r="R694" i="2"/>
  <c r="C696" i="22" s="1"/>
  <c r="R698" i="2"/>
  <c r="C700" i="22" s="1"/>
  <c r="R702" i="2"/>
  <c r="C704" i="22" s="1"/>
  <c r="R741" i="2"/>
  <c r="C743" i="22" s="1"/>
  <c r="R777" i="2"/>
  <c r="C779" i="22" s="1"/>
  <c r="R14" i="2"/>
  <c r="C16" i="22" s="1"/>
  <c r="R22" i="2"/>
  <c r="C24" i="22" s="1"/>
  <c r="R30" i="2"/>
  <c r="C32" i="22" s="1"/>
  <c r="R38" i="2"/>
  <c r="C40" i="22" s="1"/>
  <c r="R46" i="2"/>
  <c r="C48" i="22" s="1"/>
  <c r="R940" i="2"/>
  <c r="C942" i="22" s="1"/>
  <c r="R871" i="2"/>
  <c r="C873" i="22" s="1"/>
  <c r="R834" i="2"/>
  <c r="C836" i="22" s="1"/>
  <c r="R807" i="2"/>
  <c r="C809" i="22" s="1"/>
  <c r="R800" i="2"/>
  <c r="C802" i="22" s="1"/>
  <c r="G12" i="13"/>
  <c r="G14" i="13"/>
  <c r="G44" i="13"/>
  <c r="G46" i="13"/>
  <c r="F65" i="13"/>
  <c r="G65" i="13" s="1"/>
  <c r="G8" i="13"/>
  <c r="G13" i="13"/>
  <c r="G16" i="13"/>
  <c r="G20" i="13"/>
  <c r="G21" i="13"/>
  <c r="G22" i="13"/>
  <c r="G24" i="13"/>
  <c r="G29" i="13"/>
  <c r="G32" i="13"/>
  <c r="G36" i="13"/>
  <c r="G37" i="13"/>
  <c r="G38" i="13"/>
  <c r="G40" i="13"/>
  <c r="G45" i="13"/>
  <c r="G48" i="13"/>
  <c r="G52" i="13"/>
  <c r="G53" i="13"/>
  <c r="G54" i="13"/>
  <c r="G56" i="13"/>
  <c r="G61" i="13"/>
  <c r="G64" i="13"/>
  <c r="H1101" i="13"/>
  <c r="G6" i="13"/>
  <c r="F492" i="13"/>
  <c r="G492" i="13" s="1"/>
  <c r="I492" i="13" s="1"/>
  <c r="G35" i="13"/>
  <c r="G51" i="13"/>
  <c r="G59" i="13"/>
  <c r="E1101" i="13"/>
  <c r="P40" i="17"/>
  <c r="M720" i="17"/>
  <c r="P720" i="17" s="1"/>
  <c r="M716" i="17"/>
  <c r="P716" i="17" s="1"/>
  <c r="M712" i="17"/>
  <c r="P712" i="17" s="1"/>
  <c r="M708" i="17"/>
  <c r="P708" i="17"/>
  <c r="M705" i="17"/>
  <c r="P705" i="17" s="1"/>
  <c r="M701" i="17"/>
  <c r="P701" i="17" s="1"/>
  <c r="M693" i="17"/>
  <c r="P693" i="17" s="1"/>
  <c r="M690" i="17"/>
  <c r="P690" i="17" s="1"/>
  <c r="M686" i="17"/>
  <c r="P686" i="17" s="1"/>
  <c r="M682" i="17"/>
  <c r="P682" i="17" s="1"/>
  <c r="M678" i="17"/>
  <c r="P678" i="17" s="1"/>
  <c r="M675" i="17"/>
  <c r="P675" i="17"/>
  <c r="M671" i="17"/>
  <c r="P671" i="17" s="1"/>
  <c r="M526" i="17"/>
  <c r="P526" i="17"/>
  <c r="M512" i="17"/>
  <c r="P512" i="17" s="1"/>
  <c r="S1068" i="17"/>
  <c r="P1068" i="17"/>
  <c r="S1072" i="17"/>
  <c r="P1072" i="17"/>
  <c r="S1076" i="17"/>
  <c r="P1076" i="17"/>
  <c r="S1069" i="17"/>
  <c r="P1069" i="17"/>
  <c r="P1067" i="17"/>
  <c r="P1077" i="17"/>
  <c r="N65" i="17"/>
  <c r="M1062" i="17"/>
  <c r="P27" i="17"/>
  <c r="P33" i="17"/>
  <c r="P35" i="17"/>
  <c r="P39" i="17"/>
  <c r="P43" i="17"/>
  <c r="P45" i="17"/>
  <c r="P47" i="17"/>
  <c r="P49" i="17"/>
  <c r="P51" i="17"/>
  <c r="P662" i="17"/>
  <c r="M752" i="17"/>
  <c r="P752" i="17" s="1"/>
  <c r="M737" i="17"/>
  <c r="P737" i="17" s="1"/>
  <c r="P1063" i="17"/>
  <c r="M773" i="17"/>
  <c r="P773" i="17" s="1"/>
  <c r="M766" i="17"/>
  <c r="P766" i="17" s="1"/>
  <c r="M756" i="17"/>
  <c r="P756" i="17" s="1"/>
  <c r="M748" i="17"/>
  <c r="P748" i="17" s="1"/>
  <c r="M741" i="17"/>
  <c r="P741" i="17" s="1"/>
  <c r="M733" i="17"/>
  <c r="M725" i="17"/>
  <c r="P725" i="17" s="1"/>
  <c r="M758" i="17"/>
  <c r="P758" i="17" s="1"/>
  <c r="P1002" i="17"/>
  <c r="P994" i="17"/>
  <c r="P991" i="17"/>
  <c r="M95" i="12"/>
  <c r="M111" i="12"/>
  <c r="M127" i="12"/>
  <c r="M142" i="12"/>
  <c r="M157" i="12"/>
  <c r="M165" i="12"/>
  <c r="M182" i="12"/>
  <c r="M191" i="12"/>
  <c r="M199" i="12"/>
  <c r="M207" i="12"/>
  <c r="M215" i="12"/>
  <c r="M223" i="12"/>
  <c r="M231" i="12"/>
  <c r="M239" i="12"/>
  <c r="M246" i="12"/>
  <c r="M254" i="12"/>
  <c r="R168" i="12"/>
  <c r="M310" i="12"/>
  <c r="R310" i="12" s="1"/>
  <c r="M302" i="12"/>
  <c r="M294" i="12"/>
  <c r="M286" i="12"/>
  <c r="M278" i="12"/>
  <c r="R278" i="12" s="1"/>
  <c r="M262" i="12"/>
  <c r="M89" i="12"/>
  <c r="M105" i="12"/>
  <c r="M113" i="12"/>
  <c r="M121" i="12"/>
  <c r="M129" i="12"/>
  <c r="M144" i="12"/>
  <c r="R144" i="12" s="1"/>
  <c r="M151" i="12"/>
  <c r="M163" i="12"/>
  <c r="M167" i="12"/>
  <c r="R167" i="12" s="1"/>
  <c r="E169" i="22" s="1"/>
  <c r="M172" i="12"/>
  <c r="M176" i="12"/>
  <c r="M180" i="12"/>
  <c r="M185" i="12"/>
  <c r="M193" i="12"/>
  <c r="M201" i="12"/>
  <c r="M205" i="12"/>
  <c r="M213" i="12"/>
  <c r="M217" i="12"/>
  <c r="M225" i="12"/>
  <c r="M233" i="12"/>
  <c r="M237" i="12"/>
  <c r="M248" i="12"/>
  <c r="M252" i="12"/>
  <c r="M256" i="12"/>
  <c r="M260" i="12"/>
  <c r="R260" i="12" s="1"/>
  <c r="M264" i="12"/>
  <c r="M268" i="12"/>
  <c r="M272" i="12"/>
  <c r="M276" i="12"/>
  <c r="R276" i="12" s="1"/>
  <c r="M280" i="12"/>
  <c r="M284" i="12"/>
  <c r="M288" i="12"/>
  <c r="M292" i="12"/>
  <c r="R292" i="12" s="1"/>
  <c r="M296" i="12"/>
  <c r="M300" i="12"/>
  <c r="M304" i="12"/>
  <c r="M308" i="12"/>
  <c r="R308" i="12" s="1"/>
  <c r="M312" i="12"/>
  <c r="M316" i="12"/>
  <c r="Q349" i="12"/>
  <c r="M22" i="12"/>
  <c r="M87" i="12"/>
  <c r="M91" i="12"/>
  <c r="M103" i="12"/>
  <c r="M107" i="12"/>
  <c r="M119" i="12"/>
  <c r="M123" i="12"/>
  <c r="M135" i="12"/>
  <c r="M138" i="12"/>
  <c r="M149" i="12"/>
  <c r="M153" i="12"/>
  <c r="M665" i="12"/>
  <c r="M74" i="12"/>
  <c r="R74" i="12" s="1"/>
  <c r="I968" i="18"/>
  <c r="I921" i="18"/>
  <c r="I332" i="18"/>
  <c r="I217" i="18"/>
  <c r="I161" i="18"/>
  <c r="I973" i="18"/>
  <c r="I971" i="18"/>
  <c r="I947" i="18"/>
  <c r="I869" i="18"/>
  <c r="I266" i="18"/>
  <c r="I480" i="18"/>
  <c r="M75" i="18"/>
  <c r="I87" i="18"/>
  <c r="I64" i="18"/>
  <c r="M64" i="18" s="1"/>
  <c r="I62" i="18"/>
  <c r="I60" i="18"/>
  <c r="M60" i="18" s="1"/>
  <c r="I58" i="18"/>
  <c r="I54" i="18"/>
  <c r="I42" i="18"/>
  <c r="I20" i="18"/>
  <c r="M20" i="18" s="1"/>
  <c r="I16" i="18"/>
  <c r="I12" i="18"/>
  <c r="M12" i="18" s="1"/>
  <c r="J82" i="18"/>
  <c r="I67" i="18"/>
  <c r="M67" i="18" s="1"/>
  <c r="I78" i="18"/>
  <c r="M78" i="18" s="1"/>
  <c r="I79" i="18"/>
  <c r="M79" i="18" s="1"/>
  <c r="I777" i="18"/>
  <c r="M777" i="18" s="1"/>
  <c r="I80" i="18"/>
  <c r="M80" i="18" s="1"/>
  <c r="I1014" i="18"/>
  <c r="I1018" i="18"/>
  <c r="I1022" i="18"/>
  <c r="I1029" i="18"/>
  <c r="I1033" i="18"/>
  <c r="I1037" i="18"/>
  <c r="I59" i="18"/>
  <c r="M59" i="18" s="1"/>
  <c r="I61" i="18"/>
  <c r="M61" i="18" s="1"/>
  <c r="I63" i="18"/>
  <c r="M63" i="18" s="1"/>
  <c r="I294" i="18"/>
  <c r="M294" i="18" s="1"/>
  <c r="I239" i="18"/>
  <c r="M239" i="18" s="1"/>
  <c r="I188" i="18"/>
  <c r="M188" i="18" s="1"/>
  <c r="I185" i="18"/>
  <c r="M185" i="18" s="1"/>
  <c r="I146" i="18"/>
  <c r="M146" i="18" s="1"/>
  <c r="I132" i="18"/>
  <c r="M132" i="18" s="1"/>
  <c r="I48" i="18"/>
  <c r="I71" i="18"/>
  <c r="M71" i="18" s="1"/>
  <c r="I767" i="18"/>
  <c r="M1050" i="18"/>
  <c r="I1015" i="18"/>
  <c r="I1017" i="18"/>
  <c r="I1019" i="18"/>
  <c r="I1021" i="18"/>
  <c r="I1023" i="18"/>
  <c r="I1025" i="18"/>
  <c r="I1030" i="18"/>
  <c r="I1032" i="18"/>
  <c r="I1034" i="18"/>
  <c r="I1036" i="18"/>
  <c r="I1038" i="18"/>
  <c r="I732" i="18"/>
  <c r="I686" i="18"/>
  <c r="M686" i="18" s="1"/>
  <c r="I38" i="18"/>
  <c r="I147" i="18"/>
  <c r="I892" i="18"/>
  <c r="I250" i="18"/>
  <c r="I605" i="18"/>
  <c r="I566" i="18"/>
  <c r="I448" i="18"/>
  <c r="I73" i="18"/>
  <c r="M73" i="18" s="1"/>
  <c r="I763" i="18"/>
  <c r="I770" i="18"/>
  <c r="I776" i="18"/>
  <c r="I778" i="18"/>
  <c r="I72" i="18"/>
  <c r="M72" i="18" s="1"/>
  <c r="I74" i="18"/>
  <c r="M74" i="18" s="1"/>
  <c r="I747" i="18"/>
  <c r="I716" i="18"/>
  <c r="I701" i="18"/>
  <c r="M701" i="18" s="1"/>
  <c r="I671" i="18"/>
  <c r="M671" i="18" s="1"/>
  <c r="I49" i="18"/>
  <c r="M49" i="18" s="1"/>
  <c r="I47" i="18"/>
  <c r="I409" i="14"/>
  <c r="I84" i="14"/>
  <c r="I1013" i="14"/>
  <c r="L667" i="14"/>
  <c r="L665" i="14"/>
  <c r="L24" i="14"/>
  <c r="L28" i="14"/>
  <c r="L32" i="14"/>
  <c r="L39" i="14"/>
  <c r="M39" i="18"/>
  <c r="L41" i="14"/>
  <c r="L43" i="14"/>
  <c r="L52" i="14"/>
  <c r="L53" i="14"/>
  <c r="L56" i="14"/>
  <c r="I757" i="14"/>
  <c r="I765" i="14"/>
  <c r="I772" i="14"/>
  <c r="I73" i="14"/>
  <c r="L73" i="14" s="1"/>
  <c r="I1015" i="14"/>
  <c r="I1017" i="14"/>
  <c r="I1019" i="14"/>
  <c r="I1021" i="14"/>
  <c r="I1023" i="14"/>
  <c r="I1025" i="14"/>
  <c r="I1030" i="14"/>
  <c r="I1032" i="14"/>
  <c r="I1034" i="14"/>
  <c r="I1036" i="14"/>
  <c r="I1038" i="14"/>
  <c r="I1051" i="14"/>
  <c r="L1051" i="14" s="1"/>
  <c r="I1055" i="14"/>
  <c r="I1058" i="14"/>
  <c r="I47" i="14"/>
  <c r="I753" i="14"/>
  <c r="I745" i="14"/>
  <c r="I734" i="14"/>
  <c r="I722" i="14"/>
  <c r="I714" i="14"/>
  <c r="I703" i="14"/>
  <c r="I692" i="14"/>
  <c r="I684" i="14"/>
  <c r="L684" i="14"/>
  <c r="I673" i="14"/>
  <c r="L673" i="14"/>
  <c r="I433" i="14"/>
  <c r="L666" i="14"/>
  <c r="L25" i="14"/>
  <c r="L27" i="14"/>
  <c r="L30" i="14"/>
  <c r="L31" i="14"/>
  <c r="L33" i="14"/>
  <c r="L35" i="14"/>
  <c r="L54" i="14"/>
  <c r="L23" i="14"/>
  <c r="L777" i="8"/>
  <c r="I86" i="8"/>
  <c r="I90" i="8"/>
  <c r="L90" i="8" s="1"/>
  <c r="I98" i="8"/>
  <c r="I102" i="8"/>
  <c r="I106" i="8"/>
  <c r="L106" i="8" s="1"/>
  <c r="I110" i="8"/>
  <c r="I114" i="8"/>
  <c r="I118" i="8"/>
  <c r="I122" i="8"/>
  <c r="I126" i="8"/>
  <c r="I130" i="8"/>
  <c r="I783" i="8"/>
  <c r="L783" i="8" s="1"/>
  <c r="I797" i="8"/>
  <c r="R374" i="8"/>
  <c r="R404" i="8"/>
  <c r="I1067" i="8"/>
  <c r="I1071" i="8"/>
  <c r="I793" i="8"/>
  <c r="I864" i="8"/>
  <c r="Q365" i="8"/>
  <c r="L13" i="8"/>
  <c r="H15" i="22" s="1"/>
  <c r="L17" i="8"/>
  <c r="L29" i="8"/>
  <c r="L33" i="8"/>
  <c r="L37" i="8"/>
  <c r="L45" i="8"/>
  <c r="I965" i="8"/>
  <c r="L965" i="8" s="1"/>
  <c r="I969" i="8"/>
  <c r="I977" i="8"/>
  <c r="I981" i="8"/>
  <c r="I985" i="8"/>
  <c r="L49" i="8"/>
  <c r="L53" i="8"/>
  <c r="L992" i="11"/>
  <c r="L960" i="11"/>
  <c r="L950" i="11"/>
  <c r="L937" i="11"/>
  <c r="L928" i="11"/>
  <c r="L896" i="11"/>
  <c r="L874" i="11"/>
  <c r="L865" i="11"/>
  <c r="H867" i="22" s="1"/>
  <c r="L855" i="11"/>
  <c r="L820" i="11"/>
  <c r="I893" i="11"/>
  <c r="I859" i="11"/>
  <c r="L859" i="11" s="1"/>
  <c r="H861" i="22" s="1"/>
  <c r="L812" i="11"/>
  <c r="L912" i="11"/>
  <c r="I786" i="11"/>
  <c r="I794" i="11"/>
  <c r="I816" i="11"/>
  <c r="L816" i="11" s="1"/>
  <c r="H818" i="22" s="1"/>
  <c r="I862" i="11"/>
  <c r="I925" i="11"/>
  <c r="I970" i="11"/>
  <c r="I980" i="11"/>
  <c r="L44" i="11"/>
  <c r="L50" i="11"/>
  <c r="L55" i="11"/>
  <c r="J65" i="11"/>
  <c r="L1010" i="11"/>
  <c r="L1000" i="11"/>
  <c r="L968" i="11"/>
  <c r="L936" i="11"/>
  <c r="H938" i="22" s="1"/>
  <c r="L926" i="11"/>
  <c r="L894" i="11"/>
  <c r="L873" i="11"/>
  <c r="I802" i="11"/>
  <c r="L802" i="11" s="1"/>
  <c r="I808" i="11"/>
  <c r="L808" i="11" s="1"/>
  <c r="H810" i="22" s="1"/>
  <c r="L825" i="11"/>
  <c r="I841" i="11"/>
  <c r="L841" i="11" s="1"/>
  <c r="I909" i="11"/>
  <c r="L909" i="11" s="1"/>
  <c r="I941" i="11"/>
  <c r="I869" i="11"/>
  <c r="I884" i="11"/>
  <c r="I900" i="11"/>
  <c r="L900" i="11" s="1"/>
  <c r="H902" i="22" s="1"/>
  <c r="I916" i="11"/>
  <c r="L916" i="11" s="1"/>
  <c r="H918" i="22" s="1"/>
  <c r="I932" i="11"/>
  <c r="L932" i="11" s="1"/>
  <c r="I948" i="11"/>
  <c r="L948" i="11" s="1"/>
  <c r="I964" i="11"/>
  <c r="L964" i="11" s="1"/>
  <c r="I996" i="11"/>
  <c r="I922" i="11"/>
  <c r="L922" i="11"/>
  <c r="H924" i="22" s="1"/>
  <c r="I890" i="11"/>
  <c r="I906" i="11"/>
  <c r="I954" i="11"/>
  <c r="M412" i="11"/>
  <c r="M416" i="11"/>
  <c r="M420" i="11"/>
  <c r="N422" i="11"/>
  <c r="M424" i="11"/>
  <c r="M436" i="11"/>
  <c r="M438" i="11"/>
  <c r="N1065" i="10"/>
  <c r="N1066" i="10"/>
  <c r="N1068" i="10"/>
  <c r="N1069" i="10"/>
  <c r="N1071" i="10"/>
  <c r="N1072" i="10"/>
  <c r="N1073" i="10"/>
  <c r="N1076" i="10"/>
  <c r="N1077" i="10"/>
  <c r="N1079" i="10"/>
  <c r="N1080" i="10"/>
  <c r="N1081" i="10"/>
  <c r="N1083" i="10"/>
  <c r="N1084" i="10"/>
  <c r="N1085" i="10"/>
  <c r="N1087" i="10"/>
  <c r="N1088" i="10"/>
  <c r="N1089" i="10"/>
  <c r="N1091" i="10"/>
  <c r="N1092" i="10"/>
  <c r="N1093" i="10"/>
  <c r="N1094" i="10"/>
  <c r="N1095" i="10"/>
  <c r="N1096" i="10"/>
  <c r="N1097" i="10"/>
  <c r="N55" i="10"/>
  <c r="N63" i="10"/>
  <c r="K672" i="10"/>
  <c r="N672" i="10" s="1"/>
  <c r="K77" i="10"/>
  <c r="N77" i="10" s="1"/>
  <c r="K69" i="10"/>
  <c r="N69" i="10" s="1"/>
  <c r="K769" i="10"/>
  <c r="K767" i="10"/>
  <c r="N767" i="10" s="1"/>
  <c r="K740" i="10"/>
  <c r="K736" i="10"/>
  <c r="N736" i="10" s="1"/>
  <c r="K726" i="10"/>
  <c r="N726" i="10" s="1"/>
  <c r="K724" i="10"/>
  <c r="N724" i="10" s="1"/>
  <c r="K722" i="10"/>
  <c r="N722" i="10" s="1"/>
  <c r="K720" i="10"/>
  <c r="N720" i="10" s="1"/>
  <c r="K718" i="10"/>
  <c r="K714" i="10"/>
  <c r="K708" i="10"/>
  <c r="N708" i="10" s="1"/>
  <c r="K706" i="10"/>
  <c r="N706" i="10" s="1"/>
  <c r="K703" i="10"/>
  <c r="K699" i="10"/>
  <c r="N699" i="10" s="1"/>
  <c r="K695" i="10"/>
  <c r="K693" i="10"/>
  <c r="N693" i="10" s="1"/>
  <c r="K692" i="10"/>
  <c r="N692" i="10" s="1"/>
  <c r="K690" i="10"/>
  <c r="N690" i="10" s="1"/>
  <c r="K688" i="10"/>
  <c r="N688" i="10" s="1"/>
  <c r="K686" i="10"/>
  <c r="K684" i="10"/>
  <c r="K682" i="10"/>
  <c r="N682" i="10" s="1"/>
  <c r="K680" i="10"/>
  <c r="K677" i="10"/>
  <c r="N677" i="10" s="1"/>
  <c r="K673" i="10"/>
  <c r="N673" i="10" s="1"/>
  <c r="K671" i="10"/>
  <c r="N671" i="10" s="1"/>
  <c r="K274" i="10"/>
  <c r="N662" i="10"/>
  <c r="N663" i="10"/>
  <c r="N666" i="10"/>
  <c r="N310" i="10"/>
  <c r="N302" i="10"/>
  <c r="N268" i="10"/>
  <c r="N252" i="10"/>
  <c r="N248" i="10"/>
  <c r="N163" i="10"/>
  <c r="N142" i="10"/>
  <c r="N138" i="10"/>
  <c r="N121" i="10"/>
  <c r="N117" i="10"/>
  <c r="N685" i="10"/>
  <c r="N326" i="10"/>
  <c r="N245" i="10"/>
  <c r="N241" i="10"/>
  <c r="N225" i="10"/>
  <c r="N334" i="10"/>
  <c r="N237" i="10"/>
  <c r="N233" i="10"/>
  <c r="N221" i="10"/>
  <c r="N167" i="10"/>
  <c r="N147" i="10"/>
  <c r="N113" i="10"/>
  <c r="K48" i="10"/>
  <c r="K319" i="10"/>
  <c r="K47" i="10"/>
  <c r="N47" i="10" s="1"/>
  <c r="K213" i="10"/>
  <c r="N201" i="10"/>
  <c r="K19" i="10"/>
  <c r="K145" i="10"/>
  <c r="K35" i="10"/>
  <c r="K11" i="10"/>
  <c r="N328" i="10"/>
  <c r="N324" i="10"/>
  <c r="N316" i="10"/>
  <c r="N308" i="10"/>
  <c r="N304" i="10"/>
  <c r="Q1080" i="7"/>
  <c r="G1082" i="22" s="1"/>
  <c r="Q1078" i="7"/>
  <c r="G1080" i="22" s="1"/>
  <c r="Q1070" i="7"/>
  <c r="G1072" i="22" s="1"/>
  <c r="G1068" i="22"/>
  <c r="Q1064" i="7"/>
  <c r="G1066" i="22" s="1"/>
  <c r="K82" i="7"/>
  <c r="L780" i="7"/>
  <c r="Q67" i="7"/>
  <c r="G69" i="22" s="1"/>
  <c r="L349" i="7"/>
  <c r="I222" i="9"/>
  <c r="L837" i="9"/>
  <c r="I88" i="9"/>
  <c r="I92" i="9"/>
  <c r="I102" i="9"/>
  <c r="L102" i="9" s="1"/>
  <c r="I106" i="9"/>
  <c r="I116" i="9"/>
  <c r="I120" i="9"/>
  <c r="I124" i="9"/>
  <c r="L124" i="9" s="1"/>
  <c r="I130" i="9"/>
  <c r="I348" i="9"/>
  <c r="L348" i="9" s="1"/>
  <c r="I57" i="9"/>
  <c r="I838" i="9"/>
  <c r="L838" i="9" s="1"/>
  <c r="I136" i="9"/>
  <c r="I142" i="9"/>
  <c r="I172" i="9"/>
  <c r="I178" i="9"/>
  <c r="L178" i="9" s="1"/>
  <c r="I182" i="9"/>
  <c r="I300" i="9"/>
  <c r="I310" i="9"/>
  <c r="I318" i="9"/>
  <c r="L318" i="9" s="1"/>
  <c r="I332" i="9"/>
  <c r="I126" i="9"/>
  <c r="I134" i="9"/>
  <c r="I150" i="9"/>
  <c r="L150" i="9" s="1"/>
  <c r="I154" i="9"/>
  <c r="I160" i="9"/>
  <c r="I168" i="9"/>
  <c r="I186" i="9"/>
  <c r="L186" i="9" s="1"/>
  <c r="I190" i="9"/>
  <c r="I194" i="9"/>
  <c r="L194" i="9" s="1"/>
  <c r="I202" i="9"/>
  <c r="I212" i="9"/>
  <c r="L212" i="9" s="1"/>
  <c r="I224" i="9"/>
  <c r="I232" i="9"/>
  <c r="L232" i="9" s="1"/>
  <c r="I244" i="9"/>
  <c r="I249" i="9"/>
  <c r="L249" i="9" s="1"/>
  <c r="I255" i="9"/>
  <c r="I263" i="9"/>
  <c r="L263" i="9" s="1"/>
  <c r="I269" i="9"/>
  <c r="I273" i="9"/>
  <c r="L273" i="9" s="1"/>
  <c r="I277" i="9"/>
  <c r="I281" i="9"/>
  <c r="L281" i="9" s="1"/>
  <c r="I285" i="9"/>
  <c r="I289" i="9"/>
  <c r="L289" i="9" s="1"/>
  <c r="I295" i="9"/>
  <c r="I323" i="9"/>
  <c r="L323" i="9" s="1"/>
  <c r="I327" i="9"/>
  <c r="I335" i="9"/>
  <c r="L335" i="9" s="1"/>
  <c r="I343" i="9"/>
  <c r="I68" i="9"/>
  <c r="L68" i="9" s="1"/>
  <c r="I216" i="9"/>
  <c r="L98" i="9"/>
  <c r="L108" i="9"/>
  <c r="L112" i="9"/>
  <c r="L166" i="9"/>
  <c r="L200" i="9"/>
  <c r="L208" i="9"/>
  <c r="L210" i="9"/>
  <c r="L226" i="9"/>
  <c r="L236" i="9"/>
  <c r="L242" i="9"/>
  <c r="L257" i="9"/>
  <c r="L1063" i="9"/>
  <c r="L817" i="9"/>
  <c r="I934" i="9"/>
  <c r="I853" i="9"/>
  <c r="L853" i="9" s="1"/>
  <c r="L872" i="9"/>
  <c r="L827" i="9"/>
  <c r="L831" i="9"/>
  <c r="L843" i="9"/>
  <c r="L846" i="9"/>
  <c r="L862" i="9"/>
  <c r="L866" i="9"/>
  <c r="E980" i="22"/>
  <c r="I930" i="9"/>
  <c r="I886" i="9"/>
  <c r="L886" i="9" s="1"/>
  <c r="I859" i="9"/>
  <c r="I667" i="9"/>
  <c r="L667" i="9" s="1"/>
  <c r="L1092" i="9"/>
  <c r="M333" i="5"/>
  <c r="M331" i="5"/>
  <c r="P331" i="5" s="1"/>
  <c r="I333" i="22" s="1"/>
  <c r="M329" i="5"/>
  <c r="P329" i="5" s="1"/>
  <c r="I331" i="22" s="1"/>
  <c r="M327" i="5"/>
  <c r="P327" i="5" s="1"/>
  <c r="I329" i="22" s="1"/>
  <c r="M313" i="5"/>
  <c r="P313" i="5" s="1"/>
  <c r="I315" i="22" s="1"/>
  <c r="M311" i="5"/>
  <c r="P311" i="5" s="1"/>
  <c r="I313" i="22" s="1"/>
  <c r="M309" i="5"/>
  <c r="P309" i="5" s="1"/>
  <c r="I311" i="22" s="1"/>
  <c r="M307" i="5"/>
  <c r="P307" i="5" s="1"/>
  <c r="I309" i="22" s="1"/>
  <c r="M303" i="5"/>
  <c r="P1040" i="5"/>
  <c r="I1042" i="22" s="1"/>
  <c r="P1055" i="5"/>
  <c r="I1057" i="22" s="1"/>
  <c r="P350" i="5"/>
  <c r="P934" i="5"/>
  <c r="I936" i="22"/>
  <c r="M928" i="5"/>
  <c r="P918" i="5"/>
  <c r="I920" i="22" s="1"/>
  <c r="M916" i="5"/>
  <c r="M908" i="5"/>
  <c r="P898" i="5"/>
  <c r="I900" i="22" s="1"/>
  <c r="M896" i="5"/>
  <c r="P896" i="5" s="1"/>
  <c r="I898" i="22" s="1"/>
  <c r="M884" i="5"/>
  <c r="M865" i="5"/>
  <c r="M853" i="5"/>
  <c r="M830" i="5"/>
  <c r="P826" i="5"/>
  <c r="I828" i="22" s="1"/>
  <c r="M819" i="5"/>
  <c r="M817" i="5"/>
  <c r="P807" i="5"/>
  <c r="I809" i="22" s="1"/>
  <c r="M805" i="5"/>
  <c r="M790" i="5"/>
  <c r="H1105" i="5"/>
  <c r="I1068" i="22"/>
  <c r="R1063" i="5"/>
  <c r="P1063" i="5"/>
  <c r="I1065" i="22" s="1"/>
  <c r="R1069" i="5"/>
  <c r="P1069" i="5"/>
  <c r="I1071" i="22" s="1"/>
  <c r="P708" i="5"/>
  <c r="I710" i="22" s="1"/>
  <c r="P714" i="5"/>
  <c r="I716" i="22" s="1"/>
  <c r="F65" i="5"/>
  <c r="F1011" i="5"/>
  <c r="J1060" i="5"/>
  <c r="P720" i="5"/>
  <c r="I722" i="22" s="1"/>
  <c r="P726" i="5"/>
  <c r="I728" i="22" s="1"/>
  <c r="P181" i="5"/>
  <c r="I183" i="22" s="1"/>
  <c r="P224" i="5"/>
  <c r="I226" i="22" s="1"/>
  <c r="P267" i="5"/>
  <c r="I269" i="22" s="1"/>
  <c r="P283" i="5"/>
  <c r="I285" i="22" s="1"/>
  <c r="P300" i="5"/>
  <c r="I302" i="22" s="1"/>
  <c r="P342" i="5"/>
  <c r="I344" i="22" s="1"/>
  <c r="M30" i="5"/>
  <c r="P30" i="5" s="1"/>
  <c r="I32" i="22" s="1"/>
  <c r="M34" i="5"/>
  <c r="M38" i="5"/>
  <c r="P38" i="5" s="1"/>
  <c r="I40" i="22" s="1"/>
  <c r="M42" i="5"/>
  <c r="M46" i="5"/>
  <c r="P46" i="5" s="1"/>
  <c r="I48" i="22" s="1"/>
  <c r="M50" i="5"/>
  <c r="M54" i="5"/>
  <c r="P54" i="5" s="1"/>
  <c r="I56" i="22" s="1"/>
  <c r="M58" i="5"/>
  <c r="M62" i="5"/>
  <c r="P62" i="5" s="1"/>
  <c r="I64" i="22" s="1"/>
  <c r="P72" i="5"/>
  <c r="I74" i="22"/>
  <c r="P77" i="5"/>
  <c r="I79" i="22"/>
  <c r="P755" i="5"/>
  <c r="I757" i="22"/>
  <c r="P758" i="5"/>
  <c r="I760" i="22"/>
  <c r="P759" i="5"/>
  <c r="I761" i="22"/>
  <c r="P761" i="5"/>
  <c r="I763" i="22"/>
  <c r="P763" i="5"/>
  <c r="I765" i="22"/>
  <c r="P766" i="5"/>
  <c r="I768" i="22" s="1"/>
  <c r="P774" i="5"/>
  <c r="I776" i="22"/>
  <c r="P315" i="5"/>
  <c r="I317" i="22" s="1"/>
  <c r="P323" i="5"/>
  <c r="I325" i="22"/>
  <c r="P1018" i="5"/>
  <c r="I1020" i="22" s="1"/>
  <c r="P1028" i="5"/>
  <c r="I1030" i="22" s="1"/>
  <c r="P1048" i="5"/>
  <c r="I1050" i="22" s="1"/>
  <c r="P1046" i="5"/>
  <c r="I1048" i="22" s="1"/>
  <c r="F668" i="5"/>
  <c r="P792" i="5"/>
  <c r="I794" i="22" s="1"/>
  <c r="P886" i="5"/>
  <c r="I888" i="22"/>
  <c r="P926" i="5"/>
  <c r="I928" i="22" s="1"/>
  <c r="P1050" i="5"/>
  <c r="I1052" i="22"/>
  <c r="P784" i="5"/>
  <c r="I786" i="22" s="1"/>
  <c r="P802" i="5"/>
  <c r="I804" i="22" s="1"/>
  <c r="P813" i="5"/>
  <c r="I815" i="22" s="1"/>
  <c r="P849" i="5"/>
  <c r="I851" i="22" s="1"/>
  <c r="P861" i="5"/>
  <c r="I863" i="22" s="1"/>
  <c r="I882" i="22"/>
  <c r="P892" i="5"/>
  <c r="I894" i="22" s="1"/>
  <c r="P900" i="5"/>
  <c r="I902" i="22" s="1"/>
  <c r="P912" i="5"/>
  <c r="I914" i="22" s="1"/>
  <c r="P924" i="5"/>
  <c r="I926" i="22" s="1"/>
  <c r="P940" i="5"/>
  <c r="I942" i="22" s="1"/>
  <c r="P781" i="5"/>
  <c r="L10" i="6"/>
  <c r="L18" i="6"/>
  <c r="L22" i="6"/>
  <c r="L26" i="6"/>
  <c r="L34" i="6"/>
  <c r="L38" i="6"/>
  <c r="L42" i="6"/>
  <c r="L50" i="6"/>
  <c r="L44" i="6"/>
  <c r="L52" i="6"/>
  <c r="L57" i="6"/>
  <c r="L59" i="6"/>
  <c r="L61" i="6"/>
  <c r="L63" i="6"/>
  <c r="I47" i="6"/>
  <c r="I39" i="6"/>
  <c r="L39" i="6" s="1"/>
  <c r="I31" i="6"/>
  <c r="I23" i="6"/>
  <c r="I51" i="6"/>
  <c r="I43" i="6"/>
  <c r="L43" i="6" s="1"/>
  <c r="H45" i="22" s="1"/>
  <c r="I35" i="6"/>
  <c r="I27" i="6"/>
  <c r="I19" i="6"/>
  <c r="I728" i="6"/>
  <c r="L728" i="6" s="1"/>
  <c r="H730" i="22" s="1"/>
  <c r="F1011" i="4"/>
  <c r="I1011" i="4" s="1"/>
  <c r="F65" i="4"/>
  <c r="I65" i="4" s="1"/>
  <c r="M65" i="3"/>
  <c r="O1035" i="3"/>
  <c r="D1037" i="22" s="1"/>
  <c r="O11" i="3"/>
  <c r="D13" i="22" s="1"/>
  <c r="O15" i="3"/>
  <c r="D17" i="22" s="1"/>
  <c r="O18" i="3"/>
  <c r="D20" i="22" s="1"/>
  <c r="O22" i="3"/>
  <c r="D24" i="22" s="1"/>
  <c r="O26" i="3"/>
  <c r="D28" i="22" s="1"/>
  <c r="O30" i="3"/>
  <c r="D32" i="22" s="1"/>
  <c r="O34" i="3"/>
  <c r="D36" i="22" s="1"/>
  <c r="O38" i="3"/>
  <c r="D40" i="22" s="1"/>
  <c r="O42" i="3"/>
  <c r="D44" i="22" s="1"/>
  <c r="O46" i="3"/>
  <c r="D48" i="22" s="1"/>
  <c r="O86" i="3"/>
  <c r="D88" i="22" s="1"/>
  <c r="O89" i="3"/>
  <c r="D91" i="22" s="1"/>
  <c r="O91" i="3"/>
  <c r="D93" i="22" s="1"/>
  <c r="O105" i="3"/>
  <c r="D107" i="22" s="1"/>
  <c r="O107" i="3"/>
  <c r="D109" i="22" s="1"/>
  <c r="O109" i="3"/>
  <c r="D111" i="22" s="1"/>
  <c r="O111" i="3"/>
  <c r="D113" i="22" s="1"/>
  <c r="O129" i="3"/>
  <c r="D131" i="22" s="1"/>
  <c r="O131" i="3"/>
  <c r="D133" i="22" s="1"/>
  <c r="O139" i="3"/>
  <c r="D141" i="22" s="1"/>
  <c r="O169" i="3"/>
  <c r="D171" i="22" s="1"/>
  <c r="O177" i="3"/>
  <c r="D179" i="22" s="1"/>
  <c r="O1065" i="3"/>
  <c r="D1067" i="22" s="1"/>
  <c r="O1094" i="3"/>
  <c r="D1096" i="22" s="1"/>
  <c r="O1096" i="3"/>
  <c r="D1098" i="22" s="1"/>
  <c r="O1098" i="3"/>
  <c r="D1100" i="22" s="1"/>
  <c r="O1014" i="3"/>
  <c r="D1016" i="22" s="1"/>
  <c r="O1016" i="3"/>
  <c r="D1018" i="22" s="1"/>
  <c r="O1018" i="3"/>
  <c r="D1020" i="22" s="1"/>
  <c r="O1032" i="3"/>
  <c r="D1034" i="22" s="1"/>
  <c r="O1038" i="3"/>
  <c r="D1040" i="22" s="1"/>
  <c r="O8" i="3"/>
  <c r="D10" i="22" s="1"/>
  <c r="O10" i="3"/>
  <c r="D12" i="22" s="1"/>
  <c r="O12" i="3"/>
  <c r="D14" i="22" s="1"/>
  <c r="O14" i="3"/>
  <c r="D16" i="22" s="1"/>
  <c r="O16" i="3"/>
  <c r="D18" i="22" s="1"/>
  <c r="O19" i="3"/>
  <c r="D21" i="22" s="1"/>
  <c r="O21" i="3"/>
  <c r="D23" i="22" s="1"/>
  <c r="O23" i="3"/>
  <c r="D25" i="22" s="1"/>
  <c r="O25" i="3"/>
  <c r="D27" i="22" s="1"/>
  <c r="O27" i="3"/>
  <c r="D29" i="22" s="1"/>
  <c r="O29" i="3"/>
  <c r="D31" i="22" s="1"/>
  <c r="O31" i="3"/>
  <c r="D33" i="22" s="1"/>
  <c r="O33" i="3"/>
  <c r="D35" i="22" s="1"/>
  <c r="O35" i="3"/>
  <c r="D37" i="22" s="1"/>
  <c r="O37" i="3"/>
  <c r="D39" i="22" s="1"/>
  <c r="O39" i="3"/>
  <c r="D41" i="22" s="1"/>
  <c r="O41" i="3"/>
  <c r="D43" i="22" s="1"/>
  <c r="O43" i="3"/>
  <c r="D45" i="22" s="1"/>
  <c r="O45" i="3"/>
  <c r="D47" i="22" s="1"/>
  <c r="O47" i="3"/>
  <c r="D49" i="22" s="1"/>
  <c r="L81" i="3"/>
  <c r="L339" i="3"/>
  <c r="L331" i="3"/>
  <c r="L328" i="3"/>
  <c r="L323" i="3"/>
  <c r="L315" i="3"/>
  <c r="L312" i="3"/>
  <c r="L299" i="3"/>
  <c r="L296" i="3"/>
  <c r="L291" i="3"/>
  <c r="L283" i="3"/>
  <c r="L280" i="3"/>
  <c r="L267" i="3"/>
  <c r="O267" i="3" s="1"/>
  <c r="D269" i="22" s="1"/>
  <c r="L264" i="3"/>
  <c r="L259" i="3"/>
  <c r="L251" i="3"/>
  <c r="L248" i="3"/>
  <c r="O248" i="3" s="1"/>
  <c r="D250" i="22" s="1"/>
  <c r="L244" i="3"/>
  <c r="L236" i="3"/>
  <c r="L233" i="3"/>
  <c r="L228" i="3"/>
  <c r="L220" i="3"/>
  <c r="L217" i="3"/>
  <c r="L212" i="3"/>
  <c r="O677" i="3"/>
  <c r="D679" i="22" s="1"/>
  <c r="O666" i="3"/>
  <c r="D668" i="22" s="1"/>
  <c r="O1063" i="3"/>
  <c r="D1065" i="22" s="1"/>
  <c r="O1022" i="3"/>
  <c r="D1024" i="22" s="1"/>
  <c r="O1024" i="3"/>
  <c r="D1026" i="22" s="1"/>
  <c r="O1026" i="3"/>
  <c r="D1028" i="22" s="1"/>
  <c r="O1030" i="3"/>
  <c r="D1032" i="22" s="1"/>
  <c r="O1034" i="3"/>
  <c r="D1036" i="22" s="1"/>
  <c r="O1045" i="3"/>
  <c r="D1047" i="22" s="1"/>
  <c r="O1048" i="3"/>
  <c r="D1050" i="22" s="1"/>
  <c r="O1052" i="3"/>
  <c r="D1054" i="22" s="1"/>
  <c r="O1054" i="3"/>
  <c r="D1056" i="22" s="1"/>
  <c r="O1057" i="3"/>
  <c r="D1059" i="22" s="1"/>
  <c r="O247" i="3"/>
  <c r="D249" i="22" s="1"/>
  <c r="O279" i="3"/>
  <c r="D281" i="22" s="1"/>
  <c r="O287" i="3"/>
  <c r="D289" i="22" s="1"/>
  <c r="O295" i="3"/>
  <c r="D297" i="22" s="1"/>
  <c r="O311" i="3"/>
  <c r="D313" i="22" s="1"/>
  <c r="O327" i="3"/>
  <c r="D329" i="22" s="1"/>
  <c r="L79" i="3"/>
  <c r="O79" i="3" s="1"/>
  <c r="D81" i="22" s="1"/>
  <c r="L77" i="3"/>
  <c r="L76" i="3"/>
  <c r="L69" i="3"/>
  <c r="O69" i="3" s="1"/>
  <c r="D71" i="22" s="1"/>
  <c r="L348" i="3"/>
  <c r="L341" i="3"/>
  <c r="L340" i="3"/>
  <c r="L337" i="3"/>
  <c r="O337" i="3" s="1"/>
  <c r="D339" i="22" s="1"/>
  <c r="L333" i="3"/>
  <c r="L329" i="3"/>
  <c r="L325" i="3"/>
  <c r="O325" i="3" s="1"/>
  <c r="D327" i="22" s="1"/>
  <c r="L324" i="3"/>
  <c r="L321" i="3"/>
  <c r="L317" i="3"/>
  <c r="L316" i="3"/>
  <c r="L313" i="3"/>
  <c r="L309" i="3"/>
  <c r="L308" i="3"/>
  <c r="L301" i="3"/>
  <c r="L300" i="3"/>
  <c r="L297" i="3"/>
  <c r="L293" i="3"/>
  <c r="L292" i="3"/>
  <c r="L289" i="3"/>
  <c r="L285" i="3"/>
  <c r="L281" i="3"/>
  <c r="L277" i="3"/>
  <c r="L276" i="3"/>
  <c r="L273" i="3"/>
  <c r="L269" i="3"/>
  <c r="L268" i="3"/>
  <c r="L261" i="3"/>
  <c r="O261" i="3" s="1"/>
  <c r="D263" i="22" s="1"/>
  <c r="L260" i="3"/>
  <c r="L257" i="3"/>
  <c r="L253" i="3"/>
  <c r="L252" i="3"/>
  <c r="O252" i="3" s="1"/>
  <c r="D254" i="22" s="1"/>
  <c r="L249" i="3"/>
  <c r="L245" i="3"/>
  <c r="L242" i="3"/>
  <c r="L238" i="3"/>
  <c r="O238" i="3" s="1"/>
  <c r="D240" i="22" s="1"/>
  <c r="L237" i="3"/>
  <c r="L230" i="3"/>
  <c r="L229" i="3"/>
  <c r="O229" i="3" s="1"/>
  <c r="D231" i="22" s="1"/>
  <c r="L226" i="3"/>
  <c r="L222" i="3"/>
  <c r="L221" i="3"/>
  <c r="L218" i="3"/>
  <c r="O218" i="3" s="1"/>
  <c r="D220" i="22" s="1"/>
  <c r="L214" i="3"/>
  <c r="L213" i="3"/>
  <c r="L210" i="3"/>
  <c r="L206" i="3"/>
  <c r="O206" i="3" s="1"/>
  <c r="D208" i="22" s="1"/>
  <c r="L182" i="3"/>
  <c r="R1045" i="2"/>
  <c r="C1047" i="22" s="1"/>
  <c r="R8" i="2"/>
  <c r="C10" i="22" s="1"/>
  <c r="R12" i="2"/>
  <c r="C14" i="22" s="1"/>
  <c r="R16" i="2"/>
  <c r="C18" i="22" s="1"/>
  <c r="R20" i="2"/>
  <c r="C22" i="22" s="1"/>
  <c r="R24" i="2"/>
  <c r="C26" i="22" s="1"/>
  <c r="R28" i="2"/>
  <c r="C30" i="22" s="1"/>
  <c r="R32" i="2"/>
  <c r="C34" i="22" s="1"/>
  <c r="R36" i="2"/>
  <c r="C38" i="22" s="1"/>
  <c r="R40" i="2"/>
  <c r="C42" i="22" s="1"/>
  <c r="R44" i="2"/>
  <c r="C46" i="22" s="1"/>
  <c r="R48" i="2"/>
  <c r="C50" i="22" s="1"/>
  <c r="R52" i="2"/>
  <c r="C54" i="22" s="1"/>
  <c r="R61" i="2"/>
  <c r="C63" i="22" s="1"/>
  <c r="R1017" i="2"/>
  <c r="C1019" i="22" s="1"/>
  <c r="R1021" i="2"/>
  <c r="C1023" i="22" s="1"/>
  <c r="R1025" i="2"/>
  <c r="C1027" i="22" s="1"/>
  <c r="R1029" i="2"/>
  <c r="C1031" i="22" s="1"/>
  <c r="R1033" i="2"/>
  <c r="C1035" i="22" s="1"/>
  <c r="R1037" i="2"/>
  <c r="C1039" i="22" s="1"/>
  <c r="R1041" i="2"/>
  <c r="C1043" i="22" s="1"/>
  <c r="R1047" i="2"/>
  <c r="C1049" i="22" s="1"/>
  <c r="R240" i="2"/>
  <c r="C242" i="22" s="1"/>
  <c r="R345" i="2"/>
  <c r="C347" i="22" s="1"/>
  <c r="R166" i="2"/>
  <c r="C168" i="22" s="1"/>
  <c r="R859" i="2"/>
  <c r="C861" i="22" s="1"/>
  <c r="R867" i="2"/>
  <c r="C869" i="22" s="1"/>
  <c r="R910" i="2"/>
  <c r="C912" i="22" s="1"/>
  <c r="R928" i="2"/>
  <c r="C930" i="22" s="1"/>
  <c r="R944" i="2"/>
  <c r="C946" i="22" s="1"/>
  <c r="R952" i="2"/>
  <c r="C954" i="22" s="1"/>
  <c r="R994" i="2"/>
  <c r="C996" i="22" s="1"/>
  <c r="O199" i="2"/>
  <c r="R493" i="2"/>
  <c r="O842" i="2"/>
  <c r="R667" i="2"/>
  <c r="C669" i="22" s="1"/>
  <c r="R54" i="2"/>
  <c r="C56" i="22" s="1"/>
  <c r="R1015" i="2"/>
  <c r="C1017" i="22" s="1"/>
  <c r="R1019" i="2"/>
  <c r="C1021" i="22" s="1"/>
  <c r="R1023" i="2"/>
  <c r="C1025" i="22" s="1"/>
  <c r="R1027" i="2"/>
  <c r="C1029" i="22" s="1"/>
  <c r="R1031" i="2"/>
  <c r="C1033" i="22" s="1"/>
  <c r="R1035" i="2"/>
  <c r="C1037" i="22" s="1"/>
  <c r="R1039" i="2"/>
  <c r="C1041" i="22" s="1"/>
  <c r="R1043" i="2"/>
  <c r="C1045" i="22" s="1"/>
  <c r="R1049" i="2"/>
  <c r="C1051" i="22" s="1"/>
  <c r="R1057" i="2"/>
  <c r="C1059" i="22" s="1"/>
  <c r="R238" i="2"/>
  <c r="C240" i="22" s="1"/>
  <c r="R249" i="2"/>
  <c r="C251" i="22" s="1"/>
  <c r="R257" i="2"/>
  <c r="C259" i="22" s="1"/>
  <c r="R267" i="2"/>
  <c r="C269" i="22" s="1"/>
  <c r="R70" i="2"/>
  <c r="C72" i="22" s="1"/>
  <c r="R74" i="2"/>
  <c r="C76" i="22" s="1"/>
  <c r="R87" i="2"/>
  <c r="C89" i="22" s="1"/>
  <c r="R97" i="2"/>
  <c r="C99" i="22" s="1"/>
  <c r="R105" i="2"/>
  <c r="C107" i="22" s="1"/>
  <c r="R109" i="2"/>
  <c r="C111" i="22" s="1"/>
  <c r="R115" i="2"/>
  <c r="C117" i="22" s="1"/>
  <c r="R171" i="2"/>
  <c r="C173" i="22" s="1"/>
  <c r="R179" i="2"/>
  <c r="C181" i="22" s="1"/>
  <c r="R202" i="2"/>
  <c r="C204" i="22" s="1"/>
  <c r="R212" i="2"/>
  <c r="C214" i="22" s="1"/>
  <c r="O822" i="2"/>
  <c r="O150" i="2"/>
  <c r="R996" i="2"/>
  <c r="C998" i="22" s="1"/>
  <c r="R984" i="2"/>
  <c r="C986" i="22" s="1"/>
  <c r="R980" i="2"/>
  <c r="C982" i="22" s="1"/>
  <c r="R976" i="2"/>
  <c r="C978" i="22" s="1"/>
  <c r="R972" i="2"/>
  <c r="C974" i="22" s="1"/>
  <c r="R968" i="2"/>
  <c r="C970" i="22" s="1"/>
  <c r="R964" i="2"/>
  <c r="C966" i="22" s="1"/>
  <c r="R960" i="2"/>
  <c r="C962" i="22" s="1"/>
  <c r="R954" i="2"/>
  <c r="C956" i="22" s="1"/>
  <c r="R950" i="2"/>
  <c r="C952" i="22" s="1"/>
  <c r="R942" i="2"/>
  <c r="C944" i="22" s="1"/>
  <c r="R938" i="2"/>
  <c r="C940" i="22" s="1"/>
  <c r="R934" i="2"/>
  <c r="C936" i="22" s="1"/>
  <c r="R930" i="2"/>
  <c r="C932" i="22" s="1"/>
  <c r="R926" i="2"/>
  <c r="C928" i="22" s="1"/>
  <c r="R920" i="2"/>
  <c r="C922" i="22" s="1"/>
  <c r="R916" i="2"/>
  <c r="C918" i="22" s="1"/>
  <c r="R912" i="2"/>
  <c r="C914" i="22" s="1"/>
  <c r="R908" i="2"/>
  <c r="C910" i="22" s="1"/>
  <c r="R904" i="2"/>
  <c r="C906" i="22" s="1"/>
  <c r="R900" i="2"/>
  <c r="C902" i="22" s="1"/>
  <c r="R896" i="2"/>
  <c r="C898" i="22" s="1"/>
  <c r="R892" i="2"/>
  <c r="C894" i="22" s="1"/>
  <c r="R888" i="2"/>
  <c r="C890" i="22" s="1"/>
  <c r="R884" i="2"/>
  <c r="C886" i="22" s="1"/>
  <c r="R880" i="2"/>
  <c r="C882" i="22" s="1"/>
  <c r="R869" i="2"/>
  <c r="C871" i="22" s="1"/>
  <c r="R865" i="2"/>
  <c r="C867" i="22" s="1"/>
  <c r="R861" i="2"/>
  <c r="C863" i="22" s="1"/>
  <c r="R851" i="2"/>
  <c r="C853" i="22" s="1"/>
  <c r="R847" i="2"/>
  <c r="C849" i="22" s="1"/>
  <c r="R844" i="2"/>
  <c r="C846" i="22" s="1"/>
  <c r="R840" i="2"/>
  <c r="C842" i="22" s="1"/>
  <c r="R836" i="2"/>
  <c r="C838" i="22" s="1"/>
  <c r="R832" i="2"/>
  <c r="C834" i="22" s="1"/>
  <c r="R826" i="2"/>
  <c r="C828" i="22" s="1"/>
  <c r="R821" i="2"/>
  <c r="C823" i="22" s="1"/>
  <c r="R813" i="2"/>
  <c r="C815" i="22" s="1"/>
  <c r="R809" i="2"/>
  <c r="C811" i="22" s="1"/>
  <c r="R805" i="2"/>
  <c r="C807" i="22" s="1"/>
  <c r="R802" i="2"/>
  <c r="C804" i="22" s="1"/>
  <c r="R278" i="2"/>
  <c r="C280" i="22" s="1"/>
  <c r="R294" i="2"/>
  <c r="C296" i="22" s="1"/>
  <c r="R298" i="2"/>
  <c r="C300" i="22" s="1"/>
  <c r="R302" i="2"/>
  <c r="C304" i="22" s="1"/>
  <c r="R306" i="2"/>
  <c r="C308" i="22" s="1"/>
  <c r="R310" i="2"/>
  <c r="C312" i="22" s="1"/>
  <c r="R314" i="2"/>
  <c r="C316" i="22" s="1"/>
  <c r="R318" i="2"/>
  <c r="C320" i="22" s="1"/>
  <c r="R322" i="2"/>
  <c r="C324" i="22" s="1"/>
  <c r="R326" i="2"/>
  <c r="C328" i="22" s="1"/>
  <c r="R330" i="2"/>
  <c r="C332" i="22" s="1"/>
  <c r="R334" i="2"/>
  <c r="C336" i="22" s="1"/>
  <c r="R338" i="2"/>
  <c r="C340" i="22" s="1"/>
  <c r="R80" i="2"/>
  <c r="C82" i="22" s="1"/>
  <c r="R146" i="2"/>
  <c r="C148" i="22" s="1"/>
  <c r="O234" i="2"/>
  <c r="O232" i="2"/>
  <c r="R232" i="2" s="1"/>
  <c r="C234" i="22" s="1"/>
  <c r="O228" i="2"/>
  <c r="O147" i="2"/>
  <c r="O144" i="2"/>
  <c r="O140" i="2"/>
  <c r="O138" i="2"/>
  <c r="R138" i="2" s="1"/>
  <c r="C140" i="22" s="1"/>
  <c r="O127" i="2"/>
  <c r="O123" i="2"/>
  <c r="O121" i="2"/>
  <c r="O117" i="2"/>
  <c r="O113" i="2"/>
  <c r="O204" i="2"/>
  <c r="R204" i="2" s="1"/>
  <c r="C206" i="22" s="1"/>
  <c r="O200" i="2"/>
  <c r="O196" i="2"/>
  <c r="O192" i="2"/>
  <c r="O186" i="2"/>
  <c r="O184" i="2"/>
  <c r="R184" i="2" s="1"/>
  <c r="C186" i="22" s="1"/>
  <c r="O181" i="2"/>
  <c r="O177" i="2"/>
  <c r="O173" i="2"/>
  <c r="O170" i="2"/>
  <c r="O95" i="2"/>
  <c r="O91" i="2"/>
  <c r="O89" i="2"/>
  <c r="O811" i="2"/>
  <c r="R151" i="2"/>
  <c r="C153" i="22" s="1"/>
  <c r="G19" i="13"/>
  <c r="G27" i="13"/>
  <c r="G33" i="13"/>
  <c r="G34" i="13"/>
  <c r="G11" i="13"/>
  <c r="G17" i="13"/>
  <c r="G18" i="13"/>
  <c r="G43" i="13"/>
  <c r="G49" i="13"/>
  <c r="G50" i="13"/>
  <c r="P55" i="17"/>
  <c r="M779" i="17"/>
  <c r="M775" i="17"/>
  <c r="M768" i="17"/>
  <c r="M764" i="17"/>
  <c r="M760" i="17"/>
  <c r="M754" i="17"/>
  <c r="M750" i="17"/>
  <c r="M743" i="17"/>
  <c r="M739" i="17"/>
  <c r="M735" i="17"/>
  <c r="P733" i="17"/>
  <c r="M731" i="17"/>
  <c r="M727" i="17"/>
  <c r="M723" i="17"/>
  <c r="M721" i="17"/>
  <c r="M719" i="17"/>
  <c r="M717" i="17"/>
  <c r="M713" i="17"/>
  <c r="M711" i="17"/>
  <c r="P711" i="17" s="1"/>
  <c r="M709" i="17"/>
  <c r="M707" i="17"/>
  <c r="M704" i="17"/>
  <c r="M700" i="17"/>
  <c r="P700" i="17" s="1"/>
  <c r="M698" i="17"/>
  <c r="M696" i="17"/>
  <c r="M689" i="17"/>
  <c r="M687" i="17"/>
  <c r="M685" i="17"/>
  <c r="M683" i="17"/>
  <c r="P683" i="17" s="1"/>
  <c r="M681" i="17"/>
  <c r="M679" i="17"/>
  <c r="M676" i="17"/>
  <c r="M674" i="17"/>
  <c r="M672" i="17"/>
  <c r="M614" i="17"/>
  <c r="M522" i="17"/>
  <c r="M513" i="17"/>
  <c r="M511" i="17"/>
  <c r="M509" i="17"/>
  <c r="M67" i="17"/>
  <c r="P1012" i="17"/>
  <c r="P1007" i="17"/>
  <c r="P1089" i="17"/>
  <c r="S1089" i="17"/>
  <c r="S1065" i="17"/>
  <c r="P1065" i="17"/>
  <c r="M78" i="17"/>
  <c r="P78" i="17" s="1"/>
  <c r="M75" i="17"/>
  <c r="P344" i="17"/>
  <c r="M757" i="17"/>
  <c r="P757" i="17" s="1"/>
  <c r="M755" i="17"/>
  <c r="P755" i="17" s="1"/>
  <c r="M753" i="17"/>
  <c r="P753" i="17" s="1"/>
  <c r="M751" i="17"/>
  <c r="P751" i="17" s="1"/>
  <c r="M749" i="17"/>
  <c r="P749" i="17" s="1"/>
  <c r="M747" i="17"/>
  <c r="P747" i="17" s="1"/>
  <c r="M745" i="17"/>
  <c r="P745" i="17" s="1"/>
  <c r="M744" i="17"/>
  <c r="P744" i="17" s="1"/>
  <c r="M742" i="17"/>
  <c r="P742" i="17" s="1"/>
  <c r="M740" i="17"/>
  <c r="P740" i="17" s="1"/>
  <c r="M738" i="17"/>
  <c r="P738" i="17" s="1"/>
  <c r="M736" i="17"/>
  <c r="P736" i="17" s="1"/>
  <c r="M734" i="17"/>
  <c r="P734" i="17" s="1"/>
  <c r="M732" i="17"/>
  <c r="P732" i="17" s="1"/>
  <c r="M730" i="17"/>
  <c r="P730" i="17" s="1"/>
  <c r="M728" i="17"/>
  <c r="P728" i="17" s="1"/>
  <c r="M726" i="17"/>
  <c r="P726" i="17" s="1"/>
  <c r="M724" i="17"/>
  <c r="P724" i="17" s="1"/>
  <c r="P665" i="17"/>
  <c r="M1028" i="17"/>
  <c r="P1028" i="17" s="1"/>
  <c r="M1044" i="17"/>
  <c r="P1044" i="17" s="1"/>
  <c r="R1013" i="12"/>
  <c r="M85" i="12"/>
  <c r="M93" i="12"/>
  <c r="M101" i="12"/>
  <c r="M109" i="12"/>
  <c r="M117" i="12"/>
  <c r="M125" i="12"/>
  <c r="M133" i="12"/>
  <c r="M147" i="12"/>
  <c r="M155" i="12"/>
  <c r="R301" i="12"/>
  <c r="R277" i="12"/>
  <c r="R273" i="12"/>
  <c r="R271" i="12"/>
  <c r="R317" i="12"/>
  <c r="R305" i="12"/>
  <c r="R253" i="12"/>
  <c r="Q1011" i="12"/>
  <c r="M1055" i="12"/>
  <c r="R1055" i="12" s="1"/>
  <c r="R1038" i="12"/>
  <c r="E1040" i="22" s="1"/>
  <c r="R1048" i="12"/>
  <c r="R289" i="12"/>
  <c r="R261" i="12"/>
  <c r="R255" i="12"/>
  <c r="M81" i="12"/>
  <c r="R81" i="12" s="1"/>
  <c r="R1001" i="12"/>
  <c r="E1003" i="22" s="1"/>
  <c r="I981" i="18"/>
  <c r="I819" i="18"/>
  <c r="I637" i="18"/>
  <c r="I585" i="18"/>
  <c r="I300" i="18"/>
  <c r="I282" i="18"/>
  <c r="M47" i="18"/>
  <c r="I84" i="18"/>
  <c r="M1065" i="18"/>
  <c r="I782" i="18"/>
  <c r="M782" i="18" s="1"/>
  <c r="M48" i="18"/>
  <c r="I765" i="18"/>
  <c r="I749" i="18"/>
  <c r="I734" i="18"/>
  <c r="I718" i="18"/>
  <c r="I692" i="18"/>
  <c r="I677" i="18"/>
  <c r="I1072" i="18"/>
  <c r="M1072" i="18" s="1"/>
  <c r="I911" i="18"/>
  <c r="I654" i="18"/>
  <c r="I539" i="18"/>
  <c r="I187" i="18"/>
  <c r="I432" i="18"/>
  <c r="I836" i="18"/>
  <c r="I233" i="18"/>
  <c r="I464" i="18"/>
  <c r="I397" i="18"/>
  <c r="I381" i="18"/>
  <c r="M33" i="18"/>
  <c r="M56" i="18"/>
  <c r="I772" i="18"/>
  <c r="I742" i="18"/>
  <c r="I706" i="18"/>
  <c r="I43" i="18"/>
  <c r="M43" i="18" s="1"/>
  <c r="I41" i="18"/>
  <c r="I23" i="18"/>
  <c r="M23" i="18" s="1"/>
  <c r="I757" i="18"/>
  <c r="I726" i="18"/>
  <c r="I684" i="18"/>
  <c r="I755" i="18"/>
  <c r="I740" i="18"/>
  <c r="I724" i="18"/>
  <c r="I693" i="18"/>
  <c r="M693" i="18" s="1"/>
  <c r="I678" i="18"/>
  <c r="M678" i="18" s="1"/>
  <c r="I1055" i="18"/>
  <c r="I666" i="18"/>
  <c r="M666" i="18" s="1"/>
  <c r="I664" i="18"/>
  <c r="I662" i="18"/>
  <c r="M662" i="18" s="1"/>
  <c r="I99" i="14"/>
  <c r="I1086" i="14"/>
  <c r="L1086" i="14" s="1"/>
  <c r="I195" i="14"/>
  <c r="I200" i="14"/>
  <c r="I196" i="14"/>
  <c r="I96" i="14"/>
  <c r="I481" i="14"/>
  <c r="I465" i="14"/>
  <c r="I417" i="14"/>
  <c r="I406" i="14"/>
  <c r="I398" i="14"/>
  <c r="I1088" i="14"/>
  <c r="L1088" i="14" s="1"/>
  <c r="I778" i="14"/>
  <c r="I216" i="14"/>
  <c r="I212" i="14"/>
  <c r="I489" i="14"/>
  <c r="I457" i="14"/>
  <c r="I425" i="14"/>
  <c r="I38" i="14"/>
  <c r="I49" i="14"/>
  <c r="I184" i="14"/>
  <c r="I181" i="14"/>
  <c r="I473" i="14"/>
  <c r="I441" i="14"/>
  <c r="I68" i="14"/>
  <c r="L68" i="14" s="1"/>
  <c r="I761" i="14"/>
  <c r="I770" i="14"/>
  <c r="I776" i="14"/>
  <c r="I69" i="14"/>
  <c r="L69" i="14" s="1"/>
  <c r="F82" i="14"/>
  <c r="L1058" i="14"/>
  <c r="I742" i="14"/>
  <c r="I726" i="14"/>
  <c r="I710" i="14"/>
  <c r="I695" i="14"/>
  <c r="L695" i="14" s="1"/>
  <c r="I680" i="14"/>
  <c r="L1055" i="14"/>
  <c r="I801" i="8"/>
  <c r="I809" i="8"/>
  <c r="I817" i="8"/>
  <c r="I826" i="8"/>
  <c r="I885" i="8"/>
  <c r="I889" i="8"/>
  <c r="I901" i="8"/>
  <c r="I905" i="8"/>
  <c r="L905" i="8" s="1"/>
  <c r="I913" i="8"/>
  <c r="I925" i="8"/>
  <c r="L925" i="8" s="1"/>
  <c r="S439" i="8"/>
  <c r="I1064" i="8"/>
  <c r="I1068" i="8"/>
  <c r="I1070" i="8"/>
  <c r="I1074" i="8"/>
  <c r="L1074" i="8" s="1"/>
  <c r="I795" i="8"/>
  <c r="I943" i="8"/>
  <c r="I947" i="8"/>
  <c r="L947" i="8" s="1"/>
  <c r="R387" i="8"/>
  <c r="L764" i="8"/>
  <c r="L766" i="8"/>
  <c r="L768" i="8"/>
  <c r="S421" i="8"/>
  <c r="I1073" i="8"/>
  <c r="I1075" i="8"/>
  <c r="L1075" i="8" s="1"/>
  <c r="I933" i="8"/>
  <c r="I937" i="8"/>
  <c r="I945" i="8"/>
  <c r="I957" i="8"/>
  <c r="L957" i="8" s="1"/>
  <c r="I834" i="8"/>
  <c r="I842" i="8"/>
  <c r="I870" i="8"/>
  <c r="I874" i="8"/>
  <c r="L874" i="8" s="1"/>
  <c r="I893" i="8"/>
  <c r="I997" i="8"/>
  <c r="I1001" i="8"/>
  <c r="L1001" i="8" s="1"/>
  <c r="I1005" i="8"/>
  <c r="I1009" i="8"/>
  <c r="S463" i="8"/>
  <c r="R447" i="8"/>
  <c r="S429" i="8"/>
  <c r="R411" i="8"/>
  <c r="I1065" i="8"/>
  <c r="I1072" i="8"/>
  <c r="I883" i="8"/>
  <c r="I897" i="8"/>
  <c r="I909" i="8"/>
  <c r="I959" i="8"/>
  <c r="L959" i="8" s="1"/>
  <c r="I961" i="8"/>
  <c r="I973" i="8"/>
  <c r="L1062" i="8"/>
  <c r="I803" i="8"/>
  <c r="I852" i="8"/>
  <c r="I866" i="8"/>
  <c r="I927" i="8"/>
  <c r="I929" i="8"/>
  <c r="L929" i="8" s="1"/>
  <c r="I941" i="8"/>
  <c r="I979" i="8"/>
  <c r="I993" i="8"/>
  <c r="L993" i="8" s="1"/>
  <c r="L866" i="11"/>
  <c r="L790" i="11"/>
  <c r="L1001" i="11"/>
  <c r="L918" i="11"/>
  <c r="L886" i="11"/>
  <c r="I6" i="11"/>
  <c r="L6" i="11" s="1"/>
  <c r="M6" i="11" s="1"/>
  <c r="L8" i="11"/>
  <c r="L12" i="11"/>
  <c r="L16" i="11"/>
  <c r="L24" i="11"/>
  <c r="L28" i="11"/>
  <c r="L59" i="11"/>
  <c r="L63" i="11"/>
  <c r="L18" i="11"/>
  <c r="L22" i="11"/>
  <c r="L26" i="11"/>
  <c r="L30" i="11"/>
  <c r="L34" i="11"/>
  <c r="L38" i="11"/>
  <c r="L42" i="11"/>
  <c r="L46" i="11"/>
  <c r="I1078" i="11"/>
  <c r="L993" i="11"/>
  <c r="L929" i="11"/>
  <c r="L897" i="11"/>
  <c r="L878" i="11"/>
  <c r="I854" i="11"/>
  <c r="L854" i="11" s="1"/>
  <c r="I870" i="11"/>
  <c r="L870" i="11" s="1"/>
  <c r="I885" i="11"/>
  <c r="L885" i="11" s="1"/>
  <c r="I901" i="11"/>
  <c r="L901" i="11" s="1"/>
  <c r="I917" i="11"/>
  <c r="L917" i="11" s="1"/>
  <c r="I933" i="11"/>
  <c r="L933" i="11" s="1"/>
  <c r="I949" i="11"/>
  <c r="L949" i="11" s="1"/>
  <c r="I965" i="11"/>
  <c r="L965" i="11" s="1"/>
  <c r="I1064" i="11"/>
  <c r="L1064" i="11" s="1"/>
  <c r="I1093" i="11"/>
  <c r="L1009" i="11"/>
  <c r="L1006" i="11"/>
  <c r="L974" i="11"/>
  <c r="H976" i="22"/>
  <c r="L827" i="11"/>
  <c r="L810" i="11"/>
  <c r="L953" i="11"/>
  <c r="L921" i="11"/>
  <c r="L889" i="11"/>
  <c r="L871" i="11"/>
  <c r="L804" i="11"/>
  <c r="L61" i="11"/>
  <c r="I1070" i="11"/>
  <c r="I801" i="11"/>
  <c r="I793" i="11"/>
  <c r="I848" i="11"/>
  <c r="I875" i="11"/>
  <c r="I938" i="11"/>
  <c r="I973" i="11"/>
  <c r="L973" i="11" s="1"/>
  <c r="I1002" i="11"/>
  <c r="L1002" i="11" s="1"/>
  <c r="I1085" i="11"/>
  <c r="L1085" i="11"/>
  <c r="I844" i="11"/>
  <c r="I828" i="11"/>
  <c r="I819" i="11"/>
  <c r="I811" i="11"/>
  <c r="K74" i="10"/>
  <c r="N74" i="10" s="1"/>
  <c r="K779" i="10"/>
  <c r="N779" i="10" s="1"/>
  <c r="K752" i="10"/>
  <c r="K748" i="10"/>
  <c r="N748" i="10" s="1"/>
  <c r="K743" i="10"/>
  <c r="K741" i="10"/>
  <c r="K739" i="10"/>
  <c r="K737" i="10"/>
  <c r="N737" i="10" s="1"/>
  <c r="N687" i="10"/>
  <c r="K1053" i="10"/>
  <c r="K1024" i="10"/>
  <c r="N84" i="10"/>
  <c r="N336" i="10"/>
  <c r="N332" i="10"/>
  <c r="N288" i="10"/>
  <c r="N276" i="10"/>
  <c r="N272" i="10"/>
  <c r="N742" i="10"/>
  <c r="N144" i="10"/>
  <c r="K80" i="10"/>
  <c r="N80" i="10" s="1"/>
  <c r="K23" i="10"/>
  <c r="K289" i="10"/>
  <c r="K266" i="10"/>
  <c r="K217" i="10"/>
  <c r="N217" i="10" s="1"/>
  <c r="K125" i="10"/>
  <c r="K1058" i="10"/>
  <c r="N1058" i="10" s="1"/>
  <c r="L1011" i="10"/>
  <c r="K339" i="10"/>
  <c r="N339" i="10" s="1"/>
  <c r="K301" i="10"/>
  <c r="K280" i="10"/>
  <c r="K160" i="10"/>
  <c r="N881" i="10"/>
  <c r="K778" i="10"/>
  <c r="N778" i="10" s="1"/>
  <c r="K776" i="10"/>
  <c r="N776" i="10" s="1"/>
  <c r="K774" i="10"/>
  <c r="K755" i="10"/>
  <c r="K753" i="10"/>
  <c r="K751" i="10"/>
  <c r="K749" i="10"/>
  <c r="K747" i="10"/>
  <c r="K745" i="10"/>
  <c r="K744" i="10"/>
  <c r="N744" i="10" s="1"/>
  <c r="K735" i="10"/>
  <c r="K733" i="10"/>
  <c r="K719" i="10"/>
  <c r="K717" i="10"/>
  <c r="N717" i="10" s="1"/>
  <c r="K715" i="10"/>
  <c r="N715" i="10" s="1"/>
  <c r="K713" i="10"/>
  <c r="K709" i="10"/>
  <c r="K704" i="10"/>
  <c r="K702" i="10"/>
  <c r="K700" i="10"/>
  <c r="N700" i="10" s="1"/>
  <c r="K698" i="10"/>
  <c r="N698" i="10" s="1"/>
  <c r="K681" i="10"/>
  <c r="K679" i="10"/>
  <c r="K676" i="10"/>
  <c r="K674" i="10"/>
  <c r="N674" i="10" s="1"/>
  <c r="K20" i="10"/>
  <c r="K286" i="10"/>
  <c r="K229" i="10"/>
  <c r="K227" i="10"/>
  <c r="K110" i="10"/>
  <c r="H960" i="22"/>
  <c r="K72" i="10"/>
  <c r="K44" i="10"/>
  <c r="K40" i="10"/>
  <c r="K32" i="10"/>
  <c r="K28" i="10"/>
  <c r="K24" i="10"/>
  <c r="K254" i="10"/>
  <c r="K209" i="10"/>
  <c r="K197" i="10"/>
  <c r="K148" i="10"/>
  <c r="N732" i="10"/>
  <c r="N730" i="10"/>
  <c r="F780" i="7"/>
  <c r="K780" i="7"/>
  <c r="K1011" i="7"/>
  <c r="M1011" i="7" s="1"/>
  <c r="L1052" i="9"/>
  <c r="L16" i="9"/>
  <c r="L784" i="9"/>
  <c r="L786" i="9"/>
  <c r="L788" i="9"/>
  <c r="L790" i="9"/>
  <c r="L792" i="9"/>
  <c r="L794" i="9"/>
  <c r="L796" i="9"/>
  <c r="L798" i="9"/>
  <c r="L800" i="9"/>
  <c r="L802" i="9"/>
  <c r="L804" i="9"/>
  <c r="L805" i="9"/>
  <c r="L810" i="9"/>
  <c r="L1017" i="9"/>
  <c r="L1023" i="9"/>
  <c r="L820" i="9"/>
  <c r="L825" i="9"/>
  <c r="L836" i="9"/>
  <c r="L841" i="9"/>
  <c r="L844" i="9"/>
  <c r="L849" i="9"/>
  <c r="L851" i="9"/>
  <c r="L855" i="9"/>
  <c r="L860" i="9"/>
  <c r="L863" i="9"/>
  <c r="L868" i="9"/>
  <c r="L876" i="9"/>
  <c r="L939" i="9"/>
  <c r="L947" i="9"/>
  <c r="L955" i="9"/>
  <c r="L963" i="9"/>
  <c r="L971" i="9"/>
  <c r="L979" i="9"/>
  <c r="L1026" i="9"/>
  <c r="L1048" i="9"/>
  <c r="L894" i="9"/>
  <c r="L904" i="9"/>
  <c r="L912" i="9"/>
  <c r="L920" i="9"/>
  <c r="L989" i="9"/>
  <c r="I296" i="9"/>
  <c r="L296" i="9" s="1"/>
  <c r="L666" i="9"/>
  <c r="L84" i="9"/>
  <c r="L870" i="9"/>
  <c r="L850" i="9"/>
  <c r="I834" i="9"/>
  <c r="I854" i="9"/>
  <c r="I842" i="9"/>
  <c r="L842" i="9" s="1"/>
  <c r="L311" i="9"/>
  <c r="G1011" i="9"/>
  <c r="H1011" i="9" s="1"/>
  <c r="I1067" i="9"/>
  <c r="I861" i="9"/>
  <c r="I869" i="9"/>
  <c r="I830" i="9"/>
  <c r="I312" i="9"/>
  <c r="I316" i="9"/>
  <c r="I320" i="9"/>
  <c r="I665" i="9"/>
  <c r="L665" i="9" s="1"/>
  <c r="I329" i="9"/>
  <c r="L329" i="9" s="1"/>
  <c r="I333" i="9"/>
  <c r="L333" i="9" s="1"/>
  <c r="I337" i="9"/>
  <c r="I341" i="9"/>
  <c r="L873" i="9"/>
  <c r="L880" i="9"/>
  <c r="L1086" i="9"/>
  <c r="M198" i="5"/>
  <c r="M882" i="5"/>
  <c r="P68" i="5"/>
  <c r="I70" i="22" s="1"/>
  <c r="P81" i="5"/>
  <c r="I83" i="22" s="1"/>
  <c r="P682" i="5"/>
  <c r="I684" i="22" s="1"/>
  <c r="P686" i="5"/>
  <c r="I688" i="22" s="1"/>
  <c r="P692" i="5"/>
  <c r="I694" i="22" s="1"/>
  <c r="P697" i="5"/>
  <c r="I699" i="22" s="1"/>
  <c r="P701" i="5"/>
  <c r="I703" i="22" s="1"/>
  <c r="P706" i="5"/>
  <c r="I708" i="22" s="1"/>
  <c r="P712" i="5"/>
  <c r="I714" i="22" s="1"/>
  <c r="P716" i="5"/>
  <c r="I718" i="22" s="1"/>
  <c r="P722" i="5"/>
  <c r="I724" i="22" s="1"/>
  <c r="P202" i="5"/>
  <c r="I204" i="22" s="1"/>
  <c r="P206" i="5"/>
  <c r="I208" i="22" s="1"/>
  <c r="P226" i="5"/>
  <c r="I228" i="22" s="1"/>
  <c r="P269" i="5"/>
  <c r="I271" i="22" s="1"/>
  <c r="P285" i="5"/>
  <c r="I287" i="22" s="1"/>
  <c r="P1030" i="5"/>
  <c r="I1032" i="22" s="1"/>
  <c r="P851" i="5"/>
  <c r="I853" i="22" s="1"/>
  <c r="P796" i="5"/>
  <c r="I798" i="22" s="1"/>
  <c r="F1099" i="5"/>
  <c r="P848" i="5"/>
  <c r="I850" i="22"/>
  <c r="I1088" i="22"/>
  <c r="F780" i="5"/>
  <c r="F492" i="5"/>
  <c r="P788" i="5"/>
  <c r="I790" i="22" s="1"/>
  <c r="P804" i="5"/>
  <c r="I806" i="22"/>
  <c r="P930" i="5"/>
  <c r="I932" i="22" s="1"/>
  <c r="P811" i="5"/>
  <c r="I813" i="22" s="1"/>
  <c r="P842" i="5"/>
  <c r="I844" i="22" s="1"/>
  <c r="P857" i="5"/>
  <c r="I859" i="22" s="1"/>
  <c r="P859" i="5"/>
  <c r="I861" i="22" s="1"/>
  <c r="P873" i="5"/>
  <c r="I875" i="22" s="1"/>
  <c r="P888" i="5"/>
  <c r="I890" i="22" s="1"/>
  <c r="P890" i="5"/>
  <c r="I892" i="22"/>
  <c r="I906" i="22"/>
  <c r="P922" i="5"/>
  <c r="I924" i="22" s="1"/>
  <c r="I938" i="22"/>
  <c r="P938" i="5"/>
  <c r="I940" i="22" s="1"/>
  <c r="I802" i="22"/>
  <c r="P832" i="5"/>
  <c r="I834" i="22"/>
  <c r="I880" i="22"/>
  <c r="M1062" i="5"/>
  <c r="P1076" i="5"/>
  <c r="I1078" i="22" s="1"/>
  <c r="P1077" i="5"/>
  <c r="I1079" i="22" s="1"/>
  <c r="F82" i="5"/>
  <c r="P914" i="5"/>
  <c r="I916" i="22" s="1"/>
  <c r="M902" i="5"/>
  <c r="P902" i="5" s="1"/>
  <c r="I904" i="22" s="1"/>
  <c r="M1036" i="5"/>
  <c r="P39" i="5"/>
  <c r="I41" i="22" s="1"/>
  <c r="P809" i="5"/>
  <c r="I811" i="22" s="1"/>
  <c r="P794" i="5"/>
  <c r="I796" i="22" s="1"/>
  <c r="M1020" i="5"/>
  <c r="P1020" i="5" s="1"/>
  <c r="I1022" i="22" s="1"/>
  <c r="P333" i="5"/>
  <c r="I335" i="22" s="1"/>
  <c r="P1038" i="5"/>
  <c r="I1040" i="22" s="1"/>
  <c r="J65" i="6"/>
  <c r="I697" i="6"/>
  <c r="I759" i="6"/>
  <c r="L759" i="6" s="1"/>
  <c r="H1002" i="22"/>
  <c r="I744" i="6"/>
  <c r="I682" i="6"/>
  <c r="I774" i="6"/>
  <c r="I712" i="6"/>
  <c r="L350" i="6"/>
  <c r="F349" i="6"/>
  <c r="I767" i="6"/>
  <c r="I720" i="6"/>
  <c r="O1068" i="3"/>
  <c r="D1070" i="22" s="1"/>
  <c r="L670" i="3"/>
  <c r="O917" i="3"/>
  <c r="D919" i="22" s="1"/>
  <c r="O1070" i="3"/>
  <c r="D1072" i="22" s="1"/>
  <c r="O1074" i="3"/>
  <c r="D1076" i="22" s="1"/>
  <c r="O1078" i="3"/>
  <c r="D1080" i="22" s="1"/>
  <c r="O1081" i="3"/>
  <c r="D1083" i="22"/>
  <c r="O1023" i="3"/>
  <c r="D1025" i="22" s="1"/>
  <c r="O1025" i="3"/>
  <c r="D1027" i="22"/>
  <c r="O1027" i="3"/>
  <c r="D1029" i="22" s="1"/>
  <c r="O1046" i="3"/>
  <c r="D1048" i="22" s="1"/>
  <c r="O1049" i="3"/>
  <c r="D1051" i="22" s="1"/>
  <c r="O1051" i="3"/>
  <c r="D1053" i="22" s="1"/>
  <c r="O1053" i="3"/>
  <c r="D1055" i="22" s="1"/>
  <c r="O1055" i="3"/>
  <c r="D1057" i="22"/>
  <c r="O1056" i="3"/>
  <c r="D1058" i="22" s="1"/>
  <c r="O1058" i="3"/>
  <c r="D1060" i="22"/>
  <c r="L70" i="3"/>
  <c r="O1071" i="3"/>
  <c r="D1073" i="22" s="1"/>
  <c r="L748" i="3"/>
  <c r="O748" i="3" s="1"/>
  <c r="D750" i="22" s="1"/>
  <c r="L909" i="3"/>
  <c r="O147" i="3"/>
  <c r="D149" i="22" s="1"/>
  <c r="O149" i="3"/>
  <c r="D151" i="22" s="1"/>
  <c r="O153" i="3"/>
  <c r="D155" i="22" s="1"/>
  <c r="O155" i="3"/>
  <c r="D157" i="22" s="1"/>
  <c r="O157" i="3"/>
  <c r="D159" i="22" s="1"/>
  <c r="O159" i="3"/>
  <c r="D161" i="22" s="1"/>
  <c r="O161" i="3"/>
  <c r="D163" i="22" s="1"/>
  <c r="O174" i="3"/>
  <c r="D176" i="22" s="1"/>
  <c r="O178" i="3"/>
  <c r="D180" i="22" s="1"/>
  <c r="O180" i="3"/>
  <c r="D182" i="22" s="1"/>
  <c r="O185" i="3"/>
  <c r="D187" i="22" s="1"/>
  <c r="O193" i="3"/>
  <c r="D195" i="22" s="1"/>
  <c r="O196" i="3"/>
  <c r="D198" i="22" s="1"/>
  <c r="O201" i="3"/>
  <c r="D203" i="22" s="1"/>
  <c r="O1086" i="3"/>
  <c r="D1088" i="22" s="1"/>
  <c r="O675" i="3"/>
  <c r="D677" i="22" s="1"/>
  <c r="O690" i="3"/>
  <c r="D692" i="22" s="1"/>
  <c r="O693" i="3"/>
  <c r="D695" i="22" s="1"/>
  <c r="O701" i="3"/>
  <c r="D703" i="22" s="1"/>
  <c r="O746" i="3"/>
  <c r="D748" i="22" s="1"/>
  <c r="O750" i="3"/>
  <c r="D752" i="22" s="1"/>
  <c r="O762" i="3"/>
  <c r="D764" i="22" s="1"/>
  <c r="O1067" i="3"/>
  <c r="D1069" i="22" s="1"/>
  <c r="O1073" i="3"/>
  <c r="D1075" i="22" s="1"/>
  <c r="O1077" i="3"/>
  <c r="D1079" i="22" s="1"/>
  <c r="O1084" i="3"/>
  <c r="D1086" i="22" s="1"/>
  <c r="O1083" i="3"/>
  <c r="D1085" i="22" s="1"/>
  <c r="O1050" i="3"/>
  <c r="D1052" i="22" s="1"/>
  <c r="O1064" i="3"/>
  <c r="D1066" i="22" s="1"/>
  <c r="O1066" i="3"/>
  <c r="D1068" i="22" s="1"/>
  <c r="O1072" i="3"/>
  <c r="D1074" i="22" s="1"/>
  <c r="O1076" i="3"/>
  <c r="D1078" i="22" s="1"/>
  <c r="O1080" i="3"/>
  <c r="D1082" i="22" s="1"/>
  <c r="O1085" i="3"/>
  <c r="D1087" i="22" s="1"/>
  <c r="O1087" i="3"/>
  <c r="D1089" i="22" s="1"/>
  <c r="O1089" i="3"/>
  <c r="D1091" i="22" s="1"/>
  <c r="O1091" i="3"/>
  <c r="D1093" i="22" s="1"/>
  <c r="O673" i="3"/>
  <c r="D675" i="22" s="1"/>
  <c r="O695" i="3"/>
  <c r="D697" i="22" s="1"/>
  <c r="O703" i="3"/>
  <c r="D705" i="22" s="1"/>
  <c r="O739" i="3"/>
  <c r="D741" i="22" s="1"/>
  <c r="O758" i="3"/>
  <c r="D760" i="22" s="1"/>
  <c r="O766" i="3"/>
  <c r="D768" i="22" s="1"/>
  <c r="O1021" i="3"/>
  <c r="D1023" i="22" s="1"/>
  <c r="L80" i="3"/>
  <c r="L74" i="3"/>
  <c r="O877" i="2"/>
  <c r="O855" i="2"/>
  <c r="R855" i="2" s="1"/>
  <c r="C857" i="22" s="1"/>
  <c r="O860" i="2"/>
  <c r="O71" i="2"/>
  <c r="O67" i="2"/>
  <c r="O710" i="2"/>
  <c r="O981" i="2"/>
  <c r="O951" i="2"/>
  <c r="O927" i="2"/>
  <c r="O917" i="2"/>
  <c r="O874" i="2"/>
  <c r="R874" i="2" s="1"/>
  <c r="C876" i="22" s="1"/>
  <c r="O68" i="2"/>
  <c r="P492" i="2"/>
  <c r="O675" i="2"/>
  <c r="R675" i="2" s="1"/>
  <c r="C677" i="22" s="1"/>
  <c r="O997" i="2"/>
  <c r="O956" i="2"/>
  <c r="O935" i="2"/>
  <c r="Q490" i="8"/>
  <c r="Q421" i="8"/>
  <c r="R463" i="8"/>
  <c r="S437" i="8"/>
  <c r="Q429" i="8"/>
  <c r="S407" i="8"/>
  <c r="R407" i="8"/>
  <c r="Q407" i="8"/>
  <c r="S405" i="8"/>
  <c r="Q375" i="8"/>
  <c r="R372" i="8"/>
  <c r="S371" i="8"/>
  <c r="R313" i="12"/>
  <c r="R311" i="12"/>
  <c r="R297" i="12"/>
  <c r="R295" i="12"/>
  <c r="R281" i="12"/>
  <c r="R263" i="12"/>
  <c r="R247" i="12"/>
  <c r="R232" i="12"/>
  <c r="R200" i="12"/>
  <c r="R184" i="12"/>
  <c r="R171" i="12"/>
  <c r="R139" i="12"/>
  <c r="L966" i="11"/>
  <c r="I1074" i="11"/>
  <c r="I1089" i="11"/>
  <c r="K1055" i="10"/>
  <c r="N1055" i="10" s="1"/>
  <c r="P1055" i="10" s="1"/>
  <c r="I767" i="14"/>
  <c r="I751" i="14"/>
  <c r="I736" i="14"/>
  <c r="I720" i="14"/>
  <c r="I705" i="14"/>
  <c r="L705" i="14" s="1"/>
  <c r="I690" i="14"/>
  <c r="I675" i="14"/>
  <c r="I769" i="18"/>
  <c r="I753" i="18"/>
  <c r="I738" i="18"/>
  <c r="I722" i="18"/>
  <c r="I703" i="18"/>
  <c r="M703" i="18" s="1"/>
  <c r="I699" i="18"/>
  <c r="M699" i="18" s="1"/>
  <c r="I695" i="18"/>
  <c r="I680" i="18"/>
  <c r="M680" i="18" s="1"/>
  <c r="I77" i="14"/>
  <c r="L77" i="14" s="1"/>
  <c r="L68" i="3"/>
  <c r="R325" i="2"/>
  <c r="C327" i="22" s="1"/>
  <c r="O233" i="2"/>
  <c r="O187" i="2"/>
  <c r="R187" i="2" s="1"/>
  <c r="C189" i="22" s="1"/>
  <c r="O85" i="2"/>
  <c r="M334" i="5"/>
  <c r="M302" i="5"/>
  <c r="M286" i="5"/>
  <c r="M254" i="5"/>
  <c r="M210" i="5"/>
  <c r="L338" i="3"/>
  <c r="L330" i="3"/>
  <c r="L322" i="3"/>
  <c r="L314" i="3"/>
  <c r="L306" i="3"/>
  <c r="L298" i="3"/>
  <c r="L290" i="3"/>
  <c r="L274" i="3"/>
  <c r="L266" i="3"/>
  <c r="L258" i="3"/>
  <c r="L235" i="3"/>
  <c r="L227" i="3"/>
  <c r="L219" i="3"/>
  <c r="L211" i="3"/>
  <c r="L202" i="3"/>
  <c r="L194" i="3"/>
  <c r="L779" i="3"/>
  <c r="L764" i="3"/>
  <c r="L760" i="3"/>
  <c r="L696" i="3"/>
  <c r="L681" i="3"/>
  <c r="O993" i="2"/>
  <c r="O947" i="2"/>
  <c r="O921" i="2"/>
  <c r="O907" i="2"/>
  <c r="O864" i="2"/>
  <c r="O830" i="2"/>
  <c r="O798" i="2"/>
  <c r="M920" i="5"/>
  <c r="M894" i="5"/>
  <c r="M863" i="5"/>
  <c r="M834" i="5"/>
  <c r="M798" i="5"/>
  <c r="I995" i="11"/>
  <c r="L995" i="11" s="1"/>
  <c r="I992" i="6"/>
  <c r="P84" i="17"/>
  <c r="O1062" i="3"/>
  <c r="D1064" i="22"/>
  <c r="L346" i="8"/>
  <c r="L344" i="8"/>
  <c r="L342" i="8"/>
  <c r="L338" i="8"/>
  <c r="L336" i="8"/>
  <c r="L334" i="8"/>
  <c r="L332" i="8"/>
  <c r="L330" i="8"/>
  <c r="L324" i="8"/>
  <c r="L320" i="8"/>
  <c r="L318" i="8"/>
  <c r="L316" i="8"/>
  <c r="L314" i="8"/>
  <c r="L308" i="8"/>
  <c r="L306" i="8"/>
  <c r="L304" i="8"/>
  <c r="L302" i="8"/>
  <c r="L300" i="8"/>
  <c r="L292" i="8"/>
  <c r="L288" i="8"/>
  <c r="L286" i="8"/>
  <c r="L284" i="8"/>
  <c r="L276" i="8"/>
  <c r="L272" i="8"/>
  <c r="L270" i="8"/>
  <c r="L268" i="8"/>
  <c r="L266" i="8"/>
  <c r="L256" i="8"/>
  <c r="L254" i="8"/>
  <c r="L248" i="8"/>
  <c r="L246" i="8"/>
  <c r="L245" i="8"/>
  <c r="L243" i="8"/>
  <c r="L241" i="8"/>
  <c r="L239" i="8"/>
  <c r="L237" i="8"/>
  <c r="L235" i="8"/>
  <c r="L231" i="8"/>
  <c r="L229" i="8"/>
  <c r="L227" i="8"/>
  <c r="L223" i="8"/>
  <c r="L221" i="8"/>
  <c r="L217" i="8"/>
  <c r="L213" i="8"/>
  <c r="L211" i="8"/>
  <c r="L209" i="8"/>
  <c r="L205" i="8"/>
  <c r="L203" i="8"/>
  <c r="L199" i="8"/>
  <c r="S365" i="8"/>
  <c r="N436" i="11"/>
  <c r="N426" i="11"/>
  <c r="M426" i="11"/>
  <c r="N424" i="11"/>
  <c r="M422" i="11"/>
  <c r="N418" i="11"/>
  <c r="M418" i="11"/>
  <c r="N414" i="11"/>
  <c r="M414" i="11"/>
  <c r="N410" i="11"/>
  <c r="M410" i="11"/>
  <c r="L961" i="11"/>
  <c r="L945" i="11"/>
  <c r="L942" i="11"/>
  <c r="L910" i="11"/>
  <c r="H912" i="22" s="1"/>
  <c r="L843" i="11"/>
  <c r="L835" i="11"/>
  <c r="L934" i="11"/>
  <c r="L902" i="11"/>
  <c r="L837" i="11"/>
  <c r="M1068" i="18"/>
  <c r="L9" i="9"/>
  <c r="L13" i="9"/>
  <c r="L15" i="9"/>
  <c r="L25" i="9"/>
  <c r="M25" i="18"/>
  <c r="L27" i="9"/>
  <c r="M27" i="18"/>
  <c r="L29" i="9"/>
  <c r="L31" i="9"/>
  <c r="M31" i="18"/>
  <c r="L33" i="9"/>
  <c r="L35" i="9"/>
  <c r="L42" i="9"/>
  <c r="L44" i="9"/>
  <c r="L46" i="9"/>
  <c r="L48" i="9"/>
  <c r="L57" i="11"/>
  <c r="L833" i="9"/>
  <c r="L806" i="9"/>
  <c r="L814" i="9"/>
  <c r="I1066" i="11"/>
  <c r="I1081" i="11"/>
  <c r="I1097" i="11"/>
  <c r="I774" i="14"/>
  <c r="I759" i="14"/>
  <c r="I744" i="14"/>
  <c r="I728" i="14"/>
  <c r="I712" i="14"/>
  <c r="I697" i="14"/>
  <c r="L697" i="14" s="1"/>
  <c r="I682" i="14"/>
  <c r="I761" i="18"/>
  <c r="I745" i="18"/>
  <c r="I730" i="18"/>
  <c r="I714" i="18"/>
  <c r="I710" i="18"/>
  <c r="I688" i="18"/>
  <c r="M688" i="18"/>
  <c r="I673" i="18"/>
  <c r="M673" i="18" s="1"/>
  <c r="I77" i="9"/>
  <c r="L72" i="3"/>
  <c r="O337" i="2"/>
  <c r="O250" i="2"/>
  <c r="O217" i="2"/>
  <c r="O188" i="2"/>
  <c r="R188" i="2" s="1"/>
  <c r="C190" i="22" s="1"/>
  <c r="M326" i="5"/>
  <c r="M294" i="5"/>
  <c r="M262" i="5"/>
  <c r="M218" i="5"/>
  <c r="L345" i="3"/>
  <c r="L334" i="3"/>
  <c r="O334" i="3" s="1"/>
  <c r="D336" i="22" s="1"/>
  <c r="L326" i="3"/>
  <c r="L318" i="3"/>
  <c r="L310" i="3"/>
  <c r="L302" i="3"/>
  <c r="O302" i="3" s="1"/>
  <c r="D304" i="22" s="1"/>
  <c r="L294" i="3"/>
  <c r="L286" i="3"/>
  <c r="L278" i="3"/>
  <c r="L270" i="3"/>
  <c r="L262" i="3"/>
  <c r="L254" i="3"/>
  <c r="L246" i="3"/>
  <c r="L239" i="3"/>
  <c r="L231" i="3"/>
  <c r="L223" i="3"/>
  <c r="L215" i="3"/>
  <c r="L198" i="3"/>
  <c r="L100" i="3"/>
  <c r="L88" i="3"/>
  <c r="L771" i="3"/>
  <c r="L752" i="3"/>
  <c r="L737" i="3"/>
  <c r="O737" i="3" s="1"/>
  <c r="D739" i="22" s="1"/>
  <c r="L704" i="3"/>
  <c r="L689" i="3"/>
  <c r="L674" i="3"/>
  <c r="O985" i="2"/>
  <c r="O939" i="2"/>
  <c r="O922" i="2"/>
  <c r="O878" i="2"/>
  <c r="O827" i="2"/>
  <c r="O785" i="2"/>
  <c r="M932" i="5"/>
  <c r="M906" i="5"/>
  <c r="M875" i="5"/>
  <c r="P875" i="5" s="1"/>
  <c r="I877" i="22" s="1"/>
  <c r="I967" i="11"/>
  <c r="L967" i="11" s="1"/>
  <c r="Q440" i="6"/>
  <c r="P440" i="6"/>
  <c r="Q442" i="6"/>
  <c r="P442" i="6"/>
  <c r="Q448" i="6"/>
  <c r="P448" i="6"/>
  <c r="Q452" i="6"/>
  <c r="P452" i="6"/>
  <c r="Q454" i="6"/>
  <c r="P454" i="6"/>
  <c r="Q456" i="6"/>
  <c r="P456" i="6"/>
  <c r="Q458" i="6"/>
  <c r="P458" i="6"/>
  <c r="Q460" i="6"/>
  <c r="P460" i="6"/>
  <c r="Q462" i="6"/>
  <c r="P462" i="6"/>
  <c r="Q464" i="6"/>
  <c r="P464" i="6"/>
  <c r="Q466" i="6"/>
  <c r="P466" i="6"/>
  <c r="Q468" i="6"/>
  <c r="P468" i="6"/>
  <c r="Q470" i="6"/>
  <c r="P470" i="6"/>
  <c r="Q472" i="6"/>
  <c r="P472" i="6"/>
  <c r="P664" i="17"/>
  <c r="K1099" i="17"/>
  <c r="R377" i="18"/>
  <c r="S352" i="14"/>
  <c r="T366" i="14"/>
  <c r="S366" i="14"/>
  <c r="T370" i="14"/>
  <c r="S370" i="14"/>
  <c r="L812" i="9"/>
  <c r="L815" i="9"/>
  <c r="Q360" i="6"/>
  <c r="P360" i="6"/>
  <c r="Q364" i="6"/>
  <c r="P364" i="6"/>
  <c r="N446" i="11"/>
  <c r="M446" i="11"/>
  <c r="N456" i="11"/>
  <c r="M456" i="11"/>
  <c r="N462" i="11"/>
  <c r="M462" i="11"/>
  <c r="N472" i="11"/>
  <c r="M472" i="11"/>
  <c r="N482" i="11"/>
  <c r="M482" i="11"/>
  <c r="Q366" i="6"/>
  <c r="P366" i="6"/>
  <c r="Q368" i="6"/>
  <c r="P368" i="6"/>
  <c r="Q370" i="6"/>
  <c r="P370" i="6"/>
  <c r="Q372" i="6"/>
  <c r="P372" i="6"/>
  <c r="Q434" i="6"/>
  <c r="P434" i="6"/>
  <c r="N452" i="11"/>
  <c r="M452" i="11"/>
  <c r="N466" i="11"/>
  <c r="M466" i="11"/>
  <c r="N470" i="11"/>
  <c r="M470" i="11"/>
  <c r="N474" i="11"/>
  <c r="M474" i="11"/>
  <c r="R352" i="18"/>
  <c r="L138" i="9"/>
  <c r="L161" i="9"/>
  <c r="Q424" i="6"/>
  <c r="P424" i="6"/>
  <c r="K1106" i="7"/>
  <c r="F1060" i="13"/>
  <c r="G1060" i="13" s="1"/>
  <c r="I1060" i="13" s="1"/>
  <c r="I81" i="18"/>
  <c r="M81" i="18" s="1"/>
  <c r="S361" i="18"/>
  <c r="R361" i="18"/>
  <c r="T357" i="14"/>
  <c r="S357" i="14"/>
  <c r="S361" i="14"/>
  <c r="T372" i="14"/>
  <c r="S372" i="14"/>
  <c r="S375" i="14"/>
  <c r="T354" i="14"/>
  <c r="S354" i="14"/>
  <c r="T358" i="14"/>
  <c r="S358" i="14"/>
  <c r="T362" i="14"/>
  <c r="S362" i="14"/>
  <c r="S369" i="14"/>
  <c r="T376" i="14"/>
  <c r="S376" i="14"/>
  <c r="Q362" i="6"/>
  <c r="P362" i="6"/>
  <c r="Q416" i="6"/>
  <c r="P416" i="6"/>
  <c r="Q428" i="6"/>
  <c r="P428" i="6"/>
  <c r="Q430" i="6"/>
  <c r="P430" i="6"/>
  <c r="N442" i="11"/>
  <c r="M442" i="11"/>
  <c r="N444" i="11"/>
  <c r="M444" i="11"/>
  <c r="N458" i="11"/>
  <c r="M458" i="11"/>
  <c r="N464" i="11"/>
  <c r="M464" i="11"/>
  <c r="N476" i="11"/>
  <c r="M476" i="11"/>
  <c r="N484" i="11"/>
  <c r="M484" i="11"/>
  <c r="N488" i="11"/>
  <c r="M488" i="11"/>
  <c r="N490" i="11"/>
  <c r="M490" i="11"/>
  <c r="N460" i="11"/>
  <c r="M460" i="11"/>
  <c r="N480" i="11"/>
  <c r="M480" i="11"/>
  <c r="L169" i="9"/>
  <c r="P1034" i="5"/>
  <c r="I1036" i="22" s="1"/>
  <c r="G9" i="13"/>
  <c r="G10" i="13"/>
  <c r="G25" i="13"/>
  <c r="G26" i="13"/>
  <c r="G41" i="13"/>
  <c r="G42" i="13"/>
  <c r="G57" i="13"/>
  <c r="G58" i="13"/>
  <c r="M1058" i="12"/>
  <c r="I1051" i="18"/>
  <c r="M1051" i="18" s="1"/>
  <c r="M1036" i="17"/>
  <c r="M1023" i="17"/>
  <c r="P1023" i="17" s="1"/>
  <c r="M1019" i="17"/>
  <c r="M1015" i="17"/>
  <c r="P1015" i="17" s="1"/>
  <c r="E1017" i="22" s="1"/>
  <c r="R1008" i="12"/>
  <c r="P999" i="17"/>
  <c r="R999" i="12"/>
  <c r="P998" i="17"/>
  <c r="R995" i="12"/>
  <c r="R990" i="12"/>
  <c r="L492" i="2"/>
  <c r="L1060" i="2"/>
  <c r="I813" i="8"/>
  <c r="I830" i="8"/>
  <c r="O344" i="2"/>
  <c r="I1065" i="11"/>
  <c r="I1072" i="11"/>
  <c r="I1080" i="11"/>
  <c r="I1087" i="11"/>
  <c r="I1095" i="11"/>
  <c r="J349" i="8"/>
  <c r="P1062" i="5"/>
  <c r="I1064" i="22" s="1"/>
  <c r="R1013" i="2"/>
  <c r="C1015" i="22" s="1"/>
  <c r="O6" i="3"/>
  <c r="D8" i="22" s="1"/>
  <c r="N6" i="10"/>
  <c r="U6" i="10" s="1"/>
  <c r="M668" i="3"/>
  <c r="P61" i="5"/>
  <c r="I63" i="22" s="1"/>
  <c r="P53" i="5"/>
  <c r="I55" i="22" s="1"/>
  <c r="P45" i="5"/>
  <c r="I47" i="22" s="1"/>
  <c r="P29" i="5"/>
  <c r="I31" i="22" s="1"/>
  <c r="P346" i="17"/>
  <c r="N1062" i="10"/>
  <c r="R315" i="12"/>
  <c r="R307" i="12"/>
  <c r="R299" i="12"/>
  <c r="R291" i="12"/>
  <c r="R275" i="12"/>
  <c r="R267" i="12"/>
  <c r="R259" i="12"/>
  <c r="E253" i="22"/>
  <c r="R244" i="12"/>
  <c r="R236" i="12"/>
  <c r="R228" i="12"/>
  <c r="R220" i="12"/>
  <c r="E222" i="22" s="1"/>
  <c r="R212" i="12"/>
  <c r="R204" i="12"/>
  <c r="R196" i="12"/>
  <c r="R188" i="12"/>
  <c r="R181" i="12"/>
  <c r="R173" i="12"/>
  <c r="R143" i="12"/>
  <c r="R128" i="12"/>
  <c r="R112" i="12"/>
  <c r="R96" i="12"/>
  <c r="L977" i="11"/>
  <c r="L913" i="11"/>
  <c r="L850" i="11"/>
  <c r="L818" i="11"/>
  <c r="L784" i="11"/>
  <c r="H786" i="22" s="1"/>
  <c r="L969" i="11"/>
  <c r="L905" i="11"/>
  <c r="L845" i="11"/>
  <c r="M53" i="18"/>
  <c r="I821" i="8"/>
  <c r="L821" i="8" s="1"/>
  <c r="I838" i="8"/>
  <c r="I868" i="8"/>
  <c r="I899" i="8"/>
  <c r="I931" i="8"/>
  <c r="L931" i="8" s="1"/>
  <c r="I963" i="8"/>
  <c r="I995" i="8"/>
  <c r="P668" i="2"/>
  <c r="I1068" i="11"/>
  <c r="I1076" i="11"/>
  <c r="L1076" i="11"/>
  <c r="I1083" i="11"/>
  <c r="I1091" i="11"/>
  <c r="L1091" i="11" s="1"/>
  <c r="L86" i="9"/>
  <c r="L90" i="9"/>
  <c r="L94" i="9"/>
  <c r="L104" i="9"/>
  <c r="L114" i="9"/>
  <c r="L118" i="9"/>
  <c r="L122" i="9"/>
  <c r="L128" i="9"/>
  <c r="L136" i="9"/>
  <c r="L142" i="9"/>
  <c r="L144" i="9"/>
  <c r="L155" i="9"/>
  <c r="L159" i="9"/>
  <c r="L165" i="9"/>
  <c r="L172" i="9"/>
  <c r="L176" i="9"/>
  <c r="L182" i="9"/>
  <c r="L126" i="9"/>
  <c r="L134" i="9"/>
  <c r="L139" i="9"/>
  <c r="L145" i="9"/>
  <c r="L148" i="9"/>
  <c r="L152" i="9"/>
  <c r="L156" i="9"/>
  <c r="L160" i="9"/>
  <c r="L168" i="9"/>
  <c r="L175" i="9"/>
  <c r="L181" i="9"/>
  <c r="L190" i="9"/>
  <c r="L202" i="9"/>
  <c r="L224" i="9"/>
  <c r="L244" i="9"/>
  <c r="L255" i="9"/>
  <c r="L269" i="9"/>
  <c r="L277" i="9"/>
  <c r="L285" i="9"/>
  <c r="L295" i="9"/>
  <c r="L309" i="9"/>
  <c r="L319" i="9"/>
  <c r="L327" i="9"/>
  <c r="L331" i="9"/>
  <c r="L339" i="9"/>
  <c r="L343" i="9"/>
  <c r="P1016" i="5"/>
  <c r="I1018" i="22" s="1"/>
  <c r="P1053" i="5"/>
  <c r="I1055" i="22" s="1"/>
  <c r="L1093" i="11"/>
  <c r="N714" i="10"/>
  <c r="L703" i="14"/>
  <c r="M1062" i="18"/>
  <c r="M29" i="18"/>
  <c r="M36" i="18"/>
  <c r="M37" i="18"/>
  <c r="M46" i="18"/>
  <c r="M51" i="18"/>
  <c r="M52" i="18"/>
  <c r="N57" i="10"/>
  <c r="P7" i="5"/>
  <c r="I9" i="22" s="1"/>
  <c r="P9" i="5"/>
  <c r="I11" i="22" s="1"/>
  <c r="P13" i="5"/>
  <c r="I15" i="22" s="1"/>
  <c r="P15" i="5"/>
  <c r="I17" i="22" s="1"/>
  <c r="P17" i="5"/>
  <c r="I19" i="22" s="1"/>
  <c r="P21" i="5"/>
  <c r="I23" i="22" s="1"/>
  <c r="P23" i="5"/>
  <c r="I25" i="22" s="1"/>
  <c r="P25" i="5"/>
  <c r="I27" i="22" s="1"/>
  <c r="L822" i="9"/>
  <c r="P666" i="17"/>
  <c r="P28" i="5"/>
  <c r="I30" i="22" s="1"/>
  <c r="P34" i="5"/>
  <c r="I36" i="22" s="1"/>
  <c r="P42" i="5"/>
  <c r="I44" i="22" s="1"/>
  <c r="P50" i="5"/>
  <c r="I52" i="22" s="1"/>
  <c r="P58" i="5"/>
  <c r="I60" i="22" s="1"/>
  <c r="O741" i="3"/>
  <c r="D743" i="22" s="1"/>
  <c r="O1037" i="3"/>
  <c r="D1039" i="22" s="1"/>
  <c r="O1033" i="3"/>
  <c r="D1035" i="22" s="1"/>
  <c r="O1029" i="3"/>
  <c r="D1031" i="22" s="1"/>
  <c r="L88" i="9"/>
  <c r="L92" i="9"/>
  <c r="L106" i="9"/>
  <c r="L116" i="9"/>
  <c r="L120" i="9"/>
  <c r="L130" i="9"/>
  <c r="L140" i="9"/>
  <c r="L180" i="9"/>
  <c r="L663" i="9"/>
  <c r="L132" i="9"/>
  <c r="L143" i="9"/>
  <c r="L154" i="9"/>
  <c r="L158" i="9"/>
  <c r="L171" i="9"/>
  <c r="L177" i="9"/>
  <c r="L184" i="9"/>
  <c r="L188" i="9"/>
  <c r="L192" i="9"/>
  <c r="L198" i="9"/>
  <c r="L218" i="9"/>
  <c r="L228" i="9"/>
  <c r="L238" i="9"/>
  <c r="L247" i="9"/>
  <c r="L253" i="9"/>
  <c r="L265" i="9"/>
  <c r="L271" i="9"/>
  <c r="L275" i="9"/>
  <c r="L279" i="9"/>
  <c r="L283" i="9"/>
  <c r="L287" i="9"/>
  <c r="L291" i="9"/>
  <c r="L299" i="9"/>
  <c r="L307" i="9"/>
  <c r="L315" i="9"/>
  <c r="L321" i="9"/>
  <c r="L325" i="9"/>
  <c r="L341" i="9"/>
  <c r="F492" i="2"/>
  <c r="I755" i="14"/>
  <c r="I747" i="14"/>
  <c r="I740" i="14"/>
  <c r="I732" i="14"/>
  <c r="I724" i="14"/>
  <c r="I716" i="14"/>
  <c r="I708" i="14"/>
  <c r="I701" i="14"/>
  <c r="L701" i="14" s="1"/>
  <c r="I693" i="14"/>
  <c r="L693" i="14" s="1"/>
  <c r="I686" i="14"/>
  <c r="L686" i="14" s="1"/>
  <c r="I678" i="14"/>
  <c r="L678" i="14"/>
  <c r="I671" i="14"/>
  <c r="L671" i="14" s="1"/>
  <c r="I50" i="14"/>
  <c r="I751" i="18"/>
  <c r="I744" i="18"/>
  <c r="I736" i="18"/>
  <c r="I728" i="18"/>
  <c r="I720" i="18"/>
  <c r="I712" i="18"/>
  <c r="I705" i="18"/>
  <c r="M705" i="18" s="1"/>
  <c r="I697" i="18"/>
  <c r="M697" i="18" s="1"/>
  <c r="I690" i="18"/>
  <c r="M690" i="18" s="1"/>
  <c r="I682" i="18"/>
  <c r="M682" i="18" s="1"/>
  <c r="I675" i="18"/>
  <c r="M675" i="18" s="1"/>
  <c r="I45" i="18"/>
  <c r="M45" i="18" s="1"/>
  <c r="M778" i="17"/>
  <c r="P778" i="17"/>
  <c r="M776" i="17"/>
  <c r="P776" i="17" s="1"/>
  <c r="M774" i="17"/>
  <c r="P774" i="17"/>
  <c r="M772" i="17"/>
  <c r="P772" i="17"/>
  <c r="M770" i="17"/>
  <c r="P770" i="17"/>
  <c r="M769" i="17"/>
  <c r="P769" i="17"/>
  <c r="M767" i="17"/>
  <c r="P767" i="17"/>
  <c r="M765" i="17"/>
  <c r="P765" i="17" s="1"/>
  <c r="M763" i="17"/>
  <c r="P763" i="17"/>
  <c r="M761" i="17"/>
  <c r="P761" i="17" s="1"/>
  <c r="M759" i="17"/>
  <c r="P759" i="17"/>
  <c r="G7" i="13"/>
  <c r="G15" i="13"/>
  <c r="G23" i="13"/>
  <c r="G31" i="13"/>
  <c r="G39" i="13"/>
  <c r="G47" i="13"/>
  <c r="G55" i="13"/>
  <c r="G63" i="13"/>
  <c r="N72" i="10"/>
  <c r="N67" i="10"/>
  <c r="N772" i="10"/>
  <c r="N747" i="10"/>
  <c r="N725" i="10"/>
  <c r="N723" i="10"/>
  <c r="N704" i="10"/>
  <c r="N696" i="10"/>
  <c r="N694" i="10"/>
  <c r="N691" i="10"/>
  <c r="N670" i="10"/>
  <c r="P1058" i="10"/>
  <c r="K1047" i="10"/>
  <c r="N1047" i="10"/>
  <c r="P1047" i="10" s="1"/>
  <c r="L706" i="14"/>
  <c r="L677" i="14"/>
  <c r="N746" i="10"/>
  <c r="N710" i="10"/>
  <c r="N703" i="10"/>
  <c r="N695" i="10"/>
  <c r="M38" i="18"/>
  <c r="P73" i="17"/>
  <c r="O1001" i="2"/>
  <c r="L922" i="3"/>
  <c r="L1071" i="9"/>
  <c r="P75" i="17"/>
  <c r="O1007" i="2"/>
  <c r="R1007" i="2" s="1"/>
  <c r="C1009" i="22" s="1"/>
  <c r="O1003" i="2"/>
  <c r="R1003" i="2" s="1"/>
  <c r="C1005" i="22" s="1"/>
  <c r="R1009" i="12"/>
  <c r="P1008" i="17"/>
  <c r="E1010" i="22" s="1"/>
  <c r="R1007" i="12"/>
  <c r="E1009" i="22" s="1"/>
  <c r="R996" i="12"/>
  <c r="P995" i="17"/>
  <c r="E997" i="22" s="1"/>
  <c r="R994" i="12"/>
  <c r="E996" i="22" s="1"/>
  <c r="R993" i="12"/>
  <c r="P992" i="17"/>
  <c r="L930" i="3"/>
  <c r="O930" i="3" s="1"/>
  <c r="D932" i="22" s="1"/>
  <c r="L1075" i="9"/>
  <c r="I1058" i="18"/>
  <c r="M1058" i="18" s="1"/>
  <c r="K24" i="5"/>
  <c r="L24" i="5" s="1"/>
  <c r="K20" i="5"/>
  <c r="L20" i="5" s="1"/>
  <c r="K16" i="5"/>
  <c r="L16" i="5" s="1"/>
  <c r="K12" i="5"/>
  <c r="L12" i="5" s="1"/>
  <c r="K8" i="5"/>
  <c r="L8" i="5" s="1"/>
  <c r="L18" i="14"/>
  <c r="L17" i="14"/>
  <c r="L13" i="14"/>
  <c r="M1051" i="12"/>
  <c r="R1051" i="12" s="1"/>
  <c r="M1048" i="17"/>
  <c r="P1048" i="17" s="1"/>
  <c r="M1040" i="17"/>
  <c r="P1040" i="17" s="1"/>
  <c r="M1032" i="17"/>
  <c r="P1032" i="17" s="1"/>
  <c r="E1034" i="22" s="1"/>
  <c r="L61" i="14"/>
  <c r="M17" i="18"/>
  <c r="M15" i="18"/>
  <c r="C1060" i="18"/>
  <c r="M9" i="18"/>
  <c r="M24" i="18"/>
  <c r="M26" i="18"/>
  <c r="M30" i="18"/>
  <c r="M34" i="18"/>
  <c r="I57" i="18"/>
  <c r="M57" i="18" s="1"/>
  <c r="L9" i="14"/>
  <c r="M71" i="17"/>
  <c r="P71" i="17" s="1"/>
  <c r="P68" i="17"/>
  <c r="P80" i="17"/>
  <c r="P77" i="17"/>
  <c r="M74" i="17"/>
  <c r="M70" i="17"/>
  <c r="M69" i="17"/>
  <c r="M72" i="17"/>
  <c r="P72" i="17" s="1"/>
  <c r="P81" i="17"/>
  <c r="I1097" i="18"/>
  <c r="I1093" i="18"/>
  <c r="I1089" i="18"/>
  <c r="I1085" i="18"/>
  <c r="I1074" i="18"/>
  <c r="I1066" i="18"/>
  <c r="M1066" i="18" s="1"/>
  <c r="L1096" i="14"/>
  <c r="L1094" i="14"/>
  <c r="I1095" i="14"/>
  <c r="L1095" i="14"/>
  <c r="I1087" i="14"/>
  <c r="I1062" i="14"/>
  <c r="L1098" i="14"/>
  <c r="L1092" i="14"/>
  <c r="L1090" i="14"/>
  <c r="L1089" i="14"/>
  <c r="L1097" i="14"/>
  <c r="F1099" i="14"/>
  <c r="I1095" i="9"/>
  <c r="I1093" i="9"/>
  <c r="I1091" i="9"/>
  <c r="I1089" i="9"/>
  <c r="I1087" i="9"/>
  <c r="I1085" i="9"/>
  <c r="I1083" i="9"/>
  <c r="I1081" i="9"/>
  <c r="I1080" i="9"/>
  <c r="I1078" i="9"/>
  <c r="L1078" i="9" s="1"/>
  <c r="I1076" i="9"/>
  <c r="I1070" i="9"/>
  <c r="I1068" i="9"/>
  <c r="I1066" i="9"/>
  <c r="I1065" i="9"/>
  <c r="I1064" i="9"/>
  <c r="L1064" i="9" s="1"/>
  <c r="I1062" i="9"/>
  <c r="P36" i="5"/>
  <c r="I38" i="22" s="1"/>
  <c r="P48" i="5"/>
  <c r="I50" i="22" s="1"/>
  <c r="P52" i="5"/>
  <c r="I54" i="22" s="1"/>
  <c r="I1062" i="6"/>
  <c r="I1099" i="6" s="1"/>
  <c r="L782" i="8"/>
  <c r="I785" i="8"/>
  <c r="L785" i="8" s="1"/>
  <c r="I791" i="8"/>
  <c r="I799" i="8"/>
  <c r="J349" i="9"/>
  <c r="I851" i="11"/>
  <c r="I867" i="11"/>
  <c r="L867" i="11" s="1"/>
  <c r="I898" i="11"/>
  <c r="L898" i="11" s="1"/>
  <c r="I914" i="11"/>
  <c r="L914" i="11" s="1"/>
  <c r="H916" i="22" s="1"/>
  <c r="I930" i="11"/>
  <c r="L930" i="11" s="1"/>
  <c r="I946" i="11"/>
  <c r="I962" i="11"/>
  <c r="L962" i="11" s="1"/>
  <c r="I978" i="11"/>
  <c r="L978" i="11" s="1"/>
  <c r="I994" i="11"/>
  <c r="O276" i="2"/>
  <c r="O1086" i="2"/>
  <c r="I1063" i="11"/>
  <c r="I1069" i="11"/>
  <c r="I1073" i="11"/>
  <c r="I1077" i="11"/>
  <c r="L1077" i="11" s="1"/>
  <c r="H1079" i="22" s="1"/>
  <c r="I1084" i="11"/>
  <c r="I1088" i="11"/>
  <c r="I1092" i="11"/>
  <c r="I1096" i="11"/>
  <c r="L1096" i="11" s="1"/>
  <c r="I1026" i="22"/>
  <c r="K79" i="10"/>
  <c r="K78" i="10"/>
  <c r="K75" i="10"/>
  <c r="K71" i="10"/>
  <c r="K1057" i="10"/>
  <c r="K1054" i="10"/>
  <c r="K1051" i="10"/>
  <c r="K1049" i="10"/>
  <c r="K1045" i="10"/>
  <c r="K1043" i="10"/>
  <c r="K1041" i="10"/>
  <c r="K1039" i="10"/>
  <c r="K1037" i="10"/>
  <c r="K1035" i="10"/>
  <c r="K1033" i="10"/>
  <c r="K1031" i="10"/>
  <c r="K1029" i="10"/>
  <c r="K1027" i="10"/>
  <c r="K1025" i="10"/>
  <c r="K1022" i="10"/>
  <c r="K1020" i="10"/>
  <c r="K1018" i="10"/>
  <c r="K1016" i="10"/>
  <c r="K1014" i="10"/>
  <c r="I773" i="14"/>
  <c r="I766" i="14"/>
  <c r="I762" i="14"/>
  <c r="I758" i="14"/>
  <c r="I754" i="14"/>
  <c r="I750" i="14"/>
  <c r="I746" i="14"/>
  <c r="I743" i="14"/>
  <c r="I739" i="14"/>
  <c r="I735" i="14"/>
  <c r="I731" i="14"/>
  <c r="I727" i="14"/>
  <c r="I723" i="14"/>
  <c r="I719" i="14"/>
  <c r="I715" i="14"/>
  <c r="I711" i="14"/>
  <c r="I707" i="14"/>
  <c r="I704" i="14"/>
  <c r="I700" i="14"/>
  <c r="I696" i="14"/>
  <c r="I689" i="14"/>
  <c r="I681" i="14"/>
  <c r="L681" i="14"/>
  <c r="I674" i="14"/>
  <c r="I670" i="14"/>
  <c r="I775" i="18"/>
  <c r="M775" i="18"/>
  <c r="I771" i="18"/>
  <c r="I768" i="18"/>
  <c r="I764" i="18"/>
  <c r="I760" i="18"/>
  <c r="I756" i="18"/>
  <c r="I752" i="18"/>
  <c r="I748" i="18"/>
  <c r="I741" i="18"/>
  <c r="I737" i="18"/>
  <c r="I733" i="18"/>
  <c r="I729" i="18"/>
  <c r="I725" i="18"/>
  <c r="I721" i="18"/>
  <c r="I717" i="18"/>
  <c r="I713" i="18"/>
  <c r="I709" i="18"/>
  <c r="I698" i="18"/>
  <c r="I694" i="18"/>
  <c r="I691" i="18"/>
  <c r="I687" i="18"/>
  <c r="I683" i="18"/>
  <c r="I679" i="18"/>
  <c r="I676" i="18"/>
  <c r="I672" i="18"/>
  <c r="L852" i="8"/>
  <c r="L854" i="8"/>
  <c r="L862" i="8"/>
  <c r="L883" i="8"/>
  <c r="L893" i="8"/>
  <c r="L909" i="8"/>
  <c r="L915" i="8"/>
  <c r="L917" i="8"/>
  <c r="L933" i="8"/>
  <c r="L949" i="8"/>
  <c r="L973" i="8"/>
  <c r="L981" i="8"/>
  <c r="L997" i="8"/>
  <c r="L861" i="11"/>
  <c r="L877" i="11"/>
  <c r="H879" i="22" s="1"/>
  <c r="L892" i="11"/>
  <c r="H894" i="22" s="1"/>
  <c r="L908" i="11"/>
  <c r="H910" i="22" s="1"/>
  <c r="L924" i="11"/>
  <c r="H926" i="22" s="1"/>
  <c r="L940" i="11"/>
  <c r="L956" i="11"/>
  <c r="L988" i="11"/>
  <c r="N765" i="10"/>
  <c r="N763" i="10"/>
  <c r="N761" i="10"/>
  <c r="L777" i="14"/>
  <c r="M779" i="18"/>
  <c r="I1091" i="14"/>
  <c r="O342" i="2"/>
  <c r="O275" i="2"/>
  <c r="R275" i="2" s="1"/>
  <c r="O163" i="2"/>
  <c r="O1087" i="2"/>
  <c r="O1085" i="2"/>
  <c r="I1067" i="11"/>
  <c r="I1071" i="11"/>
  <c r="I1075" i="11"/>
  <c r="I1079" i="11"/>
  <c r="I1082" i="11"/>
  <c r="I1086" i="11"/>
  <c r="I1090" i="11"/>
  <c r="I1094" i="11"/>
  <c r="I1098" i="11"/>
  <c r="K81" i="10"/>
  <c r="K76" i="10"/>
  <c r="K73" i="10"/>
  <c r="K68" i="10"/>
  <c r="K1059" i="10"/>
  <c r="K1052" i="10"/>
  <c r="K1050" i="10"/>
  <c r="N1050" i="10" s="1"/>
  <c r="P1050" i="10" s="1"/>
  <c r="K1048" i="10"/>
  <c r="K1046" i="10"/>
  <c r="K1044" i="10"/>
  <c r="K1042" i="10"/>
  <c r="N1042" i="10" s="1"/>
  <c r="P1042" i="10" s="1"/>
  <c r="K1040" i="10"/>
  <c r="K1038" i="10"/>
  <c r="K1036" i="10"/>
  <c r="K1034" i="10"/>
  <c r="N1034" i="10" s="1"/>
  <c r="P1034" i="10" s="1"/>
  <c r="K1032" i="10"/>
  <c r="K1030" i="10"/>
  <c r="K1028" i="10"/>
  <c r="K1026" i="10"/>
  <c r="N1026" i="10" s="1"/>
  <c r="P1026" i="10" s="1"/>
  <c r="K1023" i="10"/>
  <c r="K1021" i="10"/>
  <c r="K1019" i="10"/>
  <c r="K1017" i="10"/>
  <c r="N1017" i="10" s="1"/>
  <c r="P1017" i="10" s="1"/>
  <c r="K1015" i="10"/>
  <c r="I771" i="14"/>
  <c r="I768" i="14"/>
  <c r="I764" i="14"/>
  <c r="I760" i="14"/>
  <c r="I756" i="14"/>
  <c r="I752" i="14"/>
  <c r="I748" i="14"/>
  <c r="I741" i="14"/>
  <c r="I737" i="14"/>
  <c r="I733" i="14"/>
  <c r="I729" i="14"/>
  <c r="I725" i="14"/>
  <c r="I721" i="14"/>
  <c r="I717" i="14"/>
  <c r="I713" i="14"/>
  <c r="I709" i="14"/>
  <c r="I698" i="14"/>
  <c r="L698" i="14" s="1"/>
  <c r="I694" i="14"/>
  <c r="I691" i="14"/>
  <c r="I687" i="14"/>
  <c r="I683" i="14"/>
  <c r="L683" i="14" s="1"/>
  <c r="I679" i="14"/>
  <c r="I676" i="14"/>
  <c r="L676" i="14" s="1"/>
  <c r="I672" i="14"/>
  <c r="I773" i="18"/>
  <c r="I766" i="18"/>
  <c r="I762" i="18"/>
  <c r="I758" i="18"/>
  <c r="I754" i="18"/>
  <c r="I750" i="18"/>
  <c r="I746" i="18"/>
  <c r="I743" i="18"/>
  <c r="I739" i="18"/>
  <c r="I735" i="18"/>
  <c r="I731" i="18"/>
  <c r="I727" i="18"/>
  <c r="I723" i="18"/>
  <c r="I719" i="18"/>
  <c r="I715" i="18"/>
  <c r="I711" i="18"/>
  <c r="I707" i="18"/>
  <c r="I704" i="18"/>
  <c r="I700" i="18"/>
  <c r="I696" i="18"/>
  <c r="I689" i="18"/>
  <c r="M689" i="18" s="1"/>
  <c r="I685" i="18"/>
  <c r="I681" i="18"/>
  <c r="I674" i="18"/>
  <c r="M54" i="18"/>
  <c r="L850" i="8"/>
  <c r="L858" i="8"/>
  <c r="L864" i="8"/>
  <c r="L866" i="8"/>
  <c r="L889" i="8"/>
  <c r="L895" i="8"/>
  <c r="L897" i="8"/>
  <c r="L911" i="8"/>
  <c r="L921" i="8"/>
  <c r="L943" i="8"/>
  <c r="L945" i="8"/>
  <c r="L953" i="8"/>
  <c r="L961" i="8"/>
  <c r="L969" i="8"/>
  <c r="L977" i="8"/>
  <c r="L985" i="8"/>
  <c r="L1009" i="8"/>
  <c r="L786" i="11"/>
  <c r="H788" i="22" s="1"/>
  <c r="L833" i="11"/>
  <c r="L869" i="11"/>
  <c r="H871" i="22" s="1"/>
  <c r="L884" i="11"/>
  <c r="L893" i="11"/>
  <c r="L893" i="6"/>
  <c r="L941" i="11"/>
  <c r="L957" i="11"/>
  <c r="L989" i="11"/>
  <c r="L996" i="11"/>
  <c r="H998" i="22"/>
  <c r="N766" i="10"/>
  <c r="N764" i="10"/>
  <c r="N762" i="10"/>
  <c r="L779" i="14"/>
  <c r="M778" i="18"/>
  <c r="I81" i="14"/>
  <c r="M6" i="12"/>
  <c r="I856" i="8"/>
  <c r="L856" i="8" s="1"/>
  <c r="I860" i="8"/>
  <c r="L860" i="8"/>
  <c r="I872" i="8"/>
  <c r="L872" i="8" s="1"/>
  <c r="I876" i="8"/>
  <c r="L876" i="8" s="1"/>
  <c r="I887" i="8"/>
  <c r="L887" i="8" s="1"/>
  <c r="I891" i="8"/>
  <c r="L891" i="8" s="1"/>
  <c r="I903" i="8"/>
  <c r="L903" i="8" s="1"/>
  <c r="I907" i="8"/>
  <c r="L907" i="8" s="1"/>
  <c r="I919" i="8"/>
  <c r="L919" i="8" s="1"/>
  <c r="I923" i="8"/>
  <c r="L923" i="8" s="1"/>
  <c r="I935" i="8"/>
  <c r="L935" i="8" s="1"/>
  <c r="I939" i="8"/>
  <c r="L939" i="8" s="1"/>
  <c r="I951" i="8"/>
  <c r="L951" i="8" s="1"/>
  <c r="I955" i="8"/>
  <c r="L955" i="8" s="1"/>
  <c r="I967" i="8"/>
  <c r="L967" i="8" s="1"/>
  <c r="I971" i="8"/>
  <c r="L971" i="8" s="1"/>
  <c r="I983" i="8"/>
  <c r="L983" i="8" s="1"/>
  <c r="I987" i="8"/>
  <c r="L987" i="8" s="1"/>
  <c r="I999" i="8"/>
  <c r="L999" i="8" s="1"/>
  <c r="L999" i="6"/>
  <c r="I1003" i="8"/>
  <c r="L1003" i="8" s="1"/>
  <c r="F1060" i="3"/>
  <c r="I48" i="14"/>
  <c r="O1005" i="2"/>
  <c r="L926" i="3"/>
  <c r="F344" i="18"/>
  <c r="G344" i="18" s="1"/>
  <c r="R464" i="8"/>
  <c r="S487" i="8"/>
  <c r="R487" i="8"/>
  <c r="S471" i="8"/>
  <c r="Q471" i="8"/>
  <c r="R471" i="8"/>
  <c r="S403" i="8"/>
  <c r="R403" i="8"/>
  <c r="Q403" i="8"/>
  <c r="Q405" i="8"/>
  <c r="R439" i="8"/>
  <c r="Q463" i="8"/>
  <c r="R479" i="8"/>
  <c r="S411" i="8"/>
  <c r="P58" i="17"/>
  <c r="R257" i="12"/>
  <c r="R249" i="12"/>
  <c r="R224" i="12"/>
  <c r="E226" i="22" s="1"/>
  <c r="R141" i="12"/>
  <c r="R137" i="12"/>
  <c r="R206" i="12"/>
  <c r="E208" i="22" s="1"/>
  <c r="R175" i="12"/>
  <c r="R160" i="12"/>
  <c r="R110" i="12"/>
  <c r="E112" i="22" s="1"/>
  <c r="L772" i="6"/>
  <c r="H774" i="22" s="1"/>
  <c r="P217" i="5"/>
  <c r="I219" i="22" s="1"/>
  <c r="P343" i="5"/>
  <c r="I345" i="22" s="1"/>
  <c r="P324" i="5"/>
  <c r="I326" i="22" s="1"/>
  <c r="P330" i="5"/>
  <c r="I332" i="22" s="1"/>
  <c r="I71" i="6"/>
  <c r="I75" i="6"/>
  <c r="I79" i="6"/>
  <c r="I69" i="6"/>
  <c r="I73" i="6"/>
  <c r="I77" i="6"/>
  <c r="L77" i="6" s="1"/>
  <c r="H79" i="22" s="1"/>
  <c r="I81" i="6"/>
  <c r="O760" i="3"/>
  <c r="D762" i="22" s="1"/>
  <c r="N743" i="10"/>
  <c r="L310" i="9"/>
  <c r="L300" i="9"/>
  <c r="N683" i="10"/>
  <c r="N729" i="10"/>
  <c r="N775" i="10"/>
  <c r="N70" i="10"/>
  <c r="N330" i="10"/>
  <c r="P783" i="5"/>
  <c r="I785" i="22"/>
  <c r="P47" i="5"/>
  <c r="I49" i="22" s="1"/>
  <c r="P31" i="5"/>
  <c r="I33" i="22" s="1"/>
  <c r="I68" i="6"/>
  <c r="I70" i="6"/>
  <c r="I72" i="6"/>
  <c r="I74" i="6"/>
  <c r="I76" i="6"/>
  <c r="I78" i="6"/>
  <c r="I80" i="6"/>
  <c r="G82" i="6"/>
  <c r="H82" i="6" s="1"/>
  <c r="O328" i="3"/>
  <c r="D330" i="22" s="1"/>
  <c r="R361" i="8"/>
  <c r="L754" i="6"/>
  <c r="P275" i="5"/>
  <c r="I277" i="22" s="1"/>
  <c r="P277" i="5"/>
  <c r="I279" i="22" s="1"/>
  <c r="P295" i="5"/>
  <c r="I297" i="22" s="1"/>
  <c r="Q438" i="8"/>
  <c r="Q406" i="8"/>
  <c r="R1006" i="12"/>
  <c r="M70" i="18"/>
  <c r="L141" i="8"/>
  <c r="L125" i="8"/>
  <c r="L117" i="8"/>
  <c r="L109" i="8"/>
  <c r="L93" i="8"/>
  <c r="L85" i="8"/>
  <c r="M663" i="18"/>
  <c r="M105" i="18"/>
  <c r="M130" i="18"/>
  <c r="M133" i="18"/>
  <c r="M293" i="18"/>
  <c r="N492" i="17"/>
  <c r="S1084" i="17"/>
  <c r="N1099" i="17"/>
  <c r="S1099" i="17" s="1"/>
  <c r="P1084" i="17"/>
  <c r="P67" i="17"/>
  <c r="N668" i="17"/>
  <c r="P109" i="17"/>
  <c r="R285" i="12"/>
  <c r="R198" i="12"/>
  <c r="E200" i="22" s="1"/>
  <c r="R269" i="12"/>
  <c r="R992" i="12"/>
  <c r="R321" i="12"/>
  <c r="R325" i="12"/>
  <c r="R329" i="12"/>
  <c r="M42" i="18"/>
  <c r="M1053" i="18"/>
  <c r="M76" i="18"/>
  <c r="M10" i="18"/>
  <c r="M18" i="18"/>
  <c r="M22" i="18"/>
  <c r="M203" i="18"/>
  <c r="T355" i="14"/>
  <c r="L132" i="14"/>
  <c r="L1064" i="8"/>
  <c r="R440" i="8"/>
  <c r="S426" i="8"/>
  <c r="R482" i="8"/>
  <c r="R375" i="8"/>
  <c r="R405" i="8"/>
  <c r="Q439" i="8"/>
  <c r="Q487" i="8"/>
  <c r="R421" i="8"/>
  <c r="S458" i="8"/>
  <c r="Q458" i="8"/>
  <c r="S387" i="8"/>
  <c r="Q387" i="8"/>
  <c r="L1005" i="8"/>
  <c r="L870" i="8"/>
  <c r="L937" i="8"/>
  <c r="L795" i="8"/>
  <c r="L1070" i="8"/>
  <c r="L1068" i="8"/>
  <c r="L913" i="8"/>
  <c r="L901" i="8"/>
  <c r="L885" i="8"/>
  <c r="L826" i="8"/>
  <c r="R369" i="8"/>
  <c r="R402" i="8"/>
  <c r="L837" i="8"/>
  <c r="L153" i="8"/>
  <c r="L149" i="8"/>
  <c r="L143" i="8"/>
  <c r="L139" i="8"/>
  <c r="L135" i="8"/>
  <c r="L127" i="8"/>
  <c r="L123" i="8"/>
  <c r="L119" i="8"/>
  <c r="L111" i="8"/>
  <c r="L107" i="8"/>
  <c r="L103" i="8"/>
  <c r="L845" i="8"/>
  <c r="L979" i="8"/>
  <c r="L941" i="8"/>
  <c r="L927" i="8"/>
  <c r="N412" i="11"/>
  <c r="N420" i="11"/>
  <c r="N438" i="11"/>
  <c r="N676" i="10"/>
  <c r="N702" i="10"/>
  <c r="N709" i="10"/>
  <c r="N745" i="10"/>
  <c r="N774" i="10"/>
  <c r="N1053" i="10"/>
  <c r="P1053" i="10" s="1"/>
  <c r="L1099" i="10"/>
  <c r="N274" i="10"/>
  <c r="N680" i="10"/>
  <c r="N684" i="10"/>
  <c r="N740" i="10"/>
  <c r="O668" i="7"/>
  <c r="Q1049" i="7"/>
  <c r="G1051" i="22" s="1"/>
  <c r="Q1045" i="7"/>
  <c r="G1047" i="22" s="1"/>
  <c r="Q1041" i="7"/>
  <c r="G1043" i="22" s="1"/>
  <c r="Q1033" i="7"/>
  <c r="G1035" i="22" s="1"/>
  <c r="Q1029" i="7"/>
  <c r="G1031" i="22" s="1"/>
  <c r="Q1025" i="7"/>
  <c r="G1027" i="22" s="1"/>
  <c r="Q1017" i="7"/>
  <c r="G1019" i="22" s="1"/>
  <c r="Q1013" i="7"/>
  <c r="G1015" i="22" s="1"/>
  <c r="L222" i="9"/>
  <c r="L71" i="9"/>
  <c r="L75" i="9"/>
  <c r="L211" i="9"/>
  <c r="L113" i="9"/>
  <c r="L95" i="9"/>
  <c r="L147" i="9"/>
  <c r="P297" i="5"/>
  <c r="I299" i="22" s="1"/>
  <c r="I961" i="22"/>
  <c r="P955" i="5"/>
  <c r="I957" i="22" s="1"/>
  <c r="P943" i="5"/>
  <c r="I945" i="22" s="1"/>
  <c r="P929" i="5"/>
  <c r="I931" i="22" s="1"/>
  <c r="P921" i="5"/>
  <c r="I923" i="22" s="1"/>
  <c r="P793" i="5"/>
  <c r="I795" i="22" s="1"/>
  <c r="P1059" i="5"/>
  <c r="I1061" i="22" s="1"/>
  <c r="P1052" i="5"/>
  <c r="I1054" i="22" s="1"/>
  <c r="P1035" i="5"/>
  <c r="I1037" i="22" s="1"/>
  <c r="P1027" i="5"/>
  <c r="I1029" i="22" s="1"/>
  <c r="P1019" i="5"/>
  <c r="I1021" i="22" s="1"/>
  <c r="P833" i="5"/>
  <c r="I835" i="22" s="1"/>
  <c r="P1057" i="5"/>
  <c r="I1059" i="22" s="1"/>
  <c r="P1049" i="5"/>
  <c r="I1051" i="22" s="1"/>
  <c r="P167" i="5"/>
  <c r="I169" i="22" s="1"/>
  <c r="P183" i="5"/>
  <c r="I185" i="22" s="1"/>
  <c r="P199" i="5"/>
  <c r="I201" i="22" s="1"/>
  <c r="P207" i="5"/>
  <c r="I209" i="22" s="1"/>
  <c r="P299" i="5"/>
  <c r="I301" i="22" s="1"/>
  <c r="P301" i="5"/>
  <c r="I303" i="22" s="1"/>
  <c r="P317" i="5"/>
  <c r="I319" i="22" s="1"/>
  <c r="P840" i="5"/>
  <c r="I842" i="22" s="1"/>
  <c r="P867" i="5"/>
  <c r="I869" i="22" s="1"/>
  <c r="P910" i="5"/>
  <c r="I912" i="22" s="1"/>
  <c r="P1037" i="5"/>
  <c r="I1039" i="22"/>
  <c r="P51" i="5"/>
  <c r="I53" i="22" s="1"/>
  <c r="K1060" i="5"/>
  <c r="L1060" i="5" s="1"/>
  <c r="P1074" i="5"/>
  <c r="I1076" i="22" s="1"/>
  <c r="P1085" i="5"/>
  <c r="I1087" i="22" s="1"/>
  <c r="P253" i="5"/>
  <c r="I255" i="22" s="1"/>
  <c r="P265" i="5"/>
  <c r="I267" i="22" s="1"/>
  <c r="P271" i="5"/>
  <c r="I273" i="22" s="1"/>
  <c r="P1071" i="5"/>
  <c r="I1073" i="22" s="1"/>
  <c r="P1064" i="5"/>
  <c r="I1066" i="22" s="1"/>
  <c r="P1065" i="5"/>
  <c r="I1067" i="22" s="1"/>
  <c r="P1068" i="5"/>
  <c r="I1070" i="22" s="1"/>
  <c r="P1072" i="5"/>
  <c r="I1074" i="22" s="1"/>
  <c r="P1080" i="5"/>
  <c r="I1082" i="22" s="1"/>
  <c r="P1082" i="5"/>
  <c r="I1084" i="22" s="1"/>
  <c r="P1083" i="5"/>
  <c r="I1085" i="22" s="1"/>
  <c r="P1087" i="5"/>
  <c r="I1089" i="22" s="1"/>
  <c r="P1089" i="5"/>
  <c r="I1091" i="22" s="1"/>
  <c r="P1091" i="5"/>
  <c r="I1093" i="22" s="1"/>
  <c r="P1094" i="5"/>
  <c r="I1096" i="22" s="1"/>
  <c r="P1095" i="5"/>
  <c r="I1097" i="22" s="1"/>
  <c r="P1097" i="5"/>
  <c r="I1099" i="22" s="1"/>
  <c r="P1098" i="5"/>
  <c r="I1100" i="22" s="1"/>
  <c r="P203" i="5"/>
  <c r="I205" i="22" s="1"/>
  <c r="P321" i="5"/>
  <c r="I323" i="22" s="1"/>
  <c r="P874" i="5"/>
  <c r="I876" i="22" s="1"/>
  <c r="P870" i="5"/>
  <c r="I872" i="22" s="1"/>
  <c r="P866" i="5"/>
  <c r="I868" i="22" s="1"/>
  <c r="P862" i="5"/>
  <c r="I864" i="22" s="1"/>
  <c r="P858" i="5"/>
  <c r="I860" i="22" s="1"/>
  <c r="P854" i="5"/>
  <c r="I856" i="22" s="1"/>
  <c r="P850" i="5"/>
  <c r="I852" i="22" s="1"/>
  <c r="P846" i="5"/>
  <c r="I848" i="22" s="1"/>
  <c r="P843" i="5"/>
  <c r="I845" i="22" s="1"/>
  <c r="P839" i="5"/>
  <c r="I841" i="22" s="1"/>
  <c r="P835" i="5"/>
  <c r="I837" i="22" s="1"/>
  <c r="P831" i="5"/>
  <c r="I833" i="22" s="1"/>
  <c r="P827" i="5"/>
  <c r="I829" i="22" s="1"/>
  <c r="P822" i="5"/>
  <c r="I824" i="22" s="1"/>
  <c r="P814" i="5"/>
  <c r="I816" i="22" s="1"/>
  <c r="P810" i="5"/>
  <c r="I812" i="22" s="1"/>
  <c r="P806" i="5"/>
  <c r="I808" i="22" s="1"/>
  <c r="P803" i="5"/>
  <c r="I805" i="22" s="1"/>
  <c r="P799" i="5"/>
  <c r="I801" i="22" s="1"/>
  <c r="P795" i="5"/>
  <c r="I797" i="22" s="1"/>
  <c r="P791" i="5"/>
  <c r="I793" i="22" s="1"/>
  <c r="P787" i="5"/>
  <c r="I789" i="22" s="1"/>
  <c r="P962" i="5"/>
  <c r="I964" i="22" s="1"/>
  <c r="P960" i="5"/>
  <c r="I962" i="22" s="1"/>
  <c r="P958" i="5"/>
  <c r="I960" i="22" s="1"/>
  <c r="P956" i="5"/>
  <c r="I958" i="22" s="1"/>
  <c r="P954" i="5"/>
  <c r="I956" i="22" s="1"/>
  <c r="P952" i="5"/>
  <c r="I954" i="22" s="1"/>
  <c r="P950" i="5"/>
  <c r="I952" i="22" s="1"/>
  <c r="P948" i="5"/>
  <c r="I950" i="22" s="1"/>
  <c r="P946" i="5"/>
  <c r="I948" i="22" s="1"/>
  <c r="P944" i="5"/>
  <c r="I946" i="22" s="1"/>
  <c r="P942" i="5"/>
  <c r="I944" i="22" s="1"/>
  <c r="P939" i="5"/>
  <c r="I941" i="22" s="1"/>
  <c r="P935" i="5"/>
  <c r="I937" i="22" s="1"/>
  <c r="P931" i="5"/>
  <c r="I933" i="22" s="1"/>
  <c r="P927" i="5"/>
  <c r="I929" i="22" s="1"/>
  <c r="P923" i="5"/>
  <c r="I925" i="22" s="1"/>
  <c r="P919" i="5"/>
  <c r="I921" i="22" s="1"/>
  <c r="P915" i="5"/>
  <c r="I917" i="22" s="1"/>
  <c r="P911" i="5"/>
  <c r="I913" i="22" s="1"/>
  <c r="P907" i="5"/>
  <c r="I909" i="22" s="1"/>
  <c r="P899" i="5"/>
  <c r="I901" i="22" s="1"/>
  <c r="P891" i="5"/>
  <c r="I893" i="22" s="1"/>
  <c r="P883" i="5"/>
  <c r="I885" i="22" s="1"/>
  <c r="P876" i="5"/>
  <c r="I878" i="22" s="1"/>
  <c r="P868" i="5"/>
  <c r="I870" i="22" s="1"/>
  <c r="P860" i="5"/>
  <c r="I862" i="22" s="1"/>
  <c r="P852" i="5"/>
  <c r="I854" i="22" s="1"/>
  <c r="P845" i="5"/>
  <c r="I847" i="22" s="1"/>
  <c r="P837" i="5"/>
  <c r="I839" i="22" s="1"/>
  <c r="P797" i="5"/>
  <c r="I799" i="22" s="1"/>
  <c r="P789" i="5"/>
  <c r="I791" i="22" s="1"/>
  <c r="M671" i="5"/>
  <c r="J1099" i="6"/>
  <c r="L1082" i="6"/>
  <c r="L749" i="6"/>
  <c r="L681" i="6"/>
  <c r="L685" i="6"/>
  <c r="H687" i="22" s="1"/>
  <c r="L689" i="6"/>
  <c r="L696" i="6"/>
  <c r="L813" i="6"/>
  <c r="L821" i="6"/>
  <c r="L838" i="6"/>
  <c r="L901" i="6"/>
  <c r="L909" i="6"/>
  <c r="L917" i="6"/>
  <c r="H919" i="22" s="1"/>
  <c r="L925" i="6"/>
  <c r="L933" i="6"/>
  <c r="H935" i="22" s="1"/>
  <c r="L941" i="6"/>
  <c r="L949" i="6"/>
  <c r="L957" i="6"/>
  <c r="L965" i="6"/>
  <c r="L973" i="6"/>
  <c r="L981" i="6"/>
  <c r="L989" i="6"/>
  <c r="L997" i="6"/>
  <c r="L1005" i="6"/>
  <c r="L678" i="6"/>
  <c r="L686" i="6"/>
  <c r="L707" i="6"/>
  <c r="L721" i="6"/>
  <c r="L120" i="6"/>
  <c r="L198" i="6"/>
  <c r="L202" i="6"/>
  <c r="L234" i="6"/>
  <c r="L252" i="6"/>
  <c r="L268" i="6"/>
  <c r="L284" i="6"/>
  <c r="L306" i="6"/>
  <c r="H308" i="22" s="1"/>
  <c r="L322" i="6"/>
  <c r="L336" i="6"/>
  <c r="L695" i="6"/>
  <c r="L765" i="6"/>
  <c r="O771" i="3"/>
  <c r="D773" i="22" s="1"/>
  <c r="O68" i="3"/>
  <c r="D70" i="22" s="1"/>
  <c r="O81" i="3"/>
  <c r="D83" i="22" s="1"/>
  <c r="O264" i="3"/>
  <c r="D266" i="22" s="1"/>
  <c r="O255" i="3"/>
  <c r="D257" i="22" s="1"/>
  <c r="O319" i="3"/>
  <c r="D321" i="22" s="1"/>
  <c r="O849" i="3"/>
  <c r="D851" i="22" s="1"/>
  <c r="O857" i="3"/>
  <c r="D859" i="22" s="1"/>
  <c r="O865" i="3"/>
  <c r="D867" i="22" s="1"/>
  <c r="O873" i="3"/>
  <c r="D875" i="22" s="1"/>
  <c r="O880" i="3"/>
  <c r="D882" i="22" s="1"/>
  <c r="O888" i="3"/>
  <c r="D890" i="22" s="1"/>
  <c r="O896" i="3"/>
  <c r="D898" i="22" s="1"/>
  <c r="O904" i="3"/>
  <c r="D906" i="22" s="1"/>
  <c r="O913" i="3"/>
  <c r="D915" i="22" s="1"/>
  <c r="O921" i="3"/>
  <c r="D923" i="22"/>
  <c r="O928" i="3"/>
  <c r="D930" i="22" s="1"/>
  <c r="O134" i="3"/>
  <c r="D136" i="22" s="1"/>
  <c r="O662" i="3"/>
  <c r="D664" i="22" s="1"/>
  <c r="O146" i="3"/>
  <c r="D148" i="22" s="1"/>
  <c r="O188" i="3"/>
  <c r="D190" i="22" s="1"/>
  <c r="M780" i="3"/>
  <c r="O233" i="3"/>
  <c r="D235" i="22" s="1"/>
  <c r="O296" i="3"/>
  <c r="D298" i="22"/>
  <c r="M1011" i="3"/>
  <c r="O88" i="3"/>
  <c r="D90" i="22" s="1"/>
  <c r="O100" i="3"/>
  <c r="D102" i="22" s="1"/>
  <c r="O198" i="3"/>
  <c r="D200" i="22" s="1"/>
  <c r="O215" i="3"/>
  <c r="D217" i="22" s="1"/>
  <c r="O223" i="3"/>
  <c r="D225" i="22" s="1"/>
  <c r="O231" i="3"/>
  <c r="D233" i="22" s="1"/>
  <c r="O246" i="3"/>
  <c r="D248" i="22" s="1"/>
  <c r="O254" i="3"/>
  <c r="D256" i="22" s="1"/>
  <c r="O262" i="3"/>
  <c r="D264" i="22" s="1"/>
  <c r="O270" i="3"/>
  <c r="D272" i="22"/>
  <c r="O278" i="3"/>
  <c r="D280" i="22" s="1"/>
  <c r="O286" i="3"/>
  <c r="D288" i="22" s="1"/>
  <c r="O294" i="3"/>
  <c r="D296" i="22" s="1"/>
  <c r="O310" i="3"/>
  <c r="D312" i="22" s="1"/>
  <c r="O318" i="3"/>
  <c r="D320" i="22" s="1"/>
  <c r="O326" i="3"/>
  <c r="D328" i="22" s="1"/>
  <c r="O345" i="3"/>
  <c r="D347" i="22" s="1"/>
  <c r="R992" i="2"/>
  <c r="C994" i="22" s="1"/>
  <c r="R1000" i="2"/>
  <c r="C1002" i="22" s="1"/>
  <c r="R107" i="2"/>
  <c r="C109" i="22" s="1"/>
  <c r="R161" i="2"/>
  <c r="C163" i="22" s="1"/>
  <c r="R286" i="2"/>
  <c r="C288" i="22" s="1"/>
  <c r="R789" i="2"/>
  <c r="C791" i="22" s="1"/>
  <c r="R797" i="2"/>
  <c r="C799" i="22" s="1"/>
  <c r="R828" i="2"/>
  <c r="C830" i="22" s="1"/>
  <c r="R882" i="2"/>
  <c r="C884" i="22" s="1"/>
  <c r="R890" i="2"/>
  <c r="C892" i="22" s="1"/>
  <c r="R898" i="2"/>
  <c r="C900" i="22" s="1"/>
  <c r="R906" i="2"/>
  <c r="C908" i="22" s="1"/>
  <c r="R914" i="2"/>
  <c r="C916" i="22" s="1"/>
  <c r="R300" i="2"/>
  <c r="C302" i="22" s="1"/>
  <c r="R308" i="2"/>
  <c r="C310" i="22" s="1"/>
  <c r="R316" i="2"/>
  <c r="C318" i="22" s="1"/>
  <c r="R324" i="2"/>
  <c r="C326" i="22" s="1"/>
  <c r="R332" i="2"/>
  <c r="C334" i="22" s="1"/>
  <c r="R340" i="2"/>
  <c r="C342" i="22" s="1"/>
  <c r="R933" i="2"/>
  <c r="C935" i="22" s="1"/>
  <c r="R937" i="2"/>
  <c r="C939" i="22" s="1"/>
  <c r="R941" i="2"/>
  <c r="C943" i="22" s="1"/>
  <c r="R987" i="2"/>
  <c r="C989" i="22" s="1"/>
  <c r="R991" i="2"/>
  <c r="C993" i="22" s="1"/>
  <c r="R995" i="2"/>
  <c r="C997" i="22" s="1"/>
  <c r="R819" i="2"/>
  <c r="C821" i="22" s="1"/>
  <c r="R858" i="2"/>
  <c r="C860" i="22" s="1"/>
  <c r="P107" i="17"/>
  <c r="P1004" i="17"/>
  <c r="P157" i="17"/>
  <c r="P141" i="17"/>
  <c r="P137" i="17"/>
  <c r="P125" i="17"/>
  <c r="P105" i="17"/>
  <c r="R319" i="12"/>
  <c r="E321" i="22" s="1"/>
  <c r="R323" i="12"/>
  <c r="O331" i="3"/>
  <c r="D333" i="22" s="1"/>
  <c r="R335" i="12"/>
  <c r="R339" i="12"/>
  <c r="R664" i="12"/>
  <c r="R509" i="12"/>
  <c r="R513" i="12"/>
  <c r="M695" i="18"/>
  <c r="M684" i="18"/>
  <c r="S365" i="14"/>
  <c r="L675" i="14"/>
  <c r="R406" i="8"/>
  <c r="S406" i="8"/>
  <c r="R426" i="8"/>
  <c r="Q426" i="8"/>
  <c r="S361" i="8"/>
  <c r="Q361" i="8"/>
  <c r="R427" i="8"/>
  <c r="R370" i="8"/>
  <c r="R365" i="8"/>
  <c r="R438" i="8"/>
  <c r="S438" i="8"/>
  <c r="S432" i="8"/>
  <c r="Q432" i="8"/>
  <c r="R428" i="8"/>
  <c r="S402" i="8"/>
  <c r="Q402" i="8"/>
  <c r="R450" i="8"/>
  <c r="S450" i="8"/>
  <c r="R371" i="8"/>
  <c r="Q371" i="8"/>
  <c r="Q372" i="8"/>
  <c r="S372" i="8"/>
  <c r="L793" i="8"/>
  <c r="L1071" i="8"/>
  <c r="L1067" i="8"/>
  <c r="L797" i="8"/>
  <c r="L130" i="8"/>
  <c r="L848" i="11"/>
  <c r="N1097" i="7"/>
  <c r="N1093" i="7"/>
  <c r="N1089" i="7"/>
  <c r="N1085" i="7"/>
  <c r="Q1085" i="7" s="1"/>
  <c r="G1087" i="22" s="1"/>
  <c r="N1081" i="7"/>
  <c r="N1095" i="7"/>
  <c r="Q1095" i="7" s="1"/>
  <c r="G1097" i="22" s="1"/>
  <c r="N1091" i="7"/>
  <c r="N1087" i="7"/>
  <c r="N1083" i="7"/>
  <c r="N1065" i="7"/>
  <c r="Q1065" i="7" s="1"/>
  <c r="G1067" i="22" s="1"/>
  <c r="L832" i="9"/>
  <c r="P279" i="5"/>
  <c r="I281" i="22" s="1"/>
  <c r="P210" i="5"/>
  <c r="I212" i="22" s="1"/>
  <c r="P254" i="5"/>
  <c r="I256" i="22"/>
  <c r="P286" i="5"/>
  <c r="I288" i="22" s="1"/>
  <c r="P302" i="5"/>
  <c r="I304" i="22" s="1"/>
  <c r="P334" i="5"/>
  <c r="I336" i="22" s="1"/>
  <c r="P1036" i="5"/>
  <c r="I1038" i="22" s="1"/>
  <c r="L704" i="6"/>
  <c r="P444" i="6"/>
  <c r="Q450" i="6"/>
  <c r="O814" i="3"/>
  <c r="D816" i="22" s="1"/>
  <c r="O816" i="3"/>
  <c r="D818" i="22" s="1"/>
  <c r="O818" i="3"/>
  <c r="D820" i="22" s="1"/>
  <c r="O822" i="3"/>
  <c r="D824" i="22" s="1"/>
  <c r="O825" i="3"/>
  <c r="D827" i="22" s="1"/>
  <c r="O827" i="3"/>
  <c r="D829" i="22" s="1"/>
  <c r="O831" i="3"/>
  <c r="D833" i="22" s="1"/>
  <c r="O833" i="3"/>
  <c r="D835" i="22" s="1"/>
  <c r="O835" i="3"/>
  <c r="D837" i="22" s="1"/>
  <c r="O839" i="3"/>
  <c r="D841" i="22" s="1"/>
  <c r="O841" i="3"/>
  <c r="D843" i="22" s="1"/>
  <c r="O843" i="3"/>
  <c r="D845" i="22" s="1"/>
  <c r="O879" i="3"/>
  <c r="D881" i="22" s="1"/>
  <c r="O881" i="3"/>
  <c r="D883" i="22" s="1"/>
  <c r="O883" i="3"/>
  <c r="D885" i="22" s="1"/>
  <c r="O887" i="3"/>
  <c r="D889" i="22" s="1"/>
  <c r="O889" i="3"/>
  <c r="D891" i="22" s="1"/>
  <c r="O891" i="3"/>
  <c r="D893" i="22" s="1"/>
  <c r="O895" i="3"/>
  <c r="D897" i="22" s="1"/>
  <c r="O897" i="3"/>
  <c r="D899" i="22" s="1"/>
  <c r="O899" i="3"/>
  <c r="D901" i="22" s="1"/>
  <c r="O903" i="3"/>
  <c r="D905" i="22" s="1"/>
  <c r="O905" i="3"/>
  <c r="D907" i="22" s="1"/>
  <c r="O907" i="3"/>
  <c r="D909" i="22" s="1"/>
  <c r="O912" i="3"/>
  <c r="D914" i="22" s="1"/>
  <c r="O914" i="3"/>
  <c r="D916" i="22" s="1"/>
  <c r="O916" i="3"/>
  <c r="D918" i="22" s="1"/>
  <c r="O920" i="3"/>
  <c r="D922" i="22" s="1"/>
  <c r="M117" i="18"/>
  <c r="M121" i="18"/>
  <c r="Q1059" i="7"/>
  <c r="G1061" i="22" s="1"/>
  <c r="Q1057" i="7"/>
  <c r="G1059" i="22" s="1"/>
  <c r="Q1054" i="7"/>
  <c r="G1056" i="22" s="1"/>
  <c r="L111" i="9"/>
  <c r="L101" i="9"/>
  <c r="L85" i="9"/>
  <c r="L252" i="9"/>
  <c r="L675" i="6"/>
  <c r="L701" i="6"/>
  <c r="L705" i="6"/>
  <c r="L724" i="6"/>
  <c r="L736" i="6"/>
  <c r="R957" i="2"/>
  <c r="C959" i="22" s="1"/>
  <c r="R965" i="2"/>
  <c r="C967" i="22" s="1"/>
  <c r="R973" i="2"/>
  <c r="C975" i="22" s="1"/>
  <c r="R342" i="2"/>
  <c r="R99" i="2"/>
  <c r="C101" i="22" s="1"/>
  <c r="R119" i="2"/>
  <c r="C121" i="22" s="1"/>
  <c r="R157" i="2"/>
  <c r="C159" i="22" s="1"/>
  <c r="R194" i="2"/>
  <c r="C196" i="22" s="1"/>
  <c r="R208" i="2"/>
  <c r="C210" i="22" s="1"/>
  <c r="R216" i="2"/>
  <c r="C218" i="22" s="1"/>
  <c r="R224" i="2"/>
  <c r="C226" i="22" s="1"/>
  <c r="R242" i="2"/>
  <c r="C244" i="22" s="1"/>
  <c r="R251" i="2"/>
  <c r="C253" i="22" s="1"/>
  <c r="R263" i="2"/>
  <c r="C265" i="22" s="1"/>
  <c r="R271" i="2"/>
  <c r="C273" i="22" s="1"/>
  <c r="R282" i="2"/>
  <c r="C284" i="22"/>
  <c r="R290" i="2"/>
  <c r="C292" i="22" s="1"/>
  <c r="P82" i="2"/>
  <c r="P1011" i="2"/>
  <c r="R163" i="2"/>
  <c r="R798" i="2"/>
  <c r="C800" i="22" s="1"/>
  <c r="R864" i="2"/>
  <c r="C866" i="22" s="1"/>
  <c r="R907" i="2"/>
  <c r="C909" i="22" s="1"/>
  <c r="R921" i="2"/>
  <c r="C923" i="22" s="1"/>
  <c r="R947" i="2"/>
  <c r="C949" i="22" s="1"/>
  <c r="R993" i="2"/>
  <c r="C995" i="22" s="1"/>
  <c r="R85" i="2"/>
  <c r="C87" i="22" s="1"/>
  <c r="R233" i="2"/>
  <c r="C235" i="22" s="1"/>
  <c r="R811" i="2"/>
  <c r="C813" i="22" s="1"/>
  <c r="R89" i="2"/>
  <c r="C91" i="22" s="1"/>
  <c r="R95" i="2"/>
  <c r="C97" i="22" s="1"/>
  <c r="R170" i="2"/>
  <c r="C172" i="22" s="1"/>
  <c r="R173" i="2"/>
  <c r="C175" i="22" s="1"/>
  <c r="R177" i="2"/>
  <c r="C179" i="22" s="1"/>
  <c r="R181" i="2"/>
  <c r="C183" i="22" s="1"/>
  <c r="R150" i="2"/>
  <c r="C152" i="22" s="1"/>
  <c r="O846" i="3"/>
  <c r="D848" i="22" s="1"/>
  <c r="O848" i="3"/>
  <c r="D850" i="22" s="1"/>
  <c r="O850" i="3"/>
  <c r="D852" i="22" s="1"/>
  <c r="O854" i="3"/>
  <c r="D856" i="22" s="1"/>
  <c r="O856" i="3"/>
  <c r="D858" i="22" s="1"/>
  <c r="O858" i="3"/>
  <c r="D860" i="22" s="1"/>
  <c r="O862" i="3"/>
  <c r="D864" i="22" s="1"/>
  <c r="O864" i="3"/>
  <c r="D866" i="22" s="1"/>
  <c r="O866" i="3"/>
  <c r="D868" i="22" s="1"/>
  <c r="O870" i="3"/>
  <c r="D872" i="22" s="1"/>
  <c r="O872" i="3"/>
  <c r="D874" i="22" s="1"/>
  <c r="O874" i="3"/>
  <c r="D876" i="22" s="1"/>
  <c r="P205" i="5"/>
  <c r="I207" i="22" s="1"/>
  <c r="P905" i="5"/>
  <c r="I907" i="22" s="1"/>
  <c r="P901" i="5"/>
  <c r="I903" i="22" s="1"/>
  <c r="P893" i="5"/>
  <c r="I895" i="22" s="1"/>
  <c r="P889" i="5"/>
  <c r="I891" i="22" s="1"/>
  <c r="P885" i="5"/>
  <c r="I887" i="22" s="1"/>
  <c r="P829" i="5"/>
  <c r="I831" i="22" s="1"/>
  <c r="N1099" i="5"/>
  <c r="P820" i="5"/>
  <c r="I822" i="22" s="1"/>
  <c r="P1009" i="5"/>
  <c r="I1011" i="22"/>
  <c r="P993" i="5"/>
  <c r="I995" i="22" s="1"/>
  <c r="P985" i="5"/>
  <c r="I987" i="22" s="1"/>
  <c r="P977" i="5"/>
  <c r="I979" i="22" s="1"/>
  <c r="P969" i="5"/>
  <c r="I971" i="22" s="1"/>
  <c r="P963" i="5"/>
  <c r="I965" i="22" s="1"/>
  <c r="P947" i="5"/>
  <c r="I949" i="22" s="1"/>
  <c r="P1054" i="5"/>
  <c r="I1056" i="22" s="1"/>
  <c r="P1041" i="5"/>
  <c r="I1043" i="22" s="1"/>
  <c r="P1033" i="5"/>
  <c r="I1035" i="22" s="1"/>
  <c r="P57" i="5"/>
  <c r="I59" i="22" s="1"/>
  <c r="P41" i="5"/>
  <c r="I43" i="22" s="1"/>
  <c r="P906" i="5"/>
  <c r="I908" i="22" s="1"/>
  <c r="P59" i="5"/>
  <c r="I61" i="22" s="1"/>
  <c r="P49" i="5"/>
  <c r="I51" i="22" s="1"/>
  <c r="P43" i="5"/>
  <c r="I45" i="22" s="1"/>
  <c r="L237" i="9"/>
  <c r="L219" i="9"/>
  <c r="L225" i="9"/>
  <c r="L215" i="9"/>
  <c r="L337" i="9"/>
  <c r="Q1052" i="7"/>
  <c r="G1054" i="22" s="1"/>
  <c r="Q1048" i="7"/>
  <c r="G1050" i="22" s="1"/>
  <c r="Q1046" i="7"/>
  <c r="G1048" i="22" s="1"/>
  <c r="Q1044" i="7"/>
  <c r="G1046" i="22" s="1"/>
  <c r="Q1042" i="7"/>
  <c r="G1044" i="22" s="1"/>
  <c r="Q1040" i="7"/>
  <c r="G1042" i="22" s="1"/>
  <c r="Q1038" i="7"/>
  <c r="G1040" i="22" s="1"/>
  <c r="Q1036" i="7"/>
  <c r="G1038" i="22" s="1"/>
  <c r="Q1034" i="7"/>
  <c r="G1036" i="22" s="1"/>
  <c r="Q1032" i="7"/>
  <c r="G1034" i="22" s="1"/>
  <c r="Q1030" i="7"/>
  <c r="G1032" i="22" s="1"/>
  <c r="Q1028" i="7"/>
  <c r="G1030" i="22" s="1"/>
  <c r="Q1026" i="7"/>
  <c r="G1028" i="22" s="1"/>
  <c r="Q1024" i="7"/>
  <c r="G1026" i="22" s="1"/>
  <c r="Q1022" i="7"/>
  <c r="G1024" i="22" s="1"/>
  <c r="Q1020" i="7"/>
  <c r="G1022" i="22" s="1"/>
  <c r="Q1018" i="7"/>
  <c r="G1020" i="22" s="1"/>
  <c r="Q1016" i="7"/>
  <c r="G1018" i="22" s="1"/>
  <c r="Q1050" i="7"/>
  <c r="G1052" i="22" s="1"/>
  <c r="O65" i="7"/>
  <c r="N689" i="10"/>
  <c r="K1013" i="10"/>
  <c r="N1013" i="10" s="1"/>
  <c r="P1013" i="10" s="1"/>
  <c r="L980" i="11"/>
  <c r="H982" i="22" s="1"/>
  <c r="L925" i="11"/>
  <c r="L862" i="11"/>
  <c r="L794" i="11"/>
  <c r="H796" i="22" s="1"/>
  <c r="L1070" i="11"/>
  <c r="L1089" i="11"/>
  <c r="L1074" i="11"/>
  <c r="L1078" i="11"/>
  <c r="L126" i="8"/>
  <c r="L122" i="8"/>
  <c r="L244" i="8"/>
  <c r="L240" i="8"/>
  <c r="L228" i="8"/>
  <c r="L220" i="8"/>
  <c r="L212" i="8"/>
  <c r="L196" i="8"/>
  <c r="L188" i="8"/>
  <c r="L180" i="8"/>
  <c r="L164" i="8"/>
  <c r="L156" i="8"/>
  <c r="L148" i="8"/>
  <c r="L132" i="8"/>
  <c r="L116" i="8"/>
  <c r="L100" i="8"/>
  <c r="L789" i="8"/>
  <c r="H791" i="22" s="1"/>
  <c r="L118" i="8"/>
  <c r="L95" i="8"/>
  <c r="J1011" i="18"/>
  <c r="M677" i="18"/>
  <c r="M692" i="18"/>
  <c r="M1052" i="18"/>
  <c r="R155" i="12"/>
  <c r="R147" i="12"/>
  <c r="R140" i="12"/>
  <c r="R133" i="12"/>
  <c r="R125" i="12"/>
  <c r="R117" i="12"/>
  <c r="R109" i="12"/>
  <c r="E111" i="22" s="1"/>
  <c r="R101" i="12"/>
  <c r="E103" i="22" s="1"/>
  <c r="R93" i="12"/>
  <c r="R85" i="12"/>
  <c r="R290" i="12"/>
  <c r="E292" i="22" s="1"/>
  <c r="R227" i="12"/>
  <c r="R195" i="12"/>
  <c r="R161" i="12"/>
  <c r="R99" i="12"/>
  <c r="P1062" i="17"/>
  <c r="N349" i="17"/>
  <c r="P18" i="17"/>
  <c r="P62" i="17"/>
  <c r="N1011" i="17"/>
  <c r="P680" i="17"/>
  <c r="P688" i="17"/>
  <c r="P703" i="17"/>
  <c r="P710" i="17"/>
  <c r="P718" i="17"/>
  <c r="P85" i="17"/>
  <c r="R69" i="12"/>
  <c r="O82" i="12"/>
  <c r="R266" i="12"/>
  <c r="E268" i="22" s="1"/>
  <c r="R235" i="12"/>
  <c r="R187" i="12"/>
  <c r="E189" i="22"/>
  <c r="R169" i="12"/>
  <c r="R115" i="12"/>
  <c r="E117" i="22" s="1"/>
  <c r="M782" i="12"/>
  <c r="O1011" i="12"/>
  <c r="R26" i="12"/>
  <c r="R30" i="12"/>
  <c r="E32" i="22" s="1"/>
  <c r="R34" i="12"/>
  <c r="R46" i="12"/>
  <c r="R50" i="12"/>
  <c r="R326" i="12"/>
  <c r="E328" i="22" s="1"/>
  <c r="R998" i="12"/>
  <c r="R1000" i="12"/>
  <c r="R1002" i="12"/>
  <c r="R38" i="12"/>
  <c r="M41" i="18"/>
  <c r="M706" i="18"/>
  <c r="M136" i="18"/>
  <c r="M16" i="18"/>
  <c r="M58" i="18"/>
  <c r="M62" i="18"/>
  <c r="L778" i="14"/>
  <c r="J668" i="14"/>
  <c r="L114" i="8"/>
  <c r="L110" i="8"/>
  <c r="L91" i="8"/>
  <c r="S401" i="8"/>
  <c r="Q401" i="8"/>
  <c r="S404" i="8"/>
  <c r="Q404" i="8"/>
  <c r="R429" i="8"/>
  <c r="S447" i="8"/>
  <c r="Q447" i="8"/>
  <c r="S464" i="8"/>
  <c r="Q464" i="8"/>
  <c r="S479" i="8"/>
  <c r="Q479" i="8"/>
  <c r="S482" i="8"/>
  <c r="Q482" i="8"/>
  <c r="R419" i="8"/>
  <c r="S427" i="8"/>
  <c r="Q427" i="8"/>
  <c r="S456" i="8"/>
  <c r="Q456" i="8"/>
  <c r="S462" i="8"/>
  <c r="Q462" i="8"/>
  <c r="S488" i="8"/>
  <c r="Q488" i="8"/>
  <c r="R379" i="8"/>
  <c r="S374" i="8"/>
  <c r="Q374" i="8"/>
  <c r="S440" i="8"/>
  <c r="Q440" i="8"/>
  <c r="R472" i="8"/>
  <c r="L234" i="8"/>
  <c r="L230" i="8"/>
  <c r="L226" i="8"/>
  <c r="L222" i="8"/>
  <c r="L218" i="8"/>
  <c r="L214" i="8"/>
  <c r="L210" i="8"/>
  <c r="L206" i="8"/>
  <c r="L202" i="8"/>
  <c r="L198" i="8"/>
  <c r="L194" i="8"/>
  <c r="L190" i="8"/>
  <c r="L186" i="8"/>
  <c r="L182" i="8"/>
  <c r="L178" i="8"/>
  <c r="L174" i="8"/>
  <c r="L170" i="8"/>
  <c r="L166" i="8"/>
  <c r="L162" i="8"/>
  <c r="L158" i="8"/>
  <c r="L154" i="8"/>
  <c r="L150" i="8"/>
  <c r="L146" i="8"/>
  <c r="L142" i="8"/>
  <c r="L138" i="8"/>
  <c r="L134" i="8"/>
  <c r="L128" i="8"/>
  <c r="L112" i="8"/>
  <c r="L104" i="8"/>
  <c r="L96" i="8"/>
  <c r="L88" i="8"/>
  <c r="L242" i="8"/>
  <c r="L232" i="8"/>
  <c r="L200" i="8"/>
  <c r="L184" i="8"/>
  <c r="L168" i="8"/>
  <c r="L136" i="8"/>
  <c r="L108" i="8"/>
  <c r="I6" i="8"/>
  <c r="L844" i="8"/>
  <c r="L828" i="8"/>
  <c r="L819" i="8"/>
  <c r="L811" i="8"/>
  <c r="L102" i="8"/>
  <c r="L1097" i="11"/>
  <c r="L1081" i="11"/>
  <c r="L1066" i="11"/>
  <c r="N193" i="10"/>
  <c r="N51" i="10"/>
  <c r="K1099" i="10"/>
  <c r="N1099" i="10" s="1"/>
  <c r="N151" i="10"/>
  <c r="N80" i="7"/>
  <c r="N71" i="7"/>
  <c r="N1098" i="7"/>
  <c r="Q1098" i="7" s="1"/>
  <c r="G1100" i="22" s="1"/>
  <c r="N1094" i="7"/>
  <c r="N1090" i="7"/>
  <c r="N1086" i="7"/>
  <c r="N1082" i="7"/>
  <c r="Q1082" i="7" s="1"/>
  <c r="G1084" i="22" s="1"/>
  <c r="N1079" i="7"/>
  <c r="N1075" i="7"/>
  <c r="N1071" i="7"/>
  <c r="N1067" i="7"/>
  <c r="Q1067" i="7" s="1"/>
  <c r="G1069" i="22" s="1"/>
  <c r="N1096" i="7"/>
  <c r="N1092" i="7"/>
  <c r="N1088" i="7"/>
  <c r="N1084" i="7"/>
  <c r="Q1084" i="7" s="1"/>
  <c r="G1086" i="22" s="1"/>
  <c r="N1077" i="7"/>
  <c r="N1073" i="7"/>
  <c r="N1069" i="7"/>
  <c r="N1063" i="7"/>
  <c r="L278" i="9"/>
  <c r="L264" i="9"/>
  <c r="L193" i="9"/>
  <c r="L199" i="9"/>
  <c r="L213" i="9"/>
  <c r="L77" i="9"/>
  <c r="L314" i="9"/>
  <c r="L294" i="9"/>
  <c r="L246" i="9"/>
  <c r="L235" i="9"/>
  <c r="L227" i="9"/>
  <c r="L201" i="9"/>
  <c r="J82" i="9"/>
  <c r="P33" i="5"/>
  <c r="I35" i="22" s="1"/>
  <c r="P27" i="5"/>
  <c r="I29" i="22" s="1"/>
  <c r="P1025" i="5"/>
  <c r="I1027" i="22" s="1"/>
  <c r="P1021" i="5"/>
  <c r="I1023" i="22" s="1"/>
  <c r="P306" i="5"/>
  <c r="I308" i="22" s="1"/>
  <c r="L727" i="6"/>
  <c r="L747" i="6"/>
  <c r="L751" i="6"/>
  <c r="L755" i="6"/>
  <c r="L770" i="6"/>
  <c r="L741" i="6"/>
  <c r="L778" i="6"/>
  <c r="L746" i="6"/>
  <c r="L711" i="6"/>
  <c r="J780" i="6"/>
  <c r="I671" i="6"/>
  <c r="L716" i="6"/>
  <c r="L763" i="6"/>
  <c r="H765" i="22" s="1"/>
  <c r="L752" i="6"/>
  <c r="L672" i="6"/>
  <c r="L739" i="6"/>
  <c r="O156" i="3"/>
  <c r="D158" i="22" s="1"/>
  <c r="O158" i="3"/>
  <c r="D160" i="22" s="1"/>
  <c r="O162" i="3"/>
  <c r="D164" i="22" s="1"/>
  <c r="O164" i="3"/>
  <c r="D166" i="22" s="1"/>
  <c r="O166" i="3"/>
  <c r="D168" i="22" s="1"/>
  <c r="O170" i="3"/>
  <c r="D172" i="22" s="1"/>
  <c r="O186" i="3"/>
  <c r="D188" i="22" s="1"/>
  <c r="O190" i="3"/>
  <c r="D192" i="22" s="1"/>
  <c r="O200" i="3"/>
  <c r="D202" i="22" s="1"/>
  <c r="O128" i="3"/>
  <c r="D130" i="22" s="1"/>
  <c r="O130" i="3"/>
  <c r="D132" i="22" s="1"/>
  <c r="O132" i="3"/>
  <c r="D134" i="22" s="1"/>
  <c r="O136" i="3"/>
  <c r="D138" i="22" s="1"/>
  <c r="O138" i="3"/>
  <c r="D140" i="22" s="1"/>
  <c r="O140" i="3"/>
  <c r="D142" i="22" s="1"/>
  <c r="O225" i="3"/>
  <c r="D227" i="22" s="1"/>
  <c r="O256" i="3"/>
  <c r="D258" i="22" s="1"/>
  <c r="O288" i="3"/>
  <c r="D290" i="22" s="1"/>
  <c r="O320" i="3"/>
  <c r="D322" i="22" s="1"/>
  <c r="R75" i="2"/>
  <c r="C77" i="22" s="1"/>
  <c r="R79" i="2"/>
  <c r="C81" i="22" s="1"/>
  <c r="R799" i="2"/>
  <c r="C801" i="22" s="1"/>
  <c r="R801" i="2"/>
  <c r="C803" i="22" s="1"/>
  <c r="R803" i="2"/>
  <c r="C805" i="22" s="1"/>
  <c r="R814" i="2"/>
  <c r="C816" i="22" s="1"/>
  <c r="R816" i="2"/>
  <c r="C818" i="22" s="1"/>
  <c r="R818" i="2"/>
  <c r="C820" i="22" s="1"/>
  <c r="R829" i="2"/>
  <c r="C831" i="22" s="1"/>
  <c r="R843" i="2"/>
  <c r="C845" i="22" s="1"/>
  <c r="R845" i="2"/>
  <c r="C847" i="22" s="1"/>
  <c r="R848" i="2"/>
  <c r="C850" i="22" s="1"/>
  <c r="R850" i="2"/>
  <c r="C852" i="22" s="1"/>
  <c r="R852" i="2"/>
  <c r="C854" i="22" s="1"/>
  <c r="R862" i="2"/>
  <c r="C864" i="22" s="1"/>
  <c r="R876" i="2"/>
  <c r="C878" i="22" s="1"/>
  <c r="R879" i="2"/>
  <c r="C881" i="22" s="1"/>
  <c r="R883" i="2"/>
  <c r="C885" i="22" s="1"/>
  <c r="R885" i="2"/>
  <c r="C887" i="22" s="1"/>
  <c r="R887" i="2"/>
  <c r="C889" i="22" s="1"/>
  <c r="R891" i="2"/>
  <c r="C893" i="22" s="1"/>
  <c r="R893" i="2"/>
  <c r="C895" i="22" s="1"/>
  <c r="R895" i="2"/>
  <c r="C897" i="22" s="1"/>
  <c r="R899" i="2"/>
  <c r="C901" i="22" s="1"/>
  <c r="R901" i="2"/>
  <c r="C903" i="22" s="1"/>
  <c r="R990" i="2"/>
  <c r="C992" i="22" s="1"/>
  <c r="R93" i="2"/>
  <c r="C95" i="22" s="1"/>
  <c r="R103" i="2"/>
  <c r="C105" i="22" s="1"/>
  <c r="R111" i="2"/>
  <c r="C113" i="22" s="1"/>
  <c r="R129" i="2"/>
  <c r="C131" i="22" s="1"/>
  <c r="R149" i="2"/>
  <c r="C151" i="22" s="1"/>
  <c r="R255" i="2"/>
  <c r="C257" i="22" s="1"/>
  <c r="R982" i="2"/>
  <c r="C984" i="22" s="1"/>
  <c r="R986" i="2"/>
  <c r="C988" i="22" s="1"/>
  <c r="R749" i="2"/>
  <c r="C751" i="22" s="1"/>
  <c r="R1086" i="2"/>
  <c r="C1088" i="22" s="1"/>
  <c r="R274" i="2"/>
  <c r="R343" i="2"/>
  <c r="R217" i="2"/>
  <c r="C219" i="22" s="1"/>
  <c r="R250" i="2"/>
  <c r="C252" i="22" s="1"/>
  <c r="R337" i="2"/>
  <c r="C339" i="22" s="1"/>
  <c r="R822" i="2"/>
  <c r="C824" i="22" s="1"/>
  <c r="R842" i="2"/>
  <c r="C844" i="22" s="1"/>
  <c r="R806" i="2"/>
  <c r="C808" i="22" s="1"/>
  <c r="R808" i="2"/>
  <c r="C810" i="22" s="1"/>
  <c r="R810" i="2"/>
  <c r="C812" i="22" s="1"/>
  <c r="R831" i="2"/>
  <c r="C833" i="22" s="1"/>
  <c r="R833" i="2"/>
  <c r="C835" i="22" s="1"/>
  <c r="R835" i="2"/>
  <c r="C837" i="22" s="1"/>
  <c r="R837" i="2"/>
  <c r="C839" i="22" s="1"/>
  <c r="R839" i="2"/>
  <c r="C841" i="22" s="1"/>
  <c r="R841" i="2"/>
  <c r="C843" i="22" s="1"/>
  <c r="R866" i="2"/>
  <c r="C868" i="22" s="1"/>
  <c r="R868" i="2"/>
  <c r="C870" i="22" s="1"/>
  <c r="R870" i="2"/>
  <c r="C872" i="22" s="1"/>
  <c r="R872" i="2"/>
  <c r="C874" i="22" s="1"/>
  <c r="R919" i="2"/>
  <c r="C921" i="22" s="1"/>
  <c r="R923" i="2"/>
  <c r="C925" i="22" s="1"/>
  <c r="R925" i="2"/>
  <c r="C927" i="22" s="1"/>
  <c r="R153" i="2"/>
  <c r="C155" i="22" s="1"/>
  <c r="R259" i="2"/>
  <c r="C261" i="22" s="1"/>
  <c r="R1009" i="2"/>
  <c r="C1011" i="22" s="1"/>
  <c r="R903" i="2"/>
  <c r="C905" i="22" s="1"/>
  <c r="R911" i="2"/>
  <c r="C913" i="22" s="1"/>
  <c r="R913" i="2"/>
  <c r="C915" i="22" s="1"/>
  <c r="R915" i="2"/>
  <c r="C917" i="22" s="1"/>
  <c r="R931" i="2"/>
  <c r="C933" i="22" s="1"/>
  <c r="R998" i="2"/>
  <c r="C1000" i="22" s="1"/>
  <c r="R936" i="2"/>
  <c r="C938" i="22" s="1"/>
  <c r="R945" i="2"/>
  <c r="C947" i="22" s="1"/>
  <c r="R953" i="2"/>
  <c r="C955" i="22" s="1"/>
  <c r="R955" i="2"/>
  <c r="C957" i="22" s="1"/>
  <c r="R168" i="2"/>
  <c r="C170" i="22" s="1"/>
  <c r="R190" i="2"/>
  <c r="C192" i="22" s="1"/>
  <c r="R198" i="2"/>
  <c r="C200" i="22" s="1"/>
  <c r="R206" i="2"/>
  <c r="C208" i="22" s="1"/>
  <c r="R210" i="2"/>
  <c r="C212" i="22" s="1"/>
  <c r="R214" i="2"/>
  <c r="C216" i="22" s="1"/>
  <c r="R218" i="2"/>
  <c r="C220" i="22" s="1"/>
  <c r="R222" i="2"/>
  <c r="C224" i="22" s="1"/>
  <c r="O670" i="2"/>
  <c r="R186" i="2"/>
  <c r="C188" i="22" s="1"/>
  <c r="R226" i="2"/>
  <c r="C228" i="22" s="1"/>
  <c r="N32" i="10"/>
  <c r="S1071" i="17"/>
  <c r="P1071" i="17"/>
  <c r="P509" i="17"/>
  <c r="P674" i="17"/>
  <c r="P681" i="17"/>
  <c r="P685" i="17"/>
  <c r="P689" i="17"/>
  <c r="P696" i="17"/>
  <c r="P704" i="17"/>
  <c r="P707" i="17"/>
  <c r="P719" i="17"/>
  <c r="P723" i="17"/>
  <c r="P735" i="17"/>
  <c r="P739" i="17"/>
  <c r="P750" i="17"/>
  <c r="P754" i="17"/>
  <c r="E1000" i="22"/>
  <c r="E1004" i="22"/>
  <c r="R338" i="12"/>
  <c r="E340" i="22" s="1"/>
  <c r="R1010" i="12"/>
  <c r="R1050" i="12"/>
  <c r="R316" i="12"/>
  <c r="R312" i="12"/>
  <c r="R304" i="12"/>
  <c r="E306" i="22" s="1"/>
  <c r="R300" i="12"/>
  <c r="E302" i="22" s="1"/>
  <c r="R296" i="12"/>
  <c r="R288" i="12"/>
  <c r="R284" i="12"/>
  <c r="R280" i="12"/>
  <c r="R272" i="12"/>
  <c r="R268" i="12"/>
  <c r="R264" i="12"/>
  <c r="R256" i="12"/>
  <c r="E258" i="22" s="1"/>
  <c r="R252" i="12"/>
  <c r="R248" i="12"/>
  <c r="E250" i="22" s="1"/>
  <c r="R237" i="12"/>
  <c r="R233" i="12"/>
  <c r="R225" i="12"/>
  <c r="R217" i="12"/>
  <c r="E219" i="22" s="1"/>
  <c r="R213" i="12"/>
  <c r="R205" i="12"/>
  <c r="R201" i="12"/>
  <c r="R193" i="12"/>
  <c r="E195" i="22" s="1"/>
  <c r="R185" i="12"/>
  <c r="R176" i="12"/>
  <c r="E178" i="22" s="1"/>
  <c r="R163" i="12"/>
  <c r="R151" i="12"/>
  <c r="R136" i="12"/>
  <c r="R1062" i="12"/>
  <c r="R129" i="12"/>
  <c r="R121" i="12"/>
  <c r="R113" i="12"/>
  <c r="R149" i="12"/>
  <c r="R135" i="12"/>
  <c r="R119" i="12"/>
  <c r="R103" i="12"/>
  <c r="E105" i="22" s="1"/>
  <c r="R87" i="12"/>
  <c r="R22" i="12"/>
  <c r="R246" i="12"/>
  <c r="E248" i="22" s="1"/>
  <c r="R327" i="12"/>
  <c r="R343" i="12"/>
  <c r="E345" i="22" s="1"/>
  <c r="M125" i="18"/>
  <c r="E127" i="22" s="1"/>
  <c r="M171" i="18"/>
  <c r="M236" i="18"/>
  <c r="M138" i="18"/>
  <c r="M140" i="18"/>
  <c r="E142" i="22" s="1"/>
  <c r="L98" i="8"/>
  <c r="L848" i="8"/>
  <c r="L86" i="8"/>
  <c r="N322" i="10"/>
  <c r="N686" i="10"/>
  <c r="N52" i="10"/>
  <c r="N11" i="10"/>
  <c r="N12" i="10"/>
  <c r="H14" i="22" s="1"/>
  <c r="N297" i="10"/>
  <c r="Q1014" i="7"/>
  <c r="G1016" i="22" s="1"/>
  <c r="N75" i="7"/>
  <c r="L51" i="9"/>
  <c r="L57" i="9"/>
  <c r="P218" i="5"/>
  <c r="I220" i="22" s="1"/>
  <c r="P262" i="5"/>
  <c r="I264" i="22"/>
  <c r="P294" i="5"/>
  <c r="I296" i="22" s="1"/>
  <c r="P326" i="5"/>
  <c r="I328" i="22" s="1"/>
  <c r="P920" i="5"/>
  <c r="I922" i="22" s="1"/>
  <c r="P882" i="5"/>
  <c r="I884" i="22" s="1"/>
  <c r="P790" i="5"/>
  <c r="I792" i="22" s="1"/>
  <c r="P805" i="5"/>
  <c r="I807" i="22" s="1"/>
  <c r="P830" i="5"/>
  <c r="I832" i="22" s="1"/>
  <c r="P853" i="5"/>
  <c r="I855" i="22" s="1"/>
  <c r="P865" i="5"/>
  <c r="I867" i="22" s="1"/>
  <c r="P908" i="5"/>
  <c r="I910" i="22" s="1"/>
  <c r="P314" i="5"/>
  <c r="I316" i="22" s="1"/>
  <c r="P219" i="5"/>
  <c r="I221" i="22" s="1"/>
  <c r="P221" i="5"/>
  <c r="I223" i="22" s="1"/>
  <c r="P223" i="5"/>
  <c r="I225" i="22" s="1"/>
  <c r="P225" i="5"/>
  <c r="I227" i="22" s="1"/>
  <c r="L679" i="6"/>
  <c r="L719" i="6"/>
  <c r="L762" i="6"/>
  <c r="H764" i="22" s="1"/>
  <c r="L709" i="6"/>
  <c r="L764" i="6"/>
  <c r="H766" i="22" s="1"/>
  <c r="L19" i="6"/>
  <c r="L27" i="6"/>
  <c r="H29" i="22" s="1"/>
  <c r="L35" i="6"/>
  <c r="L51" i="6"/>
  <c r="H53" i="22" s="1"/>
  <c r="L23" i="6"/>
  <c r="L31" i="6"/>
  <c r="L47" i="6"/>
  <c r="H49" i="22" s="1"/>
  <c r="O217" i="3"/>
  <c r="D219" i="22" s="1"/>
  <c r="O280" i="3"/>
  <c r="D282" i="22" s="1"/>
  <c r="O312" i="3"/>
  <c r="D314" i="22" s="1"/>
  <c r="O205" i="3"/>
  <c r="D207" i="22" s="1"/>
  <c r="O210" i="3"/>
  <c r="D212" i="22" s="1"/>
  <c r="O213" i="3"/>
  <c r="D215" i="22" s="1"/>
  <c r="O214" i="3"/>
  <c r="D216" i="22" s="1"/>
  <c r="O221" i="3"/>
  <c r="D223" i="22" s="1"/>
  <c r="O222" i="3"/>
  <c r="D224" i="22" s="1"/>
  <c r="O226" i="3"/>
  <c r="D228" i="22" s="1"/>
  <c r="O234" i="3"/>
  <c r="D236" i="22" s="1"/>
  <c r="O242" i="3"/>
  <c r="D244" i="22" s="1"/>
  <c r="O245" i="3"/>
  <c r="D247" i="22" s="1"/>
  <c r="O249" i="3"/>
  <c r="D251" i="22" s="1"/>
  <c r="O253" i="3"/>
  <c r="D255" i="22" s="1"/>
  <c r="O257" i="3"/>
  <c r="D259" i="22" s="1"/>
  <c r="O260" i="3"/>
  <c r="D262" i="22" s="1"/>
  <c r="R192" i="2"/>
  <c r="C194" i="22" s="1"/>
  <c r="R196" i="2"/>
  <c r="C198" i="22" s="1"/>
  <c r="R200" i="2"/>
  <c r="C202" i="22" s="1"/>
  <c r="R113" i="2"/>
  <c r="C115" i="22" s="1"/>
  <c r="R117" i="2"/>
  <c r="C119" i="22" s="1"/>
  <c r="R121" i="2"/>
  <c r="C123" i="22" s="1"/>
  <c r="R804" i="2"/>
  <c r="C806" i="22" s="1"/>
  <c r="R877" i="2"/>
  <c r="C879" i="22" s="1"/>
  <c r="R127" i="2"/>
  <c r="C129" i="22" s="1"/>
  <c r="R909" i="2"/>
  <c r="C911" i="22" s="1"/>
  <c r="P1036" i="17"/>
  <c r="E1038" i="22" s="1"/>
  <c r="R105" i="12"/>
  <c r="E107" i="22" s="1"/>
  <c r="R239" i="12"/>
  <c r="R231" i="12"/>
  <c r="R223" i="12"/>
  <c r="R215" i="12"/>
  <c r="E217" i="22" s="1"/>
  <c r="R207" i="12"/>
  <c r="R199" i="12"/>
  <c r="R191" i="12"/>
  <c r="R182" i="12"/>
  <c r="E184" i="22" s="1"/>
  <c r="R165" i="12"/>
  <c r="R157" i="12"/>
  <c r="R127" i="12"/>
  <c r="R111" i="12"/>
  <c r="R95" i="12"/>
  <c r="O492" i="12"/>
  <c r="R89" i="12"/>
  <c r="R180" i="12"/>
  <c r="E182" i="22" s="1"/>
  <c r="R172" i="12"/>
  <c r="E174" i="22" s="1"/>
  <c r="R123" i="12"/>
  <c r="E125" i="22" s="1"/>
  <c r="R107" i="12"/>
  <c r="R665" i="12"/>
  <c r="O668" i="12"/>
  <c r="R153" i="12"/>
  <c r="R138" i="12"/>
  <c r="E140" i="22" s="1"/>
  <c r="R91" i="12"/>
  <c r="G1099" i="14"/>
  <c r="H1099" i="14" s="1"/>
  <c r="J1011" i="14"/>
  <c r="I782" i="14"/>
  <c r="I778" i="8"/>
  <c r="L1072" i="8"/>
  <c r="L1073" i="8"/>
  <c r="L809" i="8"/>
  <c r="L801" i="8"/>
  <c r="L995" i="8"/>
  <c r="L963" i="8"/>
  <c r="L899" i="8"/>
  <c r="L868" i="8"/>
  <c r="L838" i="8"/>
  <c r="L1092" i="11"/>
  <c r="L1088" i="11"/>
  <c r="L1084" i="11"/>
  <c r="H1086" i="22" s="1"/>
  <c r="L1073" i="11"/>
  <c r="L1069" i="11"/>
  <c r="L994" i="11"/>
  <c r="H996" i="22" s="1"/>
  <c r="L946" i="11"/>
  <c r="L811" i="11"/>
  <c r="L819" i="11"/>
  <c r="L828" i="11"/>
  <c r="H830" i="22" s="1"/>
  <c r="L793" i="11"/>
  <c r="L954" i="11"/>
  <c r="I1062" i="11"/>
  <c r="L970" i="11"/>
  <c r="H972" i="22" s="1"/>
  <c r="M440" i="11"/>
  <c r="L906" i="11"/>
  <c r="H908" i="22" s="1"/>
  <c r="L890" i="11"/>
  <c r="H892" i="22" s="1"/>
  <c r="N35" i="10"/>
  <c r="N19" i="10"/>
  <c r="N213" i="10"/>
  <c r="N718" i="10"/>
  <c r="L492" i="10"/>
  <c r="N319" i="10"/>
  <c r="N48" i="10"/>
  <c r="L668" i="10"/>
  <c r="N752" i="10"/>
  <c r="N68" i="7"/>
  <c r="N70" i="7"/>
  <c r="N73" i="7"/>
  <c r="N76" i="7"/>
  <c r="N78" i="7"/>
  <c r="N81" i="7"/>
  <c r="N69" i="7"/>
  <c r="N72" i="7"/>
  <c r="N74" i="7"/>
  <c r="N77" i="7"/>
  <c r="N79" i="7"/>
  <c r="O492" i="7"/>
  <c r="O349" i="7"/>
  <c r="L934" i="9"/>
  <c r="L216" i="9"/>
  <c r="L332" i="9"/>
  <c r="L1067" i="9"/>
  <c r="L1065" i="9"/>
  <c r="L1066" i="9"/>
  <c r="L859" i="9"/>
  <c r="L930" i="9"/>
  <c r="P817" i="5"/>
  <c r="I819" i="22" s="1"/>
  <c r="P884" i="5"/>
  <c r="I886" i="22" s="1"/>
  <c r="P928" i="5"/>
  <c r="I930" i="22" s="1"/>
  <c r="P303" i="5"/>
  <c r="I305" i="22" s="1"/>
  <c r="P916" i="5"/>
  <c r="I918" i="22" s="1"/>
  <c r="P819" i="5"/>
  <c r="I821" i="22" s="1"/>
  <c r="M1017" i="5"/>
  <c r="P1017" i="5" s="1"/>
  <c r="I1019" i="22" s="1"/>
  <c r="P374" i="6"/>
  <c r="Q378" i="6"/>
  <c r="P380" i="6"/>
  <c r="Q384" i="6"/>
  <c r="P388" i="6"/>
  <c r="P390" i="6"/>
  <c r="P392" i="6"/>
  <c r="P396" i="6"/>
  <c r="Q400" i="6"/>
  <c r="P404" i="6"/>
  <c r="Q406" i="6"/>
  <c r="P412" i="6"/>
  <c r="P420" i="6"/>
  <c r="P436" i="6"/>
  <c r="Q438" i="6"/>
  <c r="L712" i="6"/>
  <c r="H714" i="22" s="1"/>
  <c r="L744" i="6"/>
  <c r="O268" i="3"/>
  <c r="D270" i="22" s="1"/>
  <c r="O269" i="3"/>
  <c r="D271" i="22" s="1"/>
  <c r="O273" i="3"/>
  <c r="D275" i="22" s="1"/>
  <c r="O276" i="3"/>
  <c r="D278" i="22" s="1"/>
  <c r="O277" i="3"/>
  <c r="D279" i="22" s="1"/>
  <c r="O281" i="3"/>
  <c r="D283" i="22" s="1"/>
  <c r="O285" i="3"/>
  <c r="D287" i="22" s="1"/>
  <c r="O289" i="3"/>
  <c r="D291" i="22" s="1"/>
  <c r="O292" i="3"/>
  <c r="D294" i="22" s="1"/>
  <c r="O293" i="3"/>
  <c r="D295" i="22" s="1"/>
  <c r="O297" i="3"/>
  <c r="D299" i="22" s="1"/>
  <c r="O300" i="3"/>
  <c r="D302" i="22" s="1"/>
  <c r="O301" i="3"/>
  <c r="D303" i="22" s="1"/>
  <c r="O308" i="3"/>
  <c r="D310" i="22" s="1"/>
  <c r="O309" i="3"/>
  <c r="D311" i="22" s="1"/>
  <c r="O313" i="3"/>
  <c r="D315" i="22" s="1"/>
  <c r="O316" i="3"/>
  <c r="D318" i="22" s="1"/>
  <c r="O7" i="3"/>
  <c r="D9" i="22" s="1"/>
  <c r="O212" i="3"/>
  <c r="D214" i="22" s="1"/>
  <c r="O220" i="3"/>
  <c r="D222" i="22" s="1"/>
  <c r="O228" i="3"/>
  <c r="D230" i="22" s="1"/>
  <c r="O236" i="3"/>
  <c r="D238" i="22" s="1"/>
  <c r="O244" i="3"/>
  <c r="D246" i="22" s="1"/>
  <c r="O251" i="3"/>
  <c r="D253" i="22" s="1"/>
  <c r="O259" i="3"/>
  <c r="D261" i="22" s="1"/>
  <c r="O283" i="3"/>
  <c r="D285" i="22" s="1"/>
  <c r="O291" i="3"/>
  <c r="D293" i="22" s="1"/>
  <c r="O299" i="3"/>
  <c r="D301" i="22" s="1"/>
  <c r="O315" i="3"/>
  <c r="D317" i="22" s="1"/>
  <c r="O323" i="3"/>
  <c r="D325" i="22" s="1"/>
  <c r="O339" i="3"/>
  <c r="D341" i="22" s="1"/>
  <c r="O317" i="3"/>
  <c r="D319" i="22" s="1"/>
  <c r="O321" i="3"/>
  <c r="D323" i="22" s="1"/>
  <c r="O324" i="3"/>
  <c r="D326" i="22" s="1"/>
  <c r="O329" i="3"/>
  <c r="D331" i="22" s="1"/>
  <c r="O340" i="3"/>
  <c r="D342" i="22" s="1"/>
  <c r="O341" i="3"/>
  <c r="D343" i="22" s="1"/>
  <c r="O348" i="3"/>
  <c r="D350" i="22" s="1"/>
  <c r="O704" i="3"/>
  <c r="D706" i="22" s="1"/>
  <c r="O72" i="3"/>
  <c r="D74" i="22" s="1"/>
  <c r="O211" i="3"/>
  <c r="D213" i="22" s="1"/>
  <c r="O227" i="3"/>
  <c r="D229" i="22" s="1"/>
  <c r="O258" i="3"/>
  <c r="D260" i="22" s="1"/>
  <c r="O274" i="3"/>
  <c r="D276" i="22" s="1"/>
  <c r="O290" i="3"/>
  <c r="D292" i="22" s="1"/>
  <c r="O306" i="3"/>
  <c r="D308" i="22" s="1"/>
  <c r="O322" i="3"/>
  <c r="D324" i="22" s="1"/>
  <c r="O338" i="3"/>
  <c r="D340" i="22" s="1"/>
  <c r="O74" i="3"/>
  <c r="D76" i="22" s="1"/>
  <c r="O76" i="3"/>
  <c r="D78" i="22" s="1"/>
  <c r="O77" i="3"/>
  <c r="D79" i="22" s="1"/>
  <c r="R199" i="2"/>
  <c r="C201" i="22" s="1"/>
  <c r="R785" i="2"/>
  <c r="C787" i="22" s="1"/>
  <c r="R922" i="2"/>
  <c r="C924" i="22" s="1"/>
  <c r="R939" i="2"/>
  <c r="C941" i="22" s="1"/>
  <c r="P780" i="2"/>
  <c r="R935" i="2"/>
  <c r="C937" i="22" s="1"/>
  <c r="R956" i="2"/>
  <c r="C958" i="22" s="1"/>
  <c r="R997" i="2"/>
  <c r="C999" i="22" s="1"/>
  <c r="R860" i="2"/>
  <c r="C862" i="22" s="1"/>
  <c r="R985" i="2"/>
  <c r="C987" i="22" s="1"/>
  <c r="R140" i="2"/>
  <c r="C142" i="22" s="1"/>
  <c r="R144" i="2"/>
  <c r="C146" i="22" s="1"/>
  <c r="R147" i="2"/>
  <c r="C149" i="22" s="1"/>
  <c r="R228" i="2"/>
  <c r="C230" i="22" s="1"/>
  <c r="R234" i="2"/>
  <c r="C236" i="22" s="1"/>
  <c r="R67" i="2"/>
  <c r="C69" i="22" s="1"/>
  <c r="R71" i="2"/>
  <c r="C73" i="22" s="1"/>
  <c r="R91" i="2"/>
  <c r="C93" i="22" s="1"/>
  <c r="R123" i="2"/>
  <c r="C125" i="22" s="1"/>
  <c r="P513" i="17"/>
  <c r="P522" i="17"/>
  <c r="P614" i="17"/>
  <c r="N780" i="17"/>
  <c r="P672" i="17"/>
  <c r="P676" i="17"/>
  <c r="P679" i="17"/>
  <c r="P687" i="17"/>
  <c r="P698" i="17"/>
  <c r="P709" i="17"/>
  <c r="P713" i="17"/>
  <c r="P717" i="17"/>
  <c r="P721" i="17"/>
  <c r="P727" i="17"/>
  <c r="P731" i="17"/>
  <c r="P743" i="17"/>
  <c r="P760" i="17"/>
  <c r="P764" i="17"/>
  <c r="P768" i="17"/>
  <c r="P775" i="17"/>
  <c r="P779" i="17"/>
  <c r="O349" i="12"/>
  <c r="M1068" i="12"/>
  <c r="M664" i="18"/>
  <c r="E666" i="22" s="1"/>
  <c r="M1055" i="18"/>
  <c r="E1057" i="22" s="1"/>
  <c r="J668" i="18"/>
  <c r="J492" i="18"/>
  <c r="I1085" i="14"/>
  <c r="L1085" i="14" s="1"/>
  <c r="J349" i="14"/>
  <c r="L817" i="8"/>
  <c r="H819" i="22" s="1"/>
  <c r="L842" i="8"/>
  <c r="L1065" i="8"/>
  <c r="L834" i="8"/>
  <c r="H836" i="22" s="1"/>
  <c r="L803" i="8"/>
  <c r="L938" i="11"/>
  <c r="L844" i="11"/>
  <c r="L875" i="11"/>
  <c r="L801" i="11"/>
  <c r="H803" i="22" s="1"/>
  <c r="L780" i="10"/>
  <c r="N160" i="10"/>
  <c r="N280" i="10"/>
  <c r="N301" i="10"/>
  <c r="N125" i="10"/>
  <c r="N266" i="10"/>
  <c r="N289" i="10"/>
  <c r="N739" i="10"/>
  <c r="N741" i="10"/>
  <c r="N733" i="10"/>
  <c r="N735" i="10"/>
  <c r="N749" i="10"/>
  <c r="N751" i="10"/>
  <c r="N753" i="10"/>
  <c r="N755" i="10"/>
  <c r="N23" i="10"/>
  <c r="N148" i="10"/>
  <c r="N197" i="10"/>
  <c r="N209" i="10"/>
  <c r="N254" i="10"/>
  <c r="N24" i="10"/>
  <c r="N28" i="10"/>
  <c r="N40" i="10"/>
  <c r="N44" i="10"/>
  <c r="N110" i="10"/>
  <c r="N227" i="10"/>
  <c r="N229" i="10"/>
  <c r="N286" i="10"/>
  <c r="N20" i="10"/>
  <c r="L65" i="10"/>
  <c r="N679" i="10"/>
  <c r="H681" i="22" s="1"/>
  <c r="N681" i="10"/>
  <c r="N713" i="10"/>
  <c r="N719" i="10"/>
  <c r="I1021" i="9"/>
  <c r="J65" i="9"/>
  <c r="I38" i="9"/>
  <c r="L38" i="9" s="1"/>
  <c r="L1080" i="9"/>
  <c r="L320" i="9"/>
  <c r="L316" i="9"/>
  <c r="L312" i="9"/>
  <c r="E314" i="22" s="1"/>
  <c r="L830" i="9"/>
  <c r="L869" i="9"/>
  <c r="L861" i="9"/>
  <c r="J1011" i="9"/>
  <c r="I992" i="9"/>
  <c r="L992" i="9"/>
  <c r="L854" i="9"/>
  <c r="L834" i="9"/>
  <c r="P798" i="5"/>
  <c r="I800" i="22" s="1"/>
  <c r="P198" i="5"/>
  <c r="I200" i="22" s="1"/>
  <c r="N1011" i="5"/>
  <c r="P834" i="5"/>
  <c r="I836" i="22" s="1"/>
  <c r="P863" i="5"/>
  <c r="I865" i="22" s="1"/>
  <c r="P894" i="5"/>
  <c r="I896" i="22" s="1"/>
  <c r="L697" i="6"/>
  <c r="L992" i="6"/>
  <c r="H994" i="22" s="1"/>
  <c r="L682" i="6"/>
  <c r="L774" i="6"/>
  <c r="H776" i="22" s="1"/>
  <c r="L720" i="6"/>
  <c r="H722" i="22" s="1"/>
  <c r="L767" i="6"/>
  <c r="O80" i="3"/>
  <c r="D82" i="22"/>
  <c r="O909" i="3"/>
  <c r="D911" i="22" s="1"/>
  <c r="O70" i="3"/>
  <c r="D72" i="22" s="1"/>
  <c r="O670" i="3"/>
  <c r="D672" i="22" s="1"/>
  <c r="O674" i="3"/>
  <c r="D676" i="22" s="1"/>
  <c r="O689" i="3"/>
  <c r="D691" i="22" s="1"/>
  <c r="O752" i="3"/>
  <c r="D754" i="22" s="1"/>
  <c r="O764" i="3"/>
  <c r="D766" i="22" s="1"/>
  <c r="O779" i="3"/>
  <c r="D781" i="22" s="1"/>
  <c r="M492" i="3"/>
  <c r="O219" i="3"/>
  <c r="D221" i="22" s="1"/>
  <c r="O235" i="3"/>
  <c r="D237" i="22" s="1"/>
  <c r="O266" i="3"/>
  <c r="D268" i="22" s="1"/>
  <c r="O298" i="3"/>
  <c r="D300" i="22" s="1"/>
  <c r="O314" i="3"/>
  <c r="D316" i="22" s="1"/>
  <c r="O330" i="3"/>
  <c r="D332" i="22" s="1"/>
  <c r="R927" i="2"/>
  <c r="C929" i="22" s="1"/>
  <c r="R951" i="2"/>
  <c r="C953" i="22" s="1"/>
  <c r="R981" i="2"/>
  <c r="C983" i="22" s="1"/>
  <c r="R710" i="2"/>
  <c r="C712" i="22" s="1"/>
  <c r="R917" i="2"/>
  <c r="C919" i="22" s="1"/>
  <c r="R827" i="2"/>
  <c r="C829" i="22" s="1"/>
  <c r="R878" i="2"/>
  <c r="C880" i="22" s="1"/>
  <c r="R830" i="2"/>
  <c r="C832" i="22" s="1"/>
  <c r="R68" i="2"/>
  <c r="C70" i="22" s="1"/>
  <c r="S366" i="8"/>
  <c r="R366" i="8"/>
  <c r="Q366" i="8"/>
  <c r="S359" i="8"/>
  <c r="R359" i="8"/>
  <c r="Q359" i="8"/>
  <c r="Q352" i="8"/>
  <c r="S367" i="8"/>
  <c r="R367" i="8"/>
  <c r="Q367" i="8"/>
  <c r="S376" i="8"/>
  <c r="R376" i="8"/>
  <c r="Q376" i="8"/>
  <c r="S378" i="8"/>
  <c r="R378" i="8"/>
  <c r="Q378" i="8"/>
  <c r="S381" i="8"/>
  <c r="R381" i="8"/>
  <c r="Q381" i="8"/>
  <c r="S383" i="8"/>
  <c r="R383" i="8"/>
  <c r="Q383" i="8"/>
  <c r="S393" i="8"/>
  <c r="R393" i="8"/>
  <c r="Q393" i="8"/>
  <c r="Q396" i="8"/>
  <c r="S409" i="8"/>
  <c r="R409" i="8"/>
  <c r="Q409" i="8"/>
  <c r="S415" i="8"/>
  <c r="R415" i="8"/>
  <c r="Q415" i="8"/>
  <c r="S420" i="8"/>
  <c r="R420" i="8"/>
  <c r="Q420" i="8"/>
  <c r="S430" i="8"/>
  <c r="R430" i="8"/>
  <c r="Q430" i="8"/>
  <c r="S434" i="8"/>
  <c r="R434" i="8"/>
  <c r="Q434" i="8"/>
  <c r="S449" i="8"/>
  <c r="R449" i="8"/>
  <c r="Q449" i="8"/>
  <c r="S457" i="8"/>
  <c r="R457" i="8"/>
  <c r="Q457" i="8"/>
  <c r="S473" i="8"/>
  <c r="R473" i="8"/>
  <c r="Q473" i="8"/>
  <c r="P932" i="5"/>
  <c r="I934" i="22" s="1"/>
  <c r="L774" i="14"/>
  <c r="S384" i="8"/>
  <c r="R384" i="8"/>
  <c r="Q384" i="8"/>
  <c r="S386" i="8"/>
  <c r="R386" i="8"/>
  <c r="Q386" i="8"/>
  <c r="S389" i="8"/>
  <c r="R389" i="8"/>
  <c r="Q389" i="8"/>
  <c r="S391" i="8"/>
  <c r="R391" i="8"/>
  <c r="Q391" i="8"/>
  <c r="S410" i="8"/>
  <c r="R410" i="8"/>
  <c r="Q410" i="8"/>
  <c r="S413" i="8"/>
  <c r="R413" i="8"/>
  <c r="Q413" i="8"/>
  <c r="S423" i="8"/>
  <c r="R423" i="8"/>
  <c r="Q423" i="8"/>
  <c r="S433" i="8"/>
  <c r="R433" i="8"/>
  <c r="Q433" i="8"/>
  <c r="Q443" i="8"/>
  <c r="S451" i="8"/>
  <c r="R451" i="8"/>
  <c r="Q451" i="8"/>
  <c r="S459" i="8"/>
  <c r="R459" i="8"/>
  <c r="Q459" i="8"/>
  <c r="S467" i="8"/>
  <c r="R467" i="8"/>
  <c r="Q467" i="8"/>
  <c r="S475" i="8"/>
  <c r="R475" i="8"/>
  <c r="Q475" i="8"/>
  <c r="S483" i="8"/>
  <c r="R483" i="8"/>
  <c r="Q483" i="8"/>
  <c r="S491" i="8"/>
  <c r="P378" i="6"/>
  <c r="Q388" i="6"/>
  <c r="Q396" i="6"/>
  <c r="Q408" i="6"/>
  <c r="N440" i="11"/>
  <c r="N486" i="11"/>
  <c r="M486" i="11"/>
  <c r="R1085" i="2"/>
  <c r="C1087" i="22" s="1"/>
  <c r="L1068" i="9"/>
  <c r="E1080" i="22"/>
  <c r="L1085" i="9"/>
  <c r="L1091" i="9"/>
  <c r="I1093" i="14"/>
  <c r="L1093" i="14"/>
  <c r="K82" i="5"/>
  <c r="L82" i="5" s="1"/>
  <c r="O922" i="3"/>
  <c r="D924" i="22" s="1"/>
  <c r="M349" i="3"/>
  <c r="L1083" i="11"/>
  <c r="L1068" i="11"/>
  <c r="Q368" i="8"/>
  <c r="S377" i="8"/>
  <c r="R377" i="8"/>
  <c r="Q377" i="8"/>
  <c r="S380" i="8"/>
  <c r="R380" i="8"/>
  <c r="Q380" i="8"/>
  <c r="S392" i="8"/>
  <c r="R392" i="8"/>
  <c r="Q392" i="8"/>
  <c r="Q397" i="8"/>
  <c r="S399" i="8"/>
  <c r="R399" i="8"/>
  <c r="Q399" i="8"/>
  <c r="S414" i="8"/>
  <c r="R414" i="8"/>
  <c r="Q414" i="8"/>
  <c r="S418" i="8"/>
  <c r="R418" i="8"/>
  <c r="Q418" i="8"/>
  <c r="S425" i="8"/>
  <c r="R425" i="8"/>
  <c r="Q425" i="8"/>
  <c r="S431" i="8"/>
  <c r="R431" i="8"/>
  <c r="Q431" i="8"/>
  <c r="S436" i="8"/>
  <c r="R436" i="8"/>
  <c r="Q436" i="8"/>
  <c r="R445" i="8"/>
  <c r="S453" i="8"/>
  <c r="R453" i="8"/>
  <c r="Q453" i="8"/>
  <c r="S461" i="8"/>
  <c r="R461" i="8"/>
  <c r="Q461" i="8"/>
  <c r="S469" i="8"/>
  <c r="R469" i="8"/>
  <c r="Q469" i="8"/>
  <c r="S477" i="8"/>
  <c r="R477" i="8"/>
  <c r="Q477" i="8"/>
  <c r="S485" i="8"/>
  <c r="R485" i="8"/>
  <c r="Q485" i="8"/>
  <c r="L830" i="8"/>
  <c r="L813" i="8"/>
  <c r="H815" i="22" s="1"/>
  <c r="P1019" i="17"/>
  <c r="E1021" i="22" s="1"/>
  <c r="R1058" i="12"/>
  <c r="M1013" i="17"/>
  <c r="N780" i="5"/>
  <c r="Q354" i="6"/>
  <c r="P354" i="6"/>
  <c r="Q444" i="6"/>
  <c r="Q446" i="6"/>
  <c r="P446" i="6"/>
  <c r="P450" i="6"/>
  <c r="Q490" i="6"/>
  <c r="P490" i="6"/>
  <c r="O1060" i="12"/>
  <c r="S385" i="8"/>
  <c r="R385" i="8"/>
  <c r="Q385" i="8"/>
  <c r="S390" i="8"/>
  <c r="R390" i="8"/>
  <c r="Q390" i="8"/>
  <c r="S412" i="8"/>
  <c r="R412" i="8"/>
  <c r="Q412" i="8"/>
  <c r="S422" i="8"/>
  <c r="R422" i="8"/>
  <c r="Q422" i="8"/>
  <c r="S424" i="8"/>
  <c r="R424" i="8"/>
  <c r="Q424" i="8"/>
  <c r="S435" i="8"/>
  <c r="R435" i="8"/>
  <c r="Q435" i="8"/>
  <c r="S444" i="8"/>
  <c r="S452" i="8"/>
  <c r="R452" i="8"/>
  <c r="Q452" i="8"/>
  <c r="S460" i="8"/>
  <c r="R460" i="8"/>
  <c r="Q460" i="8"/>
  <c r="S468" i="8"/>
  <c r="R468" i="8"/>
  <c r="Q468" i="8"/>
  <c r="S476" i="8"/>
  <c r="R476" i="8"/>
  <c r="Q476" i="8"/>
  <c r="S484" i="8"/>
  <c r="R484" i="8"/>
  <c r="Q484" i="8"/>
  <c r="I82" i="18"/>
  <c r="J1011" i="6"/>
  <c r="I978" i="6"/>
  <c r="O681" i="3"/>
  <c r="D683" i="22" s="1"/>
  <c r="O696" i="3"/>
  <c r="D698" i="22" s="1"/>
  <c r="O194" i="3"/>
  <c r="D196" i="22" s="1"/>
  <c r="O202" i="3"/>
  <c r="D204" i="22" s="1"/>
  <c r="I1075" i="14"/>
  <c r="L1075" i="14" s="1"/>
  <c r="I1065" i="14"/>
  <c r="I1068" i="14"/>
  <c r="L1068" i="14" s="1"/>
  <c r="I1072" i="14"/>
  <c r="L1072" i="14" s="1"/>
  <c r="I1081" i="14"/>
  <c r="L1081" i="14" s="1"/>
  <c r="I1071" i="18"/>
  <c r="I1092" i="18"/>
  <c r="M1092" i="18" s="1"/>
  <c r="I1067" i="14"/>
  <c r="I1071" i="14"/>
  <c r="L1071" i="14" s="1"/>
  <c r="I1083" i="8"/>
  <c r="L1083" i="8" s="1"/>
  <c r="I1091" i="8"/>
  <c r="I1098" i="9"/>
  <c r="I1088" i="9"/>
  <c r="I1072" i="9"/>
  <c r="L1072" i="9" s="1"/>
  <c r="M75" i="5"/>
  <c r="I1064" i="14"/>
  <c r="I1066" i="14"/>
  <c r="L1066" i="14" s="1"/>
  <c r="E1068" i="22" s="1"/>
  <c r="I1063" i="14"/>
  <c r="I1069" i="14"/>
  <c r="L1069" i="14" s="1"/>
  <c r="I1070" i="14"/>
  <c r="I1073" i="14"/>
  <c r="L1073" i="14" s="1"/>
  <c r="I1074" i="14"/>
  <c r="L1074" i="14" s="1"/>
  <c r="I1069" i="18"/>
  <c r="M1069" i="18" s="1"/>
  <c r="I1086" i="18"/>
  <c r="I1080" i="8"/>
  <c r="L1080" i="8" s="1"/>
  <c r="I1095" i="8"/>
  <c r="I1090" i="9"/>
  <c r="I1069" i="9"/>
  <c r="M71" i="5"/>
  <c r="M78" i="5"/>
  <c r="L1062" i="9"/>
  <c r="I1073" i="18"/>
  <c r="I1075" i="18"/>
  <c r="I1088" i="18"/>
  <c r="I1090" i="18"/>
  <c r="I1096" i="18"/>
  <c r="I1098" i="18"/>
  <c r="I1078" i="8"/>
  <c r="I1081" i="8"/>
  <c r="I1085" i="8"/>
  <c r="I1089" i="8"/>
  <c r="I1093" i="8"/>
  <c r="I1097" i="8"/>
  <c r="L1097" i="8" s="1"/>
  <c r="I1096" i="9"/>
  <c r="I1094" i="9"/>
  <c r="L1094" i="9" s="1"/>
  <c r="I1084" i="9"/>
  <c r="L1084" i="9" s="1"/>
  <c r="E1086" i="22" s="1"/>
  <c r="I1077" i="9"/>
  <c r="L1077" i="9" s="1"/>
  <c r="E1079" i="22" s="1"/>
  <c r="M69" i="5"/>
  <c r="M73" i="5"/>
  <c r="M76" i="5"/>
  <c r="M79" i="5"/>
  <c r="N1015" i="10"/>
  <c r="P1015" i="10" s="1"/>
  <c r="N1019" i="10"/>
  <c r="P1019" i="10" s="1"/>
  <c r="N1021" i="10"/>
  <c r="P1021" i="10" s="1"/>
  <c r="N1023" i="10"/>
  <c r="P1023" i="10" s="1"/>
  <c r="N1028" i="10"/>
  <c r="P1028" i="10" s="1"/>
  <c r="N1030" i="10"/>
  <c r="P1030" i="10" s="1"/>
  <c r="N1032" i="10"/>
  <c r="P1032" i="10" s="1"/>
  <c r="N1036" i="10"/>
  <c r="P1036" i="10" s="1"/>
  <c r="N1038" i="10"/>
  <c r="P1038" i="10" s="1"/>
  <c r="N1040" i="10"/>
  <c r="P1040" i="10" s="1"/>
  <c r="N1044" i="10"/>
  <c r="P1044" i="10" s="1"/>
  <c r="N1046" i="10"/>
  <c r="P1046" i="10" s="1"/>
  <c r="N1048" i="10"/>
  <c r="P1048" i="10" s="1"/>
  <c r="N1052" i="10"/>
  <c r="P1052" i="10" s="1"/>
  <c r="N1059" i="10"/>
  <c r="P1059" i="10" s="1"/>
  <c r="N73" i="10"/>
  <c r="N76" i="10"/>
  <c r="N81" i="10"/>
  <c r="R1087" i="2"/>
  <c r="C1089" i="22" s="1"/>
  <c r="L1091" i="14"/>
  <c r="L674" i="14"/>
  <c r="L696" i="14"/>
  <c r="L704" i="14"/>
  <c r="P1099" i="2"/>
  <c r="R276" i="2"/>
  <c r="L1076" i="9"/>
  <c r="L1081" i="9"/>
  <c r="L1083" i="9"/>
  <c r="L1087" i="9"/>
  <c r="L1089" i="9"/>
  <c r="L1093" i="9"/>
  <c r="L1095" i="9"/>
  <c r="P70" i="17"/>
  <c r="G1099" i="9"/>
  <c r="R1001" i="2"/>
  <c r="C1003" i="22" s="1"/>
  <c r="L1095" i="11"/>
  <c r="L1087" i="11"/>
  <c r="L1080" i="11"/>
  <c r="L1072" i="11"/>
  <c r="L1065" i="11"/>
  <c r="R344" i="2"/>
  <c r="N82" i="17"/>
  <c r="P69" i="17"/>
  <c r="P74" i="17"/>
  <c r="I1081" i="18"/>
  <c r="M1074" i="18"/>
  <c r="M1085" i="18"/>
  <c r="M1089" i="18"/>
  <c r="M1093" i="18"/>
  <c r="M1097" i="18"/>
  <c r="L1062" i="14"/>
  <c r="I1074" i="9"/>
  <c r="I1099" i="9" s="1"/>
  <c r="L1070" i="9"/>
  <c r="M10" i="5"/>
  <c r="M18" i="5"/>
  <c r="M26" i="5"/>
  <c r="M14" i="5"/>
  <c r="M22" i="5"/>
  <c r="L1062" i="6"/>
  <c r="O1011" i="7"/>
  <c r="F349" i="18"/>
  <c r="R1005" i="2"/>
  <c r="C1007" i="22" s="1"/>
  <c r="I6" i="18"/>
  <c r="R6" i="12"/>
  <c r="AA6" i="12" s="1"/>
  <c r="L81" i="14"/>
  <c r="E83" i="22"/>
  <c r="J82" i="14"/>
  <c r="J349" i="11"/>
  <c r="J492" i="8"/>
  <c r="N1014" i="10"/>
  <c r="P1014" i="10" s="1"/>
  <c r="L1060" i="10"/>
  <c r="J1060" i="6"/>
  <c r="J668" i="6"/>
  <c r="L1063" i="11"/>
  <c r="J1099" i="11"/>
  <c r="O926" i="3"/>
  <c r="D928" i="22" s="1"/>
  <c r="N668" i="5"/>
  <c r="M674" i="18"/>
  <c r="M681" i="18"/>
  <c r="M685" i="18"/>
  <c r="M696" i="18"/>
  <c r="M700" i="18"/>
  <c r="M704" i="18"/>
  <c r="L672" i="14"/>
  <c r="L679" i="14"/>
  <c r="L694" i="14"/>
  <c r="L1098" i="11"/>
  <c r="L1094" i="11"/>
  <c r="L1090" i="11"/>
  <c r="L1086" i="11"/>
  <c r="L1082" i="11"/>
  <c r="H1084" i="22" s="1"/>
  <c r="L1079" i="11"/>
  <c r="L1075" i="11"/>
  <c r="L1071" i="11"/>
  <c r="L1067" i="11"/>
  <c r="P349" i="2"/>
  <c r="P1101" i="2" s="1"/>
  <c r="M672" i="18"/>
  <c r="M676" i="18"/>
  <c r="M679" i="18"/>
  <c r="M683" i="18"/>
  <c r="M687" i="18"/>
  <c r="M691" i="18"/>
  <c r="M694" i="18"/>
  <c r="M698" i="18"/>
  <c r="N1016" i="10"/>
  <c r="P1016" i="10" s="1"/>
  <c r="N1018" i="10"/>
  <c r="P1018" i="10" s="1"/>
  <c r="N1020" i="10"/>
  <c r="P1020" i="10" s="1"/>
  <c r="N1022" i="10"/>
  <c r="P1022" i="10" s="1"/>
  <c r="N1025" i="10"/>
  <c r="P1025" i="10" s="1"/>
  <c r="N1027" i="10"/>
  <c r="P1027" i="10" s="1"/>
  <c r="N1029" i="10"/>
  <c r="P1029" i="10" s="1"/>
  <c r="N1031" i="10"/>
  <c r="P1031" i="10" s="1"/>
  <c r="N1033" i="10"/>
  <c r="P1033" i="10" s="1"/>
  <c r="N1035" i="10"/>
  <c r="P1035" i="10" s="1"/>
  <c r="N1037" i="10"/>
  <c r="P1037" i="10" s="1"/>
  <c r="N1039" i="10"/>
  <c r="P1039" i="10" s="1"/>
  <c r="N1041" i="10"/>
  <c r="P1041" i="10" s="1"/>
  <c r="N1043" i="10"/>
  <c r="P1043" i="10" s="1"/>
  <c r="N1045" i="10"/>
  <c r="P1045" i="10" s="1"/>
  <c r="N1049" i="10"/>
  <c r="P1049" i="10" s="1"/>
  <c r="N1051" i="10"/>
  <c r="P1051" i="10" s="1"/>
  <c r="N1054" i="10"/>
  <c r="P1054" i="10" s="1"/>
  <c r="N1057" i="10"/>
  <c r="P1057" i="10" s="1"/>
  <c r="N71" i="10"/>
  <c r="N75" i="10"/>
  <c r="N78" i="10"/>
  <c r="N79" i="10"/>
  <c r="L799" i="8"/>
  <c r="L791" i="8"/>
  <c r="H793" i="22" s="1"/>
  <c r="J1011" i="8"/>
  <c r="I349" i="10"/>
  <c r="J349" i="10" s="1"/>
  <c r="J492" i="6"/>
  <c r="J492" i="11"/>
  <c r="J492" i="9"/>
  <c r="I6" i="14"/>
  <c r="J780" i="18"/>
  <c r="J1060" i="8"/>
  <c r="N68" i="10"/>
  <c r="L82" i="10"/>
  <c r="J780" i="9"/>
  <c r="J82" i="8"/>
  <c r="L851" i="11"/>
  <c r="H853" i="22" s="1"/>
  <c r="J1011" i="11"/>
  <c r="L1087" i="14"/>
  <c r="I1099" i="11"/>
  <c r="L1099" i="11" s="1"/>
  <c r="L80" i="6"/>
  <c r="H82" i="22" s="1"/>
  <c r="L78" i="6"/>
  <c r="H80" i="22" s="1"/>
  <c r="L76" i="6"/>
  <c r="H78" i="22" s="1"/>
  <c r="L74" i="6"/>
  <c r="L72" i="6"/>
  <c r="L70" i="6"/>
  <c r="L68" i="6"/>
  <c r="L73" i="6"/>
  <c r="L69" i="6"/>
  <c r="L79" i="6"/>
  <c r="H81" i="22" s="1"/>
  <c r="L71" i="6"/>
  <c r="I67" i="6"/>
  <c r="S356" i="18"/>
  <c r="R356" i="18"/>
  <c r="R462" i="8"/>
  <c r="Q80" i="7"/>
  <c r="G82" i="22" s="1"/>
  <c r="R372" i="18"/>
  <c r="S372" i="18"/>
  <c r="L81" i="6"/>
  <c r="S376" i="18"/>
  <c r="R376" i="18"/>
  <c r="Q370" i="8"/>
  <c r="S370" i="8"/>
  <c r="Q419" i="8"/>
  <c r="S419" i="8"/>
  <c r="R456" i="8"/>
  <c r="R488" i="8"/>
  <c r="S466" i="8"/>
  <c r="Q466" i="8"/>
  <c r="R466" i="8"/>
  <c r="S379" i="8"/>
  <c r="Q379" i="8"/>
  <c r="S472" i="8"/>
  <c r="Q472" i="8"/>
  <c r="R448" i="8"/>
  <c r="S448" i="8"/>
  <c r="Q448" i="8"/>
  <c r="R400" i="8"/>
  <c r="Q400" i="8"/>
  <c r="S400" i="8"/>
  <c r="S428" i="8"/>
  <c r="Q428" i="8"/>
  <c r="R373" i="8"/>
  <c r="S373" i="8"/>
  <c r="Q373" i="8"/>
  <c r="R480" i="8"/>
  <c r="Q480" i="8"/>
  <c r="S480" i="8"/>
  <c r="R432" i="8"/>
  <c r="Q1069" i="7"/>
  <c r="G1071" i="22" s="1"/>
  <c r="Q1073" i="7"/>
  <c r="G1075" i="22" s="1"/>
  <c r="Q1077" i="7"/>
  <c r="G1079" i="22" s="1"/>
  <c r="Q1071" i="7"/>
  <c r="G1073" i="22" s="1"/>
  <c r="Q1075" i="7"/>
  <c r="G1077" i="22" s="1"/>
  <c r="Q1079" i="7"/>
  <c r="G1081" i="22" s="1"/>
  <c r="Q1086" i="7"/>
  <c r="G1088" i="22" s="1"/>
  <c r="Q1090" i="7"/>
  <c r="G1092" i="22" s="1"/>
  <c r="Q1094" i="7"/>
  <c r="G1096" i="22" s="1"/>
  <c r="Q71" i="7"/>
  <c r="G73" i="22" s="1"/>
  <c r="Q1083" i="7"/>
  <c r="G1085" i="22" s="1"/>
  <c r="Q1087" i="7"/>
  <c r="G1089" i="22" s="1"/>
  <c r="Q1091" i="7"/>
  <c r="G1093" i="22" s="1"/>
  <c r="L1088" i="9"/>
  <c r="L1021" i="9"/>
  <c r="E254" i="22"/>
  <c r="P671" i="5"/>
  <c r="I673" i="22" s="1"/>
  <c r="N492" i="5"/>
  <c r="P438" i="6"/>
  <c r="Q420" i="6"/>
  <c r="P400" i="6"/>
  <c r="Q390" i="6"/>
  <c r="P384" i="6"/>
  <c r="Q374" i="6"/>
  <c r="P352" i="6"/>
  <c r="Q352" i="6"/>
  <c r="T365" i="14"/>
  <c r="S373" i="14"/>
  <c r="T373" i="14"/>
  <c r="S371" i="14"/>
  <c r="T371" i="14"/>
  <c r="Q1081" i="7"/>
  <c r="G1083" i="22" s="1"/>
  <c r="Q1089" i="7"/>
  <c r="G1091" i="22" s="1"/>
  <c r="Q1093" i="7"/>
  <c r="G1095" i="22" s="1"/>
  <c r="Q1097" i="7"/>
  <c r="G1099" i="22" s="1"/>
  <c r="O780" i="7"/>
  <c r="R363" i="18"/>
  <c r="S363" i="18"/>
  <c r="R357" i="18"/>
  <c r="S357" i="18"/>
  <c r="M1101" i="3"/>
  <c r="Q398" i="6"/>
  <c r="Q376" i="6"/>
  <c r="R1099" i="5"/>
  <c r="P75" i="5"/>
  <c r="I77" i="22"/>
  <c r="J1099" i="9"/>
  <c r="E266" i="22"/>
  <c r="L1090" i="9"/>
  <c r="R782" i="12"/>
  <c r="O65" i="12"/>
  <c r="L1070" i="14"/>
  <c r="L1064" i="14"/>
  <c r="L1067" i="14"/>
  <c r="L1065" i="14"/>
  <c r="R446" i="8"/>
  <c r="Q446" i="8"/>
  <c r="S446" i="8"/>
  <c r="S470" i="8"/>
  <c r="Q470" i="8"/>
  <c r="R470" i="8"/>
  <c r="R486" i="8"/>
  <c r="Q486" i="8"/>
  <c r="S486" i="8"/>
  <c r="S454" i="8"/>
  <c r="Q454" i="8"/>
  <c r="R454" i="8"/>
  <c r="R478" i="8"/>
  <c r="S478" i="8"/>
  <c r="Q478" i="8"/>
  <c r="S474" i="8"/>
  <c r="Q474" i="8"/>
  <c r="R474" i="8"/>
  <c r="J65" i="8"/>
  <c r="L6" i="8"/>
  <c r="L1062" i="11"/>
  <c r="H1064" i="22" s="1"/>
  <c r="Q1063" i="7"/>
  <c r="G1065" i="22" s="1"/>
  <c r="O1099" i="7"/>
  <c r="Q1088" i="7"/>
  <c r="G1090" i="22" s="1"/>
  <c r="Q1092" i="7"/>
  <c r="G1094" i="22" s="1"/>
  <c r="Q1096" i="7"/>
  <c r="G1098" i="22" s="1"/>
  <c r="P69" i="5"/>
  <c r="I71" i="22" s="1"/>
  <c r="Q436" i="6"/>
  <c r="Q404" i="6"/>
  <c r="Q392" i="6"/>
  <c r="Q380" i="6"/>
  <c r="L671" i="6"/>
  <c r="H673" i="22" s="1"/>
  <c r="P408" i="6"/>
  <c r="P398" i="6"/>
  <c r="P376" i="6"/>
  <c r="R670" i="2"/>
  <c r="C672" i="22" s="1"/>
  <c r="S355" i="18"/>
  <c r="R355" i="18"/>
  <c r="S353" i="18"/>
  <c r="R353" i="18"/>
  <c r="S359" i="18"/>
  <c r="R359" i="18"/>
  <c r="J780" i="14"/>
  <c r="J1099" i="14"/>
  <c r="Q75" i="7"/>
  <c r="G77" i="22" s="1"/>
  <c r="Q79" i="7"/>
  <c r="G81" i="22" s="1"/>
  <c r="Q77" i="7"/>
  <c r="G79" i="22" s="1"/>
  <c r="Q74" i="7"/>
  <c r="G76" i="22" s="1"/>
  <c r="Q72" i="7"/>
  <c r="G74" i="22" s="1"/>
  <c r="Q69" i="7"/>
  <c r="G71" i="22" s="1"/>
  <c r="Q81" i="7"/>
  <c r="G83" i="22" s="1"/>
  <c r="Q78" i="7"/>
  <c r="G80" i="22" s="1"/>
  <c r="Q76" i="7"/>
  <c r="G78" i="22" s="1"/>
  <c r="Q73" i="7"/>
  <c r="G75" i="22" s="1"/>
  <c r="Q70" i="7"/>
  <c r="G72" i="22" s="1"/>
  <c r="L778" i="8"/>
  <c r="J780" i="8"/>
  <c r="S360" i="8"/>
  <c r="Q360" i="8"/>
  <c r="R360" i="8"/>
  <c r="R358" i="8"/>
  <c r="S358" i="8"/>
  <c r="Q358" i="8"/>
  <c r="R353" i="8"/>
  <c r="Q68" i="7"/>
  <c r="G70" i="22" s="1"/>
  <c r="N82" i="7"/>
  <c r="P79" i="5"/>
  <c r="I81" i="22" s="1"/>
  <c r="P76" i="5"/>
  <c r="I78" i="22" s="1"/>
  <c r="P73" i="5"/>
  <c r="I75" i="22" s="1"/>
  <c r="N349" i="5"/>
  <c r="N1060" i="5"/>
  <c r="O780" i="12"/>
  <c r="R1068" i="12"/>
  <c r="O1099" i="12"/>
  <c r="R373" i="18"/>
  <c r="S373" i="18"/>
  <c r="R369" i="18"/>
  <c r="S369" i="18"/>
  <c r="R365" i="18"/>
  <c r="S365" i="18"/>
  <c r="R362" i="18"/>
  <c r="S362" i="18"/>
  <c r="R374" i="18"/>
  <c r="S374" i="18"/>
  <c r="R371" i="18"/>
  <c r="S371" i="18"/>
  <c r="R367" i="18"/>
  <c r="S367" i="18"/>
  <c r="R364" i="18"/>
  <c r="S364" i="18"/>
  <c r="M1071" i="18"/>
  <c r="R360" i="18"/>
  <c r="S360" i="18"/>
  <c r="J492" i="14"/>
  <c r="J780" i="11"/>
  <c r="P26" i="5"/>
  <c r="I28" i="22" s="1"/>
  <c r="P14" i="5"/>
  <c r="I16" i="22" s="1"/>
  <c r="P10" i="5"/>
  <c r="I12" i="22" s="1"/>
  <c r="S356" i="8"/>
  <c r="R356" i="8"/>
  <c r="Q356" i="8"/>
  <c r="S362" i="8"/>
  <c r="R362" i="8"/>
  <c r="Q362" i="8"/>
  <c r="Q422" i="6"/>
  <c r="P422" i="6"/>
  <c r="Q482" i="6"/>
  <c r="P482" i="6"/>
  <c r="Q402" i="6"/>
  <c r="P402" i="6"/>
  <c r="P386" i="6"/>
  <c r="L978" i="6"/>
  <c r="S364" i="8"/>
  <c r="R364" i="8"/>
  <c r="Q364" i="8"/>
  <c r="Q414" i="6"/>
  <c r="P414" i="6"/>
  <c r="S354" i="8"/>
  <c r="R354" i="8"/>
  <c r="Q354" i="8"/>
  <c r="P22" i="5"/>
  <c r="I24" i="22"/>
  <c r="Q426" i="6"/>
  <c r="P426" i="6"/>
  <c r="L1093" i="8"/>
  <c r="H1095" i="22" s="1"/>
  <c r="L1089" i="8"/>
  <c r="L1085" i="8"/>
  <c r="L1081" i="8"/>
  <c r="M1098" i="18"/>
  <c r="M1096" i="18"/>
  <c r="M1090" i="18"/>
  <c r="M1088" i="18"/>
  <c r="M1075" i="18"/>
  <c r="M1073" i="18"/>
  <c r="P78" i="5"/>
  <c r="I80" i="22" s="1"/>
  <c r="P71" i="5"/>
  <c r="I73" i="22"/>
  <c r="M1086" i="18"/>
  <c r="Q484" i="6"/>
  <c r="P484" i="6"/>
  <c r="Q410" i="6"/>
  <c r="P410" i="6"/>
  <c r="Q394" i="6"/>
  <c r="P394" i="6"/>
  <c r="Q382" i="6"/>
  <c r="P382" i="6"/>
  <c r="N1060" i="17"/>
  <c r="P1013" i="17"/>
  <c r="E1015" i="22" s="1"/>
  <c r="N448" i="11"/>
  <c r="M448" i="11"/>
  <c r="Q356" i="6"/>
  <c r="P356" i="6"/>
  <c r="P18" i="5"/>
  <c r="I20" i="22" s="1"/>
  <c r="I1063" i="18"/>
  <c r="J349" i="6"/>
  <c r="L1078" i="8"/>
  <c r="J1099" i="8"/>
  <c r="M67" i="5"/>
  <c r="P67" i="5" s="1"/>
  <c r="I69" i="22" s="1"/>
  <c r="L1096" i="9"/>
  <c r="L1069" i="9"/>
  <c r="L1095" i="8"/>
  <c r="L1098" i="9"/>
  <c r="L1091" i="8"/>
  <c r="M1081" i="18"/>
  <c r="L1063" i="14"/>
  <c r="J668" i="8"/>
  <c r="J65" i="14"/>
  <c r="K344" i="10"/>
  <c r="J82" i="11"/>
  <c r="M6" i="18"/>
  <c r="R6" i="18" s="1"/>
  <c r="J65" i="18"/>
  <c r="J668" i="11"/>
  <c r="L67" i="6"/>
  <c r="Q6" i="8"/>
  <c r="J1099" i="18"/>
  <c r="N344" i="10"/>
  <c r="L349" i="10"/>
  <c r="J1060" i="11"/>
  <c r="J1101" i="11" s="1"/>
  <c r="J349" i="18"/>
  <c r="E171" i="22"/>
  <c r="E179" i="22"/>
  <c r="E251" i="22"/>
  <c r="E203" i="22"/>
  <c r="E227" i="22"/>
  <c r="E271" i="22"/>
  <c r="E287" i="22"/>
  <c r="L6" i="14"/>
  <c r="S355" i="14"/>
  <c r="L670" i="14"/>
  <c r="T352" i="14"/>
  <c r="R458" i="8"/>
  <c r="R437" i="8"/>
  <c r="Q437" i="8"/>
  <c r="H806" i="22"/>
  <c r="M478" i="11"/>
  <c r="N478" i="11"/>
  <c r="N416" i="11"/>
  <c r="G65" i="11"/>
  <c r="H65" i="11" s="1"/>
  <c r="H821" i="22"/>
  <c r="H827" i="22"/>
  <c r="H812" i="22"/>
  <c r="H814" i="22"/>
  <c r="H820" i="22"/>
  <c r="H809" i="22"/>
  <c r="H349" i="10"/>
  <c r="H1101" i="10" s="1"/>
  <c r="Q1015" i="7"/>
  <c r="G1017" i="22" s="1"/>
  <c r="L82" i="7"/>
  <c r="L1074" i="9"/>
  <c r="E153" i="22"/>
  <c r="E149" i="22"/>
  <c r="E1024" i="22"/>
  <c r="E147" i="22"/>
  <c r="E1042" i="22"/>
  <c r="E167" i="22"/>
  <c r="E175" i="22"/>
  <c r="E183" i="22"/>
  <c r="E215" i="22"/>
  <c r="E235" i="22"/>
  <c r="E239" i="22"/>
  <c r="E255" i="22"/>
  <c r="E259" i="22"/>
  <c r="E263" i="22"/>
  <c r="E267" i="22"/>
  <c r="E279" i="22"/>
  <c r="E283" i="22"/>
  <c r="E295" i="22"/>
  <c r="E299" i="22"/>
  <c r="E311" i="22"/>
  <c r="E319" i="22"/>
  <c r="E327" i="22"/>
  <c r="E1050" i="22"/>
  <c r="E86" i="22"/>
  <c r="E89" i="22"/>
  <c r="E177" i="22"/>
  <c r="E185" i="22"/>
  <c r="E193" i="22"/>
  <c r="E202" i="22"/>
  <c r="E209" i="22"/>
  <c r="E214" i="22"/>
  <c r="E229" i="22"/>
  <c r="E230" i="22"/>
  <c r="E234" i="22"/>
  <c r="E245" i="22"/>
  <c r="E249" i="22"/>
  <c r="E257" i="22"/>
  <c r="E265" i="22"/>
  <c r="E273" i="22"/>
  <c r="E274" i="22"/>
  <c r="E278" i="22"/>
  <c r="E282" i="22"/>
  <c r="E286" i="22"/>
  <c r="E293" i="22"/>
  <c r="E294" i="22"/>
  <c r="E297" i="22"/>
  <c r="E298" i="22"/>
  <c r="E309" i="22"/>
  <c r="E313" i="22"/>
  <c r="E322" i="22"/>
  <c r="E326" i="22"/>
  <c r="E337" i="22"/>
  <c r="E342" i="22"/>
  <c r="P869" i="5"/>
  <c r="I871" i="22" s="1"/>
  <c r="P246" i="5"/>
  <c r="I248" i="22" s="1"/>
  <c r="P230" i="5"/>
  <c r="I232" i="22" s="1"/>
  <c r="P178" i="5"/>
  <c r="I180" i="22" s="1"/>
  <c r="P120" i="5"/>
  <c r="I122" i="22" s="1"/>
  <c r="P90" i="5"/>
  <c r="I92" i="22" s="1"/>
  <c r="P841" i="5"/>
  <c r="I843" i="22" s="1"/>
  <c r="P945" i="5"/>
  <c r="I947" i="22" s="1"/>
  <c r="P191" i="5"/>
  <c r="I193" i="22" s="1"/>
  <c r="P119" i="5"/>
  <c r="I121" i="22" s="1"/>
  <c r="Q412" i="6"/>
  <c r="P406" i="6"/>
  <c r="Q371" i="6"/>
  <c r="H679" i="22"/>
  <c r="H711" i="22"/>
  <c r="H697" i="22"/>
  <c r="H677" i="22"/>
  <c r="G65" i="6"/>
  <c r="H65" i="6" s="1"/>
  <c r="H840" i="22"/>
  <c r="H823" i="22"/>
  <c r="F1069" i="4"/>
  <c r="C1099" i="4"/>
  <c r="C1101" i="4" s="1"/>
  <c r="O118" i="3"/>
  <c r="D120" i="22" s="1"/>
  <c r="O108" i="3"/>
  <c r="D110" i="22" s="1"/>
  <c r="O85" i="3"/>
  <c r="D87" i="22" s="1"/>
  <c r="O335" i="3"/>
  <c r="D337" i="22" s="1"/>
  <c r="O271" i="3"/>
  <c r="D273" i="22" s="1"/>
  <c r="O208" i="3"/>
  <c r="D210" i="22" s="1"/>
  <c r="R88" i="2"/>
  <c r="C90" i="22" s="1"/>
  <c r="R96" i="2"/>
  <c r="C98" i="22" s="1"/>
  <c r="R172" i="2"/>
  <c r="C174" i="22" s="1"/>
  <c r="R180" i="2"/>
  <c r="C182" i="22" s="1"/>
  <c r="R312" i="2"/>
  <c r="C314" i="22" s="1"/>
  <c r="R219" i="2"/>
  <c r="C221" i="22" s="1"/>
  <c r="R175" i="2"/>
  <c r="C177" i="22" s="1"/>
  <c r="R348" i="2"/>
  <c r="C350" i="22" s="1"/>
  <c r="R336" i="2"/>
  <c r="C338" i="22" s="1"/>
  <c r="R328" i="2"/>
  <c r="C330" i="22" s="1"/>
  <c r="R261" i="2"/>
  <c r="C263" i="22" s="1"/>
  <c r="R236" i="2"/>
  <c r="C238" i="22" s="1"/>
  <c r="R220" i="2"/>
  <c r="C222" i="22" s="1"/>
  <c r="R155" i="2"/>
  <c r="C157" i="22" s="1"/>
  <c r="R135" i="2"/>
  <c r="C137" i="22" s="1"/>
  <c r="R125" i="2"/>
  <c r="C127" i="22" s="1"/>
  <c r="R357" i="8"/>
  <c r="S357" i="8"/>
  <c r="Q357" i="8"/>
  <c r="Q475" i="6"/>
  <c r="P475" i="6"/>
  <c r="S416" i="8"/>
  <c r="R416" i="8"/>
  <c r="Q416" i="8"/>
  <c r="R408" i="8"/>
  <c r="Q408" i="8"/>
  <c r="S408" i="8"/>
  <c r="R382" i="8"/>
  <c r="S382" i="8"/>
  <c r="Q382" i="8"/>
  <c r="S394" i="8"/>
  <c r="Q394" i="8"/>
  <c r="R394" i="8"/>
  <c r="S358" i="18"/>
  <c r="R358" i="18"/>
  <c r="R370" i="18"/>
  <c r="S370" i="18"/>
  <c r="R481" i="8"/>
  <c r="S481" i="8"/>
  <c r="Q481" i="8"/>
  <c r="T377" i="14"/>
  <c r="S377" i="14"/>
  <c r="H717" i="22"/>
  <c r="N352" i="11"/>
  <c r="M352" i="11"/>
  <c r="M354" i="11"/>
  <c r="N354" i="11"/>
  <c r="N356" i="11"/>
  <c r="M356" i="11"/>
  <c r="N358" i="11"/>
  <c r="M358" i="11"/>
  <c r="N360" i="11"/>
  <c r="M360" i="11"/>
  <c r="N363" i="11"/>
  <c r="M363" i="11"/>
  <c r="M365" i="11"/>
  <c r="N365" i="11"/>
  <c r="N367" i="11"/>
  <c r="M367" i="11"/>
  <c r="N369" i="11"/>
  <c r="M369" i="11"/>
  <c r="N371" i="11"/>
  <c r="M371" i="11"/>
  <c r="N373" i="11"/>
  <c r="M373" i="11"/>
  <c r="M375" i="11"/>
  <c r="N375" i="11"/>
  <c r="M377" i="11"/>
  <c r="N377" i="11"/>
  <c r="M379" i="11"/>
  <c r="N379" i="11"/>
  <c r="M381" i="11"/>
  <c r="N381" i="11"/>
  <c r="M383" i="11"/>
  <c r="N383" i="11"/>
  <c r="M385" i="11"/>
  <c r="N385" i="11"/>
  <c r="M387" i="11"/>
  <c r="N387" i="11"/>
  <c r="M389" i="11"/>
  <c r="N389" i="11"/>
  <c r="M391" i="11"/>
  <c r="N391" i="11"/>
  <c r="M393" i="11"/>
  <c r="N393" i="11"/>
  <c r="M395" i="11"/>
  <c r="N395" i="11"/>
  <c r="M397" i="11"/>
  <c r="N397" i="11"/>
  <c r="M399" i="11"/>
  <c r="N399" i="11"/>
  <c r="M401" i="11"/>
  <c r="N401" i="11"/>
  <c r="M403" i="11"/>
  <c r="N403" i="11"/>
  <c r="M405" i="11"/>
  <c r="N405" i="11"/>
  <c r="Q473" i="6"/>
  <c r="P473" i="6"/>
  <c r="Q476" i="6"/>
  <c r="P476" i="6"/>
  <c r="Q478" i="6"/>
  <c r="Q481" i="6"/>
  <c r="P481" i="6"/>
  <c r="Q485" i="6"/>
  <c r="P485" i="6"/>
  <c r="Q487" i="6"/>
  <c r="P487" i="6"/>
  <c r="Q489" i="6"/>
  <c r="P489" i="6"/>
  <c r="E77" i="22"/>
  <c r="P92" i="6"/>
  <c r="R81" i="2"/>
  <c r="C83" i="22" s="1"/>
  <c r="R101" i="2"/>
  <c r="C103" i="22" s="1"/>
  <c r="P118" i="5"/>
  <c r="I120" i="22" s="1"/>
  <c r="I344" i="4"/>
  <c r="F346" i="22" s="1"/>
  <c r="O84" i="3"/>
  <c r="D86" i="22" s="1"/>
  <c r="M434" i="11"/>
  <c r="N434" i="11"/>
  <c r="M432" i="11"/>
  <c r="N432" i="11"/>
  <c r="M430" i="11"/>
  <c r="N430" i="11"/>
  <c r="T378" i="14"/>
  <c r="S378" i="14"/>
  <c r="S375" i="18"/>
  <c r="R375" i="18"/>
  <c r="S368" i="14"/>
  <c r="T368" i="14"/>
  <c r="T364" i="14"/>
  <c r="S364" i="14"/>
  <c r="S359" i="14"/>
  <c r="T359" i="14"/>
  <c r="T356" i="14"/>
  <c r="S356" i="14"/>
  <c r="S363" i="8"/>
  <c r="Q363" i="8"/>
  <c r="R363" i="8"/>
  <c r="S355" i="8"/>
  <c r="Q355" i="8"/>
  <c r="R355" i="8"/>
  <c r="S388" i="8"/>
  <c r="Q388" i="8"/>
  <c r="R388" i="8"/>
  <c r="R395" i="8"/>
  <c r="Q395" i="8"/>
  <c r="S395" i="8"/>
  <c r="S398" i="8"/>
  <c r="Q398" i="8"/>
  <c r="R398" i="8"/>
  <c r="S417" i="8"/>
  <c r="R417" i="8"/>
  <c r="Q417" i="8"/>
  <c r="S354" i="18"/>
  <c r="R354" i="18"/>
  <c r="R366" i="18"/>
  <c r="S366" i="18"/>
  <c r="S441" i="8"/>
  <c r="Q441" i="8"/>
  <c r="R441" i="8"/>
  <c r="S465" i="8"/>
  <c r="Q465" i="8"/>
  <c r="R465" i="8"/>
  <c r="H715" i="22"/>
  <c r="N353" i="11"/>
  <c r="M353" i="11"/>
  <c r="N355" i="11"/>
  <c r="M355" i="11"/>
  <c r="N357" i="11"/>
  <c r="M357" i="11"/>
  <c r="N359" i="11"/>
  <c r="M359" i="11"/>
  <c r="M362" i="11"/>
  <c r="N362" i="11"/>
  <c r="M364" i="11"/>
  <c r="N366" i="11"/>
  <c r="M366" i="11"/>
  <c r="M368" i="11"/>
  <c r="N368" i="11"/>
  <c r="M370" i="11"/>
  <c r="N370" i="11"/>
  <c r="M372" i="11"/>
  <c r="N372" i="11"/>
  <c r="N374" i="11"/>
  <c r="M374" i="11"/>
  <c r="N376" i="11"/>
  <c r="M376" i="11"/>
  <c r="N378" i="11"/>
  <c r="M378" i="11"/>
  <c r="N380" i="11"/>
  <c r="M380" i="11"/>
  <c r="N382" i="11"/>
  <c r="M382" i="11"/>
  <c r="N384" i="11"/>
  <c r="M384" i="11"/>
  <c r="N386" i="11"/>
  <c r="M386" i="11"/>
  <c r="N388" i="11"/>
  <c r="M388" i="11"/>
  <c r="N390" i="11"/>
  <c r="M390" i="11"/>
  <c r="N392" i="11"/>
  <c r="M392" i="11"/>
  <c r="N394" i="11"/>
  <c r="M394" i="11"/>
  <c r="N396" i="11"/>
  <c r="M396" i="11"/>
  <c r="N398" i="11"/>
  <c r="M398" i="11"/>
  <c r="N400" i="11"/>
  <c r="M400" i="11"/>
  <c r="N402" i="11"/>
  <c r="M402" i="11"/>
  <c r="N404" i="11"/>
  <c r="M404" i="11"/>
  <c r="N406" i="11"/>
  <c r="M406" i="11"/>
  <c r="Q474" i="6"/>
  <c r="P474" i="6"/>
  <c r="Q477" i="6"/>
  <c r="P477" i="6"/>
  <c r="P479" i="6"/>
  <c r="Q483" i="6"/>
  <c r="P483" i="6"/>
  <c r="Q486" i="6"/>
  <c r="P486" i="6"/>
  <c r="Q488" i="6"/>
  <c r="P488" i="6"/>
  <c r="Q491" i="6"/>
  <c r="P491" i="6"/>
  <c r="P86" i="6"/>
  <c r="E137" i="22"/>
  <c r="G82" i="13"/>
  <c r="L69" i="9"/>
  <c r="R378" i="18"/>
  <c r="S378" i="18"/>
  <c r="T374" i="14"/>
  <c r="S374" i="14"/>
  <c r="S368" i="18"/>
  <c r="R368" i="18"/>
  <c r="S363" i="14"/>
  <c r="T360" i="14"/>
  <c r="S360" i="14"/>
  <c r="G492" i="6"/>
  <c r="H492" i="6" s="1"/>
  <c r="L823" i="3"/>
  <c r="G82" i="14"/>
  <c r="O823" i="2"/>
  <c r="O1011" i="2"/>
  <c r="H825" i="22"/>
  <c r="N57" i="7"/>
  <c r="Q57" i="7" s="1"/>
  <c r="G59" i="22" s="1"/>
  <c r="N45" i="7"/>
  <c r="Q45" i="7" s="1"/>
  <c r="G47" i="22" s="1"/>
  <c r="N37" i="7"/>
  <c r="Q37" i="7" s="1"/>
  <c r="G39" i="22" s="1"/>
  <c r="N33" i="7"/>
  <c r="Q33" i="7" s="1"/>
  <c r="G35" i="22" s="1"/>
  <c r="N29" i="7"/>
  <c r="Q29" i="7" s="1"/>
  <c r="G31" i="22" s="1"/>
  <c r="N27" i="7"/>
  <c r="Q27" i="7" s="1"/>
  <c r="G29" i="22" s="1"/>
  <c r="N21" i="7"/>
  <c r="Q21" i="7" s="1"/>
  <c r="G23" i="22" s="1"/>
  <c r="N15" i="7"/>
  <c r="Q15" i="7" s="1"/>
  <c r="G17" i="22" s="1"/>
  <c r="I824" i="9"/>
  <c r="L824" i="9" s="1"/>
  <c r="I823" i="9"/>
  <c r="J349" i="7"/>
  <c r="J1101" i="7" s="1"/>
  <c r="S6" i="14"/>
  <c r="I11" i="11"/>
  <c r="I65" i="11" s="1"/>
  <c r="I11" i="6"/>
  <c r="I65" i="6" s="1"/>
  <c r="I1069" i="4"/>
  <c r="F1071" i="22" s="1"/>
  <c r="F1099" i="4"/>
  <c r="I1099" i="4" s="1"/>
  <c r="O823" i="3"/>
  <c r="D825" i="22" s="1"/>
  <c r="M782" i="5"/>
  <c r="P782" i="5" s="1"/>
  <c r="I784" i="22" s="1"/>
  <c r="L823" i="9"/>
  <c r="M670" i="17"/>
  <c r="R823" i="2"/>
  <c r="C825" i="22" s="1"/>
  <c r="I67" i="14"/>
  <c r="L67" i="14" s="1"/>
  <c r="M428" i="11"/>
  <c r="N428" i="11"/>
  <c r="L11" i="11"/>
  <c r="L11" i="6"/>
  <c r="I82" i="14"/>
  <c r="P670" i="17"/>
  <c r="Q351" i="6"/>
  <c r="P351" i="6"/>
  <c r="E12" i="22"/>
  <c r="E1035" i="22"/>
  <c r="H56" i="22"/>
  <c r="H344" i="9"/>
  <c r="I344" i="9" s="1"/>
  <c r="I349" i="9" s="1"/>
  <c r="G349" i="9"/>
  <c r="H349" i="9" s="1"/>
  <c r="H67" i="11"/>
  <c r="I67" i="11" s="1"/>
  <c r="L67" i="11" s="1"/>
  <c r="H73" i="8"/>
  <c r="I73" i="8" s="1"/>
  <c r="L73" i="8" s="1"/>
  <c r="H75" i="22" s="1"/>
  <c r="H670" i="11"/>
  <c r="I670" i="11" s="1"/>
  <c r="L670" i="11" s="1"/>
  <c r="H672" i="22" s="1"/>
  <c r="M347" i="5"/>
  <c r="P347" i="5" s="1"/>
  <c r="I349" i="22" s="1"/>
  <c r="M341" i="5"/>
  <c r="P341" i="5" s="1"/>
  <c r="I343" i="22" s="1"/>
  <c r="M339" i="5"/>
  <c r="P339" i="5" s="1"/>
  <c r="I341" i="22" s="1"/>
  <c r="M293" i="5"/>
  <c r="P293" i="5" s="1"/>
  <c r="I295" i="22" s="1"/>
  <c r="M289" i="5"/>
  <c r="P289" i="5" s="1"/>
  <c r="I291" i="22" s="1"/>
  <c r="M261" i="5"/>
  <c r="P261" i="5" s="1"/>
  <c r="I263" i="22" s="1"/>
  <c r="M259" i="5"/>
  <c r="P259" i="5" s="1"/>
  <c r="I261" i="22" s="1"/>
  <c r="M252" i="5"/>
  <c r="P252" i="5" s="1"/>
  <c r="I254" i="22" s="1"/>
  <c r="M250" i="5"/>
  <c r="P250" i="5" s="1"/>
  <c r="I252" i="22" s="1"/>
  <c r="M248" i="5"/>
  <c r="P248" i="5" s="1"/>
  <c r="I250" i="22" s="1"/>
  <c r="M244" i="5"/>
  <c r="P244" i="5" s="1"/>
  <c r="I246" i="22" s="1"/>
  <c r="M242" i="5"/>
  <c r="P242" i="5" s="1"/>
  <c r="I244" i="22" s="1"/>
  <c r="M240" i="5"/>
  <c r="P240" i="5" s="1"/>
  <c r="I242" i="22" s="1"/>
  <c r="M238" i="5"/>
  <c r="P238" i="5" s="1"/>
  <c r="I240" i="22" s="1"/>
  <c r="M236" i="5"/>
  <c r="P236" i="5" s="1"/>
  <c r="I238" i="22" s="1"/>
  <c r="M234" i="5"/>
  <c r="P234" i="5" s="1"/>
  <c r="I236" i="22" s="1"/>
  <c r="M232" i="5"/>
  <c r="P232" i="5" s="1"/>
  <c r="I234" i="22" s="1"/>
  <c r="M228" i="5"/>
  <c r="P228" i="5" s="1"/>
  <c r="I230" i="22" s="1"/>
  <c r="M214" i="5"/>
  <c r="P214" i="5" s="1"/>
  <c r="I216" i="22" s="1"/>
  <c r="M212" i="5"/>
  <c r="P212" i="5" s="1"/>
  <c r="I214" i="22" s="1"/>
  <c r="M196" i="5"/>
  <c r="P196" i="5" s="1"/>
  <c r="I198" i="22" s="1"/>
  <c r="M193" i="5"/>
  <c r="P193" i="5" s="1"/>
  <c r="I195" i="22" s="1"/>
  <c r="M190" i="5"/>
  <c r="P190" i="5" s="1"/>
  <c r="I192" i="22" s="1"/>
  <c r="M188" i="5"/>
  <c r="P188" i="5" s="1"/>
  <c r="I190" i="22" s="1"/>
  <c r="M186" i="5"/>
  <c r="P186" i="5" s="1"/>
  <c r="I188" i="22" s="1"/>
  <c r="M180" i="5"/>
  <c r="P180" i="5" s="1"/>
  <c r="I182" i="22" s="1"/>
  <c r="M176" i="5"/>
  <c r="P176" i="5" s="1"/>
  <c r="I178" i="22" s="1"/>
  <c r="M174" i="5"/>
  <c r="P174" i="5" s="1"/>
  <c r="I176" i="22" s="1"/>
  <c r="M172" i="5"/>
  <c r="P172" i="5" s="1"/>
  <c r="I174" i="22" s="1"/>
  <c r="M170" i="5"/>
  <c r="P170" i="5" s="1"/>
  <c r="I172" i="22" s="1"/>
  <c r="M164" i="5"/>
  <c r="P164" i="5" s="1"/>
  <c r="I166" i="22" s="1"/>
  <c r="M162" i="5"/>
  <c r="P162" i="5" s="1"/>
  <c r="I164" i="22" s="1"/>
  <c r="M160" i="5"/>
  <c r="P160" i="5" s="1"/>
  <c r="I162" i="22" s="1"/>
  <c r="M158" i="5"/>
  <c r="P158" i="5" s="1"/>
  <c r="I160" i="22" s="1"/>
  <c r="M154" i="5"/>
  <c r="P154" i="5" s="1"/>
  <c r="I156" i="22" s="1"/>
  <c r="M152" i="5"/>
  <c r="P152" i="5" s="1"/>
  <c r="I154" i="22" s="1"/>
  <c r="M150" i="5"/>
  <c r="P150" i="5" s="1"/>
  <c r="I152" i="22" s="1"/>
  <c r="M148" i="5"/>
  <c r="P148" i="5" s="1"/>
  <c r="I150" i="22" s="1"/>
  <c r="M146" i="5"/>
  <c r="P146" i="5" s="1"/>
  <c r="I148" i="22" s="1"/>
  <c r="M144" i="5"/>
  <c r="P144" i="5" s="1"/>
  <c r="I146" i="22" s="1"/>
  <c r="M142" i="5"/>
  <c r="P142" i="5" s="1"/>
  <c r="I144" i="22" s="1"/>
  <c r="M140" i="5"/>
  <c r="P140" i="5" s="1"/>
  <c r="I142" i="22" s="1"/>
  <c r="M138" i="5"/>
  <c r="P138" i="5" s="1"/>
  <c r="I140" i="22" s="1"/>
  <c r="M136" i="5"/>
  <c r="P136" i="5" s="1"/>
  <c r="I138" i="22" s="1"/>
  <c r="M134" i="5"/>
  <c r="P134" i="5" s="1"/>
  <c r="I136" i="22" s="1"/>
  <c r="M132" i="5"/>
  <c r="P132" i="5" s="1"/>
  <c r="I134" i="22" s="1"/>
  <c r="M130" i="5"/>
  <c r="P130" i="5" s="1"/>
  <c r="I132" i="22" s="1"/>
  <c r="M128" i="5"/>
  <c r="P128" i="5" s="1"/>
  <c r="I130" i="22" s="1"/>
  <c r="M126" i="5"/>
  <c r="P126" i="5" s="1"/>
  <c r="I128" i="22" s="1"/>
  <c r="M124" i="5"/>
  <c r="M122" i="5"/>
  <c r="P122" i="5" s="1"/>
  <c r="I124" i="22" s="1"/>
  <c r="M115" i="5"/>
  <c r="P115" i="5" s="1"/>
  <c r="I117" i="22" s="1"/>
  <c r="M113" i="5"/>
  <c r="P113" i="5" s="1"/>
  <c r="I115" i="22" s="1"/>
  <c r="M111" i="5"/>
  <c r="P111" i="5" s="1"/>
  <c r="I113" i="22" s="1"/>
  <c r="M109" i="5"/>
  <c r="P109" i="5" s="1"/>
  <c r="I111" i="22" s="1"/>
  <c r="M107" i="5"/>
  <c r="P107" i="5" s="1"/>
  <c r="I109" i="22" s="1"/>
  <c r="M103" i="5"/>
  <c r="P103" i="5" s="1"/>
  <c r="I105" i="22" s="1"/>
  <c r="M99" i="5"/>
  <c r="P99" i="5" s="1"/>
  <c r="I101" i="22" s="1"/>
  <c r="M97" i="5"/>
  <c r="P97" i="5" s="1"/>
  <c r="I99" i="22" s="1"/>
  <c r="M95" i="5"/>
  <c r="P95" i="5" s="1"/>
  <c r="I97" i="22" s="1"/>
  <c r="M93" i="5"/>
  <c r="P93" i="5" s="1"/>
  <c r="I95" i="22" s="1"/>
  <c r="M91" i="5"/>
  <c r="P91" i="5" s="1"/>
  <c r="I93" i="22" s="1"/>
  <c r="M89" i="5"/>
  <c r="P89" i="5" s="1"/>
  <c r="I91" i="22" s="1"/>
  <c r="M87" i="5"/>
  <c r="P87" i="5" s="1"/>
  <c r="I89" i="22" s="1"/>
  <c r="M85" i="5"/>
  <c r="P85" i="5" s="1"/>
  <c r="I87" i="22" s="1"/>
  <c r="N491" i="11"/>
  <c r="M491" i="11"/>
  <c r="N489" i="11"/>
  <c r="M489" i="11"/>
  <c r="N487" i="11"/>
  <c r="M487" i="11"/>
  <c r="N485" i="11"/>
  <c r="M485" i="11"/>
  <c r="N483" i="11"/>
  <c r="M483" i="11"/>
  <c r="N481" i="11"/>
  <c r="M481" i="11"/>
  <c r="N479" i="11"/>
  <c r="M479" i="11"/>
  <c r="N477" i="11"/>
  <c r="M477" i="11"/>
  <c r="M475" i="11"/>
  <c r="N475" i="11"/>
  <c r="N473" i="11"/>
  <c r="M473" i="11"/>
  <c r="M471" i="11"/>
  <c r="N471" i="11"/>
  <c r="N467" i="11"/>
  <c r="N465" i="11"/>
  <c r="M465" i="11"/>
  <c r="M463" i="11"/>
  <c r="N463" i="11"/>
  <c r="M461" i="11"/>
  <c r="N461" i="11"/>
  <c r="N459" i="11"/>
  <c r="M459" i="11"/>
  <c r="N457" i="11"/>
  <c r="M457" i="11"/>
  <c r="N455" i="11"/>
  <c r="M455" i="11"/>
  <c r="M453" i="11"/>
  <c r="N453" i="11"/>
  <c r="N451" i="11"/>
  <c r="M451" i="11"/>
  <c r="N449" i="11"/>
  <c r="M449" i="11"/>
  <c r="N447" i="11"/>
  <c r="M447" i="11"/>
  <c r="N445" i="11"/>
  <c r="M445" i="11"/>
  <c r="N443" i="11"/>
  <c r="M443" i="11"/>
  <c r="N441" i="11"/>
  <c r="M441" i="11"/>
  <c r="N439" i="11"/>
  <c r="M439" i="11"/>
  <c r="M437" i="11"/>
  <c r="N437" i="11"/>
  <c r="M435" i="11"/>
  <c r="N435" i="11"/>
  <c r="N433" i="11"/>
  <c r="M433" i="11"/>
  <c r="N431" i="11"/>
  <c r="M431" i="11"/>
  <c r="N429" i="11"/>
  <c r="M429" i="11"/>
  <c r="M427" i="11"/>
  <c r="N427" i="11"/>
  <c r="M425" i="11"/>
  <c r="N425" i="11"/>
  <c r="M423" i="11"/>
  <c r="N423" i="11"/>
  <c r="N421" i="11"/>
  <c r="M421" i="11"/>
  <c r="N419" i="11"/>
  <c r="M419" i="11"/>
  <c r="M417" i="11"/>
  <c r="N417" i="11"/>
  <c r="M415" i="11"/>
  <c r="N415" i="11"/>
  <c r="N413" i="11"/>
  <c r="M413" i="11"/>
  <c r="N411" i="11"/>
  <c r="M411" i="11"/>
  <c r="M409" i="11"/>
  <c r="N409" i="11"/>
  <c r="N361" i="11"/>
  <c r="M361" i="11"/>
  <c r="H351" i="11"/>
  <c r="I351" i="11" s="1"/>
  <c r="I485" i="9"/>
  <c r="L485" i="9" s="1"/>
  <c r="Q485" i="9" s="1"/>
  <c r="I481" i="9"/>
  <c r="L481" i="9" s="1"/>
  <c r="I477" i="9"/>
  <c r="L477" i="9" s="1"/>
  <c r="I456" i="9"/>
  <c r="L456" i="9" s="1"/>
  <c r="Q456" i="9" s="1"/>
  <c r="I449" i="9"/>
  <c r="L449" i="9" s="1"/>
  <c r="I437" i="9"/>
  <c r="L437" i="9" s="1"/>
  <c r="I433" i="9"/>
  <c r="L433" i="9" s="1"/>
  <c r="I429" i="9"/>
  <c r="L429" i="9" s="1"/>
  <c r="P429" i="9" s="1"/>
  <c r="I420" i="9"/>
  <c r="L420" i="9" s="1"/>
  <c r="I413" i="9"/>
  <c r="L413" i="9" s="1"/>
  <c r="I375" i="9"/>
  <c r="L375" i="9" s="1"/>
  <c r="I371" i="9"/>
  <c r="L371" i="9" s="1"/>
  <c r="Q371" i="9" s="1"/>
  <c r="I367" i="9"/>
  <c r="L367" i="9" s="1"/>
  <c r="I363" i="9"/>
  <c r="L363" i="9" s="1"/>
  <c r="I359" i="9"/>
  <c r="L359" i="9" s="1"/>
  <c r="I355" i="9"/>
  <c r="L355" i="9" s="1"/>
  <c r="P355" i="9" s="1"/>
  <c r="H352" i="9"/>
  <c r="M778" i="5"/>
  <c r="P778" i="5" s="1"/>
  <c r="I780" i="22" s="1"/>
  <c r="M771" i="5"/>
  <c r="P771" i="5" s="1"/>
  <c r="I773" i="22" s="1"/>
  <c r="M769" i="5"/>
  <c r="P769" i="5" s="1"/>
  <c r="I771" i="22" s="1"/>
  <c r="M753" i="5"/>
  <c r="P753" i="5" s="1"/>
  <c r="I755" i="22" s="1"/>
  <c r="M751" i="5"/>
  <c r="P751" i="5" s="1"/>
  <c r="I753" i="22" s="1"/>
  <c r="M749" i="5"/>
  <c r="P749" i="5" s="1"/>
  <c r="I751" i="22" s="1"/>
  <c r="M747" i="5"/>
  <c r="P747" i="5" s="1"/>
  <c r="I749" i="22" s="1"/>
  <c r="M741" i="5"/>
  <c r="P741" i="5" s="1"/>
  <c r="I743" i="22" s="1"/>
  <c r="L670" i="5"/>
  <c r="M670" i="5" s="1"/>
  <c r="H82" i="14"/>
  <c r="H735" i="22"/>
  <c r="H721" i="22"/>
  <c r="H693" i="22"/>
  <c r="H691" i="22"/>
  <c r="H685" i="22"/>
  <c r="H683" i="22"/>
  <c r="H675" i="22"/>
  <c r="H1013" i="11"/>
  <c r="I1013" i="11" s="1"/>
  <c r="L1013" i="11" s="1"/>
  <c r="I80" i="9"/>
  <c r="L80" i="9" s="1"/>
  <c r="I78" i="9"/>
  <c r="L78" i="9" s="1"/>
  <c r="I76" i="9"/>
  <c r="L76" i="9"/>
  <c r="I74" i="9"/>
  <c r="L74" i="9" s="1"/>
  <c r="E76" i="22" s="1"/>
  <c r="I72" i="9"/>
  <c r="L72" i="9" s="1"/>
  <c r="I70" i="9"/>
  <c r="L70" i="9" s="1"/>
  <c r="H67" i="9"/>
  <c r="I67" i="9" s="1"/>
  <c r="L67" i="9" s="1"/>
  <c r="G82" i="9"/>
  <c r="H82" i="9" s="1"/>
  <c r="M348" i="5"/>
  <c r="P348" i="5" s="1"/>
  <c r="I350" i="22" s="1"/>
  <c r="M346" i="5"/>
  <c r="P346" i="5" s="1"/>
  <c r="I348" i="22" s="1"/>
  <c r="M340" i="5"/>
  <c r="P340" i="5" s="1"/>
  <c r="I342" i="22" s="1"/>
  <c r="M338" i="5"/>
  <c r="P338" i="5" s="1"/>
  <c r="I340" i="22" s="1"/>
  <c r="M292" i="5"/>
  <c r="P292" i="5" s="1"/>
  <c r="I294" i="22" s="1"/>
  <c r="M288" i="5"/>
  <c r="P288" i="5" s="1"/>
  <c r="I290" i="22" s="1"/>
  <c r="M260" i="5"/>
  <c r="P260" i="5" s="1"/>
  <c r="I262" i="22" s="1"/>
  <c r="M258" i="5"/>
  <c r="P258" i="5" s="1"/>
  <c r="I260" i="22" s="1"/>
  <c r="M251" i="5"/>
  <c r="P251" i="5" s="1"/>
  <c r="I253" i="22" s="1"/>
  <c r="M249" i="5"/>
  <c r="P249" i="5" s="1"/>
  <c r="I251" i="22" s="1"/>
  <c r="M247" i="5"/>
  <c r="P247" i="5" s="1"/>
  <c r="I249" i="22" s="1"/>
  <c r="M245" i="5"/>
  <c r="P245" i="5" s="1"/>
  <c r="I247" i="22" s="1"/>
  <c r="M243" i="5"/>
  <c r="P243" i="5" s="1"/>
  <c r="I245" i="22" s="1"/>
  <c r="M241" i="5"/>
  <c r="P241" i="5" s="1"/>
  <c r="I243" i="22" s="1"/>
  <c r="M239" i="5"/>
  <c r="P239" i="5" s="1"/>
  <c r="I241" i="22" s="1"/>
  <c r="M237" i="5"/>
  <c r="P237" i="5" s="1"/>
  <c r="I239" i="22" s="1"/>
  <c r="M235" i="5"/>
  <c r="P235" i="5" s="1"/>
  <c r="I237" i="22" s="1"/>
  <c r="M233" i="5"/>
  <c r="P233" i="5" s="1"/>
  <c r="I235" i="22" s="1"/>
  <c r="M231" i="5"/>
  <c r="P231" i="5" s="1"/>
  <c r="I233" i="22" s="1"/>
  <c r="M229" i="5"/>
  <c r="P229" i="5" s="1"/>
  <c r="I231" i="22" s="1"/>
  <c r="M215" i="5"/>
  <c r="P215" i="5" s="1"/>
  <c r="I217" i="22" s="1"/>
  <c r="M213" i="5"/>
  <c r="P213" i="5" s="1"/>
  <c r="I215" i="22" s="1"/>
  <c r="M197" i="5"/>
  <c r="P197" i="5" s="1"/>
  <c r="I199" i="22" s="1"/>
  <c r="M194" i="5"/>
  <c r="P194" i="5" s="1"/>
  <c r="I196" i="22" s="1"/>
  <c r="M189" i="5"/>
  <c r="P189" i="5" s="1"/>
  <c r="I191" i="22" s="1"/>
  <c r="M187" i="5"/>
  <c r="P187" i="5" s="1"/>
  <c r="I189" i="22" s="1"/>
  <c r="M179" i="5"/>
  <c r="P179" i="5" s="1"/>
  <c r="I181" i="22" s="1"/>
  <c r="M177" i="5"/>
  <c r="P177" i="5" s="1"/>
  <c r="I179" i="22" s="1"/>
  <c r="M175" i="5"/>
  <c r="P175" i="5" s="1"/>
  <c r="I177" i="22" s="1"/>
  <c r="M173" i="5"/>
  <c r="P173" i="5" s="1"/>
  <c r="I175" i="22" s="1"/>
  <c r="M171" i="5"/>
  <c r="P171" i="5" s="1"/>
  <c r="I173" i="22" s="1"/>
  <c r="M169" i="5"/>
  <c r="P169" i="5" s="1"/>
  <c r="I171" i="22" s="1"/>
  <c r="M163" i="5"/>
  <c r="P163" i="5" s="1"/>
  <c r="I165" i="22" s="1"/>
  <c r="M161" i="5"/>
  <c r="P161" i="5" s="1"/>
  <c r="I163" i="22" s="1"/>
  <c r="M159" i="5"/>
  <c r="P159" i="5" s="1"/>
  <c r="I161" i="22" s="1"/>
  <c r="M157" i="5"/>
  <c r="P157" i="5" s="1"/>
  <c r="I159" i="22" s="1"/>
  <c r="M155" i="5"/>
  <c r="P155" i="5" s="1"/>
  <c r="I157" i="22" s="1"/>
  <c r="M153" i="5"/>
  <c r="P153" i="5" s="1"/>
  <c r="I155" i="22" s="1"/>
  <c r="M151" i="5"/>
  <c r="P151" i="5" s="1"/>
  <c r="I153" i="22" s="1"/>
  <c r="M149" i="5"/>
  <c r="P149" i="5" s="1"/>
  <c r="I151" i="22" s="1"/>
  <c r="M147" i="5"/>
  <c r="P147" i="5" s="1"/>
  <c r="I149" i="22" s="1"/>
  <c r="M145" i="5"/>
  <c r="P145" i="5" s="1"/>
  <c r="I147" i="22" s="1"/>
  <c r="M143" i="5"/>
  <c r="P143" i="5" s="1"/>
  <c r="I145" i="22" s="1"/>
  <c r="M141" i="5"/>
  <c r="P141" i="5" s="1"/>
  <c r="I143" i="22" s="1"/>
  <c r="M139" i="5"/>
  <c r="P139" i="5" s="1"/>
  <c r="I141" i="22" s="1"/>
  <c r="M135" i="5"/>
  <c r="P135" i="5" s="1"/>
  <c r="I137" i="22" s="1"/>
  <c r="M133" i="5"/>
  <c r="P133" i="5" s="1"/>
  <c r="I135" i="22" s="1"/>
  <c r="M131" i="5"/>
  <c r="P131" i="5" s="1"/>
  <c r="I133" i="22" s="1"/>
  <c r="M129" i="5"/>
  <c r="P129" i="5" s="1"/>
  <c r="I131" i="22" s="1"/>
  <c r="M127" i="5"/>
  <c r="P127" i="5" s="1"/>
  <c r="I129" i="22" s="1"/>
  <c r="M125" i="5"/>
  <c r="P125" i="5"/>
  <c r="I127" i="22" s="1"/>
  <c r="M123" i="5"/>
  <c r="P123" i="5" s="1"/>
  <c r="I125" i="22" s="1"/>
  <c r="M116" i="5"/>
  <c r="P116" i="5" s="1"/>
  <c r="I118" i="22" s="1"/>
  <c r="M114" i="5"/>
  <c r="P114" i="5"/>
  <c r="I116" i="22" s="1"/>
  <c r="M112" i="5"/>
  <c r="P112" i="5" s="1"/>
  <c r="I114" i="22" s="1"/>
  <c r="M110" i="5"/>
  <c r="P110" i="5" s="1"/>
  <c r="I112" i="22" s="1"/>
  <c r="M108" i="5"/>
  <c r="P108" i="5"/>
  <c r="I110" i="22" s="1"/>
  <c r="M106" i="5"/>
  <c r="P106" i="5" s="1"/>
  <c r="I108" i="22" s="1"/>
  <c r="M104" i="5"/>
  <c r="P104" i="5" s="1"/>
  <c r="I106" i="22" s="1"/>
  <c r="M102" i="5"/>
  <c r="P102" i="5" s="1"/>
  <c r="I104" i="22" s="1"/>
  <c r="M100" i="5"/>
  <c r="P100" i="5" s="1"/>
  <c r="I102" i="22" s="1"/>
  <c r="M98" i="5"/>
  <c r="P98" i="5" s="1"/>
  <c r="I100" i="22" s="1"/>
  <c r="M96" i="5"/>
  <c r="P96" i="5" s="1"/>
  <c r="I98" i="22" s="1"/>
  <c r="M94" i="5"/>
  <c r="P94" i="5" s="1"/>
  <c r="I96" i="22" s="1"/>
  <c r="M92" i="5"/>
  <c r="P92" i="5" s="1"/>
  <c r="I94" i="22" s="1"/>
  <c r="M88" i="5"/>
  <c r="P88" i="5" s="1"/>
  <c r="I90" i="22" s="1"/>
  <c r="L84" i="5"/>
  <c r="Q471" i="6"/>
  <c r="P471" i="6"/>
  <c r="Q469" i="6"/>
  <c r="P469" i="6"/>
  <c r="Q467" i="6"/>
  <c r="P467" i="6"/>
  <c r="Q465" i="6"/>
  <c r="P465" i="6"/>
  <c r="Q463" i="6"/>
  <c r="P463" i="6"/>
  <c r="Q461" i="6"/>
  <c r="P461" i="6"/>
  <c r="Q459" i="6"/>
  <c r="P459" i="6"/>
  <c r="Q457" i="6"/>
  <c r="P457" i="6"/>
  <c r="Q455" i="6"/>
  <c r="P455" i="6"/>
  <c r="Q453" i="6"/>
  <c r="P453" i="6"/>
  <c r="Q451" i="6"/>
  <c r="P451" i="6"/>
  <c r="Q449" i="6"/>
  <c r="P449" i="6"/>
  <c r="Q447" i="6"/>
  <c r="P447" i="6"/>
  <c r="Q445" i="6"/>
  <c r="P445" i="6"/>
  <c r="Q443" i="6"/>
  <c r="P443" i="6"/>
  <c r="Q441" i="6"/>
  <c r="P441" i="6"/>
  <c r="Q439" i="6"/>
  <c r="P439" i="6"/>
  <c r="Q437" i="6"/>
  <c r="P437" i="6"/>
  <c r="Q435" i="6"/>
  <c r="P435" i="6"/>
  <c r="Q431" i="6"/>
  <c r="P431" i="6"/>
  <c r="Q429" i="6"/>
  <c r="P429" i="6"/>
  <c r="Q427" i="6"/>
  <c r="P427" i="6"/>
  <c r="Q425" i="6"/>
  <c r="P425" i="6"/>
  <c r="P423" i="6"/>
  <c r="Q423" i="6"/>
  <c r="Q421" i="6"/>
  <c r="P421" i="6"/>
  <c r="P419" i="6"/>
  <c r="Q417" i="6"/>
  <c r="P417" i="6"/>
  <c r="P415" i="6"/>
  <c r="Q415" i="6"/>
  <c r="Q413" i="6"/>
  <c r="P413" i="6"/>
  <c r="Q411" i="6"/>
  <c r="P411" i="6"/>
  <c r="Q409" i="6"/>
  <c r="P409" i="6"/>
  <c r="Q407" i="6"/>
  <c r="P407" i="6"/>
  <c r="Q405" i="6"/>
  <c r="P405" i="6"/>
  <c r="Q403" i="6"/>
  <c r="P403" i="6"/>
  <c r="Q401" i="6"/>
  <c r="P401" i="6"/>
  <c r="Q399" i="6"/>
  <c r="P399" i="6"/>
  <c r="Q397" i="6"/>
  <c r="P397" i="6"/>
  <c r="Q395" i="6"/>
  <c r="P395" i="6"/>
  <c r="Q393" i="6"/>
  <c r="P393" i="6"/>
  <c r="Q391" i="6"/>
  <c r="P391" i="6"/>
  <c r="Q389" i="6"/>
  <c r="P389" i="6"/>
  <c r="Q387" i="6"/>
  <c r="P387" i="6"/>
  <c r="P383" i="6"/>
  <c r="Q383" i="6"/>
  <c r="Q381" i="6"/>
  <c r="P381" i="6"/>
  <c r="Q379" i="6"/>
  <c r="P379" i="6"/>
  <c r="Q377" i="6"/>
  <c r="P377" i="6"/>
  <c r="Q375" i="6"/>
  <c r="P375" i="6"/>
  <c r="P373" i="6"/>
  <c r="Q373" i="6"/>
  <c r="P371" i="6"/>
  <c r="Q369" i="6"/>
  <c r="P369" i="6"/>
  <c r="P367" i="6"/>
  <c r="Q367" i="6"/>
  <c r="Q365" i="6"/>
  <c r="P365" i="6"/>
  <c r="Q363" i="6"/>
  <c r="P363" i="6"/>
  <c r="Q361" i="6"/>
  <c r="P361" i="6"/>
  <c r="Q357" i="6"/>
  <c r="P357" i="6"/>
  <c r="Q355" i="6"/>
  <c r="P355" i="6"/>
  <c r="Q353" i="6"/>
  <c r="P353" i="6"/>
  <c r="I487" i="9"/>
  <c r="L487" i="9" s="1"/>
  <c r="I483" i="9"/>
  <c r="L483" i="9" s="1"/>
  <c r="I479" i="9"/>
  <c r="L479" i="9" s="1"/>
  <c r="I467" i="9"/>
  <c r="L467" i="9" s="1"/>
  <c r="I439" i="9"/>
  <c r="L439" i="9" s="1"/>
  <c r="I435" i="9"/>
  <c r="L435" i="9" s="1"/>
  <c r="I431" i="9"/>
  <c r="L431" i="9" s="1"/>
  <c r="I409" i="9"/>
  <c r="L409" i="9" s="1"/>
  <c r="I402" i="9"/>
  <c r="L402" i="9" s="1"/>
  <c r="I377" i="9"/>
  <c r="L377" i="9" s="1"/>
  <c r="I373" i="9"/>
  <c r="L373" i="9" s="1"/>
  <c r="I369" i="9"/>
  <c r="L369" i="9" s="1"/>
  <c r="I365" i="9"/>
  <c r="L365" i="9" s="1"/>
  <c r="I361" i="9"/>
  <c r="L361" i="9" s="1"/>
  <c r="I357" i="9"/>
  <c r="L357" i="9" s="1"/>
  <c r="I353" i="9"/>
  <c r="L353" i="9" s="1"/>
  <c r="M779" i="5"/>
  <c r="P779" i="5" s="1"/>
  <c r="I781" i="22" s="1"/>
  <c r="M777" i="5"/>
  <c r="P777" i="5" s="1"/>
  <c r="I779" i="22" s="1"/>
  <c r="M770" i="5"/>
  <c r="P770" i="5" s="1"/>
  <c r="I772" i="22" s="1"/>
  <c r="M752" i="5"/>
  <c r="P752" i="5" s="1"/>
  <c r="I754" i="22" s="1"/>
  <c r="M750" i="5"/>
  <c r="P750" i="5" s="1"/>
  <c r="I752" i="22" s="1"/>
  <c r="M748" i="5"/>
  <c r="P748" i="5" s="1"/>
  <c r="I750" i="22" s="1"/>
  <c r="M746" i="5"/>
  <c r="P746" i="5" s="1"/>
  <c r="I748" i="22" s="1"/>
  <c r="M740" i="5"/>
  <c r="P740" i="5" s="1"/>
  <c r="I742" i="22" s="1"/>
  <c r="M736" i="5"/>
  <c r="P736" i="5" s="1"/>
  <c r="I738" i="22" s="1"/>
  <c r="O676" i="3"/>
  <c r="D678" i="22" s="1"/>
  <c r="H1099" i="9"/>
  <c r="H25" i="22"/>
  <c r="H17" i="22"/>
  <c r="E19" i="22"/>
  <c r="L1099" i="17"/>
  <c r="H46" i="22"/>
  <c r="H40" i="22"/>
  <c r="H28" i="22"/>
  <c r="E20" i="22"/>
  <c r="M82" i="7"/>
  <c r="O82" i="7" s="1"/>
  <c r="Q82" i="7" s="1"/>
  <c r="E25" i="22"/>
  <c r="E29" i="22"/>
  <c r="H26" i="22"/>
  <c r="H18" i="22"/>
  <c r="E48" i="22"/>
  <c r="H82" i="18"/>
  <c r="M1060" i="7"/>
  <c r="M349" i="7"/>
  <c r="G670" i="13"/>
  <c r="I670" i="13" s="1"/>
  <c r="O491" i="2"/>
  <c r="O489" i="2"/>
  <c r="R489" i="2" s="1"/>
  <c r="C491" i="22" s="1"/>
  <c r="O487" i="2"/>
  <c r="R487" i="2" s="1"/>
  <c r="C489" i="22" s="1"/>
  <c r="O485" i="2"/>
  <c r="R485" i="2" s="1"/>
  <c r="C487" i="22" s="1"/>
  <c r="O483" i="2"/>
  <c r="R483" i="2" s="1"/>
  <c r="C485" i="22" s="1"/>
  <c r="O481" i="2"/>
  <c r="R481" i="2" s="1"/>
  <c r="C483" i="22" s="1"/>
  <c r="O479" i="2"/>
  <c r="R479" i="2" s="1"/>
  <c r="C481" i="22" s="1"/>
  <c r="O477" i="2"/>
  <c r="R477" i="2" s="1"/>
  <c r="C479" i="22" s="1"/>
  <c r="O475" i="2"/>
  <c r="R475" i="2" s="1"/>
  <c r="C477" i="22" s="1"/>
  <c r="O473" i="2"/>
  <c r="R473" i="2" s="1"/>
  <c r="C475" i="22" s="1"/>
  <c r="O471" i="2"/>
  <c r="R471" i="2" s="1"/>
  <c r="C473" i="22" s="1"/>
  <c r="O469" i="2"/>
  <c r="R469" i="2" s="1"/>
  <c r="C471" i="22" s="1"/>
  <c r="O467" i="2"/>
  <c r="R467" i="2" s="1"/>
  <c r="C469" i="22" s="1"/>
  <c r="O465" i="2"/>
  <c r="R465" i="2" s="1"/>
  <c r="C467" i="22" s="1"/>
  <c r="O463" i="2"/>
  <c r="R463" i="2" s="1"/>
  <c r="C465" i="22" s="1"/>
  <c r="O461" i="2"/>
  <c r="R461" i="2" s="1"/>
  <c r="C463" i="22" s="1"/>
  <c r="O459" i="2"/>
  <c r="R459" i="2" s="1"/>
  <c r="C461" i="22" s="1"/>
  <c r="O457" i="2"/>
  <c r="R457" i="2" s="1"/>
  <c r="C459" i="22" s="1"/>
  <c r="O455" i="2"/>
  <c r="R455" i="2" s="1"/>
  <c r="C457" i="22" s="1"/>
  <c r="O453" i="2"/>
  <c r="R453" i="2" s="1"/>
  <c r="C455" i="22" s="1"/>
  <c r="O451" i="2"/>
  <c r="R451" i="2" s="1"/>
  <c r="C453" i="22" s="1"/>
  <c r="O449" i="2"/>
  <c r="R449" i="2" s="1"/>
  <c r="C451" i="22" s="1"/>
  <c r="O447" i="2"/>
  <c r="R447" i="2" s="1"/>
  <c r="C449" i="22" s="1"/>
  <c r="O445" i="2"/>
  <c r="R445" i="2"/>
  <c r="C447" i="22" s="1"/>
  <c r="O443" i="2"/>
  <c r="R443" i="2" s="1"/>
  <c r="C445" i="22" s="1"/>
  <c r="O441" i="2"/>
  <c r="R441" i="2" s="1"/>
  <c r="C443" i="22" s="1"/>
  <c r="O439" i="2"/>
  <c r="R439" i="2" s="1"/>
  <c r="C441" i="22" s="1"/>
  <c r="O437" i="2"/>
  <c r="R437" i="2" s="1"/>
  <c r="C439" i="22" s="1"/>
  <c r="O435" i="2"/>
  <c r="O433" i="2"/>
  <c r="R433" i="2" s="1"/>
  <c r="C435" i="22" s="1"/>
  <c r="O431" i="2"/>
  <c r="O429" i="2"/>
  <c r="R429" i="2" s="1"/>
  <c r="C431" i="22" s="1"/>
  <c r="O427" i="2"/>
  <c r="O425" i="2"/>
  <c r="R425" i="2" s="1"/>
  <c r="C427" i="22" s="1"/>
  <c r="O423" i="2"/>
  <c r="R423" i="2" s="1"/>
  <c r="C425" i="22" s="1"/>
  <c r="O421" i="2"/>
  <c r="R421" i="2" s="1"/>
  <c r="C423" i="22" s="1"/>
  <c r="O419" i="2"/>
  <c r="O417" i="2"/>
  <c r="R417" i="2" s="1"/>
  <c r="C419" i="22" s="1"/>
  <c r="O415" i="2"/>
  <c r="O413" i="2"/>
  <c r="R413" i="2" s="1"/>
  <c r="C415" i="22" s="1"/>
  <c r="O411" i="2"/>
  <c r="R411" i="2" s="1"/>
  <c r="C413" i="22" s="1"/>
  <c r="O409" i="2"/>
  <c r="R409" i="2" s="1"/>
  <c r="C411" i="22" s="1"/>
  <c r="O407" i="2"/>
  <c r="O405" i="2"/>
  <c r="R405" i="2" s="1"/>
  <c r="C407" i="22" s="1"/>
  <c r="O403" i="2"/>
  <c r="R403" i="2" s="1"/>
  <c r="C405" i="22" s="1"/>
  <c r="O401" i="2"/>
  <c r="R401" i="2" s="1"/>
  <c r="C403" i="22" s="1"/>
  <c r="O399" i="2"/>
  <c r="O397" i="2"/>
  <c r="R397" i="2" s="1"/>
  <c r="C399" i="22" s="1"/>
  <c r="O395" i="2"/>
  <c r="R395" i="2" s="1"/>
  <c r="C397" i="22" s="1"/>
  <c r="O393" i="2"/>
  <c r="R393" i="2" s="1"/>
  <c r="C395" i="22" s="1"/>
  <c r="O391" i="2"/>
  <c r="R391" i="2"/>
  <c r="C393" i="22" s="1"/>
  <c r="O389" i="2"/>
  <c r="R389" i="2" s="1"/>
  <c r="C391" i="22" s="1"/>
  <c r="O387" i="2"/>
  <c r="R387" i="2" s="1"/>
  <c r="C389" i="22" s="1"/>
  <c r="O385" i="2"/>
  <c r="R385" i="2" s="1"/>
  <c r="C387" i="22" s="1"/>
  <c r="O383" i="2"/>
  <c r="O381" i="2"/>
  <c r="R381" i="2" s="1"/>
  <c r="C383" i="22" s="1"/>
  <c r="O379" i="2"/>
  <c r="R379" i="2" s="1"/>
  <c r="C381" i="22" s="1"/>
  <c r="O377" i="2"/>
  <c r="R377" i="2" s="1"/>
  <c r="C379" i="22" s="1"/>
  <c r="O375" i="2"/>
  <c r="R375" i="2" s="1"/>
  <c r="C377" i="22" s="1"/>
  <c r="O373" i="2"/>
  <c r="R373" i="2" s="1"/>
  <c r="C375" i="22" s="1"/>
  <c r="O371" i="2"/>
  <c r="R371" i="2" s="1"/>
  <c r="C373" i="22" s="1"/>
  <c r="O369" i="2"/>
  <c r="R369" i="2" s="1"/>
  <c r="C371" i="22" s="1"/>
  <c r="O367" i="2"/>
  <c r="R367" i="2" s="1"/>
  <c r="C369" i="22" s="1"/>
  <c r="O365" i="2"/>
  <c r="R365" i="2" s="1"/>
  <c r="C367" i="22" s="1"/>
  <c r="O363" i="2"/>
  <c r="R363" i="2" s="1"/>
  <c r="C365" i="22" s="1"/>
  <c r="O361" i="2"/>
  <c r="R361" i="2" s="1"/>
  <c r="C363" i="22" s="1"/>
  <c r="O359" i="2"/>
  <c r="R359" i="2" s="1"/>
  <c r="C361" i="22" s="1"/>
  <c r="O357" i="2"/>
  <c r="R357" i="2" s="1"/>
  <c r="C359" i="22" s="1"/>
  <c r="O355" i="2"/>
  <c r="R355" i="2"/>
  <c r="C357" i="22" s="1"/>
  <c r="O353" i="2"/>
  <c r="R353" i="2" s="1"/>
  <c r="C355" i="22" s="1"/>
  <c r="O351" i="2"/>
  <c r="R351" i="2" s="1"/>
  <c r="C353" i="22" s="1"/>
  <c r="I491" i="9"/>
  <c r="L491" i="9" s="1"/>
  <c r="I489" i="9"/>
  <c r="L489" i="9" s="1"/>
  <c r="I475" i="9"/>
  <c r="L475" i="9" s="1"/>
  <c r="I473" i="9"/>
  <c r="L473" i="9" s="1"/>
  <c r="I471" i="9"/>
  <c r="L471" i="9" s="1"/>
  <c r="I469" i="9"/>
  <c r="L469" i="9" s="1"/>
  <c r="I465" i="9"/>
  <c r="L465" i="9" s="1"/>
  <c r="I461" i="9"/>
  <c r="L461" i="9" s="1"/>
  <c r="I459" i="9"/>
  <c r="L459" i="9" s="1"/>
  <c r="I457" i="9"/>
  <c r="L457" i="9" s="1"/>
  <c r="I455" i="9"/>
  <c r="L455" i="9" s="1"/>
  <c r="I453" i="9"/>
  <c r="L453" i="9" s="1"/>
  <c r="I451" i="9"/>
  <c r="L451" i="9" s="1"/>
  <c r="I447" i="9"/>
  <c r="L447" i="9" s="1"/>
  <c r="I445" i="9"/>
  <c r="L445" i="9" s="1"/>
  <c r="I443" i="9"/>
  <c r="L443" i="9" s="1"/>
  <c r="I441" i="9"/>
  <c r="L441" i="9" s="1"/>
  <c r="I427" i="9"/>
  <c r="L427" i="9" s="1"/>
  <c r="I425" i="9"/>
  <c r="L425" i="9" s="1"/>
  <c r="I423" i="9"/>
  <c r="L423" i="9" s="1"/>
  <c r="I421" i="9"/>
  <c r="L421" i="9" s="1"/>
  <c r="I419" i="9"/>
  <c r="L419" i="9" s="1"/>
  <c r="I417" i="9"/>
  <c r="L417" i="9" s="1"/>
  <c r="I415" i="9"/>
  <c r="L415" i="9" s="1"/>
  <c r="I411" i="9"/>
  <c r="L411" i="9" s="1"/>
  <c r="I407" i="9"/>
  <c r="L407" i="9" s="1"/>
  <c r="I405" i="9"/>
  <c r="L405" i="9" s="1"/>
  <c r="I403" i="9"/>
  <c r="L403" i="9" s="1"/>
  <c r="I401" i="9"/>
  <c r="L401" i="9" s="1"/>
  <c r="I399" i="9"/>
  <c r="L399" i="9" s="1"/>
  <c r="I397" i="9"/>
  <c r="L397" i="9" s="1"/>
  <c r="I395" i="9"/>
  <c r="L395" i="9" s="1"/>
  <c r="I393" i="9"/>
  <c r="L393" i="9" s="1"/>
  <c r="I391" i="9"/>
  <c r="L391" i="9" s="1"/>
  <c r="I389" i="9"/>
  <c r="L389" i="9" s="1"/>
  <c r="I387" i="9"/>
  <c r="L387" i="9" s="1"/>
  <c r="I385" i="9"/>
  <c r="L385" i="9" s="1"/>
  <c r="I383" i="9"/>
  <c r="L383" i="9" s="1"/>
  <c r="I381" i="9"/>
  <c r="L381" i="9" s="1"/>
  <c r="I379" i="9"/>
  <c r="L379" i="9" s="1"/>
  <c r="L491" i="3"/>
  <c r="O491" i="3" s="1"/>
  <c r="D493" i="22" s="1"/>
  <c r="L490" i="3"/>
  <c r="O490" i="3" s="1"/>
  <c r="D492" i="22" s="1"/>
  <c r="L489" i="3"/>
  <c r="O489" i="3" s="1"/>
  <c r="D491" i="22" s="1"/>
  <c r="L488" i="3"/>
  <c r="O488" i="3" s="1"/>
  <c r="D490" i="22" s="1"/>
  <c r="L487" i="3"/>
  <c r="O487" i="3" s="1"/>
  <c r="D489" i="22" s="1"/>
  <c r="L486" i="3"/>
  <c r="O486" i="3" s="1"/>
  <c r="D488" i="22" s="1"/>
  <c r="L485" i="3"/>
  <c r="O485" i="3" s="1"/>
  <c r="D487" i="22" s="1"/>
  <c r="L484" i="3"/>
  <c r="O484" i="3" s="1"/>
  <c r="D486" i="22" s="1"/>
  <c r="L483" i="3"/>
  <c r="O483" i="3" s="1"/>
  <c r="D485" i="22" s="1"/>
  <c r="L482" i="3"/>
  <c r="O482" i="3" s="1"/>
  <c r="D484" i="22" s="1"/>
  <c r="L480" i="3"/>
  <c r="O480" i="3" s="1"/>
  <c r="D482" i="22" s="1"/>
  <c r="L479" i="3"/>
  <c r="O479" i="3" s="1"/>
  <c r="D481" i="22" s="1"/>
  <c r="L478" i="3"/>
  <c r="O478" i="3" s="1"/>
  <c r="D480" i="22" s="1"/>
  <c r="L477" i="3"/>
  <c r="O477" i="3" s="1"/>
  <c r="D479" i="22" s="1"/>
  <c r="L476" i="3"/>
  <c r="O476" i="3" s="1"/>
  <c r="D478" i="22" s="1"/>
  <c r="L475" i="3"/>
  <c r="O475" i="3" s="1"/>
  <c r="D477" i="22" s="1"/>
  <c r="L474" i="3"/>
  <c r="O474" i="3" s="1"/>
  <c r="D476" i="22" s="1"/>
  <c r="L473" i="3"/>
  <c r="O473" i="3"/>
  <c r="D475" i="22" s="1"/>
  <c r="L472" i="3"/>
  <c r="O472" i="3" s="1"/>
  <c r="D474" i="22" s="1"/>
  <c r="L471" i="3"/>
  <c r="O471" i="3" s="1"/>
  <c r="D473" i="22" s="1"/>
  <c r="L470" i="3"/>
  <c r="O470" i="3" s="1"/>
  <c r="D472" i="22" s="1"/>
  <c r="L469" i="3"/>
  <c r="O469" i="3" s="1"/>
  <c r="D471" i="22" s="1"/>
  <c r="L467" i="3"/>
  <c r="O467" i="3" s="1"/>
  <c r="D469" i="22" s="1"/>
  <c r="L465" i="3"/>
  <c r="O465" i="3"/>
  <c r="D467" i="22" s="1"/>
  <c r="L464" i="3"/>
  <c r="L463" i="3"/>
  <c r="O463" i="3" s="1"/>
  <c r="D465" i="22" s="1"/>
  <c r="L462" i="3"/>
  <c r="O462" i="3" s="1"/>
  <c r="D464" i="22" s="1"/>
  <c r="L461" i="3"/>
  <c r="O461" i="3" s="1"/>
  <c r="D463" i="22" s="1"/>
  <c r="L460" i="3"/>
  <c r="O460" i="3" s="1"/>
  <c r="D462" i="22" s="1"/>
  <c r="L459" i="3"/>
  <c r="O459" i="3" s="1"/>
  <c r="D461" i="22" s="1"/>
  <c r="L457" i="3"/>
  <c r="O457" i="3" s="1"/>
  <c r="D459" i="22" s="1"/>
  <c r="L456" i="3"/>
  <c r="L455" i="3"/>
  <c r="O455" i="3" s="1"/>
  <c r="D457" i="22" s="1"/>
  <c r="L454" i="3"/>
  <c r="O454" i="3" s="1"/>
  <c r="D456" i="22" s="1"/>
  <c r="L453" i="3"/>
  <c r="O453" i="3" s="1"/>
  <c r="D455" i="22" s="1"/>
  <c r="L452" i="3"/>
  <c r="O452" i="3" s="1"/>
  <c r="D454" i="22" s="1"/>
  <c r="L451" i="3"/>
  <c r="O451" i="3" s="1"/>
  <c r="D453" i="22" s="1"/>
  <c r="L450" i="3"/>
  <c r="O450" i="3" s="1"/>
  <c r="D452" i="22" s="1"/>
  <c r="L449" i="3"/>
  <c r="O449" i="3" s="1"/>
  <c r="D451" i="22" s="1"/>
  <c r="L448" i="3"/>
  <c r="O448" i="3" s="1"/>
  <c r="D450" i="22" s="1"/>
  <c r="L447" i="3"/>
  <c r="O447" i="3" s="1"/>
  <c r="D449" i="22" s="1"/>
  <c r="L446" i="3"/>
  <c r="O446" i="3" s="1"/>
  <c r="D448" i="22" s="1"/>
  <c r="L445" i="3"/>
  <c r="O445" i="3"/>
  <c r="D447" i="22" s="1"/>
  <c r="L444" i="3"/>
  <c r="O444" i="3" s="1"/>
  <c r="D446" i="22" s="1"/>
  <c r="L443" i="3"/>
  <c r="O443" i="3" s="1"/>
  <c r="D445" i="22" s="1"/>
  <c r="L442" i="3"/>
  <c r="O442" i="3" s="1"/>
  <c r="D444" i="22" s="1"/>
  <c r="L441" i="3"/>
  <c r="O441" i="3"/>
  <c r="D443" i="22" s="1"/>
  <c r="L440" i="3"/>
  <c r="O440" i="3" s="1"/>
  <c r="D442" i="22" s="1"/>
  <c r="L439" i="3"/>
  <c r="O439" i="3" s="1"/>
  <c r="D441" i="22" s="1"/>
  <c r="L438" i="3"/>
  <c r="O438" i="3" s="1"/>
  <c r="D440" i="22" s="1"/>
  <c r="L437" i="3"/>
  <c r="O437" i="3" s="1"/>
  <c r="D439" i="22" s="1"/>
  <c r="L436" i="3"/>
  <c r="O436" i="3" s="1"/>
  <c r="D438" i="22" s="1"/>
  <c r="L435" i="3"/>
  <c r="O435" i="3" s="1"/>
  <c r="D437" i="22" s="1"/>
  <c r="L434" i="3"/>
  <c r="O434" i="3" s="1"/>
  <c r="D436" i="22" s="1"/>
  <c r="L433" i="3"/>
  <c r="O433" i="3" s="1"/>
  <c r="D435" i="22" s="1"/>
  <c r="L432" i="3"/>
  <c r="O432" i="3" s="1"/>
  <c r="D434" i="22" s="1"/>
  <c r="L431" i="3"/>
  <c r="O431" i="3" s="1"/>
  <c r="D433" i="22" s="1"/>
  <c r="L430" i="3"/>
  <c r="O430" i="3" s="1"/>
  <c r="D432" i="22" s="1"/>
  <c r="L429" i="3"/>
  <c r="O429" i="3"/>
  <c r="D431" i="22" s="1"/>
  <c r="L428" i="3"/>
  <c r="O428" i="3" s="1"/>
  <c r="D430" i="22" s="1"/>
  <c r="L427" i="3"/>
  <c r="O427" i="3" s="1"/>
  <c r="D429" i="22" s="1"/>
  <c r="L426" i="3"/>
  <c r="O426" i="3" s="1"/>
  <c r="D428" i="22" s="1"/>
  <c r="L425" i="3"/>
  <c r="O425" i="3" s="1"/>
  <c r="D427" i="22" s="1"/>
  <c r="L424" i="3"/>
  <c r="O424" i="3" s="1"/>
  <c r="D426" i="22" s="1"/>
  <c r="L423" i="3"/>
  <c r="O423" i="3" s="1"/>
  <c r="D425" i="22" s="1"/>
  <c r="L422" i="3"/>
  <c r="O422" i="3" s="1"/>
  <c r="D424" i="22" s="1"/>
  <c r="L421" i="3"/>
  <c r="O421" i="3" s="1"/>
  <c r="D423" i="22" s="1"/>
  <c r="L420" i="3"/>
  <c r="O420" i="3" s="1"/>
  <c r="D422" i="22" s="1"/>
  <c r="L419" i="3"/>
  <c r="O419" i="3" s="1"/>
  <c r="D421" i="22" s="1"/>
  <c r="L418" i="3"/>
  <c r="O418" i="3" s="1"/>
  <c r="D420" i="22" s="1"/>
  <c r="L417" i="3"/>
  <c r="O417" i="3" s="1"/>
  <c r="D419" i="22" s="1"/>
  <c r="L416" i="3"/>
  <c r="O416" i="3" s="1"/>
  <c r="D418" i="22" s="1"/>
  <c r="L415" i="3"/>
  <c r="O415" i="3" s="1"/>
  <c r="D417" i="22" s="1"/>
  <c r="L414" i="3"/>
  <c r="O414" i="3" s="1"/>
  <c r="D416" i="22" s="1"/>
  <c r="L413" i="3"/>
  <c r="O413" i="3"/>
  <c r="D415" i="22" s="1"/>
  <c r="L412" i="3"/>
  <c r="O412" i="3" s="1"/>
  <c r="D414" i="22" s="1"/>
  <c r="L411" i="3"/>
  <c r="L410" i="3"/>
  <c r="O410" i="3" s="1"/>
  <c r="D412" i="22" s="1"/>
  <c r="L408" i="3"/>
  <c r="O408" i="3" s="1"/>
  <c r="D410" i="22" s="1"/>
  <c r="L407" i="3"/>
  <c r="O407" i="3" s="1"/>
  <c r="D409" i="22" s="1"/>
  <c r="L406" i="3"/>
  <c r="O406" i="3" s="1"/>
  <c r="D408" i="22" s="1"/>
  <c r="L404" i="3"/>
  <c r="O404" i="3" s="1"/>
  <c r="D406" i="22" s="1"/>
  <c r="L403" i="3"/>
  <c r="O403" i="3" s="1"/>
  <c r="D405" i="22" s="1"/>
  <c r="L402" i="3"/>
  <c r="O402" i="3" s="1"/>
  <c r="D404" i="22" s="1"/>
  <c r="L401" i="3"/>
  <c r="O401" i="3" s="1"/>
  <c r="D403" i="22" s="1"/>
  <c r="L400" i="3"/>
  <c r="O400" i="3" s="1"/>
  <c r="D402" i="22" s="1"/>
  <c r="L399" i="3"/>
  <c r="O399" i="3" s="1"/>
  <c r="D401" i="22" s="1"/>
  <c r="L398" i="3"/>
  <c r="O398" i="3" s="1"/>
  <c r="D400" i="22" s="1"/>
  <c r="L397" i="3"/>
  <c r="L396" i="3"/>
  <c r="O396" i="3" s="1"/>
  <c r="D398" i="22" s="1"/>
  <c r="L395" i="3"/>
  <c r="O395" i="3" s="1"/>
  <c r="D397" i="22" s="1"/>
  <c r="L394" i="3"/>
  <c r="O394" i="3" s="1"/>
  <c r="D396" i="22" s="1"/>
  <c r="L393" i="3"/>
  <c r="O393" i="3" s="1"/>
  <c r="D395" i="22" s="1"/>
  <c r="L391" i="3"/>
  <c r="O391" i="3" s="1"/>
  <c r="D393" i="22" s="1"/>
  <c r="L390" i="3"/>
  <c r="O390" i="3" s="1"/>
  <c r="D392" i="22" s="1"/>
  <c r="L389" i="3"/>
  <c r="O389" i="3" s="1"/>
  <c r="D391" i="22" s="1"/>
  <c r="L388" i="3"/>
  <c r="O388" i="3" s="1"/>
  <c r="D390" i="22" s="1"/>
  <c r="L387" i="3"/>
  <c r="O387" i="3" s="1"/>
  <c r="D389" i="22" s="1"/>
  <c r="L386" i="3"/>
  <c r="O386" i="3" s="1"/>
  <c r="D388" i="22" s="1"/>
  <c r="L385" i="3"/>
  <c r="O385" i="3"/>
  <c r="D387" i="22" s="1"/>
  <c r="L384" i="3"/>
  <c r="O384" i="3" s="1"/>
  <c r="D386" i="22" s="1"/>
  <c r="L383" i="3"/>
  <c r="O383" i="3" s="1"/>
  <c r="D385" i="22" s="1"/>
  <c r="L382" i="3"/>
  <c r="O382" i="3" s="1"/>
  <c r="D384" i="22" s="1"/>
  <c r="L381" i="3"/>
  <c r="O381" i="3" s="1"/>
  <c r="D383" i="22" s="1"/>
  <c r="L380" i="3"/>
  <c r="O380" i="3" s="1"/>
  <c r="D382" i="22" s="1"/>
  <c r="L379" i="3"/>
  <c r="O379" i="3" s="1"/>
  <c r="D381" i="22" s="1"/>
  <c r="L378" i="3"/>
  <c r="O378" i="3" s="1"/>
  <c r="D380" i="22" s="1"/>
  <c r="L377" i="3"/>
  <c r="O377" i="3" s="1"/>
  <c r="D379" i="22" s="1"/>
  <c r="L376" i="3"/>
  <c r="O376" i="3" s="1"/>
  <c r="D378" i="22" s="1"/>
  <c r="L375" i="3"/>
  <c r="O375" i="3" s="1"/>
  <c r="D377" i="22" s="1"/>
  <c r="L374" i="3"/>
  <c r="O374" i="3" s="1"/>
  <c r="D376" i="22" s="1"/>
  <c r="L372" i="3"/>
  <c r="O372" i="3" s="1"/>
  <c r="D374" i="22" s="1"/>
  <c r="L371" i="3"/>
  <c r="L370" i="3"/>
  <c r="O370" i="3" s="1"/>
  <c r="D372" i="22" s="1"/>
  <c r="L368" i="3"/>
  <c r="O368" i="3" s="1"/>
  <c r="D370" i="22" s="1"/>
  <c r="L367" i="3"/>
  <c r="O367" i="3" s="1"/>
  <c r="D369" i="22" s="1"/>
  <c r="L366" i="3"/>
  <c r="O366" i="3" s="1"/>
  <c r="D368" i="22" s="1"/>
  <c r="L365" i="3"/>
  <c r="O365" i="3" s="1"/>
  <c r="D367" i="22" s="1"/>
  <c r="L364" i="3"/>
  <c r="O364" i="3" s="1"/>
  <c r="D366" i="22" s="1"/>
  <c r="L363" i="3"/>
  <c r="O363" i="3" s="1"/>
  <c r="D365" i="22" s="1"/>
  <c r="L362" i="3"/>
  <c r="O362" i="3" s="1"/>
  <c r="D364" i="22" s="1"/>
  <c r="L361" i="3"/>
  <c r="O361" i="3" s="1"/>
  <c r="D363" i="22" s="1"/>
  <c r="L360" i="3"/>
  <c r="O360" i="3" s="1"/>
  <c r="D362" i="22" s="1"/>
  <c r="L359" i="3"/>
  <c r="O359" i="3" s="1"/>
  <c r="D361" i="22" s="1"/>
  <c r="L358" i="3"/>
  <c r="O358" i="3" s="1"/>
  <c r="D360" i="22" s="1"/>
  <c r="L357" i="3"/>
  <c r="L356" i="3"/>
  <c r="O356" i="3" s="1"/>
  <c r="D358" i="22" s="1"/>
  <c r="L355" i="3"/>
  <c r="O355" i="3" s="1"/>
  <c r="D357" i="22" s="1"/>
  <c r="L353" i="3"/>
  <c r="O353" i="3" s="1"/>
  <c r="D355" i="22" s="1"/>
  <c r="L351" i="3"/>
  <c r="I615" i="9"/>
  <c r="L615" i="9" s="1"/>
  <c r="I613" i="9"/>
  <c r="L613" i="9" s="1"/>
  <c r="I612" i="9"/>
  <c r="L612" i="9" s="1"/>
  <c r="I611" i="9"/>
  <c r="L611" i="9"/>
  <c r="I610" i="9"/>
  <c r="L610" i="9" s="1"/>
  <c r="I609" i="9"/>
  <c r="L609" i="9" s="1"/>
  <c r="I608" i="9"/>
  <c r="L608" i="9" s="1"/>
  <c r="I607" i="9"/>
  <c r="L607" i="9" s="1"/>
  <c r="I606" i="9"/>
  <c r="L606" i="9" s="1"/>
  <c r="I605" i="9"/>
  <c r="L605" i="9" s="1"/>
  <c r="I604" i="9"/>
  <c r="L604" i="9" s="1"/>
  <c r="I603" i="9"/>
  <c r="L603" i="9" s="1"/>
  <c r="I602" i="9"/>
  <c r="L602" i="9" s="1"/>
  <c r="I601" i="9"/>
  <c r="L601" i="9" s="1"/>
  <c r="I600" i="9"/>
  <c r="L600" i="9" s="1"/>
  <c r="I599" i="9"/>
  <c r="L599" i="9"/>
  <c r="I598" i="9"/>
  <c r="L598" i="9" s="1"/>
  <c r="I597" i="9"/>
  <c r="L597" i="9" s="1"/>
  <c r="I596" i="9"/>
  <c r="L596" i="9" s="1"/>
  <c r="I595" i="9"/>
  <c r="L595" i="9"/>
  <c r="I594" i="9"/>
  <c r="L594" i="9" s="1"/>
  <c r="I593" i="9"/>
  <c r="L593" i="9" s="1"/>
  <c r="I592" i="9"/>
  <c r="L592" i="9" s="1"/>
  <c r="I590" i="9"/>
  <c r="L590" i="9" s="1"/>
  <c r="I589" i="9"/>
  <c r="L589" i="9" s="1"/>
  <c r="I588" i="9"/>
  <c r="L588" i="9" s="1"/>
  <c r="I587" i="9"/>
  <c r="L587" i="9" s="1"/>
  <c r="I586" i="9"/>
  <c r="L586" i="9" s="1"/>
  <c r="I585" i="9"/>
  <c r="L585" i="9" s="1"/>
  <c r="I584" i="9"/>
  <c r="L584" i="9" s="1"/>
  <c r="I583" i="9"/>
  <c r="L583" i="9" s="1"/>
  <c r="I582" i="9"/>
  <c r="L582" i="9" s="1"/>
  <c r="I581" i="9"/>
  <c r="L581" i="9" s="1"/>
  <c r="I580" i="9"/>
  <c r="L580" i="9" s="1"/>
  <c r="I579" i="9"/>
  <c r="L579" i="9" s="1"/>
  <c r="I578" i="9"/>
  <c r="L578" i="9"/>
  <c r="I577" i="9"/>
  <c r="L577" i="9" s="1"/>
  <c r="I576" i="9"/>
  <c r="L576" i="9" s="1"/>
  <c r="I575" i="9"/>
  <c r="L575" i="9"/>
  <c r="I574" i="9"/>
  <c r="L574" i="9" s="1"/>
  <c r="I573" i="9"/>
  <c r="L573" i="9" s="1"/>
  <c r="I572" i="9"/>
  <c r="L572" i="9" s="1"/>
  <c r="I571" i="9"/>
  <c r="L571" i="9" s="1"/>
  <c r="I570" i="9"/>
  <c r="L570" i="9" s="1"/>
  <c r="I569" i="9"/>
  <c r="L569" i="9" s="1"/>
  <c r="I568" i="9"/>
  <c r="L568" i="9" s="1"/>
  <c r="I566" i="9"/>
  <c r="L566" i="9" s="1"/>
  <c r="I565" i="9"/>
  <c r="L565" i="9" s="1"/>
  <c r="I564" i="9"/>
  <c r="L564" i="9" s="1"/>
  <c r="I563" i="9"/>
  <c r="L563" i="9" s="1"/>
  <c r="I562" i="9"/>
  <c r="L562" i="9" s="1"/>
  <c r="I561" i="9"/>
  <c r="L561" i="9" s="1"/>
  <c r="I560" i="9"/>
  <c r="L560" i="9" s="1"/>
  <c r="I559" i="9"/>
  <c r="L559" i="9" s="1"/>
  <c r="I558" i="9"/>
  <c r="L558" i="9" s="1"/>
  <c r="I557" i="9"/>
  <c r="L557" i="9" s="1"/>
  <c r="I556" i="9"/>
  <c r="L556" i="9" s="1"/>
  <c r="I555" i="9"/>
  <c r="L555" i="9" s="1"/>
  <c r="I554" i="9"/>
  <c r="L554" i="9" s="1"/>
  <c r="I553" i="9"/>
  <c r="L553" i="9" s="1"/>
  <c r="I552" i="9"/>
  <c r="L552" i="9" s="1"/>
  <c r="I551" i="9"/>
  <c r="L551" i="9" s="1"/>
  <c r="I550" i="9"/>
  <c r="L550" i="9" s="1"/>
  <c r="I549" i="9"/>
  <c r="L549" i="9" s="1"/>
  <c r="I548" i="9"/>
  <c r="L548" i="9" s="1"/>
  <c r="L661" i="3"/>
  <c r="O661" i="3" s="1"/>
  <c r="D663" i="22" s="1"/>
  <c r="L659" i="3"/>
  <c r="O659" i="3" s="1"/>
  <c r="D661" i="22" s="1"/>
  <c r="L657" i="3"/>
  <c r="O657" i="3" s="1"/>
  <c r="D659" i="22" s="1"/>
  <c r="L655" i="3"/>
  <c r="O655" i="3" s="1"/>
  <c r="D657" i="22" s="1"/>
  <c r="L653" i="3"/>
  <c r="O653" i="3" s="1"/>
  <c r="D655" i="22" s="1"/>
  <c r="L651" i="3"/>
  <c r="O651" i="3" s="1"/>
  <c r="D653" i="22" s="1"/>
  <c r="L649" i="3"/>
  <c r="O649" i="3" s="1"/>
  <c r="D651" i="22" s="1"/>
  <c r="L647" i="3"/>
  <c r="O647" i="3" s="1"/>
  <c r="D649" i="22" s="1"/>
  <c r="L645" i="3"/>
  <c r="O645" i="3" s="1"/>
  <c r="D647" i="22" s="1"/>
  <c r="L644" i="3"/>
  <c r="O644" i="3" s="1"/>
  <c r="D646" i="22" s="1"/>
  <c r="L642" i="3"/>
  <c r="O642" i="3" s="1"/>
  <c r="D644" i="22" s="1"/>
  <c r="L640" i="3"/>
  <c r="O640" i="3" s="1"/>
  <c r="D642" i="22" s="1"/>
  <c r="L638" i="3"/>
  <c r="O638" i="3" s="1"/>
  <c r="D640" i="22" s="1"/>
  <c r="L636" i="3"/>
  <c r="O636" i="3" s="1"/>
  <c r="D638" i="22" s="1"/>
  <c r="L634" i="3"/>
  <c r="O634" i="3" s="1"/>
  <c r="D636" i="22" s="1"/>
  <c r="L632" i="3"/>
  <c r="O632" i="3" s="1"/>
  <c r="D634" i="22" s="1"/>
  <c r="L630" i="3"/>
  <c r="O630" i="3" s="1"/>
  <c r="D632" i="22" s="1"/>
  <c r="L628" i="3"/>
  <c r="O628" i="3" s="1"/>
  <c r="D630" i="22" s="1"/>
  <c r="L626" i="3"/>
  <c r="O626" i="3" s="1"/>
  <c r="D628" i="22" s="1"/>
  <c r="L624" i="3"/>
  <c r="O624" i="3" s="1"/>
  <c r="D626" i="22" s="1"/>
  <c r="L622" i="3"/>
  <c r="O622" i="3" s="1"/>
  <c r="D624" i="22" s="1"/>
  <c r="L620" i="3"/>
  <c r="O620" i="3" s="1"/>
  <c r="D622" i="22" s="1"/>
  <c r="L618" i="3"/>
  <c r="O618" i="3" s="1"/>
  <c r="D620" i="22" s="1"/>
  <c r="L616" i="3"/>
  <c r="O616" i="3" s="1"/>
  <c r="D618" i="22" s="1"/>
  <c r="L614" i="3"/>
  <c r="O614" i="3" s="1"/>
  <c r="D616" i="22" s="1"/>
  <c r="L612" i="3"/>
  <c r="O612" i="3" s="1"/>
  <c r="D614" i="22" s="1"/>
  <c r="L610" i="3"/>
  <c r="O610" i="3" s="1"/>
  <c r="D612" i="22" s="1"/>
  <c r="L608" i="3"/>
  <c r="O608" i="3" s="1"/>
  <c r="D610" i="22" s="1"/>
  <c r="L606" i="3"/>
  <c r="O606" i="3" s="1"/>
  <c r="D608" i="22" s="1"/>
  <c r="L604" i="3"/>
  <c r="O604" i="3" s="1"/>
  <c r="D606" i="22" s="1"/>
  <c r="L602" i="3"/>
  <c r="O602" i="3" s="1"/>
  <c r="D604" i="22" s="1"/>
  <c r="L600" i="3"/>
  <c r="O600" i="3" s="1"/>
  <c r="D602" i="22" s="1"/>
  <c r="L598" i="3"/>
  <c r="O598" i="3" s="1"/>
  <c r="D600" i="22" s="1"/>
  <c r="L596" i="3"/>
  <c r="O596" i="3" s="1"/>
  <c r="D598" i="22" s="1"/>
  <c r="L594" i="3"/>
  <c r="O594" i="3" s="1"/>
  <c r="D596" i="22" s="1"/>
  <c r="L592" i="3"/>
  <c r="O592" i="3" s="1"/>
  <c r="D594" i="22" s="1"/>
  <c r="L590" i="3"/>
  <c r="O590" i="3" s="1"/>
  <c r="D592" i="22" s="1"/>
  <c r="L588" i="3"/>
  <c r="O588" i="3" s="1"/>
  <c r="D590" i="22" s="1"/>
  <c r="L586" i="3"/>
  <c r="O586" i="3" s="1"/>
  <c r="D588" i="22" s="1"/>
  <c r="L584" i="3"/>
  <c r="O584" i="3" s="1"/>
  <c r="D586" i="22" s="1"/>
  <c r="L582" i="3"/>
  <c r="O582" i="3" s="1"/>
  <c r="D584" i="22" s="1"/>
  <c r="L580" i="3"/>
  <c r="O580" i="3" s="1"/>
  <c r="D582" i="22" s="1"/>
  <c r="L578" i="3"/>
  <c r="O578" i="3"/>
  <c r="D580" i="22" s="1"/>
  <c r="L576" i="3"/>
  <c r="O576" i="3" s="1"/>
  <c r="D578" i="22" s="1"/>
  <c r="L574" i="3"/>
  <c r="O574" i="3" s="1"/>
  <c r="D576" i="22" s="1"/>
  <c r="L572" i="3"/>
  <c r="O572" i="3" s="1"/>
  <c r="D574" i="22" s="1"/>
  <c r="L570" i="3"/>
  <c r="O570" i="3" s="1"/>
  <c r="D572" i="22" s="1"/>
  <c r="L568" i="3"/>
  <c r="O568" i="3" s="1"/>
  <c r="D570" i="22" s="1"/>
  <c r="L566" i="3"/>
  <c r="O566" i="3" s="1"/>
  <c r="D568" i="22" s="1"/>
  <c r="L564" i="3"/>
  <c r="O564" i="3" s="1"/>
  <c r="D566" i="22" s="1"/>
  <c r="L562" i="3"/>
  <c r="O562" i="3" s="1"/>
  <c r="D564" i="22" s="1"/>
  <c r="L560" i="3"/>
  <c r="O560" i="3" s="1"/>
  <c r="D562" i="22" s="1"/>
  <c r="L558" i="3"/>
  <c r="O558" i="3" s="1"/>
  <c r="D560" i="22" s="1"/>
  <c r="L556" i="3"/>
  <c r="O556" i="3" s="1"/>
  <c r="D558" i="22" s="1"/>
  <c r="L554" i="3"/>
  <c r="O554" i="3" s="1"/>
  <c r="D556" i="22" s="1"/>
  <c r="L552" i="3"/>
  <c r="O552" i="3" s="1"/>
  <c r="D554" i="22" s="1"/>
  <c r="L551" i="3"/>
  <c r="O551" i="3" s="1"/>
  <c r="D553" i="22" s="1"/>
  <c r="L548" i="3"/>
  <c r="O548" i="3" s="1"/>
  <c r="D550" i="22" s="1"/>
  <c r="L546" i="3"/>
  <c r="O546" i="3" s="1"/>
  <c r="D548" i="22" s="1"/>
  <c r="L544" i="3"/>
  <c r="O544" i="3" s="1"/>
  <c r="D546" i="22" s="1"/>
  <c r="L542" i="3"/>
  <c r="O542" i="3" s="1"/>
  <c r="D544" i="22" s="1"/>
  <c r="L540" i="3"/>
  <c r="O540" i="3" s="1"/>
  <c r="D542" i="22" s="1"/>
  <c r="L538" i="3"/>
  <c r="O538" i="3" s="1"/>
  <c r="D540" i="22" s="1"/>
  <c r="L536" i="3"/>
  <c r="O536" i="3" s="1"/>
  <c r="D538" i="22" s="1"/>
  <c r="L534" i="3"/>
  <c r="O534" i="3" s="1"/>
  <c r="D536" i="22" s="1"/>
  <c r="L532" i="3"/>
  <c r="O532" i="3" s="1"/>
  <c r="D534" i="22" s="1"/>
  <c r="L530" i="3"/>
  <c r="O530" i="3" s="1"/>
  <c r="D532" i="22" s="1"/>
  <c r="L528" i="3"/>
  <c r="O528" i="3" s="1"/>
  <c r="D530" i="22" s="1"/>
  <c r="L526" i="3"/>
  <c r="O526" i="3" s="1"/>
  <c r="D528" i="22" s="1"/>
  <c r="L524" i="3"/>
  <c r="O524" i="3" s="1"/>
  <c r="D526" i="22" s="1"/>
  <c r="L522" i="3"/>
  <c r="O522" i="3" s="1"/>
  <c r="D524" i="22" s="1"/>
  <c r="L520" i="3"/>
  <c r="O520" i="3"/>
  <c r="D522" i="22" s="1"/>
  <c r="L518" i="3"/>
  <c r="O518" i="3" s="1"/>
  <c r="D520" i="22" s="1"/>
  <c r="L516" i="3"/>
  <c r="O516" i="3" s="1"/>
  <c r="D518" i="22" s="1"/>
  <c r="L514" i="3"/>
  <c r="O514" i="3" s="1"/>
  <c r="D516" i="22" s="1"/>
  <c r="L512" i="3"/>
  <c r="O512" i="3" s="1"/>
  <c r="D514" i="22" s="1"/>
  <c r="L510" i="3"/>
  <c r="O510" i="3" s="1"/>
  <c r="D512" i="22" s="1"/>
  <c r="L508" i="3"/>
  <c r="O508" i="3" s="1"/>
  <c r="D510" i="22" s="1"/>
  <c r="L506" i="3"/>
  <c r="O506" i="3" s="1"/>
  <c r="D508" i="22" s="1"/>
  <c r="L504" i="3"/>
  <c r="O504" i="3" s="1"/>
  <c r="D506" i="22" s="1"/>
  <c r="L503" i="3"/>
  <c r="O503" i="3" s="1"/>
  <c r="D505" i="22" s="1"/>
  <c r="L501" i="3"/>
  <c r="O501" i="3" s="1"/>
  <c r="D503" i="22" s="1"/>
  <c r="L500" i="3"/>
  <c r="O500" i="3" s="1"/>
  <c r="D502" i="22" s="1"/>
  <c r="L498" i="3"/>
  <c r="O498" i="3"/>
  <c r="D500" i="22" s="1"/>
  <c r="L497" i="3"/>
  <c r="O497" i="3" s="1"/>
  <c r="D499" i="22" s="1"/>
  <c r="L495" i="3"/>
  <c r="O495" i="3" s="1"/>
  <c r="D497" i="22" s="1"/>
  <c r="L494" i="3"/>
  <c r="O494" i="3" s="1"/>
  <c r="D496" i="22" s="1"/>
  <c r="O661" i="2"/>
  <c r="R661" i="2" s="1"/>
  <c r="C663" i="22" s="1"/>
  <c r="O659" i="2"/>
  <c r="R659" i="2" s="1"/>
  <c r="C661" i="22" s="1"/>
  <c r="O657" i="2"/>
  <c r="R657" i="2" s="1"/>
  <c r="C659" i="22" s="1"/>
  <c r="O655" i="2"/>
  <c r="R655" i="2" s="1"/>
  <c r="C657" i="22" s="1"/>
  <c r="O653" i="2"/>
  <c r="R653" i="2" s="1"/>
  <c r="C655" i="22" s="1"/>
  <c r="O651" i="2"/>
  <c r="R651" i="2" s="1"/>
  <c r="C653" i="22" s="1"/>
  <c r="O649" i="2"/>
  <c r="R649" i="2" s="1"/>
  <c r="C651" i="22" s="1"/>
  <c r="O647" i="2"/>
  <c r="R647" i="2" s="1"/>
  <c r="C649" i="22" s="1"/>
  <c r="O645" i="2"/>
  <c r="R645" i="2" s="1"/>
  <c r="C647" i="22" s="1"/>
  <c r="O643" i="2"/>
  <c r="R643" i="2" s="1"/>
  <c r="C645" i="22" s="1"/>
  <c r="O641" i="2"/>
  <c r="R641" i="2"/>
  <c r="C643" i="22" s="1"/>
  <c r="O639" i="2"/>
  <c r="R639" i="2" s="1"/>
  <c r="C641" i="22" s="1"/>
  <c r="O637" i="2"/>
  <c r="R637" i="2" s="1"/>
  <c r="C639" i="22" s="1"/>
  <c r="O635" i="2"/>
  <c r="R635" i="2" s="1"/>
  <c r="C637" i="22" s="1"/>
  <c r="O633" i="2"/>
  <c r="R633" i="2" s="1"/>
  <c r="C635" i="22" s="1"/>
  <c r="O631" i="2"/>
  <c r="R631" i="2" s="1"/>
  <c r="C633" i="22" s="1"/>
  <c r="O629" i="2"/>
  <c r="R629" i="2" s="1"/>
  <c r="C631" i="22" s="1"/>
  <c r="O627" i="2"/>
  <c r="R627" i="2" s="1"/>
  <c r="C629" i="22" s="1"/>
  <c r="O625" i="2"/>
  <c r="R625" i="2" s="1"/>
  <c r="C627" i="22" s="1"/>
  <c r="O623" i="2"/>
  <c r="R623" i="2" s="1"/>
  <c r="C625" i="22" s="1"/>
  <c r="O621" i="2"/>
  <c r="R621" i="2" s="1"/>
  <c r="C623" i="22" s="1"/>
  <c r="O619" i="2"/>
  <c r="R619" i="2" s="1"/>
  <c r="C621" i="22" s="1"/>
  <c r="O616" i="2"/>
  <c r="R616" i="2" s="1"/>
  <c r="C618" i="22" s="1"/>
  <c r="O614" i="2"/>
  <c r="R614" i="2" s="1"/>
  <c r="C616" i="22" s="1"/>
  <c r="O612" i="2"/>
  <c r="R612" i="2" s="1"/>
  <c r="C614" i="22" s="1"/>
  <c r="O610" i="2"/>
  <c r="R610" i="2" s="1"/>
  <c r="C612" i="22" s="1"/>
  <c r="O608" i="2"/>
  <c r="R608" i="2" s="1"/>
  <c r="C610" i="22" s="1"/>
  <c r="O606" i="2"/>
  <c r="R606" i="2" s="1"/>
  <c r="C608" i="22" s="1"/>
  <c r="O604" i="2"/>
  <c r="R604" i="2" s="1"/>
  <c r="C606" i="22" s="1"/>
  <c r="O602" i="2"/>
  <c r="R602" i="2" s="1"/>
  <c r="C604" i="22" s="1"/>
  <c r="O600" i="2"/>
  <c r="R600" i="2" s="1"/>
  <c r="C602" i="22" s="1"/>
  <c r="O598" i="2"/>
  <c r="R598" i="2" s="1"/>
  <c r="C600" i="22" s="1"/>
  <c r="O596" i="2"/>
  <c r="R596" i="2" s="1"/>
  <c r="C598" i="22" s="1"/>
  <c r="O594" i="2"/>
  <c r="R594" i="2" s="1"/>
  <c r="C596" i="22" s="1"/>
  <c r="O592" i="2"/>
  <c r="R592" i="2" s="1"/>
  <c r="C594" i="22" s="1"/>
  <c r="O590" i="2"/>
  <c r="R590" i="2"/>
  <c r="C592" i="22" s="1"/>
  <c r="O588" i="2"/>
  <c r="R588" i="2" s="1"/>
  <c r="C590" i="22" s="1"/>
  <c r="O586" i="2"/>
  <c r="R586" i="2" s="1"/>
  <c r="C588" i="22" s="1"/>
  <c r="O584" i="2"/>
  <c r="R584" i="2" s="1"/>
  <c r="C586" i="22" s="1"/>
  <c r="O582" i="2"/>
  <c r="R582" i="2" s="1"/>
  <c r="C584" i="22" s="1"/>
  <c r="O580" i="2"/>
  <c r="R580" i="2" s="1"/>
  <c r="C582" i="22" s="1"/>
  <c r="O578" i="2"/>
  <c r="R578" i="2" s="1"/>
  <c r="C580" i="22" s="1"/>
  <c r="O576" i="2"/>
  <c r="R576" i="2" s="1"/>
  <c r="C578" i="22" s="1"/>
  <c r="O574" i="2"/>
  <c r="R574" i="2" s="1"/>
  <c r="C576" i="22" s="1"/>
  <c r="O572" i="2"/>
  <c r="R572" i="2" s="1"/>
  <c r="C574" i="22" s="1"/>
  <c r="O570" i="2"/>
  <c r="R570" i="2" s="1"/>
  <c r="C572" i="22" s="1"/>
  <c r="O568" i="2"/>
  <c r="R568" i="2" s="1"/>
  <c r="C570" i="22" s="1"/>
  <c r="O566" i="2"/>
  <c r="R566" i="2"/>
  <c r="C568" i="22" s="1"/>
  <c r="O564" i="2"/>
  <c r="R564" i="2" s="1"/>
  <c r="C566" i="22" s="1"/>
  <c r="O562" i="2"/>
  <c r="R562" i="2" s="1"/>
  <c r="C564" i="22" s="1"/>
  <c r="O560" i="2"/>
  <c r="R560" i="2" s="1"/>
  <c r="C562" i="22" s="1"/>
  <c r="O558" i="2"/>
  <c r="R558" i="2" s="1"/>
  <c r="C560" i="22" s="1"/>
  <c r="O556" i="2"/>
  <c r="R556" i="2" s="1"/>
  <c r="C558" i="22" s="1"/>
  <c r="O554" i="2"/>
  <c r="R554" i="2" s="1"/>
  <c r="C556" i="22" s="1"/>
  <c r="O552" i="2"/>
  <c r="R552" i="2" s="1"/>
  <c r="C554" i="22" s="1"/>
  <c r="O550" i="2"/>
  <c r="R550" i="2" s="1"/>
  <c r="C552" i="22" s="1"/>
  <c r="O548" i="2"/>
  <c r="R548" i="2" s="1"/>
  <c r="C550" i="22" s="1"/>
  <c r="O546" i="2"/>
  <c r="R546" i="2" s="1"/>
  <c r="C548" i="22" s="1"/>
  <c r="O544" i="2"/>
  <c r="R544" i="2" s="1"/>
  <c r="C546" i="22" s="1"/>
  <c r="O542" i="2"/>
  <c r="R542" i="2" s="1"/>
  <c r="C544" i="22" s="1"/>
  <c r="O540" i="2"/>
  <c r="R540" i="2" s="1"/>
  <c r="C542" i="22" s="1"/>
  <c r="O538" i="2"/>
  <c r="R538" i="2" s="1"/>
  <c r="C540" i="22" s="1"/>
  <c r="O536" i="2"/>
  <c r="R536" i="2"/>
  <c r="C538" i="22" s="1"/>
  <c r="O534" i="2"/>
  <c r="R534" i="2" s="1"/>
  <c r="C536" i="22" s="1"/>
  <c r="O532" i="2"/>
  <c r="R532" i="2" s="1"/>
  <c r="C534" i="22" s="1"/>
  <c r="O530" i="2"/>
  <c r="R530" i="2" s="1"/>
  <c r="C532" i="22" s="1"/>
  <c r="O528" i="2"/>
  <c r="R528" i="2" s="1"/>
  <c r="C530" i="22" s="1"/>
  <c r="O526" i="2"/>
  <c r="R526" i="2" s="1"/>
  <c r="C528" i="22" s="1"/>
  <c r="O524" i="2"/>
  <c r="R524" i="2" s="1"/>
  <c r="C526" i="22" s="1"/>
  <c r="O522" i="2"/>
  <c r="R522" i="2" s="1"/>
  <c r="C524" i="22" s="1"/>
  <c r="O520" i="2"/>
  <c r="R520" i="2" s="1"/>
  <c r="C522" i="22" s="1"/>
  <c r="O518" i="2"/>
  <c r="R518" i="2" s="1"/>
  <c r="C520" i="22" s="1"/>
  <c r="O516" i="2"/>
  <c r="R516" i="2" s="1"/>
  <c r="C518" i="22" s="1"/>
  <c r="O514" i="2"/>
  <c r="R514" i="2" s="1"/>
  <c r="C516" i="22" s="1"/>
  <c r="O512" i="2"/>
  <c r="R512" i="2" s="1"/>
  <c r="C514" i="22" s="1"/>
  <c r="O510" i="2"/>
  <c r="R510" i="2" s="1"/>
  <c r="C512" i="22" s="1"/>
  <c r="O508" i="2"/>
  <c r="R508" i="2" s="1"/>
  <c r="C510" i="22" s="1"/>
  <c r="O506" i="2"/>
  <c r="R506" i="2" s="1"/>
  <c r="C508" i="22" s="1"/>
  <c r="O504" i="2"/>
  <c r="R504" i="2" s="1"/>
  <c r="C506" i="22" s="1"/>
  <c r="O502" i="2"/>
  <c r="R502" i="2" s="1"/>
  <c r="C504" i="22" s="1"/>
  <c r="O500" i="2"/>
  <c r="R500" i="2"/>
  <c r="C502" i="22" s="1"/>
  <c r="O498" i="2"/>
  <c r="R498" i="2" s="1"/>
  <c r="C500" i="22" s="1"/>
  <c r="O496" i="2"/>
  <c r="R496" i="2" s="1"/>
  <c r="C498" i="22" s="1"/>
  <c r="O494" i="2"/>
  <c r="R494" i="2" s="1"/>
  <c r="C496" i="22" s="1"/>
  <c r="H351" i="18"/>
  <c r="I351" i="18" s="1"/>
  <c r="G492" i="18"/>
  <c r="H492" i="18" s="1"/>
  <c r="R491" i="12"/>
  <c r="AB491" i="12" s="1"/>
  <c r="R489" i="12"/>
  <c r="R487" i="12"/>
  <c r="R485" i="12"/>
  <c r="R483" i="12"/>
  <c r="AB483" i="12" s="1"/>
  <c r="R481" i="12"/>
  <c r="R479" i="12"/>
  <c r="R477" i="12"/>
  <c r="R475" i="12"/>
  <c r="AB475" i="12" s="1"/>
  <c r="R473" i="12"/>
  <c r="R471" i="12"/>
  <c r="R469" i="12"/>
  <c r="R467" i="12"/>
  <c r="R465" i="12"/>
  <c r="R463" i="12"/>
  <c r="R459" i="12"/>
  <c r="AA459" i="12" s="1"/>
  <c r="R455" i="12"/>
  <c r="R453" i="12"/>
  <c r="R451" i="12"/>
  <c r="AA451" i="12" s="1"/>
  <c r="R449" i="12"/>
  <c r="R447" i="12"/>
  <c r="R443" i="12"/>
  <c r="AA443" i="12" s="1"/>
  <c r="R441" i="12"/>
  <c r="R439" i="12"/>
  <c r="R437" i="12"/>
  <c r="R435" i="12"/>
  <c r="R433" i="12"/>
  <c r="R431" i="12"/>
  <c r="R429" i="12"/>
  <c r="R427" i="12"/>
  <c r="AA427" i="12" s="1"/>
  <c r="R425" i="12"/>
  <c r="R423" i="12"/>
  <c r="R421" i="12"/>
  <c r="R419" i="12"/>
  <c r="R417" i="12"/>
  <c r="R415" i="12"/>
  <c r="R413" i="12"/>
  <c r="R411" i="12"/>
  <c r="AB411" i="12" s="1"/>
  <c r="R409" i="12"/>
  <c r="R407" i="12"/>
  <c r="R405" i="12"/>
  <c r="R403" i="12"/>
  <c r="R399" i="12"/>
  <c r="R395" i="12"/>
  <c r="AB395" i="12" s="1"/>
  <c r="R391" i="12"/>
  <c r="R389" i="12"/>
  <c r="R387" i="12"/>
  <c r="R385" i="12"/>
  <c r="R383" i="12"/>
  <c r="R381" i="12"/>
  <c r="R379" i="12"/>
  <c r="AA379" i="12" s="1"/>
  <c r="R377" i="12"/>
  <c r="R375" i="12"/>
  <c r="R373" i="12"/>
  <c r="R371" i="12"/>
  <c r="R369" i="12"/>
  <c r="R367" i="12"/>
  <c r="R365" i="12"/>
  <c r="R363" i="12"/>
  <c r="AB363" i="12" s="1"/>
  <c r="R361" i="12"/>
  <c r="R359" i="12"/>
  <c r="R357" i="12"/>
  <c r="R355" i="12"/>
  <c r="AB355" i="12" s="1"/>
  <c r="R353" i="12"/>
  <c r="R351" i="12"/>
  <c r="P491" i="17"/>
  <c r="P489" i="17"/>
  <c r="V489" i="17" s="1"/>
  <c r="P487" i="17"/>
  <c r="P485" i="17"/>
  <c r="P483" i="17"/>
  <c r="P481" i="17"/>
  <c r="U481" i="17" s="1"/>
  <c r="P479" i="17"/>
  <c r="P477" i="17"/>
  <c r="P475" i="17"/>
  <c r="P473" i="17"/>
  <c r="U473" i="17" s="1"/>
  <c r="P471" i="17"/>
  <c r="P469" i="17"/>
  <c r="P467" i="17"/>
  <c r="P465" i="17"/>
  <c r="U465" i="17" s="1"/>
  <c r="P463" i="17"/>
  <c r="P461" i="17"/>
  <c r="P459" i="17"/>
  <c r="P457" i="17"/>
  <c r="V457" i="17" s="1"/>
  <c r="P453" i="17"/>
  <c r="P451" i="17"/>
  <c r="P449" i="17"/>
  <c r="V449" i="17" s="1"/>
  <c r="P447" i="17"/>
  <c r="P445" i="17"/>
  <c r="P443" i="17"/>
  <c r="P441" i="17"/>
  <c r="U441" i="17" s="1"/>
  <c r="P439" i="17"/>
  <c r="P437" i="17"/>
  <c r="P435" i="17"/>
  <c r="P433" i="17"/>
  <c r="E435" i="22" s="1"/>
  <c r="P431" i="17"/>
  <c r="P429" i="17"/>
  <c r="P427" i="17"/>
  <c r="P425" i="17"/>
  <c r="V425" i="17" s="1"/>
  <c r="P423" i="17"/>
  <c r="P421" i="17"/>
  <c r="P419" i="17"/>
  <c r="P417" i="17"/>
  <c r="E419" i="22" s="1"/>
  <c r="P415" i="17"/>
  <c r="P413" i="17"/>
  <c r="P411" i="17"/>
  <c r="P409" i="17"/>
  <c r="V409" i="17" s="1"/>
  <c r="P407" i="17"/>
  <c r="P403" i="17"/>
  <c r="P401" i="17"/>
  <c r="U401" i="17" s="1"/>
  <c r="P395" i="17"/>
  <c r="P393" i="17"/>
  <c r="V393" i="17" s="1"/>
  <c r="P391" i="17"/>
  <c r="P389" i="17"/>
  <c r="P387" i="17"/>
  <c r="P385" i="17"/>
  <c r="E387" i="22" s="1"/>
  <c r="P383" i="17"/>
  <c r="P381" i="17"/>
  <c r="P379" i="17"/>
  <c r="P377" i="17"/>
  <c r="V377" i="17" s="1"/>
  <c r="P375" i="17"/>
  <c r="P373" i="17"/>
  <c r="P371" i="17"/>
  <c r="P369" i="17"/>
  <c r="E371" i="22" s="1"/>
  <c r="P367" i="17"/>
  <c r="P365" i="17"/>
  <c r="P363" i="17"/>
  <c r="P361" i="17"/>
  <c r="V361" i="17" s="1"/>
  <c r="P357" i="17"/>
  <c r="P355" i="17"/>
  <c r="P353" i="17"/>
  <c r="V353" i="17" s="1"/>
  <c r="P351" i="17"/>
  <c r="N659" i="10"/>
  <c r="N655" i="10"/>
  <c r="H657" i="22" s="1"/>
  <c r="N653" i="10"/>
  <c r="H655" i="22" s="1"/>
  <c r="N649" i="10"/>
  <c r="N647" i="10"/>
  <c r="H649" i="22" s="1"/>
  <c r="N645" i="10"/>
  <c r="H647" i="22" s="1"/>
  <c r="N643" i="10"/>
  <c r="N641" i="10"/>
  <c r="H643" i="22"/>
  <c r="N639" i="10"/>
  <c r="H641" i="22" s="1"/>
  <c r="N637" i="10"/>
  <c r="H639" i="22"/>
  <c r="N635" i="10"/>
  <c r="H637" i="22"/>
  <c r="N633" i="10"/>
  <c r="H635" i="22"/>
  <c r="N631" i="10"/>
  <c r="H633" i="22"/>
  <c r="N627" i="10"/>
  <c r="N625" i="10"/>
  <c r="N623" i="10"/>
  <c r="N621" i="10"/>
  <c r="H623" i="22" s="1"/>
  <c r="N619" i="10"/>
  <c r="N617" i="10"/>
  <c r="N615" i="10"/>
  <c r="H617" i="22" s="1"/>
  <c r="N613" i="10"/>
  <c r="H615" i="22" s="1"/>
  <c r="N611" i="10"/>
  <c r="N609" i="10"/>
  <c r="N607" i="10"/>
  <c r="N605" i="10"/>
  <c r="H607" i="22" s="1"/>
  <c r="N603" i="10"/>
  <c r="N601" i="10"/>
  <c r="N599" i="10"/>
  <c r="H601" i="22" s="1"/>
  <c r="N595" i="10"/>
  <c r="N593" i="10"/>
  <c r="N591" i="10"/>
  <c r="N589" i="10"/>
  <c r="H591" i="22" s="1"/>
  <c r="N587" i="10"/>
  <c r="N585" i="10"/>
  <c r="N583" i="10"/>
  <c r="H585" i="22" s="1"/>
  <c r="N581" i="10"/>
  <c r="H583" i="22" s="1"/>
  <c r="N577" i="10"/>
  <c r="N575" i="10"/>
  <c r="N573" i="10"/>
  <c r="H575" i="22" s="1"/>
  <c r="N571" i="10"/>
  <c r="N569" i="10"/>
  <c r="N567" i="10"/>
  <c r="H569" i="22" s="1"/>
  <c r="N565" i="10"/>
  <c r="H567" i="22" s="1"/>
  <c r="N563" i="10"/>
  <c r="N561" i="10"/>
  <c r="N559" i="10"/>
  <c r="N557" i="10"/>
  <c r="H559" i="22" s="1"/>
  <c r="N555" i="10"/>
  <c r="N553" i="10"/>
  <c r="N551" i="10"/>
  <c r="H553" i="22" s="1"/>
  <c r="N547" i="10"/>
  <c r="N545" i="10"/>
  <c r="N543" i="10"/>
  <c r="N541" i="10"/>
  <c r="H543" i="22" s="1"/>
  <c r="N539" i="10"/>
  <c r="N537" i="10"/>
  <c r="N535" i="10"/>
  <c r="H537" i="22" s="1"/>
  <c r="N531" i="10"/>
  <c r="N529" i="10"/>
  <c r="N527" i="10"/>
  <c r="N525" i="10"/>
  <c r="H527" i="22" s="1"/>
  <c r="N523" i="10"/>
  <c r="N521" i="10"/>
  <c r="N519" i="10"/>
  <c r="H521" i="22" s="1"/>
  <c r="N515" i="10"/>
  <c r="H517" i="22" s="1"/>
  <c r="N513" i="10"/>
  <c r="N511" i="10"/>
  <c r="N509" i="10"/>
  <c r="N507" i="10"/>
  <c r="H509" i="22" s="1"/>
  <c r="H33" i="22"/>
  <c r="H21" i="22"/>
  <c r="E35" i="22"/>
  <c r="H31" i="22"/>
  <c r="H63" i="22"/>
  <c r="H44" i="22"/>
  <c r="E44" i="22"/>
  <c r="H36" i="22"/>
  <c r="H24" i="22"/>
  <c r="H30" i="22"/>
  <c r="E53" i="22"/>
  <c r="H9" i="22"/>
  <c r="H23" i="22"/>
  <c r="H47" i="22"/>
  <c r="H55" i="22"/>
  <c r="H60" i="22"/>
  <c r="H661" i="22"/>
  <c r="H651" i="22"/>
  <c r="H645" i="22"/>
  <c r="H621" i="22"/>
  <c r="H619" i="22"/>
  <c r="H613" i="22"/>
  <c r="H605" i="22"/>
  <c r="H603" i="22"/>
  <c r="H597" i="22"/>
  <c r="H589" i="22"/>
  <c r="H587" i="22"/>
  <c r="H579" i="22"/>
  <c r="H573" i="22"/>
  <c r="H571" i="22"/>
  <c r="H565" i="22"/>
  <c r="H563" i="22"/>
  <c r="H557" i="22"/>
  <c r="H555" i="22"/>
  <c r="H549" i="22"/>
  <c r="H547" i="22"/>
  <c r="H541" i="22"/>
  <c r="H539" i="22"/>
  <c r="H533" i="22"/>
  <c r="H531" i="22"/>
  <c r="H525" i="22"/>
  <c r="H523" i="22"/>
  <c r="H515" i="22"/>
  <c r="M614" i="5"/>
  <c r="P614" i="5" s="1"/>
  <c r="I616" i="22" s="1"/>
  <c r="I510" i="9"/>
  <c r="L510" i="9" s="1"/>
  <c r="E512" i="22" s="1"/>
  <c r="M661" i="5"/>
  <c r="P661" i="5"/>
  <c r="I663" i="22" s="1"/>
  <c r="M659" i="5"/>
  <c r="P659" i="5" s="1"/>
  <c r="I661" i="22" s="1"/>
  <c r="M657" i="5"/>
  <c r="P657" i="5" s="1"/>
  <c r="I659" i="22" s="1"/>
  <c r="M655" i="5"/>
  <c r="P655" i="5" s="1"/>
  <c r="I657" i="22" s="1"/>
  <c r="M653" i="5"/>
  <c r="P653" i="5" s="1"/>
  <c r="I655" i="22" s="1"/>
  <c r="M651" i="5"/>
  <c r="P651" i="5" s="1"/>
  <c r="I653" i="22" s="1"/>
  <c r="M649" i="5"/>
  <c r="P649" i="5" s="1"/>
  <c r="I651" i="22" s="1"/>
  <c r="M647" i="5"/>
  <c r="P647" i="5" s="1"/>
  <c r="I649" i="22" s="1"/>
  <c r="M643" i="5"/>
  <c r="P643" i="5" s="1"/>
  <c r="I645" i="22" s="1"/>
  <c r="M641" i="5"/>
  <c r="P641" i="5" s="1"/>
  <c r="I643" i="22" s="1"/>
  <c r="M639" i="5"/>
  <c r="P639" i="5" s="1"/>
  <c r="I641" i="22" s="1"/>
  <c r="M637" i="5"/>
  <c r="P637" i="5" s="1"/>
  <c r="I639" i="22" s="1"/>
  <c r="M635" i="5"/>
  <c r="P635" i="5" s="1"/>
  <c r="I637" i="22" s="1"/>
  <c r="M633" i="5"/>
  <c r="P633" i="5" s="1"/>
  <c r="I635" i="22" s="1"/>
  <c r="M631" i="5"/>
  <c r="P631" i="5" s="1"/>
  <c r="I633" i="22" s="1"/>
  <c r="M629" i="5"/>
  <c r="P629" i="5" s="1"/>
  <c r="I631" i="22" s="1"/>
  <c r="M627" i="5"/>
  <c r="P627" i="5" s="1"/>
  <c r="I629" i="22" s="1"/>
  <c r="M624" i="5"/>
  <c r="P624" i="5" s="1"/>
  <c r="I626" i="22" s="1"/>
  <c r="M622" i="5"/>
  <c r="P622" i="5" s="1"/>
  <c r="I624" i="22" s="1"/>
  <c r="M620" i="5"/>
  <c r="P620" i="5" s="1"/>
  <c r="I622" i="22" s="1"/>
  <c r="M618" i="5"/>
  <c r="P618" i="5" s="1"/>
  <c r="I620" i="22" s="1"/>
  <c r="M616" i="5"/>
  <c r="P616" i="5" s="1"/>
  <c r="I618" i="22" s="1"/>
  <c r="M613" i="5"/>
  <c r="P613" i="5" s="1"/>
  <c r="I615" i="22" s="1"/>
  <c r="M611" i="5"/>
  <c r="P611" i="5" s="1"/>
  <c r="I613" i="22" s="1"/>
  <c r="M609" i="5"/>
  <c r="P609" i="5" s="1"/>
  <c r="I611" i="22" s="1"/>
  <c r="M607" i="5"/>
  <c r="P607" i="5" s="1"/>
  <c r="I609" i="22" s="1"/>
  <c r="M605" i="5"/>
  <c r="P605" i="5" s="1"/>
  <c r="I607" i="22" s="1"/>
  <c r="M603" i="5"/>
  <c r="P603" i="5" s="1"/>
  <c r="I605" i="22" s="1"/>
  <c r="M601" i="5"/>
  <c r="P601" i="5" s="1"/>
  <c r="I603" i="22" s="1"/>
  <c r="M599" i="5"/>
  <c r="P599" i="5" s="1"/>
  <c r="I601" i="22" s="1"/>
  <c r="M597" i="5"/>
  <c r="P597" i="5" s="1"/>
  <c r="I599" i="22" s="1"/>
  <c r="M595" i="5"/>
  <c r="P595" i="5" s="1"/>
  <c r="I597" i="22" s="1"/>
  <c r="M593" i="5"/>
  <c r="P593" i="5" s="1"/>
  <c r="I595" i="22" s="1"/>
  <c r="M591" i="5"/>
  <c r="P591" i="5" s="1"/>
  <c r="I593" i="22" s="1"/>
  <c r="M589" i="5"/>
  <c r="P589" i="5" s="1"/>
  <c r="I591" i="22" s="1"/>
  <c r="M587" i="5"/>
  <c r="P587" i="5" s="1"/>
  <c r="I589" i="22" s="1"/>
  <c r="M585" i="5"/>
  <c r="P585" i="5" s="1"/>
  <c r="I587" i="22" s="1"/>
  <c r="M583" i="5"/>
  <c r="P583" i="5"/>
  <c r="I585" i="22" s="1"/>
  <c r="M581" i="5"/>
  <c r="P581" i="5" s="1"/>
  <c r="I583" i="22" s="1"/>
  <c r="M577" i="5"/>
  <c r="P577" i="5" s="1"/>
  <c r="I579" i="22" s="1"/>
  <c r="M575" i="5"/>
  <c r="P575" i="5" s="1"/>
  <c r="I577" i="22" s="1"/>
  <c r="M573" i="5"/>
  <c r="P573" i="5" s="1"/>
  <c r="I575" i="22" s="1"/>
  <c r="M571" i="5"/>
  <c r="P571" i="5" s="1"/>
  <c r="I573" i="22" s="1"/>
  <c r="M569" i="5"/>
  <c r="P569" i="5" s="1"/>
  <c r="I571" i="22" s="1"/>
  <c r="M567" i="5"/>
  <c r="P567" i="5" s="1"/>
  <c r="I569" i="22" s="1"/>
  <c r="M565" i="5"/>
  <c r="P565" i="5" s="1"/>
  <c r="I567" i="22" s="1"/>
  <c r="M563" i="5"/>
  <c r="P563" i="5" s="1"/>
  <c r="I565" i="22" s="1"/>
  <c r="M561" i="5"/>
  <c r="P561" i="5" s="1"/>
  <c r="I563" i="22" s="1"/>
  <c r="M559" i="5"/>
  <c r="P559" i="5" s="1"/>
  <c r="I561" i="22" s="1"/>
  <c r="M557" i="5"/>
  <c r="P557" i="5" s="1"/>
  <c r="I559" i="22" s="1"/>
  <c r="M555" i="5"/>
  <c r="P555" i="5" s="1"/>
  <c r="I557" i="22" s="1"/>
  <c r="M553" i="5"/>
  <c r="P553" i="5" s="1"/>
  <c r="I555" i="22" s="1"/>
  <c r="M551" i="5"/>
  <c r="P551" i="5" s="1"/>
  <c r="I553" i="22" s="1"/>
  <c r="M549" i="5"/>
  <c r="P549" i="5" s="1"/>
  <c r="I551" i="22" s="1"/>
  <c r="M545" i="5"/>
  <c r="P545" i="5" s="1"/>
  <c r="I547" i="22" s="1"/>
  <c r="M543" i="5"/>
  <c r="P543" i="5" s="1"/>
  <c r="I545" i="22" s="1"/>
  <c r="M541" i="5"/>
  <c r="P541" i="5" s="1"/>
  <c r="I543" i="22" s="1"/>
  <c r="M539" i="5"/>
  <c r="P539" i="5" s="1"/>
  <c r="I541" i="22" s="1"/>
  <c r="M537" i="5"/>
  <c r="P537" i="5" s="1"/>
  <c r="I539" i="22" s="1"/>
  <c r="M535" i="5"/>
  <c r="P535" i="5" s="1"/>
  <c r="I537" i="22" s="1"/>
  <c r="M533" i="5"/>
  <c r="P533" i="5" s="1"/>
  <c r="I535" i="22" s="1"/>
  <c r="M531" i="5"/>
  <c r="P531" i="5" s="1"/>
  <c r="I533" i="22" s="1"/>
  <c r="M529" i="5"/>
  <c r="P529" i="5" s="1"/>
  <c r="I531" i="22" s="1"/>
  <c r="M527" i="5"/>
  <c r="P527" i="5" s="1"/>
  <c r="I529" i="22" s="1"/>
  <c r="M525" i="5"/>
  <c r="P525" i="5" s="1"/>
  <c r="I527" i="22" s="1"/>
  <c r="M522" i="5"/>
  <c r="P522" i="5" s="1"/>
  <c r="I524" i="22" s="1"/>
  <c r="M520" i="5"/>
  <c r="P520" i="5" s="1"/>
  <c r="I522" i="22" s="1"/>
  <c r="M518" i="5"/>
  <c r="P518" i="5" s="1"/>
  <c r="I520" i="22" s="1"/>
  <c r="M516" i="5"/>
  <c r="P516" i="5" s="1"/>
  <c r="I518" i="22" s="1"/>
  <c r="M514" i="5"/>
  <c r="P514" i="5" s="1"/>
  <c r="I516" i="22" s="1"/>
  <c r="M512" i="5"/>
  <c r="P512" i="5" s="1"/>
  <c r="I514" i="22" s="1"/>
  <c r="M508" i="5"/>
  <c r="P508" i="5" s="1"/>
  <c r="I510" i="22" s="1"/>
  <c r="M506" i="5"/>
  <c r="P506" i="5" s="1"/>
  <c r="I508" i="22" s="1"/>
  <c r="M504" i="5"/>
  <c r="P504" i="5" s="1"/>
  <c r="I506" i="22" s="1"/>
  <c r="M502" i="5"/>
  <c r="P502" i="5" s="1"/>
  <c r="I504" i="22" s="1"/>
  <c r="M500" i="5"/>
  <c r="P500" i="5" s="1"/>
  <c r="I502" i="22" s="1"/>
  <c r="M498" i="5"/>
  <c r="P498" i="5" s="1"/>
  <c r="I500" i="22" s="1"/>
  <c r="M496" i="5"/>
  <c r="P496" i="5" s="1"/>
  <c r="I498" i="22" s="1"/>
  <c r="O490" i="2"/>
  <c r="R490" i="2" s="1"/>
  <c r="C492" i="22" s="1"/>
  <c r="O488" i="2"/>
  <c r="R488" i="2" s="1"/>
  <c r="C490" i="22" s="1"/>
  <c r="O486" i="2"/>
  <c r="R486" i="2" s="1"/>
  <c r="C488" i="22" s="1"/>
  <c r="O484" i="2"/>
  <c r="R484" i="2" s="1"/>
  <c r="C486" i="22" s="1"/>
  <c r="O482" i="2"/>
  <c r="R482" i="2" s="1"/>
  <c r="C484" i="22" s="1"/>
  <c r="O480" i="2"/>
  <c r="O478" i="2"/>
  <c r="R478" i="2" s="1"/>
  <c r="C480" i="22" s="1"/>
  <c r="O476" i="2"/>
  <c r="O474" i="2"/>
  <c r="R474" i="2" s="1"/>
  <c r="C476" i="22" s="1"/>
  <c r="O472" i="2"/>
  <c r="O470" i="2"/>
  <c r="R470" i="2" s="1"/>
  <c r="C472" i="22" s="1"/>
  <c r="O468" i="2"/>
  <c r="R468" i="2" s="1"/>
  <c r="C470" i="22" s="1"/>
  <c r="O466" i="2"/>
  <c r="R466" i="2" s="1"/>
  <c r="C468" i="22" s="1"/>
  <c r="O464" i="2"/>
  <c r="R464" i="2" s="1"/>
  <c r="C466" i="22" s="1"/>
  <c r="O462" i="2"/>
  <c r="R462" i="2" s="1"/>
  <c r="C464" i="22" s="1"/>
  <c r="O460" i="2"/>
  <c r="R460" i="2" s="1"/>
  <c r="C462" i="22" s="1"/>
  <c r="O458" i="2"/>
  <c r="R458" i="2" s="1"/>
  <c r="C460" i="22" s="1"/>
  <c r="O456" i="2"/>
  <c r="R456" i="2" s="1"/>
  <c r="C458" i="22" s="1"/>
  <c r="O454" i="2"/>
  <c r="R454" i="2" s="1"/>
  <c r="C456" i="22" s="1"/>
  <c r="O452" i="2"/>
  <c r="O450" i="2"/>
  <c r="R450" i="2" s="1"/>
  <c r="C452" i="22" s="1"/>
  <c r="O448" i="2"/>
  <c r="R448" i="2" s="1"/>
  <c r="C450" i="22" s="1"/>
  <c r="O446" i="2"/>
  <c r="R446" i="2" s="1"/>
  <c r="C448" i="22" s="1"/>
  <c r="O444" i="2"/>
  <c r="R444" i="2"/>
  <c r="C446" i="22" s="1"/>
  <c r="O442" i="2"/>
  <c r="R442" i="2" s="1"/>
  <c r="C444" i="22" s="1"/>
  <c r="O440" i="2"/>
  <c r="R440" i="2" s="1"/>
  <c r="C442" i="22" s="1"/>
  <c r="O438" i="2"/>
  <c r="R438" i="2" s="1"/>
  <c r="C440" i="22" s="1"/>
  <c r="O436" i="2"/>
  <c r="R436" i="2" s="1"/>
  <c r="C438" i="22" s="1"/>
  <c r="O434" i="2"/>
  <c r="R434" i="2" s="1"/>
  <c r="C436" i="22" s="1"/>
  <c r="O432" i="2"/>
  <c r="R432" i="2" s="1"/>
  <c r="C434" i="22" s="1"/>
  <c r="O430" i="2"/>
  <c r="R430" i="2" s="1"/>
  <c r="C432" i="22" s="1"/>
  <c r="O428" i="2"/>
  <c r="R428" i="2"/>
  <c r="C430" i="22" s="1"/>
  <c r="O426" i="2"/>
  <c r="R426" i="2" s="1"/>
  <c r="C428" i="22" s="1"/>
  <c r="O424" i="2"/>
  <c r="R424" i="2" s="1"/>
  <c r="C426" i="22" s="1"/>
  <c r="O422" i="2"/>
  <c r="R422" i="2"/>
  <c r="C424" i="22" s="1"/>
  <c r="O420" i="2"/>
  <c r="R420" i="2" s="1"/>
  <c r="C422" i="22" s="1"/>
  <c r="O418" i="2"/>
  <c r="R418" i="2" s="1"/>
  <c r="C420" i="22" s="1"/>
  <c r="O416" i="2"/>
  <c r="R416" i="2" s="1"/>
  <c r="C418" i="22" s="1"/>
  <c r="O414" i="2"/>
  <c r="R414" i="2" s="1"/>
  <c r="C416" i="22" s="1"/>
  <c r="O412" i="2"/>
  <c r="R412" i="2" s="1"/>
  <c r="C414" i="22" s="1"/>
  <c r="O410" i="2"/>
  <c r="R410" i="2" s="1"/>
  <c r="C412" i="22" s="1"/>
  <c r="O408" i="2"/>
  <c r="R408" i="2" s="1"/>
  <c r="C410" i="22" s="1"/>
  <c r="O406" i="2"/>
  <c r="R406" i="2" s="1"/>
  <c r="C408" i="22" s="1"/>
  <c r="O404" i="2"/>
  <c r="R404" i="2" s="1"/>
  <c r="C406" i="22" s="1"/>
  <c r="O402" i="2"/>
  <c r="R402" i="2" s="1"/>
  <c r="C404" i="22" s="1"/>
  <c r="O400" i="2"/>
  <c r="R400" i="2" s="1"/>
  <c r="C402" i="22" s="1"/>
  <c r="O398" i="2"/>
  <c r="R398" i="2" s="1"/>
  <c r="C400" i="22" s="1"/>
  <c r="O396" i="2"/>
  <c r="R396" i="2" s="1"/>
  <c r="C398" i="22" s="1"/>
  <c r="O394" i="2"/>
  <c r="R394" i="2" s="1"/>
  <c r="C396" i="22" s="1"/>
  <c r="O392" i="2"/>
  <c r="R392" i="2" s="1"/>
  <c r="C394" i="22" s="1"/>
  <c r="O390" i="2"/>
  <c r="R390" i="2" s="1"/>
  <c r="C392" i="22" s="1"/>
  <c r="O388" i="2"/>
  <c r="R388" i="2" s="1"/>
  <c r="C390" i="22" s="1"/>
  <c r="O386" i="2"/>
  <c r="R386" i="2" s="1"/>
  <c r="C388" i="22" s="1"/>
  <c r="O384" i="2"/>
  <c r="R384" i="2" s="1"/>
  <c r="C386" i="22" s="1"/>
  <c r="O382" i="2"/>
  <c r="R382" i="2" s="1"/>
  <c r="C384" i="22" s="1"/>
  <c r="O380" i="2"/>
  <c r="R380" i="2" s="1"/>
  <c r="C382" i="22" s="1"/>
  <c r="O378" i="2"/>
  <c r="O376" i="2"/>
  <c r="R376" i="2" s="1"/>
  <c r="C378" i="22" s="1"/>
  <c r="O374" i="2"/>
  <c r="R374" i="2" s="1"/>
  <c r="C376" i="22" s="1"/>
  <c r="O372" i="2"/>
  <c r="R372" i="2" s="1"/>
  <c r="C374" i="22" s="1"/>
  <c r="O370" i="2"/>
  <c r="O368" i="2"/>
  <c r="R368" i="2" s="1"/>
  <c r="C370" i="22" s="1"/>
  <c r="O366" i="2"/>
  <c r="O364" i="2"/>
  <c r="R364" i="2" s="1"/>
  <c r="C366" i="22" s="1"/>
  <c r="O362" i="2"/>
  <c r="R362" i="2" s="1"/>
  <c r="C364" i="22" s="1"/>
  <c r="O360" i="2"/>
  <c r="R360" i="2" s="1"/>
  <c r="C362" i="22" s="1"/>
  <c r="O358" i="2"/>
  <c r="O356" i="2"/>
  <c r="R356" i="2" s="1"/>
  <c r="C358" i="22" s="1"/>
  <c r="O354" i="2"/>
  <c r="O352" i="2"/>
  <c r="R352" i="2" s="1"/>
  <c r="C354" i="22" s="1"/>
  <c r="M491" i="5"/>
  <c r="P491" i="5" s="1"/>
  <c r="M490" i="5"/>
  <c r="P490" i="5" s="1"/>
  <c r="M489" i="5"/>
  <c r="P489" i="5" s="1"/>
  <c r="M488" i="5"/>
  <c r="P488" i="5" s="1"/>
  <c r="M487" i="5"/>
  <c r="P487" i="5" s="1"/>
  <c r="M486" i="5"/>
  <c r="P486" i="5" s="1"/>
  <c r="M485" i="5"/>
  <c r="P485" i="5" s="1"/>
  <c r="M484" i="5"/>
  <c r="P484" i="5" s="1"/>
  <c r="M483" i="5"/>
  <c r="P483" i="5" s="1"/>
  <c r="M482" i="5"/>
  <c r="P482" i="5" s="1"/>
  <c r="M481" i="5"/>
  <c r="P481" i="5" s="1"/>
  <c r="M480" i="5"/>
  <c r="P480" i="5" s="1"/>
  <c r="M479" i="5"/>
  <c r="P479" i="5" s="1"/>
  <c r="M478" i="5"/>
  <c r="P478" i="5"/>
  <c r="I480" i="22" s="1"/>
  <c r="M477" i="5"/>
  <c r="P477" i="5" s="1"/>
  <c r="M476" i="5"/>
  <c r="P476" i="5" s="1"/>
  <c r="M475" i="5"/>
  <c r="P475" i="5" s="1"/>
  <c r="M474" i="5"/>
  <c r="P474" i="5"/>
  <c r="I476" i="22" s="1"/>
  <c r="M473" i="5"/>
  <c r="P473" i="5" s="1"/>
  <c r="M472" i="5"/>
  <c r="P472" i="5" s="1"/>
  <c r="M471" i="5"/>
  <c r="P471" i="5" s="1"/>
  <c r="M469" i="5"/>
  <c r="P469" i="5"/>
  <c r="M468" i="5"/>
  <c r="P468" i="5" s="1"/>
  <c r="M466" i="5"/>
  <c r="P466" i="5" s="1"/>
  <c r="I468" i="22" s="1"/>
  <c r="M465" i="5"/>
  <c r="P465" i="5" s="1"/>
  <c r="M464" i="5"/>
  <c r="P464" i="5"/>
  <c r="U464" i="5" s="1"/>
  <c r="M462" i="5"/>
  <c r="P462" i="5" s="1"/>
  <c r="I464" i="22" s="1"/>
  <c r="M461" i="5"/>
  <c r="P461" i="5" s="1"/>
  <c r="M459" i="5"/>
  <c r="P459" i="5" s="1"/>
  <c r="M458" i="5"/>
  <c r="P458" i="5" s="1"/>
  <c r="I460" i="22" s="1"/>
  <c r="M456" i="5"/>
  <c r="P456" i="5" s="1"/>
  <c r="M455" i="5"/>
  <c r="P455" i="5" s="1"/>
  <c r="M454" i="5"/>
  <c r="P454" i="5" s="1"/>
  <c r="I456" i="22" s="1"/>
  <c r="M453" i="5"/>
  <c r="P453" i="5"/>
  <c r="M452" i="5"/>
  <c r="P452" i="5" s="1"/>
  <c r="M451" i="5"/>
  <c r="P451" i="5" s="1"/>
  <c r="M450" i="5"/>
  <c r="P450" i="5" s="1"/>
  <c r="I452" i="22" s="1"/>
  <c r="M449" i="5"/>
  <c r="P449" i="5" s="1"/>
  <c r="M448" i="5"/>
  <c r="P448" i="5" s="1"/>
  <c r="M447" i="5"/>
  <c r="P447" i="5" s="1"/>
  <c r="M446" i="5"/>
  <c r="P446" i="5" s="1"/>
  <c r="I448" i="22" s="1"/>
  <c r="M445" i="5"/>
  <c r="P445" i="5"/>
  <c r="M444" i="5"/>
  <c r="P444" i="5" s="1"/>
  <c r="M443" i="5"/>
  <c r="P443" i="5" s="1"/>
  <c r="M442" i="5"/>
  <c r="P442" i="5" s="1"/>
  <c r="I444" i="22" s="1"/>
  <c r="M441" i="5"/>
  <c r="P441" i="5" s="1"/>
  <c r="M440" i="5"/>
  <c r="P440" i="5" s="1"/>
  <c r="M439" i="5"/>
  <c r="P439" i="5" s="1"/>
  <c r="M438" i="5"/>
  <c r="P438" i="5" s="1"/>
  <c r="I440" i="22" s="1"/>
  <c r="M437" i="5"/>
  <c r="P437" i="5"/>
  <c r="M435" i="5"/>
  <c r="P435" i="5" s="1"/>
  <c r="M434" i="5"/>
  <c r="P434" i="5"/>
  <c r="I436" i="22" s="1"/>
  <c r="M432" i="5"/>
  <c r="P432" i="5" s="1"/>
  <c r="M431" i="5"/>
  <c r="P431" i="5" s="1"/>
  <c r="M429" i="5"/>
  <c r="P429" i="5" s="1"/>
  <c r="M428" i="5"/>
  <c r="P428" i="5" s="1"/>
  <c r="M427" i="5"/>
  <c r="P427" i="5" s="1"/>
  <c r="M426" i="5"/>
  <c r="P426" i="5" s="1"/>
  <c r="I428" i="22" s="1"/>
  <c r="M425" i="5"/>
  <c r="P425" i="5" s="1"/>
  <c r="M424" i="5"/>
  <c r="P424" i="5"/>
  <c r="T424" i="5" s="1"/>
  <c r="M423" i="5"/>
  <c r="P423" i="5" s="1"/>
  <c r="M422" i="5"/>
  <c r="P422" i="5"/>
  <c r="I424" i="22" s="1"/>
  <c r="M421" i="5"/>
  <c r="P421" i="5" s="1"/>
  <c r="M419" i="5"/>
  <c r="P419" i="5" s="1"/>
  <c r="M418" i="5"/>
  <c r="P418" i="5" s="1"/>
  <c r="I420" i="22" s="1"/>
  <c r="M417" i="5"/>
  <c r="P417" i="5" s="1"/>
  <c r="M416" i="5"/>
  <c r="P416" i="5" s="1"/>
  <c r="M415" i="5"/>
  <c r="P415" i="5" s="1"/>
  <c r="M414" i="5"/>
  <c r="P414" i="5" s="1"/>
  <c r="I416" i="22" s="1"/>
  <c r="M413" i="5"/>
  <c r="P413" i="5"/>
  <c r="M412" i="5"/>
  <c r="P412" i="5" s="1"/>
  <c r="M411" i="5"/>
  <c r="P411" i="5" s="1"/>
  <c r="M410" i="5"/>
  <c r="P410" i="5" s="1"/>
  <c r="I412" i="22" s="1"/>
  <c r="M409" i="5"/>
  <c r="P409" i="5" s="1"/>
  <c r="M408" i="5"/>
  <c r="P408" i="5" s="1"/>
  <c r="M407" i="5"/>
  <c r="P407" i="5" s="1"/>
  <c r="M406" i="5"/>
  <c r="P406" i="5" s="1"/>
  <c r="I408" i="22" s="1"/>
  <c r="M405" i="5"/>
  <c r="P405" i="5"/>
  <c r="M404" i="5"/>
  <c r="P404" i="5" s="1"/>
  <c r="M403" i="5"/>
  <c r="P403" i="5" s="1"/>
  <c r="M402" i="5"/>
  <c r="P402" i="5" s="1"/>
  <c r="I404" i="22" s="1"/>
  <c r="M401" i="5"/>
  <c r="P401" i="5" s="1"/>
  <c r="M400" i="5"/>
  <c r="P400" i="5" s="1"/>
  <c r="M399" i="5"/>
  <c r="P399" i="5" s="1"/>
  <c r="M398" i="5"/>
  <c r="P398" i="5" s="1"/>
  <c r="I400" i="22" s="1"/>
  <c r="M397" i="5"/>
  <c r="P397" i="5" s="1"/>
  <c r="M396" i="5"/>
  <c r="P396" i="5" s="1"/>
  <c r="M395" i="5"/>
  <c r="P395" i="5" s="1"/>
  <c r="M394" i="5"/>
  <c r="P394" i="5" s="1"/>
  <c r="I396" i="22" s="1"/>
  <c r="M393" i="5"/>
  <c r="P393" i="5" s="1"/>
  <c r="M392" i="5"/>
  <c r="P392" i="5"/>
  <c r="T392" i="5" s="1"/>
  <c r="M390" i="5"/>
  <c r="P390" i="5" s="1"/>
  <c r="I392" i="22" s="1"/>
  <c r="M389" i="5"/>
  <c r="P389" i="5"/>
  <c r="M388" i="5"/>
  <c r="P388" i="5" s="1"/>
  <c r="M387" i="5"/>
  <c r="P387" i="5"/>
  <c r="M386" i="5"/>
  <c r="P386" i="5" s="1"/>
  <c r="I388" i="22" s="1"/>
  <c r="M385" i="5"/>
  <c r="P385" i="5"/>
  <c r="M384" i="5"/>
  <c r="P384" i="5" s="1"/>
  <c r="M383" i="5"/>
  <c r="P383" i="5"/>
  <c r="M382" i="5"/>
  <c r="P382" i="5" s="1"/>
  <c r="I384" i="22" s="1"/>
  <c r="M381" i="5"/>
  <c r="P381" i="5"/>
  <c r="M380" i="5"/>
  <c r="P380" i="5" s="1"/>
  <c r="M379" i="5"/>
  <c r="P379" i="5"/>
  <c r="M378" i="5"/>
  <c r="P378" i="5" s="1"/>
  <c r="I380" i="22" s="1"/>
  <c r="M377" i="5"/>
  <c r="P377" i="5"/>
  <c r="M376" i="5"/>
  <c r="P376" i="5" s="1"/>
  <c r="M374" i="5"/>
  <c r="P374" i="5"/>
  <c r="I376" i="22" s="1"/>
  <c r="M373" i="5"/>
  <c r="P373" i="5" s="1"/>
  <c r="M372" i="5"/>
  <c r="P372" i="5"/>
  <c r="T372" i="5" s="1"/>
  <c r="M370" i="5"/>
  <c r="P370" i="5" s="1"/>
  <c r="I372" i="22" s="1"/>
  <c r="M369" i="5"/>
  <c r="P369" i="5"/>
  <c r="M368" i="5"/>
  <c r="P368" i="5" s="1"/>
  <c r="M367" i="5"/>
  <c r="P367" i="5"/>
  <c r="M366" i="5"/>
  <c r="P366" i="5" s="1"/>
  <c r="I368" i="22" s="1"/>
  <c r="M365" i="5"/>
  <c r="P365" i="5"/>
  <c r="M364" i="5"/>
  <c r="P364" i="5"/>
  <c r="T364" i="5" s="1"/>
  <c r="M363" i="5"/>
  <c r="P363" i="5"/>
  <c r="M362" i="5"/>
  <c r="P362" i="5"/>
  <c r="I364" i="22" s="1"/>
  <c r="M361" i="5"/>
  <c r="P361" i="5"/>
  <c r="M360" i="5"/>
  <c r="P360" i="5"/>
  <c r="U360" i="5" s="1"/>
  <c r="M359" i="5"/>
  <c r="P359" i="5"/>
  <c r="M358" i="5"/>
  <c r="P358" i="5"/>
  <c r="I360" i="22" s="1"/>
  <c r="M357" i="5"/>
  <c r="P357" i="5"/>
  <c r="M356" i="5"/>
  <c r="P356" i="5"/>
  <c r="T356" i="5" s="1"/>
  <c r="M355" i="5"/>
  <c r="P355" i="5"/>
  <c r="M354" i="5"/>
  <c r="P354" i="5"/>
  <c r="I356" i="22" s="1"/>
  <c r="M353" i="5"/>
  <c r="P353" i="5"/>
  <c r="M352" i="5"/>
  <c r="P352" i="5"/>
  <c r="T352" i="5" s="1"/>
  <c r="M351" i="5"/>
  <c r="P351" i="5" s="1"/>
  <c r="G492" i="8"/>
  <c r="H492" i="8" s="1"/>
  <c r="I490" i="9"/>
  <c r="L490" i="9" s="1"/>
  <c r="I488" i="9"/>
  <c r="L488" i="9" s="1"/>
  <c r="I486" i="9"/>
  <c r="L486" i="9" s="1"/>
  <c r="I484" i="9"/>
  <c r="L484" i="9" s="1"/>
  <c r="I482" i="9"/>
  <c r="L482" i="9" s="1"/>
  <c r="I480" i="9"/>
  <c r="L480" i="9" s="1"/>
  <c r="I478" i="9"/>
  <c r="L478" i="9" s="1"/>
  <c r="I476" i="9"/>
  <c r="L476" i="9" s="1"/>
  <c r="I474" i="9"/>
  <c r="L474" i="9" s="1"/>
  <c r="I472" i="9"/>
  <c r="L472" i="9" s="1"/>
  <c r="I470" i="9"/>
  <c r="L470" i="9" s="1"/>
  <c r="I468" i="9"/>
  <c r="L468" i="9" s="1"/>
  <c r="I466" i="9"/>
  <c r="L466" i="9" s="1"/>
  <c r="I464" i="9"/>
  <c r="L464" i="9" s="1"/>
  <c r="I462" i="9"/>
  <c r="L462" i="9" s="1"/>
  <c r="I460" i="9"/>
  <c r="L460" i="9" s="1"/>
  <c r="I458" i="9"/>
  <c r="L458" i="9" s="1"/>
  <c r="I454" i="9"/>
  <c r="L454" i="9" s="1"/>
  <c r="I452" i="9"/>
  <c r="L452" i="9" s="1"/>
  <c r="I450" i="9"/>
  <c r="L450" i="9" s="1"/>
  <c r="I448" i="9"/>
  <c r="L448" i="9" s="1"/>
  <c r="I446" i="9"/>
  <c r="L446" i="9" s="1"/>
  <c r="I444" i="9"/>
  <c r="L444" i="9" s="1"/>
  <c r="I442" i="9"/>
  <c r="L442" i="9" s="1"/>
  <c r="I440" i="9"/>
  <c r="L440" i="9" s="1"/>
  <c r="I438" i="9"/>
  <c r="L438" i="9" s="1"/>
  <c r="I436" i="9"/>
  <c r="L436" i="9" s="1"/>
  <c r="I434" i="9"/>
  <c r="L434" i="9" s="1"/>
  <c r="I432" i="9"/>
  <c r="L432" i="9" s="1"/>
  <c r="I430" i="9"/>
  <c r="L430" i="9" s="1"/>
  <c r="I428" i="9"/>
  <c r="L428" i="9" s="1"/>
  <c r="I426" i="9"/>
  <c r="L426" i="9" s="1"/>
  <c r="I424" i="9"/>
  <c r="L424" i="9" s="1"/>
  <c r="I422" i="9"/>
  <c r="L422" i="9" s="1"/>
  <c r="I418" i="9"/>
  <c r="L418" i="9" s="1"/>
  <c r="I416" i="9"/>
  <c r="L416" i="9" s="1"/>
  <c r="I414" i="9"/>
  <c r="L414" i="9" s="1"/>
  <c r="I412" i="9"/>
  <c r="L412" i="9" s="1"/>
  <c r="I410" i="9"/>
  <c r="L410" i="9" s="1"/>
  <c r="I408" i="9"/>
  <c r="L408" i="9" s="1"/>
  <c r="I406" i="9"/>
  <c r="L406" i="9" s="1"/>
  <c r="I404" i="9"/>
  <c r="L404" i="9" s="1"/>
  <c r="I400" i="9"/>
  <c r="L400" i="9" s="1"/>
  <c r="I398" i="9"/>
  <c r="L398" i="9" s="1"/>
  <c r="I396" i="9"/>
  <c r="I394" i="9"/>
  <c r="L394" i="9" s="1"/>
  <c r="I392" i="9"/>
  <c r="L392" i="9" s="1"/>
  <c r="I390" i="9"/>
  <c r="L390" i="9" s="1"/>
  <c r="I388" i="9"/>
  <c r="L388" i="9" s="1"/>
  <c r="I386" i="9"/>
  <c r="L386" i="9" s="1"/>
  <c r="I384" i="9"/>
  <c r="L384" i="9" s="1"/>
  <c r="I382" i="9"/>
  <c r="L382" i="9" s="1"/>
  <c r="I378" i="9"/>
  <c r="L378" i="9" s="1"/>
  <c r="I376" i="9"/>
  <c r="L376" i="9" s="1"/>
  <c r="I374" i="9"/>
  <c r="L374" i="9" s="1"/>
  <c r="I372" i="9"/>
  <c r="L372" i="9" s="1"/>
  <c r="I370" i="9"/>
  <c r="L370" i="9" s="1"/>
  <c r="I368" i="9"/>
  <c r="L368" i="9" s="1"/>
  <c r="I366" i="9"/>
  <c r="L366" i="9" s="1"/>
  <c r="I364" i="9"/>
  <c r="L364" i="9" s="1"/>
  <c r="I362" i="9"/>
  <c r="L362" i="9" s="1"/>
  <c r="I360" i="9"/>
  <c r="L360" i="9" s="1"/>
  <c r="I358" i="9"/>
  <c r="L358" i="9" s="1"/>
  <c r="I356" i="9"/>
  <c r="L356" i="9" s="1"/>
  <c r="I354" i="9"/>
  <c r="L354" i="9" s="1"/>
  <c r="I351" i="9"/>
  <c r="L351" i="9" s="1"/>
  <c r="I661" i="9"/>
  <c r="L661" i="9" s="1"/>
  <c r="E663" i="22" s="1"/>
  <c r="I660" i="9"/>
  <c r="L660" i="9" s="1"/>
  <c r="I659" i="9"/>
  <c r="L659" i="9" s="1"/>
  <c r="I658" i="9"/>
  <c r="L658" i="9" s="1"/>
  <c r="I657" i="9"/>
  <c r="I656" i="9"/>
  <c r="L656" i="9" s="1"/>
  <c r="I654" i="9"/>
  <c r="L654" i="9" s="1"/>
  <c r="I653" i="9"/>
  <c r="L653" i="9" s="1"/>
  <c r="I652" i="9"/>
  <c r="L652" i="9" s="1"/>
  <c r="I651" i="9"/>
  <c r="L651" i="9" s="1"/>
  <c r="I650" i="9"/>
  <c r="L650" i="9" s="1"/>
  <c r="I649" i="9"/>
  <c r="L649" i="9" s="1"/>
  <c r="I648" i="9"/>
  <c r="L648" i="9" s="1"/>
  <c r="I647" i="9"/>
  <c r="L647" i="9" s="1"/>
  <c r="I646" i="9"/>
  <c r="L646" i="9" s="1"/>
  <c r="I645" i="9"/>
  <c r="L645" i="9" s="1"/>
  <c r="I644" i="9"/>
  <c r="L644" i="9" s="1"/>
  <c r="I643" i="9"/>
  <c r="L643" i="9"/>
  <c r="I642" i="9"/>
  <c r="L642" i="9" s="1"/>
  <c r="I641" i="9"/>
  <c r="I640" i="9"/>
  <c r="L640" i="9" s="1"/>
  <c r="I638" i="9"/>
  <c r="L638" i="9" s="1"/>
  <c r="I637" i="9"/>
  <c r="L637" i="9" s="1"/>
  <c r="I636" i="9"/>
  <c r="L636" i="9" s="1"/>
  <c r="I635" i="9"/>
  <c r="L635" i="9"/>
  <c r="I634" i="9"/>
  <c r="L634" i="9" s="1"/>
  <c r="I633" i="9"/>
  <c r="L633" i="9" s="1"/>
  <c r="I632" i="9"/>
  <c r="L632" i="9" s="1"/>
  <c r="I631" i="9"/>
  <c r="L631" i="9" s="1"/>
  <c r="I630" i="9"/>
  <c r="L630" i="9" s="1"/>
  <c r="I629" i="9"/>
  <c r="L629" i="9" s="1"/>
  <c r="I628" i="9"/>
  <c r="L628" i="9" s="1"/>
  <c r="I627" i="9"/>
  <c r="L627" i="9"/>
  <c r="I626" i="9"/>
  <c r="L626" i="9" s="1"/>
  <c r="I624" i="9"/>
  <c r="I623" i="9"/>
  <c r="L623" i="9" s="1"/>
  <c r="I621" i="9"/>
  <c r="L621" i="9" s="1"/>
  <c r="I620" i="9"/>
  <c r="L620" i="9" s="1"/>
  <c r="I619" i="9"/>
  <c r="L619" i="9" s="1"/>
  <c r="I618" i="9"/>
  <c r="L618" i="9" s="1"/>
  <c r="I617" i="9"/>
  <c r="L617" i="9" s="1"/>
  <c r="I616" i="9"/>
  <c r="L616" i="9" s="1"/>
  <c r="I591" i="9"/>
  <c r="L591" i="9" s="1"/>
  <c r="I567" i="9"/>
  <c r="L567" i="9"/>
  <c r="I547" i="9"/>
  <c r="L547" i="9" s="1"/>
  <c r="I546" i="9"/>
  <c r="L546" i="9" s="1"/>
  <c r="I545" i="9"/>
  <c r="L545" i="9" s="1"/>
  <c r="I544" i="9"/>
  <c r="L544" i="9" s="1"/>
  <c r="I543" i="9"/>
  <c r="L543" i="9" s="1"/>
  <c r="I541" i="9"/>
  <c r="L541" i="9" s="1"/>
  <c r="I539" i="9"/>
  <c r="L539" i="9" s="1"/>
  <c r="I538" i="9"/>
  <c r="L538" i="9" s="1"/>
  <c r="I537" i="9"/>
  <c r="L537" i="9" s="1"/>
  <c r="I536" i="9"/>
  <c r="L536" i="9" s="1"/>
  <c r="I535" i="9"/>
  <c r="L535" i="9" s="1"/>
  <c r="I534" i="9"/>
  <c r="L534" i="9" s="1"/>
  <c r="I533" i="9"/>
  <c r="L533" i="9" s="1"/>
  <c r="I532" i="9"/>
  <c r="L532" i="9" s="1"/>
  <c r="I531" i="9"/>
  <c r="L531" i="9" s="1"/>
  <c r="I530" i="9"/>
  <c r="L530" i="9" s="1"/>
  <c r="I529" i="9"/>
  <c r="L529" i="9" s="1"/>
  <c r="I528" i="9"/>
  <c r="L528" i="9"/>
  <c r="I527" i="9"/>
  <c r="L527" i="9" s="1"/>
  <c r="I525" i="9"/>
  <c r="L525" i="9" s="1"/>
  <c r="I524" i="9"/>
  <c r="L524" i="9" s="1"/>
  <c r="I523" i="9"/>
  <c r="L523" i="9" s="1"/>
  <c r="I521" i="9"/>
  <c r="L521" i="9" s="1"/>
  <c r="I520" i="9"/>
  <c r="L520" i="9" s="1"/>
  <c r="I519" i="9"/>
  <c r="L519" i="9" s="1"/>
  <c r="I518" i="9"/>
  <c r="L518" i="9" s="1"/>
  <c r="I517" i="9"/>
  <c r="L517" i="9" s="1"/>
  <c r="I516" i="9"/>
  <c r="L516" i="9" s="1"/>
  <c r="I515" i="9"/>
  <c r="L515" i="9" s="1"/>
  <c r="I508" i="9"/>
  <c r="L508" i="9" s="1"/>
  <c r="I507" i="9"/>
  <c r="L507" i="9" s="1"/>
  <c r="I506" i="9"/>
  <c r="L506" i="9" s="1"/>
  <c r="I505" i="9"/>
  <c r="L505" i="9" s="1"/>
  <c r="I504" i="9"/>
  <c r="L504" i="9" s="1"/>
  <c r="I503" i="9"/>
  <c r="L503" i="9" s="1"/>
  <c r="I502" i="9"/>
  <c r="L502" i="9" s="1"/>
  <c r="I501" i="9"/>
  <c r="L501" i="9" s="1"/>
  <c r="I500" i="9"/>
  <c r="L500" i="9" s="1"/>
  <c r="I499" i="9"/>
  <c r="L499" i="9" s="1"/>
  <c r="I498" i="9"/>
  <c r="L498" i="9" s="1"/>
  <c r="I497" i="9"/>
  <c r="L497" i="9" s="1"/>
  <c r="I496" i="9"/>
  <c r="L496" i="9" s="1"/>
  <c r="I495" i="9"/>
  <c r="L495" i="9" s="1"/>
  <c r="H494" i="9"/>
  <c r="L660" i="3"/>
  <c r="O660" i="3" s="1"/>
  <c r="D662" i="22" s="1"/>
  <c r="L658" i="3"/>
  <c r="O658" i="3" s="1"/>
  <c r="D660" i="22" s="1"/>
  <c r="L656" i="3"/>
  <c r="O656" i="3" s="1"/>
  <c r="D658" i="22" s="1"/>
  <c r="L654" i="3"/>
  <c r="O654" i="3" s="1"/>
  <c r="D656" i="22" s="1"/>
  <c r="L652" i="3"/>
  <c r="O652" i="3" s="1"/>
  <c r="D654" i="22" s="1"/>
  <c r="L650" i="3"/>
  <c r="O650" i="3" s="1"/>
  <c r="D652" i="22" s="1"/>
  <c r="L648" i="3"/>
  <c r="O648" i="3" s="1"/>
  <c r="D650" i="22" s="1"/>
  <c r="L646" i="3"/>
  <c r="O646" i="3"/>
  <c r="D648" i="22" s="1"/>
  <c r="L643" i="3"/>
  <c r="O643" i="3" s="1"/>
  <c r="D645" i="22" s="1"/>
  <c r="L641" i="3"/>
  <c r="O641" i="3" s="1"/>
  <c r="D643" i="22" s="1"/>
  <c r="L639" i="3"/>
  <c r="O639" i="3" s="1"/>
  <c r="D641" i="22" s="1"/>
  <c r="L637" i="3"/>
  <c r="O637" i="3" s="1"/>
  <c r="D639" i="22" s="1"/>
  <c r="L635" i="3"/>
  <c r="O635" i="3" s="1"/>
  <c r="D637" i="22" s="1"/>
  <c r="L633" i="3"/>
  <c r="O633" i="3" s="1"/>
  <c r="D635" i="22" s="1"/>
  <c r="L631" i="3"/>
  <c r="O631" i="3" s="1"/>
  <c r="D633" i="22" s="1"/>
  <c r="L629" i="3"/>
  <c r="O629" i="3"/>
  <c r="D631" i="22" s="1"/>
  <c r="L627" i="3"/>
  <c r="O627" i="3" s="1"/>
  <c r="D629" i="22" s="1"/>
  <c r="L625" i="3"/>
  <c r="O625" i="3" s="1"/>
  <c r="D627" i="22" s="1"/>
  <c r="L623" i="3"/>
  <c r="O623" i="3" s="1"/>
  <c r="D625" i="22" s="1"/>
  <c r="L621" i="3"/>
  <c r="O621" i="3" s="1"/>
  <c r="D623" i="22" s="1"/>
  <c r="L619" i="3"/>
  <c r="O619" i="3" s="1"/>
  <c r="D621" i="22" s="1"/>
  <c r="L617" i="3"/>
  <c r="O617" i="3" s="1"/>
  <c r="D619" i="22" s="1"/>
  <c r="L615" i="3"/>
  <c r="O615" i="3" s="1"/>
  <c r="D617" i="22" s="1"/>
  <c r="L613" i="3"/>
  <c r="O613" i="3" s="1"/>
  <c r="D615" i="22" s="1"/>
  <c r="L611" i="3"/>
  <c r="O611" i="3" s="1"/>
  <c r="D613" i="22" s="1"/>
  <c r="L609" i="3"/>
  <c r="O609" i="3" s="1"/>
  <c r="D611" i="22" s="1"/>
  <c r="L607" i="3"/>
  <c r="O607" i="3" s="1"/>
  <c r="D609" i="22" s="1"/>
  <c r="L605" i="3"/>
  <c r="O605" i="3" s="1"/>
  <c r="D607" i="22" s="1"/>
  <c r="L603" i="3"/>
  <c r="O603" i="3" s="1"/>
  <c r="D605" i="22" s="1"/>
  <c r="L601" i="3"/>
  <c r="O601" i="3" s="1"/>
  <c r="D603" i="22" s="1"/>
  <c r="L599" i="3"/>
  <c r="O599" i="3" s="1"/>
  <c r="D601" i="22" s="1"/>
  <c r="L597" i="3"/>
  <c r="O597" i="3"/>
  <c r="D599" i="22" s="1"/>
  <c r="L595" i="3"/>
  <c r="O595" i="3" s="1"/>
  <c r="D597" i="22" s="1"/>
  <c r="L593" i="3"/>
  <c r="O593" i="3" s="1"/>
  <c r="D595" i="22" s="1"/>
  <c r="L591" i="3"/>
  <c r="O591" i="3" s="1"/>
  <c r="D593" i="22" s="1"/>
  <c r="L589" i="3"/>
  <c r="O589" i="3" s="1"/>
  <c r="D591" i="22" s="1"/>
  <c r="L587" i="3"/>
  <c r="O587" i="3" s="1"/>
  <c r="D589" i="22" s="1"/>
  <c r="L585" i="3"/>
  <c r="O585" i="3" s="1"/>
  <c r="D587" i="22" s="1"/>
  <c r="L583" i="3"/>
  <c r="O583" i="3" s="1"/>
  <c r="D585" i="22" s="1"/>
  <c r="L581" i="3"/>
  <c r="O581" i="3"/>
  <c r="D583" i="22" s="1"/>
  <c r="L579" i="3"/>
  <c r="O579" i="3" s="1"/>
  <c r="D581" i="22" s="1"/>
  <c r="L577" i="3"/>
  <c r="O577" i="3" s="1"/>
  <c r="D579" i="22" s="1"/>
  <c r="L575" i="3"/>
  <c r="O575" i="3" s="1"/>
  <c r="D577" i="22" s="1"/>
  <c r="L573" i="3"/>
  <c r="O573" i="3" s="1"/>
  <c r="D575" i="22" s="1"/>
  <c r="L571" i="3"/>
  <c r="O571" i="3" s="1"/>
  <c r="D573" i="22" s="1"/>
  <c r="L569" i="3"/>
  <c r="O569" i="3" s="1"/>
  <c r="D571" i="22" s="1"/>
  <c r="L567" i="3"/>
  <c r="O567" i="3" s="1"/>
  <c r="D569" i="22" s="1"/>
  <c r="L565" i="3"/>
  <c r="O565" i="3"/>
  <c r="D567" i="22" s="1"/>
  <c r="L563" i="3"/>
  <c r="O563" i="3" s="1"/>
  <c r="D565" i="22" s="1"/>
  <c r="L561" i="3"/>
  <c r="O561" i="3" s="1"/>
  <c r="D563" i="22" s="1"/>
  <c r="L559" i="3"/>
  <c r="O559" i="3" s="1"/>
  <c r="D561" i="22" s="1"/>
  <c r="L557" i="3"/>
  <c r="O557" i="3" s="1"/>
  <c r="D559" i="22" s="1"/>
  <c r="L555" i="3"/>
  <c r="O555" i="3" s="1"/>
  <c r="D557" i="22" s="1"/>
  <c r="L553" i="3"/>
  <c r="O553" i="3" s="1"/>
  <c r="D555" i="22" s="1"/>
  <c r="L550" i="3"/>
  <c r="O550" i="3" s="1"/>
  <c r="D552" i="22" s="1"/>
  <c r="L549" i="3"/>
  <c r="O549" i="3" s="1"/>
  <c r="D551" i="22" s="1"/>
  <c r="L547" i="3"/>
  <c r="O547" i="3" s="1"/>
  <c r="D549" i="22" s="1"/>
  <c r="L545" i="3"/>
  <c r="O545" i="3" s="1"/>
  <c r="D547" i="22" s="1"/>
  <c r="L543" i="3"/>
  <c r="O543" i="3" s="1"/>
  <c r="D545" i="22" s="1"/>
  <c r="L541" i="3"/>
  <c r="O541" i="3" s="1"/>
  <c r="D543" i="22" s="1"/>
  <c r="L539" i="3"/>
  <c r="O539" i="3" s="1"/>
  <c r="D541" i="22" s="1"/>
  <c r="L537" i="3"/>
  <c r="O537" i="3" s="1"/>
  <c r="D539" i="22" s="1"/>
  <c r="L535" i="3"/>
  <c r="O535" i="3" s="1"/>
  <c r="D537" i="22" s="1"/>
  <c r="L533" i="3"/>
  <c r="O533" i="3"/>
  <c r="D535" i="22" s="1"/>
  <c r="L531" i="3"/>
  <c r="O531" i="3" s="1"/>
  <c r="D533" i="22" s="1"/>
  <c r="L529" i="3"/>
  <c r="O529" i="3" s="1"/>
  <c r="D531" i="22" s="1"/>
  <c r="L527" i="3"/>
  <c r="O527" i="3" s="1"/>
  <c r="D529" i="22" s="1"/>
  <c r="L525" i="3"/>
  <c r="O525" i="3" s="1"/>
  <c r="D527" i="22" s="1"/>
  <c r="L523" i="3"/>
  <c r="O523" i="3" s="1"/>
  <c r="D525" i="22" s="1"/>
  <c r="L521" i="3"/>
  <c r="O521" i="3" s="1"/>
  <c r="D523" i="22" s="1"/>
  <c r="L519" i="3"/>
  <c r="O519" i="3" s="1"/>
  <c r="D521" i="22" s="1"/>
  <c r="L517" i="3"/>
  <c r="O517" i="3"/>
  <c r="D519" i="22" s="1"/>
  <c r="L515" i="3"/>
  <c r="O515" i="3" s="1"/>
  <c r="D517" i="22" s="1"/>
  <c r="L513" i="3"/>
  <c r="O513" i="3" s="1"/>
  <c r="D515" i="22" s="1"/>
  <c r="L511" i="3"/>
  <c r="O511" i="3" s="1"/>
  <c r="D513" i="22" s="1"/>
  <c r="L509" i="3"/>
  <c r="O509" i="3" s="1"/>
  <c r="D511" i="22" s="1"/>
  <c r="L507" i="3"/>
  <c r="O507" i="3" s="1"/>
  <c r="D509" i="22" s="1"/>
  <c r="L505" i="3"/>
  <c r="O505" i="3" s="1"/>
  <c r="D507" i="22" s="1"/>
  <c r="L502" i="3"/>
  <c r="O502" i="3" s="1"/>
  <c r="D504" i="22" s="1"/>
  <c r="L499" i="3"/>
  <c r="O499" i="3"/>
  <c r="D501" i="22" s="1"/>
  <c r="L496" i="3"/>
  <c r="O496" i="3" s="1"/>
  <c r="D498" i="22" s="1"/>
  <c r="O660" i="2"/>
  <c r="R660" i="2" s="1"/>
  <c r="C662" i="22" s="1"/>
  <c r="O658" i="2"/>
  <c r="R658" i="2" s="1"/>
  <c r="C660" i="22" s="1"/>
  <c r="O656" i="2"/>
  <c r="R656" i="2" s="1"/>
  <c r="C658" i="22" s="1"/>
  <c r="O654" i="2"/>
  <c r="R654" i="2" s="1"/>
  <c r="C656" i="22" s="1"/>
  <c r="O652" i="2"/>
  <c r="R652" i="2" s="1"/>
  <c r="C654" i="22" s="1"/>
  <c r="O650" i="2"/>
  <c r="R650" i="2" s="1"/>
  <c r="C652" i="22" s="1"/>
  <c r="O648" i="2"/>
  <c r="R648" i="2" s="1"/>
  <c r="C650" i="22" s="1"/>
  <c r="O646" i="2"/>
  <c r="R646" i="2" s="1"/>
  <c r="C648" i="22" s="1"/>
  <c r="O644" i="2"/>
  <c r="R644" i="2" s="1"/>
  <c r="C646" i="22" s="1"/>
  <c r="O642" i="2"/>
  <c r="R642" i="2" s="1"/>
  <c r="C644" i="22" s="1"/>
  <c r="O640" i="2"/>
  <c r="R640" i="2" s="1"/>
  <c r="C642" i="22" s="1"/>
  <c r="O638" i="2"/>
  <c r="R638" i="2" s="1"/>
  <c r="C640" i="22" s="1"/>
  <c r="O636" i="2"/>
  <c r="R636" i="2" s="1"/>
  <c r="C638" i="22" s="1"/>
  <c r="O634" i="2"/>
  <c r="R634" i="2" s="1"/>
  <c r="C636" i="22" s="1"/>
  <c r="O632" i="2"/>
  <c r="R632" i="2" s="1"/>
  <c r="C634" i="22" s="1"/>
  <c r="O630" i="2"/>
  <c r="R630" i="2" s="1"/>
  <c r="C632" i="22" s="1"/>
  <c r="O628" i="2"/>
  <c r="R628" i="2" s="1"/>
  <c r="C630" i="22" s="1"/>
  <c r="O626" i="2"/>
  <c r="R626" i="2" s="1"/>
  <c r="C628" i="22" s="1"/>
  <c r="O624" i="2"/>
  <c r="R624" i="2" s="1"/>
  <c r="C626" i="22" s="1"/>
  <c r="O622" i="2"/>
  <c r="R622" i="2" s="1"/>
  <c r="C624" i="22" s="1"/>
  <c r="O620" i="2"/>
  <c r="R620" i="2" s="1"/>
  <c r="C622" i="22" s="1"/>
  <c r="O618" i="2"/>
  <c r="R618" i="2" s="1"/>
  <c r="C620" i="22" s="1"/>
  <c r="O615" i="2"/>
  <c r="R615" i="2"/>
  <c r="C617" i="22" s="1"/>
  <c r="O613" i="2"/>
  <c r="R613" i="2" s="1"/>
  <c r="C615" i="22" s="1"/>
  <c r="O611" i="2"/>
  <c r="R611" i="2" s="1"/>
  <c r="C613" i="22" s="1"/>
  <c r="O609" i="2"/>
  <c r="R609" i="2" s="1"/>
  <c r="C611" i="22" s="1"/>
  <c r="O607" i="2"/>
  <c r="R607" i="2" s="1"/>
  <c r="C609" i="22" s="1"/>
  <c r="O605" i="2"/>
  <c r="R605" i="2" s="1"/>
  <c r="C607" i="22" s="1"/>
  <c r="O603" i="2"/>
  <c r="R603" i="2" s="1"/>
  <c r="C605" i="22" s="1"/>
  <c r="O601" i="2"/>
  <c r="R601" i="2" s="1"/>
  <c r="C603" i="22" s="1"/>
  <c r="O599" i="2"/>
  <c r="R599" i="2"/>
  <c r="C601" i="22" s="1"/>
  <c r="O597" i="2"/>
  <c r="R597" i="2" s="1"/>
  <c r="C599" i="22" s="1"/>
  <c r="O595" i="2"/>
  <c r="R595" i="2" s="1"/>
  <c r="C597" i="22" s="1"/>
  <c r="O593" i="2"/>
  <c r="R593" i="2" s="1"/>
  <c r="C595" i="22" s="1"/>
  <c r="O591" i="2"/>
  <c r="R591" i="2" s="1"/>
  <c r="C593" i="22" s="1"/>
  <c r="O589" i="2"/>
  <c r="R589" i="2" s="1"/>
  <c r="C591" i="22" s="1"/>
  <c r="O587" i="2"/>
  <c r="R587" i="2" s="1"/>
  <c r="C589" i="22" s="1"/>
  <c r="O585" i="2"/>
  <c r="R585" i="2" s="1"/>
  <c r="C587" i="22" s="1"/>
  <c r="O583" i="2"/>
  <c r="R583" i="2" s="1"/>
  <c r="C585" i="22" s="1"/>
  <c r="O581" i="2"/>
  <c r="R581" i="2" s="1"/>
  <c r="C583" i="22" s="1"/>
  <c r="O579" i="2"/>
  <c r="R579" i="2" s="1"/>
  <c r="C581" i="22" s="1"/>
  <c r="O577" i="2"/>
  <c r="R577" i="2" s="1"/>
  <c r="C579" i="22" s="1"/>
  <c r="O575" i="2"/>
  <c r="R575" i="2" s="1"/>
  <c r="C577" i="22" s="1"/>
  <c r="O573" i="2"/>
  <c r="R573" i="2" s="1"/>
  <c r="C575" i="22" s="1"/>
  <c r="O571" i="2"/>
  <c r="R571" i="2" s="1"/>
  <c r="C573" i="22" s="1"/>
  <c r="O569" i="2"/>
  <c r="R569" i="2" s="1"/>
  <c r="C571" i="22" s="1"/>
  <c r="O567" i="2"/>
  <c r="R567" i="2" s="1"/>
  <c r="C569" i="22" s="1"/>
  <c r="O565" i="2"/>
  <c r="R565" i="2" s="1"/>
  <c r="C567" i="22" s="1"/>
  <c r="O563" i="2"/>
  <c r="R563" i="2" s="1"/>
  <c r="C565" i="22" s="1"/>
  <c r="O561" i="2"/>
  <c r="R561" i="2" s="1"/>
  <c r="C563" i="22" s="1"/>
  <c r="O559" i="2"/>
  <c r="R559" i="2" s="1"/>
  <c r="C561" i="22" s="1"/>
  <c r="O557" i="2"/>
  <c r="R557" i="2" s="1"/>
  <c r="C559" i="22" s="1"/>
  <c r="O555" i="2"/>
  <c r="R555" i="2" s="1"/>
  <c r="C557" i="22" s="1"/>
  <c r="O553" i="2"/>
  <c r="R553" i="2" s="1"/>
  <c r="C555" i="22" s="1"/>
  <c r="O551" i="2"/>
  <c r="R551" i="2"/>
  <c r="C553" i="22" s="1"/>
  <c r="O549" i="2"/>
  <c r="R549" i="2" s="1"/>
  <c r="C551" i="22" s="1"/>
  <c r="O547" i="2"/>
  <c r="R547" i="2" s="1"/>
  <c r="C549" i="22" s="1"/>
  <c r="O545" i="2"/>
  <c r="R545" i="2" s="1"/>
  <c r="C547" i="22" s="1"/>
  <c r="O543" i="2"/>
  <c r="R543" i="2" s="1"/>
  <c r="C545" i="22" s="1"/>
  <c r="O541" i="2"/>
  <c r="R541" i="2" s="1"/>
  <c r="C543" i="22" s="1"/>
  <c r="O539" i="2"/>
  <c r="R539" i="2" s="1"/>
  <c r="C541" i="22" s="1"/>
  <c r="O537" i="2"/>
  <c r="R537" i="2" s="1"/>
  <c r="C539" i="22" s="1"/>
  <c r="O535" i="2"/>
  <c r="R535" i="2"/>
  <c r="C537" i="22" s="1"/>
  <c r="O533" i="2"/>
  <c r="R533" i="2" s="1"/>
  <c r="C535" i="22" s="1"/>
  <c r="O531" i="2"/>
  <c r="R531" i="2" s="1"/>
  <c r="C533" i="22" s="1"/>
  <c r="O529" i="2"/>
  <c r="R529" i="2" s="1"/>
  <c r="C531" i="22" s="1"/>
  <c r="O527" i="2"/>
  <c r="R527" i="2" s="1"/>
  <c r="C529" i="22" s="1"/>
  <c r="O525" i="2"/>
  <c r="R525" i="2" s="1"/>
  <c r="C527" i="22" s="1"/>
  <c r="O523" i="2"/>
  <c r="R523" i="2" s="1"/>
  <c r="C525" i="22" s="1"/>
  <c r="O521" i="2"/>
  <c r="R521" i="2" s="1"/>
  <c r="C523" i="22" s="1"/>
  <c r="O519" i="2"/>
  <c r="R519" i="2" s="1"/>
  <c r="C521" i="22" s="1"/>
  <c r="O517" i="2"/>
  <c r="R517" i="2" s="1"/>
  <c r="C519" i="22" s="1"/>
  <c r="O515" i="2"/>
  <c r="R515" i="2" s="1"/>
  <c r="C517" i="22" s="1"/>
  <c r="O513" i="2"/>
  <c r="R513" i="2" s="1"/>
  <c r="C515" i="22" s="1"/>
  <c r="O511" i="2"/>
  <c r="R511" i="2" s="1"/>
  <c r="C513" i="22" s="1"/>
  <c r="O509" i="2"/>
  <c r="R509" i="2" s="1"/>
  <c r="C511" i="22" s="1"/>
  <c r="O507" i="2"/>
  <c r="R507" i="2" s="1"/>
  <c r="C509" i="22" s="1"/>
  <c r="O505" i="2"/>
  <c r="R505" i="2" s="1"/>
  <c r="C507" i="22" s="1"/>
  <c r="O503" i="2"/>
  <c r="R503" i="2" s="1"/>
  <c r="C505" i="22" s="1"/>
  <c r="O501" i="2"/>
  <c r="R501" i="2" s="1"/>
  <c r="C503" i="22" s="1"/>
  <c r="O499" i="2"/>
  <c r="R499" i="2" s="1"/>
  <c r="C501" i="22" s="1"/>
  <c r="O497" i="2"/>
  <c r="R497" i="2" s="1"/>
  <c r="C499" i="22" s="1"/>
  <c r="O495" i="2"/>
  <c r="R495" i="2" s="1"/>
  <c r="C497" i="22" s="1"/>
  <c r="H19" i="22"/>
  <c r="M625" i="5"/>
  <c r="P625" i="5" s="1"/>
  <c r="I627" i="22" s="1"/>
  <c r="T361" i="14"/>
  <c r="H351" i="14"/>
  <c r="I351" i="14" s="1"/>
  <c r="R490" i="12"/>
  <c r="R488" i="12"/>
  <c r="R486" i="12"/>
  <c r="R484" i="12"/>
  <c r="AA484" i="12" s="1"/>
  <c r="R482" i="12"/>
  <c r="R480" i="12"/>
  <c r="R478" i="12"/>
  <c r="R476" i="12"/>
  <c r="R474" i="12"/>
  <c r="R472" i="12"/>
  <c r="R470" i="12"/>
  <c r="R468" i="12"/>
  <c r="AB468" i="12" s="1"/>
  <c r="R466" i="12"/>
  <c r="R464" i="12"/>
  <c r="R460" i="12"/>
  <c r="R456" i="12"/>
  <c r="R454" i="12"/>
  <c r="R452" i="12"/>
  <c r="AA452" i="12" s="1"/>
  <c r="R450" i="12"/>
  <c r="R448" i="12"/>
  <c r="R446" i="12"/>
  <c r="R444" i="12"/>
  <c r="R440" i="12"/>
  <c r="R436" i="12"/>
  <c r="AA436" i="12" s="1"/>
  <c r="R432" i="12"/>
  <c r="R428" i="12"/>
  <c r="R426" i="12"/>
  <c r="R424" i="12"/>
  <c r="R422" i="12"/>
  <c r="R420" i="12"/>
  <c r="AA420" i="12" s="1"/>
  <c r="R418" i="12"/>
  <c r="R416" i="12"/>
  <c r="R414" i="12"/>
  <c r="R412" i="12"/>
  <c r="R410" i="12"/>
  <c r="R408" i="12"/>
  <c r="R406" i="12"/>
  <c r="R404" i="12"/>
  <c r="AB404" i="12" s="1"/>
  <c r="R402" i="12"/>
  <c r="R400" i="12"/>
  <c r="R398" i="12"/>
  <c r="R396" i="12"/>
  <c r="R394" i="12"/>
  <c r="R392" i="12"/>
  <c r="R390" i="12"/>
  <c r="R388" i="12"/>
  <c r="AB388" i="12" s="1"/>
  <c r="R386" i="12"/>
  <c r="R384" i="12"/>
  <c r="R382" i="12"/>
  <c r="R380" i="12"/>
  <c r="R378" i="12"/>
  <c r="R376" i="12"/>
  <c r="R374" i="12"/>
  <c r="R372" i="12"/>
  <c r="AB372" i="12" s="1"/>
  <c r="R370" i="12"/>
  <c r="R368" i="12"/>
  <c r="R366" i="12"/>
  <c r="R364" i="12"/>
  <c r="AB364" i="12" s="1"/>
  <c r="R362" i="12"/>
  <c r="R360" i="12"/>
  <c r="R358" i="12"/>
  <c r="R356" i="12"/>
  <c r="AB356" i="12" s="1"/>
  <c r="R354" i="12"/>
  <c r="R352" i="12"/>
  <c r="P490" i="17"/>
  <c r="P488" i="17"/>
  <c r="V488" i="17" s="1"/>
  <c r="P484" i="17"/>
  <c r="P482" i="17"/>
  <c r="P480" i="17"/>
  <c r="V480" i="17" s="1"/>
  <c r="P478" i="17"/>
  <c r="P476" i="17"/>
  <c r="P474" i="17"/>
  <c r="P472" i="17"/>
  <c r="U472" i="17" s="1"/>
  <c r="P470" i="17"/>
  <c r="P468" i="17"/>
  <c r="P466" i="17"/>
  <c r="P464" i="17"/>
  <c r="U464" i="17" s="1"/>
  <c r="P462" i="17"/>
  <c r="P460" i="17"/>
  <c r="P458" i="17"/>
  <c r="P456" i="17"/>
  <c r="U456" i="17" s="1"/>
  <c r="P452" i="17"/>
  <c r="P450" i="17"/>
  <c r="P448" i="17"/>
  <c r="U448" i="17" s="1"/>
  <c r="P446" i="17"/>
  <c r="P444" i="17"/>
  <c r="P442" i="17"/>
  <c r="P440" i="17"/>
  <c r="U440" i="17" s="1"/>
  <c r="P438" i="17"/>
  <c r="P436" i="17"/>
  <c r="P434" i="17"/>
  <c r="P432" i="17"/>
  <c r="U432" i="17" s="1"/>
  <c r="P430" i="17"/>
  <c r="P428" i="17"/>
  <c r="P426" i="17"/>
  <c r="P424" i="17"/>
  <c r="V424" i="17" s="1"/>
  <c r="P422" i="17"/>
  <c r="P420" i="17"/>
  <c r="P418" i="17"/>
  <c r="P416" i="17"/>
  <c r="V416" i="17" s="1"/>
  <c r="P414" i="17"/>
  <c r="P410" i="17"/>
  <c r="P408" i="17"/>
  <c r="U408" i="17" s="1"/>
  <c r="P406" i="17"/>
  <c r="P404" i="17"/>
  <c r="P400" i="17"/>
  <c r="U400" i="17" s="1"/>
  <c r="P398" i="17"/>
  <c r="P396" i="17"/>
  <c r="P392" i="17"/>
  <c r="V392" i="17" s="1"/>
  <c r="P388" i="17"/>
  <c r="P384" i="17"/>
  <c r="U384" i="17" s="1"/>
  <c r="P380" i="17"/>
  <c r="P376" i="17"/>
  <c r="U376" i="17" s="1"/>
  <c r="P372" i="17"/>
  <c r="P368" i="17"/>
  <c r="U368" i="17" s="1"/>
  <c r="P364" i="17"/>
  <c r="P360" i="17"/>
  <c r="U360" i="17" s="1"/>
  <c r="P358" i="17"/>
  <c r="P356" i="17"/>
  <c r="P352" i="17"/>
  <c r="U352" i="17" s="1"/>
  <c r="M823" i="5"/>
  <c r="N660" i="10"/>
  <c r="H662" i="22" s="1"/>
  <c r="N658" i="10"/>
  <c r="H660" i="22"/>
  <c r="N656" i="10"/>
  <c r="H658" i="22" s="1"/>
  <c r="N652" i="10"/>
  <c r="H654" i="22"/>
  <c r="N650" i="10"/>
  <c r="H652" i="22" s="1"/>
  <c r="N648" i="10"/>
  <c r="H650" i="22"/>
  <c r="N646" i="10"/>
  <c r="H648" i="22" s="1"/>
  <c r="N644" i="10"/>
  <c r="H646" i="22"/>
  <c r="N640" i="10"/>
  <c r="N638" i="10"/>
  <c r="H640" i="22" s="1"/>
  <c r="N636" i="10"/>
  <c r="H638" i="22" s="1"/>
  <c r="N634" i="10"/>
  <c r="H636" i="22" s="1"/>
  <c r="N632" i="10"/>
  <c r="H634" i="22" s="1"/>
  <c r="N630" i="10"/>
  <c r="H632" i="22" s="1"/>
  <c r="N628" i="10"/>
  <c r="H630" i="22"/>
  <c r="N624" i="10"/>
  <c r="H626" i="22" s="1"/>
  <c r="N622" i="10"/>
  <c r="N620" i="10"/>
  <c r="H622" i="22"/>
  <c r="N618" i="10"/>
  <c r="H620" i="22" s="1"/>
  <c r="N616" i="10"/>
  <c r="H618" i="22"/>
  <c r="N614" i="10"/>
  <c r="H616" i="22" s="1"/>
  <c r="N612" i="10"/>
  <c r="H614" i="22"/>
  <c r="N610" i="10"/>
  <c r="N608" i="10"/>
  <c r="H610" i="22"/>
  <c r="N606" i="10"/>
  <c r="H608" i="22" s="1"/>
  <c r="N604" i="10"/>
  <c r="H606" i="22"/>
  <c r="N602" i="10"/>
  <c r="H604" i="22" s="1"/>
  <c r="N600" i="10"/>
  <c r="H602" i="22" s="1"/>
  <c r="N598" i="10"/>
  <c r="H600" i="22" s="1"/>
  <c r="N596" i="10"/>
  <c r="H598" i="22"/>
  <c r="N594" i="10"/>
  <c r="N592" i="10"/>
  <c r="H594" i="22"/>
  <c r="N590" i="10"/>
  <c r="N588" i="10"/>
  <c r="H590" i="22" s="1"/>
  <c r="N584" i="10"/>
  <c r="H586" i="22"/>
  <c r="N580" i="10"/>
  <c r="H582" i="22" s="1"/>
  <c r="N578" i="10"/>
  <c r="N576" i="10"/>
  <c r="H578" i="22" s="1"/>
  <c r="N574" i="10"/>
  <c r="H576" i="22"/>
  <c r="N572" i="10"/>
  <c r="H574" i="22" s="1"/>
  <c r="N570" i="10"/>
  <c r="H572" i="22"/>
  <c r="N568" i="10"/>
  <c r="H570" i="22" s="1"/>
  <c r="N566" i="10"/>
  <c r="H568" i="22"/>
  <c r="N564" i="10"/>
  <c r="H566" i="22" s="1"/>
  <c r="N562" i="10"/>
  <c r="N560" i="10"/>
  <c r="H562" i="22"/>
  <c r="N558" i="10"/>
  <c r="H560" i="22" s="1"/>
  <c r="N556" i="10"/>
  <c r="H558" i="22"/>
  <c r="N554" i="10"/>
  <c r="H556" i="22" s="1"/>
  <c r="N552" i="10"/>
  <c r="H554" i="22" s="1"/>
  <c r="N550" i="10"/>
  <c r="H552" i="22" s="1"/>
  <c r="N548" i="10"/>
  <c r="H550" i="22" s="1"/>
  <c r="N544" i="10"/>
  <c r="H546" i="22" s="1"/>
  <c r="N542" i="10"/>
  <c r="H544" i="22"/>
  <c r="N540" i="10"/>
  <c r="H542" i="22" s="1"/>
  <c r="N538" i="10"/>
  <c r="H540" i="22"/>
  <c r="N536" i="10"/>
  <c r="H538" i="22" s="1"/>
  <c r="N534" i="10"/>
  <c r="H536" i="22" s="1"/>
  <c r="N532" i="10"/>
  <c r="H534" i="22"/>
  <c r="N528" i="10"/>
  <c r="H530" i="22" s="1"/>
  <c r="N526" i="10"/>
  <c r="H528" i="22"/>
  <c r="N524" i="10"/>
  <c r="H526" i="22" s="1"/>
  <c r="N522" i="10"/>
  <c r="H524" i="22"/>
  <c r="N520" i="10"/>
  <c r="H522" i="22" s="1"/>
  <c r="N518" i="10"/>
  <c r="H520" i="22"/>
  <c r="N516" i="10"/>
  <c r="H518" i="22"/>
  <c r="N512" i="10"/>
  <c r="H514" i="22"/>
  <c r="N510" i="10"/>
  <c r="H512" i="22"/>
  <c r="N508" i="10"/>
  <c r="H510" i="22"/>
  <c r="M62" i="7"/>
  <c r="N62" i="7"/>
  <c r="Q62" i="7" s="1"/>
  <c r="G64" i="22" s="1"/>
  <c r="M60" i="7"/>
  <c r="N60" i="7" s="1"/>
  <c r="Q60" i="7" s="1"/>
  <c r="G62" i="22" s="1"/>
  <c r="M58" i="7"/>
  <c r="N58" i="7" s="1"/>
  <c r="Q58" i="7" s="1"/>
  <c r="G60" i="22" s="1"/>
  <c r="M56" i="7"/>
  <c r="N56" i="7" s="1"/>
  <c r="Q56" i="7" s="1"/>
  <c r="G58" i="22" s="1"/>
  <c r="M54" i="7"/>
  <c r="N54" i="7" s="1"/>
  <c r="Q54" i="7" s="1"/>
  <c r="G56" i="22" s="1"/>
  <c r="M52" i="7"/>
  <c r="N52" i="7" s="1"/>
  <c r="Q52" i="7" s="1"/>
  <c r="G54" i="22" s="1"/>
  <c r="M50" i="7"/>
  <c r="N50" i="7" s="1"/>
  <c r="Q50" i="7" s="1"/>
  <c r="G52" i="22" s="1"/>
  <c r="M48" i="7"/>
  <c r="N48" i="7" s="1"/>
  <c r="Q48" i="7" s="1"/>
  <c r="G50" i="22" s="1"/>
  <c r="M46" i="7"/>
  <c r="N46" i="7"/>
  <c r="Q46" i="7" s="1"/>
  <c r="G48" i="22" s="1"/>
  <c r="M44" i="7"/>
  <c r="N44" i="7" s="1"/>
  <c r="Q44" i="7" s="1"/>
  <c r="G46" i="22" s="1"/>
  <c r="M42" i="7"/>
  <c r="N42" i="7" s="1"/>
  <c r="Q42" i="7" s="1"/>
  <c r="G44" i="22" s="1"/>
  <c r="M40" i="7"/>
  <c r="N40" i="7" s="1"/>
  <c r="Q40" i="7" s="1"/>
  <c r="G42" i="22" s="1"/>
  <c r="M38" i="7"/>
  <c r="N38" i="7" s="1"/>
  <c r="Q38" i="7" s="1"/>
  <c r="G40" i="22" s="1"/>
  <c r="M36" i="7"/>
  <c r="N36" i="7" s="1"/>
  <c r="Q36" i="7" s="1"/>
  <c r="G38" i="22" s="1"/>
  <c r="M34" i="7"/>
  <c r="N34" i="7" s="1"/>
  <c r="Q34" i="7" s="1"/>
  <c r="G36" i="22" s="1"/>
  <c r="M32" i="7"/>
  <c r="N32" i="7" s="1"/>
  <c r="Q32" i="7" s="1"/>
  <c r="G34" i="22" s="1"/>
  <c r="M30" i="7"/>
  <c r="N30" i="7"/>
  <c r="Q30" i="7" s="1"/>
  <c r="G32" i="22" s="1"/>
  <c r="M28" i="7"/>
  <c r="N28" i="7" s="1"/>
  <c r="Q28" i="7" s="1"/>
  <c r="G30" i="22" s="1"/>
  <c r="M26" i="7"/>
  <c r="N26" i="7" s="1"/>
  <c r="Q26" i="7" s="1"/>
  <c r="G28" i="22" s="1"/>
  <c r="M24" i="7"/>
  <c r="N24" i="7" s="1"/>
  <c r="Q24" i="7" s="1"/>
  <c r="G26" i="22" s="1"/>
  <c r="M22" i="7"/>
  <c r="N22" i="7" s="1"/>
  <c r="Q22" i="7" s="1"/>
  <c r="G24" i="22" s="1"/>
  <c r="M20" i="7"/>
  <c r="N20" i="7" s="1"/>
  <c r="Q20" i="7" s="1"/>
  <c r="G22" i="22" s="1"/>
  <c r="M18" i="7"/>
  <c r="N18" i="7" s="1"/>
  <c r="Q18" i="7" s="1"/>
  <c r="G20" i="22" s="1"/>
  <c r="M16" i="7"/>
  <c r="N16" i="7" s="1"/>
  <c r="Q16" i="7" s="1"/>
  <c r="G18" i="22" s="1"/>
  <c r="M14" i="7"/>
  <c r="N14" i="7" s="1"/>
  <c r="Q14" i="7" s="1"/>
  <c r="G16" i="22" s="1"/>
  <c r="M12" i="7"/>
  <c r="N12" i="7" s="1"/>
  <c r="Q12" i="7" s="1"/>
  <c r="G14" i="22" s="1"/>
  <c r="M10" i="7"/>
  <c r="N10" i="7" s="1"/>
  <c r="Q10" i="7" s="1"/>
  <c r="G12" i="22" s="1"/>
  <c r="M8" i="7"/>
  <c r="N8" i="7" s="1"/>
  <c r="Q8" i="7" s="1"/>
  <c r="G10" i="22" s="1"/>
  <c r="H1026" i="14"/>
  <c r="I1026" i="14" s="1"/>
  <c r="G1060" i="14"/>
  <c r="H1060" i="14" s="1"/>
  <c r="J1060" i="14" s="1"/>
  <c r="H494" i="18"/>
  <c r="I494" i="18" s="1"/>
  <c r="G668" i="18"/>
  <c r="H668" i="18" s="1"/>
  <c r="H670" i="18"/>
  <c r="I670" i="18"/>
  <c r="G780" i="18"/>
  <c r="H780" i="18" s="1"/>
  <c r="R504" i="12"/>
  <c r="R502" i="12"/>
  <c r="R500" i="12"/>
  <c r="R498" i="12"/>
  <c r="R496" i="12"/>
  <c r="L494" i="12"/>
  <c r="M494" i="12" s="1"/>
  <c r="P505" i="17"/>
  <c r="P501" i="17"/>
  <c r="P497" i="17"/>
  <c r="Q486" i="7"/>
  <c r="G488" i="22" s="1"/>
  <c r="Q484" i="7"/>
  <c r="G486" i="22" s="1"/>
  <c r="Q478" i="7"/>
  <c r="G480" i="22" s="1"/>
  <c r="Q470" i="7"/>
  <c r="G472" i="22" s="1"/>
  <c r="Q464" i="7"/>
  <c r="G466" i="22" s="1"/>
  <c r="Q462" i="7"/>
  <c r="G464" i="22" s="1"/>
  <c r="Q454" i="7"/>
  <c r="G456" i="22" s="1"/>
  <c r="Q452" i="7"/>
  <c r="G454" i="22" s="1"/>
  <c r="Q446" i="7"/>
  <c r="G448" i="22" s="1"/>
  <c r="Q438" i="7"/>
  <c r="G440" i="22" s="1"/>
  <c r="Q432" i="7"/>
  <c r="G434" i="22" s="1"/>
  <c r="Q430" i="7"/>
  <c r="G432" i="22" s="1"/>
  <c r="Q422" i="7"/>
  <c r="G424" i="22" s="1"/>
  <c r="Q420" i="7"/>
  <c r="G422" i="22" s="1"/>
  <c r="Q414" i="7"/>
  <c r="G416" i="22" s="1"/>
  <c r="Q406" i="7"/>
  <c r="G408" i="22" s="1"/>
  <c r="Q400" i="7"/>
  <c r="G402" i="22" s="1"/>
  <c r="Q398" i="7"/>
  <c r="G400" i="22" s="1"/>
  <c r="Q390" i="7"/>
  <c r="G392" i="22" s="1"/>
  <c r="Q384" i="7"/>
  <c r="G386" i="22" s="1"/>
  <c r="Q382" i="7"/>
  <c r="G384" i="22" s="1"/>
  <c r="Q374" i="7"/>
  <c r="G376" i="22" s="1"/>
  <c r="Q366" i="7"/>
  <c r="G368" i="22" s="1"/>
  <c r="Q364" i="7"/>
  <c r="G366" i="22" s="1"/>
  <c r="Q360" i="7"/>
  <c r="G362" i="22" s="1"/>
  <c r="Q358" i="7"/>
  <c r="G360" i="22" s="1"/>
  <c r="M348" i="7"/>
  <c r="N348" i="7" s="1"/>
  <c r="Q348" i="7" s="1"/>
  <c r="G350" i="22" s="1"/>
  <c r="M346" i="7"/>
  <c r="N346" i="7" s="1"/>
  <c r="Q346" i="7" s="1"/>
  <c r="G348" i="22" s="1"/>
  <c r="M343" i="7"/>
  <c r="N343" i="7" s="1"/>
  <c r="Q343" i="7" s="1"/>
  <c r="G345" i="22" s="1"/>
  <c r="M341" i="7"/>
  <c r="N341" i="7" s="1"/>
  <c r="Q341" i="7" s="1"/>
  <c r="G343" i="22" s="1"/>
  <c r="M339" i="7"/>
  <c r="N339" i="7" s="1"/>
  <c r="Q339" i="7" s="1"/>
  <c r="G341" i="22" s="1"/>
  <c r="M337" i="7"/>
  <c r="N337" i="7"/>
  <c r="Q337" i="7" s="1"/>
  <c r="G339" i="22" s="1"/>
  <c r="M335" i="7"/>
  <c r="N335" i="7" s="1"/>
  <c r="M333" i="7"/>
  <c r="N333" i="7" s="1"/>
  <c r="Q333" i="7" s="1"/>
  <c r="G335" i="22" s="1"/>
  <c r="M331" i="7"/>
  <c r="N331" i="7" s="1"/>
  <c r="M329" i="7"/>
  <c r="N329" i="7" s="1"/>
  <c r="Q329" i="7" s="1"/>
  <c r="G331" i="22" s="1"/>
  <c r="M327" i="7"/>
  <c r="N327" i="7" s="1"/>
  <c r="M325" i="7"/>
  <c r="N325" i="7" s="1"/>
  <c r="Q325" i="7" s="1"/>
  <c r="G327" i="22" s="1"/>
  <c r="M323" i="7"/>
  <c r="N323" i="7" s="1"/>
  <c r="Q323" i="7" s="1"/>
  <c r="G325" i="22" s="1"/>
  <c r="M321" i="7"/>
  <c r="N321" i="7" s="1"/>
  <c r="Q321" i="7" s="1"/>
  <c r="G323" i="22" s="1"/>
  <c r="M319" i="7"/>
  <c r="N319" i="7" s="1"/>
  <c r="M317" i="7"/>
  <c r="N317" i="7" s="1"/>
  <c r="Q317" i="7" s="1"/>
  <c r="G319" i="22" s="1"/>
  <c r="M315" i="7"/>
  <c r="N315" i="7" s="1"/>
  <c r="M313" i="7"/>
  <c r="N313" i="7" s="1"/>
  <c r="Q313" i="7" s="1"/>
  <c r="G315" i="22" s="1"/>
  <c r="M311" i="7"/>
  <c r="N311" i="7" s="1"/>
  <c r="M309" i="7"/>
  <c r="N309" i="7" s="1"/>
  <c r="Q309" i="7" s="1"/>
  <c r="G311" i="22" s="1"/>
  <c r="M307" i="7"/>
  <c r="N307" i="7" s="1"/>
  <c r="Q307" i="7" s="1"/>
  <c r="G309" i="22" s="1"/>
  <c r="M305" i="7"/>
  <c r="N305" i="7" s="1"/>
  <c r="Q305" i="7" s="1"/>
  <c r="G307" i="22" s="1"/>
  <c r="M303" i="7"/>
  <c r="N303" i="7" s="1"/>
  <c r="Q303" i="7" s="1"/>
  <c r="G305" i="22" s="1"/>
  <c r="M301" i="7"/>
  <c r="N301" i="7" s="1"/>
  <c r="Q301" i="7" s="1"/>
  <c r="G303" i="22" s="1"/>
  <c r="M299" i="7"/>
  <c r="N299" i="7" s="1"/>
  <c r="Q299" i="7" s="1"/>
  <c r="G301" i="22" s="1"/>
  <c r="M297" i="7"/>
  <c r="N297" i="7" s="1"/>
  <c r="Q297" i="7" s="1"/>
  <c r="G299" i="22" s="1"/>
  <c r="M295" i="7"/>
  <c r="N295" i="7" s="1"/>
  <c r="M293" i="7"/>
  <c r="N293" i="7" s="1"/>
  <c r="Q293" i="7" s="1"/>
  <c r="G295" i="22" s="1"/>
  <c r="M291" i="7"/>
  <c r="N291" i="7" s="1"/>
  <c r="Q291" i="7" s="1"/>
  <c r="G293" i="22" s="1"/>
  <c r="M289" i="7"/>
  <c r="N289" i="7" s="1"/>
  <c r="Q289" i="7" s="1"/>
  <c r="G291" i="22" s="1"/>
  <c r="M287" i="7"/>
  <c r="N287" i="7"/>
  <c r="Q287" i="7" s="1"/>
  <c r="G289" i="22" s="1"/>
  <c r="M285" i="7"/>
  <c r="N285" i="7" s="1"/>
  <c r="Q285" i="7" s="1"/>
  <c r="G287" i="22" s="1"/>
  <c r="M283" i="7"/>
  <c r="N283" i="7" s="1"/>
  <c r="Q283" i="7" s="1"/>
  <c r="G285" i="22" s="1"/>
  <c r="M281" i="7"/>
  <c r="N281" i="7" s="1"/>
  <c r="Q281" i="7" s="1"/>
  <c r="G283" i="22" s="1"/>
  <c r="M279" i="7"/>
  <c r="N279" i="7" s="1"/>
  <c r="M277" i="7"/>
  <c r="N277" i="7" s="1"/>
  <c r="Q277" i="7" s="1"/>
  <c r="G279" i="22" s="1"/>
  <c r="M275" i="7"/>
  <c r="N275" i="7" s="1"/>
  <c r="Q275" i="7" s="1"/>
  <c r="G277" i="22" s="1"/>
  <c r="M273" i="7"/>
  <c r="N273" i="7" s="1"/>
  <c r="Q273" i="7" s="1"/>
  <c r="G275" i="22" s="1"/>
  <c r="M271" i="7"/>
  <c r="N271" i="7" s="1"/>
  <c r="Q271" i="7" s="1"/>
  <c r="G273" i="22" s="1"/>
  <c r="M269" i="7"/>
  <c r="N269" i="7" s="1"/>
  <c r="Q269" i="7" s="1"/>
  <c r="G271" i="22" s="1"/>
  <c r="M267" i="7"/>
  <c r="N267" i="7" s="1"/>
  <c r="Q267" i="7" s="1"/>
  <c r="G269" i="22" s="1"/>
  <c r="M265" i="7"/>
  <c r="N265" i="7" s="1"/>
  <c r="Q265" i="7" s="1"/>
  <c r="G267" i="22" s="1"/>
  <c r="M263" i="7"/>
  <c r="N263" i="7" s="1"/>
  <c r="M261" i="7"/>
  <c r="N261" i="7" s="1"/>
  <c r="Q261" i="7" s="1"/>
  <c r="G263" i="22" s="1"/>
  <c r="M259" i="7"/>
  <c r="N259" i="7" s="1"/>
  <c r="Q259" i="7" s="1"/>
  <c r="G261" i="22" s="1"/>
  <c r="M257" i="7"/>
  <c r="N257" i="7" s="1"/>
  <c r="Q257" i="7" s="1"/>
  <c r="G259" i="22" s="1"/>
  <c r="M255" i="7"/>
  <c r="N255" i="7"/>
  <c r="Q255" i="7" s="1"/>
  <c r="G257" i="22" s="1"/>
  <c r="M253" i="7"/>
  <c r="N253" i="7" s="1"/>
  <c r="Q253" i="7" s="1"/>
  <c r="G255" i="22" s="1"/>
  <c r="M251" i="7"/>
  <c r="N251" i="7" s="1"/>
  <c r="Q251" i="7" s="1"/>
  <c r="G253" i="22" s="1"/>
  <c r="M249" i="7"/>
  <c r="N249" i="7" s="1"/>
  <c r="Q249" i="7" s="1"/>
  <c r="G251" i="22" s="1"/>
  <c r="M247" i="7"/>
  <c r="N247" i="7" s="1"/>
  <c r="Q247" i="7" s="1"/>
  <c r="G249" i="22" s="1"/>
  <c r="M245" i="7"/>
  <c r="N245" i="7" s="1"/>
  <c r="Q245" i="7" s="1"/>
  <c r="G247" i="22" s="1"/>
  <c r="M243" i="7"/>
  <c r="N243" i="7" s="1"/>
  <c r="Q243" i="7" s="1"/>
  <c r="G245" i="22" s="1"/>
  <c r="M241" i="7"/>
  <c r="N241" i="7" s="1"/>
  <c r="Q241" i="7" s="1"/>
  <c r="G243" i="22" s="1"/>
  <c r="M239" i="7"/>
  <c r="N239" i="7" s="1"/>
  <c r="Q239" i="7" s="1"/>
  <c r="G241" i="22" s="1"/>
  <c r="M237" i="7"/>
  <c r="N237" i="7" s="1"/>
  <c r="Q237" i="7" s="1"/>
  <c r="G239" i="22" s="1"/>
  <c r="M235" i="7"/>
  <c r="N235" i="7" s="1"/>
  <c r="Q235" i="7" s="1"/>
  <c r="G237" i="22" s="1"/>
  <c r="M233" i="7"/>
  <c r="N233" i="7" s="1"/>
  <c r="Q233" i="7" s="1"/>
  <c r="G235" i="22" s="1"/>
  <c r="M231" i="7"/>
  <c r="N231" i="7" s="1"/>
  <c r="Q231" i="7" s="1"/>
  <c r="G233" i="22" s="1"/>
  <c r="M229" i="7"/>
  <c r="N229" i="7" s="1"/>
  <c r="Q229" i="7" s="1"/>
  <c r="G231" i="22" s="1"/>
  <c r="M227" i="7"/>
  <c r="N227" i="7" s="1"/>
  <c r="Q227" i="7" s="1"/>
  <c r="G229" i="22" s="1"/>
  <c r="M225" i="7"/>
  <c r="N225" i="7" s="1"/>
  <c r="Q225" i="7" s="1"/>
  <c r="G227" i="22" s="1"/>
  <c r="M223" i="7"/>
  <c r="N223" i="7" s="1"/>
  <c r="M221" i="7"/>
  <c r="N221" i="7" s="1"/>
  <c r="Q221" i="7" s="1"/>
  <c r="G223" i="22" s="1"/>
  <c r="M219" i="7"/>
  <c r="N219" i="7" s="1"/>
  <c r="Q219" i="7" s="1"/>
  <c r="G221" i="22" s="1"/>
  <c r="M217" i="7"/>
  <c r="N217" i="7" s="1"/>
  <c r="Q217" i="7" s="1"/>
  <c r="G219" i="22" s="1"/>
  <c r="M215" i="7"/>
  <c r="N215" i="7" s="1"/>
  <c r="Q215" i="7" s="1"/>
  <c r="G217" i="22" s="1"/>
  <c r="M213" i="7"/>
  <c r="N213" i="7"/>
  <c r="Q213" i="7" s="1"/>
  <c r="G215" i="22" s="1"/>
  <c r="M211" i="7"/>
  <c r="N211" i="7" s="1"/>
  <c r="Q211" i="7" s="1"/>
  <c r="G213" i="22" s="1"/>
  <c r="M209" i="7"/>
  <c r="N209" i="7" s="1"/>
  <c r="Q209" i="7" s="1"/>
  <c r="G211" i="22" s="1"/>
  <c r="M207" i="7"/>
  <c r="N207" i="7" s="1"/>
  <c r="Q207" i="7" s="1"/>
  <c r="G209" i="22" s="1"/>
  <c r="M205" i="7"/>
  <c r="N205" i="7" s="1"/>
  <c r="Q205" i="7" s="1"/>
  <c r="G207" i="22" s="1"/>
  <c r="M203" i="7"/>
  <c r="N203" i="7" s="1"/>
  <c r="M201" i="7"/>
  <c r="N201" i="7" s="1"/>
  <c r="Q201" i="7" s="1"/>
  <c r="G203" i="22" s="1"/>
  <c r="M199" i="7"/>
  <c r="N199" i="7" s="1"/>
  <c r="Q199" i="7" s="1"/>
  <c r="G201" i="22" s="1"/>
  <c r="M197" i="7"/>
  <c r="N197" i="7" s="1"/>
  <c r="Q197" i="7" s="1"/>
  <c r="G199" i="22" s="1"/>
  <c r="M195" i="7"/>
  <c r="N195" i="7" s="1"/>
  <c r="M193" i="7"/>
  <c r="N193" i="7" s="1"/>
  <c r="Q193" i="7" s="1"/>
  <c r="G195" i="22" s="1"/>
  <c r="M191" i="7"/>
  <c r="N191" i="7" s="1"/>
  <c r="Q191" i="7" s="1"/>
  <c r="G193" i="22" s="1"/>
  <c r="M189" i="7"/>
  <c r="N189" i="7" s="1"/>
  <c r="Q189" i="7" s="1"/>
  <c r="G191" i="22" s="1"/>
  <c r="M187" i="7"/>
  <c r="N187" i="7" s="1"/>
  <c r="M185" i="7"/>
  <c r="N185" i="7" s="1"/>
  <c r="Q185" i="7" s="1"/>
  <c r="G187" i="22" s="1"/>
  <c r="M183" i="7"/>
  <c r="N183" i="7" s="1"/>
  <c r="Q183" i="7" s="1"/>
  <c r="G185" i="22" s="1"/>
  <c r="M181" i="7"/>
  <c r="N181" i="7" s="1"/>
  <c r="Q181" i="7" s="1"/>
  <c r="G183" i="22" s="1"/>
  <c r="M179" i="7"/>
  <c r="N179" i="7"/>
  <c r="Q179" i="7" s="1"/>
  <c r="G181" i="22" s="1"/>
  <c r="M177" i="7"/>
  <c r="N177" i="7" s="1"/>
  <c r="Q177" i="7" s="1"/>
  <c r="G179" i="22" s="1"/>
  <c r="M175" i="7"/>
  <c r="N175" i="7" s="1"/>
  <c r="M173" i="7"/>
  <c r="N173" i="7"/>
  <c r="Q173" i="7" s="1"/>
  <c r="G175" i="22" s="1"/>
  <c r="M171" i="7"/>
  <c r="N171" i="7" s="1"/>
  <c r="M169" i="7"/>
  <c r="N169" i="7" s="1"/>
  <c r="Q169" i="7" s="1"/>
  <c r="G171" i="22" s="1"/>
  <c r="M167" i="7"/>
  <c r="N167" i="7" s="1"/>
  <c r="M165" i="7"/>
  <c r="N165" i="7" s="1"/>
  <c r="Q165" i="7" s="1"/>
  <c r="G167" i="22" s="1"/>
  <c r="M163" i="7"/>
  <c r="N163" i="7" s="1"/>
  <c r="Q163" i="7" s="1"/>
  <c r="G165" i="22" s="1"/>
  <c r="M161" i="7"/>
  <c r="N161" i="7" s="1"/>
  <c r="Q161" i="7" s="1"/>
  <c r="G163" i="22" s="1"/>
  <c r="M159" i="7"/>
  <c r="N159" i="7" s="1"/>
  <c r="M157" i="7"/>
  <c r="N157" i="7" s="1"/>
  <c r="Q157" i="7" s="1"/>
  <c r="G159" i="22" s="1"/>
  <c r="M155" i="7"/>
  <c r="N155" i="7" s="1"/>
  <c r="M153" i="7"/>
  <c r="N153" i="7" s="1"/>
  <c r="Q153" i="7" s="1"/>
  <c r="G155" i="22" s="1"/>
  <c r="M151" i="7"/>
  <c r="N151" i="7" s="1"/>
  <c r="Q151" i="7" s="1"/>
  <c r="G153" i="22" s="1"/>
  <c r="M149" i="7"/>
  <c r="N149" i="7" s="1"/>
  <c r="Q149" i="7" s="1"/>
  <c r="G151" i="22" s="1"/>
  <c r="M147" i="7"/>
  <c r="N147" i="7" s="1"/>
  <c r="Q147" i="7" s="1"/>
  <c r="G149" i="22" s="1"/>
  <c r="M145" i="7"/>
  <c r="N145" i="7" s="1"/>
  <c r="Q145" i="7" s="1"/>
  <c r="G147" i="22" s="1"/>
  <c r="M143" i="7"/>
  <c r="N143" i="7" s="1"/>
  <c r="Q143" i="7" s="1"/>
  <c r="G145" i="22" s="1"/>
  <c r="M141" i="7"/>
  <c r="N141" i="7" s="1"/>
  <c r="Q141" i="7" s="1"/>
  <c r="G143" i="22" s="1"/>
  <c r="M139" i="7"/>
  <c r="N139" i="7" s="1"/>
  <c r="Q139" i="7" s="1"/>
  <c r="G141" i="22" s="1"/>
  <c r="M137" i="7"/>
  <c r="N137" i="7" s="1"/>
  <c r="Q137" i="7" s="1"/>
  <c r="G139" i="22" s="1"/>
  <c r="M135" i="7"/>
  <c r="N135" i="7" s="1"/>
  <c r="M133" i="7"/>
  <c r="N133" i="7" s="1"/>
  <c r="Q133" i="7" s="1"/>
  <c r="G135" i="22" s="1"/>
  <c r="M131" i="7"/>
  <c r="N131" i="7" s="1"/>
  <c r="M129" i="7"/>
  <c r="N129" i="7" s="1"/>
  <c r="Q129" i="7" s="1"/>
  <c r="G131" i="22" s="1"/>
  <c r="M127" i="7"/>
  <c r="N127" i="7" s="1"/>
  <c r="M125" i="7"/>
  <c r="N125" i="7" s="1"/>
  <c r="Q125" i="7" s="1"/>
  <c r="G127" i="22" s="1"/>
  <c r="M123" i="7"/>
  <c r="N123" i="7" s="1"/>
  <c r="Q123" i="7" s="1"/>
  <c r="G125" i="22" s="1"/>
  <c r="M121" i="7"/>
  <c r="N121" i="7"/>
  <c r="Q121" i="7" s="1"/>
  <c r="G123" i="22" s="1"/>
  <c r="M119" i="7"/>
  <c r="N119" i="7" s="1"/>
  <c r="M117" i="7"/>
  <c r="N117" i="7" s="1"/>
  <c r="Q117" i="7" s="1"/>
  <c r="G119" i="22" s="1"/>
  <c r="M115" i="7"/>
  <c r="N115" i="7" s="1"/>
  <c r="M113" i="7"/>
  <c r="N113" i="7"/>
  <c r="Q113" i="7" s="1"/>
  <c r="G115" i="22" s="1"/>
  <c r="M111" i="7"/>
  <c r="N111" i="7" s="1"/>
  <c r="M109" i="7"/>
  <c r="N109" i="7" s="1"/>
  <c r="Q109" i="7" s="1"/>
  <c r="G111" i="22" s="1"/>
  <c r="M107" i="7"/>
  <c r="N107" i="7"/>
  <c r="Q107" i="7" s="1"/>
  <c r="G109" i="22" s="1"/>
  <c r="M105" i="7"/>
  <c r="N105" i="7" s="1"/>
  <c r="Q105" i="7" s="1"/>
  <c r="G107" i="22" s="1"/>
  <c r="M103" i="7"/>
  <c r="N103" i="7" s="1"/>
  <c r="M101" i="7"/>
  <c r="N101" i="7" s="1"/>
  <c r="Q101" i="7" s="1"/>
  <c r="G103" i="22" s="1"/>
  <c r="M99" i="7"/>
  <c r="N99" i="7" s="1"/>
  <c r="Q99" i="7" s="1"/>
  <c r="G101" i="22" s="1"/>
  <c r="M97" i="7"/>
  <c r="N97" i="7" s="1"/>
  <c r="Q97" i="7" s="1"/>
  <c r="G99" i="22" s="1"/>
  <c r="M95" i="7"/>
  <c r="N95" i="7" s="1"/>
  <c r="M93" i="7"/>
  <c r="N93" i="7" s="1"/>
  <c r="Q93" i="7" s="1"/>
  <c r="G95" i="22" s="1"/>
  <c r="M91" i="7"/>
  <c r="N91" i="7" s="1"/>
  <c r="Q91" i="7" s="1"/>
  <c r="G93" i="22" s="1"/>
  <c r="M89" i="7"/>
  <c r="N89" i="7" s="1"/>
  <c r="Q89" i="7" s="1"/>
  <c r="G91" i="22" s="1"/>
  <c r="M87" i="7"/>
  <c r="N87" i="7"/>
  <c r="Q87" i="7" s="1"/>
  <c r="G89" i="22" s="1"/>
  <c r="M85" i="7"/>
  <c r="N85" i="7" s="1"/>
  <c r="Q85" i="7" s="1"/>
  <c r="G87" i="22" s="1"/>
  <c r="M666" i="7"/>
  <c r="N666" i="7" s="1"/>
  <c r="Q666" i="7" s="1"/>
  <c r="G668" i="22" s="1"/>
  <c r="M664" i="7"/>
  <c r="N664" i="7" s="1"/>
  <c r="M662" i="7"/>
  <c r="N662" i="7" s="1"/>
  <c r="Q662" i="7" s="1"/>
  <c r="G664" i="22" s="1"/>
  <c r="M660" i="7"/>
  <c r="N660" i="7" s="1"/>
  <c r="Q660" i="7" s="1"/>
  <c r="G662" i="22" s="1"/>
  <c r="M658" i="7"/>
  <c r="N658" i="7" s="1"/>
  <c r="Q658" i="7" s="1"/>
  <c r="G660" i="22" s="1"/>
  <c r="M656" i="7"/>
  <c r="N656" i="7"/>
  <c r="Q656" i="7" s="1"/>
  <c r="G658" i="22" s="1"/>
  <c r="M654" i="7"/>
  <c r="N654" i="7" s="1"/>
  <c r="Q654" i="7" s="1"/>
  <c r="G656" i="22" s="1"/>
  <c r="M652" i="7"/>
  <c r="N652" i="7"/>
  <c r="Q652" i="7" s="1"/>
  <c r="G654" i="22" s="1"/>
  <c r="M650" i="7"/>
  <c r="N650" i="7" s="1"/>
  <c r="Q650" i="7" s="1"/>
  <c r="G652" i="22" s="1"/>
  <c r="M648" i="7"/>
  <c r="N648" i="7" s="1"/>
  <c r="Q648" i="7" s="1"/>
  <c r="G650" i="22" s="1"/>
  <c r="M646" i="7"/>
  <c r="N646" i="7" s="1"/>
  <c r="Q646" i="7" s="1"/>
  <c r="G648" i="22" s="1"/>
  <c r="M644" i="7"/>
  <c r="N644" i="7" s="1"/>
  <c r="Q644" i="7" s="1"/>
  <c r="G646" i="22" s="1"/>
  <c r="M642" i="7"/>
  <c r="N642" i="7" s="1"/>
  <c r="Q642" i="7" s="1"/>
  <c r="G644" i="22" s="1"/>
  <c r="M640" i="7"/>
  <c r="N640" i="7"/>
  <c r="Q640" i="7" s="1"/>
  <c r="G642" i="22" s="1"/>
  <c r="M638" i="7"/>
  <c r="N638" i="7" s="1"/>
  <c r="Q638" i="7" s="1"/>
  <c r="G640" i="22" s="1"/>
  <c r="M636" i="7"/>
  <c r="N636" i="7"/>
  <c r="Q636" i="7" s="1"/>
  <c r="G638" i="22" s="1"/>
  <c r="M634" i="7"/>
  <c r="N634" i="7" s="1"/>
  <c r="Q634" i="7" s="1"/>
  <c r="G636" i="22" s="1"/>
  <c r="M632" i="7"/>
  <c r="N632" i="7" s="1"/>
  <c r="Q632" i="7" s="1"/>
  <c r="G634" i="22" s="1"/>
  <c r="M630" i="7"/>
  <c r="N630" i="7" s="1"/>
  <c r="Q630" i="7" s="1"/>
  <c r="G632" i="22" s="1"/>
  <c r="M628" i="7"/>
  <c r="N628" i="7" s="1"/>
  <c r="Q628" i="7" s="1"/>
  <c r="G630" i="22" s="1"/>
  <c r="M626" i="7"/>
  <c r="N626" i="7" s="1"/>
  <c r="Q626" i="7" s="1"/>
  <c r="G628" i="22" s="1"/>
  <c r="M624" i="7"/>
  <c r="N624" i="7" s="1"/>
  <c r="Q624" i="7" s="1"/>
  <c r="G626" i="22" s="1"/>
  <c r="M622" i="7"/>
  <c r="N622" i="7" s="1"/>
  <c r="Q622" i="7" s="1"/>
  <c r="G624" i="22" s="1"/>
  <c r="M620" i="7"/>
  <c r="N620" i="7" s="1"/>
  <c r="Q620" i="7" s="1"/>
  <c r="G622" i="22" s="1"/>
  <c r="M618" i="7"/>
  <c r="N618" i="7" s="1"/>
  <c r="Q618" i="7" s="1"/>
  <c r="G620" i="22" s="1"/>
  <c r="M616" i="7"/>
  <c r="N616" i="7" s="1"/>
  <c r="Q616" i="7" s="1"/>
  <c r="G618" i="22" s="1"/>
  <c r="M614" i="7"/>
  <c r="N614" i="7" s="1"/>
  <c r="Q614" i="7" s="1"/>
  <c r="G616" i="22" s="1"/>
  <c r="M612" i="7"/>
  <c r="N612" i="7" s="1"/>
  <c r="Q612" i="7" s="1"/>
  <c r="G614" i="22" s="1"/>
  <c r="M610" i="7"/>
  <c r="N610" i="7" s="1"/>
  <c r="Q610" i="7" s="1"/>
  <c r="G612" i="22" s="1"/>
  <c r="M608" i="7"/>
  <c r="N608" i="7" s="1"/>
  <c r="Q608" i="7" s="1"/>
  <c r="G610" i="22" s="1"/>
  <c r="M606" i="7"/>
  <c r="N606" i="7" s="1"/>
  <c r="Q606" i="7" s="1"/>
  <c r="G608" i="22" s="1"/>
  <c r="M604" i="7"/>
  <c r="N604" i="7" s="1"/>
  <c r="Q604" i="7" s="1"/>
  <c r="G606" i="22" s="1"/>
  <c r="M602" i="7"/>
  <c r="N602" i="7" s="1"/>
  <c r="Q602" i="7" s="1"/>
  <c r="G604" i="22" s="1"/>
  <c r="M600" i="7"/>
  <c r="N600" i="7" s="1"/>
  <c r="Q600" i="7" s="1"/>
  <c r="G602" i="22" s="1"/>
  <c r="M598" i="7"/>
  <c r="N598" i="7" s="1"/>
  <c r="Q598" i="7" s="1"/>
  <c r="G600" i="22" s="1"/>
  <c r="M596" i="7"/>
  <c r="N596" i="7" s="1"/>
  <c r="Q596" i="7" s="1"/>
  <c r="G598" i="22" s="1"/>
  <c r="M594" i="7"/>
  <c r="N594" i="7" s="1"/>
  <c r="Q594" i="7" s="1"/>
  <c r="G596" i="22" s="1"/>
  <c r="M592" i="7"/>
  <c r="N592" i="7" s="1"/>
  <c r="Q592" i="7" s="1"/>
  <c r="G594" i="22" s="1"/>
  <c r="M590" i="7"/>
  <c r="N590" i="7" s="1"/>
  <c r="Q590" i="7" s="1"/>
  <c r="G592" i="22" s="1"/>
  <c r="M588" i="7"/>
  <c r="N588" i="7" s="1"/>
  <c r="Q588" i="7" s="1"/>
  <c r="G590" i="22" s="1"/>
  <c r="M586" i="7"/>
  <c r="N586" i="7" s="1"/>
  <c r="Q586" i="7" s="1"/>
  <c r="G588" i="22" s="1"/>
  <c r="M584" i="7"/>
  <c r="N584" i="7" s="1"/>
  <c r="Q584" i="7" s="1"/>
  <c r="G586" i="22" s="1"/>
  <c r="M582" i="7"/>
  <c r="N582" i="7" s="1"/>
  <c r="Q582" i="7" s="1"/>
  <c r="G584" i="22" s="1"/>
  <c r="M580" i="7"/>
  <c r="N580" i="7" s="1"/>
  <c r="Q580" i="7" s="1"/>
  <c r="G582" i="22" s="1"/>
  <c r="M578" i="7"/>
  <c r="N578" i="7" s="1"/>
  <c r="Q578" i="7" s="1"/>
  <c r="G580" i="22" s="1"/>
  <c r="M576" i="7"/>
  <c r="N576" i="7" s="1"/>
  <c r="Q576" i="7" s="1"/>
  <c r="G578" i="22" s="1"/>
  <c r="M574" i="7"/>
  <c r="N574" i="7" s="1"/>
  <c r="Q574" i="7" s="1"/>
  <c r="G576" i="22" s="1"/>
  <c r="M572" i="7"/>
  <c r="N572" i="7" s="1"/>
  <c r="Q572" i="7" s="1"/>
  <c r="G574" i="22" s="1"/>
  <c r="M570" i="7"/>
  <c r="N570" i="7" s="1"/>
  <c r="Q570" i="7" s="1"/>
  <c r="G572" i="22" s="1"/>
  <c r="M568" i="7"/>
  <c r="N568" i="7" s="1"/>
  <c r="Q568" i="7" s="1"/>
  <c r="G570" i="22" s="1"/>
  <c r="M566" i="7"/>
  <c r="N566" i="7" s="1"/>
  <c r="Q566" i="7" s="1"/>
  <c r="G568" i="22" s="1"/>
  <c r="M564" i="7"/>
  <c r="N564" i="7" s="1"/>
  <c r="Q564" i="7" s="1"/>
  <c r="G566" i="22" s="1"/>
  <c r="M562" i="7"/>
  <c r="N562" i="7" s="1"/>
  <c r="Q562" i="7" s="1"/>
  <c r="G564" i="22" s="1"/>
  <c r="M560" i="7"/>
  <c r="N560" i="7" s="1"/>
  <c r="Q560" i="7" s="1"/>
  <c r="G562" i="22" s="1"/>
  <c r="M558" i="7"/>
  <c r="N558" i="7" s="1"/>
  <c r="Q558" i="7" s="1"/>
  <c r="G560" i="22" s="1"/>
  <c r="M556" i="7"/>
  <c r="N556" i="7" s="1"/>
  <c r="Q556" i="7" s="1"/>
  <c r="G558" i="22" s="1"/>
  <c r="M554" i="7"/>
  <c r="N554" i="7" s="1"/>
  <c r="Q554" i="7" s="1"/>
  <c r="G556" i="22" s="1"/>
  <c r="M552" i="7"/>
  <c r="N552" i="7" s="1"/>
  <c r="Q552" i="7" s="1"/>
  <c r="G554" i="22" s="1"/>
  <c r="M550" i="7"/>
  <c r="N550" i="7" s="1"/>
  <c r="Q550" i="7" s="1"/>
  <c r="G552" i="22" s="1"/>
  <c r="M548" i="7"/>
  <c r="N548" i="7" s="1"/>
  <c r="Q548" i="7" s="1"/>
  <c r="G550" i="22" s="1"/>
  <c r="M546" i="7"/>
  <c r="N546" i="7" s="1"/>
  <c r="Q546" i="7" s="1"/>
  <c r="G548" i="22" s="1"/>
  <c r="M544" i="7"/>
  <c r="N544" i="7" s="1"/>
  <c r="Q544" i="7" s="1"/>
  <c r="G546" i="22" s="1"/>
  <c r="M542" i="7"/>
  <c r="N542" i="7" s="1"/>
  <c r="Q542" i="7" s="1"/>
  <c r="G544" i="22" s="1"/>
  <c r="M540" i="7"/>
  <c r="N540" i="7" s="1"/>
  <c r="Q540" i="7" s="1"/>
  <c r="G542" i="22" s="1"/>
  <c r="M538" i="7"/>
  <c r="N538" i="7" s="1"/>
  <c r="Q538" i="7" s="1"/>
  <c r="G540" i="22" s="1"/>
  <c r="M536" i="7"/>
  <c r="N536" i="7" s="1"/>
  <c r="Q536" i="7" s="1"/>
  <c r="G538" i="22" s="1"/>
  <c r="M534" i="7"/>
  <c r="N534" i="7" s="1"/>
  <c r="Q534" i="7" s="1"/>
  <c r="G536" i="22" s="1"/>
  <c r="M532" i="7"/>
  <c r="N532" i="7" s="1"/>
  <c r="Q532" i="7" s="1"/>
  <c r="G534" i="22" s="1"/>
  <c r="M530" i="7"/>
  <c r="N530" i="7" s="1"/>
  <c r="Q530" i="7" s="1"/>
  <c r="G532" i="22" s="1"/>
  <c r="M528" i="7"/>
  <c r="N528" i="7" s="1"/>
  <c r="Q528" i="7" s="1"/>
  <c r="G530" i="22" s="1"/>
  <c r="M526" i="7"/>
  <c r="N526" i="7" s="1"/>
  <c r="Q526" i="7" s="1"/>
  <c r="G528" i="22" s="1"/>
  <c r="M524" i="7"/>
  <c r="N524" i="7" s="1"/>
  <c r="Q524" i="7" s="1"/>
  <c r="G526" i="22" s="1"/>
  <c r="M522" i="7"/>
  <c r="N522" i="7" s="1"/>
  <c r="M520" i="7"/>
  <c r="N520" i="7" s="1"/>
  <c r="Q520" i="7" s="1"/>
  <c r="G522" i="22" s="1"/>
  <c r="M518" i="7"/>
  <c r="N518" i="7" s="1"/>
  <c r="Q518" i="7" s="1"/>
  <c r="G520" i="22" s="1"/>
  <c r="M516" i="7"/>
  <c r="N516" i="7" s="1"/>
  <c r="Q516" i="7" s="1"/>
  <c r="G518" i="22" s="1"/>
  <c r="M514" i="7"/>
  <c r="N514" i="7" s="1"/>
  <c r="Q514" i="7" s="1"/>
  <c r="G516" i="22" s="1"/>
  <c r="M512" i="7"/>
  <c r="N512" i="7" s="1"/>
  <c r="Q512" i="7" s="1"/>
  <c r="G514" i="22" s="1"/>
  <c r="M510" i="7"/>
  <c r="N510" i="7" s="1"/>
  <c r="Q510" i="7" s="1"/>
  <c r="G512" i="22" s="1"/>
  <c r="M508" i="7"/>
  <c r="N508" i="7" s="1"/>
  <c r="Q508" i="7" s="1"/>
  <c r="G510" i="22" s="1"/>
  <c r="M506" i="7"/>
  <c r="N506" i="7" s="1"/>
  <c r="Q506" i="7" s="1"/>
  <c r="G508" i="22" s="1"/>
  <c r="M504" i="7"/>
  <c r="N504" i="7" s="1"/>
  <c r="Q504" i="7" s="1"/>
  <c r="G506" i="22" s="1"/>
  <c r="M502" i="7"/>
  <c r="N502" i="7" s="1"/>
  <c r="Q502" i="7" s="1"/>
  <c r="G504" i="22" s="1"/>
  <c r="M500" i="7"/>
  <c r="N500" i="7" s="1"/>
  <c r="Q500" i="7" s="1"/>
  <c r="G502" i="22" s="1"/>
  <c r="M498" i="7"/>
  <c r="N498" i="7" s="1"/>
  <c r="Q498" i="7" s="1"/>
  <c r="G500" i="22" s="1"/>
  <c r="M496" i="7"/>
  <c r="N496" i="7" s="1"/>
  <c r="Q496" i="7" s="1"/>
  <c r="G498" i="22" s="1"/>
  <c r="M494" i="7"/>
  <c r="N494" i="7" s="1"/>
  <c r="M778" i="7"/>
  <c r="N778" i="7" s="1"/>
  <c r="Q778" i="7" s="1"/>
  <c r="G780" i="22" s="1"/>
  <c r="M776" i="7"/>
  <c r="N776" i="7" s="1"/>
  <c r="Q776" i="7" s="1"/>
  <c r="G778" i="22" s="1"/>
  <c r="M774" i="7"/>
  <c r="N774" i="7" s="1"/>
  <c r="Q774" i="7" s="1"/>
  <c r="G776" i="22" s="1"/>
  <c r="M772" i="7"/>
  <c r="N772" i="7" s="1"/>
  <c r="Q772" i="7" s="1"/>
  <c r="G774" i="22" s="1"/>
  <c r="M770" i="7"/>
  <c r="N770" i="7" s="1"/>
  <c r="Q770" i="7" s="1"/>
  <c r="G772" i="22" s="1"/>
  <c r="M768" i="7"/>
  <c r="N768" i="7" s="1"/>
  <c r="Q768" i="7" s="1"/>
  <c r="G770" i="22" s="1"/>
  <c r="M766" i="7"/>
  <c r="N766" i="7" s="1"/>
  <c r="Q766" i="7" s="1"/>
  <c r="G768" i="22" s="1"/>
  <c r="M764" i="7"/>
  <c r="N764" i="7" s="1"/>
  <c r="Q764" i="7" s="1"/>
  <c r="G766" i="22" s="1"/>
  <c r="M762" i="7"/>
  <c r="N762" i="7" s="1"/>
  <c r="Q762" i="7" s="1"/>
  <c r="G764" i="22" s="1"/>
  <c r="M760" i="7"/>
  <c r="N760" i="7" s="1"/>
  <c r="Q760" i="7" s="1"/>
  <c r="G762" i="22" s="1"/>
  <c r="M758" i="7"/>
  <c r="N758" i="7" s="1"/>
  <c r="Q758" i="7" s="1"/>
  <c r="G760" i="22" s="1"/>
  <c r="M756" i="7"/>
  <c r="N756" i="7" s="1"/>
  <c r="Q756" i="7" s="1"/>
  <c r="G758" i="22" s="1"/>
  <c r="M754" i="7"/>
  <c r="N754" i="7" s="1"/>
  <c r="Q754" i="7" s="1"/>
  <c r="G756" i="22" s="1"/>
  <c r="M752" i="7"/>
  <c r="N752" i="7" s="1"/>
  <c r="Q752" i="7" s="1"/>
  <c r="G754" i="22" s="1"/>
  <c r="M750" i="7"/>
  <c r="N750" i="7" s="1"/>
  <c r="Q750" i="7" s="1"/>
  <c r="G752" i="22" s="1"/>
  <c r="M748" i="7"/>
  <c r="N748" i="7" s="1"/>
  <c r="Q748" i="7" s="1"/>
  <c r="G750" i="22" s="1"/>
  <c r="M746" i="7"/>
  <c r="N746" i="7" s="1"/>
  <c r="Q746" i="7" s="1"/>
  <c r="G748" i="22" s="1"/>
  <c r="M744" i="7"/>
  <c r="N744" i="7" s="1"/>
  <c r="Q744" i="7" s="1"/>
  <c r="G746" i="22" s="1"/>
  <c r="M742" i="7"/>
  <c r="N742" i="7" s="1"/>
  <c r="Q742" i="7" s="1"/>
  <c r="G744" i="22" s="1"/>
  <c r="M740" i="7"/>
  <c r="N740" i="7" s="1"/>
  <c r="Q740" i="7" s="1"/>
  <c r="G742" i="22" s="1"/>
  <c r="M738" i="7"/>
  <c r="N738" i="7" s="1"/>
  <c r="Q738" i="7" s="1"/>
  <c r="G740" i="22" s="1"/>
  <c r="M736" i="7"/>
  <c r="N736" i="7" s="1"/>
  <c r="Q736" i="7" s="1"/>
  <c r="G738" i="22" s="1"/>
  <c r="M734" i="7"/>
  <c r="N734" i="7" s="1"/>
  <c r="Q734" i="7" s="1"/>
  <c r="G736" i="22" s="1"/>
  <c r="M732" i="7"/>
  <c r="N732" i="7" s="1"/>
  <c r="Q732" i="7" s="1"/>
  <c r="G734" i="22" s="1"/>
  <c r="M730" i="7"/>
  <c r="N730" i="7" s="1"/>
  <c r="Q730" i="7" s="1"/>
  <c r="G732" i="22" s="1"/>
  <c r="M728" i="7"/>
  <c r="N728" i="7" s="1"/>
  <c r="Q728" i="7" s="1"/>
  <c r="G730" i="22" s="1"/>
  <c r="M726" i="7"/>
  <c r="N726" i="7" s="1"/>
  <c r="Q726" i="7" s="1"/>
  <c r="G728" i="22" s="1"/>
  <c r="M724" i="7"/>
  <c r="N724" i="7" s="1"/>
  <c r="Q724" i="7" s="1"/>
  <c r="G726" i="22" s="1"/>
  <c r="M722" i="7"/>
  <c r="N722" i="7" s="1"/>
  <c r="Q722" i="7" s="1"/>
  <c r="G724" i="22" s="1"/>
  <c r="M720" i="7"/>
  <c r="N720" i="7" s="1"/>
  <c r="Q720" i="7" s="1"/>
  <c r="G722" i="22" s="1"/>
  <c r="M718" i="7"/>
  <c r="N718" i="7" s="1"/>
  <c r="Q718" i="7" s="1"/>
  <c r="G720" i="22" s="1"/>
  <c r="M716" i="7"/>
  <c r="N716" i="7" s="1"/>
  <c r="Q716" i="7" s="1"/>
  <c r="G718" i="22" s="1"/>
  <c r="M714" i="7"/>
  <c r="N714" i="7" s="1"/>
  <c r="Q714" i="7" s="1"/>
  <c r="G716" i="22" s="1"/>
  <c r="M712" i="7"/>
  <c r="N712" i="7" s="1"/>
  <c r="Q712" i="7" s="1"/>
  <c r="G714" i="22" s="1"/>
  <c r="M710" i="7"/>
  <c r="N710" i="7" s="1"/>
  <c r="Q710" i="7" s="1"/>
  <c r="G712" i="22" s="1"/>
  <c r="M708" i="7"/>
  <c r="N708" i="7" s="1"/>
  <c r="Q708" i="7" s="1"/>
  <c r="G710" i="22" s="1"/>
  <c r="M706" i="7"/>
  <c r="N706" i="7" s="1"/>
  <c r="Q706" i="7" s="1"/>
  <c r="G708" i="22" s="1"/>
  <c r="M704" i="7"/>
  <c r="N704" i="7" s="1"/>
  <c r="Q704" i="7" s="1"/>
  <c r="G706" i="22" s="1"/>
  <c r="M702" i="7"/>
  <c r="N702" i="7" s="1"/>
  <c r="Q702" i="7" s="1"/>
  <c r="G704" i="22" s="1"/>
  <c r="M700" i="7"/>
  <c r="N700" i="7" s="1"/>
  <c r="Q700" i="7" s="1"/>
  <c r="G702" i="22" s="1"/>
  <c r="M698" i="7"/>
  <c r="N698" i="7" s="1"/>
  <c r="Q698" i="7" s="1"/>
  <c r="G700" i="22" s="1"/>
  <c r="M696" i="7"/>
  <c r="N696" i="7" s="1"/>
  <c r="Q696" i="7" s="1"/>
  <c r="G698" i="22" s="1"/>
  <c r="M694" i="7"/>
  <c r="N694" i="7" s="1"/>
  <c r="Q694" i="7" s="1"/>
  <c r="G696" i="22" s="1"/>
  <c r="M692" i="7"/>
  <c r="N692" i="7" s="1"/>
  <c r="Q692" i="7" s="1"/>
  <c r="G694" i="22" s="1"/>
  <c r="M690" i="7"/>
  <c r="N690" i="7" s="1"/>
  <c r="Q690" i="7" s="1"/>
  <c r="G692" i="22" s="1"/>
  <c r="M688" i="7"/>
  <c r="N688" i="7" s="1"/>
  <c r="Q688" i="7" s="1"/>
  <c r="G690" i="22" s="1"/>
  <c r="M686" i="7"/>
  <c r="N686" i="7" s="1"/>
  <c r="Q686" i="7" s="1"/>
  <c r="G688" i="22" s="1"/>
  <c r="M684" i="7"/>
  <c r="N684" i="7" s="1"/>
  <c r="Q684" i="7" s="1"/>
  <c r="G686" i="22" s="1"/>
  <c r="M682" i="7"/>
  <c r="N682" i="7" s="1"/>
  <c r="Q682" i="7" s="1"/>
  <c r="G684" i="22" s="1"/>
  <c r="M680" i="7"/>
  <c r="N680" i="7" s="1"/>
  <c r="Q680" i="7" s="1"/>
  <c r="G682" i="22" s="1"/>
  <c r="M678" i="7"/>
  <c r="N678" i="7" s="1"/>
  <c r="Q678" i="7" s="1"/>
  <c r="G680" i="22" s="1"/>
  <c r="M676" i="7"/>
  <c r="N676" i="7" s="1"/>
  <c r="Q676" i="7" s="1"/>
  <c r="G678" i="22" s="1"/>
  <c r="M674" i="7"/>
  <c r="N674" i="7" s="1"/>
  <c r="Q674" i="7" s="1"/>
  <c r="G676" i="22" s="1"/>
  <c r="M672" i="7"/>
  <c r="N672" i="7" s="1"/>
  <c r="Q672" i="7" s="1"/>
  <c r="G674" i="22" s="1"/>
  <c r="M670" i="7"/>
  <c r="N670" i="7" s="1"/>
  <c r="M1010" i="7"/>
  <c r="N1010" i="7" s="1"/>
  <c r="Q1010" i="7" s="1"/>
  <c r="G1012" i="22" s="1"/>
  <c r="M1008" i="7"/>
  <c r="N1008" i="7" s="1"/>
  <c r="Q1008" i="7" s="1"/>
  <c r="G1010" i="22" s="1"/>
  <c r="M1006" i="7"/>
  <c r="N1006" i="7" s="1"/>
  <c r="Q1006" i="7" s="1"/>
  <c r="G1008" i="22" s="1"/>
  <c r="M1004" i="7"/>
  <c r="N1004" i="7" s="1"/>
  <c r="Q1004" i="7" s="1"/>
  <c r="G1006" i="22" s="1"/>
  <c r="M1002" i="7"/>
  <c r="N1002" i="7" s="1"/>
  <c r="Q1002" i="7" s="1"/>
  <c r="G1004" i="22" s="1"/>
  <c r="M1000" i="7"/>
  <c r="N1000" i="7" s="1"/>
  <c r="Q1000" i="7" s="1"/>
  <c r="G1002" i="22" s="1"/>
  <c r="M998" i="7"/>
  <c r="N998" i="7" s="1"/>
  <c r="Q998" i="7" s="1"/>
  <c r="G1000" i="22" s="1"/>
  <c r="M996" i="7"/>
  <c r="N996" i="7" s="1"/>
  <c r="Q996" i="7" s="1"/>
  <c r="G998" i="22" s="1"/>
  <c r="M994" i="7"/>
  <c r="N994" i="7" s="1"/>
  <c r="Q994" i="7" s="1"/>
  <c r="G996" i="22" s="1"/>
  <c r="M992" i="7"/>
  <c r="N992" i="7" s="1"/>
  <c r="Q992" i="7" s="1"/>
  <c r="G994" i="22" s="1"/>
  <c r="M990" i="7"/>
  <c r="N990" i="7" s="1"/>
  <c r="Q990" i="7" s="1"/>
  <c r="G992" i="22" s="1"/>
  <c r="M988" i="7"/>
  <c r="N988" i="7" s="1"/>
  <c r="Q988" i="7" s="1"/>
  <c r="G990" i="22" s="1"/>
  <c r="M986" i="7"/>
  <c r="N986" i="7" s="1"/>
  <c r="Q986" i="7" s="1"/>
  <c r="G988" i="22" s="1"/>
  <c r="M984" i="7"/>
  <c r="N984" i="7" s="1"/>
  <c r="Q984" i="7" s="1"/>
  <c r="G986" i="22" s="1"/>
  <c r="M982" i="7"/>
  <c r="N982" i="7" s="1"/>
  <c r="Q982" i="7" s="1"/>
  <c r="G984" i="22" s="1"/>
  <c r="M980" i="7"/>
  <c r="N980" i="7" s="1"/>
  <c r="Q980" i="7" s="1"/>
  <c r="G982" i="22" s="1"/>
  <c r="M978" i="7"/>
  <c r="N978" i="7" s="1"/>
  <c r="Q978" i="7" s="1"/>
  <c r="G980" i="22" s="1"/>
  <c r="M976" i="7"/>
  <c r="N976" i="7" s="1"/>
  <c r="Q976" i="7" s="1"/>
  <c r="G978" i="22" s="1"/>
  <c r="M974" i="7"/>
  <c r="N974" i="7" s="1"/>
  <c r="Q974" i="7" s="1"/>
  <c r="G976" i="22" s="1"/>
  <c r="M972" i="7"/>
  <c r="N972" i="7" s="1"/>
  <c r="Q972" i="7" s="1"/>
  <c r="G974" i="22" s="1"/>
  <c r="M970" i="7"/>
  <c r="N970" i="7" s="1"/>
  <c r="Q970" i="7" s="1"/>
  <c r="G972" i="22" s="1"/>
  <c r="M968" i="7"/>
  <c r="N968" i="7" s="1"/>
  <c r="Q968" i="7" s="1"/>
  <c r="G970" i="22" s="1"/>
  <c r="M966" i="7"/>
  <c r="N966" i="7" s="1"/>
  <c r="Q966" i="7" s="1"/>
  <c r="G968" i="22" s="1"/>
  <c r="M964" i="7"/>
  <c r="N964" i="7" s="1"/>
  <c r="Q964" i="7" s="1"/>
  <c r="G966" i="22" s="1"/>
  <c r="M962" i="7"/>
  <c r="N962" i="7" s="1"/>
  <c r="Q962" i="7" s="1"/>
  <c r="G964" i="22" s="1"/>
  <c r="M960" i="7"/>
  <c r="N960" i="7" s="1"/>
  <c r="Q960" i="7" s="1"/>
  <c r="G962" i="22" s="1"/>
  <c r="M958" i="7"/>
  <c r="N958" i="7" s="1"/>
  <c r="Q958" i="7" s="1"/>
  <c r="G960" i="22" s="1"/>
  <c r="M956" i="7"/>
  <c r="N956" i="7" s="1"/>
  <c r="Q956" i="7" s="1"/>
  <c r="G958" i="22" s="1"/>
  <c r="M954" i="7"/>
  <c r="N954" i="7" s="1"/>
  <c r="Q954" i="7" s="1"/>
  <c r="G956" i="22" s="1"/>
  <c r="M952" i="7"/>
  <c r="N952" i="7" s="1"/>
  <c r="Q952" i="7" s="1"/>
  <c r="G954" i="22" s="1"/>
  <c r="M950" i="7"/>
  <c r="N950" i="7" s="1"/>
  <c r="Q950" i="7" s="1"/>
  <c r="G952" i="22" s="1"/>
  <c r="M948" i="7"/>
  <c r="N948" i="7" s="1"/>
  <c r="Q948" i="7" s="1"/>
  <c r="G950" i="22" s="1"/>
  <c r="M946" i="7"/>
  <c r="N946" i="7" s="1"/>
  <c r="Q946" i="7" s="1"/>
  <c r="G948" i="22" s="1"/>
  <c r="M944" i="7"/>
  <c r="N944" i="7" s="1"/>
  <c r="Q944" i="7" s="1"/>
  <c r="G946" i="22" s="1"/>
  <c r="M942" i="7"/>
  <c r="N942" i="7" s="1"/>
  <c r="Q942" i="7" s="1"/>
  <c r="G944" i="22" s="1"/>
  <c r="M940" i="7"/>
  <c r="N940" i="7" s="1"/>
  <c r="Q940" i="7" s="1"/>
  <c r="G942" i="22" s="1"/>
  <c r="M938" i="7"/>
  <c r="N938" i="7" s="1"/>
  <c r="Q938" i="7" s="1"/>
  <c r="G940" i="22" s="1"/>
  <c r="M936" i="7"/>
  <c r="N936" i="7" s="1"/>
  <c r="Q936" i="7" s="1"/>
  <c r="G938" i="22" s="1"/>
  <c r="M934" i="7"/>
  <c r="N934" i="7" s="1"/>
  <c r="Q934" i="7" s="1"/>
  <c r="G936" i="22" s="1"/>
  <c r="M932" i="7"/>
  <c r="N932" i="7" s="1"/>
  <c r="Q932" i="7" s="1"/>
  <c r="G934" i="22" s="1"/>
  <c r="M930" i="7"/>
  <c r="N930" i="7" s="1"/>
  <c r="Q930" i="7" s="1"/>
  <c r="G932" i="22" s="1"/>
  <c r="M928" i="7"/>
  <c r="N928" i="7" s="1"/>
  <c r="Q928" i="7" s="1"/>
  <c r="G930" i="22" s="1"/>
  <c r="M926" i="7"/>
  <c r="N926" i="7" s="1"/>
  <c r="Q926" i="7" s="1"/>
  <c r="G928" i="22" s="1"/>
  <c r="M924" i="7"/>
  <c r="N924" i="7" s="1"/>
  <c r="Q924" i="7" s="1"/>
  <c r="G926" i="22" s="1"/>
  <c r="M922" i="7"/>
  <c r="N922" i="7" s="1"/>
  <c r="Q922" i="7" s="1"/>
  <c r="G924" i="22" s="1"/>
  <c r="M920" i="7"/>
  <c r="N920" i="7" s="1"/>
  <c r="Q920" i="7" s="1"/>
  <c r="G922" i="22" s="1"/>
  <c r="M918" i="7"/>
  <c r="N918" i="7" s="1"/>
  <c r="Q918" i="7" s="1"/>
  <c r="G920" i="22" s="1"/>
  <c r="M916" i="7"/>
  <c r="N916" i="7" s="1"/>
  <c r="Q916" i="7" s="1"/>
  <c r="G918" i="22" s="1"/>
  <c r="M914" i="7"/>
  <c r="N914" i="7" s="1"/>
  <c r="Q914" i="7" s="1"/>
  <c r="G916" i="22" s="1"/>
  <c r="M912" i="7"/>
  <c r="N912" i="7" s="1"/>
  <c r="Q912" i="7" s="1"/>
  <c r="G914" i="22" s="1"/>
  <c r="M910" i="7"/>
  <c r="N910" i="7" s="1"/>
  <c r="Q910" i="7" s="1"/>
  <c r="G912" i="22" s="1"/>
  <c r="M908" i="7"/>
  <c r="N908" i="7" s="1"/>
  <c r="Q908" i="7" s="1"/>
  <c r="G910" i="22" s="1"/>
  <c r="M906" i="7"/>
  <c r="N906" i="7" s="1"/>
  <c r="Q906" i="7" s="1"/>
  <c r="G908" i="22" s="1"/>
  <c r="M904" i="7"/>
  <c r="N904" i="7" s="1"/>
  <c r="Q904" i="7" s="1"/>
  <c r="G906" i="22" s="1"/>
  <c r="M902" i="7"/>
  <c r="N902" i="7" s="1"/>
  <c r="Q902" i="7" s="1"/>
  <c r="G904" i="22" s="1"/>
  <c r="M900" i="7"/>
  <c r="N900" i="7" s="1"/>
  <c r="Q900" i="7" s="1"/>
  <c r="G902" i="22" s="1"/>
  <c r="M898" i="7"/>
  <c r="N898" i="7" s="1"/>
  <c r="Q898" i="7" s="1"/>
  <c r="G900" i="22" s="1"/>
  <c r="M896" i="7"/>
  <c r="N896" i="7" s="1"/>
  <c r="Q896" i="7" s="1"/>
  <c r="G898" i="22" s="1"/>
  <c r="M894" i="7"/>
  <c r="N894" i="7" s="1"/>
  <c r="Q894" i="7" s="1"/>
  <c r="G896" i="22" s="1"/>
  <c r="M892" i="7"/>
  <c r="N892" i="7" s="1"/>
  <c r="Q892" i="7" s="1"/>
  <c r="G894" i="22" s="1"/>
  <c r="M890" i="7"/>
  <c r="N890" i="7" s="1"/>
  <c r="Q890" i="7" s="1"/>
  <c r="G892" i="22" s="1"/>
  <c r="M888" i="7"/>
  <c r="N888" i="7" s="1"/>
  <c r="Q888" i="7" s="1"/>
  <c r="G890" i="22" s="1"/>
  <c r="M886" i="7"/>
  <c r="N886" i="7" s="1"/>
  <c r="Q886" i="7" s="1"/>
  <c r="G888" i="22" s="1"/>
  <c r="M884" i="7"/>
  <c r="N884" i="7" s="1"/>
  <c r="Q884" i="7" s="1"/>
  <c r="G886" i="22" s="1"/>
  <c r="M882" i="7"/>
  <c r="N882" i="7" s="1"/>
  <c r="Q882" i="7" s="1"/>
  <c r="G884" i="22" s="1"/>
  <c r="M880" i="7"/>
  <c r="N880" i="7" s="1"/>
  <c r="Q880" i="7" s="1"/>
  <c r="G882" i="22" s="1"/>
  <c r="M878" i="7"/>
  <c r="N878" i="7" s="1"/>
  <c r="Q878" i="7" s="1"/>
  <c r="G880" i="22" s="1"/>
  <c r="M876" i="7"/>
  <c r="N876" i="7" s="1"/>
  <c r="Q876" i="7" s="1"/>
  <c r="G878" i="22" s="1"/>
  <c r="M874" i="7"/>
  <c r="N874" i="7" s="1"/>
  <c r="Q874" i="7" s="1"/>
  <c r="G876" i="22" s="1"/>
  <c r="M872" i="7"/>
  <c r="N872" i="7" s="1"/>
  <c r="Q872" i="7" s="1"/>
  <c r="G874" i="22" s="1"/>
  <c r="M870" i="7"/>
  <c r="N870" i="7" s="1"/>
  <c r="Q870" i="7" s="1"/>
  <c r="G872" i="22" s="1"/>
  <c r="M868" i="7"/>
  <c r="N868" i="7" s="1"/>
  <c r="Q868" i="7" s="1"/>
  <c r="G870" i="22" s="1"/>
  <c r="M866" i="7"/>
  <c r="N866" i="7" s="1"/>
  <c r="Q866" i="7" s="1"/>
  <c r="G868" i="22" s="1"/>
  <c r="M864" i="7"/>
  <c r="N864" i="7" s="1"/>
  <c r="Q864" i="7" s="1"/>
  <c r="G866" i="22" s="1"/>
  <c r="M862" i="7"/>
  <c r="N862" i="7" s="1"/>
  <c r="Q862" i="7" s="1"/>
  <c r="G864" i="22" s="1"/>
  <c r="M860" i="7"/>
  <c r="N860" i="7" s="1"/>
  <c r="Q860" i="7" s="1"/>
  <c r="G862" i="22" s="1"/>
  <c r="M858" i="7"/>
  <c r="N858" i="7" s="1"/>
  <c r="Q858" i="7" s="1"/>
  <c r="G860" i="22" s="1"/>
  <c r="M856" i="7"/>
  <c r="N856" i="7" s="1"/>
  <c r="Q856" i="7" s="1"/>
  <c r="G858" i="22" s="1"/>
  <c r="M854" i="7"/>
  <c r="N854" i="7" s="1"/>
  <c r="Q854" i="7" s="1"/>
  <c r="G856" i="22" s="1"/>
  <c r="M852" i="7"/>
  <c r="N852" i="7" s="1"/>
  <c r="Q852" i="7" s="1"/>
  <c r="G854" i="22" s="1"/>
  <c r="M850" i="7"/>
  <c r="N850" i="7" s="1"/>
  <c r="Q850" i="7" s="1"/>
  <c r="G852" i="22" s="1"/>
  <c r="M848" i="7"/>
  <c r="N848" i="7" s="1"/>
  <c r="Q848" i="7" s="1"/>
  <c r="G850" i="22" s="1"/>
  <c r="M846" i="7"/>
  <c r="N846" i="7" s="1"/>
  <c r="Q846" i="7" s="1"/>
  <c r="G848" i="22" s="1"/>
  <c r="M844" i="7"/>
  <c r="N844" i="7" s="1"/>
  <c r="Q844" i="7" s="1"/>
  <c r="G846" i="22" s="1"/>
  <c r="M842" i="7"/>
  <c r="N842" i="7" s="1"/>
  <c r="Q842" i="7" s="1"/>
  <c r="G844" i="22" s="1"/>
  <c r="M840" i="7"/>
  <c r="N840" i="7" s="1"/>
  <c r="Q840" i="7" s="1"/>
  <c r="G842" i="22" s="1"/>
  <c r="M838" i="7"/>
  <c r="N838" i="7" s="1"/>
  <c r="Q838" i="7" s="1"/>
  <c r="G840" i="22" s="1"/>
  <c r="M836" i="7"/>
  <c r="N836" i="7" s="1"/>
  <c r="Q836" i="7" s="1"/>
  <c r="G838" i="22" s="1"/>
  <c r="M834" i="7"/>
  <c r="N834" i="7" s="1"/>
  <c r="Q834" i="7" s="1"/>
  <c r="G836" i="22" s="1"/>
  <c r="M832" i="7"/>
  <c r="N832" i="7" s="1"/>
  <c r="Q832" i="7" s="1"/>
  <c r="G834" i="22" s="1"/>
  <c r="M830" i="7"/>
  <c r="N830" i="7" s="1"/>
  <c r="Q830" i="7" s="1"/>
  <c r="G832" i="22" s="1"/>
  <c r="M828" i="7"/>
  <c r="N828" i="7" s="1"/>
  <c r="Q828" i="7" s="1"/>
  <c r="G830" i="22" s="1"/>
  <c r="M826" i="7"/>
  <c r="N826" i="7" s="1"/>
  <c r="Q826" i="7" s="1"/>
  <c r="G828" i="22" s="1"/>
  <c r="M824" i="7"/>
  <c r="N824" i="7" s="1"/>
  <c r="Q824" i="7" s="1"/>
  <c r="G826" i="22" s="1"/>
  <c r="M822" i="7"/>
  <c r="N822" i="7" s="1"/>
  <c r="Q822" i="7" s="1"/>
  <c r="G824" i="22" s="1"/>
  <c r="M820" i="7"/>
  <c r="N820" i="7" s="1"/>
  <c r="Q820" i="7" s="1"/>
  <c r="G822" i="22" s="1"/>
  <c r="M818" i="7"/>
  <c r="N818" i="7" s="1"/>
  <c r="Q818" i="7" s="1"/>
  <c r="G820" i="22" s="1"/>
  <c r="M816" i="7"/>
  <c r="N816" i="7" s="1"/>
  <c r="Q816" i="7" s="1"/>
  <c r="G818" i="22" s="1"/>
  <c r="M814" i="7"/>
  <c r="N814" i="7" s="1"/>
  <c r="Q814" i="7" s="1"/>
  <c r="G816" i="22" s="1"/>
  <c r="M812" i="7"/>
  <c r="N812" i="7" s="1"/>
  <c r="Q812" i="7" s="1"/>
  <c r="G814" i="22" s="1"/>
  <c r="M810" i="7"/>
  <c r="N810" i="7" s="1"/>
  <c r="Q810" i="7" s="1"/>
  <c r="G812" i="22" s="1"/>
  <c r="M808" i="7"/>
  <c r="N808" i="7" s="1"/>
  <c r="Q808" i="7" s="1"/>
  <c r="G810" i="22" s="1"/>
  <c r="M806" i="7"/>
  <c r="N806" i="7" s="1"/>
  <c r="Q806" i="7" s="1"/>
  <c r="G808" i="22" s="1"/>
  <c r="M804" i="7"/>
  <c r="N804" i="7" s="1"/>
  <c r="Q804" i="7" s="1"/>
  <c r="G806" i="22" s="1"/>
  <c r="M802" i="7"/>
  <c r="N802" i="7" s="1"/>
  <c r="Q802" i="7" s="1"/>
  <c r="G804" i="22" s="1"/>
  <c r="M800" i="7"/>
  <c r="N800" i="7" s="1"/>
  <c r="Q800" i="7" s="1"/>
  <c r="G802" i="22" s="1"/>
  <c r="M798" i="7"/>
  <c r="N798" i="7" s="1"/>
  <c r="Q798" i="7" s="1"/>
  <c r="G800" i="22" s="1"/>
  <c r="M796" i="7"/>
  <c r="N796" i="7" s="1"/>
  <c r="Q796" i="7" s="1"/>
  <c r="G798" i="22" s="1"/>
  <c r="M794" i="7"/>
  <c r="N794" i="7" s="1"/>
  <c r="Q794" i="7" s="1"/>
  <c r="G796" i="22" s="1"/>
  <c r="M792" i="7"/>
  <c r="N792" i="7" s="1"/>
  <c r="Q792" i="7" s="1"/>
  <c r="G794" i="22" s="1"/>
  <c r="M790" i="7"/>
  <c r="N790" i="7" s="1"/>
  <c r="Q790" i="7" s="1"/>
  <c r="G792" i="22" s="1"/>
  <c r="M788" i="7"/>
  <c r="N788" i="7" s="1"/>
  <c r="Q788" i="7" s="1"/>
  <c r="G790" i="22" s="1"/>
  <c r="M786" i="7"/>
  <c r="N786" i="7" s="1"/>
  <c r="Q786" i="7" s="1"/>
  <c r="G788" i="22" s="1"/>
  <c r="M784" i="7"/>
  <c r="N784" i="7" s="1"/>
  <c r="Q784" i="7" s="1"/>
  <c r="G786" i="22" s="1"/>
  <c r="M782" i="7"/>
  <c r="N782" i="7" s="1"/>
  <c r="Q782" i="7" s="1"/>
  <c r="G784" i="22" s="1"/>
  <c r="N491" i="10"/>
  <c r="N489" i="10"/>
  <c r="V489" i="10" s="1"/>
  <c r="N487" i="10"/>
  <c r="H489" i="22"/>
  <c r="N485" i="10"/>
  <c r="N483" i="10"/>
  <c r="H485" i="22" s="1"/>
  <c r="N481" i="10"/>
  <c r="N479" i="10"/>
  <c r="H481" i="22" s="1"/>
  <c r="N477" i="10"/>
  <c r="N475" i="10"/>
  <c r="H477" i="22" s="1"/>
  <c r="N473" i="10"/>
  <c r="U473" i="10" s="1"/>
  <c r="N471" i="10"/>
  <c r="H473" i="22" s="1"/>
  <c r="N469" i="10"/>
  <c r="N467" i="10"/>
  <c r="U467" i="10" s="1"/>
  <c r="N465" i="10"/>
  <c r="N463" i="10"/>
  <c r="H465" i="22"/>
  <c r="N461" i="10"/>
  <c r="N459" i="10"/>
  <c r="H461" i="22" s="1"/>
  <c r="N457" i="10"/>
  <c r="N455" i="10"/>
  <c r="V455" i="10" s="1"/>
  <c r="N453" i="10"/>
  <c r="U453" i="10" s="1"/>
  <c r="N451" i="10"/>
  <c r="H453" i="22" s="1"/>
  <c r="N449" i="10"/>
  <c r="V449" i="10" s="1"/>
  <c r="N447" i="10"/>
  <c r="H449" i="22" s="1"/>
  <c r="N445" i="10"/>
  <c r="N443" i="10"/>
  <c r="H445" i="22" s="1"/>
  <c r="N439" i="10"/>
  <c r="H441" i="22" s="1"/>
  <c r="N437" i="10"/>
  <c r="U437" i="10" s="1"/>
  <c r="N435" i="10"/>
  <c r="H437" i="22"/>
  <c r="N433" i="10"/>
  <c r="N431" i="10"/>
  <c r="H433" i="22" s="1"/>
  <c r="N429" i="10"/>
  <c r="U429" i="10" s="1"/>
  <c r="N427" i="10"/>
  <c r="H429" i="22" s="1"/>
  <c r="N425" i="10"/>
  <c r="N423" i="10"/>
  <c r="H425" i="22" s="1"/>
  <c r="N421" i="10"/>
  <c r="U421" i="10" s="1"/>
  <c r="N419" i="10"/>
  <c r="N417" i="10"/>
  <c r="N415" i="10"/>
  <c r="H417" i="22" s="1"/>
  <c r="N411" i="10"/>
  <c r="H413" i="22" s="1"/>
  <c r="N409" i="10"/>
  <c r="V409" i="10" s="1"/>
  <c r="N407" i="10"/>
  <c r="N405" i="10"/>
  <c r="N403" i="10"/>
  <c r="H405" i="22" s="1"/>
  <c r="N401" i="10"/>
  <c r="N399" i="10"/>
  <c r="H401" i="22" s="1"/>
  <c r="N397" i="10"/>
  <c r="V397" i="10" s="1"/>
  <c r="N395" i="10"/>
  <c r="H397" i="22" s="1"/>
  <c r="N393" i="10"/>
  <c r="V393" i="10" s="1"/>
  <c r="N391" i="10"/>
  <c r="H393" i="22"/>
  <c r="N389" i="10"/>
  <c r="N387" i="10"/>
  <c r="H389" i="22" s="1"/>
  <c r="N385" i="10"/>
  <c r="N383" i="10"/>
  <c r="H385" i="22" s="1"/>
  <c r="N381" i="10"/>
  <c r="V381" i="10" s="1"/>
  <c r="N379" i="10"/>
  <c r="H381" i="22" s="1"/>
  <c r="N377" i="10"/>
  <c r="V377" i="10" s="1"/>
  <c r="N375" i="10"/>
  <c r="H377" i="22" s="1"/>
  <c r="N373" i="10"/>
  <c r="N371" i="10"/>
  <c r="H373" i="22" s="1"/>
  <c r="N369" i="10"/>
  <c r="N367" i="10"/>
  <c r="N365" i="10"/>
  <c r="V365" i="10" s="1"/>
  <c r="N363" i="10"/>
  <c r="N361" i="10"/>
  <c r="N359" i="10"/>
  <c r="N357" i="10"/>
  <c r="V357" i="10" s="1"/>
  <c r="N355" i="10"/>
  <c r="N353" i="10"/>
  <c r="N351" i="10"/>
  <c r="N506" i="10"/>
  <c r="H508" i="22" s="1"/>
  <c r="N504" i="10"/>
  <c r="H506" i="22" s="1"/>
  <c r="N502" i="10"/>
  <c r="H504" i="22" s="1"/>
  <c r="N500" i="10"/>
  <c r="H502" i="22" s="1"/>
  <c r="N496" i="10"/>
  <c r="N494" i="10"/>
  <c r="R617" i="2"/>
  <c r="C619" i="22" s="1"/>
  <c r="H494" i="14"/>
  <c r="I494" i="14" s="1"/>
  <c r="L494" i="14" s="1"/>
  <c r="H1026" i="18"/>
  <c r="I1026" i="18" s="1"/>
  <c r="G1060" i="18"/>
  <c r="H1060" i="18" s="1"/>
  <c r="J1060" i="18" s="1"/>
  <c r="R505" i="12"/>
  <c r="R503" i="12"/>
  <c r="R501" i="12"/>
  <c r="R499" i="12"/>
  <c r="R495" i="12"/>
  <c r="P504" i="17"/>
  <c r="P502" i="17"/>
  <c r="P500" i="17"/>
  <c r="P498" i="17"/>
  <c r="L494" i="17"/>
  <c r="M494" i="17" s="1"/>
  <c r="Q491" i="7"/>
  <c r="G493" i="22" s="1"/>
  <c r="Q489" i="7"/>
  <c r="G491" i="22" s="1"/>
  <c r="Q487" i="7"/>
  <c r="G489" i="22" s="1"/>
  <c r="Q483" i="7"/>
  <c r="G485" i="22" s="1"/>
  <c r="Q481" i="7"/>
  <c r="G483" i="22" s="1"/>
  <c r="Q477" i="7"/>
  <c r="G479" i="22" s="1"/>
  <c r="Q475" i="7"/>
  <c r="G477" i="22" s="1"/>
  <c r="Q473" i="7"/>
  <c r="G475" i="22" s="1"/>
  <c r="Q471" i="7"/>
  <c r="G473" i="22" s="1"/>
  <c r="Q469" i="7"/>
  <c r="G471" i="22" s="1"/>
  <c r="Q467" i="7"/>
  <c r="G469" i="22" s="1"/>
  <c r="Q465" i="7"/>
  <c r="G467" i="22" s="1"/>
  <c r="Q463" i="7"/>
  <c r="G465" i="22" s="1"/>
  <c r="Q461" i="7"/>
  <c r="G463" i="22" s="1"/>
  <c r="Q459" i="7"/>
  <c r="G461" i="22" s="1"/>
  <c r="Q457" i="7"/>
  <c r="G459" i="22" s="1"/>
  <c r="Q455" i="7"/>
  <c r="G457" i="22" s="1"/>
  <c r="Q451" i="7"/>
  <c r="G453" i="22" s="1"/>
  <c r="Q449" i="7"/>
  <c r="G451" i="22" s="1"/>
  <c r="Q445" i="7"/>
  <c r="G447" i="22" s="1"/>
  <c r="Q443" i="7"/>
  <c r="G445" i="22" s="1"/>
  <c r="Q441" i="7"/>
  <c r="G443" i="22" s="1"/>
  <c r="Q439" i="7"/>
  <c r="G441" i="22" s="1"/>
  <c r="Q437" i="7"/>
  <c r="G439" i="22" s="1"/>
  <c r="Q435" i="7"/>
  <c r="G437" i="22" s="1"/>
  <c r="Q433" i="7"/>
  <c r="G435" i="22" s="1"/>
  <c r="Q431" i="7"/>
  <c r="G433" i="22" s="1"/>
  <c r="Q429" i="7"/>
  <c r="G431" i="22" s="1"/>
  <c r="Q427" i="7"/>
  <c r="G429" i="22" s="1"/>
  <c r="Q425" i="7"/>
  <c r="G427" i="22" s="1"/>
  <c r="Q423" i="7"/>
  <c r="G425" i="22" s="1"/>
  <c r="Q419" i="7"/>
  <c r="G421" i="22" s="1"/>
  <c r="Q417" i="7"/>
  <c r="G419" i="22" s="1"/>
  <c r="Q413" i="7"/>
  <c r="G415" i="22" s="1"/>
  <c r="Q411" i="7"/>
  <c r="G413" i="22" s="1"/>
  <c r="Q409" i="7"/>
  <c r="G411" i="22" s="1"/>
  <c r="Q407" i="7"/>
  <c r="G409" i="22" s="1"/>
  <c r="Q405" i="7"/>
  <c r="G407" i="22" s="1"/>
  <c r="Q403" i="7"/>
  <c r="G405" i="22" s="1"/>
  <c r="Q401" i="7"/>
  <c r="G403" i="22" s="1"/>
  <c r="Q399" i="7"/>
  <c r="G401" i="22" s="1"/>
  <c r="Q397" i="7"/>
  <c r="G399" i="22" s="1"/>
  <c r="Q395" i="7"/>
  <c r="G397" i="22" s="1"/>
  <c r="Q393" i="7"/>
  <c r="G395" i="22" s="1"/>
  <c r="Q391" i="7"/>
  <c r="G393" i="22" s="1"/>
  <c r="Q389" i="7"/>
  <c r="G391" i="22" s="1"/>
  <c r="Q387" i="7"/>
  <c r="G389" i="22" s="1"/>
  <c r="Q383" i="7"/>
  <c r="G385" i="22" s="1"/>
  <c r="Q381" i="7"/>
  <c r="G383" i="22" s="1"/>
  <c r="Q379" i="7"/>
  <c r="G381" i="22" s="1"/>
  <c r="Q377" i="7"/>
  <c r="G379" i="22" s="1"/>
  <c r="Q375" i="7"/>
  <c r="G377" i="22" s="1"/>
  <c r="Q369" i="7"/>
  <c r="G371" i="22" s="1"/>
  <c r="Q367" i="7"/>
  <c r="G369" i="22" s="1"/>
  <c r="Q365" i="7"/>
  <c r="G367" i="22" s="1"/>
  <c r="Q363" i="7"/>
  <c r="G365" i="22" s="1"/>
  <c r="Q361" i="7"/>
  <c r="G363" i="22" s="1"/>
  <c r="Q359" i="7"/>
  <c r="G361" i="22" s="1"/>
  <c r="Q357" i="7"/>
  <c r="G359" i="22" s="1"/>
  <c r="Q355" i="7"/>
  <c r="G357" i="22" s="1"/>
  <c r="Q353" i="7"/>
  <c r="G355" i="22" s="1"/>
  <c r="Q351" i="7"/>
  <c r="G353" i="22" s="1"/>
  <c r="M6" i="7"/>
  <c r="N6" i="7" s="1"/>
  <c r="M347" i="7"/>
  <c r="N347" i="7" s="1"/>
  <c r="Q347" i="7" s="1"/>
  <c r="G349" i="22" s="1"/>
  <c r="M345" i="7"/>
  <c r="N345" i="7" s="1"/>
  <c r="Q345" i="7" s="1"/>
  <c r="G347" i="22" s="1"/>
  <c r="M342" i="7"/>
  <c r="N342" i="7" s="1"/>
  <c r="Q342" i="7" s="1"/>
  <c r="G344" i="22" s="1"/>
  <c r="M340" i="7"/>
  <c r="N340" i="7" s="1"/>
  <c r="Q340" i="7" s="1"/>
  <c r="G342" i="22" s="1"/>
  <c r="M338" i="7"/>
  <c r="N338" i="7" s="1"/>
  <c r="Q338" i="7" s="1"/>
  <c r="G340" i="22" s="1"/>
  <c r="M336" i="7"/>
  <c r="N336" i="7" s="1"/>
  <c r="Q336" i="7" s="1"/>
  <c r="G338" i="22" s="1"/>
  <c r="M334" i="7"/>
  <c r="N334" i="7" s="1"/>
  <c r="Q334" i="7" s="1"/>
  <c r="G336" i="22" s="1"/>
  <c r="M332" i="7"/>
  <c r="N332" i="7" s="1"/>
  <c r="Q332" i="7" s="1"/>
  <c r="G334" i="22" s="1"/>
  <c r="M330" i="7"/>
  <c r="N330" i="7" s="1"/>
  <c r="Q330" i="7" s="1"/>
  <c r="G332" i="22" s="1"/>
  <c r="M328" i="7"/>
  <c r="N328" i="7" s="1"/>
  <c r="Q328" i="7" s="1"/>
  <c r="G330" i="22" s="1"/>
  <c r="M326" i="7"/>
  <c r="N326" i="7" s="1"/>
  <c r="Q326" i="7" s="1"/>
  <c r="G328" i="22" s="1"/>
  <c r="M324" i="7"/>
  <c r="N324" i="7" s="1"/>
  <c r="Q324" i="7" s="1"/>
  <c r="G326" i="22" s="1"/>
  <c r="M322" i="7"/>
  <c r="N322" i="7" s="1"/>
  <c r="Q322" i="7" s="1"/>
  <c r="G324" i="22" s="1"/>
  <c r="M320" i="7"/>
  <c r="N320" i="7" s="1"/>
  <c r="Q320" i="7" s="1"/>
  <c r="G322" i="22" s="1"/>
  <c r="M318" i="7"/>
  <c r="N318" i="7" s="1"/>
  <c r="Q318" i="7" s="1"/>
  <c r="G320" i="22" s="1"/>
  <c r="M316" i="7"/>
  <c r="N316" i="7" s="1"/>
  <c r="Q316" i="7" s="1"/>
  <c r="G318" i="22" s="1"/>
  <c r="M314" i="7"/>
  <c r="N314" i="7" s="1"/>
  <c r="Q314" i="7" s="1"/>
  <c r="G316" i="22" s="1"/>
  <c r="M312" i="7"/>
  <c r="N312" i="7" s="1"/>
  <c r="Q312" i="7" s="1"/>
  <c r="G314" i="22" s="1"/>
  <c r="M310" i="7"/>
  <c r="N310" i="7" s="1"/>
  <c r="Q310" i="7" s="1"/>
  <c r="G312" i="22" s="1"/>
  <c r="M308" i="7"/>
  <c r="N308" i="7" s="1"/>
  <c r="Q308" i="7" s="1"/>
  <c r="G310" i="22" s="1"/>
  <c r="M306" i="7"/>
  <c r="N306" i="7" s="1"/>
  <c r="Q306" i="7" s="1"/>
  <c r="G308" i="22" s="1"/>
  <c r="M304" i="7"/>
  <c r="N304" i="7" s="1"/>
  <c r="Q304" i="7" s="1"/>
  <c r="G306" i="22" s="1"/>
  <c r="M302" i="7"/>
  <c r="N302" i="7" s="1"/>
  <c r="Q302" i="7" s="1"/>
  <c r="G304" i="22" s="1"/>
  <c r="M300" i="7"/>
  <c r="N300" i="7" s="1"/>
  <c r="Q300" i="7" s="1"/>
  <c r="G302" i="22" s="1"/>
  <c r="M298" i="7"/>
  <c r="N298" i="7" s="1"/>
  <c r="Q298" i="7" s="1"/>
  <c r="G300" i="22" s="1"/>
  <c r="M296" i="7"/>
  <c r="N296" i="7" s="1"/>
  <c r="Q296" i="7" s="1"/>
  <c r="G298" i="22" s="1"/>
  <c r="M294" i="7"/>
  <c r="N294" i="7" s="1"/>
  <c r="Q294" i="7" s="1"/>
  <c r="G296" i="22" s="1"/>
  <c r="M292" i="7"/>
  <c r="N292" i="7" s="1"/>
  <c r="Q292" i="7" s="1"/>
  <c r="G294" i="22" s="1"/>
  <c r="M290" i="7"/>
  <c r="N290" i="7"/>
  <c r="Q290" i="7" s="1"/>
  <c r="G292" i="22" s="1"/>
  <c r="M288" i="7"/>
  <c r="N288" i="7" s="1"/>
  <c r="Q288" i="7" s="1"/>
  <c r="G290" i="22" s="1"/>
  <c r="M286" i="7"/>
  <c r="N286" i="7" s="1"/>
  <c r="Q286" i="7" s="1"/>
  <c r="G288" i="22" s="1"/>
  <c r="M284" i="7"/>
  <c r="N284" i="7" s="1"/>
  <c r="Q284" i="7" s="1"/>
  <c r="G286" i="22" s="1"/>
  <c r="M282" i="7"/>
  <c r="N282" i="7" s="1"/>
  <c r="Q282" i="7" s="1"/>
  <c r="G284" i="22" s="1"/>
  <c r="M280" i="7"/>
  <c r="N280" i="7" s="1"/>
  <c r="Q280" i="7" s="1"/>
  <c r="G282" i="22" s="1"/>
  <c r="M278" i="7"/>
  <c r="N278" i="7" s="1"/>
  <c r="Q278" i="7" s="1"/>
  <c r="G280" i="22" s="1"/>
  <c r="M276" i="7"/>
  <c r="N276" i="7" s="1"/>
  <c r="Q276" i="7" s="1"/>
  <c r="G278" i="22" s="1"/>
  <c r="M274" i="7"/>
  <c r="N274" i="7" s="1"/>
  <c r="Q274" i="7" s="1"/>
  <c r="G276" i="22" s="1"/>
  <c r="M272" i="7"/>
  <c r="N272" i="7" s="1"/>
  <c r="Q272" i="7" s="1"/>
  <c r="G274" i="22" s="1"/>
  <c r="M270" i="7"/>
  <c r="N270" i="7" s="1"/>
  <c r="Q270" i="7" s="1"/>
  <c r="G272" i="22" s="1"/>
  <c r="M268" i="7"/>
  <c r="N268" i="7" s="1"/>
  <c r="Q268" i="7" s="1"/>
  <c r="G270" i="22" s="1"/>
  <c r="M266" i="7"/>
  <c r="N266" i="7"/>
  <c r="Q266" i="7" s="1"/>
  <c r="G268" i="22" s="1"/>
  <c r="M264" i="7"/>
  <c r="N264" i="7" s="1"/>
  <c r="Q264" i="7" s="1"/>
  <c r="G266" i="22" s="1"/>
  <c r="M262" i="7"/>
  <c r="N262" i="7" s="1"/>
  <c r="Q262" i="7" s="1"/>
  <c r="G264" i="22" s="1"/>
  <c r="M260" i="7"/>
  <c r="N260" i="7" s="1"/>
  <c r="Q260" i="7" s="1"/>
  <c r="G262" i="22" s="1"/>
  <c r="M258" i="7"/>
  <c r="N258" i="7" s="1"/>
  <c r="Q258" i="7" s="1"/>
  <c r="G260" i="22" s="1"/>
  <c r="M256" i="7"/>
  <c r="N256" i="7" s="1"/>
  <c r="Q256" i="7" s="1"/>
  <c r="G258" i="22" s="1"/>
  <c r="M254" i="7"/>
  <c r="N254" i="7" s="1"/>
  <c r="Q254" i="7" s="1"/>
  <c r="G256" i="22" s="1"/>
  <c r="M252" i="7"/>
  <c r="N252" i="7" s="1"/>
  <c r="Q252" i="7" s="1"/>
  <c r="G254" i="22" s="1"/>
  <c r="M250" i="7"/>
  <c r="N250" i="7" s="1"/>
  <c r="Q250" i="7" s="1"/>
  <c r="G252" i="22" s="1"/>
  <c r="M248" i="7"/>
  <c r="N248" i="7" s="1"/>
  <c r="Q248" i="7" s="1"/>
  <c r="G250" i="22" s="1"/>
  <c r="M246" i="7"/>
  <c r="N246" i="7" s="1"/>
  <c r="Q246" i="7" s="1"/>
  <c r="G248" i="22" s="1"/>
  <c r="M244" i="7"/>
  <c r="N244" i="7" s="1"/>
  <c r="Q244" i="7" s="1"/>
  <c r="G246" i="22" s="1"/>
  <c r="M242" i="7"/>
  <c r="N242" i="7" s="1"/>
  <c r="Q242" i="7" s="1"/>
  <c r="G244" i="22" s="1"/>
  <c r="M240" i="7"/>
  <c r="N240" i="7" s="1"/>
  <c r="Q240" i="7" s="1"/>
  <c r="G242" i="22" s="1"/>
  <c r="M238" i="7"/>
  <c r="N238" i="7" s="1"/>
  <c r="Q238" i="7" s="1"/>
  <c r="G240" i="22" s="1"/>
  <c r="M236" i="7"/>
  <c r="N236" i="7" s="1"/>
  <c r="Q236" i="7" s="1"/>
  <c r="G238" i="22" s="1"/>
  <c r="M234" i="7"/>
  <c r="N234" i="7" s="1"/>
  <c r="Q234" i="7" s="1"/>
  <c r="G236" i="22" s="1"/>
  <c r="M232" i="7"/>
  <c r="N232" i="7" s="1"/>
  <c r="Q232" i="7" s="1"/>
  <c r="G234" i="22" s="1"/>
  <c r="M230" i="7"/>
  <c r="N230" i="7" s="1"/>
  <c r="Q230" i="7" s="1"/>
  <c r="G232" i="22" s="1"/>
  <c r="M228" i="7"/>
  <c r="N228" i="7" s="1"/>
  <c r="Q228" i="7" s="1"/>
  <c r="G230" i="22" s="1"/>
  <c r="M226" i="7"/>
  <c r="N226" i="7" s="1"/>
  <c r="Q226" i="7" s="1"/>
  <c r="G228" i="22" s="1"/>
  <c r="M224" i="7"/>
  <c r="N224" i="7" s="1"/>
  <c r="Q224" i="7" s="1"/>
  <c r="G226" i="22" s="1"/>
  <c r="M222" i="7"/>
  <c r="N222" i="7" s="1"/>
  <c r="Q222" i="7" s="1"/>
  <c r="G224" i="22" s="1"/>
  <c r="M220" i="7"/>
  <c r="N220" i="7" s="1"/>
  <c r="Q220" i="7" s="1"/>
  <c r="G222" i="22" s="1"/>
  <c r="M218" i="7"/>
  <c r="N218" i="7" s="1"/>
  <c r="Q218" i="7" s="1"/>
  <c r="G220" i="22" s="1"/>
  <c r="M216" i="7"/>
  <c r="N216" i="7" s="1"/>
  <c r="Q216" i="7" s="1"/>
  <c r="G218" i="22" s="1"/>
  <c r="M214" i="7"/>
  <c r="N214" i="7" s="1"/>
  <c r="Q214" i="7" s="1"/>
  <c r="G216" i="22" s="1"/>
  <c r="M212" i="7"/>
  <c r="N212" i="7" s="1"/>
  <c r="Q212" i="7" s="1"/>
  <c r="G214" i="22" s="1"/>
  <c r="M210" i="7"/>
  <c r="N210" i="7" s="1"/>
  <c r="Q210" i="7" s="1"/>
  <c r="G212" i="22" s="1"/>
  <c r="M208" i="7"/>
  <c r="N208" i="7" s="1"/>
  <c r="Q208" i="7" s="1"/>
  <c r="G210" i="22" s="1"/>
  <c r="M206" i="7"/>
  <c r="N206" i="7" s="1"/>
  <c r="Q206" i="7" s="1"/>
  <c r="G208" i="22" s="1"/>
  <c r="M204" i="7"/>
  <c r="N204" i="7" s="1"/>
  <c r="Q204" i="7" s="1"/>
  <c r="G206" i="22" s="1"/>
  <c r="M202" i="7"/>
  <c r="N202" i="7" s="1"/>
  <c r="Q202" i="7" s="1"/>
  <c r="G204" i="22" s="1"/>
  <c r="M200" i="7"/>
  <c r="N200" i="7" s="1"/>
  <c r="Q200" i="7" s="1"/>
  <c r="G202" i="22" s="1"/>
  <c r="M198" i="7"/>
  <c r="N198" i="7" s="1"/>
  <c r="Q198" i="7" s="1"/>
  <c r="G200" i="22" s="1"/>
  <c r="M196" i="7"/>
  <c r="N196" i="7" s="1"/>
  <c r="Q196" i="7" s="1"/>
  <c r="G198" i="22" s="1"/>
  <c r="M194" i="7"/>
  <c r="N194" i="7" s="1"/>
  <c r="Q194" i="7" s="1"/>
  <c r="G196" i="22" s="1"/>
  <c r="M192" i="7"/>
  <c r="N192" i="7" s="1"/>
  <c r="Q192" i="7" s="1"/>
  <c r="G194" i="22" s="1"/>
  <c r="M190" i="7"/>
  <c r="N190" i="7" s="1"/>
  <c r="Q190" i="7" s="1"/>
  <c r="G192" i="22" s="1"/>
  <c r="M188" i="7"/>
  <c r="N188" i="7" s="1"/>
  <c r="Q188" i="7" s="1"/>
  <c r="G190" i="22" s="1"/>
  <c r="M186" i="7"/>
  <c r="N186" i="7" s="1"/>
  <c r="Q186" i="7" s="1"/>
  <c r="G188" i="22" s="1"/>
  <c r="M184" i="7"/>
  <c r="N184" i="7" s="1"/>
  <c r="Q184" i="7" s="1"/>
  <c r="G186" i="22" s="1"/>
  <c r="M182" i="7"/>
  <c r="N182" i="7" s="1"/>
  <c r="Q182" i="7" s="1"/>
  <c r="G184" i="22" s="1"/>
  <c r="M180" i="7"/>
  <c r="N180" i="7" s="1"/>
  <c r="Q180" i="7" s="1"/>
  <c r="G182" i="22" s="1"/>
  <c r="M178" i="7"/>
  <c r="N178" i="7" s="1"/>
  <c r="Q178" i="7" s="1"/>
  <c r="G180" i="22" s="1"/>
  <c r="M176" i="7"/>
  <c r="N176" i="7" s="1"/>
  <c r="Q176" i="7" s="1"/>
  <c r="G178" i="22" s="1"/>
  <c r="M174" i="7"/>
  <c r="N174" i="7"/>
  <c r="Q174" i="7" s="1"/>
  <c r="G176" i="22" s="1"/>
  <c r="M172" i="7"/>
  <c r="N172" i="7" s="1"/>
  <c r="Q172" i="7" s="1"/>
  <c r="G174" i="22" s="1"/>
  <c r="M170" i="7"/>
  <c r="N170" i="7" s="1"/>
  <c r="Q170" i="7" s="1"/>
  <c r="G172" i="22" s="1"/>
  <c r="M168" i="7"/>
  <c r="N168" i="7" s="1"/>
  <c r="Q168" i="7" s="1"/>
  <c r="G170" i="22" s="1"/>
  <c r="M166" i="7"/>
  <c r="N166" i="7" s="1"/>
  <c r="Q166" i="7" s="1"/>
  <c r="G168" i="22" s="1"/>
  <c r="M164" i="7"/>
  <c r="N164" i="7" s="1"/>
  <c r="Q164" i="7" s="1"/>
  <c r="G166" i="22" s="1"/>
  <c r="M162" i="7"/>
  <c r="N162" i="7" s="1"/>
  <c r="Q162" i="7" s="1"/>
  <c r="G164" i="22" s="1"/>
  <c r="M160" i="7"/>
  <c r="N160" i="7" s="1"/>
  <c r="Q160" i="7" s="1"/>
  <c r="G162" i="22" s="1"/>
  <c r="M158" i="7"/>
  <c r="N158" i="7" s="1"/>
  <c r="Q158" i="7" s="1"/>
  <c r="G160" i="22" s="1"/>
  <c r="M156" i="7"/>
  <c r="N156" i="7" s="1"/>
  <c r="Q156" i="7" s="1"/>
  <c r="G158" i="22" s="1"/>
  <c r="M154" i="7"/>
  <c r="N154" i="7" s="1"/>
  <c r="Q154" i="7" s="1"/>
  <c r="G156" i="22" s="1"/>
  <c r="M152" i="7"/>
  <c r="N152" i="7"/>
  <c r="Q152" i="7" s="1"/>
  <c r="G154" i="22" s="1"/>
  <c r="M150" i="7"/>
  <c r="N150" i="7" s="1"/>
  <c r="Q150" i="7" s="1"/>
  <c r="G152" i="22" s="1"/>
  <c r="M148" i="7"/>
  <c r="N148" i="7" s="1"/>
  <c r="Q148" i="7" s="1"/>
  <c r="G150" i="22" s="1"/>
  <c r="M146" i="7"/>
  <c r="N146" i="7" s="1"/>
  <c r="Q146" i="7" s="1"/>
  <c r="G148" i="22" s="1"/>
  <c r="M144" i="7"/>
  <c r="N144" i="7" s="1"/>
  <c r="Q144" i="7" s="1"/>
  <c r="G146" i="22" s="1"/>
  <c r="M142" i="7"/>
  <c r="N142" i="7" s="1"/>
  <c r="Q142" i="7" s="1"/>
  <c r="G144" i="22" s="1"/>
  <c r="M140" i="7"/>
  <c r="N140" i="7" s="1"/>
  <c r="Q140" i="7" s="1"/>
  <c r="G142" i="22" s="1"/>
  <c r="M138" i="7"/>
  <c r="N138" i="7" s="1"/>
  <c r="Q138" i="7" s="1"/>
  <c r="G140" i="22" s="1"/>
  <c r="M136" i="7"/>
  <c r="N136" i="7" s="1"/>
  <c r="Q136" i="7" s="1"/>
  <c r="G138" i="22" s="1"/>
  <c r="M134" i="7"/>
  <c r="N134" i="7" s="1"/>
  <c r="Q134" i="7" s="1"/>
  <c r="G136" i="22" s="1"/>
  <c r="M132" i="7"/>
  <c r="N132" i="7" s="1"/>
  <c r="Q132" i="7" s="1"/>
  <c r="G134" i="22" s="1"/>
  <c r="M130" i="7"/>
  <c r="N130" i="7" s="1"/>
  <c r="Q130" i="7" s="1"/>
  <c r="G132" i="22" s="1"/>
  <c r="M128" i="7"/>
  <c r="N128" i="7" s="1"/>
  <c r="Q128" i="7" s="1"/>
  <c r="G130" i="22" s="1"/>
  <c r="M126" i="7"/>
  <c r="N126" i="7" s="1"/>
  <c r="Q126" i="7" s="1"/>
  <c r="G128" i="22" s="1"/>
  <c r="M124" i="7"/>
  <c r="N124" i="7" s="1"/>
  <c r="Q124" i="7" s="1"/>
  <c r="G126" i="22" s="1"/>
  <c r="M122" i="7"/>
  <c r="N122" i="7" s="1"/>
  <c r="Q122" i="7" s="1"/>
  <c r="G124" i="22" s="1"/>
  <c r="M120" i="7"/>
  <c r="N120" i="7" s="1"/>
  <c r="Q120" i="7" s="1"/>
  <c r="G122" i="22" s="1"/>
  <c r="M118" i="7"/>
  <c r="N118" i="7" s="1"/>
  <c r="Q118" i="7" s="1"/>
  <c r="G120" i="22" s="1"/>
  <c r="M116" i="7"/>
  <c r="N116" i="7" s="1"/>
  <c r="Q116" i="7" s="1"/>
  <c r="G118" i="22" s="1"/>
  <c r="M114" i="7"/>
  <c r="N114" i="7" s="1"/>
  <c r="Q114" i="7" s="1"/>
  <c r="G116" i="22" s="1"/>
  <c r="M112" i="7"/>
  <c r="N112" i="7" s="1"/>
  <c r="Q112" i="7" s="1"/>
  <c r="G114" i="22" s="1"/>
  <c r="M110" i="7"/>
  <c r="N110" i="7" s="1"/>
  <c r="Q110" i="7" s="1"/>
  <c r="G112" i="22" s="1"/>
  <c r="M108" i="7"/>
  <c r="N108" i="7" s="1"/>
  <c r="Q108" i="7" s="1"/>
  <c r="G110" i="22" s="1"/>
  <c r="M106" i="7"/>
  <c r="N106" i="7" s="1"/>
  <c r="Q106" i="7" s="1"/>
  <c r="G108" i="22" s="1"/>
  <c r="M104" i="7"/>
  <c r="N104" i="7" s="1"/>
  <c r="Q104" i="7" s="1"/>
  <c r="G106" i="22" s="1"/>
  <c r="M102" i="7"/>
  <c r="N102" i="7" s="1"/>
  <c r="Q102" i="7" s="1"/>
  <c r="G104" i="22" s="1"/>
  <c r="M100" i="7"/>
  <c r="N100" i="7"/>
  <c r="Q100" i="7" s="1"/>
  <c r="G102" i="22" s="1"/>
  <c r="M98" i="7"/>
  <c r="N98" i="7" s="1"/>
  <c r="Q98" i="7" s="1"/>
  <c r="G100" i="22" s="1"/>
  <c r="M96" i="7"/>
  <c r="N96" i="7" s="1"/>
  <c r="Q96" i="7" s="1"/>
  <c r="G98" i="22" s="1"/>
  <c r="M94" i="7"/>
  <c r="N94" i="7" s="1"/>
  <c r="Q94" i="7" s="1"/>
  <c r="G96" i="22" s="1"/>
  <c r="M92" i="7"/>
  <c r="N92" i="7" s="1"/>
  <c r="Q92" i="7" s="1"/>
  <c r="G94" i="22" s="1"/>
  <c r="M90" i="7"/>
  <c r="N90" i="7" s="1"/>
  <c r="Q90" i="7" s="1"/>
  <c r="G92" i="22" s="1"/>
  <c r="M88" i="7"/>
  <c r="N88" i="7" s="1"/>
  <c r="Q88" i="7" s="1"/>
  <c r="G90" i="22" s="1"/>
  <c r="M86" i="7"/>
  <c r="N86" i="7" s="1"/>
  <c r="Q86" i="7" s="1"/>
  <c r="G88" i="22" s="1"/>
  <c r="M84" i="7"/>
  <c r="N84" i="7" s="1"/>
  <c r="M667" i="7"/>
  <c r="N667" i="7" s="1"/>
  <c r="Q667" i="7" s="1"/>
  <c r="G669" i="22" s="1"/>
  <c r="M665" i="7"/>
  <c r="N665" i="7" s="1"/>
  <c r="Q665" i="7" s="1"/>
  <c r="G667" i="22" s="1"/>
  <c r="M663" i="7"/>
  <c r="N663" i="7" s="1"/>
  <c r="Q663" i="7" s="1"/>
  <c r="G665" i="22" s="1"/>
  <c r="M661" i="7"/>
  <c r="N661" i="7" s="1"/>
  <c r="Q661" i="7" s="1"/>
  <c r="G663" i="22" s="1"/>
  <c r="M659" i="7"/>
  <c r="N659" i="7" s="1"/>
  <c r="Q659" i="7" s="1"/>
  <c r="G661" i="22" s="1"/>
  <c r="M657" i="7"/>
  <c r="N657" i="7" s="1"/>
  <c r="Q657" i="7" s="1"/>
  <c r="G659" i="22" s="1"/>
  <c r="M655" i="7"/>
  <c r="N655" i="7" s="1"/>
  <c r="Q655" i="7" s="1"/>
  <c r="G657" i="22" s="1"/>
  <c r="M653" i="7"/>
  <c r="N653" i="7" s="1"/>
  <c r="Q653" i="7" s="1"/>
  <c r="G655" i="22" s="1"/>
  <c r="M651" i="7"/>
  <c r="N651" i="7" s="1"/>
  <c r="Q651" i="7" s="1"/>
  <c r="G653" i="22" s="1"/>
  <c r="M649" i="7"/>
  <c r="N649" i="7" s="1"/>
  <c r="Q649" i="7" s="1"/>
  <c r="G651" i="22" s="1"/>
  <c r="M647" i="7"/>
  <c r="N647" i="7" s="1"/>
  <c r="Q647" i="7" s="1"/>
  <c r="G649" i="22" s="1"/>
  <c r="M645" i="7"/>
  <c r="N645" i="7" s="1"/>
  <c r="Q645" i="7" s="1"/>
  <c r="G647" i="22" s="1"/>
  <c r="M643" i="7"/>
  <c r="N643" i="7" s="1"/>
  <c r="Q643" i="7" s="1"/>
  <c r="G645" i="22" s="1"/>
  <c r="M641" i="7"/>
  <c r="N641" i="7" s="1"/>
  <c r="Q641" i="7" s="1"/>
  <c r="G643" i="22" s="1"/>
  <c r="M639" i="7"/>
  <c r="N639" i="7" s="1"/>
  <c r="Q639" i="7" s="1"/>
  <c r="G641" i="22" s="1"/>
  <c r="M637" i="7"/>
  <c r="N637" i="7" s="1"/>
  <c r="Q637" i="7" s="1"/>
  <c r="G639" i="22" s="1"/>
  <c r="M635" i="7"/>
  <c r="N635" i="7" s="1"/>
  <c r="Q635" i="7" s="1"/>
  <c r="G637" i="22" s="1"/>
  <c r="M633" i="7"/>
  <c r="N633" i="7" s="1"/>
  <c r="Q633" i="7" s="1"/>
  <c r="G635" i="22" s="1"/>
  <c r="M631" i="7"/>
  <c r="N631" i="7" s="1"/>
  <c r="Q631" i="7" s="1"/>
  <c r="G633" i="22" s="1"/>
  <c r="M629" i="7"/>
  <c r="N629" i="7" s="1"/>
  <c r="Q629" i="7" s="1"/>
  <c r="G631" i="22" s="1"/>
  <c r="M627" i="7"/>
  <c r="N627" i="7" s="1"/>
  <c r="Q627" i="7" s="1"/>
  <c r="G629" i="22" s="1"/>
  <c r="M625" i="7"/>
  <c r="N625" i="7" s="1"/>
  <c r="Q625" i="7" s="1"/>
  <c r="G627" i="22" s="1"/>
  <c r="M623" i="7"/>
  <c r="N623" i="7" s="1"/>
  <c r="M621" i="7"/>
  <c r="N621" i="7" s="1"/>
  <c r="Q621" i="7" s="1"/>
  <c r="G623" i="22" s="1"/>
  <c r="M619" i="7"/>
  <c r="N619" i="7" s="1"/>
  <c r="Q619" i="7" s="1"/>
  <c r="G621" i="22" s="1"/>
  <c r="M617" i="7"/>
  <c r="N617" i="7" s="1"/>
  <c r="Q617" i="7" s="1"/>
  <c r="G619" i="22" s="1"/>
  <c r="M615" i="7"/>
  <c r="N615" i="7" s="1"/>
  <c r="M613" i="7"/>
  <c r="N613" i="7" s="1"/>
  <c r="Q613" i="7" s="1"/>
  <c r="G615" i="22" s="1"/>
  <c r="M611" i="7"/>
  <c r="N611" i="7" s="1"/>
  <c r="Q611" i="7" s="1"/>
  <c r="G613" i="22" s="1"/>
  <c r="M609" i="7"/>
  <c r="N609" i="7" s="1"/>
  <c r="Q609" i="7" s="1"/>
  <c r="G611" i="22" s="1"/>
  <c r="M607" i="7"/>
  <c r="N607" i="7" s="1"/>
  <c r="M605" i="7"/>
  <c r="N605" i="7" s="1"/>
  <c r="Q605" i="7" s="1"/>
  <c r="G607" i="22" s="1"/>
  <c r="M603" i="7"/>
  <c r="N603" i="7" s="1"/>
  <c r="Q603" i="7" s="1"/>
  <c r="G605" i="22" s="1"/>
  <c r="M601" i="7"/>
  <c r="N601" i="7" s="1"/>
  <c r="Q601" i="7" s="1"/>
  <c r="G603" i="22" s="1"/>
  <c r="M599" i="7"/>
  <c r="N599" i="7" s="1"/>
  <c r="M597" i="7"/>
  <c r="N597" i="7" s="1"/>
  <c r="Q597" i="7" s="1"/>
  <c r="G599" i="22" s="1"/>
  <c r="M595" i="7"/>
  <c r="N595" i="7" s="1"/>
  <c r="Q595" i="7" s="1"/>
  <c r="G597" i="22" s="1"/>
  <c r="M593" i="7"/>
  <c r="N593" i="7" s="1"/>
  <c r="Q593" i="7" s="1"/>
  <c r="G595" i="22" s="1"/>
  <c r="M591" i="7"/>
  <c r="N591" i="7" s="1"/>
  <c r="M589" i="7"/>
  <c r="N589" i="7" s="1"/>
  <c r="Q589" i="7" s="1"/>
  <c r="G591" i="22" s="1"/>
  <c r="M587" i="7"/>
  <c r="N587" i="7" s="1"/>
  <c r="Q587" i="7" s="1"/>
  <c r="G589" i="22" s="1"/>
  <c r="M585" i="7"/>
  <c r="N585" i="7" s="1"/>
  <c r="Q585" i="7" s="1"/>
  <c r="G587" i="22" s="1"/>
  <c r="M583" i="7"/>
  <c r="N583" i="7" s="1"/>
  <c r="M581" i="7"/>
  <c r="N581" i="7" s="1"/>
  <c r="Q581" i="7" s="1"/>
  <c r="G583" i="22" s="1"/>
  <c r="M579" i="7"/>
  <c r="N579" i="7" s="1"/>
  <c r="Q579" i="7" s="1"/>
  <c r="G581" i="22" s="1"/>
  <c r="M577" i="7"/>
  <c r="N577" i="7" s="1"/>
  <c r="Q577" i="7" s="1"/>
  <c r="G579" i="22" s="1"/>
  <c r="M575" i="7"/>
  <c r="N575" i="7" s="1"/>
  <c r="M573" i="7"/>
  <c r="N573" i="7" s="1"/>
  <c r="Q573" i="7" s="1"/>
  <c r="G575" i="22" s="1"/>
  <c r="M571" i="7"/>
  <c r="N571" i="7" s="1"/>
  <c r="Q571" i="7" s="1"/>
  <c r="G573" i="22" s="1"/>
  <c r="M569" i="7"/>
  <c r="N569" i="7" s="1"/>
  <c r="Q569" i="7" s="1"/>
  <c r="G571" i="22" s="1"/>
  <c r="M567" i="7"/>
  <c r="N567" i="7" s="1"/>
  <c r="M565" i="7"/>
  <c r="N565" i="7" s="1"/>
  <c r="Q565" i="7" s="1"/>
  <c r="G567" i="22" s="1"/>
  <c r="M563" i="7"/>
  <c r="N563" i="7" s="1"/>
  <c r="Q563" i="7" s="1"/>
  <c r="G565" i="22" s="1"/>
  <c r="M561" i="7"/>
  <c r="N561" i="7" s="1"/>
  <c r="Q561" i="7" s="1"/>
  <c r="G563" i="22" s="1"/>
  <c r="M559" i="7"/>
  <c r="N559" i="7" s="1"/>
  <c r="M557" i="7"/>
  <c r="N557" i="7" s="1"/>
  <c r="Q557" i="7" s="1"/>
  <c r="G559" i="22" s="1"/>
  <c r="M555" i="7"/>
  <c r="N555" i="7" s="1"/>
  <c r="Q555" i="7" s="1"/>
  <c r="G557" i="22" s="1"/>
  <c r="M553" i="7"/>
  <c r="N553" i="7" s="1"/>
  <c r="Q553" i="7" s="1"/>
  <c r="G555" i="22" s="1"/>
  <c r="M551" i="7"/>
  <c r="N551" i="7" s="1"/>
  <c r="M549" i="7"/>
  <c r="N549" i="7" s="1"/>
  <c r="Q549" i="7" s="1"/>
  <c r="G551" i="22" s="1"/>
  <c r="M547" i="7"/>
  <c r="N547" i="7" s="1"/>
  <c r="Q547" i="7" s="1"/>
  <c r="G549" i="22" s="1"/>
  <c r="M545" i="7"/>
  <c r="N545" i="7" s="1"/>
  <c r="Q545" i="7" s="1"/>
  <c r="G547" i="22" s="1"/>
  <c r="M543" i="7"/>
  <c r="N543" i="7" s="1"/>
  <c r="Q543" i="7" s="1"/>
  <c r="G545" i="22" s="1"/>
  <c r="M541" i="7"/>
  <c r="N541" i="7" s="1"/>
  <c r="Q541" i="7" s="1"/>
  <c r="G543" i="22" s="1"/>
  <c r="M539" i="7"/>
  <c r="N539" i="7" s="1"/>
  <c r="Q539" i="7" s="1"/>
  <c r="G541" i="22" s="1"/>
  <c r="M537" i="7"/>
  <c r="N537" i="7" s="1"/>
  <c r="Q537" i="7" s="1"/>
  <c r="G539" i="22" s="1"/>
  <c r="M535" i="7"/>
  <c r="N535" i="7" s="1"/>
  <c r="Q535" i="7" s="1"/>
  <c r="G537" i="22" s="1"/>
  <c r="M533" i="7"/>
  <c r="N533" i="7" s="1"/>
  <c r="Q533" i="7" s="1"/>
  <c r="G535" i="22" s="1"/>
  <c r="M531" i="7"/>
  <c r="N531" i="7" s="1"/>
  <c r="Q531" i="7" s="1"/>
  <c r="G533" i="22" s="1"/>
  <c r="M529" i="7"/>
  <c r="N529" i="7" s="1"/>
  <c r="Q529" i="7" s="1"/>
  <c r="G531" i="22" s="1"/>
  <c r="M527" i="7"/>
  <c r="N527" i="7" s="1"/>
  <c r="M525" i="7"/>
  <c r="N525" i="7" s="1"/>
  <c r="Q525" i="7" s="1"/>
  <c r="G527" i="22" s="1"/>
  <c r="M523" i="7"/>
  <c r="N523" i="7" s="1"/>
  <c r="Q523" i="7" s="1"/>
  <c r="G525" i="22" s="1"/>
  <c r="M521" i="7"/>
  <c r="N521" i="7" s="1"/>
  <c r="Q521" i="7" s="1"/>
  <c r="G523" i="22" s="1"/>
  <c r="M519" i="7"/>
  <c r="N519" i="7" s="1"/>
  <c r="Q519" i="7" s="1"/>
  <c r="G521" i="22" s="1"/>
  <c r="M517" i="7"/>
  <c r="N517" i="7" s="1"/>
  <c r="Q517" i="7" s="1"/>
  <c r="G519" i="22" s="1"/>
  <c r="M515" i="7"/>
  <c r="N515" i="7" s="1"/>
  <c r="Q515" i="7" s="1"/>
  <c r="G517" i="22" s="1"/>
  <c r="M513" i="7"/>
  <c r="N513" i="7" s="1"/>
  <c r="M511" i="7"/>
  <c r="N511" i="7" s="1"/>
  <c r="Q511" i="7" s="1"/>
  <c r="G513" i="22" s="1"/>
  <c r="M509" i="7"/>
  <c r="N509" i="7" s="1"/>
  <c r="Q509" i="7" s="1"/>
  <c r="G511" i="22" s="1"/>
  <c r="M507" i="7"/>
  <c r="N507" i="7" s="1"/>
  <c r="Q507" i="7" s="1"/>
  <c r="G509" i="22" s="1"/>
  <c r="M505" i="7"/>
  <c r="N505" i="7" s="1"/>
  <c r="M503" i="7"/>
  <c r="N503" i="7" s="1"/>
  <c r="Q503" i="7" s="1"/>
  <c r="G505" i="22" s="1"/>
  <c r="M501" i="7"/>
  <c r="N501" i="7" s="1"/>
  <c r="Q501" i="7" s="1"/>
  <c r="G503" i="22" s="1"/>
  <c r="M499" i="7"/>
  <c r="N499" i="7" s="1"/>
  <c r="Q499" i="7" s="1"/>
  <c r="G501" i="22" s="1"/>
  <c r="M497" i="7"/>
  <c r="N497" i="7" s="1"/>
  <c r="M495" i="7"/>
  <c r="N495" i="7" s="1"/>
  <c r="Q495" i="7" s="1"/>
  <c r="G497" i="22" s="1"/>
  <c r="M779" i="7"/>
  <c r="N779" i="7" s="1"/>
  <c r="Q779" i="7" s="1"/>
  <c r="G781" i="22" s="1"/>
  <c r="M777" i="7"/>
  <c r="N777" i="7" s="1"/>
  <c r="Q777" i="7" s="1"/>
  <c r="G779" i="22" s="1"/>
  <c r="M775" i="7"/>
  <c r="N775" i="7" s="1"/>
  <c r="Q775" i="7" s="1"/>
  <c r="G777" i="22" s="1"/>
  <c r="M773" i="7"/>
  <c r="N773" i="7"/>
  <c r="Q773" i="7" s="1"/>
  <c r="G775" i="22" s="1"/>
  <c r="M771" i="7"/>
  <c r="N771" i="7" s="1"/>
  <c r="Q771" i="7" s="1"/>
  <c r="G773" i="22" s="1"/>
  <c r="M769" i="7"/>
  <c r="N769" i="7" s="1"/>
  <c r="Q769" i="7" s="1"/>
  <c r="G771" i="22" s="1"/>
  <c r="M767" i="7"/>
  <c r="N767" i="7" s="1"/>
  <c r="Q767" i="7" s="1"/>
  <c r="G769" i="22" s="1"/>
  <c r="M765" i="7"/>
  <c r="N765" i="7" s="1"/>
  <c r="Q765" i="7" s="1"/>
  <c r="G767" i="22" s="1"/>
  <c r="M763" i="7"/>
  <c r="N763" i="7" s="1"/>
  <c r="Q763" i="7" s="1"/>
  <c r="G765" i="22" s="1"/>
  <c r="M761" i="7"/>
  <c r="N761" i="7" s="1"/>
  <c r="Q761" i="7" s="1"/>
  <c r="G763" i="22" s="1"/>
  <c r="M759" i="7"/>
  <c r="N759" i="7" s="1"/>
  <c r="Q759" i="7" s="1"/>
  <c r="G761" i="22" s="1"/>
  <c r="M757" i="7"/>
  <c r="N757" i="7" s="1"/>
  <c r="Q757" i="7" s="1"/>
  <c r="G759" i="22" s="1"/>
  <c r="M755" i="7"/>
  <c r="N755" i="7" s="1"/>
  <c r="Q755" i="7" s="1"/>
  <c r="G757" i="22" s="1"/>
  <c r="M753" i="7"/>
  <c r="N753" i="7" s="1"/>
  <c r="Q753" i="7" s="1"/>
  <c r="G755" i="22" s="1"/>
  <c r="M751" i="7"/>
  <c r="N751" i="7" s="1"/>
  <c r="Q751" i="7" s="1"/>
  <c r="G753" i="22" s="1"/>
  <c r="M749" i="7"/>
  <c r="N749" i="7" s="1"/>
  <c r="Q749" i="7" s="1"/>
  <c r="G751" i="22" s="1"/>
  <c r="M747" i="7"/>
  <c r="N747" i="7" s="1"/>
  <c r="Q747" i="7" s="1"/>
  <c r="G749" i="22" s="1"/>
  <c r="M745" i="7"/>
  <c r="N745" i="7" s="1"/>
  <c r="Q745" i="7" s="1"/>
  <c r="G747" i="22" s="1"/>
  <c r="M743" i="7"/>
  <c r="N743" i="7" s="1"/>
  <c r="Q743" i="7" s="1"/>
  <c r="G745" i="22" s="1"/>
  <c r="M741" i="7"/>
  <c r="N741" i="7" s="1"/>
  <c r="Q741" i="7" s="1"/>
  <c r="G743" i="22" s="1"/>
  <c r="M739" i="7"/>
  <c r="N739" i="7" s="1"/>
  <c r="Q739" i="7" s="1"/>
  <c r="G741" i="22" s="1"/>
  <c r="M737" i="7"/>
  <c r="N737" i="7" s="1"/>
  <c r="Q737" i="7" s="1"/>
  <c r="G739" i="22" s="1"/>
  <c r="M735" i="7"/>
  <c r="N735" i="7" s="1"/>
  <c r="Q735" i="7" s="1"/>
  <c r="G737" i="22" s="1"/>
  <c r="M733" i="7"/>
  <c r="N733" i="7" s="1"/>
  <c r="Q733" i="7" s="1"/>
  <c r="G735" i="22" s="1"/>
  <c r="M731" i="7"/>
  <c r="N731" i="7" s="1"/>
  <c r="Q731" i="7" s="1"/>
  <c r="G733" i="22" s="1"/>
  <c r="M729" i="7"/>
  <c r="N729" i="7" s="1"/>
  <c r="Q729" i="7" s="1"/>
  <c r="G731" i="22" s="1"/>
  <c r="M727" i="7"/>
  <c r="N727" i="7" s="1"/>
  <c r="Q727" i="7" s="1"/>
  <c r="G729" i="22" s="1"/>
  <c r="M725" i="7"/>
  <c r="N725" i="7" s="1"/>
  <c r="Q725" i="7" s="1"/>
  <c r="G727" i="22" s="1"/>
  <c r="M723" i="7"/>
  <c r="N723" i="7" s="1"/>
  <c r="Q723" i="7" s="1"/>
  <c r="G725" i="22" s="1"/>
  <c r="M721" i="7"/>
  <c r="N721" i="7" s="1"/>
  <c r="Q721" i="7" s="1"/>
  <c r="G723" i="22" s="1"/>
  <c r="M719" i="7"/>
  <c r="N719" i="7" s="1"/>
  <c r="Q719" i="7" s="1"/>
  <c r="G721" i="22" s="1"/>
  <c r="M717" i="7"/>
  <c r="N717" i="7" s="1"/>
  <c r="Q717" i="7" s="1"/>
  <c r="G719" i="22" s="1"/>
  <c r="M715" i="7"/>
  <c r="N715" i="7" s="1"/>
  <c r="Q715" i="7" s="1"/>
  <c r="G717" i="22" s="1"/>
  <c r="M713" i="7"/>
  <c r="N713" i="7" s="1"/>
  <c r="Q713" i="7" s="1"/>
  <c r="G715" i="22" s="1"/>
  <c r="M711" i="7"/>
  <c r="N711" i="7" s="1"/>
  <c r="Q711" i="7" s="1"/>
  <c r="G713" i="22" s="1"/>
  <c r="M709" i="7"/>
  <c r="N709" i="7" s="1"/>
  <c r="Q709" i="7" s="1"/>
  <c r="G711" i="22" s="1"/>
  <c r="M707" i="7"/>
  <c r="N707" i="7" s="1"/>
  <c r="Q707" i="7" s="1"/>
  <c r="G709" i="22" s="1"/>
  <c r="M705" i="7"/>
  <c r="N705" i="7" s="1"/>
  <c r="Q705" i="7" s="1"/>
  <c r="G707" i="22" s="1"/>
  <c r="M703" i="7"/>
  <c r="N703" i="7" s="1"/>
  <c r="Q703" i="7" s="1"/>
  <c r="G705" i="22" s="1"/>
  <c r="M701" i="7"/>
  <c r="N701" i="7" s="1"/>
  <c r="Q701" i="7" s="1"/>
  <c r="G703" i="22" s="1"/>
  <c r="M699" i="7"/>
  <c r="N699" i="7" s="1"/>
  <c r="Q699" i="7" s="1"/>
  <c r="G701" i="22" s="1"/>
  <c r="M697" i="7"/>
  <c r="N697" i="7" s="1"/>
  <c r="Q697" i="7" s="1"/>
  <c r="G699" i="22" s="1"/>
  <c r="M695" i="7"/>
  <c r="N695" i="7" s="1"/>
  <c r="Q695" i="7" s="1"/>
  <c r="G697" i="22" s="1"/>
  <c r="M693" i="7"/>
  <c r="N693" i="7" s="1"/>
  <c r="Q693" i="7" s="1"/>
  <c r="G695" i="22" s="1"/>
  <c r="M691" i="7"/>
  <c r="N691" i="7" s="1"/>
  <c r="Q691" i="7" s="1"/>
  <c r="G693" i="22" s="1"/>
  <c r="M689" i="7"/>
  <c r="N689" i="7" s="1"/>
  <c r="Q689" i="7" s="1"/>
  <c r="G691" i="22" s="1"/>
  <c r="M687" i="7"/>
  <c r="N687" i="7" s="1"/>
  <c r="Q687" i="7" s="1"/>
  <c r="G689" i="22" s="1"/>
  <c r="M685" i="7"/>
  <c r="N685" i="7" s="1"/>
  <c r="Q685" i="7" s="1"/>
  <c r="G687" i="22" s="1"/>
  <c r="M683" i="7"/>
  <c r="N683" i="7" s="1"/>
  <c r="Q683" i="7" s="1"/>
  <c r="G685" i="22" s="1"/>
  <c r="M681" i="7"/>
  <c r="N681" i="7" s="1"/>
  <c r="Q681" i="7" s="1"/>
  <c r="G683" i="22" s="1"/>
  <c r="M679" i="7"/>
  <c r="N679" i="7" s="1"/>
  <c r="Q679" i="7" s="1"/>
  <c r="G681" i="22" s="1"/>
  <c r="M677" i="7"/>
  <c r="N677" i="7" s="1"/>
  <c r="Q677" i="7" s="1"/>
  <c r="G679" i="22" s="1"/>
  <c r="M675" i="7"/>
  <c r="N675" i="7" s="1"/>
  <c r="Q675" i="7" s="1"/>
  <c r="G677" i="22" s="1"/>
  <c r="M673" i="7"/>
  <c r="N673" i="7" s="1"/>
  <c r="Q673" i="7" s="1"/>
  <c r="G675" i="22" s="1"/>
  <c r="M671" i="7"/>
  <c r="N671" i="7" s="1"/>
  <c r="Q671" i="7" s="1"/>
  <c r="G673" i="22" s="1"/>
  <c r="M1009" i="7"/>
  <c r="N1009" i="7" s="1"/>
  <c r="Q1009" i="7" s="1"/>
  <c r="G1011" i="22" s="1"/>
  <c r="M1007" i="7"/>
  <c r="N1007" i="7" s="1"/>
  <c r="Q1007" i="7" s="1"/>
  <c r="G1009" i="22" s="1"/>
  <c r="M1005" i="7"/>
  <c r="N1005" i="7" s="1"/>
  <c r="Q1005" i="7" s="1"/>
  <c r="G1007" i="22" s="1"/>
  <c r="M1003" i="7"/>
  <c r="N1003" i="7" s="1"/>
  <c r="Q1003" i="7" s="1"/>
  <c r="G1005" i="22" s="1"/>
  <c r="M1001" i="7"/>
  <c r="N1001" i="7"/>
  <c r="Q1001" i="7" s="1"/>
  <c r="G1003" i="22" s="1"/>
  <c r="M999" i="7"/>
  <c r="N999" i="7" s="1"/>
  <c r="Q999" i="7" s="1"/>
  <c r="G1001" i="22" s="1"/>
  <c r="M997" i="7"/>
  <c r="N997" i="7" s="1"/>
  <c r="Q997" i="7" s="1"/>
  <c r="G999" i="22" s="1"/>
  <c r="M995" i="7"/>
  <c r="N995" i="7" s="1"/>
  <c r="Q995" i="7" s="1"/>
  <c r="G997" i="22" s="1"/>
  <c r="M993" i="7"/>
  <c r="N993" i="7" s="1"/>
  <c r="Q993" i="7" s="1"/>
  <c r="G995" i="22" s="1"/>
  <c r="M991" i="7"/>
  <c r="N991" i="7" s="1"/>
  <c r="Q991" i="7" s="1"/>
  <c r="G993" i="22" s="1"/>
  <c r="M989" i="7"/>
  <c r="N989" i="7" s="1"/>
  <c r="Q989" i="7" s="1"/>
  <c r="G991" i="22" s="1"/>
  <c r="M987" i="7"/>
  <c r="N987" i="7" s="1"/>
  <c r="Q987" i="7" s="1"/>
  <c r="G989" i="22" s="1"/>
  <c r="M985" i="7"/>
  <c r="N985" i="7" s="1"/>
  <c r="Q985" i="7" s="1"/>
  <c r="G987" i="22" s="1"/>
  <c r="M983" i="7"/>
  <c r="N983" i="7" s="1"/>
  <c r="Q983" i="7" s="1"/>
  <c r="G985" i="22" s="1"/>
  <c r="M981" i="7"/>
  <c r="N981" i="7" s="1"/>
  <c r="Q981" i="7" s="1"/>
  <c r="G983" i="22" s="1"/>
  <c r="M979" i="7"/>
  <c r="N979" i="7" s="1"/>
  <c r="Q979" i="7" s="1"/>
  <c r="G981" i="22" s="1"/>
  <c r="M977" i="7"/>
  <c r="N977" i="7" s="1"/>
  <c r="Q977" i="7" s="1"/>
  <c r="G979" i="22" s="1"/>
  <c r="M975" i="7"/>
  <c r="N975" i="7" s="1"/>
  <c r="Q975" i="7" s="1"/>
  <c r="G977" i="22" s="1"/>
  <c r="M973" i="7"/>
  <c r="N973" i="7" s="1"/>
  <c r="Q973" i="7" s="1"/>
  <c r="G975" i="22" s="1"/>
  <c r="M971" i="7"/>
  <c r="N971" i="7" s="1"/>
  <c r="Q971" i="7" s="1"/>
  <c r="G973" i="22" s="1"/>
  <c r="M969" i="7"/>
  <c r="N969" i="7" s="1"/>
  <c r="Q969" i="7" s="1"/>
  <c r="G971" i="22" s="1"/>
  <c r="M967" i="7"/>
  <c r="N967" i="7" s="1"/>
  <c r="Q967" i="7" s="1"/>
  <c r="G969" i="22" s="1"/>
  <c r="M965" i="7"/>
  <c r="N965" i="7" s="1"/>
  <c r="Q965" i="7" s="1"/>
  <c r="G967" i="22" s="1"/>
  <c r="M963" i="7"/>
  <c r="N963" i="7" s="1"/>
  <c r="Q963" i="7" s="1"/>
  <c r="G965" i="22" s="1"/>
  <c r="M961" i="7"/>
  <c r="N961" i="7" s="1"/>
  <c r="Q961" i="7" s="1"/>
  <c r="G963" i="22" s="1"/>
  <c r="M959" i="7"/>
  <c r="N959" i="7" s="1"/>
  <c r="Q959" i="7" s="1"/>
  <c r="G961" i="22" s="1"/>
  <c r="M957" i="7"/>
  <c r="N957" i="7" s="1"/>
  <c r="Q957" i="7" s="1"/>
  <c r="G959" i="22" s="1"/>
  <c r="M955" i="7"/>
  <c r="N955" i="7" s="1"/>
  <c r="Q955" i="7" s="1"/>
  <c r="G957" i="22" s="1"/>
  <c r="M953" i="7"/>
  <c r="N953" i="7" s="1"/>
  <c r="Q953" i="7" s="1"/>
  <c r="G955" i="22" s="1"/>
  <c r="M951" i="7"/>
  <c r="N951" i="7" s="1"/>
  <c r="Q951" i="7" s="1"/>
  <c r="G953" i="22" s="1"/>
  <c r="M949" i="7"/>
  <c r="N949" i="7" s="1"/>
  <c r="Q949" i="7" s="1"/>
  <c r="G951" i="22" s="1"/>
  <c r="M947" i="7"/>
  <c r="N947" i="7" s="1"/>
  <c r="Q947" i="7" s="1"/>
  <c r="G949" i="22" s="1"/>
  <c r="M945" i="7"/>
  <c r="N945" i="7" s="1"/>
  <c r="Q945" i="7" s="1"/>
  <c r="G947" i="22" s="1"/>
  <c r="M943" i="7"/>
  <c r="N943" i="7" s="1"/>
  <c r="Q943" i="7" s="1"/>
  <c r="G945" i="22" s="1"/>
  <c r="M941" i="7"/>
  <c r="N941" i="7" s="1"/>
  <c r="Q941" i="7" s="1"/>
  <c r="G943" i="22" s="1"/>
  <c r="M939" i="7"/>
  <c r="N939" i="7" s="1"/>
  <c r="Q939" i="7" s="1"/>
  <c r="G941" i="22" s="1"/>
  <c r="M937" i="7"/>
  <c r="N937" i="7" s="1"/>
  <c r="Q937" i="7" s="1"/>
  <c r="G939" i="22" s="1"/>
  <c r="M935" i="7"/>
  <c r="N935" i="7" s="1"/>
  <c r="Q935" i="7" s="1"/>
  <c r="G937" i="22" s="1"/>
  <c r="M933" i="7"/>
  <c r="N933" i="7" s="1"/>
  <c r="Q933" i="7" s="1"/>
  <c r="G935" i="22" s="1"/>
  <c r="M931" i="7"/>
  <c r="N931" i="7" s="1"/>
  <c r="Q931" i="7" s="1"/>
  <c r="G933" i="22" s="1"/>
  <c r="M929" i="7"/>
  <c r="N929" i="7" s="1"/>
  <c r="Q929" i="7" s="1"/>
  <c r="G931" i="22" s="1"/>
  <c r="M927" i="7"/>
  <c r="N927" i="7" s="1"/>
  <c r="Q927" i="7" s="1"/>
  <c r="G929" i="22" s="1"/>
  <c r="M925" i="7"/>
  <c r="N925" i="7" s="1"/>
  <c r="Q925" i="7" s="1"/>
  <c r="G927" i="22" s="1"/>
  <c r="M923" i="7"/>
  <c r="N923" i="7" s="1"/>
  <c r="Q923" i="7" s="1"/>
  <c r="G925" i="22" s="1"/>
  <c r="M921" i="7"/>
  <c r="N921" i="7" s="1"/>
  <c r="Q921" i="7" s="1"/>
  <c r="G923" i="22" s="1"/>
  <c r="M919" i="7"/>
  <c r="N919" i="7" s="1"/>
  <c r="Q919" i="7" s="1"/>
  <c r="G921" i="22" s="1"/>
  <c r="M917" i="7"/>
  <c r="N917" i="7" s="1"/>
  <c r="Q917" i="7" s="1"/>
  <c r="G919" i="22" s="1"/>
  <c r="M915" i="7"/>
  <c r="N915" i="7" s="1"/>
  <c r="Q915" i="7" s="1"/>
  <c r="G917" i="22" s="1"/>
  <c r="M913" i="7"/>
  <c r="N913" i="7" s="1"/>
  <c r="Q913" i="7" s="1"/>
  <c r="G915" i="22" s="1"/>
  <c r="M911" i="7"/>
  <c r="N911" i="7" s="1"/>
  <c r="Q911" i="7" s="1"/>
  <c r="G913" i="22" s="1"/>
  <c r="M909" i="7"/>
  <c r="N909" i="7" s="1"/>
  <c r="Q909" i="7" s="1"/>
  <c r="G911" i="22" s="1"/>
  <c r="M907" i="7"/>
  <c r="N907" i="7" s="1"/>
  <c r="Q907" i="7" s="1"/>
  <c r="G909" i="22" s="1"/>
  <c r="M905" i="7"/>
  <c r="N905" i="7" s="1"/>
  <c r="Q905" i="7" s="1"/>
  <c r="G907" i="22" s="1"/>
  <c r="M903" i="7"/>
  <c r="N903" i="7" s="1"/>
  <c r="Q903" i="7" s="1"/>
  <c r="G905" i="22" s="1"/>
  <c r="M901" i="7"/>
  <c r="N901" i="7" s="1"/>
  <c r="Q901" i="7" s="1"/>
  <c r="G903" i="22" s="1"/>
  <c r="M899" i="7"/>
  <c r="N899" i="7" s="1"/>
  <c r="Q899" i="7" s="1"/>
  <c r="G901" i="22" s="1"/>
  <c r="M897" i="7"/>
  <c r="N897" i="7" s="1"/>
  <c r="Q897" i="7" s="1"/>
  <c r="G899" i="22" s="1"/>
  <c r="M895" i="7"/>
  <c r="N895" i="7" s="1"/>
  <c r="Q895" i="7" s="1"/>
  <c r="G897" i="22" s="1"/>
  <c r="M893" i="7"/>
  <c r="N893" i="7" s="1"/>
  <c r="Q893" i="7" s="1"/>
  <c r="G895" i="22" s="1"/>
  <c r="M891" i="7"/>
  <c r="N891" i="7" s="1"/>
  <c r="Q891" i="7" s="1"/>
  <c r="G893" i="22" s="1"/>
  <c r="M889" i="7"/>
  <c r="N889" i="7" s="1"/>
  <c r="Q889" i="7" s="1"/>
  <c r="G891" i="22" s="1"/>
  <c r="M887" i="7"/>
  <c r="N887" i="7" s="1"/>
  <c r="Q887" i="7" s="1"/>
  <c r="G889" i="22" s="1"/>
  <c r="M885" i="7"/>
  <c r="N885" i="7"/>
  <c r="Q885" i="7" s="1"/>
  <c r="G887" i="22" s="1"/>
  <c r="M883" i="7"/>
  <c r="N883" i="7" s="1"/>
  <c r="Q883" i="7" s="1"/>
  <c r="G885" i="22" s="1"/>
  <c r="M881" i="7"/>
  <c r="N881" i="7" s="1"/>
  <c r="Q881" i="7" s="1"/>
  <c r="G883" i="22" s="1"/>
  <c r="M879" i="7"/>
  <c r="N879" i="7" s="1"/>
  <c r="Q879" i="7" s="1"/>
  <c r="G881" i="22" s="1"/>
  <c r="M877" i="7"/>
  <c r="N877" i="7" s="1"/>
  <c r="Q877" i="7" s="1"/>
  <c r="G879" i="22" s="1"/>
  <c r="M875" i="7"/>
  <c r="N875" i="7" s="1"/>
  <c r="Q875" i="7" s="1"/>
  <c r="G877" i="22" s="1"/>
  <c r="M873" i="7"/>
  <c r="N873" i="7" s="1"/>
  <c r="Q873" i="7" s="1"/>
  <c r="G875" i="22" s="1"/>
  <c r="M871" i="7"/>
  <c r="N871" i="7" s="1"/>
  <c r="Q871" i="7" s="1"/>
  <c r="G873" i="22" s="1"/>
  <c r="M869" i="7"/>
  <c r="N869" i="7" s="1"/>
  <c r="Q869" i="7" s="1"/>
  <c r="G871" i="22" s="1"/>
  <c r="M867" i="7"/>
  <c r="N867" i="7" s="1"/>
  <c r="Q867" i="7" s="1"/>
  <c r="G869" i="22" s="1"/>
  <c r="M865" i="7"/>
  <c r="N865" i="7" s="1"/>
  <c r="Q865" i="7" s="1"/>
  <c r="G867" i="22" s="1"/>
  <c r="M863" i="7"/>
  <c r="N863" i="7" s="1"/>
  <c r="Q863" i="7" s="1"/>
  <c r="G865" i="22" s="1"/>
  <c r="M861" i="7"/>
  <c r="N861" i="7" s="1"/>
  <c r="Q861" i="7" s="1"/>
  <c r="G863" i="22" s="1"/>
  <c r="M859" i="7"/>
  <c r="N859" i="7" s="1"/>
  <c r="Q859" i="7" s="1"/>
  <c r="G861" i="22" s="1"/>
  <c r="M857" i="7"/>
  <c r="N857" i="7" s="1"/>
  <c r="Q857" i="7" s="1"/>
  <c r="G859" i="22" s="1"/>
  <c r="M855" i="7"/>
  <c r="N855" i="7" s="1"/>
  <c r="Q855" i="7" s="1"/>
  <c r="G857" i="22" s="1"/>
  <c r="M853" i="7"/>
  <c r="N853" i="7" s="1"/>
  <c r="Q853" i="7" s="1"/>
  <c r="G855" i="22" s="1"/>
  <c r="M851" i="7"/>
  <c r="N851" i="7" s="1"/>
  <c r="Q851" i="7" s="1"/>
  <c r="G853" i="22" s="1"/>
  <c r="M849" i="7"/>
  <c r="N849" i="7" s="1"/>
  <c r="Q849" i="7" s="1"/>
  <c r="G851" i="22" s="1"/>
  <c r="M847" i="7"/>
  <c r="N847" i="7" s="1"/>
  <c r="Q847" i="7" s="1"/>
  <c r="G849" i="22" s="1"/>
  <c r="M845" i="7"/>
  <c r="N845" i="7" s="1"/>
  <c r="Q845" i="7" s="1"/>
  <c r="G847" i="22" s="1"/>
  <c r="M843" i="7"/>
  <c r="N843" i="7" s="1"/>
  <c r="Q843" i="7" s="1"/>
  <c r="G845" i="22" s="1"/>
  <c r="M841" i="7"/>
  <c r="N841" i="7" s="1"/>
  <c r="Q841" i="7" s="1"/>
  <c r="G843" i="22" s="1"/>
  <c r="M839" i="7"/>
  <c r="N839" i="7" s="1"/>
  <c r="Q839" i="7" s="1"/>
  <c r="G841" i="22" s="1"/>
  <c r="M837" i="7"/>
  <c r="N837" i="7" s="1"/>
  <c r="Q837" i="7" s="1"/>
  <c r="G839" i="22" s="1"/>
  <c r="M835" i="7"/>
  <c r="N835" i="7" s="1"/>
  <c r="Q835" i="7" s="1"/>
  <c r="G837" i="22" s="1"/>
  <c r="M833" i="7"/>
  <c r="N833" i="7" s="1"/>
  <c r="Q833" i="7" s="1"/>
  <c r="G835" i="22" s="1"/>
  <c r="M831" i="7"/>
  <c r="N831" i="7" s="1"/>
  <c r="Q831" i="7" s="1"/>
  <c r="G833" i="22" s="1"/>
  <c r="M829" i="7"/>
  <c r="N829" i="7" s="1"/>
  <c r="Q829" i="7" s="1"/>
  <c r="G831" i="22" s="1"/>
  <c r="M827" i="7"/>
  <c r="N827" i="7" s="1"/>
  <c r="Q827" i="7" s="1"/>
  <c r="G829" i="22" s="1"/>
  <c r="M825" i="7"/>
  <c r="N825" i="7" s="1"/>
  <c r="Q825" i="7" s="1"/>
  <c r="G827" i="22" s="1"/>
  <c r="M823" i="7"/>
  <c r="N823" i="7" s="1"/>
  <c r="Q823" i="7" s="1"/>
  <c r="G825" i="22" s="1"/>
  <c r="M821" i="7"/>
  <c r="N821" i="7" s="1"/>
  <c r="Q821" i="7" s="1"/>
  <c r="G823" i="22" s="1"/>
  <c r="M819" i="7"/>
  <c r="N819" i="7" s="1"/>
  <c r="Q819" i="7" s="1"/>
  <c r="G821" i="22" s="1"/>
  <c r="M817" i="7"/>
  <c r="N817" i="7"/>
  <c r="Q817" i="7" s="1"/>
  <c r="G819" i="22" s="1"/>
  <c r="M815" i="7"/>
  <c r="N815" i="7" s="1"/>
  <c r="Q815" i="7" s="1"/>
  <c r="G817" i="22" s="1"/>
  <c r="M813" i="7"/>
  <c r="N813" i="7" s="1"/>
  <c r="Q813" i="7" s="1"/>
  <c r="G815" i="22" s="1"/>
  <c r="M811" i="7"/>
  <c r="N811" i="7" s="1"/>
  <c r="Q811" i="7" s="1"/>
  <c r="G813" i="22" s="1"/>
  <c r="M809" i="7"/>
  <c r="N809" i="7" s="1"/>
  <c r="Q809" i="7" s="1"/>
  <c r="G811" i="22" s="1"/>
  <c r="M807" i="7"/>
  <c r="N807" i="7" s="1"/>
  <c r="Q807" i="7" s="1"/>
  <c r="G809" i="22" s="1"/>
  <c r="M805" i="7"/>
  <c r="N805" i="7" s="1"/>
  <c r="Q805" i="7" s="1"/>
  <c r="G807" i="22" s="1"/>
  <c r="M803" i="7"/>
  <c r="N803" i="7" s="1"/>
  <c r="Q803" i="7" s="1"/>
  <c r="G805" i="22" s="1"/>
  <c r="M801" i="7"/>
  <c r="N801" i="7" s="1"/>
  <c r="Q801" i="7" s="1"/>
  <c r="G803" i="22" s="1"/>
  <c r="M799" i="7"/>
  <c r="N799" i="7" s="1"/>
  <c r="Q799" i="7" s="1"/>
  <c r="G801" i="22" s="1"/>
  <c r="M797" i="7"/>
  <c r="N797" i="7" s="1"/>
  <c r="Q797" i="7" s="1"/>
  <c r="G799" i="22" s="1"/>
  <c r="M795" i="7"/>
  <c r="N795" i="7" s="1"/>
  <c r="Q795" i="7" s="1"/>
  <c r="G797" i="22" s="1"/>
  <c r="M793" i="7"/>
  <c r="N793" i="7" s="1"/>
  <c r="Q793" i="7" s="1"/>
  <c r="G795" i="22" s="1"/>
  <c r="M791" i="7"/>
  <c r="N791" i="7" s="1"/>
  <c r="Q791" i="7" s="1"/>
  <c r="G793" i="22" s="1"/>
  <c r="M789" i="7"/>
  <c r="N789" i="7" s="1"/>
  <c r="Q789" i="7" s="1"/>
  <c r="G791" i="22" s="1"/>
  <c r="M787" i="7"/>
  <c r="N787" i="7" s="1"/>
  <c r="Q787" i="7" s="1"/>
  <c r="G789" i="22" s="1"/>
  <c r="M785" i="7"/>
  <c r="N785" i="7" s="1"/>
  <c r="Q785" i="7" s="1"/>
  <c r="G787" i="22" s="1"/>
  <c r="M783" i="7"/>
  <c r="N783" i="7" s="1"/>
  <c r="N490" i="10"/>
  <c r="V490" i="10" s="1"/>
  <c r="N488" i="10"/>
  <c r="H490" i="22" s="1"/>
  <c r="N486" i="10"/>
  <c r="U486" i="10" s="1"/>
  <c r="N484" i="10"/>
  <c r="V484" i="10" s="1"/>
  <c r="N482" i="10"/>
  <c r="V482" i="10" s="1"/>
  <c r="N480" i="10"/>
  <c r="U480" i="10" s="1"/>
  <c r="N478" i="10"/>
  <c r="U478" i="10" s="1"/>
  <c r="N476" i="10"/>
  <c r="N474" i="10"/>
  <c r="H476" i="22" s="1"/>
  <c r="N472" i="10"/>
  <c r="H474" i="22" s="1"/>
  <c r="N470" i="10"/>
  <c r="U470" i="10" s="1"/>
  <c r="N468" i="10"/>
  <c r="N466" i="10"/>
  <c r="V466" i="10" s="1"/>
  <c r="N464" i="10"/>
  <c r="U464" i="10" s="1"/>
  <c r="N462" i="10"/>
  <c r="U462" i="10" s="1"/>
  <c r="N460" i="10"/>
  <c r="N458" i="10"/>
  <c r="H460" i="22" s="1"/>
  <c r="N456" i="10"/>
  <c r="H458" i="22" s="1"/>
  <c r="N454" i="10"/>
  <c r="U454" i="10" s="1"/>
  <c r="N452" i="10"/>
  <c r="N450" i="10"/>
  <c r="V450" i="10" s="1"/>
  <c r="N448" i="10"/>
  <c r="V448" i="10" s="1"/>
  <c r="N446" i="10"/>
  <c r="U446" i="10" s="1"/>
  <c r="N444" i="10"/>
  <c r="N442" i="10"/>
  <c r="V442" i="10" s="1"/>
  <c r="N440" i="10"/>
  <c r="H442" i="22" s="1"/>
  <c r="N436" i="10"/>
  <c r="N434" i="10"/>
  <c r="V434" i="10" s="1"/>
  <c r="N430" i="10"/>
  <c r="U430" i="10" s="1"/>
  <c r="N428" i="10"/>
  <c r="N426" i="10"/>
  <c r="H428" i="22" s="1"/>
  <c r="N424" i="10"/>
  <c r="H426" i="22" s="1"/>
  <c r="N422" i="10"/>
  <c r="U422" i="10" s="1"/>
  <c r="N420" i="10"/>
  <c r="N418" i="10"/>
  <c r="V418" i="10" s="1"/>
  <c r="N416" i="10"/>
  <c r="U416" i="10" s="1"/>
  <c r="N414" i="10"/>
  <c r="U414" i="10" s="1"/>
  <c r="N412" i="10"/>
  <c r="N410" i="10"/>
  <c r="H412" i="22" s="1"/>
  <c r="N408" i="10"/>
  <c r="U408" i="10" s="1"/>
  <c r="N406" i="10"/>
  <c r="U406" i="10" s="1"/>
  <c r="N404" i="10"/>
  <c r="N402" i="10"/>
  <c r="V402" i="10" s="1"/>
  <c r="N400" i="10"/>
  <c r="N398" i="10"/>
  <c r="U398" i="10" s="1"/>
  <c r="N396" i="10"/>
  <c r="N394" i="10"/>
  <c r="H396" i="22" s="1"/>
  <c r="N392" i="10"/>
  <c r="U392" i="10" s="1"/>
  <c r="N390" i="10"/>
  <c r="U390" i="10" s="1"/>
  <c r="N388" i="10"/>
  <c r="N386" i="10"/>
  <c r="V386" i="10" s="1"/>
  <c r="N384" i="10"/>
  <c r="N382" i="10"/>
  <c r="U382" i="10" s="1"/>
  <c r="N380" i="10"/>
  <c r="N378" i="10"/>
  <c r="H380" i="22" s="1"/>
  <c r="N376" i="10"/>
  <c r="H378" i="22" s="1"/>
  <c r="N374" i="10"/>
  <c r="U374" i="10" s="1"/>
  <c r="N372" i="10"/>
  <c r="V372" i="10" s="1"/>
  <c r="N370" i="10"/>
  <c r="U370" i="10" s="1"/>
  <c r="N368" i="10"/>
  <c r="N366" i="10"/>
  <c r="V366" i="10" s="1"/>
  <c r="N364" i="10"/>
  <c r="N362" i="10"/>
  <c r="H364" i="22" s="1"/>
  <c r="N360" i="10"/>
  <c r="U360" i="10" s="1"/>
  <c r="N356" i="10"/>
  <c r="V356" i="10" s="1"/>
  <c r="N352" i="10"/>
  <c r="N505" i="10"/>
  <c r="H507" i="22" s="1"/>
  <c r="N503" i="10"/>
  <c r="H505" i="22" s="1"/>
  <c r="N499" i="10"/>
  <c r="H501" i="22" s="1"/>
  <c r="N497" i="10"/>
  <c r="H499" i="22" s="1"/>
  <c r="N495" i="10"/>
  <c r="P359" i="9"/>
  <c r="Q359" i="9"/>
  <c r="Q367" i="9"/>
  <c r="P367" i="9"/>
  <c r="P375" i="9"/>
  <c r="Q375" i="9"/>
  <c r="E377" i="22"/>
  <c r="P420" i="9"/>
  <c r="Q420" i="9"/>
  <c r="P433" i="9"/>
  <c r="Q433" i="9"/>
  <c r="Q449" i="9"/>
  <c r="P449" i="9"/>
  <c r="Q481" i="9"/>
  <c r="P481" i="9"/>
  <c r="Q363" i="9"/>
  <c r="P363" i="9"/>
  <c r="P371" i="9"/>
  <c r="P413" i="9"/>
  <c r="Q413" i="9"/>
  <c r="Q429" i="9"/>
  <c r="Q437" i="9"/>
  <c r="P437" i="9"/>
  <c r="P456" i="9"/>
  <c r="P477" i="9"/>
  <c r="Q477" i="9"/>
  <c r="P485" i="9"/>
  <c r="U356" i="10"/>
  <c r="V364" i="10"/>
  <c r="U364" i="10"/>
  <c r="U372" i="10"/>
  <c r="V376" i="10"/>
  <c r="U376" i="10"/>
  <c r="V388" i="10"/>
  <c r="U388" i="10"/>
  <c r="V396" i="10"/>
  <c r="U396" i="10"/>
  <c r="V404" i="10"/>
  <c r="U404" i="10"/>
  <c r="V412" i="10"/>
  <c r="U412" i="10"/>
  <c r="V416" i="10"/>
  <c r="U424" i="10"/>
  <c r="V440" i="10"/>
  <c r="U440" i="10"/>
  <c r="U448" i="10"/>
  <c r="V456" i="10"/>
  <c r="U456" i="10"/>
  <c r="V464" i="10"/>
  <c r="V472" i="10"/>
  <c r="U472" i="10"/>
  <c r="V480" i="10"/>
  <c r="U484" i="10"/>
  <c r="U366" i="10"/>
  <c r="V374" i="10"/>
  <c r="V382" i="10"/>
  <c r="V398" i="10"/>
  <c r="V406" i="10"/>
  <c r="V414" i="10"/>
  <c r="V430" i="10"/>
  <c r="V446" i="10"/>
  <c r="V454" i="10"/>
  <c r="V462" i="10"/>
  <c r="V470" i="10"/>
  <c r="V478" i="10"/>
  <c r="V486" i="10"/>
  <c r="V353" i="10"/>
  <c r="U353" i="10"/>
  <c r="V361" i="10"/>
  <c r="U361" i="10"/>
  <c r="V369" i="10"/>
  <c r="U369" i="10"/>
  <c r="V373" i="10"/>
  <c r="U373" i="10"/>
  <c r="U377" i="10"/>
  <c r="U381" i="10"/>
  <c r="U385" i="10"/>
  <c r="V385" i="10"/>
  <c r="U389" i="10"/>
  <c r="V389" i="10"/>
  <c r="U393" i="10"/>
  <c r="U397" i="10"/>
  <c r="U401" i="10"/>
  <c r="V401" i="10"/>
  <c r="U405" i="10"/>
  <c r="V405" i="10"/>
  <c r="U409" i="10"/>
  <c r="U417" i="10"/>
  <c r="V417" i="10"/>
  <c r="V425" i="10"/>
  <c r="U425" i="10"/>
  <c r="V429" i="10"/>
  <c r="U433" i="10"/>
  <c r="V433" i="10"/>
  <c r="U445" i="10"/>
  <c r="V445" i="10"/>
  <c r="U449" i="10"/>
  <c r="V453" i="10"/>
  <c r="V457" i="10"/>
  <c r="U457" i="10"/>
  <c r="U461" i="10"/>
  <c r="V461" i="10"/>
  <c r="U465" i="10"/>
  <c r="V465" i="10"/>
  <c r="U469" i="10"/>
  <c r="V469" i="10"/>
  <c r="V473" i="10"/>
  <c r="V477" i="10"/>
  <c r="U477" i="10"/>
  <c r="V481" i="10"/>
  <c r="U481" i="10"/>
  <c r="U485" i="10"/>
  <c r="V485" i="10"/>
  <c r="U489" i="10"/>
  <c r="P823" i="5"/>
  <c r="I825" i="22" s="1"/>
  <c r="V358" i="17"/>
  <c r="U358" i="17"/>
  <c r="U398" i="17"/>
  <c r="V398" i="17"/>
  <c r="U406" i="17"/>
  <c r="V406" i="17"/>
  <c r="V410" i="17"/>
  <c r="U410" i="17"/>
  <c r="U414" i="17"/>
  <c r="V414" i="17"/>
  <c r="U418" i="17"/>
  <c r="V418" i="17"/>
  <c r="U422" i="17"/>
  <c r="V422" i="17"/>
  <c r="V426" i="17"/>
  <c r="U426" i="17"/>
  <c r="V430" i="17"/>
  <c r="U430" i="17"/>
  <c r="V434" i="17"/>
  <c r="U434" i="17"/>
  <c r="V438" i="17"/>
  <c r="U438" i="17"/>
  <c r="V442" i="17"/>
  <c r="U442" i="17"/>
  <c r="V446" i="17"/>
  <c r="U446" i="17"/>
  <c r="U450" i="17"/>
  <c r="V450" i="17"/>
  <c r="U458" i="17"/>
  <c r="V458" i="17"/>
  <c r="V462" i="17"/>
  <c r="U462" i="17"/>
  <c r="V466" i="17"/>
  <c r="U466" i="17"/>
  <c r="V470" i="17"/>
  <c r="U470" i="17"/>
  <c r="U474" i="17"/>
  <c r="V474" i="17"/>
  <c r="V478" i="17"/>
  <c r="U478" i="17"/>
  <c r="V482" i="17"/>
  <c r="U482" i="17"/>
  <c r="U490" i="17"/>
  <c r="V490" i="17"/>
  <c r="AA354" i="12"/>
  <c r="AB354" i="12"/>
  <c r="AA358" i="12"/>
  <c r="AB358" i="12"/>
  <c r="AA362" i="12"/>
  <c r="AB362" i="12"/>
  <c r="AB366" i="12"/>
  <c r="AA366" i="12"/>
  <c r="AA370" i="12"/>
  <c r="AB370" i="12"/>
  <c r="AB374" i="12"/>
  <c r="AA374" i="12"/>
  <c r="AB378" i="12"/>
  <c r="AA378" i="12"/>
  <c r="AB382" i="12"/>
  <c r="AA382" i="12"/>
  <c r="AB386" i="12"/>
  <c r="AA386" i="12"/>
  <c r="AA390" i="12"/>
  <c r="AB390" i="12"/>
  <c r="AA394" i="12"/>
  <c r="AB394" i="12"/>
  <c r="AA398" i="12"/>
  <c r="AB398" i="12"/>
  <c r="AA402" i="12"/>
  <c r="AB402" i="12"/>
  <c r="AB406" i="12"/>
  <c r="AA406" i="12"/>
  <c r="AB410" i="12"/>
  <c r="AA410" i="12"/>
  <c r="AB414" i="12"/>
  <c r="AA414" i="12"/>
  <c r="AB418" i="12"/>
  <c r="AA418" i="12"/>
  <c r="AA422" i="12"/>
  <c r="AB422" i="12"/>
  <c r="AA426" i="12"/>
  <c r="AB426" i="12"/>
  <c r="AB446" i="12"/>
  <c r="AA446" i="12"/>
  <c r="AB450" i="12"/>
  <c r="AA450" i="12"/>
  <c r="AA454" i="12"/>
  <c r="AB454" i="12"/>
  <c r="AB466" i="12"/>
  <c r="AA466" i="12"/>
  <c r="AB470" i="12"/>
  <c r="AA470" i="12"/>
  <c r="AB474" i="12"/>
  <c r="AA474" i="12"/>
  <c r="AA478" i="12"/>
  <c r="AB478" i="12"/>
  <c r="AB482" i="12"/>
  <c r="AA482" i="12"/>
  <c r="AA486" i="12"/>
  <c r="AB486" i="12"/>
  <c r="AB490" i="12"/>
  <c r="AA490" i="12"/>
  <c r="I494" i="9"/>
  <c r="L494" i="9" s="1"/>
  <c r="H368" i="22"/>
  <c r="H376" i="22"/>
  <c r="H384" i="22"/>
  <c r="H392" i="22"/>
  <c r="H400" i="22"/>
  <c r="H408" i="22"/>
  <c r="H416" i="22"/>
  <c r="H424" i="22"/>
  <c r="H432" i="22"/>
  <c r="H448" i="22"/>
  <c r="H456" i="22"/>
  <c r="H464" i="22"/>
  <c r="H472" i="22"/>
  <c r="H488" i="22"/>
  <c r="V357" i="17"/>
  <c r="U357" i="17"/>
  <c r="V365" i="17"/>
  <c r="U365" i="17"/>
  <c r="V373" i="17"/>
  <c r="U373" i="17"/>
  <c r="U381" i="17"/>
  <c r="V381" i="17"/>
  <c r="V389" i="17"/>
  <c r="U389" i="17"/>
  <c r="V413" i="17"/>
  <c r="U413" i="17"/>
  <c r="V421" i="17"/>
  <c r="U421" i="17"/>
  <c r="U429" i="17"/>
  <c r="V429" i="17"/>
  <c r="V437" i="17"/>
  <c r="U437" i="17"/>
  <c r="V445" i="17"/>
  <c r="U445" i="17"/>
  <c r="V453" i="17"/>
  <c r="U453" i="17"/>
  <c r="V461" i="17"/>
  <c r="U461" i="17"/>
  <c r="V469" i="17"/>
  <c r="U469" i="17"/>
  <c r="U477" i="17"/>
  <c r="V477" i="17"/>
  <c r="U485" i="17"/>
  <c r="V485" i="17"/>
  <c r="AA353" i="12"/>
  <c r="AB353" i="12"/>
  <c r="AB357" i="12"/>
  <c r="AA357" i="12"/>
  <c r="AB361" i="12"/>
  <c r="AA361" i="12"/>
  <c r="AA365" i="12"/>
  <c r="AB365" i="12"/>
  <c r="AB369" i="12"/>
  <c r="AA369" i="12"/>
  <c r="AA373" i="12"/>
  <c r="AB373" i="12"/>
  <c r="AA377" i="12"/>
  <c r="AB377" i="12"/>
  <c r="AA381" i="12"/>
  <c r="AB381" i="12"/>
  <c r="AB385" i="12"/>
  <c r="AA385" i="12"/>
  <c r="AB389" i="12"/>
  <c r="AA389" i="12"/>
  <c r="AB405" i="12"/>
  <c r="AA405" i="12"/>
  <c r="AB409" i="12"/>
  <c r="AA409" i="12"/>
  <c r="E415" i="22"/>
  <c r="AA413" i="12"/>
  <c r="AB413" i="12"/>
  <c r="AA417" i="12"/>
  <c r="AB417" i="12"/>
  <c r="AB421" i="12"/>
  <c r="AA421" i="12"/>
  <c r="AB425" i="12"/>
  <c r="AA425" i="12"/>
  <c r="AB429" i="12"/>
  <c r="AA429" i="12"/>
  <c r="AB433" i="12"/>
  <c r="AA433" i="12"/>
  <c r="E439" i="22"/>
  <c r="AB437" i="12"/>
  <c r="AA437" i="12"/>
  <c r="AA441" i="12"/>
  <c r="AB441" i="12"/>
  <c r="E451" i="22"/>
  <c r="AA449" i="12"/>
  <c r="AB449" i="12"/>
  <c r="AA453" i="12"/>
  <c r="AB453" i="12"/>
  <c r="AA465" i="12"/>
  <c r="AB465" i="12"/>
  <c r="AA469" i="12"/>
  <c r="AB469" i="12"/>
  <c r="AA473" i="12"/>
  <c r="AB473" i="12"/>
  <c r="E479" i="22"/>
  <c r="AA477" i="12"/>
  <c r="AB477" i="12"/>
  <c r="AA481" i="12"/>
  <c r="AB481" i="12"/>
  <c r="AA485" i="12"/>
  <c r="AB485" i="12"/>
  <c r="AB489" i="12"/>
  <c r="AA489" i="12"/>
  <c r="O351" i="3"/>
  <c r="D353" i="22" s="1"/>
  <c r="H359" i="22"/>
  <c r="H363" i="22"/>
  <c r="M84" i="5"/>
  <c r="P84" i="5" s="1"/>
  <c r="I86" i="22" s="1"/>
  <c r="U352" i="10"/>
  <c r="V352" i="10"/>
  <c r="V360" i="10"/>
  <c r="V368" i="10"/>
  <c r="U368" i="10"/>
  <c r="V380" i="10"/>
  <c r="U380" i="10"/>
  <c r="V384" i="10"/>
  <c r="U384" i="10"/>
  <c r="V392" i="10"/>
  <c r="V400" i="10"/>
  <c r="U400" i="10"/>
  <c r="V408" i="10"/>
  <c r="V420" i="10"/>
  <c r="U420" i="10"/>
  <c r="V428" i="10"/>
  <c r="U428" i="10"/>
  <c r="V436" i="10"/>
  <c r="U436" i="10"/>
  <c r="V444" i="10"/>
  <c r="U444" i="10"/>
  <c r="V452" i="10"/>
  <c r="U452" i="10"/>
  <c r="V460" i="10"/>
  <c r="U460" i="10"/>
  <c r="V468" i="10"/>
  <c r="U468" i="10"/>
  <c r="V476" i="10"/>
  <c r="U476" i="10"/>
  <c r="V488" i="10"/>
  <c r="U488" i="10"/>
  <c r="V351" i="10"/>
  <c r="U351" i="10"/>
  <c r="U355" i="10"/>
  <c r="V355" i="10"/>
  <c r="U359" i="10"/>
  <c r="V359" i="10"/>
  <c r="U363" i="10"/>
  <c r="V363" i="10"/>
  <c r="V367" i="10"/>
  <c r="U367" i="10"/>
  <c r="V375" i="10"/>
  <c r="U375" i="10"/>
  <c r="U379" i="10"/>
  <c r="V379" i="10"/>
  <c r="U383" i="10"/>
  <c r="V383" i="10"/>
  <c r="V391" i="10"/>
  <c r="U391" i="10"/>
  <c r="V395" i="10"/>
  <c r="U395" i="10"/>
  <c r="U399" i="10"/>
  <c r="V399" i="10"/>
  <c r="U407" i="10"/>
  <c r="V407" i="10"/>
  <c r="V411" i="10"/>
  <c r="U411" i="10"/>
  <c r="U415" i="10"/>
  <c r="V419" i="10"/>
  <c r="U419" i="10"/>
  <c r="V423" i="10"/>
  <c r="U423" i="10"/>
  <c r="U427" i="10"/>
  <c r="V427" i="10"/>
  <c r="U431" i="10"/>
  <c r="U435" i="10"/>
  <c r="V435" i="10"/>
  <c r="U439" i="10"/>
  <c r="V439" i="10"/>
  <c r="U447" i="10"/>
  <c r="V447" i="10"/>
  <c r="U451" i="10"/>
  <c r="V451" i="10"/>
  <c r="U455" i="10"/>
  <c r="U459" i="10"/>
  <c r="V459" i="10"/>
  <c r="U463" i="10"/>
  <c r="V463" i="10"/>
  <c r="U471" i="10"/>
  <c r="V471" i="10"/>
  <c r="U475" i="10"/>
  <c r="V475" i="10"/>
  <c r="U479" i="10"/>
  <c r="V479" i="10"/>
  <c r="U487" i="10"/>
  <c r="V487" i="10"/>
  <c r="U491" i="10"/>
  <c r="V491" i="10"/>
  <c r="M670" i="18"/>
  <c r="V356" i="17"/>
  <c r="U356" i="17"/>
  <c r="U364" i="17"/>
  <c r="V364" i="17"/>
  <c r="U372" i="17"/>
  <c r="V372" i="17"/>
  <c r="U380" i="17"/>
  <c r="V380" i="17"/>
  <c r="V388" i="17"/>
  <c r="U388" i="17"/>
  <c r="V396" i="17"/>
  <c r="U396" i="17"/>
  <c r="U404" i="17"/>
  <c r="V404" i="17"/>
  <c r="V420" i="17"/>
  <c r="U420" i="17"/>
  <c r="U428" i="17"/>
  <c r="V428" i="17"/>
  <c r="U436" i="17"/>
  <c r="V436" i="17"/>
  <c r="U444" i="17"/>
  <c r="V444" i="17"/>
  <c r="U452" i="17"/>
  <c r="V452" i="17"/>
  <c r="U460" i="17"/>
  <c r="V460" i="17"/>
  <c r="U468" i="17"/>
  <c r="V468" i="17"/>
  <c r="U476" i="17"/>
  <c r="V476" i="17"/>
  <c r="V484" i="17"/>
  <c r="U484" i="17"/>
  <c r="AA352" i="12"/>
  <c r="AB352" i="12"/>
  <c r="AB360" i="12"/>
  <c r="AA360" i="12"/>
  <c r="AB368" i="12"/>
  <c r="AA368" i="12"/>
  <c r="AB376" i="12"/>
  <c r="AA376" i="12"/>
  <c r="AB384" i="12"/>
  <c r="AA384" i="12"/>
  <c r="AA388" i="12"/>
  <c r="AA392" i="12"/>
  <c r="AB392" i="12"/>
  <c r="AB400" i="12"/>
  <c r="AA400" i="12"/>
  <c r="AA404" i="12"/>
  <c r="AB408" i="12"/>
  <c r="AA408" i="12"/>
  <c r="AA416" i="12"/>
  <c r="AB416" i="12"/>
  <c r="AB420" i="12"/>
  <c r="AB424" i="12"/>
  <c r="AA424" i="12"/>
  <c r="AA432" i="12"/>
  <c r="AB432" i="12"/>
  <c r="AB436" i="12"/>
  <c r="AB440" i="12"/>
  <c r="AA440" i="12"/>
  <c r="AB448" i="12"/>
  <c r="AA448" i="12"/>
  <c r="AB452" i="12"/>
  <c r="AB456" i="12"/>
  <c r="AA456" i="12"/>
  <c r="AB464" i="12"/>
  <c r="AA464" i="12"/>
  <c r="AA468" i="12"/>
  <c r="AB472" i="12"/>
  <c r="AA472" i="12"/>
  <c r="AB480" i="12"/>
  <c r="AA480" i="12"/>
  <c r="AB484" i="12"/>
  <c r="AB488" i="12"/>
  <c r="AA488" i="12"/>
  <c r="H358" i="22"/>
  <c r="H366" i="22"/>
  <c r="H374" i="22"/>
  <c r="H382" i="22"/>
  <c r="H386" i="22"/>
  <c r="H390" i="22"/>
  <c r="H398" i="22"/>
  <c r="H402" i="22"/>
  <c r="H406" i="22"/>
  <c r="H414" i="22"/>
  <c r="H418" i="22"/>
  <c r="H422" i="22"/>
  <c r="H430" i="22"/>
  <c r="H438" i="22"/>
  <c r="H446" i="22"/>
  <c r="H450" i="22"/>
  <c r="H454" i="22"/>
  <c r="H462" i="22"/>
  <c r="H466" i="22"/>
  <c r="H478" i="22"/>
  <c r="H486" i="22"/>
  <c r="U352" i="5"/>
  <c r="I355" i="22"/>
  <c r="U353" i="5"/>
  <c r="T353" i="5"/>
  <c r="I357" i="22"/>
  <c r="U355" i="5"/>
  <c r="T355" i="5"/>
  <c r="U356" i="5"/>
  <c r="I359" i="22"/>
  <c r="U357" i="5"/>
  <c r="T357" i="5"/>
  <c r="I361" i="22"/>
  <c r="T359" i="5"/>
  <c r="U359" i="5"/>
  <c r="T360" i="5"/>
  <c r="I363" i="22"/>
  <c r="U361" i="5"/>
  <c r="T361" i="5"/>
  <c r="I365" i="22"/>
  <c r="T363" i="5"/>
  <c r="U363" i="5"/>
  <c r="U364" i="5"/>
  <c r="I367" i="22"/>
  <c r="U365" i="5"/>
  <c r="T365" i="5"/>
  <c r="I369" i="22"/>
  <c r="T367" i="5"/>
  <c r="U367" i="5"/>
  <c r="I371" i="22"/>
  <c r="U369" i="5"/>
  <c r="T369" i="5"/>
  <c r="U372" i="5"/>
  <c r="I379" i="22"/>
  <c r="T377" i="5"/>
  <c r="U377" i="5"/>
  <c r="I381" i="22"/>
  <c r="U379" i="5"/>
  <c r="T379" i="5"/>
  <c r="I383" i="22"/>
  <c r="U381" i="5"/>
  <c r="T381" i="5"/>
  <c r="I385" i="22"/>
  <c r="T383" i="5"/>
  <c r="U383" i="5"/>
  <c r="I387" i="22"/>
  <c r="U385" i="5"/>
  <c r="T385" i="5"/>
  <c r="I389" i="22"/>
  <c r="T387" i="5"/>
  <c r="U387" i="5"/>
  <c r="I391" i="22"/>
  <c r="U389" i="5"/>
  <c r="T389" i="5"/>
  <c r="U392" i="5"/>
  <c r="I407" i="22"/>
  <c r="U405" i="5"/>
  <c r="T405" i="5"/>
  <c r="I415" i="22"/>
  <c r="U413" i="5"/>
  <c r="T413" i="5"/>
  <c r="U424" i="5"/>
  <c r="I439" i="22"/>
  <c r="T437" i="5"/>
  <c r="U437" i="5"/>
  <c r="I447" i="22"/>
  <c r="U445" i="5"/>
  <c r="T445" i="5"/>
  <c r="I455" i="22"/>
  <c r="U453" i="5"/>
  <c r="T453" i="5"/>
  <c r="T464" i="5"/>
  <c r="I471" i="22"/>
  <c r="T469" i="5"/>
  <c r="U469" i="5"/>
  <c r="U351" i="17"/>
  <c r="V351" i="17"/>
  <c r="V355" i="17"/>
  <c r="U355" i="17"/>
  <c r="V363" i="17"/>
  <c r="U363" i="17"/>
  <c r="V367" i="17"/>
  <c r="U367" i="17"/>
  <c r="V371" i="17"/>
  <c r="U371" i="17"/>
  <c r="U375" i="17"/>
  <c r="V375" i="17"/>
  <c r="V379" i="17"/>
  <c r="U379" i="17"/>
  <c r="U383" i="17"/>
  <c r="V383" i="17"/>
  <c r="V387" i="17"/>
  <c r="U387" i="17"/>
  <c r="V391" i="17"/>
  <c r="U391" i="17"/>
  <c r="U395" i="17"/>
  <c r="V395" i="17"/>
  <c r="U403" i="17"/>
  <c r="V403" i="17"/>
  <c r="V407" i="17"/>
  <c r="U407" i="17"/>
  <c r="U411" i="17"/>
  <c r="V411" i="17"/>
  <c r="V415" i="17"/>
  <c r="U415" i="17"/>
  <c r="V419" i="17"/>
  <c r="U419" i="17"/>
  <c r="V423" i="17"/>
  <c r="U423" i="17"/>
  <c r="V427" i="17"/>
  <c r="U427" i="17"/>
  <c r="U431" i="17"/>
  <c r="V431" i="17"/>
  <c r="U435" i="17"/>
  <c r="V435" i="17"/>
  <c r="U439" i="17"/>
  <c r="V439" i="17"/>
  <c r="U443" i="17"/>
  <c r="V443" i="17"/>
  <c r="U447" i="17"/>
  <c r="V447" i="17"/>
  <c r="V451" i="17"/>
  <c r="U451" i="17"/>
  <c r="V459" i="17"/>
  <c r="U459" i="17"/>
  <c r="V463" i="17"/>
  <c r="U463" i="17"/>
  <c r="U467" i="17"/>
  <c r="V467" i="17"/>
  <c r="V471" i="17"/>
  <c r="U471" i="17"/>
  <c r="V475" i="17"/>
  <c r="U475" i="17"/>
  <c r="U479" i="17"/>
  <c r="V479" i="17"/>
  <c r="V483" i="17"/>
  <c r="U483" i="17"/>
  <c r="V487" i="17"/>
  <c r="U487" i="17"/>
  <c r="V491" i="17"/>
  <c r="U491" i="17"/>
  <c r="AB351" i="12"/>
  <c r="AA351" i="12"/>
  <c r="AA355" i="12"/>
  <c r="AA359" i="12"/>
  <c r="AB359" i="12"/>
  <c r="AA363" i="12"/>
  <c r="AA367" i="12"/>
  <c r="AB367" i="12"/>
  <c r="AB371" i="12"/>
  <c r="AB375" i="12"/>
  <c r="AA375" i="12"/>
  <c r="AB383" i="12"/>
  <c r="AA383" i="12"/>
  <c r="AA387" i="12"/>
  <c r="AB391" i="12"/>
  <c r="AA391" i="12"/>
  <c r="AB399" i="12"/>
  <c r="AA399" i="12"/>
  <c r="AA403" i="12"/>
  <c r="AB407" i="12"/>
  <c r="AA407" i="12"/>
  <c r="AB415" i="12"/>
  <c r="AA415" i="12"/>
  <c r="AA419" i="12"/>
  <c r="AB423" i="12"/>
  <c r="AA423" i="12"/>
  <c r="AB431" i="12"/>
  <c r="AA431" i="12"/>
  <c r="AB435" i="12"/>
  <c r="AB439" i="12"/>
  <c r="AA439" i="12"/>
  <c r="AB447" i="12"/>
  <c r="AA447" i="12"/>
  <c r="AB455" i="12"/>
  <c r="AA455" i="12"/>
  <c r="AB463" i="12"/>
  <c r="AA463" i="12"/>
  <c r="AB467" i="12"/>
  <c r="AB471" i="12"/>
  <c r="AA471" i="12"/>
  <c r="AA475" i="12"/>
  <c r="AB479" i="12"/>
  <c r="AA479" i="12"/>
  <c r="AB487" i="12"/>
  <c r="AA487" i="12"/>
  <c r="H357" i="22"/>
  <c r="H361" i="22"/>
  <c r="H365" i="22"/>
  <c r="H369" i="22"/>
  <c r="H375" i="22"/>
  <c r="H379" i="22"/>
  <c r="H383" i="22"/>
  <c r="H391" i="22"/>
  <c r="H395" i="22"/>
  <c r="H403" i="22"/>
  <c r="H407" i="22"/>
  <c r="H411" i="22"/>
  <c r="H419" i="22"/>
  <c r="H427" i="22"/>
  <c r="H431" i="22"/>
  <c r="H455" i="22"/>
  <c r="H459" i="22"/>
  <c r="H463" i="22"/>
  <c r="H467" i="22"/>
  <c r="H475" i="22"/>
  <c r="H479" i="22"/>
  <c r="H483" i="22"/>
  <c r="H487" i="22"/>
  <c r="H491" i="22"/>
  <c r="I352" i="9"/>
  <c r="L352" i="9" s="1"/>
  <c r="L351" i="11"/>
  <c r="M351" i="11"/>
  <c r="N351" i="11"/>
  <c r="T376" i="5" l="1"/>
  <c r="U376" i="5"/>
  <c r="T384" i="5"/>
  <c r="U384" i="5"/>
  <c r="T393" i="5"/>
  <c r="U393" i="5"/>
  <c r="I395" i="22"/>
  <c r="T397" i="5"/>
  <c r="I399" i="22"/>
  <c r="U397" i="5"/>
  <c r="I403" i="22"/>
  <c r="U401" i="5"/>
  <c r="T401" i="5"/>
  <c r="U415" i="5"/>
  <c r="I417" i="22"/>
  <c r="T415" i="5"/>
  <c r="I421" i="22"/>
  <c r="T419" i="5"/>
  <c r="U419" i="5"/>
  <c r="I433" i="22"/>
  <c r="U431" i="5"/>
  <c r="T431" i="5"/>
  <c r="T439" i="5"/>
  <c r="U439" i="5"/>
  <c r="I441" i="22"/>
  <c r="I445" i="22"/>
  <c r="U443" i="5"/>
  <c r="T443" i="5"/>
  <c r="T472" i="5"/>
  <c r="U472" i="5"/>
  <c r="T373" i="5"/>
  <c r="I375" i="22"/>
  <c r="U373" i="5"/>
  <c r="I411" i="22"/>
  <c r="T409" i="5"/>
  <c r="U409" i="5"/>
  <c r="T447" i="5"/>
  <c r="U447" i="5"/>
  <c r="I449" i="22"/>
  <c r="I453" i="22"/>
  <c r="T451" i="5"/>
  <c r="U451" i="5"/>
  <c r="T476" i="5"/>
  <c r="U476" i="5"/>
  <c r="T380" i="5"/>
  <c r="U380" i="5"/>
  <c r="T388" i="5"/>
  <c r="U388" i="5"/>
  <c r="U395" i="5"/>
  <c r="I397" i="22"/>
  <c r="T395" i="5"/>
  <c r="I401" i="22"/>
  <c r="T399" i="5"/>
  <c r="U399" i="5"/>
  <c r="I405" i="22"/>
  <c r="T403" i="5"/>
  <c r="U403" i="5"/>
  <c r="I419" i="22"/>
  <c r="U417" i="5"/>
  <c r="T417" i="5"/>
  <c r="T428" i="5"/>
  <c r="U428" i="5"/>
  <c r="U441" i="5"/>
  <c r="I443" i="22"/>
  <c r="T441" i="5"/>
  <c r="T455" i="5"/>
  <c r="I457" i="22"/>
  <c r="U455" i="5"/>
  <c r="I463" i="22"/>
  <c r="U461" i="5"/>
  <c r="T461" i="5"/>
  <c r="T480" i="5"/>
  <c r="U480" i="5"/>
  <c r="I668" i="18"/>
  <c r="M494" i="18"/>
  <c r="U368" i="5"/>
  <c r="T368" i="5"/>
  <c r="T396" i="5"/>
  <c r="U396" i="5"/>
  <c r="T400" i="5"/>
  <c r="U400" i="5"/>
  <c r="U407" i="5"/>
  <c r="I409" i="22"/>
  <c r="T407" i="5"/>
  <c r="I413" i="22"/>
  <c r="U411" i="5"/>
  <c r="T411" i="5"/>
  <c r="I451" i="22"/>
  <c r="T449" i="5"/>
  <c r="U449" i="5"/>
  <c r="V422" i="10"/>
  <c r="V390" i="10"/>
  <c r="V424" i="10"/>
  <c r="E1007" i="22"/>
  <c r="E1084" i="22"/>
  <c r="E506" i="22"/>
  <c r="H863" i="22"/>
  <c r="H800" i="22"/>
  <c r="E1039" i="22"/>
  <c r="L349" i="9"/>
  <c r="E163" i="22"/>
  <c r="H41" i="22"/>
  <c r="J65" i="2"/>
  <c r="H936" i="22"/>
  <c r="M668" i="7"/>
  <c r="E247" i="22"/>
  <c r="E243" i="22"/>
  <c r="O409" i="3"/>
  <c r="D411" i="22" s="1"/>
  <c r="P572" i="17"/>
  <c r="M13" i="7"/>
  <c r="N13" i="7" s="1"/>
  <c r="Q13" i="7" s="1"/>
  <c r="G15" i="22" s="1"/>
  <c r="M9" i="7"/>
  <c r="N9" i="7" s="1"/>
  <c r="Q9" i="7" s="1"/>
  <c r="G11" i="22" s="1"/>
  <c r="P612" i="17"/>
  <c r="P520" i="17"/>
  <c r="P516" i="17"/>
  <c r="O458" i="3"/>
  <c r="D460" i="22" s="1"/>
  <c r="P604" i="17"/>
  <c r="O481" i="3"/>
  <c r="D483" i="22" s="1"/>
  <c r="O392" i="3"/>
  <c r="D394" i="22" s="1"/>
  <c r="O369" i="3"/>
  <c r="D371" i="22" s="1"/>
  <c r="O738" i="3"/>
  <c r="D740" i="22" s="1"/>
  <c r="P648" i="17"/>
  <c r="P644" i="17"/>
  <c r="P548" i="17"/>
  <c r="P41" i="17"/>
  <c r="P37" i="17"/>
  <c r="P9" i="17"/>
  <c r="P316" i="17"/>
  <c r="P160" i="17"/>
  <c r="P156" i="17"/>
  <c r="P128" i="17"/>
  <c r="P124" i="17"/>
  <c r="P636" i="17"/>
  <c r="P616" i="17"/>
  <c r="P560" i="17"/>
  <c r="P508" i="17"/>
  <c r="N83" i="5"/>
  <c r="M83" i="5"/>
  <c r="P83" i="5" s="1"/>
  <c r="M63" i="7"/>
  <c r="N63" i="7" s="1"/>
  <c r="Q63" i="7" s="1"/>
  <c r="G65" i="22" s="1"/>
  <c r="M59" i="7"/>
  <c r="N59" i="7" s="1"/>
  <c r="Q59" i="7" s="1"/>
  <c r="G61" i="22" s="1"/>
  <c r="M47" i="7"/>
  <c r="N47" i="7" s="1"/>
  <c r="Q47" i="7" s="1"/>
  <c r="G49" i="22" s="1"/>
  <c r="M43" i="7"/>
  <c r="N43" i="7" s="1"/>
  <c r="Q43" i="7" s="1"/>
  <c r="G45" i="22" s="1"/>
  <c r="M39" i="7"/>
  <c r="N39" i="7" s="1"/>
  <c r="Q39" i="7" s="1"/>
  <c r="G41" i="22" s="1"/>
  <c r="M31" i="7"/>
  <c r="N31" i="7" s="1"/>
  <c r="Q31" i="7" s="1"/>
  <c r="G33" i="22" s="1"/>
  <c r="Q1076" i="7"/>
  <c r="G1078" i="22" s="1"/>
  <c r="R535" i="12"/>
  <c r="R531" i="12"/>
  <c r="R1093" i="12"/>
  <c r="R1089" i="12"/>
  <c r="P621" i="17"/>
  <c r="P584" i="17"/>
  <c r="P580" i="17"/>
  <c r="P573" i="17"/>
  <c r="P540" i="17"/>
  <c r="M23" i="7"/>
  <c r="N23" i="7" s="1"/>
  <c r="Q23" i="7" s="1"/>
  <c r="G25" i="22" s="1"/>
  <c r="R35" i="12"/>
  <c r="R507" i="12"/>
  <c r="R681" i="12"/>
  <c r="R1096" i="12"/>
  <c r="P54" i="17"/>
  <c r="E56" i="22" s="1"/>
  <c r="P29" i="17"/>
  <c r="P25" i="17"/>
  <c r="P649" i="17"/>
  <c r="P624" i="17"/>
  <c r="P597" i="17"/>
  <c r="P552" i="17"/>
  <c r="P521" i="17"/>
  <c r="M447" i="7"/>
  <c r="N447" i="7" s="1"/>
  <c r="M371" i="7"/>
  <c r="N371" i="7" s="1"/>
  <c r="Q371" i="7" s="1"/>
  <c r="G373" i="22" s="1"/>
  <c r="C1099" i="2"/>
  <c r="C1101" i="2" s="1"/>
  <c r="C1099" i="11"/>
  <c r="C1099" i="17"/>
  <c r="C1101" i="17" s="1"/>
  <c r="M64" i="7"/>
  <c r="N64" i="7" s="1"/>
  <c r="Q64" i="7" s="1"/>
  <c r="G66" i="22" s="1"/>
  <c r="M356" i="7"/>
  <c r="N356" i="7" s="1"/>
  <c r="Q356" i="7" s="1"/>
  <c r="G358" i="22" s="1"/>
  <c r="T408" i="5"/>
  <c r="U408" i="5"/>
  <c r="T416" i="5"/>
  <c r="U416" i="5"/>
  <c r="I427" i="22"/>
  <c r="T425" i="5"/>
  <c r="U425" i="5"/>
  <c r="U435" i="5"/>
  <c r="I437" i="22"/>
  <c r="T435" i="5"/>
  <c r="T444" i="5"/>
  <c r="U444" i="5"/>
  <c r="T452" i="5"/>
  <c r="U452" i="5"/>
  <c r="U473" i="5"/>
  <c r="I475" i="22"/>
  <c r="T473" i="5"/>
  <c r="I483" i="22"/>
  <c r="U481" i="5"/>
  <c r="T481" i="5"/>
  <c r="I425" i="22"/>
  <c r="T423" i="5"/>
  <c r="U423" i="5"/>
  <c r="T432" i="5"/>
  <c r="U432" i="5"/>
  <c r="I461" i="22"/>
  <c r="U459" i="5"/>
  <c r="T459" i="5"/>
  <c r="T471" i="5"/>
  <c r="I473" i="22"/>
  <c r="U471" i="5"/>
  <c r="I481" i="22"/>
  <c r="T479" i="5"/>
  <c r="U479" i="5"/>
  <c r="T404" i="5"/>
  <c r="U404" i="5"/>
  <c r="U412" i="5"/>
  <c r="T412" i="5"/>
  <c r="I423" i="22"/>
  <c r="U421" i="5"/>
  <c r="T421" i="5"/>
  <c r="U429" i="5"/>
  <c r="T429" i="5"/>
  <c r="I431" i="22"/>
  <c r="T440" i="5"/>
  <c r="U440" i="5"/>
  <c r="T448" i="5"/>
  <c r="U448" i="5"/>
  <c r="U456" i="5"/>
  <c r="T456" i="5"/>
  <c r="T468" i="5"/>
  <c r="U468" i="5"/>
  <c r="I479" i="22"/>
  <c r="U477" i="5"/>
  <c r="T477" i="5"/>
  <c r="U427" i="5"/>
  <c r="T427" i="5"/>
  <c r="I429" i="22"/>
  <c r="U465" i="5"/>
  <c r="T465" i="5"/>
  <c r="I467" i="22"/>
  <c r="I477" i="22"/>
  <c r="U475" i="5"/>
  <c r="T475" i="5"/>
  <c r="E504" i="22"/>
  <c r="E503" i="22"/>
  <c r="E462" i="22"/>
  <c r="E469" i="22"/>
  <c r="H13" i="22"/>
  <c r="I1011" i="9"/>
  <c r="L1011" i="9" s="1"/>
  <c r="E1070" i="22"/>
  <c r="M668" i="18"/>
  <c r="E430" i="22"/>
  <c r="E446" i="22"/>
  <c r="L82" i="14"/>
  <c r="J1101" i="8"/>
  <c r="M82" i="5"/>
  <c r="P82" i="5" s="1"/>
  <c r="E1076" i="22"/>
  <c r="I1099" i="14"/>
  <c r="M82" i="18"/>
  <c r="N1101" i="5"/>
  <c r="H850" i="22"/>
  <c r="I82" i="6"/>
  <c r="E143" i="22"/>
  <c r="E60" i="22"/>
  <c r="E500" i="22"/>
  <c r="E507" i="22"/>
  <c r="E373" i="22"/>
  <c r="E389" i="22"/>
  <c r="H1082" i="22"/>
  <c r="E1073" i="22"/>
  <c r="E1083" i="22"/>
  <c r="E478" i="22"/>
  <c r="E405" i="22"/>
  <c r="E437" i="22"/>
  <c r="O1101" i="12"/>
  <c r="E1095" i="22"/>
  <c r="J1101" i="6"/>
  <c r="E1025" i="22"/>
  <c r="E668" i="22"/>
  <c r="E261" i="22"/>
  <c r="H922" i="22"/>
  <c r="E1044" i="22"/>
  <c r="E990" i="22"/>
  <c r="E303" i="22"/>
  <c r="E993" i="22"/>
  <c r="E1032" i="22"/>
  <c r="E281" i="22"/>
  <c r="H759" i="22"/>
  <c r="E114" i="22"/>
  <c r="H890" i="22"/>
  <c r="E812" i="22"/>
  <c r="E846" i="22"/>
  <c r="E858" i="22"/>
  <c r="E869" i="22"/>
  <c r="E875" i="22"/>
  <c r="E969" i="22"/>
  <c r="E988" i="22"/>
  <c r="H952" i="22"/>
  <c r="H968" i="22"/>
  <c r="N126" i="10"/>
  <c r="N92" i="10"/>
  <c r="P547" i="5"/>
  <c r="I549" i="22" s="1"/>
  <c r="H627" i="22"/>
  <c r="H624" i="22"/>
  <c r="H595" i="22"/>
  <c r="H592" i="22"/>
  <c r="P185" i="5"/>
  <c r="I187" i="22" s="1"/>
  <c r="P156" i="5"/>
  <c r="I158" i="22" s="1"/>
  <c r="P124" i="5"/>
  <c r="I126" i="22" s="1"/>
  <c r="P117" i="5"/>
  <c r="I119" i="22" s="1"/>
  <c r="O263" i="3"/>
  <c r="D265" i="22" s="1"/>
  <c r="P470" i="5"/>
  <c r="P460" i="5"/>
  <c r="H482" i="22"/>
  <c r="H452" i="22"/>
  <c r="E280" i="22"/>
  <c r="E312" i="22"/>
  <c r="E210" i="22"/>
  <c r="H150" i="22"/>
  <c r="H168" i="22"/>
  <c r="H268" i="22"/>
  <c r="H320" i="22"/>
  <c r="H332" i="22"/>
  <c r="E999" i="22"/>
  <c r="E965" i="22"/>
  <c r="E796" i="22"/>
  <c r="E1012" i="22"/>
  <c r="H904" i="22"/>
  <c r="H914" i="22"/>
  <c r="H928" i="22"/>
  <c r="H940" i="22"/>
  <c r="H299" i="22"/>
  <c r="P263" i="5"/>
  <c r="I265" i="22" s="1"/>
  <c r="N769" i="10"/>
  <c r="H339" i="22"/>
  <c r="H307" i="22"/>
  <c r="H248" i="22"/>
  <c r="G1011" i="2"/>
  <c r="G668" i="2"/>
  <c r="R344" i="12"/>
  <c r="E338" i="22"/>
  <c r="Q668" i="12"/>
  <c r="Q1101" i="12" s="1"/>
  <c r="F349" i="2"/>
  <c r="H642" i="22"/>
  <c r="H629" i="22"/>
  <c r="H625" i="22"/>
  <c r="H612" i="22"/>
  <c r="H609" i="22"/>
  <c r="H596" i="22"/>
  <c r="H593" i="22"/>
  <c r="H580" i="22"/>
  <c r="H577" i="22"/>
  <c r="H564" i="22"/>
  <c r="H561" i="22"/>
  <c r="H545" i="22"/>
  <c r="H529" i="22"/>
  <c r="H511" i="22"/>
  <c r="H1061" i="22"/>
  <c r="H1048" i="22"/>
  <c r="H1045" i="22"/>
  <c r="H1032" i="22"/>
  <c r="H1029" i="22"/>
  <c r="P645" i="5"/>
  <c r="I647" i="22" s="1"/>
  <c r="O230" i="3"/>
  <c r="D232" i="22" s="1"/>
  <c r="P420" i="5"/>
  <c r="K349" i="10"/>
  <c r="H1012" i="22"/>
  <c r="E146" i="22"/>
  <c r="H703" i="22"/>
  <c r="E330" i="22"/>
  <c r="E213" i="22"/>
  <c r="H729" i="22"/>
  <c r="E63" i="22"/>
  <c r="E95" i="22"/>
  <c r="H214" i="22"/>
  <c r="E246" i="22"/>
  <c r="H807" i="22"/>
  <c r="H808" i="22"/>
  <c r="H811" i="22"/>
  <c r="H859" i="22"/>
  <c r="H1007" i="22"/>
  <c r="E785" i="22"/>
  <c r="E939" i="22"/>
  <c r="E942" i="22"/>
  <c r="E955" i="22"/>
  <c r="E961" i="22"/>
  <c r="E986" i="22"/>
  <c r="E874" i="22"/>
  <c r="E1041" i="22"/>
  <c r="H886" i="22"/>
  <c r="H944" i="22"/>
  <c r="H1008" i="22"/>
  <c r="E934" i="22"/>
  <c r="H845" i="22"/>
  <c r="R1050" i="2"/>
  <c r="C1052" i="22" s="1"/>
  <c r="E159" i="22"/>
  <c r="E181" i="22"/>
  <c r="E242" i="22"/>
  <c r="E290" i="22"/>
  <c r="E310" i="22"/>
  <c r="H167" i="22"/>
  <c r="H209" i="22"/>
  <c r="R774" i="2"/>
  <c r="C776" i="22" s="1"/>
  <c r="P1012" i="5"/>
  <c r="R767" i="2"/>
  <c r="C769" i="22" s="1"/>
  <c r="R763" i="2"/>
  <c r="C765" i="22" s="1"/>
  <c r="R759" i="2"/>
  <c r="C761" i="22" s="1"/>
  <c r="R755" i="2"/>
  <c r="C757" i="22" s="1"/>
  <c r="R751" i="2"/>
  <c r="C753" i="22" s="1"/>
  <c r="R740" i="2"/>
  <c r="C742" i="22" s="1"/>
  <c r="R452" i="2"/>
  <c r="C454" i="22" s="1"/>
  <c r="R399" i="2"/>
  <c r="C401" i="22" s="1"/>
  <c r="G492" i="2"/>
  <c r="G780" i="2"/>
  <c r="G1101" i="2" s="1"/>
  <c r="P510" i="5"/>
  <c r="I512" i="22" s="1"/>
  <c r="H611" i="22"/>
  <c r="P137" i="5"/>
  <c r="I139" i="22" s="1"/>
  <c r="P105" i="5"/>
  <c r="I107" i="22" s="1"/>
  <c r="P101" i="5"/>
  <c r="I103" i="22" s="1"/>
  <c r="O333" i="3"/>
  <c r="D335" i="22" s="1"/>
  <c r="O241" i="3"/>
  <c r="D243" i="22" s="1"/>
  <c r="O239" i="3"/>
  <c r="D241" i="22" s="1"/>
  <c r="O237" i="3"/>
  <c r="D239" i="22" s="1"/>
  <c r="H421" i="22"/>
  <c r="E323" i="22"/>
  <c r="E1001" i="22"/>
  <c r="H792" i="22"/>
  <c r="E1088" i="22"/>
  <c r="E238" i="22"/>
  <c r="E291" i="22"/>
  <c r="E275" i="22"/>
  <c r="E41" i="22"/>
  <c r="E307" i="22"/>
  <c r="E262" i="22"/>
  <c r="E225" i="22"/>
  <c r="E233" i="22"/>
  <c r="H816" i="22"/>
  <c r="E79" i="22"/>
  <c r="E154" i="22"/>
  <c r="E120" i="22"/>
  <c r="E277" i="22"/>
  <c r="E118" i="22"/>
  <c r="E139" i="22"/>
  <c r="E1048" i="22"/>
  <c r="H805" i="22"/>
  <c r="E1059" i="22"/>
  <c r="E151" i="22"/>
  <c r="P344" i="5"/>
  <c r="I346" i="22" s="1"/>
  <c r="E201" i="22"/>
  <c r="E237" i="22"/>
  <c r="E269" i="22"/>
  <c r="E285" i="22"/>
  <c r="E301" i="22"/>
  <c r="E317" i="22"/>
  <c r="E334" i="22"/>
  <c r="E341" i="22"/>
  <c r="E335" i="22"/>
  <c r="E937" i="22"/>
  <c r="E949" i="22"/>
  <c r="E957" i="22"/>
  <c r="E977" i="22"/>
  <c r="E981" i="22"/>
  <c r="E866" i="22"/>
  <c r="E15" i="22"/>
  <c r="E37" i="22"/>
  <c r="H37" i="22"/>
  <c r="H39" i="22"/>
  <c r="H42" i="22"/>
  <c r="E54" i="22"/>
  <c r="E57" i="22"/>
  <c r="H11" i="22"/>
  <c r="H16" i="22"/>
  <c r="H22" i="22"/>
  <c r="H32" i="22"/>
  <c r="H38" i="22"/>
  <c r="H54" i="22"/>
  <c r="H57" i="22"/>
  <c r="H58" i="22"/>
  <c r="H59" i="22"/>
  <c r="H61" i="22"/>
  <c r="E1018" i="22"/>
  <c r="E1037" i="22"/>
  <c r="H801" i="22"/>
  <c r="H846" i="22"/>
  <c r="H105" i="22"/>
  <c r="H344" i="22"/>
  <c r="H762" i="22"/>
  <c r="P86" i="5"/>
  <c r="I88" i="22" s="1"/>
  <c r="O182" i="3"/>
  <c r="D184" i="22" s="1"/>
  <c r="P436" i="5"/>
  <c r="P430" i="5"/>
  <c r="T430" i="5" s="1"/>
  <c r="E465" i="22"/>
  <c r="L734" i="3"/>
  <c r="O734" i="3" s="1"/>
  <c r="D736" i="22" s="1"/>
  <c r="H992" i="22"/>
  <c r="H988" i="22"/>
  <c r="H882" i="22"/>
  <c r="P967" i="5"/>
  <c r="I969" i="22" s="1"/>
  <c r="H978" i="22"/>
  <c r="H399" i="22"/>
  <c r="H370" i="22"/>
  <c r="E487" i="22"/>
  <c r="F492" i="12"/>
  <c r="F492" i="17"/>
  <c r="L396" i="9"/>
  <c r="E398" i="22" s="1"/>
  <c r="J398" i="22" s="1"/>
  <c r="L398" i="22" s="1"/>
  <c r="M398" i="22" s="1"/>
  <c r="O411" i="3"/>
  <c r="D413" i="22" s="1"/>
  <c r="O397" i="3"/>
  <c r="D399" i="22" s="1"/>
  <c r="O371" i="3"/>
  <c r="D373" i="22" s="1"/>
  <c r="L657" i="9"/>
  <c r="L641" i="9"/>
  <c r="L624" i="9"/>
  <c r="P768" i="5"/>
  <c r="I770" i="22" s="1"/>
  <c r="P737" i="5"/>
  <c r="I739" i="22" s="1"/>
  <c r="P1007" i="5"/>
  <c r="I1009" i="22" s="1"/>
  <c r="P825" i="5"/>
  <c r="I827" i="22" s="1"/>
  <c r="P808" i="5"/>
  <c r="I810" i="22" s="1"/>
  <c r="H1000" i="22"/>
  <c r="J1000" i="22" s="1"/>
  <c r="L1000" i="22" s="1"/>
  <c r="M1000" i="22" s="1"/>
  <c r="H986" i="22"/>
  <c r="H981" i="22"/>
  <c r="H970" i="22"/>
  <c r="H969" i="22"/>
  <c r="N956" i="10"/>
  <c r="H884" i="22"/>
  <c r="M61" i="7"/>
  <c r="N61" i="7" s="1"/>
  <c r="Q61" i="7" s="1"/>
  <c r="G63" i="22" s="1"/>
  <c r="M17" i="7"/>
  <c r="N17" i="7" s="1"/>
  <c r="Q17" i="7" s="1"/>
  <c r="G19" i="22" s="1"/>
  <c r="H349" i="7"/>
  <c r="H1101" i="7" s="1"/>
  <c r="R921" i="12"/>
  <c r="M53" i="7"/>
  <c r="N53" i="7" s="1"/>
  <c r="Q53" i="7" s="1"/>
  <c r="G55" i="22" s="1"/>
  <c r="M49" i="7"/>
  <c r="N49" i="7" s="1"/>
  <c r="Q49" i="7" s="1"/>
  <c r="G51" i="22" s="1"/>
  <c r="E33" i="22"/>
  <c r="H851" i="22"/>
  <c r="H709" i="22"/>
  <c r="E21" i="22"/>
  <c r="R980" i="12"/>
  <c r="E982" i="22" s="1"/>
  <c r="P397" i="17"/>
  <c r="M11" i="7"/>
  <c r="N11" i="7" s="1"/>
  <c r="Q11" i="7" s="1"/>
  <c r="G13" i="22" s="1"/>
  <c r="R983" i="12"/>
  <c r="E985" i="22" s="1"/>
  <c r="P405" i="17"/>
  <c r="R648" i="12"/>
  <c r="E650" i="22" s="1"/>
  <c r="R645" i="12"/>
  <c r="R632" i="12"/>
  <c r="R629" i="12"/>
  <c r="R616" i="12"/>
  <c r="E618" i="22" s="1"/>
  <c r="J618" i="22" s="1"/>
  <c r="L618" i="22" s="1"/>
  <c r="M618" i="22" s="1"/>
  <c r="R613" i="12"/>
  <c r="R600" i="12"/>
  <c r="R597" i="12"/>
  <c r="E599" i="22" s="1"/>
  <c r="R584" i="12"/>
  <c r="E586" i="22" s="1"/>
  <c r="R581" i="12"/>
  <c r="R568" i="12"/>
  <c r="R565" i="12"/>
  <c r="R552" i="12"/>
  <c r="R549" i="12"/>
  <c r="R533" i="12"/>
  <c r="E535" i="22" s="1"/>
  <c r="J535" i="22" s="1"/>
  <c r="L535" i="22" s="1"/>
  <c r="M535" i="22" s="1"/>
  <c r="R517" i="12"/>
  <c r="R1052" i="12"/>
  <c r="R1049" i="12"/>
  <c r="R1045" i="12"/>
  <c r="E1047" i="22" s="1"/>
  <c r="R1083" i="12"/>
  <c r="R1080" i="12"/>
  <c r="E1082" i="22" s="1"/>
  <c r="E31" i="22"/>
  <c r="J31" i="22" s="1"/>
  <c r="L31" i="22" s="1"/>
  <c r="M31" i="22" s="1"/>
  <c r="E27" i="22"/>
  <c r="P22" i="17"/>
  <c r="E24" i="22" s="1"/>
  <c r="P345" i="17"/>
  <c r="E347" i="22" s="1"/>
  <c r="P313" i="17"/>
  <c r="E315" i="22" s="1"/>
  <c r="P274" i="17"/>
  <c r="P270" i="17"/>
  <c r="P238" i="17"/>
  <c r="E240" i="22" s="1"/>
  <c r="E194" i="22"/>
  <c r="P185" i="17"/>
  <c r="P359" i="17"/>
  <c r="P594" i="17"/>
  <c r="P546" i="17"/>
  <c r="P987" i="17"/>
  <c r="R657" i="12"/>
  <c r="R641" i="12"/>
  <c r="R631" i="12"/>
  <c r="R615" i="12"/>
  <c r="R609" i="12"/>
  <c r="R599" i="12"/>
  <c r="R593" i="12"/>
  <c r="R583" i="12"/>
  <c r="R577" i="12"/>
  <c r="R567" i="12"/>
  <c r="R561" i="12"/>
  <c r="R551" i="12"/>
  <c r="R545" i="12"/>
  <c r="R529" i="12"/>
  <c r="R834" i="12"/>
  <c r="E836" i="22" s="1"/>
  <c r="J836" i="22" s="1"/>
  <c r="L836" i="22" s="1"/>
  <c r="M836" i="22" s="1"/>
  <c r="R830" i="12"/>
  <c r="R826" i="12"/>
  <c r="E828" i="22" s="1"/>
  <c r="R821" i="12"/>
  <c r="E823" i="22" s="1"/>
  <c r="R818" i="12"/>
  <c r="E820" i="22" s="1"/>
  <c r="P153" i="17"/>
  <c r="E155" i="22" s="1"/>
  <c r="P412" i="17"/>
  <c r="E414" i="22" s="1"/>
  <c r="P402" i="17"/>
  <c r="P399" i="17"/>
  <c r="E401" i="22" s="1"/>
  <c r="J401" i="22" s="1"/>
  <c r="L401" i="22" s="1"/>
  <c r="M401" i="22" s="1"/>
  <c r="P394" i="17"/>
  <c r="P390" i="17"/>
  <c r="P386" i="17"/>
  <c r="P362" i="17"/>
  <c r="V362" i="17" s="1"/>
  <c r="R1098" i="12"/>
  <c r="P60" i="17"/>
  <c r="P48" i="17"/>
  <c r="P44" i="17"/>
  <c r="P28" i="17"/>
  <c r="P24" i="17"/>
  <c r="P20" i="17"/>
  <c r="P16" i="17"/>
  <c r="E11" i="22"/>
  <c r="P329" i="17"/>
  <c r="E331" i="22" s="1"/>
  <c r="P121" i="17"/>
  <c r="E123" i="22" s="1"/>
  <c r="P899" i="17"/>
  <c r="E901" i="22" s="1"/>
  <c r="Q479" i="7"/>
  <c r="G481" i="22" s="1"/>
  <c r="R44" i="12"/>
  <c r="R36" i="12"/>
  <c r="R53" i="12"/>
  <c r="E55" i="22" s="1"/>
  <c r="R45" i="12"/>
  <c r="R41" i="12"/>
  <c r="E43" i="22" s="1"/>
  <c r="R32" i="12"/>
  <c r="E34" i="22" s="1"/>
  <c r="R24" i="12"/>
  <c r="R80" i="12"/>
  <c r="R73" i="12"/>
  <c r="E75" i="22" s="1"/>
  <c r="R346" i="12"/>
  <c r="E348" i="22" s="1"/>
  <c r="R342" i="12"/>
  <c r="E344" i="22" s="1"/>
  <c r="R334" i="12"/>
  <c r="E336" i="22" s="1"/>
  <c r="R330" i="12"/>
  <c r="E332" i="22" s="1"/>
  <c r="R322" i="12"/>
  <c r="E324" i="22" s="1"/>
  <c r="R306" i="12"/>
  <c r="E308" i="22" s="1"/>
  <c r="R298" i="12"/>
  <c r="E300" i="22" s="1"/>
  <c r="R258" i="12"/>
  <c r="E260" i="22" s="1"/>
  <c r="R254" i="12"/>
  <c r="R218" i="12"/>
  <c r="E220" i="22" s="1"/>
  <c r="R202" i="12"/>
  <c r="E204" i="22" s="1"/>
  <c r="R194" i="12"/>
  <c r="E196" i="22" s="1"/>
  <c r="R178" i="12"/>
  <c r="E180" i="22" s="1"/>
  <c r="R166" i="12"/>
  <c r="E168" i="22" s="1"/>
  <c r="R158" i="12"/>
  <c r="E160" i="22" s="1"/>
  <c r="R154" i="12"/>
  <c r="E156" i="22" s="1"/>
  <c r="R150" i="12"/>
  <c r="R146" i="12"/>
  <c r="R142" i="12"/>
  <c r="E144" i="22" s="1"/>
  <c r="R134" i="12"/>
  <c r="E136" i="22" s="1"/>
  <c r="R130" i="12"/>
  <c r="R126" i="12"/>
  <c r="E128" i="22" s="1"/>
  <c r="R114" i="12"/>
  <c r="E116" i="22" s="1"/>
  <c r="R106" i="12"/>
  <c r="E108" i="22" s="1"/>
  <c r="R102" i="12"/>
  <c r="R98" i="12"/>
  <c r="E100" i="22" s="1"/>
  <c r="R94" i="12"/>
  <c r="E96" i="22" s="1"/>
  <c r="R90" i="12"/>
  <c r="E92" i="22" s="1"/>
  <c r="R331" i="12"/>
  <c r="E333" i="22" s="1"/>
  <c r="R318" i="12"/>
  <c r="E320" i="22" s="1"/>
  <c r="J320" i="22" s="1"/>
  <c r="L320" i="22" s="1"/>
  <c r="M320" i="22" s="1"/>
  <c r="R287" i="12"/>
  <c r="E289" i="22" s="1"/>
  <c r="R270" i="12"/>
  <c r="E272" i="22" s="1"/>
  <c r="R219" i="12"/>
  <c r="E221" i="22" s="1"/>
  <c r="R216" i="12"/>
  <c r="E218" i="22" s="1"/>
  <c r="R203" i="12"/>
  <c r="E205" i="22" s="1"/>
  <c r="R159" i="12"/>
  <c r="E161" i="22" s="1"/>
  <c r="R156" i="12"/>
  <c r="E158" i="22" s="1"/>
  <c r="R124" i="12"/>
  <c r="E126" i="22" s="1"/>
  <c r="R120" i="12"/>
  <c r="E122" i="22" s="1"/>
  <c r="R108" i="12"/>
  <c r="E110" i="22" s="1"/>
  <c r="R104" i="12"/>
  <c r="E106" i="22" s="1"/>
  <c r="R445" i="12"/>
  <c r="AA445" i="12" s="1"/>
  <c r="R442" i="12"/>
  <c r="R438" i="12"/>
  <c r="R434" i="12"/>
  <c r="R430" i="12"/>
  <c r="E432" i="22" s="1"/>
  <c r="R401" i="12"/>
  <c r="R397" i="12"/>
  <c r="R658" i="12"/>
  <c r="R655" i="12"/>
  <c r="R652" i="12"/>
  <c r="R642" i="12"/>
  <c r="R639" i="12"/>
  <c r="R636" i="12"/>
  <c r="E638" i="22" s="1"/>
  <c r="R626" i="12"/>
  <c r="R623" i="12"/>
  <c r="R620" i="12"/>
  <c r="R610" i="12"/>
  <c r="R607" i="12"/>
  <c r="R604" i="12"/>
  <c r="E606" i="22" s="1"/>
  <c r="R594" i="12"/>
  <c r="R591" i="12"/>
  <c r="R588" i="12"/>
  <c r="R578" i="12"/>
  <c r="R575" i="12"/>
  <c r="R572" i="12"/>
  <c r="E574" i="22" s="1"/>
  <c r="R562" i="12"/>
  <c r="R559" i="12"/>
  <c r="R556" i="12"/>
  <c r="R546" i="12"/>
  <c r="E548" i="22" s="1"/>
  <c r="R543" i="12"/>
  <c r="R540" i="12"/>
  <c r="E542" i="22" s="1"/>
  <c r="R537" i="12"/>
  <c r="R527" i="12"/>
  <c r="R524" i="12"/>
  <c r="R521" i="12"/>
  <c r="R511" i="12"/>
  <c r="R508" i="12"/>
  <c r="R771" i="12"/>
  <c r="R767" i="12"/>
  <c r="R763" i="12"/>
  <c r="R743" i="12"/>
  <c r="R735" i="12"/>
  <c r="R731" i="12"/>
  <c r="R719" i="12"/>
  <c r="R711" i="12"/>
  <c r="R683" i="12"/>
  <c r="R777" i="12"/>
  <c r="R765" i="12"/>
  <c r="R761" i="12"/>
  <c r="R749" i="12"/>
  <c r="R745" i="12"/>
  <c r="R733" i="12"/>
  <c r="R729" i="12"/>
  <c r="R717" i="12"/>
  <c r="R713" i="12"/>
  <c r="R701" i="12"/>
  <c r="R697" i="12"/>
  <c r="R685" i="12"/>
  <c r="R987" i="12"/>
  <c r="E989" i="22" s="1"/>
  <c r="R970" i="12"/>
  <c r="E972" i="22" s="1"/>
  <c r="R966" i="12"/>
  <c r="E968" i="22" s="1"/>
  <c r="R962" i="12"/>
  <c r="E964" i="22" s="1"/>
  <c r="R958" i="12"/>
  <c r="R954" i="12"/>
  <c r="E956" i="22" s="1"/>
  <c r="R907" i="12"/>
  <c r="R903" i="12"/>
  <c r="R891" i="12"/>
  <c r="R888" i="12"/>
  <c r="E890" i="22" s="1"/>
  <c r="R885" i="12"/>
  <c r="R804" i="12"/>
  <c r="R800" i="12"/>
  <c r="P650" i="17"/>
  <c r="P570" i="17"/>
  <c r="P656" i="17"/>
  <c r="P653" i="17"/>
  <c r="P629" i="17"/>
  <c r="P626" i="17"/>
  <c r="E628" i="22" s="1"/>
  <c r="P617" i="17"/>
  <c r="P605" i="17"/>
  <c r="P602" i="17"/>
  <c r="P592" i="17"/>
  <c r="P589" i="17"/>
  <c r="P565" i="17"/>
  <c r="P562" i="17"/>
  <c r="P553" i="17"/>
  <c r="P541" i="17"/>
  <c r="P538" i="17"/>
  <c r="P528" i="17"/>
  <c r="P525" i="17"/>
  <c r="P862" i="17"/>
  <c r="E864" i="22" s="1"/>
  <c r="P827" i="17"/>
  <c r="Q415" i="7"/>
  <c r="G417" i="22" s="1"/>
  <c r="P382" i="17"/>
  <c r="E384" i="22" s="1"/>
  <c r="J384" i="22" s="1"/>
  <c r="L384" i="22" s="1"/>
  <c r="M384" i="22" s="1"/>
  <c r="P378" i="17"/>
  <c r="P374" i="17"/>
  <c r="P370" i="17"/>
  <c r="P366" i="17"/>
  <c r="U366" i="17" s="1"/>
  <c r="P667" i="17"/>
  <c r="P511" i="17"/>
  <c r="P503" i="17"/>
  <c r="P499" i="17"/>
  <c r="E501" i="22" s="1"/>
  <c r="P641" i="17"/>
  <c r="P613" i="17"/>
  <c r="P601" i="17"/>
  <c r="P577" i="17"/>
  <c r="P561" i="17"/>
  <c r="E554" i="22"/>
  <c r="P549" i="17"/>
  <c r="P537" i="17"/>
  <c r="P771" i="17"/>
  <c r="P715" i="17"/>
  <c r="P697" i="17"/>
  <c r="P1009" i="17"/>
  <c r="P1006" i="17"/>
  <c r="P1003" i="17"/>
  <c r="E1005" i="22" s="1"/>
  <c r="P1000" i="17"/>
  <c r="P996" i="17"/>
  <c r="P993" i="17"/>
  <c r="P990" i="17"/>
  <c r="E992" i="22" s="1"/>
  <c r="J992" i="22" s="1"/>
  <c r="L992" i="22" s="1"/>
  <c r="M992" i="22" s="1"/>
  <c r="P939" i="17"/>
  <c r="P830" i="17"/>
  <c r="N438" i="10"/>
  <c r="N579" i="10"/>
  <c r="H581" i="22" s="1"/>
  <c r="N657" i="10"/>
  <c r="H659" i="22" s="1"/>
  <c r="P657" i="17"/>
  <c r="P645" i="17"/>
  <c r="P642" i="17"/>
  <c r="P633" i="17"/>
  <c r="P609" i="17"/>
  <c r="P593" i="17"/>
  <c r="P581" i="17"/>
  <c r="P578" i="17"/>
  <c r="P569" i="17"/>
  <c r="P545" i="17"/>
  <c r="P529" i="17"/>
  <c r="P517" i="17"/>
  <c r="P1056" i="17"/>
  <c r="Q447" i="7"/>
  <c r="G449" i="22" s="1"/>
  <c r="N667" i="10"/>
  <c r="C349" i="13"/>
  <c r="C1101" i="13" s="1"/>
  <c r="F344" i="13"/>
  <c r="G344" i="13" s="1"/>
  <c r="I344" i="13" s="1"/>
  <c r="M472" i="7"/>
  <c r="N472" i="7" s="1"/>
  <c r="Q472" i="7" s="1"/>
  <c r="G474" i="22" s="1"/>
  <c r="M460" i="7"/>
  <c r="N460" i="7" s="1"/>
  <c r="Q460" i="7" s="1"/>
  <c r="G462" i="22" s="1"/>
  <c r="M440" i="7"/>
  <c r="N440" i="7" s="1"/>
  <c r="Q440" i="7" s="1"/>
  <c r="G442" i="22" s="1"/>
  <c r="M428" i="7"/>
  <c r="N428" i="7" s="1"/>
  <c r="Q428" i="7" s="1"/>
  <c r="G430" i="22" s="1"/>
  <c r="M408" i="7"/>
  <c r="N408" i="7" s="1"/>
  <c r="Q408" i="7" s="1"/>
  <c r="G410" i="22" s="1"/>
  <c r="M396" i="7"/>
  <c r="N396" i="7" s="1"/>
  <c r="Q396" i="7" s="1"/>
  <c r="G398" i="22" s="1"/>
  <c r="M372" i="7"/>
  <c r="N372" i="7" s="1"/>
  <c r="Q372" i="7" s="1"/>
  <c r="G374" i="22" s="1"/>
  <c r="R823" i="12"/>
  <c r="E825" i="22" s="1"/>
  <c r="J825" i="22" s="1"/>
  <c r="L825" i="22" s="1"/>
  <c r="M825" i="22" s="1"/>
  <c r="M480" i="7"/>
  <c r="N480" i="7" s="1"/>
  <c r="Q480" i="7" s="1"/>
  <c r="G482" i="22" s="1"/>
  <c r="M468" i="7"/>
  <c r="N468" i="7" s="1"/>
  <c r="Q468" i="7" s="1"/>
  <c r="G470" i="22" s="1"/>
  <c r="M448" i="7"/>
  <c r="N448" i="7" s="1"/>
  <c r="Q448" i="7" s="1"/>
  <c r="G450" i="22" s="1"/>
  <c r="M436" i="7"/>
  <c r="N436" i="7" s="1"/>
  <c r="Q436" i="7" s="1"/>
  <c r="G438" i="22" s="1"/>
  <c r="M416" i="7"/>
  <c r="N416" i="7" s="1"/>
  <c r="Q416" i="7" s="1"/>
  <c r="G418" i="22" s="1"/>
  <c r="M404" i="7"/>
  <c r="N404" i="7" s="1"/>
  <c r="Q404" i="7" s="1"/>
  <c r="G406" i="22" s="1"/>
  <c r="M392" i="7"/>
  <c r="N392" i="7" s="1"/>
  <c r="Q392" i="7" s="1"/>
  <c r="G394" i="22" s="1"/>
  <c r="M380" i="7"/>
  <c r="N380" i="7" s="1"/>
  <c r="Q380" i="7" s="1"/>
  <c r="G382" i="22" s="1"/>
  <c r="M368" i="7"/>
  <c r="N368" i="7" s="1"/>
  <c r="Q368" i="7" s="1"/>
  <c r="G370" i="22" s="1"/>
  <c r="E1101" i="3"/>
  <c r="N824" i="10"/>
  <c r="H826" i="22" s="1"/>
  <c r="P945" i="17"/>
  <c r="P942" i="17"/>
  <c r="P905" i="17"/>
  <c r="E907" i="22" s="1"/>
  <c r="P902" i="17"/>
  <c r="P877" i="17"/>
  <c r="E879" i="22" s="1"/>
  <c r="P874" i="17"/>
  <c r="P871" i="17"/>
  <c r="P868" i="17"/>
  <c r="E870" i="22" s="1"/>
  <c r="P865" i="17"/>
  <c r="E867" i="22" s="1"/>
  <c r="J867" i="22" s="1"/>
  <c r="L867" i="22" s="1"/>
  <c r="M867" i="22" s="1"/>
  <c r="P836" i="17"/>
  <c r="P833" i="17"/>
  <c r="P788" i="17"/>
  <c r="P1059" i="17"/>
  <c r="P1024" i="17"/>
  <c r="M488" i="7"/>
  <c r="N488" i="7" s="1"/>
  <c r="Q488" i="7" s="1"/>
  <c r="G490" i="22" s="1"/>
  <c r="Q485" i="7"/>
  <c r="G487" i="22" s="1"/>
  <c r="Q482" i="7"/>
  <c r="G484" i="22" s="1"/>
  <c r="M476" i="7"/>
  <c r="N476" i="7" s="1"/>
  <c r="Q476" i="7" s="1"/>
  <c r="G478" i="22" s="1"/>
  <c r="M456" i="7"/>
  <c r="N456" i="7" s="1"/>
  <c r="Q456" i="7" s="1"/>
  <c r="G458" i="22" s="1"/>
  <c r="Q453" i="7"/>
  <c r="G455" i="22" s="1"/>
  <c r="Q450" i="7"/>
  <c r="G452" i="22" s="1"/>
  <c r="M444" i="7"/>
  <c r="N444" i="7" s="1"/>
  <c r="Q444" i="7" s="1"/>
  <c r="G446" i="22" s="1"/>
  <c r="M424" i="7"/>
  <c r="N424" i="7" s="1"/>
  <c r="Q424" i="7" s="1"/>
  <c r="G426" i="22" s="1"/>
  <c r="Q421" i="7"/>
  <c r="G423" i="22" s="1"/>
  <c r="Q418" i="7"/>
  <c r="G420" i="22" s="1"/>
  <c r="M412" i="7"/>
  <c r="N412" i="7" s="1"/>
  <c r="Q412" i="7" s="1"/>
  <c r="G414" i="22" s="1"/>
  <c r="M388" i="7"/>
  <c r="N388" i="7" s="1"/>
  <c r="Q388" i="7" s="1"/>
  <c r="G390" i="22" s="1"/>
  <c r="Q385" i="7"/>
  <c r="G387" i="22" s="1"/>
  <c r="M352" i="7"/>
  <c r="N352" i="7" s="1"/>
  <c r="Q352" i="7" s="1"/>
  <c r="G354" i="22" s="1"/>
  <c r="E1101" i="14"/>
  <c r="C1101" i="12"/>
  <c r="I1101" i="17"/>
  <c r="D1101" i="17"/>
  <c r="P1090" i="17"/>
  <c r="P1085" i="17"/>
  <c r="L65" i="2"/>
  <c r="L668" i="2"/>
  <c r="D1101" i="2"/>
  <c r="L493" i="9"/>
  <c r="N441" i="10"/>
  <c r="N432" i="10"/>
  <c r="V432" i="10" s="1"/>
  <c r="N413" i="10"/>
  <c r="N358" i="10"/>
  <c r="N665" i="10"/>
  <c r="N661" i="10"/>
  <c r="N654" i="10"/>
  <c r="H656" i="22" s="1"/>
  <c r="N651" i="10"/>
  <c r="H653" i="22" s="1"/>
  <c r="N629" i="10"/>
  <c r="H631" i="22" s="1"/>
  <c r="N597" i="10"/>
  <c r="H599" i="22" s="1"/>
  <c r="N586" i="10"/>
  <c r="H588" i="22" s="1"/>
  <c r="N582" i="10"/>
  <c r="H584" i="22" s="1"/>
  <c r="N549" i="10"/>
  <c r="H551" i="22" s="1"/>
  <c r="N546" i="10"/>
  <c r="H548" i="22" s="1"/>
  <c r="N533" i="10"/>
  <c r="H535" i="22" s="1"/>
  <c r="N530" i="10"/>
  <c r="H532" i="22" s="1"/>
  <c r="N517" i="10"/>
  <c r="H519" i="22" s="1"/>
  <c r="N514" i="10"/>
  <c r="H516" i="22" s="1"/>
  <c r="J516" i="22" s="1"/>
  <c r="L516" i="22" s="1"/>
  <c r="M516" i="22" s="1"/>
  <c r="N501" i="10"/>
  <c r="H503" i="22" s="1"/>
  <c r="N777" i="10"/>
  <c r="N773" i="10"/>
  <c r="N754" i="10"/>
  <c r="N1104" i="22"/>
  <c r="F84" i="22"/>
  <c r="F1062" i="22"/>
  <c r="R782" i="22"/>
  <c r="J167" i="22"/>
  <c r="L167" i="22" s="1"/>
  <c r="M167" i="22" s="1"/>
  <c r="F670" i="22"/>
  <c r="J796" i="22"/>
  <c r="L796" i="22" s="1"/>
  <c r="M796" i="22" s="1"/>
  <c r="J299" i="22"/>
  <c r="L299" i="22" s="1"/>
  <c r="M299" i="22" s="1"/>
  <c r="F67" i="22"/>
  <c r="J981" i="22"/>
  <c r="L981" i="22" s="1"/>
  <c r="M981" i="22" s="1"/>
  <c r="J214" i="22"/>
  <c r="L214" i="22" s="1"/>
  <c r="M214" i="22" s="1"/>
  <c r="P362" i="9"/>
  <c r="Q362" i="9"/>
  <c r="Q388" i="9"/>
  <c r="P388" i="9"/>
  <c r="Q424" i="9"/>
  <c r="P424" i="9"/>
  <c r="Q448" i="9"/>
  <c r="P448" i="9"/>
  <c r="E450" i="22"/>
  <c r="Q474" i="9"/>
  <c r="E476" i="22"/>
  <c r="J476" i="22" s="1"/>
  <c r="L476" i="22" s="1"/>
  <c r="M476" i="22" s="1"/>
  <c r="P474" i="9"/>
  <c r="P399" i="9"/>
  <c r="Q399" i="9"/>
  <c r="Q427" i="9"/>
  <c r="E429" i="22"/>
  <c r="P427" i="9"/>
  <c r="P365" i="9"/>
  <c r="E367" i="22"/>
  <c r="Q365" i="9"/>
  <c r="E441" i="22"/>
  <c r="Q439" i="9"/>
  <c r="P439" i="9"/>
  <c r="Q351" i="9"/>
  <c r="P351" i="9"/>
  <c r="Q360" i="9"/>
  <c r="P360" i="9"/>
  <c r="P368" i="9"/>
  <c r="Q368" i="9"/>
  <c r="Q376" i="9"/>
  <c r="P376" i="9"/>
  <c r="Q386" i="9"/>
  <c r="P386" i="9"/>
  <c r="P394" i="9"/>
  <c r="Q394" i="9"/>
  <c r="P404" i="9"/>
  <c r="Q404" i="9"/>
  <c r="P412" i="9"/>
  <c r="Q412" i="9"/>
  <c r="Q422" i="9"/>
  <c r="E424" i="22"/>
  <c r="P422" i="9"/>
  <c r="P430" i="9"/>
  <c r="Q430" i="9"/>
  <c r="P438" i="9"/>
  <c r="Q438" i="9"/>
  <c r="E448" i="22"/>
  <c r="J448" i="22" s="1"/>
  <c r="L448" i="22" s="1"/>
  <c r="M448" i="22" s="1"/>
  <c r="P446" i="9"/>
  <c r="Q446" i="9"/>
  <c r="P454" i="9"/>
  <c r="Q454" i="9"/>
  <c r="E466" i="22"/>
  <c r="P464" i="9"/>
  <c r="Q464" i="9"/>
  <c r="P472" i="9"/>
  <c r="Q472" i="9"/>
  <c r="E482" i="22"/>
  <c r="P480" i="9"/>
  <c r="Q480" i="9"/>
  <c r="Q488" i="9"/>
  <c r="P488" i="9"/>
  <c r="Q381" i="9"/>
  <c r="P381" i="9"/>
  <c r="Q389" i="9"/>
  <c r="E391" i="22"/>
  <c r="P389" i="9"/>
  <c r="P397" i="9"/>
  <c r="Q397" i="9"/>
  <c r="Q405" i="9"/>
  <c r="P405" i="9"/>
  <c r="Q417" i="9"/>
  <c r="P417" i="9"/>
  <c r="Q425" i="9"/>
  <c r="P425" i="9"/>
  <c r="Q361" i="9"/>
  <c r="P361" i="9"/>
  <c r="Q377" i="9"/>
  <c r="P377" i="9"/>
  <c r="P435" i="9"/>
  <c r="Q435" i="9"/>
  <c r="Q483" i="9"/>
  <c r="P483" i="9"/>
  <c r="E485" i="22"/>
  <c r="I472" i="22"/>
  <c r="U470" i="5"/>
  <c r="T470" i="5"/>
  <c r="T460" i="5"/>
  <c r="I462" i="22"/>
  <c r="U460" i="5"/>
  <c r="T436" i="5"/>
  <c r="I438" i="22"/>
  <c r="U436" i="5"/>
  <c r="U430" i="5"/>
  <c r="U420" i="5"/>
  <c r="I422" i="22"/>
  <c r="T420" i="5"/>
  <c r="I492" i="8"/>
  <c r="L351" i="8"/>
  <c r="U486" i="17"/>
  <c r="V486" i="17"/>
  <c r="E488" i="22"/>
  <c r="Q463" i="9"/>
  <c r="P463" i="9"/>
  <c r="E464" i="22"/>
  <c r="J464" i="22" s="1"/>
  <c r="L464" i="22" s="1"/>
  <c r="M464" i="22" s="1"/>
  <c r="AB462" i="12"/>
  <c r="AA462" i="12"/>
  <c r="AA461" i="12"/>
  <c r="AB461" i="12"/>
  <c r="E460" i="22"/>
  <c r="J460" i="22" s="1"/>
  <c r="L460" i="22" s="1"/>
  <c r="M460" i="22" s="1"/>
  <c r="AA458" i="12"/>
  <c r="AB458" i="12"/>
  <c r="V455" i="17"/>
  <c r="U455" i="17"/>
  <c r="E428" i="22"/>
  <c r="P396" i="9"/>
  <c r="Q396" i="9"/>
  <c r="E383" i="22"/>
  <c r="J383" i="22" s="1"/>
  <c r="L383" i="22" s="1"/>
  <c r="M383" i="22" s="1"/>
  <c r="H1009" i="22"/>
  <c r="J1009" i="22" s="1"/>
  <c r="L1009" i="22" s="1"/>
  <c r="M1009" i="22" s="1"/>
  <c r="AB445" i="12"/>
  <c r="AA442" i="12"/>
  <c r="E444" i="22"/>
  <c r="AB442" i="12"/>
  <c r="AB438" i="12"/>
  <c r="E440" i="22"/>
  <c r="AA438" i="12"/>
  <c r="AB434" i="12"/>
  <c r="AA434" i="12"/>
  <c r="E436" i="22"/>
  <c r="AB430" i="12"/>
  <c r="E403" i="22"/>
  <c r="J403" i="22" s="1"/>
  <c r="L403" i="22" s="1"/>
  <c r="M403" i="22" s="1"/>
  <c r="AA401" i="12"/>
  <c r="AB401" i="12"/>
  <c r="E399" i="22"/>
  <c r="J399" i="22" s="1"/>
  <c r="L399" i="22" s="1"/>
  <c r="M399" i="22" s="1"/>
  <c r="AA397" i="12"/>
  <c r="AB397" i="12"/>
  <c r="V412" i="17"/>
  <c r="U412" i="17"/>
  <c r="V405" i="17"/>
  <c r="U405" i="17"/>
  <c r="E407" i="22"/>
  <c r="U402" i="17"/>
  <c r="V402" i="17"/>
  <c r="E404" i="22"/>
  <c r="U399" i="17"/>
  <c r="U397" i="17"/>
  <c r="V397" i="17"/>
  <c r="U394" i="17"/>
  <c r="V394" i="17"/>
  <c r="E396" i="22"/>
  <c r="V390" i="17"/>
  <c r="E392" i="22"/>
  <c r="J392" i="22" s="1"/>
  <c r="L392" i="22" s="1"/>
  <c r="M392" i="22" s="1"/>
  <c r="U390" i="17"/>
  <c r="V386" i="17"/>
  <c r="E388" i="22"/>
  <c r="U386" i="17"/>
  <c r="U378" i="17"/>
  <c r="V378" i="17"/>
  <c r="E380" i="22"/>
  <c r="E376" i="22"/>
  <c r="V374" i="17"/>
  <c r="U374" i="17"/>
  <c r="U370" i="17"/>
  <c r="E372" i="22"/>
  <c r="V370" i="17"/>
  <c r="U362" i="17"/>
  <c r="V359" i="17"/>
  <c r="E361" i="22"/>
  <c r="U359" i="17"/>
  <c r="P691" i="17"/>
  <c r="V441" i="10"/>
  <c r="H443" i="22"/>
  <c r="U441" i="10"/>
  <c r="U438" i="10"/>
  <c r="V438" i="10"/>
  <c r="H440" i="22"/>
  <c r="H415" i="22"/>
  <c r="U413" i="10"/>
  <c r="V413" i="10"/>
  <c r="U358" i="10"/>
  <c r="H360" i="22"/>
  <c r="V358" i="10"/>
  <c r="Q370" i="9"/>
  <c r="P370" i="9"/>
  <c r="P406" i="9"/>
  <c r="Q406" i="9"/>
  <c r="E408" i="22"/>
  <c r="J408" i="22" s="1"/>
  <c r="L408" i="22" s="1"/>
  <c r="M408" i="22" s="1"/>
  <c r="Q432" i="9"/>
  <c r="P432" i="9"/>
  <c r="E434" i="22"/>
  <c r="P458" i="9"/>
  <c r="Q458" i="9"/>
  <c r="Q482" i="9"/>
  <c r="P482" i="9"/>
  <c r="E484" i="22"/>
  <c r="E393" i="22"/>
  <c r="Q391" i="9"/>
  <c r="P391" i="9"/>
  <c r="E409" i="22"/>
  <c r="Q407" i="9"/>
  <c r="P407" i="9"/>
  <c r="Q402" i="9"/>
  <c r="P402" i="9"/>
  <c r="P356" i="9"/>
  <c r="Q356" i="9"/>
  <c r="E358" i="22"/>
  <c r="Q364" i="9"/>
  <c r="P364" i="9"/>
  <c r="Q372" i="9"/>
  <c r="E374" i="22"/>
  <c r="P372" i="9"/>
  <c r="P382" i="9"/>
  <c r="Q382" i="9"/>
  <c r="Q390" i="9"/>
  <c r="P390" i="9"/>
  <c r="E400" i="22"/>
  <c r="Q398" i="9"/>
  <c r="P398" i="9"/>
  <c r="P408" i="9"/>
  <c r="Q408" i="9"/>
  <c r="E418" i="22"/>
  <c r="P416" i="9"/>
  <c r="Q416" i="9"/>
  <c r="P426" i="9"/>
  <c r="Q426" i="9"/>
  <c r="Q434" i="9"/>
  <c r="P434" i="9"/>
  <c r="Q442" i="9"/>
  <c r="P442" i="9"/>
  <c r="P450" i="9"/>
  <c r="Q450" i="9"/>
  <c r="E452" i="22"/>
  <c r="Q460" i="9"/>
  <c r="P460" i="9"/>
  <c r="Q468" i="9"/>
  <c r="P468" i="9"/>
  <c r="P476" i="9"/>
  <c r="Q476" i="9"/>
  <c r="P484" i="9"/>
  <c r="Q484" i="9"/>
  <c r="M351" i="18"/>
  <c r="I492" i="18"/>
  <c r="M492" i="18" s="1"/>
  <c r="P385" i="9"/>
  <c r="Q385" i="9"/>
  <c r="P393" i="9"/>
  <c r="Q393" i="9"/>
  <c r="Q401" i="9"/>
  <c r="P401" i="9"/>
  <c r="E413" i="22"/>
  <c r="P411" i="9"/>
  <c r="Q411" i="9"/>
  <c r="E423" i="22"/>
  <c r="P421" i="9"/>
  <c r="Q421" i="9"/>
  <c r="Q441" i="9"/>
  <c r="P441" i="9"/>
  <c r="Q353" i="9"/>
  <c r="P353" i="9"/>
  <c r="P369" i="9"/>
  <c r="Q369" i="9"/>
  <c r="Q409" i="9"/>
  <c r="P409" i="9"/>
  <c r="Q467" i="9"/>
  <c r="P467" i="9"/>
  <c r="E109" i="22"/>
  <c r="Q352" i="9"/>
  <c r="P352" i="9"/>
  <c r="E354" i="22"/>
  <c r="P354" i="9"/>
  <c r="Q354" i="9"/>
  <c r="P378" i="9"/>
  <c r="Q378" i="9"/>
  <c r="E416" i="22"/>
  <c r="J416" i="22" s="1"/>
  <c r="L416" i="22" s="1"/>
  <c r="M416" i="22" s="1"/>
  <c r="Q414" i="9"/>
  <c r="P414" i="9"/>
  <c r="P440" i="9"/>
  <c r="Q440" i="9"/>
  <c r="P466" i="9"/>
  <c r="Q466" i="9"/>
  <c r="E468" i="22"/>
  <c r="Q490" i="9"/>
  <c r="E492" i="22"/>
  <c r="P490" i="9"/>
  <c r="Q383" i="9"/>
  <c r="P383" i="9"/>
  <c r="E385" i="22"/>
  <c r="P419" i="9"/>
  <c r="Q419" i="9"/>
  <c r="P487" i="9"/>
  <c r="Q487" i="9"/>
  <c r="E489" i="22"/>
  <c r="E1071" i="22"/>
  <c r="E360" i="22"/>
  <c r="P358" i="9"/>
  <c r="Q358" i="9"/>
  <c r="P366" i="9"/>
  <c r="Q366" i="9"/>
  <c r="Q374" i="9"/>
  <c r="P374" i="9"/>
  <c r="Q384" i="9"/>
  <c r="E386" i="22"/>
  <c r="P384" i="9"/>
  <c r="Q392" i="9"/>
  <c r="P392" i="9"/>
  <c r="Q400" i="9"/>
  <c r="P400" i="9"/>
  <c r="E402" i="22"/>
  <c r="P410" i="9"/>
  <c r="E412" i="22"/>
  <c r="Q410" i="9"/>
  <c r="Q418" i="9"/>
  <c r="E420" i="22"/>
  <c r="P418" i="9"/>
  <c r="P428" i="9"/>
  <c r="Q428" i="9"/>
  <c r="P436" i="9"/>
  <c r="Q436" i="9"/>
  <c r="P444" i="9"/>
  <c r="Q444" i="9"/>
  <c r="P452" i="9"/>
  <c r="Q452" i="9"/>
  <c r="Q462" i="9"/>
  <c r="P462" i="9"/>
  <c r="P470" i="9"/>
  <c r="Q470" i="9"/>
  <c r="E472" i="22"/>
  <c r="E480" i="22"/>
  <c r="P478" i="9"/>
  <c r="Q478" i="9"/>
  <c r="P486" i="9"/>
  <c r="Q486" i="9"/>
  <c r="T351" i="5"/>
  <c r="U351" i="5"/>
  <c r="I353" i="22"/>
  <c r="E421" i="22"/>
  <c r="Q379" i="9"/>
  <c r="P379" i="9"/>
  <c r="E381" i="22"/>
  <c r="Q387" i="9"/>
  <c r="P387" i="9"/>
  <c r="P395" i="9"/>
  <c r="E397" i="22"/>
  <c r="Q395" i="9"/>
  <c r="P403" i="9"/>
  <c r="Q403" i="9"/>
  <c r="P415" i="9"/>
  <c r="Q415" i="9"/>
  <c r="E417" i="22"/>
  <c r="E425" i="22"/>
  <c r="J425" i="22" s="1"/>
  <c r="L425" i="22" s="1"/>
  <c r="M425" i="22" s="1"/>
  <c r="P423" i="9"/>
  <c r="Q423" i="9"/>
  <c r="P443" i="9"/>
  <c r="Q443" i="9"/>
  <c r="E445" i="22"/>
  <c r="E359" i="22"/>
  <c r="Q357" i="9"/>
  <c r="P357" i="9"/>
  <c r="P373" i="9"/>
  <c r="Q373" i="9"/>
  <c r="E375" i="22"/>
  <c r="P431" i="9"/>
  <c r="Q431" i="9"/>
  <c r="E433" i="22"/>
  <c r="E481" i="22"/>
  <c r="Q479" i="9"/>
  <c r="P479" i="9"/>
  <c r="E40" i="22"/>
  <c r="E197" i="22"/>
  <c r="H1004" i="22"/>
  <c r="J1004" i="22" s="1"/>
  <c r="L1004" i="22" s="1"/>
  <c r="M1004" i="22" s="1"/>
  <c r="J248" i="22"/>
  <c r="L248" i="22" s="1"/>
  <c r="M248" i="22" s="1"/>
  <c r="J986" i="22"/>
  <c r="L986" i="22" s="1"/>
  <c r="M986" i="22" s="1"/>
  <c r="J63" i="22"/>
  <c r="L63" i="22" s="1"/>
  <c r="M63" i="22" s="1"/>
  <c r="L1099" i="9"/>
  <c r="E88" i="22"/>
  <c r="H739" i="22"/>
  <c r="H1072" i="22"/>
  <c r="H185" i="22"/>
  <c r="J185" i="22" s="1"/>
  <c r="L185" i="22" s="1"/>
  <c r="M185" i="22" s="1"/>
  <c r="H220" i="22"/>
  <c r="K780" i="2"/>
  <c r="K65" i="2"/>
  <c r="K492" i="2"/>
  <c r="K668" i="2"/>
  <c r="K1099" i="2"/>
  <c r="K785" i="2"/>
  <c r="J1011" i="2"/>
  <c r="J1101" i="2" s="1"/>
  <c r="G69" i="11"/>
  <c r="H69" i="11" s="1"/>
  <c r="I69" i="11" s="1"/>
  <c r="L69" i="11" s="1"/>
  <c r="F82" i="11"/>
  <c r="G1075" i="13"/>
  <c r="I1075" i="13" s="1"/>
  <c r="F1099" i="13"/>
  <c r="G1099" i="13" s="1"/>
  <c r="I1099" i="13" s="1"/>
  <c r="G1014" i="6"/>
  <c r="H1014" i="6" s="1"/>
  <c r="I1014" i="6" s="1"/>
  <c r="L1014" i="6" s="1"/>
  <c r="H1016" i="22" s="1"/>
  <c r="F1060" i="6"/>
  <c r="G67" i="8"/>
  <c r="F82" i="8"/>
  <c r="G511" i="8"/>
  <c r="H511" i="8" s="1"/>
  <c r="I511" i="8" s="1"/>
  <c r="L511" i="8" s="1"/>
  <c r="H513" i="22" s="1"/>
  <c r="F668" i="8"/>
  <c r="G1013" i="8"/>
  <c r="F1060" i="8"/>
  <c r="K507" i="5"/>
  <c r="L507" i="5" s="1"/>
  <c r="J668" i="5"/>
  <c r="G498" i="11"/>
  <c r="H498" i="11" s="1"/>
  <c r="I498" i="11" s="1"/>
  <c r="L498" i="11" s="1"/>
  <c r="F668" i="11"/>
  <c r="H743" i="22"/>
  <c r="L75" i="3"/>
  <c r="O75" i="3" s="1"/>
  <c r="D77" i="22" s="1"/>
  <c r="M332" i="5"/>
  <c r="P332" i="5" s="1"/>
  <c r="I334" i="22" s="1"/>
  <c r="M204" i="5"/>
  <c r="P204" i="5" s="1"/>
  <c r="I206" i="22" s="1"/>
  <c r="F349" i="7"/>
  <c r="L195" i="3"/>
  <c r="O195" i="3" s="1"/>
  <c r="D197" i="22" s="1"/>
  <c r="L152" i="3"/>
  <c r="O152" i="3" s="1"/>
  <c r="D154" i="22" s="1"/>
  <c r="K92" i="3"/>
  <c r="J349" i="3"/>
  <c r="K349" i="3" s="1"/>
  <c r="N454" i="11"/>
  <c r="M454" i="11"/>
  <c r="G407" i="11"/>
  <c r="H407" i="11" s="1"/>
  <c r="I407" i="11" s="1"/>
  <c r="F492" i="11"/>
  <c r="Q358" i="6"/>
  <c r="P358" i="6"/>
  <c r="I373" i="4"/>
  <c r="F375" i="22" s="1"/>
  <c r="F494" i="22" s="1"/>
  <c r="F492" i="4"/>
  <c r="I492" i="4" s="1"/>
  <c r="G380" i="9"/>
  <c r="F492" i="9"/>
  <c r="K352" i="3"/>
  <c r="L352" i="3" s="1"/>
  <c r="O352" i="3" s="1"/>
  <c r="D354" i="22" s="1"/>
  <c r="J492" i="3"/>
  <c r="K492" i="3" s="1"/>
  <c r="M773" i="5"/>
  <c r="P773" i="5" s="1"/>
  <c r="I775" i="22" s="1"/>
  <c r="M721" i="5"/>
  <c r="P721" i="5" s="1"/>
  <c r="I723" i="22" s="1"/>
  <c r="M705" i="5"/>
  <c r="P705" i="5" s="1"/>
  <c r="I707" i="22" s="1"/>
  <c r="M689" i="5"/>
  <c r="P689" i="5" s="1"/>
  <c r="I691" i="22" s="1"/>
  <c r="L742" i="3"/>
  <c r="O742" i="3" s="1"/>
  <c r="D744" i="22" s="1"/>
  <c r="L740" i="3"/>
  <c r="O740" i="3"/>
  <c r="D742" i="22" s="1"/>
  <c r="K684" i="3"/>
  <c r="J780" i="3"/>
  <c r="K780" i="3" s="1"/>
  <c r="N711" i="2"/>
  <c r="M780" i="2"/>
  <c r="O700" i="2"/>
  <c r="R700" i="2" s="1"/>
  <c r="C702" i="22" s="1"/>
  <c r="M970" i="5"/>
  <c r="P970" i="5"/>
  <c r="I972" i="22" s="1"/>
  <c r="J972" i="22" s="1"/>
  <c r="L972" i="22" s="1"/>
  <c r="M972" i="22" s="1"/>
  <c r="M821" i="5"/>
  <c r="P821" i="5" s="1"/>
  <c r="I823" i="22" s="1"/>
  <c r="J823" i="22" s="1"/>
  <c r="L823" i="22" s="1"/>
  <c r="M823" i="22" s="1"/>
  <c r="H1010" i="22"/>
  <c r="H878" i="22"/>
  <c r="G836" i="11"/>
  <c r="H836" i="11" s="1"/>
  <c r="I836" i="11" s="1"/>
  <c r="L836" i="11" s="1"/>
  <c r="H838" i="22" s="1"/>
  <c r="F1011" i="11"/>
  <c r="F1011" i="10"/>
  <c r="M1062" i="7"/>
  <c r="N1062" i="7" s="1"/>
  <c r="K1099" i="7"/>
  <c r="G697" i="8"/>
  <c r="H697" i="8" s="1"/>
  <c r="I697" i="8" s="1"/>
  <c r="L697" i="8" s="1"/>
  <c r="F780" i="8"/>
  <c r="G1066" i="8"/>
  <c r="H1066" i="8" s="1"/>
  <c r="I1066" i="8" s="1"/>
  <c r="L1066" i="8" s="1"/>
  <c r="F1099" i="8"/>
  <c r="H685" i="14"/>
  <c r="I685" i="14" s="1"/>
  <c r="L685" i="14" s="1"/>
  <c r="G780" i="14"/>
  <c r="H780" i="14" s="1"/>
  <c r="H896" i="14"/>
  <c r="I896" i="14" s="1"/>
  <c r="I1011" i="14" s="1"/>
  <c r="G1011" i="14"/>
  <c r="H1011" i="14" s="1"/>
  <c r="H785" i="18"/>
  <c r="I785" i="18" s="1"/>
  <c r="H1064" i="18"/>
  <c r="I1064" i="18" s="1"/>
  <c r="M1064" i="18" s="1"/>
  <c r="F65" i="12"/>
  <c r="R28" i="12"/>
  <c r="E30" i="22" s="1"/>
  <c r="R20" i="12"/>
  <c r="E22" i="22" s="1"/>
  <c r="K70" i="12"/>
  <c r="L70" i="12" s="1"/>
  <c r="M70" i="12" s="1"/>
  <c r="R70" i="12" s="1"/>
  <c r="J82" i="12"/>
  <c r="E104" i="22"/>
  <c r="R314" i="12"/>
  <c r="E316" i="22" s="1"/>
  <c r="R234" i="12"/>
  <c r="E236" i="22" s="1"/>
  <c r="R230" i="12"/>
  <c r="E232" i="22" s="1"/>
  <c r="R222" i="12"/>
  <c r="E224" i="22" s="1"/>
  <c r="R186" i="12"/>
  <c r="R174" i="12"/>
  <c r="E176" i="22" s="1"/>
  <c r="L88" i="12"/>
  <c r="M88" i="12" s="1"/>
  <c r="R88" i="12" s="1"/>
  <c r="E90" i="22" s="1"/>
  <c r="K497" i="12"/>
  <c r="J668" i="12"/>
  <c r="F780" i="12"/>
  <c r="K796" i="12"/>
  <c r="J1011" i="12"/>
  <c r="K1021" i="12"/>
  <c r="L1021" i="12" s="1"/>
  <c r="M1021" i="12" s="1"/>
  <c r="R1021" i="12" s="1"/>
  <c r="J1060" i="12"/>
  <c r="K1064" i="12"/>
  <c r="J1099" i="12"/>
  <c r="F65" i="17"/>
  <c r="K6" i="17"/>
  <c r="J65" i="17"/>
  <c r="K89" i="17"/>
  <c r="J349" i="17"/>
  <c r="K354" i="17"/>
  <c r="J492" i="17"/>
  <c r="K694" i="17"/>
  <c r="J780" i="17"/>
  <c r="K785" i="17"/>
  <c r="L785" i="17" s="1"/>
  <c r="M785" i="17" s="1"/>
  <c r="P785" i="17" s="1"/>
  <c r="J1011" i="17"/>
  <c r="L782" i="17"/>
  <c r="M782" i="17" s="1"/>
  <c r="K1011" i="17"/>
  <c r="L1011" i="17" s="1"/>
  <c r="L1018" i="17"/>
  <c r="M1018" i="17" s="1"/>
  <c r="P1018" i="17" s="1"/>
  <c r="E1020" i="22" s="1"/>
  <c r="M376" i="7"/>
  <c r="N376" i="7" s="1"/>
  <c r="Q376" i="7" s="1"/>
  <c r="G378" i="22" s="1"/>
  <c r="K492" i="7"/>
  <c r="M492" i="7" s="1"/>
  <c r="I1101" i="2"/>
  <c r="L780" i="2"/>
  <c r="H1101" i="2"/>
  <c r="F1101" i="2"/>
  <c r="E1101" i="2"/>
  <c r="M63" i="5"/>
  <c r="P63" i="5" s="1"/>
  <c r="I65" i="22" s="1"/>
  <c r="G84" i="8"/>
  <c r="F349" i="8"/>
  <c r="J354" i="10"/>
  <c r="K354" i="10" s="1"/>
  <c r="I492" i="10"/>
  <c r="J492" i="10" s="1"/>
  <c r="J498" i="10"/>
  <c r="K498" i="10" s="1"/>
  <c r="I668" i="10"/>
  <c r="J668" i="10" s="1"/>
  <c r="J750" i="10"/>
  <c r="K750" i="10" s="1"/>
  <c r="N750" i="10" s="1"/>
  <c r="I780" i="10"/>
  <c r="P670" i="5"/>
  <c r="I672" i="22" s="1"/>
  <c r="H471" i="22"/>
  <c r="H439" i="22"/>
  <c r="J439" i="22" s="1"/>
  <c r="L439" i="22" s="1"/>
  <c r="M439" i="22" s="1"/>
  <c r="H423" i="22"/>
  <c r="E370" i="22"/>
  <c r="AA491" i="12"/>
  <c r="AA467" i="12"/>
  <c r="AA435" i="12"/>
  <c r="AB419" i="12"/>
  <c r="AB403" i="12"/>
  <c r="AB387" i="12"/>
  <c r="I482" i="22"/>
  <c r="T478" i="5"/>
  <c r="I478" i="22"/>
  <c r="T474" i="5"/>
  <c r="I474" i="22"/>
  <c r="I470" i="22"/>
  <c r="T466" i="5"/>
  <c r="I466" i="22"/>
  <c r="T462" i="5"/>
  <c r="T458" i="5"/>
  <c r="I458" i="22"/>
  <c r="U454" i="5"/>
  <c r="I454" i="22"/>
  <c r="T450" i="5"/>
  <c r="I450" i="22"/>
  <c r="J450" i="22" s="1"/>
  <c r="L450" i="22" s="1"/>
  <c r="M450" i="22" s="1"/>
  <c r="U446" i="5"/>
  <c r="I446" i="22"/>
  <c r="U442" i="5"/>
  <c r="I442" i="22"/>
  <c r="T438" i="5"/>
  <c r="T434" i="5"/>
  <c r="I434" i="22"/>
  <c r="I430" i="22"/>
  <c r="J430" i="22" s="1"/>
  <c r="L430" i="22" s="1"/>
  <c r="M430" i="22" s="1"/>
  <c r="T426" i="5"/>
  <c r="I426" i="22"/>
  <c r="T422" i="5"/>
  <c r="T418" i="5"/>
  <c r="I418" i="22"/>
  <c r="T414" i="5"/>
  <c r="I414" i="22"/>
  <c r="T410" i="5"/>
  <c r="I410" i="22"/>
  <c r="T406" i="5"/>
  <c r="I406" i="22"/>
  <c r="T402" i="5"/>
  <c r="I402" i="22"/>
  <c r="J402" i="22" s="1"/>
  <c r="L402" i="22" s="1"/>
  <c r="M402" i="22" s="1"/>
  <c r="U398" i="5"/>
  <c r="I398" i="22"/>
  <c r="T394" i="5"/>
  <c r="I394" i="22"/>
  <c r="U390" i="5"/>
  <c r="I390" i="22"/>
  <c r="T386" i="5"/>
  <c r="I386" i="22"/>
  <c r="J386" i="22" s="1"/>
  <c r="L386" i="22" s="1"/>
  <c r="M386" i="22" s="1"/>
  <c r="U382" i="5"/>
  <c r="I382" i="22"/>
  <c r="T378" i="5"/>
  <c r="I378" i="22"/>
  <c r="U374" i="5"/>
  <c r="I374" i="22"/>
  <c r="U370" i="5"/>
  <c r="I370" i="22"/>
  <c r="J370" i="22" s="1"/>
  <c r="L370" i="22" s="1"/>
  <c r="M370" i="22" s="1"/>
  <c r="T366" i="5"/>
  <c r="I366" i="22"/>
  <c r="T362" i="5"/>
  <c r="I362" i="22"/>
  <c r="T358" i="5"/>
  <c r="I358" i="22"/>
  <c r="T354" i="5"/>
  <c r="I354" i="22"/>
  <c r="H410" i="22"/>
  <c r="H394" i="22"/>
  <c r="H362" i="22"/>
  <c r="E486" i="22"/>
  <c r="AB476" i="12"/>
  <c r="E470" i="22"/>
  <c r="AA460" i="12"/>
  <c r="E454" i="22"/>
  <c r="J454" i="22" s="1"/>
  <c r="L454" i="22" s="1"/>
  <c r="M454" i="22" s="1"/>
  <c r="AA444" i="12"/>
  <c r="E438" i="22"/>
  <c r="AA428" i="12"/>
  <c r="E422" i="22"/>
  <c r="J422" i="22" s="1"/>
  <c r="L422" i="22" s="1"/>
  <c r="M422" i="22" s="1"/>
  <c r="AB412" i="12"/>
  <c r="E406" i="22"/>
  <c r="AB396" i="12"/>
  <c r="E390" i="22"/>
  <c r="AA380" i="12"/>
  <c r="V483" i="10"/>
  <c r="V467" i="10"/>
  <c r="V443" i="10"/>
  <c r="U403" i="10"/>
  <c r="V387" i="10"/>
  <c r="U371" i="10"/>
  <c r="L344" i="9"/>
  <c r="H371" i="22"/>
  <c r="H355" i="22"/>
  <c r="O668" i="2"/>
  <c r="R668" i="2" s="1"/>
  <c r="E443" i="22"/>
  <c r="E427" i="22"/>
  <c r="E411" i="22"/>
  <c r="U489" i="17"/>
  <c r="V481" i="17"/>
  <c r="V473" i="17"/>
  <c r="V465" i="17"/>
  <c r="U457" i="17"/>
  <c r="U449" i="17"/>
  <c r="V441" i="17"/>
  <c r="V433" i="17"/>
  <c r="U425" i="17"/>
  <c r="U417" i="17"/>
  <c r="U409" i="17"/>
  <c r="V401" i="17"/>
  <c r="U393" i="17"/>
  <c r="U385" i="17"/>
  <c r="U377" i="17"/>
  <c r="U369" i="17"/>
  <c r="U361" i="17"/>
  <c r="U353" i="17"/>
  <c r="H484" i="22"/>
  <c r="H468" i="22"/>
  <c r="H436" i="22"/>
  <c r="H420" i="22"/>
  <c r="H404" i="22"/>
  <c r="H388" i="22"/>
  <c r="H372" i="22"/>
  <c r="V437" i="10"/>
  <c r="V421" i="10"/>
  <c r="U365" i="10"/>
  <c r="U357" i="10"/>
  <c r="U490" i="10"/>
  <c r="U482" i="10"/>
  <c r="U474" i="10"/>
  <c r="U466" i="10"/>
  <c r="U458" i="10"/>
  <c r="U450" i="10"/>
  <c r="U442" i="10"/>
  <c r="U434" i="10"/>
  <c r="U426" i="10"/>
  <c r="U418" i="10"/>
  <c r="U410" i="10"/>
  <c r="U402" i="10"/>
  <c r="U394" i="10"/>
  <c r="U386" i="10"/>
  <c r="U378" i="10"/>
  <c r="V370" i="10"/>
  <c r="U362" i="10"/>
  <c r="E357" i="22"/>
  <c r="Q527" i="7"/>
  <c r="G529" i="22" s="1"/>
  <c r="J344" i="22"/>
  <c r="L344" i="22" s="1"/>
  <c r="M344" i="22" s="1"/>
  <c r="Q373" i="7"/>
  <c r="G375" i="22" s="1"/>
  <c r="H493" i="22"/>
  <c r="J890" i="22"/>
  <c r="L890" i="22" s="1"/>
  <c r="M890" i="22" s="1"/>
  <c r="J988" i="22"/>
  <c r="L988" i="22" s="1"/>
  <c r="M988" i="22" s="1"/>
  <c r="J996" i="22"/>
  <c r="L996" i="22" s="1"/>
  <c r="M996" i="22" s="1"/>
  <c r="J1010" i="22"/>
  <c r="L1010" i="22" s="1"/>
  <c r="M1010" i="22" s="1"/>
  <c r="Q103" i="7"/>
  <c r="G105" i="22" s="1"/>
  <c r="J105" i="22" s="1"/>
  <c r="L105" i="22" s="1"/>
  <c r="M105" i="22" s="1"/>
  <c r="Q119" i="7"/>
  <c r="G121" i="22" s="1"/>
  <c r="Q135" i="7"/>
  <c r="G137" i="22" s="1"/>
  <c r="Q195" i="7"/>
  <c r="G197" i="22" s="1"/>
  <c r="Q319" i="7"/>
  <c r="G321" i="22" s="1"/>
  <c r="Q335" i="7"/>
  <c r="G337" i="22" s="1"/>
  <c r="E363" i="22"/>
  <c r="E379" i="22"/>
  <c r="E510" i="22"/>
  <c r="E644" i="22"/>
  <c r="R370" i="2"/>
  <c r="C372" i="22" s="1"/>
  <c r="R472" i="2"/>
  <c r="C474" i="22" s="1"/>
  <c r="R480" i="2"/>
  <c r="C482" i="22" s="1"/>
  <c r="J482" i="22" s="1"/>
  <c r="L482" i="22" s="1"/>
  <c r="M482" i="22" s="1"/>
  <c r="P579" i="5"/>
  <c r="I581" i="22" s="1"/>
  <c r="E596" i="22"/>
  <c r="E612" i="22"/>
  <c r="R407" i="2"/>
  <c r="C409" i="22" s="1"/>
  <c r="R419" i="2"/>
  <c r="C421" i="22" s="1"/>
  <c r="R435" i="2"/>
  <c r="C437" i="22" s="1"/>
  <c r="P359" i="6"/>
  <c r="Q419" i="6"/>
  <c r="P121" i="5"/>
  <c r="I123" i="22" s="1"/>
  <c r="E72" i="22"/>
  <c r="G492" i="11"/>
  <c r="H492" i="11" s="1"/>
  <c r="M469" i="11"/>
  <c r="L1101" i="7"/>
  <c r="L65" i="11"/>
  <c r="N1101" i="17"/>
  <c r="P480" i="6"/>
  <c r="L782" i="14"/>
  <c r="R442" i="8"/>
  <c r="L75" i="6"/>
  <c r="S352" i="8"/>
  <c r="K1060" i="10"/>
  <c r="E1085" i="22"/>
  <c r="S445" i="8"/>
  <c r="R397" i="8"/>
  <c r="R368" i="8"/>
  <c r="M468" i="11"/>
  <c r="R443" i="8"/>
  <c r="P786" i="5"/>
  <c r="I788" i="22" s="1"/>
  <c r="R396" i="8"/>
  <c r="E318" i="22"/>
  <c r="K65" i="5"/>
  <c r="L65" i="5" s="1"/>
  <c r="N145" i="10"/>
  <c r="O154" i="3"/>
  <c r="D156" i="22" s="1"/>
  <c r="M1099" i="17"/>
  <c r="P1099" i="17" s="1"/>
  <c r="P844" i="5"/>
  <c r="I846" i="22" s="1"/>
  <c r="J846" i="22" s="1"/>
  <c r="L846" i="22" s="1"/>
  <c r="M846" i="22" s="1"/>
  <c r="O207" i="3"/>
  <c r="D209" i="22" s="1"/>
  <c r="O347" i="3"/>
  <c r="D349" i="22" s="1"/>
  <c r="H324" i="22"/>
  <c r="H254" i="22"/>
  <c r="J254" i="22" s="1"/>
  <c r="L254" i="22" s="1"/>
  <c r="M254" i="22" s="1"/>
  <c r="H122" i="22"/>
  <c r="H903" i="22"/>
  <c r="P964" i="5"/>
  <c r="I966" i="22" s="1"/>
  <c r="E1008" i="22"/>
  <c r="J1008" i="22" s="1"/>
  <c r="L1008" i="22" s="1"/>
  <c r="M1008" i="22" s="1"/>
  <c r="S455" i="8"/>
  <c r="H895" i="22"/>
  <c r="E1091" i="22"/>
  <c r="E1096" i="22"/>
  <c r="E995" i="22"/>
  <c r="Q432" i="6"/>
  <c r="L1107" i="7"/>
  <c r="K1107" i="7"/>
  <c r="L250" i="3"/>
  <c r="O250" i="3" s="1"/>
  <c r="D252" i="22" s="1"/>
  <c r="E45" i="22"/>
  <c r="J45" i="22" s="1"/>
  <c r="L45" i="22" s="1"/>
  <c r="M45" i="22" s="1"/>
  <c r="E49" i="22"/>
  <c r="J49" i="22" s="1"/>
  <c r="L49" i="22" s="1"/>
  <c r="M49" i="22" s="1"/>
  <c r="F668" i="4"/>
  <c r="I668" i="4" s="1"/>
  <c r="J349" i="5"/>
  <c r="H843" i="22"/>
  <c r="H804" i="22"/>
  <c r="E51" i="22"/>
  <c r="R286" i="12"/>
  <c r="E288" i="22" s="1"/>
  <c r="H768" i="22"/>
  <c r="E152" i="22"/>
  <c r="P702" i="5"/>
  <c r="I704" i="22" s="1"/>
  <c r="R162" i="12"/>
  <c r="E164" i="22" s="1"/>
  <c r="E102" i="22"/>
  <c r="R214" i="12"/>
  <c r="E216" i="22" s="1"/>
  <c r="M1099" i="5"/>
  <c r="P1099" i="5" s="1"/>
  <c r="T353" i="14"/>
  <c r="E141" i="22"/>
  <c r="E129" i="22"/>
  <c r="E115" i="22"/>
  <c r="H701" i="22"/>
  <c r="H747" i="22"/>
  <c r="H124" i="22"/>
  <c r="H174" i="22"/>
  <c r="J174" i="22" s="1"/>
  <c r="L174" i="22" s="1"/>
  <c r="M174" i="22" s="1"/>
  <c r="H230" i="22"/>
  <c r="J230" i="22" s="1"/>
  <c r="L230" i="22" s="1"/>
  <c r="M230" i="22" s="1"/>
  <c r="H246" i="22"/>
  <c r="H334" i="22"/>
  <c r="O65" i="2"/>
  <c r="R65" i="2" s="1"/>
  <c r="R6" i="2"/>
  <c r="C8" i="22" s="1"/>
  <c r="C67" i="22" s="1"/>
  <c r="E859" i="22"/>
  <c r="E861" i="22"/>
  <c r="J861" i="22" s="1"/>
  <c r="L861" i="22" s="1"/>
  <c r="M861" i="22" s="1"/>
  <c r="E863" i="22"/>
  <c r="J863" i="22" s="1"/>
  <c r="L863" i="22" s="1"/>
  <c r="M863" i="22" s="1"/>
  <c r="E865" i="22"/>
  <c r="E871" i="22"/>
  <c r="J871" i="22" s="1"/>
  <c r="L871" i="22" s="1"/>
  <c r="M871" i="22" s="1"/>
  <c r="E873" i="22"/>
  <c r="E933" i="22"/>
  <c r="E973" i="22"/>
  <c r="P12" i="17"/>
  <c r="E14" i="22" s="1"/>
  <c r="H27" i="22"/>
  <c r="H847" i="22"/>
  <c r="H990" i="22"/>
  <c r="J990" i="22" s="1"/>
  <c r="L990" i="22" s="1"/>
  <c r="M990" i="22" s="1"/>
  <c r="H790" i="22"/>
  <c r="H798" i="22"/>
  <c r="H822" i="22"/>
  <c r="R60" i="12"/>
  <c r="E62" i="22" s="1"/>
  <c r="R64" i="12"/>
  <c r="H828" i="22"/>
  <c r="J828" i="22" s="1"/>
  <c r="L828" i="22" s="1"/>
  <c r="M828" i="22" s="1"/>
  <c r="H984" i="22"/>
  <c r="R751" i="12"/>
  <c r="J268" i="22"/>
  <c r="L268" i="22" s="1"/>
  <c r="M268" i="22" s="1"/>
  <c r="N349" i="10"/>
  <c r="E1077" i="22"/>
  <c r="E998" i="22"/>
  <c r="J998" i="22" s="1"/>
  <c r="L998" i="22" s="1"/>
  <c r="M998" i="22" s="1"/>
  <c r="E284" i="22"/>
  <c r="H727" i="22"/>
  <c r="H278" i="22"/>
  <c r="J278" i="22" s="1"/>
  <c r="L278" i="22" s="1"/>
  <c r="M278" i="22" s="1"/>
  <c r="E170" i="22"/>
  <c r="H943" i="22"/>
  <c r="O49" i="3"/>
  <c r="D51" i="22" s="1"/>
  <c r="D67" i="22" s="1"/>
  <c r="L65" i="3"/>
  <c r="H35" i="22"/>
  <c r="E1075" i="22"/>
  <c r="G496" i="6"/>
  <c r="H496" i="6" s="1"/>
  <c r="I496" i="6" s="1"/>
  <c r="L496" i="6" s="1"/>
  <c r="H498" i="22" s="1"/>
  <c r="F668" i="6"/>
  <c r="G679" i="9"/>
  <c r="H679" i="9" s="1"/>
  <c r="F780" i="9"/>
  <c r="D668" i="7"/>
  <c r="D1101" i="7" s="1"/>
  <c r="F664" i="7"/>
  <c r="Q664" i="7" s="1"/>
  <c r="G666" i="22" s="1"/>
  <c r="G690" i="11"/>
  <c r="H690" i="11" s="1"/>
  <c r="I690" i="11" s="1"/>
  <c r="L690" i="11" s="1"/>
  <c r="F780" i="11"/>
  <c r="M335" i="5"/>
  <c r="P335" i="5" s="1"/>
  <c r="I337" i="22" s="1"/>
  <c r="M201" i="5"/>
  <c r="P201" i="5" s="1"/>
  <c r="I203" i="22" s="1"/>
  <c r="L265" i="3"/>
  <c r="O265" i="3" s="1"/>
  <c r="D267" i="22" s="1"/>
  <c r="L243" i="3"/>
  <c r="O243" i="3" s="1"/>
  <c r="D245" i="22" s="1"/>
  <c r="J245" i="22" s="1"/>
  <c r="L245" i="22" s="1"/>
  <c r="M245" i="22" s="1"/>
  <c r="L232" i="3"/>
  <c r="O232" i="3" s="1"/>
  <c r="D234" i="22" s="1"/>
  <c r="O144" i="3"/>
  <c r="D146" i="22" s="1"/>
  <c r="L137" i="3"/>
  <c r="O137" i="3" s="1"/>
  <c r="D139" i="22" s="1"/>
  <c r="L371" i="5"/>
  <c r="K492" i="5"/>
  <c r="L492" i="5" s="1"/>
  <c r="N450" i="11"/>
  <c r="M450" i="11"/>
  <c r="F492" i="7"/>
  <c r="F492" i="3"/>
  <c r="G542" i="9"/>
  <c r="H542" i="9" s="1"/>
  <c r="F668" i="9"/>
  <c r="G503" i="13"/>
  <c r="I503" i="13" s="1"/>
  <c r="E505" i="22" s="1"/>
  <c r="F668" i="13"/>
  <c r="G668" i="13" s="1"/>
  <c r="I668" i="13" s="1"/>
  <c r="M754" i="5"/>
  <c r="P754" i="5" s="1"/>
  <c r="I756" i="22" s="1"/>
  <c r="P734" i="5"/>
  <c r="I736" i="22" s="1"/>
  <c r="M718" i="5"/>
  <c r="P718" i="5" s="1"/>
  <c r="I720" i="22" s="1"/>
  <c r="K673" i="5"/>
  <c r="L673" i="5" s="1"/>
  <c r="J780" i="5"/>
  <c r="I684" i="4"/>
  <c r="F686" i="22" s="1"/>
  <c r="F782" i="22" s="1"/>
  <c r="F780" i="4"/>
  <c r="L736" i="3"/>
  <c r="O736" i="3" s="1"/>
  <c r="D738" i="22" s="1"/>
  <c r="O754" i="2"/>
  <c r="R754" i="2" s="1"/>
  <c r="C756" i="22" s="1"/>
  <c r="O714" i="2"/>
  <c r="R714" i="2" s="1"/>
  <c r="C716" i="22" s="1"/>
  <c r="O704" i="2"/>
  <c r="R704" i="2" s="1"/>
  <c r="C706" i="22" s="1"/>
  <c r="M847" i="5"/>
  <c r="P847" i="5" s="1"/>
  <c r="I849" i="22" s="1"/>
  <c r="P838" i="5"/>
  <c r="I840" i="22" s="1"/>
  <c r="M838" i="5"/>
  <c r="K812" i="5"/>
  <c r="L812" i="5" s="1"/>
  <c r="J1011" i="5"/>
  <c r="G886" i="6"/>
  <c r="H886" i="6" s="1"/>
  <c r="I886" i="6" s="1"/>
  <c r="L886" i="6" s="1"/>
  <c r="H888" i="22" s="1"/>
  <c r="F1011" i="6"/>
  <c r="H881" i="22"/>
  <c r="G833" i="8"/>
  <c r="F1011" i="8"/>
  <c r="H832" i="6"/>
  <c r="I832" i="6" s="1"/>
  <c r="L832" i="6" s="1"/>
  <c r="H830" i="11"/>
  <c r="I830" i="11" s="1"/>
  <c r="G1011" i="11"/>
  <c r="H1011" i="11" s="1"/>
  <c r="C1060" i="11"/>
  <c r="C1101" i="11" s="1"/>
  <c r="F1050" i="11"/>
  <c r="G1050" i="11" s="1"/>
  <c r="H694" i="8"/>
  <c r="I694" i="8" s="1"/>
  <c r="L694" i="8" s="1"/>
  <c r="G780" i="8"/>
  <c r="H780" i="8" s="1"/>
  <c r="G8" i="14"/>
  <c r="F65" i="14"/>
  <c r="G133" i="14"/>
  <c r="H133" i="14" s="1"/>
  <c r="I133" i="14" s="1"/>
  <c r="F349" i="14"/>
  <c r="G367" i="14"/>
  <c r="F492" i="14"/>
  <c r="G500" i="14"/>
  <c r="F668" i="14"/>
  <c r="G792" i="18"/>
  <c r="H792" i="18" s="1"/>
  <c r="I792" i="18" s="1"/>
  <c r="M792" i="18" s="1"/>
  <c r="F1011" i="18"/>
  <c r="G1067" i="18"/>
  <c r="H1067" i="18" s="1"/>
  <c r="I1067" i="18" s="1"/>
  <c r="M1067" i="18" s="1"/>
  <c r="F1099" i="18"/>
  <c r="F1101" i="18" s="1"/>
  <c r="R56" i="12"/>
  <c r="E58" i="22" s="1"/>
  <c r="R16" i="12"/>
  <c r="K8" i="12"/>
  <c r="J65" i="12"/>
  <c r="L67" i="12"/>
  <c r="M67" i="12" s="1"/>
  <c r="K82" i="12"/>
  <c r="F349" i="12"/>
  <c r="F1101" i="12" s="1"/>
  <c r="R274" i="12"/>
  <c r="R250" i="12"/>
  <c r="E252" i="22" s="1"/>
  <c r="R226" i="12"/>
  <c r="E228" i="22" s="1"/>
  <c r="R190" i="12"/>
  <c r="E192" i="22" s="1"/>
  <c r="R170" i="12"/>
  <c r="E172" i="22" s="1"/>
  <c r="K92" i="12"/>
  <c r="L92" i="12" s="1"/>
  <c r="M92" i="12" s="1"/>
  <c r="R92" i="12" s="1"/>
  <c r="J349" i="12"/>
  <c r="K393" i="12"/>
  <c r="J492" i="12"/>
  <c r="K678" i="12"/>
  <c r="J780" i="12"/>
  <c r="E960" i="22"/>
  <c r="J960" i="22" s="1"/>
  <c r="L960" i="22" s="1"/>
  <c r="M960" i="22" s="1"/>
  <c r="L1017" i="12"/>
  <c r="M1017" i="12" s="1"/>
  <c r="K1060" i="12"/>
  <c r="L1060" i="12" s="1"/>
  <c r="K79" i="17"/>
  <c r="J82" i="17"/>
  <c r="E94" i="22"/>
  <c r="F668" i="17"/>
  <c r="P607" i="17"/>
  <c r="E609" i="22" s="1"/>
  <c r="P543" i="17"/>
  <c r="E545" i="22" s="1"/>
  <c r="K496" i="17"/>
  <c r="J668" i="17"/>
  <c r="E876" i="22"/>
  <c r="K1021" i="17"/>
  <c r="L1021" i="17" s="1"/>
  <c r="M1021" i="17" s="1"/>
  <c r="P1021" i="17" s="1"/>
  <c r="J1060" i="17"/>
  <c r="H451" i="22"/>
  <c r="H435" i="22"/>
  <c r="H387" i="22"/>
  <c r="L668" i="3"/>
  <c r="E366" i="22"/>
  <c r="AA483" i="12"/>
  <c r="AB459" i="12"/>
  <c r="AB451" i="12"/>
  <c r="AB443" i="12"/>
  <c r="AB427" i="12"/>
  <c r="AA411" i="12"/>
  <c r="AA395" i="12"/>
  <c r="AB379" i="12"/>
  <c r="U478" i="5"/>
  <c r="U474" i="5"/>
  <c r="U466" i="5"/>
  <c r="U462" i="5"/>
  <c r="U458" i="5"/>
  <c r="T454" i="5"/>
  <c r="U450" i="5"/>
  <c r="T446" i="5"/>
  <c r="T442" i="5"/>
  <c r="U438" i="5"/>
  <c r="U434" i="5"/>
  <c r="U426" i="5"/>
  <c r="U422" i="5"/>
  <c r="U418" i="5"/>
  <c r="U414" i="5"/>
  <c r="U410" i="5"/>
  <c r="U406" i="5"/>
  <c r="U402" i="5"/>
  <c r="T398" i="5"/>
  <c r="U394" i="5"/>
  <c r="T390" i="5"/>
  <c r="U386" i="5"/>
  <c r="T382" i="5"/>
  <c r="U378" i="5"/>
  <c r="T374" i="5"/>
  <c r="T370" i="5"/>
  <c r="U366" i="5"/>
  <c r="U362" i="5"/>
  <c r="U358" i="5"/>
  <c r="U354" i="5"/>
  <c r="H470" i="22"/>
  <c r="E490" i="22"/>
  <c r="AA476" i="12"/>
  <c r="E474" i="22"/>
  <c r="AB460" i="12"/>
  <c r="E458" i="22"/>
  <c r="AB444" i="12"/>
  <c r="E442" i="22"/>
  <c r="AB428" i="12"/>
  <c r="E426" i="22"/>
  <c r="AA412" i="12"/>
  <c r="E410" i="22"/>
  <c r="AA396" i="12"/>
  <c r="E394" i="22"/>
  <c r="AB380" i="12"/>
  <c r="AA372" i="12"/>
  <c r="AA364" i="12"/>
  <c r="AA356" i="12"/>
  <c r="U488" i="17"/>
  <c r="U480" i="17"/>
  <c r="V472" i="17"/>
  <c r="V464" i="17"/>
  <c r="V456" i="17"/>
  <c r="V448" i="17"/>
  <c r="V440" i="17"/>
  <c r="V432" i="17"/>
  <c r="U424" i="17"/>
  <c r="U416" i="17"/>
  <c r="V408" i="17"/>
  <c r="V400" i="17"/>
  <c r="U392" i="17"/>
  <c r="V384" i="17"/>
  <c r="V376" i="17"/>
  <c r="V368" i="17"/>
  <c r="V360" i="17"/>
  <c r="V352" i="17"/>
  <c r="U483" i="10"/>
  <c r="U443" i="10"/>
  <c r="V403" i="10"/>
  <c r="U387" i="10"/>
  <c r="V371" i="10"/>
  <c r="H367" i="22"/>
  <c r="E483" i="22"/>
  <c r="E431" i="22"/>
  <c r="U433" i="17"/>
  <c r="V417" i="17"/>
  <c r="V385" i="17"/>
  <c r="V369" i="17"/>
  <c r="H480" i="22"/>
  <c r="J480" i="22" s="1"/>
  <c r="L480" i="22" s="1"/>
  <c r="M480" i="22" s="1"/>
  <c r="V474" i="10"/>
  <c r="V458" i="10"/>
  <c r="V426" i="10"/>
  <c r="V410" i="10"/>
  <c r="V394" i="10"/>
  <c r="V378" i="10"/>
  <c r="V362" i="10"/>
  <c r="E365" i="22"/>
  <c r="J365" i="22" s="1"/>
  <c r="L365" i="22" s="1"/>
  <c r="M365" i="22" s="1"/>
  <c r="Q355" i="9"/>
  <c r="J969" i="22"/>
  <c r="L969" i="22" s="1"/>
  <c r="M969" i="22" s="1"/>
  <c r="J1007" i="22"/>
  <c r="L1007" i="22" s="1"/>
  <c r="M1007" i="22" s="1"/>
  <c r="Q497" i="7"/>
  <c r="G499" i="22" s="1"/>
  <c r="Q505" i="7"/>
  <c r="G507" i="22" s="1"/>
  <c r="Q513" i="7"/>
  <c r="G515" i="22" s="1"/>
  <c r="Q551" i="7"/>
  <c r="G553" i="22" s="1"/>
  <c r="Q559" i="7"/>
  <c r="G561" i="22" s="1"/>
  <c r="Q567" i="7"/>
  <c r="G569" i="22" s="1"/>
  <c r="Q575" i="7"/>
  <c r="G577" i="22" s="1"/>
  <c r="Q583" i="7"/>
  <c r="G585" i="22" s="1"/>
  <c r="Q591" i="7"/>
  <c r="G593" i="22" s="1"/>
  <c r="Q599" i="7"/>
  <c r="G601" i="22" s="1"/>
  <c r="Q607" i="7"/>
  <c r="G609" i="22" s="1"/>
  <c r="Q615" i="7"/>
  <c r="G617" i="22" s="1"/>
  <c r="Q623" i="7"/>
  <c r="G625" i="22" s="1"/>
  <c r="J220" i="22"/>
  <c r="L220" i="22" s="1"/>
  <c r="M220" i="22" s="1"/>
  <c r="J292" i="22"/>
  <c r="L292" i="22" s="1"/>
  <c r="M292" i="22" s="1"/>
  <c r="J308" i="22"/>
  <c r="L308" i="22" s="1"/>
  <c r="M308" i="22" s="1"/>
  <c r="J324" i="22"/>
  <c r="L324" i="22" s="1"/>
  <c r="M324" i="22" s="1"/>
  <c r="J818" i="22"/>
  <c r="L818" i="22" s="1"/>
  <c r="M818" i="22" s="1"/>
  <c r="J830" i="22"/>
  <c r="L830" i="22" s="1"/>
  <c r="M830" i="22" s="1"/>
  <c r="J968" i="22"/>
  <c r="L968" i="22" s="1"/>
  <c r="M968" i="22" s="1"/>
  <c r="J982" i="22"/>
  <c r="L982" i="22" s="1"/>
  <c r="M982" i="22" s="1"/>
  <c r="J1012" i="22"/>
  <c r="L1012" i="22" s="1"/>
  <c r="M1012" i="22" s="1"/>
  <c r="Q522" i="7"/>
  <c r="G524" i="22" s="1"/>
  <c r="J524" i="22" s="1"/>
  <c r="L524" i="22" s="1"/>
  <c r="M524" i="22" s="1"/>
  <c r="Q115" i="7"/>
  <c r="G117" i="22" s="1"/>
  <c r="Q131" i="7"/>
  <c r="G133" i="22" s="1"/>
  <c r="Q155" i="7"/>
  <c r="G157" i="22" s="1"/>
  <c r="Q159" i="7"/>
  <c r="G161" i="22" s="1"/>
  <c r="Q171" i="7"/>
  <c r="G173" i="22" s="1"/>
  <c r="Q175" i="7"/>
  <c r="G177" i="22" s="1"/>
  <c r="Q203" i="7"/>
  <c r="G205" i="22" s="1"/>
  <c r="Q223" i="7"/>
  <c r="G225" i="22" s="1"/>
  <c r="Q263" i="7"/>
  <c r="G265" i="22" s="1"/>
  <c r="Q279" i="7"/>
  <c r="G281" i="22" s="1"/>
  <c r="Q295" i="7"/>
  <c r="G297" i="22" s="1"/>
  <c r="J307" i="22"/>
  <c r="L307" i="22" s="1"/>
  <c r="M307" i="22" s="1"/>
  <c r="Q311" i="7"/>
  <c r="G313" i="22" s="1"/>
  <c r="Q315" i="7"/>
  <c r="G317" i="22" s="1"/>
  <c r="Q331" i="7"/>
  <c r="G333" i="22" s="1"/>
  <c r="Q354" i="7"/>
  <c r="G356" i="22" s="1"/>
  <c r="G494" i="22" s="1"/>
  <c r="E355" i="22"/>
  <c r="G668" i="9"/>
  <c r="H668" i="9" s="1"/>
  <c r="P375" i="5"/>
  <c r="P391" i="5"/>
  <c r="P433" i="5"/>
  <c r="P457" i="5"/>
  <c r="P463" i="5"/>
  <c r="P467" i="5"/>
  <c r="R358" i="2"/>
  <c r="C360" i="22" s="1"/>
  <c r="R366" i="2"/>
  <c r="C368" i="22" s="1"/>
  <c r="E564" i="22"/>
  <c r="E580" i="22"/>
  <c r="O357" i="3"/>
  <c r="D359" i="22" s="1"/>
  <c r="O373" i="3"/>
  <c r="D375" i="22" s="1"/>
  <c r="O405" i="3"/>
  <c r="D407" i="22" s="1"/>
  <c r="R415" i="2"/>
  <c r="C417" i="22" s="1"/>
  <c r="R431" i="2"/>
  <c r="C433" i="22" s="1"/>
  <c r="P385" i="6"/>
  <c r="P433" i="6"/>
  <c r="K349" i="5"/>
  <c r="L349" i="5" s="1"/>
  <c r="E78" i="22"/>
  <c r="K1011" i="5"/>
  <c r="L1011" i="5" s="1"/>
  <c r="F349" i="4"/>
  <c r="I349" i="4" s="1"/>
  <c r="J1060" i="3"/>
  <c r="K1060" i="3" s="1"/>
  <c r="L65" i="6"/>
  <c r="N1060" i="7"/>
  <c r="Q1060" i="7" s="1"/>
  <c r="I780" i="14"/>
  <c r="L780" i="14" s="1"/>
  <c r="L1101" i="10"/>
  <c r="M1063" i="18"/>
  <c r="Q480" i="6"/>
  <c r="P418" i="6"/>
  <c r="Q353" i="8"/>
  <c r="Q442" i="8"/>
  <c r="E1067" i="22"/>
  <c r="E1072" i="22"/>
  <c r="E1089" i="22"/>
  <c r="G1099" i="8"/>
  <c r="H1099" i="8" s="1"/>
  <c r="Q444" i="8"/>
  <c r="S397" i="8"/>
  <c r="S368" i="8"/>
  <c r="Q489" i="8"/>
  <c r="E994" i="22"/>
  <c r="J994" i="22" s="1"/>
  <c r="L994" i="22" s="1"/>
  <c r="M994" i="22" s="1"/>
  <c r="K780" i="10"/>
  <c r="K65" i="10"/>
  <c r="F1060" i="11"/>
  <c r="H956" i="22"/>
  <c r="L1063" i="8"/>
  <c r="I780" i="8"/>
  <c r="L1099" i="14"/>
  <c r="E1002" i="22"/>
  <c r="J1002" i="22" s="1"/>
  <c r="L1002" i="22" s="1"/>
  <c r="M1002" i="22" s="1"/>
  <c r="P815" i="5"/>
  <c r="I817" i="22" s="1"/>
  <c r="S369" i="8"/>
  <c r="H767" i="22"/>
  <c r="H927" i="22"/>
  <c r="P818" i="5"/>
  <c r="I820" i="22" s="1"/>
  <c r="J820" i="22" s="1"/>
  <c r="L820" i="22" s="1"/>
  <c r="M820" i="22" s="1"/>
  <c r="R455" i="8"/>
  <c r="E59" i="22"/>
  <c r="J59" i="22" s="1"/>
  <c r="L59" i="22" s="1"/>
  <c r="M59" i="22" s="1"/>
  <c r="N408" i="11"/>
  <c r="L104" i="3"/>
  <c r="O104" i="3" s="1"/>
  <c r="D106" i="22" s="1"/>
  <c r="R490" i="8"/>
  <c r="E1090" i="22"/>
  <c r="O216" i="3"/>
  <c r="D218" i="22" s="1"/>
  <c r="H967" i="22"/>
  <c r="R294" i="12"/>
  <c r="H719" i="22"/>
  <c r="G1050" i="9"/>
  <c r="H1050" i="9" s="1"/>
  <c r="F1060" i="9"/>
  <c r="E1006" i="22"/>
  <c r="M881" i="5"/>
  <c r="P881" i="5" s="1"/>
  <c r="I883" i="22" s="1"/>
  <c r="E52" i="22"/>
  <c r="E305" i="22"/>
  <c r="R122" i="12"/>
  <c r="E124" i="22" s="1"/>
  <c r="E173" i="22"/>
  <c r="H96" i="22"/>
  <c r="J96" i="22" s="1"/>
  <c r="L96" i="22" s="1"/>
  <c r="M96" i="22" s="1"/>
  <c r="H192" i="22"/>
  <c r="J192" i="22" s="1"/>
  <c r="L192" i="22" s="1"/>
  <c r="M192" i="22" s="1"/>
  <c r="H206" i="22"/>
  <c r="H260" i="22"/>
  <c r="H312" i="22"/>
  <c r="J312" i="22" s="1"/>
  <c r="L312" i="22" s="1"/>
  <c r="M312" i="22" s="1"/>
  <c r="H732" i="22"/>
  <c r="H817" i="22"/>
  <c r="H797" i="22"/>
  <c r="N946" i="10"/>
  <c r="H948" i="22" s="1"/>
  <c r="E840" i="22"/>
  <c r="E844" i="22"/>
  <c r="E915" i="22"/>
  <c r="E923" i="22"/>
  <c r="P8" i="17"/>
  <c r="E16" i="22"/>
  <c r="E36" i="22"/>
  <c r="J36" i="22" s="1"/>
  <c r="L36" i="22" s="1"/>
  <c r="M36" i="22" s="1"/>
  <c r="E39" i="22"/>
  <c r="J39" i="22" s="1"/>
  <c r="L39" i="22" s="1"/>
  <c r="M39" i="22" s="1"/>
  <c r="E1061" i="22"/>
  <c r="J1061" i="22" s="1"/>
  <c r="L1061" i="22" s="1"/>
  <c r="M1061" i="22" s="1"/>
  <c r="H896" i="22"/>
  <c r="H6" i="9"/>
  <c r="G65" i="9"/>
  <c r="H65" i="9" s="1"/>
  <c r="F1011" i="14"/>
  <c r="F492" i="8"/>
  <c r="E145" i="22"/>
  <c r="R695" i="12"/>
  <c r="R691" i="12"/>
  <c r="R687" i="12"/>
  <c r="J332" i="22"/>
  <c r="L332" i="22" s="1"/>
  <c r="M332" i="22" s="1"/>
  <c r="H447" i="22"/>
  <c r="E378" i="22"/>
  <c r="E362" i="22"/>
  <c r="AA371" i="12"/>
  <c r="H434" i="22"/>
  <c r="J434" i="22" s="1"/>
  <c r="L434" i="22" s="1"/>
  <c r="M434" i="22" s="1"/>
  <c r="H354" i="22"/>
  <c r="I780" i="18"/>
  <c r="M780" i="18" s="1"/>
  <c r="V431" i="10"/>
  <c r="V415" i="10"/>
  <c r="O492" i="2"/>
  <c r="R492" i="2" s="1"/>
  <c r="H492" i="22"/>
  <c r="H444" i="22"/>
  <c r="J859" i="22"/>
  <c r="L859" i="22" s="1"/>
  <c r="M859" i="22" s="1"/>
  <c r="H457" i="22"/>
  <c r="H469" i="22"/>
  <c r="J812" i="22"/>
  <c r="L812" i="22" s="1"/>
  <c r="M812" i="22" s="1"/>
  <c r="J956" i="22"/>
  <c r="L956" i="22" s="1"/>
  <c r="M956" i="22" s="1"/>
  <c r="Q95" i="7"/>
  <c r="G97" i="22" s="1"/>
  <c r="Q111" i="7"/>
  <c r="G113" i="22" s="1"/>
  <c r="Q127" i="7"/>
  <c r="G129" i="22" s="1"/>
  <c r="Q167" i="7"/>
  <c r="G169" i="22" s="1"/>
  <c r="Q187" i="7"/>
  <c r="G189" i="22" s="1"/>
  <c r="Q327" i="7"/>
  <c r="G329" i="22" s="1"/>
  <c r="P495" i="17"/>
  <c r="E497" i="22" s="1"/>
  <c r="P454" i="17"/>
  <c r="J19" i="22"/>
  <c r="L19" i="22" s="1"/>
  <c r="M19" i="22" s="1"/>
  <c r="E523" i="22"/>
  <c r="R354" i="2"/>
  <c r="C356" i="22" s="1"/>
  <c r="R378" i="2"/>
  <c r="C380" i="22" s="1"/>
  <c r="R476" i="2"/>
  <c r="C478" i="22" s="1"/>
  <c r="R457" i="12"/>
  <c r="O456" i="3"/>
  <c r="D458" i="22" s="1"/>
  <c r="O464" i="3"/>
  <c r="D466" i="22" s="1"/>
  <c r="R383" i="2"/>
  <c r="C385" i="22" s="1"/>
  <c r="R427" i="2"/>
  <c r="C429" i="22" s="1"/>
  <c r="J429" i="22" s="1"/>
  <c r="L429" i="22" s="1"/>
  <c r="M429" i="22" s="1"/>
  <c r="R491" i="2"/>
  <c r="C493" i="22" s="1"/>
  <c r="I492" i="6"/>
  <c r="L492" i="6" s="1"/>
  <c r="L1011" i="3"/>
  <c r="O1011" i="3" s="1"/>
  <c r="F351" i="22"/>
  <c r="E1065" i="22"/>
  <c r="H980" i="22"/>
  <c r="J980" i="22" s="1"/>
  <c r="L980" i="22" s="1"/>
  <c r="M980" i="22" s="1"/>
  <c r="H71" i="22"/>
  <c r="H72" i="22"/>
  <c r="J72" i="22" s="1"/>
  <c r="L72" i="22" s="1"/>
  <c r="M72" i="22" s="1"/>
  <c r="H1088" i="22"/>
  <c r="Q491" i="8"/>
  <c r="S489" i="8"/>
  <c r="E1087" i="22"/>
  <c r="O73" i="3"/>
  <c r="D75" i="22" s="1"/>
  <c r="O332" i="3"/>
  <c r="D334" i="22" s="1"/>
  <c r="O307" i="3"/>
  <c r="D309" i="22" s="1"/>
  <c r="O275" i="3"/>
  <c r="D277" i="22" s="1"/>
  <c r="H746" i="22"/>
  <c r="P877" i="5"/>
  <c r="I879" i="22" s="1"/>
  <c r="H795" i="22"/>
  <c r="I780" i="6"/>
  <c r="I65" i="8"/>
  <c r="L65" i="8" s="1"/>
  <c r="E101" i="22"/>
  <c r="P1001" i="5"/>
  <c r="I1003" i="22" s="1"/>
  <c r="H286" i="22"/>
  <c r="J286" i="22" s="1"/>
  <c r="L286" i="22" s="1"/>
  <c r="M286" i="22" s="1"/>
  <c r="H204" i="22"/>
  <c r="J204" i="22" s="1"/>
  <c r="L204" i="22" s="1"/>
  <c r="M204" i="22" s="1"/>
  <c r="P855" i="5"/>
  <c r="I857" i="22" s="1"/>
  <c r="E132" i="22"/>
  <c r="H1001" i="22"/>
  <c r="J1001" i="22" s="1"/>
  <c r="L1001" i="22" s="1"/>
  <c r="M1001" i="22" s="1"/>
  <c r="K82" i="10"/>
  <c r="N82" i="10" s="1"/>
  <c r="H942" i="22"/>
  <c r="J942" i="22" s="1"/>
  <c r="L942" i="22" s="1"/>
  <c r="M942" i="22" s="1"/>
  <c r="E1094" i="22"/>
  <c r="E1097" i="22"/>
  <c r="E1011" i="22"/>
  <c r="F349" i="11"/>
  <c r="E47" i="22"/>
  <c r="J47" i="22" s="1"/>
  <c r="L47" i="22" s="1"/>
  <c r="M47" i="22" s="1"/>
  <c r="L1011" i="2"/>
  <c r="P871" i="5"/>
  <c r="I873" i="22" s="1"/>
  <c r="H966" i="22"/>
  <c r="E1053" i="22"/>
  <c r="E187" i="22"/>
  <c r="E80" i="22"/>
  <c r="R302" i="12"/>
  <c r="E304" i="22" s="1"/>
  <c r="J492" i="5"/>
  <c r="E207" i="22"/>
  <c r="H906" i="22"/>
  <c r="R242" i="12"/>
  <c r="E244" i="22" s="1"/>
  <c r="H789" i="22"/>
  <c r="O135" i="3"/>
  <c r="D137" i="22" s="1"/>
  <c r="H763" i="22"/>
  <c r="H775" i="22"/>
  <c r="H108" i="22"/>
  <c r="J108" i="22" s="1"/>
  <c r="L108" i="22" s="1"/>
  <c r="M108" i="22" s="1"/>
  <c r="H186" i="22"/>
  <c r="H300" i="22"/>
  <c r="J300" i="22" s="1"/>
  <c r="L300" i="22" s="1"/>
  <c r="M300" i="22" s="1"/>
  <c r="H316" i="22"/>
  <c r="H342" i="22"/>
  <c r="J342" i="22" s="1"/>
  <c r="L342" i="22" s="1"/>
  <c r="M342" i="22" s="1"/>
  <c r="H716" i="22"/>
  <c r="N785" i="10"/>
  <c r="H787" i="22" s="1"/>
  <c r="K1011" i="10"/>
  <c r="E954" i="22"/>
  <c r="J954" i="22" s="1"/>
  <c r="L954" i="22" s="1"/>
  <c r="M954" i="22" s="1"/>
  <c r="E804" i="22"/>
  <c r="E814" i="22"/>
  <c r="E897" i="22"/>
  <c r="E929" i="22"/>
  <c r="E883" i="22"/>
  <c r="E891" i="22"/>
  <c r="E899" i="22"/>
  <c r="H813" i="22"/>
  <c r="H1006" i="22"/>
  <c r="J1006" i="22" s="1"/>
  <c r="L1006" i="22" s="1"/>
  <c r="M1006" i="22" s="1"/>
  <c r="L184" i="3"/>
  <c r="O184" i="3" s="1"/>
  <c r="D186" i="22" s="1"/>
  <c r="R83" i="2"/>
  <c r="H330" i="22"/>
  <c r="J330" i="22" s="1"/>
  <c r="L330" i="22" s="1"/>
  <c r="M330" i="22" s="1"/>
  <c r="H318" i="22"/>
  <c r="J318" i="22" s="1"/>
  <c r="L318" i="22" s="1"/>
  <c r="M318" i="22" s="1"/>
  <c r="H310" i="22"/>
  <c r="J310" i="22" s="1"/>
  <c r="L310" i="22" s="1"/>
  <c r="M310" i="22" s="1"/>
  <c r="H302" i="22"/>
  <c r="J302" i="22" s="1"/>
  <c r="L302" i="22" s="1"/>
  <c r="M302" i="22" s="1"/>
  <c r="H251" i="22"/>
  <c r="J251" i="22" s="1"/>
  <c r="L251" i="22" s="1"/>
  <c r="M251" i="22" s="1"/>
  <c r="H202" i="22"/>
  <c r="J202" i="22" s="1"/>
  <c r="L202" i="22" s="1"/>
  <c r="M202" i="22" s="1"/>
  <c r="F349" i="5"/>
  <c r="F1101" i="5" s="1"/>
  <c r="F780" i="10"/>
  <c r="C349" i="3"/>
  <c r="F344" i="3"/>
  <c r="F349" i="3" s="1"/>
  <c r="H323" i="22"/>
  <c r="H280" i="22"/>
  <c r="J280" i="22" s="1"/>
  <c r="L280" i="22" s="1"/>
  <c r="M280" i="22" s="1"/>
  <c r="H176" i="22"/>
  <c r="J176" i="22" s="1"/>
  <c r="L176" i="22" s="1"/>
  <c r="M176" i="22" s="1"/>
  <c r="F668" i="3"/>
  <c r="O665" i="3"/>
  <c r="D667" i="22" s="1"/>
  <c r="H1099" i="22"/>
  <c r="H1091" i="22"/>
  <c r="F1060" i="10"/>
  <c r="H769" i="22"/>
  <c r="H877" i="22"/>
  <c r="J877" i="22" s="1"/>
  <c r="L877" i="22" s="1"/>
  <c r="M877" i="22" s="1"/>
  <c r="H844" i="22"/>
  <c r="J844" i="22" s="1"/>
  <c r="L844" i="22" s="1"/>
  <c r="M844" i="22" s="1"/>
  <c r="E329" i="22"/>
  <c r="E138" i="22"/>
  <c r="E325" i="22"/>
  <c r="H338" i="22"/>
  <c r="H270" i="22"/>
  <c r="H200" i="22"/>
  <c r="J200" i="22" s="1"/>
  <c r="L200" i="22" s="1"/>
  <c r="M200" i="22" s="1"/>
  <c r="E134" i="22"/>
  <c r="E162" i="22"/>
  <c r="H958" i="22"/>
  <c r="H964" i="22"/>
  <c r="J964" i="22" s="1"/>
  <c r="L964" i="22" s="1"/>
  <c r="M964" i="22" s="1"/>
  <c r="H900" i="22"/>
  <c r="E1100" i="22"/>
  <c r="E74" i="22"/>
  <c r="E98" i="22"/>
  <c r="E130" i="22"/>
  <c r="E198" i="22"/>
  <c r="H839" i="22"/>
  <c r="M780" i="7"/>
  <c r="N1024" i="10"/>
  <c r="H975" i="22"/>
  <c r="E1074" i="22"/>
  <c r="H950" i="22"/>
  <c r="E190" i="22"/>
  <c r="E82" i="22"/>
  <c r="H784" i="22"/>
  <c r="E276" i="22"/>
  <c r="H723" i="22"/>
  <c r="H707" i="22"/>
  <c r="H831" i="22"/>
  <c r="H865" i="22"/>
  <c r="E166" i="22"/>
  <c r="E1055" i="22"/>
  <c r="E121" i="22"/>
  <c r="E113" i="22"/>
  <c r="E93" i="22"/>
  <c r="H731" i="22"/>
  <c r="H781" i="22"/>
  <c r="H158" i="22"/>
  <c r="H196" i="22"/>
  <c r="J196" i="22" s="1"/>
  <c r="L196" i="22" s="1"/>
  <c r="M196" i="22" s="1"/>
  <c r="H222" i="22"/>
  <c r="J222" i="22" s="1"/>
  <c r="L222" i="22" s="1"/>
  <c r="M222" i="22" s="1"/>
  <c r="H284" i="22"/>
  <c r="J284" i="22" s="1"/>
  <c r="L284" i="22" s="1"/>
  <c r="M284" i="22" s="1"/>
  <c r="H304" i="22"/>
  <c r="J304" i="22" s="1"/>
  <c r="L304" i="22" s="1"/>
  <c r="M304" i="22" s="1"/>
  <c r="H705" i="22"/>
  <c r="N65" i="10"/>
  <c r="H678" i="22"/>
  <c r="H734" i="22"/>
  <c r="H785" i="22"/>
  <c r="H799" i="22"/>
  <c r="H951" i="22"/>
  <c r="J951" i="22" s="1"/>
  <c r="L951" i="22" s="1"/>
  <c r="M951" i="22" s="1"/>
  <c r="H991" i="22"/>
  <c r="N1009" i="10"/>
  <c r="E786" i="22"/>
  <c r="J786" i="22" s="1"/>
  <c r="L786" i="22" s="1"/>
  <c r="M786" i="22" s="1"/>
  <c r="E815" i="22"/>
  <c r="J815" i="22" s="1"/>
  <c r="L815" i="22" s="1"/>
  <c r="M815" i="22" s="1"/>
  <c r="E850" i="22"/>
  <c r="J850" i="22" s="1"/>
  <c r="L850" i="22" s="1"/>
  <c r="M850" i="22" s="1"/>
  <c r="E892" i="22"/>
  <c r="J892" i="22" s="1"/>
  <c r="L892" i="22" s="1"/>
  <c r="M892" i="22" s="1"/>
  <c r="E894" i="22"/>
  <c r="J894" i="22" s="1"/>
  <c r="L894" i="22" s="1"/>
  <c r="M894" i="22" s="1"/>
  <c r="E896" i="22"/>
  <c r="J896" i="22" s="1"/>
  <c r="L896" i="22" s="1"/>
  <c r="M896" i="22" s="1"/>
  <c r="E900" i="22"/>
  <c r="E902" i="22"/>
  <c r="J902" i="22" s="1"/>
  <c r="L902" i="22" s="1"/>
  <c r="M902" i="22" s="1"/>
  <c r="E904" i="22"/>
  <c r="J904" i="22" s="1"/>
  <c r="L904" i="22" s="1"/>
  <c r="M904" i="22" s="1"/>
  <c r="E906" i="22"/>
  <c r="E908" i="22"/>
  <c r="J908" i="22" s="1"/>
  <c r="L908" i="22" s="1"/>
  <c r="M908" i="22" s="1"/>
  <c r="E910" i="22"/>
  <c r="J910" i="22" s="1"/>
  <c r="L910" i="22" s="1"/>
  <c r="M910" i="22" s="1"/>
  <c r="E912" i="22"/>
  <c r="J912" i="22" s="1"/>
  <c r="L912" i="22" s="1"/>
  <c r="M912" i="22" s="1"/>
  <c r="E914" i="22"/>
  <c r="J914" i="22" s="1"/>
  <c r="L914" i="22" s="1"/>
  <c r="M914" i="22" s="1"/>
  <c r="E916" i="22"/>
  <c r="J916" i="22" s="1"/>
  <c r="L916" i="22" s="1"/>
  <c r="M916" i="22" s="1"/>
  <c r="E918" i="22"/>
  <c r="J918" i="22" s="1"/>
  <c r="L918" i="22" s="1"/>
  <c r="M918" i="22" s="1"/>
  <c r="E920" i="22"/>
  <c r="E922" i="22"/>
  <c r="J922" i="22" s="1"/>
  <c r="L922" i="22" s="1"/>
  <c r="M922" i="22" s="1"/>
  <c r="E928" i="22"/>
  <c r="J928" i="22" s="1"/>
  <c r="L928" i="22" s="1"/>
  <c r="M928" i="22" s="1"/>
  <c r="E932" i="22"/>
  <c r="E943" i="22"/>
  <c r="J943" i="22" s="1"/>
  <c r="L943" i="22" s="1"/>
  <c r="M943" i="22" s="1"/>
  <c r="E946" i="22"/>
  <c r="E952" i="22"/>
  <c r="J952" i="22" s="1"/>
  <c r="L952" i="22" s="1"/>
  <c r="M952" i="22" s="1"/>
  <c r="E958" i="22"/>
  <c r="E962" i="22"/>
  <c r="E966" i="22"/>
  <c r="E970" i="22"/>
  <c r="J970" i="22" s="1"/>
  <c r="L970" i="22" s="1"/>
  <c r="M970" i="22" s="1"/>
  <c r="E974" i="22"/>
  <c r="J974" i="22" s="1"/>
  <c r="L974" i="22" s="1"/>
  <c r="M974" i="22" s="1"/>
  <c r="E978" i="22"/>
  <c r="J978" i="22" s="1"/>
  <c r="L978" i="22" s="1"/>
  <c r="M978" i="22" s="1"/>
  <c r="E868" i="22"/>
  <c r="E885" i="22"/>
  <c r="E893" i="22"/>
  <c r="E909" i="22"/>
  <c r="E917" i="22"/>
  <c r="E925" i="22"/>
  <c r="E1022" i="22"/>
  <c r="E1031" i="22"/>
  <c r="E1033" i="22"/>
  <c r="E1045" i="22"/>
  <c r="J1045" i="22" s="1"/>
  <c r="L1045" i="22" s="1"/>
  <c r="M1045" i="22" s="1"/>
  <c r="O203" i="3"/>
  <c r="D205" i="22" s="1"/>
  <c r="P64" i="17"/>
  <c r="E66" i="22" s="1"/>
  <c r="H208" i="22"/>
  <c r="J208" i="22" s="1"/>
  <c r="L208" i="22" s="1"/>
  <c r="M208" i="22" s="1"/>
  <c r="H136" i="22"/>
  <c r="H142" i="22"/>
  <c r="J142" i="22" s="1"/>
  <c r="L142" i="22" s="1"/>
  <c r="M142" i="22" s="1"/>
  <c r="H149" i="22"/>
  <c r="H153" i="22"/>
  <c r="J153" i="22" s="1"/>
  <c r="L153" i="22" s="1"/>
  <c r="M153" i="22" s="1"/>
  <c r="H157" i="22"/>
  <c r="H160" i="22"/>
  <c r="J160" i="22" s="1"/>
  <c r="L160" i="22" s="1"/>
  <c r="M160" i="22" s="1"/>
  <c r="H193" i="22"/>
  <c r="J193" i="22" s="1"/>
  <c r="L193" i="22" s="1"/>
  <c r="M193" i="22" s="1"/>
  <c r="H203" i="22"/>
  <c r="H336" i="22"/>
  <c r="J336" i="22" s="1"/>
  <c r="L336" i="22" s="1"/>
  <c r="M336" i="22" s="1"/>
  <c r="H333" i="22"/>
  <c r="H297" i="22"/>
  <c r="H273" i="22"/>
  <c r="H269" i="22"/>
  <c r="J269" i="22" s="1"/>
  <c r="L269" i="22" s="1"/>
  <c r="M269" i="22" s="1"/>
  <c r="H257" i="22"/>
  <c r="H239" i="22"/>
  <c r="J239" i="22" s="1"/>
  <c r="L239" i="22" s="1"/>
  <c r="M239" i="22" s="1"/>
  <c r="H103" i="22"/>
  <c r="H154" i="22"/>
  <c r="H137" i="22"/>
  <c r="H119" i="22"/>
  <c r="H1073" i="22"/>
  <c r="N150" i="10"/>
  <c r="H152" i="22" s="1"/>
  <c r="N136" i="10"/>
  <c r="R715" i="12"/>
  <c r="R699" i="12"/>
  <c r="H83" i="22"/>
  <c r="E211" i="22"/>
  <c r="E1064" i="22"/>
  <c r="E1069" i="22"/>
  <c r="E1078" i="22"/>
  <c r="H667" i="22"/>
  <c r="H664" i="22"/>
  <c r="H1060" i="22"/>
  <c r="H1050" i="22"/>
  <c r="H1044" i="22"/>
  <c r="J1044" i="22" s="1"/>
  <c r="L1044" i="22" s="1"/>
  <c r="M1044" i="22" s="1"/>
  <c r="H1034" i="22"/>
  <c r="H1028" i="22"/>
  <c r="H1018" i="22"/>
  <c r="J1018" i="22" s="1"/>
  <c r="L1018" i="22" s="1"/>
  <c r="M1018" i="22" s="1"/>
  <c r="M1060" i="5"/>
  <c r="P1060" i="5" s="1"/>
  <c r="H161" i="22"/>
  <c r="O303" i="2"/>
  <c r="R303" i="2"/>
  <c r="C305" i="22" s="1"/>
  <c r="R299" i="2"/>
  <c r="C301" i="22" s="1"/>
  <c r="R295" i="2"/>
  <c r="C297" i="22" s="1"/>
  <c r="R291" i="2"/>
  <c r="C293" i="22" s="1"/>
  <c r="O277" i="2"/>
  <c r="R277" i="2" s="1"/>
  <c r="C279" i="22" s="1"/>
  <c r="O215" i="2"/>
  <c r="R215" i="2" s="1"/>
  <c r="C217" i="22" s="1"/>
  <c r="R207" i="2"/>
  <c r="C209" i="22" s="1"/>
  <c r="R195" i="2"/>
  <c r="C197" i="22" s="1"/>
  <c r="R167" i="2"/>
  <c r="C169" i="22" s="1"/>
  <c r="P296" i="5"/>
  <c r="I298" i="22" s="1"/>
  <c r="E206" i="22"/>
  <c r="H761" i="22"/>
  <c r="H1087" i="22"/>
  <c r="H873" i="22"/>
  <c r="H880" i="22"/>
  <c r="H920" i="22"/>
  <c r="E71" i="22"/>
  <c r="J71" i="22" s="1"/>
  <c r="L71" i="22" s="1"/>
  <c r="M71" i="22" s="1"/>
  <c r="E70" i="22"/>
  <c r="H695" i="22"/>
  <c r="H934" i="22"/>
  <c r="J934" i="22" s="1"/>
  <c r="L934" i="22" s="1"/>
  <c r="M934" i="22" s="1"/>
  <c r="H911" i="22"/>
  <c r="H875" i="22"/>
  <c r="J875" i="22" s="1"/>
  <c r="L875" i="22" s="1"/>
  <c r="M875" i="22" s="1"/>
  <c r="H898" i="22"/>
  <c r="H962" i="22"/>
  <c r="E241" i="22"/>
  <c r="H725" i="22"/>
  <c r="E270" i="22"/>
  <c r="E664" i="22"/>
  <c r="E188" i="22"/>
  <c r="L780" i="6"/>
  <c r="H742" i="22"/>
  <c r="R210" i="12"/>
  <c r="E212" i="22" s="1"/>
  <c r="E150" i="22"/>
  <c r="J150" i="22" s="1"/>
  <c r="L150" i="22" s="1"/>
  <c r="M150" i="22" s="1"/>
  <c r="E119" i="22"/>
  <c r="H733" i="22"/>
  <c r="H144" i="22"/>
  <c r="J144" i="22" s="1"/>
  <c r="L144" i="22" s="1"/>
  <c r="M144" i="22" s="1"/>
  <c r="H166" i="22"/>
  <c r="J166" i="22" s="1"/>
  <c r="L166" i="22" s="1"/>
  <c r="M166" i="22" s="1"/>
  <c r="H212" i="22"/>
  <c r="H224" i="22"/>
  <c r="H238" i="22"/>
  <c r="J238" i="22" s="1"/>
  <c r="L238" i="22" s="1"/>
  <c r="M238" i="22" s="1"/>
  <c r="H252" i="22"/>
  <c r="H298" i="22"/>
  <c r="H328" i="22"/>
  <c r="J328" i="22" s="1"/>
  <c r="L328" i="22" s="1"/>
  <c r="M328" i="22" s="1"/>
  <c r="H720" i="22"/>
  <c r="H688" i="22"/>
  <c r="E991" i="22"/>
  <c r="H999" i="22"/>
  <c r="J999" i="22" s="1"/>
  <c r="L999" i="22" s="1"/>
  <c r="M999" i="22" s="1"/>
  <c r="E816" i="22"/>
  <c r="J816" i="22" s="1"/>
  <c r="L816" i="22" s="1"/>
  <c r="M816" i="22" s="1"/>
  <c r="E819" i="22"/>
  <c r="J819" i="22" s="1"/>
  <c r="L819" i="22" s="1"/>
  <c r="M819" i="22" s="1"/>
  <c r="E822" i="22"/>
  <c r="E834" i="22"/>
  <c r="E838" i="22"/>
  <c r="E845" i="22"/>
  <c r="J845" i="22" s="1"/>
  <c r="L845" i="22" s="1"/>
  <c r="M845" i="22" s="1"/>
  <c r="E857" i="22"/>
  <c r="E880" i="22"/>
  <c r="E882" i="22"/>
  <c r="J882" i="22" s="1"/>
  <c r="L882" i="22" s="1"/>
  <c r="M882" i="22" s="1"/>
  <c r="E884" i="22"/>
  <c r="J884" i="22" s="1"/>
  <c r="L884" i="22" s="1"/>
  <c r="M884" i="22" s="1"/>
  <c r="E935" i="22"/>
  <c r="J935" i="22" s="1"/>
  <c r="L935" i="22" s="1"/>
  <c r="M935" i="22" s="1"/>
  <c r="E938" i="22"/>
  <c r="J938" i="22" s="1"/>
  <c r="L938" i="22" s="1"/>
  <c r="M938" i="22" s="1"/>
  <c r="E941" i="22"/>
  <c r="E944" i="22"/>
  <c r="J944" i="22" s="1"/>
  <c r="L944" i="22" s="1"/>
  <c r="M944" i="22" s="1"/>
  <c r="E947" i="22"/>
  <c r="E953" i="22"/>
  <c r="E983" i="22"/>
  <c r="E802" i="22"/>
  <c r="E806" i="22"/>
  <c r="J806" i="22" s="1"/>
  <c r="L806" i="22" s="1"/>
  <c r="M806" i="22" s="1"/>
  <c r="E924" i="22"/>
  <c r="J924" i="22" s="1"/>
  <c r="L924" i="22" s="1"/>
  <c r="M924" i="22" s="1"/>
  <c r="E931" i="22"/>
  <c r="E860" i="22"/>
  <c r="E878" i="22"/>
  <c r="J878" i="22" s="1"/>
  <c r="L878" i="22" s="1"/>
  <c r="M878" i="22" s="1"/>
  <c r="E887" i="22"/>
  <c r="E895" i="22"/>
  <c r="E903" i="22"/>
  <c r="J903" i="22" s="1"/>
  <c r="L903" i="22" s="1"/>
  <c r="M903" i="22" s="1"/>
  <c r="E911" i="22"/>
  <c r="E919" i="22"/>
  <c r="J919" i="22" s="1"/>
  <c r="L919" i="22" s="1"/>
  <c r="M919" i="22" s="1"/>
  <c r="E927" i="22"/>
  <c r="J927" i="22" s="1"/>
  <c r="L927" i="22" s="1"/>
  <c r="M927" i="22" s="1"/>
  <c r="E13" i="22"/>
  <c r="J13" i="22" s="1"/>
  <c r="L13" i="22" s="1"/>
  <c r="M13" i="22" s="1"/>
  <c r="E17" i="22"/>
  <c r="H34" i="22"/>
  <c r="J34" i="22" s="1"/>
  <c r="L34" i="22" s="1"/>
  <c r="M34" i="22" s="1"/>
  <c r="H48" i="22"/>
  <c r="H62" i="22"/>
  <c r="E1016" i="22"/>
  <c r="E1056" i="22"/>
  <c r="H864" i="22"/>
  <c r="J864" i="22" s="1"/>
  <c r="L864" i="22" s="1"/>
  <c r="M864" i="22" s="1"/>
  <c r="H883" i="22"/>
  <c r="O90" i="3"/>
  <c r="D92" i="22" s="1"/>
  <c r="H1075" i="22"/>
  <c r="H1085" i="22"/>
  <c r="H100" i="22"/>
  <c r="J100" i="22" s="1"/>
  <c r="L100" i="22" s="1"/>
  <c r="M100" i="22" s="1"/>
  <c r="H104" i="22"/>
  <c r="H113" i="22"/>
  <c r="H116" i="22"/>
  <c r="J116" i="22" s="1"/>
  <c r="L116" i="22" s="1"/>
  <c r="M116" i="22" s="1"/>
  <c r="H120" i="22"/>
  <c r="J120" i="22" s="1"/>
  <c r="L120" i="22" s="1"/>
  <c r="M120" i="22" s="1"/>
  <c r="H127" i="22"/>
  <c r="H189" i="22"/>
  <c r="J189" i="22" s="1"/>
  <c r="L189" i="22" s="1"/>
  <c r="M189" i="22" s="1"/>
  <c r="H205" i="22"/>
  <c r="H223" i="22"/>
  <c r="H232" i="22"/>
  <c r="J232" i="22" s="1"/>
  <c r="L232" i="22" s="1"/>
  <c r="M232" i="22" s="1"/>
  <c r="H247" i="22"/>
  <c r="J247" i="22" s="1"/>
  <c r="L247" i="22" s="1"/>
  <c r="M247" i="22" s="1"/>
  <c r="H258" i="22"/>
  <c r="J258" i="22" s="1"/>
  <c r="L258" i="22" s="1"/>
  <c r="M258" i="22" s="1"/>
  <c r="H274" i="22"/>
  <c r="J274" i="22" s="1"/>
  <c r="L274" i="22" s="1"/>
  <c r="M274" i="22" s="1"/>
  <c r="H294" i="22"/>
  <c r="H309" i="22"/>
  <c r="H317" i="22"/>
  <c r="H325" i="22"/>
  <c r="H337" i="22"/>
  <c r="H347" i="22"/>
  <c r="H279" i="22"/>
  <c r="H265" i="22"/>
  <c r="J265" i="22" s="1"/>
  <c r="L265" i="22" s="1"/>
  <c r="M265" i="22" s="1"/>
  <c r="H259" i="22"/>
  <c r="H255" i="22"/>
  <c r="J255" i="22" s="1"/>
  <c r="L255" i="22" s="1"/>
  <c r="M255" i="22" s="1"/>
  <c r="H243" i="22"/>
  <c r="J243" i="22" s="1"/>
  <c r="L243" i="22" s="1"/>
  <c r="M243" i="22" s="1"/>
  <c r="H109" i="22"/>
  <c r="H170" i="22"/>
  <c r="H133" i="22"/>
  <c r="H87" i="22"/>
  <c r="H1081" i="22"/>
  <c r="H1089" i="22"/>
  <c r="R755" i="12"/>
  <c r="R707" i="12"/>
  <c r="R703" i="12"/>
  <c r="H177" i="22"/>
  <c r="H76" i="22"/>
  <c r="E199" i="22"/>
  <c r="F780" i="13"/>
  <c r="G780" i="13" s="1"/>
  <c r="I780" i="13" s="1"/>
  <c r="E1099" i="22"/>
  <c r="H669" i="22"/>
  <c r="H1056" i="22"/>
  <c r="H1053" i="22"/>
  <c r="H1040" i="22"/>
  <c r="H1037" i="22"/>
  <c r="J1037" i="22" s="1"/>
  <c r="L1037" i="22" s="1"/>
  <c r="M1037" i="22" s="1"/>
  <c r="H1024" i="22"/>
  <c r="J1024" i="22" s="1"/>
  <c r="L1024" i="22" s="1"/>
  <c r="M1024" i="22" s="1"/>
  <c r="H1021" i="22"/>
  <c r="H760" i="22"/>
  <c r="H757" i="22"/>
  <c r="R327" i="2"/>
  <c r="C329" i="22" s="1"/>
  <c r="R323" i="2"/>
  <c r="C325" i="22" s="1"/>
  <c r="L82" i="6"/>
  <c r="H932" i="22"/>
  <c r="H869" i="22"/>
  <c r="J869" i="22" s="1"/>
  <c r="L869" i="22" s="1"/>
  <c r="M869" i="22" s="1"/>
  <c r="E1098" i="22"/>
  <c r="E1060" i="22"/>
  <c r="H887" i="22"/>
  <c r="E855" i="22"/>
  <c r="J855" i="22" s="1"/>
  <c r="L855" i="22" s="1"/>
  <c r="M855" i="22" s="1"/>
  <c r="H857" i="22"/>
  <c r="H930" i="22"/>
  <c r="E148" i="22"/>
  <c r="E296" i="22"/>
  <c r="R262" i="12"/>
  <c r="E264" i="22" s="1"/>
  <c r="E256" i="22"/>
  <c r="C1101" i="14"/>
  <c r="O1060" i="2"/>
  <c r="H699" i="22"/>
  <c r="H946" i="22"/>
  <c r="J946" i="22" s="1"/>
  <c r="L946" i="22" s="1"/>
  <c r="M946" i="22" s="1"/>
  <c r="H802" i="22"/>
  <c r="E1058" i="22"/>
  <c r="N1060" i="10"/>
  <c r="H713" i="22"/>
  <c r="P663" i="17"/>
  <c r="E157" i="22"/>
  <c r="E131" i="22"/>
  <c r="H689" i="22"/>
  <c r="H755" i="22"/>
  <c r="H180" i="22"/>
  <c r="J180" i="22" s="1"/>
  <c r="L180" i="22" s="1"/>
  <c r="M180" i="22" s="1"/>
  <c r="H262" i="22"/>
  <c r="H276" i="22"/>
  <c r="H290" i="22"/>
  <c r="H1070" i="22"/>
  <c r="H698" i="22"/>
  <c r="H959" i="22"/>
  <c r="N977" i="10"/>
  <c r="H983" i="22"/>
  <c r="E808" i="22"/>
  <c r="J808" i="22" s="1"/>
  <c r="L808" i="22" s="1"/>
  <c r="M808" i="22" s="1"/>
  <c r="E817" i="22"/>
  <c r="E827" i="22"/>
  <c r="J827" i="22" s="1"/>
  <c r="L827" i="22" s="1"/>
  <c r="M827" i="22" s="1"/>
  <c r="E831" i="22"/>
  <c r="E835" i="22"/>
  <c r="E839" i="22"/>
  <c r="E843" i="22"/>
  <c r="J843" i="22" s="1"/>
  <c r="L843" i="22" s="1"/>
  <c r="M843" i="22" s="1"/>
  <c r="E936" i="22"/>
  <c r="J936" i="22" s="1"/>
  <c r="L936" i="22" s="1"/>
  <c r="M936" i="22" s="1"/>
  <c r="E945" i="22"/>
  <c r="E950" i="22"/>
  <c r="E976" i="22"/>
  <c r="J976" i="22" s="1"/>
  <c r="L976" i="22" s="1"/>
  <c r="M976" i="22" s="1"/>
  <c r="E987" i="22"/>
  <c r="E1093" i="22"/>
  <c r="E852" i="22"/>
  <c r="E886" i="22"/>
  <c r="J886" i="22" s="1"/>
  <c r="L886" i="22" s="1"/>
  <c r="M886" i="22" s="1"/>
  <c r="E926" i="22"/>
  <c r="J926" i="22" s="1"/>
  <c r="L926" i="22" s="1"/>
  <c r="M926" i="22" s="1"/>
  <c r="E984" i="22"/>
  <c r="J984" i="22" s="1"/>
  <c r="L984" i="22" s="1"/>
  <c r="M984" i="22" s="1"/>
  <c r="E862" i="22"/>
  <c r="F1101" i="17"/>
  <c r="E18" i="22"/>
  <c r="H10" i="22"/>
  <c r="H12" i="22"/>
  <c r="H20" i="22"/>
  <c r="J20" i="22" s="1"/>
  <c r="L20" i="22" s="1"/>
  <c r="M20" i="22" s="1"/>
  <c r="E38" i="22"/>
  <c r="J38" i="22" s="1"/>
  <c r="L38" i="22" s="1"/>
  <c r="M38" i="22" s="1"/>
  <c r="H65" i="22"/>
  <c r="E1054" i="22"/>
  <c r="E1036" i="22"/>
  <c r="H1068" i="22"/>
  <c r="H1071" i="22"/>
  <c r="H172" i="22"/>
  <c r="H183" i="22"/>
  <c r="J183" i="22" s="1"/>
  <c r="L183" i="22" s="1"/>
  <c r="M183" i="22" s="1"/>
  <c r="H215" i="22"/>
  <c r="J215" i="22" s="1"/>
  <c r="L215" i="22" s="1"/>
  <c r="M215" i="22" s="1"/>
  <c r="H219" i="22"/>
  <c r="H306" i="22"/>
  <c r="H301" i="22"/>
  <c r="H293" i="22"/>
  <c r="H287" i="22"/>
  <c r="J287" i="22" s="1"/>
  <c r="L287" i="22" s="1"/>
  <c r="M287" i="22" s="1"/>
  <c r="H283" i="22"/>
  <c r="H263" i="22"/>
  <c r="H253" i="22"/>
  <c r="J253" i="22" s="1"/>
  <c r="L253" i="22" s="1"/>
  <c r="M253" i="22" s="1"/>
  <c r="H241" i="22"/>
  <c r="H235" i="22"/>
  <c r="H213" i="22"/>
  <c r="H138" i="22"/>
  <c r="H112" i="22"/>
  <c r="H1092" i="22"/>
  <c r="R775" i="12"/>
  <c r="R723" i="12"/>
  <c r="H74" i="22"/>
  <c r="E191" i="22"/>
  <c r="E1092" i="22"/>
  <c r="H1042" i="22"/>
  <c r="J1042" i="22" s="1"/>
  <c r="L1042" i="22" s="1"/>
  <c r="M1042" i="22" s="1"/>
  <c r="H1036" i="22"/>
  <c r="H1020" i="22"/>
  <c r="N847" i="10"/>
  <c r="E788" i="22"/>
  <c r="E821" i="22"/>
  <c r="J821" i="22" s="1"/>
  <c r="L821" i="22" s="1"/>
  <c r="M821" i="22" s="1"/>
  <c r="E824" i="22"/>
  <c r="E829" i="22"/>
  <c r="E833" i="22"/>
  <c r="E837" i="22"/>
  <c r="E841" i="22"/>
  <c r="E847" i="22"/>
  <c r="E940" i="22"/>
  <c r="J940" i="22" s="1"/>
  <c r="L940" i="22" s="1"/>
  <c r="M940" i="22" s="1"/>
  <c r="E948" i="22"/>
  <c r="E959" i="22"/>
  <c r="E963" i="22"/>
  <c r="E967" i="22"/>
  <c r="E971" i="22"/>
  <c r="E975" i="22"/>
  <c r="E979" i="22"/>
  <c r="E810" i="22"/>
  <c r="J810" i="22" s="1"/>
  <c r="L810" i="22" s="1"/>
  <c r="M810" i="22" s="1"/>
  <c r="E848" i="22"/>
  <c r="E854" i="22"/>
  <c r="E898" i="22"/>
  <c r="E930" i="22"/>
  <c r="E872" i="22"/>
  <c r="E881" i="22"/>
  <c r="E889" i="22"/>
  <c r="E905" i="22"/>
  <c r="E913" i="22"/>
  <c r="E921" i="22"/>
  <c r="E64" i="22"/>
  <c r="H50" i="22"/>
  <c r="E28" i="22"/>
  <c r="H837" i="22"/>
  <c r="H862" i="22"/>
  <c r="H893" i="22"/>
  <c r="J893" i="22" s="1"/>
  <c r="L893" i="22" s="1"/>
  <c r="M893" i="22" s="1"/>
  <c r="H925" i="22"/>
  <c r="H941" i="22"/>
  <c r="H957" i="22"/>
  <c r="J957" i="22" s="1"/>
  <c r="L957" i="22" s="1"/>
  <c r="M957" i="22" s="1"/>
  <c r="H973" i="22"/>
  <c r="J973" i="22" s="1"/>
  <c r="L973" i="22" s="1"/>
  <c r="M973" i="22" s="1"/>
  <c r="H989" i="22"/>
  <c r="J989" i="22" s="1"/>
  <c r="L989" i="22" s="1"/>
  <c r="M989" i="22" s="1"/>
  <c r="H868" i="22"/>
  <c r="J868" i="22" s="1"/>
  <c r="L868" i="22" s="1"/>
  <c r="M868" i="22" s="1"/>
  <c r="R331" i="2"/>
  <c r="C333" i="22" s="1"/>
  <c r="H143" i="22"/>
  <c r="J143" i="22" s="1"/>
  <c r="L143" i="22" s="1"/>
  <c r="M143" i="22" s="1"/>
  <c r="H275" i="22"/>
  <c r="J275" i="22" s="1"/>
  <c r="L275" i="22" s="1"/>
  <c r="M275" i="22" s="1"/>
  <c r="H146" i="22"/>
  <c r="J146" i="22" s="1"/>
  <c r="L146" i="22" s="1"/>
  <c r="M146" i="22" s="1"/>
  <c r="H1080" i="22"/>
  <c r="H128" i="22"/>
  <c r="J128" i="22" s="1"/>
  <c r="L128" i="22" s="1"/>
  <c r="M128" i="22" s="1"/>
  <c r="H139" i="22"/>
  <c r="H169" i="22"/>
  <c r="H178" i="22"/>
  <c r="J178" i="22" s="1"/>
  <c r="L178" i="22" s="1"/>
  <c r="M178" i="22" s="1"/>
  <c r="H195" i="22"/>
  <c r="J195" i="22" s="1"/>
  <c r="L195" i="22" s="1"/>
  <c r="M195" i="22" s="1"/>
  <c r="H217" i="22"/>
  <c r="H326" i="22"/>
  <c r="J326" i="22" s="1"/>
  <c r="L326" i="22" s="1"/>
  <c r="M326" i="22" s="1"/>
  <c r="H291" i="22"/>
  <c r="J291" i="22" s="1"/>
  <c r="L291" i="22" s="1"/>
  <c r="M291" i="22" s="1"/>
  <c r="H231" i="22"/>
  <c r="N224" i="10"/>
  <c r="N188" i="10"/>
  <c r="H190" i="22" s="1"/>
  <c r="H188" i="22"/>
  <c r="J188" i="22" s="1"/>
  <c r="L188" i="22" s="1"/>
  <c r="M188" i="22" s="1"/>
  <c r="N128" i="10"/>
  <c r="H130" i="22" s="1"/>
  <c r="H117" i="22"/>
  <c r="N108" i="10"/>
  <c r="H779" i="22"/>
  <c r="H771" i="22"/>
  <c r="H745" i="22"/>
  <c r="H335" i="22"/>
  <c r="J335" i="22" s="1"/>
  <c r="L335" i="22" s="1"/>
  <c r="M335" i="22" s="1"/>
  <c r="H319" i="22"/>
  <c r="J319" i="22" s="1"/>
  <c r="L319" i="22" s="1"/>
  <c r="M319" i="22" s="1"/>
  <c r="H303" i="22"/>
  <c r="J303" i="22" s="1"/>
  <c r="L303" i="22" s="1"/>
  <c r="M303" i="22" s="1"/>
  <c r="H272" i="22"/>
  <c r="J272" i="22" s="1"/>
  <c r="L272" i="22" s="1"/>
  <c r="M272" i="22" s="1"/>
  <c r="H245" i="22"/>
  <c r="H216" i="22"/>
  <c r="J216" i="22" s="1"/>
  <c r="L216" i="22" s="1"/>
  <c r="M216" i="22" s="1"/>
  <c r="H194" i="22"/>
  <c r="H147" i="22"/>
  <c r="H1067" i="22"/>
  <c r="H1094" i="22"/>
  <c r="E186" i="22"/>
  <c r="E343" i="22"/>
  <c r="H77" i="22"/>
  <c r="E99" i="22"/>
  <c r="H350" i="22"/>
  <c r="H666" i="22"/>
  <c r="H1055" i="22"/>
  <c r="H1047" i="22"/>
  <c r="J1047" i="22" s="1"/>
  <c r="L1047" i="22" s="1"/>
  <c r="M1047" i="22" s="1"/>
  <c r="H1039" i="22"/>
  <c r="J1039" i="22" s="1"/>
  <c r="L1039" i="22" s="1"/>
  <c r="M1039" i="22" s="1"/>
  <c r="H1031" i="22"/>
  <c r="J1031" i="22" s="1"/>
  <c r="L1031" i="22" s="1"/>
  <c r="M1031" i="22" s="1"/>
  <c r="H1023" i="22"/>
  <c r="H201" i="22"/>
  <c r="J201" i="22" s="1"/>
  <c r="L201" i="22" s="1"/>
  <c r="M201" i="22" s="1"/>
  <c r="H780" i="22"/>
  <c r="H751" i="22"/>
  <c r="L687" i="3"/>
  <c r="O687" i="3"/>
  <c r="D689" i="22" s="1"/>
  <c r="H841" i="22"/>
  <c r="H866" i="22"/>
  <c r="J866" i="22" s="1"/>
  <c r="L866" i="22" s="1"/>
  <c r="M866" i="22" s="1"/>
  <c r="H897" i="22"/>
  <c r="H945" i="22"/>
  <c r="J945" i="22" s="1"/>
  <c r="L945" i="22" s="1"/>
  <c r="M945" i="22" s="1"/>
  <c r="H961" i="22"/>
  <c r="J961" i="22" s="1"/>
  <c r="L961" i="22" s="1"/>
  <c r="M961" i="22" s="1"/>
  <c r="H977" i="22"/>
  <c r="J977" i="22" s="1"/>
  <c r="L977" i="22" s="1"/>
  <c r="M977" i="22" s="1"/>
  <c r="H993" i="22"/>
  <c r="J993" i="22" s="1"/>
  <c r="L993" i="22" s="1"/>
  <c r="M993" i="22" s="1"/>
  <c r="H899" i="22"/>
  <c r="J899" i="22" s="1"/>
  <c r="L899" i="22" s="1"/>
  <c r="M899" i="22" s="1"/>
  <c r="H931" i="22"/>
  <c r="R143" i="2"/>
  <c r="C145" i="22" s="1"/>
  <c r="O65" i="3"/>
  <c r="H349" i="22"/>
  <c r="J349" i="22" s="1"/>
  <c r="L349" i="22" s="1"/>
  <c r="M349" i="22" s="1"/>
  <c r="H182" i="22"/>
  <c r="J182" i="22" s="1"/>
  <c r="L182" i="22" s="1"/>
  <c r="M182" i="22" s="1"/>
  <c r="H1069" i="22"/>
  <c r="H1076" i="22"/>
  <c r="H99" i="22"/>
  <c r="J99" i="22" s="1"/>
  <c r="L99" i="22" s="1"/>
  <c r="M99" i="22" s="1"/>
  <c r="H102" i="22"/>
  <c r="J102" i="22" s="1"/>
  <c r="L102" i="22" s="1"/>
  <c r="M102" i="22" s="1"/>
  <c r="H114" i="22"/>
  <c r="H118" i="22"/>
  <c r="J118" i="22" s="1"/>
  <c r="L118" i="22" s="1"/>
  <c r="M118" i="22" s="1"/>
  <c r="H121" i="22"/>
  <c r="H134" i="22"/>
  <c r="H141" i="22"/>
  <c r="H148" i="22"/>
  <c r="H151" i="22"/>
  <c r="J151" i="22" s="1"/>
  <c r="L151" i="22" s="1"/>
  <c r="M151" i="22" s="1"/>
  <c r="H155" i="22"/>
  <c r="J155" i="22" s="1"/>
  <c r="L155" i="22" s="1"/>
  <c r="M155" i="22" s="1"/>
  <c r="H159" i="22"/>
  <c r="H165" i="22"/>
  <c r="J165" i="22" s="1"/>
  <c r="L165" i="22" s="1"/>
  <c r="M165" i="22" s="1"/>
  <c r="H171" i="22"/>
  <c r="J171" i="22" s="1"/>
  <c r="L171" i="22" s="1"/>
  <c r="M171" i="22" s="1"/>
  <c r="H181" i="22"/>
  <c r="J181" i="22" s="1"/>
  <c r="L181" i="22" s="1"/>
  <c r="M181" i="22" s="1"/>
  <c r="H191" i="22"/>
  <c r="H198" i="22"/>
  <c r="H210" i="22"/>
  <c r="J210" i="22" s="1"/>
  <c r="L210" i="22" s="1"/>
  <c r="M210" i="22" s="1"/>
  <c r="H218" i="22"/>
  <c r="H228" i="22"/>
  <c r="J228" i="22" s="1"/>
  <c r="L228" i="22" s="1"/>
  <c r="M228" i="22" s="1"/>
  <c r="H244" i="22"/>
  <c r="H250" i="22"/>
  <c r="J250" i="22" s="1"/>
  <c r="L250" i="22" s="1"/>
  <c r="M250" i="22" s="1"/>
  <c r="H266" i="22"/>
  <c r="J266" i="22" s="1"/>
  <c r="L266" i="22" s="1"/>
  <c r="M266" i="22" s="1"/>
  <c r="H282" i="22"/>
  <c r="H305" i="22"/>
  <c r="H313" i="22"/>
  <c r="J313" i="22" s="1"/>
  <c r="L313" i="22" s="1"/>
  <c r="M313" i="22" s="1"/>
  <c r="H321" i="22"/>
  <c r="J321" i="22" s="1"/>
  <c r="L321" i="22" s="1"/>
  <c r="M321" i="22" s="1"/>
  <c r="H329" i="22"/>
  <c r="H341" i="22"/>
  <c r="J341" i="22" s="1"/>
  <c r="L341" i="22" s="1"/>
  <c r="M341" i="22" s="1"/>
  <c r="H345" i="22"/>
  <c r="J345" i="22" s="1"/>
  <c r="L345" i="22" s="1"/>
  <c r="M345" i="22" s="1"/>
  <c r="H340" i="22"/>
  <c r="J340" i="22" s="1"/>
  <c r="L340" i="22" s="1"/>
  <c r="M340" i="22" s="1"/>
  <c r="H322" i="22"/>
  <c r="H314" i="22"/>
  <c r="J314" i="22" s="1"/>
  <c r="L314" i="22" s="1"/>
  <c r="M314" i="22" s="1"/>
  <c r="H289" i="22"/>
  <c r="H285" i="22"/>
  <c r="H281" i="22"/>
  <c r="H271" i="22"/>
  <c r="J271" i="22" s="1"/>
  <c r="L271" i="22" s="1"/>
  <c r="M271" i="22" s="1"/>
  <c r="H267" i="22"/>
  <c r="J267" i="22" s="1"/>
  <c r="L267" i="22" s="1"/>
  <c r="M267" i="22" s="1"/>
  <c r="H261" i="22"/>
  <c r="J261" i="22" s="1"/>
  <c r="L261" i="22" s="1"/>
  <c r="M261" i="22" s="1"/>
  <c r="H233" i="22"/>
  <c r="J233" i="22" s="1"/>
  <c r="L233" i="22" s="1"/>
  <c r="M233" i="22" s="1"/>
  <c r="H227" i="22"/>
  <c r="J227" i="22" s="1"/>
  <c r="L227" i="22" s="1"/>
  <c r="M227" i="22" s="1"/>
  <c r="H211" i="22"/>
  <c r="H199" i="22"/>
  <c r="J199" i="22" s="1"/>
  <c r="L199" i="22" s="1"/>
  <c r="M199" i="22" s="1"/>
  <c r="H164" i="22"/>
  <c r="H145" i="22"/>
  <c r="H135" i="22"/>
  <c r="H132" i="22"/>
  <c r="N90" i="10"/>
  <c r="H777" i="22"/>
  <c r="H331" i="22"/>
  <c r="J331" i="22" s="1"/>
  <c r="L331" i="22" s="1"/>
  <c r="M331" i="22" s="1"/>
  <c r="H315" i="22"/>
  <c r="H296" i="22"/>
  <c r="H264" i="22"/>
  <c r="J264" i="22" s="1"/>
  <c r="L264" i="22" s="1"/>
  <c r="M264" i="22" s="1"/>
  <c r="H184" i="22"/>
  <c r="J184" i="22" s="1"/>
  <c r="L184" i="22" s="1"/>
  <c r="M184" i="22" s="1"/>
  <c r="H162" i="22"/>
  <c r="J162" i="22" s="1"/>
  <c r="L162" i="22" s="1"/>
  <c r="M162" i="22" s="1"/>
  <c r="H140" i="22"/>
  <c r="H1077" i="22"/>
  <c r="H1097" i="22"/>
  <c r="R747" i="12"/>
  <c r="R727" i="12"/>
  <c r="H175" i="22"/>
  <c r="J175" i="22" s="1"/>
  <c r="L175" i="22" s="1"/>
  <c r="M175" i="22" s="1"/>
  <c r="E223" i="22"/>
  <c r="E231" i="22"/>
  <c r="H668" i="22"/>
  <c r="H665" i="22"/>
  <c r="H1057" i="22"/>
  <c r="J1057" i="22" s="1"/>
  <c r="L1057" i="22" s="1"/>
  <c r="M1057" i="22" s="1"/>
  <c r="H1054" i="22"/>
  <c r="J1054" i="22" s="1"/>
  <c r="L1054" i="22" s="1"/>
  <c r="M1054" i="22" s="1"/>
  <c r="H1049" i="22"/>
  <c r="H1046" i="22"/>
  <c r="H1041" i="22"/>
  <c r="J1041" i="22" s="1"/>
  <c r="L1041" i="22" s="1"/>
  <c r="M1041" i="22" s="1"/>
  <c r="H1038" i="22"/>
  <c r="H1033" i="22"/>
  <c r="H1030" i="22"/>
  <c r="H1025" i="22"/>
  <c r="J1025" i="22" s="1"/>
  <c r="L1025" i="22" s="1"/>
  <c r="M1025" i="22" s="1"/>
  <c r="H1022" i="22"/>
  <c r="J1022" i="22" s="1"/>
  <c r="L1022" i="22" s="1"/>
  <c r="M1022" i="22" s="1"/>
  <c r="H1017" i="22"/>
  <c r="H277" i="22"/>
  <c r="J277" i="22" s="1"/>
  <c r="L277" i="22" s="1"/>
  <c r="M277" i="22" s="1"/>
  <c r="O336" i="3"/>
  <c r="D338" i="22" s="1"/>
  <c r="L772" i="3"/>
  <c r="O772" i="3" s="1"/>
  <c r="D774" i="22" s="1"/>
  <c r="H833" i="22"/>
  <c r="H854" i="22"/>
  <c r="J854" i="22" s="1"/>
  <c r="L854" i="22" s="1"/>
  <c r="M854" i="22" s="1"/>
  <c r="H870" i="22"/>
  <c r="J870" i="22" s="1"/>
  <c r="L870" i="22" s="1"/>
  <c r="M870" i="22" s="1"/>
  <c r="H917" i="22"/>
  <c r="H949" i="22"/>
  <c r="J949" i="22" s="1"/>
  <c r="L949" i="22" s="1"/>
  <c r="M949" i="22" s="1"/>
  <c r="H965" i="22"/>
  <c r="J965" i="22" s="1"/>
  <c r="L965" i="22" s="1"/>
  <c r="M965" i="22" s="1"/>
  <c r="H860" i="22"/>
  <c r="H876" i="22"/>
  <c r="J876" i="22" s="1"/>
  <c r="L876" i="22" s="1"/>
  <c r="M876" i="22" s="1"/>
  <c r="H907" i="22"/>
  <c r="J907" i="22" s="1"/>
  <c r="L907" i="22" s="1"/>
  <c r="M907" i="22" s="1"/>
  <c r="R1011" i="2"/>
  <c r="H229" i="22"/>
  <c r="H1066" i="22"/>
  <c r="H1074" i="22"/>
  <c r="H1078" i="22"/>
  <c r="H1083" i="22"/>
  <c r="H126" i="22"/>
  <c r="H156" i="22"/>
  <c r="J156" i="22" s="1"/>
  <c r="L156" i="22" s="1"/>
  <c r="M156" i="22" s="1"/>
  <c r="H187" i="22"/>
  <c r="J187" i="22" s="1"/>
  <c r="L187" i="22" s="1"/>
  <c r="M187" i="22" s="1"/>
  <c r="H207" i="22"/>
  <c r="J207" i="22" s="1"/>
  <c r="L207" i="22" s="1"/>
  <c r="M207" i="22" s="1"/>
  <c r="H221" i="22"/>
  <c r="J221" i="22" s="1"/>
  <c r="L221" i="22" s="1"/>
  <c r="M221" i="22" s="1"/>
  <c r="H295" i="22"/>
  <c r="H249" i="22"/>
  <c r="H237" i="22"/>
  <c r="J237" i="22" s="1"/>
  <c r="L237" i="22" s="1"/>
  <c r="M237" i="22" s="1"/>
  <c r="H225" i="22"/>
  <c r="N86" i="10"/>
  <c r="H348" i="22"/>
  <c r="H343" i="22"/>
  <c r="J343" i="22" s="1"/>
  <c r="L343" i="22" s="1"/>
  <c r="M343" i="22" s="1"/>
  <c r="H327" i="22"/>
  <c r="J327" i="22" s="1"/>
  <c r="L327" i="22" s="1"/>
  <c r="M327" i="22" s="1"/>
  <c r="H311" i="22"/>
  <c r="J311" i="22" s="1"/>
  <c r="L311" i="22" s="1"/>
  <c r="M311" i="22" s="1"/>
  <c r="H288" i="22"/>
  <c r="H256" i="22"/>
  <c r="J256" i="22" s="1"/>
  <c r="L256" i="22" s="1"/>
  <c r="M256" i="22" s="1"/>
  <c r="H234" i="22"/>
  <c r="H173" i="22"/>
  <c r="H129" i="22"/>
  <c r="H115" i="22"/>
  <c r="H101" i="22"/>
  <c r="H1100" i="22"/>
  <c r="H1096" i="22"/>
  <c r="H1090" i="22"/>
  <c r="R779" i="12"/>
  <c r="R759" i="12"/>
  <c r="E339" i="22"/>
  <c r="H73" i="22"/>
  <c r="H1059" i="22"/>
  <c r="J1059" i="22" s="1"/>
  <c r="L1059" i="22" s="1"/>
  <c r="M1059" i="22" s="1"/>
  <c r="H1051" i="22"/>
  <c r="H1043" i="22"/>
  <c r="H1035" i="22"/>
  <c r="J1035" i="22" s="1"/>
  <c r="L1035" i="22" s="1"/>
  <c r="M1035" i="22" s="1"/>
  <c r="H1027" i="22"/>
  <c r="H1019" i="22"/>
  <c r="H94" i="22"/>
  <c r="H778" i="22"/>
  <c r="H773" i="22"/>
  <c r="H758" i="22"/>
  <c r="H749" i="22"/>
  <c r="L751" i="3"/>
  <c r="O751" i="3" s="1"/>
  <c r="D753" i="22" s="1"/>
  <c r="H753" i="22"/>
  <c r="H737" i="22"/>
  <c r="O150" i="3"/>
  <c r="D152" i="22" s="1"/>
  <c r="O120" i="3"/>
  <c r="D122" i="22" s="1"/>
  <c r="O209" i="3"/>
  <c r="D211" i="22" s="1"/>
  <c r="L694" i="3"/>
  <c r="O694" i="3" s="1"/>
  <c r="D696" i="22" s="1"/>
  <c r="M55" i="7"/>
  <c r="N55" i="7" s="1"/>
  <c r="Q55" i="7" s="1"/>
  <c r="G57" i="22" s="1"/>
  <c r="J57" i="22" s="1"/>
  <c r="L57" i="22" s="1"/>
  <c r="M57" i="22" s="1"/>
  <c r="R48" i="12"/>
  <c r="E50" i="22" s="1"/>
  <c r="R40" i="12"/>
  <c r="E42" i="22" s="1"/>
  <c r="R530" i="12"/>
  <c r="E532" i="22" s="1"/>
  <c r="M25" i="7"/>
  <c r="N25" i="7" s="1"/>
  <c r="Q25" i="7" s="1"/>
  <c r="G27" i="22" s="1"/>
  <c r="J27" i="22" s="1"/>
  <c r="L27" i="22" s="1"/>
  <c r="M27" i="22" s="1"/>
  <c r="O755" i="3"/>
  <c r="D757" i="22" s="1"/>
  <c r="O749" i="3"/>
  <c r="D751" i="22" s="1"/>
  <c r="M41" i="7"/>
  <c r="N41" i="7" s="1"/>
  <c r="Q41" i="7" s="1"/>
  <c r="G43" i="22" s="1"/>
  <c r="M7" i="7"/>
  <c r="N7" i="7" s="1"/>
  <c r="Q7" i="7" s="1"/>
  <c r="G9" i="22" s="1"/>
  <c r="M51" i="7"/>
  <c r="N51" i="7" s="1"/>
  <c r="Q51" i="7" s="1"/>
  <c r="G53" i="22" s="1"/>
  <c r="J53" i="22" s="1"/>
  <c r="L53" i="22" s="1"/>
  <c r="M53" i="22" s="1"/>
  <c r="M35" i="7"/>
  <c r="N35" i="7" s="1"/>
  <c r="Q35" i="7" s="1"/>
  <c r="G37" i="22" s="1"/>
  <c r="M19" i="7"/>
  <c r="N19" i="7" s="1"/>
  <c r="Q19" i="7" s="1"/>
  <c r="G21" i="22" s="1"/>
  <c r="J21" i="22" s="1"/>
  <c r="L21" i="22" s="1"/>
  <c r="M21" i="22" s="1"/>
  <c r="M344" i="7"/>
  <c r="N344" i="7" s="1"/>
  <c r="Q344" i="7" s="1"/>
  <c r="G346" i="22" s="1"/>
  <c r="R660" i="12"/>
  <c r="R644" i="12"/>
  <c r="E646" i="22" s="1"/>
  <c r="R628" i="12"/>
  <c r="R612" i="12"/>
  <c r="E614" i="22" s="1"/>
  <c r="R596" i="12"/>
  <c r="R580" i="12"/>
  <c r="E582" i="22" s="1"/>
  <c r="R564" i="12"/>
  <c r="R548" i="12"/>
  <c r="E550" i="22" s="1"/>
  <c r="P639" i="17"/>
  <c r="E641" i="22" s="1"/>
  <c r="J641" i="22" s="1"/>
  <c r="L641" i="22" s="1"/>
  <c r="M641" i="22" s="1"/>
  <c r="P575" i="17"/>
  <c r="E577" i="22" s="1"/>
  <c r="R650" i="12"/>
  <c r="E652" i="22" s="1"/>
  <c r="R646" i="12"/>
  <c r="R634" i="12"/>
  <c r="R630" i="12"/>
  <c r="R618" i="12"/>
  <c r="R602" i="12"/>
  <c r="E604" i="22" s="1"/>
  <c r="R598" i="12"/>
  <c r="R586" i="12"/>
  <c r="E588" i="22" s="1"/>
  <c r="R582" i="12"/>
  <c r="R570" i="12"/>
  <c r="E572" i="22" s="1"/>
  <c r="R566" i="12"/>
  <c r="R554" i="12"/>
  <c r="E556" i="22" s="1"/>
  <c r="R550" i="12"/>
  <c r="R654" i="12"/>
  <c r="R649" i="12"/>
  <c r="E651" i="22" s="1"/>
  <c r="R640" i="12"/>
  <c r="R637" i="12"/>
  <c r="E639" i="22" s="1"/>
  <c r="J639" i="22" s="1"/>
  <c r="L639" i="22" s="1"/>
  <c r="M639" i="22" s="1"/>
  <c r="R622" i="12"/>
  <c r="R617" i="12"/>
  <c r="E619" i="22" s="1"/>
  <c r="R608" i="12"/>
  <c r="R605" i="12"/>
  <c r="E607" i="22" s="1"/>
  <c r="R590" i="12"/>
  <c r="R585" i="12"/>
  <c r="E587" i="22" s="1"/>
  <c r="J587" i="22" s="1"/>
  <c r="L587" i="22" s="1"/>
  <c r="M587" i="22" s="1"/>
  <c r="R576" i="12"/>
  <c r="R573" i="12"/>
  <c r="E575" i="22" s="1"/>
  <c r="J575" i="22" s="1"/>
  <c r="L575" i="22" s="1"/>
  <c r="M575" i="22" s="1"/>
  <c r="R558" i="12"/>
  <c r="R553" i="12"/>
  <c r="E555" i="22" s="1"/>
  <c r="J555" i="22" s="1"/>
  <c r="L555" i="22" s="1"/>
  <c r="M555" i="22" s="1"/>
  <c r="R544" i="12"/>
  <c r="R541" i="12"/>
  <c r="E543" i="22" s="1"/>
  <c r="R538" i="12"/>
  <c r="E540" i="22" s="1"/>
  <c r="R532" i="12"/>
  <c r="R518" i="12"/>
  <c r="R506" i="12"/>
  <c r="E508" i="22" s="1"/>
  <c r="J508" i="22" s="1"/>
  <c r="L508" i="22" s="1"/>
  <c r="M508" i="22" s="1"/>
  <c r="P647" i="17"/>
  <c r="E649" i="22" s="1"/>
  <c r="J649" i="22" s="1"/>
  <c r="L649" i="22" s="1"/>
  <c r="M649" i="22" s="1"/>
  <c r="P583" i="17"/>
  <c r="E585" i="22" s="1"/>
  <c r="P519" i="17"/>
  <c r="E521" i="22" s="1"/>
  <c r="R656" i="12"/>
  <c r="E658" i="22" s="1"/>
  <c r="R653" i="12"/>
  <c r="E655" i="22" s="1"/>
  <c r="J655" i="22" s="1"/>
  <c r="L655" i="22" s="1"/>
  <c r="M655" i="22" s="1"/>
  <c r="R638" i="12"/>
  <c r="R633" i="12"/>
  <c r="E635" i="22" s="1"/>
  <c r="J635" i="22" s="1"/>
  <c r="L635" i="22" s="1"/>
  <c r="M635" i="22" s="1"/>
  <c r="R624" i="12"/>
  <c r="E626" i="22" s="1"/>
  <c r="R621" i="12"/>
  <c r="E623" i="22" s="1"/>
  <c r="R606" i="12"/>
  <c r="R601" i="12"/>
  <c r="E603" i="22" s="1"/>
  <c r="J603" i="22" s="1"/>
  <c r="L603" i="22" s="1"/>
  <c r="M603" i="22" s="1"/>
  <c r="R592" i="12"/>
  <c r="E594" i="22" s="1"/>
  <c r="R589" i="12"/>
  <c r="E591" i="22" s="1"/>
  <c r="J591" i="22" s="1"/>
  <c r="L591" i="22" s="1"/>
  <c r="M591" i="22" s="1"/>
  <c r="R574" i="12"/>
  <c r="R569" i="12"/>
  <c r="E571" i="22" s="1"/>
  <c r="J571" i="22" s="1"/>
  <c r="L571" i="22" s="1"/>
  <c r="M571" i="22" s="1"/>
  <c r="R560" i="12"/>
  <c r="E562" i="22" s="1"/>
  <c r="R557" i="12"/>
  <c r="E559" i="22" s="1"/>
  <c r="R534" i="12"/>
  <c r="R525" i="12"/>
  <c r="E527" i="22" s="1"/>
  <c r="J527" i="22" s="1"/>
  <c r="L527" i="22" s="1"/>
  <c r="M527" i="22" s="1"/>
  <c r="R516" i="12"/>
  <c r="E518" i="22" s="1"/>
  <c r="J518" i="22" s="1"/>
  <c r="L518" i="22" s="1"/>
  <c r="M518" i="22" s="1"/>
  <c r="P658" i="17"/>
  <c r="E660" i="22" s="1"/>
  <c r="P634" i="17"/>
  <c r="P618" i="17"/>
  <c r="P615" i="17"/>
  <c r="E617" i="22" s="1"/>
  <c r="P551" i="17"/>
  <c r="E553" i="22" s="1"/>
  <c r="F1069" i="3"/>
  <c r="C1099" i="3"/>
  <c r="R659" i="12"/>
  <c r="R651" i="12"/>
  <c r="R643" i="12"/>
  <c r="R635" i="12"/>
  <c r="R627" i="12"/>
  <c r="R619" i="12"/>
  <c r="R611" i="12"/>
  <c r="R603" i="12"/>
  <c r="R595" i="12"/>
  <c r="R587" i="12"/>
  <c r="R579" i="12"/>
  <c r="R571" i="12"/>
  <c r="R563" i="12"/>
  <c r="R555" i="12"/>
  <c r="R547" i="12"/>
  <c r="R542" i="12"/>
  <c r="R536" i="12"/>
  <c r="R528" i="12"/>
  <c r="E530" i="22" s="1"/>
  <c r="R520" i="12"/>
  <c r="E522" i="22" s="1"/>
  <c r="J522" i="22" s="1"/>
  <c r="L522" i="22" s="1"/>
  <c r="M522" i="22" s="1"/>
  <c r="P655" i="17"/>
  <c r="E657" i="22" s="1"/>
  <c r="J657" i="22" s="1"/>
  <c r="L657" i="22" s="1"/>
  <c r="M657" i="22" s="1"/>
  <c r="P652" i="17"/>
  <c r="E654" i="22" s="1"/>
  <c r="P632" i="17"/>
  <c r="E634" i="22" s="1"/>
  <c r="P623" i="17"/>
  <c r="E625" i="22" s="1"/>
  <c r="P620" i="17"/>
  <c r="E622" i="22" s="1"/>
  <c r="J622" i="22" s="1"/>
  <c r="L622" i="22" s="1"/>
  <c r="M622" i="22" s="1"/>
  <c r="P600" i="17"/>
  <c r="E602" i="22" s="1"/>
  <c r="P591" i="17"/>
  <c r="E593" i="22" s="1"/>
  <c r="J593" i="22" s="1"/>
  <c r="L593" i="22" s="1"/>
  <c r="M593" i="22" s="1"/>
  <c r="P588" i="17"/>
  <c r="E590" i="22" s="1"/>
  <c r="P568" i="17"/>
  <c r="E570" i="22" s="1"/>
  <c r="P559" i="17"/>
  <c r="E561" i="22" s="1"/>
  <c r="J561" i="22" s="1"/>
  <c r="L561" i="22" s="1"/>
  <c r="M561" i="22" s="1"/>
  <c r="P556" i="17"/>
  <c r="E558" i="22" s="1"/>
  <c r="P536" i="17"/>
  <c r="P527" i="17"/>
  <c r="E529" i="22" s="1"/>
  <c r="J529" i="22" s="1"/>
  <c r="L529" i="22" s="1"/>
  <c r="M529" i="22" s="1"/>
  <c r="P524" i="17"/>
  <c r="E526" i="22" s="1"/>
  <c r="P660" i="17"/>
  <c r="P640" i="17"/>
  <c r="P631" i="17"/>
  <c r="E633" i="22" s="1"/>
  <c r="P628" i="17"/>
  <c r="P608" i="17"/>
  <c r="P599" i="17"/>
  <c r="E601" i="22" s="1"/>
  <c r="J601" i="22" s="1"/>
  <c r="L601" i="22" s="1"/>
  <c r="M601" i="22" s="1"/>
  <c r="P596" i="17"/>
  <c r="P576" i="17"/>
  <c r="P567" i="17"/>
  <c r="E569" i="22" s="1"/>
  <c r="J569" i="22" s="1"/>
  <c r="L569" i="22" s="1"/>
  <c r="M569" i="22" s="1"/>
  <c r="P564" i="17"/>
  <c r="P544" i="17"/>
  <c r="P535" i="17"/>
  <c r="E537" i="22" s="1"/>
  <c r="J537" i="22" s="1"/>
  <c r="L537" i="22" s="1"/>
  <c r="M537" i="22" s="1"/>
  <c r="P532" i="17"/>
  <c r="L82" i="2"/>
  <c r="P654" i="17"/>
  <c r="P646" i="17"/>
  <c r="P638" i="17"/>
  <c r="P630" i="17"/>
  <c r="P622" i="17"/>
  <c r="P606" i="17"/>
  <c r="P598" i="17"/>
  <c r="P590" i="17"/>
  <c r="P582" i="17"/>
  <c r="P574" i="17"/>
  <c r="P566" i="17"/>
  <c r="P558" i="17"/>
  <c r="P550" i="17"/>
  <c r="P542" i="17"/>
  <c r="P534" i="17"/>
  <c r="P518" i="17"/>
  <c r="L1099" i="2"/>
  <c r="C1099" i="18"/>
  <c r="C1101" i="18" s="1"/>
  <c r="P659" i="17"/>
  <c r="P651" i="17"/>
  <c r="P643" i="17"/>
  <c r="P635" i="17"/>
  <c r="P627" i="17"/>
  <c r="P619" i="17"/>
  <c r="P611" i="17"/>
  <c r="P603" i="17"/>
  <c r="P595" i="17"/>
  <c r="P587" i="17"/>
  <c r="P579" i="17"/>
  <c r="P571" i="17"/>
  <c r="P563" i="17"/>
  <c r="P555" i="17"/>
  <c r="P547" i="17"/>
  <c r="P539" i="17"/>
  <c r="E541" i="22" s="1"/>
  <c r="J541" i="22" s="1"/>
  <c r="L541" i="22" s="1"/>
  <c r="M541" i="22" s="1"/>
  <c r="P531" i="17"/>
  <c r="E533" i="22" s="1"/>
  <c r="J533" i="22" s="1"/>
  <c r="L533" i="22" s="1"/>
  <c r="M533" i="22" s="1"/>
  <c r="P523" i="17"/>
  <c r="E525" i="22" s="1"/>
  <c r="P515" i="17"/>
  <c r="E517" i="22" s="1"/>
  <c r="P507" i="17"/>
  <c r="E509" i="22" s="1"/>
  <c r="J359" i="22"/>
  <c r="L359" i="22" s="1"/>
  <c r="M359" i="22" s="1"/>
  <c r="O19" i="22"/>
  <c r="J159" i="22"/>
  <c r="L159" i="22" s="1"/>
  <c r="M159" i="22" s="1"/>
  <c r="J173" i="22"/>
  <c r="L173" i="22" s="1"/>
  <c r="M173" i="22" s="1"/>
  <c r="J219" i="22"/>
  <c r="L219" i="22" s="1"/>
  <c r="M219" i="22" s="1"/>
  <c r="J257" i="22"/>
  <c r="L257" i="22" s="1"/>
  <c r="M257" i="22" s="1"/>
  <c r="J273" i="22"/>
  <c r="L273" i="22" s="1"/>
  <c r="M273" i="22" s="1"/>
  <c r="J281" i="22"/>
  <c r="L281" i="22" s="1"/>
  <c r="M281" i="22" s="1"/>
  <c r="J297" i="22"/>
  <c r="L297" i="22" s="1"/>
  <c r="M297" i="22" s="1"/>
  <c r="J42" i="22"/>
  <c r="L42" i="22" s="1"/>
  <c r="M42" i="22" s="1"/>
  <c r="J56" i="22"/>
  <c r="L56" i="22" s="1"/>
  <c r="M56" i="22" s="1"/>
  <c r="J58" i="22"/>
  <c r="L58" i="22" s="1"/>
  <c r="M58" i="22" s="1"/>
  <c r="J23" i="22"/>
  <c r="L23" i="22" s="1"/>
  <c r="M23" i="22" s="1"/>
  <c r="O15" i="22"/>
  <c r="J400" i="22"/>
  <c r="L400" i="22" s="1"/>
  <c r="M400" i="22" s="1"/>
  <c r="J396" i="22"/>
  <c r="L396" i="22" s="1"/>
  <c r="M396" i="22" s="1"/>
  <c r="J390" i="22"/>
  <c r="L390" i="22" s="1"/>
  <c r="M390" i="22" s="1"/>
  <c r="J388" i="22"/>
  <c r="L388" i="22" s="1"/>
  <c r="M388" i="22" s="1"/>
  <c r="J380" i="22"/>
  <c r="L380" i="22" s="1"/>
  <c r="M380" i="22" s="1"/>
  <c r="J376" i="22"/>
  <c r="L376" i="22" s="1"/>
  <c r="M376" i="22" s="1"/>
  <c r="J260" i="22"/>
  <c r="L260" i="22" s="1"/>
  <c r="M260" i="22" s="1"/>
  <c r="J109" i="22"/>
  <c r="L109" i="22" s="1"/>
  <c r="M109" i="22" s="1"/>
  <c r="J141" i="22"/>
  <c r="L141" i="22" s="1"/>
  <c r="M141" i="22" s="1"/>
  <c r="J147" i="22"/>
  <c r="L147" i="22" s="1"/>
  <c r="M147" i="22" s="1"/>
  <c r="J283" i="22"/>
  <c r="L283" i="22" s="1"/>
  <c r="M283" i="22" s="1"/>
  <c r="J323" i="22"/>
  <c r="L323" i="22" s="1"/>
  <c r="M323" i="22" s="1"/>
  <c r="O12" i="22"/>
  <c r="J24" i="22"/>
  <c r="L24" i="22" s="1"/>
  <c r="M24" i="22" s="1"/>
  <c r="J32" i="22"/>
  <c r="L32" i="22" s="1"/>
  <c r="M32" i="22" s="1"/>
  <c r="J48" i="22"/>
  <c r="L48" i="22" s="1"/>
  <c r="M48" i="22" s="1"/>
  <c r="J35" i="22"/>
  <c r="L35" i="22" s="1"/>
  <c r="M35" i="22" s="1"/>
  <c r="J37" i="22"/>
  <c r="L37" i="22" s="1"/>
  <c r="M37" i="22" s="1"/>
  <c r="J41" i="22"/>
  <c r="L41" i="22" s="1"/>
  <c r="M41" i="22" s="1"/>
  <c r="J25" i="22"/>
  <c r="L25" i="22" s="1"/>
  <c r="M25" i="22" s="1"/>
  <c r="J1088" i="22"/>
  <c r="L1088" i="22" s="1"/>
  <c r="M1088" i="22" s="1"/>
  <c r="J371" i="22"/>
  <c r="L371" i="22" s="1"/>
  <c r="M371" i="22" s="1"/>
  <c r="J363" i="22"/>
  <c r="L363" i="22" s="1"/>
  <c r="M363" i="22" s="1"/>
  <c r="J355" i="22"/>
  <c r="L355" i="22" s="1"/>
  <c r="M355" i="22" s="1"/>
  <c r="J379" i="22"/>
  <c r="L379" i="22" s="1"/>
  <c r="M379" i="22" s="1"/>
  <c r="J103" i="22"/>
  <c r="L103" i="22" s="1"/>
  <c r="M103" i="22" s="1"/>
  <c r="J235" i="22"/>
  <c r="L235" i="22" s="1"/>
  <c r="M235" i="22" s="1"/>
  <c r="J249" i="22"/>
  <c r="L249" i="22" s="1"/>
  <c r="M249" i="22" s="1"/>
  <c r="J285" i="22"/>
  <c r="L285" i="22" s="1"/>
  <c r="M285" i="22" s="1"/>
  <c r="J28" i="22"/>
  <c r="L28" i="22" s="1"/>
  <c r="M28" i="22" s="1"/>
  <c r="J30" i="22"/>
  <c r="L30" i="22" s="1"/>
  <c r="M30" i="22" s="1"/>
  <c r="J54" i="22"/>
  <c r="L54" i="22" s="1"/>
  <c r="M54" i="22" s="1"/>
  <c r="J60" i="22"/>
  <c r="L60" i="22" s="1"/>
  <c r="M60" i="22" s="1"/>
  <c r="J55" i="22"/>
  <c r="L55" i="22" s="1"/>
  <c r="M55" i="22" s="1"/>
  <c r="J11" i="22"/>
  <c r="L11" i="22" s="1"/>
  <c r="M11" i="22" s="1"/>
  <c r="J15" i="22"/>
  <c r="L15" i="22" s="1"/>
  <c r="M15" i="22" s="1"/>
  <c r="J33" i="22"/>
  <c r="L33" i="22" s="1"/>
  <c r="M33" i="22" s="1"/>
  <c r="J29" i="22"/>
  <c r="L29" i="22" s="1"/>
  <c r="M29" i="22" s="1"/>
  <c r="I84" i="22"/>
  <c r="J82" i="22"/>
  <c r="L82" i="22" s="1"/>
  <c r="M82" i="22" s="1"/>
  <c r="J1029" i="22"/>
  <c r="L1029" i="22" s="1"/>
  <c r="M1029" i="22" s="1"/>
  <c r="J1021" i="22"/>
  <c r="L1021" i="22" s="1"/>
  <c r="M1021" i="22" s="1"/>
  <c r="J357" i="22"/>
  <c r="L357" i="22" s="1"/>
  <c r="M357" i="22" s="1"/>
  <c r="J361" i="22"/>
  <c r="L361" i="22" s="1"/>
  <c r="M361" i="22" s="1"/>
  <c r="J381" i="22"/>
  <c r="L381" i="22" s="1"/>
  <c r="M381" i="22" s="1"/>
  <c r="J385" i="22"/>
  <c r="L385" i="22" s="1"/>
  <c r="M385" i="22" s="1"/>
  <c r="J389" i="22"/>
  <c r="L389" i="22" s="1"/>
  <c r="M389" i="22" s="1"/>
  <c r="J397" i="22"/>
  <c r="L397" i="22" s="1"/>
  <c r="M397" i="22" s="1"/>
  <c r="J405" i="22"/>
  <c r="L405" i="22" s="1"/>
  <c r="M405" i="22" s="1"/>
  <c r="J421" i="22"/>
  <c r="L421" i="22" s="1"/>
  <c r="M421" i="22" s="1"/>
  <c r="J433" i="22"/>
  <c r="L433" i="22" s="1"/>
  <c r="M433" i="22" s="1"/>
  <c r="J437" i="22"/>
  <c r="L437" i="22" s="1"/>
  <c r="M437" i="22" s="1"/>
  <c r="J441" i="22"/>
  <c r="L441" i="22" s="1"/>
  <c r="M441" i="22" s="1"/>
  <c r="J481" i="22"/>
  <c r="L481" i="22" s="1"/>
  <c r="M481" i="22" s="1"/>
  <c r="J404" i="22"/>
  <c r="L404" i="22" s="1"/>
  <c r="M404" i="22" s="1"/>
  <c r="J412" i="22"/>
  <c r="L412" i="22" s="1"/>
  <c r="M412" i="22" s="1"/>
  <c r="J424" i="22"/>
  <c r="L424" i="22" s="1"/>
  <c r="M424" i="22" s="1"/>
  <c r="J428" i="22"/>
  <c r="L428" i="22" s="1"/>
  <c r="M428" i="22" s="1"/>
  <c r="J444" i="22"/>
  <c r="L444" i="22" s="1"/>
  <c r="M444" i="22" s="1"/>
  <c r="J452" i="22"/>
  <c r="L452" i="22" s="1"/>
  <c r="M452" i="22" s="1"/>
  <c r="J472" i="22"/>
  <c r="L472" i="22" s="1"/>
  <c r="M472" i="22" s="1"/>
  <c r="J387" i="22"/>
  <c r="L387" i="22" s="1"/>
  <c r="M387" i="22" s="1"/>
  <c r="J391" i="22"/>
  <c r="L391" i="22" s="1"/>
  <c r="M391" i="22" s="1"/>
  <c r="J407" i="22"/>
  <c r="L407" i="22" s="1"/>
  <c r="M407" i="22" s="1"/>
  <c r="J411" i="22"/>
  <c r="L411" i="22" s="1"/>
  <c r="M411" i="22" s="1"/>
  <c r="J415" i="22"/>
  <c r="L415" i="22" s="1"/>
  <c r="M415" i="22" s="1"/>
  <c r="J419" i="22"/>
  <c r="L419" i="22" s="1"/>
  <c r="M419" i="22" s="1"/>
  <c r="J423" i="22"/>
  <c r="L423" i="22" s="1"/>
  <c r="M423" i="22" s="1"/>
  <c r="J427" i="22"/>
  <c r="L427" i="22" s="1"/>
  <c r="M427" i="22" s="1"/>
  <c r="J431" i="22"/>
  <c r="L431" i="22" s="1"/>
  <c r="M431" i="22" s="1"/>
  <c r="J451" i="22"/>
  <c r="L451" i="22" s="1"/>
  <c r="M451" i="22" s="1"/>
  <c r="J479" i="22"/>
  <c r="L479" i="22" s="1"/>
  <c r="M479" i="22" s="1"/>
  <c r="J483" i="22"/>
  <c r="L483" i="22" s="1"/>
  <c r="M483" i="22" s="1"/>
  <c r="J366" i="22"/>
  <c r="L366" i="22" s="1"/>
  <c r="M366" i="22" s="1"/>
  <c r="J406" i="22"/>
  <c r="L406" i="22" s="1"/>
  <c r="M406" i="22" s="1"/>
  <c r="J426" i="22"/>
  <c r="L426" i="22" s="1"/>
  <c r="M426" i="22" s="1"/>
  <c r="J446" i="22"/>
  <c r="L446" i="22" s="1"/>
  <c r="M446" i="22" s="1"/>
  <c r="J462" i="22"/>
  <c r="L462" i="22" s="1"/>
  <c r="M462" i="22" s="1"/>
  <c r="J466" i="22"/>
  <c r="L466" i="22" s="1"/>
  <c r="M466" i="22" s="1"/>
  <c r="J470" i="22"/>
  <c r="L470" i="22" s="1"/>
  <c r="M470" i="22" s="1"/>
  <c r="Q84" i="7"/>
  <c r="G86" i="22" s="1"/>
  <c r="N349" i="7"/>
  <c r="Q349" i="7" s="1"/>
  <c r="P494" i="17"/>
  <c r="I1060" i="18"/>
  <c r="M1026" i="18"/>
  <c r="J445" i="22"/>
  <c r="L445" i="22" s="1"/>
  <c r="M445" i="22" s="1"/>
  <c r="N668" i="7"/>
  <c r="Q494" i="7"/>
  <c r="G496" i="22" s="1"/>
  <c r="R494" i="12"/>
  <c r="J1101" i="14"/>
  <c r="O16" i="22"/>
  <c r="J16" i="22"/>
  <c r="L16" i="22" s="1"/>
  <c r="M16" i="22" s="1"/>
  <c r="J627" i="22"/>
  <c r="L627" i="22" s="1"/>
  <c r="M627" i="22" s="1"/>
  <c r="I484" i="22"/>
  <c r="U482" i="5"/>
  <c r="T482" i="5"/>
  <c r="I486" i="22"/>
  <c r="J486" i="22" s="1"/>
  <c r="L486" i="22" s="1"/>
  <c r="M486" i="22" s="1"/>
  <c r="U484" i="5"/>
  <c r="T484" i="5"/>
  <c r="I488" i="22"/>
  <c r="T486" i="5"/>
  <c r="U486" i="5"/>
  <c r="I490" i="22"/>
  <c r="J490" i="22" s="1"/>
  <c r="L490" i="22" s="1"/>
  <c r="M490" i="22" s="1"/>
  <c r="U488" i="5"/>
  <c r="T488" i="5"/>
  <c r="I492" i="22"/>
  <c r="J492" i="22" s="1"/>
  <c r="L492" i="22" s="1"/>
  <c r="M492" i="22" s="1"/>
  <c r="T490" i="5"/>
  <c r="U490" i="5"/>
  <c r="J514" i="22"/>
  <c r="L514" i="22" s="1"/>
  <c r="M514" i="22" s="1"/>
  <c r="J545" i="22"/>
  <c r="L545" i="22" s="1"/>
  <c r="M545" i="22" s="1"/>
  <c r="J607" i="22"/>
  <c r="L607" i="22" s="1"/>
  <c r="M607" i="22" s="1"/>
  <c r="J663" i="22"/>
  <c r="L663" i="22" s="1"/>
  <c r="M663" i="22" s="1"/>
  <c r="Q445" i="9"/>
  <c r="E447" i="22"/>
  <c r="P445" i="9"/>
  <c r="Q451" i="9"/>
  <c r="E453" i="22"/>
  <c r="P451" i="9"/>
  <c r="Q455" i="9"/>
  <c r="E457" i="22"/>
  <c r="J457" i="22" s="1"/>
  <c r="L457" i="22" s="1"/>
  <c r="M457" i="22" s="1"/>
  <c r="P455" i="9"/>
  <c r="E461" i="22"/>
  <c r="J461" i="22" s="1"/>
  <c r="L461" i="22" s="1"/>
  <c r="M461" i="22" s="1"/>
  <c r="Q459" i="9"/>
  <c r="P459" i="9"/>
  <c r="E467" i="22"/>
  <c r="P465" i="9"/>
  <c r="Q465" i="9"/>
  <c r="E473" i="22"/>
  <c r="J473" i="22" s="1"/>
  <c r="L473" i="22" s="1"/>
  <c r="M473" i="22" s="1"/>
  <c r="P471" i="9"/>
  <c r="Q471" i="9"/>
  <c r="Q475" i="9"/>
  <c r="E477" i="22"/>
  <c r="J477" i="22" s="1"/>
  <c r="L477" i="22" s="1"/>
  <c r="M477" i="22" s="1"/>
  <c r="P475" i="9"/>
  <c r="P491" i="9"/>
  <c r="E493" i="22"/>
  <c r="Q491" i="9"/>
  <c r="Q783" i="7"/>
  <c r="G785" i="22" s="1"/>
  <c r="N1011" i="7"/>
  <c r="N65" i="7"/>
  <c r="Q65" i="7" s="1"/>
  <c r="Q6" i="7"/>
  <c r="G8" i="22" s="1"/>
  <c r="J467" i="22"/>
  <c r="L467" i="22" s="1"/>
  <c r="M467" i="22" s="1"/>
  <c r="J1101" i="18"/>
  <c r="M1060" i="18"/>
  <c r="J413" i="22"/>
  <c r="L413" i="22" s="1"/>
  <c r="M413" i="22" s="1"/>
  <c r="J453" i="22"/>
  <c r="L453" i="22" s="1"/>
  <c r="M453" i="22" s="1"/>
  <c r="Q670" i="7"/>
  <c r="G672" i="22" s="1"/>
  <c r="G782" i="22" s="1"/>
  <c r="N780" i="7"/>
  <c r="Q780" i="7" s="1"/>
  <c r="I1060" i="14"/>
  <c r="L1060" i="14" s="1"/>
  <c r="L1026" i="14"/>
  <c r="E1028" i="22" s="1"/>
  <c r="J1028" i="22" s="1"/>
  <c r="L1028" i="22" s="1"/>
  <c r="M1028" i="22" s="1"/>
  <c r="L351" i="14"/>
  <c r="T483" i="5"/>
  <c r="I485" i="22"/>
  <c r="U483" i="5"/>
  <c r="I487" i="22"/>
  <c r="J487" i="22" s="1"/>
  <c r="L487" i="22" s="1"/>
  <c r="M487" i="22" s="1"/>
  <c r="T485" i="5"/>
  <c r="U485" i="5"/>
  <c r="U487" i="5"/>
  <c r="I489" i="22"/>
  <c r="J489" i="22" s="1"/>
  <c r="L489" i="22" s="1"/>
  <c r="M489" i="22" s="1"/>
  <c r="T487" i="5"/>
  <c r="I491" i="22"/>
  <c r="T489" i="5"/>
  <c r="U489" i="5"/>
  <c r="U491" i="5"/>
  <c r="I493" i="22"/>
  <c r="T491" i="5"/>
  <c r="J504" i="22"/>
  <c r="L504" i="22" s="1"/>
  <c r="M504" i="22" s="1"/>
  <c r="J506" i="22"/>
  <c r="L506" i="22" s="1"/>
  <c r="M506" i="22" s="1"/>
  <c r="J510" i="22"/>
  <c r="L510" i="22" s="1"/>
  <c r="M510" i="22" s="1"/>
  <c r="J512" i="22"/>
  <c r="L512" i="22" s="1"/>
  <c r="M512" i="22" s="1"/>
  <c r="J543" i="22"/>
  <c r="L543" i="22" s="1"/>
  <c r="M543" i="22" s="1"/>
  <c r="J559" i="22"/>
  <c r="L559" i="22" s="1"/>
  <c r="M559" i="22" s="1"/>
  <c r="J577" i="22"/>
  <c r="L577" i="22" s="1"/>
  <c r="M577" i="22" s="1"/>
  <c r="J609" i="22"/>
  <c r="L609" i="22" s="1"/>
  <c r="M609" i="22" s="1"/>
  <c r="J626" i="22"/>
  <c r="L626" i="22" s="1"/>
  <c r="M626" i="22" s="1"/>
  <c r="J633" i="22"/>
  <c r="L633" i="22" s="1"/>
  <c r="M633" i="22" s="1"/>
  <c r="J651" i="22"/>
  <c r="L651" i="22" s="1"/>
  <c r="M651" i="22" s="1"/>
  <c r="J616" i="22"/>
  <c r="L616" i="22" s="1"/>
  <c r="M616" i="22" s="1"/>
  <c r="J44" i="22"/>
  <c r="L44" i="22" s="1"/>
  <c r="M44" i="22" s="1"/>
  <c r="E449" i="22"/>
  <c r="J449" i="22" s="1"/>
  <c r="L449" i="22" s="1"/>
  <c r="M449" i="22" s="1"/>
  <c r="P447" i="9"/>
  <c r="Q447" i="9"/>
  <c r="P453" i="9"/>
  <c r="E455" i="22"/>
  <c r="J455" i="22" s="1"/>
  <c r="L455" i="22" s="1"/>
  <c r="M455" i="22" s="1"/>
  <c r="Q453" i="9"/>
  <c r="E459" i="22"/>
  <c r="P457" i="9"/>
  <c r="Q457" i="9"/>
  <c r="Q461" i="9"/>
  <c r="E463" i="22"/>
  <c r="J463" i="22" s="1"/>
  <c r="L463" i="22" s="1"/>
  <c r="M463" i="22" s="1"/>
  <c r="P461" i="9"/>
  <c r="P469" i="9"/>
  <c r="E471" i="22"/>
  <c r="Q469" i="9"/>
  <c r="E475" i="22"/>
  <c r="J475" i="22" s="1"/>
  <c r="L475" i="22" s="1"/>
  <c r="M475" i="22" s="1"/>
  <c r="P473" i="9"/>
  <c r="Q473" i="9"/>
  <c r="E491" i="22"/>
  <c r="Q489" i="9"/>
  <c r="P489" i="9"/>
  <c r="J127" i="22"/>
  <c r="L127" i="22" s="1"/>
  <c r="M127" i="22" s="1"/>
  <c r="J149" i="22"/>
  <c r="L149" i="22" s="1"/>
  <c r="M149" i="22" s="1"/>
  <c r="J177" i="22"/>
  <c r="L177" i="22" s="1"/>
  <c r="M177" i="22" s="1"/>
  <c r="J290" i="22"/>
  <c r="L290" i="22" s="1"/>
  <c r="M290" i="22" s="1"/>
  <c r="J117" i="22"/>
  <c r="L117" i="22" s="1"/>
  <c r="M117" i="22" s="1"/>
  <c r="J124" i="22"/>
  <c r="L124" i="22" s="1"/>
  <c r="M124" i="22" s="1"/>
  <c r="J295" i="22"/>
  <c r="L295" i="22" s="1"/>
  <c r="M295" i="22" s="1"/>
  <c r="J12" i="22"/>
  <c r="L12" i="22" s="1"/>
  <c r="M12" i="22" s="1"/>
  <c r="J78" i="22"/>
  <c r="L78" i="22" s="1"/>
  <c r="M78" i="22" s="1"/>
  <c r="J1089" i="22"/>
  <c r="L1089" i="22" s="1"/>
  <c r="M1089" i="22" s="1"/>
  <c r="L1099" i="6"/>
  <c r="J50" i="22"/>
  <c r="L50" i="22" s="1"/>
  <c r="M50" i="22" s="1"/>
  <c r="M8" i="5"/>
  <c r="P8" i="5" s="1"/>
  <c r="I10" i="22" s="1"/>
  <c r="M16" i="5"/>
  <c r="P16" i="5" s="1"/>
  <c r="I18" i="22" s="1"/>
  <c r="M24" i="5"/>
  <c r="P24" i="5" s="1"/>
  <c r="I26" i="22" s="1"/>
  <c r="J1050" i="22"/>
  <c r="L1050" i="22" s="1"/>
  <c r="M1050" i="22" s="1"/>
  <c r="J1020" i="22"/>
  <c r="L1020" i="22" s="1"/>
  <c r="M1020" i="22" s="1"/>
  <c r="J40" i="22"/>
  <c r="L40" i="22" s="1"/>
  <c r="M40" i="22" s="1"/>
  <c r="I1101" i="22"/>
  <c r="H1050" i="11"/>
  <c r="I1050" i="11" s="1"/>
  <c r="G1060" i="11"/>
  <c r="C1062" i="22"/>
  <c r="I1062" i="22"/>
  <c r="E667" i="22"/>
  <c r="J1033" i="22"/>
  <c r="L1033" i="22" s="1"/>
  <c r="M1033" i="22" s="1"/>
  <c r="J1060" i="22"/>
  <c r="L1060" i="22" s="1"/>
  <c r="M1060" i="22" s="1"/>
  <c r="E350" i="22"/>
  <c r="O13" i="22"/>
  <c r="H92" i="22"/>
  <c r="J92" i="22" s="1"/>
  <c r="L92" i="22" s="1"/>
  <c r="M92" i="22" s="1"/>
  <c r="P90" i="6"/>
  <c r="J1016" i="22"/>
  <c r="L1016" i="22" s="1"/>
  <c r="M1016" i="22" s="1"/>
  <c r="H680" i="22"/>
  <c r="H684" i="22"/>
  <c r="H724" i="22"/>
  <c r="E789" i="22"/>
  <c r="E801" i="22"/>
  <c r="J801" i="22" s="1"/>
  <c r="L801" i="22" s="1"/>
  <c r="M801" i="22" s="1"/>
  <c r="E803" i="22"/>
  <c r="J803" i="22" s="1"/>
  <c r="L803" i="22" s="1"/>
  <c r="M803" i="22" s="1"/>
  <c r="E805" i="22"/>
  <c r="J805" i="22" s="1"/>
  <c r="L805" i="22" s="1"/>
  <c r="M805" i="22" s="1"/>
  <c r="E807" i="22"/>
  <c r="J807" i="22" s="1"/>
  <c r="L807" i="22" s="1"/>
  <c r="M807" i="22" s="1"/>
  <c r="E813" i="22"/>
  <c r="E888" i="22"/>
  <c r="H64" i="22"/>
  <c r="E1027" i="22"/>
  <c r="E1043" i="22"/>
  <c r="E1051" i="22"/>
  <c r="J1051" i="22" s="1"/>
  <c r="L1051" i="22" s="1"/>
  <c r="M1051" i="22" s="1"/>
  <c r="H824" i="22"/>
  <c r="J824" i="22" s="1"/>
  <c r="L824" i="22" s="1"/>
  <c r="M824" i="22" s="1"/>
  <c r="H842" i="22"/>
  <c r="J842" i="22" s="1"/>
  <c r="L842" i="22" s="1"/>
  <c r="M842" i="22" s="1"/>
  <c r="H848" i="22"/>
  <c r="J848" i="22" s="1"/>
  <c r="L848" i="22" s="1"/>
  <c r="M848" i="22" s="1"/>
  <c r="H885" i="22"/>
  <c r="J885" i="22" s="1"/>
  <c r="L885" i="22" s="1"/>
  <c r="M885" i="22" s="1"/>
  <c r="H901" i="22"/>
  <c r="J901" i="22" s="1"/>
  <c r="L901" i="22" s="1"/>
  <c r="M901" i="22" s="1"/>
  <c r="H909" i="22"/>
  <c r="J909" i="22" s="1"/>
  <c r="L909" i="22" s="1"/>
  <c r="M909" i="22" s="1"/>
  <c r="H933" i="22"/>
  <c r="J933" i="22" s="1"/>
  <c r="L933" i="22" s="1"/>
  <c r="M933" i="22" s="1"/>
  <c r="H997" i="22"/>
  <c r="J997" i="22" s="1"/>
  <c r="L997" i="22" s="1"/>
  <c r="M997" i="22" s="1"/>
  <c r="H852" i="22"/>
  <c r="J852" i="22" s="1"/>
  <c r="L852" i="22" s="1"/>
  <c r="M852" i="22" s="1"/>
  <c r="H891" i="22"/>
  <c r="J891" i="22" s="1"/>
  <c r="L891" i="22" s="1"/>
  <c r="M891" i="22" s="1"/>
  <c r="H923" i="22"/>
  <c r="J923" i="22" s="1"/>
  <c r="L923" i="22" s="1"/>
  <c r="M923" i="22" s="1"/>
  <c r="H939" i="22"/>
  <c r="J939" i="22" s="1"/>
  <c r="L939" i="22" s="1"/>
  <c r="M939" i="22" s="1"/>
  <c r="H955" i="22"/>
  <c r="J955" i="22" s="1"/>
  <c r="L955" i="22" s="1"/>
  <c r="M955" i="22" s="1"/>
  <c r="H971" i="22"/>
  <c r="J971" i="22" s="1"/>
  <c r="L971" i="22" s="1"/>
  <c r="M971" i="22" s="1"/>
  <c r="H987" i="22"/>
  <c r="H1003" i="22"/>
  <c r="H344" i="6"/>
  <c r="I344" i="6" s="1"/>
  <c r="G349" i="6"/>
  <c r="H349" i="6" s="1"/>
  <c r="E65" i="22"/>
  <c r="E792" i="22"/>
  <c r="J792" i="22" s="1"/>
  <c r="L792" i="22" s="1"/>
  <c r="M792" i="22" s="1"/>
  <c r="E794" i="22"/>
  <c r="J794" i="22" s="1"/>
  <c r="L794" i="22" s="1"/>
  <c r="M794" i="22" s="1"/>
  <c r="E797" i="22"/>
  <c r="J797" i="22" s="1"/>
  <c r="L797" i="22" s="1"/>
  <c r="M797" i="22" s="1"/>
  <c r="E799" i="22"/>
  <c r="J799" i="22" s="1"/>
  <c r="L799" i="22" s="1"/>
  <c r="M799" i="22" s="1"/>
  <c r="H676" i="22"/>
  <c r="H1065" i="22"/>
  <c r="P89" i="6"/>
  <c r="H91" i="22"/>
  <c r="P96" i="6"/>
  <c r="H98" i="22"/>
  <c r="J98" i="22" s="1"/>
  <c r="L98" i="22" s="1"/>
  <c r="M98" i="22" s="1"/>
  <c r="H163" i="22"/>
  <c r="J163" i="22" s="1"/>
  <c r="L163" i="22" s="1"/>
  <c r="M163" i="22" s="1"/>
  <c r="O781" i="2"/>
  <c r="R781" i="2" s="1"/>
  <c r="H107" i="22"/>
  <c r="J107" i="22" s="1"/>
  <c r="L107" i="22" s="1"/>
  <c r="M107" i="22" s="1"/>
  <c r="F1101" i="22"/>
  <c r="F1104" i="22" s="1"/>
  <c r="H712" i="22"/>
  <c r="H694" i="22"/>
  <c r="H690" i="22"/>
  <c r="P91" i="6"/>
  <c r="H93" i="22"/>
  <c r="O1083" i="2"/>
  <c r="R1083" i="2" s="1"/>
  <c r="C1085" i="22" s="1"/>
  <c r="O1081" i="2"/>
  <c r="R1081" i="2" s="1"/>
  <c r="C1083" i="22" s="1"/>
  <c r="O1079" i="2"/>
  <c r="R1079" i="2" s="1"/>
  <c r="C1081" i="22" s="1"/>
  <c r="J1081" i="22" s="1"/>
  <c r="L1081" i="22" s="1"/>
  <c r="M1081" i="22" s="1"/>
  <c r="O1077" i="2"/>
  <c r="R1077" i="2" s="1"/>
  <c r="C1079" i="22" s="1"/>
  <c r="J1079" i="22" s="1"/>
  <c r="L1079" i="22" s="1"/>
  <c r="M1079" i="22" s="1"/>
  <c r="O1075" i="2"/>
  <c r="R1075" i="2" s="1"/>
  <c r="C1077" i="22" s="1"/>
  <c r="J1077" i="22" s="1"/>
  <c r="L1077" i="22" s="1"/>
  <c r="M1077" i="22" s="1"/>
  <c r="O1073" i="2"/>
  <c r="R1073" i="2" s="1"/>
  <c r="C1075" i="22" s="1"/>
  <c r="O1071" i="2"/>
  <c r="R1071" i="2" s="1"/>
  <c r="C1073" i="22" s="1"/>
  <c r="J1073" i="22" s="1"/>
  <c r="L1073" i="22" s="1"/>
  <c r="M1073" i="22" s="1"/>
  <c r="O1069" i="2"/>
  <c r="R1069" i="2" s="1"/>
  <c r="C1071" i="22" s="1"/>
  <c r="O1067" i="2"/>
  <c r="R1067" i="2"/>
  <c r="C1069" i="22" s="1"/>
  <c r="J1069" i="22" s="1"/>
  <c r="L1069" i="22" s="1"/>
  <c r="M1069" i="22" s="1"/>
  <c r="O1065" i="2"/>
  <c r="R1065" i="2" s="1"/>
  <c r="C1067" i="22" s="1"/>
  <c r="J1067" i="22" s="1"/>
  <c r="L1067" i="22" s="1"/>
  <c r="M1067" i="22" s="1"/>
  <c r="O1063" i="2"/>
  <c r="R1063" i="2" s="1"/>
  <c r="C1065" i="22" s="1"/>
  <c r="O1096" i="2"/>
  <c r="R1096" i="2" s="1"/>
  <c r="C1098" i="22" s="1"/>
  <c r="O1094" i="2"/>
  <c r="R1094" i="2" s="1"/>
  <c r="C1096" i="22" s="1"/>
  <c r="O1092" i="2"/>
  <c r="R1092" i="2" s="1"/>
  <c r="C1094" i="22" s="1"/>
  <c r="O1090" i="2"/>
  <c r="R1090" i="2" s="1"/>
  <c r="C1092" i="22" s="1"/>
  <c r="J1092" i="22" s="1"/>
  <c r="L1092" i="22" s="1"/>
  <c r="M1092" i="22" s="1"/>
  <c r="O1088" i="2"/>
  <c r="R1088" i="2" s="1"/>
  <c r="C1090" i="22" s="1"/>
  <c r="H1098" i="22"/>
  <c r="O1098" i="2"/>
  <c r="R1098" i="2" s="1"/>
  <c r="C1100" i="22" s="1"/>
  <c r="J1100" i="22" s="1"/>
  <c r="L1100" i="22" s="1"/>
  <c r="M1100" i="22" s="1"/>
  <c r="J74" i="22"/>
  <c r="L74" i="22" s="1"/>
  <c r="M74" i="22" s="1"/>
  <c r="L733" i="3"/>
  <c r="O733" i="3" s="1"/>
  <c r="D735" i="22" s="1"/>
  <c r="L669" i="3"/>
  <c r="O669" i="3" s="1"/>
  <c r="L344" i="3"/>
  <c r="O344" i="3" s="1"/>
  <c r="L342" i="3"/>
  <c r="O342" i="3" s="1"/>
  <c r="O347" i="2"/>
  <c r="R347" i="2" s="1"/>
  <c r="L494" i="6"/>
  <c r="H1058" i="22"/>
  <c r="J1038" i="22"/>
  <c r="L1038" i="22" s="1"/>
  <c r="M1038" i="22" s="1"/>
  <c r="J1034" i="22"/>
  <c r="L1034" i="22" s="1"/>
  <c r="M1034" i="22" s="1"/>
  <c r="J1017" i="22"/>
  <c r="L1017" i="22" s="1"/>
  <c r="M1017" i="22" s="1"/>
  <c r="M523" i="5"/>
  <c r="P523" i="5" s="1"/>
  <c r="I525" i="22" s="1"/>
  <c r="I614" i="9"/>
  <c r="L614" i="9" s="1"/>
  <c r="I526" i="9"/>
  <c r="L526" i="9" s="1"/>
  <c r="I513" i="9"/>
  <c r="L513" i="9" s="1"/>
  <c r="I512" i="9"/>
  <c r="L512" i="9" s="1"/>
  <c r="I509" i="9"/>
  <c r="L509" i="9" s="1"/>
  <c r="I779" i="9"/>
  <c r="L779" i="9" s="1"/>
  <c r="E781" i="22" s="1"/>
  <c r="J781" i="22" s="1"/>
  <c r="L781" i="22" s="1"/>
  <c r="M781" i="22" s="1"/>
  <c r="I776" i="9"/>
  <c r="L776" i="9" s="1"/>
  <c r="E778" i="22" s="1"/>
  <c r="I775" i="9"/>
  <c r="L775" i="9" s="1"/>
  <c r="I772" i="9"/>
  <c r="L772" i="9" s="1"/>
  <c r="E774" i="22" s="1"/>
  <c r="I771" i="9"/>
  <c r="L771" i="9" s="1"/>
  <c r="E773" i="22" s="1"/>
  <c r="I768" i="9"/>
  <c r="L768" i="9" s="1"/>
  <c r="E770" i="22" s="1"/>
  <c r="I767" i="9"/>
  <c r="L767" i="9" s="1"/>
  <c r="E769" i="22" s="1"/>
  <c r="I764" i="9"/>
  <c r="L764" i="9" s="1"/>
  <c r="E766" i="22" s="1"/>
  <c r="I763" i="9"/>
  <c r="L763" i="9" s="1"/>
  <c r="E765" i="22" s="1"/>
  <c r="I760" i="9"/>
  <c r="L760" i="9" s="1"/>
  <c r="E762" i="22" s="1"/>
  <c r="I759" i="9"/>
  <c r="L759" i="9" s="1"/>
  <c r="E761" i="22" s="1"/>
  <c r="J761" i="22" s="1"/>
  <c r="L761" i="22" s="1"/>
  <c r="M761" i="22" s="1"/>
  <c r="I756" i="9"/>
  <c r="L756" i="9" s="1"/>
  <c r="E758" i="22" s="1"/>
  <c r="I755" i="9"/>
  <c r="L755" i="9" s="1"/>
  <c r="I752" i="9"/>
  <c r="L752" i="9" s="1"/>
  <c r="E754" i="22" s="1"/>
  <c r="I751" i="9"/>
  <c r="L751" i="9" s="1"/>
  <c r="E753" i="22" s="1"/>
  <c r="I748" i="9"/>
  <c r="L748" i="9" s="1"/>
  <c r="E750" i="22" s="1"/>
  <c r="I747" i="9"/>
  <c r="L747" i="9" s="1"/>
  <c r="E749" i="22" s="1"/>
  <c r="J749" i="22" s="1"/>
  <c r="L749" i="22" s="1"/>
  <c r="M749" i="22" s="1"/>
  <c r="I744" i="9"/>
  <c r="L744" i="9" s="1"/>
  <c r="E746" i="22" s="1"/>
  <c r="I743" i="9"/>
  <c r="L743" i="9" s="1"/>
  <c r="E745" i="22" s="1"/>
  <c r="J745" i="22" s="1"/>
  <c r="L745" i="22" s="1"/>
  <c r="M745" i="22" s="1"/>
  <c r="I740" i="9"/>
  <c r="L740" i="9" s="1"/>
  <c r="E742" i="22" s="1"/>
  <c r="I739" i="9"/>
  <c r="L739" i="9" s="1"/>
  <c r="E741" i="22" s="1"/>
  <c r="I736" i="9"/>
  <c r="L736" i="9" s="1"/>
  <c r="E738" i="22" s="1"/>
  <c r="I735" i="9"/>
  <c r="L735" i="9" s="1"/>
  <c r="E737" i="22" s="1"/>
  <c r="I732" i="9"/>
  <c r="L732" i="9" s="1"/>
  <c r="E734" i="22" s="1"/>
  <c r="J734" i="22" s="1"/>
  <c r="L734" i="22" s="1"/>
  <c r="M734" i="22" s="1"/>
  <c r="I731" i="9"/>
  <c r="L731" i="9" s="1"/>
  <c r="E733" i="22" s="1"/>
  <c r="J733" i="22" s="1"/>
  <c r="L733" i="22" s="1"/>
  <c r="M733" i="22" s="1"/>
  <c r="I728" i="9"/>
  <c r="L728" i="9" s="1"/>
  <c r="E730" i="22" s="1"/>
  <c r="J730" i="22" s="1"/>
  <c r="L730" i="22" s="1"/>
  <c r="M730" i="22" s="1"/>
  <c r="I727" i="9"/>
  <c r="L727" i="9" s="1"/>
  <c r="E729" i="22" s="1"/>
  <c r="J729" i="22" s="1"/>
  <c r="L729" i="22" s="1"/>
  <c r="M729" i="22" s="1"/>
  <c r="I724" i="9"/>
  <c r="L724" i="9" s="1"/>
  <c r="E726" i="22" s="1"/>
  <c r="I723" i="9"/>
  <c r="L723" i="9" s="1"/>
  <c r="E725" i="22" s="1"/>
  <c r="I720" i="9"/>
  <c r="L720" i="9" s="1"/>
  <c r="E722" i="22" s="1"/>
  <c r="J722" i="22" s="1"/>
  <c r="L722" i="22" s="1"/>
  <c r="M722" i="22" s="1"/>
  <c r="I719" i="9"/>
  <c r="L719" i="9" s="1"/>
  <c r="E721" i="22" s="1"/>
  <c r="I716" i="9"/>
  <c r="L716" i="9" s="1"/>
  <c r="E718" i="22" s="1"/>
  <c r="I715" i="9"/>
  <c r="L715" i="9" s="1"/>
  <c r="E717" i="22" s="1"/>
  <c r="J717" i="22" s="1"/>
  <c r="L717" i="22" s="1"/>
  <c r="M717" i="22" s="1"/>
  <c r="I712" i="9"/>
  <c r="L712" i="9" s="1"/>
  <c r="E714" i="22" s="1"/>
  <c r="J714" i="22" s="1"/>
  <c r="L714" i="22" s="1"/>
  <c r="M714" i="22" s="1"/>
  <c r="I711" i="9"/>
  <c r="L711" i="9" s="1"/>
  <c r="E713" i="22" s="1"/>
  <c r="I708" i="9"/>
  <c r="L708" i="9" s="1"/>
  <c r="E710" i="22" s="1"/>
  <c r="I707" i="9"/>
  <c r="L707" i="9" s="1"/>
  <c r="E709" i="22" s="1"/>
  <c r="I704" i="9"/>
  <c r="L704" i="9" s="1"/>
  <c r="E706" i="22" s="1"/>
  <c r="I703" i="9"/>
  <c r="L703" i="9" s="1"/>
  <c r="E705" i="22" s="1"/>
  <c r="I700" i="9"/>
  <c r="L700" i="9" s="1"/>
  <c r="E702" i="22" s="1"/>
  <c r="I699" i="9"/>
  <c r="L699" i="9" s="1"/>
  <c r="E701" i="22" s="1"/>
  <c r="I696" i="9"/>
  <c r="L696" i="9" s="1"/>
  <c r="E698" i="22" s="1"/>
  <c r="J698" i="22" s="1"/>
  <c r="L698" i="22" s="1"/>
  <c r="M698" i="22" s="1"/>
  <c r="I695" i="9"/>
  <c r="L695" i="9" s="1"/>
  <c r="E697" i="22" s="1"/>
  <c r="J697" i="22" s="1"/>
  <c r="L697" i="22" s="1"/>
  <c r="M697" i="22" s="1"/>
  <c r="I692" i="9"/>
  <c r="L692" i="9" s="1"/>
  <c r="E694" i="22" s="1"/>
  <c r="I691" i="9"/>
  <c r="L691" i="9" s="1"/>
  <c r="E693" i="22" s="1"/>
  <c r="I688" i="9"/>
  <c r="L688" i="9" s="1"/>
  <c r="E690" i="22" s="1"/>
  <c r="I687" i="9"/>
  <c r="L687" i="9" s="1"/>
  <c r="E689" i="22" s="1"/>
  <c r="J689" i="22" s="1"/>
  <c r="L689" i="22" s="1"/>
  <c r="M689" i="22" s="1"/>
  <c r="I684" i="9"/>
  <c r="L684" i="9" s="1"/>
  <c r="E686" i="22" s="1"/>
  <c r="I683" i="9"/>
  <c r="L683" i="9" s="1"/>
  <c r="E685" i="22" s="1"/>
  <c r="J685" i="22" s="1"/>
  <c r="L685" i="22" s="1"/>
  <c r="M685" i="22" s="1"/>
  <c r="I680" i="9"/>
  <c r="L680" i="9" s="1"/>
  <c r="E682" i="22" s="1"/>
  <c r="I679" i="9"/>
  <c r="L679" i="9" s="1"/>
  <c r="E681" i="22" s="1"/>
  <c r="J681" i="22" s="1"/>
  <c r="L681" i="22" s="1"/>
  <c r="M681" i="22" s="1"/>
  <c r="I676" i="9"/>
  <c r="L676" i="9" s="1"/>
  <c r="E678" i="22" s="1"/>
  <c r="J678" i="22" s="1"/>
  <c r="L678" i="22" s="1"/>
  <c r="M678" i="22" s="1"/>
  <c r="I675" i="9"/>
  <c r="L675" i="9" s="1"/>
  <c r="E677" i="22" s="1"/>
  <c r="J677" i="22" s="1"/>
  <c r="L677" i="22" s="1"/>
  <c r="M677" i="22" s="1"/>
  <c r="I672" i="9"/>
  <c r="L672" i="9" s="1"/>
  <c r="E674" i="22" s="1"/>
  <c r="H671" i="9"/>
  <c r="G780" i="9"/>
  <c r="H780" i="9" s="1"/>
  <c r="L494" i="8"/>
  <c r="M667" i="5"/>
  <c r="P667" i="5" s="1"/>
  <c r="I669" i="22" s="1"/>
  <c r="M666" i="5"/>
  <c r="P666" i="5" s="1"/>
  <c r="I668" i="22" s="1"/>
  <c r="J668" i="22" s="1"/>
  <c r="L668" i="22" s="1"/>
  <c r="M668" i="22" s="1"/>
  <c r="M665" i="5"/>
  <c r="P665" i="5" s="1"/>
  <c r="I667" i="22" s="1"/>
  <c r="M664" i="5"/>
  <c r="P664" i="5" s="1"/>
  <c r="I666" i="22" s="1"/>
  <c r="M663" i="5"/>
  <c r="P663" i="5" s="1"/>
  <c r="I665" i="22" s="1"/>
  <c r="M662" i="5"/>
  <c r="P662" i="5" s="1"/>
  <c r="I664" i="22" s="1"/>
  <c r="J664" i="22" s="1"/>
  <c r="L664" i="22" s="1"/>
  <c r="M664" i="22" s="1"/>
  <c r="M658" i="5"/>
  <c r="P658" i="5" s="1"/>
  <c r="I660" i="22" s="1"/>
  <c r="M654" i="5"/>
  <c r="P654" i="5" s="1"/>
  <c r="I656" i="22" s="1"/>
  <c r="M650" i="5"/>
  <c r="P650" i="5" s="1"/>
  <c r="I652" i="22" s="1"/>
  <c r="J652" i="22" s="1"/>
  <c r="L652" i="22" s="1"/>
  <c r="M652" i="22" s="1"/>
  <c r="M646" i="5"/>
  <c r="P646" i="5" s="1"/>
  <c r="I648" i="22" s="1"/>
  <c r="M642" i="5"/>
  <c r="P642" i="5" s="1"/>
  <c r="I644" i="22" s="1"/>
  <c r="M638" i="5"/>
  <c r="P638" i="5" s="1"/>
  <c r="I640" i="22" s="1"/>
  <c r="M634" i="5"/>
  <c r="P634" i="5" s="1"/>
  <c r="I636" i="22" s="1"/>
  <c r="M630" i="5"/>
  <c r="P630" i="5" s="1"/>
  <c r="I632" i="22" s="1"/>
  <c r="M626" i="5"/>
  <c r="P626" i="5" s="1"/>
  <c r="I628" i="22" s="1"/>
  <c r="M621" i="5"/>
  <c r="P621" i="5" s="1"/>
  <c r="I623" i="22" s="1"/>
  <c r="M617" i="5"/>
  <c r="P617" i="5" s="1"/>
  <c r="I619" i="22" s="1"/>
  <c r="J619" i="22" s="1"/>
  <c r="L619" i="22" s="1"/>
  <c r="M619" i="22" s="1"/>
  <c r="M612" i="5"/>
  <c r="P612" i="5" s="1"/>
  <c r="I614" i="22" s="1"/>
  <c r="M608" i="5"/>
  <c r="P608" i="5" s="1"/>
  <c r="I610" i="22" s="1"/>
  <c r="M604" i="5"/>
  <c r="P604" i="5" s="1"/>
  <c r="I606" i="22" s="1"/>
  <c r="M600" i="5"/>
  <c r="P600" i="5" s="1"/>
  <c r="I602" i="22" s="1"/>
  <c r="J602" i="22" s="1"/>
  <c r="L602" i="22" s="1"/>
  <c r="M602" i="22" s="1"/>
  <c r="M596" i="5"/>
  <c r="P596" i="5" s="1"/>
  <c r="I598" i="22" s="1"/>
  <c r="M592" i="5"/>
  <c r="P592" i="5" s="1"/>
  <c r="I594" i="22" s="1"/>
  <c r="M588" i="5"/>
  <c r="P588" i="5" s="1"/>
  <c r="I590" i="22" s="1"/>
  <c r="M584" i="5"/>
  <c r="P584" i="5" s="1"/>
  <c r="I586" i="22" s="1"/>
  <c r="M580" i="5"/>
  <c r="P580" i="5" s="1"/>
  <c r="I582" i="22" s="1"/>
  <c r="M576" i="5"/>
  <c r="P576" i="5" s="1"/>
  <c r="I578" i="22" s="1"/>
  <c r="M572" i="5"/>
  <c r="P572" i="5" s="1"/>
  <c r="I574" i="22" s="1"/>
  <c r="M568" i="5"/>
  <c r="P568" i="5" s="1"/>
  <c r="I570" i="22" s="1"/>
  <c r="J570" i="22" s="1"/>
  <c r="L570" i="22" s="1"/>
  <c r="M570" i="22" s="1"/>
  <c r="M564" i="5"/>
  <c r="P564" i="5" s="1"/>
  <c r="I566" i="22" s="1"/>
  <c r="M560" i="5"/>
  <c r="P560" i="5" s="1"/>
  <c r="I562" i="22" s="1"/>
  <c r="M556" i="5"/>
  <c r="P556" i="5" s="1"/>
  <c r="I558" i="22" s="1"/>
  <c r="M552" i="5"/>
  <c r="P552" i="5" s="1"/>
  <c r="I554" i="22" s="1"/>
  <c r="J554" i="22" s="1"/>
  <c r="L554" i="22" s="1"/>
  <c r="M554" i="22" s="1"/>
  <c r="M548" i="5"/>
  <c r="P548" i="5" s="1"/>
  <c r="I550" i="22" s="1"/>
  <c r="M544" i="5"/>
  <c r="P544" i="5" s="1"/>
  <c r="I546" i="22" s="1"/>
  <c r="M540" i="5"/>
  <c r="P540" i="5" s="1"/>
  <c r="I542" i="22" s="1"/>
  <c r="M536" i="5"/>
  <c r="P536" i="5" s="1"/>
  <c r="I538" i="22" s="1"/>
  <c r="M532" i="5"/>
  <c r="P532" i="5" s="1"/>
  <c r="I534" i="22" s="1"/>
  <c r="M528" i="5"/>
  <c r="P528" i="5" s="1"/>
  <c r="I530" i="22" s="1"/>
  <c r="M519" i="5"/>
  <c r="P519" i="5" s="1"/>
  <c r="I521" i="22" s="1"/>
  <c r="M515" i="5"/>
  <c r="P515" i="5" s="1"/>
  <c r="I517" i="22" s="1"/>
  <c r="J517" i="22" s="1"/>
  <c r="L517" i="22" s="1"/>
  <c r="M517" i="22" s="1"/>
  <c r="M511" i="5"/>
  <c r="P511" i="5" s="1"/>
  <c r="I513" i="22" s="1"/>
  <c r="J513" i="22" s="1"/>
  <c r="L513" i="22" s="1"/>
  <c r="M513" i="22" s="1"/>
  <c r="M507" i="5"/>
  <c r="P507" i="5" s="1"/>
  <c r="I509" i="22" s="1"/>
  <c r="M503" i="5"/>
  <c r="P503" i="5" s="1"/>
  <c r="I505" i="22" s="1"/>
  <c r="J505" i="22" s="1"/>
  <c r="L505" i="22" s="1"/>
  <c r="M505" i="22" s="1"/>
  <c r="M499" i="5"/>
  <c r="P499" i="5" s="1"/>
  <c r="I501" i="22" s="1"/>
  <c r="M495" i="5"/>
  <c r="P495" i="5" s="1"/>
  <c r="I497" i="22" s="1"/>
  <c r="L494" i="5"/>
  <c r="K668" i="5"/>
  <c r="H236" i="22"/>
  <c r="J236" i="22" s="1"/>
  <c r="L236" i="22" s="1"/>
  <c r="M236" i="22" s="1"/>
  <c r="H110" i="22"/>
  <c r="J110" i="22" s="1"/>
  <c r="L110" i="22" s="1"/>
  <c r="M110" i="22" s="1"/>
  <c r="H772" i="22"/>
  <c r="H754" i="22"/>
  <c r="H750" i="22"/>
  <c r="H739" i="11"/>
  <c r="I739" i="11" s="1"/>
  <c r="G780" i="11"/>
  <c r="H780" i="11" s="1"/>
  <c r="H738" i="22"/>
  <c r="J104" i="22"/>
  <c r="L104" i="22" s="1"/>
  <c r="M104" i="22" s="1"/>
  <c r="J114" i="22"/>
  <c r="L114" i="22" s="1"/>
  <c r="M114" i="22" s="1"/>
  <c r="J262" i="22"/>
  <c r="L262" i="22" s="1"/>
  <c r="M262" i="22" s="1"/>
  <c r="J294" i="22"/>
  <c r="L294" i="22" s="1"/>
  <c r="M294" i="22" s="1"/>
  <c r="J348" i="22"/>
  <c r="L348" i="22" s="1"/>
  <c r="M348" i="22" s="1"/>
  <c r="J111" i="22"/>
  <c r="L111" i="22" s="1"/>
  <c r="M111" i="22" s="1"/>
  <c r="J119" i="22"/>
  <c r="L119" i="22" s="1"/>
  <c r="M119" i="22" s="1"/>
  <c r="J136" i="22"/>
  <c r="L136" i="22" s="1"/>
  <c r="M136" i="22" s="1"/>
  <c r="J140" i="22"/>
  <c r="L140" i="22" s="1"/>
  <c r="M140" i="22" s="1"/>
  <c r="J148" i="22"/>
  <c r="L148" i="22" s="1"/>
  <c r="M148" i="22" s="1"/>
  <c r="J158" i="22"/>
  <c r="L158" i="22" s="1"/>
  <c r="M158" i="22" s="1"/>
  <c r="J263" i="22"/>
  <c r="L263" i="22" s="1"/>
  <c r="M263" i="22" s="1"/>
  <c r="G84" i="22"/>
  <c r="J80" i="22"/>
  <c r="L80" i="22" s="1"/>
  <c r="M80" i="22" s="1"/>
  <c r="J1043" i="22"/>
  <c r="L1043" i="22" s="1"/>
  <c r="M1043" i="22" s="1"/>
  <c r="J1087" i="22"/>
  <c r="L1087" i="22" s="1"/>
  <c r="M1087" i="22" s="1"/>
  <c r="G1062" i="22"/>
  <c r="J65" i="22"/>
  <c r="L65" i="22" s="1"/>
  <c r="M65" i="22" s="1"/>
  <c r="H344" i="18"/>
  <c r="I344" i="18" s="1"/>
  <c r="G349" i="18"/>
  <c r="M12" i="5"/>
  <c r="P12" i="5" s="1"/>
  <c r="I14" i="22" s="1"/>
  <c r="J14" i="22" s="1"/>
  <c r="L14" i="22" s="1"/>
  <c r="M14" i="22" s="1"/>
  <c r="M20" i="5"/>
  <c r="P20" i="5" s="1"/>
  <c r="I22" i="22" s="1"/>
  <c r="J17" i="22"/>
  <c r="L17" i="22" s="1"/>
  <c r="M17" i="22" s="1"/>
  <c r="J1055" i="22"/>
  <c r="L1055" i="22" s="1"/>
  <c r="M1055" i="22" s="1"/>
  <c r="J1032" i="22"/>
  <c r="L1032" i="22" s="1"/>
  <c r="M1032" i="22" s="1"/>
  <c r="J83" i="22"/>
  <c r="L83" i="22" s="1"/>
  <c r="M83" i="22" s="1"/>
  <c r="H1026" i="22"/>
  <c r="P1024" i="10"/>
  <c r="J1048" i="22"/>
  <c r="L1048" i="22" s="1"/>
  <c r="M1048" i="22" s="1"/>
  <c r="P6" i="6"/>
  <c r="H8" i="22"/>
  <c r="J76" i="22"/>
  <c r="L76" i="22" s="1"/>
  <c r="M76" i="22" s="1"/>
  <c r="E669" i="22"/>
  <c r="D1013" i="22"/>
  <c r="E73" i="22"/>
  <c r="C1013" i="22"/>
  <c r="O17" i="22"/>
  <c r="H728" i="22"/>
  <c r="H674" i="22"/>
  <c r="H710" i="22"/>
  <c r="H718" i="22"/>
  <c r="H726" i="22"/>
  <c r="I65" i="18"/>
  <c r="M65" i="18" s="1"/>
  <c r="M7" i="18"/>
  <c r="E9" i="22" s="1"/>
  <c r="M6" i="5"/>
  <c r="M65" i="5" s="1"/>
  <c r="P65" i="5" s="1"/>
  <c r="E826" i="22"/>
  <c r="E790" i="22"/>
  <c r="E809" i="22"/>
  <c r="J809" i="22" s="1"/>
  <c r="L809" i="22" s="1"/>
  <c r="M809" i="22" s="1"/>
  <c r="E811" i="22"/>
  <c r="J811" i="22" s="1"/>
  <c r="L811" i="22" s="1"/>
  <c r="M811" i="22" s="1"/>
  <c r="E851" i="22"/>
  <c r="J851" i="22" s="1"/>
  <c r="L851" i="22" s="1"/>
  <c r="M851" i="22" s="1"/>
  <c r="E853" i="22"/>
  <c r="J853" i="22" s="1"/>
  <c r="L853" i="22" s="1"/>
  <c r="M853" i="22" s="1"/>
  <c r="E856" i="22"/>
  <c r="H43" i="22"/>
  <c r="J43" i="22" s="1"/>
  <c r="L43" i="22" s="1"/>
  <c r="M43" i="22" s="1"/>
  <c r="H51" i="22"/>
  <c r="H52" i="22"/>
  <c r="J52" i="22" s="1"/>
  <c r="L52" i="22" s="1"/>
  <c r="M52" i="22" s="1"/>
  <c r="H66" i="22"/>
  <c r="J66" i="22" s="1"/>
  <c r="L66" i="22" s="1"/>
  <c r="M66" i="22" s="1"/>
  <c r="L1047" i="3"/>
  <c r="L1060" i="3" s="1"/>
  <c r="O1060" i="3" s="1"/>
  <c r="E1049" i="22"/>
  <c r="H829" i="22"/>
  <c r="J829" i="22" s="1"/>
  <c r="L829" i="22" s="1"/>
  <c r="M829" i="22" s="1"/>
  <c r="H834" i="22"/>
  <c r="J834" i="22" s="1"/>
  <c r="L834" i="22" s="1"/>
  <c r="M834" i="22" s="1"/>
  <c r="H849" i="22"/>
  <c r="J849" i="22" s="1"/>
  <c r="L849" i="22" s="1"/>
  <c r="M849" i="22" s="1"/>
  <c r="H858" i="22"/>
  <c r="J858" i="22" s="1"/>
  <c r="L858" i="22" s="1"/>
  <c r="M858" i="22" s="1"/>
  <c r="H874" i="22"/>
  <c r="J874" i="22" s="1"/>
  <c r="L874" i="22" s="1"/>
  <c r="M874" i="22" s="1"/>
  <c r="H889" i="22"/>
  <c r="J889" i="22" s="1"/>
  <c r="L889" i="22" s="1"/>
  <c r="M889" i="22" s="1"/>
  <c r="H905" i="22"/>
  <c r="J905" i="22" s="1"/>
  <c r="L905" i="22" s="1"/>
  <c r="M905" i="22" s="1"/>
  <c r="H913" i="22"/>
  <c r="J913" i="22" s="1"/>
  <c r="L913" i="22" s="1"/>
  <c r="M913" i="22" s="1"/>
  <c r="H921" i="22"/>
  <c r="J921" i="22" s="1"/>
  <c r="L921" i="22" s="1"/>
  <c r="M921" i="22" s="1"/>
  <c r="H929" i="22"/>
  <c r="H937" i="22"/>
  <c r="J937" i="22" s="1"/>
  <c r="L937" i="22" s="1"/>
  <c r="M937" i="22" s="1"/>
  <c r="H953" i="22"/>
  <c r="J953" i="22" s="1"/>
  <c r="L953" i="22" s="1"/>
  <c r="M953" i="22" s="1"/>
  <c r="H985" i="22"/>
  <c r="J985" i="22" s="1"/>
  <c r="L985" i="22" s="1"/>
  <c r="M985" i="22" s="1"/>
  <c r="H1005" i="22"/>
  <c r="J1005" i="22" s="1"/>
  <c r="L1005" i="22" s="1"/>
  <c r="M1005" i="22" s="1"/>
  <c r="H856" i="22"/>
  <c r="H872" i="22"/>
  <c r="J872" i="22" s="1"/>
  <c r="L872" i="22" s="1"/>
  <c r="M872" i="22" s="1"/>
  <c r="H915" i="22"/>
  <c r="J915" i="22" s="1"/>
  <c r="L915" i="22" s="1"/>
  <c r="M915" i="22" s="1"/>
  <c r="H947" i="22"/>
  <c r="J947" i="22" s="1"/>
  <c r="L947" i="22" s="1"/>
  <c r="M947" i="22" s="1"/>
  <c r="H963" i="22"/>
  <c r="J963" i="22" s="1"/>
  <c r="L963" i="22" s="1"/>
  <c r="M963" i="22" s="1"/>
  <c r="H979" i="22"/>
  <c r="J979" i="22" s="1"/>
  <c r="L979" i="22" s="1"/>
  <c r="M979" i="22" s="1"/>
  <c r="H995" i="22"/>
  <c r="H1011" i="22"/>
  <c r="J1011" i="22" s="1"/>
  <c r="L1011" i="22" s="1"/>
  <c r="M1011" i="22" s="1"/>
  <c r="I6" i="9"/>
  <c r="I65" i="9" s="1"/>
  <c r="L65" i="9" s="1"/>
  <c r="H344" i="14"/>
  <c r="I344" i="14" s="1"/>
  <c r="G349" i="14"/>
  <c r="R1060" i="2"/>
  <c r="E1030" i="22"/>
  <c r="J1030" i="22" s="1"/>
  <c r="L1030" i="22" s="1"/>
  <c r="M1030" i="22" s="1"/>
  <c r="E1046" i="22"/>
  <c r="J1046" i="22" s="1"/>
  <c r="L1046" i="22" s="1"/>
  <c r="M1046" i="22" s="1"/>
  <c r="E61" i="22"/>
  <c r="J61" i="22" s="1"/>
  <c r="L61" i="22" s="1"/>
  <c r="M61" i="22" s="1"/>
  <c r="E791" i="22"/>
  <c r="J791" i="22" s="1"/>
  <c r="L791" i="22" s="1"/>
  <c r="M791" i="22" s="1"/>
  <c r="E793" i="22"/>
  <c r="J793" i="22" s="1"/>
  <c r="L793" i="22" s="1"/>
  <c r="M793" i="22" s="1"/>
  <c r="E795" i="22"/>
  <c r="E800" i="22"/>
  <c r="J800" i="22" s="1"/>
  <c r="L800" i="22" s="1"/>
  <c r="M800" i="22" s="1"/>
  <c r="P88" i="6"/>
  <c r="H90" i="22"/>
  <c r="J90" i="22" s="1"/>
  <c r="L90" i="22" s="1"/>
  <c r="M90" i="22" s="1"/>
  <c r="H95" i="22"/>
  <c r="J95" i="22" s="1"/>
  <c r="L95" i="22" s="1"/>
  <c r="M95" i="22" s="1"/>
  <c r="P93" i="6"/>
  <c r="K1011" i="2"/>
  <c r="K1101" i="2" s="1"/>
  <c r="O350" i="2"/>
  <c r="R350" i="2" s="1"/>
  <c r="H736" i="22"/>
  <c r="H696" i="22"/>
  <c r="H692" i="22"/>
  <c r="H686" i="22"/>
  <c r="H242" i="22"/>
  <c r="H226" i="22"/>
  <c r="H179" i="22"/>
  <c r="J179" i="22" s="1"/>
  <c r="L179" i="22" s="1"/>
  <c r="M179" i="22" s="1"/>
  <c r="H125" i="22"/>
  <c r="J125" i="22" s="1"/>
  <c r="L125" i="22" s="1"/>
  <c r="M125" i="22" s="1"/>
  <c r="P95" i="6"/>
  <c r="H97" i="22"/>
  <c r="J97" i="22" s="1"/>
  <c r="L97" i="22" s="1"/>
  <c r="M97" i="22" s="1"/>
  <c r="P87" i="6"/>
  <c r="H89" i="22"/>
  <c r="J89" i="22" s="1"/>
  <c r="L89" i="22" s="1"/>
  <c r="M89" i="22" s="1"/>
  <c r="O1084" i="2"/>
  <c r="R1084" i="2" s="1"/>
  <c r="C1086" i="22" s="1"/>
  <c r="J1086" i="22" s="1"/>
  <c r="L1086" i="22" s="1"/>
  <c r="M1086" i="22" s="1"/>
  <c r="O1082" i="2"/>
  <c r="R1082" i="2" s="1"/>
  <c r="C1084" i="22" s="1"/>
  <c r="J1084" i="22" s="1"/>
  <c r="L1084" i="22" s="1"/>
  <c r="M1084" i="22" s="1"/>
  <c r="O1080" i="2"/>
  <c r="R1080" i="2" s="1"/>
  <c r="C1082" i="22" s="1"/>
  <c r="J1082" i="22" s="1"/>
  <c r="L1082" i="22" s="1"/>
  <c r="M1082" i="22" s="1"/>
  <c r="O1078" i="2"/>
  <c r="R1078" i="2" s="1"/>
  <c r="C1080" i="22" s="1"/>
  <c r="J1080" i="22" s="1"/>
  <c r="L1080" i="22" s="1"/>
  <c r="M1080" i="22" s="1"/>
  <c r="O1076" i="2"/>
  <c r="R1076" i="2" s="1"/>
  <c r="C1078" i="22" s="1"/>
  <c r="J1078" i="22" s="1"/>
  <c r="L1078" i="22" s="1"/>
  <c r="M1078" i="22" s="1"/>
  <c r="O1074" i="2"/>
  <c r="R1074" i="2" s="1"/>
  <c r="C1076" i="22" s="1"/>
  <c r="J1076" i="22" s="1"/>
  <c r="L1076" i="22" s="1"/>
  <c r="M1076" i="22" s="1"/>
  <c r="O1072" i="2"/>
  <c r="R1072" i="2" s="1"/>
  <c r="C1074" i="22" s="1"/>
  <c r="J1074" i="22" s="1"/>
  <c r="L1074" i="22" s="1"/>
  <c r="M1074" i="22" s="1"/>
  <c r="O1070" i="2"/>
  <c r="R1070" i="2" s="1"/>
  <c r="C1072" i="22" s="1"/>
  <c r="O1068" i="2"/>
  <c r="R1068" i="2" s="1"/>
  <c r="C1070" i="22" s="1"/>
  <c r="O1066" i="2"/>
  <c r="R1066" i="2" s="1"/>
  <c r="C1068" i="22" s="1"/>
  <c r="O1064" i="2"/>
  <c r="R1064" i="2" s="1"/>
  <c r="C1066" i="22" s="1"/>
  <c r="R1062" i="2"/>
  <c r="C1064" i="22" s="1"/>
  <c r="H197" i="22"/>
  <c r="O1097" i="2"/>
  <c r="R1097" i="2" s="1"/>
  <c r="C1099" i="22" s="1"/>
  <c r="J1099" i="22" s="1"/>
  <c r="L1099" i="22" s="1"/>
  <c r="M1099" i="22" s="1"/>
  <c r="O1095" i="2"/>
  <c r="R1095" i="2" s="1"/>
  <c r="C1097" i="22" s="1"/>
  <c r="O1093" i="2"/>
  <c r="R1093" i="2" s="1"/>
  <c r="C1095" i="22" s="1"/>
  <c r="J1095" i="22" s="1"/>
  <c r="L1095" i="22" s="1"/>
  <c r="M1095" i="22" s="1"/>
  <c r="O1091" i="2"/>
  <c r="R1091" i="2" s="1"/>
  <c r="C1093" i="22" s="1"/>
  <c r="O1089" i="2"/>
  <c r="R1089" i="2" s="1"/>
  <c r="C1091" i="22" s="1"/>
  <c r="H1093" i="22"/>
  <c r="E133" i="22"/>
  <c r="J133" i="22" s="1"/>
  <c r="L133" i="22" s="1"/>
  <c r="M133" i="22" s="1"/>
  <c r="H123" i="22"/>
  <c r="J123" i="22" s="1"/>
  <c r="L123" i="22" s="1"/>
  <c r="M123" i="22" s="1"/>
  <c r="H68" i="11"/>
  <c r="I68" i="11" s="1"/>
  <c r="G82" i="11"/>
  <c r="H82" i="11" s="1"/>
  <c r="L711" i="3"/>
  <c r="O711" i="3" s="1"/>
  <c r="D713" i="22" s="1"/>
  <c r="L343" i="3"/>
  <c r="O343" i="3" s="1"/>
  <c r="L83" i="3"/>
  <c r="M83" i="3"/>
  <c r="H495" i="6"/>
  <c r="I495" i="6" s="1"/>
  <c r="L495" i="6" s="1"/>
  <c r="G668" i="6"/>
  <c r="H668" i="6" s="1"/>
  <c r="J1040" i="22"/>
  <c r="L1040" i="22" s="1"/>
  <c r="M1040" i="22" s="1"/>
  <c r="J1036" i="22"/>
  <c r="L1036" i="22" s="1"/>
  <c r="M1036" i="22" s="1"/>
  <c r="H1013" i="6"/>
  <c r="I1013" i="6" s="1"/>
  <c r="G1060" i="6"/>
  <c r="I625" i="9"/>
  <c r="L625" i="9" s="1"/>
  <c r="I522" i="9"/>
  <c r="L522" i="9" s="1"/>
  <c r="I514" i="9"/>
  <c r="L514" i="9" s="1"/>
  <c r="I511" i="9"/>
  <c r="L511" i="9"/>
  <c r="I778" i="9"/>
  <c r="L778" i="9" s="1"/>
  <c r="E780" i="22" s="1"/>
  <c r="I777" i="9"/>
  <c r="L777" i="9"/>
  <c r="E779" i="22" s="1"/>
  <c r="J779" i="22" s="1"/>
  <c r="L779" i="22" s="1"/>
  <c r="M779" i="22" s="1"/>
  <c r="I774" i="9"/>
  <c r="L774" i="9" s="1"/>
  <c r="E776" i="22" s="1"/>
  <c r="I773" i="9"/>
  <c r="L773" i="9"/>
  <c r="E775" i="22" s="1"/>
  <c r="I770" i="9"/>
  <c r="L770" i="9" s="1"/>
  <c r="E772" i="22" s="1"/>
  <c r="I769" i="9"/>
  <c r="L769" i="9"/>
  <c r="E771" i="22" s="1"/>
  <c r="I766" i="9"/>
  <c r="L766" i="9" s="1"/>
  <c r="E768" i="22" s="1"/>
  <c r="J768" i="22" s="1"/>
  <c r="L768" i="22" s="1"/>
  <c r="M768" i="22" s="1"/>
  <c r="I765" i="9"/>
  <c r="L765" i="9"/>
  <c r="E767" i="22" s="1"/>
  <c r="J767" i="22" s="1"/>
  <c r="L767" i="22" s="1"/>
  <c r="M767" i="22" s="1"/>
  <c r="I762" i="9"/>
  <c r="L762" i="9" s="1"/>
  <c r="E764" i="22" s="1"/>
  <c r="I761" i="9"/>
  <c r="L761" i="9"/>
  <c r="E763" i="22" s="1"/>
  <c r="J763" i="22" s="1"/>
  <c r="L763" i="22" s="1"/>
  <c r="M763" i="22" s="1"/>
  <c r="I758" i="9"/>
  <c r="L758" i="9" s="1"/>
  <c r="E760" i="22" s="1"/>
  <c r="J760" i="22" s="1"/>
  <c r="L760" i="22" s="1"/>
  <c r="M760" i="22" s="1"/>
  <c r="I757" i="9"/>
  <c r="L757" i="9"/>
  <c r="E759" i="22" s="1"/>
  <c r="J759" i="22" s="1"/>
  <c r="L759" i="22" s="1"/>
  <c r="M759" i="22" s="1"/>
  <c r="I754" i="9"/>
  <c r="L754" i="9" s="1"/>
  <c r="E756" i="22" s="1"/>
  <c r="I753" i="9"/>
  <c r="L753" i="9"/>
  <c r="E755" i="22" s="1"/>
  <c r="I750" i="9"/>
  <c r="L750" i="9" s="1"/>
  <c r="E752" i="22" s="1"/>
  <c r="I749" i="9"/>
  <c r="L749" i="9"/>
  <c r="E751" i="22" s="1"/>
  <c r="J751" i="22" s="1"/>
  <c r="L751" i="22" s="1"/>
  <c r="M751" i="22" s="1"/>
  <c r="I746" i="9"/>
  <c r="L746" i="9" s="1"/>
  <c r="E748" i="22" s="1"/>
  <c r="I745" i="9"/>
  <c r="L745" i="9"/>
  <c r="E747" i="22" s="1"/>
  <c r="I742" i="9"/>
  <c r="L742" i="9" s="1"/>
  <c r="E744" i="22" s="1"/>
  <c r="I741" i="9"/>
  <c r="L741" i="9"/>
  <c r="E743" i="22" s="1"/>
  <c r="J743" i="22" s="1"/>
  <c r="L743" i="22" s="1"/>
  <c r="M743" i="22" s="1"/>
  <c r="I738" i="9"/>
  <c r="L738" i="9" s="1"/>
  <c r="E740" i="22" s="1"/>
  <c r="I737" i="9"/>
  <c r="L737" i="9"/>
  <c r="E739" i="22" s="1"/>
  <c r="I734" i="9"/>
  <c r="L734" i="9" s="1"/>
  <c r="E736" i="22" s="1"/>
  <c r="I733" i="9"/>
  <c r="L733" i="9"/>
  <c r="E735" i="22" s="1"/>
  <c r="I730" i="9"/>
  <c r="L730" i="9" s="1"/>
  <c r="E732" i="22" s="1"/>
  <c r="I729" i="9"/>
  <c r="L729" i="9"/>
  <c r="E731" i="22" s="1"/>
  <c r="J731" i="22" s="1"/>
  <c r="L731" i="22" s="1"/>
  <c r="M731" i="22" s="1"/>
  <c r="I726" i="9"/>
  <c r="L726" i="9" s="1"/>
  <c r="E728" i="22" s="1"/>
  <c r="I725" i="9"/>
  <c r="L725" i="9"/>
  <c r="E727" i="22" s="1"/>
  <c r="J727" i="22" s="1"/>
  <c r="L727" i="22" s="1"/>
  <c r="M727" i="22" s="1"/>
  <c r="I722" i="9"/>
  <c r="L722" i="9" s="1"/>
  <c r="E724" i="22" s="1"/>
  <c r="I721" i="9"/>
  <c r="L721" i="9"/>
  <c r="E723" i="22" s="1"/>
  <c r="I718" i="9"/>
  <c r="L718" i="9" s="1"/>
  <c r="E720" i="22" s="1"/>
  <c r="J720" i="22" s="1"/>
  <c r="L720" i="22" s="1"/>
  <c r="M720" i="22" s="1"/>
  <c r="I717" i="9"/>
  <c r="L717" i="9"/>
  <c r="E719" i="22" s="1"/>
  <c r="I714" i="9"/>
  <c r="L714" i="9" s="1"/>
  <c r="E716" i="22" s="1"/>
  <c r="J716" i="22" s="1"/>
  <c r="L716" i="22" s="1"/>
  <c r="M716" i="22" s="1"/>
  <c r="I713" i="9"/>
  <c r="L713" i="9"/>
  <c r="E715" i="22" s="1"/>
  <c r="J715" i="22" s="1"/>
  <c r="L715" i="22" s="1"/>
  <c r="M715" i="22" s="1"/>
  <c r="I710" i="9"/>
  <c r="L710" i="9" s="1"/>
  <c r="E712" i="22" s="1"/>
  <c r="I709" i="9"/>
  <c r="L709" i="9"/>
  <c r="E711" i="22" s="1"/>
  <c r="I706" i="9"/>
  <c r="L706" i="9" s="1"/>
  <c r="E708" i="22" s="1"/>
  <c r="I705" i="9"/>
  <c r="L705" i="9"/>
  <c r="E707" i="22" s="1"/>
  <c r="I702" i="9"/>
  <c r="L702" i="9" s="1"/>
  <c r="E704" i="22" s="1"/>
  <c r="I701" i="9"/>
  <c r="L701" i="9" s="1"/>
  <c r="E703" i="22" s="1"/>
  <c r="J703" i="22" s="1"/>
  <c r="L703" i="22" s="1"/>
  <c r="M703" i="22" s="1"/>
  <c r="I698" i="9"/>
  <c r="L698" i="9" s="1"/>
  <c r="E700" i="22" s="1"/>
  <c r="I697" i="9"/>
  <c r="L697" i="9" s="1"/>
  <c r="E699" i="22" s="1"/>
  <c r="J699" i="22" s="1"/>
  <c r="L699" i="22" s="1"/>
  <c r="M699" i="22" s="1"/>
  <c r="I694" i="9"/>
  <c r="L694" i="9" s="1"/>
  <c r="I693" i="9"/>
  <c r="L693" i="9" s="1"/>
  <c r="E695" i="22" s="1"/>
  <c r="J695" i="22" s="1"/>
  <c r="L695" i="22" s="1"/>
  <c r="M695" i="22" s="1"/>
  <c r="I690" i="9"/>
  <c r="L690" i="9" s="1"/>
  <c r="E692" i="22" s="1"/>
  <c r="I689" i="9"/>
  <c r="L689" i="9" s="1"/>
  <c r="E691" i="22" s="1"/>
  <c r="I686" i="9"/>
  <c r="L686" i="9" s="1"/>
  <c r="E688" i="22" s="1"/>
  <c r="I685" i="9"/>
  <c r="L685" i="9" s="1"/>
  <c r="E687" i="22" s="1"/>
  <c r="I682" i="9"/>
  <c r="L682" i="9" s="1"/>
  <c r="E684" i="22" s="1"/>
  <c r="I681" i="9"/>
  <c r="L681" i="9" s="1"/>
  <c r="E683" i="22" s="1"/>
  <c r="J683" i="22" s="1"/>
  <c r="L683" i="22" s="1"/>
  <c r="M683" i="22" s="1"/>
  <c r="I678" i="9"/>
  <c r="L678" i="9" s="1"/>
  <c r="I677" i="9"/>
  <c r="L677" i="9" s="1"/>
  <c r="E679" i="22" s="1"/>
  <c r="J679" i="22" s="1"/>
  <c r="L679" i="22" s="1"/>
  <c r="M679" i="22" s="1"/>
  <c r="I674" i="9"/>
  <c r="L674" i="9" s="1"/>
  <c r="E676" i="22" s="1"/>
  <c r="I673" i="9"/>
  <c r="L673" i="9" s="1"/>
  <c r="E675" i="22" s="1"/>
  <c r="I670" i="9"/>
  <c r="L670" i="9" s="1"/>
  <c r="E672" i="22" s="1"/>
  <c r="H1024" i="9"/>
  <c r="G1060" i="9"/>
  <c r="H67" i="8"/>
  <c r="I67" i="8" s="1"/>
  <c r="G82" i="8"/>
  <c r="H82" i="8" s="1"/>
  <c r="H495" i="8"/>
  <c r="I495" i="8" s="1"/>
  <c r="L495" i="8" s="1"/>
  <c r="G668" i="8"/>
  <c r="H668" i="8" s="1"/>
  <c r="H1013" i="8"/>
  <c r="I1013" i="8" s="1"/>
  <c r="G1060" i="8"/>
  <c r="M660" i="5"/>
  <c r="P660" i="5" s="1"/>
  <c r="I662" i="22" s="1"/>
  <c r="M656" i="5"/>
  <c r="P656" i="5" s="1"/>
  <c r="I658" i="22" s="1"/>
  <c r="J658" i="22" s="1"/>
  <c r="L658" i="22" s="1"/>
  <c r="M658" i="22" s="1"/>
  <c r="M652" i="5"/>
  <c r="P652" i="5" s="1"/>
  <c r="I654" i="22" s="1"/>
  <c r="J654" i="22" s="1"/>
  <c r="L654" i="22" s="1"/>
  <c r="M654" i="22" s="1"/>
  <c r="M648" i="5"/>
  <c r="P648" i="5" s="1"/>
  <c r="I650" i="22" s="1"/>
  <c r="J650" i="22" s="1"/>
  <c r="L650" i="22" s="1"/>
  <c r="M650" i="22" s="1"/>
  <c r="M644" i="5"/>
  <c r="P644" i="5" s="1"/>
  <c r="I646" i="22" s="1"/>
  <c r="J646" i="22" s="1"/>
  <c r="L646" i="22" s="1"/>
  <c r="M646" i="22" s="1"/>
  <c r="M640" i="5"/>
  <c r="P640" i="5" s="1"/>
  <c r="I642" i="22" s="1"/>
  <c r="M636" i="5"/>
  <c r="P636" i="5" s="1"/>
  <c r="I638" i="22" s="1"/>
  <c r="J638" i="22" s="1"/>
  <c r="L638" i="22" s="1"/>
  <c r="M638" i="22" s="1"/>
  <c r="M632" i="5"/>
  <c r="P632" i="5" s="1"/>
  <c r="I634" i="22" s="1"/>
  <c r="J634" i="22" s="1"/>
  <c r="L634" i="22" s="1"/>
  <c r="M634" i="22" s="1"/>
  <c r="M628" i="5"/>
  <c r="P628" i="5" s="1"/>
  <c r="I630" i="22" s="1"/>
  <c r="M623" i="5"/>
  <c r="P623" i="5" s="1"/>
  <c r="I625" i="22" s="1"/>
  <c r="J625" i="22" s="1"/>
  <c r="L625" i="22" s="1"/>
  <c r="M625" i="22" s="1"/>
  <c r="M619" i="5"/>
  <c r="P619" i="5" s="1"/>
  <c r="I621" i="22" s="1"/>
  <c r="M615" i="5"/>
  <c r="P615" i="5" s="1"/>
  <c r="I617" i="22" s="1"/>
  <c r="J617" i="22" s="1"/>
  <c r="L617" i="22" s="1"/>
  <c r="M617" i="22" s="1"/>
  <c r="M610" i="5"/>
  <c r="P610" i="5" s="1"/>
  <c r="I612" i="22" s="1"/>
  <c r="M606" i="5"/>
  <c r="P606" i="5" s="1"/>
  <c r="I608" i="22" s="1"/>
  <c r="M602" i="5"/>
  <c r="P602" i="5" s="1"/>
  <c r="I604" i="22" s="1"/>
  <c r="J604" i="22" s="1"/>
  <c r="L604" i="22" s="1"/>
  <c r="M604" i="22" s="1"/>
  <c r="M598" i="5"/>
  <c r="P598" i="5" s="1"/>
  <c r="I600" i="22" s="1"/>
  <c r="M594" i="5"/>
  <c r="P594" i="5" s="1"/>
  <c r="I596" i="22" s="1"/>
  <c r="J596" i="22" s="1"/>
  <c r="L596" i="22" s="1"/>
  <c r="M596" i="22" s="1"/>
  <c r="M590" i="5"/>
  <c r="P590" i="5" s="1"/>
  <c r="I592" i="22" s="1"/>
  <c r="M586" i="5"/>
  <c r="P586" i="5" s="1"/>
  <c r="I588" i="22" s="1"/>
  <c r="J588" i="22" s="1"/>
  <c r="L588" i="22" s="1"/>
  <c r="M588" i="22" s="1"/>
  <c r="M582" i="5"/>
  <c r="P582" i="5" s="1"/>
  <c r="I584" i="22" s="1"/>
  <c r="M578" i="5"/>
  <c r="P578" i="5" s="1"/>
  <c r="I580" i="22" s="1"/>
  <c r="M574" i="5"/>
  <c r="P574" i="5" s="1"/>
  <c r="I576" i="22" s="1"/>
  <c r="M570" i="5"/>
  <c r="P570" i="5" s="1"/>
  <c r="I572" i="22" s="1"/>
  <c r="J572" i="22" s="1"/>
  <c r="L572" i="22" s="1"/>
  <c r="M572" i="22" s="1"/>
  <c r="M566" i="5"/>
  <c r="P566" i="5" s="1"/>
  <c r="I568" i="22" s="1"/>
  <c r="M562" i="5"/>
  <c r="P562" i="5" s="1"/>
  <c r="I564" i="22" s="1"/>
  <c r="J564" i="22" s="1"/>
  <c r="L564" i="22" s="1"/>
  <c r="M564" i="22" s="1"/>
  <c r="M558" i="5"/>
  <c r="P558" i="5" s="1"/>
  <c r="I560" i="22" s="1"/>
  <c r="M554" i="5"/>
  <c r="P554" i="5" s="1"/>
  <c r="I556" i="22" s="1"/>
  <c r="J556" i="22" s="1"/>
  <c r="L556" i="22" s="1"/>
  <c r="M556" i="22" s="1"/>
  <c r="M550" i="5"/>
  <c r="P550" i="5" s="1"/>
  <c r="I552" i="22" s="1"/>
  <c r="M546" i="5"/>
  <c r="P546" i="5" s="1"/>
  <c r="I548" i="22" s="1"/>
  <c r="J548" i="22" s="1"/>
  <c r="L548" i="22" s="1"/>
  <c r="M548" i="22" s="1"/>
  <c r="M542" i="5"/>
  <c r="P542" i="5" s="1"/>
  <c r="I544" i="22" s="1"/>
  <c r="M538" i="5"/>
  <c r="P538" i="5" s="1"/>
  <c r="I540" i="22" s="1"/>
  <c r="J540" i="22" s="1"/>
  <c r="L540" i="22" s="1"/>
  <c r="M540" i="22" s="1"/>
  <c r="M534" i="5"/>
  <c r="P534" i="5" s="1"/>
  <c r="I536" i="22" s="1"/>
  <c r="M530" i="5"/>
  <c r="P530" i="5" s="1"/>
  <c r="I532" i="22" s="1"/>
  <c r="J532" i="22" s="1"/>
  <c r="L532" i="22" s="1"/>
  <c r="M532" i="22" s="1"/>
  <c r="M526" i="5"/>
  <c r="P526" i="5" s="1"/>
  <c r="I528" i="22" s="1"/>
  <c r="J528" i="22" s="1"/>
  <c r="L528" i="22" s="1"/>
  <c r="M528" i="22" s="1"/>
  <c r="M524" i="5"/>
  <c r="P524" i="5" s="1"/>
  <c r="I526" i="22" s="1"/>
  <c r="J526" i="22" s="1"/>
  <c r="L526" i="22" s="1"/>
  <c r="M526" i="22" s="1"/>
  <c r="M521" i="5"/>
  <c r="P521" i="5" s="1"/>
  <c r="I523" i="22" s="1"/>
  <c r="J523" i="22" s="1"/>
  <c r="L523" i="22" s="1"/>
  <c r="M523" i="22" s="1"/>
  <c r="M517" i="5"/>
  <c r="P517" i="5" s="1"/>
  <c r="I519" i="22" s="1"/>
  <c r="M513" i="5"/>
  <c r="P513" i="5" s="1"/>
  <c r="I515" i="22" s="1"/>
  <c r="J515" i="22" s="1"/>
  <c r="L515" i="22" s="1"/>
  <c r="M515" i="22" s="1"/>
  <c r="M509" i="5"/>
  <c r="P509" i="5" s="1"/>
  <c r="I511" i="22" s="1"/>
  <c r="J511" i="22" s="1"/>
  <c r="L511" i="22" s="1"/>
  <c r="M511" i="22" s="1"/>
  <c r="M505" i="5"/>
  <c r="P505" i="5" s="1"/>
  <c r="I507" i="22" s="1"/>
  <c r="J507" i="22" s="1"/>
  <c r="L507" i="22" s="1"/>
  <c r="M507" i="22" s="1"/>
  <c r="M501" i="5"/>
  <c r="P501" i="5" s="1"/>
  <c r="I503" i="22" s="1"/>
  <c r="J503" i="22" s="1"/>
  <c r="L503" i="22" s="1"/>
  <c r="M503" i="22" s="1"/>
  <c r="M497" i="5"/>
  <c r="P497" i="5" s="1"/>
  <c r="I499" i="22" s="1"/>
  <c r="H84" i="11"/>
  <c r="I84" i="11" s="1"/>
  <c r="G349" i="11"/>
  <c r="H349" i="11" s="1"/>
  <c r="H240" i="22"/>
  <c r="H131" i="22"/>
  <c r="J131" i="22" s="1"/>
  <c r="L131" i="22" s="1"/>
  <c r="M131" i="22" s="1"/>
  <c r="H106" i="22"/>
  <c r="H88" i="22"/>
  <c r="J88" i="22" s="1"/>
  <c r="L88" i="22" s="1"/>
  <c r="M88" i="22" s="1"/>
  <c r="H494" i="11"/>
  <c r="I494" i="11" s="1"/>
  <c r="G668" i="11"/>
  <c r="H668" i="11" s="1"/>
  <c r="H770" i="22"/>
  <c r="H756" i="22"/>
  <c r="H752" i="22"/>
  <c r="H748" i="22"/>
  <c r="H744" i="22"/>
  <c r="H740" i="22"/>
  <c r="H706" i="22"/>
  <c r="E665" i="22"/>
  <c r="P94" i="6"/>
  <c r="P97" i="6"/>
  <c r="H708" i="22"/>
  <c r="H702" i="22"/>
  <c r="H700" i="22"/>
  <c r="H682" i="22"/>
  <c r="P85" i="6"/>
  <c r="O320" i="2"/>
  <c r="R320" i="2" s="1"/>
  <c r="C322" i="22" s="1"/>
  <c r="J322" i="22" s="1"/>
  <c r="L322" i="22" s="1"/>
  <c r="M322" i="22" s="1"/>
  <c r="O304" i="2"/>
  <c r="R304" i="2" s="1"/>
  <c r="C306" i="22" s="1"/>
  <c r="M345" i="5"/>
  <c r="P345" i="5" s="1"/>
  <c r="I347" i="22" s="1"/>
  <c r="J347" i="22" s="1"/>
  <c r="L347" i="22" s="1"/>
  <c r="M347" i="22" s="1"/>
  <c r="M337" i="5"/>
  <c r="P337" i="5" s="1"/>
  <c r="I339" i="22" s="1"/>
  <c r="J339" i="22" s="1"/>
  <c r="L339" i="22" s="1"/>
  <c r="M339" i="22" s="1"/>
  <c r="M257" i="5"/>
  <c r="P257" i="5" s="1"/>
  <c r="I259" i="22" s="1"/>
  <c r="J259" i="22" s="1"/>
  <c r="L259" i="22" s="1"/>
  <c r="M259" i="22" s="1"/>
  <c r="M192" i="5"/>
  <c r="P192" i="5" s="1"/>
  <c r="I194" i="22" s="1"/>
  <c r="L304" i="3"/>
  <c r="O304" i="3" s="1"/>
  <c r="D306" i="22" s="1"/>
  <c r="L303" i="3"/>
  <c r="O303" i="3" s="1"/>
  <c r="D305" i="22" s="1"/>
  <c r="J305" i="22" s="1"/>
  <c r="L305" i="22" s="1"/>
  <c r="M305" i="22" s="1"/>
  <c r="L224" i="3"/>
  <c r="O224" i="3" s="1"/>
  <c r="D226" i="22" s="1"/>
  <c r="L133" i="3"/>
  <c r="O133" i="3" s="1"/>
  <c r="D135" i="22" s="1"/>
  <c r="J135" i="22" s="1"/>
  <c r="L135" i="22" s="1"/>
  <c r="M135" i="22" s="1"/>
  <c r="O664" i="3"/>
  <c r="D666" i="22" s="1"/>
  <c r="D670" i="22" s="1"/>
  <c r="M767" i="5"/>
  <c r="P767" i="5" s="1"/>
  <c r="I769" i="22" s="1"/>
  <c r="H704" i="22"/>
  <c r="O77" i="2"/>
  <c r="O82" i="2" s="1"/>
  <c r="R82" i="2" s="1"/>
  <c r="I79" i="9"/>
  <c r="I82" i="9" s="1"/>
  <c r="L82" i="9" s="1"/>
  <c r="O280" i="2"/>
  <c r="R280" i="2" s="1"/>
  <c r="C282" i="22" s="1"/>
  <c r="J282" i="22" s="1"/>
  <c r="L282" i="22" s="1"/>
  <c r="M282" i="22" s="1"/>
  <c r="O244" i="2"/>
  <c r="M291" i="5"/>
  <c r="P291" i="5" s="1"/>
  <c r="I293" i="22" s="1"/>
  <c r="M287" i="5"/>
  <c r="P287" i="5" s="1"/>
  <c r="I289" i="22" s="1"/>
  <c r="J289" i="22" s="1"/>
  <c r="L289" i="22" s="1"/>
  <c r="M289" i="22" s="1"/>
  <c r="M227" i="5"/>
  <c r="P227" i="5" s="1"/>
  <c r="I229" i="22" s="1"/>
  <c r="J229" i="22" s="1"/>
  <c r="L229" i="22" s="1"/>
  <c r="M229" i="22" s="1"/>
  <c r="M211" i="5"/>
  <c r="P211" i="5" s="1"/>
  <c r="I213" i="22" s="1"/>
  <c r="J213" i="22" s="1"/>
  <c r="L213" i="22" s="1"/>
  <c r="M213" i="22" s="1"/>
  <c r="M195" i="5"/>
  <c r="P195" i="5" s="1"/>
  <c r="I197" i="22" s="1"/>
  <c r="M184" i="5"/>
  <c r="P184" i="5" s="1"/>
  <c r="I186" i="22" s="1"/>
  <c r="J186" i="22" s="1"/>
  <c r="L186" i="22" s="1"/>
  <c r="M186" i="22" s="1"/>
  <c r="M168" i="5"/>
  <c r="P168" i="5" s="1"/>
  <c r="I170" i="22" s="1"/>
  <c r="L240" i="3"/>
  <c r="O240" i="3" s="1"/>
  <c r="D242" i="22" s="1"/>
  <c r="L110" i="3"/>
  <c r="F82" i="3"/>
  <c r="J82" i="3"/>
  <c r="R665" i="2"/>
  <c r="C667" i="22" s="1"/>
  <c r="C670" i="22" s="1"/>
  <c r="O776" i="3"/>
  <c r="D778" i="22" s="1"/>
  <c r="O774" i="3"/>
  <c r="D776" i="22" s="1"/>
  <c r="O709" i="3"/>
  <c r="D711" i="22" s="1"/>
  <c r="O707" i="3"/>
  <c r="D709" i="22" s="1"/>
  <c r="O706" i="3"/>
  <c r="D708" i="22" s="1"/>
  <c r="O702" i="3"/>
  <c r="D704" i="22" s="1"/>
  <c r="R752" i="2"/>
  <c r="C754" i="22" s="1"/>
  <c r="R750" i="2"/>
  <c r="C752" i="22" s="1"/>
  <c r="R717" i="2"/>
  <c r="C719" i="22" s="1"/>
  <c r="K67" i="3"/>
  <c r="P776" i="5"/>
  <c r="I778" i="22" s="1"/>
  <c r="P745" i="5"/>
  <c r="I747" i="22" s="1"/>
  <c r="P739" i="5"/>
  <c r="I741" i="22" s="1"/>
  <c r="M735" i="5"/>
  <c r="O778" i="3"/>
  <c r="D780" i="22" s="1"/>
  <c r="O770" i="3"/>
  <c r="D772" i="22" s="1"/>
  <c r="O769" i="3"/>
  <c r="D771" i="22" s="1"/>
  <c r="O768" i="3"/>
  <c r="D770" i="22" s="1"/>
  <c r="O767" i="3"/>
  <c r="D769" i="22" s="1"/>
  <c r="O763" i="3"/>
  <c r="D765" i="22" s="1"/>
  <c r="O756" i="3"/>
  <c r="D758" i="22" s="1"/>
  <c r="O753" i="3"/>
  <c r="D755" i="22" s="1"/>
  <c r="O744" i="3"/>
  <c r="D746" i="22" s="1"/>
  <c r="O699" i="3"/>
  <c r="D701" i="22" s="1"/>
  <c r="O698" i="3"/>
  <c r="D700" i="22" s="1"/>
  <c r="O692" i="3"/>
  <c r="D694" i="22" s="1"/>
  <c r="O691" i="3"/>
  <c r="D693" i="22" s="1"/>
  <c r="O685" i="3"/>
  <c r="D687" i="22" s="1"/>
  <c r="R773" i="2"/>
  <c r="C775" i="22" s="1"/>
  <c r="O768" i="2"/>
  <c r="R768" i="2" s="1"/>
  <c r="C770" i="22" s="1"/>
  <c r="R764" i="2"/>
  <c r="C766" i="22" s="1"/>
  <c r="R762" i="2"/>
  <c r="C764" i="22" s="1"/>
  <c r="O760" i="2"/>
  <c r="R760" i="2" s="1"/>
  <c r="C762" i="22" s="1"/>
  <c r="O756" i="2"/>
  <c r="R756" i="2" s="1"/>
  <c r="C758" i="22" s="1"/>
  <c r="R748" i="2"/>
  <c r="C750" i="22" s="1"/>
  <c r="R746" i="2"/>
  <c r="C748" i="22" s="1"/>
  <c r="R739" i="2"/>
  <c r="C741" i="22" s="1"/>
  <c r="O735" i="2"/>
  <c r="R735" i="2" s="1"/>
  <c r="C737" i="22" s="1"/>
  <c r="R723" i="2"/>
  <c r="C725" i="22" s="1"/>
  <c r="O719" i="2"/>
  <c r="N642" i="10"/>
  <c r="H644" i="22" s="1"/>
  <c r="N626" i="10"/>
  <c r="H628" i="22" s="1"/>
  <c r="F349" i="13"/>
  <c r="G85" i="13"/>
  <c r="I85" i="13" s="1"/>
  <c r="E87" i="22" s="1"/>
  <c r="L780" i="8" l="1"/>
  <c r="E26" i="22"/>
  <c r="J26" i="22" s="1"/>
  <c r="L26" i="22" s="1"/>
  <c r="M26" i="22" s="1"/>
  <c r="E46" i="22"/>
  <c r="J46" i="22" s="1"/>
  <c r="L46" i="22" s="1"/>
  <c r="M46" i="22" s="1"/>
  <c r="E563" i="22"/>
  <c r="J563" i="22" s="1"/>
  <c r="L563" i="22" s="1"/>
  <c r="M563" i="22" s="1"/>
  <c r="E595" i="22"/>
  <c r="J595" i="22" s="1"/>
  <c r="L595" i="22" s="1"/>
  <c r="M595" i="22" s="1"/>
  <c r="E551" i="22"/>
  <c r="J551" i="22" s="1"/>
  <c r="L551" i="22" s="1"/>
  <c r="M551" i="22" s="1"/>
  <c r="E583" i="22"/>
  <c r="J583" i="22" s="1"/>
  <c r="L583" i="22" s="1"/>
  <c r="M583" i="22" s="1"/>
  <c r="E615" i="22"/>
  <c r="J615" i="22" s="1"/>
  <c r="L615" i="22" s="1"/>
  <c r="M615" i="22" s="1"/>
  <c r="E647" i="22"/>
  <c r="J647" i="22" s="1"/>
  <c r="L647" i="22" s="1"/>
  <c r="M647" i="22" s="1"/>
  <c r="J691" i="22"/>
  <c r="L691" i="22" s="1"/>
  <c r="M691" i="22" s="1"/>
  <c r="E539" i="22"/>
  <c r="J539" i="22" s="1"/>
  <c r="L539" i="22" s="1"/>
  <c r="M539" i="22" s="1"/>
  <c r="E531" i="22"/>
  <c r="J531" i="22" s="1"/>
  <c r="L531" i="22" s="1"/>
  <c r="M531" i="22" s="1"/>
  <c r="O11" i="22"/>
  <c r="J168" i="22"/>
  <c r="L168" i="22" s="1"/>
  <c r="M168" i="22" s="1"/>
  <c r="L1011" i="14"/>
  <c r="J414" i="22"/>
  <c r="L414" i="22" s="1"/>
  <c r="M414" i="22" s="1"/>
  <c r="E547" i="22"/>
  <c r="J547" i="22" s="1"/>
  <c r="L547" i="22" s="1"/>
  <c r="M547" i="22" s="1"/>
  <c r="E579" i="22"/>
  <c r="J579" i="22" s="1"/>
  <c r="L579" i="22" s="1"/>
  <c r="M579" i="22" s="1"/>
  <c r="E611" i="22"/>
  <c r="J611" i="22" s="1"/>
  <c r="L611" i="22" s="1"/>
  <c r="M611" i="22" s="1"/>
  <c r="E519" i="22"/>
  <c r="E567" i="22"/>
  <c r="J567" i="22" s="1"/>
  <c r="L567" i="22" s="1"/>
  <c r="M567" i="22" s="1"/>
  <c r="J599" i="22"/>
  <c r="L599" i="22" s="1"/>
  <c r="M599" i="22" s="1"/>
  <c r="E631" i="22"/>
  <c r="J631" i="22" s="1"/>
  <c r="L631" i="22" s="1"/>
  <c r="M631" i="22" s="1"/>
  <c r="E643" i="22"/>
  <c r="J643" i="22" s="1"/>
  <c r="L643" i="22" s="1"/>
  <c r="M643" i="22" s="1"/>
  <c r="J306" i="22"/>
  <c r="L306" i="22" s="1"/>
  <c r="M306" i="22" s="1"/>
  <c r="E496" i="22"/>
  <c r="E557" i="22"/>
  <c r="J557" i="22" s="1"/>
  <c r="L557" i="22" s="1"/>
  <c r="M557" i="22" s="1"/>
  <c r="E589" i="22"/>
  <c r="J589" i="22" s="1"/>
  <c r="L589" i="22" s="1"/>
  <c r="M589" i="22" s="1"/>
  <c r="E621" i="22"/>
  <c r="J621" i="22" s="1"/>
  <c r="L621" i="22" s="1"/>
  <c r="M621" i="22" s="1"/>
  <c r="E653" i="22"/>
  <c r="J653" i="22" s="1"/>
  <c r="L653" i="22" s="1"/>
  <c r="M653" i="22" s="1"/>
  <c r="E592" i="22"/>
  <c r="J592" i="22" s="1"/>
  <c r="L592" i="22" s="1"/>
  <c r="M592" i="22" s="1"/>
  <c r="E624" i="22"/>
  <c r="J624" i="22" s="1"/>
  <c r="L624" i="22" s="1"/>
  <c r="M624" i="22" s="1"/>
  <c r="E656" i="22"/>
  <c r="E648" i="22"/>
  <c r="J240" i="22"/>
  <c r="L240" i="22" s="1"/>
  <c r="M240" i="22" s="1"/>
  <c r="J707" i="22"/>
  <c r="L707" i="22" s="1"/>
  <c r="M707" i="22" s="1"/>
  <c r="J154" i="22"/>
  <c r="L154" i="22" s="1"/>
  <c r="M154" i="22" s="1"/>
  <c r="F1101" i="11"/>
  <c r="J1097" i="22"/>
  <c r="L1097" i="22" s="1"/>
  <c r="M1097" i="22" s="1"/>
  <c r="J501" i="22"/>
  <c r="L501" i="22" s="1"/>
  <c r="M501" i="22" s="1"/>
  <c r="J586" i="22"/>
  <c r="L586" i="22" s="1"/>
  <c r="M586" i="22" s="1"/>
  <c r="J1075" i="22"/>
  <c r="L1075" i="22" s="1"/>
  <c r="M1075" i="22" s="1"/>
  <c r="J64" i="22"/>
  <c r="L64" i="22" s="1"/>
  <c r="M64" i="22" s="1"/>
  <c r="E538" i="22"/>
  <c r="J538" i="22" s="1"/>
  <c r="L538" i="22" s="1"/>
  <c r="M538" i="22" s="1"/>
  <c r="E565" i="22"/>
  <c r="J565" i="22" s="1"/>
  <c r="L565" i="22" s="1"/>
  <c r="M565" i="22" s="1"/>
  <c r="E597" i="22"/>
  <c r="J597" i="22" s="1"/>
  <c r="L597" i="22" s="1"/>
  <c r="M597" i="22" s="1"/>
  <c r="E629" i="22"/>
  <c r="J629" i="22" s="1"/>
  <c r="L629" i="22" s="1"/>
  <c r="M629" i="22" s="1"/>
  <c r="E661" i="22"/>
  <c r="J661" i="22" s="1"/>
  <c r="L661" i="22" s="1"/>
  <c r="M661" i="22" s="1"/>
  <c r="E552" i="22"/>
  <c r="J552" i="22" s="1"/>
  <c r="L552" i="22" s="1"/>
  <c r="M552" i="22" s="1"/>
  <c r="E584" i="22"/>
  <c r="J584" i="22" s="1"/>
  <c r="L584" i="22" s="1"/>
  <c r="M584" i="22" s="1"/>
  <c r="E620" i="22"/>
  <c r="J620" i="22" s="1"/>
  <c r="L620" i="22" s="1"/>
  <c r="M620" i="22" s="1"/>
  <c r="E566" i="22"/>
  <c r="E630" i="22"/>
  <c r="J630" i="22" s="1"/>
  <c r="L630" i="22" s="1"/>
  <c r="M630" i="22" s="1"/>
  <c r="J152" i="22"/>
  <c r="L152" i="22" s="1"/>
  <c r="M152" i="22" s="1"/>
  <c r="J244" i="22"/>
  <c r="L244" i="22" s="1"/>
  <c r="M244" i="22" s="1"/>
  <c r="J897" i="22"/>
  <c r="L897" i="22" s="1"/>
  <c r="M897" i="22" s="1"/>
  <c r="J276" i="22"/>
  <c r="L276" i="22" s="1"/>
  <c r="M276" i="22" s="1"/>
  <c r="J75" i="22"/>
  <c r="L75" i="22" s="1"/>
  <c r="M75" i="22" s="1"/>
  <c r="E368" i="22"/>
  <c r="J368" i="22" s="1"/>
  <c r="L368" i="22" s="1"/>
  <c r="M368" i="22" s="1"/>
  <c r="U382" i="17"/>
  <c r="V399" i="17"/>
  <c r="AA430" i="12"/>
  <c r="I432" i="22"/>
  <c r="J432" i="22" s="1"/>
  <c r="L432" i="22" s="1"/>
  <c r="M432" i="22" s="1"/>
  <c r="E659" i="22"/>
  <c r="J659" i="22" s="1"/>
  <c r="L659" i="22" s="1"/>
  <c r="M659" i="22" s="1"/>
  <c r="J519" i="22"/>
  <c r="L519" i="22" s="1"/>
  <c r="M519" i="22" s="1"/>
  <c r="J735" i="22"/>
  <c r="L735" i="22" s="1"/>
  <c r="M735" i="22" s="1"/>
  <c r="J566" i="22"/>
  <c r="L566" i="22" s="1"/>
  <c r="M566" i="22" s="1"/>
  <c r="J542" i="22"/>
  <c r="L542" i="22" s="1"/>
  <c r="M542" i="22" s="1"/>
  <c r="J574" i="22"/>
  <c r="L574" i="22" s="1"/>
  <c r="M574" i="22" s="1"/>
  <c r="J606" i="22"/>
  <c r="L606" i="22" s="1"/>
  <c r="M606" i="22" s="1"/>
  <c r="J623" i="22"/>
  <c r="L623" i="22" s="1"/>
  <c r="M623" i="22" s="1"/>
  <c r="E757" i="22"/>
  <c r="E777" i="22"/>
  <c r="J777" i="22" s="1"/>
  <c r="L777" i="22" s="1"/>
  <c r="M777" i="22" s="1"/>
  <c r="J1083" i="22"/>
  <c r="L1083" i="22" s="1"/>
  <c r="M1083" i="22" s="1"/>
  <c r="E573" i="22"/>
  <c r="J573" i="22" s="1"/>
  <c r="L573" i="22" s="1"/>
  <c r="M573" i="22" s="1"/>
  <c r="E605" i="22"/>
  <c r="J605" i="22" s="1"/>
  <c r="L605" i="22" s="1"/>
  <c r="M605" i="22" s="1"/>
  <c r="E637" i="22"/>
  <c r="J637" i="22" s="1"/>
  <c r="L637" i="22" s="1"/>
  <c r="M637" i="22" s="1"/>
  <c r="E520" i="22"/>
  <c r="J520" i="22" s="1"/>
  <c r="L520" i="22" s="1"/>
  <c r="M520" i="22" s="1"/>
  <c r="E546" i="22"/>
  <c r="E610" i="22"/>
  <c r="E642" i="22"/>
  <c r="J642" i="22" s="1"/>
  <c r="L642" i="22" s="1"/>
  <c r="M642" i="22" s="1"/>
  <c r="E632" i="22"/>
  <c r="F1101" i="10"/>
  <c r="F1101" i="9"/>
  <c r="I1011" i="6"/>
  <c r="G1011" i="6"/>
  <c r="H1011" i="6" s="1"/>
  <c r="L1011" i="6" s="1"/>
  <c r="U432" i="10"/>
  <c r="E364" i="22"/>
  <c r="J364" i="22" s="1"/>
  <c r="L364" i="22" s="1"/>
  <c r="M364" i="22" s="1"/>
  <c r="V366" i="17"/>
  <c r="V382" i="17"/>
  <c r="O349" i="2"/>
  <c r="R349" i="2" s="1"/>
  <c r="R77" i="2"/>
  <c r="C79" i="22" s="1"/>
  <c r="C84" i="22" s="1"/>
  <c r="J826" i="22"/>
  <c r="L826" i="22" s="1"/>
  <c r="M826" i="22" s="1"/>
  <c r="J73" i="22"/>
  <c r="L73" i="22" s="1"/>
  <c r="M73" i="22" s="1"/>
  <c r="J546" i="22"/>
  <c r="L546" i="22" s="1"/>
  <c r="M546" i="22" s="1"/>
  <c r="J610" i="22"/>
  <c r="L610" i="22" s="1"/>
  <c r="M610" i="22" s="1"/>
  <c r="J888" i="22"/>
  <c r="L888" i="22" s="1"/>
  <c r="M888" i="22" s="1"/>
  <c r="E549" i="22"/>
  <c r="J549" i="22" s="1"/>
  <c r="L549" i="22" s="1"/>
  <c r="M549" i="22" s="1"/>
  <c r="E581" i="22"/>
  <c r="J581" i="22" s="1"/>
  <c r="L581" i="22" s="1"/>
  <c r="M581" i="22" s="1"/>
  <c r="E613" i="22"/>
  <c r="J613" i="22" s="1"/>
  <c r="L613" i="22" s="1"/>
  <c r="M613" i="22" s="1"/>
  <c r="E645" i="22"/>
  <c r="J645" i="22" s="1"/>
  <c r="L645" i="22" s="1"/>
  <c r="M645" i="22" s="1"/>
  <c r="E536" i="22"/>
  <c r="J536" i="22" s="1"/>
  <c r="L536" i="22" s="1"/>
  <c r="M536" i="22" s="1"/>
  <c r="E576" i="22"/>
  <c r="J576" i="22" s="1"/>
  <c r="L576" i="22" s="1"/>
  <c r="M576" i="22" s="1"/>
  <c r="E608" i="22"/>
  <c r="J608" i="22" s="1"/>
  <c r="L608" i="22" s="1"/>
  <c r="M608" i="22" s="1"/>
  <c r="E640" i="22"/>
  <c r="J640" i="22" s="1"/>
  <c r="L640" i="22" s="1"/>
  <c r="M640" i="22" s="1"/>
  <c r="E534" i="22"/>
  <c r="E568" i="22"/>
  <c r="J568" i="22" s="1"/>
  <c r="L568" i="22" s="1"/>
  <c r="M568" i="22" s="1"/>
  <c r="E600" i="22"/>
  <c r="J600" i="22" s="1"/>
  <c r="L600" i="22" s="1"/>
  <c r="M600" i="22" s="1"/>
  <c r="E636" i="22"/>
  <c r="J636" i="22" s="1"/>
  <c r="L636" i="22" s="1"/>
  <c r="M636" i="22" s="1"/>
  <c r="E598" i="22"/>
  <c r="J598" i="22" s="1"/>
  <c r="L598" i="22" s="1"/>
  <c r="M598" i="22" s="1"/>
  <c r="E662" i="22"/>
  <c r="J101" i="22"/>
  <c r="L101" i="22" s="1"/>
  <c r="M101" i="22" s="1"/>
  <c r="J234" i="22"/>
  <c r="L234" i="22" s="1"/>
  <c r="M234" i="22" s="1"/>
  <c r="J126" i="22"/>
  <c r="L126" i="22" s="1"/>
  <c r="M126" i="22" s="1"/>
  <c r="J315" i="22"/>
  <c r="L315" i="22" s="1"/>
  <c r="M315" i="22" s="1"/>
  <c r="J134" i="22"/>
  <c r="L134" i="22" s="1"/>
  <c r="M134" i="22" s="1"/>
  <c r="J317" i="22"/>
  <c r="L317" i="22" s="1"/>
  <c r="M317" i="22" s="1"/>
  <c r="F668" i="7"/>
  <c r="F1101" i="7" s="1"/>
  <c r="E832" i="22"/>
  <c r="J711" i="22"/>
  <c r="L711" i="22" s="1"/>
  <c r="M711" i="22" s="1"/>
  <c r="J911" i="22"/>
  <c r="L911" i="22" s="1"/>
  <c r="M911" i="22" s="1"/>
  <c r="J161" i="22"/>
  <c r="L161" i="22" s="1"/>
  <c r="M161" i="22" s="1"/>
  <c r="J145" i="22"/>
  <c r="L145" i="22" s="1"/>
  <c r="M145" i="22" s="1"/>
  <c r="J231" i="22"/>
  <c r="L231" i="22" s="1"/>
  <c r="M231" i="22" s="1"/>
  <c r="J941" i="22"/>
  <c r="L941" i="22" s="1"/>
  <c r="M941" i="22" s="1"/>
  <c r="J837" i="22"/>
  <c r="L837" i="22" s="1"/>
  <c r="M837" i="22" s="1"/>
  <c r="J157" i="22"/>
  <c r="L157" i="22" s="1"/>
  <c r="M157" i="22" s="1"/>
  <c r="J1056" i="22"/>
  <c r="L1056" i="22" s="1"/>
  <c r="M1056" i="22" s="1"/>
  <c r="J962" i="22"/>
  <c r="L962" i="22" s="1"/>
  <c r="M962" i="22" s="1"/>
  <c r="J920" i="22"/>
  <c r="L920" i="22" s="1"/>
  <c r="M920" i="22" s="1"/>
  <c r="J301" i="22"/>
  <c r="L301" i="22" s="1"/>
  <c r="M301" i="22" s="1"/>
  <c r="J137" i="22"/>
  <c r="L137" i="22" s="1"/>
  <c r="M137" i="22" s="1"/>
  <c r="J1053" i="22"/>
  <c r="L1053" i="22" s="1"/>
  <c r="M1053" i="22" s="1"/>
  <c r="J458" i="22"/>
  <c r="L458" i="22" s="1"/>
  <c r="M458" i="22" s="1"/>
  <c r="C494" i="22"/>
  <c r="J172" i="22"/>
  <c r="L172" i="22" s="1"/>
  <c r="M172" i="22" s="1"/>
  <c r="J139" i="22"/>
  <c r="L139" i="22" s="1"/>
  <c r="M139" i="22" s="1"/>
  <c r="J115" i="22"/>
  <c r="L115" i="22" s="1"/>
  <c r="M115" i="22" s="1"/>
  <c r="J372" i="22"/>
  <c r="L372" i="22" s="1"/>
  <c r="M372" i="22" s="1"/>
  <c r="J478" i="22"/>
  <c r="L478" i="22" s="1"/>
  <c r="M478" i="22" s="1"/>
  <c r="J77" i="22"/>
  <c r="L77" i="22" s="1"/>
  <c r="M77" i="22" s="1"/>
  <c r="J417" i="22"/>
  <c r="L417" i="22" s="1"/>
  <c r="M417" i="22" s="1"/>
  <c r="J468" i="22"/>
  <c r="L468" i="22" s="1"/>
  <c r="M468" i="22" s="1"/>
  <c r="J723" i="22"/>
  <c r="L723" i="22" s="1"/>
  <c r="M723" i="22" s="1"/>
  <c r="J739" i="22"/>
  <c r="L739" i="22" s="1"/>
  <c r="M739" i="22" s="1"/>
  <c r="J774" i="22"/>
  <c r="L774" i="22" s="1"/>
  <c r="M774" i="22" s="1"/>
  <c r="J1068" i="22"/>
  <c r="L1068" i="22" s="1"/>
  <c r="M1068" i="22" s="1"/>
  <c r="J194" i="22"/>
  <c r="L194" i="22" s="1"/>
  <c r="M194" i="22" s="1"/>
  <c r="J612" i="22"/>
  <c r="L612" i="22" s="1"/>
  <c r="M612" i="22" s="1"/>
  <c r="J662" i="22"/>
  <c r="L662" i="22" s="1"/>
  <c r="M662" i="22" s="1"/>
  <c r="J1070" i="22"/>
  <c r="L1070" i="22" s="1"/>
  <c r="M1070" i="22" s="1"/>
  <c r="J705" i="22"/>
  <c r="L705" i="22" s="1"/>
  <c r="M705" i="22" s="1"/>
  <c r="J1085" i="22"/>
  <c r="L1085" i="22" s="1"/>
  <c r="M1085" i="22" s="1"/>
  <c r="J293" i="22"/>
  <c r="L293" i="22" s="1"/>
  <c r="M293" i="22" s="1"/>
  <c r="J688" i="22"/>
  <c r="L688" i="22" s="1"/>
  <c r="M688" i="22" s="1"/>
  <c r="J1072" i="22"/>
  <c r="L1072" i="22" s="1"/>
  <c r="M1072" i="22" s="1"/>
  <c r="J795" i="22"/>
  <c r="L795" i="22" s="1"/>
  <c r="M795" i="22" s="1"/>
  <c r="J51" i="22"/>
  <c r="L51" i="22" s="1"/>
  <c r="M51" i="22" s="1"/>
  <c r="J534" i="22"/>
  <c r="L534" i="22" s="1"/>
  <c r="M534" i="22" s="1"/>
  <c r="J742" i="22"/>
  <c r="L742" i="22" s="1"/>
  <c r="M742" i="22" s="1"/>
  <c r="J93" i="22"/>
  <c r="L93" i="22" s="1"/>
  <c r="M93" i="22" s="1"/>
  <c r="J1027" i="22"/>
  <c r="L1027" i="22" s="1"/>
  <c r="M1027" i="22" s="1"/>
  <c r="J785" i="22"/>
  <c r="L785" i="22" s="1"/>
  <c r="M785" i="22" s="1"/>
  <c r="J833" i="22"/>
  <c r="L833" i="22" s="1"/>
  <c r="M833" i="22" s="1"/>
  <c r="J296" i="22"/>
  <c r="L296" i="22" s="1"/>
  <c r="M296" i="22" s="1"/>
  <c r="J62" i="22"/>
  <c r="L62" i="22" s="1"/>
  <c r="M62" i="22" s="1"/>
  <c r="J958" i="22"/>
  <c r="L958" i="22" s="1"/>
  <c r="M958" i="22" s="1"/>
  <c r="J164" i="22"/>
  <c r="L164" i="22" s="1"/>
  <c r="M164" i="22" s="1"/>
  <c r="J209" i="22"/>
  <c r="L209" i="22" s="1"/>
  <c r="M209" i="22" s="1"/>
  <c r="J337" i="22"/>
  <c r="L337" i="22" s="1"/>
  <c r="M337" i="22" s="1"/>
  <c r="J375" i="22"/>
  <c r="L375" i="22" s="1"/>
  <c r="M375" i="22" s="1"/>
  <c r="J420" i="22"/>
  <c r="L420" i="22" s="1"/>
  <c r="M420" i="22" s="1"/>
  <c r="J443" i="22"/>
  <c r="L443" i="22" s="1"/>
  <c r="M443" i="22" s="1"/>
  <c r="J354" i="22"/>
  <c r="L354" i="22" s="1"/>
  <c r="M354" i="22" s="1"/>
  <c r="J362" i="22"/>
  <c r="L362" i="22" s="1"/>
  <c r="M362" i="22" s="1"/>
  <c r="J378" i="22"/>
  <c r="L378" i="22" s="1"/>
  <c r="M378" i="22" s="1"/>
  <c r="J394" i="22"/>
  <c r="L394" i="22" s="1"/>
  <c r="M394" i="22" s="1"/>
  <c r="J410" i="22"/>
  <c r="L410" i="22" s="1"/>
  <c r="M410" i="22" s="1"/>
  <c r="J418" i="22"/>
  <c r="L418" i="22" s="1"/>
  <c r="M418" i="22" s="1"/>
  <c r="J334" i="22"/>
  <c r="L334" i="22" s="1"/>
  <c r="M334" i="22" s="1"/>
  <c r="J360" i="22"/>
  <c r="L360" i="22" s="1"/>
  <c r="M360" i="22" s="1"/>
  <c r="J374" i="22"/>
  <c r="L374" i="22" s="1"/>
  <c r="M374" i="22" s="1"/>
  <c r="J358" i="22"/>
  <c r="L358" i="22" s="1"/>
  <c r="M358" i="22" s="1"/>
  <c r="J436" i="22"/>
  <c r="L436" i="22" s="1"/>
  <c r="M436" i="22" s="1"/>
  <c r="J440" i="22"/>
  <c r="L440" i="22" s="1"/>
  <c r="M440" i="22" s="1"/>
  <c r="J438" i="22"/>
  <c r="L438" i="22" s="1"/>
  <c r="M438" i="22" s="1"/>
  <c r="J367" i="22"/>
  <c r="L367" i="22" s="1"/>
  <c r="M367" i="22" s="1"/>
  <c r="J132" i="22"/>
  <c r="L132" i="22" s="1"/>
  <c r="M132" i="22" s="1"/>
  <c r="J225" i="22"/>
  <c r="L225" i="22" s="1"/>
  <c r="M225" i="22" s="1"/>
  <c r="J590" i="22"/>
  <c r="L590" i="22" s="1"/>
  <c r="M590" i="22" s="1"/>
  <c r="J753" i="22"/>
  <c r="L753" i="22" s="1"/>
  <c r="M753" i="22" s="1"/>
  <c r="J757" i="22"/>
  <c r="L757" i="22" s="1"/>
  <c r="M757" i="22" s="1"/>
  <c r="J773" i="22"/>
  <c r="L773" i="22" s="1"/>
  <c r="M773" i="22" s="1"/>
  <c r="J525" i="22"/>
  <c r="L525" i="22" s="1"/>
  <c r="M525" i="22" s="1"/>
  <c r="J1058" i="22"/>
  <c r="L1058" i="22" s="1"/>
  <c r="M1058" i="22" s="1"/>
  <c r="J1096" i="22"/>
  <c r="L1096" i="22" s="1"/>
  <c r="M1096" i="22" s="1"/>
  <c r="J350" i="22"/>
  <c r="L350" i="22" s="1"/>
  <c r="M350" i="22" s="1"/>
  <c r="J553" i="22"/>
  <c r="L553" i="22" s="1"/>
  <c r="M553" i="22" s="1"/>
  <c r="J860" i="22"/>
  <c r="L860" i="22" s="1"/>
  <c r="M860" i="22" s="1"/>
  <c r="J211" i="22"/>
  <c r="L211" i="22" s="1"/>
  <c r="M211" i="22" s="1"/>
  <c r="J862" i="22"/>
  <c r="L862" i="22" s="1"/>
  <c r="M862" i="22" s="1"/>
  <c r="J802" i="22"/>
  <c r="L802" i="22" s="1"/>
  <c r="M802" i="22" s="1"/>
  <c r="J887" i="22"/>
  <c r="L887" i="22" s="1"/>
  <c r="M887" i="22" s="1"/>
  <c r="J932" i="22"/>
  <c r="L932" i="22" s="1"/>
  <c r="M932" i="22" s="1"/>
  <c r="J838" i="22"/>
  <c r="L838" i="22" s="1"/>
  <c r="M838" i="22" s="1"/>
  <c r="J991" i="22"/>
  <c r="L991" i="22" s="1"/>
  <c r="M991" i="22" s="1"/>
  <c r="J857" i="22"/>
  <c r="L857" i="22" s="1"/>
  <c r="M857" i="22" s="1"/>
  <c r="J442" i="22"/>
  <c r="L442" i="22" s="1"/>
  <c r="M442" i="22" s="1"/>
  <c r="J474" i="22"/>
  <c r="L474" i="22" s="1"/>
  <c r="M474" i="22" s="1"/>
  <c r="J967" i="22"/>
  <c r="L967" i="22" s="1"/>
  <c r="M967" i="22" s="1"/>
  <c r="J987" i="22"/>
  <c r="L987" i="22" s="1"/>
  <c r="M987" i="22" s="1"/>
  <c r="J18" i="22"/>
  <c r="L18" i="22" s="1"/>
  <c r="M18" i="22" s="1"/>
  <c r="J471" i="22"/>
  <c r="L471" i="22" s="1"/>
  <c r="M471" i="22" s="1"/>
  <c r="J447" i="22"/>
  <c r="L447" i="22" s="1"/>
  <c r="M447" i="22" s="1"/>
  <c r="J198" i="22"/>
  <c r="L198" i="22" s="1"/>
  <c r="M198" i="22" s="1"/>
  <c r="J190" i="22"/>
  <c r="L190" i="22" s="1"/>
  <c r="M190" i="22" s="1"/>
  <c r="J930" i="22"/>
  <c r="L930" i="22" s="1"/>
  <c r="M930" i="22" s="1"/>
  <c r="J224" i="22"/>
  <c r="L224" i="22" s="1"/>
  <c r="M224" i="22" s="1"/>
  <c r="J831" i="22"/>
  <c r="L831" i="22" s="1"/>
  <c r="M831" i="22" s="1"/>
  <c r="J197" i="22"/>
  <c r="L197" i="22" s="1"/>
  <c r="M197" i="22" s="1"/>
  <c r="J1091" i="22"/>
  <c r="L1091" i="22" s="1"/>
  <c r="M1091" i="22" s="1"/>
  <c r="J1094" i="22"/>
  <c r="L1094" i="22" s="1"/>
  <c r="M1094" i="22" s="1"/>
  <c r="J813" i="22"/>
  <c r="L813" i="22" s="1"/>
  <c r="M813" i="22" s="1"/>
  <c r="G351" i="22"/>
  <c r="J122" i="22"/>
  <c r="L122" i="22" s="1"/>
  <c r="M122" i="22" s="1"/>
  <c r="J309" i="22"/>
  <c r="L309" i="22" s="1"/>
  <c r="M309" i="22" s="1"/>
  <c r="J865" i="22"/>
  <c r="L865" i="22" s="1"/>
  <c r="M865" i="22" s="1"/>
  <c r="J950" i="22"/>
  <c r="L950" i="22" s="1"/>
  <c r="M950" i="22" s="1"/>
  <c r="J900" i="22"/>
  <c r="L900" i="22" s="1"/>
  <c r="M900" i="22" s="1"/>
  <c r="J316" i="22"/>
  <c r="L316" i="22" s="1"/>
  <c r="M316" i="22" s="1"/>
  <c r="J879" i="22"/>
  <c r="L879" i="22" s="1"/>
  <c r="M879" i="22" s="1"/>
  <c r="J948" i="22"/>
  <c r="L948" i="22" s="1"/>
  <c r="M948" i="22" s="1"/>
  <c r="J840" i="22"/>
  <c r="L840" i="22" s="1"/>
  <c r="M840" i="22" s="1"/>
  <c r="J493" i="22"/>
  <c r="L493" i="22" s="1"/>
  <c r="M493" i="22" s="1"/>
  <c r="J485" i="22"/>
  <c r="L485" i="22" s="1"/>
  <c r="M485" i="22" s="1"/>
  <c r="J288" i="22"/>
  <c r="L288" i="22" s="1"/>
  <c r="M288" i="22" s="1"/>
  <c r="J817" i="22"/>
  <c r="L817" i="22" s="1"/>
  <c r="M817" i="22" s="1"/>
  <c r="J959" i="22"/>
  <c r="L959" i="22" s="1"/>
  <c r="M959" i="22" s="1"/>
  <c r="J719" i="22"/>
  <c r="L719" i="22" s="1"/>
  <c r="M719" i="22" s="1"/>
  <c r="J580" i="22"/>
  <c r="L580" i="22" s="1"/>
  <c r="M580" i="22" s="1"/>
  <c r="J929" i="22"/>
  <c r="L929" i="22" s="1"/>
  <c r="M929" i="22" s="1"/>
  <c r="J22" i="22"/>
  <c r="L22" i="22" s="1"/>
  <c r="M22" i="22" s="1"/>
  <c r="J1003" i="22"/>
  <c r="L1003" i="22" s="1"/>
  <c r="M1003" i="22" s="1"/>
  <c r="J789" i="22"/>
  <c r="L789" i="22" s="1"/>
  <c r="M789" i="22" s="1"/>
  <c r="J106" i="22"/>
  <c r="L106" i="22" s="1"/>
  <c r="M106" i="22" s="1"/>
  <c r="J732" i="22"/>
  <c r="L732" i="22" s="1"/>
  <c r="M732" i="22" s="1"/>
  <c r="J995" i="22"/>
  <c r="L995" i="22" s="1"/>
  <c r="M995" i="22" s="1"/>
  <c r="J790" i="22"/>
  <c r="L790" i="22" s="1"/>
  <c r="M790" i="22" s="1"/>
  <c r="J509" i="22"/>
  <c r="L509" i="22" s="1"/>
  <c r="M509" i="22" s="1"/>
  <c r="J530" i="22"/>
  <c r="L530" i="22" s="1"/>
  <c r="M530" i="22" s="1"/>
  <c r="J562" i="22"/>
  <c r="L562" i="22" s="1"/>
  <c r="M562" i="22" s="1"/>
  <c r="J594" i="22"/>
  <c r="L594" i="22" s="1"/>
  <c r="M594" i="22" s="1"/>
  <c r="J660" i="22"/>
  <c r="L660" i="22" s="1"/>
  <c r="M660" i="22" s="1"/>
  <c r="J1090" i="22"/>
  <c r="L1090" i="22" s="1"/>
  <c r="M1090" i="22" s="1"/>
  <c r="J191" i="22"/>
  <c r="L191" i="22" s="1"/>
  <c r="M191" i="22" s="1"/>
  <c r="J925" i="22"/>
  <c r="L925" i="22" s="1"/>
  <c r="M925" i="22" s="1"/>
  <c r="J241" i="22"/>
  <c r="L241" i="22" s="1"/>
  <c r="M241" i="22" s="1"/>
  <c r="J325" i="22"/>
  <c r="L325" i="22" s="1"/>
  <c r="M325" i="22" s="1"/>
  <c r="J223" i="22"/>
  <c r="L223" i="22" s="1"/>
  <c r="M223" i="22" s="1"/>
  <c r="J203" i="22"/>
  <c r="L203" i="22" s="1"/>
  <c r="M203" i="22" s="1"/>
  <c r="J212" i="22"/>
  <c r="L212" i="22" s="1"/>
  <c r="M212" i="22" s="1"/>
  <c r="J898" i="22"/>
  <c r="L898" i="22" s="1"/>
  <c r="M898" i="22" s="1"/>
  <c r="J880" i="22"/>
  <c r="L880" i="22" s="1"/>
  <c r="M880" i="22" s="1"/>
  <c r="J839" i="22"/>
  <c r="L839" i="22" s="1"/>
  <c r="M839" i="22" s="1"/>
  <c r="J270" i="22"/>
  <c r="L270" i="22" s="1"/>
  <c r="M270" i="22" s="1"/>
  <c r="J906" i="22"/>
  <c r="L906" i="22" s="1"/>
  <c r="M906" i="22" s="1"/>
  <c r="J873" i="22"/>
  <c r="L873" i="22" s="1"/>
  <c r="M873" i="22" s="1"/>
  <c r="J883" i="22"/>
  <c r="L883" i="22" s="1"/>
  <c r="M883" i="22" s="1"/>
  <c r="J881" i="22"/>
  <c r="L881" i="22" s="1"/>
  <c r="M881" i="22" s="1"/>
  <c r="J822" i="22"/>
  <c r="L822" i="22" s="1"/>
  <c r="M822" i="22" s="1"/>
  <c r="J847" i="22"/>
  <c r="L847" i="22" s="1"/>
  <c r="M847" i="22" s="1"/>
  <c r="J966" i="22"/>
  <c r="L966" i="22" s="1"/>
  <c r="M966" i="22" s="1"/>
  <c r="G67" i="22"/>
  <c r="J488" i="22"/>
  <c r="L488" i="22" s="1"/>
  <c r="M488" i="22" s="1"/>
  <c r="J585" i="22"/>
  <c r="L585" i="22" s="1"/>
  <c r="M585" i="22" s="1"/>
  <c r="J917" i="22"/>
  <c r="L917" i="22" s="1"/>
  <c r="M917" i="22" s="1"/>
  <c r="J218" i="22"/>
  <c r="L218" i="22" s="1"/>
  <c r="M218" i="22" s="1"/>
  <c r="J931" i="22"/>
  <c r="L931" i="22" s="1"/>
  <c r="M931" i="22" s="1"/>
  <c r="J841" i="22"/>
  <c r="L841" i="22" s="1"/>
  <c r="M841" i="22" s="1"/>
  <c r="J130" i="22"/>
  <c r="L130" i="22" s="1"/>
  <c r="M130" i="22" s="1"/>
  <c r="J788" i="22"/>
  <c r="L788" i="22" s="1"/>
  <c r="M788" i="22" s="1"/>
  <c r="J138" i="22"/>
  <c r="L138" i="22" s="1"/>
  <c r="M138" i="22" s="1"/>
  <c r="J983" i="22"/>
  <c r="L983" i="22" s="1"/>
  <c r="M983" i="22" s="1"/>
  <c r="J298" i="22"/>
  <c r="L298" i="22" s="1"/>
  <c r="M298" i="22" s="1"/>
  <c r="J217" i="22"/>
  <c r="L217" i="22" s="1"/>
  <c r="M217" i="22" s="1"/>
  <c r="J975" i="22"/>
  <c r="L975" i="22" s="1"/>
  <c r="M975" i="22" s="1"/>
  <c r="J338" i="22"/>
  <c r="L338" i="22" s="1"/>
  <c r="M338" i="22" s="1"/>
  <c r="J804" i="22"/>
  <c r="L804" i="22" s="1"/>
  <c r="M804" i="22" s="1"/>
  <c r="D494" i="22"/>
  <c r="J895" i="22"/>
  <c r="L895" i="22" s="1"/>
  <c r="M895" i="22" s="1"/>
  <c r="J206" i="22"/>
  <c r="L206" i="22" s="1"/>
  <c r="M206" i="22" s="1"/>
  <c r="R244" i="2"/>
  <c r="C246" i="22" s="1"/>
  <c r="J246" i="22" s="1"/>
  <c r="L246" i="22" s="1"/>
  <c r="M246" i="22" s="1"/>
  <c r="L6" i="9"/>
  <c r="P6" i="5"/>
  <c r="J550" i="22"/>
  <c r="L550" i="22" s="1"/>
  <c r="M550" i="22" s="1"/>
  <c r="J582" i="22"/>
  <c r="L582" i="22" s="1"/>
  <c r="M582" i="22" s="1"/>
  <c r="J614" i="22"/>
  <c r="L614" i="22" s="1"/>
  <c r="M614" i="22" s="1"/>
  <c r="J632" i="22"/>
  <c r="L632" i="22" s="1"/>
  <c r="M632" i="22" s="1"/>
  <c r="J648" i="22"/>
  <c r="L648" i="22" s="1"/>
  <c r="M648" i="22" s="1"/>
  <c r="J279" i="22"/>
  <c r="L279" i="22" s="1"/>
  <c r="M279" i="22" s="1"/>
  <c r="J252" i="22"/>
  <c r="L252" i="22" s="1"/>
  <c r="M252" i="22" s="1"/>
  <c r="J702" i="22"/>
  <c r="L702" i="22" s="1"/>
  <c r="M702" i="22" s="1"/>
  <c r="O83" i="3"/>
  <c r="J521" i="22"/>
  <c r="L521" i="22" s="1"/>
  <c r="M521" i="22" s="1"/>
  <c r="J558" i="22"/>
  <c r="L558" i="22" s="1"/>
  <c r="M558" i="22" s="1"/>
  <c r="J656" i="22"/>
  <c r="L656" i="22" s="1"/>
  <c r="M656" i="22" s="1"/>
  <c r="U454" i="17"/>
  <c r="V454" i="17"/>
  <c r="E456" i="22"/>
  <c r="J456" i="22" s="1"/>
  <c r="L456" i="22" s="1"/>
  <c r="M456" i="22" s="1"/>
  <c r="J113" i="22"/>
  <c r="L113" i="22" s="1"/>
  <c r="M113" i="22" s="1"/>
  <c r="I1050" i="9"/>
  <c r="L1050" i="9" s="1"/>
  <c r="E1052" i="22" s="1"/>
  <c r="I435" i="22"/>
  <c r="J435" i="22" s="1"/>
  <c r="L435" i="22" s="1"/>
  <c r="M435" i="22" s="1"/>
  <c r="T433" i="5"/>
  <c r="U433" i="5"/>
  <c r="O668" i="3"/>
  <c r="L496" i="17"/>
  <c r="M496" i="17" s="1"/>
  <c r="K668" i="17"/>
  <c r="L668" i="17" s="1"/>
  <c r="R1017" i="12"/>
  <c r="E1019" i="22" s="1"/>
  <c r="J1019" i="22" s="1"/>
  <c r="L1019" i="22" s="1"/>
  <c r="M1019" i="22" s="1"/>
  <c r="M1060" i="12"/>
  <c r="F1101" i="14"/>
  <c r="M1060" i="17"/>
  <c r="J121" i="22"/>
  <c r="L121" i="22" s="1"/>
  <c r="M121" i="22" s="1"/>
  <c r="K668" i="10"/>
  <c r="N668" i="10" s="1"/>
  <c r="N498" i="10"/>
  <c r="H84" i="8"/>
  <c r="I84" i="8" s="1"/>
  <c r="G349" i="8"/>
  <c r="H349" i="8" s="1"/>
  <c r="E1023" i="22"/>
  <c r="J1023" i="22" s="1"/>
  <c r="L1023" i="22" s="1"/>
  <c r="M1023" i="22" s="1"/>
  <c r="G1099" i="18"/>
  <c r="H1099" i="18" s="1"/>
  <c r="F1101" i="8"/>
  <c r="M1099" i="7"/>
  <c r="K1101" i="7"/>
  <c r="M1101" i="7" s="1"/>
  <c r="L492" i="3"/>
  <c r="G670" i="22"/>
  <c r="E578" i="22"/>
  <c r="J578" i="22" s="1"/>
  <c r="L578" i="22" s="1"/>
  <c r="M578" i="22" s="1"/>
  <c r="N1011" i="10"/>
  <c r="T467" i="5"/>
  <c r="I469" i="22"/>
  <c r="J469" i="22" s="1"/>
  <c r="L469" i="22" s="1"/>
  <c r="M469" i="22" s="1"/>
  <c r="U467" i="5"/>
  <c r="T391" i="5"/>
  <c r="U391" i="5"/>
  <c r="I393" i="22"/>
  <c r="J393" i="22" s="1"/>
  <c r="L393" i="22" s="1"/>
  <c r="M393" i="22" s="1"/>
  <c r="J1101" i="17"/>
  <c r="L393" i="12"/>
  <c r="M393" i="12" s="1"/>
  <c r="K492" i="12"/>
  <c r="L492" i="12" s="1"/>
  <c r="L8" i="12"/>
  <c r="M8" i="12" s="1"/>
  <c r="K65" i="12"/>
  <c r="L65" i="12" s="1"/>
  <c r="H500" i="14"/>
  <c r="I500" i="14" s="1"/>
  <c r="G668" i="14"/>
  <c r="H668" i="14" s="1"/>
  <c r="L830" i="11"/>
  <c r="H832" i="22" s="1"/>
  <c r="J832" i="22" s="1"/>
  <c r="L832" i="22" s="1"/>
  <c r="M832" i="22" s="1"/>
  <c r="I1011" i="11"/>
  <c r="L1011" i="11" s="1"/>
  <c r="H833" i="8"/>
  <c r="I833" i="8" s="1"/>
  <c r="G1011" i="8"/>
  <c r="H1011" i="8" s="1"/>
  <c r="J1101" i="5"/>
  <c r="M371" i="5"/>
  <c r="M492" i="5" s="1"/>
  <c r="P492" i="5" s="1"/>
  <c r="J780" i="10"/>
  <c r="N780" i="10" s="1"/>
  <c r="I1101" i="10"/>
  <c r="J1101" i="10" s="1"/>
  <c r="L1101" i="2"/>
  <c r="M1011" i="17"/>
  <c r="P1011" i="17" s="1"/>
  <c r="P782" i="17"/>
  <c r="E784" i="22" s="1"/>
  <c r="L694" i="17"/>
  <c r="M694" i="17" s="1"/>
  <c r="K780" i="17"/>
  <c r="L780" i="17" s="1"/>
  <c r="L89" i="17"/>
  <c r="M89" i="17" s="1"/>
  <c r="K349" i="17"/>
  <c r="L349" i="17" s="1"/>
  <c r="L497" i="12"/>
  <c r="M497" i="12" s="1"/>
  <c r="K668" i="12"/>
  <c r="L668" i="12" s="1"/>
  <c r="N1099" i="7"/>
  <c r="Q1099" i="7" s="1"/>
  <c r="Q1062" i="7"/>
  <c r="G1064" i="22" s="1"/>
  <c r="G1101" i="22" s="1"/>
  <c r="L684" i="3"/>
  <c r="O684" i="3" s="1"/>
  <c r="D686" i="22" s="1"/>
  <c r="H380" i="9"/>
  <c r="G492" i="9"/>
  <c r="H492" i="9" s="1"/>
  <c r="H500" i="22"/>
  <c r="J500" i="22" s="1"/>
  <c r="L500" i="22" s="1"/>
  <c r="M500" i="22" s="1"/>
  <c r="S351" i="18"/>
  <c r="R351" i="18"/>
  <c r="F1099" i="3"/>
  <c r="O1099" i="3" s="1"/>
  <c r="O1069" i="3"/>
  <c r="D1071" i="22" s="1"/>
  <c r="D1101" i="22" s="1"/>
  <c r="G1069" i="3"/>
  <c r="G1099" i="3" s="1"/>
  <c r="G1101" i="3" s="1"/>
  <c r="C1101" i="3"/>
  <c r="AA457" i="12"/>
  <c r="AB457" i="12"/>
  <c r="J169" i="22"/>
  <c r="L169" i="22" s="1"/>
  <c r="M169" i="22" s="1"/>
  <c r="T463" i="5"/>
  <c r="U463" i="5"/>
  <c r="I465" i="22"/>
  <c r="J465" i="22" s="1"/>
  <c r="L465" i="22" s="1"/>
  <c r="M465" i="22" s="1"/>
  <c r="T375" i="5"/>
  <c r="I377" i="22"/>
  <c r="J377" i="22" s="1"/>
  <c r="L377" i="22" s="1"/>
  <c r="M377" i="22" s="1"/>
  <c r="U375" i="5"/>
  <c r="L79" i="17"/>
  <c r="M79" i="17" s="1"/>
  <c r="K82" i="17"/>
  <c r="L82" i="17" s="1"/>
  <c r="L82" i="12"/>
  <c r="M812" i="5"/>
  <c r="M1011" i="5" s="1"/>
  <c r="P1011" i="5" s="1"/>
  <c r="M673" i="5"/>
  <c r="M780" i="5" s="1"/>
  <c r="K492" i="10"/>
  <c r="N492" i="10" s="1"/>
  <c r="N354" i="10"/>
  <c r="K1060" i="17"/>
  <c r="L1064" i="12"/>
  <c r="M1064" i="12" s="1"/>
  <c r="K1099" i="12"/>
  <c r="L1099" i="12" s="1"/>
  <c r="L796" i="12"/>
  <c r="M796" i="12" s="1"/>
  <c r="K1011" i="12"/>
  <c r="L1011" i="12" s="1"/>
  <c r="K349" i="12"/>
  <c r="L349" i="12" s="1"/>
  <c r="G1011" i="18"/>
  <c r="H1011" i="18" s="1"/>
  <c r="N780" i="2"/>
  <c r="M1101" i="2"/>
  <c r="N1101" i="2" s="1"/>
  <c r="O492" i="3"/>
  <c r="F1101" i="6"/>
  <c r="N492" i="7"/>
  <c r="Q492" i="7" s="1"/>
  <c r="I1099" i="8"/>
  <c r="L1099" i="8" s="1"/>
  <c r="K780" i="5"/>
  <c r="L780" i="5" s="1"/>
  <c r="Q351" i="8"/>
  <c r="H353" i="22"/>
  <c r="R351" i="8"/>
  <c r="S351" i="8"/>
  <c r="E560" i="22"/>
  <c r="J560" i="22" s="1"/>
  <c r="L560" i="22" s="1"/>
  <c r="M560" i="22" s="1"/>
  <c r="J329" i="22"/>
  <c r="L329" i="22" s="1"/>
  <c r="M329" i="22" s="1"/>
  <c r="J129" i="22"/>
  <c r="L129" i="22" s="1"/>
  <c r="M129" i="22" s="1"/>
  <c r="U457" i="5"/>
  <c r="I459" i="22"/>
  <c r="J459" i="22" s="1"/>
  <c r="L459" i="22" s="1"/>
  <c r="M459" i="22" s="1"/>
  <c r="T457" i="5"/>
  <c r="J333" i="22"/>
  <c r="L333" i="22" s="1"/>
  <c r="M333" i="22" s="1"/>
  <c r="J205" i="22"/>
  <c r="L205" i="22" s="1"/>
  <c r="M205" i="22" s="1"/>
  <c r="R1060" i="12"/>
  <c r="L678" i="12"/>
  <c r="M678" i="12" s="1"/>
  <c r="K780" i="12"/>
  <c r="L780" i="12" s="1"/>
  <c r="R67" i="12"/>
  <c r="E69" i="22" s="1"/>
  <c r="M82" i="12"/>
  <c r="H367" i="14"/>
  <c r="I367" i="14" s="1"/>
  <c r="G492" i="14"/>
  <c r="H492" i="14" s="1"/>
  <c r="H8" i="14"/>
  <c r="I8" i="14" s="1"/>
  <c r="G65" i="14"/>
  <c r="H65" i="14" s="1"/>
  <c r="I780" i="4"/>
  <c r="I1101" i="4" s="1"/>
  <c r="F1101" i="4"/>
  <c r="I542" i="9"/>
  <c r="L542" i="9" s="1"/>
  <c r="E544" i="22" s="1"/>
  <c r="J544" i="22" s="1"/>
  <c r="L544" i="22" s="1"/>
  <c r="M544" i="22" s="1"/>
  <c r="M349" i="12"/>
  <c r="R349" i="12" s="1"/>
  <c r="L354" i="17"/>
  <c r="M354" i="17" s="1"/>
  <c r="K492" i="17"/>
  <c r="L492" i="17" s="1"/>
  <c r="L6" i="17"/>
  <c r="M6" i="17" s="1"/>
  <c r="K65" i="17"/>
  <c r="L65" i="17" s="1"/>
  <c r="J1101" i="12"/>
  <c r="M785" i="18"/>
  <c r="E787" i="22" s="1"/>
  <c r="J787" i="22" s="1"/>
  <c r="L787" i="22" s="1"/>
  <c r="M787" i="22" s="1"/>
  <c r="I1011" i="18"/>
  <c r="O711" i="2"/>
  <c r="O780" i="2" s="1"/>
  <c r="R780" i="2" s="1"/>
  <c r="L407" i="11"/>
  <c r="I492" i="11"/>
  <c r="L492" i="11" s="1"/>
  <c r="L92" i="3"/>
  <c r="L349" i="3" s="1"/>
  <c r="O349" i="3" s="1"/>
  <c r="I1099" i="18"/>
  <c r="M1099" i="18" s="1"/>
  <c r="L492" i="8"/>
  <c r="J1098" i="22"/>
  <c r="L1098" i="22" s="1"/>
  <c r="M1098" i="22" s="1"/>
  <c r="J687" i="22"/>
  <c r="L687" i="22" s="1"/>
  <c r="M687" i="22" s="1"/>
  <c r="J693" i="22"/>
  <c r="L693" i="22" s="1"/>
  <c r="M693" i="22" s="1"/>
  <c r="J746" i="22"/>
  <c r="L746" i="22" s="1"/>
  <c r="M746" i="22" s="1"/>
  <c r="J1093" i="22"/>
  <c r="L1093" i="22" s="1"/>
  <c r="M1093" i="22" s="1"/>
  <c r="J856" i="22"/>
  <c r="L856" i="22" s="1"/>
  <c r="M856" i="22" s="1"/>
  <c r="J666" i="22"/>
  <c r="L666" i="22" s="1"/>
  <c r="M666" i="22" s="1"/>
  <c r="J752" i="22"/>
  <c r="L752" i="22" s="1"/>
  <c r="M752" i="22" s="1"/>
  <c r="J755" i="22"/>
  <c r="L755" i="22" s="1"/>
  <c r="M755" i="22" s="1"/>
  <c r="J764" i="22"/>
  <c r="L764" i="22" s="1"/>
  <c r="M764" i="22" s="1"/>
  <c r="J771" i="22"/>
  <c r="L771" i="22" s="1"/>
  <c r="M771" i="22" s="1"/>
  <c r="J775" i="22"/>
  <c r="L775" i="22" s="1"/>
  <c r="M775" i="22" s="1"/>
  <c r="J776" i="22"/>
  <c r="L776" i="22" s="1"/>
  <c r="M776" i="22" s="1"/>
  <c r="J780" i="22"/>
  <c r="L780" i="22" s="1"/>
  <c r="M780" i="22" s="1"/>
  <c r="J766" i="22"/>
  <c r="L766" i="22" s="1"/>
  <c r="M766" i="22" s="1"/>
  <c r="J750" i="22"/>
  <c r="L750" i="22" s="1"/>
  <c r="M750" i="22" s="1"/>
  <c r="J644" i="22"/>
  <c r="L644" i="22" s="1"/>
  <c r="M644" i="22" s="1"/>
  <c r="J667" i="22"/>
  <c r="L667" i="22" s="1"/>
  <c r="M667" i="22" s="1"/>
  <c r="J669" i="22"/>
  <c r="L669" i="22" s="1"/>
  <c r="M669" i="22" s="1"/>
  <c r="J701" i="22"/>
  <c r="L701" i="22" s="1"/>
  <c r="M701" i="22" s="1"/>
  <c r="J709" i="22"/>
  <c r="L709" i="22" s="1"/>
  <c r="M709" i="22" s="1"/>
  <c r="J725" i="22"/>
  <c r="L725" i="22" s="1"/>
  <c r="M725" i="22" s="1"/>
  <c r="J765" i="22"/>
  <c r="L765" i="22" s="1"/>
  <c r="M765" i="22" s="1"/>
  <c r="J665" i="22"/>
  <c r="L665" i="22" s="1"/>
  <c r="M665" i="22" s="1"/>
  <c r="J762" i="22"/>
  <c r="L762" i="22" s="1"/>
  <c r="M762" i="22" s="1"/>
  <c r="J772" i="22"/>
  <c r="L772" i="22" s="1"/>
  <c r="M772" i="22" s="1"/>
  <c r="J628" i="22"/>
  <c r="L628" i="22" s="1"/>
  <c r="M628" i="22" s="1"/>
  <c r="J758" i="22"/>
  <c r="L758" i="22" s="1"/>
  <c r="M758" i="22" s="1"/>
  <c r="J769" i="22"/>
  <c r="L769" i="22" s="1"/>
  <c r="M769" i="22" s="1"/>
  <c r="J682" i="22"/>
  <c r="L682" i="22" s="1"/>
  <c r="M682" i="22" s="1"/>
  <c r="J748" i="22"/>
  <c r="L748" i="22" s="1"/>
  <c r="M748" i="22" s="1"/>
  <c r="J778" i="22"/>
  <c r="L778" i="22" s="1"/>
  <c r="M778" i="22" s="1"/>
  <c r="P735" i="5"/>
  <c r="I737" i="22" s="1"/>
  <c r="K82" i="3"/>
  <c r="J1101" i="3"/>
  <c r="O110" i="3"/>
  <c r="D112" i="22" s="1"/>
  <c r="M349" i="5"/>
  <c r="P349" i="5" s="1"/>
  <c r="L79" i="9"/>
  <c r="J704" i="22"/>
  <c r="L704" i="22" s="1"/>
  <c r="M704" i="22" s="1"/>
  <c r="J700" i="22"/>
  <c r="L700" i="22" s="1"/>
  <c r="M700" i="22" s="1"/>
  <c r="J708" i="22"/>
  <c r="L708" i="22" s="1"/>
  <c r="M708" i="22" s="1"/>
  <c r="J706" i="22"/>
  <c r="L706" i="22" s="1"/>
  <c r="M706" i="22" s="1"/>
  <c r="J744" i="22"/>
  <c r="L744" i="22" s="1"/>
  <c r="M744" i="22" s="1"/>
  <c r="J770" i="22"/>
  <c r="L770" i="22" s="1"/>
  <c r="M770" i="22" s="1"/>
  <c r="L494" i="11"/>
  <c r="I668" i="11"/>
  <c r="L668" i="11" s="1"/>
  <c r="I349" i="11"/>
  <c r="L349" i="11" s="1"/>
  <c r="L84" i="11"/>
  <c r="I1060" i="8"/>
  <c r="L1013" i="8"/>
  <c r="L67" i="8"/>
  <c r="H69" i="22" s="1"/>
  <c r="I82" i="8"/>
  <c r="L82" i="8" s="1"/>
  <c r="I1024" i="9"/>
  <c r="I1060" i="9" s="1"/>
  <c r="I1060" i="6"/>
  <c r="L1013" i="6"/>
  <c r="O1099" i="2"/>
  <c r="J242" i="22"/>
  <c r="L242" i="22" s="1"/>
  <c r="M242" i="22" s="1"/>
  <c r="J692" i="22"/>
  <c r="L692" i="22" s="1"/>
  <c r="M692" i="22" s="1"/>
  <c r="J736" i="22"/>
  <c r="L736" i="22" s="1"/>
  <c r="M736" i="22" s="1"/>
  <c r="H349" i="14"/>
  <c r="O1047" i="3"/>
  <c r="D1049" i="22" s="1"/>
  <c r="D1062" i="22" s="1"/>
  <c r="J718" i="22"/>
  <c r="L718" i="22" s="1"/>
  <c r="M718" i="22" s="1"/>
  <c r="J674" i="22"/>
  <c r="L674" i="22" s="1"/>
  <c r="M674" i="22" s="1"/>
  <c r="J728" i="22"/>
  <c r="L728" i="22" s="1"/>
  <c r="M728" i="22" s="1"/>
  <c r="H349" i="18"/>
  <c r="J79" i="22"/>
  <c r="L79" i="22" s="1"/>
  <c r="M79" i="22" s="1"/>
  <c r="J87" i="22"/>
  <c r="L87" i="22" s="1"/>
  <c r="M87" i="22" s="1"/>
  <c r="M494" i="5"/>
  <c r="M668" i="5" s="1"/>
  <c r="I671" i="9"/>
  <c r="I780" i="9" s="1"/>
  <c r="L780" i="9" s="1"/>
  <c r="I668" i="9"/>
  <c r="L668" i="9" s="1"/>
  <c r="I668" i="6"/>
  <c r="L668" i="6" s="1"/>
  <c r="J694" i="22"/>
  <c r="L694" i="22" s="1"/>
  <c r="M694" i="22" s="1"/>
  <c r="H1101" i="22"/>
  <c r="L344" i="6"/>
  <c r="H346" i="22" s="1"/>
  <c r="I349" i="6"/>
  <c r="L349" i="6" s="1"/>
  <c r="J724" i="22"/>
  <c r="L724" i="22" s="1"/>
  <c r="M724" i="22" s="1"/>
  <c r="L1050" i="11"/>
  <c r="H1052" i="22" s="1"/>
  <c r="I1060" i="11"/>
  <c r="J1065" i="22"/>
  <c r="L1065" i="22" s="1"/>
  <c r="M1065" i="22" s="1"/>
  <c r="E353" i="22"/>
  <c r="T351" i="14"/>
  <c r="S351" i="14"/>
  <c r="Q1011" i="7"/>
  <c r="N1101" i="7"/>
  <c r="J672" i="22"/>
  <c r="O18" i="22"/>
  <c r="G1013" i="22"/>
  <c r="G349" i="13"/>
  <c r="I349" i="13" s="1"/>
  <c r="I1101" i="13" s="1"/>
  <c r="F1101" i="13"/>
  <c r="G1101" i="13" s="1"/>
  <c r="J747" i="22"/>
  <c r="L747" i="22" s="1"/>
  <c r="M747" i="22" s="1"/>
  <c r="L67" i="3"/>
  <c r="L82" i="3" s="1"/>
  <c r="R719" i="2"/>
  <c r="C721" i="22" s="1"/>
  <c r="J721" i="22" s="1"/>
  <c r="L721" i="22" s="1"/>
  <c r="M721" i="22" s="1"/>
  <c r="J170" i="22"/>
  <c r="L170" i="22" s="1"/>
  <c r="M170" i="22" s="1"/>
  <c r="I351" i="22"/>
  <c r="J740" i="22"/>
  <c r="L740" i="22" s="1"/>
  <c r="M740" i="22" s="1"/>
  <c r="J756" i="22"/>
  <c r="L756" i="22" s="1"/>
  <c r="M756" i="22" s="1"/>
  <c r="H1060" i="8"/>
  <c r="G1101" i="8"/>
  <c r="H1101" i="8" s="1"/>
  <c r="H1060" i="9"/>
  <c r="G1101" i="9"/>
  <c r="H1101" i="9" s="1"/>
  <c r="H1060" i="6"/>
  <c r="G1101" i="6"/>
  <c r="H1101" i="6" s="1"/>
  <c r="H497" i="22"/>
  <c r="J497" i="22" s="1"/>
  <c r="L497" i="22" s="1"/>
  <c r="M497" i="22" s="1"/>
  <c r="L68" i="11"/>
  <c r="H70" i="22" s="1"/>
  <c r="J70" i="22" s="1"/>
  <c r="L70" i="22" s="1"/>
  <c r="M70" i="22" s="1"/>
  <c r="I82" i="11"/>
  <c r="L82" i="11" s="1"/>
  <c r="C1101" i="22"/>
  <c r="J226" i="22"/>
  <c r="L226" i="22" s="1"/>
  <c r="M226" i="22" s="1"/>
  <c r="I349" i="14"/>
  <c r="L344" i="14"/>
  <c r="P6" i="9"/>
  <c r="I8" i="22"/>
  <c r="T6" i="5"/>
  <c r="J9" i="22"/>
  <c r="L9" i="22" s="1"/>
  <c r="M9" i="22" s="1"/>
  <c r="O9" i="22"/>
  <c r="J726" i="22"/>
  <c r="L726" i="22" s="1"/>
  <c r="M726" i="22" s="1"/>
  <c r="J710" i="22"/>
  <c r="L710" i="22" s="1"/>
  <c r="M710" i="22" s="1"/>
  <c r="H67" i="22"/>
  <c r="I349" i="18"/>
  <c r="M344" i="18"/>
  <c r="J738" i="22"/>
  <c r="L738" i="22" s="1"/>
  <c r="M738" i="22" s="1"/>
  <c r="L739" i="11"/>
  <c r="H741" i="22" s="1"/>
  <c r="J741" i="22" s="1"/>
  <c r="L741" i="22" s="1"/>
  <c r="M741" i="22" s="1"/>
  <c r="I780" i="11"/>
  <c r="L780" i="11" s="1"/>
  <c r="J754" i="22"/>
  <c r="L754" i="22" s="1"/>
  <c r="M754" i="22" s="1"/>
  <c r="L668" i="5"/>
  <c r="P668" i="5" s="1"/>
  <c r="K1101" i="5"/>
  <c r="L1101" i="5" s="1"/>
  <c r="I668" i="8"/>
  <c r="L668" i="8" s="1"/>
  <c r="H496" i="22"/>
  <c r="H670" i="22" s="1"/>
  <c r="J690" i="22"/>
  <c r="L690" i="22" s="1"/>
  <c r="M690" i="22" s="1"/>
  <c r="J712" i="22"/>
  <c r="L712" i="22" s="1"/>
  <c r="M712" i="22" s="1"/>
  <c r="J676" i="22"/>
  <c r="L676" i="22" s="1"/>
  <c r="M676" i="22" s="1"/>
  <c r="J684" i="22"/>
  <c r="L684" i="22" s="1"/>
  <c r="M684" i="22" s="1"/>
  <c r="G1101" i="11"/>
  <c r="H1101" i="11" s="1"/>
  <c r="H1060" i="11"/>
  <c r="J491" i="22"/>
  <c r="L491" i="22" s="1"/>
  <c r="M491" i="22" s="1"/>
  <c r="O14" i="22"/>
  <c r="J484" i="22"/>
  <c r="L484" i="22" s="1"/>
  <c r="M484" i="22" s="1"/>
  <c r="Q668" i="7" l="1"/>
  <c r="P673" i="5"/>
  <c r="I675" i="22" s="1"/>
  <c r="J675" i="22" s="1"/>
  <c r="L675" i="22" s="1"/>
  <c r="M675" i="22" s="1"/>
  <c r="G1101" i="18"/>
  <c r="H1101" i="18" s="1"/>
  <c r="M1011" i="18"/>
  <c r="P780" i="5"/>
  <c r="G1101" i="14"/>
  <c r="H1101" i="14" s="1"/>
  <c r="O92" i="3"/>
  <c r="D94" i="22" s="1"/>
  <c r="J94" i="22" s="1"/>
  <c r="L94" i="22" s="1"/>
  <c r="M94" i="22" s="1"/>
  <c r="R711" i="2"/>
  <c r="C713" i="22" s="1"/>
  <c r="J713" i="22" s="1"/>
  <c r="L713" i="22" s="1"/>
  <c r="M713" i="22" s="1"/>
  <c r="P812" i="5"/>
  <c r="I814" i="22" s="1"/>
  <c r="I1013" i="22" s="1"/>
  <c r="C351" i="22"/>
  <c r="J1052" i="22"/>
  <c r="L1052" i="22" s="1"/>
  <c r="M1052" i="22" s="1"/>
  <c r="G1104" i="22"/>
  <c r="D782" i="22"/>
  <c r="J686" i="22"/>
  <c r="L686" i="22" s="1"/>
  <c r="M686" i="22" s="1"/>
  <c r="J784" i="22"/>
  <c r="M492" i="17"/>
  <c r="P492" i="17" s="1"/>
  <c r="P354" i="17"/>
  <c r="L1060" i="17"/>
  <c r="K1101" i="17"/>
  <c r="L1101" i="17" s="1"/>
  <c r="K1101" i="12"/>
  <c r="L1101" i="12" s="1"/>
  <c r="R8" i="12"/>
  <c r="M65" i="12"/>
  <c r="P496" i="17"/>
  <c r="E498" i="22" s="1"/>
  <c r="M668" i="17"/>
  <c r="P668" i="17" s="1"/>
  <c r="L780" i="3"/>
  <c r="O780" i="3" s="1"/>
  <c r="O67" i="3"/>
  <c r="D69" i="22" s="1"/>
  <c r="D84" i="22" s="1"/>
  <c r="Q1101" i="7"/>
  <c r="L1024" i="9"/>
  <c r="E1026" i="22" s="1"/>
  <c r="L367" i="14"/>
  <c r="I492" i="14"/>
  <c r="L492" i="14" s="1"/>
  <c r="R678" i="12"/>
  <c r="E680" i="22" s="1"/>
  <c r="J680" i="22" s="1"/>
  <c r="L680" i="22" s="1"/>
  <c r="M680" i="22" s="1"/>
  <c r="M780" i="12"/>
  <c r="R780" i="12" s="1"/>
  <c r="R796" i="12"/>
  <c r="E798" i="22" s="1"/>
  <c r="J798" i="22" s="1"/>
  <c r="L798" i="22" s="1"/>
  <c r="M798" i="22" s="1"/>
  <c r="M1011" i="12"/>
  <c r="R1011" i="12" s="1"/>
  <c r="V354" i="10"/>
  <c r="U354" i="10"/>
  <c r="H356" i="22"/>
  <c r="I380" i="9"/>
  <c r="I492" i="9" s="1"/>
  <c r="L492" i="9" s="1"/>
  <c r="M349" i="17"/>
  <c r="P349" i="17" s="1"/>
  <c r="P89" i="17"/>
  <c r="E91" i="22" s="1"/>
  <c r="J91" i="22" s="1"/>
  <c r="L91" i="22" s="1"/>
  <c r="M91" i="22" s="1"/>
  <c r="I349" i="8"/>
  <c r="L349" i="8" s="1"/>
  <c r="L84" i="8"/>
  <c r="H86" i="22" s="1"/>
  <c r="M65" i="17"/>
  <c r="P65" i="17" s="1"/>
  <c r="P6" i="17"/>
  <c r="P79" i="17"/>
  <c r="E81" i="22" s="1"/>
  <c r="M82" i="17"/>
  <c r="P371" i="5"/>
  <c r="L833" i="8"/>
  <c r="H835" i="22" s="1"/>
  <c r="I1011" i="8"/>
  <c r="L1011" i="8" s="1"/>
  <c r="L500" i="14"/>
  <c r="E502" i="22" s="1"/>
  <c r="J502" i="22" s="1"/>
  <c r="L502" i="22" s="1"/>
  <c r="M502" i="22" s="1"/>
  <c r="I668" i="14"/>
  <c r="L668" i="14" s="1"/>
  <c r="M492" i="12"/>
  <c r="R492" i="12" s="1"/>
  <c r="R393" i="12"/>
  <c r="N1101" i="10"/>
  <c r="P1060" i="17"/>
  <c r="F1101" i="3"/>
  <c r="J1071" i="22"/>
  <c r="L1071" i="22" s="1"/>
  <c r="M1071" i="22" s="1"/>
  <c r="M1101" i="5"/>
  <c r="M407" i="11"/>
  <c r="H409" i="22"/>
  <c r="J409" i="22" s="1"/>
  <c r="L409" i="22" s="1"/>
  <c r="M409" i="22" s="1"/>
  <c r="N407" i="11"/>
  <c r="L8" i="14"/>
  <c r="E10" i="22" s="1"/>
  <c r="I65" i="14"/>
  <c r="L65" i="14" s="1"/>
  <c r="R1064" i="12"/>
  <c r="E1066" i="22" s="1"/>
  <c r="M1099" i="12"/>
  <c r="R1099" i="12" s="1"/>
  <c r="R82" i="12"/>
  <c r="R497" i="12"/>
  <c r="E499" i="22" s="1"/>
  <c r="J499" i="22" s="1"/>
  <c r="L499" i="22" s="1"/>
  <c r="M499" i="22" s="1"/>
  <c r="M668" i="12"/>
  <c r="R668" i="12" s="1"/>
  <c r="P694" i="17"/>
  <c r="E696" i="22" s="1"/>
  <c r="J696" i="22" s="1"/>
  <c r="L696" i="22" s="1"/>
  <c r="M696" i="22" s="1"/>
  <c r="M780" i="17"/>
  <c r="P780" i="17" s="1"/>
  <c r="R65" i="12"/>
  <c r="J1064" i="22"/>
  <c r="L1064" i="22" s="1"/>
  <c r="M1064" i="22" s="1"/>
  <c r="K1101" i="10"/>
  <c r="M349" i="18"/>
  <c r="M1101" i="18" s="1"/>
  <c r="I1101" i="18"/>
  <c r="I67" i="22"/>
  <c r="L349" i="14"/>
  <c r="H782" i="22"/>
  <c r="J353" i="22"/>
  <c r="O1101" i="2"/>
  <c r="R1099" i="2"/>
  <c r="R1101" i="2" s="1"/>
  <c r="L1060" i="6"/>
  <c r="L1101" i="6" s="1"/>
  <c r="I1101" i="6"/>
  <c r="J112" i="22"/>
  <c r="L112" i="22" s="1"/>
  <c r="M112" i="22" s="1"/>
  <c r="D351" i="22"/>
  <c r="D1104" i="22" s="1"/>
  <c r="K1101" i="3"/>
  <c r="O82" i="3"/>
  <c r="C782" i="22"/>
  <c r="C1104" i="22" s="1"/>
  <c r="J1049" i="22"/>
  <c r="L1049" i="22" s="1"/>
  <c r="M1049" i="22" s="1"/>
  <c r="E346" i="22"/>
  <c r="E351" i="22" s="1"/>
  <c r="J1060" i="9"/>
  <c r="J1101" i="9" s="1"/>
  <c r="L672" i="22"/>
  <c r="I1101" i="11"/>
  <c r="L1101" i="11" s="1"/>
  <c r="L1060" i="11"/>
  <c r="L671" i="9"/>
  <c r="E673" i="22" s="1"/>
  <c r="P494" i="5"/>
  <c r="I496" i="22" s="1"/>
  <c r="H1015" i="22"/>
  <c r="I1101" i="9"/>
  <c r="J69" i="22"/>
  <c r="H84" i="22"/>
  <c r="I1101" i="8"/>
  <c r="L1060" i="8"/>
  <c r="L1101" i="8" s="1"/>
  <c r="J737" i="22"/>
  <c r="L737" i="22" s="1"/>
  <c r="M737" i="22" s="1"/>
  <c r="I782" i="22"/>
  <c r="P1101" i="5"/>
  <c r="O1101" i="3" l="1"/>
  <c r="J814" i="22"/>
  <c r="L814" i="22" s="1"/>
  <c r="M814" i="22" s="1"/>
  <c r="H494" i="22"/>
  <c r="J81" i="22"/>
  <c r="L81" i="22" s="1"/>
  <c r="M81" i="22" s="1"/>
  <c r="E84" i="22"/>
  <c r="H351" i="22"/>
  <c r="J86" i="22"/>
  <c r="T371" i="5"/>
  <c r="I373" i="22"/>
  <c r="U371" i="5"/>
  <c r="I1101" i="14"/>
  <c r="U6" i="17"/>
  <c r="E8" i="22"/>
  <c r="L380" i="9"/>
  <c r="S367" i="14"/>
  <c r="T367" i="14"/>
  <c r="E369" i="22"/>
  <c r="J369" i="22" s="1"/>
  <c r="L369" i="22" s="1"/>
  <c r="M369" i="22" s="1"/>
  <c r="E1013" i="22"/>
  <c r="L1101" i="14"/>
  <c r="R1101" i="12"/>
  <c r="J1066" i="22"/>
  <c r="E1101" i="22"/>
  <c r="AA393" i="12"/>
  <c r="AB393" i="12"/>
  <c r="E395" i="22"/>
  <c r="J395" i="22" s="1"/>
  <c r="L395" i="22" s="1"/>
  <c r="M395" i="22" s="1"/>
  <c r="P82" i="17"/>
  <c r="M1101" i="17"/>
  <c r="P1101" i="17" s="1"/>
  <c r="V354" i="17"/>
  <c r="U354" i="17"/>
  <c r="E356" i="22"/>
  <c r="L784" i="22"/>
  <c r="M1101" i="12"/>
  <c r="J835" i="22"/>
  <c r="L835" i="22" s="1"/>
  <c r="M835" i="22" s="1"/>
  <c r="H1013" i="22"/>
  <c r="E1062" i="22"/>
  <c r="J1026" i="22"/>
  <c r="L1026" i="22" s="1"/>
  <c r="M1026" i="22" s="1"/>
  <c r="O10" i="22"/>
  <c r="J10" i="22"/>
  <c r="L10" i="22" s="1"/>
  <c r="M10" i="22" s="1"/>
  <c r="J498" i="22"/>
  <c r="L498" i="22" s="1"/>
  <c r="M498" i="22" s="1"/>
  <c r="E670" i="22"/>
  <c r="L1101" i="3"/>
  <c r="J84" i="22"/>
  <c r="L69" i="22"/>
  <c r="I670" i="22"/>
  <c r="J496" i="22"/>
  <c r="L1060" i="9"/>
  <c r="L1101" i="9" s="1"/>
  <c r="L86" i="22"/>
  <c r="L353" i="22"/>
  <c r="H1062" i="22"/>
  <c r="J1015" i="22"/>
  <c r="J673" i="22"/>
  <c r="E782" i="22"/>
  <c r="M672" i="22"/>
  <c r="J346" i="22"/>
  <c r="L346" i="22" s="1"/>
  <c r="M346" i="22" s="1"/>
  <c r="P380" i="9" l="1"/>
  <c r="Q380" i="9"/>
  <c r="E382" i="22"/>
  <c r="J382" i="22" s="1"/>
  <c r="L382" i="22" s="1"/>
  <c r="M382" i="22" s="1"/>
  <c r="H1104" i="22"/>
  <c r="J1013" i="22"/>
  <c r="L1066" i="22"/>
  <c r="J1101" i="22"/>
  <c r="J8" i="22"/>
  <c r="E67" i="22"/>
  <c r="O8" i="22"/>
  <c r="O67" i="22" s="1"/>
  <c r="J373" i="22"/>
  <c r="L373" i="22" s="1"/>
  <c r="M373" i="22" s="1"/>
  <c r="I494" i="22"/>
  <c r="I1104" i="22" s="1"/>
  <c r="J356" i="22"/>
  <c r="L1013" i="22"/>
  <c r="M784" i="22"/>
  <c r="L673" i="22"/>
  <c r="J782" i="22"/>
  <c r="M353" i="22"/>
  <c r="L351" i="22"/>
  <c r="M86" i="22"/>
  <c r="J670" i="22"/>
  <c r="L496" i="22"/>
  <c r="L84" i="22"/>
  <c r="M69" i="22"/>
  <c r="L1015" i="22"/>
  <c r="J1062" i="22"/>
  <c r="J351" i="22"/>
  <c r="J67" i="22" l="1"/>
  <c r="L8" i="22"/>
  <c r="M1013" i="22"/>
  <c r="M1066" i="22"/>
  <c r="L1101" i="22"/>
  <c r="E494" i="22"/>
  <c r="E1104" i="22" s="1"/>
  <c r="L356" i="22"/>
  <c r="J494" i="22"/>
  <c r="J1104" i="22" s="1"/>
  <c r="M673" i="22"/>
  <c r="L782" i="22"/>
  <c r="M84" i="22"/>
  <c r="L670" i="22"/>
  <c r="M496" i="22"/>
  <c r="L1062" i="22"/>
  <c r="M1015" i="22"/>
  <c r="M351" i="22"/>
  <c r="M356" i="22" l="1"/>
  <c r="L494" i="22"/>
  <c r="L67" i="22"/>
  <c r="M8" i="22"/>
  <c r="M1101" i="22"/>
  <c r="M782" i="22"/>
  <c r="M1062" i="22"/>
  <c r="M670" i="22"/>
  <c r="L1104" i="22" l="1"/>
  <c r="M494" i="22"/>
  <c r="M67" i="22"/>
  <c r="M1104" i="22" l="1"/>
</calcChain>
</file>

<file path=xl/sharedStrings.xml><?xml version="1.0" encoding="utf-8"?>
<sst xmlns="http://schemas.openxmlformats.org/spreadsheetml/2006/main" count="20793" uniqueCount="2351">
  <si>
    <t>Хорватська, 16</t>
  </si>
  <si>
    <t>Хорватська, 17</t>
  </si>
  <si>
    <t>Хорватська, 19</t>
  </si>
  <si>
    <t>Скляна, 5</t>
  </si>
  <si>
    <t>Скляна, 7</t>
  </si>
  <si>
    <t>Яворівська, 5</t>
  </si>
  <si>
    <t>Яворівська, 7</t>
  </si>
  <si>
    <t>Яворівська, 8</t>
  </si>
  <si>
    <t>Яворівська, 9</t>
  </si>
  <si>
    <t>Яворівська, 11</t>
  </si>
  <si>
    <t>Моринецька, 2</t>
  </si>
  <si>
    <t>Моринецька, 5</t>
  </si>
  <si>
    <t>Моринецька, 8</t>
  </si>
  <si>
    <t>Моринецька, 14</t>
  </si>
  <si>
    <t>Татарбунарська, 3</t>
  </si>
  <si>
    <t>Татарбунарська, 14</t>
  </si>
  <si>
    <t>Татарбунарська, 15</t>
  </si>
  <si>
    <t>Татарбунарська, 16</t>
  </si>
  <si>
    <t>Холодна, 52</t>
  </si>
  <si>
    <t>Холодна, 78</t>
  </si>
  <si>
    <t>Холодна, 80</t>
  </si>
  <si>
    <t>Холодна, 81</t>
  </si>
  <si>
    <t>Холодна, 82</t>
  </si>
  <si>
    <t>Холодна, 83</t>
  </si>
  <si>
    <t>Холодна, 84</t>
  </si>
  <si>
    <t>Холодна, 85</t>
  </si>
  <si>
    <t>Винниця, 56</t>
  </si>
  <si>
    <t>Винниця, 78</t>
  </si>
  <si>
    <t>Базарна, 10</t>
  </si>
  <si>
    <t>Базарна, 12</t>
  </si>
  <si>
    <t>Базарна, 28</t>
  </si>
  <si>
    <t>Базарна, 34</t>
  </si>
  <si>
    <t>Базарна, 36</t>
  </si>
  <si>
    <t>Базарна, 50</t>
  </si>
  <si>
    <t>Батуринська, 1</t>
  </si>
  <si>
    <t>Батуринська, 3</t>
  </si>
  <si>
    <t>Батуринська, 5</t>
  </si>
  <si>
    <t>Ветеранів, 2</t>
  </si>
  <si>
    <t>Ветеранів, 3</t>
  </si>
  <si>
    <t>Ветеранів, 4</t>
  </si>
  <si>
    <t>Ветеранів, 6</t>
  </si>
  <si>
    <t>Ветеранів, 8</t>
  </si>
  <si>
    <t>Водна, 3</t>
  </si>
  <si>
    <t>Водна, 4</t>
  </si>
  <si>
    <t>Джерельна, 1</t>
  </si>
  <si>
    <t>Джерельна, 19</t>
  </si>
  <si>
    <t>Джерельна, 21</t>
  </si>
  <si>
    <t>Джерельна, 23</t>
  </si>
  <si>
    <t>Джерельна, 25</t>
  </si>
  <si>
    <t>Джерельна, 27</t>
  </si>
  <si>
    <t>Джерельна, 29</t>
  </si>
  <si>
    <t>Джерельна, 31</t>
  </si>
  <si>
    <t>Джерельна, 33</t>
  </si>
  <si>
    <t>Джерельна, 35</t>
  </si>
  <si>
    <t>Джерельна, 37</t>
  </si>
  <si>
    <t>Джерельна, 39</t>
  </si>
  <si>
    <t>Джерельна, 41</t>
  </si>
  <si>
    <t>Джерельна, 43</t>
  </si>
  <si>
    <t>Джерельна, 47</t>
  </si>
  <si>
    <t>Джерельна, 49</t>
  </si>
  <si>
    <t>Джерельна, 51</t>
  </si>
  <si>
    <t>Джерельна, 55</t>
  </si>
  <si>
    <t>Джерельна, 57</t>
  </si>
  <si>
    <t>Клепарівська, 2</t>
  </si>
  <si>
    <t>Клепарівська, 3</t>
  </si>
  <si>
    <t>Клепарівська, 4</t>
  </si>
  <si>
    <t>Клепарівська, 5</t>
  </si>
  <si>
    <t>Клепарівська, 6</t>
  </si>
  <si>
    <t>Клепарівська, 7</t>
  </si>
  <si>
    <t>Клепарівська, 8</t>
  </si>
  <si>
    <t>Клепарівська, 9</t>
  </si>
  <si>
    <t>Клепарівська, 10</t>
  </si>
  <si>
    <t>Клепарівська, 12</t>
  </si>
  <si>
    <t>Клепарівська, 13</t>
  </si>
  <si>
    <t>було</t>
  </si>
  <si>
    <t>Натуральна площа</t>
  </si>
  <si>
    <t>В. Єрошенка, 20а</t>
  </si>
  <si>
    <t>Єрошенка, 20а</t>
  </si>
  <si>
    <t>Сосенка,30</t>
  </si>
  <si>
    <t>Клепарівська, 14</t>
  </si>
  <si>
    <t>Клепарівська, 17</t>
  </si>
  <si>
    <t>Клепарівська, 19</t>
  </si>
  <si>
    <t>Клепарівська, 21</t>
  </si>
  <si>
    <t>Клепарівська, 23</t>
  </si>
  <si>
    <t>Клепарівська, 24</t>
  </si>
  <si>
    <t>Клепарівська, 25</t>
  </si>
  <si>
    <t>Клепарівська, 28</t>
  </si>
  <si>
    <t>Клепарівська, 33</t>
  </si>
  <si>
    <t>Кортумівка, 4</t>
  </si>
  <si>
    <t>Кортумівка, 6</t>
  </si>
  <si>
    <t>Кортумівка, 8</t>
  </si>
  <si>
    <t>Крехівська, 4</t>
  </si>
  <si>
    <t>Крехівська, 5</t>
  </si>
  <si>
    <t>Крехівська, 6</t>
  </si>
  <si>
    <t>Крехівська, 7</t>
  </si>
  <si>
    <t>Крехівська, 8</t>
  </si>
  <si>
    <t>Крехівська, 9</t>
  </si>
  <si>
    <t>Крехівська, 10</t>
  </si>
  <si>
    <t>Крехівська, 11</t>
  </si>
  <si>
    <t>Ш.Шолом-Алейхема, 1</t>
  </si>
  <si>
    <t>Ш.Шолом-Алейхема, 3</t>
  </si>
  <si>
    <t>Кортумівка, 10</t>
  </si>
  <si>
    <t>І.Миколайчука, 7</t>
  </si>
  <si>
    <t>Огіркова, 2</t>
  </si>
  <si>
    <t>Огіркова, 4</t>
  </si>
  <si>
    <t>Огіркова, 9</t>
  </si>
  <si>
    <t>Огіркова, 11</t>
  </si>
  <si>
    <t>Огіркова, 13</t>
  </si>
  <si>
    <t>Огіркова, 15</t>
  </si>
  <si>
    <t>Жовківська, 3</t>
  </si>
  <si>
    <t>Жовківська, 5</t>
  </si>
  <si>
    <t>Жовківська, 7</t>
  </si>
  <si>
    <t>Жовківська, 9</t>
  </si>
  <si>
    <t>Жовківська, 13</t>
  </si>
  <si>
    <t>Жовківська, 17</t>
  </si>
  <si>
    <t>Жовківська, 15</t>
  </si>
  <si>
    <t>Жовківська, 14</t>
  </si>
  <si>
    <t>Жовківська, 16</t>
  </si>
  <si>
    <t>Жовківська, 20</t>
  </si>
  <si>
    <t>Жовківська, 24</t>
  </si>
  <si>
    <t>Жовківська, 26</t>
  </si>
  <si>
    <t>Жовківська, 32б</t>
  </si>
  <si>
    <t>Жовківська, 35</t>
  </si>
  <si>
    <t>Жовківська, 57</t>
  </si>
  <si>
    <t>Жовківська, 61</t>
  </si>
  <si>
    <t>Шкільна, 6</t>
  </si>
  <si>
    <t>І.Чучмана, 2</t>
  </si>
  <si>
    <t>Донецька, 1</t>
  </si>
  <si>
    <t>Донецька, 4</t>
  </si>
  <si>
    <t>Донецька, 6</t>
  </si>
  <si>
    <t>Донецька, 9</t>
  </si>
  <si>
    <t>Донецька, 10</t>
  </si>
  <si>
    <t>Донецька, 12</t>
  </si>
  <si>
    <t>Донецька, 17</t>
  </si>
  <si>
    <t>Донецька, 21</t>
  </si>
  <si>
    <t>Донецька, 26</t>
  </si>
  <si>
    <t>Донецька, 40</t>
  </si>
  <si>
    <t>Донецька, 46</t>
  </si>
  <si>
    <t>Стрімка, 2</t>
  </si>
  <si>
    <t>Стрімка, 3</t>
  </si>
  <si>
    <t>Стрімка, 4</t>
  </si>
  <si>
    <t>Стрімка, 6</t>
  </si>
  <si>
    <t>Стрімка, 7</t>
  </si>
  <si>
    <t>Караїмська, 3</t>
  </si>
  <si>
    <t>Караїмська, 5</t>
  </si>
  <si>
    <t>Караїмська, 7</t>
  </si>
  <si>
    <t>Караїмська, 9</t>
  </si>
  <si>
    <t>Караїмська, 12</t>
  </si>
  <si>
    <t>Промислова, 47</t>
  </si>
  <si>
    <t>Промислова, 31</t>
  </si>
  <si>
    <t>Промислова, 33</t>
  </si>
  <si>
    <t>Донецька,  7</t>
  </si>
  <si>
    <t>Зимова, 1</t>
  </si>
  <si>
    <t>Зимова, 3</t>
  </si>
  <si>
    <t>Зимова, 5</t>
  </si>
  <si>
    <t>Яблунева, 2</t>
  </si>
  <si>
    <t>Соснова, 26</t>
  </si>
  <si>
    <t>Василя Мови, 10</t>
  </si>
  <si>
    <t>Василя Мови, 18</t>
  </si>
  <si>
    <t>Дивізійна, 22</t>
  </si>
  <si>
    <t>Дивізійна, 28</t>
  </si>
  <si>
    <t>Дивізійна, 36</t>
  </si>
  <si>
    <t>Вишнева, 37</t>
  </si>
  <si>
    <t>Винниця, 28</t>
  </si>
  <si>
    <t>Черемхова, 5</t>
  </si>
  <si>
    <t>Черемхова, 13</t>
  </si>
  <si>
    <t>Тунельна, 24</t>
  </si>
  <si>
    <t>Горбкова, 6</t>
  </si>
  <si>
    <t>Горбкова, 14</t>
  </si>
  <si>
    <t>Горбкова, 16</t>
  </si>
  <si>
    <t>Гранична, 1</t>
  </si>
  <si>
    <t>Гранична, 2</t>
  </si>
  <si>
    <t>Гранична, 11</t>
  </si>
  <si>
    <t>Варшавська, 2</t>
  </si>
  <si>
    <t>Варшавська, 3</t>
  </si>
  <si>
    <t>Варшавська, 4</t>
  </si>
  <si>
    <t>Варшавська, 5</t>
  </si>
  <si>
    <t>Варшавська, 6</t>
  </si>
  <si>
    <t>Варшавська, 10</t>
  </si>
  <si>
    <t>Варшавська, 12</t>
  </si>
  <si>
    <t>Варшавська, 20</t>
  </si>
  <si>
    <t>Варшавська, 26</t>
  </si>
  <si>
    <t>Варшавська, 28</t>
  </si>
  <si>
    <t>Варшавська, 43</t>
  </si>
  <si>
    <t>Варшавська, 52</t>
  </si>
  <si>
    <t>Варшавська, 56</t>
  </si>
  <si>
    <t>Варшавська, 62</t>
  </si>
  <si>
    <t>Варшавська, 64</t>
  </si>
  <si>
    <t>Варшавська, 66</t>
  </si>
  <si>
    <t>Варшавська, 68</t>
  </si>
  <si>
    <t>Варшавська, 69</t>
  </si>
  <si>
    <t>Варшавська, 67</t>
  </si>
  <si>
    <t>Варшавська, 107</t>
  </si>
  <si>
    <t>Замарстинівська, 11</t>
  </si>
  <si>
    <t>Замарстинівська, 15</t>
  </si>
  <si>
    <t>Замарстинівська, 17</t>
  </si>
  <si>
    <t>Замарстинівська, 19</t>
  </si>
  <si>
    <t>Замарстинівська, 21</t>
  </si>
  <si>
    <t>Замарстинівська, 23</t>
  </si>
  <si>
    <t>Замарстинівська, 27</t>
  </si>
  <si>
    <t>Замарстинівська, 33</t>
  </si>
  <si>
    <t>Замарстинівська, 47</t>
  </si>
  <si>
    <t>Лемківська, 1</t>
  </si>
  <si>
    <t>Лемківська, 1а</t>
  </si>
  <si>
    <t>Лемківська, 2</t>
  </si>
  <si>
    <t>Лемківська, 4</t>
  </si>
  <si>
    <t>Лемківська, 5</t>
  </si>
  <si>
    <t>Лемківська, 6</t>
  </si>
  <si>
    <t>Лемківська, 8</t>
  </si>
  <si>
    <t>Лемківська, 10</t>
  </si>
  <si>
    <t>Лемківська, 12</t>
  </si>
  <si>
    <t>Лемківська, 14</t>
  </si>
  <si>
    <t>Лемківська, 16</t>
  </si>
  <si>
    <t>Л. Долинського, 12</t>
  </si>
  <si>
    <t>Хімічна, 2</t>
  </si>
  <si>
    <t>Хімічна, 3</t>
  </si>
  <si>
    <t>Хімічна, 5</t>
  </si>
  <si>
    <t>Хімічна, 18</t>
  </si>
  <si>
    <t>Замарстинівська, 67</t>
  </si>
  <si>
    <t>Замарстинівська, 71</t>
  </si>
  <si>
    <t>Замарстинівська,  97</t>
  </si>
  <si>
    <t>Замарстинівська, 107</t>
  </si>
  <si>
    <t>Циганівка, 16</t>
  </si>
  <si>
    <t>Циганівка, 18</t>
  </si>
  <si>
    <t>Фіалкова, 6</t>
  </si>
  <si>
    <t>Торфяна, 5</t>
  </si>
  <si>
    <t>Торфяна, 13</t>
  </si>
  <si>
    <t>Торфяна, 17</t>
  </si>
  <si>
    <t>Торфяна, 23</t>
  </si>
  <si>
    <t>Вербова, 21</t>
  </si>
  <si>
    <t>Вербова, 2</t>
  </si>
  <si>
    <t>Вербова, 24</t>
  </si>
  <si>
    <t>Вербова, 28</t>
  </si>
  <si>
    <t>Вербова, 29</t>
  </si>
  <si>
    <t>Вербова, 32</t>
  </si>
  <si>
    <t>Вербова, 34</t>
  </si>
  <si>
    <t>Вербова, 50</t>
  </si>
  <si>
    <t>Покутська, 1</t>
  </si>
  <si>
    <t>Покутська, 4</t>
  </si>
  <si>
    <t>Покутська, 6</t>
  </si>
  <si>
    <t>Покутська ,10</t>
  </si>
  <si>
    <t>Покутська, 20</t>
  </si>
  <si>
    <t>Підрічна, 3</t>
  </si>
  <si>
    <t>Підрічна, 5</t>
  </si>
  <si>
    <t>Торфяна, 7</t>
  </si>
  <si>
    <t>Торфяна, 9</t>
  </si>
  <si>
    <t>Торфяна, 15</t>
  </si>
  <si>
    <t>Тесленка, 5</t>
  </si>
  <si>
    <t>Торфяна, 11</t>
  </si>
  <si>
    <t>Угнівська, 11</t>
  </si>
  <si>
    <t>Угнівська, 13</t>
  </si>
  <si>
    <t>Угнівська ,15</t>
  </si>
  <si>
    <t>Хімічна, 50</t>
  </si>
  <si>
    <t>Замарстинівська, 36</t>
  </si>
  <si>
    <t>Замарстинівська, 38</t>
  </si>
  <si>
    <t>Гайдамацька, 1</t>
  </si>
  <si>
    <t>Гайдамацька, 3</t>
  </si>
  <si>
    <t>Гайдамацька, 5</t>
  </si>
  <si>
    <t>Гайдамацька, 7</t>
  </si>
  <si>
    <t>Чигиринська,  3</t>
  </si>
  <si>
    <t>Чигиринська, 13</t>
  </si>
  <si>
    <t>Чигиринська, 31</t>
  </si>
  <si>
    <t>Очаківська, 5</t>
  </si>
  <si>
    <t>Очаківська, 7</t>
  </si>
  <si>
    <t>Творча, 12</t>
  </si>
  <si>
    <t>Творча, 2</t>
  </si>
  <si>
    <t>Рубінова, 2</t>
  </si>
  <si>
    <t>Полтвяна, 36</t>
  </si>
  <si>
    <t>Волинська, 2</t>
  </si>
  <si>
    <t>Волинська, 3</t>
  </si>
  <si>
    <t>Волинська, 5</t>
  </si>
  <si>
    <t>Волинська, 7</t>
  </si>
  <si>
    <t>Волинська, 12</t>
  </si>
  <si>
    <t>Волинська, 14</t>
  </si>
  <si>
    <t>Волинська, 21</t>
  </si>
  <si>
    <t>Волинська, 23</t>
  </si>
  <si>
    <t>Волинська, 27</t>
  </si>
  <si>
    <t>Волинська, 29</t>
  </si>
  <si>
    <t>Волинська, 31</t>
  </si>
  <si>
    <t>Промислова, 16</t>
  </si>
  <si>
    <t>Нафтова, 3</t>
  </si>
  <si>
    <t>Вилітна, 7</t>
  </si>
  <si>
    <t>Погідна, 2</t>
  </si>
  <si>
    <t>Погідна, 4</t>
  </si>
  <si>
    <t>Погідна, 7</t>
  </si>
  <si>
    <t>Погідна, 9</t>
  </si>
  <si>
    <t>Погідна, 11</t>
  </si>
  <si>
    <t>Погідна, 16</t>
  </si>
  <si>
    <t>Погідна, 17</t>
  </si>
  <si>
    <t>Равська, 4</t>
  </si>
  <si>
    <t>Равська, 10</t>
  </si>
  <si>
    <t>Сміла, 7</t>
  </si>
  <si>
    <t>Дублянська, 4</t>
  </si>
  <si>
    <t>Дублянська, 10</t>
  </si>
  <si>
    <t>Дублянська, 14</t>
  </si>
  <si>
    <t>Зустрічна, 2</t>
  </si>
  <si>
    <t>Зустрічна, 6</t>
  </si>
  <si>
    <t>Зустрічна, 8</t>
  </si>
  <si>
    <t>Зустрічна, 10</t>
  </si>
  <si>
    <t>Зустрічна, 14</t>
  </si>
  <si>
    <t>Зустрічна, 16</t>
  </si>
  <si>
    <t>Зустрічна, 18</t>
  </si>
  <si>
    <t>Зустрічна, 20</t>
  </si>
  <si>
    <t>Мідна, 10</t>
  </si>
  <si>
    <t>Замарстинівська, 132</t>
  </si>
  <si>
    <t>Інструментальна, 6</t>
  </si>
  <si>
    <t>Інструментальна, 28</t>
  </si>
  <si>
    <t>Топольна, 11</t>
  </si>
  <si>
    <t>Уманська, 20</t>
  </si>
  <si>
    <t>Уманська, 21</t>
  </si>
  <si>
    <t>Господарська, 26</t>
  </si>
  <si>
    <t>Льняна, 9</t>
  </si>
  <si>
    <t>Весняна, 13</t>
  </si>
  <si>
    <t>Весняна, 15</t>
  </si>
  <si>
    <t>Гайдамацька, 2</t>
  </si>
  <si>
    <t>Гайдамацька, 4</t>
  </si>
  <si>
    <t>Гайдамацька, 6</t>
  </si>
  <si>
    <t>Гайдамацька, 8</t>
  </si>
  <si>
    <t>Гайдамацька,10</t>
  </si>
  <si>
    <t>Гайдамацька, 12</t>
  </si>
  <si>
    <t>Гайдамацька, 14</t>
  </si>
  <si>
    <t>Гайдамацька, 16</t>
  </si>
  <si>
    <t>Гайдамацька, 18</t>
  </si>
  <si>
    <t>Городницька, 1</t>
  </si>
  <si>
    <t>Городницька, 3</t>
  </si>
  <si>
    <t>Городницька, 4</t>
  </si>
  <si>
    <t>Городницька, 5</t>
  </si>
  <si>
    <t>Городницька, 6</t>
  </si>
  <si>
    <t>Городницька, 6а</t>
  </si>
  <si>
    <t>Городницька, 7</t>
  </si>
  <si>
    <t>Городницька, 14</t>
  </si>
  <si>
    <t>Городницька, 19</t>
  </si>
  <si>
    <t>Городницька, 27</t>
  </si>
  <si>
    <t>Городницька, 44</t>
  </si>
  <si>
    <t>Городницька, 48</t>
  </si>
  <si>
    <t>Квітова, 1</t>
  </si>
  <si>
    <t>Квітова, 2</t>
  </si>
  <si>
    <t>Квітова, 3</t>
  </si>
  <si>
    <t>Квітова, 10</t>
  </si>
  <si>
    <t>Колодійська, 11</t>
  </si>
  <si>
    <t>Колодійська, 13</t>
  </si>
  <si>
    <t>Колодійська, 16</t>
  </si>
  <si>
    <t>Корінна, 3</t>
  </si>
  <si>
    <t>Корінна, 21</t>
  </si>
  <si>
    <t>Крута ,23</t>
  </si>
  <si>
    <t>Перекопська, 8</t>
  </si>
  <si>
    <t>Перекопська, 15</t>
  </si>
  <si>
    <t>Перекопська, 16</t>
  </si>
  <si>
    <t>Половинна, 5</t>
  </si>
  <si>
    <t>Замарстинівська, 50</t>
  </si>
  <si>
    <t>Замарстинівська, 64</t>
  </si>
  <si>
    <t>Замарстинівська, 84</t>
  </si>
  <si>
    <t>Замарстинівська, 52</t>
  </si>
  <si>
    <t>Замарстинівська, 70</t>
  </si>
  <si>
    <t>Замарстинівська, 98</t>
  </si>
  <si>
    <t>Замарстинівська, 72</t>
  </si>
  <si>
    <t>Замарстинівська, 86</t>
  </si>
  <si>
    <t>Замарстинівська, 100</t>
  </si>
  <si>
    <t>Замарстинівська, 74</t>
  </si>
  <si>
    <t>Замарстинівська, 54</t>
  </si>
  <si>
    <t>Замарстинівська, 68</t>
  </si>
  <si>
    <t>Замарстинівська, 82</t>
  </si>
  <si>
    <t>Замарстинівська, 108</t>
  </si>
  <si>
    <t>Східна, 5</t>
  </si>
  <si>
    <t>Східна, 5а</t>
  </si>
  <si>
    <t>Східна, 5б</t>
  </si>
  <si>
    <t>Східна, 7</t>
  </si>
  <si>
    <t>Східна, 18</t>
  </si>
  <si>
    <t>Східна, 25</t>
  </si>
  <si>
    <t>Східна, 42</t>
  </si>
  <si>
    <t>Східна, 44</t>
  </si>
  <si>
    <t>Східна, 46</t>
  </si>
  <si>
    <t xml:space="preserve">Заводська, 3 </t>
  </si>
  <si>
    <t>Заводська, 4</t>
  </si>
  <si>
    <t>Заводська, 5</t>
  </si>
  <si>
    <t>Заводська, 6</t>
  </si>
  <si>
    <t xml:space="preserve">Заводська, 9 </t>
  </si>
  <si>
    <t>Заводська, 11</t>
  </si>
  <si>
    <t xml:space="preserve">Заводська, 12 </t>
  </si>
  <si>
    <t xml:space="preserve">Заводська, 13 </t>
  </si>
  <si>
    <t>Заводська, 14</t>
  </si>
  <si>
    <t xml:space="preserve">Заводська, 15 </t>
  </si>
  <si>
    <t xml:space="preserve">Заводська, 16 </t>
  </si>
  <si>
    <t xml:space="preserve">Заводська, 17 </t>
  </si>
  <si>
    <t>Заводська, 22</t>
  </si>
  <si>
    <t xml:space="preserve">Заводська, 24 </t>
  </si>
  <si>
    <t xml:space="preserve">Заводська, 26 </t>
  </si>
  <si>
    <t xml:space="preserve">Заводська, 32 </t>
  </si>
  <si>
    <t xml:space="preserve">Заводська, 34 </t>
  </si>
  <si>
    <t xml:space="preserve">Заводська, 36 </t>
  </si>
  <si>
    <t>Заводська, 38</t>
  </si>
  <si>
    <t xml:space="preserve">Заводська, 39 </t>
  </si>
  <si>
    <t>Заводська, 40</t>
  </si>
  <si>
    <t>Заводська, 41</t>
  </si>
  <si>
    <t xml:space="preserve">Заводська, 43 </t>
  </si>
  <si>
    <t xml:space="preserve">Заводська, 45 </t>
  </si>
  <si>
    <t>Заводська, 19</t>
  </si>
  <si>
    <t>Сінна, 11</t>
  </si>
  <si>
    <t>Сінна, 12</t>
  </si>
  <si>
    <t>Сінна, 30</t>
  </si>
  <si>
    <t>Бориса Тена, 3</t>
  </si>
  <si>
    <t>Бориса Тена, 5</t>
  </si>
  <si>
    <t>Бориса Тена, 9</t>
  </si>
  <si>
    <t>Бориса Тена, 17</t>
  </si>
  <si>
    <t>Бориса Тена,20</t>
  </si>
  <si>
    <t>Бориса Тена, 21</t>
  </si>
  <si>
    <t>Бориса Тена, 25</t>
  </si>
  <si>
    <t>Ткацька, 4</t>
  </si>
  <si>
    <t>Ткацька,  5</t>
  </si>
  <si>
    <t>Ткацька,  6</t>
  </si>
  <si>
    <t>Ткацька,  8</t>
  </si>
  <si>
    <t>Ткацька, 17</t>
  </si>
  <si>
    <t>Ткацька, 23</t>
  </si>
  <si>
    <t>Янки Купали,  5</t>
  </si>
  <si>
    <t>Янки Купали, 8</t>
  </si>
  <si>
    <t>Янки Купали, 9</t>
  </si>
  <si>
    <t>Янки Купали, 20</t>
  </si>
  <si>
    <t>Янки Купали,  21</t>
  </si>
  <si>
    <t>Янки Купали, 26</t>
  </si>
  <si>
    <t>Янки Купали, 28</t>
  </si>
  <si>
    <t>Янки Купали, 29</t>
  </si>
  <si>
    <t>Янки Купали, 33</t>
  </si>
  <si>
    <t>Янки Купали, 40</t>
  </si>
  <si>
    <t>Узбецька, 11</t>
  </si>
  <si>
    <t>Східна, 43</t>
  </si>
  <si>
    <t>Варшавська, 106</t>
  </si>
  <si>
    <t>Варшавська, 108</t>
  </si>
  <si>
    <t>Варшавська, 120</t>
  </si>
  <si>
    <t>Варшавська, 122</t>
  </si>
  <si>
    <t>Варшавська, 167</t>
  </si>
  <si>
    <t>Під Голоском, 1</t>
  </si>
  <si>
    <t>Під Голоском, 15</t>
  </si>
  <si>
    <t>Під Голоском, 17</t>
  </si>
  <si>
    <t>Ланова, 9</t>
  </si>
  <si>
    <t>Ланова, 13</t>
  </si>
  <si>
    <t>Млинова, 1</t>
  </si>
  <si>
    <t>Млинова, 3</t>
  </si>
  <si>
    <t>Млинова, 5</t>
  </si>
  <si>
    <t>Теслярська, 2</t>
  </si>
  <si>
    <t>Рільнича, 7</t>
  </si>
  <si>
    <t>Рільнича, 9</t>
  </si>
  <si>
    <t>Рільнича, 11</t>
  </si>
  <si>
    <t>Рільнича, 14</t>
  </si>
  <si>
    <t>в штатному сл.сантехніків є всього 18</t>
  </si>
  <si>
    <t xml:space="preserve">на гар.воду 4 </t>
  </si>
  <si>
    <t>5 розряд є в штатному</t>
  </si>
  <si>
    <t xml:space="preserve">на ц.о.5 </t>
  </si>
  <si>
    <t>5 розряд</t>
  </si>
  <si>
    <t>разом 9 сл.сантехніків</t>
  </si>
  <si>
    <t xml:space="preserve">хол.водопост </t>
  </si>
  <si>
    <t>всого в штатному 9</t>
  </si>
  <si>
    <t>на х.в.5 осіб</t>
  </si>
  <si>
    <t>4 на каналізацію</t>
  </si>
  <si>
    <t xml:space="preserve">2 чистильщика </t>
  </si>
  <si>
    <t>3 роз</t>
  </si>
  <si>
    <t>Діаманда,12</t>
  </si>
  <si>
    <t>Вилітна,7</t>
  </si>
  <si>
    <t>Погідна,2</t>
  </si>
  <si>
    <t>Погідна,4</t>
  </si>
  <si>
    <t>Погідна,7</t>
  </si>
  <si>
    <t>Погідна,9</t>
  </si>
  <si>
    <t>Погідна,11</t>
  </si>
  <si>
    <t>Погідна,13</t>
  </si>
  <si>
    <t>Погідна,15</t>
  </si>
  <si>
    <t>Погідна,16</t>
  </si>
  <si>
    <t>Погідна,17</t>
  </si>
  <si>
    <t>Равська,4</t>
  </si>
  <si>
    <t>Равська,10</t>
  </si>
  <si>
    <t>Сміла,7</t>
  </si>
  <si>
    <t>Дублянська,4</t>
  </si>
  <si>
    <t>Дублянська,10</t>
  </si>
  <si>
    <t>Дублянська,14</t>
  </si>
  <si>
    <t>Дублянська,16а</t>
  </si>
  <si>
    <t>Зустрічна,2</t>
  </si>
  <si>
    <t>Зустрічна,6</t>
  </si>
  <si>
    <t>Зустрічна,8</t>
  </si>
  <si>
    <t>Зустрічна,10</t>
  </si>
  <si>
    <t>Зустрічна,14</t>
  </si>
  <si>
    <t>Зустрічна,16</t>
  </si>
  <si>
    <t>Зустрічна,18</t>
  </si>
  <si>
    <t>Зустрічна,20</t>
  </si>
  <si>
    <t>ЛКП "Янів-405"</t>
  </si>
  <si>
    <t>Шевченка,14</t>
  </si>
  <si>
    <t>Шевченка ,16</t>
  </si>
  <si>
    <t>Шевченка,22</t>
  </si>
  <si>
    <t>Шевченка,24</t>
  </si>
  <si>
    <t>Шевченка,26</t>
  </si>
  <si>
    <t>Шевченка,30</t>
  </si>
  <si>
    <t>Шевченка,32</t>
  </si>
  <si>
    <t>Шевченка,36</t>
  </si>
  <si>
    <t>Шевченка,46</t>
  </si>
  <si>
    <t>Шевченка,48</t>
  </si>
  <si>
    <t>Шевченка,50</t>
  </si>
  <si>
    <t>Шевченка,52</t>
  </si>
  <si>
    <t>Нарахування на заробітну плату (36,77%)</t>
  </si>
  <si>
    <t>Шевченка,52а</t>
  </si>
  <si>
    <t>Шевченка,54</t>
  </si>
  <si>
    <t>Шевченка,56</t>
  </si>
  <si>
    <t>Шевченка,56а</t>
  </si>
  <si>
    <t>Шевченка,58</t>
  </si>
  <si>
    <t>Шевченка,68</t>
  </si>
  <si>
    <t>Шевченка,70</t>
  </si>
  <si>
    <t>Шевченка,70а</t>
  </si>
  <si>
    <t>Шевченка,74</t>
  </si>
  <si>
    <t>Шевченка,82</t>
  </si>
  <si>
    <t>Джерельна, 42</t>
  </si>
  <si>
    <t>Джерельна, 44</t>
  </si>
  <si>
    <t>Сорочинська, 2</t>
  </si>
  <si>
    <t>Сорочинська, 4</t>
  </si>
  <si>
    <t>Сорочинська, 6</t>
  </si>
  <si>
    <t>Сорочинська, 8</t>
  </si>
  <si>
    <t>Лінкольна,1</t>
  </si>
  <si>
    <t>Мазепи, 27</t>
  </si>
  <si>
    <t>Миколайчука, 2</t>
  </si>
  <si>
    <t>Миколайчука, 4</t>
  </si>
  <si>
    <t>Миколайчука, 6</t>
  </si>
  <si>
    <t>Миколайчука, 8</t>
  </si>
  <si>
    <t>Миколайчука, 10</t>
  </si>
  <si>
    <t>Миколайчука, 12</t>
  </si>
  <si>
    <t>Миколайчука, 14</t>
  </si>
  <si>
    <t>Миколайчука, 16</t>
  </si>
  <si>
    <t>Плугова, 7</t>
  </si>
  <si>
    <t>Плугова, 14</t>
  </si>
  <si>
    <t>Студинського, 4</t>
  </si>
  <si>
    <t>Студинського, 6</t>
  </si>
  <si>
    <t>Студинського,12</t>
  </si>
  <si>
    <t>П. Панча, 22</t>
  </si>
  <si>
    <t>П. Панча, 24</t>
  </si>
  <si>
    <t>П. Панча, 26</t>
  </si>
  <si>
    <t>Ю. Липи, 16</t>
  </si>
  <si>
    <t>Ю. Липи, 18</t>
  </si>
  <si>
    <t>Ю. Липи, 20</t>
  </si>
  <si>
    <t>Ю. Липи, 35</t>
  </si>
  <si>
    <t>Ю. Липи, 37</t>
  </si>
  <si>
    <t>Ю. Липи, 39</t>
  </si>
  <si>
    <t>Ю. Липи, 43</t>
  </si>
  <si>
    <t>Ю. Липи, 45</t>
  </si>
  <si>
    <t>В. Чорновола,101</t>
  </si>
  <si>
    <t>В. Чорновола, 95</t>
  </si>
  <si>
    <t>В. Чорновола, 99</t>
  </si>
  <si>
    <t>Є. Плужника, 4</t>
  </si>
  <si>
    <t>В. Щурата, 4</t>
  </si>
  <si>
    <t>В. Щурата, 7</t>
  </si>
  <si>
    <t>В. Щурата, 8</t>
  </si>
  <si>
    <t>В. Щурата, 9</t>
  </si>
  <si>
    <t>В. Щурата, 10</t>
  </si>
  <si>
    <t>В. Щурата, 12</t>
  </si>
  <si>
    <t>В. Щурата, 13</t>
  </si>
  <si>
    <t>В. Щурата, 14</t>
  </si>
  <si>
    <t>Гетьмана І. Мазепи, 43</t>
  </si>
  <si>
    <t>Гетьмана І. Мазепи, 41</t>
  </si>
  <si>
    <t>Гетьмана І. Мазепи, 39</t>
  </si>
  <si>
    <t>Гетьмана І. Мазепи, 37</t>
  </si>
  <si>
    <t>Гетьмана І. Мазепи, 33</t>
  </si>
  <si>
    <t>Шевченка,88</t>
  </si>
  <si>
    <t>Шевченка,92</t>
  </si>
  <si>
    <t>Шевченка,96</t>
  </si>
  <si>
    <t>Шевченка,102</t>
  </si>
  <si>
    <t>Шевченка,104</t>
  </si>
  <si>
    <t>Шевченка,106</t>
  </si>
  <si>
    <t>Шевченка,108</t>
  </si>
  <si>
    <t>Шевченка,134</t>
  </si>
  <si>
    <t xml:space="preserve">Шевченка,136 </t>
  </si>
  <si>
    <t>Шевченка,138</t>
  </si>
  <si>
    <t>Шевченка,140</t>
  </si>
  <si>
    <t>Шевченка,140а</t>
  </si>
  <si>
    <t>Шевченка,142</t>
  </si>
  <si>
    <t>Шевченка,144</t>
  </si>
  <si>
    <t>Шевченка,148</t>
  </si>
  <si>
    <t>Шевченка,150</t>
  </si>
  <si>
    <t>Шевченка,152</t>
  </si>
  <si>
    <t>Шевченка,154</t>
  </si>
  <si>
    <t>Золота,5</t>
  </si>
  <si>
    <t xml:space="preserve">Золота,7 </t>
  </si>
  <si>
    <t xml:space="preserve">Золота,11 </t>
  </si>
  <si>
    <t xml:space="preserve">Золота,12 </t>
  </si>
  <si>
    <t>Золота,13</t>
  </si>
  <si>
    <t xml:space="preserve">Золота,15 </t>
  </si>
  <si>
    <t xml:space="preserve">Золота,17 </t>
  </si>
  <si>
    <t xml:space="preserve">Золота,22 </t>
  </si>
  <si>
    <t xml:space="preserve">Золота,24 </t>
  </si>
  <si>
    <t>Золота,26</t>
  </si>
  <si>
    <t xml:space="preserve">Золота,28 </t>
  </si>
  <si>
    <t xml:space="preserve">Золота,30 </t>
  </si>
  <si>
    <t xml:space="preserve">Золота,32 </t>
  </si>
  <si>
    <t xml:space="preserve">Золота,34 </t>
  </si>
  <si>
    <t xml:space="preserve">Золота,35 </t>
  </si>
  <si>
    <t>Золота,36</t>
  </si>
  <si>
    <t>Золота,39</t>
  </si>
  <si>
    <t>Золота,39а</t>
  </si>
  <si>
    <t>Золота,40</t>
  </si>
  <si>
    <t>поверховість</t>
  </si>
  <si>
    <t>Рапопорта,27</t>
  </si>
  <si>
    <t>Д.Гуні,26</t>
  </si>
  <si>
    <t>Д.Гуні,28</t>
  </si>
  <si>
    <t>Пстрака,4</t>
  </si>
  <si>
    <t xml:space="preserve">Хорватська,3 </t>
  </si>
  <si>
    <t>Хорватська,5</t>
  </si>
  <si>
    <t>Хорватська,7</t>
  </si>
  <si>
    <t>Хорватська,8</t>
  </si>
  <si>
    <t>Хорватська,9</t>
  </si>
  <si>
    <t>Хорватська,10</t>
  </si>
  <si>
    <t>Хорватська,11</t>
  </si>
  <si>
    <t>Хорватська,12</t>
  </si>
  <si>
    <t>Хорватська,15</t>
  </si>
  <si>
    <t>Хорватська,16</t>
  </si>
  <si>
    <t>Хорватська,16а</t>
  </si>
  <si>
    <t>Хорватська,17</t>
  </si>
  <si>
    <t>Хорватська,19</t>
  </si>
  <si>
    <t>Яцківа,7</t>
  </si>
  <si>
    <t>Яцківа,9</t>
  </si>
  <si>
    <t>Чигиринська, 1</t>
  </si>
  <si>
    <t>Чигиринська, 5</t>
  </si>
  <si>
    <t>Мідна,10</t>
  </si>
  <si>
    <t>Яцківа,11</t>
  </si>
  <si>
    <t>Яцківа,18</t>
  </si>
  <si>
    <t>Яцківа,18а</t>
  </si>
  <si>
    <t>Яцківа,20</t>
  </si>
  <si>
    <t>Яцківа,23</t>
  </si>
  <si>
    <t>Яцківа,25</t>
  </si>
  <si>
    <t>Турянського,3</t>
  </si>
  <si>
    <t>Турянського,10</t>
  </si>
  <si>
    <t>Турянського,10а</t>
  </si>
  <si>
    <t>Турянського,15</t>
  </si>
  <si>
    <t>Турянського,17</t>
  </si>
  <si>
    <t>Турянського,18</t>
  </si>
  <si>
    <t>Турянського,21</t>
  </si>
  <si>
    <t>Турянського,26</t>
  </si>
  <si>
    <t>Турянського,30</t>
  </si>
  <si>
    <t>Скляна,5</t>
  </si>
  <si>
    <t>Скляна,7</t>
  </si>
  <si>
    <t>Сосенка,2</t>
  </si>
  <si>
    <t>Сосенка,28</t>
  </si>
  <si>
    <t>Єрошенка,2</t>
  </si>
  <si>
    <t>Єрошенка,4</t>
  </si>
  <si>
    <t>Єрошенка,5</t>
  </si>
  <si>
    <t>Єрошенка,6</t>
  </si>
  <si>
    <t>Єрошенка,6а</t>
  </si>
  <si>
    <t>Єрошенка,7</t>
  </si>
  <si>
    <t>Єрошенка,9</t>
  </si>
  <si>
    <t>Єрошенка,10</t>
  </si>
  <si>
    <t>Єрошенка,10а</t>
  </si>
  <si>
    <t>Яворівського,5</t>
  </si>
  <si>
    <t>Яворівського,7</t>
  </si>
  <si>
    <t>Яворівського,8</t>
  </si>
  <si>
    <t>Яворівського,9</t>
  </si>
  <si>
    <t>Яворівського,11</t>
  </si>
  <si>
    <t>Маринецька,2</t>
  </si>
  <si>
    <t>Маринецька,5</t>
  </si>
  <si>
    <t>Маринецька,8</t>
  </si>
  <si>
    <t>Маринецька,14</t>
  </si>
  <si>
    <t>Татарбунарська,3</t>
  </si>
  <si>
    <t>Татарбунарська,7а</t>
  </si>
  <si>
    <t>Татарбунарська,10а</t>
  </si>
  <si>
    <t>Татарбунарська,14</t>
  </si>
  <si>
    <t>Татарбунарська,15</t>
  </si>
  <si>
    <t>Татарбунарська,16</t>
  </si>
  <si>
    <t>Холодна,52</t>
  </si>
  <si>
    <t>Холодна,78</t>
  </si>
  <si>
    <t>Холодна,80</t>
  </si>
  <si>
    <t>Холодна,81</t>
  </si>
  <si>
    <t>Холодна,82</t>
  </si>
  <si>
    <t>Холодна,83</t>
  </si>
  <si>
    <t>Холодна,84</t>
  </si>
  <si>
    <t>Холодна,85</t>
  </si>
  <si>
    <t>Винниця,56</t>
  </si>
  <si>
    <t>Винниця,78</t>
  </si>
  <si>
    <t>Мазепи 14</t>
  </si>
  <si>
    <t>Мазепи 15</t>
  </si>
  <si>
    <t>Мазепи 22</t>
  </si>
  <si>
    <t>Мазепи  23</t>
  </si>
  <si>
    <t>Мазепи  24</t>
  </si>
  <si>
    <t>Мазепи  26</t>
  </si>
  <si>
    <t>Мазепи 18</t>
  </si>
  <si>
    <t>Мазепи 21</t>
  </si>
  <si>
    <t xml:space="preserve">Хвильового 17 </t>
  </si>
  <si>
    <t>Хвильового 19</t>
  </si>
  <si>
    <t>Хвильового 25</t>
  </si>
  <si>
    <t>Хвильового 31</t>
  </si>
  <si>
    <t>Хвильового 33</t>
  </si>
  <si>
    <t>Хвильового 37</t>
  </si>
  <si>
    <t>Хвильового  56</t>
  </si>
  <si>
    <t>Хвильового 29</t>
  </si>
  <si>
    <t>Тичини  18</t>
  </si>
  <si>
    <t>І.Миколайчука  1</t>
  </si>
  <si>
    <t>І.Миколайчука 3</t>
  </si>
  <si>
    <t>І.Миколайчука 1Б</t>
  </si>
  <si>
    <t>І.Миколайчука 5</t>
  </si>
  <si>
    <t>І.Миколайчука 7</t>
  </si>
  <si>
    <t>Лінкольна 39</t>
  </si>
  <si>
    <t>Лінкольна 47</t>
  </si>
  <si>
    <t>Лінкольна 51</t>
  </si>
  <si>
    <t>Лінкольна 57</t>
  </si>
  <si>
    <t>Лінкольна 53</t>
  </si>
  <si>
    <t>Всього по ЛКП</t>
  </si>
  <si>
    <t>ЛКП "Варшавське -407"</t>
  </si>
  <si>
    <t>Масарика 2</t>
  </si>
  <si>
    <t>Масарика12</t>
  </si>
  <si>
    <t>Масарика14</t>
  </si>
  <si>
    <t>Масарика16</t>
  </si>
  <si>
    <t>Масарика 18</t>
  </si>
  <si>
    <t>Кошиця 1</t>
  </si>
  <si>
    <t>Кошиця 4</t>
  </si>
  <si>
    <t>Кошиця9</t>
  </si>
  <si>
    <t>П.Панча 7</t>
  </si>
  <si>
    <t>П.Панча 9</t>
  </si>
  <si>
    <t>П.Панча13</t>
  </si>
  <si>
    <t>Липинського 3</t>
  </si>
  <si>
    <t>Окуневського 1</t>
  </si>
  <si>
    <t>Окуневського 3</t>
  </si>
  <si>
    <t>Окуневського 8</t>
  </si>
  <si>
    <t>Сосюри 1</t>
  </si>
  <si>
    <t>Сосюри 40</t>
  </si>
  <si>
    <t>Сосюри 46</t>
  </si>
  <si>
    <t>Зимова 1</t>
  </si>
  <si>
    <t>Зимова 3</t>
  </si>
  <si>
    <t>Зимова 5</t>
  </si>
  <si>
    <t>Зимова 22а</t>
  </si>
  <si>
    <t>Зимова 22б</t>
  </si>
  <si>
    <t>Купчинського12</t>
  </si>
  <si>
    <t>Купчинського 16</t>
  </si>
  <si>
    <t>Купчинського 24</t>
  </si>
  <si>
    <t>Купчинського 26</t>
  </si>
  <si>
    <t>Купчинського 28</t>
  </si>
  <si>
    <t>Купчинського 32</t>
  </si>
  <si>
    <t>Яблунева 2</t>
  </si>
  <si>
    <t>Х.Алчевської 5</t>
  </si>
  <si>
    <t>Соснова 26</t>
  </si>
  <si>
    <t>В.Мови 2а</t>
  </si>
  <si>
    <t>В.Мови 10</t>
  </si>
  <si>
    <t>В.Мови 18</t>
  </si>
  <si>
    <t>Дивізійна 22</t>
  </si>
  <si>
    <t>Дивізійна 28</t>
  </si>
  <si>
    <t>Дивізійна 30а</t>
  </si>
  <si>
    <t>Дивізійна 36</t>
  </si>
  <si>
    <t>Вишнева 37</t>
  </si>
  <si>
    <t>Винниця 28</t>
  </si>
  <si>
    <t>Черемхова 5</t>
  </si>
  <si>
    <t>Черемхова 13</t>
  </si>
  <si>
    <t>Тунельна 24</t>
  </si>
  <si>
    <t>Горбкова 6</t>
  </si>
  <si>
    <t>Горбкова 14</t>
  </si>
  <si>
    <t>Горбкова 16</t>
  </si>
  <si>
    <t>Гранична 1</t>
  </si>
  <si>
    <t>Гранична 2</t>
  </si>
  <si>
    <t>Гранична 11</t>
  </si>
  <si>
    <t>Варшавська 2</t>
  </si>
  <si>
    <t>Варшавська 3</t>
  </si>
  <si>
    <t>Варшавська 4</t>
  </si>
  <si>
    <t>Варшавська 5</t>
  </si>
  <si>
    <t>Варшавська 6</t>
  </si>
  <si>
    <t>Варшавська 10</t>
  </si>
  <si>
    <t>Варшавська 11</t>
  </si>
  <si>
    <t>Варшавська 12</t>
  </si>
  <si>
    <t>Варшавська 20</t>
  </si>
  <si>
    <t>Варшавська 23</t>
  </si>
  <si>
    <t>Варшавська 26</t>
  </si>
  <si>
    <t>Варшавська 28</t>
  </si>
  <si>
    <t>Варшавська 30</t>
  </si>
  <si>
    <t>Варшавська 43</t>
  </si>
  <si>
    <t>Варшавська 52</t>
  </si>
  <si>
    <t>Варшавська 56</t>
  </si>
  <si>
    <t>Варшавська 62</t>
  </si>
  <si>
    <t>Варшавська 64</t>
  </si>
  <si>
    <t>Варшавська 66</t>
  </si>
  <si>
    <t>Варшавська 68</t>
  </si>
  <si>
    <t>Варшавська 69</t>
  </si>
  <si>
    <t>Варшавська 67</t>
  </si>
  <si>
    <t>Варшавська 107</t>
  </si>
  <si>
    <t>ЛКП"Збоїща-408"</t>
  </si>
  <si>
    <t>Б.Хмельницького,241</t>
  </si>
  <si>
    <t>Б.Хмельницького,243</t>
  </si>
  <si>
    <t>Б.Хмельницького,245</t>
  </si>
  <si>
    <t xml:space="preserve">Б.Хмельницького,247 </t>
  </si>
  <si>
    <t>Б.Хмельницького,251</t>
  </si>
  <si>
    <t>Б,Хмельницького,253</t>
  </si>
  <si>
    <t>Б.Хмельницького,233</t>
  </si>
  <si>
    <t>Чигиринська ,3</t>
  </si>
  <si>
    <t>Чигиринська,13</t>
  </si>
  <si>
    <t>Чигиринська,31</t>
  </si>
  <si>
    <t>Грінченка,14</t>
  </si>
  <si>
    <t>Грінченка,6б</t>
  </si>
  <si>
    <t>Грінченка,6</t>
  </si>
  <si>
    <t>Грінченка,5</t>
  </si>
  <si>
    <t>Грінченка,1</t>
  </si>
  <si>
    <t>Б.Хмельницького,267</t>
  </si>
  <si>
    <t>Б.Хмельницького,255</t>
  </si>
  <si>
    <t>Г.Мазепи,43</t>
  </si>
  <si>
    <t>Г.Мазепи,41</t>
  </si>
  <si>
    <t>Г.Мазепи,39</t>
  </si>
  <si>
    <t>Г.Мазепи,37</t>
  </si>
  <si>
    <t>Г.Мазепи,33</t>
  </si>
  <si>
    <t>Розточчя,5</t>
  </si>
  <si>
    <t>Розточчя,30</t>
  </si>
  <si>
    <t>Загірна,66</t>
  </si>
  <si>
    <t>Грінченка,12а</t>
  </si>
  <si>
    <t>Грінченка,8</t>
  </si>
  <si>
    <t>Грінченка,10</t>
  </si>
  <si>
    <t>Грінченка,12</t>
  </si>
  <si>
    <t>Грінченка,10а</t>
  </si>
  <si>
    <t>Грінченка,11а</t>
  </si>
  <si>
    <t>Б.Хмельницького,273</t>
  </si>
  <si>
    <t>Б.Хмельницького,269</t>
  </si>
  <si>
    <t>Грінченка,12б</t>
  </si>
  <si>
    <t>Грінченка,12в</t>
  </si>
  <si>
    <t>Стеценка,7</t>
  </si>
  <si>
    <t>Стеценка,9</t>
  </si>
  <si>
    <t>Стеценка,11</t>
  </si>
  <si>
    <t>Грінченка,4</t>
  </si>
  <si>
    <t>Грінченка,2а</t>
  </si>
  <si>
    <t>Грінченка,4б</t>
  </si>
  <si>
    <t>Очаківська,5</t>
  </si>
  <si>
    <t>Очаківська,7</t>
  </si>
  <si>
    <t>Творча,12</t>
  </si>
  <si>
    <t>Творча,2</t>
  </si>
  <si>
    <t>Рубінова,2</t>
  </si>
  <si>
    <t>Полтвяна,36</t>
  </si>
  <si>
    <t>ЛКП "Балатон-409"</t>
  </si>
  <si>
    <t>Мазепи,3</t>
  </si>
  <si>
    <t>Мазепи.4</t>
  </si>
  <si>
    <t>Мазепи.5</t>
  </si>
  <si>
    <t>Мазепи.6</t>
  </si>
  <si>
    <t>Мазепи.8</t>
  </si>
  <si>
    <t>Мазепи.11а</t>
  </si>
  <si>
    <t>Мазепи.11б</t>
  </si>
  <si>
    <t>Мазепи.13а</t>
  </si>
  <si>
    <t>Мазепи.9а</t>
  </si>
  <si>
    <t>Мазепи.9б</t>
  </si>
  <si>
    <t>Хвильового.2</t>
  </si>
  <si>
    <t>Хвильового.3</t>
  </si>
  <si>
    <t xml:space="preserve"> Хвильового.5а</t>
  </si>
  <si>
    <t>Хвильового.7</t>
  </si>
  <si>
    <t>Хвильового.9</t>
  </si>
  <si>
    <t>Хвильового.12</t>
  </si>
  <si>
    <t>Хвильового.14</t>
  </si>
  <si>
    <t>Хвильвого.30</t>
  </si>
  <si>
    <t>Хвильового.36</t>
  </si>
  <si>
    <t>Хвильового.38</t>
  </si>
  <si>
    <t>Тичини.11</t>
  </si>
  <si>
    <t>Тичини.12</t>
  </si>
  <si>
    <t>Тичини.13</t>
  </si>
  <si>
    <t>Лїнкольна.5</t>
  </si>
  <si>
    <t>Лінкольна.29</t>
  </si>
  <si>
    <t>Лінкольна.37</t>
  </si>
  <si>
    <t>Лінкольна.43</t>
  </si>
  <si>
    <t>Лінкольна.5а</t>
  </si>
  <si>
    <t>Селянська.12</t>
  </si>
  <si>
    <t>Селянська.17</t>
  </si>
  <si>
    <t>Селянська.18</t>
  </si>
  <si>
    <t>Замарстинівська.120</t>
  </si>
  <si>
    <t>Замарстинівська.132</t>
  </si>
  <si>
    <t>Замарстинівська.134</t>
  </si>
  <si>
    <r>
      <t xml:space="preserve">Площа бетонних сходових кліток </t>
    </r>
    <r>
      <rPr>
        <b/>
        <sz val="11"/>
        <rFont val="Arial"/>
        <family val="2"/>
        <charset val="204"/>
      </rPr>
      <t>840</t>
    </r>
  </si>
  <si>
    <r>
      <t xml:space="preserve">Площа деревяних сходових кліток </t>
    </r>
    <r>
      <rPr>
        <b/>
        <sz val="11"/>
        <rFont val="Arial"/>
        <family val="2"/>
        <charset val="204"/>
      </rPr>
      <t>756</t>
    </r>
  </si>
  <si>
    <t>Замарстинівська.134а</t>
  </si>
  <si>
    <t>Замарстинівська.149</t>
  </si>
  <si>
    <t>Замарстинівська.153</t>
  </si>
  <si>
    <t>Замарстинівська.266</t>
  </si>
  <si>
    <t>Замарстинівська.166</t>
  </si>
  <si>
    <t>Замарстинівська.167а</t>
  </si>
  <si>
    <t>Замарстинівська.270</t>
  </si>
  <si>
    <t>Шеремети.4</t>
  </si>
  <si>
    <t>Шеремети.12</t>
  </si>
  <si>
    <t>Шеремети.29</t>
  </si>
  <si>
    <t>Райніса.10</t>
  </si>
  <si>
    <t>Райніса.16</t>
  </si>
  <si>
    <t>Інструментальна.6</t>
  </si>
  <si>
    <t>Інструментальна.28</t>
  </si>
  <si>
    <t>Інструментальна.29а</t>
  </si>
  <si>
    <t>Інструментальна.30а</t>
  </si>
  <si>
    <t>Інструментальна.32а</t>
  </si>
  <si>
    <t>Інструментальна.32б</t>
  </si>
  <si>
    <t>Інструментальна.32в</t>
  </si>
  <si>
    <t>Топольна.9</t>
  </si>
  <si>
    <t>Топольна.11</t>
  </si>
  <si>
    <t>Серебриста.2</t>
  </si>
  <si>
    <t>Серебриста.3</t>
  </si>
  <si>
    <t>Серебриста.45</t>
  </si>
  <si>
    <t>Паньківського.3</t>
  </si>
  <si>
    <t>Паньківського.4</t>
  </si>
  <si>
    <t>Паньківського.6а</t>
  </si>
  <si>
    <t>Паньківського.6б</t>
  </si>
  <si>
    <t>Шполянська.22</t>
  </si>
  <si>
    <t>Уманська.20</t>
  </si>
  <si>
    <t>Уманська.21</t>
  </si>
  <si>
    <t>Господарська.26</t>
  </si>
  <si>
    <t>Льняна.9</t>
  </si>
  <si>
    <t>Льняна.15</t>
  </si>
  <si>
    <t>М.Ждахи.6</t>
  </si>
  <si>
    <t>М.Ждахи.8</t>
  </si>
  <si>
    <t>М.Ждахи.10</t>
  </si>
  <si>
    <t>М.Ждахи.11</t>
  </si>
  <si>
    <t>М.Ждахи.13</t>
  </si>
  <si>
    <t>М.Ждахи.15</t>
  </si>
  <si>
    <t>Ак.Возняка.1</t>
  </si>
  <si>
    <t>Варшавська.104</t>
  </si>
  <si>
    <t>Варшавська.106</t>
  </si>
  <si>
    <t>Варшавська.108</t>
  </si>
  <si>
    <t>Варшавська.120</t>
  </si>
  <si>
    <t>Варшавська.122</t>
  </si>
  <si>
    <t>Варшавська.133в</t>
  </si>
  <si>
    <t>Варшавська.167</t>
  </si>
  <si>
    <t>Підголоском.1</t>
  </si>
  <si>
    <t>Підголоском.15</t>
  </si>
  <si>
    <t>Підголоском.17</t>
  </si>
  <si>
    <t>Ланова.9</t>
  </si>
  <si>
    <t>Ланова.11</t>
  </si>
  <si>
    <t>Ланова.13</t>
  </si>
  <si>
    <t>Ланова.14</t>
  </si>
  <si>
    <t>Млинова.1</t>
  </si>
  <si>
    <t>Млинова.3</t>
  </si>
  <si>
    <t>Млинова.5</t>
  </si>
  <si>
    <t>Теслярська.2</t>
  </si>
  <si>
    <t>В.Загули.4</t>
  </si>
  <si>
    <t>В.Загули.12</t>
  </si>
  <si>
    <t>Рільнича.7</t>
  </si>
  <si>
    <t>Рільнича.9</t>
  </si>
  <si>
    <t>Рільнича.10</t>
  </si>
  <si>
    <t>Рільнича.11</t>
  </si>
  <si>
    <t>Рільнича.14</t>
  </si>
  <si>
    <t>П.Панча.8</t>
  </si>
  <si>
    <t>П.Панча.10</t>
  </si>
  <si>
    <t>П.Панча.12</t>
  </si>
  <si>
    <t>П.Панча.18</t>
  </si>
  <si>
    <t>П.Панча.22</t>
  </si>
  <si>
    <t>П.Панча.24</t>
  </si>
  <si>
    <t>П.Панча.26</t>
  </si>
  <si>
    <t>Ю.Липи.16</t>
  </si>
  <si>
    <t>Ю.Липи.18</t>
  </si>
  <si>
    <t>Ю.Липи.20</t>
  </si>
  <si>
    <t>Ю.Липи.35</t>
  </si>
  <si>
    <t>Ю.Липи.37</t>
  </si>
  <si>
    <t>Ю.Липи.39</t>
  </si>
  <si>
    <t>Ю.Липи.43</t>
  </si>
  <si>
    <t>Ю.Липи.45</t>
  </si>
  <si>
    <t>пр.Чорновола.101</t>
  </si>
  <si>
    <t>пр.Чорновола.103</t>
  </si>
  <si>
    <t>пр.Чорновола.95</t>
  </si>
  <si>
    <t>пр.Чорновола.99</t>
  </si>
  <si>
    <t>І . Миколайчука 22</t>
  </si>
  <si>
    <t>І . Миколайчука 24</t>
  </si>
  <si>
    <t>І . Миколайчука 28</t>
  </si>
  <si>
    <t>І . Миколайчука 32</t>
  </si>
  <si>
    <t>І . Миколайчука 38</t>
  </si>
  <si>
    <t>І . Миколайчука 40</t>
  </si>
  <si>
    <t>Щурата 4</t>
  </si>
  <si>
    <t>Щурата 7</t>
  </si>
  <si>
    <t>Адреса будинків</t>
  </si>
  <si>
    <t>Щурата 8</t>
  </si>
  <si>
    <t>Щурата 9</t>
  </si>
  <si>
    <t>4 розряд</t>
  </si>
  <si>
    <t>в штатному 1 особа</t>
  </si>
  <si>
    <t>4 розряду</t>
  </si>
  <si>
    <t>в штатному є 2 маляри</t>
  </si>
  <si>
    <t>в поточному ремонті</t>
  </si>
  <si>
    <t>в штатному сл.сантехніків є 3</t>
  </si>
  <si>
    <t>1 на гар.водопостачання</t>
  </si>
  <si>
    <t xml:space="preserve">2 сл.сан на ц.о </t>
  </si>
  <si>
    <t>1 на гар.водопост</t>
  </si>
  <si>
    <t xml:space="preserve">в штатному на хол.водопостач та водовідведенння 2 слюсари  </t>
  </si>
  <si>
    <t>1 на водопостачання</t>
  </si>
  <si>
    <t>1 на каналізацію</t>
  </si>
  <si>
    <t>1 слюсар 4 розряду</t>
  </si>
  <si>
    <t>Щурата 10</t>
  </si>
  <si>
    <t>Щурата 12</t>
  </si>
  <si>
    <t>Щурата 13</t>
  </si>
  <si>
    <t>Щурата 14</t>
  </si>
  <si>
    <t>Очеретяна 31 а</t>
  </si>
  <si>
    <t>РАЗОМ по ЛКП</t>
  </si>
  <si>
    <t>Всього по району:</t>
  </si>
  <si>
    <t>№ п/п</t>
  </si>
  <si>
    <t>Загальна площа квартир будинку</t>
  </si>
  <si>
    <t>Площа прибудинкова територія</t>
  </si>
  <si>
    <t>К-сть двірників</t>
  </si>
  <si>
    <t>Заробітна плата</t>
  </si>
  <si>
    <t>Відрахування на соціальні заходи</t>
  </si>
  <si>
    <t>Накладні витрати</t>
  </si>
  <si>
    <t>Матеріальні витрати</t>
  </si>
  <si>
    <t>Витрати на прибирання прибудинкової території 1кв.м.</t>
  </si>
  <si>
    <t>Разом:</t>
  </si>
  <si>
    <t>Площа підвалів (першого поверху)</t>
  </si>
  <si>
    <t>Середньомісячний тариф на проведення дератизаційних робіт</t>
  </si>
  <si>
    <t>Вартість дератизаційних робіт</t>
  </si>
  <si>
    <t>Кількість квартир</t>
  </si>
  <si>
    <t>К-сть електриків</t>
  </si>
  <si>
    <t>ЛКП "Рясне - 402"</t>
  </si>
  <si>
    <t>ЛКП "Варшавська -407"</t>
  </si>
  <si>
    <t xml:space="preserve">К-ть столярів </t>
  </si>
  <si>
    <t>Витрати на підготовку житлових будинків до експлуатації в осінньо-зимовий період</t>
  </si>
  <si>
    <t>ЛКП "Збоїща-408"</t>
  </si>
  <si>
    <t xml:space="preserve">К-ть малярів </t>
  </si>
  <si>
    <t>Витрати на поточний ремонт (малярів, мулярів, штукатурів)</t>
  </si>
  <si>
    <t>Район</t>
  </si>
  <si>
    <t>К-сть електрогазозварювальників</t>
  </si>
  <si>
    <t>Витрати на електрогазозварювальні роботи</t>
  </si>
  <si>
    <t>ЛКП "Тополя 406"</t>
  </si>
  <si>
    <t>ЛКП "Варшавське 407"</t>
  </si>
  <si>
    <t xml:space="preserve">         Адреса</t>
  </si>
  <si>
    <t>К-ть водіїв</t>
  </si>
  <si>
    <t>Витрати на утримання виробничих майстерень</t>
  </si>
  <si>
    <t>Нормативна кількість димових каналів</t>
  </si>
  <si>
    <t>Фактична кількість димових каналів</t>
  </si>
  <si>
    <t>Нормативна кількість вентиляційних каналів</t>
  </si>
  <si>
    <t>Фактична кількість вентиляційних каналів</t>
  </si>
  <si>
    <t>Кількість чистильщиків димових каналів</t>
  </si>
  <si>
    <t>Кількість чистильщиків вентиляційних каналів</t>
  </si>
  <si>
    <t>Площа орендованих приміщень</t>
  </si>
  <si>
    <t>Площа викуплених приміщень</t>
  </si>
  <si>
    <t>Основна заробітна плата</t>
  </si>
  <si>
    <t xml:space="preserve">Накладні витрати </t>
  </si>
  <si>
    <t>Матеріали</t>
  </si>
  <si>
    <t>Витрати на обслуговування дим каналів</t>
  </si>
  <si>
    <t>гвода                хвода</t>
  </si>
  <si>
    <t>Під Голоском-410</t>
  </si>
  <si>
    <t>Північне-411</t>
  </si>
  <si>
    <t>Витрати на прибирання прибудинкової території  по ЛКП  Шевченківського р-ну</t>
  </si>
  <si>
    <t>рясне-402</t>
  </si>
  <si>
    <t>Вашавське-407</t>
  </si>
  <si>
    <t>Збоїща-408</t>
  </si>
  <si>
    <t>Балатон-409</t>
  </si>
  <si>
    <t>Всього по району</t>
  </si>
  <si>
    <t>Підголоском-410</t>
  </si>
  <si>
    <t>Витрати на підготовку житлових будинків до експлуатації в осінньо-зимовий період  по ЛКП  Щевченківського р-ну</t>
  </si>
  <si>
    <t>ВСЬОГО по району</t>
  </si>
  <si>
    <t>Витрати на обслуговування димовентиляційних каналів по ЛКП  Шевченківського р-ну</t>
  </si>
  <si>
    <t>північне-411</t>
  </si>
  <si>
    <t>Витрати на обслуговування внутрішньобудинкових систем ц/опалення та г/водопостачання   по  ЛКП   Шевченківського р-ну</t>
  </si>
  <si>
    <t>К-сть слюсарів-сантехніків</t>
  </si>
  <si>
    <t xml:space="preserve">Витрати на обслуговування внутрішньобудинкових систем ц/о та г/водопостачання </t>
  </si>
  <si>
    <t>ц.о.</t>
  </si>
  <si>
    <t>ПідГолоском-410</t>
  </si>
  <si>
    <t>Витрати на обслуговування внутрішньобудинкових систем водопостачання та водовідведення  по  ЛКП   Шевченківського р-ну</t>
  </si>
  <si>
    <t>ПідГолоском -410</t>
  </si>
  <si>
    <t>Витрати на підготовку житлових будинків до експлуатації в осінньо-зимовий період  по ЛКП  Шевченківського р-ну</t>
  </si>
  <si>
    <t xml:space="preserve">                   Витрати на покрівельні роботи по ЛКП Шевченківського р-ну</t>
  </si>
  <si>
    <t>Витрати на електрогазозварювальні роботи по ЛКП  Шевченківського р-ну</t>
  </si>
  <si>
    <t>Північне411</t>
  </si>
  <si>
    <t>9;5</t>
  </si>
  <si>
    <t>Тичини,17</t>
  </si>
  <si>
    <t>4^5</t>
  </si>
  <si>
    <t>5^6</t>
  </si>
  <si>
    <t>2^5</t>
  </si>
  <si>
    <t>Шевченка,392</t>
  </si>
  <si>
    <t>Шевченка,392а</t>
  </si>
  <si>
    <t>Витрати на освітлення МЗК, в т.ч. підвалів та підкачку води</t>
  </si>
  <si>
    <t>Витрати на освітлення МЗК,підвалів,підкачку води</t>
  </si>
  <si>
    <t>Витрати на дератизацію по ЛКП Шевченківського р-ну</t>
  </si>
  <si>
    <t>Янів-405</t>
  </si>
  <si>
    <t>Варшавське-407</t>
  </si>
  <si>
    <t>Разом по району</t>
  </si>
  <si>
    <t>ЛКП Тополя-406"</t>
  </si>
  <si>
    <t>Витрати на поточний ремонт (маляри, муляри, штукатури)  по ЛКП Шевченківського р-ну</t>
  </si>
  <si>
    <t>Разом по району:</t>
  </si>
  <si>
    <t>Розрахунок витрат на прибирання сходових кліток</t>
  </si>
  <si>
    <t>з розрахунку на 1 кв.м житлової площі</t>
  </si>
  <si>
    <t>№п/п</t>
  </si>
  <si>
    <t>Адреса</t>
  </si>
  <si>
    <t>кількість двірників</t>
  </si>
  <si>
    <t>заробітна плата</t>
  </si>
  <si>
    <t>відрахування на соціальні заходи</t>
  </si>
  <si>
    <t>накладні витрати</t>
  </si>
  <si>
    <t>матеріальні витрати</t>
  </si>
  <si>
    <t>витрати на прибирання сход.кліток на 1 кв.м</t>
  </si>
  <si>
    <t>РАЗОМ</t>
  </si>
  <si>
    <t>Рясне-402</t>
  </si>
  <si>
    <t>Шевченка 320</t>
  </si>
  <si>
    <t>Шевченка 322</t>
  </si>
  <si>
    <t>Шевченка 338</t>
  </si>
  <si>
    <t>Шевченка 340</t>
  </si>
  <si>
    <t>Шевченка 342</t>
  </si>
  <si>
    <t xml:space="preserve">Шевченка 344 </t>
  </si>
  <si>
    <t xml:space="preserve">Шевченка 344а </t>
  </si>
  <si>
    <t>Шевченка 348</t>
  </si>
  <si>
    <t>Шевченка 350</t>
  </si>
  <si>
    <t>Шевченка 350а</t>
  </si>
  <si>
    <t xml:space="preserve">Шевченка 352 </t>
  </si>
  <si>
    <t>Шевченка 354</t>
  </si>
  <si>
    <t>Шевченка 358</t>
  </si>
  <si>
    <t>Шевченка 358б</t>
  </si>
  <si>
    <t>Шевченка 360</t>
  </si>
  <si>
    <t>Шевченка 366</t>
  </si>
  <si>
    <t>Шевченка 366а</t>
  </si>
  <si>
    <t>Шевченка 366б</t>
  </si>
  <si>
    <t>Шевченка 368</t>
  </si>
  <si>
    <t>Шевченка 370</t>
  </si>
  <si>
    <t>Шевченка 374</t>
  </si>
  <si>
    <t>Шевченка 376</t>
  </si>
  <si>
    <t>Шевченка 376а</t>
  </si>
  <si>
    <t>Шевченка 384</t>
  </si>
  <si>
    <t>Шевченка 386</t>
  </si>
  <si>
    <t>Шевченка 394</t>
  </si>
  <si>
    <t>Шевченка 396</t>
  </si>
  <si>
    <t>Шевченка 398</t>
  </si>
  <si>
    <t>Шевченка 400</t>
  </si>
  <si>
    <t>Шевченка 406</t>
  </si>
  <si>
    <t>Шевченка 408</t>
  </si>
  <si>
    <t xml:space="preserve">Шевченка 412 </t>
  </si>
  <si>
    <t>Шевченка 240</t>
  </si>
  <si>
    <t>Шевченка 374а</t>
  </si>
  <si>
    <t>Шевченка 364</t>
  </si>
  <si>
    <t>Ожинова 1</t>
  </si>
  <si>
    <t>Порічкова 15</t>
  </si>
  <si>
    <t>Біберовича 9</t>
  </si>
  <si>
    <t>Біберовича 11</t>
  </si>
  <si>
    <t>Біберовича 17</t>
  </si>
  <si>
    <t>Біберовича 19</t>
  </si>
  <si>
    <t>Світла 6</t>
  </si>
  <si>
    <t>Диктова 2</t>
  </si>
  <si>
    <t>Брюховицька 33</t>
  </si>
  <si>
    <t>Чикаленка 31</t>
  </si>
  <si>
    <t>І.Величковського 4</t>
  </si>
  <si>
    <t>І.Величковського 6</t>
  </si>
  <si>
    <t>І.Величковського 8</t>
  </si>
  <si>
    <t>І.Величковського 10</t>
  </si>
  <si>
    <t>І.Величковського 14</t>
  </si>
  <si>
    <t>І.Величковського 16</t>
  </si>
  <si>
    <t>І.Величковського 22</t>
  </si>
  <si>
    <t>І.Величковського 30</t>
  </si>
  <si>
    <t>І.Величковського 32</t>
  </si>
  <si>
    <t>І.Величковського 40</t>
  </si>
  <si>
    <t>І.Величковського 42</t>
  </si>
  <si>
    <t>І.Величковського 44</t>
  </si>
  <si>
    <t>І.Величковського  50</t>
  </si>
  <si>
    <t>І.Величковського 54</t>
  </si>
  <si>
    <t>Всього ЛКП</t>
  </si>
  <si>
    <t>Я.Остряниці,1</t>
  </si>
  <si>
    <t>Я.Остряниці,3</t>
  </si>
  <si>
    <t>Я.Остряниці,4</t>
  </si>
  <si>
    <t>Я.Остряниці,6</t>
  </si>
  <si>
    <t>Я.Остряниці,8</t>
  </si>
  <si>
    <t>Я.Остряниці,10</t>
  </si>
  <si>
    <t>Я.Остряниці,12</t>
  </si>
  <si>
    <t>Я.Остряниці,14</t>
  </si>
  <si>
    <t>Я.Остряниці,16</t>
  </si>
  <si>
    <t>Я.Остряниці,20</t>
  </si>
  <si>
    <t>Я.Остряниці,22</t>
  </si>
  <si>
    <t>Я.Остряниці,24</t>
  </si>
  <si>
    <t>І.Миколайчука 11</t>
  </si>
  <si>
    <t>Я.Остряниці,26</t>
  </si>
  <si>
    <t>Огіркова,2</t>
  </si>
  <si>
    <t>Огіркова,4</t>
  </si>
  <si>
    <t>Огіркова,9</t>
  </si>
  <si>
    <t>Огіркова,9а</t>
  </si>
  <si>
    <t>Огіркова,11</t>
  </si>
  <si>
    <t>Огіркова,13</t>
  </si>
  <si>
    <t>Огіркова,15</t>
  </si>
  <si>
    <t>Долинського,2</t>
  </si>
  <si>
    <t>Долинського,2а</t>
  </si>
  <si>
    <t>Долинського,4</t>
  </si>
  <si>
    <t>Долинського,6</t>
  </si>
  <si>
    <t>Долинського,8</t>
  </si>
  <si>
    <t>Б.Хмельницького,42</t>
  </si>
  <si>
    <t>Б.Хмельницького,44</t>
  </si>
  <si>
    <t>Б.Хмельницького,46</t>
  </si>
  <si>
    <t>Б.Хмельницького,48</t>
  </si>
  <si>
    <t>Б.Хмельницького,56</t>
  </si>
  <si>
    <t>Б.Хмельницького,60</t>
  </si>
  <si>
    <t>Б.Хмельницького,62</t>
  </si>
  <si>
    <t>Б.Хмельницького,64</t>
  </si>
  <si>
    <t>Б.Хмельницького,66</t>
  </si>
  <si>
    <t>Б.Хмельницького,58</t>
  </si>
  <si>
    <t>Б.Хмельницького,72</t>
  </si>
  <si>
    <t>Б.Хмельницького,74</t>
  </si>
  <si>
    <t>Б.Хмельницького,82</t>
  </si>
  <si>
    <t>Б.Хмельницького,96</t>
  </si>
  <si>
    <t>Б.Хмельницького,100</t>
  </si>
  <si>
    <t>Б.Хмельницького,73</t>
  </si>
  <si>
    <t>Б.Хмельницького,83</t>
  </si>
  <si>
    <t>Б.Хмельницького,85</t>
  </si>
  <si>
    <t>Б.Хмельницького,87</t>
  </si>
  <si>
    <t>Б.Хмельницького,95</t>
  </si>
  <si>
    <t>Б.Хмельницького,97</t>
  </si>
  <si>
    <t>Б.Хмельницького,105</t>
  </si>
  <si>
    <t>Б.Хмельницького,113</t>
  </si>
  <si>
    <t>Б.Хмельницького,115</t>
  </si>
  <si>
    <t>Б.Хмельницького,117</t>
  </si>
  <si>
    <t>Б.Хмельницького,123</t>
  </si>
  <si>
    <t>Б.Хмельницького,125</t>
  </si>
  <si>
    <t>Б.Хмельницького,127</t>
  </si>
  <si>
    <t>Б.Хмельницького,129</t>
  </si>
  <si>
    <t>Б.Хмельницького,133</t>
  </si>
  <si>
    <t>Б.Хмельницького,135</t>
  </si>
  <si>
    <t>Б.Хмельницького,137</t>
  </si>
  <si>
    <t>Б.Хмельницького,139</t>
  </si>
  <si>
    <t>Б.Хмельницького,145</t>
  </si>
  <si>
    <t>Б.Хмельницького,149</t>
  </si>
  <si>
    <t>Б.Хмельницького,151</t>
  </si>
  <si>
    <t>Б.Хмельницького,153</t>
  </si>
  <si>
    <t>Б.Хмельницького,159</t>
  </si>
  <si>
    <t>Б.Хмельницького,161</t>
  </si>
  <si>
    <t>Б.Хмельницького,163</t>
  </si>
  <si>
    <t>Б.Хмельницького,165</t>
  </si>
  <si>
    <t>Б.Хмельницького,167</t>
  </si>
  <si>
    <t>Б.Хмельницького,173</t>
  </si>
  <si>
    <t>Б.Хмельницького,175</t>
  </si>
  <si>
    <t>Б.Хмельницького,177</t>
  </si>
  <si>
    <t>Б.Хмельницького,179</t>
  </si>
  <si>
    <t>Б.Хмельницького,187</t>
  </si>
  <si>
    <t>Б.Хмельницького,187а</t>
  </si>
  <si>
    <t>Б.Хмельницького,189</t>
  </si>
  <si>
    <t>Б.Хмельницького,191</t>
  </si>
  <si>
    <t>Б.Хмельницького,195</t>
  </si>
  <si>
    <t>Б.Хмельницького,199</t>
  </si>
  <si>
    <t>Б.Хмельницького,201</t>
  </si>
  <si>
    <t>Б.Хмельницького,203</t>
  </si>
  <si>
    <t>Б.Хмельницького,203а</t>
  </si>
  <si>
    <t>Б.Хмельницького,215</t>
  </si>
  <si>
    <t>Жовківська,1</t>
  </si>
  <si>
    <t>Жовківська,1а</t>
  </si>
  <si>
    <t>Жовківська,3</t>
  </si>
  <si>
    <t>Жовківська,5</t>
  </si>
  <si>
    <t>Жовківська,7</t>
  </si>
  <si>
    <t>Жовківська,9</t>
  </si>
  <si>
    <t>Жовківська,9а</t>
  </si>
  <si>
    <t>Жовківська,13</t>
  </si>
  <si>
    <t>Жовківська,17</t>
  </si>
  <si>
    <t>Жовківська,17а</t>
  </si>
  <si>
    <t>Жовківська,15</t>
  </si>
  <si>
    <t>Жовківська,14</t>
  </si>
  <si>
    <t>Жовківська,16</t>
  </si>
  <si>
    <t>Жовківська,20</t>
  </si>
  <si>
    <t>Жовківська,24</t>
  </si>
  <si>
    <t>Жовківська,24а</t>
  </si>
  <si>
    <t>Жовківська,24б</t>
  </si>
  <si>
    <t>Жовківська,26</t>
  </si>
  <si>
    <t>Жовківська,32б</t>
  </si>
  <si>
    <t>Жовківська,35</t>
  </si>
  <si>
    <t>Жовківська,47а</t>
  </si>
  <si>
    <t>Жовківська,49а</t>
  </si>
  <si>
    <t>Жовківська,57</t>
  </si>
  <si>
    <t>Жовківська,61</t>
  </si>
  <si>
    <t>Замарстинівська,36</t>
  </si>
  <si>
    <t>Замарстинівська,38</t>
  </si>
  <si>
    <t>Гайдамацька,1</t>
  </si>
  <si>
    <t>Гайдамацька,3</t>
  </si>
  <si>
    <t>Гайдамацька,5</t>
  </si>
  <si>
    <t>Гайдамацька,7</t>
  </si>
  <si>
    <t>Шкільна,6</t>
  </si>
  <si>
    <t>І.Чучмана,2</t>
  </si>
  <si>
    <t>Донецька,1</t>
  </si>
  <si>
    <t>Донецька,4</t>
  </si>
  <si>
    <t>Донецька,6</t>
  </si>
  <si>
    <t>Донецька,9</t>
  </si>
  <si>
    <t>Донецька,10</t>
  </si>
  <si>
    <t>Донецька,12</t>
  </si>
  <si>
    <t>Донецька,17</t>
  </si>
  <si>
    <t>Донецька,21</t>
  </si>
  <si>
    <t>Донецька,26</t>
  </si>
  <si>
    <t>Донецька,40</t>
  </si>
  <si>
    <t>Донецька,46</t>
  </si>
  <si>
    <t>Волинська,2</t>
  </si>
  <si>
    <t>Волинська,3</t>
  </si>
  <si>
    <t>Волинська,5</t>
  </si>
  <si>
    <t>Волинська,7</t>
  </si>
  <si>
    <t>Волинська,12</t>
  </si>
  <si>
    <t>Волинська,14</t>
  </si>
  <si>
    <t>Волинська,21</t>
  </si>
  <si>
    <t>Волинська,23</t>
  </si>
  <si>
    <t>Волинська,27</t>
  </si>
  <si>
    <t>Волинська,29</t>
  </si>
  <si>
    <t>Волинська,31</t>
  </si>
  <si>
    <t>Стрімка,2</t>
  </si>
  <si>
    <t>Стрімка,2а</t>
  </si>
  <si>
    <t>Стрімка,2ц</t>
  </si>
  <si>
    <t>Стрімка,3</t>
  </si>
  <si>
    <t>Купчинського,3</t>
  </si>
  <si>
    <t>Стрімка,4</t>
  </si>
  <si>
    <t>Стрімка,6</t>
  </si>
  <si>
    <t>Стрімка,7</t>
  </si>
  <si>
    <t>Караїмська,3</t>
  </si>
  <si>
    <t>Караїмська,5</t>
  </si>
  <si>
    <t>Караїмська,7</t>
  </si>
  <si>
    <t>Караїмська,9</t>
  </si>
  <si>
    <t>Караїмська,11а</t>
  </si>
  <si>
    <t>Караїмська,12</t>
  </si>
  <si>
    <t>К.Скидана,4</t>
  </si>
  <si>
    <t>К.Скидана,6</t>
  </si>
  <si>
    <t>Підзамче,3</t>
  </si>
  <si>
    <t>Підзамче,4</t>
  </si>
  <si>
    <t>Підзамче,5</t>
  </si>
  <si>
    <t>Підзамче,6</t>
  </si>
  <si>
    <t>Підзамче,7</t>
  </si>
  <si>
    <t>Підзамче,8</t>
  </si>
  <si>
    <t>Підзамче,9</t>
  </si>
  <si>
    <t>Підзамче,11</t>
  </si>
  <si>
    <t>Підзамче,13</t>
  </si>
  <si>
    <t>Підзамче,15</t>
  </si>
  <si>
    <t>Промислова,16</t>
  </si>
  <si>
    <t>Промислова,47</t>
  </si>
  <si>
    <t>Промислова,31</t>
  </si>
  <si>
    <t>Промислова,33</t>
  </si>
  <si>
    <t>Липинського,48</t>
  </si>
  <si>
    <t>Липинського,58</t>
  </si>
  <si>
    <t>Нафтова,3</t>
  </si>
  <si>
    <t>Баронча 5</t>
  </si>
  <si>
    <t>Баронча 6</t>
  </si>
  <si>
    <t>Біляшівського 1</t>
  </si>
  <si>
    <t>Весняна 13</t>
  </si>
  <si>
    <t>Весняна 15</t>
  </si>
  <si>
    <t>Гайдамацька 2</t>
  </si>
  <si>
    <t>Гайдамацька 4</t>
  </si>
  <si>
    <t>Гайдамацька 6</t>
  </si>
  <si>
    <t>Гайдамацька 8</t>
  </si>
  <si>
    <t>Гайдамацька 10</t>
  </si>
  <si>
    <t>Гайдамацька 12</t>
  </si>
  <si>
    <t>Гайдамацька 14</t>
  </si>
  <si>
    <t>Гайдамацька 16</t>
  </si>
  <si>
    <t>Гайдамацька 18</t>
  </si>
  <si>
    <t>Городницька 1</t>
  </si>
  <si>
    <t>Городницька 3</t>
  </si>
  <si>
    <t>Городницька 4</t>
  </si>
  <si>
    <t>Городницька 5</t>
  </si>
  <si>
    <t>Городницька 6</t>
  </si>
  <si>
    <t>Городницька 6а</t>
  </si>
  <si>
    <t>Городницька 7</t>
  </si>
  <si>
    <t>Городницька 14</t>
  </si>
  <si>
    <t>Городницька 14а</t>
  </si>
  <si>
    <t>Городницька 19</t>
  </si>
  <si>
    <t>Городницька 27</t>
  </si>
  <si>
    <t>Городницька 44</t>
  </si>
  <si>
    <t>Городницька 44а</t>
  </si>
  <si>
    <t>Городницька 48</t>
  </si>
  <si>
    <t>Дашкевича 31</t>
  </si>
  <si>
    <t>Дашкевича 33</t>
  </si>
  <si>
    <t>Дашкевича 39</t>
  </si>
  <si>
    <t>Квітова 1</t>
  </si>
  <si>
    <t>Квітова 2</t>
  </si>
  <si>
    <t>Квітова 3</t>
  </si>
  <si>
    <t>Квітова 10</t>
  </si>
  <si>
    <t>С.Ковалевської 3</t>
  </si>
  <si>
    <t>С.Ковалевської 5</t>
  </si>
  <si>
    <t>С.Ковалевської 7</t>
  </si>
  <si>
    <t>С.Ковалевської 9</t>
  </si>
  <si>
    <t>Колодійська 11</t>
  </si>
  <si>
    <t>Колодійська 13</t>
  </si>
  <si>
    <t>Колодійська 16</t>
  </si>
  <si>
    <t>Корінна 3</t>
  </si>
  <si>
    <t>Корінна 21</t>
  </si>
  <si>
    <t>Крута 23</t>
  </si>
  <si>
    <t>Мельничука 16</t>
  </si>
  <si>
    <t>Мельничука 17</t>
  </si>
  <si>
    <t>Перекопська 8</t>
  </si>
  <si>
    <t>Перекопська 15</t>
  </si>
  <si>
    <t>ЛКП "Рясне-403"</t>
  </si>
  <si>
    <t>Перекопська 16</t>
  </si>
  <si>
    <t>Половинна 5</t>
  </si>
  <si>
    <t>Замарстинівська 50</t>
  </si>
  <si>
    <t>Замарстинівська 58</t>
  </si>
  <si>
    <t>Замарстинівська 64</t>
  </si>
  <si>
    <t>Замарстинівська 84</t>
  </si>
  <si>
    <t>Замарстинівська 52</t>
  </si>
  <si>
    <t>Замарстинівська 70</t>
  </si>
  <si>
    <t>Замарстинівська 98</t>
  </si>
  <si>
    <t>Замарстинівська 72</t>
  </si>
  <si>
    <t>Замарстинівська 86</t>
  </si>
  <si>
    <t>Замарстинівська 100</t>
  </si>
  <si>
    <t>Замарстинівська 74</t>
  </si>
  <si>
    <t>Замарстинівська 54</t>
  </si>
  <si>
    <t>Замарстинівська 68</t>
  </si>
  <si>
    <t>Замарстинівська 82</t>
  </si>
  <si>
    <t>Замарстинівська 108</t>
  </si>
  <si>
    <t>Липинського 22</t>
  </si>
  <si>
    <t>Східна 2</t>
  </si>
  <si>
    <t>Східна 5</t>
  </si>
  <si>
    <t>Східна 5а</t>
  </si>
  <si>
    <t>Східна 5б</t>
  </si>
  <si>
    <t>Східна 7</t>
  </si>
  <si>
    <t>Східна 25</t>
  </si>
  <si>
    <t>Східна 42</t>
  </si>
  <si>
    <t>Східна 44</t>
  </si>
  <si>
    <t>Східна 46</t>
  </si>
  <si>
    <t xml:space="preserve">Заводська 3 </t>
  </si>
  <si>
    <t>Заводська 5</t>
  </si>
  <si>
    <t>Заводська 6</t>
  </si>
  <si>
    <t xml:space="preserve">Заводська 9 </t>
  </si>
  <si>
    <t>Заводська 11</t>
  </si>
  <si>
    <t xml:space="preserve">Заводська 12 </t>
  </si>
  <si>
    <t xml:space="preserve">Заводська 13 </t>
  </si>
  <si>
    <t>Заводська 14</t>
  </si>
  <si>
    <t xml:space="preserve">Заводська 15 </t>
  </si>
  <si>
    <t xml:space="preserve">Заводська 16 </t>
  </si>
  <si>
    <t xml:space="preserve">Заводська 17 </t>
  </si>
  <si>
    <t>Заводська 22</t>
  </si>
  <si>
    <t xml:space="preserve">Заводська 24 </t>
  </si>
  <si>
    <t>b</t>
  </si>
  <si>
    <t xml:space="preserve">Заводська 26 </t>
  </si>
  <si>
    <t xml:space="preserve">Заводська 32 </t>
  </si>
  <si>
    <t xml:space="preserve">Заводська 34 </t>
  </si>
  <si>
    <t xml:space="preserve">Заводська 36 </t>
  </si>
  <si>
    <t>Заводська 38</t>
  </si>
  <si>
    <t xml:space="preserve">Заводська 39 </t>
  </si>
  <si>
    <t>Заводська 40</t>
  </si>
  <si>
    <t>Заводська 41</t>
  </si>
  <si>
    <t xml:space="preserve">Заводська 43 </t>
  </si>
  <si>
    <t xml:space="preserve">Заводська 45 </t>
  </si>
  <si>
    <t>Заводська 19</t>
  </si>
  <si>
    <t>Сінна 11</t>
  </si>
  <si>
    <t>Сінна 12</t>
  </si>
  <si>
    <t>Сінна 30</t>
  </si>
  <si>
    <t>Тучапського 4</t>
  </si>
  <si>
    <t>Б.Тена 3</t>
  </si>
  <si>
    <t>Б.Тена 5</t>
  </si>
  <si>
    <t>Б.Тена 9</t>
  </si>
  <si>
    <t>Б.Тена 17</t>
  </si>
  <si>
    <t>Б.Тена,20</t>
  </si>
  <si>
    <t>Б.Тена 21</t>
  </si>
  <si>
    <t>Б.Тена 25</t>
  </si>
  <si>
    <t>Ткацька 4</t>
  </si>
  <si>
    <t>Ткацька 5</t>
  </si>
  <si>
    <t>Ткацька 6</t>
  </si>
  <si>
    <t>Ткацька 8</t>
  </si>
  <si>
    <t>Ткацька 17</t>
  </si>
  <si>
    <t>Ткацька 23</t>
  </si>
  <si>
    <t>Я.Купала 5</t>
  </si>
  <si>
    <t>Я.Купала 7</t>
  </si>
  <si>
    <t>Я.Купала 8</t>
  </si>
  <si>
    <t>Я.Купала 9</t>
  </si>
  <si>
    <t>Я.Купала 20</t>
  </si>
  <si>
    <t>Я.Купала 21</t>
  </si>
  <si>
    <t>Я.Купала 26</t>
  </si>
  <si>
    <t>Я.Купала 28</t>
  </si>
  <si>
    <t>Я.Купала 29</t>
  </si>
  <si>
    <t>Я.Купала 33</t>
  </si>
  <si>
    <t>Я.Купала 40</t>
  </si>
  <si>
    <t>Лобачевського 3</t>
  </si>
  <si>
    <t>Лобачевського 4</t>
  </si>
  <si>
    <t>Лобачевського 5</t>
  </si>
  <si>
    <t>Лобачевського 6</t>
  </si>
  <si>
    <t>Лобачевського 7</t>
  </si>
  <si>
    <t>Лобачевського 8</t>
  </si>
  <si>
    <t>Лобачевського 8а</t>
  </si>
  <si>
    <t>Лобачевського 8б</t>
  </si>
  <si>
    <t>Лобачевського 9</t>
  </si>
  <si>
    <t>Лобачевського 10</t>
  </si>
  <si>
    <t>Лобачевського 11</t>
  </si>
  <si>
    <t>Лобачевського 12</t>
  </si>
  <si>
    <t>Лобачевського 13</t>
  </si>
  <si>
    <t>Лобачевського 14</t>
  </si>
  <si>
    <t>Лобачевського 15</t>
  </si>
  <si>
    <t>Лобачевського 16</t>
  </si>
  <si>
    <t>Лобачевського 17</t>
  </si>
  <si>
    <t>Лобачевського 18</t>
  </si>
  <si>
    <t>Лобачевського 19</t>
  </si>
  <si>
    <t>Лобачевського 20</t>
  </si>
  <si>
    <t>Лобачевського 21</t>
  </si>
  <si>
    <t>Лобачевського 22</t>
  </si>
  <si>
    <t>Лобачевського 23</t>
  </si>
  <si>
    <t>Лобачевського 25</t>
  </si>
  <si>
    <t>Узбецька 11</t>
  </si>
  <si>
    <t>Узбецька 11 а</t>
  </si>
  <si>
    <t>Східна 43</t>
  </si>
  <si>
    <t>Замарстинівська 11а</t>
  </si>
  <si>
    <t>Замарстинівська 11</t>
  </si>
  <si>
    <t>Замарстинівська 15</t>
  </si>
  <si>
    <t>Замарстинівська 17</t>
  </si>
  <si>
    <t>Замарстинівська 19</t>
  </si>
  <si>
    <t>Замарстинівська 21</t>
  </si>
  <si>
    <t>Замарстинівська 23</t>
  </si>
  <si>
    <t>Замарстинівська 27</t>
  </si>
  <si>
    <t>Замарстинівська 33</t>
  </si>
  <si>
    <t>Замарстинівська 47</t>
  </si>
  <si>
    <t>Замарстинівська 51</t>
  </si>
  <si>
    <t>Лемківська 1</t>
  </si>
  <si>
    <t>Лемківська 1а</t>
  </si>
  <si>
    <t>Лемківська 2</t>
  </si>
  <si>
    <t>Лемківська 4</t>
  </si>
  <si>
    <t>Лемківська 5</t>
  </si>
  <si>
    <t>Лемківська 6</t>
  </si>
  <si>
    <t>Лемківська 8</t>
  </si>
  <si>
    <t>Лемківська 10</t>
  </si>
  <si>
    <t>Лемківська 12</t>
  </si>
  <si>
    <t>Лемківська 14</t>
  </si>
  <si>
    <t>Лемківська 16</t>
  </si>
  <si>
    <t>Долинського 10</t>
  </si>
  <si>
    <t>Долинського 12</t>
  </si>
  <si>
    <t>Тесленка 3</t>
  </si>
  <si>
    <t>Тесленка 7</t>
  </si>
  <si>
    <t>Тесленка 9</t>
  </si>
  <si>
    <t>Тесленка 11</t>
  </si>
  <si>
    <t>С.Кушевича 10</t>
  </si>
  <si>
    <t>С.Кушевича 12</t>
  </si>
  <si>
    <t>Пр.чорновола 43</t>
  </si>
  <si>
    <t>Пр.чорновола 55</t>
  </si>
  <si>
    <t>Пр.чорновола 47</t>
  </si>
  <si>
    <t>Т. Шевченка, 320</t>
  </si>
  <si>
    <t>Т. Шевченка, 322</t>
  </si>
  <si>
    <t>Т. Шевченка, 338</t>
  </si>
  <si>
    <t>Т. Шевченка, 340</t>
  </si>
  <si>
    <t>Т. Шевченка, 342</t>
  </si>
  <si>
    <t xml:space="preserve">Т. Шевченка, 344 </t>
  </si>
  <si>
    <t>Т. Шевченка, 348</t>
  </si>
  <si>
    <t>Т. Шевченка, 350</t>
  </si>
  <si>
    <t xml:space="preserve">Т. Шевченка, 352 </t>
  </si>
  <si>
    <t>Т. Шевченка, 354</t>
  </si>
  <si>
    <t>Т. Шевченка, 358</t>
  </si>
  <si>
    <t>Т. Шевченка, 360</t>
  </si>
  <si>
    <t>Т. Шевченка, 366</t>
  </si>
  <si>
    <t>Т. Шевченка, 368</t>
  </si>
  <si>
    <t>Т. Шевченка, 370</t>
  </si>
  <si>
    <t>Т. Шевченка, 374</t>
  </si>
  <si>
    <t>Т. Шевченка, 376</t>
  </si>
  <si>
    <t>Т. Шевченка, 394</t>
  </si>
  <si>
    <t>Т. Шевченка, 386</t>
  </si>
  <si>
    <t>Т. Шевченка, 396</t>
  </si>
  <si>
    <t>Т. Шевченка, 398</t>
  </si>
  <si>
    <t>Т. Шевченка, 400</t>
  </si>
  <si>
    <t>Т. Шевченка, 406</t>
  </si>
  <si>
    <t>Т. Шевченка, 408</t>
  </si>
  <si>
    <t xml:space="preserve">Т. Шевченка, 412 </t>
  </si>
  <si>
    <t>Т. Шевченка, 240</t>
  </si>
  <si>
    <t>Т. Шевченка, 364</t>
  </si>
  <si>
    <t>І. Біберовича, 9</t>
  </si>
  <si>
    <t>І. Біберовича, 11</t>
  </si>
  <si>
    <t>І. Біберовича, 17</t>
  </si>
  <si>
    <t>І. Біберовича, 19</t>
  </si>
  <si>
    <t>Є. Чикаленка, 31</t>
  </si>
  <si>
    <t>Т. Шевченка, 392</t>
  </si>
  <si>
    <t>Т. Шевченка, 334</t>
  </si>
  <si>
    <t>І. Біберовича, 13</t>
  </si>
  <si>
    <t>І. Біберовича, 15</t>
  </si>
  <si>
    <t>Т. Шевченка, 262</t>
  </si>
  <si>
    <t>Т .Шевченка, 318</t>
  </si>
  <si>
    <t>Т. Шевченка, 362</t>
  </si>
  <si>
    <t>Т. Шевченка, 402</t>
  </si>
  <si>
    <t>Т. Шевченка, 404</t>
  </si>
  <si>
    <t>Т. Шевченка, 414</t>
  </si>
  <si>
    <t>Т .Шевченка, 416</t>
  </si>
  <si>
    <t>Т. Шевченка, 372</t>
  </si>
  <si>
    <t>І. Величковського, 4</t>
  </si>
  <si>
    <t>І. Величковського, 6</t>
  </si>
  <si>
    <t>І. Величковського, 10</t>
  </si>
  <si>
    <t>І. Величковського, 14</t>
  </si>
  <si>
    <t>І. Величковського, 16</t>
  </si>
  <si>
    <t>І. Величковського, 22</t>
  </si>
  <si>
    <t>І. Величковського, 30</t>
  </si>
  <si>
    <t>І. Величковського, 32</t>
  </si>
  <si>
    <t>І. Величковського, 40</t>
  </si>
  <si>
    <t>І .Величковського, 42</t>
  </si>
  <si>
    <t>І. Величковського, 44</t>
  </si>
  <si>
    <t>І. Величковського, 50</t>
  </si>
  <si>
    <t>І. Величковського, 56</t>
  </si>
  <si>
    <t>І. Величковського, 38</t>
  </si>
  <si>
    <t>Т. Шевченка, 14</t>
  </si>
  <si>
    <t>Т. Шевченка,  16</t>
  </si>
  <si>
    <t>Т. Шевченка, 22</t>
  </si>
  <si>
    <t>Т. Шевченка, 24</t>
  </si>
  <si>
    <t>Т. Шевченка, 26</t>
  </si>
  <si>
    <t>Т. Шевченка, 30</t>
  </si>
  <si>
    <t>Т. Шевченка, 32</t>
  </si>
  <si>
    <t>Т. Шевченка, 36</t>
  </si>
  <si>
    <t>Т. Шевченка, 46</t>
  </si>
  <si>
    <t>Т. Шевченка, 48</t>
  </si>
  <si>
    <t>Т. Шевченка, 50</t>
  </si>
  <si>
    <t>Т. Шевченка, 52</t>
  </si>
  <si>
    <t>Т. Шевченка, 56</t>
  </si>
  <si>
    <t>Т. Шевченка, 54</t>
  </si>
  <si>
    <t>Т. Шевченка, 58</t>
  </si>
  <si>
    <t>Т. Шевченка, 68</t>
  </si>
  <si>
    <t>Т. Шевченка, 70</t>
  </si>
  <si>
    <t>Т. Шевченка, 74</t>
  </si>
  <si>
    <t>Т. Шевченка, 82</t>
  </si>
  <si>
    <t>Т. Шевченка, 88</t>
  </si>
  <si>
    <t>Т. Шевченка, 92</t>
  </si>
  <si>
    <t>Т. Шевченка, 96</t>
  </si>
  <si>
    <t>Т. Шевченка, 102</t>
  </si>
  <si>
    <t>Т. Шевченка, 104</t>
  </si>
  <si>
    <t>Т. Шевченка, 106</t>
  </si>
  <si>
    <t>Т. Шевченка, 108</t>
  </si>
  <si>
    <t>Т. Шевченка, 134</t>
  </si>
  <si>
    <t xml:space="preserve">Т. Шевченка, 136 </t>
  </si>
  <si>
    <t>Т. Шевченка, 138</t>
  </si>
  <si>
    <t>Т. Шевченка, 140</t>
  </si>
  <si>
    <t>Т. Шевченка, 144</t>
  </si>
  <si>
    <t>Т. Шевченка, 148</t>
  </si>
  <si>
    <t>Т. Шевченка, 150</t>
  </si>
  <si>
    <t>Т. Шевченка, 152</t>
  </si>
  <si>
    <t>Т. Шевченка, 154</t>
  </si>
  <si>
    <t>Я. Рапопорта, 27</t>
  </si>
  <si>
    <t>Д. Гуні, 26</t>
  </si>
  <si>
    <t>Д. Гуні, 28</t>
  </si>
  <si>
    <t>Я. Пстрака, 4</t>
  </si>
  <si>
    <t>М. Яцкова, 7</t>
  </si>
  <si>
    <t>М. Яцкова, 9</t>
  </si>
  <si>
    <t>М. Яцкова, 11</t>
  </si>
  <si>
    <t>М. Яцкова, 18</t>
  </si>
  <si>
    <t>М. Яцкова, 20</t>
  </si>
  <si>
    <t>М. Яцкова, 23</t>
  </si>
  <si>
    <t>М. Яцкова, 25</t>
  </si>
  <si>
    <t>О. Турянського, 3</t>
  </si>
  <si>
    <t>О. Турянського, 10</t>
  </si>
  <si>
    <t>О. Турянського, 15</t>
  </si>
  <si>
    <t>О. Турянського, 17</t>
  </si>
  <si>
    <t>О. Турянського, 18</t>
  </si>
  <si>
    <t>О. Турянського, 21</t>
  </si>
  <si>
    <t>О. Турянського, 26</t>
  </si>
  <si>
    <t>О. Турянського, 30</t>
  </si>
  <si>
    <t>М. Сосенка, 2</t>
  </si>
  <si>
    <t>М. Сосенка, 28</t>
  </si>
  <si>
    <t>В. Єрошенка, 2</t>
  </si>
  <si>
    <t>В. Єрошенка, 4</t>
  </si>
  <si>
    <t>В. Єрошенка, 5</t>
  </si>
  <si>
    <t>В. Єрошенка, 6</t>
  </si>
  <si>
    <t>В. Єрошенка, 7</t>
  </si>
  <si>
    <t>В. Єрошенка, 9</t>
  </si>
  <si>
    <t>В. Єрошенка, 10</t>
  </si>
  <si>
    <t>Академіка Р. Кучера ,4</t>
  </si>
  <si>
    <t>Академіка Р. Кучера, 6</t>
  </si>
  <si>
    <t>Академіка Р. Кучера, 8</t>
  </si>
  <si>
    <t>Академіка Р. Кучера, 10</t>
  </si>
  <si>
    <t>Академіка Р. Кучера, 12</t>
  </si>
  <si>
    <t>Академіка Р. Кучера, 13</t>
  </si>
  <si>
    <t>Академіка Р. Кучера, 15</t>
  </si>
  <si>
    <t>Академіка Р. Кучера, 16</t>
  </si>
  <si>
    <t>Академіка Р. Кучера, 17</t>
  </si>
  <si>
    <t>Академіка Р. Кучера, 18</t>
  </si>
  <si>
    <t>Академіка Р. Кучера, 19</t>
  </si>
  <si>
    <t>Академіка Р. Кучера, 20</t>
  </si>
  <si>
    <t>Академіка Р. Кучера, 22</t>
  </si>
  <si>
    <t>Академіка Р. Кучера, 24</t>
  </si>
  <si>
    <t>Академіка Р. Кучера, 26</t>
  </si>
  <si>
    <t>Гетьмана І. Мазепи, 27</t>
  </si>
  <si>
    <t>І.Миколайчука, 2</t>
  </si>
  <si>
    <t>І.Миколайчука, 4</t>
  </si>
  <si>
    <t>І.Миколайчука, 6</t>
  </si>
  <si>
    <t>І.Миколайчука, 8</t>
  </si>
  <si>
    <t>І.Миколайчука, 10</t>
  </si>
  <si>
    <t>І.Миколайчука, 12</t>
  </si>
  <si>
    <t>І.Миколайчука, 14</t>
  </si>
  <si>
    <t>І.Миколайчука, 16</t>
  </si>
  <si>
    <t>К.Студинського, 4</t>
  </si>
  <si>
    <t>К.Студинського, 6</t>
  </si>
  <si>
    <t>К.Студинського,12</t>
  </si>
  <si>
    <t>Генерала О. Грекова, 2</t>
  </si>
  <si>
    <t>Генерала О. Грекова, 4</t>
  </si>
  <si>
    <t>Генерала О. Грекова, 6</t>
  </si>
  <si>
    <t>Генерала О. Грекова, 8</t>
  </si>
  <si>
    <t>М. Леонтовича, 1</t>
  </si>
  <si>
    <t>М. Леонтовича, 3</t>
  </si>
  <si>
    <t>М. Леонтовича, 5</t>
  </si>
  <si>
    <t>М. Леонтовича, 6</t>
  </si>
  <si>
    <t>М. Леонтовича, 7</t>
  </si>
  <si>
    <t>М. Леонтовича, 8</t>
  </si>
  <si>
    <t>М. Леонтовича, 9</t>
  </si>
  <si>
    <t>М. Леонтовича, 13</t>
  </si>
  <si>
    <t>М. Леонтовича, 15</t>
  </si>
  <si>
    <t>М. Леонтовича, 17</t>
  </si>
  <si>
    <t>М. Леонтовича, 19</t>
  </si>
  <si>
    <t>Я. Раппопорта, 5</t>
  </si>
  <si>
    <t>Я. Раппопорта, 7</t>
  </si>
  <si>
    <t>Я. Раппопорта, 9</t>
  </si>
  <si>
    <t>Я. Раппопорта, 11</t>
  </si>
  <si>
    <t>Я. Раппопорта, 13</t>
  </si>
  <si>
    <t>Я. Раппопорта, 15</t>
  </si>
  <si>
    <t>Я. Раппопорта, 17</t>
  </si>
  <si>
    <t>Я. Раппопорта, 19</t>
  </si>
  <si>
    <t>Я. Раппопорта, 21</t>
  </si>
  <si>
    <t>Т. Шевченка, 4</t>
  </si>
  <si>
    <t>Т. Шевченка, 8</t>
  </si>
  <si>
    <t>Т. Шевченка, 12</t>
  </si>
  <si>
    <t>Ш. Шолом-Алейхема, 5</t>
  </si>
  <si>
    <t>Ш. Шолом-Алейхема, 7</t>
  </si>
  <si>
    <t>Ш. Шолом-Алейхема, 9</t>
  </si>
  <si>
    <t>Ш. Шолом-Алейхема, 13</t>
  </si>
  <si>
    <t>Ш. Шолом-Алейхема, 15</t>
  </si>
  <si>
    <t>Ш. Шолом-Алейхема, 17</t>
  </si>
  <si>
    <t>Гетьмана І. Мазепи, 14</t>
  </si>
  <si>
    <t>Гетьмана І. Мазепи, 15</t>
  </si>
  <si>
    <t>Гетьмана І. Мазепи, 22</t>
  </si>
  <si>
    <t>Гетьмана І. Мазепи, 23</t>
  </si>
  <si>
    <t>Гетьмана І. Мазепи, 24</t>
  </si>
  <si>
    <t>Гетьмана І. Мазепи, 26</t>
  </si>
  <si>
    <t>Гетьмана І. Мазепи, 18</t>
  </si>
  <si>
    <t>Гетьмана І. Мазепи, 21</t>
  </si>
  <si>
    <t xml:space="preserve">М. Хвильового, 17 </t>
  </si>
  <si>
    <t>М. Хвильового, 19</t>
  </si>
  <si>
    <t>М. Хвильового, 25</t>
  </si>
  <si>
    <t>М. Хвильового, 31</t>
  </si>
  <si>
    <t>М. Хвильового, 33</t>
  </si>
  <si>
    <t>М. Хвильового, 37</t>
  </si>
  <si>
    <t>М. Хвильового, 29</t>
  </si>
  <si>
    <t>П. Тичини,  18</t>
  </si>
  <si>
    <t>І. Миколайчука,  1</t>
  </si>
  <si>
    <t>І. Миколайчука, 3</t>
  </si>
  <si>
    <t>І. Миколайчука, 5</t>
  </si>
  <si>
    <t>А. Лінкольна, 39</t>
  </si>
  <si>
    <t>А. Лінкольна, 47</t>
  </si>
  <si>
    <t>А. Лінкольна, 51</t>
  </si>
  <si>
    <t>А. Лінкольна, 57</t>
  </si>
  <si>
    <t>А. Лінкольна, 53</t>
  </si>
  <si>
    <t>І. Миколайчука, 11</t>
  </si>
  <si>
    <t>Я. Остряниці, 1</t>
  </si>
  <si>
    <t>Я. Остряниці, 3</t>
  </si>
  <si>
    <t>Я. Остряниці, 4</t>
  </si>
  <si>
    <t>Я. Остряниці, 6</t>
  </si>
  <si>
    <t>Я. Остряниці, 8</t>
  </si>
  <si>
    <t>Я. Остряниці, 10</t>
  </si>
  <si>
    <t>Я. Остряниці, 14</t>
  </si>
  <si>
    <t>Я. Остряниці ,12</t>
  </si>
  <si>
    <t>Я. Остряниці, 16</t>
  </si>
  <si>
    <t>Я. Остряниці, 20</t>
  </si>
  <si>
    <t>Я. Остряниці, 22</t>
  </si>
  <si>
    <t>Я. Остряниці, 26</t>
  </si>
  <si>
    <t>Б. Хмельницького, 56</t>
  </si>
  <si>
    <t>Б. Хмельницького, 60</t>
  </si>
  <si>
    <t>Б. Хмельницького, 62</t>
  </si>
  <si>
    <t>Б. Хмельницького, 64</t>
  </si>
  <si>
    <t>Б. Хмельницького, 66</t>
  </si>
  <si>
    <t>Б. Хмельницького, 58</t>
  </si>
  <si>
    <t>Б. Хмельницького, 72</t>
  </si>
  <si>
    <t>Б. Хмельницького, 74</t>
  </si>
  <si>
    <t>Б. Хмельницького, 82</t>
  </si>
  <si>
    <t>Б. Хмельницького, 96</t>
  </si>
  <si>
    <t>Б. Хмельницького, 100</t>
  </si>
  <si>
    <t>Б. Хмельницького, 83</t>
  </si>
  <si>
    <t>Б. Хмельницького, 85</t>
  </si>
  <si>
    <t>Б. Хмельницького, 87</t>
  </si>
  <si>
    <t>Б. Хмельницького, 97</t>
  </si>
  <si>
    <t>Б. Хмельницького, 105</t>
  </si>
  <si>
    <t>Б. Хмельницького, 113</t>
  </si>
  <si>
    <t>Б. Хмельницького, 115</t>
  </si>
  <si>
    <t>Б. Хмельницького, 117</t>
  </si>
  <si>
    <t>Б. Хмельницького, 123</t>
  </si>
  <si>
    <t>Б. Хмельницького, 125</t>
  </si>
  <si>
    <t>Б. Хмельницького, 127</t>
  </si>
  <si>
    <t>Б. Хмельницького, 129</t>
  </si>
  <si>
    <t>Б. Хмельницького, 133</t>
  </si>
  <si>
    <t>Б. Хмельницького, 135</t>
  </si>
  <si>
    <t>Б. Хмельницького, 137</t>
  </si>
  <si>
    <t>К. Скидана, 4</t>
  </si>
  <si>
    <t>К. Скидана, 6</t>
  </si>
  <si>
    <t>Т. Масарика, 2</t>
  </si>
  <si>
    <t>Т. Масарика, 12</t>
  </si>
  <si>
    <t>Т. Масарика, 14</t>
  </si>
  <si>
    <t>О. Кошиця, 1</t>
  </si>
  <si>
    <t>О. Кошиця, 4</t>
  </si>
  <si>
    <t>В. Липинського, 3</t>
  </si>
  <si>
    <t>Т. Окуневського, 1</t>
  </si>
  <si>
    <t>Т. Окуневського, 8</t>
  </si>
  <si>
    <t>В. Сосюри, 1</t>
  </si>
  <si>
    <t>В. Сосюри, 46</t>
  </si>
  <si>
    <t>Р. Купчинського, 12</t>
  </si>
  <si>
    <t>Р. Купчинського, 16</t>
  </si>
  <si>
    <t>Р. Купчинського, 24</t>
  </si>
  <si>
    <t>Р. Купчинського, 26</t>
  </si>
  <si>
    <t>Р. Купчинського, 28</t>
  </si>
  <si>
    <t>Р. Купчинського, 32</t>
  </si>
  <si>
    <t>Х. Алчевської, 5</t>
  </si>
  <si>
    <t>А. Тесленка, 3</t>
  </si>
  <si>
    <t>А. Тесленка, 7</t>
  </si>
  <si>
    <t>А. Тесленка, 9</t>
  </si>
  <si>
    <t>А. Тесленка, 11</t>
  </si>
  <si>
    <t>С. Кушевича ,10</t>
  </si>
  <si>
    <t>С. Кушевича, 12</t>
  </si>
  <si>
    <t>В. Чорновола, 43</t>
  </si>
  <si>
    <t>В. Чорновола, 55</t>
  </si>
  <si>
    <t>В. Чорновола, 47</t>
  </si>
  <si>
    <t>В. Липинського, 6</t>
  </si>
  <si>
    <t>В. Липинського, 13</t>
  </si>
  <si>
    <t>Ф. Ржегоржа, 11</t>
  </si>
  <si>
    <t>Ф. Ржегоржа, 13</t>
  </si>
  <si>
    <t>Ф. Ржегоржа, 17</t>
  </si>
  <si>
    <t>В. Пачовського, 6</t>
  </si>
  <si>
    <t>В. Пачовського, 7</t>
  </si>
  <si>
    <t>О. Бальзака, 7</t>
  </si>
  <si>
    <t>О. Бальзака, 22</t>
  </si>
  <si>
    <t>О. Бальзака, 35</t>
  </si>
  <si>
    <t>Є. Плетенецького, 3</t>
  </si>
  <si>
    <t>О. Оглоблина, 19</t>
  </si>
  <si>
    <t>Л. Долинського, 2</t>
  </si>
  <si>
    <t>Л. Долинського, 4</t>
  </si>
  <si>
    <t>Л. Долинського, 6</t>
  </si>
  <si>
    <t>Л. Долинського, 8</t>
  </si>
  <si>
    <t>Б. Хмельницького, 42</t>
  </si>
  <si>
    <t>Б. Хмельницького, 44</t>
  </si>
  <si>
    <t>Б. Хмельницького, 48</t>
  </si>
  <si>
    <t>Б. Хмельницького, 73</t>
  </si>
  <si>
    <t>Р. Купчинського, 3</t>
  </si>
  <si>
    <t>Б. Хмельницького, 241</t>
  </si>
  <si>
    <t>Б. Хмельницького, 243</t>
  </si>
  <si>
    <t>Б. Хмельницького, 245</t>
  </si>
  <si>
    <t xml:space="preserve">Б. Хмельницького, 247 </t>
  </si>
  <si>
    <t>Б. Хмельницького, 251</t>
  </si>
  <si>
    <t>Б. Хмельницького, 253</t>
  </si>
  <si>
    <t>Б. Хмельницького, 233</t>
  </si>
  <si>
    <t>Б. Грінченка, 14</t>
  </si>
  <si>
    <t>Б. Грінченка, 6б</t>
  </si>
  <si>
    <t>Б. Грінченка, 6</t>
  </si>
  <si>
    <t>Б. Грінченка, 5</t>
  </si>
  <si>
    <t>Б. Грінченка, 1</t>
  </si>
  <si>
    <t>Б. Хмельницького, 267</t>
  </si>
  <si>
    <t>Б. Хмельницького, 255</t>
  </si>
  <si>
    <t>Б. Грінченка, 12а</t>
  </si>
  <si>
    <t>Б. Грінченка, 8</t>
  </si>
  <si>
    <t>Б. Грінченка, 10</t>
  </si>
  <si>
    <t>Б. Грінченка, 12</t>
  </si>
  <si>
    <t>Б. Грінченка, 10а</t>
  </si>
  <si>
    <t>Б. Грінченка, 11а</t>
  </si>
  <si>
    <t>Б. Хмельницького, 273</t>
  </si>
  <si>
    <t>Б. Хмельницького, 269</t>
  </si>
  <si>
    <t>К. Стеценка, 7</t>
  </si>
  <si>
    <t>К. Стеценка, 9</t>
  </si>
  <si>
    <t>К .Стеценка, 11</t>
  </si>
  <si>
    <t>Б. Грінченка, 4</t>
  </si>
  <si>
    <t>Б. Хмельницького, 139</t>
  </si>
  <si>
    <t>Б. Хмельницького, 145</t>
  </si>
  <si>
    <t>Б. Хмельницького, 149</t>
  </si>
  <si>
    <t>Б. Хмельницького, 151</t>
  </si>
  <si>
    <t>Б. Хмельницького, 153</t>
  </si>
  <si>
    <t>Б. Хмельницького, 159</t>
  </si>
  <si>
    <t>Б. Хмельницького, 161</t>
  </si>
  <si>
    <t>Б. Хмельницького, 163</t>
  </si>
  <si>
    <t>Б. Хмельницького, 165</t>
  </si>
  <si>
    <t>Б. Хмельницького, 167</t>
  </si>
  <si>
    <t>Б. Хмельницького, 173</t>
  </si>
  <si>
    <t>Б. Хмельницького, 175</t>
  </si>
  <si>
    <t>Б. Хмельницького, 177</t>
  </si>
  <si>
    <t>Б. Хмельницького, 179</t>
  </si>
  <si>
    <t>Б. Хмельницького, 187</t>
  </si>
  <si>
    <t>Б. Хмельницького, 189</t>
  </si>
  <si>
    <t>Б. Хмельницького, 191</t>
  </si>
  <si>
    <t>Б. Хмельницького, 195</t>
  </si>
  <si>
    <t>Б. Хмельницького, 199</t>
  </si>
  <si>
    <t>Б. Хмельницького, 201</t>
  </si>
  <si>
    <t>Б. Хмельницького, 203</t>
  </si>
  <si>
    <t>Б. Хмельницького, 215</t>
  </si>
  <si>
    <t>В. Липинського, 48</t>
  </si>
  <si>
    <t>В. Липинського, 58</t>
  </si>
  <si>
    <t>Г. Діаманда, 12</t>
  </si>
  <si>
    <t>Б. Хмельницького, 205</t>
  </si>
  <si>
    <t>Гетьмана І. Мазепи, 3</t>
  </si>
  <si>
    <t>Гетьмана І. Мазепи, 4</t>
  </si>
  <si>
    <t>Гетьмана І. Мазепи, 5</t>
  </si>
  <si>
    <t>Гетьмана І. Мазепи, 6</t>
  </si>
  <si>
    <t>Гетьмана І. Мазепи, 8</t>
  </si>
  <si>
    <t>М. Хвильового, 2</t>
  </si>
  <si>
    <t>М. Хвильового, 3</t>
  </si>
  <si>
    <t>М. Хвильового, 7</t>
  </si>
  <si>
    <t>М. Хвильового,  9</t>
  </si>
  <si>
    <t>М. Хвильового, 12</t>
  </si>
  <si>
    <t>М. Хвильового, 14</t>
  </si>
  <si>
    <t>М. Хвильового, 36</t>
  </si>
  <si>
    <t>М. Хвильового, 38</t>
  </si>
  <si>
    <t>П. Тичини, 11</t>
  </si>
  <si>
    <t>П. Тичини, 12</t>
  </si>
  <si>
    <t>П. Тичини, 13</t>
  </si>
  <si>
    <t>П. Тичини, 21</t>
  </si>
  <si>
    <t>А. Лїнкольна, 5</t>
  </si>
  <si>
    <t>А. Лінкольна, 29</t>
  </si>
  <si>
    <t>А. Лінкольна, 37</t>
  </si>
  <si>
    <t>А. Лінкольна, 43</t>
  </si>
  <si>
    <t>П. Шеремети, 4</t>
  </si>
  <si>
    <t>П. Шеремети, 12</t>
  </si>
  <si>
    <t>П. Шеремети, 29</t>
  </si>
  <si>
    <t>Я. Райніса, 10</t>
  </si>
  <si>
    <t>Я. Райніса, 16</t>
  </si>
  <si>
    <t>С. Паньківського, 3</t>
  </si>
  <si>
    <t>С. Паньківського, 4</t>
  </si>
  <si>
    <t>П. Тичини, 17</t>
  </si>
  <si>
    <t>С. Баронча, 5</t>
  </si>
  <si>
    <t>С. Баронча, 6</t>
  </si>
  <si>
    <t>М. Біляшівського, 1</t>
  </si>
  <si>
    <t>Р. Дашкевича, 31</t>
  </si>
  <si>
    <t>Р. Дашкевича, 33</t>
  </si>
  <si>
    <t>Р. Дашкевича, 39</t>
  </si>
  <si>
    <t>С. Ковалевської, 3</t>
  </si>
  <si>
    <t>С. Ковалевської, 5</t>
  </si>
  <si>
    <t>С. Ковалевської, 7</t>
  </si>
  <si>
    <t>С .Ковалевської, 9</t>
  </si>
  <si>
    <t>С. Мельничука, 16</t>
  </si>
  <si>
    <t>С. Мельничука, 17</t>
  </si>
  <si>
    <t>В. Липинського, 22</t>
  </si>
  <si>
    <t>П. Тучапського, 4</t>
  </si>
  <si>
    <t>М. Лобачевського, 3</t>
  </si>
  <si>
    <t>М. Лобачевського, 4</t>
  </si>
  <si>
    <t>М. Лобачевського, 5</t>
  </si>
  <si>
    <t>М. Лобачевського, 6</t>
  </si>
  <si>
    <t>М. Лобачевського, 7</t>
  </si>
  <si>
    <t>М. Лобачевського, 8</t>
  </si>
  <si>
    <t>М. Лобачевського, 9</t>
  </si>
  <si>
    <t>ЛКП "Північне-411"</t>
  </si>
  <si>
    <t>М. Лобачевського, 10</t>
  </si>
  <si>
    <t>М. Лобачевського, 11</t>
  </si>
  <si>
    <t>М. Лобачевського, 12</t>
  </si>
  <si>
    <t>М. Лобачевського, 13</t>
  </si>
  <si>
    <t>М. Лобачевського, 14</t>
  </si>
  <si>
    <t>М. Лобачевського, 15</t>
  </si>
  <si>
    <t>М. Лобачевського, 16</t>
  </si>
  <si>
    <t>М. Лобачевського, 17</t>
  </si>
  <si>
    <t>М. Лобачевського, 18</t>
  </si>
  <si>
    <t>М. Лобачевського, 19</t>
  </si>
  <si>
    <t>М. Лобачевського,  20</t>
  </si>
  <si>
    <t>М. Лобачевського, 21</t>
  </si>
  <si>
    <t>М. Лобачевського, 22</t>
  </si>
  <si>
    <t>М. Лобачевського, 23</t>
  </si>
  <si>
    <t>М. Лобачевського, 25</t>
  </si>
  <si>
    <t>М. Ждахи, 6</t>
  </si>
  <si>
    <t>М. Ждахи, 8</t>
  </si>
  <si>
    <t>М. Ждахи, 10</t>
  </si>
  <si>
    <t>М. Ждахи, 11</t>
  </si>
  <si>
    <t>М. Ждахи, 13</t>
  </si>
  <si>
    <t>М. Ждахи, 15</t>
  </si>
  <si>
    <t>Академіка М. Возняка, 1</t>
  </si>
  <si>
    <t>Д. Загула, 4</t>
  </si>
  <si>
    <t>П. Панча, 8</t>
  </si>
  <si>
    <t>П. Панча, 12</t>
  </si>
  <si>
    <t>П. Панча, 10</t>
  </si>
  <si>
    <t>П. Панча, 18</t>
  </si>
  <si>
    <t>І . Миколайчука, 22</t>
  </si>
  <si>
    <t>І . Миколайчука, 24</t>
  </si>
  <si>
    <t>І . Миколайчука, 28</t>
  </si>
  <si>
    <t>І . Миколайчука, 32</t>
  </si>
  <si>
    <t>І . Миколайчука, 38</t>
  </si>
  <si>
    <t>І . Миколайчука, 40</t>
  </si>
  <si>
    <t>Розточчя, 5</t>
  </si>
  <si>
    <t>Розточчя, 30</t>
  </si>
  <si>
    <t>Загірна, 66</t>
  </si>
  <si>
    <t>Янки Купали, 7</t>
  </si>
  <si>
    <t>Східна, 2</t>
  </si>
  <si>
    <t>Замарстинівська, 58</t>
  </si>
  <si>
    <t>Льняна, 15</t>
  </si>
  <si>
    <t>Топольна, 9</t>
  </si>
  <si>
    <t>Замарстинівська,  270</t>
  </si>
  <si>
    <t>Замарстинівська, 166</t>
  </si>
  <si>
    <t>Замарстинівська, 266</t>
  </si>
  <si>
    <t>Замарстинівська, 153</t>
  </si>
  <si>
    <t>Замарстинівська, 149</t>
  </si>
  <si>
    <t>Замарстинівська, 134</t>
  </si>
  <si>
    <t>Замарстинівська, 120</t>
  </si>
  <si>
    <t>Селянська, 18</t>
  </si>
  <si>
    <t>Селянська, 17</t>
  </si>
  <si>
    <t>Селянська, 12</t>
  </si>
  <si>
    <t>Мідна, 8</t>
  </si>
  <si>
    <t>Погідна, 13</t>
  </si>
  <si>
    <t>Погідна, 15</t>
  </si>
  <si>
    <t>Торфяна, 19</t>
  </si>
  <si>
    <t>Підзамче, 15</t>
  </si>
  <si>
    <t>Підзамче, 13</t>
  </si>
  <si>
    <t>Підзамче, 11</t>
  </si>
  <si>
    <t>Підзамче, 9</t>
  </si>
  <si>
    <t>Підзамче, 8</t>
  </si>
  <si>
    <t>Підзамче, 7</t>
  </si>
  <si>
    <t>Підзамче, 6</t>
  </si>
  <si>
    <t>Підзамче, 5</t>
  </si>
  <si>
    <t>Підзамче, 4</t>
  </si>
  <si>
    <t>Підзамче, 3</t>
  </si>
  <si>
    <t>Жовківська, 1</t>
  </si>
  <si>
    <t>Сріблиста, 2</t>
  </si>
  <si>
    <t>Сріблиста, 3</t>
  </si>
  <si>
    <t>Сріблиста, 45</t>
  </si>
  <si>
    <t>Липинського 6</t>
  </si>
  <si>
    <t>Липинського 13</t>
  </si>
  <si>
    <t>Хімічна   22</t>
  </si>
  <si>
    <t>Хімічна   2</t>
  </si>
  <si>
    <t>Хімічна   3</t>
  </si>
  <si>
    <t>Хімічна   5</t>
  </si>
  <si>
    <t>Хімічна 18</t>
  </si>
  <si>
    <t>Ржегоржа 11</t>
  </si>
  <si>
    <t>Ржегоржа 11 б</t>
  </si>
  <si>
    <t>Ржегоржа 13</t>
  </si>
  <si>
    <t>Ржегоржа 17</t>
  </si>
  <si>
    <t>Замарстинівська 67</t>
  </si>
  <si>
    <t>Замарстинівська 71</t>
  </si>
  <si>
    <t>Замарстинівська 97</t>
  </si>
  <si>
    <t>Замарстинівська 107</t>
  </si>
  <si>
    <t>Циганівка 16</t>
  </si>
  <si>
    <t>Циганівка 18</t>
  </si>
  <si>
    <t>Фіалкова 6</t>
  </si>
  <si>
    <t>Малинова 8</t>
  </si>
  <si>
    <t>Торфяна 5</t>
  </si>
  <si>
    <t>Торфяна 13</t>
  </si>
  <si>
    <t>Торфяна 17</t>
  </si>
  <si>
    <t>Торфяна 23</t>
  </si>
  <si>
    <t>Вербова 21</t>
  </si>
  <si>
    <t>Вербова 2</t>
  </si>
  <si>
    <t>Вербова 24</t>
  </si>
  <si>
    <t>Вербова 28</t>
  </si>
  <si>
    <t>Вербова 29</t>
  </si>
  <si>
    <t>Вербова 32</t>
  </si>
  <si>
    <t>Вербова 34</t>
  </si>
  <si>
    <t>Вербова 36</t>
  </si>
  <si>
    <t>Вербова 50</t>
  </si>
  <si>
    <t>Покутська 1</t>
  </si>
  <si>
    <t>Покутська 3</t>
  </si>
  <si>
    <t>Покутська 4</t>
  </si>
  <si>
    <t>Покутська 4а</t>
  </si>
  <si>
    <t>Покутська 6</t>
  </si>
  <si>
    <t>Покутська 10</t>
  </si>
  <si>
    <t>Покутська 12а</t>
  </si>
  <si>
    <t>Покутська 18</t>
  </si>
  <si>
    <t>Покутська 20</t>
  </si>
  <si>
    <t>Почовського 6</t>
  </si>
  <si>
    <t>Почовського 7</t>
  </si>
  <si>
    <t>Підрічна 3</t>
  </si>
  <si>
    <t>Підрічна 5</t>
  </si>
  <si>
    <t>Торфяна 7</t>
  </si>
  <si>
    <t>Торфяна 9</t>
  </si>
  <si>
    <t>Торфяна 15</t>
  </si>
  <si>
    <t>Торфяна 19</t>
  </si>
  <si>
    <t>Тесленка,5</t>
  </si>
  <si>
    <t>Торфяна,11</t>
  </si>
  <si>
    <t>Бальзака.5</t>
  </si>
  <si>
    <t>Бальзака.7</t>
  </si>
  <si>
    <t>Бальзака.22</t>
  </si>
  <si>
    <t>Бальзака.35</t>
  </si>
  <si>
    <t>Угнівська.11</t>
  </si>
  <si>
    <t>Угнівська.13</t>
  </si>
  <si>
    <t>Угнівська.15</t>
  </si>
  <si>
    <t>Плетенецького.3</t>
  </si>
  <si>
    <t>Оглоблена.19</t>
  </si>
  <si>
    <t>Ак.Кучера.4</t>
  </si>
  <si>
    <t>Ак.Кучера.6</t>
  </si>
  <si>
    <t>Ак.Кучера.8</t>
  </si>
  <si>
    <t>Ак.Кучера.10</t>
  </si>
  <si>
    <t>Ак.Кучера.12</t>
  </si>
  <si>
    <t>Ак.Кучера.13</t>
  </si>
  <si>
    <t>Ак.Кучера.15</t>
  </si>
  <si>
    <t>Ак.Кучера.16</t>
  </si>
  <si>
    <t>Ак.Кучера.17</t>
  </si>
  <si>
    <t>Ак.Кучера.18</t>
  </si>
  <si>
    <t>Ак.Кучера.19</t>
  </si>
  <si>
    <t>Ак.Кучера.20</t>
  </si>
  <si>
    <t>Ак.Кучера.22</t>
  </si>
  <si>
    <t>Ак.Кучера.24</t>
  </si>
  <si>
    <t>Ак.Кучерв.26</t>
  </si>
  <si>
    <t>Базарна.10</t>
  </si>
  <si>
    <t>Базарна.12</t>
  </si>
  <si>
    <t>Базарна.28</t>
  </si>
  <si>
    <t>Базарна.34</t>
  </si>
  <si>
    <t>Базарна.36</t>
  </si>
  <si>
    <t>Базарна.50</t>
  </si>
  <si>
    <t>Батуринська.1</t>
  </si>
  <si>
    <t>Батуринська.3</t>
  </si>
  <si>
    <t>Батуринська.5</t>
  </si>
  <si>
    <t>Ветеранів.2</t>
  </si>
  <si>
    <t>Ветеранів.3</t>
  </si>
  <si>
    <t>Ветеранів.4</t>
  </si>
  <si>
    <t>Ветеранів.6</t>
  </si>
  <si>
    <t>Ветеранів.8</t>
  </si>
  <si>
    <t>Водна.3</t>
  </si>
  <si>
    <t>Водна.4</t>
  </si>
  <si>
    <t>Г.Грекова,2</t>
  </si>
  <si>
    <t>Г.Грекова,4</t>
  </si>
  <si>
    <t>Г.Грекова,6</t>
  </si>
  <si>
    <t>Г.Грекова.8</t>
  </si>
  <si>
    <t>Джерельна.1</t>
  </si>
  <si>
    <t>Джерельна.19</t>
  </si>
  <si>
    <t>Джерельна.21</t>
  </si>
  <si>
    <t>Джерельна.23</t>
  </si>
  <si>
    <t>Джерельна.25</t>
  </si>
  <si>
    <t>Джерельна.27</t>
  </si>
  <si>
    <t>Джерельна.29</t>
  </si>
  <si>
    <t>Джерельна.31</t>
  </si>
  <si>
    <t>Джерельна.33</t>
  </si>
  <si>
    <t>Джерельна.35</t>
  </si>
  <si>
    <t>Джерельна.37</t>
  </si>
  <si>
    <t>Джерельна.39</t>
  </si>
  <si>
    <t>Джерельна.41</t>
  </si>
  <si>
    <t>Джерельна.43</t>
  </si>
  <si>
    <t>Джерельна.47</t>
  </si>
  <si>
    <t>Джерельна.49</t>
  </si>
  <si>
    <t>Джерельна.51</t>
  </si>
  <si>
    <t>Джерельна.55</t>
  </si>
  <si>
    <t>Джерельна.57</t>
  </si>
  <si>
    <t>Клепарівська.2</t>
  </si>
  <si>
    <t>Клепарівська.3</t>
  </si>
  <si>
    <t>Клепарівська.4</t>
  </si>
  <si>
    <t>Клепарівська.5</t>
  </si>
  <si>
    <t>Клепарівська.6</t>
  </si>
  <si>
    <t>Клепарівська.7</t>
  </si>
  <si>
    <t>Клепарівська.7а</t>
  </si>
  <si>
    <t>Клепарівська.8</t>
  </si>
  <si>
    <t>Клепарівська.9</t>
  </si>
  <si>
    <t>Клепарівська.10</t>
  </si>
  <si>
    <t>Клепарівська.11а</t>
  </si>
  <si>
    <t>Клепарівська.12</t>
  </si>
  <si>
    <t>Клепарівська.13</t>
  </si>
  <si>
    <t>Клепарівська.14</t>
  </si>
  <si>
    <t>Клепарівська.17</t>
  </si>
  <si>
    <t>Клепарівська.19</t>
  </si>
  <si>
    <t>Клепарівська.21</t>
  </si>
  <si>
    <t>Клеперівська,21а</t>
  </si>
  <si>
    <t>Клепарівська.23</t>
  </si>
  <si>
    <t>Клепарівська.24</t>
  </si>
  <si>
    <t>Клепарівська.25</t>
  </si>
  <si>
    <t>Клепарівська.25а</t>
  </si>
  <si>
    <t>Клепарівська.28</t>
  </si>
  <si>
    <t>Клепарівська.28а</t>
  </si>
  <si>
    <t>Клепарівська.33</t>
  </si>
  <si>
    <t>Кортумівка.4</t>
  </si>
  <si>
    <t>Кортумівка.6</t>
  </si>
  <si>
    <t>Кортумівка.8</t>
  </si>
  <si>
    <t>Крехівська.4</t>
  </si>
  <si>
    <t>Крехівська.5</t>
  </si>
  <si>
    <t>Крехівська.6</t>
  </si>
  <si>
    <t>Крехівська.7</t>
  </si>
  <si>
    <t>Крехівська.8</t>
  </si>
  <si>
    <t>Крехівська.9</t>
  </si>
  <si>
    <t>Крехівська.10</t>
  </si>
  <si>
    <t>Крехівська.11</t>
  </si>
  <si>
    <t>Леонтовича.1</t>
  </si>
  <si>
    <t>Леонтовича.3</t>
  </si>
  <si>
    <t>Леонтовича.5</t>
  </si>
  <si>
    <t>Леонтовича.6</t>
  </si>
  <si>
    <t>Леонтовича.7</t>
  </si>
  <si>
    <t>Леонтовича.8</t>
  </si>
  <si>
    <t>Леонтовича.9</t>
  </si>
  <si>
    <t>Леонтовича.13</t>
  </si>
  <si>
    <t>Леонтовича,15</t>
  </si>
  <si>
    <t>Леонтовича.17</t>
  </si>
  <si>
    <t>Леонтовича.19</t>
  </si>
  <si>
    <t>Рапопорта.5</t>
  </si>
  <si>
    <t>Рапопорта.7</t>
  </si>
  <si>
    <t>Рапопорта.7а</t>
  </si>
  <si>
    <t>Рапопорта.7б</t>
  </si>
  <si>
    <t>Рапопорта.9</t>
  </si>
  <si>
    <t>Рапопорта.11</t>
  </si>
  <si>
    <t>Рапопорта.13</t>
  </si>
  <si>
    <t>Рапопорта.15</t>
  </si>
  <si>
    <t>Рапопорта.17</t>
  </si>
  <si>
    <t>Рапопорта.19</t>
  </si>
  <si>
    <t>Рапопорта.21</t>
  </si>
  <si>
    <t>Шевченка.4</t>
  </si>
  <si>
    <t>Шевченка.8</t>
  </si>
  <si>
    <t>Шевченка.12</t>
  </si>
  <si>
    <t>Шолом-Алейхема.1</t>
  </si>
  <si>
    <t>Шолом-Алейхема.3</t>
  </si>
  <si>
    <t>Шолом-Алейхема.5</t>
  </si>
  <si>
    <t>Шолом-Алейхема.7</t>
  </si>
  <si>
    <t>Шолом-Алейхема.9</t>
  </si>
  <si>
    <t>Шолом-Алейхема.13</t>
  </si>
  <si>
    <t>Шолом-Алейхема.15</t>
  </si>
  <si>
    <t>Шолом-Алейхема.17</t>
  </si>
  <si>
    <t>Кількість нежитлових приміщень</t>
  </si>
  <si>
    <t>Кількість нежитлових приміщень викуплених</t>
  </si>
  <si>
    <t xml:space="preserve"> площа квартир будинку</t>
  </si>
  <si>
    <t xml:space="preserve"> загальна площа квартир будинку</t>
  </si>
  <si>
    <t>загальна кількість квартир</t>
  </si>
  <si>
    <t>метал-680,9</t>
  </si>
  <si>
    <t>мяка-376,38</t>
  </si>
  <si>
    <t>площа квартир будинку</t>
  </si>
  <si>
    <t>Витрати на обслуговування аварійних служб ( ТРАП, РАП)</t>
  </si>
  <si>
    <t>Вартість обслуговування аварійними службами)</t>
  </si>
  <si>
    <t>азбестоцем</t>
  </si>
  <si>
    <t>мяка</t>
  </si>
  <si>
    <t>мягка</t>
  </si>
  <si>
    <t>азбестова</t>
  </si>
  <si>
    <t>загальна площа сходових кліток</t>
  </si>
  <si>
    <t xml:space="preserve"> загальна площа квартир будинку діючого тарифу</t>
  </si>
  <si>
    <t xml:space="preserve"> загальна сходових кліток діючого тарифу</t>
  </si>
  <si>
    <t>Витрати на обслуговуван-ня внутрішньобудинкових систем водопостачання та водовідведення</t>
  </si>
  <si>
    <t>Золота 18( 1 під)</t>
  </si>
  <si>
    <t>Золота,18 (2 під)</t>
  </si>
  <si>
    <t>Варшавська 1</t>
  </si>
  <si>
    <t>Золота 20 (2 під)</t>
  </si>
  <si>
    <t>Золота,20 (1 п)</t>
  </si>
  <si>
    <t>Середньомісячний тариф на проведення аварійних робіт</t>
  </si>
  <si>
    <t>Хімічна 50</t>
  </si>
  <si>
    <t>Шевченка,334</t>
  </si>
  <si>
    <t>Базарна, 44</t>
  </si>
  <si>
    <t>Водна, 5</t>
  </si>
  <si>
    <t>Тичини.21</t>
  </si>
  <si>
    <t>Східна 18</t>
  </si>
  <si>
    <t>Заводська 4</t>
  </si>
  <si>
    <t>металева</t>
  </si>
  <si>
    <t>по ЛКП Шевченківського р-ну з розрахунку на 1 кв.м житлової площі</t>
  </si>
  <si>
    <t>тип покрівлі</t>
  </si>
  <si>
    <t>Площа покрівель</t>
  </si>
  <si>
    <t xml:space="preserve">    К-ть покрівель</t>
  </si>
  <si>
    <t>Накладні  витрати</t>
  </si>
  <si>
    <t>Витрати на покрів. Роботи</t>
  </si>
  <si>
    <t>Витрати на аварійні роботи по ЛКП Шевченківського р-нуз розрахунку на 1 кв.м житлової площі</t>
  </si>
  <si>
    <t>Плужника, 4</t>
  </si>
  <si>
    <t>Випасова, 11</t>
  </si>
  <si>
    <t>Мідна,8</t>
  </si>
  <si>
    <t>Б.Хмельницького, 275</t>
  </si>
  <si>
    <t>Біберовича, 13</t>
  </si>
  <si>
    <t>Біберовича, 15</t>
  </si>
  <si>
    <t>Біберовича, 13а</t>
  </si>
  <si>
    <t>Шевченка, 262</t>
  </si>
  <si>
    <t>І.Величковського 38</t>
  </si>
  <si>
    <t>Хімічна   49а</t>
  </si>
  <si>
    <t>Б.Хмельницького, 205</t>
  </si>
  <si>
    <t>І.Величковського 56</t>
  </si>
  <si>
    <t>Шевченка 404</t>
  </si>
  <si>
    <t>Шевченка 402</t>
  </si>
  <si>
    <t>ПРОЕКТ(фактична площа)</t>
  </si>
  <si>
    <t>Шевченка 414</t>
  </si>
  <si>
    <t>Шевченка 416</t>
  </si>
  <si>
    <t>Шевченка 362</t>
  </si>
  <si>
    <t>ЛКП"Рясне-402"</t>
  </si>
  <si>
    <t>ЛКП "Під Голоском-410"</t>
  </si>
  <si>
    <t>Донецька, 7</t>
  </si>
  <si>
    <t xml:space="preserve">Т. Шевченка, 66 </t>
  </si>
  <si>
    <t>Моринецька, 3</t>
  </si>
  <si>
    <t>Шевченка 372</t>
  </si>
  <si>
    <t>м’яка</t>
  </si>
  <si>
    <t>м"яка</t>
  </si>
  <si>
    <t>Кортумівка,10</t>
  </si>
  <si>
    <t>Шевченка 318</t>
  </si>
  <si>
    <t>Усереднений тариф</t>
  </si>
  <si>
    <t>РАЗОМ ПО РАЙОНУ</t>
  </si>
  <si>
    <t>1зварюв</t>
  </si>
  <si>
    <t>4 роз</t>
  </si>
  <si>
    <t>в штатному чистильщика немає</t>
  </si>
  <si>
    <t>я ставлю 1 одиницю 3 розряду?</t>
  </si>
  <si>
    <t>Прибуток, грн.</t>
  </si>
  <si>
    <t>Тарифи на послуги з утримання будинків та прибудинкових територій по ЛКП Шевченківського району</t>
  </si>
  <si>
    <t>Т.Шевченка, 384</t>
  </si>
  <si>
    <t>Ожинова, 1</t>
  </si>
  <si>
    <t>Порічкова, 15</t>
  </si>
  <si>
    <t>Світла, 6</t>
  </si>
  <si>
    <t>Диктова, 2</t>
  </si>
  <si>
    <t>Брюховицька, 33</t>
  </si>
  <si>
    <t>І.Величковського, 8</t>
  </si>
  <si>
    <t>Т. Шевченка, 142</t>
  </si>
  <si>
    <t>Золота, 5</t>
  </si>
  <si>
    <t xml:space="preserve">Золота, 7 </t>
  </si>
  <si>
    <t xml:space="preserve">Золота, 11 </t>
  </si>
  <si>
    <t xml:space="preserve">Золота, 12 </t>
  </si>
  <si>
    <t>Золота, 13</t>
  </si>
  <si>
    <t xml:space="preserve">Золота, 15 </t>
  </si>
  <si>
    <t xml:space="preserve">Золота, 17 </t>
  </si>
  <si>
    <t>Золота, 18 (2 під)</t>
  </si>
  <si>
    <t>Золота, 20 (2 під)</t>
  </si>
  <si>
    <t xml:space="preserve">Золота, 22 </t>
  </si>
  <si>
    <t xml:space="preserve">Золота, 24 </t>
  </si>
  <si>
    <t>Золота, 26</t>
  </si>
  <si>
    <t xml:space="preserve">Золота, 28 </t>
  </si>
  <si>
    <t xml:space="preserve">Золота, 30 </t>
  </si>
  <si>
    <t xml:space="preserve">Золота, 32 </t>
  </si>
  <si>
    <t xml:space="preserve">Золота, 34 </t>
  </si>
  <si>
    <t xml:space="preserve">Золота, 35 </t>
  </si>
  <si>
    <t>Золота, 36</t>
  </si>
  <si>
    <t>всього</t>
  </si>
  <si>
    <t>Замарстинівська.168</t>
  </si>
  <si>
    <t>Замарстинівська, 168</t>
  </si>
  <si>
    <t>Золота, 39</t>
  </si>
  <si>
    <t>Золота, 40</t>
  </si>
  <si>
    <t xml:space="preserve">Хорватська, 3 </t>
  </si>
  <si>
    <t>Хорватська, 5</t>
  </si>
  <si>
    <t>Хорватська, 7</t>
  </si>
  <si>
    <t>Хорватська, 8</t>
  </si>
  <si>
    <t>Хорватська, 9</t>
  </si>
  <si>
    <t>Хорватська, 10</t>
  </si>
  <si>
    <t>Хорватська, 11</t>
  </si>
  <si>
    <t>Хорватська, 12</t>
  </si>
  <si>
    <t>Хорватська, 15</t>
  </si>
  <si>
    <t>у грн</t>
  </si>
  <si>
    <t>Витрати з прибирання сходових кліток на 1 кв. м загальної площі квартири, житлового приміщення у гуртожитку та нежитлового приміщення у житловому будинку (гуртожитку)</t>
  </si>
  <si>
    <t>Витрати з прибирання прибудинкової території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</si>
  <si>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технічного обслуговування внутрішньобудинкових систем гарячого і холодного водопостачання, водовідведення, теплопостачання і зливної каналізації та з ліквідації аварій у внутрішньоквартирних мережах на 1 кв. м загальної площі квартири, житлового приміщення у гуртожитку та нежитлового приміщення у житловому будинку (гуртожитку)</t>
  </si>
  <si>
    <t>Витрати з дератизації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</si>
  <si>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обслуговування димовентиляційних каналів 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</si>
  <si>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проведення поточного ремонту конструктивних елементів, внутрішньобудинкових систем гарячого і холодного водопостачання, водовідведення, теплопостачання та зливної каналізації і технічних пристроїв будинків та елементів зовнішнього упорядження, розташованих на прибудинковій території,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</si>
  <si>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освітлення місць загального користування і підвальних приміщень та підкачування води,  на 1 кв. м загальної площі квартири, житлового приміщення у гуртожитку та  нежитлового приміщення у житловому будинку (гуртожитку)</t>
  </si>
  <si>
    <t>Всього витрат</t>
  </si>
  <si>
    <t>Тариф без ПДВ, грн.</t>
  </si>
  <si>
    <t>Тариф з ПДВ</t>
  </si>
  <si>
    <t xml:space="preserve">Т. Шевченка, 344-а </t>
  </si>
  <si>
    <t>Т. Шевченка, 350-а</t>
  </si>
  <si>
    <t>Т. Шевченка, 358-б</t>
  </si>
  <si>
    <t>Т. Шевченка, 366-а</t>
  </si>
  <si>
    <t>Т. Шевченка ,366-б</t>
  </si>
  <si>
    <t>Т. Шевченка, 376-а</t>
  </si>
  <si>
    <t>Т. Шевченка, 374-а</t>
  </si>
  <si>
    <t>Т. Шевченка, 392-а</t>
  </si>
  <si>
    <t>І. Біберовича, 13-а</t>
  </si>
  <si>
    <t>Т. Шевченка, 52-а</t>
  </si>
  <si>
    <t>Т. Шевченка, 56-а</t>
  </si>
  <si>
    <t>Т. Шевченка, 70-а</t>
  </si>
  <si>
    <t>Т. Шевченка, 140-а</t>
  </si>
  <si>
    <t>Золота, 18-(1 під)</t>
  </si>
  <si>
    <t>Золота, 20 (1 під)</t>
  </si>
  <si>
    <t>Золота, 39-а</t>
  </si>
  <si>
    <t>Хорватська, 16-а</t>
  </si>
  <si>
    <t>М. Яцкова, 18-а</t>
  </si>
  <si>
    <t>О. Турянського, 10-а</t>
  </si>
  <si>
    <t>В. Єрошенка, 10-а</t>
  </si>
  <si>
    <t>Татарбунарська, 7-а</t>
  </si>
  <si>
    <t>В. Єрошенка, 6-а</t>
  </si>
  <si>
    <t>Татарбунарська, 10-а</t>
  </si>
  <si>
    <t>Клепарівська, 7-а</t>
  </si>
  <si>
    <t>Клепарівська, 11-а</t>
  </si>
  <si>
    <t>Клеперівська, 21-а</t>
  </si>
  <si>
    <t>Клепарівська, 25-а</t>
  </si>
  <si>
    <t>Клепарівська, 28-а</t>
  </si>
  <si>
    <t>Я. Раппопорта, 7-а</t>
  </si>
  <si>
    <t>Я. Раппопорта, 7-б</t>
  </si>
  <si>
    <t>В. Єрошенка, 20-а</t>
  </si>
  <si>
    <t>Сосенка, 30</t>
  </si>
  <si>
    <t>М. Хвильового, 56</t>
  </si>
  <si>
    <t>І. Миколайчука, 1-б</t>
  </si>
  <si>
    <t>Я. Остряниці, 24</t>
  </si>
  <si>
    <t>Огіркова, 9-а</t>
  </si>
  <si>
    <t>Б. Хмельницького, 95</t>
  </si>
  <si>
    <t>Жовківська, 1-а</t>
  </si>
  <si>
    <t>Жовківська, 9-а</t>
  </si>
  <si>
    <t>Жовківська, 17-а</t>
  </si>
  <si>
    <t>Жовківська, 24-б</t>
  </si>
  <si>
    <t>Жовківська, 24-а</t>
  </si>
  <si>
    <t>Жовківська, 47-а</t>
  </si>
  <si>
    <t>Жовківська, 49-а</t>
  </si>
  <si>
    <t>Стрімка, 2-а</t>
  </si>
  <si>
    <t>Стрімка, 2-ц</t>
  </si>
  <si>
    <t>Караїмська, 11-а</t>
  </si>
  <si>
    <t>Зимова, 22-а</t>
  </si>
  <si>
    <t>Зимова, 22-б</t>
  </si>
  <si>
    <t>Василя Мови, 2-а</t>
  </si>
  <si>
    <t>Дивізійна, 30-а</t>
  </si>
  <si>
    <t>Варшавська, 30</t>
  </si>
  <si>
    <t>Замарстинівська, 11-а</t>
  </si>
  <si>
    <t>Л. Долинського, 10</t>
  </si>
  <si>
    <t>Хімічна, 49-а</t>
  </si>
  <si>
    <t>Ф. Ржегоржа, 11-б</t>
  </si>
  <si>
    <t>Покутська, 4-а</t>
  </si>
  <si>
    <t>Покутська, 12-а</t>
  </si>
  <si>
    <t>Л. Долинського, 2-а</t>
  </si>
  <si>
    <t>Б. Хмельницького, 46</t>
  </si>
  <si>
    <t>Б. Грінченка, 12-б</t>
  </si>
  <si>
    <t>Б. Грінченка, 12-в</t>
  </si>
  <si>
    <t>Б.Грінченка, 2-а</t>
  </si>
  <si>
    <t>Б. Грінченка, 4-б</t>
  </si>
  <si>
    <t>Б. Хмельницького, 187-а</t>
  </si>
  <si>
    <t>Б. Хмельницького, 203-а</t>
  </si>
  <si>
    <t>Дублянська, 16-а</t>
  </si>
  <si>
    <t>Б. Хмельницького, 275</t>
  </si>
  <si>
    <t>Гетьмана І. Мазепи, 9-а</t>
  </si>
  <si>
    <t>Гетьмана І. Мазепи, 9-б</t>
  </si>
  <si>
    <t>Гетьмана І. Мазепи, 11-а</t>
  </si>
  <si>
    <t>Гетьмана І. Мазепи, 11-б</t>
  </si>
  <si>
    <t>Гетьмана І. Мазепи, 13-а</t>
  </si>
  <si>
    <t>М. Хвильового, 5-а</t>
  </si>
  <si>
    <t>М. Хвильового, 30</t>
  </si>
  <si>
    <t>А. Лінкольна, 5-а</t>
  </si>
  <si>
    <t>Замарстинівська, 134-а</t>
  </si>
  <si>
    <t>Замарстинівська, 167-а</t>
  </si>
  <si>
    <t>Інструментальна, 29-а</t>
  </si>
  <si>
    <t>Інструментальна, 30-а</t>
  </si>
  <si>
    <t>Інструментальна, 32-а</t>
  </si>
  <si>
    <t>Інструментальна, 32-б</t>
  </si>
  <si>
    <t>Інструментальна, 32-в</t>
  </si>
  <si>
    <t>С. Паньківського, 6-а</t>
  </si>
  <si>
    <t>С. Паньківського, 6-б</t>
  </si>
  <si>
    <t>Шполянська, 22</t>
  </si>
  <si>
    <t>Городницька, 14-а</t>
  </si>
  <si>
    <t>Городницька, 44-а</t>
  </si>
  <si>
    <t>М. Лобачевського, 8-а</t>
  </si>
  <si>
    <t>М. Лобачевського, 8-б</t>
  </si>
  <si>
    <t>Узбецька, 11-а</t>
  </si>
  <si>
    <t>Варшавська, 133-в</t>
  </si>
  <si>
    <t>Очеретяна, 31-а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</si>
</sst>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&quot;$&quot;* #,##0.00_);_(&quot;$&quot;* \(#,##0.00\);_(&quot;$&quot;* &quot;-&quot;??_);_(@_)"/>
    <numFmt numFmtId="165" formatCode="0.00000"/>
    <numFmt numFmtId="166" formatCode="0.0000"/>
    <numFmt numFmtId="167" formatCode="0.000"/>
    <numFmt numFmtId="168" formatCode="0.000000"/>
    <numFmt numFmtId="169" formatCode="0.0"/>
    <numFmt numFmtId="170" formatCode="#\ ?/?"/>
    <numFmt numFmtId="171" formatCode="mmm\ dd"/>
    <numFmt numFmtId="172" formatCode="#,##0.0"/>
  </numFmts>
  <fonts count="49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 Narrow"/>
      <family val="2"/>
      <charset val="204"/>
    </font>
    <font>
      <b/>
      <sz val="12"/>
      <name val="Arial Narrow"/>
      <family val="2"/>
      <charset val="204"/>
    </font>
    <font>
      <sz val="12"/>
      <name val="Arial"/>
      <family val="2"/>
      <charset val="204"/>
    </font>
    <font>
      <b/>
      <i/>
      <sz val="12"/>
      <name val="Arial Narrow"/>
      <family val="2"/>
      <charset val="204"/>
    </font>
    <font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i/>
      <sz val="12"/>
      <name val="Arial"/>
      <family val="2"/>
      <charset val="204"/>
    </font>
    <font>
      <sz val="11"/>
      <name val="Arial"/>
      <family val="2"/>
      <charset val="204"/>
    </font>
    <font>
      <sz val="12"/>
      <color indexed="62"/>
      <name val="Arial Narrow"/>
      <family val="2"/>
      <charset val="204"/>
    </font>
    <font>
      <b/>
      <sz val="16"/>
      <name val="Arial"/>
      <family val="2"/>
      <charset val="204"/>
    </font>
    <font>
      <b/>
      <sz val="11"/>
      <name val="Arial"/>
      <family val="2"/>
      <charset val="204"/>
    </font>
    <font>
      <i/>
      <sz val="12"/>
      <name val="Arial Narrow"/>
      <family val="2"/>
      <charset val="204"/>
    </font>
    <font>
      <sz val="10"/>
      <color indexed="53"/>
      <name val="Arial"/>
      <family val="2"/>
      <charset val="204"/>
    </font>
    <font>
      <i/>
      <sz val="11"/>
      <name val="Arial"/>
      <family val="2"/>
      <charset val="204"/>
    </font>
    <font>
      <sz val="14"/>
      <name val="Arial"/>
      <family val="2"/>
      <charset val="204"/>
    </font>
    <font>
      <sz val="12"/>
      <color indexed="8"/>
      <name val="Arial"/>
      <family val="2"/>
      <charset val="204"/>
    </font>
    <font>
      <b/>
      <i/>
      <sz val="12"/>
      <name val="Arial"/>
      <family val="2"/>
      <charset val="204"/>
    </font>
    <font>
      <sz val="12"/>
      <color indexed="62"/>
      <name val="Arial"/>
      <family val="2"/>
      <charset val="204"/>
    </font>
    <font>
      <sz val="12"/>
      <color indexed="53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1"/>
      <name val="Arial"/>
      <family val="2"/>
      <charset val="204"/>
    </font>
    <font>
      <i/>
      <sz val="10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62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sz val="11"/>
      <color indexed="9"/>
      <name val="Arial"/>
      <family val="2"/>
      <charset val="204"/>
    </font>
    <font>
      <b/>
      <i/>
      <sz val="11"/>
      <color indexed="48"/>
      <name val="Arial"/>
      <family val="2"/>
      <charset val="204"/>
    </font>
    <font>
      <sz val="11"/>
      <color indexed="10"/>
      <name val="Arial"/>
      <family val="2"/>
      <charset val="204"/>
    </font>
    <font>
      <sz val="10"/>
      <color indexed="62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1"/>
      <color indexed="48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i/>
      <sz val="11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color indexed="10"/>
      <name val="Arial"/>
      <family val="2"/>
      <charset val="204"/>
    </font>
    <font>
      <sz val="11"/>
      <color indexed="10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4"/>
      <name val="Arial"/>
      <family val="2"/>
      <charset val="204"/>
    </font>
    <font>
      <sz val="16"/>
      <name val="Arial"/>
      <family val="2"/>
      <charset val="204"/>
    </font>
    <font>
      <sz val="15"/>
      <name val="Arial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34"/>
      </patternFill>
    </fill>
    <fill>
      <patternFill patternType="solid">
        <fgColor indexed="9"/>
        <bgColor indexed="60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27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973">
    <xf numFmtId="0" fontId="0" fillId="0" borderId="0" xfId="0"/>
    <xf numFmtId="0" fontId="5" fillId="0" borderId="0" xfId="0" applyFont="1" applyFill="1"/>
    <xf numFmtId="0" fontId="5" fillId="0" borderId="0" xfId="0" applyFont="1"/>
    <xf numFmtId="0" fontId="7" fillId="0" borderId="1" xfId="0" applyFont="1" applyFill="1" applyBorder="1"/>
    <xf numFmtId="0" fontId="3" fillId="2" borderId="0" xfId="0" applyFont="1" applyFill="1"/>
    <xf numFmtId="0" fontId="5" fillId="2" borderId="1" xfId="0" applyFont="1" applyFill="1" applyBorder="1"/>
    <xf numFmtId="0" fontId="9" fillId="4" borderId="0" xfId="0" applyFont="1" applyFill="1"/>
    <xf numFmtId="0" fontId="9" fillId="2" borderId="0" xfId="0" applyFont="1" applyFill="1"/>
    <xf numFmtId="0" fontId="9" fillId="5" borderId="2" xfId="0" applyFont="1" applyFill="1" applyBorder="1"/>
    <xf numFmtId="0" fontId="9" fillId="5" borderId="1" xfId="0" applyFont="1" applyFill="1" applyBorder="1"/>
    <xf numFmtId="0" fontId="3" fillId="2" borderId="0" xfId="0" applyFont="1" applyFill="1" applyAlignment="1">
      <alignment horizontal="center"/>
    </xf>
    <xf numFmtId="2" fontId="9" fillId="6" borderId="0" xfId="0" applyNumberFormat="1" applyFont="1" applyFill="1"/>
    <xf numFmtId="0" fontId="5" fillId="0" borderId="4" xfId="0" applyFont="1" applyFill="1" applyBorder="1"/>
    <xf numFmtId="0" fontId="5" fillId="0" borderId="1" xfId="0" applyFont="1" applyFill="1" applyBorder="1"/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4" xfId="0" applyFont="1" applyFill="1" applyBorder="1"/>
    <xf numFmtId="0" fontId="1" fillId="2" borderId="1" xfId="0" applyFont="1" applyFill="1" applyBorder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2" fontId="1" fillId="2" borderId="1" xfId="0" applyNumberFormat="1" applyFont="1" applyFill="1" applyBorder="1"/>
    <xf numFmtId="0" fontId="1" fillId="2" borderId="2" xfId="0" applyFont="1" applyFill="1" applyBorder="1"/>
    <xf numFmtId="0" fontId="1" fillId="4" borderId="0" xfId="0" applyFont="1" applyFill="1"/>
    <xf numFmtId="0" fontId="1" fillId="6" borderId="4" xfId="0" applyFont="1" applyFill="1" applyBorder="1"/>
    <xf numFmtId="0" fontId="1" fillId="6" borderId="1" xfId="0" applyFont="1" applyFill="1" applyBorder="1"/>
    <xf numFmtId="0" fontId="5" fillId="2" borderId="1" xfId="0" applyFont="1" applyFill="1" applyBorder="1" applyAlignment="1">
      <alignment horizontal="center"/>
    </xf>
    <xf numFmtId="0" fontId="1" fillId="0" borderId="2" xfId="0" applyFont="1" applyFill="1" applyBorder="1"/>
    <xf numFmtId="2" fontId="1" fillId="0" borderId="1" xfId="0" applyNumberFormat="1" applyFont="1" applyFill="1" applyBorder="1"/>
    <xf numFmtId="0" fontId="5" fillId="4" borderId="1" xfId="0" applyFont="1" applyFill="1" applyBorder="1"/>
    <xf numFmtId="0" fontId="1" fillId="0" borderId="0" xfId="0" applyFont="1"/>
    <xf numFmtId="0" fontId="1" fillId="3" borderId="1" xfId="0" applyFont="1" applyFill="1" applyBorder="1"/>
    <xf numFmtId="0" fontId="5" fillId="2" borderId="4" xfId="0" applyFont="1" applyFill="1" applyBorder="1" applyAlignment="1">
      <alignment horizontal="center"/>
    </xf>
    <xf numFmtId="0" fontId="1" fillId="0" borderId="5" xfId="0" applyFont="1" applyFill="1" applyBorder="1"/>
    <xf numFmtId="169" fontId="1" fillId="0" borderId="5" xfId="0" applyNumberFormat="1" applyFont="1" applyFill="1" applyBorder="1"/>
    <xf numFmtId="2" fontId="1" fillId="0" borderId="5" xfId="0" applyNumberFormat="1" applyFont="1" applyFill="1" applyBorder="1"/>
    <xf numFmtId="0" fontId="1" fillId="0" borderId="1" xfId="0" applyFont="1" applyBorder="1"/>
    <xf numFmtId="0" fontId="1" fillId="0" borderId="6" xfId="0" applyFont="1" applyFill="1" applyBorder="1"/>
    <xf numFmtId="169" fontId="1" fillId="0" borderId="1" xfId="0" applyNumberFormat="1" applyFont="1" applyFill="1" applyBorder="1"/>
    <xf numFmtId="0" fontId="5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5" fillId="2" borderId="4" xfId="7" applyFont="1" applyFill="1" applyBorder="1" applyAlignment="1">
      <alignment horizontal="left"/>
    </xf>
    <xf numFmtId="0" fontId="5" fillId="2" borderId="1" xfId="7" applyFont="1" applyFill="1" applyBorder="1" applyAlignment="1">
      <alignment horizontal="left"/>
    </xf>
    <xf numFmtId="0" fontId="11" fillId="2" borderId="1" xfId="7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5" fillId="0" borderId="4" xfId="7" applyFont="1" applyFill="1" applyBorder="1" applyAlignment="1">
      <alignment horizontal="left"/>
    </xf>
    <xf numFmtId="0" fontId="5" fillId="0" borderId="7" xfId="7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2" borderId="1" xfId="0" applyFont="1" applyFill="1" applyBorder="1" applyAlignment="1"/>
    <xf numFmtId="0" fontId="5" fillId="3" borderId="1" xfId="0" applyFont="1" applyFill="1" applyBorder="1" applyAlignment="1"/>
    <xf numFmtId="0" fontId="5" fillId="0" borderId="1" xfId="0" applyFont="1" applyFill="1" applyBorder="1" applyAlignment="1"/>
    <xf numFmtId="0" fontId="5" fillId="0" borderId="4" xfId="0" applyFont="1" applyFill="1" applyBorder="1" applyAlignment="1"/>
    <xf numFmtId="0" fontId="5" fillId="0" borderId="10" xfId="0" applyFont="1" applyFill="1" applyBorder="1" applyAlignment="1"/>
    <xf numFmtId="0" fontId="5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5" fillId="0" borderId="2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2" xfId="0" applyFont="1" applyFill="1" applyBorder="1" applyAlignment="1"/>
    <xf numFmtId="0" fontId="5" fillId="0" borderId="1" xfId="0" applyFont="1" applyBorder="1" applyAlignment="1"/>
    <xf numFmtId="0" fontId="10" fillId="2" borderId="2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10" fillId="5" borderId="0" xfId="0" applyFont="1" applyFill="1" applyAlignment="1">
      <alignment horizontal="left"/>
    </xf>
    <xf numFmtId="169" fontId="5" fillId="2" borderId="1" xfId="0" applyNumberFormat="1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2" fontId="3" fillId="2" borderId="1" xfId="0" applyNumberFormat="1" applyFont="1" applyFill="1" applyBorder="1"/>
    <xf numFmtId="0" fontId="5" fillId="2" borderId="1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1" fillId="5" borderId="5" xfId="0" applyFont="1" applyFill="1" applyBorder="1"/>
    <xf numFmtId="0" fontId="5" fillId="0" borderId="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0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169" fontId="1" fillId="0" borderId="1" xfId="11" applyNumberFormat="1" applyFont="1" applyFill="1" applyBorder="1"/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10" fillId="2" borderId="1" xfId="0" applyFont="1" applyFill="1" applyBorder="1"/>
    <xf numFmtId="0" fontId="5" fillId="2" borderId="5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5" fillId="6" borderId="0" xfId="0" applyFont="1" applyFill="1"/>
    <xf numFmtId="0" fontId="10" fillId="5" borderId="0" xfId="0" applyFont="1" applyFill="1"/>
    <xf numFmtId="0" fontId="5" fillId="5" borderId="0" xfId="0" applyFont="1" applyFill="1"/>
    <xf numFmtId="0" fontId="1" fillId="0" borderId="16" xfId="0" applyFont="1" applyFill="1" applyBorder="1"/>
    <xf numFmtId="0" fontId="1" fillId="0" borderId="8" xfId="0" applyFont="1" applyFill="1" applyBorder="1"/>
    <xf numFmtId="0" fontId="1" fillId="0" borderId="9" xfId="0" applyFont="1" applyFill="1" applyBorder="1"/>
    <xf numFmtId="169" fontId="5" fillId="2" borderId="1" xfId="0" applyNumberFormat="1" applyFont="1" applyFill="1" applyBorder="1"/>
    <xf numFmtId="0" fontId="10" fillId="0" borderId="0" xfId="0" applyFont="1" applyFill="1"/>
    <xf numFmtId="0" fontId="10" fillId="4" borderId="0" xfId="0" applyFont="1" applyFill="1"/>
    <xf numFmtId="0" fontId="5" fillId="7" borderId="8" xfId="0" applyFont="1" applyFill="1" applyBorder="1"/>
    <xf numFmtId="0" fontId="5" fillId="0" borderId="5" xfId="0" applyFont="1" applyFill="1" applyBorder="1"/>
    <xf numFmtId="0" fontId="5" fillId="4" borderId="0" xfId="0" applyFont="1" applyFill="1"/>
    <xf numFmtId="0" fontId="5" fillId="0" borderId="1" xfId="0" applyFont="1" applyFill="1" applyBorder="1" applyAlignment="1">
      <alignment wrapText="1"/>
    </xf>
    <xf numFmtId="0" fontId="5" fillId="4" borderId="1" xfId="0" applyFont="1" applyFill="1" applyBorder="1" applyAlignment="1">
      <alignment wrapText="1"/>
    </xf>
    <xf numFmtId="0" fontId="5" fillId="4" borderId="1" xfId="0" applyFont="1" applyFill="1" applyBorder="1" applyAlignment="1">
      <alignment horizontal="center"/>
    </xf>
    <xf numFmtId="2" fontId="5" fillId="6" borderId="1" xfId="0" applyNumberFormat="1" applyFont="1" applyFill="1" applyBorder="1"/>
    <xf numFmtId="2" fontId="5" fillId="4" borderId="1" xfId="0" applyNumberFormat="1" applyFont="1" applyFill="1" applyBorder="1"/>
    <xf numFmtId="165" fontId="5" fillId="4" borderId="1" xfId="0" applyNumberFormat="1" applyFont="1" applyFill="1" applyBorder="1"/>
    <xf numFmtId="4" fontId="10" fillId="5" borderId="1" xfId="0" applyNumberFormat="1" applyFont="1" applyFill="1" applyBorder="1"/>
    <xf numFmtId="0" fontId="10" fillId="5" borderId="1" xfId="0" applyFont="1" applyFill="1" applyBorder="1"/>
    <xf numFmtId="2" fontId="10" fillId="6" borderId="1" xfId="0" applyNumberFormat="1" applyFont="1" applyFill="1" applyBorder="1"/>
    <xf numFmtId="0" fontId="10" fillId="2" borderId="0" xfId="0" applyFont="1" applyFill="1"/>
    <xf numFmtId="165" fontId="1" fillId="2" borderId="0" xfId="0" applyNumberFormat="1" applyFont="1" applyFill="1"/>
    <xf numFmtId="0" fontId="5" fillId="5" borderId="1" xfId="0" applyFont="1" applyFill="1" applyBorder="1"/>
    <xf numFmtId="167" fontId="10" fillId="5" borderId="1" xfId="0" applyNumberFormat="1" applyFont="1" applyFill="1" applyBorder="1"/>
    <xf numFmtId="165" fontId="5" fillId="4" borderId="0" xfId="0" applyNumberFormat="1" applyFont="1" applyFill="1"/>
    <xf numFmtId="0" fontId="10" fillId="0" borderId="5" xfId="0" applyFont="1" applyFill="1" applyBorder="1"/>
    <xf numFmtId="169" fontId="5" fillId="4" borderId="1" xfId="0" applyNumberFormat="1" applyFont="1" applyFill="1" applyBorder="1"/>
    <xf numFmtId="0" fontId="5" fillId="4" borderId="1" xfId="0" applyFont="1" applyFill="1" applyBorder="1" applyAlignment="1">
      <alignment horizontal="center" vertical="center" wrapText="1"/>
    </xf>
    <xf numFmtId="166" fontId="5" fillId="4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169" fontId="5" fillId="7" borderId="8" xfId="0" applyNumberFormat="1" applyFont="1" applyFill="1" applyBorder="1"/>
    <xf numFmtId="165" fontId="5" fillId="7" borderId="8" xfId="0" applyNumberFormat="1" applyFont="1" applyFill="1" applyBorder="1"/>
    <xf numFmtId="165" fontId="10" fillId="5" borderId="1" xfId="0" applyNumberFormat="1" applyFont="1" applyFill="1" applyBorder="1"/>
    <xf numFmtId="165" fontId="5" fillId="0" borderId="1" xfId="0" applyNumberFormat="1" applyFont="1" applyFill="1" applyBorder="1"/>
    <xf numFmtId="4" fontId="5" fillId="4" borderId="0" xfId="0" applyNumberFormat="1" applyFont="1" applyFill="1"/>
    <xf numFmtId="0" fontId="9" fillId="2" borderId="2" xfId="0" applyFont="1" applyFill="1" applyBorder="1"/>
    <xf numFmtId="0" fontId="1" fillId="2" borderId="1" xfId="0" applyFont="1" applyFill="1" applyBorder="1" applyAlignment="1">
      <alignment horizontal="right"/>
    </xf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4" xfId="0" applyFont="1" applyFill="1" applyBorder="1"/>
    <xf numFmtId="0" fontId="1" fillId="2" borderId="1" xfId="7" applyFont="1" applyFill="1" applyBorder="1"/>
    <xf numFmtId="169" fontId="1" fillId="2" borderId="1" xfId="7" applyNumberFormat="1" applyFont="1" applyFill="1" applyBorder="1" applyAlignment="1">
      <alignment horizontal="center"/>
    </xf>
    <xf numFmtId="0" fontId="1" fillId="2" borderId="1" xfId="7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5" fillId="2" borderId="1" xfId="0" applyFont="1" applyFill="1" applyBorder="1"/>
    <xf numFmtId="0" fontId="1" fillId="2" borderId="0" xfId="0" applyFont="1" applyFill="1" applyBorder="1"/>
    <xf numFmtId="169" fontId="25" fillId="2" borderId="1" xfId="0" applyNumberFormat="1" applyFont="1" applyFill="1" applyBorder="1"/>
    <xf numFmtId="0" fontId="25" fillId="5" borderId="0" xfId="0" applyFont="1" applyFill="1"/>
    <xf numFmtId="2" fontId="21" fillId="2" borderId="1" xfId="0" applyNumberFormat="1" applyFont="1" applyFill="1" applyBorder="1"/>
    <xf numFmtId="0" fontId="24" fillId="6" borderId="0" xfId="0" applyFont="1" applyFill="1"/>
    <xf numFmtId="0" fontId="21" fillId="6" borderId="0" xfId="0" applyFont="1" applyFill="1"/>
    <xf numFmtId="0" fontId="25" fillId="2" borderId="1" xfId="0" applyFont="1" applyFill="1" applyBorder="1"/>
    <xf numFmtId="0" fontId="21" fillId="2" borderId="1" xfId="0" applyFont="1" applyFill="1" applyBorder="1"/>
    <xf numFmtId="0" fontId="24" fillId="2" borderId="1" xfId="0" applyFont="1" applyFill="1" applyBorder="1"/>
    <xf numFmtId="0" fontId="12" fillId="2" borderId="1" xfId="0" applyFont="1" applyFill="1" applyBorder="1"/>
    <xf numFmtId="0" fontId="12" fillId="2" borderId="1" xfId="0" applyFont="1" applyFill="1" applyBorder="1" applyAlignment="1">
      <alignment horizontal="right"/>
    </xf>
    <xf numFmtId="0" fontId="12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/>
    <xf numFmtId="0" fontId="12" fillId="2" borderId="4" xfId="0" applyFont="1" applyFill="1" applyBorder="1"/>
    <xf numFmtId="2" fontId="12" fillId="2" borderId="1" xfId="0" applyNumberFormat="1" applyFont="1" applyFill="1" applyBorder="1"/>
    <xf numFmtId="0" fontId="12" fillId="2" borderId="4" xfId="0" applyFont="1" applyFill="1" applyBorder="1" applyAlignment="1">
      <alignment horizontal="center"/>
    </xf>
    <xf numFmtId="169" fontId="12" fillId="2" borderId="1" xfId="0" applyNumberFormat="1" applyFont="1" applyFill="1" applyBorder="1"/>
    <xf numFmtId="0" fontId="27" fillId="2" borderId="1" xfId="0" applyFont="1" applyFill="1" applyBorder="1"/>
    <xf numFmtId="2" fontId="15" fillId="2" borderId="2" xfId="0" applyNumberFormat="1" applyFont="1" applyFill="1" applyBorder="1"/>
    <xf numFmtId="0" fontId="12" fillId="2" borderId="1" xfId="7" applyFont="1" applyFill="1" applyBorder="1"/>
    <xf numFmtId="0" fontId="12" fillId="9" borderId="1" xfId="7" applyFont="1" applyFill="1" applyBorder="1"/>
    <xf numFmtId="0" fontId="12" fillId="2" borderId="1" xfId="0" applyFont="1" applyFill="1" applyBorder="1" applyAlignment="1">
      <alignment horizontal="center"/>
    </xf>
    <xf numFmtId="0" fontId="12" fillId="9" borderId="1" xfId="0" applyFont="1" applyFill="1" applyBorder="1"/>
    <xf numFmtId="0" fontId="28" fillId="9" borderId="1" xfId="0" applyFont="1" applyFill="1" applyBorder="1"/>
    <xf numFmtId="169" fontId="12" fillId="2" borderId="1" xfId="7" applyNumberFormat="1" applyFont="1" applyFill="1" applyBorder="1" applyAlignment="1">
      <alignment horizontal="center"/>
    </xf>
    <xf numFmtId="0" fontId="12" fillId="2" borderId="1" xfId="7" applyFont="1" applyFill="1" applyBorder="1" applyAlignment="1">
      <alignment horizontal="center"/>
    </xf>
    <xf numFmtId="169" fontId="12" fillId="2" borderId="1" xfId="0" applyNumberFormat="1" applyFont="1" applyFill="1" applyBorder="1" applyAlignment="1">
      <alignment horizontal="center"/>
    </xf>
    <xf numFmtId="1" fontId="12" fillId="2" borderId="1" xfId="0" applyNumberFormat="1" applyFont="1" applyFill="1" applyBorder="1"/>
    <xf numFmtId="0" fontId="12" fillId="2" borderId="0" xfId="0" applyFont="1" applyFill="1"/>
    <xf numFmtId="1" fontId="12" fillId="2" borderId="1" xfId="0" applyNumberFormat="1" applyFont="1" applyFill="1" applyBorder="1" applyAlignment="1">
      <alignment horizontal="right"/>
    </xf>
    <xf numFmtId="0" fontId="29" fillId="2" borderId="1" xfId="0" applyFont="1" applyFill="1" applyBorder="1"/>
    <xf numFmtId="0" fontId="12" fillId="2" borderId="10" xfId="0" applyFont="1" applyFill="1" applyBorder="1"/>
    <xf numFmtId="4" fontId="15" fillId="2" borderId="1" xfId="0" applyNumberFormat="1" applyFont="1" applyFill="1" applyBorder="1"/>
    <xf numFmtId="0" fontId="12" fillId="2" borderId="13" xfId="0" applyFont="1" applyFill="1" applyBorder="1" applyAlignment="1">
      <alignment horizontal="right" vertical="center"/>
    </xf>
    <xf numFmtId="0" fontId="12" fillId="2" borderId="1" xfId="0" applyFont="1" applyFill="1" applyBorder="1" applyAlignment="1">
      <alignment horizontal="right" vertical="center"/>
    </xf>
    <xf numFmtId="1" fontId="12" fillId="2" borderId="1" xfId="0" applyNumberFormat="1" applyFont="1" applyFill="1" applyBorder="1" applyAlignment="1">
      <alignment horizontal="right" vertical="center"/>
    </xf>
    <xf numFmtId="0" fontId="12" fillId="2" borderId="19" xfId="0" applyFont="1" applyFill="1" applyBorder="1" applyAlignment="1">
      <alignment horizontal="right" vertical="center"/>
    </xf>
    <xf numFmtId="0" fontId="15" fillId="2" borderId="20" xfId="0" applyFont="1" applyFill="1" applyBorder="1" applyAlignment="1">
      <alignment horizontal="right" vertical="center"/>
    </xf>
    <xf numFmtId="0" fontId="12" fillId="2" borderId="21" xfId="0" applyFont="1" applyFill="1" applyBorder="1" applyAlignment="1">
      <alignment horizontal="right" vertical="center"/>
    </xf>
    <xf numFmtId="0" fontId="12" fillId="2" borderId="22" xfId="0" applyFont="1" applyFill="1" applyBorder="1" applyAlignment="1">
      <alignment horizontal="right" vertical="center"/>
    </xf>
    <xf numFmtId="0" fontId="12" fillId="2" borderId="23" xfId="0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 vertical="center"/>
    </xf>
    <xf numFmtId="0" fontId="12" fillId="2" borderId="24" xfId="0" applyFont="1" applyFill="1" applyBorder="1" applyAlignment="1">
      <alignment horizontal="right" vertical="center"/>
    </xf>
    <xf numFmtId="0" fontId="12" fillId="2" borderId="20" xfId="0" applyFont="1" applyFill="1" applyBorder="1" applyAlignment="1">
      <alignment horizontal="right" vertical="center" wrapText="1"/>
    </xf>
    <xf numFmtId="0" fontId="12" fillId="2" borderId="21" xfId="0" applyFont="1" applyFill="1" applyBorder="1" applyAlignment="1">
      <alignment horizontal="right" vertical="center" wrapText="1"/>
    </xf>
    <xf numFmtId="0" fontId="12" fillId="2" borderId="24" xfId="0" applyFont="1" applyFill="1" applyBorder="1" applyAlignment="1">
      <alignment horizontal="right" vertical="center" wrapText="1"/>
    </xf>
    <xf numFmtId="0" fontId="15" fillId="2" borderId="25" xfId="0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right" vertical="center" wrapText="1"/>
    </xf>
    <xf numFmtId="0" fontId="15" fillId="2" borderId="10" xfId="0" applyFont="1" applyFill="1" applyBorder="1" applyAlignment="1">
      <alignment horizontal="right" vertical="center" wrapText="1"/>
    </xf>
    <xf numFmtId="0" fontId="15" fillId="2" borderId="24" xfId="0" applyFont="1" applyFill="1" applyBorder="1" applyAlignment="1">
      <alignment horizontal="right" vertical="center" wrapText="1"/>
    </xf>
    <xf numFmtId="0" fontId="12" fillId="2" borderId="25" xfId="0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right" vertical="center"/>
    </xf>
    <xf numFmtId="165" fontId="12" fillId="2" borderId="4" xfId="0" applyNumberFormat="1" applyFont="1" applyFill="1" applyBorder="1" applyAlignment="1">
      <alignment horizontal="right" vertical="center"/>
    </xf>
    <xf numFmtId="2" fontId="15" fillId="2" borderId="1" xfId="0" applyNumberFormat="1" applyFont="1" applyFill="1" applyBorder="1" applyAlignment="1">
      <alignment horizontal="right" vertical="center"/>
    </xf>
    <xf numFmtId="2" fontId="12" fillId="2" borderId="10" xfId="0" applyNumberFormat="1" applyFont="1" applyFill="1" applyBorder="1" applyAlignment="1">
      <alignment horizontal="right" vertical="center"/>
    </xf>
    <xf numFmtId="2" fontId="12" fillId="2" borderId="1" xfId="0" applyNumberFormat="1" applyFont="1" applyFill="1" applyBorder="1" applyAlignment="1">
      <alignment horizontal="right" vertical="center"/>
    </xf>
    <xf numFmtId="0" fontId="15" fillId="2" borderId="10" xfId="0" applyFont="1" applyFill="1" applyBorder="1" applyAlignment="1">
      <alignment horizontal="right" vertical="center"/>
    </xf>
    <xf numFmtId="165" fontId="12" fillId="2" borderId="1" xfId="0" applyNumberFormat="1" applyFont="1" applyFill="1" applyBorder="1" applyAlignment="1">
      <alignment horizontal="right" vertical="center"/>
    </xf>
    <xf numFmtId="0" fontId="25" fillId="2" borderId="26" xfId="0" applyFont="1" applyFill="1" applyBorder="1" applyAlignment="1">
      <alignment horizontal="right" vertical="center"/>
    </xf>
    <xf numFmtId="4" fontId="25" fillId="2" borderId="27" xfId="0" applyNumberFormat="1" applyFont="1" applyFill="1" applyBorder="1" applyAlignment="1">
      <alignment horizontal="right" vertical="center"/>
    </xf>
    <xf numFmtId="0" fontId="25" fillId="2" borderId="24" xfId="0" applyFont="1" applyFill="1" applyBorder="1" applyAlignment="1">
      <alignment horizontal="right" vertical="center"/>
    </xf>
    <xf numFmtId="0" fontId="15" fillId="2" borderId="24" xfId="0" applyFont="1" applyFill="1" applyBorder="1" applyAlignment="1">
      <alignment horizontal="right" vertical="center"/>
    </xf>
    <xf numFmtId="169" fontId="12" fillId="2" borderId="1" xfId="0" applyNumberFormat="1" applyFont="1" applyFill="1" applyBorder="1" applyAlignment="1">
      <alignment horizontal="right" vertical="center"/>
    </xf>
    <xf numFmtId="16" fontId="15" fillId="2" borderId="24" xfId="0" applyNumberFormat="1" applyFont="1" applyFill="1" applyBorder="1" applyAlignment="1">
      <alignment horizontal="right" vertical="center"/>
    </xf>
    <xf numFmtId="0" fontId="27" fillId="2" borderId="1" xfId="0" applyFont="1" applyFill="1" applyBorder="1" applyAlignment="1">
      <alignment horizontal="right" vertical="center"/>
    </xf>
    <xf numFmtId="12" fontId="25" fillId="2" borderId="24" xfId="0" applyNumberFormat="1" applyFont="1" applyFill="1" applyBorder="1" applyAlignment="1">
      <alignment horizontal="right" vertical="center"/>
    </xf>
    <xf numFmtId="0" fontId="12" fillId="2" borderId="1" xfId="7" applyFont="1" applyFill="1" applyBorder="1" applyAlignment="1">
      <alignment horizontal="right" vertical="center"/>
    </xf>
    <xf numFmtId="0" fontId="12" fillId="9" borderId="1" xfId="7" applyFont="1" applyFill="1" applyBorder="1" applyAlignment="1">
      <alignment horizontal="right" vertical="center"/>
    </xf>
    <xf numFmtId="0" fontId="28" fillId="9" borderId="20" xfId="0" applyFont="1" applyFill="1" applyBorder="1" applyAlignment="1">
      <alignment horizontal="right" vertical="center"/>
    </xf>
    <xf numFmtId="0" fontId="12" fillId="10" borderId="1" xfId="7" applyFont="1" applyFill="1" applyBorder="1" applyAlignment="1">
      <alignment horizontal="right" vertical="center"/>
    </xf>
    <xf numFmtId="0" fontId="28" fillId="9" borderId="1" xfId="0" applyFont="1" applyFill="1" applyBorder="1" applyAlignment="1">
      <alignment horizontal="right" vertical="center"/>
    </xf>
    <xf numFmtId="170" fontId="15" fillId="2" borderId="24" xfId="0" applyNumberFormat="1" applyFont="1" applyFill="1" applyBorder="1" applyAlignment="1">
      <alignment horizontal="right" vertical="center"/>
    </xf>
    <xf numFmtId="171" fontId="15" fillId="2" borderId="24" xfId="0" applyNumberFormat="1" applyFont="1" applyFill="1" applyBorder="1" applyAlignment="1">
      <alignment horizontal="right" vertical="center"/>
    </xf>
    <xf numFmtId="0" fontId="27" fillId="9" borderId="1" xfId="7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right" vertical="center"/>
    </xf>
    <xf numFmtId="169" fontId="12" fillId="2" borderId="1" xfId="7" applyNumberFormat="1" applyFont="1" applyFill="1" applyBorder="1" applyAlignment="1">
      <alignment horizontal="right" vertical="center"/>
    </xf>
    <xf numFmtId="169" fontId="12" fillId="2" borderId="1" xfId="11" applyNumberFormat="1" applyFont="1" applyFill="1" applyBorder="1" applyAlignment="1">
      <alignment horizontal="right" vertical="center"/>
    </xf>
    <xf numFmtId="0" fontId="12" fillId="2" borderId="1" xfId="11" applyFont="1" applyFill="1" applyBorder="1" applyAlignment="1">
      <alignment horizontal="right" vertical="center"/>
    </xf>
    <xf numFmtId="0" fontId="25" fillId="2" borderId="25" xfId="0" applyFont="1" applyFill="1" applyBorder="1" applyAlignment="1">
      <alignment horizontal="right" vertical="center"/>
    </xf>
    <xf numFmtId="169" fontId="25" fillId="2" borderId="1" xfId="0" applyNumberFormat="1" applyFont="1" applyFill="1" applyBorder="1" applyAlignment="1">
      <alignment horizontal="right" vertical="center"/>
    </xf>
    <xf numFmtId="0" fontId="12" fillId="2" borderId="16" xfId="0" applyFont="1" applyFill="1" applyBorder="1" applyAlignment="1">
      <alignment horizontal="right" vertical="center"/>
    </xf>
    <xf numFmtId="0" fontId="12" fillId="9" borderId="16" xfId="0" applyFont="1" applyFill="1" applyBorder="1" applyAlignment="1">
      <alignment horizontal="right" vertical="center"/>
    </xf>
    <xf numFmtId="0" fontId="12" fillId="10" borderId="1" xfId="0" applyFont="1" applyFill="1" applyBorder="1" applyAlignment="1">
      <alignment horizontal="right" vertical="center"/>
    </xf>
    <xf numFmtId="0" fontId="12" fillId="2" borderId="8" xfId="0" applyFont="1" applyFill="1" applyBorder="1" applyAlignment="1">
      <alignment horizontal="right" vertical="center"/>
    </xf>
    <xf numFmtId="0" fontId="12" fillId="9" borderId="8" xfId="0" applyFont="1" applyFill="1" applyBorder="1" applyAlignment="1">
      <alignment horizontal="right" vertical="center"/>
    </xf>
    <xf numFmtId="0" fontId="12" fillId="2" borderId="9" xfId="0" applyFont="1" applyFill="1" applyBorder="1" applyAlignment="1">
      <alignment horizontal="right" vertical="center"/>
    </xf>
    <xf numFmtId="0" fontId="12" fillId="2" borderId="0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169" fontId="12" fillId="2" borderId="5" xfId="0" applyNumberFormat="1" applyFont="1" applyFill="1" applyBorder="1" applyAlignment="1">
      <alignment horizontal="right" vertical="center"/>
    </xf>
    <xf numFmtId="2" fontId="12" fillId="2" borderId="5" xfId="0" applyNumberFormat="1" applyFont="1" applyFill="1" applyBorder="1" applyAlignment="1">
      <alignment horizontal="right" vertical="center"/>
    </xf>
    <xf numFmtId="0" fontId="12" fillId="2" borderId="10" xfId="0" applyFont="1" applyFill="1" applyBorder="1" applyAlignment="1">
      <alignment horizontal="right" vertical="center"/>
    </xf>
    <xf numFmtId="1" fontId="12" fillId="2" borderId="1" xfId="7" applyNumberFormat="1" applyFont="1" applyFill="1" applyBorder="1" applyAlignment="1">
      <alignment horizontal="right" vertical="center"/>
    </xf>
    <xf numFmtId="0" fontId="12" fillId="2" borderId="6" xfId="0" applyFont="1" applyFill="1" applyBorder="1" applyAlignment="1">
      <alignment horizontal="right" vertical="center"/>
    </xf>
    <xf numFmtId="0" fontId="29" fillId="2" borderId="1" xfId="0" applyFont="1" applyFill="1" applyBorder="1" applyAlignment="1">
      <alignment horizontal="right" vertical="center"/>
    </xf>
    <xf numFmtId="169" fontId="12" fillId="2" borderId="20" xfId="0" applyNumberFormat="1" applyFont="1" applyFill="1" applyBorder="1" applyAlignment="1">
      <alignment horizontal="right" vertical="center"/>
    </xf>
    <xf numFmtId="169" fontId="12" fillId="2" borderId="27" xfId="0" applyNumberFormat="1" applyFont="1" applyFill="1" applyBorder="1" applyAlignment="1">
      <alignment horizontal="right" vertical="center"/>
    </xf>
    <xf numFmtId="0" fontId="15" fillId="2" borderId="23" xfId="0" applyFont="1" applyFill="1" applyBorder="1" applyAlignment="1">
      <alignment horizontal="right" vertical="center"/>
    </xf>
    <xf numFmtId="4" fontId="15" fillId="2" borderId="2" xfId="0" applyNumberFormat="1" applyFont="1" applyFill="1" applyBorder="1" applyAlignment="1">
      <alignment horizontal="right" vertical="center"/>
    </xf>
    <xf numFmtId="4" fontId="15" fillId="2" borderId="13" xfId="0" applyNumberFormat="1" applyFont="1" applyFill="1" applyBorder="1" applyAlignment="1">
      <alignment horizontal="right" vertical="center"/>
    </xf>
    <xf numFmtId="4" fontId="15" fillId="2" borderId="28" xfId="0" applyNumberFormat="1" applyFont="1" applyFill="1" applyBorder="1" applyAlignment="1">
      <alignment horizontal="right" vertical="center"/>
    </xf>
    <xf numFmtId="4" fontId="15" fillId="2" borderId="0" xfId="0" applyNumberFormat="1" applyFont="1" applyFill="1" applyBorder="1" applyAlignment="1">
      <alignment horizontal="right" vertical="center"/>
    </xf>
    <xf numFmtId="0" fontId="10" fillId="2" borderId="0" xfId="0" applyFont="1" applyFill="1" applyAlignment="1"/>
    <xf numFmtId="0" fontId="1" fillId="2" borderId="5" xfId="0" applyFont="1" applyFill="1" applyBorder="1" applyAlignment="1"/>
    <xf numFmtId="0" fontId="1" fillId="2" borderId="4" xfId="7" applyFont="1" applyFill="1" applyBorder="1" applyAlignment="1">
      <alignment horizontal="center"/>
    </xf>
    <xf numFmtId="0" fontId="19" fillId="2" borderId="1" xfId="0" applyFont="1" applyFill="1" applyBorder="1"/>
    <xf numFmtId="0" fontId="12" fillId="2" borderId="1" xfId="10" applyFont="1" applyFill="1" applyBorder="1" applyAlignment="1">
      <alignment horizontal="right"/>
    </xf>
    <xf numFmtId="4" fontId="18" fillId="2" borderId="0" xfId="10" applyNumberFormat="1" applyFont="1" applyFill="1" applyBorder="1" applyAlignment="1">
      <alignment horizontal="right"/>
    </xf>
    <xf numFmtId="0" fontId="12" fillId="2" borderId="0" xfId="10" applyFont="1" applyFill="1" applyBorder="1" applyAlignment="1">
      <alignment horizontal="right"/>
    </xf>
    <xf numFmtId="0" fontId="21" fillId="2" borderId="1" xfId="0" applyFont="1" applyFill="1" applyBorder="1" applyAlignment="1">
      <alignment horizontal="right"/>
    </xf>
    <xf numFmtId="0" fontId="22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2" fontId="21" fillId="2" borderId="1" xfId="0" applyNumberFormat="1" applyFont="1" applyFill="1" applyBorder="1" applyAlignment="1">
      <alignment horizontal="right"/>
    </xf>
    <xf numFmtId="0" fontId="15" fillId="2" borderId="0" xfId="0" applyFont="1" applyFill="1" applyAlignment="1">
      <alignment horizontal="right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4" fontId="18" fillId="2" borderId="1" xfId="0" applyNumberFormat="1" applyFont="1" applyFill="1" applyBorder="1" applyAlignment="1">
      <alignment horizontal="right"/>
    </xf>
    <xf numFmtId="0" fontId="15" fillId="2" borderId="1" xfId="0" applyFont="1" applyFill="1" applyBorder="1" applyAlignment="1">
      <alignment horizontal="right"/>
    </xf>
    <xf numFmtId="2" fontId="12" fillId="2" borderId="1" xfId="0" applyNumberFormat="1" applyFont="1" applyFill="1" applyBorder="1" applyAlignment="1">
      <alignment horizontal="right"/>
    </xf>
    <xf numFmtId="0" fontId="12" fillId="2" borderId="2" xfId="0" applyFont="1" applyFill="1" applyBorder="1" applyAlignment="1">
      <alignment horizontal="center"/>
    </xf>
    <xf numFmtId="0" fontId="25" fillId="2" borderId="13" xfId="0" applyFont="1" applyFill="1" applyBorder="1" applyAlignment="1">
      <alignment horizontal="right"/>
    </xf>
    <xf numFmtId="0" fontId="25" fillId="2" borderId="1" xfId="0" applyFont="1" applyFill="1" applyBorder="1" applyAlignment="1">
      <alignment horizontal="center"/>
    </xf>
    <xf numFmtId="4" fontId="25" fillId="2" borderId="1" xfId="0" applyNumberFormat="1" applyFont="1" applyFill="1" applyBorder="1" applyAlignment="1">
      <alignment horizontal="right"/>
    </xf>
    <xf numFmtId="0" fontId="15" fillId="2" borderId="10" xfId="0" applyFont="1" applyFill="1" applyBorder="1" applyAlignment="1">
      <alignment horizontal="right"/>
    </xf>
    <xf numFmtId="0" fontId="12" fillId="2" borderId="11" xfId="0" applyFont="1" applyFill="1" applyBorder="1" applyAlignment="1">
      <alignment horizontal="right"/>
    </xf>
    <xf numFmtId="0" fontId="12" fillId="2" borderId="5" xfId="0" applyFont="1" applyFill="1" applyBorder="1" applyAlignment="1">
      <alignment horizontal="right"/>
    </xf>
    <xf numFmtId="0" fontId="27" fillId="2" borderId="1" xfId="0" applyFont="1" applyFill="1" applyBorder="1" applyAlignment="1">
      <alignment horizontal="right"/>
    </xf>
    <xf numFmtId="0" fontId="15" fillId="2" borderId="1" xfId="0" applyFont="1" applyFill="1" applyBorder="1" applyAlignment="1">
      <alignment horizontal="center"/>
    </xf>
    <xf numFmtId="4" fontId="15" fillId="2" borderId="1" xfId="0" applyNumberFormat="1" applyFont="1" applyFill="1" applyBorder="1" applyAlignment="1">
      <alignment horizontal="right"/>
    </xf>
    <xf numFmtId="0" fontId="12" fillId="2" borderId="4" xfId="7" applyFont="1" applyFill="1" applyBorder="1" applyAlignment="1">
      <alignment horizontal="center"/>
    </xf>
    <xf numFmtId="0" fontId="12" fillId="2" borderId="1" xfId="7" applyFont="1" applyFill="1" applyBorder="1" applyAlignment="1">
      <alignment horizontal="right"/>
    </xf>
    <xf numFmtId="0" fontId="12" fillId="9" borderId="1" xfId="7" applyFont="1" applyFill="1" applyBorder="1" applyAlignment="1">
      <alignment horizontal="right"/>
    </xf>
    <xf numFmtId="0" fontId="12" fillId="10" borderId="0" xfId="0" applyFont="1" applyFill="1" applyBorder="1" applyAlignment="1">
      <alignment horizontal="right"/>
    </xf>
    <xf numFmtId="0" fontId="12" fillId="9" borderId="1" xfId="0" applyFont="1" applyFill="1" applyBorder="1" applyAlignment="1">
      <alignment horizontal="right"/>
    </xf>
    <xf numFmtId="169" fontId="12" fillId="10" borderId="0" xfId="0" applyNumberFormat="1" applyFont="1" applyFill="1" applyBorder="1" applyAlignment="1">
      <alignment horizontal="right"/>
    </xf>
    <xf numFmtId="1" fontId="12" fillId="10" borderId="0" xfId="0" applyNumberFormat="1" applyFont="1" applyFill="1" applyBorder="1" applyAlignment="1">
      <alignment horizontal="right"/>
    </xf>
    <xf numFmtId="169" fontId="12" fillId="2" borderId="1" xfId="7" applyNumberFormat="1" applyFont="1" applyFill="1" applyBorder="1" applyAlignment="1">
      <alignment horizontal="right"/>
    </xf>
    <xf numFmtId="0" fontId="12" fillId="11" borderId="0" xfId="0" applyFont="1" applyFill="1" applyBorder="1" applyAlignment="1">
      <alignment horizontal="right"/>
    </xf>
    <xf numFmtId="0" fontId="12" fillId="2" borderId="8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right"/>
    </xf>
    <xf numFmtId="169" fontId="12" fillId="2" borderId="1" xfId="0" applyNumberFormat="1" applyFont="1" applyFill="1" applyBorder="1" applyAlignment="1">
      <alignment horizontal="right"/>
    </xf>
    <xf numFmtId="0" fontId="28" fillId="2" borderId="1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right"/>
    </xf>
    <xf numFmtId="169" fontId="12" fillId="2" borderId="5" xfId="0" applyNumberFormat="1" applyFont="1" applyFill="1" applyBorder="1" applyAlignment="1">
      <alignment horizontal="right"/>
    </xf>
    <xf numFmtId="0" fontId="12" fillId="2" borderId="10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right"/>
    </xf>
    <xf numFmtId="2" fontId="12" fillId="2" borderId="1" xfId="7" applyNumberFormat="1" applyFont="1" applyFill="1" applyBorder="1" applyAlignment="1">
      <alignment horizontal="right"/>
    </xf>
    <xf numFmtId="0" fontId="12" fillId="2" borderId="6" xfId="0" applyFont="1" applyFill="1" applyBorder="1" applyAlignment="1">
      <alignment horizontal="right"/>
    </xf>
    <xf numFmtId="0" fontId="29" fillId="2" borderId="1" xfId="0" applyFont="1" applyFill="1" applyBorder="1" applyAlignment="1">
      <alignment horizontal="center"/>
    </xf>
    <xf numFmtId="0" fontId="12" fillId="12" borderId="1" xfId="0" applyFont="1" applyFill="1" applyBorder="1" applyAlignment="1">
      <alignment horizontal="center"/>
    </xf>
    <xf numFmtId="0" fontId="15" fillId="12" borderId="1" xfId="0" applyFont="1" applyFill="1" applyBorder="1" applyAlignment="1"/>
    <xf numFmtId="0" fontId="12" fillId="12" borderId="1" xfId="0" applyFont="1" applyFill="1" applyBorder="1" applyAlignment="1"/>
    <xf numFmtId="0" fontId="25" fillId="2" borderId="1" xfId="0" applyFont="1" applyFill="1" applyBorder="1" applyAlignment="1">
      <alignment horizontal="right"/>
    </xf>
    <xf numFmtId="1" fontId="12" fillId="2" borderId="4" xfId="0" applyNumberFormat="1" applyFont="1" applyFill="1" applyBorder="1" applyAlignment="1">
      <alignment horizontal="right"/>
    </xf>
    <xf numFmtId="0" fontId="25" fillId="2" borderId="0" xfId="0" applyFont="1" applyFill="1" applyAlignment="1"/>
    <xf numFmtId="2" fontId="25" fillId="2" borderId="1" xfId="0" applyNumberFormat="1" applyFont="1" applyFill="1" applyBorder="1" applyAlignment="1"/>
    <xf numFmtId="0" fontId="24" fillId="2" borderId="1" xfId="0" applyFont="1" applyFill="1" applyBorder="1" applyAlignment="1">
      <alignment horizontal="center"/>
    </xf>
    <xf numFmtId="169" fontId="21" fillId="2" borderId="1" xfId="0" applyNumberFormat="1" applyFont="1" applyFill="1" applyBorder="1" applyAlignment="1">
      <alignment horizontal="right"/>
    </xf>
    <xf numFmtId="0" fontId="21" fillId="2" borderId="0" xfId="0" applyFont="1" applyFill="1" applyAlignment="1">
      <alignment horizontal="right"/>
    </xf>
    <xf numFmtId="0" fontId="21" fillId="2" borderId="2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right"/>
    </xf>
    <xf numFmtId="0" fontId="12" fillId="2" borderId="30" xfId="0" applyFont="1" applyFill="1" applyBorder="1" applyAlignment="1">
      <alignment horizontal="right"/>
    </xf>
    <xf numFmtId="0" fontId="25" fillId="2" borderId="10" xfId="0" applyFont="1" applyFill="1" applyBorder="1" applyAlignment="1">
      <alignment horizontal="right"/>
    </xf>
    <xf numFmtId="0" fontId="21" fillId="2" borderId="10" xfId="0" applyFont="1" applyFill="1" applyBorder="1" applyAlignment="1">
      <alignment horizontal="right"/>
    </xf>
    <xf numFmtId="4" fontId="18" fillId="2" borderId="5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4" fontId="18" fillId="2" borderId="31" xfId="10" applyNumberFormat="1" applyFont="1" applyFill="1" applyBorder="1" applyAlignment="1">
      <alignment horizontal="right"/>
    </xf>
    <xf numFmtId="4" fontId="18" fillId="2" borderId="32" xfId="10" applyNumberFormat="1" applyFont="1" applyFill="1" applyBorder="1" applyAlignment="1">
      <alignment horizontal="right"/>
    </xf>
    <xf numFmtId="2" fontId="25" fillId="2" borderId="5" xfId="0" applyNumberFormat="1" applyFont="1" applyFill="1" applyBorder="1" applyAlignment="1"/>
    <xf numFmtId="169" fontId="21" fillId="2" borderId="5" xfId="0" applyNumberFormat="1" applyFont="1" applyFill="1" applyBorder="1" applyAlignment="1">
      <alignment horizontal="right"/>
    </xf>
    <xf numFmtId="0" fontId="21" fillId="2" borderId="6" xfId="0" applyFont="1" applyFill="1" applyBorder="1" applyAlignment="1">
      <alignment horizontal="right"/>
    </xf>
    <xf numFmtId="0" fontId="18" fillId="2" borderId="5" xfId="0" applyFont="1" applyFill="1" applyBorder="1" applyAlignment="1">
      <alignment horizontal="right"/>
    </xf>
    <xf numFmtId="169" fontId="18" fillId="2" borderId="5" xfId="0" applyNumberFormat="1" applyFont="1" applyFill="1" applyBorder="1" applyAlignment="1">
      <alignment horizontal="right"/>
    </xf>
    <xf numFmtId="2" fontId="21" fillId="2" borderId="5" xfId="0" applyNumberFormat="1" applyFont="1" applyFill="1" applyBorder="1" applyAlignment="1">
      <alignment horizontal="right"/>
    </xf>
    <xf numFmtId="0" fontId="15" fillId="1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2" fillId="2" borderId="30" xfId="0" applyFont="1" applyFill="1" applyBorder="1"/>
    <xf numFmtId="0" fontId="15" fillId="2" borderId="0" xfId="0" applyFont="1" applyFill="1"/>
    <xf numFmtId="0" fontId="12" fillId="2" borderId="1" xfId="0" applyFont="1" applyFill="1" applyBorder="1" applyAlignment="1">
      <alignment horizontal="left"/>
    </xf>
    <xf numFmtId="0" fontId="12" fillId="2" borderId="2" xfId="0" applyFont="1" applyFill="1" applyBorder="1" applyAlignment="1">
      <alignment horizontal="left"/>
    </xf>
    <xf numFmtId="0" fontId="15" fillId="2" borderId="18" xfId="0" applyFont="1" applyFill="1" applyBorder="1"/>
    <xf numFmtId="0" fontId="12" fillId="2" borderId="4" xfId="0" applyFont="1" applyFill="1" applyBorder="1" applyAlignment="1">
      <alignment horizontal="left"/>
    </xf>
    <xf numFmtId="2" fontId="31" fillId="2" borderId="1" xfId="0" applyNumberFormat="1" applyFont="1" applyFill="1" applyBorder="1"/>
    <xf numFmtId="169" fontId="31" fillId="2" borderId="1" xfId="0" applyNumberFormat="1" applyFont="1" applyFill="1" applyBorder="1"/>
    <xf numFmtId="0" fontId="12" fillId="2" borderId="1" xfId="7" applyFont="1" applyFill="1" applyBorder="1" applyAlignment="1">
      <alignment horizontal="left"/>
    </xf>
    <xf numFmtId="0" fontId="18" fillId="2" borderId="1" xfId="7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1" fontId="12" fillId="2" borderId="1" xfId="0" applyNumberFormat="1" applyFont="1" applyFill="1" applyBorder="1" applyAlignment="1">
      <alignment horizontal="center"/>
    </xf>
    <xf numFmtId="0" fontId="28" fillId="2" borderId="1" xfId="0" applyFont="1" applyFill="1" applyBorder="1"/>
    <xf numFmtId="0" fontId="27" fillId="2" borderId="1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/>
    </xf>
    <xf numFmtId="2" fontId="15" fillId="2" borderId="0" xfId="0" applyNumberFormat="1" applyFont="1" applyFill="1"/>
    <xf numFmtId="0" fontId="25" fillId="2" borderId="0" xfId="0" applyFont="1" applyFill="1"/>
    <xf numFmtId="165" fontId="25" fillId="2" borderId="0" xfId="0" applyNumberFormat="1" applyFont="1" applyFill="1"/>
    <xf numFmtId="0" fontId="15" fillId="12" borderId="18" xfId="0" applyFont="1" applyFill="1" applyBorder="1"/>
    <xf numFmtId="0" fontId="25" fillId="12" borderId="33" xfId="0" applyFont="1" applyFill="1" applyBorder="1"/>
    <xf numFmtId="0" fontId="12" fillId="12" borderId="0" xfId="0" applyFont="1" applyFill="1"/>
    <xf numFmtId="0" fontId="1" fillId="12" borderId="0" xfId="0" applyFont="1" applyFill="1"/>
    <xf numFmtId="0" fontId="5" fillId="12" borderId="0" xfId="0" applyFont="1" applyFill="1"/>
    <xf numFmtId="0" fontId="18" fillId="2" borderId="1" xfId="0" applyFont="1" applyFill="1" applyBorder="1"/>
    <xf numFmtId="0" fontId="24" fillId="4" borderId="0" xfId="0" applyFont="1" applyFill="1"/>
    <xf numFmtId="0" fontId="21" fillId="4" borderId="0" xfId="0" applyFont="1" applyFill="1"/>
    <xf numFmtId="0" fontId="25" fillId="2" borderId="2" xfId="0" applyFont="1" applyFill="1" applyBorder="1" applyAlignment="1">
      <alignment horizontal="left"/>
    </xf>
    <xf numFmtId="0" fontId="24" fillId="2" borderId="0" xfId="0" applyFont="1" applyFill="1"/>
    <xf numFmtId="0" fontId="21" fillId="0" borderId="2" xfId="0" applyFont="1" applyFill="1" applyBorder="1" applyAlignment="1"/>
    <xf numFmtId="0" fontId="21" fillId="2" borderId="0" xfId="0" applyFont="1" applyFill="1"/>
    <xf numFmtId="0" fontId="21" fillId="0" borderId="0" xfId="0" applyFont="1" applyFill="1"/>
    <xf numFmtId="0" fontId="25" fillId="2" borderId="30" xfId="0" applyFont="1" applyFill="1" applyBorder="1"/>
    <xf numFmtId="0" fontId="15" fillId="12" borderId="34" xfId="0" applyFont="1" applyFill="1" applyBorder="1"/>
    <xf numFmtId="0" fontId="12" fillId="12" borderId="1" xfId="0" applyFont="1" applyFill="1" applyBorder="1"/>
    <xf numFmtId="0" fontId="25" fillId="12" borderId="35" xfId="0" applyFont="1" applyFill="1" applyBorder="1"/>
    <xf numFmtId="0" fontId="15" fillId="12" borderId="0" xfId="0" applyFont="1" applyFill="1"/>
    <xf numFmtId="0" fontId="9" fillId="12" borderId="0" xfId="0" applyFont="1" applyFill="1"/>
    <xf numFmtId="0" fontId="10" fillId="12" borderId="0" xfId="0" applyFont="1" applyFill="1"/>
    <xf numFmtId="0" fontId="25" fillId="12" borderId="3" xfId="0" applyFont="1" applyFill="1" applyBorder="1"/>
    <xf numFmtId="0" fontId="25" fillId="2" borderId="2" xfId="0" applyFont="1" applyFill="1" applyBorder="1"/>
    <xf numFmtId="2" fontId="1" fillId="12" borderId="0" xfId="0" applyNumberFormat="1" applyFont="1" applyFill="1"/>
    <xf numFmtId="165" fontId="25" fillId="12" borderId="33" xfId="0" applyNumberFormat="1" applyFont="1" applyFill="1" applyBorder="1"/>
    <xf numFmtId="0" fontId="12" fillId="2" borderId="13" xfId="0" applyFont="1" applyFill="1" applyBorder="1" applyAlignment="1">
      <alignment horizontal="center"/>
    </xf>
    <xf numFmtId="0" fontId="25" fillId="2" borderId="10" xfId="0" applyFont="1" applyFill="1" applyBorder="1"/>
    <xf numFmtId="0" fontId="12" fillId="2" borderId="30" xfId="0" applyFont="1" applyFill="1" applyBorder="1" applyAlignment="1">
      <alignment horizontal="center"/>
    </xf>
    <xf numFmtId="0" fontId="25" fillId="2" borderId="18" xfId="0" applyFont="1" applyFill="1" applyBorder="1"/>
    <xf numFmtId="0" fontId="25" fillId="2" borderId="13" xfId="0" applyFont="1" applyFill="1" applyBorder="1"/>
    <xf numFmtId="0" fontId="15" fillId="2" borderId="13" xfId="0" applyFont="1" applyFill="1" applyBorder="1"/>
    <xf numFmtId="0" fontId="25" fillId="2" borderId="5" xfId="0" applyFont="1" applyFill="1" applyBorder="1" applyAlignment="1">
      <alignment horizontal="center" wrapText="1"/>
    </xf>
    <xf numFmtId="0" fontId="25" fillId="2" borderId="6" xfId="0" applyFont="1" applyFill="1" applyBorder="1" applyAlignment="1">
      <alignment horizontal="center"/>
    </xf>
    <xf numFmtId="165" fontId="25" fillId="2" borderId="15" xfId="0" applyNumberFormat="1" applyFont="1" applyFill="1" applyBorder="1"/>
    <xf numFmtId="165" fontId="25" fillId="2" borderId="29" xfId="0" applyNumberFormat="1" applyFont="1" applyFill="1" applyBorder="1"/>
    <xf numFmtId="165" fontId="25" fillId="2" borderId="6" xfId="0" applyNumberFormat="1" applyFont="1" applyFill="1" applyBorder="1"/>
    <xf numFmtId="165" fontId="25" fillId="2" borderId="5" xfId="0" applyNumberFormat="1" applyFont="1" applyFill="1" applyBorder="1"/>
    <xf numFmtId="168" fontId="25" fillId="2" borderId="5" xfId="0" applyNumberFormat="1" applyFont="1" applyFill="1" applyBorder="1"/>
    <xf numFmtId="4" fontId="25" fillId="2" borderId="36" xfId="0" applyNumberFormat="1" applyFont="1" applyFill="1" applyBorder="1"/>
    <xf numFmtId="0" fontId="12" fillId="1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32" fillId="2" borderId="1" xfId="0" applyFont="1" applyFill="1" applyBorder="1"/>
    <xf numFmtId="4" fontId="25" fillId="2" borderId="1" xfId="0" applyNumberFormat="1" applyFont="1" applyFill="1" applyBorder="1"/>
    <xf numFmtId="0" fontId="15" fillId="12" borderId="1" xfId="0" applyFont="1" applyFill="1" applyBorder="1" applyAlignment="1">
      <alignment horizontal="left"/>
    </xf>
    <xf numFmtId="0" fontId="15" fillId="12" borderId="1" xfId="0" applyFont="1" applyFill="1" applyBorder="1"/>
    <xf numFmtId="0" fontId="12" fillId="2" borderId="1" xfId="9" applyFont="1" applyFill="1" applyBorder="1"/>
    <xf numFmtId="0" fontId="30" fillId="2" borderId="1" xfId="0" applyFont="1" applyFill="1" applyBorder="1"/>
    <xf numFmtId="2" fontId="15" fillId="2" borderId="1" xfId="0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center"/>
    </xf>
    <xf numFmtId="2" fontId="12" fillId="2" borderId="1" xfId="0" applyNumberFormat="1" applyFont="1" applyFill="1" applyBorder="1" applyAlignment="1">
      <alignment horizontal="center"/>
    </xf>
    <xf numFmtId="4" fontId="15" fillId="2" borderId="2" xfId="0" applyNumberFormat="1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12" fillId="9" borderId="1" xfId="7" applyFont="1" applyFill="1" applyBorder="1" applyAlignment="1">
      <alignment horizontal="center"/>
    </xf>
    <xf numFmtId="169" fontId="15" fillId="2" borderId="2" xfId="0" applyNumberFormat="1" applyFont="1" applyFill="1" applyBorder="1" applyAlignment="1">
      <alignment horizontal="center"/>
    </xf>
    <xf numFmtId="0" fontId="12" fillId="2" borderId="16" xfId="0" applyFont="1" applyFill="1" applyBorder="1" applyAlignment="1">
      <alignment horizontal="center"/>
    </xf>
    <xf numFmtId="2" fontId="12" fillId="2" borderId="2" xfId="0" applyNumberFormat="1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8" fillId="2" borderId="1" xfId="7" applyFont="1" applyFill="1" applyBorder="1" applyAlignment="1">
      <alignment horizontal="right"/>
    </xf>
    <xf numFmtId="0" fontId="28" fillId="2" borderId="1" xfId="0" applyFont="1" applyFill="1" applyBorder="1" applyAlignment="1">
      <alignment horizontal="right"/>
    </xf>
    <xf numFmtId="2" fontId="15" fillId="2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4" fontId="15" fillId="2" borderId="1" xfId="0" applyNumberFormat="1" applyFont="1" applyFill="1" applyBorder="1" applyAlignment="1">
      <alignment horizontal="center"/>
    </xf>
    <xf numFmtId="4" fontId="12" fillId="2" borderId="1" xfId="0" applyNumberFormat="1" applyFont="1" applyFill="1" applyBorder="1" applyAlignment="1">
      <alignment horizontal="center"/>
    </xf>
    <xf numFmtId="0" fontId="15" fillId="2" borderId="18" xfId="0" applyFont="1" applyFill="1" applyBorder="1" applyAlignment="1"/>
    <xf numFmtId="0" fontId="25" fillId="2" borderId="13" xfId="0" applyFont="1" applyFill="1" applyBorder="1" applyAlignment="1">
      <alignment horizontal="center"/>
    </xf>
    <xf numFmtId="4" fontId="25" fillId="2" borderId="1" xfId="0" applyNumberFormat="1" applyFont="1" applyFill="1" applyBorder="1" applyAlignment="1">
      <alignment horizontal="center"/>
    </xf>
    <xf numFmtId="2" fontId="25" fillId="2" borderId="1" xfId="0" applyNumberFormat="1" applyFont="1" applyFill="1" applyBorder="1" applyAlignment="1">
      <alignment horizontal="center"/>
    </xf>
    <xf numFmtId="169" fontId="25" fillId="2" borderId="1" xfId="0" applyNumberFormat="1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left"/>
    </xf>
    <xf numFmtId="0" fontId="9" fillId="2" borderId="0" xfId="0" applyFont="1" applyFill="1" applyAlignment="1">
      <alignment horizontal="center"/>
    </xf>
    <xf numFmtId="0" fontId="1" fillId="2" borderId="4" xfId="0" applyFont="1" applyFill="1" applyBorder="1" applyAlignment="1">
      <alignment horizontal="center"/>
    </xf>
    <xf numFmtId="167" fontId="9" fillId="2" borderId="4" xfId="0" applyNumberFormat="1" applyFont="1" applyFill="1" applyBorder="1" applyAlignment="1">
      <alignment horizontal="center"/>
    </xf>
    <xf numFmtId="167" fontId="1" fillId="2" borderId="4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1" fillId="2" borderId="2" xfId="7" applyFont="1" applyFill="1" applyBorder="1" applyAlignment="1">
      <alignment horizontal="center"/>
    </xf>
    <xf numFmtId="0" fontId="1" fillId="9" borderId="1" xfId="7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169" fontId="10" fillId="2" borderId="1" xfId="0" applyNumberFormat="1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169" fontId="1" fillId="2" borderId="5" xfId="0" applyNumberFormat="1" applyFont="1" applyFill="1" applyBorder="1" applyAlignment="1">
      <alignment horizontal="center"/>
    </xf>
    <xf numFmtId="2" fontId="1" fillId="2" borderId="5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" fillId="2" borderId="1" xfId="0" applyNumberFormat="1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4" fontId="15" fillId="2" borderId="37" xfId="0" applyNumberFormat="1" applyFont="1" applyFill="1" applyBorder="1" applyAlignment="1">
      <alignment horizontal="center"/>
    </xf>
    <xf numFmtId="2" fontId="1" fillId="2" borderId="0" xfId="0" applyNumberFormat="1" applyFont="1" applyFill="1" applyAlignment="1">
      <alignment horizontal="center"/>
    </xf>
    <xf numFmtId="4" fontId="25" fillId="2" borderId="2" xfId="0" applyNumberFormat="1" applyFont="1" applyFill="1" applyBorder="1" applyAlignment="1">
      <alignment horizontal="center"/>
    </xf>
    <xf numFmtId="0" fontId="18" fillId="0" borderId="0" xfId="0" applyFont="1" applyFill="1"/>
    <xf numFmtId="169" fontId="21" fillId="2" borderId="1" xfId="0" applyNumberFormat="1" applyFont="1" applyFill="1" applyBorder="1" applyAlignment="1">
      <alignment horizontal="center"/>
    </xf>
    <xf numFmtId="169" fontId="25" fillId="2" borderId="2" xfId="0" applyNumberFormat="1" applyFont="1" applyFill="1" applyBorder="1" applyAlignment="1">
      <alignment horizontal="center"/>
    </xf>
    <xf numFmtId="169" fontId="25" fillId="2" borderId="5" xfId="0" applyNumberFormat="1" applyFont="1" applyFill="1" applyBorder="1" applyAlignment="1">
      <alignment horizontal="center"/>
    </xf>
    <xf numFmtId="167" fontId="15" fillId="2" borderId="1" xfId="0" applyNumberFormat="1" applyFont="1" applyFill="1" applyBorder="1" applyAlignment="1">
      <alignment horizontal="center"/>
    </xf>
    <xf numFmtId="0" fontId="12" fillId="9" borderId="1" xfId="0" applyFont="1" applyFill="1" applyBorder="1" applyAlignment="1">
      <alignment horizontal="center"/>
    </xf>
    <xf numFmtId="0" fontId="28" fillId="9" borderId="1" xfId="0" applyFont="1" applyFill="1" applyBorder="1" applyAlignment="1">
      <alignment horizontal="center"/>
    </xf>
    <xf numFmtId="167" fontId="25" fillId="2" borderId="1" xfId="0" applyNumberFormat="1" applyFont="1" applyFill="1" applyBorder="1" applyAlignment="1">
      <alignment horizontal="center"/>
    </xf>
    <xf numFmtId="2" fontId="30" fillId="2" borderId="1" xfId="0" applyNumberFormat="1" applyFont="1" applyFill="1" applyBorder="1" applyAlignment="1">
      <alignment horizontal="center"/>
    </xf>
    <xf numFmtId="0" fontId="24" fillId="2" borderId="2" xfId="0" applyFont="1" applyFill="1" applyBorder="1"/>
    <xf numFmtId="0" fontId="21" fillId="2" borderId="2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center" wrapText="1"/>
    </xf>
    <xf numFmtId="0" fontId="21" fillId="2" borderId="13" xfId="0" applyFont="1" applyFill="1" applyBorder="1" applyAlignment="1">
      <alignment horizontal="center"/>
    </xf>
    <xf numFmtId="4" fontId="21" fillId="2" borderId="1" xfId="0" applyNumberFormat="1" applyFont="1" applyFill="1" applyBorder="1" applyAlignment="1">
      <alignment horizontal="center"/>
    </xf>
    <xf numFmtId="2" fontId="21" fillId="2" borderId="1" xfId="0" applyNumberFormat="1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21" fillId="2" borderId="5" xfId="0" applyFont="1" applyFill="1" applyBorder="1" applyAlignment="1">
      <alignment horizontal="center"/>
    </xf>
    <xf numFmtId="169" fontId="25" fillId="2" borderId="2" xfId="0" applyNumberFormat="1" applyFont="1" applyFill="1" applyBorder="1"/>
    <xf numFmtId="169" fontId="25" fillId="2" borderId="6" xfId="0" applyNumberFormat="1" applyFont="1" applyFill="1" applyBorder="1"/>
    <xf numFmtId="0" fontId="9" fillId="2" borderId="0" xfId="0" applyFont="1" applyFill="1" applyAlignment="1">
      <alignment horizontal="center" wrapText="1"/>
    </xf>
    <xf numFmtId="0" fontId="25" fillId="2" borderId="0" xfId="0" applyFont="1" applyFill="1" applyAlignment="1">
      <alignment horizontal="right"/>
    </xf>
    <xf numFmtId="0" fontId="12" fillId="2" borderId="0" xfId="0" applyFont="1" applyFill="1" applyAlignment="1">
      <alignment horizontal="right" wrapText="1"/>
    </xf>
    <xf numFmtId="0" fontId="15" fillId="2" borderId="10" xfId="0" applyFont="1" applyFill="1" applyBorder="1" applyAlignment="1"/>
    <xf numFmtId="167" fontId="12" fillId="2" borderId="1" xfId="0" applyNumberFormat="1" applyFont="1" applyFill="1" applyBorder="1" applyAlignment="1">
      <alignment horizontal="right"/>
    </xf>
    <xf numFmtId="165" fontId="25" fillId="2" borderId="1" xfId="0" applyNumberFormat="1" applyFont="1" applyFill="1" applyBorder="1" applyAlignment="1">
      <alignment horizontal="right"/>
    </xf>
    <xf numFmtId="167" fontId="15" fillId="2" borderId="1" xfId="0" applyNumberFormat="1" applyFont="1" applyFill="1" applyBorder="1" applyAlignment="1">
      <alignment horizontal="right"/>
    </xf>
    <xf numFmtId="2" fontId="12" fillId="2" borderId="11" xfId="0" applyNumberFormat="1" applyFont="1" applyFill="1" applyBorder="1" applyAlignment="1">
      <alignment horizontal="right"/>
    </xf>
    <xf numFmtId="0" fontId="6" fillId="2" borderId="0" xfId="0" applyFont="1" applyFill="1"/>
    <xf numFmtId="0" fontId="12" fillId="13" borderId="1" xfId="0" applyFont="1" applyFill="1" applyBorder="1" applyAlignment="1">
      <alignment horizontal="right"/>
    </xf>
    <xf numFmtId="0" fontId="12" fillId="10" borderId="8" xfId="0" applyFont="1" applyFill="1" applyBorder="1" applyAlignment="1">
      <alignment horizontal="right"/>
    </xf>
    <xf numFmtId="0" fontId="5" fillId="2" borderId="4" xfId="0" applyFont="1" applyFill="1" applyBorder="1" applyAlignment="1"/>
    <xf numFmtId="169" fontId="12" fillId="10" borderId="8" xfId="0" applyNumberFormat="1" applyFont="1" applyFill="1" applyBorder="1" applyAlignment="1">
      <alignment horizontal="right"/>
    </xf>
    <xf numFmtId="1" fontId="12" fillId="10" borderId="8" xfId="0" applyNumberFormat="1" applyFont="1" applyFill="1" applyBorder="1" applyAlignment="1">
      <alignment horizontal="right"/>
    </xf>
    <xf numFmtId="1" fontId="12" fillId="10" borderId="9" xfId="0" applyNumberFormat="1" applyFont="1" applyFill="1" applyBorder="1" applyAlignment="1">
      <alignment horizontal="right"/>
    </xf>
    <xf numFmtId="0" fontId="5" fillId="2" borderId="8" xfId="0" applyFont="1" applyFill="1" applyBorder="1" applyAlignment="1"/>
    <xf numFmtId="169" fontId="12" fillId="2" borderId="1" xfId="11" applyNumberFormat="1" applyFont="1" applyFill="1" applyBorder="1" applyAlignment="1">
      <alignment horizontal="right"/>
    </xf>
    <xf numFmtId="0" fontId="12" fillId="2" borderId="16" xfId="10" applyFont="1" applyFill="1" applyBorder="1" applyAlignment="1">
      <alignment horizontal="right"/>
    </xf>
    <xf numFmtId="0" fontId="11" fillId="2" borderId="8" xfId="0" applyFont="1" applyFill="1" applyBorder="1" applyAlignment="1"/>
    <xf numFmtId="0" fontId="6" fillId="2" borderId="0" xfId="0" applyFont="1" applyFill="1" applyAlignment="1"/>
    <xf numFmtId="0" fontId="15" fillId="2" borderId="0" xfId="0" applyFont="1" applyFill="1" applyAlignment="1"/>
    <xf numFmtId="4" fontId="18" fillId="2" borderId="5" xfId="0" applyNumberFormat="1" applyFont="1" applyFill="1" applyBorder="1" applyAlignment="1"/>
    <xf numFmtId="167" fontId="15" fillId="2" borderId="1" xfId="0" applyNumberFormat="1" applyFont="1" applyFill="1" applyBorder="1" applyAlignment="1"/>
    <xf numFmtId="2" fontId="12" fillId="2" borderId="1" xfId="0" applyNumberFormat="1" applyFont="1" applyFill="1" applyBorder="1" applyAlignment="1"/>
    <xf numFmtId="2" fontId="12" fillId="2" borderId="11" xfId="0" applyNumberFormat="1" applyFont="1" applyFill="1" applyBorder="1" applyAlignment="1"/>
    <xf numFmtId="0" fontId="3" fillId="2" borderId="0" xfId="0" applyFont="1" applyFill="1" applyAlignment="1"/>
    <xf numFmtId="0" fontId="4" fillId="2" borderId="0" xfId="0" applyFont="1" applyFill="1"/>
    <xf numFmtId="0" fontId="5" fillId="2" borderId="9" xfId="0" applyFont="1" applyFill="1" applyBorder="1" applyAlignment="1"/>
    <xf numFmtId="0" fontId="5" fillId="2" borderId="0" xfId="0" applyFont="1" applyFill="1" applyBorder="1" applyAlignment="1"/>
    <xf numFmtId="0" fontId="20" fillId="2" borderId="1" xfId="0" applyFont="1" applyFill="1" applyBorder="1" applyAlignment="1"/>
    <xf numFmtId="0" fontId="13" fillId="2" borderId="0" xfId="0" applyFont="1" applyFill="1"/>
    <xf numFmtId="0" fontId="12" fillId="11" borderId="8" xfId="0" applyFont="1" applyFill="1" applyBorder="1" applyAlignment="1">
      <alignment horizontal="right"/>
    </xf>
    <xf numFmtId="167" fontId="3" fillId="2" borderId="0" xfId="0" applyNumberFormat="1" applyFont="1" applyFill="1"/>
    <xf numFmtId="0" fontId="5" fillId="2" borderId="10" xfId="0" applyFont="1" applyFill="1" applyBorder="1" applyAlignment="1"/>
    <xf numFmtId="0" fontId="5" fillId="2" borderId="2" xfId="0" applyFont="1" applyFill="1" applyBorder="1" applyAlignment="1"/>
    <xf numFmtId="1" fontId="12" fillId="2" borderId="20" xfId="0" applyNumberFormat="1" applyFont="1" applyFill="1" applyBorder="1" applyAlignment="1">
      <alignment horizontal="right"/>
    </xf>
    <xf numFmtId="2" fontId="16" fillId="2" borderId="1" xfId="0" applyNumberFormat="1" applyFont="1" applyFill="1" applyBorder="1"/>
    <xf numFmtId="0" fontId="16" fillId="2" borderId="0" xfId="0" applyFont="1" applyFill="1"/>
    <xf numFmtId="165" fontId="25" fillId="2" borderId="0" xfId="0" applyNumberFormat="1" applyFont="1" applyFill="1" applyAlignment="1">
      <alignment horizontal="right"/>
    </xf>
    <xf numFmtId="0" fontId="0" fillId="2" borderId="0" xfId="0" applyFill="1"/>
    <xf numFmtId="4" fontId="18" fillId="2" borderId="5" xfId="0" applyNumberFormat="1" applyFont="1" applyFill="1" applyBorder="1" applyAlignment="1">
      <alignment horizontal="center" wrapText="1"/>
    </xf>
    <xf numFmtId="0" fontId="25" fillId="2" borderId="1" xfId="0" applyFont="1" applyFill="1" applyBorder="1" applyAlignment="1">
      <alignment horizontal="center" wrapText="1"/>
    </xf>
    <xf numFmtId="0" fontId="12" fillId="2" borderId="38" xfId="0" applyFont="1" applyFill="1" applyBorder="1" applyAlignment="1">
      <alignment horizontal="right" vertical="center" wrapText="1"/>
    </xf>
    <xf numFmtId="0" fontId="12" fillId="2" borderId="39" xfId="0" applyFont="1" applyFill="1" applyBorder="1" applyAlignment="1">
      <alignment horizontal="right" vertical="center"/>
    </xf>
    <xf numFmtId="0" fontId="25" fillId="2" borderId="20" xfId="0" applyFont="1" applyFill="1" applyBorder="1" applyAlignment="1">
      <alignment horizontal="right" vertical="center"/>
    </xf>
    <xf numFmtId="0" fontId="12" fillId="2" borderId="11" xfId="0" applyFont="1" applyFill="1" applyBorder="1" applyAlignment="1">
      <alignment horizontal="right" vertical="center"/>
    </xf>
    <xf numFmtId="0" fontId="25" fillId="2" borderId="1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right" vertical="center" wrapText="1"/>
    </xf>
    <xf numFmtId="0" fontId="25" fillId="2" borderId="1" xfId="0" applyFont="1" applyFill="1" applyBorder="1" applyAlignment="1">
      <alignment horizontal="right" vertical="center" wrapText="1"/>
    </xf>
    <xf numFmtId="0" fontId="15" fillId="2" borderId="5" xfId="0" applyFont="1" applyFill="1" applyBorder="1" applyAlignment="1">
      <alignment horizontal="right" vertical="center" wrapText="1"/>
    </xf>
    <xf numFmtId="167" fontId="25" fillId="2" borderId="1" xfId="0" applyNumberFormat="1" applyFont="1" applyFill="1" applyBorder="1" applyAlignment="1">
      <alignment horizontal="right" vertical="center"/>
    </xf>
    <xf numFmtId="167" fontId="12" fillId="2" borderId="1" xfId="0" applyNumberFormat="1" applyFont="1" applyFill="1" applyBorder="1" applyAlignment="1">
      <alignment horizontal="right" vertical="center"/>
    </xf>
    <xf numFmtId="2" fontId="15" fillId="2" borderId="5" xfId="0" applyNumberFormat="1" applyFont="1" applyFill="1" applyBorder="1" applyAlignment="1">
      <alignment horizontal="right" vertical="center"/>
    </xf>
    <xf numFmtId="168" fontId="25" fillId="2" borderId="1" xfId="0" applyNumberFormat="1" applyFont="1" applyFill="1" applyBorder="1" applyAlignment="1">
      <alignment horizontal="right" vertical="center"/>
    </xf>
    <xf numFmtId="0" fontId="15" fillId="2" borderId="40" xfId="0" applyFont="1" applyFill="1" applyBorder="1" applyAlignment="1">
      <alignment horizontal="right" vertical="center"/>
    </xf>
    <xf numFmtId="0" fontId="12" fillId="2" borderId="41" xfId="0" applyFont="1" applyFill="1" applyBorder="1" applyAlignment="1">
      <alignment horizontal="right" vertical="center"/>
    </xf>
    <xf numFmtId="167" fontId="12" fillId="2" borderId="2" xfId="0" applyNumberFormat="1" applyFont="1" applyFill="1" applyBorder="1" applyAlignment="1">
      <alignment horizontal="right" vertical="center"/>
    </xf>
    <xf numFmtId="0" fontId="15" fillId="2" borderId="42" xfId="0" applyFont="1" applyFill="1" applyBorder="1" applyAlignment="1">
      <alignment horizontal="right" vertical="center"/>
    </xf>
    <xf numFmtId="167" fontId="12" fillId="2" borderId="4" xfId="0" applyNumberFormat="1" applyFont="1" applyFill="1" applyBorder="1" applyAlignment="1">
      <alignment horizontal="right" vertical="center"/>
    </xf>
    <xf numFmtId="167" fontId="12" fillId="13" borderId="1" xfId="0" applyNumberFormat="1" applyFont="1" applyFill="1" applyBorder="1" applyAlignment="1">
      <alignment horizontal="right" vertical="center"/>
    </xf>
    <xf numFmtId="0" fontId="12" fillId="2" borderId="12" xfId="0" applyFont="1" applyFill="1" applyBorder="1" applyAlignment="1">
      <alignment horizontal="right" vertical="center"/>
    </xf>
    <xf numFmtId="0" fontId="21" fillId="2" borderId="11" xfId="0" applyFont="1" applyFill="1" applyBorder="1" applyAlignment="1">
      <alignment horizontal="center"/>
    </xf>
    <xf numFmtId="4" fontId="15" fillId="2" borderId="6" xfId="0" applyNumberFormat="1" applyFont="1" applyFill="1" applyBorder="1" applyAlignment="1">
      <alignment horizontal="right" vertical="center"/>
    </xf>
    <xf numFmtId="4" fontId="25" fillId="2" borderId="2" xfId="0" applyNumberFormat="1" applyFont="1" applyFill="1" applyBorder="1" applyAlignment="1">
      <alignment horizontal="right" vertical="center"/>
    </xf>
    <xf numFmtId="0" fontId="9" fillId="2" borderId="43" xfId="0" applyFont="1" applyFill="1" applyBorder="1"/>
    <xf numFmtId="0" fontId="9" fillId="2" borderId="37" xfId="0" applyFont="1" applyFill="1" applyBorder="1"/>
    <xf numFmtId="0" fontId="15" fillId="2" borderId="37" xfId="0" applyFont="1" applyFill="1" applyBorder="1"/>
    <xf numFmtId="4" fontId="12" fillId="2" borderId="0" xfId="0" applyNumberFormat="1" applyFont="1" applyFill="1" applyBorder="1" applyAlignment="1">
      <alignment horizontal="right" vertical="center"/>
    </xf>
    <xf numFmtId="168" fontId="25" fillId="2" borderId="0" xfId="0" applyNumberFormat="1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169" fontId="12" fillId="2" borderId="1" xfId="11" applyNumberFormat="1" applyFont="1" applyFill="1" applyBorder="1"/>
    <xf numFmtId="0" fontId="12" fillId="13" borderId="1" xfId="0" applyFont="1" applyFill="1" applyBorder="1"/>
    <xf numFmtId="0" fontId="15" fillId="2" borderId="1" xfId="0" applyFont="1" applyFill="1" applyBorder="1" applyAlignment="1"/>
    <xf numFmtId="2" fontId="15" fillId="2" borderId="1" xfId="0" applyNumberFormat="1" applyFont="1" applyFill="1" applyBorder="1" applyAlignment="1">
      <alignment horizontal="right"/>
    </xf>
    <xf numFmtId="2" fontId="25" fillId="2" borderId="1" xfId="0" applyNumberFormat="1" applyFont="1" applyFill="1" applyBorder="1" applyAlignment="1">
      <alignment horizontal="right"/>
    </xf>
    <xf numFmtId="0" fontId="10" fillId="2" borderId="1" xfId="0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165" fontId="25" fillId="2" borderId="1" xfId="0" applyNumberFormat="1" applyFont="1" applyFill="1" applyBorder="1" applyAlignment="1">
      <alignment horizontal="center"/>
    </xf>
    <xf numFmtId="166" fontId="12" fillId="2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/>
    <xf numFmtId="2" fontId="12" fillId="13" borderId="1" xfId="0" applyNumberFormat="1" applyFont="1" applyFill="1" applyBorder="1" applyAlignment="1">
      <alignment horizontal="center"/>
    </xf>
    <xf numFmtId="169" fontId="12" fillId="2" borderId="1" xfId="11" applyNumberFormat="1" applyFont="1" applyFill="1" applyBorder="1" applyAlignment="1">
      <alignment horizontal="center"/>
    </xf>
    <xf numFmtId="0" fontId="12" fillId="13" borderId="1" xfId="0" applyFont="1" applyFill="1" applyBorder="1" applyAlignment="1">
      <alignment horizontal="center"/>
    </xf>
    <xf numFmtId="0" fontId="15" fillId="2" borderId="34" xfId="0" applyFont="1" applyFill="1" applyBorder="1" applyAlignment="1"/>
    <xf numFmtId="0" fontId="25" fillId="2" borderId="18" xfId="0" applyFont="1" applyFill="1" applyBorder="1" applyAlignment="1"/>
    <xf numFmtId="2" fontId="12" fillId="2" borderId="1" xfId="4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wrapText="1"/>
    </xf>
    <xf numFmtId="167" fontId="1" fillId="2" borderId="3" xfId="0" applyNumberFormat="1" applyFon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167" fontId="1" fillId="2" borderId="33" xfId="0" applyNumberFormat="1" applyFont="1" applyFill="1" applyBorder="1" applyAlignment="1">
      <alignment horizontal="center"/>
    </xf>
    <xf numFmtId="167" fontId="9" fillId="2" borderId="2" xfId="0" applyNumberFormat="1" applyFont="1" applyFill="1" applyBorder="1" applyAlignment="1">
      <alignment horizontal="center"/>
    </xf>
    <xf numFmtId="2" fontId="1" fillId="2" borderId="11" xfId="0" applyNumberFormat="1" applyFont="1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center"/>
    </xf>
    <xf numFmtId="165" fontId="24" fillId="2" borderId="4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0" xfId="0" applyFont="1" applyFill="1"/>
    <xf numFmtId="0" fontId="1" fillId="2" borderId="7" xfId="0" applyFont="1" applyFill="1" applyBorder="1" applyAlignment="1">
      <alignment horizontal="center"/>
    </xf>
    <xf numFmtId="0" fontId="18" fillId="2" borderId="0" xfId="0" applyFont="1" applyFill="1"/>
    <xf numFmtId="167" fontId="9" fillId="2" borderId="3" xfId="0" applyNumberFormat="1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169" fontId="1" fillId="2" borderId="1" xfId="11" applyNumberFormat="1" applyFont="1" applyFill="1" applyBorder="1" applyAlignment="1">
      <alignment horizontal="center"/>
    </xf>
    <xf numFmtId="0" fontId="1" fillId="2" borderId="4" xfId="12" applyFont="1" applyFill="1" applyBorder="1" applyAlignment="1">
      <alignment horizontal="center"/>
    </xf>
    <xf numFmtId="167" fontId="5" fillId="2" borderId="0" xfId="0" applyNumberFormat="1" applyFont="1" applyFill="1"/>
    <xf numFmtId="0" fontId="5" fillId="13" borderId="8" xfId="0" applyFont="1" applyFill="1" applyBorder="1" applyAlignment="1">
      <alignment horizontal="center"/>
    </xf>
    <xf numFmtId="167" fontId="25" fillId="2" borderId="2" xfId="0" applyNumberFormat="1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 wrapText="1"/>
    </xf>
    <xf numFmtId="167" fontId="12" fillId="2" borderId="4" xfId="0" applyNumberFormat="1" applyFont="1" applyFill="1" applyBorder="1" applyAlignment="1">
      <alignment horizontal="center"/>
    </xf>
    <xf numFmtId="2" fontId="12" fillId="2" borderId="11" xfId="0" applyNumberFormat="1" applyFont="1" applyFill="1" applyBorder="1" applyAlignment="1">
      <alignment horizontal="center"/>
    </xf>
    <xf numFmtId="2" fontId="12" fillId="2" borderId="4" xfId="0" applyNumberFormat="1" applyFont="1" applyFill="1" applyBorder="1" applyAlignment="1">
      <alignment horizontal="center"/>
    </xf>
    <xf numFmtId="166" fontId="9" fillId="2" borderId="2" xfId="0" applyNumberFormat="1" applyFont="1" applyFill="1" applyBorder="1" applyAlignment="1">
      <alignment horizontal="center"/>
    </xf>
    <xf numFmtId="166" fontId="25" fillId="2" borderId="2" xfId="0" applyNumberFormat="1" applyFont="1" applyFill="1" applyBorder="1" applyAlignment="1">
      <alignment horizontal="center"/>
    </xf>
    <xf numFmtId="0" fontId="9" fillId="2" borderId="1" xfId="0" applyFont="1" applyFill="1" applyBorder="1" applyAlignment="1"/>
    <xf numFmtId="167" fontId="1" fillId="2" borderId="1" xfId="0" applyNumberFormat="1" applyFont="1" applyFill="1" applyBorder="1" applyAlignment="1">
      <alignment horizontal="center"/>
    </xf>
    <xf numFmtId="2" fontId="1" fillId="2" borderId="4" xfId="5" applyNumberFormat="1" applyFont="1" applyFill="1" applyBorder="1" applyAlignment="1">
      <alignment horizontal="center"/>
    </xf>
    <xf numFmtId="1" fontId="19" fillId="2" borderId="1" xfId="0" applyNumberFormat="1" applyFont="1" applyFill="1" applyBorder="1" applyAlignment="1">
      <alignment horizontal="center"/>
    </xf>
    <xf numFmtId="167" fontId="1" fillId="2" borderId="0" xfId="0" applyNumberFormat="1" applyFont="1" applyFill="1" applyAlignment="1">
      <alignment horizontal="center"/>
    </xf>
    <xf numFmtId="0" fontId="5" fillId="2" borderId="5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15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/>
    </xf>
    <xf numFmtId="0" fontId="25" fillId="2" borderId="6" xfId="0" applyFont="1" applyFill="1" applyBorder="1" applyAlignment="1">
      <alignment horizontal="left"/>
    </xf>
    <xf numFmtId="0" fontId="5" fillId="2" borderId="15" xfId="7" applyFont="1" applyFill="1" applyBorder="1" applyAlignment="1">
      <alignment horizontal="left"/>
    </xf>
    <xf numFmtId="0" fontId="5" fillId="2" borderId="5" xfId="7" applyFont="1" applyFill="1" applyBorder="1" applyAlignment="1">
      <alignment horizontal="left"/>
    </xf>
    <xf numFmtId="0" fontId="11" fillId="2" borderId="5" xfId="7" applyFont="1" applyFill="1" applyBorder="1" applyAlignment="1">
      <alignment horizontal="left"/>
    </xf>
    <xf numFmtId="0" fontId="11" fillId="2" borderId="5" xfId="0" applyFont="1" applyFill="1" applyBorder="1" applyAlignment="1">
      <alignment horizontal="left"/>
    </xf>
    <xf numFmtId="0" fontId="21" fillId="2" borderId="6" xfId="0" applyFont="1" applyFill="1" applyBorder="1" applyAlignment="1">
      <alignment horizontal="left"/>
    </xf>
    <xf numFmtId="0" fontId="5" fillId="2" borderId="29" xfId="0" applyFont="1" applyFill="1" applyBorder="1" applyAlignment="1">
      <alignment horizontal="left"/>
    </xf>
    <xf numFmtId="0" fontId="5" fillId="2" borderId="44" xfId="0" applyFont="1" applyFill="1" applyBorder="1" applyAlignment="1">
      <alignment horizontal="left"/>
    </xf>
    <xf numFmtId="0" fontId="20" fillId="2" borderId="5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/>
    </xf>
    <xf numFmtId="0" fontId="10" fillId="2" borderId="36" xfId="0" applyFont="1" applyFill="1" applyBorder="1" applyAlignment="1">
      <alignment horizontal="left"/>
    </xf>
    <xf numFmtId="0" fontId="14" fillId="2" borderId="1" xfId="0" applyFont="1" applyFill="1" applyBorder="1" applyAlignment="1"/>
    <xf numFmtId="0" fontId="12" fillId="2" borderId="1" xfId="13" applyFont="1" applyFill="1" applyBorder="1" applyAlignment="1">
      <alignment horizontal="center"/>
    </xf>
    <xf numFmtId="2" fontId="18" fillId="2" borderId="1" xfId="0" applyNumberFormat="1" applyFont="1" applyFill="1" applyBorder="1" applyAlignment="1">
      <alignment horizontal="center"/>
    </xf>
    <xf numFmtId="2" fontId="12" fillId="2" borderId="1" xfId="6" applyNumberFormat="1" applyFont="1" applyFill="1" applyBorder="1" applyAlignment="1">
      <alignment horizontal="center"/>
    </xf>
    <xf numFmtId="2" fontId="10" fillId="2" borderId="1" xfId="6" applyNumberFormat="1" applyFont="1" applyFill="1" applyBorder="1"/>
    <xf numFmtId="0" fontId="24" fillId="2" borderId="2" xfId="0" applyFont="1" applyFill="1" applyBorder="1" applyAlignment="1">
      <alignment horizontal="center" wrapText="1"/>
    </xf>
    <xf numFmtId="0" fontId="9" fillId="2" borderId="18" xfId="0" applyFont="1" applyFill="1" applyBorder="1"/>
    <xf numFmtId="2" fontId="24" fillId="2" borderId="33" xfId="0" applyNumberFormat="1" applyFont="1" applyFill="1" applyBorder="1"/>
    <xf numFmtId="165" fontId="24" fillId="2" borderId="4" xfId="0" applyNumberFormat="1" applyFont="1" applyFill="1" applyBorder="1"/>
    <xf numFmtId="0" fontId="1" fillId="2" borderId="18" xfId="0" applyFont="1" applyFill="1" applyBorder="1"/>
    <xf numFmtId="166" fontId="24" fillId="2" borderId="0" xfId="0" applyNumberFormat="1" applyFont="1" applyFill="1"/>
    <xf numFmtId="0" fontId="24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right"/>
    </xf>
    <xf numFmtId="1" fontId="1" fillId="2" borderId="1" xfId="0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2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26" fillId="2" borderId="13" xfId="0" applyFont="1" applyFill="1" applyBorder="1"/>
    <xf numFmtId="0" fontId="26" fillId="2" borderId="2" xfId="0" applyFont="1" applyFill="1" applyBorder="1" applyAlignment="1">
      <alignment horizontal="left"/>
    </xf>
    <xf numFmtId="0" fontId="26" fillId="2" borderId="0" xfId="0" applyFont="1" applyFill="1"/>
    <xf numFmtId="0" fontId="9" fillId="2" borderId="10" xfId="0" applyFont="1" applyFill="1" applyBorder="1" applyAlignment="1"/>
    <xf numFmtId="0" fontId="9" fillId="2" borderId="11" xfId="0" applyFont="1" applyFill="1" applyBorder="1" applyAlignment="1">
      <alignment horizontal="left"/>
    </xf>
    <xf numFmtId="0" fontId="24" fillId="2" borderId="2" xfId="0" applyFont="1" applyFill="1" applyBorder="1" applyAlignment="1">
      <alignment horizontal="left"/>
    </xf>
    <xf numFmtId="0" fontId="1" fillId="2" borderId="4" xfId="7" applyFont="1" applyFill="1" applyBorder="1" applyAlignment="1">
      <alignment horizontal="left"/>
    </xf>
    <xf numFmtId="0" fontId="1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/>
    </xf>
    <xf numFmtId="0" fontId="1" fillId="2" borderId="1" xfId="0" applyFont="1" applyFill="1" applyBorder="1" applyAlignment="1"/>
    <xf numFmtId="0" fontId="1" fillId="2" borderId="3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2" fontId="9" fillId="2" borderId="37" xfId="0" applyNumberFormat="1" applyFont="1" applyFill="1" applyBorder="1"/>
    <xf numFmtId="0" fontId="9" fillId="2" borderId="45" xfId="0" applyFont="1" applyFill="1" applyBorder="1" applyAlignment="1">
      <alignment horizontal="left"/>
    </xf>
    <xf numFmtId="4" fontId="24" fillId="2" borderId="37" xfId="0" applyNumberFormat="1" applyFont="1" applyFill="1" applyBorder="1"/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wrapText="1"/>
    </xf>
    <xf numFmtId="0" fontId="1" fillId="2" borderId="2" xfId="0" applyFont="1" applyFill="1" applyBorder="1" applyAlignment="1">
      <alignment horizontal="right" wrapText="1"/>
    </xf>
    <xf numFmtId="0" fontId="9" fillId="2" borderId="3" xfId="0" applyFont="1" applyFill="1" applyBorder="1" applyAlignment="1">
      <alignment horizontal="right"/>
    </xf>
    <xf numFmtId="167" fontId="9" fillId="2" borderId="3" xfId="0" applyNumberFormat="1" applyFont="1" applyFill="1" applyBorder="1" applyAlignment="1">
      <alignment horizontal="right"/>
    </xf>
    <xf numFmtId="2" fontId="9" fillId="2" borderId="3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167" fontId="1" fillId="2" borderId="2" xfId="0" applyNumberFormat="1" applyFont="1" applyFill="1" applyBorder="1" applyAlignment="1">
      <alignment horizontal="right"/>
    </xf>
    <xf numFmtId="2" fontId="1" fillId="2" borderId="4" xfId="0" applyNumberFormat="1" applyFont="1" applyFill="1" applyBorder="1" applyAlignment="1">
      <alignment horizontal="right"/>
    </xf>
    <xf numFmtId="2" fontId="1" fillId="2" borderId="11" xfId="0" applyNumberFormat="1" applyFont="1" applyFill="1" applyBorder="1" applyAlignment="1">
      <alignment horizontal="right"/>
    </xf>
    <xf numFmtId="0" fontId="8" fillId="2" borderId="4" xfId="0" applyFont="1" applyFill="1" applyBorder="1" applyAlignment="1">
      <alignment horizontal="right"/>
    </xf>
    <xf numFmtId="4" fontId="24" fillId="2" borderId="2" xfId="0" applyNumberFormat="1" applyFont="1" applyFill="1" applyBorder="1" applyAlignment="1">
      <alignment horizontal="right"/>
    </xf>
    <xf numFmtId="0" fontId="9" fillId="2" borderId="11" xfId="0" applyFont="1" applyFill="1" applyBorder="1" applyAlignment="1">
      <alignment horizontal="right"/>
    </xf>
    <xf numFmtId="169" fontId="1" fillId="2" borderId="1" xfId="0" applyNumberFormat="1" applyFont="1" applyFill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0" fontId="1" fillId="2" borderId="7" xfId="0" applyFont="1" applyFill="1" applyBorder="1" applyAlignment="1">
      <alignment horizontal="right"/>
    </xf>
    <xf numFmtId="0" fontId="24" fillId="2" borderId="2" xfId="0" applyFont="1" applyFill="1" applyBorder="1" applyAlignment="1">
      <alignment horizontal="right"/>
    </xf>
    <xf numFmtId="2" fontId="24" fillId="2" borderId="2" xfId="0" applyNumberFormat="1" applyFont="1" applyFill="1" applyBorder="1" applyAlignment="1">
      <alignment horizontal="right"/>
    </xf>
    <xf numFmtId="2" fontId="24" fillId="2" borderId="11" xfId="0" applyNumberFormat="1" applyFont="1" applyFill="1" applyBorder="1" applyAlignment="1">
      <alignment horizontal="right"/>
    </xf>
    <xf numFmtId="0" fontId="1" fillId="2" borderId="1" xfId="7" applyFont="1" applyFill="1" applyBorder="1" applyAlignment="1">
      <alignment horizontal="right"/>
    </xf>
    <xf numFmtId="0" fontId="1" fillId="9" borderId="1" xfId="7" applyFont="1" applyFill="1" applyBorder="1" applyAlignment="1">
      <alignment horizontal="right"/>
    </xf>
    <xf numFmtId="0" fontId="1" fillId="13" borderId="16" xfId="0" applyFont="1" applyFill="1" applyBorder="1" applyAlignment="1">
      <alignment horizontal="right"/>
    </xf>
    <xf numFmtId="0" fontId="1" fillId="2" borderId="16" xfId="0" applyFont="1" applyFill="1" applyBorder="1" applyAlignment="1">
      <alignment horizontal="right"/>
    </xf>
    <xf numFmtId="166" fontId="1" fillId="2" borderId="2" xfId="0" applyNumberFormat="1" applyFont="1" applyFill="1" applyBorder="1" applyAlignment="1">
      <alignment horizontal="right"/>
    </xf>
    <xf numFmtId="0" fontId="1" fillId="13" borderId="8" xfId="0" applyFont="1" applyFill="1" applyBorder="1" applyAlignment="1">
      <alignment horizontal="right"/>
    </xf>
    <xf numFmtId="0" fontId="1" fillId="2" borderId="8" xfId="0" applyFont="1" applyFill="1" applyBorder="1" applyAlignment="1">
      <alignment horizontal="right"/>
    </xf>
    <xf numFmtId="0" fontId="1" fillId="10" borderId="8" xfId="0" applyFont="1" applyFill="1" applyBorder="1" applyAlignment="1">
      <alignment horizontal="right"/>
    </xf>
    <xf numFmtId="0" fontId="1" fillId="9" borderId="1" xfId="0" applyFont="1" applyFill="1" applyBorder="1" applyAlignment="1">
      <alignment horizontal="right"/>
    </xf>
    <xf numFmtId="0" fontId="1" fillId="2" borderId="4" xfId="7" applyFont="1" applyFill="1" applyBorder="1" applyAlignment="1">
      <alignment horizontal="right"/>
    </xf>
    <xf numFmtId="0" fontId="1" fillId="2" borderId="16" xfId="14" applyFont="1" applyFill="1" applyBorder="1" applyAlignment="1">
      <alignment horizontal="right"/>
    </xf>
    <xf numFmtId="0" fontId="1" fillId="2" borderId="8" xfId="14" applyFont="1" applyFill="1" applyBorder="1" applyAlignment="1">
      <alignment horizontal="right"/>
    </xf>
    <xf numFmtId="0" fontId="1" fillId="2" borderId="2" xfId="7" applyFont="1" applyFill="1" applyBorder="1" applyAlignment="1">
      <alignment horizontal="right"/>
    </xf>
    <xf numFmtId="0" fontId="1" fillId="2" borderId="0" xfId="14" applyFont="1" applyFill="1" applyBorder="1" applyAlignment="1">
      <alignment horizontal="right"/>
    </xf>
    <xf numFmtId="169" fontId="1" fillId="2" borderId="1" xfId="7" applyNumberFormat="1" applyFont="1" applyFill="1" applyBorder="1" applyAlignment="1">
      <alignment horizontal="right"/>
    </xf>
    <xf numFmtId="169" fontId="1" fillId="2" borderId="1" xfId="11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167" fontId="1" fillId="2" borderId="3" xfId="0" applyNumberFormat="1" applyFont="1" applyFill="1" applyBorder="1" applyAlignment="1">
      <alignment horizontal="right"/>
    </xf>
    <xf numFmtId="166" fontId="1" fillId="2" borderId="3" xfId="0" applyNumberFormat="1" applyFont="1" applyFill="1" applyBorder="1" applyAlignment="1">
      <alignment horizontal="right"/>
    </xf>
    <xf numFmtId="169" fontId="24" fillId="2" borderId="1" xfId="0" applyNumberFormat="1" applyFont="1" applyFill="1" applyBorder="1" applyAlignment="1">
      <alignment horizontal="right"/>
    </xf>
    <xf numFmtId="0" fontId="1" fillId="2" borderId="9" xfId="0" applyFont="1" applyFill="1" applyBorder="1" applyAlignment="1">
      <alignment horizontal="right"/>
    </xf>
    <xf numFmtId="2" fontId="1" fillId="2" borderId="1" xfId="0" applyNumberFormat="1" applyFont="1" applyFill="1" applyBorder="1" applyAlignment="1">
      <alignment horizontal="right"/>
    </xf>
    <xf numFmtId="0" fontId="1" fillId="2" borderId="5" xfId="0" applyFont="1" applyFill="1" applyBorder="1" applyAlignment="1">
      <alignment horizontal="right"/>
    </xf>
    <xf numFmtId="167" fontId="1" fillId="2" borderId="6" xfId="0" applyNumberFormat="1" applyFont="1" applyFill="1" applyBorder="1" applyAlignment="1">
      <alignment horizontal="right"/>
    </xf>
    <xf numFmtId="169" fontId="1" fillId="2" borderId="5" xfId="0" applyNumberFormat="1" applyFont="1" applyFill="1" applyBorder="1" applyAlignment="1">
      <alignment horizontal="right"/>
    </xf>
    <xf numFmtId="2" fontId="1" fillId="2" borderId="5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right"/>
    </xf>
    <xf numFmtId="0" fontId="1" fillId="2" borderId="6" xfId="0" applyFont="1" applyFill="1" applyBorder="1" applyAlignment="1">
      <alignment horizontal="right"/>
    </xf>
    <xf numFmtId="169" fontId="9" fillId="2" borderId="5" xfId="0" applyNumberFormat="1" applyFont="1" applyFill="1" applyBorder="1" applyAlignment="1">
      <alignment horizontal="right"/>
    </xf>
    <xf numFmtId="167" fontId="9" fillId="2" borderId="2" xfId="0" applyNumberFormat="1" applyFont="1" applyFill="1" applyBorder="1" applyAlignment="1">
      <alignment horizontal="right"/>
    </xf>
    <xf numFmtId="166" fontId="9" fillId="2" borderId="2" xfId="0" applyNumberFormat="1" applyFont="1" applyFill="1" applyBorder="1" applyAlignment="1">
      <alignment horizontal="right"/>
    </xf>
    <xf numFmtId="167" fontId="9" fillId="2" borderId="1" xfId="0" applyNumberFormat="1" applyFont="1" applyFill="1" applyBorder="1" applyAlignment="1">
      <alignment horizontal="right"/>
    </xf>
    <xf numFmtId="166" fontId="9" fillId="2" borderId="1" xfId="0" applyNumberFormat="1" applyFont="1" applyFill="1" applyBorder="1" applyAlignment="1">
      <alignment horizontal="right"/>
    </xf>
    <xf numFmtId="0" fontId="34" fillId="2" borderId="1" xfId="0" applyFont="1" applyFill="1" applyBorder="1" applyAlignment="1">
      <alignment horizontal="right"/>
    </xf>
    <xf numFmtId="0" fontId="24" fillId="2" borderId="1" xfId="0" applyFont="1" applyFill="1" applyBorder="1" applyAlignment="1">
      <alignment horizontal="right"/>
    </xf>
    <xf numFmtId="4" fontId="9" fillId="2" borderId="37" xfId="0" applyNumberFormat="1" applyFont="1" applyFill="1" applyBorder="1" applyAlignment="1">
      <alignment horizontal="right"/>
    </xf>
    <xf numFmtId="0" fontId="12" fillId="0" borderId="1" xfId="0" applyFont="1" applyFill="1" applyBorder="1"/>
    <xf numFmtId="0" fontId="12" fillId="0" borderId="0" xfId="0" applyFont="1" applyFill="1"/>
    <xf numFmtId="0" fontId="12" fillId="2" borderId="1" xfId="0" applyFont="1" applyFill="1" applyBorder="1" applyAlignment="1">
      <alignment vertical="center" wrapText="1"/>
    </xf>
    <xf numFmtId="167" fontId="12" fillId="2" borderId="1" xfId="0" applyNumberFormat="1" applyFont="1" applyFill="1" applyBorder="1"/>
    <xf numFmtId="2" fontId="25" fillId="2" borderId="1" xfId="0" applyNumberFormat="1" applyFont="1" applyFill="1" applyBorder="1"/>
    <xf numFmtId="0" fontId="12" fillId="6" borderId="1" xfId="0" applyFont="1" applyFill="1" applyBorder="1"/>
    <xf numFmtId="0" fontId="12" fillId="6" borderId="0" xfId="0" applyFont="1" applyFill="1"/>
    <xf numFmtId="0" fontId="15" fillId="5" borderId="1" xfId="0" applyFont="1" applyFill="1" applyBorder="1"/>
    <xf numFmtId="0" fontId="15" fillId="5" borderId="0" xfId="0" applyFont="1" applyFill="1"/>
    <xf numFmtId="166" fontId="15" fillId="2" borderId="1" xfId="0" applyNumberFormat="1" applyFont="1" applyFill="1" applyBorder="1"/>
    <xf numFmtId="0" fontId="18" fillId="2" borderId="1" xfId="7" applyFont="1" applyFill="1" applyBorder="1"/>
    <xf numFmtId="0" fontId="12" fillId="8" borderId="1" xfId="0" applyFont="1" applyFill="1" applyBorder="1"/>
    <xf numFmtId="0" fontId="12" fillId="8" borderId="0" xfId="0" applyFont="1" applyFill="1"/>
    <xf numFmtId="0" fontId="12" fillId="2" borderId="1" xfId="15" applyFont="1" applyFill="1" applyBorder="1"/>
    <xf numFmtId="0" fontId="25" fillId="5" borderId="1" xfId="0" applyFont="1" applyFill="1" applyBorder="1"/>
    <xf numFmtId="166" fontId="12" fillId="2" borderId="1" xfId="0" applyNumberFormat="1" applyFont="1" applyFill="1" applyBorder="1"/>
    <xf numFmtId="0" fontId="15" fillId="6" borderId="1" xfId="0" applyFont="1" applyFill="1" applyBorder="1"/>
    <xf numFmtId="0" fontId="15" fillId="6" borderId="0" xfId="0" applyFont="1" applyFill="1"/>
    <xf numFmtId="166" fontId="15" fillId="14" borderId="1" xfId="0" applyNumberFormat="1" applyFont="1" applyFill="1" applyBorder="1"/>
    <xf numFmtId="0" fontId="12" fillId="3" borderId="1" xfId="0" applyFont="1" applyFill="1" applyBorder="1"/>
    <xf numFmtId="0" fontId="12" fillId="3" borderId="0" xfId="0" applyFont="1" applyFill="1"/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center"/>
    </xf>
    <xf numFmtId="0" fontId="15" fillId="15" borderId="1" xfId="0" applyFont="1" applyFill="1" applyBorder="1"/>
    <xf numFmtId="0" fontId="15" fillId="15" borderId="0" xfId="0" applyFont="1" applyFill="1"/>
    <xf numFmtId="0" fontId="12" fillId="16" borderId="1" xfId="0" applyFont="1" applyFill="1" applyBorder="1"/>
    <xf numFmtId="0" fontId="12" fillId="16" borderId="0" xfId="0" applyFont="1" applyFill="1"/>
    <xf numFmtId="167" fontId="15" fillId="2" borderId="1" xfId="0" applyNumberFormat="1" applyFont="1" applyFill="1" applyBorder="1"/>
    <xf numFmtId="165" fontId="12" fillId="0" borderId="1" xfId="0" applyNumberFormat="1" applyFont="1" applyFill="1" applyBorder="1"/>
    <xf numFmtId="0" fontId="15" fillId="17" borderId="1" xfId="0" applyFont="1" applyFill="1" applyBorder="1"/>
    <xf numFmtId="0" fontId="15" fillId="17" borderId="0" xfId="0" applyFont="1" applyFill="1"/>
    <xf numFmtId="0" fontId="31" fillId="2" borderId="1" xfId="0" applyFont="1" applyFill="1" applyBorder="1"/>
    <xf numFmtId="0" fontId="12" fillId="0" borderId="1" xfId="0" applyFont="1" applyBorder="1"/>
    <xf numFmtId="0" fontId="12" fillId="0" borderId="0" xfId="0" applyFont="1"/>
    <xf numFmtId="167" fontId="25" fillId="2" borderId="1" xfId="0" applyNumberFormat="1" applyFont="1" applyFill="1" applyBorder="1"/>
    <xf numFmtId="167" fontId="25" fillId="2" borderId="1" xfId="0" applyNumberFormat="1" applyFont="1" applyFill="1" applyBorder="1" applyAlignment="1">
      <alignment vertical="center" wrapText="1"/>
    </xf>
    <xf numFmtId="165" fontId="25" fillId="2" borderId="1" xfId="0" applyNumberFormat="1" applyFont="1" applyFill="1" applyBorder="1"/>
    <xf numFmtId="0" fontId="12" fillId="10" borderId="1" xfId="0" applyFont="1" applyFill="1" applyBorder="1"/>
    <xf numFmtId="0" fontId="27" fillId="10" borderId="1" xfId="0" applyFont="1" applyFill="1" applyBorder="1"/>
    <xf numFmtId="165" fontId="35" fillId="2" borderId="1" xfId="0" applyNumberFormat="1" applyFont="1" applyFill="1" applyBorder="1"/>
    <xf numFmtId="167" fontId="35" fillId="2" borderId="1" xfId="0" applyNumberFormat="1" applyFont="1" applyFill="1" applyBorder="1"/>
    <xf numFmtId="0" fontId="12" fillId="2" borderId="1" xfId="0" applyFont="1" applyFill="1" applyBorder="1" applyAlignment="1">
      <alignment horizontal="center" vertical="center" wrapText="1"/>
    </xf>
    <xf numFmtId="167" fontId="25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166" fontId="12" fillId="2" borderId="1" xfId="0" applyNumberFormat="1" applyFont="1" applyFill="1" applyBorder="1" applyAlignment="1">
      <alignment wrapText="1"/>
    </xf>
    <xf numFmtId="2" fontId="15" fillId="2" borderId="1" xfId="0" applyNumberFormat="1" applyFont="1" applyFill="1" applyBorder="1"/>
    <xf numFmtId="0" fontId="36" fillId="2" borderId="1" xfId="0" applyFont="1" applyFill="1" applyBorder="1"/>
    <xf numFmtId="0" fontId="15" fillId="0" borderId="0" xfId="0" applyFont="1" applyFill="1"/>
    <xf numFmtId="169" fontId="30" fillId="2" borderId="1" xfId="0" applyNumberFormat="1" applyFont="1" applyFill="1" applyBorder="1"/>
    <xf numFmtId="0" fontId="12" fillId="5" borderId="0" xfId="0" applyFont="1" applyFill="1"/>
    <xf numFmtId="166" fontId="12" fillId="18" borderId="1" xfId="0" applyNumberFormat="1" applyFont="1" applyFill="1" applyBorder="1"/>
    <xf numFmtId="0" fontId="12" fillId="2" borderId="1" xfId="0" applyFont="1" applyFill="1" applyBorder="1" applyAlignment="1">
      <alignment wrapText="1"/>
    </xf>
    <xf numFmtId="166" fontId="37" fillId="2" borderId="1" xfId="0" applyNumberFormat="1" applyFont="1" applyFill="1" applyBorder="1"/>
    <xf numFmtId="166" fontId="38" fillId="2" borderId="1" xfId="0" applyNumberFormat="1" applyFont="1" applyFill="1" applyBorder="1"/>
    <xf numFmtId="164" fontId="15" fillId="2" borderId="1" xfId="1" applyFont="1" applyFill="1" applyBorder="1" applyAlignment="1">
      <alignment horizontal="left"/>
    </xf>
    <xf numFmtId="164" fontId="12" fillId="2" borderId="1" xfId="1" applyFont="1" applyFill="1" applyBorder="1" applyAlignment="1">
      <alignment horizontal="left"/>
    </xf>
    <xf numFmtId="164" fontId="12" fillId="2" borderId="1" xfId="1" applyFont="1" applyFill="1" applyBorder="1"/>
    <xf numFmtId="166" fontId="33" fillId="2" borderId="1" xfId="0" applyNumberFormat="1" applyFont="1" applyFill="1" applyBorder="1"/>
    <xf numFmtId="164" fontId="12" fillId="2" borderId="0" xfId="1" applyFont="1" applyFill="1"/>
    <xf numFmtId="1" fontId="25" fillId="2" borderId="1" xfId="0" applyNumberFormat="1" applyFont="1" applyFill="1" applyBorder="1"/>
    <xf numFmtId="166" fontId="15" fillId="3" borderId="1" xfId="0" applyNumberFormat="1" applyFont="1" applyFill="1" applyBorder="1"/>
    <xf numFmtId="0" fontId="25" fillId="2" borderId="0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wrapText="1"/>
    </xf>
    <xf numFmtId="167" fontId="12" fillId="2" borderId="1" xfId="0" applyNumberFormat="1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2" fontId="15" fillId="2" borderId="11" xfId="0" applyNumberFormat="1" applyFont="1" applyFill="1" applyBorder="1" applyAlignment="1">
      <alignment horizontal="center"/>
    </xf>
    <xf numFmtId="167" fontId="10" fillId="13" borderId="8" xfId="0" applyNumberFormat="1" applyFont="1" applyFill="1" applyBorder="1"/>
    <xf numFmtId="0" fontId="12" fillId="13" borderId="8" xfId="0" applyFont="1" applyFill="1" applyBorder="1" applyAlignment="1">
      <alignment horizontal="center"/>
    </xf>
    <xf numFmtId="167" fontId="33" fillId="2" borderId="1" xfId="0" applyNumberFormat="1" applyFont="1" applyFill="1" applyBorder="1" applyAlignment="1">
      <alignment horizontal="center"/>
    </xf>
    <xf numFmtId="165" fontId="25" fillId="2" borderId="0" xfId="0" applyNumberFormat="1" applyFont="1" applyFill="1" applyAlignment="1">
      <alignment horizontal="center"/>
    </xf>
    <xf numFmtId="2" fontId="5" fillId="2" borderId="0" xfId="0" applyNumberFormat="1" applyFont="1" applyFill="1"/>
    <xf numFmtId="0" fontId="12" fillId="2" borderId="0" xfId="0" applyFont="1" applyFill="1" applyAlignment="1">
      <alignment horizontal="left"/>
    </xf>
    <xf numFmtId="0" fontId="15" fillId="2" borderId="11" xfId="0" applyFont="1" applyFill="1" applyBorder="1" applyAlignment="1">
      <alignment horizontal="left"/>
    </xf>
    <xf numFmtId="0" fontId="12" fillId="2" borderId="4" xfId="7" applyFont="1" applyFill="1" applyBorder="1" applyAlignment="1">
      <alignment horizontal="left"/>
    </xf>
    <xf numFmtId="0" fontId="12" fillId="2" borderId="7" xfId="7" applyFont="1" applyFill="1" applyBorder="1" applyAlignment="1">
      <alignment horizontal="left"/>
    </xf>
    <xf numFmtId="0" fontId="12" fillId="2" borderId="8" xfId="0" applyFont="1" applyFill="1" applyBorder="1" applyAlignment="1">
      <alignment horizontal="left"/>
    </xf>
    <xf numFmtId="0" fontId="12" fillId="2" borderId="9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0" fontId="15" fillId="2" borderId="17" xfId="0" applyFont="1" applyFill="1" applyBorder="1" applyAlignment="1"/>
    <xf numFmtId="0" fontId="15" fillId="2" borderId="14" xfId="0" applyFont="1" applyFill="1" applyBorder="1" applyAlignment="1"/>
    <xf numFmtId="0" fontId="12" fillId="2" borderId="0" xfId="0" applyFont="1" applyFill="1" applyBorder="1"/>
    <xf numFmtId="0" fontId="25" fillId="2" borderId="0" xfId="0" applyFont="1" applyFill="1" applyBorder="1"/>
    <xf numFmtId="0" fontId="12" fillId="2" borderId="11" xfId="0" applyFont="1" applyFill="1" applyBorder="1" applyAlignment="1">
      <alignment horizontal="left"/>
    </xf>
    <xf numFmtId="0" fontId="12" fillId="2" borderId="11" xfId="0" applyFont="1" applyFill="1" applyBorder="1" applyAlignment="1"/>
    <xf numFmtId="0" fontId="12" fillId="2" borderId="2" xfId="0" applyFont="1" applyFill="1" applyBorder="1"/>
    <xf numFmtId="167" fontId="15" fillId="14" borderId="8" xfId="0" applyNumberFormat="1" applyFont="1" applyFill="1" applyBorder="1"/>
    <xf numFmtId="2" fontId="18" fillId="2" borderId="1" xfId="0" applyNumberFormat="1" applyFont="1" applyFill="1" applyBorder="1"/>
    <xf numFmtId="0" fontId="15" fillId="2" borderId="0" xfId="0" applyFont="1" applyFill="1" applyAlignment="1">
      <alignment horizontal="left"/>
    </xf>
    <xf numFmtId="0" fontId="12" fillId="2" borderId="16" xfId="0" applyFont="1" applyFill="1" applyBorder="1"/>
    <xf numFmtId="0" fontId="12" fillId="2" borderId="8" xfId="0" applyFont="1" applyFill="1" applyBorder="1"/>
    <xf numFmtId="0" fontId="12" fillId="2" borderId="44" xfId="0" applyFont="1" applyFill="1" applyBorder="1"/>
    <xf numFmtId="0" fontId="12" fillId="2" borderId="5" xfId="0" applyFont="1" applyFill="1" applyBorder="1"/>
    <xf numFmtId="0" fontId="18" fillId="2" borderId="0" xfId="0" applyFont="1" applyFill="1" applyAlignment="1">
      <alignment horizontal="center"/>
    </xf>
    <xf numFmtId="0" fontId="12" fillId="2" borderId="3" xfId="0" applyFont="1" applyFill="1" applyBorder="1"/>
    <xf numFmtId="167" fontId="37" fillId="2" borderId="1" xfId="0" applyNumberFormat="1" applyFont="1" applyFill="1" applyBorder="1"/>
    <xf numFmtId="166" fontId="25" fillId="2" borderId="0" xfId="0" applyNumberFormat="1" applyFont="1" applyFill="1"/>
    <xf numFmtId="0" fontId="15" fillId="2" borderId="0" xfId="0" applyFont="1" applyFill="1" applyAlignment="1">
      <alignment horizontal="center"/>
    </xf>
    <xf numFmtId="0" fontId="15" fillId="2" borderId="10" xfId="0" applyFont="1" applyFill="1" applyBorder="1" applyAlignment="1">
      <alignment horizontal="left"/>
    </xf>
    <xf numFmtId="0" fontId="12" fillId="13" borderId="8" xfId="0" applyFont="1" applyFill="1" applyBorder="1"/>
    <xf numFmtId="0" fontId="12" fillId="13" borderId="16" xfId="8" applyFont="1" applyFill="1" applyBorder="1"/>
    <xf numFmtId="167" fontId="12" fillId="2" borderId="0" xfId="0" applyNumberFormat="1" applyFont="1" applyFill="1"/>
    <xf numFmtId="169" fontId="25" fillId="2" borderId="5" xfId="0" applyNumberFormat="1" applyFont="1" applyFill="1" applyBorder="1"/>
    <xf numFmtId="167" fontId="18" fillId="2" borderId="0" xfId="0" applyNumberFormat="1" applyFont="1" applyFill="1"/>
    <xf numFmtId="0" fontId="12" fillId="2" borderId="5" xfId="0" applyFont="1" applyFill="1" applyBorder="1" applyAlignment="1">
      <alignment horizontal="center" wrapText="1"/>
    </xf>
    <xf numFmtId="2" fontId="12" fillId="2" borderId="5" xfId="0" applyNumberFormat="1" applyFont="1" applyFill="1" applyBorder="1"/>
    <xf numFmtId="4" fontId="25" fillId="2" borderId="5" xfId="0" applyNumberFormat="1" applyFont="1" applyFill="1" applyBorder="1"/>
    <xf numFmtId="2" fontId="12" fillId="2" borderId="0" xfId="0" applyNumberFormat="1" applyFont="1" applyFill="1" applyBorder="1"/>
    <xf numFmtId="0" fontId="12" fillId="13" borderId="1" xfId="8" applyFont="1" applyFill="1" applyBorder="1"/>
    <xf numFmtId="0" fontId="25" fillId="2" borderId="5" xfId="0" applyFont="1" applyFill="1" applyBorder="1"/>
    <xf numFmtId="2" fontId="25" fillId="2" borderId="0" xfId="0" applyNumberFormat="1" applyFont="1" applyFill="1" applyBorder="1"/>
    <xf numFmtId="2" fontId="12" fillId="2" borderId="0" xfId="0" applyNumberFormat="1" applyFont="1" applyFill="1"/>
    <xf numFmtId="165" fontId="12" fillId="2" borderId="0" xfId="0" applyNumberFormat="1" applyFont="1" applyFill="1"/>
    <xf numFmtId="167" fontId="33" fillId="2" borderId="1" xfId="0" applyNumberFormat="1" applyFont="1" applyFill="1" applyBorder="1"/>
    <xf numFmtId="0" fontId="25" fillId="2" borderId="6" xfId="0" applyFont="1" applyFill="1" applyBorder="1"/>
    <xf numFmtId="172" fontId="15" fillId="2" borderId="1" xfId="0" applyNumberFormat="1" applyFont="1" applyFill="1" applyBorder="1"/>
    <xf numFmtId="4" fontId="15" fillId="2" borderId="5" xfId="0" applyNumberFormat="1" applyFont="1" applyFill="1" applyBorder="1"/>
    <xf numFmtId="0" fontId="12" fillId="2" borderId="0" xfId="0" applyFont="1" applyFill="1" applyBorder="1" applyAlignment="1">
      <alignment wrapText="1"/>
    </xf>
    <xf numFmtId="0" fontId="25" fillId="2" borderId="15" xfId="0" applyFont="1" applyFill="1" applyBorder="1" applyAlignment="1">
      <alignment horizontal="center"/>
    </xf>
    <xf numFmtId="2" fontId="12" fillId="2" borderId="10" xfId="0" applyNumberFormat="1" applyFont="1" applyFill="1" applyBorder="1"/>
    <xf numFmtId="2" fontId="25" fillId="2" borderId="5" xfId="0" applyNumberFormat="1" applyFont="1" applyFill="1" applyBorder="1"/>
    <xf numFmtId="0" fontId="15" fillId="2" borderId="8" xfId="0" applyFont="1" applyFill="1" applyBorder="1" applyAlignment="1">
      <alignment horizontal="left"/>
    </xf>
    <xf numFmtId="0" fontId="12" fillId="10" borderId="8" xfId="0" applyFont="1" applyFill="1" applyBorder="1"/>
    <xf numFmtId="2" fontId="12" fillId="13" borderId="8" xfId="0" applyNumberFormat="1" applyFont="1" applyFill="1" applyBorder="1"/>
    <xf numFmtId="165" fontId="12" fillId="2" borderId="1" xfId="0" applyNumberFormat="1" applyFont="1" applyFill="1" applyBorder="1"/>
    <xf numFmtId="0" fontId="12" fillId="2" borderId="7" xfId="0" applyFont="1" applyFill="1" applyBorder="1"/>
    <xf numFmtId="0" fontId="12" fillId="2" borderId="9" xfId="0" applyFont="1" applyFill="1" applyBorder="1"/>
    <xf numFmtId="169" fontId="15" fillId="2" borderId="1" xfId="0" applyNumberFormat="1" applyFont="1" applyFill="1" applyBorder="1"/>
    <xf numFmtId="169" fontId="12" fillId="2" borderId="5" xfId="0" applyNumberFormat="1" applyFont="1" applyFill="1" applyBorder="1"/>
    <xf numFmtId="0" fontId="12" fillId="2" borderId="6" xfId="0" applyFont="1" applyFill="1" applyBorder="1"/>
    <xf numFmtId="4" fontId="15" fillId="2" borderId="10" xfId="0" applyNumberFormat="1" applyFont="1" applyFill="1" applyBorder="1"/>
    <xf numFmtId="0" fontId="12" fillId="2" borderId="10" xfId="0" applyFont="1" applyFill="1" applyBorder="1" applyAlignment="1">
      <alignment horizontal="center" wrapText="1"/>
    </xf>
    <xf numFmtId="0" fontId="12" fillId="2" borderId="20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20" xfId="0" applyFont="1" applyFill="1" applyBorder="1" applyAlignment="1">
      <alignment horizontal="left" vertical="center" textRotation="90"/>
    </xf>
    <xf numFmtId="0" fontId="12" fillId="2" borderId="1" xfId="0" applyFont="1" applyFill="1" applyBorder="1" applyAlignment="1">
      <alignment horizontal="left" vertical="center"/>
    </xf>
    <xf numFmtId="0" fontId="25" fillId="2" borderId="27" xfId="0" applyFont="1" applyFill="1" applyBorder="1" applyAlignment="1">
      <alignment horizontal="left" vertical="center"/>
    </xf>
    <xf numFmtId="0" fontId="12" fillId="2" borderId="41" xfId="0" applyFont="1" applyFill="1" applyBorder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2" fillId="2" borderId="4" xfId="7" applyFont="1" applyFill="1" applyBorder="1" applyAlignment="1">
      <alignment horizontal="left" vertical="center"/>
    </xf>
    <xf numFmtId="0" fontId="12" fillId="2" borderId="1" xfId="7" applyFont="1" applyFill="1" applyBorder="1" applyAlignment="1">
      <alignment horizontal="left" vertical="center"/>
    </xf>
    <xf numFmtId="0" fontId="18" fillId="2" borderId="1" xfId="7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2" fillId="2" borderId="8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2" fontId="12" fillId="2" borderId="1" xfId="0" applyNumberFormat="1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25" fillId="2" borderId="0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2" fontId="12" fillId="2" borderId="1" xfId="0" applyNumberFormat="1" applyFont="1" applyFill="1" applyBorder="1" applyAlignment="1">
      <alignment horizontal="left"/>
    </xf>
    <xf numFmtId="0" fontId="33" fillId="2" borderId="1" xfId="0" applyFont="1" applyFill="1" applyBorder="1" applyAlignment="1">
      <alignment horizontal="right"/>
    </xf>
    <xf numFmtId="0" fontId="39" fillId="2" borderId="1" xfId="0" applyFont="1" applyFill="1" applyBorder="1"/>
    <xf numFmtId="0" fontId="39" fillId="0" borderId="1" xfId="0" applyFont="1" applyFill="1" applyBorder="1"/>
    <xf numFmtId="0" fontId="40" fillId="0" borderId="1" xfId="0" applyFont="1" applyFill="1" applyBorder="1"/>
    <xf numFmtId="0" fontId="40" fillId="2" borderId="1" xfId="0" applyFont="1" applyFill="1" applyBorder="1"/>
    <xf numFmtId="0" fontId="22" fillId="0" borderId="1" xfId="0" applyFont="1" applyFill="1" applyBorder="1"/>
    <xf numFmtId="169" fontId="40" fillId="2" borderId="1" xfId="0" applyNumberFormat="1" applyFont="1" applyFill="1" applyBorder="1" applyAlignment="1">
      <alignment horizontal="center"/>
    </xf>
    <xf numFmtId="0" fontId="12" fillId="5" borderId="1" xfId="0" applyFont="1" applyFill="1" applyBorder="1" applyAlignment="1">
      <alignment horizontal="left"/>
    </xf>
    <xf numFmtId="0" fontId="12" fillId="5" borderId="1" xfId="0" applyFont="1" applyFill="1" applyBorder="1" applyAlignment="1">
      <alignment horizontal="right"/>
    </xf>
    <xf numFmtId="0" fontId="12" fillId="5" borderId="5" xfId="0" applyFont="1" applyFill="1" applyBorder="1" applyAlignment="1">
      <alignment horizontal="right"/>
    </xf>
    <xf numFmtId="167" fontId="15" fillId="5" borderId="1" xfId="0" applyNumberFormat="1" applyFont="1" applyFill="1" applyBorder="1" applyAlignment="1">
      <alignment horizontal="right"/>
    </xf>
    <xf numFmtId="2" fontId="12" fillId="5" borderId="1" xfId="0" applyNumberFormat="1" applyFont="1" applyFill="1" applyBorder="1" applyAlignment="1">
      <alignment horizontal="right"/>
    </xf>
    <xf numFmtId="2" fontId="12" fillId="5" borderId="11" xfId="0" applyNumberFormat="1" applyFont="1" applyFill="1" applyBorder="1" applyAlignment="1">
      <alignment horizontal="right"/>
    </xf>
    <xf numFmtId="165" fontId="25" fillId="5" borderId="1" xfId="0" applyNumberFormat="1" applyFont="1" applyFill="1" applyBorder="1" applyAlignment="1">
      <alignment horizontal="right"/>
    </xf>
    <xf numFmtId="0" fontId="12" fillId="19" borderId="1" xfId="0" applyFont="1" applyFill="1" applyBorder="1" applyAlignment="1">
      <alignment horizontal="right"/>
    </xf>
    <xf numFmtId="167" fontId="41" fillId="2" borderId="1" xfId="0" applyNumberFormat="1" applyFont="1" applyFill="1" applyBorder="1" applyAlignment="1">
      <alignment horizontal="center"/>
    </xf>
    <xf numFmtId="4" fontId="42" fillId="2" borderId="1" xfId="0" applyNumberFormat="1" applyFont="1" applyFill="1" applyBorder="1" applyAlignment="1">
      <alignment horizontal="center"/>
    </xf>
    <xf numFmtId="167" fontId="43" fillId="2" borderId="1" xfId="0" applyNumberFormat="1" applyFont="1" applyFill="1" applyBorder="1"/>
    <xf numFmtId="167" fontId="44" fillId="2" borderId="2" xfId="0" applyNumberFormat="1" applyFont="1" applyFill="1" applyBorder="1" applyAlignment="1">
      <alignment horizontal="center"/>
    </xf>
    <xf numFmtId="0" fontId="45" fillId="2" borderId="0" xfId="0" applyFont="1" applyFill="1"/>
    <xf numFmtId="0" fontId="46" fillId="20" borderId="20" xfId="0" applyFont="1" applyFill="1" applyBorder="1" applyAlignment="1">
      <alignment horizontal="center" vertical="center" wrapText="1"/>
    </xf>
    <xf numFmtId="0" fontId="15" fillId="20" borderId="1" xfId="0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right" vertical="center"/>
    </xf>
    <xf numFmtId="2" fontId="12" fillId="21" borderId="1" xfId="0" applyNumberFormat="1" applyFont="1" applyFill="1" applyBorder="1" applyAlignment="1">
      <alignment horizontal="center"/>
    </xf>
    <xf numFmtId="2" fontId="1" fillId="21" borderId="4" xfId="0" applyNumberFormat="1" applyFont="1" applyFill="1" applyBorder="1" applyAlignment="1">
      <alignment horizontal="center"/>
    </xf>
    <xf numFmtId="2" fontId="1" fillId="21" borderId="4" xfId="0" applyNumberFormat="1" applyFont="1" applyFill="1" applyBorder="1" applyAlignment="1">
      <alignment horizontal="right"/>
    </xf>
    <xf numFmtId="2" fontId="12" fillId="21" borderId="1" xfId="0" applyNumberFormat="1" applyFont="1" applyFill="1" applyBorder="1"/>
    <xf numFmtId="2" fontId="12" fillId="21" borderId="5" xfId="0" applyNumberFormat="1" applyFont="1" applyFill="1" applyBorder="1"/>
    <xf numFmtId="2" fontId="12" fillId="21" borderId="10" xfId="0" applyNumberFormat="1" applyFont="1" applyFill="1" applyBorder="1"/>
    <xf numFmtId="4" fontId="25" fillId="2" borderId="46" xfId="0" applyNumberFormat="1" applyFont="1" applyFill="1" applyBorder="1" applyAlignment="1">
      <alignment horizontal="right" vertical="center"/>
    </xf>
    <xf numFmtId="169" fontId="25" fillId="2" borderId="10" xfId="0" applyNumberFormat="1" applyFont="1" applyFill="1" applyBorder="1" applyAlignment="1">
      <alignment horizontal="right" vertical="center"/>
    </xf>
    <xf numFmtId="4" fontId="25" fillId="2" borderId="47" xfId="0" applyNumberFormat="1" applyFont="1" applyFill="1" applyBorder="1" applyAlignment="1">
      <alignment horizontal="right" vertical="center"/>
    </xf>
    <xf numFmtId="169" fontId="25" fillId="2" borderId="5" xfId="0" applyNumberFormat="1" applyFont="1" applyFill="1" applyBorder="1" applyAlignment="1">
      <alignment horizontal="right" vertical="center"/>
    </xf>
    <xf numFmtId="0" fontId="12" fillId="2" borderId="1" xfId="0" applyFont="1" applyFill="1" applyBorder="1" applyAlignment="1">
      <alignment horizontal="right" vertical="center" wrapText="1"/>
    </xf>
    <xf numFmtId="4" fontId="25" fillId="2" borderId="1" xfId="0" applyNumberFormat="1" applyFont="1" applyFill="1" applyBorder="1" applyAlignment="1">
      <alignment horizontal="right" vertical="center"/>
    </xf>
    <xf numFmtId="4" fontId="15" fillId="2" borderId="1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right" wrapText="1"/>
    </xf>
    <xf numFmtId="166" fontId="15" fillId="3" borderId="1" xfId="0" applyNumberFormat="1" applyFont="1" applyFill="1" applyBorder="1" applyAlignment="1">
      <alignment horizontal="center"/>
    </xf>
    <xf numFmtId="4" fontId="25" fillId="3" borderId="1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166" fontId="12" fillId="3" borderId="1" xfId="0" applyNumberFormat="1" applyFont="1" applyFill="1" applyBorder="1" applyAlignment="1">
      <alignment horizontal="center"/>
    </xf>
    <xf numFmtId="169" fontId="25" fillId="3" borderId="1" xfId="0" applyNumberFormat="1" applyFont="1" applyFill="1" applyBorder="1" applyAlignment="1">
      <alignment horizontal="center"/>
    </xf>
    <xf numFmtId="166" fontId="25" fillId="3" borderId="1" xfId="0" applyNumberFormat="1" applyFont="1" applyFill="1" applyBorder="1" applyAlignment="1">
      <alignment horizontal="center"/>
    </xf>
    <xf numFmtId="4" fontId="12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wrapText="1"/>
    </xf>
    <xf numFmtId="4" fontId="9" fillId="2" borderId="48" xfId="0" applyNumberFormat="1" applyFont="1" applyFill="1" applyBorder="1" applyAlignment="1">
      <alignment horizontal="right"/>
    </xf>
    <xf numFmtId="4" fontId="9" fillId="2" borderId="36" xfId="0" applyNumberFormat="1" applyFont="1" applyFill="1" applyBorder="1" applyAlignment="1">
      <alignment horizontal="right"/>
    </xf>
    <xf numFmtId="2" fontId="1" fillId="2" borderId="7" xfId="0" applyNumberFormat="1" applyFont="1" applyFill="1" applyBorder="1" applyAlignment="1">
      <alignment horizontal="right"/>
    </xf>
    <xf numFmtId="2" fontId="1" fillId="2" borderId="49" xfId="0" applyNumberFormat="1" applyFont="1" applyFill="1" applyBorder="1" applyAlignment="1">
      <alignment horizontal="right"/>
    </xf>
    <xf numFmtId="2" fontId="1" fillId="20" borderId="11" xfId="0" applyNumberFormat="1" applyFont="1" applyFill="1" applyBorder="1" applyAlignment="1">
      <alignment horizontal="center"/>
    </xf>
    <xf numFmtId="0" fontId="5" fillId="22" borderId="1" xfId="0" applyFont="1" applyFill="1" applyBorder="1"/>
    <xf numFmtId="0" fontId="5" fillId="23" borderId="0" xfId="0" applyFont="1" applyFill="1"/>
    <xf numFmtId="0" fontId="5" fillId="23" borderId="0" xfId="0" applyFont="1" applyFill="1" applyBorder="1"/>
    <xf numFmtId="0" fontId="5" fillId="23" borderId="1" xfId="0" applyFont="1" applyFill="1" applyBorder="1" applyAlignment="1">
      <alignment horizontal="center"/>
    </xf>
    <xf numFmtId="1" fontId="5" fillId="23" borderId="1" xfId="0" applyNumberFormat="1" applyFont="1" applyFill="1" applyBorder="1" applyAlignment="1">
      <alignment horizontal="center"/>
    </xf>
    <xf numFmtId="0" fontId="5" fillId="23" borderId="1" xfId="0" applyFont="1" applyFill="1" applyBorder="1"/>
    <xf numFmtId="0" fontId="10" fillId="23" borderId="1" xfId="0" applyFont="1" applyFill="1" applyBorder="1" applyAlignment="1">
      <alignment horizontal="left"/>
    </xf>
    <xf numFmtId="0" fontId="10" fillId="23" borderId="0" xfId="0" applyFont="1" applyFill="1" applyBorder="1" applyAlignment="1">
      <alignment horizontal="left"/>
    </xf>
    <xf numFmtId="0" fontId="10" fillId="23" borderId="3" xfId="0" applyFont="1" applyFill="1" applyBorder="1" applyAlignment="1">
      <alignment horizontal="left"/>
    </xf>
    <xf numFmtId="165" fontId="5" fillId="23" borderId="1" xfId="0" applyNumberFormat="1" applyFont="1" applyFill="1" applyBorder="1" applyAlignment="1">
      <alignment horizontal="center"/>
    </xf>
    <xf numFmtId="2" fontId="5" fillId="23" borderId="1" xfId="0" applyNumberFormat="1" applyFont="1" applyFill="1" applyBorder="1" applyAlignment="1">
      <alignment horizontal="center"/>
    </xf>
    <xf numFmtId="2" fontId="5" fillId="23" borderId="0" xfId="0" applyNumberFormat="1" applyFont="1" applyFill="1" applyBorder="1"/>
    <xf numFmtId="0" fontId="10" fillId="23" borderId="1" xfId="0" applyFont="1" applyFill="1" applyBorder="1" applyAlignment="1">
      <alignment horizontal="center"/>
    </xf>
    <xf numFmtId="0" fontId="10" fillId="23" borderId="1" xfId="0" applyFont="1" applyFill="1" applyBorder="1"/>
    <xf numFmtId="165" fontId="10" fillId="23" borderId="1" xfId="0" applyNumberFormat="1" applyFont="1" applyFill="1" applyBorder="1" applyAlignment="1">
      <alignment horizontal="center"/>
    </xf>
    <xf numFmtId="2" fontId="10" fillId="23" borderId="1" xfId="0" applyNumberFormat="1" applyFont="1" applyFill="1" applyBorder="1" applyAlignment="1">
      <alignment horizontal="center"/>
    </xf>
    <xf numFmtId="2" fontId="10" fillId="23" borderId="0" xfId="0" applyNumberFormat="1" applyFont="1" applyFill="1" applyBorder="1"/>
    <xf numFmtId="0" fontId="10" fillId="23" borderId="0" xfId="0" applyFont="1" applyFill="1" applyBorder="1"/>
    <xf numFmtId="0" fontId="10" fillId="23" borderId="5" xfId="0" applyFont="1" applyFill="1" applyBorder="1"/>
    <xf numFmtId="0" fontId="10" fillId="23" borderId="0" xfId="0" applyFont="1" applyFill="1"/>
    <xf numFmtId="2" fontId="10" fillId="23" borderId="0" xfId="0" applyNumberFormat="1" applyFont="1" applyFill="1" applyBorder="1" applyAlignment="1">
      <alignment horizontal="left"/>
    </xf>
    <xf numFmtId="0" fontId="5" fillId="23" borderId="1" xfId="7" applyFont="1" applyFill="1" applyBorder="1"/>
    <xf numFmtId="0" fontId="5" fillId="23" borderId="1" xfId="0" applyFont="1" applyFill="1" applyBorder="1" applyAlignment="1">
      <alignment horizontal="left"/>
    </xf>
    <xf numFmtId="0" fontId="10" fillId="23" borderId="18" xfId="0" applyFont="1" applyFill="1" applyBorder="1" applyAlignment="1">
      <alignment horizontal="left"/>
    </xf>
    <xf numFmtId="2" fontId="5" fillId="23" borderId="2" xfId="0" applyNumberFormat="1" applyFont="1" applyFill="1" applyBorder="1" applyAlignment="1">
      <alignment horizontal="center"/>
    </xf>
    <xf numFmtId="2" fontId="10" fillId="23" borderId="0" xfId="0" applyNumberFormat="1" applyFont="1" applyFill="1" applyBorder="1" applyAlignment="1">
      <alignment horizontal="center"/>
    </xf>
    <xf numFmtId="2" fontId="5" fillId="23" borderId="0" xfId="0" applyNumberFormat="1" applyFont="1" applyFill="1" applyBorder="1" applyAlignment="1">
      <alignment horizontal="center"/>
    </xf>
    <xf numFmtId="2" fontId="5" fillId="23" borderId="6" xfId="0" applyNumberFormat="1" applyFont="1" applyFill="1" applyBorder="1" applyAlignment="1">
      <alignment horizontal="center"/>
    </xf>
    <xf numFmtId="0" fontId="5" fillId="23" borderId="3" xfId="0" applyFont="1" applyFill="1" applyBorder="1"/>
    <xf numFmtId="0" fontId="5" fillId="23" borderId="0" xfId="0" applyFont="1" applyFill="1" applyBorder="1" applyAlignment="1">
      <alignment horizontal="center"/>
    </xf>
    <xf numFmtId="165" fontId="5" fillId="23" borderId="0" xfId="0" applyNumberFormat="1" applyFont="1" applyFill="1" applyBorder="1"/>
    <xf numFmtId="165" fontId="5" fillId="23" borderId="0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center"/>
    </xf>
    <xf numFmtId="165" fontId="10" fillId="23" borderId="0" xfId="0" applyNumberFormat="1" applyFont="1" applyFill="1" applyBorder="1" applyAlignment="1">
      <alignment horizontal="center"/>
    </xf>
    <xf numFmtId="2" fontId="47" fillId="23" borderId="0" xfId="0" applyNumberFormat="1" applyFont="1" applyFill="1" applyBorder="1"/>
    <xf numFmtId="0" fontId="5" fillId="23" borderId="1" xfId="0" applyFont="1" applyFill="1" applyBorder="1" applyAlignment="1">
      <alignment horizontal="center" wrapText="1"/>
    </xf>
    <xf numFmtId="16" fontId="5" fillId="23" borderId="1" xfId="0" applyNumberFormat="1" applyFont="1" applyFill="1" applyBorder="1" applyAlignment="1">
      <alignment horizontal="center"/>
    </xf>
    <xf numFmtId="170" fontId="5" fillId="23" borderId="1" xfId="0" applyNumberFormat="1" applyFont="1" applyFill="1" applyBorder="1" applyAlignment="1">
      <alignment horizontal="center"/>
    </xf>
    <xf numFmtId="0" fontId="5" fillId="23" borderId="1" xfId="0" applyNumberFormat="1" applyFont="1" applyFill="1" applyBorder="1" applyAlignment="1">
      <alignment horizontal="center"/>
    </xf>
    <xf numFmtId="165" fontId="10" fillId="23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0" fillId="23" borderId="10" xfId="0" applyFont="1" applyFill="1" applyBorder="1" applyAlignment="1">
      <alignment horizontal="center"/>
    </xf>
    <xf numFmtId="0" fontId="10" fillId="23" borderId="11" xfId="0" applyFont="1" applyFill="1" applyBorder="1" applyAlignment="1">
      <alignment horizontal="center"/>
    </xf>
    <xf numFmtId="165" fontId="48" fillId="23" borderId="0" xfId="0" applyNumberFormat="1" applyFont="1" applyFill="1" applyBorder="1" applyAlignment="1">
      <alignment horizontal="center" vertical="center" wrapText="1"/>
    </xf>
    <xf numFmtId="0" fontId="10" fillId="23" borderId="10" xfId="0" applyFont="1" applyFill="1" applyBorder="1" applyAlignment="1">
      <alignment horizontal="center" vertical="center"/>
    </xf>
    <xf numFmtId="0" fontId="10" fillId="23" borderId="11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right" vertical="center"/>
    </xf>
    <xf numFmtId="0" fontId="15" fillId="2" borderId="10" xfId="0" applyFont="1" applyFill="1" applyBorder="1" applyAlignment="1">
      <alignment horizontal="right"/>
    </xf>
    <xf numFmtId="0" fontId="15" fillId="2" borderId="5" xfId="0" applyFont="1" applyFill="1" applyBorder="1" applyAlignment="1">
      <alignment horizontal="right"/>
    </xf>
    <xf numFmtId="0" fontId="15" fillId="12" borderId="18" xfId="0" applyFont="1" applyFill="1" applyBorder="1"/>
    <xf numFmtId="0" fontId="15" fillId="12" borderId="3" xfId="0" applyFont="1" applyFill="1" applyBorder="1"/>
    <xf numFmtId="0" fontId="14" fillId="12" borderId="10" xfId="0" applyFont="1" applyFill="1" applyBorder="1" applyAlignment="1">
      <alignment horizontal="center"/>
    </xf>
    <xf numFmtId="0" fontId="1" fillId="12" borderId="11" xfId="0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0" fontId="15" fillId="2" borderId="18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9" fillId="2" borderId="0" xfId="0" applyFont="1" applyFill="1" applyAlignment="1">
      <alignment horizontal="center" wrapText="1"/>
    </xf>
    <xf numFmtId="0" fontId="10" fillId="2" borderId="1" xfId="0" applyFont="1" applyFill="1" applyBorder="1"/>
    <xf numFmtId="0" fontId="10" fillId="2" borderId="1" xfId="0" applyFont="1" applyFill="1" applyBorder="1" applyAlignment="1">
      <alignment horizontal="center"/>
    </xf>
    <xf numFmtId="0" fontId="1" fillId="2" borderId="18" xfId="0" applyFont="1" applyFill="1" applyBorder="1"/>
    <xf numFmtId="0" fontId="1" fillId="2" borderId="3" xfId="0" applyFont="1" applyFill="1" applyBorder="1"/>
    <xf numFmtId="4" fontId="15" fillId="2" borderId="1" xfId="0" applyNumberFormat="1" applyFont="1" applyFill="1" applyBorder="1" applyAlignment="1">
      <alignment horizontal="center"/>
    </xf>
    <xf numFmtId="0" fontId="15" fillId="12" borderId="1" xfId="0" applyFont="1" applyFill="1" applyBorder="1"/>
    <xf numFmtId="0" fontId="15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</cellXfs>
  <cellStyles count="16">
    <cellStyle name="Денежный" xfId="1" builtinId="4"/>
    <cellStyle name="Обычный" xfId="0" builtinId="0"/>
    <cellStyle name="Обычный 2" xfId="2"/>
    <cellStyle name="Обычный 3" xfId="3"/>
    <cellStyle name="Обычный 4" xfId="4"/>
    <cellStyle name="Обычный 5" xfId="5"/>
    <cellStyle name="Обычный 6" xfId="6"/>
    <cellStyle name="Обычный_Лист1" xfId="7"/>
    <cellStyle name="Обычный_Лист13" xfId="8"/>
    <cellStyle name="Обычный_Лист14" xfId="9"/>
    <cellStyle name="Обычный_Лист18" xfId="10"/>
    <cellStyle name="Обычный_Лист2" xfId="11"/>
    <cellStyle name="Обычный_Лист6" xfId="12"/>
    <cellStyle name="Обычный_Лист7" xfId="13"/>
    <cellStyle name="Обычный_Лист8" xfId="14"/>
    <cellStyle name="Обычный_Лист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1106</xdr:row>
      <xdr:rowOff>0</xdr:rowOff>
    </xdr:from>
    <xdr:to>
      <xdr:col>20</xdr:col>
      <xdr:colOff>104775</xdr:colOff>
      <xdr:row>1109</xdr:row>
      <xdr:rowOff>28577</xdr:rowOff>
    </xdr:to>
    <xdr:sp macro="" textlink="">
      <xdr:nvSpPr>
        <xdr:cNvPr id="2049" name="Text Box 2"/>
        <xdr:cNvSpPr txBox="1">
          <a:spLocks noChangeArrowheads="1"/>
        </xdr:cNvSpPr>
      </xdr:nvSpPr>
      <xdr:spPr bwMode="auto">
        <a:xfrm>
          <a:off x="12887325" y="226104450"/>
          <a:ext cx="104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D/Downloads/&#1050;&#1086;&#1087;&#1080;&#1103;%20&#1064;&#1045;&#1042;&#1063;&#1045;&#1053;&#1050;&#1110;&#1042;&#1057;&#1068;&#1050;&#1048;&#1049;%20&#1042;&#1048;&#1050;&#1054;&#1053;&#1050;&#1054;&#1052;.&#1089;&#1090;&#1072;&#1088;&#111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cходова"/>
      <sheetName val="дератизац."/>
      <sheetName val="підготовка до зими"/>
      <sheetName val="електрики"/>
      <sheetName val="зварювальн"/>
      <sheetName val="димоканал"/>
      <sheetName val="покрівлі"/>
      <sheetName val="Лист1"/>
      <sheetName val="майстерні"/>
      <sheetName val="маляри"/>
      <sheetName val="гар.вода"/>
      <sheetName val="хол.вода"/>
      <sheetName val="ц.о."/>
      <sheetName val="каналізація"/>
      <sheetName val="аварійні"/>
      <sheetName val="прибуд."/>
      <sheetName val="аналіз"/>
      <sheetName val="аналіз доходу (2)"/>
      <sheetName val="площі"/>
      <sheetName val="Лист2"/>
      <sheetName val="зведена (3)"/>
      <sheetName val="Аркуш1"/>
      <sheetName val="Аркуш2"/>
    </sheetNames>
    <sheetDataSet>
      <sheetData sheetId="0" refreshError="1"/>
      <sheetData sheetId="1"/>
      <sheetData sheetId="2">
        <row r="6">
          <cell r="I6">
            <v>2.2353070255641304E-3</v>
          </cell>
        </row>
        <row r="7">
          <cell r="I7">
            <v>3.413599928624088E-3</v>
          </cell>
        </row>
        <row r="8">
          <cell r="I8">
            <v>2.4417547010778017E-3</v>
          </cell>
        </row>
        <row r="9">
          <cell r="I9">
            <v>5.8103407703734219E-3</v>
          </cell>
        </row>
        <row r="10">
          <cell r="I10">
            <v>3.4884142363544113E-3</v>
          </cell>
        </row>
        <row r="11">
          <cell r="I11">
            <v>3.508241342809618E-3</v>
          </cell>
        </row>
        <row r="12">
          <cell r="I12">
            <v>3.7715517241379312E-3</v>
          </cell>
        </row>
        <row r="13">
          <cell r="I13">
            <v>2.8801576892931147E-3</v>
          </cell>
        </row>
        <row r="14">
          <cell r="I14">
            <v>2.8022973203089933E-3</v>
          </cell>
        </row>
        <row r="15">
          <cell r="I15">
            <v>3.1510914394930092E-3</v>
          </cell>
        </row>
        <row r="16">
          <cell r="I16">
            <v>3.924482150664225E-3</v>
          </cell>
        </row>
        <row r="17">
          <cell r="I17">
            <v>3.6567061589435558E-3</v>
          </cell>
        </row>
        <row r="18">
          <cell r="I18">
            <v>2.7709156404301712E-3</v>
          </cell>
        </row>
        <row r="19">
          <cell r="I19">
            <v>3.2030516334383241E-3</v>
          </cell>
        </row>
        <row r="20">
          <cell r="I20">
            <v>2.5618366308200213E-3</v>
          </cell>
        </row>
        <row r="21">
          <cell r="I21">
            <v>4.4007329255946661E-3</v>
          </cell>
        </row>
        <row r="22">
          <cell r="I22">
            <v>4.8888620289962879E-3</v>
          </cell>
        </row>
        <row r="23">
          <cell r="I23">
            <v>5.3086057082779303E-3</v>
          </cell>
        </row>
        <row r="24">
          <cell r="I24">
            <v>4.459264363290351E-3</v>
          </cell>
        </row>
        <row r="25">
          <cell r="I25">
            <v>2.7814017738699527E-3</v>
          </cell>
        </row>
        <row r="26">
          <cell r="I26">
            <v>3.3750275951377941E-3</v>
          </cell>
        </row>
        <row r="27">
          <cell r="I27">
            <v>2.7369324889986047E-3</v>
          </cell>
        </row>
        <row r="28">
          <cell r="I28">
            <v>3.4818335540101652E-3</v>
          </cell>
        </row>
        <row r="29">
          <cell r="I29">
            <v>7.5324476260310129E-3</v>
          </cell>
        </row>
        <row r="30">
          <cell r="I30">
            <v>2.7830493035260187E-3</v>
          </cell>
        </row>
        <row r="31">
          <cell r="I31">
            <v>3.2845910125802046E-3</v>
          </cell>
        </row>
        <row r="32">
          <cell r="I32">
            <v>3.3023695777371293E-3</v>
          </cell>
        </row>
        <row r="33">
          <cell r="I33">
            <v>2.9888896793010462E-3</v>
          </cell>
        </row>
        <row r="34">
          <cell r="I34">
            <v>2.6889898422745133E-3</v>
          </cell>
        </row>
        <row r="35">
          <cell r="I35">
            <v>2.9534657342305437E-3</v>
          </cell>
        </row>
        <row r="36">
          <cell r="I36">
            <v>3.3816936010580066E-3</v>
          </cell>
        </row>
        <row r="37">
          <cell r="I37">
            <v>3.317032853502308E-3</v>
          </cell>
        </row>
        <row r="39">
          <cell r="I39">
            <v>0</v>
          </cell>
        </row>
        <row r="41">
          <cell r="I41">
            <v>7.7548005908419501E-3</v>
          </cell>
        </row>
        <row r="42">
          <cell r="I42">
            <v>4.8742701768437913E-3</v>
          </cell>
        </row>
        <row r="43">
          <cell r="I43">
            <v>3.7751580644348726E-3</v>
          </cell>
        </row>
        <row r="44">
          <cell r="I44">
            <v>2.9277890035095187E-3</v>
          </cell>
        </row>
        <row r="45">
          <cell r="I45">
            <v>3.0196935041955429E-3</v>
          </cell>
        </row>
        <row r="46">
          <cell r="I46">
            <v>3.9351137653155675E-3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6.3746921182266025E-3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4.5408371795086291E-3</v>
          </cell>
        </row>
        <row r="54">
          <cell r="I54">
            <v>4.6963300713892403E-3</v>
          </cell>
        </row>
        <row r="55">
          <cell r="I55">
            <v>3.1184362235549636E-3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09"/>
  <sheetViews>
    <sheetView tabSelected="1" view="pageBreakPreview" zoomScale="83" zoomScaleNormal="88" zoomScaleSheetLayoutView="83" zoomScalePageLayoutView="60" workbookViewId="0">
      <selection sqref="A1:O3"/>
    </sheetView>
  </sheetViews>
  <sheetFormatPr defaultColWidth="9.1796875" defaultRowHeight="15.5" x14ac:dyDescent="0.35"/>
  <cols>
    <col min="1" max="1" width="6.26953125" style="927" customWidth="1"/>
    <col min="2" max="2" width="32.453125" style="900" customWidth="1"/>
    <col min="3" max="4" width="13.26953125" style="928" customWidth="1"/>
    <col min="5" max="5" width="22.7265625" style="928" customWidth="1"/>
    <col min="6" max="6" width="12.26953125" style="928" customWidth="1"/>
    <col min="7" max="7" width="14.26953125" style="928" customWidth="1"/>
    <col min="8" max="8" width="27.7265625" style="928" customWidth="1"/>
    <col min="9" max="9" width="17.7265625" style="928" customWidth="1"/>
    <col min="10" max="10" width="7.26953125" style="909" customWidth="1"/>
    <col min="11" max="11" width="5.7265625" style="909" hidden="1" customWidth="1"/>
    <col min="12" max="12" width="13.26953125" style="900" hidden="1" customWidth="1"/>
    <col min="13" max="13" width="7.26953125" style="909" customWidth="1"/>
    <col min="14" max="14" width="10.54296875" style="927" hidden="1" customWidth="1"/>
    <col min="15" max="15" width="5.54296875" style="900" hidden="1" customWidth="1"/>
    <col min="16" max="16" width="9.1796875" style="900" hidden="1" customWidth="1"/>
    <col min="17" max="17" width="10.54296875" style="900" hidden="1" customWidth="1"/>
    <col min="18" max="18" width="9.1796875" style="900" hidden="1" customWidth="1"/>
    <col min="19" max="20" width="0" style="900" hidden="1" customWidth="1"/>
    <col min="21" max="42" width="9.1796875" style="900"/>
    <col min="43" max="16384" width="9.1796875" style="899"/>
  </cols>
  <sheetData>
    <row r="1" spans="1:79" x14ac:dyDescent="0.35">
      <c r="A1" s="943" t="s">
        <v>2206</v>
      </c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</row>
    <row r="2" spans="1:79" x14ac:dyDescent="0.35">
      <c r="A2" s="943"/>
      <c r="B2" s="943"/>
      <c r="C2" s="943"/>
      <c r="D2" s="943"/>
      <c r="E2" s="943"/>
      <c r="F2" s="943"/>
      <c r="G2" s="943"/>
      <c r="H2" s="943"/>
      <c r="I2" s="943"/>
      <c r="J2" s="943"/>
      <c r="K2" s="943"/>
      <c r="L2" s="943"/>
      <c r="M2" s="943"/>
      <c r="N2" s="943"/>
      <c r="O2" s="943"/>
    </row>
    <row r="3" spans="1:79" s="900" customFormat="1" ht="3" customHeight="1" x14ac:dyDescent="0.35">
      <c r="A3" s="943"/>
      <c r="B3" s="943"/>
      <c r="C3" s="943"/>
      <c r="D3" s="943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</row>
    <row r="4" spans="1:79" ht="22.15" customHeight="1" x14ac:dyDescent="0.35">
      <c r="A4" s="939"/>
      <c r="B4" s="940"/>
      <c r="C4" s="940"/>
      <c r="D4" s="940"/>
      <c r="E4" s="940"/>
      <c r="F4" s="940"/>
      <c r="G4" s="940"/>
      <c r="H4" s="940"/>
      <c r="I4" s="940"/>
      <c r="J4" s="946" t="s">
        <v>2247</v>
      </c>
      <c r="K4" s="946"/>
      <c r="L4" s="946"/>
      <c r="M4" s="947"/>
      <c r="N4" s="937"/>
      <c r="O4" s="937"/>
    </row>
    <row r="5" spans="1:79" ht="321.75" customHeight="1" x14ac:dyDescent="0.35">
      <c r="A5" s="938" t="s">
        <v>970</v>
      </c>
      <c r="B5" s="938" t="s">
        <v>947</v>
      </c>
      <c r="C5" s="938" t="s">
        <v>2248</v>
      </c>
      <c r="D5" s="938" t="s">
        <v>2249</v>
      </c>
      <c r="E5" s="938" t="s">
        <v>2250</v>
      </c>
      <c r="F5" s="938" t="s">
        <v>2251</v>
      </c>
      <c r="G5" s="938" t="s">
        <v>2252</v>
      </c>
      <c r="H5" s="938" t="s">
        <v>2253</v>
      </c>
      <c r="I5" s="938" t="s">
        <v>2254</v>
      </c>
      <c r="J5" s="938" t="s">
        <v>2255</v>
      </c>
      <c r="K5" s="938" t="s">
        <v>2205</v>
      </c>
      <c r="L5" s="938" t="s">
        <v>2256</v>
      </c>
      <c r="M5" s="938" t="s">
        <v>2257</v>
      </c>
      <c r="N5" s="933" t="s">
        <v>591</v>
      </c>
      <c r="O5" s="903"/>
    </row>
    <row r="6" spans="1:79" ht="15" customHeight="1" thickBot="1" x14ac:dyDescent="0.4">
      <c r="A6" s="901">
        <v>1</v>
      </c>
      <c r="B6" s="901">
        <v>2</v>
      </c>
      <c r="C6" s="901">
        <v>3</v>
      </c>
      <c r="D6" s="901">
        <v>4</v>
      </c>
      <c r="E6" s="901">
        <v>5</v>
      </c>
      <c r="F6" s="901">
        <v>6</v>
      </c>
      <c r="G6" s="901">
        <v>7</v>
      </c>
      <c r="H6" s="901">
        <v>8</v>
      </c>
      <c r="I6" s="901">
        <v>9</v>
      </c>
      <c r="J6" s="902">
        <v>10</v>
      </c>
      <c r="K6" s="902">
        <v>11</v>
      </c>
      <c r="L6" s="901">
        <v>12</v>
      </c>
      <c r="M6" s="902">
        <v>11</v>
      </c>
      <c r="N6" s="933">
        <v>15</v>
      </c>
      <c r="O6" s="903"/>
    </row>
    <row r="7" spans="1:79" s="906" customFormat="1" ht="16" thickBot="1" x14ac:dyDescent="0.4">
      <c r="A7" s="904"/>
      <c r="B7" s="944" t="s">
        <v>2189</v>
      </c>
      <c r="C7" s="945"/>
      <c r="D7" s="945"/>
      <c r="E7" s="945"/>
      <c r="F7" s="945"/>
      <c r="G7" s="945"/>
      <c r="H7" s="945"/>
      <c r="I7" s="945"/>
      <c r="J7" s="945"/>
      <c r="K7" s="945"/>
      <c r="L7" s="945"/>
      <c r="M7" s="945"/>
      <c r="N7" s="945"/>
      <c r="O7" s="945"/>
      <c r="P7" s="905"/>
      <c r="Q7" s="905"/>
      <c r="R7" s="905"/>
      <c r="S7" s="905"/>
      <c r="T7" s="905"/>
      <c r="U7" s="905"/>
      <c r="V7" s="905"/>
      <c r="W7" s="905"/>
      <c r="X7" s="905"/>
      <c r="Y7" s="905"/>
      <c r="Z7" s="905"/>
      <c r="AA7" s="905"/>
      <c r="AB7" s="905"/>
      <c r="AC7" s="905"/>
      <c r="AD7" s="905"/>
      <c r="AE7" s="905"/>
      <c r="AF7" s="905"/>
      <c r="AG7" s="905"/>
      <c r="AH7" s="905"/>
      <c r="AI7" s="905"/>
      <c r="AJ7" s="905"/>
      <c r="AK7" s="905"/>
      <c r="AL7" s="905"/>
      <c r="AM7" s="905"/>
      <c r="AN7" s="905"/>
      <c r="AO7" s="905"/>
      <c r="AP7" s="905"/>
      <c r="AQ7" s="905"/>
      <c r="AR7" s="905"/>
      <c r="AS7" s="905"/>
      <c r="AT7" s="905"/>
      <c r="AU7" s="905"/>
      <c r="AV7" s="905"/>
      <c r="AW7" s="905"/>
      <c r="AX7" s="905"/>
      <c r="AY7" s="905"/>
      <c r="AZ7" s="905"/>
      <c r="BA7" s="905"/>
      <c r="BB7" s="905"/>
      <c r="BC7" s="905"/>
      <c r="BD7" s="905"/>
      <c r="BE7" s="905"/>
      <c r="BF7" s="905"/>
      <c r="BG7" s="905"/>
      <c r="BH7" s="905"/>
      <c r="BI7" s="905"/>
      <c r="BJ7" s="905"/>
      <c r="BK7" s="905"/>
      <c r="BL7" s="905"/>
      <c r="BM7" s="905"/>
      <c r="BN7" s="905"/>
      <c r="BO7" s="905"/>
      <c r="BP7" s="905"/>
      <c r="BQ7" s="905"/>
      <c r="BR7" s="905"/>
      <c r="BS7" s="905"/>
      <c r="BT7" s="905"/>
      <c r="BU7" s="905"/>
      <c r="BV7" s="905"/>
      <c r="BW7" s="905"/>
      <c r="BX7" s="905"/>
      <c r="BY7" s="905"/>
      <c r="BZ7" s="905"/>
      <c r="CA7" s="905"/>
    </row>
    <row r="8" spans="1:79" x14ac:dyDescent="0.35">
      <c r="A8" s="901">
        <v>1</v>
      </c>
      <c r="B8" s="903" t="s">
        <v>1484</v>
      </c>
      <c r="C8" s="907">
        <f>cходова!R6</f>
        <v>0.849694210074038</v>
      </c>
      <c r="D8" s="907">
        <f>прибуд.!O6</f>
        <v>0.54966847373942673</v>
      </c>
      <c r="E8" s="907">
        <f>гар.вода!L6+ц.о.!M6+хол.вода!R6+каналізація!P6+аварійні!I6+зварювальн!L6</f>
        <v>0.49042366348111144</v>
      </c>
      <c r="F8" s="907">
        <f>дератизац.!I6</f>
        <v>4.78994362620885E-3</v>
      </c>
      <c r="G8" s="907">
        <f>димоканал!Q6</f>
        <v>1.5130176524140159E-2</v>
      </c>
      <c r="H8" s="907">
        <f>'підготовка до зими'!L6+майстерні!L6+маляри!L6+покрівлі!N6</f>
        <v>0.1885951557969838</v>
      </c>
      <c r="I8" s="907">
        <f>електрики!P6</f>
        <v>3.9861939061697847E-2</v>
      </c>
      <c r="J8" s="908">
        <f>I8+H8+G8+F8+E8+D8+C8</f>
        <v>2.1381635623036068</v>
      </c>
      <c r="K8" s="908">
        <v>2.8826692795561812E-2</v>
      </c>
      <c r="L8" s="908">
        <f>J8+K8</f>
        <v>2.1669902550991686</v>
      </c>
      <c r="M8" s="908">
        <f>L8*1.2</f>
        <v>2.6003883061190023</v>
      </c>
      <c r="N8" s="901">
        <v>9</v>
      </c>
      <c r="O8" s="908">
        <f>C8+D8+E8+F8+G8+H8+I8</f>
        <v>2.1381635623036068</v>
      </c>
      <c r="P8" s="909">
        <v>1.5628151995720501</v>
      </c>
      <c r="Q8" s="909">
        <v>1.5628151995720501</v>
      </c>
      <c r="S8" s="909">
        <v>1.5667469425744376</v>
      </c>
      <c r="T8" s="909">
        <v>1.5667469425744376</v>
      </c>
    </row>
    <row r="9" spans="1:79" x14ac:dyDescent="0.35">
      <c r="A9" s="901">
        <v>2</v>
      </c>
      <c r="B9" s="903" t="s">
        <v>1485</v>
      </c>
      <c r="C9" s="907">
        <f>cходова!R7</f>
        <v>1.0843272868410498</v>
      </c>
      <c r="D9" s="907">
        <f>прибуд.!O7</f>
        <v>0.56191781262414464</v>
      </c>
      <c r="E9" s="907">
        <f>гар.вода!L7+ц.о.!M7+хол.вода!R7+каналізація!P7+аварійні!I7+зварювальн!L7</f>
        <v>0.51597117805461878</v>
      </c>
      <c r="F9" s="907">
        <f>дератизац.!I7</f>
        <v>7.3148569899087598E-3</v>
      </c>
      <c r="G9" s="907">
        <f>димоканал!Q7</f>
        <v>1.6998331335063829E-2</v>
      </c>
      <c r="H9" s="907">
        <f>'підготовка до зими'!L7+майстерні!L7+маляри!L7+покрівлі!N7</f>
        <v>0.18755005874847952</v>
      </c>
      <c r="I9" s="907">
        <f>електрики!P7</f>
        <v>4.5423545001599085E-2</v>
      </c>
      <c r="J9" s="908">
        <f t="shared" ref="J9:J39" si="0">I9+H9+G9+F9+E9+D9+C9</f>
        <v>2.4195030695948647</v>
      </c>
      <c r="K9" s="908">
        <v>3.2484217754006083E-2</v>
      </c>
      <c r="L9" s="908">
        <f>J9+K9</f>
        <v>2.4519872873488708</v>
      </c>
      <c r="M9" s="908">
        <f t="shared" ref="M9:M39" si="1">L9*1.2</f>
        <v>2.9423847448186451</v>
      </c>
      <c r="N9" s="901">
        <v>9</v>
      </c>
      <c r="O9" s="908">
        <f t="shared" ref="O9:O19" si="2">C9+D9+E9+F9+G9+H9+I9</f>
        <v>2.4195030695948647</v>
      </c>
      <c r="P9" s="909">
        <v>1.7626080164677866</v>
      </c>
      <c r="Q9" s="909">
        <v>1.7626080164677866</v>
      </c>
      <c r="S9" s="909">
        <v>1.766627378198089</v>
      </c>
      <c r="T9" s="909">
        <v>1.766627378198089</v>
      </c>
    </row>
    <row r="10" spans="1:79" x14ac:dyDescent="0.35">
      <c r="A10" s="901">
        <v>3</v>
      </c>
      <c r="B10" s="903" t="s">
        <v>1486</v>
      </c>
      <c r="C10" s="907">
        <f>cходова!R8</f>
        <v>0.93001747675190116</v>
      </c>
      <c r="D10" s="907">
        <f>прибуд.!O8</f>
        <v>0.39995706026969752</v>
      </c>
      <c r="E10" s="907">
        <f>гар.вода!L8+ц.о.!M8+хол.вода!R8+каналізація!P8+аварійні!I8+зварювальн!L8</f>
        <v>0.51601517360324944</v>
      </c>
      <c r="F10" s="907">
        <f>дератизац.!I8</f>
        <v>5.2323315023095739E-3</v>
      </c>
      <c r="G10" s="907">
        <f>димоканал!Q8</f>
        <v>1.6650151711435811E-2</v>
      </c>
      <c r="H10" s="907">
        <f>'підготовка до зими'!L8+майстерні!L8+маляри!L8+покрівлі!N8</f>
        <v>0.18554497251107999</v>
      </c>
      <c r="I10" s="907">
        <f>електрики!P8</f>
        <v>4.5433122681020274E-2</v>
      </c>
      <c r="J10" s="908">
        <f t="shared" si="0"/>
        <v>2.0988502890306937</v>
      </c>
      <c r="K10" s="908">
        <v>2.8377914824798536E-2</v>
      </c>
      <c r="L10" s="908">
        <f>J10+K10</f>
        <v>2.1272282038554922</v>
      </c>
      <c r="M10" s="908">
        <f t="shared" si="1"/>
        <v>2.5526738446265904</v>
      </c>
      <c r="N10" s="901">
        <v>9</v>
      </c>
      <c r="O10" s="908">
        <f t="shared" si="2"/>
        <v>2.0988502890306937</v>
      </c>
      <c r="P10" s="909">
        <v>1.5347068403671029</v>
      </c>
      <c r="Q10" s="909">
        <v>1.5347068403671029</v>
      </c>
      <c r="S10" s="909">
        <v>1.5375677073225475</v>
      </c>
      <c r="T10" s="909">
        <v>1.5375677073225475</v>
      </c>
    </row>
    <row r="11" spans="1:79" x14ac:dyDescent="0.35">
      <c r="A11" s="901">
        <v>4</v>
      </c>
      <c r="B11" s="903" t="s">
        <v>1487</v>
      </c>
      <c r="C11" s="907">
        <f>cходова!R9</f>
        <v>1.2535038237917351</v>
      </c>
      <c r="D11" s="907">
        <f>прибуд.!O9</f>
        <v>0.79438259710558434</v>
      </c>
      <c r="E11" s="907">
        <f>гар.вода!L9+ц.о.!M9+хол.вода!R9+каналізація!P9+аварійні!I9+зварювальн!L9</f>
        <v>0.53742763126230342</v>
      </c>
      <c r="F11" s="907">
        <f>дератизац.!I9</f>
        <v>1.2450730222228758E-2</v>
      </c>
      <c r="G11" s="907">
        <f>димоканал!Q9</f>
        <v>5.180059921127126E-2</v>
      </c>
      <c r="H11" s="907">
        <f>'підготовка до зими'!L9+майстерні!L9+маляри!L9+покрівлі!N9</f>
        <v>0.22204136094774146</v>
      </c>
      <c r="I11" s="907">
        <f>електрики!P9</f>
        <v>5.0094540971313425E-2</v>
      </c>
      <c r="J11" s="908">
        <f t="shared" si="0"/>
        <v>2.9217012835121778</v>
      </c>
      <c r="K11" s="908">
        <v>3.8399949949335203E-2</v>
      </c>
      <c r="L11" s="908">
        <f t="shared" ref="L11:L65" si="3">J11+K11</f>
        <v>2.9601012334615131</v>
      </c>
      <c r="M11" s="908">
        <f t="shared" si="1"/>
        <v>3.5521214801538155</v>
      </c>
      <c r="N11" s="901">
        <v>5</v>
      </c>
      <c r="O11" s="908">
        <f t="shared" si="2"/>
        <v>2.9217012835121778</v>
      </c>
      <c r="P11" s="909">
        <v>2.0799413880257602</v>
      </c>
      <c r="Q11" s="909">
        <v>2.0799413880257602</v>
      </c>
      <c r="S11" s="909">
        <v>2.0856235553076861</v>
      </c>
      <c r="T11" s="909">
        <v>2.0856235553076861</v>
      </c>
    </row>
    <row r="12" spans="1:79" x14ac:dyDescent="0.35">
      <c r="A12" s="901">
        <v>5</v>
      </c>
      <c r="B12" s="903" t="s">
        <v>1488</v>
      </c>
      <c r="C12" s="907">
        <f>cходова!R10</f>
        <v>1.1048991216761186</v>
      </c>
      <c r="D12" s="907">
        <f>прибуд.!O10</f>
        <v>0.54832337978109058</v>
      </c>
      <c r="E12" s="907">
        <f>гар.вода!L10+ц.о.!M10+хол.вода!R10+каналізація!P10+аварійні!I10+зварювальн!L10</f>
        <v>0.52506757037999274</v>
      </c>
      <c r="F12" s="907">
        <f>дератизац.!I10</f>
        <v>7.4751733636165951E-3</v>
      </c>
      <c r="G12" s="907">
        <f>димоканал!Q10</f>
        <v>1.7492998507363123E-2</v>
      </c>
      <c r="H12" s="907">
        <f>'підготовка до зими'!L10+майстерні!L10+маляри!L10+покрівлі!N10</f>
        <v>0.19065449469842827</v>
      </c>
      <c r="I12" s="907">
        <f>електрики!P10</f>
        <v>4.7403798283886418E-2</v>
      </c>
      <c r="J12" s="908">
        <f t="shared" si="0"/>
        <v>2.4413165366904961</v>
      </c>
      <c r="K12" s="908">
        <v>3.2799983588976046E-2</v>
      </c>
      <c r="L12" s="908">
        <f t="shared" si="3"/>
        <v>2.4741165202794719</v>
      </c>
      <c r="M12" s="908">
        <f t="shared" si="1"/>
        <v>2.9689398243353664</v>
      </c>
      <c r="N12" s="901">
        <v>9</v>
      </c>
      <c r="O12" s="908">
        <f t="shared" si="2"/>
        <v>2.4413165366904965</v>
      </c>
      <c r="P12" s="909">
        <v>1.7786590126551429</v>
      </c>
      <c r="Q12" s="909">
        <v>1.7786590126551429</v>
      </c>
      <c r="S12" s="909">
        <v>1.7825811342875397</v>
      </c>
      <c r="T12" s="909">
        <v>1.7825811342875397</v>
      </c>
    </row>
    <row r="13" spans="1:79" x14ac:dyDescent="0.35">
      <c r="A13" s="901">
        <v>6</v>
      </c>
      <c r="B13" s="903" t="s">
        <v>1489</v>
      </c>
      <c r="C13" s="907">
        <f>cходова!R11</f>
        <v>1.1896545825699605</v>
      </c>
      <c r="D13" s="907">
        <f>прибуд.!O11</f>
        <v>0.8068726576800388</v>
      </c>
      <c r="E13" s="907">
        <f>гар.вода!L11+ц.о.!M11+хол.вода!R11+каналізація!P11+аварійні!I11+зварювальн!L11</f>
        <v>0.52363076729966518</v>
      </c>
      <c r="F13" s="907">
        <f>дератизац.!I11</f>
        <v>7.5176600203063241E-3</v>
      </c>
      <c r="G13" s="907">
        <f>димоканал!Q11</f>
        <v>1.7377573495789621E-2</v>
      </c>
      <c r="H13" s="907">
        <f>'підготовка до зими'!L11+майстерні!L11+маляри!L11+покрівлі!N11</f>
        <v>0.19041379333382535</v>
      </c>
      <c r="I13" s="907">
        <f>електрики!P11</f>
        <v>4.7091011201486427E-2</v>
      </c>
      <c r="J13" s="908">
        <f t="shared" si="0"/>
        <v>2.7825580456010721</v>
      </c>
      <c r="K13" s="908">
        <v>3.7146562340312113E-2</v>
      </c>
      <c r="L13" s="908">
        <f t="shared" si="3"/>
        <v>2.8197046079413841</v>
      </c>
      <c r="M13" s="908">
        <f t="shared" si="1"/>
        <v>3.383645529529661</v>
      </c>
      <c r="N13" s="901">
        <v>9</v>
      </c>
      <c r="O13" s="908">
        <f t="shared" si="2"/>
        <v>2.7825580456010721</v>
      </c>
      <c r="P13" s="909">
        <v>2.0205669621421389</v>
      </c>
      <c r="Q13" s="909">
        <v>2.0205669621421389</v>
      </c>
      <c r="S13" s="909">
        <v>2.02633847001864</v>
      </c>
      <c r="T13" s="909">
        <v>2.02633847001864</v>
      </c>
    </row>
    <row r="14" spans="1:79" x14ac:dyDescent="0.35">
      <c r="A14" s="901">
        <v>7</v>
      </c>
      <c r="B14" s="903" t="s">
        <v>2258</v>
      </c>
      <c r="C14" s="907">
        <f>cходова!R12</f>
        <v>1.1119655220062163</v>
      </c>
      <c r="D14" s="907">
        <f>прибуд.!O12</f>
        <v>0.74604693724809668</v>
      </c>
      <c r="E14" s="907">
        <f>гар.вода!L12+ц.о.!M12+хол.вода!R12+каналізація!P12+аварійні!I12+зварювальн!L12</f>
        <v>0.55955752086821575</v>
      </c>
      <c r="F14" s="907">
        <f>дератизац.!I12</f>
        <v>8.0818965517241367E-3</v>
      </c>
      <c r="G14" s="907">
        <f>димоканал!Q12</f>
        <v>3.1217105492082477E-2</v>
      </c>
      <c r="H14" s="907">
        <f>'підготовка до зими'!L12+майстерні!L12+маляри!L12+покрівлі!N12</f>
        <v>0.19107550928622763</v>
      </c>
      <c r="I14" s="907">
        <f>електрики!P12</f>
        <v>5.4912141725683136E-2</v>
      </c>
      <c r="J14" s="908">
        <f t="shared" si="0"/>
        <v>2.7028566331782464</v>
      </c>
      <c r="K14" s="908">
        <v>3.6263036543834407E-2</v>
      </c>
      <c r="L14" s="908">
        <f t="shared" si="3"/>
        <v>2.739119669722081</v>
      </c>
      <c r="M14" s="908">
        <f t="shared" si="1"/>
        <v>3.2869436036664972</v>
      </c>
      <c r="N14" s="901">
        <v>9</v>
      </c>
      <c r="O14" s="908">
        <f t="shared" si="2"/>
        <v>2.702856633178246</v>
      </c>
      <c r="P14" s="909">
        <v>1.9663888805977128</v>
      </c>
      <c r="Q14" s="909">
        <v>1.9663888805977128</v>
      </c>
      <c r="S14" s="909">
        <v>1.9717253060343449</v>
      </c>
      <c r="T14" s="909">
        <v>1.9717253060343449</v>
      </c>
    </row>
    <row r="15" spans="1:79" x14ac:dyDescent="0.35">
      <c r="A15" s="901">
        <v>8</v>
      </c>
      <c r="B15" s="903" t="s">
        <v>1490</v>
      </c>
      <c r="C15" s="907">
        <f>cходова!R13</f>
        <v>0.93741725269864418</v>
      </c>
      <c r="D15" s="907">
        <f>прибуд.!O13</f>
        <v>0.83944777418924255</v>
      </c>
      <c r="E15" s="907">
        <f>гар.вода!L13+ц.о.!M13+хол.вода!R13+каналізація!P13+аварійні!I13+зварювальн!L13</f>
        <v>0.51518274179799395</v>
      </c>
      <c r="F15" s="907">
        <f>дератизац.!I13</f>
        <v>6.1717664770566732E-3</v>
      </c>
      <c r="G15" s="907">
        <f>димоканал!Q13</f>
        <v>2.2473292283134154E-2</v>
      </c>
      <c r="H15" s="907">
        <f>'підготовка до зими'!L13+майстерні!L13+маляри!L13+покрівлі!N13</f>
        <v>0.19060861835797085</v>
      </c>
      <c r="I15" s="907">
        <f>електрики!P13</f>
        <v>4.5251905143817148E-2</v>
      </c>
      <c r="J15" s="908">
        <f t="shared" si="0"/>
        <v>2.5565533509478593</v>
      </c>
      <c r="K15" s="908">
        <v>3.4254646567118879E-2</v>
      </c>
      <c r="L15" s="908">
        <f t="shared" si="3"/>
        <v>2.590807997514978</v>
      </c>
      <c r="M15" s="908">
        <f t="shared" si="1"/>
        <v>3.1089695970179734</v>
      </c>
      <c r="N15" s="901">
        <v>9</v>
      </c>
      <c r="O15" s="908">
        <f t="shared" si="2"/>
        <v>2.5565533509478593</v>
      </c>
      <c r="P15" s="909">
        <v>1.8610944881061076</v>
      </c>
      <c r="Q15" s="909">
        <v>1.8610944881061076</v>
      </c>
      <c r="S15" s="909">
        <v>1.8670990036818051</v>
      </c>
      <c r="T15" s="909">
        <v>1.8670990036818051</v>
      </c>
    </row>
    <row r="16" spans="1:79" x14ac:dyDescent="0.35">
      <c r="A16" s="901">
        <v>9</v>
      </c>
      <c r="B16" s="903" t="s">
        <v>1491</v>
      </c>
      <c r="C16" s="907">
        <f>cходова!R14</f>
        <v>0.94664377512371567</v>
      </c>
      <c r="D16" s="907">
        <f>прибуд.!O14</f>
        <v>0.89672225116491477</v>
      </c>
      <c r="E16" s="907">
        <f>гар.вода!L14+ц.о.!M14+хол.вода!R14+каналізація!P14+аварійні!I14+зварювальн!L14</f>
        <v>0.51270928705722951</v>
      </c>
      <c r="F16" s="907">
        <f>дератизац.!I14</f>
        <v>6.0049228292335562E-3</v>
      </c>
      <c r="G16" s="907">
        <f>димоканал!Q14</f>
        <v>1.7265890753767558E-2</v>
      </c>
      <c r="H16" s="907">
        <f>'підготовка до зими'!L14+майстерні!L14+маляри!L14+покрівлі!N14</f>
        <v>0.2017407979180319</v>
      </c>
      <c r="I16" s="907">
        <f>електрики!P14</f>
        <v>4.4713442565051172E-2</v>
      </c>
      <c r="J16" s="908">
        <f t="shared" si="0"/>
        <v>2.6258003674119443</v>
      </c>
      <c r="K16" s="908">
        <v>3.5164618009913447E-2</v>
      </c>
      <c r="L16" s="908">
        <f t="shared" si="3"/>
        <v>2.6609649854218578</v>
      </c>
      <c r="M16" s="908">
        <f t="shared" si="1"/>
        <v>3.1931579825062291</v>
      </c>
      <c r="N16" s="901">
        <v>9</v>
      </c>
      <c r="O16" s="908">
        <f t="shared" si="2"/>
        <v>2.6258003674119443</v>
      </c>
      <c r="P16" s="909">
        <v>1.9111550572756819</v>
      </c>
      <c r="Q16" s="909">
        <v>1.9111550572756819</v>
      </c>
      <c r="S16" s="909">
        <v>1.9175692534767439</v>
      </c>
      <c r="T16" s="909">
        <v>1.9175692534767439</v>
      </c>
    </row>
    <row r="17" spans="1:20" x14ac:dyDescent="0.35">
      <c r="A17" s="901">
        <v>10</v>
      </c>
      <c r="B17" s="903" t="s">
        <v>2259</v>
      </c>
      <c r="C17" s="907">
        <f>cходова!R15</f>
        <v>0.91507696673904182</v>
      </c>
      <c r="D17" s="907">
        <f>прибуд.!O15</f>
        <v>0.88113121192307331</v>
      </c>
      <c r="E17" s="907">
        <f>гар.вода!L15+ц.о.!M15+хол.вода!R15+каналізація!P15+аварійні!I15+зварювальн!L15</f>
        <v>0.51049009043511373</v>
      </c>
      <c r="F17" s="907">
        <f>дератизац.!I15</f>
        <v>6.7523387989135899E-3</v>
      </c>
      <c r="G17" s="907">
        <f>димоканал!Q15</f>
        <v>1.6551808607699919E-2</v>
      </c>
      <c r="H17" s="907">
        <f>'підготовка до зими'!L15+майстерні!L15+маляри!L15+покрівлі!N15</f>
        <v>0.18511486596299473</v>
      </c>
      <c r="I17" s="907">
        <f>електрики!P15</f>
        <v>4.4230331103078793E-2</v>
      </c>
      <c r="J17" s="908">
        <f t="shared" si="0"/>
        <v>2.559347613569916</v>
      </c>
      <c r="K17" s="908">
        <v>3.4230188323807711E-2</v>
      </c>
      <c r="L17" s="908">
        <f t="shared" si="3"/>
        <v>2.5935778018937237</v>
      </c>
      <c r="M17" s="908">
        <f t="shared" si="1"/>
        <v>3.1122933622724682</v>
      </c>
      <c r="N17" s="901">
        <v>9</v>
      </c>
      <c r="O17" s="908">
        <f t="shared" si="2"/>
        <v>2.559347613569916</v>
      </c>
      <c r="P17" s="909">
        <v>1.8613927390983163</v>
      </c>
      <c r="Q17" s="909">
        <v>1.8613927390983163</v>
      </c>
      <c r="S17" s="909">
        <v>1.8676954136051793</v>
      </c>
      <c r="T17" s="909">
        <v>1.8676954136051793</v>
      </c>
    </row>
    <row r="18" spans="1:20" x14ac:dyDescent="0.35">
      <c r="A18" s="901">
        <v>11</v>
      </c>
      <c r="B18" s="903" t="s">
        <v>1492</v>
      </c>
      <c r="C18" s="907">
        <f>cходова!R16</f>
        <v>1.2620532215046285</v>
      </c>
      <c r="D18" s="907">
        <f>прибуд.!O16</f>
        <v>0.71342485676811729</v>
      </c>
      <c r="E18" s="907">
        <f>гар.вода!L16+ц.о.!M16+хол.вода!R16+каналізація!P16+аварійні!I16+зварювальн!L16</f>
        <v>0.56483578565792025</v>
      </c>
      <c r="F18" s="907">
        <f>дератизац.!I16</f>
        <v>8.409604608566195E-3</v>
      </c>
      <c r="G18" s="907">
        <f>димоканал!Q16</f>
        <v>2.0687762474367925E-2</v>
      </c>
      <c r="H18" s="907">
        <f>'підготовка до зими'!L16+майстерні!L16+маляри!L16+покрівлі!N16</f>
        <v>0.19951081344752117</v>
      </c>
      <c r="I18" s="907">
        <f>електрики!P16</f>
        <v>5.6061201792654738E-2</v>
      </c>
      <c r="J18" s="908">
        <f t="shared" si="0"/>
        <v>2.8249832462537761</v>
      </c>
      <c r="K18" s="908">
        <v>3.830323874181342E-2</v>
      </c>
      <c r="L18" s="908">
        <f t="shared" si="3"/>
        <v>2.8632864849955895</v>
      </c>
      <c r="M18" s="908">
        <f t="shared" si="1"/>
        <v>3.4359437819947072</v>
      </c>
      <c r="N18" s="901">
        <v>9</v>
      </c>
      <c r="O18" s="908">
        <f t="shared" si="2"/>
        <v>2.8249832462537756</v>
      </c>
      <c r="P18" s="909">
        <v>2.0781749655223223</v>
      </c>
      <c r="Q18" s="909">
        <v>2.0781749655223223</v>
      </c>
      <c r="S18" s="909">
        <v>2.0832780473295158</v>
      </c>
      <c r="T18" s="909">
        <v>2.0832780473295158</v>
      </c>
    </row>
    <row r="19" spans="1:20" x14ac:dyDescent="0.35">
      <c r="A19" s="901">
        <v>12</v>
      </c>
      <c r="B19" s="903" t="s">
        <v>1493</v>
      </c>
      <c r="C19" s="907">
        <f>cходова!R17</f>
        <v>1.2381678093789914</v>
      </c>
      <c r="D19" s="907">
        <f>прибуд.!O17</f>
        <v>0.76376422297098245</v>
      </c>
      <c r="E19" s="907">
        <f>гар.вода!L17+ц.о.!M17+хол.вода!R17+каналізація!P17+аварійні!I17+зварювальн!L17</f>
        <v>0.55663965104545787</v>
      </c>
      <c r="F19" s="907">
        <f>дератизац.!I17</f>
        <v>7.8357989120219039E-3</v>
      </c>
      <c r="G19" s="907">
        <f>димоканал!Q17</f>
        <v>2.0311432445320195E-2</v>
      </c>
      <c r="H19" s="907">
        <f>'підготовка до зими'!L17+майстерні!L17+маляри!L17+покрівлі!N17</f>
        <v>0.19827748752573793</v>
      </c>
      <c r="I19" s="907">
        <f>електрики!P17</f>
        <v>5.4276931514082478E-2</v>
      </c>
      <c r="J19" s="908">
        <f t="shared" si="0"/>
        <v>2.8392733337925939</v>
      </c>
      <c r="K19" s="908">
        <v>3.8506531929590235E-2</v>
      </c>
      <c r="L19" s="908">
        <f t="shared" si="3"/>
        <v>2.877779865722184</v>
      </c>
      <c r="M19" s="908">
        <f t="shared" si="1"/>
        <v>3.4533358388666207</v>
      </c>
      <c r="N19" s="901">
        <v>5</v>
      </c>
      <c r="O19" s="908">
        <f t="shared" si="2"/>
        <v>2.8392733337925944</v>
      </c>
      <c r="P19" s="909">
        <v>2.0906578945743131</v>
      </c>
      <c r="Q19" s="909">
        <v>2.0906578945743131</v>
      </c>
      <c r="S19" s="909">
        <v>2.0961210506085513</v>
      </c>
      <c r="T19" s="909">
        <v>2.0961210506085513</v>
      </c>
    </row>
    <row r="20" spans="1:20" x14ac:dyDescent="0.35">
      <c r="A20" s="901">
        <v>13</v>
      </c>
      <c r="B20" s="903" t="s">
        <v>1494</v>
      </c>
      <c r="C20" s="907">
        <f>cходова!R18</f>
        <v>0.93320863756944195</v>
      </c>
      <c r="D20" s="907">
        <f>прибуд.!O18</f>
        <v>0.23136477624292062</v>
      </c>
      <c r="E20" s="907">
        <f>гар.вода!L18+ц.о.!M18+хол.вода!R18+каналізація!P18+аварійні!I18+зварювальн!L18</f>
        <v>0.51191240035148955</v>
      </c>
      <c r="F20" s="907">
        <f>дератизац.!I18</f>
        <v>5.9376763723503652E-3</v>
      </c>
      <c r="G20" s="907">
        <f>димоканал!Q18</f>
        <v>1.8405842966239823E-2</v>
      </c>
      <c r="H20" s="907">
        <f>'підготовка до зими'!L18+майстерні!L18+маляри!L18+покрівлі!N18</f>
        <v>0.19012974179567271</v>
      </c>
      <c r="I20" s="907">
        <f>електрики!P18</f>
        <v>4.4539963073599274E-2</v>
      </c>
      <c r="J20" s="908">
        <f t="shared" si="0"/>
        <v>1.9354990383717143</v>
      </c>
      <c r="K20" s="908">
        <v>3.54231290973046E-2</v>
      </c>
      <c r="L20" s="908">
        <f t="shared" si="3"/>
        <v>1.9709221674690189</v>
      </c>
      <c r="M20" s="908">
        <f t="shared" si="1"/>
        <v>2.3651066009628225</v>
      </c>
      <c r="N20" s="901">
        <v>9</v>
      </c>
      <c r="O20" s="903"/>
      <c r="P20" s="909">
        <v>1.9250685638297953</v>
      </c>
      <c r="Q20" s="909">
        <v>1.9250685638297953</v>
      </c>
      <c r="S20" s="909">
        <v>1.9308431758337556</v>
      </c>
      <c r="T20" s="909">
        <v>1.9308431758337556</v>
      </c>
    </row>
    <row r="21" spans="1:20" x14ac:dyDescent="0.35">
      <c r="A21" s="901">
        <v>14</v>
      </c>
      <c r="B21" s="903" t="s">
        <v>2260</v>
      </c>
      <c r="C21" s="907">
        <f>cходова!R19</f>
        <v>1.3302717675230884</v>
      </c>
      <c r="D21" s="907">
        <f>прибуд.!O19</f>
        <v>0.85833140630936844</v>
      </c>
      <c r="E21" s="907">
        <f>гар.вода!L19+ц.о.!M19+хол.вода!R19+каналізація!P19+аварійні!I19+зварювальн!L19</f>
        <v>0.52576081184747669</v>
      </c>
      <c r="F21" s="907">
        <f>дератизац.!I19</f>
        <v>6.8636820716535506E-3</v>
      </c>
      <c r="G21" s="907">
        <f>димоканал!Q19</f>
        <v>2.4066774567202839E-2</v>
      </c>
      <c r="H21" s="907">
        <f>'підготовка до зими'!L19+майстерні!L19+маляри!L19+покрівлі!N19</f>
        <v>0.189054485895636</v>
      </c>
      <c r="I21" s="907">
        <f>електрики!P19</f>
        <v>4.7554714563912456E-2</v>
      </c>
      <c r="J21" s="908">
        <f t="shared" si="0"/>
        <v>2.9819036427783385</v>
      </c>
      <c r="K21" s="908">
        <v>3.8522255617597853E-2</v>
      </c>
      <c r="L21" s="908">
        <f t="shared" si="3"/>
        <v>3.0204258983959362</v>
      </c>
      <c r="M21" s="908">
        <f t="shared" si="1"/>
        <v>3.6245110780751233</v>
      </c>
      <c r="N21" s="901">
        <v>9</v>
      </c>
      <c r="O21" s="903"/>
      <c r="P21" s="909">
        <v>2.0911550412794946</v>
      </c>
      <c r="Q21" s="909">
        <v>2.0911550412794946</v>
      </c>
      <c r="S21" s="909">
        <v>2.0972946302530588</v>
      </c>
      <c r="T21" s="909">
        <v>2.0972946302530588</v>
      </c>
    </row>
    <row r="22" spans="1:20" x14ac:dyDescent="0.35">
      <c r="A22" s="901">
        <v>15</v>
      </c>
      <c r="B22" s="903" t="s">
        <v>1495</v>
      </c>
      <c r="C22" s="907">
        <f>cходова!R20</f>
        <v>1.0504850191663146</v>
      </c>
      <c r="D22" s="907">
        <f>прибуд.!O20</f>
        <v>0.57159067939277053</v>
      </c>
      <c r="E22" s="907">
        <f>гар.вода!L20+ц.о.!M20+хол.вода!R20+каналізація!P20+аварійні!I20+зварювальн!L20</f>
        <v>0.51918947352853073</v>
      </c>
      <c r="F22" s="907">
        <f>дератизац.!I20</f>
        <v>5.4896499231857588E-3</v>
      </c>
      <c r="G22" s="907">
        <f>димоканал!Q20</f>
        <v>1.9416066633864127E-2</v>
      </c>
      <c r="H22" s="907">
        <f>'підготовка до зими'!L20+майстерні!L20+маляри!L20+покрівлі!N20</f>
        <v>0.18520470168680958</v>
      </c>
      <c r="I22" s="907">
        <f>електрики!P20</f>
        <v>4.6124156842823998E-2</v>
      </c>
      <c r="J22" s="908">
        <f t="shared" si="0"/>
        <v>2.3974997471742991</v>
      </c>
      <c r="K22" s="908">
        <v>3.2204976313096455E-2</v>
      </c>
      <c r="L22" s="908">
        <f t="shared" si="3"/>
        <v>2.4297047234873954</v>
      </c>
      <c r="M22" s="908">
        <f t="shared" si="1"/>
        <v>2.9156456681848746</v>
      </c>
      <c r="N22" s="901">
        <v>9</v>
      </c>
      <c r="O22" s="903"/>
      <c r="P22" s="909">
        <v>1.746827513498199</v>
      </c>
      <c r="Q22" s="909">
        <v>1.746827513498199</v>
      </c>
      <c r="S22" s="909">
        <v>1.7509160646181925</v>
      </c>
      <c r="T22" s="909">
        <v>1.7509160646181925</v>
      </c>
    </row>
    <row r="23" spans="1:20" x14ac:dyDescent="0.35">
      <c r="A23" s="901">
        <v>16</v>
      </c>
      <c r="B23" s="903" t="s">
        <v>1496</v>
      </c>
      <c r="C23" s="907">
        <f>cходова!R21</f>
        <v>1.0953095248055629</v>
      </c>
      <c r="D23" s="907">
        <f>прибуд.!O21</f>
        <v>0.74429536499861959</v>
      </c>
      <c r="E23" s="907">
        <f>гар.вода!L21+ц.о.!M21+хол.вода!R21+каналізація!P21+аварійні!I21+зварювальн!L21</f>
        <v>0.57122191190500637</v>
      </c>
      <c r="F23" s="907">
        <f>дератизац.!I21</f>
        <v>9.4301419834171389E-3</v>
      </c>
      <c r="G23" s="907">
        <f>димоканал!Q21</f>
        <v>4.0928164903749675E-2</v>
      </c>
      <c r="H23" s="907">
        <f>'підготовка до зими'!L21+майстерні!L21+маляри!L21+покрівлі!N21</f>
        <v>0.22099970528592311</v>
      </c>
      <c r="I23" s="907">
        <f>електрики!P21</f>
        <v>5.7451439483548715E-2</v>
      </c>
      <c r="J23" s="908">
        <f t="shared" si="0"/>
        <v>2.7396362533658274</v>
      </c>
      <c r="K23" s="908">
        <v>3.7511202432182637E-2</v>
      </c>
      <c r="L23" s="908">
        <f t="shared" si="3"/>
        <v>2.7771474557980098</v>
      </c>
      <c r="M23" s="908">
        <f t="shared" si="1"/>
        <v>3.3325769469576119</v>
      </c>
      <c r="N23" s="901">
        <v>5</v>
      </c>
      <c r="O23" s="903"/>
      <c r="P23" s="909">
        <v>2.0301469740380789</v>
      </c>
      <c r="Q23" s="909">
        <v>2.0301469740380789</v>
      </c>
      <c r="S23" s="909">
        <v>2.0354708705918223</v>
      </c>
      <c r="T23" s="909">
        <v>2.0354708705918223</v>
      </c>
    </row>
    <row r="24" spans="1:20" x14ac:dyDescent="0.35">
      <c r="A24" s="901">
        <v>17</v>
      </c>
      <c r="B24" s="903" t="s">
        <v>2261</v>
      </c>
      <c r="C24" s="907">
        <f>cходова!R22</f>
        <v>0.35449831387762099</v>
      </c>
      <c r="D24" s="907">
        <f>прибуд.!O22</f>
        <v>0.88088027316510775</v>
      </c>
      <c r="E24" s="907">
        <f>гар.вода!L22+ц.о.!M22+хол.вода!R22+каналізація!P22+аварійні!I22+зварювальн!L22</f>
        <v>0.77282311543248494</v>
      </c>
      <c r="F24" s="907">
        <f>дератизац.!I22</f>
        <v>1.0476132919277757E-2</v>
      </c>
      <c r="G24" s="907">
        <f>димоканал!Q22</f>
        <v>1.8799242690033906E-2</v>
      </c>
      <c r="H24" s="907">
        <f>'підготовка до зими'!L22+майстерні!L22+маляри!L22+покрівлі!N22</f>
        <v>0.22726394397494737</v>
      </c>
      <c r="I24" s="907">
        <f>електрики!P22</f>
        <v>0.10133932719973263</v>
      </c>
      <c r="J24" s="908">
        <f t="shared" si="0"/>
        <v>2.3660803492592057</v>
      </c>
      <c r="K24" s="908">
        <v>3.2523847998663077E-2</v>
      </c>
      <c r="L24" s="908">
        <f t="shared" si="3"/>
        <v>2.3986041972578689</v>
      </c>
      <c r="M24" s="908">
        <f t="shared" si="1"/>
        <v>2.8783250367094424</v>
      </c>
      <c r="N24" s="901">
        <v>5</v>
      </c>
      <c r="O24" s="903"/>
      <c r="P24" s="909">
        <v>1.7324989671583075</v>
      </c>
      <c r="Q24" s="909">
        <v>1.7324989671583075</v>
      </c>
      <c r="S24" s="909">
        <v>1.7387998467164829</v>
      </c>
      <c r="T24" s="909">
        <v>1.7387998467164829</v>
      </c>
    </row>
    <row r="25" spans="1:20" x14ac:dyDescent="0.35">
      <c r="A25" s="901">
        <v>18</v>
      </c>
      <c r="B25" s="903" t="s">
        <v>2262</v>
      </c>
      <c r="C25" s="907">
        <f>cходова!R23</f>
        <v>0.35088908265708957</v>
      </c>
      <c r="D25" s="907">
        <f>прибуд.!O23</f>
        <v>0.88907474844614853</v>
      </c>
      <c r="E25" s="907">
        <f>гар.вода!L23+ц.о.!M23+хол.вода!R23+каналізація!P23+аварійні!I23+зварювальн!L23</f>
        <v>0.77177518789982957</v>
      </c>
      <c r="F25" s="907">
        <f>дератизац.!I23</f>
        <v>1.1375583660595566E-2</v>
      </c>
      <c r="G25" s="907">
        <f>димоканал!Q23</f>
        <v>1.8756922739885957E-2</v>
      </c>
      <c r="H25" s="907">
        <f>'підготовка до зими'!L23+майстерні!L23+маляри!L23+покрівлі!N23</f>
        <v>0.22707715237057358</v>
      </c>
      <c r="I25" s="907">
        <f>електрики!P23</f>
        <v>0.10111119698481749</v>
      </c>
      <c r="J25" s="908">
        <f t="shared" si="0"/>
        <v>2.3700598747589403</v>
      </c>
      <c r="K25" s="908">
        <v>3.2572135553031505E-2</v>
      </c>
      <c r="L25" s="908">
        <f t="shared" si="3"/>
        <v>2.4026320103119718</v>
      </c>
      <c r="M25" s="908">
        <f t="shared" si="1"/>
        <v>2.8831584123743661</v>
      </c>
      <c r="N25" s="901">
        <v>5</v>
      </c>
      <c r="O25" s="903"/>
      <c r="P25" s="909">
        <v>1.735383364957171</v>
      </c>
      <c r="Q25" s="909">
        <v>1.735383364957171</v>
      </c>
      <c r="S25" s="909">
        <v>1.741742859066451</v>
      </c>
      <c r="T25" s="909">
        <v>1.741742859066451</v>
      </c>
    </row>
    <row r="26" spans="1:20" x14ac:dyDescent="0.35">
      <c r="A26" s="901">
        <v>19</v>
      </c>
      <c r="B26" s="903" t="s">
        <v>1497</v>
      </c>
      <c r="C26" s="907">
        <f>cходова!R24</f>
        <v>1.2447048324497629</v>
      </c>
      <c r="D26" s="907">
        <f>прибуд.!O24</f>
        <v>0.68729612264986706</v>
      </c>
      <c r="E26" s="907">
        <f>гар.вода!L24+ц.о.!M24+хол.вода!R24+каналізація!P24+аварійні!I24+зварювальн!L24</f>
        <v>0.57221498669383342</v>
      </c>
      <c r="F26" s="907">
        <f>дератизац.!I24</f>
        <v>9.5555664927650368E-3</v>
      </c>
      <c r="G26" s="907">
        <f>димоканал!Q24</f>
        <v>4.0126777549144149E-2</v>
      </c>
      <c r="H26" s="907">
        <f>'підготовка до зими'!L24+майстерні!L24+маляри!L24+покрівлі!N24</f>
        <v>0.21949766273287466</v>
      </c>
      <c r="I26" s="907">
        <f>електрики!P24</f>
        <v>5.7667628445039094E-2</v>
      </c>
      <c r="J26" s="908">
        <f t="shared" si="0"/>
        <v>2.8310635770132864</v>
      </c>
      <c r="K26" s="908">
        <v>3.8103502924165318E-2</v>
      </c>
      <c r="L26" s="908">
        <f t="shared" si="3"/>
        <v>2.8691670799374518</v>
      </c>
      <c r="M26" s="908">
        <f t="shared" si="1"/>
        <v>3.4430004959249421</v>
      </c>
      <c r="N26" s="901">
        <v>5</v>
      </c>
      <c r="O26" s="903"/>
      <c r="P26" s="909">
        <v>2.0632222139035425</v>
      </c>
      <c r="Q26" s="909">
        <v>2.0632222139035425</v>
      </c>
      <c r="S26" s="909">
        <v>2.0681383985673873</v>
      </c>
      <c r="T26" s="909">
        <v>2.0681383985673873</v>
      </c>
    </row>
    <row r="27" spans="1:20" x14ac:dyDescent="0.35">
      <c r="A27" s="901">
        <v>20</v>
      </c>
      <c r="B27" s="903" t="s">
        <v>1498</v>
      </c>
      <c r="C27" s="907">
        <f>cходова!R25</f>
        <v>0.88990537053846674</v>
      </c>
      <c r="D27" s="907">
        <f>прибуд.!O25</f>
        <v>0.85592108816412449</v>
      </c>
      <c r="E27" s="907">
        <f>гар.вода!L25+ц.о.!M25+хол.вода!R25+каналізація!P25+аварійні!I25+зварювальн!L25</f>
        <v>0.52099628726978209</v>
      </c>
      <c r="F27" s="907">
        <f>дератизац.!I25</f>
        <v>5.9601466582927557E-3</v>
      </c>
      <c r="G27" s="907">
        <f>димоканал!Q25</f>
        <v>2.2677930596491966E-2</v>
      </c>
      <c r="H27" s="907">
        <f>'підготовка до зими'!L25+майстерні!L25+маляри!L25+покрівлі!N25</f>
        <v>0.19142631355971176</v>
      </c>
      <c r="I27" s="907">
        <f>електрики!P25</f>
        <v>4.6517493971832198E-2</v>
      </c>
      <c r="J27" s="908">
        <f t="shared" si="0"/>
        <v>2.5334046307587021</v>
      </c>
      <c r="K27" s="908">
        <v>3.3974277755077505E-2</v>
      </c>
      <c r="L27" s="908">
        <f t="shared" si="3"/>
        <v>2.5673789085137795</v>
      </c>
      <c r="M27" s="908">
        <f t="shared" si="1"/>
        <v>3.0808546902165355</v>
      </c>
      <c r="N27" s="901">
        <v>9</v>
      </c>
      <c r="O27" s="903"/>
      <c r="P27" s="909">
        <v>1.844856173269356</v>
      </c>
      <c r="Q27" s="909">
        <v>1.844856173269356</v>
      </c>
      <c r="S27" s="909">
        <v>1.8509785213932921</v>
      </c>
      <c r="T27" s="909">
        <v>1.8509785213932921</v>
      </c>
    </row>
    <row r="28" spans="1:20" x14ac:dyDescent="0.35">
      <c r="A28" s="901">
        <v>21</v>
      </c>
      <c r="B28" s="903" t="s">
        <v>1499</v>
      </c>
      <c r="C28" s="907">
        <f>cходова!R26</f>
        <v>0.92636675249472522</v>
      </c>
      <c r="D28" s="907">
        <f>прибуд.!O26</f>
        <v>0.57610826403255422</v>
      </c>
      <c r="E28" s="907">
        <f>гар.вода!L26+ц.о.!M26+хол.вода!R26+каналізація!P26+аварійні!I26+зварювальн!L26</f>
        <v>0.49248013565591625</v>
      </c>
      <c r="F28" s="907">
        <f>дератизац.!I26</f>
        <v>7.2322019895809863E-3</v>
      </c>
      <c r="G28" s="907">
        <f>димоканал!Q26</f>
        <v>4.230589693950474E-2</v>
      </c>
      <c r="H28" s="907">
        <f>'підготовка до зими'!L26+майстерні!L26+маляри!L26+покрівлі!N26</f>
        <v>0.19117835740799569</v>
      </c>
      <c r="I28" s="907">
        <f>електрики!P26</f>
        <v>4.0309625971895212E-2</v>
      </c>
      <c r="J28" s="908">
        <f t="shared" si="0"/>
        <v>2.2759812344921722</v>
      </c>
      <c r="K28" s="908">
        <v>3.2377182528797052E-2</v>
      </c>
      <c r="L28" s="908">
        <f t="shared" si="3"/>
        <v>2.308358417020969</v>
      </c>
      <c r="M28" s="908">
        <f t="shared" si="1"/>
        <v>2.7700301004251626</v>
      </c>
      <c r="N28" s="901">
        <v>9</v>
      </c>
      <c r="O28" s="903"/>
      <c r="P28" s="909">
        <v>1.756283929265239</v>
      </c>
      <c r="Q28" s="909">
        <v>1.756283929265239</v>
      </c>
      <c r="S28" s="909">
        <v>1.7604047943756536</v>
      </c>
      <c r="T28" s="909">
        <v>1.7604047943756536</v>
      </c>
    </row>
    <row r="29" spans="1:20" x14ac:dyDescent="0.35">
      <c r="A29" s="901">
        <v>22</v>
      </c>
      <c r="B29" s="903" t="s">
        <v>1500</v>
      </c>
      <c r="C29" s="907">
        <f>cходова!R27</f>
        <v>0.96441146813941347</v>
      </c>
      <c r="D29" s="907">
        <f>прибуд.!O27</f>
        <v>0.90072253121301804</v>
      </c>
      <c r="E29" s="907">
        <f>гар.вода!L27+ц.о.!M27+хол.вода!R27+каналізація!P27+аварійні!I27+зварювальн!L27</f>
        <v>0.55681108794485534</v>
      </c>
      <c r="F29" s="907">
        <f>дератизац.!I27</f>
        <v>5.864855333568438E-3</v>
      </c>
      <c r="G29" s="907">
        <f>димоканал!Q27</f>
        <v>4.1730260156287023E-2</v>
      </c>
      <c r="H29" s="907">
        <f>'підготовка до зими'!L27+майстерні!L27+маляри!L27+покрівлі!N27</f>
        <v>0.18967730094977281</v>
      </c>
      <c r="I29" s="907">
        <f>електрики!P27</f>
        <v>5.4314252736672036E-2</v>
      </c>
      <c r="J29" s="908">
        <f t="shared" si="0"/>
        <v>2.713531756473587</v>
      </c>
      <c r="K29" s="908">
        <v>3.6416370725193048E-2</v>
      </c>
      <c r="L29" s="908">
        <f t="shared" si="3"/>
        <v>2.7499481271987802</v>
      </c>
      <c r="M29" s="908">
        <f t="shared" si="1"/>
        <v>3.2999377526385363</v>
      </c>
      <c r="N29" s="901">
        <v>9</v>
      </c>
      <c r="O29" s="903"/>
      <c r="P29" s="909">
        <v>1.9751793971723919</v>
      </c>
      <c r="Q29" s="909">
        <v>1.9751793971723919</v>
      </c>
      <c r="S29" s="909">
        <v>1.9816222071176253</v>
      </c>
      <c r="T29" s="909">
        <v>1.9816222071176253</v>
      </c>
    </row>
    <row r="30" spans="1:20" x14ac:dyDescent="0.35">
      <c r="A30" s="901">
        <v>23</v>
      </c>
      <c r="B30" s="903" t="s">
        <v>2263</v>
      </c>
      <c r="C30" s="907">
        <f>cходова!R28</f>
        <v>0.94424133931630172</v>
      </c>
      <c r="D30" s="907">
        <f>прибуд.!O28</f>
        <v>0.58921940380332405</v>
      </c>
      <c r="E30" s="907">
        <f>гар.вода!L28+ц.о.!M28+хол.вода!R28+каналізація!P28+аварійні!I28+зварювальн!L28</f>
        <v>0.50159964452269801</v>
      </c>
      <c r="F30" s="907">
        <f>дератизац.!I28</f>
        <v>7.4610719014503524E-3</v>
      </c>
      <c r="G30" s="907">
        <f>димоканал!Q28</f>
        <v>4.3716932577196631E-2</v>
      </c>
      <c r="H30" s="907">
        <f>'підготовка до зими'!L28+майстерні!L28+маляри!L28+покрівлі!N28</f>
        <v>0.19191128997754967</v>
      </c>
      <c r="I30" s="907">
        <f>електрики!P28</f>
        <v>4.2294911645636292E-2</v>
      </c>
      <c r="J30" s="908">
        <f t="shared" si="0"/>
        <v>2.3204445937441567</v>
      </c>
      <c r="K30" s="908">
        <v>3.2863190653652605E-2</v>
      </c>
      <c r="L30" s="908">
        <f t="shared" si="3"/>
        <v>2.3533077843978094</v>
      </c>
      <c r="M30" s="908">
        <f t="shared" si="1"/>
        <v>2.8239693412773712</v>
      </c>
      <c r="N30" s="901">
        <v>5</v>
      </c>
      <c r="O30" s="903"/>
      <c r="P30" s="909">
        <v>1.7821390420661418</v>
      </c>
      <c r="Q30" s="909">
        <v>1.7821390420661418</v>
      </c>
      <c r="S30" s="909">
        <v>1.7863536903104087</v>
      </c>
      <c r="T30" s="909">
        <v>1.7863536903104087</v>
      </c>
    </row>
    <row r="31" spans="1:20" x14ac:dyDescent="0.35">
      <c r="A31" s="901">
        <v>24</v>
      </c>
      <c r="B31" s="903" t="s">
        <v>2207</v>
      </c>
      <c r="C31" s="907">
        <f>cходова!R29</f>
        <v>1.4636746414944934</v>
      </c>
      <c r="D31" s="907">
        <f>прибуд.!O29</f>
        <v>0.73530561251755455</v>
      </c>
      <c r="E31" s="907">
        <f>гар.вода!L29+ц.о.!M29+хол.вода!R29+каналізація!P29+аварійні!I29+зварювальн!L29</f>
        <v>0.51472865358388098</v>
      </c>
      <c r="F31" s="907">
        <f>дератизац.!I29</f>
        <v>1.6140959198637884E-2</v>
      </c>
      <c r="G31" s="907">
        <f>димоканал!Q29</f>
        <v>2.4318134782253035E-2</v>
      </c>
      <c r="H31" s="907">
        <f>'підготовка до зими'!L29+майстерні!L29+маляри!L29+покрівлі!N29</f>
        <v>0.22388639002486677</v>
      </c>
      <c r="I31" s="907">
        <f>електрики!P29</f>
        <v>4.5153051703433221E-2</v>
      </c>
      <c r="J31" s="908">
        <f t="shared" si="0"/>
        <v>3.0232074433051199</v>
      </c>
      <c r="K31" s="908">
        <v>3.8927200620738067E-2</v>
      </c>
      <c r="L31" s="908">
        <f t="shared" si="3"/>
        <v>3.0621346439258579</v>
      </c>
      <c r="M31" s="908">
        <f t="shared" si="1"/>
        <v>3.6745615727110295</v>
      </c>
      <c r="N31" s="901">
        <v>9</v>
      </c>
      <c r="O31" s="903"/>
      <c r="P31" s="909">
        <v>2.1107630387587446</v>
      </c>
      <c r="Q31" s="909">
        <v>2.1107630387587446</v>
      </c>
      <c r="S31" s="909">
        <v>2.1160226321950657</v>
      </c>
      <c r="T31" s="909">
        <v>2.1160226321950657</v>
      </c>
    </row>
    <row r="32" spans="1:20" x14ac:dyDescent="0.35">
      <c r="A32" s="901">
        <v>25</v>
      </c>
      <c r="B32" s="903" t="s">
        <v>1502</v>
      </c>
      <c r="C32" s="907">
        <f>cходова!R30</f>
        <v>0.83283555799250686</v>
      </c>
      <c r="D32" s="907">
        <f>прибуд.!O30</f>
        <v>1.0514551524367102</v>
      </c>
      <c r="E32" s="907">
        <f>гар.вода!L30+ц.о.!M30+хол.вода!R30+каналізація!P30+аварійні!I30+зварювальн!L30</f>
        <v>0.52307892871097417</v>
      </c>
      <c r="F32" s="907">
        <f>дератизац.!I30</f>
        <v>5.9636770789843249E-3</v>
      </c>
      <c r="G32" s="907">
        <f>димоканал!Q30</f>
        <v>2.2898961590321402E-2</v>
      </c>
      <c r="H32" s="907">
        <f>'підготовка до зими'!L30+майстерні!L30+маляри!L30+покрівлі!N30</f>
        <v>0.18602682859131311</v>
      </c>
      <c r="I32" s="907">
        <f>електрики!P30</f>
        <v>4.6970877841198105E-2</v>
      </c>
      <c r="J32" s="908">
        <f t="shared" si="0"/>
        <v>2.6692299842420084</v>
      </c>
      <c r="K32" s="908">
        <v>3.5680792109976017E-2</v>
      </c>
      <c r="L32" s="908">
        <f t="shared" si="3"/>
        <v>2.7049107763519844</v>
      </c>
      <c r="M32" s="908">
        <f t="shared" si="1"/>
        <v>3.245892931622381</v>
      </c>
      <c r="N32" s="901">
        <v>9</v>
      </c>
      <c r="O32" s="903"/>
      <c r="P32" s="909">
        <v>1.9404140744197431</v>
      </c>
      <c r="Q32" s="909">
        <v>1.9404140744197431</v>
      </c>
      <c r="S32" s="909">
        <v>1.9479350650448619</v>
      </c>
      <c r="T32" s="909">
        <v>1.9479350650448619</v>
      </c>
    </row>
    <row r="33" spans="1:20" x14ac:dyDescent="0.35">
      <c r="A33" s="901">
        <v>26</v>
      </c>
      <c r="B33" s="903" t="s">
        <v>1501</v>
      </c>
      <c r="C33" s="907">
        <f>cходова!R31</f>
        <v>1.2113383563820403</v>
      </c>
      <c r="D33" s="907">
        <f>прибуд.!O31</f>
        <v>0.47839354600042294</v>
      </c>
      <c r="E33" s="907">
        <f>гар.вода!L31+ц.о.!M31+хол.вода!R31+каналізація!P31+аварійні!I31+зварювальн!L31</f>
        <v>0.50944801487564861</v>
      </c>
      <c r="F33" s="907">
        <f>дератизац.!I31</f>
        <v>7.0384093126718656E-3</v>
      </c>
      <c r="G33" s="907">
        <f>димоканал!Q31</f>
        <v>1.6466914795881298E-2</v>
      </c>
      <c r="H33" s="907">
        <f>'підготовка до зими'!L31+майстерні!L31+маляри!L31+покрівлі!N31</f>
        <v>0.18441088379557863</v>
      </c>
      <c r="I33" s="907">
        <f>електрики!P31</f>
        <v>4.4003474842573616E-2</v>
      </c>
      <c r="J33" s="908">
        <f t="shared" si="0"/>
        <v>2.4510996000048175</v>
      </c>
      <c r="K33" s="908">
        <v>3.28620069978015E-2</v>
      </c>
      <c r="L33" s="908">
        <f t="shared" si="3"/>
        <v>2.4839616070026191</v>
      </c>
      <c r="M33" s="908">
        <f t="shared" si="1"/>
        <v>2.9807539284031428</v>
      </c>
      <c r="N33" s="901">
        <v>9</v>
      </c>
      <c r="O33" s="903"/>
      <c r="P33" s="909">
        <v>1.7843118240930405</v>
      </c>
      <c r="Q33" s="909">
        <v>1.7843118240930405</v>
      </c>
      <c r="S33" s="909">
        <v>1.7877337421522632</v>
      </c>
      <c r="T33" s="909">
        <v>1.7877337421522632</v>
      </c>
    </row>
    <row r="34" spans="1:20" x14ac:dyDescent="0.35">
      <c r="A34" s="901">
        <v>27</v>
      </c>
      <c r="B34" s="903" t="s">
        <v>1503</v>
      </c>
      <c r="C34" s="907">
        <f>cходова!R32</f>
        <v>1.1036076688189682</v>
      </c>
      <c r="D34" s="907">
        <f>прибуд.!O32</f>
        <v>0.39911737828200394</v>
      </c>
      <c r="E34" s="907">
        <f>гар.вода!L32+ц.о.!M32+хол.вода!R32+каналізація!P32+аварійні!I32+зварювальн!L32</f>
        <v>0.50713752424864134</v>
      </c>
      <c r="F34" s="907">
        <f>дератизац.!I32</f>
        <v>7.0765062380081347E-3</v>
      </c>
      <c r="G34" s="907">
        <f>димоканал!Q32</f>
        <v>1.6348589088652204E-2</v>
      </c>
      <c r="H34" s="907">
        <f>'підготовка до зими'!L32+майстерні!L32+маляри!L32+покрівлі!N32</f>
        <v>0.20369902495532979</v>
      </c>
      <c r="I34" s="907">
        <f>електрики!P32</f>
        <v>4.3500488990142583E-2</v>
      </c>
      <c r="J34" s="908">
        <f t="shared" si="0"/>
        <v>2.2804871806217459</v>
      </c>
      <c r="K34" s="908">
        <v>3.0769786307065641E-2</v>
      </c>
      <c r="L34" s="908">
        <f t="shared" si="3"/>
        <v>2.3112569669288114</v>
      </c>
      <c r="M34" s="908">
        <f t="shared" si="1"/>
        <v>2.7735083603145738</v>
      </c>
      <c r="N34" s="901">
        <v>9</v>
      </c>
      <c r="O34" s="903"/>
      <c r="P34" s="909">
        <v>1.6664115466815832</v>
      </c>
      <c r="Q34" s="909">
        <v>1.6664115466815832</v>
      </c>
      <c r="S34" s="909">
        <v>1.6692664074461385</v>
      </c>
      <c r="T34" s="909">
        <v>1.6692664074461385</v>
      </c>
    </row>
    <row r="35" spans="1:20" x14ac:dyDescent="0.35">
      <c r="A35" s="901">
        <v>28</v>
      </c>
      <c r="B35" s="903" t="s">
        <v>1504</v>
      </c>
      <c r="C35" s="907">
        <f>cходова!R33</f>
        <v>1.1083724944383728</v>
      </c>
      <c r="D35" s="907">
        <f>прибуд.!O33</f>
        <v>0.61651086032069902</v>
      </c>
      <c r="E35" s="907">
        <f>гар.вода!L33+ц.о.!M33+хол.вода!R33+каналізація!P33+аварійні!I33+зварювальн!L33</f>
        <v>0.52182328765498476</v>
      </c>
      <c r="F35" s="907">
        <f>дератизац.!I33</f>
        <v>6.4047635985022416E-3</v>
      </c>
      <c r="G35" s="907">
        <f>димоканал!Q33</f>
        <v>1.7715685150960652E-2</v>
      </c>
      <c r="H35" s="907">
        <f>'підготовка до зими'!L33+майстерні!L33+маляри!L33+покрівлі!N33</f>
        <v>0.20131071759617147</v>
      </c>
      <c r="I35" s="907">
        <f>електрики!P33</f>
        <v>4.6697529107595025E-2</v>
      </c>
      <c r="J35" s="908">
        <f t="shared" si="0"/>
        <v>2.5188353378672863</v>
      </c>
      <c r="K35" s="908">
        <v>3.3831041135696897E-2</v>
      </c>
      <c r="L35" s="908">
        <f t="shared" si="3"/>
        <v>2.5526663790029831</v>
      </c>
      <c r="M35" s="908">
        <f t="shared" si="1"/>
        <v>3.0631996548035798</v>
      </c>
      <c r="N35" s="901">
        <v>9</v>
      </c>
      <c r="O35" s="903"/>
      <c r="P35" s="909">
        <v>1.8352312528892476</v>
      </c>
      <c r="Q35" s="909">
        <v>1.8352312528892476</v>
      </c>
      <c r="S35" s="909">
        <v>1.8396411151548993</v>
      </c>
      <c r="T35" s="909">
        <v>1.8396411151548993</v>
      </c>
    </row>
    <row r="36" spans="1:20" x14ac:dyDescent="0.35">
      <c r="A36" s="901">
        <v>29</v>
      </c>
      <c r="B36" s="903" t="s">
        <v>1505</v>
      </c>
      <c r="C36" s="907">
        <f>cходова!R34</f>
        <v>1.0281353399815338</v>
      </c>
      <c r="D36" s="907">
        <f>прибуд.!O34</f>
        <v>0.66371398981894003</v>
      </c>
      <c r="E36" s="907">
        <f>гар.вода!L34+ц.о.!M34+хол.вода!R34+каналізація!P34+аварійні!I34+зварювальн!L34</f>
        <v>0.50263830560689848</v>
      </c>
      <c r="F36" s="907">
        <f>дератизац.!I34</f>
        <v>5.7621210905882429E-3</v>
      </c>
      <c r="G36" s="907">
        <f>димоканал!Q34</f>
        <v>1.5980481478102604E-2</v>
      </c>
      <c r="H36" s="907">
        <f>'підготовка до зими'!L34+майстерні!L34+маляри!L34+покрівлі!N34</f>
        <v>0.18591049288070474</v>
      </c>
      <c r="I36" s="907">
        <f>електрики!P34</f>
        <v>4.2521024586635418E-2</v>
      </c>
      <c r="J36" s="908">
        <f t="shared" si="0"/>
        <v>2.4446617554434034</v>
      </c>
      <c r="K36" s="908">
        <v>3.2758808900686061E-2</v>
      </c>
      <c r="L36" s="908">
        <f t="shared" si="3"/>
        <v>2.4774205643440896</v>
      </c>
      <c r="M36" s="908">
        <f t="shared" si="1"/>
        <v>2.9729046772129073</v>
      </c>
      <c r="N36" s="901">
        <v>9</v>
      </c>
      <c r="O36" s="903"/>
      <c r="P36" s="909">
        <v>1.7798937887916728</v>
      </c>
      <c r="Q36" s="909">
        <v>1.7798937887916728</v>
      </c>
      <c r="S36" s="909">
        <v>1.7846412919862884</v>
      </c>
      <c r="T36" s="909">
        <v>1.7846412919862884</v>
      </c>
    </row>
    <row r="37" spans="1:20" x14ac:dyDescent="0.35">
      <c r="A37" s="901">
        <v>30</v>
      </c>
      <c r="B37" s="903" t="s">
        <v>1506</v>
      </c>
      <c r="C37" s="907">
        <f>cходова!R35</f>
        <v>0.96644804118846139</v>
      </c>
      <c r="D37" s="907">
        <f>прибуд.!O35</f>
        <v>0.62685537297864269</v>
      </c>
      <c r="E37" s="907">
        <f>гар.вода!L35+ц.о.!M35+хол.вода!R35+каналізація!P35+аварійні!I35+зварювальн!L35</f>
        <v>0.51596284546356341</v>
      </c>
      <c r="F37" s="907">
        <f>дератизац.!I35</f>
        <v>6.3288551447797355E-3</v>
      </c>
      <c r="G37" s="907">
        <f>димоканал!Q35</f>
        <v>2.6770652616956051E-2</v>
      </c>
      <c r="H37" s="907">
        <f>'підготовка до зими'!L35+майстерні!L35+маляри!L35+покрівлі!N35</f>
        <v>0.19382848013687937</v>
      </c>
      <c r="I37" s="907">
        <f>електрики!P35</f>
        <v>4.5421731025222796E-2</v>
      </c>
      <c r="J37" s="908">
        <f t="shared" si="0"/>
        <v>2.3816159785545055</v>
      </c>
      <c r="K37" s="908">
        <v>3.2061987556103337E-2</v>
      </c>
      <c r="L37" s="908">
        <f t="shared" si="3"/>
        <v>2.4136779661106087</v>
      </c>
      <c r="M37" s="908">
        <f t="shared" si="1"/>
        <v>2.8964135593327303</v>
      </c>
      <c r="N37" s="901">
        <v>9</v>
      </c>
      <c r="O37" s="903"/>
      <c r="P37" s="909">
        <v>1.7381720288468896</v>
      </c>
      <c r="Q37" s="909">
        <v>1.7381720288468896</v>
      </c>
      <c r="S37" s="909">
        <v>1.7426558847417906</v>
      </c>
      <c r="T37" s="909">
        <v>1.7426558847417906</v>
      </c>
    </row>
    <row r="38" spans="1:20" x14ac:dyDescent="0.35">
      <c r="A38" s="901">
        <v>31</v>
      </c>
      <c r="B38" s="903" t="s">
        <v>1507</v>
      </c>
      <c r="C38" s="907">
        <f>cходова!R36</f>
        <v>1.0837900856802629</v>
      </c>
      <c r="D38" s="907">
        <f>прибуд.!O36</f>
        <v>0.70656152751816992</v>
      </c>
      <c r="E38" s="907">
        <f>гар.вода!L36+ц.о.!M36+хол.вода!R36+каналізація!P36+аварійні!I36+зварювальн!L36</f>
        <v>0.5138717391591805</v>
      </c>
      <c r="F38" s="907">
        <f>дератизац.!I36</f>
        <v>7.2464862879814424E-3</v>
      </c>
      <c r="G38" s="907">
        <f>димоканал!Q36</f>
        <v>2.592313518223708E-2</v>
      </c>
      <c r="H38" s="907">
        <f>'підготовка до зими'!L36+майстерні!L36+маляри!L36+покрівлі!N36</f>
        <v>0.18748750265631048</v>
      </c>
      <c r="I38" s="907">
        <f>електрики!P36</f>
        <v>4.4966504384292304E-2</v>
      </c>
      <c r="J38" s="908">
        <f t="shared" si="0"/>
        <v>2.5698469808684345</v>
      </c>
      <c r="K38" s="908">
        <v>3.4428994769670707E-2</v>
      </c>
      <c r="L38" s="908">
        <f t="shared" si="3"/>
        <v>2.6042759756381053</v>
      </c>
      <c r="M38" s="908">
        <f t="shared" si="1"/>
        <v>3.1251311707657261</v>
      </c>
      <c r="N38" s="901">
        <v>9</v>
      </c>
      <c r="O38" s="903"/>
      <c r="P38" s="909">
        <v>1.8705561820962582</v>
      </c>
      <c r="Q38" s="909">
        <v>1.8705561820962582</v>
      </c>
      <c r="S38" s="909">
        <v>1.8756101709537178</v>
      </c>
      <c r="T38" s="909">
        <v>1.8756101709537178</v>
      </c>
    </row>
    <row r="39" spans="1:20" x14ac:dyDescent="0.35">
      <c r="A39" s="901">
        <v>32</v>
      </c>
      <c r="B39" s="903" t="s">
        <v>1508</v>
      </c>
      <c r="C39" s="907">
        <f>cходова!R37</f>
        <v>1.2257459393657135</v>
      </c>
      <c r="D39" s="907">
        <f>прибуд.!O37</f>
        <v>0.69207498605275852</v>
      </c>
      <c r="E39" s="907">
        <f>гар.вода!L37+ц.о.!M37+хол.вода!R37+каналізація!P37+аварійні!I37+зварювальн!L37</f>
        <v>0.51421922866771241</v>
      </c>
      <c r="F39" s="907">
        <f>дератизац.!I37</f>
        <v>7.1079275432192309E-3</v>
      </c>
      <c r="G39" s="907">
        <f>димоканал!Q37</f>
        <v>1.6621501233423736E-2</v>
      </c>
      <c r="H39" s="907">
        <f>'підготовка до зими'!L37+майстерні!L37+маляри!L37+покрівлі!N37</f>
        <v>0.18780161589589917</v>
      </c>
      <c r="I39" s="907">
        <f>електрики!P37</f>
        <v>4.5042151653585126E-2</v>
      </c>
      <c r="J39" s="908">
        <f t="shared" si="0"/>
        <v>2.6886133504123118</v>
      </c>
      <c r="K39" s="908">
        <v>3.5915461823156164E-2</v>
      </c>
      <c r="L39" s="908">
        <f t="shared" si="3"/>
        <v>2.7245288122354681</v>
      </c>
      <c r="M39" s="908">
        <f t="shared" si="1"/>
        <v>3.2694345746825615</v>
      </c>
      <c r="N39" s="901">
        <v>9</v>
      </c>
      <c r="O39" s="903"/>
      <c r="P39" s="909">
        <v>1.9533282514338477</v>
      </c>
      <c r="Q39" s="909">
        <v>1.9533282514338477</v>
      </c>
      <c r="S39" s="909">
        <v>1.9582786189981891</v>
      </c>
      <c r="T39" s="909">
        <v>1.9582786189981891</v>
      </c>
    </row>
    <row r="40" spans="1:20" x14ac:dyDescent="0.35">
      <c r="A40" s="901">
        <v>33</v>
      </c>
      <c r="B40" s="903" t="s">
        <v>1509</v>
      </c>
      <c r="C40" s="907">
        <f>cходова!R38</f>
        <v>0</v>
      </c>
      <c r="D40" s="907">
        <f>прибуд.!O38</f>
        <v>0</v>
      </c>
      <c r="E40" s="907">
        <f>гар.вода!L38+ц.о.!M38+хол.вода!R38+каналізація!P38+аварійні!I38+зварювальн!L38</f>
        <v>0.65924546048628174</v>
      </c>
      <c r="F40" s="907">
        <f>дератизац.!I38</f>
        <v>0</v>
      </c>
      <c r="G40" s="907">
        <f>димоканал!Q38</f>
        <v>0.29888335666112326</v>
      </c>
      <c r="H40" s="907">
        <f>'підготовка до зими'!L38+майстерні!L38+маляри!L38+покрівлі!N38</f>
        <v>0.66105295742038694</v>
      </c>
      <c r="I40" s="907">
        <f>електрики!P38</f>
        <v>0.10311684009120189</v>
      </c>
      <c r="J40" s="908">
        <f t="shared" ref="J40:J64" si="4">I40+H40+G40+F40+E40+D40+C40</f>
        <v>1.7222986146589938</v>
      </c>
      <c r="K40" s="908">
        <v>2.4501989637532397E-2</v>
      </c>
      <c r="L40" s="908">
        <f t="shared" si="3"/>
        <v>1.7468006042965263</v>
      </c>
      <c r="M40" s="908">
        <f t="shared" ref="M40:M65" si="5">L40*1.2</f>
        <v>2.0961607251558316</v>
      </c>
      <c r="N40" s="901">
        <v>1</v>
      </c>
      <c r="O40" s="903"/>
      <c r="P40" s="909">
        <v>1.2468595180070698</v>
      </c>
      <c r="Q40" s="909">
        <v>1.2468595180070698</v>
      </c>
      <c r="S40" s="909">
        <v>1.2468895067612871</v>
      </c>
      <c r="T40" s="909">
        <v>1.2468895067612871</v>
      </c>
    </row>
    <row r="41" spans="1:20" x14ac:dyDescent="0.35">
      <c r="A41" s="901">
        <v>34</v>
      </c>
      <c r="B41" s="903" t="s">
        <v>2264</v>
      </c>
      <c r="C41" s="907">
        <f>cходова!R39</f>
        <v>1.5039863018134516</v>
      </c>
      <c r="D41" s="907">
        <f>прибуд.!O39</f>
        <v>0.66649130891924457</v>
      </c>
      <c r="E41" s="907">
        <f>гар.вода!L39+ц.о.!M39+хол.вода!R39+каналізація!P39+аварійні!I39+зварювальн!L39</f>
        <v>0.52044109404056527</v>
      </c>
      <c r="F41" s="907">
        <f>дератизац.!I39</f>
        <v>1.6617429837518464E-2</v>
      </c>
      <c r="G41" s="907">
        <f>димоканал!Q39</f>
        <v>2.498789045140358E-2</v>
      </c>
      <c r="H41" s="907">
        <f>'підготовка до зими'!L39+майстерні!L39+маляри!L39+покрівлі!N39</f>
        <v>0.22412325668762983</v>
      </c>
      <c r="I41" s="907">
        <f>електрики!P39</f>
        <v>4.6396630317854418E-2</v>
      </c>
      <c r="J41" s="908">
        <f t="shared" si="4"/>
        <v>3.0030439120676675</v>
      </c>
      <c r="K41" s="908">
        <v>3.8648633054056088E-2</v>
      </c>
      <c r="L41" s="908">
        <f t="shared" si="3"/>
        <v>3.0416925451217236</v>
      </c>
      <c r="M41" s="908">
        <f t="shared" si="5"/>
        <v>3.6500310541460683</v>
      </c>
      <c r="N41" s="901">
        <v>5</v>
      </c>
      <c r="O41" s="903"/>
      <c r="P41" s="909">
        <v>2.0942203177833192</v>
      </c>
      <c r="Q41" s="909">
        <v>2.0942203177833192</v>
      </c>
      <c r="S41" s="909">
        <v>2.0989876869616317</v>
      </c>
      <c r="T41" s="909">
        <v>2.0989876869616317</v>
      </c>
    </row>
    <row r="42" spans="1:20" x14ac:dyDescent="0.35">
      <c r="A42" s="901">
        <v>35</v>
      </c>
      <c r="B42" s="903" t="s">
        <v>1510</v>
      </c>
      <c r="C42" s="907">
        <f>cходова!R40</f>
        <v>0.31605265487937467</v>
      </c>
      <c r="D42" s="907">
        <f>прибуд.!O40</f>
        <v>0.46423687474593572</v>
      </c>
      <c r="E42" s="907">
        <f>гар.вода!L40+ц.о.!M40+хол.вода!R40+каналізація!P40+аварійні!I40+зварювальн!L40</f>
        <v>0.75582346106543596</v>
      </c>
      <c r="F42" s="907">
        <f>дератизац.!I40</f>
        <v>1.0444864664665267E-2</v>
      </c>
      <c r="G42" s="907">
        <f>димоканал!Q40</f>
        <v>1.7675737913927621E-2</v>
      </c>
      <c r="H42" s="907">
        <f>'підготовка до зими'!L40+майстерні!L40+маляри!L40+покрівлі!N40</f>
        <v>0.24550606595538205</v>
      </c>
      <c r="I42" s="907">
        <f>електрики!P40</f>
        <v>9.7638560988913381E-2</v>
      </c>
      <c r="J42" s="908">
        <f t="shared" si="4"/>
        <v>1.9073782202136349</v>
      </c>
      <c r="K42" s="908">
        <v>2.6724871363920835E-2</v>
      </c>
      <c r="L42" s="908">
        <f t="shared" si="3"/>
        <v>1.9341030915775557</v>
      </c>
      <c r="M42" s="908">
        <f t="shared" si="5"/>
        <v>2.3209237098930666</v>
      </c>
      <c r="N42" s="901">
        <v>9</v>
      </c>
      <c r="O42" s="903"/>
      <c r="P42" s="909">
        <v>1.4098797046752602</v>
      </c>
      <c r="Q42" s="909">
        <v>1.4098797046752602</v>
      </c>
      <c r="S42" s="909">
        <v>1.4132003609816248</v>
      </c>
      <c r="T42" s="909">
        <v>1.4132003609816248</v>
      </c>
    </row>
    <row r="43" spans="1:20" x14ac:dyDescent="0.35">
      <c r="A43" s="901">
        <v>36</v>
      </c>
      <c r="B43" s="903" t="s">
        <v>2208</v>
      </c>
      <c r="C43" s="907">
        <f>cходова!R41</f>
        <v>1.4647792149016585</v>
      </c>
      <c r="D43" s="907">
        <f>прибуд.!O41</f>
        <v>0.32570282626766411</v>
      </c>
      <c r="E43" s="907">
        <f>гар.вода!L41+ц.о.!M41+хол.вода!R41+каналізація!P41+аварійні!I41+зварювальн!L41</f>
        <v>0.64467869593653737</v>
      </c>
      <c r="F43" s="907">
        <f>дератизац.!I41</f>
        <v>8.0896244237890109E-3</v>
      </c>
      <c r="G43" s="907">
        <f>димоканал!Q41</f>
        <v>2.5137211019976759E-2</v>
      </c>
      <c r="H43" s="907">
        <f>'підготовка до зими'!L41+майстерні!L41+маляри!L41+покрівлі!N41</f>
        <v>0.18105498872886219</v>
      </c>
      <c r="I43" s="907">
        <f>електрики!P41</f>
        <v>7.3442728390355191E-2</v>
      </c>
      <c r="J43" s="908">
        <f t="shared" si="4"/>
        <v>2.7228852896688434</v>
      </c>
      <c r="K43" s="908">
        <v>3.6651150513676983E-2</v>
      </c>
      <c r="L43" s="908">
        <f t="shared" si="3"/>
        <v>2.7595364401825204</v>
      </c>
      <c r="M43" s="908">
        <f t="shared" si="5"/>
        <v>3.3114437282190243</v>
      </c>
      <c r="N43" s="901">
        <v>10</v>
      </c>
      <c r="O43" s="903"/>
      <c r="P43" s="909">
        <v>1.9779735505541105</v>
      </c>
      <c r="Q43" s="909">
        <v>1.9779735505541105</v>
      </c>
      <c r="S43" s="909">
        <v>1.9803032817815973</v>
      </c>
      <c r="T43" s="909">
        <v>1.9803032817815973</v>
      </c>
    </row>
    <row r="44" spans="1:20" x14ac:dyDescent="0.35">
      <c r="A44" s="901">
        <v>37</v>
      </c>
      <c r="B44" s="903" t="s">
        <v>2209</v>
      </c>
      <c r="C44" s="907">
        <f>cходова!R42</f>
        <v>1.5014186928600002</v>
      </c>
      <c r="D44" s="907">
        <f>прибуд.!O42</f>
        <v>0.67183515337050481</v>
      </c>
      <c r="E44" s="907">
        <f>гар.вода!L42+ц.о.!M42+хол.вода!R42+каналізація!P42+аварійні!I42+зварювальн!L42</f>
        <v>0.53170950695045416</v>
      </c>
      <c r="F44" s="907">
        <f>дератизац.!I42</f>
        <v>6.2738335789489673E-3</v>
      </c>
      <c r="G44" s="907">
        <f>димоканал!Q42</f>
        <v>2.2593088224550882E-2</v>
      </c>
      <c r="H44" s="907">
        <f>'підготовка до зими'!L42+майстерні!L42+маляри!L42+покрівлі!N42</f>
        <v>0.20096560679140441</v>
      </c>
      <c r="I44" s="907">
        <f>електрики!P42</f>
        <v>4.8849725001197372E-2</v>
      </c>
      <c r="J44" s="908">
        <f t="shared" si="4"/>
        <v>2.9836456067770607</v>
      </c>
      <c r="K44" s="908">
        <v>3.8800817745464809E-2</v>
      </c>
      <c r="L44" s="908">
        <f t="shared" si="3"/>
        <v>3.0224464245225255</v>
      </c>
      <c r="M44" s="908">
        <f t="shared" si="5"/>
        <v>3.6269357094270305</v>
      </c>
      <c r="N44" s="901">
        <v>10</v>
      </c>
      <c r="O44" s="903"/>
      <c r="P44" s="909">
        <v>2.1054342859585389</v>
      </c>
      <c r="Q44" s="909">
        <v>2.1054342859585389</v>
      </c>
      <c r="S44" s="909">
        <v>2.1102398793102046</v>
      </c>
      <c r="T44" s="909">
        <v>2.1102398793102046</v>
      </c>
    </row>
    <row r="45" spans="1:20" x14ac:dyDescent="0.35">
      <c r="A45" s="901">
        <v>38</v>
      </c>
      <c r="B45" s="903" t="s">
        <v>1511</v>
      </c>
      <c r="C45" s="907">
        <f>cходова!R43</f>
        <v>1.3112282584195936</v>
      </c>
      <c r="D45" s="907">
        <f>прибуд.!O43</f>
        <v>0.31603719486041709</v>
      </c>
      <c r="E45" s="907">
        <f>гар.вода!L43+ц.о.!M43+хол.вода!R43+каналізація!P43+аварійні!I43+зварювальн!L43</f>
        <v>0.53193957575200679</v>
      </c>
      <c r="F45" s="907">
        <f>дератизац.!I43</f>
        <v>6.4707717947047336E-3</v>
      </c>
      <c r="G45" s="907">
        <f>димоканал!Q43</f>
        <v>3.4220065917586209E-2</v>
      </c>
      <c r="H45" s="907">
        <f>'підготовка до зими'!L43+майстерні!L43+маляри!L43+покрівлі!N43</f>
        <v>0.20114417604914464</v>
      </c>
      <c r="I45" s="907">
        <f>електрики!P43</f>
        <v>4.889981018696446E-2</v>
      </c>
      <c r="J45" s="908">
        <f t="shared" si="4"/>
        <v>2.4499398529804175</v>
      </c>
      <c r="K45" s="908">
        <v>3.3698355180614953E-2</v>
      </c>
      <c r="L45" s="908">
        <f t="shared" si="3"/>
        <v>2.4836382081610324</v>
      </c>
      <c r="M45" s="908">
        <f t="shared" si="5"/>
        <v>2.9803658497932388</v>
      </c>
      <c r="N45" s="901">
        <v>9</v>
      </c>
      <c r="O45" s="903"/>
      <c r="P45" s="909">
        <v>1.8242344383839431</v>
      </c>
      <c r="Q45" s="909">
        <v>1.8242344383839431</v>
      </c>
      <c r="S45" s="909">
        <v>1.8264950319758102</v>
      </c>
      <c r="T45" s="909">
        <v>1.8264950319758102</v>
      </c>
    </row>
    <row r="46" spans="1:20" x14ac:dyDescent="0.35">
      <c r="A46" s="901">
        <v>39</v>
      </c>
      <c r="B46" s="903" t="s">
        <v>1512</v>
      </c>
      <c r="C46" s="907">
        <f>cходова!R44</f>
        <v>1.050766726583614</v>
      </c>
      <c r="D46" s="907">
        <f>прибуд.!O44</f>
        <v>0.37742231013402916</v>
      </c>
      <c r="E46" s="907">
        <f>гар.вода!L44+ц.о.!M44+хол.вода!R44+каналізація!P44+аварійні!I44+зварювальн!L44</f>
        <v>0.65422815036887949</v>
      </c>
      <c r="F46" s="907">
        <f>дератизац.!I44</f>
        <v>8.4323866399619307E-3</v>
      </c>
      <c r="G46" s="907">
        <f>димоканал!Q44</f>
        <v>3.8883098621747027E-2</v>
      </c>
      <c r="H46" s="907">
        <f>'підготовка до зими'!L44+майстерні!L44+маляри!L44+покрівлі!N44</f>
        <v>0.20171231020087815</v>
      </c>
      <c r="I46" s="907">
        <f>електрики!P44</f>
        <v>7.552161173303483E-2</v>
      </c>
      <c r="J46" s="908">
        <f t="shared" si="4"/>
        <v>2.4069665942821445</v>
      </c>
      <c r="K46" s="908">
        <v>3.3248689606436233E-2</v>
      </c>
      <c r="L46" s="908">
        <f t="shared" si="3"/>
        <v>2.4402152838885809</v>
      </c>
      <c r="M46" s="908">
        <f t="shared" si="5"/>
        <v>2.928258340666297</v>
      </c>
      <c r="N46" s="901">
        <v>2</v>
      </c>
      <c r="O46" s="903"/>
      <c r="P46" s="909">
        <v>1.7852937902767103</v>
      </c>
      <c r="Q46" s="909">
        <v>1.7852937902767103</v>
      </c>
      <c r="S46" s="909">
        <v>1.7879934676235285</v>
      </c>
      <c r="T46" s="909">
        <v>1.7879934676235285</v>
      </c>
    </row>
    <row r="47" spans="1:20" x14ac:dyDescent="0.35">
      <c r="A47" s="901">
        <v>40</v>
      </c>
      <c r="B47" s="903" t="s">
        <v>1513</v>
      </c>
      <c r="C47" s="907">
        <f>cходова!R45</f>
        <v>0</v>
      </c>
      <c r="D47" s="907">
        <f>прибуд.!O45</f>
        <v>1.5197085160202355</v>
      </c>
      <c r="E47" s="907">
        <f>гар.вода!L45+ц.о.!M45+хол.вода!R45+каналізація!P45+аварійні!I45+зварювальн!L45</f>
        <v>0.4670074395450533</v>
      </c>
      <c r="F47" s="907">
        <f>дератизац.!I45</f>
        <v>0</v>
      </c>
      <c r="G47" s="907">
        <f>димоканал!Q45</f>
        <v>0.35488003020406866</v>
      </c>
      <c r="H47" s="907">
        <f>'підготовка до зими'!L45+майстерні!L45+маляри!L45+покрівлі!N45</f>
        <v>0.35360698860685691</v>
      </c>
      <c r="I47" s="907">
        <f>електрики!P45</f>
        <v>6.1267284978302645E-2</v>
      </c>
      <c r="J47" s="908">
        <f t="shared" si="4"/>
        <v>2.7564702593545172</v>
      </c>
      <c r="K47" s="908">
        <v>2.6046541377260084E-2</v>
      </c>
      <c r="L47" s="908">
        <f t="shared" si="3"/>
        <v>2.7825168007317771</v>
      </c>
      <c r="M47" s="908">
        <f t="shared" si="5"/>
        <v>3.3390201608781322</v>
      </c>
      <c r="N47" s="901">
        <v>2</v>
      </c>
      <c r="O47" s="903"/>
      <c r="P47" s="909">
        <v>1.3808483717286135</v>
      </c>
      <c r="Q47" s="909">
        <v>1.3808483717286135</v>
      </c>
      <c r="S47" s="909">
        <v>1.3863191959143444</v>
      </c>
      <c r="T47" s="909">
        <v>1.3863191959143444</v>
      </c>
    </row>
    <row r="48" spans="1:20" x14ac:dyDescent="0.35">
      <c r="A48" s="901">
        <v>41</v>
      </c>
      <c r="B48" s="903" t="s">
        <v>1514</v>
      </c>
      <c r="C48" s="907">
        <f>cходова!R46</f>
        <v>0</v>
      </c>
      <c r="D48" s="907">
        <f>прибуд.!O46</f>
        <v>1.5622730537800309</v>
      </c>
      <c r="E48" s="907">
        <f>гар.вода!L46+ц.о.!M46+хол.вода!R46+каналізація!P46+аварійні!I46+зварювальн!L46</f>
        <v>0.54181603576596538</v>
      </c>
      <c r="F48" s="907">
        <f>дератизац.!I46</f>
        <v>0</v>
      </c>
      <c r="G48" s="907">
        <f>димоканал!Q46</f>
        <v>0.14454274845059367</v>
      </c>
      <c r="H48" s="907">
        <f>'підготовка до зими'!L46+майстерні!L46+маляри!L46+покрівлі!N46</f>
        <v>0.34648234335023087</v>
      </c>
      <c r="I48" s="907">
        <f>електрики!P46</f>
        <v>5.1049881518591779E-2</v>
      </c>
      <c r="J48" s="908">
        <f t="shared" si="4"/>
        <v>2.6461640628654126</v>
      </c>
      <c r="K48" s="908">
        <v>2.6273535893219891E-2</v>
      </c>
      <c r="L48" s="908">
        <f t="shared" si="3"/>
        <v>2.6724375987586324</v>
      </c>
      <c r="M48" s="908">
        <f t="shared" si="5"/>
        <v>3.2069251185103589</v>
      </c>
      <c r="N48" s="901">
        <v>5</v>
      </c>
      <c r="O48" s="903"/>
      <c r="P48" s="909">
        <v>1.4008258624510008</v>
      </c>
      <c r="Q48" s="909">
        <v>1.4008258624510008</v>
      </c>
      <c r="S48" s="909">
        <v>1.4064272546102283</v>
      </c>
      <c r="T48" s="909">
        <v>1.4064272546102283</v>
      </c>
    </row>
    <row r="49" spans="1:20" x14ac:dyDescent="0.35">
      <c r="A49" s="901">
        <v>42</v>
      </c>
      <c r="B49" s="903" t="s">
        <v>2210</v>
      </c>
      <c r="C49" s="907">
        <f>cходова!R47</f>
        <v>0.96983459062196298</v>
      </c>
      <c r="D49" s="907">
        <f>прибуд.!O47</f>
        <v>0.91923405480295561</v>
      </c>
      <c r="E49" s="907">
        <f>гар.вода!L47+ц.о.!M47+хол.вода!R47+каналізація!P47+аварійні!I47+зварювальн!L47</f>
        <v>0.40578408411649525</v>
      </c>
      <c r="F49" s="907">
        <f>дератизац.!I47</f>
        <v>1.3660054539057003E-2</v>
      </c>
      <c r="G49" s="907">
        <f>димоканал!Q47</f>
        <v>0.15949455874478594</v>
      </c>
      <c r="H49" s="907">
        <f>'підготовка до зими'!L47+майстерні!L47+маляри!L47+покрівлі!N47</f>
        <v>0.23514603823507368</v>
      </c>
      <c r="I49" s="907">
        <f>електрики!P47</f>
        <v>4.7939171347818624E-2</v>
      </c>
      <c r="J49" s="908">
        <f t="shared" si="4"/>
        <v>2.7510925524081493</v>
      </c>
      <c r="K49" s="908">
        <v>3.4876154716180115E-2</v>
      </c>
      <c r="L49" s="908">
        <f t="shared" si="3"/>
        <v>2.7859687071243293</v>
      </c>
      <c r="M49" s="908">
        <f t="shared" si="5"/>
        <v>3.3431624485491951</v>
      </c>
      <c r="N49" s="901">
        <v>1</v>
      </c>
      <c r="O49" s="903"/>
      <c r="P49" s="909">
        <v>1.888460884557609</v>
      </c>
      <c r="Q49" s="909">
        <v>1.888460884557609</v>
      </c>
      <c r="S49" s="909">
        <v>1.8950500480486399</v>
      </c>
      <c r="T49" s="909">
        <v>1.8950500480486399</v>
      </c>
    </row>
    <row r="50" spans="1:20" x14ac:dyDescent="0.35">
      <c r="A50" s="901">
        <v>43</v>
      </c>
      <c r="B50" s="903" t="s">
        <v>2211</v>
      </c>
      <c r="C50" s="907">
        <f>cходова!R48</f>
        <v>0</v>
      </c>
      <c r="D50" s="907">
        <f>прибуд.!O48</f>
        <v>0</v>
      </c>
      <c r="E50" s="907">
        <f>гар.вода!L48+ц.о.!M48+хол.вода!R48+каналізація!P48+аварійні!I48+зварювальн!L48</f>
        <v>0.42924848544746397</v>
      </c>
      <c r="F50" s="907">
        <f>дератизац.!I48</f>
        <v>0</v>
      </c>
      <c r="G50" s="907">
        <f>димоканал!Q48</f>
        <v>0.10250477222284467</v>
      </c>
      <c r="H50" s="907">
        <f>'підготовка до зими'!L48+майстерні!L48+маляри!L48+покрівлі!N48</f>
        <v>0.46726000804307777</v>
      </c>
      <c r="I50" s="907">
        <f>електрики!P48</f>
        <v>5.3047290708825648E-2</v>
      </c>
      <c r="J50" s="908">
        <f t="shared" si="4"/>
        <v>1.0520605564222121</v>
      </c>
      <c r="K50" s="908">
        <v>1.4282544024605806E-2</v>
      </c>
      <c r="L50" s="908">
        <f t="shared" si="3"/>
        <v>1.0663431004468178</v>
      </c>
      <c r="M50" s="908">
        <f t="shared" si="5"/>
        <v>1.2796117205361812</v>
      </c>
      <c r="N50" s="901">
        <v>1</v>
      </c>
      <c r="O50" s="903"/>
      <c r="P50" s="909">
        <v>0.72264500857113789</v>
      </c>
      <c r="Q50" s="909">
        <v>0.72264500857113789</v>
      </c>
      <c r="S50" s="909">
        <v>0.72265529348781776</v>
      </c>
      <c r="T50" s="909">
        <v>0.72265529348781776</v>
      </c>
    </row>
    <row r="51" spans="1:20" x14ac:dyDescent="0.35">
      <c r="A51" s="901">
        <v>44</v>
      </c>
      <c r="B51" s="903" t="s">
        <v>2212</v>
      </c>
      <c r="C51" s="907">
        <f>cходова!R49</f>
        <v>0</v>
      </c>
      <c r="D51" s="907">
        <f>прибуд.!O49</f>
        <v>0</v>
      </c>
      <c r="E51" s="907">
        <f>гар.вода!L49+ц.о.!M49+хол.вода!R49+каналізація!P49+аварійні!I49+зварювальн!L49</f>
        <v>0.58547061309018544</v>
      </c>
      <c r="F51" s="907">
        <f>дератизац.!I49</f>
        <v>0</v>
      </c>
      <c r="G51" s="907">
        <f>димоканал!Q49</f>
        <v>0.4938393289721581</v>
      </c>
      <c r="H51" s="907">
        <f>'підготовка до зими'!L49+майстерні!L49+маляри!L49+покрівлі!N49</f>
        <v>0.6888624635970193</v>
      </c>
      <c r="I51" s="907">
        <f>електрики!P49</f>
        <v>8.7056309885303856E-2</v>
      </c>
      <c r="J51" s="908">
        <f t="shared" si="4"/>
        <v>1.8552287155446667</v>
      </c>
      <c r="K51" s="908">
        <v>2.6356873948270493E-2</v>
      </c>
      <c r="L51" s="908">
        <f t="shared" si="3"/>
        <v>1.8815855894929372</v>
      </c>
      <c r="M51" s="908">
        <f t="shared" si="5"/>
        <v>2.2579027073915245</v>
      </c>
      <c r="N51" s="901">
        <v>2</v>
      </c>
      <c r="O51" s="903"/>
      <c r="P51" s="909">
        <v>1.3533764630388443</v>
      </c>
      <c r="Q51" s="909">
        <v>1.3533764630388443</v>
      </c>
      <c r="S51" s="909">
        <v>1.3534270990024344</v>
      </c>
      <c r="T51" s="909">
        <v>1.3534270990024344</v>
      </c>
    </row>
    <row r="52" spans="1:20" x14ac:dyDescent="0.35">
      <c r="A52" s="901">
        <v>45</v>
      </c>
      <c r="B52" s="903" t="s">
        <v>1515</v>
      </c>
      <c r="C52" s="907">
        <f>cходова!R50</f>
        <v>0</v>
      </c>
      <c r="D52" s="907">
        <f>прибуд.!O50</f>
        <v>0</v>
      </c>
      <c r="E52" s="907">
        <f>гар.вода!L50+ц.о.!M50+хол.вода!R50+каналізація!P50+аварійні!I50+зварювальн!L50</f>
        <v>0.56602271005592808</v>
      </c>
      <c r="F52" s="907">
        <f>дератизац.!I50</f>
        <v>0</v>
      </c>
      <c r="G52" s="907">
        <f>димоканал!Q50</f>
        <v>0.18656370382181978</v>
      </c>
      <c r="H52" s="907">
        <f>'підготовка до зими'!L50+майстерні!L50+маляри!L50+покрівлі!N50</f>
        <v>0.49851279862025188</v>
      </c>
      <c r="I52" s="907">
        <f>електрики!P50</f>
        <v>8.2822568371124922E-2</v>
      </c>
      <c r="J52" s="908">
        <f t="shared" si="4"/>
        <v>1.3339217808691246</v>
      </c>
      <c r="K52" s="908">
        <v>1.8418580218598116E-2</v>
      </c>
      <c r="L52" s="908">
        <f t="shared" si="3"/>
        <v>1.3523403610877227</v>
      </c>
      <c r="M52" s="908">
        <f t="shared" si="5"/>
        <v>1.6228084333052673</v>
      </c>
      <c r="N52" s="901">
        <v>9</v>
      </c>
      <c r="O52" s="903"/>
      <c r="P52" s="909">
        <v>0.93224562286350432</v>
      </c>
      <c r="Q52" s="909">
        <v>0.93224562286350432</v>
      </c>
      <c r="S52" s="909">
        <v>0.93226435697296495</v>
      </c>
      <c r="T52" s="909">
        <v>0.93226435697296495</v>
      </c>
    </row>
    <row r="53" spans="1:20" x14ac:dyDescent="0.35">
      <c r="A53" s="901">
        <v>46</v>
      </c>
      <c r="B53" s="903" t="s">
        <v>1516</v>
      </c>
      <c r="C53" s="907">
        <f>cходова!R51</f>
        <v>0.72317235782524936</v>
      </c>
      <c r="D53" s="907">
        <f>прибуд.!O51</f>
        <v>0.80771695329137783</v>
      </c>
      <c r="E53" s="907">
        <f>гар.вода!L51+ц.о.!M51+хол.вода!R51+каналізація!P51+аварійні!I51+зварювальн!L51</f>
        <v>0.63042171650280354</v>
      </c>
      <c r="F53" s="907">
        <f>дератизац.!I51</f>
        <v>9.7303653846613474E-3</v>
      </c>
      <c r="G53" s="907">
        <f>димоканал!Q51</f>
        <v>3.5544148994054788E-2</v>
      </c>
      <c r="H53" s="907">
        <f>'підготовка до зими'!L51+майстерні!L51+маляри!L51+покрівлі!N51</f>
        <v>0.1912200259252205</v>
      </c>
      <c r="I53" s="907">
        <f>електрики!P51</f>
        <v>7.033903306705637E-2</v>
      </c>
      <c r="J53" s="908">
        <f t="shared" si="4"/>
        <v>2.4681446009904238</v>
      </c>
      <c r="K53" s="908">
        <v>3.3444475157675436E-2</v>
      </c>
      <c r="L53" s="908">
        <f t="shared" si="3"/>
        <v>2.501589076148099</v>
      </c>
      <c r="M53" s="908">
        <f t="shared" si="5"/>
        <v>3.0019068913777187</v>
      </c>
      <c r="N53" s="901">
        <v>9</v>
      </c>
      <c r="O53" s="903"/>
      <c r="P53" s="909">
        <v>1.8021650243213632</v>
      </c>
      <c r="Q53" s="909">
        <v>1.8021650243213632</v>
      </c>
      <c r="S53" s="909">
        <v>1.8079425713897055</v>
      </c>
      <c r="T53" s="909">
        <v>1.8079425713897055</v>
      </c>
    </row>
    <row r="54" spans="1:20" x14ac:dyDescent="0.35">
      <c r="A54" s="901">
        <v>47</v>
      </c>
      <c r="B54" s="903" t="s">
        <v>2265</v>
      </c>
      <c r="C54" s="907">
        <f>cходова!R52</f>
        <v>1.0720360475355553</v>
      </c>
      <c r="D54" s="907">
        <f>прибуд.!O52</f>
        <v>0.93186865922988493</v>
      </c>
      <c r="E54" s="907">
        <f>гар.вода!L52+ц.о.!M52+хол.вода!R52+каналізація!P52+аварійні!I52+зварювальн!L52</f>
        <v>0.63378723998171538</v>
      </c>
      <c r="F54" s="907">
        <f>дератизац.!I52</f>
        <v>1.006356443869123E-2</v>
      </c>
      <c r="G54" s="907">
        <f>димоканал!Q52</f>
        <v>4.0167401661967646E-2</v>
      </c>
      <c r="H54" s="907">
        <f>'підготовка до зими'!L52+майстерні!L52+маляри!L52+покрівлі!N52</f>
        <v>0.19185329424376882</v>
      </c>
      <c r="I54" s="907">
        <f>електрики!P52</f>
        <v>7.1071695937933166E-2</v>
      </c>
      <c r="J54" s="908">
        <f t="shared" si="4"/>
        <v>2.9508479030295165</v>
      </c>
      <c r="K54" s="908">
        <v>3.8900389259110185E-2</v>
      </c>
      <c r="L54" s="908">
        <f t="shared" si="3"/>
        <v>2.9897482922886267</v>
      </c>
      <c r="M54" s="908">
        <f t="shared" si="5"/>
        <v>3.5876979507463518</v>
      </c>
      <c r="N54" s="901">
        <v>9</v>
      </c>
      <c r="O54" s="903"/>
      <c r="P54" s="909">
        <v>2.1013535168243527</v>
      </c>
      <c r="Q54" s="909">
        <v>2.1013535168243527</v>
      </c>
      <c r="S54" s="909">
        <v>2.1080191130066224</v>
      </c>
      <c r="T54" s="909">
        <v>2.1080191130066224</v>
      </c>
    </row>
    <row r="55" spans="1:20" x14ac:dyDescent="0.35">
      <c r="A55" s="901">
        <v>48</v>
      </c>
      <c r="B55" s="903" t="s">
        <v>1517</v>
      </c>
      <c r="C55" s="907">
        <f>cходова!R53</f>
        <v>0.88494976916787649</v>
      </c>
      <c r="D55" s="907">
        <f>прибуд.!O53</f>
        <v>0.8148283070580109</v>
      </c>
      <c r="E55" s="907">
        <f>гар.вода!L53+ц.о.!M53+хол.вода!R53+каналізація!P53+аварійні!I53+зварювальн!L53</f>
        <v>0.5662241154597486</v>
      </c>
      <c r="F55" s="907">
        <f>дератизац.!I53</f>
        <v>6.6823633361892069E-3</v>
      </c>
      <c r="G55" s="907">
        <f>димоканал!Q53</f>
        <v>3.5977156158507079E-2</v>
      </c>
      <c r="H55" s="907">
        <f>'підготовка до зими'!L53+майстерні!L53+маляри!L53+покрівлі!N53</f>
        <v>0.1829848940299735</v>
      </c>
      <c r="I55" s="907">
        <f>електрики!P53</f>
        <v>5.6363436409261926E-2</v>
      </c>
      <c r="J55" s="908">
        <f t="shared" si="4"/>
        <v>2.5480100416195679</v>
      </c>
      <c r="K55" s="908">
        <v>3.4270752374028532E-2</v>
      </c>
      <c r="L55" s="908">
        <f t="shared" si="3"/>
        <v>2.5822807939935966</v>
      </c>
      <c r="M55" s="908">
        <f t="shared" si="5"/>
        <v>3.0987369527923159</v>
      </c>
      <c r="N55" s="901">
        <v>2</v>
      </c>
      <c r="O55" s="903"/>
      <c r="P55" s="909">
        <v>1.8560247853011782</v>
      </c>
      <c r="Q55" s="909">
        <v>1.8560247853011782</v>
      </c>
      <c r="S55" s="909">
        <v>1.8618531994225627</v>
      </c>
      <c r="T55" s="909">
        <v>1.8618531994225627</v>
      </c>
    </row>
    <row r="56" spans="1:20" x14ac:dyDescent="0.35">
      <c r="A56" s="901">
        <v>49</v>
      </c>
      <c r="B56" s="903" t="s">
        <v>1518</v>
      </c>
      <c r="C56" s="907">
        <f>cходова!R54</f>
        <v>0</v>
      </c>
      <c r="D56" s="907">
        <f>прибуд.!O54</f>
        <v>1.329695831944584</v>
      </c>
      <c r="E56" s="907">
        <f>гар.вода!L54+ц.о.!M54+хол.вода!R54+каналізація!P54+аварійні!I54+зварювальн!L54</f>
        <v>0.74711880559333088</v>
      </c>
      <c r="F56" s="907">
        <f>дератизац.!I54</f>
        <v>0</v>
      </c>
      <c r="G56" s="907">
        <f>димоканал!Q54</f>
        <v>1.5845085175510445E-2</v>
      </c>
      <c r="H56" s="907">
        <f>'підготовка до зими'!L54+майстерні!L54+маляри!L54+покрівлі!N54</f>
        <v>0.3250131342980746</v>
      </c>
      <c r="I56" s="907">
        <f>електрики!P54</f>
        <v>9.5743587470485253E-2</v>
      </c>
      <c r="J56" s="908">
        <f t="shared" si="4"/>
        <v>2.5134164444819849</v>
      </c>
      <c r="K56" s="908">
        <v>3.4766564704770159E-2</v>
      </c>
      <c r="L56" s="908">
        <f t="shared" si="3"/>
        <v>2.5481830091867552</v>
      </c>
      <c r="M56" s="908">
        <f t="shared" si="5"/>
        <v>3.0578196110241063</v>
      </c>
      <c r="N56" s="901">
        <v>4</v>
      </c>
      <c r="O56" s="903"/>
      <c r="P56" s="909">
        <v>1.8537926058803647</v>
      </c>
      <c r="Q56" s="909">
        <v>1.8537926058803647</v>
      </c>
      <c r="S56" s="909">
        <v>1.8633054251812984</v>
      </c>
      <c r="T56" s="909">
        <v>1.8633054251812984</v>
      </c>
    </row>
    <row r="57" spans="1:20" x14ac:dyDescent="0.35">
      <c r="A57" s="901">
        <v>50</v>
      </c>
      <c r="B57" s="903" t="s">
        <v>2266</v>
      </c>
      <c r="C57" s="907">
        <f>cходова!R55</f>
        <v>0.87167728839943626</v>
      </c>
      <c r="D57" s="907">
        <f>прибуд.!O55</f>
        <v>0.91297552997377307</v>
      </c>
      <c r="E57" s="907">
        <f>гар.вода!L55+ц.о.!M55+хол.вода!R55+каналізація!P55+аварійні!I55+зварювальн!L55</f>
        <v>0.58869746590376049</v>
      </c>
      <c r="F57" s="907">
        <f>дератизац.!I55</f>
        <v>0</v>
      </c>
      <c r="G57" s="907">
        <f>димоканал!Q55</f>
        <v>3.3233419674616675E-2</v>
      </c>
      <c r="H57" s="907">
        <f>'підготовка до зими'!L55+майстерні!L55+маляри!L55+покрівлі!N55</f>
        <v>0.25477913919204009</v>
      </c>
      <c r="I57" s="907">
        <f>електрики!P55</f>
        <v>6.1255807405245659E-2</v>
      </c>
      <c r="J57" s="908">
        <f t="shared" si="4"/>
        <v>2.7226186505488723</v>
      </c>
      <c r="K57" s="908">
        <v>3.6810382223239402E-2</v>
      </c>
      <c r="L57" s="908">
        <f t="shared" si="3"/>
        <v>2.7594290327721116</v>
      </c>
      <c r="M57" s="908">
        <f t="shared" si="5"/>
        <v>3.3113148393265339</v>
      </c>
      <c r="N57" s="901">
        <v>2</v>
      </c>
      <c r="O57" s="903"/>
      <c r="P57" s="909">
        <v>1.9899480479562837</v>
      </c>
      <c r="Q57" s="909">
        <v>1.9899480479562837</v>
      </c>
      <c r="S57" s="909">
        <v>1.9964814719084385</v>
      </c>
      <c r="T57" s="909">
        <v>1.9964814719084385</v>
      </c>
    </row>
    <row r="58" spans="1:20" x14ac:dyDescent="0.35">
      <c r="A58" s="901">
        <v>51</v>
      </c>
      <c r="B58" s="903" t="s">
        <v>1519</v>
      </c>
      <c r="C58" s="907">
        <f>cходова!R56</f>
        <v>0</v>
      </c>
      <c r="D58" s="907">
        <f>прибуд.!O56</f>
        <v>1.1508164548769371</v>
      </c>
      <c r="E58" s="907">
        <f>гар.вода!L56+ц.о.!M56+хол.вода!R56+каналізація!P56+аварійні!I56+зварювальн!L56</f>
        <v>0.73836105618909187</v>
      </c>
      <c r="F58" s="907">
        <f>дератизац.!I56</f>
        <v>0</v>
      </c>
      <c r="G58" s="907">
        <f>димоканал!Q56</f>
        <v>1.5986315550821386E-2</v>
      </c>
      <c r="H58" s="907">
        <f>'підготовка до зими'!L56+майстерні!L56+маляри!L56+покрівлі!N56</f>
        <v>0.32438744385238882</v>
      </c>
      <c r="I58" s="907">
        <f>електрики!P56</f>
        <v>9.3837055585881055E-2</v>
      </c>
      <c r="J58" s="908">
        <f t="shared" si="4"/>
        <v>2.3233883260551202</v>
      </c>
      <c r="K58" s="908">
        <v>3.2324004547781483E-2</v>
      </c>
      <c r="L58" s="908">
        <f t="shared" si="3"/>
        <v>2.3557123306029015</v>
      </c>
      <c r="M58" s="908">
        <f t="shared" si="5"/>
        <v>2.8268547967234818</v>
      </c>
      <c r="N58" s="901">
        <v>2</v>
      </c>
      <c r="O58" s="903"/>
      <c r="P58" s="909">
        <v>1.7188994510744637</v>
      </c>
      <c r="Q58" s="909">
        <v>1.7188994510744637</v>
      </c>
      <c r="S58" s="909">
        <v>1.7271327719553107</v>
      </c>
      <c r="T58" s="909">
        <v>1.7271327719553107</v>
      </c>
    </row>
    <row r="59" spans="1:20" x14ac:dyDescent="0.35">
      <c r="A59" s="901">
        <v>52</v>
      </c>
      <c r="B59" s="903" t="s">
        <v>1520</v>
      </c>
      <c r="C59" s="907">
        <f>cходова!R57</f>
        <v>0</v>
      </c>
      <c r="D59" s="907">
        <f>прибуд.!O57</f>
        <v>0</v>
      </c>
      <c r="E59" s="907">
        <f>гар.вода!L57+ц.о.!M57+хол.вода!R57+каналізація!P57+аварійні!I57+зварювальн!L57</f>
        <v>0.49665469611379509</v>
      </c>
      <c r="F59" s="907">
        <f>дератизац.!I57</f>
        <v>0</v>
      </c>
      <c r="G59" s="907">
        <f>димоканал!Q57</f>
        <v>3.5660391647821858E-2</v>
      </c>
      <c r="H59" s="907">
        <f>'підготовка до зими'!L57+майстерні!L57+маляри!L57+покрівлі!N57</f>
        <v>0.49372180894541939</v>
      </c>
      <c r="I59" s="907">
        <f>електрики!P57</f>
        <v>6.7721390631518566E-2</v>
      </c>
      <c r="J59" s="908">
        <f>I59+H59+G59+F59+E59+D59+C59</f>
        <v>1.093758287338555</v>
      </c>
      <c r="K59" s="908">
        <v>1.4939914598462306E-2</v>
      </c>
      <c r="L59" s="908">
        <f t="shared" si="3"/>
        <v>1.1086982019370173</v>
      </c>
      <c r="M59" s="908">
        <f>L59*1.2</f>
        <v>1.3304378423244207</v>
      </c>
      <c r="N59" s="901">
        <v>9</v>
      </c>
      <c r="O59" s="903"/>
      <c r="P59" s="909">
        <v>0.8379310318005192</v>
      </c>
      <c r="Q59" s="909">
        <v>0.8379310318005192</v>
      </c>
      <c r="S59" s="909">
        <v>0.83793461269898384</v>
      </c>
      <c r="T59" s="909">
        <v>0.83793461269898384</v>
      </c>
    </row>
    <row r="60" spans="1:20" x14ac:dyDescent="0.35">
      <c r="A60" s="901">
        <v>53</v>
      </c>
      <c r="B60" s="903" t="s">
        <v>1521</v>
      </c>
      <c r="C60" s="907">
        <f>cходова!R58</f>
        <v>1.0173524187212957</v>
      </c>
      <c r="D60" s="907">
        <f>прибуд.!O58</f>
        <v>0.6709643924028974</v>
      </c>
      <c r="E60" s="907">
        <f>гар.вода!L58+ц.о.!M58+хол.вода!R58+каналізація!P58+аварійні!I58+зварювальн!L58</f>
        <v>0.70352982565185418</v>
      </c>
      <c r="F60" s="907">
        <f>дератизац.!I58</f>
        <v>4.545000855529573E-3</v>
      </c>
      <c r="G60" s="907">
        <f>димоканал!Q58</f>
        <v>2.2285185712189674E-2</v>
      </c>
      <c r="H60" s="907">
        <f>'підготовка до зими'!L58+майстерні!L58+маляри!L58+покрівлі!N58</f>
        <v>0.34149061333131264</v>
      </c>
      <c r="I60" s="907">
        <f>електрики!P58</f>
        <v>8.780855028612651E-2</v>
      </c>
      <c r="J60" s="908">
        <f t="shared" si="4"/>
        <v>2.8479759869612056</v>
      </c>
      <c r="K60" s="908">
        <v>3.2396402621005994E-2</v>
      </c>
      <c r="L60" s="908">
        <f t="shared" si="3"/>
        <v>2.8803723895822118</v>
      </c>
      <c r="M60" s="908">
        <f t="shared" si="5"/>
        <v>3.4564468674986539</v>
      </c>
      <c r="N60" s="901">
        <v>9</v>
      </c>
      <c r="O60" s="903"/>
      <c r="P60" s="909">
        <v>2.0960346936785621</v>
      </c>
      <c r="Q60" s="909">
        <v>2.0960346936785621</v>
      </c>
      <c r="S60" s="909">
        <v>2.1008340585334073</v>
      </c>
      <c r="T60" s="909">
        <v>2.1008340585334073</v>
      </c>
    </row>
    <row r="61" spans="1:20" x14ac:dyDescent="0.35">
      <c r="A61" s="901">
        <v>54</v>
      </c>
      <c r="B61" s="903" t="s">
        <v>1522</v>
      </c>
      <c r="C61" s="907">
        <f>cходова!R59</f>
        <v>1.0197743938909141</v>
      </c>
      <c r="D61" s="907">
        <f>прибуд.!O59</f>
        <v>0.69408613205818159</v>
      </c>
      <c r="E61" s="907">
        <f>гар.вода!L59+ц.о.!M59+хол.вода!R59+каналізація!P59+аварійні!I59+зварювальн!L59</f>
        <v>0.81676677335080106</v>
      </c>
      <c r="F61" s="907">
        <f>дератизац.!I59</f>
        <v>1.4638221705983582E-2</v>
      </c>
      <c r="G61" s="907">
        <f>димоканал!Q59</f>
        <v>3.9820416809240977E-2</v>
      </c>
      <c r="H61" s="907">
        <f>'підготовка до зими'!L59+майстерні!L59+маляри!L59+покрівлі!N59</f>
        <v>0.19733864253089969</v>
      </c>
      <c r="I61" s="907">
        <f>електрики!P59</f>
        <v>0.11090571019156117</v>
      </c>
      <c r="J61" s="908">
        <f t="shared" si="4"/>
        <v>2.8933302905375822</v>
      </c>
      <c r="K61" s="908">
        <v>0.03</v>
      </c>
      <c r="L61" s="908">
        <f t="shared" si="3"/>
        <v>2.923330290537582</v>
      </c>
      <c r="M61" s="908">
        <f t="shared" si="5"/>
        <v>3.5079963486450985</v>
      </c>
      <c r="N61" s="901">
        <v>9</v>
      </c>
      <c r="O61" s="903"/>
      <c r="P61" s="909">
        <v>2.0937301184870805</v>
      </c>
      <c r="Q61" s="909">
        <v>2.0937301184870805</v>
      </c>
      <c r="S61" s="909">
        <v>2.0986948716485792</v>
      </c>
      <c r="T61" s="909">
        <v>2.0986948716485792</v>
      </c>
    </row>
    <row r="62" spans="1:20" x14ac:dyDescent="0.35">
      <c r="A62" s="901">
        <v>55</v>
      </c>
      <c r="B62" s="903" t="s">
        <v>1523</v>
      </c>
      <c r="C62" s="907">
        <f>cходова!R60</f>
        <v>0.68617378884995728</v>
      </c>
      <c r="D62" s="907">
        <f>прибуд.!O60</f>
        <v>0.8312986911474729</v>
      </c>
      <c r="E62" s="907">
        <f>гар.вода!L60+ц.о.!M60+хол.вода!R60+каналізація!P60+аварійні!I60+зварювальн!L60</f>
        <v>0.56711712104235701</v>
      </c>
      <c r="F62" s="907">
        <f>дератизац.!I60</f>
        <v>1.0378109108520427E-2</v>
      </c>
      <c r="G62" s="907">
        <f>димоканал!Q60</f>
        <v>4.0613901386883984E-2</v>
      </c>
      <c r="H62" s="907">
        <f>'підготовка до зими'!L60+майстерні!L60+маляри!L60+покрівлі!N60</f>
        <v>0.18701882051482543</v>
      </c>
      <c r="I62" s="907">
        <f>електрики!P60</f>
        <v>5.655784064918553E-2</v>
      </c>
      <c r="J62" s="908">
        <f t="shared" si="4"/>
        <v>2.3791582726992027</v>
      </c>
      <c r="K62" s="908">
        <v>0.02</v>
      </c>
      <c r="L62" s="908">
        <f t="shared" si="3"/>
        <v>2.3991582726992027</v>
      </c>
      <c r="M62" s="908">
        <f t="shared" si="5"/>
        <v>2.8789899272390431</v>
      </c>
      <c r="N62" s="901">
        <v>9</v>
      </c>
      <c r="O62" s="903"/>
      <c r="P62" s="909">
        <v>1.7235584979430201</v>
      </c>
      <c r="Q62" s="909">
        <v>1.7235584979430201</v>
      </c>
      <c r="S62" s="909">
        <v>1.729504723655362</v>
      </c>
      <c r="T62" s="909">
        <v>1.729504723655362</v>
      </c>
    </row>
    <row r="63" spans="1:20" x14ac:dyDescent="0.35">
      <c r="A63" s="901">
        <v>56</v>
      </c>
      <c r="B63" s="903" t="s">
        <v>1524</v>
      </c>
      <c r="C63" s="907">
        <f>cходова!R61</f>
        <v>0.68812313117641033</v>
      </c>
      <c r="D63" s="907">
        <f>прибуд.!O61</f>
        <v>1.2262087990371051</v>
      </c>
      <c r="E63" s="907">
        <f>гар.вода!L61+ц.о.!M61+хол.вода!R61+каналізація!P61+аварійні!I61+зварювальн!L61</f>
        <v>0.56785518712769056</v>
      </c>
      <c r="F63" s="907">
        <f>дератизац.!I61</f>
        <v>1.1824181076684679E-2</v>
      </c>
      <c r="G63" s="907">
        <f>димоканал!Q61</f>
        <v>2.7152853932697309E-2</v>
      </c>
      <c r="H63" s="907">
        <f>'підготовка до зими'!L61+майстерні!L61+маляри!L61+покрівлі!N61</f>
        <v>0.18714021414946042</v>
      </c>
      <c r="I63" s="907">
        <f>електрики!P61</f>
        <v>5.6718515094146521E-2</v>
      </c>
      <c r="J63" s="908">
        <f t="shared" si="4"/>
        <v>2.7650228815941951</v>
      </c>
      <c r="K63" s="908">
        <v>0.02</v>
      </c>
      <c r="L63" s="908">
        <f>J63+K63</f>
        <v>2.7850228815941951</v>
      </c>
      <c r="M63" s="908">
        <f t="shared" si="5"/>
        <v>3.342027457913034</v>
      </c>
      <c r="N63" s="901">
        <v>9</v>
      </c>
      <c r="O63" s="903"/>
      <c r="P63" s="909">
        <v>1.9895441933589446</v>
      </c>
      <c r="Q63" s="909">
        <v>1.9895441933589446</v>
      </c>
      <c r="S63" s="909">
        <v>1.9983151855031398</v>
      </c>
      <c r="T63" s="909">
        <v>1.9983151855031398</v>
      </c>
    </row>
    <row r="64" spans="1:20" x14ac:dyDescent="0.35">
      <c r="A64" s="901">
        <v>57</v>
      </c>
      <c r="B64" s="903" t="s">
        <v>1525</v>
      </c>
      <c r="C64" s="907">
        <f>cходова!R62</f>
        <v>0.97487262965347732</v>
      </c>
      <c r="D64" s="907">
        <f>прибуд.!O62</f>
        <v>1.1686750163179473</v>
      </c>
      <c r="E64" s="907">
        <f>гар.вода!L62+ц.о.!M62+хол.вода!R62+каналізація!P62+аварійні!I62+зварювальн!L62</f>
        <v>0.64694360334628298</v>
      </c>
      <c r="F64" s="907">
        <f>дератизац.!I62</f>
        <v>2.0491648828725617E-2</v>
      </c>
      <c r="G64" s="907">
        <f>димоканал!Q62</f>
        <v>1.9909845085991248E-2</v>
      </c>
      <c r="H64" s="907">
        <f>'підготовка до зими'!L62+майстерні!L62+маляри!L62+покрівлі!N62</f>
        <v>0.21881850730467478</v>
      </c>
      <c r="I64" s="907">
        <f>електрики!P62</f>
        <v>7.3935790933371798E-2</v>
      </c>
      <c r="J64" s="908">
        <f t="shared" si="4"/>
        <v>3.1236470414704711</v>
      </c>
      <c r="K64" s="908">
        <v>0.04</v>
      </c>
      <c r="L64" s="908">
        <f t="shared" si="3"/>
        <v>3.1636470414704712</v>
      </c>
      <c r="M64" s="908">
        <f t="shared" si="5"/>
        <v>3.7963764497645651</v>
      </c>
      <c r="N64" s="901">
        <v>5</v>
      </c>
      <c r="O64" s="903"/>
      <c r="P64" s="909">
        <v>2.2667826374599946</v>
      </c>
      <c r="Q64" s="909">
        <v>2.2667826374599946</v>
      </c>
      <c r="S64" s="909">
        <v>2.2751420941816325</v>
      </c>
      <c r="T64" s="909">
        <v>2.2751420941816325</v>
      </c>
    </row>
    <row r="65" spans="1:43" x14ac:dyDescent="0.35">
      <c r="A65" s="901">
        <v>58</v>
      </c>
      <c r="B65" s="903" t="s">
        <v>1526</v>
      </c>
      <c r="C65" s="907">
        <f>cходова!R63</f>
        <v>1.1000870027275405</v>
      </c>
      <c r="D65" s="907">
        <f>прибуд.!O63</f>
        <v>1.1974853497605651</v>
      </c>
      <c r="E65" s="907">
        <f>гар.вода!L63+ц.о.!M63+хол.вода!R63+каналізація!P63+аварійні!I63+зварювальн!L63</f>
        <v>0.54008896396891071</v>
      </c>
      <c r="F65" s="907">
        <f>дератизац.!I63</f>
        <v>2.2699800083685898E-2</v>
      </c>
      <c r="G65" s="907">
        <f>димоканал!Q63</f>
        <v>2.4562356284615509E-2</v>
      </c>
      <c r="H65" s="907">
        <f>'підготовка до зими'!L63+майстерні!L63+маляри!L63+покрівлі!N63</f>
        <v>0.22655479132077688</v>
      </c>
      <c r="I65" s="907">
        <f>електрики!P63</f>
        <v>5.067390393621294E-2</v>
      </c>
      <c r="J65" s="908">
        <f>I65+H65+G65+F65+E65+D65+C65</f>
        <v>3.162152168082307</v>
      </c>
      <c r="K65" s="908">
        <v>0.04</v>
      </c>
      <c r="L65" s="908">
        <f t="shared" si="3"/>
        <v>3.2021521680823071</v>
      </c>
      <c r="M65" s="908">
        <f t="shared" si="5"/>
        <v>3.8425826016987683</v>
      </c>
      <c r="N65" s="901">
        <v>5</v>
      </c>
      <c r="O65" s="903"/>
      <c r="P65" s="909">
        <v>2.2956137999777648</v>
      </c>
      <c r="Q65" s="909">
        <v>2.2956137999777648</v>
      </c>
      <c r="S65" s="909">
        <v>2.3041793351490885</v>
      </c>
      <c r="T65" s="909">
        <v>2.3041793351490885</v>
      </c>
    </row>
    <row r="66" spans="1:43" x14ac:dyDescent="0.35">
      <c r="A66" s="901">
        <v>59</v>
      </c>
      <c r="B66" s="903" t="s">
        <v>1527</v>
      </c>
      <c r="C66" s="907">
        <f>cходова!R64</f>
        <v>0.32751159135539004</v>
      </c>
      <c r="D66" s="907">
        <f>прибуд.!O64</f>
        <v>0.97024555693711412</v>
      </c>
      <c r="E66" s="907">
        <f>гар.вода!L64+ц.о.!M64+хол.вода!R64+каналізація!P64+аварійні!I64+зварювальн!L64</f>
        <v>0.73279049052032419</v>
      </c>
      <c r="F66" s="907">
        <f>дератизац.!I64</f>
        <v>2.3123714106807407E-2</v>
      </c>
      <c r="G66" s="907">
        <f>димоканал!Q64</f>
        <v>1.8086892819428452E-2</v>
      </c>
      <c r="H66" s="907">
        <f>'підготовка до зими'!L64+майстерні!L64+маляри!L64+покрівлі!N64</f>
        <v>0.22813163151295468</v>
      </c>
      <c r="I66" s="907">
        <f>електрики!P64</f>
        <v>9.2624362624188578E-2</v>
      </c>
      <c r="J66" s="908">
        <f>I66+H66+G66+F66+E66+D66+C66</f>
        <v>2.3925142398762071</v>
      </c>
      <c r="K66" s="908">
        <v>0.01</v>
      </c>
      <c r="L66" s="908">
        <f>J66+K66</f>
        <v>2.4025142398762069</v>
      </c>
      <c r="M66" s="908">
        <f>L66*1.2</f>
        <v>2.8830170878514481</v>
      </c>
      <c r="N66" s="901">
        <v>5</v>
      </c>
      <c r="O66" s="903"/>
      <c r="P66" s="909">
        <v>1.7252506952640565</v>
      </c>
      <c r="Q66" s="909">
        <v>1.7252506952640565</v>
      </c>
      <c r="S66" s="909">
        <v>1.732190798910775</v>
      </c>
      <c r="T66" s="909">
        <v>1.732190798910775</v>
      </c>
    </row>
    <row r="67" spans="1:43" s="911" customFormat="1" hidden="1" x14ac:dyDescent="0.35">
      <c r="A67" s="910"/>
      <c r="B67" s="911" t="s">
        <v>2199</v>
      </c>
      <c r="C67" s="912">
        <f>SUM(C8:C66)/59</f>
        <v>0.85449929054947338</v>
      </c>
      <c r="D67" s="912">
        <f t="shared" ref="D67:O67" si="6">SUM(D8:D66)/59</f>
        <v>0.7082416828261866</v>
      </c>
      <c r="E67" s="912">
        <f t="shared" si="6"/>
        <v>0.56843079670067742</v>
      </c>
      <c r="F67" s="912">
        <f t="shared" si="6"/>
        <v>7.5749046289106774E-3</v>
      </c>
      <c r="G67" s="912">
        <f t="shared" si="6"/>
        <v>5.2321744969504376E-2</v>
      </c>
      <c r="H67" s="912">
        <f t="shared" si="6"/>
        <v>0.2434710760024329</v>
      </c>
      <c r="I67" s="912">
        <f t="shared" si="6"/>
        <v>6.001458559052919E-2</v>
      </c>
      <c r="J67" s="913">
        <f t="shared" si="6"/>
        <v>2.4945540812677156</v>
      </c>
      <c r="K67" s="913">
        <f t="shared" si="6"/>
        <v>3.2218090778892101E-2</v>
      </c>
      <c r="L67" s="913">
        <f t="shared" si="6"/>
        <v>2.5267721720466065</v>
      </c>
      <c r="M67" s="913">
        <f>SUM(M8:M66)/59</f>
        <v>3.0321266064559289</v>
      </c>
      <c r="N67" s="913">
        <f t="shared" si="6"/>
        <v>7.0169491525423728</v>
      </c>
      <c r="O67" s="913">
        <f t="shared" si="6"/>
        <v>0.5239136835913093</v>
      </c>
      <c r="P67" s="914">
        <v>1.7792879927476539</v>
      </c>
      <c r="Q67" s="914">
        <v>1.7792879927476539</v>
      </c>
      <c r="R67" s="915"/>
      <c r="S67" s="914">
        <v>1.7840787917683358</v>
      </c>
      <c r="T67" s="914">
        <v>1.7840787917683358</v>
      </c>
      <c r="U67" s="915"/>
      <c r="V67" s="915"/>
      <c r="W67" s="915"/>
      <c r="X67" s="915"/>
      <c r="Y67" s="915"/>
      <c r="Z67" s="915"/>
      <c r="AA67" s="915"/>
      <c r="AB67" s="915"/>
      <c r="AC67" s="915"/>
      <c r="AD67" s="915"/>
      <c r="AE67" s="915"/>
      <c r="AF67" s="915"/>
      <c r="AG67" s="915"/>
      <c r="AH67" s="915"/>
      <c r="AI67" s="915"/>
      <c r="AJ67" s="915"/>
      <c r="AK67" s="915"/>
      <c r="AL67" s="915"/>
      <c r="AM67" s="915"/>
      <c r="AN67" s="915"/>
      <c r="AO67" s="915"/>
      <c r="AP67" s="915"/>
      <c r="AQ67" s="916"/>
    </row>
    <row r="68" spans="1:43" ht="14.25" customHeight="1" x14ac:dyDescent="0.35">
      <c r="A68" s="901"/>
      <c r="B68" s="941" t="s">
        <v>1343</v>
      </c>
      <c r="C68" s="942"/>
      <c r="D68" s="942"/>
      <c r="E68" s="942"/>
      <c r="F68" s="942"/>
      <c r="G68" s="942"/>
      <c r="H68" s="942"/>
      <c r="I68" s="942"/>
      <c r="J68" s="942"/>
      <c r="K68" s="942"/>
      <c r="L68" s="942"/>
      <c r="M68" s="942"/>
      <c r="N68" s="942"/>
      <c r="O68" s="942"/>
      <c r="P68" s="909"/>
      <c r="Q68" s="909"/>
      <c r="S68" s="909"/>
      <c r="T68" s="909"/>
    </row>
    <row r="69" spans="1:43" x14ac:dyDescent="0.35">
      <c r="A69" s="901">
        <v>1</v>
      </c>
      <c r="B69" s="903" t="s">
        <v>1528</v>
      </c>
      <c r="C69" s="907">
        <f>cходова!R67</f>
        <v>0.70512938563778804</v>
      </c>
      <c r="D69" s="907">
        <f>прибуд.!O67</f>
        <v>0.8207000773222447</v>
      </c>
      <c r="E69" s="907">
        <f>гар.вода!L67+ц.о.!M67+хол.вода!R67+каналізація!P67+аварійні!I67+зварювальн!L67</f>
        <v>0.59097046191811176</v>
      </c>
      <c r="F69" s="907">
        <f>дератизац.!I67</f>
        <v>3.9652433205476269E-3</v>
      </c>
      <c r="G69" s="907">
        <f>димоканал!Q67</f>
        <v>0.10267938967423423</v>
      </c>
      <c r="H69" s="907">
        <f>'підготовка до зими'!L67+майстерні!L67+маляри!L67+покрівлі!N67</f>
        <v>0.26428871484919458</v>
      </c>
      <c r="I69" s="907">
        <f>електрики!P67</f>
        <v>0.1915173476123643</v>
      </c>
      <c r="J69" s="908">
        <f t="shared" ref="J69:J83" si="7">I69+H69+G69+F69+E69+D69+C69</f>
        <v>2.6792506203344848</v>
      </c>
      <c r="K69" s="908">
        <v>3.5016848266678467E-2</v>
      </c>
      <c r="L69" s="908">
        <f t="shared" ref="L69:L83" si="8">J69+K69</f>
        <v>2.7142674686011632</v>
      </c>
      <c r="M69" s="908">
        <f t="shared" ref="M69:M81" si="9">L69*1.2</f>
        <v>3.2571209623213959</v>
      </c>
      <c r="N69" s="901">
        <v>9</v>
      </c>
      <c r="O69" s="903"/>
      <c r="P69" s="909">
        <v>1.9213534254296414</v>
      </c>
      <c r="Q69" s="909">
        <v>1.9213534254296414</v>
      </c>
      <c r="S69" s="909">
        <v>1.9240535303602726</v>
      </c>
      <c r="T69" s="909">
        <v>1.9240535303602726</v>
      </c>
    </row>
    <row r="70" spans="1:43" x14ac:dyDescent="0.35">
      <c r="A70" s="901">
        <v>2</v>
      </c>
      <c r="B70" s="903" t="s">
        <v>1529</v>
      </c>
      <c r="C70" s="907">
        <f>cходова!R68</f>
        <v>1.1303957599801269</v>
      </c>
      <c r="D70" s="907">
        <f>прибуд.!O68</f>
        <v>0.70110008050213368</v>
      </c>
      <c r="E70" s="907">
        <f>гар.вода!L68+ц.о.!M68+хол.вода!R68+каналізація!P68+аварійні!I68+зварювальн!L68</f>
        <v>0.53647625033818913</v>
      </c>
      <c r="F70" s="907">
        <f>дератизац.!I68</f>
        <v>4.2398714182785568E-3</v>
      </c>
      <c r="G70" s="907">
        <f>димоканал!Q68</f>
        <v>7.8282241477071537E-2</v>
      </c>
      <c r="H70" s="907">
        <f>'підготовка до зими'!L68+майстерні!L68+маляри!L68+покрівлі!N68</f>
        <v>0.2341368440815676</v>
      </c>
      <c r="I70" s="907">
        <f>електрики!P68</f>
        <v>0.14513225676327124</v>
      </c>
      <c r="J70" s="908">
        <f t="shared" si="7"/>
        <v>2.8297633045606387</v>
      </c>
      <c r="K70" s="908">
        <v>3.6418258589945504E-2</v>
      </c>
      <c r="L70" s="908">
        <f t="shared" si="8"/>
        <v>2.866181563150584</v>
      </c>
      <c r="M70" s="908">
        <f t="shared" si="9"/>
        <v>3.4394178757807006</v>
      </c>
      <c r="N70" s="901">
        <v>9</v>
      </c>
      <c r="O70" s="903"/>
      <c r="P70" s="909">
        <v>2.0113863854314884</v>
      </c>
      <c r="Q70" s="909">
        <v>2.0113863854314884</v>
      </c>
      <c r="S70" s="909">
        <v>2.0132759125581572</v>
      </c>
      <c r="T70" s="909">
        <v>2.0132759125581572</v>
      </c>
    </row>
    <row r="71" spans="1:43" x14ac:dyDescent="0.35">
      <c r="A71" s="901">
        <v>3</v>
      </c>
      <c r="B71" s="903" t="s">
        <v>2213</v>
      </c>
      <c r="C71" s="907">
        <f>cходова!R69</f>
        <v>1.0411617160860802</v>
      </c>
      <c r="D71" s="907">
        <f>прибуд.!O69</f>
        <v>0.74410009401417199</v>
      </c>
      <c r="E71" s="907">
        <f>гар.вода!L69+ц.о.!M69+хол.вода!R69+каналізація!P69+аварійні!I69+зварювальн!L69</f>
        <v>0.53647987140438091</v>
      </c>
      <c r="F71" s="907">
        <f>дератизац.!I69</f>
        <v>4.3005656389855798E-3</v>
      </c>
      <c r="G71" s="907">
        <f>димоканал!Q69</f>
        <v>7.7552278714417056E-2</v>
      </c>
      <c r="H71" s="907">
        <f>'підготовка до зими'!L69+майстерні!L69+маляри!L69+покрівлі!N69</f>
        <v>0.24879594014972006</v>
      </c>
      <c r="I71" s="907">
        <f>електрики!P69</f>
        <v>0.14513533898942699</v>
      </c>
      <c r="J71" s="908">
        <f t="shared" si="7"/>
        <v>2.797525804997183</v>
      </c>
      <c r="K71" s="908">
        <v>3.6186762437631484E-2</v>
      </c>
      <c r="L71" s="908">
        <f t="shared" si="8"/>
        <v>2.8337125674348145</v>
      </c>
      <c r="M71" s="908">
        <f t="shared" si="9"/>
        <v>3.4004550809217773</v>
      </c>
      <c r="N71" s="901">
        <v>9</v>
      </c>
      <c r="O71" s="903"/>
      <c r="P71" s="909">
        <v>1.9984180125868267</v>
      </c>
      <c r="Q71" s="909">
        <v>1.9984180125868267</v>
      </c>
      <c r="S71" s="909">
        <v>2.0005718067837051</v>
      </c>
      <c r="T71" s="909">
        <v>2.0005718067837051</v>
      </c>
    </row>
    <row r="72" spans="1:43" x14ac:dyDescent="0.35">
      <c r="A72" s="901">
        <v>4</v>
      </c>
      <c r="B72" s="903" t="s">
        <v>1530</v>
      </c>
      <c r="C72" s="907">
        <f>cходова!R70</f>
        <v>1.1553420862556028</v>
      </c>
      <c r="D72" s="907">
        <f>прибуд.!O70</f>
        <v>0.46544019147644938</v>
      </c>
      <c r="E72" s="907">
        <f>гар.вода!L70+ц.о.!M70+хол.вода!R70+каналізація!P70+аварійні!I70+зварювальн!L70</f>
        <v>0.53223605530885876</v>
      </c>
      <c r="F72" s="907">
        <f>дератизац.!I70</f>
        <v>3.9182526394723419E-3</v>
      </c>
      <c r="G72" s="907">
        <f>димоканал!Q70</f>
        <v>7.6335478069155444E-2</v>
      </c>
      <c r="H72" s="907">
        <f>'підготовка до зими'!L70+майстерні!L70+маляри!L70+покрівлі!N70</f>
        <v>0.25453187377281439</v>
      </c>
      <c r="I72" s="907">
        <f>електрики!P70</f>
        <v>0.14152303248144257</v>
      </c>
      <c r="J72" s="908">
        <f t="shared" si="7"/>
        <v>2.6293269700037958</v>
      </c>
      <c r="K72" s="908">
        <v>3.3915077917204627E-2</v>
      </c>
      <c r="L72" s="908">
        <f t="shared" si="8"/>
        <v>2.6632420479210004</v>
      </c>
      <c r="M72" s="908">
        <f t="shared" si="9"/>
        <v>3.1958904575052003</v>
      </c>
      <c r="N72" s="901">
        <v>9</v>
      </c>
      <c r="O72" s="903"/>
      <c r="P72" s="909">
        <v>1.8717121524991083</v>
      </c>
      <c r="Q72" s="909">
        <v>1.8717121524991083</v>
      </c>
      <c r="S72" s="909">
        <v>1.8719671904112565</v>
      </c>
      <c r="T72" s="909">
        <v>1.8719671904112565</v>
      </c>
    </row>
    <row r="73" spans="1:43" x14ac:dyDescent="0.35">
      <c r="A73" s="901">
        <v>5</v>
      </c>
      <c r="B73" s="903" t="s">
        <v>1531</v>
      </c>
      <c r="C73" s="907">
        <f>cходова!R71</f>
        <v>0.68981456812645492</v>
      </c>
      <c r="D73" s="907">
        <f>прибуд.!O71</f>
        <v>0.38785429378303343</v>
      </c>
      <c r="E73" s="907">
        <f>гар.вода!L71+ц.о.!M71+хол.вода!R71+каналізація!P71+аварійні!I71+зварювальн!L71</f>
        <v>0.64110402737112082</v>
      </c>
      <c r="F73" s="907">
        <f>дератизац.!I71</f>
        <v>4.1945251999012459E-3</v>
      </c>
      <c r="G73" s="907">
        <f>димоканал!Q71</f>
        <v>0.12631907147436544</v>
      </c>
      <c r="H73" s="907">
        <f>'підготовка до зими'!L71+майстерні!L71+маляри!L71+покрівлі!N71</f>
        <v>0.22627508731649357</v>
      </c>
      <c r="I73" s="907">
        <f>електрики!P71</f>
        <v>0.23419068704982404</v>
      </c>
      <c r="J73" s="908">
        <f t="shared" si="7"/>
        <v>2.3097522603211935</v>
      </c>
      <c r="K73" s="908">
        <v>3.0334514778877726E-2</v>
      </c>
      <c r="L73" s="908">
        <f t="shared" si="8"/>
        <v>2.3400867751000711</v>
      </c>
      <c r="M73" s="908">
        <f t="shared" si="9"/>
        <v>2.8081041301200851</v>
      </c>
      <c r="N73" s="901">
        <v>9</v>
      </c>
      <c r="O73" s="903"/>
      <c r="P73" s="909">
        <v>1.6677888343927332</v>
      </c>
      <c r="Q73" s="909">
        <v>1.6677888343927332</v>
      </c>
      <c r="S73" s="909">
        <v>1.6675057522476116</v>
      </c>
      <c r="T73" s="909">
        <v>1.6675057522476116</v>
      </c>
    </row>
    <row r="74" spans="1:43" x14ac:dyDescent="0.35">
      <c r="A74" s="901">
        <v>6</v>
      </c>
      <c r="B74" s="903" t="s">
        <v>1532</v>
      </c>
      <c r="C74" s="907">
        <f>cходова!R72</f>
        <v>0.9796533813828503</v>
      </c>
      <c r="D74" s="907">
        <f>прибуд.!O72</f>
        <v>0.27853210661988825</v>
      </c>
      <c r="E74" s="907">
        <f>гар.вода!L72+ц.о.!M72+хол.вода!R72+каналізація!P72+аварійні!I72+зварювальн!L72</f>
        <v>0.52189320794226046</v>
      </c>
      <c r="F74" s="907">
        <f>дератизац.!I72</f>
        <v>4.1496609174446249E-3</v>
      </c>
      <c r="G74" s="907">
        <f>димоканал!Q72</f>
        <v>7.1586857628898326E-2</v>
      </c>
      <c r="H74" s="907">
        <f>'підготовка до зими'!L72+майстерні!L72+маляри!L72+покрівлі!N72</f>
        <v>0.24106830471097368</v>
      </c>
      <c r="I74" s="907">
        <f>електрики!P72</f>
        <v>0.132719273314575</v>
      </c>
      <c r="J74" s="908">
        <f t="shared" si="7"/>
        <v>2.2296027925168906</v>
      </c>
      <c r="K74" s="908">
        <v>2.8940953555549265E-2</v>
      </c>
      <c r="L74" s="908">
        <f t="shared" si="8"/>
        <v>2.2585437460724398</v>
      </c>
      <c r="M74" s="908">
        <f t="shared" si="9"/>
        <v>2.7102524952869276</v>
      </c>
      <c r="N74" s="901">
        <v>9</v>
      </c>
      <c r="O74" s="903"/>
      <c r="P74" s="909">
        <v>1.5964943117987211</v>
      </c>
      <c r="Q74" s="909">
        <v>1.5964943117987211</v>
      </c>
      <c r="S74" s="909">
        <v>1.5954529931265236</v>
      </c>
      <c r="T74" s="909">
        <v>1.5954529931265236</v>
      </c>
    </row>
    <row r="75" spans="1:43" x14ac:dyDescent="0.35">
      <c r="A75" s="901">
        <v>7</v>
      </c>
      <c r="B75" s="903" t="s">
        <v>1533</v>
      </c>
      <c r="C75" s="907">
        <f>cходова!R73</f>
        <v>0.91417624983876544</v>
      </c>
      <c r="D75" s="907">
        <f>прибуд.!O73</f>
        <v>0.87437569488107247</v>
      </c>
      <c r="E75" s="907">
        <f>гар.вода!L73+ц.о.!M73+хол.вода!R73+каналізація!P73+аварійні!I73+зварювальн!L73</f>
        <v>0.54439561812233617</v>
      </c>
      <c r="F75" s="907">
        <f>дератизац.!I73</f>
        <v>1.1952073076694939E-2</v>
      </c>
      <c r="G75" s="907">
        <f>димоканал!Q73</f>
        <v>8.0056414006029711E-2</v>
      </c>
      <c r="H75" s="907">
        <f>'підготовка до зими'!L73+майстерні!L73+маляри!L73+покрівлі!N73</f>
        <v>0.32055067433995443</v>
      </c>
      <c r="I75" s="907">
        <f>електрики!P73</f>
        <v>0.1518731671000744</v>
      </c>
      <c r="J75" s="908">
        <f t="shared" si="7"/>
        <v>2.8973798913649276</v>
      </c>
      <c r="K75" s="908">
        <v>3.7538695315632094E-2</v>
      </c>
      <c r="L75" s="908">
        <f t="shared" si="8"/>
        <v>2.9349185866805598</v>
      </c>
      <c r="M75" s="908">
        <f t="shared" si="9"/>
        <v>3.5219023040166717</v>
      </c>
      <c r="N75" s="901">
        <v>5</v>
      </c>
      <c r="O75" s="903"/>
      <c r="P75" s="909">
        <v>2.0722007143023973</v>
      </c>
      <c r="Q75" s="909">
        <v>2.0722007143023973</v>
      </c>
      <c r="S75" s="909">
        <v>2.0752268661435078</v>
      </c>
      <c r="T75" s="909">
        <v>2.0752268661435078</v>
      </c>
    </row>
    <row r="76" spans="1:43" x14ac:dyDescent="0.35">
      <c r="A76" s="901">
        <v>8</v>
      </c>
      <c r="B76" s="903" t="s">
        <v>1534</v>
      </c>
      <c r="C76" s="907">
        <f>cходова!R74</f>
        <v>1.1031472052852871</v>
      </c>
      <c r="D76" s="907">
        <f>прибуд.!O74</f>
        <v>0.59774211248156239</v>
      </c>
      <c r="E76" s="907">
        <f>гар.вода!L74+ц.о.!M74+хол.вода!R74+каналізація!P74+аварійні!I74+зварювальн!L74</f>
        <v>0.53966466406792879</v>
      </c>
      <c r="F76" s="907">
        <f>дератизац.!I74</f>
        <v>6.0517593034772029E-3</v>
      </c>
      <c r="G76" s="907">
        <f>димоканал!Q74</f>
        <v>7.9746109798084705E-2</v>
      </c>
      <c r="H76" s="907">
        <f>'підготовка до зими'!L74+майстерні!L74+маляри!L74+покрівлі!N74</f>
        <v>0.23503032955623054</v>
      </c>
      <c r="I76" s="907">
        <f>електрики!P74</f>
        <v>0.14784621217671104</v>
      </c>
      <c r="J76" s="908">
        <f t="shared" si="7"/>
        <v>2.7092283926692815</v>
      </c>
      <c r="K76" s="908">
        <v>3.4941431281779373E-2</v>
      </c>
      <c r="L76" s="908">
        <f t="shared" si="8"/>
        <v>2.744169823951061</v>
      </c>
      <c r="M76" s="908">
        <f t="shared" si="9"/>
        <v>3.2930037887412733</v>
      </c>
      <c r="N76" s="901">
        <v>9</v>
      </c>
      <c r="O76" s="903"/>
      <c r="P76" s="909">
        <v>1.9291003868205998</v>
      </c>
      <c r="Q76" s="909">
        <v>1.9291003868205998</v>
      </c>
      <c r="S76" s="909">
        <v>1.9302730440350284</v>
      </c>
      <c r="T76" s="909">
        <v>1.9302730440350284</v>
      </c>
    </row>
    <row r="77" spans="1:43" x14ac:dyDescent="0.35">
      <c r="A77" s="901">
        <v>9</v>
      </c>
      <c r="B77" s="903" t="s">
        <v>1535</v>
      </c>
      <c r="C77" s="907">
        <f>cходова!R75</f>
        <v>1.1417400036071004</v>
      </c>
      <c r="D77" s="907">
        <f>прибуд.!O75</f>
        <v>0.89879350088047849</v>
      </c>
      <c r="E77" s="907">
        <f>гар.вода!L75+ц.о.!M75+хол.вода!R75+каналізація!P75+аварійні!I75+зварювальн!L75</f>
        <v>0.61319578055027935</v>
      </c>
      <c r="F77" s="907">
        <f>дератизац.!I75</f>
        <v>9.0406277951699462E-3</v>
      </c>
      <c r="G77" s="907">
        <f>димоканал!Q75</f>
        <v>0.11350580385009658</v>
      </c>
      <c r="H77" s="907">
        <f>'підготовка до зими'!L75+майстерні!L75+маляри!L75+покрівлі!N75</f>
        <v>0.25777425065643594</v>
      </c>
      <c r="I77" s="907">
        <f>електрики!P75</f>
        <v>0.2084487528967339</v>
      </c>
      <c r="J77" s="908">
        <f t="shared" si="7"/>
        <v>3.2424987202362945</v>
      </c>
      <c r="K77" s="908">
        <v>3.8731820516183645E-2</v>
      </c>
      <c r="L77" s="908">
        <f t="shared" si="8"/>
        <v>3.2812305407524782</v>
      </c>
      <c r="M77" s="908">
        <f t="shared" si="9"/>
        <v>3.9374766489029738</v>
      </c>
      <c r="N77" s="934" t="s">
        <v>1037</v>
      </c>
      <c r="O77" s="903"/>
      <c r="P77" s="909">
        <v>2.19137992243243</v>
      </c>
      <c r="Q77" s="909">
        <v>2.19137992243243</v>
      </c>
      <c r="S77" s="909">
        <v>2.1946406110440924</v>
      </c>
      <c r="T77" s="909">
        <v>2.1946406110440924</v>
      </c>
    </row>
    <row r="78" spans="1:43" x14ac:dyDescent="0.35">
      <c r="A78" s="901">
        <v>10</v>
      </c>
      <c r="B78" s="903" t="s">
        <v>1536</v>
      </c>
      <c r="C78" s="907">
        <f>cходова!R76</f>
        <v>1.0421644813900024</v>
      </c>
      <c r="D78" s="907">
        <f>прибуд.!O76</f>
        <v>0.98864436435254355</v>
      </c>
      <c r="E78" s="907">
        <f>гар.вода!L76+ц.о.!M76+хол.вода!R76+каналізація!P76+аварійні!I76+зварювальн!L76</f>
        <v>0.52590740091568045</v>
      </c>
      <c r="F78" s="907">
        <f>дератизац.!I76</f>
        <v>1.2690757641203254E-2</v>
      </c>
      <c r="G78" s="907">
        <f>димоканал!Q76</f>
        <v>7.4629262540941405E-2</v>
      </c>
      <c r="H78" s="907">
        <f>'підготовка до зими'!L76+майстерні!L76+маляри!L76+покрівлі!N76</f>
        <v>0.31807127430190102</v>
      </c>
      <c r="I78" s="907">
        <f>електрики!P76</f>
        <v>0.1383597746919123</v>
      </c>
      <c r="J78" s="908">
        <f t="shared" si="7"/>
        <v>3.1004673158341847</v>
      </c>
      <c r="K78" s="908">
        <v>3.8147069690374853E-2</v>
      </c>
      <c r="L78" s="908">
        <f t="shared" si="8"/>
        <v>3.1386143855245594</v>
      </c>
      <c r="M78" s="908">
        <f t="shared" si="9"/>
        <v>3.7663372626294711</v>
      </c>
      <c r="N78" s="901">
        <v>5</v>
      </c>
      <c r="O78" s="903"/>
      <c r="P78" s="909">
        <v>2.1689156452333491</v>
      </c>
      <c r="Q78" s="909">
        <v>2.1689156452333491</v>
      </c>
      <c r="S78" s="909">
        <v>2.1696646526432652</v>
      </c>
      <c r="T78" s="909">
        <v>2.1696646526432652</v>
      </c>
    </row>
    <row r="79" spans="1:43" x14ac:dyDescent="0.35">
      <c r="A79" s="901">
        <v>11</v>
      </c>
      <c r="B79" s="903" t="s">
        <v>1537</v>
      </c>
      <c r="C79" s="907">
        <f>cходова!R77</f>
        <v>0.60476750502550825</v>
      </c>
      <c r="D79" s="907">
        <f>прибуд.!O77</f>
        <v>0.89440203957404352</v>
      </c>
      <c r="E79" s="907">
        <f>гар.вода!L77+ц.о.!M77+хол.вода!R77+каналізація!P77+аварійні!I77+зварювальн!L77</f>
        <v>0.64800033038186244</v>
      </c>
      <c r="F79" s="907">
        <f>дератизац.!I77</f>
        <v>1.144097629664398E-2</v>
      </c>
      <c r="G79" s="907">
        <f>димоканал!Q77</f>
        <v>0.1294853103521402</v>
      </c>
      <c r="H79" s="907">
        <f>'підготовка до зими'!L77+майстерні!L77+маляри!L77+покрівлі!N77</f>
        <v>0.29191273738853574</v>
      </c>
      <c r="I79" s="907">
        <f>електрики!P77</f>
        <v>0.24006077182400179</v>
      </c>
      <c r="J79" s="908">
        <f t="shared" si="7"/>
        <v>2.8200696708427362</v>
      </c>
      <c r="K79" s="908">
        <v>3.662402994651659E-2</v>
      </c>
      <c r="L79" s="908">
        <f t="shared" si="8"/>
        <v>2.8566937007892528</v>
      </c>
      <c r="M79" s="908">
        <f t="shared" si="9"/>
        <v>3.4280324409471032</v>
      </c>
      <c r="N79" s="901">
        <v>5</v>
      </c>
      <c r="O79" s="903"/>
      <c r="P79" s="909">
        <v>2.0166512464584052</v>
      </c>
      <c r="Q79" s="909">
        <v>2.0166512464584052</v>
      </c>
      <c r="S79" s="909">
        <v>2.0198814767847355</v>
      </c>
      <c r="T79" s="909">
        <v>2.0198814767847355</v>
      </c>
    </row>
    <row r="80" spans="1:43" x14ac:dyDescent="0.35">
      <c r="A80" s="901">
        <v>12</v>
      </c>
      <c r="B80" s="903" t="s">
        <v>1538</v>
      </c>
      <c r="C80" s="907">
        <f>cходова!R78</f>
        <v>1.0077565587447825</v>
      </c>
      <c r="D80" s="907">
        <f>прибуд.!O78</f>
        <v>0.5102873822972287</v>
      </c>
      <c r="E80" s="907">
        <f>гар.вода!L78+ц.о.!M78+хол.вода!R78+каналізація!P78+аварійні!I78+зварювальн!L78</f>
        <v>0.53170210063429668</v>
      </c>
      <c r="F80" s="907">
        <f>дератизац.!I78</f>
        <v>3.4128521873854484E-3</v>
      </c>
      <c r="G80" s="907">
        <f>димоканал!Q78</f>
        <v>7.6090328161018461E-2</v>
      </c>
      <c r="H80" s="907">
        <f>'підготовка до зими'!L78+майстерні!L78+маляри!L78+покрівлі!N78</f>
        <v>0.23493185946155631</v>
      </c>
      <c r="I80" s="907">
        <f>електрики!P78</f>
        <v>0.14106853400590202</v>
      </c>
      <c r="J80" s="908">
        <f t="shared" si="7"/>
        <v>2.5052496154921702</v>
      </c>
      <c r="K80" s="908">
        <v>3.3114832357953997E-2</v>
      </c>
      <c r="L80" s="908">
        <f t="shared" si="8"/>
        <v>2.5383644478501242</v>
      </c>
      <c r="M80" s="908">
        <f t="shared" si="9"/>
        <v>3.0460373374201488</v>
      </c>
      <c r="N80" s="901">
        <v>9</v>
      </c>
      <c r="O80" s="903"/>
      <c r="P80" s="909">
        <v>1.828102841121845</v>
      </c>
      <c r="Q80" s="909">
        <v>1.828102841121845</v>
      </c>
      <c r="S80" s="909">
        <v>1.8290033911486101</v>
      </c>
      <c r="T80" s="909">
        <v>1.8290033911486101</v>
      </c>
    </row>
    <row r="81" spans="1:42" x14ac:dyDescent="0.35">
      <c r="A81" s="901">
        <v>13</v>
      </c>
      <c r="B81" s="903" t="s">
        <v>1539</v>
      </c>
      <c r="C81" s="907">
        <f>cходова!R79</f>
        <v>0.92309128162834908</v>
      </c>
      <c r="D81" s="907">
        <f>прибуд.!O79</f>
        <v>0.34857910747330961</v>
      </c>
      <c r="E81" s="907">
        <f>гар.вода!L79+ц.о.!M79+хол.вода!R79+каналізація!P79+аварійні!I79+зварювальн!L79</f>
        <v>0.54276309626008279</v>
      </c>
      <c r="F81" s="907">
        <f>дератизац.!I79</f>
        <v>5.3618030842230132E-3</v>
      </c>
      <c r="G81" s="907">
        <f>димоканал!Q79</f>
        <v>8.1168665688054503E-2</v>
      </c>
      <c r="H81" s="907">
        <f>'підготовка до зими'!L79+майстерні!L79+маляри!L79+покрівлі!N79</f>
        <v>0.24906862270511149</v>
      </c>
      <c r="I81" s="907">
        <f>електрики!P79</f>
        <v>0.15048357593620013</v>
      </c>
      <c r="J81" s="908">
        <f t="shared" si="7"/>
        <v>2.3005161527753306</v>
      </c>
      <c r="K81" s="908">
        <v>2.9884748584874742E-2</v>
      </c>
      <c r="L81" s="908">
        <f t="shared" si="8"/>
        <v>2.3304009013602052</v>
      </c>
      <c r="M81" s="908">
        <f t="shared" si="9"/>
        <v>2.7964810816322463</v>
      </c>
      <c r="N81" s="901">
        <v>9</v>
      </c>
      <c r="O81" s="903"/>
      <c r="P81" s="909">
        <v>1.6476594708008145</v>
      </c>
      <c r="Q81" s="909">
        <v>1.6476594708008145</v>
      </c>
      <c r="S81" s="909">
        <v>1.6471039839257793</v>
      </c>
      <c r="T81" s="909">
        <v>1.6471039839257793</v>
      </c>
    </row>
    <row r="82" spans="1:42" x14ac:dyDescent="0.35">
      <c r="A82" s="901">
        <v>14</v>
      </c>
      <c r="B82" s="903" t="s">
        <v>1540</v>
      </c>
      <c r="C82" s="907">
        <f>cходова!R80</f>
        <v>0.98636606659044745</v>
      </c>
      <c r="D82" s="907">
        <f>прибуд.!O80</f>
        <v>0.55330179754908093</v>
      </c>
      <c r="E82" s="907">
        <f>гар.вода!L80+ц.о.!M80+хол.вода!R80+каналізація!P80+аварійні!I80+зварювальн!L80</f>
        <v>0.53908488216252648</v>
      </c>
      <c r="F82" s="907">
        <f>дератизац.!I80</f>
        <v>9.3316243591346736E-3</v>
      </c>
      <c r="G82" s="907">
        <f>димоканал!Q80</f>
        <v>2.6493306545657153E-2</v>
      </c>
      <c r="H82" s="907">
        <f>'підготовка до зими'!L80+майстерні!L80+маляри!L80+покрівлі!N80</f>
        <v>0.25022105784356308</v>
      </c>
      <c r="I82" s="907">
        <f>електрики!P80</f>
        <v>0.14735270588356461</v>
      </c>
      <c r="J82" s="908">
        <f t="shared" si="7"/>
        <v>2.512151440933974</v>
      </c>
      <c r="K82" s="908">
        <v>0.03</v>
      </c>
      <c r="L82" s="908">
        <f t="shared" si="8"/>
        <v>2.5421514409339738</v>
      </c>
      <c r="M82" s="908">
        <f>L82*1.2</f>
        <v>3.0505817291207684</v>
      </c>
      <c r="N82" s="901">
        <v>9</v>
      </c>
      <c r="O82" s="903"/>
      <c r="P82" s="909">
        <v>1.6840286204273678</v>
      </c>
      <c r="Q82" s="909">
        <v>1.6840286204273678</v>
      </c>
      <c r="S82" s="909">
        <v>1.6848930486268914</v>
      </c>
      <c r="T82" s="909">
        <v>1.6848930486268914</v>
      </c>
    </row>
    <row r="83" spans="1:42" ht="16" thickBot="1" x14ac:dyDescent="0.4">
      <c r="A83" s="901">
        <v>15</v>
      </c>
      <c r="B83" s="903" t="s">
        <v>1541</v>
      </c>
      <c r="C83" s="907">
        <f>cходова!R81</f>
        <v>0.83365629808783825</v>
      </c>
      <c r="D83" s="907">
        <f>прибуд.!O81</f>
        <v>1.333651970686915</v>
      </c>
      <c r="E83" s="907">
        <f>гар.вода!L81+ц.о.!M81+хол.вода!R81+каналізація!P81+аварійні!I81+зварювальн!L81</f>
        <v>0.90317688713165456</v>
      </c>
      <c r="F83" s="907">
        <f>дератизац.!I81</f>
        <v>3.9731591029489671E-2</v>
      </c>
      <c r="G83" s="907">
        <f>димоканал!Q81</f>
        <v>1.6594506569213279E-2</v>
      </c>
      <c r="H83" s="907">
        <f>'підготовка до зими'!L81+майстерні!L81+маляри!L81+покрівлі!N81</f>
        <v>0.35757456365264434</v>
      </c>
      <c r="I83" s="907">
        <f>електрики!P81</f>
        <v>0.46240884845129843</v>
      </c>
      <c r="J83" s="908">
        <f t="shared" si="7"/>
        <v>3.9467946656090538</v>
      </c>
      <c r="K83" s="908">
        <v>0.04</v>
      </c>
      <c r="L83" s="908">
        <f t="shared" si="8"/>
        <v>3.9867946656090538</v>
      </c>
      <c r="M83" s="908">
        <f>L83*1.2</f>
        <v>4.7841535987308648</v>
      </c>
      <c r="N83" s="901">
        <v>1</v>
      </c>
      <c r="O83" s="903"/>
      <c r="P83" s="909">
        <v>2.1194362442135457</v>
      </c>
      <c r="Q83" s="909">
        <v>2.1194362442135457</v>
      </c>
      <c r="S83" s="909">
        <v>2.1197665454277534</v>
      </c>
      <c r="T83" s="909">
        <v>2.1197665454277534</v>
      </c>
    </row>
    <row r="84" spans="1:42" s="917" customFormat="1" ht="0.65" customHeight="1" thickBot="1" x14ac:dyDescent="0.4">
      <c r="A84" s="910"/>
      <c r="B84" s="911" t="s">
        <v>2199</v>
      </c>
      <c r="C84" s="912">
        <f t="shared" ref="C84:O84" si="10">SUM(C69:C83)/18</f>
        <v>0.79213125264816575</v>
      </c>
      <c r="D84" s="912">
        <f t="shared" si="10"/>
        <v>0.57763915632745311</v>
      </c>
      <c r="E84" s="912">
        <f t="shared" si="10"/>
        <v>0.48594725747275391</v>
      </c>
      <c r="F84" s="912">
        <f t="shared" si="10"/>
        <v>7.4323435504473406E-3</v>
      </c>
      <c r="G84" s="912">
        <f t="shared" si="10"/>
        <v>6.7251390252743223E-2</v>
      </c>
      <c r="H84" s="912">
        <f t="shared" si="10"/>
        <v>0.22134622971037202</v>
      </c>
      <c r="I84" s="912">
        <f t="shared" si="10"/>
        <v>0.15434001550985013</v>
      </c>
      <c r="J84" s="913">
        <f t="shared" si="10"/>
        <v>2.3060876454717856</v>
      </c>
      <c r="K84" s="913">
        <f t="shared" si="10"/>
        <v>2.8877502402177908E-2</v>
      </c>
      <c r="L84" s="913">
        <f t="shared" si="10"/>
        <v>2.3349651478739633</v>
      </c>
      <c r="M84" s="913">
        <f t="shared" si="10"/>
        <v>2.8019581774487565</v>
      </c>
      <c r="N84" s="913">
        <f t="shared" si="10"/>
        <v>5.8888888888888893</v>
      </c>
      <c r="O84" s="913">
        <f t="shared" si="10"/>
        <v>0</v>
      </c>
      <c r="P84" s="914">
        <v>1.9313716798121743</v>
      </c>
      <c r="Q84" s="914">
        <v>1.9313716798121743</v>
      </c>
      <c r="R84" s="914"/>
      <c r="S84" s="914">
        <v>1.9327361241571557</v>
      </c>
      <c r="T84" s="914">
        <v>1.9327361241571557</v>
      </c>
      <c r="U84" s="915"/>
      <c r="V84" s="915"/>
      <c r="W84" s="915"/>
      <c r="X84" s="915"/>
      <c r="Y84" s="915"/>
      <c r="Z84" s="915"/>
      <c r="AA84" s="915"/>
      <c r="AB84" s="915"/>
      <c r="AC84" s="915"/>
      <c r="AD84" s="915"/>
      <c r="AE84" s="915"/>
      <c r="AF84" s="915"/>
      <c r="AG84" s="915"/>
      <c r="AH84" s="915"/>
      <c r="AI84" s="915"/>
      <c r="AJ84" s="915"/>
      <c r="AK84" s="915"/>
      <c r="AL84" s="915"/>
      <c r="AM84" s="915"/>
      <c r="AN84" s="915"/>
      <c r="AO84" s="915"/>
      <c r="AP84" s="915"/>
    </row>
    <row r="85" spans="1:42" s="906" customFormat="1" ht="16" thickBot="1" x14ac:dyDescent="0.4">
      <c r="A85" s="904"/>
      <c r="B85" s="941" t="s">
        <v>481</v>
      </c>
      <c r="C85" s="942"/>
      <c r="D85" s="942"/>
      <c r="E85" s="942"/>
      <c r="F85" s="942"/>
      <c r="G85" s="942"/>
      <c r="H85" s="942"/>
      <c r="I85" s="942"/>
      <c r="J85" s="942"/>
      <c r="K85" s="942"/>
      <c r="L85" s="942"/>
      <c r="M85" s="942"/>
      <c r="N85" s="942"/>
      <c r="O85" s="942"/>
      <c r="P85" s="918"/>
      <c r="Q85" s="918"/>
      <c r="R85" s="905"/>
      <c r="S85" s="918"/>
      <c r="T85" s="918"/>
      <c r="U85" s="905"/>
      <c r="V85" s="905"/>
      <c r="W85" s="905"/>
      <c r="X85" s="905"/>
      <c r="Y85" s="905"/>
      <c r="Z85" s="905"/>
      <c r="AA85" s="905"/>
      <c r="AB85" s="905"/>
      <c r="AC85" s="905"/>
      <c r="AD85" s="905"/>
      <c r="AE85" s="905"/>
      <c r="AF85" s="905"/>
      <c r="AG85" s="905"/>
      <c r="AH85" s="905"/>
      <c r="AI85" s="905"/>
      <c r="AJ85" s="905"/>
      <c r="AK85" s="905"/>
      <c r="AL85" s="905"/>
      <c r="AM85" s="905"/>
      <c r="AN85" s="905"/>
      <c r="AO85" s="905"/>
      <c r="AP85" s="905"/>
    </row>
    <row r="86" spans="1:42" x14ac:dyDescent="0.35">
      <c r="A86" s="901">
        <v>1</v>
      </c>
      <c r="B86" s="919" t="s">
        <v>1542</v>
      </c>
      <c r="C86" s="907">
        <f>cходова!R84</f>
        <v>1.360842590481717</v>
      </c>
      <c r="D86" s="907">
        <f>прибуд.!O84</f>
        <v>0.11818362512694039</v>
      </c>
      <c r="E86" s="907">
        <f>гар.вода!L84+ц.о.!M84+хол.вода!R84+каналізація!P84+аварійні!I84+зварювальн!L84</f>
        <v>0.31078487006614897</v>
      </c>
      <c r="F86" s="907">
        <f>дератизац.!I84</f>
        <v>1.7757144929638764E-2</v>
      </c>
      <c r="G86" s="907">
        <f>димоканал!Q84</f>
        <v>5.8125790203336143E-2</v>
      </c>
      <c r="H86" s="907">
        <f>'підготовка до зими'!L84+майстерні!L84+маляри!L84+покрівлі!N84</f>
        <v>0.4721400342106199</v>
      </c>
      <c r="I86" s="907">
        <f>електрики!P84</f>
        <v>2.6856973414555882E-2</v>
      </c>
      <c r="J86" s="908">
        <f t="shared" ref="J86:J141" si="11">I86+H86+G86+F86+E86+D86+C86</f>
        <v>2.364691028432957</v>
      </c>
      <c r="K86" s="908">
        <v>3.7936738705196441E-2</v>
      </c>
      <c r="L86" s="908">
        <f>J86+K86</f>
        <v>2.4026277671381533</v>
      </c>
      <c r="M86" s="908">
        <f>L86*1.2</f>
        <v>2.8831533205657838</v>
      </c>
      <c r="N86" s="901">
        <v>3</v>
      </c>
      <c r="O86" s="903"/>
      <c r="P86" s="909">
        <v>2.1335092323522615</v>
      </c>
      <c r="Q86" s="909">
        <v>2.1335092323522615</v>
      </c>
      <c r="S86" s="909">
        <v>2.1343244959521943</v>
      </c>
      <c r="T86" s="909">
        <v>2.1343244959521943</v>
      </c>
    </row>
    <row r="87" spans="1:42" x14ac:dyDescent="0.35">
      <c r="A87" s="901">
        <v>2</v>
      </c>
      <c r="B87" s="919" t="s">
        <v>1543</v>
      </c>
      <c r="C87" s="907">
        <f>cходова!R85</f>
        <v>1.5929127076938614</v>
      </c>
      <c r="D87" s="907">
        <f>прибуд.!O85</f>
        <v>0.33343145383104122</v>
      </c>
      <c r="E87" s="907">
        <f>гар.вода!L85+ц.о.!M85+хол.вода!R85+каналізація!P85+аварійні!I85+зварювальн!L85</f>
        <v>0.34917664093305495</v>
      </c>
      <c r="F87" s="907">
        <f>дератизац.!I85</f>
        <v>2.0186640471512772E-2</v>
      </c>
      <c r="G87" s="907">
        <f>димоканал!Q85</f>
        <v>8.2951289134899575E-2</v>
      </c>
      <c r="H87" s="907">
        <f>'підготовка до зими'!L85+майстерні!L85+маляри!L85+покрівлі!N85</f>
        <v>0.40653202584786774</v>
      </c>
      <c r="I87" s="907">
        <f>електрики!P85</f>
        <v>3.4638435353453782E-2</v>
      </c>
      <c r="J87" s="908">
        <f t="shared" si="11"/>
        <v>2.8198291932656914</v>
      </c>
      <c r="K87" s="908">
        <v>3.7991151699322684E-2</v>
      </c>
      <c r="L87" s="908">
        <f t="shared" ref="L87:L142" si="12">J87+K87</f>
        <v>2.8578203449650141</v>
      </c>
      <c r="M87" s="908">
        <f t="shared" ref="M87:M141" si="13">L87*1.2</f>
        <v>3.429384413958017</v>
      </c>
      <c r="N87" s="901">
        <v>3</v>
      </c>
      <c r="O87" s="903"/>
      <c r="P87" s="909">
        <v>2.1292090765181007</v>
      </c>
      <c r="Q87" s="909">
        <v>2.1292090765181007</v>
      </c>
      <c r="S87" s="909">
        <v>2.1315189455488777</v>
      </c>
      <c r="T87" s="909">
        <v>2.1315189455488777</v>
      </c>
    </row>
    <row r="88" spans="1:42" x14ac:dyDescent="0.35">
      <c r="A88" s="901">
        <v>3</v>
      </c>
      <c r="B88" s="919" t="s">
        <v>1544</v>
      </c>
      <c r="C88" s="907">
        <f>cходова!R86</f>
        <v>1.0577899343516759</v>
      </c>
      <c r="D88" s="907">
        <f>прибуд.!O86</f>
        <v>0.2039853671164612</v>
      </c>
      <c r="E88" s="907">
        <f>гар.вода!L86+ц.о.!M86+хол.вода!R86+каналізація!P86+аварійні!I86+зварювальн!L86</f>
        <v>0.37531751916828643</v>
      </c>
      <c r="F88" s="907">
        <f>дератизац.!I86</f>
        <v>1.7267740996019808E-2</v>
      </c>
      <c r="G88" s="907">
        <f>димоканал!Q86</f>
        <v>0.12325652169931604</v>
      </c>
      <c r="H88" s="907">
        <f>'підготовка до зими'!L86+майстерні!L86+маляри!L86+покрівлі!N86</f>
        <v>0.37285946363776229</v>
      </c>
      <c r="I88" s="907">
        <f>електрики!P86</f>
        <v>3.9936816867085979E-2</v>
      </c>
      <c r="J88" s="908">
        <f t="shared" si="11"/>
        <v>2.1904133638366075</v>
      </c>
      <c r="K88" s="908">
        <v>2.8142694561448418E-2</v>
      </c>
      <c r="L88" s="908">
        <f t="shared" si="12"/>
        <v>2.2185560583980557</v>
      </c>
      <c r="M88" s="908">
        <f t="shared" si="13"/>
        <v>2.6622672700776668</v>
      </c>
      <c r="N88" s="901">
        <v>3</v>
      </c>
      <c r="O88" s="903"/>
      <c r="P88" s="909">
        <v>1.5813386171840069</v>
      </c>
      <c r="Q88" s="909">
        <v>1.5813386171840069</v>
      </c>
      <c r="S88" s="909">
        <v>1.5827535961587864</v>
      </c>
      <c r="T88" s="909">
        <v>1.5827535961587864</v>
      </c>
    </row>
    <row r="89" spans="1:42" x14ac:dyDescent="0.35">
      <c r="A89" s="901">
        <v>4</v>
      </c>
      <c r="B89" s="919" t="s">
        <v>1545</v>
      </c>
      <c r="C89" s="907">
        <f>cходова!R87</f>
        <v>0.90581766449988144</v>
      </c>
      <c r="D89" s="907">
        <f>прибуд.!O87</f>
        <v>0.19909070890462557</v>
      </c>
      <c r="E89" s="907">
        <f>гар.вода!L87+ц.о.!M87+хол.вода!R87+каналізація!P87+аварійні!I87+зварювальн!L87</f>
        <v>0.30442778547205557</v>
      </c>
      <c r="F89" s="907">
        <f>дератизац.!I87</f>
        <v>1.4667771583546783E-2</v>
      </c>
      <c r="G89" s="907">
        <f>димоканал!Q87</f>
        <v>7.4715380310900262E-2</v>
      </c>
      <c r="H89" s="907">
        <f>'підготовка до зими'!L87+майстерні!L87+маляри!L87+покрівлі!N87</f>
        <v>0.31806707263947626</v>
      </c>
      <c r="I89" s="907">
        <f>електрики!P87</f>
        <v>2.556848344146289E-2</v>
      </c>
      <c r="J89" s="908">
        <f t="shared" si="11"/>
        <v>1.8423548668519487</v>
      </c>
      <c r="K89" s="908">
        <v>2.3514663402201558E-2</v>
      </c>
      <c r="L89" s="908">
        <f t="shared" si="12"/>
        <v>1.8658695302541504</v>
      </c>
      <c r="M89" s="908">
        <f t="shared" si="13"/>
        <v>2.2390434363049803</v>
      </c>
      <c r="N89" s="901">
        <v>4</v>
      </c>
      <c r="O89" s="903"/>
      <c r="P89" s="909">
        <v>1.3232247881921291</v>
      </c>
      <c r="Q89" s="909">
        <v>1.3232247881921291</v>
      </c>
      <c r="S89" s="909">
        <v>1.3246023245991132</v>
      </c>
      <c r="T89" s="909">
        <v>1.3246023245991132</v>
      </c>
    </row>
    <row r="90" spans="1:42" x14ac:dyDescent="0.35">
      <c r="A90" s="901">
        <v>5</v>
      </c>
      <c r="B90" s="919" t="s">
        <v>1546</v>
      </c>
      <c r="C90" s="907">
        <f>cходова!R88</f>
        <v>0.79232474146499543</v>
      </c>
      <c r="D90" s="907">
        <f>прибуд.!O88</f>
        <v>0.10787644048943272</v>
      </c>
      <c r="E90" s="907">
        <f>гар.вода!L88+ц.о.!M88+хол.вода!R88+каналізація!P88+аварійні!I88+зварювальн!L88</f>
        <v>0.30278595642076889</v>
      </c>
      <c r="F90" s="907">
        <f>дератизац.!I88</f>
        <v>1.4049924752993524E-2</v>
      </c>
      <c r="G90" s="907">
        <f>димоканал!Q88</f>
        <v>7.6626406363011088E-2</v>
      </c>
      <c r="H90" s="907">
        <f>'підготовка до зими'!L88+майстерні!L88+маляри!L88+покрівлі!N88</f>
        <v>0.32155193540101906</v>
      </c>
      <c r="I90" s="907">
        <f>електрики!P88</f>
        <v>2.523570821426499E-2</v>
      </c>
      <c r="J90" s="908">
        <f t="shared" si="11"/>
        <v>1.6404511131064856</v>
      </c>
      <c r="K90" s="908">
        <v>2.138111988791537E-2</v>
      </c>
      <c r="L90" s="908">
        <f t="shared" si="12"/>
        <v>1.6618322329944011</v>
      </c>
      <c r="M90" s="908">
        <f t="shared" si="13"/>
        <v>1.9941986795932811</v>
      </c>
      <c r="N90" s="901">
        <v>4</v>
      </c>
      <c r="O90" s="903"/>
      <c r="P90" s="909">
        <v>1.2054540230557398</v>
      </c>
      <c r="Q90" s="909">
        <v>1.2054540230557398</v>
      </c>
      <c r="S90" s="909">
        <v>1.2061990368695517</v>
      </c>
      <c r="T90" s="909">
        <v>1.2061990368695517</v>
      </c>
    </row>
    <row r="91" spans="1:42" x14ac:dyDescent="0.35">
      <c r="A91" s="901">
        <v>6</v>
      </c>
      <c r="B91" s="919" t="s">
        <v>1547</v>
      </c>
      <c r="C91" s="907">
        <f>cходова!R89</f>
        <v>1.0105816146217668</v>
      </c>
      <c r="D91" s="907">
        <f>прибуд.!O89</f>
        <v>0.12830949195321192</v>
      </c>
      <c r="E91" s="907">
        <f>гар.вода!L89+ц.о.!M89+хол.вода!R89+каналізація!P89+аварійні!I89+зварювальн!L89</f>
        <v>0.33320386280195363</v>
      </c>
      <c r="F91" s="907">
        <f>дератизац.!I89</f>
        <v>1.3841018264716258E-2</v>
      </c>
      <c r="G91" s="907">
        <f>димоканал!Q89</f>
        <v>9.3816935587361761E-2</v>
      </c>
      <c r="H91" s="907">
        <f>'підготовка до зими'!L89+майстерні!L89+маляри!L89+покрівлі!N89</f>
        <v>0.30842856390745743</v>
      </c>
      <c r="I91" s="907">
        <f>електрики!P89</f>
        <v>3.1400982058670604E-2</v>
      </c>
      <c r="J91" s="908">
        <f t="shared" si="11"/>
        <v>1.9195824691951384</v>
      </c>
      <c r="K91" s="908">
        <v>2.3951945735053715E-2</v>
      </c>
      <c r="L91" s="908">
        <f t="shared" si="12"/>
        <v>1.9435344149301921</v>
      </c>
      <c r="M91" s="908">
        <f t="shared" si="13"/>
        <v>2.3322412979162306</v>
      </c>
      <c r="N91" s="901">
        <v>4</v>
      </c>
      <c r="O91" s="903"/>
      <c r="P91" s="909">
        <v>1.3469126160161127</v>
      </c>
      <c r="Q91" s="909">
        <v>1.3469126160161127</v>
      </c>
      <c r="S91" s="909">
        <v>1.3478011986182803</v>
      </c>
      <c r="T91" s="909">
        <v>1.3478011986182803</v>
      </c>
    </row>
    <row r="92" spans="1:42" x14ac:dyDescent="0.35">
      <c r="A92" s="901">
        <v>7</v>
      </c>
      <c r="B92" s="919" t="s">
        <v>1548</v>
      </c>
      <c r="C92" s="907">
        <f>cходова!R90</f>
        <v>1.3529096571796602</v>
      </c>
      <c r="D92" s="907">
        <f>прибуд.!O90</f>
        <v>0.14012439783100175</v>
      </c>
      <c r="E92" s="907">
        <f>гар.вода!L90+ц.о.!M90+хол.вода!R90+каналізація!P90+аварійні!I90+зварювальн!L90</f>
        <v>0.34647427954918059</v>
      </c>
      <c r="F92" s="907">
        <f>дератизац.!I90</f>
        <v>1.9454690713763618E-2</v>
      </c>
      <c r="G92" s="907">
        <f>димоканал!Q90</f>
        <v>0.10930559065783434</v>
      </c>
      <c r="H92" s="907">
        <f>'підготовка до зими'!L90+майстерні!L90+маляри!L90+покрівлі!N90</f>
        <v>0.34256372038998917</v>
      </c>
      <c r="I92" s="907">
        <f>електрики!P90</f>
        <v>3.4090705416049603E-2</v>
      </c>
      <c r="J92" s="908">
        <f t="shared" si="11"/>
        <v>2.3449230417374793</v>
      </c>
      <c r="K92" s="908">
        <v>2.9297850864167359E-2</v>
      </c>
      <c r="L92" s="908">
        <f t="shared" si="12"/>
        <v>2.3742208926016466</v>
      </c>
      <c r="M92" s="908">
        <f t="shared" si="13"/>
        <v>2.8490650711219758</v>
      </c>
      <c r="N92" s="901">
        <v>4</v>
      </c>
      <c r="O92" s="903"/>
      <c r="P92" s="909">
        <v>1.6446285260867712</v>
      </c>
      <c r="Q92" s="909">
        <v>1.6446285260867712</v>
      </c>
      <c r="S92" s="909">
        <v>1.6455992448017345</v>
      </c>
      <c r="T92" s="909">
        <v>1.6455992448017345</v>
      </c>
    </row>
    <row r="93" spans="1:42" x14ac:dyDescent="0.35">
      <c r="A93" s="901">
        <v>8</v>
      </c>
      <c r="B93" s="919" t="s">
        <v>1549</v>
      </c>
      <c r="C93" s="907">
        <f>cходова!R91</f>
        <v>0</v>
      </c>
      <c r="D93" s="907">
        <f>прибуд.!O91</f>
        <v>0</v>
      </c>
      <c r="E93" s="907">
        <f>гар.вода!L91+ц.о.!M91+хол.вода!R91+каналізація!P91+аварійні!I91+зварювальн!L91</f>
        <v>0.35105488196905987</v>
      </c>
      <c r="F93" s="907">
        <f>дератизац.!I91</f>
        <v>2.1366147094430993E-2</v>
      </c>
      <c r="G93" s="907">
        <f>димоканал!Q91</f>
        <v>0.11134070835164081</v>
      </c>
      <c r="H93" s="907">
        <f>'підготовка до зими'!L91+майстерні!L91+маляри!L91+покрівлі!N91</f>
        <v>0.38230091591577575</v>
      </c>
      <c r="I93" s="907">
        <f>електрики!P91</f>
        <v>3.5019127903021662E-2</v>
      </c>
      <c r="J93" s="908">
        <f t="shared" si="11"/>
        <v>0.90108178123392901</v>
      </c>
      <c r="K93" s="908">
        <v>1.1486287585597842E-2</v>
      </c>
      <c r="L93" s="908">
        <f t="shared" si="12"/>
        <v>0.9125680688195269</v>
      </c>
      <c r="M93" s="908">
        <f t="shared" si="13"/>
        <v>1.0950816825834322</v>
      </c>
      <c r="N93" s="901">
        <v>2</v>
      </c>
      <c r="O93" s="903"/>
      <c r="P93" s="909">
        <v>0.65691948121571941</v>
      </c>
      <c r="Q93" s="909">
        <v>0.65691948121571941</v>
      </c>
      <c r="S93" s="909">
        <v>0.65691814095014933</v>
      </c>
      <c r="T93" s="909">
        <v>0.65691814095014933</v>
      </c>
    </row>
    <row r="94" spans="1:42" x14ac:dyDescent="0.35">
      <c r="A94" s="901">
        <v>9</v>
      </c>
      <c r="B94" s="919" t="s">
        <v>1550</v>
      </c>
      <c r="C94" s="907">
        <f>cходова!R92</f>
        <v>0.74790633328373812</v>
      </c>
      <c r="D94" s="907">
        <f>прибуд.!O92</f>
        <v>0.86120205229403057</v>
      </c>
      <c r="E94" s="907">
        <f>гар.вода!L92+ц.о.!M92+хол.вода!R92+каналізація!P92+аварійні!I92+зварювальн!L92</f>
        <v>0.40357796602680374</v>
      </c>
      <c r="F94" s="907">
        <f>дератизац.!I92</f>
        <v>1.4060187469166254E-2</v>
      </c>
      <c r="G94" s="907">
        <f>димоканал!Q92</f>
        <v>0.11407616334715719</v>
      </c>
      <c r="H94" s="907">
        <f>'підготовка до зими'!L92+майстерні!L92+маляри!L92+покрівлі!N92</f>
        <v>0.44102223665815771</v>
      </c>
      <c r="I94" s="907">
        <f>електрики!P92</f>
        <v>4.5664804574872639E-2</v>
      </c>
      <c r="J94" s="908">
        <f t="shared" si="11"/>
        <v>2.6275097436539259</v>
      </c>
      <c r="K94" s="908">
        <v>3.423145180171748E-2</v>
      </c>
      <c r="L94" s="908">
        <f t="shared" si="12"/>
        <v>2.6617411954556434</v>
      </c>
      <c r="M94" s="908">
        <f t="shared" si="13"/>
        <v>3.1940894345467719</v>
      </c>
      <c r="N94" s="901">
        <v>2</v>
      </c>
      <c r="O94" s="903"/>
      <c r="P94" s="909">
        <v>1.9236558135754602</v>
      </c>
      <c r="Q94" s="909">
        <v>1.9236558135754602</v>
      </c>
      <c r="S94" s="909">
        <v>1.9296277642404673</v>
      </c>
      <c r="T94" s="909">
        <v>1.9296277642404673</v>
      </c>
    </row>
    <row r="95" spans="1:42" x14ac:dyDescent="0.35">
      <c r="A95" s="901">
        <v>10</v>
      </c>
      <c r="B95" s="919" t="s">
        <v>1551</v>
      </c>
      <c r="C95" s="907">
        <f>cходова!R93</f>
        <v>0</v>
      </c>
      <c r="D95" s="907">
        <f>прибуд.!O93</f>
        <v>1.1762471899700191</v>
      </c>
      <c r="E95" s="907">
        <f>гар.вода!L93+ц.о.!M93+хол.вода!R93+каналізація!P93+аварійні!I93+зварювальн!L93</f>
        <v>0.36498429229283313</v>
      </c>
      <c r="F95" s="907">
        <f>дератизац.!I93</f>
        <v>1.993049877350777E-2</v>
      </c>
      <c r="G95" s="907">
        <f>димоканал!Q93</f>
        <v>0.10885837803189041</v>
      </c>
      <c r="H95" s="907">
        <f>'підготовка до зими'!L93+майстерні!L93+маляри!L93+покрівлі!N93</f>
        <v>0.48126680810930988</v>
      </c>
      <c r="I95" s="907">
        <f>електрики!P93</f>
        <v>3.7842419817361757E-2</v>
      </c>
      <c r="J95" s="908">
        <f t="shared" si="11"/>
        <v>2.1891295869949223</v>
      </c>
      <c r="K95" s="908">
        <v>2.7559505055047038E-2</v>
      </c>
      <c r="L95" s="908">
        <f t="shared" si="12"/>
        <v>2.2166890920499696</v>
      </c>
      <c r="M95" s="908">
        <f t="shared" si="13"/>
        <v>2.6600269104599632</v>
      </c>
      <c r="N95" s="901">
        <v>2</v>
      </c>
      <c r="O95" s="903"/>
      <c r="P95" s="909">
        <v>1.5528382812706969</v>
      </c>
      <c r="Q95" s="909">
        <v>1.5528382812706969</v>
      </c>
      <c r="S95" s="909">
        <v>1.5609950005171367</v>
      </c>
      <c r="T95" s="909">
        <v>1.5609950005171367</v>
      </c>
    </row>
    <row r="96" spans="1:42" x14ac:dyDescent="0.35">
      <c r="A96" s="901">
        <v>11</v>
      </c>
      <c r="B96" s="919" t="s">
        <v>1552</v>
      </c>
      <c r="C96" s="907">
        <f>cходова!R94</f>
        <v>1.0443151101769594</v>
      </c>
      <c r="D96" s="907">
        <f>прибуд.!O94</f>
        <v>0.39833208913840912</v>
      </c>
      <c r="E96" s="907">
        <f>гар.вода!L94+ц.о.!M94+хол.вода!R94+каналізація!P94+аварійні!I94+зварювальн!L94</f>
        <v>0.34868146343906065</v>
      </c>
      <c r="F96" s="907">
        <f>дератизац.!I94</f>
        <v>2.0058725265641418E-2</v>
      </c>
      <c r="G96" s="907">
        <f>димоканал!Q94</f>
        <v>0.11030611079198055</v>
      </c>
      <c r="H96" s="907">
        <f>'підготовка до зими'!L94+майстерні!L94+маляри!L94+покрівлі!N94</f>
        <v>0.33492994513771446</v>
      </c>
      <c r="I96" s="907">
        <f>електрики!P94</f>
        <v>3.4538069969531439E-2</v>
      </c>
      <c r="J96" s="908">
        <f t="shared" si="11"/>
        <v>2.2911615139192971</v>
      </c>
      <c r="K96" s="908">
        <v>2.8606599122038882E-2</v>
      </c>
      <c r="L96" s="908">
        <f t="shared" si="12"/>
        <v>2.3197681130413361</v>
      </c>
      <c r="M96" s="908">
        <f t="shared" si="13"/>
        <v>2.7837217356496033</v>
      </c>
      <c r="N96" s="901">
        <v>3</v>
      </c>
      <c r="O96" s="903"/>
      <c r="P96" s="909">
        <v>1.6071754525562731</v>
      </c>
      <c r="Q96" s="909">
        <v>1.6071754525562731</v>
      </c>
      <c r="S96" s="909">
        <v>1.609936694771372</v>
      </c>
      <c r="T96" s="909">
        <v>1.609936694771372</v>
      </c>
    </row>
    <row r="97" spans="1:20" x14ac:dyDescent="0.35">
      <c r="A97" s="901">
        <v>12</v>
      </c>
      <c r="B97" s="919" t="s">
        <v>1553</v>
      </c>
      <c r="C97" s="907">
        <f>cходова!R95</f>
        <v>1.0527820399764845</v>
      </c>
      <c r="D97" s="907">
        <f>прибуд.!O95</f>
        <v>0.49843350954478705</v>
      </c>
      <c r="E97" s="907">
        <f>гар.вода!L95+ц.о.!M95+хол.вода!R95+каналізація!P95+аварійні!I95+зварювальн!L95</f>
        <v>0.36455781662189723</v>
      </c>
      <c r="F97" s="907">
        <f>дератизац.!I95</f>
        <v>1.9419970631424373E-2</v>
      </c>
      <c r="G97" s="907">
        <f>димоканал!Q95</f>
        <v>0.10169235053300275</v>
      </c>
      <c r="H97" s="907">
        <f>'підготовка до зими'!L95+майстерні!L95+маляри!L95+покрівлі!N95</f>
        <v>0.50679076893293928</v>
      </c>
      <c r="I97" s="907">
        <f>електрики!P95</f>
        <v>3.7755979308723639E-2</v>
      </c>
      <c r="J97" s="908">
        <f t="shared" si="11"/>
        <v>2.5814324355492588</v>
      </c>
      <c r="K97" s="908">
        <v>3.3237829435152418E-2</v>
      </c>
      <c r="L97" s="908">
        <f t="shared" si="12"/>
        <v>2.6146702649844111</v>
      </c>
      <c r="M97" s="908">
        <f t="shared" si="13"/>
        <v>3.1376043179812934</v>
      </c>
      <c r="N97" s="901">
        <v>3</v>
      </c>
      <c r="O97" s="903"/>
      <c r="P97" s="909">
        <v>1.8668317869795064</v>
      </c>
      <c r="Q97" s="909">
        <v>1.8668317869795064</v>
      </c>
      <c r="S97" s="909">
        <v>1.8702873829247517</v>
      </c>
      <c r="T97" s="909">
        <v>1.8702873829247517</v>
      </c>
    </row>
    <row r="98" spans="1:20" x14ac:dyDescent="0.35">
      <c r="A98" s="901">
        <v>13</v>
      </c>
      <c r="B98" s="919" t="s">
        <v>2267</v>
      </c>
      <c r="C98" s="907">
        <f>cходова!R96</f>
        <v>1.2818842267147612</v>
      </c>
      <c r="D98" s="907">
        <f>прибуд.!O96</f>
        <v>0.67197584028185553</v>
      </c>
      <c r="E98" s="907">
        <f>гар.вода!L96+ц.о.!M96+хол.вода!R96+каналізація!P96+аварійні!I96+зварювальн!L96</f>
        <v>0.30342172246339905</v>
      </c>
      <c r="F98" s="907">
        <f>дератизац.!I96</f>
        <v>1.368761009982384E-2</v>
      </c>
      <c r="G98" s="907">
        <f>димоканал!Q96</f>
        <v>8.7565487048707258E-2</v>
      </c>
      <c r="H98" s="907">
        <f>'підготовка до зими'!L96+майстерні!L96+маляри!L96+покрівлі!N96</f>
        <v>0.23954255644913025</v>
      </c>
      <c r="I98" s="907">
        <f>електрики!P96</f>
        <v>2.5364568882868192E-2</v>
      </c>
      <c r="J98" s="908">
        <f t="shared" si="11"/>
        <v>2.6234420119405453</v>
      </c>
      <c r="K98" s="908">
        <v>3.2548277604263133E-2</v>
      </c>
      <c r="L98" s="908">
        <f t="shared" si="12"/>
        <v>2.6559902895448082</v>
      </c>
      <c r="M98" s="908">
        <f t="shared" si="13"/>
        <v>3.1871883474537697</v>
      </c>
      <c r="N98" s="901">
        <v>4</v>
      </c>
      <c r="O98" s="903"/>
      <c r="P98" s="909">
        <v>1.823404282399874</v>
      </c>
      <c r="Q98" s="909">
        <v>1.823404282399874</v>
      </c>
      <c r="S98" s="909">
        <v>1.8280620980817692</v>
      </c>
      <c r="T98" s="909">
        <v>1.8280620980817692</v>
      </c>
    </row>
    <row r="99" spans="1:20" x14ac:dyDescent="0.35">
      <c r="A99" s="901">
        <v>14</v>
      </c>
      <c r="B99" s="919" t="s">
        <v>1555</v>
      </c>
      <c r="C99" s="907">
        <f>cходова!R97</f>
        <v>1.1253344679514032</v>
      </c>
      <c r="D99" s="907">
        <f>прибуд.!O97</f>
        <v>0.53325285923753662</v>
      </c>
      <c r="E99" s="907">
        <f>гар.вода!L97+ц.о.!M97+хол.вода!R97+каналізація!P97+аварійні!I97+зварювальн!L97</f>
        <v>0.30383294391011006</v>
      </c>
      <c r="F99" s="907">
        <f>дератизац.!I97</f>
        <v>2.0165872434017594E-2</v>
      </c>
      <c r="G99" s="907">
        <f>димоканал!Q97</f>
        <v>8.4531723485481144E-2</v>
      </c>
      <c r="H99" s="907">
        <f>'підготовка до зими'!L97+майстерні!L97+маляри!L97+покрівлі!N97</f>
        <v>0.22565000300721105</v>
      </c>
      <c r="I99" s="907">
        <f>електрики!P97</f>
        <v>2.5447917578794037E-2</v>
      </c>
      <c r="J99" s="908">
        <f t="shared" si="11"/>
        <v>2.3182157876045535</v>
      </c>
      <c r="K99" s="908">
        <v>2.9835521935183698E-2</v>
      </c>
      <c r="L99" s="908">
        <f t="shared" si="12"/>
        <v>2.3480513095397373</v>
      </c>
      <c r="M99" s="908">
        <f t="shared" si="13"/>
        <v>2.8176615714476845</v>
      </c>
      <c r="N99" s="901">
        <v>4</v>
      </c>
      <c r="O99" s="903"/>
      <c r="P99" s="909">
        <v>1.6739053845101886</v>
      </c>
      <c r="Q99" s="909">
        <v>1.6739053845101886</v>
      </c>
      <c r="S99" s="909">
        <v>1.6776007080401376</v>
      </c>
      <c r="T99" s="909">
        <v>1.6776007080401376</v>
      </c>
    </row>
    <row r="100" spans="1:20" x14ac:dyDescent="0.35">
      <c r="A100" s="901">
        <v>15</v>
      </c>
      <c r="B100" s="919" t="s">
        <v>1554</v>
      </c>
      <c r="C100" s="907">
        <f>cходова!R98</f>
        <v>0.99647187296865936</v>
      </c>
      <c r="D100" s="907">
        <f>прибуд.!O98</f>
        <v>0.51511616295745466</v>
      </c>
      <c r="E100" s="907">
        <f>гар.вода!L98+ц.о.!M98+хол.вода!R98+каналізація!P98+аварійні!I98+зварювальн!L98</f>
        <v>0.29956268522723917</v>
      </c>
      <c r="F100" s="907">
        <f>дератизац.!I98</f>
        <v>1.946672332288734E-2</v>
      </c>
      <c r="G100" s="907">
        <f>димоканал!Q98</f>
        <v>8.3406066600960505E-2</v>
      </c>
      <c r="H100" s="907">
        <f>'підготовка до зими'!L98+майстерні!L98+маляри!L98+покрівлі!N98</f>
        <v>0.28276794978777658</v>
      </c>
      <c r="I100" s="907">
        <f>електрики!P98</f>
        <v>2.4582397321205405E-2</v>
      </c>
      <c r="J100" s="908">
        <f t="shared" si="11"/>
        <v>2.2213738581861828</v>
      </c>
      <c r="K100" s="908">
        <v>2.8159428775078585E-2</v>
      </c>
      <c r="L100" s="908">
        <f t="shared" si="12"/>
        <v>2.2495332869612614</v>
      </c>
      <c r="M100" s="908">
        <f t="shared" si="13"/>
        <v>2.6994399443535135</v>
      </c>
      <c r="N100" s="901">
        <v>4</v>
      </c>
      <c r="O100" s="903"/>
      <c r="P100" s="909">
        <v>1.5813648769761335</v>
      </c>
      <c r="Q100" s="909">
        <v>1.5813648769761335</v>
      </c>
      <c r="S100" s="909">
        <v>1.5849342389607448</v>
      </c>
      <c r="T100" s="909">
        <v>1.5849342389607448</v>
      </c>
    </row>
    <row r="101" spans="1:20" x14ac:dyDescent="0.35">
      <c r="A101" s="901">
        <v>16</v>
      </c>
      <c r="B101" s="919" t="s">
        <v>2268</v>
      </c>
      <c r="C101" s="907">
        <f>cходова!R99</f>
        <v>1.1608578465978465</v>
      </c>
      <c r="D101" s="907">
        <f>прибуд.!O99</f>
        <v>0.54255060139860145</v>
      </c>
      <c r="E101" s="907">
        <f>гар.вода!L99+ц.о.!M99+хол.вода!R99+каналізація!P99+аварійні!I99+зварювальн!L99</f>
        <v>0.34860299963000696</v>
      </c>
      <c r="F101" s="907">
        <f>дератизац.!I99</f>
        <v>1.8909090909090907E-2</v>
      </c>
      <c r="G101" s="907">
        <f>димоканал!Q99</f>
        <v>6.9150986671641101E-2</v>
      </c>
      <c r="H101" s="907">
        <f>'підготовка до зими'!L99+майстерні!L99+маляри!L99+покрівлі!N99</f>
        <v>0.36989305881512691</v>
      </c>
      <c r="I101" s="907">
        <f>електрики!P99</f>
        <v>3.4522166479540081E-2</v>
      </c>
      <c r="J101" s="908">
        <f t="shared" si="11"/>
        <v>2.544486750501854</v>
      </c>
      <c r="K101" s="908">
        <v>3.1763462394660158E-2</v>
      </c>
      <c r="L101" s="908">
        <f t="shared" si="12"/>
        <v>2.5762502128965141</v>
      </c>
      <c r="M101" s="908">
        <f t="shared" si="13"/>
        <v>3.0915002554758169</v>
      </c>
      <c r="N101" s="901">
        <v>4</v>
      </c>
      <c r="O101" s="903"/>
      <c r="P101" s="909">
        <v>1.7811275500715473</v>
      </c>
      <c r="Q101" s="909">
        <v>1.7811275500715473</v>
      </c>
      <c r="S101" s="909">
        <v>1.7848852796358938</v>
      </c>
      <c r="T101" s="909">
        <v>1.7848852796358938</v>
      </c>
    </row>
    <row r="102" spans="1:20" x14ac:dyDescent="0.35">
      <c r="A102" s="901">
        <v>17</v>
      </c>
      <c r="B102" s="919" t="s">
        <v>1556</v>
      </c>
      <c r="C102" s="907">
        <f>cходова!R100</f>
        <v>0.90482319996652605</v>
      </c>
      <c r="D102" s="907">
        <f>прибуд.!O100</f>
        <v>0.48235615166536794</v>
      </c>
      <c r="E102" s="907">
        <f>гар.вода!L100+ц.о.!M100+хол.вода!R100+каналізація!P100+аварійні!I100+зварювальн!L100</f>
        <v>0.30446828305486173</v>
      </c>
      <c r="F102" s="907">
        <f>дератизац.!I100</f>
        <v>1.4734651922343614E-2</v>
      </c>
      <c r="G102" s="907">
        <f>димоканал!Q100</f>
        <v>8.3642591256686313E-2</v>
      </c>
      <c r="H102" s="907">
        <f>'підготовка до зими'!L100+майстерні!L100+маляри!L100+покрівлі!N100</f>
        <v>0.35188638618877832</v>
      </c>
      <c r="I102" s="907">
        <f>електрики!P100</f>
        <v>2.5576691721313185E-2</v>
      </c>
      <c r="J102" s="908">
        <f t="shared" si="11"/>
        <v>2.1674879557758771</v>
      </c>
      <c r="K102" s="908">
        <v>2.8749659412659289E-2</v>
      </c>
      <c r="L102" s="908">
        <f t="shared" si="12"/>
        <v>2.1962376151885366</v>
      </c>
      <c r="M102" s="908">
        <f t="shared" si="13"/>
        <v>2.6354851382262439</v>
      </c>
      <c r="N102" s="901">
        <v>4</v>
      </c>
      <c r="O102" s="903"/>
      <c r="P102" s="909">
        <v>1.6165156680992696</v>
      </c>
      <c r="Q102" s="909">
        <v>1.6165156680992696</v>
      </c>
      <c r="S102" s="909">
        <v>1.6198581503117093</v>
      </c>
      <c r="T102" s="909">
        <v>1.6198581503117093</v>
      </c>
    </row>
    <row r="103" spans="1:20" x14ac:dyDescent="0.35">
      <c r="A103" s="901">
        <v>18</v>
      </c>
      <c r="B103" s="919" t="s">
        <v>1557</v>
      </c>
      <c r="C103" s="907">
        <f>cходова!R101</f>
        <v>0</v>
      </c>
      <c r="D103" s="907">
        <f>прибуд.!O101</f>
        <v>1.1219696562362274</v>
      </c>
      <c r="E103" s="907">
        <f>гар.вода!L101+ц.о.!M101+хол.вода!R101+каналізація!P101+аварійні!I101+зварювальн!L101</f>
        <v>0.37954876001078341</v>
      </c>
      <c r="F103" s="907">
        <f>дератизац.!I101</f>
        <v>1.2163948876156896E-2</v>
      </c>
      <c r="G103" s="907">
        <f>димоканал!Q101</f>
        <v>9.3755232751466772E-2</v>
      </c>
      <c r="H103" s="907">
        <f>'підготовка до зими'!L101+майстерні!L101+маляри!L101+покрівлі!N101</f>
        <v>0.41363739009443679</v>
      </c>
      <c r="I103" s="907">
        <f>електрики!P101</f>
        <v>4.0794428767415972E-2</v>
      </c>
      <c r="J103" s="908">
        <f t="shared" si="11"/>
        <v>2.0618694167364873</v>
      </c>
      <c r="K103" s="908">
        <v>2.6185703692529018E-2</v>
      </c>
      <c r="L103" s="908">
        <f t="shared" si="12"/>
        <v>2.0880551204290163</v>
      </c>
      <c r="M103" s="908">
        <f t="shared" si="13"/>
        <v>2.5056661445148194</v>
      </c>
      <c r="N103" s="901">
        <v>1</v>
      </c>
      <c r="O103" s="903"/>
      <c r="P103" s="909">
        <v>1.4780228607124555</v>
      </c>
      <c r="Q103" s="909">
        <v>1.4780228607124555</v>
      </c>
      <c r="S103" s="909">
        <v>1.4858032642715864</v>
      </c>
      <c r="T103" s="909">
        <v>1.4858032642715864</v>
      </c>
    </row>
    <row r="104" spans="1:20" x14ac:dyDescent="0.35">
      <c r="A104" s="901">
        <v>19</v>
      </c>
      <c r="B104" s="919" t="s">
        <v>1558</v>
      </c>
      <c r="C104" s="907">
        <f>cходова!R102</f>
        <v>1.1057487712408614</v>
      </c>
      <c r="D104" s="907">
        <f>прибуд.!O102</f>
        <v>0.5658897043568466</v>
      </c>
      <c r="E104" s="907">
        <f>гар.вода!L102+ц.о.!M102+хол.вода!R102+каналізація!P102+аварійні!I102+зварювальн!L102</f>
        <v>0.3164519787233272</v>
      </c>
      <c r="F104" s="907">
        <f>дератизац.!I102</f>
        <v>1.7641338174273862E-2</v>
      </c>
      <c r="G104" s="907">
        <f>димоканал!Q102</f>
        <v>7.6321514604527227E-2</v>
      </c>
      <c r="H104" s="907">
        <f>'підготовка до зими'!L102+майстерні!L102+маляри!L102+покрівлі!N102</f>
        <v>0.31518088074035538</v>
      </c>
      <c r="I104" s="907">
        <f>електрики!P102</f>
        <v>2.8005615150106675E-2</v>
      </c>
      <c r="J104" s="908">
        <f t="shared" si="11"/>
        <v>2.4252398029902986</v>
      </c>
      <c r="K104" s="908">
        <v>3.0936899149353988E-2</v>
      </c>
      <c r="L104" s="908">
        <f t="shared" si="12"/>
        <v>2.4561767021396528</v>
      </c>
      <c r="M104" s="908">
        <f t="shared" si="13"/>
        <v>2.9474120425675832</v>
      </c>
      <c r="N104" s="901">
        <v>3</v>
      </c>
      <c r="O104" s="903"/>
      <c r="P104" s="909">
        <v>1.7357543462658529</v>
      </c>
      <c r="Q104" s="909">
        <v>1.7357543462658529</v>
      </c>
      <c r="S104" s="909">
        <v>1.7396757503974574</v>
      </c>
      <c r="T104" s="909">
        <v>1.7396757503974574</v>
      </c>
    </row>
    <row r="105" spans="1:20" x14ac:dyDescent="0.35">
      <c r="A105" s="901">
        <v>20</v>
      </c>
      <c r="B105" s="919" t="s">
        <v>2269</v>
      </c>
      <c r="C105" s="907">
        <f>cходова!R103</f>
        <v>0.9275053718059626</v>
      </c>
      <c r="D105" s="907">
        <f>прибуд.!O103</f>
        <v>0.8338796842847902</v>
      </c>
      <c r="E105" s="907">
        <f>гар.вода!L103+ц.о.!M103+хол.вода!R103+каналізація!P103+аварійні!I103+зварювальн!L103</f>
        <v>0.3349004513832865</v>
      </c>
      <c r="F105" s="907">
        <f>дератизац.!I103</f>
        <v>1.9996766417778825E-2</v>
      </c>
      <c r="G105" s="907">
        <f>димоканал!Q103</f>
        <v>8.4660281601536352E-2</v>
      </c>
      <c r="H105" s="907">
        <f>'підготовка до зими'!L103+майстерні!L103+маляри!L103+покрівлі!N103</f>
        <v>0.32141148927525642</v>
      </c>
      <c r="I105" s="907">
        <f>електрики!P103</f>
        <v>3.1744856258101986E-2</v>
      </c>
      <c r="J105" s="908">
        <f t="shared" si="11"/>
        <v>2.554098901026713</v>
      </c>
      <c r="K105" s="908">
        <v>3.3669538977899566E-2</v>
      </c>
      <c r="L105" s="908">
        <f t="shared" si="12"/>
        <v>2.5877684400046124</v>
      </c>
      <c r="M105" s="908">
        <f t="shared" si="13"/>
        <v>3.1053221280055348</v>
      </c>
      <c r="N105" s="901">
        <v>3</v>
      </c>
      <c r="O105" s="903"/>
      <c r="P105" s="909">
        <v>1.8899023028604061</v>
      </c>
      <c r="Q105" s="909">
        <v>1.8899023028604061</v>
      </c>
      <c r="S105" s="909">
        <v>1.8956811587658591</v>
      </c>
      <c r="T105" s="909">
        <v>1.8956811587658591</v>
      </c>
    </row>
    <row r="106" spans="1:20" x14ac:dyDescent="0.35">
      <c r="A106" s="901">
        <v>21</v>
      </c>
      <c r="B106" s="919" t="s">
        <v>1559</v>
      </c>
      <c r="C106" s="907">
        <f>cходова!R104</f>
        <v>0.99587635443758582</v>
      </c>
      <c r="D106" s="907">
        <f>прибуд.!O104</f>
        <v>0.74222363949916836</v>
      </c>
      <c r="E106" s="907">
        <f>гар.вода!L104+ц.о.!M104+хол.вода!R104+каналізація!P104+аварійні!I104+зварювальн!L104</f>
        <v>0.3025498948060073</v>
      </c>
      <c r="F106" s="907">
        <f>дератизац.!I104</f>
        <v>6.9874587997591758E-3</v>
      </c>
      <c r="G106" s="907">
        <f>димоканал!Q104</f>
        <v>7.5206290361973585E-2</v>
      </c>
      <c r="H106" s="907">
        <f>'підготовка до зими'!L104+майстерні!L104+маляри!L104+покрівлі!N104</f>
        <v>0.36727678670861436</v>
      </c>
      <c r="I106" s="907">
        <f>електрики!P104</f>
        <v>2.5187861906865679E-2</v>
      </c>
      <c r="J106" s="908">
        <f t="shared" si="11"/>
        <v>2.5153082865199741</v>
      </c>
      <c r="K106" s="908">
        <v>3.4142476447129588E-2</v>
      </c>
      <c r="L106" s="908">
        <f t="shared" si="12"/>
        <v>2.5494507629671035</v>
      </c>
      <c r="M106" s="908">
        <f t="shared" si="13"/>
        <v>3.059340915560524</v>
      </c>
      <c r="N106" s="901">
        <v>4</v>
      </c>
      <c r="O106" s="903"/>
      <c r="P106" s="909">
        <v>1.9189250271430358</v>
      </c>
      <c r="Q106" s="909">
        <v>1.9189250271430358</v>
      </c>
      <c r="S106" s="909">
        <v>1.9240695030842894</v>
      </c>
      <c r="T106" s="909">
        <v>1.9240695030842894</v>
      </c>
    </row>
    <row r="107" spans="1:20" x14ac:dyDescent="0.35">
      <c r="A107" s="901">
        <v>22</v>
      </c>
      <c r="B107" s="919" t="s">
        <v>1560</v>
      </c>
      <c r="C107" s="907">
        <f>cходова!R105</f>
        <v>0.80139975601548041</v>
      </c>
      <c r="D107" s="907">
        <f>прибуд.!O105</f>
        <v>1.063064291105932</v>
      </c>
      <c r="E107" s="907">
        <f>гар.вода!L105+ц.о.!M105+хол.вода!R105+каналізація!P105+аварійні!I105+зварювальн!L105</f>
        <v>0.5438168380381061</v>
      </c>
      <c r="F107" s="907">
        <f>дератизац.!I105</f>
        <v>1.0194722201338246E-2</v>
      </c>
      <c r="G107" s="907">
        <f>димоканал!Q105</f>
        <v>7.2101361067554853E-2</v>
      </c>
      <c r="H107" s="907">
        <f>'підготовка до зими'!L105+майстерні!L105+маляри!L105+покрівлі!N105</f>
        <v>0.27794105666121416</v>
      </c>
      <c r="I107" s="907">
        <f>електрики!P105</f>
        <v>2.7836270618229263E-2</v>
      </c>
      <c r="J107" s="908">
        <f t="shared" si="11"/>
        <v>2.7963542957078551</v>
      </c>
      <c r="K107" s="908">
        <v>3.5075992432297858E-2</v>
      </c>
      <c r="L107" s="908">
        <f t="shared" si="12"/>
        <v>2.8314302881401527</v>
      </c>
      <c r="M107" s="908">
        <f t="shared" si="13"/>
        <v>3.3977163457681834</v>
      </c>
      <c r="N107" s="901">
        <v>4</v>
      </c>
      <c r="O107" s="903"/>
      <c r="P107" s="909">
        <v>1.9838878050532378</v>
      </c>
      <c r="Q107" s="909">
        <v>1.9838878050532378</v>
      </c>
      <c r="S107" s="909">
        <v>1.9912551522342004</v>
      </c>
      <c r="T107" s="909">
        <v>1.9912551522342004</v>
      </c>
    </row>
    <row r="108" spans="1:20" x14ac:dyDescent="0.35">
      <c r="A108" s="901">
        <v>23</v>
      </c>
      <c r="B108" s="919" t="s">
        <v>1561</v>
      </c>
      <c r="C108" s="907">
        <f>cходова!R106</f>
        <v>0.95829913344596807</v>
      </c>
      <c r="D108" s="907">
        <f>прибуд.!O106</f>
        <v>0.8437747746298665</v>
      </c>
      <c r="E108" s="907">
        <f>гар.вода!L106+ц.о.!M106+хол.вода!R106+каналізація!P106+аварійні!I106+зварювальн!L106</f>
        <v>0.40087377848630878</v>
      </c>
      <c r="F108" s="907">
        <f>дератизац.!I106</f>
        <v>2.285688174008408E-2</v>
      </c>
      <c r="G108" s="907">
        <f>димоканал!Q106</f>
        <v>0.19782717013032994</v>
      </c>
      <c r="H108" s="907">
        <f>'підготовка до зими'!L106+майстерні!L106+маляри!L106+покрівлі!N106</f>
        <v>0.30407424988250109</v>
      </c>
      <c r="I108" s="907">
        <f>електрики!P106</f>
        <v>4.5116704501683716E-2</v>
      </c>
      <c r="J108" s="908">
        <f t="shared" si="11"/>
        <v>2.7728226928167423</v>
      </c>
      <c r="K108" s="908">
        <v>3.5143736961094775E-2</v>
      </c>
      <c r="L108" s="908">
        <f t="shared" si="12"/>
        <v>2.8079664297778373</v>
      </c>
      <c r="M108" s="908">
        <f t="shared" si="13"/>
        <v>3.3695597157334047</v>
      </c>
      <c r="N108" s="901">
        <v>3</v>
      </c>
      <c r="O108" s="903"/>
      <c r="P108" s="909">
        <v>1.9718699424855879</v>
      </c>
      <c r="Q108" s="909">
        <v>1.9718699424855879</v>
      </c>
      <c r="S108" s="909">
        <v>1.9777255015793596</v>
      </c>
      <c r="T108" s="909">
        <v>1.9777255015793596</v>
      </c>
    </row>
    <row r="109" spans="1:20" x14ac:dyDescent="0.35">
      <c r="A109" s="901">
        <v>24</v>
      </c>
      <c r="B109" s="919" t="s">
        <v>1562</v>
      </c>
      <c r="C109" s="907">
        <f>cходова!R107</f>
        <v>1.0252591255989099</v>
      </c>
      <c r="D109" s="907">
        <f>прибуд.!O107</f>
        <v>0.81983979793287665</v>
      </c>
      <c r="E109" s="907">
        <f>гар.вода!L107+ц.о.!M107+хол.вода!R107+каналізація!P107+аварійні!I107+зварювальн!L107</f>
        <v>0.5676630688272204</v>
      </c>
      <c r="F109" s="907">
        <f>дератизац.!I107</f>
        <v>1.0277551968412495E-2</v>
      </c>
      <c r="G109" s="907">
        <f>димоканал!Q107</f>
        <v>6.1218111437340662E-2</v>
      </c>
      <c r="H109" s="907">
        <f>'підготовка до зими'!L107+майстерні!L107+маляри!L107+покрівлі!N107</f>
        <v>0.27614104562440367</v>
      </c>
      <c r="I109" s="907">
        <f>електрики!P107</f>
        <v>3.2669559968568164E-2</v>
      </c>
      <c r="J109" s="908">
        <f t="shared" si="11"/>
        <v>2.7930682613577318</v>
      </c>
      <c r="K109" s="908">
        <v>3.7023784098218222E-2</v>
      </c>
      <c r="L109" s="908">
        <f t="shared" si="12"/>
        <v>2.8300920454559502</v>
      </c>
      <c r="M109" s="908">
        <f t="shared" si="13"/>
        <v>3.3961104545471401</v>
      </c>
      <c r="N109" s="901">
        <v>4</v>
      </c>
      <c r="O109" s="903"/>
      <c r="P109" s="909">
        <v>2.0929637303968782</v>
      </c>
      <c r="Q109" s="909">
        <v>2.0929637303968782</v>
      </c>
      <c r="S109" s="909">
        <v>2.098644350015181</v>
      </c>
      <c r="T109" s="909">
        <v>2.098644350015181</v>
      </c>
    </row>
    <row r="110" spans="1:20" x14ac:dyDescent="0.35">
      <c r="A110" s="901">
        <v>25</v>
      </c>
      <c r="B110" s="919" t="s">
        <v>1563</v>
      </c>
      <c r="C110" s="907">
        <f>cходова!R108</f>
        <v>1.1462125103410092</v>
      </c>
      <c r="D110" s="907">
        <f>прибуд.!O108</f>
        <v>0.13850227158170636</v>
      </c>
      <c r="E110" s="907">
        <f>гар.вода!L108+ц.о.!M108+хол.вода!R108+каналізація!P108+аварійні!I108+зварювальн!L108</f>
        <v>0.38289209094382448</v>
      </c>
      <c r="F110" s="907">
        <f>дератизац.!I108</f>
        <v>2.0174569037938097E-2</v>
      </c>
      <c r="G110" s="907">
        <f>димоканал!Q108</f>
        <v>8.1656853000998897E-2</v>
      </c>
      <c r="H110" s="907">
        <f>'підготовка до зими'!L108+майстерні!L108+маляри!L108+покрівлі!N108</f>
        <v>0.35172087053052781</v>
      </c>
      <c r="I110" s="907">
        <f>електрики!P108</f>
        <v>4.1472074049650788E-2</v>
      </c>
      <c r="J110" s="908">
        <f t="shared" si="11"/>
        <v>2.1626312394856555</v>
      </c>
      <c r="K110" s="908">
        <v>3.0132731385584366E-2</v>
      </c>
      <c r="L110" s="908">
        <f t="shared" si="12"/>
        <v>2.1927639708712396</v>
      </c>
      <c r="M110" s="908">
        <f t="shared" si="13"/>
        <v>2.6313167650454874</v>
      </c>
      <c r="N110" s="901">
        <v>3</v>
      </c>
      <c r="O110" s="903"/>
      <c r="P110" s="909">
        <v>1.6940472937168709</v>
      </c>
      <c r="Q110" s="909">
        <v>1.6940472937168709</v>
      </c>
      <c r="S110" s="909">
        <v>1.6950051611537353</v>
      </c>
      <c r="T110" s="909">
        <v>1.6950051611537353</v>
      </c>
    </row>
    <row r="111" spans="1:20" x14ac:dyDescent="0.35">
      <c r="A111" s="901">
        <v>26</v>
      </c>
      <c r="B111" s="919" t="s">
        <v>1564</v>
      </c>
      <c r="C111" s="907">
        <f>cходова!R109</f>
        <v>0</v>
      </c>
      <c r="D111" s="907">
        <f>прибуд.!O109</f>
        <v>1.3830025563380282</v>
      </c>
      <c r="E111" s="907">
        <f>гар.вода!L109+ц.о.!M109+хол.вода!R109+каналізація!P109+аварійні!I109+зварювальн!L109</f>
        <v>0.39268324354516393</v>
      </c>
      <c r="F111" s="907">
        <v>0</v>
      </c>
      <c r="G111" s="907">
        <f>димоканал!Q109</f>
        <v>0.11842887739036499</v>
      </c>
      <c r="H111" s="907">
        <v>0</v>
      </c>
      <c r="I111" s="907">
        <f>електрики!P109</f>
        <v>4.3456600409984433E-2</v>
      </c>
      <c r="J111" s="908">
        <f t="shared" si="11"/>
        <v>1.9375712776835416</v>
      </c>
      <c r="K111" s="908">
        <v>3.2652768863121198E-2</v>
      </c>
      <c r="L111" s="908">
        <f t="shared" si="12"/>
        <v>1.9702240465466629</v>
      </c>
      <c r="M111" s="908">
        <f t="shared" si="13"/>
        <v>2.3642688558559954</v>
      </c>
      <c r="N111" s="901">
        <v>1</v>
      </c>
      <c r="O111" s="903"/>
      <c r="P111" s="909">
        <v>1.3189616000812106</v>
      </c>
      <c r="Q111" s="909">
        <v>1.3189616000812106</v>
      </c>
      <c r="S111" s="909">
        <v>1.3285529207233795</v>
      </c>
      <c r="T111" s="909">
        <v>1.3285529207233795</v>
      </c>
    </row>
    <row r="112" spans="1:20" x14ac:dyDescent="0.35">
      <c r="A112" s="901">
        <v>27</v>
      </c>
      <c r="B112" s="919" t="s">
        <v>1565</v>
      </c>
      <c r="C112" s="907">
        <f>cходова!R110</f>
        <v>1.2267919809272896</v>
      </c>
      <c r="D112" s="907">
        <f>прибуд.!O110</f>
        <v>0.80685758657746054</v>
      </c>
      <c r="E112" s="907">
        <f>гар.вода!L110+ц.о.!M110+хол.вода!R110+каналізація!P110+аварійні!I110+зварювальн!L110</f>
        <v>0.34978313767745456</v>
      </c>
      <c r="F112" s="907">
        <f>дератизац.!I110</f>
        <v>2.8599161091274659E-2</v>
      </c>
      <c r="G112" s="907">
        <f>димоканал!Q110</f>
        <v>4.0734119964373768E-2</v>
      </c>
      <c r="H112" s="907">
        <f>'підготовка до зими'!L110+майстерні!L110+маляри!L110+покрівлі!N110</f>
        <v>0.28364083013838765</v>
      </c>
      <c r="I112" s="907">
        <f>електрики!P110</f>
        <v>3.476136355462929E-2</v>
      </c>
      <c r="J112" s="908">
        <f t="shared" si="11"/>
        <v>2.7711681799308701</v>
      </c>
      <c r="K112" s="908">
        <v>3.5642155962832267E-2</v>
      </c>
      <c r="L112" s="908">
        <f t="shared" si="12"/>
        <v>2.8068103358937022</v>
      </c>
      <c r="M112" s="908">
        <f t="shared" si="13"/>
        <v>3.3681724030724425</v>
      </c>
      <c r="N112" s="901">
        <v>4</v>
      </c>
      <c r="O112" s="903"/>
      <c r="P112" s="909">
        <v>1.9967739166741596</v>
      </c>
      <c r="Q112" s="909">
        <v>1.9967739166741596</v>
      </c>
      <c r="S112" s="909">
        <v>2.0023650698223485</v>
      </c>
      <c r="T112" s="909">
        <v>2.0023650698223485</v>
      </c>
    </row>
    <row r="113" spans="1:20" x14ac:dyDescent="0.35">
      <c r="A113" s="901">
        <v>28</v>
      </c>
      <c r="B113" s="919" t="s">
        <v>1566</v>
      </c>
      <c r="C113" s="907">
        <f>cходова!R111</f>
        <v>1.2622422478076571</v>
      </c>
      <c r="D113" s="907">
        <f>прибуд.!O111</f>
        <v>0.41250221178712404</v>
      </c>
      <c r="E113" s="907">
        <f>гар.вода!L111+ц.о.!M111+хол.вода!R111+каналізація!P111+аварійні!I111+зварювальн!L111</f>
        <v>0.33367620653393543</v>
      </c>
      <c r="F113" s="907">
        <f>дератизац.!I111</f>
        <v>3.5728868926092283E-2</v>
      </c>
      <c r="G113" s="907">
        <f>димоканал!Q111</f>
        <v>8.5621228870689514E-2</v>
      </c>
      <c r="H113" s="907">
        <f>'підготовка до зими'!L111+майстерні!L111+маляри!L111+покрівлі!N111</f>
        <v>0.28319182698815654</v>
      </c>
      <c r="I113" s="907">
        <f>електрики!P111</f>
        <v>3.1496719366158582E-2</v>
      </c>
      <c r="J113" s="908">
        <f t="shared" si="11"/>
        <v>2.4444593102798136</v>
      </c>
      <c r="K113" s="908">
        <v>3.0432763030243493E-2</v>
      </c>
      <c r="L113" s="908">
        <f t="shared" si="12"/>
        <v>2.4748920733100572</v>
      </c>
      <c r="M113" s="908">
        <f t="shared" si="13"/>
        <v>2.9698704879720688</v>
      </c>
      <c r="N113" s="901">
        <v>4</v>
      </c>
      <c r="O113" s="903"/>
      <c r="P113" s="909">
        <v>1.7065705192286644</v>
      </c>
      <c r="Q113" s="909">
        <v>1.7065705192286644</v>
      </c>
      <c r="S113" s="909">
        <v>1.7094284236605706</v>
      </c>
      <c r="T113" s="909">
        <v>1.7094284236605706</v>
      </c>
    </row>
    <row r="114" spans="1:20" x14ac:dyDescent="0.35">
      <c r="A114" s="901">
        <v>29</v>
      </c>
      <c r="B114" s="919" t="s">
        <v>1567</v>
      </c>
      <c r="C114" s="907">
        <f>cходова!R112</f>
        <v>0.54094419985047459</v>
      </c>
      <c r="D114" s="907">
        <f>прибуд.!O112</f>
        <v>0.56393197652904792</v>
      </c>
      <c r="E114" s="907">
        <f>гар.вода!L112+ц.о.!M112+хол.вода!R112+каналізація!P112+аварійні!I112+зварювальн!L112</f>
        <v>0.56339792553703461</v>
      </c>
      <c r="F114" s="907">
        <f>дератизац.!I112</f>
        <v>1.5819104509171642E-3</v>
      </c>
      <c r="G114" s="907">
        <f>димоканал!Q112</f>
        <v>5.8940945383792694E-2</v>
      </c>
      <c r="H114" s="907">
        <f>'підготовка до зими'!L112+майстерні!L112+маляри!L112+покрівлі!N112</f>
        <v>0.24464570592168255</v>
      </c>
      <c r="I114" s="907">
        <f>електрики!P112</f>
        <v>3.1805076527791638E-2</v>
      </c>
      <c r="J114" s="908">
        <f t="shared" si="11"/>
        <v>2.0052477402007409</v>
      </c>
      <c r="K114" s="908">
        <v>2.5301448106229626E-2</v>
      </c>
      <c r="L114" s="908">
        <f t="shared" si="12"/>
        <v>2.0305491883069706</v>
      </c>
      <c r="M114" s="908">
        <f t="shared" si="13"/>
        <v>2.4366590259683645</v>
      </c>
      <c r="N114" s="901">
        <v>5</v>
      </c>
      <c r="O114" s="903"/>
      <c r="P114" s="909">
        <v>1.4400336278537802</v>
      </c>
      <c r="Q114" s="909">
        <v>1.4400336278537802</v>
      </c>
      <c r="S114" s="909">
        <v>1.4439393585161204</v>
      </c>
      <c r="T114" s="909">
        <v>1.4439393585161204</v>
      </c>
    </row>
    <row r="115" spans="1:20" x14ac:dyDescent="0.35">
      <c r="A115" s="901">
        <v>30</v>
      </c>
      <c r="B115" s="919" t="s">
        <v>1568</v>
      </c>
      <c r="C115" s="907">
        <f>cходова!R113</f>
        <v>0.54175141262491855</v>
      </c>
      <c r="D115" s="907">
        <f>прибуд.!O113</f>
        <v>0.74403903844083119</v>
      </c>
      <c r="E115" s="907">
        <f>гар.вода!L113+ц.о.!M113+хол.вода!R113+каналізація!P113+аварійні!I113+зварювальн!L113</f>
        <v>0.5703935290147758</v>
      </c>
      <c r="F115" s="907">
        <f>дератизац.!I113</f>
        <v>7.0259502530418856E-3</v>
      </c>
      <c r="G115" s="907">
        <f>димоканал!Q113</f>
        <v>6.6548610248497078E-2</v>
      </c>
      <c r="H115" s="907">
        <f>'підготовка до зими'!L113+майстерні!L113+маляри!L113+покрівлі!N113</f>
        <v>0.32505043178647997</v>
      </c>
      <c r="I115" s="907">
        <f>електрики!P113</f>
        <v>3.3222985130923817E-2</v>
      </c>
      <c r="J115" s="908">
        <f t="shared" si="11"/>
        <v>2.2880319574994683</v>
      </c>
      <c r="K115" s="908">
        <v>2.8832123876835754E-2</v>
      </c>
      <c r="L115" s="908">
        <f t="shared" si="12"/>
        <v>2.3168640813763042</v>
      </c>
      <c r="M115" s="908">
        <f t="shared" si="13"/>
        <v>2.780236897651565</v>
      </c>
      <c r="N115" s="901">
        <v>5</v>
      </c>
      <c r="O115" s="903"/>
      <c r="P115" s="909">
        <v>1.6365451793453811</v>
      </c>
      <c r="Q115" s="909">
        <v>1.6365451793453811</v>
      </c>
      <c r="S115" s="909">
        <v>1.6417002830803924</v>
      </c>
      <c r="T115" s="909">
        <v>1.6417002830803924</v>
      </c>
    </row>
    <row r="116" spans="1:20" x14ac:dyDescent="0.35">
      <c r="A116" s="901">
        <v>31</v>
      </c>
      <c r="B116" s="919" t="s">
        <v>1569</v>
      </c>
      <c r="C116" s="907">
        <f>cходова!R114</f>
        <v>0.69043271992628319</v>
      </c>
      <c r="D116" s="907">
        <f>прибуд.!O114</f>
        <v>1.0796596631851672</v>
      </c>
      <c r="E116" s="907">
        <f>гар.вода!L114+ц.о.!M114+хол.вода!R114+каналізація!P114+аварійні!I114+зварювальн!L114</f>
        <v>0.57594922711687069</v>
      </c>
      <c r="F116" s="907">
        <f>дератизац.!I114</f>
        <v>2.2649987855234395E-3</v>
      </c>
      <c r="G116" s="907">
        <f>димоканал!Q114</f>
        <v>6.480424176050241E-2</v>
      </c>
      <c r="H116" s="907">
        <f>'підготовка до зими'!L114+майстерні!L114+маляри!L114+покрівлі!N114</f>
        <v>0.25412706677516894</v>
      </c>
      <c r="I116" s="907">
        <f>електрики!P114</f>
        <v>3.4349045543071263E-2</v>
      </c>
      <c r="J116" s="908">
        <f t="shared" si="11"/>
        <v>2.7015869630925868</v>
      </c>
      <c r="K116" s="908">
        <v>3.3824464438566383E-2</v>
      </c>
      <c r="L116" s="908">
        <f t="shared" si="12"/>
        <v>2.7354114275311532</v>
      </c>
      <c r="M116" s="908">
        <f t="shared" si="13"/>
        <v>3.2824937130373839</v>
      </c>
      <c r="N116" s="901">
        <v>5</v>
      </c>
      <c r="O116" s="903"/>
      <c r="P116" s="909">
        <v>1.9137510579458825</v>
      </c>
      <c r="Q116" s="909">
        <v>1.9137510579458825</v>
      </c>
      <c r="S116" s="909">
        <v>1.921234052578247</v>
      </c>
      <c r="T116" s="909">
        <v>1.921234052578247</v>
      </c>
    </row>
    <row r="117" spans="1:20" x14ac:dyDescent="0.35">
      <c r="A117" s="901">
        <v>32</v>
      </c>
      <c r="B117" s="919" t="s">
        <v>1570</v>
      </c>
      <c r="C117" s="907">
        <f>cходова!R115</f>
        <v>0</v>
      </c>
      <c r="D117" s="907">
        <f>прибуд.!O115</f>
        <v>0.43792697865353031</v>
      </c>
      <c r="E117" s="907">
        <f>гар.вода!L115+ц.о.!M115+хол.вода!R115+каналізація!P115+аварійні!I115+зварювальн!L115</f>
        <v>0.36575073299983707</v>
      </c>
      <c r="F117" s="907">
        <f>дератизац.!I115</f>
        <v>9.0332512315270938E-2</v>
      </c>
      <c r="G117" s="907">
        <f>димоканал!Q115</f>
        <v>6.1956867313341081E-2</v>
      </c>
      <c r="H117" s="907">
        <f>'підготовка до зими'!L115+майстерні!L115+маляри!L115+покрівлі!N115</f>
        <v>0.58404622893166924</v>
      </c>
      <c r="I117" s="907">
        <f>електрики!P115</f>
        <v>3.7997766368336142E-2</v>
      </c>
      <c r="J117" s="908">
        <f t="shared" si="11"/>
        <v>1.5780110865819847</v>
      </c>
      <c r="K117" s="908">
        <v>2.0255676578149889E-2</v>
      </c>
      <c r="L117" s="908">
        <f t="shared" si="12"/>
        <v>1.5982667631601346</v>
      </c>
      <c r="M117" s="908">
        <f t="shared" si="13"/>
        <v>1.9179201157921615</v>
      </c>
      <c r="N117" s="901">
        <v>2</v>
      </c>
      <c r="O117" s="903"/>
      <c r="P117" s="909">
        <v>1.1495892704020187</v>
      </c>
      <c r="Q117" s="909">
        <v>1.1495892704020187</v>
      </c>
      <c r="S117" s="909">
        <v>1.1526237637787256</v>
      </c>
      <c r="T117" s="909">
        <v>1.1526237637787256</v>
      </c>
    </row>
    <row r="118" spans="1:20" x14ac:dyDescent="0.35">
      <c r="A118" s="901">
        <v>33</v>
      </c>
      <c r="B118" s="919" t="s">
        <v>1571</v>
      </c>
      <c r="C118" s="907">
        <f>cходова!R116</f>
        <v>1.1175712803550952</v>
      </c>
      <c r="D118" s="907">
        <f>прибуд.!O116</f>
        <v>0.65534805056517231</v>
      </c>
      <c r="E118" s="907">
        <f>гар.вода!L116+ц.о.!M116+хол.вода!R116+каналізація!P116+аварійні!I116+зварювальн!L116</f>
        <v>0.56441715897324918</v>
      </c>
      <c r="F118" s="907">
        <f>дератизац.!I116</f>
        <v>5.2626549445748917E-3</v>
      </c>
      <c r="G118" s="907">
        <f>димоканал!Q116</f>
        <v>6.1964031381499807E-2</v>
      </c>
      <c r="H118" s="907">
        <f>'підготовка до зими'!L116+майстерні!L116+маляри!L116+покрівлі!N116</f>
        <v>0.25492698324762386</v>
      </c>
      <c r="I118" s="907">
        <f>електрики!P116</f>
        <v>3.2011660543367557E-2</v>
      </c>
      <c r="J118" s="908">
        <f t="shared" si="11"/>
        <v>2.6915018200105827</v>
      </c>
      <c r="K118" s="908">
        <v>3.3729054455641186E-2</v>
      </c>
      <c r="L118" s="908">
        <f t="shared" si="12"/>
        <v>2.7252308744662237</v>
      </c>
      <c r="M118" s="908">
        <f t="shared" si="13"/>
        <v>3.2702770493594682</v>
      </c>
      <c r="N118" s="901">
        <v>5</v>
      </c>
      <c r="O118" s="903"/>
      <c r="P118" s="909">
        <v>1.9071391103270376</v>
      </c>
      <c r="Q118" s="909">
        <v>1.9071391103270376</v>
      </c>
      <c r="S118" s="909">
        <v>1.9116789699263435</v>
      </c>
      <c r="T118" s="909">
        <v>1.9116789699263435</v>
      </c>
    </row>
    <row r="119" spans="1:20" x14ac:dyDescent="0.35">
      <c r="A119" s="901">
        <v>34</v>
      </c>
      <c r="B119" s="919" t="s">
        <v>2270</v>
      </c>
      <c r="C119" s="907">
        <f>cходова!R117</f>
        <v>1.1466835991458884</v>
      </c>
      <c r="D119" s="907">
        <f>прибуд.!O117</f>
        <v>0.52584134902130897</v>
      </c>
      <c r="E119" s="907">
        <f>гар.вода!L117+ц.о.!M117+хол.вода!R117+каналізація!P117+аварійні!I117+зварювальн!L117</f>
        <v>0.56330389812365778</v>
      </c>
      <c r="F119" s="907">
        <f>дератизац.!I117</f>
        <v>3.5907932548934554E-3</v>
      </c>
      <c r="G119" s="907">
        <f>димоканал!Q117</f>
        <v>6.0455775298227321E-2</v>
      </c>
      <c r="H119" s="907">
        <f>'підготовка до зими'!L117+майстерні!L117+маляри!L117+покрівлі!N117</f>
        <v>0.2543727524898195</v>
      </c>
      <c r="I119" s="907">
        <f>електрики!P117</f>
        <v>3.1786018518174378E-2</v>
      </c>
      <c r="J119" s="908">
        <f t="shared" si="11"/>
        <v>2.58603418585197</v>
      </c>
      <c r="K119" s="908">
        <v>3.2422991230190309E-2</v>
      </c>
      <c r="L119" s="908">
        <f t="shared" si="12"/>
        <v>2.6184571770821603</v>
      </c>
      <c r="M119" s="908">
        <f t="shared" si="13"/>
        <v>3.1421486124985925</v>
      </c>
      <c r="N119" s="901">
        <v>5</v>
      </c>
      <c r="O119" s="903"/>
      <c r="P119" s="909">
        <v>1.8342500257205565</v>
      </c>
      <c r="Q119" s="909">
        <v>1.8342500257205565</v>
      </c>
      <c r="S119" s="909">
        <v>1.837891634200064</v>
      </c>
      <c r="T119" s="909">
        <v>1.837891634200064</v>
      </c>
    </row>
    <row r="120" spans="1:20" x14ac:dyDescent="0.35">
      <c r="A120" s="901">
        <v>35</v>
      </c>
      <c r="B120" s="919" t="s">
        <v>2214</v>
      </c>
      <c r="C120" s="907">
        <f>cходова!R118</f>
        <v>0</v>
      </c>
      <c r="D120" s="907">
        <f>прибуд.!O118</f>
        <v>0.4129297016928159</v>
      </c>
      <c r="E120" s="907">
        <f>гар.вода!L118+ц.о.!M118+хол.вода!R118+каналізація!P118+аварійні!I118+зварювальн!L118</f>
        <v>0.33540854158869016</v>
      </c>
      <c r="F120" s="907">
        <f>дератизац.!I118</f>
        <v>2.7559867877786953E-2</v>
      </c>
      <c r="G120" s="907">
        <f>димоканал!Q118</f>
        <v>7.0193783986807673E-2</v>
      </c>
      <c r="H120" s="907">
        <f>'підготовка до зими'!L118+майстерні!L118+маляри!L118+покрівлі!N118</f>
        <v>0.38011566714495276</v>
      </c>
      <c r="I120" s="907">
        <f>електрики!P118</f>
        <v>3.1847838863634341E-2</v>
      </c>
      <c r="J120" s="908">
        <f t="shared" si="11"/>
        <v>1.2580554011546878</v>
      </c>
      <c r="K120" s="908">
        <v>1.586094973422153E-2</v>
      </c>
      <c r="L120" s="908">
        <f t="shared" si="12"/>
        <v>1.2739163508889093</v>
      </c>
      <c r="M120" s="908">
        <f t="shared" si="13"/>
        <v>1.5286996210666912</v>
      </c>
      <c r="N120" s="901">
        <v>2</v>
      </c>
      <c r="O120" s="903"/>
      <c r="P120" s="909">
        <v>0.9005579264896858</v>
      </c>
      <c r="Q120" s="909">
        <v>0.9005579264896858</v>
      </c>
      <c r="S120" s="909">
        <v>0.90341774116114482</v>
      </c>
      <c r="T120" s="909">
        <v>0.90341774116114482</v>
      </c>
    </row>
    <row r="121" spans="1:20" x14ac:dyDescent="0.35">
      <c r="A121" s="901">
        <v>36</v>
      </c>
      <c r="B121" s="919" t="s">
        <v>1572</v>
      </c>
      <c r="C121" s="907">
        <f>cходова!R119</f>
        <v>0.92620120819045526</v>
      </c>
      <c r="D121" s="907">
        <f>прибуд.!O119</f>
        <v>0.85057122732703372</v>
      </c>
      <c r="E121" s="907">
        <f>гар.вода!L119+ц.о.!M119+хол.вода!R119+каналізація!P119+аварійні!I119+зварювальн!L119</f>
        <v>0.57181778299907959</v>
      </c>
      <c r="F121" s="907">
        <f>дератизац.!I119</f>
        <v>1.8124796350602801E-3</v>
      </c>
      <c r="G121" s="907">
        <f>димоканал!Q119</f>
        <v>6.4443916563217407E-2</v>
      </c>
      <c r="H121" s="907">
        <f>'підготовка до зими'!L119+майстерні!L119+маляри!L119+покрівлі!N119</f>
        <v>0.25292352756160857</v>
      </c>
      <c r="I121" s="907">
        <f>електрики!P119</f>
        <v>3.3511661009111487E-2</v>
      </c>
      <c r="J121" s="908">
        <f t="shared" si="11"/>
        <v>2.7012818032855663</v>
      </c>
      <c r="K121" s="908">
        <v>3.3831007536928977E-2</v>
      </c>
      <c r="L121" s="908">
        <f t="shared" si="12"/>
        <v>2.7351128108224954</v>
      </c>
      <c r="M121" s="908">
        <f t="shared" si="13"/>
        <v>3.2821353729869944</v>
      </c>
      <c r="N121" s="901">
        <v>5</v>
      </c>
      <c r="O121" s="903"/>
      <c r="P121" s="909">
        <v>1.9132985652218875</v>
      </c>
      <c r="Q121" s="909">
        <v>1.9132985652218875</v>
      </c>
      <c r="S121" s="909">
        <v>1.9191925787923969</v>
      </c>
      <c r="T121" s="909">
        <v>1.9191925787923969</v>
      </c>
    </row>
    <row r="122" spans="1:20" x14ac:dyDescent="0.35">
      <c r="A122" s="901">
        <v>37</v>
      </c>
      <c r="B122" s="919" t="s">
        <v>1573</v>
      </c>
      <c r="C122" s="907">
        <f>cходова!R120</f>
        <v>0</v>
      </c>
      <c r="D122" s="907">
        <f>прибуд.!O120</f>
        <v>0.5376450158394932</v>
      </c>
      <c r="E122" s="907">
        <f>гар.вода!L120+ц.о.!M120+хол.вода!R120+каналізація!P120+аварійні!I120+зварювальн!L120</f>
        <v>0.41939883074945244</v>
      </c>
      <c r="F122" s="907">
        <f>дератизац.!I120</f>
        <v>3.0728616684266099E-2</v>
      </c>
      <c r="G122" s="907">
        <f>димоканал!Q120</f>
        <v>6.6592795364698379E-2</v>
      </c>
      <c r="H122" s="907">
        <f>'підготовка до зими'!L120+майстерні!L120+маляри!L120+покрівлі!N120</f>
        <v>0.42271824771013744</v>
      </c>
      <c r="I122" s="907">
        <f>електрики!P120</f>
        <v>4.8871467198134552E-2</v>
      </c>
      <c r="J122" s="908">
        <f t="shared" si="11"/>
        <v>1.5259549735461821</v>
      </c>
      <c r="K122" s="908">
        <v>1.9201933224900759E-2</v>
      </c>
      <c r="L122" s="908">
        <f t="shared" si="12"/>
        <v>1.5451569067710829</v>
      </c>
      <c r="M122" s="908">
        <f t="shared" si="13"/>
        <v>1.8541882881252993</v>
      </c>
      <c r="N122" s="901">
        <v>1</v>
      </c>
      <c r="O122" s="903"/>
      <c r="P122" s="909">
        <v>1.0859066665524733</v>
      </c>
      <c r="Q122" s="909">
        <v>1.0859066665524733</v>
      </c>
      <c r="S122" s="909">
        <v>1.0896315734377875</v>
      </c>
      <c r="T122" s="909">
        <v>1.0896315734377875</v>
      </c>
    </row>
    <row r="123" spans="1:20" x14ac:dyDescent="0.35">
      <c r="A123" s="901">
        <v>38</v>
      </c>
      <c r="B123" s="919" t="s">
        <v>1574</v>
      </c>
      <c r="C123" s="907">
        <f>cходова!R121</f>
        <v>0.94102124517871588</v>
      </c>
      <c r="D123" s="907">
        <f>прибуд.!O121</f>
        <v>0.64880470922533662</v>
      </c>
      <c r="E123" s="907">
        <f>гар.вода!L121+ц.о.!M121+хол.вода!R121+каналізація!P121+аварійні!I121+зварювальн!L121</f>
        <v>0.5702637473183233</v>
      </c>
      <c r="F123" s="907">
        <f>дератизац.!I121</f>
        <v>3.4801920105936878E-3</v>
      </c>
      <c r="G123" s="907">
        <f>димоканал!Q121</f>
        <v>6.3085872061847043E-2</v>
      </c>
      <c r="H123" s="907">
        <f>'підготовка до зими'!L121+майстерні!L121+маляри!L121+покрівлі!N121</f>
        <v>0.25368434815011537</v>
      </c>
      <c r="I123" s="907">
        <f>електрики!P121</f>
        <v>3.3196680240357233E-2</v>
      </c>
      <c r="J123" s="908">
        <f t="shared" si="11"/>
        <v>2.5135367941852893</v>
      </c>
      <c r="K123" s="908">
        <v>3.251593223157731E-2</v>
      </c>
      <c r="L123" s="908">
        <f t="shared" si="12"/>
        <v>2.5460527264168666</v>
      </c>
      <c r="M123" s="908">
        <f t="shared" si="13"/>
        <v>3.0552632717002397</v>
      </c>
      <c r="N123" s="901">
        <v>5</v>
      </c>
      <c r="O123" s="903"/>
      <c r="P123" s="909">
        <v>1.8411466665997398</v>
      </c>
      <c r="Q123" s="909">
        <v>1.8411466665997398</v>
      </c>
      <c r="S123" s="909">
        <v>1.8456410995902839</v>
      </c>
      <c r="T123" s="909">
        <v>1.8456410995902839</v>
      </c>
    </row>
    <row r="124" spans="1:20" x14ac:dyDescent="0.35">
      <c r="A124" s="901">
        <v>39</v>
      </c>
      <c r="B124" s="919" t="s">
        <v>1575</v>
      </c>
      <c r="C124" s="907">
        <f>cходова!R122</f>
        <v>0</v>
      </c>
      <c r="D124" s="907">
        <f>прибуд.!O122</f>
        <v>1.5561765083440307</v>
      </c>
      <c r="E124" s="907">
        <f>гар.вода!L122+ц.о.!M122+хол.вода!R122+каналізація!P122+аварійні!I122+зварювальн!L122</f>
        <v>0.37369239679803246</v>
      </c>
      <c r="F124" s="907">
        <f>дератизац.!I122</f>
        <v>1.4826700898587933E-2</v>
      </c>
      <c r="G124" s="907">
        <f>димоканал!Q122</f>
        <v>9.4446649651815456E-2</v>
      </c>
      <c r="H124" s="907">
        <f>'підготовка до зими'!L122+майстерні!L122+маляри!L122+покрівлі!N122</f>
        <v>0.43361534369571569</v>
      </c>
      <c r="I124" s="907">
        <f>електрики!P122</f>
        <v>3.9607427844786838E-2</v>
      </c>
      <c r="J124" s="908">
        <f t="shared" si="11"/>
        <v>2.5123650272329692</v>
      </c>
      <c r="K124" s="908">
        <v>3.1436087643982258E-2</v>
      </c>
      <c r="L124" s="908">
        <f t="shared" si="12"/>
        <v>2.5438011148769513</v>
      </c>
      <c r="M124" s="908">
        <f t="shared" si="13"/>
        <v>3.0525613378523415</v>
      </c>
      <c r="N124" s="901">
        <v>2</v>
      </c>
      <c r="O124" s="903"/>
      <c r="P124" s="909">
        <v>1.7676271823500878</v>
      </c>
      <c r="Q124" s="909">
        <v>1.7676271823500878</v>
      </c>
      <c r="S124" s="909">
        <v>1.778418128749425</v>
      </c>
      <c r="T124" s="909">
        <v>1.778418128749425</v>
      </c>
    </row>
    <row r="125" spans="1:20" x14ac:dyDescent="0.35">
      <c r="A125" s="901">
        <v>40</v>
      </c>
      <c r="B125" s="919" t="s">
        <v>1576</v>
      </c>
      <c r="C125" s="907">
        <f>cходова!R123</f>
        <v>0.81193134847168158</v>
      </c>
      <c r="D125" s="907">
        <f>прибуд.!O123</f>
        <v>0.94903307061623887</v>
      </c>
      <c r="E125" s="907">
        <f>гар.вода!L123+ц.о.!M123+хол.вода!R123+каналізація!P123+аварійні!I123+зварювальн!L123</f>
        <v>0.46010621259883189</v>
      </c>
      <c r="F125" s="907">
        <f>дератизац.!I123</f>
        <v>2.7334038614123247E-2</v>
      </c>
      <c r="G125" s="907">
        <f>димоканал!Q123</f>
        <v>7.5222173732599082E-2</v>
      </c>
      <c r="H125" s="907">
        <f>'підготовка до зими'!L123+майстерні!L123+маляри!L123+покрівлі!N123</f>
        <v>0.36857693401161473</v>
      </c>
      <c r="I125" s="907">
        <f>електрики!P123</f>
        <v>5.7122270308813186E-2</v>
      </c>
      <c r="J125" s="908">
        <f t="shared" si="11"/>
        <v>2.7493260483539026</v>
      </c>
      <c r="K125" s="908">
        <v>3.4235794954221549E-2</v>
      </c>
      <c r="L125" s="908">
        <f t="shared" si="12"/>
        <v>2.783561843308124</v>
      </c>
      <c r="M125" s="908">
        <f t="shared" si="13"/>
        <v>3.3402742119697488</v>
      </c>
      <c r="N125" s="901">
        <v>3</v>
      </c>
      <c r="O125" s="903"/>
      <c r="P125" s="909">
        <v>1.9186795400990748</v>
      </c>
      <c r="Q125" s="909">
        <v>1.9186795400990748</v>
      </c>
      <c r="S125" s="909">
        <v>1.9252584419711491</v>
      </c>
      <c r="T125" s="909">
        <v>1.9252584419711491</v>
      </c>
    </row>
    <row r="126" spans="1:20" x14ac:dyDescent="0.35">
      <c r="A126" s="901">
        <v>41</v>
      </c>
      <c r="B126" s="919" t="s">
        <v>2215</v>
      </c>
      <c r="C126" s="907">
        <f>cходова!R124</f>
        <v>0.59214343299893513</v>
      </c>
      <c r="D126" s="907">
        <f>прибуд.!O124</f>
        <v>1.0938412907022363</v>
      </c>
      <c r="E126" s="907">
        <f>гар.вода!L124+ц.о.!M124+хол.вода!R124+каналізація!P124+аварійні!I124+зварювальн!L124</f>
        <v>0.58265427066905451</v>
      </c>
      <c r="F126" s="907">
        <f>дератизац.!I124</f>
        <v>1.2098862298940759E-2</v>
      </c>
      <c r="G126" s="907">
        <f>димоканал!Q124</f>
        <v>7.0314128512969684E-2</v>
      </c>
      <c r="H126" s="907">
        <f>'підготовка до зими'!L124+майстерні!L124+маляри!L124+покрівлі!N124</f>
        <v>0.2598808052367782</v>
      </c>
      <c r="I126" s="907">
        <f>електрики!P124</f>
        <v>3.5708061811970344E-2</v>
      </c>
      <c r="J126" s="908">
        <f t="shared" si="11"/>
        <v>2.6466408522308851</v>
      </c>
      <c r="K126" s="908">
        <v>3.3508292143684566E-2</v>
      </c>
      <c r="L126" s="908">
        <f t="shared" si="12"/>
        <v>2.6801491443745697</v>
      </c>
      <c r="M126" s="908">
        <f t="shared" si="13"/>
        <v>3.2161789732494834</v>
      </c>
      <c r="N126" s="901">
        <v>5</v>
      </c>
      <c r="O126" s="903"/>
      <c r="P126" s="909">
        <v>1.8973895812760881</v>
      </c>
      <c r="Q126" s="909">
        <v>1.8973895812760881</v>
      </c>
      <c r="S126" s="909">
        <v>1.9049709999171383</v>
      </c>
      <c r="T126" s="909">
        <v>1.9049709999171383</v>
      </c>
    </row>
    <row r="127" spans="1:20" x14ac:dyDescent="0.35">
      <c r="A127" s="901">
        <v>42</v>
      </c>
      <c r="B127" s="919" t="s">
        <v>2216</v>
      </c>
      <c r="C127" s="907">
        <f>cходова!R125</f>
        <v>0.58860701262176796</v>
      </c>
      <c r="D127" s="907">
        <f>прибуд.!O125</f>
        <v>0.93398674155223671</v>
      </c>
      <c r="E127" s="907">
        <f>гар.вода!L125+ц.о.!M125+хол.вода!R125+каналізація!P125+аварійні!I125+зварювальн!L125</f>
        <v>0.58258045205192333</v>
      </c>
      <c r="F127" s="907">
        <f>дератизац.!I125</f>
        <v>1.2028157282833773E-2</v>
      </c>
      <c r="G127" s="907">
        <f>димоканал!Q125</f>
        <v>7.14964708973303E-2</v>
      </c>
      <c r="H127" s="907">
        <f>'підготовка до зими'!L125+майстерні!L125+маляри!L125+покрівлі!N125</f>
        <v>0.25845333210549787</v>
      </c>
      <c r="I127" s="907">
        <f>електрики!P125</f>
        <v>3.5693099835832812E-2</v>
      </c>
      <c r="J127" s="908">
        <f t="shared" si="11"/>
        <v>2.4828452663474225</v>
      </c>
      <c r="K127" s="908">
        <v>3.1145180956443981E-2</v>
      </c>
      <c r="L127" s="908">
        <f t="shared" si="12"/>
        <v>2.5139904473038666</v>
      </c>
      <c r="M127" s="908">
        <f t="shared" si="13"/>
        <v>3.0167885367646399</v>
      </c>
      <c r="N127" s="901">
        <v>5</v>
      </c>
      <c r="O127" s="903"/>
      <c r="P127" s="909">
        <v>1.7652660430515865</v>
      </c>
      <c r="Q127" s="909">
        <v>1.7652660430515865</v>
      </c>
      <c r="S127" s="909">
        <v>1.7717387923697976</v>
      </c>
      <c r="T127" s="909">
        <v>1.7717387923697976</v>
      </c>
    </row>
    <row r="128" spans="1:20" x14ac:dyDescent="0.35">
      <c r="A128" s="901">
        <v>43</v>
      </c>
      <c r="B128" s="919" t="s">
        <v>2217</v>
      </c>
      <c r="C128" s="907">
        <f>cходова!R126</f>
        <v>0</v>
      </c>
      <c r="D128" s="907">
        <f>прибуд.!O126</f>
        <v>0</v>
      </c>
      <c r="E128" s="907">
        <f>гар.вода!L126+ц.о.!M126+хол.вода!R126+каналізація!P126+аварійні!I126+зварювальн!L126</f>
        <v>0.37555627130814434</v>
      </c>
      <c r="F128" s="907">
        <f>дератизац.!I126</f>
        <v>2.1655175988803069E-2</v>
      </c>
      <c r="G128" s="907">
        <f>димоканал!Q126</f>
        <v>0.1009591694486823</v>
      </c>
      <c r="H128" s="907">
        <f>'підготовка до зими'!L126+майстерні!L126+маляри!L126+покрівлі!N126</f>
        <v>0.31587712389244793</v>
      </c>
      <c r="I128" s="907">
        <f>електрики!P126</f>
        <v>3.9985208505376797E-2</v>
      </c>
      <c r="J128" s="908">
        <f t="shared" si="11"/>
        <v>0.8540329491434544</v>
      </c>
      <c r="K128" s="908">
        <v>1.1085342499921245E-2</v>
      </c>
      <c r="L128" s="908">
        <f t="shared" si="12"/>
        <v>0.86511829164337561</v>
      </c>
      <c r="M128" s="908">
        <f t="shared" si="13"/>
        <v>1.0381419499720508</v>
      </c>
      <c r="N128" s="935">
        <v>3</v>
      </c>
      <c r="O128" s="903"/>
      <c r="P128" s="909">
        <v>0.63621300521729485</v>
      </c>
      <c r="Q128" s="909">
        <v>0.63621300521729485</v>
      </c>
      <c r="S128" s="909">
        <v>0.63621118439119662</v>
      </c>
      <c r="T128" s="909">
        <v>0.63621118439119662</v>
      </c>
    </row>
    <row r="129" spans="1:20" x14ac:dyDescent="0.35">
      <c r="A129" s="901">
        <v>44</v>
      </c>
      <c r="B129" s="919" t="s">
        <v>2218</v>
      </c>
      <c r="C129" s="907">
        <f>cходова!R127</f>
        <v>0.61708295127434709</v>
      </c>
      <c r="D129" s="907">
        <f>прибуд.!O127</f>
        <v>1.052683026327401</v>
      </c>
      <c r="E129" s="907">
        <f>гар.вода!L127+ц.о.!M127+хол.вода!R127+каналізація!P127+аварійні!I127+зварювальн!L127</f>
        <v>0.56768469565901325</v>
      </c>
      <c r="F129" s="907">
        <f>дератизац.!I127</f>
        <v>4.8624797764377121E-3</v>
      </c>
      <c r="G129" s="907">
        <f>димоканал!Q127</f>
        <v>6.5448830597442345E-2</v>
      </c>
      <c r="H129" s="907">
        <f>'підготовка до зими'!L127+майстерні!L127+маляри!L127+покрівлі!N127</f>
        <v>0.26344310373931445</v>
      </c>
      <c r="I129" s="907">
        <f>електрики!P127</f>
        <v>3.2673943417537939E-2</v>
      </c>
      <c r="J129" s="908">
        <f t="shared" si="11"/>
        <v>2.6038790307914939</v>
      </c>
      <c r="K129" s="908">
        <v>3.2638100810323006E-2</v>
      </c>
      <c r="L129" s="908">
        <f t="shared" si="12"/>
        <v>2.636517131601817</v>
      </c>
      <c r="M129" s="908">
        <f t="shared" si="13"/>
        <v>3.1638205579221803</v>
      </c>
      <c r="N129" s="936">
        <v>5</v>
      </c>
      <c r="O129" s="903"/>
      <c r="P129" s="909">
        <v>1.848187385767196</v>
      </c>
      <c r="Q129" s="909">
        <v>1.848187385767196</v>
      </c>
      <c r="S129" s="909">
        <v>1.8554831356589276</v>
      </c>
      <c r="T129" s="909">
        <v>1.8554831356589276</v>
      </c>
    </row>
    <row r="130" spans="1:20" x14ac:dyDescent="0.35">
      <c r="A130" s="901">
        <v>45</v>
      </c>
      <c r="B130" s="919" t="s">
        <v>2219</v>
      </c>
      <c r="C130" s="907">
        <f>cходова!R128</f>
        <v>0</v>
      </c>
      <c r="D130" s="907">
        <f>прибуд.!O128</f>
        <v>1.2227577389984825</v>
      </c>
      <c r="E130" s="907">
        <f>гар.вода!L128+ц.о.!M128+хол.вода!R128+каналізація!P128+аварійні!I128+зварювальн!L128</f>
        <v>0.31415970231654455</v>
      </c>
      <c r="F130" s="907">
        <f>дератизац.!I128</f>
        <v>1.2686334017673837E-2</v>
      </c>
      <c r="G130" s="907">
        <f>димоканал!Q128</f>
        <v>6.511121899711611E-2</v>
      </c>
      <c r="H130" s="907">
        <f>'підготовка до зими'!L128+майстерні!L128+маляри!L128+покрівлі!N128</f>
        <v>0.34320633638929288</v>
      </c>
      <c r="I130" s="907">
        <f>електрики!P128</f>
        <v>2.754100356251803E-2</v>
      </c>
      <c r="J130" s="908">
        <f t="shared" si="11"/>
        <v>1.9854623342816278</v>
      </c>
      <c r="K130" s="908">
        <v>2.486550828995204E-2</v>
      </c>
      <c r="L130" s="908">
        <f t="shared" si="12"/>
        <v>2.0103278425715798</v>
      </c>
      <c r="M130" s="908">
        <f t="shared" si="13"/>
        <v>2.4123934110858958</v>
      </c>
      <c r="N130" s="901">
        <v>3</v>
      </c>
      <c r="O130" s="903"/>
      <c r="P130" s="909">
        <v>1.4022589483858907</v>
      </c>
      <c r="Q130" s="909">
        <v>1.4022589483858907</v>
      </c>
      <c r="S130" s="909">
        <v>1.4107350252287749</v>
      </c>
      <c r="T130" s="909">
        <v>1.4107350252287749</v>
      </c>
    </row>
    <row r="131" spans="1:20" x14ac:dyDescent="0.35">
      <c r="A131" s="901">
        <v>46</v>
      </c>
      <c r="B131" s="919" t="s">
        <v>2220</v>
      </c>
      <c r="C131" s="907">
        <f>cходова!R129</f>
        <v>0</v>
      </c>
      <c r="D131" s="907">
        <f>прибуд.!O129</f>
        <v>0.76802744420446356</v>
      </c>
      <c r="E131" s="907">
        <f>гар.вода!L129+ц.о.!M129+хол.вода!R129+каналізація!P129+аварійні!I129+зварювальн!L129</f>
        <v>0.39746835595109126</v>
      </c>
      <c r="F131" s="907">
        <f>дератизац.!I129</f>
        <v>2.9697624190064793E-2</v>
      </c>
      <c r="G131" s="907">
        <f>димоканал!Q129</f>
        <v>0.12909244794745012</v>
      </c>
      <c r="H131" s="907">
        <f>'підготовка до зими'!L129+майстерні!L129+маляри!L129+покрівлі!N129</f>
        <v>0.73847017056300879</v>
      </c>
      <c r="I131" s="907">
        <f>електрики!P129</f>
        <v>4.4426474141236787E-2</v>
      </c>
      <c r="J131" s="908">
        <f t="shared" si="11"/>
        <v>2.1071825169973155</v>
      </c>
      <c r="K131" s="908">
        <v>2.7031200588921781E-2</v>
      </c>
      <c r="L131" s="908">
        <f t="shared" si="12"/>
        <v>2.1342137175862375</v>
      </c>
      <c r="M131" s="908">
        <f t="shared" si="13"/>
        <v>2.5610564611034849</v>
      </c>
      <c r="N131" s="901">
        <v>2</v>
      </c>
      <c r="O131" s="903"/>
      <c r="P131" s="909">
        <v>1.5267065867096734</v>
      </c>
      <c r="Q131" s="909">
        <v>1.5267065867096734</v>
      </c>
      <c r="S131" s="909">
        <v>1.5320336570221962</v>
      </c>
      <c r="T131" s="909">
        <v>1.5320336570221962</v>
      </c>
    </row>
    <row r="132" spans="1:20" x14ac:dyDescent="0.35">
      <c r="A132" s="901">
        <v>47</v>
      </c>
      <c r="B132" s="919" t="s">
        <v>2221</v>
      </c>
      <c r="C132" s="907">
        <f>cходова!R130</f>
        <v>0.59818654865781606</v>
      </c>
      <c r="D132" s="907">
        <f>прибуд.!O130</f>
        <v>0.17007460262542459</v>
      </c>
      <c r="E132" s="907">
        <f>гар.вода!L130+ц.о.!M130+хол.вода!R130+каналізація!P130+аварійні!I130+зварювальн!L130</f>
        <v>0.66760565932499083</v>
      </c>
      <c r="F132" s="907">
        <f>дератизац.!I130</f>
        <v>6.2036089185015034E-3</v>
      </c>
      <c r="G132" s="907">
        <f>димоканал!Q130</f>
        <v>4.1586566212411136E-2</v>
      </c>
      <c r="H132" s="907">
        <f>'підготовка до зими'!L130+майстерні!L130+маляри!L130+покрівлі!N130</f>
        <v>0.22909848367265084</v>
      </c>
      <c r="I132" s="907">
        <f>електрики!P130</f>
        <v>2.6412392272325138E-2</v>
      </c>
      <c r="J132" s="908">
        <f t="shared" si="11"/>
        <v>1.7391678616841202</v>
      </c>
      <c r="K132" s="908">
        <v>2.2317414833307878E-2</v>
      </c>
      <c r="L132" s="908">
        <f t="shared" si="12"/>
        <v>1.761485276517428</v>
      </c>
      <c r="M132" s="908">
        <f t="shared" si="13"/>
        <v>2.1137823318209135</v>
      </c>
      <c r="N132" s="935">
        <v>9</v>
      </c>
      <c r="O132" s="903"/>
      <c r="P132" s="909">
        <v>1.272218850458597</v>
      </c>
      <c r="Q132" s="909">
        <v>1.272218850458597</v>
      </c>
      <c r="S132" s="909">
        <v>1.2733902714649394</v>
      </c>
      <c r="T132" s="909">
        <v>1.2733902714649394</v>
      </c>
    </row>
    <row r="133" spans="1:20" x14ac:dyDescent="0.35">
      <c r="A133" s="901">
        <v>48</v>
      </c>
      <c r="B133" s="919" t="s">
        <v>2271</v>
      </c>
      <c r="C133" s="907">
        <f>cходова!R131</f>
        <v>1.1178550017578237</v>
      </c>
      <c r="D133" s="907">
        <f>прибуд.!O131</f>
        <v>0.4576682537019171</v>
      </c>
      <c r="E133" s="907">
        <f>гар.вода!L131+ц.о.!M131+хол.вода!R131+каналізація!P131+аварійні!I131+зварювальн!L131</f>
        <v>0.46873369214999017</v>
      </c>
      <c r="F133" s="907">
        <f>дератизац.!I131</f>
        <v>1.0224841646042201E-2</v>
      </c>
      <c r="G133" s="907">
        <f>димоканал!Q131</f>
        <v>6.4305859456778081E-2</v>
      </c>
      <c r="H133" s="907">
        <f>'підготовка до зими'!L131+майстерні!L131+маляри!L131+покрівлі!N131</f>
        <v>0.26472616350416234</v>
      </c>
      <c r="I133" s="907">
        <f>електрики!P131</f>
        <v>3.2356837840396988E-2</v>
      </c>
      <c r="J133" s="908">
        <f t="shared" si="11"/>
        <v>2.4158706500571108</v>
      </c>
      <c r="K133" s="908">
        <v>3.0156879031526817E-2</v>
      </c>
      <c r="L133" s="908">
        <f t="shared" si="12"/>
        <v>2.4460275290886377</v>
      </c>
      <c r="M133" s="908">
        <f t="shared" si="13"/>
        <v>2.9352330349063651</v>
      </c>
      <c r="N133" s="935">
        <v>5</v>
      </c>
      <c r="O133" s="903"/>
      <c r="P133" s="909">
        <v>1.6870288059406968</v>
      </c>
      <c r="Q133" s="909">
        <v>1.6870288059406968</v>
      </c>
      <c r="S133" s="909">
        <v>1.6901981692946946</v>
      </c>
      <c r="T133" s="909">
        <v>1.6901981692946946</v>
      </c>
    </row>
    <row r="134" spans="1:20" x14ac:dyDescent="0.35">
      <c r="A134" s="901">
        <v>49</v>
      </c>
      <c r="B134" s="919" t="s">
        <v>2222</v>
      </c>
      <c r="C134" s="907">
        <f>cходова!R132</f>
        <v>1.4376983965494805</v>
      </c>
      <c r="D134" s="907">
        <f>прибуд.!O132</f>
        <v>0.36083825824079996</v>
      </c>
      <c r="E134" s="907">
        <f>гар.вода!L132+ц.о.!M132+хол.вода!R132+каналізація!P132+аварійні!I132+зварювальн!L132</f>
        <v>0.67446670614011683</v>
      </c>
      <c r="F134" s="907">
        <f>дератизац.!I132</f>
        <v>1.0900529039009361E-2</v>
      </c>
      <c r="G134" s="907">
        <f>димоканал!Q132</f>
        <v>3.0444639026875824E-2</v>
      </c>
      <c r="H134" s="907">
        <f>'підготовка до зими'!L132+майстерні!L132+маляри!L132+покрівлі!N132</f>
        <v>0.26061468963319456</v>
      </c>
      <c r="I134" s="907">
        <f>електрики!P132</f>
        <v>2.7803028167657624E-2</v>
      </c>
      <c r="J134" s="908">
        <f t="shared" si="11"/>
        <v>2.8027662467971348</v>
      </c>
      <c r="K134" s="908">
        <v>3.5991927776145585E-2</v>
      </c>
      <c r="L134" s="908">
        <f t="shared" si="12"/>
        <v>2.8387581745732806</v>
      </c>
      <c r="M134" s="908">
        <f t="shared" si="13"/>
        <v>3.4065098094879365</v>
      </c>
      <c r="N134" s="935">
        <v>6</v>
      </c>
      <c r="O134" s="903"/>
      <c r="P134" s="909">
        <v>2.0305485980215194</v>
      </c>
      <c r="Q134" s="909">
        <v>2.0305485980215194</v>
      </c>
      <c r="S134" s="909">
        <v>2.0330431170693442</v>
      </c>
      <c r="T134" s="909">
        <v>2.0330431170693442</v>
      </c>
    </row>
    <row r="135" spans="1:20" x14ac:dyDescent="0.35">
      <c r="A135" s="901">
        <v>50</v>
      </c>
      <c r="B135" s="919" t="s">
        <v>2223</v>
      </c>
      <c r="C135" s="907">
        <f>cходова!R133</f>
        <v>0.89979019098878843</v>
      </c>
      <c r="D135" s="907">
        <f>прибуд.!O133</f>
        <v>0.98575018876691645</v>
      </c>
      <c r="E135" s="907">
        <f>гар.вода!L133+ц.о.!M133+хол.вода!R133+каналізація!P133+аварійні!I133+зварювальн!L133</f>
        <v>0.43595188196336898</v>
      </c>
      <c r="F135" s="907">
        <f>дератизац.!I133</f>
        <v>1.8528198873206711E-2</v>
      </c>
      <c r="G135" s="907">
        <f>димоканал!Q133</f>
        <v>5.9828168223053993E-2</v>
      </c>
      <c r="H135" s="907">
        <f>'підготовка до зими'!L133+майстерні!L133+маляри!L133+покрівлі!N133</f>
        <v>0.20670832055279323</v>
      </c>
      <c r="I135" s="907">
        <f>електрики!P133</f>
        <v>5.9735893382681753E-3</v>
      </c>
      <c r="J135" s="908">
        <f t="shared" si="11"/>
        <v>2.612530538706396</v>
      </c>
      <c r="K135" s="908">
        <v>3.2764830209738263E-2</v>
      </c>
      <c r="L135" s="908">
        <f t="shared" si="12"/>
        <v>2.645295368916134</v>
      </c>
      <c r="M135" s="908">
        <f t="shared" si="13"/>
        <v>3.1743544426993608</v>
      </c>
      <c r="N135" s="935">
        <v>5</v>
      </c>
      <c r="O135" s="903"/>
      <c r="P135" s="909">
        <v>1.8571439533038878</v>
      </c>
      <c r="Q135" s="909">
        <v>1.8571439533038878</v>
      </c>
      <c r="S135" s="909">
        <v>1.8639752356574277</v>
      </c>
      <c r="T135" s="909">
        <v>1.8639752356574277</v>
      </c>
    </row>
    <row r="136" spans="1:20" x14ac:dyDescent="0.35">
      <c r="A136" s="901">
        <v>51</v>
      </c>
      <c r="B136" s="919" t="s">
        <v>2272</v>
      </c>
      <c r="C136" s="907">
        <f>cходова!R134</f>
        <v>0</v>
      </c>
      <c r="D136" s="907">
        <f>прибуд.!O134</f>
        <v>1.0451478582448499</v>
      </c>
      <c r="E136" s="907">
        <f>гар.вода!L134+ц.о.!M134+хол.вода!R134+каналізація!P134+аварійні!I134+зварювальн!L134</f>
        <v>0.86902611122651297</v>
      </c>
      <c r="F136" s="907">
        <f>дератизац.!I134</f>
        <v>1.8785733732643615E-2</v>
      </c>
      <c r="G136" s="907">
        <f>димоканал!Q134</f>
        <v>5.7803084351269997E-2</v>
      </c>
      <c r="H136" s="907">
        <f>'підготовка до зими'!L134+майстерні!L134+маляри!L134+покрівлі!N134</f>
        <v>0.25639460926544144</v>
      </c>
      <c r="I136" s="907">
        <f>електрики!P134</f>
        <v>0.14000447541105795</v>
      </c>
      <c r="J136" s="908">
        <f t="shared" si="11"/>
        <v>2.387161872231776</v>
      </c>
      <c r="K136" s="908">
        <v>2.9268695825058068E-2</v>
      </c>
      <c r="L136" s="908">
        <f t="shared" si="12"/>
        <v>2.4164305680568341</v>
      </c>
      <c r="M136" s="908">
        <f t="shared" si="13"/>
        <v>2.8997166816682007</v>
      </c>
      <c r="N136" s="901">
        <v>2</v>
      </c>
      <c r="O136" s="903"/>
      <c r="P136" s="909">
        <v>1.6368755630148415</v>
      </c>
      <c r="Q136" s="909">
        <v>1.6368755630148415</v>
      </c>
      <c r="S136" s="909">
        <v>1.6441204176213104</v>
      </c>
      <c r="T136" s="909">
        <v>1.6441204176213104</v>
      </c>
    </row>
    <row r="137" spans="1:20" x14ac:dyDescent="0.35">
      <c r="A137" s="901">
        <v>52</v>
      </c>
      <c r="B137" s="919" t="s">
        <v>2224</v>
      </c>
      <c r="C137" s="907">
        <f>cходова!R135</f>
        <v>0.53579300294007293</v>
      </c>
      <c r="D137" s="907">
        <f>прибуд.!O135</f>
        <v>0.589684092118264</v>
      </c>
      <c r="E137" s="907">
        <f>гар.вода!L135+ц.о.!M135+хол.вода!R135+каналізація!P135+аварійні!I135+зварювальн!L135</f>
        <v>0.50289654533794492</v>
      </c>
      <c r="F137" s="907">
        <f>дератизац.!I135</f>
        <v>1.5501254085277796E-2</v>
      </c>
      <c r="G137" s="907">
        <f>димоканал!Q135</f>
        <v>4.9594975877162807E-2</v>
      </c>
      <c r="H137" s="907">
        <f>'підготовка до зими'!L135+майстерні!L135+маляри!L135+покрівлі!N135</f>
        <v>0.40975366715804307</v>
      </c>
      <c r="I137" s="907">
        <f>електрики!P135</f>
        <v>1.9542313528342924E-2</v>
      </c>
      <c r="J137" s="908">
        <f t="shared" si="11"/>
        <v>2.1227658510451084</v>
      </c>
      <c r="K137" s="908">
        <v>2.720493847181624E-2</v>
      </c>
      <c r="L137" s="908">
        <f t="shared" si="12"/>
        <v>2.1499707895169244</v>
      </c>
      <c r="M137" s="908">
        <f t="shared" si="13"/>
        <v>2.5799649474203092</v>
      </c>
      <c r="N137" s="901">
        <v>2</v>
      </c>
      <c r="O137" s="903"/>
      <c r="P137" s="909">
        <v>1.5505860241164806</v>
      </c>
      <c r="Q137" s="909">
        <v>1.5505860241164806</v>
      </c>
      <c r="S137" s="909">
        <v>1.554669342301765</v>
      </c>
      <c r="T137" s="909">
        <v>1.554669342301765</v>
      </c>
    </row>
    <row r="138" spans="1:20" x14ac:dyDescent="0.35">
      <c r="A138" s="901">
        <v>53</v>
      </c>
      <c r="B138" s="919" t="s">
        <v>2225</v>
      </c>
      <c r="C138" s="907">
        <f>cходова!R136</f>
        <v>0</v>
      </c>
      <c r="D138" s="907">
        <f>прибуд.!O136</f>
        <v>1.2448472062820899</v>
      </c>
      <c r="E138" s="907">
        <f>гар.вода!L136+ц.о.!M136+хол.вода!R136+каналізація!P136+аварійні!I136+зварювальн!L136</f>
        <v>0.60352000706113962</v>
      </c>
      <c r="F138" s="907">
        <f>дератизац.!I136</f>
        <v>3.0191569228114074E-2</v>
      </c>
      <c r="G138" s="907">
        <f>димоканал!Q136</f>
        <v>8.1628395232820478E-2</v>
      </c>
      <c r="H138" s="907">
        <f>'підготовка до зими'!L136+майстерні!L136+маляри!L136+покрівлі!N136</f>
        <v>0.51320863879875789</v>
      </c>
      <c r="I138" s="907">
        <f>електрики!P136</f>
        <v>3.9937247647783079E-2</v>
      </c>
      <c r="J138" s="908">
        <f t="shared" si="11"/>
        <v>2.513333064250705</v>
      </c>
      <c r="K138" s="908">
        <v>3.237695317773772E-2</v>
      </c>
      <c r="L138" s="908">
        <f t="shared" si="12"/>
        <v>2.5457100174284428</v>
      </c>
      <c r="M138" s="908">
        <f t="shared" si="13"/>
        <v>3.0548520209141312</v>
      </c>
      <c r="N138" s="901">
        <v>2</v>
      </c>
      <c r="O138" s="903"/>
      <c r="P138" s="909">
        <v>1.8441158557767006</v>
      </c>
      <c r="Q138" s="909">
        <v>1.8441158557767006</v>
      </c>
      <c r="S138" s="909">
        <v>1.8527466975939175</v>
      </c>
      <c r="T138" s="909">
        <v>1.8527466975939175</v>
      </c>
    </row>
    <row r="139" spans="1:20" x14ac:dyDescent="0.35">
      <c r="A139" s="901">
        <v>54</v>
      </c>
      <c r="B139" s="919" t="s">
        <v>2226</v>
      </c>
      <c r="C139" s="907">
        <f>cходова!R137</f>
        <v>0.58135606418864083</v>
      </c>
      <c r="D139" s="907">
        <f>прибуд.!O137</f>
        <v>0.64752552307724753</v>
      </c>
      <c r="E139" s="907">
        <f>гар.вода!L137+ц.о.!M137+хол.вода!R137+каналізація!P137+аварійні!I137+зварювальн!L137</f>
        <v>0.56696279317854459</v>
      </c>
      <c r="F139" s="907">
        <f>дератизац.!I137</f>
        <v>1.5771385197107173E-2</v>
      </c>
      <c r="G139" s="907">
        <f>димоканал!Q137</f>
        <v>6.5155739973622187E-2</v>
      </c>
      <c r="H139" s="907">
        <f>'підготовка до зими'!L137+майстерні!L137+маляри!L137+покрівлі!N137</f>
        <v>0.26874867096930977</v>
      </c>
      <c r="I139" s="907">
        <f>електрики!P137</f>
        <v>3.2527624127009859E-2</v>
      </c>
      <c r="J139" s="908">
        <f t="shared" si="11"/>
        <v>2.1780478007114823</v>
      </c>
      <c r="K139" s="908">
        <v>2.7403217399128946E-2</v>
      </c>
      <c r="L139" s="908">
        <f t="shared" si="12"/>
        <v>2.2054510181106113</v>
      </c>
      <c r="M139" s="908">
        <f t="shared" si="13"/>
        <v>2.6465412217327335</v>
      </c>
      <c r="N139" s="901">
        <v>4</v>
      </c>
      <c r="O139" s="903"/>
      <c r="P139" s="909">
        <v>1.5572471527699148</v>
      </c>
      <c r="Q139" s="909">
        <v>1.5572471527699148</v>
      </c>
      <c r="S139" s="909">
        <v>1.5617328001061044</v>
      </c>
      <c r="T139" s="909">
        <v>1.5617328001061044</v>
      </c>
    </row>
    <row r="140" spans="1:20" x14ac:dyDescent="0.35">
      <c r="A140" s="901">
        <v>55</v>
      </c>
      <c r="B140" s="919" t="s">
        <v>2227</v>
      </c>
      <c r="C140" s="907">
        <f>cходова!R138</f>
        <v>0</v>
      </c>
      <c r="D140" s="907">
        <f>прибуд.!O138</f>
        <v>1.5281686281779661</v>
      </c>
      <c r="E140" s="907">
        <f>гар.вода!L138+ц.о.!M138+хол.вода!R138+каналізація!P138+аварійні!I138+зварювальн!L138</f>
        <v>0.56773687477176304</v>
      </c>
      <c r="F140" s="907">
        <f>дератизац.!I138</f>
        <v>1.0268802966101694E-2</v>
      </c>
      <c r="G140" s="907">
        <f>димоканал!Q138</f>
        <v>7.8553597593118654E-2</v>
      </c>
      <c r="H140" s="907">
        <f>'підготовка до зими'!L138+майстерні!L138+маляри!L138+покрівлі!N138</f>
        <v>0.43300915565645376</v>
      </c>
      <c r="I140" s="907">
        <f>електрики!P138</f>
        <v>3.2684519376153548E-2</v>
      </c>
      <c r="J140" s="908">
        <f t="shared" si="11"/>
        <v>2.6504215785415566</v>
      </c>
      <c r="K140" s="908">
        <v>3.3533892194306705E-2</v>
      </c>
      <c r="L140" s="908">
        <f t="shared" si="12"/>
        <v>2.6839554707358633</v>
      </c>
      <c r="M140" s="908">
        <f t="shared" si="13"/>
        <v>3.220746564883036</v>
      </c>
      <c r="N140" s="901">
        <v>2</v>
      </c>
      <c r="O140" s="903"/>
      <c r="P140" s="909">
        <v>1.9039548736138905</v>
      </c>
      <c r="Q140" s="909">
        <v>1.9039548736138905</v>
      </c>
      <c r="S140" s="909">
        <v>1.9145484961295141</v>
      </c>
      <c r="T140" s="909">
        <v>1.9145484961295141</v>
      </c>
    </row>
    <row r="141" spans="1:20" x14ac:dyDescent="0.35">
      <c r="A141" s="901">
        <v>56</v>
      </c>
      <c r="B141" s="919" t="s">
        <v>2228</v>
      </c>
      <c r="C141" s="907">
        <f>cходова!R139</f>
        <v>0.73651722463550751</v>
      </c>
      <c r="D141" s="907">
        <f>прибуд.!O139</f>
        <v>0.94231964199923368</v>
      </c>
      <c r="E141" s="907">
        <f>гар.вода!L139+ц.о.!M139+хол.вода!R139+каналізація!P139+аварійні!I139+зварювальн!L139</f>
        <v>0.5626088807266556</v>
      </c>
      <c r="F141" s="907">
        <f>дератизац.!I139</f>
        <v>1.5097084496170062E-2</v>
      </c>
      <c r="G141" s="907">
        <f>димоканал!Q139</f>
        <v>8.672031836184517E-2</v>
      </c>
      <c r="H141" s="907">
        <f>'підготовка до зими'!L139+майстерні!L139+маляри!L139+покрівлі!N139</f>
        <v>0.28569147747769064</v>
      </c>
      <c r="I141" s="907">
        <f>електрики!P139</f>
        <v>3.1645148448898527E-2</v>
      </c>
      <c r="J141" s="908">
        <f t="shared" si="11"/>
        <v>2.6605997761460012</v>
      </c>
      <c r="K141" s="908">
        <v>3.5755437584298638E-2</v>
      </c>
      <c r="L141" s="908">
        <f t="shared" si="12"/>
        <v>2.6963552137302997</v>
      </c>
      <c r="M141" s="908">
        <f t="shared" si="13"/>
        <v>3.2356262564763596</v>
      </c>
      <c r="N141" s="901">
        <v>5</v>
      </c>
      <c r="O141" s="903"/>
      <c r="P141" s="909">
        <v>2.0251862954339841</v>
      </c>
      <c r="Q141" s="909">
        <v>2.0251862954339841</v>
      </c>
      <c r="S141" s="909">
        <v>2.0317163616698357</v>
      </c>
      <c r="T141" s="909">
        <v>2.0317163616698357</v>
      </c>
    </row>
    <row r="142" spans="1:20" x14ac:dyDescent="0.35">
      <c r="A142" s="901">
        <v>57</v>
      </c>
      <c r="B142" s="919" t="s">
        <v>2229</v>
      </c>
      <c r="C142" s="907">
        <f>cходова!R140</f>
        <v>0.70419747931905974</v>
      </c>
      <c r="D142" s="907">
        <f>прибуд.!O140</f>
        <v>0.86840376282838938</v>
      </c>
      <c r="E142" s="907">
        <f>гар.вода!L140+ц.о.!M140+хол.вода!R140+каналізація!P140+аварійні!I140+зварювальн!L140</f>
        <v>0.58822583122214767</v>
      </c>
      <c r="F142" s="907">
        <f>дератизац.!I140</f>
        <v>9.6110317930145905E-3</v>
      </c>
      <c r="G142" s="907">
        <f>димоканал!Q140</f>
        <v>8.2636051810251673E-2</v>
      </c>
      <c r="H142" s="907">
        <f>'підготовка до зими'!L140+майстерні!L140+маляри!L140+покрівлі!N140</f>
        <v>0.29714947470604741</v>
      </c>
      <c r="I142" s="907">
        <f>електрики!P140</f>
        <v>3.6837337315683331E-2</v>
      </c>
      <c r="J142" s="908">
        <f t="shared" ref="J142:J193" si="14">I142+H142+G142+F142+E142+D142+C142</f>
        <v>2.587060968994594</v>
      </c>
      <c r="K142" s="908">
        <v>3.2533779717019838E-2</v>
      </c>
      <c r="L142" s="908">
        <f t="shared" si="12"/>
        <v>2.6195947487116138</v>
      </c>
      <c r="M142" s="908">
        <f t="shared" ref="M142:M193" si="15">L142*1.2</f>
        <v>3.1435136984539365</v>
      </c>
      <c r="N142" s="901">
        <v>5</v>
      </c>
      <c r="O142" s="903"/>
      <c r="P142" s="909">
        <v>1.8436835913428566</v>
      </c>
      <c r="Q142" s="909">
        <v>1.8436835913428566</v>
      </c>
      <c r="S142" s="909">
        <v>1.8497015662234761</v>
      </c>
      <c r="T142" s="909">
        <v>1.8497015662234761</v>
      </c>
    </row>
    <row r="143" spans="1:20" x14ac:dyDescent="0.35">
      <c r="A143" s="901">
        <v>58</v>
      </c>
      <c r="B143" s="919" t="s">
        <v>2230</v>
      </c>
      <c r="C143" s="907">
        <f>cходова!R141</f>
        <v>0.61147230455091783</v>
      </c>
      <c r="D143" s="907">
        <f>прибуд.!O141</f>
        <v>0.81130918788243012</v>
      </c>
      <c r="E143" s="907">
        <f>гар.вода!L141+ц.о.!M141+хол.вода!R141+каналізація!P141+аварійні!I141+зварювальн!L141</f>
        <v>0.57281140129477004</v>
      </c>
      <c r="F143" s="907">
        <f>дератизац.!I141</f>
        <v>1.5775240384615384E-2</v>
      </c>
      <c r="G143" s="907">
        <f>димоканал!Q141</f>
        <v>6.3481669362698639E-2</v>
      </c>
      <c r="H143" s="907">
        <f>'підготовка до зими'!L141+майстерні!L141+маляри!L141+покрівлі!N141</f>
        <v>0.27668619964703761</v>
      </c>
      <c r="I143" s="907">
        <f>електрики!P141</f>
        <v>3.3713053202675862E-2</v>
      </c>
      <c r="J143" s="908">
        <f t="shared" si="14"/>
        <v>2.3852490563251454</v>
      </c>
      <c r="K143" s="908">
        <v>2.9970902199228374E-2</v>
      </c>
      <c r="L143" s="908">
        <f t="shared" ref="L143:L195" si="16">J143+K143</f>
        <v>2.4152199585243737</v>
      </c>
      <c r="M143" s="908">
        <f t="shared" si="15"/>
        <v>2.8982639502292482</v>
      </c>
      <c r="N143" s="901">
        <v>4</v>
      </c>
      <c r="O143" s="903"/>
      <c r="P143" s="909">
        <v>1.6999921225326526</v>
      </c>
      <c r="Q143" s="909">
        <v>1.6999921225326526</v>
      </c>
      <c r="S143" s="909">
        <v>1.7056138394198213</v>
      </c>
      <c r="T143" s="909">
        <v>1.7056138394198213</v>
      </c>
    </row>
    <row r="144" spans="1:20" x14ac:dyDescent="0.35">
      <c r="A144" s="901">
        <v>59</v>
      </c>
      <c r="B144" s="919" t="s">
        <v>2231</v>
      </c>
      <c r="C144" s="907">
        <f>cходова!R142</f>
        <v>0</v>
      </c>
      <c r="D144" s="907">
        <f>прибуд.!O142</f>
        <v>0</v>
      </c>
      <c r="E144" s="907">
        <f>гар.вода!L142+ц.о.!M142+хол.вода!R142+каналізація!P142+аварійні!I142+зварювальн!L142</f>
        <v>0.37843287536024856</v>
      </c>
      <c r="F144" s="907">
        <f>дератизац.!I142</f>
        <v>3.0027611596870684E-2</v>
      </c>
      <c r="G144" s="907">
        <f>димоканал!Q142</f>
        <v>9.590966884816142E-2</v>
      </c>
      <c r="H144" s="907">
        <f>'підготовка до зими'!L142+майстерні!L142+маляри!L142+покрівлі!N142</f>
        <v>0.57950437184797798</v>
      </c>
      <c r="I144" s="907">
        <f>електрики!P142</f>
        <v>4.0568254935361182E-2</v>
      </c>
      <c r="J144" s="908">
        <f t="shared" si="14"/>
        <v>1.1244427825886198</v>
      </c>
      <c r="K144" s="908">
        <v>1.4579714270903555E-2</v>
      </c>
      <c r="L144" s="908">
        <f t="shared" si="16"/>
        <v>1.1390224968595235</v>
      </c>
      <c r="M144" s="908">
        <f t="shared" si="15"/>
        <v>1.3668269962314281</v>
      </c>
      <c r="N144" s="901">
        <v>2</v>
      </c>
      <c r="O144" s="903"/>
      <c r="P144" s="909">
        <v>0.83140750898046245</v>
      </c>
      <c r="Q144" s="909">
        <v>0.83140750898046245</v>
      </c>
      <c r="S144" s="909">
        <v>0.8314044221964888</v>
      </c>
      <c r="T144" s="909">
        <v>0.8314044221964888</v>
      </c>
    </row>
    <row r="145" spans="1:20" x14ac:dyDescent="0.35">
      <c r="A145" s="901">
        <v>60</v>
      </c>
      <c r="B145" s="919" t="s">
        <v>2232</v>
      </c>
      <c r="C145" s="907">
        <f>cходова!R143</f>
        <v>0.62113880623149986</v>
      </c>
      <c r="D145" s="907">
        <f>прибуд.!O143</f>
        <v>1.0111792490513281</v>
      </c>
      <c r="E145" s="907">
        <f>гар.вода!L143+ц.о.!M143+хол.вода!R143+каналізація!P143+аварійні!I143+зварювальн!L143</f>
        <v>0.58531964538802184</v>
      </c>
      <c r="F145" s="907">
        <f>дератизац.!I143</f>
        <v>4.6141284554564775E-3</v>
      </c>
      <c r="G145" s="907">
        <f>димоканал!Q143</f>
        <v>7.2608576625405874E-2</v>
      </c>
      <c r="H145" s="907">
        <f>'підготовка до зими'!L143+майстерні!L143+маляри!L143+покрівлі!N143</f>
        <v>0.25543851964209391</v>
      </c>
      <c r="I145" s="907">
        <f>електрики!P143</f>
        <v>3.6248295082283569E-2</v>
      </c>
      <c r="J145" s="908">
        <f t="shared" si="14"/>
        <v>2.5865472204760898</v>
      </c>
      <c r="K145" s="908">
        <v>3.2410503345943496E-2</v>
      </c>
      <c r="L145" s="908">
        <f t="shared" si="16"/>
        <v>2.6189577238220334</v>
      </c>
      <c r="M145" s="908">
        <f t="shared" si="15"/>
        <v>3.14274926858644</v>
      </c>
      <c r="N145" s="901">
        <v>5</v>
      </c>
      <c r="O145" s="903"/>
      <c r="P145" s="909">
        <v>1.8352958675411433</v>
      </c>
      <c r="Q145" s="909">
        <v>1.8352958675411433</v>
      </c>
      <c r="S145" s="909">
        <v>1.8423040549285234</v>
      </c>
      <c r="T145" s="909">
        <v>1.8423040549285234</v>
      </c>
    </row>
    <row r="146" spans="1:20" x14ac:dyDescent="0.35">
      <c r="A146" s="901">
        <v>61</v>
      </c>
      <c r="B146" s="919" t="s">
        <v>2236</v>
      </c>
      <c r="C146" s="907">
        <f>cходова!R144</f>
        <v>0</v>
      </c>
      <c r="D146" s="907">
        <f>прибуд.!O144</f>
        <v>0</v>
      </c>
      <c r="E146" s="907">
        <f>гар.вода!L144+ц.о.!M144+хол.вода!R144+каналізація!P144+аварійні!I144+зварювальн!L144</f>
        <v>0.31575083604535847</v>
      </c>
      <c r="F146" s="907">
        <f>дератизац.!I144</f>
        <v>3.8515954244431064E-2</v>
      </c>
      <c r="G146" s="907">
        <f>димоканал!Q144</f>
        <v>5.0622819354099423E-2</v>
      </c>
      <c r="H146" s="907">
        <f>'підготовка до зими'!L144+майстерні!L144+маляри!L144+покрівлі!N144</f>
        <v>0.36542424596897044</v>
      </c>
      <c r="I146" s="907">
        <f>електрики!P144</f>
        <v>2.7863503574132104E-2</v>
      </c>
      <c r="J146" s="908">
        <f t="shared" si="14"/>
        <v>0.7981773591869914</v>
      </c>
      <c r="K146" s="908">
        <v>1.0160002892033436E-2</v>
      </c>
      <c r="L146" s="908">
        <f t="shared" si="16"/>
        <v>0.80833736207902485</v>
      </c>
      <c r="M146" s="908">
        <f t="shared" si="15"/>
        <v>0.97000483449482977</v>
      </c>
      <c r="N146" s="901">
        <v>2</v>
      </c>
      <c r="O146" s="903"/>
      <c r="P146" s="909">
        <v>0.58345997116057025</v>
      </c>
      <c r="Q146" s="909">
        <v>0.58345997116057025</v>
      </c>
      <c r="S146" s="909">
        <v>0.58345489988660737</v>
      </c>
      <c r="T146" s="909">
        <v>0.58345489988660737</v>
      </c>
    </row>
    <row r="147" spans="1:20" x14ac:dyDescent="0.35">
      <c r="A147" s="901">
        <v>62</v>
      </c>
      <c r="B147" s="919" t="s">
        <v>2273</v>
      </c>
      <c r="C147" s="907">
        <f>cходова!R145</f>
        <v>0</v>
      </c>
      <c r="D147" s="907">
        <f>прибуд.!O145</f>
        <v>0</v>
      </c>
      <c r="E147" s="907">
        <f>гар.вода!L145+ц.о.!M145+хол.вода!R145+каналізація!P145+аварійні!I145+зварювальн!L145</f>
        <v>0.37133802257235349</v>
      </c>
      <c r="F147" s="907">
        <f>дератизац.!I145</f>
        <v>1.6645529486366519E-2</v>
      </c>
      <c r="G147" s="907">
        <f>димоканал!Q145</f>
        <v>7.8381349825972405E-2</v>
      </c>
      <c r="H147" s="907">
        <f>'підготовка до зими'!L145+майстерні!L145+маляри!L145+покрівлі!N145</f>
        <v>0.38782954493949973</v>
      </c>
      <c r="I147" s="907">
        <f>електрики!P145</f>
        <v>3.913022991894604E-2</v>
      </c>
      <c r="J147" s="908">
        <f t="shared" si="14"/>
        <v>0.8933246767431382</v>
      </c>
      <c r="K147" s="908">
        <v>1.134245130603149E-2</v>
      </c>
      <c r="L147" s="908">
        <f t="shared" si="16"/>
        <v>0.90466712804916971</v>
      </c>
      <c r="M147" s="908">
        <f t="shared" si="15"/>
        <v>1.0856005536590037</v>
      </c>
      <c r="N147" s="901">
        <v>2</v>
      </c>
      <c r="O147" s="903"/>
      <c r="P147" s="909">
        <v>0.64819853394880622</v>
      </c>
      <c r="Q147" s="909">
        <v>0.64819853394880622</v>
      </c>
      <c r="S147" s="909">
        <v>0.64819362836758487</v>
      </c>
      <c r="T147" s="909">
        <v>0.64819362836758487</v>
      </c>
    </row>
    <row r="148" spans="1:20" x14ac:dyDescent="0.35">
      <c r="A148" s="901">
        <v>63</v>
      </c>
      <c r="B148" s="919" t="s">
        <v>2237</v>
      </c>
      <c r="C148" s="907">
        <f>cходова!R146</f>
        <v>0.56929552001185135</v>
      </c>
      <c r="D148" s="907">
        <f>прибуд.!O146</f>
        <v>0.98734839209298286</v>
      </c>
      <c r="E148" s="907">
        <f>гар.вода!L146+ц.о.!M146+хол.вода!R146+каналізація!P146+аварійні!I146+зварювальн!L146</f>
        <v>0.56400017724984686</v>
      </c>
      <c r="F148" s="907">
        <f>дератизац.!I146</f>
        <v>9.3129760800048068E-4</v>
      </c>
      <c r="G148" s="907">
        <f>димоканал!Q146</f>
        <v>5.9826930049054927E-2</v>
      </c>
      <c r="H148" s="907">
        <f>'підготовка до зими'!L146+майстерні!L146+маляри!L146+покрівлі!N146</f>
        <v>0.28135704074270895</v>
      </c>
      <c r="I148" s="907">
        <f>електрики!P146</f>
        <v>3.1927144321880402E-2</v>
      </c>
      <c r="J148" s="908">
        <f t="shared" si="14"/>
        <v>2.4946865020763256</v>
      </c>
      <c r="K148" s="908">
        <v>3.2196434413684714E-2</v>
      </c>
      <c r="L148" s="908">
        <f t="shared" si="16"/>
        <v>2.5268829364900105</v>
      </c>
      <c r="M148" s="908">
        <f t="shared" si="15"/>
        <v>3.0322595237880123</v>
      </c>
      <c r="N148" s="901">
        <v>4</v>
      </c>
      <c r="O148" s="903"/>
      <c r="P148" s="909">
        <v>1.8265348280779905</v>
      </c>
      <c r="Q148" s="909">
        <v>1.8265348280779905</v>
      </c>
      <c r="S148" s="909">
        <v>1.8333771951940372</v>
      </c>
      <c r="T148" s="909">
        <v>1.8333771951940372</v>
      </c>
    </row>
    <row r="149" spans="1:20" x14ac:dyDescent="0.35">
      <c r="A149" s="901">
        <v>64</v>
      </c>
      <c r="B149" s="919" t="s">
        <v>1577</v>
      </c>
      <c r="C149" s="907">
        <f>cходова!R147</f>
        <v>0.78531255527310939</v>
      </c>
      <c r="D149" s="907">
        <f>прибуд.!O147</f>
        <v>0.30762706259145184</v>
      </c>
      <c r="E149" s="907">
        <f>гар.вода!L147+ц.о.!M147+хол.вода!R147+каналізація!P147+аварійні!I147+зварювальн!L147</f>
        <v>0.31067888805561344</v>
      </c>
      <c r="F149" s="907">
        <f>дератизац.!I147</f>
        <v>5.4257180570762001E-3</v>
      </c>
      <c r="G149" s="907">
        <f>димоканал!Q147</f>
        <v>7.4917076171708827E-2</v>
      </c>
      <c r="H149" s="907">
        <f>'підготовка до зими'!L147+майстерні!L147+маляри!L147+покрівлі!N147</f>
        <v>0.38799964920652175</v>
      </c>
      <c r="I149" s="907">
        <f>електрики!P147</f>
        <v>2.6835492379360889E-2</v>
      </c>
      <c r="J149" s="908">
        <f t="shared" si="14"/>
        <v>1.8987964417348424</v>
      </c>
      <c r="K149" s="908">
        <v>2.6652144983429698E-2</v>
      </c>
      <c r="L149" s="908">
        <f t="shared" si="16"/>
        <v>1.925448586718272</v>
      </c>
      <c r="M149" s="908">
        <f t="shared" si="15"/>
        <v>2.3105383040619265</v>
      </c>
      <c r="N149" s="901">
        <v>3</v>
      </c>
      <c r="O149" s="903"/>
      <c r="P149" s="909">
        <v>1.5037035973588526</v>
      </c>
      <c r="Q149" s="909">
        <v>1.5037035973588526</v>
      </c>
      <c r="S149" s="909">
        <v>1.5058343412530955</v>
      </c>
      <c r="T149" s="909">
        <v>1.5058343412530955</v>
      </c>
    </row>
    <row r="150" spans="1:20" x14ac:dyDescent="0.35">
      <c r="A150" s="901">
        <v>65</v>
      </c>
      <c r="B150" s="919" t="s">
        <v>1578</v>
      </c>
      <c r="C150" s="907">
        <f>cходова!R148</f>
        <v>0</v>
      </c>
      <c r="D150" s="907">
        <f>прибуд.!O148</f>
        <v>0</v>
      </c>
      <c r="E150" s="907">
        <f>гар.вода!L148+ц.о.!M148+хол.вода!R148+каналізація!P148+аварійні!I148+зварювальн!L148</f>
        <v>0.33586398856121769</v>
      </c>
      <c r="F150" s="907">
        <f>дератизац.!I148</f>
        <v>1.8064182194616973E-2</v>
      </c>
      <c r="G150" s="907">
        <f>димоканал!Q148</f>
        <v>8.704399891010263E-2</v>
      </c>
      <c r="H150" s="907">
        <f>'підготовка до зими'!L148+майстерні!L148+маляри!L148+покрівлі!N148</f>
        <v>0.46536015522531027</v>
      </c>
      <c r="I150" s="907">
        <f>електрики!P148</f>
        <v>3.1940151440050669E-2</v>
      </c>
      <c r="J150" s="908">
        <f t="shared" si="14"/>
        <v>0.93827247633129829</v>
      </c>
      <c r="K150" s="908">
        <v>1.2068303654017896E-2</v>
      </c>
      <c r="L150" s="908">
        <f t="shared" si="16"/>
        <v>0.95034077998531619</v>
      </c>
      <c r="M150" s="908">
        <f t="shared" si="15"/>
        <v>1.1404089359823795</v>
      </c>
      <c r="N150" s="901">
        <v>1</v>
      </c>
      <c r="O150" s="903"/>
      <c r="P150" s="909">
        <v>0.69024870974111419</v>
      </c>
      <c r="Q150" s="909">
        <v>0.69024870974111419</v>
      </c>
      <c r="S150" s="909">
        <v>0.69024587648512026</v>
      </c>
      <c r="T150" s="909">
        <v>0.69024587648512026</v>
      </c>
    </row>
    <row r="151" spans="1:20" x14ac:dyDescent="0.35">
      <c r="A151" s="901">
        <v>66</v>
      </c>
      <c r="B151" s="919" t="s">
        <v>1579</v>
      </c>
      <c r="C151" s="907">
        <f>cходова!R149</f>
        <v>0</v>
      </c>
      <c r="D151" s="907">
        <f>прибуд.!O149</f>
        <v>0</v>
      </c>
      <c r="E151" s="907">
        <f>гар.вода!L149+ц.о.!M149+хол.вода!R149+каналізація!P149+аварійні!I149+зварювальн!L149</f>
        <v>0.34238754468000837</v>
      </c>
      <c r="F151" s="907">
        <f>дератизац.!I149</f>
        <v>9.7024579560155231E-3</v>
      </c>
      <c r="G151" s="907">
        <f>димоканал!Q149</f>
        <v>7.2517898186424443E-2</v>
      </c>
      <c r="H151" s="907">
        <f>'підготовка до зими'!L149+майстерні!L149+маляри!L149+покрівлі!N149</f>
        <v>0.40981024530721888</v>
      </c>
      <c r="I151" s="907">
        <f>електрики!P149</f>
        <v>3.3262382806262342E-2</v>
      </c>
      <c r="J151" s="908">
        <f t="shared" si="14"/>
        <v>0.86768052893592951</v>
      </c>
      <c r="K151" s="908">
        <v>1.1223084439923146E-2</v>
      </c>
      <c r="L151" s="908">
        <f t="shared" si="16"/>
        <v>0.87890361337585265</v>
      </c>
      <c r="M151" s="908">
        <f t="shared" si="15"/>
        <v>1.0546843360510232</v>
      </c>
      <c r="N151" s="901">
        <v>1</v>
      </c>
      <c r="O151" s="903"/>
      <c r="P151" s="909">
        <v>0.64346883651897802</v>
      </c>
      <c r="Q151" s="909">
        <v>0.64346883651897802</v>
      </c>
      <c r="S151" s="909">
        <v>0.64346511065942658</v>
      </c>
      <c r="T151" s="909">
        <v>0.64346511065942658</v>
      </c>
    </row>
    <row r="152" spans="1:20" x14ac:dyDescent="0.35">
      <c r="A152" s="901">
        <v>67</v>
      </c>
      <c r="B152" s="919" t="s">
        <v>1580</v>
      </c>
      <c r="C152" s="907">
        <f>cходова!R150</f>
        <v>0</v>
      </c>
      <c r="D152" s="907">
        <f>прибуд.!O150</f>
        <v>1.2289818168817135</v>
      </c>
      <c r="E152" s="907">
        <f>гар.вода!L150+ц.о.!M150+хол.вода!R150+каналізація!P150+аварійні!I150+зварювальн!L150</f>
        <v>0.66307683888277125</v>
      </c>
      <c r="F152" s="907">
        <f>дератизац.!I150</f>
        <v>8.275599059302103E-3</v>
      </c>
      <c r="G152" s="907">
        <f>димоканал!Q150</f>
        <v>3.2657313574600597E-2</v>
      </c>
      <c r="H152" s="907">
        <f>'підготовка до зими'!L150+майстерні!L150+маляри!L150+покрівлі!N150</f>
        <v>0.22515940105948018</v>
      </c>
      <c r="I152" s="907">
        <f>електрики!P150</f>
        <v>2.5494465250375416E-2</v>
      </c>
      <c r="J152" s="908">
        <f t="shared" si="14"/>
        <v>2.183645434708243</v>
      </c>
      <c r="K152" s="908">
        <v>2.7553938133214998E-2</v>
      </c>
      <c r="L152" s="908">
        <f t="shared" si="16"/>
        <v>2.2111993728414578</v>
      </c>
      <c r="M152" s="908">
        <f t="shared" si="15"/>
        <v>2.6534392474097492</v>
      </c>
      <c r="N152" s="901">
        <v>6</v>
      </c>
      <c r="O152" s="903"/>
      <c r="P152" s="909">
        <v>1.5656707574060071</v>
      </c>
      <c r="Q152" s="909">
        <v>1.5656707574060071</v>
      </c>
      <c r="S152" s="909">
        <v>1.5741865441762273</v>
      </c>
      <c r="T152" s="909">
        <v>1.5741865441762273</v>
      </c>
    </row>
    <row r="153" spans="1:20" x14ac:dyDescent="0.35">
      <c r="A153" s="901">
        <v>68</v>
      </c>
      <c r="B153" s="919" t="s">
        <v>2238</v>
      </c>
      <c r="C153" s="907">
        <f>cходова!R151</f>
        <v>1.1559691993140748</v>
      </c>
      <c r="D153" s="907">
        <f>прибуд.!O151</f>
        <v>0.24292385807744443</v>
      </c>
      <c r="E153" s="907">
        <f>гар.вода!L151+ц.о.!M151+хол.вода!R151+каналізація!P151+аварійні!I151+зварювальн!L151</f>
        <v>0.33080218414031104</v>
      </c>
      <c r="F153" s="907">
        <f>дератизац.!I151</f>
        <v>9.2562032180114346E-3</v>
      </c>
      <c r="G153" s="907">
        <f>димоканал!Q151</f>
        <v>0.11544431791944484</v>
      </c>
      <c r="H153" s="907">
        <f>'підготовка до зими'!L151+майстерні!L151+маляри!L151+покрівлі!N151</f>
        <v>0.30819331307115144</v>
      </c>
      <c r="I153" s="907">
        <f>електрики!P151</f>
        <v>3.0914196201362182E-2</v>
      </c>
      <c r="J153" s="908">
        <f t="shared" si="14"/>
        <v>2.1935032719418004</v>
      </c>
      <c r="K153" s="908">
        <v>2.7366430182067775E-2</v>
      </c>
      <c r="L153" s="908">
        <f t="shared" si="16"/>
        <v>2.2208697021238684</v>
      </c>
      <c r="M153" s="908">
        <f t="shared" si="15"/>
        <v>2.6650436425486421</v>
      </c>
      <c r="N153" s="901">
        <v>4</v>
      </c>
      <c r="O153" s="903"/>
      <c r="P153" s="909">
        <v>1.5358752516356233</v>
      </c>
      <c r="Q153" s="909">
        <v>1.5358752516356233</v>
      </c>
      <c r="S153" s="909">
        <v>1.5375592488670426</v>
      </c>
      <c r="T153" s="909">
        <v>1.5375592488670426</v>
      </c>
    </row>
    <row r="154" spans="1:20" x14ac:dyDescent="0.35">
      <c r="A154" s="901">
        <v>69</v>
      </c>
      <c r="B154" s="919" t="s">
        <v>2239</v>
      </c>
      <c r="C154" s="907">
        <f>cходова!R152</f>
        <v>0.70308337501479012</v>
      </c>
      <c r="D154" s="907">
        <f>прибуд.!O152</f>
        <v>0.13144014456742717</v>
      </c>
      <c r="E154" s="907">
        <f>гар.вода!L152+ц.о.!M152+хол.вода!R152+каналізація!P152+аварійні!I152+зварювальн!L152</f>
        <v>0.33301628759000401</v>
      </c>
      <c r="F154" s="907">
        <f>дератизац.!I152</f>
        <v>6.9290716060537612E-3</v>
      </c>
      <c r="G154" s="907">
        <f>димоканал!Q152</f>
        <v>0.11690466372182742</v>
      </c>
      <c r="H154" s="907">
        <f>'підготовка до зими'!L152+майстерні!L152+маляри!L152+покрівлі!N152</f>
        <v>0.3104458683241279</v>
      </c>
      <c r="I154" s="907">
        <f>електрики!P152</f>
        <v>3.1362963250485716E-2</v>
      </c>
      <c r="J154" s="908">
        <f t="shared" si="14"/>
        <v>1.6331823740747162</v>
      </c>
      <c r="K154" s="908">
        <v>2.042531035486746E-2</v>
      </c>
      <c r="L154" s="908">
        <f t="shared" si="16"/>
        <v>1.6536076844295837</v>
      </c>
      <c r="M154" s="908">
        <f t="shared" si="15"/>
        <v>1.9843292213155004</v>
      </c>
      <c r="N154" s="901">
        <v>4</v>
      </c>
      <c r="O154" s="903"/>
      <c r="P154" s="909">
        <v>1.150961426915974</v>
      </c>
      <c r="Q154" s="909">
        <v>1.150961426915974</v>
      </c>
      <c r="S154" s="909">
        <v>1.1518726193323869</v>
      </c>
      <c r="T154" s="909">
        <v>1.1518726193323869</v>
      </c>
    </row>
    <row r="155" spans="1:20" x14ac:dyDescent="0.35">
      <c r="A155" s="901">
        <v>70</v>
      </c>
      <c r="B155" s="919" t="s">
        <v>2240</v>
      </c>
      <c r="C155" s="907">
        <f>cходова!R153</f>
        <v>1.2175854441086444</v>
      </c>
      <c r="D155" s="907">
        <f>прибуд.!O153</f>
        <v>0.18229703915515102</v>
      </c>
      <c r="E155" s="907">
        <f>гар.вода!L153+ц.о.!M153+хол.вода!R153+каналізація!P153+аварійні!I153+зварювальн!L153</f>
        <v>0.3256867548835552</v>
      </c>
      <c r="F155" s="907">
        <f>дератизац.!I153</f>
        <v>7.655589605714351E-3</v>
      </c>
      <c r="G155" s="907">
        <f>димоканал!Q153</f>
        <v>0.10089012044326917</v>
      </c>
      <c r="H155" s="907">
        <f>'підготовка до зими'!L153+майстерні!L153+маляри!L153+покрівлі!N153</f>
        <v>0.32453817578152966</v>
      </c>
      <c r="I155" s="907">
        <f>електрики!P153</f>
        <v>2.9877371976697851E-2</v>
      </c>
      <c r="J155" s="908">
        <f t="shared" si="14"/>
        <v>2.1885304959545619</v>
      </c>
      <c r="K155" s="908">
        <v>2.7314621489111002E-2</v>
      </c>
      <c r="L155" s="908">
        <f t="shared" si="16"/>
        <v>2.2158451174436729</v>
      </c>
      <c r="M155" s="908">
        <f t="shared" si="15"/>
        <v>2.6590141409324075</v>
      </c>
      <c r="N155" s="901">
        <v>4</v>
      </c>
      <c r="O155" s="903"/>
      <c r="P155" s="909">
        <v>1.5335417367208584</v>
      </c>
      <c r="Q155" s="909">
        <v>1.5335417367208584</v>
      </c>
      <c r="S155" s="909">
        <v>1.5348055821269808</v>
      </c>
      <c r="T155" s="909">
        <v>1.5348055821269808</v>
      </c>
    </row>
    <row r="156" spans="1:20" x14ac:dyDescent="0.35">
      <c r="A156" s="901">
        <v>71</v>
      </c>
      <c r="B156" s="919" t="s">
        <v>2241</v>
      </c>
      <c r="C156" s="907">
        <f>cходова!R154</f>
        <v>1.0673008785107425</v>
      </c>
      <c r="D156" s="907">
        <f>прибуд.!O154</f>
        <v>0.33436415727971364</v>
      </c>
      <c r="E156" s="907">
        <f>гар.вода!L154+ц.о.!M154+хол.вода!R154+каналізація!P154+аварійні!I154+зварювальн!L154</f>
        <v>0.33853491487468446</v>
      </c>
      <c r="F156" s="907">
        <f>дератизац.!I154</f>
        <v>5.290030529529424E-3</v>
      </c>
      <c r="G156" s="907">
        <f>димоканал!Q154</f>
        <v>8.5398764625254447E-2</v>
      </c>
      <c r="H156" s="907">
        <f>'підготовка до зими'!L154+майстерні!L154+маляри!L154+покрівлі!N154</f>
        <v>0.34391169049592185</v>
      </c>
      <c r="I156" s="907">
        <f>електрики!P154</f>
        <v>3.2481509939034585E-2</v>
      </c>
      <c r="J156" s="908">
        <f t="shared" si="14"/>
        <v>2.2072819462548807</v>
      </c>
      <c r="K156" s="908">
        <v>2.8075620024403912E-2</v>
      </c>
      <c r="L156" s="908">
        <f t="shared" si="16"/>
        <v>2.2353575662792848</v>
      </c>
      <c r="M156" s="908">
        <f t="shared" si="15"/>
        <v>2.6824290795351415</v>
      </c>
      <c r="N156" s="901">
        <v>4</v>
      </c>
      <c r="O156" s="903"/>
      <c r="P156" s="909">
        <v>1.5768021748627141</v>
      </c>
      <c r="Q156" s="909">
        <v>1.5768021748627141</v>
      </c>
      <c r="S156" s="909">
        <v>1.5791185142713176</v>
      </c>
      <c r="T156" s="909">
        <v>1.5791185142713176</v>
      </c>
    </row>
    <row r="157" spans="1:20" x14ac:dyDescent="0.35">
      <c r="A157" s="901">
        <v>72</v>
      </c>
      <c r="B157" s="919" t="s">
        <v>2242</v>
      </c>
      <c r="C157" s="907">
        <f>cходова!R155</f>
        <v>1.0524829541696727</v>
      </c>
      <c r="D157" s="907">
        <f>прибуд.!O155</f>
        <v>0.16071648674242422</v>
      </c>
      <c r="E157" s="907">
        <f>гар.вода!L155+ц.о.!M155+хол.вода!R155+каналізація!P155+аварійні!I155+зварювальн!L155</f>
        <v>0.27918723570380699</v>
      </c>
      <c r="F157" s="907">
        <f>дератизац.!I155</f>
        <v>8.7500000000000008E-3</v>
      </c>
      <c r="G157" s="907">
        <f>димоканал!Q155</f>
        <v>7.0268732495321312E-2</v>
      </c>
      <c r="H157" s="907">
        <f>'підготовка до зими'!L155+майстерні!L155+маляри!L155+покрівлі!N155</f>
        <v>0.27787504684553799</v>
      </c>
      <c r="I157" s="907">
        <f>електрики!P155</f>
        <v>2.0452585609623358E-2</v>
      </c>
      <c r="J157" s="908">
        <f t="shared" si="14"/>
        <v>1.8697330415663866</v>
      </c>
      <c r="K157" s="908">
        <v>2.382294313682402E-2</v>
      </c>
      <c r="L157" s="908">
        <f t="shared" si="16"/>
        <v>1.8935559847032106</v>
      </c>
      <c r="M157" s="908">
        <f t="shared" si="15"/>
        <v>2.2722671816438527</v>
      </c>
      <c r="N157" s="901">
        <v>4</v>
      </c>
      <c r="O157" s="903"/>
      <c r="P157" s="909">
        <v>1.3401634507504212</v>
      </c>
      <c r="Q157" s="909">
        <v>1.3401634507504212</v>
      </c>
      <c r="S157" s="909">
        <v>1.3412748586088452</v>
      </c>
      <c r="T157" s="909">
        <v>1.3412748586088452</v>
      </c>
    </row>
    <row r="158" spans="1:20" x14ac:dyDescent="0.35">
      <c r="A158" s="901">
        <v>73</v>
      </c>
      <c r="B158" s="919" t="s">
        <v>2243</v>
      </c>
      <c r="C158" s="907">
        <f>cходова!R156</f>
        <v>1.0762990583992786</v>
      </c>
      <c r="D158" s="907">
        <f>прибуд.!O156</f>
        <v>0.20643539517179205</v>
      </c>
      <c r="E158" s="907">
        <f>гар.вода!L156+ц.о.!M156+хол.вода!R156+каналізація!P156+аварійні!I156+зварювальн!L156</f>
        <v>0.31551673652621215</v>
      </c>
      <c r="F158" s="907">
        <f>дератизац.!I156</f>
        <v>1.0758289091455472E-2</v>
      </c>
      <c r="G158" s="907">
        <f>димоканал!Q156</f>
        <v>9.1913069891999502E-2</v>
      </c>
      <c r="H158" s="907">
        <f>'підготовка до зими'!L156+майстерні!L156+маляри!L156+покрівлі!N156</f>
        <v>0.42503980186619639</v>
      </c>
      <c r="I158" s="907">
        <f>електрики!P156</f>
        <v>2.7816054955404242E-2</v>
      </c>
      <c r="J158" s="908">
        <f t="shared" si="14"/>
        <v>2.1537784059023384</v>
      </c>
      <c r="K158" s="908">
        <v>2.9959013390703889E-2</v>
      </c>
      <c r="L158" s="908">
        <f t="shared" si="16"/>
        <v>2.1837374192930423</v>
      </c>
      <c r="M158" s="908">
        <f t="shared" si="15"/>
        <v>2.6204849031516506</v>
      </c>
      <c r="N158" s="901">
        <v>3</v>
      </c>
      <c r="O158" s="903"/>
      <c r="P158" s="909">
        <v>1.6847021383346876</v>
      </c>
      <c r="Q158" s="909">
        <v>1.6847021383346876</v>
      </c>
      <c r="S158" s="909">
        <v>1.6861317024180085</v>
      </c>
      <c r="T158" s="909">
        <v>1.6861317024180085</v>
      </c>
    </row>
    <row r="159" spans="1:20" x14ac:dyDescent="0.35">
      <c r="A159" s="901">
        <v>74</v>
      </c>
      <c r="B159" s="919" t="s">
        <v>2244</v>
      </c>
      <c r="C159" s="907">
        <f>cходова!R157</f>
        <v>0.84153301221804511</v>
      </c>
      <c r="D159" s="907">
        <f>прибуд.!O157</f>
        <v>1.3159417598684211</v>
      </c>
      <c r="E159" s="907">
        <f>гар.вода!L157+ц.о.!M157+хол.вода!R157+каналізація!P157+аварійні!I157+зварювальн!L157</f>
        <v>0.35354042491011167</v>
      </c>
      <c r="F159" s="907">
        <f>дератизац.!I157</f>
        <v>5.84703947368421E-3</v>
      </c>
      <c r="G159" s="907">
        <f>димоканал!Q157</f>
        <v>7.647765328199925E-2</v>
      </c>
      <c r="H159" s="907">
        <f>'підготовка до зими'!L157+майстерні!L157+маляри!L157+покрівлі!N157</f>
        <v>0.41249233497190307</v>
      </c>
      <c r="I159" s="907">
        <f>електрики!P157</f>
        <v>3.5522911848293204E-2</v>
      </c>
      <c r="J159" s="908">
        <f t="shared" si="14"/>
        <v>3.0413551365724576</v>
      </c>
      <c r="K159" s="908">
        <v>3.7946086963720004E-2</v>
      </c>
      <c r="L159" s="908">
        <f t="shared" si="16"/>
        <v>3.0793012235361776</v>
      </c>
      <c r="M159" s="908">
        <f t="shared" si="15"/>
        <v>3.6951614682434131</v>
      </c>
      <c r="N159" s="901">
        <v>3</v>
      </c>
      <c r="O159" s="903"/>
      <c r="P159" s="909">
        <v>2.1265639313667144</v>
      </c>
      <c r="Q159" s="909">
        <v>2.1265639313667144</v>
      </c>
      <c r="S159" s="909">
        <v>2.1356879535331954</v>
      </c>
      <c r="T159" s="909">
        <v>2.1356879535331954</v>
      </c>
    </row>
    <row r="160" spans="1:20" x14ac:dyDescent="0.35">
      <c r="A160" s="901">
        <v>75</v>
      </c>
      <c r="B160" s="919" t="s">
        <v>2245</v>
      </c>
      <c r="C160" s="907">
        <f>cходова!R158</f>
        <v>1.0266394553672098</v>
      </c>
      <c r="D160" s="907">
        <f>прибуд.!O158</f>
        <v>8.6367761566206042E-2</v>
      </c>
      <c r="E160" s="907">
        <f>гар.вода!L158+ц.о.!M158+хол.вода!R158+каналізація!P158+аварійні!I158+зварювальн!L158</f>
        <v>0.32514440560688185</v>
      </c>
      <c r="F160" s="907">
        <f>дератизац.!I158</f>
        <v>6.8740444985379897E-3</v>
      </c>
      <c r="G160" s="907">
        <f>димоканал!Q158</f>
        <v>9.3430967895954453E-2</v>
      </c>
      <c r="H160" s="907">
        <f>'підготовка до зими'!L158+майстерні!L158+маляри!L158+покрівлі!N158</f>
        <v>0.27077417973606765</v>
      </c>
      <c r="I160" s="907">
        <f>електрики!P158</f>
        <v>2.9767445548228251E-2</v>
      </c>
      <c r="J160" s="908">
        <f t="shared" si="14"/>
        <v>1.838998260219086</v>
      </c>
      <c r="K160" s="908">
        <v>2.3743100076634507E-2</v>
      </c>
      <c r="L160" s="908">
        <f t="shared" si="16"/>
        <v>1.8627413602957206</v>
      </c>
      <c r="M160" s="908">
        <f t="shared" si="15"/>
        <v>2.2352896323548648</v>
      </c>
      <c r="N160" s="901">
        <v>3</v>
      </c>
      <c r="O160" s="903"/>
      <c r="P160" s="909">
        <v>1.3354896471023241</v>
      </c>
      <c r="Q160" s="909">
        <v>1.3354896471023241</v>
      </c>
      <c r="S160" s="909">
        <v>1.3360868213672255</v>
      </c>
      <c r="T160" s="909">
        <v>1.3360868213672255</v>
      </c>
    </row>
    <row r="161" spans="1:20" x14ac:dyDescent="0.35">
      <c r="A161" s="901">
        <v>76</v>
      </c>
      <c r="B161" s="919" t="s">
        <v>2246</v>
      </c>
      <c r="C161" s="907">
        <f>cходова!R159</f>
        <v>1.0585497791577929</v>
      </c>
      <c r="D161" s="907">
        <f>прибуд.!O159</f>
        <v>0.13282916854656784</v>
      </c>
      <c r="E161" s="907">
        <f>гар.вода!L159+ц.о.!M159+хол.вода!R159+каналізація!P159+аварійні!I159+зварювальн!L159</f>
        <v>0.30910049778950588</v>
      </c>
      <c r="F161" s="907">
        <f>дератизац.!I159</f>
        <v>1.1488881727360617E-2</v>
      </c>
      <c r="G161" s="907">
        <f>димоканал!Q159</f>
        <v>9.5383608597650799E-2</v>
      </c>
      <c r="H161" s="907">
        <f>'підготовка до зими'!L159+майстерні!L159+маляри!L159+покрівлі!N159</f>
        <v>0.31231815509807292</v>
      </c>
      <c r="I161" s="907">
        <f>електрики!P159</f>
        <v>2.6515575285069461E-2</v>
      </c>
      <c r="J161" s="908">
        <f t="shared" si="14"/>
        <v>1.9461856662020205</v>
      </c>
      <c r="K161" s="908">
        <v>2.4295321537321231E-2</v>
      </c>
      <c r="L161" s="908">
        <f t="shared" si="16"/>
        <v>1.9704809877393417</v>
      </c>
      <c r="M161" s="908">
        <f t="shared" si="15"/>
        <v>2.3645771852872097</v>
      </c>
      <c r="N161" s="901">
        <v>4</v>
      </c>
      <c r="O161" s="903"/>
      <c r="P161" s="909">
        <v>1.3669225915273628</v>
      </c>
      <c r="Q161" s="909">
        <v>1.3669225915273628</v>
      </c>
      <c r="S161" s="909">
        <v>1.3678420686874697</v>
      </c>
      <c r="T161" s="909">
        <v>1.3678420686874697</v>
      </c>
    </row>
    <row r="162" spans="1:20" x14ac:dyDescent="0.35">
      <c r="A162" s="901">
        <v>77</v>
      </c>
      <c r="B162" s="919" t="s">
        <v>0</v>
      </c>
      <c r="C162" s="907">
        <f>cходова!R160</f>
        <v>1.0068874476348255</v>
      </c>
      <c r="D162" s="907">
        <f>прибуд.!O160</f>
        <v>0.52080984331564317</v>
      </c>
      <c r="E162" s="907">
        <f>гар.вода!L160+ц.о.!M160+хол.вода!R160+каналізація!P160+аварійні!I160+зварювальн!L160</f>
        <v>0.36101301763635063</v>
      </c>
      <c r="F162" s="907">
        <f>дератизац.!I160</f>
        <v>1.1362774829416224E-2</v>
      </c>
      <c r="G162" s="907">
        <f>димоканал!Q160</f>
        <v>0.11812108337766621</v>
      </c>
      <c r="H162" s="907">
        <f>'підготовка до зими'!L160+майстерні!L160+маляри!L160+покрівлі!N160</f>
        <v>0.27332034335701627</v>
      </c>
      <c r="I162" s="907">
        <f>електрики!P160</f>
        <v>3.7037499338557621E-2</v>
      </c>
      <c r="J162" s="908">
        <f t="shared" si="14"/>
        <v>2.3285520094894756</v>
      </c>
      <c r="K162" s="908">
        <v>2.8949914964755671E-2</v>
      </c>
      <c r="L162" s="908">
        <f t="shared" si="16"/>
        <v>2.3575019244542315</v>
      </c>
      <c r="M162" s="908">
        <f t="shared" si="15"/>
        <v>2.8290023093450776</v>
      </c>
      <c r="N162" s="901">
        <v>3</v>
      </c>
      <c r="O162" s="903"/>
      <c r="P162" s="909">
        <v>1.6245039143589239</v>
      </c>
      <c r="Q162" s="909">
        <v>1.6245039143589239</v>
      </c>
      <c r="S162" s="909">
        <v>1.6281151455052105</v>
      </c>
      <c r="T162" s="909">
        <v>1.6281151455052105</v>
      </c>
    </row>
    <row r="163" spans="1:20" x14ac:dyDescent="0.35">
      <c r="A163" s="901">
        <v>78</v>
      </c>
      <c r="B163" s="919" t="s">
        <v>2274</v>
      </c>
      <c r="C163" s="907">
        <f>cходова!R161</f>
        <v>1.3525636639845509</v>
      </c>
      <c r="D163" s="907">
        <f>прибуд.!O161</f>
        <v>0.52759322284699617</v>
      </c>
      <c r="E163" s="907">
        <f>гар.вода!L161+ц.о.!M161+хол.вода!R161+каналізація!P161+аварійні!I161+зварювальн!L161</f>
        <v>0.40353351527609649</v>
      </c>
      <c r="F163" s="907">
        <f>дератизац.!I161</f>
        <v>1.4897376529777344E-2</v>
      </c>
      <c r="G163" s="907">
        <f>димоканал!Q161</f>
        <v>0.12314066454814918</v>
      </c>
      <c r="H163" s="907">
        <f>'підготовка до зими'!L161+майстерні!L161+маляри!L161+покрівлі!N161</f>
        <v>0.37100598449794497</v>
      </c>
      <c r="I163" s="907">
        <f>електрики!P161</f>
        <v>4.5655795044523453E-2</v>
      </c>
      <c r="J163" s="908">
        <f t="shared" si="14"/>
        <v>2.8383902227280382</v>
      </c>
      <c r="K163" s="908">
        <v>3.5421908576178329E-2</v>
      </c>
      <c r="L163" s="908">
        <f t="shared" si="16"/>
        <v>2.8738121313042164</v>
      </c>
      <c r="M163" s="908">
        <f t="shared" si="15"/>
        <v>3.4485745575650597</v>
      </c>
      <c r="N163" s="901">
        <v>4</v>
      </c>
      <c r="O163" s="903"/>
      <c r="P163" s="909">
        <v>1.9850591941362872</v>
      </c>
      <c r="Q163" s="909">
        <v>1.9850591941362872</v>
      </c>
      <c r="S163" s="909">
        <v>1.9887183870742773</v>
      </c>
      <c r="T163" s="909">
        <v>1.9887183870742773</v>
      </c>
    </row>
    <row r="164" spans="1:20" x14ac:dyDescent="0.35">
      <c r="A164" s="901">
        <v>79</v>
      </c>
      <c r="B164" s="919" t="s">
        <v>1</v>
      </c>
      <c r="C164" s="907">
        <f>cходова!R162</f>
        <v>1.4492258121426063</v>
      </c>
      <c r="D164" s="907">
        <f>прибуд.!O162</f>
        <v>0.25810156133374118</v>
      </c>
      <c r="E164" s="907">
        <f>гар.вода!L162+ц.о.!M162+хол.вода!R162+каналізація!P162+аварійні!I162+зварювальн!L162</f>
        <v>0.29469626349840461</v>
      </c>
      <c r="F164" s="907">
        <f>дератизац.!I162</f>
        <v>1.6312327929030285E-2</v>
      </c>
      <c r="G164" s="907">
        <f>димоканал!Q162</f>
        <v>7.716534378754282E-2</v>
      </c>
      <c r="H164" s="907">
        <f>'підготовка до зими'!L162+майстерні!L162+маляри!L162+покрівлі!N162</f>
        <v>0.39428702801372306</v>
      </c>
      <c r="I164" s="907">
        <f>електрики!P162</f>
        <v>2.3596043355069558E-2</v>
      </c>
      <c r="J164" s="908">
        <f t="shared" si="14"/>
        <v>2.5133843800601179</v>
      </c>
      <c r="K164" s="908">
        <v>3.1460140255351536E-2</v>
      </c>
      <c r="L164" s="908">
        <f t="shared" si="16"/>
        <v>2.5448445203154693</v>
      </c>
      <c r="M164" s="908">
        <f t="shared" si="15"/>
        <v>3.0538134243785628</v>
      </c>
      <c r="N164" s="901">
        <v>3</v>
      </c>
      <c r="O164" s="903"/>
      <c r="P164" s="909">
        <v>1.7657012583635732</v>
      </c>
      <c r="Q164" s="909">
        <v>1.7657012583635732</v>
      </c>
      <c r="S164" s="909">
        <v>1.7674879581854566</v>
      </c>
      <c r="T164" s="909">
        <v>1.7674879581854566</v>
      </c>
    </row>
    <row r="165" spans="1:20" ht="18" customHeight="1" x14ac:dyDescent="0.4">
      <c r="A165" s="901">
        <v>80</v>
      </c>
      <c r="B165" s="919" t="s">
        <v>2</v>
      </c>
      <c r="C165" s="907">
        <v>0</v>
      </c>
      <c r="D165" s="907">
        <f>прибуд.!O163</f>
        <v>0.4270636928306551</v>
      </c>
      <c r="E165" s="907">
        <f>гар.вода!L163+ц.о.!M163+хол.вода!R163+каналізація!P163+аварійні!I163+зварювальн!L163</f>
        <v>0.31940428134763488</v>
      </c>
      <c r="F165" s="907">
        <f>дератизац.!I163</f>
        <v>1.7197156983930779E-2</v>
      </c>
      <c r="G165" s="907">
        <f>димоканал!Q163</f>
        <v>8.789092672526487E-2</v>
      </c>
      <c r="H165" s="907">
        <f>'підготовка до зими'!L163+майстерні!L163+маляри!L163+покрівлі!N163</f>
        <v>0.4288482413445534</v>
      </c>
      <c r="I165" s="907">
        <f>електрики!P163</f>
        <v>2.8604004596188764E-2</v>
      </c>
      <c r="J165" s="908">
        <f t="shared" si="14"/>
        <v>1.3090083038282279</v>
      </c>
      <c r="K165" s="908">
        <v>3.8360597234707833E-2</v>
      </c>
      <c r="L165" s="908">
        <f t="shared" si="16"/>
        <v>1.3473689010629357</v>
      </c>
      <c r="M165" s="908">
        <f t="shared" si="15"/>
        <v>1.6168426812755228</v>
      </c>
      <c r="N165" s="901">
        <v>3</v>
      </c>
      <c r="O165" s="903"/>
      <c r="P165" s="932">
        <v>0.96875788118569928</v>
      </c>
      <c r="Q165" s="932">
        <v>0.96875788118569928</v>
      </c>
      <c r="S165" s="909">
        <v>0.97171731479057688</v>
      </c>
      <c r="T165" s="909">
        <v>0.97171731479057688</v>
      </c>
    </row>
    <row r="166" spans="1:20" x14ac:dyDescent="0.35">
      <c r="A166" s="901">
        <v>81</v>
      </c>
      <c r="B166" s="919" t="s">
        <v>1581</v>
      </c>
      <c r="C166" s="907">
        <f>cходова!R164</f>
        <v>0</v>
      </c>
      <c r="D166" s="907">
        <f>прибуд.!O164</f>
        <v>1.4802034043874173</v>
      </c>
      <c r="E166" s="907">
        <f>гар.вода!L164+ц.о.!M164+хол.вода!R164+каналізація!P164+аварійні!I164+зварювальн!L164</f>
        <v>0.30429487771380181</v>
      </c>
      <c r="F166" s="907">
        <f>дератизац.!I164</f>
        <v>3.8648592715231785E-3</v>
      </c>
      <c r="G166" s="907">
        <f>димоканал!Q164</f>
        <v>7.9089261564566748E-2</v>
      </c>
      <c r="H166" s="907">
        <f>'підготовка до зими'!L164+майстерні!L164+маляри!L164+покрівлі!N164</f>
        <v>0.47225766903189587</v>
      </c>
      <c r="I166" s="907">
        <f>електрики!P164</f>
        <v>2.5541544942954429E-2</v>
      </c>
      <c r="J166" s="908">
        <f t="shared" si="14"/>
        <v>2.3652516169121593</v>
      </c>
      <c r="K166" s="908">
        <v>2.9689295860758882E-2</v>
      </c>
      <c r="L166" s="908">
        <f t="shared" si="16"/>
        <v>2.3949409127729182</v>
      </c>
      <c r="M166" s="908">
        <f t="shared" si="15"/>
        <v>2.8739290953275018</v>
      </c>
      <c r="N166" s="901">
        <v>2</v>
      </c>
      <c r="O166" s="903"/>
      <c r="P166" s="909">
        <v>1.6713526306009365</v>
      </c>
      <c r="Q166" s="909">
        <v>1.6713526306009365</v>
      </c>
      <c r="S166" s="909">
        <v>1.6816164531839559</v>
      </c>
      <c r="T166" s="909">
        <v>1.6816164531839559</v>
      </c>
    </row>
    <row r="167" spans="1:20" x14ac:dyDescent="0.35">
      <c r="A167" s="901">
        <v>82</v>
      </c>
      <c r="B167" s="919" t="s">
        <v>1582</v>
      </c>
      <c r="C167" s="907">
        <f>cходова!R165</f>
        <v>0</v>
      </c>
      <c r="D167" s="907">
        <f>прибуд.!O165</f>
        <v>1.5324030720235176</v>
      </c>
      <c r="E167" s="907">
        <f>гар.вода!L165+ц.о.!M165+хол.вода!R165+каналізація!P165+аварійні!I165+зварювальн!L165</f>
        <v>0.32744814969698216</v>
      </c>
      <c r="F167" s="907">
        <f>дератизац.!I165</f>
        <v>1.4845663890249878E-2</v>
      </c>
      <c r="G167" s="907">
        <f>димоканал!Q165</f>
        <v>8.0592027462449048E-2</v>
      </c>
      <c r="H167" s="907">
        <f>'підготовка до зими'!L165+майстерні!L165+маляри!L165+покрівлі!N165</f>
        <v>0.41083361757044745</v>
      </c>
      <c r="I167" s="907">
        <f>електрики!P165</f>
        <v>3.0234381470934789E-2</v>
      </c>
      <c r="J167" s="908">
        <f t="shared" si="14"/>
        <v>2.3963569121145811</v>
      </c>
      <c r="K167" s="908">
        <v>2.9970819454181358E-2</v>
      </c>
      <c r="L167" s="908">
        <f t="shared" si="16"/>
        <v>2.4263277315687626</v>
      </c>
      <c r="M167" s="908">
        <f t="shared" si="15"/>
        <v>2.9115932778825151</v>
      </c>
      <c r="N167" s="901">
        <v>2</v>
      </c>
      <c r="O167" s="903"/>
      <c r="P167" s="909">
        <v>1.6863230074979672</v>
      </c>
      <c r="Q167" s="909">
        <v>1.6863230074979672</v>
      </c>
      <c r="S167" s="909">
        <v>1.6969489585158615</v>
      </c>
      <c r="T167" s="909">
        <v>1.6969489585158615</v>
      </c>
    </row>
    <row r="168" spans="1:20" x14ac:dyDescent="0.35">
      <c r="A168" s="901">
        <v>83</v>
      </c>
      <c r="B168" s="919" t="s">
        <v>1583</v>
      </c>
      <c r="C168" s="907">
        <f>cходова!R166</f>
        <v>0</v>
      </c>
      <c r="D168" s="907">
        <f>прибуд.!O166</f>
        <v>1.3855277719112986</v>
      </c>
      <c r="E168" s="907">
        <f>гар.вода!L166+ц.о.!M166+хол.вода!R166+каналізація!P166+аварійні!I166+зварювальн!L166</f>
        <v>0.30435488884198547</v>
      </c>
      <c r="F168" s="907">
        <f>дератизац.!I166</f>
        <v>7.0035405925833894E-3</v>
      </c>
      <c r="G168" s="907">
        <f>димоканал!Q166</f>
        <v>8.3479395742339327E-2</v>
      </c>
      <c r="H168" s="907">
        <f>'підготовка до зими'!L166+майстерні!L166+маляри!L166+покрівлі!N166</f>
        <v>0.40549737377952888</v>
      </c>
      <c r="I168" s="907">
        <f>електрики!P166</f>
        <v>2.5553708338893883E-2</v>
      </c>
      <c r="J168" s="908">
        <f t="shared" si="14"/>
        <v>2.2114166792066294</v>
      </c>
      <c r="K168" s="908">
        <v>2.7679983274620901E-2</v>
      </c>
      <c r="L168" s="908">
        <f t="shared" si="16"/>
        <v>2.2390966624812503</v>
      </c>
      <c r="M168" s="908">
        <f t="shared" si="15"/>
        <v>2.6869159949775003</v>
      </c>
      <c r="N168" s="901">
        <v>2</v>
      </c>
      <c r="O168" s="903"/>
      <c r="P168" s="909">
        <v>1.5587917350937328</v>
      </c>
      <c r="Q168" s="909">
        <v>1.5587917350937328</v>
      </c>
      <c r="S168" s="909">
        <v>1.5683991768087815</v>
      </c>
      <c r="T168" s="909">
        <v>1.5683991768087815</v>
      </c>
    </row>
    <row r="169" spans="1:20" x14ac:dyDescent="0.35">
      <c r="A169" s="901">
        <v>84</v>
      </c>
      <c r="B169" s="919" t="s">
        <v>1584</v>
      </c>
      <c r="C169" s="907">
        <f>cходова!R167</f>
        <v>0</v>
      </c>
      <c r="D169" s="907">
        <f>прибуд.!O167</f>
        <v>1.5017787840640873</v>
      </c>
      <c r="E169" s="907">
        <f>гар.вода!L167+ц.о.!M167+хол.вода!R167+каналізація!P167+аварійні!I167+зварювальн!L167</f>
        <v>0.31982486686035738</v>
      </c>
      <c r="F169" s="907">
        <f>дератизац.!I167</f>
        <v>1.0879050139475004E-2</v>
      </c>
      <c r="G169" s="907">
        <f>димоканал!Q167</f>
        <v>8.4198772710122882E-2</v>
      </c>
      <c r="H169" s="907">
        <f>'підготовка до зими'!L167+майстерні!L167+маляри!L167+покрівлі!N167</f>
        <v>0.42367046675456588</v>
      </c>
      <c r="I169" s="907">
        <f>електрики!P167</f>
        <v>2.8689251254141793E-2</v>
      </c>
      <c r="J169" s="908">
        <f t="shared" si="14"/>
        <v>2.3690411917827503</v>
      </c>
      <c r="K169" s="908">
        <v>2.9658308489148317E-2</v>
      </c>
      <c r="L169" s="908">
        <f t="shared" si="16"/>
        <v>2.3986995002718987</v>
      </c>
      <c r="M169" s="908">
        <f t="shared" si="15"/>
        <v>2.8784394003262785</v>
      </c>
      <c r="N169" s="901">
        <v>2</v>
      </c>
      <c r="O169" s="903"/>
      <c r="P169" s="909">
        <v>1.6690987432631952</v>
      </c>
      <c r="Q169" s="909">
        <v>1.6690987432631952</v>
      </c>
      <c r="S169" s="909">
        <v>1.6795117683609107</v>
      </c>
      <c r="T169" s="909">
        <v>1.6795117683609107</v>
      </c>
    </row>
    <row r="170" spans="1:20" x14ac:dyDescent="0.35">
      <c r="A170" s="901">
        <v>85</v>
      </c>
      <c r="B170" s="919" t="s">
        <v>2275</v>
      </c>
      <c r="C170" s="907">
        <f>cходова!R168</f>
        <v>0.67847492688381339</v>
      </c>
      <c r="D170" s="907">
        <f>прибуд.!O168</f>
        <v>0.48921526261481241</v>
      </c>
      <c r="E170" s="907">
        <f>гар.вода!L168+ц.о.!M168+хол.вода!R168+каналізація!P168+аварійні!I168+зварювальн!L168</f>
        <v>0.67214433163773069</v>
      </c>
      <c r="F170" s="907">
        <f>дератизац.!I168</f>
        <v>7.3747377296864564E-3</v>
      </c>
      <c r="G170" s="907">
        <f>димоканал!Q168</f>
        <v>4.3116040377547106E-2</v>
      </c>
      <c r="H170" s="907">
        <f>'підготовка до зими'!L168+майстерні!L168+маляри!L168+покрівлі!N168</f>
        <v>0.22601611040227843</v>
      </c>
      <c r="I170" s="907">
        <f>електрики!P168</f>
        <v>2.7332316127287488E-2</v>
      </c>
      <c r="J170" s="908">
        <f t="shared" si="14"/>
        <v>2.143673725773156</v>
      </c>
      <c r="K170" s="908">
        <v>2.7112013667582344E-2</v>
      </c>
      <c r="L170" s="908">
        <f t="shared" si="16"/>
        <v>2.1707857394407384</v>
      </c>
      <c r="M170" s="908">
        <f t="shared" si="15"/>
        <v>2.6049428873288858</v>
      </c>
      <c r="N170" s="901">
        <v>9</v>
      </c>
      <c r="O170" s="903"/>
      <c r="P170" s="909">
        <v>1.5391839327687296</v>
      </c>
      <c r="Q170" s="909">
        <v>1.5391839327687296</v>
      </c>
      <c r="S170" s="909">
        <v>1.5425688486927867</v>
      </c>
      <c r="T170" s="909">
        <v>1.5425688486927867</v>
      </c>
    </row>
    <row r="171" spans="1:20" x14ac:dyDescent="0.35">
      <c r="A171" s="901">
        <v>86</v>
      </c>
      <c r="B171" s="919" t="s">
        <v>1585</v>
      </c>
      <c r="C171" s="907">
        <f>cходова!R169</f>
        <v>0</v>
      </c>
      <c r="D171" s="907">
        <f>прибуд.!O169</f>
        <v>1.5900902948255116</v>
      </c>
      <c r="E171" s="907">
        <f>гар.вода!L169+ц.о.!M169+хол.вода!R169+каналізація!P169+аварійні!I169+зварювальн!L169</f>
        <v>0.40726064519682986</v>
      </c>
      <c r="F171" s="907">
        <f>дератизац.!I169</f>
        <v>3.2490974729241874E-2</v>
      </c>
      <c r="G171" s="907">
        <f>димоканал!Q169</f>
        <v>0.132425980024066</v>
      </c>
      <c r="H171" s="907">
        <f>'підготовка до зими'!L169+майстерні!L169+маляри!L169+покрівлі!N169</f>
        <v>0.47691739603960859</v>
      </c>
      <c r="I171" s="907">
        <f>електрики!P169</f>
        <v>4.6411230883106128E-2</v>
      </c>
      <c r="J171" s="908">
        <f t="shared" si="14"/>
        <v>2.6855965216983639</v>
      </c>
      <c r="K171" s="908">
        <v>3.3709610573700088E-2</v>
      </c>
      <c r="L171" s="908">
        <f t="shared" si="16"/>
        <v>2.719306132272064</v>
      </c>
      <c r="M171" s="908">
        <f t="shared" si="15"/>
        <v>3.2631673587264767</v>
      </c>
      <c r="N171" s="901">
        <v>2</v>
      </c>
      <c r="O171" s="903"/>
      <c r="P171" s="909">
        <v>1.8952734484439455</v>
      </c>
      <c r="Q171" s="909">
        <v>1.8952734484439455</v>
      </c>
      <c r="S171" s="909">
        <v>1.9063015824397918</v>
      </c>
      <c r="T171" s="909">
        <v>1.9063015824397918</v>
      </c>
    </row>
    <row r="172" spans="1:20" x14ac:dyDescent="0.35">
      <c r="A172" s="901">
        <v>87</v>
      </c>
      <c r="B172" s="919" t="s">
        <v>1586</v>
      </c>
      <c r="C172" s="907">
        <f>cходова!R170</f>
        <v>0</v>
      </c>
      <c r="D172" s="907">
        <f>прибуд.!O170</f>
        <v>0.55909571376281109</v>
      </c>
      <c r="E172" s="907">
        <f>гар.вода!L170+ц.о.!M170+хол.вода!R170+каналізація!P170+аварійні!I170+зварювальн!L170</f>
        <v>0.40115894706188299</v>
      </c>
      <c r="F172" s="907">
        <f>дератизац.!I170</f>
        <v>2.3965959004392384E-2</v>
      </c>
      <c r="G172" s="907">
        <f>димоканал!Q170</f>
        <v>0.1190327992254563</v>
      </c>
      <c r="H172" s="907">
        <f>'підготовка до зими'!L170+майстерні!L170+маляри!L170+покрівлі!N170</f>
        <v>0.46540247754789538</v>
      </c>
      <c r="I172" s="907">
        <f>електрики!P170</f>
        <v>4.5174504086513835E-2</v>
      </c>
      <c r="J172" s="908">
        <f t="shared" si="14"/>
        <v>1.6138304006889519</v>
      </c>
      <c r="K172" s="908">
        <v>2.0424904837028812E-2</v>
      </c>
      <c r="L172" s="908">
        <f t="shared" si="16"/>
        <v>1.6342553055259808</v>
      </c>
      <c r="M172" s="908">
        <f t="shared" si="15"/>
        <v>1.9611063666311768</v>
      </c>
      <c r="N172" s="901">
        <v>2</v>
      </c>
      <c r="O172" s="903"/>
      <c r="P172" s="909">
        <v>1.1550739565731349</v>
      </c>
      <c r="Q172" s="909">
        <v>1.1550739565731349</v>
      </c>
      <c r="S172" s="909">
        <v>1.1589506412597013</v>
      </c>
      <c r="T172" s="909">
        <v>1.1589506412597013</v>
      </c>
    </row>
    <row r="173" spans="1:20" x14ac:dyDescent="0.35">
      <c r="A173" s="901">
        <v>88</v>
      </c>
      <c r="B173" s="919" t="s">
        <v>1587</v>
      </c>
      <c r="C173" s="907">
        <f>cходова!R171</f>
        <v>0.85246041911188275</v>
      </c>
      <c r="D173" s="907">
        <f>прибуд.!O171</f>
        <v>0.55506825734011078</v>
      </c>
      <c r="E173" s="907">
        <f>гар.вода!L171+ц.о.!M171+хол.вода!R171+каналізація!P171+аварійні!I171+зварювальн!L171</f>
        <v>0.55254001034882272</v>
      </c>
      <c r="F173" s="907">
        <f>дератизац.!I171</f>
        <v>8.2203885271580745E-3</v>
      </c>
      <c r="G173" s="907">
        <f>димоканал!Q171</f>
        <v>6.0566765428221682E-2</v>
      </c>
      <c r="H173" s="907">
        <f>'підготовка до зими'!L171+майстерні!L171+маляри!L171+покрівлі!N171</f>
        <v>0.25068129788269794</v>
      </c>
      <c r="I173" s="907">
        <f>електрики!P171</f>
        <v>2.9604332673965308E-2</v>
      </c>
      <c r="J173" s="908">
        <f t="shared" si="14"/>
        <v>2.3091414713128593</v>
      </c>
      <c r="K173" s="908">
        <v>2.9777760080879775E-2</v>
      </c>
      <c r="L173" s="908">
        <f t="shared" si="16"/>
        <v>2.338919231393739</v>
      </c>
      <c r="M173" s="908">
        <f t="shared" si="15"/>
        <v>2.8067030776724868</v>
      </c>
      <c r="N173" s="901">
        <v>5</v>
      </c>
      <c r="O173" s="903"/>
      <c r="P173" s="909">
        <v>1.6893053722631113</v>
      </c>
      <c r="Q173" s="909">
        <v>1.6893053722631113</v>
      </c>
      <c r="S173" s="909">
        <v>1.6931494523349175</v>
      </c>
      <c r="T173" s="909">
        <v>1.6931494523349175</v>
      </c>
    </row>
    <row r="174" spans="1:20" x14ac:dyDescent="0.35">
      <c r="A174" s="901">
        <v>89</v>
      </c>
      <c r="B174" s="919" t="s">
        <v>1588</v>
      </c>
      <c r="C174" s="907">
        <f>cходова!R172</f>
        <v>1.3509560062363264</v>
      </c>
      <c r="D174" s="907">
        <f>прибуд.!O172</f>
        <v>0.35209144076747051</v>
      </c>
      <c r="E174" s="907">
        <f>гар.вода!L172+ц.о.!M172+хол.вода!R172+каналізація!P172+аварійні!I172+зварювальн!L172</f>
        <v>0.37924761758805425</v>
      </c>
      <c r="F174" s="907">
        <f>дератизац.!I172</f>
        <v>9.0763069882063008E-3</v>
      </c>
      <c r="G174" s="907">
        <f>димоканал!Q172</f>
        <v>7.64562612421507E-2</v>
      </c>
      <c r="H174" s="907">
        <f>'підготовка до зими'!L172+майстерні!L172+маляри!L172+покрівлі!N172</f>
        <v>0.43434748811484453</v>
      </c>
      <c r="I174" s="907">
        <f>електрики!P172</f>
        <v>4.0733391512615229E-2</v>
      </c>
      <c r="J174" s="908">
        <f t="shared" si="14"/>
        <v>2.6429085124496678</v>
      </c>
      <c r="K174" s="908">
        <v>3.3079594639564239E-2</v>
      </c>
      <c r="L174" s="908">
        <f t="shared" si="16"/>
        <v>2.675988107089232</v>
      </c>
      <c r="M174" s="908">
        <f t="shared" si="15"/>
        <v>3.2111857285070782</v>
      </c>
      <c r="N174" s="901">
        <v>3</v>
      </c>
      <c r="O174" s="903"/>
      <c r="P174" s="909">
        <v>1.8537354712382381</v>
      </c>
      <c r="Q174" s="909">
        <v>1.8537354712382381</v>
      </c>
      <c r="S174" s="909">
        <v>1.8561741558301665</v>
      </c>
      <c r="T174" s="909">
        <v>1.8561741558301665</v>
      </c>
    </row>
    <row r="175" spans="1:20" x14ac:dyDescent="0.35">
      <c r="A175" s="901">
        <v>90</v>
      </c>
      <c r="B175" s="919" t="s">
        <v>1589</v>
      </c>
      <c r="C175" s="907">
        <f>cходова!R173</f>
        <v>0</v>
      </c>
      <c r="D175" s="907">
        <f>прибуд.!O173</f>
        <v>0</v>
      </c>
      <c r="E175" s="907">
        <f>гар.вода!L173+ц.о.!M173+хол.вода!R173+каналізація!P173+аварійні!I173+зварювальн!L173</f>
        <v>0.31315243793589731</v>
      </c>
      <c r="F175" s="907">
        <f>дератизац.!I173</f>
        <v>1.8163024217365618E-3</v>
      </c>
      <c r="G175" s="907">
        <f>димоканал!Q173</f>
        <v>4.7119895846074594E-2</v>
      </c>
      <c r="H175" s="907">
        <f>'підготовка до зими'!L173+майстерні!L173+маляри!L173+покрівлі!N173</f>
        <v>0.3397601322437841</v>
      </c>
      <c r="I175" s="907">
        <f>електрики!P173</f>
        <v>2.7336845503032142E-2</v>
      </c>
      <c r="J175" s="908">
        <f t="shared" si="14"/>
        <v>0.72918561395052472</v>
      </c>
      <c r="K175" s="908">
        <v>9.4446482652646973E-3</v>
      </c>
      <c r="L175" s="908">
        <f t="shared" si="16"/>
        <v>0.73863026221578942</v>
      </c>
      <c r="M175" s="908">
        <f t="shared" si="15"/>
        <v>0.88635631465894726</v>
      </c>
      <c r="N175" s="901">
        <v>3</v>
      </c>
      <c r="O175" s="903"/>
      <c r="P175" s="909">
        <v>0.54440390791724813</v>
      </c>
      <c r="Q175" s="909">
        <v>0.54440390791724813</v>
      </c>
      <c r="S175" s="909">
        <v>0.54439915933310923</v>
      </c>
      <c r="T175" s="909">
        <v>0.54439915933310923</v>
      </c>
    </row>
    <row r="176" spans="1:20" x14ac:dyDescent="0.35">
      <c r="A176" s="901">
        <v>91</v>
      </c>
      <c r="B176" s="919" t="s">
        <v>2276</v>
      </c>
      <c r="C176" s="907">
        <f>cходова!R174</f>
        <v>0.92098124678568816</v>
      </c>
      <c r="D176" s="907">
        <f>прибуд.!O174</f>
        <v>0.53438902358386597</v>
      </c>
      <c r="E176" s="907">
        <f>гар.вода!L174+ц.о.!M174+хол.вода!R174+каналізація!P174+аварійні!I174+зварювальн!L174</f>
        <v>0.32926467536439991</v>
      </c>
      <c r="F176" s="907">
        <f>дератизац.!I174</f>
        <v>2.9424729997795901E-3</v>
      </c>
      <c r="G176" s="907">
        <f>димоканал!Q174</f>
        <v>8.094332355246335E-2</v>
      </c>
      <c r="H176" s="907">
        <f>'підготовка до зими'!L174+майстерні!L174+маляри!L174+покрівлі!N174</f>
        <v>0.32005213687661105</v>
      </c>
      <c r="I176" s="907">
        <f>електрики!P174</f>
        <v>3.0602565199449035E-2</v>
      </c>
      <c r="J176" s="908">
        <f t="shared" si="14"/>
        <v>2.2191754443622571</v>
      </c>
      <c r="K176" s="908">
        <v>2.764299804172932E-2</v>
      </c>
      <c r="L176" s="908">
        <f t="shared" si="16"/>
        <v>2.2468184424039865</v>
      </c>
      <c r="M176" s="908">
        <f t="shared" si="15"/>
        <v>2.6961821308847838</v>
      </c>
      <c r="N176" s="901">
        <v>3</v>
      </c>
      <c r="O176" s="903"/>
      <c r="P176" s="909">
        <v>1.5517455337105004</v>
      </c>
      <c r="Q176" s="909">
        <v>1.5517455337105004</v>
      </c>
      <c r="S176" s="909">
        <v>1.555448605685962</v>
      </c>
      <c r="T176" s="909">
        <v>1.555448605685962</v>
      </c>
    </row>
    <row r="177" spans="1:20" x14ac:dyDescent="0.35">
      <c r="A177" s="901">
        <v>92</v>
      </c>
      <c r="B177" s="919" t="s">
        <v>1590</v>
      </c>
      <c r="C177" s="907">
        <f>cходова!R175</f>
        <v>0</v>
      </c>
      <c r="D177" s="907">
        <f>прибуд.!O175</f>
        <v>0</v>
      </c>
      <c r="E177" s="907">
        <f>гар.вода!L175+ц.о.!M175+хол.вода!R175+каналізація!P175+аварійні!I175+зварювальн!L175</f>
        <v>0.43227284158902207</v>
      </c>
      <c r="F177" s="907">
        <f>дератизац.!I175</f>
        <v>4.4632925472747498E-2</v>
      </c>
      <c r="G177" s="907">
        <f>димоканал!Q175</f>
        <v>0.12930593213419228</v>
      </c>
      <c r="H177" s="907">
        <f>'підготовка до зими'!L175+майстерні!L175+маляри!L175+покрівлі!N175</f>
        <v>0.55235190036871562</v>
      </c>
      <c r="I177" s="907">
        <f>електрики!P175</f>
        <v>5.1480844757100575E-2</v>
      </c>
      <c r="J177" s="908">
        <f t="shared" si="14"/>
        <v>1.2100444443217779</v>
      </c>
      <c r="K177" s="908">
        <v>1.5695913492972582E-2</v>
      </c>
      <c r="L177" s="908">
        <f t="shared" si="16"/>
        <v>1.2257403578147505</v>
      </c>
      <c r="M177" s="908">
        <f t="shared" si="15"/>
        <v>1.4708884293777007</v>
      </c>
      <c r="N177" s="901">
        <v>1</v>
      </c>
      <c r="O177" s="903"/>
      <c r="P177" s="909">
        <v>0.89348597564477161</v>
      </c>
      <c r="Q177" s="909">
        <v>0.89348597564477161</v>
      </c>
      <c r="S177" s="909">
        <v>0.89348641467583578</v>
      </c>
      <c r="T177" s="909">
        <v>0.89348641467583578</v>
      </c>
    </row>
    <row r="178" spans="1:20" x14ac:dyDescent="0.35">
      <c r="A178" s="901">
        <v>93</v>
      </c>
      <c r="B178" s="919" t="s">
        <v>1591</v>
      </c>
      <c r="C178" s="907">
        <f>cходова!R176</f>
        <v>0</v>
      </c>
      <c r="D178" s="907">
        <f>прибуд.!O176</f>
        <v>0</v>
      </c>
      <c r="E178" s="907">
        <f>гар.вода!L176+ц.о.!M176+хол.вода!R176+каналізація!P176+аварійні!I176+зварювальн!L176</f>
        <v>0.28018051487093942</v>
      </c>
      <c r="F178" s="907">
        <f>дератизац.!I176</f>
        <v>1.2584791146019278E-2</v>
      </c>
      <c r="G178" s="907">
        <f>димоканал!Q176</f>
        <v>6.6791880534946765E-2</v>
      </c>
      <c r="H178" s="907">
        <f>'підготовка до зими'!L176+майстерні!L176+маляри!L176+покрівлі!N176</f>
        <v>0.46869478519013025</v>
      </c>
      <c r="I178" s="907">
        <f>електрики!P176</f>
        <v>2.0653909066687532E-2</v>
      </c>
      <c r="J178" s="908">
        <f t="shared" si="14"/>
        <v>0.8489058808087232</v>
      </c>
      <c r="K178" s="908">
        <v>1.0996448318979973E-2</v>
      </c>
      <c r="L178" s="908">
        <f t="shared" si="16"/>
        <v>0.85990232912770315</v>
      </c>
      <c r="M178" s="908">
        <f t="shared" si="15"/>
        <v>1.0318827949532436</v>
      </c>
      <c r="N178" s="901">
        <v>2</v>
      </c>
      <c r="O178" s="903"/>
      <c r="P178" s="909">
        <v>0.63115507576662133</v>
      </c>
      <c r="Q178" s="909">
        <v>0.63115507576662133</v>
      </c>
      <c r="S178" s="909">
        <v>0.63115208186816019</v>
      </c>
      <c r="T178" s="909">
        <v>0.63115208186816019</v>
      </c>
    </row>
    <row r="179" spans="1:20" x14ac:dyDescent="0.35">
      <c r="A179" s="901">
        <v>94</v>
      </c>
      <c r="B179" s="919" t="s">
        <v>1592</v>
      </c>
      <c r="C179" s="907">
        <f>cходова!R177</f>
        <v>0</v>
      </c>
      <c r="D179" s="907">
        <f>прибуд.!O177</f>
        <v>0</v>
      </c>
      <c r="E179" s="907">
        <f>гар.вода!L177+ц.о.!M177+хол.вода!R177+каналізація!P177+аварійні!I177+зварювальн!L177</f>
        <v>0.3179988823270003</v>
      </c>
      <c r="F179" s="907">
        <f>дератизац.!I177</f>
        <v>3.0977038748068713E-3</v>
      </c>
      <c r="G179" s="907">
        <f>димоканал!Q177</f>
        <v>8.3992693228146217E-2</v>
      </c>
      <c r="H179" s="907">
        <f>'підготовка до зими'!L177+майстерні!L177+маляри!L177+покрівлі!N177</f>
        <v>0.42435181803853772</v>
      </c>
      <c r="I179" s="907">
        <f>електрики!P177</f>
        <v>2.8319150349013122E-2</v>
      </c>
      <c r="J179" s="908">
        <f t="shared" si="14"/>
        <v>0.85776024781750415</v>
      </c>
      <c r="K179" s="908">
        <v>1.1021658514093003E-2</v>
      </c>
      <c r="L179" s="908">
        <f t="shared" si="16"/>
        <v>0.86878190633159713</v>
      </c>
      <c r="M179" s="908">
        <f t="shared" si="15"/>
        <v>1.0425382875979166</v>
      </c>
      <c r="N179" s="901">
        <v>2</v>
      </c>
      <c r="O179" s="903"/>
      <c r="P179" s="909">
        <v>0.63127868119090791</v>
      </c>
      <c r="Q179" s="909">
        <v>0.63127868119090791</v>
      </c>
      <c r="S179" s="909">
        <v>0.63127603194970094</v>
      </c>
      <c r="T179" s="909">
        <v>0.63127603194970094</v>
      </c>
    </row>
    <row r="180" spans="1:20" x14ac:dyDescent="0.35">
      <c r="A180" s="901">
        <v>95</v>
      </c>
      <c r="B180" s="919" t="s">
        <v>1593</v>
      </c>
      <c r="C180" s="907">
        <f>cходова!R178</f>
        <v>0.89608828168314947</v>
      </c>
      <c r="D180" s="907">
        <f>прибуд.!O178</f>
        <v>0.67769652179395568</v>
      </c>
      <c r="E180" s="907">
        <f>гар.вода!L178+ц.о.!M178+хол.вода!R178+каналізація!P178+аварійні!I178+зварювальн!L178</f>
        <v>0.54724675482814134</v>
      </c>
      <c r="F180" s="907">
        <f>дератизац.!I178</f>
        <v>8.5116220419486372E-3</v>
      </c>
      <c r="G180" s="907">
        <f>димоканал!Q178</f>
        <v>5.1752002724301013E-2</v>
      </c>
      <c r="H180" s="907">
        <f>'підготовка до зими'!L178+майстерні!L178+маляри!L178+покрівлі!N178</f>
        <v>0.26277803096579022</v>
      </c>
      <c r="I180" s="907">
        <f>електрики!P178</f>
        <v>2.8531465613213271E-2</v>
      </c>
      <c r="J180" s="908">
        <f t="shared" si="14"/>
        <v>2.4726046796504999</v>
      </c>
      <c r="K180" s="908">
        <v>3.1029564295382121E-2</v>
      </c>
      <c r="L180" s="908">
        <f t="shared" si="16"/>
        <v>2.5036342439458821</v>
      </c>
      <c r="M180" s="908">
        <f t="shared" si="15"/>
        <v>3.0043610927350586</v>
      </c>
      <c r="N180" s="901">
        <v>5</v>
      </c>
      <c r="O180" s="903"/>
      <c r="P180" s="909">
        <v>1.7579160128692728</v>
      </c>
      <c r="Q180" s="909">
        <v>1.7579160128692728</v>
      </c>
      <c r="S180" s="909">
        <v>1.7626105855373257</v>
      </c>
      <c r="T180" s="909">
        <v>1.7626105855373257</v>
      </c>
    </row>
    <row r="181" spans="1:20" x14ac:dyDescent="0.35">
      <c r="A181" s="901">
        <v>96</v>
      </c>
      <c r="B181" s="919" t="s">
        <v>1594</v>
      </c>
      <c r="C181" s="907">
        <f>cходова!R179</f>
        <v>0</v>
      </c>
      <c r="D181" s="907">
        <f>прибуд.!O179</f>
        <v>0</v>
      </c>
      <c r="E181" s="907">
        <f>гар.вода!L179+ц.о.!M179+хол.вода!R179+каналізація!P179+аварійні!I179+зварювальн!L179</f>
        <v>0.39543593279952399</v>
      </c>
      <c r="F181" s="907">
        <f>дератизац.!I179</f>
        <v>6.5263908701854497E-3</v>
      </c>
      <c r="G181" s="907">
        <f>димоканал!Q179</f>
        <v>6.7920761235270397E-2</v>
      </c>
      <c r="H181" s="907">
        <f>'підготовка до зими'!L179+майстерні!L179+маляри!L179+покрівлі!N179</f>
        <v>0.54973847465293801</v>
      </c>
      <c r="I181" s="907">
        <f>електрики!P179</f>
        <v>4.4014531085718907E-2</v>
      </c>
      <c r="J181" s="908">
        <f t="shared" si="14"/>
        <v>1.0636360906436368</v>
      </c>
      <c r="K181" s="908">
        <v>1.3756249716831244E-2</v>
      </c>
      <c r="L181" s="908">
        <f t="shared" si="16"/>
        <v>1.0773923403604682</v>
      </c>
      <c r="M181" s="908">
        <f t="shared" si="15"/>
        <v>1.2928708084325617</v>
      </c>
      <c r="N181" s="901">
        <v>1</v>
      </c>
      <c r="O181" s="903"/>
      <c r="P181" s="909">
        <v>0.78397666865837479</v>
      </c>
      <c r="Q181" s="909">
        <v>0.78397666865837479</v>
      </c>
      <c r="S181" s="909">
        <v>0.78397309337490062</v>
      </c>
      <c r="T181" s="909">
        <v>0.78397309337490062</v>
      </c>
    </row>
    <row r="182" spans="1:20" x14ac:dyDescent="0.35">
      <c r="A182" s="901">
        <v>97</v>
      </c>
      <c r="B182" s="919" t="s">
        <v>1595</v>
      </c>
      <c r="C182" s="907">
        <f>cходова!R180</f>
        <v>0</v>
      </c>
      <c r="D182" s="907">
        <f>прибуд.!O180</f>
        <v>0</v>
      </c>
      <c r="E182" s="907">
        <f>гар.вода!L180+ц.о.!M180+хол.вода!R180+каналізація!P180+аварійні!I180+зварювальн!L180</f>
        <v>0.28898971738284224</v>
      </c>
      <c r="F182" s="907">
        <f>дератизац.!I180</f>
        <v>5.0181818181818175E-3</v>
      </c>
      <c r="G182" s="907">
        <f>димоканал!Q180</f>
        <v>4.5864274334814083E-2</v>
      </c>
      <c r="H182" s="907">
        <f>'підготовка до зими'!L180+майстерні!L180+маляри!L180+покрівлі!N180</f>
        <v>0.52443380698890807</v>
      </c>
      <c r="I182" s="907">
        <f>електрики!P180</f>
        <v>2.2439408211701053E-2</v>
      </c>
      <c r="J182" s="908">
        <f t="shared" si="14"/>
        <v>0.88674538873644737</v>
      </c>
      <c r="K182" s="908">
        <v>1.1524106649292353E-2</v>
      </c>
      <c r="L182" s="908">
        <f t="shared" si="16"/>
        <v>0.89826949538573975</v>
      </c>
      <c r="M182" s="908">
        <f t="shared" si="15"/>
        <v>1.0779233944628877</v>
      </c>
      <c r="N182" s="901">
        <v>1</v>
      </c>
      <c r="O182" s="903"/>
      <c r="P182" s="909">
        <v>0.6606427155641067</v>
      </c>
      <c r="Q182" s="909">
        <v>0.6606427155641067</v>
      </c>
      <c r="S182" s="909">
        <v>0.66063735188585093</v>
      </c>
      <c r="T182" s="909">
        <v>0.66063735188585093</v>
      </c>
    </row>
    <row r="183" spans="1:20" x14ac:dyDescent="0.35">
      <c r="A183" s="901">
        <v>98</v>
      </c>
      <c r="B183" s="919" t="s">
        <v>3</v>
      </c>
      <c r="C183" s="907">
        <f>cходова!R181</f>
        <v>0.67476691982143155</v>
      </c>
      <c r="D183" s="907">
        <f>прибуд.!O181</f>
        <v>0.45611473929675633</v>
      </c>
      <c r="E183" s="907">
        <f>гар.вода!L181+ц.о.!M181+хол.вода!R181+каналізація!P181+аварійні!I181+зварювальн!L181</f>
        <v>0.30990129153020429</v>
      </c>
      <c r="F183" s="907">
        <f>дератизац.!I181</f>
        <v>9.2909919823927056E-3</v>
      </c>
      <c r="G183" s="907">
        <f>димоканал!Q181</f>
        <v>8.2926655217992029E-2</v>
      </c>
      <c r="H183" s="907">
        <f>'підготовка до зими'!L181+майстерні!L181+маляри!L181+покрівлі!N181</f>
        <v>0.24994268553842594</v>
      </c>
      <c r="I183" s="907">
        <f>електрики!P181</f>
        <v>2.6677884703818454E-2</v>
      </c>
      <c r="J183" s="908">
        <f t="shared" si="14"/>
        <v>1.8096211680910215</v>
      </c>
      <c r="K183" s="908">
        <v>2.3024899667387619E-2</v>
      </c>
      <c r="L183" s="908">
        <f t="shared" si="16"/>
        <v>1.8326460677584091</v>
      </c>
      <c r="M183" s="908">
        <f t="shared" si="15"/>
        <v>2.1991752813100907</v>
      </c>
      <c r="N183" s="901">
        <v>5</v>
      </c>
      <c r="O183" s="903"/>
      <c r="P183" s="909">
        <v>1.2951502316725998</v>
      </c>
      <c r="Q183" s="909">
        <v>1.2951502316725998</v>
      </c>
      <c r="S183" s="909">
        <v>1.2983099011812695</v>
      </c>
      <c r="T183" s="909">
        <v>1.2983099011812695</v>
      </c>
    </row>
    <row r="184" spans="1:20" x14ac:dyDescent="0.35">
      <c r="A184" s="901">
        <v>99</v>
      </c>
      <c r="B184" s="919" t="s">
        <v>4</v>
      </c>
      <c r="C184" s="907">
        <f>cходова!R182</f>
        <v>0</v>
      </c>
      <c r="D184" s="907">
        <f>прибуд.!O182</f>
        <v>0.51806047008547007</v>
      </c>
      <c r="E184" s="907">
        <f>гар.вода!L182+ц.о.!M182+хол.вода!R182+каналізація!P182+аварійні!I182+зварювальн!L182</f>
        <v>0.39512659291813812</v>
      </c>
      <c r="F184" s="907">
        <f>дератизац.!I182</f>
        <v>1.1378205128205128E-2</v>
      </c>
      <c r="G184" s="907">
        <f>димоканал!Q182</f>
        <v>8.9833870670041824E-2</v>
      </c>
      <c r="H184" s="907">
        <f>'підготовка до зими'!L182+майстерні!L182+маляри!L182+покрівлі!N182</f>
        <v>0.61526446533693568</v>
      </c>
      <c r="I184" s="907">
        <f>електрики!P182</f>
        <v>4.3951832323488531E-2</v>
      </c>
      <c r="J184" s="908">
        <f t="shared" si="14"/>
        <v>1.6736154364622793</v>
      </c>
      <c r="K184" s="908">
        <v>2.1441718560044155E-2</v>
      </c>
      <c r="L184" s="908">
        <f t="shared" si="16"/>
        <v>1.6950571550223235</v>
      </c>
      <c r="M184" s="908">
        <f t="shared" si="15"/>
        <v>2.034068586026788</v>
      </c>
      <c r="N184" s="901">
        <v>2</v>
      </c>
      <c r="O184" s="903"/>
      <c r="P184" s="909">
        <v>1.213133754690183</v>
      </c>
      <c r="Q184" s="909">
        <v>1.213133754690183</v>
      </c>
      <c r="S184" s="909">
        <v>1.2167242552601056</v>
      </c>
      <c r="T184" s="909">
        <v>1.2167242552601056</v>
      </c>
    </row>
    <row r="185" spans="1:20" x14ac:dyDescent="0.35">
      <c r="A185" s="901">
        <v>100</v>
      </c>
      <c r="B185" s="919" t="s">
        <v>1596</v>
      </c>
      <c r="C185" s="907">
        <f>cходова!R183</f>
        <v>0</v>
      </c>
      <c r="D185" s="907">
        <f>прибуд.!O183</f>
        <v>1.2343632748538012</v>
      </c>
      <c r="E185" s="907">
        <f>гар.вода!L183+ц.о.!M183+хол.вода!R183+каналізація!P183+аварійні!I183+зварювальн!L183</f>
        <v>0.33537611038012005</v>
      </c>
      <c r="F185" s="907">
        <f>дератизац.!I183</f>
        <v>4.6955624355005162E-3</v>
      </c>
      <c r="G185" s="907">
        <f>димоканал!Q183</f>
        <v>0.12756180461873939</v>
      </c>
      <c r="H185" s="907">
        <f>'підготовка до зими'!L183+майстерні!L183+маляри!L183+покрівлі!N183</f>
        <v>0.33196507037595108</v>
      </c>
      <c r="I185" s="907">
        <f>електрики!P183</f>
        <v>3.1841265522279616E-2</v>
      </c>
      <c r="J185" s="908">
        <f t="shared" si="14"/>
        <v>2.0658030881863918</v>
      </c>
      <c r="K185" s="908">
        <v>2.574314399007693E-2</v>
      </c>
      <c r="L185" s="908">
        <f t="shared" si="16"/>
        <v>2.0915462321764688</v>
      </c>
      <c r="M185" s="908">
        <f t="shared" si="15"/>
        <v>2.5098554786117626</v>
      </c>
      <c r="N185" s="901">
        <v>5</v>
      </c>
      <c r="O185" s="903"/>
      <c r="P185" s="909">
        <v>1.4478509850334169</v>
      </c>
      <c r="Q185" s="909">
        <v>1.4478509850334169</v>
      </c>
      <c r="S185" s="909">
        <v>1.4564094286476266</v>
      </c>
      <c r="T185" s="909">
        <v>1.4564094286476266</v>
      </c>
    </row>
    <row r="186" spans="1:20" x14ac:dyDescent="0.35">
      <c r="A186" s="901">
        <v>101</v>
      </c>
      <c r="B186" s="919" t="s">
        <v>1597</v>
      </c>
      <c r="C186" s="907">
        <f>cходова!R184</f>
        <v>0.92583668576340084</v>
      </c>
      <c r="D186" s="907">
        <f>прибуд.!O184</f>
        <v>0.79133851055167259</v>
      </c>
      <c r="E186" s="907">
        <f>гар.вода!L184+ц.о.!M184+хол.вода!R184+каналізація!P184+аварійні!I184+зварювальн!L184</f>
        <v>0.56658792970163785</v>
      </c>
      <c r="F186" s="907">
        <f>дератизац.!I184</f>
        <v>2.9822894754699051E-3</v>
      </c>
      <c r="G186" s="907">
        <f>димоканал!Q184</f>
        <v>6.2906657736763821E-2</v>
      </c>
      <c r="H186" s="907">
        <f>'підготовка до зими'!L184+майстерні!L184+маляри!L184+покрівлі!N184</f>
        <v>0.27356783059082129</v>
      </c>
      <c r="I186" s="907">
        <f>електрики!P184</f>
        <v>3.2451644670684586E-2</v>
      </c>
      <c r="J186" s="908">
        <f t="shared" si="14"/>
        <v>2.6556715484904512</v>
      </c>
      <c r="K186" s="908">
        <v>3.4126052166831088E-2</v>
      </c>
      <c r="L186" s="908">
        <f t="shared" si="16"/>
        <v>2.6897976006572821</v>
      </c>
      <c r="M186" s="908">
        <f t="shared" si="15"/>
        <v>3.2277571207887386</v>
      </c>
      <c r="N186" s="901">
        <v>4</v>
      </c>
      <c r="O186" s="903"/>
      <c r="P186" s="909">
        <v>1.9307067732758858</v>
      </c>
      <c r="Q186" s="909">
        <v>1.9307067732758858</v>
      </c>
      <c r="S186" s="909">
        <v>1.936189784325048</v>
      </c>
      <c r="T186" s="909">
        <v>1.936189784325048</v>
      </c>
    </row>
    <row r="187" spans="1:20" x14ac:dyDescent="0.35">
      <c r="A187" s="901">
        <v>102</v>
      </c>
      <c r="B187" s="919" t="s">
        <v>1598</v>
      </c>
      <c r="C187" s="907">
        <f>cходова!R185</f>
        <v>0.61226813493646359</v>
      </c>
      <c r="D187" s="907">
        <f>прибуд.!O185</f>
        <v>0.48355065815715986</v>
      </c>
      <c r="E187" s="907">
        <f>гар.вода!L185+ц.о.!M185+хол.вода!R185+каналізація!P185+аварійні!I185+зварювальн!L185</f>
        <v>0.58864177395686701</v>
      </c>
      <c r="F187" s="907">
        <f>дератизац.!I185</f>
        <v>5.8276824890307142E-3</v>
      </c>
      <c r="G187" s="907">
        <f>димоканал!Q185</f>
        <v>7.001609955374466E-2</v>
      </c>
      <c r="H187" s="907">
        <f>'підготовка до зими'!L185+майстерні!L185+маляри!L185+покрівлі!N185</f>
        <v>0.2521998342846028</v>
      </c>
      <c r="I187" s="907">
        <f>електрики!P185</f>
        <v>3.6921642949049406E-2</v>
      </c>
      <c r="J187" s="908">
        <f t="shared" si="14"/>
        <v>2.0494258263269183</v>
      </c>
      <c r="K187" s="908">
        <v>2.5768248582003724E-2</v>
      </c>
      <c r="L187" s="908">
        <f t="shared" si="16"/>
        <v>2.0751940749089219</v>
      </c>
      <c r="M187" s="908">
        <f t="shared" si="15"/>
        <v>2.4902328898907062</v>
      </c>
      <c r="N187" s="901">
        <v>5</v>
      </c>
      <c r="O187" s="903"/>
      <c r="P187" s="909">
        <v>1.4654520661659771</v>
      </c>
      <c r="Q187" s="909">
        <v>1.4654520661659771</v>
      </c>
      <c r="S187" s="909">
        <v>1.4688007849934894</v>
      </c>
      <c r="T187" s="909">
        <v>1.4688007849934894</v>
      </c>
    </row>
    <row r="188" spans="1:20" x14ac:dyDescent="0.35">
      <c r="A188" s="901">
        <v>103</v>
      </c>
      <c r="B188" s="919" t="s">
        <v>1599</v>
      </c>
      <c r="C188" s="907">
        <f>cходова!R186</f>
        <v>0.68846953762533747</v>
      </c>
      <c r="D188" s="907">
        <f>прибуд.!O186</f>
        <v>1.0610270966821669</v>
      </c>
      <c r="E188" s="907">
        <f>гар.вода!L186+ц.о.!M186+хол.вода!R186+каналізація!P186+аварійні!I186+зварювальн!L186</f>
        <v>0.59321838844638153</v>
      </c>
      <c r="F188" s="907">
        <f>дератизац.!I186</f>
        <v>5.8882264000228212E-3</v>
      </c>
      <c r="G188" s="907">
        <f>димоканал!Q186</f>
        <v>5.946643692302276E-2</v>
      </c>
      <c r="H188" s="907">
        <f>'підготовка до зими'!L186+майстерні!L186+маляри!L186+покрівлі!N186</f>
        <v>0.24605092496735001</v>
      </c>
      <c r="I188" s="907">
        <f>електрики!P186</f>
        <v>3.7849257139669211E-2</v>
      </c>
      <c r="J188" s="908">
        <f t="shared" si="14"/>
        <v>2.6919698681839508</v>
      </c>
      <c r="K188" s="908">
        <v>3.3683451560461854E-2</v>
      </c>
      <c r="L188" s="908">
        <f t="shared" si="16"/>
        <v>2.7256533197444126</v>
      </c>
      <c r="M188" s="908">
        <f t="shared" si="15"/>
        <v>3.270783983693295</v>
      </c>
      <c r="N188" s="901">
        <v>5</v>
      </c>
      <c r="O188" s="903"/>
      <c r="P188" s="909">
        <v>1.9057215529012883</v>
      </c>
      <c r="Q188" s="909">
        <v>1.9057215529012883</v>
      </c>
      <c r="S188" s="909">
        <v>1.9130756089027483</v>
      </c>
      <c r="T188" s="909">
        <v>1.9130756089027483</v>
      </c>
    </row>
    <row r="189" spans="1:20" x14ac:dyDescent="0.35">
      <c r="A189" s="901">
        <v>104</v>
      </c>
      <c r="B189" s="919" t="s">
        <v>1600</v>
      </c>
      <c r="C189" s="907">
        <f>cходова!R187</f>
        <v>0</v>
      </c>
      <c r="D189" s="907">
        <f>прибуд.!O187</f>
        <v>0</v>
      </c>
      <c r="E189" s="907">
        <f>гар.вода!L187+ц.о.!M187+хол.вода!R187+каналізація!P187+аварійні!I187+зварювальн!L187</f>
        <v>0.33703079535307423</v>
      </c>
      <c r="F189" s="907">
        <f>дератизац.!I187</f>
        <v>0</v>
      </c>
      <c r="G189" s="907">
        <f>димоканал!Q187</f>
        <v>5.283480032650878E-2</v>
      </c>
      <c r="H189" s="907">
        <f>'підготовка до зими'!L187+майстерні!L187+маляри!L187+покрівлі!N187</f>
        <v>0.45398037606385916</v>
      </c>
      <c r="I189" s="907">
        <f>електрики!P187</f>
        <v>3.2176646460620448E-2</v>
      </c>
      <c r="J189" s="908">
        <f t="shared" si="14"/>
        <v>0.87602261820406269</v>
      </c>
      <c r="K189" s="908">
        <v>1.120790054558078E-2</v>
      </c>
      <c r="L189" s="908">
        <f t="shared" si="16"/>
        <v>0.88723051874964343</v>
      </c>
      <c r="M189" s="908">
        <f t="shared" si="15"/>
        <v>1.0646766224995721</v>
      </c>
      <c r="N189" s="901">
        <v>2</v>
      </c>
      <c r="O189" s="903"/>
      <c r="P189" s="909">
        <v>0.6412067875156735</v>
      </c>
      <c r="Q189" s="909">
        <v>0.6412067875156735</v>
      </c>
      <c r="S189" s="909">
        <v>0.64119995263409835</v>
      </c>
      <c r="T189" s="909">
        <v>0.64119995263409835</v>
      </c>
    </row>
    <row r="190" spans="1:20" x14ac:dyDescent="0.35">
      <c r="A190" s="901">
        <v>105</v>
      </c>
      <c r="B190" s="919" t="s">
        <v>1601</v>
      </c>
      <c r="C190" s="907">
        <f>cходова!R188</f>
        <v>0.69942981403679139</v>
      </c>
      <c r="D190" s="907">
        <f>прибуд.!O188</f>
        <v>0.91529982640937069</v>
      </c>
      <c r="E190" s="907">
        <f>гар.вода!L188+ц.о.!M188+хол.вода!R188+каналізація!P188+аварійні!I188+зварювальн!L188</f>
        <v>0.59461986515410969</v>
      </c>
      <c r="F190" s="907">
        <f>дератизац.!I188</f>
        <v>4.8285160529198609E-3</v>
      </c>
      <c r="G190" s="907">
        <f>димоканал!Q188</f>
        <v>6.0842171586885076E-2</v>
      </c>
      <c r="H190" s="907">
        <f>'підготовка до зими'!L188+майстерні!L188+маляри!L188+покрівлі!N188</f>
        <v>0.24498513597217877</v>
      </c>
      <c r="I190" s="907">
        <f>електрики!P188</f>
        <v>3.8133316390211336E-2</v>
      </c>
      <c r="J190" s="908">
        <f t="shared" si="14"/>
        <v>2.5581386456024671</v>
      </c>
      <c r="K190" s="908">
        <v>3.2028517211207953E-2</v>
      </c>
      <c r="L190" s="908">
        <f t="shared" si="16"/>
        <v>2.5901671628136751</v>
      </c>
      <c r="M190" s="908">
        <f t="shared" si="15"/>
        <v>3.10820059537641</v>
      </c>
      <c r="N190" s="901">
        <v>5</v>
      </c>
      <c r="O190" s="903"/>
      <c r="P190" s="909">
        <v>1.8134875757166846</v>
      </c>
      <c r="Q190" s="909">
        <v>1.8134875757166846</v>
      </c>
      <c r="S190" s="909">
        <v>1.8198309206993892</v>
      </c>
      <c r="T190" s="909">
        <v>1.8198309206993892</v>
      </c>
    </row>
    <row r="191" spans="1:20" x14ac:dyDescent="0.35">
      <c r="A191" s="901">
        <v>106</v>
      </c>
      <c r="B191" s="919" t="s">
        <v>2279</v>
      </c>
      <c r="C191" s="907">
        <f>cходова!R189</f>
        <v>0</v>
      </c>
      <c r="D191" s="907">
        <f>прибуд.!O189</f>
        <v>0.47459669288093687</v>
      </c>
      <c r="E191" s="907">
        <f>гар.вода!L189+ц.о.!M189+хол.вода!R189+каналізація!P189+аварійні!I189+зварювальн!L189</f>
        <v>0.38738922900218409</v>
      </c>
      <c r="F191" s="907">
        <f>дератизац.!I189</f>
        <v>0</v>
      </c>
      <c r="G191" s="907">
        <f>димоканал!Q189</f>
        <v>7.1325214335216727E-2</v>
      </c>
      <c r="H191" s="907">
        <f>'підготовка до зими'!L189+майстерні!L189+маляри!L189+покрівлі!N189</f>
        <v>0.42493780973341183</v>
      </c>
      <c r="I191" s="907">
        <f>електрики!P189</f>
        <v>4.2383579506286545E-2</v>
      </c>
      <c r="J191" s="908">
        <f t="shared" si="14"/>
        <v>1.4006325254580361</v>
      </c>
      <c r="K191" s="908">
        <v>1.769007015742027E-2</v>
      </c>
      <c r="L191" s="908">
        <f t="shared" si="16"/>
        <v>1.4183225956154564</v>
      </c>
      <c r="M191" s="908">
        <f t="shared" si="15"/>
        <v>1.7019871147385477</v>
      </c>
      <c r="N191" s="901">
        <v>2</v>
      </c>
      <c r="O191" s="903"/>
      <c r="P191" s="909">
        <v>1.0013691943305834</v>
      </c>
      <c r="Q191" s="909">
        <v>1.0013691943305834</v>
      </c>
      <c r="S191" s="909">
        <v>1.0046562675984985</v>
      </c>
      <c r="T191" s="909">
        <v>1.0046562675984985</v>
      </c>
    </row>
    <row r="192" spans="1:20" x14ac:dyDescent="0.35">
      <c r="A192" s="901">
        <v>107</v>
      </c>
      <c r="B192" s="919" t="s">
        <v>1602</v>
      </c>
      <c r="C192" s="907">
        <f>cходова!R190</f>
        <v>0</v>
      </c>
      <c r="D192" s="907">
        <f>прибуд.!O190</f>
        <v>0</v>
      </c>
      <c r="E192" s="907">
        <f>гар.вода!L190+ц.о.!M190+хол.вода!R190+каналізація!P190+аварійні!I190+зварювальн!L190</f>
        <v>0.44157153723656822</v>
      </c>
      <c r="F192" s="907">
        <f>дератизац.!I190</f>
        <v>0</v>
      </c>
      <c r="G192" s="907">
        <f>димоканал!Q190</f>
        <v>4.132857640235172E-2</v>
      </c>
      <c r="H192" s="907">
        <f>'підготовка до зими'!L190+майстерні!L190+маляри!L190+покрівлі!N190</f>
        <v>0.40398146573715854</v>
      </c>
      <c r="I192" s="907">
        <f>електрики!P190</f>
        <v>5.3365557148035085E-2</v>
      </c>
      <c r="J192" s="908">
        <f t="shared" si="14"/>
        <v>0.94024713652411362</v>
      </c>
      <c r="K192" s="908">
        <v>1.2066982970050502E-2</v>
      </c>
      <c r="L192" s="908">
        <f t="shared" si="16"/>
        <v>0.95231411949416411</v>
      </c>
      <c r="M192" s="908">
        <f t="shared" si="15"/>
        <v>1.1427769433929968</v>
      </c>
      <c r="N192" s="901">
        <v>2</v>
      </c>
      <c r="O192" s="903"/>
      <c r="P192" s="909">
        <v>0.68813913977332464</v>
      </c>
      <c r="Q192" s="909">
        <v>0.68813913977332464</v>
      </c>
      <c r="S192" s="909">
        <v>0.6881324472492566</v>
      </c>
      <c r="T192" s="909">
        <v>0.6881324472492566</v>
      </c>
    </row>
    <row r="193" spans="1:20" x14ac:dyDescent="0.35">
      <c r="A193" s="901">
        <v>108</v>
      </c>
      <c r="B193" s="919" t="s">
        <v>1603</v>
      </c>
      <c r="C193" s="907">
        <f>cходова!R191</f>
        <v>0</v>
      </c>
      <c r="D193" s="907">
        <f>прибуд.!O191</f>
        <v>0</v>
      </c>
      <c r="E193" s="907">
        <f>гар.вода!L191+ц.о.!M191+хол.вода!R191+каналізація!P191+аварійні!I191+зварювальн!L191</f>
        <v>0.35979556986154249</v>
      </c>
      <c r="F193" s="907">
        <f>дератизац.!I191</f>
        <v>0</v>
      </c>
      <c r="G193" s="907">
        <f>димоканал!Q191</f>
        <v>3.4190792602250816E-2</v>
      </c>
      <c r="H193" s="907">
        <f>'підготовка до зими'!L191+майстерні!L191+маляри!L191+покрівлі!N191</f>
        <v>0.36822621102972647</v>
      </c>
      <c r="I193" s="907">
        <f>електрики!P191</f>
        <v>3.6790740116246487E-2</v>
      </c>
      <c r="J193" s="908">
        <f t="shared" si="14"/>
        <v>0.79900331360976629</v>
      </c>
      <c r="K193" s="908">
        <v>1.124946109977366E-2</v>
      </c>
      <c r="L193" s="908">
        <f t="shared" si="16"/>
        <v>0.81025277470953994</v>
      </c>
      <c r="M193" s="908">
        <f t="shared" si="15"/>
        <v>0.97230332965144783</v>
      </c>
      <c r="N193" s="901">
        <v>2</v>
      </c>
      <c r="O193" s="903"/>
      <c r="P193" s="909">
        <v>0.65235207812363716</v>
      </c>
      <c r="Q193" s="909">
        <v>0.65235207812363716</v>
      </c>
      <c r="S193" s="909">
        <v>0.65234512836213632</v>
      </c>
      <c r="T193" s="909">
        <v>0.65234512836213632</v>
      </c>
    </row>
    <row r="194" spans="1:20" x14ac:dyDescent="0.35">
      <c r="A194" s="901">
        <v>109</v>
      </c>
      <c r="B194" s="919" t="s">
        <v>1604</v>
      </c>
      <c r="C194" s="907">
        <f>cходова!R192</f>
        <v>0</v>
      </c>
      <c r="D194" s="907">
        <f>прибуд.!O192</f>
        <v>0.45705398570239436</v>
      </c>
      <c r="E194" s="907">
        <f>гар.вода!L192+ц.о.!M192+хол.вода!R192+каналізація!P192+аварійні!I192+зварювальн!L192</f>
        <v>0.43915859478676667</v>
      </c>
      <c r="F194" s="907">
        <f>дератизац.!I192</f>
        <v>0</v>
      </c>
      <c r="G194" s="907">
        <f>димоканал!Q192</f>
        <v>0.11405041662094288</v>
      </c>
      <c r="H194" s="907">
        <f>'підготовка до зими'!L192+майстерні!L192+маляри!L192+покрівлі!N192</f>
        <v>0.36673702072165848</v>
      </c>
      <c r="I194" s="907">
        <f>електрики!P192</f>
        <v>5.2876488282236365E-2</v>
      </c>
      <c r="J194" s="908">
        <f t="shared" ref="J194:J248" si="17">I194+H194+G194+F194+E194+D194+C194</f>
        <v>1.4298765061139986</v>
      </c>
      <c r="K194" s="908">
        <v>1.7984812361219259E-2</v>
      </c>
      <c r="L194" s="908">
        <f t="shared" si="16"/>
        <v>1.4478613184752178</v>
      </c>
      <c r="M194" s="908">
        <f t="shared" ref="M194:M248" si="18">L194*1.2</f>
        <v>1.7374335821702613</v>
      </c>
      <c r="N194" s="901">
        <v>2</v>
      </c>
      <c r="O194" s="903"/>
      <c r="P194" s="909">
        <v>1.0561742496221047</v>
      </c>
      <c r="Q194" s="909">
        <v>1.0561742496221047</v>
      </c>
      <c r="S194" s="909">
        <v>1.0593389476043535</v>
      </c>
      <c r="T194" s="909">
        <v>1.0593389476043535</v>
      </c>
    </row>
    <row r="195" spans="1:20" x14ac:dyDescent="0.35">
      <c r="A195" s="901">
        <v>110</v>
      </c>
      <c r="B195" s="919" t="s">
        <v>2277</v>
      </c>
      <c r="C195" s="907">
        <f>cходова!R193</f>
        <v>1.4932316689462379</v>
      </c>
      <c r="D195" s="907">
        <f>прибуд.!O193</f>
        <v>0.30925038265306126</v>
      </c>
      <c r="E195" s="907">
        <f>гар.вода!L193+ц.о.!M193+хол.вода!R193+каналізація!P193+аварійні!I193+зварювальн!L193</f>
        <v>0.43716840802199242</v>
      </c>
      <c r="F195" s="907">
        <f>дератизац.!I193</f>
        <v>0</v>
      </c>
      <c r="G195" s="907">
        <f>димоканал!Q193</f>
        <v>7.4301085678451603E-2</v>
      </c>
      <c r="H195" s="907">
        <f>'підготовка до зими'!L193+майстерні!L193+маляри!L193+покрівлі!N193</f>
        <v>0.3893018892207124</v>
      </c>
      <c r="I195" s="907">
        <f>електрики!P193</f>
        <v>5.2473105937226101E-2</v>
      </c>
      <c r="J195" s="908">
        <f t="shared" si="17"/>
        <v>2.7557265404576814</v>
      </c>
      <c r="K195" s="908">
        <v>3.434493459174804E-2</v>
      </c>
      <c r="L195" s="908">
        <f t="shared" si="16"/>
        <v>2.7900714750494293</v>
      </c>
      <c r="M195" s="908">
        <f t="shared" si="18"/>
        <v>3.3480857700593152</v>
      </c>
      <c r="N195" s="901">
        <v>3</v>
      </c>
      <c r="O195" s="903"/>
      <c r="P195" s="909">
        <v>1.9492337485866016</v>
      </c>
      <c r="Q195" s="909">
        <v>1.9492337485866016</v>
      </c>
      <c r="S195" s="909">
        <v>1.9513748581644454</v>
      </c>
      <c r="T195" s="909">
        <v>1.9513748581644454</v>
      </c>
    </row>
    <row r="196" spans="1:20" x14ac:dyDescent="0.35">
      <c r="A196" s="901">
        <v>111</v>
      </c>
      <c r="B196" s="919" t="s">
        <v>5</v>
      </c>
      <c r="C196" s="907">
        <f>cходова!R194</f>
        <v>0</v>
      </c>
      <c r="D196" s="907">
        <f>прибуд.!O194</f>
        <v>0</v>
      </c>
      <c r="E196" s="907">
        <f>гар.вода!L194+ц.о.!M194+хол.вода!R194+каналізація!P194+аварійні!I194+зварювальн!L194</f>
        <v>0.44119259048761905</v>
      </c>
      <c r="F196" s="907">
        <f>дератизац.!I194</f>
        <v>0</v>
      </c>
      <c r="G196" s="907">
        <f>димоканал!Q194</f>
        <v>8.9676982565940228E-2</v>
      </c>
      <c r="H196" s="907">
        <f>'підготовка до зими'!L194+майстерні!L194+маляри!L194+покрівлі!N194</f>
        <v>0.57933723995994546</v>
      </c>
      <c r="I196" s="907">
        <f>електрики!P194</f>
        <v>5.3288750070965375E-2</v>
      </c>
      <c r="J196" s="908">
        <f t="shared" si="17"/>
        <v>1.1634955630844701</v>
      </c>
      <c r="K196" s="908">
        <v>1.6025599281687706E-2</v>
      </c>
      <c r="L196" s="908">
        <f t="shared" ref="L196:L252" si="19">J196+K196</f>
        <v>1.1795211623661579</v>
      </c>
      <c r="M196" s="908">
        <f t="shared" si="18"/>
        <v>1.4154253948393893</v>
      </c>
      <c r="N196" s="901">
        <v>1</v>
      </c>
      <c r="O196" s="903"/>
      <c r="P196" s="909">
        <v>0.85668451599165485</v>
      </c>
      <c r="Q196" s="909">
        <v>0.85668451599165485</v>
      </c>
      <c r="S196" s="909">
        <v>0.85668079590425139</v>
      </c>
      <c r="T196" s="909">
        <v>0.85668079590425139</v>
      </c>
    </row>
    <row r="197" spans="1:20" x14ac:dyDescent="0.35">
      <c r="A197" s="901">
        <v>112</v>
      </c>
      <c r="B197" s="919" t="s">
        <v>6</v>
      </c>
      <c r="C197" s="907">
        <f>cходова!R195</f>
        <v>0</v>
      </c>
      <c r="D197" s="907">
        <f>прибуд.!O195</f>
        <v>0</v>
      </c>
      <c r="E197" s="907">
        <f>гар.вода!L195+ц.о.!M195+хол.вода!R195+каналізація!P195+аварійні!I195+зварювальн!L195</f>
        <v>0.39374540019933901</v>
      </c>
      <c r="F197" s="907">
        <f>дератизац.!I195</f>
        <v>5.7324840764331204E-2</v>
      </c>
      <c r="G197" s="907">
        <f>димоканал!Q195</f>
        <v>0.14698647673228418</v>
      </c>
      <c r="H197" s="907">
        <f>'підготовка до зими'!L195+майстерні!L195+маляри!L195+покрівлі!N195</f>
        <v>0.66163665985594244</v>
      </c>
      <c r="I197" s="907">
        <f>електрики!P195</f>
        <v>4.3671884346905797E-2</v>
      </c>
      <c r="J197" s="908">
        <f t="shared" si="17"/>
        <v>1.3033652618988025</v>
      </c>
      <c r="K197" s="908">
        <v>1.8427957934036662E-2</v>
      </c>
      <c r="L197" s="908">
        <f t="shared" si="19"/>
        <v>1.3217932198328393</v>
      </c>
      <c r="M197" s="908">
        <f t="shared" si="18"/>
        <v>1.586151863799407</v>
      </c>
      <c r="N197" s="901">
        <v>1</v>
      </c>
      <c r="O197" s="903"/>
      <c r="P197" s="909">
        <v>1.0934039154489024</v>
      </c>
      <c r="Q197" s="909">
        <v>1.0934039154489024</v>
      </c>
      <c r="S197" s="909">
        <v>1.093403046790435</v>
      </c>
      <c r="T197" s="909">
        <v>1.093403046790435</v>
      </c>
    </row>
    <row r="198" spans="1:20" x14ac:dyDescent="0.35">
      <c r="A198" s="901">
        <v>113</v>
      </c>
      <c r="B198" s="919" t="s">
        <v>7</v>
      </c>
      <c r="C198" s="907">
        <f>cходова!R196</f>
        <v>0</v>
      </c>
      <c r="D198" s="907">
        <f>прибуд.!O196</f>
        <v>0</v>
      </c>
      <c r="E198" s="907">
        <f>гар.вода!L196+ц.о.!M196+хол.вода!R196+каналізація!P196+аварійні!I196+зварювальн!L196</f>
        <v>0.36726353756850938</v>
      </c>
      <c r="F198" s="907">
        <f>дератизац.!I196</f>
        <v>1.6759776536312849E-2</v>
      </c>
      <c r="G198" s="907">
        <f>димоканал!Q196</f>
        <v>5.2975906778242869E-2</v>
      </c>
      <c r="H198" s="907">
        <f>'підготовка до зими'!L196+майстерні!L196+маляри!L196+покрівлі!N196</f>
        <v>0.40657894146821627</v>
      </c>
      <c r="I198" s="907">
        <f>електрики!P196</f>
        <v>3.8304390181364306E-2</v>
      </c>
      <c r="J198" s="908">
        <f t="shared" si="17"/>
        <v>0.88188255253264569</v>
      </c>
      <c r="K198" s="908">
        <v>1.2056850424661121E-2</v>
      </c>
      <c r="L198" s="908">
        <f t="shared" si="19"/>
        <v>0.89393940295730678</v>
      </c>
      <c r="M198" s="908">
        <f t="shared" si="18"/>
        <v>1.072727283548768</v>
      </c>
      <c r="N198" s="901">
        <v>1</v>
      </c>
      <c r="O198" s="903"/>
      <c r="P198" s="909">
        <v>0.67383216645289445</v>
      </c>
      <c r="Q198" s="909">
        <v>0.67383216645289445</v>
      </c>
      <c r="S198" s="909">
        <v>0.67382799353133138</v>
      </c>
      <c r="T198" s="909">
        <v>0.67382799353133138</v>
      </c>
    </row>
    <row r="199" spans="1:20" x14ac:dyDescent="0.35">
      <c r="A199" s="901">
        <v>114</v>
      </c>
      <c r="B199" s="919" t="s">
        <v>8</v>
      </c>
      <c r="C199" s="907">
        <f>cходова!R197</f>
        <v>0</v>
      </c>
      <c r="D199" s="907">
        <f>прибуд.!O197</f>
        <v>0</v>
      </c>
      <c r="E199" s="907">
        <f>гар.вода!L197+ц.о.!M197+хол.вода!R197+каналізація!P197+аварійні!I197+зварювальн!L197</f>
        <v>0.3754642768823841</v>
      </c>
      <c r="F199" s="907">
        <f>дератизац.!I197</f>
        <v>2.1373056994818652E-2</v>
      </c>
      <c r="G199" s="907">
        <f>димоканал!Q197</f>
        <v>0.1324758318919963</v>
      </c>
      <c r="H199" s="907">
        <f>'підготовка до зими'!L197+майстерні!L197+маляри!L197+покрівлі!N197</f>
        <v>0.38564462184909104</v>
      </c>
      <c r="I199" s="907">
        <f>електрики!P197</f>
        <v>3.9966562553224026E-2</v>
      </c>
      <c r="J199" s="908">
        <f t="shared" si="17"/>
        <v>0.95492435017151411</v>
      </c>
      <c r="K199" s="908">
        <v>1.1901875764891141E-2</v>
      </c>
      <c r="L199" s="908">
        <f t="shared" si="19"/>
        <v>0.96682622593640521</v>
      </c>
      <c r="M199" s="908">
        <f t="shared" si="18"/>
        <v>1.1601914711236863</v>
      </c>
      <c r="N199" s="901">
        <v>2</v>
      </c>
      <c r="O199" s="903"/>
      <c r="P199" s="909">
        <v>0.69220365033066533</v>
      </c>
      <c r="Q199" s="909">
        <v>0.69220365033066533</v>
      </c>
      <c r="S199" s="909">
        <v>0.69220006967671577</v>
      </c>
      <c r="T199" s="909">
        <v>0.69220006967671577</v>
      </c>
    </row>
    <row r="200" spans="1:20" x14ac:dyDescent="0.35">
      <c r="A200" s="901">
        <v>115</v>
      </c>
      <c r="B200" s="919" t="s">
        <v>9</v>
      </c>
      <c r="C200" s="907">
        <f>cходова!R198</f>
        <v>0</v>
      </c>
      <c r="D200" s="907">
        <f>прибуд.!O198</f>
        <v>1.1864491683900849</v>
      </c>
      <c r="E200" s="907">
        <f>гар.вода!L198+ц.о.!M198+хол.вода!R198+каналізація!P198+аварійні!I198+зварювальн!L198</f>
        <v>0.35564297162605607</v>
      </c>
      <c r="F200" s="907">
        <f>дератизац.!I198</f>
        <v>1.7476915906906294E-3</v>
      </c>
      <c r="G200" s="907">
        <f>димоканал!Q198</f>
        <v>8.2420731834710853E-2</v>
      </c>
      <c r="H200" s="907">
        <f>'підготовка до зими'!L198+майстерні!L198+маляри!L198+покрівлі!N198</f>
        <v>0.38544747141874863</v>
      </c>
      <c r="I200" s="907">
        <f>електрики!P198</f>
        <v>3.5949067945692172E-2</v>
      </c>
      <c r="J200" s="908">
        <f t="shared" si="17"/>
        <v>2.0476571028059833</v>
      </c>
      <c r="K200" s="908">
        <v>2.5694071516061515E-2</v>
      </c>
      <c r="L200" s="908">
        <f t="shared" si="19"/>
        <v>2.073351174322045</v>
      </c>
      <c r="M200" s="908">
        <f t="shared" si="18"/>
        <v>2.4880214091864539</v>
      </c>
      <c r="N200" s="901">
        <v>2</v>
      </c>
      <c r="O200" s="903"/>
      <c r="P200" s="909">
        <v>1.5433342532215435</v>
      </c>
      <c r="Q200" s="909">
        <v>1.5433342532215435</v>
      </c>
      <c r="S200" s="909">
        <v>1.5515569234256785</v>
      </c>
      <c r="T200" s="909">
        <v>1.5515569234256785</v>
      </c>
    </row>
    <row r="201" spans="1:20" x14ac:dyDescent="0.35">
      <c r="A201" s="901">
        <v>116</v>
      </c>
      <c r="B201" s="919" t="s">
        <v>10</v>
      </c>
      <c r="C201" s="907">
        <f>cходова!R199</f>
        <v>0</v>
      </c>
      <c r="D201" s="907">
        <f>прибуд.!O199</f>
        <v>0</v>
      </c>
      <c r="E201" s="907">
        <f>гар.вода!L199+ц.о.!M199+хол.вода!R199+каналізація!P199+аварійні!I199+зварювальн!L199</f>
        <v>0.33380321664465651</v>
      </c>
      <c r="F201" s="907">
        <f>дератизац.!I199</f>
        <v>2.2476501838986515E-2</v>
      </c>
      <c r="G201" s="907">
        <f>димоканал!Q199</f>
        <v>6.4858266756469884E-2</v>
      </c>
      <c r="H201" s="907">
        <f>'підготовка до зими'!L199+майстерні!L199+маляри!L199+покрівлі!N199</f>
        <v>0.43305189605059563</v>
      </c>
      <c r="I201" s="907">
        <f>електрики!P199</f>
        <v>3.1522462496004239E-2</v>
      </c>
      <c r="J201" s="908">
        <f t="shared" si="17"/>
        <v>0.88571234378671282</v>
      </c>
      <c r="K201" s="908">
        <v>1.1394837030827873E-2</v>
      </c>
      <c r="L201" s="908">
        <f t="shared" si="19"/>
        <v>0.89710718081754071</v>
      </c>
      <c r="M201" s="908">
        <f t="shared" si="18"/>
        <v>1.0765286169810488</v>
      </c>
      <c r="N201" s="901">
        <v>2</v>
      </c>
      <c r="O201" s="903"/>
      <c r="P201" s="909">
        <v>0.65208794236861967</v>
      </c>
      <c r="Q201" s="909">
        <v>0.65208794236861967</v>
      </c>
      <c r="S201" s="909">
        <v>0.65208415937376496</v>
      </c>
      <c r="T201" s="909">
        <v>0.65208415937376496</v>
      </c>
    </row>
    <row r="202" spans="1:20" x14ac:dyDescent="0.35">
      <c r="A202" s="901">
        <v>117</v>
      </c>
      <c r="B202" s="919" t="s">
        <v>11</v>
      </c>
      <c r="C202" s="907">
        <f>cходова!R200</f>
        <v>0</v>
      </c>
      <c r="D202" s="907">
        <f>прибуд.!O200</f>
        <v>0</v>
      </c>
      <c r="E202" s="907">
        <f>гар.вода!L200+ц.о.!M200+хол.вода!R200+каналізація!P200+аварійні!I200+зварювальн!L200</f>
        <v>0.31781531325144863</v>
      </c>
      <c r="F202" s="907">
        <f>дератизац.!I200</f>
        <v>1.5468169943627114E-2</v>
      </c>
      <c r="G202" s="907">
        <f>димоканал!Q200</f>
        <v>8.7196055252338339E-2</v>
      </c>
      <c r="H202" s="907">
        <f>'підготовка до зими'!L200+майстерні!L200+маляри!L200+покрівлі!N200</f>
        <v>0.36003733415718103</v>
      </c>
      <c r="I202" s="907">
        <f>електрики!P200</f>
        <v>2.8281943527282596E-2</v>
      </c>
      <c r="J202" s="908">
        <f t="shared" si="17"/>
        <v>0.80879881613187765</v>
      </c>
      <c r="K202" s="908">
        <v>1.0229665160523064E-2</v>
      </c>
      <c r="L202" s="908">
        <f t="shared" si="19"/>
        <v>0.81902848129240069</v>
      </c>
      <c r="M202" s="908">
        <f t="shared" si="18"/>
        <v>0.98283417755088076</v>
      </c>
      <c r="N202" s="901">
        <v>2</v>
      </c>
      <c r="O202" s="903"/>
      <c r="P202" s="909">
        <v>0.59217664878229048</v>
      </c>
      <c r="Q202" s="909">
        <v>0.59217664878229048</v>
      </c>
      <c r="S202" s="909">
        <v>0.59216965084884987</v>
      </c>
      <c r="T202" s="909">
        <v>0.59216965084884987</v>
      </c>
    </row>
    <row r="203" spans="1:20" x14ac:dyDescent="0.35">
      <c r="A203" s="901">
        <v>118</v>
      </c>
      <c r="B203" s="919" t="s">
        <v>12</v>
      </c>
      <c r="C203" s="907">
        <f>cходова!R201</f>
        <v>0</v>
      </c>
      <c r="D203" s="907">
        <f>прибуд.!O201</f>
        <v>0</v>
      </c>
      <c r="E203" s="907">
        <f>гар.вода!L201+ц.о.!M201+хол.вода!R201+каналізація!P201+аварійні!I201+зварювальн!L201</f>
        <v>0.45606542057347516</v>
      </c>
      <c r="F203" s="907">
        <f>дератизац.!I201</f>
        <v>1.7107664233576642E-2</v>
      </c>
      <c r="G203" s="907">
        <f>димоканал!Q201</f>
        <v>0.10491455302559194</v>
      </c>
      <c r="H203" s="907">
        <f>'підготовка до зими'!L201+майстерні!L201+маляри!L201+покрівлі!N201</f>
        <v>0.46565027165741035</v>
      </c>
      <c r="I203" s="907">
        <f>електрики!P201</f>
        <v>5.630325965527181E-2</v>
      </c>
      <c r="J203" s="908">
        <f t="shared" si="17"/>
        <v>1.100041169145326</v>
      </c>
      <c r="K203" s="908">
        <v>1.4158907375457533E-2</v>
      </c>
      <c r="L203" s="908">
        <f t="shared" si="19"/>
        <v>1.1142000765207836</v>
      </c>
      <c r="M203" s="908">
        <f t="shared" si="18"/>
        <v>1.3370400918249403</v>
      </c>
      <c r="N203" s="901">
        <v>2</v>
      </c>
      <c r="O203" s="903"/>
      <c r="P203" s="909">
        <v>0.80209883656543723</v>
      </c>
      <c r="Q203" s="909">
        <v>0.80209883656543723</v>
      </c>
      <c r="S203" s="909">
        <v>0.80209654745202164</v>
      </c>
      <c r="T203" s="909">
        <v>0.80209654745202164</v>
      </c>
    </row>
    <row r="204" spans="1:20" x14ac:dyDescent="0.35">
      <c r="A204" s="901">
        <v>119</v>
      </c>
      <c r="B204" s="919" t="s">
        <v>13</v>
      </c>
      <c r="C204" s="907">
        <f>cходова!R202</f>
        <v>0</v>
      </c>
      <c r="D204" s="907">
        <f>прибуд.!O202</f>
        <v>0</v>
      </c>
      <c r="E204" s="907">
        <f>гар.вода!L202+ц.о.!M202+хол.вода!R202+каналізація!P202+аварійні!I202+зварювальн!L202</f>
        <v>0.39059003942752185</v>
      </c>
      <c r="F204" s="907">
        <f>дератизац.!I202</f>
        <v>0</v>
      </c>
      <c r="G204" s="907">
        <f>димоканал!Q202</f>
        <v>5.8636333993834826E-2</v>
      </c>
      <c r="H204" s="907">
        <f>'підготовка до зими'!L202+майстерні!L202+маляри!L202+покрівлі!N202</f>
        <v>0.46838381069869978</v>
      </c>
      <c r="I204" s="907">
        <f>електрики!P202</f>
        <v>4.3032337923415549E-2</v>
      </c>
      <c r="J204" s="908">
        <f t="shared" si="17"/>
        <v>0.960642522043472</v>
      </c>
      <c r="K204" s="908">
        <v>1.3042634611229342E-2</v>
      </c>
      <c r="L204" s="908">
        <f t="shared" si="19"/>
        <v>0.97368515665470134</v>
      </c>
      <c r="M204" s="908">
        <f t="shared" si="18"/>
        <v>1.1684221879856416</v>
      </c>
      <c r="N204" s="901">
        <v>1</v>
      </c>
      <c r="O204" s="903"/>
      <c r="P204" s="909">
        <v>0.703470563396564</v>
      </c>
      <c r="Q204" s="909">
        <v>0.703470563396564</v>
      </c>
      <c r="S204" s="909">
        <v>0.70346598453910114</v>
      </c>
      <c r="T204" s="909">
        <v>0.70346598453910114</v>
      </c>
    </row>
    <row r="205" spans="1:20" x14ac:dyDescent="0.35">
      <c r="A205" s="901">
        <v>120</v>
      </c>
      <c r="B205" s="919" t="s">
        <v>14</v>
      </c>
      <c r="C205" s="907">
        <f>cходова!R203</f>
        <v>0</v>
      </c>
      <c r="D205" s="907">
        <f>прибуд.!O203</f>
        <v>0</v>
      </c>
      <c r="E205" s="907">
        <f>гар.вода!L203+ц.о.!M203+хол.вода!R203+каналізація!P203+аварійні!I203+зварювальн!L203</f>
        <v>0.60540393813848037</v>
      </c>
      <c r="F205" s="907">
        <f>дератизац.!I203</f>
        <v>1.9601437438745506E-3</v>
      </c>
      <c r="G205" s="907">
        <f>димоканал!Q203</f>
        <v>6.7850993669623508E-2</v>
      </c>
      <c r="H205" s="907">
        <f>'підготовка до зими'!L203+майстерні!L203+маляри!L203+покрівлі!N203</f>
        <v>0.39667347081751919</v>
      </c>
      <c r="I205" s="907">
        <f>електрики!P203</f>
        <v>4.0319093487211952E-2</v>
      </c>
      <c r="J205" s="908">
        <f t="shared" si="17"/>
        <v>1.1122076398567096</v>
      </c>
      <c r="K205" s="908">
        <v>1.4454770655772109E-2</v>
      </c>
      <c r="L205" s="908">
        <f t="shared" si="19"/>
        <v>1.1266624105124816</v>
      </c>
      <c r="M205" s="908">
        <f t="shared" si="18"/>
        <v>1.3519948926149779</v>
      </c>
      <c r="N205" s="901">
        <v>2</v>
      </c>
      <c r="O205" s="903"/>
      <c r="P205" s="909">
        <v>0.83583689739433387</v>
      </c>
      <c r="Q205" s="909">
        <v>0.83583689739433387</v>
      </c>
      <c r="S205" s="909">
        <v>0.83583209135673686</v>
      </c>
      <c r="T205" s="909">
        <v>0.83583209135673686</v>
      </c>
    </row>
    <row r="206" spans="1:20" x14ac:dyDescent="0.35">
      <c r="A206" s="901">
        <v>121</v>
      </c>
      <c r="B206" s="919" t="s">
        <v>2278</v>
      </c>
      <c r="C206" s="907">
        <f>cходова!R204</f>
        <v>0</v>
      </c>
      <c r="D206" s="907">
        <f>прибуд.!O204</f>
        <v>0</v>
      </c>
      <c r="E206" s="907">
        <f>гар.вода!L204+ц.о.!M204+хол.вода!R204+каналізація!P204+аварійні!I204+зварювальн!L204</f>
        <v>0.40055455929739869</v>
      </c>
      <c r="F206" s="907">
        <f>дератизац.!I204</f>
        <v>5.1314142678347925E-3</v>
      </c>
      <c r="G206" s="907">
        <f>димоканал!Q204</f>
        <v>0.16137027962999775</v>
      </c>
      <c r="H206" s="907">
        <f>'підготовка до зими'!L204+майстерні!L204+маляри!L204+покрівлі!N204</f>
        <v>0.46087409496952197</v>
      </c>
      <c r="I206" s="907">
        <f>електрики!P204</f>
        <v>4.505200334535308E-2</v>
      </c>
      <c r="J206" s="908">
        <f t="shared" si="17"/>
        <v>1.0729823515101062</v>
      </c>
      <c r="K206" s="908">
        <v>1.4083371669086993E-2</v>
      </c>
      <c r="L206" s="908">
        <f t="shared" si="19"/>
        <v>1.0870657231791931</v>
      </c>
      <c r="M206" s="908">
        <f t="shared" si="18"/>
        <v>1.3044788678150316</v>
      </c>
      <c r="N206" s="901">
        <v>1</v>
      </c>
      <c r="O206" s="903"/>
      <c r="P206" s="909">
        <v>0.78758232031394793</v>
      </c>
      <c r="Q206" s="909">
        <v>0.78758232031394793</v>
      </c>
      <c r="S206" s="909">
        <v>0.78757898833668427</v>
      </c>
      <c r="T206" s="909">
        <v>0.78757898833668427</v>
      </c>
    </row>
    <row r="207" spans="1:20" x14ac:dyDescent="0.35">
      <c r="A207" s="901">
        <v>122</v>
      </c>
      <c r="B207" s="919" t="s">
        <v>2280</v>
      </c>
      <c r="C207" s="907">
        <f>cходова!R205</f>
        <v>0</v>
      </c>
      <c r="D207" s="907">
        <f>прибуд.!O205</f>
        <v>0</v>
      </c>
      <c r="E207" s="907">
        <f>гар.вода!L205+ц.о.!M205+хол.вода!R205+каналізація!P205+аварійні!I205+зварювальн!L205</f>
        <v>0.33545721351605884</v>
      </c>
      <c r="F207" s="907">
        <f>дератизац.!I205</f>
        <v>2.9620547237996904E-2</v>
      </c>
      <c r="G207" s="907">
        <f>димоканал!Q205</f>
        <v>7.9767287477773924E-2</v>
      </c>
      <c r="H207" s="907">
        <f>'підготовка до зими'!L205+майстерні!L205+маляри!L205+покрівлі!N205</f>
        <v>0.50914841534709832</v>
      </c>
      <c r="I207" s="907">
        <f>електрики!P205</f>
        <v>3.1857703966018537E-2</v>
      </c>
      <c r="J207" s="908">
        <f t="shared" si="17"/>
        <v>0.98585116754494651</v>
      </c>
      <c r="K207" s="908">
        <v>1.2439310626369224E-2</v>
      </c>
      <c r="L207" s="908">
        <f t="shared" si="19"/>
        <v>0.99829047817131578</v>
      </c>
      <c r="M207" s="908">
        <f t="shared" si="18"/>
        <v>1.1979485738055788</v>
      </c>
      <c r="N207" s="901">
        <v>1</v>
      </c>
      <c r="O207" s="903"/>
      <c r="P207" s="909">
        <v>0.73111339413860243</v>
      </c>
      <c r="Q207" s="909">
        <v>0.73111339413860243</v>
      </c>
      <c r="S207" s="909">
        <v>0.7311085464902165</v>
      </c>
      <c r="T207" s="909">
        <v>0.7311085464902165</v>
      </c>
    </row>
    <row r="208" spans="1:20" x14ac:dyDescent="0.35">
      <c r="A208" s="901">
        <v>123</v>
      </c>
      <c r="B208" s="919" t="s">
        <v>15</v>
      </c>
      <c r="C208" s="907">
        <f>cходова!R206</f>
        <v>0</v>
      </c>
      <c r="D208" s="907">
        <f>прибуд.!O206</f>
        <v>0</v>
      </c>
      <c r="E208" s="907">
        <f>гар.вода!L206+ц.о.!M206+хол.вода!R206+каналізація!P206+аварійні!I206+зварювальн!L206</f>
        <v>0.45043685867047689</v>
      </c>
      <c r="F208" s="907">
        <f>дератизац.!I206</f>
        <v>1.0548271752085815E-2</v>
      </c>
      <c r="G208" s="907">
        <f>димоканал!Q206</f>
        <v>0.13705166879147646</v>
      </c>
      <c r="H208" s="907">
        <f>'підготовка до зими'!L206+майстерні!L206+маляри!L206+покрівлі!N206</f>
        <v>0.74684193768083351</v>
      </c>
      <c r="I208" s="907">
        <f>електрики!P206</f>
        <v>5.5162430794557113E-2</v>
      </c>
      <c r="J208" s="908">
        <f t="shared" si="17"/>
        <v>1.4000411676894298</v>
      </c>
      <c r="K208" s="908">
        <v>1.8630005747902561E-2</v>
      </c>
      <c r="L208" s="908">
        <f t="shared" si="19"/>
        <v>1.4186711734373323</v>
      </c>
      <c r="M208" s="908">
        <f t="shared" si="18"/>
        <v>1.7024054081247988</v>
      </c>
      <c r="N208" s="901">
        <v>1</v>
      </c>
      <c r="O208" s="903"/>
      <c r="P208" s="909">
        <v>1.0420479090749839</v>
      </c>
      <c r="Q208" s="909">
        <v>1.0420479090749839</v>
      </c>
      <c r="S208" s="909">
        <v>1.0420474250402814</v>
      </c>
      <c r="T208" s="909">
        <v>1.0420474250402814</v>
      </c>
    </row>
    <row r="209" spans="1:20" x14ac:dyDescent="0.35">
      <c r="A209" s="901">
        <v>124</v>
      </c>
      <c r="B209" s="919" t="s">
        <v>16</v>
      </c>
      <c r="C209" s="907">
        <f>cходова!R207</f>
        <v>0.83189155067802656</v>
      </c>
      <c r="D209" s="907">
        <f>прибуд.!O207</f>
        <v>0.91852779330005785</v>
      </c>
      <c r="E209" s="907">
        <f>гар.вода!L207+ц.о.!M207+хол.вода!R207+каналізація!P207+аварійні!I207+зварювальн!L207</f>
        <v>0.55065705130424236</v>
      </c>
      <c r="F209" s="907">
        <f>дератизац.!I207</f>
        <v>1.2430978471913094E-3</v>
      </c>
      <c r="G209" s="907">
        <f>димоканал!Q207</f>
        <v>5.5976105585272599E-2</v>
      </c>
      <c r="H209" s="907">
        <f>'підготовка до зими'!L207+майстерні!L207+маляри!L207+покрівлі!N207</f>
        <v>0.24950570267213995</v>
      </c>
      <c r="I209" s="907">
        <f>електрики!P207</f>
        <v>2.9222683851651263E-2</v>
      </c>
      <c r="J209" s="908">
        <f t="shared" si="17"/>
        <v>2.6370239852385819</v>
      </c>
      <c r="K209" s="908">
        <v>3.3071735879956196E-2</v>
      </c>
      <c r="L209" s="908">
        <f t="shared" si="19"/>
        <v>2.6700957211185381</v>
      </c>
      <c r="M209" s="908">
        <f t="shared" si="18"/>
        <v>3.2041148653422455</v>
      </c>
      <c r="N209" s="901">
        <v>5</v>
      </c>
      <c r="O209" s="903"/>
      <c r="P209" s="909">
        <v>1.9484005427662816</v>
      </c>
      <c r="Q209" s="909">
        <v>1.9484005427662816</v>
      </c>
      <c r="S209" s="909">
        <v>1.9547662642302521</v>
      </c>
      <c r="T209" s="909">
        <v>1.9547662642302521</v>
      </c>
    </row>
    <row r="210" spans="1:20" x14ac:dyDescent="0.35">
      <c r="A210" s="901">
        <v>125</v>
      </c>
      <c r="B210" s="919" t="s">
        <v>17</v>
      </c>
      <c r="C210" s="907">
        <f>cходова!R208</f>
        <v>0</v>
      </c>
      <c r="D210" s="907">
        <f>прибуд.!O208</f>
        <v>0</v>
      </c>
      <c r="E210" s="907">
        <f>гар.вода!L208+ц.о.!M208+хол.вода!R208+каналізація!P208+аварійні!I208+зварювальн!L208</f>
        <v>0.30370158420322224</v>
      </c>
      <c r="F210" s="907">
        <f>дератизац.!I208</f>
        <v>2.1716101694915252E-2</v>
      </c>
      <c r="G210" s="907">
        <f>димоканал!Q208</f>
        <v>7.8879079311687E-2</v>
      </c>
      <c r="H210" s="907">
        <f>'підготовка до зими'!L208+майстерні!L208+маляри!L208+покрівлі!N208</f>
        <v>0.37016265641328872</v>
      </c>
      <c r="I210" s="907">
        <f>електрики!P208</f>
        <v>2.5421292848119427E-2</v>
      </c>
      <c r="J210" s="908">
        <f t="shared" si="17"/>
        <v>0.79988071447123266</v>
      </c>
      <c r="K210" s="908">
        <v>9.9352101236375289E-3</v>
      </c>
      <c r="L210" s="908">
        <f t="shared" si="19"/>
        <v>0.80981592459487017</v>
      </c>
      <c r="M210" s="908">
        <f t="shared" si="18"/>
        <v>0.97177910951384416</v>
      </c>
      <c r="N210" s="901">
        <v>2</v>
      </c>
      <c r="O210" s="903"/>
      <c r="P210" s="909">
        <v>0.58224509680982117</v>
      </c>
      <c r="Q210" s="909">
        <v>0.58224509680982117</v>
      </c>
      <c r="S210" s="909">
        <v>0.58224147598013087</v>
      </c>
      <c r="T210" s="909">
        <v>0.58224147598013087</v>
      </c>
    </row>
    <row r="211" spans="1:20" x14ac:dyDescent="0.35">
      <c r="A211" s="901">
        <v>126</v>
      </c>
      <c r="B211" s="919" t="s">
        <v>18</v>
      </c>
      <c r="C211" s="907">
        <f>cходова!R209</f>
        <v>0</v>
      </c>
      <c r="D211" s="907">
        <f>прибуд.!O209</f>
        <v>0</v>
      </c>
      <c r="E211" s="907">
        <f>гар.вода!L209+ц.о.!M209+хол.вода!R209+каналізація!P209+аварійні!I209+зварювальн!L209</f>
        <v>0.3947155080710264</v>
      </c>
      <c r="F211" s="907">
        <f>дератизац.!I209</f>
        <v>1.4218009478672985E-2</v>
      </c>
      <c r="G211" s="907">
        <f>димоканал!Q209</f>
        <v>3.9850475330407177E-2</v>
      </c>
      <c r="H211" s="907">
        <f>'підготовка до зими'!L209+майстерні!L209+маляри!L209+покрівлі!N209</f>
        <v>0.17629869196927106</v>
      </c>
      <c r="I211" s="907">
        <f>електрики!P209</f>
        <v>4.3868511314344473E-2</v>
      </c>
      <c r="J211" s="908">
        <f t="shared" si="17"/>
        <v>0.66895119616372201</v>
      </c>
      <c r="K211" s="908">
        <v>7.9924537712882625E-3</v>
      </c>
      <c r="L211" s="908">
        <f t="shared" si="19"/>
        <v>0.67694364993501022</v>
      </c>
      <c r="M211" s="908">
        <f t="shared" si="18"/>
        <v>0.81233237992201224</v>
      </c>
      <c r="N211" s="901">
        <v>1</v>
      </c>
      <c r="O211" s="903"/>
      <c r="P211" s="909">
        <v>0.46922911353003188</v>
      </c>
      <c r="Q211" s="909">
        <v>0.46922911353003188</v>
      </c>
      <c r="S211" s="909">
        <v>0.4692233803143146</v>
      </c>
      <c r="T211" s="909">
        <v>0.4692233803143146</v>
      </c>
    </row>
    <row r="212" spans="1:20" x14ac:dyDescent="0.35">
      <c r="A212" s="901">
        <v>127</v>
      </c>
      <c r="B212" s="919" t="s">
        <v>19</v>
      </c>
      <c r="C212" s="907">
        <f>cходова!R210</f>
        <v>0</v>
      </c>
      <c r="D212" s="907">
        <f>прибуд.!O210</f>
        <v>0</v>
      </c>
      <c r="E212" s="907">
        <f>гар.вода!L210+ц.о.!M210+хол.вода!R210+каналізація!P210+аварійні!I210+зварювальн!L210</f>
        <v>0.41823326782853948</v>
      </c>
      <c r="F212" s="907">
        <f>дератизац.!I210</f>
        <v>0</v>
      </c>
      <c r="G212" s="907">
        <f>димоканал!Q210</f>
        <v>8.4960777415036839E-2</v>
      </c>
      <c r="H212" s="907">
        <f>'підготовка до зими'!L210+майстерні!L210+маляри!L210+покрівлі!N210</f>
        <v>0.17629869196927106</v>
      </c>
      <c r="I212" s="907">
        <f>електрики!P210</f>
        <v>4.8635224292384857E-2</v>
      </c>
      <c r="J212" s="908">
        <f t="shared" si="17"/>
        <v>0.72812796150523229</v>
      </c>
      <c r="K212" s="908">
        <v>8.9467697893704946E-3</v>
      </c>
      <c r="L212" s="908">
        <f t="shared" si="19"/>
        <v>0.73707473129460277</v>
      </c>
      <c r="M212" s="908">
        <f t="shared" si="18"/>
        <v>0.88448967755352326</v>
      </c>
      <c r="N212" s="901">
        <v>1</v>
      </c>
      <c r="O212" s="903"/>
      <c r="P212" s="909">
        <v>0.5111024159450549</v>
      </c>
      <c r="Q212" s="909">
        <v>0.5111024159450549</v>
      </c>
      <c r="S212" s="909">
        <v>0.51109830621763386</v>
      </c>
      <c r="T212" s="909">
        <v>0.51109830621763386</v>
      </c>
    </row>
    <row r="213" spans="1:20" x14ac:dyDescent="0.35">
      <c r="A213" s="901">
        <v>128</v>
      </c>
      <c r="B213" s="919" t="s">
        <v>20</v>
      </c>
      <c r="C213" s="907">
        <f>cходова!R211</f>
        <v>0</v>
      </c>
      <c r="D213" s="907">
        <f>прибуд.!O211</f>
        <v>0</v>
      </c>
      <c r="E213" s="907">
        <f>гар.вода!L211+ц.о.!M211+хол.вода!R211+каналізація!P211+аварійні!I211+зварювальн!L211</f>
        <v>0.3575806014491576</v>
      </c>
      <c r="F213" s="907">
        <f>дератизац.!I211</f>
        <v>0</v>
      </c>
      <c r="G213" s="907">
        <f>димоканал!Q211</f>
        <v>6.264152624060014E-2</v>
      </c>
      <c r="H213" s="907">
        <f>'підготовка до зими'!L211+майстерні!L211+маляри!L211+покрівлі!N211</f>
        <v>0.17629869196927106</v>
      </c>
      <c r="I213" s="907">
        <f>електрики!P211</f>
        <v>3.6341797751577087E-2</v>
      </c>
      <c r="J213" s="908">
        <f t="shared" si="17"/>
        <v>0.6328626174106059</v>
      </c>
      <c r="K213" s="908">
        <v>7.7588058029288707E-3</v>
      </c>
      <c r="L213" s="908">
        <f t="shared" si="19"/>
        <v>0.64062142321353477</v>
      </c>
      <c r="M213" s="908">
        <f t="shared" si="18"/>
        <v>0.76874570785624174</v>
      </c>
      <c r="N213" s="901">
        <v>1</v>
      </c>
      <c r="O213" s="903"/>
      <c r="P213" s="909">
        <v>0.44558756800651306</v>
      </c>
      <c r="Q213" s="909">
        <v>0.44558756800651306</v>
      </c>
      <c r="S213" s="909">
        <v>0.44558395040023496</v>
      </c>
      <c r="T213" s="909">
        <v>0.44558395040023496</v>
      </c>
    </row>
    <row r="214" spans="1:20" x14ac:dyDescent="0.35">
      <c r="A214" s="901">
        <v>129</v>
      </c>
      <c r="B214" s="919" t="s">
        <v>21</v>
      </c>
      <c r="C214" s="907">
        <f>cходова!R212</f>
        <v>0</v>
      </c>
      <c r="D214" s="907">
        <f>прибуд.!O212</f>
        <v>0</v>
      </c>
      <c r="E214" s="907">
        <f>гар.вода!L212+ц.о.!M212+хол.вода!R212+каналізація!P212+аварійні!I212+зварювальн!L212</f>
        <v>0.33717993555490905</v>
      </c>
      <c r="F214" s="907">
        <f>дератизац.!I212</f>
        <v>0</v>
      </c>
      <c r="G214" s="907">
        <f>димоканал!Q212</f>
        <v>3.3571534490062366E-2</v>
      </c>
      <c r="H214" s="907">
        <f>'підготовка до зими'!L212+майстерні!L212+маляри!L212+покрівлі!N212</f>
        <v>0.17629869196927106</v>
      </c>
      <c r="I214" s="907">
        <f>електрики!P212</f>
        <v>3.2206875042890347E-2</v>
      </c>
      <c r="J214" s="908">
        <f t="shared" si="17"/>
        <v>0.57925703705713283</v>
      </c>
      <c r="K214" s="908">
        <v>7.0672280136981798E-3</v>
      </c>
      <c r="L214" s="908">
        <f t="shared" si="19"/>
        <v>0.58632426507083102</v>
      </c>
      <c r="M214" s="908">
        <f t="shared" si="18"/>
        <v>0.70358911808499724</v>
      </c>
      <c r="N214" s="901">
        <v>1</v>
      </c>
      <c r="O214" s="903"/>
      <c r="P214" s="909">
        <v>0.40709634631890718</v>
      </c>
      <c r="Q214" s="909">
        <v>0.40709634631890718</v>
      </c>
      <c r="S214" s="909">
        <v>0.40709086104472936</v>
      </c>
      <c r="T214" s="909">
        <v>0.40709086104472936</v>
      </c>
    </row>
    <row r="215" spans="1:20" x14ac:dyDescent="0.35">
      <c r="A215" s="901">
        <v>130</v>
      </c>
      <c r="B215" s="919" t="s">
        <v>22</v>
      </c>
      <c r="C215" s="907">
        <f>cходова!R213</f>
        <v>0</v>
      </c>
      <c r="D215" s="907">
        <f>прибуд.!O213</f>
        <v>0</v>
      </c>
      <c r="E215" s="907">
        <f>гар.вода!L213+ц.о.!M213+хол.вода!R213+каналізація!P213+аварійні!I213+зварювальн!L213</f>
        <v>0.35117785761241105</v>
      </c>
      <c r="F215" s="907">
        <f>дератизац.!I213</f>
        <v>0</v>
      </c>
      <c r="G215" s="907">
        <f>димоканал!Q213</f>
        <v>3.4856729480823023E-2</v>
      </c>
      <c r="H215" s="907">
        <f>'підготовка до зими'!L213+майстерні!L213+маляри!L213+покрівлі!N213</f>
        <v>0.17629869196927106</v>
      </c>
      <c r="I215" s="907">
        <f>електрики!P213</f>
        <v>3.504405330413083E-2</v>
      </c>
      <c r="J215" s="908">
        <f t="shared" si="17"/>
        <v>0.59737733236663593</v>
      </c>
      <c r="K215" s="908">
        <v>7.289043871972877E-3</v>
      </c>
      <c r="L215" s="908">
        <f t="shared" si="19"/>
        <v>0.60466637623860875</v>
      </c>
      <c r="M215" s="908">
        <f t="shared" si="18"/>
        <v>0.72559965148633043</v>
      </c>
      <c r="N215" s="901">
        <v>1</v>
      </c>
      <c r="O215" s="903"/>
      <c r="P215" s="909">
        <v>0.41924696136157902</v>
      </c>
      <c r="Q215" s="909">
        <v>0.41924696136157902</v>
      </c>
      <c r="S215" s="909">
        <v>0.4192423004926974</v>
      </c>
      <c r="T215" s="909">
        <v>0.4192423004926974</v>
      </c>
    </row>
    <row r="216" spans="1:20" x14ac:dyDescent="0.35">
      <c r="A216" s="901">
        <v>131</v>
      </c>
      <c r="B216" s="919" t="s">
        <v>23</v>
      </c>
      <c r="C216" s="907">
        <f>cходова!R214</f>
        <v>0</v>
      </c>
      <c r="D216" s="907">
        <f>прибуд.!O214</f>
        <v>0</v>
      </c>
      <c r="E216" s="907">
        <f>гар.вода!L214+ц.о.!M214+хол.вода!R214+каналізація!P214+аварійні!I214+зварювальн!L214</f>
        <v>0.32645594960631985</v>
      </c>
      <c r="F216" s="907">
        <f>дератизац.!I214</f>
        <v>0</v>
      </c>
      <c r="G216" s="907">
        <f>димоканал!Q214</f>
        <v>1.3641223709792203E-2</v>
      </c>
      <c r="H216" s="907">
        <f>'підготовка до зими'!L214+майстерні!L214+маляри!L214+покрівлі!N214</f>
        <v>0.17629869196927106</v>
      </c>
      <c r="I216" s="907">
        <f>електрики!P214</f>
        <v>3.3350113027292634E-2</v>
      </c>
      <c r="J216" s="908">
        <f t="shared" si="17"/>
        <v>0.54974597831267569</v>
      </c>
      <c r="K216" s="908">
        <v>6.6407295049412691E-3</v>
      </c>
      <c r="L216" s="908">
        <f t="shared" si="19"/>
        <v>0.55638670781761701</v>
      </c>
      <c r="M216" s="908">
        <f t="shared" si="18"/>
        <v>0.66766404938114043</v>
      </c>
      <c r="N216" s="901">
        <v>1</v>
      </c>
      <c r="O216" s="903"/>
      <c r="P216" s="909">
        <v>0.3873015674925141</v>
      </c>
      <c r="Q216" s="909">
        <v>0.3873015674925141</v>
      </c>
      <c r="S216" s="909">
        <v>0.38729422376399114</v>
      </c>
      <c r="T216" s="909">
        <v>0.38729422376399114</v>
      </c>
    </row>
    <row r="217" spans="1:20" x14ac:dyDescent="0.35">
      <c r="A217" s="901">
        <v>132</v>
      </c>
      <c r="B217" s="919" t="s">
        <v>24</v>
      </c>
      <c r="C217" s="907">
        <f>cходова!R215</f>
        <v>0</v>
      </c>
      <c r="D217" s="907">
        <f>прибуд.!O215</f>
        <v>0</v>
      </c>
      <c r="E217" s="907">
        <f>гар.вода!L215+ц.о.!M215+хол.вода!R215+каналізація!P215+аварійні!I215+зварювальн!L215</f>
        <v>0.31723577085419558</v>
      </c>
      <c r="F217" s="907">
        <f>дератизац.!I215</f>
        <v>0</v>
      </c>
      <c r="G217" s="907">
        <f>димоканал!Q215</f>
        <v>3.0031605798496248E-2</v>
      </c>
      <c r="H217" s="907">
        <f>'підготовка до зими'!L215+майстерні!L215+маляри!L215+покрівлі!N215</f>
        <v>0.17629869196927106</v>
      </c>
      <c r="I217" s="907">
        <f>електрики!P215</f>
        <v>2.8164478586114972E-2</v>
      </c>
      <c r="J217" s="908">
        <f t="shared" si="17"/>
        <v>0.5517305472080779</v>
      </c>
      <c r="K217" s="908">
        <v>6.7851802936177864E-3</v>
      </c>
      <c r="L217" s="908">
        <f t="shared" si="19"/>
        <v>0.55851572750169565</v>
      </c>
      <c r="M217" s="908">
        <f t="shared" si="18"/>
        <v>0.67021887300203475</v>
      </c>
      <c r="N217" s="901">
        <v>1</v>
      </c>
      <c r="O217" s="903"/>
      <c r="P217" s="909">
        <v>0.38845126271925062</v>
      </c>
      <c r="Q217" s="909">
        <v>0.38845126271925062</v>
      </c>
      <c r="S217" s="909">
        <v>0.38856460745065574</v>
      </c>
      <c r="T217" s="909">
        <v>0.38856460745065574</v>
      </c>
    </row>
    <row r="218" spans="1:20" x14ac:dyDescent="0.35">
      <c r="A218" s="901">
        <v>133</v>
      </c>
      <c r="B218" s="919" t="s">
        <v>25</v>
      </c>
      <c r="C218" s="907">
        <f>cходова!R216</f>
        <v>0</v>
      </c>
      <c r="D218" s="907">
        <f>прибуд.!O216</f>
        <v>0</v>
      </c>
      <c r="E218" s="907">
        <f>гар.вода!L216+ц.о.!M216+хол.вода!R216+каналізація!P216+аварійні!I216+зварювальн!L216</f>
        <v>0.35680956395142216</v>
      </c>
      <c r="F218" s="907">
        <f>дератизац.!I216</f>
        <v>0</v>
      </c>
      <c r="G218" s="907">
        <f>димоканал!Q216</f>
        <v>2.8516066709331184E-2</v>
      </c>
      <c r="H218" s="907">
        <f>'підготовка до зими'!L216+майстерні!L216+маляри!L216+покрівлі!N216</f>
        <v>0.17629869196927106</v>
      </c>
      <c r="I218" s="907">
        <f>електрики!P216</f>
        <v>3.6185519496976876E-2</v>
      </c>
      <c r="J218" s="908">
        <f t="shared" si="17"/>
        <v>0.59780984212700128</v>
      </c>
      <c r="K218" s="908">
        <v>7.2854205834871509E-3</v>
      </c>
      <c r="L218" s="908">
        <f t="shared" si="19"/>
        <v>0.60509526271048841</v>
      </c>
      <c r="M218" s="908">
        <f t="shared" si="18"/>
        <v>0.72611431525258607</v>
      </c>
      <c r="N218" s="901">
        <v>1</v>
      </c>
      <c r="O218" s="903"/>
      <c r="P218" s="909">
        <v>0.41892725446632845</v>
      </c>
      <c r="Q218" s="909">
        <v>0.41892725446632845</v>
      </c>
      <c r="S218" s="909">
        <v>0.41892058741635418</v>
      </c>
      <c r="T218" s="909">
        <v>0.41892058741635418</v>
      </c>
    </row>
    <row r="219" spans="1:20" x14ac:dyDescent="0.35">
      <c r="A219" s="901">
        <v>134</v>
      </c>
      <c r="B219" s="919" t="s">
        <v>26</v>
      </c>
      <c r="C219" s="907">
        <f>cходова!R217</f>
        <v>0</v>
      </c>
      <c r="D219" s="907">
        <f>прибуд.!O217</f>
        <v>0</v>
      </c>
      <c r="E219" s="907">
        <f>гар.вода!L217+ц.о.!M217+хол.вода!R217+каналізація!P217+аварійні!I217+зварювальн!L217</f>
        <v>0.25326789483994239</v>
      </c>
      <c r="F219" s="907">
        <f>дератизац.!I217</f>
        <v>0</v>
      </c>
      <c r="G219" s="907">
        <f>димоканал!Q217</f>
        <v>9.9829142922343392E-2</v>
      </c>
      <c r="H219" s="907">
        <f>'підготовка до зими'!L217+майстерні!L217+маляри!L217+покрівлі!N217</f>
        <v>0.17629869196927106</v>
      </c>
      <c r="I219" s="907">
        <f>електрики!P217</f>
        <v>1.5199106547334458E-2</v>
      </c>
      <c r="J219" s="908">
        <f t="shared" si="17"/>
        <v>0.54459483627889127</v>
      </c>
      <c r="K219" s="908">
        <v>6.7391196952725193E-3</v>
      </c>
      <c r="L219" s="908">
        <f t="shared" si="19"/>
        <v>0.55133395597416379</v>
      </c>
      <c r="M219" s="908">
        <f t="shared" si="18"/>
        <v>0.66160074716899653</v>
      </c>
      <c r="N219" s="901">
        <v>1</v>
      </c>
      <c r="O219" s="903"/>
      <c r="P219" s="909">
        <v>0.39073270514322705</v>
      </c>
      <c r="Q219" s="909">
        <v>0.39073270514322705</v>
      </c>
      <c r="S219" s="909">
        <v>0.39072706842966604</v>
      </c>
      <c r="T219" s="909">
        <v>0.39072706842966604</v>
      </c>
    </row>
    <row r="220" spans="1:20" x14ac:dyDescent="0.35">
      <c r="A220" s="901">
        <v>135</v>
      </c>
      <c r="B220" s="919" t="s">
        <v>27</v>
      </c>
      <c r="C220" s="907">
        <f>cходова!R218</f>
        <v>0</v>
      </c>
      <c r="D220" s="907">
        <f>прибуд.!O218</f>
        <v>0</v>
      </c>
      <c r="E220" s="907">
        <f>гар.вода!L218+ц.о.!M218+хол.вода!R218+каналізація!P218+аварійні!I218+зварювальн!L218</f>
        <v>0.44164745770980063</v>
      </c>
      <c r="F220" s="907">
        <f>дератизац.!I218</f>
        <v>0</v>
      </c>
      <c r="G220" s="907">
        <f>димоканал!Q218</f>
        <v>0.19457955773506663</v>
      </c>
      <c r="H220" s="907">
        <f>'підготовка до зими'!L218+майстерні!L218+маляри!L218+покрівлі!N218</f>
        <v>0.17629869196927106</v>
      </c>
      <c r="I220" s="907">
        <f>електрики!P218</f>
        <v>5.3380945140292305E-2</v>
      </c>
      <c r="J220" s="908">
        <f t="shared" si="17"/>
        <v>0.86590665255443056</v>
      </c>
      <c r="K220" s="908">
        <v>1.0773149942618323E-2</v>
      </c>
      <c r="L220" s="908">
        <f t="shared" si="19"/>
        <v>0.87667980249704891</v>
      </c>
      <c r="M220" s="908">
        <f t="shared" si="18"/>
        <v>1.0520157629964586</v>
      </c>
      <c r="N220" s="901">
        <v>1</v>
      </c>
      <c r="O220" s="903"/>
      <c r="P220" s="909">
        <v>0.61357073189801692</v>
      </c>
      <c r="Q220" s="909">
        <v>0.61357073189801692</v>
      </c>
      <c r="S220" s="909">
        <v>0.61356925432512621</v>
      </c>
      <c r="T220" s="909">
        <v>0.61356925432512621</v>
      </c>
    </row>
    <row r="221" spans="1:20" x14ac:dyDescent="0.35">
      <c r="A221" s="901">
        <v>136</v>
      </c>
      <c r="B221" s="903" t="s">
        <v>1605</v>
      </c>
      <c r="C221" s="907">
        <f>cходова!R219</f>
        <v>1.2429058294125002</v>
      </c>
      <c r="D221" s="907">
        <f>прибуд.!O219</f>
        <v>0.45899146008794817</v>
      </c>
      <c r="E221" s="907">
        <f>гар.вода!L219+ц.о.!M219+хол.вода!R219+каналізація!P219+аварійні!I219+зварювальн!L219</f>
        <v>0.34846653250745308</v>
      </c>
      <c r="F221" s="907">
        <f>дератизац.!I219</f>
        <v>7.3004397406275633E-3</v>
      </c>
      <c r="G221" s="907">
        <f>димоканал!Q219</f>
        <v>5.7717529011007976E-2</v>
      </c>
      <c r="H221" s="907">
        <f>'підготовка до зими'!L219+майстерні!L219+маляри!L219+покрівлі!N219</f>
        <v>0.48378910208469139</v>
      </c>
      <c r="I221" s="907">
        <f>електрики!P219</f>
        <v>3.4494506548880852E-2</v>
      </c>
      <c r="J221" s="908">
        <f t="shared" si="17"/>
        <v>2.6336653993931094</v>
      </c>
      <c r="K221" s="908">
        <v>3.6106483841654435E-2</v>
      </c>
      <c r="L221" s="908">
        <f t="shared" si="19"/>
        <v>2.6697718832347639</v>
      </c>
      <c r="M221" s="908">
        <f t="shared" si="18"/>
        <v>3.2037262598817167</v>
      </c>
      <c r="N221" s="901">
        <v>3</v>
      </c>
      <c r="O221" s="903"/>
      <c r="P221" s="909">
        <v>2.0275117611538431</v>
      </c>
      <c r="Q221" s="909">
        <v>2.0275117611538431</v>
      </c>
      <c r="S221" s="909">
        <v>2.0306918646230487</v>
      </c>
      <c r="T221" s="909">
        <v>2.0306918646230487</v>
      </c>
    </row>
    <row r="222" spans="1:20" x14ac:dyDescent="0.35">
      <c r="A222" s="901">
        <v>137</v>
      </c>
      <c r="B222" s="903" t="s">
        <v>1606</v>
      </c>
      <c r="C222" s="907">
        <f>cходова!R220</f>
        <v>1.5769828060674109</v>
      </c>
      <c r="D222" s="907">
        <f>прибуд.!O220</f>
        <v>0.54177197565110191</v>
      </c>
      <c r="E222" s="907">
        <f>гар.вода!L220+ц.о.!M220+хол.вода!R220+каналізація!P220+аварійні!I220+зварювальн!L220</f>
        <v>0.35422336555087264</v>
      </c>
      <c r="F222" s="907">
        <f>дератизац.!I220</f>
        <v>5.7443365695792883E-3</v>
      </c>
      <c r="G222" s="907">
        <f>димоканал!Q220</f>
        <v>5.8341347636128409E-2</v>
      </c>
      <c r="H222" s="907">
        <f>'підготовка до зими'!L220+майстерні!L220+маляри!L220+покрівлі!N220</f>
        <v>0.4411013916425639</v>
      </c>
      <c r="I222" s="907">
        <f>електрики!P220</f>
        <v>3.5661334132095421E-2</v>
      </c>
      <c r="J222" s="908">
        <f t="shared" si="17"/>
        <v>3.0138265572497525</v>
      </c>
      <c r="K222" s="908">
        <v>3.7659187748632361E-2</v>
      </c>
      <c r="L222" s="908">
        <f t="shared" si="19"/>
        <v>3.0514857449983848</v>
      </c>
      <c r="M222" s="908">
        <f t="shared" si="18"/>
        <v>3.6617828939980614</v>
      </c>
      <c r="N222" s="901">
        <v>3</v>
      </c>
      <c r="O222" s="903"/>
      <c r="P222" s="909">
        <v>2.1094747398383049</v>
      </c>
      <c r="Q222" s="909">
        <v>2.1094747398383049</v>
      </c>
      <c r="S222" s="909">
        <v>2.1132293540738494</v>
      </c>
      <c r="T222" s="909">
        <v>2.1132293540738494</v>
      </c>
    </row>
    <row r="223" spans="1:20" x14ac:dyDescent="0.35">
      <c r="A223" s="901">
        <v>138</v>
      </c>
      <c r="B223" s="903" t="s">
        <v>1607</v>
      </c>
      <c r="C223" s="907">
        <f>cходова!R221</f>
        <v>1.308463669390505</v>
      </c>
      <c r="D223" s="907">
        <f>прибуд.!O221</f>
        <v>0.43461772009029348</v>
      </c>
      <c r="E223" s="907">
        <f>гар.вода!L221+ц.о.!M221+хол.вода!R221+каналізація!P221+аварійні!I221+зварювальн!L221</f>
        <v>0.31977281902618915</v>
      </c>
      <c r="F223" s="907">
        <f>дератизац.!I221</f>
        <v>7.2002390120833879E-3</v>
      </c>
      <c r="G223" s="907">
        <f>димоканал!Q221</f>
        <v>3.3997152763145369E-2</v>
      </c>
      <c r="H223" s="907">
        <f>'підготовка до зими'!L221+майстерні!L221+маляри!L221+покрівлі!N221</f>
        <v>0.26808141244565592</v>
      </c>
      <c r="I223" s="907">
        <f>електрики!P221</f>
        <v>2.8678701903813924E-2</v>
      </c>
      <c r="J223" s="908">
        <f t="shared" si="17"/>
        <v>2.4008117146316863</v>
      </c>
      <c r="K223" s="908">
        <v>3.7458393489305505E-2</v>
      </c>
      <c r="L223" s="908">
        <f t="shared" si="19"/>
        <v>2.4382701081209919</v>
      </c>
      <c r="M223" s="908">
        <f t="shared" si="18"/>
        <v>2.9259241297451903</v>
      </c>
      <c r="N223" s="901">
        <v>3</v>
      </c>
      <c r="O223" s="903"/>
      <c r="P223" s="909">
        <v>2.1036210357683087</v>
      </c>
      <c r="Q223" s="909">
        <v>2.1036210357683087</v>
      </c>
      <c r="S223" s="909">
        <v>2.1066298469949172</v>
      </c>
      <c r="T223" s="909">
        <v>2.1066298469949172</v>
      </c>
    </row>
    <row r="224" spans="1:20" x14ac:dyDescent="0.35">
      <c r="A224" s="901">
        <v>139</v>
      </c>
      <c r="B224" s="903" t="s">
        <v>1608</v>
      </c>
      <c r="C224" s="907">
        <f>cходова!R222</f>
        <v>0</v>
      </c>
      <c r="D224" s="907">
        <f>прибуд.!O222</f>
        <v>1.3148172451193056</v>
      </c>
      <c r="E224" s="907">
        <f>гар.вода!L222+ц.о.!M222+хол.вода!R222+каналізація!P222+аварійні!I222+зварювальн!L222</f>
        <v>0.37090179090544806</v>
      </c>
      <c r="F224" s="907">
        <f>дератизац.!I222</f>
        <v>5.694143167028199E-3</v>
      </c>
      <c r="G224" s="907">
        <f>димоканал!Q222</f>
        <v>4.2937598963781312E-2</v>
      </c>
      <c r="H224" s="907">
        <f>'підготовка до зими'!L222+майстерні!L222+маляри!L222+покрівлі!N222</f>
        <v>0.45860389217415232</v>
      </c>
      <c r="I224" s="907">
        <f>електрики!P222</f>
        <v>3.9041812009693172E-2</v>
      </c>
      <c r="J224" s="908">
        <f t="shared" si="17"/>
        <v>2.2319964823394089</v>
      </c>
      <c r="K224" s="908">
        <v>2.7943153544712062E-2</v>
      </c>
      <c r="L224" s="908">
        <f t="shared" si="19"/>
        <v>2.2599396358841211</v>
      </c>
      <c r="M224" s="908">
        <f t="shared" si="18"/>
        <v>2.7119275630609452</v>
      </c>
      <c r="N224" s="901">
        <v>2</v>
      </c>
      <c r="O224" s="903"/>
      <c r="P224" s="909">
        <v>1.5726452604970469</v>
      </c>
      <c r="Q224" s="909">
        <v>1.5726452604970469</v>
      </c>
      <c r="S224" s="909">
        <v>1.5817601203656315</v>
      </c>
      <c r="T224" s="909">
        <v>1.5817601203656315</v>
      </c>
    </row>
    <row r="225" spans="1:20" x14ac:dyDescent="0.35">
      <c r="A225" s="901">
        <v>140</v>
      </c>
      <c r="B225" s="903" t="s">
        <v>1609</v>
      </c>
      <c r="C225" s="907">
        <f>cходова!R223</f>
        <v>0</v>
      </c>
      <c r="D225" s="907">
        <f>прибуд.!O223</f>
        <v>1.3503415368509213</v>
      </c>
      <c r="E225" s="907">
        <f>гар.вода!L223+ц.о.!M223+хол.вода!R223+каналізація!P223+аварійні!I223+зварювальн!L223</f>
        <v>0.40139227998796673</v>
      </c>
      <c r="F225" s="907">
        <f>дератизац.!I223</f>
        <v>9.4221105527638183E-3</v>
      </c>
      <c r="G225" s="907">
        <f>димоканал!Q223</f>
        <v>4.9734254076138656E-2</v>
      </c>
      <c r="H225" s="907">
        <f>'підготовка до зими'!L223+майстерні!L223+маляри!L223+покрівлі!N223</f>
        <v>0.47196934948568703</v>
      </c>
      <c r="I225" s="907">
        <f>електрики!P223</f>
        <v>4.522179732781044E-2</v>
      </c>
      <c r="J225" s="908">
        <f t="shared" si="17"/>
        <v>2.328081328281288</v>
      </c>
      <c r="K225" s="908">
        <v>2.9151708458952794E-2</v>
      </c>
      <c r="L225" s="908">
        <f t="shared" si="19"/>
        <v>2.357233036740241</v>
      </c>
      <c r="M225" s="908">
        <f t="shared" si="18"/>
        <v>2.8286796440882891</v>
      </c>
      <c r="N225" s="901">
        <v>2</v>
      </c>
      <c r="O225" s="903"/>
      <c r="P225" s="909">
        <v>1.6398382117902712</v>
      </c>
      <c r="Q225" s="909">
        <v>1.6398382117902712</v>
      </c>
      <c r="S225" s="909">
        <v>1.6492000523164867</v>
      </c>
      <c r="T225" s="909">
        <v>1.6492000523164867</v>
      </c>
    </row>
    <row r="226" spans="1:20" x14ac:dyDescent="0.35">
      <c r="A226" s="901">
        <v>141</v>
      </c>
      <c r="B226" s="903" t="s">
        <v>1610</v>
      </c>
      <c r="C226" s="907">
        <f>cходова!R224</f>
        <v>0.47743950999424178</v>
      </c>
      <c r="D226" s="907">
        <f>прибуд.!O224</f>
        <v>0.11252477026507364</v>
      </c>
      <c r="E226" s="907">
        <f>гар.вода!L224+ц.о.!M224+хол.вода!R224+каналізація!P224+аварійні!I224+зварювальн!L224</f>
        <v>0.26911519784034671</v>
      </c>
      <c r="F226" s="907">
        <f>дератизац.!I224</f>
        <v>7.9860236298781376E-3</v>
      </c>
      <c r="G226" s="907">
        <f>димоканал!Q224</f>
        <v>5.4632254084164153E-2</v>
      </c>
      <c r="H226" s="907">
        <f>'підготовка до зими'!L224+майстерні!L224+маляри!L224+покрівлі!N224</f>
        <v>0.31456409658480716</v>
      </c>
      <c r="I226" s="907">
        <f>електрики!P224</f>
        <v>1.8411127830732139E-2</v>
      </c>
      <c r="J226" s="908">
        <f t="shared" si="17"/>
        <v>1.2546729802292438</v>
      </c>
      <c r="K226" s="908">
        <v>1.5729630774744381E-2</v>
      </c>
      <c r="L226" s="908">
        <f t="shared" si="19"/>
        <v>1.2704026110039881</v>
      </c>
      <c r="M226" s="908">
        <f t="shared" si="18"/>
        <v>1.5244831332047857</v>
      </c>
      <c r="N226" s="901">
        <v>4</v>
      </c>
      <c r="O226" s="903"/>
      <c r="P226" s="909">
        <v>0.89159191695011841</v>
      </c>
      <c r="Q226" s="909">
        <v>0.89159191695011841</v>
      </c>
      <c r="S226" s="909">
        <v>0.89236915125118976</v>
      </c>
      <c r="T226" s="909">
        <v>0.89236915125118976</v>
      </c>
    </row>
    <row r="227" spans="1:20" x14ac:dyDescent="0.35">
      <c r="A227" s="901">
        <v>142</v>
      </c>
      <c r="B227" s="903" t="s">
        <v>1611</v>
      </c>
      <c r="C227" s="907">
        <f>cходова!R225</f>
        <v>1.6785256961735975</v>
      </c>
      <c r="D227" s="907">
        <f>прибуд.!O225</f>
        <v>0.11176841331167407</v>
      </c>
      <c r="E227" s="907">
        <f>гар.вода!L225+ц.о.!M225+хол.вода!R225+каналізація!P225+аварійні!I225+зварювальн!L225</f>
        <v>0.3203006274607012</v>
      </c>
      <c r="F227" s="907">
        <f>дератизац.!I225</f>
        <v>6.6102866927163365E-3</v>
      </c>
      <c r="G227" s="907">
        <f>димоканал!Q225</f>
        <v>4.7528136218740052E-2</v>
      </c>
      <c r="H227" s="907">
        <f>'підготовка до зими'!L225+майстерні!L225+маляри!L225+покрівлі!N225</f>
        <v>0.36677300005581337</v>
      </c>
      <c r="I227" s="907">
        <f>електрики!P225</f>
        <v>2.8785681111895341E-2</v>
      </c>
      <c r="J227" s="908">
        <f t="shared" si="17"/>
        <v>2.5602918410251378</v>
      </c>
      <c r="K227" s="908">
        <v>3.3902033679830711E-2</v>
      </c>
      <c r="L227" s="908">
        <f t="shared" si="19"/>
        <v>2.5941938747049686</v>
      </c>
      <c r="M227" s="908">
        <f t="shared" si="18"/>
        <v>3.1130326496459624</v>
      </c>
      <c r="N227" s="901">
        <v>4</v>
      </c>
      <c r="O227" s="903"/>
      <c r="P227" s="909">
        <v>1.8997821251458324</v>
      </c>
      <c r="Q227" s="909">
        <v>1.8997821251458324</v>
      </c>
      <c r="S227" s="909">
        <v>1.9005533995853128</v>
      </c>
      <c r="T227" s="909">
        <v>1.9005533995853128</v>
      </c>
    </row>
    <row r="228" spans="1:20" x14ac:dyDescent="0.35">
      <c r="A228" s="901">
        <v>143</v>
      </c>
      <c r="B228" s="903" t="s">
        <v>1612</v>
      </c>
      <c r="C228" s="907">
        <f>cходова!R226</f>
        <v>1.2528091403816786</v>
      </c>
      <c r="D228" s="907">
        <f>прибуд.!O226</f>
        <v>0.25002144229410928</v>
      </c>
      <c r="E228" s="907">
        <f>гар.вода!L226+ц.о.!M226+хол.вода!R226+каналізація!P226+аварійні!I226+зварювальн!L226</f>
        <v>0.29655130367559046</v>
      </c>
      <c r="F228" s="907">
        <f>дератизац.!I226</f>
        <v>6.9925130668173465E-3</v>
      </c>
      <c r="G228" s="907">
        <f>димоканал!Q226</f>
        <v>4.0683337470279184E-2</v>
      </c>
      <c r="H228" s="907">
        <f>'підготовка до зими'!L226+майстерні!L226+маляри!L226+покрівлі!N226</f>
        <v>0.33267118434658455</v>
      </c>
      <c r="I228" s="907">
        <f>електрики!P226</f>
        <v>2.3972033422939569E-2</v>
      </c>
      <c r="J228" s="908">
        <f t="shared" si="17"/>
        <v>2.2037009546579989</v>
      </c>
      <c r="K228" s="908">
        <v>2.8275423243195867E-2</v>
      </c>
      <c r="L228" s="908">
        <f t="shared" si="19"/>
        <v>2.2319763779011947</v>
      </c>
      <c r="M228" s="908">
        <f t="shared" si="18"/>
        <v>2.6783716534814337</v>
      </c>
      <c r="N228" s="901">
        <v>4</v>
      </c>
      <c r="O228" s="903"/>
      <c r="P228" s="909">
        <v>1.5868050080433884</v>
      </c>
      <c r="Q228" s="909">
        <v>1.5868050080433884</v>
      </c>
      <c r="S228" s="909">
        <v>1.5885325663600247</v>
      </c>
      <c r="T228" s="909">
        <v>1.5885325663600247</v>
      </c>
    </row>
    <row r="229" spans="1:20" x14ac:dyDescent="0.35">
      <c r="A229" s="901">
        <v>144</v>
      </c>
      <c r="B229" s="903" t="s">
        <v>1613</v>
      </c>
      <c r="C229" s="907">
        <f>cходова!R227</f>
        <v>0</v>
      </c>
      <c r="D229" s="907">
        <f>прибуд.!O227</f>
        <v>0.40193359653216099</v>
      </c>
      <c r="E229" s="907">
        <f>гар.вода!L227+ц.о.!M227+хол.вода!R227+каналізація!P227+аварійні!I227+зварювальн!L227</f>
        <v>0.33717213043176697</v>
      </c>
      <c r="F229" s="907">
        <f>дератизац.!I227</f>
        <v>7.7363263501731457E-3</v>
      </c>
      <c r="G229" s="907">
        <f>димоканал!Q227</f>
        <v>4.1480761869716304E-2</v>
      </c>
      <c r="H229" s="907">
        <f>'підготовка до зими'!L227+майстерні!L227+маляри!L227+покрівлі!N227</f>
        <v>0.41122391092607874</v>
      </c>
      <c r="I229" s="907">
        <f>електрики!P227</f>
        <v>3.2205293056248752E-2</v>
      </c>
      <c r="J229" s="908">
        <f t="shared" si="17"/>
        <v>1.2317520191661449</v>
      </c>
      <c r="K229" s="908">
        <v>1.5513256742616723E-2</v>
      </c>
      <c r="L229" s="908">
        <f t="shared" si="19"/>
        <v>1.2472652759087617</v>
      </c>
      <c r="M229" s="908">
        <f t="shared" si="18"/>
        <v>1.4967183310905139</v>
      </c>
      <c r="N229" s="901">
        <v>3</v>
      </c>
      <c r="O229" s="903"/>
      <c r="P229" s="909">
        <v>0.88194233637598796</v>
      </c>
      <c r="Q229" s="909">
        <v>0.88194233637598796</v>
      </c>
      <c r="S229" s="909">
        <v>0.88472584987547565</v>
      </c>
      <c r="T229" s="909">
        <v>0.88472584987547565</v>
      </c>
    </row>
    <row r="230" spans="1:20" x14ac:dyDescent="0.35">
      <c r="A230" s="901">
        <v>145</v>
      </c>
      <c r="B230" s="903" t="s">
        <v>1614</v>
      </c>
      <c r="C230" s="907">
        <f>cходова!R228</f>
        <v>0</v>
      </c>
      <c r="D230" s="907">
        <f>прибуд.!O228</f>
        <v>9.0547720078250057E-2</v>
      </c>
      <c r="E230" s="907">
        <f>гар.вода!L228+ц.о.!M228+хол.вода!R228+каналізація!P228+аварійні!I228+зварювальн!L228</f>
        <v>0.30010407097575958</v>
      </c>
      <c r="F230" s="907">
        <f>дератизац.!I228</f>
        <v>1.048372754757247E-2</v>
      </c>
      <c r="G230" s="907">
        <f>димоканал!Q228</f>
        <v>4.530906537198251E-2</v>
      </c>
      <c r="H230" s="907">
        <f>'підготовка до зими'!L228+майстерні!L228+маляри!L228+покрівлі!N228</f>
        <v>0.35739282495967639</v>
      </c>
      <c r="I230" s="907">
        <f>електрики!P228</f>
        <v>2.4692128456322297E-2</v>
      </c>
      <c r="J230" s="908">
        <f t="shared" si="17"/>
        <v>0.82852953738956336</v>
      </c>
      <c r="K230" s="908">
        <v>6.0537897963637592E-3</v>
      </c>
      <c r="L230" s="908">
        <f t="shared" si="19"/>
        <v>0.83458332718592709</v>
      </c>
      <c r="M230" s="908">
        <f t="shared" si="18"/>
        <v>1.0014999926231125</v>
      </c>
      <c r="N230" s="901">
        <v>3</v>
      </c>
      <c r="O230" s="903"/>
      <c r="P230" s="909">
        <v>0.48537784711758042</v>
      </c>
      <c r="Q230" s="909">
        <v>0.48537784711758042</v>
      </c>
      <c r="S230" s="909">
        <v>0.48173722201685776</v>
      </c>
      <c r="T230" s="909">
        <v>0.48173722201685776</v>
      </c>
    </row>
    <row r="231" spans="1:20" x14ac:dyDescent="0.35">
      <c r="A231" s="901">
        <v>146</v>
      </c>
      <c r="B231" s="903" t="s">
        <v>1615</v>
      </c>
      <c r="C231" s="907">
        <f>cходова!R229</f>
        <v>1.3156569707866903</v>
      </c>
      <c r="D231" s="907">
        <f>прибуд.!O229</f>
        <v>0.24806325456760053</v>
      </c>
      <c r="E231" s="907">
        <f>гар.вода!L229+ц.о.!M229+хол.вода!R229+каналізація!P229+аварійні!I229+зварювальн!L229</f>
        <v>0.36369562633430907</v>
      </c>
      <c r="F231" s="907">
        <f>дератизац.!I229</f>
        <v>1.169305724725944E-2</v>
      </c>
      <c r="G231" s="907">
        <f>димоканал!Q229</f>
        <v>8.7975197598829893E-2</v>
      </c>
      <c r="H231" s="907">
        <f>'підготовка до зими'!L229+майстерні!L229+маляри!L229+покрівлі!N229</f>
        <v>0.47492778119293888</v>
      </c>
      <c r="I231" s="907">
        <f>електрики!P229</f>
        <v>3.7581225689511513E-2</v>
      </c>
      <c r="J231" s="908">
        <f t="shared" si="17"/>
        <v>2.5395931134171397</v>
      </c>
      <c r="K231" s="908">
        <v>3.1890273876839972E-2</v>
      </c>
      <c r="L231" s="908">
        <f t="shared" si="19"/>
        <v>2.5714833872939797</v>
      </c>
      <c r="M231" s="908">
        <f t="shared" si="18"/>
        <v>3.0857800647527758</v>
      </c>
      <c r="N231" s="901">
        <v>3</v>
      </c>
      <c r="O231" s="903"/>
      <c r="P231" s="909">
        <v>1.790008839314192</v>
      </c>
      <c r="Q231" s="909">
        <v>1.790008839314192</v>
      </c>
      <c r="S231" s="909">
        <v>1.7917274671565913</v>
      </c>
      <c r="T231" s="909">
        <v>1.7917274671565913</v>
      </c>
    </row>
    <row r="232" spans="1:20" x14ac:dyDescent="0.35">
      <c r="A232" s="901">
        <v>147</v>
      </c>
      <c r="B232" s="903" t="s">
        <v>1616</v>
      </c>
      <c r="C232" s="907">
        <f>cходова!R230</f>
        <v>1.1769784115012201</v>
      </c>
      <c r="D232" s="907">
        <f>прибуд.!O230</f>
        <v>0.50040798058363745</v>
      </c>
      <c r="E232" s="907">
        <f>гар.вода!L230+ц.о.!M230+хол.вода!R230+каналізація!P230+аварійні!I230+зварювальн!L230</f>
        <v>0.3673736913733483</v>
      </c>
      <c r="F232" s="907">
        <f>дератизац.!I230</f>
        <v>1.2655990215376382E-2</v>
      </c>
      <c r="G232" s="907">
        <f>димоканал!Q230</f>
        <v>6.5239120010510257E-2</v>
      </c>
      <c r="H232" s="907">
        <f>'підготовка до зими'!L230+майстерні!L230+маляри!L230+покрівлі!N230</f>
        <v>0.40699924914663316</v>
      </c>
      <c r="I232" s="907">
        <f>електрики!P230</f>
        <v>3.832671677949781E-2</v>
      </c>
      <c r="J232" s="908">
        <f t="shared" si="17"/>
        <v>2.5679811596102233</v>
      </c>
      <c r="K232" s="908">
        <v>3.2687798191326091E-2</v>
      </c>
      <c r="L232" s="908">
        <f t="shared" si="19"/>
        <v>2.6006689578015494</v>
      </c>
      <c r="M232" s="908">
        <f t="shared" si="18"/>
        <v>3.1208027493618591</v>
      </c>
      <c r="N232" s="901">
        <v>3</v>
      </c>
      <c r="O232" s="903"/>
      <c r="P232" s="909">
        <v>1.8343663831465085</v>
      </c>
      <c r="Q232" s="909">
        <v>1.8343663831465085</v>
      </c>
      <c r="S232" s="909">
        <v>1.8378338665678948</v>
      </c>
      <c r="T232" s="909">
        <v>1.8378338665678948</v>
      </c>
    </row>
    <row r="233" spans="1:20" x14ac:dyDescent="0.35">
      <c r="A233" s="901">
        <v>148</v>
      </c>
      <c r="B233" s="903" t="s">
        <v>1617</v>
      </c>
      <c r="C233" s="907">
        <f>cходова!R231</f>
        <v>0</v>
      </c>
      <c r="D233" s="907">
        <f>прибуд.!O231</f>
        <v>0.19492583686595524</v>
      </c>
      <c r="E233" s="907">
        <f>гар.вода!L231+ц.о.!M231+хол.вода!R231+каналізація!P231+аварійні!I231+зварювальн!L231</f>
        <v>0.36742238264359128</v>
      </c>
      <c r="F233" s="907">
        <f>дератизац.!I231</f>
        <v>9.6806022511328749E-3</v>
      </c>
      <c r="G233" s="907">
        <f>димоканал!Q231</f>
        <v>7.3408038808126852E-2</v>
      </c>
      <c r="H233" s="907">
        <f>'підготовка до зими'!L231+майстерні!L231+маляри!L231+покрівлі!N231</f>
        <v>0.45381898932729875</v>
      </c>
      <c r="I233" s="907">
        <f>електрики!P231</f>
        <v>3.8336585802405503E-2</v>
      </c>
      <c r="J233" s="908">
        <f t="shared" si="17"/>
        <v>1.1375924356985105</v>
      </c>
      <c r="K233" s="908">
        <v>1.4451629554131441E-2</v>
      </c>
      <c r="L233" s="908">
        <f t="shared" si="19"/>
        <v>1.152044065252642</v>
      </c>
      <c r="M233" s="908">
        <f t="shared" si="18"/>
        <v>1.3824528783031704</v>
      </c>
      <c r="N233" s="901">
        <v>3</v>
      </c>
      <c r="O233" s="903"/>
      <c r="P233" s="909">
        <v>0.82328220466450208</v>
      </c>
      <c r="Q233" s="909">
        <v>0.82328220466450208</v>
      </c>
      <c r="S233" s="909">
        <v>0.82463165336664013</v>
      </c>
      <c r="T233" s="909">
        <v>0.82463165336664013</v>
      </c>
    </row>
    <row r="234" spans="1:20" x14ac:dyDescent="0.35">
      <c r="A234" s="901">
        <v>149</v>
      </c>
      <c r="B234" s="903" t="s">
        <v>1618</v>
      </c>
      <c r="C234" s="907">
        <f>cходова!R232</f>
        <v>2.0845429419331678</v>
      </c>
      <c r="D234" s="907">
        <f>прибуд.!O232</f>
        <v>0.16995351489955696</v>
      </c>
      <c r="E234" s="907">
        <f>гар.вода!L232+ц.о.!M232+хол.вода!R232+каналізація!P232+аварійні!I232+зварювальн!L232</f>
        <v>0.31686048643664111</v>
      </c>
      <c r="F234" s="907">
        <f>дератизац.!I232</f>
        <v>9.5246404078412322E-3</v>
      </c>
      <c r="G234" s="907">
        <f>димоканал!Q232</f>
        <v>6.9433570472118081E-2</v>
      </c>
      <c r="H234" s="907">
        <f>'підготовка до зими'!L232+майстерні!L232+маляри!L232+покрівлі!N232</f>
        <v>0.32492060063027833</v>
      </c>
      <c r="I234" s="907">
        <f>електрики!P232</f>
        <v>2.8088413811150948E-2</v>
      </c>
      <c r="J234" s="908">
        <f t="shared" si="17"/>
        <v>3.0033241685907548</v>
      </c>
      <c r="K234" s="908">
        <v>3.7582376871335185E-2</v>
      </c>
      <c r="L234" s="908">
        <f t="shared" si="19"/>
        <v>3.0409065454620898</v>
      </c>
      <c r="M234" s="908">
        <f t="shared" si="18"/>
        <v>3.6490878545545078</v>
      </c>
      <c r="N234" s="901">
        <v>3</v>
      </c>
      <c r="O234" s="903"/>
      <c r="P234" s="909">
        <v>2.081639942084625</v>
      </c>
      <c r="Q234" s="909">
        <v>2.081639942084625</v>
      </c>
      <c r="S234" s="909">
        <v>2.0828156189146196</v>
      </c>
      <c r="T234" s="909">
        <v>2.0828156189146196</v>
      </c>
    </row>
    <row r="235" spans="1:20" x14ac:dyDescent="0.35">
      <c r="A235" s="901">
        <v>150</v>
      </c>
      <c r="B235" s="903" t="s">
        <v>1619</v>
      </c>
      <c r="C235" s="907">
        <f>cходова!R233</f>
        <v>1.4623853417036696</v>
      </c>
      <c r="D235" s="907">
        <f>прибуд.!O233</f>
        <v>0.23907407931404073</v>
      </c>
      <c r="E235" s="907">
        <f>гар.вода!L233+ц.о.!M233+хол.вода!R233+каналізація!P233+аварійні!I233+зварювальн!L233</f>
        <v>0.40670107672435751</v>
      </c>
      <c r="F235" s="907">
        <f>дератизац.!I233</f>
        <v>2.2299035369774914E-2</v>
      </c>
      <c r="G235" s="907">
        <f>димоканал!Q233</f>
        <v>9.8907143598157832E-2</v>
      </c>
      <c r="H235" s="907">
        <f>'підготовка до зими'!L233+майстерні!L233+маляри!L233+покрівлі!N233</f>
        <v>0.40276414632067997</v>
      </c>
      <c r="I235" s="907">
        <f>електрики!P233</f>
        <v>4.6297814370337122E-2</v>
      </c>
      <c r="J235" s="908">
        <f t="shared" si="17"/>
        <v>2.6784286374010176</v>
      </c>
      <c r="K235" s="908">
        <v>3.5622020134280105E-2</v>
      </c>
      <c r="L235" s="908">
        <f t="shared" si="19"/>
        <v>2.7140506575352976</v>
      </c>
      <c r="M235" s="908">
        <f t="shared" si="18"/>
        <v>3.2568607890423569</v>
      </c>
      <c r="N235" s="901">
        <v>3</v>
      </c>
      <c r="O235" s="903"/>
      <c r="P235" s="909">
        <v>2.0089143954363524</v>
      </c>
      <c r="Q235" s="909">
        <v>2.0089143954363524</v>
      </c>
      <c r="S235" s="909">
        <v>2.0105724127568809</v>
      </c>
      <c r="T235" s="909">
        <v>2.0105724127568809</v>
      </c>
    </row>
    <row r="236" spans="1:20" x14ac:dyDescent="0.35">
      <c r="A236" s="901">
        <v>151</v>
      </c>
      <c r="B236" s="903" t="s">
        <v>28</v>
      </c>
      <c r="C236" s="907">
        <f>cходова!R234</f>
        <v>1.3797260013282728</v>
      </c>
      <c r="D236" s="907">
        <f>прибуд.!O234</f>
        <v>0.4118935297543927</v>
      </c>
      <c r="E236" s="907">
        <f>гар.вода!L234+ц.о.!M234+хол.вода!R234+каналізація!P234+аварійні!I234+зварювальн!L234</f>
        <v>0.36300263272443589</v>
      </c>
      <c r="F236" s="907">
        <f>дератизац.!I234</f>
        <v>9.2284729637899226E-3</v>
      </c>
      <c r="G236" s="907">
        <f>димоканал!Q234</f>
        <v>5.6424634981379895E-2</v>
      </c>
      <c r="H236" s="907">
        <f>'підготовка до зими'!L234+майстерні!L234+маляри!L234+покрівлі!N234</f>
        <v>0.46147558432206287</v>
      </c>
      <c r="I236" s="907">
        <f>електрики!P234</f>
        <v>3.7440765812893101E-2</v>
      </c>
      <c r="J236" s="908">
        <f t="shared" si="17"/>
        <v>2.7191916218872274</v>
      </c>
      <c r="K236" s="908">
        <v>3.4641750741588193E-2</v>
      </c>
      <c r="L236" s="908">
        <f t="shared" si="19"/>
        <v>2.7538333726288156</v>
      </c>
      <c r="M236" s="908">
        <f t="shared" si="18"/>
        <v>3.3046000471545787</v>
      </c>
      <c r="N236" s="901">
        <v>3</v>
      </c>
      <c r="O236" s="903"/>
      <c r="P236" s="909">
        <v>1.9428730356190522</v>
      </c>
      <c r="Q236" s="909">
        <v>1.9428730356190522</v>
      </c>
      <c r="S236" s="909">
        <v>1.9457254255808896</v>
      </c>
      <c r="T236" s="909">
        <v>1.9457254255808896</v>
      </c>
    </row>
    <row r="237" spans="1:20" x14ac:dyDescent="0.35">
      <c r="A237" s="901">
        <v>152</v>
      </c>
      <c r="B237" s="903" t="s">
        <v>29</v>
      </c>
      <c r="C237" s="907">
        <f>cходова!R235</f>
        <v>1.5609618385153805</v>
      </c>
      <c r="D237" s="907">
        <f>прибуд.!O235</f>
        <v>0.19971359143327844</v>
      </c>
      <c r="E237" s="907">
        <f>гар.вода!L235+ц.о.!M235+хол.вода!R235+каналізація!P235+аварійні!I235+зварювальн!L235</f>
        <v>0.45414334222927655</v>
      </c>
      <c r="F237" s="907">
        <f>дератизац.!I235</f>
        <v>1.4332784184514002E-2</v>
      </c>
      <c r="G237" s="907">
        <f>димоканал!Q235</f>
        <v>0.15036675235421607</v>
      </c>
      <c r="H237" s="907">
        <f>'підготовка до зими'!L235+майстерні!L235+маляри!L235+покрівлі!N235</f>
        <v>0.38038112668182228</v>
      </c>
      <c r="I237" s="907">
        <f>електрики!P235</f>
        <v>5.5913681911363831E-2</v>
      </c>
      <c r="J237" s="908">
        <f t="shared" si="17"/>
        <v>2.8158131173098515</v>
      </c>
      <c r="K237" s="908">
        <v>3.5173997014324526E-2</v>
      </c>
      <c r="L237" s="908">
        <f t="shared" si="19"/>
        <v>2.8509871143241758</v>
      </c>
      <c r="M237" s="908">
        <f t="shared" si="18"/>
        <v>3.4211845371890108</v>
      </c>
      <c r="N237" s="901">
        <v>3</v>
      </c>
      <c r="O237" s="903"/>
      <c r="P237" s="909">
        <v>1.9700589014345369</v>
      </c>
      <c r="Q237" s="909">
        <v>1.9700589014345369</v>
      </c>
      <c r="S237" s="909">
        <v>1.9714465325863071</v>
      </c>
      <c r="T237" s="909">
        <v>1.9714465325863071</v>
      </c>
    </row>
    <row r="238" spans="1:20" x14ac:dyDescent="0.35">
      <c r="A238" s="901">
        <v>153</v>
      </c>
      <c r="B238" s="903" t="s">
        <v>30</v>
      </c>
      <c r="C238" s="907">
        <f>cходова!R236</f>
        <v>0.78218713623984748</v>
      </c>
      <c r="D238" s="907">
        <f>прибуд.!O236</f>
        <v>0.41512631434118602</v>
      </c>
      <c r="E238" s="907">
        <f>гар.вода!L236+ц.о.!M236+хол.вода!R236+каналізація!P236+аварійні!I236+зварювальн!L236</f>
        <v>0.54610953453988031</v>
      </c>
      <c r="F238" s="907">
        <f>дератизац.!I236</f>
        <v>8.1405836760277007E-3</v>
      </c>
      <c r="G238" s="907">
        <f>димоканал!Q236</f>
        <v>2.4583439103450185E-2</v>
      </c>
      <c r="H238" s="907">
        <f>'підготовка до зими'!L236+майстерні!L236+маляри!L236+покрівлі!N236</f>
        <v>0.31899773912295637</v>
      </c>
      <c r="I238" s="907">
        <f>електрики!P236</f>
        <v>2.8300967353054238E-2</v>
      </c>
      <c r="J238" s="908">
        <f t="shared" si="17"/>
        <v>2.1234457143764023</v>
      </c>
      <c r="K238" s="908">
        <v>2.6801599937690965E-2</v>
      </c>
      <c r="L238" s="908">
        <f t="shared" si="19"/>
        <v>2.1502473143140932</v>
      </c>
      <c r="M238" s="908">
        <f t="shared" si="18"/>
        <v>2.5802967771769119</v>
      </c>
      <c r="N238" s="901">
        <v>4</v>
      </c>
      <c r="O238" s="903"/>
      <c r="P238" s="909">
        <v>1.5245030818541541</v>
      </c>
      <c r="Q238" s="909">
        <v>1.5245030818541541</v>
      </c>
      <c r="S238" s="909">
        <v>1.5273761065547127</v>
      </c>
      <c r="T238" s="909">
        <v>1.5273761065547127</v>
      </c>
    </row>
    <row r="239" spans="1:20" x14ac:dyDescent="0.35">
      <c r="A239" s="901">
        <v>154</v>
      </c>
      <c r="B239" s="903" t="s">
        <v>31</v>
      </c>
      <c r="C239" s="907">
        <f>cходова!R237</f>
        <v>1.3269948840387045</v>
      </c>
      <c r="D239" s="907">
        <f>прибуд.!O237</f>
        <v>0.45274463913354707</v>
      </c>
      <c r="E239" s="907">
        <f>гар.вода!L237+ц.о.!M237+хол.вода!R237+каналізація!P237+аварійні!I237+зварювальн!L237</f>
        <v>0.43885238349859323</v>
      </c>
      <c r="F239" s="907">
        <f>дератизац.!I237</f>
        <v>1.0352152127229156E-2</v>
      </c>
      <c r="G239" s="907">
        <f>димоканал!Q237</f>
        <v>6.313214704832662E-2</v>
      </c>
      <c r="H239" s="907">
        <f>'підготовка до зими'!L237+майстерні!L237+маляри!L237+покрівлі!N237</f>
        <v>0.27127307395532829</v>
      </c>
      <c r="I239" s="907">
        <f>електрики!P237</f>
        <v>5.2814423641028667E-2</v>
      </c>
      <c r="J239" s="908">
        <f t="shared" si="17"/>
        <v>2.6161637034427576</v>
      </c>
      <c r="K239" s="908">
        <v>3.3796037384969967E-2</v>
      </c>
      <c r="L239" s="908">
        <f t="shared" si="19"/>
        <v>2.6499597408277276</v>
      </c>
      <c r="M239" s="908">
        <f t="shared" si="18"/>
        <v>3.1799516889932731</v>
      </c>
      <c r="N239" s="901">
        <v>3</v>
      </c>
      <c r="O239" s="903"/>
      <c r="P239" s="909">
        <v>1.8915895311798905</v>
      </c>
      <c r="Q239" s="909">
        <v>1.8915895311798905</v>
      </c>
      <c r="S239" s="909">
        <v>1.8947263184224861</v>
      </c>
      <c r="T239" s="909">
        <v>1.8947263184224861</v>
      </c>
    </row>
    <row r="240" spans="1:20" x14ac:dyDescent="0.35">
      <c r="A240" s="901">
        <v>155</v>
      </c>
      <c r="B240" s="903" t="s">
        <v>32</v>
      </c>
      <c r="C240" s="907">
        <f>cходова!R238</f>
        <v>0</v>
      </c>
      <c r="D240" s="907">
        <f>прибуд.!O238</f>
        <v>1.8877699712952996</v>
      </c>
      <c r="E240" s="907">
        <f>гар.вода!L238+ц.о.!M238+хол.вода!R238+каналізація!P238+аварійні!I238+зварювальн!L238</f>
        <v>0.42407068317602936</v>
      </c>
      <c r="F240" s="907">
        <f>дератизац.!I238</f>
        <v>3.1485468245425188E-3</v>
      </c>
      <c r="G240" s="907">
        <f>димоканал!Q238</f>
        <v>7.5877624772331523E-2</v>
      </c>
      <c r="H240" s="907">
        <f>'підготовка до зими'!L238+майстерні!L238+маляри!L238+покрівлі!N238</f>
        <v>0.35664317431932524</v>
      </c>
      <c r="I240" s="907">
        <f>електрики!P238</f>
        <v>4.9818384754180219E-2</v>
      </c>
      <c r="J240" s="908">
        <f t="shared" si="17"/>
        <v>2.7973283851417081</v>
      </c>
      <c r="K240" s="908">
        <v>3.4749224137290091E-2</v>
      </c>
      <c r="L240" s="908">
        <f t="shared" si="19"/>
        <v>2.8320776092789983</v>
      </c>
      <c r="M240" s="908">
        <f t="shared" si="18"/>
        <v>3.3984931311347979</v>
      </c>
      <c r="N240" s="901">
        <v>3</v>
      </c>
      <c r="O240" s="903"/>
      <c r="P240" s="909">
        <v>1.9497412366932558</v>
      </c>
      <c r="Q240" s="909">
        <v>1.9497412366932558</v>
      </c>
      <c r="S240" s="909">
        <v>1.962831342796572</v>
      </c>
      <c r="T240" s="909">
        <v>1.962831342796572</v>
      </c>
    </row>
    <row r="241" spans="1:20" x14ac:dyDescent="0.35">
      <c r="A241" s="901">
        <v>156</v>
      </c>
      <c r="B241" s="903" t="s">
        <v>33</v>
      </c>
      <c r="C241" s="907">
        <f>cходова!R239</f>
        <v>0.95899217622057387</v>
      </c>
      <c r="D241" s="907">
        <f>прибуд.!O239</f>
        <v>0.27062806434959746</v>
      </c>
      <c r="E241" s="907">
        <f>гар.вода!L239+ц.о.!M239+хол.вода!R239+каналізація!P239+аварійні!I239+зварювальн!L239</f>
        <v>0.6626075764305055</v>
      </c>
      <c r="F241" s="907">
        <f>дератизац.!I239</f>
        <v>7.7395320282959632E-3</v>
      </c>
      <c r="G241" s="907">
        <f>димоканал!Q239</f>
        <v>4.4115902642239468E-2</v>
      </c>
      <c r="H241" s="907">
        <f>'підготовка до зими'!L239+майстерні!L239+маляри!L239+покрівлі!N239</f>
        <v>0.26379270990248271</v>
      </c>
      <c r="I241" s="907">
        <f>електрики!P239</f>
        <v>2.5399352474142236E-2</v>
      </c>
      <c r="J241" s="908">
        <f t="shared" si="17"/>
        <v>2.2332753140478374</v>
      </c>
      <c r="K241" s="908">
        <v>2.8306554218895347E-2</v>
      </c>
      <c r="L241" s="908">
        <f t="shared" si="19"/>
        <v>2.2615818682667328</v>
      </c>
      <c r="M241" s="908">
        <f t="shared" si="18"/>
        <v>2.7138982419200794</v>
      </c>
      <c r="N241" s="901">
        <v>5</v>
      </c>
      <c r="O241" s="903"/>
      <c r="P241" s="909">
        <v>1.6053172281298822</v>
      </c>
      <c r="Q241" s="909">
        <v>1.6053172281298822</v>
      </c>
      <c r="S241" s="909">
        <v>1.6071860675613554</v>
      </c>
      <c r="T241" s="909">
        <v>1.6071860675613554</v>
      </c>
    </row>
    <row r="242" spans="1:20" x14ac:dyDescent="0.35">
      <c r="A242" s="901">
        <v>157</v>
      </c>
      <c r="B242" s="903" t="s">
        <v>34</v>
      </c>
      <c r="C242" s="907">
        <f>cходова!R240</f>
        <v>1.2344305088020278</v>
      </c>
      <c r="D242" s="907">
        <f>прибуд.!O240</f>
        <v>0.39188979357351506</v>
      </c>
      <c r="E242" s="907">
        <f>гар.вода!L240+ц.о.!M240+хол.вода!R240+каналізація!P240+аварійні!I240+зварювальн!L240</f>
        <v>0.43026133833204538</v>
      </c>
      <c r="F242" s="907">
        <f>дератизац.!I240</f>
        <v>1.0004868549172347E-2</v>
      </c>
      <c r="G242" s="907">
        <f>димоканал!Q240</f>
        <v>8.5515290414026557E-2</v>
      </c>
      <c r="H242" s="907">
        <f>'підготовка до зими'!L240+майстерні!L240+маляри!L240+покрівлі!N240</f>
        <v>0.30547669281238377</v>
      </c>
      <c r="I242" s="907">
        <f>електрики!P240</f>
        <v>5.107314186450946E-2</v>
      </c>
      <c r="J242" s="908">
        <f t="shared" si="17"/>
        <v>2.5086516343476806</v>
      </c>
      <c r="K242" s="908">
        <v>3.2116145268425211E-2</v>
      </c>
      <c r="L242" s="908">
        <f t="shared" si="19"/>
        <v>2.5407677796161057</v>
      </c>
      <c r="M242" s="908">
        <f t="shared" si="18"/>
        <v>3.0489213355393265</v>
      </c>
      <c r="N242" s="901">
        <v>3</v>
      </c>
      <c r="O242" s="903"/>
      <c r="P242" s="909">
        <v>1.79966455674199</v>
      </c>
      <c r="Q242" s="909">
        <v>1.79966455674199</v>
      </c>
      <c r="S242" s="909">
        <v>1.8023812348056716</v>
      </c>
      <c r="T242" s="909">
        <v>1.8023812348056716</v>
      </c>
    </row>
    <row r="243" spans="1:20" x14ac:dyDescent="0.35">
      <c r="A243" s="901">
        <v>158</v>
      </c>
      <c r="B243" s="903" t="s">
        <v>35</v>
      </c>
      <c r="C243" s="907">
        <f>cходова!R241</f>
        <v>0</v>
      </c>
      <c r="D243" s="907">
        <f>прибуд.!O241</f>
        <v>0.4117767416745956</v>
      </c>
      <c r="E243" s="907">
        <f>гар.вода!L241+ц.о.!M241+хол.вода!R241+каналізація!P241+аварійні!I241+зварювальн!L241</f>
        <v>0.39553924231271753</v>
      </c>
      <c r="F243" s="907">
        <f>дератизац.!I241</f>
        <v>1.0936013320647002E-2</v>
      </c>
      <c r="G243" s="907">
        <f>димоканал!Q241</f>
        <v>7.1501944500001816E-2</v>
      </c>
      <c r="H243" s="907">
        <f>'підготовка до зими'!L241+майстерні!L241+маляри!L241+покрівлі!N241</f>
        <v>0.22469104635547477</v>
      </c>
      <c r="I243" s="907">
        <f>електрики!P241</f>
        <v>4.4035470443989935E-2</v>
      </c>
      <c r="J243" s="908">
        <f t="shared" si="17"/>
        <v>1.1584804586074267</v>
      </c>
      <c r="K243" s="908">
        <v>1.4294311309274313E-2</v>
      </c>
      <c r="L243" s="908">
        <f t="shared" si="19"/>
        <v>1.172774769916701</v>
      </c>
      <c r="M243" s="908">
        <f t="shared" si="18"/>
        <v>1.4073297239000413</v>
      </c>
      <c r="N243" s="901">
        <v>2</v>
      </c>
      <c r="O243" s="903"/>
      <c r="P243" s="909">
        <v>0.80981330950735886</v>
      </c>
      <c r="Q243" s="909">
        <v>0.80981330950735886</v>
      </c>
      <c r="S243" s="909">
        <v>0.81266696544639194</v>
      </c>
      <c r="T243" s="909">
        <v>0.81266696544639194</v>
      </c>
    </row>
    <row r="244" spans="1:20" x14ac:dyDescent="0.35">
      <c r="A244" s="901">
        <v>159</v>
      </c>
      <c r="B244" s="903" t="s">
        <v>36</v>
      </c>
      <c r="C244" s="907">
        <f>cходова!R242</f>
        <v>0</v>
      </c>
      <c r="D244" s="907">
        <f>прибуд.!O242</f>
        <v>0.38037257989540962</v>
      </c>
      <c r="E244" s="907">
        <f>гар.вода!L242+ц.о.!M242+хол.вода!R242+каналізація!P242+аварійні!I242+зварювальн!L242</f>
        <v>0.44363687408479224</v>
      </c>
      <c r="F244" s="907">
        <f>дератизац.!I242</f>
        <v>1.568855316676351E-2</v>
      </c>
      <c r="G244" s="907">
        <f>димоканал!Q242</f>
        <v>8.2996723345597698E-2</v>
      </c>
      <c r="H244" s="907">
        <f>'підготовка до зими'!L242+майстерні!L242+маляри!L242+покрівлі!N242</f>
        <v>0.38490667416799318</v>
      </c>
      <c r="I244" s="907">
        <f>електрики!P242</f>
        <v>5.3784171338330536E-2</v>
      </c>
      <c r="J244" s="908">
        <f t="shared" si="17"/>
        <v>1.3613855759988867</v>
      </c>
      <c r="K244" s="908">
        <v>1.7295686769511522E-2</v>
      </c>
      <c r="L244" s="908">
        <f t="shared" si="19"/>
        <v>1.3786812627683982</v>
      </c>
      <c r="M244" s="908">
        <f t="shared" si="18"/>
        <v>1.6544175153220777</v>
      </c>
      <c r="N244" s="901">
        <v>2</v>
      </c>
      <c r="O244" s="903"/>
      <c r="P244" s="909">
        <v>0.98022533209256091</v>
      </c>
      <c r="Q244" s="909">
        <v>0.98022533209256091</v>
      </c>
      <c r="S244" s="909">
        <v>0.98286096642538123</v>
      </c>
      <c r="T244" s="909">
        <v>0.98286096642538123</v>
      </c>
    </row>
    <row r="245" spans="1:20" x14ac:dyDescent="0.35">
      <c r="A245" s="901">
        <v>160</v>
      </c>
      <c r="B245" s="903" t="s">
        <v>37</v>
      </c>
      <c r="C245" s="907">
        <f>cходова!R243</f>
        <v>0</v>
      </c>
      <c r="D245" s="907">
        <f>прибуд.!O243</f>
        <v>0.17725550833904499</v>
      </c>
      <c r="E245" s="907">
        <f>гар.вода!L243+ц.о.!M243+хол.вода!R243+каналізація!P243+аварійні!I243+зварювальн!L243</f>
        <v>0.40434148662944075</v>
      </c>
      <c r="F245" s="907">
        <f>дератизац.!I243</f>
        <v>1.0109664153529815E-2</v>
      </c>
      <c r="G245" s="907">
        <f>димоканал!Q243</f>
        <v>6.3297620104189531E-2</v>
      </c>
      <c r="H245" s="907">
        <f>'підготовка до зими'!L243+майстерні!L243+маляри!L243+покрівлі!N243</f>
        <v>0.39984225119218586</v>
      </c>
      <c r="I245" s="907">
        <f>електрики!P243</f>
        <v>4.5819559262526434E-2</v>
      </c>
      <c r="J245" s="908">
        <f t="shared" si="17"/>
        <v>1.1006660896809173</v>
      </c>
      <c r="K245" s="908">
        <v>1.4326567216194491E-2</v>
      </c>
      <c r="L245" s="908">
        <f t="shared" si="19"/>
        <v>1.1149926568971118</v>
      </c>
      <c r="M245" s="908">
        <f t="shared" si="18"/>
        <v>1.3379911882765341</v>
      </c>
      <c r="N245" s="901">
        <v>2</v>
      </c>
      <c r="O245" s="903"/>
      <c r="P245" s="909">
        <v>0.81678108280657635</v>
      </c>
      <c r="Q245" s="909">
        <v>0.81678108280657635</v>
      </c>
      <c r="S245" s="909">
        <v>0.81800703093415683</v>
      </c>
      <c r="T245" s="909">
        <v>0.81800703093415683</v>
      </c>
    </row>
    <row r="246" spans="1:20" x14ac:dyDescent="0.35">
      <c r="A246" s="901">
        <v>161</v>
      </c>
      <c r="B246" s="903" t="s">
        <v>38</v>
      </c>
      <c r="C246" s="907">
        <f>cходова!R244</f>
        <v>0</v>
      </c>
      <c r="D246" s="907">
        <f>прибуд.!O244</f>
        <v>0.30538850901500697</v>
      </c>
      <c r="E246" s="907">
        <f>гар.вода!L244+ц.о.!M244+хол.вода!R244+каналізація!P244+аварійні!I244+зварювальн!L244</f>
        <v>0.37002141332728117</v>
      </c>
      <c r="F246" s="907">
        <f>дератизац.!I244</f>
        <v>9.2579263684456747E-3</v>
      </c>
      <c r="G246" s="907">
        <f>димоканал!Q244</f>
        <v>6.6081235642121525E-2</v>
      </c>
      <c r="H246" s="907">
        <f>'підготовка до зими'!L244+майстерні!L244+маляри!L244+покрівлі!N244</f>
        <v>0.41094846375405047</v>
      </c>
      <c r="I246" s="907">
        <f>електрики!P244</f>
        <v>3.8863372087239112E-2</v>
      </c>
      <c r="J246" s="908">
        <f t="shared" si="17"/>
        <v>1.200560920194145</v>
      </c>
      <c r="K246" s="908">
        <v>1.5375504303443433E-2</v>
      </c>
      <c r="L246" s="908">
        <f t="shared" si="19"/>
        <v>1.2159364244975883</v>
      </c>
      <c r="M246" s="908">
        <f t="shared" si="18"/>
        <v>1.4591237093971059</v>
      </c>
      <c r="N246" s="901">
        <v>3</v>
      </c>
      <c r="O246" s="903"/>
      <c r="P246" s="909">
        <v>0.87381340116862849</v>
      </c>
      <c r="Q246" s="909">
        <v>0.87381340116862849</v>
      </c>
      <c r="S246" s="909">
        <v>0.87592728332265657</v>
      </c>
      <c r="T246" s="909">
        <v>0.87592728332265657</v>
      </c>
    </row>
    <row r="247" spans="1:20" x14ac:dyDescent="0.35">
      <c r="A247" s="901">
        <v>162</v>
      </c>
      <c r="B247" s="903" t="s">
        <v>39</v>
      </c>
      <c r="C247" s="907">
        <f>cходова!R245</f>
        <v>0</v>
      </c>
      <c r="D247" s="907">
        <f>прибуд.!O245</f>
        <v>0.55019432677760971</v>
      </c>
      <c r="E247" s="907">
        <f>гар.вода!L245+ц.о.!M245+хол.вода!R245+каналізація!P245+аварійні!I245+зварювальн!L245</f>
        <v>0.40857702791195027</v>
      </c>
      <c r="F247" s="907">
        <f>дератизац.!I245</f>
        <v>1.3672465960665656E-2</v>
      </c>
      <c r="G247" s="907">
        <f>димоканал!Q245</f>
        <v>7.3301425427611644E-2</v>
      </c>
      <c r="H247" s="907">
        <f>'підготовка до зими'!L245+майстерні!L245+маляри!L245+покрівлі!N245</f>
        <v>0.44051831614521963</v>
      </c>
      <c r="I247" s="907">
        <f>електрики!P245</f>
        <v>4.6678042800437136E-2</v>
      </c>
      <c r="J247" s="908">
        <f t="shared" si="17"/>
        <v>1.5329416050234941</v>
      </c>
      <c r="K247" s="908">
        <v>1.9310032437916198E-2</v>
      </c>
      <c r="L247" s="908">
        <f t="shared" si="19"/>
        <v>1.5522516374614104</v>
      </c>
      <c r="M247" s="908">
        <f t="shared" si="18"/>
        <v>1.8627019649536924</v>
      </c>
      <c r="N247" s="901">
        <v>2</v>
      </c>
      <c r="O247" s="903"/>
      <c r="P247" s="909">
        <v>1.0903714992942641</v>
      </c>
      <c r="Q247" s="909">
        <v>1.0903714992942641</v>
      </c>
      <c r="S247" s="909">
        <v>1.0941855418746178</v>
      </c>
      <c r="T247" s="909">
        <v>1.0941855418746178</v>
      </c>
    </row>
    <row r="248" spans="1:20" x14ac:dyDescent="0.35">
      <c r="A248" s="901">
        <v>163</v>
      </c>
      <c r="B248" s="903" t="s">
        <v>40</v>
      </c>
      <c r="C248" s="907">
        <f>cходова!R246</f>
        <v>0</v>
      </c>
      <c r="D248" s="907">
        <f>прибуд.!O246</f>
        <v>1.3683456762961546</v>
      </c>
      <c r="E248" s="907">
        <f>гар.вода!L246+ц.о.!M246+хол.вода!R246+каналізація!P246+аварійні!I246+зварювальн!L246</f>
        <v>0.40710419017678962</v>
      </c>
      <c r="F248" s="907">
        <f>дератизац.!I246</f>
        <v>8.1274426740277125E-3</v>
      </c>
      <c r="G248" s="907">
        <f>димоканал!Q246</f>
        <v>4.2599494244540376E-2</v>
      </c>
      <c r="H248" s="907">
        <f>'підготовка до зими'!L246+майстерні!L246+маляри!L246+покрівлі!N246</f>
        <v>0.34269528123010118</v>
      </c>
      <c r="I248" s="907">
        <f>електрики!P246</f>
        <v>4.6379519691980987E-2</v>
      </c>
      <c r="J248" s="908">
        <f t="shared" si="17"/>
        <v>2.2152516043135946</v>
      </c>
      <c r="K248" s="908">
        <v>2.7577460264742955E-2</v>
      </c>
      <c r="L248" s="908">
        <f t="shared" si="19"/>
        <v>2.2428290645783377</v>
      </c>
      <c r="M248" s="908">
        <f t="shared" si="18"/>
        <v>2.6913948774940053</v>
      </c>
      <c r="N248" s="901">
        <v>2</v>
      </c>
      <c r="O248" s="903"/>
      <c r="P248" s="909">
        <v>1.5509131404716718</v>
      </c>
      <c r="Q248" s="909">
        <v>1.5509131404716718</v>
      </c>
      <c r="S248" s="909">
        <v>1.5603990570447688</v>
      </c>
      <c r="T248" s="909">
        <v>1.5603990570447688</v>
      </c>
    </row>
    <row r="249" spans="1:20" x14ac:dyDescent="0.35">
      <c r="A249" s="901">
        <v>164</v>
      </c>
      <c r="B249" s="903" t="s">
        <v>41</v>
      </c>
      <c r="C249" s="907">
        <f>cходова!R247</f>
        <v>0</v>
      </c>
      <c r="D249" s="907">
        <f>прибуд.!O247</f>
        <v>0.62770822006472493</v>
      </c>
      <c r="E249" s="907">
        <f>гар.вода!L247+ц.о.!M247+хол.вода!R247+каналізація!P247+аварійні!I247+зварювальн!L247</f>
        <v>0.42460097734455005</v>
      </c>
      <c r="F249" s="907">
        <f>дератизац.!I247</f>
        <v>1.5088996763754045E-2</v>
      </c>
      <c r="G249" s="907">
        <f>димоканал!Q247</f>
        <v>5.6691277607307938E-2</v>
      </c>
      <c r="H249" s="907">
        <f>'підготовка до зими'!L247+майстерні!L247+маляри!L247+покрівлі!N247</f>
        <v>0.51678783788712512</v>
      </c>
      <c r="I249" s="907">
        <f>електрики!P247</f>
        <v>4.9925867784933568E-2</v>
      </c>
      <c r="J249" s="908">
        <f t="shared" ref="J249:J311" si="20">I249+H249+G249+F249+E249+D249+C249</f>
        <v>1.6908031774523957</v>
      </c>
      <c r="K249" s="908">
        <v>2.1366218841222574E-2</v>
      </c>
      <c r="L249" s="908">
        <f t="shared" si="19"/>
        <v>1.7121693962936182</v>
      </c>
      <c r="M249" s="908">
        <f t="shared" ref="M249:M311" si="21">L249*1.2</f>
        <v>2.0546032755523416</v>
      </c>
      <c r="N249" s="901">
        <v>2</v>
      </c>
      <c r="O249" s="903"/>
      <c r="P249" s="909">
        <v>1.2068400541594306</v>
      </c>
      <c r="Q249" s="909">
        <v>1.2068400541594306</v>
      </c>
      <c r="S249" s="909">
        <v>1.2111890127395732</v>
      </c>
      <c r="T249" s="909">
        <v>1.2111890127395732</v>
      </c>
    </row>
    <row r="250" spans="1:20" x14ac:dyDescent="0.35">
      <c r="A250" s="901">
        <v>165</v>
      </c>
      <c r="B250" s="903" t="s">
        <v>42</v>
      </c>
      <c r="C250" s="907">
        <f>cходова!R248</f>
        <v>1.5244002375756449</v>
      </c>
      <c r="D250" s="907">
        <f>прибуд.!O248</f>
        <v>0.35461055160885913</v>
      </c>
      <c r="E250" s="907">
        <f>гар.вода!L248+ц.о.!M248+хол.вода!R248+каналізація!P248+аварійні!I248+зварювальн!L248</f>
        <v>0.41682944206812744</v>
      </c>
      <c r="F250" s="907">
        <f>дератизац.!I248</f>
        <v>8.0234015879648967E-3</v>
      </c>
      <c r="G250" s="907">
        <f>димоканал!Q248</f>
        <v>3.8255006021056956E-2</v>
      </c>
      <c r="H250" s="907">
        <f>'підготовка до зими'!L248+майстерні!L248+маляри!L248+покрівлі!N248</f>
        <v>0.43647128543393698</v>
      </c>
      <c r="I250" s="907">
        <f>електрики!P248</f>
        <v>4.8350688922517163E-2</v>
      </c>
      <c r="J250" s="908">
        <f t="shared" si="20"/>
        <v>2.8269406132181074</v>
      </c>
      <c r="K250" s="908">
        <v>3.528637598886205E-2</v>
      </c>
      <c r="L250" s="908">
        <f t="shared" si="19"/>
        <v>2.8622269892069694</v>
      </c>
      <c r="M250" s="908">
        <f t="shared" si="21"/>
        <v>3.4346723870483631</v>
      </c>
      <c r="N250" s="901">
        <v>3</v>
      </c>
      <c r="O250" s="903"/>
      <c r="P250" s="909">
        <v>1.9764275373303692</v>
      </c>
      <c r="Q250" s="909">
        <v>1.9764275373303692</v>
      </c>
      <c r="S250" s="909">
        <v>1.9788821009926252</v>
      </c>
      <c r="T250" s="909">
        <v>1.9788821009926252</v>
      </c>
    </row>
    <row r="251" spans="1:20" x14ac:dyDescent="0.35">
      <c r="A251" s="901">
        <v>166</v>
      </c>
      <c r="B251" s="903" t="s">
        <v>43</v>
      </c>
      <c r="C251" s="907">
        <f>cходова!R249</f>
        <v>1.5270620669307158</v>
      </c>
      <c r="D251" s="907">
        <f>прибуд.!O249</f>
        <v>0.34190863854305165</v>
      </c>
      <c r="E251" s="907">
        <f>гар.вода!L249+ц.о.!M249+хол.вода!R249+каналізація!P249+аварійні!I249+зварювальн!L249</f>
        <v>0.31628257640548391</v>
      </c>
      <c r="F251" s="907">
        <f>дератизац.!I249</f>
        <v>7.6000241750271962E-3</v>
      </c>
      <c r="G251" s="907">
        <f>димоканал!Q249</f>
        <v>4.2856404994777816E-2</v>
      </c>
      <c r="H251" s="907">
        <f>'підготовка до зими'!L249+майстерні!L249+маляри!L249+покрівлі!N249</f>
        <v>0.33259657739496429</v>
      </c>
      <c r="I251" s="907">
        <f>електрики!P249</f>
        <v>2.7971279727205017E-2</v>
      </c>
      <c r="J251" s="908">
        <f t="shared" si="20"/>
        <v>2.5962775681712253</v>
      </c>
      <c r="K251" s="908">
        <v>3.2310202857642467E-2</v>
      </c>
      <c r="L251" s="908">
        <f t="shared" si="19"/>
        <v>2.6285877710288679</v>
      </c>
      <c r="M251" s="908">
        <f t="shared" si="21"/>
        <v>3.1543053252346414</v>
      </c>
      <c r="N251" s="901">
        <v>3</v>
      </c>
      <c r="O251" s="903"/>
      <c r="P251" s="909">
        <v>1.8109798521898357</v>
      </c>
      <c r="Q251" s="909">
        <v>1.8109798521898357</v>
      </c>
      <c r="S251" s="909">
        <v>1.8133462019491802</v>
      </c>
      <c r="T251" s="909">
        <v>1.8133462019491802</v>
      </c>
    </row>
    <row r="252" spans="1:20" x14ac:dyDescent="0.35">
      <c r="A252" s="901">
        <v>167</v>
      </c>
      <c r="B252" s="903" t="s">
        <v>1632</v>
      </c>
      <c r="C252" s="907">
        <f>cходова!R250</f>
        <v>0</v>
      </c>
      <c r="D252" s="907">
        <f>прибуд.!O250</f>
        <v>0.29748748466257663</v>
      </c>
      <c r="E252" s="907">
        <f>гар.вода!L250+ц.о.!M250+хол.вода!R250+каналізація!P250+аварійні!I250+зварювальн!L250</f>
        <v>0.41175598378098011</v>
      </c>
      <c r="F252" s="907">
        <f>дератизац.!I250</f>
        <v>1.0151457055214721E-2</v>
      </c>
      <c r="G252" s="907">
        <f>димоканал!Q250</f>
        <v>6.0693360606678848E-2</v>
      </c>
      <c r="H252" s="907">
        <f>'підготовка до зими'!L250+майстерні!L250+маляри!L250+покрівлі!N250</f>
        <v>0.35754953969266101</v>
      </c>
      <c r="I252" s="907">
        <f>електрики!P250</f>
        <v>4.7322371612099616E-2</v>
      </c>
      <c r="J252" s="908">
        <f t="shared" si="20"/>
        <v>1.1849601974102109</v>
      </c>
      <c r="K252" s="908">
        <v>1.5721336934459748E-2</v>
      </c>
      <c r="L252" s="908">
        <f t="shared" si="19"/>
        <v>1.2006815343446706</v>
      </c>
      <c r="M252" s="908">
        <f t="shared" si="21"/>
        <v>1.4408178412136048</v>
      </c>
      <c r="N252" s="901">
        <v>2</v>
      </c>
      <c r="O252" s="903"/>
      <c r="P252" s="909">
        <v>0.8980980614493691</v>
      </c>
      <c r="Q252" s="909">
        <v>0.8980980614493691</v>
      </c>
      <c r="S252" s="909">
        <v>0.90015715468014257</v>
      </c>
      <c r="T252" s="909">
        <v>0.90015715468014257</v>
      </c>
    </row>
    <row r="253" spans="1:20" x14ac:dyDescent="0.35">
      <c r="A253" s="901">
        <v>168</v>
      </c>
      <c r="B253" s="903" t="s">
        <v>1633</v>
      </c>
      <c r="C253" s="907">
        <f>cходова!R251</f>
        <v>0</v>
      </c>
      <c r="D253" s="907">
        <f>прибуд.!O251</f>
        <v>0.82303468175388961</v>
      </c>
      <c r="E253" s="907">
        <f>гар.вода!L251+ц.о.!M251+хол.вода!R251+каналізація!P251+аварійні!I251+зварювальн!L251</f>
        <v>0.33976459877147852</v>
      </c>
      <c r="F253" s="907">
        <f>дератизац.!I251</f>
        <v>1.3658062234794906E-2</v>
      </c>
      <c r="G253" s="907">
        <f>димоканал!Q251</f>
        <v>9.0980283002771542E-2</v>
      </c>
      <c r="H253" s="907">
        <f>'підготовка до зими'!L251+майстерні!L251+маляри!L251+покрівлі!N251</f>
        <v>0.46193598301205802</v>
      </c>
      <c r="I253" s="907">
        <f>електрики!P251</f>
        <v>3.2730749247972715E-2</v>
      </c>
      <c r="J253" s="908">
        <f t="shared" si="20"/>
        <v>1.7621043580229654</v>
      </c>
      <c r="K253" s="908">
        <v>2.2232598255510598E-2</v>
      </c>
      <c r="L253" s="908">
        <f t="shared" ref="L253:L315" si="22">J253+K253</f>
        <v>1.7843369562784759</v>
      </c>
      <c r="M253" s="908">
        <f t="shared" si="21"/>
        <v>2.1412043475341709</v>
      </c>
      <c r="N253" s="901">
        <v>2</v>
      </c>
      <c r="O253" s="903"/>
      <c r="P253" s="909">
        <v>1.2559477897350961</v>
      </c>
      <c r="Q253" s="909">
        <v>1.2559477897350961</v>
      </c>
      <c r="S253" s="909">
        <v>1.2616553176018765</v>
      </c>
      <c r="T253" s="909">
        <v>1.2616553176018765</v>
      </c>
    </row>
    <row r="254" spans="1:20" x14ac:dyDescent="0.35">
      <c r="A254" s="901">
        <v>169</v>
      </c>
      <c r="B254" s="903" t="s">
        <v>1634</v>
      </c>
      <c r="C254" s="907">
        <f>cходова!R252</f>
        <v>0</v>
      </c>
      <c r="D254" s="907">
        <f>прибуд.!O252</f>
        <v>1.1519950901891771</v>
      </c>
      <c r="E254" s="907">
        <f>гар.вода!L252+ц.о.!M252+хол.вода!R252+каналізація!P252+аварійні!I252+зварювальн!L252</f>
        <v>0.34570869628414969</v>
      </c>
      <c r="F254" s="907">
        <f>дератизац.!I252</f>
        <v>2.2107347118345794E-2</v>
      </c>
      <c r="G254" s="907">
        <f>димоканал!Q252</f>
        <v>8.434205779863102E-2</v>
      </c>
      <c r="H254" s="907">
        <f>'підготовка до зими'!L252+майстерні!L252+маляри!L252+покрівлі!N252</f>
        <v>0.58696181433900341</v>
      </c>
      <c r="I254" s="907">
        <f>електрики!P252</f>
        <v>3.3935532656279091E-2</v>
      </c>
      <c r="J254" s="908">
        <f t="shared" si="20"/>
        <v>2.2250505383855863</v>
      </c>
      <c r="K254" s="908">
        <v>2.8177383606299948E-2</v>
      </c>
      <c r="L254" s="908">
        <f t="shared" si="22"/>
        <v>2.2532279219918863</v>
      </c>
      <c r="M254" s="908">
        <f t="shared" si="21"/>
        <v>2.7038735063902632</v>
      </c>
      <c r="N254" s="901">
        <v>2</v>
      </c>
      <c r="O254" s="903"/>
      <c r="P254" s="909">
        <v>1.5886981468609866</v>
      </c>
      <c r="Q254" s="909">
        <v>1.5886981468609866</v>
      </c>
      <c r="S254" s="909">
        <v>1.5966862204361376</v>
      </c>
      <c r="T254" s="909">
        <v>1.5966862204361376</v>
      </c>
    </row>
    <row r="255" spans="1:20" x14ac:dyDescent="0.35">
      <c r="A255" s="901">
        <v>170</v>
      </c>
      <c r="B255" s="903" t="s">
        <v>1635</v>
      </c>
      <c r="C255" s="907">
        <f>cходова!R253</f>
        <v>1.0830884527541833</v>
      </c>
      <c r="D255" s="907">
        <f>прибуд.!O253</f>
        <v>0.48399467765133325</v>
      </c>
      <c r="E255" s="907">
        <f>гар.вода!L253+ц.о.!M253+хол.вода!R253+каналізація!P253+аварійні!I253+зварювальн!L253</f>
        <v>0.36444841874510919</v>
      </c>
      <c r="F255" s="907">
        <f>дератизац.!I253</f>
        <v>9.069101739805064E-3</v>
      </c>
      <c r="G255" s="907">
        <f>димоканал!Q253</f>
        <v>5.374438855311036E-2</v>
      </c>
      <c r="H255" s="907">
        <f>'підготовка до зими'!L253+майстерні!L253+маляри!L253+покрівлі!N253</f>
        <v>0.31316332356319498</v>
      </c>
      <c r="I255" s="907">
        <f>електрики!P253</f>
        <v>3.7733805926376311E-2</v>
      </c>
      <c r="J255" s="908">
        <f t="shared" si="20"/>
        <v>2.3452421689331127</v>
      </c>
      <c r="K255" s="908">
        <v>2.9154140829144141E-2</v>
      </c>
      <c r="L255" s="908">
        <f t="shared" si="22"/>
        <v>2.3743963097622567</v>
      </c>
      <c r="M255" s="908">
        <f t="shared" si="21"/>
        <v>2.849275571714708</v>
      </c>
      <c r="N255" s="901">
        <v>4</v>
      </c>
      <c r="O255" s="903"/>
      <c r="P255" s="909">
        <v>1.6346096886837189</v>
      </c>
      <c r="Q255" s="909">
        <v>1.6346096886837189</v>
      </c>
      <c r="S255" s="909">
        <v>1.6379631677808835</v>
      </c>
      <c r="T255" s="909">
        <v>1.6379631677808835</v>
      </c>
    </row>
    <row r="256" spans="1:20" x14ac:dyDescent="0.35">
      <c r="A256" s="901">
        <v>171</v>
      </c>
      <c r="B256" s="903" t="s">
        <v>44</v>
      </c>
      <c r="C256" s="907">
        <f>cходова!R254</f>
        <v>0</v>
      </c>
      <c r="D256" s="907">
        <f>прибуд.!O254</f>
        <v>0.50711071114046669</v>
      </c>
      <c r="E256" s="907">
        <f>гар.вода!L254+ц.о.!M254+хол.вода!R254+каналізація!P254+аварійні!I254+зварювальн!L254</f>
        <v>0.42964455124125672</v>
      </c>
      <c r="F256" s="907">
        <f>дератизац.!I254</f>
        <v>5.2840158520475553E-3</v>
      </c>
      <c r="G256" s="907">
        <f>димоканал!Q254</f>
        <v>8.5248358293779594E-2</v>
      </c>
      <c r="H256" s="907">
        <f>'підготовка до зими'!L254+майстерні!L254+маляри!L254+покрівлі!N254</f>
        <v>0.58929955342389539</v>
      </c>
      <c r="I256" s="907">
        <f>електрики!P254</f>
        <v>5.0948127957544505E-2</v>
      </c>
      <c r="J256" s="908">
        <f t="shared" si="20"/>
        <v>1.6675353179089905</v>
      </c>
      <c r="K256" s="908">
        <v>2.1580088398847324E-2</v>
      </c>
      <c r="L256" s="908">
        <f t="shared" si="22"/>
        <v>1.6891154063078377</v>
      </c>
      <c r="M256" s="908">
        <f t="shared" si="21"/>
        <v>2.0269384875694052</v>
      </c>
      <c r="N256" s="901">
        <v>2</v>
      </c>
      <c r="O256" s="903"/>
      <c r="P256" s="909">
        <v>1.2224078943988508</v>
      </c>
      <c r="Q256" s="909">
        <v>1.2224078943988508</v>
      </c>
      <c r="S256" s="909">
        <v>1.2259240393427127</v>
      </c>
      <c r="T256" s="909">
        <v>1.2259240393427127</v>
      </c>
    </row>
    <row r="257" spans="1:20" x14ac:dyDescent="0.35">
      <c r="A257" s="901">
        <v>172</v>
      </c>
      <c r="B257" s="903" t="s">
        <v>45</v>
      </c>
      <c r="C257" s="907">
        <f>cходова!R255</f>
        <v>1.6114663337157769</v>
      </c>
      <c r="D257" s="907">
        <f>прибуд.!O255</f>
        <v>0.39271480056691632</v>
      </c>
      <c r="E257" s="907">
        <f>гар.вода!L255+ц.о.!M255+хол.вода!R255+каналізація!P255+аварійні!I255+зварювальн!L255</f>
        <v>0.40943965340276567</v>
      </c>
      <c r="F257" s="907">
        <f>дератизац.!I255</f>
        <v>1.0477829520145778E-2</v>
      </c>
      <c r="G257" s="907">
        <f>димоканал!Q255</f>
        <v>8.4142645230624882E-2</v>
      </c>
      <c r="H257" s="907">
        <f>'підготовка до зими'!L255+майстерні!L255+маляри!L255+покрівлі!N255</f>
        <v>0.37153342326390948</v>
      </c>
      <c r="I257" s="907">
        <f>електрики!P255</f>
        <v>4.6852884629108554E-2</v>
      </c>
      <c r="J257" s="908">
        <f t="shared" si="20"/>
        <v>2.9266275703292477</v>
      </c>
      <c r="K257" s="908">
        <v>3.8291302304541572E-2</v>
      </c>
      <c r="L257" s="908">
        <f t="shared" si="22"/>
        <v>2.9649188726337892</v>
      </c>
      <c r="M257" s="908">
        <f t="shared" si="21"/>
        <v>3.5579026471605468</v>
      </c>
      <c r="N257" s="901">
        <v>3</v>
      </c>
      <c r="O257" s="903"/>
      <c r="P257" s="909">
        <v>2.1303185999591028</v>
      </c>
      <c r="Q257" s="909">
        <v>2.1303185999591028</v>
      </c>
      <c r="S257" s="909">
        <v>2.1330404850342606</v>
      </c>
      <c r="T257" s="909">
        <v>2.1330404850342606</v>
      </c>
    </row>
    <row r="258" spans="1:20" x14ac:dyDescent="0.35">
      <c r="A258" s="901">
        <v>173</v>
      </c>
      <c r="B258" s="903" t="s">
        <v>46</v>
      </c>
      <c r="C258" s="907">
        <f>cходова!R256</f>
        <v>1.3558625053359032</v>
      </c>
      <c r="D258" s="907">
        <f>прибуд.!O256</f>
        <v>0.11796139492286999</v>
      </c>
      <c r="E258" s="907">
        <f>гар.вода!L256+ц.о.!M256+хол.вода!R256+каналізація!P256+аварійні!I256+зварювальн!L256</f>
        <v>0.37432995980204986</v>
      </c>
      <c r="F258" s="907">
        <f>дератизац.!I256</f>
        <v>8.5537048166909931E-3</v>
      </c>
      <c r="G258" s="907">
        <f>димоканал!Q256</f>
        <v>5.8595754554781894E-2</v>
      </c>
      <c r="H258" s="907">
        <f>'підготовка до зими'!L256+майстерні!L256+маляри!L256+покрівлі!N256</f>
        <v>0.38679431759209337</v>
      </c>
      <c r="I258" s="907">
        <f>електрики!P256</f>
        <v>3.9736652731719259E-2</v>
      </c>
      <c r="J258" s="908">
        <f t="shared" si="20"/>
        <v>2.3418342897561084</v>
      </c>
      <c r="K258" s="908">
        <v>3.3079544569895231E-2</v>
      </c>
      <c r="L258" s="908">
        <f t="shared" si="22"/>
        <v>2.3749138343260037</v>
      </c>
      <c r="M258" s="908">
        <f t="shared" si="21"/>
        <v>2.8498966011912041</v>
      </c>
      <c r="N258" s="901">
        <v>3</v>
      </c>
      <c r="O258" s="903"/>
      <c r="P258" s="909">
        <v>1.8572759687943694</v>
      </c>
      <c r="Q258" s="909">
        <v>1.8572759687943694</v>
      </c>
      <c r="S258" s="909">
        <v>1.8580909338858904</v>
      </c>
      <c r="T258" s="909">
        <v>1.8580909338858904</v>
      </c>
    </row>
    <row r="259" spans="1:20" x14ac:dyDescent="0.35">
      <c r="A259" s="901">
        <v>174</v>
      </c>
      <c r="B259" s="903" t="s">
        <v>47</v>
      </c>
      <c r="C259" s="907">
        <f>cходова!R257</f>
        <v>1.3547381126377407</v>
      </c>
      <c r="D259" s="907">
        <f>прибуд.!O257</f>
        <v>0.15339597190448956</v>
      </c>
      <c r="E259" s="907">
        <f>гар.вода!L257+ц.о.!M257+хол.вода!R257+каналізація!P257+аварійні!I257+зварювальн!L257</f>
        <v>0.40953605282973604</v>
      </c>
      <c r="F259" s="907">
        <f>дератизац.!I257</f>
        <v>8.0828209894195022E-3</v>
      </c>
      <c r="G259" s="907">
        <f>димоканал!Q257</f>
        <v>6.7435895399314966E-2</v>
      </c>
      <c r="H259" s="907">
        <f>'підготовка до зими'!L257+майстерні!L257+маляри!L257+покрівлі!N257</f>
        <v>0.42693823769650457</v>
      </c>
      <c r="I259" s="907">
        <f>електрики!P257</f>
        <v>4.6872423411898782E-2</v>
      </c>
      <c r="J259" s="908">
        <f t="shared" si="20"/>
        <v>2.4669995148691042</v>
      </c>
      <c r="K259" s="908">
        <v>3.4042623896511838E-2</v>
      </c>
      <c r="L259" s="908">
        <f t="shared" si="22"/>
        <v>2.5010421387656159</v>
      </c>
      <c r="M259" s="908">
        <f t="shared" si="21"/>
        <v>3.0012505665187388</v>
      </c>
      <c r="N259" s="901">
        <v>3</v>
      </c>
      <c r="O259" s="903"/>
      <c r="P259" s="909">
        <v>1.9104191558688519</v>
      </c>
      <c r="Q259" s="909">
        <v>1.9104191558688519</v>
      </c>
      <c r="S259" s="909">
        <v>1.9114806687900932</v>
      </c>
      <c r="T259" s="909">
        <v>1.9114806687900932</v>
      </c>
    </row>
    <row r="260" spans="1:20" x14ac:dyDescent="0.35">
      <c r="A260" s="901">
        <v>175</v>
      </c>
      <c r="B260" s="903" t="s">
        <v>48</v>
      </c>
      <c r="C260" s="907">
        <f>cходова!R258</f>
        <v>1.5330176886922708</v>
      </c>
      <c r="D260" s="907">
        <f>прибуд.!O258</f>
        <v>0.29357481002087682</v>
      </c>
      <c r="E260" s="907">
        <f>гар.вода!L258+ц.о.!M258+хол.вода!R258+каналізація!P258+аварійні!I258+зварювальн!L258</f>
        <v>0.33717993555490899</v>
      </c>
      <c r="F260" s="907">
        <f>дератизац.!I258</f>
        <v>8.2202505219206683E-3</v>
      </c>
      <c r="G260" s="907">
        <f>димоканал!Q258</f>
        <v>4.2611604290932852E-2</v>
      </c>
      <c r="H260" s="907">
        <f>'підготовка до зими'!L258+майстерні!L258+маляри!L258+покрівлі!N258</f>
        <v>0.41152015627602956</v>
      </c>
      <c r="I260" s="907">
        <f>електрики!P258</f>
        <v>3.2206875042890347E-2</v>
      </c>
      <c r="J260" s="908">
        <f t="shared" si="20"/>
        <v>2.6583313203998298</v>
      </c>
      <c r="K260" s="908">
        <v>3.7933283878004861E-2</v>
      </c>
      <c r="L260" s="908">
        <f t="shared" si="22"/>
        <v>2.6962646042778347</v>
      </c>
      <c r="M260" s="908">
        <f t="shared" si="21"/>
        <v>3.2355175251334014</v>
      </c>
      <c r="N260" s="901">
        <v>3</v>
      </c>
      <c r="O260" s="903"/>
      <c r="P260" s="909">
        <v>2.1269282774777603</v>
      </c>
      <c r="Q260" s="909">
        <v>2.1269282774777603</v>
      </c>
      <c r="S260" s="909">
        <v>2.1289597765740527</v>
      </c>
      <c r="T260" s="909">
        <v>2.1289597765740527</v>
      </c>
    </row>
    <row r="261" spans="1:20" x14ac:dyDescent="0.35">
      <c r="A261" s="901">
        <v>176</v>
      </c>
      <c r="B261" s="903" t="s">
        <v>49</v>
      </c>
      <c r="C261" s="907">
        <f>cходова!R259</f>
        <v>1.3535769085411942</v>
      </c>
      <c r="D261" s="907">
        <f>прибуд.!O259</f>
        <v>0.37060565857142858</v>
      </c>
      <c r="E261" s="907">
        <f>гар.вода!L259+ц.о.!M259+хол.вода!R259+каналізація!P259+аварійні!I259+зварювальн!L259</f>
        <v>0.42836617957551176</v>
      </c>
      <c r="F261" s="907">
        <f>дератизац.!I259</f>
        <v>7.9285714285714289E-3</v>
      </c>
      <c r="G261" s="907">
        <f>димоканал!Q259</f>
        <v>9.933575932627077E-2</v>
      </c>
      <c r="H261" s="907">
        <f>'підготовка до зими'!L259+майстерні!L259+маляри!L259+покрівлі!N259</f>
        <v>0.46465669355853301</v>
      </c>
      <c r="I261" s="907">
        <f>електрики!P259</f>
        <v>5.0689020335360421E-2</v>
      </c>
      <c r="J261" s="908">
        <f t="shared" si="20"/>
        <v>2.77515879133687</v>
      </c>
      <c r="K261" s="908">
        <v>3.5420950981531134E-2</v>
      </c>
      <c r="L261" s="908">
        <f t="shared" si="22"/>
        <v>2.8105797423184011</v>
      </c>
      <c r="M261" s="908">
        <f t="shared" si="21"/>
        <v>3.3726956907820811</v>
      </c>
      <c r="N261" s="901">
        <v>3</v>
      </c>
      <c r="O261" s="903"/>
      <c r="P261" s="909">
        <v>1.9857604889453986</v>
      </c>
      <c r="Q261" s="909">
        <v>1.9857604889453986</v>
      </c>
      <c r="S261" s="909">
        <v>1.9883319792125944</v>
      </c>
      <c r="T261" s="909">
        <v>1.9883319792125944</v>
      </c>
    </row>
    <row r="262" spans="1:20" x14ac:dyDescent="0.35">
      <c r="A262" s="901">
        <v>177</v>
      </c>
      <c r="B262" s="903" t="s">
        <v>50</v>
      </c>
      <c r="C262" s="907">
        <f>cходова!R260</f>
        <v>0</v>
      </c>
      <c r="D262" s="907">
        <f>прибуд.!O260</f>
        <v>1.1784110645192034</v>
      </c>
      <c r="E262" s="907">
        <f>гар.вода!L260+ц.о.!M260+хол.вода!R260+каналізація!P260+аварійні!I260+зварювальн!L260</f>
        <v>0.39589123110583507</v>
      </c>
      <c r="F262" s="907">
        <f>дератизац.!I260</f>
        <v>1.7154293338416084E-2</v>
      </c>
      <c r="G262" s="907">
        <f>димоканал!Q260</f>
        <v>7.6626155631086754E-2</v>
      </c>
      <c r="H262" s="907">
        <f>'підготовка до зими'!L260+майстерні!L260+маляри!L260+покрівлі!N260</f>
        <v>0.48195505107296632</v>
      </c>
      <c r="I262" s="907">
        <f>електрики!P260</f>
        <v>4.4106813529623007E-2</v>
      </c>
      <c r="J262" s="908">
        <f t="shared" si="20"/>
        <v>2.1941446091971306</v>
      </c>
      <c r="K262" s="908">
        <v>2.7552350452786242E-2</v>
      </c>
      <c r="L262" s="908">
        <f t="shared" si="22"/>
        <v>2.221696959649917</v>
      </c>
      <c r="M262" s="908">
        <f t="shared" si="21"/>
        <v>2.6660363515799004</v>
      </c>
      <c r="N262" s="901">
        <v>2</v>
      </c>
      <c r="O262" s="903"/>
      <c r="P262" s="909">
        <v>1.5529585563086534</v>
      </c>
      <c r="Q262" s="909">
        <v>1.5529585563086534</v>
      </c>
      <c r="S262" s="909">
        <v>1.5611297497034231</v>
      </c>
      <c r="T262" s="909">
        <v>1.5611297497034231</v>
      </c>
    </row>
    <row r="263" spans="1:20" x14ac:dyDescent="0.35">
      <c r="A263" s="901">
        <v>178</v>
      </c>
      <c r="B263" s="903" t="s">
        <v>51</v>
      </c>
      <c r="C263" s="907">
        <f>cходова!R261</f>
        <v>1.1320236988994457</v>
      </c>
      <c r="D263" s="907">
        <f>прибуд.!O261</f>
        <v>0.86060847921320116</v>
      </c>
      <c r="E263" s="907">
        <f>гар.вода!L261+ц.о.!M261+хол.вода!R261+каналізація!P261+аварійні!I261+зварювальн!L261</f>
        <v>0.41550354412297369</v>
      </c>
      <c r="F263" s="907">
        <f>дератизац.!I261</f>
        <v>6.3633058022959845E-3</v>
      </c>
      <c r="G263" s="907">
        <f>димоканал!Q261</f>
        <v>7.7745179940111556E-2</v>
      </c>
      <c r="H263" s="907">
        <f>'підготовка до зими'!L261+майстерні!L261+маляри!L261+покрівлі!N261</f>
        <v>0.27672596597865273</v>
      </c>
      <c r="I263" s="907">
        <f>електрики!P261</f>
        <v>4.8081948404377357E-2</v>
      </c>
      <c r="J263" s="908">
        <f t="shared" si="20"/>
        <v>2.8170521223610581</v>
      </c>
      <c r="K263" s="908">
        <v>3.4904370536319812E-2</v>
      </c>
      <c r="L263" s="908">
        <f t="shared" si="22"/>
        <v>2.851956492897378</v>
      </c>
      <c r="M263" s="908">
        <f t="shared" si="21"/>
        <v>3.4223477914768536</v>
      </c>
      <c r="N263" s="901">
        <v>3</v>
      </c>
      <c r="O263" s="903"/>
      <c r="P263" s="909">
        <v>1.9549147781821379</v>
      </c>
      <c r="Q263" s="909">
        <v>1.9549147781821379</v>
      </c>
      <c r="S263" s="909">
        <v>1.9608816410203178</v>
      </c>
      <c r="T263" s="909">
        <v>1.9608816410203178</v>
      </c>
    </row>
    <row r="264" spans="1:20" x14ac:dyDescent="0.35">
      <c r="A264" s="901">
        <v>179</v>
      </c>
      <c r="B264" s="903" t="s">
        <v>52</v>
      </c>
      <c r="C264" s="907">
        <f>cходова!R262</f>
        <v>1.2149317552904064</v>
      </c>
      <c r="D264" s="907">
        <f>прибуд.!O262</f>
        <v>0.57604823125659965</v>
      </c>
      <c r="E264" s="907">
        <f>гар.вода!L262+ц.о.!M262+хол.вода!R262+каналізація!P262+аварійні!I262+зварювальн!L262</f>
        <v>0.40791695005027273</v>
      </c>
      <c r="F264" s="907">
        <f>дератизац.!I262</f>
        <v>1.009767687434002E-2</v>
      </c>
      <c r="G264" s="907">
        <f>димоканал!Q262</f>
        <v>8.767991626839558E-2</v>
      </c>
      <c r="H264" s="907">
        <f>'підготовка до зими'!L262+майстерні!L262+маляри!L262+покрівлі!N262</f>
        <v>0.39041941750758946</v>
      </c>
      <c r="I264" s="907">
        <f>електрики!P262</f>
        <v>4.6544254474413856E-2</v>
      </c>
      <c r="J264" s="908">
        <f t="shared" si="20"/>
        <v>2.7336382017220178</v>
      </c>
      <c r="K264" s="908">
        <v>3.4103921664014582E-2</v>
      </c>
      <c r="L264" s="908">
        <f t="shared" si="22"/>
        <v>2.7677421233860322</v>
      </c>
      <c r="M264" s="908">
        <f t="shared" si="21"/>
        <v>3.3212905480632386</v>
      </c>
      <c r="N264" s="901">
        <v>3</v>
      </c>
      <c r="O264" s="903"/>
      <c r="P264" s="909">
        <v>1.9118347274038006</v>
      </c>
      <c r="Q264" s="909">
        <v>1.9118347274038006</v>
      </c>
      <c r="S264" s="909">
        <v>1.9158277449247552</v>
      </c>
      <c r="T264" s="909">
        <v>1.9158277449247552</v>
      </c>
    </row>
    <row r="265" spans="1:20" x14ac:dyDescent="0.35">
      <c r="A265" s="901">
        <v>180</v>
      </c>
      <c r="B265" s="903" t="s">
        <v>53</v>
      </c>
      <c r="C265" s="907">
        <f>cходова!R263</f>
        <v>0</v>
      </c>
      <c r="D265" s="907">
        <f>прибуд.!O263</f>
        <v>1.3481555827402136</v>
      </c>
      <c r="E265" s="907">
        <f>гар.вода!L263+ц.о.!M263+хол.вода!R263+каналізація!P263+аварійні!I263+зварювальн!L263</f>
        <v>0.40400112478216582</v>
      </c>
      <c r="F265" s="907">
        <f>дератизац.!I263</f>
        <v>6.6725978647686826E-3</v>
      </c>
      <c r="G265" s="907">
        <f>димоканал!Q263</f>
        <v>8.6184781278646858E-2</v>
      </c>
      <c r="H265" s="907">
        <f>'підготовка до зими'!L263+майстерні!L263+маляри!L263+покрівлі!N263</f>
        <v>0.43338261656551152</v>
      </c>
      <c r="I265" s="907">
        <f>електрики!P263</f>
        <v>4.5750572792243406E-2</v>
      </c>
      <c r="J265" s="908">
        <f t="shared" si="20"/>
        <v>2.3241472760235498</v>
      </c>
      <c r="K265" s="908">
        <v>2.9060677042206506E-2</v>
      </c>
      <c r="L265" s="908">
        <f t="shared" si="22"/>
        <v>2.3532079530657564</v>
      </c>
      <c r="M265" s="908">
        <f t="shared" si="21"/>
        <v>2.8238495436789077</v>
      </c>
      <c r="N265" s="901">
        <v>2</v>
      </c>
      <c r="O265" s="903"/>
      <c r="P265" s="909">
        <v>1.6359232253509017</v>
      </c>
      <c r="Q265" s="909">
        <v>1.6359232253509017</v>
      </c>
      <c r="S265" s="909">
        <v>1.6452713232484768</v>
      </c>
      <c r="T265" s="909">
        <v>1.6452713232484768</v>
      </c>
    </row>
    <row r="266" spans="1:20" x14ac:dyDescent="0.35">
      <c r="A266" s="901">
        <v>181</v>
      </c>
      <c r="B266" s="903" t="s">
        <v>54</v>
      </c>
      <c r="C266" s="907">
        <f>cходова!R264</f>
        <v>1.1307786688566626</v>
      </c>
      <c r="D266" s="907">
        <f>прибуд.!O264</f>
        <v>0.15885862311040388</v>
      </c>
      <c r="E266" s="907">
        <f>гар.вода!L264+ц.о.!M264+хол.вода!R264+каналізація!P264+аварійні!I264+зварювальн!L264</f>
        <v>0.3207670735213749</v>
      </c>
      <c r="F266" s="907">
        <f>дератизац.!I264</f>
        <v>9.4772312444423631E-3</v>
      </c>
      <c r="G266" s="907">
        <f>димоканал!Q264</f>
        <v>3.2710844870737332E-2</v>
      </c>
      <c r="H266" s="907">
        <f>'підготовка до зими'!L264+майстерні!L264+маляри!L264+покрівлі!N264</f>
        <v>0.33582140374890113</v>
      </c>
      <c r="I266" s="907">
        <f>електрики!P264</f>
        <v>2.8880223045901574E-2</v>
      </c>
      <c r="J266" s="908">
        <f t="shared" si="20"/>
        <v>2.0172940683984235</v>
      </c>
      <c r="K266" s="908">
        <v>2.6933499266154407E-2</v>
      </c>
      <c r="L266" s="908">
        <f t="shared" si="22"/>
        <v>2.0442275676645778</v>
      </c>
      <c r="M266" s="908">
        <f t="shared" si="21"/>
        <v>2.4530730811974935</v>
      </c>
      <c r="N266" s="901">
        <v>3</v>
      </c>
      <c r="O266" s="903"/>
      <c r="P266" s="909">
        <v>1.5147011290137686</v>
      </c>
      <c r="Q266" s="909">
        <v>1.5147011290137686</v>
      </c>
      <c r="S266" s="909">
        <v>1.5157974786708655</v>
      </c>
      <c r="T266" s="909">
        <v>1.5157974786708655</v>
      </c>
    </row>
    <row r="267" spans="1:20" x14ac:dyDescent="0.35">
      <c r="A267" s="901">
        <v>182</v>
      </c>
      <c r="B267" s="903" t="s">
        <v>55</v>
      </c>
      <c r="C267" s="907">
        <f>cходова!R265</f>
        <v>1.1156346990795578</v>
      </c>
      <c r="D267" s="907">
        <f>прибуд.!O265</f>
        <v>0.43022215754560533</v>
      </c>
      <c r="E267" s="907">
        <f>гар.вода!L265+ц.о.!M265+хол.вода!R265+каналізація!P265+аварійні!I265+зварювальн!L265</f>
        <v>0.35499366776950991</v>
      </c>
      <c r="F267" s="907">
        <f>дератизац.!I265</f>
        <v>8.1716417910447769E-3</v>
      </c>
      <c r="G267" s="907">
        <f>димоканал!Q265</f>
        <v>4.6572592340598337E-2</v>
      </c>
      <c r="H267" s="907">
        <f>'підготовка до зими'!L265+майстерні!L265+маляри!L265+покрівлі!N265</f>
        <v>0.32019899771600557</v>
      </c>
      <c r="I267" s="907">
        <f>електрики!P265</f>
        <v>3.5817463356156327E-2</v>
      </c>
      <c r="J267" s="908">
        <f t="shared" si="20"/>
        <v>2.3116112195984782</v>
      </c>
      <c r="K267" s="908">
        <v>2.966608350380362E-2</v>
      </c>
      <c r="L267" s="908">
        <f t="shared" si="22"/>
        <v>2.3412773031022818</v>
      </c>
      <c r="M267" s="908">
        <f t="shared" si="21"/>
        <v>2.8095327637227379</v>
      </c>
      <c r="N267" s="901">
        <v>3</v>
      </c>
      <c r="O267" s="903"/>
      <c r="P267" s="909">
        <v>1.6654370323075016</v>
      </c>
      <c r="Q267" s="909">
        <v>1.6654370323075016</v>
      </c>
      <c r="S267" s="909">
        <v>1.6684168540840378</v>
      </c>
      <c r="T267" s="909">
        <v>1.6684168540840378</v>
      </c>
    </row>
    <row r="268" spans="1:20" x14ac:dyDescent="0.35">
      <c r="A268" s="901">
        <v>183</v>
      </c>
      <c r="B268" s="903" t="s">
        <v>56</v>
      </c>
      <c r="C268" s="907">
        <f>cходова!R266</f>
        <v>1.1853255334310695</v>
      </c>
      <c r="D268" s="907">
        <f>прибуд.!O266</f>
        <v>0.70341497737556558</v>
      </c>
      <c r="E268" s="907">
        <f>гар.вода!L266+ц.о.!M266+хол.вода!R266+каналізація!P266+аварійні!I266+зварювальн!L266</f>
        <v>0.38087019886908025</v>
      </c>
      <c r="F268" s="907">
        <f>дератизац.!I266</f>
        <v>8.7836039393132809E-3</v>
      </c>
      <c r="G268" s="907">
        <f>димоканал!Q266</f>
        <v>0.10238985297449205</v>
      </c>
      <c r="H268" s="907">
        <f>'підготовка до зими'!L266+майстерні!L266+маляри!L266+покрівлі!N266</f>
        <v>0.3702139033585824</v>
      </c>
      <c r="I268" s="907">
        <f>електрики!P266</f>
        <v>4.1062265492532536E-2</v>
      </c>
      <c r="J268" s="908">
        <f t="shared" si="20"/>
        <v>2.7920603354406355</v>
      </c>
      <c r="K268" s="908">
        <v>3.6536607523977881E-2</v>
      </c>
      <c r="L268" s="908">
        <f t="shared" si="22"/>
        <v>2.8285969429646132</v>
      </c>
      <c r="M268" s="908">
        <f t="shared" si="21"/>
        <v>3.3943163315575355</v>
      </c>
      <c r="N268" s="901">
        <v>3</v>
      </c>
      <c r="O268" s="903"/>
      <c r="P268" s="909">
        <v>2.0491458675094458</v>
      </c>
      <c r="Q268" s="909">
        <v>2.0491458675094458</v>
      </c>
      <c r="S268" s="909">
        <v>2.054024336966183</v>
      </c>
      <c r="T268" s="909">
        <v>2.054024336966183</v>
      </c>
    </row>
    <row r="269" spans="1:20" x14ac:dyDescent="0.35">
      <c r="A269" s="901">
        <v>184</v>
      </c>
      <c r="B269" s="903" t="s">
        <v>57</v>
      </c>
      <c r="C269" s="907">
        <f>cходова!R267</f>
        <v>1.3254637118297794</v>
      </c>
      <c r="D269" s="907">
        <f>прибуд.!O267</f>
        <v>0.3391666748954939</v>
      </c>
      <c r="E269" s="907">
        <f>гар.вода!L267+ц.о.!M267+хол.вода!R267+каналізація!P267+аварійні!I267+зварювальн!L267</f>
        <v>0.35365003159481673</v>
      </c>
      <c r="F269" s="907">
        <f>дератизац.!I267</f>
        <v>8.0231065468549419E-3</v>
      </c>
      <c r="G269" s="907">
        <f>димоканал!Q267</f>
        <v>7.3480525980538142E-2</v>
      </c>
      <c r="H269" s="907">
        <f>'підготовка до зими'!L267+майстерні!L267+маляри!L267+покрівлі!N267</f>
        <v>0.41365662040756646</v>
      </c>
      <c r="I269" s="907">
        <f>електрики!P267</f>
        <v>3.5545127553013832E-2</v>
      </c>
      <c r="J269" s="908">
        <f t="shared" si="20"/>
        <v>2.5489857988080633</v>
      </c>
      <c r="K269" s="908">
        <v>3.2493475791144845E-2</v>
      </c>
      <c r="L269" s="908">
        <f t="shared" si="22"/>
        <v>2.5814792745992081</v>
      </c>
      <c r="M269" s="908">
        <f t="shared" si="21"/>
        <v>3.0977751295190497</v>
      </c>
      <c r="N269" s="901">
        <v>3</v>
      </c>
      <c r="O269" s="903"/>
      <c r="P269" s="909">
        <v>1.8231468538882454</v>
      </c>
      <c r="Q269" s="909">
        <v>1.8231468538882454</v>
      </c>
      <c r="S269" s="909">
        <v>1.8254963778629603</v>
      </c>
      <c r="T269" s="909">
        <v>1.8254963778629603</v>
      </c>
    </row>
    <row r="270" spans="1:20" x14ac:dyDescent="0.35">
      <c r="A270" s="901">
        <v>185</v>
      </c>
      <c r="B270" s="903" t="s">
        <v>58</v>
      </c>
      <c r="C270" s="907">
        <f>cходова!R268</f>
        <v>1.3017763533881888</v>
      </c>
      <c r="D270" s="907">
        <f>прибуд.!O268</f>
        <v>0.71466255495603503</v>
      </c>
      <c r="E270" s="907">
        <f>гар.вода!L268+ц.о.!M268+хол.вода!R268+каналізація!P268+аварійні!I268+зварювальн!L268</f>
        <v>0.40643697142298041</v>
      </c>
      <c r="F270" s="907">
        <f>дератизац.!I268</f>
        <v>1.0435401678657074E-2</v>
      </c>
      <c r="G270" s="907">
        <f>димоканал!Q268</f>
        <v>8.6485494909256666E-2</v>
      </c>
      <c r="H270" s="907">
        <f>'підготовка до зими'!L268+майстерні!L268+маляри!L268+покрівлі!N268</f>
        <v>0.46229250946337203</v>
      </c>
      <c r="I270" s="907">
        <f>електрики!P268</f>
        <v>4.6244284009425873E-2</v>
      </c>
      <c r="J270" s="908">
        <f t="shared" si="20"/>
        <v>3.0283335698279159</v>
      </c>
      <c r="K270" s="908">
        <v>3.7615559938370929E-2</v>
      </c>
      <c r="L270" s="908">
        <f t="shared" si="22"/>
        <v>3.0659491297662869</v>
      </c>
      <c r="M270" s="908">
        <f t="shared" si="21"/>
        <v>3.679138955719544</v>
      </c>
      <c r="N270" s="901">
        <v>3</v>
      </c>
      <c r="O270" s="903"/>
      <c r="P270" s="909">
        <v>2.1027178856775213</v>
      </c>
      <c r="Q270" s="909">
        <v>2.1027178856775213</v>
      </c>
      <c r="S270" s="909">
        <v>2.1076716210318116</v>
      </c>
      <c r="T270" s="909">
        <v>2.1076716210318116</v>
      </c>
    </row>
    <row r="271" spans="1:20" x14ac:dyDescent="0.35">
      <c r="A271" s="901">
        <v>186</v>
      </c>
      <c r="B271" s="903" t="s">
        <v>59</v>
      </c>
      <c r="C271" s="907">
        <f>cходова!R269</f>
        <v>1.6728528177592441</v>
      </c>
      <c r="D271" s="907">
        <f>прибуд.!O269</f>
        <v>0.35022963212634822</v>
      </c>
      <c r="E271" s="907">
        <f>гар.вода!L269+ц.о.!M269+хол.вода!R269+каналізація!P269+аварійні!I269+зварювальн!L269</f>
        <v>0.32487676895354761</v>
      </c>
      <c r="F271" s="907">
        <f>дератизац.!I269</f>
        <v>1.3410053929121724E-2</v>
      </c>
      <c r="G271" s="907">
        <f>димоканал!Q269</f>
        <v>8.5764304623760182E-2</v>
      </c>
      <c r="H271" s="907">
        <f>'підготовка до зими'!L269+майстерні!L269+маляри!L269+покрівлі!N269</f>
        <v>0.37037668539306184</v>
      </c>
      <c r="I271" s="907">
        <f>електрики!P269</f>
        <v>2.9713199432866856E-2</v>
      </c>
      <c r="J271" s="908">
        <f t="shared" si="20"/>
        <v>2.8472234622179506</v>
      </c>
      <c r="K271" s="908">
        <v>3.7961276943669367E-2</v>
      </c>
      <c r="L271" s="908">
        <f t="shared" si="22"/>
        <v>2.8851847391616201</v>
      </c>
      <c r="M271" s="908">
        <f t="shared" si="21"/>
        <v>3.4622216869939439</v>
      </c>
      <c r="N271" s="901">
        <v>3</v>
      </c>
      <c r="O271" s="903"/>
      <c r="P271" s="909">
        <v>2.1237248291189177</v>
      </c>
      <c r="Q271" s="909">
        <v>2.1237248291189177</v>
      </c>
      <c r="S271" s="909">
        <v>2.1261524032550692</v>
      </c>
      <c r="T271" s="909">
        <v>2.1261524032550692</v>
      </c>
    </row>
    <row r="272" spans="1:20" x14ac:dyDescent="0.35">
      <c r="A272" s="901">
        <v>187</v>
      </c>
      <c r="B272" s="903" t="s">
        <v>60</v>
      </c>
      <c r="C272" s="907">
        <f>cходова!R270</f>
        <v>1.4683477644126302</v>
      </c>
      <c r="D272" s="907">
        <f>прибуд.!O270</f>
        <v>0.10198347797210534</v>
      </c>
      <c r="E272" s="907">
        <f>гар.вода!L270+ц.о.!M270+хол.вода!R270+каналізація!P270+аварійні!I270+зварювальн!L270</f>
        <v>0.38048448237138255</v>
      </c>
      <c r="F272" s="907">
        <f>дератизац.!I270</f>
        <v>1.0842373256586229E-2</v>
      </c>
      <c r="G272" s="907">
        <f>димоканал!Q270</f>
        <v>7.2316588865432338E-2</v>
      </c>
      <c r="H272" s="907">
        <f>'підготовка до зими'!L270+майстерні!L270+маляри!L270+покрівлі!N270</f>
        <v>0.49622283340272055</v>
      </c>
      <c r="I272" s="907">
        <f>електрики!P270</f>
        <v>4.0984086284377615E-2</v>
      </c>
      <c r="J272" s="908">
        <f t="shared" si="20"/>
        <v>2.5711816065652346</v>
      </c>
      <c r="K272" s="908">
        <v>3.4344470183795307E-2</v>
      </c>
      <c r="L272" s="908">
        <f t="shared" si="22"/>
        <v>2.60552607674903</v>
      </c>
      <c r="M272" s="908">
        <f t="shared" si="21"/>
        <v>3.1266312920988359</v>
      </c>
      <c r="N272" s="901">
        <v>3</v>
      </c>
      <c r="O272" s="903"/>
      <c r="P272" s="909">
        <v>1.9272899653520923</v>
      </c>
      <c r="Q272" s="909">
        <v>1.9272899653520923</v>
      </c>
      <c r="S272" s="909">
        <v>1.9279959833225266</v>
      </c>
      <c r="T272" s="909">
        <v>1.9279959833225266</v>
      </c>
    </row>
    <row r="273" spans="1:20" x14ac:dyDescent="0.35">
      <c r="A273" s="901">
        <v>188</v>
      </c>
      <c r="B273" s="903" t="s">
        <v>61</v>
      </c>
      <c r="C273" s="907">
        <f>cходова!R271</f>
        <v>0</v>
      </c>
      <c r="D273" s="907">
        <f>прибуд.!O271</f>
        <v>1.1214048234849914</v>
      </c>
      <c r="E273" s="907">
        <f>гар.вода!L271+ц.о.!M271+хол.вода!R271+каналізація!P271+аварійні!I271+зварювальн!L271</f>
        <v>0.45129318464934476</v>
      </c>
      <c r="F273" s="907">
        <f>дератизац.!I271</f>
        <v>1.0194449688502924E-2</v>
      </c>
      <c r="G273" s="907">
        <f>димоканал!Q271</f>
        <v>9.9688032691131745E-2</v>
      </c>
      <c r="H273" s="907">
        <f>'підготовка до зими'!L271+майстерні!L271+маляри!L271+покрівлі!N271</f>
        <v>0.41238829145664174</v>
      </c>
      <c r="I273" s="907">
        <f>електрики!P271</f>
        <v>5.5335995802406078E-2</v>
      </c>
      <c r="J273" s="908">
        <f t="shared" si="20"/>
        <v>2.1503047777730186</v>
      </c>
      <c r="K273" s="908">
        <v>2.7165836629434822E-2</v>
      </c>
      <c r="L273" s="908">
        <f t="shared" si="22"/>
        <v>2.1774706144024534</v>
      </c>
      <c r="M273" s="908">
        <f t="shared" si="21"/>
        <v>2.6129647372829439</v>
      </c>
      <c r="N273" s="901">
        <v>2</v>
      </c>
      <c r="O273" s="903"/>
      <c r="P273" s="909">
        <v>1.5305277855693973</v>
      </c>
      <c r="Q273" s="909">
        <v>1.5305277855693973</v>
      </c>
      <c r="S273" s="909">
        <v>1.538304024266739</v>
      </c>
      <c r="T273" s="909">
        <v>1.538304024266739</v>
      </c>
    </row>
    <row r="274" spans="1:20" x14ac:dyDescent="0.35">
      <c r="A274" s="901">
        <v>189</v>
      </c>
      <c r="B274" s="903" t="s">
        <v>62</v>
      </c>
      <c r="C274" s="907">
        <f>cходова!R272</f>
        <v>0</v>
      </c>
      <c r="D274" s="907">
        <f>прибуд.!O272</f>
        <v>1.0059275432865076</v>
      </c>
      <c r="E274" s="907">
        <f>гар.вода!L272+ц.о.!M272+хол.вода!R272+каналізація!P272+аварійні!I272+зварювальн!L272</f>
        <v>0.3772035756089519</v>
      </c>
      <c r="F274" s="907">
        <f>дератизац.!I272</f>
        <v>1.666122182293368E-2</v>
      </c>
      <c r="G274" s="907">
        <f>димоканал!Q272</f>
        <v>8.7282901589002843E-2</v>
      </c>
      <c r="H274" s="907">
        <f>'підготовка до зими'!L272+майстерні!L272+маляри!L272+покрівлі!N272</f>
        <v>0.96021080564791228</v>
      </c>
      <c r="I274" s="907">
        <f>електрики!P272</f>
        <v>4.0319093487211952E-2</v>
      </c>
      <c r="J274" s="908">
        <f t="shared" si="20"/>
        <v>2.4876051414425202</v>
      </c>
      <c r="K274" s="908">
        <v>3.233996150583078E-2</v>
      </c>
      <c r="L274" s="908">
        <f t="shared" si="22"/>
        <v>2.5199451029483511</v>
      </c>
      <c r="M274" s="908">
        <f t="shared" si="21"/>
        <v>3.0239341235380213</v>
      </c>
      <c r="N274" s="901">
        <v>2</v>
      </c>
      <c r="O274" s="903"/>
      <c r="P274" s="909">
        <v>1.8286563764641124</v>
      </c>
      <c r="Q274" s="909">
        <v>1.8286563764641124</v>
      </c>
      <c r="S274" s="909">
        <v>1.8356318558535467</v>
      </c>
      <c r="T274" s="909">
        <v>1.8356318558535467</v>
      </c>
    </row>
    <row r="275" spans="1:20" x14ac:dyDescent="0.35">
      <c r="A275" s="901">
        <v>190</v>
      </c>
      <c r="B275" s="903" t="s">
        <v>63</v>
      </c>
      <c r="C275" s="907">
        <f>cходова!R273</f>
        <v>1.4085444987357605</v>
      </c>
      <c r="D275" s="907">
        <f>прибуд.!O273</f>
        <v>0.29449427302393039</v>
      </c>
      <c r="E275" s="907">
        <f>гар.вода!L273+ц.о.!M273+хол.вода!R273+каналізація!P273+аварійні!I273+зварювальн!L273</f>
        <v>0.31626589726113546</v>
      </c>
      <c r="F275" s="907">
        <f>дератизац.!I273</f>
        <v>1.4779731689630166E-2</v>
      </c>
      <c r="G275" s="907">
        <f>димоканал!Q273</f>
        <v>5.2246933919638784E-2</v>
      </c>
      <c r="H275" s="907">
        <f>'підготовка до зими'!L273+майстерні!L273+маляри!L273+покрівлі!N273</f>
        <v>0.39850762934395489</v>
      </c>
      <c r="I275" s="907">
        <f>електрики!P273</f>
        <v>2.796789910359767E-2</v>
      </c>
      <c r="J275" s="908">
        <f t="shared" si="20"/>
        <v>2.5128068630776479</v>
      </c>
      <c r="K275" s="908">
        <v>3.1414854484637288E-2</v>
      </c>
      <c r="L275" s="908">
        <f t="shared" si="22"/>
        <v>2.544221717562285</v>
      </c>
      <c r="M275" s="908">
        <f t="shared" si="21"/>
        <v>3.053066061074742</v>
      </c>
      <c r="N275" s="901">
        <v>3</v>
      </c>
      <c r="O275" s="903"/>
      <c r="P275" s="909">
        <v>1.762741844367022</v>
      </c>
      <c r="Q275" s="909">
        <v>1.762741844367022</v>
      </c>
      <c r="S275" s="909">
        <v>1.7647801959652554</v>
      </c>
      <c r="T275" s="909">
        <v>1.7647801959652554</v>
      </c>
    </row>
    <row r="276" spans="1:20" x14ac:dyDescent="0.35">
      <c r="A276" s="901">
        <v>191</v>
      </c>
      <c r="B276" s="903" t="s">
        <v>64</v>
      </c>
      <c r="C276" s="907">
        <v>0</v>
      </c>
      <c r="D276" s="907">
        <f>прибуд.!O274</f>
        <v>0.33142021567436214</v>
      </c>
      <c r="E276" s="907">
        <f>гар.вода!L274+ц.о.!M274+хол.вода!R274+каналізація!P274+аварійні!I274+зварювальн!L274</f>
        <v>0.34012432697920492</v>
      </c>
      <c r="F276" s="907">
        <f>дератизац.!I274</f>
        <v>1.1550729040097206E-2</v>
      </c>
      <c r="G276" s="907">
        <f>димоканал!Q274</f>
        <v>8.6778469549072687E-2</v>
      </c>
      <c r="H276" s="907">
        <f>'підготовка до зими'!L274+майстерні!L274+маляри!L274+покрівлі!N274</f>
        <v>0.41822454650114238</v>
      </c>
      <c r="I276" s="907">
        <f>електрики!P274</f>
        <v>3.2803661002069058E-2</v>
      </c>
      <c r="J276" s="908">
        <f t="shared" si="20"/>
        <v>1.2209019487459485</v>
      </c>
      <c r="K276" s="908">
        <v>3.5864480273405878E-2</v>
      </c>
      <c r="L276" s="908">
        <f t="shared" si="22"/>
        <v>1.2567664290193543</v>
      </c>
      <c r="M276" s="908">
        <f t="shared" si="21"/>
        <v>1.508119714823225</v>
      </c>
      <c r="N276" s="901">
        <v>3</v>
      </c>
      <c r="O276" s="903"/>
      <c r="P276" s="909">
        <v>0.91933814708362538</v>
      </c>
      <c r="Q276" s="909">
        <v>0.91933814708362538</v>
      </c>
      <c r="S276" s="909">
        <v>0.92163451423649811</v>
      </c>
      <c r="T276" s="909">
        <v>0.92163451423649811</v>
      </c>
    </row>
    <row r="277" spans="1:20" x14ac:dyDescent="0.35">
      <c r="A277" s="901">
        <v>192</v>
      </c>
      <c r="B277" s="903" t="s">
        <v>65</v>
      </c>
      <c r="C277" s="907">
        <v>0</v>
      </c>
      <c r="D277" s="907">
        <f>прибуд.!O275</f>
        <v>0.30412135191637624</v>
      </c>
      <c r="E277" s="907">
        <f>гар.вода!L275+ц.о.!M275+хол.вода!R275+каналізація!P275+аварійні!I275+зварювальн!L275</f>
        <v>0.3349904594453943</v>
      </c>
      <c r="F277" s="907">
        <f>дератизац.!I275</f>
        <v>1.0334178017104845E-2</v>
      </c>
      <c r="G277" s="907">
        <f>димоканал!Q275</f>
        <v>8.1498967479201115E-2</v>
      </c>
      <c r="H277" s="907">
        <f>'підготовка до зими'!L275+майстерні!L275+маляри!L275+покрівлі!N275</f>
        <v>0.33229598059361376</v>
      </c>
      <c r="I277" s="907">
        <f>електрики!P275</f>
        <v>3.1763099602799834E-2</v>
      </c>
      <c r="J277" s="908">
        <f t="shared" si="20"/>
        <v>1.09500403705449</v>
      </c>
      <c r="K277" s="908">
        <v>3.742517901207449E-2</v>
      </c>
      <c r="L277" s="908">
        <f t="shared" si="22"/>
        <v>1.1324292160665645</v>
      </c>
      <c r="M277" s="908">
        <f t="shared" si="21"/>
        <v>1.3589150592798773</v>
      </c>
      <c r="N277" s="901">
        <v>3</v>
      </c>
      <c r="O277" s="903"/>
      <c r="P277" s="909">
        <v>0.81299510845446032</v>
      </c>
      <c r="Q277" s="909">
        <v>0.81299510845446032</v>
      </c>
      <c r="S277" s="909">
        <v>0.8151027970648802</v>
      </c>
      <c r="T277" s="909">
        <v>0.8151027970648802</v>
      </c>
    </row>
    <row r="278" spans="1:20" x14ac:dyDescent="0.35">
      <c r="A278" s="901">
        <v>193</v>
      </c>
      <c r="B278" s="903" t="s">
        <v>66</v>
      </c>
      <c r="C278" s="907">
        <v>0</v>
      </c>
      <c r="D278" s="907">
        <f>прибуд.!O276</f>
        <v>0.3831954379855344</v>
      </c>
      <c r="E278" s="907">
        <f>гар.вода!L276+ц.о.!M276+хол.вода!R276+каналізація!P276+аварійні!I276+зварювальн!L276</f>
        <v>0.34139401520916424</v>
      </c>
      <c r="F278" s="907">
        <f>дератизац.!I276</f>
        <v>1.139164211090276E-2</v>
      </c>
      <c r="G278" s="907">
        <f>димоканал!Q276</f>
        <v>9.0098583388330183E-2</v>
      </c>
      <c r="H278" s="907">
        <f>'підготовка до зими'!L276+майстерні!L276+маляри!L276+покрівлі!N276</f>
        <v>0.4507905874016841</v>
      </c>
      <c r="I278" s="907">
        <f>електрики!P276</f>
        <v>3.306100861622175E-2</v>
      </c>
      <c r="J278" s="908">
        <f t="shared" si="20"/>
        <v>1.3099312747118375</v>
      </c>
      <c r="K278" s="908">
        <v>3.234582149673973E-2</v>
      </c>
      <c r="L278" s="908">
        <f t="shared" si="22"/>
        <v>1.3422770962085773</v>
      </c>
      <c r="M278" s="908">
        <f t="shared" si="21"/>
        <v>1.6107325154502927</v>
      </c>
      <c r="N278" s="901">
        <v>3</v>
      </c>
      <c r="O278" s="903"/>
      <c r="P278" s="909">
        <v>0.96302670357327003</v>
      </c>
      <c r="Q278" s="909">
        <v>0.96302670357327003</v>
      </c>
      <c r="S278" s="909">
        <v>0.96568182388811807</v>
      </c>
      <c r="T278" s="909">
        <v>0.96568182388811807</v>
      </c>
    </row>
    <row r="279" spans="1:20" x14ac:dyDescent="0.35">
      <c r="A279" s="901">
        <v>194</v>
      </c>
      <c r="B279" s="903" t="s">
        <v>67</v>
      </c>
      <c r="C279" s="907">
        <f>cходова!R277</f>
        <v>1.0316897168759103</v>
      </c>
      <c r="D279" s="907">
        <f>прибуд.!O277</f>
        <v>0.34055255553135882</v>
      </c>
      <c r="E279" s="907">
        <f>гар.вода!L277+ц.о.!M277+хол.вода!R277+каналізація!P277+аварійні!I277+зварювальн!L277</f>
        <v>0.32745627082141759</v>
      </c>
      <c r="F279" s="907">
        <f>дератизац.!I277</f>
        <v>6.6719294425087112E-3</v>
      </c>
      <c r="G279" s="907">
        <f>димоканал!Q277</f>
        <v>5.2391470791551174E-2</v>
      </c>
      <c r="H279" s="907">
        <f>'підготовка до зими'!L277+майстерні!L277+маляри!L277+покрівлі!N277</f>
        <v>0.41968868839581641</v>
      </c>
      <c r="I279" s="907">
        <f>електрики!P277</f>
        <v>3.0236027506511384E-2</v>
      </c>
      <c r="J279" s="908">
        <f t="shared" si="20"/>
        <v>2.2086866593650747</v>
      </c>
      <c r="K279" s="908">
        <v>2.8810234659816716E-2</v>
      </c>
      <c r="L279" s="908">
        <f t="shared" si="22"/>
        <v>2.2374968940248916</v>
      </c>
      <c r="M279" s="908">
        <f t="shared" si="21"/>
        <v>2.6849962728298697</v>
      </c>
      <c r="N279" s="901">
        <v>3</v>
      </c>
      <c r="O279" s="903"/>
      <c r="P279" s="909">
        <v>1.6200956017583366</v>
      </c>
      <c r="Q279" s="909">
        <v>1.6200956017583366</v>
      </c>
      <c r="S279" s="909">
        <v>1.6224535020776283</v>
      </c>
      <c r="T279" s="909">
        <v>1.6224535020776283</v>
      </c>
    </row>
    <row r="280" spans="1:20" x14ac:dyDescent="0.35">
      <c r="A280" s="901">
        <v>195</v>
      </c>
      <c r="B280" s="903" t="s">
        <v>68</v>
      </c>
      <c r="C280" s="907">
        <f>cходова!R278</f>
        <v>1.1436230172317741</v>
      </c>
      <c r="D280" s="907">
        <f>прибуд.!O278</f>
        <v>0.14569552696456084</v>
      </c>
      <c r="E280" s="907">
        <f>гар.вода!L278+ц.о.!M278+хол.вода!R278+каналізація!P278+аварійні!I278+зварювальн!L278</f>
        <v>0.31510360676108973</v>
      </c>
      <c r="F280" s="907">
        <f>дератизац.!I278</f>
        <v>7.6078582434514633E-3</v>
      </c>
      <c r="G280" s="907">
        <f>димоканал!Q278</f>
        <v>5.4928591476979358E-2</v>
      </c>
      <c r="H280" s="907">
        <f>'підготовка до зими'!L278+майстерні!L278+маляри!L278+покрівлі!N278</f>
        <v>0.29354601911930722</v>
      </c>
      <c r="I280" s="907">
        <f>електрики!P278</f>
        <v>2.7732319470675736E-2</v>
      </c>
      <c r="J280" s="908">
        <f t="shared" si="20"/>
        <v>1.9882369392678383</v>
      </c>
      <c r="K280" s="908">
        <v>2.5195932900214994E-2</v>
      </c>
      <c r="L280" s="908">
        <f t="shared" si="22"/>
        <v>2.0134328721680532</v>
      </c>
      <c r="M280" s="908">
        <f t="shared" si="21"/>
        <v>2.4161194466016638</v>
      </c>
      <c r="N280" s="901">
        <v>4</v>
      </c>
      <c r="O280" s="903"/>
      <c r="P280" s="909">
        <v>1.4163514976031732</v>
      </c>
      <c r="Q280" s="909">
        <v>1.4163514976031732</v>
      </c>
      <c r="S280" s="909">
        <v>1.417356815748904</v>
      </c>
      <c r="T280" s="909">
        <v>1.417356815748904</v>
      </c>
    </row>
    <row r="281" spans="1:20" x14ac:dyDescent="0.35">
      <c r="A281" s="901">
        <v>196</v>
      </c>
      <c r="B281" s="903" t="s">
        <v>2281</v>
      </c>
      <c r="C281" s="907">
        <f>cходова!R279</f>
        <v>1.3034034253343101</v>
      </c>
      <c r="D281" s="907">
        <f>прибуд.!O279</f>
        <v>9.3746660222329636E-2</v>
      </c>
      <c r="E281" s="907">
        <f>гар.вода!L279+ц.о.!M279+хол.вода!R279+каналізація!P279+аварійні!I279+зварювальн!L279</f>
        <v>0.31033711452624341</v>
      </c>
      <c r="F281" s="907">
        <f>дератизац.!I279</f>
        <v>9.294716882923746E-3</v>
      </c>
      <c r="G281" s="907">
        <f>димоканал!Q279</f>
        <v>7.2187709635000735E-2</v>
      </c>
      <c r="H281" s="907">
        <f>'підготовка до зими'!L279+майстерні!L279+маляри!L279+покрівлі!N279</f>
        <v>0.28878969899392415</v>
      </c>
      <c r="I281" s="907">
        <f>електрики!P279</f>
        <v>2.6766219781341496E-2</v>
      </c>
      <c r="J281" s="908">
        <f t="shared" si="20"/>
        <v>2.1045255453760729</v>
      </c>
      <c r="K281" s="908">
        <v>2.6188436835305522E-2</v>
      </c>
      <c r="L281" s="908">
        <f t="shared" si="22"/>
        <v>2.1307139822113785</v>
      </c>
      <c r="M281" s="908">
        <f t="shared" si="21"/>
        <v>2.5568567786536542</v>
      </c>
      <c r="N281" s="901">
        <v>4</v>
      </c>
      <c r="O281" s="903"/>
      <c r="P281" s="909">
        <v>1.4708183599912206</v>
      </c>
      <c r="Q281" s="909">
        <v>1.4708183599912206</v>
      </c>
      <c r="S281" s="909">
        <v>1.4714653483815379</v>
      </c>
      <c r="T281" s="909">
        <v>1.4714653483815379</v>
      </c>
    </row>
    <row r="282" spans="1:20" x14ac:dyDescent="0.35">
      <c r="A282" s="901">
        <v>197</v>
      </c>
      <c r="B282" s="903" t="s">
        <v>69</v>
      </c>
      <c r="C282" s="907">
        <f>cходова!R280</f>
        <v>1.4830494824016562</v>
      </c>
      <c r="D282" s="907">
        <f>прибуд.!O280</f>
        <v>0.17167429937888198</v>
      </c>
      <c r="E282" s="907">
        <f>гар.вода!L280+ц.о.!M280+хол.вода!R280+каналізація!P280+аварійні!I280+зварювальн!L280</f>
        <v>0.32010552331176384</v>
      </c>
      <c r="F282" s="907">
        <f>дератизац.!I280</f>
        <v>7.3136645962732921E-3</v>
      </c>
      <c r="G282" s="907">
        <f>димоканал!Q280</f>
        <v>4.5487815855100276E-2</v>
      </c>
      <c r="H282" s="907">
        <f>'підготовка до зими'!L280+майстерні!L280+маляри!L280+покрівлі!N280</f>
        <v>0.31766893949283703</v>
      </c>
      <c r="I282" s="907">
        <f>електрики!P280</f>
        <v>2.874613629604561E-2</v>
      </c>
      <c r="J282" s="908">
        <f t="shared" si="20"/>
        <v>2.3740458613325583</v>
      </c>
      <c r="K282" s="908">
        <v>3.0983602555742118E-2</v>
      </c>
      <c r="L282" s="908">
        <f t="shared" si="22"/>
        <v>2.4050294638883005</v>
      </c>
      <c r="M282" s="908">
        <f t="shared" si="21"/>
        <v>2.8860353566659604</v>
      </c>
      <c r="N282" s="901">
        <v>4</v>
      </c>
      <c r="O282" s="903"/>
      <c r="P282" s="909">
        <v>1.7380202375426053</v>
      </c>
      <c r="Q282" s="909">
        <v>1.7380202375426053</v>
      </c>
      <c r="S282" s="909">
        <v>1.739206604786715</v>
      </c>
      <c r="T282" s="909">
        <v>1.739206604786715</v>
      </c>
    </row>
    <row r="283" spans="1:20" x14ac:dyDescent="0.35">
      <c r="A283" s="901">
        <v>198</v>
      </c>
      <c r="B283" s="903" t="s">
        <v>70</v>
      </c>
      <c r="C283" s="907">
        <f>cходова!R281</f>
        <v>0.81478780772321124</v>
      </c>
      <c r="D283" s="907">
        <f>прибуд.!O281</f>
        <v>0.26123138646066274</v>
      </c>
      <c r="E283" s="907">
        <f>гар.вода!L281+ц.о.!M281+хол.вода!R281+каналізація!P281+аварійні!I281+зварювальн!L281</f>
        <v>0.37943282925903687</v>
      </c>
      <c r="F283" s="907">
        <f>дератизац.!I281</f>
        <v>9.3464118723317734E-3</v>
      </c>
      <c r="G283" s="907">
        <f>димоканал!Q281</f>
        <v>0.11640762886433924</v>
      </c>
      <c r="H283" s="907">
        <f>'підготовка до зими'!L281+майстерні!L281+маляри!L281+покрівлі!N281</f>
        <v>0.35976197319940162</v>
      </c>
      <c r="I283" s="907">
        <f>електрики!P281</f>
        <v>4.0770931264907134E-2</v>
      </c>
      <c r="J283" s="908">
        <f t="shared" si="20"/>
        <v>1.9817389686438904</v>
      </c>
      <c r="K283" s="908">
        <v>2.6638463048206554E-2</v>
      </c>
      <c r="L283" s="908">
        <f t="shared" si="22"/>
        <v>2.008377431692097</v>
      </c>
      <c r="M283" s="908">
        <f t="shared" si="21"/>
        <v>2.4100529180305164</v>
      </c>
      <c r="N283" s="901">
        <v>4</v>
      </c>
      <c r="O283" s="903"/>
      <c r="P283" s="909">
        <v>1.4995335772916907</v>
      </c>
      <c r="Q283" s="909">
        <v>1.4995335772916907</v>
      </c>
      <c r="S283" s="909">
        <v>1.5013453837576367</v>
      </c>
      <c r="T283" s="909">
        <v>1.5013453837576367</v>
      </c>
    </row>
    <row r="284" spans="1:20" x14ac:dyDescent="0.35">
      <c r="A284" s="901">
        <v>199</v>
      </c>
      <c r="B284" s="903" t="s">
        <v>71</v>
      </c>
      <c r="C284" s="907">
        <f>cходова!R282</f>
        <v>1.2994507466251453</v>
      </c>
      <c r="D284" s="907">
        <f>прибуд.!O282</f>
        <v>0.2650993595751327</v>
      </c>
      <c r="E284" s="907">
        <f>гар.вода!L282+ц.о.!M282+хол.вода!R282+каналізація!P282+аварійні!I282+зварювальн!L282</f>
        <v>0.3685033589466844</v>
      </c>
      <c r="F284" s="907">
        <f>дератизац.!I282</f>
        <v>8.7043111527647602E-3</v>
      </c>
      <c r="G284" s="907">
        <f>димоканал!Q282</f>
        <v>4.3472878173793764E-2</v>
      </c>
      <c r="H284" s="907">
        <f>'підготовка до зими'!L282+майстерні!L282+маляри!L282+покрівлі!N282</f>
        <v>0.41563238197008467</v>
      </c>
      <c r="I284" s="907">
        <f>електрики!P282</f>
        <v>3.8555684212544766E-2</v>
      </c>
      <c r="J284" s="908">
        <f t="shared" si="20"/>
        <v>2.4394187206561502</v>
      </c>
      <c r="K284" s="908">
        <v>3.0490825384528561E-2</v>
      </c>
      <c r="L284" s="908">
        <f t="shared" si="22"/>
        <v>2.4699095460406788</v>
      </c>
      <c r="M284" s="908">
        <f t="shared" si="21"/>
        <v>2.9638914552488145</v>
      </c>
      <c r="N284" s="901">
        <v>3</v>
      </c>
      <c r="O284" s="903"/>
      <c r="P284" s="909">
        <v>1.7100800746486406</v>
      </c>
      <c r="Q284" s="909">
        <v>1.7100800746486406</v>
      </c>
      <c r="S284" s="909">
        <v>1.7119139981414753</v>
      </c>
      <c r="T284" s="909">
        <v>1.7119139981414753</v>
      </c>
    </row>
    <row r="285" spans="1:20" x14ac:dyDescent="0.35">
      <c r="A285" s="901">
        <v>200</v>
      </c>
      <c r="B285" s="903" t="s">
        <v>2282</v>
      </c>
      <c r="C285" s="907">
        <f>cходова!R283</f>
        <v>0.99868884076291009</v>
      </c>
      <c r="D285" s="907">
        <f>прибуд.!O283</f>
        <v>0.11718332527791202</v>
      </c>
      <c r="E285" s="907">
        <f>гар.вода!L283+ц.о.!M283+хол.вода!R283+каналізація!P283+аварійні!I283+зварювальн!L283</f>
        <v>0.30562076529554461</v>
      </c>
      <c r="F285" s="907">
        <f>дератизац.!I283</f>
        <v>9.1738855634457359E-3</v>
      </c>
      <c r="G285" s="907">
        <f>димоканал!Q283</f>
        <v>9.2416563556537004E-2</v>
      </c>
      <c r="H285" s="907">
        <f>'підготовка до зими'!L283+майстерні!L283+маляри!L283+покрівлі!N283</f>
        <v>0.31923081064196712</v>
      </c>
      <c r="I285" s="907">
        <f>електрики!P283</f>
        <v>2.5810283360579295E-2</v>
      </c>
      <c r="J285" s="908">
        <f t="shared" si="20"/>
        <v>1.8681244744588956</v>
      </c>
      <c r="K285" s="908">
        <v>2.3346025974826434E-2</v>
      </c>
      <c r="L285" s="908">
        <f t="shared" si="22"/>
        <v>1.891470500433722</v>
      </c>
      <c r="M285" s="908">
        <f t="shared" si="21"/>
        <v>2.2697646005204661</v>
      </c>
      <c r="N285" s="901">
        <v>5</v>
      </c>
      <c r="O285" s="903"/>
      <c r="P285" s="909">
        <v>1.3128892789786812</v>
      </c>
      <c r="Q285" s="909">
        <v>1.3128892789786812</v>
      </c>
      <c r="S285" s="909">
        <v>1.3137000999763702</v>
      </c>
      <c r="T285" s="909">
        <v>1.3137000999763702</v>
      </c>
    </row>
    <row r="286" spans="1:20" x14ac:dyDescent="0.35">
      <c r="A286" s="901">
        <v>201</v>
      </c>
      <c r="B286" s="903" t="s">
        <v>72</v>
      </c>
      <c r="C286" s="907">
        <f>cходова!R284</f>
        <v>1.3959353213152008</v>
      </c>
      <c r="D286" s="907">
        <f>прибуд.!O284</f>
        <v>0.11993553930530165</v>
      </c>
      <c r="E286" s="907">
        <f>гар.вода!L284+ц.о.!M284+хол.вода!R284+каналізація!P284+аварійні!I284+зварювальн!L284</f>
        <v>0.3829072185133458</v>
      </c>
      <c r="F286" s="907">
        <f>дератизац.!I284</f>
        <v>6.8394451016238304E-3</v>
      </c>
      <c r="G286" s="907">
        <f>димоканал!Q284</f>
        <v>6.5442488981926533E-2</v>
      </c>
      <c r="H286" s="907">
        <f>'підготовка до зими'!L284+майстерні!L284+маляри!L284+покрівлі!N284</f>
        <v>0.4070155720222553</v>
      </c>
      <c r="I286" s="907">
        <f>електрики!P284</f>
        <v>4.1475140191269147E-2</v>
      </c>
      <c r="J286" s="908">
        <f t="shared" si="20"/>
        <v>2.419550725430923</v>
      </c>
      <c r="K286" s="908">
        <v>3.0771808490922283E-2</v>
      </c>
      <c r="L286" s="908">
        <f t="shared" si="22"/>
        <v>2.4503225339218453</v>
      </c>
      <c r="M286" s="908">
        <f t="shared" si="21"/>
        <v>2.9403870407062143</v>
      </c>
      <c r="N286" s="901">
        <v>4</v>
      </c>
      <c r="O286" s="903"/>
      <c r="P286" s="909">
        <v>1.7255367935435277</v>
      </c>
      <c r="Q286" s="909">
        <v>1.7255367935435277</v>
      </c>
      <c r="S286" s="909">
        <v>1.7263654608827941</v>
      </c>
      <c r="T286" s="909">
        <v>1.7263654608827941</v>
      </c>
    </row>
    <row r="287" spans="1:20" x14ac:dyDescent="0.35">
      <c r="A287" s="901">
        <v>202</v>
      </c>
      <c r="B287" s="903" t="s">
        <v>73</v>
      </c>
      <c r="C287" s="907">
        <f>cходова!R285</f>
        <v>0.86035829775410755</v>
      </c>
      <c r="D287" s="907">
        <f>прибуд.!O285</f>
        <v>0.49607133685161148</v>
      </c>
      <c r="E287" s="907">
        <f>гар.вода!L285+ц.о.!M285+хол.вода!R285+каналізація!P285+аварійні!I285+зварювальн!L285</f>
        <v>0.33401169957990101</v>
      </c>
      <c r="F287" s="907">
        <f>дератизац.!I285</f>
        <v>5.7624738951289733E-3</v>
      </c>
      <c r="G287" s="907">
        <f>димоканал!Q285</f>
        <v>7.2358938749379306E-2</v>
      </c>
      <c r="H287" s="907">
        <f>'підготовка до зими'!L285+майстерні!L285+маляри!L285+покрівлі!N285</f>
        <v>0.25693186260167233</v>
      </c>
      <c r="I287" s="907">
        <f>електрики!P285</f>
        <v>3.1564719000168606E-2</v>
      </c>
      <c r="J287" s="908">
        <f t="shared" si="20"/>
        <v>2.0570593284319694</v>
      </c>
      <c r="K287" s="908">
        <v>2.6112436093216933E-2</v>
      </c>
      <c r="L287" s="908">
        <f t="shared" si="22"/>
        <v>2.0831717645251864</v>
      </c>
      <c r="M287" s="908">
        <f t="shared" si="21"/>
        <v>2.4998061174302237</v>
      </c>
      <c r="N287" s="901">
        <v>3</v>
      </c>
      <c r="O287" s="903"/>
      <c r="P287" s="909">
        <v>1.4665653579466036</v>
      </c>
      <c r="Q287" s="909">
        <v>1.4665653579466036</v>
      </c>
      <c r="S287" s="909">
        <v>1.4700041145289677</v>
      </c>
      <c r="T287" s="909">
        <v>1.4700041145289677</v>
      </c>
    </row>
    <row r="288" spans="1:20" x14ac:dyDescent="0.35">
      <c r="A288" s="901">
        <v>203</v>
      </c>
      <c r="B288" s="903" t="s">
        <v>79</v>
      </c>
      <c r="C288" s="907">
        <f>cходова!R286</f>
        <v>1.1030382578699649</v>
      </c>
      <c r="D288" s="907">
        <f>прибуд.!O286</f>
        <v>0.20050636784651013</v>
      </c>
      <c r="E288" s="907">
        <f>гар.вода!L286+ц.о.!M286+хол.вода!R286+каналізація!P286+аварійні!I286+зварювальн!L286</f>
        <v>0.38164088855555983</v>
      </c>
      <c r="F288" s="907">
        <f>дератизац.!I286</f>
        <v>7.853253263441818E-3</v>
      </c>
      <c r="G288" s="907">
        <f>димоканал!Q286</f>
        <v>7.0498914271619528E-2</v>
      </c>
      <c r="H288" s="907">
        <f>'підготовка до зими'!L286+майстерні!L286+маляри!L286+покрівлі!N286</f>
        <v>0.41734448634543497</v>
      </c>
      <c r="I288" s="907">
        <f>електрики!P286</f>
        <v>4.121847325077406E-2</v>
      </c>
      <c r="J288" s="908">
        <f t="shared" si="20"/>
        <v>2.2221006414033053</v>
      </c>
      <c r="K288" s="908">
        <v>2.9131942322848728E-2</v>
      </c>
      <c r="L288" s="908">
        <f t="shared" si="22"/>
        <v>2.251232583726154</v>
      </c>
      <c r="M288" s="908">
        <f t="shared" si="21"/>
        <v>2.7014791004713845</v>
      </c>
      <c r="N288" s="901">
        <v>3</v>
      </c>
      <c r="O288" s="903"/>
      <c r="P288" s="909">
        <v>1.6371439903620066</v>
      </c>
      <c r="Q288" s="909">
        <v>1.6371439903620066</v>
      </c>
      <c r="S288" s="909">
        <v>1.6385317389326599</v>
      </c>
      <c r="T288" s="909">
        <v>1.6385317389326599</v>
      </c>
    </row>
    <row r="289" spans="1:20" x14ac:dyDescent="0.35">
      <c r="A289" s="901">
        <v>204</v>
      </c>
      <c r="B289" s="903" t="s">
        <v>80</v>
      </c>
      <c r="C289" s="907">
        <f>cходова!R287</f>
        <v>1.5607047207689606</v>
      </c>
      <c r="D289" s="907">
        <f>прибуд.!O287</f>
        <v>0.16972859084170649</v>
      </c>
      <c r="E289" s="907">
        <f>гар.вода!L287+ц.о.!M287+хол.вода!R287+каналізація!P287+аварійні!I287+зварювальн!L287</f>
        <v>0.42902348745808788</v>
      </c>
      <c r="F289" s="907">
        <f>дератизац.!I287</f>
        <v>1.1535373085158954E-2</v>
      </c>
      <c r="G289" s="907">
        <f>димоканал!Q287</f>
        <v>0.14308944823477457</v>
      </c>
      <c r="H289" s="907">
        <f>'підготовка до зими'!L287+майстерні!L287+маляри!L287+покрівлі!N287</f>
        <v>0.40129182179675837</v>
      </c>
      <c r="I289" s="907">
        <f>електрики!P287</f>
        <v>5.0822247226303664E-2</v>
      </c>
      <c r="J289" s="908">
        <f t="shared" si="20"/>
        <v>2.7661956894117505</v>
      </c>
      <c r="K289" s="908">
        <v>3.75908161508152E-2</v>
      </c>
      <c r="L289" s="908">
        <f t="shared" si="22"/>
        <v>2.8037865055625657</v>
      </c>
      <c r="M289" s="908">
        <f t="shared" si="21"/>
        <v>3.3645438066750786</v>
      </c>
      <c r="N289" s="901">
        <v>3</v>
      </c>
      <c r="O289" s="903"/>
      <c r="P289" s="909">
        <v>2.1069558672694808</v>
      </c>
      <c r="Q289" s="909">
        <v>2.1069558672694808</v>
      </c>
      <c r="S289" s="909">
        <v>2.1081339310271656</v>
      </c>
      <c r="T289" s="909">
        <v>2.1081339310271656</v>
      </c>
    </row>
    <row r="290" spans="1:20" x14ac:dyDescent="0.35">
      <c r="A290" s="901">
        <v>205</v>
      </c>
      <c r="B290" s="903" t="s">
        <v>81</v>
      </c>
      <c r="C290" s="907">
        <f>cходова!R288</f>
        <v>1.0930286895087293</v>
      </c>
      <c r="D290" s="907">
        <f>прибуд.!O288</f>
        <v>0.17874922913459246</v>
      </c>
      <c r="E290" s="907">
        <f>гар.вода!L288+ц.о.!M288+хол.вода!R288+каналізація!P288+аварійні!I288+зварювальн!L288</f>
        <v>0.4258454846285829</v>
      </c>
      <c r="F290" s="907">
        <f>дератизац.!I288</f>
        <v>9.4325303033588465E-3</v>
      </c>
      <c r="G290" s="907">
        <f>димоканал!Q288</f>
        <v>0.13729278527416652</v>
      </c>
      <c r="H290" s="907">
        <f>'підготовка до зими'!L288+майстерні!L288+маляри!L288+покрівлі!N288</f>
        <v>0.42576564896995084</v>
      </c>
      <c r="I290" s="907">
        <f>електрики!P288</f>
        <v>5.0178111582099262E-2</v>
      </c>
      <c r="J290" s="908">
        <f t="shared" si="20"/>
        <v>2.3202924794014805</v>
      </c>
      <c r="K290" s="908">
        <v>3.1411213250201998E-2</v>
      </c>
      <c r="L290" s="908">
        <f t="shared" si="22"/>
        <v>2.3517036926516823</v>
      </c>
      <c r="M290" s="908">
        <f t="shared" si="21"/>
        <v>2.8220444311820185</v>
      </c>
      <c r="N290" s="901">
        <v>3</v>
      </c>
      <c r="O290" s="903"/>
      <c r="P290" s="909">
        <v>1.7643365913499227</v>
      </c>
      <c r="Q290" s="909">
        <v>1.7643365913499227</v>
      </c>
      <c r="S290" s="909">
        <v>1.7655771408291121</v>
      </c>
      <c r="T290" s="909">
        <v>1.7655771408291121</v>
      </c>
    </row>
    <row r="291" spans="1:20" x14ac:dyDescent="0.35">
      <c r="A291" s="901">
        <v>206</v>
      </c>
      <c r="B291" s="903" t="s">
        <v>82</v>
      </c>
      <c r="C291" s="907">
        <f>cходова!R289</f>
        <v>0</v>
      </c>
      <c r="D291" s="907">
        <f>прибуд.!O289</f>
        <v>0</v>
      </c>
      <c r="E291" s="907">
        <f>гар.вода!L289+ц.о.!M289+хол.вода!R289+каналізація!P289+аварійні!I289+зварювальн!L289</f>
        <v>0.32782916837803022</v>
      </c>
      <c r="F291" s="907">
        <f>дератизац.!I289</f>
        <v>6.1400923469888983E-3</v>
      </c>
      <c r="G291" s="907">
        <f>димоканал!Q289</f>
        <v>8.3018368442894702E-2</v>
      </c>
      <c r="H291" s="907">
        <f>'підготовка до зими'!L289+майстерні!L289+маляри!L289+покрівлі!N289</f>
        <v>0.35460863673640641</v>
      </c>
      <c r="I291" s="907">
        <f>електрики!P289</f>
        <v>3.0311608498957608E-2</v>
      </c>
      <c r="J291" s="908">
        <f t="shared" si="20"/>
        <v>0.80190787440327793</v>
      </c>
      <c r="K291" s="908">
        <v>1.0165393294293208E-2</v>
      </c>
      <c r="L291" s="908">
        <f t="shared" si="22"/>
        <v>0.81207326769757116</v>
      </c>
      <c r="M291" s="908">
        <f t="shared" si="21"/>
        <v>0.97448792123708539</v>
      </c>
      <c r="N291" s="901">
        <v>2</v>
      </c>
      <c r="O291" s="903"/>
      <c r="P291" s="909">
        <v>0.58253604806247083</v>
      </c>
      <c r="Q291" s="909">
        <v>0.58253604806247083</v>
      </c>
      <c r="S291" s="909">
        <v>0.58253336508928977</v>
      </c>
      <c r="T291" s="909">
        <v>0.58253336508928977</v>
      </c>
    </row>
    <row r="292" spans="1:20" x14ac:dyDescent="0.35">
      <c r="A292" s="901">
        <v>207</v>
      </c>
      <c r="B292" s="903" t="s">
        <v>2283</v>
      </c>
      <c r="C292" s="907">
        <f>cходова!R290</f>
        <v>0</v>
      </c>
      <c r="D292" s="907">
        <f>прибуд.!O290</f>
        <v>0.59619418032786886</v>
      </c>
      <c r="E292" s="907">
        <f>гар.вода!L290+ц.о.!M290+хол.вода!R290+каналізація!P290+аварійні!I290+зварювальн!L290</f>
        <v>0.26740508214965591</v>
      </c>
      <c r="F292" s="907">
        <f>дератизац.!I290</f>
        <v>0</v>
      </c>
      <c r="G292" s="907">
        <f>димоканал!Q290</f>
        <v>8.6152154658974522E-2</v>
      </c>
      <c r="H292" s="907">
        <f>'підготовка до зими'!L290+майстерні!L290+маляри!L290+покрівлі!N290</f>
        <v>0.46356621405990395</v>
      </c>
      <c r="I292" s="907">
        <f>електрики!P290</f>
        <v>1.8064511880028659E-2</v>
      </c>
      <c r="J292" s="908">
        <f t="shared" si="20"/>
        <v>1.4313821430764317</v>
      </c>
      <c r="K292" s="908">
        <v>1.8161402673669846E-2</v>
      </c>
      <c r="L292" s="908">
        <f t="shared" si="22"/>
        <v>1.4495435457501016</v>
      </c>
      <c r="M292" s="908">
        <f t="shared" si="21"/>
        <v>1.7394522549001219</v>
      </c>
      <c r="N292" s="901">
        <v>2</v>
      </c>
      <c r="O292" s="903"/>
      <c r="P292" s="909">
        <v>1.0298663233858323</v>
      </c>
      <c r="Q292" s="909">
        <v>1.0298663233858323</v>
      </c>
      <c r="S292" s="909">
        <v>1.0339985172947772</v>
      </c>
      <c r="T292" s="909">
        <v>1.0339985172947772</v>
      </c>
    </row>
    <row r="293" spans="1:20" x14ac:dyDescent="0.35">
      <c r="A293" s="901">
        <v>208</v>
      </c>
      <c r="B293" s="903" t="s">
        <v>83</v>
      </c>
      <c r="C293" s="907">
        <f>cходова!R291</f>
        <v>1.1735523772076411</v>
      </c>
      <c r="D293" s="907">
        <f>прибуд.!O291</f>
        <v>0.8722848894131523</v>
      </c>
      <c r="E293" s="907">
        <f>гар.вода!L291+ц.о.!M291+хол.вода!R291+каналізація!P291+аварійні!I291+зварювальн!L291</f>
        <v>0.34662212688397959</v>
      </c>
      <c r="F293" s="907">
        <f>дератизац.!I291</f>
        <v>7.7410793276319664E-3</v>
      </c>
      <c r="G293" s="907">
        <f>димоканал!Q291</f>
        <v>8.2045118046097626E-2</v>
      </c>
      <c r="H293" s="907">
        <f>'підготовка до зими'!L291+майстерні!L291+маляри!L291+покрівлі!N291</f>
        <v>0.38298724635874937</v>
      </c>
      <c r="I293" s="907">
        <f>електрики!P291</f>
        <v>3.4120671952693478E-2</v>
      </c>
      <c r="J293" s="908">
        <f t="shared" si="20"/>
        <v>2.8993535091899454</v>
      </c>
      <c r="K293" s="908">
        <v>3.6157732282144424E-2</v>
      </c>
      <c r="L293" s="908">
        <f t="shared" si="22"/>
        <v>2.9355112414720899</v>
      </c>
      <c r="M293" s="908">
        <f t="shared" si="21"/>
        <v>3.5226134897665076</v>
      </c>
      <c r="N293" s="901">
        <v>3</v>
      </c>
      <c r="O293" s="903"/>
      <c r="P293" s="909">
        <v>2.0270603981993967</v>
      </c>
      <c r="Q293" s="909">
        <v>2.0270603981993967</v>
      </c>
      <c r="S293" s="909">
        <v>2.0331071593997465</v>
      </c>
      <c r="T293" s="909">
        <v>2.0331071593997465</v>
      </c>
    </row>
    <row r="294" spans="1:20" x14ac:dyDescent="0.35">
      <c r="A294" s="901">
        <v>209</v>
      </c>
      <c r="B294" s="903" t="s">
        <v>84</v>
      </c>
      <c r="C294" s="907">
        <f>cходова!R292</f>
        <v>0.84479749043561814</v>
      </c>
      <c r="D294" s="907">
        <f>прибуд.!O292</f>
        <v>0.96674012482445359</v>
      </c>
      <c r="E294" s="907">
        <f>гар.вода!L292+ц.о.!M292+хол.вода!R292+каналізація!P292+аварійні!I292+зварювальн!L292</f>
        <v>0.33847083153088364</v>
      </c>
      <c r="F294" s="907">
        <f>дератизац.!I292</f>
        <v>5.9494426523091755E-3</v>
      </c>
      <c r="G294" s="907">
        <f>димоканал!Q292</f>
        <v>6.2387633527471981E-2</v>
      </c>
      <c r="H294" s="907">
        <f>'підготовка до зими'!L292+майстерні!L292+маляри!L292+покрівлі!N292</f>
        <v>0.30022589204890437</v>
      </c>
      <c r="I294" s="907">
        <f>електрики!P292</f>
        <v>3.2468521163329704E-2</v>
      </c>
      <c r="J294" s="908">
        <f t="shared" si="20"/>
        <v>2.5510399361829705</v>
      </c>
      <c r="K294" s="908">
        <v>3.1669864268466762E-2</v>
      </c>
      <c r="L294" s="908">
        <f t="shared" si="22"/>
        <v>2.5827098004514375</v>
      </c>
      <c r="M294" s="908">
        <f t="shared" si="21"/>
        <v>3.0992517605417249</v>
      </c>
      <c r="N294" s="901">
        <v>4</v>
      </c>
      <c r="O294" s="903"/>
      <c r="P294" s="909">
        <v>1.7771855794915188</v>
      </c>
      <c r="Q294" s="909">
        <v>1.7771855794915188</v>
      </c>
      <c r="S294" s="909">
        <v>1.7838875528016931</v>
      </c>
      <c r="T294" s="909">
        <v>1.7838875528016931</v>
      </c>
    </row>
    <row r="295" spans="1:20" x14ac:dyDescent="0.35">
      <c r="A295" s="901">
        <v>210</v>
      </c>
      <c r="B295" s="903" t="s">
        <v>85</v>
      </c>
      <c r="C295" s="907">
        <f>cходова!R293</f>
        <v>0.53103914911460715</v>
      </c>
      <c r="D295" s="907">
        <f>прибуд.!O293</f>
        <v>0.2889917706584933</v>
      </c>
      <c r="E295" s="907">
        <f>гар.вода!L293+ц.о.!M293+хол.вода!R293+каналізація!P293+аварійні!I293+зварювальн!L293</f>
        <v>0.58422387059909675</v>
      </c>
      <c r="F295" s="907">
        <f>дератизац.!I293</f>
        <v>3.1015106181128222E-3</v>
      </c>
      <c r="G295" s="907">
        <f>димоканал!Q293</f>
        <v>7.2163694767895192E-2</v>
      </c>
      <c r="H295" s="907">
        <f>'підготовка до зими'!L293+майстерні!L293+маляри!L293+покрівлі!N293</f>
        <v>0.2869196007713341</v>
      </c>
      <c r="I295" s="907">
        <f>електрики!P293</f>
        <v>3.6026197231075183E-2</v>
      </c>
      <c r="J295" s="908">
        <f t="shared" si="20"/>
        <v>1.8024657937606146</v>
      </c>
      <c r="K295" s="908">
        <v>2.2795714321775438E-2</v>
      </c>
      <c r="L295" s="908">
        <f t="shared" si="22"/>
        <v>1.82526150808239</v>
      </c>
      <c r="M295" s="908">
        <f t="shared" si="21"/>
        <v>2.1903138096988677</v>
      </c>
      <c r="N295" s="901">
        <v>4</v>
      </c>
      <c r="O295" s="903"/>
      <c r="P295" s="909">
        <v>1.3016766563404392</v>
      </c>
      <c r="Q295" s="909">
        <v>1.3016766563404392</v>
      </c>
      <c r="S295" s="909">
        <v>1.3036758791918128</v>
      </c>
      <c r="T295" s="909">
        <v>1.3036758791918128</v>
      </c>
    </row>
    <row r="296" spans="1:20" x14ac:dyDescent="0.35">
      <c r="A296" s="901">
        <v>211</v>
      </c>
      <c r="B296" s="903" t="s">
        <v>2284</v>
      </c>
      <c r="C296" s="907">
        <f>cходова!R294</f>
        <v>0.86817019866943734</v>
      </c>
      <c r="D296" s="907">
        <f>прибуд.!O294</f>
        <v>1.0499201969623968</v>
      </c>
      <c r="E296" s="907">
        <f>гар.вода!L294+ц.о.!M294+хол.вода!R294+каналізація!P294+аварійні!I294+зварювальн!L294</f>
        <v>0.56800695011213553</v>
      </c>
      <c r="F296" s="907">
        <f>дератизац.!I294</f>
        <v>7.4893316814646565E-3</v>
      </c>
      <c r="G296" s="907">
        <f>димоканал!Q294</f>
        <v>8.817637825844396E-2</v>
      </c>
      <c r="H296" s="907">
        <f>'підготовка до зими'!L294+майстерні!L294+маляри!L294+покрівлі!N294</f>
        <v>0.2498113033157463</v>
      </c>
      <c r="I296" s="907">
        <f>електрики!P294</f>
        <v>3.2739259778439993E-2</v>
      </c>
      <c r="J296" s="908">
        <f t="shared" si="20"/>
        <v>2.8643136187780645</v>
      </c>
      <c r="K296" s="908">
        <v>3.5876737064469554E-2</v>
      </c>
      <c r="L296" s="908">
        <f t="shared" si="22"/>
        <v>2.9001903558425339</v>
      </c>
      <c r="M296" s="908">
        <f t="shared" si="21"/>
        <v>3.4802284270110406</v>
      </c>
      <c r="N296" s="901">
        <v>5</v>
      </c>
      <c r="O296" s="903"/>
      <c r="P296" s="909">
        <v>2.0279419724467589</v>
      </c>
      <c r="Q296" s="909">
        <v>2.0279419724467589</v>
      </c>
      <c r="S296" s="909">
        <v>2.035218491294954</v>
      </c>
      <c r="T296" s="909">
        <v>2.035218491294954</v>
      </c>
    </row>
    <row r="297" spans="1:20" x14ac:dyDescent="0.35">
      <c r="A297" s="901">
        <v>212</v>
      </c>
      <c r="B297" s="903" t="s">
        <v>86</v>
      </c>
      <c r="C297" s="907">
        <f>cходова!R295</f>
        <v>1.0556076564305663</v>
      </c>
      <c r="D297" s="907">
        <f>прибуд.!O295</f>
        <v>0.65073033372157796</v>
      </c>
      <c r="E297" s="907">
        <f>гар.вода!L295+ц.о.!M295+хол.вода!R295+каналізація!P295+аварійні!I295+зварювальн!L295</f>
        <v>0.42881714763633716</v>
      </c>
      <c r="F297" s="907">
        <f>дератизац.!I295</f>
        <v>8.4886311844837199E-3</v>
      </c>
      <c r="G297" s="907">
        <f>димоканал!Q295</f>
        <v>9.5537884726350109E-2</v>
      </c>
      <c r="H297" s="907">
        <f>'підготовка до зими'!L295+майстерні!L295+маляри!L295+покрівлі!N295</f>
        <v>0.35101669591052903</v>
      </c>
      <c r="I297" s="907">
        <f>електрики!P295</f>
        <v>5.0780425100541399E-2</v>
      </c>
      <c r="J297" s="908">
        <f t="shared" si="20"/>
        <v>2.6409787747103857</v>
      </c>
      <c r="K297" s="908">
        <v>3.2876807398241212E-2</v>
      </c>
      <c r="L297" s="908">
        <f t="shared" si="22"/>
        <v>2.6738555821086267</v>
      </c>
      <c r="M297" s="908">
        <f t="shared" si="21"/>
        <v>3.208626698530352</v>
      </c>
      <c r="N297" s="901">
        <v>3</v>
      </c>
      <c r="O297" s="903"/>
      <c r="P297" s="909">
        <v>1.8432613543664458</v>
      </c>
      <c r="Q297" s="909">
        <v>1.8432613543664458</v>
      </c>
      <c r="S297" s="909">
        <v>1.847774682710825</v>
      </c>
      <c r="T297" s="909">
        <v>1.847774682710825</v>
      </c>
    </row>
    <row r="298" spans="1:20" x14ac:dyDescent="0.35">
      <c r="A298" s="901">
        <v>213</v>
      </c>
      <c r="B298" s="903" t="s">
        <v>2285</v>
      </c>
      <c r="C298" s="907">
        <f>cходова!R296</f>
        <v>1.3740920645753298</v>
      </c>
      <c r="D298" s="907">
        <f>прибуд.!O296</f>
        <v>0.65495972076094067</v>
      </c>
      <c r="E298" s="907">
        <f>гар.вода!L296+ц.о.!M296+хол.вода!R296+каналізація!P296+аварійні!I296+зварювальн!L296</f>
        <v>0.4163568686123848</v>
      </c>
      <c r="F298" s="907">
        <f>дератизац.!I296</f>
        <v>8.4667443910484263E-3</v>
      </c>
      <c r="G298" s="907">
        <f>димоканал!Q296</f>
        <v>9.88640366371734E-2</v>
      </c>
      <c r="H298" s="907">
        <f>'підготовка до зими'!L296+майстерні!L296+маляри!L296+покрівлі!N296</f>
        <v>0.3612084341627092</v>
      </c>
      <c r="I298" s="907">
        <f>електрики!P296</f>
        <v>4.8254905053313965E-2</v>
      </c>
      <c r="J298" s="908">
        <f t="shared" si="20"/>
        <v>2.9622027741929005</v>
      </c>
      <c r="K298" s="908">
        <v>3.793175536822925E-2</v>
      </c>
      <c r="L298" s="908">
        <f t="shared" si="22"/>
        <v>3.0001345295611297</v>
      </c>
      <c r="M298" s="908">
        <f t="shared" si="21"/>
        <v>3.6001614354733555</v>
      </c>
      <c r="N298" s="901">
        <v>3</v>
      </c>
      <c r="O298" s="903"/>
      <c r="P298" s="909">
        <v>2.1246563972843231</v>
      </c>
      <c r="Q298" s="909">
        <v>2.1246563972843231</v>
      </c>
      <c r="S298" s="909">
        <v>2.1292000658646653</v>
      </c>
      <c r="T298" s="909">
        <v>2.1292000658646653</v>
      </c>
    </row>
    <row r="299" spans="1:20" x14ac:dyDescent="0.35">
      <c r="A299" s="901">
        <v>214</v>
      </c>
      <c r="B299" s="903" t="s">
        <v>87</v>
      </c>
      <c r="C299" s="907">
        <f>cходова!R297</f>
        <v>1.3852395262848476</v>
      </c>
      <c r="D299" s="907">
        <f>прибуд.!O297</f>
        <v>0.50806281189083813</v>
      </c>
      <c r="E299" s="907">
        <f>гар.вода!L297+ц.о.!M297+хол.вода!R297+каналізація!P297+аварійні!I297+зварювальн!L297</f>
        <v>0.3266485118071511</v>
      </c>
      <c r="F299" s="907">
        <f>дератизац.!I297</f>
        <v>8.4429824561403494E-3</v>
      </c>
      <c r="G299" s="907">
        <f>димоканал!Q297</f>
        <v>5.9041717079232586E-2</v>
      </c>
      <c r="H299" s="907">
        <f>'підготовка до зими'!L297+майстерні!L297+маляри!L297+покрівлі!N297</f>
        <v>0.45823322623031321</v>
      </c>
      <c r="I299" s="907">
        <f>електрики!P297</f>
        <v>3.0072306326597416E-2</v>
      </c>
      <c r="J299" s="908">
        <f t="shared" si="20"/>
        <v>2.7757410820751205</v>
      </c>
      <c r="K299" s="908">
        <v>3.4760374053128242E-2</v>
      </c>
      <c r="L299" s="908">
        <f t="shared" si="22"/>
        <v>2.8105014561282489</v>
      </c>
      <c r="M299" s="908">
        <f t="shared" si="21"/>
        <v>3.3726017473538987</v>
      </c>
      <c r="N299" s="901">
        <v>3</v>
      </c>
      <c r="O299" s="903"/>
      <c r="P299" s="909">
        <v>1.949549056662645</v>
      </c>
      <c r="Q299" s="909">
        <v>1.949549056662645</v>
      </c>
      <c r="S299" s="909">
        <v>1.9530676329830194</v>
      </c>
      <c r="T299" s="909">
        <v>1.9530676329830194</v>
      </c>
    </row>
    <row r="300" spans="1:20" x14ac:dyDescent="0.35">
      <c r="A300" s="901">
        <v>215</v>
      </c>
      <c r="B300" s="903" t="s">
        <v>88</v>
      </c>
      <c r="C300" s="907">
        <f>cходова!R298</f>
        <v>1.4921581346671897</v>
      </c>
      <c r="D300" s="907">
        <f>прибуд.!O298</f>
        <v>0.19939558172496455</v>
      </c>
      <c r="E300" s="907">
        <f>гар.вода!L298+ц.о.!M298+хол.вода!R298+каналізація!P298+аварійні!I298+зварювальн!L298</f>
        <v>0.37805550141041772</v>
      </c>
      <c r="F300" s="907">
        <f>дератизац.!I298</f>
        <v>1.5656441932492257E-2</v>
      </c>
      <c r="G300" s="907">
        <f>димоканал!Q298</f>
        <v>0.11814649238349811</v>
      </c>
      <c r="H300" s="907">
        <f>'підготовка до зими'!L298+майстерні!L298+маляри!L298+покрівлі!N298</f>
        <v>0.42958304293847849</v>
      </c>
      <c r="I300" s="907">
        <f>електрики!P298</f>
        <v>4.0491766642140221E-2</v>
      </c>
      <c r="J300" s="908">
        <f t="shared" si="20"/>
        <v>2.6734869616991812</v>
      </c>
      <c r="K300" s="908">
        <v>3.350578737535663E-2</v>
      </c>
      <c r="L300" s="908">
        <f t="shared" si="22"/>
        <v>2.706992749074538</v>
      </c>
      <c r="M300" s="908">
        <f t="shared" si="21"/>
        <v>3.2483912988894454</v>
      </c>
      <c r="N300" s="901">
        <v>3</v>
      </c>
      <c r="O300" s="903"/>
      <c r="P300" s="909">
        <v>1.8789689750141501</v>
      </c>
      <c r="Q300" s="909">
        <v>1.8789689750141501</v>
      </c>
      <c r="S300" s="909">
        <v>1.8803514452446395</v>
      </c>
      <c r="T300" s="909">
        <v>1.8803514452446395</v>
      </c>
    </row>
    <row r="301" spans="1:20" x14ac:dyDescent="0.35">
      <c r="A301" s="901">
        <v>216</v>
      </c>
      <c r="B301" s="903" t="s">
        <v>89</v>
      </c>
      <c r="C301" s="907">
        <f>cходова!R299</f>
        <v>0</v>
      </c>
      <c r="D301" s="907">
        <f>прибуд.!O299</f>
        <v>0.46452277014679011</v>
      </c>
      <c r="E301" s="907">
        <f>гар.вода!L299+ц.о.!M299+хол.вода!R299+каналізація!P299+аварійні!I299+зварювальн!L299</f>
        <v>0.44750077268117694</v>
      </c>
      <c r="F301" s="907">
        <f>дератизац.!I299</f>
        <v>1.1782998290396744E-2</v>
      </c>
      <c r="G301" s="907">
        <f>димоканал!Q299</f>
        <v>0.13705834226096666</v>
      </c>
      <c r="H301" s="907">
        <f>'підготовка до зими'!L299+майстерні!L299+маляри!L299+покрівлі!N299</f>
        <v>0.44550251981010247</v>
      </c>
      <c r="I301" s="907">
        <f>електрики!P299</f>
        <v>5.4567328228065114E-2</v>
      </c>
      <c r="J301" s="908">
        <f t="shared" si="20"/>
        <v>1.5609347314174982</v>
      </c>
      <c r="K301" s="908">
        <v>1.9856118475529462E-2</v>
      </c>
      <c r="L301" s="908">
        <f t="shared" si="22"/>
        <v>1.5807908498930276</v>
      </c>
      <c r="M301" s="908">
        <f t="shared" si="21"/>
        <v>1.896949019871633</v>
      </c>
      <c r="N301" s="901">
        <v>2</v>
      </c>
      <c r="O301" s="903"/>
      <c r="P301" s="909">
        <v>1.1249001380223815</v>
      </c>
      <c r="Q301" s="909">
        <v>1.1249001380223815</v>
      </c>
      <c r="S301" s="909">
        <v>1.1281229296765551</v>
      </c>
      <c r="T301" s="909">
        <v>1.1281229296765551</v>
      </c>
    </row>
    <row r="302" spans="1:20" x14ac:dyDescent="0.35">
      <c r="A302" s="901">
        <v>217</v>
      </c>
      <c r="B302" s="903" t="s">
        <v>90</v>
      </c>
      <c r="C302" s="907">
        <f>cходова!R300</f>
        <v>1.0909957536766945</v>
      </c>
      <c r="D302" s="907">
        <f>прибуд.!O300</f>
        <v>0.35893256387761813</v>
      </c>
      <c r="E302" s="907">
        <f>гар.вода!L300+ц.о.!M300+хол.вода!R300+каналізація!P300+аварійні!I300+зварювальн!L300</f>
        <v>0.40781307296312702</v>
      </c>
      <c r="F302" s="907">
        <f>дератизац.!I300</f>
        <v>1.7127700405746245E-2</v>
      </c>
      <c r="G302" s="907">
        <f>димоканал!Q300</f>
        <v>0.13560321752682725</v>
      </c>
      <c r="H302" s="907">
        <f>'підготовка до зими'!L300+майстерні!L300+маляри!L300+покрівлі!N300</f>
        <v>0.36858798592492742</v>
      </c>
      <c r="I302" s="907">
        <f>електрики!P300</f>
        <v>4.6523200077034005E-2</v>
      </c>
      <c r="J302" s="908">
        <f t="shared" si="20"/>
        <v>2.425583494451975</v>
      </c>
      <c r="K302" s="908">
        <v>3.0322895535160911E-2</v>
      </c>
      <c r="L302" s="908">
        <f t="shared" si="22"/>
        <v>2.4559063899871361</v>
      </c>
      <c r="M302" s="908">
        <f t="shared" si="21"/>
        <v>2.947087667984563</v>
      </c>
      <c r="N302" s="901">
        <v>3</v>
      </c>
      <c r="O302" s="903"/>
      <c r="P302" s="909">
        <v>1.7022107658148387</v>
      </c>
      <c r="Q302" s="909">
        <v>1.7022107658148387</v>
      </c>
      <c r="S302" s="909">
        <v>1.7047005663869075</v>
      </c>
      <c r="T302" s="909">
        <v>1.7047005663869075</v>
      </c>
    </row>
    <row r="303" spans="1:20" x14ac:dyDescent="0.35">
      <c r="A303" s="901">
        <v>218</v>
      </c>
      <c r="B303" s="903" t="s">
        <v>91</v>
      </c>
      <c r="C303" s="907">
        <f>cходова!R301</f>
        <v>1.8071990588623597</v>
      </c>
      <c r="D303" s="907">
        <f>прибуд.!O301</f>
        <v>0.20129552563671041</v>
      </c>
      <c r="E303" s="907">
        <f>гар.вода!L301+ц.о.!M301+хол.вода!R301+каналізація!P301+аварійні!I301+зварювальн!L301</f>
        <v>0.45154629320295059</v>
      </c>
      <c r="F303" s="907">
        <f>дератизац.!I301</f>
        <v>1.0215415684954562E-2</v>
      </c>
      <c r="G303" s="907">
        <f>димоканал!Q301</f>
        <v>6.9950539432895226E-2</v>
      </c>
      <c r="H303" s="907">
        <f>'підготовка до зими'!L301+майстерні!L301+маляри!L301+покрівлі!N301</f>
        <v>0.42467845909045521</v>
      </c>
      <c r="I303" s="907">
        <f>електрики!P301</f>
        <v>5.5387297280087872E-2</v>
      </c>
      <c r="J303" s="908">
        <f t="shared" si="20"/>
        <v>3.0202725891904132</v>
      </c>
      <c r="K303" s="908">
        <v>3.8786691732911445E-2</v>
      </c>
      <c r="L303" s="908">
        <f t="shared" si="22"/>
        <v>3.0590592809233246</v>
      </c>
      <c r="M303" s="908">
        <f t="shared" si="21"/>
        <v>3.6708711371079894</v>
      </c>
      <c r="N303" s="901">
        <v>3</v>
      </c>
      <c r="O303" s="903"/>
      <c r="P303" s="909">
        <v>2.1666177626310934</v>
      </c>
      <c r="Q303" s="909">
        <v>2.1666177626310934</v>
      </c>
      <c r="S303" s="909">
        <v>2.1680115226074954</v>
      </c>
      <c r="T303" s="909">
        <v>2.1680115226074954</v>
      </c>
    </row>
    <row r="304" spans="1:20" x14ac:dyDescent="0.35">
      <c r="A304" s="901">
        <v>219</v>
      </c>
      <c r="B304" s="903" t="s">
        <v>92</v>
      </c>
      <c r="C304" s="907">
        <f>cходова!R302</f>
        <v>1.1578458280800441</v>
      </c>
      <c r="D304" s="907">
        <f>прибуд.!O302</f>
        <v>0.50319845019881693</v>
      </c>
      <c r="E304" s="907">
        <f>гар.вода!L302+ц.о.!M302+хол.вода!R302+каналізація!P302+аварійні!I302+зварювальн!L302</f>
        <v>0.44402290483547324</v>
      </c>
      <c r="F304" s="907">
        <f>дератизац.!I302</f>
        <v>9.3104451556590053E-3</v>
      </c>
      <c r="G304" s="907">
        <f>димоканал!Q302</f>
        <v>0.10221793576587257</v>
      </c>
      <c r="H304" s="907">
        <f>'підготовка до зими'!L302+майстерні!L302+маляри!L302+покрівлі!N302</f>
        <v>0.35935661502365956</v>
      </c>
      <c r="I304" s="907">
        <f>електрики!P302</f>
        <v>5.3862414241063049E-2</v>
      </c>
      <c r="J304" s="908">
        <f t="shared" si="20"/>
        <v>2.6298145933005888</v>
      </c>
      <c r="K304" s="908">
        <v>3.275983386674744E-2</v>
      </c>
      <c r="L304" s="908">
        <f t="shared" si="22"/>
        <v>2.6625744271673364</v>
      </c>
      <c r="M304" s="908">
        <f t="shared" si="21"/>
        <v>3.1950893126008038</v>
      </c>
      <c r="N304" s="901">
        <v>3</v>
      </c>
      <c r="O304" s="903"/>
      <c r="P304" s="909">
        <v>1.836340784809263</v>
      </c>
      <c r="Q304" s="909">
        <v>1.836340784809263</v>
      </c>
      <c r="S304" s="909">
        <v>1.8398312039941125</v>
      </c>
      <c r="T304" s="909">
        <v>1.8398312039941125</v>
      </c>
    </row>
    <row r="305" spans="1:20" x14ac:dyDescent="0.35">
      <c r="A305" s="901">
        <v>220</v>
      </c>
      <c r="B305" s="903" t="s">
        <v>93</v>
      </c>
      <c r="C305" s="907">
        <f>cходова!R303</f>
        <v>1.0551267661234256</v>
      </c>
      <c r="D305" s="907">
        <f>прибуд.!O303</f>
        <v>0.32498967870989032</v>
      </c>
      <c r="E305" s="907">
        <f>гар.вода!L303+ц.о.!M303+хол.вода!R303+каналізація!P303+аварійні!I303+зварювальн!L303</f>
        <v>0.40587236455498665</v>
      </c>
      <c r="F305" s="907">
        <f>дератизац.!I303</f>
        <v>8.5065577827270478E-3</v>
      </c>
      <c r="G305" s="907">
        <f>димоканал!Q303</f>
        <v>6.1728633961358054E-2</v>
      </c>
      <c r="H305" s="907">
        <f>'підготовка до зими'!L303+майстерні!L303+маляри!L303+покрівлі!N303</f>
        <v>0.45069001865387304</v>
      </c>
      <c r="I305" s="907">
        <f>електрики!P303</f>
        <v>4.6129846286066756E-2</v>
      </c>
      <c r="J305" s="908">
        <f t="shared" si="20"/>
        <v>2.3530438660723272</v>
      </c>
      <c r="K305" s="908">
        <v>2.9984430207388963E-2</v>
      </c>
      <c r="L305" s="908">
        <f t="shared" si="22"/>
        <v>2.3830282962797162</v>
      </c>
      <c r="M305" s="908">
        <f t="shared" si="21"/>
        <v>2.8596339555356596</v>
      </c>
      <c r="N305" s="901">
        <v>3</v>
      </c>
      <c r="O305" s="903"/>
      <c r="P305" s="909">
        <v>1.6840271462363596</v>
      </c>
      <c r="Q305" s="909">
        <v>1.6840271462363596</v>
      </c>
      <c r="S305" s="909">
        <v>1.686277821575987</v>
      </c>
      <c r="T305" s="909">
        <v>1.686277821575987</v>
      </c>
    </row>
    <row r="306" spans="1:20" x14ac:dyDescent="0.35">
      <c r="A306" s="901">
        <v>221</v>
      </c>
      <c r="B306" s="903" t="s">
        <v>94</v>
      </c>
      <c r="C306" s="907">
        <f>cходова!R304</f>
        <v>1.4252690114478568</v>
      </c>
      <c r="D306" s="907">
        <f>прибуд.!O304</f>
        <v>0.51346679004037687</v>
      </c>
      <c r="E306" s="907">
        <f>гар.вода!L304+ц.о.!M304+хол.вода!R304+каналізація!P304+аварійні!I304+зварювальн!L304</f>
        <v>0.43438090792018558</v>
      </c>
      <c r="F306" s="907">
        <f>дератизац.!I304</f>
        <v>8.6097696144406613E-3</v>
      </c>
      <c r="G306" s="907">
        <f>димоканал!Q304</f>
        <v>6.3905269433811154E-2</v>
      </c>
      <c r="H306" s="907">
        <f>'підготовка до зими'!L304+майстерні!L304+маляри!L304+покрівлі!N304</f>
        <v>0.36305128191008484</v>
      </c>
      <c r="I306" s="907">
        <f>електрики!P304</f>
        <v>5.1908119601428243E-2</v>
      </c>
      <c r="J306" s="908">
        <f t="shared" si="20"/>
        <v>2.860591149968184</v>
      </c>
      <c r="K306" s="908">
        <v>3.6793949043291661E-2</v>
      </c>
      <c r="L306" s="908">
        <f t="shared" si="22"/>
        <v>2.8973850990114758</v>
      </c>
      <c r="M306" s="908">
        <f t="shared" si="21"/>
        <v>3.4768621188137709</v>
      </c>
      <c r="N306" s="901">
        <v>3</v>
      </c>
      <c r="O306" s="903"/>
      <c r="P306" s="909">
        <v>2.0606289412868839</v>
      </c>
      <c r="Q306" s="909">
        <v>2.0606289412868839</v>
      </c>
      <c r="S306" s="909">
        <v>2.0641874298106786</v>
      </c>
      <c r="T306" s="909">
        <v>2.0641874298106786</v>
      </c>
    </row>
    <row r="307" spans="1:20" x14ac:dyDescent="0.35">
      <c r="A307" s="901">
        <v>222</v>
      </c>
      <c r="B307" s="903" t="s">
        <v>95</v>
      </c>
      <c r="C307" s="907">
        <f>cходова!R305</f>
        <v>1.3326890475510069</v>
      </c>
      <c r="D307" s="907">
        <f>прибуд.!O305</f>
        <v>0.24845417336441092</v>
      </c>
      <c r="E307" s="907">
        <f>гар.вода!L305+ц.о.!M305+хол.вода!R305+каналізація!P305+аварійні!I305+зварювальн!L305</f>
        <v>0.37709665502930728</v>
      </c>
      <c r="F307" s="907">
        <f>дератизац.!I305</f>
        <v>7.3390532068799237E-3</v>
      </c>
      <c r="G307" s="907">
        <f>димоканал!Q305</f>
        <v>5.7401286319632552E-2</v>
      </c>
      <c r="H307" s="907">
        <f>'підготовка до зими'!L305+майстерні!L305+маляри!L305+покрівлі!N305</f>
        <v>0.38870131183313317</v>
      </c>
      <c r="I307" s="907">
        <f>електрики!P305</f>
        <v>4.0297422217504868E-2</v>
      </c>
      <c r="J307" s="908">
        <f t="shared" si="20"/>
        <v>2.4519789495218758</v>
      </c>
      <c r="K307" s="908">
        <v>3.1557121722314743E-2</v>
      </c>
      <c r="L307" s="908">
        <f t="shared" si="22"/>
        <v>2.4835360712441905</v>
      </c>
      <c r="M307" s="908">
        <f t="shared" si="21"/>
        <v>2.9802432854930285</v>
      </c>
      <c r="N307" s="901">
        <v>3</v>
      </c>
      <c r="O307" s="903"/>
      <c r="P307" s="909">
        <v>1.7703875988168487</v>
      </c>
      <c r="Q307" s="909">
        <v>1.7703875988168487</v>
      </c>
      <c r="S307" s="909">
        <v>1.7721065378347989</v>
      </c>
      <c r="T307" s="909">
        <v>1.7721065378347989</v>
      </c>
    </row>
    <row r="308" spans="1:20" x14ac:dyDescent="0.35">
      <c r="A308" s="901">
        <v>223</v>
      </c>
      <c r="B308" s="903" t="s">
        <v>96</v>
      </c>
      <c r="C308" s="907">
        <f>cходова!R306</f>
        <v>1.1611566617387696</v>
      </c>
      <c r="D308" s="907">
        <f>прибуд.!O306</f>
        <v>0.21789013888888886</v>
      </c>
      <c r="E308" s="907">
        <f>гар.вода!L306+ц.о.!M306+хол.вода!R306+каналізація!P306+аварійні!I306+зварювальн!L306</f>
        <v>0.48920003522869748</v>
      </c>
      <c r="F308" s="907">
        <f>дератизац.!I306</f>
        <v>1.3082107843137257E-2</v>
      </c>
      <c r="G308" s="907">
        <f>димоканал!Q306</f>
        <v>0.10003764426248277</v>
      </c>
      <c r="H308" s="907">
        <f>'підготовка до зими'!L306+майстерні!L306+маляри!L306+покрівлі!N306</f>
        <v>0.44716968957550585</v>
      </c>
      <c r="I308" s="907">
        <f>електрики!P306</f>
        <v>6.3019171346178418E-2</v>
      </c>
      <c r="J308" s="908">
        <f t="shared" si="20"/>
        <v>2.4915554488836604</v>
      </c>
      <c r="K308" s="908">
        <v>3.2094816386638005E-2</v>
      </c>
      <c r="L308" s="908">
        <f t="shared" si="22"/>
        <v>2.5236502652702986</v>
      </c>
      <c r="M308" s="908">
        <f t="shared" si="21"/>
        <v>3.0283803183243583</v>
      </c>
      <c r="N308" s="901">
        <v>3</v>
      </c>
      <c r="O308" s="903"/>
      <c r="P308" s="909">
        <v>1.8006260006899988</v>
      </c>
      <c r="Q308" s="909">
        <v>1.8006260006899988</v>
      </c>
      <c r="S308" s="909">
        <v>1.8021364478012052</v>
      </c>
      <c r="T308" s="909">
        <v>1.8021364478012052</v>
      </c>
    </row>
    <row r="309" spans="1:20" x14ac:dyDescent="0.35">
      <c r="A309" s="901">
        <v>224</v>
      </c>
      <c r="B309" s="903" t="s">
        <v>97</v>
      </c>
      <c r="C309" s="907">
        <f>cходова!R307</f>
        <v>1.450547454171853</v>
      </c>
      <c r="D309" s="907">
        <f>прибуд.!O307</f>
        <v>8.7804546651741602E-2</v>
      </c>
      <c r="E309" s="907">
        <f>гар.вода!L307+ц.о.!M307+хол.вода!R307+каналізація!P307+аварійні!I307+зварювальн!L307</f>
        <v>0.41633727310861962</v>
      </c>
      <c r="F309" s="907">
        <f>дератизац.!I307</f>
        <v>7.4076512807005994E-3</v>
      </c>
      <c r="G309" s="907">
        <f>димоканал!Q307</f>
        <v>0.10547034224738502</v>
      </c>
      <c r="H309" s="907">
        <f>'підготовка до зими'!L307+майстерні!L307+маляри!L307+покрівлі!N307</f>
        <v>0.39401120878133644</v>
      </c>
      <c r="I309" s="907">
        <f>електрики!P307</f>
        <v>4.8250933325433759E-2</v>
      </c>
      <c r="J309" s="908">
        <f t="shared" si="20"/>
        <v>2.5098294095670699</v>
      </c>
      <c r="K309" s="908">
        <v>3.3307626643565291E-2</v>
      </c>
      <c r="L309" s="908">
        <f t="shared" si="22"/>
        <v>2.5431370362106351</v>
      </c>
      <c r="M309" s="908">
        <f t="shared" si="21"/>
        <v>3.051764443452762</v>
      </c>
      <c r="N309" s="901">
        <v>4</v>
      </c>
      <c r="O309" s="903"/>
      <c r="P309" s="909">
        <v>1.8679172421464703</v>
      </c>
      <c r="Q309" s="909">
        <v>1.8679172421464703</v>
      </c>
      <c r="S309" s="909">
        <v>1.868526134830943</v>
      </c>
      <c r="T309" s="909">
        <v>1.868526134830943</v>
      </c>
    </row>
    <row r="310" spans="1:20" x14ac:dyDescent="0.35">
      <c r="A310" s="901">
        <v>225</v>
      </c>
      <c r="B310" s="903" t="s">
        <v>98</v>
      </c>
      <c r="C310" s="907">
        <f>cходова!R308</f>
        <v>1.7358246604795997</v>
      </c>
      <c r="D310" s="907">
        <f>прибуд.!O308</f>
        <v>9.5900774435307576E-2</v>
      </c>
      <c r="E310" s="907">
        <f>гар.вода!L308+ц.о.!M308+хол.вода!R308+каналізація!P308+аварійні!I308+зварювальн!L308</f>
        <v>0.44765116528134674</v>
      </c>
      <c r="F310" s="907">
        <f>дератизац.!I308</f>
        <v>1.022691787238472E-2</v>
      </c>
      <c r="G310" s="907">
        <f>димоканал!Q308</f>
        <v>6.9273593154884433E-2</v>
      </c>
      <c r="H310" s="907">
        <f>'підготовка до зими'!L308+майстерні!L308+маляри!L308+покрівлі!N308</f>
        <v>0.42556536777693849</v>
      </c>
      <c r="I310" s="907">
        <f>електрики!P308</f>
        <v>5.4597810653535146E-2</v>
      </c>
      <c r="J310" s="908">
        <f t="shared" si="20"/>
        <v>2.8390402896539966</v>
      </c>
      <c r="K310" s="908">
        <v>3.8871314613631275E-2</v>
      </c>
      <c r="L310" s="908">
        <f t="shared" si="22"/>
        <v>2.877911604267628</v>
      </c>
      <c r="M310" s="908">
        <f t="shared" si="21"/>
        <v>3.4534939251211534</v>
      </c>
      <c r="N310" s="901">
        <v>4</v>
      </c>
      <c r="O310" s="903"/>
      <c r="P310" s="909">
        <v>2.1768254106076355</v>
      </c>
      <c r="Q310" s="909">
        <v>2.1768254106076355</v>
      </c>
      <c r="S310" s="909">
        <v>2.177488024099246</v>
      </c>
      <c r="T310" s="909">
        <v>2.177488024099246</v>
      </c>
    </row>
    <row r="311" spans="1:20" x14ac:dyDescent="0.35">
      <c r="A311" s="901">
        <v>226</v>
      </c>
      <c r="B311" s="903" t="s">
        <v>1636</v>
      </c>
      <c r="C311" s="907">
        <f>cходова!R309</f>
        <v>1.1366826244054584</v>
      </c>
      <c r="D311" s="907">
        <f>прибуд.!O309</f>
        <v>0.14979933237795306</v>
      </c>
      <c r="E311" s="907">
        <f>гар.вода!L309+ц.о.!M309+хол.вода!R309+каналізація!P309+аварійні!I309+зварювальн!L309</f>
        <v>0.2827831413817225</v>
      </c>
      <c r="F311" s="907">
        <f>дератизац.!I309</f>
        <v>5.843838226081882E-3</v>
      </c>
      <c r="G311" s="907">
        <f>димоканал!Q309</f>
        <v>4.6917698051638208E-2</v>
      </c>
      <c r="H311" s="907">
        <f>'підготовка до зими'!L309+майстерні!L309+маляри!L309+покрівлі!N309</f>
        <v>0.30566538028506818</v>
      </c>
      <c r="I311" s="907">
        <f>електрики!P309</f>
        <v>2.1181424174157672E-2</v>
      </c>
      <c r="J311" s="908">
        <f t="shared" si="20"/>
        <v>1.9488734389020799</v>
      </c>
      <c r="K311" s="908">
        <v>2.744507661136928E-2</v>
      </c>
      <c r="L311" s="908">
        <f t="shared" si="22"/>
        <v>1.9763185155134491</v>
      </c>
      <c r="M311" s="908">
        <f t="shared" si="21"/>
        <v>2.3715822186161386</v>
      </c>
      <c r="N311" s="901">
        <v>4</v>
      </c>
      <c r="O311" s="903"/>
      <c r="P311" s="909">
        <v>1.543846047925739</v>
      </c>
      <c r="Q311" s="909">
        <v>1.543846047925739</v>
      </c>
      <c r="S311" s="909">
        <v>1.5448806125024037</v>
      </c>
      <c r="T311" s="909">
        <v>1.5448806125024037</v>
      </c>
    </row>
    <row r="312" spans="1:20" x14ac:dyDescent="0.35">
      <c r="A312" s="901">
        <v>227</v>
      </c>
      <c r="B312" s="903" t="s">
        <v>1637</v>
      </c>
      <c r="C312" s="907">
        <f>cходова!R310</f>
        <v>1.296777188264985</v>
      </c>
      <c r="D312" s="907">
        <f>прибуд.!O310</f>
        <v>0.32531981892911122</v>
      </c>
      <c r="E312" s="907">
        <f>гар.вода!L310+ц.о.!M310+хол.вода!R310+каналізація!P310+аварійні!I310+зварювальн!L310</f>
        <v>0.28578260177600828</v>
      </c>
      <c r="F312" s="907">
        <f>дератизац.!I310</f>
        <v>1.2023135266451037E-2</v>
      </c>
      <c r="G312" s="907">
        <f>димоканал!Q310</f>
        <v>4.9358951310930953E-2</v>
      </c>
      <c r="H312" s="907">
        <f>'підготовка до зими'!L310+майстерні!L310+маляри!L310+покрівлі!N310</f>
        <v>0.3112512774421492</v>
      </c>
      <c r="I312" s="907">
        <f>електрики!P310</f>
        <v>2.1789371824613317E-2</v>
      </c>
      <c r="J312" s="908">
        <f t="shared" ref="J312:J350" si="23">I312+H312+G312+F312+E312+D312+C312</f>
        <v>2.3023023448142492</v>
      </c>
      <c r="K312" s="908">
        <v>2.9522386514279554E-2</v>
      </c>
      <c r="L312" s="908">
        <f t="shared" si="22"/>
        <v>2.331824731328529</v>
      </c>
      <c r="M312" s="908">
        <f t="shared" ref="M312:M350" si="24">L312*1.2</f>
        <v>2.7981896775942348</v>
      </c>
      <c r="N312" s="901">
        <v>3</v>
      </c>
      <c r="O312" s="903"/>
      <c r="P312" s="909">
        <v>1.6569691963133508</v>
      </c>
      <c r="Q312" s="909">
        <v>1.6569691963133508</v>
      </c>
      <c r="S312" s="909">
        <v>1.659221471624265</v>
      </c>
      <c r="T312" s="909">
        <v>1.659221471624265</v>
      </c>
    </row>
    <row r="313" spans="1:20" x14ac:dyDescent="0.35">
      <c r="A313" s="901">
        <v>228</v>
      </c>
      <c r="B313" s="903" t="s">
        <v>1638</v>
      </c>
      <c r="C313" s="907">
        <f>cходова!R311</f>
        <v>1.0977797954489414</v>
      </c>
      <c r="D313" s="907">
        <f>прибуд.!O311</f>
        <v>0.35516813711454842</v>
      </c>
      <c r="E313" s="907">
        <f>гар.вода!L311+ц.о.!M311+хол.вода!R311+каналізація!P311+аварійні!I311+зварювальн!L311</f>
        <v>0.28977776245929654</v>
      </c>
      <c r="F313" s="907">
        <f>дератизац.!I311</f>
        <v>5.358534035597046E-3</v>
      </c>
      <c r="G313" s="907">
        <f>димоканал!Q311</f>
        <v>3.5986416147329219E-2</v>
      </c>
      <c r="H313" s="907">
        <f>'підготовка до зими'!L311+майстерні!L311+маляри!L311+покрівлі!N311</f>
        <v>0.30579571707438757</v>
      </c>
      <c r="I313" s="907">
        <f>електрики!P311</f>
        <v>2.2599133658850218E-2</v>
      </c>
      <c r="J313" s="908">
        <f t="shared" si="23"/>
        <v>2.1124654959389506</v>
      </c>
      <c r="K313" s="908">
        <v>2.6838382741379278E-2</v>
      </c>
      <c r="L313" s="908">
        <f t="shared" si="22"/>
        <v>2.1393038786803298</v>
      </c>
      <c r="M313" s="908">
        <f t="shared" si="24"/>
        <v>2.5671646544163957</v>
      </c>
      <c r="N313" s="901">
        <v>3</v>
      </c>
      <c r="O313" s="903"/>
      <c r="P313" s="909">
        <v>1.5083668062790683</v>
      </c>
      <c r="Q313" s="909">
        <v>1.5083668062790683</v>
      </c>
      <c r="S313" s="909">
        <v>1.5108244928154217</v>
      </c>
      <c r="T313" s="909">
        <v>1.5108244928154217</v>
      </c>
    </row>
    <row r="314" spans="1:20" x14ac:dyDescent="0.35">
      <c r="A314" s="901">
        <v>229</v>
      </c>
      <c r="B314" s="903" t="s">
        <v>1639</v>
      </c>
      <c r="C314" s="907">
        <f>cходова!R312</f>
        <v>1.1682624616811212</v>
      </c>
      <c r="D314" s="907">
        <f>прибуд.!O312</f>
        <v>0.32493607216494846</v>
      </c>
      <c r="E314" s="907">
        <f>гар.вода!L312+ц.о.!M312+хол.вода!R312+каналізація!P312+аварійні!I312+зварювальн!L312</f>
        <v>0.31167393211128286</v>
      </c>
      <c r="F314" s="907">
        <f>дератизац.!I312</f>
        <v>1.3917525773195877E-2</v>
      </c>
      <c r="G314" s="907">
        <f>димоканал!Q312</f>
        <v>2.2949623148987418E-2</v>
      </c>
      <c r="H314" s="907">
        <f>'підготовка до зими'!L312+майстерні!L312+маляри!L312+покрівлі!N312</f>
        <v>0.32257016815322137</v>
      </c>
      <c r="I314" s="907">
        <f>електрики!P312</f>
        <v>2.7037173554047018E-2</v>
      </c>
      <c r="J314" s="908">
        <f t="shared" si="23"/>
        <v>2.1913469565868042</v>
      </c>
      <c r="K314" s="908">
        <v>2.7819711107574686E-2</v>
      </c>
      <c r="L314" s="908">
        <f t="shared" si="22"/>
        <v>2.2191666676943789</v>
      </c>
      <c r="M314" s="908">
        <f t="shared" si="24"/>
        <v>2.6630000012332546</v>
      </c>
      <c r="N314" s="901">
        <v>4</v>
      </c>
      <c r="O314" s="903"/>
      <c r="P314" s="909">
        <v>1.5620236971192207</v>
      </c>
      <c r="Q314" s="909">
        <v>1.5620236971192207</v>
      </c>
      <c r="S314" s="909">
        <v>1.5642708038765696</v>
      </c>
      <c r="T314" s="909">
        <v>1.5642708038765696</v>
      </c>
    </row>
    <row r="315" spans="1:20" x14ac:dyDescent="0.35">
      <c r="A315" s="901">
        <v>230</v>
      </c>
      <c r="B315" s="903" t="s">
        <v>1640</v>
      </c>
      <c r="C315" s="907">
        <f>cходова!R313</f>
        <v>1.3316863459331834</v>
      </c>
      <c r="D315" s="907">
        <f>прибуд.!O313</f>
        <v>0.18313125532900834</v>
      </c>
      <c r="E315" s="907">
        <f>гар.вода!L313+ц.о.!M313+хол.вода!R313+каналізація!P313+аварійні!I313+зварювальн!L313</f>
        <v>0.28056331324420475</v>
      </c>
      <c r="F315" s="907">
        <f>дератизац.!I313</f>
        <v>6.992585727525486E-3</v>
      </c>
      <c r="G315" s="907">
        <f>димоканал!Q313</f>
        <v>3.496005108099505E-2</v>
      </c>
      <c r="H315" s="907">
        <f>'підготовка до зими'!L313+майстерні!L313+маляри!L313+покрівлі!N313</f>
        <v>0.31382658147540665</v>
      </c>
      <c r="I315" s="907">
        <f>електрики!P313</f>
        <v>2.0731496812826218E-2</v>
      </c>
      <c r="J315" s="908">
        <f t="shared" si="23"/>
        <v>2.1718916296031496</v>
      </c>
      <c r="K315" s="908">
        <v>2.7045303268930725E-2</v>
      </c>
      <c r="L315" s="908">
        <f t="shared" si="22"/>
        <v>2.1989369328720803</v>
      </c>
      <c r="M315" s="908">
        <f t="shared" si="24"/>
        <v>2.6387243194464962</v>
      </c>
      <c r="N315" s="901">
        <v>4</v>
      </c>
      <c r="O315" s="903"/>
      <c r="P315" s="909">
        <v>1.5173390168204415</v>
      </c>
      <c r="Q315" s="909">
        <v>1.5173390168204415</v>
      </c>
      <c r="S315" s="909">
        <v>1.518603510111989</v>
      </c>
      <c r="T315" s="909">
        <v>1.518603510111989</v>
      </c>
    </row>
    <row r="316" spans="1:20" x14ac:dyDescent="0.35">
      <c r="A316" s="901">
        <v>231</v>
      </c>
      <c r="B316" s="903" t="s">
        <v>1641</v>
      </c>
      <c r="C316" s="907">
        <f>cходова!R314</f>
        <v>1.3775258073481909</v>
      </c>
      <c r="D316" s="907">
        <f>прибуд.!O314</f>
        <v>0.31258422987244544</v>
      </c>
      <c r="E316" s="907">
        <f>гар.вода!L314+ц.о.!M314+хол.вода!R314+каналізація!P314+аварійні!I314+зварювальн!L314</f>
        <v>0.29311231627563311</v>
      </c>
      <c r="F316" s="907">
        <f>дератизац.!I314</f>
        <v>9.8031820052119044E-3</v>
      </c>
      <c r="G316" s="907">
        <f>димоканал!Q314</f>
        <v>2.6466764538318262E-2</v>
      </c>
      <c r="H316" s="907">
        <f>'підготовка до зими'!L314+майстерні!L314+маляри!L314+покрівлі!N314</f>
        <v>0.34612892290196867</v>
      </c>
      <c r="I316" s="907">
        <f>електрики!P314</f>
        <v>2.3274999945273517E-2</v>
      </c>
      <c r="J316" s="908">
        <f t="shared" si="23"/>
        <v>2.3888962228870421</v>
      </c>
      <c r="K316" s="908">
        <v>3.0544572387834649E-2</v>
      </c>
      <c r="L316" s="908">
        <f t="shared" ref="L316:L350" si="25">J316+K316</f>
        <v>2.4194407952748769</v>
      </c>
      <c r="M316" s="908">
        <f t="shared" si="24"/>
        <v>2.9033289543298522</v>
      </c>
      <c r="N316" s="901">
        <v>3</v>
      </c>
      <c r="O316" s="903"/>
      <c r="P316" s="909">
        <v>1.7142585474669274</v>
      </c>
      <c r="Q316" s="909">
        <v>1.7142585474669274</v>
      </c>
      <c r="S316" s="909">
        <v>1.7164205123390901</v>
      </c>
      <c r="T316" s="909">
        <v>1.7164205123390901</v>
      </c>
    </row>
    <row r="317" spans="1:20" x14ac:dyDescent="0.35">
      <c r="A317" s="901">
        <v>232</v>
      </c>
      <c r="B317" s="903" t="s">
        <v>1642</v>
      </c>
      <c r="C317" s="907">
        <f>cходова!R315</f>
        <v>1.5310791615946362</v>
      </c>
      <c r="D317" s="907">
        <f>прибуд.!O315</f>
        <v>7.1442352952359234E-2</v>
      </c>
      <c r="E317" s="907">
        <f>гар.вода!L315+ц.о.!M315+хол.вода!R315+каналізація!P315+аварійні!I315+зварювальн!L315</f>
        <v>0.30127157796172654</v>
      </c>
      <c r="F317" s="907">
        <f>дератизац.!I315</f>
        <v>6.5230409490133453E-3</v>
      </c>
      <c r="G317" s="907">
        <f>димоканал!Q315</f>
        <v>4.6795147718175722E-2</v>
      </c>
      <c r="H317" s="907">
        <f>'підготовка до зими'!L315+майстерні!L315+маляри!L315+покрівлі!N315</f>
        <v>0.35888100540166257</v>
      </c>
      <c r="I317" s="907">
        <f>електрики!P315</f>
        <v>2.4928765396206996E-2</v>
      </c>
      <c r="J317" s="908">
        <f t="shared" si="23"/>
        <v>2.3409210519737806</v>
      </c>
      <c r="K317" s="908">
        <v>3.2358531167741206E-2</v>
      </c>
      <c r="L317" s="908">
        <f t="shared" si="25"/>
        <v>2.3732795831415219</v>
      </c>
      <c r="M317" s="908">
        <f t="shared" si="24"/>
        <v>2.8479354997698261</v>
      </c>
      <c r="N317" s="901">
        <v>4</v>
      </c>
      <c r="O317" s="903"/>
      <c r="P317" s="909">
        <v>1.8162793955598537</v>
      </c>
      <c r="Q317" s="909">
        <v>1.8162793955598537</v>
      </c>
      <c r="S317" s="909">
        <v>1.8167704067262844</v>
      </c>
      <c r="T317" s="909">
        <v>1.8167704067262844</v>
      </c>
    </row>
    <row r="318" spans="1:20" x14ac:dyDescent="0.35">
      <c r="A318" s="901">
        <v>233</v>
      </c>
      <c r="B318" s="903" t="s">
        <v>1643</v>
      </c>
      <c r="C318" s="907">
        <f>cходова!R316</f>
        <v>1.572426674890937</v>
      </c>
      <c r="D318" s="907">
        <f>прибуд.!O316</f>
        <v>0.12748067039106142</v>
      </c>
      <c r="E318" s="907">
        <f>гар.вода!L316+ц.о.!M316+хол.вода!R316+каналізація!P316+аварійні!I316+зварювальн!L316</f>
        <v>0.34086133294693016</v>
      </c>
      <c r="F318" s="907">
        <f>дератизац.!I316</f>
        <v>1.1251232336510021E-2</v>
      </c>
      <c r="G318" s="907">
        <f>димоканал!Q316</f>
        <v>8.7178257461404063E-2</v>
      </c>
      <c r="H318" s="907">
        <f>'підготовка до зими'!L316+майстерні!L316+маляри!L316+покрівлі!N316</f>
        <v>0.41032812688882681</v>
      </c>
      <c r="I318" s="907">
        <f>електрики!P316</f>
        <v>3.2953041553085476E-2</v>
      </c>
      <c r="J318" s="908">
        <f t="shared" si="23"/>
        <v>2.5824793364687553</v>
      </c>
      <c r="K318" s="908">
        <v>3.2326867320949755E-2</v>
      </c>
      <c r="L318" s="908">
        <f t="shared" si="25"/>
        <v>2.6148062037897049</v>
      </c>
      <c r="M318" s="908">
        <f t="shared" si="24"/>
        <v>3.1377674445476456</v>
      </c>
      <c r="N318" s="901">
        <v>3</v>
      </c>
      <c r="O318" s="903"/>
      <c r="P318" s="909">
        <v>1.8128969038361893</v>
      </c>
      <c r="Q318" s="909">
        <v>1.8128969038361893</v>
      </c>
      <c r="S318" s="909">
        <v>1.8137790570136538</v>
      </c>
      <c r="T318" s="909">
        <v>1.8137790570136538</v>
      </c>
    </row>
    <row r="319" spans="1:20" x14ac:dyDescent="0.35">
      <c r="A319" s="901">
        <v>234</v>
      </c>
      <c r="B319" s="903" t="s">
        <v>1644</v>
      </c>
      <c r="C319" s="907">
        <f>cходова!R317</f>
        <v>1.4356118726952061</v>
      </c>
      <c r="D319" s="907">
        <f>прибуд.!O317</f>
        <v>0.3265350841750842</v>
      </c>
      <c r="E319" s="907">
        <f>гар.вода!L317+ц.о.!M317+хол.вода!R317+каналізація!P317+аварійні!I317+зварювальн!L317</f>
        <v>0.34302692731096945</v>
      </c>
      <c r="F319" s="907">
        <f>дератизац.!I317</f>
        <v>1.0227272727272727E-2</v>
      </c>
      <c r="G319" s="907">
        <f>димоканал!Q317</f>
        <v>9.1606452382731199E-2</v>
      </c>
      <c r="H319" s="907">
        <f>'підготовка до зими'!L317+майстерні!L317+маляри!L317+покрівлі!N317</f>
        <v>0.3840842518838079</v>
      </c>
      <c r="I319" s="907">
        <f>електрики!P317</f>
        <v>3.3391976505507522E-2</v>
      </c>
      <c r="J319" s="908">
        <f t="shared" si="23"/>
        <v>2.6244838376805792</v>
      </c>
      <c r="K319" s="908">
        <v>3.2794582685954879E-2</v>
      </c>
      <c r="L319" s="908">
        <f t="shared" si="25"/>
        <v>2.6572784203665343</v>
      </c>
      <c r="M319" s="908">
        <f t="shared" si="24"/>
        <v>3.188734104439841</v>
      </c>
      <c r="N319" s="901">
        <v>3</v>
      </c>
      <c r="O319" s="903"/>
      <c r="P319" s="909">
        <v>1.839083828632377</v>
      </c>
      <c r="Q319" s="909">
        <v>1.839083828632377</v>
      </c>
      <c r="S319" s="909">
        <v>1.8413466409578405</v>
      </c>
      <c r="T319" s="909">
        <v>1.8413466409578405</v>
      </c>
    </row>
    <row r="320" spans="1:20" x14ac:dyDescent="0.35">
      <c r="A320" s="901">
        <v>235</v>
      </c>
      <c r="B320" s="903" t="s">
        <v>1645</v>
      </c>
      <c r="C320" s="907">
        <f>cходова!R318</f>
        <v>1.440600966953052</v>
      </c>
      <c r="D320" s="907">
        <f>прибуд.!O318</f>
        <v>0.23697553214596007</v>
      </c>
      <c r="E320" s="907">
        <f>гар.вода!L318+ц.о.!M318+хол.вода!R318+каналізація!P318+аварійні!I318+зварювальн!L318</f>
        <v>0.32706745170389873</v>
      </c>
      <c r="F320" s="907">
        <f>дератизац.!I318</f>
        <v>9.6112076455256296E-3</v>
      </c>
      <c r="G320" s="907">
        <f>димоканал!Q318</f>
        <v>6.9855625633101076E-2</v>
      </c>
      <c r="H320" s="907">
        <f>'підготовка до зими'!L318+майстерні!L318+маляри!L318+покрівлі!N318</f>
        <v>0.45772400802774621</v>
      </c>
      <c r="I320" s="907">
        <f>електрики!P318</f>
        <v>3.0157219441768086E-2</v>
      </c>
      <c r="J320" s="908">
        <f t="shared" si="23"/>
        <v>2.5719920115510515</v>
      </c>
      <c r="K320" s="908">
        <v>3.2260157588040864E-2</v>
      </c>
      <c r="L320" s="908">
        <f t="shared" si="25"/>
        <v>2.6042521691390923</v>
      </c>
      <c r="M320" s="908">
        <f t="shared" si="24"/>
        <v>3.1251026029669107</v>
      </c>
      <c r="N320" s="901">
        <v>3</v>
      </c>
      <c r="O320" s="903"/>
      <c r="P320" s="909">
        <v>1.8102377701615899</v>
      </c>
      <c r="Q320" s="909">
        <v>1.8102377701615899</v>
      </c>
      <c r="S320" s="909">
        <v>1.8118788137098176</v>
      </c>
      <c r="T320" s="909">
        <v>1.8118788137098176</v>
      </c>
    </row>
    <row r="321" spans="1:20" x14ac:dyDescent="0.35">
      <c r="A321" s="901">
        <v>236</v>
      </c>
      <c r="B321" s="903" t="s">
        <v>1646</v>
      </c>
      <c r="C321" s="907">
        <f>cходова!R319</f>
        <v>1.9016220093816081</v>
      </c>
      <c r="D321" s="907">
        <f>прибуд.!O319</f>
        <v>0.14809477312390923</v>
      </c>
      <c r="E321" s="907">
        <f>гар.вода!L319+ц.о.!M319+хол.вода!R319+каналізація!P319+аварійні!I319+зварювальн!L319</f>
        <v>0.36424572702096703</v>
      </c>
      <c r="F321" s="907">
        <f>дератизац.!I319</f>
        <v>1.9109947643979056E-2</v>
      </c>
      <c r="G321" s="907">
        <f>димоканал!Q319</f>
        <v>6.475024565013901E-2</v>
      </c>
      <c r="H321" s="907">
        <f>'підготовка до зими'!L319+майстерні!L319+маляри!L319+покрівлі!N319</f>
        <v>0.36626564136522016</v>
      </c>
      <c r="I321" s="907">
        <f>електрики!P319</f>
        <v>3.7692723217735195E-2</v>
      </c>
      <c r="J321" s="908">
        <f t="shared" si="23"/>
        <v>2.901781067403558</v>
      </c>
      <c r="K321" s="908">
        <v>3.8610421580618094E-2</v>
      </c>
      <c r="L321" s="908">
        <f t="shared" si="25"/>
        <v>2.9403914889841762</v>
      </c>
      <c r="M321" s="908">
        <f t="shared" si="24"/>
        <v>3.5284697867810113</v>
      </c>
      <c r="N321" s="901">
        <v>3</v>
      </c>
      <c r="O321" s="903"/>
      <c r="P321" s="909">
        <v>2.1551890480801816</v>
      </c>
      <c r="Q321" s="909">
        <v>2.1551890480801816</v>
      </c>
      <c r="S321" s="909">
        <v>2.156212530036798</v>
      </c>
      <c r="T321" s="909">
        <v>2.156212530036798</v>
      </c>
    </row>
    <row r="322" spans="1:20" x14ac:dyDescent="0.35">
      <c r="A322" s="901">
        <v>237</v>
      </c>
      <c r="B322" s="903" t="s">
        <v>1647</v>
      </c>
      <c r="C322" s="907">
        <f>cходова!R320</f>
        <v>1.3412253182380327</v>
      </c>
      <c r="D322" s="907">
        <f>прибуд.!O320</f>
        <v>0.23594988877935338</v>
      </c>
      <c r="E322" s="907">
        <f>гар.вода!L320+ц.о.!M320+хол.вода!R320+каналізація!P320+аварійні!I320+зварювальн!L320</f>
        <v>0.34181508865542259</v>
      </c>
      <c r="F322" s="907">
        <f>дератизац.!I320</f>
        <v>6.047622658679001E-3</v>
      </c>
      <c r="G322" s="907">
        <f>димоканал!Q320</f>
        <v>4.7688041497718346E-2</v>
      </c>
      <c r="H322" s="907">
        <f>'підготовка до зими'!L320+майстерні!L320+маляри!L320+покрівлі!N320</f>
        <v>0.29060260116211445</v>
      </c>
      <c r="I322" s="907">
        <f>електрики!P320</f>
        <v>3.3146354171312155E-2</v>
      </c>
      <c r="J322" s="908">
        <f t="shared" si="23"/>
        <v>2.2964749151626327</v>
      </c>
      <c r="K322" s="908">
        <v>2.8512776719887247E-2</v>
      </c>
      <c r="L322" s="908">
        <f t="shared" si="25"/>
        <v>2.3249876918825199</v>
      </c>
      <c r="M322" s="908">
        <f t="shared" si="24"/>
        <v>2.7899852302590236</v>
      </c>
      <c r="N322" s="901">
        <v>4</v>
      </c>
      <c r="O322" s="903"/>
      <c r="P322" s="909">
        <v>1.5992735698206728</v>
      </c>
      <c r="Q322" s="909">
        <v>1.5992735698206728</v>
      </c>
      <c r="S322" s="909">
        <v>1.6009059698485288</v>
      </c>
      <c r="T322" s="909">
        <v>1.6009059698485288</v>
      </c>
    </row>
    <row r="323" spans="1:20" x14ac:dyDescent="0.35">
      <c r="A323" s="901">
        <v>238</v>
      </c>
      <c r="B323" s="903" t="s">
        <v>1648</v>
      </c>
      <c r="C323" s="907">
        <f>cходова!R321</f>
        <v>1.7328613590729853</v>
      </c>
      <c r="D323" s="907">
        <f>прибуд.!O321</f>
        <v>0.33826134082299147</v>
      </c>
      <c r="E323" s="907">
        <f>гар.вода!L321+ц.о.!M321+хол.вода!R321+каналізація!P321+аварійні!I321+зварювальн!L321</f>
        <v>0.36719564644452107</v>
      </c>
      <c r="F323" s="907">
        <f>дератизац.!I321</f>
        <v>9.4350097975179608E-3</v>
      </c>
      <c r="G323" s="907">
        <f>димоканал!Q321</f>
        <v>5.1542703991804904E-2</v>
      </c>
      <c r="H323" s="907">
        <f>'підготовка до зими'!L321+майстерні!L321+маляри!L321+покрівлі!N321</f>
        <v>0.29437585053505044</v>
      </c>
      <c r="I323" s="907">
        <f>електрики!P321</f>
        <v>3.8290629623167212E-2</v>
      </c>
      <c r="J323" s="908">
        <f t="shared" si="23"/>
        <v>2.8319625402880382</v>
      </c>
      <c r="K323" s="908">
        <v>3.5148342393930491E-2</v>
      </c>
      <c r="L323" s="908">
        <f t="shared" si="25"/>
        <v>2.8671108826819687</v>
      </c>
      <c r="M323" s="908">
        <f t="shared" si="24"/>
        <v>3.4405330592183625</v>
      </c>
      <c r="N323" s="901">
        <v>3</v>
      </c>
      <c r="O323" s="903"/>
      <c r="P323" s="909">
        <v>1.9671405152238868</v>
      </c>
      <c r="Q323" s="909">
        <v>1.9671405152238868</v>
      </c>
      <c r="S323" s="909">
        <v>1.9694823263900458</v>
      </c>
      <c r="T323" s="909">
        <v>1.9694823263900458</v>
      </c>
    </row>
    <row r="324" spans="1:20" x14ac:dyDescent="0.35">
      <c r="A324" s="901">
        <v>239</v>
      </c>
      <c r="B324" s="903" t="s">
        <v>2286</v>
      </c>
      <c r="C324" s="907">
        <f>cходова!R322</f>
        <v>1.6453800178248206</v>
      </c>
      <c r="D324" s="907">
        <f>прибуд.!O322</f>
        <v>0.10646007715207145</v>
      </c>
      <c r="E324" s="907">
        <f>гар.вода!L322+ц.о.!M322+хол.вода!R322+каналізація!P322+аварійні!I322+зварювальн!L322</f>
        <v>0.37654045368663752</v>
      </c>
      <c r="F324" s="907">
        <f>дератизац.!I322</f>
        <v>9.1168444554701068E-3</v>
      </c>
      <c r="G324" s="907">
        <f>димоканал!Q322</f>
        <v>5.4936748312304245E-2</v>
      </c>
      <c r="H324" s="907">
        <f>'підготовка до зими'!L322+майстерні!L322+маляри!L322+покрівлі!N322</f>
        <v>0.4365837156539995</v>
      </c>
      <c r="I324" s="907">
        <f>електрики!P322</f>
        <v>4.0184688173708009E-2</v>
      </c>
      <c r="J324" s="908">
        <f t="shared" si="23"/>
        <v>2.6692025452590116</v>
      </c>
      <c r="K324" s="908">
        <v>3.4219132375540751E-2</v>
      </c>
      <c r="L324" s="908">
        <f t="shared" si="25"/>
        <v>2.7034216776345525</v>
      </c>
      <c r="M324" s="908">
        <f t="shared" si="24"/>
        <v>3.244106013161463</v>
      </c>
      <c r="N324" s="901">
        <v>3</v>
      </c>
      <c r="O324" s="903"/>
      <c r="P324" s="909">
        <v>1.9178586712207695</v>
      </c>
      <c r="Q324" s="909">
        <v>1.9178586712207695</v>
      </c>
      <c r="S324" s="909">
        <v>1.9185936814416444</v>
      </c>
      <c r="T324" s="909">
        <v>1.9185936814416444</v>
      </c>
    </row>
    <row r="325" spans="1:20" x14ac:dyDescent="0.35">
      <c r="A325" s="901">
        <v>240</v>
      </c>
      <c r="B325" s="903" t="s">
        <v>2287</v>
      </c>
      <c r="C325" s="907">
        <f>cходова!R323</f>
        <v>1.2583052270635271</v>
      </c>
      <c r="D325" s="907">
        <f>прибуд.!O323</f>
        <v>0.13201254050464808</v>
      </c>
      <c r="E325" s="907">
        <f>гар.вода!L323+ц.о.!M323+хол.вода!R323+каналізація!P323+аварійні!I323+зварювальн!L323</f>
        <v>0.37033170737376814</v>
      </c>
      <c r="F325" s="907">
        <f>дератизац.!I323</f>
        <v>6.6035856573705169E-3</v>
      </c>
      <c r="G325" s="907">
        <f>димоканал!Q323</f>
        <v>5.8818069707011526E-2</v>
      </c>
      <c r="H325" s="907">
        <f>'підготовка до зими'!L323+майстерні!L323+маляри!L323+покрівлі!N323</f>
        <v>0.41112693614880846</v>
      </c>
      <c r="I325" s="907">
        <f>електрики!P323</f>
        <v>3.8926264245065741E-2</v>
      </c>
      <c r="J325" s="908">
        <f t="shared" si="23"/>
        <v>2.2761243307001999</v>
      </c>
      <c r="K325" s="908">
        <v>2.9185629208334719E-2</v>
      </c>
      <c r="L325" s="908">
        <f t="shared" si="25"/>
        <v>2.3053099599085347</v>
      </c>
      <c r="M325" s="908">
        <f t="shared" si="24"/>
        <v>2.7663719518902417</v>
      </c>
      <c r="N325" s="901">
        <v>4</v>
      </c>
      <c r="O325" s="903"/>
      <c r="P325" s="909">
        <v>1.6388257508042086</v>
      </c>
      <c r="Q325" s="909">
        <v>1.6388257508042086</v>
      </c>
      <c r="S325" s="909">
        <v>1.6397383273251001</v>
      </c>
      <c r="T325" s="909">
        <v>1.6397383273251001</v>
      </c>
    </row>
    <row r="326" spans="1:20" x14ac:dyDescent="0.35">
      <c r="A326" s="901">
        <v>241</v>
      </c>
      <c r="B326" s="903" t="s">
        <v>1649</v>
      </c>
      <c r="C326" s="907">
        <f>cходова!R324</f>
        <v>1.4703179421429178</v>
      </c>
      <c r="D326" s="907">
        <f>прибуд.!O324</f>
        <v>0.18613619895458999</v>
      </c>
      <c r="E326" s="907">
        <f>гар.вода!L324+ц.о.!M324+хол.вода!R324+каналізація!P324+аварійні!I324+зварювальн!L324</f>
        <v>0.3772035756089519</v>
      </c>
      <c r="F326" s="907">
        <f>дератизац.!I324</f>
        <v>6.615485135576608E-3</v>
      </c>
      <c r="G326" s="907">
        <f>димоканал!Q324</f>
        <v>6.324698519607104E-2</v>
      </c>
      <c r="H326" s="907">
        <f>'підготовка до зими'!L324+майстерні!L324+маляри!L324+покрівлі!N324</f>
        <v>0.40554284187226597</v>
      </c>
      <c r="I326" s="907">
        <f>електрики!P324</f>
        <v>4.0319093487211952E-2</v>
      </c>
      <c r="J326" s="908">
        <f t="shared" si="23"/>
        <v>2.549382122397585</v>
      </c>
      <c r="K326" s="908">
        <v>3.2985285882697786E-2</v>
      </c>
      <c r="L326" s="908">
        <f t="shared" si="25"/>
        <v>2.582367408280283</v>
      </c>
      <c r="M326" s="908">
        <f t="shared" si="24"/>
        <v>3.0988408899363393</v>
      </c>
      <c r="N326" s="901">
        <v>4</v>
      </c>
      <c r="O326" s="903"/>
      <c r="P326" s="909">
        <v>1.849667642994886</v>
      </c>
      <c r="Q326" s="909">
        <v>1.849667642994886</v>
      </c>
      <c r="S326" s="909">
        <v>1.8509557388526923</v>
      </c>
      <c r="T326" s="909">
        <v>1.8509557388526923</v>
      </c>
    </row>
    <row r="327" spans="1:20" x14ac:dyDescent="0.35">
      <c r="A327" s="901">
        <v>242</v>
      </c>
      <c r="B327" s="903" t="s">
        <v>1650</v>
      </c>
      <c r="C327" s="907">
        <f>cходова!R325</f>
        <v>1.9358937479136078</v>
      </c>
      <c r="D327" s="907">
        <f>прибуд.!O325</f>
        <v>0.12839906047728014</v>
      </c>
      <c r="E327" s="907">
        <f>гар.вода!L325+ц.о.!M325+хол.вода!R325+каналізація!P325+аварійні!I325+зварювальн!L325</f>
        <v>0.34001095310054769</v>
      </c>
      <c r="F327" s="907">
        <f>дератизац.!I325</f>
        <v>6.6811049362536772E-3</v>
      </c>
      <c r="G327" s="907">
        <f>димоканал!Q325</f>
        <v>6.3288336608425463E-2</v>
      </c>
      <c r="H327" s="907">
        <f>'підготовка до зими'!L325+майстерні!L325+маляри!L325+покрівлі!N325</f>
        <v>0.45508180426248424</v>
      </c>
      <c r="I327" s="907">
        <f>електрики!P325</f>
        <v>3.2780681741104642E-2</v>
      </c>
      <c r="J327" s="908">
        <f t="shared" si="23"/>
        <v>2.9621356890397035</v>
      </c>
      <c r="K327" s="908">
        <v>3.707783081946403E-2</v>
      </c>
      <c r="L327" s="908">
        <f t="shared" si="25"/>
        <v>2.9992135198591674</v>
      </c>
      <c r="M327" s="908">
        <f t="shared" si="24"/>
        <v>3.5990562238310009</v>
      </c>
      <c r="N327" s="901">
        <v>4</v>
      </c>
      <c r="O327" s="903"/>
      <c r="P327" s="909">
        <v>2.0762725263442476</v>
      </c>
      <c r="Q327" s="909">
        <v>2.0762725263442476</v>
      </c>
      <c r="S327" s="909">
        <v>2.0771601725634894</v>
      </c>
      <c r="T327" s="909">
        <v>2.0771601725634894</v>
      </c>
    </row>
    <row r="328" spans="1:20" x14ac:dyDescent="0.35">
      <c r="A328" s="901">
        <v>243</v>
      </c>
      <c r="B328" s="903" t="s">
        <v>1651</v>
      </c>
      <c r="C328" s="907">
        <f>cходова!R326</f>
        <v>1.1695286376698015</v>
      </c>
      <c r="D328" s="907">
        <f>прибуд.!O326</f>
        <v>0.34201735109717873</v>
      </c>
      <c r="E328" s="907">
        <f>гар.вода!L326+ц.о.!M326+хол.вода!R326+каналізація!P326+аварійні!I326+зварювальн!L326</f>
        <v>0.29757931593323422</v>
      </c>
      <c r="F328" s="907">
        <f>дератизац.!I326</f>
        <v>9.9921630094043888E-3</v>
      </c>
      <c r="G328" s="907">
        <f>димоканал!Q326</f>
        <v>8.9204575249035425E-2</v>
      </c>
      <c r="H328" s="907">
        <f>'підготовка до зими'!L326+майстерні!L326+маляри!L326+покрівлі!N326</f>
        <v>0.44593459059035312</v>
      </c>
      <c r="I328" s="907">
        <f>електрики!P326</f>
        <v>2.4180396779850274E-2</v>
      </c>
      <c r="J328" s="908">
        <f t="shared" si="23"/>
        <v>2.3784370303288576</v>
      </c>
      <c r="K328" s="908">
        <v>2.9885911508729608E-2</v>
      </c>
      <c r="L328" s="908">
        <f t="shared" si="25"/>
        <v>2.4083229418375871</v>
      </c>
      <c r="M328" s="908">
        <f t="shared" si="24"/>
        <v>2.8899875302051043</v>
      </c>
      <c r="N328" s="901">
        <v>3</v>
      </c>
      <c r="O328" s="903"/>
      <c r="P328" s="909">
        <v>1.678095725755685</v>
      </c>
      <c r="Q328" s="909">
        <v>1.678095725755685</v>
      </c>
      <c r="S328" s="909">
        <v>1.6804678053119719</v>
      </c>
      <c r="T328" s="909">
        <v>1.6804678053119719</v>
      </c>
    </row>
    <row r="329" spans="1:20" x14ac:dyDescent="0.35">
      <c r="A329" s="901">
        <v>244</v>
      </c>
      <c r="B329" s="903" t="s">
        <v>1652</v>
      </c>
      <c r="C329" s="907">
        <f>cходова!R327</f>
        <v>1.1780170485692358</v>
      </c>
      <c r="D329" s="907">
        <f>прибуд.!O327</f>
        <v>7.0707501151189553E-2</v>
      </c>
      <c r="E329" s="907">
        <f>гар.вода!L327+ц.о.!M327+хол.вода!R327+каналізація!P327+аварійні!I327+зварювальн!L327</f>
        <v>0.3418384182106653</v>
      </c>
      <c r="F329" s="907">
        <f>дератизац.!I327</f>
        <v>5.4105909439754411E-3</v>
      </c>
      <c r="G329" s="907">
        <f>димоканал!Q327</f>
        <v>5.297863267793821E-2</v>
      </c>
      <c r="H329" s="907">
        <f>'підготовка до зими'!L327+майстерні!L327+маляри!L327+покрівлі!N327</f>
        <v>0.43805127868899529</v>
      </c>
      <c r="I329" s="907">
        <f>електрики!P327</f>
        <v>3.3151082737931339E-2</v>
      </c>
      <c r="J329" s="908">
        <f t="shared" si="23"/>
        <v>2.1201545529799311</v>
      </c>
      <c r="K329" s="908">
        <v>2.9161124134926369E-2</v>
      </c>
      <c r="L329" s="908">
        <f t="shared" si="25"/>
        <v>2.1493156771148576</v>
      </c>
      <c r="M329" s="908">
        <f t="shared" si="24"/>
        <v>2.5791788125378292</v>
      </c>
      <c r="N329" s="901">
        <v>3</v>
      </c>
      <c r="O329" s="903"/>
      <c r="P329" s="909">
        <v>1.6385028079832453</v>
      </c>
      <c r="Q329" s="909">
        <v>1.6385028079832453</v>
      </c>
      <c r="S329" s="909">
        <v>1.6389895990667434</v>
      </c>
      <c r="T329" s="909">
        <v>1.6389895990667434</v>
      </c>
    </row>
    <row r="330" spans="1:20" x14ac:dyDescent="0.35">
      <c r="A330" s="901">
        <v>245</v>
      </c>
      <c r="B330" s="903" t="s">
        <v>1653</v>
      </c>
      <c r="C330" s="907">
        <f>cходова!R328</f>
        <v>0</v>
      </c>
      <c r="D330" s="907">
        <f>прибуд.!O328</f>
        <v>0.27992973490315232</v>
      </c>
      <c r="E330" s="907">
        <f>гар.вода!L328+ц.о.!M328+хол.вода!R328+каналізація!P328+аварійні!I328+зварювальн!L328</f>
        <v>0.32281672147279783</v>
      </c>
      <c r="F330" s="907">
        <f>дератизац.!I328</f>
        <v>9.5233573870110114E-3</v>
      </c>
      <c r="G330" s="907">
        <f>димоканал!Q328</f>
        <v>4.7767732869761624E-2</v>
      </c>
      <c r="H330" s="907">
        <f>'підготовка до зими'!L328+майстерні!L328+маляри!L328+покрівлі!N328</f>
        <v>0.39318928161931632</v>
      </c>
      <c r="I330" s="907">
        <f>електрики!P328</f>
        <v>2.9295657321580851E-2</v>
      </c>
      <c r="J330" s="908">
        <f t="shared" si="23"/>
        <v>1.08252248557362</v>
      </c>
      <c r="K330" s="908">
        <v>1.3894377492751056E-2</v>
      </c>
      <c r="L330" s="908">
        <f t="shared" si="25"/>
        <v>1.0964168630663711</v>
      </c>
      <c r="M330" s="908">
        <f t="shared" si="24"/>
        <v>1.3157002356796452</v>
      </c>
      <c r="N330" s="901">
        <v>3</v>
      </c>
      <c r="O330" s="903"/>
      <c r="P330" s="909">
        <v>0.7935960642190889</v>
      </c>
      <c r="Q330" s="909">
        <v>0.7935960642190889</v>
      </c>
      <c r="S330" s="909">
        <v>0.79553350636394871</v>
      </c>
      <c r="T330" s="909">
        <v>0.79553350636394871</v>
      </c>
    </row>
    <row r="331" spans="1:20" x14ac:dyDescent="0.35">
      <c r="A331" s="901">
        <v>246</v>
      </c>
      <c r="B331" s="903" t="s">
        <v>1654</v>
      </c>
      <c r="C331" s="907">
        <f>cходова!R329</f>
        <v>1.5148257538618295</v>
      </c>
      <c r="D331" s="907">
        <f>прибуд.!O329</f>
        <v>0.32092051128990401</v>
      </c>
      <c r="E331" s="907">
        <f>гар.вода!L329+ц.о.!M329+хол.вода!R329+каналізація!P329+аварійні!I329+зварювальн!L329</f>
        <v>0.34619103884797375</v>
      </c>
      <c r="F331" s="907">
        <f>дератизац.!I329</f>
        <v>9.8008045678691924E-3</v>
      </c>
      <c r="G331" s="907">
        <f>димоканал!Q329</f>
        <v>6.1321337813404646E-2</v>
      </c>
      <c r="H331" s="907">
        <f>'підготовка до зими'!L329+майстерні!L329+маляри!L329+покрівлі!N329</f>
        <v>0.44130287090476333</v>
      </c>
      <c r="I331" s="907">
        <f>електрики!P329</f>
        <v>3.4033296583734239E-2</v>
      </c>
      <c r="J331" s="908">
        <f t="shared" si="23"/>
        <v>2.7283956138694787</v>
      </c>
      <c r="K331" s="908">
        <v>3.415120417253651E-2</v>
      </c>
      <c r="L331" s="908">
        <f t="shared" si="25"/>
        <v>2.7625468180420154</v>
      </c>
      <c r="M331" s="908">
        <f t="shared" si="24"/>
        <v>3.3150561816504185</v>
      </c>
      <c r="N331" s="901">
        <v>3</v>
      </c>
      <c r="O331" s="903"/>
      <c r="P331" s="909">
        <v>1.913975901005067</v>
      </c>
      <c r="Q331" s="909">
        <v>1.913975901005067</v>
      </c>
      <c r="S331" s="909">
        <v>1.9161985873764287</v>
      </c>
      <c r="T331" s="909">
        <v>1.9161985873764287</v>
      </c>
    </row>
    <row r="332" spans="1:20" x14ac:dyDescent="0.35">
      <c r="A332" s="901">
        <v>247</v>
      </c>
      <c r="B332" s="903" t="s">
        <v>1655</v>
      </c>
      <c r="C332" s="907">
        <f>cходова!R330</f>
        <v>1.0877209555173446</v>
      </c>
      <c r="D332" s="907">
        <f>прибуд.!O330</f>
        <v>0.25302890836986014</v>
      </c>
      <c r="E332" s="907">
        <f>гар.вода!L330+ц.о.!M330+хол.вода!R330+каналізація!P330+аварійні!I330+зварювальн!L330</f>
        <v>0.30537328247429696</v>
      </c>
      <c r="F332" s="907">
        <f>дератизац.!I330</f>
        <v>8.609893550407012E-3</v>
      </c>
      <c r="G332" s="907">
        <f>димоканал!Q330</f>
        <v>6.414645980560052E-2</v>
      </c>
      <c r="H332" s="907">
        <f>'підготовка до зими'!L330+майстерні!L330+маляри!L330+покрівлі!N330</f>
        <v>0.42083816314662037</v>
      </c>
      <c r="I332" s="907">
        <f>електрики!P330</f>
        <v>2.5760122138250009E-2</v>
      </c>
      <c r="J332" s="908">
        <f t="shared" si="23"/>
        <v>2.1654777850023796</v>
      </c>
      <c r="K332" s="908">
        <v>2.716512943282275E-2</v>
      </c>
      <c r="L332" s="908">
        <f t="shared" si="25"/>
        <v>2.1926429144352024</v>
      </c>
      <c r="M332" s="908">
        <f t="shared" si="24"/>
        <v>2.6311714973222426</v>
      </c>
      <c r="N332" s="901">
        <v>3</v>
      </c>
      <c r="O332" s="903"/>
      <c r="P332" s="909">
        <v>1.5269135036358863</v>
      </c>
      <c r="Q332" s="909">
        <v>1.5269135036358863</v>
      </c>
      <c r="S332" s="909">
        <v>1.5286647274888596</v>
      </c>
      <c r="T332" s="909">
        <v>1.5286647274888596</v>
      </c>
    </row>
    <row r="333" spans="1:20" x14ac:dyDescent="0.35">
      <c r="A333" s="901">
        <v>248</v>
      </c>
      <c r="B333" s="903" t="s">
        <v>1656</v>
      </c>
      <c r="C333" s="907">
        <f>cходова!R331</f>
        <v>1.2993848757835047</v>
      </c>
      <c r="D333" s="907">
        <f>прибуд.!O331</f>
        <v>0.17050947907771141</v>
      </c>
      <c r="E333" s="907">
        <f>гар.вода!L331+ц.о.!M331+хол.вода!R331+каналізація!P331+аварійні!I331+зварювальн!L331</f>
        <v>0.28661037386181454</v>
      </c>
      <c r="F333" s="907">
        <f>дератизац.!I331</f>
        <v>6.8443261164414524E-3</v>
      </c>
      <c r="G333" s="907">
        <f>димоканал!Q331</f>
        <v>4.6391333567093254E-2</v>
      </c>
      <c r="H333" s="907">
        <f>'підготовка до зими'!L331+майстерні!L331+маляри!L331+покрівлі!N331</f>
        <v>0.31155802437646479</v>
      </c>
      <c r="I333" s="907">
        <f>електрики!P331</f>
        <v>2.0987181678178011E-2</v>
      </c>
      <c r="J333" s="908">
        <f t="shared" si="23"/>
        <v>2.142285594461208</v>
      </c>
      <c r="K333" s="908">
        <v>3.1255439066629441E-2</v>
      </c>
      <c r="L333" s="908">
        <f t="shared" si="25"/>
        <v>2.1735410335278376</v>
      </c>
      <c r="M333" s="908">
        <f t="shared" si="24"/>
        <v>2.608249240233405</v>
      </c>
      <c r="N333" s="901">
        <v>4</v>
      </c>
      <c r="O333" s="903"/>
      <c r="P333" s="909">
        <v>1.7537488397568906</v>
      </c>
      <c r="Q333" s="909">
        <v>1.7537488397568906</v>
      </c>
      <c r="S333" s="909">
        <v>1.754926737634241</v>
      </c>
      <c r="T333" s="909">
        <v>1.754926737634241</v>
      </c>
    </row>
    <row r="334" spans="1:20" x14ac:dyDescent="0.35">
      <c r="A334" s="901">
        <v>249</v>
      </c>
      <c r="B334" s="903" t="s">
        <v>1657</v>
      </c>
      <c r="C334" s="907">
        <f>cходова!R332</f>
        <v>0.64918273145217831</v>
      </c>
      <c r="D334" s="907">
        <f>прибуд.!O332</f>
        <v>1.4396747362170559</v>
      </c>
      <c r="E334" s="907">
        <f>гар.вода!L332+ц.о.!M332+хол.вода!R332+каналізація!P332+аварійні!I332+зварювальн!L332</f>
        <v>0.38687583856938446</v>
      </c>
      <c r="F334" s="907">
        <f>дератизац.!I332</f>
        <v>8.7356689352761155E-3</v>
      </c>
      <c r="G334" s="907">
        <f>димоканал!Q332</f>
        <v>5.6504709016520827E-2</v>
      </c>
      <c r="H334" s="907">
        <f>'підготовка до зими'!L332+майстерні!L332+маляри!L332+покрівлі!N332</f>
        <v>0.37513360340601121</v>
      </c>
      <c r="I334" s="907">
        <f>електрики!P332</f>
        <v>4.2279522620594187E-2</v>
      </c>
      <c r="J334" s="908">
        <f t="shared" si="23"/>
        <v>2.9583868102170214</v>
      </c>
      <c r="K334" s="908">
        <v>3.8499870034178638E-2</v>
      </c>
      <c r="L334" s="908">
        <f t="shared" si="25"/>
        <v>2.9968866802512002</v>
      </c>
      <c r="M334" s="908">
        <f t="shared" si="24"/>
        <v>3.5962640163014403</v>
      </c>
      <c r="N334" s="901">
        <v>3</v>
      </c>
      <c r="O334" s="903"/>
      <c r="P334" s="909">
        <v>2.1769834337947547</v>
      </c>
      <c r="Q334" s="909">
        <v>2.1769834337947547</v>
      </c>
      <c r="S334" s="909">
        <v>2.1869652640289132</v>
      </c>
      <c r="T334" s="909">
        <v>2.1869652640289132</v>
      </c>
    </row>
    <row r="335" spans="1:20" x14ac:dyDescent="0.35">
      <c r="A335" s="901">
        <v>250</v>
      </c>
      <c r="B335" s="903" t="s">
        <v>1658</v>
      </c>
      <c r="C335" s="907">
        <f>cходова!R333</f>
        <v>0.99737245892509041</v>
      </c>
      <c r="D335" s="907">
        <f>прибуд.!O333</f>
        <v>0.24160159017543864</v>
      </c>
      <c r="E335" s="907">
        <f>гар.вода!L333+ц.о.!M333+хол.вода!R333+каналізація!P333+аварійні!I333+зварювальн!L333</f>
        <v>0.32783546521307488</v>
      </c>
      <c r="F335" s="907">
        <f>дератизац.!I333</f>
        <v>7.4000000000000003E-3</v>
      </c>
      <c r="G335" s="907">
        <f>димоканал!Q333</f>
        <v>5.3133614710292945E-2</v>
      </c>
      <c r="H335" s="907">
        <f>'підготовка до зими'!L333+майстерні!L333+маляри!L333+покрівлі!N333</f>
        <v>0.36625381717865663</v>
      </c>
      <c r="I335" s="907">
        <f>електрики!P333</f>
        <v>3.0312884777210197E-2</v>
      </c>
      <c r="J335" s="908">
        <f t="shared" si="23"/>
        <v>2.0239098309797638</v>
      </c>
      <c r="K335" s="908">
        <v>2.7603707738687304E-2</v>
      </c>
      <c r="L335" s="908">
        <f t="shared" si="25"/>
        <v>2.0515135387184511</v>
      </c>
      <c r="M335" s="908">
        <f t="shared" si="24"/>
        <v>2.4618162464621411</v>
      </c>
      <c r="N335" s="901">
        <v>3</v>
      </c>
      <c r="O335" s="903"/>
      <c r="P335" s="909">
        <v>1.552882581058237</v>
      </c>
      <c r="Q335" s="909">
        <v>1.552882581058237</v>
      </c>
      <c r="S335" s="909">
        <v>1.5545548123633883</v>
      </c>
      <c r="T335" s="909">
        <v>1.5545548123633883</v>
      </c>
    </row>
    <row r="336" spans="1:20" x14ac:dyDescent="0.35">
      <c r="A336" s="901">
        <v>251</v>
      </c>
      <c r="B336" s="903" t="s">
        <v>99</v>
      </c>
      <c r="C336" s="907">
        <f>cходова!R334</f>
        <v>1.1625701618197222</v>
      </c>
      <c r="D336" s="907">
        <f>прибуд.!O334</f>
        <v>0.15225590303943734</v>
      </c>
      <c r="E336" s="907">
        <f>гар.вода!L334+ц.о.!M334+хол.вода!R334+каналізація!P334+аварійні!I334+зварювальн!L334</f>
        <v>0.31064277091949138</v>
      </c>
      <c r="F336" s="907">
        <f>дератизац.!I334</f>
        <v>9.369022085676193E-3</v>
      </c>
      <c r="G336" s="907">
        <f>димоканал!Q334</f>
        <v>3.8362874113814352E-2</v>
      </c>
      <c r="H336" s="907">
        <f>'підготовка до зими'!L334+майстерні!L334+маляри!L334+покрівлі!N334</f>
        <v>0.4193633053809846</v>
      </c>
      <c r="I336" s="907">
        <f>електрики!P334</f>
        <v>2.6828171953297446E-2</v>
      </c>
      <c r="J336" s="908">
        <f t="shared" si="23"/>
        <v>2.1193922093124233</v>
      </c>
      <c r="K336" s="908">
        <v>2.7095837650771819E-2</v>
      </c>
      <c r="L336" s="908">
        <f t="shared" si="25"/>
        <v>2.1464880469631953</v>
      </c>
      <c r="M336" s="908">
        <f t="shared" si="24"/>
        <v>2.5757856563558343</v>
      </c>
      <c r="N336" s="901">
        <v>3</v>
      </c>
      <c r="O336" s="903"/>
      <c r="P336" s="909">
        <v>1.5373130786982276</v>
      </c>
      <c r="Q336" s="909">
        <v>1.5373130786982276</v>
      </c>
      <c r="S336" s="909">
        <v>1.5383640327119257</v>
      </c>
      <c r="T336" s="909">
        <v>1.5383640327119257</v>
      </c>
    </row>
    <row r="337" spans="1:67" x14ac:dyDescent="0.35">
      <c r="A337" s="901">
        <v>252</v>
      </c>
      <c r="B337" s="903" t="s">
        <v>100</v>
      </c>
      <c r="C337" s="907">
        <f>cходова!R335</f>
        <v>1.4273472456080947</v>
      </c>
      <c r="D337" s="907">
        <f>прибуд.!O335</f>
        <v>0.22318081385154881</v>
      </c>
      <c r="E337" s="907">
        <f>гар.вода!L335+ц.о.!M335+хол.вода!R335+каналізація!P335+аварійні!I335+зварювальн!L335</f>
        <v>0.33397591996031883</v>
      </c>
      <c r="F337" s="907">
        <f>дератизац.!I335</f>
        <v>9.9393629456458223E-3</v>
      </c>
      <c r="G337" s="907">
        <f>димоканал!Q335</f>
        <v>6.4684880675800069E-2</v>
      </c>
      <c r="H337" s="907">
        <f>'підготовка до зими'!L335+майстерні!L335+маляри!L335+покрівлі!N335</f>
        <v>0.35084348188904402</v>
      </c>
      <c r="I337" s="907">
        <f>електрики!P335</f>
        <v>3.1557466983872393E-2</v>
      </c>
      <c r="J337" s="908">
        <f t="shared" si="23"/>
        <v>2.4415291719143246</v>
      </c>
      <c r="K337" s="908">
        <v>3.3501892974128235E-2</v>
      </c>
      <c r="L337" s="908">
        <f t="shared" si="25"/>
        <v>2.4750310648884528</v>
      </c>
      <c r="M337" s="908">
        <f t="shared" si="24"/>
        <v>2.9700372778661435</v>
      </c>
      <c r="N337" s="901">
        <v>3</v>
      </c>
      <c r="O337" s="903"/>
      <c r="P337" s="909">
        <v>1.8793068610924584</v>
      </c>
      <c r="Q337" s="909">
        <v>1.8793068610924584</v>
      </c>
      <c r="S337" s="909">
        <v>1.8808507682130475</v>
      </c>
      <c r="T337" s="909">
        <v>1.8808507682130475</v>
      </c>
    </row>
    <row r="338" spans="1:67" x14ac:dyDescent="0.35">
      <c r="A338" s="901">
        <v>253</v>
      </c>
      <c r="B338" s="903" t="s">
        <v>1659</v>
      </c>
      <c r="C338" s="907">
        <f>cходова!R336</f>
        <v>1.4672877706838816</v>
      </c>
      <c r="D338" s="907">
        <f>прибуд.!O336</f>
        <v>0.23713096815509113</v>
      </c>
      <c r="E338" s="907">
        <f>гар.вода!L336+ц.о.!M336+хол.вода!R336+каналізація!P336+аварійні!I336+зварювальн!L336</f>
        <v>0.33779973762545168</v>
      </c>
      <c r="F338" s="907">
        <f>дератизац.!I336</f>
        <v>7.4838446760202596E-3</v>
      </c>
      <c r="G338" s="907">
        <f>димоканал!Q336</f>
        <v>3.8450991322618276E-2</v>
      </c>
      <c r="H338" s="907">
        <f>'підготовка до зими'!L336+майстерні!L336+маляри!L336+покрівлі!N336</f>
        <v>0.45423550230341886</v>
      </c>
      <c r="I338" s="907">
        <f>електрики!P336</f>
        <v>3.2332500043057641E-2</v>
      </c>
      <c r="J338" s="908">
        <f t="shared" si="23"/>
        <v>2.5747213148095396</v>
      </c>
      <c r="K338" s="908">
        <v>3.381785365985028E-2</v>
      </c>
      <c r="L338" s="908">
        <f t="shared" si="25"/>
        <v>2.6085391684693899</v>
      </c>
      <c r="M338" s="908">
        <f t="shared" si="24"/>
        <v>3.130247002163268</v>
      </c>
      <c r="N338" s="901">
        <v>3</v>
      </c>
      <c r="O338" s="903"/>
      <c r="P338" s="909">
        <v>1.896608252522523</v>
      </c>
      <c r="Q338" s="909">
        <v>1.896608252522523</v>
      </c>
      <c r="S338" s="909">
        <v>1.8982476204881917</v>
      </c>
      <c r="T338" s="909">
        <v>1.8982476204881917</v>
      </c>
    </row>
    <row r="339" spans="1:67" x14ac:dyDescent="0.35">
      <c r="A339" s="901">
        <v>254</v>
      </c>
      <c r="B339" s="903" t="s">
        <v>1660</v>
      </c>
      <c r="C339" s="907">
        <f>cходова!R337</f>
        <v>1.290125435723267</v>
      </c>
      <c r="D339" s="907">
        <f>прибуд.!O337</f>
        <v>0.20035927654947444</v>
      </c>
      <c r="E339" s="907">
        <f>гар.вода!L337+ц.о.!M337+хол.вода!R337+каналізація!P337+аварійні!I337+зварювальн!L337</f>
        <v>0.32541165387238097</v>
      </c>
      <c r="F339" s="907">
        <f>дератизац.!I337</f>
        <v>8.0916998912649498E-3</v>
      </c>
      <c r="G339" s="907">
        <f>димоканал!Q337</f>
        <v>4.1548400268717804E-2</v>
      </c>
      <c r="H339" s="907">
        <f>'підготовка до зими'!L337+майстерні!L337+маляри!L337+покрівлі!N337</f>
        <v>0.43176518837142891</v>
      </c>
      <c r="I339" s="907">
        <f>електрики!P337</f>
        <v>2.9821612942939661E-2</v>
      </c>
      <c r="J339" s="908">
        <f t="shared" si="23"/>
        <v>2.3271232676194735</v>
      </c>
      <c r="K339" s="908">
        <v>3.20755216032012E-2</v>
      </c>
      <c r="L339" s="908">
        <f t="shared" si="25"/>
        <v>2.3591987892226749</v>
      </c>
      <c r="M339" s="908">
        <f t="shared" si="24"/>
        <v>2.8310385470672097</v>
      </c>
      <c r="N339" s="901">
        <v>3</v>
      </c>
      <c r="O339" s="903"/>
      <c r="P339" s="909">
        <v>1.8014282792367606</v>
      </c>
      <c r="Q339" s="909">
        <v>1.8014282792367606</v>
      </c>
      <c r="S339" s="909">
        <v>1.8028131819294748</v>
      </c>
      <c r="T339" s="909">
        <v>1.8028131819294748</v>
      </c>
    </row>
    <row r="340" spans="1:67" x14ac:dyDescent="0.35">
      <c r="A340" s="901">
        <v>255</v>
      </c>
      <c r="B340" s="903" t="s">
        <v>1661</v>
      </c>
      <c r="C340" s="907">
        <f>cходова!R338</f>
        <v>0</v>
      </c>
      <c r="D340" s="907">
        <f>прибуд.!O338</f>
        <v>0.14248442002412834</v>
      </c>
      <c r="E340" s="907">
        <f>гар.вода!L338+ц.о.!M338+хол.вода!R338+каналізація!P338+аварійні!I338+зварювальн!L338</f>
        <v>0.30556076801976861</v>
      </c>
      <c r="F340" s="907">
        <f>дератизац.!I338</f>
        <v>8.6897836811237576E-3</v>
      </c>
      <c r="G340" s="907">
        <f>димоканал!Q338</f>
        <v>3.5905132010416708E-2</v>
      </c>
      <c r="H340" s="907">
        <f>'підготовка до зими'!L338+майстерні!L338+маляри!L338+покрівлі!N338</f>
        <v>0.43881580459457981</v>
      </c>
      <c r="I340" s="907">
        <f>електрики!P338</f>
        <v>2.5798122772324402E-2</v>
      </c>
      <c r="J340" s="908">
        <f t="shared" si="23"/>
        <v>0.95725403110234153</v>
      </c>
      <c r="K340" s="908">
        <v>1.1701812685704307E-2</v>
      </c>
      <c r="L340" s="908">
        <f t="shared" si="25"/>
        <v>0.96895584378804589</v>
      </c>
      <c r="M340" s="908">
        <f t="shared" si="24"/>
        <v>1.1627470125456549</v>
      </c>
      <c r="N340" s="901">
        <v>3</v>
      </c>
      <c r="O340" s="903"/>
      <c r="P340" s="909">
        <v>0.69009720133806696</v>
      </c>
      <c r="Q340" s="909">
        <v>0.69009720133806696</v>
      </c>
      <c r="S340" s="909">
        <v>0.69108019396641096</v>
      </c>
      <c r="T340" s="909">
        <v>0.69108019396641096</v>
      </c>
    </row>
    <row r="341" spans="1:67" x14ac:dyDescent="0.35">
      <c r="A341" s="901">
        <v>256</v>
      </c>
      <c r="B341" s="903" t="s">
        <v>1662</v>
      </c>
      <c r="C341" s="907">
        <f>cходова!R339</f>
        <v>1.2619783481354534</v>
      </c>
      <c r="D341" s="907">
        <f>прибуд.!O339</f>
        <v>0.23864883420485999</v>
      </c>
      <c r="E341" s="907">
        <f>гар.вода!L339+ц.о.!M339+хол.вода!R339+каналізація!P339+аварійні!I339+зварювальн!L339</f>
        <v>0.34216543575417063</v>
      </c>
      <c r="F341" s="907">
        <f>дератизац.!I339</f>
        <v>1.284989234081821E-2</v>
      </c>
      <c r="G341" s="907">
        <f>димоканал!Q339</f>
        <v>0.10733154122255853</v>
      </c>
      <c r="H341" s="907">
        <f>'підготовка до зими'!L339+майстерні!L339+маляри!L339+покрівлі!N339</f>
        <v>0.4276113701276435</v>
      </c>
      <c r="I341" s="907">
        <f>електрики!P339</f>
        <v>3.3217364509016092E-2</v>
      </c>
      <c r="J341" s="908">
        <f t="shared" si="23"/>
        <v>2.4238027862945204</v>
      </c>
      <c r="K341" s="908">
        <v>3.0414705278077728E-2</v>
      </c>
      <c r="L341" s="908">
        <f t="shared" si="25"/>
        <v>2.4542174915725981</v>
      </c>
      <c r="M341" s="908">
        <f t="shared" si="24"/>
        <v>2.9450609898871174</v>
      </c>
      <c r="N341" s="901">
        <v>3</v>
      </c>
      <c r="O341" s="903"/>
      <c r="P341" s="909">
        <v>1.7072575798340193</v>
      </c>
      <c r="Q341" s="909">
        <v>1.7072575798340193</v>
      </c>
      <c r="S341" s="909">
        <v>1.7089149483219392</v>
      </c>
      <c r="T341" s="909">
        <v>1.7089149483219392</v>
      </c>
    </row>
    <row r="342" spans="1:67" x14ac:dyDescent="0.35">
      <c r="A342" s="901">
        <v>257</v>
      </c>
      <c r="B342" s="903" t="s">
        <v>1663</v>
      </c>
      <c r="C342" s="907">
        <f>cходова!R340</f>
        <v>1.0490880679063916</v>
      </c>
      <c r="D342" s="907">
        <f>прибуд.!O340</f>
        <v>0.36391475828460035</v>
      </c>
      <c r="E342" s="907">
        <f>гар.вода!L340+ц.о.!M340+хол.вода!R340+каналізація!P340+аварійні!I340+зварювальн!L340</f>
        <v>0.3266485118071511</v>
      </c>
      <c r="F342" s="907">
        <f>дератизац.!I340</f>
        <v>8.6695906432748531E-3</v>
      </c>
      <c r="G342" s="907">
        <f>димоканал!Q340</f>
        <v>6.9207897335061844E-2</v>
      </c>
      <c r="H342" s="907">
        <f>'підготовка до зими'!L340+майстерні!L340+маляри!L340+покрівлі!N340</f>
        <v>0.42107407012247744</v>
      </c>
      <c r="I342" s="907">
        <f>електрики!P340</f>
        <v>3.0072306326597419E-2</v>
      </c>
      <c r="J342" s="908">
        <f t="shared" si="23"/>
        <v>2.2686752024255545</v>
      </c>
      <c r="K342" s="908">
        <v>3.0282546801008853E-2</v>
      </c>
      <c r="L342" s="908">
        <f t="shared" si="25"/>
        <v>2.2989577492265636</v>
      </c>
      <c r="M342" s="908">
        <f t="shared" si="24"/>
        <v>2.758749299071876</v>
      </c>
      <c r="N342" s="901">
        <v>3</v>
      </c>
      <c r="O342" s="903"/>
      <c r="P342" s="909">
        <v>1.7021675892466297</v>
      </c>
      <c r="Q342" s="909">
        <v>1.7021675892466297</v>
      </c>
      <c r="S342" s="909">
        <v>1.7046892375742557</v>
      </c>
      <c r="T342" s="909">
        <v>1.7046892375742557</v>
      </c>
    </row>
    <row r="343" spans="1:67" x14ac:dyDescent="0.35">
      <c r="A343" s="901">
        <v>258</v>
      </c>
      <c r="B343" s="903" t="s">
        <v>1664</v>
      </c>
      <c r="C343" s="907">
        <f>cходова!R341</f>
        <v>1.1822735519581145</v>
      </c>
      <c r="D343" s="907">
        <f>прибуд.!O341</f>
        <v>4.5011761544624877E-2</v>
      </c>
      <c r="E343" s="907">
        <f>гар.вода!L341+ц.о.!M341+хол.вода!R341+каналізація!P341+аварійні!I341+зварювальн!L341</f>
        <v>0.30471106318092905</v>
      </c>
      <c r="F343" s="907">
        <f>дератизац.!I341</f>
        <v>7.5848625197865978E-3</v>
      </c>
      <c r="G343" s="907">
        <f>димоканал!Q341</f>
        <v>4.0257002767671843E-2</v>
      </c>
      <c r="H343" s="907">
        <f>'підготовка до зими'!L341+майстерні!L341+маляри!L341+покрівлі!N341</f>
        <v>0.42139628516349914</v>
      </c>
      <c r="I343" s="907">
        <f>електрики!P341</f>
        <v>2.9588027567608997E-2</v>
      </c>
      <c r="J343" s="908">
        <f t="shared" si="23"/>
        <v>2.0308225547022349</v>
      </c>
      <c r="K343" s="908">
        <v>2.5730915920269177E-2</v>
      </c>
      <c r="L343" s="908">
        <f t="shared" si="25"/>
        <v>2.0565534706225042</v>
      </c>
      <c r="M343" s="908">
        <f t="shared" si="24"/>
        <v>2.467864164747005</v>
      </c>
      <c r="N343" s="901">
        <v>4</v>
      </c>
      <c r="O343" s="903"/>
      <c r="P343" s="909">
        <v>1.4515532348667946</v>
      </c>
      <c r="Q343" s="909">
        <v>1.4515532348667946</v>
      </c>
      <c r="S343" s="909">
        <v>1.4518609056021876</v>
      </c>
      <c r="T343" s="909">
        <v>1.4518609056021876</v>
      </c>
    </row>
    <row r="344" spans="1:67" x14ac:dyDescent="0.35">
      <c r="A344" s="901">
        <v>259</v>
      </c>
      <c r="B344" s="903" t="s">
        <v>2158</v>
      </c>
      <c r="C344" s="907">
        <v>0</v>
      </c>
      <c r="D344" s="907">
        <v>0</v>
      </c>
      <c r="E344" s="907">
        <f>гар.вода!L342+ц.о.!M342+хол.вода!R342+каналізація!P342+аварійні!I342+зварювальн!L342</f>
        <v>0.41539269168930254</v>
      </c>
      <c r="F344" s="907">
        <f>дератизац.!I342</f>
        <v>0</v>
      </c>
      <c r="G344" s="907">
        <f>димоканал!Q342</f>
        <v>7.7490836766274857E-2</v>
      </c>
      <c r="H344" s="907">
        <f>'підготовка до зими'!L342+майстерні!L342+маляри!L342+покрівлі!N342</f>
        <v>0.26994871261485409</v>
      </c>
      <c r="I344" s="907">
        <f>електрики!P342</f>
        <v>4.8059480204188397E-2</v>
      </c>
      <c r="J344" s="908">
        <f t="shared" si="23"/>
        <v>0.81089172127461984</v>
      </c>
      <c r="K344" s="908">
        <v>3.7390023975059056E-2</v>
      </c>
      <c r="L344" s="908">
        <f t="shared" si="25"/>
        <v>0.84828174524967892</v>
      </c>
      <c r="M344" s="908">
        <f t="shared" si="24"/>
        <v>1.0179380942996146</v>
      </c>
      <c r="N344" s="901">
        <v>3</v>
      </c>
      <c r="O344" s="903"/>
      <c r="P344" s="909">
        <v>0.61716584763763871</v>
      </c>
      <c r="Q344" s="909">
        <v>0.61716584763763871</v>
      </c>
      <c r="S344" s="909">
        <v>0.61716347815798078</v>
      </c>
      <c r="T344" s="909">
        <v>0.61716347815798078</v>
      </c>
    </row>
    <row r="345" spans="1:67" ht="15.75" customHeight="1" x14ac:dyDescent="0.35">
      <c r="A345" s="901">
        <v>260</v>
      </c>
      <c r="B345" s="903" t="s">
        <v>2159</v>
      </c>
      <c r="C345" s="907">
        <v>0</v>
      </c>
      <c r="D345" s="907">
        <v>0</v>
      </c>
      <c r="E345" s="907">
        <f>гар.вода!L343+ц.о.!M343+хол.вода!R343+каналізація!P343+аварійні!I343+зварювальн!L343</f>
        <v>0.35883296927536629</v>
      </c>
      <c r="F345" s="907">
        <f>дератизац.!I343</f>
        <v>0</v>
      </c>
      <c r="G345" s="907">
        <f>димоканал!Q343</f>
        <v>7.8232769124996632E-2</v>
      </c>
      <c r="H345" s="907">
        <f>'підготовка до зими'!L343+майстерні!L343+маляри!L343+покрівлі!N343</f>
        <v>0.27292688775401019</v>
      </c>
      <c r="I345" s="907">
        <f>електрики!P343</f>
        <v>3.6595634768028538E-2</v>
      </c>
      <c r="J345" s="908">
        <f t="shared" si="23"/>
        <v>0.74658826092240171</v>
      </c>
      <c r="K345" s="908">
        <v>2.6352439022676009E-2</v>
      </c>
      <c r="L345" s="908">
        <f t="shared" si="25"/>
        <v>0.77294069994507775</v>
      </c>
      <c r="M345" s="908">
        <f t="shared" si="24"/>
        <v>0.9275288399340933</v>
      </c>
      <c r="N345" s="901">
        <v>3</v>
      </c>
      <c r="O345" s="903"/>
      <c r="P345" s="909">
        <v>0.55404086539998632</v>
      </c>
      <c r="Q345" s="909">
        <v>0.55404086539998632</v>
      </c>
      <c r="S345" s="909">
        <v>0.55403813082852982</v>
      </c>
      <c r="T345" s="909">
        <v>0.55403813082852982</v>
      </c>
    </row>
    <row r="346" spans="1:67" ht="15.75" customHeight="1" x14ac:dyDescent="0.35">
      <c r="A346" s="901">
        <v>261</v>
      </c>
      <c r="B346" s="919" t="s">
        <v>2192</v>
      </c>
      <c r="C346" s="907">
        <v>0</v>
      </c>
      <c r="D346" s="907">
        <v>0</v>
      </c>
      <c r="E346" s="907">
        <f>гар.вода!L344+ц.о.!M344+хол.вода!R344+каналізація!P344+аварійні!I344+зварювальн!L344</f>
        <v>0.76898950990040849</v>
      </c>
      <c r="F346" s="907">
        <f>дератизац.!I344</f>
        <v>6.4151669231283862E-3</v>
      </c>
      <c r="G346" s="907">
        <f>димоканал!Q344</f>
        <v>3.0414903101017108E-2</v>
      </c>
      <c r="H346" s="907">
        <f>'підготовка до зими'!L344+майстерні!L344+маляри!L344+покрівлі!N344</f>
        <v>0.32168372226786962</v>
      </c>
      <c r="I346" s="907">
        <f>електрики!P344</f>
        <v>4.696144631847686E-2</v>
      </c>
      <c r="J346" s="908">
        <f t="shared" si="23"/>
        <v>1.1744647485109005</v>
      </c>
      <c r="K346" s="908">
        <v>0.03</v>
      </c>
      <c r="L346" s="908">
        <f t="shared" si="25"/>
        <v>1.2044647485109006</v>
      </c>
      <c r="M346" s="908">
        <f t="shared" si="24"/>
        <v>1.4453576982130807</v>
      </c>
      <c r="N346" s="901">
        <v>7</v>
      </c>
      <c r="O346" s="903"/>
      <c r="P346" s="909">
        <v>0.83863118949902005</v>
      </c>
      <c r="Q346" s="909">
        <v>0.83863118949902005</v>
      </c>
      <c r="S346" s="909">
        <v>0.83862335321888881</v>
      </c>
      <c r="T346" s="909">
        <v>0.83862335321888881</v>
      </c>
    </row>
    <row r="347" spans="1:67" ht="15" customHeight="1" x14ac:dyDescent="0.35">
      <c r="A347" s="901">
        <v>262</v>
      </c>
      <c r="B347" s="919" t="s">
        <v>2193</v>
      </c>
      <c r="C347" s="907">
        <f>cходова!R345</f>
        <v>0</v>
      </c>
      <c r="D347" s="907">
        <f>прибуд.!O345</f>
        <v>0.42761357671154943</v>
      </c>
      <c r="E347" s="907">
        <f>гар.вода!L345+ц.о.!M345+хол.вода!R345+каналізація!P345+аварійні!I345+зварювальн!L345</f>
        <v>0.38036304935476367</v>
      </c>
      <c r="F347" s="907">
        <f>дератизац.!I345</f>
        <v>3.1291484923193628E-3</v>
      </c>
      <c r="G347" s="907">
        <f>димоканал!Q345</f>
        <v>0.1160506866230728</v>
      </c>
      <c r="H347" s="907">
        <f>'підготовка до зими'!L345+майстерні!L345+маляри!L345+покрівлі!N345</f>
        <v>0.47786602048829319</v>
      </c>
      <c r="I347" s="907">
        <f>електрики!P345</f>
        <v>4.0959473551606805E-2</v>
      </c>
      <c r="J347" s="908">
        <f t="shared" si="23"/>
        <v>1.4459819552216053</v>
      </c>
      <c r="K347" s="908">
        <v>0.01</v>
      </c>
      <c r="L347" s="908">
        <f t="shared" si="25"/>
        <v>1.4559819552216053</v>
      </c>
      <c r="M347" s="908">
        <f t="shared" si="24"/>
        <v>1.7471783462659263</v>
      </c>
      <c r="N347" s="901">
        <v>2</v>
      </c>
      <c r="O347" s="903"/>
      <c r="P347" s="909">
        <v>1.0142436516619289</v>
      </c>
      <c r="Q347" s="909">
        <v>1.0142436516619289</v>
      </c>
      <c r="S347" s="909">
        <v>1.0172069450244812</v>
      </c>
      <c r="T347" s="909">
        <v>1.0172069450244812</v>
      </c>
    </row>
    <row r="348" spans="1:67" x14ac:dyDescent="0.35">
      <c r="A348" s="901">
        <v>263</v>
      </c>
      <c r="B348" s="919" t="s">
        <v>2288</v>
      </c>
      <c r="C348" s="907">
        <f>cходова!R346</f>
        <v>0.40390070878690731</v>
      </c>
      <c r="D348" s="907">
        <f>прибуд.!O346</f>
        <v>0.6609440352905358</v>
      </c>
      <c r="E348" s="907">
        <f>гар.вода!L346+ц.о.!M346+хол.вода!R346+каналізація!P346+аварійні!I346+зварювальн!L346</f>
        <v>0.36366336880294736</v>
      </c>
      <c r="F348" s="907">
        <f>дератизац.!I346</f>
        <v>7.7081158663883098E-3</v>
      </c>
      <c r="G348" s="907">
        <f>димоканал!Q346</f>
        <v>3.4379684871606924E-3</v>
      </c>
      <c r="H348" s="907">
        <f>'підготовка до зими'!L346+майстерні!L346+маляри!L346+покрівлі!N346</f>
        <v>0.2380095233716229</v>
      </c>
      <c r="I348" s="907">
        <f>електрики!P346</f>
        <v>3.7574687550038739E-2</v>
      </c>
      <c r="J348" s="908">
        <f t="shared" si="23"/>
        <v>1.7152384081556011</v>
      </c>
      <c r="K348" s="908">
        <v>0.01</v>
      </c>
      <c r="L348" s="908">
        <f t="shared" si="25"/>
        <v>1.7252384081556011</v>
      </c>
      <c r="M348" s="908">
        <f t="shared" si="24"/>
        <v>2.0702860897867215</v>
      </c>
      <c r="N348" s="901">
        <v>9</v>
      </c>
      <c r="O348" s="903"/>
      <c r="P348" s="909">
        <v>1.2104441926162242</v>
      </c>
      <c r="Q348" s="909">
        <v>1.2104441926162242</v>
      </c>
      <c r="S348" s="909">
        <v>1.2150201844926705</v>
      </c>
      <c r="T348" s="909">
        <v>1.2150201844926705</v>
      </c>
    </row>
    <row r="349" spans="1:67" ht="15.75" customHeight="1" x14ac:dyDescent="0.35">
      <c r="A349" s="901">
        <v>264</v>
      </c>
      <c r="B349" s="903" t="s">
        <v>101</v>
      </c>
      <c r="C349" s="907">
        <v>0</v>
      </c>
      <c r="D349" s="907">
        <f>прибуд.!O347</f>
        <v>1.2346340635680109</v>
      </c>
      <c r="E349" s="907">
        <f>гар.вода!L347+ц.о.!M347+хол.вода!R347+каналізація!P347+аварійні!I347+зварювальн!L347</f>
        <v>0.3603687790208947</v>
      </c>
      <c r="F349" s="907">
        <f>дератизац.!I347</f>
        <v>4.2293233082706765E-3</v>
      </c>
      <c r="G349" s="907">
        <f>димоканал!Q347</f>
        <v>2.1552760495683308E-2</v>
      </c>
      <c r="H349" s="907">
        <f>'підготовка до зими'!L347+майстерні!L347+маляри!L347+покрівлі!N347</f>
        <v>0.36023643362915819</v>
      </c>
      <c r="I349" s="907">
        <f>електрики!P347</f>
        <v>3.6906921400824105E-2</v>
      </c>
      <c r="J349" s="908">
        <f t="shared" si="23"/>
        <v>2.0179282814228419</v>
      </c>
      <c r="K349" s="908">
        <v>0.03</v>
      </c>
      <c r="L349" s="908">
        <f t="shared" si="25"/>
        <v>2.0479282814228417</v>
      </c>
      <c r="M349" s="908">
        <f t="shared" si="24"/>
        <v>2.45751393770741</v>
      </c>
      <c r="N349" s="901">
        <v>3</v>
      </c>
      <c r="O349" s="903"/>
      <c r="P349" s="909">
        <v>1.4456926386471998</v>
      </c>
      <c r="Q349" s="909">
        <v>1.4456926386471998</v>
      </c>
      <c r="S349" s="909">
        <v>1.454248952634092</v>
      </c>
      <c r="T349" s="909">
        <v>1.454248952634092</v>
      </c>
    </row>
    <row r="350" spans="1:67" ht="16.149999999999999" customHeight="1" thickBot="1" x14ac:dyDescent="0.4">
      <c r="A350" s="901">
        <v>265</v>
      </c>
      <c r="B350" s="903" t="s">
        <v>2289</v>
      </c>
      <c r="C350" s="907">
        <f>cходова!R348</f>
        <v>0.62875014402666407</v>
      </c>
      <c r="D350" s="907">
        <f>прибуд.!O348</f>
        <v>0.87745601069629775</v>
      </c>
      <c r="E350" s="907">
        <f>гар.вода!L348+ц.о.!M348+хол.вода!R348+каналізація!P348+аварійні!I348+зварювальн!L348</f>
        <v>0.83040745288870976</v>
      </c>
      <c r="F350" s="907">
        <f>дератизац.!I348</f>
        <v>1.84199594994548E-2</v>
      </c>
      <c r="G350" s="907">
        <f>димоканал!Q348</f>
        <v>4.6730648102269193E-2</v>
      </c>
      <c r="H350" s="907">
        <f>'підготовка до зими'!L348+майстерні!L348+маляри!L348+покрівлі!N348</f>
        <v>0.28506631046725067</v>
      </c>
      <c r="I350" s="907">
        <f>електрики!P348</f>
        <v>6.5012373912821497E-2</v>
      </c>
      <c r="J350" s="908">
        <f t="shared" si="23"/>
        <v>2.7518428995934676</v>
      </c>
      <c r="K350" s="908">
        <v>0.03</v>
      </c>
      <c r="L350" s="908">
        <f t="shared" si="25"/>
        <v>2.7818428995934674</v>
      </c>
      <c r="M350" s="908">
        <f t="shared" si="24"/>
        <v>3.3382114795121609</v>
      </c>
      <c r="N350" s="901">
        <v>5</v>
      </c>
      <c r="O350" s="903"/>
      <c r="P350" s="909"/>
      <c r="Q350" s="909"/>
      <c r="S350" s="909"/>
      <c r="T350" s="909"/>
    </row>
    <row r="351" spans="1:67" ht="16" hidden="1" thickBot="1" x14ac:dyDescent="0.4">
      <c r="A351" s="901"/>
      <c r="B351" s="911" t="s">
        <v>2199</v>
      </c>
      <c r="C351" s="907">
        <f t="shared" ref="C351:I351" si="26">SUM(C86:C350)/271</f>
        <v>0.70027374276439003</v>
      </c>
      <c r="D351" s="907">
        <f t="shared" si="26"/>
        <v>0.44128426196814297</v>
      </c>
      <c r="E351" s="907">
        <f t="shared" si="26"/>
        <v>0.38767847181737042</v>
      </c>
      <c r="F351" s="907">
        <f t="shared" si="26"/>
        <v>1.0766140089821919E-2</v>
      </c>
      <c r="G351" s="907">
        <f t="shared" si="26"/>
        <v>7.2611036514200505E-2</v>
      </c>
      <c r="H351" s="907">
        <f t="shared" si="26"/>
        <v>0.36104196089882529</v>
      </c>
      <c r="I351" s="907">
        <f t="shared" si="26"/>
        <v>3.5676481010921447E-2</v>
      </c>
      <c r="J351" s="908">
        <f>SUM(J86:J349)/292</f>
        <v>1.8554012152830894</v>
      </c>
      <c r="K351" s="908">
        <f>SUM(K86:K349)/292</f>
        <v>2.4235818407853146E-2</v>
      </c>
      <c r="L351" s="908">
        <f>SUM(L86:L349)/292</f>
        <v>1.8796370336909429</v>
      </c>
      <c r="M351" s="908">
        <f>SUM(M86:M349)/292</f>
        <v>2.2555644404291311</v>
      </c>
      <c r="N351" s="901"/>
      <c r="O351" s="903"/>
      <c r="P351" s="909">
        <v>1.4425946604018276</v>
      </c>
      <c r="Q351" s="909">
        <v>1.4425946604018276</v>
      </c>
      <c r="S351" s="909">
        <v>1.4455912074333617</v>
      </c>
      <c r="T351" s="909">
        <v>1.4455912074333617</v>
      </c>
    </row>
    <row r="352" spans="1:67" s="906" customFormat="1" ht="16" thickBot="1" x14ac:dyDescent="0.4">
      <c r="A352" s="904"/>
      <c r="B352" s="941" t="s">
        <v>995</v>
      </c>
      <c r="C352" s="942"/>
      <c r="D352" s="942"/>
      <c r="E352" s="942"/>
      <c r="F352" s="942"/>
      <c r="G352" s="942"/>
      <c r="H352" s="942"/>
      <c r="I352" s="942"/>
      <c r="J352" s="942"/>
      <c r="K352" s="942"/>
      <c r="L352" s="942"/>
      <c r="M352" s="942"/>
      <c r="N352" s="942"/>
      <c r="O352" s="942"/>
      <c r="P352" s="918">
        <f>MAX(P86:P349)</f>
        <v>2.1769834337947547</v>
      </c>
      <c r="Q352" s="918">
        <f>MIN(Q86:Q349)</f>
        <v>0.3873015674925141</v>
      </c>
      <c r="R352" s="905"/>
      <c r="S352" s="918">
        <f>MIN(S86:S349)</f>
        <v>0.38729422376399114</v>
      </c>
      <c r="T352" s="918">
        <f>MAX(T86:T349)</f>
        <v>2.1869652640289132</v>
      </c>
      <c r="U352" s="905"/>
      <c r="V352" s="905"/>
      <c r="W352" s="905"/>
      <c r="X352" s="905"/>
      <c r="Y352" s="905"/>
      <c r="Z352" s="905"/>
      <c r="AA352" s="905"/>
      <c r="AB352" s="905"/>
      <c r="AC352" s="905"/>
      <c r="AD352" s="905"/>
      <c r="AE352" s="905"/>
      <c r="AF352" s="905"/>
      <c r="AG352" s="905"/>
      <c r="AH352" s="905"/>
      <c r="AI352" s="905"/>
      <c r="AJ352" s="905"/>
      <c r="AK352" s="905"/>
      <c r="AL352" s="905"/>
      <c r="AM352" s="905"/>
      <c r="AN352" s="905"/>
      <c r="AO352" s="905"/>
      <c r="AP352" s="905"/>
      <c r="AQ352" s="905"/>
      <c r="AR352" s="905"/>
      <c r="AS352" s="905"/>
      <c r="AT352" s="905"/>
      <c r="AU352" s="905"/>
      <c r="AV352" s="905"/>
      <c r="AW352" s="905"/>
      <c r="AX352" s="905"/>
      <c r="AY352" s="905"/>
      <c r="AZ352" s="905"/>
      <c r="BA352" s="905"/>
      <c r="BB352" s="905"/>
      <c r="BC352" s="905"/>
      <c r="BD352" s="905"/>
      <c r="BE352" s="905"/>
      <c r="BF352" s="905"/>
      <c r="BG352" s="905"/>
      <c r="BH352" s="905"/>
      <c r="BI352" s="905"/>
      <c r="BJ352" s="905"/>
      <c r="BK352" s="905"/>
      <c r="BL352" s="905"/>
      <c r="BM352" s="905"/>
      <c r="BN352" s="905"/>
      <c r="BO352" s="905"/>
    </row>
    <row r="353" spans="1:67" x14ac:dyDescent="0.35">
      <c r="A353" s="901">
        <v>1</v>
      </c>
      <c r="B353" s="903" t="s">
        <v>1665</v>
      </c>
      <c r="C353" s="907">
        <f>cходова!R351</f>
        <v>1.2580616756620002</v>
      </c>
      <c r="D353" s="907">
        <f>прибуд.!O351</f>
        <v>0.92656266273120824</v>
      </c>
      <c r="E353" s="907">
        <f>гар.вода!L351+ц.о.!M351+хол.вода!R351+каналізація!P351+аварійні!I351+зварювальн!L351</f>
        <v>0.43266878261573644</v>
      </c>
      <c r="F353" s="907">
        <f>дератизац.!I351</f>
        <v>5.2951593860684773E-3</v>
      </c>
      <c r="G353" s="907">
        <f>димоканал!Q351</f>
        <v>3.7956295162666277E-2</v>
      </c>
      <c r="H353" s="907">
        <f>'підготовка до зими'!L351+майстерні!L351+маляри!L351+покрівлі!N351</f>
        <v>0.23194128001427844</v>
      </c>
      <c r="I353" s="907">
        <f>електрики!P351</f>
        <v>4.765507820823061E-2</v>
      </c>
      <c r="J353" s="908">
        <f t="shared" ref="J353:J379" si="27">I353+H353+G353+F353+E353+D353+C353</f>
        <v>2.9401409337801887</v>
      </c>
      <c r="K353" s="908">
        <v>3.8935192403684857E-2</v>
      </c>
      <c r="L353" s="908">
        <f>J353+K353</f>
        <v>2.9790761261838736</v>
      </c>
      <c r="M353" s="908">
        <f t="shared" ref="M353:M379" si="28">L353*1.2</f>
        <v>3.5748913514206482</v>
      </c>
      <c r="N353" s="901">
        <v>5</v>
      </c>
      <c r="O353" s="903"/>
      <c r="P353" s="909">
        <v>2.172855824976879</v>
      </c>
      <c r="Q353" s="909">
        <v>2.172855824976879</v>
      </c>
      <c r="S353" s="909">
        <v>2.1755390918121735</v>
      </c>
      <c r="T353" s="909">
        <v>2.1755390918121735</v>
      </c>
      <c r="AQ353" s="900"/>
      <c r="AR353" s="900"/>
      <c r="AS353" s="900"/>
      <c r="AT353" s="900"/>
      <c r="AU353" s="900"/>
      <c r="AV353" s="900"/>
      <c r="AW353" s="900"/>
      <c r="AX353" s="900"/>
      <c r="AY353" s="900"/>
      <c r="AZ353" s="900"/>
      <c r="BA353" s="900"/>
      <c r="BB353" s="900"/>
      <c r="BC353" s="900"/>
      <c r="BD353" s="900"/>
      <c r="BE353" s="900"/>
      <c r="BF353" s="900"/>
      <c r="BG353" s="900"/>
      <c r="BH353" s="900"/>
      <c r="BI353" s="900"/>
      <c r="BJ353" s="900"/>
      <c r="BK353" s="900"/>
      <c r="BL353" s="900"/>
      <c r="BM353" s="900"/>
      <c r="BN353" s="900"/>
      <c r="BO353" s="900"/>
    </row>
    <row r="354" spans="1:67" x14ac:dyDescent="0.35">
      <c r="A354" s="901">
        <v>2</v>
      </c>
      <c r="B354" s="903" t="s">
        <v>1666</v>
      </c>
      <c r="C354" s="907">
        <f>cходова!R352</f>
        <v>1.2841775020689969</v>
      </c>
      <c r="D354" s="907">
        <f>прибуд.!O352</f>
        <v>0.7085823400259238</v>
      </c>
      <c r="E354" s="907">
        <f>гар.вода!L352+ц.о.!M352+хол.вода!R352+каналізація!P352+аварійні!I352+зварювальн!L352</f>
        <v>0.43769973316497351</v>
      </c>
      <c r="F354" s="907">
        <f>дератизац.!I352</f>
        <v>6.1007062931513374E-3</v>
      </c>
      <c r="G354" s="907">
        <f>димоканал!Q352</f>
        <v>2.4924277770096686E-2</v>
      </c>
      <c r="H354" s="907">
        <f>'підготовка до зими'!L352+майстерні!L352+маляри!L352+покрівлі!N352</f>
        <v>0.22646581289936685</v>
      </c>
      <c r="I354" s="907">
        <f>електрики!P352</f>
        <v>5.0336409090671344E-2</v>
      </c>
      <c r="J354" s="908">
        <f t="shared" si="27"/>
        <v>2.7382867813131808</v>
      </c>
      <c r="K354" s="908">
        <v>3.8207182668243578E-2</v>
      </c>
      <c r="L354" s="908">
        <f t="shared" ref="L354:L412" si="29">J354+K354</f>
        <v>2.7764939639814243</v>
      </c>
      <c r="M354" s="908">
        <f t="shared" si="28"/>
        <v>3.331792756777709</v>
      </c>
      <c r="N354" s="901">
        <v>9</v>
      </c>
      <c r="O354" s="903"/>
      <c r="P354" s="909">
        <v>2.0912824602721294</v>
      </c>
      <c r="Q354" s="909">
        <v>2.0912824602721294</v>
      </c>
      <c r="S354" s="909">
        <v>2.09218358751877</v>
      </c>
      <c r="T354" s="909">
        <v>2.09218358751877</v>
      </c>
    </row>
    <row r="355" spans="1:67" x14ac:dyDescent="0.35">
      <c r="A355" s="901">
        <v>3</v>
      </c>
      <c r="B355" s="903" t="s">
        <v>1667</v>
      </c>
      <c r="C355" s="907">
        <f>cходова!R353</f>
        <v>1.2786374806537848</v>
      </c>
      <c r="D355" s="907">
        <f>прибуд.!O353</f>
        <v>0.4308290880389582</v>
      </c>
      <c r="E355" s="907">
        <f>гар.вода!L353+ц.о.!M353+хол.вода!R353+каналізація!P353+аварійні!I353+зварювальн!L353</f>
        <v>0.46401969458711656</v>
      </c>
      <c r="F355" s="907">
        <f>дератизац.!I353</f>
        <v>6.4757058437294804E-3</v>
      </c>
      <c r="G355" s="907">
        <f>димоканал!Q353</f>
        <v>2.3138693547128202E-2</v>
      </c>
      <c r="H355" s="907">
        <f>'підготовка до зими'!L353+майстерні!L353+маляри!L353+покрівлі!N353</f>
        <v>0.21644817319774579</v>
      </c>
      <c r="I355" s="907">
        <f>електрики!P353</f>
        <v>6.4364081335738912E-2</v>
      </c>
      <c r="J355" s="908">
        <f t="shared" si="27"/>
        <v>2.483912917204202</v>
      </c>
      <c r="K355" s="908">
        <v>3.397940929975956E-2</v>
      </c>
      <c r="L355" s="908">
        <f t="shared" si="29"/>
        <v>2.5178923265039614</v>
      </c>
      <c r="M355" s="908">
        <f t="shared" si="28"/>
        <v>3.0214707918047536</v>
      </c>
      <c r="N355" s="901">
        <v>9</v>
      </c>
      <c r="O355" s="903"/>
      <c r="P355" s="909">
        <v>1.8936360248653148</v>
      </c>
      <c r="Q355" s="909">
        <v>1.8936360248653148</v>
      </c>
      <c r="S355" s="909">
        <v>1.8913872852687859</v>
      </c>
      <c r="T355" s="909">
        <v>1.8913872852687859</v>
      </c>
    </row>
    <row r="356" spans="1:67" x14ac:dyDescent="0.35">
      <c r="A356" s="901">
        <v>4</v>
      </c>
      <c r="B356" s="903" t="s">
        <v>1668</v>
      </c>
      <c r="C356" s="907">
        <f>cходова!R354</f>
        <v>1.258979919675367</v>
      </c>
      <c r="D356" s="907">
        <f>прибуд.!O354</f>
        <v>0.82959278317202445</v>
      </c>
      <c r="E356" s="907">
        <f>гар.вода!L354+ц.о.!M354+хол.вода!R354+каналізація!P354+аварійні!I354+зварювальн!L354</f>
        <v>0.43584656135282385</v>
      </c>
      <c r="F356" s="907">
        <f>дератизац.!I354</f>
        <v>5.9810008402576787E-3</v>
      </c>
      <c r="G356" s="907">
        <f>димоканал!Q354</f>
        <v>2.4435224238398865E-2</v>
      </c>
      <c r="H356" s="907">
        <f>'підготовка до зими'!L354+майстерні!L354+маляри!L354+покрівлі!N354</f>
        <v>0.22064096253182985</v>
      </c>
      <c r="I356" s="907">
        <f>електрики!P354</f>
        <v>4.9348729573300776E-2</v>
      </c>
      <c r="J356" s="908">
        <f t="shared" si="27"/>
        <v>2.8248251813840026</v>
      </c>
      <c r="K356" s="908">
        <v>3.8600637661761167E-2</v>
      </c>
      <c r="L356" s="908">
        <f t="shared" si="29"/>
        <v>2.863425819045764</v>
      </c>
      <c r="M356" s="908">
        <f t="shared" si="28"/>
        <v>3.4361109828549168</v>
      </c>
      <c r="N356" s="901">
        <v>9</v>
      </c>
      <c r="O356" s="903"/>
      <c r="P356" s="909">
        <v>2.1374498144607794</v>
      </c>
      <c r="Q356" s="909">
        <v>2.1374498144607794</v>
      </c>
      <c r="S356" s="909">
        <v>2.1392987946707596</v>
      </c>
      <c r="T356" s="909">
        <v>2.1392987946707596</v>
      </c>
    </row>
    <row r="357" spans="1:67" x14ac:dyDescent="0.35">
      <c r="A357" s="901">
        <v>5</v>
      </c>
      <c r="B357" s="903" t="s">
        <v>1669</v>
      </c>
      <c r="C357" s="907">
        <f>cходова!R355</f>
        <v>1.2330752294791687</v>
      </c>
      <c r="D357" s="907">
        <f>прибуд.!O355</f>
        <v>0.48391745099280781</v>
      </c>
      <c r="E357" s="907">
        <f>гар.вода!L355+ц.о.!M355+хол.вода!R355+каналізація!P355+аварійні!I355+зварювальн!L355</f>
        <v>0.46057274162532469</v>
      </c>
      <c r="F357" s="907">
        <f>дератизац.!I355</f>
        <v>5.3901315477038504E-3</v>
      </c>
      <c r="G357" s="907">
        <f>димоканал!Q355</f>
        <v>2.427156672636125E-2</v>
      </c>
      <c r="H357" s="907">
        <f>'підготовка до зими'!L355+майстерні!L355+маляри!L355+покрівлі!N355</f>
        <v>0.21755224279575991</v>
      </c>
      <c r="I357" s="907">
        <f>електрики!P355</f>
        <v>6.2526968977682701E-2</v>
      </c>
      <c r="J357" s="908">
        <f t="shared" si="27"/>
        <v>2.4873063321448088</v>
      </c>
      <c r="K357" s="908">
        <v>3.427991930827478E-2</v>
      </c>
      <c r="L357" s="908">
        <f t="shared" si="29"/>
        <v>2.5215862514530833</v>
      </c>
      <c r="M357" s="908">
        <f t="shared" si="28"/>
        <v>3.0259035017436999</v>
      </c>
      <c r="N357" s="901">
        <v>9</v>
      </c>
      <c r="O357" s="903"/>
      <c r="P357" s="909">
        <v>1.9163734436246986</v>
      </c>
      <c r="Q357" s="909">
        <v>1.9163734436246986</v>
      </c>
      <c r="S357" s="909">
        <v>1.9145350545422226</v>
      </c>
      <c r="T357" s="909">
        <v>1.9145350545422226</v>
      </c>
    </row>
    <row r="358" spans="1:67" x14ac:dyDescent="0.35">
      <c r="A358" s="901">
        <v>6</v>
      </c>
      <c r="B358" s="903" t="s">
        <v>1670</v>
      </c>
      <c r="C358" s="907">
        <f>cходова!R356</f>
        <v>1.2476909759803394</v>
      </c>
      <c r="D358" s="907">
        <f>прибуд.!O356</f>
        <v>0.42228368695039314</v>
      </c>
      <c r="E358" s="907">
        <f>гар.вода!L356+ц.о.!M356+хол.вода!R356+каналізація!P356+аварійні!I356+зварювальн!L356</f>
        <v>0.46196332951607033</v>
      </c>
      <c r="F358" s="907">
        <f>дератизац.!I356</f>
        <v>5.4540212394483499E-3</v>
      </c>
      <c r="G358" s="907">
        <f>димоканал!Q356</f>
        <v>2.4559259689432598E-2</v>
      </c>
      <c r="H358" s="907">
        <f>'підготовка до зими'!L356+майстерні!L356+маляри!L356+покрівлі!N356</f>
        <v>0.21819804825028927</v>
      </c>
      <c r="I358" s="907">
        <f>електрики!P356</f>
        <v>6.3268106506209967E-2</v>
      </c>
      <c r="J358" s="908">
        <f t="shared" si="27"/>
        <v>2.4434174281321832</v>
      </c>
      <c r="K358" s="908">
        <v>1.6944883702987405E-2</v>
      </c>
      <c r="L358" s="908">
        <f t="shared" si="29"/>
        <v>2.4603623118351705</v>
      </c>
      <c r="M358" s="908">
        <f t="shared" si="28"/>
        <v>2.9524347742022043</v>
      </c>
      <c r="N358" s="901">
        <v>9</v>
      </c>
      <c r="O358" s="903"/>
      <c r="P358" s="909">
        <v>1.5831243406876683</v>
      </c>
      <c r="Q358" s="909">
        <v>1.5831243406876683</v>
      </c>
      <c r="S358" s="909">
        <v>1.5808448591280777</v>
      </c>
      <c r="T358" s="909">
        <v>1.5808448591280777</v>
      </c>
    </row>
    <row r="359" spans="1:67" x14ac:dyDescent="0.35">
      <c r="A359" s="901">
        <v>7</v>
      </c>
      <c r="B359" s="903" t="s">
        <v>1671</v>
      </c>
      <c r="C359" s="907">
        <f>cходова!R357</f>
        <v>0</v>
      </c>
      <c r="D359" s="907">
        <f>прибуд.!O357</f>
        <v>0.97198888027085262</v>
      </c>
      <c r="E359" s="907">
        <f>гар.вода!L357+ц.о.!M357+хол.вода!R357+каналізація!P357+аварійні!I357+зварювальн!L357</f>
        <v>0.43066665336229115</v>
      </c>
      <c r="F359" s="907">
        <f>дератизац.!I357</f>
        <v>5.1765927977839334E-3</v>
      </c>
      <c r="G359" s="907">
        <f>димоканал!Q357</f>
        <v>3.4252058387788546E-2</v>
      </c>
      <c r="H359" s="907">
        <f>'підготовка до зими'!L357+майстерні!L357+маляри!L357+покрівлі!N357</f>
        <v>0.2707117500402284</v>
      </c>
      <c r="I359" s="907">
        <f>електрики!P357</f>
        <v>4.6588009282515386E-2</v>
      </c>
      <c r="J359" s="908">
        <f t="shared" si="27"/>
        <v>1.75938394414146</v>
      </c>
      <c r="K359" s="908">
        <v>2.3260996603079703E-2</v>
      </c>
      <c r="L359" s="908">
        <f t="shared" si="29"/>
        <v>1.7826449407445397</v>
      </c>
      <c r="M359" s="908">
        <f t="shared" si="28"/>
        <v>2.1391739288934475</v>
      </c>
      <c r="N359" s="901">
        <v>5</v>
      </c>
      <c r="O359" s="903"/>
      <c r="P359" s="909">
        <v>1.309555122255776</v>
      </c>
      <c r="Q359" s="909">
        <v>1.309555122255776</v>
      </c>
      <c r="S359" s="909">
        <v>1.3126518875021915</v>
      </c>
      <c r="T359" s="909">
        <v>1.3126518875021915</v>
      </c>
    </row>
    <row r="360" spans="1:67" x14ac:dyDescent="0.35">
      <c r="A360" s="901">
        <v>8</v>
      </c>
      <c r="B360" s="903" t="s">
        <v>1672</v>
      </c>
      <c r="C360" s="907">
        <f>cходова!R358</f>
        <v>1.3538353389706688</v>
      </c>
      <c r="D360" s="907">
        <f>прибуд.!O358</f>
        <v>1.0033221367084293</v>
      </c>
      <c r="E360" s="907">
        <f>гар.вода!L358+ц.о.!M358+хол.вода!R358+каналізація!P358+аварійні!I358+зварювальн!L358</f>
        <v>0.44007618640151563</v>
      </c>
      <c r="F360" s="907">
        <f>дератизац.!I358</f>
        <v>6.6926617233444138E-3</v>
      </c>
      <c r="G360" s="907">
        <f>димоканал!Q358</f>
        <v>3.7939124759882377E-2</v>
      </c>
      <c r="H360" s="907">
        <f>'підготовка до зими'!L358+майстерні!L358+маляри!L358+покрівлі!N358</f>
        <v>0.24802884543758763</v>
      </c>
      <c r="I360" s="907">
        <f>електрики!P358</f>
        <v>5.1602980366110107E-2</v>
      </c>
      <c r="J360" s="908">
        <f t="shared" si="27"/>
        <v>3.1414972743675382</v>
      </c>
      <c r="K360" s="908">
        <v>3.8728904040713129E-2</v>
      </c>
      <c r="L360" s="908">
        <f t="shared" si="29"/>
        <v>3.1802261784082515</v>
      </c>
      <c r="M360" s="908">
        <f t="shared" si="28"/>
        <v>3.8162714140899014</v>
      </c>
      <c r="N360" s="901">
        <v>5</v>
      </c>
      <c r="O360" s="903"/>
      <c r="P360" s="909">
        <v>2.1670677095436774</v>
      </c>
      <c r="Q360" s="909">
        <v>2.1670677095436774</v>
      </c>
      <c r="S360" s="909">
        <v>2.169973266958015</v>
      </c>
      <c r="T360" s="909">
        <v>2.169973266958015</v>
      </c>
    </row>
    <row r="361" spans="1:67" x14ac:dyDescent="0.35">
      <c r="A361" s="901">
        <v>9</v>
      </c>
      <c r="B361" s="903" t="s">
        <v>1673</v>
      </c>
      <c r="C361" s="907">
        <f>cходова!R359</f>
        <v>0.50482338868441323</v>
      </c>
      <c r="D361" s="907">
        <f>прибуд.!O359</f>
        <v>0.97493391901338133</v>
      </c>
      <c r="E361" s="907">
        <f>гар.вода!L359+ц.о.!M359+хол.вода!R359+каналізація!P359+аварійні!I359+зварювальн!L359</f>
        <v>0.53772701316763782</v>
      </c>
      <c r="F361" s="907">
        <f>дератизац.!I359</f>
        <v>5.8642899940083877E-3</v>
      </c>
      <c r="G361" s="907">
        <f>димоканал!Q359</f>
        <v>7.779054962187687E-2</v>
      </c>
      <c r="H361" s="907">
        <f>'підготовка до зими'!L359+майстерні!L359+маляри!L359+покрівлі!N359</f>
        <v>0.2969561527011913</v>
      </c>
      <c r="I361" s="907">
        <f>електрики!P359</f>
        <v>0.10364765362245487</v>
      </c>
      <c r="J361" s="908">
        <f t="shared" si="27"/>
        <v>2.5017429668049638</v>
      </c>
      <c r="K361" s="908">
        <v>3.4545124736532325E-2</v>
      </c>
      <c r="L361" s="908">
        <f t="shared" si="29"/>
        <v>2.536288091541496</v>
      </c>
      <c r="M361" s="908">
        <f t="shared" si="28"/>
        <v>3.0435457098497953</v>
      </c>
      <c r="N361" s="901">
        <v>5</v>
      </c>
      <c r="O361" s="903"/>
      <c r="P361" s="909">
        <v>1.9376200127327714</v>
      </c>
      <c r="Q361" s="909">
        <v>1.9376200127327714</v>
      </c>
      <c r="S361" s="909">
        <v>1.9360109269059154</v>
      </c>
      <c r="T361" s="909">
        <v>1.9360109269059154</v>
      </c>
    </row>
    <row r="362" spans="1:67" x14ac:dyDescent="0.35">
      <c r="A362" s="901">
        <v>10</v>
      </c>
      <c r="B362" s="903" t="s">
        <v>1674</v>
      </c>
      <c r="C362" s="907">
        <f>cходова!R360</f>
        <v>0.50256500788206726</v>
      </c>
      <c r="D362" s="907">
        <f>прибуд.!O360</f>
        <v>1.0406498821950492</v>
      </c>
      <c r="E362" s="907">
        <f>гар.вода!L360+ц.о.!M360+хол.вода!R360+каналізація!P360+аварійні!I360+зварювальн!L360</f>
        <v>0.53685701804297059</v>
      </c>
      <c r="F362" s="907">
        <f>дератизац.!I360</f>
        <v>5.8380554727110049E-3</v>
      </c>
      <c r="G362" s="907">
        <f>димоканал!Q360</f>
        <v>7.7442545373643007E-2</v>
      </c>
      <c r="H362" s="907">
        <f>'підготовка до зими'!L360+майстерні!L360+маляри!L360+покрівлі!N360</f>
        <v>0.26251495719663481</v>
      </c>
      <c r="I362" s="907">
        <f>електрики!P360</f>
        <v>0.10318397488570068</v>
      </c>
      <c r="J362" s="908">
        <f t="shared" si="27"/>
        <v>2.5290514410487765</v>
      </c>
      <c r="K362" s="908">
        <v>3.4703780484560874E-2</v>
      </c>
      <c r="L362" s="908">
        <f t="shared" si="29"/>
        <v>2.5637552215333375</v>
      </c>
      <c r="M362" s="908">
        <f t="shared" si="28"/>
        <v>3.0765062658400049</v>
      </c>
      <c r="N362" s="901">
        <v>5</v>
      </c>
      <c r="O362" s="903"/>
      <c r="P362" s="909">
        <v>1.9461236617350457</v>
      </c>
      <c r="Q362" s="909">
        <v>1.9461236617350457</v>
      </c>
      <c r="S362" s="909">
        <v>1.9450232953497055</v>
      </c>
      <c r="T362" s="909">
        <v>1.9450232953497055</v>
      </c>
    </row>
    <row r="363" spans="1:67" x14ac:dyDescent="0.35">
      <c r="A363" s="901">
        <v>11</v>
      </c>
      <c r="B363" s="903" t="s">
        <v>1675</v>
      </c>
      <c r="C363" s="907">
        <f>cходова!R361</f>
        <v>1.109561502920871</v>
      </c>
      <c r="D363" s="907">
        <f>прибуд.!O361</f>
        <v>1.0988542703841386</v>
      </c>
      <c r="E363" s="907">
        <f>гар.вода!L361+ц.о.!M361+хол.вода!R361+каналізація!P361+аварійні!I361+зварювальн!L361</f>
        <v>0.46391406100599253</v>
      </c>
      <c r="F363" s="907">
        <f>дератизац.!I361</f>
        <v>4.7955390334572488E-3</v>
      </c>
      <c r="G363" s="907">
        <f>димоканал!Q361</f>
        <v>4.9030951486460139E-2</v>
      </c>
      <c r="H363" s="907">
        <f>'підготовка до зими'!L361+майстерні!L361+маляри!L361+покрівлі!N361</f>
        <v>0.22399082318732555</v>
      </c>
      <c r="I363" s="907">
        <f>електрики!P361</f>
        <v>6.4307782117426451E-2</v>
      </c>
      <c r="J363" s="908">
        <f t="shared" si="27"/>
        <v>3.0144549301356713</v>
      </c>
      <c r="K363" s="908">
        <v>3.8584668515119672E-2</v>
      </c>
      <c r="L363" s="908">
        <f t="shared" si="29"/>
        <v>3.0530395986507912</v>
      </c>
      <c r="M363" s="908">
        <f t="shared" si="28"/>
        <v>3.6636475183809494</v>
      </c>
      <c r="N363" s="901">
        <v>5</v>
      </c>
      <c r="O363" s="903"/>
      <c r="P363" s="909">
        <v>2.1501898357119265</v>
      </c>
      <c r="Q363" s="909">
        <v>2.1501898357119265</v>
      </c>
      <c r="S363" s="909">
        <v>2.1527265954721408</v>
      </c>
      <c r="T363" s="909">
        <v>2.1527265954721408</v>
      </c>
    </row>
    <row r="364" spans="1:67" x14ac:dyDescent="0.35">
      <c r="A364" s="901">
        <v>12</v>
      </c>
      <c r="B364" s="903" t="s">
        <v>1676</v>
      </c>
      <c r="C364" s="907">
        <f>cходова!R362</f>
        <v>1.1163118369124654</v>
      </c>
      <c r="D364" s="907">
        <f>прибуд.!O362</f>
        <v>1.1467781258503398</v>
      </c>
      <c r="E364" s="907">
        <f>гар.вода!L362+ц.о.!M362+хол.вода!R362+каналізація!P362+аварійні!I362+зварювальн!L362</f>
        <v>0.46442456854373831</v>
      </c>
      <c r="F364" s="907">
        <f>дератизац.!I362</f>
        <v>4.8158287705326024E-3</v>
      </c>
      <c r="G364" s="907">
        <f>димоканал!Q362</f>
        <v>4.9238399514152979E-2</v>
      </c>
      <c r="H364" s="907">
        <f>'підготовка до зими'!L362+майстерні!L362+маляри!L362+покрівлі!N362</f>
        <v>0.19075195444090365</v>
      </c>
      <c r="I364" s="907">
        <f>електрики!P362</f>
        <v>6.4579865814787391E-2</v>
      </c>
      <c r="J364" s="908">
        <f t="shared" si="27"/>
        <v>3.03690057984692</v>
      </c>
      <c r="K364" s="908">
        <v>3.8644163808119317E-2</v>
      </c>
      <c r="L364" s="908">
        <f t="shared" si="29"/>
        <v>3.0755447436550392</v>
      </c>
      <c r="M364" s="908">
        <f t="shared" si="28"/>
        <v>3.6906536923860469</v>
      </c>
      <c r="N364" s="901">
        <v>5</v>
      </c>
      <c r="O364" s="903"/>
      <c r="P364" s="909">
        <v>2.1530305949661566</v>
      </c>
      <c r="Q364" s="909">
        <v>2.1530305949661566</v>
      </c>
      <c r="S364" s="909">
        <v>2.1558877899966364</v>
      </c>
      <c r="T364" s="909">
        <v>2.1558877899966364</v>
      </c>
    </row>
    <row r="365" spans="1:67" x14ac:dyDescent="0.35">
      <c r="A365" s="901">
        <v>13</v>
      </c>
      <c r="B365" s="903" t="s">
        <v>1677</v>
      </c>
      <c r="C365" s="907">
        <f>cходова!R363</f>
        <v>1.1127117243151292</v>
      </c>
      <c r="D365" s="907">
        <f>прибуд.!O363</f>
        <v>1.0323275133548333</v>
      </c>
      <c r="E365" s="907">
        <f>гар.вода!L363+ц.о.!M363+хол.вода!R363+каналізація!P363+аварійні!I363+зварювальн!L363</f>
        <v>0.46403379304076198</v>
      </c>
      <c r="F365" s="907">
        <f>дератизац.!I363</f>
        <v>4.800297692880178E-3</v>
      </c>
      <c r="G365" s="907">
        <f>димоканал!Q363</f>
        <v>4.9079605370346481E-2</v>
      </c>
      <c r="H365" s="907">
        <f>'підготовка до зими'!L363+майстерні!L363+маляри!L363+покрівлі!N363</f>
        <v>0.26232384925043872</v>
      </c>
      <c r="I365" s="907">
        <f>електрики!P363</f>
        <v>6.437159534701456E-2</v>
      </c>
      <c r="J365" s="908">
        <f t="shared" si="27"/>
        <v>2.9896483783714043</v>
      </c>
      <c r="K365" s="908">
        <v>2.4328500032863472E-2</v>
      </c>
      <c r="L365" s="908">
        <f t="shared" si="29"/>
        <v>3.013976878404268</v>
      </c>
      <c r="M365" s="908">
        <f t="shared" si="28"/>
        <v>3.6167722540851215</v>
      </c>
      <c r="N365" s="901">
        <v>5</v>
      </c>
      <c r="O365" s="903"/>
      <c r="P365" s="909">
        <v>1.9155575663164641</v>
      </c>
      <c r="Q365" s="909">
        <v>1.9155575663164641</v>
      </c>
      <c r="S365" s="909">
        <v>1.9176129296586786</v>
      </c>
      <c r="T365" s="909">
        <v>1.9176129296586786</v>
      </c>
    </row>
    <row r="366" spans="1:67" x14ac:dyDescent="0.35">
      <c r="A366" s="901">
        <v>14</v>
      </c>
      <c r="B366" s="903" t="s">
        <v>1678</v>
      </c>
      <c r="C366" s="907">
        <f>cходова!R364</f>
        <v>1.1635842946802151</v>
      </c>
      <c r="D366" s="907">
        <f>прибуд.!O364</f>
        <v>1.1393460137920348</v>
      </c>
      <c r="E366" s="907">
        <f>гар.вода!L364+ц.о.!M364+хол.вода!R364+каналізація!P364+аварійні!I364+зварювальн!L364</f>
        <v>0.4312762248434297</v>
      </c>
      <c r="F366" s="907">
        <f>дератизац.!I364</f>
        <v>3.3995815899581592E-3</v>
      </c>
      <c r="G366" s="907">
        <f>димоканал!Q364</f>
        <v>3.4203490848001124E-2</v>
      </c>
      <c r="H366" s="907">
        <f>'підготовка до зими'!L364+майстерні!L364+маляри!L364+покрівлі!N364</f>
        <v>0.23204707277023412</v>
      </c>
      <c r="I366" s="907">
        <f>електрики!P364</f>
        <v>4.6912890797735154E-2</v>
      </c>
      <c r="J366" s="908">
        <f t="shared" si="27"/>
        <v>3.0507695693216084</v>
      </c>
      <c r="K366" s="908">
        <v>2.3946115262609438E-2</v>
      </c>
      <c r="L366" s="908">
        <f t="shared" si="29"/>
        <v>3.0747156845842176</v>
      </c>
      <c r="M366" s="908">
        <f t="shared" si="28"/>
        <v>3.6896588215010611</v>
      </c>
      <c r="N366" s="901">
        <v>5</v>
      </c>
      <c r="O366" s="903"/>
      <c r="P366" s="909">
        <v>1.9171664891661866</v>
      </c>
      <c r="Q366" s="909">
        <v>1.9171664891661866</v>
      </c>
      <c r="S366" s="909">
        <v>1.9214340603069289</v>
      </c>
      <c r="T366" s="909">
        <v>1.9214340603069289</v>
      </c>
    </row>
    <row r="367" spans="1:67" x14ac:dyDescent="0.35">
      <c r="A367" s="901">
        <v>15</v>
      </c>
      <c r="B367" s="903" t="s">
        <v>2290</v>
      </c>
      <c r="C367" s="907">
        <f>cходова!R365</f>
        <v>1.1254028103896103</v>
      </c>
      <c r="D367" s="907">
        <f>прибуд.!O365</f>
        <v>0.50867365470707071</v>
      </c>
      <c r="E367" s="907">
        <f>гар.вода!L365+ц.о.!M365+хол.вода!R365+каналізація!P365+аварійні!I365+зварювальн!L365</f>
        <v>0.5675061195259935</v>
      </c>
      <c r="F367" s="907">
        <f>дератизац.!I365</f>
        <v>1.1618181818181817E-2</v>
      </c>
      <c r="G367" s="907">
        <f>димоканал!Q365</f>
        <v>5.095875935172324E-2</v>
      </c>
      <c r="H367" s="907">
        <f>'підготовка до зими'!L365+майстерні!L365+маляри!L365+покрівлі!N365</f>
        <v>0.24359409852053382</v>
      </c>
      <c r="I367" s="907">
        <f>електрики!P365</f>
        <v>0.11951893614624237</v>
      </c>
      <c r="J367" s="908">
        <f t="shared" si="27"/>
        <v>2.6272725604593559</v>
      </c>
      <c r="K367" s="908">
        <v>3.6575707351192824E-2</v>
      </c>
      <c r="L367" s="908">
        <f t="shared" si="29"/>
        <v>2.6638482678105486</v>
      </c>
      <c r="M367" s="908">
        <f t="shared" si="28"/>
        <v>3.1966179213726584</v>
      </c>
      <c r="N367" s="901">
        <v>9</v>
      </c>
      <c r="O367" s="903"/>
      <c r="P367" s="909">
        <v>2.0500898377290095</v>
      </c>
      <c r="Q367" s="909">
        <v>2.0500898377290095</v>
      </c>
      <c r="S367" s="909">
        <v>2.0438290745536607</v>
      </c>
      <c r="T367" s="909">
        <v>2.0438290745536607</v>
      </c>
    </row>
    <row r="368" spans="1:67" x14ac:dyDescent="0.35">
      <c r="A368" s="901">
        <v>16</v>
      </c>
      <c r="B368" s="903" t="s">
        <v>1679</v>
      </c>
      <c r="C368" s="907">
        <f>cходова!R366</f>
        <v>1.1283876630727763</v>
      </c>
      <c r="D368" s="907">
        <f>прибуд.!O366</f>
        <v>0.7004755106918239</v>
      </c>
      <c r="E368" s="907">
        <f>гар.вода!L366+ц.о.!M366+хол.вода!R366+каналізація!P366+аварійні!I366+зварювальн!L366</f>
        <v>0.46573534339148637</v>
      </c>
      <c r="F368" s="907">
        <f>дератизац.!I366</f>
        <v>4.8679245283018866E-3</v>
      </c>
      <c r="G368" s="907">
        <f>димоканал!Q366</f>
        <v>4.9771041320218028E-2</v>
      </c>
      <c r="H368" s="907">
        <f>'підготовка до зими'!L366+майстерні!L366+маляри!L366+покрівлі!N366</f>
        <v>0.26387207612714714</v>
      </c>
      <c r="I368" s="907">
        <f>електрики!P366</f>
        <v>6.5278465621085718E-2</v>
      </c>
      <c r="J368" s="908">
        <f t="shared" si="27"/>
        <v>2.6783880247528393</v>
      </c>
      <c r="K368" s="908">
        <v>3.5993402734281199E-2</v>
      </c>
      <c r="L368" s="908">
        <f t="shared" si="29"/>
        <v>2.7143814274871207</v>
      </c>
      <c r="M368" s="908">
        <f t="shared" si="28"/>
        <v>3.2572577129845448</v>
      </c>
      <c r="N368" s="901">
        <v>5</v>
      </c>
      <c r="O368" s="903"/>
      <c r="P368" s="909">
        <v>2.011429483666467</v>
      </c>
      <c r="Q368" s="909">
        <v>2.011429483666467</v>
      </c>
      <c r="S368" s="909">
        <v>2.0110347650834397</v>
      </c>
      <c r="T368" s="909">
        <v>2.0110347650834397</v>
      </c>
    </row>
    <row r="369" spans="1:20" x14ac:dyDescent="0.35">
      <c r="A369" s="901">
        <v>17</v>
      </c>
      <c r="B369" s="903" t="s">
        <v>1680</v>
      </c>
      <c r="C369" s="907">
        <f>cходова!R367</f>
        <v>0.50196618153964001</v>
      </c>
      <c r="D369" s="907">
        <f>прибуд.!O367</f>
        <v>0.80143053371065431</v>
      </c>
      <c r="E369" s="907">
        <f>гар.вода!L367+ц.о.!M367+хол.вода!R367+каналізація!P367+аварійні!I367+зварювальн!L367</f>
        <v>0.53662633241285329</v>
      </c>
      <c r="F369" s="907">
        <f>дератизац.!I367</f>
        <v>2.7479892761394101E-3</v>
      </c>
      <c r="G369" s="907">
        <f>димоканал!Q367</f>
        <v>8.1033615643674908E-2</v>
      </c>
      <c r="H369" s="907">
        <f>'підготовка до зими'!L367+майстерні!L367+маляри!L367+покрівлі!N367</f>
        <v>0.27760073412570652</v>
      </c>
      <c r="I369" s="907">
        <f>електрики!P367</f>
        <v>0.10306102704550324</v>
      </c>
      <c r="J369" s="908">
        <f t="shared" si="27"/>
        <v>2.3044664137541719</v>
      </c>
      <c r="K369" s="908">
        <v>3.1890951610960748E-2</v>
      </c>
      <c r="L369" s="908">
        <f t="shared" si="29"/>
        <v>2.3363573653651328</v>
      </c>
      <c r="M369" s="908">
        <f t="shared" si="28"/>
        <v>2.8036288384381591</v>
      </c>
      <c r="N369" s="901">
        <v>5</v>
      </c>
      <c r="O369" s="903"/>
      <c r="P369" s="909">
        <v>1.7895279932330528</v>
      </c>
      <c r="Q369" s="909">
        <v>1.7895279932330528</v>
      </c>
      <c r="S369" s="909">
        <v>1.7867257982702751</v>
      </c>
      <c r="T369" s="909">
        <v>1.7867257982702751</v>
      </c>
    </row>
    <row r="370" spans="1:20" x14ac:dyDescent="0.35">
      <c r="A370" s="901">
        <v>18</v>
      </c>
      <c r="B370" s="903" t="s">
        <v>1681</v>
      </c>
      <c r="C370" s="907">
        <f>cходова!R368</f>
        <v>1.5187333166751893</v>
      </c>
      <c r="D370" s="907">
        <f>прибуд.!O368</f>
        <v>0.91066981223560051</v>
      </c>
      <c r="E370" s="907">
        <f>гар.вода!L368+ц.о.!M368+хол.вода!R368+каналізація!P368+аварійні!I368+зварювальн!L368</f>
        <v>0.43655321467987668</v>
      </c>
      <c r="F370" s="907">
        <f>дератизац.!I368</f>
        <v>1.3411161731207289E-2</v>
      </c>
      <c r="G370" s="907">
        <f>димоканал!Q368</f>
        <v>4.2249406872408884E-2</v>
      </c>
      <c r="H370" s="907">
        <f>'підготовка до зими'!L368+майстерні!L368+маляри!L368+покрівлі!N368</f>
        <v>0.21559740885202583</v>
      </c>
      <c r="I370" s="907">
        <f>електрики!P368</f>
        <v>4.9725352513729733E-2</v>
      </c>
      <c r="J370" s="908">
        <f t="shared" si="27"/>
        <v>3.1869396735600382</v>
      </c>
      <c r="K370" s="908">
        <v>2.1379409366873412E-2</v>
      </c>
      <c r="L370" s="908">
        <f t="shared" si="29"/>
        <v>3.2083190829269115</v>
      </c>
      <c r="M370" s="908">
        <f t="shared" si="28"/>
        <v>3.8499828995122938</v>
      </c>
      <c r="N370" s="901">
        <v>5</v>
      </c>
      <c r="O370" s="903"/>
      <c r="P370" s="909">
        <v>1.95276548875294</v>
      </c>
      <c r="Q370" s="909">
        <v>1.95276548875294</v>
      </c>
      <c r="S370" s="909">
        <v>1.9551635103117522</v>
      </c>
      <c r="T370" s="909">
        <v>1.9551635103117522</v>
      </c>
    </row>
    <row r="371" spans="1:20" x14ac:dyDescent="0.35">
      <c r="A371" s="901">
        <v>19</v>
      </c>
      <c r="B371" s="903" t="s">
        <v>1682</v>
      </c>
      <c r="C371" s="907">
        <f>cходова!R369</f>
        <v>0.72267089812527252</v>
      </c>
      <c r="D371" s="907">
        <f>прибуд.!O369</f>
        <v>1.2907792675483214</v>
      </c>
      <c r="E371" s="907">
        <f>гар.вода!L369+ц.о.!M369+хол.вода!R369+каналізація!P369+аварійні!I369+зварювальн!L369</f>
        <v>0.42580122583702051</v>
      </c>
      <c r="F371" s="907">
        <f>дератизац.!I369</f>
        <v>4.5778229908443541E-3</v>
      </c>
      <c r="G371" s="907">
        <f>димоканал!Q369</f>
        <v>2.7673433134874536E-2</v>
      </c>
      <c r="H371" s="907">
        <f>'підготовка до зими'!L369+майстерні!L369+маляри!L369+покрівлі!N369</f>
        <v>0.25167985229861117</v>
      </c>
      <c r="I371" s="907">
        <f>електрики!P369</f>
        <v>4.3994896718178328E-2</v>
      </c>
      <c r="J371" s="908">
        <f t="shared" si="27"/>
        <v>2.767177396653123</v>
      </c>
      <c r="K371" s="908">
        <v>3.6809989343976626E-2</v>
      </c>
      <c r="L371" s="908">
        <f t="shared" si="29"/>
        <v>2.8039873859970998</v>
      </c>
      <c r="M371" s="908">
        <f t="shared" si="28"/>
        <v>3.3647848631965198</v>
      </c>
      <c r="N371" s="901">
        <v>5</v>
      </c>
      <c r="O371" s="903"/>
      <c r="P371" s="909">
        <v>2.0563001351798955</v>
      </c>
      <c r="Q371" s="909">
        <v>2.0563001351798955</v>
      </c>
      <c r="S371" s="909">
        <v>2.06189319615522</v>
      </c>
      <c r="T371" s="909">
        <v>2.06189319615522</v>
      </c>
    </row>
    <row r="372" spans="1:20" x14ac:dyDescent="0.35">
      <c r="A372" s="901">
        <v>20</v>
      </c>
      <c r="B372" s="903" t="s">
        <v>2291</v>
      </c>
      <c r="C372" s="907">
        <f>cходова!R370</f>
        <v>1.617415840666542</v>
      </c>
      <c r="D372" s="907">
        <f>прибуд.!O370</f>
        <v>0.63007584508518999</v>
      </c>
      <c r="E372" s="907">
        <f>гар.вода!L370+ц.о.!M370+хол.вода!R370+каналізація!P370+аварійні!I370+зварювальн!L370</f>
        <v>0.44251260055871389</v>
      </c>
      <c r="F372" s="907">
        <f>дератизац.!I370</f>
        <v>1.374180865006553E-2</v>
      </c>
      <c r="G372" s="907">
        <f>димоканал!Q370</f>
        <v>4.5052006234360197E-2</v>
      </c>
      <c r="H372" s="907">
        <f>'підготовка до зими'!L370+майстерні!L370+маляри!L370+покрівлі!N370</f>
        <v>0.24177869643121552</v>
      </c>
      <c r="I372" s="907">
        <f>електрики!P370</f>
        <v>5.2901508836659672E-2</v>
      </c>
      <c r="J372" s="908">
        <f t="shared" si="27"/>
        <v>3.0434783064627466</v>
      </c>
      <c r="K372" s="908">
        <v>1.8006458293567538E-2</v>
      </c>
      <c r="L372" s="908">
        <f t="shared" si="29"/>
        <v>3.0614847647563144</v>
      </c>
      <c r="M372" s="908">
        <f t="shared" si="28"/>
        <v>3.6737817177075769</v>
      </c>
      <c r="N372" s="901">
        <v>5</v>
      </c>
      <c r="O372" s="903"/>
      <c r="P372" s="909">
        <v>1.8130169817725337</v>
      </c>
      <c r="Q372" s="909">
        <v>1.8130169817725337</v>
      </c>
      <c r="S372" s="909">
        <v>1.8131437663197087</v>
      </c>
      <c r="T372" s="909">
        <v>1.8131437663197087</v>
      </c>
    </row>
    <row r="373" spans="1:20" x14ac:dyDescent="0.35">
      <c r="A373" s="901">
        <v>21</v>
      </c>
      <c r="B373" s="903" t="s">
        <v>1683</v>
      </c>
      <c r="C373" s="907">
        <f>cходова!R371</f>
        <v>1.0680573080833755</v>
      </c>
      <c r="D373" s="907">
        <f>прибуд.!O371</f>
        <v>0.59425297540529853</v>
      </c>
      <c r="E373" s="907">
        <f>гар.вода!L371+ц.о.!M371+хол.вода!R371+каналізація!P371+аварійні!I371+зварювальн!L371</f>
        <v>0.56271782024003691</v>
      </c>
      <c r="F373" s="907">
        <f>дератизац.!I371</f>
        <v>1.1316725978647685E-2</v>
      </c>
      <c r="G373" s="907">
        <f>димоканал!Q371</f>
        <v>5.0164028857332739E-2</v>
      </c>
      <c r="H373" s="907">
        <f>'підготовка до зими'!L371+майстерні!L371+маляри!L371+покрівлі!N371</f>
        <v>0.24217288621318878</v>
      </c>
      <c r="I373" s="907">
        <f>електрики!P371</f>
        <v>0.11696693039223008</v>
      </c>
      <c r="J373" s="908">
        <f t="shared" si="27"/>
        <v>2.6456486751701105</v>
      </c>
      <c r="K373" s="908">
        <v>3.6739644504947752E-2</v>
      </c>
      <c r="L373" s="908">
        <f t="shared" si="29"/>
        <v>2.6823883196750584</v>
      </c>
      <c r="M373" s="908">
        <f t="shared" si="28"/>
        <v>3.2188659836100699</v>
      </c>
      <c r="N373" s="901">
        <v>9</v>
      </c>
      <c r="O373" s="903"/>
      <c r="P373" s="909">
        <v>2.0591123596819463</v>
      </c>
      <c r="Q373" s="909">
        <v>2.0591123596819463</v>
      </c>
      <c r="S373" s="909">
        <v>2.0536754723513857</v>
      </c>
      <c r="T373" s="909">
        <v>2.0536754723513857</v>
      </c>
    </row>
    <row r="374" spans="1:20" x14ac:dyDescent="0.35">
      <c r="A374" s="901">
        <v>22</v>
      </c>
      <c r="B374" s="903" t="s">
        <v>102</v>
      </c>
      <c r="C374" s="907">
        <f>cходова!R372</f>
        <v>1.4730492288512311</v>
      </c>
      <c r="D374" s="907">
        <f>прибуд.!O372</f>
        <v>0.75378822508292531</v>
      </c>
      <c r="E374" s="907">
        <f>гар.вода!L372+ц.о.!M372+хол.вода!R372+каналізація!P372+аварійні!I372+зварювальн!L372</f>
        <v>0.43553581467523544</v>
      </c>
      <c r="F374" s="907">
        <f>дератизац.!I372</f>
        <v>6.3674774917074715E-3</v>
      </c>
      <c r="G374" s="907">
        <f>димоканал!Q372</f>
        <v>2.6269018622490588E-2</v>
      </c>
      <c r="H374" s="907">
        <f>'підготовка до зими'!L372+майстерні!L372+маляри!L372+покрівлі!N372</f>
        <v>0.20687984065891216</v>
      </c>
      <c r="I374" s="907">
        <f>електрики!P372</f>
        <v>4.918311183266133E-2</v>
      </c>
      <c r="J374" s="908">
        <f t="shared" si="27"/>
        <v>2.9510727172151636</v>
      </c>
      <c r="K374" s="908">
        <v>3.8561212699198801E-2</v>
      </c>
      <c r="L374" s="908">
        <f t="shared" si="29"/>
        <v>2.9896339299143624</v>
      </c>
      <c r="M374" s="908">
        <f t="shared" si="28"/>
        <v>3.5875607158972347</v>
      </c>
      <c r="N374" s="901">
        <v>9</v>
      </c>
      <c r="O374" s="903"/>
      <c r="P374" s="909">
        <v>2.1493565346978794</v>
      </c>
      <c r="Q374" s="909">
        <v>2.1493565346978794</v>
      </c>
      <c r="S374" s="909">
        <v>2.1506767268253411</v>
      </c>
      <c r="T374" s="909">
        <v>2.1506767268253411</v>
      </c>
    </row>
    <row r="375" spans="1:20" x14ac:dyDescent="0.35">
      <c r="A375" s="901">
        <v>23</v>
      </c>
      <c r="B375" s="903" t="s">
        <v>1684</v>
      </c>
      <c r="C375" s="907">
        <f>cходова!R373</f>
        <v>1.4501224615550445</v>
      </c>
      <c r="D375" s="907">
        <f>прибуд.!O373</f>
        <v>0.74757692697853795</v>
      </c>
      <c r="E375" s="907">
        <f>гар.вода!L373+ц.о.!M373+хол.вода!R373+каналізація!P373+аварійні!I373+зварювальн!L373</f>
        <v>0.49019462530723651</v>
      </c>
      <c r="F375" s="907">
        <f>дератизац.!I373</f>
        <v>7.0171026156941648E-3</v>
      </c>
      <c r="G375" s="907">
        <f>димоканал!Q373</f>
        <v>3.3587003330560868E-2</v>
      </c>
      <c r="H375" s="907">
        <f>'підготовка до зими'!L373+майстерні!L373+маляри!L373+покрівлі!N373</f>
        <v>0.22936633714480831</v>
      </c>
      <c r="I375" s="907">
        <f>електрики!P373</f>
        <v>7.8314456995115411E-2</v>
      </c>
      <c r="J375" s="908">
        <f t="shared" si="27"/>
        <v>3.0361789139269977</v>
      </c>
      <c r="K375" s="908">
        <v>3.874834872192038E-2</v>
      </c>
      <c r="L375" s="908">
        <f t="shared" si="29"/>
        <v>3.0749272626489179</v>
      </c>
      <c r="M375" s="908">
        <f t="shared" si="28"/>
        <v>3.6899127151787012</v>
      </c>
      <c r="N375" s="901">
        <v>9</v>
      </c>
      <c r="O375" s="903"/>
      <c r="P375" s="909">
        <v>2.1574811245730818</v>
      </c>
      <c r="Q375" s="909">
        <v>2.1574811245730818</v>
      </c>
      <c r="S375" s="909">
        <v>2.1563435693313715</v>
      </c>
      <c r="T375" s="909">
        <v>2.1563435693313715</v>
      </c>
    </row>
    <row r="376" spans="1:20" x14ac:dyDescent="0.35">
      <c r="A376" s="901">
        <v>24</v>
      </c>
      <c r="B376" s="903" t="s">
        <v>1685</v>
      </c>
      <c r="C376" s="907">
        <f>cходова!R374</f>
        <v>1.191026935836877</v>
      </c>
      <c r="D376" s="907">
        <f>прибуд.!O374</f>
        <v>0.89586017479556557</v>
      </c>
      <c r="E376" s="907">
        <f>гар.вода!L374+ц.о.!M374+хол.вода!R374+каналізація!P374+аварійні!I374+зварювальн!L374</f>
        <v>0.43767142686642063</v>
      </c>
      <c r="F376" s="907">
        <f>дератизац.!I374</f>
        <v>7.1560166779792494E-3</v>
      </c>
      <c r="G376" s="907">
        <f>димоканал!Q374</f>
        <v>1.4387657998244933E-2</v>
      </c>
      <c r="H376" s="907">
        <f>'підготовка до зими'!L374+майстерні!L374+маляри!L374+покрівлі!N374</f>
        <v>0.20693030499929158</v>
      </c>
      <c r="I376" s="907">
        <f>електрики!P374</f>
        <v>5.0321322766181655E-2</v>
      </c>
      <c r="J376" s="908">
        <f t="shared" si="27"/>
        <v>2.8033538399405606</v>
      </c>
      <c r="K376" s="908">
        <v>3.7666235878820925E-2</v>
      </c>
      <c r="L376" s="908">
        <f t="shared" si="29"/>
        <v>2.8410200758193818</v>
      </c>
      <c r="M376" s="908">
        <f t="shared" si="28"/>
        <v>3.4092240909832578</v>
      </c>
      <c r="N376" s="901">
        <v>9</v>
      </c>
      <c r="O376" s="903"/>
      <c r="P376" s="909">
        <v>2.1038208561039262</v>
      </c>
      <c r="Q376" s="909">
        <v>2.1038208561039262</v>
      </c>
      <c r="S376" s="909">
        <v>2.1060635186914305</v>
      </c>
      <c r="T376" s="909">
        <v>2.1060635186914305</v>
      </c>
    </row>
    <row r="377" spans="1:20" x14ac:dyDescent="0.35">
      <c r="A377" s="901">
        <v>25</v>
      </c>
      <c r="B377" s="903" t="s">
        <v>1686</v>
      </c>
      <c r="C377" s="907">
        <f>cходова!R375</f>
        <v>0.75422910224857365</v>
      </c>
      <c r="D377" s="907">
        <f>прибуд.!O375</f>
        <v>0.76581332336204644</v>
      </c>
      <c r="E377" s="907">
        <f>гар.вода!L375+ц.о.!M375+хол.вода!R375+каналізація!P375+аварійні!I375+зварювальн!L375</f>
        <v>0.43475535853862723</v>
      </c>
      <c r="F377" s="907">
        <f>дератизац.!I375</f>
        <v>6.0610806577916987E-3</v>
      </c>
      <c r="G377" s="907">
        <f>димоканал!Q375</f>
        <v>1.9559346920550641E-2</v>
      </c>
      <c r="H377" s="907">
        <f>'підготовка до зими'!L375+майстерні!L375+маляри!L375+покрівлі!N375</f>
        <v>0.21636601206445816</v>
      </c>
      <c r="I377" s="907">
        <f>електрики!P375</f>
        <v>4.876715442640233E-2</v>
      </c>
      <c r="J377" s="908">
        <f t="shared" si="27"/>
        <v>2.2455513782184502</v>
      </c>
      <c r="K377" s="908">
        <v>3.0375206357520935E-2</v>
      </c>
      <c r="L377" s="908">
        <f t="shared" si="29"/>
        <v>2.2759265845759713</v>
      </c>
      <c r="M377" s="908">
        <f t="shared" si="28"/>
        <v>2.7311119014911656</v>
      </c>
      <c r="N377" s="901">
        <v>9</v>
      </c>
      <c r="O377" s="903"/>
      <c r="P377" s="909">
        <v>1.6989137745775886</v>
      </c>
      <c r="Q377" s="909">
        <v>1.6989137745775886</v>
      </c>
      <c r="S377" s="909">
        <v>1.7003544850488432</v>
      </c>
      <c r="T377" s="909">
        <v>1.7003544850488432</v>
      </c>
    </row>
    <row r="378" spans="1:20" x14ac:dyDescent="0.35">
      <c r="A378" s="901">
        <v>26</v>
      </c>
      <c r="B378" s="903" t="s">
        <v>1687</v>
      </c>
      <c r="C378" s="907">
        <f>cходова!R376</f>
        <v>1.6704203286766501</v>
      </c>
      <c r="D378" s="907">
        <f>прибуд.!O376</f>
        <v>0.46975383752027705</v>
      </c>
      <c r="E378" s="907">
        <f>гар.вода!L376+ц.о.!M376+хол.вода!R376+каналізація!P376+аварійні!I376+зварювальн!L376</f>
        <v>0.43930755502948071</v>
      </c>
      <c r="F378" s="907">
        <f>дератизац.!I376</f>
        <v>1.5857227410232804E-2</v>
      </c>
      <c r="G378" s="907">
        <f>димоканал!Q376</f>
        <v>4.3910931619857298E-2</v>
      </c>
      <c r="H378" s="907">
        <f>'підготовка до зими'!L376+майстерні!L376+маляри!L376+покрівлі!N376</f>
        <v>0.23571052094688943</v>
      </c>
      <c r="I378" s="907">
        <f>електрики!P376</f>
        <v>5.1193325169765047E-2</v>
      </c>
      <c r="J378" s="908">
        <f t="shared" si="27"/>
        <v>2.9261537263731525</v>
      </c>
      <c r="K378" s="908">
        <v>3.8444032656807792E-2</v>
      </c>
      <c r="L378" s="908">
        <f t="shared" si="29"/>
        <v>2.9645977590299601</v>
      </c>
      <c r="M378" s="908">
        <f t="shared" si="28"/>
        <v>3.5575173108359519</v>
      </c>
      <c r="N378" s="901">
        <v>5</v>
      </c>
      <c r="O378" s="903"/>
      <c r="P378" s="909">
        <v>2.1430744865701477</v>
      </c>
      <c r="Q378" s="909">
        <v>2.1430744865701477</v>
      </c>
      <c r="S378" s="909">
        <v>2.1421811368754735</v>
      </c>
      <c r="T378" s="909">
        <v>2.1421811368754735</v>
      </c>
    </row>
    <row r="379" spans="1:20" x14ac:dyDescent="0.35">
      <c r="A379" s="901">
        <v>27</v>
      </c>
      <c r="B379" s="903" t="s">
        <v>1688</v>
      </c>
      <c r="C379" s="907">
        <f>cходова!R377</f>
        <v>1.6069953937210497</v>
      </c>
      <c r="D379" s="907">
        <f>прибуд.!O377</f>
        <v>0.41418990950420309</v>
      </c>
      <c r="E379" s="907">
        <f>гар.вода!L377+ц.о.!M377+хол.вода!R377+каналізація!P377+аварійні!I377+зварювальн!L377</f>
        <v>0.45183564523729502</v>
      </c>
      <c r="F379" s="907">
        <f>дератизац.!I377</f>
        <v>7.3147195059186827E-3</v>
      </c>
      <c r="G379" s="907">
        <f>димоканал!Q377</f>
        <v>1.5273280178682447E-2</v>
      </c>
      <c r="H379" s="907">
        <f>'підготовка до зими'!L377+майстерні!L377+маляри!L377+покрівлі!N377</f>
        <v>0.24006386660201712</v>
      </c>
      <c r="I379" s="907">
        <f>електрики!P377</f>
        <v>5.7870384473659359E-2</v>
      </c>
      <c r="J379" s="908">
        <f t="shared" si="27"/>
        <v>2.7935431992228255</v>
      </c>
      <c r="K379" s="908">
        <v>3.8007927275325586E-2</v>
      </c>
      <c r="L379" s="908">
        <f t="shared" si="29"/>
        <v>2.8315511264981512</v>
      </c>
      <c r="M379" s="908">
        <f t="shared" si="28"/>
        <v>3.3978613517977814</v>
      </c>
      <c r="N379" s="901">
        <v>14</v>
      </c>
      <c r="O379" s="903"/>
      <c r="P379" s="909">
        <v>2.1227308814606629</v>
      </c>
      <c r="Q379" s="909">
        <v>2.1227308814606629</v>
      </c>
      <c r="S379" s="909">
        <v>2.1209010107662394</v>
      </c>
      <c r="T379" s="909">
        <v>2.1209010107662394</v>
      </c>
    </row>
    <row r="380" spans="1:20" x14ac:dyDescent="0.35">
      <c r="A380" s="901">
        <v>28</v>
      </c>
      <c r="B380" s="903" t="s">
        <v>1689</v>
      </c>
      <c r="C380" s="907">
        <f>cходова!R378</f>
        <v>1.0591684440467417</v>
      </c>
      <c r="D380" s="907">
        <f>прибуд.!O378</f>
        <v>0.36420004577089993</v>
      </c>
      <c r="E380" s="907">
        <f>гар.вода!L378+ц.о.!M378+хол.вода!R378+каналізація!P378+аварійні!I378+зварювальн!L378</f>
        <v>0.53460283524400232</v>
      </c>
      <c r="F380" s="907">
        <f>дератизац.!I378</f>
        <v>8.8246131171702269E-3</v>
      </c>
      <c r="G380" s="907">
        <f>димоканал!Q378</f>
        <v>4.3737632110803247E-2</v>
      </c>
      <c r="H380" s="907">
        <f>'підготовка до зими'!L378+майстерні!L378+маляри!L378+покрівлі!N378</f>
        <v>0.23068375283540782</v>
      </c>
      <c r="I380" s="907">
        <f>електрики!P378</f>
        <v>0.10198256972490914</v>
      </c>
      <c r="J380" s="908">
        <f t="shared" ref="J380:J411" si="30">I380+H380+G380+F380+E380+D380+C380</f>
        <v>2.3431998928499342</v>
      </c>
      <c r="K380" s="908">
        <v>3.361257367503042E-2</v>
      </c>
      <c r="L380" s="908">
        <f t="shared" si="29"/>
        <v>2.3768124665249646</v>
      </c>
      <c r="M380" s="908">
        <f t="shared" ref="M380:M411" si="31">L380*1.2</f>
        <v>2.8521749598299575</v>
      </c>
      <c r="N380" s="901">
        <v>9</v>
      </c>
      <c r="O380" s="903"/>
      <c r="P380" s="909">
        <v>1.8834089587752054</v>
      </c>
      <c r="Q380" s="909">
        <v>1.8834089587752054</v>
      </c>
      <c r="S380" s="909">
        <v>1.8775669911534776</v>
      </c>
      <c r="T380" s="909">
        <v>1.8775669911534776</v>
      </c>
    </row>
    <row r="381" spans="1:20" x14ac:dyDescent="0.35">
      <c r="A381" s="901">
        <v>29</v>
      </c>
      <c r="B381" s="903" t="s">
        <v>1690</v>
      </c>
      <c r="C381" s="907">
        <f>cходова!R379</f>
        <v>0</v>
      </c>
      <c r="D381" s="907">
        <f>прибуд.!O379</f>
        <v>0.46647403100775187</v>
      </c>
      <c r="E381" s="907">
        <f>гар.вода!L379+ц.о.!M379+хол.вода!R379+каналізація!P379+аварійні!I379+зварювальн!L379</f>
        <v>0.2814352742456171</v>
      </c>
      <c r="F381" s="907">
        <f>дератизац.!I379</f>
        <v>6.1684628474191708E-3</v>
      </c>
      <c r="G381" s="907">
        <f>димоканал!Q379</f>
        <v>9.2273621890979401E-2</v>
      </c>
      <c r="H381" s="907">
        <f>'підготовка до зими'!L379+майстерні!L379+маляри!L379+покрівлі!N379</f>
        <v>0.49815812048428004</v>
      </c>
      <c r="I381" s="907">
        <f>електрики!P379</f>
        <v>5.4383205673824368E-2</v>
      </c>
      <c r="J381" s="908">
        <f t="shared" si="30"/>
        <v>1.3988927161498719</v>
      </c>
      <c r="K381" s="908">
        <v>2.2083805295158729E-2</v>
      </c>
      <c r="L381" s="908">
        <f t="shared" si="29"/>
        <v>1.4209765214450305</v>
      </c>
      <c r="M381" s="908">
        <f t="shared" si="31"/>
        <v>1.7051718257340365</v>
      </c>
      <c r="N381" s="901">
        <v>2</v>
      </c>
      <c r="O381" s="903"/>
      <c r="P381" s="909">
        <v>1.1958498470556378</v>
      </c>
      <c r="Q381" s="909">
        <v>1.1958498470556378</v>
      </c>
      <c r="S381" s="909">
        <v>1.2170484423802466</v>
      </c>
      <c r="T381" s="909">
        <v>1.2170484423802466</v>
      </c>
    </row>
    <row r="382" spans="1:20" x14ac:dyDescent="0.35">
      <c r="A382" s="901">
        <v>30</v>
      </c>
      <c r="B382" s="903" t="s">
        <v>1691</v>
      </c>
      <c r="C382" s="907">
        <f>cходова!R380</f>
        <v>0</v>
      </c>
      <c r="D382" s="907">
        <f>прибуд.!O380</f>
        <v>0.51504113250627903</v>
      </c>
      <c r="E382" s="907">
        <f>гар.вода!L380+ц.о.!M380+хол.вода!R380+каналізація!P380+аварійні!I380+зварювальн!L380</f>
        <v>0.33519180000543636</v>
      </c>
      <c r="F382" s="907">
        <f>дератизац.!I380</f>
        <v>1.5982951518380393E-3</v>
      </c>
      <c r="G382" s="907">
        <f>димоканал!Q380</f>
        <v>4.3805227217998642E-2</v>
      </c>
      <c r="H382" s="907">
        <f>'підготовка до зими'!L380+майстерні!L380+маляри!L380+покрівлі!N380</f>
        <v>0.62711732582351876</v>
      </c>
      <c r="I382" s="907">
        <f>електрики!P380</f>
        <v>8.3384599132903706E-2</v>
      </c>
      <c r="J382" s="908">
        <f t="shared" si="30"/>
        <v>1.6061383798379745</v>
      </c>
      <c r="K382" s="908">
        <v>2.3999420482369412E-2</v>
      </c>
      <c r="L382" s="908">
        <f t="shared" si="29"/>
        <v>1.6301378003203439</v>
      </c>
      <c r="M382" s="908">
        <f t="shared" si="31"/>
        <v>1.9561653603844127</v>
      </c>
      <c r="N382" s="901">
        <v>2</v>
      </c>
      <c r="O382" s="903"/>
      <c r="P382" s="909">
        <v>1.35054912063029</v>
      </c>
      <c r="Q382" s="909">
        <v>1.35054912063029</v>
      </c>
      <c r="S382" s="909">
        <v>1.3473284361850955</v>
      </c>
      <c r="T382" s="909">
        <v>1.3473284361850955</v>
      </c>
    </row>
    <row r="383" spans="1:20" x14ac:dyDescent="0.35">
      <c r="A383" s="901">
        <v>31</v>
      </c>
      <c r="B383" s="903" t="s">
        <v>1692</v>
      </c>
      <c r="C383" s="907">
        <f>cходова!R381</f>
        <v>0.94588456827202794</v>
      </c>
      <c r="D383" s="907">
        <f>прибуд.!O381</f>
        <v>0.6005489845274411</v>
      </c>
      <c r="E383" s="907">
        <f>гар.вода!L381+ц.о.!M381+хол.вода!R381+каналізація!P381+аварійні!I381+зварювальн!L381</f>
        <v>0.29023934328880407</v>
      </c>
      <c r="F383" s="907">
        <f>дератизац.!I381</f>
        <v>3.0917635419243136E-3</v>
      </c>
      <c r="G383" s="907">
        <f>димоканал!Q381</f>
        <v>0.21157908470704492</v>
      </c>
      <c r="H383" s="907">
        <f>'підготовка до зими'!L381+майстерні!L381+маляри!L381+покрівлі!N381</f>
        <v>0.4099543769950702</v>
      </c>
      <c r="I383" s="907">
        <f>електрики!P381</f>
        <v>5.9426420801342895E-2</v>
      </c>
      <c r="J383" s="908">
        <f t="shared" si="30"/>
        <v>2.5207245421336557</v>
      </c>
      <c r="K383" s="908">
        <v>3.2542584850127954E-2</v>
      </c>
      <c r="L383" s="908">
        <f t="shared" si="29"/>
        <v>2.5532671269837834</v>
      </c>
      <c r="M383" s="908">
        <f t="shared" si="31"/>
        <v>3.06392055238054</v>
      </c>
      <c r="N383" s="901">
        <v>3</v>
      </c>
      <c r="O383" s="903"/>
      <c r="P383" s="909">
        <v>1.8153317139296128</v>
      </c>
      <c r="Q383" s="909">
        <v>1.8153317139296128</v>
      </c>
      <c r="S383" s="909">
        <v>1.8147120435985067</v>
      </c>
      <c r="T383" s="909">
        <v>1.8147120435985067</v>
      </c>
    </row>
    <row r="384" spans="1:20" x14ac:dyDescent="0.35">
      <c r="A384" s="901">
        <v>32</v>
      </c>
      <c r="B384" s="903" t="s">
        <v>1693</v>
      </c>
      <c r="C384" s="907">
        <f>cходова!R382</f>
        <v>0</v>
      </c>
      <c r="D384" s="907">
        <f>прибуд.!O382</f>
        <v>0.83531655513732062</v>
      </c>
      <c r="E384" s="907">
        <f>гар.вода!L382+ц.о.!M382+хол.вода!R382+каналізація!P382+аварійні!I382+зварювальн!L382</f>
        <v>0.32957018427496343</v>
      </c>
      <c r="F384" s="907">
        <f>дератизац.!I382</f>
        <v>7.3191133416980339E-3</v>
      </c>
      <c r="G384" s="907">
        <f>димоканал!Q382</f>
        <v>0.18302319999141398</v>
      </c>
      <c r="H384" s="907">
        <f>'підготовка до зими'!L382+майстерні!L382+маляри!L382+покрівлі!N382</f>
        <v>0.48364834538371815</v>
      </c>
      <c r="I384" s="907">
        <f>електрики!P382</f>
        <v>8.0388463170164556E-2</v>
      </c>
      <c r="J384" s="908">
        <f t="shared" si="30"/>
        <v>1.9192658612992788</v>
      </c>
      <c r="K384" s="908">
        <v>2.5910583859515699E-2</v>
      </c>
      <c r="L384" s="908">
        <f t="shared" si="29"/>
        <v>1.9451764451587945</v>
      </c>
      <c r="M384" s="908">
        <f t="shared" si="31"/>
        <v>2.3342117341905535</v>
      </c>
      <c r="N384" s="901">
        <v>2</v>
      </c>
      <c r="O384" s="903"/>
      <c r="P384" s="909">
        <v>1.4535557791284091</v>
      </c>
      <c r="Q384" s="909">
        <v>1.4535557791284091</v>
      </c>
      <c r="S384" s="909">
        <v>1.4528785432706379</v>
      </c>
      <c r="T384" s="909">
        <v>1.4528785432706379</v>
      </c>
    </row>
    <row r="385" spans="1:20" x14ac:dyDescent="0.35">
      <c r="A385" s="901">
        <v>33</v>
      </c>
      <c r="B385" s="903" t="s">
        <v>1694</v>
      </c>
      <c r="C385" s="907">
        <f>cходова!R383</f>
        <v>0</v>
      </c>
      <c r="D385" s="907">
        <f>прибуд.!O383</f>
        <v>0.97325925501601007</v>
      </c>
      <c r="E385" s="907">
        <f>гар.вода!L383+ц.о.!M383+хол.вода!R383+каналізація!P383+аварійні!I383+зварювальн!L383</f>
        <v>0.29792365388255432</v>
      </c>
      <c r="F385" s="907">
        <f>дератизац.!I383</f>
        <v>9.9145148497400189E-3</v>
      </c>
      <c r="G385" s="907">
        <f>димоканал!Q383</f>
        <v>0.19261703526680818</v>
      </c>
      <c r="H385" s="907">
        <f>'підготовка до зими'!L383+майстерні!L383+маляри!L383+покрівлі!N383</f>
        <v>0.53949812056822555</v>
      </c>
      <c r="I385" s="907">
        <f>електрики!P383</f>
        <v>6.3521905164315509E-2</v>
      </c>
      <c r="J385" s="908">
        <f t="shared" si="30"/>
        <v>2.0767344847476537</v>
      </c>
      <c r="K385" s="908">
        <v>2.7874491522493501E-2</v>
      </c>
      <c r="L385" s="908">
        <f t="shared" si="29"/>
        <v>2.1046089762701472</v>
      </c>
      <c r="M385" s="908">
        <f t="shared" si="31"/>
        <v>2.5255307715241764</v>
      </c>
      <c r="N385" s="901">
        <v>2</v>
      </c>
      <c r="O385" s="903"/>
      <c r="P385" s="909">
        <v>1.5630471370030579</v>
      </c>
      <c r="Q385" s="909">
        <v>1.5630471370030579</v>
      </c>
      <c r="S385" s="909">
        <v>1.5647541506917713</v>
      </c>
      <c r="T385" s="909">
        <v>1.5647541506917713</v>
      </c>
    </row>
    <row r="386" spans="1:20" x14ac:dyDescent="0.35">
      <c r="A386" s="901">
        <v>34</v>
      </c>
      <c r="B386" s="903" t="s">
        <v>1695</v>
      </c>
      <c r="C386" s="907">
        <f>cходова!R384</f>
        <v>0</v>
      </c>
      <c r="D386" s="907">
        <f>прибуд.!O384</f>
        <v>0.79559960497042703</v>
      </c>
      <c r="E386" s="907">
        <f>гар.вода!L384+ц.о.!M384+хол.вода!R384+каналізація!P384+аварійні!I384+зварювальн!L384</f>
        <v>0.35486025674162119</v>
      </c>
      <c r="F386" s="907">
        <f>дератизац.!I384</f>
        <v>1.3429920234413154E-2</v>
      </c>
      <c r="G386" s="907">
        <f>димоканал!Q384</f>
        <v>0.21138318982264623</v>
      </c>
      <c r="H386" s="907">
        <f>'підготовка до зими'!L384+майстерні!L384+маляри!L384+покрівлі!N384</f>
        <v>0.54752347366051546</v>
      </c>
      <c r="I386" s="907">
        <f>електрики!P384</f>
        <v>9.3867238534851127E-2</v>
      </c>
      <c r="J386" s="908">
        <f t="shared" si="30"/>
        <v>2.0166636839644743</v>
      </c>
      <c r="K386" s="908">
        <v>2.753819805083128E-2</v>
      </c>
      <c r="L386" s="908">
        <f t="shared" si="29"/>
        <v>2.0442018820153054</v>
      </c>
      <c r="M386" s="908">
        <f t="shared" si="31"/>
        <v>2.4530422584183662</v>
      </c>
      <c r="N386" s="901">
        <v>2</v>
      </c>
      <c r="O386" s="903"/>
      <c r="P386" s="909">
        <v>1.5474216630184554</v>
      </c>
      <c r="Q386" s="909">
        <v>1.5474216630184554</v>
      </c>
      <c r="S386" s="909">
        <v>1.5453436295407685</v>
      </c>
      <c r="T386" s="909">
        <v>1.5453436295407685</v>
      </c>
    </row>
    <row r="387" spans="1:20" x14ac:dyDescent="0.35">
      <c r="A387" s="901">
        <v>35</v>
      </c>
      <c r="B387" s="903" t="s">
        <v>1697</v>
      </c>
      <c r="C387" s="907">
        <f>cходова!R385</f>
        <v>0</v>
      </c>
      <c r="D387" s="907">
        <f>прибуд.!O385</f>
        <v>0.70565732443500684</v>
      </c>
      <c r="E387" s="907">
        <f>гар.вода!L385+ц.о.!M385+хол.вода!R385+каналізація!P385+аварійні!I385+зварювальн!L385</f>
        <v>0.34283918696748578</v>
      </c>
      <c r="F387" s="907">
        <f>дератизац.!I385</f>
        <v>3.6402244805096317E-3</v>
      </c>
      <c r="G387" s="907">
        <f>димоканал!Q385</f>
        <v>0.17805403634318925</v>
      </c>
      <c r="H387" s="907">
        <f>'підготовка до зими'!L385+майстерні!L385+маляри!L385+покрівлі!N385</f>
        <v>0.61305004873283631</v>
      </c>
      <c r="I387" s="907">
        <f>електрики!P385</f>
        <v>8.7460404416743576E-2</v>
      </c>
      <c r="J387" s="908">
        <f t="shared" si="30"/>
        <v>1.9307012253757714</v>
      </c>
      <c r="K387" s="908">
        <v>2.695175838646802E-2</v>
      </c>
      <c r="L387" s="908">
        <f t="shared" si="29"/>
        <v>1.9576529837622394</v>
      </c>
      <c r="M387" s="908">
        <f t="shared" si="31"/>
        <v>2.349183580514687</v>
      </c>
      <c r="N387" s="901">
        <v>2</v>
      </c>
      <c r="O387" s="903"/>
      <c r="P387" s="909">
        <v>1.5154276969055143</v>
      </c>
      <c r="Q387" s="909">
        <v>1.5154276969055143</v>
      </c>
      <c r="S387" s="909">
        <v>1.5132361341759146</v>
      </c>
      <c r="T387" s="909">
        <v>1.5132361341759146</v>
      </c>
    </row>
    <row r="388" spans="1:20" x14ac:dyDescent="0.35">
      <c r="A388" s="901">
        <v>36</v>
      </c>
      <c r="B388" s="903" t="s">
        <v>1696</v>
      </c>
      <c r="C388" s="907">
        <f>cходова!R386</f>
        <v>0</v>
      </c>
      <c r="D388" s="907">
        <f>прибуд.!O386</f>
        <v>0.91166302320112869</v>
      </c>
      <c r="E388" s="907">
        <f>гар.вода!L386+ц.о.!M386+хол.вода!R386+каналізація!P386+аварійні!I386+зварювальн!L386</f>
        <v>0.34834437669322404</v>
      </c>
      <c r="F388" s="907">
        <f>дератизац.!I386</f>
        <v>1.85177927574855E-2</v>
      </c>
      <c r="G388" s="907">
        <f>димоканал!Q386</f>
        <v>0.20057941277920552</v>
      </c>
      <c r="H388" s="907">
        <f>'підготовка до зими'!L386+майстерні!L386+маляри!L386+покрівлі!N386</f>
        <v>0.62117139245787378</v>
      </c>
      <c r="I388" s="907">
        <f>електрики!P386</f>
        <v>9.0394489154975777E-2</v>
      </c>
      <c r="J388" s="908">
        <f t="shared" si="30"/>
        <v>2.1906704870438931</v>
      </c>
      <c r="K388" s="908">
        <v>3.0196046262667593E-2</v>
      </c>
      <c r="L388" s="908">
        <f t="shared" si="29"/>
        <v>2.2208665333065607</v>
      </c>
      <c r="M388" s="908">
        <f t="shared" si="31"/>
        <v>2.6650398399678727</v>
      </c>
      <c r="N388" s="901">
        <v>2</v>
      </c>
      <c r="O388" s="903"/>
      <c r="P388" s="909">
        <v>1.6971888831138973</v>
      </c>
      <c r="Q388" s="909">
        <v>1.6971888831138973</v>
      </c>
      <c r="S388" s="909">
        <v>1.6962288507632401</v>
      </c>
      <c r="T388" s="909">
        <v>1.6962288507632401</v>
      </c>
    </row>
    <row r="389" spans="1:20" x14ac:dyDescent="0.35">
      <c r="A389" s="901">
        <v>37</v>
      </c>
      <c r="B389" s="903" t="s">
        <v>1698</v>
      </c>
      <c r="C389" s="907">
        <f>cходова!R387</f>
        <v>0.93705641134958639</v>
      </c>
      <c r="D389" s="907">
        <f>прибуд.!O387</f>
        <v>0.26757713683604278</v>
      </c>
      <c r="E389" s="907">
        <f>гар.вода!L387+ц.о.!M387+хол.вода!R387+каналізація!P387+аварійні!I387+зварювальн!L387</f>
        <v>0.34867738177625018</v>
      </c>
      <c r="F389" s="907">
        <f>дератизац.!I387</f>
        <v>1.281119924605356E-2</v>
      </c>
      <c r="G389" s="907">
        <f>димоканал!Q387</f>
        <v>0.17165047507833758</v>
      </c>
      <c r="H389" s="907">
        <f>'підготовка до зими'!L387+майстерні!L387+маляри!L387+покрівлі!N387</f>
        <v>0.33002491739450501</v>
      </c>
      <c r="I389" s="907">
        <f>електрики!P387</f>
        <v>9.0571969892341231E-2</v>
      </c>
      <c r="J389" s="908">
        <f t="shared" si="30"/>
        <v>2.1583694915731169</v>
      </c>
      <c r="K389" s="908">
        <v>2.8532025279606396E-2</v>
      </c>
      <c r="L389" s="908">
        <f t="shared" si="29"/>
        <v>2.186901516852723</v>
      </c>
      <c r="M389" s="908">
        <f t="shared" si="31"/>
        <v>2.6242818202232674</v>
      </c>
      <c r="N389" s="901">
        <v>3</v>
      </c>
      <c r="O389" s="903"/>
      <c r="P389" s="909">
        <v>1.5931239086600721</v>
      </c>
      <c r="Q389" s="909">
        <v>1.5931239086600721</v>
      </c>
      <c r="S389" s="909">
        <v>1.5875392761079063</v>
      </c>
      <c r="T389" s="909">
        <v>1.5875392761079063</v>
      </c>
    </row>
    <row r="390" spans="1:20" x14ac:dyDescent="0.35">
      <c r="A390" s="901">
        <v>38</v>
      </c>
      <c r="B390" s="903" t="s">
        <v>1699</v>
      </c>
      <c r="C390" s="907">
        <f>cходова!R388</f>
        <v>1.0814949794210973</v>
      </c>
      <c r="D390" s="907">
        <f>прибуд.!O388</f>
        <v>0.6506553211964099</v>
      </c>
      <c r="E390" s="907">
        <f>гар.вода!L388+ц.о.!M388+хол.вода!R388+каналізація!P388+аварійні!I388+зварювальн!L388</f>
        <v>0.32747295092042422</v>
      </c>
      <c r="F390" s="907">
        <f>дератизац.!I388</f>
        <v>7.6592234725740881E-3</v>
      </c>
      <c r="G390" s="907">
        <f>димоканал!Q388</f>
        <v>0.18412091342993309</v>
      </c>
      <c r="H390" s="907">
        <f>'підготовка до зими'!L388+майстерні!L388+маляри!L388+покрівлі!N388</f>
        <v>0.38657326787268165</v>
      </c>
      <c r="I390" s="907">
        <f>електрики!P388</f>
        <v>7.9270706892066486E-2</v>
      </c>
      <c r="J390" s="908">
        <f t="shared" si="30"/>
        <v>2.7172473632051868</v>
      </c>
      <c r="K390" s="908">
        <v>3.4446469178747399E-2</v>
      </c>
      <c r="L390" s="908">
        <f t="shared" si="29"/>
        <v>2.7516938323839342</v>
      </c>
      <c r="M390" s="908">
        <f t="shared" si="31"/>
        <v>3.3020325988607211</v>
      </c>
      <c r="N390" s="901">
        <v>3</v>
      </c>
      <c r="O390" s="903"/>
      <c r="P390" s="909">
        <v>1.9180811190285783</v>
      </c>
      <c r="Q390" s="909">
        <v>1.9180811190285783</v>
      </c>
      <c r="S390" s="909">
        <v>1.9161748622353469</v>
      </c>
      <c r="T390" s="909">
        <v>1.9161748622353469</v>
      </c>
    </row>
    <row r="391" spans="1:20" x14ac:dyDescent="0.35">
      <c r="A391" s="901">
        <v>39</v>
      </c>
      <c r="B391" s="903" t="s">
        <v>1700</v>
      </c>
      <c r="C391" s="907">
        <f>cходова!R389</f>
        <v>0</v>
      </c>
      <c r="D391" s="907">
        <f>прибуд.!O389</f>
        <v>0.76595117752690745</v>
      </c>
      <c r="E391" s="907">
        <f>гар.вода!L389+ц.о.!M389+хол.вода!R389+каналізація!P389+аварійні!I389+зварювальн!L389</f>
        <v>0.36436043961525316</v>
      </c>
      <c r="F391" s="907">
        <f>дератизац.!I389</f>
        <v>1.1323473904539683E-2</v>
      </c>
      <c r="G391" s="907">
        <f>димоканал!Q389</f>
        <v>0.23176871555130563</v>
      </c>
      <c r="H391" s="907">
        <f>'підготовка до зими'!L389+майстерні!L389+маляри!L389+покрівлі!N389</f>
        <v>0.5032950202713431</v>
      </c>
      <c r="I391" s="907">
        <f>електрики!P389</f>
        <v>9.8930522993444459E-2</v>
      </c>
      <c r="J391" s="908">
        <f t="shared" si="30"/>
        <v>1.9756293498627935</v>
      </c>
      <c r="K391" s="908">
        <v>2.6596547880648417E-2</v>
      </c>
      <c r="L391" s="908">
        <f t="shared" si="29"/>
        <v>2.002225897743442</v>
      </c>
      <c r="M391" s="908">
        <f t="shared" si="31"/>
        <v>2.4026710772921303</v>
      </c>
      <c r="N391" s="901">
        <v>2</v>
      </c>
      <c r="O391" s="903"/>
      <c r="P391" s="909">
        <v>1.4941526701529684</v>
      </c>
      <c r="Q391" s="909">
        <v>1.4941526701529684</v>
      </c>
      <c r="S391" s="909">
        <v>1.4914442668683077</v>
      </c>
      <c r="T391" s="909">
        <v>1.4914442668683077</v>
      </c>
    </row>
    <row r="392" spans="1:20" x14ac:dyDescent="0.35">
      <c r="A392" s="901">
        <v>40</v>
      </c>
      <c r="B392" s="903" t="s">
        <v>2292</v>
      </c>
      <c r="C392" s="907">
        <f>cходова!R390</f>
        <v>1.266002142157922</v>
      </c>
      <c r="D392" s="907">
        <f>прибуд.!O390</f>
        <v>0.41297946590133783</v>
      </c>
      <c r="E392" s="907">
        <f>гар.вода!L390+ц.о.!M390+хол.вода!R390+каналізація!P390+аварійні!I390+зварювальн!L390</f>
        <v>0.33519601356702633</v>
      </c>
      <c r="F392" s="907">
        <f>дератизац.!I390</f>
        <v>7.1749577289312097E-3</v>
      </c>
      <c r="G392" s="907">
        <f>димоканал!Q390</f>
        <v>0.20032711129747738</v>
      </c>
      <c r="H392" s="907">
        <f>'підготовка до зими'!L390+майстерні!L390+маляри!L390+покрівлі!N390</f>
        <v>0.39919860182955869</v>
      </c>
      <c r="I392" s="907">
        <f>електрики!P390</f>
        <v>8.3386844822402301E-2</v>
      </c>
      <c r="J392" s="908">
        <f t="shared" si="30"/>
        <v>2.704265137304656</v>
      </c>
      <c r="K392" s="908">
        <v>3.5422073557611164E-2</v>
      </c>
      <c r="L392" s="908">
        <f t="shared" si="29"/>
        <v>2.7396872108622672</v>
      </c>
      <c r="M392" s="908">
        <f t="shared" si="31"/>
        <v>3.2876246530347206</v>
      </c>
      <c r="N392" s="901">
        <v>3</v>
      </c>
      <c r="O392" s="903"/>
      <c r="P392" s="909">
        <v>1.9764820468291175</v>
      </c>
      <c r="Q392" s="909">
        <v>1.9764820468291175</v>
      </c>
      <c r="S392" s="909">
        <v>1.9725343854742299</v>
      </c>
      <c r="T392" s="909">
        <v>1.9725343854742299</v>
      </c>
    </row>
    <row r="393" spans="1:20" x14ac:dyDescent="0.35">
      <c r="A393" s="901">
        <v>41</v>
      </c>
      <c r="B393" s="903" t="s">
        <v>1701</v>
      </c>
      <c r="C393" s="907">
        <f>cходова!R391</f>
        <v>1.4529156046965059</v>
      </c>
      <c r="D393" s="907">
        <f>прибуд.!O391</f>
        <v>0.43228059013961984</v>
      </c>
      <c r="E393" s="907">
        <f>гар.вода!L391+ц.о.!M391+хол.вода!R391+каналізація!P391+аварійні!I391+зварювальн!L391</f>
        <v>0.29446124408040025</v>
      </c>
      <c r="F393" s="907">
        <f>дератизац.!I391</f>
        <v>1.0107816711590296E-2</v>
      </c>
      <c r="G393" s="907">
        <f>димоканал!Q391</f>
        <v>0.14703401135159916</v>
      </c>
      <c r="H393" s="907">
        <f>'підготовка до зими'!L391+майстерні!L391+маляри!L391+покрівлі!N391</f>
        <v>0.41630554328367297</v>
      </c>
      <c r="I393" s="907">
        <f>електрики!P391</f>
        <v>6.1676554819619908E-2</v>
      </c>
      <c r="J393" s="908">
        <f t="shared" si="30"/>
        <v>2.8147813650830082</v>
      </c>
      <c r="K393" s="908">
        <v>3.634577698384666E-2</v>
      </c>
      <c r="L393" s="908">
        <f t="shared" si="29"/>
        <v>2.8511271420668547</v>
      </c>
      <c r="M393" s="908">
        <f t="shared" si="31"/>
        <v>3.4213525704802255</v>
      </c>
      <c r="N393" s="901">
        <v>3</v>
      </c>
      <c r="O393" s="903"/>
      <c r="P393" s="909">
        <v>2.0222764716455375</v>
      </c>
      <c r="Q393" s="909">
        <v>2.0222764716455375</v>
      </c>
      <c r="S393" s="909">
        <v>2.0202639900633921</v>
      </c>
      <c r="T393" s="909">
        <v>2.0202639900633921</v>
      </c>
    </row>
    <row r="394" spans="1:20" x14ac:dyDescent="0.35">
      <c r="A394" s="901">
        <v>42</v>
      </c>
      <c r="B394" s="903" t="s">
        <v>103</v>
      </c>
      <c r="C394" s="907">
        <f>cходова!R392</f>
        <v>0</v>
      </c>
      <c r="D394" s="907">
        <f>прибуд.!O392</f>
        <v>0</v>
      </c>
      <c r="E394" s="907">
        <f>гар.вода!L392+ц.о.!M392+хол.вода!R392+каналізація!P392+аварійні!I392+зварювальн!L392</f>
        <v>0.31436543708725107</v>
      </c>
      <c r="F394" s="907">
        <f>дератизац.!I392</f>
        <v>5.2381805157593123E-3</v>
      </c>
      <c r="G394" s="907">
        <f>димоканал!Q392</f>
        <v>0.11167026122749323</v>
      </c>
      <c r="H394" s="907">
        <f>'підготовка до зими'!L392+майстерні!L392+маляри!L392+покрівлі!N392</f>
        <v>0.66071805877159129</v>
      </c>
      <c r="I394" s="907">
        <f>електрики!P392</f>
        <v>7.2284833886768152E-2</v>
      </c>
      <c r="J394" s="908">
        <f t="shared" si="30"/>
        <v>1.1642767714888631</v>
      </c>
      <c r="K394" s="908">
        <v>1.8220902773109261E-2</v>
      </c>
      <c r="L394" s="908">
        <f t="shared" si="29"/>
        <v>1.1824976742619724</v>
      </c>
      <c r="M394" s="908">
        <f t="shared" si="31"/>
        <v>1.4189972091143668</v>
      </c>
      <c r="N394" s="901">
        <v>3</v>
      </c>
      <c r="O394" s="903"/>
      <c r="P394" s="909">
        <v>1.0310792810778719</v>
      </c>
      <c r="Q394" s="909">
        <v>1.0310792810778719</v>
      </c>
      <c r="S394" s="909">
        <v>1.0232904510942069</v>
      </c>
      <c r="T394" s="909">
        <v>1.0232904510942069</v>
      </c>
    </row>
    <row r="395" spans="1:20" x14ac:dyDescent="0.35">
      <c r="A395" s="901">
        <v>43</v>
      </c>
      <c r="B395" s="903" t="s">
        <v>104</v>
      </c>
      <c r="C395" s="907">
        <f>cходова!R393</f>
        <v>0</v>
      </c>
      <c r="D395" s="907">
        <f>прибуд.!O393</f>
        <v>0</v>
      </c>
      <c r="E395" s="907">
        <f>гар.вода!L393+ц.о.!M393+хол.вода!R393+каналізація!P393+аварійні!I393+зварювальн!L393</f>
        <v>0.3419627803000691</v>
      </c>
      <c r="F395" s="907">
        <f>дератизац.!I393</f>
        <v>1.8782813348621082E-2</v>
      </c>
      <c r="G395" s="907">
        <f>димоканал!Q393</f>
        <v>0.14696410702173598</v>
      </c>
      <c r="H395" s="907">
        <f>'підготовка до зими'!L393+майстерні!L393+маляри!L393+покрівлі!N393</f>
        <v>0.73137862659402741</v>
      </c>
      <c r="I395" s="907">
        <f>електрики!P393</f>
        <v>8.6993308538952138E-2</v>
      </c>
      <c r="J395" s="908">
        <f t="shared" si="30"/>
        <v>1.3260816358034058</v>
      </c>
      <c r="K395" s="908">
        <v>2.0158895660148137E-2</v>
      </c>
      <c r="L395" s="908">
        <f t="shared" si="29"/>
        <v>1.3462405314635539</v>
      </c>
      <c r="M395" s="908">
        <f t="shared" si="31"/>
        <v>1.6154886377562647</v>
      </c>
      <c r="N395" s="901">
        <v>2</v>
      </c>
      <c r="O395" s="903"/>
      <c r="P395" s="909">
        <v>1.1407009756490158</v>
      </c>
      <c r="Q395" s="909">
        <v>1.1407009756490158</v>
      </c>
      <c r="S395" s="909">
        <v>1.1334973247043101</v>
      </c>
      <c r="T395" s="909">
        <v>1.1334973247043101</v>
      </c>
    </row>
    <row r="396" spans="1:20" x14ac:dyDescent="0.35">
      <c r="A396" s="901">
        <v>44</v>
      </c>
      <c r="B396" s="903" t="s">
        <v>105</v>
      </c>
      <c r="C396" s="907">
        <f>cходова!R394</f>
        <v>0</v>
      </c>
      <c r="D396" s="907">
        <f>прибуд.!O394</f>
        <v>1.1376838282763073</v>
      </c>
      <c r="E396" s="907">
        <f>гар.вода!L394+ц.о.!M394+хол.вода!R394+каналізація!P394+аварійні!I394+зварювальн!L394</f>
        <v>0.28350752642636395</v>
      </c>
      <c r="F396" s="907">
        <f>дератизац.!I394</f>
        <v>0</v>
      </c>
      <c r="G396" s="907">
        <f>димоканал!Q394</f>
        <v>0.16152362145235041</v>
      </c>
      <c r="H396" s="907">
        <f>'підготовка до зими'!L394+майстерні!L394+маляри!L394+покрівлі!N394</f>
        <v>0.85437202870213147</v>
      </c>
      <c r="I396" s="907">
        <f>електрики!P394</f>
        <v>5.5838584214292171E-2</v>
      </c>
      <c r="J396" s="908">
        <f t="shared" si="30"/>
        <v>2.4929255890714455</v>
      </c>
      <c r="K396" s="908">
        <v>3.3780938025315684E-2</v>
      </c>
      <c r="L396" s="908">
        <f t="shared" si="29"/>
        <v>2.5267065270967612</v>
      </c>
      <c r="M396" s="908">
        <f t="shared" si="31"/>
        <v>3.0320478325161133</v>
      </c>
      <c r="N396" s="901">
        <v>2</v>
      </c>
      <c r="O396" s="903"/>
      <c r="P396" s="909">
        <v>1.8949010895934881</v>
      </c>
      <c r="Q396" s="909">
        <v>1.8949010895934881</v>
      </c>
      <c r="S396" s="909">
        <v>1.8984212433352219</v>
      </c>
      <c r="T396" s="909">
        <v>1.8984212433352219</v>
      </c>
    </row>
    <row r="397" spans="1:20" x14ac:dyDescent="0.35">
      <c r="A397" s="901">
        <v>45</v>
      </c>
      <c r="B397" s="903" t="s">
        <v>2293</v>
      </c>
      <c r="C397" s="907">
        <f>cходова!R395</f>
        <v>0</v>
      </c>
      <c r="D397" s="907">
        <f>прибуд.!O395</f>
        <v>1.4893821629135386</v>
      </c>
      <c r="E397" s="907">
        <f>гар.вода!L395+ц.о.!M395+хол.вода!R395+каналізація!P395+аварійні!I395+зварювальн!L395</f>
        <v>0.31409072452228315</v>
      </c>
      <c r="F397" s="907">
        <f>дератизац.!I395</f>
        <v>0</v>
      </c>
      <c r="G397" s="907">
        <f>димоканал!Q395</f>
        <v>0.20867396966613075</v>
      </c>
      <c r="H397" s="907">
        <f>'підготовка до зими'!L395+майстерні!L395+маляри!L395+покрівлі!N395</f>
        <v>0.56846764264209704</v>
      </c>
      <c r="I397" s="907">
        <f>електрики!P395</f>
        <v>7.2138421140899564E-2</v>
      </c>
      <c r="J397" s="908">
        <f t="shared" si="30"/>
        <v>2.6527529208849492</v>
      </c>
      <c r="K397" s="908">
        <v>3.4064772652109797E-2</v>
      </c>
      <c r="L397" s="908">
        <f t="shared" si="29"/>
        <v>2.6868176935370589</v>
      </c>
      <c r="M397" s="908">
        <f t="shared" si="31"/>
        <v>3.2241812322444705</v>
      </c>
      <c r="N397" s="901">
        <v>2</v>
      </c>
      <c r="O397" s="903"/>
      <c r="P397" s="909">
        <v>1.9042972618501848</v>
      </c>
      <c r="Q397" s="909">
        <v>1.9042972618501848</v>
      </c>
      <c r="S397" s="909">
        <v>1.9089852336149429</v>
      </c>
      <c r="T397" s="909">
        <v>1.9089852336149429</v>
      </c>
    </row>
    <row r="398" spans="1:20" x14ac:dyDescent="0.35">
      <c r="A398" s="901">
        <v>46</v>
      </c>
      <c r="B398" s="903" t="s">
        <v>106</v>
      </c>
      <c r="C398" s="907">
        <f>cходова!R396</f>
        <v>0</v>
      </c>
      <c r="D398" s="907">
        <f>прибуд.!O396</f>
        <v>0.82939664113664102</v>
      </c>
      <c r="E398" s="907">
        <f>гар.вода!L396+ц.о.!M396+хол.вода!R396+каналізація!P396+аварійні!I396+зварювальн!L396</f>
        <v>0.37689163874945902</v>
      </c>
      <c r="F398" s="907">
        <f>дератизац.!I396</f>
        <v>9.4905094905094901E-3</v>
      </c>
      <c r="G398" s="907">
        <f>димоканал!Q396</f>
        <v>0.31187430449681108</v>
      </c>
      <c r="H398" s="907">
        <f>'підготовка до зими'!L396+майстерні!L396+маляри!L396+покрівлі!N396</f>
        <v>0.52233379864379526</v>
      </c>
      <c r="I398" s="907">
        <f>електрики!P396</f>
        <v>0.10560923925267225</v>
      </c>
      <c r="J398" s="908">
        <f t="shared" si="30"/>
        <v>2.155596131769888</v>
      </c>
      <c r="K398" s="908">
        <v>2.8588659390697928E-2</v>
      </c>
      <c r="L398" s="908">
        <f t="shared" si="29"/>
        <v>2.1841847911605861</v>
      </c>
      <c r="M398" s="908">
        <f t="shared" si="31"/>
        <v>2.6210217493927033</v>
      </c>
      <c r="N398" s="901">
        <v>2</v>
      </c>
      <c r="O398" s="903"/>
      <c r="P398" s="909">
        <v>1.6070956684941116</v>
      </c>
      <c r="Q398" s="909">
        <v>1.6070956684941116</v>
      </c>
      <c r="S398" s="909">
        <v>1.6036779950582525</v>
      </c>
      <c r="T398" s="909">
        <v>1.6036779950582525</v>
      </c>
    </row>
    <row r="399" spans="1:20" x14ac:dyDescent="0.35">
      <c r="A399" s="901">
        <v>47</v>
      </c>
      <c r="B399" s="903" t="s">
        <v>107</v>
      </c>
      <c r="C399" s="907">
        <f>cходова!R397</f>
        <v>0</v>
      </c>
      <c r="D399" s="907">
        <f>прибуд.!O397</f>
        <v>0.50756092546875908</v>
      </c>
      <c r="E399" s="907">
        <f>гар.вода!L397+ц.о.!M397+хол.вода!R397+каналізація!P397+аварійні!I397+зварювальн!L397</f>
        <v>0.36951897613105</v>
      </c>
      <c r="F399" s="907">
        <f>дератизац.!I397</f>
        <v>1.1902662669723152E-2</v>
      </c>
      <c r="G399" s="907">
        <f>димоканал!Q397</f>
        <v>0.19815292404888304</v>
      </c>
      <c r="H399" s="907">
        <f>'підготовка до зими'!L397+майстерні!L397+маляри!L397+покрівлі!N397</f>
        <v>0.51165168647998183</v>
      </c>
      <c r="I399" s="907">
        <f>електрики!P397</f>
        <v>0.10167985299234535</v>
      </c>
      <c r="J399" s="908">
        <f t="shared" si="30"/>
        <v>1.7004670277907428</v>
      </c>
      <c r="K399" s="908">
        <v>2.3910294561779597E-2</v>
      </c>
      <c r="L399" s="908">
        <f t="shared" si="29"/>
        <v>1.7243773223525223</v>
      </c>
      <c r="M399" s="908">
        <f t="shared" si="31"/>
        <v>2.0692527868230268</v>
      </c>
      <c r="N399" s="901">
        <v>2</v>
      </c>
      <c r="O399" s="903"/>
      <c r="P399" s="909">
        <v>1.3462659842609561</v>
      </c>
      <c r="Q399" s="909">
        <v>1.3462659842609561</v>
      </c>
      <c r="S399" s="909">
        <v>1.3414790748722478</v>
      </c>
      <c r="T399" s="909">
        <v>1.3414790748722478</v>
      </c>
    </row>
    <row r="400" spans="1:20" x14ac:dyDescent="0.35">
      <c r="A400" s="901">
        <v>48</v>
      </c>
      <c r="B400" s="903" t="s">
        <v>108</v>
      </c>
      <c r="C400" s="907">
        <f>cходова!R398</f>
        <v>0</v>
      </c>
      <c r="D400" s="907">
        <f>прибуд.!O398</f>
        <v>0.52143053166897824</v>
      </c>
      <c r="E400" s="907">
        <f>гар.вода!L398+ц.о.!M398+хол.вода!R398+каналізація!P398+аварійні!I398+зварювальн!L398</f>
        <v>0.35380580446482418</v>
      </c>
      <c r="F400" s="907">
        <f>дератизац.!I398</f>
        <v>1.4216366158113728E-2</v>
      </c>
      <c r="G400" s="907">
        <f>димоканал!Q398</f>
        <v>0.18471879299840188</v>
      </c>
      <c r="H400" s="907">
        <f>'підготовка до зими'!L398+майстерні!L398+маляри!L398+покрівлі!N398</f>
        <v>0.60733907748363247</v>
      </c>
      <c r="I400" s="907">
        <f>електрики!P398</f>
        <v>9.3305250213525953E-2</v>
      </c>
      <c r="J400" s="908">
        <f t="shared" si="30"/>
        <v>1.7748158229874764</v>
      </c>
      <c r="K400" s="908">
        <v>2.5346306267454519E-2</v>
      </c>
      <c r="L400" s="908">
        <f t="shared" si="29"/>
        <v>1.800162129254931</v>
      </c>
      <c r="M400" s="908">
        <f t="shared" si="31"/>
        <v>2.160194555105917</v>
      </c>
      <c r="N400" s="901">
        <v>2</v>
      </c>
      <c r="O400" s="903"/>
      <c r="P400" s="909">
        <v>1.4280463729248603</v>
      </c>
      <c r="Q400" s="909">
        <v>1.4280463729248603</v>
      </c>
      <c r="S400" s="909">
        <v>1.4240522207005186</v>
      </c>
      <c r="T400" s="909">
        <v>1.4240522207005186</v>
      </c>
    </row>
    <row r="401" spans="1:20" x14ac:dyDescent="0.35">
      <c r="A401" s="901">
        <v>49</v>
      </c>
      <c r="B401" s="903" t="s">
        <v>1702</v>
      </c>
      <c r="C401" s="907">
        <f>cходова!R399</f>
        <v>0</v>
      </c>
      <c r="D401" s="907">
        <f>прибуд.!O399</f>
        <v>0.32077765642775891</v>
      </c>
      <c r="E401" s="907">
        <f>гар.вода!L399+ц.о.!M399+хол.вода!R399+каналізація!P399+аварійні!I399+зварювальн!L399</f>
        <v>0.30182328170274975</v>
      </c>
      <c r="F401" s="907">
        <f>дератизац.!I399</f>
        <v>1.1457825450999513E-2</v>
      </c>
      <c r="G401" s="907">
        <f>димоканал!Q399</f>
        <v>0.16651448106367531</v>
      </c>
      <c r="H401" s="907">
        <f>'підготовка до зими'!L399+майстерні!L399+маляри!L399+покрівлі!N399</f>
        <v>0.50684047833672718</v>
      </c>
      <c r="I401" s="907">
        <f>електрики!P399</f>
        <v>6.5600278307120646E-2</v>
      </c>
      <c r="J401" s="908">
        <f t="shared" si="30"/>
        <v>1.3730140012890313</v>
      </c>
      <c r="K401" s="908">
        <v>1.9203763538774375E-2</v>
      </c>
      <c r="L401" s="908">
        <f t="shared" si="29"/>
        <v>1.3922177648278056</v>
      </c>
      <c r="M401" s="908">
        <f t="shared" si="31"/>
        <v>1.6706613177933667</v>
      </c>
      <c r="N401" s="901">
        <v>2</v>
      </c>
      <c r="O401" s="903"/>
      <c r="P401" s="909">
        <v>1.08030066265369</v>
      </c>
      <c r="Q401" s="909">
        <v>1.08030066265369</v>
      </c>
      <c r="S401" s="909">
        <v>1.0771655119541861</v>
      </c>
      <c r="T401" s="909">
        <v>1.0771655119541861</v>
      </c>
    </row>
    <row r="402" spans="1:20" x14ac:dyDescent="0.35">
      <c r="A402" s="901">
        <v>50</v>
      </c>
      <c r="B402" s="903" t="s">
        <v>1703</v>
      </c>
      <c r="C402" s="907">
        <f>cходова!R400</f>
        <v>0</v>
      </c>
      <c r="D402" s="907">
        <f>прибуд.!O400</f>
        <v>0</v>
      </c>
      <c r="E402" s="907">
        <f>гар.вода!L400+ц.о.!M400+хол.вода!R400+каналізація!P400+аварійні!I400+зварювальн!L400</f>
        <v>0.27129948005205828</v>
      </c>
      <c r="F402" s="907">
        <f>дератизац.!I400</f>
        <v>1.1335766839673756E-2</v>
      </c>
      <c r="G402" s="907">
        <f>димоканал!Q400</f>
        <v>0.13184807429859524</v>
      </c>
      <c r="H402" s="907">
        <f>'підготовка до зими'!L400+майстерні!L400+маляри!L400+покрівлі!N400</f>
        <v>0.58383955066432802</v>
      </c>
      <c r="I402" s="907">
        <f>електрики!P400</f>
        <v>4.9332097728819121E-2</v>
      </c>
      <c r="J402" s="908">
        <f t="shared" si="30"/>
        <v>1.0476549695834745</v>
      </c>
      <c r="K402" s="908">
        <v>1.5274576222741478E-2</v>
      </c>
      <c r="L402" s="908">
        <f t="shared" si="29"/>
        <v>1.062929545806216</v>
      </c>
      <c r="M402" s="908">
        <f t="shared" si="31"/>
        <v>1.2755154549674592</v>
      </c>
      <c r="N402" s="901">
        <v>2</v>
      </c>
      <c r="O402" s="903"/>
      <c r="P402" s="909">
        <v>0.86122724343375801</v>
      </c>
      <c r="Q402" s="909">
        <v>0.86122724343375801</v>
      </c>
      <c r="S402" s="909">
        <v>0.85714335102204042</v>
      </c>
      <c r="T402" s="909">
        <v>0.85714335102204042</v>
      </c>
    </row>
    <row r="403" spans="1:20" x14ac:dyDescent="0.35">
      <c r="A403" s="901">
        <v>51</v>
      </c>
      <c r="B403" s="903" t="s">
        <v>1704</v>
      </c>
      <c r="C403" s="907">
        <f>cходова!R401</f>
        <v>0</v>
      </c>
      <c r="D403" s="907">
        <f>прибуд.!O401</f>
        <v>0</v>
      </c>
      <c r="E403" s="907">
        <f>гар.вода!L401+ц.о.!M401+хол.вода!R401+каналізація!P401+аварійні!I401+зварювальн!L401</f>
        <v>0.29009245009426143</v>
      </c>
      <c r="F403" s="907">
        <f>дератизац.!I401</f>
        <v>7.4104569781803199E-3</v>
      </c>
      <c r="G403" s="907">
        <f>димоканал!Q401</f>
        <v>0.20571227758004007</v>
      </c>
      <c r="H403" s="907">
        <f>'підготовка до зими'!L401+майстерні!L401+маляри!L401+покрівлі!N401</f>
        <v>0.5634955680962187</v>
      </c>
      <c r="I403" s="907">
        <f>електрики!P401</f>
        <v>5.9348131568504568E-2</v>
      </c>
      <c r="J403" s="908">
        <f t="shared" si="30"/>
        <v>1.1260588843172052</v>
      </c>
      <c r="K403" s="908">
        <v>1.5681513556317535E-2</v>
      </c>
      <c r="L403" s="908">
        <f t="shared" si="29"/>
        <v>1.1417403978735228</v>
      </c>
      <c r="M403" s="908">
        <f t="shared" si="31"/>
        <v>1.3700884774482274</v>
      </c>
      <c r="N403" s="901">
        <v>2</v>
      </c>
      <c r="O403" s="903"/>
      <c r="P403" s="909">
        <v>0.88432107530654847</v>
      </c>
      <c r="Q403" s="909">
        <v>0.88432107530654847</v>
      </c>
      <c r="S403" s="909">
        <v>0.87940891677722766</v>
      </c>
      <c r="T403" s="909">
        <v>0.87940891677722766</v>
      </c>
    </row>
    <row r="404" spans="1:20" x14ac:dyDescent="0.35">
      <c r="A404" s="901">
        <v>52</v>
      </c>
      <c r="B404" s="903" t="s">
        <v>1705</v>
      </c>
      <c r="C404" s="907">
        <f>cходова!R402</f>
        <v>0</v>
      </c>
      <c r="D404" s="907">
        <f>прибуд.!O402</f>
        <v>0.44316289788895502</v>
      </c>
      <c r="E404" s="907">
        <f>гар.вода!L402+ц.о.!M402+хол.вода!R402+каналізація!P402+аварійні!I402+зварювальн!L402</f>
        <v>0.27271062415146313</v>
      </c>
      <c r="F404" s="907">
        <f>дератизац.!I402</f>
        <v>7.258784991066111E-3</v>
      </c>
      <c r="G404" s="907">
        <f>димоканал!Q402</f>
        <v>0.14566089209979236</v>
      </c>
      <c r="H404" s="907">
        <f>'підготовка до зими'!L402+майстерні!L402+маляри!L402+покрівлі!N402</f>
        <v>0.40144913512069746</v>
      </c>
      <c r="I404" s="907">
        <f>електрики!P402</f>
        <v>5.0084191039273543E-2</v>
      </c>
      <c r="J404" s="908">
        <f t="shared" si="30"/>
        <v>1.3203265252912477</v>
      </c>
      <c r="K404" s="908">
        <v>1.7687849646638967E-2</v>
      </c>
      <c r="L404" s="908">
        <f t="shared" si="29"/>
        <v>1.3380143749378868</v>
      </c>
      <c r="M404" s="908">
        <f t="shared" si="31"/>
        <v>1.6056172499254642</v>
      </c>
      <c r="N404" s="901">
        <v>2</v>
      </c>
      <c r="O404" s="903"/>
      <c r="P404" s="909">
        <v>0.99083843377365055</v>
      </c>
      <c r="Q404" s="909">
        <v>0.99083843377365055</v>
      </c>
      <c r="S404" s="909">
        <v>0.98986393396830663</v>
      </c>
      <c r="T404" s="909">
        <v>0.98986393396830663</v>
      </c>
    </row>
    <row r="405" spans="1:20" x14ac:dyDescent="0.35">
      <c r="A405" s="901">
        <v>53</v>
      </c>
      <c r="B405" s="903" t="s">
        <v>1706</v>
      </c>
      <c r="C405" s="907">
        <f>cходова!R403</f>
        <v>1.0804333615423842</v>
      </c>
      <c r="D405" s="907">
        <f>прибуд.!O403</f>
        <v>0.17845343155869473</v>
      </c>
      <c r="E405" s="907">
        <f>гар.вода!L403+ц.о.!M403+хол.вода!R403+каналізація!P403+аварійні!I403+зварювальн!L403</f>
        <v>0.3019915456178508</v>
      </c>
      <c r="F405" s="907">
        <f>дератизац.!I403</f>
        <v>6.4080656185919347E-3</v>
      </c>
      <c r="G405" s="907">
        <f>димоканал!Q403</f>
        <v>0.20175919418028437</v>
      </c>
      <c r="H405" s="907">
        <f>'підготовка до зими'!L403+майстерні!L403+маляри!L403+покрівлі!N403</f>
        <v>0.4179904187026775</v>
      </c>
      <c r="I405" s="907">
        <f>електрики!P403</f>
        <v>6.5689957429891838E-2</v>
      </c>
      <c r="J405" s="908">
        <f t="shared" si="30"/>
        <v>2.2527259746503754</v>
      </c>
      <c r="K405" s="908">
        <v>2.9444340922826332E-2</v>
      </c>
      <c r="L405" s="908">
        <f t="shared" si="29"/>
        <v>2.2821703155732016</v>
      </c>
      <c r="M405" s="908">
        <f t="shared" si="31"/>
        <v>2.738604378687842</v>
      </c>
      <c r="N405" s="901">
        <v>3</v>
      </c>
      <c r="O405" s="903"/>
      <c r="P405" s="909">
        <v>1.6432548854890578</v>
      </c>
      <c r="Q405" s="909">
        <v>1.6432548854890578</v>
      </c>
      <c r="S405" s="909">
        <v>1.6390947261102662</v>
      </c>
      <c r="T405" s="909">
        <v>1.6390947261102662</v>
      </c>
    </row>
    <row r="406" spans="1:20" x14ac:dyDescent="0.35">
      <c r="A406" s="901">
        <v>54</v>
      </c>
      <c r="B406" s="903" t="s">
        <v>1707</v>
      </c>
      <c r="C406" s="907">
        <f>cходова!R404</f>
        <v>0</v>
      </c>
      <c r="D406" s="907">
        <f>прибуд.!O404</f>
        <v>0</v>
      </c>
      <c r="E406" s="907">
        <f>гар.вода!L404+ц.о.!M404+хол.вода!R404+каналізація!P404+аварійні!I404+зварювальн!L404</f>
        <v>0.39675689254174107</v>
      </c>
      <c r="F406" s="907">
        <f>дератизац.!I404</f>
        <v>0</v>
      </c>
      <c r="G406" s="907">
        <f>димоканал!Q404</f>
        <v>8.8183067240195645E-2</v>
      </c>
      <c r="H406" s="907">
        <f>'підготовка до зими'!L404+майстерні!L404+маляри!L404+покрівлі!N404</f>
        <v>0.63069936067785326</v>
      </c>
      <c r="I406" s="907">
        <f>електрики!P404</f>
        <v>0.11619676500142881</v>
      </c>
      <c r="J406" s="908">
        <f t="shared" si="30"/>
        <v>1.2318360854612189</v>
      </c>
      <c r="K406" s="908">
        <v>1.9697361713085459E-2</v>
      </c>
      <c r="L406" s="908">
        <f t="shared" si="29"/>
        <v>1.2515334471743045</v>
      </c>
      <c r="M406" s="908">
        <f t="shared" si="31"/>
        <v>1.5018401366091654</v>
      </c>
      <c r="N406" s="901">
        <v>3</v>
      </c>
      <c r="O406" s="903"/>
      <c r="P406" s="909">
        <v>1.1140584731109686</v>
      </c>
      <c r="Q406" s="909">
        <v>1.1140584731109686</v>
      </c>
      <c r="S406" s="909">
        <v>1.1044345442372192</v>
      </c>
      <c r="T406" s="909">
        <v>1.1044345442372192</v>
      </c>
    </row>
    <row r="407" spans="1:20" x14ac:dyDescent="0.35">
      <c r="A407" s="901">
        <v>55</v>
      </c>
      <c r="B407" s="903" t="s">
        <v>1708</v>
      </c>
      <c r="C407" s="907">
        <f>cходова!R405</f>
        <v>0.54246598252849665</v>
      </c>
      <c r="D407" s="907">
        <f>прибуд.!O405</f>
        <v>0.16024298704250969</v>
      </c>
      <c r="E407" s="907">
        <f>гар.вода!L405+ц.о.!M405+хол.вода!R405+каналізація!P405+аварійні!I405+зварювальн!L405</f>
        <v>0.28941404746700161</v>
      </c>
      <c r="F407" s="907">
        <f>дератизац.!I405</f>
        <v>4.1770857012957494E-3</v>
      </c>
      <c r="G407" s="907">
        <f>димоканал!Q405</f>
        <v>0.1447825584137909</v>
      </c>
      <c r="H407" s="907">
        <f>'підготовка до зими'!L405+майстерні!L405+маляри!L405+покрівлі!N405</f>
        <v>0.36024782125756571</v>
      </c>
      <c r="I407" s="907">
        <f>електрики!P405</f>
        <v>5.8986565320258172E-2</v>
      </c>
      <c r="J407" s="908">
        <f t="shared" si="30"/>
        <v>1.5603170477309183</v>
      </c>
      <c r="K407" s="908">
        <v>2.3960783227517036E-2</v>
      </c>
      <c r="L407" s="908">
        <f t="shared" si="29"/>
        <v>1.5842778309584353</v>
      </c>
      <c r="M407" s="908">
        <f t="shared" si="31"/>
        <v>1.9011333971501223</v>
      </c>
      <c r="N407" s="901">
        <v>3</v>
      </c>
      <c r="O407" s="903"/>
      <c r="P407" s="909">
        <v>1.3404565658051868</v>
      </c>
      <c r="Q407" s="909">
        <v>1.3404565658051868</v>
      </c>
      <c r="S407" s="909">
        <v>1.3351694652690933</v>
      </c>
      <c r="T407" s="909">
        <v>1.3351694652690933</v>
      </c>
    </row>
    <row r="408" spans="1:20" x14ac:dyDescent="0.35">
      <c r="A408" s="901">
        <v>56</v>
      </c>
      <c r="B408" s="903" t="s">
        <v>1709</v>
      </c>
      <c r="C408" s="907">
        <f>cходова!R406</f>
        <v>0.77049254053535443</v>
      </c>
      <c r="D408" s="907">
        <f>прибуд.!O406</f>
        <v>0.24591068632937838</v>
      </c>
      <c r="E408" s="907">
        <f>гар.вода!L406+ц.о.!M406+хол.вода!R406+каналізація!P406+аварійні!I406+зварювальн!L406</f>
        <v>0.33011465826154429</v>
      </c>
      <c r="F408" s="907">
        <f>дератизац.!I406</f>
        <v>6.0023505708529214E-3</v>
      </c>
      <c r="G408" s="907">
        <f>димоканал!Q406</f>
        <v>0.14761206899540188</v>
      </c>
      <c r="H408" s="907">
        <f>'підготовка до зими'!L406+майстерні!L406+маляри!L406+покрівлі!N406</f>
        <v>0.38195628478886884</v>
      </c>
      <c r="I408" s="907">
        <f>електрики!P406</f>
        <v>8.0678649865624369E-2</v>
      </c>
      <c r="J408" s="908">
        <f t="shared" si="30"/>
        <v>1.9627672393470252</v>
      </c>
      <c r="K408" s="908">
        <v>2.9099236276271985E-2</v>
      </c>
      <c r="L408" s="908">
        <f t="shared" si="29"/>
        <v>1.9918664756232973</v>
      </c>
      <c r="M408" s="908">
        <f t="shared" si="31"/>
        <v>2.3902397707479568</v>
      </c>
      <c r="N408" s="901">
        <v>3</v>
      </c>
      <c r="O408" s="903"/>
      <c r="P408" s="909">
        <v>1.6282518660192145</v>
      </c>
      <c r="Q408" s="909">
        <v>1.6282518660192145</v>
      </c>
      <c r="S408" s="909">
        <v>1.6222599104675532</v>
      </c>
      <c r="T408" s="909">
        <v>1.6222599104675532</v>
      </c>
    </row>
    <row r="409" spans="1:20" x14ac:dyDescent="0.35">
      <c r="A409" s="901">
        <v>57</v>
      </c>
      <c r="B409" s="903" t="s">
        <v>1710</v>
      </c>
      <c r="C409" s="907">
        <f>cходова!R407</f>
        <v>0.82762340907919818</v>
      </c>
      <c r="D409" s="907">
        <f>прибуд.!O407</f>
        <v>0</v>
      </c>
      <c r="E409" s="907">
        <f>гар.вода!L407+ц.о.!M407+хол.вода!R407+каналізація!P407+аварійні!I407+зварювальн!L407</f>
        <v>0.27629868751477188</v>
      </c>
      <c r="F409" s="907">
        <f>дератизац.!I407</f>
        <v>3.961199567166486E-3</v>
      </c>
      <c r="G409" s="907">
        <f>димоканал!Q407</f>
        <v>0.10465621093922693</v>
      </c>
      <c r="H409" s="907">
        <f>'підготовка до зими'!L407+майстерні!L407+маляри!L407+покрівлі!N407</f>
        <v>0.38347095607498022</v>
      </c>
      <c r="I409" s="907">
        <f>електрики!P407</f>
        <v>5.1996510592017486E-2</v>
      </c>
      <c r="J409" s="908">
        <f t="shared" si="30"/>
        <v>1.648006973767361</v>
      </c>
      <c r="K409" s="908">
        <v>2.736223797250514E-2</v>
      </c>
      <c r="L409" s="908">
        <f t="shared" si="29"/>
        <v>1.6753692117398662</v>
      </c>
      <c r="M409" s="908">
        <f t="shared" si="31"/>
        <v>2.0104430540878395</v>
      </c>
      <c r="N409" s="901">
        <v>3</v>
      </c>
      <c r="O409" s="903"/>
      <c r="P409" s="909">
        <v>1.5266078141840946</v>
      </c>
      <c r="Q409" s="909">
        <v>1.5266078141840946</v>
      </c>
      <c r="S409" s="909">
        <v>1.5204256826569</v>
      </c>
      <c r="T409" s="909">
        <v>1.5204256826569</v>
      </c>
    </row>
    <row r="410" spans="1:20" x14ac:dyDescent="0.35">
      <c r="A410" s="901">
        <v>58</v>
      </c>
      <c r="B410" s="903" t="s">
        <v>1711</v>
      </c>
      <c r="C410" s="907">
        <f>cходова!R408</f>
        <v>0</v>
      </c>
      <c r="D410" s="907">
        <f>прибуд.!O408</f>
        <v>0</v>
      </c>
      <c r="E410" s="907">
        <f>гар.вода!L408+ц.о.!M408+хол.вода!R408+каналізація!P408+аварійні!I408+зварювальн!L408</f>
        <v>0.29255480544835272</v>
      </c>
      <c r="F410" s="907">
        <f>дератизац.!I408</f>
        <v>8.2055166319510188E-3</v>
      </c>
      <c r="G410" s="907">
        <f>димоканал!Q408</f>
        <v>0.1522130543474948</v>
      </c>
      <c r="H410" s="907">
        <f>'підготовка до зими'!L408+майстерні!L408+маляри!L408+покрівлі!N408</f>
        <v>0.55627571005791498</v>
      </c>
      <c r="I410" s="907">
        <f>електрики!P408</f>
        <v>6.0660485842284749E-2</v>
      </c>
      <c r="J410" s="908">
        <f t="shared" si="30"/>
        <v>1.0699095723279983</v>
      </c>
      <c r="K410" s="908">
        <v>1.5484058856867032E-2</v>
      </c>
      <c r="L410" s="908">
        <f t="shared" si="29"/>
        <v>1.0853936311848653</v>
      </c>
      <c r="M410" s="908">
        <f t="shared" si="31"/>
        <v>1.3024723574218384</v>
      </c>
      <c r="N410" s="901">
        <v>2</v>
      </c>
      <c r="O410" s="903"/>
      <c r="P410" s="909">
        <v>0.87319705445382023</v>
      </c>
      <c r="Q410" s="909">
        <v>0.87319705445382023</v>
      </c>
      <c r="S410" s="909">
        <v>0.86817457979062185</v>
      </c>
      <c r="T410" s="909">
        <v>0.86817457979062185</v>
      </c>
    </row>
    <row r="411" spans="1:20" x14ac:dyDescent="0.35">
      <c r="A411" s="901">
        <v>59</v>
      </c>
      <c r="B411" s="903" t="s">
        <v>1712</v>
      </c>
      <c r="C411" s="907">
        <f>cходова!R409</f>
        <v>0</v>
      </c>
      <c r="D411" s="907">
        <f>прибуд.!O409</f>
        <v>0.34188958043008993</v>
      </c>
      <c r="E411" s="907">
        <f>гар.вода!L409+ц.о.!M409+хол.вода!R409+каналізація!P409+аварійні!I409+зварювальн!L409</f>
        <v>0.26742726983842902</v>
      </c>
      <c r="F411" s="907">
        <f>дератизац.!I409</f>
        <v>5.9943437986720218E-3</v>
      </c>
      <c r="G411" s="907">
        <f>димоканал!Q409</f>
        <v>0.15606097793510443</v>
      </c>
      <c r="H411" s="907">
        <f>'підготовка до зими'!L409+майстерні!L409+маляри!L409+покрівлі!N409</f>
        <v>0.50052719939148183</v>
      </c>
      <c r="I411" s="907">
        <f>електрики!P409</f>
        <v>4.7268337266955528E-2</v>
      </c>
      <c r="J411" s="908">
        <f t="shared" si="30"/>
        <v>1.3191677086607327</v>
      </c>
      <c r="K411" s="908">
        <v>1.8719016101236656E-2</v>
      </c>
      <c r="L411" s="908">
        <f t="shared" si="29"/>
        <v>1.3378867247619695</v>
      </c>
      <c r="M411" s="908">
        <f t="shared" si="31"/>
        <v>1.6054640697143634</v>
      </c>
      <c r="N411" s="901">
        <v>2</v>
      </c>
      <c r="O411" s="903"/>
      <c r="P411" s="909">
        <v>1.0513541769338557</v>
      </c>
      <c r="Q411" s="909">
        <v>1.0513541769338557</v>
      </c>
      <c r="S411" s="909">
        <v>1.0498882647712013</v>
      </c>
      <c r="T411" s="909">
        <v>1.0498882647712013</v>
      </c>
    </row>
    <row r="412" spans="1:20" x14ac:dyDescent="0.35">
      <c r="A412" s="901">
        <v>60</v>
      </c>
      <c r="B412" s="903" t="s">
        <v>1713</v>
      </c>
      <c r="C412" s="907">
        <f>cходова!R410</f>
        <v>0.86672589031079583</v>
      </c>
      <c r="D412" s="907">
        <f>прибуд.!O410</f>
        <v>9.7632196976851049E-2</v>
      </c>
      <c r="E412" s="907">
        <f>гар.вода!L410+ц.о.!M410+хол.вода!R410+каналізація!P410+аварійні!I410+зварювальн!L410</f>
        <v>0.27579960451908841</v>
      </c>
      <c r="F412" s="907">
        <f>дератизац.!I410</f>
        <v>4.4620091789903107E-3</v>
      </c>
      <c r="G412" s="907">
        <f>димоканал!Q410</f>
        <v>0.13700245743632555</v>
      </c>
      <c r="H412" s="907">
        <f>'підготовка до зими'!L410+майстерні!L410+маляри!L410+покрівлі!N410</f>
        <v>0.37297190035548072</v>
      </c>
      <c r="I412" s="907">
        <f>електрики!P410</f>
        <v>5.1730515799158674E-2</v>
      </c>
      <c r="J412" s="908">
        <f t="shared" ref="J412:J443" si="32">I412+H412+G412+F412+E412+D412+C412</f>
        <v>1.8063245745766903</v>
      </c>
      <c r="K412" s="908">
        <v>3.002816681570895E-2</v>
      </c>
      <c r="L412" s="908">
        <f t="shared" si="29"/>
        <v>1.8363527413923992</v>
      </c>
      <c r="M412" s="908">
        <f t="shared" ref="M412:M443" si="33">L412*1.2</f>
        <v>2.2036232896708792</v>
      </c>
      <c r="N412" s="901">
        <v>3</v>
      </c>
      <c r="O412" s="903"/>
      <c r="P412" s="909">
        <v>1.6747175785821986</v>
      </c>
      <c r="Q412" s="909">
        <v>1.6747175785821986</v>
      </c>
      <c r="S412" s="909">
        <v>1.6689884380049871</v>
      </c>
      <c r="T412" s="909">
        <v>1.6689884380049871</v>
      </c>
    </row>
    <row r="413" spans="1:20" x14ac:dyDescent="0.35">
      <c r="A413" s="901">
        <v>61</v>
      </c>
      <c r="B413" s="903" t="s">
        <v>1714</v>
      </c>
      <c r="C413" s="907">
        <f>cходова!R411</f>
        <v>0.84320789571254651</v>
      </c>
      <c r="D413" s="907">
        <f>прибуд.!O411</f>
        <v>0.90665606467764548</v>
      </c>
      <c r="E413" s="907">
        <f>гар.вода!L411+ц.о.!M411+хол.вода!R411+каналізація!P411+аварійні!I411+зварювальн!L411</f>
        <v>0.29056048616947427</v>
      </c>
      <c r="F413" s="907">
        <f>дератизац.!I411</f>
        <v>3.3762833321849373E-2</v>
      </c>
      <c r="G413" s="907">
        <f>димоканал!Q411</f>
        <v>0.14934431434580731</v>
      </c>
      <c r="H413" s="907">
        <f>'підготовка до зими'!L411+майстерні!L411+маляри!L411+покрівлі!N411</f>
        <v>0.41233648798899969</v>
      </c>
      <c r="I413" s="907">
        <f>електрики!P411</f>
        <v>5.9597579375689769E-2</v>
      </c>
      <c r="J413" s="908">
        <f t="shared" si="32"/>
        <v>2.6954656615920123</v>
      </c>
      <c r="K413" s="908">
        <v>3.5515847396492814E-2</v>
      </c>
      <c r="L413" s="908">
        <f t="shared" ref="L413:L474" si="34">J413+K413</f>
        <v>2.730981508988505</v>
      </c>
      <c r="M413" s="908">
        <f t="shared" si="33"/>
        <v>3.2771778107862057</v>
      </c>
      <c r="N413" s="901">
        <v>3</v>
      </c>
      <c r="O413" s="903"/>
      <c r="P413" s="909">
        <v>1.9823957508715366</v>
      </c>
      <c r="Q413" s="909">
        <v>1.9823957508715366</v>
      </c>
      <c r="S413" s="909">
        <v>1.9839506819226878</v>
      </c>
      <c r="T413" s="909">
        <v>1.9839506819226878</v>
      </c>
    </row>
    <row r="414" spans="1:20" x14ac:dyDescent="0.35">
      <c r="A414" s="901">
        <v>62</v>
      </c>
      <c r="B414" s="903" t="s">
        <v>1715</v>
      </c>
      <c r="C414" s="907">
        <f>cходова!R412</f>
        <v>0.59530725894627601</v>
      </c>
      <c r="D414" s="907">
        <f>прибуд.!O412</f>
        <v>0.80992479383258276</v>
      </c>
      <c r="E414" s="907">
        <f>гар.вода!L412+ц.о.!M412+хол.вода!R412+каналізація!P412+аварійні!I412+зварювальн!L412</f>
        <v>0.34916316066285086</v>
      </c>
      <c r="F414" s="907">
        <f>дератизац.!I412</f>
        <v>7.505420581531105E-3</v>
      </c>
      <c r="G414" s="907">
        <f>димоканал!Q412</f>
        <v>0.14588533881471266</v>
      </c>
      <c r="H414" s="907">
        <f>'підготовка до зими'!L412+майстерні!L412+маляри!L412+покрівлі!N412</f>
        <v>0.39633298010897366</v>
      </c>
      <c r="I414" s="907">
        <f>електрики!P412</f>
        <v>9.0830874033404091E-2</v>
      </c>
      <c r="J414" s="908">
        <f t="shared" si="32"/>
        <v>2.3949498269803313</v>
      </c>
      <c r="K414" s="908">
        <v>3.2959743125525472E-2</v>
      </c>
      <c r="L414" s="908">
        <f t="shared" si="34"/>
        <v>2.4279095701058568</v>
      </c>
      <c r="M414" s="908">
        <f t="shared" si="33"/>
        <v>2.9134914841270283</v>
      </c>
      <c r="N414" s="901">
        <v>3</v>
      </c>
      <c r="O414" s="903"/>
      <c r="P414" s="909">
        <v>1.8428937337586657</v>
      </c>
      <c r="Q414" s="909">
        <v>1.8428937337586657</v>
      </c>
      <c r="S414" s="909">
        <v>1.8405368458259765</v>
      </c>
      <c r="T414" s="909">
        <v>1.8405368458259765</v>
      </c>
    </row>
    <row r="415" spans="1:20" x14ac:dyDescent="0.35">
      <c r="A415" s="901">
        <v>63</v>
      </c>
      <c r="B415" s="903" t="s">
        <v>2294</v>
      </c>
      <c r="C415" s="907">
        <f>cходова!R413</f>
        <v>0</v>
      </c>
      <c r="D415" s="907">
        <f>прибуд.!O413</f>
        <v>0.80615720667595869</v>
      </c>
      <c r="E415" s="907">
        <f>гар.вода!L413+ц.о.!M413+хол.вода!R413+каналізація!P413+аварійні!I413+зварювальн!L413</f>
        <v>0.37593560749691907</v>
      </c>
      <c r="F415" s="907">
        <f>дератизац.!I413</f>
        <v>6.4329366355741395E-3</v>
      </c>
      <c r="G415" s="907">
        <f>димоканал!Q413</f>
        <v>0.18777748766032337</v>
      </c>
      <c r="H415" s="907">
        <f>'підготовка до зими'!L413+майстерні!L413+маляри!L413+покрівлі!N413</f>
        <v>0.51062394369357733</v>
      </c>
      <c r="I415" s="907">
        <f>електрики!P413</f>
        <v>0.1050997060944895</v>
      </c>
      <c r="J415" s="908">
        <f t="shared" si="32"/>
        <v>1.9920268882568419</v>
      </c>
      <c r="K415" s="908">
        <v>2.8074860351834135E-2</v>
      </c>
      <c r="L415" s="908">
        <f t="shared" si="34"/>
        <v>2.0201017486086759</v>
      </c>
      <c r="M415" s="908">
        <f t="shared" si="33"/>
        <v>2.424122098330411</v>
      </c>
      <c r="N415" s="901">
        <v>2</v>
      </c>
      <c r="O415" s="903"/>
      <c r="P415" s="909">
        <v>1.5798685285484595</v>
      </c>
      <c r="Q415" s="909">
        <v>1.5798685285484595</v>
      </c>
      <c r="S415" s="909">
        <v>1.5759252213688619</v>
      </c>
      <c r="T415" s="909">
        <v>1.5759252213688619</v>
      </c>
    </row>
    <row r="416" spans="1:20" x14ac:dyDescent="0.35">
      <c r="A416" s="901">
        <v>64</v>
      </c>
      <c r="B416" s="903" t="s">
        <v>1716</v>
      </c>
      <c r="C416" s="907">
        <f>cходова!R414</f>
        <v>0</v>
      </c>
      <c r="D416" s="907">
        <f>прибуд.!O414</f>
        <v>0.5389610531508201</v>
      </c>
      <c r="E416" s="907">
        <f>гар.вода!L414+ц.о.!M414+хол.вода!R414+каналізація!P414+аварійні!I414+зварювальн!L414</f>
        <v>0.33884442443962665</v>
      </c>
      <c r="F416" s="907">
        <f>дератизац.!I414</f>
        <v>1.3041065482796892E-2</v>
      </c>
      <c r="G416" s="907">
        <f>димоканал!Q414</f>
        <v>0.11561540006090471</v>
      </c>
      <c r="H416" s="907">
        <f>'підготовка до зими'!L414+майстерні!L414+маляри!L414+покрівлі!N414</f>
        <v>0.34478209238269997</v>
      </c>
      <c r="I416" s="907">
        <f>електрики!P414</f>
        <v>8.5331327609262361E-2</v>
      </c>
      <c r="J416" s="908">
        <f t="shared" si="32"/>
        <v>1.4365753631261109</v>
      </c>
      <c r="K416" s="908">
        <v>2.0104994399966266E-2</v>
      </c>
      <c r="L416" s="908">
        <f t="shared" si="34"/>
        <v>1.4566803575260772</v>
      </c>
      <c r="M416" s="908">
        <f t="shared" si="33"/>
        <v>1.7480164290312925</v>
      </c>
      <c r="N416" s="901">
        <v>2</v>
      </c>
      <c r="O416" s="903"/>
      <c r="P416" s="909">
        <v>1.1284301562600354</v>
      </c>
      <c r="Q416" s="909">
        <v>1.1284301562600354</v>
      </c>
      <c r="S416" s="909">
        <v>1.125220922564081</v>
      </c>
      <c r="T416" s="909">
        <v>1.125220922564081</v>
      </c>
    </row>
    <row r="417" spans="1:20" x14ac:dyDescent="0.35">
      <c r="A417" s="901">
        <v>65</v>
      </c>
      <c r="B417" s="903" t="s">
        <v>1717</v>
      </c>
      <c r="C417" s="907">
        <f>cходова!R415</f>
        <v>1.6020594025082004</v>
      </c>
      <c r="D417" s="907">
        <f>прибуд.!O415</f>
        <v>0.27565288728685544</v>
      </c>
      <c r="E417" s="907">
        <f>гар.вода!L415+ц.о.!M415+хол.вода!R415+каналізація!P415+аварійні!I415+зварювальн!L415</f>
        <v>0.30668617714236029</v>
      </c>
      <c r="F417" s="907">
        <f>дератизац.!I415</f>
        <v>9.4371753753583285E-3</v>
      </c>
      <c r="G417" s="907">
        <f>димоканал!Q415</f>
        <v>0.10395117838889148</v>
      </c>
      <c r="H417" s="907">
        <f>'підготовка до зими'!L415+майстерні!L415+маляри!L415+покрівлі!N415</f>
        <v>0.31110647363949739</v>
      </c>
      <c r="I417" s="907">
        <f>електрики!P415</f>
        <v>6.819204135322833E-2</v>
      </c>
      <c r="J417" s="908">
        <f t="shared" si="32"/>
        <v>2.6770853356943913</v>
      </c>
      <c r="K417" s="908">
        <v>3.5375421736254825E-2</v>
      </c>
      <c r="L417" s="908">
        <f t="shared" si="34"/>
        <v>2.7124607574306463</v>
      </c>
      <c r="M417" s="908">
        <f t="shared" si="33"/>
        <v>3.2549529089167755</v>
      </c>
      <c r="N417" s="901">
        <v>4</v>
      </c>
      <c r="O417" s="903"/>
      <c r="P417" s="909">
        <v>1.9688651002103421</v>
      </c>
      <c r="Q417" s="909">
        <v>1.9688651002103421</v>
      </c>
      <c r="S417" s="909">
        <v>1.9651907958142183</v>
      </c>
      <c r="T417" s="909">
        <v>1.9651907958142183</v>
      </c>
    </row>
    <row r="418" spans="1:20" x14ac:dyDescent="0.35">
      <c r="A418" s="901">
        <v>66</v>
      </c>
      <c r="B418" s="903" t="s">
        <v>1718</v>
      </c>
      <c r="C418" s="907">
        <f>cходова!R416</f>
        <v>0</v>
      </c>
      <c r="D418" s="907">
        <f>прибуд.!O416</f>
        <v>0.65084861692104767</v>
      </c>
      <c r="E418" s="907">
        <f>гар.вода!L416+ц.о.!M416+хол.вода!R416+каналізація!P416+аварійні!I416+зварювальн!L416</f>
        <v>0.31634787469363435</v>
      </c>
      <c r="F418" s="907">
        <f>дератизац.!I416</f>
        <v>2.0138496325607689E-2</v>
      </c>
      <c r="G418" s="907">
        <f>димоканал!Q416</f>
        <v>0.14493080054758997</v>
      </c>
      <c r="H418" s="907">
        <f>'підготовка до зими'!L416+майстерні!L416+маляри!L416+покрівлі!N416</f>
        <v>0.571795751816501</v>
      </c>
      <c r="I418" s="907">
        <f>електрики!P416</f>
        <v>7.3341407813401843E-2</v>
      </c>
      <c r="J418" s="908">
        <f t="shared" si="32"/>
        <v>1.7774029481177827</v>
      </c>
      <c r="K418" s="908">
        <v>2.4939517755383462E-2</v>
      </c>
      <c r="L418" s="908">
        <f t="shared" si="34"/>
        <v>1.8023424658731662</v>
      </c>
      <c r="M418" s="908">
        <f t="shared" si="33"/>
        <v>2.1628109590477993</v>
      </c>
      <c r="N418" s="901">
        <v>2</v>
      </c>
      <c r="O418" s="903"/>
      <c r="P418" s="909">
        <v>1.4021713876369539</v>
      </c>
      <c r="Q418" s="909">
        <v>1.4021713876369539</v>
      </c>
      <c r="S418" s="909">
        <v>1.4001652272053224</v>
      </c>
      <c r="T418" s="909">
        <v>1.4001652272053224</v>
      </c>
    </row>
    <row r="419" spans="1:20" x14ac:dyDescent="0.35">
      <c r="A419" s="901">
        <v>67</v>
      </c>
      <c r="B419" s="903" t="s">
        <v>1719</v>
      </c>
      <c r="C419" s="907">
        <f>cходова!R417</f>
        <v>0</v>
      </c>
      <c r="D419" s="907">
        <f>прибуд.!O417</f>
        <v>0.59896145563448933</v>
      </c>
      <c r="E419" s="907">
        <f>гар.вода!L417+ц.о.!M417+хол.вода!R417+каналізація!P417+аварійні!I417+зварювальн!L417</f>
        <v>0.29176764942663302</v>
      </c>
      <c r="F419" s="907">
        <f>дератизац.!I417</f>
        <v>1.284997910572503E-2</v>
      </c>
      <c r="G419" s="907">
        <f>димоканал!Q417</f>
        <v>0.20890798492035328</v>
      </c>
      <c r="H419" s="907">
        <f>'підготовка до зими'!L417+майстерні!L417+маляри!L417+покрівлі!N417</f>
        <v>0.53961124611374212</v>
      </c>
      <c r="I419" s="907">
        <f>електрики!P417</f>
        <v>6.0240957618009856E-2</v>
      </c>
      <c r="J419" s="908">
        <f t="shared" si="32"/>
        <v>1.7123392728189526</v>
      </c>
      <c r="K419" s="908">
        <v>2.3882429092741631E-2</v>
      </c>
      <c r="L419" s="908">
        <f t="shared" si="34"/>
        <v>1.7362217019116941</v>
      </c>
      <c r="M419" s="908">
        <f t="shared" si="33"/>
        <v>2.0834660422940328</v>
      </c>
      <c r="N419" s="901">
        <v>2</v>
      </c>
      <c r="O419" s="903"/>
      <c r="P419" s="909">
        <v>1.3419665823613962</v>
      </c>
      <c r="Q419" s="909">
        <v>1.3419665823613962</v>
      </c>
      <c r="S419" s="909">
        <v>1.3412673054236546</v>
      </c>
      <c r="T419" s="909">
        <v>1.3412673054236546</v>
      </c>
    </row>
    <row r="420" spans="1:20" x14ac:dyDescent="0.35">
      <c r="A420" s="901">
        <v>68</v>
      </c>
      <c r="B420" s="903" t="s">
        <v>1720</v>
      </c>
      <c r="C420" s="907">
        <f>cходова!R418</f>
        <v>0</v>
      </c>
      <c r="D420" s="907">
        <f>прибуд.!O418</f>
        <v>0.92622884508990322</v>
      </c>
      <c r="E420" s="907">
        <f>гар.вода!L418+ц.о.!M418+хол.вода!R418+каналізація!P418+аварійні!I418+зварювальн!L418</f>
        <v>0.36579175888335091</v>
      </c>
      <c r="F420" s="907">
        <f>дератизац.!I418</f>
        <v>2.0746887966804978E-2</v>
      </c>
      <c r="G420" s="907">
        <f>димоканал!Q418</f>
        <v>0.15609029236294522</v>
      </c>
      <c r="H420" s="907">
        <f>'підготовка до зими'!L418+майстерні!L418+маляри!L418+покрівлі!N418</f>
        <v>0.50192008629602991</v>
      </c>
      <c r="I420" s="907">
        <f>електрики!P418</f>
        <v>9.9693369004078561E-2</v>
      </c>
      <c r="J420" s="908">
        <f t="shared" si="32"/>
        <v>2.0704712396031129</v>
      </c>
      <c r="K420" s="908">
        <v>3.1494735318663779E-2</v>
      </c>
      <c r="L420" s="908">
        <f t="shared" si="34"/>
        <v>2.1019659749217765</v>
      </c>
      <c r="M420" s="908">
        <f t="shared" si="33"/>
        <v>2.5223591699061316</v>
      </c>
      <c r="N420" s="901">
        <v>2</v>
      </c>
      <c r="O420" s="903"/>
      <c r="P420" s="909">
        <v>1.7559598274849966</v>
      </c>
      <c r="Q420" s="909">
        <v>1.7559598274849966</v>
      </c>
      <c r="S420" s="909">
        <v>1.750236893601459</v>
      </c>
      <c r="T420" s="909">
        <v>1.750236893601459</v>
      </c>
    </row>
    <row r="421" spans="1:20" x14ac:dyDescent="0.35">
      <c r="A421" s="901">
        <v>69</v>
      </c>
      <c r="B421" s="903" t="s">
        <v>1721</v>
      </c>
      <c r="C421" s="907">
        <f>cходова!R419</f>
        <v>0</v>
      </c>
      <c r="D421" s="907">
        <f>прибуд.!O419</f>
        <v>1.5643783843763868</v>
      </c>
      <c r="E421" s="907">
        <f>гар.вода!L419+ц.о.!M419+хол.вода!R419+каналізація!P419+аварійні!I419+зварювальн!L419</f>
        <v>0.30839546633823034</v>
      </c>
      <c r="F421" s="907">
        <f>дератизац.!I419</f>
        <v>4.5938748335552591E-3</v>
      </c>
      <c r="G421" s="907">
        <f>димоканал!Q419</f>
        <v>0.16315628752363762</v>
      </c>
      <c r="H421" s="907">
        <f>'підготовка до зими'!L419+майстерні!L419+маляри!L419+покрівлі!N419</f>
        <v>0.52819056132188669</v>
      </c>
      <c r="I421" s="907">
        <f>електрики!P419</f>
        <v>6.9103036176781804E-2</v>
      </c>
      <c r="J421" s="908">
        <f t="shared" si="32"/>
        <v>2.6378176105704787</v>
      </c>
      <c r="K421" s="908">
        <v>3.5304397638224828E-2</v>
      </c>
      <c r="L421" s="908">
        <f t="shared" si="34"/>
        <v>2.6731220082087037</v>
      </c>
      <c r="M421" s="908">
        <f t="shared" si="33"/>
        <v>3.2077464098504445</v>
      </c>
      <c r="N421" s="901">
        <v>2</v>
      </c>
      <c r="O421" s="903"/>
      <c r="P421" s="909">
        <v>1.9766120211627278</v>
      </c>
      <c r="Q421" s="909">
        <v>1.9766120211627278</v>
      </c>
      <c r="S421" s="909">
        <v>1.9820868886972676</v>
      </c>
      <c r="T421" s="909">
        <v>1.9820868886972676</v>
      </c>
    </row>
    <row r="422" spans="1:20" x14ac:dyDescent="0.35">
      <c r="A422" s="901">
        <v>70</v>
      </c>
      <c r="B422" s="903" t="s">
        <v>1722</v>
      </c>
      <c r="C422" s="907">
        <f>cходова!R420</f>
        <v>0.96960615146240614</v>
      </c>
      <c r="D422" s="907">
        <f>прибуд.!O420</f>
        <v>0.25532211568451874</v>
      </c>
      <c r="E422" s="907">
        <f>гар.вода!L420+ц.о.!M420+хол.вода!R420+каналізація!P420+аварійні!I420+зварювальн!L420</f>
        <v>0.33657752456728218</v>
      </c>
      <c r="F422" s="907">
        <f>дератизац.!I420</f>
        <v>3.6220583352617438E-3</v>
      </c>
      <c r="G422" s="907">
        <f>димоканал!Q420</f>
        <v>0.11308538177035182</v>
      </c>
      <c r="H422" s="907">
        <f>'підготовка до зими'!L420+майстерні!L420+маляри!L420+покрівлі!N420</f>
        <v>0.31423459870383041</v>
      </c>
      <c r="I422" s="907">
        <f>електрики!P420</f>
        <v>8.4123144667364882E-2</v>
      </c>
      <c r="J422" s="908">
        <f t="shared" si="32"/>
        <v>2.0765709751910162</v>
      </c>
      <c r="K422" s="908">
        <v>2.8355075925460629E-2</v>
      </c>
      <c r="L422" s="908">
        <f t="shared" si="34"/>
        <v>2.1049260511164767</v>
      </c>
      <c r="M422" s="908">
        <f t="shared" si="33"/>
        <v>2.5259112613397718</v>
      </c>
      <c r="N422" s="901">
        <v>3</v>
      </c>
      <c r="O422" s="903"/>
      <c r="P422" s="909">
        <v>1.581744788129311</v>
      </c>
      <c r="Q422" s="909">
        <v>1.581744788129311</v>
      </c>
      <c r="S422" s="909">
        <v>1.5764285916373839</v>
      </c>
      <c r="T422" s="909">
        <v>1.5764285916373839</v>
      </c>
    </row>
    <row r="423" spans="1:20" x14ac:dyDescent="0.35">
      <c r="A423" s="901">
        <v>71</v>
      </c>
      <c r="B423" s="903" t="s">
        <v>1723</v>
      </c>
      <c r="C423" s="907">
        <f>cходова!R421</f>
        <v>0.71764032393186261</v>
      </c>
      <c r="D423" s="907">
        <f>прибуд.!O421</f>
        <v>0.8858112398771294</v>
      </c>
      <c r="E423" s="907">
        <f>гар.вода!L421+ц.о.!M421+хол.вода!R421+каналізація!P421+аварійні!I421+зварювальн!L421</f>
        <v>0.29958912127179016</v>
      </c>
      <c r="F423" s="907">
        <f>дератизац.!I421</f>
        <v>8.3775481709019838E-3</v>
      </c>
      <c r="G423" s="907">
        <f>димоканал!Q421</f>
        <v>0.1449169698063025</v>
      </c>
      <c r="H423" s="907">
        <f>'підготовка до зими'!L421+майстерні!L421+маляри!L421+покрівлі!N421</f>
        <v>0.39280684983494496</v>
      </c>
      <c r="I423" s="907">
        <f>електрики!P421</f>
        <v>6.4409544408778607E-2</v>
      </c>
      <c r="J423" s="908">
        <f t="shared" si="32"/>
        <v>2.51355159730171</v>
      </c>
      <c r="K423" s="908">
        <v>3.548854546257136E-2</v>
      </c>
      <c r="L423" s="908">
        <f t="shared" si="34"/>
        <v>2.5490401427642815</v>
      </c>
      <c r="M423" s="908">
        <f t="shared" si="33"/>
        <v>3.0588481713171376</v>
      </c>
      <c r="N423" s="901">
        <v>3</v>
      </c>
      <c r="O423" s="903"/>
      <c r="P423" s="909">
        <v>1.9810456671012862</v>
      </c>
      <c r="Q423" s="909">
        <v>1.9810456671012862</v>
      </c>
      <c r="S423" s="909">
        <v>1.9808481854413034</v>
      </c>
      <c r="T423" s="909">
        <v>1.9808481854413034</v>
      </c>
    </row>
    <row r="424" spans="1:20" x14ac:dyDescent="0.35">
      <c r="A424" s="901">
        <v>72</v>
      </c>
      <c r="B424" s="903" t="s">
        <v>1724</v>
      </c>
      <c r="C424" s="907">
        <f>cходова!R422</f>
        <v>0</v>
      </c>
      <c r="D424" s="907">
        <f>прибуд.!O422</f>
        <v>0.36325250388253566</v>
      </c>
      <c r="E424" s="907">
        <f>гар.вода!L422+ц.о.!M422+хол.вода!R422+каналізація!P422+аварійні!I422+зварювальн!L422</f>
        <v>0.32766801506536875</v>
      </c>
      <c r="F424" s="907">
        <f>дератизац.!I422</f>
        <v>9.371029224904702E-3</v>
      </c>
      <c r="G424" s="907">
        <f>димоканал!Q422</f>
        <v>0.2119441674118516</v>
      </c>
      <c r="H424" s="907">
        <f>'підготовка до зими'!L422+майстерні!L422+маляри!L422+покрівлі!N422</f>
        <v>0.52867276744239677</v>
      </c>
      <c r="I424" s="907">
        <f>електрики!P422</f>
        <v>7.9374669654327379E-2</v>
      </c>
      <c r="J424" s="908">
        <f t="shared" si="32"/>
        <v>1.5202831526813849</v>
      </c>
      <c r="K424" s="908">
        <v>2.1244155305336267E-2</v>
      </c>
      <c r="L424" s="908">
        <f t="shared" si="34"/>
        <v>1.5415273079867211</v>
      </c>
      <c r="M424" s="908">
        <f t="shared" si="33"/>
        <v>1.8498327695840653</v>
      </c>
      <c r="N424" s="901">
        <v>2</v>
      </c>
      <c r="O424" s="903"/>
      <c r="P424" s="909">
        <v>1.195758991185067</v>
      </c>
      <c r="Q424" s="909">
        <v>1.195758991185067</v>
      </c>
      <c r="S424" s="909">
        <v>1.1917882397823301</v>
      </c>
      <c r="T424" s="909">
        <v>1.1917882397823301</v>
      </c>
    </row>
    <row r="425" spans="1:20" x14ac:dyDescent="0.35">
      <c r="A425" s="901">
        <v>73</v>
      </c>
      <c r="B425" s="903" t="s">
        <v>1725</v>
      </c>
      <c r="C425" s="907">
        <f>cходова!R423</f>
        <v>0.68026290711956294</v>
      </c>
      <c r="D425" s="907">
        <f>прибуд.!O423</f>
        <v>0.45280243601146369</v>
      </c>
      <c r="E425" s="907">
        <f>гар.вода!L423+ц.о.!M423+хол.вода!R423+каналізація!P423+аварійні!I423+зварювальн!L423</f>
        <v>0.33911735969922985</v>
      </c>
      <c r="F425" s="907">
        <f>дератизац.!I423</f>
        <v>8.0047435517343613E-3</v>
      </c>
      <c r="G425" s="907">
        <f>димоканал!Q423</f>
        <v>0.15187720159869467</v>
      </c>
      <c r="H425" s="907">
        <f>'підготовка до зими'!L423+майстерні!L423+маляри!L423+покрівлі!N423</f>
        <v>0.45474592414819326</v>
      </c>
      <c r="I425" s="907">
        <f>електрики!P423</f>
        <v>8.5476793109930393E-2</v>
      </c>
      <c r="J425" s="908">
        <f t="shared" si="32"/>
        <v>2.1722873652388093</v>
      </c>
      <c r="K425" s="908">
        <v>3.2368393291021542E-2</v>
      </c>
      <c r="L425" s="908">
        <f t="shared" si="34"/>
        <v>2.2046557585298308</v>
      </c>
      <c r="M425" s="908">
        <f t="shared" si="33"/>
        <v>2.6455869102357967</v>
      </c>
      <c r="N425" s="901">
        <v>3</v>
      </c>
      <c r="O425" s="903"/>
      <c r="P425" s="909">
        <v>1.81172094901407</v>
      </c>
      <c r="Q425" s="909">
        <v>1.81172094901407</v>
      </c>
      <c r="S425" s="909">
        <v>1.8058381532070513</v>
      </c>
      <c r="T425" s="909">
        <v>1.8058381532070513</v>
      </c>
    </row>
    <row r="426" spans="1:20" x14ac:dyDescent="0.35">
      <c r="A426" s="901">
        <v>74</v>
      </c>
      <c r="B426" s="903" t="s">
        <v>1726</v>
      </c>
      <c r="C426" s="907">
        <f>cходова!R424</f>
        <v>1.1603169586418638</v>
      </c>
      <c r="D426" s="907">
        <f>прибуд.!O424</f>
        <v>0.2198198845343447</v>
      </c>
      <c r="E426" s="907">
        <f>гар.вода!L424+ц.о.!M424+хол.вода!R424+каналізація!P424+аварійні!I424+зварювальн!L424</f>
        <v>0.32919453452244363</v>
      </c>
      <c r="F426" s="907">
        <f>дератизац.!I424</f>
        <v>7.0164348925410873E-3</v>
      </c>
      <c r="G426" s="907">
        <f>димоканал!Q424</f>
        <v>0.13265405665496555</v>
      </c>
      <c r="H426" s="907">
        <f>'підготовка до зими'!L424+майстерні!L424+маляри!L424+покрівлі!N424</f>
        <v>0.41509582057115191</v>
      </c>
      <c r="I426" s="907">
        <f>електрики!P424</f>
        <v>8.0188254229020178E-2</v>
      </c>
      <c r="J426" s="908">
        <f t="shared" si="32"/>
        <v>2.3442859440463311</v>
      </c>
      <c r="K426" s="908">
        <v>3.1856931968237481E-2</v>
      </c>
      <c r="L426" s="908">
        <f t="shared" si="34"/>
        <v>2.3761428760145686</v>
      </c>
      <c r="M426" s="908">
        <f t="shared" si="33"/>
        <v>2.8513714512174824</v>
      </c>
      <c r="N426" s="901">
        <v>3</v>
      </c>
      <c r="O426" s="903"/>
      <c r="P426" s="909">
        <v>1.778870292147964</v>
      </c>
      <c r="Q426" s="909">
        <v>1.778870292147964</v>
      </c>
      <c r="S426" s="909">
        <v>1.7738033252814562</v>
      </c>
      <c r="T426" s="909">
        <v>1.7738033252814562</v>
      </c>
    </row>
    <row r="427" spans="1:20" x14ac:dyDescent="0.35">
      <c r="A427" s="901">
        <v>75</v>
      </c>
      <c r="B427" s="903" t="s">
        <v>1727</v>
      </c>
      <c r="C427" s="907">
        <f>cходова!R425</f>
        <v>1.2063446147689845</v>
      </c>
      <c r="D427" s="907">
        <f>прибуд.!O425</f>
        <v>0.14176146807440929</v>
      </c>
      <c r="E427" s="907">
        <f>гар.вода!L425+ц.о.!M425+хол.вода!R425+каналізація!P425+аварійні!I425+зварювальн!L425</f>
        <v>0.31861122376618978</v>
      </c>
      <c r="F427" s="907">
        <f>дератизац.!I425</f>
        <v>6.4641241111829352E-3</v>
      </c>
      <c r="G427" s="907">
        <f>димоканал!Q425</f>
        <v>0.12380739877770562</v>
      </c>
      <c r="H427" s="907">
        <f>'підготовка до зими'!L425+майстерні!L425+маляри!L425+покрівлі!N425</f>
        <v>0.46714134332777824</v>
      </c>
      <c r="I427" s="907">
        <f>електрики!P425</f>
        <v>7.4547698296003953E-2</v>
      </c>
      <c r="J427" s="908">
        <f t="shared" si="32"/>
        <v>2.338677871122254</v>
      </c>
      <c r="K427" s="908">
        <v>3.5854223131892599E-2</v>
      </c>
      <c r="L427" s="908">
        <f t="shared" si="34"/>
        <v>2.3745320942541466</v>
      </c>
      <c r="M427" s="908">
        <f t="shared" si="33"/>
        <v>2.849438513104976</v>
      </c>
      <c r="N427" s="901">
        <v>3</v>
      </c>
      <c r="O427" s="903"/>
      <c r="P427" s="909">
        <v>2.0020686491635793</v>
      </c>
      <c r="Q427" s="909">
        <v>2.0020686491635793</v>
      </c>
      <c r="S427" s="909">
        <v>1.9955014342401305</v>
      </c>
      <c r="T427" s="909">
        <v>1.9955014342401305</v>
      </c>
    </row>
    <row r="428" spans="1:20" x14ac:dyDescent="0.35">
      <c r="A428" s="901">
        <v>76</v>
      </c>
      <c r="B428" s="903" t="s">
        <v>1945</v>
      </c>
      <c r="C428" s="907">
        <f>cходова!R426</f>
        <v>0</v>
      </c>
      <c r="D428" s="907">
        <f>прибуд.!O426</f>
        <v>0.54336769634853099</v>
      </c>
      <c r="E428" s="907">
        <f>гар.вода!L426+ц.о.!M426+хол.вода!R426+каналізація!P426+аварійні!I426+зварювальн!L426</f>
        <v>0.31773469644117802</v>
      </c>
      <c r="F428" s="907">
        <f>дератизац.!I426</f>
        <v>9.4213035658206514E-3</v>
      </c>
      <c r="G428" s="907">
        <f>димоканал!Q426</f>
        <v>0.17096432824345184</v>
      </c>
      <c r="H428" s="907">
        <f>'підготовка до зими'!L426+майстерні!L426+маляри!L426+покрівлі!N426</f>
        <v>1.2148079650233756</v>
      </c>
      <c r="I428" s="907">
        <f>електрики!P426</f>
        <v>7.4080538111689742E-2</v>
      </c>
      <c r="J428" s="908">
        <f t="shared" si="32"/>
        <v>2.3303765277340469</v>
      </c>
      <c r="K428" s="908">
        <v>3.5780987668195589E-2</v>
      </c>
      <c r="L428" s="908">
        <f t="shared" si="34"/>
        <v>2.3661575154022425</v>
      </c>
      <c r="M428" s="908">
        <f t="shared" si="33"/>
        <v>2.8393890184826911</v>
      </c>
      <c r="N428" s="901">
        <v>2</v>
      </c>
      <c r="O428" s="903"/>
      <c r="P428" s="909">
        <v>2.0247843379440602</v>
      </c>
      <c r="Q428" s="909">
        <v>2.0247843379440602</v>
      </c>
      <c r="S428" s="909">
        <v>2.0203476606629436</v>
      </c>
      <c r="T428" s="909">
        <v>2.0203476606629436</v>
      </c>
    </row>
    <row r="429" spans="1:20" x14ac:dyDescent="0.35">
      <c r="A429" s="901">
        <v>77</v>
      </c>
      <c r="B429" s="903" t="s">
        <v>2295</v>
      </c>
      <c r="C429" s="907">
        <f>cходова!R427</f>
        <v>1.0645039927672739</v>
      </c>
      <c r="D429" s="907">
        <f>прибуд.!O427</f>
        <v>0.66353846179706344</v>
      </c>
      <c r="E429" s="907">
        <f>гар.вода!L427+ц.о.!M427+хол.вода!R427+каналізація!P427+аварійні!I427+зварювальн!L427</f>
        <v>0.30149431834547136</v>
      </c>
      <c r="F429" s="907">
        <f>дератизац.!I427</f>
        <v>7.9423110864577286E-3</v>
      </c>
      <c r="G429" s="907">
        <f>димоканал!Q427</f>
        <v>0.11969023736503009</v>
      </c>
      <c r="H429" s="907">
        <f>'підготовка до зими'!L427+майстерні!L427+маляри!L427+покрівлі!N427</f>
        <v>0.27875609169960425</v>
      </c>
      <c r="I429" s="907">
        <f>електрики!P427</f>
        <v>6.5424951676411505E-2</v>
      </c>
      <c r="J429" s="908">
        <f t="shared" si="32"/>
        <v>2.5013503647373123</v>
      </c>
      <c r="K429" s="908">
        <v>3.2731925903865158E-2</v>
      </c>
      <c r="L429" s="908">
        <f t="shared" si="34"/>
        <v>2.5340822906411775</v>
      </c>
      <c r="M429" s="908">
        <f t="shared" si="33"/>
        <v>3.040898748769413</v>
      </c>
      <c r="N429" s="901">
        <v>3</v>
      </c>
      <c r="O429" s="903"/>
      <c r="P429" s="909">
        <v>1.822590389624158</v>
      </c>
      <c r="Q429" s="909">
        <v>1.822590389624158</v>
      </c>
      <c r="S429" s="909">
        <v>1.8219217279027085</v>
      </c>
      <c r="T429" s="909">
        <v>1.8219217279027085</v>
      </c>
    </row>
    <row r="430" spans="1:20" x14ac:dyDescent="0.35">
      <c r="A430" s="901">
        <v>78</v>
      </c>
      <c r="B430" s="903" t="s">
        <v>109</v>
      </c>
      <c r="C430" s="907">
        <f>cходова!R428</f>
        <v>1.0627002296932033</v>
      </c>
      <c r="D430" s="907">
        <f>прибуд.!O428</f>
        <v>0.51320964097436017</v>
      </c>
      <c r="E430" s="907">
        <f>гар.вода!L428+ц.о.!M428+хол.вода!R428+каналізація!P428+аварійні!I428+зварювальн!L428</f>
        <v>0.32109206372505761</v>
      </c>
      <c r="F430" s="907">
        <f>дератизац.!I428</f>
        <v>1.1644430409726058E-2</v>
      </c>
      <c r="G430" s="907">
        <f>димоканал!Q428</f>
        <v>0.17436257027662483</v>
      </c>
      <c r="H430" s="907">
        <f>'підготовка до зими'!L428+майстерні!L428+маляри!L428+покрівлі!N428</f>
        <v>0.40997383524793279</v>
      </c>
      <c r="I430" s="907">
        <f>електрики!P428</f>
        <v>7.5869904255097279E-2</v>
      </c>
      <c r="J430" s="908">
        <f t="shared" si="32"/>
        <v>2.5688526745820024</v>
      </c>
      <c r="K430" s="908">
        <v>3.5349781499242387E-2</v>
      </c>
      <c r="L430" s="908">
        <f t="shared" si="34"/>
        <v>2.6042024560812447</v>
      </c>
      <c r="M430" s="908">
        <f t="shared" si="33"/>
        <v>3.1250429472974934</v>
      </c>
      <c r="N430" s="901">
        <v>3</v>
      </c>
      <c r="O430" s="903"/>
      <c r="P430" s="909">
        <v>1.9732407180276237</v>
      </c>
      <c r="Q430" s="909">
        <v>1.9732407180276237</v>
      </c>
      <c r="S430" s="909">
        <v>1.9700127596780046</v>
      </c>
      <c r="T430" s="909">
        <v>1.9700127596780046</v>
      </c>
    </row>
    <row r="431" spans="1:20" x14ac:dyDescent="0.35">
      <c r="A431" s="901">
        <v>79</v>
      </c>
      <c r="B431" s="903" t="s">
        <v>110</v>
      </c>
      <c r="C431" s="907">
        <f>cходова!R429</f>
        <v>1.2252105570261576</v>
      </c>
      <c r="D431" s="907">
        <f>прибуд.!O429</f>
        <v>0.54774750149432161</v>
      </c>
      <c r="E431" s="907">
        <f>гар.вода!L429+ц.о.!M429+хол.вода!R429+каналізація!P429+аварійні!I429+зварювальн!L429</f>
        <v>0.31885507487490639</v>
      </c>
      <c r="F431" s="907">
        <f>дератизац.!I429</f>
        <v>7.0233114166168564E-3</v>
      </c>
      <c r="G431" s="907">
        <f>димоканал!Q429</f>
        <v>0.14935914050590157</v>
      </c>
      <c r="H431" s="907">
        <f>'підготовка до зими'!L429+майстерні!L429+маляри!L429+покрівлі!N429</f>
        <v>0.40745921395830298</v>
      </c>
      <c r="I431" s="907">
        <f>електрики!P429</f>
        <v>7.4677662902517206E-2</v>
      </c>
      <c r="J431" s="908">
        <f t="shared" si="32"/>
        <v>2.7303324621787244</v>
      </c>
      <c r="K431" s="908">
        <v>3.6144799573405426E-2</v>
      </c>
      <c r="L431" s="908">
        <f t="shared" si="34"/>
        <v>2.7664772617521298</v>
      </c>
      <c r="M431" s="908">
        <f t="shared" si="33"/>
        <v>3.3197727141025557</v>
      </c>
      <c r="N431" s="901">
        <v>3</v>
      </c>
      <c r="O431" s="903"/>
      <c r="P431" s="909">
        <v>2.0162274351730365</v>
      </c>
      <c r="Q431" s="909">
        <v>2.0162274351730365</v>
      </c>
      <c r="S431" s="909">
        <v>2.0139642548950927</v>
      </c>
      <c r="T431" s="909">
        <v>2.0139642548950927</v>
      </c>
    </row>
    <row r="432" spans="1:20" x14ac:dyDescent="0.35">
      <c r="A432" s="901">
        <v>80</v>
      </c>
      <c r="B432" s="903" t="s">
        <v>111</v>
      </c>
      <c r="C432" s="907">
        <f>cходова!R430</f>
        <v>0.78946608503317772</v>
      </c>
      <c r="D432" s="907">
        <f>прибуд.!O430</f>
        <v>0.58323747767674283</v>
      </c>
      <c r="E432" s="907">
        <f>гар.вода!L430+ц.о.!M430+хол.вода!R430+каналізація!P430+аварійні!I430+зварювальн!L430</f>
        <v>0.31168460575539869</v>
      </c>
      <c r="F432" s="907">
        <f>дератизац.!I430</f>
        <v>7.3728188744163186E-3</v>
      </c>
      <c r="G432" s="907">
        <f>димоканал!Q430</f>
        <v>0.15044691283024894</v>
      </c>
      <c r="H432" s="907">
        <f>'підготовка до зими'!L430+майстерні!L430+маляри!L430+покрівлі!N430</f>
        <v>0.60593071682587918</v>
      </c>
      <c r="I432" s="907">
        <f>електрики!P430</f>
        <v>7.0856039115211406E-2</v>
      </c>
      <c r="J432" s="908">
        <f t="shared" si="32"/>
        <v>2.518994656111075</v>
      </c>
      <c r="K432" s="908">
        <v>3.4399806722557075E-2</v>
      </c>
      <c r="L432" s="908">
        <f t="shared" si="34"/>
        <v>2.5533944628336323</v>
      </c>
      <c r="M432" s="908">
        <f t="shared" si="33"/>
        <v>3.0640733554003585</v>
      </c>
      <c r="N432" s="901">
        <v>3</v>
      </c>
      <c r="O432" s="903"/>
      <c r="P432" s="909">
        <v>1.9255456778464031</v>
      </c>
      <c r="Q432" s="909">
        <v>1.9255456778464031</v>
      </c>
      <c r="S432" s="909">
        <v>1.9238530851143516</v>
      </c>
      <c r="T432" s="909">
        <v>1.9238530851143516</v>
      </c>
    </row>
    <row r="433" spans="1:20" x14ac:dyDescent="0.35">
      <c r="A433" s="901">
        <v>81</v>
      </c>
      <c r="B433" s="903" t="s">
        <v>112</v>
      </c>
      <c r="C433" s="907">
        <f>cходова!R431</f>
        <v>0.99066381688282756</v>
      </c>
      <c r="D433" s="907">
        <f>прибуд.!O431</f>
        <v>0.59983338815883402</v>
      </c>
      <c r="E433" s="907">
        <f>гар.вода!L431+ц.о.!M431+хол.вода!R431+каналізація!P431+аварійні!I431+зварювальн!L431</f>
        <v>0.29922522481443325</v>
      </c>
      <c r="F433" s="907">
        <f>дератизац.!I431</f>
        <v>5.9108742954066514E-3</v>
      </c>
      <c r="G433" s="907">
        <f>димоканал!Q431</f>
        <v>0.16494571189110901</v>
      </c>
      <c r="H433" s="907">
        <f>'підготовка до зими'!L431+майстерні!L431+маляри!L431+покрівлі!N431</f>
        <v>0.44458264056182706</v>
      </c>
      <c r="I433" s="907">
        <f>електрики!P431</f>
        <v>6.4215599586707195E-2</v>
      </c>
      <c r="J433" s="908">
        <f t="shared" si="32"/>
        <v>2.569377256191145</v>
      </c>
      <c r="K433" s="908">
        <v>3.3922040361577657E-2</v>
      </c>
      <c r="L433" s="908">
        <f t="shared" si="34"/>
        <v>2.6032992965527226</v>
      </c>
      <c r="M433" s="908">
        <f t="shared" si="33"/>
        <v>3.1239591558632669</v>
      </c>
      <c r="N433" s="901">
        <v>3</v>
      </c>
      <c r="O433" s="903"/>
      <c r="P433" s="909">
        <v>1.8933529935252644</v>
      </c>
      <c r="Q433" s="909">
        <v>1.8933529935252644</v>
      </c>
      <c r="S433" s="909">
        <v>1.8923298568989959</v>
      </c>
      <c r="T433" s="909">
        <v>1.8923298568989959</v>
      </c>
    </row>
    <row r="434" spans="1:20" x14ac:dyDescent="0.35">
      <c r="A434" s="901">
        <v>82</v>
      </c>
      <c r="B434" s="903" t="s">
        <v>2296</v>
      </c>
      <c r="C434" s="907">
        <f>cходова!R432</f>
        <v>0</v>
      </c>
      <c r="D434" s="907">
        <f>прибуд.!O432</f>
        <v>0.47378133719800675</v>
      </c>
      <c r="E434" s="907">
        <f>гар.вода!L432+ц.о.!M432+хол.вода!R432+каналізація!P432+аварійні!I432+зварювальн!L432</f>
        <v>0.34064836510127278</v>
      </c>
      <c r="F434" s="907">
        <f>дератизац.!I432</f>
        <v>5.198405822214521E-3</v>
      </c>
      <c r="G434" s="907">
        <f>димоканал!Q432</f>
        <v>0.19489065090901747</v>
      </c>
      <c r="H434" s="907">
        <f>'підготовка до зими'!L432+майстерні!L432+маляри!L432+покрівлі!N432</f>
        <v>0.43966052766777319</v>
      </c>
      <c r="I434" s="907">
        <f>електрики!P432</f>
        <v>8.6292768545487786E-2</v>
      </c>
      <c r="J434" s="908">
        <f t="shared" si="32"/>
        <v>1.5404720552437725</v>
      </c>
      <c r="K434" s="908">
        <v>2.0864960169327901E-2</v>
      </c>
      <c r="L434" s="908">
        <f t="shared" si="34"/>
        <v>1.5613370154131003</v>
      </c>
      <c r="M434" s="908">
        <f t="shared" si="33"/>
        <v>1.8736044184957203</v>
      </c>
      <c r="N434" s="901">
        <v>3</v>
      </c>
      <c r="O434" s="903"/>
      <c r="P434" s="909">
        <v>1.1719726602062703</v>
      </c>
      <c r="Q434" s="909">
        <v>1.1719726602062703</v>
      </c>
      <c r="S434" s="909">
        <v>1.1682189839512462</v>
      </c>
      <c r="T434" s="909">
        <v>1.1682189839512462</v>
      </c>
    </row>
    <row r="435" spans="1:20" x14ac:dyDescent="0.35">
      <c r="A435" s="901">
        <v>83</v>
      </c>
      <c r="B435" s="903" t="s">
        <v>113</v>
      </c>
      <c r="C435" s="907">
        <f>cходова!R433</f>
        <v>0</v>
      </c>
      <c r="D435" s="907">
        <f>прибуд.!O433</f>
        <v>0</v>
      </c>
      <c r="E435" s="907">
        <f>гар.вода!L433+ц.о.!M433+хол.вода!R433+каналізація!P433+аварійні!I433+зварювальн!L433</f>
        <v>0.28252261327824457</v>
      </c>
      <c r="F435" s="907">
        <f>дератизац.!I433</f>
        <v>1.0072264500863336E-2</v>
      </c>
      <c r="G435" s="907">
        <f>димоканал!Q433</f>
        <v>0.19954278635265663</v>
      </c>
      <c r="H435" s="907">
        <f>'підготовка до зими'!L433+майстерні!L433+маляри!L433+покрівлі!N433</f>
        <v>0.69268573900756381</v>
      </c>
      <c r="I435" s="907">
        <f>електрики!P433</f>
        <v>5.5313657957369429E-2</v>
      </c>
      <c r="J435" s="908">
        <f t="shared" si="32"/>
        <v>1.2401370610966977</v>
      </c>
      <c r="K435" s="908">
        <v>1.7842805561377777E-2</v>
      </c>
      <c r="L435" s="908">
        <f t="shared" si="34"/>
        <v>1.2579798666580755</v>
      </c>
      <c r="M435" s="908">
        <f t="shared" si="33"/>
        <v>1.5095758399896906</v>
      </c>
      <c r="N435" s="901">
        <v>2</v>
      </c>
      <c r="O435" s="903"/>
      <c r="P435" s="909">
        <v>1.007793789516098</v>
      </c>
      <c r="Q435" s="909">
        <v>1.007793789516098</v>
      </c>
      <c r="S435" s="909">
        <v>1.003215365359255</v>
      </c>
      <c r="T435" s="909">
        <v>1.003215365359255</v>
      </c>
    </row>
    <row r="436" spans="1:20" x14ac:dyDescent="0.35">
      <c r="A436" s="901">
        <v>84</v>
      </c>
      <c r="B436" s="903" t="s">
        <v>114</v>
      </c>
      <c r="C436" s="907">
        <f>cходова!R434</f>
        <v>0</v>
      </c>
      <c r="D436" s="907">
        <f>прибуд.!O434</f>
        <v>0.99402683736895792</v>
      </c>
      <c r="E436" s="907">
        <f>гар.вода!L434+ц.о.!M434+хол.вода!R434+каналізація!P434+аварійні!I434+зварювальн!L434</f>
        <v>0.26907368205761639</v>
      </c>
      <c r="F436" s="907">
        <f>дератизац.!I434</f>
        <v>9.8107431116059001E-3</v>
      </c>
      <c r="G436" s="907">
        <f>димоканал!Q434</f>
        <v>0.11835331981672116</v>
      </c>
      <c r="H436" s="907">
        <f>'підготовка до зими'!L434+майстерні!L434+маляри!L434+покрівлі!N434</f>
        <v>0.54810030257697995</v>
      </c>
      <c r="I436" s="907">
        <f>електрики!P434</f>
        <v>4.8145820733614571E-2</v>
      </c>
      <c r="J436" s="908">
        <f t="shared" si="32"/>
        <v>1.9875107056654959</v>
      </c>
      <c r="K436" s="908">
        <v>2.7195211629879382E-2</v>
      </c>
      <c r="L436" s="908">
        <f t="shared" si="34"/>
        <v>2.0147059172953754</v>
      </c>
      <c r="M436" s="908">
        <f t="shared" si="33"/>
        <v>2.4176471007544502</v>
      </c>
      <c r="N436" s="901">
        <v>2</v>
      </c>
      <c r="O436" s="903"/>
      <c r="P436" s="909">
        <v>1.5238131738924627</v>
      </c>
      <c r="Q436" s="909">
        <v>1.5238131738924627</v>
      </c>
      <c r="S436" s="909">
        <v>1.5269414073656249</v>
      </c>
      <c r="T436" s="909">
        <v>1.5269414073656249</v>
      </c>
    </row>
    <row r="437" spans="1:20" x14ac:dyDescent="0.35">
      <c r="A437" s="901">
        <v>85</v>
      </c>
      <c r="B437" s="903" t="s">
        <v>2297</v>
      </c>
      <c r="C437" s="907">
        <f>cходова!R435</f>
        <v>0</v>
      </c>
      <c r="D437" s="907">
        <f>прибуд.!O435</f>
        <v>0.65899866001869734</v>
      </c>
      <c r="E437" s="907">
        <f>гар.вода!L435+ц.о.!M435+хол.вода!R435+каналізація!P435+аварійні!I435+зварювальн!L435</f>
        <v>0.34731373789506437</v>
      </c>
      <c r="F437" s="907">
        <f>дератизац.!I435</f>
        <v>8.989141117530023E-3</v>
      </c>
      <c r="G437" s="907">
        <f>димоканал!Q435</f>
        <v>0.15301881451139704</v>
      </c>
      <c r="H437" s="907">
        <f>'підготовка до зими'!L435+майстерні!L435+маляри!L435+покрівлі!N435</f>
        <v>0.53092161737075305</v>
      </c>
      <c r="I437" s="907">
        <f>електрики!P435</f>
        <v>8.9845192633155269E-2</v>
      </c>
      <c r="J437" s="908">
        <f t="shared" si="32"/>
        <v>1.789087163546597</v>
      </c>
      <c r="K437" s="908">
        <v>2.5246193956128954E-2</v>
      </c>
      <c r="L437" s="908">
        <f t="shared" si="34"/>
        <v>1.8143333575027261</v>
      </c>
      <c r="M437" s="908">
        <f t="shared" si="33"/>
        <v>2.1772000290032714</v>
      </c>
      <c r="N437" s="901">
        <v>2</v>
      </c>
      <c r="O437" s="903"/>
      <c r="P437" s="909">
        <v>1.4190772385761909</v>
      </c>
      <c r="Q437" s="909">
        <v>1.4190772385761909</v>
      </c>
      <c r="S437" s="909">
        <v>1.4158698123060591</v>
      </c>
      <c r="T437" s="909">
        <v>1.4158698123060591</v>
      </c>
    </row>
    <row r="438" spans="1:20" x14ac:dyDescent="0.35">
      <c r="A438" s="901">
        <v>86</v>
      </c>
      <c r="B438" s="903" t="s">
        <v>115</v>
      </c>
      <c r="C438" s="907">
        <f>cходова!R436</f>
        <v>0</v>
      </c>
      <c r="D438" s="907">
        <f>прибуд.!O436</f>
        <v>0</v>
      </c>
      <c r="E438" s="907">
        <f>гар.вода!L436+ц.о.!M436+хол.вода!R436+каналізація!P436+аварійні!I436+зварювальн!L436</f>
        <v>0.33063199768692664</v>
      </c>
      <c r="F438" s="907">
        <f>дератизац.!I436</f>
        <v>1.3537906137184115E-2</v>
      </c>
      <c r="G438" s="907">
        <f>димоканал!Q436</f>
        <v>7.5173839370148418E-2</v>
      </c>
      <c r="H438" s="907">
        <f>'підготовка до зими'!L436+майстерні!L436+маляри!L436+покрівлі!N436</f>
        <v>0.54612699734462766</v>
      </c>
      <c r="I438" s="907">
        <f>електрики!P436</f>
        <v>8.0954374733997858E-2</v>
      </c>
      <c r="J438" s="908">
        <f t="shared" si="32"/>
        <v>1.0464251152728847</v>
      </c>
      <c r="K438" s="908">
        <v>1.662288618440045E-2</v>
      </c>
      <c r="L438" s="908">
        <f t="shared" si="34"/>
        <v>1.0630480014572852</v>
      </c>
      <c r="M438" s="908">
        <f t="shared" si="33"/>
        <v>1.2756576017487422</v>
      </c>
      <c r="N438" s="901">
        <v>2</v>
      </c>
      <c r="O438" s="903"/>
      <c r="P438" s="909">
        <v>0.94006351257010379</v>
      </c>
      <c r="Q438" s="909">
        <v>0.94006351257010379</v>
      </c>
      <c r="S438" s="909">
        <v>0.9315131662185443</v>
      </c>
      <c r="T438" s="909">
        <v>0.9315131662185443</v>
      </c>
    </row>
    <row r="439" spans="1:20" x14ac:dyDescent="0.35">
      <c r="A439" s="901">
        <v>87</v>
      </c>
      <c r="B439" s="903" t="s">
        <v>116</v>
      </c>
      <c r="C439" s="907">
        <f>cходова!R437</f>
        <v>0</v>
      </c>
      <c r="D439" s="907">
        <f>прибуд.!O437</f>
        <v>0.61933522077242298</v>
      </c>
      <c r="E439" s="907">
        <f>гар.вода!L437+ц.о.!M437+хол.вода!R437+каналізація!P437+аварійні!I437+зварювальн!L437</f>
        <v>0.33042593442990092</v>
      </c>
      <c r="F439" s="907">
        <f>дератизац.!I437</f>
        <v>1.1076008524320483E-2</v>
      </c>
      <c r="G439" s="907">
        <f>димоканал!Q437</f>
        <v>0.16601213346953109</v>
      </c>
      <c r="H439" s="907">
        <f>'підготовка до зими'!L437+майстерні!L437+маляри!L437+покрівлі!N437</f>
        <v>0.68184918496735469</v>
      </c>
      <c r="I439" s="907">
        <f>електрики!P437</f>
        <v>8.0844549807397637E-2</v>
      </c>
      <c r="J439" s="908">
        <f t="shared" si="32"/>
        <v>1.8895430319709279</v>
      </c>
      <c r="K439" s="908">
        <v>2.7074967756672258E-2</v>
      </c>
      <c r="L439" s="908">
        <f t="shared" si="34"/>
        <v>1.9166179997276001</v>
      </c>
      <c r="M439" s="908">
        <f t="shared" si="33"/>
        <v>2.2999415996731201</v>
      </c>
      <c r="N439" s="901">
        <v>3</v>
      </c>
      <c r="O439" s="903"/>
      <c r="P439" s="909">
        <v>1.5243174757837348</v>
      </c>
      <c r="Q439" s="909">
        <v>1.5243174757837348</v>
      </c>
      <c r="S439" s="909">
        <v>1.5214413566792364</v>
      </c>
      <c r="T439" s="909">
        <v>1.5214413566792364</v>
      </c>
    </row>
    <row r="440" spans="1:20" x14ac:dyDescent="0.35">
      <c r="A440" s="901">
        <v>88</v>
      </c>
      <c r="B440" s="903" t="s">
        <v>117</v>
      </c>
      <c r="C440" s="907">
        <f>cходова!R438</f>
        <v>1.2942439695886712</v>
      </c>
      <c r="D440" s="907">
        <f>прибуд.!O438</f>
        <v>0</v>
      </c>
      <c r="E440" s="907">
        <f>гар.вода!L438+ц.о.!M438+хол.вода!R438+каналізація!P438+аварійні!I438+зварювальн!L438</f>
        <v>0.33412933165085595</v>
      </c>
      <c r="F440" s="907">
        <f>дератизац.!I438</f>
        <v>1.6255810309709091E-2</v>
      </c>
      <c r="G440" s="907">
        <f>димоканал!Q438</f>
        <v>0.14371533997919375</v>
      </c>
      <c r="H440" s="907">
        <f>'підготовка до зими'!L438+майстерні!L438+маляри!L438+покрівлі!N438</f>
        <v>0.56922048568103301</v>
      </c>
      <c r="I440" s="907">
        <f>електрики!P438</f>
        <v>8.2818338506234601E-2</v>
      </c>
      <c r="J440" s="908">
        <f t="shared" si="32"/>
        <v>2.4403832757156976</v>
      </c>
      <c r="K440" s="908">
        <v>3.7838104304618682E-2</v>
      </c>
      <c r="L440" s="908">
        <f t="shared" si="34"/>
        <v>2.4782213800203161</v>
      </c>
      <c r="M440" s="908">
        <f t="shared" si="33"/>
        <v>2.9738656560243792</v>
      </c>
      <c r="N440" s="901">
        <v>3</v>
      </c>
      <c r="O440" s="903"/>
      <c r="P440" s="909">
        <v>2.1160846820152801</v>
      </c>
      <c r="Q440" s="909">
        <v>2.1160846820152801</v>
      </c>
      <c r="S440" s="909">
        <v>2.107570122741194</v>
      </c>
      <c r="T440" s="909">
        <v>2.107570122741194</v>
      </c>
    </row>
    <row r="441" spans="1:20" x14ac:dyDescent="0.35">
      <c r="A441" s="901">
        <v>89</v>
      </c>
      <c r="B441" s="903" t="s">
        <v>118</v>
      </c>
      <c r="C441" s="907">
        <f>cходова!R439</f>
        <v>0</v>
      </c>
      <c r="D441" s="907">
        <f>прибуд.!O439</f>
        <v>0.7544603192743764</v>
      </c>
      <c r="E441" s="907">
        <f>гар.вода!L439+ц.о.!M439+хол.вода!R439+каналізація!P439+аварійні!I439+зварювальн!L439</f>
        <v>0.34065787217700361</v>
      </c>
      <c r="F441" s="907">
        <f>дератизац.!I439</f>
        <v>1.7551020408163264E-2</v>
      </c>
      <c r="G441" s="907">
        <f>димоканал!Q439</f>
        <v>0.21097421905987915</v>
      </c>
      <c r="H441" s="907">
        <f>'підготовка до зими'!L439+майстерні!L439+маляри!L439+покрівлі!N439</f>
        <v>0.77882081399224945</v>
      </c>
      <c r="I441" s="907">
        <f>електрики!P439</f>
        <v>8.6297835503612183E-2</v>
      </c>
      <c r="J441" s="908">
        <f t="shared" si="32"/>
        <v>2.1887620804152839</v>
      </c>
      <c r="K441" s="908">
        <v>3.0755230406669387E-2</v>
      </c>
      <c r="L441" s="908">
        <f t="shared" si="34"/>
        <v>2.2195173108219532</v>
      </c>
      <c r="M441" s="908">
        <f t="shared" si="33"/>
        <v>2.6634207729863437</v>
      </c>
      <c r="N441" s="901">
        <v>2</v>
      </c>
      <c r="O441" s="903"/>
      <c r="P441" s="909">
        <v>1.7319442592737173</v>
      </c>
      <c r="Q441" s="909">
        <v>1.7319442592737173</v>
      </c>
      <c r="S441" s="909">
        <v>1.73019953900782</v>
      </c>
      <c r="T441" s="909">
        <v>1.73019953900782</v>
      </c>
    </row>
    <row r="442" spans="1:20" x14ac:dyDescent="0.35">
      <c r="A442" s="901">
        <v>90</v>
      </c>
      <c r="B442" s="903" t="s">
        <v>119</v>
      </c>
      <c r="C442" s="907">
        <f>cходова!R440</f>
        <v>0</v>
      </c>
      <c r="D442" s="907">
        <f>прибуд.!O440</f>
        <v>1.5378530035514968</v>
      </c>
      <c r="E442" s="907">
        <f>гар.вода!L440+ц.о.!M440+хол.вода!R440+каналізація!P440+аварійні!I440+зварювальн!L440</f>
        <v>0.34341366521112443</v>
      </c>
      <c r="F442" s="907">
        <f>дератизац.!I440</f>
        <v>0</v>
      </c>
      <c r="G442" s="907">
        <f>димоканал!Q440</f>
        <v>0.19945335720145069</v>
      </c>
      <c r="H442" s="907">
        <f>'підготовка до зими'!L440+майстерні!L440+маляри!L440+покрівлі!N440</f>
        <v>0.71922619642270491</v>
      </c>
      <c r="I442" s="907">
        <f>електрики!P440</f>
        <v>8.7766582392631728E-2</v>
      </c>
      <c r="J442" s="908">
        <f t="shared" si="32"/>
        <v>2.8877128047794085</v>
      </c>
      <c r="K442" s="908">
        <v>3.8527030462148205E-2</v>
      </c>
      <c r="L442" s="908">
        <f t="shared" si="34"/>
        <v>2.9262398352415566</v>
      </c>
      <c r="M442" s="908">
        <f t="shared" si="33"/>
        <v>3.5114878022898677</v>
      </c>
      <c r="N442" s="901">
        <v>1</v>
      </c>
      <c r="O442" s="903"/>
      <c r="P442" s="909">
        <v>2.1591077487947383</v>
      </c>
      <c r="Q442" s="909">
        <v>2.1591077487947383</v>
      </c>
      <c r="S442" s="909">
        <v>2.1628467371714746</v>
      </c>
      <c r="T442" s="909">
        <v>2.1628467371714746</v>
      </c>
    </row>
    <row r="443" spans="1:20" x14ac:dyDescent="0.35">
      <c r="A443" s="901">
        <v>91</v>
      </c>
      <c r="B443" s="903" t="s">
        <v>2299</v>
      </c>
      <c r="C443" s="907">
        <f>cходова!R441</f>
        <v>0.85674795121714664</v>
      </c>
      <c r="D443" s="907">
        <f>прибуд.!O441</f>
        <v>0.37386970680583842</v>
      </c>
      <c r="E443" s="907">
        <f>гар.вода!L441+ц.о.!M441+хол.вода!R441+каналізація!P441+аварійні!I441+зварювальн!L441</f>
        <v>0.35088652588256086</v>
      </c>
      <c r="F443" s="907">
        <f>дератизац.!I441</f>
        <v>1.1615325865580447E-2</v>
      </c>
      <c r="G443" s="907">
        <f>димоканал!Q441</f>
        <v>0.15399488347188758</v>
      </c>
      <c r="H443" s="907">
        <f>'підготовка до зими'!L441+майстерні!L441+маляри!L441+покрівлі!N441</f>
        <v>0.45635915129531907</v>
      </c>
      <c r="I443" s="907">
        <f>електрики!P441</f>
        <v>9.1749370913885978E-2</v>
      </c>
      <c r="J443" s="908">
        <f t="shared" si="32"/>
        <v>2.2952229154522192</v>
      </c>
      <c r="K443" s="908">
        <v>3.1047312071329061E-2</v>
      </c>
      <c r="L443" s="908">
        <f t="shared" si="34"/>
        <v>2.3262702275235485</v>
      </c>
      <c r="M443" s="908">
        <f t="shared" si="33"/>
        <v>2.7915242730282581</v>
      </c>
      <c r="N443" s="901">
        <v>3</v>
      </c>
      <c r="O443" s="903"/>
      <c r="P443" s="909">
        <v>1.7366788761873173</v>
      </c>
      <c r="Q443" s="909">
        <v>1.7366788761873173</v>
      </c>
      <c r="S443" s="909">
        <v>1.7317576928439733</v>
      </c>
      <c r="T443" s="909">
        <v>1.7317576928439733</v>
      </c>
    </row>
    <row r="444" spans="1:20" x14ac:dyDescent="0.35">
      <c r="A444" s="901">
        <v>92</v>
      </c>
      <c r="B444" s="903" t="s">
        <v>2298</v>
      </c>
      <c r="C444" s="907">
        <f>cходова!R442</f>
        <v>1.0374650123802347</v>
      </c>
      <c r="D444" s="907">
        <f>прибуд.!O442</f>
        <v>0.393976966214519</v>
      </c>
      <c r="E444" s="907">
        <f>гар.вода!L442+ц.о.!M442+хол.вода!R442+каналізація!P442+аварійні!I442+зварювальн!L442</f>
        <v>0.35199180357631321</v>
      </c>
      <c r="F444" s="907">
        <f>дератизац.!I442</f>
        <v>6.2170308967596085E-3</v>
      </c>
      <c r="G444" s="907">
        <f>димоканал!Q442</f>
        <v>0.15081831434551909</v>
      </c>
      <c r="H444" s="907">
        <f>'підготовка до зими'!L442+майстерні!L442+маляри!L442+покрівлі!N442</f>
        <v>0.65761151839879783</v>
      </c>
      <c r="I444" s="907">
        <f>електрики!P442</f>
        <v>9.2338447507847005E-2</v>
      </c>
      <c r="J444" s="908">
        <f t="shared" ref="J444:J471" si="35">I444+H444+G444+F444+E444+D444+C444</f>
        <v>2.6904190933199903</v>
      </c>
      <c r="K444" s="908">
        <v>3.7206897391508682E-2</v>
      </c>
      <c r="L444" s="908">
        <f t="shared" si="34"/>
        <v>2.7276259907114988</v>
      </c>
      <c r="M444" s="908">
        <f t="shared" ref="M444:M471" si="36">L444*1.2</f>
        <v>3.2731511888537983</v>
      </c>
      <c r="N444" s="901">
        <v>3</v>
      </c>
      <c r="O444" s="903"/>
      <c r="P444" s="909">
        <v>2.0840612196557808</v>
      </c>
      <c r="Q444" s="909">
        <v>2.0840612196557808</v>
      </c>
      <c r="S444" s="909">
        <v>2.0792348962739449</v>
      </c>
      <c r="T444" s="909">
        <v>2.0792348962739449</v>
      </c>
    </row>
    <row r="445" spans="1:20" x14ac:dyDescent="0.35">
      <c r="A445" s="901">
        <v>93</v>
      </c>
      <c r="B445" s="903" t="s">
        <v>120</v>
      </c>
      <c r="C445" s="907">
        <f>cходова!R443</f>
        <v>0</v>
      </c>
      <c r="D445" s="907">
        <f>прибуд.!O443</f>
        <v>1.0889097046796909</v>
      </c>
      <c r="E445" s="907">
        <f>гар.вода!L443+ц.о.!M443+хол.вода!R443+каналізація!P443+аварійні!I443+зварювальн!L443</f>
        <v>0.34259066211641637</v>
      </c>
      <c r="F445" s="907">
        <f>дератизац.!I443</f>
        <v>1.8855065879145844E-2</v>
      </c>
      <c r="G445" s="907">
        <f>димоканал!Q443</f>
        <v>0.18196887412335114</v>
      </c>
      <c r="H445" s="907">
        <f>'підготовка до зими'!L443+майстерні!L443+маляри!L443+покрівлі!N443</f>
        <v>0.55466651230566499</v>
      </c>
      <c r="I445" s="907">
        <f>електрики!P443</f>
        <v>8.7327948859547241E-2</v>
      </c>
      <c r="J445" s="908">
        <f t="shared" si="35"/>
        <v>2.2743187679638166</v>
      </c>
      <c r="K445" s="908">
        <v>3.0916559136815725E-2</v>
      </c>
      <c r="L445" s="908">
        <f t="shared" si="34"/>
        <v>2.3052353271006325</v>
      </c>
      <c r="M445" s="908">
        <f t="shared" si="36"/>
        <v>2.7662823925207589</v>
      </c>
      <c r="N445" s="901">
        <v>2</v>
      </c>
      <c r="O445" s="903"/>
      <c r="P445" s="909">
        <v>1.7351244466121174</v>
      </c>
      <c r="Q445" s="909">
        <v>1.7351244466121174</v>
      </c>
      <c r="S445" s="909">
        <v>1.7356875765821627</v>
      </c>
      <c r="T445" s="909">
        <v>1.7356875765821627</v>
      </c>
    </row>
    <row r="446" spans="1:20" x14ac:dyDescent="0.35">
      <c r="A446" s="901">
        <v>94</v>
      </c>
      <c r="B446" s="903" t="s">
        <v>121</v>
      </c>
      <c r="C446" s="907">
        <f>cходова!R444</f>
        <v>0</v>
      </c>
      <c r="D446" s="907">
        <f>прибуд.!O444</f>
        <v>0</v>
      </c>
      <c r="E446" s="907">
        <f>гар.вода!L444+ц.о.!M444+хол.вода!R444+каналізація!P444+аварійні!I444+зварювальн!L444</f>
        <v>0.29046041117575816</v>
      </c>
      <c r="F446" s="907">
        <f>дератизац.!I444</f>
        <v>0</v>
      </c>
      <c r="G446" s="907">
        <f>димоканал!Q444</f>
        <v>4.1258441682728554E-2</v>
      </c>
      <c r="H446" s="907">
        <f>'підготовка до зими'!L444+майстерні!L444+маляри!L444+покрівлі!N444</f>
        <v>0.67281428043516833</v>
      </c>
      <c r="I446" s="907">
        <f>електрики!P444</f>
        <v>5.9544242701320776E-2</v>
      </c>
      <c r="J446" s="908">
        <f t="shared" si="35"/>
        <v>1.0640773759949758</v>
      </c>
      <c r="K446" s="908">
        <v>1.6950522579197404E-2</v>
      </c>
      <c r="L446" s="908">
        <f t="shared" si="34"/>
        <v>1.0810278985741733</v>
      </c>
      <c r="M446" s="908">
        <f t="shared" si="36"/>
        <v>1.2972334782890078</v>
      </c>
      <c r="N446" s="901">
        <v>1</v>
      </c>
      <c r="O446" s="903"/>
      <c r="P446" s="909">
        <v>0.9570966723109291</v>
      </c>
      <c r="Q446" s="909">
        <v>0.9570966723109291</v>
      </c>
      <c r="S446" s="909">
        <v>0.95216474743909907</v>
      </c>
      <c r="T446" s="909">
        <v>0.95216474743909907</v>
      </c>
    </row>
    <row r="447" spans="1:20" x14ac:dyDescent="0.35">
      <c r="A447" s="901">
        <v>95</v>
      </c>
      <c r="B447" s="903" t="s">
        <v>122</v>
      </c>
      <c r="C447" s="907">
        <f>cходова!R445</f>
        <v>1.0935823845368233</v>
      </c>
      <c r="D447" s="907">
        <f>прибуд.!O445</f>
        <v>0.47105914312012198</v>
      </c>
      <c r="E447" s="907">
        <f>гар.вода!L445+ц.о.!M445+хол.вода!R445+каналізація!P445+аварійні!I445+зварювальн!L445</f>
        <v>0.34243571598569983</v>
      </c>
      <c r="F447" s="907">
        <f>дератизац.!I445</f>
        <v>6.2412527896508673E-3</v>
      </c>
      <c r="G447" s="907">
        <f>димоканал!Q445</f>
        <v>0.15383590743446365</v>
      </c>
      <c r="H447" s="907">
        <f>'підготовка до зими'!L445+майстерні!L445+маляри!L445+покрівлі!N445</f>
        <v>0.41776559497727683</v>
      </c>
      <c r="I447" s="907">
        <f>електрики!P445</f>
        <v>8.724536767705722E-2</v>
      </c>
      <c r="J447" s="908">
        <f t="shared" si="35"/>
        <v>2.5721653665210935</v>
      </c>
      <c r="K447" s="908">
        <v>3.4304338696818995E-2</v>
      </c>
      <c r="L447" s="908">
        <f t="shared" si="34"/>
        <v>2.6064697052179127</v>
      </c>
      <c r="M447" s="908">
        <f t="shared" si="36"/>
        <v>3.1277636462614953</v>
      </c>
      <c r="N447" s="901">
        <v>3</v>
      </c>
      <c r="O447" s="903"/>
      <c r="P447" s="909">
        <v>1.9155405620978976</v>
      </c>
      <c r="Q447" s="909">
        <v>1.9155405620978976</v>
      </c>
      <c r="S447" s="909">
        <v>1.9116880150819973</v>
      </c>
      <c r="T447" s="909">
        <v>1.9116880150819973</v>
      </c>
    </row>
    <row r="448" spans="1:20" x14ac:dyDescent="0.35">
      <c r="A448" s="901">
        <v>96</v>
      </c>
      <c r="B448" s="903" t="s">
        <v>2300</v>
      </c>
      <c r="C448" s="907">
        <f>cходова!R446</f>
        <v>0</v>
      </c>
      <c r="D448" s="907">
        <f>прибуд.!O446</f>
        <v>0</v>
      </c>
      <c r="E448" s="907">
        <f>гар.вода!L446+ц.о.!M446+хол.вода!R446+каналізація!P446+аварійні!I446+зварювальн!L446</f>
        <v>0.29659417810584365</v>
      </c>
      <c r="F448" s="907">
        <f>дератизац.!I446</f>
        <v>0</v>
      </c>
      <c r="G448" s="907">
        <f>димоканал!Q446</f>
        <v>0.25855307756723633</v>
      </c>
      <c r="H448" s="907">
        <f>'підготовка до зими'!L446+майстерні!L446+маляри!L446+покрівлі!N446</f>
        <v>0.72301443883623961</v>
      </c>
      <c r="I448" s="907">
        <f>електрики!P446</f>
        <v>6.2813338379040351E-2</v>
      </c>
      <c r="J448" s="908">
        <f t="shared" si="35"/>
        <v>1.3409750328883598</v>
      </c>
      <c r="K448" s="908">
        <v>1.8848848138975471E-2</v>
      </c>
      <c r="L448" s="908">
        <f t="shared" si="34"/>
        <v>1.3598238810273353</v>
      </c>
      <c r="M448" s="908">
        <f t="shared" si="36"/>
        <v>1.6317886572328024</v>
      </c>
      <c r="N448" s="901">
        <v>1</v>
      </c>
      <c r="O448" s="903"/>
      <c r="P448" s="909">
        <v>1.0554836478702032</v>
      </c>
      <c r="Q448" s="909">
        <v>1.0554836478702032</v>
      </c>
      <c r="S448" s="909">
        <v>1.0502855565216622</v>
      </c>
      <c r="T448" s="909">
        <v>1.0502855565216622</v>
      </c>
    </row>
    <row r="449" spans="1:20" x14ac:dyDescent="0.35">
      <c r="A449" s="901">
        <v>97</v>
      </c>
      <c r="B449" s="903" t="s">
        <v>2301</v>
      </c>
      <c r="C449" s="907">
        <f>cходова!R447</f>
        <v>0</v>
      </c>
      <c r="D449" s="907">
        <f>прибуд.!O447</f>
        <v>1.0261216116454381</v>
      </c>
      <c r="E449" s="907">
        <f>гар.вода!L447+ц.о.!M447+хол.вода!R447+каналізація!P447+аварійні!I447+зварювальн!L447</f>
        <v>0.30529474735072482</v>
      </c>
      <c r="F449" s="907">
        <f>дератизац.!I447</f>
        <v>1.5986482973745775E-2</v>
      </c>
      <c r="G449" s="907">
        <f>димоканал!Q447</f>
        <v>0.19177330503407969</v>
      </c>
      <c r="H449" s="907">
        <f>'підготовка до зими'!L447+майстерні!L447+маляри!L447+покрівлі!N447</f>
        <v>0.60143308765830084</v>
      </c>
      <c r="I449" s="907">
        <f>електрики!P447</f>
        <v>6.745045511926584E-2</v>
      </c>
      <c r="J449" s="908">
        <f t="shared" si="35"/>
        <v>2.208059689781555</v>
      </c>
      <c r="K449" s="908">
        <v>3.0024165627857452E-2</v>
      </c>
      <c r="L449" s="908">
        <f t="shared" si="34"/>
        <v>2.2380838554094122</v>
      </c>
      <c r="M449" s="908">
        <f t="shared" si="36"/>
        <v>2.6857006264912946</v>
      </c>
      <c r="N449" s="901">
        <v>2</v>
      </c>
      <c r="O449" s="903"/>
      <c r="P449" s="909">
        <v>1.6848510250509392</v>
      </c>
      <c r="Q449" s="909">
        <v>1.6848510250509392</v>
      </c>
      <c r="S449" s="909">
        <v>1.6866113649850243</v>
      </c>
      <c r="T449" s="909">
        <v>1.6866113649850243</v>
      </c>
    </row>
    <row r="450" spans="1:20" x14ac:dyDescent="0.35">
      <c r="A450" s="901">
        <v>98</v>
      </c>
      <c r="B450" s="903" t="s">
        <v>123</v>
      </c>
      <c r="C450" s="907">
        <f>cходова!R448</f>
        <v>0.56491950302455485</v>
      </c>
      <c r="D450" s="907">
        <f>прибуд.!O448</f>
        <v>0.94192059741065914</v>
      </c>
      <c r="E450" s="907">
        <f>гар.вода!L448+ц.о.!M448+хол.вода!R448+каналізація!P448+аварійні!I448+зварювальн!L448</f>
        <v>0.33525989763704628</v>
      </c>
      <c r="F450" s="907">
        <f>дератизац.!I448</f>
        <v>7.8122123027876706E-3</v>
      </c>
      <c r="G450" s="907">
        <f>димоканал!Q448</f>
        <v>0.14468467073217492</v>
      </c>
      <c r="H450" s="907">
        <f>'підготовка до зими'!L448+майстерні!L448+маляри!L448+покрівлі!N448</f>
        <v>0.30068875232376707</v>
      </c>
      <c r="I450" s="907">
        <f>електрики!P448</f>
        <v>8.3420892926863693E-2</v>
      </c>
      <c r="J450" s="908">
        <f t="shared" si="35"/>
        <v>2.3787065263578535</v>
      </c>
      <c r="K450" s="908">
        <v>3.2404981689165044E-2</v>
      </c>
      <c r="L450" s="908">
        <f t="shared" si="34"/>
        <v>2.4111115080470187</v>
      </c>
      <c r="M450" s="908">
        <f t="shared" si="36"/>
        <v>2.8933338096564225</v>
      </c>
      <c r="N450" s="901">
        <v>4</v>
      </c>
      <c r="O450" s="903"/>
      <c r="P450" s="909">
        <v>1.8087521886217754</v>
      </c>
      <c r="Q450" s="909">
        <v>1.8087521886217754</v>
      </c>
      <c r="S450" s="909">
        <v>1.8076616568671822</v>
      </c>
      <c r="T450" s="909">
        <v>1.8076616568671822</v>
      </c>
    </row>
    <row r="451" spans="1:20" x14ac:dyDescent="0.35">
      <c r="A451" s="901">
        <v>99</v>
      </c>
      <c r="B451" s="903" t="s">
        <v>124</v>
      </c>
      <c r="C451" s="907">
        <f>cходова!R449</f>
        <v>0</v>
      </c>
      <c r="D451" s="907">
        <f>прибуд.!O449</f>
        <v>0</v>
      </c>
      <c r="E451" s="907">
        <f>гар.вода!L449+ц.о.!M449+хол.вода!R449+каналізація!P449+аварійні!I449+зварювальн!L449</f>
        <v>0.3130823036030419</v>
      </c>
      <c r="F451" s="907">
        <f>дератизац.!I449</f>
        <v>9.3129139072847689E-3</v>
      </c>
      <c r="G451" s="907">
        <f>димоканал!Q449</f>
        <v>0.1689206645436763</v>
      </c>
      <c r="H451" s="907">
        <f>'підготовка до зими'!L449+майстерні!L449+маляри!L449+покрівлі!N449</f>
        <v>0.78210788724834934</v>
      </c>
      <c r="I451" s="907">
        <f>електрики!P449</f>
        <v>7.1600966016505438E-2</v>
      </c>
      <c r="J451" s="908">
        <f t="shared" si="35"/>
        <v>1.3450247353188578</v>
      </c>
      <c r="K451" s="908">
        <v>2.0392229303837255E-2</v>
      </c>
      <c r="L451" s="908">
        <f t="shared" si="34"/>
        <v>1.365416964622695</v>
      </c>
      <c r="M451" s="908">
        <f t="shared" si="36"/>
        <v>1.6385003575472339</v>
      </c>
      <c r="N451" s="901">
        <v>2</v>
      </c>
      <c r="O451" s="903"/>
      <c r="P451" s="909">
        <v>1.1533305059379155</v>
      </c>
      <c r="Q451" s="909">
        <v>1.1533305059379155</v>
      </c>
      <c r="S451" s="909">
        <v>1.1474025591610912</v>
      </c>
      <c r="T451" s="909">
        <v>1.1474025591610912</v>
      </c>
    </row>
    <row r="452" spans="1:20" x14ac:dyDescent="0.35">
      <c r="A452" s="901">
        <v>100</v>
      </c>
      <c r="B452" s="903" t="s">
        <v>125</v>
      </c>
      <c r="C452" s="907">
        <f>cходова!R450</f>
        <v>0</v>
      </c>
      <c r="D452" s="907">
        <f>прибуд.!O450</f>
        <v>0.95857066122726509</v>
      </c>
      <c r="E452" s="907">
        <f>гар.вода!L450+ц.о.!M450+хол.вода!R450+каналізація!P450+аварійні!I450+зварювальн!L450</f>
        <v>0.31666755260866519</v>
      </c>
      <c r="F452" s="907">
        <f>дератизац.!I450</f>
        <v>4.5894951555328911E-3</v>
      </c>
      <c r="G452" s="907">
        <f>димоканал!Q450</f>
        <v>0.127588011029929</v>
      </c>
      <c r="H452" s="907">
        <f>'підготовка до зими'!L450+майстерні!L450+маляри!L450+покрівлі!N450</f>
        <v>0.4437619468567891</v>
      </c>
      <c r="I452" s="907">
        <f>електрики!P450</f>
        <v>7.3511785609330749E-2</v>
      </c>
      <c r="J452" s="908">
        <f t="shared" si="35"/>
        <v>1.924689452487512</v>
      </c>
      <c r="K452" s="908">
        <v>2.6501174268062432E-2</v>
      </c>
      <c r="L452" s="908">
        <f t="shared" si="34"/>
        <v>1.9511906267555745</v>
      </c>
      <c r="M452" s="908">
        <f t="shared" si="36"/>
        <v>2.3414287521066894</v>
      </c>
      <c r="N452" s="901">
        <v>2</v>
      </c>
      <c r="O452" s="903"/>
      <c r="P452" s="909">
        <v>1.4862419199191241</v>
      </c>
      <c r="Q452" s="909">
        <v>1.4862419199191241</v>
      </c>
      <c r="S452" s="909">
        <v>1.485459716687952</v>
      </c>
      <c r="T452" s="909">
        <v>1.485459716687952</v>
      </c>
    </row>
    <row r="453" spans="1:20" x14ac:dyDescent="0.35">
      <c r="A453" s="901">
        <v>101</v>
      </c>
      <c r="B453" s="903" t="s">
        <v>126</v>
      </c>
      <c r="C453" s="907">
        <f>cходова!R451</f>
        <v>0</v>
      </c>
      <c r="D453" s="907">
        <f>прибуд.!O451</f>
        <v>0</v>
      </c>
      <c r="E453" s="907">
        <f>гар.вода!L451+ц.о.!M451+хол.вода!R451+каналізація!P451+аварійні!I451+зварювальн!L451</f>
        <v>0.39846154700809217</v>
      </c>
      <c r="F453" s="907">
        <f>дератизац.!I451</f>
        <v>0</v>
      </c>
      <c r="G453" s="907">
        <f>димоканал!Q451</f>
        <v>0.10142839897835684</v>
      </c>
      <c r="H453" s="907">
        <f>'підготовка до зими'!L451+майстерні!L451+маляри!L451+покрівлі!N451</f>
        <v>0.78601555857853778</v>
      </c>
      <c r="I453" s="907">
        <f>електрики!P451</f>
        <v>0.11710528966685427</v>
      </c>
      <c r="J453" s="908">
        <f t="shared" si="35"/>
        <v>1.4030107942318411</v>
      </c>
      <c r="K453" s="908">
        <v>2.2351993371003152E-2</v>
      </c>
      <c r="L453" s="908">
        <f t="shared" si="34"/>
        <v>1.4253627876028443</v>
      </c>
      <c r="M453" s="908">
        <f t="shared" si="36"/>
        <v>1.7104353451234131</v>
      </c>
      <c r="N453" s="901">
        <v>1</v>
      </c>
      <c r="O453" s="903"/>
      <c r="P453" s="909">
        <v>1.2660749333854118</v>
      </c>
      <c r="Q453" s="909">
        <v>1.2660749333854118</v>
      </c>
      <c r="S453" s="909">
        <v>1.256375756489396</v>
      </c>
      <c r="T453" s="909">
        <v>1.256375756489396</v>
      </c>
    </row>
    <row r="454" spans="1:20" x14ac:dyDescent="0.35">
      <c r="A454" s="901">
        <v>102</v>
      </c>
      <c r="B454" s="903" t="s">
        <v>127</v>
      </c>
      <c r="C454" s="907">
        <f>cходова!R452</f>
        <v>0.87973611366731697</v>
      </c>
      <c r="D454" s="907">
        <f>прибуд.!O452</f>
        <v>0.3198719134530047</v>
      </c>
      <c r="E454" s="907">
        <f>гар.вода!L452+ц.о.!M452+хол.вода!R452+каналізація!P452+аварійні!I452+зварювальн!L452</f>
        <v>0.29024738768775671</v>
      </c>
      <c r="F454" s="907">
        <f>дератизац.!I452</f>
        <v>5.6364339087863957E-3</v>
      </c>
      <c r="G454" s="907">
        <f>димоканал!Q452</f>
        <v>0.15230012758687297</v>
      </c>
      <c r="H454" s="907">
        <f>'підготовка до зими'!L452+майстерні!L452+маляри!L452+покрівлі!N452</f>
        <v>0.3540421300951278</v>
      </c>
      <c r="I454" s="907">
        <f>електрики!P452</f>
        <v>5.9430708200936926E-2</v>
      </c>
      <c r="J454" s="908">
        <f t="shared" si="35"/>
        <v>2.0612648145998023</v>
      </c>
      <c r="K454" s="908">
        <v>2.7035814050490683E-2</v>
      </c>
      <c r="L454" s="908">
        <f t="shared" si="34"/>
        <v>2.088300628650293</v>
      </c>
      <c r="M454" s="908">
        <f t="shared" si="36"/>
        <v>2.5059607543803515</v>
      </c>
      <c r="N454" s="901">
        <v>4</v>
      </c>
      <c r="O454" s="903"/>
      <c r="P454" s="909">
        <v>1.5071898143979616</v>
      </c>
      <c r="Q454" s="909">
        <v>1.5071898143979616</v>
      </c>
      <c r="S454" s="909">
        <v>1.5045587935812175</v>
      </c>
      <c r="T454" s="909">
        <v>1.5045587935812175</v>
      </c>
    </row>
    <row r="455" spans="1:20" x14ac:dyDescent="0.35">
      <c r="A455" s="901">
        <v>103</v>
      </c>
      <c r="B455" s="903" t="s">
        <v>128</v>
      </c>
      <c r="C455" s="907">
        <f>cходова!R453</f>
        <v>0.86222588553176627</v>
      </c>
      <c r="D455" s="907">
        <f>прибуд.!O453</f>
        <v>0.8682412705371495</v>
      </c>
      <c r="E455" s="907">
        <f>гар.вода!L453+ц.о.!M453+хол.вода!R453+каналізація!P453+аварійні!I453+зварювальн!L453</f>
        <v>0.34813724198393026</v>
      </c>
      <c r="F455" s="907">
        <f>дератизац.!I453</f>
        <v>4.6971879501471791E-3</v>
      </c>
      <c r="G455" s="907">
        <f>димоканал!Q453</f>
        <v>0.12800050750427663</v>
      </c>
      <c r="H455" s="907">
        <f>'підготовка до зими'!L453+майстерні!L453+маляри!L453+покрівлі!N453</f>
        <v>0.39263768691168771</v>
      </c>
      <c r="I455" s="907">
        <f>електрики!P453</f>
        <v>9.0284093179618996E-2</v>
      </c>
      <c r="J455" s="908">
        <f t="shared" si="35"/>
        <v>2.6942238735985766</v>
      </c>
      <c r="K455" s="908">
        <v>3.6011025868611546E-2</v>
      </c>
      <c r="L455" s="908">
        <f t="shared" si="34"/>
        <v>2.7302348994671881</v>
      </c>
      <c r="M455" s="908">
        <f t="shared" si="36"/>
        <v>3.2762818793606256</v>
      </c>
      <c r="N455" s="901">
        <v>3</v>
      </c>
      <c r="O455" s="903"/>
      <c r="P455" s="909">
        <v>2.0109430549865723</v>
      </c>
      <c r="Q455" s="909">
        <v>2.0109430549865723</v>
      </c>
      <c r="S455" s="909">
        <v>2.0096806199765691</v>
      </c>
      <c r="T455" s="909">
        <v>2.0096806199765691</v>
      </c>
    </row>
    <row r="456" spans="1:20" x14ac:dyDescent="0.35">
      <c r="A456" s="901">
        <v>104</v>
      </c>
      <c r="B456" s="903" t="s">
        <v>129</v>
      </c>
      <c r="C456" s="907">
        <f>cходова!R454</f>
        <v>0.61297205111539121</v>
      </c>
      <c r="D456" s="907">
        <f>прибуд.!O454</f>
        <v>0.35799105132807391</v>
      </c>
      <c r="E456" s="907">
        <f>гар.вода!L454+ц.о.!M454+хол.вода!R454+каналізація!P454+аварійні!I454+зварювальн!L454</f>
        <v>0.34809128073702311</v>
      </c>
      <c r="F456" s="907">
        <f>дератизац.!I454</f>
        <v>3.7567308093667817E-3</v>
      </c>
      <c r="G456" s="907">
        <f>димоканал!Q454</f>
        <v>0.1358086533320505</v>
      </c>
      <c r="H456" s="907">
        <f>'підготовка до зими'!L454+майстерні!L454+маляри!L454+покрівлі!N454</f>
        <v>0.40427849438995811</v>
      </c>
      <c r="I456" s="907">
        <f>електрики!P454</f>
        <v>9.0259597349353626E-2</v>
      </c>
      <c r="J456" s="908">
        <f t="shared" si="35"/>
        <v>1.9531578590612173</v>
      </c>
      <c r="K456" s="908">
        <v>2.6950706293284509E-2</v>
      </c>
      <c r="L456" s="908">
        <f t="shared" si="34"/>
        <v>1.9801085653545019</v>
      </c>
      <c r="M456" s="908">
        <f t="shared" si="36"/>
        <v>2.3761302784254021</v>
      </c>
      <c r="N456" s="901">
        <v>3</v>
      </c>
      <c r="O456" s="903"/>
      <c r="P456" s="909">
        <v>1.5091343886050443</v>
      </c>
      <c r="Q456" s="909">
        <v>1.5091343886050443</v>
      </c>
      <c r="S456" s="909">
        <v>1.5042224999649794</v>
      </c>
      <c r="T456" s="909">
        <v>1.5042224999649794</v>
      </c>
    </row>
    <row r="457" spans="1:20" x14ac:dyDescent="0.35">
      <c r="A457" s="901">
        <v>105</v>
      </c>
      <c r="B457" s="903" t="s">
        <v>130</v>
      </c>
      <c r="C457" s="907">
        <f>cходова!R455</f>
        <v>0.98230200995545081</v>
      </c>
      <c r="D457" s="907">
        <f>прибуд.!O455</f>
        <v>0.46645505024785872</v>
      </c>
      <c r="E457" s="907">
        <f>гар.вода!L455+ц.о.!M455+хол.вода!R455+каналізація!P455+аварійні!I455+зварювальн!L455</f>
        <v>0.3374880841294603</v>
      </c>
      <c r="F457" s="907">
        <f>дератизац.!I455</f>
        <v>5.1787086026981073E-3</v>
      </c>
      <c r="G457" s="907">
        <f>димоканал!Q455</f>
        <v>0.11425442068216325</v>
      </c>
      <c r="H457" s="907">
        <f>'підготовка до зими'!L455+майстерні!L455+маляри!L455+покрівлі!N455</f>
        <v>0.31273541704394076</v>
      </c>
      <c r="I457" s="907">
        <f>електрики!P455</f>
        <v>8.4608442912790863E-2</v>
      </c>
      <c r="J457" s="908">
        <f t="shared" si="35"/>
        <v>2.303022133574363</v>
      </c>
      <c r="K457" s="908">
        <v>3.0688817170236655E-2</v>
      </c>
      <c r="L457" s="908">
        <f t="shared" si="34"/>
        <v>2.3337109507445999</v>
      </c>
      <c r="M457" s="908">
        <f t="shared" si="36"/>
        <v>2.8004531408935196</v>
      </c>
      <c r="N457" s="901">
        <v>3</v>
      </c>
      <c r="O457" s="903"/>
      <c r="P457" s="909">
        <v>1.7116180556202114</v>
      </c>
      <c r="Q457" s="909">
        <v>1.7116180556202114</v>
      </c>
      <c r="S457" s="909">
        <v>1.7079495445121338</v>
      </c>
      <c r="T457" s="909">
        <v>1.7079495445121338</v>
      </c>
    </row>
    <row r="458" spans="1:20" x14ac:dyDescent="0.35">
      <c r="A458" s="901">
        <v>106</v>
      </c>
      <c r="B458" s="903" t="s">
        <v>131</v>
      </c>
      <c r="C458" s="907">
        <f>cходова!R456</f>
        <v>0</v>
      </c>
      <c r="D458" s="907">
        <f>прибуд.!O456</f>
        <v>1.0061303034409244</v>
      </c>
      <c r="E458" s="907">
        <f>гар.вода!L456+ц.о.!M456+хол.вода!R456+каналізація!P456+аварійні!I456+зварювальн!L456</f>
        <v>0.35466456029493298</v>
      </c>
      <c r="F458" s="907">
        <f>дератизац.!I456</f>
        <v>6.504241307352502E-3</v>
      </c>
      <c r="G458" s="907">
        <f>димоканал!Q456</f>
        <v>0.16590381536255261</v>
      </c>
      <c r="H458" s="907">
        <f>'підготовка до зими'!L456+майстерні!L456+маляри!L456+покрівлі!N456</f>
        <v>0.5130857915298227</v>
      </c>
      <c r="I458" s="907">
        <f>електрики!P456</f>
        <v>9.3762938776594029E-2</v>
      </c>
      <c r="J458" s="908">
        <f t="shared" si="35"/>
        <v>2.140051650712179</v>
      </c>
      <c r="K458" s="908">
        <v>2.9302250904046843E-2</v>
      </c>
      <c r="L458" s="908">
        <f t="shared" si="34"/>
        <v>2.1693539016162258</v>
      </c>
      <c r="M458" s="908">
        <f t="shared" si="36"/>
        <v>2.6032246819394707</v>
      </c>
      <c r="N458" s="901">
        <v>2</v>
      </c>
      <c r="O458" s="903"/>
      <c r="P458" s="909">
        <v>1.6443182888974668</v>
      </c>
      <c r="Q458" s="909">
        <v>1.6443182888974668</v>
      </c>
      <c r="S458" s="909">
        <v>1.6437548803385023</v>
      </c>
      <c r="T458" s="909">
        <v>1.6437548803385023</v>
      </c>
    </row>
    <row r="459" spans="1:20" x14ac:dyDescent="0.35">
      <c r="A459" s="901">
        <v>107</v>
      </c>
      <c r="B459" s="903" t="s">
        <v>132</v>
      </c>
      <c r="C459" s="907">
        <f>cходова!R457</f>
        <v>0</v>
      </c>
      <c r="D459" s="907">
        <f>прибуд.!O457</f>
        <v>0.62434167821934683</v>
      </c>
      <c r="E459" s="907">
        <f>гар.вода!L457+ц.о.!M457+хол.вода!R457+каналізація!P457+аварійні!I457+зварювальн!L457</f>
        <v>0.31935252155843308</v>
      </c>
      <c r="F459" s="907">
        <f>дератизац.!I457</f>
        <v>8.0146719038816996E-3</v>
      </c>
      <c r="G459" s="907">
        <f>димоканал!Q457</f>
        <v>0.14067364934480056</v>
      </c>
      <c r="H459" s="907">
        <f>'підготовка до зими'!L457+майстерні!L457+маляри!L457+покрівлі!N457</f>
        <v>0.49187364732792033</v>
      </c>
      <c r="I459" s="907">
        <f>електрики!P457</f>
        <v>7.49427855949098E-2</v>
      </c>
      <c r="J459" s="908">
        <f t="shared" si="35"/>
        <v>1.6591989539492924</v>
      </c>
      <c r="K459" s="908">
        <v>2.2969047837166988E-2</v>
      </c>
      <c r="L459" s="908">
        <f t="shared" si="34"/>
        <v>1.6821680017864593</v>
      </c>
      <c r="M459" s="908">
        <f t="shared" si="36"/>
        <v>2.0186016021437512</v>
      </c>
      <c r="N459" s="901">
        <v>2</v>
      </c>
      <c r="O459" s="903"/>
      <c r="P459" s="909">
        <v>1.2894621011904246</v>
      </c>
      <c r="Q459" s="909">
        <v>1.2894621011904246</v>
      </c>
      <c r="S459" s="909">
        <v>1.287724815130628</v>
      </c>
      <c r="T459" s="909">
        <v>1.287724815130628</v>
      </c>
    </row>
    <row r="460" spans="1:20" x14ac:dyDescent="0.35">
      <c r="A460" s="901">
        <v>108</v>
      </c>
      <c r="B460" s="903" t="s">
        <v>133</v>
      </c>
      <c r="C460" s="907">
        <f>cходова!R458</f>
        <v>0</v>
      </c>
      <c r="D460" s="907">
        <f>прибуд.!O458</f>
        <v>0</v>
      </c>
      <c r="E460" s="907">
        <f>гар.вода!L458+ц.о.!M458+хол.вода!R458+каналізація!P458+аварійні!I458+зварювальн!L458</f>
        <v>0.2858587846132159</v>
      </c>
      <c r="F460" s="907">
        <f>дератизац.!I458</f>
        <v>0</v>
      </c>
      <c r="G460" s="907">
        <f>димоканал!Q458</f>
        <v>0.16514857401299723</v>
      </c>
      <c r="H460" s="907">
        <f>'підготовка до зими'!L458+майстерні!L458+маляри!L458+покрівлі!N458</f>
        <v>0.9065306586909252</v>
      </c>
      <c r="I460" s="907">
        <f>електрики!P458</f>
        <v>5.7091727358375297E-2</v>
      </c>
      <c r="J460" s="908">
        <f t="shared" si="35"/>
        <v>1.4146297446755136</v>
      </c>
      <c r="K460" s="908">
        <v>2.1643717001234231E-2</v>
      </c>
      <c r="L460" s="908">
        <f t="shared" si="34"/>
        <v>1.4362734616767479</v>
      </c>
      <c r="M460" s="908">
        <f t="shared" si="36"/>
        <v>1.7235281540120975</v>
      </c>
      <c r="N460" s="901">
        <v>1</v>
      </c>
      <c r="O460" s="903"/>
      <c r="P460" s="909">
        <v>1.2245402269976506</v>
      </c>
      <c r="Q460" s="909">
        <v>1.2245402269976506</v>
      </c>
      <c r="S460" s="909">
        <v>1.219814628414116</v>
      </c>
      <c r="T460" s="909">
        <v>1.219814628414116</v>
      </c>
    </row>
    <row r="461" spans="1:20" x14ac:dyDescent="0.35">
      <c r="A461" s="901">
        <v>109</v>
      </c>
      <c r="B461" s="903" t="s">
        <v>134</v>
      </c>
      <c r="C461" s="907">
        <f>cходова!R459</f>
        <v>0</v>
      </c>
      <c r="D461" s="907">
        <f>прибуд.!O459</f>
        <v>0</v>
      </c>
      <c r="E461" s="907">
        <f>гар.вода!L459+ц.о.!M459+хол.вода!R459+каналізація!P459+аварійні!I459+зварювальн!L459</f>
        <v>0.39757269862944439</v>
      </c>
      <c r="F461" s="907">
        <f>дератизац.!I459</f>
        <v>0</v>
      </c>
      <c r="G461" s="907">
        <f>димоканал!Q459</f>
        <v>0.16202002101355009</v>
      </c>
      <c r="H461" s="907">
        <f>'підготовка до зими'!L459+майстерні!L459+маляри!L459+покрівлі!N459</f>
        <v>1.0858985004689639</v>
      </c>
      <c r="I461" s="907">
        <f>електрики!P459</f>
        <v>0.11663156276690745</v>
      </c>
      <c r="J461" s="908">
        <f t="shared" si="35"/>
        <v>1.7621227828788657</v>
      </c>
      <c r="K461" s="908">
        <v>2.8295952790724239E-2</v>
      </c>
      <c r="L461" s="908">
        <f t="shared" si="34"/>
        <v>1.79041873566959</v>
      </c>
      <c r="M461" s="908">
        <f t="shared" si="36"/>
        <v>2.148502482803508</v>
      </c>
      <c r="N461" s="901">
        <v>1</v>
      </c>
      <c r="O461" s="903"/>
      <c r="P461" s="909">
        <v>1.6073751358222605</v>
      </c>
      <c r="Q461" s="909">
        <v>1.6073751358222605</v>
      </c>
      <c r="S461" s="909">
        <v>1.5953528200241121</v>
      </c>
      <c r="T461" s="909">
        <v>1.5953528200241121</v>
      </c>
    </row>
    <row r="462" spans="1:20" x14ac:dyDescent="0.35">
      <c r="A462" s="901">
        <v>110</v>
      </c>
      <c r="B462" s="903" t="s">
        <v>135</v>
      </c>
      <c r="C462" s="907">
        <f>cходова!R460</f>
        <v>0.67603870005512889</v>
      </c>
      <c r="D462" s="907">
        <f>прибуд.!O460</f>
        <v>0.9218036567335457</v>
      </c>
      <c r="E462" s="907">
        <f>гар.вода!L460+ц.о.!M460+хол.вода!R460+каналізація!P460+аварійні!I460+зварювальн!L460</f>
        <v>0.35198086983760174</v>
      </c>
      <c r="F462" s="907">
        <f>дератизац.!I460</f>
        <v>2.6420713839650284E-3</v>
      </c>
      <c r="G462" s="907">
        <f>димоканал!Q460</f>
        <v>0.16999865193812255</v>
      </c>
      <c r="H462" s="907">
        <f>'підготовка до зими'!L460+майстерні!L460+маляри!L460+покрівлі!N460</f>
        <v>0.40267368275747861</v>
      </c>
      <c r="I462" s="907">
        <f>електрики!P460</f>
        <v>9.2332620185359787E-2</v>
      </c>
      <c r="J462" s="908">
        <f t="shared" si="35"/>
        <v>2.6174702528912022</v>
      </c>
      <c r="K462" s="908">
        <v>3.4782962800785543E-2</v>
      </c>
      <c r="L462" s="908">
        <f t="shared" si="34"/>
        <v>2.6522532156919878</v>
      </c>
      <c r="M462" s="908">
        <f t="shared" si="36"/>
        <v>3.1827038588303851</v>
      </c>
      <c r="N462" s="901">
        <v>3</v>
      </c>
      <c r="O462" s="903"/>
      <c r="P462" s="909">
        <v>1.9438212640434496</v>
      </c>
      <c r="Q462" s="909">
        <v>1.9438212640434496</v>
      </c>
      <c r="S462" s="909">
        <v>1.9427728474449857</v>
      </c>
      <c r="T462" s="909">
        <v>1.9427728474449857</v>
      </c>
    </row>
    <row r="463" spans="1:20" x14ac:dyDescent="0.35">
      <c r="A463" s="901">
        <v>111</v>
      </c>
      <c r="B463" s="903" t="s">
        <v>136</v>
      </c>
      <c r="C463" s="907">
        <f>cходова!R461</f>
        <v>0</v>
      </c>
      <c r="D463" s="907">
        <f>прибуд.!O461</f>
        <v>0</v>
      </c>
      <c r="E463" s="907">
        <f>гар.вода!L461+ц.о.!M461+хол.вода!R461+каналізація!P461+аварійні!I461+зварювальн!L461</f>
        <v>0.31230830481244365</v>
      </c>
      <c r="F463" s="907">
        <f>дератизац.!I461</f>
        <v>0</v>
      </c>
      <c r="G463" s="907">
        <f>димоканал!Q461</f>
        <v>6.7883969329796082E-2</v>
      </c>
      <c r="H463" s="907">
        <f>'підготовка до зими'!L461+майстерні!L461+маляри!L461+покрівлі!N461</f>
        <v>0.64022844015437197</v>
      </c>
      <c r="I463" s="907">
        <f>електрики!P461</f>
        <v>7.1188450162912392E-2</v>
      </c>
      <c r="J463" s="908">
        <f t="shared" si="35"/>
        <v>1.0916091644595243</v>
      </c>
      <c r="K463" s="908">
        <v>1.7085482582086801E-2</v>
      </c>
      <c r="L463" s="908">
        <f t="shared" si="34"/>
        <v>1.108694647041611</v>
      </c>
      <c r="M463" s="908">
        <f t="shared" si="36"/>
        <v>1.3304335764499331</v>
      </c>
      <c r="N463" s="901">
        <v>1</v>
      </c>
      <c r="O463" s="903"/>
      <c r="P463" s="909">
        <v>0.96485902745848051</v>
      </c>
      <c r="Q463" s="909">
        <v>0.96485902745848051</v>
      </c>
      <c r="S463" s="909">
        <v>0.95896313441981851</v>
      </c>
      <c r="T463" s="909">
        <v>0.95896313441981851</v>
      </c>
    </row>
    <row r="464" spans="1:20" x14ac:dyDescent="0.35">
      <c r="A464" s="901">
        <v>112</v>
      </c>
      <c r="B464" s="903" t="s">
        <v>137</v>
      </c>
      <c r="C464" s="907">
        <f>cходова!R462</f>
        <v>0</v>
      </c>
      <c r="D464" s="907">
        <f>прибуд.!O462</f>
        <v>0</v>
      </c>
      <c r="E464" s="907">
        <f>гар.вода!L462+ц.о.!M462+хол.вода!R462+каналізація!P462+аварійні!I462+зварювальн!L462</f>
        <v>0.34204654837229231</v>
      </c>
      <c r="F464" s="907">
        <f>дератизац.!I462</f>
        <v>0</v>
      </c>
      <c r="G464" s="907">
        <f>димоканал!Q462</f>
        <v>9.4415128162147463E-2</v>
      </c>
      <c r="H464" s="907">
        <f>'підготовка до зими'!L462+майстерні!L462+маляри!L462+покрівлі!N462</f>
        <v>0.74294340958764304</v>
      </c>
      <c r="I464" s="907">
        <f>електрики!P462</f>
        <v>8.7037954161447606E-2</v>
      </c>
      <c r="J464" s="908">
        <f t="shared" si="35"/>
        <v>1.2664430402835305</v>
      </c>
      <c r="K464" s="908">
        <v>1.9873604400896305E-2</v>
      </c>
      <c r="L464" s="908">
        <f t="shared" si="34"/>
        <v>1.2863166446844267</v>
      </c>
      <c r="M464" s="908">
        <f t="shared" si="36"/>
        <v>1.5435799736213121</v>
      </c>
      <c r="N464" s="901">
        <v>1</v>
      </c>
      <c r="O464" s="903"/>
      <c r="P464" s="909">
        <v>1.1242203495500662</v>
      </c>
      <c r="Q464" s="909">
        <v>1.1242203495500662</v>
      </c>
      <c r="S464" s="909">
        <v>1.1170122418551325</v>
      </c>
      <c r="T464" s="909">
        <v>1.1170122418551325</v>
      </c>
    </row>
    <row r="465" spans="1:20" x14ac:dyDescent="0.35">
      <c r="A465" s="901">
        <v>113</v>
      </c>
      <c r="B465" s="903" t="s">
        <v>138</v>
      </c>
      <c r="C465" s="907">
        <f>cходова!R463</f>
        <v>0</v>
      </c>
      <c r="D465" s="907">
        <f>прибуд.!O463</f>
        <v>1.1407945966183575</v>
      </c>
      <c r="E465" s="907">
        <f>гар.вода!L463+ц.о.!M463+хол.вода!R463+каналізація!P463+аварійні!I463+зварювальн!L463</f>
        <v>0.3747377973261643</v>
      </c>
      <c r="F465" s="907">
        <f>дератизац.!I463</f>
        <v>9.7826086956521729E-3</v>
      </c>
      <c r="G465" s="907">
        <f>димоканал!Q463</f>
        <v>0.10857248621074547</v>
      </c>
      <c r="H465" s="907">
        <f>'підготовка до зими'!L463+майстерні!L463+маляри!L463+покрівлі!N463</f>
        <v>0.46050373608483708</v>
      </c>
      <c r="I465" s="907">
        <f>електрики!P463</f>
        <v>0.10446131273905623</v>
      </c>
      <c r="J465" s="908">
        <f t="shared" si="35"/>
        <v>2.1988525376748127</v>
      </c>
      <c r="K465" s="908">
        <v>3.1256944838548684E-2</v>
      </c>
      <c r="L465" s="908">
        <f t="shared" si="34"/>
        <v>2.2301094825133614</v>
      </c>
      <c r="M465" s="908">
        <f t="shared" si="36"/>
        <v>2.6761313790160335</v>
      </c>
      <c r="N465" s="901">
        <v>2</v>
      </c>
      <c r="O465" s="903"/>
      <c r="P465" s="909">
        <v>1.7553795783695496</v>
      </c>
      <c r="Q465" s="909">
        <v>1.7553795783695496</v>
      </c>
      <c r="S465" s="909">
        <v>1.7548922860483245</v>
      </c>
      <c r="T465" s="909">
        <v>1.7548922860483245</v>
      </c>
    </row>
    <row r="466" spans="1:20" x14ac:dyDescent="0.35">
      <c r="A466" s="901">
        <v>114</v>
      </c>
      <c r="B466" s="903" t="s">
        <v>2302</v>
      </c>
      <c r="C466" s="907">
        <f>cходова!R464</f>
        <v>0</v>
      </c>
      <c r="D466" s="907">
        <f>прибуд.!O464</f>
        <v>0</v>
      </c>
      <c r="E466" s="907">
        <f>гар.вода!L464+ц.о.!M464+хол.вода!R464+каналізація!P464+аварійні!I464+зварювальн!L464</f>
        <v>0.33587949487234364</v>
      </c>
      <c r="F466" s="907">
        <f>дератизац.!I464</f>
        <v>1.1437908496732027E-2</v>
      </c>
      <c r="G466" s="907">
        <f>димоканал!Q464</f>
        <v>0.22729978047175139</v>
      </c>
      <c r="H466" s="907">
        <f>'підготовка до зими'!L464+майстерні!L464+маляри!L464+покрівлі!N464</f>
        <v>0.64022844015437197</v>
      </c>
      <c r="I466" s="907">
        <f>електрики!P464</f>
        <v>8.3751117838720482E-2</v>
      </c>
      <c r="J466" s="908">
        <f t="shared" si="35"/>
        <v>1.2985967418339195</v>
      </c>
      <c r="K466" s="908">
        <v>1.8418307923022882E-2</v>
      </c>
      <c r="L466" s="908">
        <f t="shared" si="34"/>
        <v>1.3170150497569424</v>
      </c>
      <c r="M466" s="908">
        <f t="shared" si="36"/>
        <v>1.5804180597083308</v>
      </c>
      <c r="N466" s="901">
        <v>2</v>
      </c>
      <c r="O466" s="903"/>
      <c r="P466" s="909">
        <v>1.0409294684962789</v>
      </c>
      <c r="Q466" s="909">
        <v>1.0409294684962789</v>
      </c>
      <c r="S466" s="909">
        <v>1.0339972178508616</v>
      </c>
      <c r="T466" s="909">
        <v>1.0339972178508616</v>
      </c>
    </row>
    <row r="467" spans="1:20" x14ac:dyDescent="0.35">
      <c r="A467" s="901">
        <v>115</v>
      </c>
      <c r="B467" s="903" t="s">
        <v>2303</v>
      </c>
      <c r="C467" s="907">
        <f>cходова!R465</f>
        <v>0</v>
      </c>
      <c r="D467" s="907">
        <f>прибуд.!O465</f>
        <v>0</v>
      </c>
      <c r="E467" s="907">
        <f>гар.вода!L465+ц.о.!M465+хол.вода!R465+каналізація!P465+аварійні!I465+зварювальн!L465</f>
        <v>0.29577821306698948</v>
      </c>
      <c r="F467" s="907">
        <f>дератизац.!I465</f>
        <v>1.8255084379056687E-2</v>
      </c>
      <c r="G467" s="907">
        <f>димоканал!Q465</f>
        <v>0.20273515961681091</v>
      </c>
      <c r="H467" s="907">
        <f>'підготовка до зими'!L465+майстерні!L465+маляри!L465+покрівлі!N465</f>
        <v>0.72462238240475574</v>
      </c>
      <c r="I467" s="907">
        <f>електрики!P465</f>
        <v>6.2378455897835403E-2</v>
      </c>
      <c r="J467" s="908">
        <f t="shared" si="35"/>
        <v>1.3037692953654483</v>
      </c>
      <c r="K467" s="908">
        <v>1.8917959044231193E-2</v>
      </c>
      <c r="L467" s="908">
        <f t="shared" si="34"/>
        <v>1.3226872544096795</v>
      </c>
      <c r="M467" s="908">
        <f t="shared" si="36"/>
        <v>1.5872247052916153</v>
      </c>
      <c r="N467" s="901">
        <v>2</v>
      </c>
      <c r="O467" s="903"/>
      <c r="P467" s="909">
        <v>1.0693674272868006</v>
      </c>
      <c r="Q467" s="909">
        <v>1.0693674272868006</v>
      </c>
      <c r="S467" s="909">
        <v>1.0642042354116708</v>
      </c>
      <c r="T467" s="909">
        <v>1.0642042354116708</v>
      </c>
    </row>
    <row r="468" spans="1:20" x14ac:dyDescent="0.35">
      <c r="A468" s="901">
        <v>116</v>
      </c>
      <c r="B468" s="903" t="s">
        <v>139</v>
      </c>
      <c r="C468" s="907">
        <f>cходова!R466</f>
        <v>0</v>
      </c>
      <c r="D468" s="907">
        <f>прибуд.!O466</f>
        <v>0.26457725873288795</v>
      </c>
      <c r="E468" s="907">
        <f>гар.вода!L466+ц.о.!M466+хол.вода!R466+каналізація!P466+аварійні!I466+зварювальн!L466</f>
        <v>0.35159744735272752</v>
      </c>
      <c r="F468" s="907">
        <f>дератизац.!I466</f>
        <v>4.6790121578234598E-3</v>
      </c>
      <c r="G468" s="907">
        <f>димоканал!Q466</f>
        <v>0.16741028842308509</v>
      </c>
      <c r="H468" s="907">
        <f>'підготовка до зими'!L466+майстерні!L466+маляри!L466+покрівлі!N466</f>
        <v>0.50583770096714065</v>
      </c>
      <c r="I468" s="907">
        <f>електрики!P466</f>
        <v>9.2128268633967336E-2</v>
      </c>
      <c r="J468" s="908">
        <f t="shared" si="35"/>
        <v>1.3862299762676318</v>
      </c>
      <c r="K468" s="908">
        <v>1.9822348540833819E-2</v>
      </c>
      <c r="L468" s="908">
        <f t="shared" si="34"/>
        <v>1.4060523248084655</v>
      </c>
      <c r="M468" s="908">
        <f t="shared" si="36"/>
        <v>1.6872627897701586</v>
      </c>
      <c r="N468" s="901">
        <v>2</v>
      </c>
      <c r="O468" s="903"/>
      <c r="P468" s="909">
        <v>1.116985008780581</v>
      </c>
      <c r="Q468" s="909">
        <v>1.116985008780581</v>
      </c>
      <c r="S468" s="909">
        <v>1.1109471858768014</v>
      </c>
      <c r="T468" s="909">
        <v>1.1109471858768014</v>
      </c>
    </row>
    <row r="469" spans="1:20" x14ac:dyDescent="0.35">
      <c r="A469" s="901">
        <v>117</v>
      </c>
      <c r="B469" s="903" t="s">
        <v>140</v>
      </c>
      <c r="C469" s="907">
        <f>cходова!R467</f>
        <v>1.5760272292407702</v>
      </c>
      <c r="D469" s="907">
        <f>прибуд.!O467</f>
        <v>0.12969009567030543</v>
      </c>
      <c r="E469" s="907">
        <f>гар.вода!L467+ц.о.!M467+хол.вода!R467+каналізація!P467+аварійні!I467+зварювальн!L467</f>
        <v>0.37115581083549176</v>
      </c>
      <c r="F469" s="907">
        <f>дератизац.!I467</f>
        <v>6.9912915491230224E-3</v>
      </c>
      <c r="G469" s="907">
        <f>димоканал!Q467</f>
        <v>0.18430647023342009</v>
      </c>
      <c r="H469" s="907">
        <f>'підготовка до зими'!L467+майстерні!L467+маляри!L467+покрівлі!N467</f>
        <v>0.4075971109943935</v>
      </c>
      <c r="I469" s="907">
        <f>електрики!P467</f>
        <v>0.10255223195920599</v>
      </c>
      <c r="J469" s="908">
        <f t="shared" si="35"/>
        <v>2.7783202404827101</v>
      </c>
      <c r="K469" s="908">
        <v>3.6863551831726696E-2</v>
      </c>
      <c r="L469" s="908">
        <f t="shared" si="34"/>
        <v>2.8151837923144369</v>
      </c>
      <c r="M469" s="908">
        <f t="shared" si="36"/>
        <v>3.3782205507773244</v>
      </c>
      <c r="N469" s="901">
        <v>3</v>
      </c>
      <c r="O469" s="903"/>
      <c r="P469" s="909">
        <v>2.057374921769592</v>
      </c>
      <c r="Q469" s="909">
        <v>2.057374921769592</v>
      </c>
      <c r="S469" s="909">
        <v>2.0498122676824284</v>
      </c>
      <c r="T469" s="909">
        <v>2.0498122676824284</v>
      </c>
    </row>
    <row r="470" spans="1:20" x14ac:dyDescent="0.35">
      <c r="A470" s="901">
        <v>118</v>
      </c>
      <c r="B470" s="903" t="s">
        <v>141</v>
      </c>
      <c r="C470" s="907">
        <f>cходова!R468</f>
        <v>1.2040245502248876</v>
      </c>
      <c r="D470" s="907">
        <f>прибуд.!O468</f>
        <v>0.46970441445943695</v>
      </c>
      <c r="E470" s="907">
        <f>гар.вода!L468+ц.о.!M468+хол.вода!R468+каналізація!P468+аварійні!I468+зварювальн!L468</f>
        <v>0.39501361486269743</v>
      </c>
      <c r="F470" s="907">
        <f>дератизац.!I468</f>
        <v>5.3410794602698642E-3</v>
      </c>
      <c r="G470" s="907">
        <f>димоканал!Q468</f>
        <v>0.25767852820309001</v>
      </c>
      <c r="H470" s="907">
        <f>'підготовка до зими'!L468+майстерні!L468+маляри!L468+покрівлі!N468</f>
        <v>0.45994347973363514</v>
      </c>
      <c r="I470" s="907">
        <f>електрики!P468</f>
        <v>0.11526765543619999</v>
      </c>
      <c r="J470" s="908">
        <f t="shared" si="35"/>
        <v>2.906973322380217</v>
      </c>
      <c r="K470" s="908">
        <v>3.8382366641918665E-2</v>
      </c>
      <c r="L470" s="908">
        <f t="shared" si="34"/>
        <v>2.9453556890221355</v>
      </c>
      <c r="M470" s="908">
        <f t="shared" si="36"/>
        <v>3.5344268268265626</v>
      </c>
      <c r="N470" s="901">
        <v>3</v>
      </c>
      <c r="O470" s="903"/>
      <c r="P470" s="909">
        <v>2.1460635056782777</v>
      </c>
      <c r="Q470" s="909">
        <v>2.1460635056782777</v>
      </c>
      <c r="S470" s="909">
        <v>2.1398818222805653</v>
      </c>
      <c r="T470" s="909">
        <v>2.1398818222805653</v>
      </c>
    </row>
    <row r="471" spans="1:20" x14ac:dyDescent="0.35">
      <c r="A471" s="901">
        <v>119</v>
      </c>
      <c r="B471" s="903" t="s">
        <v>142</v>
      </c>
      <c r="C471" s="907">
        <f>cходова!R469</f>
        <v>0</v>
      </c>
      <c r="D471" s="907">
        <f>прибуд.!O469</f>
        <v>0.16483313457266455</v>
      </c>
      <c r="E471" s="907">
        <f>гар.вода!L469+ц.о.!M469+хол.вода!R469+каналізація!P469+аварійні!I469+зварювальн!L469</f>
        <v>0.40643046710821873</v>
      </c>
      <c r="F471" s="907">
        <f>дератизац.!I469</f>
        <v>7.6289021396001386E-3</v>
      </c>
      <c r="G471" s="907">
        <f>димоканал!Q469</f>
        <v>7.0071334488871137E-2</v>
      </c>
      <c r="H471" s="907">
        <f>'підготовка до зими'!L469+майстерні!L469+маляри!L469+покрівлі!N469</f>
        <v>0.63370712134228335</v>
      </c>
      <c r="I471" s="907">
        <f>електрики!P469</f>
        <v>0.12135246151938066</v>
      </c>
      <c r="J471" s="908">
        <f t="shared" si="35"/>
        <v>1.4040234211710185</v>
      </c>
      <c r="K471" s="908">
        <v>2.1925241963106225E-2</v>
      </c>
      <c r="L471" s="908">
        <f t="shared" si="34"/>
        <v>1.4259486631341247</v>
      </c>
      <c r="M471" s="908">
        <f t="shared" si="36"/>
        <v>1.7111383957609496</v>
      </c>
      <c r="N471" s="901">
        <v>2</v>
      </c>
      <c r="O471" s="903"/>
      <c r="P471" s="909">
        <v>1.2389225657531935</v>
      </c>
      <c r="Q471" s="909">
        <v>1.2389225657531935</v>
      </c>
      <c r="S471" s="909">
        <v>1.2300505693854602</v>
      </c>
      <c r="T471" s="909">
        <v>1.2300505693854602</v>
      </c>
    </row>
    <row r="472" spans="1:20" x14ac:dyDescent="0.35">
      <c r="A472" s="901">
        <v>120</v>
      </c>
      <c r="B472" s="903" t="s">
        <v>143</v>
      </c>
      <c r="C472" s="907">
        <f>cходова!R470</f>
        <v>1.478773515225636</v>
      </c>
      <c r="D472" s="907">
        <f>прибуд.!O470</f>
        <v>0.42943661344106704</v>
      </c>
      <c r="E472" s="907">
        <f>гар.вода!L470+ц.о.!M470+хол.вода!R470+каналізація!P470+аварійні!I470+зварювальн!L470</f>
        <v>0.30882643766463169</v>
      </c>
      <c r="F472" s="907">
        <f>дератизац.!I470</f>
        <v>9.7393228164678724E-3</v>
      </c>
      <c r="G472" s="907">
        <f>димоканал!Q470</f>
        <v>0.12319204525596314</v>
      </c>
      <c r="H472" s="907">
        <f>'підготовка до зими'!L470+майстерні!L470+маляри!L470+покрівлі!N470</f>
        <v>0.41252827408176229</v>
      </c>
      <c r="I472" s="907">
        <f>електрики!P470</f>
        <v>6.9332729694063872E-2</v>
      </c>
      <c r="J472" s="908">
        <f t="shared" ref="J472:J492" si="37">I472+H472+G472+F472+E472+D472+C472</f>
        <v>2.831828938179592</v>
      </c>
      <c r="K472" s="908">
        <v>3.7622867233915044E-2</v>
      </c>
      <c r="L472" s="908">
        <f t="shared" si="34"/>
        <v>2.8694518054135072</v>
      </c>
      <c r="M472" s="908">
        <f t="shared" ref="M472:M493" si="38">L472*1.2</f>
        <v>3.4433421664962087</v>
      </c>
      <c r="N472" s="901">
        <v>3</v>
      </c>
      <c r="O472" s="903"/>
      <c r="P472" s="909">
        <v>2.0972538220277412</v>
      </c>
      <c r="Q472" s="909">
        <v>2.0972538220277412</v>
      </c>
      <c r="S472" s="909">
        <v>2.0945861678219084</v>
      </c>
      <c r="T472" s="909">
        <v>2.0945861678219084</v>
      </c>
    </row>
    <row r="473" spans="1:20" x14ac:dyDescent="0.35">
      <c r="A473" s="901">
        <v>121</v>
      </c>
      <c r="B473" s="903" t="s">
        <v>144</v>
      </c>
      <c r="C473" s="907">
        <f>cходова!R471</f>
        <v>1.2620475019228743</v>
      </c>
      <c r="D473" s="907">
        <f>прибуд.!O471</f>
        <v>0.16382435604446682</v>
      </c>
      <c r="E473" s="907">
        <f>гар.вода!L471+ц.о.!M471+хол.вода!R471+каналізація!P471+аварійні!I471+зварювальн!L471</f>
        <v>0.33589014666059813</v>
      </c>
      <c r="F473" s="907">
        <f>дератизац.!I471</f>
        <v>7.8436689003369871E-3</v>
      </c>
      <c r="G473" s="907">
        <f>димоканал!Q471</f>
        <v>0.10160878376077559</v>
      </c>
      <c r="H473" s="907">
        <f>'підготовка до зими'!L471+майстерні!L471+маляри!L471+покрівлі!N471</f>
        <v>0.39238202955315238</v>
      </c>
      <c r="I473" s="907">
        <f>електрики!P471</f>
        <v>8.3756794890903846E-2</v>
      </c>
      <c r="J473" s="908">
        <f t="shared" si="37"/>
        <v>2.347353281733108</v>
      </c>
      <c r="K473" s="908">
        <v>3.1784922582603209E-2</v>
      </c>
      <c r="L473" s="908">
        <f t="shared" si="34"/>
        <v>2.3791382043157112</v>
      </c>
      <c r="M473" s="908">
        <f t="shared" si="38"/>
        <v>2.8549658451788535</v>
      </c>
      <c r="N473" s="901">
        <v>3</v>
      </c>
      <c r="O473" s="903"/>
      <c r="P473" s="909">
        <v>1.773641970696171</v>
      </c>
      <c r="Q473" s="909">
        <v>1.773641970696171</v>
      </c>
      <c r="S473" s="909">
        <v>1.7678779824738655</v>
      </c>
      <c r="T473" s="909">
        <v>1.7678779824738655</v>
      </c>
    </row>
    <row r="474" spans="1:20" x14ac:dyDescent="0.35">
      <c r="A474" s="901">
        <v>122</v>
      </c>
      <c r="B474" s="903" t="s">
        <v>145</v>
      </c>
      <c r="C474" s="907">
        <f>cходова!R472</f>
        <v>0.78867959716523672</v>
      </c>
      <c r="D474" s="907">
        <f>прибуд.!O472</f>
        <v>0.41935288363023432</v>
      </c>
      <c r="E474" s="907">
        <f>гар.вода!L472+ц.о.!M472+хол.вода!R472+каналізація!P472+аварійні!I472+зварювальн!L472</f>
        <v>0.30388981861584008</v>
      </c>
      <c r="F474" s="907">
        <f>дератизац.!I472</f>
        <v>5.4532835376937564E-3</v>
      </c>
      <c r="G474" s="907">
        <f>димоканал!Q472</f>
        <v>0.146673816874927</v>
      </c>
      <c r="H474" s="907">
        <f>'підготовка до зими'!L472+майстерні!L472+маляри!L472+покрівлі!N472</f>
        <v>0.3684626863890938</v>
      </c>
      <c r="I474" s="907">
        <f>електрики!P472</f>
        <v>6.6701674393316146E-2</v>
      </c>
      <c r="J474" s="908">
        <f t="shared" si="37"/>
        <v>2.0992137606063421</v>
      </c>
      <c r="K474" s="908">
        <v>2.773407339729575E-2</v>
      </c>
      <c r="L474" s="908">
        <f t="shared" si="34"/>
        <v>2.1269478340036381</v>
      </c>
      <c r="M474" s="908">
        <f t="shared" si="38"/>
        <v>2.5523374008043658</v>
      </c>
      <c r="N474" s="901">
        <v>3</v>
      </c>
      <c r="O474" s="903"/>
      <c r="P474" s="909">
        <v>1.5477499581427514</v>
      </c>
      <c r="Q474" s="909">
        <v>1.5477499581427514</v>
      </c>
      <c r="S474" s="909">
        <v>1.5452287637618041</v>
      </c>
      <c r="T474" s="909">
        <v>1.5452287637618041</v>
      </c>
    </row>
    <row r="475" spans="1:20" x14ac:dyDescent="0.35">
      <c r="A475" s="901">
        <v>123</v>
      </c>
      <c r="B475" s="903" t="s">
        <v>146</v>
      </c>
      <c r="C475" s="907">
        <f>cходова!R473</f>
        <v>1.2723273922045188</v>
      </c>
      <c r="D475" s="907">
        <f>прибуд.!O473</f>
        <v>0.42937110060911576</v>
      </c>
      <c r="E475" s="907">
        <f>гар.вода!L473+ц.о.!M473+хол.вода!R473+каналізація!P473+аварійні!I473+зварювальн!L473</f>
        <v>0.36053492996965553</v>
      </c>
      <c r="F475" s="907">
        <f>дератизац.!I473</f>
        <v>7.5614366729678624E-3</v>
      </c>
      <c r="G475" s="907">
        <f>димоканал!Q473</f>
        <v>0.19961639225306535</v>
      </c>
      <c r="H475" s="907">
        <f>'підготовка до зими'!L473+майстерні!L473+маляри!L473+покрівлі!N473</f>
        <v>0.42926470803858929</v>
      </c>
      <c r="I475" s="907">
        <f>електрики!P473</f>
        <v>9.6891652395646358E-2</v>
      </c>
      <c r="J475" s="908">
        <f t="shared" si="37"/>
        <v>2.7955676121435591</v>
      </c>
      <c r="K475" s="908">
        <v>3.7279730398207533E-2</v>
      </c>
      <c r="L475" s="908">
        <f t="shared" ref="L475:L493" si="39">J475+K475</f>
        <v>2.8328473425417666</v>
      </c>
      <c r="M475" s="908">
        <f t="shared" si="38"/>
        <v>3.3994168110501199</v>
      </c>
      <c r="N475" s="901">
        <v>3</v>
      </c>
      <c r="O475" s="903"/>
      <c r="P475" s="909">
        <v>2.0828908290069088</v>
      </c>
      <c r="Q475" s="909">
        <v>2.0828908290069088</v>
      </c>
      <c r="S475" s="909">
        <v>2.0779416620946942</v>
      </c>
      <c r="T475" s="909">
        <v>2.0779416620946942</v>
      </c>
    </row>
    <row r="476" spans="1:20" x14ac:dyDescent="0.35">
      <c r="A476" s="901">
        <v>124</v>
      </c>
      <c r="B476" s="903" t="s">
        <v>2304</v>
      </c>
      <c r="C476" s="907">
        <f>cходова!R474</f>
        <v>0</v>
      </c>
      <c r="D476" s="907">
        <f>прибуд.!O474</f>
        <v>0.8723005644440186</v>
      </c>
      <c r="E476" s="907">
        <f>гар.вода!L474+ц.о.!M474+хол.вода!R474+каналізація!P474+аварійні!I474+зварювальн!L474</f>
        <v>0.36012890049857083</v>
      </c>
      <c r="F476" s="907">
        <f>дератизац.!I474</f>
        <v>1.2574247940218433E-2</v>
      </c>
      <c r="G476" s="907">
        <f>димоканал!Q474</f>
        <v>0.10469560735641276</v>
      </c>
      <c r="H476" s="907">
        <f>'підготовка до зими'!L474+майстерні!L474+маляри!L474+покрівлі!N474</f>
        <v>0.56553249694054364</v>
      </c>
      <c r="I476" s="907">
        <f>електрики!P474</f>
        <v>9.667525206546114E-2</v>
      </c>
      <c r="J476" s="908">
        <f t="shared" si="37"/>
        <v>2.0119070692452254</v>
      </c>
      <c r="K476" s="908">
        <v>2.856602158674822E-2</v>
      </c>
      <c r="L476" s="908">
        <f t="shared" si="39"/>
        <v>2.0404730908319735</v>
      </c>
      <c r="M476" s="908">
        <f t="shared" si="38"/>
        <v>2.4485677089983682</v>
      </c>
      <c r="N476" s="901">
        <v>2</v>
      </c>
      <c r="O476" s="903"/>
      <c r="P476" s="909">
        <v>1.6050076921142966</v>
      </c>
      <c r="Q476" s="909">
        <v>1.6050076921142966</v>
      </c>
      <c r="S476" s="909">
        <v>1.6032438701411296</v>
      </c>
      <c r="T476" s="909">
        <v>1.6032438701411296</v>
      </c>
    </row>
    <row r="477" spans="1:20" x14ac:dyDescent="0.35">
      <c r="A477" s="901">
        <v>125</v>
      </c>
      <c r="B477" s="903" t="s">
        <v>147</v>
      </c>
      <c r="C477" s="907">
        <f>cходова!R475</f>
        <v>0</v>
      </c>
      <c r="D477" s="907">
        <f>прибуд.!O475</f>
        <v>1.5546682129453626</v>
      </c>
      <c r="E477" s="907">
        <f>гар.вода!L475+ц.о.!M475+хол.вода!R475+каналізація!P475+аварійні!I475+зварювальн!L475</f>
        <v>0.39626077973724566</v>
      </c>
      <c r="F477" s="907">
        <f>дератизац.!I475</f>
        <v>1.0418189793829507E-2</v>
      </c>
      <c r="G477" s="907">
        <f>димоканал!Q475</f>
        <v>0.19196160455306516</v>
      </c>
      <c r="H477" s="907">
        <f>'підготовка до зими'!L475+майстерні!L475+маляри!L475+покрівлі!N475</f>
        <v>0.59825255092879126</v>
      </c>
      <c r="I477" s="907">
        <f>електрики!P475</f>
        <v>0.11593235322261104</v>
      </c>
      <c r="J477" s="908">
        <f t="shared" si="37"/>
        <v>2.867493691180905</v>
      </c>
      <c r="K477" s="908">
        <v>3.8636373446107375E-2</v>
      </c>
      <c r="L477" s="908">
        <f t="shared" si="39"/>
        <v>2.9061300646270123</v>
      </c>
      <c r="M477" s="908">
        <f t="shared" si="38"/>
        <v>3.4873560775524148</v>
      </c>
      <c r="N477" s="901">
        <v>2</v>
      </c>
      <c r="O477" s="903"/>
      <c r="P477" s="909">
        <v>2.1665863184079996</v>
      </c>
      <c r="Q477" s="909">
        <v>2.1665863184079996</v>
      </c>
      <c r="S477" s="909">
        <v>2.1681129278371447</v>
      </c>
      <c r="T477" s="909">
        <v>2.1681129278371447</v>
      </c>
    </row>
    <row r="478" spans="1:20" x14ac:dyDescent="0.35">
      <c r="A478" s="901">
        <v>126</v>
      </c>
      <c r="B478" s="903" t="s">
        <v>1728</v>
      </c>
      <c r="C478" s="907">
        <f>cходова!R476</f>
        <v>0.78147827673526249</v>
      </c>
      <c r="D478" s="907">
        <f>прибуд.!O476</f>
        <v>0.27645626028846393</v>
      </c>
      <c r="E478" s="907">
        <f>гар.вода!L476+ц.о.!M476+хол.вода!R476+каналізація!P476+аварійні!I476+зварювальн!L476</f>
        <v>0.33785607633361964</v>
      </c>
      <c r="F478" s="907">
        <f>дератизац.!I476</f>
        <v>6.6181593002554362E-3</v>
      </c>
      <c r="G478" s="907">
        <f>димоканал!Q476</f>
        <v>0.19291999917930047</v>
      </c>
      <c r="H478" s="907">
        <f>'підготовка до зими'!L476+майстерні!L476+маляри!L476+покрівлі!N476</f>
        <v>0.39698124447911198</v>
      </c>
      <c r="I478" s="907">
        <f>електрики!P476</f>
        <v>8.4804570632960888E-2</v>
      </c>
      <c r="J478" s="908">
        <f t="shared" si="37"/>
        <v>2.0771145869489747</v>
      </c>
      <c r="K478" s="908">
        <v>2.7817274813687471E-2</v>
      </c>
      <c r="L478" s="908">
        <f t="shared" si="39"/>
        <v>2.1049318617626622</v>
      </c>
      <c r="M478" s="908">
        <f t="shared" si="38"/>
        <v>2.5259182341151947</v>
      </c>
      <c r="N478" s="901">
        <v>3</v>
      </c>
      <c r="O478" s="903"/>
      <c r="P478" s="909">
        <v>1.5557416449800461</v>
      </c>
      <c r="Q478" s="909">
        <v>1.5557416449800461</v>
      </c>
      <c r="S478" s="909">
        <v>1.5506978986816664</v>
      </c>
      <c r="T478" s="909">
        <v>1.5506978986816664</v>
      </c>
    </row>
    <row r="479" spans="1:20" x14ac:dyDescent="0.35">
      <c r="A479" s="901">
        <v>127</v>
      </c>
      <c r="B479" s="903" t="s">
        <v>1729</v>
      </c>
      <c r="C479" s="907">
        <f>cходова!R477</f>
        <v>1.406841519915176</v>
      </c>
      <c r="D479" s="907">
        <f>прибуд.!O477</f>
        <v>0.28705030810129695</v>
      </c>
      <c r="E479" s="907">
        <f>гар.вода!L477+ц.о.!M477+хол.вода!R477+каналізація!P477+аварійні!I477+зварювальн!L477</f>
        <v>0.34707088409226744</v>
      </c>
      <c r="F479" s="907">
        <f>дератизац.!I477</f>
        <v>5.6184307578830911E-3</v>
      </c>
      <c r="G479" s="907">
        <f>димоканал!Q477</f>
        <v>0.20430884821005274</v>
      </c>
      <c r="H479" s="907">
        <f>'підготовка до зими'!L477+майстерні!L477+маляри!L477+покрівлі!N477</f>
        <v>0.41144784976149917</v>
      </c>
      <c r="I479" s="907">
        <f>електрики!P477</f>
        <v>8.9715759557837824E-2</v>
      </c>
      <c r="J479" s="908">
        <f t="shared" si="37"/>
        <v>2.752053600396013</v>
      </c>
      <c r="K479" s="908">
        <v>3.6297493991145166E-2</v>
      </c>
      <c r="L479" s="908">
        <f t="shared" si="39"/>
        <v>2.7883510943871581</v>
      </c>
      <c r="M479" s="908">
        <f t="shared" si="38"/>
        <v>3.3460213132645897</v>
      </c>
      <c r="N479" s="901">
        <v>3</v>
      </c>
      <c r="O479" s="903"/>
      <c r="P479" s="909">
        <v>2.0256261465765935</v>
      </c>
      <c r="Q479" s="909">
        <v>2.0256261465765935</v>
      </c>
      <c r="S479" s="909">
        <v>2.0202523101157701</v>
      </c>
      <c r="T479" s="909">
        <v>2.0202523101157701</v>
      </c>
    </row>
    <row r="480" spans="1:20" x14ac:dyDescent="0.35">
      <c r="A480" s="901">
        <v>128</v>
      </c>
      <c r="B480" s="903" t="s">
        <v>1944</v>
      </c>
      <c r="C480" s="907">
        <f>cходова!R478</f>
        <v>0.72521633166151434</v>
      </c>
      <c r="D480" s="907">
        <f>прибуд.!O478</f>
        <v>0.27849503097782169</v>
      </c>
      <c r="E480" s="907">
        <f>гар.вода!L478+ц.о.!M478+хол.вода!R478+каналізація!P478+аварійні!I478+зварювальн!L478</f>
        <v>0.32445758091975974</v>
      </c>
      <c r="F480" s="907">
        <f>дератизац.!I478</f>
        <v>5.2527610667145548E-3</v>
      </c>
      <c r="G480" s="907">
        <f>димоканал!Q478</f>
        <v>0.14811712801598678</v>
      </c>
      <c r="H480" s="907">
        <f>'підготовка до зими'!L478+майстерні!L478+маляри!L478+покрівлі!N478</f>
        <v>0.37349478950761872</v>
      </c>
      <c r="I480" s="907">
        <f>електрики!P478</f>
        <v>7.7663614032449119E-2</v>
      </c>
      <c r="J480" s="908">
        <f t="shared" si="37"/>
        <v>1.9326972361818648</v>
      </c>
      <c r="K480" s="908">
        <v>2.6360997331602652E-2</v>
      </c>
      <c r="L480" s="908">
        <f t="shared" si="39"/>
        <v>1.9590582335134674</v>
      </c>
      <c r="M480" s="908">
        <f t="shared" si="38"/>
        <v>2.3508698802161607</v>
      </c>
      <c r="N480" s="901">
        <v>3</v>
      </c>
      <c r="O480" s="903"/>
      <c r="P480" s="909">
        <v>1.4728635657056455</v>
      </c>
      <c r="Q480" s="909">
        <v>1.4728635657056455</v>
      </c>
      <c r="S480" s="909">
        <v>1.4681059134323677</v>
      </c>
      <c r="T480" s="909">
        <v>1.4681059134323677</v>
      </c>
    </row>
    <row r="481" spans="1:53" x14ac:dyDescent="0.35">
      <c r="A481" s="901">
        <v>129</v>
      </c>
      <c r="B481" s="903" t="s">
        <v>1943</v>
      </c>
      <c r="C481" s="907">
        <f>cходова!R479</f>
        <v>0</v>
      </c>
      <c r="D481" s="907">
        <f>прибуд.!O479</f>
        <v>0</v>
      </c>
      <c r="E481" s="907">
        <f>гар.вода!L479+ц.о.!M479+хол.вода!R479+каналізація!P479+аварійні!I479+зварювальн!L479</f>
        <v>0.30785304656037549</v>
      </c>
      <c r="F481" s="907">
        <f>дератизац.!I479</f>
        <v>9.1741750701115812E-3</v>
      </c>
      <c r="G481" s="907">
        <f>димоканал!Q479</f>
        <v>0.16759406089395662</v>
      </c>
      <c r="H481" s="907">
        <f>'підготовка до зими'!L479+майстерні!L479+маляри!L479+покрівлі!N479</f>
        <v>0.73632975980681326</v>
      </c>
      <c r="I481" s="907">
        <f>електрики!P479</f>
        <v>6.8813944306890681E-2</v>
      </c>
      <c r="J481" s="908">
        <f t="shared" si="37"/>
        <v>1.2897649866381475</v>
      </c>
      <c r="K481" s="908">
        <v>1.9219723733139106E-2</v>
      </c>
      <c r="L481" s="908">
        <f t="shared" si="39"/>
        <v>1.3089847103712866</v>
      </c>
      <c r="M481" s="908">
        <f t="shared" si="38"/>
        <v>1.5707816524455438</v>
      </c>
      <c r="N481" s="901">
        <v>2</v>
      </c>
      <c r="O481" s="903"/>
      <c r="P481" s="909">
        <v>1.086650094901364</v>
      </c>
      <c r="Q481" s="909">
        <v>1.086650094901364</v>
      </c>
      <c r="S481" s="909">
        <v>1.0809527227924893</v>
      </c>
      <c r="T481" s="909">
        <v>1.0809527227924893</v>
      </c>
    </row>
    <row r="482" spans="1:53" x14ac:dyDescent="0.35">
      <c r="A482" s="901">
        <v>130</v>
      </c>
      <c r="B482" s="903" t="s">
        <v>1942</v>
      </c>
      <c r="C482" s="907">
        <f>cходова!R480</f>
        <v>0</v>
      </c>
      <c r="D482" s="907">
        <f>прибуд.!O480</f>
        <v>0.34228432693591659</v>
      </c>
      <c r="E482" s="907">
        <f>гар.вода!L480+ц.о.!M480+хол.вода!R480+каналізація!P480+аварійні!I480+зварювальн!L480</f>
        <v>0.31664243710467699</v>
      </c>
      <c r="F482" s="907">
        <f>дератизац.!I480</f>
        <v>1.0379110674095925E-2</v>
      </c>
      <c r="G482" s="907">
        <f>димоканал!Q480</f>
        <v>0.19088947985192922</v>
      </c>
      <c r="H482" s="907">
        <f>'підготовка до зими'!L480+майстерні!L480+маляри!L480+покрівлі!N480</f>
        <v>0.52455148967767429</v>
      </c>
      <c r="I482" s="907">
        <f>електрики!P480</f>
        <v>7.3498399873213396E-2</v>
      </c>
      <c r="J482" s="908">
        <f t="shared" si="37"/>
        <v>1.4582452441175062</v>
      </c>
      <c r="K482" s="908">
        <v>2.0137168331512221E-2</v>
      </c>
      <c r="L482" s="908">
        <f t="shared" si="39"/>
        <v>1.4783824124490184</v>
      </c>
      <c r="M482" s="908">
        <f t="shared" si="38"/>
        <v>1.7740588949388221</v>
      </c>
      <c r="N482" s="901">
        <v>2</v>
      </c>
      <c r="O482" s="903"/>
      <c r="P482" s="909">
        <v>1.1327766382319637</v>
      </c>
      <c r="Q482" s="909">
        <v>1.1327766382319637</v>
      </c>
      <c r="S482" s="909">
        <v>1.1291411752367955</v>
      </c>
      <c r="T482" s="909">
        <v>1.1291411752367955</v>
      </c>
    </row>
    <row r="483" spans="1:53" x14ac:dyDescent="0.35">
      <c r="A483" s="901">
        <v>131</v>
      </c>
      <c r="B483" s="903" t="s">
        <v>1941</v>
      </c>
      <c r="C483" s="907">
        <f>cходова!R481</f>
        <v>0</v>
      </c>
      <c r="D483" s="907">
        <f>прибуд.!O481</f>
        <v>0.5576057745364742</v>
      </c>
      <c r="E483" s="907">
        <f>гар.вода!L481+ц.о.!M481+хол.вода!R481+каналізація!P481+аварійні!I481+зварювальн!L481</f>
        <v>0.3352928414182858</v>
      </c>
      <c r="F483" s="907">
        <f>дератизац.!I481</f>
        <v>7.8138565723215817E-3</v>
      </c>
      <c r="G483" s="907">
        <f>димоканал!Q481</f>
        <v>0.17716284317482284</v>
      </c>
      <c r="H483" s="907">
        <f>'підготовка до зими'!L481+майстерні!L481+маляри!L481+покрівлі!N481</f>
        <v>0.54658118852498161</v>
      </c>
      <c r="I483" s="907">
        <f>електрики!P481</f>
        <v>8.3438450876829079E-2</v>
      </c>
      <c r="J483" s="908">
        <f t="shared" si="37"/>
        <v>1.7078949551037153</v>
      </c>
      <c r="K483" s="908">
        <v>2.3688297481112265E-2</v>
      </c>
      <c r="L483" s="908">
        <f t="shared" si="39"/>
        <v>1.7315832525848276</v>
      </c>
      <c r="M483" s="908">
        <f t="shared" si="38"/>
        <v>2.0778999031017928</v>
      </c>
      <c r="N483" s="901">
        <v>2</v>
      </c>
      <c r="O483" s="903"/>
      <c r="P483" s="909">
        <v>1.3317662057188226</v>
      </c>
      <c r="Q483" s="909">
        <v>1.3317662057188226</v>
      </c>
      <c r="S483" s="909">
        <v>1.3288483959640285</v>
      </c>
      <c r="T483" s="909">
        <v>1.3288483959640285</v>
      </c>
    </row>
    <row r="484" spans="1:53" x14ac:dyDescent="0.35">
      <c r="A484" s="901">
        <v>132</v>
      </c>
      <c r="B484" s="903" t="s">
        <v>1940</v>
      </c>
      <c r="C484" s="907">
        <f>cходова!R482</f>
        <v>0</v>
      </c>
      <c r="D484" s="907">
        <f>прибуд.!O482</f>
        <v>0.8960706355932202</v>
      </c>
      <c r="E484" s="907">
        <f>гар.вода!L482+ц.о.!M482+хол.вода!R482+каналізація!P482+аварійні!I482+зварювальн!L482</f>
        <v>0.35702032211533302</v>
      </c>
      <c r="F484" s="907">
        <f>дератизац.!I482</f>
        <v>1.0946327683615817E-2</v>
      </c>
      <c r="G484" s="907">
        <f>димоканал!Q482</f>
        <v>0.23559330473605536</v>
      </c>
      <c r="H484" s="907">
        <f>'підготовка до зими'!L482+майстерні!L482+маляри!L482+покрівлі!N482</f>
        <v>0.59937187176840734</v>
      </c>
      <c r="I484" s="907">
        <f>електрики!P482</f>
        <v>9.5018482208972063E-2</v>
      </c>
      <c r="J484" s="908">
        <f t="shared" si="37"/>
        <v>2.1940209441056036</v>
      </c>
      <c r="K484" s="908">
        <v>2.9774203409321583E-2</v>
      </c>
      <c r="L484" s="908">
        <f t="shared" si="39"/>
        <v>2.2237951475149251</v>
      </c>
      <c r="M484" s="908">
        <f t="shared" si="38"/>
        <v>2.66855417701791</v>
      </c>
      <c r="N484" s="901">
        <v>2</v>
      </c>
      <c r="O484" s="903"/>
      <c r="P484" s="909">
        <v>1.6732217776033089</v>
      </c>
      <c r="Q484" s="909">
        <v>1.6732217776033089</v>
      </c>
      <c r="S484" s="909">
        <v>1.6717688376712874</v>
      </c>
      <c r="T484" s="909">
        <v>1.6717688376712874</v>
      </c>
    </row>
    <row r="485" spans="1:53" x14ac:dyDescent="0.35">
      <c r="A485" s="901">
        <v>133</v>
      </c>
      <c r="B485" s="903" t="s">
        <v>1939</v>
      </c>
      <c r="C485" s="907">
        <f>cходова!R483</f>
        <v>0</v>
      </c>
      <c r="D485" s="907">
        <f>прибуд.!O483</f>
        <v>0</v>
      </c>
      <c r="E485" s="907">
        <f>гар.вода!L483+ц.о.!M483+хол.вода!R483+каналізація!P483+аварійні!I483+зварювальн!L483</f>
        <v>0.32596652030723539</v>
      </c>
      <c r="F485" s="907">
        <f>дератизац.!I483</f>
        <v>0</v>
      </c>
      <c r="G485" s="907">
        <f>димоканал!Q483</f>
        <v>0.18437794676068026</v>
      </c>
      <c r="H485" s="907">
        <f>'підготовка до зими'!L483+майстерні!L483+маляри!L483+покрівлі!N483</f>
        <v>0.81816627897016059</v>
      </c>
      <c r="I485" s="907">
        <f>електрики!P483</f>
        <v>7.8467829009275528E-2</v>
      </c>
      <c r="J485" s="908">
        <f t="shared" si="37"/>
        <v>1.4069785750473516</v>
      </c>
      <c r="K485" s="908">
        <v>2.1278643137695112E-2</v>
      </c>
      <c r="L485" s="908">
        <f t="shared" si="39"/>
        <v>1.4282572181850466</v>
      </c>
      <c r="M485" s="908">
        <f t="shared" si="38"/>
        <v>1.7139086618220558</v>
      </c>
      <c r="N485" s="901">
        <v>2</v>
      </c>
      <c r="O485" s="903"/>
      <c r="P485" s="909">
        <v>1.2039926768561877</v>
      </c>
      <c r="Q485" s="909">
        <v>1.2039926768561877</v>
      </c>
      <c r="S485" s="909">
        <v>1.1974957777310549</v>
      </c>
      <c r="T485" s="909">
        <v>1.1974957777310549</v>
      </c>
    </row>
    <row r="486" spans="1:53" x14ac:dyDescent="0.35">
      <c r="A486" s="901">
        <v>134</v>
      </c>
      <c r="B486" s="903" t="s">
        <v>1938</v>
      </c>
      <c r="C486" s="907">
        <f>cходова!R484</f>
        <v>0</v>
      </c>
      <c r="D486" s="907">
        <f>прибуд.!O484</f>
        <v>0.87938603108944358</v>
      </c>
      <c r="E486" s="907">
        <f>гар.вода!L484+ц.о.!M484+хол.вода!R484+каналізація!P484+аварійні!I484+зварювальн!L484</f>
        <v>0.31193338511040258</v>
      </c>
      <c r="F486" s="907">
        <f>дератизац.!I484</f>
        <v>8.4946077707194565E-3</v>
      </c>
      <c r="G486" s="907">
        <f>димоканал!Q484</f>
        <v>0.17508456023297786</v>
      </c>
      <c r="H486" s="907">
        <f>'підготовка до зими'!L484+майстерні!L484+маляри!L484+покрівлі!N484</f>
        <v>0.49263696362865189</v>
      </c>
      <c r="I486" s="907">
        <f>електрики!P484</f>
        <v>7.0988630314619397E-2</v>
      </c>
      <c r="J486" s="908">
        <f t="shared" si="37"/>
        <v>1.9385241781468148</v>
      </c>
      <c r="K486" s="908">
        <v>2.6960524811636615E-2</v>
      </c>
      <c r="L486" s="908">
        <f t="shared" si="39"/>
        <v>1.9654847029584515</v>
      </c>
      <c r="M486" s="908">
        <f t="shared" si="38"/>
        <v>2.3585816435501417</v>
      </c>
      <c r="N486" s="901">
        <v>2</v>
      </c>
      <c r="O486" s="903"/>
      <c r="P486" s="909">
        <v>1.514444292984948</v>
      </c>
      <c r="Q486" s="909">
        <v>1.514444292984948</v>
      </c>
      <c r="S486" s="909">
        <v>1.5141016378814818</v>
      </c>
      <c r="T486" s="909">
        <v>1.5141016378814818</v>
      </c>
    </row>
    <row r="487" spans="1:53" x14ac:dyDescent="0.35">
      <c r="A487" s="901">
        <v>135</v>
      </c>
      <c r="B487" s="903" t="s">
        <v>1937</v>
      </c>
      <c r="C487" s="907">
        <f>cходова!R485</f>
        <v>0</v>
      </c>
      <c r="D487" s="907">
        <f>прибуд.!O485</f>
        <v>0.74149227512392679</v>
      </c>
      <c r="E487" s="907">
        <f>гар.вода!L485+ц.о.!M485+хол.вода!R485+каналізація!P485+аварійні!I485+зварювальн!L485</f>
        <v>0.37078703483061659</v>
      </c>
      <c r="F487" s="907">
        <f>дератизац.!I485</f>
        <v>1.0946313754881464E-2</v>
      </c>
      <c r="G487" s="907">
        <f>димоканал!Q485</f>
        <v>0.20676242464810557</v>
      </c>
      <c r="H487" s="907">
        <f>'підготовка до зими'!L485+майстерні!L485+маляри!L485+покрівлі!N485</f>
        <v>0.61962788447770445</v>
      </c>
      <c r="I487" s="907">
        <f>електрики!P485</f>
        <v>0.10235568649907921</v>
      </c>
      <c r="J487" s="908">
        <f t="shared" si="37"/>
        <v>2.051971619334314</v>
      </c>
      <c r="K487" s="908">
        <v>2.8578258116657047E-2</v>
      </c>
      <c r="L487" s="908">
        <f t="shared" si="39"/>
        <v>2.080549877450971</v>
      </c>
      <c r="M487" s="908">
        <f t="shared" si="38"/>
        <v>2.496659852941165</v>
      </c>
      <c r="N487" s="901">
        <v>2</v>
      </c>
      <c r="O487" s="903"/>
      <c r="P487" s="909">
        <v>1.6078792043836678</v>
      </c>
      <c r="Q487" s="909">
        <v>1.6078792043836678</v>
      </c>
      <c r="S487" s="909">
        <v>1.6047104539385413</v>
      </c>
      <c r="T487" s="909">
        <v>1.6047104539385413</v>
      </c>
    </row>
    <row r="488" spans="1:53" x14ac:dyDescent="0.35">
      <c r="A488" s="901">
        <v>136</v>
      </c>
      <c r="B488" s="903" t="s">
        <v>1936</v>
      </c>
      <c r="C488" s="907">
        <f>cходова!R486</f>
        <v>0</v>
      </c>
      <c r="D488" s="907">
        <f>прибуд.!O486</f>
        <v>0.60955352658094586</v>
      </c>
      <c r="E488" s="907">
        <f>гар.вода!L486+ц.о.!M486+хол.вода!R486+каналізація!P486+аварійні!I486+зварювальн!L486</f>
        <v>0.34652942255656233</v>
      </c>
      <c r="F488" s="907">
        <f>дератизац.!I486</f>
        <v>9.5166929844349209E-3</v>
      </c>
      <c r="G488" s="907">
        <f>димоканал!Q486</f>
        <v>0.12674545818646693</v>
      </c>
      <c r="H488" s="907">
        <f>'підготовка до зими'!L486+майстерні!L486+маляри!L486+покрівлі!N486</f>
        <v>0.55189814949449234</v>
      </c>
      <c r="I488" s="907">
        <f>електрики!P486</f>
        <v>8.9427178399440213E-2</v>
      </c>
      <c r="J488" s="908">
        <f t="shared" si="37"/>
        <v>1.7336704282023425</v>
      </c>
      <c r="K488" s="908">
        <v>2.4625531571675605E-2</v>
      </c>
      <c r="L488" s="908">
        <f t="shared" si="39"/>
        <v>1.7582959597740182</v>
      </c>
      <c r="M488" s="908">
        <f t="shared" si="38"/>
        <v>2.1099551517288218</v>
      </c>
      <c r="N488" s="901">
        <v>2</v>
      </c>
      <c r="O488" s="903"/>
      <c r="P488" s="909">
        <v>1.3845630313576114</v>
      </c>
      <c r="Q488" s="909">
        <v>1.3845630313576114</v>
      </c>
      <c r="S488" s="909">
        <v>1.3815196444357025</v>
      </c>
      <c r="T488" s="909">
        <v>1.3815196444357025</v>
      </c>
    </row>
    <row r="489" spans="1:53" x14ac:dyDescent="0.35">
      <c r="A489" s="901">
        <v>137</v>
      </c>
      <c r="B489" s="903" t="s">
        <v>1935</v>
      </c>
      <c r="C489" s="907">
        <f>cходова!R487</f>
        <v>0</v>
      </c>
      <c r="D489" s="907">
        <f>прибуд.!O487</f>
        <v>0.44213395358561569</v>
      </c>
      <c r="E489" s="907">
        <f>гар.вода!L487+ц.о.!M487+хол.вода!R487+каналізація!P487+аварійні!I487+зварювальн!L487</f>
        <v>0.32953864926420273</v>
      </c>
      <c r="F489" s="907">
        <f>дератизац.!I487</f>
        <v>1.1499059167886263E-2</v>
      </c>
      <c r="G489" s="907">
        <f>димоканал!Q487</f>
        <v>0.15215057791118486</v>
      </c>
      <c r="H489" s="907">
        <f>'підготовка до зими'!L487+майстерні!L487+маляри!L487+покрівлі!N487</f>
        <v>0.56431792214689547</v>
      </c>
      <c r="I489" s="907">
        <f>електрики!P487</f>
        <v>8.0371656048448037E-2</v>
      </c>
      <c r="J489" s="908">
        <f t="shared" si="37"/>
        <v>1.5800118181242331</v>
      </c>
      <c r="K489" s="908">
        <v>2.2669117829576053E-2</v>
      </c>
      <c r="L489" s="908">
        <f t="shared" si="39"/>
        <v>1.6026809359538092</v>
      </c>
      <c r="M489" s="908">
        <f t="shared" si="38"/>
        <v>1.9232171231445709</v>
      </c>
      <c r="N489" s="901">
        <v>2</v>
      </c>
      <c r="O489" s="903"/>
      <c r="P489" s="909">
        <v>1.2763676567954811</v>
      </c>
      <c r="Q489" s="909">
        <v>1.2763676567954811</v>
      </c>
      <c r="S489" s="909">
        <v>1.2728765312923955</v>
      </c>
      <c r="T489" s="909">
        <v>1.2728765312923955</v>
      </c>
    </row>
    <row r="490" spans="1:53" x14ac:dyDescent="0.35">
      <c r="A490" s="901">
        <v>138</v>
      </c>
      <c r="B490" s="903" t="s">
        <v>148</v>
      </c>
      <c r="C490" s="907">
        <f>cходова!R488</f>
        <v>0</v>
      </c>
      <c r="D490" s="907">
        <f>прибуд.!O488</f>
        <v>0</v>
      </c>
      <c r="E490" s="907">
        <f>гар.вода!L488+ц.о.!M488+хол.вода!R488+каналізація!P488+аварійні!I488+зварювальн!L488</f>
        <v>0.30464020108982814</v>
      </c>
      <c r="F490" s="907">
        <f>дератизац.!I488</f>
        <v>0</v>
      </c>
      <c r="G490" s="907">
        <f>димоканал!Q488</f>
        <v>8.7084313725273463E-2</v>
      </c>
      <c r="H490" s="907">
        <f>'підготовка до зими'!L488+майстерні!L488+маляри!L488+покрівлі!N488</f>
        <v>0.84702043479585565</v>
      </c>
      <c r="I490" s="907">
        <f>електрики!P488</f>
        <v>6.7101603528268869E-2</v>
      </c>
      <c r="J490" s="908">
        <f t="shared" si="37"/>
        <v>1.305846553139226</v>
      </c>
      <c r="K490" s="908">
        <v>2.0712303654479337E-2</v>
      </c>
      <c r="L490" s="908">
        <f t="shared" si="39"/>
        <v>1.3265588567937054</v>
      </c>
      <c r="M490" s="908">
        <f t="shared" si="38"/>
        <v>1.5918706281524464</v>
      </c>
      <c r="N490" s="901">
        <v>1</v>
      </c>
      <c r="O490" s="903"/>
      <c r="P490" s="909">
        <v>1.1602241041295329</v>
      </c>
      <c r="Q490" s="909">
        <v>1.1602241041295329</v>
      </c>
      <c r="S490" s="909">
        <v>1.154666843695326</v>
      </c>
      <c r="T490" s="909">
        <v>1.154666843695326</v>
      </c>
    </row>
    <row r="491" spans="1:53" x14ac:dyDescent="0.35">
      <c r="A491" s="901">
        <v>139</v>
      </c>
      <c r="B491" s="903" t="s">
        <v>149</v>
      </c>
      <c r="C491" s="907">
        <f>cходова!R489</f>
        <v>0.80190224117937869</v>
      </c>
      <c r="D491" s="907">
        <f>прибуд.!O489</f>
        <v>0.82577077506552843</v>
      </c>
      <c r="E491" s="907">
        <f>гар.вода!L489+ц.о.!M489+хол.вода!R489+каналізація!P489+аварійні!I489+зварювальн!L489</f>
        <v>0.30548027273166733</v>
      </c>
      <c r="F491" s="907">
        <f>дератизац.!I489</f>
        <v>4.3929653980758808E-3</v>
      </c>
      <c r="G491" s="907">
        <f>димоканал!Q489</f>
        <v>0.11399528147404984</v>
      </c>
      <c r="H491" s="907">
        <f>'підготовка до зими'!L489+майстерні!L489+маляри!L489+покрівлі!N489</f>
        <v>0.36693726920443404</v>
      </c>
      <c r="I491" s="907">
        <f>електрики!P489</f>
        <v>6.7549334034597883E-2</v>
      </c>
      <c r="J491" s="908">
        <f t="shared" si="37"/>
        <v>2.4860281390877321</v>
      </c>
      <c r="K491" s="908">
        <v>3.2994241127340299E-2</v>
      </c>
      <c r="L491" s="908">
        <f t="shared" si="39"/>
        <v>2.5190223802150724</v>
      </c>
      <c r="M491" s="908">
        <f t="shared" si="38"/>
        <v>3.0228268562580869</v>
      </c>
      <c r="N491" s="901">
        <v>4</v>
      </c>
      <c r="O491" s="903"/>
      <c r="P491" s="909">
        <v>1.8405305488535728</v>
      </c>
      <c r="Q491" s="909">
        <v>1.8405305488535728</v>
      </c>
      <c r="S491" s="909">
        <v>1.8408467627122789</v>
      </c>
      <c r="T491" s="909">
        <v>1.8408467627122789</v>
      </c>
    </row>
    <row r="492" spans="1:53" x14ac:dyDescent="0.35">
      <c r="A492" s="901">
        <v>140</v>
      </c>
      <c r="B492" s="903" t="s">
        <v>150</v>
      </c>
      <c r="C492" s="907">
        <f>cходова!R490</f>
        <v>0.79896179906891052</v>
      </c>
      <c r="D492" s="907">
        <f>прибуд.!O490</f>
        <v>0.82274281101217261</v>
      </c>
      <c r="E492" s="907">
        <f>гар.вода!L490+ц.о.!M490+хол.вода!R490+каналізація!P490+аварійні!I490+зварювальн!L490</f>
        <v>0.30501553073828275</v>
      </c>
      <c r="F492" s="907">
        <f>дератизац.!I490</f>
        <v>4.3768571247939231E-3</v>
      </c>
      <c r="G492" s="907">
        <f>димоканал!Q490</f>
        <v>0.14938492126882544</v>
      </c>
      <c r="H492" s="907">
        <f>'підготовка до зими'!L490+майстерні!L490+маляри!L490+покрівлі!N490</f>
        <v>0.36624770014421598</v>
      </c>
      <c r="I492" s="907">
        <f>електрики!P490</f>
        <v>6.7301641864493333E-2</v>
      </c>
      <c r="J492" s="908">
        <f t="shared" si="37"/>
        <v>2.5140312612216946</v>
      </c>
      <c r="K492" s="908">
        <v>3.3031332183979245E-2</v>
      </c>
      <c r="L492" s="908">
        <f t="shared" si="39"/>
        <v>2.5470625934056739</v>
      </c>
      <c r="M492" s="908">
        <f t="shared" si="38"/>
        <v>3.0564751120868086</v>
      </c>
      <c r="N492" s="901">
        <v>4</v>
      </c>
      <c r="O492" s="903"/>
      <c r="P492" s="909">
        <v>1.8426777741384726</v>
      </c>
      <c r="Q492" s="909">
        <v>1.8426777741384726</v>
      </c>
      <c r="S492" s="909">
        <v>1.8429935139074329</v>
      </c>
      <c r="T492" s="909">
        <v>1.8429935139074329</v>
      </c>
    </row>
    <row r="493" spans="1:53" ht="15.65" customHeight="1" thickBot="1" x14ac:dyDescent="0.4">
      <c r="A493" s="901">
        <v>141</v>
      </c>
      <c r="B493" s="903" t="s">
        <v>151</v>
      </c>
      <c r="C493" s="907">
        <f>cходова!R491</f>
        <v>0</v>
      </c>
      <c r="D493" s="907">
        <f>прибуд.!O491</f>
        <v>0.43819364621631596</v>
      </c>
      <c r="E493" s="907">
        <f>гар.вода!L491+ц.о.!M491+хол.вода!R491+каналізація!P491+аварійні!I491+зварювальн!L491</f>
        <v>0.38273520666700045</v>
      </c>
      <c r="F493" s="907">
        <f>дератизац.!I491</f>
        <v>3.426079734219269E-3</v>
      </c>
      <c r="G493" s="907">
        <f>димоканал!Q491</f>
        <v>1.6455434349875096E-2</v>
      </c>
      <c r="H493" s="907">
        <f>'підготовка до зими'!L491+майстерні!L491+маляри!L491+покрівлі!N491</f>
        <v>0.51198067626535648</v>
      </c>
      <c r="I493" s="907">
        <f>електрики!P491</f>
        <v>0.10878722135801761</v>
      </c>
      <c r="J493" s="908">
        <f>I493+H493+G493+F493+E493+D493+C493</f>
        <v>1.4615782645907851</v>
      </c>
      <c r="K493" s="908">
        <v>0.02</v>
      </c>
      <c r="L493" s="908">
        <f t="shared" si="39"/>
        <v>1.4815782645907851</v>
      </c>
      <c r="M493" s="908">
        <f t="shared" si="38"/>
        <v>1.7778939175089421</v>
      </c>
      <c r="N493" s="901">
        <v>2</v>
      </c>
      <c r="O493" s="903"/>
      <c r="P493" s="909">
        <v>1.2565201706064546</v>
      </c>
      <c r="Q493" s="909">
        <v>1.2565201706064546</v>
      </c>
      <c r="S493" s="909">
        <v>1.2513447594066578</v>
      </c>
      <c r="T493" s="909">
        <v>1.2513447594066578</v>
      </c>
    </row>
    <row r="494" spans="1:53" ht="16" hidden="1" thickBot="1" x14ac:dyDescent="0.4">
      <c r="A494" s="901"/>
      <c r="B494" s="911" t="s">
        <v>2199</v>
      </c>
      <c r="C494" s="907">
        <f t="shared" ref="C494:I494" si="40">SUM(C353:C493)/145</f>
        <v>0.51687283042329957</v>
      </c>
      <c r="D494" s="907">
        <f t="shared" si="40"/>
        <v>0.53658631949021596</v>
      </c>
      <c r="E494" s="907">
        <f t="shared" si="40"/>
        <v>0.34630117989980791</v>
      </c>
      <c r="F494" s="907">
        <f t="shared" si="40"/>
        <v>7.6028437047285001E-3</v>
      </c>
      <c r="G494" s="907">
        <f t="shared" si="40"/>
        <v>0.13031873865395413</v>
      </c>
      <c r="H494" s="907">
        <f t="shared" si="40"/>
        <v>0.45958311864835394</v>
      </c>
      <c r="I494" s="907">
        <f t="shared" si="40"/>
        <v>7.4999848546352346E-2</v>
      </c>
      <c r="J494" s="908">
        <f>SUM(J353:J493)/149</f>
        <v>2.0166336074374041</v>
      </c>
      <c r="K494" s="908">
        <f>SUM(K353:K493)/149</f>
        <v>2.721284740776219E-2</v>
      </c>
      <c r="L494" s="908">
        <f>SUM(L353:L493)/149</f>
        <v>2.0438464548451671</v>
      </c>
      <c r="M494" s="908">
        <f>SUM(M353:M493)/149</f>
        <v>2.4526157458142004</v>
      </c>
      <c r="N494" s="901"/>
      <c r="O494" s="903"/>
      <c r="P494" s="909">
        <v>1.6282599580403267</v>
      </c>
      <c r="Q494" s="909">
        <v>1.6282599580403267</v>
      </c>
      <c r="S494" s="909">
        <v>1.6258805865485804</v>
      </c>
      <c r="T494" s="909">
        <v>1.6258805865485804</v>
      </c>
    </row>
    <row r="495" spans="1:53" s="906" customFormat="1" ht="16" thickBot="1" x14ac:dyDescent="0.4">
      <c r="A495" s="904"/>
      <c r="B495" s="941" t="s">
        <v>695</v>
      </c>
      <c r="C495" s="942"/>
      <c r="D495" s="942"/>
      <c r="E495" s="942"/>
      <c r="F495" s="942"/>
      <c r="G495" s="942"/>
      <c r="H495" s="942"/>
      <c r="I495" s="942"/>
      <c r="J495" s="942"/>
      <c r="K495" s="942"/>
      <c r="L495" s="942"/>
      <c r="M495" s="942"/>
      <c r="N495" s="942"/>
      <c r="O495" s="942"/>
      <c r="P495" s="918">
        <f>MAX(P353:P493)</f>
        <v>2.172855824976879</v>
      </c>
      <c r="Q495" s="918">
        <f>MIN(Q353:Q493)</f>
        <v>0.86122724343375801</v>
      </c>
      <c r="R495" s="905"/>
      <c r="S495" s="918">
        <f>MIN(S353:S493)</f>
        <v>0.85714335102204042</v>
      </c>
      <c r="T495" s="918">
        <f>MAX(T353:T493)</f>
        <v>2.1755390918121735</v>
      </c>
      <c r="U495" s="905"/>
      <c r="V495" s="905"/>
      <c r="W495" s="905"/>
      <c r="X495" s="905"/>
      <c r="Y495" s="905"/>
      <c r="Z495" s="905"/>
      <c r="AA495" s="905"/>
      <c r="AB495" s="905"/>
      <c r="AC495" s="905"/>
      <c r="AD495" s="905"/>
      <c r="AE495" s="905"/>
      <c r="AF495" s="905"/>
      <c r="AG495" s="905"/>
      <c r="AH495" s="905"/>
      <c r="AI495" s="905"/>
      <c r="AJ495" s="905"/>
      <c r="AK495" s="905"/>
      <c r="AL495" s="905"/>
      <c r="AM495" s="905"/>
      <c r="AN495" s="905"/>
      <c r="AO495" s="905"/>
      <c r="AP495" s="905"/>
      <c r="AQ495" s="905"/>
      <c r="AR495" s="905"/>
      <c r="AS495" s="905"/>
      <c r="AT495" s="905"/>
      <c r="AU495" s="905"/>
      <c r="AV495" s="905"/>
      <c r="AW495" s="905"/>
      <c r="AX495" s="905"/>
      <c r="AY495" s="905"/>
      <c r="AZ495" s="905"/>
      <c r="BA495" s="905"/>
    </row>
    <row r="496" spans="1:53" x14ac:dyDescent="0.35">
      <c r="A496" s="901">
        <v>1</v>
      </c>
      <c r="B496" s="903" t="s">
        <v>1730</v>
      </c>
      <c r="C496" s="907">
        <f>cходова!R494</f>
        <v>0.38263229411010019</v>
      </c>
      <c r="D496" s="907">
        <f>прибуд.!O494</f>
        <v>0.38642643896643891</v>
      </c>
      <c r="E496" s="907">
        <f>гар.вода!L494+ц.о.!M494+хол.вода!R494+каналізація!P494+аварійні!I494+зварювальн!L494</f>
        <v>0.66322965147203372</v>
      </c>
      <c r="F496" s="907">
        <f>дератизац.!I494</f>
        <v>5.1232551232551224E-3</v>
      </c>
      <c r="G496" s="907">
        <f>димоканал!Q494</f>
        <v>7.7311946387454505E-2</v>
      </c>
      <c r="H496" s="907">
        <f>'підготовка до зими'!L494+майстерні!L494+маляри!L494+покрівлі!N494</f>
        <v>0.19719249672048167</v>
      </c>
      <c r="I496" s="907">
        <f>електрики!P494</f>
        <v>0.1132202767182906</v>
      </c>
      <c r="J496" s="908">
        <f t="shared" ref="J496:J533" si="41">I496+H496+G496+F496+E496+D496+C496</f>
        <v>1.8251363594980548</v>
      </c>
      <c r="K496" s="908">
        <v>2.6224056304589481E-2</v>
      </c>
      <c r="L496" s="908">
        <f>J496+K496</f>
        <v>1.8513604158026442</v>
      </c>
      <c r="M496" s="908">
        <f t="shared" ref="M496:M533" si="42">L496*1.2</f>
        <v>2.2216324989631731</v>
      </c>
      <c r="N496" s="901">
        <v>9</v>
      </c>
      <c r="O496" s="903"/>
      <c r="P496" s="909">
        <v>1.4685872217639571</v>
      </c>
      <c r="Q496" s="909">
        <v>1.4685872217639571</v>
      </c>
      <c r="S496" s="909">
        <v>1.4724169232598758</v>
      </c>
      <c r="T496" s="909">
        <v>1.4724169232598758</v>
      </c>
      <c r="AQ496" s="900"/>
      <c r="AR496" s="900"/>
      <c r="AS496" s="900"/>
      <c r="AT496" s="900"/>
      <c r="AU496" s="900"/>
      <c r="AV496" s="900"/>
      <c r="AW496" s="900"/>
      <c r="AX496" s="900"/>
      <c r="AY496" s="900"/>
      <c r="AZ496" s="900"/>
      <c r="BA496" s="900"/>
    </row>
    <row r="497" spans="1:20" x14ac:dyDescent="0.35">
      <c r="A497" s="901">
        <v>2</v>
      </c>
      <c r="B497" s="903" t="s">
        <v>1731</v>
      </c>
      <c r="C497" s="907">
        <f>cходова!R495</f>
        <v>0.88754990703694436</v>
      </c>
      <c r="D497" s="907">
        <f>прибуд.!O495</f>
        <v>0.89724106584284535</v>
      </c>
      <c r="E497" s="907">
        <f>гар.вода!L495+ц.о.!M495+хол.вода!R495+каналізація!P495+аварійні!I495+зварювальн!L495</f>
        <v>0.52964130275797205</v>
      </c>
      <c r="F497" s="907">
        <f>дератизац.!I495</f>
        <v>2.7194801804284454E-3</v>
      </c>
      <c r="G497" s="907">
        <f>димоканал!Q495</f>
        <v>4.3274724371610833E-2</v>
      </c>
      <c r="H497" s="907">
        <f>'підготовка до зими'!L495+майстерні!L495+маляри!L495+покрівлі!N495</f>
        <v>0.17638837924180212</v>
      </c>
      <c r="I497" s="907">
        <f>електрики!P495</f>
        <v>6.2641467384350918E-2</v>
      </c>
      <c r="J497" s="908">
        <f t="shared" si="41"/>
        <v>2.5994563268159538</v>
      </c>
      <c r="K497" s="908">
        <v>3.6204911665473197E-2</v>
      </c>
      <c r="L497" s="908">
        <f>J497+K497</f>
        <v>2.6356612384814269</v>
      </c>
      <c r="M497" s="908">
        <f t="shared" si="42"/>
        <v>3.1627934861777121</v>
      </c>
      <c r="N497" s="901">
        <v>14</v>
      </c>
      <c r="O497" s="903"/>
      <c r="P497" s="909">
        <v>2.0237101427869186</v>
      </c>
      <c r="Q497" s="909">
        <v>2.0237101427869186</v>
      </c>
      <c r="S497" s="909">
        <v>2.031087085189879</v>
      </c>
      <c r="T497" s="909">
        <v>2.031087085189879</v>
      </c>
    </row>
    <row r="498" spans="1:20" x14ac:dyDescent="0.35">
      <c r="A498" s="901">
        <v>3</v>
      </c>
      <c r="B498" s="903" t="s">
        <v>1732</v>
      </c>
      <c r="C498" s="907">
        <f>cходова!R496</f>
        <v>1.0987156128522613</v>
      </c>
      <c r="D498" s="907">
        <f>прибуд.!O496</f>
        <v>0.81678324888099596</v>
      </c>
      <c r="E498" s="907">
        <f>гар.вода!L496+ц.о.!M496+хол.вода!R496+каналізація!P496+аварійні!I496+зварювальн!L496</f>
        <v>0.51113611568832507</v>
      </c>
      <c r="F498" s="907">
        <f>дератизац.!I496</f>
        <v>4.5085775688246893E-3</v>
      </c>
      <c r="G498" s="907">
        <f>димоканал!Q496</f>
        <v>3.8434495615401257E-2</v>
      </c>
      <c r="H498" s="907">
        <f>'підготовка до зими'!L496+майстерні!L496+маляри!L496+покрівлі!N496</f>
        <v>0.18146380749009156</v>
      </c>
      <c r="I498" s="907">
        <f>електрики!P496</f>
        <v>5.5635090424875584E-2</v>
      </c>
      <c r="J498" s="908">
        <f t="shared" si="41"/>
        <v>2.7066769485207756</v>
      </c>
      <c r="K498" s="908">
        <v>3.7589915001061527E-2</v>
      </c>
      <c r="L498" s="908">
        <f>J498+K498</f>
        <v>2.7442668635218372</v>
      </c>
      <c r="M498" s="908">
        <f t="shared" si="42"/>
        <v>3.2931202362262044</v>
      </c>
      <c r="N498" s="901">
        <v>9</v>
      </c>
      <c r="O498" s="903"/>
      <c r="P498" s="909">
        <v>2.0999263671456472</v>
      </c>
      <c r="Q498" s="909">
        <v>2.0999263671456472</v>
      </c>
      <c r="S498" s="909">
        <v>2.1066945476590941</v>
      </c>
      <c r="T498" s="909">
        <v>2.1066945476590941</v>
      </c>
    </row>
    <row r="499" spans="1:20" x14ac:dyDescent="0.35">
      <c r="A499" s="901">
        <v>4</v>
      </c>
      <c r="B499" s="903" t="s">
        <v>1733</v>
      </c>
      <c r="C499" s="907">
        <f>cходова!R497</f>
        <v>0.41907790464769251</v>
      </c>
      <c r="D499" s="907">
        <f>прибуд.!O497</f>
        <v>0.43559532403837536</v>
      </c>
      <c r="E499" s="907">
        <f>гар.вода!L497+ц.о.!M497+хол.вода!R497+каналізація!P497+аварійні!I497+зварювальн!L497</f>
        <v>0.67833515038174419</v>
      </c>
      <c r="F499" s="907">
        <f>дератизац.!I497</f>
        <v>5.2956603604411368E-3</v>
      </c>
      <c r="G499" s="907">
        <f>димоканал!Q497</f>
        <v>8.1689467605393862E-2</v>
      </c>
      <c r="H499" s="907">
        <f>'підготовка до зими'!L497+майстерні!L497+маляри!L497+покрівлі!N497</f>
        <v>0.20001027607633506</v>
      </c>
      <c r="I499" s="907">
        <f>електрики!P497</f>
        <v>0.11893947421270396</v>
      </c>
      <c r="J499" s="908">
        <f t="shared" si="41"/>
        <v>1.9389432573226861</v>
      </c>
      <c r="K499" s="908">
        <v>2.754455245143338E-2</v>
      </c>
      <c r="L499" s="908">
        <f t="shared" ref="L499:L543" si="43">J499+K499</f>
        <v>1.9664878097741194</v>
      </c>
      <c r="M499" s="908">
        <f t="shared" si="42"/>
        <v>2.3597853717289432</v>
      </c>
      <c r="N499" s="901">
        <v>9</v>
      </c>
      <c r="O499" s="903"/>
      <c r="P499" s="909">
        <v>1.5423192970698425</v>
      </c>
      <c r="Q499" s="909">
        <v>1.5423192970698425</v>
      </c>
      <c r="S499" s="909">
        <v>1.546499667647586</v>
      </c>
      <c r="T499" s="909">
        <v>1.546499667647586</v>
      </c>
    </row>
    <row r="500" spans="1:20" x14ac:dyDescent="0.35">
      <c r="A500" s="901">
        <v>5</v>
      </c>
      <c r="B500" s="903" t="s">
        <v>1734</v>
      </c>
      <c r="C500" s="907">
        <f>cходова!R498</f>
        <v>1.0880914182646222</v>
      </c>
      <c r="D500" s="907">
        <f>прибуд.!O498</f>
        <v>0.6404624848325603</v>
      </c>
      <c r="E500" s="907">
        <f>гар.вода!L498+ц.о.!M498+хол.вода!R498+каналізація!P498+аварійні!I498+зварювальн!L498</f>
        <v>0.50852459369742808</v>
      </c>
      <c r="F500" s="907">
        <f>дератизац.!I498</f>
        <v>3.5058558864427447E-3</v>
      </c>
      <c r="G500" s="907">
        <f>димоканал!Q498</f>
        <v>3.7751424226269127E-2</v>
      </c>
      <c r="H500" s="907">
        <f>'підготовка до зими'!L498+майстерні!L498+маляри!L498+покрівлі!N498</f>
        <v>0.18498271152854459</v>
      </c>
      <c r="I500" s="907">
        <f>електрики!P498</f>
        <v>5.4646324008339527E-2</v>
      </c>
      <c r="J500" s="908">
        <f t="shared" si="41"/>
        <v>2.5179648124442062</v>
      </c>
      <c r="K500" s="908">
        <v>3.5755417781383296E-2</v>
      </c>
      <c r="L500" s="908">
        <f t="shared" si="43"/>
        <v>2.5537202302255895</v>
      </c>
      <c r="M500" s="908">
        <f t="shared" si="42"/>
        <v>3.0644642762707073</v>
      </c>
      <c r="N500" s="901">
        <v>9</v>
      </c>
      <c r="O500" s="903"/>
      <c r="P500" s="909">
        <v>2.0000572881864249</v>
      </c>
      <c r="Q500" s="909">
        <v>2.0000572881864249</v>
      </c>
      <c r="S500" s="909">
        <v>2.0055273059718126</v>
      </c>
      <c r="T500" s="909">
        <v>2.0055273059718126</v>
      </c>
    </row>
    <row r="501" spans="1:20" x14ac:dyDescent="0.35">
      <c r="A501" s="901">
        <v>6</v>
      </c>
      <c r="B501" s="903" t="s">
        <v>1735</v>
      </c>
      <c r="C501" s="907">
        <f>cходова!R499</f>
        <v>0.99509800984788177</v>
      </c>
      <c r="D501" s="907">
        <f>прибуд.!O499</f>
        <v>1.1807160482071837</v>
      </c>
      <c r="E501" s="907">
        <f>гар.вода!L499+ц.о.!M499+хол.вода!R499+каналізація!P499+аварійні!I499+зварювальн!L499</f>
        <v>0.51615918658190263</v>
      </c>
      <c r="F501" s="907">
        <f>дератизац.!I499</f>
        <v>6.9608918191474368E-3</v>
      </c>
      <c r="G501" s="907">
        <f>димоканал!Q499</f>
        <v>4.3589157131597535E-2</v>
      </c>
      <c r="H501" s="907">
        <f>'підготовка до зими'!L499+майстерні!L499+маляри!L499+покрівлі!N499</f>
        <v>0.21534646998516702</v>
      </c>
      <c r="I501" s="907">
        <f>електрики!P499</f>
        <v>6.3626841961220953E-2</v>
      </c>
      <c r="J501" s="908">
        <f t="shared" si="41"/>
        <v>3.021496605534101</v>
      </c>
      <c r="K501" s="908">
        <v>3.892906338645593E-2</v>
      </c>
      <c r="L501" s="908">
        <f t="shared" si="43"/>
        <v>3.0604256689205571</v>
      </c>
      <c r="M501" s="908">
        <f t="shared" si="42"/>
        <v>3.6725108027046685</v>
      </c>
      <c r="N501" s="901">
        <v>5</v>
      </c>
      <c r="O501" s="903"/>
      <c r="P501" s="909">
        <v>2.1650313919883999</v>
      </c>
      <c r="Q501" s="909">
        <v>2.1650313919883999</v>
      </c>
      <c r="S501" s="909">
        <v>2.1744939097491276</v>
      </c>
      <c r="T501" s="909">
        <v>2.1744939097491276</v>
      </c>
    </row>
    <row r="502" spans="1:20" x14ac:dyDescent="0.35">
      <c r="A502" s="901">
        <v>7</v>
      </c>
      <c r="B502" s="903" t="s">
        <v>1736</v>
      </c>
      <c r="C502" s="907">
        <f>cходова!R500</f>
        <v>1.0777190470997777</v>
      </c>
      <c r="D502" s="907">
        <f>прибуд.!O500</f>
        <v>0.67615138495972282</v>
      </c>
      <c r="E502" s="907">
        <f>гар.вода!L500+ц.о.!M500+хол.вода!R500+каналізація!P500+аварійні!I500+зварювальн!L500</f>
        <v>0.49935454390402428</v>
      </c>
      <c r="F502" s="907">
        <f>дератизац.!I500</f>
        <v>4.0389911903692911E-3</v>
      </c>
      <c r="G502" s="907">
        <f>димоканал!Q500</f>
        <v>3.3236936824201528E-2</v>
      </c>
      <c r="H502" s="907">
        <f>'підготовка до зими'!L500+майстерні!L500+маляри!L500+покрівлі!N500</f>
        <v>0.18854178260581222</v>
      </c>
      <c r="I502" s="907">
        <f>електрики!P500</f>
        <v>4.9427015412217112E-2</v>
      </c>
      <c r="J502" s="908">
        <f t="shared" si="41"/>
        <v>2.5284697019961246</v>
      </c>
      <c r="K502" s="908">
        <v>3.7856414858348245E-2</v>
      </c>
      <c r="L502" s="908">
        <f t="shared" si="43"/>
        <v>2.5663261168544729</v>
      </c>
      <c r="M502" s="908">
        <f t="shared" si="42"/>
        <v>3.0795913402253672</v>
      </c>
      <c r="N502" s="901">
        <v>9</v>
      </c>
      <c r="O502" s="903"/>
      <c r="P502" s="909">
        <v>2.1167687585620314</v>
      </c>
      <c r="Q502" s="909">
        <v>2.1167687585620314</v>
      </c>
      <c r="S502" s="909">
        <v>2.122571744944012</v>
      </c>
      <c r="T502" s="909">
        <v>2.122571744944012</v>
      </c>
    </row>
    <row r="503" spans="1:20" x14ac:dyDescent="0.35">
      <c r="A503" s="901">
        <v>8</v>
      </c>
      <c r="B503" s="903" t="s">
        <v>1737</v>
      </c>
      <c r="C503" s="907">
        <f>cходова!R501</f>
        <v>0</v>
      </c>
      <c r="D503" s="907">
        <f>прибуд.!O501</f>
        <v>0</v>
      </c>
      <c r="E503" s="907">
        <f>гар.вода!L501+ц.о.!M501+хол.вода!R501+каналізація!P501+аварійні!I501+зварювальн!L501</f>
        <v>0.28452767591154837</v>
      </c>
      <c r="F503" s="907">
        <f>дератизац.!I501</f>
        <v>0</v>
      </c>
      <c r="G503" s="907">
        <f>димоканал!Q501</f>
        <v>0.17416405494573867</v>
      </c>
      <c r="H503" s="907">
        <f>'підготовка до зими'!L501+майстерні!L501+маляри!L501+покрівлі!N501</f>
        <v>0.24079258422741764</v>
      </c>
      <c r="I503" s="907">
        <f>електрики!P501</f>
        <v>5.2725312544239601E-2</v>
      </c>
      <c r="J503" s="908">
        <f t="shared" si="41"/>
        <v>0.75220962762894428</v>
      </c>
      <c r="K503" s="908">
        <v>1.0922391338545069E-2</v>
      </c>
      <c r="L503" s="908">
        <f t="shared" si="43"/>
        <v>0.76313201896748939</v>
      </c>
      <c r="M503" s="908">
        <f t="shared" si="42"/>
        <v>0.91575842276098718</v>
      </c>
      <c r="N503" s="901">
        <v>3</v>
      </c>
      <c r="O503" s="903"/>
      <c r="P503" s="909">
        <v>0.60902498673989747</v>
      </c>
      <c r="Q503" s="909">
        <v>0.60902498673989747</v>
      </c>
      <c r="S503" s="909">
        <v>0.60980004287756617</v>
      </c>
      <c r="T503" s="909">
        <v>0.60980004287756617</v>
      </c>
    </row>
    <row r="504" spans="1:20" x14ac:dyDescent="0.35">
      <c r="A504" s="901">
        <v>9</v>
      </c>
      <c r="B504" s="903" t="s">
        <v>1738</v>
      </c>
      <c r="C504" s="907">
        <f>cходова!R502</f>
        <v>0</v>
      </c>
      <c r="D504" s="907">
        <f>прибуд.!O502</f>
        <v>0</v>
      </c>
      <c r="E504" s="907">
        <f>гар.вода!L502+ц.о.!M502+хол.вода!R502+каналізація!P502+аварійні!I502+зварювальн!L502</f>
        <v>0.40455294725806512</v>
      </c>
      <c r="F504" s="907">
        <f>дератизац.!I502</f>
        <v>0</v>
      </c>
      <c r="G504" s="907">
        <f>димоканал!Q502</f>
        <v>0.26016073196798023</v>
      </c>
      <c r="H504" s="907">
        <f>'підготовка до зими'!L502+майстерні!L502+маляри!L502+покрівлі!N502</f>
        <v>0.42329343175182266</v>
      </c>
      <c r="I504" s="907">
        <f>електрики!P502</f>
        <v>9.8168911279664553E-2</v>
      </c>
      <c r="J504" s="908">
        <f t="shared" si="41"/>
        <v>1.1861760222575326</v>
      </c>
      <c r="K504" s="908">
        <v>1.6830588356119152E-2</v>
      </c>
      <c r="L504" s="908">
        <f t="shared" si="43"/>
        <v>1.2030066106136517</v>
      </c>
      <c r="M504" s="908">
        <f t="shared" si="42"/>
        <v>1.443607932736382</v>
      </c>
      <c r="N504" s="901">
        <v>2</v>
      </c>
      <c r="O504" s="903"/>
      <c r="P504" s="909">
        <v>0.94498152241118305</v>
      </c>
      <c r="Q504" s="909">
        <v>0.94498152241118305</v>
      </c>
      <c r="S504" s="909">
        <v>0.94587665641326013</v>
      </c>
      <c r="T504" s="909">
        <v>0.94587665641326013</v>
      </c>
    </row>
    <row r="505" spans="1:20" x14ac:dyDescent="0.35">
      <c r="A505" s="901">
        <v>10</v>
      </c>
      <c r="B505" s="903" t="s">
        <v>1739</v>
      </c>
      <c r="C505" s="907">
        <f>cходова!R503</f>
        <v>0.39426646844745383</v>
      </c>
      <c r="D505" s="907">
        <f>прибуд.!O503</f>
        <v>0.60334523728313849</v>
      </c>
      <c r="E505" s="907">
        <f>гар.вода!L503+ц.о.!M503+хол.вода!R503+каналізація!P503+аварійні!I503+зварювальн!L503</f>
        <v>0.68201836639878122</v>
      </c>
      <c r="F505" s="907">
        <f>дератизац.!I503</f>
        <v>5.4768114298673317E-3</v>
      </c>
      <c r="G505" s="907">
        <f>димоканал!Q503</f>
        <v>8.2647250908534545E-2</v>
      </c>
      <c r="H505" s="907">
        <f>'підготовка до зими'!L503+майстерні!L503+маляри!L503+покрівлі!N503</f>
        <v>0.20072389134107158</v>
      </c>
      <c r="I505" s="907">
        <f>електрики!P503</f>
        <v>0.12033400212217142</v>
      </c>
      <c r="J505" s="908">
        <f t="shared" si="41"/>
        <v>2.0888120279310183</v>
      </c>
      <c r="K505" s="908">
        <v>3.0095959442483684E-2</v>
      </c>
      <c r="L505" s="908">
        <f t="shared" si="43"/>
        <v>2.1189079873735022</v>
      </c>
      <c r="M505" s="908">
        <f t="shared" si="42"/>
        <v>2.5426895848482025</v>
      </c>
      <c r="N505" s="901">
        <v>1</v>
      </c>
      <c r="O505" s="903"/>
      <c r="P505" s="909">
        <v>1.6879715576342993</v>
      </c>
      <c r="Q505" s="909">
        <v>1.6879715576342993</v>
      </c>
      <c r="S505" s="909">
        <v>1.6933530781003976</v>
      </c>
      <c r="T505" s="909">
        <v>1.6933530781003976</v>
      </c>
    </row>
    <row r="506" spans="1:20" x14ac:dyDescent="0.35">
      <c r="A506" s="901">
        <v>11</v>
      </c>
      <c r="B506" s="903" t="s">
        <v>152</v>
      </c>
      <c r="C506" s="907">
        <f>cходова!R504</f>
        <v>0</v>
      </c>
      <c r="D506" s="907">
        <f>прибуд.!O504</f>
        <v>0</v>
      </c>
      <c r="E506" s="907">
        <f>гар.вода!L504+ц.о.!M504+хол.вода!R504+каналізація!P504+аварійні!I504+зварювальн!L504</f>
        <v>0.32904144894467879</v>
      </c>
      <c r="F506" s="907">
        <f>дератизац.!I504</f>
        <v>0</v>
      </c>
      <c r="G506" s="907">
        <f>димоканал!Q504</f>
        <v>0.1843935946341986</v>
      </c>
      <c r="H506" s="907">
        <f>'підготовка до зими'!L504+майстерні!L504+маляри!L504+покрівлі!N504</f>
        <v>0.31847379199922365</v>
      </c>
      <c r="I506" s="907">
        <f>електрики!P504</f>
        <v>6.9578980252911385E-2</v>
      </c>
      <c r="J506" s="908">
        <f t="shared" si="41"/>
        <v>0.90148781583101245</v>
      </c>
      <c r="K506" s="908">
        <v>1.2909876336605036E-2</v>
      </c>
      <c r="L506" s="908">
        <f t="shared" si="43"/>
        <v>0.91439769216761746</v>
      </c>
      <c r="M506" s="908">
        <f t="shared" si="42"/>
        <v>1.0972772306011409</v>
      </c>
      <c r="N506" s="901">
        <v>1</v>
      </c>
      <c r="O506" s="903"/>
      <c r="P506" s="909">
        <v>0.71973879113658079</v>
      </c>
      <c r="Q506" s="909">
        <v>0.71973879113658079</v>
      </c>
      <c r="S506" s="909">
        <v>0.72055582151648656</v>
      </c>
      <c r="T506" s="909">
        <v>0.72055582151648656</v>
      </c>
    </row>
    <row r="507" spans="1:20" x14ac:dyDescent="0.35">
      <c r="A507" s="901">
        <v>12</v>
      </c>
      <c r="B507" s="903" t="s">
        <v>153</v>
      </c>
      <c r="C507" s="907">
        <f>cходова!R505</f>
        <v>0</v>
      </c>
      <c r="D507" s="907">
        <f>прибуд.!O505</f>
        <v>0</v>
      </c>
      <c r="E507" s="907">
        <f>гар.вода!L505+ц.о.!M505+хол.вода!R505+каналізація!P505+аварійні!I505+зварювальн!L505</f>
        <v>0.33024086532541874</v>
      </c>
      <c r="F507" s="907">
        <f>дератизац.!I505</f>
        <v>0</v>
      </c>
      <c r="G507" s="907">
        <f>димоканал!Q505</f>
        <v>0.18559707155718003</v>
      </c>
      <c r="H507" s="907">
        <f>'підготовка до зими'!L505+майстерні!L505+маляри!L505+покрівлі!N505</f>
        <v>0.31823053571354709</v>
      </c>
      <c r="I507" s="907">
        <f>електрики!P505</f>
        <v>7.0033099590543893E-2</v>
      </c>
      <c r="J507" s="908">
        <f t="shared" si="41"/>
        <v>0.90410157218668974</v>
      </c>
      <c r="K507" s="908">
        <v>1.2944721006577096E-2</v>
      </c>
      <c r="L507" s="908">
        <f t="shared" si="43"/>
        <v>0.9170462931932668</v>
      </c>
      <c r="M507" s="908">
        <f t="shared" si="42"/>
        <v>1.1004555518319201</v>
      </c>
      <c r="N507" s="901">
        <v>1</v>
      </c>
      <c r="O507" s="903"/>
      <c r="P507" s="909">
        <v>0.72170208768532407</v>
      </c>
      <c r="Q507" s="909">
        <v>0.72170208768532407</v>
      </c>
      <c r="S507" s="909">
        <v>0.72252035865462261</v>
      </c>
      <c r="T507" s="909">
        <v>0.72252035865462261</v>
      </c>
    </row>
    <row r="508" spans="1:20" x14ac:dyDescent="0.35">
      <c r="A508" s="901">
        <v>13</v>
      </c>
      <c r="B508" s="903" t="s">
        <v>154</v>
      </c>
      <c r="C508" s="907">
        <f>cходова!R506</f>
        <v>0</v>
      </c>
      <c r="D508" s="907">
        <f>прибуд.!O506</f>
        <v>0</v>
      </c>
      <c r="E508" s="907">
        <f>гар.вода!L506+ц.о.!M506+хол.вода!R506+каналізація!P506+аварійні!I506+зварювальн!L506</f>
        <v>0.3332710756249353</v>
      </c>
      <c r="F508" s="907">
        <f>дератизац.!I506</f>
        <v>0</v>
      </c>
      <c r="G508" s="907">
        <f>димоканал!Q506</f>
        <v>0.18863754042671385</v>
      </c>
      <c r="H508" s="907">
        <f>'підготовка до зими'!L506+майстерні!L506+маляри!L506+покрівлі!N506</f>
        <v>0.38816507810903123</v>
      </c>
      <c r="I508" s="907">
        <f>електрики!P506</f>
        <v>7.1180388485543575E-2</v>
      </c>
      <c r="J508" s="908">
        <f t="shared" si="41"/>
        <v>0.98125408264622394</v>
      </c>
      <c r="K508" s="908">
        <v>1.4064014443929389E-2</v>
      </c>
      <c r="L508" s="908">
        <f t="shared" si="43"/>
        <v>0.99531809709015329</v>
      </c>
      <c r="M508" s="908">
        <f t="shared" si="42"/>
        <v>1.1943817165081838</v>
      </c>
      <c r="N508" s="901">
        <v>2</v>
      </c>
      <c r="O508" s="903"/>
      <c r="P508" s="909">
        <v>0.78836130100066071</v>
      </c>
      <c r="Q508" s="909">
        <v>0.78836130100066071</v>
      </c>
      <c r="S508" s="909">
        <v>0.78918270619991915</v>
      </c>
      <c r="T508" s="909">
        <v>0.78918270619991915</v>
      </c>
    </row>
    <row r="509" spans="1:20" x14ac:dyDescent="0.35">
      <c r="A509" s="901">
        <v>14</v>
      </c>
      <c r="B509" s="903" t="s">
        <v>2305</v>
      </c>
      <c r="C509" s="907">
        <f>cходова!R507</f>
        <v>0</v>
      </c>
      <c r="D509" s="907">
        <f>прибуд.!O507</f>
        <v>0</v>
      </c>
      <c r="E509" s="907">
        <f>гар.вода!L507+ц.о.!M507+хол.вода!R507+каналізація!P507+аварійні!I507+зварювальн!L507</f>
        <v>0.52690778068312383</v>
      </c>
      <c r="F509" s="907">
        <f>дератизац.!I507</f>
        <v>0</v>
      </c>
      <c r="G509" s="907">
        <f>димоканал!Q507</f>
        <v>9.5732447331308895E-2</v>
      </c>
      <c r="H509" s="907">
        <f>'підготовка до зими'!L507+майстерні!L507+маляри!L507+покрівлі!N507</f>
        <v>0.5282937551282948</v>
      </c>
      <c r="I509" s="907">
        <f>електрики!P507</f>
        <v>0.14449452163763271</v>
      </c>
      <c r="J509" s="908">
        <f t="shared" si="41"/>
        <v>1.2954285047803602</v>
      </c>
      <c r="K509" s="908">
        <v>1.8247929959596263E-2</v>
      </c>
      <c r="L509" s="908">
        <f t="shared" si="43"/>
        <v>1.3136764347399565</v>
      </c>
      <c r="M509" s="908">
        <f t="shared" si="42"/>
        <v>1.5764117216879479</v>
      </c>
      <c r="N509" s="901">
        <v>2</v>
      </c>
      <c r="O509" s="903"/>
      <c r="P509" s="909">
        <v>1.023029999659206</v>
      </c>
      <c r="Q509" s="909">
        <v>1.023029999659206</v>
      </c>
      <c r="S509" s="909">
        <v>1.0240266072947706</v>
      </c>
      <c r="T509" s="909">
        <v>1.0240266072947706</v>
      </c>
    </row>
    <row r="510" spans="1:20" x14ac:dyDescent="0.35">
      <c r="A510" s="901">
        <v>15</v>
      </c>
      <c r="B510" s="903" t="s">
        <v>2306</v>
      </c>
      <c r="C510" s="907">
        <f>cходова!R508</f>
        <v>0</v>
      </c>
      <c r="D510" s="907">
        <f>прибуд.!O508</f>
        <v>0</v>
      </c>
      <c r="E510" s="907">
        <f>гар.вода!L508+ц.о.!M508+хол.вода!R508+каналізація!P508+аварійні!I508+зварювальн!L508</f>
        <v>0.45196886891786803</v>
      </c>
      <c r="F510" s="907">
        <f>дератизац.!I508</f>
        <v>0</v>
      </c>
      <c r="G510" s="907">
        <f>димоканал!Q508</f>
        <v>5.1289529498706271E-2</v>
      </c>
      <c r="H510" s="907">
        <f>'підготовка до зими'!L508+майстерні!L508+маляри!L508+покрівлі!N508</f>
        <v>0.39962456760720227</v>
      </c>
      <c r="I510" s="907">
        <f>електрики!P508</f>
        <v>0.11612138156700598</v>
      </c>
      <c r="J510" s="908">
        <f t="shared" si="41"/>
        <v>1.0190043475907826</v>
      </c>
      <c r="K510" s="908">
        <v>1.447054277202418E-2</v>
      </c>
      <c r="L510" s="908">
        <f t="shared" si="43"/>
        <v>1.0334748903628068</v>
      </c>
      <c r="M510" s="908">
        <f t="shared" si="42"/>
        <v>1.2401698684353681</v>
      </c>
      <c r="N510" s="901">
        <v>2</v>
      </c>
      <c r="O510" s="903"/>
      <c r="P510" s="909">
        <v>0.80811158929394489</v>
      </c>
      <c r="Q510" s="909">
        <v>0.80811158929394489</v>
      </c>
      <c r="S510" s="909">
        <v>0.80903337096262551</v>
      </c>
      <c r="T510" s="909">
        <v>0.80903337096262551</v>
      </c>
    </row>
    <row r="511" spans="1:20" x14ac:dyDescent="0.35">
      <c r="A511" s="901">
        <v>16</v>
      </c>
      <c r="B511" s="903" t="s">
        <v>1740</v>
      </c>
      <c r="C511" s="907">
        <f>cходова!R509</f>
        <v>0</v>
      </c>
      <c r="D511" s="907">
        <f>прибуд.!O509</f>
        <v>0</v>
      </c>
      <c r="E511" s="907">
        <v>0</v>
      </c>
      <c r="F511" s="907">
        <f>дератизац.!I509</f>
        <v>0</v>
      </c>
      <c r="G511" s="907">
        <f>димоканал!Q509</f>
        <v>0.1494286580352007</v>
      </c>
      <c r="H511" s="907">
        <f>'підготовка до зими'!L509+майстерні!L509+маляри!L509+покрівлі!N509</f>
        <v>0.40452538860544351</v>
      </c>
      <c r="I511" s="907">
        <f>електрики!P509</f>
        <v>5.2219568418949258E-2</v>
      </c>
      <c r="J511" s="908">
        <f t="shared" si="41"/>
        <v>0.60617361505959344</v>
      </c>
      <c r="K511" s="908">
        <v>8.3198039260082759E-3</v>
      </c>
      <c r="L511" s="908">
        <f t="shared" si="43"/>
        <v>0.61449341898560172</v>
      </c>
      <c r="M511" s="908">
        <f t="shared" si="42"/>
        <v>0.73739210278272205</v>
      </c>
      <c r="N511" s="901">
        <v>1</v>
      </c>
      <c r="O511" s="903"/>
      <c r="P511" s="909">
        <v>0.47114277449955916</v>
      </c>
      <c r="Q511" s="909">
        <v>0.47114277449955916</v>
      </c>
      <c r="S511" s="909">
        <v>0.47189932804764534</v>
      </c>
      <c r="T511" s="909">
        <v>0.47189932804764534</v>
      </c>
    </row>
    <row r="512" spans="1:20" x14ac:dyDescent="0.35">
      <c r="A512" s="901">
        <v>17</v>
      </c>
      <c r="B512" s="903" t="s">
        <v>1741</v>
      </c>
      <c r="C512" s="907">
        <f>cходова!R510</f>
        <v>0</v>
      </c>
      <c r="D512" s="907">
        <f>прибуд.!O510</f>
        <v>0</v>
      </c>
      <c r="E512" s="907">
        <f>гар.вода!L510+ц.о.!M510+хол.вода!R510+каналізація!P510+аварійні!I510+зварювальн!L510</f>
        <v>0</v>
      </c>
      <c r="F512" s="907">
        <f>дератизац.!I510</f>
        <v>0</v>
      </c>
      <c r="G512" s="907">
        <f>димоканал!Q510</f>
        <v>0</v>
      </c>
      <c r="H512" s="907">
        <f>'підготовка до зими'!L510+майстерні!L510+маляри!L510+покрівлі!N510</f>
        <v>0.42767600654401605</v>
      </c>
      <c r="I512" s="907">
        <f>електрики!P510</f>
        <v>0.11387811136816015</v>
      </c>
      <c r="J512" s="908">
        <f t="shared" si="41"/>
        <v>0.54155411791217622</v>
      </c>
      <c r="K512" s="908">
        <v>6.9923047700891725E-3</v>
      </c>
      <c r="L512" s="908">
        <f t="shared" si="43"/>
        <v>0.54854642268226539</v>
      </c>
      <c r="M512" s="908">
        <f t="shared" si="42"/>
        <v>0.6582557072187184</v>
      </c>
      <c r="N512" s="901">
        <v>1</v>
      </c>
      <c r="O512" s="903"/>
      <c r="P512" s="909">
        <v>0.39330725166156055</v>
      </c>
      <c r="Q512" s="909">
        <v>0.39330725166156055</v>
      </c>
      <c r="S512" s="909">
        <v>0.3942038773611643</v>
      </c>
      <c r="T512" s="909">
        <v>0.3942038773611643</v>
      </c>
    </row>
    <row r="513" spans="1:20" x14ac:dyDescent="0.35">
      <c r="A513" s="901">
        <v>18</v>
      </c>
      <c r="B513" s="903" t="s">
        <v>1742</v>
      </c>
      <c r="C513" s="907">
        <f>cходова!R511</f>
        <v>0</v>
      </c>
      <c r="D513" s="907">
        <f>прибуд.!O511</f>
        <v>0</v>
      </c>
      <c r="E513" s="907">
        <v>0</v>
      </c>
      <c r="F513" s="907">
        <f>дератизац.!I511</f>
        <v>0</v>
      </c>
      <c r="G513" s="907">
        <f>димоканал!Q511</f>
        <v>5.3645347782767583E-2</v>
      </c>
      <c r="H513" s="907">
        <f>'підготовка до зими'!L511+майстерні!L511+маляри!L511+покрівлі!N511</f>
        <v>0.59678385081838736</v>
      </c>
      <c r="I513" s="907">
        <f>електрики!P511</f>
        <v>8.0970027216888674E-2</v>
      </c>
      <c r="J513" s="908">
        <f t="shared" si="41"/>
        <v>0.73139922581804373</v>
      </c>
      <c r="K513" s="908">
        <v>9.8910803773040665E-3</v>
      </c>
      <c r="L513" s="908">
        <f t="shared" si="43"/>
        <v>0.74129030619534775</v>
      </c>
      <c r="M513" s="908">
        <f t="shared" si="42"/>
        <v>0.88954836743441723</v>
      </c>
      <c r="N513" s="901">
        <v>1</v>
      </c>
      <c r="O513" s="903"/>
      <c r="P513" s="909">
        <v>0.5612995593763993</v>
      </c>
      <c r="Q513" s="909">
        <v>0.5612995593763993</v>
      </c>
      <c r="S513" s="909">
        <v>0.56211858603763509</v>
      </c>
      <c r="T513" s="909">
        <v>0.56211858603763509</v>
      </c>
    </row>
    <row r="514" spans="1:20" x14ac:dyDescent="0.35">
      <c r="A514" s="901">
        <v>19</v>
      </c>
      <c r="B514" s="903" t="s">
        <v>1743</v>
      </c>
      <c r="C514" s="907">
        <f>cходова!R512</f>
        <v>0</v>
      </c>
      <c r="D514" s="907">
        <f>прибуд.!O512</f>
        <v>0</v>
      </c>
      <c r="E514" s="907">
        <v>0</v>
      </c>
      <c r="F514" s="907">
        <f>дератизац.!I512</f>
        <v>0</v>
      </c>
      <c r="G514" s="907">
        <f>димоканал!Q512</f>
        <v>8.3000517787754108E-2</v>
      </c>
      <c r="H514" s="907">
        <f>'підготовка до зими'!L512+майстерні!L512+маляри!L512+покрівлі!N512</f>
        <v>0.42140866381033804</v>
      </c>
      <c r="I514" s="907">
        <f>електрики!P512</f>
        <v>6.2638741867278344E-2</v>
      </c>
      <c r="J514" s="908">
        <f t="shared" si="41"/>
        <v>0.56704792346537047</v>
      </c>
      <c r="K514" s="908">
        <v>7.6989487146133639E-3</v>
      </c>
      <c r="L514" s="908">
        <f t="shared" si="43"/>
        <v>0.57474687217998388</v>
      </c>
      <c r="M514" s="908">
        <f t="shared" si="42"/>
        <v>0.68969624661598061</v>
      </c>
      <c r="N514" s="901">
        <v>1</v>
      </c>
      <c r="O514" s="903"/>
      <c r="P514" s="909">
        <v>0.43530216838354108</v>
      </c>
      <c r="Q514" s="909">
        <v>0.43530216838354108</v>
      </c>
      <c r="S514" s="909">
        <v>0.4360779227994051</v>
      </c>
      <c r="T514" s="909">
        <v>0.4360779227994051</v>
      </c>
    </row>
    <row r="515" spans="1:20" x14ac:dyDescent="0.35">
      <c r="A515" s="901">
        <v>20</v>
      </c>
      <c r="B515" s="903" t="s">
        <v>1744</v>
      </c>
      <c r="C515" s="907">
        <f>cходова!R513</f>
        <v>0</v>
      </c>
      <c r="D515" s="907">
        <f>прибуд.!O513</f>
        <v>0</v>
      </c>
      <c r="E515" s="907">
        <v>0</v>
      </c>
      <c r="F515" s="907">
        <f>дератизац.!I513</f>
        <v>0</v>
      </c>
      <c r="G515" s="907">
        <f>димоканал!Q513</f>
        <v>8.7532665975308135E-2</v>
      </c>
      <c r="H515" s="907">
        <f>'підготовка до зими'!L513+майстерні!L513+маляри!L513+покрівлі!N513</f>
        <v>0.44174537314748386</v>
      </c>
      <c r="I515" s="907">
        <f>електрики!P513</f>
        <v>6.6059058607354559E-2</v>
      </c>
      <c r="J515" s="908">
        <f t="shared" si="41"/>
        <v>0.59533709773014665</v>
      </c>
      <c r="K515" s="908">
        <v>8.0714618665073644E-3</v>
      </c>
      <c r="L515" s="908">
        <f t="shared" si="43"/>
        <v>0.60340855959665396</v>
      </c>
      <c r="M515" s="908">
        <f t="shared" si="42"/>
        <v>0.72409027151598471</v>
      </c>
      <c r="N515" s="901">
        <v>2</v>
      </c>
      <c r="O515" s="903"/>
      <c r="P515" s="909">
        <v>0.45665806969109551</v>
      </c>
      <c r="Q515" s="909">
        <v>0.45665806969109551</v>
      </c>
      <c r="S515" s="909">
        <v>0.45744277212670204</v>
      </c>
      <c r="T515" s="909">
        <v>0.45744277212670204</v>
      </c>
    </row>
    <row r="516" spans="1:20" x14ac:dyDescent="0.35">
      <c r="A516" s="901">
        <v>21</v>
      </c>
      <c r="B516" s="903" t="s">
        <v>1745</v>
      </c>
      <c r="C516" s="907">
        <f>cходова!R514</f>
        <v>0</v>
      </c>
      <c r="D516" s="907">
        <f>прибуд.!O514</f>
        <v>0</v>
      </c>
      <c r="E516" s="907">
        <v>0</v>
      </c>
      <c r="F516" s="907">
        <f>дератизац.!I514</f>
        <v>0</v>
      </c>
      <c r="G516" s="907">
        <f>димоканал!Q514</f>
        <v>8.8193646193028913E-2</v>
      </c>
      <c r="H516" s="907">
        <f>'підготовка до зими'!L514+майстерні!L514+маляри!L514+покрівлі!N514</f>
        <v>0.40185086110358736</v>
      </c>
      <c r="I516" s="907">
        <f>електрики!P514</f>
        <v>3.5721780323753873E-2</v>
      </c>
      <c r="J516" s="908">
        <f t="shared" si="41"/>
        <v>0.52576628762037014</v>
      </c>
      <c r="K516" s="908">
        <v>7.3590508174687054E-3</v>
      </c>
      <c r="L516" s="908">
        <f t="shared" si="43"/>
        <v>0.53312533843783882</v>
      </c>
      <c r="M516" s="908">
        <f t="shared" si="42"/>
        <v>0.63975040612540657</v>
      </c>
      <c r="N516" s="901">
        <v>1</v>
      </c>
      <c r="O516" s="903"/>
      <c r="P516" s="909">
        <v>0.41690143939300084</v>
      </c>
      <c r="Q516" s="909">
        <v>0.41690143939300084</v>
      </c>
      <c r="S516" s="909">
        <v>0.41784206940168289</v>
      </c>
      <c r="T516" s="909">
        <v>0.41784206940168289</v>
      </c>
    </row>
    <row r="517" spans="1:20" x14ac:dyDescent="0.35">
      <c r="A517" s="901">
        <v>22</v>
      </c>
      <c r="B517" s="903" t="s">
        <v>155</v>
      </c>
      <c r="C517" s="907">
        <f>cходова!R515</f>
        <v>0</v>
      </c>
      <c r="D517" s="907">
        <f>прибуд.!O515</f>
        <v>0</v>
      </c>
      <c r="E517" s="907">
        <f>гар.вода!L515+ц.о.!M515+хол.вода!R515+каналізація!P515+аварійні!I515+зварювальн!L515</f>
        <v>0.33333616543761557</v>
      </c>
      <c r="F517" s="907">
        <f>дератизац.!I515</f>
        <v>0</v>
      </c>
      <c r="G517" s="907">
        <f>димоканал!Q515</f>
        <v>0.18870285059650962</v>
      </c>
      <c r="H517" s="907">
        <f>'підготовка до зими'!L515+майстерні!L515+маляри!L515+покрівлі!N515</f>
        <v>0.31832074027345703</v>
      </c>
      <c r="I517" s="907">
        <f>електрики!P515</f>
        <v>7.1205032590039422E-2</v>
      </c>
      <c r="J517" s="908">
        <f t="shared" si="41"/>
        <v>0.9115647888976216</v>
      </c>
      <c r="K517" s="908">
        <v>1.3044606756526474E-2</v>
      </c>
      <c r="L517" s="908">
        <f t="shared" si="43"/>
        <v>0.92460939565414813</v>
      </c>
      <c r="M517" s="908">
        <f t="shared" si="42"/>
        <v>1.1095312747849777</v>
      </c>
      <c r="N517" s="901">
        <v>1</v>
      </c>
      <c r="O517" s="903"/>
      <c r="P517" s="909">
        <v>0.72733397610712913</v>
      </c>
      <c r="Q517" s="909">
        <v>0.72733397610712913</v>
      </c>
      <c r="S517" s="909">
        <v>0.72815544863057335</v>
      </c>
      <c r="T517" s="909">
        <v>0.72815544863057335</v>
      </c>
    </row>
    <row r="518" spans="1:20" x14ac:dyDescent="0.35">
      <c r="A518" s="901">
        <v>23</v>
      </c>
      <c r="B518" s="903" t="s">
        <v>1746</v>
      </c>
      <c r="C518" s="907">
        <f>cходова!R516</f>
        <v>0</v>
      </c>
      <c r="D518" s="907">
        <f>прибуд.!O516</f>
        <v>0</v>
      </c>
      <c r="E518" s="907">
        <f>гар.вода!L516+ц.о.!M516+хол.вода!R516+каналізація!P516+аварійні!I516+зварювальн!L516</f>
        <v>0.28421895323302693</v>
      </c>
      <c r="F518" s="907">
        <f>дератизац.!I516</f>
        <v>0</v>
      </c>
      <c r="G518" s="907">
        <f>димоканал!Q516</f>
        <v>0.10063241078700787</v>
      </c>
      <c r="H518" s="907">
        <f>'підготовка до зими'!L516+майстерні!L516+маляри!L516+покрівлі!N516</f>
        <v>0.29142655383414573</v>
      </c>
      <c r="I518" s="907">
        <f>електрики!P516</f>
        <v>5.2608424914110823E-2</v>
      </c>
      <c r="J518" s="908">
        <f t="shared" si="41"/>
        <v>0.72888634276829134</v>
      </c>
      <c r="K518" s="908">
        <v>1.0089966046779945E-2</v>
      </c>
      <c r="L518" s="908">
        <f t="shared" si="43"/>
        <v>0.73897630881507126</v>
      </c>
      <c r="M518" s="908">
        <f t="shared" si="42"/>
        <v>0.88677157057808553</v>
      </c>
      <c r="N518" s="901">
        <v>1</v>
      </c>
      <c r="O518" s="903"/>
      <c r="P518" s="909">
        <v>0.56137119593382634</v>
      </c>
      <c r="Q518" s="909">
        <v>0.56137119593382634</v>
      </c>
      <c r="S518" s="909">
        <v>0.56213943003513933</v>
      </c>
      <c r="T518" s="909">
        <v>0.56213943003513933</v>
      </c>
    </row>
    <row r="519" spans="1:20" x14ac:dyDescent="0.35">
      <c r="A519" s="901">
        <v>24</v>
      </c>
      <c r="B519" s="903" t="s">
        <v>156</v>
      </c>
      <c r="C519" s="907">
        <f>cходова!R517</f>
        <v>1.0433435469366594</v>
      </c>
      <c r="D519" s="907">
        <f>прибуд.!O517</f>
        <v>0.86531744634525676</v>
      </c>
      <c r="E519" s="907">
        <f>гар.вода!L517+ц.о.!M517+хол.вода!R517+каналізація!P517+аварійні!I517+зварювальн!L517</f>
        <v>0.50901371511608251</v>
      </c>
      <c r="F519" s="907">
        <f>дератизац.!I517</f>
        <v>3.3709175738724727E-3</v>
      </c>
      <c r="G519" s="907">
        <f>димоканал!Q517</f>
        <v>3.7879359142405838E-2</v>
      </c>
      <c r="H519" s="907">
        <f>'підготовка до зими'!L517+майстерні!L517+маляри!L517+покрівлі!N517</f>
        <v>0.17785575054657218</v>
      </c>
      <c r="I519" s="907">
        <f>електрики!P517</f>
        <v>5.4831513654093909E-2</v>
      </c>
      <c r="J519" s="908">
        <f t="shared" si="41"/>
        <v>2.691612249314943</v>
      </c>
      <c r="K519" s="908">
        <v>3.851228705355781E-2</v>
      </c>
      <c r="L519" s="908">
        <f t="shared" si="43"/>
        <v>2.7301245363685007</v>
      </c>
      <c r="M519" s="908">
        <f t="shared" si="42"/>
        <v>3.276149443642201</v>
      </c>
      <c r="N519" s="901">
        <v>1</v>
      </c>
      <c r="O519" s="903"/>
      <c r="P519" s="909">
        <v>2.1412907971586588</v>
      </c>
      <c r="Q519" s="909">
        <v>2.1412907971586588</v>
      </c>
      <c r="S519" s="909">
        <v>2.1481931510487655</v>
      </c>
      <c r="T519" s="909">
        <v>2.1481931510487655</v>
      </c>
    </row>
    <row r="520" spans="1:20" x14ac:dyDescent="0.35">
      <c r="A520" s="901">
        <v>25</v>
      </c>
      <c r="B520" s="903" t="s">
        <v>2307</v>
      </c>
      <c r="C520" s="907">
        <f>cходова!R518</f>
        <v>0</v>
      </c>
      <c r="D520" s="907">
        <f>прибуд.!O518</f>
        <v>0</v>
      </c>
      <c r="E520" s="907">
        <f>гар.вода!L518+ц.о.!M518+хол.вода!R518+каналізація!P518+аварійні!I518+зварювальн!L518</f>
        <v>0.22847194646772895</v>
      </c>
      <c r="F520" s="907">
        <f>дератизац.!I518</f>
        <v>0</v>
      </c>
      <c r="G520" s="907">
        <f>димоканал!Q518</f>
        <v>6.2612715731342125E-2</v>
      </c>
      <c r="H520" s="907">
        <f>'підготовка до зими'!L518+майстерні!L518+маляри!L518+покрівлі!N518</f>
        <v>0.28210641078718157</v>
      </c>
      <c r="I520" s="907">
        <f>електрики!P518</f>
        <v>3.1501664831649734E-2</v>
      </c>
      <c r="J520" s="908">
        <f t="shared" si="41"/>
        <v>0.60469273781790234</v>
      </c>
      <c r="K520" s="908">
        <v>8.979421394151945E-3</v>
      </c>
      <c r="L520" s="908">
        <f t="shared" si="43"/>
        <v>0.61367215921205431</v>
      </c>
      <c r="M520" s="908">
        <f t="shared" si="42"/>
        <v>0.73640659105446515</v>
      </c>
      <c r="N520" s="901">
        <v>1</v>
      </c>
      <c r="O520" s="903"/>
      <c r="P520" s="909">
        <v>0.49952743721302284</v>
      </c>
      <c r="Q520" s="909">
        <v>0.49952743721302284</v>
      </c>
      <c r="S520" s="909">
        <v>0.50023862310203937</v>
      </c>
      <c r="T520" s="909">
        <v>0.50023862310203937</v>
      </c>
    </row>
    <row r="521" spans="1:20" x14ac:dyDescent="0.35">
      <c r="A521" s="901">
        <v>26</v>
      </c>
      <c r="B521" s="903" t="s">
        <v>157</v>
      </c>
      <c r="C521" s="907">
        <f>cходова!R519</f>
        <v>0</v>
      </c>
      <c r="D521" s="907">
        <f>прибуд.!O519</f>
        <v>0</v>
      </c>
      <c r="E521" s="907">
        <f>гар.вода!L519+ц.о.!M519+хол.вода!R519+каналізація!P519+аварійні!I519+зварювальн!L519</f>
        <v>0.31043148549158167</v>
      </c>
      <c r="F521" s="907">
        <f>дератизац.!I519</f>
        <v>0</v>
      </c>
      <c r="G521" s="907">
        <f>димоканал!Q519</f>
        <v>0.11048041894721324</v>
      </c>
      <c r="H521" s="907">
        <f>'підготовка до зими'!L519+майстерні!L519+маляри!L519+покрівлі!N519</f>
        <v>0.38560458919485996</v>
      </c>
      <c r="I521" s="907">
        <f>електрики!P519</f>
        <v>6.253293318169173E-2</v>
      </c>
      <c r="J521" s="908">
        <f t="shared" si="41"/>
        <v>0.86904942681534658</v>
      </c>
      <c r="K521" s="908">
        <v>1.2571606151601801E-2</v>
      </c>
      <c r="L521" s="908">
        <f t="shared" si="43"/>
        <v>0.88162103296694838</v>
      </c>
      <c r="M521" s="908">
        <f t="shared" si="42"/>
        <v>1.0579452395603379</v>
      </c>
      <c r="N521" s="901">
        <v>1</v>
      </c>
      <c r="O521" s="903"/>
      <c r="P521" s="909">
        <v>0.70348970046579551</v>
      </c>
      <c r="Q521" s="909">
        <v>0.70348970046579551</v>
      </c>
      <c r="S521" s="909">
        <v>0.70428265784429389</v>
      </c>
      <c r="T521" s="909">
        <v>0.70428265784429389</v>
      </c>
    </row>
    <row r="522" spans="1:20" x14ac:dyDescent="0.35">
      <c r="A522" s="901">
        <v>27</v>
      </c>
      <c r="B522" s="903" t="s">
        <v>158</v>
      </c>
      <c r="C522" s="907">
        <f>cходова!R520</f>
        <v>0</v>
      </c>
      <c r="D522" s="907">
        <f>прибуд.!O520</f>
        <v>0</v>
      </c>
      <c r="E522" s="907">
        <f>гар.вода!L520+ц.о.!M520+хол.вода!R520+каналізація!P520+аварійні!I520+зварювальн!L520</f>
        <v>0.32125200037979906</v>
      </c>
      <c r="F522" s="907">
        <f>дератизац.!I520</f>
        <v>0</v>
      </c>
      <c r="G522" s="907">
        <f>димоканал!Q520</f>
        <v>0.17657777542319181</v>
      </c>
      <c r="H522" s="907">
        <f>'підготовка до зими'!L520+майстерні!L520+маляри!L520+покрівлі!N520</f>
        <v>0.39782127731661221</v>
      </c>
      <c r="I522" s="907">
        <f>електрики!P520</f>
        <v>6.6629763217353311E-2</v>
      </c>
      <c r="J522" s="908">
        <f t="shared" si="41"/>
        <v>0.96228081633695639</v>
      </c>
      <c r="K522" s="908">
        <v>1.3800608868627601E-2</v>
      </c>
      <c r="L522" s="908">
        <f t="shared" si="43"/>
        <v>0.97608142520558394</v>
      </c>
      <c r="M522" s="908">
        <f t="shared" si="42"/>
        <v>1.1712977102467006</v>
      </c>
      <c r="N522" s="901">
        <v>1</v>
      </c>
      <c r="O522" s="903"/>
      <c r="P522" s="909">
        <v>0.77366635950158547</v>
      </c>
      <c r="Q522" s="909">
        <v>0.77366635950158547</v>
      </c>
      <c r="S522" s="909">
        <v>0.77447533304033178</v>
      </c>
      <c r="T522" s="909">
        <v>0.77447533304033178</v>
      </c>
    </row>
    <row r="523" spans="1:20" x14ac:dyDescent="0.35">
      <c r="A523" s="901">
        <v>28</v>
      </c>
      <c r="B523" s="903" t="s">
        <v>159</v>
      </c>
      <c r="C523" s="907">
        <f>cходова!R521</f>
        <v>0</v>
      </c>
      <c r="D523" s="907">
        <f>прибуд.!O521</f>
        <v>0</v>
      </c>
      <c r="E523" s="907">
        <f>гар.вода!L521+ц.о.!M521+хол.вода!R521+каналізація!P521+аварійні!I521+зварювальн!L521</f>
        <v>0.35233395470355006</v>
      </c>
      <c r="F523" s="907">
        <f>дератизац.!I521</f>
        <v>0</v>
      </c>
      <c r="G523" s="907">
        <f>димоканал!Q521</f>
        <v>0.14228377104530959</v>
      </c>
      <c r="H523" s="907">
        <f>'підготовка до зими'!L521+майстерні!L521+маляри!L521+покрівлі!N521</f>
        <v>0.43704866976449852</v>
      </c>
      <c r="I523" s="907">
        <f>електрики!P521</f>
        <v>7.8397917076580892E-2</v>
      </c>
      <c r="J523" s="908">
        <f t="shared" si="41"/>
        <v>1.0100643125899389</v>
      </c>
      <c r="K523" s="908">
        <v>1.4521293253970294E-2</v>
      </c>
      <c r="L523" s="908">
        <f t="shared" si="43"/>
        <v>1.0245856058439091</v>
      </c>
      <c r="M523" s="908">
        <f t="shared" si="42"/>
        <v>1.2295027270126908</v>
      </c>
      <c r="N523" s="901">
        <v>1</v>
      </c>
      <c r="O523" s="903"/>
      <c r="P523" s="909">
        <v>0.8142753238793301</v>
      </c>
      <c r="Q523" s="909">
        <v>0.8142753238793301</v>
      </c>
      <c r="S523" s="909">
        <v>0.81511191023931429</v>
      </c>
      <c r="T523" s="909">
        <v>0.81511191023931429</v>
      </c>
    </row>
    <row r="524" spans="1:20" x14ac:dyDescent="0.35">
      <c r="A524" s="901">
        <v>29</v>
      </c>
      <c r="B524" s="903" t="s">
        <v>160</v>
      </c>
      <c r="C524" s="907">
        <f>cходова!R522</f>
        <v>0</v>
      </c>
      <c r="D524" s="907">
        <f>прибуд.!O522</f>
        <v>0</v>
      </c>
      <c r="E524" s="907">
        <v>0</v>
      </c>
      <c r="F524" s="907">
        <f>дератизац.!I522</f>
        <v>0</v>
      </c>
      <c r="G524" s="907">
        <f>димоканал!Q522</f>
        <v>0.10757303950123394</v>
      </c>
      <c r="H524" s="907">
        <f>'підготовка до зими'!L522+майстерні!L522+маляри!L522+покрівлі!N522</f>
        <v>0.42531361668513668</v>
      </c>
      <c r="I524" s="907">
        <f>електрики!P522</f>
        <v>5.4122070823920322E-2</v>
      </c>
      <c r="J524" s="908">
        <f t="shared" si="41"/>
        <v>0.58700872701029094</v>
      </c>
      <c r="K524" s="908">
        <v>8.0644813187735354E-3</v>
      </c>
      <c r="L524" s="908">
        <f t="shared" si="43"/>
        <v>0.59507320832906452</v>
      </c>
      <c r="M524" s="908">
        <f t="shared" si="42"/>
        <v>0.7140878499948774</v>
      </c>
      <c r="N524" s="901">
        <v>2</v>
      </c>
      <c r="O524" s="903"/>
      <c r="P524" s="909">
        <v>0.45654002563159368</v>
      </c>
      <c r="Q524" s="909">
        <v>0.45654002563159368</v>
      </c>
      <c r="S524" s="909">
        <v>0.45729663076349231</v>
      </c>
      <c r="T524" s="909">
        <v>0.45729663076349231</v>
      </c>
    </row>
    <row r="525" spans="1:20" x14ac:dyDescent="0.35">
      <c r="A525" s="901">
        <v>30</v>
      </c>
      <c r="B525" s="903" t="s">
        <v>2308</v>
      </c>
      <c r="C525" s="907">
        <f>cходова!R523</f>
        <v>0</v>
      </c>
      <c r="D525" s="907">
        <f>прибуд.!O523</f>
        <v>0</v>
      </c>
      <c r="E525" s="907">
        <f>гар.вода!L523+ц.о.!M523+хол.вода!R523+каналізація!P523+аварійні!I523+зварювальн!L523</f>
        <v>0.46989018396751769</v>
      </c>
      <c r="F525" s="907">
        <f>дератизац.!I523</f>
        <v>0</v>
      </c>
      <c r="G525" s="907">
        <f>димоканал!Q523</f>
        <v>0.16285958171501552</v>
      </c>
      <c r="H525" s="907">
        <f>'підготовка до зими'!L523+майстерні!L523+маляри!L523+покрівлі!N523</f>
        <v>0.58489703464554332</v>
      </c>
      <c r="I525" s="907">
        <f>електрики!P523</f>
        <v>0.12290669469973937</v>
      </c>
      <c r="J525" s="908">
        <f t="shared" si="41"/>
        <v>1.340553495027816</v>
      </c>
      <c r="K525" s="908">
        <v>1.8570195684635523E-2</v>
      </c>
      <c r="L525" s="908">
        <f t="shared" si="43"/>
        <v>1.3591236907124515</v>
      </c>
      <c r="M525" s="908">
        <f t="shared" si="42"/>
        <v>1.6309484288549418</v>
      </c>
      <c r="N525" s="901">
        <v>1</v>
      </c>
      <c r="O525" s="903"/>
      <c r="P525" s="909">
        <v>1.0433890744042</v>
      </c>
      <c r="Q525" s="909">
        <v>1.0433890744042</v>
      </c>
      <c r="S525" s="909">
        <v>1.0443375657574874</v>
      </c>
      <c r="T525" s="909">
        <v>1.0443375657574874</v>
      </c>
    </row>
    <row r="526" spans="1:20" x14ac:dyDescent="0.35">
      <c r="A526" s="901">
        <v>31</v>
      </c>
      <c r="B526" s="903" t="s">
        <v>161</v>
      </c>
      <c r="C526" s="907">
        <f>cходова!R524</f>
        <v>0</v>
      </c>
      <c r="D526" s="907">
        <f>прибуд.!O524</f>
        <v>0</v>
      </c>
      <c r="E526" s="907">
        <f>гар.вода!L524+ц.о.!M524+хол.вода!R524+каналізація!P524+аварійні!I524+зварювальн!L524</f>
        <v>0.26761184110487535</v>
      </c>
      <c r="F526" s="907">
        <f>дератизац.!I524</f>
        <v>0</v>
      </c>
      <c r="G526" s="907">
        <f>димоканал!Q524</f>
        <v>6.1378010526229584E-2</v>
      </c>
      <c r="H526" s="907">
        <f>'підготовка до зими'!L524+майстерні!L524+маляри!L524+покрівлі!N524</f>
        <v>0.43557208392769442</v>
      </c>
      <c r="I526" s="907">
        <f>електрики!P524</f>
        <v>4.6320691245697578E-2</v>
      </c>
      <c r="J526" s="908">
        <f t="shared" si="41"/>
        <v>0.81088262680449696</v>
      </c>
      <c r="K526" s="908">
        <v>1.1800798500430408E-2</v>
      </c>
      <c r="L526" s="908">
        <f t="shared" si="43"/>
        <v>0.82268342530492733</v>
      </c>
      <c r="M526" s="908">
        <f t="shared" si="42"/>
        <v>0.98722011036591273</v>
      </c>
      <c r="N526" s="901">
        <v>1</v>
      </c>
      <c r="O526" s="903"/>
      <c r="P526" s="909">
        <v>0.66083391986584561</v>
      </c>
      <c r="Q526" s="909">
        <v>0.66083391986584561</v>
      </c>
      <c r="S526" s="909">
        <v>0.66158205168433537</v>
      </c>
      <c r="T526" s="909">
        <v>0.66158205168433537</v>
      </c>
    </row>
    <row r="527" spans="1:20" x14ac:dyDescent="0.35">
      <c r="A527" s="901">
        <v>32</v>
      </c>
      <c r="B527" s="903" t="s">
        <v>162</v>
      </c>
      <c r="C527" s="907">
        <f>cходова!R525</f>
        <v>0</v>
      </c>
      <c r="D527" s="907">
        <f>прибуд.!O525</f>
        <v>0</v>
      </c>
      <c r="E527" s="907">
        <f>гар.вода!L525+ц.о.!M525+хол.вода!R525+каналізація!P525+аварійні!I525+зварювальн!L525</f>
        <v>0.3015609197746425</v>
      </c>
      <c r="F527" s="907">
        <f>дератизац.!I525</f>
        <v>0</v>
      </c>
      <c r="G527" s="907">
        <f>димоканал!Q525</f>
        <v>0.10454668800631432</v>
      </c>
      <c r="H527" s="907">
        <f>'підготовка до зими'!L525+майстерні!L525+маляри!L525+покрівлі!N525</f>
        <v>0.41431727676347213</v>
      </c>
      <c r="I527" s="907">
        <f>електрики!P525</f>
        <v>5.9174386898276067E-2</v>
      </c>
      <c r="J527" s="908">
        <f t="shared" si="41"/>
        <v>0.879599271442705</v>
      </c>
      <c r="K527" s="908">
        <v>1.2692155358431267E-2</v>
      </c>
      <c r="L527" s="908">
        <f t="shared" si="43"/>
        <v>0.89229142680113627</v>
      </c>
      <c r="M527" s="908">
        <f t="shared" si="42"/>
        <v>1.0707497121613634</v>
      </c>
      <c r="N527" s="901">
        <v>1</v>
      </c>
      <c r="O527" s="903"/>
      <c r="P527" s="909">
        <v>0.71079646564783439</v>
      </c>
      <c r="Q527" s="909">
        <v>0.71079646564783439</v>
      </c>
      <c r="S527" s="909">
        <v>0.71158050705638631</v>
      </c>
      <c r="T527" s="909">
        <v>0.71158050705638631</v>
      </c>
    </row>
    <row r="528" spans="1:20" x14ac:dyDescent="0.35">
      <c r="A528" s="901">
        <v>33</v>
      </c>
      <c r="B528" s="903" t="s">
        <v>163</v>
      </c>
      <c r="C528" s="907">
        <f>cходова!R526</f>
        <v>0</v>
      </c>
      <c r="D528" s="907">
        <f>прибуд.!O526</f>
        <v>0</v>
      </c>
      <c r="E528" s="907">
        <v>0</v>
      </c>
      <c r="F528" s="907">
        <f>дератизац.!I526</f>
        <v>0</v>
      </c>
      <c r="G528" s="907">
        <f>димоканал!Q526</f>
        <v>6.8586837265887407E-2</v>
      </c>
      <c r="H528" s="907">
        <f>'підготовка до зими'!L526+майстерні!L526+маляри!L526+покрівлі!N526</f>
        <v>0.42265173370486531</v>
      </c>
      <c r="I528" s="907">
        <f>електрики!P526</f>
        <v>5.1761040888648628E-2</v>
      </c>
      <c r="J528" s="908">
        <f t="shared" si="41"/>
        <v>0.54299961185940138</v>
      </c>
      <c r="K528" s="908">
        <v>7.3539976042641796E-3</v>
      </c>
      <c r="L528" s="908">
        <f t="shared" si="43"/>
        <v>0.55035360946366552</v>
      </c>
      <c r="M528" s="908">
        <f t="shared" si="42"/>
        <v>0.66042433135639855</v>
      </c>
      <c r="N528" s="901">
        <v>1</v>
      </c>
      <c r="O528" s="903"/>
      <c r="P528" s="909">
        <v>0.41582055300358967</v>
      </c>
      <c r="Q528" s="909">
        <v>0.41582055300358967</v>
      </c>
      <c r="S528" s="909">
        <v>0.41656784985528478</v>
      </c>
      <c r="T528" s="909">
        <v>0.41656784985528478</v>
      </c>
    </row>
    <row r="529" spans="1:20" x14ac:dyDescent="0.35">
      <c r="A529" s="901">
        <v>34</v>
      </c>
      <c r="B529" s="903" t="s">
        <v>164</v>
      </c>
      <c r="C529" s="907">
        <f>cходова!R527</f>
        <v>0</v>
      </c>
      <c r="D529" s="907">
        <f>прибуд.!O527</f>
        <v>0</v>
      </c>
      <c r="E529" s="907">
        <f>гар.вода!L527+ц.о.!M527+хол.вода!R527+каналізація!P527+аварійні!I527+зварювальн!L527</f>
        <v>0.3767463243632016</v>
      </c>
      <c r="F529" s="907">
        <f>дератизац.!I527</f>
        <v>0</v>
      </c>
      <c r="G529" s="907">
        <f>димоканал!Q527</f>
        <v>0.30094592117702973</v>
      </c>
      <c r="H529" s="907">
        <f>'підготовка до зими'!L527+майстерні!L527+маляри!L527+покрівлі!N527</f>
        <v>0.36293001877850983</v>
      </c>
      <c r="I529" s="907">
        <f>електрики!P527</f>
        <v>8.7640853322825521E-2</v>
      </c>
      <c r="J529" s="908">
        <f t="shared" si="41"/>
        <v>1.1282631176415667</v>
      </c>
      <c r="K529" s="908">
        <v>1.6048878968608855E-2</v>
      </c>
      <c r="L529" s="908">
        <f t="shared" si="43"/>
        <v>1.1443119966101756</v>
      </c>
      <c r="M529" s="908">
        <f t="shared" si="42"/>
        <v>1.3731743959322107</v>
      </c>
      <c r="N529" s="901">
        <v>1</v>
      </c>
      <c r="O529" s="903"/>
      <c r="P529" s="909">
        <v>0.90074776516343791</v>
      </c>
      <c r="Q529" s="909">
        <v>0.90074776516343791</v>
      </c>
      <c r="S529" s="909">
        <v>0.90162225144323282</v>
      </c>
      <c r="T529" s="909">
        <v>0.90162225144323282</v>
      </c>
    </row>
    <row r="530" spans="1:20" x14ac:dyDescent="0.35">
      <c r="A530" s="901">
        <v>35</v>
      </c>
      <c r="B530" s="903" t="s">
        <v>165</v>
      </c>
      <c r="C530" s="907">
        <f>cходова!R528</f>
        <v>0</v>
      </c>
      <c r="D530" s="907">
        <f>прибуд.!O528</f>
        <v>0</v>
      </c>
      <c r="E530" s="907">
        <f>гар.вода!L528+ц.о.!M528+хол.вода!R528+каналізація!P528+аварійні!I528+зварювальн!L528</f>
        <v>0.31713916101152972</v>
      </c>
      <c r="F530" s="907">
        <f>дератизац.!I528</f>
        <v>0</v>
      </c>
      <c r="G530" s="907">
        <f>димоканал!Q528</f>
        <v>0.16460840943812979</v>
      </c>
      <c r="H530" s="907">
        <f>'підготовка до зими'!L528+майстерні!L528+маляри!L528+покрівлі!N528</f>
        <v>0.47991519090356832</v>
      </c>
      <c r="I530" s="907">
        <f>електрики!P528</f>
        <v>6.211324906637837E-2</v>
      </c>
      <c r="J530" s="908">
        <f t="shared" si="41"/>
        <v>1.0237760104196063</v>
      </c>
      <c r="K530" s="908">
        <v>1.502838678448499E-2</v>
      </c>
      <c r="L530" s="908">
        <f t="shared" si="43"/>
        <v>1.0388043972040912</v>
      </c>
      <c r="M530" s="908">
        <f t="shared" si="42"/>
        <v>1.2465652766449093</v>
      </c>
      <c r="N530" s="901">
        <v>1</v>
      </c>
      <c r="O530" s="903"/>
      <c r="P530" s="909">
        <v>0.8377167150186472</v>
      </c>
      <c r="Q530" s="909">
        <v>0.8377167150186472</v>
      </c>
      <c r="S530" s="909">
        <v>0.84789272032223351</v>
      </c>
      <c r="T530" s="909">
        <v>0.84789272032223351</v>
      </c>
    </row>
    <row r="531" spans="1:20" x14ac:dyDescent="0.35">
      <c r="A531" s="901">
        <v>36</v>
      </c>
      <c r="B531" s="903" t="s">
        <v>166</v>
      </c>
      <c r="C531" s="907">
        <f>cходова!R529</f>
        <v>0</v>
      </c>
      <c r="D531" s="907">
        <f>прибуд.!O529</f>
        <v>0</v>
      </c>
      <c r="E531" s="907">
        <f>гар.вода!L529+ц.о.!M529+хол.вода!R529+каналізація!P529+аварійні!I529+зварювальн!L529</f>
        <v>0.32649701551567384</v>
      </c>
      <c r="F531" s="907">
        <f>дератизац.!I529</f>
        <v>0</v>
      </c>
      <c r="G531" s="907">
        <f>димоканал!Q529</f>
        <v>0.16365649247963523</v>
      </c>
      <c r="H531" s="907">
        <f>'підготовка до зими'!L529+майстерні!L529+маляри!L529+покрівлі!N529</f>
        <v>0.27793255426634156</v>
      </c>
      <c r="I531" s="907">
        <f>електрики!P529</f>
        <v>6.8615614701144537E-2</v>
      </c>
      <c r="J531" s="908">
        <f t="shared" si="41"/>
        <v>0.83670167696279507</v>
      </c>
      <c r="K531" s="908">
        <v>1.206107628967267E-2</v>
      </c>
      <c r="L531" s="908">
        <f t="shared" si="43"/>
        <v>0.84876275325246775</v>
      </c>
      <c r="M531" s="908">
        <f t="shared" si="42"/>
        <v>1.0185153039029613</v>
      </c>
      <c r="N531" s="901">
        <v>2</v>
      </c>
      <c r="O531" s="903"/>
      <c r="P531" s="909">
        <v>0.67320011607085495</v>
      </c>
      <c r="Q531" s="909">
        <v>0.67320011607085495</v>
      </c>
      <c r="S531" s="909">
        <v>0.67401292663460466</v>
      </c>
      <c r="T531" s="909">
        <v>0.67401292663460466</v>
      </c>
    </row>
    <row r="532" spans="1:20" x14ac:dyDescent="0.35">
      <c r="A532" s="901">
        <v>37</v>
      </c>
      <c r="B532" s="903" t="s">
        <v>167</v>
      </c>
      <c r="C532" s="907">
        <f>cходова!R530</f>
        <v>0</v>
      </c>
      <c r="D532" s="907">
        <f>прибуд.!O530</f>
        <v>0</v>
      </c>
      <c r="E532" s="907">
        <f>гар.вода!L530+ц.о.!M530+хол.вода!R530+каналізація!P530+аварійні!I530+зварювальн!L530</f>
        <v>0.34612373749181669</v>
      </c>
      <c r="F532" s="907">
        <f>дератизац.!I530</f>
        <v>0</v>
      </c>
      <c r="G532" s="907">
        <f>димоканал!Q530</f>
        <v>0.13435580940170549</v>
      </c>
      <c r="H532" s="907">
        <f>'підготовка до зими'!L530+майстерні!L530+маляри!L530+покрівлі!N530</f>
        <v>0.31986428962488511</v>
      </c>
      <c r="I532" s="907">
        <f>електрики!P530</f>
        <v>7.6046623754234807E-2</v>
      </c>
      <c r="J532" s="908">
        <f t="shared" si="41"/>
        <v>0.87639046027264211</v>
      </c>
      <c r="K532" s="908">
        <v>1.2545011398022008E-2</v>
      </c>
      <c r="L532" s="908">
        <f t="shared" si="43"/>
        <v>0.88893547167066411</v>
      </c>
      <c r="M532" s="908">
        <f t="shared" si="42"/>
        <v>1.066722566004797</v>
      </c>
      <c r="N532" s="901">
        <v>2</v>
      </c>
      <c r="O532" s="903"/>
      <c r="P532" s="909">
        <v>0.7005331988766722</v>
      </c>
      <c r="Q532" s="909">
        <v>0.7005331988766722</v>
      </c>
      <c r="S532" s="909">
        <v>0.70136203119892504</v>
      </c>
      <c r="T532" s="909">
        <v>0.70136203119892504</v>
      </c>
    </row>
    <row r="533" spans="1:20" x14ac:dyDescent="0.35">
      <c r="A533" s="901">
        <v>38</v>
      </c>
      <c r="B533" s="903" t="s">
        <v>168</v>
      </c>
      <c r="C533" s="907">
        <f>cходова!R531</f>
        <v>0</v>
      </c>
      <c r="D533" s="907">
        <f>прибуд.!O531</f>
        <v>0</v>
      </c>
      <c r="E533" s="907">
        <f>гар.вода!L531+ц.о.!M531+хол.вода!R531+каналізація!P531+аварійні!I531+зварювальн!L531</f>
        <v>0.3370997025917527</v>
      </c>
      <c r="F533" s="907">
        <f>дератизац.!I531</f>
        <v>0</v>
      </c>
      <c r="G533" s="907">
        <f>димоканал!Q531</f>
        <v>0.14435934671148523</v>
      </c>
      <c r="H533" s="907">
        <f>'підготовка до зими'!L531+майстерні!L531+маляри!L531+покрівлі!N531</f>
        <v>0.35327989475416033</v>
      </c>
      <c r="I533" s="907">
        <f>електрики!P531</f>
        <v>7.2629971441164412E-2</v>
      </c>
      <c r="J533" s="908">
        <f t="shared" si="41"/>
        <v>0.90736891549856269</v>
      </c>
      <c r="K533" s="908">
        <v>1.3065382631472819E-2</v>
      </c>
      <c r="L533" s="908">
        <f t="shared" si="43"/>
        <v>0.92043429813003552</v>
      </c>
      <c r="M533" s="908">
        <f t="shared" si="42"/>
        <v>1.1045211577560425</v>
      </c>
      <c r="N533" s="901">
        <v>1</v>
      </c>
      <c r="O533" s="903"/>
      <c r="P533" s="909">
        <v>0.73083122084896879</v>
      </c>
      <c r="Q533" s="909">
        <v>0.73083122084896879</v>
      </c>
      <c r="S533" s="909">
        <v>0.73165238373554986</v>
      </c>
      <c r="T533" s="909">
        <v>0.73165238373554986</v>
      </c>
    </row>
    <row r="534" spans="1:20" x14ac:dyDescent="0.35">
      <c r="A534" s="901">
        <v>39</v>
      </c>
      <c r="B534" s="903" t="s">
        <v>169</v>
      </c>
      <c r="C534" s="907">
        <f>cходова!R532</f>
        <v>0</v>
      </c>
      <c r="D534" s="907">
        <f>прибуд.!O532</f>
        <v>0</v>
      </c>
      <c r="E534" s="907">
        <f>гар.вода!L532+ц.о.!M532+хол.вода!R532+каналізація!P532+аварійні!I532+зварювальн!L532</f>
        <v>0.31812529817204338</v>
      </c>
      <c r="F534" s="907">
        <f>дератизац.!I532</f>
        <v>0</v>
      </c>
      <c r="G534" s="907">
        <f>димоканал!Q532</f>
        <v>0.1734404879786535</v>
      </c>
      <c r="H534" s="907">
        <f>'підготовка до зими'!L532+майстерні!L532+маляри!L532+покрівлі!N532</f>
        <v>0.3798853973091304</v>
      </c>
      <c r="I534" s="907">
        <f>електрики!P532</f>
        <v>6.5445940853109688E-2</v>
      </c>
      <c r="J534" s="908">
        <f t="shared" ref="J534:J587" si="44">I534+H534+G534+F534+E534+D534+C534</f>
        <v>0.93689712431293692</v>
      </c>
      <c r="K534" s="908">
        <v>1.3470158436349708E-2</v>
      </c>
      <c r="L534" s="908">
        <f t="shared" si="43"/>
        <v>0.95036728274928661</v>
      </c>
      <c r="M534" s="908">
        <f t="shared" ref="M534:M587" si="45">L534*1.2</f>
        <v>1.1404407392991438</v>
      </c>
      <c r="N534" s="901">
        <v>1</v>
      </c>
      <c r="O534" s="903"/>
      <c r="P534" s="909">
        <v>0.75473572132362743</v>
      </c>
      <c r="Q534" s="909">
        <v>0.75473572132362743</v>
      </c>
      <c r="S534" s="909">
        <v>0.75554146082817597</v>
      </c>
      <c r="T534" s="909">
        <v>0.75554146082817597</v>
      </c>
    </row>
    <row r="535" spans="1:20" x14ac:dyDescent="0.35">
      <c r="A535" s="901">
        <v>40</v>
      </c>
      <c r="B535" s="903" t="s">
        <v>170</v>
      </c>
      <c r="C535" s="907">
        <f>cходова!R533</f>
        <v>0</v>
      </c>
      <c r="D535" s="907">
        <f>прибуд.!O533</f>
        <v>0</v>
      </c>
      <c r="E535" s="907">
        <f>гар.вода!L533+ц.о.!M533+хол.вода!R533+каналізація!P533+аварійні!I533+зварювальн!L533</f>
        <v>0.33236452623615836</v>
      </c>
      <c r="F535" s="907">
        <f>дератизац.!I533</f>
        <v>0</v>
      </c>
      <c r="G535" s="907">
        <f>димоканал!Q533</f>
        <v>0.11632765854639564</v>
      </c>
      <c r="H535" s="907">
        <f>'підготовка до зими'!L533+майстерні!L533+маляри!L533+покрівлі!N533</f>
        <v>0.57271385586226331</v>
      </c>
      <c r="I535" s="907">
        <f>електрики!P533</f>
        <v>7.0837153546807322E-2</v>
      </c>
      <c r="J535" s="908">
        <f t="shared" si="44"/>
        <v>1.0922431941916246</v>
      </c>
      <c r="K535" s="908">
        <v>1.5563918534978741E-2</v>
      </c>
      <c r="L535" s="908">
        <f t="shared" si="43"/>
        <v>1.1078071127266034</v>
      </c>
      <c r="M535" s="908">
        <f t="shared" si="45"/>
        <v>1.329368535271924</v>
      </c>
      <c r="N535" s="901">
        <v>2</v>
      </c>
      <c r="O535" s="903"/>
      <c r="P535" s="909">
        <v>0.87528275574146974</v>
      </c>
      <c r="Q535" s="909">
        <v>0.87528275574146974</v>
      </c>
      <c r="S535" s="909">
        <v>0.87609912463711248</v>
      </c>
      <c r="T535" s="909">
        <v>0.87609912463711248</v>
      </c>
    </row>
    <row r="536" spans="1:20" x14ac:dyDescent="0.35">
      <c r="A536" s="901">
        <v>41</v>
      </c>
      <c r="B536" s="903" t="s">
        <v>171</v>
      </c>
      <c r="C536" s="907">
        <f>cходова!R534</f>
        <v>0</v>
      </c>
      <c r="D536" s="907">
        <f>прибуд.!O534</f>
        <v>0</v>
      </c>
      <c r="E536" s="907">
        <f>гар.вода!L534+ц.о.!M534+хол.вода!R534+каналізація!P534+аварійні!I534+зварювальн!L534</f>
        <v>0.33247199006512795</v>
      </c>
      <c r="F536" s="907">
        <f>дератизац.!I534</f>
        <v>0</v>
      </c>
      <c r="G536" s="907">
        <f>димоканал!Q534</f>
        <v>0.18783574961731833</v>
      </c>
      <c r="H536" s="907">
        <f>'підготовка до зими'!L534+майстерні!L534+маляри!L534+покрівлі!N534</f>
        <v>0.33925979027888414</v>
      </c>
      <c r="I536" s="907">
        <f>електрики!P534</f>
        <v>7.0877841170900832E-2</v>
      </c>
      <c r="J536" s="908">
        <f t="shared" si="44"/>
        <v>0.93044537113223125</v>
      </c>
      <c r="K536" s="908">
        <v>1.3336727968739139E-2</v>
      </c>
      <c r="L536" s="908">
        <f t="shared" si="43"/>
        <v>0.94378209910097044</v>
      </c>
      <c r="M536" s="908">
        <f t="shared" si="45"/>
        <v>1.1325385189211645</v>
      </c>
      <c r="N536" s="901">
        <v>3</v>
      </c>
      <c r="O536" s="903"/>
      <c r="P536" s="909">
        <v>0.74644485640540847</v>
      </c>
      <c r="Q536" s="909">
        <v>0.74644485640540847</v>
      </c>
      <c r="S536" s="909">
        <v>0.74726543508846677</v>
      </c>
      <c r="T536" s="909">
        <v>0.74726543508846677</v>
      </c>
    </row>
    <row r="537" spans="1:20" x14ac:dyDescent="0.35">
      <c r="A537" s="901">
        <v>42</v>
      </c>
      <c r="B537" s="903" t="s">
        <v>172</v>
      </c>
      <c r="C537" s="907">
        <f>cходова!R535</f>
        <v>0</v>
      </c>
      <c r="D537" s="907">
        <f>прибуд.!O535</f>
        <v>0</v>
      </c>
      <c r="E537" s="907">
        <f>гар.вода!L535+ц.о.!M535+хол.вода!R535+каналізація!P535+аварійні!I535+зварювальн!L535</f>
        <v>0.39575645728191866</v>
      </c>
      <c r="F537" s="907">
        <f>дератизац.!I535</f>
        <v>0</v>
      </c>
      <c r="G537" s="907">
        <f>димоканал!Q535</f>
        <v>0.25133446207578591</v>
      </c>
      <c r="H537" s="907">
        <f>'підготовка до зими'!L535+майстерні!L535+маляри!L535+покрівлі!N535</f>
        <v>0.36068248317887808</v>
      </c>
      <c r="I537" s="907">
        <f>електрики!P535</f>
        <v>9.4838411325183183E-2</v>
      </c>
      <c r="J537" s="908">
        <f t="shared" si="44"/>
        <v>1.102611813861766</v>
      </c>
      <c r="K537" s="908">
        <v>1.570359416174261E-2</v>
      </c>
      <c r="L537" s="908">
        <f t="shared" si="43"/>
        <v>1.1183154080235087</v>
      </c>
      <c r="M537" s="908">
        <f t="shared" si="45"/>
        <v>1.3419784896282103</v>
      </c>
      <c r="N537" s="901">
        <v>2</v>
      </c>
      <c r="O537" s="903"/>
      <c r="P537" s="909">
        <v>0.88034159463712491</v>
      </c>
      <c r="Q537" s="909">
        <v>0.88034159463712491</v>
      </c>
      <c r="S537" s="909">
        <v>0.88122763018737837</v>
      </c>
      <c r="T537" s="909">
        <v>0.88122763018737837</v>
      </c>
    </row>
    <row r="538" spans="1:20" x14ac:dyDescent="0.35">
      <c r="A538" s="901">
        <v>43</v>
      </c>
      <c r="B538" s="903" t="s">
        <v>173</v>
      </c>
      <c r="C538" s="907">
        <f>cходова!R536</f>
        <v>0</v>
      </c>
      <c r="D538" s="907">
        <f>прибуд.!O536</f>
        <v>0</v>
      </c>
      <c r="E538" s="907">
        <f>гар.вода!L536+ц.о.!M536+хол.вода!R536+каналізація!P536+аварійні!I536+зварювальн!L536</f>
        <v>0.3045655350456441</v>
      </c>
      <c r="F538" s="907">
        <f>дератизац.!I536</f>
        <v>0</v>
      </c>
      <c r="G538" s="907">
        <f>димоканал!Q536</f>
        <v>0.1598348192002694</v>
      </c>
      <c r="H538" s="907">
        <f>'підготовка до зими'!L536+майстерні!L536+маляри!L536+покрівлі!N536</f>
        <v>0.35991035183948883</v>
      </c>
      <c r="I538" s="907">
        <f>електрики!P536</f>
        <v>6.0311985082374557E-2</v>
      </c>
      <c r="J538" s="908">
        <f t="shared" si="44"/>
        <v>0.88462269116777692</v>
      </c>
      <c r="K538" s="908">
        <v>1.2755465605124203E-2</v>
      </c>
      <c r="L538" s="908">
        <f t="shared" si="43"/>
        <v>0.89737815677290111</v>
      </c>
      <c r="M538" s="908">
        <f t="shared" si="45"/>
        <v>1.0768537881274813</v>
      </c>
      <c r="N538" s="901">
        <v>1</v>
      </c>
      <c r="O538" s="903"/>
      <c r="P538" s="909">
        <v>0.71407458803957546</v>
      </c>
      <c r="Q538" s="909">
        <v>0.71407458803957546</v>
      </c>
      <c r="S538" s="909">
        <v>0.71486630230770809</v>
      </c>
      <c r="T538" s="909">
        <v>0.71486630230770809</v>
      </c>
    </row>
    <row r="539" spans="1:20" x14ac:dyDescent="0.35">
      <c r="A539" s="901">
        <v>44</v>
      </c>
      <c r="B539" s="903" t="s">
        <v>174</v>
      </c>
      <c r="C539" s="907">
        <f>cходова!R537</f>
        <v>0</v>
      </c>
      <c r="D539" s="907">
        <f>прибуд.!O537</f>
        <v>0</v>
      </c>
      <c r="E539" s="907">
        <f>гар.вода!L537+ц.о.!M537+хол.вода!R537+каналізація!P537+аварійні!I537+зварювальн!L537</f>
        <v>0.32878276165731296</v>
      </c>
      <c r="F539" s="907">
        <f>дератизац.!I537</f>
        <v>0</v>
      </c>
      <c r="G539" s="907">
        <f>димоканал!Q537</f>
        <v>9.8066980439540347E-2</v>
      </c>
      <c r="H539" s="907">
        <f>'підготовка до зими'!L537+майстерні!L537+маляри!L537+покрівлі!N537</f>
        <v>0.35393027614752826</v>
      </c>
      <c r="I539" s="907">
        <f>електрики!P537</f>
        <v>6.9481036868546356E-2</v>
      </c>
      <c r="J539" s="908">
        <f t="shared" si="44"/>
        <v>0.85026105511292793</v>
      </c>
      <c r="K539" s="908">
        <v>1.2251990451684897E-2</v>
      </c>
      <c r="L539" s="908">
        <f t="shared" si="43"/>
        <v>0.86251304556461283</v>
      </c>
      <c r="M539" s="908">
        <f t="shared" si="45"/>
        <v>1.0350156546775353</v>
      </c>
      <c r="N539" s="901">
        <v>1</v>
      </c>
      <c r="O539" s="903"/>
      <c r="P539" s="909">
        <v>0.68428058238524037</v>
      </c>
      <c r="Q539" s="909">
        <v>0.68428058238524037</v>
      </c>
      <c r="S539" s="909">
        <v>0.68486883471555537</v>
      </c>
      <c r="T539" s="909">
        <v>0.68486883471555537</v>
      </c>
    </row>
    <row r="540" spans="1:20" x14ac:dyDescent="0.35">
      <c r="A540" s="901">
        <v>45</v>
      </c>
      <c r="B540" s="903" t="s">
        <v>175</v>
      </c>
      <c r="C540" s="907">
        <f>cходова!R538</f>
        <v>0</v>
      </c>
      <c r="D540" s="907">
        <f>прибуд.!O538</f>
        <v>0</v>
      </c>
      <c r="E540" s="907">
        <f>гар.вода!L538+ц.о.!M538+хол.вода!R538+каналізація!P538+аварійні!I538+зварювальн!L538</f>
        <v>0.3150635215959301</v>
      </c>
      <c r="F540" s="907">
        <f>дератизац.!I538</f>
        <v>0</v>
      </c>
      <c r="G540" s="907">
        <f>димоканал!Q538</f>
        <v>0.17036834596704933</v>
      </c>
      <c r="H540" s="907">
        <f>'підготовка до зими'!L538+майстерні!L538+маляри!L538+покрівлі!N538</f>
        <v>0.37471084816339517</v>
      </c>
      <c r="I540" s="907">
        <f>електрики!P538</f>
        <v>6.4286700431642793E-2</v>
      </c>
      <c r="J540" s="908">
        <f t="shared" si="44"/>
        <v>0.92442941615801744</v>
      </c>
      <c r="K540" s="908">
        <v>1.3286776894924275E-2</v>
      </c>
      <c r="L540" s="908">
        <f t="shared" si="43"/>
        <v>0.93771619305294174</v>
      </c>
      <c r="M540" s="908">
        <f t="shared" si="45"/>
        <v>1.12525943166353</v>
      </c>
      <c r="N540" s="901">
        <v>2</v>
      </c>
      <c r="O540" s="903"/>
      <c r="P540" s="909">
        <v>0.74428526134930739</v>
      </c>
      <c r="Q540" s="909">
        <v>0.74428526134930739</v>
      </c>
      <c r="S540" s="909">
        <v>0.74508783397402678</v>
      </c>
      <c r="T540" s="909">
        <v>0.74508783397402678</v>
      </c>
    </row>
    <row r="541" spans="1:20" x14ac:dyDescent="0.35">
      <c r="A541" s="901">
        <v>46</v>
      </c>
      <c r="B541" s="903" t="s">
        <v>176</v>
      </c>
      <c r="C541" s="907">
        <f>cходова!R539</f>
        <v>0</v>
      </c>
      <c r="D541" s="907">
        <f>прибуд.!O539</f>
        <v>0</v>
      </c>
      <c r="E541" s="907">
        <f>гар.вода!L539+ц.о.!M539+хол.вода!R539+каналізація!P539+аварійні!I539+зварювальн!L539</f>
        <v>0.40981437070080184</v>
      </c>
      <c r="F541" s="907">
        <f>дератизац.!I539</f>
        <v>0</v>
      </c>
      <c r="G541" s="907">
        <f>димоканал!Q539</f>
        <v>0.16589997975027956</v>
      </c>
      <c r="H541" s="907">
        <f>'підготовка до зими'!L539+майстерні!L539+маляри!L539+покрівлі!N539</f>
        <v>0.37739149672756855</v>
      </c>
      <c r="I541" s="907">
        <f>електрики!P539</f>
        <v>0.10016097522608632</v>
      </c>
      <c r="J541" s="908">
        <f t="shared" si="44"/>
        <v>1.0532668224047361</v>
      </c>
      <c r="K541" s="908">
        <v>1.4965998098096294E-2</v>
      </c>
      <c r="L541" s="908">
        <f t="shared" si="43"/>
        <v>1.0682328205028324</v>
      </c>
      <c r="M541" s="908">
        <f t="shared" si="45"/>
        <v>1.2818793846033989</v>
      </c>
      <c r="N541" s="901">
        <v>2</v>
      </c>
      <c r="O541" s="903"/>
      <c r="P541" s="909">
        <v>0.83753620887583158</v>
      </c>
      <c r="Q541" s="909">
        <v>0.83753620887583158</v>
      </c>
      <c r="S541" s="909">
        <v>0.83820762180589892</v>
      </c>
      <c r="T541" s="909">
        <v>0.83820762180589892</v>
      </c>
    </row>
    <row r="542" spans="1:20" x14ac:dyDescent="0.35">
      <c r="A542" s="901">
        <v>47</v>
      </c>
      <c r="B542" s="903" t="s">
        <v>177</v>
      </c>
      <c r="C542" s="907">
        <f>cходова!R540</f>
        <v>0</v>
      </c>
      <c r="D542" s="907">
        <f>прибуд.!O540</f>
        <v>0</v>
      </c>
      <c r="E542" s="907">
        <f>гар.вода!L540+ц.о.!M540+хол.вода!R540+каналізація!P540+аварійні!I540+зварювальн!L540</f>
        <v>0.29911407113683636</v>
      </c>
      <c r="F542" s="907">
        <f>дератизац.!I540</f>
        <v>0</v>
      </c>
      <c r="G542" s="907">
        <f>димоканал!Q540</f>
        <v>0.15436489973271239</v>
      </c>
      <c r="H542" s="907">
        <f>'підготовка до зими'!L540+майстерні!L540+маляри!L540+покрівлі!N540</f>
        <v>0.33850098336962181</v>
      </c>
      <c r="I542" s="907">
        <f>електрики!P540</f>
        <v>5.8247968599734877E-2</v>
      </c>
      <c r="J542" s="908">
        <f t="shared" si="44"/>
        <v>0.85022792283890536</v>
      </c>
      <c r="K542" s="908">
        <v>1.2266950989733176E-2</v>
      </c>
      <c r="L542" s="908">
        <f t="shared" si="43"/>
        <v>0.86249487382863854</v>
      </c>
      <c r="M542" s="908">
        <f t="shared" si="45"/>
        <v>1.0349938485943662</v>
      </c>
      <c r="N542" s="901">
        <v>2</v>
      </c>
      <c r="O542" s="903"/>
      <c r="P542" s="909">
        <v>0.68360234691564914</v>
      </c>
      <c r="Q542" s="909">
        <v>0.68360234691564914</v>
      </c>
      <c r="S542" s="909">
        <v>0.68438842258453636</v>
      </c>
      <c r="T542" s="909">
        <v>0.68438842258453636</v>
      </c>
    </row>
    <row r="543" spans="1:20" x14ac:dyDescent="0.35">
      <c r="A543" s="901">
        <v>48</v>
      </c>
      <c r="B543" s="903" t="s">
        <v>178</v>
      </c>
      <c r="C543" s="907">
        <f>cходова!R541</f>
        <v>0</v>
      </c>
      <c r="D543" s="907">
        <f>прибуд.!O541</f>
        <v>0</v>
      </c>
      <c r="E543" s="907">
        <f>гар.вода!L541+ц.о.!M541+хол.вода!R541+каналізація!P541+аварійні!I541+зварювальн!L541</f>
        <v>0.43878464760751784</v>
      </c>
      <c r="F543" s="907">
        <f>дератизац.!I541</f>
        <v>0</v>
      </c>
      <c r="G543" s="907">
        <f>димоканал!Q541</f>
        <v>0.35982925322755865</v>
      </c>
      <c r="H543" s="907">
        <f>'підготовка до зими'!L541+майстерні!L541+маляри!L541+покрівлі!N541</f>
        <v>0.39994991809992042</v>
      </c>
      <c r="I543" s="907">
        <f>електрики!P541</f>
        <v>0.11112961228254532</v>
      </c>
      <c r="J543" s="908">
        <f t="shared" si="44"/>
        <v>1.3096934312175423</v>
      </c>
      <c r="K543" s="908">
        <v>1.8442129532286234E-2</v>
      </c>
      <c r="L543" s="908">
        <f t="shared" si="43"/>
        <v>1.3281355607498286</v>
      </c>
      <c r="M543" s="908">
        <f t="shared" si="45"/>
        <v>1.5937626728997942</v>
      </c>
      <c r="N543" s="901">
        <v>2</v>
      </c>
      <c r="O543" s="903"/>
      <c r="P543" s="909">
        <v>1.0360798523699548</v>
      </c>
      <c r="Q543" s="909">
        <v>1.0360798523699548</v>
      </c>
      <c r="S543" s="909">
        <v>1.0367976389651454</v>
      </c>
      <c r="T543" s="909">
        <v>1.0367976389651454</v>
      </c>
    </row>
    <row r="544" spans="1:20" x14ac:dyDescent="0.35">
      <c r="A544" s="901">
        <v>49</v>
      </c>
      <c r="B544" s="903" t="s">
        <v>179</v>
      </c>
      <c r="C544" s="907">
        <f>cходова!R542</f>
        <v>0</v>
      </c>
      <c r="D544" s="907">
        <f>прибуд.!O542</f>
        <v>0</v>
      </c>
      <c r="E544" s="907">
        <f>гар.вода!L542+ц.о.!M542+хол.вода!R542+каналізація!P542+аварійні!I542+зварювальн!L542</f>
        <v>0.32976966866877316</v>
      </c>
      <c r="F544" s="907">
        <f>дератизац.!I542</f>
        <v>0</v>
      </c>
      <c r="G544" s="907">
        <f>димоканал!Q542</f>
        <v>0.1851242796964343</v>
      </c>
      <c r="H544" s="907">
        <f>'підготовка до зими'!L542+майстерні!L542+маляри!L542+покрівлі!N542</f>
        <v>0.32319051457891024</v>
      </c>
      <c r="I544" s="907">
        <f>електрики!P542</f>
        <v>6.9854696562999335E-2</v>
      </c>
      <c r="J544" s="908">
        <f t="shared" si="44"/>
        <v>0.90793915950711712</v>
      </c>
      <c r="K544" s="908">
        <v>1.2985174329218049E-2</v>
      </c>
      <c r="L544" s="908">
        <f t="shared" ref="L544:L600" si="46">J544+K544</f>
        <v>0.92092433383633521</v>
      </c>
      <c r="M544" s="908">
        <f t="shared" si="45"/>
        <v>1.1051092006036023</v>
      </c>
      <c r="N544" s="901">
        <v>2</v>
      </c>
      <c r="O544" s="903"/>
      <c r="P544" s="909">
        <v>0.72381949310392157</v>
      </c>
      <c r="Q544" s="909">
        <v>0.72381949310392157</v>
      </c>
      <c r="S544" s="909">
        <v>0.72441680655886864</v>
      </c>
      <c r="T544" s="909">
        <v>0.72441680655886864</v>
      </c>
    </row>
    <row r="545" spans="1:20" x14ac:dyDescent="0.35">
      <c r="A545" s="901">
        <v>50</v>
      </c>
      <c r="B545" s="903" t="s">
        <v>180</v>
      </c>
      <c r="C545" s="907">
        <f>cходова!R543</f>
        <v>0</v>
      </c>
      <c r="D545" s="907">
        <f>прибуд.!O543</f>
        <v>0</v>
      </c>
      <c r="E545" s="907">
        <f>гар.вода!L543+ц.о.!M543+хол.вода!R543+каналізація!P543+аварійні!I543+зварювальн!L543</f>
        <v>0.32914512818244729</v>
      </c>
      <c r="F545" s="907">
        <f>дератизац.!I543</f>
        <v>0</v>
      </c>
      <c r="G545" s="907">
        <f>димоканал!Q543</f>
        <v>0.18449762487094568</v>
      </c>
      <c r="H545" s="907">
        <f>'підготовка до зими'!L543+майстерні!L543+маляри!L543+покрівлі!N543</f>
        <v>0.3202932030603623</v>
      </c>
      <c r="I545" s="907">
        <f>електрики!P543</f>
        <v>6.9618234966735304E-2</v>
      </c>
      <c r="J545" s="908">
        <f t="shared" si="44"/>
        <v>0.90355419108049051</v>
      </c>
      <c r="K545" s="908">
        <v>1.2956997259087685E-2</v>
      </c>
      <c r="L545" s="908">
        <f t="shared" si="46"/>
        <v>0.91651118833957823</v>
      </c>
      <c r="M545" s="908">
        <f t="shared" si="45"/>
        <v>1.0998134260074939</v>
      </c>
      <c r="N545" s="901">
        <v>2</v>
      </c>
      <c r="O545" s="903"/>
      <c r="P545" s="909">
        <v>0.72222794845337857</v>
      </c>
      <c r="Q545" s="909">
        <v>0.72222794845337857</v>
      </c>
      <c r="S545" s="909">
        <v>0.72282461592890168</v>
      </c>
      <c r="T545" s="909">
        <v>0.72282461592890168</v>
      </c>
    </row>
    <row r="546" spans="1:20" x14ac:dyDescent="0.35">
      <c r="A546" s="901">
        <v>51</v>
      </c>
      <c r="B546" s="903" t="s">
        <v>181</v>
      </c>
      <c r="C546" s="907">
        <f>cходова!R544</f>
        <v>0</v>
      </c>
      <c r="D546" s="907">
        <f>прибуд.!O544</f>
        <v>0</v>
      </c>
      <c r="E546" s="907">
        <f>гар.вода!L544+ц.о.!M544+хол.вода!R544+каналізація!P544+аварійні!I544+зварювальн!L544</f>
        <v>0.33241824272373688</v>
      </c>
      <c r="F546" s="907">
        <f>дератизац.!I544</f>
        <v>0</v>
      </c>
      <c r="G546" s="907">
        <f>димоканал!Q544</f>
        <v>0.18778182031797369</v>
      </c>
      <c r="H546" s="907">
        <f>'підготовка до зими'!L544+майстерні!L544+маляри!L544+покрівлі!N544</f>
        <v>0.3230992665957686</v>
      </c>
      <c r="I546" s="907">
        <f>електрики!P544</f>
        <v>7.0857491517966317E-2</v>
      </c>
      <c r="J546" s="908">
        <f t="shared" si="44"/>
        <v>0.9141568211554455</v>
      </c>
      <c r="K546" s="908">
        <v>1.3104668675102989E-2</v>
      </c>
      <c r="L546" s="908">
        <f t="shared" si="46"/>
        <v>0.92726148983054846</v>
      </c>
      <c r="M546" s="908">
        <f t="shared" si="45"/>
        <v>1.1127137877966582</v>
      </c>
      <c r="N546" s="901">
        <v>2</v>
      </c>
      <c r="O546" s="903"/>
      <c r="P546" s="909">
        <v>0.73056897365968665</v>
      </c>
      <c r="Q546" s="909">
        <v>0.73056897365968665</v>
      </c>
      <c r="S546" s="909">
        <v>0.7311690266077161</v>
      </c>
      <c r="T546" s="909">
        <v>0.7311690266077161</v>
      </c>
    </row>
    <row r="547" spans="1:20" x14ac:dyDescent="0.35">
      <c r="A547" s="901">
        <v>52</v>
      </c>
      <c r="B547" s="903" t="s">
        <v>182</v>
      </c>
      <c r="C547" s="907">
        <f>cходова!R545</f>
        <v>0</v>
      </c>
      <c r="D547" s="907">
        <f>прибуд.!O545</f>
        <v>0</v>
      </c>
      <c r="E547" s="907">
        <f>гар.вода!L545+ц.о.!M545+хол.вода!R545+каналізація!P545+аварійні!I545+зварювальн!L545</f>
        <v>0.36728543917124507</v>
      </c>
      <c r="F547" s="907">
        <f>дератизац.!I545</f>
        <v>0</v>
      </c>
      <c r="G547" s="907">
        <f>димоканал!Q545</f>
        <v>0.22276705727775964</v>
      </c>
      <c r="H547" s="907">
        <f>'підготовка до зими'!L545+майстерні!L545+маляри!L545+покрівлі!N545</f>
        <v>0.50093521704098265</v>
      </c>
      <c r="I547" s="907">
        <f>електрики!P545</f>
        <v>8.4940277375604251E-2</v>
      </c>
      <c r="J547" s="908">
        <f t="shared" si="44"/>
        <v>1.1759279908655915</v>
      </c>
      <c r="K547" s="908">
        <v>1.6722046633327266E-2</v>
      </c>
      <c r="L547" s="908">
        <f t="shared" si="46"/>
        <v>1.1926500374989188</v>
      </c>
      <c r="M547" s="908">
        <f t="shared" si="45"/>
        <v>1.4311800449987027</v>
      </c>
      <c r="N547" s="901">
        <v>2</v>
      </c>
      <c r="O547" s="903"/>
      <c r="P547" s="909">
        <v>0.9402900723072859</v>
      </c>
      <c r="Q547" s="909">
        <v>0.9402900723072859</v>
      </c>
      <c r="S547" s="909">
        <v>0.94101200950630193</v>
      </c>
      <c r="T547" s="909">
        <v>0.94101200950630193</v>
      </c>
    </row>
    <row r="548" spans="1:20" x14ac:dyDescent="0.35">
      <c r="A548" s="901">
        <v>53</v>
      </c>
      <c r="B548" s="903" t="s">
        <v>2309</v>
      </c>
      <c r="C548" s="907">
        <f>cходова!R546</f>
        <v>0</v>
      </c>
      <c r="D548" s="907">
        <f>прибуд.!O546</f>
        <v>0</v>
      </c>
      <c r="E548" s="907">
        <f>гар.вода!L546+ц.о.!M546+хол.вода!R546+каналізація!P546+аварійні!I546+зварювальн!L546</f>
        <v>0.28431379893489245</v>
      </c>
      <c r="F548" s="907">
        <f>дератизац.!I546</f>
        <v>0</v>
      </c>
      <c r="G548" s="907">
        <f>димоканал!Q546</f>
        <v>0.13951452222003036</v>
      </c>
      <c r="H548" s="907">
        <f>'підготовка до зими'!L546+майстерні!L546+маляри!L546+покрівлі!N546</f>
        <v>0.57588697539137002</v>
      </c>
      <c r="I548" s="907">
        <f>електрики!P546</f>
        <v>5.2644335101765499E-2</v>
      </c>
      <c r="J548" s="908">
        <f t="shared" si="44"/>
        <v>1.0523596316480583</v>
      </c>
      <c r="K548" s="908">
        <v>1.5158248370144227E-2</v>
      </c>
      <c r="L548" s="908">
        <f t="shared" si="46"/>
        <v>1.0675178800182026</v>
      </c>
      <c r="M548" s="908">
        <f t="shared" si="45"/>
        <v>1.2810214560218431</v>
      </c>
      <c r="N548" s="901">
        <v>2</v>
      </c>
      <c r="O548" s="903"/>
      <c r="P548" s="909">
        <v>0.85335273445378335</v>
      </c>
      <c r="Q548" s="909">
        <v>0.85335273445378335</v>
      </c>
      <c r="S548" s="909">
        <v>0.85390303165088277</v>
      </c>
      <c r="T548" s="909">
        <v>0.85390303165088277</v>
      </c>
    </row>
    <row r="549" spans="1:20" x14ac:dyDescent="0.35">
      <c r="A549" s="901">
        <v>54</v>
      </c>
      <c r="B549" s="903" t="s">
        <v>183</v>
      </c>
      <c r="C549" s="907">
        <f>cходова!R547</f>
        <v>0</v>
      </c>
      <c r="D549" s="907">
        <f>прибуд.!O547</f>
        <v>0</v>
      </c>
      <c r="E549" s="907">
        <f>гар.вода!L547+ц.о.!M547+хол.вода!R547+каналізація!P547+аварійні!I547+зварювальн!L547</f>
        <v>0.38958684010748712</v>
      </c>
      <c r="F549" s="907">
        <f>дератизац.!I547</f>
        <v>0</v>
      </c>
      <c r="G549" s="907">
        <f>димоканал!Q547</f>
        <v>0.12257197904188576</v>
      </c>
      <c r="H549" s="907">
        <f>'підготовка до зими'!L547+майстерні!L547+маляри!L547+покрівлі!N547</f>
        <v>0.38406995633006558</v>
      </c>
      <c r="I549" s="907">
        <f>електрики!P547</f>
        <v>9.250248986397179E-2</v>
      </c>
      <c r="J549" s="908">
        <f t="shared" si="44"/>
        <v>0.98873126534341027</v>
      </c>
      <c r="K549" s="908">
        <v>1.3405440009677047E-2</v>
      </c>
      <c r="L549" s="908">
        <f t="shared" si="46"/>
        <v>1.0021367053530874</v>
      </c>
      <c r="M549" s="908">
        <f t="shared" si="45"/>
        <v>1.2025640464237048</v>
      </c>
      <c r="N549" s="901">
        <v>1</v>
      </c>
      <c r="O549" s="903"/>
      <c r="P549" s="909">
        <v>0.74847204068858864</v>
      </c>
      <c r="Q549" s="909">
        <v>0.74847204068858864</v>
      </c>
      <c r="S549" s="909">
        <v>0.74912052031115672</v>
      </c>
      <c r="T549" s="909">
        <v>0.74912052031115672</v>
      </c>
    </row>
    <row r="550" spans="1:20" x14ac:dyDescent="0.35">
      <c r="A550" s="901">
        <v>55</v>
      </c>
      <c r="B550" s="903" t="s">
        <v>184</v>
      </c>
      <c r="C550" s="907">
        <f>cходова!R548</f>
        <v>0</v>
      </c>
      <c r="D550" s="907">
        <f>прибуд.!O548</f>
        <v>0</v>
      </c>
      <c r="E550" s="907">
        <f>гар.вода!L548+ц.о.!M548+хол.вода!R548+каналізація!P548+аварійні!I548+зварювальн!L548</f>
        <v>0.35128685505903151</v>
      </c>
      <c r="F550" s="907">
        <f>дератизац.!I548</f>
        <v>0</v>
      </c>
      <c r="G550" s="907">
        <f>димоканал!Q548</f>
        <v>0.10335715552583793</v>
      </c>
      <c r="H550" s="907">
        <f>'підготовка до зими'!L548+майстерні!L548+маляри!L548+покрівлі!N548</f>
        <v>0.37732610423972235</v>
      </c>
      <c r="I550" s="907">
        <f>електрики!P548</f>
        <v>7.8001467432704391E-2</v>
      </c>
      <c r="J550" s="908">
        <f t="shared" si="44"/>
        <v>0.90997158225729624</v>
      </c>
      <c r="K550" s="908">
        <v>1.2867243400866131E-2</v>
      </c>
      <c r="L550" s="908">
        <f t="shared" si="46"/>
        <v>0.92283882565816233</v>
      </c>
      <c r="M550" s="908">
        <f t="shared" si="45"/>
        <v>1.1074065907897948</v>
      </c>
      <c r="N550" s="901">
        <v>2</v>
      </c>
      <c r="O550" s="903"/>
      <c r="P550" s="909">
        <v>0.71892504048628891</v>
      </c>
      <c r="Q550" s="909">
        <v>0.71892504048628891</v>
      </c>
      <c r="S550" s="909">
        <v>0.71953558343665358</v>
      </c>
      <c r="T550" s="909">
        <v>0.71953558343665358</v>
      </c>
    </row>
    <row r="551" spans="1:20" x14ac:dyDescent="0.35">
      <c r="A551" s="901">
        <v>56</v>
      </c>
      <c r="B551" s="903" t="s">
        <v>185</v>
      </c>
      <c r="C551" s="907">
        <f>cходова!R549</f>
        <v>0.68137807670040873</v>
      </c>
      <c r="D551" s="907">
        <f>прибуд.!O549</f>
        <v>1.1831030615252365</v>
      </c>
      <c r="E551" s="907">
        <f>гар.вода!L549+ц.о.!M549+хол.вода!R549+каналізація!P549+аварійні!I548+зварювальн!L549</f>
        <v>0.47926329894515474</v>
      </c>
      <c r="F551" s="907">
        <f>дератизац.!I549</f>
        <v>4.7203119243522038E-3</v>
      </c>
      <c r="G551" s="907">
        <f>димоканал!Q549</f>
        <v>2.8789220043283423E-2</v>
      </c>
      <c r="H551" s="907">
        <f>'підготовка до зими'!L549+майстерні!L549+маляри!L549+покрівлі!N549</f>
        <v>0.17924288717230197</v>
      </c>
      <c r="I551" s="907">
        <f>електрики!P549</f>
        <v>4.3567502671103743E-2</v>
      </c>
      <c r="J551" s="908">
        <f t="shared" si="44"/>
        <v>2.6000643589818413</v>
      </c>
      <c r="K551" s="908">
        <v>3.8340090536674878E-2</v>
      </c>
      <c r="L551" s="908">
        <f t="shared" si="46"/>
        <v>2.6384044495185162</v>
      </c>
      <c r="M551" s="908">
        <f t="shared" si="45"/>
        <v>3.1660853394222195</v>
      </c>
      <c r="N551" s="901">
        <v>5</v>
      </c>
      <c r="O551" s="903"/>
      <c r="P551" s="909">
        <v>2.1461501783843184</v>
      </c>
      <c r="Q551" s="909">
        <v>2.1461501783843184</v>
      </c>
      <c r="S551" s="909">
        <v>2.1554100713147264</v>
      </c>
      <c r="T551" s="909">
        <v>2.1554100713147264</v>
      </c>
    </row>
    <row r="552" spans="1:20" x14ac:dyDescent="0.35">
      <c r="A552" s="901">
        <v>57</v>
      </c>
      <c r="B552" s="903" t="s">
        <v>186</v>
      </c>
      <c r="C552" s="907">
        <f>cходова!R550</f>
        <v>0.97384814268940312</v>
      </c>
      <c r="D552" s="907">
        <f>прибуд.!O550</f>
        <v>0.58532995800942533</v>
      </c>
      <c r="E552" s="907">
        <f>гар.вода!L550+ц.о.!M550+хол.вода!R550+каналізація!P550+аварійні!I549+зварювальн!L550</f>
        <v>0.50029969158776111</v>
      </c>
      <c r="F552" s="907">
        <f>дератизац.!I550</f>
        <v>5.0113067608792338E-3</v>
      </c>
      <c r="G552" s="907">
        <f>димоканал!Q550</f>
        <v>3.5600113485211145E-2</v>
      </c>
      <c r="H552" s="907">
        <f>'підготовка до зими'!L550+майстерні!L550+маляри!L550+покрівлі!N550</f>
        <v>0.18415628576856369</v>
      </c>
      <c r="I552" s="907">
        <f>електрики!P550</f>
        <v>5.1532236892212362E-2</v>
      </c>
      <c r="J552" s="908">
        <f t="shared" si="44"/>
        <v>2.3357777351934561</v>
      </c>
      <c r="K552" s="908">
        <v>3.4251515658466798E-2</v>
      </c>
      <c r="L552" s="908">
        <f t="shared" si="46"/>
        <v>2.370029250851923</v>
      </c>
      <c r="M552" s="908">
        <f t="shared" si="45"/>
        <v>2.8440351010223073</v>
      </c>
      <c r="N552" s="901">
        <v>9</v>
      </c>
      <c r="O552" s="903"/>
      <c r="P552" s="909">
        <v>1.919699506090035</v>
      </c>
      <c r="Q552" s="909">
        <v>1.919699506090035</v>
      </c>
      <c r="S552" s="909">
        <v>1.9245361266958345</v>
      </c>
      <c r="T552" s="909">
        <v>1.9245361266958345</v>
      </c>
    </row>
    <row r="553" spans="1:20" x14ac:dyDescent="0.35">
      <c r="A553" s="901">
        <v>58</v>
      </c>
      <c r="B553" s="903" t="s">
        <v>187</v>
      </c>
      <c r="C553" s="907">
        <f>cходова!R551</f>
        <v>1.1075819719404396</v>
      </c>
      <c r="D553" s="907">
        <f>прибуд.!O551</f>
        <v>0.76805779911214689</v>
      </c>
      <c r="E553" s="907">
        <f>гар.вода!L551+ц.о.!M551+хол.вода!R551+каналізація!P551+аварійні!I550+зварювальн!L551</f>
        <v>0.52415045271028027</v>
      </c>
      <c r="F553" s="907">
        <f>дератизац.!I551</f>
        <v>6.5306600637075789E-3</v>
      </c>
      <c r="G553" s="907">
        <f>димоканал!Q551</f>
        <v>4.1501126531926912E-2</v>
      </c>
      <c r="H553" s="907">
        <f>'підготовка до зими'!L551+майстерні!L551+маляри!L551+покрівлі!N551</f>
        <v>0.19304712173350269</v>
      </c>
      <c r="I553" s="907">
        <f>електрики!P551</f>
        <v>6.0562538643058487E-2</v>
      </c>
      <c r="J553" s="908">
        <f t="shared" si="44"/>
        <v>2.7014316707350625</v>
      </c>
      <c r="K553" s="908">
        <v>3.8606105166106526E-2</v>
      </c>
      <c r="L553" s="908">
        <f t="shared" si="46"/>
        <v>2.7400377759011691</v>
      </c>
      <c r="M553" s="908">
        <f t="shared" si="45"/>
        <v>3.2880453310814031</v>
      </c>
      <c r="N553" s="901">
        <v>9</v>
      </c>
      <c r="O553" s="903"/>
      <c r="P553" s="909">
        <v>2.1602942888718371</v>
      </c>
      <c r="Q553" s="909">
        <v>2.1602942888718371</v>
      </c>
      <c r="S553" s="909">
        <v>2.1664977197648363</v>
      </c>
      <c r="T553" s="909">
        <v>2.1664977197648363</v>
      </c>
    </row>
    <row r="554" spans="1:20" x14ac:dyDescent="0.35">
      <c r="A554" s="901">
        <v>59</v>
      </c>
      <c r="B554" s="903" t="s">
        <v>188</v>
      </c>
      <c r="C554" s="907">
        <f>cходова!R552</f>
        <v>0.96920567267244706</v>
      </c>
      <c r="D554" s="907">
        <f>прибуд.!O552</f>
        <v>0.63056940468941891</v>
      </c>
      <c r="E554" s="907">
        <f>гар.вода!L552+ц.о.!M552+хол.вода!R552+каналізація!P552+аварійні!I551+зварювальн!L552</f>
        <v>0.49965085274371634</v>
      </c>
      <c r="F554" s="907">
        <f>дератизац.!I552</f>
        <v>8.4162664610742486E-3</v>
      </c>
      <c r="G554" s="907">
        <f>димоканал!Q552</f>
        <v>3.5430402775491143E-2</v>
      </c>
      <c r="H554" s="907">
        <f>'підготовка до зими'!L552+майстерні!L552+маляри!L552+покрівлі!N552</f>
        <v>0.18089670839719407</v>
      </c>
      <c r="I554" s="907">
        <f>електрики!P552</f>
        <v>5.1286575526552115E-2</v>
      </c>
      <c r="J554" s="908">
        <f t="shared" si="44"/>
        <v>2.3754558832658939</v>
      </c>
      <c r="K554" s="908">
        <v>3.4444334728056143E-2</v>
      </c>
      <c r="L554" s="908">
        <f t="shared" si="46"/>
        <v>2.4099002179939499</v>
      </c>
      <c r="M554" s="908">
        <f t="shared" si="45"/>
        <v>2.8918802615927399</v>
      </c>
      <c r="N554" s="901">
        <v>9</v>
      </c>
      <c r="O554" s="903"/>
      <c r="P554" s="909">
        <v>1.9133156846712294</v>
      </c>
      <c r="Q554" s="909">
        <v>1.9133156846712294</v>
      </c>
      <c r="S554" s="909">
        <v>1.9184841323929755</v>
      </c>
      <c r="T554" s="909">
        <v>1.9184841323929755</v>
      </c>
    </row>
    <row r="555" spans="1:20" x14ac:dyDescent="0.35">
      <c r="A555" s="901">
        <v>60</v>
      </c>
      <c r="B555" s="903" t="s">
        <v>189</v>
      </c>
      <c r="C555" s="907">
        <f>cходова!R553</f>
        <v>1.0966969244959126</v>
      </c>
      <c r="D555" s="907">
        <f>прибуд.!O553</f>
        <v>0.86237020873018511</v>
      </c>
      <c r="E555" s="907">
        <f>гар.вода!L553+ц.о.!M553+хол.вода!R553+каналізація!P553+аварійні!I552+зварювальн!L553</f>
        <v>0.53380523109415312</v>
      </c>
      <c r="F555" s="907">
        <f>дератизац.!I553</f>
        <v>7.1332372066063646E-3</v>
      </c>
      <c r="G555" s="907">
        <f>димоканал!Q553</f>
        <v>4.4363844173303496E-2</v>
      </c>
      <c r="H555" s="907">
        <f>'підготовка до зими'!L553+майстерні!L553+маляри!L553+покрівлі!N553</f>
        <v>0.1842976614770232</v>
      </c>
      <c r="I555" s="907">
        <f>електрики!P553</f>
        <v>6.4218001112203785E-2</v>
      </c>
      <c r="J555" s="908">
        <f t="shared" si="44"/>
        <v>2.7928851082893873</v>
      </c>
      <c r="K555" s="908">
        <v>3.870751600336627E-2</v>
      </c>
      <c r="L555" s="908">
        <f t="shared" si="46"/>
        <v>2.8315926242927536</v>
      </c>
      <c r="M555" s="908">
        <f t="shared" si="45"/>
        <v>3.3979111491513043</v>
      </c>
      <c r="N555" s="901">
        <v>9</v>
      </c>
      <c r="O555" s="903"/>
      <c r="P555" s="909">
        <v>2.1621636481294866</v>
      </c>
      <c r="Q555" s="909">
        <v>2.1621636481294866</v>
      </c>
      <c r="S555" s="909">
        <v>2.1690678144303805</v>
      </c>
      <c r="T555" s="909">
        <v>2.1690678144303805</v>
      </c>
    </row>
    <row r="556" spans="1:20" x14ac:dyDescent="0.35">
      <c r="A556" s="901">
        <v>61</v>
      </c>
      <c r="B556" s="903" t="s">
        <v>190</v>
      </c>
      <c r="C556" s="907">
        <f>cходова!R554</f>
        <v>0</v>
      </c>
      <c r="D556" s="907">
        <f>прибуд.!O554</f>
        <v>3.0716281879194628E-2</v>
      </c>
      <c r="E556" s="907">
        <f>гар.вода!L554+ц.о.!M554+хол.вода!R554+каналізація!P554+аварійні!I553+зварювальн!L554</f>
        <v>0.36400735886133406</v>
      </c>
      <c r="F556" s="907">
        <f>дератизац.!I554</f>
        <v>0</v>
      </c>
      <c r="G556" s="907">
        <f>димоканал!Q554</f>
        <v>0.15030513800356865</v>
      </c>
      <c r="H556" s="907">
        <f>'підготовка до зими'!L554+майстерні!L554+маляри!L554+покрівлі!N554</f>
        <v>0.50222536758009029</v>
      </c>
      <c r="I556" s="907">
        <f>електрики!P554</f>
        <v>8.2817665421837813E-2</v>
      </c>
      <c r="J556" s="908">
        <f t="shared" si="44"/>
        <v>1.1300718117460256</v>
      </c>
      <c r="K556" s="908">
        <v>1.5848293838279421E-2</v>
      </c>
      <c r="L556" s="908">
        <f t="shared" si="46"/>
        <v>1.1459201055843049</v>
      </c>
      <c r="M556" s="908">
        <f t="shared" si="45"/>
        <v>1.3751041267011659</v>
      </c>
      <c r="N556" s="901">
        <v>1</v>
      </c>
      <c r="O556" s="903"/>
      <c r="P556" s="909">
        <v>0.88957913365226249</v>
      </c>
      <c r="Q556" s="909">
        <v>0.88957913365226249</v>
      </c>
      <c r="S556" s="909">
        <v>0.89065325652999272</v>
      </c>
      <c r="T556" s="909">
        <v>0.89065325652999272</v>
      </c>
    </row>
    <row r="557" spans="1:20" x14ac:dyDescent="0.35">
      <c r="A557" s="901">
        <v>62</v>
      </c>
      <c r="B557" s="903" t="s">
        <v>191</v>
      </c>
      <c r="C557" s="907">
        <f>cходова!R555</f>
        <v>0</v>
      </c>
      <c r="D557" s="907">
        <f>прибуд.!O555</f>
        <v>0</v>
      </c>
      <c r="E557" s="907">
        <f>гар.вода!L555+ц.о.!M555+хол.вода!R555+каналізація!P555+аварійні!I554+зварювальн!L555</f>
        <v>0.35978425934843428</v>
      </c>
      <c r="F557" s="907">
        <f>дератизац.!I555</f>
        <v>0</v>
      </c>
      <c r="G557" s="907">
        <f>димоканал!Q555</f>
        <v>0.20044723765022346</v>
      </c>
      <c r="H557" s="907">
        <f>'підготовка до зими'!L555+майстерні!L555+маляри!L555+покрівлі!N555</f>
        <v>0.38773468119353294</v>
      </c>
      <c r="I557" s="907">
        <f>електрики!P555</f>
        <v>8.1218728485216121E-2</v>
      </c>
      <c r="J557" s="908">
        <f t="shared" si="44"/>
        <v>1.0291849066774068</v>
      </c>
      <c r="K557" s="908">
        <v>1.457594949142569E-2</v>
      </c>
      <c r="L557" s="908">
        <f t="shared" si="46"/>
        <v>1.0437608561688325</v>
      </c>
      <c r="M557" s="908">
        <f t="shared" si="45"/>
        <v>1.2525130274025991</v>
      </c>
      <c r="N557" s="901">
        <v>2</v>
      </c>
      <c r="O557" s="903"/>
      <c r="P557" s="909">
        <v>0.81690101634783918</v>
      </c>
      <c r="Q557" s="909">
        <v>0.81690101634783918</v>
      </c>
      <c r="S557" s="909">
        <v>0.81775141130051721</v>
      </c>
      <c r="T557" s="909">
        <v>0.81775141130051721</v>
      </c>
    </row>
    <row r="558" spans="1:20" x14ac:dyDescent="0.35">
      <c r="A558" s="901">
        <v>63</v>
      </c>
      <c r="B558" s="903" t="s">
        <v>192</v>
      </c>
      <c r="C558" s="907">
        <f>cходова!R556</f>
        <v>0</v>
      </c>
      <c r="D558" s="907">
        <f>прибуд.!O556</f>
        <v>0</v>
      </c>
      <c r="E558" s="907">
        <f>гар.вода!L556+ц.о.!M556+хол.вода!R556+каналізація!P556+аварійні!I555+зварювальн!L556</f>
        <v>0.31927889733229459</v>
      </c>
      <c r="F558" s="907">
        <f>дератизац.!I556</f>
        <v>0</v>
      </c>
      <c r="G558" s="907">
        <f>димоканал!Q556</f>
        <v>0.17459799257007538</v>
      </c>
      <c r="H558" s="907">
        <f>'підготовка до зими'!L556+майстерні!L556+маляри!L556+покрівлі!N556</f>
        <v>0.31507088927963744</v>
      </c>
      <c r="I558" s="907">
        <f>електрики!P556</f>
        <v>6.5882713015770603E-2</v>
      </c>
      <c r="J558" s="908">
        <f t="shared" si="44"/>
        <v>0.87483049219777809</v>
      </c>
      <c r="K558" s="908">
        <v>1.2574988452434299E-2</v>
      </c>
      <c r="L558" s="908">
        <f t="shared" si="46"/>
        <v>0.88740548065021241</v>
      </c>
      <c r="M558" s="908">
        <f t="shared" si="45"/>
        <v>1.0648865767802549</v>
      </c>
      <c r="N558" s="901">
        <v>1</v>
      </c>
      <c r="O558" s="903"/>
      <c r="P558" s="909">
        <v>0.70305489283729672</v>
      </c>
      <c r="Q558" s="909">
        <v>0.70305489283729672</v>
      </c>
      <c r="S558" s="909">
        <v>0.70386182554122501</v>
      </c>
      <c r="T558" s="909">
        <v>0.70386182554122501</v>
      </c>
    </row>
    <row r="559" spans="1:20" x14ac:dyDescent="0.35">
      <c r="A559" s="901">
        <v>64</v>
      </c>
      <c r="B559" s="903" t="s">
        <v>2310</v>
      </c>
      <c r="C559" s="907">
        <f>cходова!R557</f>
        <v>1.3310120516546573</v>
      </c>
      <c r="D559" s="907">
        <f>прибуд.!O557</f>
        <v>0.57333038326110508</v>
      </c>
      <c r="E559" s="907">
        <f>гар.вода!L557+ц.о.!M557+хол.вода!R557+каналізація!P557+аварійні!I556+зварювальн!L557</f>
        <v>0.37699711128017144</v>
      </c>
      <c r="F559" s="907">
        <f>дератизац.!I557</f>
        <v>3.1283856988082344E-3</v>
      </c>
      <c r="G559" s="907">
        <f>димоканал!Q557</f>
        <v>8.1857577984075988E-2</v>
      </c>
      <c r="H559" s="907">
        <f>'підготовка до зими'!L557+майстерні!L557+маляри!L557+покрівлі!N557</f>
        <v>0.30322560448100805</v>
      </c>
      <c r="I559" s="907">
        <f>електрики!P557</f>
        <v>8.7735805493272798E-2</v>
      </c>
      <c r="J559" s="908">
        <f t="shared" si="44"/>
        <v>2.7572869198530991</v>
      </c>
      <c r="K559" s="908">
        <v>3.8005650939023389E-2</v>
      </c>
      <c r="L559" s="908">
        <f t="shared" si="46"/>
        <v>2.7952925707921223</v>
      </c>
      <c r="M559" s="908">
        <f t="shared" si="45"/>
        <v>3.3543510849505469</v>
      </c>
      <c r="N559" s="901">
        <v>3</v>
      </c>
      <c r="O559" s="903"/>
      <c r="P559" s="909">
        <v>2.1097534507874673</v>
      </c>
      <c r="Q559" s="909">
        <v>2.1097534507874673</v>
      </c>
      <c r="S559" s="909">
        <v>2.1150398937396604</v>
      </c>
      <c r="T559" s="909">
        <v>2.1150398937396604</v>
      </c>
    </row>
    <row r="560" spans="1:20" x14ac:dyDescent="0.35">
      <c r="A560" s="901">
        <v>65</v>
      </c>
      <c r="B560" s="903" t="s">
        <v>193</v>
      </c>
      <c r="C560" s="907">
        <f>cходова!R558</f>
        <v>0.48481415687836665</v>
      </c>
      <c r="D560" s="907">
        <f>прибуд.!O558</f>
        <v>1.0347560479312683</v>
      </c>
      <c r="E560" s="907">
        <f>гар.вода!L558+ц.о.!M558+хол.вода!R558+каналізація!P558+аварійні!I557+зварювальн!L558</f>
        <v>0.36633172148093229</v>
      </c>
      <c r="F560" s="907">
        <f>дератизац.!I558</f>
        <v>5.2905267917702911E-3</v>
      </c>
      <c r="G560" s="907">
        <f>димоканал!Q558</f>
        <v>6.1495898739653547E-2</v>
      </c>
      <c r="H560" s="907">
        <f>'підготовка до зими'!L558+майстерні!L558+маляри!L558+покрівлі!N558</f>
        <v>0.29314979655974427</v>
      </c>
      <c r="I560" s="907">
        <f>електрики!P558</f>
        <v>8.3697708441242386E-2</v>
      </c>
      <c r="J560" s="908">
        <f t="shared" si="44"/>
        <v>2.3295358568229778</v>
      </c>
      <c r="K560" s="908">
        <v>3.8536340963896007E-2</v>
      </c>
      <c r="L560" s="908">
        <f t="shared" si="46"/>
        <v>2.3680721977868737</v>
      </c>
      <c r="M560" s="908">
        <f t="shared" si="45"/>
        <v>2.8416866373442482</v>
      </c>
      <c r="N560" s="901">
        <v>3</v>
      </c>
      <c r="O560" s="903"/>
      <c r="P560" s="909">
        <v>2.1400494476657834</v>
      </c>
      <c r="Q560" s="909">
        <v>2.1400494476657834</v>
      </c>
      <c r="S560" s="909">
        <v>2.1513128050624508</v>
      </c>
      <c r="T560" s="909">
        <v>2.1513128050624508</v>
      </c>
    </row>
    <row r="561" spans="1:20" x14ac:dyDescent="0.35">
      <c r="A561" s="901">
        <v>66</v>
      </c>
      <c r="B561" s="903" t="s">
        <v>194</v>
      </c>
      <c r="C561" s="907">
        <f>cходова!R559</f>
        <v>0.89912372478861857</v>
      </c>
      <c r="D561" s="907">
        <f>прибуд.!O559</f>
        <v>0.69085139447958577</v>
      </c>
      <c r="E561" s="907">
        <f>гар.вода!L559+ц.о.!M559+хол.вода!R559+каналізація!P559+аварійні!I558+зварювальн!L559</f>
        <v>0.32487823481354033</v>
      </c>
      <c r="F561" s="907">
        <f>дератизац.!I559</f>
        <v>2.3504887866589992E-3</v>
      </c>
      <c r="G561" s="907">
        <f>димоканал!Q559</f>
        <v>5.2136545931663336E-2</v>
      </c>
      <c r="H561" s="907">
        <f>'підготовка до зими'!L559+майстерні!L559+маляри!L559+покрівлі!N559</f>
        <v>0.28661132626543362</v>
      </c>
      <c r="I561" s="907">
        <f>електрики!P559</f>
        <v>6.8002716935173041E-2</v>
      </c>
      <c r="J561" s="908">
        <f t="shared" si="44"/>
        <v>2.323954432000674</v>
      </c>
      <c r="K561" s="908">
        <v>3.5348947906863479E-2</v>
      </c>
      <c r="L561" s="908">
        <f t="shared" si="46"/>
        <v>2.3593033799075376</v>
      </c>
      <c r="M561" s="908">
        <f t="shared" si="45"/>
        <v>2.8311640558890452</v>
      </c>
      <c r="N561" s="901">
        <v>3</v>
      </c>
      <c r="O561" s="903"/>
      <c r="P561" s="909">
        <v>1.9677739637168257</v>
      </c>
      <c r="Q561" s="909">
        <v>1.9677739637168257</v>
      </c>
      <c r="S561" s="909">
        <v>1.9743051934474567</v>
      </c>
      <c r="T561" s="909">
        <v>1.9743051934474567</v>
      </c>
    </row>
    <row r="562" spans="1:20" x14ac:dyDescent="0.35">
      <c r="A562" s="901">
        <v>67</v>
      </c>
      <c r="B562" s="903" t="s">
        <v>195</v>
      </c>
      <c r="C562" s="907">
        <f>cходова!R560</f>
        <v>0.84894940978925337</v>
      </c>
      <c r="D562" s="907">
        <f>прибуд.!O560</f>
        <v>0.82141408361486479</v>
      </c>
      <c r="E562" s="907">
        <f>гар.вода!L560+ц.о.!M560+хол.вода!R560+каналізація!P560+аварійні!I559+зварювальн!L560</f>
        <v>0.36892617826985019</v>
      </c>
      <c r="F562" s="907">
        <f>дератизац.!I560</f>
        <v>3.0722128378378372E-3</v>
      </c>
      <c r="G562" s="907">
        <f>димоканал!Q560</f>
        <v>8.9338143809985629E-2</v>
      </c>
      <c r="H562" s="907">
        <f>'підготовка до зими'!L560+майстерні!L560+маляри!L560+покрівлі!N560</f>
        <v>0.31419532335435352</v>
      </c>
      <c r="I562" s="907">
        <f>електрики!P560</f>
        <v>8.4680013683540875E-2</v>
      </c>
      <c r="J562" s="908">
        <f t="shared" si="44"/>
        <v>2.5305753653596863</v>
      </c>
      <c r="K562" s="908">
        <v>3.7674796412108399E-2</v>
      </c>
      <c r="L562" s="908">
        <f t="shared" si="46"/>
        <v>2.5682501617717945</v>
      </c>
      <c r="M562" s="908">
        <f t="shared" si="45"/>
        <v>3.0819001941261535</v>
      </c>
      <c r="N562" s="901">
        <v>3</v>
      </c>
      <c r="O562" s="903"/>
      <c r="P562" s="909">
        <v>2.0991995038382796</v>
      </c>
      <c r="Q562" s="909">
        <v>2.0991995038382796</v>
      </c>
      <c r="S562" s="909">
        <v>2.1067056347143382</v>
      </c>
      <c r="T562" s="909">
        <v>2.1067056347143382</v>
      </c>
    </row>
    <row r="563" spans="1:20" x14ac:dyDescent="0.35">
      <c r="A563" s="901">
        <v>68</v>
      </c>
      <c r="B563" s="903" t="s">
        <v>196</v>
      </c>
      <c r="C563" s="907">
        <f>cходова!R561</f>
        <v>0.90589580382816182</v>
      </c>
      <c r="D563" s="907">
        <f>прибуд.!O561</f>
        <v>0.66290932792584012</v>
      </c>
      <c r="E563" s="907">
        <f>гар.вода!L561+ц.о.!M561+хол.вода!R561+каналізація!P561+аварійні!I560+зварювальн!L561</f>
        <v>0.35770250161721395</v>
      </c>
      <c r="F563" s="907">
        <f>дератизац.!I561</f>
        <v>2.7375434530706837E-3</v>
      </c>
      <c r="G563" s="907">
        <f>димоканал!Q561</f>
        <v>9.6303590877441891E-2</v>
      </c>
      <c r="H563" s="907">
        <f>'підготовка до зими'!L561+майстерні!L561+маляри!L561+покрівлі!N561</f>
        <v>0.34033986122158066</v>
      </c>
      <c r="I563" s="907">
        <f>електрики!P561</f>
        <v>8.0430539781781954E-2</v>
      </c>
      <c r="J563" s="908">
        <f t="shared" si="44"/>
        <v>2.4463191687050911</v>
      </c>
      <c r="K563" s="908">
        <v>3.4137671223566944E-2</v>
      </c>
      <c r="L563" s="908">
        <f t="shared" si="46"/>
        <v>2.480456839928658</v>
      </c>
      <c r="M563" s="908">
        <f t="shared" si="45"/>
        <v>2.9765482079143895</v>
      </c>
      <c r="N563" s="901">
        <v>3</v>
      </c>
      <c r="O563" s="903"/>
      <c r="P563" s="909">
        <v>1.9027908908691173</v>
      </c>
      <c r="Q563" s="909">
        <v>1.9027908908691173</v>
      </c>
      <c r="S563" s="909">
        <v>1.9085017059752598</v>
      </c>
      <c r="T563" s="909">
        <v>1.9085017059752598</v>
      </c>
    </row>
    <row r="564" spans="1:20" x14ac:dyDescent="0.35">
      <c r="A564" s="901">
        <v>69</v>
      </c>
      <c r="B564" s="903" t="s">
        <v>197</v>
      </c>
      <c r="C564" s="907">
        <f>cходова!R562</f>
        <v>0.98138338010144022</v>
      </c>
      <c r="D564" s="907">
        <f>прибуд.!O562</f>
        <v>0.29103934558908545</v>
      </c>
      <c r="E564" s="907">
        <f>гар.вода!L562+ц.о.!M562+хол.вода!R562+каналізація!P562+аварійні!I561+зварювальн!L562</f>
        <v>0.34310477739539669</v>
      </c>
      <c r="F564" s="907">
        <f>дератизац.!I562</f>
        <v>2.4453694068678456E-3</v>
      </c>
      <c r="G564" s="907">
        <f>димоканал!Q562</f>
        <v>6.9885114560575445E-2</v>
      </c>
      <c r="H564" s="907">
        <f>'підготовка до зими'!L562+майстерні!L562+маляри!L562+покрівлі!N562</f>
        <v>0.31976889035722922</v>
      </c>
      <c r="I564" s="907">
        <f>електрики!P562</f>
        <v>7.4903594376497434E-2</v>
      </c>
      <c r="J564" s="908">
        <f t="shared" si="44"/>
        <v>2.0825304717870923</v>
      </c>
      <c r="K564" s="908">
        <v>2.9320129891304805E-2</v>
      </c>
      <c r="L564" s="908">
        <f t="shared" si="46"/>
        <v>2.1118506016783969</v>
      </c>
      <c r="M564" s="908">
        <f t="shared" si="45"/>
        <v>2.534220722014076</v>
      </c>
      <c r="N564" s="901">
        <v>3</v>
      </c>
      <c r="O564" s="903"/>
      <c r="P564" s="909">
        <v>1.6327094780012474</v>
      </c>
      <c r="Q564" s="909">
        <v>1.6327094780012474</v>
      </c>
      <c r="S564" s="909">
        <v>1.6356706719928633</v>
      </c>
      <c r="T564" s="909">
        <v>1.6356706719928633</v>
      </c>
    </row>
    <row r="565" spans="1:20" x14ac:dyDescent="0.35">
      <c r="A565" s="901">
        <v>70</v>
      </c>
      <c r="B565" s="903" t="s">
        <v>198</v>
      </c>
      <c r="C565" s="907">
        <f>cходова!R563</f>
        <v>1.4399227879888634</v>
      </c>
      <c r="D565" s="907">
        <f>прибуд.!O563</f>
        <v>0.20488521801414628</v>
      </c>
      <c r="E565" s="907">
        <f>гар.вода!L563+ц.о.!M563+хол.вода!R563+каналізація!P563+аварійні!I562+зварювальн!L563</f>
        <v>0.37871518915096269</v>
      </c>
      <c r="F565" s="907">
        <f>дератизац.!I563</f>
        <v>2.8538812785388126E-3</v>
      </c>
      <c r="G565" s="907">
        <f>димоканал!Q563</f>
        <v>9.4705311371674247E-2</v>
      </c>
      <c r="H565" s="907">
        <f>'підготовка до зими'!L563+майстерні!L563+маляри!L563+покрівлі!N563</f>
        <v>0.27479443324203279</v>
      </c>
      <c r="I565" s="907">
        <f>електрики!P563</f>
        <v>8.838629884755185E-2</v>
      </c>
      <c r="J565" s="908">
        <f t="shared" si="44"/>
        <v>2.4842631198937699</v>
      </c>
      <c r="K565" s="908">
        <v>3.4864450915197007E-2</v>
      </c>
      <c r="L565" s="908">
        <f t="shared" si="46"/>
        <v>2.5191275708089669</v>
      </c>
      <c r="M565" s="908">
        <f t="shared" si="45"/>
        <v>3.02295308497076</v>
      </c>
      <c r="N565" s="901">
        <v>3</v>
      </c>
      <c r="O565" s="903"/>
      <c r="P565" s="909">
        <v>1.939912089565258</v>
      </c>
      <c r="Q565" s="909">
        <v>1.939912089565258</v>
      </c>
      <c r="S565" s="909">
        <v>1.9422768255335754</v>
      </c>
      <c r="T565" s="909">
        <v>1.9422768255335754</v>
      </c>
    </row>
    <row r="566" spans="1:20" x14ac:dyDescent="0.35">
      <c r="A566" s="901">
        <v>71</v>
      </c>
      <c r="B566" s="903" t="s">
        <v>199</v>
      </c>
      <c r="C566" s="907">
        <f>cходова!R564</f>
        <v>0.84722758430383871</v>
      </c>
      <c r="D566" s="907">
        <f>прибуд.!O564</f>
        <v>0.90413393915448437</v>
      </c>
      <c r="E566" s="907">
        <f>гар.вода!L564+ц.о.!M564+хол.вода!R564+каналізація!P564+аварійні!I563+зварювальн!L564</f>
        <v>0.40281141817731159</v>
      </c>
      <c r="F566" s="907">
        <f>дератизац.!I564</f>
        <v>4.1781904385618327E-3</v>
      </c>
      <c r="G566" s="907">
        <f>димоканал!Q564</f>
        <v>0.1014956346225315</v>
      </c>
      <c r="H566" s="907">
        <f>'підготовка до зими'!L564+майстерні!L564+маляри!L564+покрівлі!N564</f>
        <v>0.32868033056758461</v>
      </c>
      <c r="I566" s="907">
        <f>електрики!P564</f>
        <v>9.7509538900464904E-2</v>
      </c>
      <c r="J566" s="908">
        <f t="shared" si="44"/>
        <v>2.6860366361647774</v>
      </c>
      <c r="K566" s="908">
        <v>3.8760139835813917E-2</v>
      </c>
      <c r="L566" s="908">
        <f t="shared" si="46"/>
        <v>2.7247967760005913</v>
      </c>
      <c r="M566" s="908">
        <f t="shared" si="45"/>
        <v>3.2697561312007095</v>
      </c>
      <c r="N566" s="901">
        <v>3</v>
      </c>
      <c r="O566" s="903"/>
      <c r="P566" s="909">
        <v>2.1584169636003612</v>
      </c>
      <c r="Q566" s="909">
        <v>2.1584169636003612</v>
      </c>
      <c r="S566" s="909">
        <v>2.1664701387785734</v>
      </c>
      <c r="T566" s="909">
        <v>2.1664701387785734</v>
      </c>
    </row>
    <row r="567" spans="1:20" x14ac:dyDescent="0.35">
      <c r="A567" s="901">
        <v>72</v>
      </c>
      <c r="B567" s="903" t="s">
        <v>200</v>
      </c>
      <c r="C567" s="907">
        <f>cходова!R565</f>
        <v>0</v>
      </c>
      <c r="D567" s="907">
        <f>прибуд.!O565</f>
        <v>0.92897009472259817</v>
      </c>
      <c r="E567" s="907">
        <f>гар.вода!L565+ц.о.!M565+хол.вода!R565+каналізація!P565+аварійні!I564+зварювальн!L565</f>
        <v>0.29962931345897936</v>
      </c>
      <c r="F567" s="907">
        <f>дератизац.!I565</f>
        <v>3.9174560216508796E-3</v>
      </c>
      <c r="G567" s="907">
        <f>димоканал!Q565</f>
        <v>0.11450756402817104</v>
      </c>
      <c r="H567" s="907">
        <f>'підготовка до зими'!L565+майстерні!L565+маляри!L565+покрівлі!N565</f>
        <v>0.55507055101830183</v>
      </c>
      <c r="I567" s="907">
        <f>електрики!P565</f>
        <v>5.8443048061554023E-2</v>
      </c>
      <c r="J567" s="908">
        <f t="shared" si="44"/>
        <v>1.9605380273112551</v>
      </c>
      <c r="K567" s="908">
        <v>2.7688412573660004E-2</v>
      </c>
      <c r="L567" s="908">
        <f t="shared" si="46"/>
        <v>1.9882264398849152</v>
      </c>
      <c r="M567" s="908">
        <f t="shared" si="45"/>
        <v>2.3858717278618982</v>
      </c>
      <c r="N567" s="901">
        <v>1</v>
      </c>
      <c r="O567" s="903"/>
      <c r="P567" s="909">
        <v>1.5525449009223868</v>
      </c>
      <c r="Q567" s="909">
        <v>1.5525449009223868</v>
      </c>
      <c r="S567" s="909">
        <v>1.5601580318480663</v>
      </c>
      <c r="T567" s="909">
        <v>1.5601580318480663</v>
      </c>
    </row>
    <row r="568" spans="1:20" x14ac:dyDescent="0.35">
      <c r="A568" s="901">
        <v>73</v>
      </c>
      <c r="B568" s="903" t="s">
        <v>201</v>
      </c>
      <c r="C568" s="907">
        <f>cходова!R566</f>
        <v>1.1385156997953509</v>
      </c>
      <c r="D568" s="907">
        <f>прибуд.!O566</f>
        <v>0.44861066457557336</v>
      </c>
      <c r="E568" s="907">
        <f>гар.вода!L566+ц.о.!M566+хол.вода!R566+каналізація!P566+аварійні!I565+зварювальн!L566</f>
        <v>0.36889582365454954</v>
      </c>
      <c r="F568" s="907">
        <f>дератизац.!I566</f>
        <v>3.7051558517937656E-3</v>
      </c>
      <c r="G568" s="907">
        <f>димоканал!Q566</f>
        <v>0.10664432861222806</v>
      </c>
      <c r="H568" s="907">
        <f>'підготовка до зими'!L566+майстерні!L566+маляри!L566+покрівлі!N566</f>
        <v>0.32505771481944834</v>
      </c>
      <c r="I568" s="907">
        <f>електрики!P566</f>
        <v>8.4668520912543455E-2</v>
      </c>
      <c r="J568" s="908">
        <f t="shared" si="44"/>
        <v>2.4760979082214876</v>
      </c>
      <c r="K568" s="908">
        <v>3.471639775585212E-2</v>
      </c>
      <c r="L568" s="908">
        <f t="shared" si="46"/>
        <v>2.5108143059773398</v>
      </c>
      <c r="M568" s="908">
        <f t="shared" si="45"/>
        <v>3.0129771671728078</v>
      </c>
      <c r="N568" s="901">
        <v>3</v>
      </c>
      <c r="O568" s="903"/>
      <c r="P568" s="909">
        <v>1.9343384183828296</v>
      </c>
      <c r="Q568" s="909">
        <v>1.9343384183828296</v>
      </c>
      <c r="S568" s="909">
        <v>1.9384862812954002</v>
      </c>
      <c r="T568" s="909">
        <v>1.9384862812954002</v>
      </c>
    </row>
    <row r="569" spans="1:20" x14ac:dyDescent="0.35">
      <c r="A569" s="901">
        <v>74</v>
      </c>
      <c r="B569" s="903" t="s">
        <v>202</v>
      </c>
      <c r="C569" s="907">
        <f>cходова!R567</f>
        <v>1.0065744561058982</v>
      </c>
      <c r="D569" s="907">
        <f>прибуд.!O567</f>
        <v>0.60935516181892668</v>
      </c>
      <c r="E569" s="907">
        <f>гар.вода!L567+ц.о.!M567+хол.вода!R567+каналізація!P567+аварійні!I566+зварювальн!L567</f>
        <v>0.32885794099432947</v>
      </c>
      <c r="F569" s="907">
        <f>дератизац.!I567</f>
        <v>7.0821384678410489E-3</v>
      </c>
      <c r="G569" s="907">
        <f>димоканал!Q567</f>
        <v>6.8095042136200198E-2</v>
      </c>
      <c r="H569" s="907">
        <f>'підготовка до зими'!L567+майстерні!L567+маляри!L567+покрівлі!N567</f>
        <v>0.28336991215655571</v>
      </c>
      <c r="I569" s="907">
        <f>електрики!P567</f>
        <v>6.9509501037685467E-2</v>
      </c>
      <c r="J569" s="908">
        <f t="shared" si="44"/>
        <v>2.3728441527174366</v>
      </c>
      <c r="K569" s="908">
        <v>3.330559809747493E-2</v>
      </c>
      <c r="L569" s="908">
        <f t="shared" si="46"/>
        <v>2.4061497508149117</v>
      </c>
      <c r="M569" s="908">
        <f t="shared" si="45"/>
        <v>2.8873797009778941</v>
      </c>
      <c r="N569" s="901">
        <v>3</v>
      </c>
      <c r="O569" s="903"/>
      <c r="P569" s="909">
        <v>1.8544326121307186</v>
      </c>
      <c r="Q569" s="909">
        <v>1.8544326121307186</v>
      </c>
      <c r="S569" s="909">
        <v>1.8597192460219634</v>
      </c>
      <c r="T569" s="909">
        <v>1.8597192460219634</v>
      </c>
    </row>
    <row r="570" spans="1:20" x14ac:dyDescent="0.35">
      <c r="A570" s="901">
        <v>75</v>
      </c>
      <c r="B570" s="903" t="s">
        <v>203</v>
      </c>
      <c r="C570" s="907">
        <f>cходова!R568</f>
        <v>0.91863469239083895</v>
      </c>
      <c r="D570" s="907">
        <f>прибуд.!O568</f>
        <v>1.0229606616003577</v>
      </c>
      <c r="E570" s="907">
        <f>гар.вода!L568+ц.о.!M568+хол.вода!R568+каналізація!P568+аварійні!I567+зварювальн!L568</f>
        <v>0.36381179573316125</v>
      </c>
      <c r="F570" s="907">
        <f>дератизац.!I568</f>
        <v>4.7943674564148416E-3</v>
      </c>
      <c r="G570" s="907">
        <f>димоканал!Q568</f>
        <v>0.20264964992213358</v>
      </c>
      <c r="H570" s="907">
        <f>'підготовка до зими'!L568+майстерні!L568+маляри!L568+покрівлі!N568</f>
        <v>0.27425156951715729</v>
      </c>
      <c r="I570" s="907">
        <f>електрики!P568</f>
        <v>8.274362191229663E-2</v>
      </c>
      <c r="J570" s="908">
        <f t="shared" si="44"/>
        <v>2.8698463585323601</v>
      </c>
      <c r="K570" s="908">
        <v>3.8656940741899626E-2</v>
      </c>
      <c r="L570" s="908">
        <f t="shared" si="46"/>
        <v>2.9085032992742597</v>
      </c>
      <c r="M570" s="908">
        <f t="shared" si="45"/>
        <v>3.4902039591291114</v>
      </c>
      <c r="N570" s="901">
        <v>3</v>
      </c>
      <c r="O570" s="903"/>
      <c r="P570" s="909">
        <v>2.1512600987602828</v>
      </c>
      <c r="Q570" s="909">
        <v>2.1512600987602828</v>
      </c>
      <c r="S570" s="909">
        <v>2.1596350911595938</v>
      </c>
      <c r="T570" s="909">
        <v>2.1596350911595938</v>
      </c>
    </row>
    <row r="571" spans="1:20" x14ac:dyDescent="0.35">
      <c r="A571" s="901">
        <v>76</v>
      </c>
      <c r="B571" s="903" t="s">
        <v>204</v>
      </c>
      <c r="C571" s="907">
        <f>cходова!R569</f>
        <v>0.68993983779698054</v>
      </c>
      <c r="D571" s="907">
        <f>прибуд.!O569</f>
        <v>1.0013428828828828</v>
      </c>
      <c r="E571" s="907">
        <f>гар.вода!L569+ц.о.!M569+хол.вода!R569+каналізація!P569+аварійні!I568+зварювальн!L569</f>
        <v>0.35499887046550055</v>
      </c>
      <c r="F571" s="907">
        <f>дератизац.!I569</f>
        <v>3.5714285714285713E-3</v>
      </c>
      <c r="G571" s="907">
        <f>димоканал!Q569</f>
        <v>7.7791036786926254E-2</v>
      </c>
      <c r="H571" s="907">
        <f>'підготовка до зими'!L569+майстерні!L569+маляри!L569+покрівлі!N569</f>
        <v>0.32223406172512503</v>
      </c>
      <c r="I571" s="907">
        <f>електрики!P569</f>
        <v>7.9406899278338702E-2</v>
      </c>
      <c r="J571" s="908">
        <f t="shared" si="44"/>
        <v>2.5292850175071822</v>
      </c>
      <c r="K571" s="908">
        <v>3.5435895352151942E-2</v>
      </c>
      <c r="L571" s="908">
        <f t="shared" si="46"/>
        <v>2.5647209128593342</v>
      </c>
      <c r="M571" s="908">
        <f t="shared" si="45"/>
        <v>3.0776650954312008</v>
      </c>
      <c r="N571" s="901">
        <v>3</v>
      </c>
      <c r="O571" s="903"/>
      <c r="P571" s="909">
        <v>1.9756422752194212</v>
      </c>
      <c r="Q571" s="909">
        <v>1.9756422752194212</v>
      </c>
      <c r="S571" s="909">
        <v>1.9838353177541193</v>
      </c>
      <c r="T571" s="909">
        <v>1.9838353177541193</v>
      </c>
    </row>
    <row r="572" spans="1:20" x14ac:dyDescent="0.35">
      <c r="A572" s="901">
        <v>77</v>
      </c>
      <c r="B572" s="903" t="s">
        <v>205</v>
      </c>
      <c r="C572" s="907">
        <f>cходова!R570</f>
        <v>1.0146942269235573</v>
      </c>
      <c r="D572" s="907">
        <f>прибуд.!O570</f>
        <v>0.64970936175045424</v>
      </c>
      <c r="E572" s="907">
        <f>гар.вода!L570+ц.о.!M570+хол.вода!R570+каналізація!P570+аварійні!I569+зварювальн!L570</f>
        <v>0.29949408043580966</v>
      </c>
      <c r="F572" s="907">
        <f>дератизац.!I570</f>
        <v>2.6972289521502118E-3</v>
      </c>
      <c r="G572" s="907">
        <f>димоканал!Q570</f>
        <v>9.7246158097224103E-2</v>
      </c>
      <c r="H572" s="907">
        <f>'підготовка до зими'!L570+майстерні!L570+маляри!L570+покрівлі!N570</f>
        <v>0.29120293560667898</v>
      </c>
      <c r="I572" s="907">
        <f>електрики!P570</f>
        <v>5.8391846550640863E-2</v>
      </c>
      <c r="J572" s="908">
        <f t="shared" si="44"/>
        <v>2.4134358383165155</v>
      </c>
      <c r="K572" s="908">
        <v>3.3894485091125609E-2</v>
      </c>
      <c r="L572" s="908">
        <f t="shared" si="46"/>
        <v>2.4473303234076411</v>
      </c>
      <c r="M572" s="908">
        <f t="shared" si="45"/>
        <v>2.9367963880891694</v>
      </c>
      <c r="N572" s="901">
        <v>3</v>
      </c>
      <c r="O572" s="903"/>
      <c r="P572" s="909">
        <v>1.8880588960332272</v>
      </c>
      <c r="Q572" s="909">
        <v>1.8880588960332272</v>
      </c>
      <c r="S572" s="909">
        <v>1.8936177167905219</v>
      </c>
      <c r="T572" s="909">
        <v>1.8936177167905219</v>
      </c>
    </row>
    <row r="573" spans="1:20" x14ac:dyDescent="0.35">
      <c r="A573" s="901">
        <v>78</v>
      </c>
      <c r="B573" s="903" t="s">
        <v>206</v>
      </c>
      <c r="C573" s="907">
        <f>cходова!R571</f>
        <v>0.68159750539504116</v>
      </c>
      <c r="D573" s="907">
        <f>прибуд.!O571</f>
        <v>1.2219964908265628</v>
      </c>
      <c r="E573" s="907">
        <f>гар.вода!L571+ц.о.!M571+хол.вода!R571+каналізація!P571+аварійні!I570+зварювальн!L571</f>
        <v>0.30066471750361778</v>
      </c>
      <c r="F573" s="907">
        <f>дератизац.!I571</f>
        <v>8.5822176450394781E-3</v>
      </c>
      <c r="G573" s="907">
        <f>димоканал!Q571</f>
        <v>6.9165391444606594E-2</v>
      </c>
      <c r="H573" s="907">
        <f>'підготовка до зими'!L571+майстерні!L571+маляри!L571+покрівлі!N571</f>
        <v>0.36717915337531987</v>
      </c>
      <c r="I573" s="907">
        <f>електрики!P571</f>
        <v>5.8835069553409204E-2</v>
      </c>
      <c r="J573" s="908">
        <f t="shared" si="44"/>
        <v>2.7080205457435973</v>
      </c>
      <c r="K573" s="908">
        <v>3.7850733547484416E-2</v>
      </c>
      <c r="L573" s="908">
        <f t="shared" si="46"/>
        <v>2.7458712792910815</v>
      </c>
      <c r="M573" s="908">
        <f t="shared" si="45"/>
        <v>3.2950455351492978</v>
      </c>
      <c r="N573" s="901">
        <v>3</v>
      </c>
      <c r="O573" s="903"/>
      <c r="P573" s="909">
        <v>2.111704750391123</v>
      </c>
      <c r="Q573" s="909">
        <v>2.111704750391123</v>
      </c>
      <c r="S573" s="909">
        <v>2.1214668054776893</v>
      </c>
      <c r="T573" s="909">
        <v>2.1214668054776893</v>
      </c>
    </row>
    <row r="574" spans="1:20" x14ac:dyDescent="0.35">
      <c r="A574" s="901">
        <v>79</v>
      </c>
      <c r="B574" s="903" t="s">
        <v>207</v>
      </c>
      <c r="C574" s="907">
        <f>cходова!R572</f>
        <v>1.0095729829910622</v>
      </c>
      <c r="D574" s="907">
        <f>прибуд.!O572</f>
        <v>0.53497673874926954</v>
      </c>
      <c r="E574" s="907">
        <f>гар.вода!L572+ц.о.!M572+хол.вода!R572+каналізація!P572+аварійні!I571+зварювальн!L572</f>
        <v>0.33575431601600692</v>
      </c>
      <c r="F574" s="907">
        <f>дератизац.!I572</f>
        <v>4.544126241963764E-3</v>
      </c>
      <c r="G574" s="907">
        <f>димоканал!Q572</f>
        <v>0.10597948962613975</v>
      </c>
      <c r="H574" s="907">
        <f>'підготовка до зими'!L572+майстерні!L572+маляри!L572+покрівлі!N572</f>
        <v>0.31497861311888931</v>
      </c>
      <c r="I574" s="907">
        <f>електрики!P572</f>
        <v>7.2120585317672917E-2</v>
      </c>
      <c r="J574" s="908">
        <f t="shared" si="44"/>
        <v>2.3779268520610044</v>
      </c>
      <c r="K574" s="908">
        <v>3.3391869647052735E-2</v>
      </c>
      <c r="L574" s="908">
        <f t="shared" si="46"/>
        <v>2.4113187217080569</v>
      </c>
      <c r="M574" s="908">
        <f t="shared" si="45"/>
        <v>2.8935824660496681</v>
      </c>
      <c r="N574" s="901">
        <v>3</v>
      </c>
      <c r="O574" s="903"/>
      <c r="P574" s="909">
        <v>1.8607494040927899</v>
      </c>
      <c r="Q574" s="909">
        <v>1.8607494040927899</v>
      </c>
      <c r="S574" s="909">
        <v>1.8655004731462175</v>
      </c>
      <c r="T574" s="909">
        <v>1.8655004731462175</v>
      </c>
    </row>
    <row r="575" spans="1:20" x14ac:dyDescent="0.35">
      <c r="A575" s="901">
        <v>80</v>
      </c>
      <c r="B575" s="903" t="s">
        <v>208</v>
      </c>
      <c r="C575" s="907">
        <f>cходова!R573</f>
        <v>0.54131076939844458</v>
      </c>
      <c r="D575" s="907">
        <f>прибуд.!O573</f>
        <v>0.594174225376493</v>
      </c>
      <c r="E575" s="907">
        <f>гар.вода!L573+ц.о.!M573+хол.вода!R573+каналізація!P573+аварійні!I572+зварювальн!L573</f>
        <v>0.32862393115561889</v>
      </c>
      <c r="F575" s="907">
        <f>дератизац.!I573</f>
        <v>2.2589579366453175E-3</v>
      </c>
      <c r="G575" s="907">
        <f>димоканал!Q573</f>
        <v>6.8008244987427913E-2</v>
      </c>
      <c r="H575" s="907">
        <f>'підготовка до зими'!L573+майстерні!L573+маляри!L573+покрівлі!N573</f>
        <v>0.29107122545202535</v>
      </c>
      <c r="I575" s="907">
        <f>електрики!P573</f>
        <v>6.9420900952959941E-2</v>
      </c>
      <c r="J575" s="908">
        <f t="shared" si="44"/>
        <v>1.894868255259615</v>
      </c>
      <c r="K575" s="908">
        <v>2.6689316022616164E-2</v>
      </c>
      <c r="L575" s="908">
        <f t="shared" si="46"/>
        <v>1.9215575712822313</v>
      </c>
      <c r="M575" s="908">
        <f t="shared" si="45"/>
        <v>2.3058690855386774</v>
      </c>
      <c r="N575" s="901">
        <v>3</v>
      </c>
      <c r="O575" s="903"/>
      <c r="P575" s="909">
        <v>1.4866959047250923</v>
      </c>
      <c r="Q575" s="909">
        <v>1.4866959047250923</v>
      </c>
      <c r="S575" s="909">
        <v>1.491870749950406</v>
      </c>
      <c r="T575" s="909">
        <v>1.491870749950406</v>
      </c>
    </row>
    <row r="576" spans="1:20" x14ac:dyDescent="0.35">
      <c r="A576" s="901">
        <v>81</v>
      </c>
      <c r="B576" s="903" t="s">
        <v>209</v>
      </c>
      <c r="C576" s="907">
        <f>cходова!R574</f>
        <v>0.86784985610031873</v>
      </c>
      <c r="D576" s="907">
        <f>прибуд.!O574</f>
        <v>0.89968018038852915</v>
      </c>
      <c r="E576" s="907">
        <f>гар.вода!L574+ц.о.!M574+хол.вода!R574+каналізація!P574+аварійні!I573+зварювальн!L574</f>
        <v>0.35254944679332023</v>
      </c>
      <c r="F576" s="907">
        <f>дератизац.!I574</f>
        <v>4.9780296022201662E-3</v>
      </c>
      <c r="G576" s="907">
        <f>димоканал!Q574</f>
        <v>0.11182911301284312</v>
      </c>
      <c r="H576" s="907">
        <f>'підготовка до зими'!L574+майстерні!L574+маляри!L574+покрівлі!N574</f>
        <v>0.35422302101675163</v>
      </c>
      <c r="I576" s="907">
        <f>електрики!P574</f>
        <v>7.8479506028210091E-2</v>
      </c>
      <c r="J576" s="908">
        <f t="shared" si="44"/>
        <v>2.6695891529421933</v>
      </c>
      <c r="K576" s="908">
        <v>3.7367155440288902E-2</v>
      </c>
      <c r="L576" s="908">
        <f t="shared" si="46"/>
        <v>2.7069563083824821</v>
      </c>
      <c r="M576" s="908">
        <f t="shared" si="45"/>
        <v>3.2483475700589786</v>
      </c>
      <c r="N576" s="901">
        <v>3</v>
      </c>
      <c r="O576" s="903"/>
      <c r="P576" s="909">
        <v>2.0843676616211777</v>
      </c>
      <c r="Q576" s="909">
        <v>2.0843676616211777</v>
      </c>
      <c r="S576" s="909">
        <v>2.0918153391943792</v>
      </c>
      <c r="T576" s="909">
        <v>2.0918153391943792</v>
      </c>
    </row>
    <row r="577" spans="1:20" x14ac:dyDescent="0.35">
      <c r="A577" s="901">
        <v>82</v>
      </c>
      <c r="B577" s="903" t="s">
        <v>210</v>
      </c>
      <c r="C577" s="907">
        <f>cходова!R575</f>
        <v>0.91375750659346489</v>
      </c>
      <c r="D577" s="907">
        <f>прибуд.!O575</f>
        <v>0.64124714870116595</v>
      </c>
      <c r="E577" s="907">
        <f>гар.вода!L575+ц.о.!M575+хол.вода!R575+каналізація!P575+аварійні!I574+зварювальн!L575</f>
        <v>0.29526324924987168</v>
      </c>
      <c r="F577" s="907">
        <f>дератизац.!I575</f>
        <v>3.4056044180814072E-3</v>
      </c>
      <c r="G577" s="907">
        <f>димоканал!Q575</f>
        <v>6.181594966602752E-2</v>
      </c>
      <c r="H577" s="907">
        <f>'підготовка до зими'!L575+майстерні!L575+маляри!L575+покрівлі!N575</f>
        <v>0.25204386494833131</v>
      </c>
      <c r="I577" s="907">
        <f>електрики!P575</f>
        <v>5.6789982271775674E-2</v>
      </c>
      <c r="J577" s="908">
        <f t="shared" si="44"/>
        <v>2.2243233058487184</v>
      </c>
      <c r="K577" s="908">
        <v>3.1294623627321029E-2</v>
      </c>
      <c r="L577" s="908">
        <f t="shared" si="46"/>
        <v>2.2556179294760392</v>
      </c>
      <c r="M577" s="908">
        <f t="shared" si="45"/>
        <v>2.7067415153712471</v>
      </c>
      <c r="N577" s="901">
        <v>3</v>
      </c>
      <c r="O577" s="903"/>
      <c r="P577" s="909">
        <v>1.7415657425821325</v>
      </c>
      <c r="Q577" s="909">
        <v>1.7415657425821325</v>
      </c>
      <c r="S577" s="909">
        <v>1.7470541884233659</v>
      </c>
      <c r="T577" s="909">
        <v>1.7470541884233659</v>
      </c>
    </row>
    <row r="578" spans="1:20" x14ac:dyDescent="0.35">
      <c r="A578" s="901">
        <v>83</v>
      </c>
      <c r="B578" s="903" t="s">
        <v>211</v>
      </c>
      <c r="C578" s="907">
        <f>cходова!R576</f>
        <v>0.74442221898942862</v>
      </c>
      <c r="D578" s="907">
        <f>прибуд.!O576</f>
        <v>0.55080020366598781</v>
      </c>
      <c r="E578" s="907">
        <f>гар.вода!L576+ц.о.!M576+хол.вода!R576+каналізація!P576+аварійні!I575+зварювальн!L576</f>
        <v>0.34138843367635818</v>
      </c>
      <c r="F578" s="907">
        <f>дератизац.!I576</f>
        <v>2.6661729309387146E-3</v>
      </c>
      <c r="G578" s="907">
        <f>димоканал!Q576</f>
        <v>6.7147160433373487E-2</v>
      </c>
      <c r="H578" s="907">
        <f>'підготовка до зими'!L576+майстерні!L576+маляри!L576+покрівлі!N576</f>
        <v>0.3645909069002532</v>
      </c>
      <c r="I578" s="907">
        <f>електрики!P576</f>
        <v>7.4253757601416323E-2</v>
      </c>
      <c r="J578" s="908">
        <f t="shared" si="44"/>
        <v>2.1452688541977563</v>
      </c>
      <c r="K578" s="908">
        <v>3.0173851534093351E-2</v>
      </c>
      <c r="L578" s="908">
        <f t="shared" si="46"/>
        <v>2.1754427057318497</v>
      </c>
      <c r="M578" s="908">
        <f t="shared" si="45"/>
        <v>2.6105312468782196</v>
      </c>
      <c r="N578" s="901">
        <v>3</v>
      </c>
      <c r="O578" s="903"/>
      <c r="P578" s="909">
        <v>1.6823997437253466</v>
      </c>
      <c r="Q578" s="909">
        <v>1.6823997437253466</v>
      </c>
      <c r="S578" s="909">
        <v>1.6872678380716373</v>
      </c>
      <c r="T578" s="909">
        <v>1.6872678380716373</v>
      </c>
    </row>
    <row r="579" spans="1:20" x14ac:dyDescent="0.35">
      <c r="A579" s="901">
        <v>84</v>
      </c>
      <c r="B579" s="903" t="s">
        <v>212</v>
      </c>
      <c r="C579" s="907">
        <f>cходова!R577</f>
        <v>0</v>
      </c>
      <c r="D579" s="907">
        <f>прибуд.!O577</f>
        <v>1.0630064611486487</v>
      </c>
      <c r="E579" s="907">
        <f>гар.вода!L577+ц.о.!M577+хол.вода!R577+каналізація!P577+аварійні!I576+зварювальн!L577</f>
        <v>0.38613049967522328</v>
      </c>
      <c r="F579" s="907">
        <f>дератизац.!I577</f>
        <v>5.5426520270270268E-3</v>
      </c>
      <c r="G579" s="907">
        <f>димоканал!Q577</f>
        <v>5.105036789142036E-2</v>
      </c>
      <c r="H579" s="907">
        <f>'підготовка до зими'!L577+майстерні!L577+маляри!L577+покрівлі!N577</f>
        <v>0.42629273197471118</v>
      </c>
      <c r="I579" s="907">
        <f>електрики!P577</f>
        <v>9.1193860889967102E-2</v>
      </c>
      <c r="J579" s="908">
        <f t="shared" si="44"/>
        <v>2.0232165736069976</v>
      </c>
      <c r="K579" s="908">
        <v>2.8273483055857807E-2</v>
      </c>
      <c r="L579" s="908">
        <f t="shared" si="46"/>
        <v>2.0514900566628556</v>
      </c>
      <c r="M579" s="908">
        <f t="shared" si="45"/>
        <v>2.4617880679954265</v>
      </c>
      <c r="N579" s="901">
        <v>2</v>
      </c>
      <c r="O579" s="903"/>
      <c r="P579" s="909">
        <v>1.5800423875481961</v>
      </c>
      <c r="Q579" s="909">
        <v>1.5800423875481961</v>
      </c>
      <c r="S579" s="909">
        <v>1.5887148775552777</v>
      </c>
      <c r="T579" s="909">
        <v>1.5887148775552777</v>
      </c>
    </row>
    <row r="580" spans="1:20" x14ac:dyDescent="0.35">
      <c r="A580" s="901">
        <v>85</v>
      </c>
      <c r="B580" s="903" t="s">
        <v>2311</v>
      </c>
      <c r="C580" s="907">
        <f>cходова!R578</f>
        <v>0.47588393605703849</v>
      </c>
      <c r="D580" s="907">
        <f>прибуд.!O578</f>
        <v>1.036009880159787</v>
      </c>
      <c r="E580" s="907">
        <f>гар.вода!L578+ц.о.!M578+хол.вода!R578+каналізація!P578+аварійні!I577+зварювальн!L578</f>
        <v>0.3405608110739341</v>
      </c>
      <c r="F580" s="907">
        <f>дератизац.!I578</f>
        <v>9.9267643142476707E-3</v>
      </c>
      <c r="G580" s="907">
        <f>димоканал!Q578</f>
        <v>0.35413048810538417</v>
      </c>
      <c r="H580" s="907">
        <f>'підготовка до зими'!L578+майстерні!L578+маляри!L578+покрівлі!N578</f>
        <v>0.25432629909145976</v>
      </c>
      <c r="I580" s="907">
        <f>електрики!P578</f>
        <v>7.3940405679550278E-2</v>
      </c>
      <c r="J580" s="908">
        <f t="shared" si="44"/>
        <v>2.5447785844814019</v>
      </c>
      <c r="K580" s="908">
        <v>3.5702908208218809E-2</v>
      </c>
      <c r="L580" s="908">
        <f t="shared" si="46"/>
        <v>2.5804814926896209</v>
      </c>
      <c r="M580" s="908">
        <f t="shared" si="45"/>
        <v>3.0965777912275452</v>
      </c>
      <c r="N580" s="901">
        <v>3</v>
      </c>
      <c r="O580" s="903"/>
      <c r="P580" s="909">
        <v>1.9957937627360376</v>
      </c>
      <c r="Q580" s="909">
        <v>1.9957937627360376</v>
      </c>
      <c r="S580" s="909">
        <v>2.0042605288626958</v>
      </c>
      <c r="T580" s="909">
        <v>2.0042605288626958</v>
      </c>
    </row>
    <row r="581" spans="1:20" x14ac:dyDescent="0.35">
      <c r="A581" s="901">
        <v>86</v>
      </c>
      <c r="B581" s="903" t="s">
        <v>213</v>
      </c>
      <c r="C581" s="907">
        <f>cходова!R579</f>
        <v>0.93891560524074191</v>
      </c>
      <c r="D581" s="907">
        <f>прибуд.!O579</f>
        <v>0.99889741973033286</v>
      </c>
      <c r="E581" s="907">
        <f>гар.вода!L579+ц.о.!M579+хол.вода!R579+каналізація!P579+аварійні!I578+зварювальн!L579</f>
        <v>0.3296906238015096</v>
      </c>
      <c r="F581" s="907">
        <f>дератизац.!I579</f>
        <v>3.4193423222427005E-3</v>
      </c>
      <c r="G581" s="907">
        <f>димоканал!Q579</f>
        <v>6.8403894507079899E-2</v>
      </c>
      <c r="H581" s="907">
        <f>'підготовка до зими'!L579+майстерні!L579+маляри!L579+покрівлі!N579</f>
        <v>0.26117634266178813</v>
      </c>
      <c r="I581" s="907">
        <f>електрики!P579</f>
        <v>6.9824768838698259E-2</v>
      </c>
      <c r="J581" s="908">
        <f t="shared" si="44"/>
        <v>2.6703279971023934</v>
      </c>
      <c r="K581" s="908">
        <v>3.8589952116450457E-2</v>
      </c>
      <c r="L581" s="908">
        <f t="shared" si="46"/>
        <v>2.708917949218844</v>
      </c>
      <c r="M581" s="908">
        <f t="shared" si="45"/>
        <v>3.2507015390626126</v>
      </c>
      <c r="N581" s="901">
        <v>3</v>
      </c>
      <c r="O581" s="903"/>
      <c r="P581" s="909">
        <v>2.1406205583059417</v>
      </c>
      <c r="Q581" s="909">
        <v>2.1406205583059417</v>
      </c>
      <c r="S581" s="909">
        <v>2.1497396556957162</v>
      </c>
      <c r="T581" s="909">
        <v>2.1497396556957162</v>
      </c>
    </row>
    <row r="582" spans="1:20" x14ac:dyDescent="0.35">
      <c r="A582" s="901">
        <v>87</v>
      </c>
      <c r="B582" s="903" t="s">
        <v>1747</v>
      </c>
      <c r="C582" s="907">
        <f>cходова!R580</f>
        <v>0.49060769458551923</v>
      </c>
      <c r="D582" s="907">
        <f>прибуд.!O580</f>
        <v>0.74909454065469905</v>
      </c>
      <c r="E582" s="907">
        <f>гар.вода!L580+ц.о.!M580+хол.вода!R580+каналізація!P580+аварійні!I579+зварювальн!L580</f>
        <v>0.3517654581014073</v>
      </c>
      <c r="F582" s="907">
        <f>дератизац.!I580</f>
        <v>2.7877507919746567E-3</v>
      </c>
      <c r="G582" s="907">
        <f>димоканал!Q580</f>
        <v>7.020908040315299E-2</v>
      </c>
      <c r="H582" s="907">
        <f>'підготовка до зими'!L580+майстерні!L580+маляри!L580+покрівлі!N580</f>
        <v>0.30011036960279491</v>
      </c>
      <c r="I582" s="907">
        <f>електрики!P580</f>
        <v>7.8182674643213323E-2</v>
      </c>
      <c r="J582" s="908">
        <f t="shared" si="44"/>
        <v>2.0427575687827613</v>
      </c>
      <c r="K582" s="908">
        <v>2.8719339098146824E-2</v>
      </c>
      <c r="L582" s="908">
        <f t="shared" si="46"/>
        <v>2.0714769078809079</v>
      </c>
      <c r="M582" s="908">
        <f t="shared" si="45"/>
        <v>2.4857722894570893</v>
      </c>
      <c r="N582" s="901">
        <v>3</v>
      </c>
      <c r="O582" s="903"/>
      <c r="P582" s="909">
        <v>1.6005173149232728</v>
      </c>
      <c r="Q582" s="909">
        <v>1.6005173149232728</v>
      </c>
      <c r="S582" s="909">
        <v>1.6068527577476028</v>
      </c>
      <c r="T582" s="909">
        <v>1.6068527577476028</v>
      </c>
    </row>
    <row r="583" spans="1:20" x14ac:dyDescent="0.35">
      <c r="A583" s="901">
        <v>88</v>
      </c>
      <c r="B583" s="903" t="s">
        <v>1748</v>
      </c>
      <c r="C583" s="907">
        <f>cходова!R581</f>
        <v>0</v>
      </c>
      <c r="D583" s="907">
        <f>прибуд.!O581</f>
        <v>1.0556678140525195</v>
      </c>
      <c r="E583" s="907">
        <f>гар.вода!L581+ц.о.!M581+хол.вода!R581+каналізація!P581+аварійні!I580+зварювальн!L581</f>
        <v>0.37658204024371028</v>
      </c>
      <c r="F583" s="907">
        <f>дератизац.!I581</f>
        <v>8.3037615330021283E-3</v>
      </c>
      <c r="G583" s="907">
        <f>димоканал!Q581</f>
        <v>3.2173688209780893E-2</v>
      </c>
      <c r="H583" s="907">
        <f>'підготовка до зими'!L581+майстерні!L581+маляри!L581+покрівлі!N581</f>
        <v>0.38069980234429013</v>
      </c>
      <c r="I583" s="907">
        <f>електрики!P581</f>
        <v>8.7578652575257862E-2</v>
      </c>
      <c r="J583" s="908">
        <f t="shared" si="44"/>
        <v>1.941005758958561</v>
      </c>
      <c r="K583" s="908">
        <v>2.7227293798396369E-2</v>
      </c>
      <c r="L583" s="908">
        <f t="shared" si="46"/>
        <v>1.9682330527569574</v>
      </c>
      <c r="M583" s="908">
        <f t="shared" si="45"/>
        <v>2.3618796633083488</v>
      </c>
      <c r="N583" s="901">
        <v>2</v>
      </c>
      <c r="O583" s="903"/>
      <c r="P583" s="909">
        <v>1.5203405849487681</v>
      </c>
      <c r="Q583" s="909">
        <v>1.5203405849487681</v>
      </c>
      <c r="S583" s="909">
        <v>1.5289478777082879</v>
      </c>
      <c r="T583" s="909">
        <v>1.5289478777082879</v>
      </c>
    </row>
    <row r="584" spans="1:20" x14ac:dyDescent="0.35">
      <c r="A584" s="901">
        <v>89</v>
      </c>
      <c r="B584" s="903" t="s">
        <v>1749</v>
      </c>
      <c r="C584" s="907">
        <f>cходова!R582</f>
        <v>0</v>
      </c>
      <c r="D584" s="907">
        <f>прибуд.!O582</f>
        <v>0.77335687732342007</v>
      </c>
      <c r="E584" s="907">
        <f>гар.вода!L582+ц.о.!M582+хол.вода!R582+каналізація!P582+аварійні!I581+зварювальн!L582</f>
        <v>0.3655597361969502</v>
      </c>
      <c r="F584" s="907">
        <f>дератизац.!I582</f>
        <v>6.9702602230483279E-3</v>
      </c>
      <c r="G584" s="907">
        <f>димоканал!Q582</f>
        <v>0.13277581321134543</v>
      </c>
      <c r="H584" s="907">
        <f>'підготовка до зими'!L582+майстерні!L582+маляри!L582+покрівлі!N582</f>
        <v>0.37657041436362737</v>
      </c>
      <c r="I584" s="907">
        <f>електрики!P582</f>
        <v>8.3405421749603484E-2</v>
      </c>
      <c r="J584" s="908">
        <f t="shared" si="44"/>
        <v>1.7386385230679948</v>
      </c>
      <c r="K584" s="908">
        <v>2.442033746827009E-2</v>
      </c>
      <c r="L584" s="908">
        <f t="shared" si="46"/>
        <v>1.7630588605362649</v>
      </c>
      <c r="M584" s="908">
        <f t="shared" si="45"/>
        <v>2.1156706326435177</v>
      </c>
      <c r="N584" s="901">
        <v>2</v>
      </c>
      <c r="O584" s="903"/>
      <c r="P584" s="909">
        <v>1.3654847950907745</v>
      </c>
      <c r="Q584" s="909">
        <v>1.3654847950907745</v>
      </c>
      <c r="S584" s="909">
        <v>1.372018978979145</v>
      </c>
      <c r="T584" s="909">
        <v>1.372018978979145</v>
      </c>
    </row>
    <row r="585" spans="1:20" x14ac:dyDescent="0.35">
      <c r="A585" s="901">
        <v>90</v>
      </c>
      <c r="B585" s="903" t="s">
        <v>1750</v>
      </c>
      <c r="C585" s="907">
        <f>cходова!R583</f>
        <v>0.72283208663734499</v>
      </c>
      <c r="D585" s="907">
        <f>прибуд.!O583</f>
        <v>1.1240153423865933</v>
      </c>
      <c r="E585" s="907">
        <f>гар.вода!L583+ц.о.!M583+хол.вода!R583+каналізація!P583+аварійні!I582+зварювальн!L583</f>
        <v>0.40423455588971868</v>
      </c>
      <c r="F585" s="907">
        <f>дератизац.!I583</f>
        <v>3.7922565732447268E-3</v>
      </c>
      <c r="G585" s="907">
        <f>димоканал!Q583</f>
        <v>8.7321056896044066E-2</v>
      </c>
      <c r="H585" s="907">
        <f>'підготовка до зими'!L583+майстерні!L583+маляри!L583+покрівлі!N583</f>
        <v>0.19699318559911178</v>
      </c>
      <c r="I585" s="907">
        <f>електрики!P583</f>
        <v>9.8048362919959664E-2</v>
      </c>
      <c r="J585" s="908">
        <f t="shared" si="44"/>
        <v>2.6372368469020175</v>
      </c>
      <c r="K585" s="908">
        <v>3.6802991262881744E-2</v>
      </c>
      <c r="L585" s="908">
        <f t="shared" si="46"/>
        <v>2.6740398381648993</v>
      </c>
      <c r="M585" s="908">
        <f t="shared" si="45"/>
        <v>3.2088478057978791</v>
      </c>
      <c r="N585" s="901">
        <v>3</v>
      </c>
      <c r="O585" s="903"/>
      <c r="P585" s="909">
        <v>2.0486119052077876</v>
      </c>
      <c r="Q585" s="909">
        <v>2.0486119052077876</v>
      </c>
      <c r="S585" s="909">
        <v>2.057754141576559</v>
      </c>
      <c r="T585" s="909">
        <v>2.057754141576559</v>
      </c>
    </row>
    <row r="586" spans="1:20" x14ac:dyDescent="0.35">
      <c r="A586" s="901">
        <v>91</v>
      </c>
      <c r="B586" s="903" t="s">
        <v>1751</v>
      </c>
      <c r="C586" s="907">
        <f>cходова!R584</f>
        <v>1.2756214088514211</v>
      </c>
      <c r="D586" s="907">
        <f>прибуд.!O584</f>
        <v>0.61903417493237167</v>
      </c>
      <c r="E586" s="907">
        <f>гар.вода!L584+ц.о.!M584+хол.вода!R584+каналізація!P584+аварійні!I583+зварювальн!L584</f>
        <v>0.40241953256579288</v>
      </c>
      <c r="F586" s="907">
        <f>дератизац.!I584</f>
        <v>2.6262398557258793E-3</v>
      </c>
      <c r="G586" s="907">
        <f>димоканал!Q584</f>
        <v>9.0838045661920205E-2</v>
      </c>
      <c r="H586" s="907">
        <f>'підготовка до зими'!L584+майстерні!L584+маляри!L584+покрівлі!N584</f>
        <v>0.30526726092211331</v>
      </c>
      <c r="I586" s="907">
        <f>електрики!P584</f>
        <v>9.7361164376664616E-2</v>
      </c>
      <c r="J586" s="908">
        <f t="shared" si="44"/>
        <v>2.7931678271660099</v>
      </c>
      <c r="K586" s="908">
        <v>3.8901712757723771E-2</v>
      </c>
      <c r="L586" s="908">
        <f t="shared" si="46"/>
        <v>2.8320695399237334</v>
      </c>
      <c r="M586" s="908">
        <f t="shared" si="45"/>
        <v>3.3984834479084802</v>
      </c>
      <c r="N586" s="901">
        <v>3</v>
      </c>
      <c r="O586" s="903"/>
      <c r="P586" s="909">
        <v>2.1606444772774203</v>
      </c>
      <c r="Q586" s="909">
        <v>2.1606444772774203</v>
      </c>
      <c r="S586" s="909">
        <v>2.1663565720427957</v>
      </c>
      <c r="T586" s="909">
        <v>2.1663565720427957</v>
      </c>
    </row>
    <row r="587" spans="1:20" x14ac:dyDescent="0.35">
      <c r="A587" s="901">
        <v>92</v>
      </c>
      <c r="B587" s="903" t="s">
        <v>1752</v>
      </c>
      <c r="C587" s="907">
        <f>cходова!R585</f>
        <v>1.2901813529596253</v>
      </c>
      <c r="D587" s="907">
        <f>прибуд.!O585</f>
        <v>0.33044157782002842</v>
      </c>
      <c r="E587" s="907">
        <f>гар.вода!L585+ц.о.!M585+хол.вода!R585+каналізація!P585+аварійні!I584+зварювальн!L585</f>
        <v>0.38058467211623392</v>
      </c>
      <c r="F587" s="907">
        <f>дератизац.!I585</f>
        <v>2.6353156362061082E-3</v>
      </c>
      <c r="G587" s="907">
        <f>димоканал!Q585</f>
        <v>0.10182798225893287</v>
      </c>
      <c r="H587" s="907">
        <f>'підготовка до зими'!L585+майстерні!L585+маляри!L585+покрівлі!N585</f>
        <v>0.32399806521849517</v>
      </c>
      <c r="I587" s="907">
        <f>електрики!P585</f>
        <v>8.9094116732597317E-2</v>
      </c>
      <c r="J587" s="908">
        <f t="shared" si="44"/>
        <v>2.5187630827421192</v>
      </c>
      <c r="K587" s="908">
        <v>3.5015170512353484E-2</v>
      </c>
      <c r="L587" s="908">
        <f t="shared" si="46"/>
        <v>2.5537782532544728</v>
      </c>
      <c r="M587" s="908">
        <f t="shared" si="45"/>
        <v>3.0645339039053674</v>
      </c>
      <c r="N587" s="901">
        <v>3</v>
      </c>
      <c r="O587" s="903"/>
      <c r="P587" s="909">
        <v>1.9497081573763702</v>
      </c>
      <c r="Q587" s="909">
        <v>1.9497081573763702</v>
      </c>
      <c r="S587" s="909">
        <v>1.9529981535028182</v>
      </c>
      <c r="T587" s="909">
        <v>1.9529981535028182</v>
      </c>
    </row>
    <row r="588" spans="1:20" x14ac:dyDescent="0.35">
      <c r="A588" s="901">
        <v>93</v>
      </c>
      <c r="B588" s="903" t="s">
        <v>1753</v>
      </c>
      <c r="C588" s="907">
        <f>cходова!R586</f>
        <v>0.96215087278566236</v>
      </c>
      <c r="D588" s="907">
        <f>прибуд.!O586</f>
        <v>0.9956619289340104</v>
      </c>
      <c r="E588" s="907">
        <f>гар.вода!L586+ц.о.!M586+хол.вода!R586+каналізація!P586+аварійні!I585+зварювальн!L586</f>
        <v>0.41608107322163301</v>
      </c>
      <c r="F588" s="907">
        <f>дератизац.!I586</f>
        <v>1.0152284263959392E-2</v>
      </c>
      <c r="G588" s="907">
        <f>димоканал!Q586</f>
        <v>2.0089436530633876E-2</v>
      </c>
      <c r="H588" s="907">
        <f>'підготовка до зими'!L586+майстерні!L586+маляри!L586+покрівлі!N586</f>
        <v>0.24669286262110884</v>
      </c>
      <c r="I588" s="907">
        <f>електрики!P586</f>
        <v>0.10253365484227112</v>
      </c>
      <c r="J588" s="908">
        <f t="shared" ref="J588:J636" si="47">I588+H588+G588+F588+E588+D588+C588</f>
        <v>2.7533621131992789</v>
      </c>
      <c r="K588" s="908">
        <v>3.8295719386773064E-2</v>
      </c>
      <c r="L588" s="908">
        <f t="shared" si="46"/>
        <v>2.7916578325860519</v>
      </c>
      <c r="M588" s="908">
        <f t="shared" ref="M588:M636" si="48">L588*1.2</f>
        <v>3.3499893991032623</v>
      </c>
      <c r="N588" s="901">
        <v>4</v>
      </c>
      <c r="O588" s="903"/>
      <c r="P588" s="909">
        <v>2.1200443961783302</v>
      </c>
      <c r="Q588" s="909">
        <v>2.1200443961783302</v>
      </c>
      <c r="S588" s="909">
        <v>2.1288119911520078</v>
      </c>
      <c r="T588" s="909">
        <v>2.1288119911520078</v>
      </c>
    </row>
    <row r="589" spans="1:20" x14ac:dyDescent="0.35">
      <c r="A589" s="901">
        <v>94</v>
      </c>
      <c r="B589" s="903" t="s">
        <v>1754</v>
      </c>
      <c r="C589" s="907">
        <f>cходова!R587</f>
        <v>0.70403681091797765</v>
      </c>
      <c r="D589" s="907">
        <f>прибуд.!O587</f>
        <v>1.3356895401906301</v>
      </c>
      <c r="E589" s="907">
        <f>гар.вода!L587+ц.о.!M587+хол.вода!R587+каналізація!P587+аварійні!I586+зварювальн!L587</f>
        <v>0.54633280690511876</v>
      </c>
      <c r="F589" s="907">
        <f>дератизац.!I587</f>
        <v>7.5444751466981277E-3</v>
      </c>
      <c r="G589" s="907">
        <f>димоканал!Q587</f>
        <v>6.6167451449893153E-2</v>
      </c>
      <c r="H589" s="907">
        <f>'підготовка до зими'!L587+майстерні!L587+маляри!L587+покрівлі!N587</f>
        <v>0.21678869980581558</v>
      </c>
      <c r="I589" s="907">
        <f>електрики!P587</f>
        <v>6.896115329919246E-2</v>
      </c>
      <c r="J589" s="908">
        <f t="shared" si="47"/>
        <v>2.945520937715326</v>
      </c>
      <c r="K589" s="908">
        <v>3.8634110081809059E-2</v>
      </c>
      <c r="L589" s="908">
        <f t="shared" si="46"/>
        <v>2.984155047797135</v>
      </c>
      <c r="M589" s="908">
        <f t="shared" si="48"/>
        <v>3.5809860573565619</v>
      </c>
      <c r="N589" s="901">
        <v>5</v>
      </c>
      <c r="O589" s="903"/>
      <c r="P589" s="909">
        <v>2.1533623208969432</v>
      </c>
      <c r="Q589" s="909">
        <v>2.1533623208969432</v>
      </c>
      <c r="S589" s="909">
        <v>2.1637565268235401</v>
      </c>
      <c r="T589" s="909">
        <v>2.1637565268235401</v>
      </c>
    </row>
    <row r="590" spans="1:20" x14ac:dyDescent="0.35">
      <c r="A590" s="901">
        <v>95</v>
      </c>
      <c r="B590" s="903" t="s">
        <v>1755</v>
      </c>
      <c r="C590" s="907">
        <f>cходова!R588</f>
        <v>0.62656698585675319</v>
      </c>
      <c r="D590" s="907">
        <f>прибуд.!O588</f>
        <v>1.436009919381545</v>
      </c>
      <c r="E590" s="907">
        <f>гар.вода!L588+ц.о.!M588+хол.вода!R588+каналізація!P588+аварійні!I587+зварювальн!L588</f>
        <v>0.54558811272285035</v>
      </c>
      <c r="F590" s="907">
        <f>дератизац.!I588</f>
        <v>6.1987438325629548E-3</v>
      </c>
      <c r="G590" s="907">
        <f>димоканал!Q588</f>
        <v>5.9307227937052724E-2</v>
      </c>
      <c r="H590" s="907">
        <f>'підготовка до зими'!L588+майстерні!L588+маляри!L588+покрівлі!N588</f>
        <v>0.2078027400690714</v>
      </c>
      <c r="I590" s="907">
        <f>електрики!P588</f>
        <v>6.8679199480467815E-2</v>
      </c>
      <c r="J590" s="908">
        <f t="shared" si="47"/>
        <v>2.9501529292803035</v>
      </c>
      <c r="K590" s="908">
        <v>3.8574491751274385E-2</v>
      </c>
      <c r="L590" s="908">
        <f t="shared" si="46"/>
        <v>2.988727421031578</v>
      </c>
      <c r="M590" s="908">
        <f t="shared" si="48"/>
        <v>3.5864729052378936</v>
      </c>
      <c r="N590" s="901">
        <v>5</v>
      </c>
      <c r="O590" s="903"/>
      <c r="P590" s="909">
        <v>2.1495531515526776</v>
      </c>
      <c r="Q590" s="909">
        <v>2.1495531515526776</v>
      </c>
      <c r="S590" s="909">
        <v>2.1606838552268628</v>
      </c>
      <c r="T590" s="909">
        <v>2.1606838552268628</v>
      </c>
    </row>
    <row r="591" spans="1:20" x14ac:dyDescent="0.35">
      <c r="A591" s="901">
        <v>96</v>
      </c>
      <c r="B591" s="903" t="s">
        <v>1756</v>
      </c>
      <c r="C591" s="907">
        <f>cходова!R589</f>
        <v>0.64526935245375416</v>
      </c>
      <c r="D591" s="907">
        <f>прибуд.!O589</f>
        <v>0.85548720416817214</v>
      </c>
      <c r="E591" s="907">
        <f>гар.вода!L589+ц.о.!M589+хол.вода!R589+каналізація!P589+аварійні!I588+зварювальн!L589</f>
        <v>0.54856784193724972</v>
      </c>
      <c r="F591" s="907">
        <f>дератизац.!I589</f>
        <v>4.6207381771853438E-3</v>
      </c>
      <c r="G591" s="907">
        <f>димоканал!Q589</f>
        <v>4.8225162259446543E-2</v>
      </c>
      <c r="H591" s="907">
        <f>'підготовка до зими'!L589+майстерні!L589+маляри!L589+покрівлі!N589</f>
        <v>0.2083908860578349</v>
      </c>
      <c r="I591" s="907">
        <f>електрики!P589</f>
        <v>6.9807375382428177E-2</v>
      </c>
      <c r="J591" s="908">
        <f t="shared" si="47"/>
        <v>2.3803685604360707</v>
      </c>
      <c r="K591" s="908">
        <v>3.4127802837381392E-2</v>
      </c>
      <c r="L591" s="908">
        <f t="shared" si="46"/>
        <v>2.414496363273452</v>
      </c>
      <c r="M591" s="908">
        <f t="shared" si="48"/>
        <v>2.8973956359281421</v>
      </c>
      <c r="N591" s="901">
        <v>5</v>
      </c>
      <c r="O591" s="903"/>
      <c r="P591" s="909">
        <v>1.9120906297622622</v>
      </c>
      <c r="Q591" s="909">
        <v>1.9120906297622622</v>
      </c>
      <c r="S591" s="909">
        <v>1.9189581921820535</v>
      </c>
      <c r="T591" s="909">
        <v>1.9189581921820535</v>
      </c>
    </row>
    <row r="592" spans="1:20" x14ac:dyDescent="0.35">
      <c r="A592" s="901">
        <v>97</v>
      </c>
      <c r="B592" s="903" t="s">
        <v>1757</v>
      </c>
      <c r="C592" s="907">
        <f>cходова!R590</f>
        <v>0.67655641100976238</v>
      </c>
      <c r="D592" s="907">
        <f>прибуд.!O590</f>
        <v>1.3721804337664767</v>
      </c>
      <c r="E592" s="907">
        <f>гар.вода!L590+ц.о.!M590+хол.вода!R590+каналізація!P590+аварійні!I589+зварювальн!L590</f>
        <v>0.56006035549533972</v>
      </c>
      <c r="F592" s="907">
        <f>дератизац.!I590</f>
        <v>5.1683382523805069E-3</v>
      </c>
      <c r="G592" s="907">
        <f>димоканал!Q590</f>
        <v>6.7738967081879681E-2</v>
      </c>
      <c r="H592" s="907">
        <f>'підготовка до зими'!L590+майстерні!L590+маляри!L590+покрівлі!N590</f>
        <v>0.20386608852580429</v>
      </c>
      <c r="I592" s="907">
        <f>електрики!P590</f>
        <v>7.4158635485706628E-2</v>
      </c>
      <c r="J592" s="908">
        <f t="shared" si="47"/>
        <v>2.9597292296173499</v>
      </c>
      <c r="K592" s="908">
        <v>3.8823695575244135E-2</v>
      </c>
      <c r="L592" s="908">
        <f t="shared" si="46"/>
        <v>2.9985529251925942</v>
      </c>
      <c r="M592" s="908">
        <f t="shared" si="48"/>
        <v>3.5982635102311127</v>
      </c>
      <c r="N592" s="901">
        <v>5</v>
      </c>
      <c r="O592" s="903"/>
      <c r="P592" s="909">
        <v>2.1636349560594561</v>
      </c>
      <c r="Q592" s="909">
        <v>2.1636349560594561</v>
      </c>
      <c r="S592" s="909">
        <v>2.174310310628484</v>
      </c>
      <c r="T592" s="909">
        <v>2.174310310628484</v>
      </c>
    </row>
    <row r="593" spans="1:20" x14ac:dyDescent="0.35">
      <c r="A593" s="901">
        <v>98</v>
      </c>
      <c r="B593" s="903" t="s">
        <v>214</v>
      </c>
      <c r="C593" s="907">
        <f>cходова!R591</f>
        <v>0.58931834441361741</v>
      </c>
      <c r="D593" s="907">
        <f>прибуд.!O591</f>
        <v>1.0900959692194945</v>
      </c>
      <c r="E593" s="907">
        <f>гар.вода!L591+ц.о.!M591+хол.вода!R591+каналізація!P591+аварійні!I590+зварювальн!L591</f>
        <v>0.41398271366164263</v>
      </c>
      <c r="F593" s="907">
        <f>дератизац.!I591</f>
        <v>3.3803591058995971E-3</v>
      </c>
      <c r="G593" s="907">
        <f>димоканал!Q591</f>
        <v>0.17718911127428863</v>
      </c>
      <c r="H593" s="907">
        <f>'підготовка до зими'!L591+майстерні!L591+маляри!L591+покрівлі!N591</f>
        <v>0.27268444895679095</v>
      </c>
      <c r="I593" s="907">
        <f>електрики!P591</f>
        <v>0.1017391804055373</v>
      </c>
      <c r="J593" s="908">
        <f t="shared" si="47"/>
        <v>2.6483901270372714</v>
      </c>
      <c r="K593" s="908">
        <v>3.6964743813881734E-2</v>
      </c>
      <c r="L593" s="908">
        <f t="shared" si="46"/>
        <v>2.6853548708511532</v>
      </c>
      <c r="M593" s="908">
        <f t="shared" si="48"/>
        <v>3.2224258450213839</v>
      </c>
      <c r="N593" s="901">
        <v>2</v>
      </c>
      <c r="O593" s="903"/>
      <c r="P593" s="909">
        <v>2.0619292036610268</v>
      </c>
      <c r="Q593" s="909">
        <v>2.0619292036610268</v>
      </c>
      <c r="S593" s="909">
        <v>2.0708420281688324</v>
      </c>
      <c r="T593" s="909">
        <v>2.0708420281688324</v>
      </c>
    </row>
    <row r="594" spans="1:20" x14ac:dyDescent="0.35">
      <c r="A594" s="901">
        <v>99</v>
      </c>
      <c r="B594" s="903" t="s">
        <v>215</v>
      </c>
      <c r="C594" s="907">
        <f>cходова!R592</f>
        <v>0.62118569405359669</v>
      </c>
      <c r="D594" s="907">
        <f>прибуд.!O592</f>
        <v>0.43562612977983767</v>
      </c>
      <c r="E594" s="907">
        <f>гар.вода!L592+ц.о.!M592+хол.вода!R592+каналізація!P592+аварійні!I591+зварювальн!L592</f>
        <v>0.40153777972870253</v>
      </c>
      <c r="F594" s="907">
        <f>дератизац.!I592</f>
        <v>2.9051481542790927E-3</v>
      </c>
      <c r="G594" s="907">
        <f>димоканал!Q592</f>
        <v>0.10005567883370585</v>
      </c>
      <c r="H594" s="907">
        <f>'підготовка до зими'!L592+майстерні!L592+маляри!L592+покрівлі!N592</f>
        <v>0.29673620921674471</v>
      </c>
      <c r="I594" s="907">
        <f>електрики!P592</f>
        <v>9.7027317831990922E-2</v>
      </c>
      <c r="J594" s="908">
        <f t="shared" si="47"/>
        <v>1.9550739575988574</v>
      </c>
      <c r="K594" s="908">
        <v>2.7520773999549795E-2</v>
      </c>
      <c r="L594" s="908">
        <f t="shared" si="46"/>
        <v>1.9825947315984072</v>
      </c>
      <c r="M594" s="908">
        <f t="shared" si="48"/>
        <v>2.3791136779180886</v>
      </c>
      <c r="N594" s="901">
        <v>3</v>
      </c>
      <c r="O594" s="903"/>
      <c r="P594" s="909">
        <v>1.5335058291515751</v>
      </c>
      <c r="Q594" s="909">
        <v>1.5335058291515751</v>
      </c>
      <c r="S594" s="909">
        <v>1.5375883992927195</v>
      </c>
      <c r="T594" s="909">
        <v>1.5375883992927195</v>
      </c>
    </row>
    <row r="595" spans="1:20" x14ac:dyDescent="0.35">
      <c r="A595" s="901">
        <v>100</v>
      </c>
      <c r="B595" s="903" t="s">
        <v>216</v>
      </c>
      <c r="C595" s="907">
        <f>cходова!R593</f>
        <v>0.57668164153211476</v>
      </c>
      <c r="D595" s="907">
        <f>прибуд.!O593</f>
        <v>0.9846656626506024</v>
      </c>
      <c r="E595" s="907">
        <f>гар.вода!L593+ц.о.!M593+хол.вода!R593+каналізація!P593+аварійні!I592+зварювальн!L593</f>
        <v>0.35563058393075808</v>
      </c>
      <c r="F595" s="907">
        <f>дератизац.!I593</f>
        <v>2.42039586919105E-3</v>
      </c>
      <c r="G595" s="907">
        <f>димоканал!Q593</f>
        <v>9.753168392336764E-2</v>
      </c>
      <c r="H595" s="907">
        <f>'підготовка до зими'!L593+майстерні!L593+маляри!L593+покрівлі!N593</f>
        <v>0.33024397232622504</v>
      </c>
      <c r="I595" s="907">
        <f>електрики!P593</f>
        <v>7.9646076685803591E-2</v>
      </c>
      <c r="J595" s="908">
        <f t="shared" si="47"/>
        <v>2.4268200169180627</v>
      </c>
      <c r="K595" s="908">
        <v>3.4000150206427444E-2</v>
      </c>
      <c r="L595" s="908">
        <f t="shared" si="46"/>
        <v>2.4608201671244903</v>
      </c>
      <c r="M595" s="908">
        <f t="shared" si="48"/>
        <v>2.952984200549388</v>
      </c>
      <c r="N595" s="901">
        <v>3</v>
      </c>
      <c r="O595" s="903"/>
      <c r="P595" s="909">
        <v>1.8964251999790416</v>
      </c>
      <c r="Q595" s="909">
        <v>1.8964251999790416</v>
      </c>
      <c r="S595" s="909">
        <v>1.9044986200999292</v>
      </c>
      <c r="T595" s="909">
        <v>1.9044986200999292</v>
      </c>
    </row>
    <row r="596" spans="1:20" ht="15" customHeight="1" x14ac:dyDescent="0.35">
      <c r="A596" s="901">
        <v>101</v>
      </c>
      <c r="B596" s="903" t="s">
        <v>2312</v>
      </c>
      <c r="C596" s="907">
        <f>cходова!R594</f>
        <v>0</v>
      </c>
      <c r="D596" s="907">
        <f>прибуд.!O594</f>
        <v>0.54883391293920136</v>
      </c>
      <c r="E596" s="907">
        <f>гар.вода!L594+ц.о.!M594+хол.вода!R594+каналізація!P594+аварійні!I593+зварювальн!L594</f>
        <v>0.85682613994863133</v>
      </c>
      <c r="F596" s="907">
        <f>дератизац.!I594</f>
        <v>0</v>
      </c>
      <c r="G596" s="907">
        <f>димоканал!Q594</f>
        <v>0</v>
      </c>
      <c r="H596" s="907">
        <f>'підготовка до зими'!L594+майстерні!L594+маляри!L594+покрівлі!N594</f>
        <v>0.15107814570589334</v>
      </c>
      <c r="I596" s="907">
        <f>електрики!P594</f>
        <v>3.6994340292162829E-2</v>
      </c>
      <c r="J596" s="908">
        <f t="shared" si="47"/>
        <v>1.5937325388858889</v>
      </c>
      <c r="K596" s="908">
        <v>2.2141275308644452E-2</v>
      </c>
      <c r="L596" s="908">
        <f t="shared" si="46"/>
        <v>1.6158738141945335</v>
      </c>
      <c r="M596" s="908">
        <f t="shared" si="48"/>
        <v>1.93904857703344</v>
      </c>
      <c r="N596" s="901">
        <v>5</v>
      </c>
      <c r="O596" s="903"/>
      <c r="P596" s="909">
        <v>1.2642207222452051</v>
      </c>
      <c r="Q596" s="909">
        <v>1.2642207222452051</v>
      </c>
      <c r="S596" s="909">
        <v>1.2689732715567599</v>
      </c>
      <c r="T596" s="909">
        <v>1.2689732715567599</v>
      </c>
    </row>
    <row r="597" spans="1:20" x14ac:dyDescent="0.35">
      <c r="A597" s="901">
        <v>102</v>
      </c>
      <c r="B597" s="903" t="s">
        <v>217</v>
      </c>
      <c r="C597" s="907">
        <f>cходова!R595</f>
        <v>0.58396868623992793</v>
      </c>
      <c r="D597" s="907">
        <f>прибуд.!O595</f>
        <v>0.61696061274509806</v>
      </c>
      <c r="E597" s="907">
        <f>гар.вода!L595+ц.о.!M595+хол.вода!R595+каналізація!P595+аварійні!I594+зварювальн!L595</f>
        <v>0.36161715283619489</v>
      </c>
      <c r="F597" s="907">
        <f>дератизац.!I595</f>
        <v>1.5471813725490195E-3</v>
      </c>
      <c r="G597" s="907">
        <f>димоканал!Q595</f>
        <v>0.12345513803807537</v>
      </c>
      <c r="H597" s="907">
        <f>'підготовка до зими'!L595+майстерні!L595+маляри!L595+покрівлі!N595</f>
        <v>0.31911342964988032</v>
      </c>
      <c r="I597" s="907">
        <f>електрики!P595</f>
        <v>8.1912692974928425E-2</v>
      </c>
      <c r="J597" s="908">
        <f t="shared" si="47"/>
        <v>2.088574893856654</v>
      </c>
      <c r="K597" s="908">
        <v>2.9402073185933214E-2</v>
      </c>
      <c r="L597" s="908">
        <f t="shared" si="46"/>
        <v>2.117976967042587</v>
      </c>
      <c r="M597" s="908">
        <f t="shared" si="48"/>
        <v>2.5415723604511045</v>
      </c>
      <c r="N597" s="901">
        <v>3</v>
      </c>
      <c r="O597" s="903"/>
      <c r="P597" s="909">
        <v>1.6398957922343806</v>
      </c>
      <c r="Q597" s="909">
        <v>1.6398957922343806</v>
      </c>
      <c r="S597" s="909">
        <v>1.6452758671614724</v>
      </c>
      <c r="T597" s="909">
        <v>1.6452758671614724</v>
      </c>
    </row>
    <row r="598" spans="1:20" x14ac:dyDescent="0.35">
      <c r="A598" s="901">
        <v>103</v>
      </c>
      <c r="B598" s="903" t="s">
        <v>1758</v>
      </c>
      <c r="C598" s="907">
        <f>cходова!R596</f>
        <v>0</v>
      </c>
      <c r="D598" s="907">
        <f>прибуд.!O596</f>
        <v>0.94811787836147587</v>
      </c>
      <c r="E598" s="907">
        <f>гар.вода!L596+ц.о.!M596+хол.вода!R596+каналізація!P596+аварійні!I595+зварювальн!L596</f>
        <v>0.33635739722290564</v>
      </c>
      <c r="F598" s="907">
        <f>дератизац.!I596</f>
        <v>1.5185272045028142E-2</v>
      </c>
      <c r="G598" s="907">
        <f>димоканал!Q596</f>
        <v>0.14175336675291209</v>
      </c>
      <c r="H598" s="907">
        <f>'підготовка до зими'!L596+майстерні!L596+маляри!L596+покрівлі!N596</f>
        <v>0.38649302880654091</v>
      </c>
      <c r="I598" s="907">
        <f>електрики!P596</f>
        <v>7.2348922067623334E-2</v>
      </c>
      <c r="J598" s="908">
        <f t="shared" si="47"/>
        <v>1.900255865256486</v>
      </c>
      <c r="K598" s="908">
        <v>2.6766638666308802E-2</v>
      </c>
      <c r="L598" s="908">
        <f t="shared" si="46"/>
        <v>1.9270225039227948</v>
      </c>
      <c r="M598" s="908">
        <f t="shared" si="48"/>
        <v>2.3124270047073536</v>
      </c>
      <c r="N598" s="901">
        <v>2</v>
      </c>
      <c r="O598" s="903"/>
      <c r="P598" s="909">
        <v>1.4975361450206646</v>
      </c>
      <c r="Q598" s="909">
        <v>1.4975361450206646</v>
      </c>
      <c r="S598" s="909">
        <v>1.505327972005793</v>
      </c>
      <c r="T598" s="909">
        <v>1.505327972005793</v>
      </c>
    </row>
    <row r="599" spans="1:20" x14ac:dyDescent="0.35">
      <c r="A599" s="901">
        <v>104</v>
      </c>
      <c r="B599" s="903" t="s">
        <v>2313</v>
      </c>
      <c r="C599" s="907">
        <f>cходова!R597</f>
        <v>0</v>
      </c>
      <c r="D599" s="907">
        <f>прибуд.!O597</f>
        <v>1.063530441518203</v>
      </c>
      <c r="E599" s="907">
        <f>гар.вода!L597+ц.о.!M597+хол.вода!R597+каналізація!P597+аварійні!I596+зварювальн!L597</f>
        <v>0.39772442657117568</v>
      </c>
      <c r="F599" s="907">
        <f>дератизац.!I597</f>
        <v>4.7637490317583263E-3</v>
      </c>
      <c r="G599" s="907">
        <f>димоканал!Q597</f>
        <v>0.28091542486494986</v>
      </c>
      <c r="H599" s="907">
        <f>'підготовка до зими'!L597+майстерні!L597+маляри!L597+покрівлі!N597</f>
        <v>0.40707367447080733</v>
      </c>
      <c r="I599" s="907">
        <f>електрики!P597</f>
        <v>9.558351779902273E-2</v>
      </c>
      <c r="J599" s="908">
        <f t="shared" si="47"/>
        <v>2.249591234255917</v>
      </c>
      <c r="K599" s="908">
        <v>3.1592592765603222E-2</v>
      </c>
      <c r="L599" s="908">
        <f t="shared" si="46"/>
        <v>2.2811838270215201</v>
      </c>
      <c r="M599" s="908">
        <f t="shared" si="48"/>
        <v>2.7374205924258241</v>
      </c>
      <c r="N599" s="901">
        <v>2</v>
      </c>
      <c r="O599" s="903"/>
      <c r="P599" s="909">
        <v>1.7700455236080934</v>
      </c>
      <c r="Q599" s="909">
        <v>1.7700455236080934</v>
      </c>
      <c r="S599" s="909">
        <v>1.7787599925476301</v>
      </c>
      <c r="T599" s="909">
        <v>1.7787599925476301</v>
      </c>
    </row>
    <row r="600" spans="1:20" x14ac:dyDescent="0.35">
      <c r="A600" s="901">
        <v>105</v>
      </c>
      <c r="B600" s="903" t="s">
        <v>1759</v>
      </c>
      <c r="C600" s="907">
        <f>cходова!R598</f>
        <v>0</v>
      </c>
      <c r="D600" s="907">
        <f>прибуд.!O598</f>
        <v>1.0904955645161289</v>
      </c>
      <c r="E600" s="907">
        <f>гар.вода!L598+ц.о.!M598+хол.вода!R598+каналізація!P598+аварійні!I597+зварювальн!L598</f>
        <v>0.38421330256846614</v>
      </c>
      <c r="F600" s="907">
        <f>дератизац.!I598</f>
        <v>7.972873900293255E-3</v>
      </c>
      <c r="G600" s="907">
        <f>димоканал!Q598</f>
        <v>0.17725406329455046</v>
      </c>
      <c r="H600" s="907">
        <f>'підготовка до зими'!L598+майстерні!L598+маляри!L598+покрівлі!N598</f>
        <v>0.33995782816260633</v>
      </c>
      <c r="I600" s="907">
        <f>електрики!P598</f>
        <v>9.0467977623561832E-2</v>
      </c>
      <c r="J600" s="908">
        <f t="shared" si="47"/>
        <v>2.0903616100656066</v>
      </c>
      <c r="K600" s="908">
        <v>2.9260068414873226E-2</v>
      </c>
      <c r="L600" s="908">
        <f t="shared" si="46"/>
        <v>2.1196216784804798</v>
      </c>
      <c r="M600" s="908">
        <f t="shared" si="48"/>
        <v>2.5435460141765756</v>
      </c>
      <c r="N600" s="901">
        <v>2</v>
      </c>
      <c r="O600" s="903"/>
      <c r="P600" s="909">
        <v>1.635803557508327</v>
      </c>
      <c r="Q600" s="909">
        <v>1.635803557508327</v>
      </c>
      <c r="S600" s="909">
        <v>1.644691143391851</v>
      </c>
      <c r="T600" s="909">
        <v>1.644691143391851</v>
      </c>
    </row>
    <row r="601" spans="1:20" x14ac:dyDescent="0.35">
      <c r="A601" s="901">
        <v>106</v>
      </c>
      <c r="B601" s="903" t="s">
        <v>1760</v>
      </c>
      <c r="C601" s="907">
        <f>cходова!R599</f>
        <v>0</v>
      </c>
      <c r="D601" s="907">
        <f>прибуд.!O599</f>
        <v>1.1334334244235693</v>
      </c>
      <c r="E601" s="907">
        <f>гар.вода!L599+ц.о.!M599+хол.вода!R599+каналізація!P599+аварійні!I598+зварювальн!L599</f>
        <v>0.42359507660408868</v>
      </c>
      <c r="F601" s="907">
        <f>дератизац.!I599</f>
        <v>1.1912894961571307E-2</v>
      </c>
      <c r="G601" s="907">
        <f>димоканал!Q599</f>
        <v>0.2064684392261032</v>
      </c>
      <c r="H601" s="907">
        <f>'підготовка до зими'!L599+майстерні!L599+маляри!L599+покрівлі!N599</f>
        <v>0.33184831690640315</v>
      </c>
      <c r="I601" s="907">
        <f>електрики!P599</f>
        <v>0.10537858367082693</v>
      </c>
      <c r="J601" s="908">
        <f t="shared" si="47"/>
        <v>2.2126367357925627</v>
      </c>
      <c r="K601" s="908">
        <v>3.0791388293843185E-2</v>
      </c>
      <c r="L601" s="908">
        <f t="shared" ref="L601:L652" si="49">J601+K601</f>
        <v>2.2434281240864058</v>
      </c>
      <c r="M601" s="908">
        <f t="shared" si="48"/>
        <v>2.692113748903687</v>
      </c>
      <c r="N601" s="901">
        <v>2</v>
      </c>
      <c r="O601" s="903"/>
      <c r="P601" s="909">
        <v>1.7215166239685129</v>
      </c>
      <c r="Q601" s="909">
        <v>1.7215166239685129</v>
      </c>
      <c r="S601" s="909">
        <v>1.7307604717027525</v>
      </c>
      <c r="T601" s="909">
        <v>1.7307604717027525</v>
      </c>
    </row>
    <row r="602" spans="1:20" x14ac:dyDescent="0.35">
      <c r="A602" s="901">
        <v>107</v>
      </c>
      <c r="B602" s="903" t="s">
        <v>218</v>
      </c>
      <c r="C602" s="907">
        <f>cходова!R600</f>
        <v>1.0464142831156671</v>
      </c>
      <c r="D602" s="907">
        <f>прибуд.!O600</f>
        <v>0.2562186900673169</v>
      </c>
      <c r="E602" s="907">
        <f>гар.вода!L600+ц.о.!M600+хол.вода!R600+каналізація!P600+аварійні!I599+зварювальн!L600</f>
        <v>0.45309948479678397</v>
      </c>
      <c r="F602" s="907">
        <f>дератизац.!I600</f>
        <v>2.9622887759307593E-3</v>
      </c>
      <c r="G602" s="907">
        <f>димоканал!Q600</f>
        <v>0.186836351233334</v>
      </c>
      <c r="H602" s="907">
        <f>'підготовка до зими'!L600+майстерні!L600+маляри!L600+покрівлі!N600</f>
        <v>0.35259088547803896</v>
      </c>
      <c r="I602" s="907">
        <f>електрики!P600</f>
        <v>0.11654945187044251</v>
      </c>
      <c r="J602" s="908">
        <f t="shared" si="47"/>
        <v>2.4146714353375143</v>
      </c>
      <c r="K602" s="908">
        <v>3.3865795773160068E-2</v>
      </c>
      <c r="L602" s="908">
        <f t="shared" si="49"/>
        <v>2.4485372311106746</v>
      </c>
      <c r="M602" s="908">
        <f t="shared" si="48"/>
        <v>2.9382446773328095</v>
      </c>
      <c r="N602" s="901">
        <v>3</v>
      </c>
      <c r="O602" s="903"/>
      <c r="P602" s="909">
        <v>1.889348147278012</v>
      </c>
      <c r="Q602" s="909">
        <v>1.889348147278012</v>
      </c>
      <c r="S602" s="909">
        <v>1.8921714089720707</v>
      </c>
      <c r="T602" s="909">
        <v>1.8921714089720707</v>
      </c>
    </row>
    <row r="603" spans="1:20" x14ac:dyDescent="0.35">
      <c r="A603" s="901">
        <v>108</v>
      </c>
      <c r="B603" s="903" t="s">
        <v>219</v>
      </c>
      <c r="C603" s="907">
        <f>cходова!R601</f>
        <v>1.0991748030983528</v>
      </c>
      <c r="D603" s="907">
        <f>прибуд.!O601</f>
        <v>0.31369475219683651</v>
      </c>
      <c r="E603" s="907">
        <f>гар.вода!L601+ц.о.!M601+хол.вода!R601+каналізація!P601+аварійні!I600+зварювальн!L601</f>
        <v>0.32426750917365321</v>
      </c>
      <c r="F603" s="907">
        <f>дератизац.!I601</f>
        <v>1.6476274165202107E-3</v>
      </c>
      <c r="G603" s="907">
        <f>димоканал!Q601</f>
        <v>6.6392394094290097E-2</v>
      </c>
      <c r="H603" s="907">
        <f>'підготовка до зими'!L601+майстерні!L601+маляри!L601+покрівлі!N601</f>
        <v>0.27350307914161626</v>
      </c>
      <c r="I603" s="907">
        <f>електрики!P601</f>
        <v>6.7771485873538179E-2</v>
      </c>
      <c r="J603" s="908">
        <f t="shared" si="47"/>
        <v>2.1464516509948073</v>
      </c>
      <c r="K603" s="908">
        <v>3.3507406169655037E-2</v>
      </c>
      <c r="L603" s="908">
        <f t="shared" si="49"/>
        <v>2.1799590571644623</v>
      </c>
      <c r="M603" s="908">
        <f t="shared" si="48"/>
        <v>2.6159508685973547</v>
      </c>
      <c r="N603" s="901">
        <v>2</v>
      </c>
      <c r="O603" s="903"/>
      <c r="P603" s="909">
        <v>1.8635939412921081</v>
      </c>
      <c r="Q603" s="909">
        <v>1.8635939412921081</v>
      </c>
      <c r="S603" s="909">
        <v>1.8671728735163968</v>
      </c>
      <c r="T603" s="909">
        <v>1.8671728735163968</v>
      </c>
    </row>
    <row r="604" spans="1:20" x14ac:dyDescent="0.35">
      <c r="A604" s="901">
        <v>109</v>
      </c>
      <c r="B604" s="903" t="s">
        <v>220</v>
      </c>
      <c r="C604" s="907">
        <f>cходова!R602</f>
        <v>0</v>
      </c>
      <c r="D604" s="907">
        <f>прибуд.!O602</f>
        <v>1.1441815</v>
      </c>
      <c r="E604" s="907">
        <f>гар.вода!L602+ц.о.!M602+хол.вода!R602+каналізація!P602+аварійні!I601+зварювальн!L602</f>
        <v>0.41686888725282317</v>
      </c>
      <c r="F604" s="907">
        <f>дератизац.!I602</f>
        <v>9.6249999999999999E-3</v>
      </c>
      <c r="G604" s="907">
        <f>димоканал!Q602</f>
        <v>0.30221817791720856</v>
      </c>
      <c r="H604" s="907">
        <f>'підготовка до зими'!L602+майстерні!L602+маляри!L602+покрівлі!N602</f>
        <v>0.26392013955948179</v>
      </c>
      <c r="I604" s="907">
        <f>електрики!P602</f>
        <v>0.10283193456544862</v>
      </c>
      <c r="J604" s="908">
        <f t="shared" si="47"/>
        <v>2.2396456392949622</v>
      </c>
      <c r="K604" s="908">
        <v>3.1402949554037912E-2</v>
      </c>
      <c r="L604" s="908">
        <f t="shared" si="49"/>
        <v>2.2710485888490002</v>
      </c>
      <c r="M604" s="908">
        <f t="shared" si="48"/>
        <v>2.7252583066188003</v>
      </c>
      <c r="N604" s="901">
        <v>2</v>
      </c>
      <c r="O604" s="903"/>
      <c r="P604" s="909">
        <v>1.7563316459669913</v>
      </c>
      <c r="Q604" s="909">
        <v>1.7563316459669913</v>
      </c>
      <c r="S604" s="909">
        <v>1.7656594183874736</v>
      </c>
      <c r="T604" s="909">
        <v>1.7656594183874736</v>
      </c>
    </row>
    <row r="605" spans="1:20" x14ac:dyDescent="0.35">
      <c r="A605" s="901">
        <v>110</v>
      </c>
      <c r="B605" s="903" t="s">
        <v>221</v>
      </c>
      <c r="C605" s="907">
        <f>cходова!R603</f>
        <v>0</v>
      </c>
      <c r="D605" s="907">
        <f>прибуд.!O603</f>
        <v>0.40989101842374615</v>
      </c>
      <c r="E605" s="907">
        <f>гар.вода!L603+ц.о.!M603+хол.вода!R603+каналізація!P603+аварійні!I602+зварювальн!L603</f>
        <v>0.27036672391378758</v>
      </c>
      <c r="F605" s="907">
        <f>дератизац.!I603</f>
        <v>4.0301944728761514E-3</v>
      </c>
      <c r="G605" s="907">
        <f>димоканал!Q603</f>
        <v>0.15466641653900129</v>
      </c>
      <c r="H605" s="907">
        <f>'підготовка до зими'!L603+майстерні!L603+маляри!L603+покрівлі!N603</f>
        <v>0.28104906229465848</v>
      </c>
      <c r="I605" s="907">
        <f>електрики!P603</f>
        <v>4.7363736493809504E-2</v>
      </c>
      <c r="J605" s="908">
        <f t="shared" si="47"/>
        <v>1.167367152137879</v>
      </c>
      <c r="K605" s="908">
        <v>1.6753767968243644E-2</v>
      </c>
      <c r="L605" s="908">
        <f t="shared" si="49"/>
        <v>1.1841209201061227</v>
      </c>
      <c r="M605" s="908">
        <f t="shared" si="48"/>
        <v>1.4209451041273471</v>
      </c>
      <c r="N605" s="901">
        <v>2</v>
      </c>
      <c r="O605" s="903"/>
      <c r="P605" s="909">
        <v>0.93578005760533689</v>
      </c>
      <c r="Q605" s="909">
        <v>0.93578005760533689</v>
      </c>
      <c r="S605" s="909">
        <v>0.93955578479376589</v>
      </c>
      <c r="T605" s="909">
        <v>0.93955578479376589</v>
      </c>
    </row>
    <row r="606" spans="1:20" x14ac:dyDescent="0.35">
      <c r="A606" s="901">
        <v>111</v>
      </c>
      <c r="B606" s="903" t="s">
        <v>222</v>
      </c>
      <c r="C606" s="907">
        <f>cходова!R604</f>
        <v>0</v>
      </c>
      <c r="D606" s="907">
        <f>прибуд.!O604</f>
        <v>1.0668866508087536</v>
      </c>
      <c r="E606" s="907">
        <f>гар.вода!L604+ц.о.!M604+хол.вода!R604+каналізація!P604+аварійні!I603+зварювальн!L604</f>
        <v>0.37784754379404462</v>
      </c>
      <c r="F606" s="907">
        <f>дератизац.!I604</f>
        <v>6.8506184586108465E-3</v>
      </c>
      <c r="G606" s="907">
        <f>димоканал!Q604</f>
        <v>0.34506357136122767</v>
      </c>
      <c r="H606" s="907">
        <f>'підготовка до зими'!L604+майстерні!L604+маляри!L604+покрівлі!N604</f>
        <v>0.29414887984941751</v>
      </c>
      <c r="I606" s="907">
        <f>електрики!P604</f>
        <v>8.8057793633590647E-2</v>
      </c>
      <c r="J606" s="908">
        <f t="shared" si="47"/>
        <v>2.1788550579056452</v>
      </c>
      <c r="K606" s="908">
        <v>3.0538945919891543E-2</v>
      </c>
      <c r="L606" s="908">
        <f t="shared" si="49"/>
        <v>2.2093940038255369</v>
      </c>
      <c r="M606" s="908">
        <f t="shared" si="48"/>
        <v>2.651272804590644</v>
      </c>
      <c r="N606" s="901">
        <v>1</v>
      </c>
      <c r="O606" s="903"/>
      <c r="P606" s="909">
        <v>1.7096575604489448</v>
      </c>
      <c r="Q606" s="909">
        <v>1.7096575604489448</v>
      </c>
      <c r="S606" s="909">
        <v>1.7183854523972073</v>
      </c>
      <c r="T606" s="909">
        <v>1.7183854523972073</v>
      </c>
    </row>
    <row r="607" spans="1:20" x14ac:dyDescent="0.35">
      <c r="A607" s="901">
        <v>112</v>
      </c>
      <c r="B607" s="903" t="s">
        <v>223</v>
      </c>
      <c r="C607" s="907">
        <f>cходова!R605</f>
        <v>0</v>
      </c>
      <c r="D607" s="907">
        <f>прибуд.!O605</f>
        <v>0.85558972700296732</v>
      </c>
      <c r="E607" s="907">
        <f>гар.вода!L605+ц.о.!M605+хол.вода!R605+каналізація!P605+аварійні!I604+зварювальн!L605</f>
        <v>0.33869353988331619</v>
      </c>
      <c r="F607" s="907">
        <f>дератизац.!I605</f>
        <v>1.1617210682492581E-2</v>
      </c>
      <c r="G607" s="907">
        <f>димоканал!Q605</f>
        <v>0.14348637527226518</v>
      </c>
      <c r="H607" s="907">
        <f>'підготовка до зими'!L605+майстерні!L605+маляри!L605+покрівлі!N605</f>
        <v>0.3901176621425666</v>
      </c>
      <c r="I607" s="907">
        <f>електрики!P605</f>
        <v>7.3233425209815031E-2</v>
      </c>
      <c r="J607" s="908">
        <f t="shared" si="47"/>
        <v>1.8127379401934229</v>
      </c>
      <c r="K607" s="908">
        <v>2.5614160711187672E-2</v>
      </c>
      <c r="L607" s="908">
        <f t="shared" si="49"/>
        <v>1.8383521009046107</v>
      </c>
      <c r="M607" s="908">
        <f t="shared" si="48"/>
        <v>2.2060225210855329</v>
      </c>
      <c r="N607" s="901">
        <v>2</v>
      </c>
      <c r="O607" s="903"/>
      <c r="P607" s="909">
        <v>1.4332599675956297</v>
      </c>
      <c r="Q607" s="909">
        <v>1.4332599675956297</v>
      </c>
      <c r="S607" s="909">
        <v>1.4403742692328243</v>
      </c>
      <c r="T607" s="909">
        <v>1.4403742692328243</v>
      </c>
    </row>
    <row r="608" spans="1:20" x14ac:dyDescent="0.35">
      <c r="A608" s="901">
        <v>113</v>
      </c>
      <c r="B608" s="903" t="s">
        <v>224</v>
      </c>
      <c r="C608" s="907">
        <f>cходова!R606</f>
        <v>0</v>
      </c>
      <c r="D608" s="907">
        <f>прибуд.!O606</f>
        <v>1.0570968543774748</v>
      </c>
      <c r="E608" s="907">
        <f>гар.вода!L606+ц.о.!M606+хол.вода!R606+каналізація!P606+аварійні!I605+зварювальн!L606</f>
        <v>0.324503757535959</v>
      </c>
      <c r="F608" s="907">
        <f>дератизац.!I606</f>
        <v>5.5763308402991636E-3</v>
      </c>
      <c r="G608" s="907">
        <f>димоканал!Q606</f>
        <v>0.15955205169408282</v>
      </c>
      <c r="H608" s="907">
        <f>'підготовка до зими'!L606+майстерні!L606+маляри!L606+покрівлі!N606</f>
        <v>0.34814681538232861</v>
      </c>
      <c r="I608" s="907">
        <f>електрики!P606</f>
        <v>6.7860933501175946E-2</v>
      </c>
      <c r="J608" s="908">
        <f t="shared" si="47"/>
        <v>1.9627367433313203</v>
      </c>
      <c r="K608" s="908">
        <v>2.7627317120423569E-2</v>
      </c>
      <c r="L608" s="908">
        <f t="shared" si="49"/>
        <v>1.9903640604517439</v>
      </c>
      <c r="M608" s="908">
        <f t="shared" si="48"/>
        <v>2.3884368725420924</v>
      </c>
      <c r="N608" s="901">
        <v>1</v>
      </c>
      <c r="O608" s="903"/>
      <c r="P608" s="909">
        <v>1.5451549629543087</v>
      </c>
      <c r="Q608" s="909">
        <v>1.5451549629543087</v>
      </c>
      <c r="S608" s="909">
        <v>1.5537385008523743</v>
      </c>
      <c r="T608" s="909">
        <v>1.5537385008523743</v>
      </c>
    </row>
    <row r="609" spans="1:20" x14ac:dyDescent="0.35">
      <c r="A609" s="901">
        <v>114</v>
      </c>
      <c r="B609" s="903" t="s">
        <v>225</v>
      </c>
      <c r="C609" s="907">
        <f>cходова!R607</f>
        <v>0.52542423451111919</v>
      </c>
      <c r="D609" s="907">
        <f>прибуд.!O607</f>
        <v>1.0726199544232162</v>
      </c>
      <c r="E609" s="907">
        <f>гар.вода!L607+ц.о.!M607+хол.вода!R607+каналізація!P607+аварійні!I606+зварювальн!L607</f>
        <v>0.43497930628112036</v>
      </c>
      <c r="F609" s="907">
        <f>дератизац.!I607</f>
        <v>2.7702476482595502E-3</v>
      </c>
      <c r="G609" s="907">
        <f>димоканал!Q607</f>
        <v>0.11750444865072747</v>
      </c>
      <c r="H609" s="907">
        <f>'підготовка до зими'!L607+майстерні!L607+маляри!L607+покрівлі!N607</f>
        <v>0.21328446396558243</v>
      </c>
      <c r="I609" s="907">
        <f>електрики!P607</f>
        <v>6.6636239741734257E-2</v>
      </c>
      <c r="J609" s="908">
        <f t="shared" si="47"/>
        <v>2.4332188952217595</v>
      </c>
      <c r="K609" s="908">
        <v>3.4478054019441186E-2</v>
      </c>
      <c r="L609" s="908">
        <f t="shared" si="49"/>
        <v>2.4676969492412009</v>
      </c>
      <c r="M609" s="908">
        <f t="shared" si="48"/>
        <v>2.9612363390894409</v>
      </c>
      <c r="N609" s="901">
        <v>5</v>
      </c>
      <c r="O609" s="903"/>
      <c r="P609" s="909">
        <v>1.932121234367052</v>
      </c>
      <c r="Q609" s="909">
        <v>1.932121234367052</v>
      </c>
      <c r="S609" s="909">
        <v>1.9405903443207513</v>
      </c>
      <c r="T609" s="909">
        <v>1.9405903443207513</v>
      </c>
    </row>
    <row r="610" spans="1:20" x14ac:dyDescent="0.35">
      <c r="A610" s="901">
        <v>115</v>
      </c>
      <c r="B610" s="903" t="s">
        <v>226</v>
      </c>
      <c r="C610" s="907">
        <f>cходова!R608</f>
        <v>0.64622947839730593</v>
      </c>
      <c r="D610" s="907">
        <f>прибуд.!O608</f>
        <v>0.99307475488882946</v>
      </c>
      <c r="E610" s="907">
        <f>гар.вода!L608+ц.о.!M608+хол.вода!R608+каналізація!P608+аварійні!I607+зварювальн!L608</f>
        <v>0.46851805048833733</v>
      </c>
      <c r="F610" s="907">
        <f>дератизац.!I608</f>
        <v>0</v>
      </c>
      <c r="G610" s="907">
        <f>димоканал!Q608</f>
        <v>0.14896368801705431</v>
      </c>
      <c r="H610" s="907">
        <f>'підготовка до зими'!L608+майстерні!L608+маляри!L608+покрівлі!N608</f>
        <v>0.23763170772712294</v>
      </c>
      <c r="I610" s="907">
        <f>електрики!P608</f>
        <v>7.9334575823330311E-2</v>
      </c>
      <c r="J610" s="908">
        <f t="shared" si="47"/>
        <v>2.5737522553419803</v>
      </c>
      <c r="K610" s="908">
        <v>3.6254101087092261E-2</v>
      </c>
      <c r="L610" s="908">
        <f t="shared" si="49"/>
        <v>2.6100063564290723</v>
      </c>
      <c r="M610" s="908">
        <f t="shared" si="48"/>
        <v>3.1320076277148865</v>
      </c>
      <c r="N610" s="901">
        <v>3</v>
      </c>
      <c r="O610" s="903"/>
      <c r="P610" s="909">
        <v>2.0320970011089803</v>
      </c>
      <c r="Q610" s="909">
        <v>2.0320970011089803</v>
      </c>
      <c r="S610" s="909">
        <v>2.040017041623623</v>
      </c>
      <c r="T610" s="909">
        <v>2.040017041623623</v>
      </c>
    </row>
    <row r="611" spans="1:20" x14ac:dyDescent="0.35">
      <c r="A611" s="901">
        <v>116</v>
      </c>
      <c r="B611" s="903" t="s">
        <v>227</v>
      </c>
      <c r="C611" s="907">
        <f>cходова!R609</f>
        <v>0.62469779271225101</v>
      </c>
      <c r="D611" s="907">
        <f>прибуд.!O609</f>
        <v>1.090355093655589</v>
      </c>
      <c r="E611" s="907">
        <f>гар.вода!L609+ц.о.!M609+хол.вода!R609+каналізація!P609+аварійні!I608+зварювальн!L609</f>
        <v>0.44887670311289063</v>
      </c>
      <c r="F611" s="907">
        <f>дератизац.!I609</f>
        <v>0</v>
      </c>
      <c r="G611" s="907">
        <f>димоканал!Q609</f>
        <v>0.12521771722076833</v>
      </c>
      <c r="H611" s="907">
        <f>'підготовка до зими'!L609+майстерні!L609+маляри!L609+покрівлі!N609</f>
        <v>0.26486466205435111</v>
      </c>
      <c r="I611" s="907">
        <f>електрики!P609</f>
        <v>7.1898029346580378E-2</v>
      </c>
      <c r="J611" s="908">
        <f t="shared" si="47"/>
        <v>2.6259099981024301</v>
      </c>
      <c r="K611" s="908">
        <v>3.7168076098006736E-2</v>
      </c>
      <c r="L611" s="908">
        <f t="shared" si="49"/>
        <v>2.663078074200437</v>
      </c>
      <c r="M611" s="908">
        <f t="shared" si="48"/>
        <v>3.1956936890405241</v>
      </c>
      <c r="N611" s="901">
        <v>3</v>
      </c>
      <c r="O611" s="903"/>
      <c r="P611" s="909">
        <v>2.0837757810337436</v>
      </c>
      <c r="Q611" s="909">
        <v>2.0837757810337436</v>
      </c>
      <c r="S611" s="909">
        <v>2.0923892851747699</v>
      </c>
      <c r="T611" s="909">
        <v>2.0923892851747699</v>
      </c>
    </row>
    <row r="612" spans="1:20" x14ac:dyDescent="0.35">
      <c r="A612" s="901">
        <v>117</v>
      </c>
      <c r="B612" s="903" t="s">
        <v>228</v>
      </c>
      <c r="C612" s="907">
        <f>cходова!R610</f>
        <v>1.2352639438305482</v>
      </c>
      <c r="D612" s="907">
        <f>прибуд.!O610</f>
        <v>0.86064001165362258</v>
      </c>
      <c r="E612" s="907">
        <f>гар.вода!L610+ц.о.!M610+хол.вода!R610+каналізація!P610+аварійні!I609+зварювальн!L610</f>
        <v>0.51741329978107031</v>
      </c>
      <c r="F612" s="907">
        <f>дератизац.!I610</f>
        <v>6.0565730404036388E-3</v>
      </c>
      <c r="G612" s="907">
        <f>димоканал!Q610</f>
        <v>0.11526337880915347</v>
      </c>
      <c r="H612" s="907">
        <f>'підготовка до зими'!L610+майстерні!L610+маляри!L610+покрівлі!N610</f>
        <v>0.18422412275768213</v>
      </c>
      <c r="I612" s="907">
        <f>електрики!P610</f>
        <v>5.8011738541550617E-2</v>
      </c>
      <c r="J612" s="908">
        <f t="shared" si="47"/>
        <v>2.9768730684140308</v>
      </c>
      <c r="K612" s="908">
        <v>3.8728632757409197E-2</v>
      </c>
      <c r="L612" s="908">
        <f t="shared" si="49"/>
        <v>3.0156017011714398</v>
      </c>
      <c r="M612" s="908">
        <f t="shared" si="48"/>
        <v>3.6187220414057277</v>
      </c>
      <c r="N612" s="901">
        <v>9</v>
      </c>
      <c r="O612" s="903"/>
      <c r="P612" s="909">
        <v>2.1705809616069489</v>
      </c>
      <c r="Q612" s="909">
        <v>2.1705809616069489</v>
      </c>
      <c r="S612" s="909">
        <v>2.1776796725588374</v>
      </c>
      <c r="T612" s="909">
        <v>2.1776796725588374</v>
      </c>
    </row>
    <row r="613" spans="1:20" x14ac:dyDescent="0.35">
      <c r="A613" s="901">
        <v>118</v>
      </c>
      <c r="B613" s="903" t="s">
        <v>229</v>
      </c>
      <c r="C613" s="907">
        <f>cходова!R611</f>
        <v>0</v>
      </c>
      <c r="D613" s="907">
        <f>прибуд.!O611</f>
        <v>0.57714073139974786</v>
      </c>
      <c r="E613" s="907">
        <f>гар.вода!L611+ц.о.!M611+хол.вода!R611+каналізація!P611+аварійні!I610+зварювальн!L611</f>
        <v>0.35076726652168211</v>
      </c>
      <c r="F613" s="907">
        <f>дератизац.!I611</f>
        <v>8.417402269861287E-3</v>
      </c>
      <c r="G613" s="907">
        <f>димоканал!Q611</f>
        <v>0.34299667102835774</v>
      </c>
      <c r="H613" s="907">
        <f>'підготовка до зими'!L611+майстерні!L611+маляри!L611+покрівлі!N611</f>
        <v>0.27314845410591804</v>
      </c>
      <c r="I613" s="907">
        <f>електрики!P611</f>
        <v>7.7804742420263764E-2</v>
      </c>
      <c r="J613" s="908">
        <f t="shared" si="47"/>
        <v>1.6302752677458308</v>
      </c>
      <c r="K613" s="908">
        <v>2.3082116454331933E-2</v>
      </c>
      <c r="L613" s="908">
        <f t="shared" si="49"/>
        <v>1.6533573842001628</v>
      </c>
      <c r="M613" s="908">
        <f t="shared" si="48"/>
        <v>1.9840288610401953</v>
      </c>
      <c r="N613" s="901">
        <v>1</v>
      </c>
      <c r="O613" s="903"/>
      <c r="P613" s="909">
        <v>1.2928711144784728</v>
      </c>
      <c r="Q613" s="909">
        <v>1.2928711144784728</v>
      </c>
      <c r="S613" s="909">
        <v>1.2979742350747878</v>
      </c>
      <c r="T613" s="909">
        <v>1.2979742350747878</v>
      </c>
    </row>
    <row r="614" spans="1:20" x14ac:dyDescent="0.35">
      <c r="A614" s="901">
        <v>119</v>
      </c>
      <c r="B614" s="903" t="s">
        <v>230</v>
      </c>
      <c r="C614" s="907">
        <f>cходова!R612</f>
        <v>0</v>
      </c>
      <c r="D614" s="907">
        <f>прибуд.!O612</f>
        <v>0.49049326012172528</v>
      </c>
      <c r="E614" s="907">
        <f>гар.вода!L612+ц.о.!M612+хол.вода!R612+каналізація!P612+аварійні!I611+зварювальн!L612</f>
        <v>0.31775937004677846</v>
      </c>
      <c r="F614" s="907">
        <f>дератизац.!I612</f>
        <v>4.3662344535591426E-3</v>
      </c>
      <c r="G614" s="907">
        <f>димоканал!Q612</f>
        <v>3.1989222325187465E-2</v>
      </c>
      <c r="H614" s="907">
        <f>'підготовка до зими'!L612+майстерні!L612+маляри!L612+покрівлі!N612</f>
        <v>0.25726030027797592</v>
      </c>
      <c r="I614" s="907">
        <f>електрики!P612</f>
        <v>6.5307394272843794E-2</v>
      </c>
      <c r="J614" s="908">
        <f t="shared" si="47"/>
        <v>1.1671757814980701</v>
      </c>
      <c r="K614" s="908">
        <v>1.6665213620263415E-2</v>
      </c>
      <c r="L614" s="908">
        <f t="shared" si="49"/>
        <v>1.1838409951183335</v>
      </c>
      <c r="M614" s="908">
        <f t="shared" si="48"/>
        <v>1.4206091941420003</v>
      </c>
      <c r="N614" s="901">
        <v>2</v>
      </c>
      <c r="O614" s="903"/>
      <c r="P614" s="909">
        <v>0.92744427530171047</v>
      </c>
      <c r="Q614" s="909">
        <v>0.92744427530171047</v>
      </c>
      <c r="S614" s="909">
        <v>0.9318426823794298</v>
      </c>
      <c r="T614" s="909">
        <v>0.9318426823794298</v>
      </c>
    </row>
    <row r="615" spans="1:20" x14ac:dyDescent="0.35">
      <c r="A615" s="901">
        <v>120</v>
      </c>
      <c r="B615" s="903" t="s">
        <v>231</v>
      </c>
      <c r="C615" s="907">
        <f>cходова!R613</f>
        <v>0</v>
      </c>
      <c r="D615" s="907">
        <f>прибуд.!O613</f>
        <v>0.39866951219512198</v>
      </c>
      <c r="E615" s="907">
        <f>гар.вода!L613+ц.о.!M613+хол.вода!R613+каналізація!P613+аварійні!I612+зварювальн!L613</f>
        <v>0.33453751724935415</v>
      </c>
      <c r="F615" s="907">
        <f>дератизац.!I613</f>
        <v>9.0592334494773528E-3</v>
      </c>
      <c r="G615" s="907">
        <f>димоканал!Q613</f>
        <v>0.28080666937719728</v>
      </c>
      <c r="H615" s="907">
        <f>'підготовка до зими'!L613+майстерні!L613+маляри!L613+покрівлі!N613</f>
        <v>0.36799491806138507</v>
      </c>
      <c r="I615" s="907">
        <f>електрики!P613</f>
        <v>7.1659884714598346E-2</v>
      </c>
      <c r="J615" s="908">
        <f t="shared" si="47"/>
        <v>1.4627277350471342</v>
      </c>
      <c r="K615" s="908">
        <v>2.0818358322623992E-2</v>
      </c>
      <c r="L615" s="908">
        <f t="shared" si="49"/>
        <v>1.4835460933697582</v>
      </c>
      <c r="M615" s="908">
        <f t="shared" si="48"/>
        <v>1.7802553120437097</v>
      </c>
      <c r="N615" s="901">
        <v>1</v>
      </c>
      <c r="O615" s="903"/>
      <c r="P615" s="909">
        <v>1.1676527897979188</v>
      </c>
      <c r="Q615" s="909">
        <v>1.1676527897979188</v>
      </c>
      <c r="S615" s="909">
        <v>1.1714217065885935</v>
      </c>
      <c r="T615" s="909">
        <v>1.1714217065885935</v>
      </c>
    </row>
    <row r="616" spans="1:20" x14ac:dyDescent="0.35">
      <c r="A616" s="901">
        <v>121</v>
      </c>
      <c r="B616" s="903" t="s">
        <v>232</v>
      </c>
      <c r="C616" s="907">
        <f>cходова!R614</f>
        <v>0</v>
      </c>
      <c r="D616" s="907">
        <f>прибуд.!O614</f>
        <v>0</v>
      </c>
      <c r="E616" s="907">
        <v>0</v>
      </c>
      <c r="F616" s="907">
        <f>дератизац.!I614</f>
        <v>1.0678391959798994E-2</v>
      </c>
      <c r="G616" s="907">
        <f>димоканал!Q614</f>
        <v>0.40498248297113371</v>
      </c>
      <c r="H616" s="907">
        <f>'підготовка до зими'!L614+майстерні!L614+маляри!L614+покрівлі!N614</f>
        <v>0.3773853424349406</v>
      </c>
      <c r="I616" s="907">
        <f>електрики!P614</f>
        <v>0.10334867795522473</v>
      </c>
      <c r="J616" s="908">
        <f t="shared" si="47"/>
        <v>0.89639489532109806</v>
      </c>
      <c r="K616" s="908">
        <v>1.2047608094172262E-2</v>
      </c>
      <c r="L616" s="908">
        <f t="shared" si="49"/>
        <v>0.90844250341527033</v>
      </c>
      <c r="M616" s="908">
        <f t="shared" si="48"/>
        <v>1.0901310040983243</v>
      </c>
      <c r="N616" s="901">
        <v>1</v>
      </c>
      <c r="O616" s="903"/>
      <c r="P616" s="909">
        <v>0.6835743371266868</v>
      </c>
      <c r="Q616" s="909">
        <v>0.6835743371266868</v>
      </c>
      <c r="S616" s="909">
        <v>0.68449247284319426</v>
      </c>
      <c r="T616" s="909">
        <v>0.68449247284319426</v>
      </c>
    </row>
    <row r="617" spans="1:20" x14ac:dyDescent="0.35">
      <c r="A617" s="901">
        <v>122</v>
      </c>
      <c r="B617" s="903" t="s">
        <v>233</v>
      </c>
      <c r="C617" s="907">
        <f>cходова!R615</f>
        <v>0</v>
      </c>
      <c r="D617" s="907">
        <f>прибуд.!O615</f>
        <v>0.41543655068078672</v>
      </c>
      <c r="E617" s="907">
        <f>гар.вода!L615+ц.о.!M615+хол.вода!R615+каналізація!P615+аварійні!I614+зварювальн!L615</f>
        <v>0.24653454213569426</v>
      </c>
      <c r="F617" s="907">
        <f>дератизац.!I615</f>
        <v>1.1006051437216339E-2</v>
      </c>
      <c r="G617" s="907">
        <f>димоканал!Q615</f>
        <v>0.3657708658604642</v>
      </c>
      <c r="H617" s="907">
        <f>'підготовка до зими'!L615+майстерні!L615+маляри!L615+покрівлі!N615</f>
        <v>0.49297240175726648</v>
      </c>
      <c r="I617" s="907">
        <f>електрики!P615</f>
        <v>9.334214937862205E-2</v>
      </c>
      <c r="J617" s="908">
        <f t="shared" si="47"/>
        <v>1.62506256125005</v>
      </c>
      <c r="K617" s="908">
        <v>2.5002284043838436E-2</v>
      </c>
      <c r="L617" s="908">
        <f t="shared" si="49"/>
        <v>1.6500648452938884</v>
      </c>
      <c r="M617" s="908">
        <f t="shared" si="48"/>
        <v>1.9800778143526661</v>
      </c>
      <c r="N617" s="901">
        <v>1</v>
      </c>
      <c r="O617" s="903"/>
      <c r="P617" s="909">
        <v>1.4061085540511338</v>
      </c>
      <c r="Q617" s="909">
        <v>1.4061085540511338</v>
      </c>
      <c r="S617" s="909">
        <v>1.4100649341644058</v>
      </c>
      <c r="T617" s="909">
        <v>1.4100649341644058</v>
      </c>
    </row>
    <row r="618" spans="1:20" x14ac:dyDescent="0.35">
      <c r="A618" s="901">
        <v>123</v>
      </c>
      <c r="B618" s="903" t="s">
        <v>234</v>
      </c>
      <c r="C618" s="907">
        <f>cходова!R616</f>
        <v>0</v>
      </c>
      <c r="D618" s="907">
        <f>прибуд.!O616</f>
        <v>0.30757567204301078</v>
      </c>
      <c r="E618" s="907">
        <f>гар.вода!L616+ц.о.!M616+хол.вода!R616+каналізація!P616+аварійні!I615+зварювальн!L616</f>
        <v>0.29129090712517375</v>
      </c>
      <c r="F618" s="907">
        <f>дератизац.!I616</f>
        <v>8.1989247311827947E-3</v>
      </c>
      <c r="G618" s="907">
        <f>димоканал!Q616</f>
        <v>0.21664385513778389</v>
      </c>
      <c r="H618" s="907">
        <f>'підготовка до зими'!L616+майстерні!L616+маляри!L616+покрівлі!N616</f>
        <v>0.35406206038279797</v>
      </c>
      <c r="I618" s="907">
        <f>електрики!P616</f>
        <v>5.528598632551001E-2</v>
      </c>
      <c r="J618" s="908">
        <f t="shared" si="47"/>
        <v>1.2330574057454591</v>
      </c>
      <c r="K618" s="908">
        <v>1.7631031308616384E-2</v>
      </c>
      <c r="L618" s="908">
        <f t="shared" si="49"/>
        <v>1.2506884370540754</v>
      </c>
      <c r="M618" s="908">
        <f t="shared" si="48"/>
        <v>1.5008261244648904</v>
      </c>
      <c r="N618" s="901">
        <v>1</v>
      </c>
      <c r="O618" s="903"/>
      <c r="P618" s="909">
        <v>0.98795352924144275</v>
      </c>
      <c r="Q618" s="909">
        <v>0.98795352924144275</v>
      </c>
      <c r="S618" s="909">
        <v>0.99100452362915892</v>
      </c>
      <c r="T618" s="909">
        <v>0.99100452362915892</v>
      </c>
    </row>
    <row r="619" spans="1:20" x14ac:dyDescent="0.35">
      <c r="A619" s="901">
        <v>124</v>
      </c>
      <c r="B619" s="903" t="s">
        <v>235</v>
      </c>
      <c r="C619" s="907">
        <f>cходова!R617</f>
        <v>0</v>
      </c>
      <c r="D619" s="907">
        <f>прибуд.!O617</f>
        <v>0.32636049496644298</v>
      </c>
      <c r="E619" s="907">
        <f>гар.вода!L617+ц.о.!M617+хол.вода!R617+каналізація!P617+аварійні!I616+зварювальн!L617</f>
        <v>0.4186916985766676</v>
      </c>
      <c r="F619" s="907">
        <f>дератизац.!I617</f>
        <v>6.921140939597315E-3</v>
      </c>
      <c r="G619" s="907">
        <f>димоканал!Q617</f>
        <v>0.25353873986342995</v>
      </c>
      <c r="H619" s="907">
        <f>'підготовка до зими'!L617+майстерні!L617+маляри!L617+покрівлі!N617</f>
        <v>0.35157213616359767</v>
      </c>
      <c r="I619" s="907">
        <f>електрики!P617</f>
        <v>0.10352208177729726</v>
      </c>
      <c r="J619" s="908">
        <f t="shared" si="47"/>
        <v>1.4606062922870326</v>
      </c>
      <c r="K619" s="908">
        <v>2.0706013510262827E-2</v>
      </c>
      <c r="L619" s="908">
        <f t="shared" si="49"/>
        <v>1.4813123057972954</v>
      </c>
      <c r="M619" s="908">
        <f t="shared" si="48"/>
        <v>1.7775747669567545</v>
      </c>
      <c r="N619" s="901">
        <v>2</v>
      </c>
      <c r="O619" s="903"/>
      <c r="P619" s="909">
        <v>1.160001898161962</v>
      </c>
      <c r="Q619" s="909">
        <v>1.160001898161962</v>
      </c>
      <c r="S619" s="909">
        <v>1.1633159010805847</v>
      </c>
      <c r="T619" s="909">
        <v>1.1633159010805847</v>
      </c>
    </row>
    <row r="620" spans="1:20" x14ac:dyDescent="0.35">
      <c r="A620" s="901">
        <v>125</v>
      </c>
      <c r="B620" s="903" t="s">
        <v>236</v>
      </c>
      <c r="C620" s="907">
        <f>cходова!R618</f>
        <v>0</v>
      </c>
      <c r="D620" s="907">
        <f>прибуд.!O618</f>
        <v>0.68309343283582091</v>
      </c>
      <c r="E620" s="907">
        <f>гар.вода!L618+ц.о.!M618+хол.вода!R618+каналізація!P618+аварійні!I618+зварювальн!L618</f>
        <v>0.38849288410700583</v>
      </c>
      <c r="F620" s="907">
        <f>дератизац.!I618</f>
        <v>1.4328358208955224E-2</v>
      </c>
      <c r="G620" s="907">
        <f>димоканал!Q618</f>
        <v>0.3157503351373821</v>
      </c>
      <c r="H620" s="907">
        <f>'підготовка до зими'!L618+майстерні!L618+маляри!L618+покрівлі!N618</f>
        <v>0.36587979816149196</v>
      </c>
      <c r="I620" s="907">
        <f>електрики!P618</f>
        <v>9.2088299610849508E-2</v>
      </c>
      <c r="J620" s="908">
        <f t="shared" si="47"/>
        <v>1.8596331080615054</v>
      </c>
      <c r="K620" s="908">
        <v>2.6256992593350573E-2</v>
      </c>
      <c r="L620" s="908">
        <f t="shared" si="49"/>
        <v>1.8858901006548561</v>
      </c>
      <c r="M620" s="908">
        <f t="shared" si="48"/>
        <v>2.2630681207858272</v>
      </c>
      <c r="N620" s="901">
        <v>1</v>
      </c>
      <c r="O620" s="903"/>
      <c r="P620" s="909">
        <v>1.4721243933345549</v>
      </c>
      <c r="Q620" s="909">
        <v>1.4721243933345549</v>
      </c>
      <c r="S620" s="909">
        <v>1.4780386021385936</v>
      </c>
      <c r="T620" s="909">
        <v>1.4780386021385936</v>
      </c>
    </row>
    <row r="621" spans="1:20" x14ac:dyDescent="0.35">
      <c r="A621" s="901">
        <v>126</v>
      </c>
      <c r="B621" s="903" t="s">
        <v>237</v>
      </c>
      <c r="C621" s="907">
        <f>cходова!R619</f>
        <v>0</v>
      </c>
      <c r="D621" s="907">
        <f>прибуд.!O619</f>
        <v>0.30195176248821864</v>
      </c>
      <c r="E621" s="907">
        <f>гар.вода!L619+ц.о.!M619+хол.вода!R619+каналізація!P619+аварійні!I619+зварювальн!L619</f>
        <v>0.37565548400333731</v>
      </c>
      <c r="F621" s="907">
        <f>дератизац.!I619</f>
        <v>8.8360037700282758E-3</v>
      </c>
      <c r="G621" s="907">
        <f>димоканал!Q619</f>
        <v>0.27060063055734979</v>
      </c>
      <c r="H621" s="907">
        <f>'підготовка до зими'!L619+майстерні!L619+маляри!L619+покрівлі!N619</f>
        <v>0.19626157408577333</v>
      </c>
      <c r="I621" s="907">
        <f>електрики!P619</f>
        <v>8.7227842703962083E-2</v>
      </c>
      <c r="J621" s="908">
        <f t="shared" si="47"/>
        <v>1.2405332976086694</v>
      </c>
      <c r="K621" s="908">
        <v>1.7557177077890812E-2</v>
      </c>
      <c r="L621" s="908">
        <f t="shared" si="49"/>
        <v>1.2580904746865602</v>
      </c>
      <c r="M621" s="908">
        <f t="shared" si="48"/>
        <v>1.5097085696238721</v>
      </c>
      <c r="N621" s="901">
        <v>2</v>
      </c>
      <c r="O621" s="903"/>
      <c r="P621" s="909">
        <v>0.98051351442050805</v>
      </c>
      <c r="Q621" s="909">
        <v>0.98051351442050805</v>
      </c>
      <c r="S621" s="909">
        <v>0.98360942315362609</v>
      </c>
      <c r="T621" s="909">
        <v>0.98360942315362609</v>
      </c>
    </row>
    <row r="622" spans="1:20" x14ac:dyDescent="0.35">
      <c r="A622" s="901">
        <v>127</v>
      </c>
      <c r="B622" s="903" t="s">
        <v>238</v>
      </c>
      <c r="C622" s="907">
        <f>cходова!R620</f>
        <v>1.3398253276841536</v>
      </c>
      <c r="D622" s="907">
        <f>прибуд.!O620</f>
        <v>0.43139662382176513</v>
      </c>
      <c r="E622" s="907">
        <f>гар.вода!L620+ц.о.!M620+хол.вода!R620+каналізація!P620+аварійні!I620+зварювальн!L620</f>
        <v>0.35472929608186876</v>
      </c>
      <c r="F622" s="907">
        <f>дератизац.!I620</f>
        <v>1.2901670951156812E-2</v>
      </c>
      <c r="G622" s="907">
        <f>димоканал!Q620</f>
        <v>0.1294850805129428</v>
      </c>
      <c r="H622" s="907">
        <f>'підготовка до зими'!L620+майстерні!L620+маляри!L620+покрівлі!N620</f>
        <v>0.16930352139216412</v>
      </c>
      <c r="I622" s="907">
        <f>електрики!P620</f>
        <v>7.9304833855101772E-2</v>
      </c>
      <c r="J622" s="908">
        <f t="shared" si="47"/>
        <v>2.516946354299153</v>
      </c>
      <c r="K622" s="908">
        <v>3.5259052999352246E-2</v>
      </c>
      <c r="L622" s="908">
        <f t="shared" si="49"/>
        <v>2.5522054072985054</v>
      </c>
      <c r="M622" s="908">
        <f t="shared" si="48"/>
        <v>3.0626464887582063</v>
      </c>
      <c r="N622" s="901">
        <v>3</v>
      </c>
      <c r="O622" s="903"/>
      <c r="P622" s="909">
        <v>1.9607175490990119</v>
      </c>
      <c r="Q622" s="909">
        <v>1.9607175490990119</v>
      </c>
      <c r="S622" s="909">
        <v>1.9647282014738698</v>
      </c>
      <c r="T622" s="909">
        <v>1.9647282014738698</v>
      </c>
    </row>
    <row r="623" spans="1:20" x14ac:dyDescent="0.35">
      <c r="A623" s="901">
        <v>128</v>
      </c>
      <c r="B623" s="903" t="s">
        <v>2314</v>
      </c>
      <c r="C623" s="907">
        <f>cходова!R621</f>
        <v>1.1801762371615312</v>
      </c>
      <c r="D623" s="907">
        <f>прибуд.!O621</f>
        <v>8.3963066514030751E-2</v>
      </c>
      <c r="E623" s="907">
        <f>гар.вода!L621+ц.о.!M621+хол.вода!R621+каналізація!P621+аварійні!I621+зварювальн!L621</f>
        <v>0.33660419320382051</v>
      </c>
      <c r="F623" s="907">
        <f>дератизац.!I621</f>
        <v>9.917664670658681E-3</v>
      </c>
      <c r="G623" s="907">
        <f>димоканал!Q621</f>
        <v>9.3145792771242505E-2</v>
      </c>
      <c r="H623" s="907">
        <f>'підготовка до зими'!L621+майстерні!L621+маляри!L621+покрівлі!N621</f>
        <v>0.16299423550116449</v>
      </c>
      <c r="I623" s="907">
        <f>електрики!P621</f>
        <v>7.2442363202147669E-2</v>
      </c>
      <c r="J623" s="908">
        <f t="shared" si="47"/>
        <v>1.9392435530245957</v>
      </c>
      <c r="K623" s="908">
        <v>2.7352909935916925E-2</v>
      </c>
      <c r="L623" s="908">
        <f t="shared" si="49"/>
        <v>1.9665964629605126</v>
      </c>
      <c r="M623" s="908">
        <f t="shared" si="48"/>
        <v>2.3599157555526151</v>
      </c>
      <c r="N623" s="901">
        <v>4</v>
      </c>
      <c r="O623" s="903"/>
      <c r="P623" s="909">
        <v>1.5188642734486959</v>
      </c>
      <c r="Q623" s="909">
        <v>1.5188642734486959</v>
      </c>
      <c r="S623" s="909">
        <v>1.5203003641458188</v>
      </c>
      <c r="T623" s="909">
        <v>1.5203003641458188</v>
      </c>
    </row>
    <row r="624" spans="1:20" x14ac:dyDescent="0.35">
      <c r="A624" s="901">
        <v>129</v>
      </c>
      <c r="B624" s="903" t="s">
        <v>239</v>
      </c>
      <c r="C624" s="907">
        <f>cходова!R622</f>
        <v>1.5948529967322111</v>
      </c>
      <c r="D624" s="907">
        <f>прибуд.!O622</f>
        <v>0.4084741570805237</v>
      </c>
      <c r="E624" s="907">
        <f>гар.вода!L622+ц.о.!M622+хол.вода!R622+каналізація!P622+аварійні!I622+зварювальн!L622</f>
        <v>0.33919225190602209</v>
      </c>
      <c r="F624" s="907">
        <f>дератизац.!I622</f>
        <v>4.3881396271320903E-3</v>
      </c>
      <c r="G624" s="907">
        <f>димоканал!Q622</f>
        <v>0.11388626299934475</v>
      </c>
      <c r="H624" s="907">
        <f>'підготовка до зими'!L622+майстерні!L622+маляри!L622+покрівлі!N622</f>
        <v>0.19591694702807036</v>
      </c>
      <c r="I624" s="907">
        <f>електрики!P622</f>
        <v>7.3422246020550391E-2</v>
      </c>
      <c r="J624" s="908">
        <f t="shared" si="47"/>
        <v>2.7301330013938543</v>
      </c>
      <c r="K624" s="908">
        <v>3.8299318028791871E-2</v>
      </c>
      <c r="L624" s="908">
        <f t="shared" si="49"/>
        <v>2.7684323194226463</v>
      </c>
      <c r="M624" s="908">
        <f t="shared" si="48"/>
        <v>3.3221187833071757</v>
      </c>
      <c r="N624" s="901">
        <v>3</v>
      </c>
      <c r="O624" s="903"/>
      <c r="P624" s="909">
        <v>2.1297899867970211</v>
      </c>
      <c r="Q624" s="909">
        <v>2.1297899867970211</v>
      </c>
      <c r="S624" s="909">
        <v>2.1336156422642234</v>
      </c>
      <c r="T624" s="909">
        <v>2.1336156422642234</v>
      </c>
    </row>
    <row r="625" spans="1:20" x14ac:dyDescent="0.35">
      <c r="A625" s="901">
        <v>130</v>
      </c>
      <c r="B625" s="903" t="s">
        <v>240</v>
      </c>
      <c r="C625" s="907">
        <f>cходова!R623</f>
        <v>0</v>
      </c>
      <c r="D625" s="907">
        <f>прибуд.!O623</f>
        <v>0.26097777310924369</v>
      </c>
      <c r="E625" s="907">
        <f>гар.вода!L623+ц.о.!M623+хол.вода!R623+каналізація!P623+аварійні!I623+зварювальн!L623</f>
        <v>0.34089945060227361</v>
      </c>
      <c r="F625" s="907">
        <f>дератизац.!I623</f>
        <v>5.4021608643457378E-3</v>
      </c>
      <c r="G625" s="907">
        <f>димоканал!Q623</f>
        <v>0.2176841617650962</v>
      </c>
      <c r="H625" s="907">
        <f>'підготовка до зими'!L623+майстерні!L623+маляри!L623+покрівлі!N623</f>
        <v>0.26640576842032349</v>
      </c>
      <c r="I625" s="907">
        <f>електрики!P623</f>
        <v>7.4068620335257102E-2</v>
      </c>
      <c r="J625" s="908">
        <f t="shared" si="47"/>
        <v>1.1654379350965398</v>
      </c>
      <c r="K625" s="908">
        <v>1.6689420701837824E-2</v>
      </c>
      <c r="L625" s="908">
        <f t="shared" si="49"/>
        <v>1.1821273557983776</v>
      </c>
      <c r="M625" s="908">
        <f t="shared" si="48"/>
        <v>1.418552826958053</v>
      </c>
      <c r="N625" s="901">
        <v>2</v>
      </c>
      <c r="O625" s="903"/>
      <c r="P625" s="909">
        <v>0.93296295915153071</v>
      </c>
      <c r="Q625" s="909">
        <v>0.93296295915153071</v>
      </c>
      <c r="S625" s="909">
        <v>0.93571861691983904</v>
      </c>
      <c r="T625" s="909">
        <v>0.93571861691983904</v>
      </c>
    </row>
    <row r="626" spans="1:20" x14ac:dyDescent="0.35">
      <c r="A626" s="901">
        <v>131</v>
      </c>
      <c r="B626" s="903" t="s">
        <v>2315</v>
      </c>
      <c r="C626" s="907">
        <f>cходова!R624</f>
        <v>0</v>
      </c>
      <c r="D626" s="907">
        <f>прибуд.!O624</f>
        <v>1.3318514814814815</v>
      </c>
      <c r="E626" s="907">
        <f>гар.вода!L624+ц.о.!M624+хол.вода!R624+каналізація!P624+аварійні!I624+зварювальн!L624</f>
        <v>0.57637934484575104</v>
      </c>
      <c r="F626" s="907">
        <f>дератизац.!I624</f>
        <v>9.1269841269841275E-3</v>
      </c>
      <c r="G626" s="907">
        <f>димоканал!Q624</f>
        <v>0.31980759567958578</v>
      </c>
      <c r="H626" s="907">
        <f>'підготовка до зими'!L624+майстерні!L624+маляри!L624+покрівлі!N624</f>
        <v>0.21923600864511933</v>
      </c>
      <c r="I626" s="907">
        <f>електрики!P624</f>
        <v>0.16322529296102956</v>
      </c>
      <c r="J626" s="908">
        <f t="shared" si="47"/>
        <v>2.6196267077399513</v>
      </c>
      <c r="K626" s="908">
        <v>3.6260930102467649E-2</v>
      </c>
      <c r="L626" s="908">
        <f t="shared" si="49"/>
        <v>2.6558876378424188</v>
      </c>
      <c r="M626" s="908">
        <f t="shared" si="48"/>
        <v>3.1870651654109023</v>
      </c>
      <c r="N626" s="901">
        <v>1</v>
      </c>
      <c r="O626" s="903"/>
      <c r="P626" s="909">
        <v>2.0258932278233455</v>
      </c>
      <c r="Q626" s="909">
        <v>2.0258932278233455</v>
      </c>
      <c r="S626" s="909">
        <v>2.0367531765473608</v>
      </c>
      <c r="T626" s="909">
        <v>2.0367531765473608</v>
      </c>
    </row>
    <row r="627" spans="1:20" x14ac:dyDescent="0.35">
      <c r="A627" s="901">
        <v>132</v>
      </c>
      <c r="B627" s="903" t="s">
        <v>241</v>
      </c>
      <c r="C627" s="907">
        <f>cходова!R625</f>
        <v>0</v>
      </c>
      <c r="D627" s="907">
        <f>прибуд.!O625</f>
        <v>0.54782971956224347</v>
      </c>
      <c r="E627" s="907">
        <v>0</v>
      </c>
      <c r="F627" s="907">
        <f>дератизац.!I625</f>
        <v>6.4637482900136798E-3</v>
      </c>
      <c r="G627" s="907">
        <f>димоканал!Q625</f>
        <v>0.24805869596487706</v>
      </c>
      <c r="H627" s="907">
        <f>'підготовка до зими'!L625+майстерні!L625+маляри!L625+покрівлі!N625</f>
        <v>0.32257546569168405</v>
      </c>
      <c r="I627" s="907">
        <f>електрики!P625</f>
        <v>8.4403776661106933E-2</v>
      </c>
      <c r="J627" s="908">
        <f t="shared" si="47"/>
        <v>1.2093314061699254</v>
      </c>
      <c r="K627" s="908">
        <v>1.6480862467273736E-2</v>
      </c>
      <c r="L627" s="908">
        <f t="shared" si="49"/>
        <v>1.2258122686371991</v>
      </c>
      <c r="M627" s="908">
        <f t="shared" si="48"/>
        <v>1.4709747223646388</v>
      </c>
      <c r="N627" s="901">
        <v>2</v>
      </c>
      <c r="O627" s="903"/>
      <c r="P627" s="909">
        <v>0.92676367099991397</v>
      </c>
      <c r="Q627" s="909">
        <v>0.92676367099991397</v>
      </c>
      <c r="S627" s="909">
        <v>0.93164161833455927</v>
      </c>
      <c r="T627" s="909">
        <v>0.93164161833455927</v>
      </c>
    </row>
    <row r="628" spans="1:20" x14ac:dyDescent="0.35">
      <c r="A628" s="901">
        <v>133</v>
      </c>
      <c r="B628" s="903" t="s">
        <v>1761</v>
      </c>
      <c r="C628" s="907">
        <f>cходова!R626</f>
        <v>0</v>
      </c>
      <c r="D628" s="907">
        <f>прибуд.!O626</f>
        <v>0</v>
      </c>
      <c r="E628" s="907">
        <f>гар.вода!L626+ц.о.!M626+хол.вода!R626+каналізація!P626+аварійні!I626+зварювальн!L626</f>
        <v>0.3685019621256081</v>
      </c>
      <c r="F628" s="907">
        <f>дератизац.!I626</f>
        <v>1.3150684931506848E-2</v>
      </c>
      <c r="G628" s="907">
        <f>димоканал!Q626</f>
        <v>0.2897982527973233</v>
      </c>
      <c r="H628" s="907">
        <f>'підготовка до зими'!L626+майстерні!L626+маляри!L626+покрівлі!N626</f>
        <v>0.36400256464341674</v>
      </c>
      <c r="I628" s="907">
        <f>електрики!P626</f>
        <v>8.9837229953171671E-2</v>
      </c>
      <c r="J628" s="908">
        <f t="shared" si="47"/>
        <v>1.1252906944510266</v>
      </c>
      <c r="K628" s="908">
        <v>1.6607028539779051E-2</v>
      </c>
      <c r="L628" s="908">
        <f t="shared" si="49"/>
        <v>1.1418977229908056</v>
      </c>
      <c r="M628" s="908">
        <f t="shared" si="48"/>
        <v>1.3702772675889667</v>
      </c>
      <c r="N628" s="901">
        <v>1</v>
      </c>
      <c r="O628" s="903"/>
      <c r="P628" s="909">
        <v>0.93478179914309445</v>
      </c>
      <c r="Q628" s="909">
        <v>0.93478179914309445</v>
      </c>
      <c r="S628" s="909">
        <v>0.93617205786602176</v>
      </c>
      <c r="T628" s="909">
        <v>0.93617205786602176</v>
      </c>
    </row>
    <row r="629" spans="1:20" x14ac:dyDescent="0.35">
      <c r="A629" s="901">
        <v>134</v>
      </c>
      <c r="B629" s="903" t="s">
        <v>1762</v>
      </c>
      <c r="C629" s="907">
        <f>cходова!R627</f>
        <v>0</v>
      </c>
      <c r="D629" s="907">
        <f>прибуд.!O627</f>
        <v>0</v>
      </c>
      <c r="E629" s="907">
        <f>гар.вода!L627+ц.о.!M627+хол.вода!R627+каналізація!P627+аварійні!I627+зварювальн!L627</f>
        <v>0.44155969518489802</v>
      </c>
      <c r="F629" s="907">
        <f>дератизац.!I627</f>
        <v>6.0000000000000001E-3</v>
      </c>
      <c r="G629" s="907">
        <f>димоканал!Q627</f>
        <v>0.16484627886393194</v>
      </c>
      <c r="H629" s="907">
        <f>'підготовка до зими'!L627+майстерні!L627+маляри!L627+покрівлі!N627</f>
        <v>0.32013282405636917</v>
      </c>
      <c r="I629" s="907">
        <f>електрики!P627</f>
        <v>0.11218029225321667</v>
      </c>
      <c r="J629" s="908">
        <f t="shared" si="47"/>
        <v>1.0447190903584158</v>
      </c>
      <c r="K629" s="908">
        <v>1.4657655993327339E-2</v>
      </c>
      <c r="L629" s="908">
        <f t="shared" si="49"/>
        <v>1.0593767463517432</v>
      </c>
      <c r="M629" s="908">
        <f t="shared" si="48"/>
        <v>1.2712520956220918</v>
      </c>
      <c r="N629" s="901">
        <v>2</v>
      </c>
      <c r="O629" s="903"/>
      <c r="P629" s="909">
        <v>0.81865051157529312</v>
      </c>
      <c r="Q629" s="909">
        <v>0.81865051157529312</v>
      </c>
      <c r="S629" s="909">
        <v>0.81957743192903498</v>
      </c>
      <c r="T629" s="909">
        <v>0.81957743192903498</v>
      </c>
    </row>
    <row r="630" spans="1:20" x14ac:dyDescent="0.35">
      <c r="A630" s="901">
        <v>135</v>
      </c>
      <c r="B630" s="903" t="s">
        <v>242</v>
      </c>
      <c r="C630" s="907">
        <f>cходова!R628</f>
        <v>0</v>
      </c>
      <c r="D630" s="907">
        <f>прибуд.!O628</f>
        <v>1.1082386256544503</v>
      </c>
      <c r="E630" s="907">
        <f>гар.вода!L628+ц.о.!M628+хол.вода!R628+каналізація!P628+аварійні!I628+зварювальн!L628</f>
        <v>0.35856755543415436</v>
      </c>
      <c r="F630" s="907">
        <f>дератизац.!I628</f>
        <v>4.0837696335078539E-3</v>
      </c>
      <c r="G630" s="907">
        <f>димоканал!Q628</f>
        <v>7.9114706261049356E-2</v>
      </c>
      <c r="H630" s="907">
        <f>'підготовка до зими'!L628+майстерні!L628+маляри!L628+покрівлі!N628</f>
        <v>0.28363126560324098</v>
      </c>
      <c r="I630" s="907">
        <f>електрики!P628</f>
        <v>8.0758063794854937E-2</v>
      </c>
      <c r="J630" s="908">
        <f t="shared" si="47"/>
        <v>1.9143939863812578</v>
      </c>
      <c r="K630" s="908">
        <v>2.6901897607663507E-2</v>
      </c>
      <c r="L630" s="908">
        <f t="shared" si="49"/>
        <v>1.9412958839889214</v>
      </c>
      <c r="M630" s="908">
        <f t="shared" si="48"/>
        <v>2.3295550607867055</v>
      </c>
      <c r="N630" s="901">
        <v>1</v>
      </c>
      <c r="O630" s="903"/>
      <c r="P630" s="909">
        <v>1.5006691099940688</v>
      </c>
      <c r="Q630" s="909">
        <v>1.5006691099940688</v>
      </c>
      <c r="S630" s="909">
        <v>1.5096512090684626</v>
      </c>
      <c r="T630" s="909">
        <v>1.5096512090684626</v>
      </c>
    </row>
    <row r="631" spans="1:20" x14ac:dyDescent="0.35">
      <c r="A631" s="901">
        <v>136</v>
      </c>
      <c r="B631" s="903" t="s">
        <v>243</v>
      </c>
      <c r="C631" s="907">
        <f>cходова!R629</f>
        <v>0</v>
      </c>
      <c r="D631" s="907">
        <f>прибуд.!O629</f>
        <v>1.1698991097399734</v>
      </c>
      <c r="E631" s="907">
        <f>гар.вода!L629+ц.о.!M629+хол.вода!R629+каналізація!P629+аварійні!I629+зварювальн!L629</f>
        <v>0.4684595088508694</v>
      </c>
      <c r="F631" s="907">
        <f>дератизац.!I629</f>
        <v>9.2551784927280747E-3</v>
      </c>
      <c r="G631" s="907">
        <f>димоканал!Q629</f>
        <v>0.11987499344446348</v>
      </c>
      <c r="H631" s="907">
        <f>'підготовка до зими'!L629+майстерні!L629+маляри!L629+покрівлі!N629</f>
        <v>0.32262714336057141</v>
      </c>
      <c r="I631" s="907">
        <f>електрики!P629</f>
        <v>0.12236501689145494</v>
      </c>
      <c r="J631" s="908">
        <f t="shared" si="47"/>
        <v>2.2124809507800607</v>
      </c>
      <c r="K631" s="908">
        <v>3.0833546254823856E-2</v>
      </c>
      <c r="L631" s="908">
        <f t="shared" si="49"/>
        <v>2.2433144970348846</v>
      </c>
      <c r="M631" s="908">
        <f t="shared" si="48"/>
        <v>2.6919773964418616</v>
      </c>
      <c r="N631" s="901">
        <v>2</v>
      </c>
      <c r="O631" s="903"/>
      <c r="P631" s="909">
        <v>1.7217376323603955</v>
      </c>
      <c r="Q631" s="909">
        <v>1.7217376323603955</v>
      </c>
      <c r="S631" s="909">
        <v>1.7312816920660681</v>
      </c>
      <c r="T631" s="909">
        <v>1.7312816920660681</v>
      </c>
    </row>
    <row r="632" spans="1:20" x14ac:dyDescent="0.35">
      <c r="A632" s="901">
        <v>137</v>
      </c>
      <c r="B632" s="903" t="s">
        <v>244</v>
      </c>
      <c r="C632" s="907">
        <f>cходова!R630</f>
        <v>0</v>
      </c>
      <c r="D632" s="907">
        <f>прибуд.!O630</f>
        <v>1.7096872825757046</v>
      </c>
      <c r="E632" s="907">
        <f>гар.вода!L630+ц.о.!M630+хол.вода!R630+каналізація!P630+аварійні!I630+зварювальн!L630</f>
        <v>0.4492154647450407</v>
      </c>
      <c r="F632" s="907">
        <f>дератизац.!I630</f>
        <v>8.9654689360509909E-3</v>
      </c>
      <c r="G632" s="907">
        <f>димоканал!Q630</f>
        <v>0.3386909607533331</v>
      </c>
      <c r="H632" s="907">
        <f>'підготовка до зими'!L630+майстерні!L630+маляри!L630+покрівлі!N630</f>
        <v>0.23732618145714351</v>
      </c>
      <c r="I632" s="907">
        <f>електрики!P630</f>
        <v>7.2026290232856074E-2</v>
      </c>
      <c r="J632" s="908">
        <f t="shared" si="47"/>
        <v>2.815911648700129</v>
      </c>
      <c r="K632" s="908">
        <v>3.8547096204744752E-2</v>
      </c>
      <c r="L632" s="908">
        <f t="shared" si="49"/>
        <v>2.8544587449048739</v>
      </c>
      <c r="M632" s="908">
        <f t="shared" si="48"/>
        <v>3.4253504938858486</v>
      </c>
      <c r="N632" s="901">
        <v>2</v>
      </c>
      <c r="O632" s="903"/>
      <c r="P632" s="909">
        <v>2.1632696745447735</v>
      </c>
      <c r="Q632" s="909">
        <v>2.1632696745447735</v>
      </c>
      <c r="S632" s="909">
        <v>2.1764598686064645</v>
      </c>
      <c r="T632" s="909">
        <v>2.1764598686064645</v>
      </c>
    </row>
    <row r="633" spans="1:20" x14ac:dyDescent="0.35">
      <c r="A633" s="901">
        <v>138</v>
      </c>
      <c r="B633" s="903" t="s">
        <v>245</v>
      </c>
      <c r="C633" s="907">
        <f>cходова!R631</f>
        <v>0</v>
      </c>
      <c r="D633" s="907">
        <f>прибуд.!O631</f>
        <v>0.46117754937525196</v>
      </c>
      <c r="E633" s="907">
        <f>гар.вода!L631+ц.о.!M631+хол.вода!R631+каналізація!P631+аварійні!I631+зварювальн!L631</f>
        <v>0.41224035418889149</v>
      </c>
      <c r="F633" s="907">
        <f>дератизац.!I631</f>
        <v>8.6255542120112858E-3</v>
      </c>
      <c r="G633" s="907">
        <f>димоканал!Q631</f>
        <v>0.18678001053596122</v>
      </c>
      <c r="H633" s="907">
        <f>'підготовка до зими'!L631+майстерні!L631+маляри!L631+покрівлі!N631</f>
        <v>0.35706703186026778</v>
      </c>
      <c r="I633" s="907">
        <f>електрики!P631</f>
        <v>5.8026887703195515E-2</v>
      </c>
      <c r="J633" s="908">
        <f t="shared" si="47"/>
        <v>1.4839173878755791</v>
      </c>
      <c r="K633" s="908">
        <v>2.143350285297935E-2</v>
      </c>
      <c r="L633" s="908">
        <f t="shared" si="49"/>
        <v>1.5053508907285584</v>
      </c>
      <c r="M633" s="908">
        <f t="shared" si="48"/>
        <v>1.8064210688742701</v>
      </c>
      <c r="N633" s="901">
        <v>2</v>
      </c>
      <c r="O633" s="903"/>
      <c r="P633" s="909">
        <v>1.2113582958547557</v>
      </c>
      <c r="Q633" s="909">
        <v>1.2113582958547557</v>
      </c>
      <c r="S633" s="909">
        <v>1.2153208868851728</v>
      </c>
      <c r="T633" s="909">
        <v>1.2153208868851728</v>
      </c>
    </row>
    <row r="634" spans="1:20" x14ac:dyDescent="0.35">
      <c r="A634" s="901">
        <v>139</v>
      </c>
      <c r="B634" s="903" t="s">
        <v>246</v>
      </c>
      <c r="C634" s="907">
        <f>cходова!R632</f>
        <v>0.66726817770507096</v>
      </c>
      <c r="D634" s="907">
        <f>прибуд.!O632</f>
        <v>1.0549438036493053</v>
      </c>
      <c r="E634" s="907">
        <f>гар.вода!L632+ц.о.!M632+хол.вода!R632+каналізація!P632+аварійні!I632+зварювальн!L632</f>
        <v>0.46181730788842301</v>
      </c>
      <c r="F634" s="907">
        <f>дератизац.!I632</f>
        <v>6.8182446823223525E-3</v>
      </c>
      <c r="G634" s="907">
        <f>димоканал!Q632</f>
        <v>0.13375074950005081</v>
      </c>
      <c r="H634" s="907">
        <f>'підготовка до зими'!L632+майстерні!L632+маляри!L632+покрівлі!N632</f>
        <v>0.19016558453848953</v>
      </c>
      <c r="I634" s="907">
        <f>електрики!P632</f>
        <v>7.6797561288609872E-2</v>
      </c>
      <c r="J634" s="908">
        <f t="shared" si="47"/>
        <v>2.591561429252272</v>
      </c>
      <c r="K634" s="908">
        <v>3.6663321862506294E-2</v>
      </c>
      <c r="L634" s="908">
        <f t="shared" si="49"/>
        <v>2.6282247511147783</v>
      </c>
      <c r="M634" s="908">
        <f t="shared" si="48"/>
        <v>3.1538697013377339</v>
      </c>
      <c r="N634" s="901">
        <v>3</v>
      </c>
      <c r="O634" s="903"/>
      <c r="P634" s="909">
        <v>2.0538641722868358</v>
      </c>
      <c r="Q634" s="909">
        <v>2.0538641722868358</v>
      </c>
      <c r="S634" s="909">
        <v>2.0622307159424724</v>
      </c>
      <c r="T634" s="909">
        <v>2.0622307159424724</v>
      </c>
    </row>
    <row r="635" spans="1:20" x14ac:dyDescent="0.35">
      <c r="A635" s="901">
        <v>140</v>
      </c>
      <c r="B635" s="903" t="s">
        <v>1934</v>
      </c>
      <c r="C635" s="907">
        <f>cходова!R633</f>
        <v>0.6765500863384869</v>
      </c>
      <c r="D635" s="907">
        <f>прибуд.!O633</f>
        <v>1.0696184012489365</v>
      </c>
      <c r="E635" s="907">
        <f>гар.вода!L633+ц.о.!M633+хол.вода!R633+каналізація!P633+аварійні!I633+зварювальн!L633</f>
        <v>0.44178787590245899</v>
      </c>
      <c r="F635" s="907">
        <f>дератизац.!I633</f>
        <v>6.0577165773901343E-3</v>
      </c>
      <c r="G635" s="907">
        <f>димоканал!Q633</f>
        <v>0.13561126417464556</v>
      </c>
      <c r="H635" s="907">
        <f>'підготовка до зими'!L633+майстерні!L633+маляри!L633+покрівлі!N633</f>
        <v>0.19827909557232282</v>
      </c>
      <c r="I635" s="907">
        <f>електрики!P633</f>
        <v>6.9214079411357293E-2</v>
      </c>
      <c r="J635" s="908">
        <f t="shared" si="47"/>
        <v>2.5971185192255981</v>
      </c>
      <c r="K635" s="908">
        <v>3.6744442822371215E-2</v>
      </c>
      <c r="L635" s="908">
        <f t="shared" si="49"/>
        <v>2.6338629620479694</v>
      </c>
      <c r="M635" s="908">
        <f t="shared" si="48"/>
        <v>3.1606355544575631</v>
      </c>
      <c r="N635" s="901">
        <v>3</v>
      </c>
      <c r="O635" s="903"/>
      <c r="P635" s="909">
        <v>2.0586236912605709</v>
      </c>
      <c r="Q635" s="909">
        <v>2.0586236912605709</v>
      </c>
      <c r="S635" s="909">
        <v>2.0670793288663676</v>
      </c>
      <c r="T635" s="909">
        <v>2.0670793288663676</v>
      </c>
    </row>
    <row r="636" spans="1:20" x14ac:dyDescent="0.35">
      <c r="A636" s="901">
        <v>141</v>
      </c>
      <c r="B636" s="903" t="s">
        <v>247</v>
      </c>
      <c r="C636" s="907">
        <f>cходова!R634</f>
        <v>0</v>
      </c>
      <c r="D636" s="907">
        <f>прибуд.!O634</f>
        <v>1.8372020020325204</v>
      </c>
      <c r="E636" s="907">
        <f>гар.вода!L634+ц.о.!M634+хол.вода!R634+каналізація!P634+аварійні!I634+зварювальн!L634</f>
        <v>0.35228134699148106</v>
      </c>
      <c r="F636" s="907">
        <f>дератизац.!I634</f>
        <v>1.5624999999999998E-2</v>
      </c>
      <c r="G636" s="907">
        <f>димоканал!Q634</f>
        <v>0.12285291785252378</v>
      </c>
      <c r="H636" s="907">
        <f>'підготовка до зими'!L634+майстерні!L634+маляри!L634+покрівлі!N634</f>
        <v>0.18007469579337021</v>
      </c>
      <c r="I636" s="907">
        <f>електрики!P634</f>
        <v>7.8377998906591931E-2</v>
      </c>
      <c r="J636" s="908">
        <f t="shared" si="47"/>
        <v>2.5864139615764872</v>
      </c>
      <c r="K636" s="908">
        <v>3.6119681097383921E-2</v>
      </c>
      <c r="L636" s="908">
        <f t="shared" si="49"/>
        <v>2.6225336426738712</v>
      </c>
      <c r="M636" s="908">
        <f t="shared" si="48"/>
        <v>3.1470403712086452</v>
      </c>
      <c r="N636" s="901">
        <v>2</v>
      </c>
      <c r="O636" s="903"/>
      <c r="P636" s="909">
        <v>2.0140287451830172</v>
      </c>
      <c r="Q636" s="909">
        <v>2.0140287451830172</v>
      </c>
      <c r="S636" s="909">
        <v>2.0281463655352114</v>
      </c>
      <c r="T636" s="909">
        <v>2.0281463655352114</v>
      </c>
    </row>
    <row r="637" spans="1:20" x14ac:dyDescent="0.35">
      <c r="A637" s="901">
        <v>142</v>
      </c>
      <c r="B637" s="903" t="s">
        <v>248</v>
      </c>
      <c r="C637" s="907">
        <f>cходова!R635</f>
        <v>0</v>
      </c>
      <c r="D637" s="907">
        <f>прибуд.!O635</f>
        <v>1.3162017574692446</v>
      </c>
      <c r="E637" s="907">
        <f>гар.вода!L635+ц.о.!M635+хол.вода!R635+каналізація!P635+аварійні!I635+зварювальн!L635</f>
        <v>0.67555622150625849</v>
      </c>
      <c r="F637" s="907">
        <f>дератизац.!I635</f>
        <v>0</v>
      </c>
      <c r="G637" s="907">
        <f>димоканал!Q635</f>
        <v>2.8971226513872045E-2</v>
      </c>
      <c r="H637" s="907">
        <f>'підготовка до зими'!L635+майстерні!L635+маляри!L635+покрівлі!N635</f>
        <v>0.15837746711966563</v>
      </c>
      <c r="I637" s="907">
        <f>електрики!P635</f>
        <v>0.15772273076023433</v>
      </c>
      <c r="J637" s="908">
        <f t="shared" ref="J637:J669" si="50">I637+H637+G637+F637+E637+D637+C637</f>
        <v>2.3368294033692751</v>
      </c>
      <c r="K637" s="908">
        <v>3.279111413690413E-2</v>
      </c>
      <c r="L637" s="908">
        <f t="shared" si="49"/>
        <v>2.3696205175061791</v>
      </c>
      <c r="M637" s="908">
        <f t="shared" ref="M637:M669" si="51">L637*1.2</f>
        <v>2.8435446210074149</v>
      </c>
      <c r="N637" s="901">
        <v>2</v>
      </c>
      <c r="O637" s="903"/>
      <c r="P637" s="909">
        <v>1.8437718158140692</v>
      </c>
      <c r="Q637" s="909">
        <v>1.8437718158140692</v>
      </c>
      <c r="S637" s="909">
        <v>1.8542481792896601</v>
      </c>
      <c r="T637" s="909">
        <v>1.8542481792896601</v>
      </c>
    </row>
    <row r="638" spans="1:20" x14ac:dyDescent="0.35">
      <c r="A638" s="901">
        <v>143</v>
      </c>
      <c r="B638" s="903" t="s">
        <v>1763</v>
      </c>
      <c r="C638" s="907">
        <f>cходова!R636</f>
        <v>0</v>
      </c>
      <c r="D638" s="907">
        <f>прибуд.!O636</f>
        <v>0.55043029844098001</v>
      </c>
      <c r="E638" s="907">
        <f>гар.вода!L636+ц.о.!M636+хол.вода!R636+каналізація!P636+аварійні!I636+зварювальн!L636</f>
        <v>0.3194804221131694</v>
      </c>
      <c r="F638" s="907">
        <f>дератизац.!I636</f>
        <v>4.8106904231625834E-3</v>
      </c>
      <c r="G638" s="907">
        <f>димоканал!Q636</f>
        <v>0.17293365827422963</v>
      </c>
      <c r="H638" s="907">
        <f>'підготовка до зими'!L636+майстерні!L636+маляри!L636+покрівлі!N636</f>
        <v>0.18830786257581547</v>
      </c>
      <c r="I638" s="907">
        <f>електрики!P636</f>
        <v>6.595901370790469E-2</v>
      </c>
      <c r="J638" s="908">
        <f t="shared" si="50"/>
        <v>1.3019219455352617</v>
      </c>
      <c r="K638" s="908">
        <v>1.8539674048462296E-2</v>
      </c>
      <c r="L638" s="908">
        <f t="shared" si="49"/>
        <v>1.320461619583724</v>
      </c>
      <c r="M638" s="908">
        <f t="shared" si="51"/>
        <v>1.5845539435004687</v>
      </c>
      <c r="N638" s="901">
        <v>2</v>
      </c>
      <c r="O638" s="903"/>
      <c r="P638" s="909">
        <v>1.0333679592741261</v>
      </c>
      <c r="Q638" s="909">
        <v>1.0333679592741261</v>
      </c>
      <c r="S638" s="909">
        <v>1.0382237453141392</v>
      </c>
      <c r="T638" s="909">
        <v>1.0382237453141392</v>
      </c>
    </row>
    <row r="639" spans="1:20" x14ac:dyDescent="0.35">
      <c r="A639" s="901">
        <v>144</v>
      </c>
      <c r="B639" s="903" t="s">
        <v>1764</v>
      </c>
      <c r="C639" s="907">
        <f>cходова!R637</f>
        <v>0</v>
      </c>
      <c r="D639" s="907">
        <f>прибуд.!O637</f>
        <v>0</v>
      </c>
      <c r="E639" s="907">
        <f>гар.вода!L637+ц.о.!M637+хол.вода!R637+каналізація!P637+аварійні!I637+зварювальн!L637</f>
        <v>0.4104601258774514</v>
      </c>
      <c r="F639" s="907">
        <f>дератизац.!I637</f>
        <v>0</v>
      </c>
      <c r="G639" s="907">
        <f>димоканал!Q637</f>
        <v>0.14029370496021182</v>
      </c>
      <c r="H639" s="907">
        <f>'підготовка до зими'!L637+майстерні!L637+маляри!L637+покрівлі!N637</f>
        <v>0.2141977466992496</v>
      </c>
      <c r="I639" s="907">
        <f>електрики!P637</f>
        <v>0.10040546906309059</v>
      </c>
      <c r="J639" s="908">
        <f t="shared" si="50"/>
        <v>0.86535704660000334</v>
      </c>
      <c r="K639" s="908">
        <v>1.2368525545823532E-2</v>
      </c>
      <c r="L639" s="908">
        <f t="shared" si="49"/>
        <v>0.87772557214582692</v>
      </c>
      <c r="M639" s="908">
        <f t="shared" si="51"/>
        <v>1.0532706865749923</v>
      </c>
      <c r="N639" s="901">
        <v>1</v>
      </c>
      <c r="O639" s="903"/>
      <c r="P639" s="909">
        <v>0.68799794820278948</v>
      </c>
      <c r="Q639" s="909">
        <v>0.68799794820278948</v>
      </c>
      <c r="S639" s="909">
        <v>0.6888904779782884</v>
      </c>
      <c r="T639" s="909">
        <v>0.6888904779782884</v>
      </c>
    </row>
    <row r="640" spans="1:20" x14ac:dyDescent="0.35">
      <c r="A640" s="901">
        <v>145</v>
      </c>
      <c r="B640" s="903" t="s">
        <v>1765</v>
      </c>
      <c r="C640" s="907">
        <f>cходова!R638</f>
        <v>0</v>
      </c>
      <c r="D640" s="907">
        <f>прибуд.!O638</f>
        <v>0</v>
      </c>
      <c r="E640" s="907">
        <f>гар.вода!L638+ц.о.!M638+хол.вода!R638+каналізація!P638+аварійні!I638+зварювальн!L638</f>
        <v>0.34749210962584909</v>
      </c>
      <c r="F640" s="907">
        <f>дератизац.!I638</f>
        <v>0</v>
      </c>
      <c r="G640" s="907">
        <f>димоканал!Q638</f>
        <v>4.9548793952083517E-2</v>
      </c>
      <c r="H640" s="907">
        <f>'підготовка до зими'!L638+майстерні!L638+маляри!L638+покрівлі!N638</f>
        <v>0.59715915960499455</v>
      </c>
      <c r="I640" s="907">
        <f>електрики!P638</f>
        <v>8.2629320343651821E-2</v>
      </c>
      <c r="J640" s="908">
        <f t="shared" si="50"/>
        <v>1.076829383526579</v>
      </c>
      <c r="K640" s="908">
        <v>1.5740266076358929E-2</v>
      </c>
      <c r="L640" s="908">
        <f t="shared" si="49"/>
        <v>1.092569649602938</v>
      </c>
      <c r="M640" s="908">
        <f t="shared" si="51"/>
        <v>1.3110835795235256</v>
      </c>
      <c r="N640" s="901">
        <v>1</v>
      </c>
      <c r="O640" s="903"/>
      <c r="P640" s="909">
        <v>0.88534880003944239</v>
      </c>
      <c r="Q640" s="909">
        <v>0.88534880003944239</v>
      </c>
      <c r="S640" s="909">
        <v>0.8925653907887241</v>
      </c>
      <c r="T640" s="909">
        <v>0.8925653907887241</v>
      </c>
    </row>
    <row r="641" spans="1:20" x14ac:dyDescent="0.35">
      <c r="A641" s="901">
        <v>146</v>
      </c>
      <c r="B641" s="903" t="s">
        <v>249</v>
      </c>
      <c r="C641" s="907">
        <f>cходова!R639</f>
        <v>0</v>
      </c>
      <c r="D641" s="907">
        <f>прибуд.!O639</f>
        <v>0.48196356360572873</v>
      </c>
      <c r="E641" s="907">
        <f>гар.вода!L639+ц.о.!M639+хол.вода!R639+каналізація!P639+аварійні!I639+зварювальн!L639</f>
        <v>0.35120007458091057</v>
      </c>
      <c r="F641" s="907">
        <f>дератизац.!I639</f>
        <v>0</v>
      </c>
      <c r="G641" s="907">
        <f>димоканал!Q639</f>
        <v>0.20515630682248537</v>
      </c>
      <c r="H641" s="907">
        <f>'підготовка до зими'!L639+майстерні!L639+маляри!L639+покрівлі!N639</f>
        <v>0.30961046191133856</v>
      </c>
      <c r="I641" s="907">
        <f>електрики!P639</f>
        <v>7.7968610875234851E-2</v>
      </c>
      <c r="J641" s="908">
        <f t="shared" si="50"/>
        <v>1.4258990177956981</v>
      </c>
      <c r="K641" s="908">
        <v>2.0078275631229554E-2</v>
      </c>
      <c r="L641" s="908">
        <f t="shared" si="49"/>
        <v>1.4459772934269277</v>
      </c>
      <c r="M641" s="908">
        <f t="shared" si="51"/>
        <v>1.7351727521123133</v>
      </c>
      <c r="N641" s="901">
        <v>2</v>
      </c>
      <c r="O641" s="903"/>
      <c r="P641" s="909">
        <v>1.122460792125018</v>
      </c>
      <c r="Q641" s="909">
        <v>1.122460792125018</v>
      </c>
      <c r="S641" s="909">
        <v>1.1268454510577506</v>
      </c>
      <c r="T641" s="909">
        <v>1.1268454510577506</v>
      </c>
    </row>
    <row r="642" spans="1:20" x14ac:dyDescent="0.35">
      <c r="A642" s="901">
        <v>147</v>
      </c>
      <c r="B642" s="903" t="s">
        <v>250</v>
      </c>
      <c r="C642" s="907">
        <f>cходова!R640</f>
        <v>0</v>
      </c>
      <c r="D642" s="907">
        <f>прибуд.!O640</f>
        <v>0.56304186291739888</v>
      </c>
      <c r="E642" s="907">
        <f>гар.вода!L640+ц.о.!M640+хол.вода!R640+каналізація!P640+аварійні!I640+зварювальн!L640</f>
        <v>0.3600670110083839</v>
      </c>
      <c r="F642" s="907">
        <f>дератизац.!I640</f>
        <v>0</v>
      </c>
      <c r="G642" s="907">
        <f>димоканал!Q640</f>
        <v>0.21398992636053615</v>
      </c>
      <c r="H642" s="907">
        <f>'підготовка до зими'!L640+майстерні!L640+маляри!L640+покрівлі!N640</f>
        <v>0.43458544728017096</v>
      </c>
      <c r="I642" s="907">
        <f>електрики!P640</f>
        <v>8.132578304824585E-2</v>
      </c>
      <c r="J642" s="908">
        <f t="shared" si="50"/>
        <v>1.6530100306147357</v>
      </c>
      <c r="K642" s="908">
        <v>2.3392110656887288E-2</v>
      </c>
      <c r="L642" s="908">
        <f t="shared" si="49"/>
        <v>1.676402141271623</v>
      </c>
      <c r="M642" s="908">
        <f t="shared" si="51"/>
        <v>2.0116825695259477</v>
      </c>
      <c r="N642" s="901">
        <v>1</v>
      </c>
      <c r="O642" s="903"/>
      <c r="P642" s="909">
        <v>1.3111991109559045</v>
      </c>
      <c r="Q642" s="909">
        <v>1.3111991109559045</v>
      </c>
      <c r="S642" s="909">
        <v>1.316188873326896</v>
      </c>
      <c r="T642" s="909">
        <v>1.316188873326896</v>
      </c>
    </row>
    <row r="643" spans="1:20" x14ac:dyDescent="0.35">
      <c r="A643" s="901">
        <v>148</v>
      </c>
      <c r="B643" s="903" t="s">
        <v>251</v>
      </c>
      <c r="C643" s="907">
        <f>cходова!R641</f>
        <v>0</v>
      </c>
      <c r="D643" s="907">
        <f>прибуд.!O641</f>
        <v>0</v>
      </c>
      <c r="E643" s="907">
        <f>гар.вода!L641+ц.о.!M641+хол.вода!R641+каналізація!P641+аварійні!I641+зварювальн!L641</f>
        <v>0.31155503301193255</v>
      </c>
      <c r="F643" s="907">
        <f>дератизац.!I641</f>
        <v>0</v>
      </c>
      <c r="G643" s="907">
        <f>димоканал!Q641</f>
        <v>2.7807996605761155E-2</v>
      </c>
      <c r="H643" s="907">
        <f>'підготовка до зими'!L641+майстерні!L641+маляри!L641+покрівлі!N641</f>
        <v>0.25531216359751524</v>
      </c>
      <c r="I643" s="907">
        <f>електрики!P641</f>
        <v>6.2958327284968557E-2</v>
      </c>
      <c r="J643" s="908">
        <f t="shared" si="50"/>
        <v>0.65763352050017754</v>
      </c>
      <c r="K643" s="908">
        <v>9.5811656822200834E-3</v>
      </c>
      <c r="L643" s="908">
        <f t="shared" si="49"/>
        <v>0.66721468618239765</v>
      </c>
      <c r="M643" s="908">
        <f t="shared" si="51"/>
        <v>0.80065762341887714</v>
      </c>
      <c r="N643" s="901">
        <v>2</v>
      </c>
      <c r="O643" s="903"/>
      <c r="P643" s="909">
        <v>0.53135508163719303</v>
      </c>
      <c r="Q643" s="909">
        <v>0.53135508163719303</v>
      </c>
      <c r="S643" s="909">
        <v>0.53214188278197283</v>
      </c>
      <c r="T643" s="909">
        <v>0.53214188278197283</v>
      </c>
    </row>
    <row r="644" spans="1:20" x14ac:dyDescent="0.35">
      <c r="A644" s="901">
        <v>149</v>
      </c>
      <c r="B644" s="903" t="s">
        <v>1766</v>
      </c>
      <c r="C644" s="907">
        <f>cходова!R642</f>
        <v>0</v>
      </c>
      <c r="D644" s="907">
        <f>прибуд.!O642</f>
        <v>0.11856803108808289</v>
      </c>
      <c r="E644" s="907">
        <f>гар.вода!L642+ц.о.!M642+хол.вода!R642+каналізація!P642+аварійні!I642+зварювальн!L642</f>
        <v>0.77853165421642712</v>
      </c>
      <c r="F644" s="907">
        <f>дератизац.!I642</f>
        <v>0</v>
      </c>
      <c r="G644" s="907">
        <f>димоканал!Q642</f>
        <v>0.36839156892326291</v>
      </c>
      <c r="H644" s="907">
        <f>'підготовка до зими'!L642+майстерні!L642+маляри!L642+покрівлі!N642</f>
        <v>0.77878657396047635</v>
      </c>
      <c r="I644" s="907">
        <f>електрики!P642</f>
        <v>0.23976357800234135</v>
      </c>
      <c r="J644" s="908">
        <f t="shared" si="50"/>
        <v>2.2840414061905907</v>
      </c>
      <c r="K644" s="908">
        <v>3.1770247372240323E-2</v>
      </c>
      <c r="L644" s="908">
        <f t="shared" si="49"/>
        <v>2.315811653562831</v>
      </c>
      <c r="M644" s="908">
        <f t="shared" si="51"/>
        <v>2.7789739842753973</v>
      </c>
      <c r="N644" s="901">
        <v>1</v>
      </c>
      <c r="O644" s="903"/>
      <c r="P644" s="909">
        <v>1.7895543823388629</v>
      </c>
      <c r="Q644" s="909">
        <v>1.7895543823388629</v>
      </c>
      <c r="S644" s="909">
        <v>1.7916891312062055</v>
      </c>
      <c r="T644" s="909">
        <v>1.7916891312062055</v>
      </c>
    </row>
    <row r="645" spans="1:20" x14ac:dyDescent="0.35">
      <c r="A645" s="901">
        <v>150</v>
      </c>
      <c r="B645" s="903" t="s">
        <v>1767</v>
      </c>
      <c r="C645" s="907">
        <f>cходова!R643</f>
        <v>0</v>
      </c>
      <c r="D645" s="907">
        <f>прибуд.!O643</f>
        <v>0.11604274847870183</v>
      </c>
      <c r="E645" s="907">
        <f>гар.вода!L643+ц.о.!M643+хол.вода!R643+каналізація!P643+аварійні!I643+зварювальн!L643</f>
        <v>0.42072526090550022</v>
      </c>
      <c r="F645" s="907">
        <f>дератизац.!I643</f>
        <v>0</v>
      </c>
      <c r="G645" s="907">
        <f>димоканал!Q643</f>
        <v>0.15083276449834726</v>
      </c>
      <c r="H645" s="907">
        <f>'підготовка до зими'!L643+майстерні!L643+маляри!L643+покрівлі!N643</f>
        <v>0.29414747325297874</v>
      </c>
      <c r="I645" s="907">
        <f>електрики!P643</f>
        <v>0.10429202288585052</v>
      </c>
      <c r="J645" s="908">
        <f t="shared" si="50"/>
        <v>1.0860402700213785</v>
      </c>
      <c r="K645" s="908">
        <v>1.5350239281967675E-2</v>
      </c>
      <c r="L645" s="908">
        <f t="shared" si="49"/>
        <v>1.1013905093033463</v>
      </c>
      <c r="M645" s="908">
        <f t="shared" si="51"/>
        <v>1.3216686111640155</v>
      </c>
      <c r="N645" s="901">
        <v>2</v>
      </c>
      <c r="O645" s="903"/>
      <c r="P645" s="909">
        <v>0.85664340315492693</v>
      </c>
      <c r="Q645" s="909">
        <v>0.85664340315492693</v>
      </c>
      <c r="S645" s="909">
        <v>0.85839955489842268</v>
      </c>
      <c r="T645" s="909">
        <v>0.85839955489842268</v>
      </c>
    </row>
    <row r="646" spans="1:20" x14ac:dyDescent="0.35">
      <c r="A646" s="901">
        <v>151</v>
      </c>
      <c r="B646" s="903" t="s">
        <v>252</v>
      </c>
      <c r="C646" s="907">
        <f>cходова!R644</f>
        <v>0.62739324056298873</v>
      </c>
      <c r="D646" s="907">
        <f>прибуд.!O644</f>
        <v>1.0735778756388992</v>
      </c>
      <c r="E646" s="907">
        <f>гар.вода!L644+ц.о.!M644+хол.вода!R644+каналізація!P644+аварійні!I644+зварювальн!L644</f>
        <v>0.6179293823571822</v>
      </c>
      <c r="F646" s="907">
        <f>дератизац.!I644</f>
        <v>0</v>
      </c>
      <c r="G646" s="907">
        <f>димоканал!Q644</f>
        <v>3.4887243833880741E-2</v>
      </c>
      <c r="H646" s="907">
        <f>'підготовка до зими'!L644+майстерні!L644+маляри!L644+покрівлі!N644</f>
        <v>0.19585634389193607</v>
      </c>
      <c r="I646" s="907">
        <f>електрики!P644</f>
        <v>9.6068828284411947E-2</v>
      </c>
      <c r="J646" s="908">
        <f t="shared" si="50"/>
        <v>2.645712914569299</v>
      </c>
      <c r="K646" s="908">
        <v>3.8621555821026464E-2</v>
      </c>
      <c r="L646" s="908">
        <f t="shared" si="49"/>
        <v>2.6843344703903256</v>
      </c>
      <c r="M646" s="908">
        <f t="shared" si="51"/>
        <v>3.2212013644683908</v>
      </c>
      <c r="N646" s="901">
        <v>5</v>
      </c>
      <c r="O646" s="903"/>
      <c r="P646" s="909">
        <v>2.1619249753877878</v>
      </c>
      <c r="Q646" s="909">
        <v>2.1619249753877878</v>
      </c>
      <c r="S646" s="909">
        <v>2.17051134075987</v>
      </c>
      <c r="T646" s="909">
        <v>2.17051134075987</v>
      </c>
    </row>
    <row r="647" spans="1:20" x14ac:dyDescent="0.35">
      <c r="A647" s="901">
        <v>152</v>
      </c>
      <c r="B647" s="903" t="s">
        <v>1768</v>
      </c>
      <c r="C647" s="907">
        <f>cходова!R645</f>
        <v>0</v>
      </c>
      <c r="D647" s="907">
        <f>прибуд.!O645</f>
        <v>1.0650979753316265</v>
      </c>
      <c r="E647" s="907">
        <f>гар.вода!L645+ц.о.!M645+хол.вода!R645+каналізація!P645+аварійні!I645+зварювальн!L645</f>
        <v>0.36197844423244641</v>
      </c>
      <c r="F647" s="907">
        <f>дератизац.!I645</f>
        <v>1.4337245254164034E-2</v>
      </c>
      <c r="G647" s="907">
        <f>димоканал!Q645</f>
        <v>0.1610200121626354</v>
      </c>
      <c r="H647" s="907">
        <f>'підготовка до зими'!L645+майстерні!L645+маляри!L645+покрівлі!N645</f>
        <v>0.38432497547623568</v>
      </c>
      <c r="I647" s="907">
        <f>електрики!P645</f>
        <v>8.2049484011129575E-2</v>
      </c>
      <c r="J647" s="908">
        <f t="shared" si="50"/>
        <v>2.0688081364682374</v>
      </c>
      <c r="K647" s="908">
        <v>2.9020281242537659E-2</v>
      </c>
      <c r="L647" s="908">
        <f t="shared" si="49"/>
        <v>2.0978284177107751</v>
      </c>
      <c r="M647" s="908">
        <f t="shared" si="51"/>
        <v>2.5173941012529299</v>
      </c>
      <c r="N647" s="901">
        <v>2</v>
      </c>
      <c r="O647" s="903"/>
      <c r="P647" s="909">
        <v>1.6234970193680343</v>
      </c>
      <c r="Q647" s="909">
        <v>1.6234970193680343</v>
      </c>
      <c r="S647" s="909">
        <v>1.6321708193780833</v>
      </c>
      <c r="T647" s="909">
        <v>1.6321708193780833</v>
      </c>
    </row>
    <row r="648" spans="1:20" x14ac:dyDescent="0.35">
      <c r="A648" s="901">
        <v>153</v>
      </c>
      <c r="B648" s="903" t="s">
        <v>2316</v>
      </c>
      <c r="C648" s="907">
        <f>cходова!R646</f>
        <v>0</v>
      </c>
      <c r="D648" s="907">
        <f>прибуд.!O646</f>
        <v>0.79912755473987418</v>
      </c>
      <c r="E648" s="907">
        <f>гар.вода!L646+ц.о.!M646+хол.вода!R646+каналізація!P646+аварійні!I646+зварювальн!L646</f>
        <v>0.33219284050435183</v>
      </c>
      <c r="F648" s="907">
        <f>дератизац.!I646</f>
        <v>9.5587673013688146E-3</v>
      </c>
      <c r="G648" s="907">
        <f>димоканал!Q646</f>
        <v>0.16444498911913477</v>
      </c>
      <c r="H648" s="907">
        <f>'підготовка до зими'!L646+майстерні!L646+маляри!L646+покрівлі!N646</f>
        <v>0.38698368582537351</v>
      </c>
      <c r="I648" s="907">
        <f>електрики!P646</f>
        <v>7.0772150423570976E-2</v>
      </c>
      <c r="J648" s="908">
        <f t="shared" si="50"/>
        <v>1.7630799879136743</v>
      </c>
      <c r="K648" s="908">
        <v>2.4835697182664901E-2</v>
      </c>
      <c r="L648" s="908">
        <f t="shared" si="49"/>
        <v>1.7879156850963391</v>
      </c>
      <c r="M648" s="908">
        <f t="shared" si="51"/>
        <v>2.1454988221156071</v>
      </c>
      <c r="N648" s="901">
        <v>2</v>
      </c>
      <c r="O648" s="903"/>
      <c r="P648" s="909">
        <v>1.3898246485058792</v>
      </c>
      <c r="Q648" s="909">
        <v>1.3898246485058792</v>
      </c>
      <c r="S648" s="909">
        <v>1.3965145849781677</v>
      </c>
      <c r="T648" s="909">
        <v>1.3965145849781677</v>
      </c>
    </row>
    <row r="649" spans="1:20" x14ac:dyDescent="0.35">
      <c r="A649" s="901">
        <v>154</v>
      </c>
      <c r="B649" s="903" t="s">
        <v>1769</v>
      </c>
      <c r="C649" s="907">
        <f>cходова!R647</f>
        <v>0.92190236947010329</v>
      </c>
      <c r="D649" s="907">
        <f>прибуд.!O647</f>
        <v>0.4265355079217148</v>
      </c>
      <c r="E649" s="907">
        <f>гар.вода!L647+ц.о.!M647+хол.вода!R647+каналізація!P647+аварійні!I647+зварювальн!L647</f>
        <v>0.37579095676164931</v>
      </c>
      <c r="F649" s="907">
        <f>дератизац.!I647</f>
        <v>1.2856144321661562E-2</v>
      </c>
      <c r="G649" s="907">
        <f>димоканал!Q647</f>
        <v>0.17926200393615935</v>
      </c>
      <c r="H649" s="907">
        <f>'підготовка до зими'!L647+майстерні!L647+маляри!L647+покрівлі!N647</f>
        <v>0.33144618023483785</v>
      </c>
      <c r="I649" s="907">
        <f>електрики!P647</f>
        <v>8.7279134982656784E-2</v>
      </c>
      <c r="J649" s="908">
        <f t="shared" si="50"/>
        <v>2.3350722976287828</v>
      </c>
      <c r="K649" s="908">
        <v>3.2717395291361966E-2</v>
      </c>
      <c r="L649" s="908">
        <f t="shared" si="49"/>
        <v>2.3677896929201445</v>
      </c>
      <c r="M649" s="908">
        <f t="shared" si="51"/>
        <v>2.8413476315041732</v>
      </c>
      <c r="N649" s="936">
        <v>3</v>
      </c>
      <c r="O649" s="903"/>
      <c r="P649" s="909">
        <v>1.8253667417141712</v>
      </c>
      <c r="Q649" s="909">
        <v>1.8253667417141712</v>
      </c>
      <c r="S649" s="909">
        <v>1.8293641395043603</v>
      </c>
      <c r="T649" s="909">
        <v>1.8293641395043603</v>
      </c>
    </row>
    <row r="650" spans="1:20" x14ac:dyDescent="0.35">
      <c r="A650" s="901">
        <v>155</v>
      </c>
      <c r="B650" s="903" t="s">
        <v>1770</v>
      </c>
      <c r="C650" s="907">
        <f>cходова!R648</f>
        <v>0</v>
      </c>
      <c r="D650" s="907">
        <f>прибуд.!O648</f>
        <v>0.67020068337129857</v>
      </c>
      <c r="E650" s="907">
        <f>гар.вода!L648+ц.о.!M648+хол.вода!R648+каналізація!P648+аварійні!I648+зварювальн!L648</f>
        <v>0.33087288422744182</v>
      </c>
      <c r="F650" s="907">
        <f>дератизац.!I648</f>
        <v>1.293524243410348E-2</v>
      </c>
      <c r="G650" s="907">
        <f>димоканал!Q648</f>
        <v>0.11221670250315673</v>
      </c>
      <c r="H650" s="907">
        <f>'підготовка до зими'!L648+майстерні!L648+маляри!L648+покрівлі!N648</f>
        <v>0.38375173902919224</v>
      </c>
      <c r="I650" s="907">
        <f>електрики!P648</f>
        <v>7.0272392641536646E-2</v>
      </c>
      <c r="J650" s="908">
        <f t="shared" si="50"/>
        <v>1.5802496442067295</v>
      </c>
      <c r="K650" s="908">
        <v>2.233157432564261E-2</v>
      </c>
      <c r="L650" s="908">
        <f t="shared" si="49"/>
        <v>1.6025812185323722</v>
      </c>
      <c r="M650" s="908">
        <f t="shared" si="51"/>
        <v>1.9230974622388466</v>
      </c>
      <c r="N650" s="901">
        <v>2</v>
      </c>
      <c r="O650" s="903"/>
      <c r="P650" s="909">
        <v>1.2489908846211983</v>
      </c>
      <c r="Q650" s="909">
        <v>1.2489908846211983</v>
      </c>
      <c r="S650" s="909">
        <v>1.2547301218195301</v>
      </c>
      <c r="T650" s="909">
        <v>1.2547301218195301</v>
      </c>
    </row>
    <row r="651" spans="1:20" x14ac:dyDescent="0.35">
      <c r="A651" s="901">
        <v>156</v>
      </c>
      <c r="B651" s="903" t="s">
        <v>1771</v>
      </c>
      <c r="C651" s="907">
        <f>cходова!R649</f>
        <v>1.1167005248682538</v>
      </c>
      <c r="D651" s="907">
        <f>прибуд.!O649</f>
        <v>0.41471395450568677</v>
      </c>
      <c r="E651" s="907">
        <f>гар.вода!L649+ц.о.!M649+хол.вода!R649+каналізація!P649+аварійні!I649+зварювальн!L649</f>
        <v>0.37949476216028993</v>
      </c>
      <c r="F651" s="907">
        <f>дератизац.!I649</f>
        <v>1.0592425946756655E-2</v>
      </c>
      <c r="G651" s="907">
        <f>димоканал!Q649</f>
        <v>0.1210678901597278</v>
      </c>
      <c r="H651" s="907">
        <f>'підготовка до зими'!L649+майстерні!L649+маляри!L649+покрівлі!N649</f>
        <v>0.32464568898912105</v>
      </c>
      <c r="I651" s="907">
        <f>електрики!P649</f>
        <v>8.8681458380401895E-2</v>
      </c>
      <c r="J651" s="908">
        <f t="shared" si="50"/>
        <v>2.4558967050102378</v>
      </c>
      <c r="K651" s="908">
        <v>3.5570777880585193E-2</v>
      </c>
      <c r="L651" s="908">
        <f t="shared" si="49"/>
        <v>2.491467482890823</v>
      </c>
      <c r="M651" s="908">
        <f t="shared" si="51"/>
        <v>2.9897609794689877</v>
      </c>
      <c r="N651" s="901">
        <v>3</v>
      </c>
      <c r="O651" s="903"/>
      <c r="P651" s="909">
        <v>1.982148231184107</v>
      </c>
      <c r="Q651" s="909">
        <v>1.982148231184107</v>
      </c>
      <c r="S651" s="909">
        <v>1.9862443121389304</v>
      </c>
      <c r="T651" s="909">
        <v>1.9862443121389304</v>
      </c>
    </row>
    <row r="652" spans="1:20" x14ac:dyDescent="0.35">
      <c r="A652" s="901">
        <v>157</v>
      </c>
      <c r="B652" s="903" t="s">
        <v>1772</v>
      </c>
      <c r="C652" s="907">
        <f>cходова!R650</f>
        <v>0</v>
      </c>
      <c r="D652" s="907">
        <f>прибуд.!O650</f>
        <v>0.46442791512915133</v>
      </c>
      <c r="E652" s="907">
        <f>гар.вода!L650+ц.о.!M650+хол.вода!R650+каналізація!P650+аварійні!I650+зварювальн!L650</f>
        <v>0.34571198321241564</v>
      </c>
      <c r="F652" s="907">
        <f>дератизац.!I650</f>
        <v>1.0378228782287823E-2</v>
      </c>
      <c r="G652" s="907">
        <f>димоканал!Q650</f>
        <v>0.17490669816036838</v>
      </c>
      <c r="H652" s="907">
        <f>'підготовка до зими'!L650+майстерні!L650+маляри!L650+покрівлі!N650</f>
        <v>0.34391002702907525</v>
      </c>
      <c r="I652" s="907">
        <f>електрики!P650</f>
        <v>7.5890726616567247E-2</v>
      </c>
      <c r="J652" s="908">
        <f t="shared" si="50"/>
        <v>1.4152255789298656</v>
      </c>
      <c r="K652" s="908">
        <v>2.0012428471665244E-2</v>
      </c>
      <c r="L652" s="908">
        <f t="shared" si="49"/>
        <v>1.4352380074015307</v>
      </c>
      <c r="M652" s="908">
        <f t="shared" si="51"/>
        <v>1.7222856088818368</v>
      </c>
      <c r="N652" s="901">
        <v>2</v>
      </c>
      <c r="O652" s="903"/>
      <c r="P652" s="909">
        <v>1.1195331862760398</v>
      </c>
      <c r="Q652" s="909">
        <v>1.1195331862760398</v>
      </c>
      <c r="S652" s="909">
        <v>1.1237803007770317</v>
      </c>
      <c r="T652" s="909">
        <v>1.1237803007770317</v>
      </c>
    </row>
    <row r="653" spans="1:20" x14ac:dyDescent="0.35">
      <c r="A653" s="901">
        <v>158</v>
      </c>
      <c r="B653" s="903" t="s">
        <v>1773</v>
      </c>
      <c r="C653" s="907">
        <f>cходова!R651</f>
        <v>0</v>
      </c>
      <c r="D653" s="907">
        <f>прибуд.!O651</f>
        <v>0.95291737061273052</v>
      </c>
      <c r="E653" s="907">
        <f>гар.вода!L651+ц.о.!M651+хол.вода!R651+каналізація!P651+аварійні!I651+зварювальн!L651</f>
        <v>0.43609569723681252</v>
      </c>
      <c r="F653" s="907">
        <f>дератизац.!I651</f>
        <v>1.2135633551457465E-2</v>
      </c>
      <c r="G653" s="907">
        <f>димоканал!Q651</f>
        <v>0.12815580359923787</v>
      </c>
      <c r="H653" s="907">
        <f>'підготовка до зими'!L651+майстерні!L651+маляри!L651+покрівлі!N651</f>
        <v>0.28596183109727785</v>
      </c>
      <c r="I653" s="907">
        <f>електрики!P651</f>
        <v>0.11011153017121209</v>
      </c>
      <c r="J653" s="908">
        <f t="shared" si="50"/>
        <v>1.9253778662687282</v>
      </c>
      <c r="K653" s="908">
        <v>2.9155804648304341E-2</v>
      </c>
      <c r="L653" s="908">
        <f t="shared" ref="L653:L662" si="52">J653+K653</f>
        <v>1.9545336709170325</v>
      </c>
      <c r="M653" s="908">
        <f t="shared" si="51"/>
        <v>2.3454404051004389</v>
      </c>
      <c r="N653" s="901">
        <v>2</v>
      </c>
      <c r="O653" s="903"/>
      <c r="P653" s="909">
        <v>1.6266112398238335</v>
      </c>
      <c r="Q653" s="909">
        <v>1.6266112398238335</v>
      </c>
      <c r="S653" s="909">
        <v>1.6356895450861018</v>
      </c>
      <c r="T653" s="909">
        <v>1.6356895450861018</v>
      </c>
    </row>
    <row r="654" spans="1:20" x14ac:dyDescent="0.35">
      <c r="A654" s="901">
        <v>159</v>
      </c>
      <c r="B654" s="903" t="s">
        <v>2317</v>
      </c>
      <c r="C654" s="907">
        <f>cходова!R652</f>
        <v>0.91544271510972319</v>
      </c>
      <c r="D654" s="907">
        <f>прибуд.!O652</f>
        <v>0.80596801357581971</v>
      </c>
      <c r="E654" s="907">
        <f>гар.вода!L652+ц.о.!M652+хол.вода!R652+каналізація!P652+аварійні!I652+зварювальн!L652</f>
        <v>0.44093989519070143</v>
      </c>
      <c r="F654" s="907">
        <f>дератизац.!I652</f>
        <v>9.765625E-3</v>
      </c>
      <c r="G654" s="907">
        <f>димоканал!Q652</f>
        <v>0.13431527877411192</v>
      </c>
      <c r="H654" s="907">
        <f>'підготовка до зими'!L652+майстерні!L652+маляри!L652+покрівлі!N652</f>
        <v>0.3796607356685065</v>
      </c>
      <c r="I654" s="907">
        <f>електрики!P652</f>
        <v>0.1119456254874889</v>
      </c>
      <c r="J654" s="908">
        <f t="shared" si="50"/>
        <v>2.7980378888063515</v>
      </c>
      <c r="K654" s="908">
        <v>3.8945570526558698E-2</v>
      </c>
      <c r="L654" s="908">
        <f t="shared" si="52"/>
        <v>2.8369834593329104</v>
      </c>
      <c r="M654" s="908">
        <f t="shared" si="51"/>
        <v>3.4043801511994922</v>
      </c>
      <c r="N654" s="901">
        <v>3</v>
      </c>
      <c r="O654" s="903"/>
      <c r="P654" s="909">
        <v>2.173054818390264</v>
      </c>
      <c r="Q654" s="909">
        <v>2.173054818390264</v>
      </c>
      <c r="S654" s="909">
        <v>2.1798980395391063</v>
      </c>
      <c r="T654" s="909">
        <v>2.1798980395391063</v>
      </c>
    </row>
    <row r="655" spans="1:20" x14ac:dyDescent="0.35">
      <c r="A655" s="901">
        <v>160</v>
      </c>
      <c r="B655" s="903" t="s">
        <v>1774</v>
      </c>
      <c r="C655" s="907">
        <f>cходова!R653</f>
        <v>0.9143007313703071</v>
      </c>
      <c r="D655" s="907">
        <f>прибуд.!O653</f>
        <v>0.30107691895368788</v>
      </c>
      <c r="E655" s="907">
        <f>гар.вода!L653+ц.о.!M653+хол.вода!R653+каналізація!P653+аварійні!I653+зварювальн!L653</f>
        <v>0.41525953785073255</v>
      </c>
      <c r="F655" s="907">
        <f>дератизац.!I653</f>
        <v>1.0890963667550288E-2</v>
      </c>
      <c r="G655" s="907">
        <f>димоканал!Q653</f>
        <v>9.8405769356196368E-2</v>
      </c>
      <c r="H655" s="907">
        <f>'підготовка до зими'!L653+майстерні!L653+маляри!L653+покрівлі!N653</f>
        <v>0.2830112509590178</v>
      </c>
      <c r="I655" s="907">
        <f>електрики!P653</f>
        <v>0.10222260764926479</v>
      </c>
      <c r="J655" s="908">
        <f t="shared" si="50"/>
        <v>2.1251677798067568</v>
      </c>
      <c r="K655" s="908">
        <v>3.0376940166065496E-2</v>
      </c>
      <c r="L655" s="908">
        <f t="shared" si="52"/>
        <v>2.1555447199728222</v>
      </c>
      <c r="M655" s="908">
        <f t="shared" si="51"/>
        <v>2.5866536639673865</v>
      </c>
      <c r="N655" s="901">
        <v>3</v>
      </c>
      <c r="O655" s="903"/>
      <c r="P655" s="909">
        <v>1.6913948491519089</v>
      </c>
      <c r="Q655" s="909">
        <v>1.6913948491519089</v>
      </c>
      <c r="S655" s="909">
        <v>1.6945908890953663</v>
      </c>
      <c r="T655" s="909">
        <v>1.6945908890953663</v>
      </c>
    </row>
    <row r="656" spans="1:20" x14ac:dyDescent="0.35">
      <c r="A656" s="901">
        <v>161</v>
      </c>
      <c r="B656" s="903" t="s">
        <v>1775</v>
      </c>
      <c r="C656" s="907">
        <f>cходова!R654</f>
        <v>0.79130714396048285</v>
      </c>
      <c r="D656" s="907">
        <f>прибуд.!O654</f>
        <v>0.64485841612856476</v>
      </c>
      <c r="E656" s="907">
        <f>гар.вода!L654+ц.о.!M654+хол.вода!R654+каналізація!P654+аварійні!I654+зварювальн!L654</f>
        <v>0.32895711074891831</v>
      </c>
      <c r="F656" s="907">
        <f>дератизац.!I654</f>
        <v>6.0989356049016919E-3</v>
      </c>
      <c r="G656" s="907">
        <f>димоканал!Q654</f>
        <v>0.14326784495828374</v>
      </c>
      <c r="H656" s="907">
        <f>'підготовка до зими'!L654+майстерні!L654+маляри!L654+покрівлі!N654</f>
        <v>0.25304946581749338</v>
      </c>
      <c r="I656" s="907">
        <f>електрики!P654</f>
        <v>6.9547048384870483E-2</v>
      </c>
      <c r="J656" s="908">
        <f t="shared" si="50"/>
        <v>2.2370859656035154</v>
      </c>
      <c r="K656" s="908">
        <v>3.3973974051223869E-2</v>
      </c>
      <c r="L656" s="908">
        <f t="shared" si="52"/>
        <v>2.2710599396547391</v>
      </c>
      <c r="M656" s="908">
        <f t="shared" si="51"/>
        <v>2.7252719275856867</v>
      </c>
      <c r="N656" s="901">
        <v>3</v>
      </c>
      <c r="O656" s="903"/>
      <c r="P656" s="909">
        <v>1.8925815764922826</v>
      </c>
      <c r="Q656" s="909">
        <v>1.8925815764922826</v>
      </c>
      <c r="S656" s="909">
        <v>1.8987656504449431</v>
      </c>
      <c r="T656" s="909">
        <v>1.8987656504449431</v>
      </c>
    </row>
    <row r="657" spans="1:59" x14ac:dyDescent="0.35">
      <c r="A657" s="901">
        <v>162</v>
      </c>
      <c r="B657" s="903" t="s">
        <v>253</v>
      </c>
      <c r="C657" s="907">
        <f>cходова!R655</f>
        <v>0.89669153666910661</v>
      </c>
      <c r="D657" s="907">
        <f>прибуд.!O655</f>
        <v>0.48422471645183918</v>
      </c>
      <c r="E657" s="907">
        <f>гар.вода!L655+ц.о.!M655+хол.вода!R655+каналізація!P655+аварійні!I655+зварювальн!L655</f>
        <v>0.40142720545718613</v>
      </c>
      <c r="F657" s="907">
        <f>дератизац.!I655</f>
        <v>7.0735895141592706E-3</v>
      </c>
      <c r="G657" s="907">
        <f>димоканал!Q655</f>
        <v>9.4356763676762836E-2</v>
      </c>
      <c r="H657" s="907">
        <f>'підготовка до зими'!L655+майстерні!L655+маляри!L655+покрівлі!N655</f>
        <v>0.25784004847774572</v>
      </c>
      <c r="I657" s="907">
        <f>електрики!P655</f>
        <v>9.6985452541715936E-2</v>
      </c>
      <c r="J657" s="908">
        <f t="shared" si="50"/>
        <v>2.2385993127885158</v>
      </c>
      <c r="K657" s="908">
        <v>3.6069982745300662E-2</v>
      </c>
      <c r="L657" s="908">
        <f t="shared" si="52"/>
        <v>2.2746692955338164</v>
      </c>
      <c r="M657" s="908">
        <f t="shared" si="51"/>
        <v>2.7296031546405795</v>
      </c>
      <c r="N657" s="901">
        <v>3</v>
      </c>
      <c r="O657" s="903"/>
      <c r="P657" s="909">
        <v>2.0070494385182189</v>
      </c>
      <c r="Q657" s="909">
        <v>2.0070494385182189</v>
      </c>
      <c r="S657" s="909">
        <v>2.0124505209970107</v>
      </c>
      <c r="T657" s="909">
        <v>2.0124505209970107</v>
      </c>
    </row>
    <row r="658" spans="1:59" x14ac:dyDescent="0.35">
      <c r="A658" s="901">
        <v>163</v>
      </c>
      <c r="B658" s="903" t="s">
        <v>254</v>
      </c>
      <c r="C658" s="907">
        <f>cходова!R656</f>
        <v>0</v>
      </c>
      <c r="D658" s="907">
        <f>прибуд.!O656</f>
        <v>0.44601974723538701</v>
      </c>
      <c r="E658" s="907">
        <f>гар.вода!L656+ц.о.!M656+хол.вода!R656+каналізація!P656+аварійні!I656+зварювальн!L656</f>
        <v>0.34587236640819097</v>
      </c>
      <c r="F658" s="907">
        <f>дератизац.!I656</f>
        <v>1.4618083338462484E-2</v>
      </c>
      <c r="G658" s="907">
        <f>димоканал!Q656</f>
        <v>0.14185795273977239</v>
      </c>
      <c r="H658" s="907">
        <f>'підготовка до зими'!L656+майстерні!L656+маляри!L656+покрівлі!N656</f>
        <v>0.34754295029823978</v>
      </c>
      <c r="I658" s="907">
        <f>електрики!P656</f>
        <v>7.5951450408406687E-2</v>
      </c>
      <c r="J658" s="908">
        <f t="shared" si="50"/>
        <v>1.3718625504284594</v>
      </c>
      <c r="K658" s="908">
        <v>1.9416285986536656E-2</v>
      </c>
      <c r="L658" s="908">
        <f t="shared" si="52"/>
        <v>1.3912788364149959</v>
      </c>
      <c r="M658" s="908">
        <f t="shared" si="51"/>
        <v>1.669534603697995</v>
      </c>
      <c r="N658" s="901">
        <v>2</v>
      </c>
      <c r="O658" s="903"/>
      <c r="P658" s="909">
        <v>1.0857906980204428</v>
      </c>
      <c r="Q658" s="909">
        <v>1.0857906980204428</v>
      </c>
      <c r="S658" s="909">
        <v>1.0898990441510292</v>
      </c>
      <c r="T658" s="909">
        <v>1.0898990441510292</v>
      </c>
    </row>
    <row r="659" spans="1:59" ht="15" customHeight="1" x14ac:dyDescent="0.35">
      <c r="A659" s="901">
        <v>164</v>
      </c>
      <c r="B659" s="903" t="s">
        <v>255</v>
      </c>
      <c r="C659" s="907">
        <f>cходова!R657</f>
        <v>0</v>
      </c>
      <c r="D659" s="907">
        <f>прибуд.!O657</f>
        <v>1.2026433284671536</v>
      </c>
      <c r="E659" s="907">
        <f>гар.вода!L657+ц.о.!M657+хол.вода!R657+каналізація!P657+аварійні!I657+зварювальн!L657</f>
        <v>0.27611325955245497</v>
      </c>
      <c r="F659" s="907">
        <f>дератизац.!I657</f>
        <v>1.3357664233576642E-2</v>
      </c>
      <c r="G659" s="907">
        <f>димоканал!Q657</f>
        <v>7.5257941069164641E-2</v>
      </c>
      <c r="H659" s="907">
        <f>'підготовка до зими'!L657+майстерні!L657+маляри!L657+покрівлі!N657</f>
        <v>0.42864292826113742</v>
      </c>
      <c r="I659" s="907">
        <f>електрики!P657</f>
        <v>4.95394721264205E-2</v>
      </c>
      <c r="J659" s="908">
        <f t="shared" si="50"/>
        <v>2.045554593709908</v>
      </c>
      <c r="K659" s="908">
        <v>3.8190640624833967E-2</v>
      </c>
      <c r="L659" s="908">
        <f t="shared" si="52"/>
        <v>2.0837452343347418</v>
      </c>
      <c r="M659" s="908">
        <f t="shared" si="51"/>
        <v>2.5004942812016901</v>
      </c>
      <c r="N659" s="901">
        <v>2</v>
      </c>
      <c r="O659" s="903"/>
      <c r="P659" s="909">
        <v>2.1289633368656409</v>
      </c>
      <c r="Q659" s="909">
        <v>2.1289633368656409</v>
      </c>
      <c r="S659" s="909">
        <v>2.1440102258769529</v>
      </c>
      <c r="T659" s="909">
        <v>2.1440102258769529</v>
      </c>
    </row>
    <row r="660" spans="1:59" x14ac:dyDescent="0.35">
      <c r="A660" s="901">
        <v>165</v>
      </c>
      <c r="B660" s="903" t="s">
        <v>256</v>
      </c>
      <c r="C660" s="907">
        <f>cходова!R658</f>
        <v>1.1369115132228587</v>
      </c>
      <c r="D660" s="907">
        <f>прибуд.!O658</f>
        <v>0.32354007477692609</v>
      </c>
      <c r="E660" s="907">
        <f>гар.вода!L658+ц.о.!M658+хол.вода!R658+каналізація!P658+аварійні!I658+зварювальн!L658</f>
        <v>0.32446996959624508</v>
      </c>
      <c r="F660" s="907">
        <f>дератизац.!I658</f>
        <v>7.8939927108206617E-3</v>
      </c>
      <c r="G660" s="907">
        <f>димоканал!Q658</f>
        <v>8.4607069973890461E-2</v>
      </c>
      <c r="H660" s="907">
        <f>'підготовка до зими'!L658+майстерні!L658+маляри!L658+покрівлі!N658</f>
        <v>0.31283151743218468</v>
      </c>
      <c r="I660" s="907">
        <f>електрики!P658</f>
        <v>6.7848140815458757E-2</v>
      </c>
      <c r="J660" s="908">
        <f t="shared" si="50"/>
        <v>2.2581022785283844</v>
      </c>
      <c r="K660" s="908">
        <v>3.1732605999079698E-2</v>
      </c>
      <c r="L660" s="908">
        <f t="shared" si="52"/>
        <v>2.2898348845274641</v>
      </c>
      <c r="M660" s="908">
        <f t="shared" si="51"/>
        <v>2.7478018614329569</v>
      </c>
      <c r="N660" s="901">
        <v>3</v>
      </c>
      <c r="O660" s="903"/>
      <c r="P660" s="909">
        <v>1.7671647048309662</v>
      </c>
      <c r="Q660" s="909">
        <v>1.7671647048309662</v>
      </c>
      <c r="S660" s="909">
        <v>1.7703472454554272</v>
      </c>
      <c r="T660" s="909">
        <v>1.7703472454554272</v>
      </c>
    </row>
    <row r="661" spans="1:59" x14ac:dyDescent="0.35">
      <c r="A661" s="901">
        <v>166</v>
      </c>
      <c r="B661" s="903" t="s">
        <v>257</v>
      </c>
      <c r="C661" s="907">
        <f>cходова!R659</f>
        <v>0.88445069287971678</v>
      </c>
      <c r="D661" s="907">
        <f>прибуд.!O659</f>
        <v>0.42133787170857251</v>
      </c>
      <c r="E661" s="907">
        <f>гар.вода!L659+ц.о.!M659+хол.вода!R659+каналізація!P659+аварійні!I659+зварювальн!L659</f>
        <v>0.41950368144711903</v>
      </c>
      <c r="F661" s="907">
        <f>дератизац.!I659</f>
        <v>9.3545832508414167E-3</v>
      </c>
      <c r="G661" s="907">
        <f>димоканал!Q659</f>
        <v>8.4803688512702785E-2</v>
      </c>
      <c r="H661" s="907">
        <f>'підготовка до зими'!L659+майстерні!L659+маляри!L659+покрівлі!N659</f>
        <v>0.29177893981493402</v>
      </c>
      <c r="I661" s="907">
        <f>електрики!P659</f>
        <v>0.1038295122319913</v>
      </c>
      <c r="J661" s="908">
        <f t="shared" si="50"/>
        <v>2.2150589698458778</v>
      </c>
      <c r="K661" s="908">
        <v>3.1475383885303014E-2</v>
      </c>
      <c r="L661" s="908">
        <f t="shared" si="52"/>
        <v>2.2465343537311808</v>
      </c>
      <c r="M661" s="908">
        <f t="shared" si="51"/>
        <v>2.6958412244774168</v>
      </c>
      <c r="N661" s="901">
        <v>3</v>
      </c>
      <c r="O661" s="903"/>
      <c r="P661" s="909">
        <v>1.7528029774522296</v>
      </c>
      <c r="Q661" s="909">
        <v>1.7528029774522296</v>
      </c>
      <c r="S661" s="909">
        <v>1.7568744714481428</v>
      </c>
      <c r="T661" s="909">
        <v>1.7568744714481428</v>
      </c>
    </row>
    <row r="662" spans="1:59" x14ac:dyDescent="0.35">
      <c r="A662" s="901">
        <v>167</v>
      </c>
      <c r="B662" s="903" t="s">
        <v>258</v>
      </c>
      <c r="C662" s="907">
        <f>cходова!R660</f>
        <v>1.4977739549850635</v>
      </c>
      <c r="D662" s="907">
        <f>прибуд.!O660</f>
        <v>0.53279201125018627</v>
      </c>
      <c r="E662" s="907">
        <f>гар.вода!L660+ц.о.!M660+хол.вода!R660+каналізація!P660+аварійні!I660+зварювальн!L660</f>
        <v>0.34256467670354834</v>
      </c>
      <c r="F662" s="907">
        <f>дератизац.!I660</f>
        <v>1.1175681716584712E-2</v>
      </c>
      <c r="G662" s="907">
        <f>димоканал!Q660</f>
        <v>6.8525516892828944E-2</v>
      </c>
      <c r="H662" s="907">
        <f>'підготовка до зими'!L660+майстерні!L660+маляри!L660+покрівлі!N660</f>
        <v>0.30817713538285219</v>
      </c>
      <c r="I662" s="907">
        <f>електрики!P660</f>
        <v>7.469910311526777E-2</v>
      </c>
      <c r="J662" s="908">
        <f t="shared" si="50"/>
        <v>2.8357080800463317</v>
      </c>
      <c r="K662" s="908">
        <v>3.792240383963618E-2</v>
      </c>
      <c r="L662" s="908">
        <f t="shared" si="52"/>
        <v>2.8736304838859676</v>
      </c>
      <c r="M662" s="908">
        <f t="shared" si="51"/>
        <v>3.4483565806631611</v>
      </c>
      <c r="N662" s="901">
        <v>3</v>
      </c>
      <c r="O662" s="903"/>
      <c r="P662" s="909">
        <v>2.1051791847008365</v>
      </c>
      <c r="Q662" s="909">
        <v>2.1051791847008365</v>
      </c>
      <c r="S662" s="909">
        <v>2.1099141124362064</v>
      </c>
      <c r="T662" s="909">
        <v>2.1099141124362064</v>
      </c>
    </row>
    <row r="663" spans="1:59" x14ac:dyDescent="0.35">
      <c r="A663" s="901">
        <v>168</v>
      </c>
      <c r="B663" s="920" t="s">
        <v>1776</v>
      </c>
      <c r="C663" s="907">
        <f>cходова!R661</f>
        <v>0</v>
      </c>
      <c r="D663" s="907">
        <f>прибуд.!O661</f>
        <v>0</v>
      </c>
      <c r="E663" s="907">
        <f>гар.вода!L661+ц.о.!M661+хол.вода!R661+каналізація!P661+аварійні!I661+зварювальн!L661</f>
        <v>0.56162778919662948</v>
      </c>
      <c r="F663" s="907">
        <f>дератизац.!I661</f>
        <v>9.8632298790110465E-4</v>
      </c>
      <c r="G663" s="907">
        <f>димоканал!Q661</f>
        <v>0.10478751928926303</v>
      </c>
      <c r="H663" s="907">
        <v>0</v>
      </c>
      <c r="I663" s="907">
        <f>електрики!P661</f>
        <v>7.3176399320196928E-2</v>
      </c>
      <c r="J663" s="908">
        <f t="shared" si="50"/>
        <v>0.74057803079399054</v>
      </c>
      <c r="K663" s="908">
        <v>0.01</v>
      </c>
      <c r="L663" s="908">
        <f>J663+K663</f>
        <v>0.75057803079399055</v>
      </c>
      <c r="M663" s="908">
        <f>L663*1.2</f>
        <v>0.90069363695278859</v>
      </c>
      <c r="N663" s="901">
        <v>2</v>
      </c>
      <c r="O663" s="903"/>
      <c r="P663" s="909">
        <v>0.59874659360481564</v>
      </c>
      <c r="Q663" s="909">
        <v>0.59874659360481564</v>
      </c>
      <c r="S663" s="909">
        <v>0.60008745952337295</v>
      </c>
      <c r="T663" s="909">
        <v>0.60008745952337295</v>
      </c>
    </row>
    <row r="664" spans="1:59" ht="15.75" customHeight="1" x14ac:dyDescent="0.35">
      <c r="A664" s="901">
        <v>169</v>
      </c>
      <c r="B664" s="920" t="s">
        <v>505</v>
      </c>
      <c r="C664" s="907">
        <f>cходова!R662</f>
        <v>1.1367373413927924</v>
      </c>
      <c r="D664" s="907">
        <f>прибуд.!O662</f>
        <v>0.94997641000193644</v>
      </c>
      <c r="E664" s="907">
        <f>гар.вода!L662+ц.о.!M662+хол.вода!R662+каналізація!P662+аварійні!I662+зварювальн!L662</f>
        <v>0.50250441911812616</v>
      </c>
      <c r="F664" s="907">
        <f>дератизац.!I662</f>
        <v>5.4826684740511234E-3</v>
      </c>
      <c r="G664" s="907">
        <f>димоканал!Q662</f>
        <v>3.5213188819705601E-2</v>
      </c>
      <c r="H664" s="907">
        <f>'підготовка до зими'!L662+майстерні!L662+маляри!L662+покрівлі!N662</f>
        <v>0.18847030467270065</v>
      </c>
      <c r="I664" s="907">
        <f>електрики!P662</f>
        <v>5.0890270997596541E-2</v>
      </c>
      <c r="J664" s="908">
        <f t="shared" si="50"/>
        <v>2.8692746034769088</v>
      </c>
      <c r="K664" s="908">
        <v>3.8190640624833967E-2</v>
      </c>
      <c r="L664" s="908">
        <f t="shared" ref="L664:L669" si="53">J664+K664</f>
        <v>2.9074652441017426</v>
      </c>
      <c r="M664" s="908">
        <f>L664*1.2</f>
        <v>3.4889582929220908</v>
      </c>
      <c r="N664" s="901">
        <v>9</v>
      </c>
      <c r="O664" s="903"/>
      <c r="P664" s="909">
        <v>2.1439168251782283</v>
      </c>
      <c r="Q664" s="909">
        <v>2.1439168251782283</v>
      </c>
      <c r="S664" s="909">
        <v>2.1499177355984855</v>
      </c>
      <c r="T664" s="909">
        <v>2.1499177355984855</v>
      </c>
    </row>
    <row r="665" spans="1:59" x14ac:dyDescent="0.35">
      <c r="A665" s="901">
        <v>170</v>
      </c>
      <c r="B665" s="920" t="s">
        <v>506</v>
      </c>
      <c r="C665" s="907">
        <f>cходова!R663</f>
        <v>1.0987542683656846</v>
      </c>
      <c r="D665" s="907">
        <f>прибуд.!O663</f>
        <v>0.6200024681043772</v>
      </c>
      <c r="E665" s="907">
        <f>гар.вода!L663+ц.о.!M663+хол.вода!R663+каналізація!P663+аварійні!I663+зварювальн!L663</f>
        <v>0.50581745672513245</v>
      </c>
      <c r="F665" s="907">
        <f>дератизац.!I663</f>
        <v>5.8208535690304044E-3</v>
      </c>
      <c r="G665" s="907">
        <f>димоканал!Q663</f>
        <v>3.6079909616619887E-2</v>
      </c>
      <c r="H665" s="907">
        <f>'підготовка до зими'!L663+майстерні!L663+маляри!L663+покрівлі!N663</f>
        <v>0.19199948864501834</v>
      </c>
      <c r="I665" s="907">
        <f>електрики!P663</f>
        <v>5.2142860090281552E-2</v>
      </c>
      <c r="J665" s="908">
        <f t="shared" si="50"/>
        <v>2.5106173051161447</v>
      </c>
      <c r="K665" s="908">
        <v>3.1732605999079698E-2</v>
      </c>
      <c r="L665" s="908">
        <f t="shared" si="53"/>
        <v>2.5423499111152243</v>
      </c>
      <c r="M665" s="908">
        <f t="shared" si="51"/>
        <v>3.0508198933382693</v>
      </c>
      <c r="N665" s="901">
        <v>9</v>
      </c>
      <c r="O665" s="903"/>
      <c r="P665" s="909">
        <v>1.9690488176852439</v>
      </c>
      <c r="Q665" s="909">
        <v>1.9690488176852439</v>
      </c>
      <c r="S665" s="909">
        <v>1.9725979566916394</v>
      </c>
      <c r="T665" s="909">
        <v>1.9725979566916394</v>
      </c>
    </row>
    <row r="666" spans="1:59" x14ac:dyDescent="0.35">
      <c r="A666" s="901">
        <v>171</v>
      </c>
      <c r="B666" s="920" t="s">
        <v>507</v>
      </c>
      <c r="C666" s="907">
        <f>cходова!R664</f>
        <v>1.0959498800460119</v>
      </c>
      <c r="D666" s="907">
        <f>прибуд.!O664</f>
        <v>0.34565272497415167</v>
      </c>
      <c r="E666" s="907">
        <f>гар.вода!L664+ц.о.!M664+хол.вода!R664+каналізація!P664+аварійні!I664+зварювальн!L664</f>
        <v>0.50241287975537285</v>
      </c>
      <c r="F666" s="907">
        <f>дератизац.!I664</f>
        <v>8.106964940313939E-3</v>
      </c>
      <c r="G666" s="907">
        <f>димоканал!Q664</f>
        <v>1.7478694301233919E-2</v>
      </c>
      <c r="H666" s="907">
        <f>'підготовка до зими'!L664+майстерні!L664+маляри!L664+покрівлі!N664</f>
        <v>0.19225158320851091</v>
      </c>
      <c r="I666" s="907">
        <f>електрики!P664</f>
        <v>5.2308680822153696E-2</v>
      </c>
      <c r="J666" s="908">
        <f t="shared" si="50"/>
        <v>2.2141614080477492</v>
      </c>
      <c r="K666" s="908">
        <v>3.1475383885303014E-2</v>
      </c>
      <c r="L666" s="908">
        <f t="shared" si="53"/>
        <v>2.2456367919330522</v>
      </c>
      <c r="M666" s="908">
        <f t="shared" si="51"/>
        <v>2.6947641503196627</v>
      </c>
      <c r="N666" s="901">
        <v>10</v>
      </c>
      <c r="O666" s="903"/>
      <c r="P666" s="909">
        <v>1.7675953606247665</v>
      </c>
      <c r="Q666" s="909">
        <v>1.7675953606247665</v>
      </c>
      <c r="S666" s="909">
        <v>1.7691248753713782</v>
      </c>
      <c r="T666" s="909">
        <v>1.7691248753713782</v>
      </c>
    </row>
    <row r="667" spans="1:59" x14ac:dyDescent="0.35">
      <c r="A667" s="901">
        <v>172</v>
      </c>
      <c r="B667" s="920" t="s">
        <v>508</v>
      </c>
      <c r="C667" s="907">
        <f>cходова!R665</f>
        <v>1.1052742667957784</v>
      </c>
      <c r="D667" s="907">
        <f>прибуд.!O665</f>
        <v>0.3101203670212766</v>
      </c>
      <c r="E667" s="907">
        <f>гар.вода!L665+ц.о.!M665+хол.вода!R665+каналізація!P665+аварійні!I665+зварювальн!L665</f>
        <v>0.50840213115464872</v>
      </c>
      <c r="F667" s="907">
        <f>дератизац.!I665</f>
        <v>8.6848051214460549E-3</v>
      </c>
      <c r="G667" s="907">
        <f>димоканал!Q665</f>
        <v>3.6252575976267618E-2</v>
      </c>
      <c r="H667" s="907">
        <f>'підготовка до зими'!L665+майстерні!L665+маляри!L665+покрівлі!N665</f>
        <v>0.19222994640289451</v>
      </c>
      <c r="I667" s="907">
        <f>електрики!P665</f>
        <v>5.239239834935918E-2</v>
      </c>
      <c r="J667" s="908">
        <f t="shared" si="50"/>
        <v>2.2133564908216714</v>
      </c>
      <c r="K667" s="908">
        <v>3.792240383963618E-2</v>
      </c>
      <c r="L667" s="908">
        <f t="shared" si="53"/>
        <v>2.2512788946613074</v>
      </c>
      <c r="M667" s="908">
        <f t="shared" si="51"/>
        <v>2.7015346735935686</v>
      </c>
      <c r="N667" s="901">
        <v>9</v>
      </c>
      <c r="O667" s="903"/>
      <c r="P667" s="909">
        <v>1.761848647629312</v>
      </c>
      <c r="Q667" s="909">
        <v>1.761848647629312</v>
      </c>
      <c r="S667" s="909">
        <v>1.7631152513054413</v>
      </c>
      <c r="T667" s="909">
        <v>1.7631152513054413</v>
      </c>
    </row>
    <row r="668" spans="1:59" x14ac:dyDescent="0.35">
      <c r="A668" s="901">
        <v>173</v>
      </c>
      <c r="B668" s="920" t="s">
        <v>509</v>
      </c>
      <c r="C668" s="907">
        <f>cходова!R666</f>
        <v>1.077702651695216</v>
      </c>
      <c r="D668" s="907">
        <f>прибуд.!O666</f>
        <v>0.89334120465863454</v>
      </c>
      <c r="E668" s="907">
        <f>гар.вода!L666+ц.о.!M666+хол.вода!R666+каналізація!P666+аварійні!I666+зварювальн!L666</f>
        <v>0.50302064220110587</v>
      </c>
      <c r="F668" s="907">
        <f>дератизац.!I666</f>
        <v>7.0223752151462992E-3</v>
      </c>
      <c r="G668" s="907">
        <f>димоканал!Q666</f>
        <v>3.5348237477444831E-2</v>
      </c>
      <c r="H668" s="907">
        <f>'підготовка до зими'!L666+майстерні!L666+маляри!L666+покрівлі!N666</f>
        <v>0.19301477932841865</v>
      </c>
      <c r="I668" s="907">
        <f>електрики!P666</f>
        <v>5.1085443971717111E-2</v>
      </c>
      <c r="J668" s="908">
        <f t="shared" si="50"/>
        <v>2.7605353345476833</v>
      </c>
      <c r="K668" s="908">
        <v>0.01</v>
      </c>
      <c r="L668" s="908">
        <f t="shared" si="53"/>
        <v>2.7705353345476831</v>
      </c>
      <c r="M668" s="908">
        <f t="shared" si="51"/>
        <v>3.3246424014572198</v>
      </c>
      <c r="N668" s="901">
        <v>9</v>
      </c>
      <c r="O668" s="903"/>
      <c r="P668" s="909">
        <v>2.123918949644938</v>
      </c>
      <c r="Q668" s="909">
        <v>2.123918949644938</v>
      </c>
      <c r="S668" s="909">
        <v>2.129499475876933</v>
      </c>
      <c r="T668" s="909">
        <v>2.129499475876933</v>
      </c>
    </row>
    <row r="669" spans="1:59" ht="15" customHeight="1" thickBot="1" x14ac:dyDescent="0.4">
      <c r="A669" s="901">
        <v>174</v>
      </c>
      <c r="B669" s="920" t="s">
        <v>510</v>
      </c>
      <c r="C669" s="907">
        <f>cходова!R667</f>
        <v>1.1124960801210089</v>
      </c>
      <c r="D669" s="907">
        <f>прибуд.!O667</f>
        <v>0.64392999258451111</v>
      </c>
      <c r="E669" s="907">
        <f>гар.вода!L667+ц.о.!M667+хол.вода!R667+каналізація!P667+аварійні!I667+зварювальн!L667</f>
        <v>0.50754232529569876</v>
      </c>
      <c r="F669" s="907">
        <f>дератизац.!I667</f>
        <v>5.3718812256901621E-3</v>
      </c>
      <c r="G669" s="907">
        <f>димоканал!Q667</f>
        <v>3.6531150936335702E-2</v>
      </c>
      <c r="H669" s="907">
        <f>'підготовка до зими'!L667+майстерні!L667+маляри!L667+покрівлі!N667</f>
        <v>0.19276800400060051</v>
      </c>
      <c r="I669" s="907">
        <f>електрики!P667</f>
        <v>5.279499623061315E-2</v>
      </c>
      <c r="J669" s="908">
        <f t="shared" si="50"/>
        <v>2.5514344303944583</v>
      </c>
      <c r="K669" s="908">
        <v>0.01</v>
      </c>
      <c r="L669" s="908">
        <f t="shared" si="53"/>
        <v>2.5614344303944581</v>
      </c>
      <c r="M669" s="908">
        <f t="shared" si="51"/>
        <v>3.0737213164733497</v>
      </c>
      <c r="N669" s="901">
        <v>9</v>
      </c>
      <c r="O669" s="903"/>
      <c r="P669" s="909">
        <v>1.9724738927600014</v>
      </c>
      <c r="Q669" s="909">
        <v>1.9724738927600014</v>
      </c>
      <c r="S669" s="909">
        <v>1.9761848250361942</v>
      </c>
      <c r="T669" s="909">
        <v>1.9761848250361942</v>
      </c>
    </row>
    <row r="670" spans="1:59" s="917" customFormat="1" ht="16" hidden="1" thickBot="1" x14ac:dyDescent="0.4">
      <c r="A670" s="910"/>
      <c r="B670" s="911" t="s">
        <v>2199</v>
      </c>
      <c r="C670" s="912">
        <f t="shared" ref="C670:I670" si="54">SUM(C496:C669)/185</f>
        <v>0.36554511787001209</v>
      </c>
      <c r="D670" s="912">
        <f t="shared" si="54"/>
        <v>0.4785956921316375</v>
      </c>
      <c r="E670" s="912">
        <f t="shared" si="54"/>
        <v>0.35344615088206127</v>
      </c>
      <c r="F670" s="912">
        <f t="shared" si="54"/>
        <v>4.1075010316969909E-3</v>
      </c>
      <c r="G670" s="912">
        <f t="shared" si="54"/>
        <v>0.12443940255558802</v>
      </c>
      <c r="H670" s="912">
        <f t="shared" si="54"/>
        <v>0.2974130499145905</v>
      </c>
      <c r="I670" s="912">
        <f t="shared" si="54"/>
        <v>7.3977275108809998E-2</v>
      </c>
      <c r="J670" s="913">
        <f t="shared" ref="J670:O670" si="55">SUM(J496:J663)/210</f>
        <v>1.4234409308764691</v>
      </c>
      <c r="K670" s="913">
        <f t="shared" si="55"/>
        <v>2.0173643779746196E-2</v>
      </c>
      <c r="L670" s="913">
        <f t="shared" si="55"/>
        <v>1.4436145746562163</v>
      </c>
      <c r="M670" s="913">
        <f t="shared" si="55"/>
        <v>1.7323374895874604</v>
      </c>
      <c r="N670" s="913">
        <f t="shared" si="55"/>
        <v>2.1476190476190475</v>
      </c>
      <c r="O670" s="913">
        <f t="shared" si="55"/>
        <v>0</v>
      </c>
      <c r="P670" s="914">
        <v>1.3715180721495064</v>
      </c>
      <c r="Q670" s="914">
        <v>1.3715180721495064</v>
      </c>
      <c r="R670" s="915"/>
      <c r="S670" s="914">
        <v>1.3760656611094848</v>
      </c>
      <c r="T670" s="914">
        <v>1.3760656611094848</v>
      </c>
      <c r="U670" s="915"/>
      <c r="V670" s="915"/>
      <c r="W670" s="915"/>
      <c r="X670" s="915"/>
      <c r="Y670" s="915"/>
      <c r="Z670" s="915"/>
      <c r="AA670" s="915"/>
      <c r="AB670" s="915"/>
      <c r="AC670" s="915"/>
      <c r="AD670" s="915"/>
      <c r="AE670" s="915"/>
      <c r="AF670" s="915"/>
      <c r="AG670" s="915"/>
      <c r="AH670" s="915"/>
      <c r="AI670" s="915"/>
      <c r="AJ670" s="915"/>
      <c r="AK670" s="915"/>
      <c r="AL670" s="915"/>
      <c r="AM670" s="915"/>
      <c r="AN670" s="915"/>
      <c r="AO670" s="915"/>
      <c r="AP670" s="915"/>
    </row>
    <row r="671" spans="1:59" s="906" customFormat="1" ht="16" thickBot="1" x14ac:dyDescent="0.4">
      <c r="A671" s="904"/>
      <c r="B671" s="941" t="s">
        <v>989</v>
      </c>
      <c r="C671" s="942"/>
      <c r="D671" s="942"/>
      <c r="E671" s="942"/>
      <c r="F671" s="942"/>
      <c r="G671" s="942"/>
      <c r="H671" s="942"/>
      <c r="I671" s="942"/>
      <c r="J671" s="942"/>
      <c r="K671" s="942"/>
      <c r="L671" s="942"/>
      <c r="M671" s="942"/>
      <c r="N671" s="942"/>
      <c r="O671" s="942"/>
      <c r="P671" s="918">
        <f>MAX(P353:P669)</f>
        <v>2.173054818390264</v>
      </c>
      <c r="Q671" s="918">
        <f>MIN(Q496:Q669)</f>
        <v>0.39330725166156055</v>
      </c>
      <c r="R671" s="905"/>
      <c r="S671" s="918">
        <f>MIN(S496:S669)</f>
        <v>0.3942038773611643</v>
      </c>
      <c r="T671" s="918">
        <f>MAX(T496:T669)</f>
        <v>2.1798980395391063</v>
      </c>
      <c r="U671" s="905"/>
      <c r="V671" s="905"/>
      <c r="W671" s="905"/>
      <c r="X671" s="905"/>
      <c r="Y671" s="905"/>
      <c r="Z671" s="905"/>
      <c r="AA671" s="905"/>
      <c r="AB671" s="905"/>
      <c r="AC671" s="905"/>
      <c r="AD671" s="905"/>
      <c r="AE671" s="905"/>
      <c r="AF671" s="905"/>
      <c r="AG671" s="905"/>
      <c r="AH671" s="905"/>
      <c r="AI671" s="905"/>
      <c r="AJ671" s="905"/>
      <c r="AK671" s="905"/>
      <c r="AL671" s="905"/>
      <c r="AM671" s="905"/>
      <c r="AN671" s="905"/>
      <c r="AO671" s="905"/>
      <c r="AP671" s="905"/>
      <c r="AQ671" s="905"/>
      <c r="AR671" s="905"/>
      <c r="AS671" s="905"/>
      <c r="AT671" s="905"/>
      <c r="AU671" s="905"/>
      <c r="AV671" s="905"/>
      <c r="AW671" s="905"/>
      <c r="AX671" s="905"/>
      <c r="AY671" s="905"/>
      <c r="AZ671" s="905"/>
      <c r="BA671" s="905"/>
      <c r="BB671" s="905"/>
      <c r="BC671" s="905"/>
      <c r="BD671" s="905"/>
      <c r="BE671" s="905"/>
      <c r="BF671" s="905"/>
      <c r="BG671" s="905"/>
    </row>
    <row r="672" spans="1:59" x14ac:dyDescent="0.35">
      <c r="A672" s="901">
        <v>1</v>
      </c>
      <c r="B672" s="903" t="s">
        <v>1777</v>
      </c>
      <c r="C672" s="907">
        <f>cходова!R670</f>
        <v>1.1328369383259522</v>
      </c>
      <c r="D672" s="907">
        <f>прибуд.!O670</f>
        <v>1.255078782837568</v>
      </c>
      <c r="E672" s="907">
        <f>гар.вода!L670+ц.о.!M670+хол.вода!R670+каналізація!P670+аварійні!I670+зварювальн!L670</f>
        <v>0.47852583197861942</v>
      </c>
      <c r="F672" s="907">
        <f>дератизац.!I670</f>
        <v>1.1153897442511711E-2</v>
      </c>
      <c r="G672" s="907">
        <f>димоканал!Q670</f>
        <v>3.1674325749368362E-2</v>
      </c>
      <c r="H672" s="907">
        <f>'підготовка до зими'!L670+майстерні!L670+маляри!L670+покрівлі!N670</f>
        <v>0.1920490649321242</v>
      </c>
      <c r="I672" s="907">
        <f>електрики!P670</f>
        <v>4.4557955339850075E-2</v>
      </c>
      <c r="J672" s="908">
        <f t="shared" ref="J672:J699" si="56">I672+H672+G672+F672+E672+D672+C672</f>
        <v>3.145876796605994</v>
      </c>
      <c r="K672" s="908">
        <v>3.889206730426506E-2</v>
      </c>
      <c r="L672" s="908">
        <f t="shared" ref="L672:L727" si="57">J672+K672</f>
        <v>3.1847688639102589</v>
      </c>
      <c r="M672" s="908">
        <f t="shared" ref="M672:M699" si="58">L672*1.2</f>
        <v>3.8217226366923107</v>
      </c>
      <c r="N672" s="901">
        <v>5</v>
      </c>
      <c r="O672" s="903"/>
      <c r="P672" s="909">
        <v>2.1545367347886657</v>
      </c>
      <c r="Q672" s="909">
        <v>2.1545367347886657</v>
      </c>
      <c r="R672" s="909">
        <f t="shared" ref="R672:R699" si="59">MIN(Q672)</f>
        <v>2.1545367347886657</v>
      </c>
      <c r="S672" s="909">
        <v>2.1625133560419316</v>
      </c>
      <c r="T672" s="909">
        <v>2.1625133560419316</v>
      </c>
      <c r="AQ672" s="900"/>
      <c r="AR672" s="900"/>
      <c r="AS672" s="900"/>
      <c r="AT672" s="900"/>
      <c r="AU672" s="900"/>
      <c r="AV672" s="900"/>
      <c r="AW672" s="900"/>
      <c r="AX672" s="900"/>
      <c r="AY672" s="900"/>
      <c r="AZ672" s="900"/>
      <c r="BA672" s="900"/>
      <c r="BB672" s="900"/>
      <c r="BC672" s="900"/>
      <c r="BD672" s="900"/>
      <c r="BE672" s="900"/>
      <c r="BF672" s="900"/>
      <c r="BG672" s="900"/>
    </row>
    <row r="673" spans="1:20" x14ac:dyDescent="0.35">
      <c r="A673" s="901">
        <v>2</v>
      </c>
      <c r="B673" s="903" t="s">
        <v>1778</v>
      </c>
      <c r="C673" s="907">
        <f>cходова!R671</f>
        <v>1.2331988468036239</v>
      </c>
      <c r="D673" s="907">
        <f>прибуд.!O671</f>
        <v>0.84300698722421241</v>
      </c>
      <c r="E673" s="907">
        <f>гар.вода!L671+ц.о.!M671+хол.вода!R671+каналізація!P671+аварійні!I671+зварювальн!L671</f>
        <v>0.48282700107617205</v>
      </c>
      <c r="F673" s="907">
        <f>дератизац.!I671</f>
        <v>3.4316973211301789E-3</v>
      </c>
      <c r="G673" s="907">
        <f>димоканал!Q671</f>
        <v>3.2621516174210712E-2</v>
      </c>
      <c r="H673" s="907">
        <f>'підготовка до зими'!L671+майстерні!L671+маляри!L671+покрівлі!N671</f>
        <v>0.19644868580916219</v>
      </c>
      <c r="I673" s="907">
        <f>електрики!P671</f>
        <v>4.5890418388390287E-2</v>
      </c>
      <c r="J673" s="908">
        <f t="shared" si="56"/>
        <v>2.8374251527969019</v>
      </c>
      <c r="K673" s="908">
        <v>3.7751527317484192E-2</v>
      </c>
      <c r="L673" s="908">
        <f t="shared" si="57"/>
        <v>2.8751766801143859</v>
      </c>
      <c r="M673" s="908">
        <f t="shared" si="58"/>
        <v>3.4502120161372631</v>
      </c>
      <c r="N673" s="901">
        <v>9</v>
      </c>
      <c r="O673" s="903"/>
      <c r="P673" s="909">
        <v>2.1002927232361901</v>
      </c>
      <c r="Q673" s="909">
        <v>2.1002927232361901</v>
      </c>
      <c r="R673" s="909">
        <f t="shared" si="59"/>
        <v>2.1002927232361901</v>
      </c>
      <c r="S673" s="909">
        <v>2.1050247275247425</v>
      </c>
      <c r="T673" s="909">
        <v>2.1050247275247425</v>
      </c>
    </row>
    <row r="674" spans="1:20" x14ac:dyDescent="0.35">
      <c r="A674" s="901">
        <v>3</v>
      </c>
      <c r="B674" s="903" t="s">
        <v>1779</v>
      </c>
      <c r="C674" s="907">
        <f>cходова!R672</f>
        <v>1.1524429293407352</v>
      </c>
      <c r="D674" s="907">
        <f>прибуд.!O672</f>
        <v>1.2440549212690493</v>
      </c>
      <c r="E674" s="907">
        <f>гар.вода!L672+ц.о.!M672+хол.вода!R672+каналізація!P672+аварійні!I672+зварювальн!L672</f>
        <v>0.48855748997118736</v>
      </c>
      <c r="F674" s="907">
        <f>дератизац.!I672</f>
        <v>1.2427894921463928E-2</v>
      </c>
      <c r="G674" s="907">
        <f>димоканал!Q672</f>
        <v>3.3883467073586498E-2</v>
      </c>
      <c r="H674" s="907">
        <f>'підготовка до зими'!L672+майстерні!L672+маляри!L672+покрівлі!N672</f>
        <v>0.19774105654923299</v>
      </c>
      <c r="I674" s="907">
        <f>електрики!P672</f>
        <v>4.7665671704290508E-2</v>
      </c>
      <c r="J674" s="908">
        <f t="shared" si="56"/>
        <v>3.1767734308295457</v>
      </c>
      <c r="K674" s="908">
        <v>3.8813168074110657E-2</v>
      </c>
      <c r="L674" s="908">
        <f t="shared" si="57"/>
        <v>3.2155865989036565</v>
      </c>
      <c r="M674" s="908">
        <f t="shared" si="58"/>
        <v>3.8587039186843874</v>
      </c>
      <c r="N674" s="901">
        <v>5</v>
      </c>
      <c r="O674" s="903"/>
      <c r="P674" s="909">
        <v>2.1486258457969716</v>
      </c>
      <c r="Q674" s="909">
        <v>2.1486258457969716</v>
      </c>
      <c r="R674" s="909">
        <f t="shared" si="59"/>
        <v>2.1486258457969716</v>
      </c>
      <c r="S674" s="909">
        <v>2.1563952411340299</v>
      </c>
      <c r="T674" s="909">
        <v>2.1563952411340299</v>
      </c>
    </row>
    <row r="675" spans="1:20" x14ac:dyDescent="0.35">
      <c r="A675" s="901">
        <v>4</v>
      </c>
      <c r="B675" s="903" t="s">
        <v>1780</v>
      </c>
      <c r="C675" s="907">
        <f>cходова!R673</f>
        <v>1.2256604997161271</v>
      </c>
      <c r="D675" s="907">
        <f>прибуд.!O673</f>
        <v>0.81103845063692415</v>
      </c>
      <c r="E675" s="907">
        <f>гар.вода!L673+ц.о.!M673+хол.вода!R673+каналізація!P673+аварійні!I673+зварювальн!L673</f>
        <v>0.48192148455217354</v>
      </c>
      <c r="F675" s="907">
        <f>дератизац.!I673</f>
        <v>5.9490926890668162E-3</v>
      </c>
      <c r="G675" s="907">
        <f>димоканал!Q673</f>
        <v>3.2422106069279963E-2</v>
      </c>
      <c r="H675" s="907">
        <f>'підготовка до зими'!L673+майстерні!L673+маляри!L673+покрівлі!N673</f>
        <v>0.18992149232532532</v>
      </c>
      <c r="I675" s="907">
        <f>електрики!P673</f>
        <v>4.5609897608875467E-2</v>
      </c>
      <c r="J675" s="908">
        <f t="shared" si="56"/>
        <v>2.7925230235977723</v>
      </c>
      <c r="K675" s="908">
        <v>3.7952956776325798E-2</v>
      </c>
      <c r="L675" s="908">
        <f t="shared" si="57"/>
        <v>2.8304759803740982</v>
      </c>
      <c r="M675" s="908">
        <f t="shared" si="58"/>
        <v>3.3965711764489179</v>
      </c>
      <c r="N675" s="901">
        <v>9</v>
      </c>
      <c r="O675" s="903"/>
      <c r="P675" s="909">
        <v>2.1155245914597813</v>
      </c>
      <c r="Q675" s="909">
        <v>2.1155245914597813</v>
      </c>
      <c r="R675" s="909">
        <f t="shared" si="59"/>
        <v>2.1155245914597813</v>
      </c>
      <c r="S675" s="909">
        <v>2.1200199269110049</v>
      </c>
      <c r="T675" s="909">
        <v>2.1200199269110049</v>
      </c>
    </row>
    <row r="676" spans="1:20" x14ac:dyDescent="0.35">
      <c r="A676" s="901">
        <v>5</v>
      </c>
      <c r="B676" s="903" t="s">
        <v>1781</v>
      </c>
      <c r="C676" s="907">
        <f>cходова!R674</f>
        <v>1.1404437559410281</v>
      </c>
      <c r="D676" s="907">
        <f>прибуд.!O674</f>
        <v>1.2361250858662507</v>
      </c>
      <c r="E676" s="907">
        <f>гар.вода!L674+ц.о.!M674+хол.вода!R674+каналізація!P674+аварійні!I674+зварювальн!L674</f>
        <v>0.48695546617816188</v>
      </c>
      <c r="F676" s="907">
        <f>дератизац.!I674</f>
        <v>1.4290149824796204E-2</v>
      </c>
      <c r="G676" s="907">
        <f>димоканал!Q674</f>
        <v>3.3530674248494666E-2</v>
      </c>
      <c r="H676" s="907">
        <f>'підготовка до зими'!L674+майстерні!L674+маляри!L674+покрівлі!N674</f>
        <v>0.18051662174873837</v>
      </c>
      <c r="I676" s="907">
        <f>електрики!P674</f>
        <v>4.7169379310600799E-2</v>
      </c>
      <c r="J676" s="908">
        <f t="shared" si="56"/>
        <v>3.1390311331180705</v>
      </c>
      <c r="K676" s="908">
        <v>3.8730816884662081E-2</v>
      </c>
      <c r="L676" s="908">
        <f t="shared" si="57"/>
        <v>3.1777619500027328</v>
      </c>
      <c r="M676" s="908">
        <f t="shared" si="58"/>
        <v>3.813314340003279</v>
      </c>
      <c r="N676" s="901">
        <v>5</v>
      </c>
      <c r="O676" s="903"/>
      <c r="P676" s="909">
        <v>2.1453378118373245</v>
      </c>
      <c r="Q676" s="909">
        <v>2.1453378118373245</v>
      </c>
      <c r="R676" s="909">
        <f t="shared" si="59"/>
        <v>2.1453378118373245</v>
      </c>
      <c r="S676" s="909">
        <v>2.153065228142093</v>
      </c>
      <c r="T676" s="909">
        <v>2.153065228142093</v>
      </c>
    </row>
    <row r="677" spans="1:20" x14ac:dyDescent="0.35">
      <c r="A677" s="901">
        <v>6</v>
      </c>
      <c r="B677" s="903" t="s">
        <v>1782</v>
      </c>
      <c r="C677" s="907">
        <f>cходова!R675</f>
        <v>1.2311156051350405</v>
      </c>
      <c r="D677" s="907">
        <f>прибуд.!O675</f>
        <v>0.9548571734041702</v>
      </c>
      <c r="E677" s="907">
        <f>гар.вода!L675+ц.о.!M675+хол.вода!R675+каналізація!P675+аварійні!I675+зварювальн!L675</f>
        <v>0.48343905244958868</v>
      </c>
      <c r="F677" s="907">
        <f>дератизац.!I675</f>
        <v>6.1852683933138336E-3</v>
      </c>
      <c r="G677" s="907">
        <f>димоканал!Q675</f>
        <v>3.275630027296695E-2</v>
      </c>
      <c r="H677" s="907">
        <f>'підготовка до зими'!L675+майстерні!L675+маляри!L675+покрівлі!N675</f>
        <v>0.19048299581749362</v>
      </c>
      <c r="I677" s="907">
        <f>електрики!P675</f>
        <v>4.6080026334599601E-2</v>
      </c>
      <c r="J677" s="908">
        <f t="shared" si="56"/>
        <v>2.9449164218071733</v>
      </c>
      <c r="K677" s="908">
        <v>3.7691111755846864E-2</v>
      </c>
      <c r="L677" s="908">
        <f t="shared" si="57"/>
        <v>2.9826075335630202</v>
      </c>
      <c r="M677" s="908">
        <f t="shared" si="58"/>
        <v>3.5791290402756242</v>
      </c>
      <c r="N677" s="901">
        <v>9</v>
      </c>
      <c r="O677" s="903"/>
      <c r="P677" s="909">
        <v>2.0926484716332365</v>
      </c>
      <c r="Q677" s="909">
        <v>2.0926484716332365</v>
      </c>
      <c r="R677" s="909">
        <f t="shared" si="59"/>
        <v>2.0926484716332365</v>
      </c>
      <c r="S677" s="909">
        <v>2.0982395641369842</v>
      </c>
      <c r="T677" s="909">
        <v>2.0982395641369842</v>
      </c>
    </row>
    <row r="678" spans="1:20" x14ac:dyDescent="0.35">
      <c r="A678" s="901">
        <v>7</v>
      </c>
      <c r="B678" s="903" t="s">
        <v>1783</v>
      </c>
      <c r="C678" s="907">
        <f>cходова!R676</f>
        <v>1.6007738076496425</v>
      </c>
      <c r="D678" s="907">
        <f>прибуд.!O676</f>
        <v>0.77521187022368554</v>
      </c>
      <c r="E678" s="907">
        <f>гар.вода!L676+ц.о.!M676+хол.вода!R676+каналізація!P676+аварійні!I676+зварювальн!L676</f>
        <v>0.48858494249517248</v>
      </c>
      <c r="F678" s="907">
        <f>дератизац.!I676</f>
        <v>1.5568704710756068E-3</v>
      </c>
      <c r="G678" s="907">
        <f>димоканал!Q676</f>
        <v>3.475847444638893E-2</v>
      </c>
      <c r="H678" s="907">
        <f>'підготовка до зими'!L676+майстерні!L676+маляри!L676+покрівлі!N676</f>
        <v>0.18800697235875533</v>
      </c>
      <c r="I678" s="907">
        <f>електрики!P676</f>
        <v>4.7674176246420744E-2</v>
      </c>
      <c r="J678" s="908">
        <f t="shared" si="56"/>
        <v>3.1365671138911413</v>
      </c>
      <c r="K678" s="908">
        <v>3.7963494449742612E-2</v>
      </c>
      <c r="L678" s="908">
        <f t="shared" si="57"/>
        <v>3.1745306083408837</v>
      </c>
      <c r="M678" s="908">
        <f t="shared" si="58"/>
        <v>3.8094367300090601</v>
      </c>
      <c r="N678" s="901">
        <v>14</v>
      </c>
      <c r="O678" s="903"/>
      <c r="P678" s="909">
        <v>2.0977879749611255</v>
      </c>
      <c r="Q678" s="909">
        <v>2.0977879749611255</v>
      </c>
      <c r="R678" s="909">
        <f t="shared" si="59"/>
        <v>2.0977879749611255</v>
      </c>
      <c r="S678" s="909">
        <v>2.101876918072429</v>
      </c>
      <c r="T678" s="909">
        <v>2.101876918072429</v>
      </c>
    </row>
    <row r="679" spans="1:20" x14ac:dyDescent="0.35">
      <c r="A679" s="901">
        <v>8</v>
      </c>
      <c r="B679" s="903" t="s">
        <v>259</v>
      </c>
      <c r="C679" s="907">
        <f>cходова!R677</f>
        <v>1.6623193613082028</v>
      </c>
      <c r="D679" s="907">
        <f>прибуд.!O677</f>
        <v>0.53591648734350605</v>
      </c>
      <c r="E679" s="907">
        <f>гар.вода!L677+ц.о.!M677+хол.вода!R677+каналізація!P677+аварійні!I677+зварювальн!L677</f>
        <v>0.51493843346317192</v>
      </c>
      <c r="F679" s="907">
        <f>дератизац.!I677</f>
        <v>6.4284099936991485E-3</v>
      </c>
      <c r="G679" s="907">
        <f>димоканал!Q677</f>
        <v>3.9692998507292042E-2</v>
      </c>
      <c r="H679" s="907">
        <f>'підготовка до зими'!L677+майстерні!L677+маляри!L677+покрівлі!N677</f>
        <v>0.17436679792667931</v>
      </c>
      <c r="I679" s="907">
        <f>електрики!P677</f>
        <v>5.5838247948432618E-2</v>
      </c>
      <c r="J679" s="908">
        <f t="shared" si="56"/>
        <v>2.9895007364909838</v>
      </c>
      <c r="K679" s="908">
        <v>3.8407036662581003E-2</v>
      </c>
      <c r="L679" s="908">
        <f t="shared" si="57"/>
        <v>3.0279077731535646</v>
      </c>
      <c r="M679" s="908">
        <f t="shared" si="58"/>
        <v>3.6334893277842775</v>
      </c>
      <c r="N679" s="901">
        <v>10</v>
      </c>
      <c r="O679" s="903"/>
      <c r="P679" s="909">
        <v>2.1312702658648131</v>
      </c>
      <c r="Q679" s="909">
        <v>2.1312702658648131</v>
      </c>
      <c r="R679" s="909">
        <f t="shared" si="59"/>
        <v>2.1312702658648131</v>
      </c>
      <c r="S679" s="909">
        <v>2.1332332376827878</v>
      </c>
      <c r="T679" s="909">
        <v>2.1332332376827878</v>
      </c>
    </row>
    <row r="680" spans="1:20" x14ac:dyDescent="0.35">
      <c r="A680" s="901">
        <v>9</v>
      </c>
      <c r="B680" s="903" t="s">
        <v>260</v>
      </c>
      <c r="C680" s="907">
        <f>cходова!R678</f>
        <v>1.1853311343860979</v>
      </c>
      <c r="D680" s="907">
        <f>прибуд.!O678</f>
        <v>0.66942948202490049</v>
      </c>
      <c r="E680" s="907">
        <f>гар.вода!L678+ц.о.!M678+хол.вода!R678+каналізація!P678+аварійні!I678+зварювальн!L678</f>
        <v>0.48165634403154878</v>
      </c>
      <c r="F680" s="907">
        <f>дератизац.!I678</f>
        <v>5.4139938434906425E-3</v>
      </c>
      <c r="G680" s="907">
        <f>димоканал!Q678</f>
        <v>3.2363717627282552E-2</v>
      </c>
      <c r="H680" s="907">
        <f>'підготовка до зими'!L678+майстерні!L678+маляри!L678+покрівлі!N678</f>
        <v>0.19387271011380494</v>
      </c>
      <c r="I680" s="907">
        <f>електрики!P678</f>
        <v>4.552775948819468E-2</v>
      </c>
      <c r="J680" s="908">
        <f t="shared" si="56"/>
        <v>2.61359514151532</v>
      </c>
      <c r="K680" s="908">
        <v>3.6232569515496339E-2</v>
      </c>
      <c r="L680" s="908">
        <f t="shared" si="57"/>
        <v>2.6498277110308162</v>
      </c>
      <c r="M680" s="908">
        <f t="shared" si="58"/>
        <v>3.1797932532369795</v>
      </c>
      <c r="N680" s="901">
        <v>10</v>
      </c>
      <c r="O680" s="903"/>
      <c r="P680" s="909">
        <v>2.0225935844803318</v>
      </c>
      <c r="Q680" s="909">
        <v>2.0225935844803318</v>
      </c>
      <c r="R680" s="909">
        <f t="shared" si="59"/>
        <v>2.0225935844803318</v>
      </c>
      <c r="S680" s="909">
        <v>2.0259950729749341</v>
      </c>
      <c r="T680" s="909">
        <v>2.0259950729749341</v>
      </c>
    </row>
    <row r="681" spans="1:20" x14ac:dyDescent="0.35">
      <c r="A681" s="901">
        <v>10</v>
      </c>
      <c r="B681" s="903" t="s">
        <v>261</v>
      </c>
      <c r="C681" s="907">
        <f>cходова!R679</f>
        <v>1.0359774856982602</v>
      </c>
      <c r="D681" s="907">
        <f>прибуд.!O679</f>
        <v>0.8515937909046627</v>
      </c>
      <c r="E681" s="907">
        <f>гар.вода!L679+ц.о.!M679+хол.вода!R679+каналізація!P679+аварійні!I679+зварювальн!L679</f>
        <v>0.49007836263166421</v>
      </c>
      <c r="F681" s="907">
        <f>дератизац.!I679</f>
        <v>5.6508214143382186E-3</v>
      </c>
      <c r="G681" s="907">
        <f>димоканал!Q679</f>
        <v>3.0796550137962495E-2</v>
      </c>
      <c r="H681" s="907">
        <f>'підготовка до зими'!L679+майстерні!L679+маляри!L679+покрівлі!N679</f>
        <v>0.18719027998806853</v>
      </c>
      <c r="I681" s="907">
        <f>електрики!P679</f>
        <v>4.8136824215539956E-2</v>
      </c>
      <c r="J681" s="908">
        <f t="shared" si="56"/>
        <v>2.649424114990496</v>
      </c>
      <c r="K681" s="908">
        <v>3.7096528373919177E-2</v>
      </c>
      <c r="L681" s="908">
        <f t="shared" si="57"/>
        <v>2.6865206433644153</v>
      </c>
      <c r="M681" s="908">
        <f t="shared" si="58"/>
        <v>3.2238247720372981</v>
      </c>
      <c r="N681" s="901">
        <v>10</v>
      </c>
      <c r="O681" s="903"/>
      <c r="P681" s="909">
        <v>2.0724770458191091</v>
      </c>
      <c r="Q681" s="909">
        <v>2.0724770458191091</v>
      </c>
      <c r="R681" s="909">
        <f t="shared" si="59"/>
        <v>2.0724770458191091</v>
      </c>
      <c r="S681" s="909">
        <v>2.0773762105417029</v>
      </c>
      <c r="T681" s="909">
        <v>2.0773762105417029</v>
      </c>
    </row>
    <row r="682" spans="1:20" x14ac:dyDescent="0.35">
      <c r="A682" s="901">
        <v>11</v>
      </c>
      <c r="B682" s="903" t="s">
        <v>1784</v>
      </c>
      <c r="C682" s="907">
        <f>cходова!R680</f>
        <v>0.73440303794273454</v>
      </c>
      <c r="D682" s="907">
        <f>прибуд.!O680</f>
        <v>1.0716767494127466</v>
      </c>
      <c r="E682" s="907">
        <f>гар.вода!L680+ц.о.!M680+хол.вода!R680+каналізація!P680+аварійні!I680+зварювальн!L680</f>
        <v>0.43016259560059966</v>
      </c>
      <c r="F682" s="907">
        <f>дератизац.!I680</f>
        <v>1.161858215954362E-2</v>
      </c>
      <c r="G682" s="907">
        <f>димоканал!Q680</f>
        <v>5.9343380829946939E-2</v>
      </c>
      <c r="H682" s="907">
        <f>'підготовка до зими'!L680+майстерні!L680+маляри!L680+покрівлі!N680</f>
        <v>0.22008693072807289</v>
      </c>
      <c r="I682" s="907">
        <f>електрики!P680</f>
        <v>5.5654322550480188E-2</v>
      </c>
      <c r="J682" s="908">
        <f t="shared" si="56"/>
        <v>2.5829455992241246</v>
      </c>
      <c r="K682" s="908">
        <v>3.623534098839596E-2</v>
      </c>
      <c r="L682" s="908">
        <f t="shared" si="57"/>
        <v>2.6191809402125203</v>
      </c>
      <c r="M682" s="908">
        <f t="shared" si="58"/>
        <v>3.1430171282550243</v>
      </c>
      <c r="N682" s="901">
        <v>5</v>
      </c>
      <c r="O682" s="903"/>
      <c r="P682" s="909">
        <v>2.0267813213529071</v>
      </c>
      <c r="Q682" s="909">
        <v>2.0267813213529071</v>
      </c>
      <c r="R682" s="909">
        <f t="shared" si="59"/>
        <v>2.0267813213529071</v>
      </c>
      <c r="S682" s="909">
        <v>2.0318112978876601</v>
      </c>
      <c r="T682" s="909">
        <v>2.0318112978876601</v>
      </c>
    </row>
    <row r="683" spans="1:20" x14ac:dyDescent="0.35">
      <c r="A683" s="901">
        <v>12</v>
      </c>
      <c r="B683" s="903" t="s">
        <v>1785</v>
      </c>
      <c r="C683" s="907">
        <f>cходова!R681</f>
        <v>0.98290779824084518</v>
      </c>
      <c r="D683" s="907">
        <f>прибуд.!O681</f>
        <v>1.2418841933407121</v>
      </c>
      <c r="E683" s="907">
        <f>гар.вода!L681+ц.о.!M681+хол.вода!R681+каналізація!P681+аварійні!I681+зварювальн!L681</f>
        <v>0.51843925125383294</v>
      </c>
      <c r="F683" s="907">
        <f>дератизац.!I681</f>
        <v>1.5708987966364025E-3</v>
      </c>
      <c r="G683" s="907">
        <f>димоканал!Q681</f>
        <v>4.0889874182029183E-2</v>
      </c>
      <c r="H683" s="907">
        <f>'підготовка до зими'!L681+майстерні!L681+маляри!L681+покрівлі!N681</f>
        <v>0.18218788887911982</v>
      </c>
      <c r="I683" s="907">
        <f>електрики!P681</f>
        <v>5.692276944478164E-2</v>
      </c>
      <c r="J683" s="908">
        <f t="shared" si="56"/>
        <v>3.0248026741379572</v>
      </c>
      <c r="K683" s="908">
        <v>3.8608977987071545E-2</v>
      </c>
      <c r="L683" s="908">
        <f t="shared" si="57"/>
        <v>3.063411652125029</v>
      </c>
      <c r="M683" s="908">
        <f t="shared" si="58"/>
        <v>3.6760939825500345</v>
      </c>
      <c r="N683" s="901">
        <v>12</v>
      </c>
      <c r="O683" s="903"/>
      <c r="P683" s="909">
        <v>2.1406713201795928</v>
      </c>
      <c r="Q683" s="909">
        <v>2.1406713201795928</v>
      </c>
      <c r="R683" s="909">
        <f t="shared" si="59"/>
        <v>2.1406713201795928</v>
      </c>
      <c r="S683" s="909">
        <v>2.1480375326300969</v>
      </c>
      <c r="T683" s="909">
        <v>2.1480375326300969</v>
      </c>
    </row>
    <row r="684" spans="1:20" x14ac:dyDescent="0.35">
      <c r="A684" s="901">
        <v>13</v>
      </c>
      <c r="B684" s="903" t="s">
        <v>1786</v>
      </c>
      <c r="C684" s="907">
        <f>cходова!R682</f>
        <v>0.57396967577648661</v>
      </c>
      <c r="D684" s="907">
        <f>прибуд.!O682</f>
        <v>1.2440368675130908</v>
      </c>
      <c r="E684" s="907">
        <f>гар.вода!L682+ц.о.!M682+хол.вода!R682+каналізація!P682+аварійні!I682+зварювальн!L682</f>
        <v>0.40908719053408238</v>
      </c>
      <c r="F684" s="907">
        <f>дератизац.!I682</f>
        <v>9.6858188078330111E-3</v>
      </c>
      <c r="G684" s="907">
        <f>димоканал!Q682</f>
        <v>5.2797365357717098E-2</v>
      </c>
      <c r="H684" s="907">
        <f>'підготовка до зими'!L682+майстерні!L682+маляри!L682+покрівлі!N682</f>
        <v>0.21920189239793059</v>
      </c>
      <c r="I684" s="907">
        <f>електрики!P682</f>
        <v>4.9125353833549219E-2</v>
      </c>
      <c r="J684" s="908">
        <f t="shared" si="56"/>
        <v>2.5579041642206897</v>
      </c>
      <c r="K684" s="908">
        <v>3.7475341551783094E-2</v>
      </c>
      <c r="L684" s="908">
        <f t="shared" si="57"/>
        <v>2.5953795057724727</v>
      </c>
      <c r="M684" s="908">
        <f t="shared" si="58"/>
        <v>3.1144554069269672</v>
      </c>
      <c r="N684" s="901">
        <v>5</v>
      </c>
      <c r="O684" s="903"/>
      <c r="P684" s="909">
        <v>2.0957120465859118</v>
      </c>
      <c r="Q684" s="909">
        <v>2.0957120465859118</v>
      </c>
      <c r="R684" s="909">
        <f t="shared" si="59"/>
        <v>2.0957120465859118</v>
      </c>
      <c r="S684" s="909">
        <v>2.1024383016191179</v>
      </c>
      <c r="T684" s="909">
        <v>2.1024383016191179</v>
      </c>
    </row>
    <row r="685" spans="1:20" x14ac:dyDescent="0.35">
      <c r="A685" s="901">
        <v>14</v>
      </c>
      <c r="B685" s="903" t="s">
        <v>1787</v>
      </c>
      <c r="C685" s="907">
        <f>cходова!R683</f>
        <v>0.8422763644834218</v>
      </c>
      <c r="D685" s="907">
        <f>прибуд.!O683</f>
        <v>0.93770736738689942</v>
      </c>
      <c r="E685" s="907">
        <f>гар.вода!L683+ц.о.!M683+хол.вода!R683+каналізація!P683+аварійні!I683+зварювальн!L683</f>
        <v>0.47833753977873428</v>
      </c>
      <c r="F685" s="907">
        <f>дератизац.!I683</f>
        <v>5.7544704686401989E-3</v>
      </c>
      <c r="G685" s="907">
        <f>димоканал!Q683</f>
        <v>3.1632860611690967E-2</v>
      </c>
      <c r="H685" s="907">
        <f>'підготовка до зими'!L683+майстерні!L683+маляри!L683+покрівлі!N683</f>
        <v>0.1832805625120526</v>
      </c>
      <c r="I685" s="907">
        <f>електрики!P683</f>
        <v>4.4499624129663955E-2</v>
      </c>
      <c r="J685" s="908">
        <f t="shared" si="56"/>
        <v>2.5234887893711031</v>
      </c>
      <c r="K685" s="908">
        <v>3.5479369078122096E-2</v>
      </c>
      <c r="L685" s="908">
        <f t="shared" si="57"/>
        <v>2.558968158449225</v>
      </c>
      <c r="M685" s="908">
        <f t="shared" si="58"/>
        <v>3.0707617901390698</v>
      </c>
      <c r="N685" s="901">
        <v>10</v>
      </c>
      <c r="O685" s="903"/>
      <c r="P685" s="909">
        <v>1.9831400706813593</v>
      </c>
      <c r="Q685" s="909">
        <v>1.9831400706813593</v>
      </c>
      <c r="R685" s="909">
        <f t="shared" si="59"/>
        <v>1.9831400706813593</v>
      </c>
      <c r="S685" s="909">
        <v>1.9886602526580457</v>
      </c>
      <c r="T685" s="909">
        <v>1.9886602526580457</v>
      </c>
    </row>
    <row r="686" spans="1:20" x14ac:dyDescent="0.35">
      <c r="A686" s="901">
        <v>15</v>
      </c>
      <c r="B686" s="903" t="s">
        <v>1788</v>
      </c>
      <c r="C686" s="907">
        <f>cходова!R684</f>
        <v>0.73109809625086353</v>
      </c>
      <c r="D686" s="907">
        <f>прибуд.!O684</f>
        <v>1.101973920374564</v>
      </c>
      <c r="E686" s="907">
        <f>гар.вода!L684+ц.о.!M684+хол.вода!R684+каналізація!P684+аварійні!I684+зварювальн!L684</f>
        <v>0.47697575715184043</v>
      </c>
      <c r="F686" s="907">
        <f>дератизац.!I684</f>
        <v>6.6592967745884076E-3</v>
      </c>
      <c r="G686" s="907">
        <f>димоканал!Q684</f>
        <v>3.1628567052808199E-2</v>
      </c>
      <c r="H686" s="907">
        <f>'підготовка до зими'!L684+майстерні!L684+маляри!L684+покрівлі!N684</f>
        <v>0.18908485956788773</v>
      </c>
      <c r="I686" s="907">
        <f>електрики!P684</f>
        <v>4.407775626320122E-2</v>
      </c>
      <c r="J686" s="908">
        <f t="shared" si="56"/>
        <v>2.5814982534357536</v>
      </c>
      <c r="K686" s="908">
        <v>3.6497491341655315E-2</v>
      </c>
      <c r="L686" s="908">
        <f t="shared" si="57"/>
        <v>2.6179957447774087</v>
      </c>
      <c r="M686" s="908">
        <f t="shared" si="58"/>
        <v>3.1415948937328904</v>
      </c>
      <c r="N686" s="901">
        <v>9</v>
      </c>
      <c r="O686" s="903"/>
      <c r="P686" s="909">
        <v>2.0404910189129244</v>
      </c>
      <c r="Q686" s="909">
        <v>2.0404910189129244</v>
      </c>
      <c r="R686" s="909">
        <f t="shared" si="59"/>
        <v>2.0404910189129244</v>
      </c>
      <c r="S686" s="909">
        <v>2.047284036263854</v>
      </c>
      <c r="T686" s="909">
        <v>2.047284036263854</v>
      </c>
    </row>
    <row r="687" spans="1:20" x14ac:dyDescent="0.35">
      <c r="A687" s="901">
        <v>16</v>
      </c>
      <c r="B687" s="903" t="s">
        <v>1789</v>
      </c>
      <c r="C687" s="907">
        <f>cходова!R685</f>
        <v>0.61999683998372335</v>
      </c>
      <c r="D687" s="907">
        <f>прибуд.!O685</f>
        <v>1.0762432014774463</v>
      </c>
      <c r="E687" s="907">
        <f>гар.вода!L685+ц.о.!M685+хол.вода!R685+каналізація!P685+аварійні!I685+зварювальн!L685</f>
        <v>0.50598566526488253</v>
      </c>
      <c r="F687" s="907">
        <f>дератизац.!I685</f>
        <v>8.9167471952111364E-3</v>
      </c>
      <c r="G687" s="907">
        <f>димоканал!Q685</f>
        <v>3.7721447024213185E-2</v>
      </c>
      <c r="H687" s="907">
        <f>'підготовка до зими'!L685+майстерні!L685+маляри!L685+покрівлі!N685</f>
        <v>0.19143551273838672</v>
      </c>
      <c r="I687" s="907">
        <f>електрики!P685</f>
        <v>5.3064761825054138E-2</v>
      </c>
      <c r="J687" s="908">
        <f t="shared" si="56"/>
        <v>2.4933641755089173</v>
      </c>
      <c r="K687" s="908">
        <v>3.4906973926141963E-2</v>
      </c>
      <c r="L687" s="908">
        <f t="shared" si="57"/>
        <v>2.5282711494350592</v>
      </c>
      <c r="M687" s="908">
        <f t="shared" si="58"/>
        <v>3.0339253793220711</v>
      </c>
      <c r="N687" s="901">
        <v>9</v>
      </c>
      <c r="O687" s="903"/>
      <c r="P687" s="909">
        <v>1.9519074045519664</v>
      </c>
      <c r="Q687" s="909">
        <v>1.9519074045519664</v>
      </c>
      <c r="R687" s="909">
        <f t="shared" si="59"/>
        <v>1.9519074045519664</v>
      </c>
      <c r="S687" s="909">
        <v>1.9581650922324279</v>
      </c>
      <c r="T687" s="909">
        <v>1.9581650922324279</v>
      </c>
    </row>
    <row r="688" spans="1:20" x14ac:dyDescent="0.35">
      <c r="A688" s="901">
        <v>17</v>
      </c>
      <c r="B688" s="903" t="s">
        <v>1790</v>
      </c>
      <c r="C688" s="907">
        <f>cходова!R686</f>
        <v>1.0139439864730222</v>
      </c>
      <c r="D688" s="907">
        <f>прибуд.!O686</f>
        <v>0.98550621669292371</v>
      </c>
      <c r="E688" s="907">
        <f>гар.вода!L686+ц.о.!M686+хол.вода!R686+каналізація!P686+аварійні!I686+зварювальн!L686</f>
        <v>0.48343589992479746</v>
      </c>
      <c r="F688" s="907">
        <f>дератизац.!I686</f>
        <v>6.4518294018325812E-3</v>
      </c>
      <c r="G688" s="907">
        <f>димоканал!Q686</f>
        <v>3.2755606033510513E-2</v>
      </c>
      <c r="H688" s="907">
        <f>'підготовка до зими'!L686+майстерні!L686+маляри!L686+покрівлі!N686</f>
        <v>0.19708937826554168</v>
      </c>
      <c r="I688" s="907">
        <f>електрики!P686</f>
        <v>4.6079049711105234E-2</v>
      </c>
      <c r="J688" s="908">
        <f t="shared" si="56"/>
        <v>2.7652619665027336</v>
      </c>
      <c r="K688" s="908">
        <v>3.8756509140468971E-2</v>
      </c>
      <c r="L688" s="908">
        <f t="shared" si="57"/>
        <v>2.8040184756432027</v>
      </c>
      <c r="M688" s="908">
        <f t="shared" si="58"/>
        <v>3.3648221707718431</v>
      </c>
      <c r="N688" s="901">
        <v>9</v>
      </c>
      <c r="O688" s="903"/>
      <c r="P688" s="909">
        <v>2.1655288621434465</v>
      </c>
      <c r="Q688" s="909">
        <v>2.1655288621434465</v>
      </c>
      <c r="R688" s="909">
        <f t="shared" si="59"/>
        <v>2.1655288621434465</v>
      </c>
      <c r="S688" s="909">
        <v>2.171357435849623</v>
      </c>
      <c r="T688" s="909">
        <v>2.171357435849623</v>
      </c>
    </row>
    <row r="689" spans="1:20" x14ac:dyDescent="0.35">
      <c r="A689" s="901">
        <v>18</v>
      </c>
      <c r="B689" s="903" t="s">
        <v>1791</v>
      </c>
      <c r="C689" s="907">
        <f>cходова!R687</f>
        <v>0.61140465576717151</v>
      </c>
      <c r="D689" s="907">
        <f>прибуд.!O687</f>
        <v>1.4435707979372452</v>
      </c>
      <c r="E689" s="907">
        <f>гар.вода!L687+ц.о.!M687+хол.вода!R687+каналізація!P687+аварійні!I687+зварювальн!L687</f>
        <v>0.45419102662159583</v>
      </c>
      <c r="F689" s="907">
        <f>дератизац.!I687</f>
        <v>1.7225522847406208E-2</v>
      </c>
      <c r="G689" s="907">
        <f>димоканал!Q687</f>
        <v>6.7280583229181595E-2</v>
      </c>
      <c r="H689" s="907">
        <f>'підготовка до зими'!L687+майстерні!L687+маляри!L687+покрівлі!N687</f>
        <v>0.22194160285785308</v>
      </c>
      <c r="I689" s="907">
        <f>електрики!P687</f>
        <v>6.309811183746554E-2</v>
      </c>
      <c r="J689" s="908">
        <f t="shared" si="56"/>
        <v>2.8787123010979192</v>
      </c>
      <c r="K689" s="908">
        <v>3.8785590432222336E-2</v>
      </c>
      <c r="L689" s="908">
        <f t="shared" si="57"/>
        <v>2.9174978915301417</v>
      </c>
      <c r="M689" s="908">
        <f t="shared" si="58"/>
        <v>3.5009974698361699</v>
      </c>
      <c r="N689" s="901">
        <v>5</v>
      </c>
      <c r="O689" s="903"/>
      <c r="P689" s="909">
        <v>2.1647527763218597</v>
      </c>
      <c r="Q689" s="909">
        <v>2.1647527763218597</v>
      </c>
      <c r="R689" s="909">
        <f t="shared" si="59"/>
        <v>2.1647527763218597</v>
      </c>
      <c r="S689" s="909">
        <v>2.1722261797505502</v>
      </c>
      <c r="T689" s="909">
        <v>2.1722261797505502</v>
      </c>
    </row>
    <row r="690" spans="1:20" x14ac:dyDescent="0.35">
      <c r="A690" s="901">
        <v>19</v>
      </c>
      <c r="B690" s="903" t="s">
        <v>1792</v>
      </c>
      <c r="C690" s="907">
        <f>cходова!R688</f>
        <v>0.74390364478305326</v>
      </c>
      <c r="D690" s="907">
        <f>прибуд.!O688</f>
        <v>1.4287102418290094</v>
      </c>
      <c r="E690" s="907">
        <f>гар.вода!L688+ц.о.!M688+хол.вода!R688+каналізація!P688+аварійні!I688+зварювальн!L688</f>
        <v>0.43071541786319295</v>
      </c>
      <c r="F690" s="907">
        <f>дератизац.!I688</f>
        <v>1.119648650926303E-2</v>
      </c>
      <c r="G690" s="907">
        <f>димоканал!Q688</f>
        <v>5.9525992095125747E-2</v>
      </c>
      <c r="H690" s="907">
        <f>'підготовка до зими'!L688+майстерні!L688+маляри!L688+покрівлі!N688</f>
        <v>0.22948212355774142</v>
      </c>
      <c r="I690" s="907">
        <f>електрики!P688</f>
        <v>5.5825581857103394E-2</v>
      </c>
      <c r="J690" s="908">
        <f t="shared" si="56"/>
        <v>2.9593594884944894</v>
      </c>
      <c r="K690" s="908">
        <v>3.8453394126089599E-2</v>
      </c>
      <c r="L690" s="908">
        <f t="shared" si="57"/>
        <v>2.997812882620579</v>
      </c>
      <c r="M690" s="908">
        <f t="shared" si="58"/>
        <v>3.5973754591446947</v>
      </c>
      <c r="N690" s="901">
        <v>5</v>
      </c>
      <c r="O690" s="903"/>
      <c r="P690" s="909">
        <v>2.1411703822558907</v>
      </c>
      <c r="Q690" s="909">
        <v>2.1411703822558907</v>
      </c>
      <c r="R690" s="909">
        <f t="shared" si="59"/>
        <v>2.1411703822558907</v>
      </c>
      <c r="S690" s="909">
        <v>2.1489562829089266</v>
      </c>
      <c r="T690" s="909">
        <v>2.1489562829089266</v>
      </c>
    </row>
    <row r="691" spans="1:20" x14ac:dyDescent="0.35">
      <c r="A691" s="901">
        <v>20</v>
      </c>
      <c r="B691" s="903" t="s">
        <v>1793</v>
      </c>
      <c r="C691" s="907">
        <f>cходова!R689</f>
        <v>0.72600345113626674</v>
      </c>
      <c r="D691" s="907">
        <f>прибуд.!O689</f>
        <v>1.4277336076145271</v>
      </c>
      <c r="E691" s="907">
        <f>гар.вода!L689+ц.о.!M689+хол.вода!R689+каналізація!P689+аварійні!I689+зварювальн!L689</f>
        <v>0.43003129868688039</v>
      </c>
      <c r="F691" s="907">
        <f>дератизац.!I689</f>
        <v>1.1508202641353694E-2</v>
      </c>
      <c r="G691" s="907">
        <f>димоканал!Q689</f>
        <v>5.930001011724105E-2</v>
      </c>
      <c r="H691" s="907">
        <f>'підготовка до зими'!L689+майстерні!L689+маляри!L689+покрівлі!N689</f>
        <v>0.22002507205641286</v>
      </c>
      <c r="I691" s="907">
        <f>електрики!P689</f>
        <v>5.56136479613277E-2</v>
      </c>
      <c r="J691" s="908">
        <f t="shared" si="56"/>
        <v>2.9302152902140097</v>
      </c>
      <c r="K691" s="908">
        <v>3.844531066250842E-2</v>
      </c>
      <c r="L691" s="908">
        <f t="shared" si="57"/>
        <v>2.9686606008765182</v>
      </c>
      <c r="M691" s="908">
        <f t="shared" si="58"/>
        <v>3.5623927210518218</v>
      </c>
      <c r="N691" s="901">
        <v>5</v>
      </c>
      <c r="O691" s="903"/>
      <c r="P691" s="909">
        <v>2.1407798376228508</v>
      </c>
      <c r="Q691" s="909">
        <v>2.1407798376228508</v>
      </c>
      <c r="R691" s="909">
        <f t="shared" si="59"/>
        <v>2.1407798376228508</v>
      </c>
      <c r="S691" s="909">
        <v>2.1485706338370179</v>
      </c>
      <c r="T691" s="909">
        <v>2.1485706338370179</v>
      </c>
    </row>
    <row r="692" spans="1:20" x14ac:dyDescent="0.35">
      <c r="A692" s="901">
        <v>21</v>
      </c>
      <c r="B692" s="903" t="s">
        <v>1794</v>
      </c>
      <c r="C692" s="907">
        <f>cходова!R690</f>
        <v>0.65086949694179352</v>
      </c>
      <c r="D692" s="907">
        <f>прибуд.!O690</f>
        <v>1.4228309512135544</v>
      </c>
      <c r="E692" s="907">
        <f>гар.вода!L690+ц.о.!M690+хол.вода!R690+каналізація!P690+аварійні!I690+зварювальн!L690</f>
        <v>0.43397137347114684</v>
      </c>
      <c r="F692" s="907">
        <f>дератизац.!I690</f>
        <v>1.2129831239422807E-2</v>
      </c>
      <c r="G692" s="907">
        <f>димоканал!Q690</f>
        <v>6.0601517111331389E-2</v>
      </c>
      <c r="H692" s="907">
        <f>'підготовка до зими'!L690+майстерні!L690+маляри!L690+покрівлі!N690</f>
        <v>0.22188138219723635</v>
      </c>
      <c r="I692" s="907">
        <f>електрики!P690</f>
        <v>5.6834247277338636E-2</v>
      </c>
      <c r="J692" s="908">
        <f t="shared" si="56"/>
        <v>2.8591187994518243</v>
      </c>
      <c r="K692" s="908">
        <v>3.8543420050466855E-2</v>
      </c>
      <c r="L692" s="908">
        <f t="shared" si="57"/>
        <v>2.8976622195022914</v>
      </c>
      <c r="M692" s="908">
        <f t="shared" si="58"/>
        <v>3.4771946634027495</v>
      </c>
      <c r="N692" s="901">
        <v>5</v>
      </c>
      <c r="O692" s="903"/>
      <c r="P692" s="909">
        <v>2.1504924138053507</v>
      </c>
      <c r="Q692" s="909">
        <v>2.1504924138053507</v>
      </c>
      <c r="R692" s="909">
        <f t="shared" si="59"/>
        <v>2.1504924138053507</v>
      </c>
      <c r="S692" s="909">
        <v>2.1581734572185609</v>
      </c>
      <c r="T692" s="909">
        <v>2.1581734572185609</v>
      </c>
    </row>
    <row r="693" spans="1:20" x14ac:dyDescent="0.35">
      <c r="A693" s="901">
        <v>22</v>
      </c>
      <c r="B693" s="903" t="s">
        <v>1795</v>
      </c>
      <c r="C693" s="907">
        <f>cходова!R691</f>
        <v>0.59924618977304556</v>
      </c>
      <c r="D693" s="907">
        <f>прибуд.!O691</f>
        <v>1.4494395788137608</v>
      </c>
      <c r="E693" s="907">
        <f>гар.вода!L691+ц.о.!M691+хол.вода!R691+каналізація!P691+аварійні!I691+зварювальн!L691</f>
        <v>0.45014062816210132</v>
      </c>
      <c r="F693" s="907">
        <f>дератизац.!I691</f>
        <v>1.7641503709210065E-2</v>
      </c>
      <c r="G693" s="907">
        <f>димоканал!Q691</f>
        <v>6.5942633516923463E-2</v>
      </c>
      <c r="H693" s="907">
        <f>'підготовка до зими'!L691+майстерні!L691+маляри!L691+покрівлі!N691</f>
        <v>0.22022155691780204</v>
      </c>
      <c r="I693" s="907">
        <f>електрики!P691</f>
        <v>6.1843335250743689E-2</v>
      </c>
      <c r="J693" s="908">
        <f t="shared" si="56"/>
        <v>2.8644754261435872</v>
      </c>
      <c r="K693" s="908">
        <v>3.8592599285800486E-2</v>
      </c>
      <c r="L693" s="908">
        <f t="shared" si="57"/>
        <v>2.9030680254293877</v>
      </c>
      <c r="M693" s="908">
        <f t="shared" si="58"/>
        <v>3.4836816305152651</v>
      </c>
      <c r="N693" s="901">
        <v>5</v>
      </c>
      <c r="O693" s="903"/>
      <c r="P693" s="909">
        <v>2.153982500834863</v>
      </c>
      <c r="Q693" s="909">
        <v>2.153982500834863</v>
      </c>
      <c r="R693" s="909">
        <f t="shared" si="59"/>
        <v>2.153982500834863</v>
      </c>
      <c r="S693" s="909">
        <v>2.1615751514027166</v>
      </c>
      <c r="T693" s="909">
        <v>2.1615751514027166</v>
      </c>
    </row>
    <row r="694" spans="1:20" x14ac:dyDescent="0.35">
      <c r="A694" s="901">
        <v>23</v>
      </c>
      <c r="B694" s="903" t="s">
        <v>1796</v>
      </c>
      <c r="C694" s="907">
        <f>cходова!R692</f>
        <v>0.64590776389218618</v>
      </c>
      <c r="D694" s="907">
        <f>прибуд.!O692</f>
        <v>1.4567879975008129</v>
      </c>
      <c r="E694" s="907">
        <f>гар.вода!L692+ц.о.!M692+хол.вода!R692+каналізація!P692+аварійні!I692+зварювальн!L692</f>
        <v>0.45717646470369044</v>
      </c>
      <c r="F694" s="907">
        <f>дератизац.!I692</f>
        <v>1.7178709794713296E-2</v>
      </c>
      <c r="G694" s="907">
        <f>димоканал!Q692</f>
        <v>6.6782689650677837E-2</v>
      </c>
      <c r="H694" s="907">
        <f>'підготовка до зими'!L692+майстерні!L692+маляри!L692+покрівлі!N692</f>
        <v>0.22130151913838542</v>
      </c>
      <c r="I694" s="907">
        <f>електрики!P692</f>
        <v>6.4022973389725665E-2</v>
      </c>
      <c r="J694" s="908">
        <f t="shared" si="56"/>
        <v>2.929158118070192</v>
      </c>
      <c r="K694" s="908">
        <v>3.8916624741814079E-2</v>
      </c>
      <c r="L694" s="908">
        <f t="shared" si="57"/>
        <v>2.9680747428120062</v>
      </c>
      <c r="M694" s="908">
        <f t="shared" si="58"/>
        <v>3.5616896913744074</v>
      </c>
      <c r="N694" s="901">
        <v>5</v>
      </c>
      <c r="O694" s="903"/>
      <c r="P694" s="909">
        <v>2.1698926106093372</v>
      </c>
      <c r="Q694" s="909">
        <v>2.1698926106093372</v>
      </c>
      <c r="R694" s="909">
        <f t="shared" si="59"/>
        <v>2.1698926106093372</v>
      </c>
      <c r="S694" s="909">
        <v>2.1774958659153403</v>
      </c>
      <c r="T694" s="909">
        <v>2.1774958659153403</v>
      </c>
    </row>
    <row r="695" spans="1:20" x14ac:dyDescent="0.35">
      <c r="A695" s="901">
        <v>24</v>
      </c>
      <c r="B695" s="903" t="s">
        <v>1797</v>
      </c>
      <c r="C695" s="907">
        <f>cходова!R693</f>
        <v>0.60000245861877832</v>
      </c>
      <c r="D695" s="907">
        <f>прибуд.!O693</f>
        <v>1.1743837671750026</v>
      </c>
      <c r="E695" s="907">
        <f>гар.вода!L693+ц.о.!M693+хол.вода!R693+каналізація!P693+аварійні!I693+зварювальн!L693</f>
        <v>0.46397847154997957</v>
      </c>
      <c r="F695" s="907">
        <f>дератизац.!I693</f>
        <v>6.3592427050401549E-3</v>
      </c>
      <c r="G695" s="907">
        <f>димоканал!Q693</f>
        <v>2.808073984300169E-2</v>
      </c>
      <c r="H695" s="907">
        <f>'підготовка до зими'!L693+майстерні!L693+маляри!L693+покрівлі!N693</f>
        <v>0.23513479078632837</v>
      </c>
      <c r="I695" s="907">
        <f>електрики!P693</f>
        <v>4.005131545071202E-2</v>
      </c>
      <c r="J695" s="908">
        <f t="shared" si="56"/>
        <v>2.5479907861288429</v>
      </c>
      <c r="K695" s="908">
        <v>3.7592569046939181E-2</v>
      </c>
      <c r="L695" s="908">
        <f t="shared" si="57"/>
        <v>2.5855833551757819</v>
      </c>
      <c r="M695" s="908">
        <f t="shared" si="58"/>
        <v>3.1027000262109383</v>
      </c>
      <c r="N695" s="901">
        <v>9</v>
      </c>
      <c r="O695" s="903"/>
      <c r="P695" s="909">
        <v>2.1013674569547969</v>
      </c>
      <c r="Q695" s="909">
        <v>2.1013674569547969</v>
      </c>
      <c r="R695" s="909">
        <f t="shared" si="59"/>
        <v>2.1013674569547969</v>
      </c>
      <c r="S695" s="909">
        <v>2.10891708839854</v>
      </c>
      <c r="T695" s="909">
        <v>2.10891708839854</v>
      </c>
    </row>
    <row r="696" spans="1:20" x14ac:dyDescent="0.35">
      <c r="A696" s="901">
        <v>25</v>
      </c>
      <c r="B696" s="903" t="s">
        <v>1798</v>
      </c>
      <c r="C696" s="907">
        <f>cходова!R694</f>
        <v>0.64828708153916437</v>
      </c>
      <c r="D696" s="907">
        <f>прибуд.!O694</f>
        <v>1.2609949701982393</v>
      </c>
      <c r="E696" s="907">
        <f>гар.вода!L694+ц.о.!M694+хол.вода!R694+каналізація!P694+аварійні!I694+зварювальн!L694</f>
        <v>0.50802398504218471</v>
      </c>
      <c r="F696" s="907">
        <f>дератизац.!I694</f>
        <v>9.022853504862682E-3</v>
      </c>
      <c r="G696" s="907">
        <f>димоканал!Q694</f>
        <v>3.8170319628855962E-2</v>
      </c>
      <c r="H696" s="907">
        <f>'підготовка до зими'!L694+майстерні!L694+маляри!L694+покрівлі!N694</f>
        <v>0.1921017596731833</v>
      </c>
      <c r="I696" s="907">
        <f>електрики!P694</f>
        <v>5.3696214744659028E-2</v>
      </c>
      <c r="J696" s="908">
        <f t="shared" si="56"/>
        <v>2.7102971843311492</v>
      </c>
      <c r="K696" s="908">
        <v>3.7901039034834903E-2</v>
      </c>
      <c r="L696" s="908">
        <f t="shared" si="57"/>
        <v>2.7481982233659843</v>
      </c>
      <c r="M696" s="908">
        <f t="shared" si="58"/>
        <v>3.2978378680391809</v>
      </c>
      <c r="N696" s="901">
        <v>9</v>
      </c>
      <c r="O696" s="903"/>
      <c r="P696" s="909">
        <v>2.118542470354138</v>
      </c>
      <c r="Q696" s="909">
        <v>2.118542470354138</v>
      </c>
      <c r="R696" s="909">
        <f t="shared" si="59"/>
        <v>2.118542470354138</v>
      </c>
      <c r="S696" s="909">
        <v>2.1262067058775256</v>
      </c>
      <c r="T696" s="909">
        <v>2.1262067058775256</v>
      </c>
    </row>
    <row r="697" spans="1:20" x14ac:dyDescent="0.35">
      <c r="A697" s="901">
        <v>26</v>
      </c>
      <c r="B697" s="903" t="s">
        <v>2318</v>
      </c>
      <c r="C697" s="907">
        <f>cходова!R695</f>
        <v>0.83594808616708849</v>
      </c>
      <c r="D697" s="907">
        <f>прибуд.!O695</f>
        <v>0.80365753074422674</v>
      </c>
      <c r="E697" s="907">
        <f>гар.вода!L695+ц.о.!M695+хол.вода!R695+каналізація!P695+аварійні!I695+зварювальн!L695</f>
        <v>0.48360064048870255</v>
      </c>
      <c r="F697" s="907">
        <f>дератизац.!I695</f>
        <v>6.7312670270820779E-3</v>
      </c>
      <c r="G697" s="907">
        <f>димоканал!Q695</f>
        <v>3.2791884701280839E-2</v>
      </c>
      <c r="H697" s="907">
        <f>'підготовка до зими'!L695+майстерні!L695+маляри!L695+покрівлі!N695</f>
        <v>0.24954069985797261</v>
      </c>
      <c r="I697" s="907">
        <f>електрики!P695</f>
        <v>4.6130084838769507E-2</v>
      </c>
      <c r="J697" s="908">
        <f t="shared" si="56"/>
        <v>2.4584001938251232</v>
      </c>
      <c r="K697" s="908">
        <v>3.4762223535998601E-2</v>
      </c>
      <c r="L697" s="908">
        <f t="shared" si="57"/>
        <v>2.493162417361122</v>
      </c>
      <c r="M697" s="908">
        <f t="shared" si="58"/>
        <v>2.9917949008333462</v>
      </c>
      <c r="N697" s="901">
        <v>10</v>
      </c>
      <c r="O697" s="903"/>
      <c r="P697" s="909">
        <v>1.9457785386697428</v>
      </c>
      <c r="Q697" s="909">
        <v>1.9457785386697428</v>
      </c>
      <c r="R697" s="909">
        <f t="shared" si="59"/>
        <v>1.9457785386697428</v>
      </c>
      <c r="S697" s="909">
        <v>1.9501963016673922</v>
      </c>
      <c r="T697" s="909">
        <v>1.9501963016673922</v>
      </c>
    </row>
    <row r="698" spans="1:20" x14ac:dyDescent="0.35">
      <c r="A698" s="901">
        <v>27</v>
      </c>
      <c r="B698" s="903" t="s">
        <v>2319</v>
      </c>
      <c r="C698" s="907">
        <f>cходова!R696</f>
        <v>0.99797719392753503</v>
      </c>
      <c r="D698" s="907">
        <f>прибуд.!O696</f>
        <v>0.87267075639106073</v>
      </c>
      <c r="E698" s="907">
        <f>гар.вода!L696+ц.о.!M696+хол.вода!R696+каналізація!P696+аварійні!I696+зварювальн!L696</f>
        <v>0.48437874932953429</v>
      </c>
      <c r="F698" s="907">
        <f>дератизац.!I696</f>
        <v>6.7280498573128759E-3</v>
      </c>
      <c r="G698" s="907">
        <f>димоканал!Q696</f>
        <v>3.2963237472307755E-2</v>
      </c>
      <c r="H698" s="907">
        <f>'підготовка до зими'!L696+майстерні!L696+маляри!L696+покрівлі!N696</f>
        <v>0.18529229736683267</v>
      </c>
      <c r="I698" s="907">
        <f>електрики!P696</f>
        <v>4.6371135877367513E-2</v>
      </c>
      <c r="J698" s="908">
        <f t="shared" si="56"/>
        <v>2.6263814202219509</v>
      </c>
      <c r="K698" s="908">
        <v>3.6780461618757594E-2</v>
      </c>
      <c r="L698" s="908">
        <f t="shared" si="57"/>
        <v>2.6631618818407086</v>
      </c>
      <c r="M698" s="908">
        <f t="shared" si="58"/>
        <v>3.1957942582088501</v>
      </c>
      <c r="N698" s="901">
        <v>10</v>
      </c>
      <c r="O698" s="903"/>
      <c r="P698" s="909">
        <v>2.0551573950237469</v>
      </c>
      <c r="Q698" s="909">
        <v>2.0551573950237469</v>
      </c>
      <c r="R698" s="909">
        <f t="shared" si="59"/>
        <v>2.0551573950237469</v>
      </c>
      <c r="S698" s="909">
        <v>2.0601003650549634</v>
      </c>
      <c r="T698" s="909">
        <v>2.0601003650549634</v>
      </c>
    </row>
    <row r="699" spans="1:20" x14ac:dyDescent="0.35">
      <c r="A699" s="901">
        <v>28</v>
      </c>
      <c r="B699" s="903" t="s">
        <v>1799</v>
      </c>
      <c r="C699" s="907">
        <f>cходова!R697</f>
        <v>1.1313531909146595</v>
      </c>
      <c r="D699" s="907">
        <f>прибуд.!O697</f>
        <v>0.74693583939037667</v>
      </c>
      <c r="E699" s="907">
        <f>гар.вода!L697+ц.о.!M697+хол.вода!R697+каналізація!P697+аварійні!I697+зварювальн!L697</f>
        <v>0.48525671214500882</v>
      </c>
      <c r="F699" s="907">
        <f>дератизац.!I697</f>
        <v>8.3765264178630588E-3</v>
      </c>
      <c r="G699" s="907">
        <f>димоканал!Q697</f>
        <v>3.3156579783043288E-2</v>
      </c>
      <c r="H699" s="907">
        <f>'підготовка до зими'!L697+майстерні!L697+маляри!L697+покрівлі!N697</f>
        <v>0.18558466073914059</v>
      </c>
      <c r="I699" s="907">
        <f>електрики!P697</f>
        <v>4.6643120768702702E-2</v>
      </c>
      <c r="J699" s="908">
        <f t="shared" si="56"/>
        <v>2.6373066301587946</v>
      </c>
      <c r="K699" s="908">
        <v>3.6941491818946286E-2</v>
      </c>
      <c r="L699" s="908">
        <f t="shared" si="57"/>
        <v>2.6742481219777408</v>
      </c>
      <c r="M699" s="908">
        <f t="shared" si="58"/>
        <v>3.2090977463732888</v>
      </c>
      <c r="N699" s="901">
        <v>10</v>
      </c>
      <c r="O699" s="903"/>
      <c r="P699" s="909">
        <v>2.0636603278333734</v>
      </c>
      <c r="Q699" s="909">
        <v>2.0636603278333734</v>
      </c>
      <c r="R699" s="909">
        <f t="shared" si="59"/>
        <v>2.0636603278333734</v>
      </c>
      <c r="S699" s="909">
        <v>2.067618548055667</v>
      </c>
      <c r="T699" s="909">
        <v>2.067618548055667</v>
      </c>
    </row>
    <row r="700" spans="1:20" x14ac:dyDescent="0.35">
      <c r="A700" s="901">
        <v>29</v>
      </c>
      <c r="B700" s="903" t="s">
        <v>1800</v>
      </c>
      <c r="C700" s="907">
        <f>cходова!R698</f>
        <v>1.1435411764390027</v>
      </c>
      <c r="D700" s="907">
        <f>прибуд.!O698</f>
        <v>0.877361238279454</v>
      </c>
      <c r="E700" s="907">
        <f>гар.вода!L698+ц.о.!M698+хол.вода!R698+каналізація!P698+аварійні!I698+зварювальн!L698</f>
        <v>0.48687871893016565</v>
      </c>
      <c r="F700" s="907">
        <f>дератизац.!I698</f>
        <v>8.4667661268637943E-3</v>
      </c>
      <c r="G700" s="907">
        <f>димоканал!Q698</f>
        <v>3.351377320210789E-2</v>
      </c>
      <c r="H700" s="907">
        <f>'підготовка до зими'!L698+майстерні!L698+маляри!L698+покрівлі!N698</f>
        <v>0.18612479224044856</v>
      </c>
      <c r="I700" s="907">
        <f>електрики!P698</f>
        <v>4.7145603711522301E-2</v>
      </c>
      <c r="J700" s="908">
        <f t="shared" ref="J700:J726" si="60">I700+H700+G700+F700+E700+D700+C700</f>
        <v>2.7830320689295647</v>
      </c>
      <c r="K700" s="908">
        <v>3.8534560065669098E-2</v>
      </c>
      <c r="L700" s="908">
        <f t="shared" si="57"/>
        <v>2.8215666289952339</v>
      </c>
      <c r="M700" s="908">
        <f t="shared" ref="M700:M726" si="61">L700*1.2</f>
        <v>3.3858799547942806</v>
      </c>
      <c r="N700" s="901">
        <v>10</v>
      </c>
      <c r="O700" s="903"/>
      <c r="P700" s="909">
        <v>2.1508856480105871</v>
      </c>
      <c r="Q700" s="909">
        <v>2.1508856480105871</v>
      </c>
      <c r="R700" s="909">
        <f t="shared" ref="R700:R726" si="62">MIN(Q700)</f>
        <v>2.1508856480105871</v>
      </c>
      <c r="S700" s="909">
        <v>2.1558345968324528</v>
      </c>
      <c r="T700" s="909">
        <v>2.1558345968324528</v>
      </c>
    </row>
    <row r="701" spans="1:20" x14ac:dyDescent="0.35">
      <c r="A701" s="901">
        <v>30</v>
      </c>
      <c r="B701" s="903" t="s">
        <v>1801</v>
      </c>
      <c r="C701" s="907">
        <f>cходова!R699</f>
        <v>1.2240063649328423</v>
      </c>
      <c r="D701" s="907">
        <f>прибуд.!O699</f>
        <v>0.73154509488102648</v>
      </c>
      <c r="E701" s="907">
        <f>гар.вода!L699+ц.о.!M699+хол.вода!R699+каналізація!P699+аварійні!I699+зварювальн!L699</f>
        <v>0.49301155505971211</v>
      </c>
      <c r="F701" s="907">
        <f>дератизац.!I699</f>
        <v>8.8079640507836825E-3</v>
      </c>
      <c r="G701" s="907">
        <f>димоканал!Q699</f>
        <v>3.486432779024045E-2</v>
      </c>
      <c r="H701" s="907">
        <f>'підготовка до зими'!L699+майстерні!L699+маляри!L699+покрівлі!N699</f>
        <v>0.18816703892908215</v>
      </c>
      <c r="I701" s="907">
        <f>електрики!P699</f>
        <v>4.9045500539578381E-2</v>
      </c>
      <c r="J701" s="908">
        <f t="shared" si="60"/>
        <v>2.7294478461832656</v>
      </c>
      <c r="K701" s="908">
        <v>3.8216443207633802E-2</v>
      </c>
      <c r="L701" s="908">
        <f t="shared" si="57"/>
        <v>2.7676642893908996</v>
      </c>
      <c r="M701" s="908">
        <f t="shared" si="61"/>
        <v>3.3211971472690793</v>
      </c>
      <c r="N701" s="901">
        <v>10</v>
      </c>
      <c r="O701" s="903"/>
      <c r="P701" s="909">
        <v>2.1344709369098585</v>
      </c>
      <c r="Q701" s="909">
        <v>2.1344709369098585</v>
      </c>
      <c r="R701" s="909">
        <f t="shared" si="62"/>
        <v>2.1344709369098585</v>
      </c>
      <c r="S701" s="909">
        <v>2.1382157494553047</v>
      </c>
      <c r="T701" s="909">
        <v>2.1382157494553047</v>
      </c>
    </row>
    <row r="702" spans="1:20" x14ac:dyDescent="0.35">
      <c r="A702" s="901">
        <v>31</v>
      </c>
      <c r="B702" s="903" t="s">
        <v>1802</v>
      </c>
      <c r="C702" s="907">
        <f>cходова!R700</f>
        <v>0.72903092081399401</v>
      </c>
      <c r="D702" s="907">
        <f>прибуд.!O700</f>
        <v>1.4201804119396562</v>
      </c>
      <c r="E702" s="907">
        <f>гар.вода!L700+ц.о.!M700+хол.вода!R700+каналізація!P700+аварійні!I700+зварювальн!L700</f>
        <v>0.43334435031859725</v>
      </c>
      <c r="F702" s="907">
        <f>дератизац.!I700</f>
        <v>1.2175486908436785E-2</v>
      </c>
      <c r="G702" s="907">
        <f>димоканал!Q700</f>
        <v>6.187950348714083E-2</v>
      </c>
      <c r="H702" s="907">
        <f>'підготовка до зими'!L700+майстерні!L700+маляри!L700+покрівлі!N700</f>
        <v>0.24405403023209943</v>
      </c>
      <c r="I702" s="907">
        <f>електрики!P700</f>
        <v>5.6640001210187529E-2</v>
      </c>
      <c r="J702" s="908">
        <f t="shared" si="60"/>
        <v>2.9573047049101122</v>
      </c>
      <c r="K702" s="908">
        <v>3.8030319647348598E-2</v>
      </c>
      <c r="L702" s="908">
        <f t="shared" si="57"/>
        <v>2.9953350245574608</v>
      </c>
      <c r="M702" s="908">
        <f t="shared" si="61"/>
        <v>3.5944020294689527</v>
      </c>
      <c r="N702" s="901">
        <v>5</v>
      </c>
      <c r="O702" s="903"/>
      <c r="P702" s="909">
        <v>2.1161981798473124</v>
      </c>
      <c r="Q702" s="909">
        <v>2.1161981798473124</v>
      </c>
      <c r="R702" s="909">
        <f t="shared" si="62"/>
        <v>2.1161981798473124</v>
      </c>
      <c r="S702" s="909">
        <v>2.1237882149986556</v>
      </c>
      <c r="T702" s="909">
        <v>2.1237882149986556</v>
      </c>
    </row>
    <row r="703" spans="1:20" x14ac:dyDescent="0.35">
      <c r="A703" s="901">
        <v>32</v>
      </c>
      <c r="B703" s="903" t="s">
        <v>2320</v>
      </c>
      <c r="C703" s="907">
        <f>cходова!R701</f>
        <v>0.90567338929680308</v>
      </c>
      <c r="D703" s="907">
        <f>прибуд.!O701</f>
        <v>0.97434120601546537</v>
      </c>
      <c r="E703" s="907">
        <f>гар.вода!L701+ц.о.!M701+хол.вода!R701+каналізація!P701+аварійні!I701+зварювальн!L701</f>
        <v>0.48167984635514371</v>
      </c>
      <c r="F703" s="907">
        <f>дератизац.!I701</f>
        <v>1.242457776210506E-2</v>
      </c>
      <c r="G703" s="907">
        <f>димоканал!Q701</f>
        <v>3.2368893237765588E-2</v>
      </c>
      <c r="H703" s="907">
        <f>'підготовка до зими'!L701+майстерні!L701+маляри!L701+покрівлі!N701</f>
        <v>0.24918945124536995</v>
      </c>
      <c r="I703" s="907">
        <f>електрики!P701</f>
        <v>4.5535040294188291E-2</v>
      </c>
      <c r="J703" s="908">
        <f t="shared" si="60"/>
        <v>2.7012124042068408</v>
      </c>
      <c r="K703" s="908">
        <v>3.8819873595657341E-2</v>
      </c>
      <c r="L703" s="908">
        <f t="shared" si="57"/>
        <v>2.7400322778024981</v>
      </c>
      <c r="M703" s="908">
        <f t="shared" si="61"/>
        <v>3.2880387333629977</v>
      </c>
      <c r="N703" s="901">
        <v>5</v>
      </c>
      <c r="O703" s="903"/>
      <c r="P703" s="909">
        <v>2.1652570132889855</v>
      </c>
      <c r="Q703" s="909">
        <v>2.1652570132889855</v>
      </c>
      <c r="R703" s="909">
        <f t="shared" si="62"/>
        <v>2.1652570132889855</v>
      </c>
      <c r="S703" s="909">
        <v>2.1710204150605694</v>
      </c>
      <c r="T703" s="909">
        <v>2.1710204150605694</v>
      </c>
    </row>
    <row r="704" spans="1:20" x14ac:dyDescent="0.35">
      <c r="A704" s="901">
        <v>33</v>
      </c>
      <c r="B704" s="903" t="s">
        <v>2321</v>
      </c>
      <c r="C704" s="907">
        <f>cходова!R702</f>
        <v>0.95702009266389354</v>
      </c>
      <c r="D704" s="907">
        <f>прибуд.!O702</f>
        <v>0.75579299488441065</v>
      </c>
      <c r="E704" s="907">
        <f>гар.вода!L702+ц.о.!M702+хол.вода!R702+каналізація!P702+аварійні!I702+зварювальн!L702</f>
        <v>0.51548300167401151</v>
      </c>
      <c r="F704" s="907">
        <f>дератизац.!I702</f>
        <v>1.45385343611739E-3</v>
      </c>
      <c r="G704" s="907">
        <f>димоканал!Q702</f>
        <v>3.9812921668479599E-2</v>
      </c>
      <c r="H704" s="907">
        <f>'підготовка до зими'!L702+майстерні!L702+маляри!L702+покрівлі!N702</f>
        <v>0.18095682783786118</v>
      </c>
      <c r="I704" s="907">
        <f>електрики!P702</f>
        <v>5.6006950224929075E-2</v>
      </c>
      <c r="J704" s="908">
        <f t="shared" si="60"/>
        <v>2.5065266423897028</v>
      </c>
      <c r="K704" s="908">
        <v>3.5722623902318423E-2</v>
      </c>
      <c r="L704" s="908">
        <f t="shared" si="57"/>
        <v>2.5422492662920213</v>
      </c>
      <c r="M704" s="908">
        <f t="shared" si="61"/>
        <v>3.0506991195504254</v>
      </c>
      <c r="N704" s="901">
        <v>12</v>
      </c>
      <c r="O704" s="903"/>
      <c r="P704" s="909">
        <v>1.9954277550981985</v>
      </c>
      <c r="Q704" s="909">
        <v>1.9954277550981985</v>
      </c>
      <c r="R704" s="909">
        <f t="shared" si="62"/>
        <v>1.9954277550981985</v>
      </c>
      <c r="S704" s="909">
        <v>1.9990875313936263</v>
      </c>
      <c r="T704" s="909">
        <v>1.9990875313936263</v>
      </c>
    </row>
    <row r="705" spans="1:20" x14ac:dyDescent="0.35">
      <c r="A705" s="901">
        <v>34</v>
      </c>
      <c r="B705" s="903" t="s">
        <v>262</v>
      </c>
      <c r="C705" s="907">
        <f>cходова!R703</f>
        <v>1.0386598106178777</v>
      </c>
      <c r="D705" s="907">
        <f>прибуд.!O703</f>
        <v>0.70118447830675668</v>
      </c>
      <c r="E705" s="907">
        <f>гар.вода!L703+ц.о.!M703+хол.вода!R703+каналізація!P703+аварійні!I703+зварювальн!L703</f>
        <v>0.48997487836839981</v>
      </c>
      <c r="F705" s="907">
        <f>дератизац.!I703</f>
        <v>7.0575779768608359E-3</v>
      </c>
      <c r="G705" s="907">
        <f>димоканал!Q703</f>
        <v>3.4195600051312544E-2</v>
      </c>
      <c r="H705" s="907">
        <f>'підготовка до зими'!L703+майстерні!L703+маляри!L703+покрівлі!N703</f>
        <v>0.18715581952157095</v>
      </c>
      <c r="I705" s="907">
        <f>електрики!P703</f>
        <v>4.8104765732421118E-2</v>
      </c>
      <c r="J705" s="908">
        <f t="shared" si="60"/>
        <v>2.5063329305751996</v>
      </c>
      <c r="K705" s="908">
        <v>3.512500315849789E-2</v>
      </c>
      <c r="L705" s="908">
        <f t="shared" si="57"/>
        <v>2.5414579337336973</v>
      </c>
      <c r="M705" s="908">
        <f t="shared" si="61"/>
        <v>3.0497495204804368</v>
      </c>
      <c r="N705" s="901">
        <v>10</v>
      </c>
      <c r="O705" s="903"/>
      <c r="P705" s="909">
        <v>1.9629587144396978</v>
      </c>
      <c r="Q705" s="909">
        <v>1.9629587144396978</v>
      </c>
      <c r="R705" s="909">
        <f t="shared" si="62"/>
        <v>1.9629587144396978</v>
      </c>
      <c r="S705" s="909">
        <v>1.9665051953150305</v>
      </c>
      <c r="T705" s="909">
        <v>1.9665051953150305</v>
      </c>
    </row>
    <row r="706" spans="1:20" x14ac:dyDescent="0.35">
      <c r="A706" s="901">
        <v>35</v>
      </c>
      <c r="B706" s="903" t="s">
        <v>263</v>
      </c>
      <c r="C706" s="907">
        <f>cходова!R704</f>
        <v>0.98279854844900394</v>
      </c>
      <c r="D706" s="907">
        <f>прибуд.!O704</f>
        <v>0.61287970536306224</v>
      </c>
      <c r="E706" s="907">
        <f>гар.вода!L704+ц.о.!M704+хол.вода!R704+каналізація!P704+аварійні!I704+зварювальн!L704</f>
        <v>0.48162352493945354</v>
      </c>
      <c r="F706" s="907">
        <f>дератизац.!I704</f>
        <v>4.4624725217209255E-3</v>
      </c>
      <c r="G706" s="907">
        <f>димоканал!Q704</f>
        <v>3.2356490306272932E-2</v>
      </c>
      <c r="H706" s="907">
        <f>'підготовка до зими'!L704+майстерні!L704+маляри!L704+покрівлі!N704</f>
        <v>0.18273891155333427</v>
      </c>
      <c r="I706" s="907">
        <f>електрики!P704</f>
        <v>4.5517592432096264E-2</v>
      </c>
      <c r="J706" s="908">
        <f t="shared" si="60"/>
        <v>2.3423772455649439</v>
      </c>
      <c r="K706" s="908">
        <v>3.2854104241200874E-2</v>
      </c>
      <c r="L706" s="908">
        <f t="shared" si="57"/>
        <v>2.3752313498061448</v>
      </c>
      <c r="M706" s="908">
        <f t="shared" si="61"/>
        <v>2.8502776197673736</v>
      </c>
      <c r="N706" s="901">
        <v>10</v>
      </c>
      <c r="O706" s="903"/>
      <c r="P706" s="909">
        <v>1.8363882210150968</v>
      </c>
      <c r="Q706" s="909">
        <v>1.8363882210150968</v>
      </c>
      <c r="R706" s="909">
        <f t="shared" si="62"/>
        <v>1.8363882210150968</v>
      </c>
      <c r="S706" s="909">
        <v>1.8393520081177095</v>
      </c>
      <c r="T706" s="909">
        <v>1.8393520081177095</v>
      </c>
    </row>
    <row r="707" spans="1:20" x14ac:dyDescent="0.35">
      <c r="A707" s="901">
        <v>36</v>
      </c>
      <c r="B707" s="903" t="s">
        <v>264</v>
      </c>
      <c r="C707" s="907">
        <f>cходова!R705</f>
        <v>1.0614668777086866</v>
      </c>
      <c r="D707" s="907">
        <f>прибуд.!O705</f>
        <v>0.77253343629169013</v>
      </c>
      <c r="E707" s="907">
        <f>гар.вода!L705+ц.о.!M705+хол.вода!R705+каналізація!P705+аварійні!I705+зварювальн!L705</f>
        <v>0.49338457357681142</v>
      </c>
      <c r="F707" s="907">
        <f>дератизац.!I705</f>
        <v>7.1277557942340305E-3</v>
      </c>
      <c r="G707" s="907">
        <f>димоканал!Q705</f>
        <v>3.4946472797719091E-2</v>
      </c>
      <c r="H707" s="907">
        <f>'підготовка до зими'!L705+майстерні!L705+маляри!L705+покрівлі!N705</f>
        <v>0.18829125484081588</v>
      </c>
      <c r="I707" s="907">
        <f>електрики!P705</f>
        <v>4.9161058281946363E-2</v>
      </c>
      <c r="J707" s="908">
        <f t="shared" si="60"/>
        <v>2.6069114292919036</v>
      </c>
      <c r="K707" s="908">
        <v>3.6512810974965684E-2</v>
      </c>
      <c r="L707" s="908">
        <f t="shared" si="57"/>
        <v>2.6434242402668691</v>
      </c>
      <c r="M707" s="908">
        <f t="shared" si="61"/>
        <v>3.172109088320243</v>
      </c>
      <c r="N707" s="901">
        <v>10</v>
      </c>
      <c r="O707" s="903"/>
      <c r="P707" s="909">
        <v>2.0402226786833726</v>
      </c>
      <c r="Q707" s="909">
        <v>2.0402226786833726</v>
      </c>
      <c r="R707" s="909">
        <f t="shared" si="62"/>
        <v>2.0402226786833726</v>
      </c>
      <c r="S707" s="909">
        <v>2.0442805044445849</v>
      </c>
      <c r="T707" s="909">
        <v>2.0442805044445849</v>
      </c>
    </row>
    <row r="708" spans="1:20" x14ac:dyDescent="0.35">
      <c r="A708" s="901">
        <v>37</v>
      </c>
      <c r="B708" s="903" t="s">
        <v>265</v>
      </c>
      <c r="C708" s="907">
        <f>cходова!R706</f>
        <v>0.79867601726595427</v>
      </c>
      <c r="D708" s="907">
        <f>прибуд.!O706</f>
        <v>1.171756541203256</v>
      </c>
      <c r="E708" s="907">
        <f>гар.вода!L706+ц.о.!M706+хол.вода!R706+каналізація!P706+аварійні!I706+зварювальн!L706</f>
        <v>0.48132293249859009</v>
      </c>
      <c r="F708" s="907">
        <f>дератизац.!I706</f>
        <v>1.4419558559128322E-2</v>
      </c>
      <c r="G708" s="907">
        <f>димоканал!Q706</f>
        <v>3.1417584080916085E-2</v>
      </c>
      <c r="H708" s="907">
        <f>'підготовка до зими'!L706+майстерні!L706+маляри!L706+покрівлі!N706</f>
        <v>0.24102064480641794</v>
      </c>
      <c r="I708" s="907">
        <f>електрики!P706</f>
        <v>4.5424471629115289E-2</v>
      </c>
      <c r="J708" s="908">
        <f t="shared" si="60"/>
        <v>2.7840377500433782</v>
      </c>
      <c r="K708" s="908">
        <v>3.8792448336626255E-2</v>
      </c>
      <c r="L708" s="908">
        <f t="shared" si="57"/>
        <v>2.8228301983800046</v>
      </c>
      <c r="M708" s="908">
        <f t="shared" si="61"/>
        <v>3.3873962380560054</v>
      </c>
      <c r="N708" s="901">
        <v>5</v>
      </c>
      <c r="O708" s="903"/>
      <c r="P708" s="909">
        <v>2.1659131139768451</v>
      </c>
      <c r="Q708" s="909">
        <v>2.1659131139768451</v>
      </c>
      <c r="R708" s="909">
        <f t="shared" si="62"/>
        <v>2.1659131139768451</v>
      </c>
      <c r="S708" s="909">
        <v>2.1732583827593288</v>
      </c>
      <c r="T708" s="909">
        <v>2.1732583827593288</v>
      </c>
    </row>
    <row r="709" spans="1:20" x14ac:dyDescent="0.35">
      <c r="A709" s="901">
        <v>38</v>
      </c>
      <c r="B709" s="903" t="s">
        <v>266</v>
      </c>
      <c r="C709" s="907">
        <f>cходова!R707</f>
        <v>0</v>
      </c>
      <c r="D709" s="907">
        <f>прибуд.!O707</f>
        <v>0</v>
      </c>
      <c r="E709" s="907">
        <f>гар.вода!L707+ц.о.!M707+хол.вода!R707+каналізація!P707+аварійні!I707+зварювальн!L707</f>
        <v>0.28975449361896621</v>
      </c>
      <c r="F709" s="907">
        <f>дератизац.!I707</f>
        <v>0</v>
      </c>
      <c r="G709" s="907">
        <f>димоканал!Q707</f>
        <v>0.11695317600634653</v>
      </c>
      <c r="H709" s="907">
        <f>'підготовка до зими'!L707+майстерні!L707+маляри!L707+покрівлі!N707</f>
        <v>0.13544680191925768</v>
      </c>
      <c r="I709" s="907">
        <f>електрики!P707</f>
        <v>7.2023447521612577E-2</v>
      </c>
      <c r="J709" s="908">
        <f t="shared" si="60"/>
        <v>0.61417791906618302</v>
      </c>
      <c r="K709" s="908">
        <v>8.2002981548243356E-3</v>
      </c>
      <c r="L709" s="908">
        <f t="shared" si="57"/>
        <v>0.62237821722100739</v>
      </c>
      <c r="M709" s="908">
        <f t="shared" si="61"/>
        <v>0.74685386066520887</v>
      </c>
      <c r="N709" s="901">
        <v>2</v>
      </c>
      <c r="O709" s="903"/>
      <c r="P709" s="909">
        <v>0.45399713987977447</v>
      </c>
      <c r="Q709" s="909">
        <v>0.45399713987977447</v>
      </c>
      <c r="R709" s="909">
        <f t="shared" si="62"/>
        <v>0.45399713987977447</v>
      </c>
      <c r="S709" s="909">
        <v>0.45754585170811163</v>
      </c>
      <c r="T709" s="909">
        <v>0.45754585170811163</v>
      </c>
    </row>
    <row r="710" spans="1:20" x14ac:dyDescent="0.35">
      <c r="A710" s="901">
        <v>39</v>
      </c>
      <c r="B710" s="903" t="s">
        <v>267</v>
      </c>
      <c r="C710" s="907">
        <f>cходова!R708</f>
        <v>0</v>
      </c>
      <c r="D710" s="907">
        <f>прибуд.!O708</f>
        <v>0</v>
      </c>
      <c r="E710" s="907">
        <f>гар.вода!L708+ц.о.!M708+хол.вода!R708+каналізація!P708+аварійні!I708+зварювальн!L708</f>
        <v>0.40696196527816297</v>
      </c>
      <c r="F710" s="907">
        <f>дератизац.!I708</f>
        <v>0</v>
      </c>
      <c r="G710" s="907">
        <f>димоканал!Q708</f>
        <v>8.2259766583404656E-2</v>
      </c>
      <c r="H710" s="907">
        <f>'підготовка до зими'!L708+майстерні!L708+маляри!L708+покрівлі!N708</f>
        <v>0.49252537453795231</v>
      </c>
      <c r="I710" s="907">
        <f>електрики!P708</f>
        <v>7.2860181049566958E-2</v>
      </c>
      <c r="J710" s="908">
        <f t="shared" si="60"/>
        <v>1.0546072874490868</v>
      </c>
      <c r="K710" s="908">
        <v>1.592625490140746E-2</v>
      </c>
      <c r="L710" s="908">
        <f t="shared" si="57"/>
        <v>1.0705335423504942</v>
      </c>
      <c r="M710" s="908">
        <f t="shared" si="61"/>
        <v>1.284640250820593</v>
      </c>
      <c r="N710" s="901">
        <v>2</v>
      </c>
      <c r="O710" s="903"/>
      <c r="P710" s="909">
        <v>0.8963383268719336</v>
      </c>
      <c r="Q710" s="909">
        <v>0.8963383268719336</v>
      </c>
      <c r="R710" s="909">
        <f t="shared" si="62"/>
        <v>0.8963383268719336</v>
      </c>
      <c r="S710" s="909">
        <v>0.89938779563055793</v>
      </c>
      <c r="T710" s="909">
        <v>0.89938779563055793</v>
      </c>
    </row>
    <row r="711" spans="1:20" x14ac:dyDescent="0.35">
      <c r="A711" s="901">
        <v>40</v>
      </c>
      <c r="B711" s="903" t="s">
        <v>1803</v>
      </c>
      <c r="C711" s="907">
        <f>cходова!R709</f>
        <v>0</v>
      </c>
      <c r="D711" s="907">
        <f>прибуд.!O709</f>
        <v>0</v>
      </c>
      <c r="E711" s="907">
        <f>гар.вода!L709+ц.о.!M709+хол.вода!R709+каналізація!P709+аварійні!I709+зварювальн!L709</f>
        <v>0.33825858489914867</v>
      </c>
      <c r="F711" s="907">
        <f>дератизац.!I709</f>
        <v>9.8540145985401457E-3</v>
      </c>
      <c r="G711" s="907">
        <f>димоканал!Q709</f>
        <v>8.7373109117669726E-2</v>
      </c>
      <c r="H711" s="907">
        <f>'підготовка до зими'!L709+майстерні!L709+маляри!L709+покрівлі!N709</f>
        <v>0.39469800890081108</v>
      </c>
      <c r="I711" s="907">
        <f>електрики!P709</f>
        <v>5.1576498964868642E-2</v>
      </c>
      <c r="J711" s="908">
        <f t="shared" si="60"/>
        <v>0.88176021648103831</v>
      </c>
      <c r="K711" s="908">
        <v>1.3448824626662701E-2</v>
      </c>
      <c r="L711" s="908">
        <f t="shared" si="57"/>
        <v>0.89520904110770105</v>
      </c>
      <c r="M711" s="908">
        <f t="shared" si="61"/>
        <v>1.0742508493292413</v>
      </c>
      <c r="N711" s="901">
        <v>3</v>
      </c>
      <c r="O711" s="903"/>
      <c r="P711" s="909">
        <v>0.75562678700407893</v>
      </c>
      <c r="Q711" s="909">
        <v>0.75562678700407893</v>
      </c>
      <c r="R711" s="909">
        <f t="shared" si="62"/>
        <v>0.75562678700407893</v>
      </c>
      <c r="S711" s="909">
        <v>0.75851904873861054</v>
      </c>
      <c r="T711" s="909">
        <v>0.75851904873861054</v>
      </c>
    </row>
    <row r="712" spans="1:20" x14ac:dyDescent="0.35">
      <c r="A712" s="901">
        <v>41</v>
      </c>
      <c r="B712" s="903" t="s">
        <v>1804</v>
      </c>
      <c r="C712" s="907">
        <f>cходова!R710</f>
        <v>1.2686328251960015</v>
      </c>
      <c r="D712" s="907">
        <f>прибуд.!O710</f>
        <v>0.38844651656400869</v>
      </c>
      <c r="E712" s="907">
        <f>гар.вода!L710+ц.о.!M710+хол.вода!R710+каналізація!P710+аварійні!I710+зварювальн!L710</f>
        <v>0.35432088859666389</v>
      </c>
      <c r="F712" s="907">
        <f>дератизац.!I710</f>
        <v>1.0300482770101548E-2</v>
      </c>
      <c r="G712" s="907">
        <f>димоканал!Q710</f>
        <v>0.11335026681640133</v>
      </c>
      <c r="H712" s="907">
        <f>'підготовка до зими'!L710+майстерні!L710+маляри!L710+покрівлі!N710</f>
        <v>0.30765334799171828</v>
      </c>
      <c r="I712" s="907">
        <f>електрики!P710</f>
        <v>5.655245449369168E-2</v>
      </c>
      <c r="J712" s="908">
        <f t="shared" si="60"/>
        <v>2.4992567824285867</v>
      </c>
      <c r="K712" s="908">
        <v>3.648442834620981E-2</v>
      </c>
      <c r="L712" s="908">
        <f t="shared" si="57"/>
        <v>2.5357412107747965</v>
      </c>
      <c r="M712" s="908">
        <f t="shared" si="61"/>
        <v>3.0428894529297557</v>
      </c>
      <c r="N712" s="901">
        <v>3</v>
      </c>
      <c r="O712" s="903"/>
      <c r="P712" s="909">
        <v>1.948184900620304</v>
      </c>
      <c r="Q712" s="909">
        <v>1.948184900620304</v>
      </c>
      <c r="R712" s="909">
        <f t="shared" si="62"/>
        <v>1.948184900620304</v>
      </c>
      <c r="S712" s="909">
        <v>1.955149144672349</v>
      </c>
      <c r="T712" s="909">
        <v>1.955149144672349</v>
      </c>
    </row>
    <row r="713" spans="1:20" x14ac:dyDescent="0.35">
      <c r="A713" s="901">
        <v>42</v>
      </c>
      <c r="B713" s="903" t="s">
        <v>1805</v>
      </c>
      <c r="C713" s="907">
        <f>cходова!R711</f>
        <v>1.1694193062771518</v>
      </c>
      <c r="D713" s="907">
        <f>прибуд.!O711</f>
        <v>0</v>
      </c>
      <c r="E713" s="907">
        <f>гар.вода!L711+ц.о.!M711+хол.вода!R711+каналізація!P711+аварійні!I711+зварювальн!L711</f>
        <v>0.376543397241484</v>
      </c>
      <c r="F713" s="907">
        <f>дератизац.!I711</f>
        <v>2.2466883230562739E-2</v>
      </c>
      <c r="G713" s="907">
        <f>димоканал!Q711</f>
        <v>0.11748885121582875</v>
      </c>
      <c r="H713" s="907">
        <f>'підготовка до зими'!L711+майстерні!L711+маляри!L711+покрівлі!N711</f>
        <v>0.37062467230091672</v>
      </c>
      <c r="I713" s="907">
        <f>електрики!P711</f>
        <v>6.3436785461273654E-2</v>
      </c>
      <c r="J713" s="908">
        <f t="shared" si="60"/>
        <v>2.1199798957272176</v>
      </c>
      <c r="K713" s="908">
        <v>3.0231254687137651E-2</v>
      </c>
      <c r="L713" s="908">
        <f t="shared" si="57"/>
        <v>2.1502111504143553</v>
      </c>
      <c r="M713" s="908">
        <f t="shared" si="61"/>
        <v>2.5802533804972261</v>
      </c>
      <c r="N713" s="901">
        <v>3</v>
      </c>
      <c r="O713" s="903"/>
      <c r="P713" s="909">
        <v>1.6842120453315925</v>
      </c>
      <c r="Q713" s="909">
        <v>1.6842120453315925</v>
      </c>
      <c r="R713" s="909">
        <f t="shared" si="62"/>
        <v>1.6842120453315925</v>
      </c>
      <c r="S713" s="909">
        <v>1.6887407664772145</v>
      </c>
      <c r="T713" s="909">
        <v>1.6887407664772145</v>
      </c>
    </row>
    <row r="714" spans="1:20" x14ac:dyDescent="0.35">
      <c r="A714" s="901">
        <v>43</v>
      </c>
      <c r="B714" s="903" t="s">
        <v>1806</v>
      </c>
      <c r="C714" s="907">
        <f>cходова!R712</f>
        <v>0.6157003680908425</v>
      </c>
      <c r="D714" s="907">
        <f>прибуд.!O712</f>
        <v>1.3613125522632252</v>
      </c>
      <c r="E714" s="907">
        <f>гар.вода!L712+ц.о.!M712+хол.вода!R712+каналізація!P712+аварійні!I712+зварювальн!L712</f>
        <v>0.33124407494492975</v>
      </c>
      <c r="F714" s="907">
        <f>дератизац.!I712</f>
        <v>4.3628431194328307E-3</v>
      </c>
      <c r="G714" s="907">
        <f>димоканал!Q712</f>
        <v>0.12484393036699275</v>
      </c>
      <c r="H714" s="907">
        <f>'підготовка до зими'!L712+майстерні!L712+маляри!L712+покрівлі!N712</f>
        <v>0.29271002455130324</v>
      </c>
      <c r="I714" s="907">
        <f>електрики!P712</f>
        <v>4.9403467608595666E-2</v>
      </c>
      <c r="J714" s="908">
        <f t="shared" si="60"/>
        <v>2.779577260945322</v>
      </c>
      <c r="K714" s="908">
        <v>3.8858952140739041E-2</v>
      </c>
      <c r="L714" s="908">
        <f t="shared" si="57"/>
        <v>2.818436213086061</v>
      </c>
      <c r="M714" s="908">
        <f t="shared" si="61"/>
        <v>3.3821234557032729</v>
      </c>
      <c r="N714" s="901">
        <v>3</v>
      </c>
      <c r="O714" s="903"/>
      <c r="P714" s="909">
        <v>1.8779570926300841</v>
      </c>
      <c r="Q714" s="909">
        <v>1.8779570926300841</v>
      </c>
      <c r="R714" s="909">
        <f t="shared" si="62"/>
        <v>1.8779570926300841</v>
      </c>
      <c r="S714" s="909">
        <v>1.8925917567653314</v>
      </c>
      <c r="T714" s="909">
        <v>1.8925917567653314</v>
      </c>
    </row>
    <row r="715" spans="1:20" x14ac:dyDescent="0.35">
      <c r="A715" s="901">
        <v>44</v>
      </c>
      <c r="B715" s="903" t="s">
        <v>1807</v>
      </c>
      <c r="C715" s="907">
        <f>cходова!R713</f>
        <v>0.62915809130669798</v>
      </c>
      <c r="D715" s="907">
        <f>прибуд.!O713</f>
        <v>1.258008921362229</v>
      </c>
      <c r="E715" s="907">
        <f>гар.вода!L713+ц.о.!M713+хол.вода!R713+каналізація!P713+аварійні!I713+зварювальн!L713</f>
        <v>0.41802009110119831</v>
      </c>
      <c r="F715" s="907">
        <f>дератизац.!I713</f>
        <v>1.2012383900928791E-2</v>
      </c>
      <c r="G715" s="907">
        <f>димоканал!Q713</f>
        <v>0.15711842335227172</v>
      </c>
      <c r="H715" s="907">
        <f>'підготовка до зими'!L713+майстерні!L713+маляри!L713+покрівлі!N713</f>
        <v>0.40218686910076917</v>
      </c>
      <c r="I715" s="907">
        <f>електрики!P713</f>
        <v>7.628588780768697E-2</v>
      </c>
      <c r="J715" s="908">
        <f t="shared" si="60"/>
        <v>2.9527906679317821</v>
      </c>
      <c r="K715" s="908">
        <v>3.859616719626708E-2</v>
      </c>
      <c r="L715" s="908">
        <f t="shared" si="57"/>
        <v>2.9913868351280493</v>
      </c>
      <c r="M715" s="908">
        <f t="shared" si="61"/>
        <v>3.5896642021536591</v>
      </c>
      <c r="N715" s="901">
        <v>3</v>
      </c>
      <c r="O715" s="903"/>
      <c r="P715" s="909">
        <v>2.1396603366982161</v>
      </c>
      <c r="Q715" s="909">
        <v>2.1396603366982161</v>
      </c>
      <c r="R715" s="909">
        <f t="shared" si="62"/>
        <v>2.1396603366982161</v>
      </c>
      <c r="S715" s="909">
        <v>2.1544464718457661</v>
      </c>
      <c r="T715" s="909">
        <v>2.1544464718457661</v>
      </c>
    </row>
    <row r="716" spans="1:20" x14ac:dyDescent="0.35">
      <c r="A716" s="901">
        <v>45</v>
      </c>
      <c r="B716" s="903" t="s">
        <v>1808</v>
      </c>
      <c r="C716" s="907">
        <f>cходова!R714</f>
        <v>0.85334278867047042</v>
      </c>
      <c r="D716" s="907">
        <f>прибуд.!O714</f>
        <v>0.7141622936242108</v>
      </c>
      <c r="E716" s="907">
        <f>гар.вода!L714+ц.о.!M714+хол.вода!R714+каналізація!P714+аварійні!I714+зварювальн!L714</f>
        <v>0.37979472439792761</v>
      </c>
      <c r="F716" s="907">
        <f>дератизац.!I714</f>
        <v>6.002312001659898E-3</v>
      </c>
      <c r="G716" s="907">
        <f>димоканал!Q714</f>
        <v>0.14102446148549005</v>
      </c>
      <c r="H716" s="907">
        <f>'підготовка до зими'!L714+майстерні!L714+маляри!L714+покрівлі!N714</f>
        <v>0.34239826769526316</v>
      </c>
      <c r="I716" s="907">
        <f>електрики!P714</f>
        <v>6.4444017029346948E-2</v>
      </c>
      <c r="J716" s="908">
        <f t="shared" si="60"/>
        <v>2.5011688649043688</v>
      </c>
      <c r="K716" s="908">
        <v>3.6754206980317179E-2</v>
      </c>
      <c r="L716" s="908">
        <f t="shared" si="57"/>
        <v>2.5379230718846859</v>
      </c>
      <c r="M716" s="908">
        <f t="shared" si="61"/>
        <v>3.0455076862616228</v>
      </c>
      <c r="N716" s="901">
        <v>3</v>
      </c>
      <c r="O716" s="903"/>
      <c r="P716" s="909">
        <v>2.0471799046477139</v>
      </c>
      <c r="Q716" s="909">
        <v>2.0471799046477139</v>
      </c>
      <c r="R716" s="909">
        <f t="shared" si="62"/>
        <v>2.0471799046477139</v>
      </c>
      <c r="S716" s="909">
        <v>2.0572365028910888</v>
      </c>
      <c r="T716" s="909">
        <v>2.0572365028910888</v>
      </c>
    </row>
    <row r="717" spans="1:20" x14ac:dyDescent="0.35">
      <c r="A717" s="901">
        <v>46</v>
      </c>
      <c r="B717" s="903" t="s">
        <v>1809</v>
      </c>
      <c r="C717" s="907">
        <f>cходова!R715</f>
        <v>1.0997569912738756</v>
      </c>
      <c r="D717" s="907">
        <f>прибуд.!O715</f>
        <v>0</v>
      </c>
      <c r="E717" s="907">
        <f>гар.вода!L715+ц.о.!M715+хол.вода!R715+каналізація!P715+аварійні!I715+зварювальн!L715</f>
        <v>0.355544621831962</v>
      </c>
      <c r="F717" s="907">
        <f>дератизац.!I715</f>
        <v>1.4454499748617395E-2</v>
      </c>
      <c r="G717" s="907">
        <f>димоканал!Q715</f>
        <v>0.17275224022696242</v>
      </c>
      <c r="H717" s="907">
        <f>'підготовка до зими'!L715+майстерні!L715+маляри!L715+покрівлі!N715</f>
        <v>0.39437215268288561</v>
      </c>
      <c r="I717" s="907">
        <f>електрики!P715</f>
        <v>5.6931555914799044E-2</v>
      </c>
      <c r="J717" s="908">
        <f t="shared" si="60"/>
        <v>2.0938120616791021</v>
      </c>
      <c r="K717" s="908">
        <v>3.2470874759347068E-2</v>
      </c>
      <c r="L717" s="908">
        <f t="shared" si="57"/>
        <v>2.1262829364384492</v>
      </c>
      <c r="M717" s="908">
        <f t="shared" si="61"/>
        <v>2.5515395237261389</v>
      </c>
      <c r="N717" s="901">
        <v>3</v>
      </c>
      <c r="O717" s="903"/>
      <c r="P717" s="909">
        <v>1.8083583459677495</v>
      </c>
      <c r="Q717" s="909">
        <v>1.8083583459677495</v>
      </c>
      <c r="R717" s="909">
        <f t="shared" si="62"/>
        <v>1.8083583459677495</v>
      </c>
      <c r="S717" s="909">
        <v>1.8146380800999886</v>
      </c>
      <c r="T717" s="909">
        <v>1.8146380800999886</v>
      </c>
    </row>
    <row r="718" spans="1:20" x14ac:dyDescent="0.35">
      <c r="A718" s="901">
        <v>47</v>
      </c>
      <c r="B718" s="903" t="s">
        <v>1810</v>
      </c>
      <c r="C718" s="907">
        <f>cходова!R716</f>
        <v>0</v>
      </c>
      <c r="D718" s="907">
        <f>прибуд.!O716</f>
        <v>0.56221859241571903</v>
      </c>
      <c r="E718" s="907">
        <f>гар.вода!L716+ц.о.!M716+хол.вода!R716+каналізація!P716+аварійні!I716+зварювальн!L716</f>
        <v>0.30195120696278954</v>
      </c>
      <c r="F718" s="907">
        <f>дератизац.!I716</f>
        <v>7.5883281395442955E-3</v>
      </c>
      <c r="G718" s="907">
        <f>димоканал!Q716</f>
        <v>9.2085161305799385E-2</v>
      </c>
      <c r="H718" s="907">
        <f>'підготовка до зими'!L716+майстерні!L716+маляри!L716+покрівлі!N716</f>
        <v>0.34936770214262863</v>
      </c>
      <c r="I718" s="907">
        <f>електрики!P716</f>
        <v>4.0328803654049561E-2</v>
      </c>
      <c r="J718" s="908">
        <f t="shared" si="60"/>
        <v>1.3535397946205305</v>
      </c>
      <c r="K718" s="908">
        <v>2.068926162451221E-2</v>
      </c>
      <c r="L718" s="908">
        <f t="shared" si="57"/>
        <v>1.3742290562450428</v>
      </c>
      <c r="M718" s="908">
        <f t="shared" si="61"/>
        <v>1.6490748674940512</v>
      </c>
      <c r="N718" s="901">
        <v>2</v>
      </c>
      <c r="O718" s="903"/>
      <c r="P718" s="909">
        <v>1.157353001835195</v>
      </c>
      <c r="Q718" s="909">
        <v>1.157353001835195</v>
      </c>
      <c r="R718" s="909">
        <f t="shared" si="62"/>
        <v>1.157353001835195</v>
      </c>
      <c r="S718" s="909">
        <v>1.1652825258496793</v>
      </c>
      <c r="T718" s="909">
        <v>1.1652825258496793</v>
      </c>
    </row>
    <row r="719" spans="1:20" x14ac:dyDescent="0.35">
      <c r="A719" s="901">
        <v>48</v>
      </c>
      <c r="B719" s="903" t="s">
        <v>1811</v>
      </c>
      <c r="C719" s="907">
        <f>cходова!R717</f>
        <v>0.6925370211697911</v>
      </c>
      <c r="D719" s="907">
        <f>прибуд.!O717</f>
        <v>0.71012093784078523</v>
      </c>
      <c r="E719" s="907">
        <f>гар.вода!L717+ц.о.!M717+хол.вода!R717+каналізація!P717+аварійні!I717+зварювальн!L717</f>
        <v>0.42289573934882491</v>
      </c>
      <c r="F719" s="907">
        <f>дератизац.!I717</f>
        <v>6.6453107960741543E-3</v>
      </c>
      <c r="G719" s="907">
        <f>димоканал!Q717</f>
        <v>0.14587148819960571</v>
      </c>
      <c r="H719" s="907">
        <f>'підготовка до зими'!L717+майстерні!L717+маляри!L717+покрівлі!N717</f>
        <v>0.44551249747014898</v>
      </c>
      <c r="I719" s="907">
        <f>електрики!P717</f>
        <v>7.7796319269528069E-2</v>
      </c>
      <c r="J719" s="908">
        <f t="shared" si="60"/>
        <v>2.5013793140947582</v>
      </c>
      <c r="K719" s="908">
        <v>3.8378927002900902E-2</v>
      </c>
      <c r="L719" s="908">
        <f t="shared" si="57"/>
        <v>2.5397582410976591</v>
      </c>
      <c r="M719" s="908">
        <f t="shared" si="61"/>
        <v>3.0477098893171908</v>
      </c>
      <c r="N719" s="901">
        <v>3</v>
      </c>
      <c r="O719" s="903"/>
      <c r="P719" s="909">
        <v>2.1411958893147274</v>
      </c>
      <c r="Q719" s="909">
        <v>2.1411958893147274</v>
      </c>
      <c r="R719" s="909">
        <f t="shared" si="62"/>
        <v>2.1411958893147274</v>
      </c>
      <c r="S719" s="909">
        <v>2.1520239909545031</v>
      </c>
      <c r="T719" s="909">
        <v>2.1520239909545031</v>
      </c>
    </row>
    <row r="720" spans="1:20" x14ac:dyDescent="0.35">
      <c r="A720" s="901">
        <v>49</v>
      </c>
      <c r="B720" s="903" t="s">
        <v>1812</v>
      </c>
      <c r="C720" s="907">
        <f>cходова!R718</f>
        <v>0.96002486532531883</v>
      </c>
      <c r="D720" s="907">
        <f>прибуд.!O718</f>
        <v>0.51188823582766441</v>
      </c>
      <c r="E720" s="907">
        <f>гар.вода!L718+ц.о.!M718+хол.вода!R718+каналізація!P718+аварійні!I718+зварювальн!L718</f>
        <v>0.45026706356169166</v>
      </c>
      <c r="F720" s="907">
        <f>дератизац.!I718</f>
        <v>1.7006802721088437E-2</v>
      </c>
      <c r="G720" s="907">
        <f>димоканал!Q718</f>
        <v>0.21138993297816475</v>
      </c>
      <c r="H720" s="907">
        <f>'підготовка до зими'!L718+майстерні!L718+маляри!L718+покрівлі!N718</f>
        <v>0.42704554408921302</v>
      </c>
      <c r="I720" s="907">
        <f>електрики!P718</f>
        <v>8.6275706449169765E-2</v>
      </c>
      <c r="J720" s="908">
        <f t="shared" si="60"/>
        <v>2.6638981509523108</v>
      </c>
      <c r="K720" s="908">
        <v>3.7917724223106034E-2</v>
      </c>
      <c r="L720" s="908">
        <f t="shared" si="57"/>
        <v>2.7018158751754169</v>
      </c>
      <c r="M720" s="908">
        <f t="shared" si="61"/>
        <v>3.2421790502105003</v>
      </c>
      <c r="N720" s="901">
        <v>3</v>
      </c>
      <c r="O720" s="903"/>
      <c r="P720" s="909">
        <v>2.1140778367278523</v>
      </c>
      <c r="Q720" s="909">
        <v>2.1140778367278523</v>
      </c>
      <c r="R720" s="909">
        <f t="shared" si="62"/>
        <v>2.1140778367278523</v>
      </c>
      <c r="S720" s="909">
        <v>2.125206712506476</v>
      </c>
      <c r="T720" s="909">
        <v>2.125206712506476</v>
      </c>
    </row>
    <row r="721" spans="1:20" x14ac:dyDescent="0.35">
      <c r="A721" s="901">
        <v>50</v>
      </c>
      <c r="B721" s="903" t="s">
        <v>1813</v>
      </c>
      <c r="C721" s="907">
        <f>cходова!R719</f>
        <v>0.48661857454770546</v>
      </c>
      <c r="D721" s="907">
        <f>прибуд.!O719</f>
        <v>0.88633557666132301</v>
      </c>
      <c r="E721" s="907">
        <f>гар.вода!L719+ц.о.!M719+хол.вода!R719+каналізація!P719+аварійні!I719+зварювальн!L719</f>
        <v>0.49018706883177465</v>
      </c>
      <c r="F721" s="907">
        <f>дератизац.!I719</f>
        <v>1.451861710172106E-2</v>
      </c>
      <c r="G721" s="907">
        <f>димоканал!Q719</f>
        <v>0.18269212522774692</v>
      </c>
      <c r="H721" s="907">
        <f>'підготовка до зими'!L719+майстерні!L719+маляри!L719+покрівлі!N719</f>
        <v>0.40783093039837148</v>
      </c>
      <c r="I721" s="907">
        <f>електрики!P719</f>
        <v>9.86425608353836E-2</v>
      </c>
      <c r="J721" s="908">
        <f t="shared" si="60"/>
        <v>2.566825453604026</v>
      </c>
      <c r="K721" s="908">
        <v>3.633699342185262E-2</v>
      </c>
      <c r="L721" s="908">
        <f t="shared" si="57"/>
        <v>2.6031624470258787</v>
      </c>
      <c r="M721" s="908">
        <f t="shared" si="61"/>
        <v>3.1237949364310542</v>
      </c>
      <c r="N721" s="901">
        <v>3</v>
      </c>
      <c r="O721" s="903"/>
      <c r="P721" s="909">
        <v>2.0267186053662982</v>
      </c>
      <c r="Q721" s="909">
        <v>2.0267186053662982</v>
      </c>
      <c r="R721" s="909">
        <f t="shared" si="62"/>
        <v>2.0267186053662982</v>
      </c>
      <c r="S721" s="909">
        <v>2.0406272295874435</v>
      </c>
      <c r="T721" s="909">
        <v>2.0406272295874435</v>
      </c>
    </row>
    <row r="722" spans="1:20" x14ac:dyDescent="0.35">
      <c r="A722" s="901">
        <v>51</v>
      </c>
      <c r="B722" s="903" t="s">
        <v>1814</v>
      </c>
      <c r="C722" s="907">
        <f>cходова!R720</f>
        <v>0</v>
      </c>
      <c r="D722" s="907">
        <f>прибуд.!O720</f>
        <v>0.43725882120481929</v>
      </c>
      <c r="E722" s="907">
        <f>гар.вода!L720+ц.о.!M720+хол.вода!R720+каналізація!P720+аварійні!I720+зварювальн!L720</f>
        <v>0.40007057149065867</v>
      </c>
      <c r="F722" s="907">
        <f>дератизац.!I720</f>
        <v>6.8674698795180723E-3</v>
      </c>
      <c r="G722" s="907">
        <f>димоканал!Q720</f>
        <v>0.24323597603355129</v>
      </c>
      <c r="H722" s="907">
        <f>'підготовка до зими'!L720+майстерні!L720+маляри!L720+покрівлі!N720</f>
        <v>0.45958847415667325</v>
      </c>
      <c r="I722" s="907">
        <f>електрики!P720</f>
        <v>7.0725289961464002E-2</v>
      </c>
      <c r="J722" s="908">
        <f t="shared" si="60"/>
        <v>1.6177466027266845</v>
      </c>
      <c r="K722" s="908">
        <v>2.3906628679080683E-2</v>
      </c>
      <c r="L722" s="908">
        <f t="shared" si="57"/>
        <v>1.6416532314057652</v>
      </c>
      <c r="M722" s="908">
        <f t="shared" si="61"/>
        <v>1.9699838776869183</v>
      </c>
      <c r="N722" s="901">
        <v>2</v>
      </c>
      <c r="O722" s="903"/>
      <c r="P722" s="909">
        <v>1.3377348519759424</v>
      </c>
      <c r="Q722" s="909">
        <v>1.3377348519759424</v>
      </c>
      <c r="R722" s="909">
        <f t="shared" si="62"/>
        <v>1.3377348519759424</v>
      </c>
      <c r="S722" s="909">
        <v>1.3502538894198153</v>
      </c>
      <c r="T722" s="909">
        <v>1.3502538894198153</v>
      </c>
    </row>
    <row r="723" spans="1:20" x14ac:dyDescent="0.35">
      <c r="A723" s="901">
        <v>52</v>
      </c>
      <c r="B723" s="903" t="s">
        <v>1815</v>
      </c>
      <c r="C723" s="907">
        <f>cходова!R721</f>
        <v>0</v>
      </c>
      <c r="D723" s="907">
        <f>прибуд.!O721</f>
        <v>1.2451959843546283</v>
      </c>
      <c r="E723" s="907">
        <f>гар.вода!L721+ц.о.!M721+хол.вода!R721+каналізація!P721+аварійні!I721+зварювальн!L721</f>
        <v>0.40052256355300125</v>
      </c>
      <c r="F723" s="907">
        <f>дератизац.!I721</f>
        <v>1.1082138200782266E-2</v>
      </c>
      <c r="G723" s="907">
        <f>димоканал!Q721</f>
        <v>0.15161923869353763</v>
      </c>
      <c r="H723" s="907">
        <f>'підготовка до зими'!L721+майстерні!L721+маляри!L721+покрівлі!N721</f>
        <v>0.75453319368778282</v>
      </c>
      <c r="I723" s="907">
        <f>електрики!P721</f>
        <v>7.08653129895397E-2</v>
      </c>
      <c r="J723" s="908">
        <f t="shared" si="60"/>
        <v>2.6338184314792721</v>
      </c>
      <c r="K723" s="908">
        <v>3.8799197084126547E-2</v>
      </c>
      <c r="L723" s="908">
        <f t="shared" si="57"/>
        <v>2.6726176285633985</v>
      </c>
      <c r="M723" s="908">
        <f t="shared" si="61"/>
        <v>3.2071411542760782</v>
      </c>
      <c r="N723" s="901">
        <v>2</v>
      </c>
      <c r="O723" s="903"/>
      <c r="P723" s="909">
        <v>2.1770706296770839</v>
      </c>
      <c r="Q723" s="909">
        <v>2.1770706296770839</v>
      </c>
      <c r="R723" s="909">
        <f t="shared" si="62"/>
        <v>2.1770706296770839</v>
      </c>
      <c r="S723" s="909">
        <v>2.1931122956310092</v>
      </c>
      <c r="T723" s="909">
        <v>2.1931122956310092</v>
      </c>
    </row>
    <row r="724" spans="1:20" x14ac:dyDescent="0.35">
      <c r="A724" s="901">
        <v>53</v>
      </c>
      <c r="B724" s="903" t="s">
        <v>1816</v>
      </c>
      <c r="C724" s="907">
        <f>cходова!R722</f>
        <v>0</v>
      </c>
      <c r="D724" s="907">
        <f>прибуд.!O722</f>
        <v>1.2664037566546775</v>
      </c>
      <c r="E724" s="907">
        <f>гар.вода!L722+ц.о.!M722+хол.вода!R722+каналізація!P722+аварійні!I722+зварювальн!L722</f>
        <v>0.3825610498980081</v>
      </c>
      <c r="F724" s="907">
        <f>дератизац.!I722</f>
        <v>7.0395038182268707E-3</v>
      </c>
      <c r="G724" s="907">
        <f>димоканал!Q722</f>
        <v>0.21733630211069419</v>
      </c>
      <c r="H724" s="907">
        <f>'підготовка до зими'!L722+майстерні!L722+маляри!L722+покрівлі!N722</f>
        <v>0.41100149208295855</v>
      </c>
      <c r="I724" s="907">
        <f>електрики!P722</f>
        <v>6.5300999497483136E-2</v>
      </c>
      <c r="J724" s="908">
        <f t="shared" si="60"/>
        <v>2.3496431040620482</v>
      </c>
      <c r="K724" s="908">
        <v>3.3590396205997963E-2</v>
      </c>
      <c r="L724" s="908">
        <f t="shared" si="57"/>
        <v>2.3832335002680463</v>
      </c>
      <c r="M724" s="908">
        <f t="shared" si="61"/>
        <v>2.8598802003216552</v>
      </c>
      <c r="N724" s="901">
        <v>2</v>
      </c>
      <c r="O724" s="903"/>
      <c r="P724" s="909">
        <v>1.8745907796002537</v>
      </c>
      <c r="Q724" s="909">
        <v>1.8745907796002537</v>
      </c>
      <c r="R724" s="909">
        <f t="shared" si="62"/>
        <v>1.8745907796002537</v>
      </c>
      <c r="S724" s="909">
        <v>1.8936626527813667</v>
      </c>
      <c r="T724" s="909">
        <v>1.8936626527813667</v>
      </c>
    </row>
    <row r="725" spans="1:20" x14ac:dyDescent="0.35">
      <c r="A725" s="901">
        <v>54</v>
      </c>
      <c r="B725" s="903" t="s">
        <v>1817</v>
      </c>
      <c r="C725" s="907">
        <f>cходова!R723</f>
        <v>0.99740215084449435</v>
      </c>
      <c r="D725" s="907">
        <f>прибуд.!O723</f>
        <v>0.45305001653234139</v>
      </c>
      <c r="E725" s="907">
        <f>гар.вода!L723+ц.о.!M723+хол.вода!R723+каналізація!P723+аварійні!I723+зварювальн!L723</f>
        <v>0.33493183996123482</v>
      </c>
      <c r="F725" s="907">
        <f>дератизац.!I723</f>
        <v>4.6497210167389955E-3</v>
      </c>
      <c r="G725" s="907">
        <f>димоканал!Q723</f>
        <v>0.10857557247766256</v>
      </c>
      <c r="H725" s="907">
        <f>'підготовка до зими'!L723+майстерні!L723+маляри!L723+покрівлі!N723</f>
        <v>0.39767126305035649</v>
      </c>
      <c r="I725" s="907">
        <f>електрики!P723</f>
        <v>5.0545903654349314E-2</v>
      </c>
      <c r="J725" s="908">
        <f t="shared" si="60"/>
        <v>2.3468264675371779</v>
      </c>
      <c r="K725" s="908">
        <v>3.3556332638188385E-2</v>
      </c>
      <c r="L725" s="908">
        <f t="shared" si="57"/>
        <v>2.3803828001753664</v>
      </c>
      <c r="M725" s="908">
        <f t="shared" si="61"/>
        <v>2.8564593602104398</v>
      </c>
      <c r="N725" s="901">
        <v>3</v>
      </c>
      <c r="O725" s="903"/>
      <c r="P725" s="909">
        <v>1.8706541824909353</v>
      </c>
      <c r="Q725" s="909">
        <v>1.8706541824909353</v>
      </c>
      <c r="R725" s="909">
        <f t="shared" si="62"/>
        <v>1.8706541824909353</v>
      </c>
      <c r="S725" s="909">
        <v>1.878311777533896</v>
      </c>
      <c r="T725" s="909">
        <v>1.878311777533896</v>
      </c>
    </row>
    <row r="726" spans="1:20" x14ac:dyDescent="0.35">
      <c r="A726" s="901">
        <v>55</v>
      </c>
      <c r="B726" s="903" t="s">
        <v>2322</v>
      </c>
      <c r="C726" s="907">
        <f>cходова!R724</f>
        <v>0</v>
      </c>
      <c r="D726" s="907">
        <f>прибуд.!O724</f>
        <v>0.84111681285671347</v>
      </c>
      <c r="E726" s="907">
        <f>гар.вода!L724+ц.о.!M724+хол.вода!R724+каналізація!P724+аварійні!I724+зварювальн!L724</f>
        <v>0.40894014536155099</v>
      </c>
      <c r="F726" s="907">
        <f>дератизац.!I724</f>
        <v>7.3220186242114755E-3</v>
      </c>
      <c r="G726" s="907">
        <f>димоканал!Q724</f>
        <v>0.20877303021566593</v>
      </c>
      <c r="H726" s="907">
        <f>'підготовка до зими'!L724+майстерні!L724+маляри!L724+покрівлі!N724</f>
        <v>0.48385302851184264</v>
      </c>
      <c r="I726" s="907">
        <f>електрики!P724</f>
        <v>7.3473003239229895E-2</v>
      </c>
      <c r="J726" s="908">
        <f t="shared" si="60"/>
        <v>2.0234780388092144</v>
      </c>
      <c r="K726" s="908">
        <v>2.9373592423893386E-2</v>
      </c>
      <c r="L726" s="908">
        <f t="shared" si="57"/>
        <v>2.052851631233108</v>
      </c>
      <c r="M726" s="908">
        <f t="shared" si="61"/>
        <v>2.4634219574797296</v>
      </c>
      <c r="N726" s="901">
        <v>2</v>
      </c>
      <c r="O726" s="903"/>
      <c r="P726" s="909">
        <v>1.5364897854617199</v>
      </c>
      <c r="Q726" s="909">
        <v>1.5364897854617199</v>
      </c>
      <c r="R726" s="909">
        <f t="shared" si="62"/>
        <v>1.5364897854617199</v>
      </c>
      <c r="S726" s="909">
        <v>1.5513252591450999</v>
      </c>
      <c r="T726" s="909">
        <v>1.5513252591450999</v>
      </c>
    </row>
    <row r="727" spans="1:20" x14ac:dyDescent="0.35">
      <c r="A727" s="901">
        <v>56</v>
      </c>
      <c r="B727" s="903" t="s">
        <v>1818</v>
      </c>
      <c r="C727" s="907">
        <f>cходова!R725</f>
        <v>0</v>
      </c>
      <c r="D727" s="907">
        <f>прибуд.!O725</f>
        <v>0</v>
      </c>
      <c r="E727" s="907">
        <f>гар.вода!L725+ц.о.!M725+хол.вода!R725+каналізація!P725+аварійні!I725+зварювальн!L725</f>
        <v>0.35896233804246008</v>
      </c>
      <c r="F727" s="907">
        <f>дератизац.!I725</f>
        <v>0</v>
      </c>
      <c r="G727" s="907">
        <f>димоканал!Q725</f>
        <v>0.18833182498817053</v>
      </c>
      <c r="H727" s="907">
        <f>'підготовка до зими'!L725+майстерні!L725+маляри!L725+покрівлі!N725</f>
        <v>0.34762843823495099</v>
      </c>
      <c r="I727" s="907">
        <f>електрики!P725</f>
        <v>5.7990333297784705E-2</v>
      </c>
      <c r="J727" s="908">
        <f t="shared" ref="J727:J750" si="63">I727+H727+G727+F727+E727+D727+C727</f>
        <v>0.95291293456336623</v>
      </c>
      <c r="K727" s="908">
        <v>1.4346421737225267E-2</v>
      </c>
      <c r="L727" s="908">
        <f t="shared" si="57"/>
        <v>0.96725935630059146</v>
      </c>
      <c r="M727" s="908">
        <f t="shared" ref="M727:M750" si="64">L727*1.2</f>
        <v>1.1607112275607097</v>
      </c>
      <c r="N727" s="901">
        <v>3</v>
      </c>
      <c r="O727" s="903"/>
      <c r="P727" s="909">
        <v>0.8032003271454482</v>
      </c>
      <c r="Q727" s="909">
        <v>0.8032003271454482</v>
      </c>
      <c r="R727" s="909">
        <f t="shared" ref="R727:R753" si="65">MIN(Q727)</f>
        <v>0.8032003271454482</v>
      </c>
      <c r="S727" s="909">
        <v>0.80891488230170638</v>
      </c>
      <c r="T727" s="909">
        <v>0.80891488230170638</v>
      </c>
    </row>
    <row r="728" spans="1:20" x14ac:dyDescent="0.35">
      <c r="A728" s="901">
        <v>57</v>
      </c>
      <c r="B728" s="903" t="s">
        <v>1819</v>
      </c>
      <c r="C728" s="907">
        <f>cходова!R726</f>
        <v>0</v>
      </c>
      <c r="D728" s="907">
        <f>прибуд.!O726</f>
        <v>0</v>
      </c>
      <c r="E728" s="907">
        <f>гар.вода!L726+ц.о.!M726+хол.вода!R726+каналізація!P726+аварійні!I726+зварювальн!L726</f>
        <v>0.41935210920591204</v>
      </c>
      <c r="F728" s="907">
        <f>дератизац.!I726</f>
        <v>1.1288805268109124E-2</v>
      </c>
      <c r="G728" s="907">
        <f>димоканал!Q726</f>
        <v>0.15697262792928926</v>
      </c>
      <c r="H728" s="907">
        <f>'підготовка до зими'!L726+майстерні!L726+маляри!L726+покрівлі!N726</f>
        <v>0.43948997034251291</v>
      </c>
      <c r="I728" s="907">
        <f>електрики!P726</f>
        <v>7.6698534896016399E-2</v>
      </c>
      <c r="J728" s="908">
        <f t="shared" si="63"/>
        <v>1.1038020476418398</v>
      </c>
      <c r="K728" s="908">
        <v>1.6921930258505521E-2</v>
      </c>
      <c r="L728" s="908">
        <f t="shared" ref="L728:L780" si="66">J728+K728</f>
        <v>1.1207239779003453</v>
      </c>
      <c r="M728" s="908">
        <f t="shared" si="64"/>
        <v>1.3448687734804143</v>
      </c>
      <c r="N728" s="901">
        <v>2</v>
      </c>
      <c r="O728" s="903"/>
      <c r="P728" s="909">
        <v>0.95059603263947023</v>
      </c>
      <c r="Q728" s="909">
        <v>0.95059603263947023</v>
      </c>
      <c r="R728" s="909">
        <f t="shared" si="65"/>
        <v>0.95059603263947023</v>
      </c>
      <c r="S728" s="909">
        <v>0.95613587709016967</v>
      </c>
      <c r="T728" s="909">
        <v>0.95613587709016967</v>
      </c>
    </row>
    <row r="729" spans="1:20" x14ac:dyDescent="0.35">
      <c r="A729" s="901">
        <v>58</v>
      </c>
      <c r="B729" s="903" t="s">
        <v>1820</v>
      </c>
      <c r="C729" s="907">
        <f>cходова!R727</f>
        <v>0</v>
      </c>
      <c r="D729" s="907">
        <f>прибуд.!O727</f>
        <v>1.4386062768031191</v>
      </c>
      <c r="E729" s="907">
        <f>гар.вода!L727+ц.о.!M727+хол.вода!R727+каналізація!P727+аварійні!I727+зварювальн!L727</f>
        <v>0.38552882339479222</v>
      </c>
      <c r="F729" s="907">
        <f>дератизац.!I727</f>
        <v>1.1695906432748537E-2</v>
      </c>
      <c r="G729" s="907">
        <f>димоканал!Q727</f>
        <v>0.20832217749993914</v>
      </c>
      <c r="H729" s="907">
        <f>'підготовка до зими'!L727+майстерні!L727+маляри!L727+покрівлі!N727</f>
        <v>0.44520199821383721</v>
      </c>
      <c r="I729" s="907">
        <f>електрики!P727</f>
        <v>6.6220388721950477E-2</v>
      </c>
      <c r="J729" s="908">
        <f t="shared" si="63"/>
        <v>2.5555755710663868</v>
      </c>
      <c r="K729" s="908">
        <v>3.6581241429463E-2</v>
      </c>
      <c r="L729" s="908">
        <f t="shared" si="66"/>
        <v>2.5921568124958498</v>
      </c>
      <c r="M729" s="908">
        <f t="shared" si="64"/>
        <v>3.1105881749950197</v>
      </c>
      <c r="N729" s="901">
        <v>2</v>
      </c>
      <c r="O729" s="903"/>
      <c r="P729" s="909">
        <v>1.7433203333973382</v>
      </c>
      <c r="Q729" s="909">
        <v>1.7433203333973382</v>
      </c>
      <c r="R729" s="909">
        <f t="shared" si="65"/>
        <v>1.7433203333973382</v>
      </c>
      <c r="S729" s="909">
        <v>1.7632010709629442</v>
      </c>
      <c r="T729" s="909">
        <v>1.7632010709629442</v>
      </c>
    </row>
    <row r="730" spans="1:20" x14ac:dyDescent="0.35">
      <c r="A730" s="901">
        <v>59</v>
      </c>
      <c r="B730" s="903" t="s">
        <v>1821</v>
      </c>
      <c r="C730" s="907">
        <f>cходова!R728</f>
        <v>0</v>
      </c>
      <c r="D730" s="907">
        <f>прибуд.!O728</f>
        <v>0.89295023386869543</v>
      </c>
      <c r="E730" s="907">
        <f>гар.вода!L728+ц.о.!M728+хол.вода!R728+каналізація!P728+аварійні!I728+зварювальн!L728</f>
        <v>0.4189567971328641</v>
      </c>
      <c r="F730" s="907">
        <f>дератизац.!I728</f>
        <v>2.409129332206255E-2</v>
      </c>
      <c r="G730" s="907">
        <f>димоканал!Q728</f>
        <v>0.30152528527255779</v>
      </c>
      <c r="H730" s="907">
        <f>'підготовка до зими'!L728+майстерні!L728+маляри!L728+покрівлі!N728</f>
        <v>0.82764047154900799</v>
      </c>
      <c r="I730" s="907">
        <f>електрики!P728</f>
        <v>7.6576070812872571E-2</v>
      </c>
      <c r="J730" s="908">
        <f t="shared" si="63"/>
        <v>2.5417401519580602</v>
      </c>
      <c r="K730" s="908">
        <v>3.8252941003624481E-2</v>
      </c>
      <c r="L730" s="908">
        <f t="shared" si="66"/>
        <v>2.5799930929616846</v>
      </c>
      <c r="M730" s="908">
        <f t="shared" si="64"/>
        <v>3.0959917115540212</v>
      </c>
      <c r="N730" s="901">
        <v>2</v>
      </c>
      <c r="O730" s="903"/>
      <c r="P730" s="909">
        <v>2.310329360640218</v>
      </c>
      <c r="Q730" s="909">
        <v>2.310329360640218</v>
      </c>
      <c r="R730" s="909">
        <f t="shared" si="65"/>
        <v>2.310329360640218</v>
      </c>
      <c r="S730" s="909">
        <v>2.3282577668474289</v>
      </c>
      <c r="T730" s="909">
        <v>2.3282577668474289</v>
      </c>
    </row>
    <row r="731" spans="1:20" x14ac:dyDescent="0.35">
      <c r="A731" s="901">
        <v>60</v>
      </c>
      <c r="B731" s="903" t="s">
        <v>1822</v>
      </c>
      <c r="C731" s="907">
        <f>cходова!R729</f>
        <v>0</v>
      </c>
      <c r="D731" s="907">
        <f>прибуд.!O729</f>
        <v>0</v>
      </c>
      <c r="E731" s="907">
        <f>гар.вода!L729+ц.о.!M729+хол.вода!R729+каналізація!P729+аварійні!I729+зварювальн!L729</f>
        <v>0.47881296304660564</v>
      </c>
      <c r="F731" s="907">
        <f>дератизац.!I729</f>
        <v>6.7499999999999991E-3</v>
      </c>
      <c r="G731" s="907">
        <f>димоканал!Q729</f>
        <v>0.17443793411691505</v>
      </c>
      <c r="H731" s="907">
        <f>'підготовка до зими'!L729+майстерні!L729+маляри!L729+покрівлі!N729</f>
        <v>0.56864405612772251</v>
      </c>
      <c r="I731" s="907">
        <f>електрики!P729</f>
        <v>9.5118966360209653E-2</v>
      </c>
      <c r="J731" s="908">
        <f t="shared" si="63"/>
        <v>1.3237639196514528</v>
      </c>
      <c r="K731" s="908">
        <v>1.9944431649053435E-2</v>
      </c>
      <c r="L731" s="908">
        <f t="shared" si="66"/>
        <v>1.3437083513005061</v>
      </c>
      <c r="M731" s="908">
        <f t="shared" si="64"/>
        <v>1.6124500215606072</v>
      </c>
      <c r="N731" s="901">
        <v>2</v>
      </c>
      <c r="O731" s="903"/>
      <c r="P731" s="909">
        <v>1.1211595880910408</v>
      </c>
      <c r="Q731" s="909">
        <v>1.1211595880910408</v>
      </c>
      <c r="R731" s="909">
        <f t="shared" si="65"/>
        <v>1.1211595880910408</v>
      </c>
      <c r="S731" s="909">
        <v>1.1285169647710318</v>
      </c>
      <c r="T731" s="909">
        <v>1.1285169647710318</v>
      </c>
    </row>
    <row r="732" spans="1:20" x14ac:dyDescent="0.35">
      <c r="A732" s="901">
        <v>61</v>
      </c>
      <c r="B732" s="903" t="s">
        <v>1823</v>
      </c>
      <c r="C732" s="907">
        <f>cходова!R730</f>
        <v>0.23426037419775658</v>
      </c>
      <c r="D732" s="907">
        <f>прибуд.!O730</f>
        <v>1.0008682540853588</v>
      </c>
      <c r="E732" s="907">
        <f>гар.вода!L730+ц.о.!M730+хол.вода!R730+каналізація!P730+аварійні!I730+зварювальн!L730</f>
        <v>0.33357361651129697</v>
      </c>
      <c r="F732" s="907">
        <f>дератизац.!I730</f>
        <v>1.3418053045114167E-2</v>
      </c>
      <c r="G732" s="907">
        <f>димоканал!Q730</f>
        <v>8.5201965487388925E-2</v>
      </c>
      <c r="H732" s="907">
        <f>'підготовка до зими'!L730+майстерні!L730+маляри!L730+покрівлі!N730</f>
        <v>0.46399502941045945</v>
      </c>
      <c r="I732" s="907">
        <f>електрики!P730</f>
        <v>5.0125138388521284E-2</v>
      </c>
      <c r="J732" s="908">
        <f t="shared" si="63"/>
        <v>2.181442431125896</v>
      </c>
      <c r="K732" s="908">
        <v>3.3111775952143013E-2</v>
      </c>
      <c r="L732" s="908">
        <f t="shared" si="66"/>
        <v>2.2145542070780388</v>
      </c>
      <c r="M732" s="908">
        <f t="shared" si="64"/>
        <v>2.6574650484936466</v>
      </c>
      <c r="N732" s="901">
        <v>3</v>
      </c>
      <c r="O732" s="903"/>
      <c r="P732" s="909">
        <v>1.6425367702316958</v>
      </c>
      <c r="Q732" s="909">
        <v>1.6425367702316958</v>
      </c>
      <c r="R732" s="909">
        <f t="shared" si="65"/>
        <v>1.6425367702316958</v>
      </c>
      <c r="S732" s="909">
        <v>1.6539420648471443</v>
      </c>
      <c r="T732" s="909">
        <v>1.6539420648471443</v>
      </c>
    </row>
    <row r="733" spans="1:20" x14ac:dyDescent="0.35">
      <c r="A733" s="901">
        <v>62</v>
      </c>
      <c r="B733" s="903" t="s">
        <v>2323</v>
      </c>
      <c r="C733" s="907">
        <f>cходова!R731</f>
        <v>0</v>
      </c>
      <c r="D733" s="907">
        <f>прибуд.!O731</f>
        <v>1.4449437493881547</v>
      </c>
      <c r="E733" s="907">
        <f>гар.вода!L731+ц.о.!M731+хол.вода!R731+каналізація!P731+аварійні!I731+зварювальн!L731</f>
        <v>0.38647049009159273</v>
      </c>
      <c r="F733" s="907">
        <f>дератизац.!I731</f>
        <v>4.4052863436123343E-3</v>
      </c>
      <c r="G733" s="907">
        <f>димоканал!Q731</f>
        <v>0.10800374876748595</v>
      </c>
      <c r="H733" s="907">
        <f>'підготовка до зими'!L731+майстерні!L731+маляри!L731+покрівлі!N731</f>
        <v>0.73862609456075279</v>
      </c>
      <c r="I733" s="907">
        <f>електрики!P731</f>
        <v>6.6512108496055974E-2</v>
      </c>
      <c r="J733" s="908">
        <f t="shared" si="63"/>
        <v>2.7489614776476543</v>
      </c>
      <c r="K733" s="908">
        <v>3.8480934214663615E-2</v>
      </c>
      <c r="L733" s="908">
        <f t="shared" si="66"/>
        <v>2.787442411862318</v>
      </c>
      <c r="M733" s="908">
        <f t="shared" si="64"/>
        <v>3.3449308942347815</v>
      </c>
      <c r="N733" s="901">
        <v>2</v>
      </c>
      <c r="O733" s="903"/>
      <c r="P733" s="909">
        <v>2.1546703885519092</v>
      </c>
      <c r="Q733" s="909">
        <v>2.1546703885519092</v>
      </c>
      <c r="R733" s="909">
        <f t="shared" si="65"/>
        <v>2.1546703885519092</v>
      </c>
      <c r="S733" s="909">
        <v>2.1691417523875085</v>
      </c>
      <c r="T733" s="909">
        <v>2.1691417523875085</v>
      </c>
    </row>
    <row r="734" spans="1:20" x14ac:dyDescent="0.35">
      <c r="A734" s="901">
        <v>63</v>
      </c>
      <c r="B734" s="903" t="s">
        <v>1824</v>
      </c>
      <c r="C734" s="907">
        <f>cходова!R732</f>
        <v>0</v>
      </c>
      <c r="D734" s="907">
        <f>прибуд.!O732</f>
        <v>1.2184847127937339</v>
      </c>
      <c r="E734" s="907">
        <f>гар.вода!L732+ц.о.!M732+хол.вода!R732+каналізація!P732+аварійні!I732+зварювальн!L732</f>
        <v>0.34355851743901128</v>
      </c>
      <c r="F734" s="907">
        <f>дератизац.!I732</f>
        <v>1.3462793733681463E-2</v>
      </c>
      <c r="G734" s="907">
        <f>димоканал!Q732</f>
        <v>9.9027312162319428E-2</v>
      </c>
      <c r="H734" s="907">
        <f>'підготовка до зими'!L732+майстерні!L732+маляри!L732+покрівлі!N732</f>
        <v>0.41299338822936277</v>
      </c>
      <c r="I734" s="907">
        <f>електрики!P732</f>
        <v>5.3218369839729399E-2</v>
      </c>
      <c r="J734" s="908">
        <f t="shared" si="63"/>
        <v>2.1407450941978383</v>
      </c>
      <c r="K734" s="908">
        <v>3.0675020822028779E-2</v>
      </c>
      <c r="L734" s="908">
        <f t="shared" si="66"/>
        <v>2.1714201150198673</v>
      </c>
      <c r="M734" s="908">
        <f t="shared" si="64"/>
        <v>2.6057041380238406</v>
      </c>
      <c r="N734" s="901">
        <v>2</v>
      </c>
      <c r="O734" s="903"/>
      <c r="P734" s="909">
        <v>1.7168959418054184</v>
      </c>
      <c r="Q734" s="909">
        <v>1.7168959418054184</v>
      </c>
      <c r="R734" s="909">
        <f t="shared" si="65"/>
        <v>1.7168959418054184</v>
      </c>
      <c r="S734" s="909">
        <v>1.7282625022449079</v>
      </c>
      <c r="T734" s="909">
        <v>1.7282625022449079</v>
      </c>
    </row>
    <row r="735" spans="1:20" x14ac:dyDescent="0.35">
      <c r="A735" s="901">
        <v>64</v>
      </c>
      <c r="B735" s="903" t="s">
        <v>268</v>
      </c>
      <c r="C735" s="907">
        <f>cходова!R733</f>
        <v>1.6855058016394358</v>
      </c>
      <c r="D735" s="907">
        <f>прибуд.!O733</f>
        <v>0</v>
      </c>
      <c r="E735" s="907">
        <f>гар.вода!L733+ц.о.!M733+хол.вода!R733+каналізація!P733+аварійні!I733+зварювальн!L733</f>
        <v>0.34639676443790102</v>
      </c>
      <c r="F735" s="907">
        <f>дератизац.!I733</f>
        <v>9.9528896556300168E-3</v>
      </c>
      <c r="G735" s="907">
        <f>димоканал!Q733</f>
        <v>0.21502513667369408</v>
      </c>
      <c r="H735" s="907">
        <f>'підготовка до зими'!L733+майстерні!L733+маляри!L733+покрівлі!N733</f>
        <v>0.47882501157952573</v>
      </c>
      <c r="I735" s="907">
        <f>електрики!P733</f>
        <v>5.4097632933757168E-2</v>
      </c>
      <c r="J735" s="908">
        <f t="shared" si="63"/>
        <v>2.7898032369199437</v>
      </c>
      <c r="K735" s="908">
        <v>3.8347810315596233E-2</v>
      </c>
      <c r="L735" s="908">
        <f t="shared" si="66"/>
        <v>2.82815104723554</v>
      </c>
      <c r="M735" s="908">
        <f t="shared" si="64"/>
        <v>3.3937812566826477</v>
      </c>
      <c r="N735" s="901">
        <v>3</v>
      </c>
      <c r="O735" s="903"/>
      <c r="P735" s="909">
        <v>2.1296585008510074</v>
      </c>
      <c r="Q735" s="909">
        <v>2.1296585008510074</v>
      </c>
      <c r="R735" s="909">
        <f t="shared" si="65"/>
        <v>2.1296585008510074</v>
      </c>
      <c r="S735" s="909">
        <v>2.1378267543845335</v>
      </c>
      <c r="T735" s="909">
        <v>2.1378267543845335</v>
      </c>
    </row>
    <row r="736" spans="1:20" x14ac:dyDescent="0.35">
      <c r="A736" s="901">
        <v>65</v>
      </c>
      <c r="B736" s="903" t="s">
        <v>269</v>
      </c>
      <c r="C736" s="907">
        <f>cходова!R734</f>
        <v>1.072585543191289</v>
      </c>
      <c r="D736" s="907">
        <f>прибуд.!O734</f>
        <v>0.51141588721118758</v>
      </c>
      <c r="E736" s="907">
        <f>гар.вода!L734+ц.о.!M734+хол.вода!R734+каналізація!P734+аварійні!I734+зварювальн!L734</f>
        <v>0.43847018774264201</v>
      </c>
      <c r="F736" s="907">
        <f>дератизац.!I734</f>
        <v>6.2702675314146731E-3</v>
      </c>
      <c r="G736" s="907">
        <f>димоканал!Q734</f>
        <v>8.3155444167575088E-2</v>
      </c>
      <c r="H736" s="907">
        <f>'підготовка до зими'!L734+майстерні!L734+маляри!L734+покрівлі!N734</f>
        <v>0.34856349442626744</v>
      </c>
      <c r="I736" s="907">
        <f>електрики!P734</f>
        <v>8.2621141664435988E-2</v>
      </c>
      <c r="J736" s="908">
        <f t="shared" si="63"/>
        <v>2.5430819659348116</v>
      </c>
      <c r="K736" s="908">
        <v>3.5776574568707427E-2</v>
      </c>
      <c r="L736" s="908">
        <f t="shared" si="66"/>
        <v>2.5788585405035191</v>
      </c>
      <c r="M736" s="908">
        <f t="shared" si="64"/>
        <v>3.094630248604223</v>
      </c>
      <c r="N736" s="901">
        <v>3</v>
      </c>
      <c r="O736" s="903"/>
      <c r="P736" s="909">
        <v>1.9932853158882831</v>
      </c>
      <c r="Q736" s="909">
        <v>1.9932853158882831</v>
      </c>
      <c r="R736" s="909">
        <f t="shared" si="65"/>
        <v>1.9932853158882831</v>
      </c>
      <c r="S736" s="909">
        <v>1.9993521175821929</v>
      </c>
      <c r="T736" s="909">
        <v>1.9993521175821929</v>
      </c>
    </row>
    <row r="737" spans="1:20" x14ac:dyDescent="0.35">
      <c r="A737" s="901">
        <v>66</v>
      </c>
      <c r="B737" s="903" t="s">
        <v>270</v>
      </c>
      <c r="C737" s="907">
        <f>cходова!R735</f>
        <v>0.99486487534483525</v>
      </c>
      <c r="D737" s="907">
        <f>прибуд.!O735</f>
        <v>0.35385588421037167</v>
      </c>
      <c r="E737" s="907">
        <f>гар.вода!L735+ц.о.!M735+хол.вода!R735+каналізація!P735+аварійні!I735+зварювальн!L735</f>
        <v>0.42945211404923833</v>
      </c>
      <c r="F737" s="907">
        <f>дератизац.!I735</f>
        <v>5.6176474907841207E-3</v>
      </c>
      <c r="G737" s="907">
        <f>димоканал!Q735</f>
        <v>6.7650011669643642E-2</v>
      </c>
      <c r="H737" s="907">
        <f>'підготовка до зими'!L735+майстерні!L735+маляри!L735+покрівлі!N735</f>
        <v>0.28107794873552894</v>
      </c>
      <c r="I737" s="907">
        <f>електрики!P735</f>
        <v>7.9827424492909207E-2</v>
      </c>
      <c r="J737" s="908">
        <f t="shared" si="63"/>
        <v>2.212345905993311</v>
      </c>
      <c r="K737" s="908">
        <v>3.0887478545139509E-2</v>
      </c>
      <c r="L737" s="908">
        <f t="shared" si="66"/>
        <v>2.2432333845384504</v>
      </c>
      <c r="M737" s="908">
        <f t="shared" si="64"/>
        <v>2.6918800614461404</v>
      </c>
      <c r="N737" s="901">
        <v>3</v>
      </c>
      <c r="O737" s="903"/>
      <c r="P737" s="909">
        <v>1.7188991935653684</v>
      </c>
      <c r="Q737" s="909">
        <v>1.7188991935653684</v>
      </c>
      <c r="R737" s="909">
        <f t="shared" si="65"/>
        <v>1.7188991935653684</v>
      </c>
      <c r="S737" s="909">
        <v>1.7234507219232349</v>
      </c>
      <c r="T737" s="909">
        <v>1.7234507219232349</v>
      </c>
    </row>
    <row r="738" spans="1:20" x14ac:dyDescent="0.35">
      <c r="A738" s="901">
        <v>67</v>
      </c>
      <c r="B738" s="903" t="s">
        <v>271</v>
      </c>
      <c r="C738" s="907">
        <f>cходова!R736</f>
        <v>0.80021317256488567</v>
      </c>
      <c r="D738" s="907">
        <f>прибуд.!O736</f>
        <v>0.24242962816591632</v>
      </c>
      <c r="E738" s="907">
        <f>гар.вода!L736+ц.о.!M736+хол.вода!R736+каналізація!P736+аварійні!I736+зварювальн!L736</f>
        <v>0.39787728106797787</v>
      </c>
      <c r="F738" s="907">
        <f>дератизац.!I736</f>
        <v>5.1548163167119141E-3</v>
      </c>
      <c r="G738" s="907">
        <f>димоканал!Q736</f>
        <v>9.4313005249360149E-2</v>
      </c>
      <c r="H738" s="907">
        <f>'підготовка до зими'!L736+майстерні!L736+маляри!L736+покрівлі!N736</f>
        <v>0.38061150998186172</v>
      </c>
      <c r="I738" s="907">
        <f>електрики!P736</f>
        <v>7.0045828546054359E-2</v>
      </c>
      <c r="J738" s="908">
        <f t="shared" si="63"/>
        <v>1.9906452418927678</v>
      </c>
      <c r="K738" s="908">
        <v>2.8388642033764556E-2</v>
      </c>
      <c r="L738" s="908">
        <f t="shared" si="66"/>
        <v>2.0190338839265323</v>
      </c>
      <c r="M738" s="908">
        <f t="shared" si="64"/>
        <v>2.4228406607118385</v>
      </c>
      <c r="N738" s="901">
        <v>3</v>
      </c>
      <c r="O738" s="903"/>
      <c r="P738" s="909">
        <v>1.5840532123658888</v>
      </c>
      <c r="Q738" s="909">
        <v>1.5840532123658888</v>
      </c>
      <c r="R738" s="909">
        <f t="shared" si="65"/>
        <v>1.5840532123658888</v>
      </c>
      <c r="S738" s="909">
        <v>1.5885093166928987</v>
      </c>
      <c r="T738" s="909">
        <v>1.5885093166928987</v>
      </c>
    </row>
    <row r="739" spans="1:20" x14ac:dyDescent="0.35">
      <c r="A739" s="901">
        <v>68</v>
      </c>
      <c r="B739" s="903" t="s">
        <v>272</v>
      </c>
      <c r="C739" s="907">
        <f>cходова!R737</f>
        <v>0</v>
      </c>
      <c r="D739" s="907">
        <f>прибуд.!O737</f>
        <v>0</v>
      </c>
      <c r="E739" s="907">
        <f>гар.вода!L737+ц.о.!M737+хол.вода!R737+каналізація!P737+аварійні!I737+зварювальн!L737</f>
        <v>0.3656981734589938</v>
      </c>
      <c r="F739" s="907">
        <f>дератизац.!I737</f>
        <v>6.0791393412423546E-3</v>
      </c>
      <c r="G739" s="907">
        <f>димоканал!Q737</f>
        <v>0.15547287247456282</v>
      </c>
      <c r="H739" s="907">
        <f>'підготовка до зими'!L737+майстерні!L737+маляри!L737+покрівлі!N737</f>
        <v>0.60296111317948342</v>
      </c>
      <c r="I739" s="907">
        <f>електрики!P737</f>
        <v>6.0077033818042462E-2</v>
      </c>
      <c r="J739" s="908">
        <f t="shared" si="63"/>
        <v>1.1902883322723248</v>
      </c>
      <c r="K739" s="908">
        <v>1.8491386226429658E-2</v>
      </c>
      <c r="L739" s="908">
        <f t="shared" si="66"/>
        <v>1.2087797184987545</v>
      </c>
      <c r="M739" s="908">
        <f t="shared" si="64"/>
        <v>1.4505356621985055</v>
      </c>
      <c r="N739" s="901">
        <v>2</v>
      </c>
      <c r="O739" s="903"/>
      <c r="P739" s="909">
        <v>1.0431725037849287</v>
      </c>
      <c r="Q739" s="909">
        <v>1.0431725037849287</v>
      </c>
      <c r="R739" s="909">
        <f t="shared" si="65"/>
        <v>1.0431725037849287</v>
      </c>
      <c r="S739" s="909">
        <v>1.0484984944372897</v>
      </c>
      <c r="T739" s="909">
        <v>1.0484984944372897</v>
      </c>
    </row>
    <row r="740" spans="1:20" x14ac:dyDescent="0.35">
      <c r="A740" s="901">
        <v>69</v>
      </c>
      <c r="B740" s="903" t="s">
        <v>273</v>
      </c>
      <c r="C740" s="907">
        <f>cходова!R738</f>
        <v>0</v>
      </c>
      <c r="D740" s="907">
        <f>прибуд.!O738</f>
        <v>0</v>
      </c>
      <c r="E740" s="907">
        <f>гар.вода!L738+ц.о.!M738+хол.вода!R738+каналізація!P738+аварійні!I738+зварювальн!L738</f>
        <v>0.34565833814137792</v>
      </c>
      <c r="F740" s="907">
        <f>дератизац.!I738</f>
        <v>4.4598612487611487E-3</v>
      </c>
      <c r="G740" s="907">
        <f>димоканал!Q738</f>
        <v>0.10455512152389951</v>
      </c>
      <c r="H740" s="907">
        <f>'підготовка до зими'!L738+майстерні!L738+маляри!L738+покрівлі!N738</f>
        <v>0.61759578424018924</v>
      </c>
      <c r="I740" s="907">
        <f>електрики!P738</f>
        <v>5.3868875186300243E-2</v>
      </c>
      <c r="J740" s="908">
        <f t="shared" si="63"/>
        <v>1.1261379803405283</v>
      </c>
      <c r="K740" s="908">
        <v>1.767093019213584E-2</v>
      </c>
      <c r="L740" s="908">
        <f t="shared" si="66"/>
        <v>1.1438089105326641</v>
      </c>
      <c r="M740" s="908">
        <f t="shared" si="64"/>
        <v>1.372570692639197</v>
      </c>
      <c r="N740" s="901">
        <v>2</v>
      </c>
      <c r="O740" s="903"/>
      <c r="P740" s="909">
        <v>0.99863161704158765</v>
      </c>
      <c r="Q740" s="909">
        <v>0.99863161704158765</v>
      </c>
      <c r="R740" s="909">
        <f t="shared" si="65"/>
        <v>0.99863161704158765</v>
      </c>
      <c r="S740" s="909">
        <v>1.0022133325590896</v>
      </c>
      <c r="T740" s="909">
        <v>1.0022133325590896</v>
      </c>
    </row>
    <row r="741" spans="1:20" x14ac:dyDescent="0.35">
      <c r="A741" s="901">
        <v>70</v>
      </c>
      <c r="B741" s="903" t="s">
        <v>274</v>
      </c>
      <c r="C741" s="907">
        <f>cходова!R739</f>
        <v>0.49316192083262922</v>
      </c>
      <c r="D741" s="907">
        <f>прибуд.!O739</f>
        <v>0.5437457936121356</v>
      </c>
      <c r="E741" s="907">
        <f>гар.вода!L739+ц.о.!M739+хол.вода!R739+каналізація!P739+аварійні!I739+зварювальн!L739</f>
        <v>0.36711148453158809</v>
      </c>
      <c r="F741" s="907">
        <f>дератизац.!I739</f>
        <v>0</v>
      </c>
      <c r="G741" s="907">
        <f>димоканал!Q739</f>
        <v>1.0082203914213913E-2</v>
      </c>
      <c r="H741" s="907">
        <f>'підготовка до зими'!L739+майстерні!L739+маляри!L739+покрівлі!N739</f>
        <v>0.26396295239845791</v>
      </c>
      <c r="I741" s="907">
        <f>електрики!P739</f>
        <v>6.0514864728107388E-2</v>
      </c>
      <c r="J741" s="908">
        <f t="shared" si="63"/>
        <v>1.7385792200171322</v>
      </c>
      <c r="K741" s="908">
        <v>2.4308887409925581E-2</v>
      </c>
      <c r="L741" s="908">
        <f t="shared" si="66"/>
        <v>1.7628881074270577</v>
      </c>
      <c r="M741" s="908">
        <f t="shared" si="64"/>
        <v>2.115465728912469</v>
      </c>
      <c r="N741" s="901">
        <v>4</v>
      </c>
      <c r="O741" s="903"/>
      <c r="P741" s="909">
        <v>1.3546726986433828</v>
      </c>
      <c r="Q741" s="909">
        <v>1.3546726986433828</v>
      </c>
      <c r="R741" s="909">
        <f t="shared" si="65"/>
        <v>1.3546726986433828</v>
      </c>
      <c r="S741" s="909">
        <v>1.3583292024376317</v>
      </c>
      <c r="T741" s="909">
        <v>1.3583292024376317</v>
      </c>
    </row>
    <row r="742" spans="1:20" x14ac:dyDescent="0.35">
      <c r="A742" s="901">
        <v>71</v>
      </c>
      <c r="B742" s="903" t="s">
        <v>275</v>
      </c>
      <c r="C742" s="907">
        <f>cходова!R740</f>
        <v>0</v>
      </c>
      <c r="D742" s="907">
        <f>прибуд.!O740</f>
        <v>0</v>
      </c>
      <c r="E742" s="907">
        <f>гар.вода!L740+ц.о.!M740+хол.вода!R740+каналізація!P740+аварійні!I740+зварювальн!L740</f>
        <v>0.29483195727974598</v>
      </c>
      <c r="F742" s="907">
        <f>дератизац.!I740</f>
        <v>1.0520901524361732E-2</v>
      </c>
      <c r="G742" s="907">
        <f>димоканал!Q740</f>
        <v>0.13992934570654578</v>
      </c>
      <c r="H742" s="907">
        <f>'підготовка до зими'!L740+майстерні!L740+маляри!L740+покрівлі!N740</f>
        <v>0.47590633417111983</v>
      </c>
      <c r="I742" s="907">
        <f>електрики!P740</f>
        <v>3.8123324882851133E-2</v>
      </c>
      <c r="J742" s="908">
        <f t="shared" si="63"/>
        <v>0.95931186356462439</v>
      </c>
      <c r="K742" s="908">
        <v>1.4981813006316548E-2</v>
      </c>
      <c r="L742" s="908">
        <f t="shared" si="66"/>
        <v>0.9742936765709409</v>
      </c>
      <c r="M742" s="908">
        <f t="shared" si="64"/>
        <v>1.1691524118851291</v>
      </c>
      <c r="N742" s="901">
        <v>2</v>
      </c>
      <c r="O742" s="903"/>
      <c r="P742" s="909">
        <v>0.84385248483733089</v>
      </c>
      <c r="Q742" s="909">
        <v>0.84385248483733089</v>
      </c>
      <c r="R742" s="909">
        <f t="shared" si="65"/>
        <v>0.84385248483733089</v>
      </c>
      <c r="S742" s="909">
        <v>0.84848448541750998</v>
      </c>
      <c r="T742" s="909">
        <v>0.84848448541750998</v>
      </c>
    </row>
    <row r="743" spans="1:20" x14ac:dyDescent="0.35">
      <c r="A743" s="901">
        <v>72</v>
      </c>
      <c r="B743" s="903" t="s">
        <v>276</v>
      </c>
      <c r="C743" s="907">
        <f>cходова!R741</f>
        <v>0.68098574477724483</v>
      </c>
      <c r="D743" s="907">
        <f>прибуд.!O741</f>
        <v>0.52370727588026844</v>
      </c>
      <c r="E743" s="907">
        <f>гар.вода!L741+ц.о.!M741+хол.вода!R741+каналізація!P741+аварійні!I741+зварювальн!L741</f>
        <v>0.48044120108332911</v>
      </c>
      <c r="F743" s="907">
        <f>дератизац.!I741</f>
        <v>5.6548292241574306E-3</v>
      </c>
      <c r="G743" s="907">
        <f>димоканал!Q741</f>
        <v>0.18369317969670557</v>
      </c>
      <c r="H743" s="907">
        <f>'підготовка до зими'!L741+майстерні!L741+маляри!L741+покрівлі!N741</f>
        <v>0.37544342929143792</v>
      </c>
      <c r="I743" s="907">
        <f>електрики!P741</f>
        <v>9.5623379688064197E-2</v>
      </c>
      <c r="J743" s="908">
        <f t="shared" si="63"/>
        <v>2.3455490396412073</v>
      </c>
      <c r="K743" s="908">
        <v>3.3158749270753761E-2</v>
      </c>
      <c r="L743" s="908">
        <f t="shared" si="66"/>
        <v>2.378707788911961</v>
      </c>
      <c r="M743" s="908">
        <f t="shared" si="64"/>
        <v>2.854449346694353</v>
      </c>
      <c r="N743" s="901">
        <v>3</v>
      </c>
      <c r="O743" s="903"/>
      <c r="P743" s="909">
        <v>1.8483816802095236</v>
      </c>
      <c r="Q743" s="909">
        <v>1.8483816802095236</v>
      </c>
      <c r="R743" s="909">
        <f t="shared" si="65"/>
        <v>1.8483816802095236</v>
      </c>
      <c r="S743" s="909">
        <v>1.8584277971441583</v>
      </c>
      <c r="T743" s="909">
        <v>1.8584277971441583</v>
      </c>
    </row>
    <row r="744" spans="1:20" x14ac:dyDescent="0.35">
      <c r="A744" s="901">
        <v>73</v>
      </c>
      <c r="B744" s="903" t="s">
        <v>277</v>
      </c>
      <c r="C744" s="907">
        <f>cходова!R742</f>
        <v>1.20217782777768</v>
      </c>
      <c r="D744" s="907">
        <f>прибуд.!O742</f>
        <v>0.72729407388477152</v>
      </c>
      <c r="E744" s="907">
        <f>гар.вода!L742+ц.о.!M742+хол.вода!R742+каналізація!P742+аварійні!I742+зварювальн!L742</f>
        <v>0.44578321879771021</v>
      </c>
      <c r="F744" s="907">
        <f>дератизац.!I742</f>
        <v>6.6019252065763687E-3</v>
      </c>
      <c r="G744" s="907">
        <f>димоканал!Q742</f>
        <v>0.10729310807963871</v>
      </c>
      <c r="H744" s="907">
        <f>'підготовка до зими'!L742+майстерні!L742+маляри!L742+покрівлі!N742</f>
        <v>0.29544673350421846</v>
      </c>
      <c r="I744" s="907">
        <f>електрики!P742</f>
        <v>8.4886652141401356E-2</v>
      </c>
      <c r="J744" s="908">
        <f t="shared" si="63"/>
        <v>2.8694835393919966</v>
      </c>
      <c r="K744" s="908">
        <v>3.8288353086134444E-2</v>
      </c>
      <c r="L744" s="908">
        <f t="shared" si="66"/>
        <v>2.9077718924781313</v>
      </c>
      <c r="M744" s="908">
        <f t="shared" si="64"/>
        <v>3.4893262709737574</v>
      </c>
      <c r="N744" s="901">
        <v>3</v>
      </c>
      <c r="O744" s="903"/>
      <c r="P744" s="909">
        <v>2.1235222171150232</v>
      </c>
      <c r="Q744" s="909">
        <v>2.1235222171150232</v>
      </c>
      <c r="R744" s="909">
        <f t="shared" si="65"/>
        <v>2.1235222171150232</v>
      </c>
      <c r="S744" s="909">
        <v>2.1328812302522611</v>
      </c>
      <c r="T744" s="909">
        <v>2.1328812302522611</v>
      </c>
    </row>
    <row r="745" spans="1:20" x14ac:dyDescent="0.35">
      <c r="A745" s="901">
        <v>74</v>
      </c>
      <c r="B745" s="903" t="s">
        <v>278</v>
      </c>
      <c r="C745" s="907">
        <f>cходова!R743</f>
        <v>0.97241711977689738</v>
      </c>
      <c r="D745" s="907">
        <f>прибуд.!O743</f>
        <v>0.4420509271594163</v>
      </c>
      <c r="E745" s="907">
        <f>гар.вода!L743+ц.о.!M743+хол.вода!R743+каналізація!P743+аварійні!I743+зварювальн!L743</f>
        <v>0.50759368290600404</v>
      </c>
      <c r="F745" s="907">
        <f>дератизац.!I743</f>
        <v>7.2350590288942978E-3</v>
      </c>
      <c r="G745" s="907">
        <f>димоканал!Q743</f>
        <v>0.10515970124930359</v>
      </c>
      <c r="H745" s="907">
        <f>'підготовка до зими'!L743+майстерні!L743+маляри!L743+покрівлі!N743</f>
        <v>0.35954338342606051</v>
      </c>
      <c r="I745" s="907">
        <f>електрики!P743</f>
        <v>0.10403497148654997</v>
      </c>
      <c r="J745" s="908">
        <f t="shared" si="63"/>
        <v>2.4980348450331262</v>
      </c>
      <c r="K745" s="908">
        <v>3.5073381788403184E-2</v>
      </c>
      <c r="L745" s="908">
        <f t="shared" si="66"/>
        <v>2.5331082268215295</v>
      </c>
      <c r="M745" s="908">
        <f t="shared" si="64"/>
        <v>3.0397298721858355</v>
      </c>
      <c r="N745" s="901">
        <v>3</v>
      </c>
      <c r="O745" s="903"/>
      <c r="P745" s="909">
        <v>1.9540369539218041</v>
      </c>
      <c r="Q745" s="909">
        <v>1.9540369539218041</v>
      </c>
      <c r="R745" s="909">
        <f t="shared" si="65"/>
        <v>1.9540369539218041</v>
      </c>
      <c r="S745" s="909">
        <v>1.9609053397622185</v>
      </c>
      <c r="T745" s="909">
        <v>1.9609053397622185</v>
      </c>
    </row>
    <row r="746" spans="1:20" x14ac:dyDescent="0.35">
      <c r="A746" s="901">
        <v>75</v>
      </c>
      <c r="B746" s="903" t="s">
        <v>279</v>
      </c>
      <c r="C746" s="907">
        <f>cходова!R744</f>
        <v>0.50356472387923312</v>
      </c>
      <c r="D746" s="907">
        <f>прибуд.!O744</f>
        <v>0.88816703433552746</v>
      </c>
      <c r="E746" s="907">
        <f>гар.вода!L744+ц.о.!M744+хол.вода!R744+каналізація!P744+аварійні!I744+зварювальн!L744</f>
        <v>0.4170218749104625</v>
      </c>
      <c r="F746" s="907">
        <f>дератизац.!I744</f>
        <v>1.2580374615599663E-2</v>
      </c>
      <c r="G746" s="907">
        <f>димоканал!Q744</f>
        <v>0.14212142665464075</v>
      </c>
      <c r="H746" s="907">
        <f>'підготовка до зими'!L744+майстерні!L744+маляри!L744+покрівлі!N744</f>
        <v>0.33930587466971074</v>
      </c>
      <c r="I746" s="907">
        <f>електрики!P744</f>
        <v>7.597664951492443E-2</v>
      </c>
      <c r="J746" s="908">
        <f t="shared" si="63"/>
        <v>2.378737958580099</v>
      </c>
      <c r="K746" s="908">
        <v>3.352823641312988E-2</v>
      </c>
      <c r="L746" s="908">
        <f t="shared" si="66"/>
        <v>2.4122661949932289</v>
      </c>
      <c r="M746" s="908">
        <f t="shared" si="64"/>
        <v>2.8947194339918747</v>
      </c>
      <c r="N746" s="901">
        <v>3</v>
      </c>
      <c r="O746" s="903"/>
      <c r="P746" s="909">
        <v>1.6843222656253916</v>
      </c>
      <c r="Q746" s="909">
        <v>1.6843222656253916</v>
      </c>
      <c r="R746" s="909">
        <f t="shared" si="65"/>
        <v>1.6843222656253916</v>
      </c>
      <c r="S746" s="909">
        <v>1.6958302262880138</v>
      </c>
      <c r="T746" s="909">
        <v>1.6958302262880138</v>
      </c>
    </row>
    <row r="747" spans="1:20" x14ac:dyDescent="0.35">
      <c r="A747" s="901">
        <v>76</v>
      </c>
      <c r="B747" s="903" t="s">
        <v>1825</v>
      </c>
      <c r="C747" s="907">
        <f>cходова!R745</f>
        <v>0</v>
      </c>
      <c r="D747" s="907">
        <f>прибуд.!O745</f>
        <v>0</v>
      </c>
      <c r="E747" s="907">
        <f>гар.вода!L745+ц.о.!M745+хол.вода!R745+каналізація!P745+аварійні!I745+зварювальн!L745</f>
        <v>0.36002460941698294</v>
      </c>
      <c r="F747" s="907">
        <f>дератизац.!I745</f>
        <v>0</v>
      </c>
      <c r="G747" s="907">
        <f>димоканал!Q745</f>
        <v>3.1566760905861767E-2</v>
      </c>
      <c r="H747" s="907">
        <f>'підготовка до зими'!L745+майстерні!L745+маляри!L745+покрівлі!N745</f>
        <v>0.64522498968209741</v>
      </c>
      <c r="I747" s="907">
        <f>електрики!P745</f>
        <v>5.8319415303623341E-2</v>
      </c>
      <c r="J747" s="908">
        <f t="shared" si="63"/>
        <v>1.0951357753085655</v>
      </c>
      <c r="K747" s="908">
        <v>1.7272651320183002E-2</v>
      </c>
      <c r="L747" s="908">
        <f t="shared" si="66"/>
        <v>1.1124084266287486</v>
      </c>
      <c r="M747" s="908">
        <f t="shared" si="64"/>
        <v>1.3348901119544982</v>
      </c>
      <c r="N747" s="901">
        <v>1</v>
      </c>
      <c r="O747" s="903"/>
      <c r="P747" s="909">
        <v>0.97825113572114297</v>
      </c>
      <c r="Q747" s="909">
        <v>0.97825113572114297</v>
      </c>
      <c r="R747" s="909">
        <f t="shared" si="65"/>
        <v>0.97825113572114297</v>
      </c>
      <c r="S747" s="909">
        <v>0.97920896638153343</v>
      </c>
      <c r="T747" s="909">
        <v>0.97920896638153343</v>
      </c>
    </row>
    <row r="748" spans="1:20" x14ac:dyDescent="0.35">
      <c r="A748" s="901">
        <v>77</v>
      </c>
      <c r="B748" s="903" t="s">
        <v>1826</v>
      </c>
      <c r="C748" s="907">
        <f>cходова!R746</f>
        <v>0.70244498551820811</v>
      </c>
      <c r="D748" s="907">
        <f>прибуд.!O746</f>
        <v>1.1748519411220615</v>
      </c>
      <c r="E748" s="907">
        <f>гар.вода!L746+ц.о.!M746+хол.вода!R746+каналізація!P746+аварійні!I746+зварювальн!L746</f>
        <v>0.35364199416018915</v>
      </c>
      <c r="F748" s="907">
        <f>дератизац.!I746</f>
        <v>5.0234427327528475E-3</v>
      </c>
      <c r="G748" s="907">
        <f>димоканал!Q746</f>
        <v>7.0376569620761581E-2</v>
      </c>
      <c r="H748" s="907">
        <f>'підготовка до зими'!L746+майстерні!L746+маляри!L746+покрівлі!N746</f>
        <v>0.2374009173813364</v>
      </c>
      <c r="I748" s="907">
        <f>електрики!P746</f>
        <v>5.6342139174775964E-2</v>
      </c>
      <c r="J748" s="908">
        <f t="shared" si="63"/>
        <v>2.6000819897100858</v>
      </c>
      <c r="K748" s="908">
        <v>3.7226886278017179E-2</v>
      </c>
      <c r="L748" s="908">
        <f t="shared" si="66"/>
        <v>2.6373088759881029</v>
      </c>
      <c r="M748" s="908">
        <f t="shared" si="64"/>
        <v>3.1647706511857234</v>
      </c>
      <c r="N748" s="901">
        <v>5</v>
      </c>
      <c r="O748" s="903"/>
      <c r="P748" s="909">
        <v>1.9427244912344741</v>
      </c>
      <c r="Q748" s="909">
        <v>1.9427244912344741</v>
      </c>
      <c r="R748" s="909">
        <f t="shared" si="65"/>
        <v>1.9427244912344741</v>
      </c>
      <c r="S748" s="909">
        <v>1.9539616896895278</v>
      </c>
      <c r="T748" s="909">
        <v>1.9539616896895278</v>
      </c>
    </row>
    <row r="749" spans="1:20" x14ac:dyDescent="0.35">
      <c r="A749" s="901">
        <v>78</v>
      </c>
      <c r="B749" s="903" t="s">
        <v>280</v>
      </c>
      <c r="C749" s="907">
        <f>cходова!R747</f>
        <v>0</v>
      </c>
      <c r="D749" s="907">
        <f>прибуд.!O747</f>
        <v>0.62151756182212581</v>
      </c>
      <c r="E749" s="907">
        <f>гар.вода!L747+ц.о.!M747+хол.вода!R747+каналізація!P747+аварійні!I747+зварювальн!L747</f>
        <v>0.43818478241893138</v>
      </c>
      <c r="F749" s="907">
        <f>дератизац.!I747</f>
        <v>1.5292841648590022E-2</v>
      </c>
      <c r="G749" s="907">
        <f>димоканал!Q747</f>
        <v>0.2129832047591145</v>
      </c>
      <c r="H749" s="907">
        <f>'підготовка до зими'!L747+майстерні!L747+маляри!L747+покрівлі!N747</f>
        <v>0.55006482681489532</v>
      </c>
      <c r="I749" s="907">
        <f>електрики!P747</f>
        <v>8.2532725692155889E-2</v>
      </c>
      <c r="J749" s="908">
        <f t="shared" si="63"/>
        <v>1.9205759431558129</v>
      </c>
      <c r="K749" s="908">
        <v>2.8212920262408885E-2</v>
      </c>
      <c r="L749" s="908">
        <f t="shared" si="66"/>
        <v>1.9487888634182218</v>
      </c>
      <c r="M749" s="908">
        <f t="shared" si="64"/>
        <v>2.3385466361018659</v>
      </c>
      <c r="N749" s="901">
        <v>2</v>
      </c>
      <c r="O749" s="903"/>
      <c r="P749" s="909">
        <v>1.4520986395037609</v>
      </c>
      <c r="Q749" s="909">
        <v>1.4520986395037609</v>
      </c>
      <c r="R749" s="909">
        <f t="shared" si="65"/>
        <v>1.4520986395037609</v>
      </c>
      <c r="S749" s="909">
        <v>1.4648091772701253</v>
      </c>
      <c r="T749" s="909">
        <v>1.4648091772701253</v>
      </c>
    </row>
    <row r="750" spans="1:20" x14ac:dyDescent="0.35">
      <c r="A750" s="901">
        <v>79</v>
      </c>
      <c r="B750" s="903" t="s">
        <v>1827</v>
      </c>
      <c r="C750" s="907">
        <f>cходова!R748</f>
        <v>0</v>
      </c>
      <c r="D750" s="907">
        <f>прибуд.!O748</f>
        <v>0</v>
      </c>
      <c r="E750" s="907">
        <f>гар.вода!L748+ц.о.!M748+хол.вода!R748+каналізація!P748+аварійні!I748+зварювальн!L748</f>
        <v>0.39904100862857161</v>
      </c>
      <c r="F750" s="907">
        <f>дератизац.!I748</f>
        <v>6.4766839378238347E-3</v>
      </c>
      <c r="G750" s="907">
        <f>димоканал!Q748</f>
        <v>0.19054547386180812</v>
      </c>
      <c r="H750" s="907">
        <f>'підготовка до зими'!L748+майстерні!L748+маляри!L748+покрівлі!N748</f>
        <v>0.44075375663559413</v>
      </c>
      <c r="I750" s="907">
        <f>електрики!P748</f>
        <v>7.0406340755151495E-2</v>
      </c>
      <c r="J750" s="908">
        <f t="shared" si="63"/>
        <v>1.1072232638189492</v>
      </c>
      <c r="K750" s="908">
        <v>1.6520361510718638E-2</v>
      </c>
      <c r="L750" s="908">
        <f t="shared" si="66"/>
        <v>1.1237436253296678</v>
      </c>
      <c r="M750" s="908">
        <f t="shared" si="64"/>
        <v>1.3484923503956012</v>
      </c>
      <c r="N750" s="901">
        <v>2</v>
      </c>
      <c r="O750" s="903"/>
      <c r="P750" s="909">
        <v>0.9276446082256633</v>
      </c>
      <c r="Q750" s="909">
        <v>0.9276446082256633</v>
      </c>
      <c r="R750" s="909">
        <f t="shared" si="65"/>
        <v>0.9276446082256633</v>
      </c>
      <c r="S750" s="909">
        <v>0.93342633216014459</v>
      </c>
      <c r="T750" s="909">
        <v>0.93342633216014459</v>
      </c>
    </row>
    <row r="751" spans="1:20" x14ac:dyDescent="0.35">
      <c r="A751" s="901">
        <v>80</v>
      </c>
      <c r="B751" s="903" t="s">
        <v>281</v>
      </c>
      <c r="C751" s="907">
        <f>cходова!R749</f>
        <v>0</v>
      </c>
      <c r="D751" s="907">
        <f>прибуд.!O749</f>
        <v>0</v>
      </c>
      <c r="E751" s="907">
        <f>гар.вода!L749+ц.о.!M749+хол.вода!R749+каналізація!P749+аварійні!I749+зварювальн!L749</f>
        <v>0.47703859216337841</v>
      </c>
      <c r="F751" s="907">
        <f>дератизац.!I749</f>
        <v>1.076555023923445E-2</v>
      </c>
      <c r="G751" s="907">
        <f>димоканал!Q749</f>
        <v>0.15595271497632648</v>
      </c>
      <c r="H751" s="907">
        <f>'підготовка до зими'!L749+майстерні!L749+маляри!L749+покрівлі!N749</f>
        <v>0.46308286799441445</v>
      </c>
      <c r="I751" s="907">
        <f>електрики!P749</f>
        <v>9.456928240622349E-2</v>
      </c>
      <c r="J751" s="908">
        <f t="shared" ref="J751:J776" si="67">I751+H751+G751+F751+E751+D751+C751</f>
        <v>1.2014090077795774</v>
      </c>
      <c r="K751" s="908">
        <v>1.7731057349598536E-2</v>
      </c>
      <c r="L751" s="908">
        <f t="shared" si="66"/>
        <v>1.2191400651291759</v>
      </c>
      <c r="M751" s="908">
        <f t="shared" ref="M751:M776" si="68">L751*1.2</f>
        <v>1.4629680781550112</v>
      </c>
      <c r="N751" s="901">
        <v>2</v>
      </c>
      <c r="O751" s="903"/>
      <c r="P751" s="909">
        <v>0.99491672463884351</v>
      </c>
      <c r="Q751" s="909">
        <v>0.99491672463884351</v>
      </c>
      <c r="R751" s="909">
        <f t="shared" si="65"/>
        <v>0.99491672463884351</v>
      </c>
      <c r="S751" s="909">
        <v>1.0010855318427549</v>
      </c>
      <c r="T751" s="909">
        <v>1.0010855318427549</v>
      </c>
    </row>
    <row r="752" spans="1:20" x14ac:dyDescent="0.35">
      <c r="A752" s="901">
        <v>81</v>
      </c>
      <c r="B752" s="903" t="s">
        <v>282</v>
      </c>
      <c r="C752" s="907">
        <f>cходова!R750</f>
        <v>0</v>
      </c>
      <c r="D752" s="907">
        <f>прибуд.!O750</f>
        <v>0</v>
      </c>
      <c r="E752" s="907">
        <f>гар.вода!L750+ц.о.!M750+хол.вода!R750+каналізація!P750+аварійні!I750+зварювальн!L750</f>
        <v>0.33168011283699278</v>
      </c>
      <c r="F752" s="907">
        <f>дератизац.!I750</f>
        <v>0</v>
      </c>
      <c r="G752" s="907">
        <f>димоканал!Q750</f>
        <v>0.12870676411635365</v>
      </c>
      <c r="H752" s="907">
        <f>'підготовка до зими'!L750+майстерні!L750+маляри!L750+покрівлі!N750</f>
        <v>0.61619764116870479</v>
      </c>
      <c r="I752" s="907">
        <f>електрики!P750</f>
        <v>4.9538548179891492E-2</v>
      </c>
      <c r="J752" s="908">
        <f t="shared" si="67"/>
        <v>1.1261230663019426</v>
      </c>
      <c r="K752" s="908">
        <v>1.7714942248331367E-2</v>
      </c>
      <c r="L752" s="908">
        <f t="shared" si="66"/>
        <v>1.143838008550274</v>
      </c>
      <c r="M752" s="908">
        <f t="shared" si="68"/>
        <v>1.3726056102603288</v>
      </c>
      <c r="N752" s="901">
        <v>1</v>
      </c>
      <c r="O752" s="903"/>
      <c r="P752" s="909">
        <v>1.0010354748628369</v>
      </c>
      <c r="Q752" s="909">
        <v>1.0010354748628369</v>
      </c>
      <c r="R752" s="909">
        <f t="shared" si="65"/>
        <v>1.0010354748628369</v>
      </c>
      <c r="S752" s="909">
        <v>1.0049408259768753</v>
      </c>
      <c r="T752" s="909">
        <v>1.0049408259768753</v>
      </c>
    </row>
    <row r="753" spans="1:20" x14ac:dyDescent="0.35">
      <c r="A753" s="901">
        <v>82</v>
      </c>
      <c r="B753" s="903" t="s">
        <v>283</v>
      </c>
      <c r="C753" s="907">
        <f>cходова!R751</f>
        <v>0</v>
      </c>
      <c r="D753" s="907">
        <f>прибуд.!O751</f>
        <v>0</v>
      </c>
      <c r="E753" s="907">
        <f>гар.вода!L751+ц.о.!M751+хол.вода!R751+каналізація!P751+аварійні!I751+зварювальн!L751</f>
        <v>0.45174842835073747</v>
      </c>
      <c r="F753" s="907">
        <f>дератизац.!I751</f>
        <v>2.9255319148936169E-3</v>
      </c>
      <c r="G753" s="907">
        <f>димоканал!Q751</f>
        <v>0.14084148429700455</v>
      </c>
      <c r="H753" s="907">
        <f>'підготовка до зими'!L751+майстерні!L751+маляри!L751+покрівлі!N751</f>
        <v>0.39152298798656038</v>
      </c>
      <c r="I753" s="907">
        <f>електрики!P751</f>
        <v>8.6734619781346209E-2</v>
      </c>
      <c r="J753" s="908">
        <f t="shared" si="67"/>
        <v>1.0737730523305422</v>
      </c>
      <c r="K753" s="908">
        <v>1.5657656215565093E-2</v>
      </c>
      <c r="L753" s="908">
        <f t="shared" si="66"/>
        <v>1.0894307085461072</v>
      </c>
      <c r="M753" s="908">
        <f t="shared" si="68"/>
        <v>1.3073168502553287</v>
      </c>
      <c r="N753" s="901">
        <v>2</v>
      </c>
      <c r="O753" s="903"/>
      <c r="P753" s="909">
        <v>0.87798382749995418</v>
      </c>
      <c r="Q753" s="909">
        <v>0.87798382749995418</v>
      </c>
      <c r="R753" s="909">
        <f t="shared" si="65"/>
        <v>0.87798382749995418</v>
      </c>
      <c r="S753" s="909">
        <v>0.8822573825953558</v>
      </c>
      <c r="T753" s="909">
        <v>0.8822573825953558</v>
      </c>
    </row>
    <row r="754" spans="1:20" x14ac:dyDescent="0.35">
      <c r="A754" s="901">
        <v>83</v>
      </c>
      <c r="B754" s="903" t="s">
        <v>284</v>
      </c>
      <c r="C754" s="907">
        <f>cходова!R752</f>
        <v>0</v>
      </c>
      <c r="D754" s="907">
        <f>прибуд.!O752</f>
        <v>0.26353899558498894</v>
      </c>
      <c r="E754" s="907">
        <f>гар.вода!L752+ц.о.!M752+хол.вода!R752+каналізація!P752+аварійні!I752+зварювальн!L752</f>
        <v>0.41384118633170935</v>
      </c>
      <c r="F754" s="907">
        <f>дератизац.!I752</f>
        <v>0</v>
      </c>
      <c r="G754" s="907">
        <f>димоканал!Q752</f>
        <v>0.19483590175008725</v>
      </c>
      <c r="H754" s="907">
        <f>'підготовка до зими'!L752+майстерні!L752+маляри!L752+покрівлі!N752</f>
        <v>0.44288653215197293</v>
      </c>
      <c r="I754" s="907">
        <f>електрики!P752</f>
        <v>7.4991301135453853E-2</v>
      </c>
      <c r="J754" s="908">
        <f t="shared" si="67"/>
        <v>1.3900939169542124</v>
      </c>
      <c r="K754" s="908">
        <v>2.0403497821890156E-2</v>
      </c>
      <c r="L754" s="908">
        <f t="shared" si="66"/>
        <v>1.4104974147761025</v>
      </c>
      <c r="M754" s="908">
        <f t="shared" si="68"/>
        <v>1.6925968977313228</v>
      </c>
      <c r="N754" s="901">
        <v>2</v>
      </c>
      <c r="O754" s="903"/>
      <c r="P754" s="909">
        <v>1.0887535839950382</v>
      </c>
      <c r="Q754" s="909">
        <v>1.0887535839950382</v>
      </c>
      <c r="R754" s="909">
        <f t="shared" ref="R754:R779" si="69">MIN(Q754)</f>
        <v>1.0887535839950382</v>
      </c>
      <c r="S754" s="909">
        <v>1.0967071701461457</v>
      </c>
      <c r="T754" s="909">
        <v>1.0967071701461457</v>
      </c>
    </row>
    <row r="755" spans="1:20" x14ac:dyDescent="0.35">
      <c r="A755" s="901">
        <v>84</v>
      </c>
      <c r="B755" s="903" t="s">
        <v>285</v>
      </c>
      <c r="C755" s="907">
        <f>cходова!R753</f>
        <v>0</v>
      </c>
      <c r="D755" s="907">
        <f>прибуд.!O753</f>
        <v>0.27925886549707601</v>
      </c>
      <c r="E755" s="907">
        <f>гар.вода!L753+ц.о.!M753+хол.вода!R753+каналізація!P753+аварійні!I753+зварювальн!L753</f>
        <v>0.37697848978784321</v>
      </c>
      <c r="F755" s="907">
        <f>дератизац.!I753</f>
        <v>0</v>
      </c>
      <c r="G755" s="907">
        <f>димоканал!Q753</f>
        <v>0.2064576923807942</v>
      </c>
      <c r="H755" s="907">
        <f>'підготовка до зими'!L753+майстерні!L753+маляри!L753+покрівлі!N753</f>
        <v>0.44658669276964502</v>
      </c>
      <c r="I755" s="907">
        <f>електрики!P753</f>
        <v>6.3571573173072451E-2</v>
      </c>
      <c r="J755" s="908">
        <f t="shared" si="67"/>
        <v>1.3728533136084309</v>
      </c>
      <c r="K755" s="908">
        <v>2.0275248495982515E-2</v>
      </c>
      <c r="L755" s="908">
        <f t="shared" si="66"/>
        <v>1.3931285621044134</v>
      </c>
      <c r="M755" s="908">
        <f t="shared" si="68"/>
        <v>1.671754274525296</v>
      </c>
      <c r="N755" s="901">
        <v>2</v>
      </c>
      <c r="O755" s="903"/>
      <c r="P755" s="909">
        <v>1.0784663485206363</v>
      </c>
      <c r="Q755" s="909">
        <v>1.0784663485206363</v>
      </c>
      <c r="R755" s="909">
        <f t="shared" si="69"/>
        <v>1.0784663485206363</v>
      </c>
      <c r="S755" s="909">
        <v>1.0868943591088274</v>
      </c>
      <c r="T755" s="909">
        <v>1.0868943591088274</v>
      </c>
    </row>
    <row r="756" spans="1:20" x14ac:dyDescent="0.35">
      <c r="A756" s="901">
        <v>85</v>
      </c>
      <c r="B756" s="903" t="s">
        <v>286</v>
      </c>
      <c r="C756" s="907">
        <f>cходова!R754</f>
        <v>0</v>
      </c>
      <c r="D756" s="907">
        <f>прибуд.!O754</f>
        <v>0.29752813707165104</v>
      </c>
      <c r="E756" s="907">
        <f>гар.вода!L754+ц.о.!M754+хол.вода!R754+каналізація!P754+аварійні!I754+зварювальн!L754</f>
        <v>0.3904033126473519</v>
      </c>
      <c r="F756" s="907">
        <f>дератизац.!I754</f>
        <v>0</v>
      </c>
      <c r="G756" s="907">
        <f>димоканал!Q754</f>
        <v>0.16497320279026076</v>
      </c>
      <c r="H756" s="907">
        <f>'підготовка до зими'!L754+майстерні!L754+маляри!L754+покрівлі!N754</f>
        <v>0.45355545929583718</v>
      </c>
      <c r="I756" s="907">
        <f>електрики!P754</f>
        <v>6.7730461137665982E-2</v>
      </c>
      <c r="J756" s="908">
        <f t="shared" si="67"/>
        <v>1.374190572942767</v>
      </c>
      <c r="K756" s="908">
        <v>2.0258286917295514E-2</v>
      </c>
      <c r="L756" s="908">
        <f t="shared" si="66"/>
        <v>1.3944488598600626</v>
      </c>
      <c r="M756" s="908">
        <f t="shared" si="68"/>
        <v>1.6733386318320751</v>
      </c>
      <c r="N756" s="901">
        <v>2</v>
      </c>
      <c r="O756" s="903"/>
      <c r="P756" s="909">
        <v>1.1362475557464435</v>
      </c>
      <c r="Q756" s="909">
        <v>1.1362475557464435</v>
      </c>
      <c r="R756" s="909">
        <f t="shared" si="69"/>
        <v>1.1362475557464435</v>
      </c>
      <c r="S756" s="909">
        <v>1.1435583367927709</v>
      </c>
      <c r="T756" s="909">
        <v>1.1435583367927709</v>
      </c>
    </row>
    <row r="757" spans="1:20" x14ac:dyDescent="0.35">
      <c r="A757" s="901">
        <v>86</v>
      </c>
      <c r="B757" s="903" t="s">
        <v>1932</v>
      </c>
      <c r="C757" s="907">
        <f>cходова!R755</f>
        <v>0</v>
      </c>
      <c r="D757" s="907">
        <f>прибуд.!O755</f>
        <v>0.28836513285024151</v>
      </c>
      <c r="E757" s="907">
        <f>гар.вода!L755+ц.о.!M755+хол.вода!R755+каналізація!P755+аварійні!I755+зварювальн!L755</f>
        <v>0.38367005521936848</v>
      </c>
      <c r="F757" s="907">
        <f>дератизац.!I755</f>
        <v>0</v>
      </c>
      <c r="G757" s="907">
        <f>димоканал!Q755</f>
        <v>0.18654125738210345</v>
      </c>
      <c r="H757" s="907">
        <f>'підготовка до зими'!L755+майстерні!L755+маляри!L755+покрівлі!N755</f>
        <v>0.44166500668541475</v>
      </c>
      <c r="I757" s="907">
        <f>електрики!P755</f>
        <v>6.5644559254803087E-2</v>
      </c>
      <c r="J757" s="908">
        <f t="shared" si="67"/>
        <v>1.3658860113919313</v>
      </c>
      <c r="K757" s="908">
        <v>2.0121675907055884E-2</v>
      </c>
      <c r="L757" s="908">
        <f t="shared" si="66"/>
        <v>1.3860076872989873</v>
      </c>
      <c r="M757" s="908">
        <f t="shared" si="68"/>
        <v>1.6632092247587846</v>
      </c>
      <c r="N757" s="901">
        <v>2</v>
      </c>
      <c r="O757" s="903"/>
      <c r="P757" s="909">
        <v>1.1280342926946214</v>
      </c>
      <c r="Q757" s="909">
        <v>1.1280342926946214</v>
      </c>
      <c r="R757" s="909">
        <f t="shared" si="69"/>
        <v>1.1280342926946214</v>
      </c>
      <c r="S757" s="909">
        <v>1.1359285262952137</v>
      </c>
      <c r="T757" s="909">
        <v>1.1359285262952137</v>
      </c>
    </row>
    <row r="758" spans="1:20" x14ac:dyDescent="0.35">
      <c r="A758" s="901">
        <v>87</v>
      </c>
      <c r="B758" s="903" t="s">
        <v>1933</v>
      </c>
      <c r="C758" s="907">
        <f>cходова!R756</f>
        <v>0</v>
      </c>
      <c r="D758" s="907">
        <f>прибуд.!O756</f>
        <v>0.30109247162673392</v>
      </c>
      <c r="E758" s="907">
        <f>гар.вода!L756+ц.о.!M756+хол.вода!R756+каналізація!P756+аварійні!I756+зварювальн!L756</f>
        <v>0.39302249534539691</v>
      </c>
      <c r="F758" s="907">
        <f>дератизац.!I756</f>
        <v>0</v>
      </c>
      <c r="G758" s="907">
        <f>димоканал!Q756</f>
        <v>0.16694955263453248</v>
      </c>
      <c r="H758" s="907">
        <f>'підготовка до зими'!L756+майстерні!L756+маляри!L756+покрівлі!N756</f>
        <v>0.44390984944801393</v>
      </c>
      <c r="I758" s="907">
        <f>електрики!P756</f>
        <v>6.8541860104636768E-2</v>
      </c>
      <c r="J758" s="908">
        <f t="shared" si="67"/>
        <v>1.3735162291593142</v>
      </c>
      <c r="K758" s="908">
        <v>2.0198578871872035E-2</v>
      </c>
      <c r="L758" s="908">
        <f t="shared" si="66"/>
        <v>1.3937148080311861</v>
      </c>
      <c r="M758" s="908">
        <f t="shared" si="68"/>
        <v>1.6724577696374232</v>
      </c>
      <c r="N758" s="901">
        <v>2</v>
      </c>
      <c r="O758" s="903"/>
      <c r="P758" s="909">
        <v>1.1325469854239743</v>
      </c>
      <c r="Q758" s="909">
        <v>1.1325469854239743</v>
      </c>
      <c r="R758" s="909">
        <f t="shared" si="69"/>
        <v>1.1325469854239743</v>
      </c>
      <c r="S758" s="909">
        <v>1.1399453483365563</v>
      </c>
      <c r="T758" s="909">
        <v>1.1399453483365563</v>
      </c>
    </row>
    <row r="759" spans="1:20" x14ac:dyDescent="0.35">
      <c r="A759" s="901">
        <v>88</v>
      </c>
      <c r="B759" s="903" t="s">
        <v>287</v>
      </c>
      <c r="C759" s="907">
        <f>cходова!R757</f>
        <v>0.81690449455336922</v>
      </c>
      <c r="D759" s="907">
        <f>прибуд.!O757</f>
        <v>0</v>
      </c>
      <c r="E759" s="907">
        <f>гар.вода!L757+ц.о.!M757+хол.вода!R757+каналізація!P757+аварійні!I757+зварювальн!L757</f>
        <v>0.42567585783517692</v>
      </c>
      <c r="F759" s="907">
        <f>дератизац.!I757</f>
        <v>5.9694652806251657E-3</v>
      </c>
      <c r="G759" s="907">
        <f>димоканал!Q757</f>
        <v>0.21584567725544895</v>
      </c>
      <c r="H759" s="907">
        <f>'підготовка до зими'!L757+майстерні!L757+маляри!L757+покрівлі!N757</f>
        <v>0.61682942958166576</v>
      </c>
      <c r="I759" s="907">
        <f>електрики!P757</f>
        <v>7.8657574679303857E-2</v>
      </c>
      <c r="J759" s="908">
        <f t="shared" si="67"/>
        <v>2.1598824991855903</v>
      </c>
      <c r="K759" s="908">
        <v>3.1936960855725005E-2</v>
      </c>
      <c r="L759" s="908">
        <f t="shared" si="66"/>
        <v>2.1918194600413154</v>
      </c>
      <c r="M759" s="908">
        <f t="shared" si="68"/>
        <v>2.6301833520495785</v>
      </c>
      <c r="N759" s="901">
        <v>3</v>
      </c>
      <c r="O759" s="903"/>
      <c r="P759" s="909">
        <v>1.7859463574110568</v>
      </c>
      <c r="Q759" s="909">
        <v>1.7859463574110568</v>
      </c>
      <c r="R759" s="909">
        <f t="shared" si="69"/>
        <v>1.7859463574110568</v>
      </c>
      <c r="S759" s="909">
        <v>1.7958815855740653</v>
      </c>
      <c r="T759" s="909">
        <v>1.7958815855740653</v>
      </c>
    </row>
    <row r="760" spans="1:20" x14ac:dyDescent="0.35">
      <c r="A760" s="901">
        <v>89</v>
      </c>
      <c r="B760" s="903" t="s">
        <v>288</v>
      </c>
      <c r="C760" s="907">
        <f>cходова!R758</f>
        <v>0</v>
      </c>
      <c r="D760" s="907">
        <f>прибуд.!O758</f>
        <v>0.35175200540175561</v>
      </c>
      <c r="E760" s="907">
        <f>гар.вода!L758+ц.о.!M758+хол.вода!R758+каналізація!P758+аварійні!I758+зварювальн!L758</f>
        <v>0.34947424312781283</v>
      </c>
      <c r="F760" s="907">
        <f>дератизац.!I758</f>
        <v>0</v>
      </c>
      <c r="G760" s="907">
        <f>димоканал!Q758</f>
        <v>0.22533680417128224</v>
      </c>
      <c r="H760" s="907">
        <f>'підготовка до зими'!L758+майстерні!L758+маляри!L758+покрівлі!N758</f>
        <v>0.48005076785013034</v>
      </c>
      <c r="I760" s="907">
        <f>електрики!P758</f>
        <v>5.5051007828808535E-2</v>
      </c>
      <c r="J760" s="908">
        <f t="shared" si="67"/>
        <v>1.4616648283797895</v>
      </c>
      <c r="K760" s="908">
        <v>2.1745154992492598E-2</v>
      </c>
      <c r="L760" s="908">
        <f t="shared" si="66"/>
        <v>1.483409983372282</v>
      </c>
      <c r="M760" s="908">
        <f t="shared" si="68"/>
        <v>1.7800919800467383</v>
      </c>
      <c r="N760" s="901">
        <v>2</v>
      </c>
      <c r="O760" s="903"/>
      <c r="P760" s="909">
        <v>1.2125261927567366</v>
      </c>
      <c r="Q760" s="909">
        <v>1.2125261927567366</v>
      </c>
      <c r="R760" s="909">
        <f t="shared" si="69"/>
        <v>1.2125261927567366</v>
      </c>
      <c r="S760" s="909">
        <v>1.2232038087609138</v>
      </c>
      <c r="T760" s="909">
        <v>1.2232038087609138</v>
      </c>
    </row>
    <row r="761" spans="1:20" x14ac:dyDescent="0.35">
      <c r="A761" s="901">
        <v>90</v>
      </c>
      <c r="B761" s="903" t="s">
        <v>289</v>
      </c>
      <c r="C761" s="907">
        <f>cходова!R759</f>
        <v>0</v>
      </c>
      <c r="D761" s="907">
        <f>прибуд.!O759</f>
        <v>0</v>
      </c>
      <c r="E761" s="907">
        <f>гар.вода!L759+ц.о.!M759+хол.вода!R759+каналізація!P759+аварійні!I759+зварювальн!L759</f>
        <v>0.42081639608777183</v>
      </c>
      <c r="F761" s="907">
        <f>дератизац.!I759</f>
        <v>0</v>
      </c>
      <c r="G761" s="907">
        <f>димоканал!Q759</f>
        <v>0.20163295775149578</v>
      </c>
      <c r="H761" s="907">
        <f>'підготовка до зими'!L759+майстерні!L759+маляри!L759+покрівлі!N759</f>
        <v>0.50009594864040929</v>
      </c>
      <c r="I761" s="907">
        <f>електрики!P759</f>
        <v>7.7152157647944572E-2</v>
      </c>
      <c r="J761" s="908">
        <f t="shared" si="67"/>
        <v>1.1996974601276216</v>
      </c>
      <c r="K761" s="908">
        <v>1.8039125976120292E-2</v>
      </c>
      <c r="L761" s="908">
        <f t="shared" si="66"/>
        <v>1.2177365861037419</v>
      </c>
      <c r="M761" s="908">
        <f t="shared" si="68"/>
        <v>1.4612839033244902</v>
      </c>
      <c r="N761" s="901">
        <v>1</v>
      </c>
      <c r="O761" s="903"/>
      <c r="P761" s="909">
        <v>1.0149765435213538</v>
      </c>
      <c r="Q761" s="909">
        <v>1.0149765435213538</v>
      </c>
      <c r="R761" s="909">
        <f t="shared" si="69"/>
        <v>1.0149765435213538</v>
      </c>
      <c r="S761" s="909">
        <v>1.0199225707626423</v>
      </c>
      <c r="T761" s="909">
        <v>1.0199225707626423</v>
      </c>
    </row>
    <row r="762" spans="1:20" x14ac:dyDescent="0.35">
      <c r="A762" s="901">
        <v>91</v>
      </c>
      <c r="B762" s="903" t="s">
        <v>290</v>
      </c>
      <c r="C762" s="907">
        <f>cходова!R760</f>
        <v>0</v>
      </c>
      <c r="D762" s="907">
        <f>прибуд.!O760</f>
        <v>0</v>
      </c>
      <c r="E762" s="907">
        <f>гар.вода!L760+ц.о.!M760+хол.вода!R760+каналізація!P760+аварійні!I760+зварювальн!L760</f>
        <v>0.53167375627664326</v>
      </c>
      <c r="F762" s="907">
        <f>дератизац.!I760</f>
        <v>0</v>
      </c>
      <c r="G762" s="907">
        <f>димоканал!Q760</f>
        <v>0.36209502971400825</v>
      </c>
      <c r="H762" s="907">
        <f>'підготовка до зими'!L760+майстерні!L760+маляри!L760+покрівлі!N760</f>
        <v>0.58153050298141729</v>
      </c>
      <c r="I762" s="907">
        <f>електрики!P760</f>
        <v>0.11149475910354247</v>
      </c>
      <c r="J762" s="908">
        <f t="shared" si="67"/>
        <v>1.5867940480756113</v>
      </c>
      <c r="K762" s="908">
        <v>2.3688863306283947E-2</v>
      </c>
      <c r="L762" s="908">
        <f t="shared" si="66"/>
        <v>1.6104829113818953</v>
      </c>
      <c r="M762" s="908">
        <f t="shared" si="68"/>
        <v>1.9325794936582743</v>
      </c>
      <c r="N762" s="901">
        <v>2</v>
      </c>
      <c r="O762" s="903"/>
      <c r="P762" s="909">
        <v>1.3298360175278521</v>
      </c>
      <c r="Q762" s="909">
        <v>1.3298360175278521</v>
      </c>
      <c r="R762" s="909">
        <f t="shared" si="69"/>
        <v>1.3298360175278521</v>
      </c>
      <c r="S762" s="909">
        <v>1.3408230719953462</v>
      </c>
      <c r="T762" s="909">
        <v>1.3408230719953462</v>
      </c>
    </row>
    <row r="763" spans="1:20" x14ac:dyDescent="0.35">
      <c r="A763" s="901">
        <v>92</v>
      </c>
      <c r="B763" s="903" t="s">
        <v>291</v>
      </c>
      <c r="C763" s="907">
        <f>cходова!R761</f>
        <v>0</v>
      </c>
      <c r="D763" s="907">
        <f>прибуд.!O761</f>
        <v>0</v>
      </c>
      <c r="E763" s="907">
        <f>гар.вода!L761+ц.о.!M761+хол.вода!R761+каналізація!P761+аварійні!I761+зварювальн!L761</f>
        <v>0.30606274928658089</v>
      </c>
      <c r="F763" s="907">
        <f>дератизац.!I761</f>
        <v>0</v>
      </c>
      <c r="G763" s="907">
        <f>димоканал!Q761</f>
        <v>0.13511008571418218</v>
      </c>
      <c r="H763" s="907">
        <f>'підготовка до зими'!L761+майстерні!L761+маляри!L761+покрівлі!N761</f>
        <v>0.45857201108908918</v>
      </c>
      <c r="I763" s="907">
        <f>електрики!P761</f>
        <v>4.1602522053560617E-2</v>
      </c>
      <c r="J763" s="908">
        <f t="shared" si="67"/>
        <v>0.9413473681434128</v>
      </c>
      <c r="K763" s="908">
        <v>1.446695933615851E-2</v>
      </c>
      <c r="L763" s="908">
        <f t="shared" si="66"/>
        <v>0.95581432747957129</v>
      </c>
      <c r="M763" s="908">
        <f t="shared" si="68"/>
        <v>1.1469771929754855</v>
      </c>
      <c r="N763" s="901">
        <v>2</v>
      </c>
      <c r="O763" s="903"/>
      <c r="P763" s="909">
        <v>0.81444405582624479</v>
      </c>
      <c r="Q763" s="909">
        <v>0.81444405582624479</v>
      </c>
      <c r="R763" s="909">
        <f t="shared" si="69"/>
        <v>0.81444405582624479</v>
      </c>
      <c r="S763" s="909">
        <v>0.81854370301560841</v>
      </c>
      <c r="T763" s="909">
        <v>0.81854370301560841</v>
      </c>
    </row>
    <row r="764" spans="1:20" x14ac:dyDescent="0.35">
      <c r="A764" s="901">
        <v>93</v>
      </c>
      <c r="B764" s="903" t="s">
        <v>292</v>
      </c>
      <c r="C764" s="907">
        <f>cходова!R762</f>
        <v>0</v>
      </c>
      <c r="D764" s="907">
        <f>прибуд.!O762</f>
        <v>1.3198138844221106</v>
      </c>
      <c r="E764" s="907">
        <f>гар.вода!L762+ц.о.!M762+хол.вода!R762+каналізація!P762+аварійні!I762+зварювальн!L762</f>
        <v>0.48035589008090485</v>
      </c>
      <c r="F764" s="907">
        <f>дератизац.!I762</f>
        <v>9.7989949748743723E-3</v>
      </c>
      <c r="G764" s="907">
        <f>димоканал!Q762</f>
        <v>0.20719851606719292</v>
      </c>
      <c r="H764" s="907">
        <f>'підготовка до зими'!L762+майстерні!L762+маляри!L762+покрівлі!N762</f>
        <v>0.30844775473358232</v>
      </c>
      <c r="I764" s="907">
        <f>електрики!P762</f>
        <v>9.55969511157886E-2</v>
      </c>
      <c r="J764" s="908">
        <f t="shared" si="67"/>
        <v>2.4212119913944536</v>
      </c>
      <c r="K764" s="908">
        <v>3.3853368599654939E-2</v>
      </c>
      <c r="L764" s="908">
        <f t="shared" si="66"/>
        <v>2.4550653599941086</v>
      </c>
      <c r="M764" s="908">
        <f t="shared" si="68"/>
        <v>2.9460784319929303</v>
      </c>
      <c r="N764" s="901">
        <v>2</v>
      </c>
      <c r="O764" s="903"/>
      <c r="P764" s="909">
        <v>1.8866422529888858</v>
      </c>
      <c r="Q764" s="909">
        <v>1.8866422529888858</v>
      </c>
      <c r="R764" s="909">
        <f t="shared" si="69"/>
        <v>1.8866422529888858</v>
      </c>
      <c r="S764" s="909">
        <v>1.9043989511933224</v>
      </c>
      <c r="T764" s="909">
        <v>1.9043989511933224</v>
      </c>
    </row>
    <row r="765" spans="1:20" x14ac:dyDescent="0.35">
      <c r="A765" s="901">
        <v>94</v>
      </c>
      <c r="B765" s="903" t="s">
        <v>293</v>
      </c>
      <c r="C765" s="907">
        <f>cходова!R763</f>
        <v>0</v>
      </c>
      <c r="D765" s="907">
        <f>прибуд.!O763</f>
        <v>0</v>
      </c>
      <c r="E765" s="907">
        <f>гар.вода!L763+ц.о.!M763+хол.вода!R763+каналізація!P763+аварійні!I763+зварювальн!L763</f>
        <v>0.37657925242098178</v>
      </c>
      <c r="F765" s="907">
        <f>дератизац.!I763</f>
        <v>0</v>
      </c>
      <c r="G765" s="907">
        <f>димоканал!Q763</f>
        <v>0.17598777937073184</v>
      </c>
      <c r="H765" s="907">
        <f>'підготовка до зими'!L763+майстерні!L763+маляри!L763+покрівлі!N763</f>
        <v>0.50195561729400284</v>
      </c>
      <c r="I765" s="907">
        <f>електрики!P763</f>
        <v>6.344789306962291E-2</v>
      </c>
      <c r="J765" s="908">
        <f t="shared" si="67"/>
        <v>1.1179705421553394</v>
      </c>
      <c r="K765" s="908">
        <v>1.700928444686332E-2</v>
      </c>
      <c r="L765" s="908">
        <f t="shared" si="66"/>
        <v>1.1349798266022026</v>
      </c>
      <c r="M765" s="908">
        <f t="shared" si="68"/>
        <v>1.3619757919226432</v>
      </c>
      <c r="N765" s="901">
        <v>1</v>
      </c>
      <c r="O765" s="903"/>
      <c r="P765" s="909">
        <v>0.9548612313433108</v>
      </c>
      <c r="Q765" s="909">
        <v>0.9548612313433108</v>
      </c>
      <c r="R765" s="909">
        <f t="shared" si="69"/>
        <v>0.9548612313433108</v>
      </c>
      <c r="S765" s="909">
        <v>0.96277169513483984</v>
      </c>
      <c r="T765" s="909">
        <v>0.96277169513483984</v>
      </c>
    </row>
    <row r="766" spans="1:20" x14ac:dyDescent="0.35">
      <c r="A766" s="901">
        <v>95</v>
      </c>
      <c r="B766" s="903" t="s">
        <v>294</v>
      </c>
      <c r="C766" s="907">
        <f>cходова!R764</f>
        <v>0</v>
      </c>
      <c r="D766" s="907">
        <f>прибуд.!O764</f>
        <v>0</v>
      </c>
      <c r="E766" s="907">
        <f>гар.вода!L764+ц.о.!M764+хол.вода!R764+каналізація!P764+аварійні!I764+зварювальн!L764</f>
        <v>0.4195852369139958</v>
      </c>
      <c r="F766" s="907">
        <f>дератизац.!I764</f>
        <v>0</v>
      </c>
      <c r="G766" s="907">
        <f>димоканал!Q764</f>
        <v>0.12466195408586091</v>
      </c>
      <c r="H766" s="907">
        <f>'підготовка до зими'!L764+майстерні!L764+маляри!L764+покрівлі!N764</f>
        <v>0.80932972759281496</v>
      </c>
      <c r="I766" s="907">
        <f>електрики!P764</f>
        <v>7.6770755738668012E-2</v>
      </c>
      <c r="J766" s="908">
        <f t="shared" si="67"/>
        <v>1.4303476743313397</v>
      </c>
      <c r="K766" s="908">
        <v>2.2648282137140791E-2</v>
      </c>
      <c r="L766" s="908">
        <f t="shared" si="66"/>
        <v>1.4529959564684805</v>
      </c>
      <c r="M766" s="908">
        <f t="shared" si="68"/>
        <v>1.7435951477621765</v>
      </c>
      <c r="N766" s="901">
        <v>1</v>
      </c>
      <c r="O766" s="903"/>
      <c r="P766" s="909">
        <v>1.2825844186520612</v>
      </c>
      <c r="Q766" s="909">
        <v>1.2825844186520612</v>
      </c>
      <c r="R766" s="909">
        <f t="shared" si="69"/>
        <v>1.2825844186520612</v>
      </c>
      <c r="S766" s="909">
        <v>1.2863670380397048</v>
      </c>
      <c r="T766" s="909">
        <v>1.2863670380397048</v>
      </c>
    </row>
    <row r="767" spans="1:20" x14ac:dyDescent="0.35">
      <c r="A767" s="901">
        <v>96</v>
      </c>
      <c r="B767" s="903" t="s">
        <v>2324</v>
      </c>
      <c r="C767" s="907">
        <f>cходова!R765</f>
        <v>0</v>
      </c>
      <c r="D767" s="907">
        <f>прибуд.!O765</f>
        <v>0</v>
      </c>
      <c r="E767" s="907">
        <f>гар.вода!L765+ц.о.!M765+хол.вода!R765+каналізація!P765+аварійні!I765+зварювальн!L765</f>
        <v>0.34414641839284454</v>
      </c>
      <c r="F767" s="907">
        <f>дератизац.!I765</f>
        <v>0</v>
      </c>
      <c r="G767" s="907">
        <f>димоканал!Q765</f>
        <v>8.6712839311086629E-2</v>
      </c>
      <c r="H767" s="907">
        <f>'підготовка до зими'!L765+майстерні!L765+маляри!L765+покрівлі!N765</f>
        <v>0.39881656714941327</v>
      </c>
      <c r="I767" s="907">
        <f>електрики!P765</f>
        <v>5.3400496205705118E-2</v>
      </c>
      <c r="J767" s="908">
        <f t="shared" si="67"/>
        <v>0.88307632105904954</v>
      </c>
      <c r="K767" s="908">
        <v>1.3244974322363429E-2</v>
      </c>
      <c r="L767" s="908">
        <f t="shared" si="66"/>
        <v>0.89632129538141292</v>
      </c>
      <c r="M767" s="908">
        <f t="shared" si="68"/>
        <v>1.0755855544576955</v>
      </c>
      <c r="N767" s="901">
        <v>2</v>
      </c>
      <c r="O767" s="903"/>
      <c r="P767" s="909">
        <v>0.74455251018140445</v>
      </c>
      <c r="Q767" s="909">
        <v>0.74455251018140445</v>
      </c>
      <c r="R767" s="909">
        <f t="shared" si="69"/>
        <v>0.74455251018140445</v>
      </c>
      <c r="S767" s="909">
        <v>0.74718363905741947</v>
      </c>
      <c r="T767" s="909">
        <v>0.74718363905741947</v>
      </c>
    </row>
    <row r="768" spans="1:20" x14ac:dyDescent="0.35">
      <c r="A768" s="901">
        <v>97</v>
      </c>
      <c r="B768" s="903" t="s">
        <v>295</v>
      </c>
      <c r="C768" s="907">
        <f>cходова!R766</f>
        <v>0</v>
      </c>
      <c r="D768" s="907">
        <f>прибуд.!O766</f>
        <v>0</v>
      </c>
      <c r="E768" s="907">
        <f>гар.вода!L766+ц.о.!M766+хол.вода!R766+каналізація!P766+аварійні!I766+зварювальн!L766</f>
        <v>0.34096319837496647</v>
      </c>
      <c r="F768" s="907">
        <f>дератизац.!I766</f>
        <v>8.3172613307618114E-3</v>
      </c>
      <c r="G768" s="907">
        <f>димоканал!Q766</f>
        <v>0.47341011279629597</v>
      </c>
      <c r="H768" s="907">
        <f>'підготовка до зими'!L766+майстерні!L766+маляри!L766+покрівлі!N766</f>
        <v>0.6251722318028341</v>
      </c>
      <c r="I768" s="907">
        <f>електрики!P766</f>
        <v>5.2414363609428111E-2</v>
      </c>
      <c r="J768" s="908">
        <f t="shared" si="67"/>
        <v>1.5002771679142866</v>
      </c>
      <c r="K768" s="908">
        <v>2.3245281199560968E-2</v>
      </c>
      <c r="L768" s="908">
        <f t="shared" si="66"/>
        <v>1.5235224491138475</v>
      </c>
      <c r="M768" s="908">
        <f t="shared" si="68"/>
        <v>1.8282269389366168</v>
      </c>
      <c r="N768" s="901">
        <v>3</v>
      </c>
      <c r="O768" s="903"/>
      <c r="P768" s="909">
        <v>1.3038384216146743</v>
      </c>
      <c r="Q768" s="909">
        <v>1.3038384216146743</v>
      </c>
      <c r="R768" s="909">
        <f t="shared" si="69"/>
        <v>1.3038384216146743</v>
      </c>
      <c r="S768" s="909">
        <v>1.3213883054637294</v>
      </c>
      <c r="T768" s="909">
        <v>1.3213883054637294</v>
      </c>
    </row>
    <row r="769" spans="1:68" x14ac:dyDescent="0.35">
      <c r="A769" s="901">
        <v>98</v>
      </c>
      <c r="B769" s="903" t="s">
        <v>296</v>
      </c>
      <c r="C769" s="907">
        <f>cходова!R767</f>
        <v>0</v>
      </c>
      <c r="D769" s="907">
        <f>прибуд.!O767</f>
        <v>0.64140214597125789</v>
      </c>
      <c r="E769" s="907">
        <f>гар.вода!L767+ц.о.!M767+хол.вода!R767+каналізація!P767+аварійні!I767+зварювальн!L767</f>
        <v>0.31342464567431572</v>
      </c>
      <c r="F769" s="907">
        <f>дератизац.!I767</f>
        <v>4.6019699660907482E-3</v>
      </c>
      <c r="G769" s="907">
        <f>димоканал!Q767</f>
        <v>0.14117117123417397</v>
      </c>
      <c r="H769" s="907">
        <f>'підготовка до зими'!L767+майстерні!L767+маляри!L767+покрівлі!N767</f>
        <v>0.41640636603135517</v>
      </c>
      <c r="I769" s="907">
        <f>електрики!P767</f>
        <v>4.3883170565942958E-2</v>
      </c>
      <c r="J769" s="908">
        <f t="shared" si="67"/>
        <v>1.5608894694431363</v>
      </c>
      <c r="K769" s="908">
        <v>2.3937081524907478E-2</v>
      </c>
      <c r="L769" s="908">
        <f t="shared" si="66"/>
        <v>1.5848265509680437</v>
      </c>
      <c r="M769" s="908">
        <f t="shared" si="68"/>
        <v>1.9017918611616524</v>
      </c>
      <c r="N769" s="901">
        <v>2</v>
      </c>
      <c r="O769" s="903"/>
      <c r="P769" s="909">
        <v>1.3396079099386315</v>
      </c>
      <c r="Q769" s="909">
        <v>1.3396079099386315</v>
      </c>
      <c r="R769" s="909">
        <f t="shared" si="69"/>
        <v>1.3396079099386315</v>
      </c>
      <c r="S769" s="909">
        <v>1.3501938902022952</v>
      </c>
      <c r="T769" s="909">
        <v>1.3501938902022952</v>
      </c>
    </row>
    <row r="770" spans="1:68" x14ac:dyDescent="0.35">
      <c r="A770" s="901">
        <v>99</v>
      </c>
      <c r="B770" s="903" t="s">
        <v>297</v>
      </c>
      <c r="C770" s="907">
        <f>cходова!R768</f>
        <v>0.51836053334369825</v>
      </c>
      <c r="D770" s="907">
        <f>прибуд.!O768</f>
        <v>1.1494163422099786</v>
      </c>
      <c r="E770" s="907">
        <f>гар.вода!L768+ц.о.!M768+хол.вода!R768+каналізація!P768+аварійні!I768+зварювальн!L768</f>
        <v>0.4671456441883961</v>
      </c>
      <c r="F770" s="907">
        <f>дератизац.!I768</f>
        <v>4.5913682277318639E-3</v>
      </c>
      <c r="G770" s="907">
        <f>димоканал!Q768</f>
        <v>0.24314232367159644</v>
      </c>
      <c r="H770" s="907">
        <f>'підготовка до зими'!L768+майстерні!L768+маляри!L768+покрівлі!N768</f>
        <v>0.36541040490498894</v>
      </c>
      <c r="I770" s="907">
        <f>електрики!P768</f>
        <v>9.1504537143058826E-2</v>
      </c>
      <c r="J770" s="908">
        <f t="shared" si="67"/>
        <v>2.839571153689449</v>
      </c>
      <c r="K770" s="908">
        <v>3.875924216151503E-2</v>
      </c>
      <c r="L770" s="908">
        <f t="shared" si="66"/>
        <v>2.8783303958509641</v>
      </c>
      <c r="M770" s="908">
        <f t="shared" si="68"/>
        <v>3.4539964750211567</v>
      </c>
      <c r="N770" s="901">
        <v>3</v>
      </c>
      <c r="O770" s="903"/>
      <c r="P770" s="909">
        <v>2.1559865355183789</v>
      </c>
      <c r="Q770" s="909">
        <v>2.1559865355183789</v>
      </c>
      <c r="R770" s="909">
        <f t="shared" si="69"/>
        <v>2.1559865355183789</v>
      </c>
      <c r="S770" s="909">
        <v>2.1722689140730362</v>
      </c>
      <c r="T770" s="909">
        <v>2.1722689140730362</v>
      </c>
    </row>
    <row r="771" spans="1:68" x14ac:dyDescent="0.35">
      <c r="A771" s="901">
        <v>100</v>
      </c>
      <c r="B771" s="903" t="s">
        <v>298</v>
      </c>
      <c r="C771" s="907">
        <f>cходова!R769</f>
        <v>1.0466525725796432</v>
      </c>
      <c r="D771" s="907">
        <f>прибуд.!O769</f>
        <v>0.78256185620107133</v>
      </c>
      <c r="E771" s="907">
        <f>гар.вода!L769+ц.о.!M769+хол.вода!R769+каналізація!P769+аварійні!I769+зварювальн!L769</f>
        <v>0.44286573293459225</v>
      </c>
      <c r="F771" s="907">
        <f>дератизац.!I769</f>
        <v>9.2707045735475908E-3</v>
      </c>
      <c r="G771" s="907">
        <f>димоканал!Q769</f>
        <v>0.19431703336475889</v>
      </c>
      <c r="H771" s="907">
        <f>'підготовка до зими'!L769+майстерні!L769+маляри!L769+покрівлі!N769</f>
        <v>0.35881691263704468</v>
      </c>
      <c r="I771" s="907">
        <f>електрики!P769</f>
        <v>8.3982841568258582E-2</v>
      </c>
      <c r="J771" s="908">
        <f t="shared" si="67"/>
        <v>2.9184676538589165</v>
      </c>
      <c r="K771" s="908">
        <v>3.8739546791216953E-2</v>
      </c>
      <c r="L771" s="908">
        <f t="shared" si="66"/>
        <v>2.9572072006501333</v>
      </c>
      <c r="M771" s="908">
        <f t="shared" si="68"/>
        <v>3.5486486407801601</v>
      </c>
      <c r="N771" s="901">
        <v>3</v>
      </c>
      <c r="O771" s="903"/>
      <c r="P771" s="909">
        <v>2.1474307627856715</v>
      </c>
      <c r="Q771" s="909">
        <v>2.1474307627856715</v>
      </c>
      <c r="R771" s="909">
        <f t="shared" si="69"/>
        <v>2.1474307627856715</v>
      </c>
      <c r="S771" s="909">
        <v>2.1614309938313445</v>
      </c>
      <c r="T771" s="909">
        <v>2.1614309938313445</v>
      </c>
    </row>
    <row r="772" spans="1:68" x14ac:dyDescent="0.35">
      <c r="A772" s="901">
        <v>101</v>
      </c>
      <c r="B772" s="903" t="s">
        <v>299</v>
      </c>
      <c r="C772" s="907">
        <f>cходова!R770</f>
        <v>0.60236318646719156</v>
      </c>
      <c r="D772" s="907">
        <f>прибуд.!O770</f>
        <v>0.74890976381873797</v>
      </c>
      <c r="E772" s="907">
        <f>гар.вода!L770+ц.о.!M770+хол.вода!R770+каналізація!P770+аварійні!I770+зварювальн!L770</f>
        <v>0.35899341017695413</v>
      </c>
      <c r="F772" s="907">
        <f>дератизац.!I770</f>
        <v>6.5358895923739065E-3</v>
      </c>
      <c r="G772" s="907">
        <f>димоканал!Q770</f>
        <v>0.10152475261220255</v>
      </c>
      <c r="H772" s="907">
        <f>'підготовка до зими'!L770+майстерні!L770+маляри!L770+покрівлі!N770</f>
        <v>0.30449941852547258</v>
      </c>
      <c r="I772" s="907">
        <f>електрики!P770</f>
        <v>5.7999959162314464E-2</v>
      </c>
      <c r="J772" s="908">
        <f t="shared" si="67"/>
        <v>2.180826380355247</v>
      </c>
      <c r="K772" s="908">
        <v>3.0732007109106063E-2</v>
      </c>
      <c r="L772" s="908">
        <f t="shared" si="66"/>
        <v>2.2115583874643532</v>
      </c>
      <c r="M772" s="908">
        <f t="shared" si="68"/>
        <v>2.6538700649572236</v>
      </c>
      <c r="N772" s="901">
        <v>3</v>
      </c>
      <c r="O772" s="903"/>
      <c r="P772" s="909">
        <v>1.7106648142723693</v>
      </c>
      <c r="Q772" s="909">
        <v>1.7106648142723693</v>
      </c>
      <c r="R772" s="909">
        <f t="shared" si="69"/>
        <v>1.7106648142723693</v>
      </c>
      <c r="S772" s="909">
        <v>1.7216033350424971</v>
      </c>
      <c r="T772" s="909">
        <v>1.7216033350424971</v>
      </c>
    </row>
    <row r="773" spans="1:68" x14ac:dyDescent="0.35">
      <c r="A773" s="901">
        <v>102</v>
      </c>
      <c r="B773" s="903" t="s">
        <v>300</v>
      </c>
      <c r="C773" s="907">
        <f>cходова!R771</f>
        <v>0</v>
      </c>
      <c r="D773" s="907">
        <f>прибуд.!O771</f>
        <v>0</v>
      </c>
      <c r="E773" s="907">
        <f>гар.вода!L771+ц.о.!M771+хол.вода!R771+каналізація!P771+аварійні!I771+зварювальн!L771</f>
        <v>0.45154603752422029</v>
      </c>
      <c r="F773" s="907">
        <f>дератизац.!I771</f>
        <v>7.1756601607347878E-3</v>
      </c>
      <c r="G773" s="907">
        <f>димоканал!Q771</f>
        <v>0.25683481533165542</v>
      </c>
      <c r="H773" s="907">
        <f>'підготовка до зими'!L771+майстерні!L771+маляри!L771+покрівлі!N771</f>
        <v>0.46786027508714623</v>
      </c>
      <c r="I773" s="907">
        <f>електрики!P771</f>
        <v>8.6671920944917949E-2</v>
      </c>
      <c r="J773" s="908">
        <f t="shared" si="67"/>
        <v>1.2700887090486748</v>
      </c>
      <c r="K773" s="908">
        <v>1.8856110929903976E-2</v>
      </c>
      <c r="L773" s="908">
        <f t="shared" si="66"/>
        <v>1.2889448199785787</v>
      </c>
      <c r="M773" s="908">
        <f t="shared" si="68"/>
        <v>1.5467337839742943</v>
      </c>
      <c r="N773" s="901">
        <v>2</v>
      </c>
      <c r="O773" s="903"/>
      <c r="P773" s="909">
        <v>1.0562076642532578</v>
      </c>
      <c r="Q773" s="909">
        <v>1.0562076642532578</v>
      </c>
      <c r="R773" s="909">
        <f t="shared" si="69"/>
        <v>1.0562076642532578</v>
      </c>
      <c r="S773" s="909">
        <v>1.0661076100531166</v>
      </c>
      <c r="T773" s="909">
        <v>1.0661076100531166</v>
      </c>
    </row>
    <row r="774" spans="1:68" x14ac:dyDescent="0.35">
      <c r="A774" s="901">
        <v>103</v>
      </c>
      <c r="B774" s="903" t="s">
        <v>301</v>
      </c>
      <c r="C774" s="907">
        <f>cходова!R772</f>
        <v>0</v>
      </c>
      <c r="D774" s="907">
        <f>прибуд.!O772</f>
        <v>1.2781786597573901</v>
      </c>
      <c r="E774" s="907">
        <f>гар.вода!L772+ц.о.!M772+хол.вода!R772+каналізація!P772+аварійні!I772+зварювальн!L772</f>
        <v>0.43006285987663395</v>
      </c>
      <c r="F774" s="907">
        <f>дератизац.!I772</f>
        <v>7.9495936874337536E-3</v>
      </c>
      <c r="G774" s="907">
        <f>димоканал!Q772</f>
        <v>0.23711319248437718</v>
      </c>
      <c r="H774" s="907">
        <f>'підготовка до зими'!L772+майстерні!L772+маляри!L772+покрівлі!N772</f>
        <v>0.41945648045835671</v>
      </c>
      <c r="I774" s="907">
        <f>електрики!P772</f>
        <v>8.0016627992840872E-2</v>
      </c>
      <c r="J774" s="908">
        <f t="shared" si="67"/>
        <v>2.4527774142570324</v>
      </c>
      <c r="K774" s="908">
        <v>3.4966092966919014E-2</v>
      </c>
      <c r="L774" s="908">
        <f t="shared" si="66"/>
        <v>2.4877435072239513</v>
      </c>
      <c r="M774" s="908">
        <f t="shared" si="68"/>
        <v>2.9852922086687417</v>
      </c>
      <c r="N774" s="901">
        <v>2</v>
      </c>
      <c r="O774" s="903"/>
      <c r="P774" s="909">
        <v>1.9518501607807353</v>
      </c>
      <c r="Q774" s="909">
        <v>1.9518501607807353</v>
      </c>
      <c r="R774" s="909">
        <f t="shared" si="69"/>
        <v>1.9518501607807353</v>
      </c>
      <c r="S774" s="909">
        <v>1.9708921670373705</v>
      </c>
      <c r="T774" s="909">
        <v>1.9708921670373705</v>
      </c>
    </row>
    <row r="775" spans="1:68" x14ac:dyDescent="0.35">
      <c r="A775" s="901">
        <v>104</v>
      </c>
      <c r="B775" s="903" t="s">
        <v>302</v>
      </c>
      <c r="C775" s="907">
        <f>cходова!R773</f>
        <v>1.1870664967860174</v>
      </c>
      <c r="D775" s="907">
        <f>прибуд.!O773</f>
        <v>0.75044592910603702</v>
      </c>
      <c r="E775" s="907">
        <f>гар.вода!L773+ц.о.!M773+хол.вода!R773+каналізація!P773+аварійні!I773+зварювальн!L773</f>
        <v>0.37174713184527619</v>
      </c>
      <c r="F775" s="907">
        <f>дератизац.!I773</f>
        <v>2.2795486493674254E-3</v>
      </c>
      <c r="G775" s="907">
        <f>димоканал!Q773</f>
        <v>0.16032235495249364</v>
      </c>
      <c r="H775" s="907">
        <f>'підготовка до зими'!L773+майстерні!L773+маляри!L773+покрівлі!N773</f>
        <v>0.3783378305338661</v>
      </c>
      <c r="I775" s="907">
        <f>електрики!P773</f>
        <v>6.1950946084469008E-2</v>
      </c>
      <c r="J775" s="908">
        <f t="shared" si="67"/>
        <v>2.9121502379575266</v>
      </c>
      <c r="K775" s="908">
        <v>3.8645267574030348E-2</v>
      </c>
      <c r="L775" s="908">
        <f t="shared" si="66"/>
        <v>2.9507955055315569</v>
      </c>
      <c r="M775" s="908">
        <f t="shared" si="68"/>
        <v>3.5409546066378681</v>
      </c>
      <c r="N775" s="901">
        <v>3</v>
      </c>
      <c r="O775" s="903"/>
      <c r="P775" s="909">
        <v>2.1425965339473945</v>
      </c>
      <c r="Q775" s="909">
        <v>2.1425965339473945</v>
      </c>
      <c r="R775" s="909">
        <f t="shared" si="69"/>
        <v>2.1425965339473945</v>
      </c>
      <c r="S775" s="909">
        <v>2.1539024736262209</v>
      </c>
      <c r="T775" s="909">
        <v>2.1539024736262209</v>
      </c>
    </row>
    <row r="776" spans="1:68" x14ac:dyDescent="0.35">
      <c r="A776" s="901">
        <v>105</v>
      </c>
      <c r="B776" s="903" t="s">
        <v>1931</v>
      </c>
      <c r="C776" s="907">
        <f>cходова!R774</f>
        <v>1.2857525608283304</v>
      </c>
      <c r="D776" s="907">
        <f>прибуд.!O774</f>
        <v>0.73563138273836415</v>
      </c>
      <c r="E776" s="907">
        <f>гар.вода!L774+ц.о.!M774+хол.вода!R774+каналізація!P774+аварійні!I774+зварювальн!L774</f>
        <v>0.63200399083999415</v>
      </c>
      <c r="F776" s="907">
        <f>дератизац.!I774</f>
        <v>1.8343312245820153E-2</v>
      </c>
      <c r="G776" s="907">
        <f>димоканал!Q774</f>
        <v>7.0928889210166657E-2</v>
      </c>
      <c r="H776" s="907">
        <f>'підготовка до зими'!L774+майстерні!L774+маляри!L774+покрівлі!N774</f>
        <v>0.31967271248000889</v>
      </c>
      <c r="I776" s="907">
        <f>електрики!P774</f>
        <v>9.2104092402242918E-2</v>
      </c>
      <c r="J776" s="908">
        <f t="shared" si="67"/>
        <v>3.1544369407449273</v>
      </c>
      <c r="K776" s="908">
        <v>3.868595792791521E-2</v>
      </c>
      <c r="L776" s="908">
        <f t="shared" si="66"/>
        <v>3.1931228986728426</v>
      </c>
      <c r="M776" s="908">
        <f t="shared" si="68"/>
        <v>3.831747478407411</v>
      </c>
      <c r="N776" s="901">
        <v>5</v>
      </c>
      <c r="O776" s="903"/>
      <c r="P776" s="909">
        <v>2.1437552973291987</v>
      </c>
      <c r="Q776" s="909">
        <v>2.1437552973291987</v>
      </c>
      <c r="R776" s="909">
        <f t="shared" si="69"/>
        <v>2.1437552973291987</v>
      </c>
      <c r="S776" s="909">
        <v>2.1455429991048045</v>
      </c>
      <c r="T776" s="909">
        <v>2.1455429991048045</v>
      </c>
    </row>
    <row r="777" spans="1:68" x14ac:dyDescent="0.35">
      <c r="A777" s="901">
        <v>106</v>
      </c>
      <c r="B777" s="903" t="s">
        <v>2325</v>
      </c>
      <c r="C777" s="907">
        <f>cходова!R775</f>
        <v>0.75051155673539682</v>
      </c>
      <c r="D777" s="907">
        <f>прибуд.!O775</f>
        <v>1.1039475687851805</v>
      </c>
      <c r="E777" s="907">
        <f>гар.вода!L775+ц.о.!M775+хол.вода!R775+каналізація!P775+аварійні!I775+зварювальн!L775</f>
        <v>0.46826294437219473</v>
      </c>
      <c r="F777" s="907">
        <f>дератизац.!I775</f>
        <v>5.6377593883894812E-3</v>
      </c>
      <c r="G777" s="907">
        <f>димоканал!Q775</f>
        <v>2.9214420388372974E-2</v>
      </c>
      <c r="H777" s="907">
        <f>'підготовка до зими'!L775+майстерні!L775+маляри!L775+покрівлі!N775</f>
        <v>0.23915941172643346</v>
      </c>
      <c r="I777" s="907">
        <f>електрики!P775</f>
        <v>4.1097475894042904E-2</v>
      </c>
      <c r="J777" s="908">
        <f>I777+H777+G777+F777+E777+D777+C777</f>
        <v>2.6378311372900107</v>
      </c>
      <c r="K777" s="908">
        <v>3.8773624572328302E-2</v>
      </c>
      <c r="L777" s="908">
        <f t="shared" si="66"/>
        <v>2.6766047618623392</v>
      </c>
      <c r="M777" s="908">
        <f>L777*1.2</f>
        <v>3.2119257142348068</v>
      </c>
      <c r="N777" s="901">
        <v>9</v>
      </c>
      <c r="O777" s="903"/>
      <c r="P777" s="909">
        <v>2.1666126627313411</v>
      </c>
      <c r="Q777" s="909">
        <v>2.1666126627313411</v>
      </c>
      <c r="R777" s="909">
        <f t="shared" si="69"/>
        <v>2.1666126627313411</v>
      </c>
      <c r="S777" s="909">
        <v>2.1735540975347658</v>
      </c>
      <c r="T777" s="909">
        <v>2.1735540975347658</v>
      </c>
    </row>
    <row r="778" spans="1:68" x14ac:dyDescent="0.35">
      <c r="A778" s="901">
        <v>107</v>
      </c>
      <c r="B778" s="903" t="s">
        <v>1828</v>
      </c>
      <c r="C778" s="907">
        <f>cходова!R776</f>
        <v>0.84067042260919811</v>
      </c>
      <c r="D778" s="907">
        <f>прибуд.!O776</f>
        <v>1.0056847876447876</v>
      </c>
      <c r="E778" s="907">
        <f>гар.вода!L776+ц.о.!M776+хол.вода!R776+каналізація!P776+аварійні!I776+зварювальн!L776</f>
        <v>0.35322337099126183</v>
      </c>
      <c r="F778" s="907">
        <f>дератизац.!I776</f>
        <v>1.4633894098179809E-2</v>
      </c>
      <c r="G778" s="907">
        <f>димоканал!Q776</f>
        <v>3.6903326557309414E-2</v>
      </c>
      <c r="H778" s="907">
        <f>'підготовка до зими'!L776+майстерні!L776+маляри!L776+покрівлі!N776</f>
        <v>0.45476426187553909</v>
      </c>
      <c r="I778" s="907">
        <f>електрики!P776</f>
        <v>5.6212453526244779E-2</v>
      </c>
      <c r="J778" s="908">
        <f>I778+H778+G778+F778+E778+D778+C778</f>
        <v>2.7620925173025208</v>
      </c>
      <c r="K778" s="908">
        <v>3.8726851525795025E-2</v>
      </c>
      <c r="L778" s="908">
        <f t="shared" si="66"/>
        <v>2.8008193688283161</v>
      </c>
      <c r="M778" s="908">
        <f>L778*1.2</f>
        <v>3.3609832425939792</v>
      </c>
      <c r="N778" s="901">
        <v>2</v>
      </c>
      <c r="O778" s="903"/>
      <c r="P778" s="909">
        <v>2.1554935564181799</v>
      </c>
      <c r="Q778" s="909">
        <v>2.1554935564181799</v>
      </c>
      <c r="R778" s="909">
        <f t="shared" si="69"/>
        <v>2.1554935564181799</v>
      </c>
      <c r="S778" s="909">
        <v>2.1628103770766218</v>
      </c>
      <c r="T778" s="909">
        <v>2.1628103770766218</v>
      </c>
    </row>
    <row r="779" spans="1:68" x14ac:dyDescent="0.35">
      <c r="A779" s="901">
        <v>108</v>
      </c>
      <c r="B779" s="903" t="s">
        <v>611</v>
      </c>
      <c r="C779" s="907">
        <f>cходова!R777</f>
        <v>1.1976131579752145</v>
      </c>
      <c r="D779" s="907">
        <f>прибуд.!O777</f>
        <v>0.88037411197846016</v>
      </c>
      <c r="E779" s="907">
        <f>гар.вода!L777+ц.о.!M777+хол.вода!R777+каналізація!P777+аварійні!I777+зварювальн!L777</f>
        <v>0.5486008393502213</v>
      </c>
      <c r="F779" s="907">
        <f>дератизац.!I777</f>
        <v>3.6446402752926869E-3</v>
      </c>
      <c r="G779" s="907">
        <f>димоканал!Q777</f>
        <v>4.1637242108116E-2</v>
      </c>
      <c r="H779" s="907">
        <f>'підготовка до зими'!L777+майстерні!L777+маляри!L777+покрівлі!N777</f>
        <v>0.17129019027844361</v>
      </c>
      <c r="I779" s="907">
        <f>електрики!P777</f>
        <v>6.7199886746290821E-2</v>
      </c>
      <c r="J779" s="908">
        <f>I779+H779+G779+F779+E779+D779+C779</f>
        <v>2.9103600687120394</v>
      </c>
      <c r="K779" s="908">
        <v>0.04</v>
      </c>
      <c r="L779" s="908">
        <f t="shared" si="66"/>
        <v>2.9503600687120395</v>
      </c>
      <c r="M779" s="908">
        <f>L779*1.2</f>
        <v>3.5404320824544473</v>
      </c>
      <c r="N779" s="901">
        <v>10</v>
      </c>
      <c r="O779" s="903"/>
      <c r="P779" s="909">
        <v>2.3278821807161871</v>
      </c>
      <c r="Q779" s="909">
        <v>2.3278821807161871</v>
      </c>
      <c r="R779" s="909">
        <f t="shared" si="69"/>
        <v>2.3278821807161871</v>
      </c>
      <c r="S779" s="909">
        <v>2.3347025762777101</v>
      </c>
      <c r="T779" s="909">
        <v>2.3347025762777101</v>
      </c>
    </row>
    <row r="780" spans="1:68" x14ac:dyDescent="0.35">
      <c r="A780" s="901">
        <v>109</v>
      </c>
      <c r="B780" s="903" t="s">
        <v>612</v>
      </c>
      <c r="C780" s="907">
        <f>cходова!R778</f>
        <v>1.1692140543568261</v>
      </c>
      <c r="D780" s="907">
        <f>прибуд.!O778</f>
        <v>0.89029505932492337</v>
      </c>
      <c r="E780" s="907">
        <f>гар.вода!L778+ц.о.!M778+хол.вода!R778+каналізація!P778+аварійні!I778+зварювальн!L778</f>
        <v>0.53509137253511041</v>
      </c>
      <c r="F780" s="907">
        <f>дератизац.!I778</f>
        <v>3.6183088987384927E-3</v>
      </c>
      <c r="G780" s="907">
        <f>димоканал!Q778</f>
        <v>4.1336426165302843E-2</v>
      </c>
      <c r="H780" s="907">
        <f>'підготовка до зими'!L778+майстерні!L778+маляри!L778+покрівлі!N778</f>
        <v>0.17103123310171972</v>
      </c>
      <c r="I780" s="907">
        <f>електрики!P778</f>
        <v>6.2081445094092323E-2</v>
      </c>
      <c r="J780" s="908">
        <f>I780+H780+G780+F780+E780+D780+C780</f>
        <v>2.8726678994767134</v>
      </c>
      <c r="K780" s="908">
        <v>0.03</v>
      </c>
      <c r="L780" s="908">
        <f t="shared" si="66"/>
        <v>2.9026678994767132</v>
      </c>
      <c r="M780" s="908">
        <f>L780*1.2</f>
        <v>3.4832014793720556</v>
      </c>
      <c r="N780" s="901">
        <v>10</v>
      </c>
      <c r="O780" s="903"/>
      <c r="P780" s="909">
        <v>2.0608050126132618</v>
      </c>
      <c r="Q780" s="909">
        <v>2.0608050126132618</v>
      </c>
      <c r="R780" s="909">
        <f>MIN(Q780)</f>
        <v>2.0608050126132618</v>
      </c>
      <c r="S780" s="909">
        <v>2.0677022673012941</v>
      </c>
      <c r="T780" s="909">
        <v>2.0677022673012941</v>
      </c>
    </row>
    <row r="781" spans="1:68" ht="14.5" customHeight="1" thickBot="1" x14ac:dyDescent="0.4">
      <c r="A781" s="901">
        <v>110</v>
      </c>
      <c r="B781" s="903" t="s">
        <v>303</v>
      </c>
      <c r="C781" s="907">
        <f>cходова!R779</f>
        <v>1.2454202028044343</v>
      </c>
      <c r="D781" s="907">
        <f>прибуд.!O779</f>
        <v>0.79404755542880201</v>
      </c>
      <c r="E781" s="907">
        <f>гар.вода!L779+ц.о.!M779+хол.вода!R779+каналізація!P779+аварійні!I779+зварювальн!L779</f>
        <v>0.54552902369904499</v>
      </c>
      <c r="F781" s="907">
        <f>дератизац.!I779</f>
        <v>3.4007120265840346E-3</v>
      </c>
      <c r="G781" s="907">
        <f>димоканал!Q779</f>
        <v>4.2088093081956553E-2</v>
      </c>
      <c r="H781" s="907">
        <f>'підготовка до зими'!L779+майстерні!L779+маляри!L779+покрівлі!N779</f>
        <v>0.20860656775150771</v>
      </c>
      <c r="I781" s="907">
        <f>електрики!P779</f>
        <v>6.5314934448744519E-2</v>
      </c>
      <c r="J781" s="908">
        <f>I781+H781+G781+F781+E781+D781+C781</f>
        <v>2.904407089241074</v>
      </c>
      <c r="K781" s="908">
        <v>0.02</v>
      </c>
      <c r="L781" s="908">
        <f>J781+K781</f>
        <v>2.9244070892410741</v>
      </c>
      <c r="M781" s="908">
        <f>L781*1.2</f>
        <v>3.509288507089289</v>
      </c>
      <c r="N781" s="901">
        <v>5</v>
      </c>
      <c r="O781" s="903"/>
      <c r="P781" s="909">
        <v>1.8994970564461071</v>
      </c>
      <c r="Q781" s="909">
        <v>1.8994970564461071</v>
      </c>
      <c r="R781" s="909">
        <f>MIN(Q781)</f>
        <v>1.8994970564461071</v>
      </c>
      <c r="S781" s="909">
        <v>1.9056486667092878</v>
      </c>
      <c r="T781" s="909">
        <v>1.9056486667092878</v>
      </c>
    </row>
    <row r="782" spans="1:68" ht="15.65" hidden="1" customHeight="1" thickBot="1" x14ac:dyDescent="0.4">
      <c r="A782" s="901"/>
      <c r="B782" s="911" t="s">
        <v>2199</v>
      </c>
      <c r="C782" s="912">
        <f t="shared" ref="C782:I782" si="70">SUM(C672:C781)/116</f>
        <v>0.5509118697098826</v>
      </c>
      <c r="D782" s="912">
        <f t="shared" si="70"/>
        <v>0.64537315173991927</v>
      </c>
      <c r="E782" s="912">
        <f t="shared" si="70"/>
        <v>0.40608192717574132</v>
      </c>
      <c r="F782" s="912">
        <f t="shared" si="70"/>
        <v>6.9595367427241735E-3</v>
      </c>
      <c r="G782" s="912">
        <f t="shared" si="70"/>
        <v>0.10828874006674484</v>
      </c>
      <c r="H782" s="912">
        <f t="shared" si="70"/>
        <v>0.33590186855758053</v>
      </c>
      <c r="I782" s="912">
        <f t="shared" si="70"/>
        <v>5.9400364066170164E-2</v>
      </c>
      <c r="J782" s="913">
        <f>SUM(J672:J781)/130</f>
        <v>1.8853725010370497</v>
      </c>
      <c r="K782" s="913">
        <f>SUM(K672:K781)/130</f>
        <v>2.6221886531438497E-2</v>
      </c>
      <c r="L782" s="913">
        <f>SUM(L672:L781)/130</f>
        <v>1.9115943875684871</v>
      </c>
      <c r="M782" s="913">
        <f>SUM(M672:M781)/130</f>
        <v>2.2939132650821863</v>
      </c>
      <c r="N782" s="901"/>
      <c r="O782" s="903"/>
      <c r="P782" s="909">
        <v>1.6866328897849296</v>
      </c>
      <c r="Q782" s="909">
        <v>1.6866328897849296</v>
      </c>
      <c r="R782" s="909">
        <f>MIN(R672:R781)</f>
        <v>0.45399713987977447</v>
      </c>
      <c r="S782" s="909">
        <v>1.6945181036250678</v>
      </c>
      <c r="T782" s="909">
        <v>1.6945181036250678</v>
      </c>
    </row>
    <row r="783" spans="1:68" s="921" customFormat="1" ht="16" thickBot="1" x14ac:dyDescent="0.4">
      <c r="A783" s="904"/>
      <c r="B783" s="941" t="s">
        <v>817</v>
      </c>
      <c r="C783" s="942"/>
      <c r="D783" s="942"/>
      <c r="E783" s="942"/>
      <c r="F783" s="942"/>
      <c r="G783" s="942"/>
      <c r="H783" s="942"/>
      <c r="I783" s="942"/>
      <c r="J783" s="942"/>
      <c r="K783" s="942"/>
      <c r="L783" s="942"/>
      <c r="M783" s="942"/>
      <c r="N783" s="942"/>
      <c r="O783" s="942"/>
      <c r="P783" s="918">
        <f>MAX(P672:P781)</f>
        <v>2.3278821807161871</v>
      </c>
      <c r="Q783" s="918">
        <f>MIN(Q672:Q781)</f>
        <v>0.45399713987977447</v>
      </c>
      <c r="R783" s="905"/>
      <c r="S783" s="918">
        <f>MIN(S672:S781)</f>
        <v>0.45754585170811163</v>
      </c>
      <c r="T783" s="918">
        <f>MAX(T672:T781)</f>
        <v>2.3347025762777101</v>
      </c>
      <c r="U783" s="905"/>
      <c r="V783" s="905"/>
      <c r="W783" s="905"/>
      <c r="X783" s="905"/>
      <c r="Y783" s="905"/>
      <c r="Z783" s="905"/>
      <c r="AA783" s="905"/>
      <c r="AB783" s="905"/>
      <c r="AC783" s="905"/>
      <c r="AD783" s="905"/>
      <c r="AE783" s="905"/>
      <c r="AF783" s="905"/>
      <c r="AG783" s="905"/>
      <c r="AH783" s="905"/>
      <c r="AI783" s="905"/>
      <c r="AJ783" s="905"/>
      <c r="AK783" s="905"/>
      <c r="AL783" s="905"/>
      <c r="AM783" s="905"/>
      <c r="AN783" s="905"/>
      <c r="AO783" s="905"/>
      <c r="AP783" s="905"/>
      <c r="AQ783" s="905"/>
      <c r="AR783" s="905"/>
      <c r="AS783" s="905"/>
      <c r="AT783" s="905"/>
      <c r="AU783" s="905"/>
      <c r="AV783" s="905"/>
      <c r="AW783" s="905"/>
      <c r="AX783" s="905"/>
      <c r="AY783" s="905"/>
      <c r="AZ783" s="905"/>
      <c r="BA783" s="905"/>
      <c r="BB783" s="905"/>
      <c r="BC783" s="905"/>
      <c r="BD783" s="905"/>
      <c r="BE783" s="905"/>
      <c r="BF783" s="905"/>
      <c r="BG783" s="905"/>
      <c r="BH783" s="905"/>
      <c r="BI783" s="905"/>
      <c r="BJ783" s="905"/>
      <c r="BK783" s="905"/>
      <c r="BL783" s="905"/>
      <c r="BM783" s="905"/>
      <c r="BN783" s="905"/>
      <c r="BO783" s="905"/>
      <c r="BP783" s="906"/>
    </row>
    <row r="784" spans="1:68" x14ac:dyDescent="0.35">
      <c r="A784" s="903">
        <v>1</v>
      </c>
      <c r="B784" s="903" t="s">
        <v>1829</v>
      </c>
      <c r="C784" s="907">
        <f>cходова!R782</f>
        <v>0.63706233421306524</v>
      </c>
      <c r="D784" s="907">
        <f>прибуд.!O782</f>
        <v>1.0552833690037215</v>
      </c>
      <c r="E784" s="907">
        <f>гар.вода!L782+ц.о.!M782+хол.вода!R782+каналізація!P782+аварійні!I782+зварювальн!L782</f>
        <v>0.56636389873367499</v>
      </c>
      <c r="F784" s="907">
        <f>дератизац.!I782</f>
        <v>8.1805523323276869E-3</v>
      </c>
      <c r="G784" s="907">
        <f>димоканал!Q782</f>
        <v>4.969283460823893E-2</v>
      </c>
      <c r="H784" s="907">
        <f>'підготовка до зими'!L782+майстерні!L782+маляри!L782+покрівлі!N782</f>
        <v>0.20004763370602907</v>
      </c>
      <c r="I784" s="907">
        <f>електрики!P782</f>
        <v>7.3614457080735746E-2</v>
      </c>
      <c r="J784" s="908">
        <f t="shared" ref="J784:J834" si="71">I784+H784+G784+F784+E784+D784+C784</f>
        <v>2.5902450796777932</v>
      </c>
      <c r="K784" s="908">
        <v>3.3887654930392905E-2</v>
      </c>
      <c r="L784" s="908">
        <f t="shared" ref="L784:L835" si="72">J784+K784</f>
        <v>2.6241327346081862</v>
      </c>
      <c r="M784" s="908">
        <f t="shared" ref="M784:M834" si="73">L784*1.2</f>
        <v>3.1489592815298235</v>
      </c>
      <c r="N784" s="901">
        <v>14</v>
      </c>
      <c r="O784" s="903"/>
      <c r="P784" s="909">
        <v>1.8992092130437861</v>
      </c>
      <c r="Q784" s="909">
        <v>1.8992092130437861</v>
      </c>
      <c r="S784" s="909">
        <v>1.9072490671491928</v>
      </c>
      <c r="T784" s="909">
        <v>1.9072490671491928</v>
      </c>
      <c r="AQ784" s="900"/>
      <c r="AR784" s="900"/>
      <c r="AS784" s="900"/>
      <c r="AT784" s="900"/>
      <c r="AU784" s="900"/>
      <c r="AV784" s="900"/>
      <c r="AW784" s="900"/>
      <c r="AX784" s="900"/>
      <c r="AY784" s="900"/>
      <c r="AZ784" s="900"/>
      <c r="BA784" s="900"/>
      <c r="BB784" s="900"/>
      <c r="BC784" s="900"/>
      <c r="BD784" s="900"/>
      <c r="BE784" s="900"/>
      <c r="BF784" s="900"/>
      <c r="BG784" s="900"/>
      <c r="BH784" s="900"/>
      <c r="BI784" s="900"/>
      <c r="BJ784" s="900"/>
      <c r="BK784" s="900"/>
      <c r="BL784" s="900"/>
      <c r="BM784" s="900"/>
      <c r="BN784" s="900"/>
      <c r="BO784" s="900"/>
    </row>
    <row r="785" spans="1:20" x14ac:dyDescent="0.35">
      <c r="A785" s="903">
        <v>2</v>
      </c>
      <c r="B785" s="903" t="s">
        <v>1830</v>
      </c>
      <c r="C785" s="907">
        <f>cходова!R783</f>
        <v>0.61786252584885837</v>
      </c>
      <c r="D785" s="907">
        <f>прибуд.!O783</f>
        <v>0.92724296461927624</v>
      </c>
      <c r="E785" s="907">
        <f>гар.вода!L783+ц.о.!M783+хол.вода!R783+каналізація!P783+аварійні!I783+зварювальн!L783</f>
        <v>0.58352392603412473</v>
      </c>
      <c r="F785" s="907">
        <f>дератизац.!I783</f>
        <v>9.7222912039960554E-3</v>
      </c>
      <c r="G785" s="907">
        <f>димоканал!Q783</f>
        <v>4.6043619120422603E-2</v>
      </c>
      <c r="H785" s="907">
        <f>'підготовка до зими'!L783+майстерні!L783+маляри!L783+покрівлі!N783</f>
        <v>0.26638627745755344</v>
      </c>
      <c r="I785" s="907">
        <f>електрики!P783</f>
        <v>6.8208546570215731E-2</v>
      </c>
      <c r="J785" s="908">
        <f t="shared" si="71"/>
        <v>2.5189901508544472</v>
      </c>
      <c r="K785" s="908">
        <v>3.3582562756831823E-2</v>
      </c>
      <c r="L785" s="908">
        <f t="shared" si="72"/>
        <v>2.552572713611279</v>
      </c>
      <c r="M785" s="908">
        <f t="shared" si="73"/>
        <v>3.0630872563335347</v>
      </c>
      <c r="N785" s="901">
        <v>9</v>
      </c>
      <c r="O785" s="903"/>
      <c r="P785" s="909">
        <v>1.9071962430277569</v>
      </c>
      <c r="Q785" s="909">
        <v>1.9071962430277569</v>
      </c>
      <c r="S785" s="909">
        <v>1.914573463071725</v>
      </c>
      <c r="T785" s="909">
        <v>1.914573463071725</v>
      </c>
    </row>
    <row r="786" spans="1:20" x14ac:dyDescent="0.35">
      <c r="A786" s="903">
        <v>3</v>
      </c>
      <c r="B786" s="903" t="s">
        <v>1831</v>
      </c>
      <c r="C786" s="907">
        <f>cходова!R784</f>
        <v>0.57337370407858523</v>
      </c>
      <c r="D786" s="907">
        <f>прибуд.!O784</f>
        <v>1.1676451731730508</v>
      </c>
      <c r="E786" s="907">
        <f>гар.вода!L784+ц.о.!M784+хол.вода!R784+каналізація!P784+аварійні!I784+зварювальн!L784</f>
        <v>0.57577910144111644</v>
      </c>
      <c r="F786" s="907">
        <f>дератизац.!I784</f>
        <v>8.1076028397480075E-3</v>
      </c>
      <c r="G786" s="907">
        <f>димоканал!Q784</f>
        <v>4.9849655162888695E-2</v>
      </c>
      <c r="H786" s="907">
        <f>'підготовка до зими'!L784+майстерні!L784+маляри!L784+покрівлі!N784</f>
        <v>0.18808630704883156</v>
      </c>
      <c r="I786" s="907">
        <f>електрики!P784</f>
        <v>7.47258976546092E-2</v>
      </c>
      <c r="J786" s="908">
        <f t="shared" si="71"/>
        <v>2.6375674413988301</v>
      </c>
      <c r="K786" s="908">
        <v>3.4451296327234697E-2</v>
      </c>
      <c r="L786" s="908">
        <f t="shared" si="72"/>
        <v>2.6720187377260647</v>
      </c>
      <c r="M786" s="908">
        <f t="shared" si="73"/>
        <v>3.2064224852712777</v>
      </c>
      <c r="N786" s="901">
        <v>14</v>
      </c>
      <c r="O786" s="903"/>
      <c r="P786" s="909">
        <v>1.9296676424074313</v>
      </c>
      <c r="Q786" s="909">
        <v>1.9296676424074313</v>
      </c>
      <c r="S786" s="909">
        <v>1.9376663386169903</v>
      </c>
      <c r="T786" s="909">
        <v>1.9376663386169903</v>
      </c>
    </row>
    <row r="787" spans="1:20" x14ac:dyDescent="0.35">
      <c r="A787" s="903">
        <v>4</v>
      </c>
      <c r="B787" s="903" t="s">
        <v>1832</v>
      </c>
      <c r="C787" s="907">
        <f>cходова!R785</f>
        <v>0.58041269734583789</v>
      </c>
      <c r="D787" s="907">
        <f>прибуд.!O785</f>
        <v>1.0430648514554242</v>
      </c>
      <c r="E787" s="907">
        <f>гар.вода!L785+ц.о.!M785+хол.вода!R785+каналізація!P785+аварійні!I785+зварювальн!L785</f>
        <v>0.53185659345413017</v>
      </c>
      <c r="F787" s="907">
        <f>дератизац.!I785</f>
        <v>7.8361030363113936E-3</v>
      </c>
      <c r="G787" s="907">
        <f>димоканал!Q785</f>
        <v>4.6009134997063723E-2</v>
      </c>
      <c r="H787" s="907">
        <f>'підготовка до зими'!L785+майстерні!L785+маляри!L785+покрівлі!N785</f>
        <v>0.19596492144957525</v>
      </c>
      <c r="I787" s="907">
        <f>електрики!P785</f>
        <v>6.8471551829763638E-2</v>
      </c>
      <c r="J787" s="908">
        <f t="shared" si="71"/>
        <v>2.4736158535681061</v>
      </c>
      <c r="K787" s="908">
        <v>3.2376203945376526E-2</v>
      </c>
      <c r="L787" s="908">
        <f t="shared" si="72"/>
        <v>2.5059920575134824</v>
      </c>
      <c r="M787" s="908">
        <f t="shared" si="73"/>
        <v>3.0071904690161788</v>
      </c>
      <c r="N787" s="901">
        <v>9</v>
      </c>
      <c r="O787" s="903"/>
      <c r="P787" s="909">
        <v>1.8076114255808573</v>
      </c>
      <c r="Q787" s="909">
        <v>1.8076114255808573</v>
      </c>
      <c r="S787" s="909">
        <v>1.8147720268980707</v>
      </c>
      <c r="T787" s="909">
        <v>1.8147720268980707</v>
      </c>
    </row>
    <row r="788" spans="1:20" x14ac:dyDescent="0.35">
      <c r="A788" s="903">
        <v>5</v>
      </c>
      <c r="B788" s="903" t="s">
        <v>1833</v>
      </c>
      <c r="C788" s="907">
        <f>cходова!R786</f>
        <v>0.61776891244933174</v>
      </c>
      <c r="D788" s="907">
        <f>прибуд.!O786</f>
        <v>1.1198422018348622</v>
      </c>
      <c r="E788" s="907">
        <f>гар.вода!L786+ц.о.!M786+хол.вода!R786+каналізація!P786+аварійні!I786+зварювальн!L786</f>
        <v>0.55335453593104589</v>
      </c>
      <c r="F788" s="907">
        <f>дератизац.!I786</f>
        <v>1.049497199060526E-2</v>
      </c>
      <c r="G788" s="907">
        <f>димоканал!Q786</f>
        <v>4.6356341883113023E-2</v>
      </c>
      <c r="H788" s="907">
        <f>'підготовка до зими'!L786+майстерні!L786+маляри!L786+покрівлі!N786</f>
        <v>0.20839614362458297</v>
      </c>
      <c r="I788" s="907">
        <f>електрики!P786</f>
        <v>6.9145409568961244E-2</v>
      </c>
      <c r="J788" s="908">
        <f t="shared" si="71"/>
        <v>2.6253585172825025</v>
      </c>
      <c r="K788" s="908">
        <v>3.4444329460499135E-2</v>
      </c>
      <c r="L788" s="908">
        <f t="shared" si="72"/>
        <v>2.6598028467430015</v>
      </c>
      <c r="M788" s="908">
        <f t="shared" si="73"/>
        <v>3.1917634160916015</v>
      </c>
      <c r="N788" s="901">
        <v>9</v>
      </c>
      <c r="O788" s="903"/>
      <c r="P788" s="909">
        <v>1.9278501337965344</v>
      </c>
      <c r="Q788" s="909">
        <v>1.9278501337965344</v>
      </c>
      <c r="S788" s="909">
        <v>1.9363220090971152</v>
      </c>
      <c r="T788" s="909">
        <v>1.9363220090971152</v>
      </c>
    </row>
    <row r="789" spans="1:20" x14ac:dyDescent="0.35">
      <c r="A789" s="903">
        <v>6</v>
      </c>
      <c r="B789" s="903" t="s">
        <v>2326</v>
      </c>
      <c r="C789" s="907">
        <f>cходова!R787</f>
        <v>0.68056449040066336</v>
      </c>
      <c r="D789" s="907">
        <f>прибуд.!O787</f>
        <v>1.1518175794507035</v>
      </c>
      <c r="E789" s="907">
        <f>гар.вода!L787+ц.о.!M787+хол.вода!R787+каналізація!P787+аварійні!I787+зварювальн!L787</f>
        <v>0.52796499102522365</v>
      </c>
      <c r="F789" s="907">
        <f>дератизац.!I787</f>
        <v>8.4237365328475311E-3</v>
      </c>
      <c r="G789" s="907">
        <f>димоканал!Q787</f>
        <v>4.5220654931291258E-2</v>
      </c>
      <c r="H789" s="907">
        <f>'підготовка до зими'!L787+майстерні!L787+маляри!L787+покрівлі!N787</f>
        <v>0.19819410436298868</v>
      </c>
      <c r="I789" s="907">
        <f>електрики!P787</f>
        <v>6.698941583522347E-2</v>
      </c>
      <c r="J789" s="908">
        <f t="shared" si="71"/>
        <v>2.6791749725389415</v>
      </c>
      <c r="K789" s="908">
        <v>3.4954686613872757E-2</v>
      </c>
      <c r="L789" s="908">
        <f t="shared" si="72"/>
        <v>2.7141296591528143</v>
      </c>
      <c r="M789" s="908">
        <f t="shared" si="73"/>
        <v>3.2569555909833769</v>
      </c>
      <c r="N789" s="901">
        <v>9</v>
      </c>
      <c r="O789" s="903"/>
      <c r="P789" s="909">
        <v>1.950227205600237</v>
      </c>
      <c r="Q789" s="909">
        <v>1.950227205600237</v>
      </c>
      <c r="S789" s="909">
        <v>1.9581483506799211</v>
      </c>
      <c r="T789" s="909">
        <v>1.9581483506799211</v>
      </c>
    </row>
    <row r="790" spans="1:20" x14ac:dyDescent="0.35">
      <c r="A790" s="903">
        <v>7</v>
      </c>
      <c r="B790" s="903" t="s">
        <v>2327</v>
      </c>
      <c r="C790" s="907">
        <f>cходова!R788</f>
        <v>0.73148080056956089</v>
      </c>
      <c r="D790" s="907">
        <f>прибуд.!O788</f>
        <v>1.1635679134162273</v>
      </c>
      <c r="E790" s="907">
        <f>гар.вода!L788+ц.о.!M788+хол.вода!R788+каналізація!P788+аварійні!I788+зварювальн!L788</f>
        <v>0.52906887370763001</v>
      </c>
      <c r="F790" s="907">
        <f>дератизац.!I788</f>
        <v>8.7790035186135901E-3</v>
      </c>
      <c r="G790" s="907">
        <f>димоканал!Q788</f>
        <v>4.5504455437815887E-2</v>
      </c>
      <c r="H790" s="907">
        <f>'підготовка до зими'!L788+майстерні!L788+маляри!L788+покрівлі!N788</f>
        <v>0.19831063918055483</v>
      </c>
      <c r="I790" s="907">
        <f>електрики!P788</f>
        <v>6.7409835003736429E-2</v>
      </c>
      <c r="J790" s="908">
        <f t="shared" si="71"/>
        <v>2.7441215208341387</v>
      </c>
      <c r="K790" s="908">
        <v>3.5766712014771815E-2</v>
      </c>
      <c r="L790" s="908">
        <f t="shared" si="72"/>
        <v>2.7798882328489105</v>
      </c>
      <c r="M790" s="908">
        <f t="shared" si="73"/>
        <v>3.3358658794186926</v>
      </c>
      <c r="N790" s="901">
        <v>14</v>
      </c>
      <c r="O790" s="903"/>
      <c r="P790" s="909">
        <v>1.9955013336837881</v>
      </c>
      <c r="Q790" s="909">
        <v>1.9955013336837881</v>
      </c>
      <c r="S790" s="909">
        <v>2.0035058009882558</v>
      </c>
      <c r="T790" s="909">
        <v>2.0035058009882558</v>
      </c>
    </row>
    <row r="791" spans="1:20" x14ac:dyDescent="0.35">
      <c r="A791" s="903">
        <v>8</v>
      </c>
      <c r="B791" s="903" t="s">
        <v>2328</v>
      </c>
      <c r="C791" s="907">
        <f>cходова!R789</f>
        <v>0.62907026704196756</v>
      </c>
      <c r="D791" s="907">
        <f>прибуд.!O789</f>
        <v>1.2917774004433822</v>
      </c>
      <c r="E791" s="907">
        <f>гар.вода!L789+ц.о.!M789+хол.вода!R789+каналізація!P789+аварійні!I789+зварювальн!L789</f>
        <v>0.52692939660179072</v>
      </c>
      <c r="F791" s="907">
        <f>дератизац.!I789</f>
        <v>9.6677196077641896E-3</v>
      </c>
      <c r="G791" s="907">
        <f>димоканал!Q789</f>
        <v>4.4338597010518607E-2</v>
      </c>
      <c r="H791" s="907">
        <f>'підготовка до зими'!L789+майстерні!L789+маляри!L789+покрівлі!N789</f>
        <v>0.19694811310998814</v>
      </c>
      <c r="I791" s="907">
        <f>електрики!P789</f>
        <v>6.6595004587220841E-2</v>
      </c>
      <c r="J791" s="908">
        <f t="shared" si="71"/>
        <v>2.7653264984026324</v>
      </c>
      <c r="K791" s="908">
        <v>3.6010876083315491E-2</v>
      </c>
      <c r="L791" s="908">
        <f t="shared" si="72"/>
        <v>2.8013373744859478</v>
      </c>
      <c r="M791" s="908">
        <f t="shared" si="73"/>
        <v>3.3616048493831374</v>
      </c>
      <c r="N791" s="901">
        <v>9</v>
      </c>
      <c r="O791" s="903"/>
      <c r="P791" s="909">
        <v>2.0095013359732348</v>
      </c>
      <c r="Q791" s="909">
        <v>2.0095013359732348</v>
      </c>
      <c r="S791" s="909">
        <v>2.0183957912814363</v>
      </c>
      <c r="T791" s="909">
        <v>2.0183957912814363</v>
      </c>
    </row>
    <row r="792" spans="1:20" x14ac:dyDescent="0.35">
      <c r="A792" s="903">
        <v>9</v>
      </c>
      <c r="B792" s="903" t="s">
        <v>2329</v>
      </c>
      <c r="C792" s="907">
        <f>cходова!R790</f>
        <v>0.9400580134966855</v>
      </c>
      <c r="D792" s="907">
        <f>прибуд.!O790</f>
        <v>0.89549854966409537</v>
      </c>
      <c r="E792" s="907">
        <f>гар.вода!L790+ц.о.!M790+хол.вода!R790+каналізація!P790+аварійні!I790+зварювальн!L790</f>
        <v>0.53165075253666894</v>
      </c>
      <c r="F792" s="907">
        <f>дератизац.!I790</f>
        <v>8.6821965423666807E-3</v>
      </c>
      <c r="G792" s="907">
        <f>димоканал!Q790</f>
        <v>4.6168238402387089E-2</v>
      </c>
      <c r="H792" s="907">
        <f>'підготовка до зими'!L790+майстерні!L790+маляри!L790+покрівлі!N790</f>
        <v>0.20164991676138336</v>
      </c>
      <c r="I792" s="907">
        <f>електрики!P790</f>
        <v>6.8393156300289096E-2</v>
      </c>
      <c r="J792" s="908">
        <f t="shared" si="71"/>
        <v>2.6921008237038762</v>
      </c>
      <c r="K792" s="908">
        <v>3.5169292729474458E-2</v>
      </c>
      <c r="L792" s="908">
        <f t="shared" si="72"/>
        <v>2.7272701164333508</v>
      </c>
      <c r="M792" s="908">
        <f t="shared" si="73"/>
        <v>3.2727241397200211</v>
      </c>
      <c r="N792" s="901">
        <v>9</v>
      </c>
      <c r="O792" s="903"/>
      <c r="P792" s="909">
        <v>1.9616273057648379</v>
      </c>
      <c r="Q792" s="909">
        <v>1.9616273057648379</v>
      </c>
      <c r="S792" s="909">
        <v>1.9677688905053796</v>
      </c>
      <c r="T792" s="909">
        <v>1.9677688905053796</v>
      </c>
    </row>
    <row r="793" spans="1:20" x14ac:dyDescent="0.35">
      <c r="A793" s="903">
        <v>10</v>
      </c>
      <c r="B793" s="903" t="s">
        <v>2330</v>
      </c>
      <c r="C793" s="907">
        <f>cходова!R791</f>
        <v>0.71145213411918473</v>
      </c>
      <c r="D793" s="907">
        <f>прибуд.!O791</f>
        <v>1.2433446143231963</v>
      </c>
      <c r="E793" s="907">
        <f>гар.вода!L791+ц.о.!M791+хол.вода!R791+каналізація!P791+аварійні!I791+зварювальн!L791</f>
        <v>0.53033854119604373</v>
      </c>
      <c r="F793" s="907">
        <f>дератизац.!I791</f>
        <v>9.2809307951679382E-3</v>
      </c>
      <c r="G793" s="907">
        <f>димоканал!Q791</f>
        <v>4.5691996608221978E-2</v>
      </c>
      <c r="H793" s="907">
        <f>'підготовка до зими'!L791+майстерні!L791+маляри!L791+покрівлі!N791</f>
        <v>0.19671288269403248</v>
      </c>
      <c r="I793" s="907">
        <f>електрики!P791</f>
        <v>6.7893394133954232E-2</v>
      </c>
      <c r="J793" s="908">
        <f t="shared" si="71"/>
        <v>2.8047144938698012</v>
      </c>
      <c r="K793" s="908">
        <v>3.6651793092486971E-2</v>
      </c>
      <c r="L793" s="908">
        <f t="shared" si="72"/>
        <v>2.841366286962288</v>
      </c>
      <c r="M793" s="908">
        <f t="shared" si="73"/>
        <v>3.4096395443547456</v>
      </c>
      <c r="N793" s="901">
        <v>9</v>
      </c>
      <c r="O793" s="903"/>
      <c r="P793" s="909">
        <v>2.0444131471322362</v>
      </c>
      <c r="Q793" s="909">
        <v>2.0444131471322362</v>
      </c>
      <c r="S793" s="909">
        <v>2.0529806575727463</v>
      </c>
      <c r="T793" s="909">
        <v>2.0529806575727463</v>
      </c>
    </row>
    <row r="794" spans="1:20" x14ac:dyDescent="0.35">
      <c r="A794" s="903">
        <v>11</v>
      </c>
      <c r="B794" s="903" t="s">
        <v>1834</v>
      </c>
      <c r="C794" s="907">
        <f>cходова!R792</f>
        <v>0.79066723442482234</v>
      </c>
      <c r="D794" s="907">
        <f>прибуд.!O792</f>
        <v>0.67897107928898282</v>
      </c>
      <c r="E794" s="907">
        <f>гар.вода!L792+ц.о.!M792+хол.вода!R792+каналізація!P792+аварійні!I792+зварювальн!L792</f>
        <v>0.53840294447342851</v>
      </c>
      <c r="F794" s="907">
        <f>дератизац.!I792</f>
        <v>1.7632226130809701E-2</v>
      </c>
      <c r="G794" s="907">
        <f>димоканал!Q792</f>
        <v>4.3208855710119391E-2</v>
      </c>
      <c r="H794" s="907">
        <f>'підготовка до зими'!L792+майстерні!L792+маляри!L792+покрівлі!N792</f>
        <v>0.2608481740374895</v>
      </c>
      <c r="I794" s="907">
        <f>електрики!P792</f>
        <v>6.4009157039572898E-2</v>
      </c>
      <c r="J794" s="908">
        <f t="shared" si="71"/>
        <v>2.3937396711052252</v>
      </c>
      <c r="K794" s="908">
        <v>3.1963990255881071E-2</v>
      </c>
      <c r="L794" s="908">
        <f t="shared" si="72"/>
        <v>2.4257036613611063</v>
      </c>
      <c r="M794" s="908">
        <f t="shared" si="73"/>
        <v>2.9108443936333273</v>
      </c>
      <c r="N794" s="901">
        <v>5</v>
      </c>
      <c r="O794" s="903"/>
      <c r="P794" s="909">
        <v>1.7968057974181664</v>
      </c>
      <c r="Q794" s="909">
        <v>1.7968057974181664</v>
      </c>
      <c r="S794" s="909">
        <v>1.802839679723834</v>
      </c>
      <c r="T794" s="909">
        <v>1.802839679723834</v>
      </c>
    </row>
    <row r="795" spans="1:20" x14ac:dyDescent="0.35">
      <c r="A795" s="903">
        <v>12</v>
      </c>
      <c r="B795" s="903" t="s">
        <v>1835</v>
      </c>
      <c r="C795" s="907">
        <f>cходова!R793</f>
        <v>0.49603365490006646</v>
      </c>
      <c r="D795" s="907">
        <f>прибуд.!O793</f>
        <v>0.48646585127100173</v>
      </c>
      <c r="E795" s="907">
        <f>гар.вода!L793+ц.о.!M793+хол.вода!R793+каналізація!P793+аварійні!I793+зварювальн!L793</f>
        <v>0.73705108192074054</v>
      </c>
      <c r="F795" s="907">
        <f>дератизац.!I793</f>
        <v>9.8323373054876005E-3</v>
      </c>
      <c r="G795" s="907">
        <f>димоканал!Q793</f>
        <v>9.9578732017775354E-2</v>
      </c>
      <c r="H795" s="907">
        <f>'підготовка до зими'!L793+майстерні!L793+маляри!L793+покрівлі!N793</f>
        <v>0.22372325825611619</v>
      </c>
      <c r="I795" s="907">
        <f>електрики!P793</f>
        <v>0.14662088563081979</v>
      </c>
      <c r="J795" s="908">
        <f t="shared" si="71"/>
        <v>2.1993058013020077</v>
      </c>
      <c r="K795" s="908">
        <v>2.9522287003785768E-2</v>
      </c>
      <c r="L795" s="908">
        <f t="shared" si="72"/>
        <v>2.2288280883057934</v>
      </c>
      <c r="M795" s="908">
        <f t="shared" si="73"/>
        <v>2.6745937059669518</v>
      </c>
      <c r="N795" s="901">
        <v>9</v>
      </c>
      <c r="O795" s="903"/>
      <c r="P795" s="909">
        <v>1.6577809347441037</v>
      </c>
      <c r="Q795" s="909">
        <v>1.6577809347441037</v>
      </c>
      <c r="S795" s="909">
        <v>1.6619758713551198</v>
      </c>
      <c r="T795" s="909">
        <v>1.6619758713551198</v>
      </c>
    </row>
    <row r="796" spans="1:20" x14ac:dyDescent="0.35">
      <c r="A796" s="903">
        <v>13</v>
      </c>
      <c r="B796" s="903" t="s">
        <v>2331</v>
      </c>
      <c r="C796" s="907">
        <f>cходова!R794</f>
        <v>0</v>
      </c>
      <c r="D796" s="907">
        <f>прибуд.!O794</f>
        <v>0</v>
      </c>
      <c r="E796" s="907">
        <f>гар.вода!L794+ц.о.!M794+хол.вода!R794+каналізація!P794+аварійні!I794+зварювальн!L794</f>
        <v>0.47968248349308101</v>
      </c>
      <c r="F796" s="907">
        <f>дератизац.!I794</f>
        <v>7.670165932949541E-3</v>
      </c>
      <c r="G796" s="907">
        <f>димоканал!Q794</f>
        <v>0.14865630595481458</v>
      </c>
      <c r="H796" s="907">
        <f>'підготовка до зими'!L794+майстерні!L794+маляри!L794+покрівлі!N794</f>
        <v>0.34766137951712861</v>
      </c>
      <c r="I796" s="907">
        <f>електрики!P794</f>
        <v>7.5959713754845296E-2</v>
      </c>
      <c r="J796" s="908">
        <f t="shared" si="71"/>
        <v>1.059630048652819</v>
      </c>
      <c r="K796" s="908">
        <v>1.517252411912335E-2</v>
      </c>
      <c r="L796" s="908">
        <f t="shared" si="72"/>
        <v>1.0748025727719424</v>
      </c>
      <c r="M796" s="908">
        <f t="shared" si="73"/>
        <v>1.2897630873263308</v>
      </c>
      <c r="N796" s="901">
        <v>2</v>
      </c>
      <c r="O796" s="903"/>
      <c r="P796" s="909">
        <v>0.91710293372889407</v>
      </c>
      <c r="Q796" s="909">
        <v>0.91710293372889407</v>
      </c>
      <c r="S796" s="909">
        <v>0.9225860235395853</v>
      </c>
      <c r="T796" s="909">
        <v>0.9225860235395853</v>
      </c>
    </row>
    <row r="797" spans="1:20" x14ac:dyDescent="0.35">
      <c r="A797" s="903">
        <v>14</v>
      </c>
      <c r="B797" s="903" t="s">
        <v>1836</v>
      </c>
      <c r="C797" s="907">
        <f>cходова!R795</f>
        <v>0.5221252529022814</v>
      </c>
      <c r="D797" s="907">
        <f>прибуд.!O795</f>
        <v>0.64372789617807913</v>
      </c>
      <c r="E797" s="907">
        <f>гар.вода!L795+ц.о.!M795+хол.вода!R795+каналізація!P795+аварійні!I795+зварювальн!L795</f>
        <v>0.79743674935194042</v>
      </c>
      <c r="F797" s="907">
        <f>дератизац.!I795</f>
        <v>1.014405762304922E-2</v>
      </c>
      <c r="G797" s="907">
        <f>димоканал!Q795</f>
        <v>0.10217377576908855</v>
      </c>
      <c r="H797" s="907">
        <f>'підготовка до зими'!L795+майстерні!L795+маляри!L795+покрівлі!N795</f>
        <v>0.1990775900835749</v>
      </c>
      <c r="I797" s="907">
        <f>електрики!P795</f>
        <v>0.15047919142868108</v>
      </c>
      <c r="J797" s="908">
        <f t="shared" si="71"/>
        <v>2.4251645133366946</v>
      </c>
      <c r="K797" s="908">
        <v>3.2010482554146784E-2</v>
      </c>
      <c r="L797" s="908">
        <f t="shared" si="72"/>
        <v>2.4571749958908415</v>
      </c>
      <c r="M797" s="908">
        <f t="shared" si="73"/>
        <v>2.9486099950690097</v>
      </c>
      <c r="N797" s="901">
        <v>9</v>
      </c>
      <c r="O797" s="903"/>
      <c r="P797" s="909">
        <v>1.8043482216446918</v>
      </c>
      <c r="Q797" s="909">
        <v>1.8043482216446918</v>
      </c>
      <c r="S797" s="909">
        <v>1.8091141372733712</v>
      </c>
      <c r="T797" s="909">
        <v>1.8091141372733712</v>
      </c>
    </row>
    <row r="798" spans="1:20" x14ac:dyDescent="0.35">
      <c r="A798" s="903">
        <v>15</v>
      </c>
      <c r="B798" s="903" t="s">
        <v>1837</v>
      </c>
      <c r="C798" s="907">
        <f>cходова!R796</f>
        <v>0.6196090427667762</v>
      </c>
      <c r="D798" s="907">
        <f>прибуд.!O796</f>
        <v>0.77839487492667103</v>
      </c>
      <c r="E798" s="907">
        <f>гар.вода!L796+ц.о.!M796+хол.вода!R796+каналізація!P796+аварійні!I796+зварювальн!L796</f>
        <v>0.65520801814037011</v>
      </c>
      <c r="F798" s="907">
        <f>дератизац.!I796</f>
        <v>9.2064070963683488E-3</v>
      </c>
      <c r="G798" s="907">
        <f>димоканал!Q796</f>
        <v>6.6712605570217409E-2</v>
      </c>
      <c r="H798" s="907">
        <f>'підготовка до зими'!L796+майстерні!L796+маляри!L796+покрівлі!N796</f>
        <v>0.25682159738344629</v>
      </c>
      <c r="I798" s="907">
        <f>електрики!P796</f>
        <v>9.8827371757106208E-2</v>
      </c>
      <c r="J798" s="908">
        <f t="shared" si="71"/>
        <v>2.4847799176409557</v>
      </c>
      <c r="K798" s="908">
        <v>3.3036221358376479E-2</v>
      </c>
      <c r="L798" s="908">
        <f t="shared" si="72"/>
        <v>2.5178161389993323</v>
      </c>
      <c r="M798" s="908">
        <f t="shared" si="73"/>
        <v>3.0213793667991986</v>
      </c>
      <c r="N798" s="901">
        <v>9</v>
      </c>
      <c r="O798" s="903"/>
      <c r="P798" s="909">
        <v>1.8695370941105205</v>
      </c>
      <c r="Q798" s="909">
        <v>1.8695370941105205</v>
      </c>
      <c r="S798" s="909">
        <v>1.8751950819176182</v>
      </c>
      <c r="T798" s="909">
        <v>1.8751950819176182</v>
      </c>
    </row>
    <row r="799" spans="1:20" x14ac:dyDescent="0.35">
      <c r="A799" s="903">
        <v>16</v>
      </c>
      <c r="B799" s="903" t="s">
        <v>1838</v>
      </c>
      <c r="C799" s="907">
        <f>cходова!R797</f>
        <v>0.77003939185984205</v>
      </c>
      <c r="D799" s="907">
        <f>прибуд.!O797</f>
        <v>0.93336567624574807</v>
      </c>
      <c r="E799" s="907">
        <f>гар.вода!L797+ц.о.!M797+хол.вода!R797+каналізація!P797+аварійні!I797+зварювальн!L797</f>
        <v>0.60818790992360872</v>
      </c>
      <c r="F799" s="907">
        <f>дератизац.!I797</f>
        <v>8.9375632475402044E-3</v>
      </c>
      <c r="G799" s="907">
        <f>димоканал!Q797</f>
        <v>3.5076524442847021E-2</v>
      </c>
      <c r="H799" s="907">
        <f>'підготовка до зими'!L797+майстерні!L797+маляри!L797+покрівлі!N797</f>
        <v>0.20248142308184228</v>
      </c>
      <c r="I799" s="907">
        <f>електрики!P797</f>
        <v>9.7542710489163992E-2</v>
      </c>
      <c r="J799" s="908">
        <f t="shared" si="71"/>
        <v>2.6556311992905925</v>
      </c>
      <c r="K799" s="908">
        <v>3.5165292132972752E-2</v>
      </c>
      <c r="L799" s="908">
        <f t="shared" si="72"/>
        <v>2.6907964914235651</v>
      </c>
      <c r="M799" s="908">
        <f t="shared" si="73"/>
        <v>3.2289557897082779</v>
      </c>
      <c r="N799" s="901">
        <v>9</v>
      </c>
      <c r="O799" s="903"/>
      <c r="P799" s="909">
        <v>1.9627984882826208</v>
      </c>
      <c r="Q799" s="909">
        <v>1.9627984882826208</v>
      </c>
      <c r="S799" s="909">
        <v>1.9692656314368913</v>
      </c>
      <c r="T799" s="909">
        <v>1.9692656314368913</v>
      </c>
    </row>
    <row r="800" spans="1:20" x14ac:dyDescent="0.35">
      <c r="A800" s="903">
        <v>17</v>
      </c>
      <c r="B800" s="903" t="s">
        <v>1839</v>
      </c>
      <c r="C800" s="907">
        <f>cходова!R798</f>
        <v>0.74776763107581579</v>
      </c>
      <c r="D800" s="907">
        <f>прибуд.!O798</f>
        <v>0.87976312782371402</v>
      </c>
      <c r="E800" s="907">
        <f>гар.вода!L798+ц.о.!M798+хол.вода!R798+каналізація!P798+аварійні!I798+зварювальн!L798</f>
        <v>0.57988411773527315</v>
      </c>
      <c r="F800" s="907">
        <f>дератизац.!I798</f>
        <v>8.2469761440767189E-3</v>
      </c>
      <c r="G800" s="907">
        <f>димоканал!Q798</f>
        <v>4.2796226659763452E-2</v>
      </c>
      <c r="H800" s="907">
        <f>'підготовка до зими'!L798+майстерні!L798+маляри!L798+покрівлі!N798</f>
        <v>0.2529863173136192</v>
      </c>
      <c r="I800" s="907">
        <f>електрики!P798</f>
        <v>6.3397892583496637E-2</v>
      </c>
      <c r="J800" s="908">
        <f t="shared" si="71"/>
        <v>2.5748422893357588</v>
      </c>
      <c r="K800" s="908">
        <v>3.4247252854691934E-2</v>
      </c>
      <c r="L800" s="908">
        <f t="shared" si="72"/>
        <v>2.6090895421904508</v>
      </c>
      <c r="M800" s="908">
        <f t="shared" si="73"/>
        <v>3.1309074506285408</v>
      </c>
      <c r="N800" s="901">
        <v>10</v>
      </c>
      <c r="O800" s="903"/>
      <c r="P800" s="909">
        <v>1.94221139785969</v>
      </c>
      <c r="Q800" s="909">
        <v>1.94221139785969</v>
      </c>
      <c r="S800" s="909">
        <v>1.9496196285458263</v>
      </c>
      <c r="T800" s="909">
        <v>1.9496196285458263</v>
      </c>
    </row>
    <row r="801" spans="1:20" x14ac:dyDescent="0.35">
      <c r="A801" s="903">
        <v>18</v>
      </c>
      <c r="B801" s="903" t="s">
        <v>2332</v>
      </c>
      <c r="C801" s="907">
        <f>cходова!R799</f>
        <v>0.9335714649062784</v>
      </c>
      <c r="D801" s="907">
        <f>прибуд.!O799</f>
        <v>0.41774307856274334</v>
      </c>
      <c r="E801" s="907">
        <f>гар.вода!L799+ц.о.!M799+хол.вода!R799+каналізація!P799+аварійні!I799+зварювальн!L799</f>
        <v>0.67426461838023288</v>
      </c>
      <c r="F801" s="907">
        <f>дератизац.!I799</f>
        <v>9.1046928919891502E-3</v>
      </c>
      <c r="G801" s="907">
        <f>димоканал!Q799</f>
        <v>6.7085845680244394E-2</v>
      </c>
      <c r="H801" s="907">
        <f>'підготовка до зими'!L799+майстерні!L799+маляри!L799+покрівлі!N799</f>
        <v>0.24308392430800838</v>
      </c>
      <c r="I801" s="907">
        <f>електрики!P799</f>
        <v>9.9380285839730007E-2</v>
      </c>
      <c r="J801" s="908">
        <f t="shared" si="71"/>
        <v>2.4442339105692268</v>
      </c>
      <c r="K801" s="908">
        <v>3.2634806143916166E-2</v>
      </c>
      <c r="L801" s="908">
        <f t="shared" si="72"/>
        <v>2.4768687167131431</v>
      </c>
      <c r="M801" s="908">
        <f t="shared" si="73"/>
        <v>2.9722424600557718</v>
      </c>
      <c r="N801" s="901">
        <v>9</v>
      </c>
      <c r="O801" s="903"/>
      <c r="P801" s="909">
        <v>1.8486705811127953</v>
      </c>
      <c r="Q801" s="909">
        <v>1.8486705811127953</v>
      </c>
      <c r="S801" s="909">
        <v>1.8518308773585992</v>
      </c>
      <c r="T801" s="909">
        <v>1.8518308773585992</v>
      </c>
    </row>
    <row r="802" spans="1:20" x14ac:dyDescent="0.35">
      <c r="A802" s="903">
        <v>19</v>
      </c>
      <c r="B802" s="903" t="s">
        <v>1840</v>
      </c>
      <c r="C802" s="907">
        <f>cходова!R800</f>
        <v>0.87328586306071287</v>
      </c>
      <c r="D802" s="907">
        <f>прибуд.!O800</f>
        <v>0.57701700563926672</v>
      </c>
      <c r="E802" s="907">
        <f>гар.вода!L800+ц.о.!M800+хол.вода!R800+каналізація!P800+аварійні!I800+зварювальн!L800</f>
        <v>0.60882463421179156</v>
      </c>
      <c r="F802" s="907">
        <f>дератизац.!I800</f>
        <v>8.6238924735228279E-3</v>
      </c>
      <c r="G802" s="907">
        <f>димоканал!Q800</f>
        <v>4.2725964979112366E-2</v>
      </c>
      <c r="H802" s="907">
        <f>'підготовка до зими'!L800+майстерні!L800+маляри!L800+покрівлі!N800</f>
        <v>0.27823365121335875</v>
      </c>
      <c r="I802" s="907">
        <f>електрики!P800</f>
        <v>6.3293807648203929E-2</v>
      </c>
      <c r="J802" s="908">
        <f t="shared" si="71"/>
        <v>2.4520048192259689</v>
      </c>
      <c r="K802" s="908">
        <v>3.3086668094581773E-2</v>
      </c>
      <c r="L802" s="908">
        <f t="shared" si="72"/>
        <v>2.4850914873205507</v>
      </c>
      <c r="M802" s="908">
        <f t="shared" si="73"/>
        <v>2.9821097847846607</v>
      </c>
      <c r="N802" s="901">
        <v>9</v>
      </c>
      <c r="O802" s="903"/>
      <c r="P802" s="909">
        <v>1.8889460083899037</v>
      </c>
      <c r="Q802" s="909">
        <v>1.8889460083899037</v>
      </c>
      <c r="S802" s="909">
        <v>1.8943190449319185</v>
      </c>
      <c r="T802" s="909">
        <v>1.8943190449319185</v>
      </c>
    </row>
    <row r="803" spans="1:20" x14ac:dyDescent="0.35">
      <c r="A803" s="903">
        <v>20</v>
      </c>
      <c r="B803" s="903" t="s">
        <v>1841</v>
      </c>
      <c r="C803" s="907">
        <f>cходова!R801</f>
        <v>0.88702529164320221</v>
      </c>
      <c r="D803" s="907">
        <f>прибуд.!O801</f>
        <v>0.72190829628400621</v>
      </c>
      <c r="E803" s="907">
        <f>гар.вода!L801+ц.о.!M801+хол.вода!R801+каналізація!P801+аварійні!I801+зварювальн!L801</f>
        <v>0.58322777809922821</v>
      </c>
      <c r="F803" s="907">
        <f>дератизац.!I801</f>
        <v>9.0700439675911858E-3</v>
      </c>
      <c r="G803" s="907">
        <f>димоканал!Q801</f>
        <v>4.167711814867358E-2</v>
      </c>
      <c r="H803" s="907">
        <f>'підготовка до зими'!L801+майстерні!L801+маляри!L801+покрівлі!N801</f>
        <v>0.25699083321174176</v>
      </c>
      <c r="I803" s="907">
        <f>електрики!P801</f>
        <v>6.2027219732339184E-2</v>
      </c>
      <c r="J803" s="908">
        <f t="shared" si="71"/>
        <v>2.5619265810867824</v>
      </c>
      <c r="K803" s="908">
        <v>3.4265114297471651E-2</v>
      </c>
      <c r="L803" s="908">
        <f t="shared" si="72"/>
        <v>2.5961916953842539</v>
      </c>
      <c r="M803" s="908">
        <f t="shared" si="73"/>
        <v>3.1154300344611046</v>
      </c>
      <c r="N803" s="901">
        <v>9</v>
      </c>
      <c r="O803" s="903"/>
      <c r="P803" s="909">
        <v>1.9443453114927847</v>
      </c>
      <c r="Q803" s="909">
        <v>1.9443453114927847</v>
      </c>
      <c r="S803" s="909">
        <v>1.9495322698374882</v>
      </c>
      <c r="T803" s="909">
        <v>1.9495322698374882</v>
      </c>
    </row>
    <row r="804" spans="1:20" x14ac:dyDescent="0.35">
      <c r="A804" s="903">
        <v>21</v>
      </c>
      <c r="B804" s="903" t="s">
        <v>1842</v>
      </c>
      <c r="C804" s="907">
        <f>cходова!R802</f>
        <v>0.64747632410221234</v>
      </c>
      <c r="D804" s="907">
        <f>прибуд.!O802</f>
        <v>0.40333983496485942</v>
      </c>
      <c r="E804" s="907">
        <f>гар.вода!L802+ц.о.!M802+хол.вода!R802+каналізація!P802+аварійні!I802+зварювальн!L802</f>
        <v>0.87530529404382817</v>
      </c>
      <c r="F804" s="907">
        <f>дератизац.!I802</f>
        <v>1.0146249058734938E-2</v>
      </c>
      <c r="G804" s="907">
        <f>димоканал!Q802</f>
        <v>0.10154866781383669</v>
      </c>
      <c r="H804" s="907">
        <f>'підготовка до зими'!L802+майстерні!L802+маляри!L802+покрівлі!N802</f>
        <v>0.26121854390457744</v>
      </c>
      <c r="I804" s="907">
        <f>електрики!P802</f>
        <v>0.1504331581669959</v>
      </c>
      <c r="J804" s="908">
        <f t="shared" si="71"/>
        <v>2.449468072055045</v>
      </c>
      <c r="K804" s="908">
        <v>3.3061018601373893E-2</v>
      </c>
      <c r="L804" s="908">
        <f t="shared" si="72"/>
        <v>2.4825290906564188</v>
      </c>
      <c r="M804" s="908">
        <f t="shared" si="73"/>
        <v>2.9790349087877024</v>
      </c>
      <c r="N804" s="901">
        <v>9</v>
      </c>
      <c r="O804" s="903"/>
      <c r="P804" s="909">
        <v>1.8942141786252109</v>
      </c>
      <c r="Q804" s="909">
        <v>1.8942141786252109</v>
      </c>
      <c r="S804" s="909">
        <v>1.8996061647150058</v>
      </c>
      <c r="T804" s="909">
        <v>1.8996061647150058</v>
      </c>
    </row>
    <row r="805" spans="1:20" x14ac:dyDescent="0.35">
      <c r="A805" s="903">
        <v>22</v>
      </c>
      <c r="B805" s="903" t="s">
        <v>1843</v>
      </c>
      <c r="C805" s="907">
        <f>cходова!R803</f>
        <v>0.59707778954888502</v>
      </c>
      <c r="D805" s="907">
        <f>прибуд.!O803</f>
        <v>0.91062765216276276</v>
      </c>
      <c r="E805" s="907">
        <f>гар.вода!L803+ц.о.!M803+хол.вода!R803+каналізація!P803+аварійні!I803+зварювальн!L803</f>
        <v>0.70093683420339103</v>
      </c>
      <c r="F805" s="907">
        <f>дератизац.!I803</f>
        <v>1.7804859805094886E-2</v>
      </c>
      <c r="G805" s="907">
        <f>димоканал!Q803</f>
        <v>8.0899497504011889E-2</v>
      </c>
      <c r="H805" s="907">
        <f>'підготовка до зими'!L803+майстерні!L803+маляри!L803+покрівлі!N803</f>
        <v>0.19996792510314562</v>
      </c>
      <c r="I805" s="907">
        <f>електрики!P803</f>
        <v>0.11984368840723743</v>
      </c>
      <c r="J805" s="908">
        <f t="shared" si="71"/>
        <v>2.6271582467345289</v>
      </c>
      <c r="K805" s="908">
        <v>3.4477221591817181E-2</v>
      </c>
      <c r="L805" s="908">
        <f t="shared" si="72"/>
        <v>2.6616354683263461</v>
      </c>
      <c r="M805" s="908">
        <f t="shared" si="73"/>
        <v>3.1939625619916154</v>
      </c>
      <c r="N805" s="901">
        <v>5</v>
      </c>
      <c r="O805" s="903"/>
      <c r="P805" s="909">
        <v>1.9343186948267386</v>
      </c>
      <c r="Q805" s="909">
        <v>1.9343186948267386</v>
      </c>
      <c r="S805" s="909">
        <v>1.9414410901684713</v>
      </c>
      <c r="T805" s="909">
        <v>1.9414410901684713</v>
      </c>
    </row>
    <row r="806" spans="1:20" x14ac:dyDescent="0.35">
      <c r="A806" s="903">
        <v>23</v>
      </c>
      <c r="B806" s="903" t="s">
        <v>1844</v>
      </c>
      <c r="C806" s="907">
        <f>cходова!R804</f>
        <v>0.96545980878925008</v>
      </c>
      <c r="D806" s="907">
        <f>прибуд.!O804</f>
        <v>0.77118116939140857</v>
      </c>
      <c r="E806" s="907">
        <f>гар.вода!L804+ц.о.!M804+хол.вода!R804+каналізація!P804+аварійні!I804+зварювальн!L804</f>
        <v>0.56553643462580572</v>
      </c>
      <c r="F806" s="907">
        <f>дератизац.!I804</f>
        <v>7.429554971963943E-3</v>
      </c>
      <c r="G806" s="907">
        <f>димоканал!Q804</f>
        <v>4.179485179210584E-2</v>
      </c>
      <c r="H806" s="907">
        <f>'підготовка до зими'!L804+майстерні!L804+маляри!L804+покрівлі!N804</f>
        <v>0.21574136377673289</v>
      </c>
      <c r="I806" s="907">
        <f>електрики!P804</f>
        <v>6.1029973720814562E-2</v>
      </c>
      <c r="J806" s="908">
        <f t="shared" si="71"/>
        <v>2.6281731570680815</v>
      </c>
      <c r="K806" s="908">
        <v>3.4676946929479924E-2</v>
      </c>
      <c r="L806" s="908">
        <f t="shared" si="72"/>
        <v>2.6628501039975614</v>
      </c>
      <c r="M806" s="908">
        <f t="shared" si="73"/>
        <v>3.1954201247970735</v>
      </c>
      <c r="N806" s="901">
        <v>10</v>
      </c>
      <c r="O806" s="903"/>
      <c r="P806" s="909">
        <v>1.9524975527288877</v>
      </c>
      <c r="Q806" s="909">
        <v>1.9524975527288877</v>
      </c>
      <c r="S806" s="909">
        <v>1.958354771555185</v>
      </c>
      <c r="T806" s="909">
        <v>1.958354771555185</v>
      </c>
    </row>
    <row r="807" spans="1:20" x14ac:dyDescent="0.35">
      <c r="A807" s="903">
        <v>24</v>
      </c>
      <c r="B807" s="903" t="s">
        <v>1845</v>
      </c>
      <c r="C807" s="907">
        <f>cходова!R805</f>
        <v>0.7691393420989977</v>
      </c>
      <c r="D807" s="907">
        <f>прибуд.!O805</f>
        <v>0.62860493448110943</v>
      </c>
      <c r="E807" s="907">
        <f>гар.вода!L805+ц.о.!M805+хол.вода!R805+каналізація!P805+аварійні!I805+зварювальн!L805</f>
        <v>0.70477658227656903</v>
      </c>
      <c r="F807" s="907">
        <f>дератизац.!I805</f>
        <v>1.3376809703925914E-2</v>
      </c>
      <c r="G807" s="907">
        <f>димоканал!Q805</f>
        <v>4.8240207557471125E-2</v>
      </c>
      <c r="H807" s="907">
        <f>'підготовка до зими'!L805+майстерні!L805+маляри!L805+покрівлі!N805</f>
        <v>0.27578529380698974</v>
      </c>
      <c r="I807" s="907">
        <f>електрики!P805</f>
        <v>0.12872828391280239</v>
      </c>
      <c r="J807" s="908">
        <f t="shared" si="71"/>
        <v>2.5686514538378651</v>
      </c>
      <c r="K807" s="908">
        <v>3.4171874997384839E-2</v>
      </c>
      <c r="L807" s="908">
        <f t="shared" si="72"/>
        <v>2.60282332883525</v>
      </c>
      <c r="M807" s="908">
        <f t="shared" si="73"/>
        <v>3.1233879946022998</v>
      </c>
      <c r="N807" s="901">
        <v>9</v>
      </c>
      <c r="O807" s="903"/>
      <c r="P807" s="909">
        <v>1.9252591890449113</v>
      </c>
      <c r="Q807" s="909">
        <v>1.9252591890449113</v>
      </c>
      <c r="S807" s="909">
        <v>1.9309845663646823</v>
      </c>
      <c r="T807" s="909">
        <v>1.9309845663646823</v>
      </c>
    </row>
    <row r="808" spans="1:20" x14ac:dyDescent="0.35">
      <c r="A808" s="903">
        <v>25</v>
      </c>
      <c r="B808" s="903" t="s">
        <v>1846</v>
      </c>
      <c r="C808" s="907">
        <f>cходова!R806</f>
        <v>0</v>
      </c>
      <c r="D808" s="907">
        <f>прибуд.!O806</f>
        <v>0</v>
      </c>
      <c r="E808" s="907">
        <f>гар.вода!L806+ц.о.!M806+хол.вода!R806+каналізація!P806+аварійні!I806+зварювальн!L806</f>
        <v>0.51220610299952907</v>
      </c>
      <c r="F808" s="907">
        <f>дератизац.!I806</f>
        <v>4.9036777583187389E-3</v>
      </c>
      <c r="G808" s="907">
        <f>димоканал!Q806</f>
        <v>9.4984994999514252E-2</v>
      </c>
      <c r="H808" s="907">
        <f>'підготовка до зими'!L806+майстерні!L806+маляри!L806+покрівлі!N806</f>
        <v>0.43690536778044797</v>
      </c>
      <c r="I808" s="907">
        <f>електрики!P806</f>
        <v>8.7296763852133932E-2</v>
      </c>
      <c r="J808" s="908">
        <f t="shared" si="71"/>
        <v>1.136296907389944</v>
      </c>
      <c r="K808" s="908">
        <v>1.8140852361493692E-2</v>
      </c>
      <c r="L808" s="908">
        <f t="shared" si="72"/>
        <v>1.1544377597514377</v>
      </c>
      <c r="M808" s="908">
        <f t="shared" si="73"/>
        <v>1.3853253117017252</v>
      </c>
      <c r="N808" s="901">
        <v>2</v>
      </c>
      <c r="O808" s="903"/>
      <c r="P808" s="909">
        <v>1.06723022617881</v>
      </c>
      <c r="Q808" s="909">
        <v>1.06723022617881</v>
      </c>
      <c r="S808" s="909">
        <v>1.0756347894821505</v>
      </c>
      <c r="T808" s="909">
        <v>1.0756347894821505</v>
      </c>
    </row>
    <row r="809" spans="1:20" x14ac:dyDescent="0.35">
      <c r="A809" s="903">
        <v>26</v>
      </c>
      <c r="B809" s="903" t="s">
        <v>1847</v>
      </c>
      <c r="C809" s="907">
        <f>cходова!R807</f>
        <v>0.75832827805417113</v>
      </c>
      <c r="D809" s="907">
        <f>прибуд.!O807</f>
        <v>0.58311031267937918</v>
      </c>
      <c r="E809" s="907">
        <f>гар.вода!L807+ц.о.!M807+хол.вода!R807+каналізація!P807+аварійні!I807+зварювальн!L807</f>
        <v>0.71035992987515595</v>
      </c>
      <c r="F809" s="907">
        <f>дератизац.!I807</f>
        <v>8.1333223997527328E-3</v>
      </c>
      <c r="G809" s="907">
        <f>димоканал!Q807</f>
        <v>3.5339424252789207E-2</v>
      </c>
      <c r="H809" s="907">
        <f>'підготовка до зими'!L807+майстерні!L807+маляри!L807+покрівлі!N807</f>
        <v>0.25882690997487739</v>
      </c>
      <c r="I809" s="907">
        <f>електрики!P807</f>
        <v>0.12592648905847473</v>
      </c>
      <c r="J809" s="908">
        <f t="shared" si="71"/>
        <v>2.4800246662946002</v>
      </c>
      <c r="K809" s="908">
        <v>3.3587773784042332E-2</v>
      </c>
      <c r="L809" s="908">
        <f t="shared" si="72"/>
        <v>2.5136124400786426</v>
      </c>
      <c r="M809" s="908">
        <f t="shared" si="73"/>
        <v>3.0163349280943712</v>
      </c>
      <c r="N809" s="901">
        <v>9</v>
      </c>
      <c r="O809" s="903"/>
      <c r="P809" s="909">
        <v>1.9188042687321685</v>
      </c>
      <c r="Q809" s="909">
        <v>1.9188042687321685</v>
      </c>
      <c r="S809" s="909">
        <v>1.9254527351362709</v>
      </c>
      <c r="T809" s="909">
        <v>1.9254527351362709</v>
      </c>
    </row>
    <row r="810" spans="1:20" x14ac:dyDescent="0.35">
      <c r="A810" s="903">
        <v>27</v>
      </c>
      <c r="B810" s="903" t="s">
        <v>1848</v>
      </c>
      <c r="C810" s="907">
        <f>cходова!R808</f>
        <v>0.97893411751123427</v>
      </c>
      <c r="D810" s="907">
        <f>прибуд.!O808</f>
        <v>0.6129867110945334</v>
      </c>
      <c r="E810" s="907">
        <f>гар.вода!L808+ц.о.!M808+хол.вода!R808+каналізація!P808+аварійні!I808+зварювальн!L808</f>
        <v>0.64433471534673359</v>
      </c>
      <c r="F810" s="907">
        <f>дератизац.!I808</f>
        <v>9.1514360313315907E-3</v>
      </c>
      <c r="G810" s="907">
        <f>димоканал!Q808</f>
        <v>6.7773802978728356E-2</v>
      </c>
      <c r="H810" s="907">
        <f>'підготовка до зими'!L808+майстерні!L808+маляри!L808+покрівлі!N808</f>
        <v>0.20385682877105377</v>
      </c>
      <c r="I810" s="907">
        <f>електрики!P808</f>
        <v>0.10039941874735911</v>
      </c>
      <c r="J810" s="908">
        <f t="shared" si="71"/>
        <v>2.617437030480974</v>
      </c>
      <c r="K810" s="908">
        <v>3.4393864476110717E-2</v>
      </c>
      <c r="L810" s="908">
        <f t="shared" si="72"/>
        <v>2.6518308949570848</v>
      </c>
      <c r="M810" s="908">
        <f t="shared" si="73"/>
        <v>3.1821970739485015</v>
      </c>
      <c r="N810" s="901">
        <v>9</v>
      </c>
      <c r="O810" s="903"/>
      <c r="P810" s="909">
        <v>1.9260442040944066</v>
      </c>
      <c r="Q810" s="909">
        <v>1.9260442040944066</v>
      </c>
      <c r="S810" s="909">
        <v>1.9309274292305749</v>
      </c>
      <c r="T810" s="909">
        <v>1.9309274292305749</v>
      </c>
    </row>
    <row r="811" spans="1:20" x14ac:dyDescent="0.35">
      <c r="A811" s="903">
        <v>28</v>
      </c>
      <c r="B811" s="903" t="s">
        <v>1849</v>
      </c>
      <c r="C811" s="907">
        <f>cходова!R809</f>
        <v>0.98597142962994389</v>
      </c>
      <c r="D811" s="907">
        <f>прибуд.!O809</f>
        <v>0.6159760742926037</v>
      </c>
      <c r="E811" s="907">
        <f>гар.вода!L809+ц.о.!M809+хол.вода!R809+каналізація!P809+аварійні!I809+зварювальн!L809</f>
        <v>0.63605361809758709</v>
      </c>
      <c r="F811" s="907">
        <f>дератизац.!I809</f>
        <v>9.2889916569415549E-3</v>
      </c>
      <c r="G811" s="907">
        <f>димоканал!Q809</f>
        <v>6.585346580722197E-2</v>
      </c>
      <c r="H811" s="907">
        <f>'підготовка до зими'!L809+майстерні!L809+маляри!L809+покрівлі!N809</f>
        <v>0.21475096977065714</v>
      </c>
      <c r="I811" s="907">
        <f>електрики!P809</f>
        <v>9.7554650896885947E-2</v>
      </c>
      <c r="J811" s="908">
        <f t="shared" si="71"/>
        <v>2.6254492001518415</v>
      </c>
      <c r="K811" s="908">
        <v>3.4539829022255546E-2</v>
      </c>
      <c r="L811" s="908">
        <f t="shared" si="72"/>
        <v>2.6599890291740969</v>
      </c>
      <c r="M811" s="908">
        <f t="shared" si="73"/>
        <v>3.1919868350089162</v>
      </c>
      <c r="N811" s="901">
        <v>9</v>
      </c>
      <c r="O811" s="903"/>
      <c r="P811" s="909">
        <v>1.9364870268140224</v>
      </c>
      <c r="Q811" s="909">
        <v>1.9364870268140224</v>
      </c>
      <c r="S811" s="909">
        <v>1.9416981688467301</v>
      </c>
      <c r="T811" s="909">
        <v>1.9416981688467301</v>
      </c>
    </row>
    <row r="812" spans="1:20" x14ac:dyDescent="0.35">
      <c r="A812" s="903">
        <v>29</v>
      </c>
      <c r="B812" s="903" t="s">
        <v>2333</v>
      </c>
      <c r="C812" s="907">
        <f>cходова!R810</f>
        <v>0</v>
      </c>
      <c r="D812" s="907">
        <f>прибуд.!O810</f>
        <v>0</v>
      </c>
      <c r="E812" s="907">
        <f>гар.вода!L810+ц.о.!M810+хол.вода!R810+каналізація!P810+аварійні!I810+зварювальн!L810</f>
        <v>0.48505045807795699</v>
      </c>
      <c r="F812" s="907">
        <f>дератизац.!I810</f>
        <v>6.5560165975103741E-3</v>
      </c>
      <c r="G812" s="907">
        <f>димоканал!Q810</f>
        <v>8.3037970757109544E-2</v>
      </c>
      <c r="H812" s="907">
        <f>'підготовка до зими'!L810+майстерні!L810+маляри!L810+покрівлі!N810</f>
        <v>0.31375745749959461</v>
      </c>
      <c r="I812" s="907">
        <f>електрики!P810</f>
        <v>8.2732700679781709E-2</v>
      </c>
      <c r="J812" s="908">
        <f t="shared" si="71"/>
        <v>0.97113460361195325</v>
      </c>
      <c r="K812" s="908">
        <v>1.4924222851774905E-2</v>
      </c>
      <c r="L812" s="908">
        <f t="shared" si="72"/>
        <v>0.98605882646372811</v>
      </c>
      <c r="M812" s="908">
        <f t="shared" si="73"/>
        <v>1.1832705917564736</v>
      </c>
      <c r="N812" s="901">
        <v>2</v>
      </c>
      <c r="O812" s="903"/>
      <c r="P812" s="909">
        <v>0.87028001297283242</v>
      </c>
      <c r="Q812" s="909">
        <v>0.87028001297283242</v>
      </c>
      <c r="S812" s="909">
        <v>0.87706555566119282</v>
      </c>
      <c r="T812" s="909">
        <v>0.87706555566119282</v>
      </c>
    </row>
    <row r="813" spans="1:20" x14ac:dyDescent="0.35">
      <c r="A813" s="903">
        <v>30</v>
      </c>
      <c r="B813" s="903" t="s">
        <v>1930</v>
      </c>
      <c r="C813" s="907">
        <f>cходова!R811</f>
        <v>0.93546632167265253</v>
      </c>
      <c r="D813" s="907">
        <f>прибуд.!O811</f>
        <v>0.84273822173644164</v>
      </c>
      <c r="E813" s="907">
        <f>гар.вода!L811+ц.о.!M811+хол.вода!R811+каналізація!P811+аварійні!I811+зварювальн!L811</f>
        <v>0.53719334765226257</v>
      </c>
      <c r="F813" s="907">
        <f>дератизац.!I811</f>
        <v>7.7448265513525311E-3</v>
      </c>
      <c r="G813" s="907">
        <f>димоканал!Q811</f>
        <v>4.2601602329196006E-2</v>
      </c>
      <c r="H813" s="907">
        <f>'підготовка до зими'!L811+майстерні!L811+маляри!L811+покрівлі!N811</f>
        <v>0.20313059633600555</v>
      </c>
      <c r="I813" s="907">
        <f>електрики!P811</f>
        <v>6.3109578090222607E-2</v>
      </c>
      <c r="J813" s="908">
        <f t="shared" si="71"/>
        <v>2.6319844943681336</v>
      </c>
      <c r="K813" s="908">
        <v>3.4935586769795607E-2</v>
      </c>
      <c r="L813" s="908">
        <f t="shared" si="72"/>
        <v>2.6669200811379294</v>
      </c>
      <c r="M813" s="908">
        <f t="shared" si="73"/>
        <v>3.2003040973655152</v>
      </c>
      <c r="N813" s="901">
        <v>5</v>
      </c>
      <c r="O813" s="903"/>
      <c r="P813" s="909">
        <v>1.9585799909629786</v>
      </c>
      <c r="Q813" s="909">
        <v>1.9585799909629786</v>
      </c>
      <c r="S813" s="909">
        <v>1.9646825695395367</v>
      </c>
      <c r="T813" s="909">
        <v>1.9646825695395367</v>
      </c>
    </row>
    <row r="814" spans="1:20" x14ac:dyDescent="0.35">
      <c r="A814" s="903">
        <v>31</v>
      </c>
      <c r="B814" s="903" t="s">
        <v>1929</v>
      </c>
      <c r="C814" s="907">
        <f>cходова!R812</f>
        <v>0</v>
      </c>
      <c r="D814" s="907">
        <f>прибуд.!O812</f>
        <v>0</v>
      </c>
      <c r="E814" s="907">
        <f>гар.вода!L812+ц.о.!M812+хол.вода!R812+каналізація!P812+аварійні!I812+зварювальн!L812</f>
        <v>0.62118093491674098</v>
      </c>
      <c r="F814" s="907">
        <f>дератизац.!I812</f>
        <v>6.7048393055042484E-3</v>
      </c>
      <c r="G814" s="907">
        <f>димоканал!Q812</f>
        <v>3.7290474446080267E-2</v>
      </c>
      <c r="H814" s="907">
        <f>'підготовка до зими'!L812+майстерні!L812+маляри!L812+покрівлі!N812</f>
        <v>0.32369767470688715</v>
      </c>
      <c r="I814" s="907">
        <f>електрики!P812</f>
        <v>0.13810431887579006</v>
      </c>
      <c r="J814" s="908">
        <f t="shared" si="71"/>
        <v>1.1269782422510026</v>
      </c>
      <c r="K814" s="908">
        <v>1.5804208896545314E-2</v>
      </c>
      <c r="L814" s="908">
        <f t="shared" si="72"/>
        <v>1.142782451147548</v>
      </c>
      <c r="M814" s="908">
        <f t="shared" si="73"/>
        <v>1.3713389413770576</v>
      </c>
      <c r="N814" s="901">
        <v>2</v>
      </c>
      <c r="O814" s="903"/>
      <c r="P814" s="909">
        <v>0.94014524944339906</v>
      </c>
      <c r="Q814" s="909">
        <v>0.94014524944339906</v>
      </c>
      <c r="S814" s="909">
        <v>0.9404426713401024</v>
      </c>
      <c r="T814" s="909">
        <v>0.9404426713401024</v>
      </c>
    </row>
    <row r="815" spans="1:20" x14ac:dyDescent="0.35">
      <c r="A815" s="903">
        <v>32</v>
      </c>
      <c r="B815" s="903" t="s">
        <v>1928</v>
      </c>
      <c r="C815" s="907">
        <f>cходова!R813</f>
        <v>0</v>
      </c>
      <c r="D815" s="907">
        <f>прибуд.!O813</f>
        <v>0</v>
      </c>
      <c r="E815" s="907">
        <f>гар.вода!L813+ц.о.!M813+хол.вода!R813+каналізація!P813+аварійні!I813+зварювальн!L813</f>
        <v>0.43586088649137489</v>
      </c>
      <c r="F815" s="907">
        <f>дератизац.!I813</f>
        <v>7.2192513368983966E-3</v>
      </c>
      <c r="G815" s="907">
        <f>димоканал!Q813</f>
        <v>6.7476814388729475E-2</v>
      </c>
      <c r="H815" s="907">
        <f>'підготовка до зими'!L813+майстерні!L813+маляри!L813+покрівлі!N813</f>
        <v>0.36545746639982157</v>
      </c>
      <c r="I815" s="907">
        <f>електрики!P813</f>
        <v>9.9959462886835188E-2</v>
      </c>
      <c r="J815" s="908">
        <f t="shared" si="71"/>
        <v>0.97597388150365949</v>
      </c>
      <c r="K815" s="908">
        <v>1.5527903335051199E-2</v>
      </c>
      <c r="L815" s="908">
        <f t="shared" si="72"/>
        <v>0.99150178483871065</v>
      </c>
      <c r="M815" s="908">
        <f t="shared" si="73"/>
        <v>1.1898021418064528</v>
      </c>
      <c r="N815" s="901">
        <v>1</v>
      </c>
      <c r="O815" s="903"/>
      <c r="P815" s="909">
        <v>0.87124575244038782</v>
      </c>
      <c r="Q815" s="909">
        <v>0.87124575244038782</v>
      </c>
      <c r="S815" s="909">
        <v>0.87261122971776339</v>
      </c>
      <c r="T815" s="909">
        <v>0.87261122971776339</v>
      </c>
    </row>
    <row r="816" spans="1:20" x14ac:dyDescent="0.35">
      <c r="A816" s="903">
        <v>33</v>
      </c>
      <c r="B816" s="903" t="s">
        <v>1927</v>
      </c>
      <c r="C816" s="907">
        <f>cходова!R814</f>
        <v>0</v>
      </c>
      <c r="D816" s="907">
        <f>прибуд.!O814</f>
        <v>0</v>
      </c>
      <c r="E816" s="907">
        <f>гар.вода!L814+ц.о.!M814+хол.вода!R814+каналізація!P814+аварійні!I814+зварювальн!L814</f>
        <v>0.50305903309339794</v>
      </c>
      <c r="F816" s="907">
        <f>дератизац.!I814</f>
        <v>7.4081891093288298E-3</v>
      </c>
      <c r="G816" s="907">
        <f>димоканал!Q814</f>
        <v>0.13179328305189192</v>
      </c>
      <c r="H816" s="907">
        <f>'підготовка до зими'!L814+майстерні!L814+маляри!L814+покрівлі!N814</f>
        <v>0.31728578663268875</v>
      </c>
      <c r="I816" s="907">
        <f>електрики!P814</f>
        <v>9.4685113853127126E-2</v>
      </c>
      <c r="J816" s="908">
        <f t="shared" si="71"/>
        <v>1.0542314057404347</v>
      </c>
      <c r="K816" s="908">
        <v>1.6395202665779568E-2</v>
      </c>
      <c r="L816" s="908">
        <f t="shared" si="72"/>
        <v>1.0706266084062144</v>
      </c>
      <c r="M816" s="908">
        <f t="shared" si="73"/>
        <v>1.2847519300874573</v>
      </c>
      <c r="N816" s="901">
        <v>2</v>
      </c>
      <c r="O816" s="903"/>
      <c r="P816" s="909">
        <v>0.95091020497977241</v>
      </c>
      <c r="Q816" s="909">
        <v>0.95091020497977241</v>
      </c>
      <c r="S816" s="909">
        <v>0.95800936432079875</v>
      </c>
      <c r="T816" s="909">
        <v>0.95800936432079875</v>
      </c>
    </row>
    <row r="817" spans="1:20" x14ac:dyDescent="0.35">
      <c r="A817" s="903">
        <v>34</v>
      </c>
      <c r="B817" s="903" t="s">
        <v>304</v>
      </c>
      <c r="C817" s="907">
        <f>cходова!R815</f>
        <v>0</v>
      </c>
      <c r="D817" s="907">
        <f>прибуд.!O815</f>
        <v>0</v>
      </c>
      <c r="E817" s="907">
        <f>гар.вода!L815+ц.о.!M815+хол.вода!R815+каналізація!P815+аварійні!I815+зварювальн!L815</f>
        <v>0.416438085038007</v>
      </c>
      <c r="F817" s="907">
        <f>дератизац.!I815</f>
        <v>6.5981798124655254E-3</v>
      </c>
      <c r="G817" s="907">
        <f>димоканал!Q815</f>
        <v>0.12393827492798104</v>
      </c>
      <c r="H817" s="907">
        <f>'підготовка до зими'!L815+майстерні!L815+маляри!L815+покрівлі!N815</f>
        <v>0.35114291958963273</v>
      </c>
      <c r="I817" s="907">
        <f>електрики!P815</f>
        <v>7.217150409203929E-2</v>
      </c>
      <c r="J817" s="908">
        <f t="shared" si="71"/>
        <v>0.97028896346012572</v>
      </c>
      <c r="K817" s="908">
        <v>1.6220840139873734E-2</v>
      </c>
      <c r="L817" s="908">
        <f t="shared" si="72"/>
        <v>0.9865098035999994</v>
      </c>
      <c r="M817" s="908">
        <f t="shared" si="73"/>
        <v>1.1838117643199992</v>
      </c>
      <c r="N817" s="901">
        <v>2</v>
      </c>
      <c r="O817" s="903"/>
      <c r="P817" s="909">
        <v>0.92603942325911892</v>
      </c>
      <c r="Q817" s="909">
        <v>0.92603942325911892</v>
      </c>
      <c r="S817" s="909">
        <v>0.93199854420920969</v>
      </c>
      <c r="T817" s="909">
        <v>0.93199854420920969</v>
      </c>
    </row>
    <row r="818" spans="1:20" x14ac:dyDescent="0.35">
      <c r="A818" s="903">
        <v>35</v>
      </c>
      <c r="B818" s="903" t="s">
        <v>1926</v>
      </c>
      <c r="C818" s="907">
        <f>cходова!R816</f>
        <v>0</v>
      </c>
      <c r="D818" s="907">
        <f>прибуд.!O816</f>
        <v>0</v>
      </c>
      <c r="E818" s="907">
        <f>гар.вода!L816+ц.о.!M816+хол.вода!R816+каналізація!P816+аварійні!I816+зварювальн!L816</f>
        <v>0.51530439363886615</v>
      </c>
      <c r="F818" s="907">
        <f>дератизац.!I816</f>
        <v>6.0012123661345737E-3</v>
      </c>
      <c r="G818" s="907">
        <f>димоканал!Q816</f>
        <v>0.15777668001387868</v>
      </c>
      <c r="H818" s="907">
        <f>'підготовка до зими'!L816+майстерні!L816+маляри!L816+покрівлі!N816</f>
        <v>0.30821824627125782</v>
      </c>
      <c r="I818" s="907">
        <f>електрики!P816</f>
        <v>9.8202244606141173E-2</v>
      </c>
      <c r="J818" s="908">
        <f t="shared" si="71"/>
        <v>1.0855027768962784</v>
      </c>
      <c r="K818" s="908">
        <v>1.6028781100374583E-2</v>
      </c>
      <c r="L818" s="908">
        <f t="shared" si="72"/>
        <v>1.1015315579966529</v>
      </c>
      <c r="M818" s="908">
        <f t="shared" si="73"/>
        <v>1.3218378695959834</v>
      </c>
      <c r="N818" s="901">
        <v>2</v>
      </c>
      <c r="O818" s="903"/>
      <c r="P818" s="909">
        <v>0.93514245279266095</v>
      </c>
      <c r="Q818" s="909">
        <v>0.93514245279266095</v>
      </c>
      <c r="S818" s="909">
        <v>0.94390785334604421</v>
      </c>
      <c r="T818" s="909">
        <v>0.94390785334604421</v>
      </c>
    </row>
    <row r="819" spans="1:20" x14ac:dyDescent="0.35">
      <c r="A819" s="903">
        <v>36</v>
      </c>
      <c r="B819" s="903" t="s">
        <v>2334</v>
      </c>
      <c r="C819" s="907">
        <f>cходова!R817</f>
        <v>0</v>
      </c>
      <c r="D819" s="907">
        <f>прибуд.!O817</f>
        <v>0</v>
      </c>
      <c r="E819" s="907">
        <f>гар.вода!L817+ц.о.!M817+хол.вода!R817+каналізація!P817+аварійні!I817+зварювальн!L817</f>
        <v>0.51824943203893536</v>
      </c>
      <c r="F819" s="907">
        <f>дератизац.!I817</f>
        <v>5.8441558441558444E-3</v>
      </c>
      <c r="G819" s="907">
        <f>димоканал!Q817</f>
        <v>0.14311958038949821</v>
      </c>
      <c r="H819" s="907">
        <f>'підготовка до зими'!L817+майстерні!L817+маляри!L817+покрівлі!N817</f>
        <v>0.2890635205957881</v>
      </c>
      <c r="I819" s="907">
        <f>електрики!P817</f>
        <v>9.4406159393122122E-2</v>
      </c>
      <c r="J819" s="908">
        <f t="shared" si="71"/>
        <v>1.0506828482614998</v>
      </c>
      <c r="K819" s="908">
        <v>1.5447816891677039E-2</v>
      </c>
      <c r="L819" s="908">
        <f t="shared" si="72"/>
        <v>1.0661306651531768</v>
      </c>
      <c r="M819" s="908">
        <f t="shared" si="73"/>
        <v>1.2793567981838121</v>
      </c>
      <c r="N819" s="901">
        <v>2</v>
      </c>
      <c r="O819" s="903"/>
      <c r="P819" s="909">
        <v>0.9045513246482868</v>
      </c>
      <c r="Q819" s="909">
        <v>0.9045513246482868</v>
      </c>
      <c r="S819" s="909">
        <v>0.91312990162703989</v>
      </c>
      <c r="T819" s="909">
        <v>0.91312990162703989</v>
      </c>
    </row>
    <row r="820" spans="1:20" x14ac:dyDescent="0.35">
      <c r="A820" s="903">
        <v>37</v>
      </c>
      <c r="B820" s="903" t="s">
        <v>1925</v>
      </c>
      <c r="C820" s="907">
        <f>cходова!R818</f>
        <v>0</v>
      </c>
      <c r="D820" s="907">
        <f>прибуд.!O818</f>
        <v>0</v>
      </c>
      <c r="E820" s="907">
        <f>гар.вода!L818+ц.о.!M818+хол.вода!R818+каналізація!P818+аварійні!I818+зварювальн!L818</f>
        <v>0.5445166500189027</v>
      </c>
      <c r="F820" s="907">
        <f>дератизац.!I818</f>
        <v>7.2306238185255193E-3</v>
      </c>
      <c r="G820" s="907">
        <f>димоканал!Q818</f>
        <v>7.987636038729401E-2</v>
      </c>
      <c r="H820" s="907">
        <f>'підготовка до зими'!L818+майстерні!L818+маляри!L818+покрівлі!N818</f>
        <v>0.44627564703060024</v>
      </c>
      <c r="I820" s="907">
        <f>електрики!P818</f>
        <v>0.14134154676626223</v>
      </c>
      <c r="J820" s="908">
        <f t="shared" si="71"/>
        <v>1.2192408280215847</v>
      </c>
      <c r="K820" s="908">
        <v>1.8987572296754848E-2</v>
      </c>
      <c r="L820" s="908">
        <f t="shared" si="72"/>
        <v>1.2382284003183395</v>
      </c>
      <c r="M820" s="908">
        <f t="shared" si="73"/>
        <v>1.4858740803820074</v>
      </c>
      <c r="N820" s="901">
        <v>1</v>
      </c>
      <c r="O820" s="903"/>
      <c r="P820" s="909">
        <v>1.081777713329565</v>
      </c>
      <c r="Q820" s="909">
        <v>1.081777713329565</v>
      </c>
      <c r="S820" s="909">
        <v>1.0871216722860102</v>
      </c>
      <c r="T820" s="909">
        <v>1.0871216722860102</v>
      </c>
    </row>
    <row r="821" spans="1:20" x14ac:dyDescent="0.35">
      <c r="A821" s="903">
        <v>38</v>
      </c>
      <c r="B821" s="903" t="s">
        <v>1924</v>
      </c>
      <c r="C821" s="907">
        <f>cходова!R819</f>
        <v>0</v>
      </c>
      <c r="D821" s="907">
        <f>прибуд.!O819</f>
        <v>0</v>
      </c>
      <c r="E821" s="907">
        <f>гар.вода!L819+ц.о.!M819+хол.вода!R819+каналізація!P819+аварійні!I819+зварювальн!L819</f>
        <v>0.55781042958512672</v>
      </c>
      <c r="F821" s="907">
        <f>дератизац.!I819</f>
        <v>1.1822351959966636E-2</v>
      </c>
      <c r="G821" s="907">
        <f>димоканал!Q819</f>
        <v>0.11624849726883069</v>
      </c>
      <c r="H821" s="907">
        <f>'підготовка до зими'!L819+майстерні!L819+маляри!L819+покрівлі!N819</f>
        <v>0.45567690427035296</v>
      </c>
      <c r="I821" s="907">
        <f>електрики!P819</f>
        <v>0.12472006378540904</v>
      </c>
      <c r="J821" s="908">
        <f t="shared" si="71"/>
        <v>1.266278246869686</v>
      </c>
      <c r="K821" s="908">
        <v>1.9942460260234985E-2</v>
      </c>
      <c r="L821" s="908">
        <f t="shared" si="72"/>
        <v>1.286220707129921</v>
      </c>
      <c r="M821" s="908">
        <f t="shared" si="73"/>
        <v>1.543464848555905</v>
      </c>
      <c r="N821" s="901">
        <v>2</v>
      </c>
      <c r="O821" s="903"/>
      <c r="P821" s="909">
        <v>1.1493737654493101</v>
      </c>
      <c r="Q821" s="909">
        <v>1.1493737654493101</v>
      </c>
      <c r="S821" s="909">
        <v>1.1571883024455043</v>
      </c>
      <c r="T821" s="909">
        <v>1.1571883024455043</v>
      </c>
    </row>
    <row r="822" spans="1:20" x14ac:dyDescent="0.35">
      <c r="A822" s="903">
        <v>39</v>
      </c>
      <c r="B822" s="903" t="s">
        <v>1923</v>
      </c>
      <c r="C822" s="907">
        <f>cходова!R820</f>
        <v>0</v>
      </c>
      <c r="D822" s="907">
        <f>прибуд.!O820</f>
        <v>0</v>
      </c>
      <c r="E822" s="907">
        <f>гар.вода!L820+ц.о.!M820+хол.вода!R820+каналізація!P820+аварійні!I820+зварювальн!L820</f>
        <v>0.3405895960949844</v>
      </c>
      <c r="F822" s="907">
        <f>дератизац.!I820</f>
        <v>6.8725099601593623E-3</v>
      </c>
      <c r="G822" s="907">
        <f>димоканал!Q820</f>
        <v>9.2551094439128817E-2</v>
      </c>
      <c r="H822" s="907">
        <f>'підготовка до зими'!L820+майстерні!L820+маляри!L820+покрівлі!N820</f>
        <v>0.34654827627476048</v>
      </c>
      <c r="I822" s="907">
        <f>електрики!P820</f>
        <v>4.9647860716701679E-2</v>
      </c>
      <c r="J822" s="908">
        <f t="shared" si="71"/>
        <v>0.83620933748573467</v>
      </c>
      <c r="K822" s="908">
        <v>1.3306347748920581E-2</v>
      </c>
      <c r="L822" s="908">
        <f t="shared" si="72"/>
        <v>0.84951568523465526</v>
      </c>
      <c r="M822" s="908">
        <f t="shared" si="73"/>
        <v>1.0194188222815863</v>
      </c>
      <c r="N822" s="901">
        <v>1</v>
      </c>
      <c r="O822" s="903"/>
      <c r="P822" s="909">
        <v>0.76887078718510937</v>
      </c>
      <c r="Q822" s="909">
        <v>0.76887078718510937</v>
      </c>
      <c r="S822" s="909">
        <v>0.77494376825358147</v>
      </c>
      <c r="T822" s="909">
        <v>0.77494376825358147</v>
      </c>
    </row>
    <row r="823" spans="1:20" x14ac:dyDescent="0.35">
      <c r="A823" s="903">
        <v>40</v>
      </c>
      <c r="B823" s="903" t="s">
        <v>1922</v>
      </c>
      <c r="C823" s="907">
        <f>cходова!R821</f>
        <v>0</v>
      </c>
      <c r="D823" s="907">
        <f>прибуд.!O821</f>
        <v>0</v>
      </c>
      <c r="E823" s="907">
        <f>гар.вода!L821+ц.о.!M821+хол.вода!R821+каналізація!P821+аварійні!I821+зварювальн!L821</f>
        <v>0.48604994079479591</v>
      </c>
      <c r="F823" s="907">
        <f>дератизац.!I821</f>
        <v>2.0860927152317882E-2</v>
      </c>
      <c r="G823" s="907">
        <f>димоканал!Q821</f>
        <v>0.12400667353445347</v>
      </c>
      <c r="H823" s="907">
        <f>'підготовка до зими'!L821+майстерні!L821+маляри!L821+покрівлі!N821</f>
        <v>0.41177654985070933</v>
      </c>
      <c r="I823" s="907">
        <f>електрики!P821</f>
        <v>9.2843143509130033E-2</v>
      </c>
      <c r="J823" s="908">
        <f t="shared" si="71"/>
        <v>1.1355372348414066</v>
      </c>
      <c r="K823" s="908">
        <v>1.7965816592339208E-2</v>
      </c>
      <c r="L823" s="908">
        <f t="shared" si="72"/>
        <v>1.1535030514337459</v>
      </c>
      <c r="M823" s="908">
        <f t="shared" si="73"/>
        <v>1.3842036617204949</v>
      </c>
      <c r="N823" s="901">
        <v>2</v>
      </c>
      <c r="O823" s="903"/>
      <c r="P823" s="909">
        <v>1.039107166869109</v>
      </c>
      <c r="Q823" s="909">
        <v>1.039107166869109</v>
      </c>
      <c r="S823" s="909">
        <v>1.0456824002378444</v>
      </c>
      <c r="T823" s="909">
        <v>1.0456824002378444</v>
      </c>
    </row>
    <row r="824" spans="1:20" x14ac:dyDescent="0.35">
      <c r="A824" s="903">
        <v>41</v>
      </c>
      <c r="B824" s="903" t="s">
        <v>2335</v>
      </c>
      <c r="C824" s="907">
        <f>cходова!R822</f>
        <v>0</v>
      </c>
      <c r="D824" s="907">
        <f>прибуд.!O822</f>
        <v>0</v>
      </c>
      <c r="E824" s="907">
        <f>гар.вода!L822+ц.о.!M822+хол.вода!R822+каналізація!P822+аварійні!I822+зварювальн!L822</f>
        <v>0.41920951680737117</v>
      </c>
      <c r="F824" s="907">
        <f>дератизац.!I822</f>
        <v>7.3132417966022796E-3</v>
      </c>
      <c r="G824" s="907">
        <f>димоканал!Q822</f>
        <v>0.10267212528996235</v>
      </c>
      <c r="H824" s="907">
        <f>'підготовка до зими'!L822+майстерні!L822+маляри!L822+покрівлі!N822</f>
        <v>0.4200927364938985</v>
      </c>
      <c r="I824" s="907">
        <f>електрики!P822</f>
        <v>7.8301966971628403E-2</v>
      </c>
      <c r="J824" s="908">
        <f t="shared" si="71"/>
        <v>1.0275895873594627</v>
      </c>
      <c r="K824" s="908">
        <v>1.6544941319418333E-2</v>
      </c>
      <c r="L824" s="908">
        <f t="shared" si="72"/>
        <v>1.044134528678881</v>
      </c>
      <c r="M824" s="908">
        <f t="shared" si="73"/>
        <v>1.2529614344146571</v>
      </c>
      <c r="N824" s="901">
        <v>2</v>
      </c>
      <c r="O824" s="903"/>
      <c r="P824" s="909">
        <v>0.95298066090708011</v>
      </c>
      <c r="Q824" s="909">
        <v>0.95298066090708011</v>
      </c>
      <c r="S824" s="909">
        <v>0.95927930452698362</v>
      </c>
      <c r="T824" s="909">
        <v>0.95927930452698362</v>
      </c>
    </row>
    <row r="825" spans="1:20" x14ac:dyDescent="0.35">
      <c r="A825" s="903">
        <v>42</v>
      </c>
      <c r="B825" s="903" t="s">
        <v>2235</v>
      </c>
      <c r="C825" s="907">
        <f>cходова!R823</f>
        <v>0</v>
      </c>
      <c r="D825" s="907">
        <f>прибуд.!O823</f>
        <v>0</v>
      </c>
      <c r="E825" s="907">
        <f>гар.вода!L823+ц.о.!M823+хол.вода!R823+каналізація!P823+аварійні!I823+зварювальн!L823</f>
        <v>0.35323047279062014</v>
      </c>
      <c r="F825" s="907">
        <f>дератизац.!I823</f>
        <v>4.1050903119868639E-3</v>
      </c>
      <c r="G825" s="907">
        <f>димоканал!Q823</f>
        <v>4.7402872546898032E-2</v>
      </c>
      <c r="H825" s="907">
        <f>'підготовка до зими'!L823+майстерні!L823+маляри!L823+покрівлі!N823</f>
        <v>0.32472373118333653</v>
      </c>
      <c r="I825" s="907">
        <f>електрики!P823</f>
        <v>6.4419657741635675E-2</v>
      </c>
      <c r="J825" s="908">
        <f t="shared" si="71"/>
        <v>0.7938818245744772</v>
      </c>
      <c r="K825" s="908">
        <v>1.6544941319418333E-2</v>
      </c>
      <c r="L825" s="908">
        <f t="shared" si="72"/>
        <v>0.81042676589389551</v>
      </c>
      <c r="M825" s="908">
        <f t="shared" si="73"/>
        <v>0.97251211907267454</v>
      </c>
      <c r="N825" s="901">
        <v>2</v>
      </c>
      <c r="O825" s="903"/>
      <c r="P825" s="909"/>
      <c r="Q825" s="909"/>
      <c r="S825" s="909"/>
      <c r="T825" s="909"/>
    </row>
    <row r="826" spans="1:20" x14ac:dyDescent="0.35">
      <c r="A826" s="903">
        <v>43</v>
      </c>
      <c r="B826" s="903" t="s">
        <v>1921</v>
      </c>
      <c r="C826" s="907">
        <f>cходова!R824</f>
        <v>0</v>
      </c>
      <c r="D826" s="907">
        <f>прибуд.!O824</f>
        <v>0</v>
      </c>
      <c r="E826" s="907">
        <f>гар.вода!L824+ц.о.!M824+хол.вода!R824+каналізація!P824+аварійні!I824+зварювальн!L824</f>
        <v>0.47663655922408504</v>
      </c>
      <c r="F826" s="907">
        <f>дератизац.!I824</f>
        <v>6.7442794058610997E-3</v>
      </c>
      <c r="G826" s="907">
        <f>димоканал!Q824</f>
        <v>0.1390023362813807</v>
      </c>
      <c r="H826" s="907">
        <f>'підготовка до зими'!L824+майстерні!L824+маляри!L824+покрівлі!N824</f>
        <v>0.27584887460561885</v>
      </c>
      <c r="I826" s="907">
        <f>електрики!P824</f>
        <v>9.0047785916522752E-2</v>
      </c>
      <c r="J826" s="908">
        <f t="shared" si="71"/>
        <v>0.98827983543346831</v>
      </c>
      <c r="K826" s="908">
        <v>1.4608128389194834E-2</v>
      </c>
      <c r="L826" s="908">
        <f t="shared" si="72"/>
        <v>1.0028879638226631</v>
      </c>
      <c r="M826" s="908">
        <f t="shared" si="73"/>
        <v>1.2034655565871957</v>
      </c>
      <c r="N826" s="901">
        <v>1</v>
      </c>
      <c r="O826" s="903"/>
      <c r="P826" s="909">
        <v>0.84370544907332745</v>
      </c>
      <c r="Q826" s="909">
        <v>0.84370544907332745</v>
      </c>
      <c r="S826" s="909">
        <v>0.85116963210274721</v>
      </c>
      <c r="T826" s="909">
        <v>0.85116963210274721</v>
      </c>
    </row>
    <row r="827" spans="1:20" x14ac:dyDescent="0.35">
      <c r="A827" s="903">
        <v>44</v>
      </c>
      <c r="B827" s="903" t="s">
        <v>1850</v>
      </c>
      <c r="C827" s="907">
        <f>cходова!R825</f>
        <v>0</v>
      </c>
      <c r="D827" s="907">
        <f>прибуд.!O825</f>
        <v>0</v>
      </c>
      <c r="E827" s="907">
        <f>гар.вода!L825+ц.о.!M825+хол.вода!R825+каналізація!P825+аварійні!I825+зварювальн!L825</f>
        <v>0.46647101737538532</v>
      </c>
      <c r="F827" s="907">
        <f>дератизац.!I825</f>
        <v>7.1364452423698377E-3</v>
      </c>
      <c r="G827" s="907">
        <f>димоканал!Q825</f>
        <v>8.1263196518175512E-2</v>
      </c>
      <c r="H827" s="907">
        <f>'підготовка до зими'!L825+майстерні!L825+маляри!L825+покрівлі!N825</f>
        <v>0.25779255105031001</v>
      </c>
      <c r="I827" s="907">
        <f>електрики!P825</f>
        <v>0.10067730463108535</v>
      </c>
      <c r="J827" s="908">
        <f t="shared" si="71"/>
        <v>0.91334051481732592</v>
      </c>
      <c r="K827" s="908">
        <v>1.3608763390198531E-2</v>
      </c>
      <c r="L827" s="908">
        <f t="shared" si="72"/>
        <v>0.92694927820752449</v>
      </c>
      <c r="M827" s="908">
        <f t="shared" si="73"/>
        <v>1.1123391338490294</v>
      </c>
      <c r="N827" s="901">
        <v>1</v>
      </c>
      <c r="O827" s="903"/>
      <c r="P827" s="909">
        <v>0.76842427666412849</v>
      </c>
      <c r="Q827" s="909">
        <v>0.76842427666412849</v>
      </c>
      <c r="S827" s="909">
        <v>0.77084863418992311</v>
      </c>
      <c r="T827" s="909">
        <v>0.77084863418992311</v>
      </c>
    </row>
    <row r="828" spans="1:20" x14ac:dyDescent="0.35">
      <c r="A828" s="903">
        <v>45</v>
      </c>
      <c r="B828" s="903" t="s">
        <v>1851</v>
      </c>
      <c r="C828" s="907">
        <f>cходова!R826</f>
        <v>0</v>
      </c>
      <c r="D828" s="907">
        <f>прибуд.!O826</f>
        <v>0</v>
      </c>
      <c r="E828" s="907">
        <f>гар.вода!L826+ц.о.!M826+хол.вода!R826+каналізація!P826+аварійні!I826+зварювальн!L826</f>
        <v>0.51296885845821139</v>
      </c>
      <c r="F828" s="907">
        <f>дератизац.!I826</f>
        <v>8.1041257367387032E-3</v>
      </c>
      <c r="G828" s="907">
        <f>димоканал!Q826</f>
        <v>7.8692620350644157E-2</v>
      </c>
      <c r="H828" s="907">
        <f>'підготовка до зими'!L826+майстерні!L826+маляри!L826+покрівлі!N826</f>
        <v>0.38229943577609293</v>
      </c>
      <c r="I828" s="907">
        <f>електрики!P826</f>
        <v>0.11017143159040185</v>
      </c>
      <c r="J828" s="908">
        <f t="shared" si="71"/>
        <v>1.0922364719120892</v>
      </c>
      <c r="K828" s="908">
        <v>1.7161315014129746E-2</v>
      </c>
      <c r="L828" s="908">
        <f t="shared" si="72"/>
        <v>1.1093977869262188</v>
      </c>
      <c r="M828" s="908">
        <f t="shared" si="73"/>
        <v>1.3312773443114625</v>
      </c>
      <c r="N828" s="901">
        <v>1</v>
      </c>
      <c r="O828" s="903"/>
      <c r="P828" s="909">
        <v>0.9813799239223604</v>
      </c>
      <c r="Q828" s="909">
        <v>0.9813799239223604</v>
      </c>
      <c r="S828" s="909">
        <v>0.98640966282855291</v>
      </c>
      <c r="T828" s="909">
        <v>0.98640966282855291</v>
      </c>
    </row>
    <row r="829" spans="1:20" x14ac:dyDescent="0.35">
      <c r="A829" s="903">
        <v>46</v>
      </c>
      <c r="B829" s="903" t="s">
        <v>1852</v>
      </c>
      <c r="C829" s="907">
        <f>cходова!R827</f>
        <v>0</v>
      </c>
      <c r="D829" s="907">
        <f>прибуд.!O827</f>
        <v>0</v>
      </c>
      <c r="E829" s="907">
        <f>гар.вода!L827+ц.о.!M827+хол.вода!R827+каналізація!P827+аварійні!I827+зварювальн!L827</f>
        <v>0.55052335212233738</v>
      </c>
      <c r="F829" s="907">
        <f>дератизац.!I827</f>
        <v>6.905940594059406E-3</v>
      </c>
      <c r="G829" s="907">
        <f>димоканал!Q827</f>
        <v>4.9972927883930339E-2</v>
      </c>
      <c r="H829" s="907">
        <f>'підготовка до зими'!L827+майстерні!L827+маляри!L827+покрівлі!N827</f>
        <v>0.33754429633890842</v>
      </c>
      <c r="I829" s="907">
        <f>електрики!P827</f>
        <v>0.12955142269194778</v>
      </c>
      <c r="J829" s="908">
        <f t="shared" si="71"/>
        <v>1.0744979396311833</v>
      </c>
      <c r="K829" s="908">
        <v>1.6493687389549334E-2</v>
      </c>
      <c r="L829" s="908">
        <f t="shared" si="72"/>
        <v>1.0909916270207327</v>
      </c>
      <c r="M829" s="908">
        <f t="shared" si="73"/>
        <v>1.3091899524248791</v>
      </c>
      <c r="N829" s="901">
        <v>2</v>
      </c>
      <c r="O829" s="903"/>
      <c r="P829" s="909">
        <v>0.93557520871051192</v>
      </c>
      <c r="Q829" s="909">
        <v>0.93557520871051192</v>
      </c>
      <c r="S829" s="909">
        <v>0.93803454208185544</v>
      </c>
      <c r="T829" s="909">
        <v>0.93803454208185544</v>
      </c>
    </row>
    <row r="830" spans="1:20" x14ac:dyDescent="0.35">
      <c r="A830" s="903">
        <v>47</v>
      </c>
      <c r="B830" s="903" t="s">
        <v>1853</v>
      </c>
      <c r="C830" s="907">
        <f>cходова!R828</f>
        <v>0</v>
      </c>
      <c r="D830" s="907">
        <f>прибуд.!O828</f>
        <v>0</v>
      </c>
      <c r="E830" s="907">
        <f>гар.вода!L828+ц.о.!M828+хол.вода!R828+каналізація!P828+аварійні!I828+зварювальн!L828</f>
        <v>0.35679168144186296</v>
      </c>
      <c r="F830" s="907">
        <f>дератизац.!I828</f>
        <v>7.3563755254553945E-3</v>
      </c>
      <c r="G830" s="907">
        <f>димоканал!Q828</f>
        <v>9.3541671551793271E-2</v>
      </c>
      <c r="H830" s="907">
        <f>'підготовка до зими'!L828+майстерні!L828+маляри!L828+покрівлі!N828</f>
        <v>0.26250714498055189</v>
      </c>
      <c r="I830" s="907">
        <f>електрики!P828</f>
        <v>6.9845565847130059E-2</v>
      </c>
      <c r="J830" s="908">
        <f t="shared" si="71"/>
        <v>0.79004243934679352</v>
      </c>
      <c r="K830" s="908">
        <v>1.2030676533706207E-2</v>
      </c>
      <c r="L830" s="908">
        <f t="shared" si="72"/>
        <v>0.80207311588049968</v>
      </c>
      <c r="M830" s="908">
        <f t="shared" si="73"/>
        <v>0.96248773905659957</v>
      </c>
      <c r="N830" s="901">
        <v>2</v>
      </c>
      <c r="O830" s="903"/>
      <c r="P830" s="909">
        <v>0.67308786096008455</v>
      </c>
      <c r="Q830" s="909">
        <v>0.67308786096008455</v>
      </c>
      <c r="S830" s="909">
        <v>0.67587906447516388</v>
      </c>
      <c r="T830" s="909">
        <v>0.67587906447516388</v>
      </c>
    </row>
    <row r="831" spans="1:20" x14ac:dyDescent="0.35">
      <c r="A831" s="903">
        <v>48</v>
      </c>
      <c r="B831" s="903" t="s">
        <v>1854</v>
      </c>
      <c r="C831" s="907">
        <f>cходова!R829</f>
        <v>0</v>
      </c>
      <c r="D831" s="907">
        <f>прибуд.!O829</f>
        <v>0</v>
      </c>
      <c r="E831" s="907">
        <f>гар.вода!L829+ц.о.!M829+хол.вода!R829+каналізація!P829+аварійні!I829+зварювальн!L829</f>
        <v>0.37593175774246412</v>
      </c>
      <c r="F831" s="907">
        <f>дератизац.!I829</f>
        <v>6.8858560794044675E-3</v>
      </c>
      <c r="G831" s="907">
        <f>димоканал!Q829</f>
        <v>0.11504621812363298</v>
      </c>
      <c r="H831" s="907">
        <f>'підготовка до зими'!L829+майстерні!L829+маляри!L829+покрівлі!N829</f>
        <v>0.35485131900305189</v>
      </c>
      <c r="I831" s="907">
        <f>електрики!P829</f>
        <v>6.9574762629670647E-2</v>
      </c>
      <c r="J831" s="908">
        <f t="shared" si="71"/>
        <v>0.92228991357822421</v>
      </c>
      <c r="K831" s="908">
        <v>1.4522711115967507E-2</v>
      </c>
      <c r="L831" s="908">
        <f t="shared" si="72"/>
        <v>0.93681262469419169</v>
      </c>
      <c r="M831" s="908">
        <f t="shared" si="73"/>
        <v>1.1241751496330299</v>
      </c>
      <c r="N831" s="901">
        <v>2</v>
      </c>
      <c r="O831" s="903"/>
      <c r="P831" s="909">
        <v>0.82946561039435751</v>
      </c>
      <c r="Q831" s="909">
        <v>0.82946561039435751</v>
      </c>
      <c r="S831" s="909">
        <v>0.83371261191962776</v>
      </c>
      <c r="T831" s="909">
        <v>0.83371261191962776</v>
      </c>
    </row>
    <row r="832" spans="1:20" x14ac:dyDescent="0.35">
      <c r="A832" s="903">
        <v>49</v>
      </c>
      <c r="B832" s="903" t="s">
        <v>305</v>
      </c>
      <c r="C832" s="907">
        <f>cходова!R830</f>
        <v>0</v>
      </c>
      <c r="D832" s="907">
        <f>прибуд.!O830</f>
        <v>0</v>
      </c>
      <c r="E832" s="907">
        <f>гар.вода!L830+ц.о.!M830+хол.вода!R830+каналізація!P830+аварійні!I830+зварювальн!L830</f>
        <v>0.50874084201124625</v>
      </c>
      <c r="F832" s="907">
        <f>дератизац.!I830</f>
        <v>7.0051890289103032E-3</v>
      </c>
      <c r="G832" s="907">
        <f>димоканал!Q830</f>
        <v>0.16270647571703761</v>
      </c>
      <c r="H832" s="907">
        <f>'підготовка до зими'!L830+майстерні!L830+маляри!L830+покрівлі!N830</f>
        <v>0.3948580259386299</v>
      </c>
      <c r="I832" s="907">
        <f>електрики!P830</f>
        <v>0.11085200628517823</v>
      </c>
      <c r="J832" s="908">
        <f t="shared" si="71"/>
        <v>1.1841625389810022</v>
      </c>
      <c r="K832" s="908">
        <v>1.8228062228146873E-2</v>
      </c>
      <c r="L832" s="908">
        <f t="shared" si="72"/>
        <v>1.202390601209149</v>
      </c>
      <c r="M832" s="908">
        <f t="shared" si="73"/>
        <v>1.4428687214509788</v>
      </c>
      <c r="N832" s="901">
        <v>2</v>
      </c>
      <c r="O832" s="903"/>
      <c r="P832" s="909">
        <v>1.0469840694850785</v>
      </c>
      <c r="Q832" s="909">
        <v>1.0469840694850785</v>
      </c>
      <c r="S832" s="909">
        <v>1.0547434611377058</v>
      </c>
      <c r="T832" s="909">
        <v>1.0547434611377058</v>
      </c>
    </row>
    <row r="833" spans="1:20" x14ac:dyDescent="0.35">
      <c r="A833" s="903">
        <v>50</v>
      </c>
      <c r="B833" s="903" t="s">
        <v>306</v>
      </c>
      <c r="C833" s="907">
        <f>cходова!R831</f>
        <v>0</v>
      </c>
      <c r="D833" s="907">
        <f>прибуд.!O831</f>
        <v>0</v>
      </c>
      <c r="E833" s="907">
        <f>гар.вода!L831+ц.о.!M831+хол.вода!R831+каналізація!P831+аварійні!I831+зварювальн!L831</f>
        <v>0.44290091879285676</v>
      </c>
      <c r="F833" s="907">
        <f>дератизац.!I831</f>
        <v>7.1571772253408179E-3</v>
      </c>
      <c r="G833" s="907">
        <f>димоканал!Q831</f>
        <v>0.12012835736136308</v>
      </c>
      <c r="H833" s="907">
        <f>'підготовка до зими'!L831+майстерні!L831+маляри!L831+покрівлі!N831</f>
        <v>0.46958212089306905</v>
      </c>
      <c r="I833" s="907">
        <f>електрики!P831</f>
        <v>7.4949557176576517E-2</v>
      </c>
      <c r="J833" s="908">
        <f t="shared" si="71"/>
        <v>1.1147181314492061</v>
      </c>
      <c r="K833" s="908">
        <v>1.7831049576674998E-2</v>
      </c>
      <c r="L833" s="908">
        <f t="shared" si="72"/>
        <v>1.132549181025881</v>
      </c>
      <c r="M833" s="908">
        <f t="shared" si="73"/>
        <v>1.359059017231057</v>
      </c>
      <c r="N833" s="901">
        <v>2</v>
      </c>
      <c r="O833" s="903"/>
      <c r="P833" s="909">
        <v>1.0512597428837702</v>
      </c>
      <c r="Q833" s="909">
        <v>1.0512597428837702</v>
      </c>
      <c r="S833" s="909">
        <v>1.0598598035209621</v>
      </c>
      <c r="T833" s="909">
        <v>1.0598598035209621</v>
      </c>
    </row>
    <row r="834" spans="1:20" x14ac:dyDescent="0.35">
      <c r="A834" s="903">
        <v>51</v>
      </c>
      <c r="B834" s="903" t="s">
        <v>2336</v>
      </c>
      <c r="C834" s="907">
        <f>cходова!R832</f>
        <v>0</v>
      </c>
      <c r="D834" s="907">
        <f>прибуд.!O832</f>
        <v>0</v>
      </c>
      <c r="E834" s="907">
        <f>гар.вода!L832+ц.о.!M832+хол.вода!R832+каналізація!P832+аварійні!I832+зварювальн!L832</f>
        <v>0.35106588283648865</v>
      </c>
      <c r="F834" s="907">
        <f>дератизац.!I832</f>
        <v>6.7194570135746612E-3</v>
      </c>
      <c r="G834" s="907">
        <f>димоканал!Q832</f>
        <v>4.9658605371557404E-2</v>
      </c>
      <c r="H834" s="907">
        <f>'підготовка до зими'!L832+майстерні!L832+маляри!L832+покрівлі!N832</f>
        <v>0.36670738354041899</v>
      </c>
      <c r="I834" s="907">
        <f>електрики!P832</f>
        <v>6.7664867184934585E-2</v>
      </c>
      <c r="J834" s="908">
        <f t="shared" si="71"/>
        <v>0.84181619594697432</v>
      </c>
      <c r="K834" s="908">
        <v>1.3919258941918387E-2</v>
      </c>
      <c r="L834" s="908">
        <f t="shared" si="72"/>
        <v>0.85573545488889269</v>
      </c>
      <c r="M834" s="908">
        <f t="shared" si="73"/>
        <v>1.0268825458666713</v>
      </c>
      <c r="N834" s="901">
        <v>1</v>
      </c>
      <c r="O834" s="903"/>
      <c r="P834" s="909">
        <v>0.78011338347631587</v>
      </c>
      <c r="Q834" s="909">
        <v>0.78011338347631587</v>
      </c>
      <c r="S834" s="909">
        <v>0.78270583390761617</v>
      </c>
      <c r="T834" s="909">
        <v>0.78270583390761617</v>
      </c>
    </row>
    <row r="835" spans="1:20" x14ac:dyDescent="0.35">
      <c r="A835" s="903">
        <v>52</v>
      </c>
      <c r="B835" s="903" t="s">
        <v>2337</v>
      </c>
      <c r="C835" s="907">
        <f>cходова!R833</f>
        <v>0</v>
      </c>
      <c r="D835" s="907">
        <f>прибуд.!O833</f>
        <v>0</v>
      </c>
      <c r="E835" s="907">
        <f>гар.вода!L833+ц.о.!M833+хол.вода!R833+каналізація!P833+аварійні!I833+зварювальн!L833</f>
        <v>0.43174313546974769</v>
      </c>
      <c r="F835" s="907">
        <f>дератизац.!I833</f>
        <v>7.2106824925816018E-3</v>
      </c>
      <c r="G835" s="907">
        <f>димоканал!Q833</f>
        <v>0.13026174228028709</v>
      </c>
      <c r="H835" s="907">
        <f>'підготовка до зими'!L833+майстерні!L833+маляри!L833+покрівлі!N833</f>
        <v>0.32499660436504713</v>
      </c>
      <c r="I835" s="907">
        <f>електрики!P833</f>
        <v>8.8747392568964661E-2</v>
      </c>
      <c r="J835" s="908">
        <f t="shared" ref="J835:J884" si="74">I835+H835+G835+F835+E835+D835+C835</f>
        <v>0.98295955717662808</v>
      </c>
      <c r="K835" s="908">
        <v>1.5083858784154429E-2</v>
      </c>
      <c r="L835" s="908">
        <f t="shared" si="72"/>
        <v>0.9980434159607825</v>
      </c>
      <c r="M835" s="908">
        <f t="shared" ref="M835:M884" si="75">L835*1.2</f>
        <v>1.1976520991529389</v>
      </c>
      <c r="N835" s="901">
        <v>2</v>
      </c>
      <c r="O835" s="903"/>
      <c r="P835" s="909">
        <v>0.85652084507206228</v>
      </c>
      <c r="Q835" s="909">
        <v>0.85652084507206228</v>
      </c>
      <c r="S835" s="909">
        <v>0.86273183054931535</v>
      </c>
      <c r="T835" s="909">
        <v>0.86273183054931535</v>
      </c>
    </row>
    <row r="836" spans="1:20" x14ac:dyDescent="0.35">
      <c r="A836" s="903">
        <v>53</v>
      </c>
      <c r="B836" s="903" t="s">
        <v>2338</v>
      </c>
      <c r="C836" s="907">
        <f>cходова!R834</f>
        <v>0</v>
      </c>
      <c r="D836" s="907">
        <f>прибуд.!O834</f>
        <v>0</v>
      </c>
      <c r="E836" s="907">
        <f>гар.вода!L834+ц.о.!M834+хол.вода!R834+каналізація!P834+аварійні!I834+зварювальн!L834</f>
        <v>0.50825240101750124</v>
      </c>
      <c r="F836" s="907">
        <f>дератизац.!I834</f>
        <v>6.6923076923076918E-3</v>
      </c>
      <c r="G836" s="907">
        <f>димоканал!Q834</f>
        <v>0.20766437915773339</v>
      </c>
      <c r="H836" s="907">
        <f>'підготовка до зими'!L834+майстерні!L834+маляри!L834+покрівлі!N834</f>
        <v>0.35699349411022452</v>
      </c>
      <c r="I836" s="907">
        <f>електрики!P834</f>
        <v>0.1150302742143888</v>
      </c>
      <c r="J836" s="908">
        <f t="shared" si="74"/>
        <v>1.1946328561921558</v>
      </c>
      <c r="K836" s="908">
        <v>1.8150296090034893E-2</v>
      </c>
      <c r="L836" s="908">
        <f t="shared" ref="L836:L890" si="76">J836+K836</f>
        <v>1.2127831522821906</v>
      </c>
      <c r="M836" s="908">
        <f t="shared" si="75"/>
        <v>1.4553397827386287</v>
      </c>
      <c r="N836" s="901">
        <v>2</v>
      </c>
      <c r="O836" s="903"/>
      <c r="P836" s="909">
        <v>1.0298680405487415</v>
      </c>
      <c r="Q836" s="909">
        <v>1.0298680405487415</v>
      </c>
      <c r="S836" s="909">
        <v>1.0374497645563061</v>
      </c>
      <c r="T836" s="909">
        <v>1.0374497645563061</v>
      </c>
    </row>
    <row r="837" spans="1:20" x14ac:dyDescent="0.35">
      <c r="A837" s="903">
        <v>54</v>
      </c>
      <c r="B837" s="903" t="s">
        <v>2339</v>
      </c>
      <c r="C837" s="907">
        <f>cходова!R835</f>
        <v>0</v>
      </c>
      <c r="D837" s="907">
        <f>прибуд.!O835</f>
        <v>0</v>
      </c>
      <c r="E837" s="907">
        <f>гар.вода!L835+ц.о.!M835+хол.вода!R835+каналізація!P835+аварійні!I835+зварювальн!L835</f>
        <v>0.42101558305557896</v>
      </c>
      <c r="F837" s="907">
        <f>дератизац.!I835</f>
        <v>7.2098976109215007E-3</v>
      </c>
      <c r="G837" s="907">
        <f>димоканал!Q835</f>
        <v>0.12485269382382465</v>
      </c>
      <c r="H837" s="907">
        <f>'підготовка до зими'!L835+майстерні!L835+маляри!L835+покрівлі!N835</f>
        <v>0.31755024236399154</v>
      </c>
      <c r="I837" s="907">
        <f>електрики!P835</f>
        <v>8.5062205050458153E-2</v>
      </c>
      <c r="J837" s="908">
        <f t="shared" si="74"/>
        <v>0.95569062190477483</v>
      </c>
      <c r="K837" s="908">
        <v>1.4649039121328694E-2</v>
      </c>
      <c r="L837" s="908">
        <f t="shared" si="76"/>
        <v>0.97033966102610347</v>
      </c>
      <c r="M837" s="908">
        <f t="shared" si="75"/>
        <v>1.164407593231324</v>
      </c>
      <c r="N837" s="901">
        <v>2</v>
      </c>
      <c r="O837" s="903"/>
      <c r="P837" s="909">
        <v>0.83191444458200514</v>
      </c>
      <c r="Q837" s="909">
        <v>0.83191444458200514</v>
      </c>
      <c r="S837" s="909">
        <v>0.83793273499383913</v>
      </c>
      <c r="T837" s="909">
        <v>0.83793273499383913</v>
      </c>
    </row>
    <row r="838" spans="1:20" x14ac:dyDescent="0.35">
      <c r="A838" s="903">
        <v>55</v>
      </c>
      <c r="B838" s="903" t="s">
        <v>2340</v>
      </c>
      <c r="C838" s="907">
        <f>cходова!R836</f>
        <v>0</v>
      </c>
      <c r="D838" s="907">
        <f>прибуд.!O836</f>
        <v>0</v>
      </c>
      <c r="E838" s="907">
        <f>гар.вода!L836+ц.о.!M836+хол.вода!R836+каналізація!P836+аварійні!I836+зварювальн!L836</f>
        <v>0.50876835208086735</v>
      </c>
      <c r="F838" s="907">
        <f>дератизац.!I836</f>
        <v>6.2403697996918335E-3</v>
      </c>
      <c r="G838" s="907">
        <f>димоканал!Q836</f>
        <v>0.16909941120360841</v>
      </c>
      <c r="H838" s="907">
        <f>'підготовка до зими'!L836+майстерні!L836+маляри!L836+покрівлі!N836</f>
        <v>0.36191548420624953</v>
      </c>
      <c r="I838" s="907">
        <f>електрики!P836</f>
        <v>0.11520751654753886</v>
      </c>
      <c r="J838" s="908">
        <f t="shared" si="74"/>
        <v>1.161231133837956</v>
      </c>
      <c r="K838" s="908">
        <v>1.7786617326725127E-2</v>
      </c>
      <c r="L838" s="908">
        <f t="shared" si="76"/>
        <v>1.1790177511646811</v>
      </c>
      <c r="M838" s="908">
        <f t="shared" si="75"/>
        <v>1.4148213013976172</v>
      </c>
      <c r="N838" s="901">
        <v>2</v>
      </c>
      <c r="O838" s="903"/>
      <c r="P838" s="909">
        <v>1.0095063063580112</v>
      </c>
      <c r="Q838" s="909">
        <v>1.0095063063580112</v>
      </c>
      <c r="S838" s="909">
        <v>1.0170644537653661</v>
      </c>
      <c r="T838" s="909">
        <v>1.0170644537653661</v>
      </c>
    </row>
    <row r="839" spans="1:20" x14ac:dyDescent="0.35">
      <c r="A839" s="903">
        <v>56</v>
      </c>
      <c r="B839" s="903" t="s">
        <v>1920</v>
      </c>
      <c r="C839" s="907">
        <f>cходова!R837</f>
        <v>0</v>
      </c>
      <c r="D839" s="907">
        <f>прибуд.!O837</f>
        <v>0</v>
      </c>
      <c r="E839" s="907">
        <f>гар.вода!L837+ц.о.!M837+хол.вода!R837+каналізація!P837+аварійні!I837+зварювальн!L837</f>
        <v>0.31631149121529401</v>
      </c>
      <c r="F839" s="907">
        <f>дератизац.!I837</f>
        <v>6.5988181221273787E-3</v>
      </c>
      <c r="G839" s="907">
        <f>димоканал!Q837</f>
        <v>1.6570143520278937E-2</v>
      </c>
      <c r="H839" s="907">
        <f>'підготовка до зими'!L837+майстерні!L837+маляри!L837+покрівлі!N837</f>
        <v>0.28116393511006127</v>
      </c>
      <c r="I839" s="907">
        <f>електрики!P837</f>
        <v>4.909368236333074E-2</v>
      </c>
      <c r="J839" s="908">
        <f t="shared" si="74"/>
        <v>0.66973807033109223</v>
      </c>
      <c r="K839" s="908">
        <v>1.057536826830718E-2</v>
      </c>
      <c r="L839" s="908">
        <f t="shared" si="76"/>
        <v>0.68031343859939941</v>
      </c>
      <c r="M839" s="908">
        <f t="shared" si="75"/>
        <v>0.81637612631927925</v>
      </c>
      <c r="N839" s="901">
        <v>1</v>
      </c>
      <c r="O839" s="903"/>
      <c r="P839" s="909">
        <v>0.60264184042390578</v>
      </c>
      <c r="Q839" s="909">
        <v>0.60264184042390578</v>
      </c>
      <c r="S839" s="909">
        <v>0.60441353977916412</v>
      </c>
      <c r="T839" s="909">
        <v>0.60441353977916412</v>
      </c>
    </row>
    <row r="840" spans="1:20" x14ac:dyDescent="0.35">
      <c r="A840" s="903">
        <v>57</v>
      </c>
      <c r="B840" s="903" t="s">
        <v>307</v>
      </c>
      <c r="C840" s="907">
        <f>cходова!R838</f>
        <v>0</v>
      </c>
      <c r="D840" s="907">
        <f>прибуд.!O838</f>
        <v>0</v>
      </c>
      <c r="E840" s="907">
        <f>гар.вода!L838+ц.о.!M838+хол.вода!R838+каналізація!P838+аварійні!I838+зварювальн!L838</f>
        <v>0.42296917657202437</v>
      </c>
      <c r="F840" s="907">
        <f>дератизац.!I838</f>
        <v>7.8007518796992465E-3</v>
      </c>
      <c r="G840" s="907">
        <f>димоканал!Q838</f>
        <v>5.2950619855737499E-2</v>
      </c>
      <c r="H840" s="907">
        <f>'підготовка до зими'!L838+майстерні!L838+маляри!L838+покрівлі!N838</f>
        <v>0.24509654347509033</v>
      </c>
      <c r="I840" s="907">
        <f>електрики!P838</f>
        <v>7.8080282204837856E-2</v>
      </c>
      <c r="J840" s="908">
        <f t="shared" si="74"/>
        <v>0.80689737398738925</v>
      </c>
      <c r="K840" s="908">
        <v>1.2028827662349263E-2</v>
      </c>
      <c r="L840" s="908">
        <f t="shared" si="76"/>
        <v>0.81892620164973851</v>
      </c>
      <c r="M840" s="908">
        <f t="shared" si="75"/>
        <v>0.98271144197968618</v>
      </c>
      <c r="N840" s="901">
        <v>2</v>
      </c>
      <c r="O840" s="903"/>
      <c r="P840" s="909">
        <v>0.68889858402624582</v>
      </c>
      <c r="Q840" s="909">
        <v>0.68889858402624582</v>
      </c>
      <c r="S840" s="909">
        <v>0.69328302445334611</v>
      </c>
      <c r="T840" s="909">
        <v>0.69328302445334611</v>
      </c>
    </row>
    <row r="841" spans="1:20" x14ac:dyDescent="0.35">
      <c r="A841" s="903">
        <v>58</v>
      </c>
      <c r="B841" s="903" t="s">
        <v>1946</v>
      </c>
      <c r="C841" s="907">
        <f>cходова!R839</f>
        <v>0</v>
      </c>
      <c r="D841" s="907">
        <f>прибуд.!O839</f>
        <v>0</v>
      </c>
      <c r="E841" s="907">
        <f>гар.вода!L839+ц.о.!M839+хол.вода!R839+каналізація!P839+аварійні!I839+зварювальн!L839</f>
        <v>0.47243494642060491</v>
      </c>
      <c r="F841" s="907">
        <f>дератизац.!I839</f>
        <v>5.2553444180522563E-3</v>
      </c>
      <c r="G841" s="907">
        <f>димоканал!Q839</f>
        <v>6.2556660390938587E-2</v>
      </c>
      <c r="H841" s="907">
        <f>'підготовка до зими'!L839+майстерні!L839+маляри!L839+покрівлі!N839</f>
        <v>0.38840674537154896</v>
      </c>
      <c r="I841" s="907">
        <f>електрики!P839</f>
        <v>8.8800092920846466E-2</v>
      </c>
      <c r="J841" s="908">
        <f t="shared" si="74"/>
        <v>1.0174537895219911</v>
      </c>
      <c r="K841" s="908">
        <v>1.623718398013043E-2</v>
      </c>
      <c r="L841" s="908">
        <f t="shared" si="76"/>
        <v>1.0336909735021216</v>
      </c>
      <c r="M841" s="908">
        <f t="shared" si="75"/>
        <v>1.2404291682025459</v>
      </c>
      <c r="N841" s="901">
        <v>1</v>
      </c>
      <c r="O841" s="903"/>
      <c r="P841" s="909">
        <v>0.93894770049940723</v>
      </c>
      <c r="Q841" s="909">
        <v>0.93894770049940723</v>
      </c>
      <c r="S841" s="909">
        <v>0.94289494548972141</v>
      </c>
      <c r="T841" s="909">
        <v>0.94289494548972141</v>
      </c>
    </row>
    <row r="842" spans="1:20" x14ac:dyDescent="0.35">
      <c r="A842" s="903">
        <v>59</v>
      </c>
      <c r="B842" s="903" t="s">
        <v>1947</v>
      </c>
      <c r="C842" s="907">
        <f>cходова!R840</f>
        <v>0</v>
      </c>
      <c r="D842" s="907">
        <f>прибуд.!O840</f>
        <v>0</v>
      </c>
      <c r="E842" s="907">
        <f>гар.вода!L840+ц.о.!M840+хол.вода!R840+каналізація!P840+аварійні!I840+зварювальн!L840</f>
        <v>0.43310855636925866</v>
      </c>
      <c r="F842" s="907">
        <f>дератизац.!I840</f>
        <v>7.1557503867973179E-3</v>
      </c>
      <c r="G842" s="907">
        <f>димоканал!Q840</f>
        <v>0.15564733065788558</v>
      </c>
      <c r="H842" s="907">
        <f>'підготовка до зими'!L840+майстерні!L840+маляри!L840+покрівлі!N840</f>
        <v>0.4579286028962849</v>
      </c>
      <c r="I842" s="907">
        <f>електрики!P840</f>
        <v>7.7121896069471604E-2</v>
      </c>
      <c r="J842" s="908">
        <f t="shared" si="74"/>
        <v>1.130962136379698</v>
      </c>
      <c r="K842" s="908">
        <v>1.8331522225616261E-2</v>
      </c>
      <c r="L842" s="908">
        <f t="shared" si="76"/>
        <v>1.1492936586053142</v>
      </c>
      <c r="M842" s="908">
        <f t="shared" si="75"/>
        <v>1.3791523903263769</v>
      </c>
      <c r="N842" s="901">
        <v>2</v>
      </c>
      <c r="O842" s="903"/>
      <c r="P842" s="909">
        <v>1.0591058369410082</v>
      </c>
      <c r="Q842" s="909">
        <v>1.0591058369410082</v>
      </c>
      <c r="S842" s="909">
        <v>1.0668978072998168</v>
      </c>
      <c r="T842" s="909">
        <v>1.0668978072998168</v>
      </c>
    </row>
    <row r="843" spans="1:20" x14ac:dyDescent="0.35">
      <c r="A843" s="903">
        <v>60</v>
      </c>
      <c r="B843" s="903" t="s">
        <v>1948</v>
      </c>
      <c r="C843" s="907">
        <f>cходова!R841</f>
        <v>0</v>
      </c>
      <c r="D843" s="907">
        <f>прибуд.!O841</f>
        <v>0</v>
      </c>
      <c r="E843" s="907">
        <f>гар.вода!L841+ц.о.!M841+хол.вода!R841+каналізація!P841+аварійні!I841+зварювальн!L841</f>
        <v>0.44563557278545374</v>
      </c>
      <c r="F843" s="907">
        <f>дератизац.!I841</f>
        <v>8.9144215530903327E-3</v>
      </c>
      <c r="G843" s="907">
        <f>димоканал!Q841</f>
        <v>3.9994181586980697E-2</v>
      </c>
      <c r="H843" s="907">
        <f>'підготовка до зими'!L841+майстерні!L841+маляри!L841+покрівлі!N841</f>
        <v>0.21320875723471922</v>
      </c>
      <c r="I843" s="907">
        <f>електрики!P841</f>
        <v>0.10368220041114679</v>
      </c>
      <c r="J843" s="908">
        <f t="shared" si="74"/>
        <v>0.81143513357139074</v>
      </c>
      <c r="K843" s="908">
        <v>1.1553481662278571E-2</v>
      </c>
      <c r="L843" s="908">
        <f t="shared" si="76"/>
        <v>0.82298861523366929</v>
      </c>
      <c r="M843" s="908">
        <f t="shared" si="75"/>
        <v>0.9875863382804031</v>
      </c>
      <c r="N843" s="901">
        <v>3</v>
      </c>
      <c r="O843" s="903"/>
      <c r="P843" s="909">
        <v>0.64948323693249788</v>
      </c>
      <c r="Q843" s="909">
        <v>0.64948323693249788</v>
      </c>
      <c r="S843" s="909">
        <v>0.65079700476840541</v>
      </c>
      <c r="T843" s="909">
        <v>0.65079700476840541</v>
      </c>
    </row>
    <row r="844" spans="1:20" x14ac:dyDescent="0.35">
      <c r="A844" s="903">
        <v>61</v>
      </c>
      <c r="B844" s="903" t="s">
        <v>1855</v>
      </c>
      <c r="C844" s="907">
        <f>cходова!R842</f>
        <v>0</v>
      </c>
      <c r="D844" s="907">
        <f>прибуд.!O842</f>
        <v>0</v>
      </c>
      <c r="E844" s="907">
        <f>гар.вода!L842+ц.о.!M842+хол.вода!R842+каналізація!P842+аварійні!I842+зварювальн!L842</f>
        <v>0.31115582929860064</v>
      </c>
      <c r="F844" s="907">
        <f>дератизац.!I842</f>
        <v>0</v>
      </c>
      <c r="G844" s="907">
        <f>димоканал!Q842</f>
        <v>0.10418878278905876</v>
      </c>
      <c r="H844" s="907">
        <f>'підготовка до зими'!L842+майстерні!L842+маляри!L842+покрівлі!N842</f>
        <v>0.48186144603456377</v>
      </c>
      <c r="I844" s="907">
        <f>електрики!P842</f>
        <v>4.7322581164147295E-2</v>
      </c>
      <c r="J844" s="908">
        <f t="shared" si="74"/>
        <v>0.94452863928637043</v>
      </c>
      <c r="K844" s="908">
        <v>1.5891722685400921E-2</v>
      </c>
      <c r="L844" s="908">
        <f t="shared" si="76"/>
        <v>0.96042036197177139</v>
      </c>
      <c r="M844" s="908">
        <f t="shared" si="75"/>
        <v>1.1525044343661257</v>
      </c>
      <c r="N844" s="901">
        <v>1</v>
      </c>
      <c r="O844" s="903"/>
      <c r="P844" s="909">
        <v>0.91790812106545505</v>
      </c>
      <c r="Q844" s="909">
        <v>0.91790812106545505</v>
      </c>
      <c r="S844" s="909">
        <v>0.9244393774192825</v>
      </c>
      <c r="T844" s="909">
        <v>0.9244393774192825</v>
      </c>
    </row>
    <row r="845" spans="1:20" x14ac:dyDescent="0.35">
      <c r="A845" s="903">
        <v>62</v>
      </c>
      <c r="B845" s="903" t="s">
        <v>1856</v>
      </c>
      <c r="C845" s="907">
        <f>cходова!R843</f>
        <v>0</v>
      </c>
      <c r="D845" s="907">
        <f>прибуд.!O843</f>
        <v>0</v>
      </c>
      <c r="E845" s="907">
        <f>гар.вода!L843+ц.о.!M843+хол.вода!R843+каналізація!P843+аварійні!I843+зварювальн!L843</f>
        <v>0.4109747459291882</v>
      </c>
      <c r="F845" s="907">
        <f>дератизац.!I843</f>
        <v>1.320744419581946E-2</v>
      </c>
      <c r="G845" s="907">
        <f>димоканал!Q843</f>
        <v>8.1460873406860243E-2</v>
      </c>
      <c r="H845" s="907">
        <f>'підготовка до зими'!L843+майстерні!L843+маляри!L843+покрівлі!N843</f>
        <v>0.33546749668387876</v>
      </c>
      <c r="I845" s="907">
        <f>електрики!P843</f>
        <v>8.1612921726084933E-2</v>
      </c>
      <c r="J845" s="908">
        <f t="shared" si="74"/>
        <v>0.92272348194183151</v>
      </c>
      <c r="K845" s="908">
        <v>1.4177934230596091E-2</v>
      </c>
      <c r="L845" s="908">
        <f t="shared" si="76"/>
        <v>0.93690141617242761</v>
      </c>
      <c r="M845" s="908">
        <f t="shared" si="75"/>
        <v>1.1242816994069131</v>
      </c>
      <c r="N845" s="901">
        <v>3</v>
      </c>
      <c r="O845" s="903"/>
      <c r="P845" s="909">
        <v>0.81424470935145765</v>
      </c>
      <c r="Q845" s="909">
        <v>0.81424470935145765</v>
      </c>
      <c r="S845" s="909">
        <v>0.820058597143968</v>
      </c>
      <c r="T845" s="909">
        <v>0.820058597143968</v>
      </c>
    </row>
    <row r="846" spans="1:20" x14ac:dyDescent="0.35">
      <c r="A846" s="903">
        <v>63</v>
      </c>
      <c r="B846" s="903" t="s">
        <v>2341</v>
      </c>
      <c r="C846" s="907">
        <f>cходова!R844</f>
        <v>0</v>
      </c>
      <c r="D846" s="907">
        <f>прибуд.!O844</f>
        <v>0</v>
      </c>
      <c r="E846" s="907">
        <f>гар.вода!L844+ц.о.!M844+хол.вода!R844+каналізація!P844+аварійні!I844+зварювальн!L844</f>
        <v>0.40000500845250048</v>
      </c>
      <c r="F846" s="907">
        <f>дератизац.!I844</f>
        <v>7.1447162935970856E-3</v>
      </c>
      <c r="G846" s="907">
        <f>димоканал!Q844</f>
        <v>5.7129369011526224E-2</v>
      </c>
      <c r="H846" s="907">
        <f>'підготовка до зими'!L844+майстерні!L844+маляри!L844+покрівлі!N844</f>
        <v>0.3735886724843055</v>
      </c>
      <c r="I846" s="907">
        <f>електрики!P844</f>
        <v>7.7844537469393779E-2</v>
      </c>
      <c r="J846" s="908">
        <f t="shared" si="74"/>
        <v>0.91571230371132306</v>
      </c>
      <c r="K846" s="908">
        <v>1.4440435030681976E-2</v>
      </c>
      <c r="L846" s="908">
        <f t="shared" si="76"/>
        <v>0.93015273874200499</v>
      </c>
      <c r="M846" s="908">
        <f t="shared" si="75"/>
        <v>1.116183286490406</v>
      </c>
      <c r="N846" s="901">
        <v>2</v>
      </c>
      <c r="O846" s="903"/>
      <c r="P846" s="909">
        <v>0.83187032950129203</v>
      </c>
      <c r="Q846" s="909">
        <v>0.83187032950129203</v>
      </c>
      <c r="S846" s="909">
        <v>0.83673493379625163</v>
      </c>
      <c r="T846" s="909">
        <v>0.83673493379625163</v>
      </c>
    </row>
    <row r="847" spans="1:20" x14ac:dyDescent="0.35">
      <c r="A847" s="903">
        <v>64</v>
      </c>
      <c r="B847" s="903" t="s">
        <v>2342</v>
      </c>
      <c r="C847" s="907">
        <f>cходова!R845</f>
        <v>0</v>
      </c>
      <c r="D847" s="907">
        <f>прибуд.!O845</f>
        <v>0</v>
      </c>
      <c r="E847" s="907">
        <f>гар.вода!L845+ц.о.!M845+хол.вода!R845+каналізація!P845+аварійні!I845+зварювальн!L845</f>
        <v>0.43437612741687365</v>
      </c>
      <c r="F847" s="907">
        <f>дератизац.!I845</f>
        <v>7.5539568345323735E-3</v>
      </c>
      <c r="G847" s="907">
        <f>димоканал!Q845</f>
        <v>0.11777863192284146</v>
      </c>
      <c r="H847" s="907">
        <f>'підготовка до зими'!L845+майстерні!L845+маляри!L845+покрівлі!N845</f>
        <v>0.34925684597683154</v>
      </c>
      <c r="I847" s="907">
        <f>електрики!P845</f>
        <v>8.9651892373324604E-2</v>
      </c>
      <c r="J847" s="908">
        <f t="shared" si="74"/>
        <v>0.99861745452440376</v>
      </c>
      <c r="K847" s="908">
        <v>1.5285550882433954E-2</v>
      </c>
      <c r="L847" s="908">
        <f t="shared" si="76"/>
        <v>1.0139030054068376</v>
      </c>
      <c r="M847" s="908">
        <f t="shared" si="75"/>
        <v>1.2166836064882052</v>
      </c>
      <c r="N847" s="901">
        <v>2</v>
      </c>
      <c r="O847" s="903"/>
      <c r="P847" s="909">
        <v>0.87692000698732475</v>
      </c>
      <c r="Q847" s="909">
        <v>0.87692000698732475</v>
      </c>
      <c r="S847" s="909">
        <v>0.88417570367554899</v>
      </c>
      <c r="T847" s="909">
        <v>0.88417570367554899</v>
      </c>
    </row>
    <row r="848" spans="1:20" x14ac:dyDescent="0.35">
      <c r="A848" s="903">
        <v>65</v>
      </c>
      <c r="B848" s="903" t="s">
        <v>2343</v>
      </c>
      <c r="C848" s="907">
        <f>cходова!R846</f>
        <v>0.76713492675346606</v>
      </c>
      <c r="D848" s="907">
        <f>прибуд.!O846</f>
        <v>0.85880527764283443</v>
      </c>
      <c r="E848" s="907">
        <f>гар.вода!L846+ц.о.!M846+хол.вода!R846+каналізація!P846+аварійні!I846+зварювальн!L846</f>
        <v>0.55340745036483963</v>
      </c>
      <c r="F848" s="907">
        <f>дератизац.!I846</f>
        <v>9.8183546309008329E-3</v>
      </c>
      <c r="G848" s="907">
        <f>димоканал!Q846</f>
        <v>4.2642439254636941E-2</v>
      </c>
      <c r="H848" s="907">
        <f>'підготовка до зими'!L846+майстерні!L846+маляри!L846+покрівлі!N846</f>
        <v>0.24119408642391615</v>
      </c>
      <c r="I848" s="907">
        <f>електрики!P846</f>
        <v>6.317007349401435E-2</v>
      </c>
      <c r="J848" s="908">
        <f t="shared" si="74"/>
        <v>2.5361726085646086</v>
      </c>
      <c r="K848" s="908">
        <v>3.35696773496943E-2</v>
      </c>
      <c r="L848" s="908">
        <f t="shared" si="76"/>
        <v>2.5697422859143031</v>
      </c>
      <c r="M848" s="908">
        <f t="shared" si="75"/>
        <v>3.0836907430971636</v>
      </c>
      <c r="N848" s="901">
        <v>10</v>
      </c>
      <c r="O848" s="903"/>
      <c r="P848" s="909">
        <v>1.8950944880393084</v>
      </c>
      <c r="Q848" s="909">
        <v>1.8950944880393084</v>
      </c>
      <c r="S848" s="909">
        <v>1.9025274471038229</v>
      </c>
      <c r="T848" s="909">
        <v>1.9025274471038229</v>
      </c>
    </row>
    <row r="849" spans="1:20" x14ac:dyDescent="0.35">
      <c r="A849" s="903">
        <v>66</v>
      </c>
      <c r="B849" s="903" t="s">
        <v>308</v>
      </c>
      <c r="C849" s="907">
        <f>cходова!R847</f>
        <v>0</v>
      </c>
      <c r="D849" s="907">
        <f>прибуд.!O847</f>
        <v>0</v>
      </c>
      <c r="E849" s="907">
        <f>гар.вода!L847+ц.о.!M847+хол.вода!R847+каналізація!P847+аварійні!I847+зварювальн!L847</f>
        <v>0.61756446575184543</v>
      </c>
      <c r="F849" s="907">
        <f>дератизац.!I847</f>
        <v>6.6742081447963807E-3</v>
      </c>
      <c r="G849" s="907">
        <f>димоканал!Q847</f>
        <v>0.10179626429300657</v>
      </c>
      <c r="H849" s="907">
        <f>'підготовка до зими'!L847+майстерні!L847+маляри!L847+покрівлі!N847</f>
        <v>0.31763912524178117</v>
      </c>
      <c r="I849" s="907">
        <f>електрики!P847</f>
        <v>0.16916216796233649</v>
      </c>
      <c r="J849" s="908">
        <f t="shared" si="74"/>
        <v>1.2128362313937662</v>
      </c>
      <c r="K849" s="908">
        <v>1.7797281603476513E-2</v>
      </c>
      <c r="L849" s="908">
        <f t="shared" si="76"/>
        <v>1.2306335129972428</v>
      </c>
      <c r="M849" s="908">
        <f t="shared" si="75"/>
        <v>1.4767602155966912</v>
      </c>
      <c r="N849" s="901">
        <v>1</v>
      </c>
      <c r="O849" s="903"/>
      <c r="P849" s="909">
        <v>0.99947006794712867</v>
      </c>
      <c r="Q849" s="909">
        <v>0.99947006794712867</v>
      </c>
      <c r="S849" s="909">
        <v>1.0033460614285772</v>
      </c>
      <c r="T849" s="909">
        <v>1.0033460614285772</v>
      </c>
    </row>
    <row r="850" spans="1:20" x14ac:dyDescent="0.35">
      <c r="A850" s="903">
        <v>67</v>
      </c>
      <c r="B850" s="903" t="s">
        <v>309</v>
      </c>
      <c r="C850" s="907">
        <f>cходова!R848</f>
        <v>0</v>
      </c>
      <c r="D850" s="907">
        <f>прибуд.!O848</f>
        <v>0</v>
      </c>
      <c r="E850" s="907">
        <f>гар.вода!L848+ц.о.!M848+хол.вода!R848+каналізація!P848+аварійні!I848+зварювальн!L848</f>
        <v>0.66915930924555933</v>
      </c>
      <c r="F850" s="907">
        <f>дератизац.!I848</f>
        <v>9.8484848484848477E-3</v>
      </c>
      <c r="G850" s="907">
        <f>димоканал!Q848</f>
        <v>0.27713514613924711</v>
      </c>
      <c r="H850" s="907">
        <f>'підготовка до зими'!L848+майстерні!L848+маляри!L848+покрівлі!N848</f>
        <v>0.3817089520042577</v>
      </c>
      <c r="I850" s="907">
        <f>електрики!P848</f>
        <v>0.18881231878624424</v>
      </c>
      <c r="J850" s="908">
        <f t="shared" si="74"/>
        <v>1.5266642110237933</v>
      </c>
      <c r="K850" s="908">
        <v>2.2581867427116861E-2</v>
      </c>
      <c r="L850" s="908">
        <f t="shared" si="76"/>
        <v>1.5492460784509101</v>
      </c>
      <c r="M850" s="908">
        <f t="shared" si="75"/>
        <v>1.8590952941410921</v>
      </c>
      <c r="N850" s="901">
        <v>1</v>
      </c>
      <c r="O850" s="903"/>
      <c r="P850" s="909">
        <v>1.265508035920879</v>
      </c>
      <c r="Q850" s="909">
        <v>1.265508035920879</v>
      </c>
      <c r="S850" s="909">
        <v>1.2748213204639935</v>
      </c>
      <c r="T850" s="909">
        <v>1.2748213204639935</v>
      </c>
    </row>
    <row r="851" spans="1:20" x14ac:dyDescent="0.35">
      <c r="A851" s="903">
        <v>68</v>
      </c>
      <c r="B851" s="903" t="s">
        <v>310</v>
      </c>
      <c r="C851" s="907">
        <f>cходова!R849</f>
        <v>0</v>
      </c>
      <c r="D851" s="907">
        <f>прибуд.!O849</f>
        <v>0</v>
      </c>
      <c r="E851" s="907">
        <f>гар.вода!L849+ц.о.!M849+хол.вода!R849+каналізація!P849+аварійні!I849+зварювальн!L849</f>
        <v>0.69859362269262282</v>
      </c>
      <c r="F851" s="907">
        <f>дератизац.!I849</f>
        <v>3.2089816124469587E-3</v>
      </c>
      <c r="G851" s="907">
        <f>димоканал!Q849</f>
        <v>7.3357500876698303E-2</v>
      </c>
      <c r="H851" s="907">
        <f>'підготовка до зими'!L849+майстерні!L849+маляри!L849+покрівлі!N849</f>
        <v>0.38502166997558029</v>
      </c>
      <c r="I851" s="907">
        <f>електрики!P849</f>
        <v>0.11897579634974796</v>
      </c>
      <c r="J851" s="908">
        <f t="shared" si="74"/>
        <v>1.2791575715070964</v>
      </c>
      <c r="K851" s="908">
        <v>1.9396501990229964E-2</v>
      </c>
      <c r="L851" s="908">
        <f t="shared" si="76"/>
        <v>1.2985540734973264</v>
      </c>
      <c r="M851" s="908">
        <f t="shared" si="75"/>
        <v>1.5582648881967918</v>
      </c>
      <c r="N851" s="901">
        <v>3</v>
      </c>
      <c r="O851" s="903"/>
      <c r="P851" s="909">
        <v>1.1438115053058422</v>
      </c>
      <c r="Q851" s="909">
        <v>1.1438115053058422</v>
      </c>
      <c r="S851" s="909">
        <v>1.1522184257944474</v>
      </c>
      <c r="T851" s="909">
        <v>1.1522184257944474</v>
      </c>
    </row>
    <row r="852" spans="1:20" x14ac:dyDescent="0.35">
      <c r="A852" s="903">
        <v>69</v>
      </c>
      <c r="B852" s="903" t="s">
        <v>311</v>
      </c>
      <c r="C852" s="907">
        <f>cходова!R850</f>
        <v>0.80866223925930958</v>
      </c>
      <c r="D852" s="907">
        <f>прибуд.!O850</f>
        <v>0.7436255915953609</v>
      </c>
      <c r="E852" s="907">
        <f>гар.вода!L850+ц.о.!M850+хол.вода!R850+каналізація!P850+аварійні!I850+зварювальн!L850</f>
        <v>0.58901253526009123</v>
      </c>
      <c r="F852" s="907">
        <f>дератизац.!I850</f>
        <v>1.2738600009184281E-2</v>
      </c>
      <c r="G852" s="907">
        <f>димоканал!Q850</f>
        <v>4.6355514851998028E-2</v>
      </c>
      <c r="H852" s="907">
        <f>'підготовка до зими'!L850+майстерні!L850+маляри!L850+покрівлі!N850</f>
        <v>0.25800433427022723</v>
      </c>
      <c r="I852" s="907">
        <f>електрики!P850</f>
        <v>6.8670585717846039E-2</v>
      </c>
      <c r="J852" s="908">
        <f t="shared" si="74"/>
        <v>2.5270694009640176</v>
      </c>
      <c r="K852" s="908">
        <v>3.3767330745360702E-2</v>
      </c>
      <c r="L852" s="908">
        <f t="shared" si="76"/>
        <v>2.5608367317093781</v>
      </c>
      <c r="M852" s="908">
        <f t="shared" si="75"/>
        <v>3.0730040780512535</v>
      </c>
      <c r="N852" s="901">
        <v>5</v>
      </c>
      <c r="O852" s="903"/>
      <c r="P852" s="909">
        <v>1.9126367997710223</v>
      </c>
      <c r="Q852" s="909">
        <v>1.9126367997710223</v>
      </c>
      <c r="S852" s="909">
        <v>1.9192783737684969</v>
      </c>
      <c r="T852" s="909">
        <v>1.9192783737684969</v>
      </c>
    </row>
    <row r="853" spans="1:20" x14ac:dyDescent="0.35">
      <c r="A853" s="903">
        <v>70</v>
      </c>
      <c r="B853" s="903" t="s">
        <v>1919</v>
      </c>
      <c r="C853" s="907">
        <f>cходова!R851</f>
        <v>0.81089151133504589</v>
      </c>
      <c r="D853" s="907">
        <f>прибуд.!O851</f>
        <v>0.59565363037367447</v>
      </c>
      <c r="E853" s="907">
        <f>гар.вода!L851+ц.о.!M851+хол.вода!R851+каналізація!P851+аварійні!I851+зварювальн!L851</f>
        <v>0.55252339856973454</v>
      </c>
      <c r="F853" s="907">
        <f>дератизац.!I851</f>
        <v>1.2704645015917261E-2</v>
      </c>
      <c r="G853" s="907">
        <f>димоканал!Q851</f>
        <v>4.6483304984638069E-2</v>
      </c>
      <c r="H853" s="907">
        <f>'підготовка до зими'!L851+майстерні!L851+маляри!L851+покрівлі!N851</f>
        <v>0.25216260146572278</v>
      </c>
      <c r="I853" s="907">
        <f>електрики!P851</f>
        <v>6.8859892713688281E-2</v>
      </c>
      <c r="J853" s="908">
        <f t="shared" si="74"/>
        <v>2.3392789844584216</v>
      </c>
      <c r="K853" s="908">
        <v>3.119576606208508E-2</v>
      </c>
      <c r="L853" s="908">
        <f t="shared" si="76"/>
        <v>2.3704747505205068</v>
      </c>
      <c r="M853" s="908">
        <f t="shared" si="75"/>
        <v>2.844569700624608</v>
      </c>
      <c r="N853" s="901">
        <v>5</v>
      </c>
      <c r="O853" s="903"/>
      <c r="P853" s="909">
        <v>1.7548133644650765</v>
      </c>
      <c r="Q853" s="909">
        <v>1.7548133644650765</v>
      </c>
      <c r="S853" s="909">
        <v>1.7598212797882222</v>
      </c>
      <c r="T853" s="909">
        <v>1.7598212797882222</v>
      </c>
    </row>
    <row r="854" spans="1:20" x14ac:dyDescent="0.35">
      <c r="A854" s="903">
        <v>71</v>
      </c>
      <c r="B854" s="903" t="s">
        <v>1857</v>
      </c>
      <c r="C854" s="907">
        <f>cходова!R852</f>
        <v>0.56473435462672505</v>
      </c>
      <c r="D854" s="907">
        <f>прибуд.!O852</f>
        <v>0.28378126811594201</v>
      </c>
      <c r="E854" s="907">
        <f>гар.вода!L852+ц.о.!M852+хол.вода!R852+каналізація!P852+аварійні!I852+зварювальн!L852</f>
        <v>0.74006122306692723</v>
      </c>
      <c r="F854" s="907">
        <f>дератизац.!I852</f>
        <v>1.6202650686729068E-2</v>
      </c>
      <c r="G854" s="907">
        <f>димоканал!Q852</f>
        <v>3.4050270376524569E-2</v>
      </c>
      <c r="H854" s="907">
        <f>'підготовка до зими'!L852+майстерні!L852+маляри!L852+покрівлі!N852</f>
        <v>0.32577903576688949</v>
      </c>
      <c r="I854" s="907">
        <f>електрики!P852</f>
        <v>0.11119626717426262</v>
      </c>
      <c r="J854" s="908">
        <f t="shared" si="74"/>
        <v>2.0758050698139998</v>
      </c>
      <c r="K854" s="908">
        <v>3.0127316010646603E-2</v>
      </c>
      <c r="L854" s="908">
        <f t="shared" si="76"/>
        <v>2.1059323858246466</v>
      </c>
      <c r="M854" s="908">
        <f t="shared" si="75"/>
        <v>2.527118862989576</v>
      </c>
      <c r="N854" s="901">
        <v>5</v>
      </c>
      <c r="O854" s="903"/>
      <c r="P854" s="909">
        <v>1.7544896159536183</v>
      </c>
      <c r="Q854" s="909">
        <v>1.7544896159536183</v>
      </c>
      <c r="S854" s="909">
        <v>1.7580178299354383</v>
      </c>
      <c r="T854" s="909">
        <v>1.7580178299354383</v>
      </c>
    </row>
    <row r="855" spans="1:20" x14ac:dyDescent="0.35">
      <c r="A855" s="903">
        <v>72</v>
      </c>
      <c r="B855" s="903" t="s">
        <v>1858</v>
      </c>
      <c r="C855" s="907">
        <f>cходова!R853</f>
        <v>0</v>
      </c>
      <c r="D855" s="907">
        <f>прибуд.!O853</f>
        <v>0</v>
      </c>
      <c r="E855" s="907">
        <f>гар.вода!L853+ц.о.!M853+хол.вода!R853+каналізація!P853+аварійні!I853+зварювальн!L853</f>
        <v>0.38010179925613874</v>
      </c>
      <c r="F855" s="907">
        <f>дератизац.!I853</f>
        <v>4.1764155357978472E-3</v>
      </c>
      <c r="G855" s="907">
        <f>димоканал!Q853</f>
        <v>0.17603290619792289</v>
      </c>
      <c r="H855" s="907">
        <f>'підготовка до зими'!L853+майстерні!L853+маляри!L853+покрівлі!N853</f>
        <v>0.37027815758971594</v>
      </c>
      <c r="I855" s="907">
        <f>електрики!P853</f>
        <v>7.7038734692814054E-2</v>
      </c>
      <c r="J855" s="908">
        <f t="shared" si="74"/>
        <v>1.0076280132723894</v>
      </c>
      <c r="K855" s="908">
        <v>1.6045266477742182E-2</v>
      </c>
      <c r="L855" s="908">
        <f t="shared" si="76"/>
        <v>1.0236732797501316</v>
      </c>
      <c r="M855" s="908">
        <f t="shared" si="75"/>
        <v>1.2284079357001578</v>
      </c>
      <c r="N855" s="901">
        <v>2</v>
      </c>
      <c r="O855" s="903"/>
      <c r="P855" s="909">
        <v>0.89964141127533281</v>
      </c>
      <c r="Q855" s="909">
        <v>0.89964141127533281</v>
      </c>
      <c r="S855" s="909">
        <v>0.90743038986944335</v>
      </c>
      <c r="T855" s="909">
        <v>0.90743038986944335</v>
      </c>
    </row>
    <row r="856" spans="1:20" x14ac:dyDescent="0.35">
      <c r="A856" s="903">
        <v>73</v>
      </c>
      <c r="B856" s="903" t="s">
        <v>1859</v>
      </c>
      <c r="C856" s="907">
        <f>cходова!R854</f>
        <v>0.35497698911849851</v>
      </c>
      <c r="D856" s="907">
        <f>прибуд.!O854</f>
        <v>0</v>
      </c>
      <c r="E856" s="907">
        <f>гар.вода!L854+ц.о.!M854+хол.вода!R854+каналізація!P854+аварійні!I854+зварювальн!L854</f>
        <v>0.44377247788199298</v>
      </c>
      <c r="F856" s="907">
        <f>дератизац.!I854</f>
        <v>2.0911949685534594E-3</v>
      </c>
      <c r="G856" s="907">
        <f>димоканал!Q854</f>
        <v>0.11100823320876627</v>
      </c>
      <c r="H856" s="907">
        <f>'підготовка до зими'!L854+майстерні!L854+маляри!L854+покрівлі!N854</f>
        <v>0.2988266633576584</v>
      </c>
      <c r="I856" s="907">
        <f>електрики!P854</f>
        <v>6.9027998339012006E-2</v>
      </c>
      <c r="J856" s="908">
        <f t="shared" si="74"/>
        <v>1.2797035568744817</v>
      </c>
      <c r="K856" s="908">
        <v>1.8651176928786543E-2</v>
      </c>
      <c r="L856" s="908">
        <f t="shared" si="76"/>
        <v>1.2983547338032682</v>
      </c>
      <c r="M856" s="908">
        <f t="shared" si="75"/>
        <v>1.5580256805639217</v>
      </c>
      <c r="N856" s="901">
        <v>3</v>
      </c>
      <c r="O856" s="903"/>
      <c r="P856" s="909">
        <v>1.0384960588899959</v>
      </c>
      <c r="Q856" s="909">
        <v>1.0384960588899959</v>
      </c>
      <c r="S856" s="909">
        <v>1.0412296961622225</v>
      </c>
      <c r="T856" s="909">
        <v>1.0412296961622225</v>
      </c>
    </row>
    <row r="857" spans="1:20" x14ac:dyDescent="0.35">
      <c r="A857" s="903">
        <v>74</v>
      </c>
      <c r="B857" s="903" t="s">
        <v>1860</v>
      </c>
      <c r="C857" s="907">
        <f>cходова!R855</f>
        <v>0</v>
      </c>
      <c r="D857" s="907">
        <f>прибуд.!O855</f>
        <v>1.1412620641975308</v>
      </c>
      <c r="E857" s="907">
        <f>гар.вода!L855+ц.о.!M855+хол.вода!R855+каналізація!P855+аварійні!I855+зварювальн!L855</f>
        <v>0.5127197557653923</v>
      </c>
      <c r="F857" s="907">
        <f>дератизац.!I855</f>
        <v>6.2222222222222219E-3</v>
      </c>
      <c r="G857" s="907">
        <f>димоканал!Q855</f>
        <v>4.1732932982596081E-2</v>
      </c>
      <c r="H857" s="907">
        <f>'підготовка до зими'!L855+майстерні!L855+маляри!L855+покрівлі!N855</f>
        <v>0.37212554287877175</v>
      </c>
      <c r="I857" s="907">
        <f>електрики!P855</f>
        <v>0.12923154263591827</v>
      </c>
      <c r="J857" s="908">
        <f t="shared" si="74"/>
        <v>2.2032940606824312</v>
      </c>
      <c r="K857" s="908">
        <v>3.0868276886149605E-2</v>
      </c>
      <c r="L857" s="908">
        <f t="shared" si="76"/>
        <v>2.2341623375685806</v>
      </c>
      <c r="M857" s="908">
        <f t="shared" si="75"/>
        <v>2.6809948050822965</v>
      </c>
      <c r="N857" s="901">
        <v>2</v>
      </c>
      <c r="O857" s="903"/>
      <c r="P857" s="909">
        <v>1.72516249538273</v>
      </c>
      <c r="Q857" s="909">
        <v>1.72516249538273</v>
      </c>
      <c r="S857" s="909">
        <v>1.7359470564240573</v>
      </c>
      <c r="T857" s="909">
        <v>1.7359470564240573</v>
      </c>
    </row>
    <row r="858" spans="1:20" x14ac:dyDescent="0.35">
      <c r="A858" s="903">
        <v>75</v>
      </c>
      <c r="B858" s="903" t="s">
        <v>312</v>
      </c>
      <c r="C858" s="907">
        <f>cходова!R856</f>
        <v>0</v>
      </c>
      <c r="D858" s="907">
        <f>прибуд.!O856</f>
        <v>0.14059796885139522</v>
      </c>
      <c r="E858" s="907">
        <f>гар.вода!L856+ц.о.!M856+хол.вода!R856+каналізація!P856+аварійні!I856+зварювальн!L856</f>
        <v>0.42819655641225057</v>
      </c>
      <c r="F858" s="907">
        <f>дератизац.!I856</f>
        <v>6.0350421804023363E-3</v>
      </c>
      <c r="G858" s="907">
        <f>димоканал!Q856</f>
        <v>7.4072433253694475E-2</v>
      </c>
      <c r="H858" s="907">
        <f>'підготовка до зими'!L856+майстерні!L856+маляри!L856+покрівлі!N856</f>
        <v>0.27547505815546569</v>
      </c>
      <c r="I858" s="907">
        <f>електрики!P856</f>
        <v>9.704046494400094E-2</v>
      </c>
      <c r="J858" s="908">
        <f t="shared" si="74"/>
        <v>1.0214175237972092</v>
      </c>
      <c r="K858" s="908">
        <v>1.5055824951583125E-2</v>
      </c>
      <c r="L858" s="908">
        <f t="shared" si="76"/>
        <v>1.0364733487487923</v>
      </c>
      <c r="M858" s="908">
        <f t="shared" si="75"/>
        <v>1.2437680184985507</v>
      </c>
      <c r="N858" s="901">
        <v>2</v>
      </c>
      <c r="O858" s="903"/>
      <c r="P858" s="909">
        <v>0.84155471063727738</v>
      </c>
      <c r="Q858" s="909">
        <v>0.84155471063727738</v>
      </c>
      <c r="S858" s="909">
        <v>0.84649399268503889</v>
      </c>
      <c r="T858" s="909">
        <v>0.84649399268503889</v>
      </c>
    </row>
    <row r="859" spans="1:20" x14ac:dyDescent="0.35">
      <c r="A859" s="903">
        <v>76</v>
      </c>
      <c r="B859" s="903" t="s">
        <v>313</v>
      </c>
      <c r="C859" s="907">
        <f>cходова!R857</f>
        <v>0</v>
      </c>
      <c r="D859" s="907">
        <f>прибуд.!O857</f>
        <v>0</v>
      </c>
      <c r="E859" s="907">
        <f>гар.вода!L857+ц.о.!M857+хол.вода!R857+каналізація!P857+аварійні!I857+зварювальн!L857</f>
        <v>0.81207126311736078</v>
      </c>
      <c r="F859" s="907">
        <f>дератизац.!I857</f>
        <v>8.3333333333333332E-3</v>
      </c>
      <c r="G859" s="907">
        <f>димоканал!Q857</f>
        <v>0.25883360463479177</v>
      </c>
      <c r="H859" s="907">
        <f>'підготовка до зими'!L857+майстерні!L857+маляри!L857+покрівлі!N857</f>
        <v>0.5714961985615159</v>
      </c>
      <c r="I859" s="907">
        <f>електрики!P857</f>
        <v>0.16954575564479074</v>
      </c>
      <c r="J859" s="908">
        <f t="shared" si="74"/>
        <v>1.8202801552917927</v>
      </c>
      <c r="K859" s="908">
        <v>2.9320247045894109E-2</v>
      </c>
      <c r="L859" s="908">
        <f t="shared" si="76"/>
        <v>1.8496004023376869</v>
      </c>
      <c r="M859" s="908">
        <f t="shared" si="75"/>
        <v>2.219520482805224</v>
      </c>
      <c r="N859" s="901">
        <v>1</v>
      </c>
      <c r="O859" s="903"/>
      <c r="P859" s="909">
        <v>1.6941468639940369</v>
      </c>
      <c r="Q859" s="909">
        <v>1.6941468639940369</v>
      </c>
      <c r="S859" s="909">
        <v>1.7094035051065968</v>
      </c>
      <c r="T859" s="909">
        <v>1.7094035051065968</v>
      </c>
    </row>
    <row r="860" spans="1:20" x14ac:dyDescent="0.35">
      <c r="A860" s="903">
        <v>77</v>
      </c>
      <c r="B860" s="903" t="s">
        <v>314</v>
      </c>
      <c r="C860" s="907">
        <f>cходова!R858</f>
        <v>0</v>
      </c>
      <c r="D860" s="907">
        <f>прибуд.!O858</f>
        <v>1.0979930064614216</v>
      </c>
      <c r="E860" s="907">
        <f>гар.вода!L858+ц.о.!M858+хол.вода!R858+каналізація!P858+аварійні!I858+зварювальн!L858</f>
        <v>0.38067308494761376</v>
      </c>
      <c r="F860" s="907">
        <f>дератизац.!I858</f>
        <v>7.6016723679209423E-3</v>
      </c>
      <c r="G860" s="907">
        <f>димоканал!Q858</f>
        <v>2.9431552900318427E-2</v>
      </c>
      <c r="H860" s="907">
        <f>'підготовка до зими'!L858+майстерні!L858+маляри!L858+покрівлі!N858</f>
        <v>0.42084360920915986</v>
      </c>
      <c r="I860" s="907">
        <f>електрики!P858</f>
        <v>7.8940916254226029E-2</v>
      </c>
      <c r="J860" s="908">
        <f t="shared" si="74"/>
        <v>2.0154838421406609</v>
      </c>
      <c r="K860" s="908">
        <v>2.9153850831162318E-2</v>
      </c>
      <c r="L860" s="908">
        <f t="shared" si="76"/>
        <v>2.0446376929718233</v>
      </c>
      <c r="M860" s="908">
        <f t="shared" si="75"/>
        <v>2.4535652315661878</v>
      </c>
      <c r="N860" s="901">
        <v>2</v>
      </c>
      <c r="O860" s="903"/>
      <c r="P860" s="909">
        <v>1.6297997455015674</v>
      </c>
      <c r="Q860" s="909">
        <v>1.6297997455015674</v>
      </c>
      <c r="S860" s="909">
        <v>1.6397881224385567</v>
      </c>
      <c r="T860" s="909">
        <v>1.6397881224385567</v>
      </c>
    </row>
    <row r="861" spans="1:20" x14ac:dyDescent="0.35">
      <c r="A861" s="903">
        <v>78</v>
      </c>
      <c r="B861" s="903" t="s">
        <v>315</v>
      </c>
      <c r="C861" s="907">
        <f>cходова!R859</f>
        <v>0.91862876060469689</v>
      </c>
      <c r="D861" s="907">
        <f>прибуд.!O859</f>
        <v>0.94288564123206164</v>
      </c>
      <c r="E861" s="907">
        <f>гар.вода!L859+ц.о.!M859+хол.вода!R859+каналізація!P859+аварійні!I859+зварювальн!L859</f>
        <v>0.448262775870371</v>
      </c>
      <c r="F861" s="907">
        <f>дератизац.!I859</f>
        <v>3.2026601330066504E-3</v>
      </c>
      <c r="G861" s="907">
        <f>димоканал!Q859</f>
        <v>2.9194667079648833E-2</v>
      </c>
      <c r="H861" s="907">
        <f>'підготовка до зими'!L859+майстерні!L859+маляри!L859+покрівлі!N859</f>
        <v>0.29533830469415323</v>
      </c>
      <c r="I861" s="907">
        <f>електрики!P859</f>
        <v>0.10468278367427752</v>
      </c>
      <c r="J861" s="908">
        <f t="shared" si="74"/>
        <v>2.7421955932882156</v>
      </c>
      <c r="K861" s="908">
        <v>3.6704919678422508E-2</v>
      </c>
      <c r="L861" s="908">
        <f t="shared" si="76"/>
        <v>2.7789005129666382</v>
      </c>
      <c r="M861" s="908">
        <f t="shared" si="75"/>
        <v>3.3346806155599658</v>
      </c>
      <c r="N861" s="901">
        <v>3</v>
      </c>
      <c r="O861" s="903"/>
      <c r="P861" s="909">
        <v>2.0446291672362911</v>
      </c>
      <c r="Q861" s="909">
        <v>2.0446291672362911</v>
      </c>
      <c r="S861" s="909">
        <v>2.0532280678841985</v>
      </c>
      <c r="T861" s="909">
        <v>2.0532280678841985</v>
      </c>
    </row>
    <row r="862" spans="1:20" x14ac:dyDescent="0.35">
      <c r="A862" s="903">
        <v>79</v>
      </c>
      <c r="B862" s="903" t="s">
        <v>316</v>
      </c>
      <c r="C862" s="907">
        <f>cходова!R860</f>
        <v>0.90575284018543967</v>
      </c>
      <c r="D862" s="907">
        <f>прибуд.!O860</f>
        <v>0.45843767150644449</v>
      </c>
      <c r="E862" s="907">
        <f>гар.вода!L860+ц.о.!M860+хол.вода!R860+каналізація!P860+аварійні!I860+зварювальн!L860</f>
        <v>0.36843058239065551</v>
      </c>
      <c r="F862" s="907">
        <f>дератизац.!I860</f>
        <v>2.6134800550206331E-3</v>
      </c>
      <c r="G862" s="907">
        <f>димоканал!Q860</f>
        <v>1.9373954445152927E-2</v>
      </c>
      <c r="H862" s="907">
        <f>'підготовка до зими'!L860+майстерні!L860+маляри!L860+покрівлі!N860</f>
        <v>0.37666889221728667</v>
      </c>
      <c r="I862" s="907">
        <f>електрики!P860</f>
        <v>7.4278298724712324E-2</v>
      </c>
      <c r="J862" s="908">
        <f t="shared" si="74"/>
        <v>2.2055557195247122</v>
      </c>
      <c r="K862" s="908">
        <v>3.0405901514887916E-2</v>
      </c>
      <c r="L862" s="908">
        <f t="shared" si="76"/>
        <v>2.2359616210396003</v>
      </c>
      <c r="M862" s="908">
        <f t="shared" si="75"/>
        <v>2.6831539452475202</v>
      </c>
      <c r="N862" s="901">
        <v>3</v>
      </c>
      <c r="O862" s="903"/>
      <c r="P862" s="909">
        <v>1.7135591449940288</v>
      </c>
      <c r="Q862" s="909">
        <v>1.7135591449940288</v>
      </c>
      <c r="S862" s="909">
        <v>1.7201427490897621</v>
      </c>
      <c r="T862" s="909">
        <v>1.7201427490897621</v>
      </c>
    </row>
    <row r="863" spans="1:20" x14ac:dyDescent="0.35">
      <c r="A863" s="903">
        <v>80</v>
      </c>
      <c r="B863" s="903" t="s">
        <v>317</v>
      </c>
      <c r="C863" s="907">
        <f>cходова!R861</f>
        <v>0.93766429762330084</v>
      </c>
      <c r="D863" s="907">
        <f>прибуд.!O861</f>
        <v>0.4257370793140407</v>
      </c>
      <c r="E863" s="907">
        <f>гар.вода!L861+ц.о.!M861+хол.вода!R861+каналізація!P861+аварійні!I861+зварювальн!L861</f>
        <v>0.41888861377493303</v>
      </c>
      <c r="F863" s="907">
        <f>дератизац.!I861</f>
        <v>2.4115755627009644E-3</v>
      </c>
      <c r="G863" s="907">
        <f>димоканал!Q861</f>
        <v>3.4700733683618964E-2</v>
      </c>
      <c r="H863" s="907">
        <f>'підготовка до зими'!L861+майстерні!L861+маляри!L861+покрівлі!N861</f>
        <v>0.43011981598134535</v>
      </c>
      <c r="I863" s="907">
        <f>електрики!P861</f>
        <v>9.3495489045278504E-2</v>
      </c>
      <c r="J863" s="908">
        <f t="shared" si="74"/>
        <v>2.3430176049852185</v>
      </c>
      <c r="K863" s="908">
        <v>3.2635670074997916E-2</v>
      </c>
      <c r="L863" s="908">
        <f t="shared" si="76"/>
        <v>2.3756532750602166</v>
      </c>
      <c r="M863" s="908">
        <f t="shared" si="75"/>
        <v>2.8507839300722599</v>
      </c>
      <c r="N863" s="901">
        <v>3</v>
      </c>
      <c r="O863" s="903"/>
      <c r="P863" s="909">
        <v>1.8425603430444597</v>
      </c>
      <c r="Q863" s="909">
        <v>1.8425603430444597</v>
      </c>
      <c r="S863" s="909">
        <v>1.8496453932969961</v>
      </c>
      <c r="T863" s="909">
        <v>1.8496453932969961</v>
      </c>
    </row>
    <row r="864" spans="1:20" x14ac:dyDescent="0.35">
      <c r="A864" s="903">
        <v>81</v>
      </c>
      <c r="B864" s="903" t="s">
        <v>318</v>
      </c>
      <c r="C864" s="907">
        <f>cходова!R862</f>
        <v>1.1810412820781764</v>
      </c>
      <c r="D864" s="907">
        <f>прибуд.!O862</f>
        <v>0.38602435183553602</v>
      </c>
      <c r="E864" s="907">
        <f>гар.вода!L862+ц.о.!M862+хол.вода!R862+каналізація!P862+аварійні!I862+зварювальн!L862</f>
        <v>0.4184405857614919</v>
      </c>
      <c r="F864" s="907">
        <f>дератизац.!I862</f>
        <v>2.4779735682819385E-3</v>
      </c>
      <c r="G864" s="907">
        <f>димоканал!Q862</f>
        <v>2.8524920287944042E-2</v>
      </c>
      <c r="H864" s="907">
        <f>'підготовка до зими'!L862+майстерні!L862+маляри!L862+покрівлі!N862</f>
        <v>0.29508615288774387</v>
      </c>
      <c r="I864" s="907">
        <f>електрики!P862</f>
        <v>9.3324855364830844E-2</v>
      </c>
      <c r="J864" s="908">
        <f t="shared" si="74"/>
        <v>2.4049201217840048</v>
      </c>
      <c r="K864" s="908">
        <v>3.3899569807441368E-2</v>
      </c>
      <c r="L864" s="908">
        <f t="shared" si="76"/>
        <v>2.4388196915914464</v>
      </c>
      <c r="M864" s="908">
        <f t="shared" si="75"/>
        <v>2.9265836299097354</v>
      </c>
      <c r="N864" s="901">
        <v>3</v>
      </c>
      <c r="O864" s="903"/>
      <c r="P864" s="909">
        <v>1.8899749547694782</v>
      </c>
      <c r="Q864" s="909">
        <v>1.8899749547694782</v>
      </c>
      <c r="S864" s="909">
        <v>1.894862551991906</v>
      </c>
      <c r="T864" s="909">
        <v>1.894862551991906</v>
      </c>
    </row>
    <row r="865" spans="1:20" x14ac:dyDescent="0.35">
      <c r="A865" s="903">
        <v>82</v>
      </c>
      <c r="B865" s="903" t="s">
        <v>319</v>
      </c>
      <c r="C865" s="907">
        <f>cходова!R863</f>
        <v>0</v>
      </c>
      <c r="D865" s="907">
        <f>прибуд.!O863</f>
        <v>1.2897667648897222</v>
      </c>
      <c r="E865" s="907">
        <f>гар.вода!L863+ц.о.!M863+хол.вода!R863+каналізація!P863+аварійні!I863+зварювальн!L863</f>
        <v>0.38376246761420985</v>
      </c>
      <c r="F865" s="907">
        <f>дератизац.!I863</f>
        <v>5.7661398339137419E-3</v>
      </c>
      <c r="G865" s="907">
        <f>димоканал!Q863</f>
        <v>2.9988097711637431E-2</v>
      </c>
      <c r="H865" s="907">
        <f>'підготовка до зими'!L863+майстерні!L863+маляри!L863+покрівлі!N863</f>
        <v>0.31119016255895887</v>
      </c>
      <c r="I865" s="907">
        <f>електрики!P863</f>
        <v>8.0117522892421883E-2</v>
      </c>
      <c r="J865" s="908">
        <f t="shared" si="74"/>
        <v>2.1005911555008638</v>
      </c>
      <c r="K865" s="908">
        <v>2.8776458121774137E-2</v>
      </c>
      <c r="L865" s="908">
        <f t="shared" si="76"/>
        <v>2.1293676136226378</v>
      </c>
      <c r="M865" s="908">
        <f t="shared" si="75"/>
        <v>2.5552411363471652</v>
      </c>
      <c r="N865" s="901">
        <v>2</v>
      </c>
      <c r="O865" s="903"/>
      <c r="P865" s="909">
        <v>1.6100142073066717</v>
      </c>
      <c r="Q865" s="909">
        <v>1.6100142073066717</v>
      </c>
      <c r="S865" s="909">
        <v>1.6213542854113323</v>
      </c>
      <c r="T865" s="909">
        <v>1.6213542854113323</v>
      </c>
    </row>
    <row r="866" spans="1:20" x14ac:dyDescent="0.35">
      <c r="A866" s="903">
        <v>83</v>
      </c>
      <c r="B866" s="903" t="s">
        <v>320</v>
      </c>
      <c r="C866" s="907">
        <f>cходова!R864</f>
        <v>0.47105823518076934</v>
      </c>
      <c r="D866" s="907">
        <f>прибуд.!O864</f>
        <v>0.60883906592480186</v>
      </c>
      <c r="E866" s="907">
        <f>гар.вода!L864+ц.о.!M864+хол.вода!R864+каналізація!P864+аварійні!I864+зварювальн!L864</f>
        <v>0.44648145201887951</v>
      </c>
      <c r="F866" s="907">
        <f>дератизац.!I864</f>
        <v>4.0212443095599395E-3</v>
      </c>
      <c r="G866" s="907">
        <f>димоканал!Q864</f>
        <v>3.2059631748769753E-2</v>
      </c>
      <c r="H866" s="907">
        <f>'підготовка до зими'!L864+майстерні!L864+маляри!L864+покрівлі!N864</f>
        <v>0.3134489498515316</v>
      </c>
      <c r="I866" s="907">
        <f>електрики!P864</f>
        <v>0.10400435769257461</v>
      </c>
      <c r="J866" s="908">
        <f t="shared" si="74"/>
        <v>1.9799129367268864</v>
      </c>
      <c r="K866" s="908">
        <v>2.7313633925167839E-2</v>
      </c>
      <c r="L866" s="908">
        <f t="shared" si="76"/>
        <v>2.0072265706520542</v>
      </c>
      <c r="M866" s="908">
        <f t="shared" si="75"/>
        <v>2.4086718847824651</v>
      </c>
      <c r="N866" s="901">
        <v>3</v>
      </c>
      <c r="O866" s="903"/>
      <c r="P866" s="909">
        <v>1.5270374561745805</v>
      </c>
      <c r="Q866" s="909">
        <v>1.5270374561745805</v>
      </c>
      <c r="S866" s="909">
        <v>1.5337584786006524</v>
      </c>
      <c r="T866" s="909">
        <v>1.5337584786006524</v>
      </c>
    </row>
    <row r="867" spans="1:20" x14ac:dyDescent="0.35">
      <c r="A867" s="903">
        <v>84</v>
      </c>
      <c r="B867" s="903" t="s">
        <v>321</v>
      </c>
      <c r="C867" s="907">
        <f>cходова!R865</f>
        <v>1.6013954963904893</v>
      </c>
      <c r="D867" s="907">
        <f>прибуд.!O865</f>
        <v>0.19687365841446453</v>
      </c>
      <c r="E867" s="907">
        <f>гар.вода!L865+ц.о.!M865+хол.вода!R865+каналізація!P865+аварійні!I865+зварювальн!L865</f>
        <v>0.47969327257188182</v>
      </c>
      <c r="F867" s="907">
        <f>дератизац.!I865</f>
        <v>3.9847009735744093E-3</v>
      </c>
      <c r="G867" s="907">
        <f>димоканал!Q865</f>
        <v>3.938303174178822E-2</v>
      </c>
      <c r="H867" s="907">
        <f>'підготовка до зими'!L865+майстерні!L865+маляри!L865+покрівлі!N865</f>
        <v>0.30996266720232668</v>
      </c>
      <c r="I867" s="907">
        <f>електрики!P865</f>
        <v>0.12478944907819647</v>
      </c>
      <c r="J867" s="908">
        <f t="shared" si="74"/>
        <v>2.7560822763727213</v>
      </c>
      <c r="K867" s="908">
        <v>3.6973109084287629E-2</v>
      </c>
      <c r="L867" s="908">
        <f t="shared" si="76"/>
        <v>2.7930553854570088</v>
      </c>
      <c r="M867" s="908">
        <f t="shared" si="75"/>
        <v>3.3516664625484105</v>
      </c>
      <c r="N867" s="901">
        <v>3</v>
      </c>
      <c r="O867" s="903"/>
      <c r="P867" s="909">
        <v>2.0523451231718099</v>
      </c>
      <c r="Q867" s="909">
        <v>2.0523451231718099</v>
      </c>
      <c r="S867" s="909">
        <v>2.0563254301231808</v>
      </c>
      <c r="T867" s="909">
        <v>2.0563254301231808</v>
      </c>
    </row>
    <row r="868" spans="1:20" x14ac:dyDescent="0.35">
      <c r="A868" s="903">
        <v>85</v>
      </c>
      <c r="B868" s="903" t="s">
        <v>322</v>
      </c>
      <c r="C868" s="907">
        <f>cходова!R866</f>
        <v>0.43662718878164974</v>
      </c>
      <c r="D868" s="907">
        <f>прибуд.!O866</f>
        <v>0.47675207426508509</v>
      </c>
      <c r="E868" s="907">
        <f>гар.вода!L866+ц.о.!M866+хол.вода!R866+каналізація!P866+аварійні!I866+зварювальн!L866</f>
        <v>0.44339586004732168</v>
      </c>
      <c r="F868" s="907">
        <f>дератизац.!I866</f>
        <v>2.4110366168127897E-3</v>
      </c>
      <c r="G868" s="907">
        <f>димоканал!Q866</f>
        <v>2.6886748201619678E-2</v>
      </c>
      <c r="H868" s="907">
        <f>'підготовка до зими'!L866+майстерні!L866+маляри!L866+покрівлі!N866</f>
        <v>0.51586172326766822</v>
      </c>
      <c r="I868" s="907">
        <f>електрики!P866</f>
        <v>0.10282919475929547</v>
      </c>
      <c r="J868" s="908">
        <f t="shared" si="74"/>
        <v>2.0047638259394525</v>
      </c>
      <c r="K868" s="908">
        <v>3.1406321941125123E-2</v>
      </c>
      <c r="L868" s="908">
        <f t="shared" si="76"/>
        <v>2.0361701478805774</v>
      </c>
      <c r="M868" s="908">
        <f t="shared" si="75"/>
        <v>2.4434041774566926</v>
      </c>
      <c r="N868" s="901">
        <v>3</v>
      </c>
      <c r="O868" s="903"/>
      <c r="P868" s="909">
        <v>1.7760488767997347</v>
      </c>
      <c r="Q868" s="909">
        <v>1.7760488767997347</v>
      </c>
      <c r="S868" s="909">
        <v>1.7834433030855878</v>
      </c>
      <c r="T868" s="909">
        <v>1.7834433030855878</v>
      </c>
    </row>
    <row r="869" spans="1:20" x14ac:dyDescent="0.35">
      <c r="A869" s="903">
        <v>86</v>
      </c>
      <c r="B869" s="903" t="s">
        <v>323</v>
      </c>
      <c r="C869" s="907">
        <f>cходова!R867</f>
        <v>0</v>
      </c>
      <c r="D869" s="907">
        <f>прибуд.!O867</f>
        <v>0.82589678740554129</v>
      </c>
      <c r="E869" s="907">
        <f>гар.вода!L867+ц.о.!M867+хол.вода!R867+каналізація!P867+аварійні!I867+зварювальн!L867</f>
        <v>0.39592983403256676</v>
      </c>
      <c r="F869" s="907">
        <f>дератизац.!I867</f>
        <v>4.0239294710327457E-3</v>
      </c>
      <c r="G869" s="907">
        <f>димоканал!Q867</f>
        <v>0.10022462440682922</v>
      </c>
      <c r="H869" s="907">
        <f>'підготовка до зими'!L867+майстерні!L867+маляри!L867+покрівлі!N867</f>
        <v>0.42562388948485441</v>
      </c>
      <c r="I869" s="907">
        <f>електрики!P867</f>
        <v>8.4751524452666802E-2</v>
      </c>
      <c r="J869" s="908">
        <f t="shared" si="74"/>
        <v>1.836450589253491</v>
      </c>
      <c r="K869" s="908">
        <v>2.6857041783079103E-2</v>
      </c>
      <c r="L869" s="908">
        <f t="shared" si="76"/>
        <v>1.8633076310365702</v>
      </c>
      <c r="M869" s="908">
        <f t="shared" si="75"/>
        <v>2.235969157243884</v>
      </c>
      <c r="N869" s="901">
        <v>2</v>
      </c>
      <c r="O869" s="903"/>
      <c r="P869" s="909">
        <v>1.5060704080385012</v>
      </c>
      <c r="Q869" s="909">
        <v>1.5060704080385012</v>
      </c>
      <c r="S869" s="909">
        <v>1.5183921315083293</v>
      </c>
      <c r="T869" s="909">
        <v>1.5183921315083293</v>
      </c>
    </row>
    <row r="870" spans="1:20" x14ac:dyDescent="0.35">
      <c r="A870" s="903">
        <v>87</v>
      </c>
      <c r="B870" s="903" t="s">
        <v>324</v>
      </c>
      <c r="C870" s="907">
        <f>cходова!R868</f>
        <v>0</v>
      </c>
      <c r="D870" s="907">
        <f>прибуд.!O868</f>
        <v>0.88668496009821973</v>
      </c>
      <c r="E870" s="907">
        <f>гар.вода!L868+ц.о.!M868+хол.вода!R868+каналізація!P868+аварійні!I868+зварювальн!L868</f>
        <v>0.34042344764642835</v>
      </c>
      <c r="F870" s="907">
        <f>дератизац.!I868</f>
        <v>5.0552486187845306E-3</v>
      </c>
      <c r="G870" s="907">
        <f>димоканал!Q868</f>
        <v>8.8732745332809851E-2</v>
      </c>
      <c r="H870" s="907">
        <f>'підготовка до зими'!L868+майстерні!L868+маляри!L868+покрівлі!N868</f>
        <v>0.44260842926270982</v>
      </c>
      <c r="I870" s="907">
        <f>електрики!P868</f>
        <v>6.8848690828133274E-2</v>
      </c>
      <c r="J870" s="908">
        <f t="shared" si="74"/>
        <v>1.8323535217870854</v>
      </c>
      <c r="K870" s="908">
        <v>2.7122052311471263E-2</v>
      </c>
      <c r="L870" s="908">
        <f t="shared" si="76"/>
        <v>1.8594755740985567</v>
      </c>
      <c r="M870" s="908">
        <f t="shared" si="75"/>
        <v>2.2313706889182678</v>
      </c>
      <c r="N870" s="901">
        <v>2</v>
      </c>
      <c r="O870" s="903"/>
      <c r="P870" s="909">
        <v>1.5123813030936748</v>
      </c>
      <c r="Q870" s="909">
        <v>1.5123813030936748</v>
      </c>
      <c r="S870" s="909">
        <v>1.5232478186708756</v>
      </c>
      <c r="T870" s="909">
        <v>1.5232478186708756</v>
      </c>
    </row>
    <row r="871" spans="1:20" x14ac:dyDescent="0.35">
      <c r="A871" s="903">
        <v>88</v>
      </c>
      <c r="B871" s="903" t="s">
        <v>325</v>
      </c>
      <c r="C871" s="907">
        <f>cходова!R869</f>
        <v>0</v>
      </c>
      <c r="D871" s="907">
        <f>прибуд.!O869</f>
        <v>0.41891235498839913</v>
      </c>
      <c r="E871" s="907">
        <f>гар.вода!L869+ц.о.!M869+хол.вода!R869+каналізація!P869+аварійні!I869+зварювальн!L869</f>
        <v>0.41889726566866953</v>
      </c>
      <c r="F871" s="907">
        <f>дератизац.!I869</f>
        <v>4.2923433874709977E-3</v>
      </c>
      <c r="G871" s="907">
        <f>димоканал!Q869</f>
        <v>6.0479587892042407E-2</v>
      </c>
      <c r="H871" s="907">
        <f>'підготовка до зими'!L869+майстерні!L869+маляри!L869+покрівлі!N869</f>
        <v>0.29587068990720444</v>
      </c>
      <c r="I871" s="907">
        <f>електрики!P869</f>
        <v>0.10119639359541163</v>
      </c>
      <c r="J871" s="908">
        <f t="shared" si="74"/>
        <v>1.2996486354391981</v>
      </c>
      <c r="K871" s="908">
        <v>1.8640931981631158E-2</v>
      </c>
      <c r="L871" s="908">
        <f t="shared" si="76"/>
        <v>1.3182895674208293</v>
      </c>
      <c r="M871" s="908">
        <f t="shared" si="75"/>
        <v>1.5819474809049952</v>
      </c>
      <c r="N871" s="901">
        <v>1</v>
      </c>
      <c r="O871" s="903"/>
      <c r="P871" s="909">
        <v>1.0369418774558239</v>
      </c>
      <c r="Q871" s="909">
        <v>1.0369418774558239</v>
      </c>
      <c r="S871" s="909">
        <v>1.0432891313348918</v>
      </c>
      <c r="T871" s="909">
        <v>1.0432891313348918</v>
      </c>
    </row>
    <row r="872" spans="1:20" x14ac:dyDescent="0.35">
      <c r="A872" s="903">
        <v>89</v>
      </c>
      <c r="B872" s="903" t="s">
        <v>326</v>
      </c>
      <c r="C872" s="907">
        <f>cходова!R870</f>
        <v>0</v>
      </c>
      <c r="D872" s="907">
        <f>прибуд.!O870</f>
        <v>0.64313518352771004</v>
      </c>
      <c r="E872" s="907">
        <f>гар.вода!L870+ц.о.!M870+хол.вода!R870+каналізація!P870+аварійні!I870+зварювальн!L870</f>
        <v>0.43963371493095132</v>
      </c>
      <c r="F872" s="907">
        <f>дератизац.!I870</f>
        <v>4.9633848657445077E-3</v>
      </c>
      <c r="G872" s="907">
        <f>димоканал!Q870</f>
        <v>3.0958942132883967E-2</v>
      </c>
      <c r="H872" s="907">
        <f>'підготовка до зими'!L870+майстерні!L870+маляри!L870+покрівлі!N870</f>
        <v>0.3249852068601437</v>
      </c>
      <c r="I872" s="907">
        <f>електрики!P870</f>
        <v>0.10139636322125405</v>
      </c>
      <c r="J872" s="908">
        <f t="shared" si="74"/>
        <v>1.5450727955386876</v>
      </c>
      <c r="K872" s="908">
        <v>2.2007184884475312E-2</v>
      </c>
      <c r="L872" s="908">
        <f t="shared" si="76"/>
        <v>1.567079980423163</v>
      </c>
      <c r="M872" s="908">
        <f t="shared" si="75"/>
        <v>1.8804959765077955</v>
      </c>
      <c r="N872" s="901">
        <v>2</v>
      </c>
      <c r="O872" s="903"/>
      <c r="P872" s="909">
        <v>1.2339872646865016</v>
      </c>
      <c r="Q872" s="909">
        <v>1.2339872646865016</v>
      </c>
      <c r="S872" s="909">
        <v>1.2411008325404975</v>
      </c>
      <c r="T872" s="909">
        <v>1.2411008325404975</v>
      </c>
    </row>
    <row r="873" spans="1:20" x14ac:dyDescent="0.35">
      <c r="A873" s="903">
        <v>90</v>
      </c>
      <c r="B873" s="903" t="s">
        <v>327</v>
      </c>
      <c r="C873" s="907">
        <f>cходова!R871</f>
        <v>0</v>
      </c>
      <c r="D873" s="907">
        <f>прибуд.!O871</f>
        <v>0.30511402619349393</v>
      </c>
      <c r="E873" s="907">
        <f>гар.вода!L871+ц.о.!M871+хол.вода!R871+каналізація!P871+аварійні!I871+зварювальн!L871</f>
        <v>0.36001672244010963</v>
      </c>
      <c r="F873" s="907">
        <f>дератизац.!I871</f>
        <v>5.7351077313054508E-3</v>
      </c>
      <c r="G873" s="907">
        <f>димоканал!Q871</f>
        <v>8.9257698869620886E-2</v>
      </c>
      <c r="H873" s="907">
        <f>'підготовка до зими'!L871+майстерні!L871+маляри!L871+покрівлі!N871</f>
        <v>0.31854234840969853</v>
      </c>
      <c r="I873" s="907">
        <f>електрики!P871</f>
        <v>7.1073838630563421E-2</v>
      </c>
      <c r="J873" s="908">
        <f t="shared" si="74"/>
        <v>1.1497397422747919</v>
      </c>
      <c r="K873" s="908">
        <v>1.7085702773035439E-2</v>
      </c>
      <c r="L873" s="908">
        <f t="shared" si="76"/>
        <v>1.1668254450478273</v>
      </c>
      <c r="M873" s="908">
        <f t="shared" si="75"/>
        <v>1.4001905340573926</v>
      </c>
      <c r="N873" s="901">
        <v>2</v>
      </c>
      <c r="O873" s="903"/>
      <c r="P873" s="909">
        <v>0.95824953298938886</v>
      </c>
      <c r="Q873" s="909">
        <v>0.95824953298938886</v>
      </c>
      <c r="S873" s="909">
        <v>0.96485411764223461</v>
      </c>
      <c r="T873" s="909">
        <v>0.96485411764223461</v>
      </c>
    </row>
    <row r="874" spans="1:20" x14ac:dyDescent="0.35">
      <c r="A874" s="903">
        <v>91</v>
      </c>
      <c r="B874" s="903" t="s">
        <v>328</v>
      </c>
      <c r="C874" s="907">
        <f>cходова!R872</f>
        <v>0</v>
      </c>
      <c r="D874" s="907">
        <f>прибуд.!O872</f>
        <v>1.0512443959243083</v>
      </c>
      <c r="E874" s="907">
        <f>гар.вода!L872+ц.о.!M872+хол.вода!R872+каналізація!P872+аварійні!I872+зварювальн!L872</f>
        <v>0.41834167399041733</v>
      </c>
      <c r="F874" s="907">
        <f>дератизац.!I872</f>
        <v>6.9946974422956942E-3</v>
      </c>
      <c r="G874" s="907">
        <f>димоканал!Q872</f>
        <v>0.10338010121641494</v>
      </c>
      <c r="H874" s="907">
        <f>'підготовка до зими'!L872+майстерні!L872+маляри!L872+покрівлі!N872</f>
        <v>0.3825171937616958</v>
      </c>
      <c r="I874" s="907">
        <f>електрики!P872</f>
        <v>9.3287184328574815E-2</v>
      </c>
      <c r="J874" s="908">
        <f t="shared" si="74"/>
        <v>2.0557652466637069</v>
      </c>
      <c r="K874" s="908">
        <v>2.9064450388574897E-2</v>
      </c>
      <c r="L874" s="908">
        <f t="shared" si="76"/>
        <v>2.0848296970522817</v>
      </c>
      <c r="M874" s="908">
        <f t="shared" si="75"/>
        <v>2.5017956364627381</v>
      </c>
      <c r="N874" s="901">
        <v>2</v>
      </c>
      <c r="O874" s="903"/>
      <c r="P874" s="909">
        <v>1.6285652632045571</v>
      </c>
      <c r="Q874" s="909">
        <v>1.6285652632045571</v>
      </c>
      <c r="S874" s="909">
        <v>1.6405392647391188</v>
      </c>
      <c r="T874" s="909">
        <v>1.6405392647391188</v>
      </c>
    </row>
    <row r="875" spans="1:20" x14ac:dyDescent="0.35">
      <c r="A875" s="903">
        <v>92</v>
      </c>
      <c r="B875" s="903" t="s">
        <v>329</v>
      </c>
      <c r="C875" s="907">
        <f>cходова!R873</f>
        <v>0</v>
      </c>
      <c r="D875" s="907">
        <f>прибуд.!O873</f>
        <v>0.82426373728989422</v>
      </c>
      <c r="E875" s="907">
        <f>гар.вода!L873+ц.о.!M873+хол.вода!R873+каналізація!P873+аварійні!I873+зварювальн!L873</f>
        <v>0.39746395527184541</v>
      </c>
      <c r="F875" s="907">
        <f>дератизац.!I873</f>
        <v>1.9298609670056028E-3</v>
      </c>
      <c r="G875" s="907">
        <f>димоканал!Q873</f>
        <v>2.7674608133188946E-2</v>
      </c>
      <c r="H875" s="907">
        <f>'підготовка до зими'!L873+майстерні!L873+маляри!L873+покрівлі!N873</f>
        <v>0.26651416917176252</v>
      </c>
      <c r="I875" s="907">
        <f>електрики!P873</f>
        <v>8.5335802099282015E-2</v>
      </c>
      <c r="J875" s="908">
        <f t="shared" si="74"/>
        <v>1.6031821329329787</v>
      </c>
      <c r="K875" s="908">
        <v>2.2078653946729535E-2</v>
      </c>
      <c r="L875" s="908">
        <f t="shared" si="76"/>
        <v>1.6252607868797082</v>
      </c>
      <c r="M875" s="908">
        <f t="shared" si="75"/>
        <v>1.9503129442556497</v>
      </c>
      <c r="N875" s="901">
        <v>3</v>
      </c>
      <c r="O875" s="903"/>
      <c r="P875" s="909">
        <v>1.2349573361405584</v>
      </c>
      <c r="Q875" s="909">
        <v>1.2349573361405584</v>
      </c>
      <c r="S875" s="909">
        <v>1.2432704745676297</v>
      </c>
      <c r="T875" s="909">
        <v>1.2432704745676297</v>
      </c>
    </row>
    <row r="876" spans="1:20" x14ac:dyDescent="0.35">
      <c r="A876" s="903">
        <v>93</v>
      </c>
      <c r="B876" s="903" t="s">
        <v>330</v>
      </c>
      <c r="C876" s="907">
        <f>cходова!R874</f>
        <v>0</v>
      </c>
      <c r="D876" s="907">
        <f>прибуд.!O874</f>
        <v>0.63659907678032934</v>
      </c>
      <c r="E876" s="907">
        <f>гар.вода!L874+ц.о.!M874+хол.вода!R874+каналізація!P874+аварійні!I874+зварювальн!L874</f>
        <v>0.37832774204912434</v>
      </c>
      <c r="F876" s="907">
        <f>дератизац.!I874</f>
        <v>6.4718162839248437E-3</v>
      </c>
      <c r="G876" s="907">
        <f>димоканал!Q874</f>
        <v>8.8214185062376896E-2</v>
      </c>
      <c r="H876" s="907">
        <f>'підготовка до зими'!L874+майстерні!L874+маляри!L874+покрівлі!N874</f>
        <v>0.47440784385411172</v>
      </c>
      <c r="I876" s="907">
        <f>електрики!P874</f>
        <v>7.804768083439742E-2</v>
      </c>
      <c r="J876" s="908">
        <f t="shared" si="74"/>
        <v>1.6620683448642646</v>
      </c>
      <c r="K876" s="908">
        <v>2.4714450609178748E-2</v>
      </c>
      <c r="L876" s="908">
        <f t="shared" si="76"/>
        <v>1.6867827954734433</v>
      </c>
      <c r="M876" s="908">
        <f t="shared" si="75"/>
        <v>2.0241393545681321</v>
      </c>
      <c r="N876" s="901">
        <v>1</v>
      </c>
      <c r="O876" s="903"/>
      <c r="P876" s="909">
        <v>1.4051391800692841</v>
      </c>
      <c r="Q876" s="909">
        <v>1.4051391800692841</v>
      </c>
      <c r="S876" s="909">
        <v>1.4155098032307976</v>
      </c>
      <c r="T876" s="909">
        <v>1.4155098032307976</v>
      </c>
    </row>
    <row r="877" spans="1:20" x14ac:dyDescent="0.35">
      <c r="A877" s="903">
        <v>94</v>
      </c>
      <c r="B877" s="903" t="s">
        <v>2344</v>
      </c>
      <c r="C877" s="907">
        <f>cходова!R875</f>
        <v>0</v>
      </c>
      <c r="D877" s="907">
        <f>прибуд.!O875</f>
        <v>0.79189133771929832</v>
      </c>
      <c r="E877" s="907">
        <f>гар.вода!L875+ц.о.!M875+хол.вода!R875+каналізація!P875+аварійні!I875+зварювальн!L875</f>
        <v>0.3886640016249856</v>
      </c>
      <c r="F877" s="907">
        <f>дератизац.!I875</f>
        <v>8.6622807017543851E-3</v>
      </c>
      <c r="G877" s="907">
        <f>димоканал!Q875</f>
        <v>6.1775723165027094E-2</v>
      </c>
      <c r="H877" s="907">
        <f>'підготовка до зими'!L875+майстерні!L875+маляри!L875+покрівлі!N875</f>
        <v>0.5051858820686892</v>
      </c>
      <c r="I877" s="907">
        <f>електрики!P875</f>
        <v>8.1984296315079738E-2</v>
      </c>
      <c r="J877" s="908">
        <f t="shared" si="74"/>
        <v>1.8381635215948342</v>
      </c>
      <c r="K877" s="908">
        <v>2.7073263098012092E-2</v>
      </c>
      <c r="L877" s="908">
        <f t="shared" si="76"/>
        <v>1.8652367846928464</v>
      </c>
      <c r="M877" s="908">
        <f t="shared" si="75"/>
        <v>2.2382841416314156</v>
      </c>
      <c r="N877" s="901">
        <v>1</v>
      </c>
      <c r="O877" s="903"/>
      <c r="P877" s="909">
        <v>1.542841375882585</v>
      </c>
      <c r="Q877" s="909">
        <v>1.542841375882585</v>
      </c>
      <c r="S877" s="909">
        <v>1.5540903474625389</v>
      </c>
      <c r="T877" s="909">
        <v>1.5540903474625389</v>
      </c>
    </row>
    <row r="878" spans="1:20" x14ac:dyDescent="0.35">
      <c r="A878" s="903">
        <v>95</v>
      </c>
      <c r="B878" s="903" t="s">
        <v>331</v>
      </c>
      <c r="C878" s="907">
        <f>cходова!R876</f>
        <v>0</v>
      </c>
      <c r="D878" s="907">
        <f>прибуд.!O876</f>
        <v>0.84567318501170974</v>
      </c>
      <c r="E878" s="907">
        <f>гар.вода!L876+ц.о.!M876+хол.вода!R876+каналізація!P876+аварійні!I876+зварювальн!L876</f>
        <v>0.40328379408688253</v>
      </c>
      <c r="F878" s="907">
        <f>дератизац.!I876</f>
        <v>6.4988290398126456E-3</v>
      </c>
      <c r="G878" s="907">
        <f>димоканал!Q876</f>
        <v>0.13881232016012235</v>
      </c>
      <c r="H878" s="907">
        <f>'підготовка до зими'!L876+майстерні!L876+маляри!L876+покрівлі!N876</f>
        <v>0.38063439628200457</v>
      </c>
      <c r="I878" s="907">
        <f>електрики!P876</f>
        <v>8.7552316439523103E-2</v>
      </c>
      <c r="J878" s="908">
        <f t="shared" si="74"/>
        <v>1.862454841020055</v>
      </c>
      <c r="K878" s="908">
        <v>2.6713796261180398E-2</v>
      </c>
      <c r="L878" s="908">
        <f t="shared" si="76"/>
        <v>1.8891686372812353</v>
      </c>
      <c r="M878" s="908">
        <f t="shared" si="75"/>
        <v>2.2670023647374822</v>
      </c>
      <c r="N878" s="901">
        <v>1</v>
      </c>
      <c r="O878" s="903"/>
      <c r="P878" s="909">
        <v>1.4953809106146487</v>
      </c>
      <c r="Q878" s="909">
        <v>1.4953809106146487</v>
      </c>
      <c r="S878" s="909">
        <v>1.5097451818766441</v>
      </c>
      <c r="T878" s="909">
        <v>1.5097451818766441</v>
      </c>
    </row>
    <row r="879" spans="1:20" x14ac:dyDescent="0.35">
      <c r="A879" s="903">
        <v>96</v>
      </c>
      <c r="B879" s="903" t="s">
        <v>332</v>
      </c>
      <c r="C879" s="907">
        <f>cходова!R877</f>
        <v>0</v>
      </c>
      <c r="D879" s="907">
        <f>прибуд.!O877</f>
        <v>0.20263886083052751</v>
      </c>
      <c r="E879" s="907">
        <f>гар.вода!L877+ц.о.!M877+хол.вода!R877+каналізація!P877+аварійні!I877+зварювальн!L877</f>
        <v>0.42127973506923833</v>
      </c>
      <c r="F879" s="907">
        <f>дератизац.!I877</f>
        <v>7.3863636363636362E-3</v>
      </c>
      <c r="G879" s="907">
        <f>димоканал!Q877</f>
        <v>0.10762946917326255</v>
      </c>
      <c r="H879" s="907">
        <f>'підготовка до зими'!L877+майстерні!L877+маляри!L877+покрівлі!N877</f>
        <v>0.38607834354020254</v>
      </c>
      <c r="I879" s="907">
        <f>електрики!P877</f>
        <v>9.4406159393122122E-2</v>
      </c>
      <c r="J879" s="908">
        <f t="shared" si="74"/>
        <v>1.2194189316427169</v>
      </c>
      <c r="K879" s="908">
        <v>1.8719133403602407E-2</v>
      </c>
      <c r="L879" s="908">
        <f t="shared" si="76"/>
        <v>1.2381380650463192</v>
      </c>
      <c r="M879" s="908">
        <f t="shared" si="75"/>
        <v>1.485765678055583</v>
      </c>
      <c r="N879" s="901">
        <v>1</v>
      </c>
      <c r="O879" s="903"/>
      <c r="P879" s="909">
        <v>1.0521382750029595</v>
      </c>
      <c r="Q879" s="909">
        <v>1.0521382750029595</v>
      </c>
      <c r="S879" s="909">
        <v>1.059217650680309</v>
      </c>
      <c r="T879" s="909">
        <v>1.059217650680309</v>
      </c>
    </row>
    <row r="880" spans="1:20" x14ac:dyDescent="0.35">
      <c r="A880" s="903">
        <v>97</v>
      </c>
      <c r="B880" s="903" t="s">
        <v>333</v>
      </c>
      <c r="C880" s="907">
        <f>cходова!R878</f>
        <v>0</v>
      </c>
      <c r="D880" s="907">
        <f>прибуд.!O878</f>
        <v>0.5524295029927524</v>
      </c>
      <c r="E880" s="907">
        <f>гар.вода!L878+ц.о.!M878+хол.вода!R878+каналізація!P878+аварійні!I878+зварювальн!L878</f>
        <v>0.39865473349075597</v>
      </c>
      <c r="F880" s="907">
        <f>дератизац.!I878</f>
        <v>4.9695944007802197E-3</v>
      </c>
      <c r="G880" s="907">
        <f>димоканал!Q878</f>
        <v>0.12591993330404666</v>
      </c>
      <c r="H880" s="907">
        <f>'підготовка до зими'!L878+майстерні!L878+маляри!L878+покрівлі!N878</f>
        <v>0.33123787440369451</v>
      </c>
      <c r="I880" s="907">
        <f>електрики!P878</f>
        <v>8.5789315861801066E-2</v>
      </c>
      <c r="J880" s="908">
        <f t="shared" si="74"/>
        <v>1.4990009544538307</v>
      </c>
      <c r="K880" s="908">
        <v>2.1695735004027883E-2</v>
      </c>
      <c r="L880" s="908">
        <f t="shared" si="76"/>
        <v>1.5206966894578586</v>
      </c>
      <c r="M880" s="908">
        <f t="shared" si="75"/>
        <v>1.8248360273494302</v>
      </c>
      <c r="N880" s="901">
        <v>2</v>
      </c>
      <c r="O880" s="903"/>
      <c r="P880" s="909">
        <v>1.2119921118973527</v>
      </c>
      <c r="Q880" s="909">
        <v>1.2119921118973527</v>
      </c>
      <c r="S880" s="909">
        <v>1.2204682995694036</v>
      </c>
      <c r="T880" s="909">
        <v>1.2204682995694036</v>
      </c>
    </row>
    <row r="881" spans="1:20" x14ac:dyDescent="0.35">
      <c r="A881" s="903">
        <v>98</v>
      </c>
      <c r="B881" s="903" t="s">
        <v>2345</v>
      </c>
      <c r="C881" s="907">
        <f>cходова!R879</f>
        <v>0</v>
      </c>
      <c r="D881" s="907">
        <f>прибуд.!O879</f>
        <v>0.90245530656447848</v>
      </c>
      <c r="E881" s="907">
        <f>гар.вода!L879+ц.о.!M879+хол.вода!R879+каналізація!P879+аварійні!I879+зварювальн!L879</f>
        <v>0.39146149905535899</v>
      </c>
      <c r="F881" s="907">
        <f>дератизац.!I879</f>
        <v>4.8525491502832393E-3</v>
      </c>
      <c r="G881" s="907">
        <f>димоканал!Q879</f>
        <v>0.11077627672056248</v>
      </c>
      <c r="H881" s="907">
        <f>'підготовка до зими'!L879+майстерні!L879+маляри!L879+покрівлі!N879</f>
        <v>0.34859546962576016</v>
      </c>
      <c r="I881" s="907">
        <f>електрики!P879</f>
        <v>8.3049737020274045E-2</v>
      </c>
      <c r="J881" s="908">
        <f t="shared" si="74"/>
        <v>1.8411908381367175</v>
      </c>
      <c r="K881" s="908">
        <v>2.6019011093968404E-2</v>
      </c>
      <c r="L881" s="908">
        <f t="shared" si="76"/>
        <v>1.8672098492306859</v>
      </c>
      <c r="M881" s="908">
        <f t="shared" si="75"/>
        <v>2.240651819076823</v>
      </c>
      <c r="N881" s="901">
        <v>2</v>
      </c>
      <c r="O881" s="903"/>
      <c r="P881" s="909">
        <v>1.4572731439581241</v>
      </c>
      <c r="Q881" s="909">
        <v>1.4572731439581241</v>
      </c>
      <c r="S881" s="909">
        <v>1.468157755941119</v>
      </c>
      <c r="T881" s="909">
        <v>1.468157755941119</v>
      </c>
    </row>
    <row r="882" spans="1:20" x14ac:dyDescent="0.35">
      <c r="A882" s="903">
        <v>99</v>
      </c>
      <c r="B882" s="903" t="s">
        <v>334</v>
      </c>
      <c r="C882" s="907">
        <f>cходова!R880</f>
        <v>0</v>
      </c>
      <c r="D882" s="907">
        <f>прибуд.!O880</f>
        <v>0.95754569259836275</v>
      </c>
      <c r="E882" s="907">
        <f>гар.вода!L880+ц.о.!M880+хол.вода!R880+каналізація!P880+аварійні!I880+зварювальн!L880</f>
        <v>0.49805222173829111</v>
      </c>
      <c r="F882" s="907">
        <f>дератизац.!I880</f>
        <v>5.9663893400510454E-3</v>
      </c>
      <c r="G882" s="907">
        <f>димоканал!Q880</f>
        <v>0.18771851783185209</v>
      </c>
      <c r="H882" s="907">
        <f>'підготовка до зими'!L880+майстерні!L880+маляри!L880+покрівлі!N880</f>
        <v>0.30461069867032553</v>
      </c>
      <c r="I882" s="907">
        <f>електрики!P880</f>
        <v>0.11152625280158017</v>
      </c>
      <c r="J882" s="908">
        <f t="shared" si="74"/>
        <v>2.0654197729804626</v>
      </c>
      <c r="K882" s="908">
        <v>2.8527449795417992E-2</v>
      </c>
      <c r="L882" s="908">
        <f t="shared" si="76"/>
        <v>2.0939472227758804</v>
      </c>
      <c r="M882" s="908">
        <f t="shared" si="75"/>
        <v>2.5127366673310565</v>
      </c>
      <c r="N882" s="901">
        <v>2</v>
      </c>
      <c r="O882" s="903"/>
      <c r="P882" s="909">
        <v>1.6010283304855617</v>
      </c>
      <c r="Q882" s="909">
        <v>1.6010283304855617</v>
      </c>
      <c r="S882" s="909">
        <v>1.6166390934540502</v>
      </c>
      <c r="T882" s="909">
        <v>1.6166390934540502</v>
      </c>
    </row>
    <row r="883" spans="1:20" x14ac:dyDescent="0.35">
      <c r="A883" s="903">
        <v>100</v>
      </c>
      <c r="B883" s="903" t="s">
        <v>1861</v>
      </c>
      <c r="C883" s="907">
        <f>cходова!R881</f>
        <v>0</v>
      </c>
      <c r="D883" s="907">
        <f>прибуд.!O881</f>
        <v>1.1497261449914278</v>
      </c>
      <c r="E883" s="907">
        <f>гар.вода!L881+ц.о.!M881+хол.вода!R881+каналізація!P881+аварійні!I881+зварювальн!L881</f>
        <v>0.6061421654799406</v>
      </c>
      <c r="F883" s="907">
        <f>дератизац.!I881</f>
        <v>7.1638501102130785E-3</v>
      </c>
      <c r="G883" s="907">
        <f>димоканал!Q881</f>
        <v>6.2093452821276318E-2</v>
      </c>
      <c r="H883" s="907">
        <f>'підготовка до зими'!L881+майстерні!L881+маляри!L881+покрівлі!N881</f>
        <v>0.36003319948474782</v>
      </c>
      <c r="I883" s="907">
        <f>електрики!P881</f>
        <v>0.16481192852171797</v>
      </c>
      <c r="J883" s="908">
        <f t="shared" si="74"/>
        <v>2.3499707414093232</v>
      </c>
      <c r="K883" s="908">
        <v>3.2533883610492427E-2</v>
      </c>
      <c r="L883" s="908">
        <f t="shared" si="76"/>
        <v>2.3825046250198154</v>
      </c>
      <c r="M883" s="908">
        <f t="shared" si="75"/>
        <v>2.8590055500237783</v>
      </c>
      <c r="N883" s="901">
        <v>2</v>
      </c>
      <c r="O883" s="903"/>
      <c r="P883" s="909">
        <v>1.8181869700364748</v>
      </c>
      <c r="Q883" s="909">
        <v>1.8181869700364748</v>
      </c>
      <c r="S883" s="909">
        <v>1.8297733276912866</v>
      </c>
      <c r="T883" s="909">
        <v>1.8297733276912866</v>
      </c>
    </row>
    <row r="884" spans="1:20" x14ac:dyDescent="0.35">
      <c r="A884" s="903">
        <v>101</v>
      </c>
      <c r="B884" s="903" t="s">
        <v>1862</v>
      </c>
      <c r="C884" s="907">
        <f>cходова!R882</f>
        <v>0</v>
      </c>
      <c r="D884" s="907">
        <f>прибуд.!O882</f>
        <v>0.52839105940883813</v>
      </c>
      <c r="E884" s="907">
        <f>гар.вода!L882+ц.о.!M882+хол.вода!R882+каналізація!P882+аварійні!I882+зварювальн!L882</f>
        <v>0.77666809734310327</v>
      </c>
      <c r="F884" s="907">
        <f>дератизац.!I882</f>
        <v>9.2186128182616331E-3</v>
      </c>
      <c r="G884" s="907">
        <f>димоканал!Q882</f>
        <v>7.4195951966424117E-2</v>
      </c>
      <c r="H884" s="907">
        <f>'підготовка до зими'!L882+майстерні!L882+маляри!L882+покрівлі!N882</f>
        <v>0.56053701788790466</v>
      </c>
      <c r="I884" s="907">
        <f>електрики!P882</f>
        <v>0.22975757141153161</v>
      </c>
      <c r="J884" s="908">
        <f t="shared" si="74"/>
        <v>2.1787683108360634</v>
      </c>
      <c r="K884" s="908">
        <v>3.2488174271031782E-2</v>
      </c>
      <c r="L884" s="908">
        <f t="shared" si="76"/>
        <v>2.211256485107095</v>
      </c>
      <c r="M884" s="908">
        <f t="shared" si="75"/>
        <v>2.6535077821285138</v>
      </c>
      <c r="N884" s="901">
        <v>2</v>
      </c>
      <c r="O884" s="903"/>
      <c r="P884" s="909">
        <v>1.8297347752526347</v>
      </c>
      <c r="Q884" s="909">
        <v>1.8297347752526347</v>
      </c>
      <c r="S884" s="909">
        <v>1.8384882206788289</v>
      </c>
      <c r="T884" s="909">
        <v>1.8384882206788289</v>
      </c>
    </row>
    <row r="885" spans="1:20" x14ac:dyDescent="0.35">
      <c r="A885" s="903">
        <v>102</v>
      </c>
      <c r="B885" s="903" t="s">
        <v>1863</v>
      </c>
      <c r="C885" s="907">
        <f>cходова!R883</f>
        <v>0</v>
      </c>
      <c r="D885" s="907">
        <f>прибуд.!O883</f>
        <v>1.147470050313355</v>
      </c>
      <c r="E885" s="907">
        <f>гар.вода!L883+ц.о.!M883+хол.вода!R883+каналізація!P883+аварійні!I883+зварювальн!L883</f>
        <v>0.4853227674299137</v>
      </c>
      <c r="F885" s="907">
        <f>дератизац.!I883</f>
        <v>1.5226410097978636E-3</v>
      </c>
      <c r="G885" s="907">
        <f>димоканал!Q883</f>
        <v>2.4606222654308056E-2</v>
      </c>
      <c r="H885" s="907">
        <f>'підготовка до зими'!L883+майстерні!L883+маляри!L883+покрівлі!N883</f>
        <v>0.34922479871008238</v>
      </c>
      <c r="I885" s="907">
        <f>електрики!P883</f>
        <v>0.11879726439300457</v>
      </c>
      <c r="J885" s="908">
        <f t="shared" ref="J885:J936" si="77">I885+H885+G885+F885+E885+D885+C885</f>
        <v>2.1269437445104615</v>
      </c>
      <c r="K885" s="908">
        <v>2.9629113318747801E-2</v>
      </c>
      <c r="L885" s="908">
        <f t="shared" si="76"/>
        <v>2.1565728578292092</v>
      </c>
      <c r="M885" s="908">
        <f t="shared" ref="M885:M936" si="78">L885*1.2</f>
        <v>2.5878874293950509</v>
      </c>
      <c r="N885" s="901">
        <v>2</v>
      </c>
      <c r="O885" s="903"/>
      <c r="P885" s="909">
        <v>1.6556367642862719</v>
      </c>
      <c r="Q885" s="909">
        <v>1.6556367642862719</v>
      </c>
      <c r="S885" s="909">
        <v>1.6657229260096622</v>
      </c>
      <c r="T885" s="909">
        <v>1.6657229260096622</v>
      </c>
    </row>
    <row r="886" spans="1:20" x14ac:dyDescent="0.35">
      <c r="A886" s="903">
        <v>103</v>
      </c>
      <c r="B886" s="903" t="s">
        <v>335</v>
      </c>
      <c r="C886" s="907">
        <f>cходова!R884</f>
        <v>0</v>
      </c>
      <c r="D886" s="907">
        <f>прибуд.!O884</f>
        <v>0.4368653481491222</v>
      </c>
      <c r="E886" s="907">
        <f>гар.вода!L884+ц.о.!M884+хол.вода!R884+каналізація!P884+аварійні!I884+зварювальн!L884</f>
        <v>0.47800352966387188</v>
      </c>
      <c r="F886" s="907">
        <f>дератизац.!I884</f>
        <v>7.751988953908869E-3</v>
      </c>
      <c r="G886" s="907">
        <f>димоканал!Q884</f>
        <v>4.0920838808462645E-2</v>
      </c>
      <c r="H886" s="907">
        <f>'підготовка до зими'!L884+майстерні!L884+маляри!L884+покрівлі!N884</f>
        <v>0.35109469156710216</v>
      </c>
      <c r="I886" s="907">
        <f>електрики!P884</f>
        <v>8.3574497341639561E-2</v>
      </c>
      <c r="J886" s="908">
        <f t="shared" si="77"/>
        <v>1.3982108944841074</v>
      </c>
      <c r="K886" s="908">
        <v>2.0624884110608994E-2</v>
      </c>
      <c r="L886" s="908">
        <f t="shared" si="76"/>
        <v>1.4188357785947163</v>
      </c>
      <c r="M886" s="908">
        <f t="shared" si="78"/>
        <v>1.7026029343136595</v>
      </c>
      <c r="N886" s="901">
        <v>2</v>
      </c>
      <c r="O886" s="903"/>
      <c r="P886" s="909">
        <v>1.1611026944469047</v>
      </c>
      <c r="Q886" s="909">
        <v>1.1611026944469047</v>
      </c>
      <c r="S886" s="909">
        <v>1.166658906264286</v>
      </c>
      <c r="T886" s="909">
        <v>1.166658906264286</v>
      </c>
    </row>
    <row r="887" spans="1:20" x14ac:dyDescent="0.35">
      <c r="A887" s="903">
        <v>104</v>
      </c>
      <c r="B887" s="903" t="s">
        <v>336</v>
      </c>
      <c r="C887" s="907">
        <f>cходова!R885</f>
        <v>0</v>
      </c>
      <c r="D887" s="907">
        <f>прибуд.!O885</f>
        <v>1.1892464753602132</v>
      </c>
      <c r="E887" s="907">
        <f>гар.вода!L885+ц.о.!M885+хол.вода!R885+каналізація!P885+аварійні!I885+зварювальн!L885</f>
        <v>0.35167896832812101</v>
      </c>
      <c r="F887" s="907">
        <f>дератизац.!I885</f>
        <v>7.2466400290592085E-3</v>
      </c>
      <c r="G887" s="907">
        <f>димоканал!Q885</f>
        <v>6.0595106317876284E-2</v>
      </c>
      <c r="H887" s="907">
        <f>'підготовка до зими'!L885+майстерні!L885+маляри!L885+покрівлі!N885</f>
        <v>0.32621074337967082</v>
      </c>
      <c r="I887" s="907">
        <f>електрики!P885</f>
        <v>6.7898363820698082E-2</v>
      </c>
      <c r="J887" s="908">
        <f t="shared" si="77"/>
        <v>2.0028762972356384</v>
      </c>
      <c r="K887" s="908">
        <v>2.7764033407743836E-2</v>
      </c>
      <c r="L887" s="908">
        <f t="shared" si="76"/>
        <v>2.0306403306433825</v>
      </c>
      <c r="M887" s="908">
        <f t="shared" si="78"/>
        <v>2.436768396772059</v>
      </c>
      <c r="N887" s="901">
        <v>1</v>
      </c>
      <c r="O887" s="903"/>
      <c r="P887" s="909">
        <v>1.5536985721680019</v>
      </c>
      <c r="Q887" s="909">
        <v>1.5536985721680019</v>
      </c>
      <c r="S887" s="909">
        <v>1.5652655794419115</v>
      </c>
      <c r="T887" s="909">
        <v>1.5652655794419115</v>
      </c>
    </row>
    <row r="888" spans="1:20" x14ac:dyDescent="0.35">
      <c r="A888" s="903">
        <v>105</v>
      </c>
      <c r="B888" s="903" t="s">
        <v>337</v>
      </c>
      <c r="C888" s="907">
        <f>cходова!R886</f>
        <v>0</v>
      </c>
      <c r="D888" s="907">
        <f>прибуд.!O886</f>
        <v>0.93939242976066595</v>
      </c>
      <c r="E888" s="907">
        <f>гар.вода!L886+ц.о.!M886+хол.вода!R886+каналізація!P886+аварійні!I886+зварювальн!L886</f>
        <v>0.37768800974582711</v>
      </c>
      <c r="F888" s="907">
        <f>дератизац.!I886</f>
        <v>3.8631633714880337E-3</v>
      </c>
      <c r="G888" s="907">
        <f>димоканал!Q886</f>
        <v>5.3968525618965354E-2</v>
      </c>
      <c r="H888" s="907">
        <f>'підготовка до зими'!L886+майстерні!L886+маляри!L886+покрівлі!N886</f>
        <v>0.27340506344019611</v>
      </c>
      <c r="I888" s="907">
        <f>електрики!P886</f>
        <v>7.7804035628879012E-2</v>
      </c>
      <c r="J888" s="908">
        <f t="shared" si="77"/>
        <v>1.7261212275660216</v>
      </c>
      <c r="K888" s="908">
        <v>2.3721780632127865E-2</v>
      </c>
      <c r="L888" s="908">
        <f t="shared" si="76"/>
        <v>1.7498430081981495</v>
      </c>
      <c r="M888" s="908">
        <f t="shared" si="78"/>
        <v>2.0998116098377793</v>
      </c>
      <c r="N888" s="901">
        <v>1</v>
      </c>
      <c r="O888" s="903"/>
      <c r="P888" s="909">
        <v>1.3260215516707226</v>
      </c>
      <c r="Q888" s="909">
        <v>1.3260215516707226</v>
      </c>
      <c r="S888" s="909">
        <v>1.3364506063462536</v>
      </c>
      <c r="T888" s="909">
        <v>1.3364506063462536</v>
      </c>
    </row>
    <row r="889" spans="1:20" x14ac:dyDescent="0.35">
      <c r="A889" s="903">
        <v>106</v>
      </c>
      <c r="B889" s="903" t="s">
        <v>338</v>
      </c>
      <c r="C889" s="907">
        <f>cходова!R887</f>
        <v>0</v>
      </c>
      <c r="D889" s="907">
        <f>прибуд.!O887</f>
        <v>1.1618482947232947</v>
      </c>
      <c r="E889" s="907">
        <f>гар.вода!L887+ц.о.!M887+хол.вода!R887+каналізація!P887+аварійні!I887+зварювальн!L887</f>
        <v>0.45764816680167159</v>
      </c>
      <c r="F889" s="907">
        <f>дератизац.!I887</f>
        <v>5.6467181467181465E-3</v>
      </c>
      <c r="G889" s="907">
        <f>димоканал!Q887</f>
        <v>4.7937936518750057E-2</v>
      </c>
      <c r="H889" s="907">
        <f>'підготовка до зими'!L887+майстерні!L887+маляри!L887+покрівлі!N887</f>
        <v>0.30052009136068569</v>
      </c>
      <c r="I889" s="907">
        <f>електрики!P887</f>
        <v>0.10825725613805896</v>
      </c>
      <c r="J889" s="908">
        <f t="shared" si="77"/>
        <v>2.081858463689179</v>
      </c>
      <c r="K889" s="908">
        <v>2.8415148048567367E-2</v>
      </c>
      <c r="L889" s="908">
        <f t="shared" si="76"/>
        <v>2.1102736117377465</v>
      </c>
      <c r="M889" s="908">
        <f t="shared" si="78"/>
        <v>2.5323283340852956</v>
      </c>
      <c r="N889" s="901">
        <v>2</v>
      </c>
      <c r="O889" s="903"/>
      <c r="P889" s="909">
        <v>1.5896999102546399</v>
      </c>
      <c r="Q889" s="909">
        <v>1.5896999102546399</v>
      </c>
      <c r="S889" s="909">
        <v>1.6009418896397398</v>
      </c>
      <c r="T889" s="909">
        <v>1.6009418896397398</v>
      </c>
    </row>
    <row r="890" spans="1:20" x14ac:dyDescent="0.35">
      <c r="A890" s="903">
        <v>107</v>
      </c>
      <c r="B890" s="903" t="s">
        <v>1864</v>
      </c>
      <c r="C890" s="907">
        <f>cходова!R888</f>
        <v>0.81338358298429514</v>
      </c>
      <c r="D890" s="907">
        <f>прибуд.!O888</f>
        <v>0.50922403914747949</v>
      </c>
      <c r="E890" s="907">
        <f>гар.вода!L888+ц.о.!M888+хол.вода!R888+каналізація!P888+аварійні!I888+зварювальн!L888</f>
        <v>0.54947755851358526</v>
      </c>
      <c r="F890" s="907">
        <f>дератизац.!I888</f>
        <v>2.8946496604273643E-3</v>
      </c>
      <c r="G890" s="907">
        <f>димоканал!Q888</f>
        <v>9.6264073484182144E-2</v>
      </c>
      <c r="H890" s="907">
        <f>'підготовка до зими'!L888+майстерні!L888+маляри!L888+покрівлі!N888</f>
        <v>0.34290285037111207</v>
      </c>
      <c r="I890" s="907">
        <f>електрики!P888</f>
        <v>0.11765975538741937</v>
      </c>
      <c r="J890" s="908">
        <f t="shared" si="77"/>
        <v>2.4318065095485006</v>
      </c>
      <c r="K890" s="908">
        <v>3.3434198199930959E-2</v>
      </c>
      <c r="L890" s="908">
        <f t="shared" si="76"/>
        <v>2.4652407077484315</v>
      </c>
      <c r="M890" s="908">
        <f t="shared" si="78"/>
        <v>2.9582888492981176</v>
      </c>
      <c r="N890" s="901">
        <v>3</v>
      </c>
      <c r="O890" s="903"/>
      <c r="P890" s="909">
        <v>1.8891081346204461</v>
      </c>
      <c r="Q890" s="909">
        <v>1.8891081346204461</v>
      </c>
      <c r="S890" s="909">
        <v>1.8993403039342382</v>
      </c>
      <c r="T890" s="909">
        <v>1.8993403039342382</v>
      </c>
    </row>
    <row r="891" spans="1:20" x14ac:dyDescent="0.35">
      <c r="A891" s="903">
        <v>108</v>
      </c>
      <c r="B891" s="903" t="s">
        <v>1865</v>
      </c>
      <c r="C891" s="907">
        <f>cходова!R889</f>
        <v>0.74420353704478859</v>
      </c>
      <c r="D891" s="907">
        <f>прибуд.!O889</f>
        <v>0.55422449420957165</v>
      </c>
      <c r="E891" s="907">
        <f>гар.вода!L889+ц.о.!M889+хол.вода!R889+каналізація!P889+аварійні!I889+зварювальн!L889</f>
        <v>0.47350977505906999</v>
      </c>
      <c r="F891" s="907">
        <f>дератизац.!I889</f>
        <v>3.1393888656341563E-3</v>
      </c>
      <c r="G891" s="907">
        <f>димоканал!Q889</f>
        <v>7.1669497474221328E-2</v>
      </c>
      <c r="H891" s="907">
        <f>'підготовка до зими'!L889+майстерні!L889+маляри!L889+покрівлі!N889</f>
        <v>0.33554230580721001</v>
      </c>
      <c r="I891" s="907">
        <f>електрики!P889</f>
        <v>9.3892438140668971E-2</v>
      </c>
      <c r="J891" s="908">
        <f t="shared" si="77"/>
        <v>2.2761814366011643</v>
      </c>
      <c r="K891" s="908">
        <v>3.1355104778134635E-2</v>
      </c>
      <c r="L891" s="908">
        <f t="shared" ref="L891:L944" si="79">J891+K891</f>
        <v>2.307536541379299</v>
      </c>
      <c r="M891" s="908">
        <f t="shared" si="78"/>
        <v>2.7690438496551586</v>
      </c>
      <c r="N891" s="901">
        <v>3</v>
      </c>
      <c r="O891" s="903"/>
      <c r="P891" s="909">
        <v>1.7696743526397747</v>
      </c>
      <c r="Q891" s="909">
        <v>1.7696743526397747</v>
      </c>
      <c r="S891" s="909">
        <v>1.779198565993708</v>
      </c>
      <c r="T891" s="909">
        <v>1.779198565993708</v>
      </c>
    </row>
    <row r="892" spans="1:20" x14ac:dyDescent="0.35">
      <c r="A892" s="903">
        <v>109</v>
      </c>
      <c r="B892" s="903" t="s">
        <v>1866</v>
      </c>
      <c r="C892" s="907">
        <f>cходова!R890</f>
        <v>0.66815294961182803</v>
      </c>
      <c r="D892" s="907">
        <f>прибуд.!O890</f>
        <v>0.69695647670474226</v>
      </c>
      <c r="E892" s="907">
        <f>гар.вода!L890+ц.о.!M890+хол.вода!R890+каналізація!P890+аварійні!I890+зварювальн!L890</f>
        <v>0.47120363679860316</v>
      </c>
      <c r="F892" s="907">
        <f>дератизац.!I890</f>
        <v>3.8940809968847352E-3</v>
      </c>
      <c r="G892" s="907">
        <f>димоканал!Q890</f>
        <v>9.6867798743998534E-2</v>
      </c>
      <c r="H892" s="907">
        <f>'підготовка до зими'!L890+майстерні!L890+маляри!L890+покрівлі!N890</f>
        <v>0.34006088517188821</v>
      </c>
      <c r="I892" s="907">
        <f>електрики!P890</f>
        <v>9.3170938616015858E-2</v>
      </c>
      <c r="J892" s="908">
        <f t="shared" si="77"/>
        <v>2.3703067666439606</v>
      </c>
      <c r="K892" s="908">
        <v>3.2544838098468254E-2</v>
      </c>
      <c r="L892" s="908">
        <f t="shared" si="79"/>
        <v>2.4028516047424286</v>
      </c>
      <c r="M892" s="908">
        <f t="shared" si="78"/>
        <v>2.8834219256909144</v>
      </c>
      <c r="N892" s="901">
        <v>3</v>
      </c>
      <c r="O892" s="903"/>
      <c r="P892" s="909">
        <v>1.8378437615336587</v>
      </c>
      <c r="Q892" s="909">
        <v>1.8378437615336587</v>
      </c>
      <c r="S892" s="909">
        <v>1.8479785825497024</v>
      </c>
      <c r="T892" s="909">
        <v>1.8479785825497024</v>
      </c>
    </row>
    <row r="893" spans="1:20" x14ac:dyDescent="0.35">
      <c r="A893" s="903">
        <v>110</v>
      </c>
      <c r="B893" s="903" t="s">
        <v>1867</v>
      </c>
      <c r="C893" s="907">
        <f>cходова!R891</f>
        <v>0.84756185444144283</v>
      </c>
      <c r="D893" s="907">
        <f>прибуд.!O891</f>
        <v>0.88813975466567774</v>
      </c>
      <c r="E893" s="907">
        <f>гар.вода!L891+ц.о.!M891+хол.вода!R891+каналізація!P891+аварійні!I891+зварювальн!L891</f>
        <v>0.40997488240936164</v>
      </c>
      <c r="F893" s="907">
        <f>дератизац.!I891</f>
        <v>2.8225806451612906E-3</v>
      </c>
      <c r="G893" s="907">
        <f>димоканал!Q891</f>
        <v>8.1899196032384061E-2</v>
      </c>
      <c r="H893" s="907">
        <f>'підготовка до зими'!L891+майстерні!L891+маляри!L891+покрівлі!N891</f>
        <v>0.26879090727037586</v>
      </c>
      <c r="I893" s="907">
        <f>електрики!P891</f>
        <v>9.0100650455282288E-2</v>
      </c>
      <c r="J893" s="908">
        <f t="shared" si="77"/>
        <v>2.5892898259196855</v>
      </c>
      <c r="K893" s="908">
        <v>3.4458660167273156E-2</v>
      </c>
      <c r="L893" s="908">
        <f t="shared" si="79"/>
        <v>2.6237484860869587</v>
      </c>
      <c r="M893" s="908">
        <f t="shared" si="78"/>
        <v>3.1484981833043504</v>
      </c>
      <c r="N893" s="901">
        <v>3</v>
      </c>
      <c r="O893" s="903"/>
      <c r="P893" s="909">
        <v>1.9203771089870614</v>
      </c>
      <c r="Q893" s="909">
        <v>1.9203771089870614</v>
      </c>
      <c r="S893" s="909">
        <v>1.9308888482325646</v>
      </c>
      <c r="T893" s="909">
        <v>1.9308888482325646</v>
      </c>
    </row>
    <row r="894" spans="1:20" x14ac:dyDescent="0.35">
      <c r="A894" s="903">
        <v>111</v>
      </c>
      <c r="B894" s="903" t="s">
        <v>339</v>
      </c>
      <c r="C894" s="907">
        <f>cходова!R892</f>
        <v>0</v>
      </c>
      <c r="D894" s="907">
        <f>прибуд.!O892</f>
        <v>0.91822624101713657</v>
      </c>
      <c r="E894" s="907">
        <f>гар.вода!L892+ц.о.!M892+хол.вода!R892+каналізація!P892+аварійні!I892+зварювальн!L892</f>
        <v>0.4989733329453987</v>
      </c>
      <c r="F894" s="907">
        <f>дератизац.!I892</f>
        <v>9.3283582089552248E-3</v>
      </c>
      <c r="G894" s="907">
        <f>димоканал!Q892</f>
        <v>4.549980011241371E-2</v>
      </c>
      <c r="H894" s="907">
        <f>'підготовка до зими'!L892+майстерні!L892+маляри!L892+покрівлі!N892</f>
        <v>0.37902558798779085</v>
      </c>
      <c r="I894" s="907">
        <f>електрики!P892</f>
        <v>0.12399614965066787</v>
      </c>
      <c r="J894" s="908">
        <f t="shared" si="77"/>
        <v>1.9750494699223631</v>
      </c>
      <c r="K894" s="908">
        <v>2.7958830254007763E-2</v>
      </c>
      <c r="L894" s="908">
        <f t="shared" si="79"/>
        <v>2.0030083001763708</v>
      </c>
      <c r="M894" s="908">
        <f t="shared" si="78"/>
        <v>2.4036099602116447</v>
      </c>
      <c r="N894" s="901">
        <v>2</v>
      </c>
      <c r="O894" s="903"/>
      <c r="P894" s="909">
        <v>1.5683390055294877</v>
      </c>
      <c r="Q894" s="909">
        <v>1.5683390055294877</v>
      </c>
      <c r="S894" s="909">
        <v>1.5776411430653487</v>
      </c>
      <c r="T894" s="909">
        <v>1.5776411430653487</v>
      </c>
    </row>
    <row r="895" spans="1:20" x14ac:dyDescent="0.35">
      <c r="A895" s="903">
        <v>112</v>
      </c>
      <c r="B895" s="903" t="s">
        <v>340</v>
      </c>
      <c r="C895" s="907">
        <f>cходова!R893</f>
        <v>0</v>
      </c>
      <c r="D895" s="907">
        <f>прибуд.!O893</f>
        <v>0.85889131838260269</v>
      </c>
      <c r="E895" s="907">
        <f>гар.вода!L893+ц.о.!M893+хол.вода!R893+каналізація!P893+аварійні!I893+зварювальн!L893</f>
        <v>0.47358459934497582</v>
      </c>
      <c r="F895" s="907">
        <f>дератизац.!I893</f>
        <v>1.1467889908256881E-2</v>
      </c>
      <c r="G895" s="907">
        <f>димоканал!Q893</f>
        <v>5.5935534083150801E-2</v>
      </c>
      <c r="H895" s="907">
        <f>'підготовка до зими'!L893+майстерні!L893+маляри!L893+покрівлі!N893</f>
        <v>0.36349345408921974</v>
      </c>
      <c r="I895" s="907">
        <f>електрики!P893</f>
        <v>0.11432672513662497</v>
      </c>
      <c r="J895" s="908">
        <f t="shared" si="77"/>
        <v>1.8776995209448311</v>
      </c>
      <c r="K895" s="908">
        <v>2.6589945347384063E-2</v>
      </c>
      <c r="L895" s="908">
        <f t="shared" si="79"/>
        <v>1.9042894662922152</v>
      </c>
      <c r="M895" s="908">
        <f t="shared" si="78"/>
        <v>2.285147359550658</v>
      </c>
      <c r="N895" s="901">
        <v>1</v>
      </c>
      <c r="O895" s="903"/>
      <c r="P895" s="909">
        <v>1.4912343482117574</v>
      </c>
      <c r="Q895" s="909">
        <v>1.4912343482117574</v>
      </c>
      <c r="S895" s="909">
        <v>1.5003349982072747</v>
      </c>
      <c r="T895" s="909">
        <v>1.5003349982072747</v>
      </c>
    </row>
    <row r="896" spans="1:20" x14ac:dyDescent="0.35">
      <c r="A896" s="903">
        <v>113</v>
      </c>
      <c r="B896" s="903" t="s">
        <v>341</v>
      </c>
      <c r="C896" s="907">
        <f>cходова!R894</f>
        <v>0</v>
      </c>
      <c r="D896" s="907">
        <f>прибуд.!O894</f>
        <v>1.011491456582633</v>
      </c>
      <c r="E896" s="907">
        <f>гар.вода!L894+ц.о.!M894+хол.вода!R894+каналізація!P894+аварійні!I894+зварювальн!L894</f>
        <v>0.58583844397620766</v>
      </c>
      <c r="F896" s="907">
        <f>дератизац.!I894</f>
        <v>7.8781512605042014E-3</v>
      </c>
      <c r="G896" s="907">
        <f>димоканал!Q894</f>
        <v>5.7639452663414845E-2</v>
      </c>
      <c r="H896" s="907">
        <f>'підготовка до зими'!L894+майстерні!L894+маляри!L894+покрівлі!N894</f>
        <v>0.33862793854117401</v>
      </c>
      <c r="I896" s="907">
        <f>електрики!P894</f>
        <v>0.15707915596502672</v>
      </c>
      <c r="J896" s="908">
        <f t="shared" si="77"/>
        <v>2.1585545989889603</v>
      </c>
      <c r="K896" s="908">
        <v>2.9761396959867667E-2</v>
      </c>
      <c r="L896" s="908">
        <f t="shared" si="79"/>
        <v>2.1883159959488281</v>
      </c>
      <c r="M896" s="908">
        <f t="shared" si="78"/>
        <v>2.6259791951385938</v>
      </c>
      <c r="N896" s="901">
        <v>2</v>
      </c>
      <c r="O896" s="903"/>
      <c r="P896" s="909">
        <v>1.667574154992614</v>
      </c>
      <c r="Q896" s="909">
        <v>1.667574154992614</v>
      </c>
      <c r="S896" s="909">
        <v>1.6777669418257306</v>
      </c>
      <c r="T896" s="909">
        <v>1.6777669418257306</v>
      </c>
    </row>
    <row r="897" spans="1:20" x14ac:dyDescent="0.35">
      <c r="A897" s="903">
        <v>114</v>
      </c>
      <c r="B897" s="903" t="s">
        <v>342</v>
      </c>
      <c r="C897" s="907">
        <f>cходова!R895</f>
        <v>1.0831922043835138</v>
      </c>
      <c r="D897" s="907">
        <f>прибуд.!O895</f>
        <v>0.5860341329062837</v>
      </c>
      <c r="E897" s="907">
        <f>гар.вода!L895+ц.о.!M895+хол.вода!R895+каналізація!P895+аварійні!I895+зварювальн!L895</f>
        <v>0.42714067352030322</v>
      </c>
      <c r="F897" s="907">
        <f>дератизац.!I895</f>
        <v>7.2451012382146358E-3</v>
      </c>
      <c r="G897" s="907">
        <f>димоканал!Q895</f>
        <v>1.060156516555622E-2</v>
      </c>
      <c r="H897" s="907">
        <f>'підготовка до зими'!L895+майстерні!L895+маляри!L895+покрівлі!N895</f>
        <v>0.27429234239762035</v>
      </c>
      <c r="I897" s="907">
        <f>електрики!P895</f>
        <v>6.4203127513226002E-2</v>
      </c>
      <c r="J897" s="908">
        <f t="shared" si="77"/>
        <v>2.4527091471247182</v>
      </c>
      <c r="K897" s="908">
        <v>3.2599568554928737E-2</v>
      </c>
      <c r="L897" s="908">
        <f t="shared" si="79"/>
        <v>2.485308715679647</v>
      </c>
      <c r="M897" s="908">
        <f t="shared" si="78"/>
        <v>2.9823704588155762</v>
      </c>
      <c r="N897" s="901">
        <v>4</v>
      </c>
      <c r="O897" s="903"/>
      <c r="P897" s="909">
        <v>1.8266454065666007</v>
      </c>
      <c r="Q897" s="909">
        <v>1.8266454065666007</v>
      </c>
      <c r="S897" s="909">
        <v>1.8322084625173105</v>
      </c>
      <c r="T897" s="909">
        <v>1.8322084625173105</v>
      </c>
    </row>
    <row r="898" spans="1:20" x14ac:dyDescent="0.35">
      <c r="A898" s="903">
        <v>115</v>
      </c>
      <c r="B898" s="903" t="s">
        <v>343</v>
      </c>
      <c r="C898" s="907">
        <f>cходова!R896</f>
        <v>0.10287694689027978</v>
      </c>
      <c r="D898" s="907">
        <f>прибуд.!O896</f>
        <v>1.179866237764126</v>
      </c>
      <c r="E898" s="907">
        <f>гар.вода!L896+ц.о.!M896+хол.вода!R896+каналізація!P896+аварійні!I896+зварювальн!L896</f>
        <v>0.47061659218235868</v>
      </c>
      <c r="F898" s="907">
        <f>дератизац.!I896</f>
        <v>7.0883683251198272E-3</v>
      </c>
      <c r="G898" s="907">
        <f>димоканал!Q896</f>
        <v>1.1261616667326904E-2</v>
      </c>
      <c r="H898" s="907">
        <f>'підготовка до зими'!L896+майстерні!L896+маляри!L896+покрівлі!N896</f>
        <v>0.23643833530897812</v>
      </c>
      <c r="I898" s="907">
        <f>електрики!P896</f>
        <v>8.0761145738853957E-2</v>
      </c>
      <c r="J898" s="908">
        <f t="shared" si="77"/>
        <v>2.0889092428770435</v>
      </c>
      <c r="K898" s="908">
        <v>2.7943856173470991E-2</v>
      </c>
      <c r="L898" s="908">
        <f t="shared" si="79"/>
        <v>2.1168530990505143</v>
      </c>
      <c r="M898" s="908">
        <f t="shared" si="78"/>
        <v>2.5402237188606169</v>
      </c>
      <c r="N898" s="901">
        <v>4</v>
      </c>
      <c r="O898" s="903"/>
      <c r="P898" s="909">
        <v>1.5630606090704371</v>
      </c>
      <c r="Q898" s="909">
        <v>1.5630606090704371</v>
      </c>
      <c r="S898" s="909">
        <v>1.5716254209286495</v>
      </c>
      <c r="T898" s="909">
        <v>1.5716254209286495</v>
      </c>
    </row>
    <row r="899" spans="1:20" x14ac:dyDescent="0.35">
      <c r="A899" s="903">
        <v>116</v>
      </c>
      <c r="B899" s="903" t="s">
        <v>344</v>
      </c>
      <c r="C899" s="907">
        <f>cходова!R897</f>
        <v>0</v>
      </c>
      <c r="D899" s="907">
        <f>прибуд.!O897</f>
        <v>0.78877774137177803</v>
      </c>
      <c r="E899" s="907">
        <f>гар.вода!L897+ц.о.!M897+хол.вода!R897+каналізація!P897+аварійні!I897+зварювальн!L897</f>
        <v>0.60129129342433196</v>
      </c>
      <c r="F899" s="907">
        <f>дератизац.!I897</f>
        <v>5.8486238532110095E-3</v>
      </c>
      <c r="G899" s="907">
        <f>димоканал!Q897</f>
        <v>3.5958557624882662E-2</v>
      </c>
      <c r="H899" s="907">
        <f>'підготовка до зими'!L897+майстерні!L897+маляри!L897+покрівлі!N897</f>
        <v>0.37568989372639355</v>
      </c>
      <c r="I899" s="907">
        <f>електрики!P897</f>
        <v>0.14699150374708925</v>
      </c>
      <c r="J899" s="908">
        <f t="shared" si="77"/>
        <v>1.9545576137476866</v>
      </c>
      <c r="K899" s="908">
        <v>2.7850474510343663E-2</v>
      </c>
      <c r="L899" s="908">
        <f t="shared" si="79"/>
        <v>1.9824080882580302</v>
      </c>
      <c r="M899" s="908">
        <f t="shared" si="78"/>
        <v>2.3788897059096361</v>
      </c>
      <c r="N899" s="901">
        <v>1</v>
      </c>
      <c r="O899" s="903"/>
      <c r="P899" s="909">
        <v>1.57189784475621</v>
      </c>
      <c r="Q899" s="909">
        <v>1.57189784475621</v>
      </c>
      <c r="S899" s="909">
        <v>1.5809910427095157</v>
      </c>
      <c r="T899" s="909">
        <v>1.5809910427095157</v>
      </c>
    </row>
    <row r="900" spans="1:20" x14ac:dyDescent="0.35">
      <c r="A900" s="903">
        <v>117</v>
      </c>
      <c r="B900" s="903" t="s">
        <v>1868</v>
      </c>
      <c r="C900" s="907">
        <f>cходова!R898</f>
        <v>0</v>
      </c>
      <c r="D900" s="907">
        <f>прибуд.!O898</f>
        <v>0.53448070104618683</v>
      </c>
      <c r="E900" s="907">
        <f>гар.вода!L898+ц.о.!M898+хол.вода!R898+каналізація!P898+аварійні!I898+зварювальн!L898</f>
        <v>0.37152370791849637</v>
      </c>
      <c r="F900" s="907">
        <f>дератизац.!I898</f>
        <v>8.1743869209809274E-3</v>
      </c>
      <c r="G900" s="907">
        <f>димоканал!Q898</f>
        <v>8.97257958043782E-2</v>
      </c>
      <c r="H900" s="907">
        <f>'підготовка до зими'!L898+майстерні!L898+маляри!L898+покрівлі!N898</f>
        <v>0.36607962502929647</v>
      </c>
      <c r="I900" s="907">
        <f>електрики!P898</f>
        <v>7.5456330850088529E-2</v>
      </c>
      <c r="J900" s="908">
        <f t="shared" si="77"/>
        <v>1.4454405475694272</v>
      </c>
      <c r="K900" s="908">
        <v>2.1324988403513098E-2</v>
      </c>
      <c r="L900" s="908">
        <f t="shared" si="79"/>
        <v>1.4667655359729403</v>
      </c>
      <c r="M900" s="908">
        <f t="shared" si="78"/>
        <v>1.7601186431675284</v>
      </c>
      <c r="N900" s="901">
        <v>1</v>
      </c>
      <c r="O900" s="903"/>
      <c r="P900" s="909">
        <v>1.1956791975358934</v>
      </c>
      <c r="Q900" s="909">
        <v>1.1956791975358934</v>
      </c>
      <c r="S900" s="909">
        <v>1.2053730587156848</v>
      </c>
      <c r="T900" s="909">
        <v>1.2053730587156848</v>
      </c>
    </row>
    <row r="901" spans="1:20" x14ac:dyDescent="0.35">
      <c r="A901" s="903">
        <v>118</v>
      </c>
      <c r="B901" s="903" t="s">
        <v>1869</v>
      </c>
      <c r="C901" s="907">
        <f>cходова!R899</f>
        <v>0</v>
      </c>
      <c r="D901" s="907">
        <f>прибуд.!O899</f>
        <v>0.33647835239305374</v>
      </c>
      <c r="E901" s="907">
        <f>гар.вода!L899+ц.о.!M899+хол.вода!R899+каналізація!P899+аварійні!I899+зварювальн!L899</f>
        <v>0.54758177985285295</v>
      </c>
      <c r="F901" s="907">
        <f>дератизац.!I899</f>
        <v>7.814485387547648E-3</v>
      </c>
      <c r="G901" s="907">
        <f>димоканал!Q899</f>
        <v>0.15062988744186082</v>
      </c>
      <c r="H901" s="907">
        <f>'підготовка до зими'!L899+майстерні!L899+маляри!L899+покрівлі!N899</f>
        <v>0.42966727524643977</v>
      </c>
      <c r="I901" s="907">
        <f>електрики!P899</f>
        <v>0.14250891659342957</v>
      </c>
      <c r="J901" s="908">
        <f t="shared" si="77"/>
        <v>1.6146806969151843</v>
      </c>
      <c r="K901" s="908">
        <v>2.4155031047877213E-2</v>
      </c>
      <c r="L901" s="908">
        <f t="shared" si="79"/>
        <v>1.6388357279630617</v>
      </c>
      <c r="M901" s="908">
        <f t="shared" si="78"/>
        <v>1.966602873555674</v>
      </c>
      <c r="N901" s="901">
        <v>1</v>
      </c>
      <c r="O901" s="903"/>
      <c r="P901" s="909">
        <v>1.3559140480542382</v>
      </c>
      <c r="Q901" s="909">
        <v>1.3559140480542382</v>
      </c>
      <c r="S901" s="909">
        <v>1.3675680324213095</v>
      </c>
      <c r="T901" s="909">
        <v>1.3675680324213095</v>
      </c>
    </row>
    <row r="902" spans="1:20" x14ac:dyDescent="0.35">
      <c r="A902" s="903">
        <v>119</v>
      </c>
      <c r="B902" s="903" t="s">
        <v>345</v>
      </c>
      <c r="C902" s="907">
        <f>cходова!R900</f>
        <v>0.75875615616384562</v>
      </c>
      <c r="D902" s="907">
        <f>прибуд.!O900</f>
        <v>0.13376562048156779</v>
      </c>
      <c r="E902" s="907">
        <f>гар.вода!L900+ц.о.!M900+хол.вода!R900+каналізація!P900+аварійні!I900+зварювальн!L900</f>
        <v>0.38453544257169092</v>
      </c>
      <c r="F902" s="907">
        <f>дератизац.!I900</f>
        <v>2.419788492561391E-3</v>
      </c>
      <c r="G902" s="907">
        <f>димоканал!Q900</f>
        <v>8.980769387113316E-2</v>
      </c>
      <c r="H902" s="907">
        <f>'підготовка до зими'!L900+майстерні!L900+маляри!L900+покрівлі!N900</f>
        <v>0.28152746811938034</v>
      </c>
      <c r="I902" s="907">
        <f>електрики!P900</f>
        <v>8.0411914220490474E-2</v>
      </c>
      <c r="J902" s="908">
        <f t="shared" si="77"/>
        <v>1.7312240839206696</v>
      </c>
      <c r="K902" s="908">
        <v>2.3941054493782081E-2</v>
      </c>
      <c r="L902" s="908">
        <f t="shared" si="79"/>
        <v>1.7551651384144518</v>
      </c>
      <c r="M902" s="908">
        <f t="shared" si="78"/>
        <v>2.1061981660973421</v>
      </c>
      <c r="N902" s="901">
        <v>3</v>
      </c>
      <c r="O902" s="903"/>
      <c r="P902" s="909">
        <v>1.3351749553793941</v>
      </c>
      <c r="Q902" s="909">
        <v>1.3351749553793941</v>
      </c>
      <c r="S902" s="909">
        <v>1.3408677982498298</v>
      </c>
      <c r="T902" s="909">
        <v>1.3408677982498298</v>
      </c>
    </row>
    <row r="903" spans="1:20" x14ac:dyDescent="0.35">
      <c r="A903" s="903">
        <v>120</v>
      </c>
      <c r="B903" s="903" t="s">
        <v>346</v>
      </c>
      <c r="C903" s="907">
        <f>cходова!R901</f>
        <v>0</v>
      </c>
      <c r="D903" s="907">
        <f>прибуд.!O901</f>
        <v>0</v>
      </c>
      <c r="E903" s="907">
        <f>гар.вода!L901+ц.о.!M901+хол.вода!R901+каналізація!P901+аварійні!I901+зварювальн!L901</f>
        <v>0.4939236266033602</v>
      </c>
      <c r="F903" s="907">
        <f>дератизац.!I901</f>
        <v>7.3469387755102037E-3</v>
      </c>
      <c r="G903" s="907">
        <f>димоканал!Q901</f>
        <v>0.15545856850270132</v>
      </c>
      <c r="H903" s="907">
        <f>'підготовка до зими'!L901+майстерні!L901+маляри!L901+покрівлі!N901</f>
        <v>0.41475249785744661</v>
      </c>
      <c r="I903" s="907">
        <f>електрики!P901</f>
        <v>0.12207294406424934</v>
      </c>
      <c r="J903" s="908">
        <f t="shared" si="77"/>
        <v>1.1935545758032677</v>
      </c>
      <c r="K903" s="908">
        <v>1.8946841569153539E-2</v>
      </c>
      <c r="L903" s="908">
        <f t="shared" si="79"/>
        <v>1.2125014173724213</v>
      </c>
      <c r="M903" s="908">
        <f t="shared" si="78"/>
        <v>1.4550017008469056</v>
      </c>
      <c r="N903" s="901">
        <v>1</v>
      </c>
      <c r="O903" s="903"/>
      <c r="P903" s="909">
        <v>1.0593082531866085</v>
      </c>
      <c r="Q903" s="909">
        <v>1.0593082531866085</v>
      </c>
      <c r="S903" s="909">
        <v>1.0679268940363877</v>
      </c>
      <c r="T903" s="909">
        <v>1.0679268940363877</v>
      </c>
    </row>
    <row r="904" spans="1:20" x14ac:dyDescent="0.35">
      <c r="A904" s="903">
        <v>121</v>
      </c>
      <c r="B904" s="903" t="s">
        <v>347</v>
      </c>
      <c r="C904" s="907">
        <f>cходова!R902</f>
        <v>0</v>
      </c>
      <c r="D904" s="907">
        <f>прибуд.!O902</f>
        <v>0.74273946158499693</v>
      </c>
      <c r="E904" s="907">
        <f>гар.вода!L902+ц.о.!M902+хол.вода!R902+каналізація!P902+аварійні!I902+зварювальн!L902</f>
        <v>0.38717942341304029</v>
      </c>
      <c r="F904" s="907">
        <f>дератизац.!I902</f>
        <v>6.8602540834845731E-3</v>
      </c>
      <c r="G904" s="907">
        <f>димоканал!Q902</f>
        <v>8.2065767114876842E-2</v>
      </c>
      <c r="H904" s="907">
        <f>'підготовка до зими'!L902+майстерні!L902+маляри!L902+покрівлі!N902</f>
        <v>0.31787744174024002</v>
      </c>
      <c r="I904" s="907">
        <f>електрики!P902</f>
        <v>8.141888737497574E-2</v>
      </c>
      <c r="J904" s="908">
        <f t="shared" si="77"/>
        <v>1.6181412353116142</v>
      </c>
      <c r="K904" s="908">
        <v>2.3406548144206712E-2</v>
      </c>
      <c r="L904" s="908">
        <f t="shared" si="79"/>
        <v>1.641547783455821</v>
      </c>
      <c r="M904" s="908">
        <f t="shared" si="78"/>
        <v>1.969857340146985</v>
      </c>
      <c r="N904" s="901">
        <v>2</v>
      </c>
      <c r="O904" s="903"/>
      <c r="P904" s="909">
        <v>1.3112396538474465</v>
      </c>
      <c r="Q904" s="909">
        <v>1.3112396538474465</v>
      </c>
      <c r="S904" s="909">
        <v>1.3208266566340796</v>
      </c>
      <c r="T904" s="909">
        <v>1.3208266566340796</v>
      </c>
    </row>
    <row r="905" spans="1:20" x14ac:dyDescent="0.35">
      <c r="A905" s="903">
        <v>122</v>
      </c>
      <c r="B905" s="903" t="s">
        <v>348</v>
      </c>
      <c r="C905" s="907">
        <f>cходова!R903</f>
        <v>0</v>
      </c>
      <c r="D905" s="907">
        <f>прибуд.!O903</f>
        <v>0.6365282037722545</v>
      </c>
      <c r="E905" s="907">
        <f>гар.вода!L903+ц.о.!M903+хол.вода!R903+каналізація!P903+аварійні!I903+зварювальн!L903</f>
        <v>0.48485540586538622</v>
      </c>
      <c r="F905" s="907">
        <f>дератизац.!I903</f>
        <v>5.7112638815441574E-3</v>
      </c>
      <c r="G905" s="907">
        <f>димоканал!Q903</f>
        <v>0.10970651109429023</v>
      </c>
      <c r="H905" s="907">
        <f>'підготовка до зими'!L903+майстерні!L903+маляри!L903+покрівлі!N903</f>
        <v>0.32306271078785165</v>
      </c>
      <c r="I905" s="907">
        <f>електрики!P903</f>
        <v>0.11861926743419259</v>
      </c>
      <c r="J905" s="908">
        <f t="shared" si="77"/>
        <v>1.6784833628355194</v>
      </c>
      <c r="K905" s="908">
        <v>2.3716521514142188E-2</v>
      </c>
      <c r="L905" s="908">
        <f t="shared" si="79"/>
        <v>1.7021998843496615</v>
      </c>
      <c r="M905" s="908">
        <f t="shared" si="78"/>
        <v>2.0426398612195937</v>
      </c>
      <c r="N905" s="901">
        <v>2</v>
      </c>
      <c r="O905" s="903"/>
      <c r="P905" s="909">
        <v>1.3274374348257261</v>
      </c>
      <c r="Q905" s="909">
        <v>1.3274374348257261</v>
      </c>
      <c r="S905" s="909">
        <v>1.3387472333196957</v>
      </c>
      <c r="T905" s="909">
        <v>1.3387472333196957</v>
      </c>
    </row>
    <row r="906" spans="1:20" x14ac:dyDescent="0.35">
      <c r="A906" s="903">
        <v>123</v>
      </c>
      <c r="B906" s="903" t="s">
        <v>349</v>
      </c>
      <c r="C906" s="907">
        <f>cходова!R904</f>
        <v>0.60227040989159897</v>
      </c>
      <c r="D906" s="907">
        <f>прибуд.!O904</f>
        <v>0.63201083728545626</v>
      </c>
      <c r="E906" s="907">
        <f>гар.вода!L904+ц.о.!M904+хол.вода!R904+каналізація!P904+аварійні!I904+зварювальн!L904</f>
        <v>0.47699173789280674</v>
      </c>
      <c r="F906" s="907">
        <f>дератизац.!I904</f>
        <v>5.309959349593496E-3</v>
      </c>
      <c r="G906" s="907">
        <f>димоканал!Q904</f>
        <v>9.0354970592030848E-2</v>
      </c>
      <c r="H906" s="907">
        <f>'підготовка до зими'!L904+майстерні!L904+маляри!L904+покрівлі!N904</f>
        <v>0.43783719285599243</v>
      </c>
      <c r="I906" s="907">
        <f>електрики!P904</f>
        <v>9.4981806706494823E-2</v>
      </c>
      <c r="J906" s="908">
        <f t="shared" si="77"/>
        <v>2.3397569145739734</v>
      </c>
      <c r="K906" s="908">
        <v>3.2946855255058381E-2</v>
      </c>
      <c r="L906" s="908">
        <f t="shared" si="79"/>
        <v>2.3727037698290316</v>
      </c>
      <c r="M906" s="908">
        <f t="shared" si="78"/>
        <v>2.8472445237948381</v>
      </c>
      <c r="N906" s="901">
        <v>3</v>
      </c>
      <c r="O906" s="903"/>
      <c r="P906" s="909">
        <v>1.8743273334716268</v>
      </c>
      <c r="Q906" s="909">
        <v>1.8743273334716268</v>
      </c>
      <c r="S906" s="909">
        <v>1.8871657096771497</v>
      </c>
      <c r="T906" s="909">
        <v>1.8871657096771497</v>
      </c>
    </row>
    <row r="907" spans="1:20" x14ac:dyDescent="0.35">
      <c r="A907" s="903">
        <v>124</v>
      </c>
      <c r="B907" s="903" t="s">
        <v>1918</v>
      </c>
      <c r="C907" s="907">
        <f>cходова!R905</f>
        <v>0.75610937871339756</v>
      </c>
      <c r="D907" s="907">
        <f>прибуд.!O905</f>
        <v>0.66396562910428158</v>
      </c>
      <c r="E907" s="907">
        <f>гар.вода!L905+ц.о.!M905+хол.вода!R905+каналізація!P905+аварійні!I905+зварювальн!L905</f>
        <v>0.51866679913266545</v>
      </c>
      <c r="F907" s="907">
        <f>дератизац.!I905</f>
        <v>2.2852639873916472E-3</v>
      </c>
      <c r="G907" s="907">
        <f>димоканал!Q905</f>
        <v>6.8116303020522337E-2</v>
      </c>
      <c r="H907" s="907">
        <f>'підготовка до зими'!L905+майстерні!L905+маляри!L905+покрівлі!N905</f>
        <v>0.38064385861538141</v>
      </c>
      <c r="I907" s="907">
        <f>електрики!P905</f>
        <v>0.10802028639780405</v>
      </c>
      <c r="J907" s="908">
        <f t="shared" si="77"/>
        <v>2.4978075189714439</v>
      </c>
      <c r="K907" s="908">
        <v>3.447592009424106E-2</v>
      </c>
      <c r="L907" s="908">
        <f t="shared" si="79"/>
        <v>2.5322834390656852</v>
      </c>
      <c r="M907" s="908">
        <f t="shared" si="78"/>
        <v>3.0387401268788223</v>
      </c>
      <c r="N907" s="901">
        <v>3</v>
      </c>
      <c r="O907" s="903"/>
      <c r="P907" s="909">
        <v>1.9531077451514784</v>
      </c>
      <c r="Q907" s="909">
        <v>1.9531077451514784</v>
      </c>
      <c r="S907" s="909">
        <v>1.9642888668934975</v>
      </c>
      <c r="T907" s="909">
        <v>1.9642888668934975</v>
      </c>
    </row>
    <row r="908" spans="1:20" x14ac:dyDescent="0.35">
      <c r="A908" s="903">
        <v>125</v>
      </c>
      <c r="B908" s="903" t="s">
        <v>350</v>
      </c>
      <c r="C908" s="907">
        <f>cходова!R906</f>
        <v>0.80683578021241753</v>
      </c>
      <c r="D908" s="907">
        <f>прибуд.!O906</f>
        <v>0.70912365423713142</v>
      </c>
      <c r="E908" s="907">
        <f>гар.вода!L906+ц.о.!M906+хол.вода!R906+каналізація!P906+аварійні!I906+зварювальн!L906</f>
        <v>0.51282447554651034</v>
      </c>
      <c r="F908" s="907">
        <f>дератизац.!I906</f>
        <v>3.1449265317438314E-3</v>
      </c>
      <c r="G908" s="907">
        <f>димоканал!Q906</f>
        <v>9.0808393713965208E-2</v>
      </c>
      <c r="H908" s="907">
        <f>'підготовка до зими'!L906+майстерні!L906+маляри!L906+покрівлі!N906</f>
        <v>0.28034094472750309</v>
      </c>
      <c r="I908" s="907">
        <f>електрики!P906</f>
        <v>0.11660089828011062</v>
      </c>
      <c r="J908" s="908">
        <f t="shared" si="77"/>
        <v>2.5196790732493817</v>
      </c>
      <c r="K908" s="908">
        <v>3.4821123264114885E-2</v>
      </c>
      <c r="L908" s="908">
        <f t="shared" si="79"/>
        <v>2.5545001965134966</v>
      </c>
      <c r="M908" s="908">
        <f t="shared" si="78"/>
        <v>3.0654002358161958</v>
      </c>
      <c r="N908" s="901">
        <v>3</v>
      </c>
      <c r="O908" s="903"/>
      <c r="P908" s="909">
        <v>1.9489620556493472</v>
      </c>
      <c r="Q908" s="909">
        <v>1.9489620556493472</v>
      </c>
      <c r="S908" s="909">
        <v>1.9592750499435885</v>
      </c>
      <c r="T908" s="909">
        <v>1.9592750499435885</v>
      </c>
    </row>
    <row r="909" spans="1:20" x14ac:dyDescent="0.35">
      <c r="A909" s="903">
        <v>126</v>
      </c>
      <c r="B909" s="903" t="s">
        <v>351</v>
      </c>
      <c r="C909" s="907">
        <f>cходова!R907</f>
        <v>0</v>
      </c>
      <c r="D909" s="907">
        <f>прибуд.!O907</f>
        <v>1.020659946393762</v>
      </c>
      <c r="E909" s="907">
        <f>гар.вода!L907+ц.о.!M907+хол.вода!R907+каналізація!P907+аварійні!I907+зварювальн!L907</f>
        <v>0.49160769902300439</v>
      </c>
      <c r="F909" s="907">
        <f>дератизац.!I907</f>
        <v>4.7149122807017534E-3</v>
      </c>
      <c r="G909" s="907">
        <f>димоканал!Q907</f>
        <v>5.094369452680117E-2</v>
      </c>
      <c r="H909" s="907">
        <f>'підготовка до зими'!L907+майстерні!L907+маляри!L907+покрівлі!N907</f>
        <v>0.35037751046802001</v>
      </c>
      <c r="I909" s="907">
        <f>електрики!P907</f>
        <v>0.10931239508677297</v>
      </c>
      <c r="J909" s="908">
        <f t="shared" si="77"/>
        <v>2.0276161577790623</v>
      </c>
      <c r="K909" s="908">
        <v>2.9523556684431736E-2</v>
      </c>
      <c r="L909" s="908">
        <f t="shared" si="79"/>
        <v>2.057139714463494</v>
      </c>
      <c r="M909" s="908">
        <f t="shared" si="78"/>
        <v>2.4685676573561928</v>
      </c>
      <c r="N909" s="901">
        <v>2</v>
      </c>
      <c r="O909" s="903"/>
      <c r="P909" s="909">
        <v>1.6610788763394606</v>
      </c>
      <c r="Q909" s="909">
        <v>1.6610788763394606</v>
      </c>
      <c r="S909" s="909">
        <v>1.6722883075410127</v>
      </c>
      <c r="T909" s="909">
        <v>1.6722883075410127</v>
      </c>
    </row>
    <row r="910" spans="1:20" x14ac:dyDescent="0.35">
      <c r="A910" s="903">
        <v>127</v>
      </c>
      <c r="B910" s="903" t="s">
        <v>352</v>
      </c>
      <c r="C910" s="907">
        <f>cходова!R908</f>
        <v>0.70307553138902612</v>
      </c>
      <c r="D910" s="907">
        <f>прибуд.!O908</f>
        <v>0.52478556747404848</v>
      </c>
      <c r="E910" s="907">
        <f>гар.вода!L908+ц.о.!M908+хол.вода!R908+каналізація!P908+аварійні!I908+зварювальн!L908</f>
        <v>0.44512420621837928</v>
      </c>
      <c r="F910" s="907">
        <f>дератизац.!I908</f>
        <v>4.7880622837370235E-3</v>
      </c>
      <c r="G910" s="907">
        <f>димоканал!Q908</f>
        <v>4.3582985814979588E-2</v>
      </c>
      <c r="H910" s="907">
        <f>'підготовка до зими'!L908+майстерні!L908+маляри!L908+покрівлі!N908</f>
        <v>0.31110137804896115</v>
      </c>
      <c r="I910" s="907">
        <f>електрики!P908</f>
        <v>0.10348744392989996</v>
      </c>
      <c r="J910" s="908">
        <f t="shared" si="77"/>
        <v>2.1359451751590317</v>
      </c>
      <c r="K910" s="908">
        <v>2.9260375500153937E-2</v>
      </c>
      <c r="L910" s="908">
        <f t="shared" si="79"/>
        <v>2.1652055506591856</v>
      </c>
      <c r="M910" s="908">
        <f t="shared" si="78"/>
        <v>2.5982466607910228</v>
      </c>
      <c r="N910" s="901">
        <v>3</v>
      </c>
      <c r="O910" s="903"/>
      <c r="P910" s="909">
        <v>1.6339527890049406</v>
      </c>
      <c r="Q910" s="909">
        <v>1.6339527890049406</v>
      </c>
      <c r="S910" s="909">
        <v>1.6411093418073062</v>
      </c>
      <c r="T910" s="909">
        <v>1.6411093418073062</v>
      </c>
    </row>
    <row r="911" spans="1:20" x14ac:dyDescent="0.35">
      <c r="A911" s="903">
        <v>128</v>
      </c>
      <c r="B911" s="903" t="s">
        <v>353</v>
      </c>
      <c r="C911" s="907">
        <f>cходова!R909</f>
        <v>0</v>
      </c>
      <c r="D911" s="907">
        <f>прибуд.!O909</f>
        <v>0.54887572400000006</v>
      </c>
      <c r="E911" s="907">
        <f>гар.вода!L909+ц.о.!M909+хол.вода!R909+каналізація!P909+аварійні!I909+зварювальн!L909</f>
        <v>0.53615675436121668</v>
      </c>
      <c r="F911" s="907">
        <f>дератизац.!I909</f>
        <v>7.3000000000000001E-3</v>
      </c>
      <c r="G911" s="907">
        <f>димоканал!Q909</f>
        <v>9.2921298816885337E-2</v>
      </c>
      <c r="H911" s="907">
        <f>'підготовка до зими'!L909+майстерні!L909+маляри!L909+покрівлі!N909</f>
        <v>0.52115906379943833</v>
      </c>
      <c r="I911" s="907">
        <f>електрики!P909</f>
        <v>0.12461613039892122</v>
      </c>
      <c r="J911" s="908">
        <f t="shared" si="77"/>
        <v>1.8310289713764618</v>
      </c>
      <c r="K911" s="908">
        <v>2.79188270502112E-2</v>
      </c>
      <c r="L911" s="908">
        <f t="shared" si="79"/>
        <v>1.8589477984266729</v>
      </c>
      <c r="M911" s="908">
        <f t="shared" si="78"/>
        <v>2.2307373581120076</v>
      </c>
      <c r="N911" s="901">
        <v>1</v>
      </c>
      <c r="O911" s="903"/>
      <c r="P911" s="909">
        <v>1.5811374878821025</v>
      </c>
      <c r="Q911" s="909">
        <v>1.5811374878821025</v>
      </c>
      <c r="S911" s="909">
        <v>1.5911751760688866</v>
      </c>
      <c r="T911" s="909">
        <v>1.5911751760688866</v>
      </c>
    </row>
    <row r="912" spans="1:20" x14ac:dyDescent="0.35">
      <c r="A912" s="903">
        <v>129</v>
      </c>
      <c r="B912" s="903" t="s">
        <v>354</v>
      </c>
      <c r="C912" s="907">
        <f>cходова!R910</f>
        <v>0</v>
      </c>
      <c r="D912" s="907">
        <f>прибуд.!O910</f>
        <v>0.45166035021888684</v>
      </c>
      <c r="E912" s="907">
        <f>гар.вода!L910+ц.о.!M910+хол.вода!R910+каналізація!P910+аварійні!I910+зварювальн!L910</f>
        <v>0.47966745368979291</v>
      </c>
      <c r="F912" s="907">
        <f>дератизац.!I910</f>
        <v>9.9906191369606E-3</v>
      </c>
      <c r="G912" s="907">
        <f>димоканал!Q910</f>
        <v>6.5376148323324584E-2</v>
      </c>
      <c r="H912" s="907">
        <f>'підготовка до зими'!L910+майстерні!L910+маляри!L910+покрівлі!N910</f>
        <v>0.53453366175494177</v>
      </c>
      <c r="I912" s="907">
        <f>електрики!P910</f>
        <v>0.10521061665950196</v>
      </c>
      <c r="J912" s="908">
        <f t="shared" si="77"/>
        <v>1.6464388497834088</v>
      </c>
      <c r="K912" s="908">
        <v>2.6406199689623447E-2</v>
      </c>
      <c r="L912" s="908">
        <f t="shared" si="79"/>
        <v>1.6728450494730323</v>
      </c>
      <c r="M912" s="908">
        <f t="shared" si="78"/>
        <v>2.0074140593676386</v>
      </c>
      <c r="N912" s="901">
        <v>1</v>
      </c>
      <c r="O912" s="903"/>
      <c r="P912" s="909">
        <v>1.4962497085336111</v>
      </c>
      <c r="Q912" s="909">
        <v>1.4962497085336111</v>
      </c>
      <c r="S912" s="909">
        <v>1.5043316153663935</v>
      </c>
      <c r="T912" s="909">
        <v>1.5043316153663935</v>
      </c>
    </row>
    <row r="913" spans="1:20" x14ac:dyDescent="0.35">
      <c r="A913" s="903">
        <v>130</v>
      </c>
      <c r="B913" s="903" t="s">
        <v>355</v>
      </c>
      <c r="C913" s="907">
        <f>cходова!R911</f>
        <v>0</v>
      </c>
      <c r="D913" s="907">
        <f>прибуд.!O911</f>
        <v>0.56246487538940815</v>
      </c>
      <c r="E913" s="907">
        <f>гар.вода!L911+ц.о.!M911+хол.вода!R911+каналізація!P911+аварійні!I911+зварювальн!L911</f>
        <v>0.47919552342819183</v>
      </c>
      <c r="F913" s="907">
        <f>дератизац.!I911</f>
        <v>7.0677570093457941E-3</v>
      </c>
      <c r="G913" s="907">
        <f>димоканал!Q911</f>
        <v>9.8725688422613381E-2</v>
      </c>
      <c r="H913" s="907">
        <f>'підготовка до зими'!L911+майстерні!L911+маляри!L911+покрівлі!N911</f>
        <v>0.52997916809837309</v>
      </c>
      <c r="I913" s="907">
        <f>електрики!P911</f>
        <v>0.11646367327001982</v>
      </c>
      <c r="J913" s="908">
        <f t="shared" si="77"/>
        <v>1.7938966856179521</v>
      </c>
      <c r="K913" s="908">
        <v>2.7464968525906706E-2</v>
      </c>
      <c r="L913" s="908">
        <f t="shared" si="79"/>
        <v>1.8213616541438589</v>
      </c>
      <c r="M913" s="908">
        <f t="shared" si="78"/>
        <v>2.1856339849726307</v>
      </c>
      <c r="N913" s="901">
        <v>1</v>
      </c>
      <c r="O913" s="903"/>
      <c r="P913" s="909">
        <v>1.5458468442136739</v>
      </c>
      <c r="Q913" s="909">
        <v>1.5458468442136739</v>
      </c>
      <c r="S913" s="909">
        <v>1.5554062813124885</v>
      </c>
      <c r="T913" s="909">
        <v>1.5554062813124885</v>
      </c>
    </row>
    <row r="914" spans="1:20" x14ac:dyDescent="0.35">
      <c r="A914" s="903">
        <v>131</v>
      </c>
      <c r="B914" s="903" t="s">
        <v>356</v>
      </c>
      <c r="C914" s="907">
        <f>cходова!R912</f>
        <v>0</v>
      </c>
      <c r="D914" s="907">
        <f>прибуд.!O912</f>
        <v>0.8446840935672516</v>
      </c>
      <c r="E914" s="907">
        <f>гар.вода!L912+ц.о.!M912+хол.вода!R912+каналізація!P912+аварійні!I912+зварювальн!L912</f>
        <v>0.40301492434045683</v>
      </c>
      <c r="F914" s="907">
        <f>дератизац.!I912</f>
        <v>4.2982456140350867E-3</v>
      </c>
      <c r="G914" s="907">
        <f>димоканал!Q912</f>
        <v>0.10696444236953399</v>
      </c>
      <c r="H914" s="907">
        <f>'підготовка до зими'!L912+майстерні!L912+маляри!L912+покрівлі!N912</f>
        <v>0.3724398230407171</v>
      </c>
      <c r="I914" s="907">
        <f>електрики!P912</f>
        <v>8.744991606941839E-2</v>
      </c>
      <c r="J914" s="908">
        <f t="shared" si="77"/>
        <v>1.818851445001413</v>
      </c>
      <c r="K914" s="908">
        <v>2.6482865633116168E-2</v>
      </c>
      <c r="L914" s="908">
        <f t="shared" si="79"/>
        <v>1.8453343106345292</v>
      </c>
      <c r="M914" s="908">
        <f t="shared" si="78"/>
        <v>2.214401172761435</v>
      </c>
      <c r="N914" s="901">
        <v>2</v>
      </c>
      <c r="O914" s="903"/>
      <c r="P914" s="909">
        <v>1.4845554436194501</v>
      </c>
      <c r="Q914" s="909">
        <v>1.4845554436194501</v>
      </c>
      <c r="S914" s="909">
        <v>1.4950436125641318</v>
      </c>
      <c r="T914" s="909">
        <v>1.4950436125641318</v>
      </c>
    </row>
    <row r="915" spans="1:20" x14ac:dyDescent="0.35">
      <c r="A915" s="903">
        <v>132</v>
      </c>
      <c r="B915" s="903" t="s">
        <v>357</v>
      </c>
      <c r="C915" s="907">
        <f>cходова!R913</f>
        <v>0</v>
      </c>
      <c r="D915" s="907">
        <f>прибуд.!O913</f>
        <v>0.76235562983814231</v>
      </c>
      <c r="E915" s="907">
        <f>гар.вода!L913+ц.о.!M913+хол.вода!R913+каналізація!P913+аварійні!I913+зварювальн!L913</f>
        <v>0.44971349340191979</v>
      </c>
      <c r="F915" s="907">
        <f>дератизац.!I913</f>
        <v>3.7473610133708654E-3</v>
      </c>
      <c r="G915" s="907">
        <f>димоканал!Q913</f>
        <v>6.8351409979204414E-2</v>
      </c>
      <c r="H915" s="907">
        <f>'підготовка до зими'!L913+майстерні!L913+маляри!L913+покрівлі!N913</f>
        <v>0.41674144351568804</v>
      </c>
      <c r="I915" s="907">
        <f>електрики!P913</f>
        <v>0.10523529660711151</v>
      </c>
      <c r="J915" s="908">
        <f t="shared" si="77"/>
        <v>1.8061446343554368</v>
      </c>
      <c r="K915" s="908">
        <v>2.6310446696791653E-2</v>
      </c>
      <c r="L915" s="908">
        <f t="shared" si="79"/>
        <v>1.8324550810522284</v>
      </c>
      <c r="M915" s="908">
        <f t="shared" si="78"/>
        <v>2.1989460972626742</v>
      </c>
      <c r="N915" s="901">
        <v>1</v>
      </c>
      <c r="O915" s="903"/>
      <c r="P915" s="909">
        <v>1.4771284046581201</v>
      </c>
      <c r="Q915" s="909">
        <v>1.4771284046581201</v>
      </c>
      <c r="S915" s="909">
        <v>1.4862992013358025</v>
      </c>
      <c r="T915" s="909">
        <v>1.4862992013358025</v>
      </c>
    </row>
    <row r="916" spans="1:20" x14ac:dyDescent="0.35">
      <c r="A916" s="903">
        <v>133</v>
      </c>
      <c r="B916" s="903" t="s">
        <v>358</v>
      </c>
      <c r="C916" s="907">
        <f>cходова!R914</f>
        <v>0</v>
      </c>
      <c r="D916" s="907">
        <f>прибуд.!O914</f>
        <v>0.58399318059299188</v>
      </c>
      <c r="E916" s="907">
        <f>гар.вода!L914+ц.о.!M914+хол.вода!R914+каналізація!P914+аварійні!I914+зварювальн!L914</f>
        <v>0.475780788921637</v>
      </c>
      <c r="F916" s="907">
        <f>дератизац.!I914</f>
        <v>6.0069310743165192E-3</v>
      </c>
      <c r="G916" s="907">
        <f>димоканал!Q914</f>
        <v>9.0223046176117372E-2</v>
      </c>
      <c r="H916" s="907">
        <f>'підготовка до зими'!L914+майстерні!L914+маляри!L914+покрівлі!N914</f>
        <v>0.37598576422972124</v>
      </c>
      <c r="I916" s="907">
        <f>електрики!P914</f>
        <v>0.11516315477759373</v>
      </c>
      <c r="J916" s="908">
        <f t="shared" si="77"/>
        <v>1.6471528657723777</v>
      </c>
      <c r="K916" s="908">
        <v>2.3878183328230936E-2</v>
      </c>
      <c r="L916" s="908">
        <f t="shared" si="79"/>
        <v>1.6710310491006086</v>
      </c>
      <c r="M916" s="908">
        <f t="shared" si="78"/>
        <v>2.0052372589207303</v>
      </c>
      <c r="N916" s="901">
        <v>2</v>
      </c>
      <c r="O916" s="903"/>
      <c r="P916" s="909">
        <v>1.3401442463781807</v>
      </c>
      <c r="Q916" s="909">
        <v>1.3401442463781807</v>
      </c>
      <c r="S916" s="909">
        <v>1.3484297082906667</v>
      </c>
      <c r="T916" s="909">
        <v>1.3484297082906667</v>
      </c>
    </row>
    <row r="917" spans="1:20" x14ac:dyDescent="0.35">
      <c r="A917" s="903">
        <v>134</v>
      </c>
      <c r="B917" s="903" t="s">
        <v>359</v>
      </c>
      <c r="C917" s="907">
        <f>cходова!R915</f>
        <v>0</v>
      </c>
      <c r="D917" s="907">
        <f>прибуд.!O915</f>
        <v>0.97258793902176233</v>
      </c>
      <c r="E917" s="907">
        <f>гар.вода!L915+ц.о.!M915+хол.вода!R915+каналізація!P915+аварійні!I915+зварювальн!L915</f>
        <v>0.332030269771106</v>
      </c>
      <c r="F917" s="907">
        <f>дератизац.!I915</f>
        <v>5.4298642533936649E-3</v>
      </c>
      <c r="G917" s="907">
        <f>димоканал!Q915</f>
        <v>4.3104051904924862E-2</v>
      </c>
      <c r="H917" s="907">
        <f>'підготовка до зими'!L915+майстерні!L915+маляри!L915+покрівлі!N915</f>
        <v>0.32153180688739713</v>
      </c>
      <c r="I917" s="907">
        <f>електрики!P915</f>
        <v>6.0415059986548753E-2</v>
      </c>
      <c r="J917" s="908">
        <f t="shared" si="77"/>
        <v>1.7350989918251325</v>
      </c>
      <c r="K917" s="908">
        <v>2.5988324983252251E-2</v>
      </c>
      <c r="L917" s="908">
        <f t="shared" si="79"/>
        <v>1.7610873168083847</v>
      </c>
      <c r="M917" s="908">
        <f t="shared" si="78"/>
        <v>2.1133047801700617</v>
      </c>
      <c r="N917" s="901">
        <v>2</v>
      </c>
      <c r="O917" s="903"/>
      <c r="P917" s="909">
        <v>1.4515787897726942</v>
      </c>
      <c r="Q917" s="909">
        <v>1.4515787897726942</v>
      </c>
      <c r="S917" s="909">
        <v>1.4619876416346669</v>
      </c>
      <c r="T917" s="909">
        <v>1.4619876416346669</v>
      </c>
    </row>
    <row r="918" spans="1:20" x14ac:dyDescent="0.35">
      <c r="A918" s="903">
        <v>135</v>
      </c>
      <c r="B918" s="903" t="s">
        <v>360</v>
      </c>
      <c r="C918" s="907">
        <f>cходова!R916</f>
        <v>0</v>
      </c>
      <c r="D918" s="907">
        <f>прибуд.!O916</f>
        <v>0.47912999614286822</v>
      </c>
      <c r="E918" s="907">
        <f>гар.вода!L916+ц.о.!M916+хол.вода!R916+каналізація!P916+аварійні!I916+зварювальн!L916</f>
        <v>0.44600458960985262</v>
      </c>
      <c r="F918" s="907">
        <f>дератизац.!I916</f>
        <v>3.1589909743115017E-3</v>
      </c>
      <c r="G918" s="907">
        <f>димоканал!Q916</f>
        <v>6.1084397425031918E-2</v>
      </c>
      <c r="H918" s="907">
        <f>'підготовка до зими'!L916+майстерні!L916+маляри!L916+покрівлі!N916</f>
        <v>0.39031330866718855</v>
      </c>
      <c r="I918" s="907">
        <f>електрики!P916</f>
        <v>0.10382274229023751</v>
      </c>
      <c r="J918" s="908">
        <f t="shared" si="77"/>
        <v>1.4835140251094905</v>
      </c>
      <c r="K918" s="908">
        <v>2.1993463663761037E-2</v>
      </c>
      <c r="L918" s="908">
        <f t="shared" si="79"/>
        <v>1.5055074887732516</v>
      </c>
      <c r="M918" s="908">
        <f t="shared" si="78"/>
        <v>1.8066089865279018</v>
      </c>
      <c r="N918" s="901">
        <v>2</v>
      </c>
      <c r="O918" s="903"/>
      <c r="P918" s="909">
        <v>1.2356839083437616</v>
      </c>
      <c r="Q918" s="909">
        <v>1.2356839083437616</v>
      </c>
      <c r="S918" s="909">
        <v>1.2425791451641202</v>
      </c>
      <c r="T918" s="909">
        <v>1.2425791451641202</v>
      </c>
    </row>
    <row r="919" spans="1:20" x14ac:dyDescent="0.35">
      <c r="A919" s="903">
        <v>136</v>
      </c>
      <c r="B919" s="903" t="s">
        <v>361</v>
      </c>
      <c r="C919" s="907">
        <f>cходова!R917</f>
        <v>0</v>
      </c>
      <c r="D919" s="907">
        <f>прибуд.!O917</f>
        <v>0.54735110238390527</v>
      </c>
      <c r="E919" s="907">
        <f>гар.вода!L917+ц.о.!M917+хол.вода!R917+каналізація!P917+аварійні!I917+зварювальн!L917</f>
        <v>0.37629456224435004</v>
      </c>
      <c r="F919" s="907">
        <f>дератизац.!I917</f>
        <v>5.4568003307151726E-3</v>
      </c>
      <c r="G919" s="907">
        <f>димоканал!Q917</f>
        <v>8.030372350595244E-2</v>
      </c>
      <c r="H919" s="907">
        <f>'підготовка до зими'!L917+майстерні!L917+маляри!L917+покрівлі!N917</f>
        <v>0.39618576641164477</v>
      </c>
      <c r="I919" s="907">
        <f>електрики!P917</f>
        <v>7.7273334269690713E-2</v>
      </c>
      <c r="J919" s="908">
        <f t="shared" si="77"/>
        <v>1.4828652891462584</v>
      </c>
      <c r="K919" s="908">
        <v>2.3510966530881128E-2</v>
      </c>
      <c r="L919" s="908">
        <f t="shared" si="79"/>
        <v>1.5063762556771394</v>
      </c>
      <c r="M919" s="908">
        <f t="shared" si="78"/>
        <v>1.8076515068125671</v>
      </c>
      <c r="N919" s="901">
        <v>2</v>
      </c>
      <c r="O919" s="903"/>
      <c r="P919" s="909">
        <v>1.3206079042035828</v>
      </c>
      <c r="Q919" s="909">
        <v>1.3206079042035828</v>
      </c>
      <c r="S919" s="909">
        <v>1.3288548866161489</v>
      </c>
      <c r="T919" s="909">
        <v>1.3288548866161489</v>
      </c>
    </row>
    <row r="920" spans="1:20" x14ac:dyDescent="0.35">
      <c r="A920" s="903">
        <v>137</v>
      </c>
      <c r="B920" s="903" t="s">
        <v>362</v>
      </c>
      <c r="C920" s="907">
        <f>cходова!R918</f>
        <v>0</v>
      </c>
      <c r="D920" s="907">
        <f>прибуд.!O918</f>
        <v>0.77851767876392397</v>
      </c>
      <c r="E920" s="907">
        <f>гар.вода!L918+ц.о.!M918+хол.вода!R918+каналізація!P918+аварійні!I918+зварювальн!L918</f>
        <v>0.34975717018832364</v>
      </c>
      <c r="F920" s="907">
        <f>дератизац.!I918</f>
        <v>3.4495149119655047E-3</v>
      </c>
      <c r="G920" s="907">
        <f>димоканал!Q918</f>
        <v>2.050765714048566E-2</v>
      </c>
      <c r="H920" s="907">
        <f>'підготовка до зими'!L918+майстерні!L918+маляри!L918+покрівлі!N918</f>
        <v>0.38954267361360123</v>
      </c>
      <c r="I920" s="907">
        <f>електрики!P918</f>
        <v>6.716643751289321E-2</v>
      </c>
      <c r="J920" s="908">
        <f t="shared" si="77"/>
        <v>1.6089411321311933</v>
      </c>
      <c r="K920" s="908">
        <v>2.3550766460995302E-2</v>
      </c>
      <c r="L920" s="908">
        <f t="shared" si="79"/>
        <v>1.6324918985921886</v>
      </c>
      <c r="M920" s="908">
        <f t="shared" si="78"/>
        <v>1.9589902783106261</v>
      </c>
      <c r="N920" s="901">
        <v>1</v>
      </c>
      <c r="O920" s="903"/>
      <c r="P920" s="909">
        <v>1.3219887208810475</v>
      </c>
      <c r="Q920" s="909">
        <v>1.3219887208810475</v>
      </c>
      <c r="S920" s="909">
        <v>1.3298183886462063</v>
      </c>
      <c r="T920" s="909">
        <v>1.3298183886462063</v>
      </c>
    </row>
    <row r="921" spans="1:20" x14ac:dyDescent="0.35">
      <c r="A921" s="903">
        <v>138</v>
      </c>
      <c r="B921" s="903" t="s">
        <v>1870</v>
      </c>
      <c r="C921" s="907">
        <f>cходова!R919</f>
        <v>0</v>
      </c>
      <c r="D921" s="907">
        <f>прибуд.!O919</f>
        <v>0.64195991111111117</v>
      </c>
      <c r="E921" s="907">
        <f>гар.вода!L919+ц.о.!M919+хол.вода!R919+каналізація!P919+аварійні!I919+зварювальн!L919</f>
        <v>0.46360543566755674</v>
      </c>
      <c r="F921" s="907">
        <f>дератизац.!I919</f>
        <v>1.4649999999999998E-2</v>
      </c>
      <c r="G921" s="907">
        <f>димоканал!Q919</f>
        <v>0.20745501247930281</v>
      </c>
      <c r="H921" s="907">
        <f>'підготовка до зими'!L919+майстерні!L919+маляри!L919+покрівлі!N919</f>
        <v>0.45479402341208064</v>
      </c>
      <c r="I921" s="907">
        <f>електрики!P919</f>
        <v>9.9692904319136966E-2</v>
      </c>
      <c r="J921" s="908">
        <f t="shared" si="77"/>
        <v>1.8821572869891885</v>
      </c>
      <c r="K921" s="908">
        <v>2.8016538081570012E-2</v>
      </c>
      <c r="L921" s="908">
        <f t="shared" si="79"/>
        <v>1.9101738250707585</v>
      </c>
      <c r="M921" s="908">
        <f t="shared" si="78"/>
        <v>2.2922085900849103</v>
      </c>
      <c r="N921" s="901">
        <v>2</v>
      </c>
      <c r="O921" s="903"/>
      <c r="P921" s="909">
        <v>1.5762272008267724</v>
      </c>
      <c r="Q921" s="909">
        <v>1.5762272008267724</v>
      </c>
      <c r="S921" s="909">
        <v>1.5934744836534971</v>
      </c>
      <c r="T921" s="909">
        <v>1.5934744836534971</v>
      </c>
    </row>
    <row r="922" spans="1:20" x14ac:dyDescent="0.35">
      <c r="A922" s="903">
        <v>139</v>
      </c>
      <c r="B922" s="903" t="s">
        <v>1917</v>
      </c>
      <c r="C922" s="907">
        <f>cходова!R920</f>
        <v>0</v>
      </c>
      <c r="D922" s="907">
        <f>прибуд.!O920</f>
        <v>0.68487899478425796</v>
      </c>
      <c r="E922" s="907">
        <f>гар.вода!L920+ц.о.!M920+хол.вода!R920+каналізація!P920+аварійні!I920+зварювальн!L920</f>
        <v>0.45266135968046534</v>
      </c>
      <c r="F922" s="907">
        <f>дератизац.!I920</f>
        <v>1.0561877667140826E-2</v>
      </c>
      <c r="G922" s="907">
        <f>димоканал!Q920</f>
        <v>6.3235626644778359E-2</v>
      </c>
      <c r="H922" s="907">
        <f>'підготовка до зими'!L920+майстерні!L920+маляри!L920+покрівлі!N920</f>
        <v>0.43139370367209462</v>
      </c>
      <c r="I922" s="907">
        <f>електрики!P920</f>
        <v>0.10635800603037372</v>
      </c>
      <c r="J922" s="908">
        <f t="shared" si="77"/>
        <v>1.7490895684791108</v>
      </c>
      <c r="K922" s="908">
        <v>2.5569077074385899E-2</v>
      </c>
      <c r="L922" s="908">
        <f t="shared" si="79"/>
        <v>1.7746586455534967</v>
      </c>
      <c r="M922" s="908">
        <f t="shared" si="78"/>
        <v>2.129590374664196</v>
      </c>
      <c r="N922" s="901">
        <v>2</v>
      </c>
      <c r="O922" s="903"/>
      <c r="P922" s="909">
        <v>1.4423707195281579</v>
      </c>
      <c r="Q922" s="909">
        <v>1.4423707195281579</v>
      </c>
      <c r="S922" s="909">
        <v>1.4529624011959554</v>
      </c>
      <c r="T922" s="909">
        <v>1.4529624011959554</v>
      </c>
    </row>
    <row r="923" spans="1:20" x14ac:dyDescent="0.35">
      <c r="A923" s="903">
        <v>140</v>
      </c>
      <c r="B923" s="903" t="s">
        <v>363</v>
      </c>
      <c r="C923" s="907">
        <f>cходова!R921</f>
        <v>0</v>
      </c>
      <c r="D923" s="907">
        <f>прибуд.!O921</f>
        <v>0.80590376215526849</v>
      </c>
      <c r="E923" s="907">
        <f>гар.вода!L921+ц.о.!M921+хол.вода!R921+каналізація!P921+аварійні!I921+зварювальн!L921</f>
        <v>0.64180896164107992</v>
      </c>
      <c r="F923" s="907">
        <f>дератизац.!I921</f>
        <v>6.1334289813486367E-3</v>
      </c>
      <c r="G923" s="907">
        <f>димоканал!Q921</f>
        <v>0.13303766399949524</v>
      </c>
      <c r="H923" s="907">
        <f>'підготовка до зими'!L921+майстерні!L921+маляри!L921+покрівлі!N921</f>
        <v>0.37195027011940479</v>
      </c>
      <c r="I923" s="907">
        <f>електрики!P921</f>
        <v>0.16091035489100297</v>
      </c>
      <c r="J923" s="908">
        <f t="shared" si="77"/>
        <v>2.1197444417876001</v>
      </c>
      <c r="K923" s="908">
        <v>2.9834277894502888E-2</v>
      </c>
      <c r="L923" s="908">
        <f t="shared" si="79"/>
        <v>2.1495787196821032</v>
      </c>
      <c r="M923" s="908">
        <f t="shared" si="78"/>
        <v>2.579494463618524</v>
      </c>
      <c r="N923" s="901">
        <v>2</v>
      </c>
      <c r="O923" s="903"/>
      <c r="P923" s="909">
        <v>1.6853219794840613</v>
      </c>
      <c r="Q923" s="909">
        <v>1.6853219794840613</v>
      </c>
      <c r="S923" s="909">
        <v>1.6961462189154712</v>
      </c>
      <c r="T923" s="909">
        <v>1.6961462189154712</v>
      </c>
    </row>
    <row r="924" spans="1:20" x14ac:dyDescent="0.35">
      <c r="A924" s="903">
        <v>141</v>
      </c>
      <c r="B924" s="903" t="s">
        <v>364</v>
      </c>
      <c r="C924" s="907">
        <f>cходова!R922</f>
        <v>0</v>
      </c>
      <c r="D924" s="907">
        <f>прибуд.!O922</f>
        <v>0.64403745127651912</v>
      </c>
      <c r="E924" s="907">
        <f>гар.вода!L922+ц.о.!M922+хол.вода!R922+каналізація!P922+аварійні!I922+зварювальн!L922</f>
        <v>0.47033330926774664</v>
      </c>
      <c r="F924" s="907">
        <f>дератизац.!I922</f>
        <v>2.524271844660194E-3</v>
      </c>
      <c r="G924" s="907">
        <f>димоканал!Q922</f>
        <v>0.16289499887369777</v>
      </c>
      <c r="H924" s="907">
        <f>'підготовка до зими'!L922+майстерні!L922+маляри!L922+покрівлі!N922</f>
        <v>0.26467698199469714</v>
      </c>
      <c r="I924" s="907">
        <f>електрики!P922</f>
        <v>6.4526151662871817E-2</v>
      </c>
      <c r="J924" s="908">
        <f t="shared" si="77"/>
        <v>1.6089931649201925</v>
      </c>
      <c r="K924" s="908">
        <v>2.2266962461539985E-2</v>
      </c>
      <c r="L924" s="908">
        <f t="shared" si="79"/>
        <v>1.6312601273817324</v>
      </c>
      <c r="M924" s="908">
        <f t="shared" si="78"/>
        <v>1.9575121528580788</v>
      </c>
      <c r="N924" s="901">
        <v>2</v>
      </c>
      <c r="O924" s="903"/>
      <c r="P924" s="909">
        <v>1.2589489369826345</v>
      </c>
      <c r="Q924" s="909">
        <v>1.2589489369826345</v>
      </c>
      <c r="S924" s="909">
        <v>1.2685076577821706</v>
      </c>
      <c r="T924" s="909">
        <v>1.2685076577821706</v>
      </c>
    </row>
    <row r="925" spans="1:20" x14ac:dyDescent="0.35">
      <c r="A925" s="903">
        <v>142</v>
      </c>
      <c r="B925" s="903" t="s">
        <v>365</v>
      </c>
      <c r="C925" s="907">
        <f>cходова!R923</f>
        <v>0</v>
      </c>
      <c r="D925" s="907">
        <f>прибуд.!O923</f>
        <v>0.21016544708994706</v>
      </c>
      <c r="E925" s="907">
        <f>гар.вода!L923+ц.о.!M923+хол.вода!R923+каналізація!P923+аварійні!I923+зварювальн!L923</f>
        <v>0.51888263086272612</v>
      </c>
      <c r="F925" s="907">
        <f>дератизац.!I923</f>
        <v>8.5714285714285719E-3</v>
      </c>
      <c r="G925" s="907">
        <f>димоканал!Q923</f>
        <v>0.55567108003493515</v>
      </c>
      <c r="H925" s="907">
        <f>'підготовка до зими'!L923+майстерні!L923+маляри!L923+покрівлі!N923</f>
        <v>0.52026369125539196</v>
      </c>
      <c r="I925" s="907">
        <f>електрики!P923</f>
        <v>0.11868202895135353</v>
      </c>
      <c r="J925" s="908">
        <f t="shared" si="77"/>
        <v>1.9322363067657824</v>
      </c>
      <c r="K925" s="908">
        <v>2.8869636517731421E-2</v>
      </c>
      <c r="L925" s="908">
        <f t="shared" si="79"/>
        <v>1.9611059432835138</v>
      </c>
      <c r="M925" s="908">
        <f t="shared" si="78"/>
        <v>2.3533271319402167</v>
      </c>
      <c r="N925" s="901">
        <v>2</v>
      </c>
      <c r="O925" s="903"/>
      <c r="P925" s="909">
        <v>1.6471594458836281</v>
      </c>
      <c r="Q925" s="909">
        <v>1.6471594458836281</v>
      </c>
      <c r="S925" s="909">
        <v>1.6646589124897486</v>
      </c>
      <c r="T925" s="909">
        <v>1.6646589124897486</v>
      </c>
    </row>
    <row r="926" spans="1:20" ht="15" customHeight="1" x14ac:dyDescent="0.35">
      <c r="A926" s="903">
        <v>143</v>
      </c>
      <c r="B926" s="903" t="s">
        <v>366</v>
      </c>
      <c r="C926" s="907">
        <f>cходова!R924</f>
        <v>0</v>
      </c>
      <c r="D926" s="907">
        <f>прибуд.!O924</f>
        <v>0.46480341102376677</v>
      </c>
      <c r="E926" s="907">
        <f>гар.вода!L924+ц.о.!M924+хол.вода!R924+каналізація!P924+аварійні!I924+зварювальн!L924</f>
        <v>0.51577657823062595</v>
      </c>
      <c r="F926" s="907">
        <f>дератизац.!I924</f>
        <v>5.2130740587505164E-3</v>
      </c>
      <c r="G926" s="907">
        <f>димоканал!Q924</f>
        <v>2.2479708584750194E-2</v>
      </c>
      <c r="H926" s="907">
        <f>'підготовка до зими'!L924+майстерні!L924+маляри!L924+покрівлі!N924</f>
        <v>0.3086553680156891</v>
      </c>
      <c r="I926" s="907">
        <f>електрики!P924</f>
        <v>9.7960549341311653E-2</v>
      </c>
      <c r="J926" s="908">
        <f t="shared" si="77"/>
        <v>1.4148886892548942</v>
      </c>
      <c r="K926" s="908">
        <v>2.0316938726133191E-2</v>
      </c>
      <c r="L926" s="908">
        <f t="shared" si="79"/>
        <v>1.4352056279810275</v>
      </c>
      <c r="M926" s="908">
        <f t="shared" si="78"/>
        <v>1.722246753577233</v>
      </c>
      <c r="N926" s="901">
        <v>2</v>
      </c>
      <c r="O926" s="903"/>
      <c r="P926" s="909">
        <v>1.1426327108063374</v>
      </c>
      <c r="Q926" s="909">
        <v>1.1426327108063374</v>
      </c>
      <c r="S926" s="909">
        <v>1.147344706785715</v>
      </c>
      <c r="T926" s="909">
        <v>1.147344706785715</v>
      </c>
    </row>
    <row r="927" spans="1:20" x14ac:dyDescent="0.35">
      <c r="A927" s="903">
        <v>144</v>
      </c>
      <c r="B927" s="903" t="s">
        <v>367</v>
      </c>
      <c r="C927" s="907">
        <f>cходова!R925</f>
        <v>0</v>
      </c>
      <c r="D927" s="907">
        <f>прибуд.!O925</f>
        <v>1.6840310168208821</v>
      </c>
      <c r="E927" s="907">
        <f>гар.вода!L925+ц.о.!M925+хол.вода!R925+каналізація!P925+аварійні!I925+зварювальн!L925</f>
        <v>0.44672179554415548</v>
      </c>
      <c r="F927" s="907">
        <f>дератизац.!I925</f>
        <v>6.8754283755997252E-3</v>
      </c>
      <c r="G927" s="907">
        <f>димоканал!Q925</f>
        <v>2.5391047253415108E-2</v>
      </c>
      <c r="H927" s="907">
        <f>'підготовка до зими'!L925+майстерні!L925+маляри!L925+покрівлі!N925</f>
        <v>0.42671902826824554</v>
      </c>
      <c r="I927" s="907">
        <f>електрики!P925</f>
        <v>0.10409589371054503</v>
      </c>
      <c r="J927" s="908">
        <f t="shared" si="77"/>
        <v>2.693834209972843</v>
      </c>
      <c r="K927" s="908">
        <v>3.7449977216553687E-2</v>
      </c>
      <c r="L927" s="908">
        <f t="shared" si="79"/>
        <v>2.7312841871893965</v>
      </c>
      <c r="M927" s="908">
        <f t="shared" si="78"/>
        <v>3.2775410246272756</v>
      </c>
      <c r="N927" s="901">
        <v>2</v>
      </c>
      <c r="O927" s="903"/>
      <c r="P927" s="909">
        <v>2.0981377970457373</v>
      </c>
      <c r="Q927" s="909">
        <v>2.0981377970457373</v>
      </c>
      <c r="S927" s="909">
        <v>2.1129446031946255</v>
      </c>
      <c r="T927" s="909">
        <v>2.1129446031946255</v>
      </c>
    </row>
    <row r="928" spans="1:20" x14ac:dyDescent="0.35">
      <c r="A928" s="903">
        <v>145</v>
      </c>
      <c r="B928" s="903" t="s">
        <v>368</v>
      </c>
      <c r="C928" s="907">
        <f>cходова!R926</f>
        <v>0</v>
      </c>
      <c r="D928" s="907">
        <f>прибуд.!O926</f>
        <v>0.87159654839488288</v>
      </c>
      <c r="E928" s="907">
        <f>гар.вода!L926+ц.о.!M926+хол.вода!R926+каналізація!P926+аварійні!I926+зварювальн!L926</f>
        <v>0.4577167760234695</v>
      </c>
      <c r="F928" s="907">
        <f>дератизац.!I926</f>
        <v>4.6705286024619833E-3</v>
      </c>
      <c r="G928" s="907">
        <f>димоканал!Q926</f>
        <v>8.7012042922109817E-2</v>
      </c>
      <c r="H928" s="907">
        <f>'підготовка до зими'!L926+майстерні!L926+маляри!L926+покрівлі!N926</f>
        <v>0.38797130767733989</v>
      </c>
      <c r="I928" s="907">
        <f>електрики!P926</f>
        <v>0.10828338629884536</v>
      </c>
      <c r="J928" s="908">
        <f t="shared" si="77"/>
        <v>1.9172505899191095</v>
      </c>
      <c r="K928" s="908">
        <v>2.7361082647766793E-2</v>
      </c>
      <c r="L928" s="908">
        <f t="shared" si="79"/>
        <v>1.9446116725668763</v>
      </c>
      <c r="M928" s="908">
        <f t="shared" si="78"/>
        <v>2.3335340070802513</v>
      </c>
      <c r="N928" s="901">
        <v>2</v>
      </c>
      <c r="O928" s="903"/>
      <c r="P928" s="909">
        <v>1.5349045137956263</v>
      </c>
      <c r="Q928" s="909">
        <v>1.5349045137956263</v>
      </c>
      <c r="S928" s="909">
        <v>1.5443014106907851</v>
      </c>
      <c r="T928" s="909">
        <v>1.5443014106907851</v>
      </c>
    </row>
    <row r="929" spans="1:20" x14ac:dyDescent="0.35">
      <c r="A929" s="903">
        <v>146</v>
      </c>
      <c r="B929" s="903" t="s">
        <v>369</v>
      </c>
      <c r="C929" s="907">
        <f>cходова!R927</f>
        <v>0.94418600637280925</v>
      </c>
      <c r="D929" s="907">
        <f>прибуд.!O927</f>
        <v>0.47729361420900457</v>
      </c>
      <c r="E929" s="907">
        <f>гар.вода!L927+ц.о.!M927+хол.вода!R927+каналізація!P927+аварійні!I927+зварювальн!L927</f>
        <v>0.47433034676431995</v>
      </c>
      <c r="F929" s="907">
        <f>дератизац.!I927</f>
        <v>2.1840148698884757E-3</v>
      </c>
      <c r="G929" s="907">
        <f>димоканал!Q927</f>
        <v>4.5488357680979301E-2</v>
      </c>
      <c r="H929" s="907">
        <f>'підготовка до зими'!L927+майстерні!L927+маляри!L927+покрівлі!N927</f>
        <v>0.45164568025521257</v>
      </c>
      <c r="I929" s="907">
        <f>електрики!P927</f>
        <v>7.4121118452889934E-2</v>
      </c>
      <c r="J929" s="908">
        <f t="shared" si="77"/>
        <v>2.4692491386051039</v>
      </c>
      <c r="K929" s="908">
        <v>3.4655783171020048E-2</v>
      </c>
      <c r="L929" s="908">
        <f t="shared" si="79"/>
        <v>2.5039049217761238</v>
      </c>
      <c r="M929" s="908">
        <f t="shared" si="78"/>
        <v>3.0046859061313484</v>
      </c>
      <c r="N929" s="901">
        <v>3</v>
      </c>
      <c r="O929" s="903"/>
      <c r="P929" s="909">
        <v>1.9655446522912783</v>
      </c>
      <c r="Q929" s="909">
        <v>1.9655446522912783</v>
      </c>
      <c r="S929" s="909">
        <v>1.9726179458880528</v>
      </c>
      <c r="T929" s="909">
        <v>1.9726179458880528</v>
      </c>
    </row>
    <row r="930" spans="1:20" x14ac:dyDescent="0.35">
      <c r="A930" s="903">
        <v>147</v>
      </c>
      <c r="B930" s="903" t="s">
        <v>370</v>
      </c>
      <c r="C930" s="907">
        <f>cходова!R928</f>
        <v>0.95266538601680384</v>
      </c>
      <c r="D930" s="907">
        <f>прибуд.!O928</f>
        <v>0.83588530092592594</v>
      </c>
      <c r="E930" s="907">
        <f>гар.вода!L928+ц.о.!M928+хол.вода!R928+каналізація!P928+аварійні!I928+зварювальн!L928</f>
        <v>0.46054029254325635</v>
      </c>
      <c r="F930" s="907">
        <f>дератизац.!I928</f>
        <v>4.7453703703703703E-3</v>
      </c>
      <c r="G930" s="907">
        <f>димоканал!Q928</f>
        <v>9.0754879716080594E-2</v>
      </c>
      <c r="H930" s="907">
        <f>'підготовка до зими'!L928+майстерні!L928+маляри!L928+покрівлі!N928</f>
        <v>0.24277777352492866</v>
      </c>
      <c r="I930" s="907">
        <f>електрики!P928</f>
        <v>7.6923537283284688E-2</v>
      </c>
      <c r="J930" s="908">
        <f t="shared" si="77"/>
        <v>2.6642925403806506</v>
      </c>
      <c r="K930" s="908">
        <v>3.5222949088156624E-2</v>
      </c>
      <c r="L930" s="908">
        <f t="shared" si="79"/>
        <v>2.6995154894688072</v>
      </c>
      <c r="M930" s="908">
        <f t="shared" si="78"/>
        <v>3.2394185873625685</v>
      </c>
      <c r="N930" s="901">
        <v>4</v>
      </c>
      <c r="O930" s="903"/>
      <c r="P930" s="909">
        <v>1.9647227967579686</v>
      </c>
      <c r="Q930" s="909">
        <v>1.9647227967579686</v>
      </c>
      <c r="S930" s="909">
        <v>1.9738778906399739</v>
      </c>
      <c r="T930" s="909">
        <v>1.9738778906399739</v>
      </c>
    </row>
    <row r="931" spans="1:20" x14ac:dyDescent="0.35">
      <c r="A931" s="903">
        <v>148</v>
      </c>
      <c r="B931" s="903" t="s">
        <v>371</v>
      </c>
      <c r="C931" s="907">
        <f>cходова!R929</f>
        <v>0.72680852853589428</v>
      </c>
      <c r="D931" s="907">
        <f>прибуд.!O929</f>
        <v>1.0190260426159501</v>
      </c>
      <c r="E931" s="907">
        <f>гар.вода!L929+ц.о.!M929+хол.вода!R929+каналізація!P929+аварійні!I929+зварювальн!L929</f>
        <v>0.46599549714442523</v>
      </c>
      <c r="F931" s="907">
        <f>дератизац.!I929</f>
        <v>2.7933698738691142E-3</v>
      </c>
      <c r="G931" s="907">
        <f>димоканал!Q929</f>
        <v>9.7120303113838569E-2</v>
      </c>
      <c r="H931" s="907">
        <f>'підготовка до зими'!L929+майстерні!L929+маляри!L929+покрівлі!N929</f>
        <v>0.2419363140500464</v>
      </c>
      <c r="I931" s="907">
        <f>електрики!P929</f>
        <v>7.9001178883288878E-2</v>
      </c>
      <c r="J931" s="908">
        <f t="shared" si="77"/>
        <v>2.6326812342173125</v>
      </c>
      <c r="K931" s="908">
        <v>3.4820096403672569E-2</v>
      </c>
      <c r="L931" s="908">
        <f t="shared" si="79"/>
        <v>2.6675013306209849</v>
      </c>
      <c r="M931" s="908">
        <f t="shared" si="78"/>
        <v>3.2010015967451819</v>
      </c>
      <c r="N931" s="901">
        <v>4</v>
      </c>
      <c r="O931" s="903"/>
      <c r="P931" s="909">
        <v>1.9432042626717723</v>
      </c>
      <c r="Q931" s="909">
        <v>1.9432042626717723</v>
      </c>
      <c r="S931" s="909">
        <v>1.9538810141425513</v>
      </c>
      <c r="T931" s="909">
        <v>1.9538810141425513</v>
      </c>
    </row>
    <row r="932" spans="1:20" x14ac:dyDescent="0.35">
      <c r="A932" s="903">
        <v>149</v>
      </c>
      <c r="B932" s="903" t="s">
        <v>372</v>
      </c>
      <c r="C932" s="907">
        <f>cходова!R930</f>
        <v>0.47273204616872128</v>
      </c>
      <c r="D932" s="907">
        <f>прибуд.!O930</f>
        <v>0.86151345939086299</v>
      </c>
      <c r="E932" s="907">
        <f>гар.вода!L930+ц.о.!M930+хол.вода!R930+каналізація!P930+аварійні!I930+зварювальн!L930</f>
        <v>0.47236557624466291</v>
      </c>
      <c r="F932" s="907">
        <f>дератизац.!I930</f>
        <v>1.6180203045685279E-3</v>
      </c>
      <c r="G932" s="907">
        <f>димоканал!Q930</f>
        <v>6.0027741575070417E-2</v>
      </c>
      <c r="H932" s="907">
        <f>'підготовка до зими'!L930+майстерні!L930+маляри!L930+покрівлі!N930</f>
        <v>0.31053481376995051</v>
      </c>
      <c r="I932" s="907">
        <f>електрики!P930</f>
        <v>0.11386245417160312</v>
      </c>
      <c r="J932" s="908">
        <f t="shared" si="77"/>
        <v>2.2926541116254398</v>
      </c>
      <c r="K932" s="908">
        <v>3.1176488580214368E-2</v>
      </c>
      <c r="L932" s="908">
        <f t="shared" si="79"/>
        <v>2.3238306002056541</v>
      </c>
      <c r="M932" s="908">
        <f t="shared" si="78"/>
        <v>2.788596720246785</v>
      </c>
      <c r="N932" s="901">
        <v>3</v>
      </c>
      <c r="O932" s="903"/>
      <c r="P932" s="909">
        <v>1.7418320108383165</v>
      </c>
      <c r="Q932" s="909">
        <v>1.7418320108383165</v>
      </c>
      <c r="S932" s="909">
        <v>1.7510849045916685</v>
      </c>
      <c r="T932" s="909">
        <v>1.7510849045916685</v>
      </c>
    </row>
    <row r="933" spans="1:20" x14ac:dyDescent="0.35">
      <c r="A933" s="903">
        <v>150</v>
      </c>
      <c r="B933" s="903" t="s">
        <v>373</v>
      </c>
      <c r="C933" s="907">
        <f>cходова!R931</f>
        <v>1.5675411811187356</v>
      </c>
      <c r="D933" s="907">
        <f>прибуд.!O931</f>
        <v>0.10680643062590975</v>
      </c>
      <c r="E933" s="907">
        <f>гар.вода!L931+ц.о.!M931+хол.вода!R931+каналізація!P931+аварійні!I931+зварювальн!L931</f>
        <v>0.37915103189481736</v>
      </c>
      <c r="F933" s="907">
        <f>дератизац.!I931</f>
        <v>3.1965065502183405E-3</v>
      </c>
      <c r="G933" s="907">
        <f>димоканал!Q931</f>
        <v>3.2495483780438053E-2</v>
      </c>
      <c r="H933" s="907">
        <f>'підготовка до зими'!L931+майстерні!L931+маляри!L931+покрівлі!N931</f>
        <v>0.2852380438148957</v>
      </c>
      <c r="I933" s="907">
        <f>електрики!P931</f>
        <v>7.8361234836002852E-2</v>
      </c>
      <c r="J933" s="908">
        <f t="shared" si="77"/>
        <v>2.452789912621018</v>
      </c>
      <c r="K933" s="908">
        <v>3.2952907832348E-2</v>
      </c>
      <c r="L933" s="908">
        <f t="shared" si="79"/>
        <v>2.4857428204533658</v>
      </c>
      <c r="M933" s="908">
        <f t="shared" si="78"/>
        <v>2.9828913845440388</v>
      </c>
      <c r="N933" s="901">
        <v>3</v>
      </c>
      <c r="O933" s="903"/>
      <c r="P933" s="909">
        <v>1.8351415398673436</v>
      </c>
      <c r="Q933" s="909">
        <v>1.8351415398673436</v>
      </c>
      <c r="S933" s="909">
        <v>1.8383787726910794</v>
      </c>
      <c r="T933" s="909">
        <v>1.8383787726910794</v>
      </c>
    </row>
    <row r="934" spans="1:20" x14ac:dyDescent="0.35">
      <c r="A934" s="903">
        <v>151</v>
      </c>
      <c r="B934" s="903" t="s">
        <v>374</v>
      </c>
      <c r="C934" s="907">
        <f>cходова!R932</f>
        <v>0.93828316688994462</v>
      </c>
      <c r="D934" s="907">
        <f>прибуд.!O932</f>
        <v>0.54728040162925073</v>
      </c>
      <c r="E934" s="907">
        <f>гар.вода!L932+ц.о.!M932+хол.вода!R932+каналізація!P932+аварійні!I932+зварювальн!L932</f>
        <v>0.42444955059578982</v>
      </c>
      <c r="F934" s="907">
        <f>дератизац.!I932</f>
        <v>3.687127024722933E-3</v>
      </c>
      <c r="G934" s="907">
        <f>димоканал!Q932</f>
        <v>9.1849543046869889E-2</v>
      </c>
      <c r="H934" s="907">
        <f>'підготовка до зими'!L932+майстерні!L932+маляри!L932+покрівлі!N932</f>
        <v>0.30175724020872741</v>
      </c>
      <c r="I934" s="907">
        <f>електрики!P932</f>
        <v>9.5613399283059744E-2</v>
      </c>
      <c r="J934" s="908">
        <f t="shared" si="77"/>
        <v>2.4029204286783652</v>
      </c>
      <c r="K934" s="908">
        <v>3.2516861226889598E-2</v>
      </c>
      <c r="L934" s="908">
        <f t="shared" si="79"/>
        <v>2.4354372899052548</v>
      </c>
      <c r="M934" s="908">
        <f t="shared" si="78"/>
        <v>2.9225247478863055</v>
      </c>
      <c r="N934" s="901">
        <v>3</v>
      </c>
      <c r="O934" s="903"/>
      <c r="P934" s="909">
        <v>1.8134948392213373</v>
      </c>
      <c r="Q934" s="909">
        <v>1.8134948392213373</v>
      </c>
      <c r="S934" s="909">
        <v>1.8217618286420676</v>
      </c>
      <c r="T934" s="909">
        <v>1.8217618286420676</v>
      </c>
    </row>
    <row r="935" spans="1:20" x14ac:dyDescent="0.35">
      <c r="A935" s="903">
        <v>152</v>
      </c>
      <c r="B935" s="903" t="s">
        <v>375</v>
      </c>
      <c r="C935" s="907">
        <f>cходова!R933</f>
        <v>0.86658935194015296</v>
      </c>
      <c r="D935" s="907">
        <f>прибуд.!O933</f>
        <v>0.76066678385996156</v>
      </c>
      <c r="E935" s="907">
        <f>гар.вода!L933+ц.о.!M933+хол.вода!R933+каналізація!P933+аварійні!I933+зварювальн!L933</f>
        <v>0.3918254198466849</v>
      </c>
      <c r="F935" s="907">
        <f>дератизац.!I933</f>
        <v>3.7049399198931907E-3</v>
      </c>
      <c r="G935" s="907">
        <f>димоканал!Q933</f>
        <v>5.4096451816862352E-2</v>
      </c>
      <c r="H935" s="907">
        <f>'підготовка до зими'!L933+майстерні!L933+маляри!L933+покрівлі!N933</f>
        <v>0.30801839763891803</v>
      </c>
      <c r="I935" s="907">
        <f>електрики!P933</f>
        <v>8.318833805001416E-2</v>
      </c>
      <c r="J935" s="908">
        <f t="shared" si="77"/>
        <v>2.468089683072487</v>
      </c>
      <c r="K935" s="908">
        <v>3.3381718794294329E-2</v>
      </c>
      <c r="L935" s="908">
        <f t="shared" si="79"/>
        <v>2.5014714018667812</v>
      </c>
      <c r="M935" s="908">
        <f t="shared" si="78"/>
        <v>3.0017656822401375</v>
      </c>
      <c r="N935" s="901">
        <v>3</v>
      </c>
      <c r="O935" s="903"/>
      <c r="P935" s="909">
        <v>1.8622920772611731</v>
      </c>
      <c r="Q935" s="909">
        <v>1.8622920772611731</v>
      </c>
      <c r="S935" s="909">
        <v>1.8710297950161241</v>
      </c>
      <c r="T935" s="909">
        <v>1.8710297950161241</v>
      </c>
    </row>
    <row r="936" spans="1:20" x14ac:dyDescent="0.35">
      <c r="A936" s="903">
        <v>153</v>
      </c>
      <c r="B936" s="903" t="s">
        <v>376</v>
      </c>
      <c r="C936" s="907">
        <f>cходова!R934</f>
        <v>0.76507304740730098</v>
      </c>
      <c r="D936" s="907">
        <f>прибуд.!O934</f>
        <v>0.19510185206435726</v>
      </c>
      <c r="E936" s="907">
        <f>гар.вода!L934+ц.о.!M934+хол.вода!R934+каналізація!P934+аварійні!I934+зварювальн!L934</f>
        <v>0.3916436990546126</v>
      </c>
      <c r="F936" s="907">
        <f>дератизац.!I934</f>
        <v>5.8093667073083263E-3</v>
      </c>
      <c r="G936" s="907">
        <f>димоканал!Q934</f>
        <v>4.9708942148859653E-2</v>
      </c>
      <c r="H936" s="907">
        <f>'підготовка до зими'!L934+майстерні!L934+маляри!L934+покрівлі!N934</f>
        <v>0.28262082433386371</v>
      </c>
      <c r="I936" s="907">
        <f>електрики!P934</f>
        <v>8.3119128789354291E-2</v>
      </c>
      <c r="J936" s="908">
        <f t="shared" si="77"/>
        <v>1.7730768605056566</v>
      </c>
      <c r="K936" s="908">
        <v>2.4440718729935852E-2</v>
      </c>
      <c r="L936" s="908">
        <f t="shared" si="79"/>
        <v>1.7975175792355924</v>
      </c>
      <c r="M936" s="908">
        <f t="shared" si="78"/>
        <v>2.1570210950827109</v>
      </c>
      <c r="N936" s="901">
        <v>3</v>
      </c>
      <c r="O936" s="903"/>
      <c r="P936" s="909">
        <v>1.3640191680539917</v>
      </c>
      <c r="Q936" s="909">
        <v>1.3640191680539917</v>
      </c>
      <c r="S936" s="909">
        <v>1.3683856600134063</v>
      </c>
      <c r="T936" s="909">
        <v>1.3683856600134063</v>
      </c>
    </row>
    <row r="937" spans="1:20" x14ac:dyDescent="0.35">
      <c r="A937" s="903">
        <v>154</v>
      </c>
      <c r="B937" s="903" t="s">
        <v>377</v>
      </c>
      <c r="C937" s="907">
        <f>cходова!R935</f>
        <v>1.0192567272206099</v>
      </c>
      <c r="D937" s="907">
        <f>прибуд.!O935</f>
        <v>0.26567189699857868</v>
      </c>
      <c r="E937" s="907">
        <f>гар.вода!L935+ц.о.!M935+хол.вода!R935+каналізація!P935+аварійні!I935+зварювальн!L935</f>
        <v>0.39498099920854518</v>
      </c>
      <c r="F937" s="907">
        <f>дератизац.!I935</f>
        <v>4.3453724604966149E-3</v>
      </c>
      <c r="G937" s="907">
        <f>димоканал!Q935</f>
        <v>6.358855477032134E-2</v>
      </c>
      <c r="H937" s="907">
        <f>'підготовка до зими'!L935+майстерні!L935+маляри!L935+покрівлі!N935</f>
        <v>0.30425908681386343</v>
      </c>
      <c r="I937" s="907">
        <f>електрики!P935</f>
        <v>8.4390156026357466E-2</v>
      </c>
      <c r="J937" s="908">
        <f t="shared" ref="J937:J993" si="80">I937+H937+G937+F937+E937+D937+C937</f>
        <v>2.1364927934987725</v>
      </c>
      <c r="K937" s="908">
        <v>2.9225016100285574E-2</v>
      </c>
      <c r="L937" s="908">
        <f t="shared" si="79"/>
        <v>2.1657178095990579</v>
      </c>
      <c r="M937" s="908">
        <f t="shared" ref="M937:M993" si="81">L937*1.2</f>
        <v>2.5988613715188693</v>
      </c>
      <c r="N937" s="901">
        <v>3</v>
      </c>
      <c r="O937" s="903"/>
      <c r="P937" s="909">
        <v>1.6301753493584741</v>
      </c>
      <c r="Q937" s="909">
        <v>1.6301753493584741</v>
      </c>
      <c r="S937" s="909">
        <v>1.635538183857598</v>
      </c>
      <c r="T937" s="909">
        <v>1.635538183857598</v>
      </c>
    </row>
    <row r="938" spans="1:20" x14ac:dyDescent="0.35">
      <c r="A938" s="903">
        <v>155</v>
      </c>
      <c r="B938" s="903" t="s">
        <v>378</v>
      </c>
      <c r="C938" s="907">
        <f>cходова!R936</f>
        <v>0</v>
      </c>
      <c r="D938" s="907">
        <f>прибуд.!O936</f>
        <v>1.2391755379335931</v>
      </c>
      <c r="E938" s="907">
        <f>гар.вода!L936+ц.о.!M936+хол.вода!R936+каналізація!P936+аварійні!I936+зварювальн!L936</f>
        <v>0.39189834981628546</v>
      </c>
      <c r="F938" s="907">
        <f>дератизац.!I936</f>
        <v>3.2345575959933219E-3</v>
      </c>
      <c r="G938" s="907">
        <f>димоканал!Q936</f>
        <v>6.2907954480101752E-2</v>
      </c>
      <c r="H938" s="907">
        <f>'підготовка до зими'!L936+майстерні!L936+маляри!L936+покрівлі!N936</f>
        <v>0.31272607985339607</v>
      </c>
      <c r="I938" s="907">
        <f>електрики!P936</f>
        <v>8.3216113788929028E-2</v>
      </c>
      <c r="J938" s="908">
        <f t="shared" si="80"/>
        <v>2.0931585934682988</v>
      </c>
      <c r="K938" s="908">
        <v>2.8832123503423478E-2</v>
      </c>
      <c r="L938" s="908">
        <f t="shared" si="79"/>
        <v>2.1219907169717223</v>
      </c>
      <c r="M938" s="908">
        <f t="shared" si="81"/>
        <v>2.5463888603660667</v>
      </c>
      <c r="N938" s="901">
        <v>2</v>
      </c>
      <c r="O938" s="903"/>
      <c r="P938" s="909">
        <v>1.6092115190688061</v>
      </c>
      <c r="Q938" s="909">
        <v>1.6092115190688061</v>
      </c>
      <c r="S938" s="909">
        <v>1.6212759632288092</v>
      </c>
      <c r="T938" s="909">
        <v>1.6212759632288092</v>
      </c>
    </row>
    <row r="939" spans="1:20" x14ac:dyDescent="0.35">
      <c r="A939" s="903">
        <v>156</v>
      </c>
      <c r="B939" s="903" t="s">
        <v>379</v>
      </c>
      <c r="C939" s="907">
        <f>cходова!R937</f>
        <v>0.60916687224609223</v>
      </c>
      <c r="D939" s="907">
        <f>прибуд.!O937</f>
        <v>0.7448268503861466</v>
      </c>
      <c r="E939" s="907">
        <f>гар.вода!L937+ц.о.!M937+хол.вода!R937+каналізація!P937+аварійні!I937+зварювальн!L937</f>
        <v>0.44179070861239345</v>
      </c>
      <c r="F939" s="907">
        <f>дератизац.!I937</f>
        <v>6.6052669448841564E-3</v>
      </c>
      <c r="G939" s="907">
        <f>димоканал!Q937</f>
        <v>5.7175078121657862E-2</v>
      </c>
      <c r="H939" s="907">
        <f>'підготовка до зими'!L937+майстерні!L937+маляри!L937+покрівлі!N937</f>
        <v>0.32079293068716386</v>
      </c>
      <c r="I939" s="907">
        <f>електрики!P937</f>
        <v>0.10221786491205222</v>
      </c>
      <c r="J939" s="908">
        <f t="shared" si="80"/>
        <v>2.2825755719103902</v>
      </c>
      <c r="K939" s="908">
        <v>3.1195177378458554E-2</v>
      </c>
      <c r="L939" s="908">
        <f t="shared" si="79"/>
        <v>2.3137707492888486</v>
      </c>
      <c r="M939" s="908">
        <f t="shared" si="81"/>
        <v>2.7765248991466183</v>
      </c>
      <c r="N939" s="901">
        <v>3</v>
      </c>
      <c r="O939" s="903"/>
      <c r="P939" s="909">
        <v>1.7425680918769673</v>
      </c>
      <c r="Q939" s="909">
        <v>1.7425680918769673</v>
      </c>
      <c r="S939" s="909">
        <v>1.7512640610704517</v>
      </c>
      <c r="T939" s="909">
        <v>1.7512640610704517</v>
      </c>
    </row>
    <row r="940" spans="1:20" x14ac:dyDescent="0.35">
      <c r="A940" s="903">
        <v>157</v>
      </c>
      <c r="B940" s="903" t="s">
        <v>380</v>
      </c>
      <c r="C940" s="907">
        <f>cходова!R938</f>
        <v>0</v>
      </c>
      <c r="D940" s="907">
        <f>прибуд.!O938</f>
        <v>0.37853814644218547</v>
      </c>
      <c r="E940" s="907">
        <f>гар.вода!L938+ц.о.!M938+хол.вода!R938+каналізація!P938+аварійні!I938+зварювальн!L938</f>
        <v>0.47706888950068471</v>
      </c>
      <c r="F940" s="907">
        <f>дератизац.!I938</f>
        <v>4.538595933926302E-3</v>
      </c>
      <c r="G940" s="907">
        <f>димоканал!Q938</f>
        <v>4.4975222081235278E-2</v>
      </c>
      <c r="H940" s="907">
        <f>'підготовка до зими'!L938+майстерні!L938+маляри!L938+покрівлі!N938</f>
        <v>0.31341926350014104</v>
      </c>
      <c r="I940" s="907">
        <f>електрики!P938</f>
        <v>9.5005944395619712E-2</v>
      </c>
      <c r="J940" s="908">
        <f t="shared" si="80"/>
        <v>1.3135460618537926</v>
      </c>
      <c r="K940" s="908">
        <v>1.8936697798378102E-2</v>
      </c>
      <c r="L940" s="908">
        <f t="shared" si="79"/>
        <v>1.3324827596521707</v>
      </c>
      <c r="M940" s="908">
        <f t="shared" si="81"/>
        <v>1.5989793115826048</v>
      </c>
      <c r="N940" s="901">
        <v>2</v>
      </c>
      <c r="O940" s="903"/>
      <c r="P940" s="909">
        <v>1.0851677822678552</v>
      </c>
      <c r="Q940" s="909">
        <v>1.0851677822678552</v>
      </c>
      <c r="S940" s="909">
        <v>1.0923774641864279</v>
      </c>
      <c r="T940" s="909">
        <v>1.0923774641864279</v>
      </c>
    </row>
    <row r="941" spans="1:20" x14ac:dyDescent="0.35">
      <c r="A941" s="903">
        <v>158</v>
      </c>
      <c r="B941" s="903" t="s">
        <v>381</v>
      </c>
      <c r="C941" s="907">
        <f>cходова!R939</f>
        <v>1.1007887459110277</v>
      </c>
      <c r="D941" s="907">
        <f>прибуд.!O939</f>
        <v>0.12917764729758083</v>
      </c>
      <c r="E941" s="907">
        <f>гар.вода!L939+ц.о.!M939+хол.вода!R939+каналізація!P939+аварійні!I939+зварювальн!L939</f>
        <v>0.41650411344244986</v>
      </c>
      <c r="F941" s="907">
        <f>дератизац.!I939</f>
        <v>3.7458594322391566E-3</v>
      </c>
      <c r="G941" s="907">
        <f>димоканал!Q939</f>
        <v>8.1650954295662576E-2</v>
      </c>
      <c r="H941" s="907">
        <f>'підготовка до зими'!L939+майстерні!L939+маляри!L939+покрівлі!N939</f>
        <v>0.31237777718316512</v>
      </c>
      <c r="I941" s="907">
        <f>електрики!P939</f>
        <v>9.2587340323426859E-2</v>
      </c>
      <c r="J941" s="908">
        <f t="shared" si="80"/>
        <v>2.1368324378855519</v>
      </c>
      <c r="K941" s="908">
        <v>2.92433205359744E-2</v>
      </c>
      <c r="L941" s="908">
        <f t="shared" si="79"/>
        <v>2.1660757584215262</v>
      </c>
      <c r="M941" s="908">
        <f t="shared" si="81"/>
        <v>2.5992909101058315</v>
      </c>
      <c r="N941" s="901">
        <v>3</v>
      </c>
      <c r="O941" s="903"/>
      <c r="P941" s="909">
        <v>1.6336688863878213</v>
      </c>
      <c r="Q941" s="909">
        <v>1.6336688863878213</v>
      </c>
      <c r="S941" s="909">
        <v>1.638271542284254</v>
      </c>
      <c r="T941" s="909">
        <v>1.638271542284254</v>
      </c>
    </row>
    <row r="942" spans="1:20" x14ac:dyDescent="0.35">
      <c r="A942" s="903">
        <v>159</v>
      </c>
      <c r="B942" s="903" t="s">
        <v>382</v>
      </c>
      <c r="C942" s="907">
        <f>cходова!R940</f>
        <v>0</v>
      </c>
      <c r="D942" s="907">
        <f>прибуд.!O940</f>
        <v>1.0675608277900959</v>
      </c>
      <c r="E942" s="907">
        <f>гар.вода!L940+ц.о.!M940+хол.вода!R940+каналізація!P940+аварійні!I940+зварювальн!L940</f>
        <v>0.48432924348342454</v>
      </c>
      <c r="F942" s="907">
        <f>дератизац.!I940</f>
        <v>3.8961038961038957E-3</v>
      </c>
      <c r="G942" s="907">
        <f>димоканал!Q940</f>
        <v>9.3690897217025546E-2</v>
      </c>
      <c r="H942" s="907">
        <f>'підготовка до зими'!L940+майстерні!L940+маляри!L940+покрівлі!N940</f>
        <v>0.34932506058729523</v>
      </c>
      <c r="I942" s="907">
        <f>електрики!P940</f>
        <v>0.11841887589381174</v>
      </c>
      <c r="J942" s="908">
        <f t="shared" si="80"/>
        <v>2.117221008867757</v>
      </c>
      <c r="K942" s="908">
        <v>2.9429760522244743E-2</v>
      </c>
      <c r="L942" s="908">
        <f t="shared" si="79"/>
        <v>2.1466507693900017</v>
      </c>
      <c r="M942" s="908">
        <f t="shared" si="81"/>
        <v>2.575980923268002</v>
      </c>
      <c r="N942" s="901">
        <v>2</v>
      </c>
      <c r="O942" s="903"/>
      <c r="P942" s="909">
        <v>1.6477515616347049</v>
      </c>
      <c r="Q942" s="909">
        <v>1.6477515616347049</v>
      </c>
      <c r="S942" s="909">
        <v>1.6600226005442307</v>
      </c>
      <c r="T942" s="909">
        <v>1.6600226005442307</v>
      </c>
    </row>
    <row r="943" spans="1:20" x14ac:dyDescent="0.35">
      <c r="A943" s="903">
        <v>160</v>
      </c>
      <c r="B943" s="903" t="s">
        <v>383</v>
      </c>
      <c r="C943" s="907">
        <f>cходова!R941</f>
        <v>0.99984661239754236</v>
      </c>
      <c r="D943" s="907">
        <f>прибуд.!O941</f>
        <v>0.81737588327920463</v>
      </c>
      <c r="E943" s="907">
        <f>гар.вода!L941+ц.о.!M941+хол.вода!R941+каналізація!P941+аварійні!I941+зварювальн!L941</f>
        <v>0.39076134639739729</v>
      </c>
      <c r="F943" s="907">
        <f>дератизац.!I941</f>
        <v>2.5354295837023912E-3</v>
      </c>
      <c r="G943" s="907">
        <f>димоканал!Q941</f>
        <v>6.1813992575095289E-2</v>
      </c>
      <c r="H943" s="907">
        <f>'підготовка до зими'!L941+майстерні!L941+маляри!L941+покрівлі!N941</f>
        <v>0.28008020433652947</v>
      </c>
      <c r="I943" s="907">
        <f>електрики!P941</f>
        <v>8.2783080424438354E-2</v>
      </c>
      <c r="J943" s="908">
        <f t="shared" si="80"/>
        <v>2.63519654899391</v>
      </c>
      <c r="K943" s="908">
        <v>3.5158235263075654E-2</v>
      </c>
      <c r="L943" s="908">
        <f t="shared" si="79"/>
        <v>2.6703547842569857</v>
      </c>
      <c r="M943" s="908">
        <f t="shared" si="81"/>
        <v>3.2044257411083827</v>
      </c>
      <c r="N943" s="901">
        <v>3</v>
      </c>
      <c r="O943" s="903"/>
      <c r="P943" s="909">
        <v>1.9592704535999568</v>
      </c>
      <c r="Q943" s="909">
        <v>1.9592704535999568</v>
      </c>
      <c r="S943" s="909">
        <v>1.9687780752181965</v>
      </c>
      <c r="T943" s="909">
        <v>1.9687780752181965</v>
      </c>
    </row>
    <row r="944" spans="1:20" x14ac:dyDescent="0.35">
      <c r="A944" s="903">
        <v>161</v>
      </c>
      <c r="B944" s="903" t="s">
        <v>384</v>
      </c>
      <c r="C944" s="907">
        <f>cходова!R942</f>
        <v>0</v>
      </c>
      <c r="D944" s="907">
        <f>прибуд.!O942</f>
        <v>0.65877434193380235</v>
      </c>
      <c r="E944" s="907">
        <f>гар.вода!L942+ц.о.!M942+хол.вода!R942+каналізація!P942+аварійні!I942+зварювальн!L942</f>
        <v>0.44201711930447396</v>
      </c>
      <c r="F944" s="907">
        <f>дератизац.!I942</f>
        <v>7.6231430805316644E-3</v>
      </c>
      <c r="G944" s="907">
        <f>димоканал!Q942</f>
        <v>7.5940073166887778E-2</v>
      </c>
      <c r="H944" s="907">
        <f>'підготовка до зими'!L942+майстерні!L942+маляри!L942+покрівлі!N942</f>
        <v>0.4828658944317134</v>
      </c>
      <c r="I944" s="907">
        <f>електрики!P942</f>
        <v>0.10230409454172576</v>
      </c>
      <c r="J944" s="908">
        <f t="shared" si="80"/>
        <v>1.7695246664591351</v>
      </c>
      <c r="K944" s="908">
        <v>2.6099540293204989E-2</v>
      </c>
      <c r="L944" s="908">
        <f t="shared" si="79"/>
        <v>1.79562420675234</v>
      </c>
      <c r="M944" s="908">
        <f t="shared" si="81"/>
        <v>2.1547490481028078</v>
      </c>
      <c r="N944" s="901">
        <v>2</v>
      </c>
      <c r="O944" s="903"/>
      <c r="P944" s="909">
        <v>1.483990990213681</v>
      </c>
      <c r="Q944" s="909">
        <v>1.483990990213681</v>
      </c>
      <c r="S944" s="909">
        <v>1.4938469631406373</v>
      </c>
      <c r="T944" s="909">
        <v>1.4938469631406373</v>
      </c>
    </row>
    <row r="945" spans="1:20" x14ac:dyDescent="0.35">
      <c r="A945" s="903">
        <v>162</v>
      </c>
      <c r="B945" s="903" t="s">
        <v>385</v>
      </c>
      <c r="C945" s="907">
        <f>cходова!R943</f>
        <v>0</v>
      </c>
      <c r="D945" s="907">
        <f>прибуд.!O943</f>
        <v>0.75122968321513006</v>
      </c>
      <c r="E945" s="907">
        <f>гар.вода!L943+ц.о.!M943+хол.вода!R943+каналізація!P943+аварійні!I943+зварювальн!L943</f>
        <v>0.38828476331441591</v>
      </c>
      <c r="F945" s="907">
        <f>дератизац.!I943</f>
        <v>3.0425531914893616E-3</v>
      </c>
      <c r="G945" s="907">
        <f>димоканал!Q943</f>
        <v>7.3170970111226225E-2</v>
      </c>
      <c r="H945" s="907">
        <f>'підготовка до зими'!L943+майстерні!L943+маляри!L943+покрівлі!N943</f>
        <v>0.37006614349888722</v>
      </c>
      <c r="I945" s="907">
        <f>електрики!P943</f>
        <v>5.3028140595285621E-2</v>
      </c>
      <c r="J945" s="908">
        <f t="shared" si="80"/>
        <v>1.6388222539264343</v>
      </c>
      <c r="K945" s="908">
        <v>2.7882639154149166E-2</v>
      </c>
      <c r="L945" s="908">
        <f t="shared" ref="L945:L1002" si="82">J945+K945</f>
        <v>1.6667048930805834</v>
      </c>
      <c r="M945" s="908">
        <f t="shared" si="81"/>
        <v>2.0000458716967002</v>
      </c>
      <c r="N945" s="901">
        <v>2</v>
      </c>
      <c r="O945" s="903"/>
      <c r="P945" s="909">
        <v>1.6209861403626282</v>
      </c>
      <c r="Q945" s="909">
        <v>1.6209861403626282</v>
      </c>
      <c r="S945" s="909">
        <v>1.6370245455994326</v>
      </c>
      <c r="T945" s="909">
        <v>1.6370245455994326</v>
      </c>
    </row>
    <row r="946" spans="1:20" x14ac:dyDescent="0.35">
      <c r="A946" s="903">
        <v>163</v>
      </c>
      <c r="B946" s="903" t="s">
        <v>386</v>
      </c>
      <c r="C946" s="907">
        <f>cходова!R944</f>
        <v>0.5267507351361761</v>
      </c>
      <c r="D946" s="907">
        <f>прибуд.!O944</f>
        <v>0.44934198164566813</v>
      </c>
      <c r="E946" s="907">
        <f>гар.вода!L944+ц.о.!M944+хол.вода!R944+каналізація!P944+аварійні!I944+зварювальн!L944</f>
        <v>0.54513338443361248</v>
      </c>
      <c r="F946" s="907">
        <f>дератизац.!I944</f>
        <v>2.4965002333177783E-3</v>
      </c>
      <c r="G946" s="907">
        <f>димоканал!Q944</f>
        <v>2.7658824408946448E-2</v>
      </c>
      <c r="H946" s="907">
        <f>'підготовка до зими'!L944+майстерні!L944+маляри!L944+покрівлі!N944</f>
        <v>0.2947886592283151</v>
      </c>
      <c r="I946" s="907">
        <f>електрики!P944</f>
        <v>0.11630063499666003</v>
      </c>
      <c r="J946" s="908">
        <f t="shared" si="80"/>
        <v>1.9624707200826959</v>
      </c>
      <c r="K946" s="908">
        <v>2.7219051477860252E-2</v>
      </c>
      <c r="L946" s="908">
        <f t="shared" si="82"/>
        <v>1.9896897715605562</v>
      </c>
      <c r="M946" s="908">
        <f t="shared" si="81"/>
        <v>2.3876277258726675</v>
      </c>
      <c r="N946" s="901">
        <v>3</v>
      </c>
      <c r="O946" s="903"/>
      <c r="P946" s="909">
        <v>1.5354837343633811</v>
      </c>
      <c r="Q946" s="909">
        <v>1.5354837343633811</v>
      </c>
      <c r="S946" s="909">
        <v>1.5427602450278763</v>
      </c>
      <c r="T946" s="909">
        <v>1.5427602450278763</v>
      </c>
    </row>
    <row r="947" spans="1:20" x14ac:dyDescent="0.35">
      <c r="A947" s="903">
        <v>164</v>
      </c>
      <c r="B947" s="903" t="s">
        <v>387</v>
      </c>
      <c r="C947" s="907">
        <f>cходова!R945</f>
        <v>0</v>
      </c>
      <c r="D947" s="907">
        <f>прибуд.!O945</f>
        <v>1.0626771648170983</v>
      </c>
      <c r="E947" s="907">
        <f>гар.вода!L945+ц.о.!M945+хол.вода!R945+каналізація!P945+аварійні!I945+зварювальн!L945</f>
        <v>0.4457314809805894</v>
      </c>
      <c r="F947" s="907">
        <f>дератизац.!I945</f>
        <v>5.9648581997533917E-3</v>
      </c>
      <c r="G947" s="907">
        <f>димоканал!Q945</f>
        <v>0.10284730437306623</v>
      </c>
      <c r="H947" s="907">
        <f>'підготовка до зими'!L945+майстерні!L945+маляри!L945+покрівлі!N945</f>
        <v>0.2976319890781281</v>
      </c>
      <c r="I947" s="907">
        <f>електрики!P945</f>
        <v>0.10371872752068041</v>
      </c>
      <c r="J947" s="908">
        <f t="shared" si="80"/>
        <v>2.0185715249693157</v>
      </c>
      <c r="K947" s="908">
        <v>2.7632840781311674E-2</v>
      </c>
      <c r="L947" s="908">
        <f t="shared" si="82"/>
        <v>2.0462043657506275</v>
      </c>
      <c r="M947" s="908">
        <f t="shared" si="81"/>
        <v>2.4554452389007531</v>
      </c>
      <c r="N947" s="901">
        <v>2</v>
      </c>
      <c r="O947" s="903"/>
      <c r="P947" s="909">
        <v>1.5454062342477688</v>
      </c>
      <c r="Q947" s="909">
        <v>1.5454062342477688</v>
      </c>
      <c r="S947" s="909">
        <v>1.5573604444686497</v>
      </c>
      <c r="T947" s="909">
        <v>1.5573604444686497</v>
      </c>
    </row>
    <row r="948" spans="1:20" x14ac:dyDescent="0.35">
      <c r="A948" s="903">
        <v>165</v>
      </c>
      <c r="B948" s="903" t="s">
        <v>388</v>
      </c>
      <c r="C948" s="907">
        <f>cходова!R946</f>
        <v>0</v>
      </c>
      <c r="D948" s="907">
        <f>прибуд.!O946</f>
        <v>1.1784095794059406</v>
      </c>
      <c r="E948" s="907">
        <f>гар.вода!L946+ц.о.!M946+хол.вода!R946+каналізація!P946+аварійні!I946+зварювальн!L946</f>
        <v>0.40665238593962577</v>
      </c>
      <c r="F948" s="907">
        <f>дератизац.!I946</f>
        <v>3.6683168316831681E-3</v>
      </c>
      <c r="G948" s="907">
        <f>димоканал!Q946</f>
        <v>8.4543771925066638E-2</v>
      </c>
      <c r="H948" s="907">
        <f>'підготовка до зими'!L946+майстерні!L946+маляри!L946+покрівлі!N946</f>
        <v>0.28779941318085911</v>
      </c>
      <c r="I948" s="907">
        <f>електрики!P946</f>
        <v>8.883526127447848E-2</v>
      </c>
      <c r="J948" s="908">
        <f t="shared" si="80"/>
        <v>2.0499087285576536</v>
      </c>
      <c r="K948" s="908">
        <v>2.8008879514202101E-2</v>
      </c>
      <c r="L948" s="908">
        <f t="shared" si="82"/>
        <v>2.0779176080718558</v>
      </c>
      <c r="M948" s="908">
        <f t="shared" si="81"/>
        <v>2.4935011296862268</v>
      </c>
      <c r="N948" s="901">
        <v>2</v>
      </c>
      <c r="O948" s="903"/>
      <c r="P948" s="909">
        <v>1.5626076040540038</v>
      </c>
      <c r="Q948" s="909">
        <v>1.5626076040540038</v>
      </c>
      <c r="S948" s="909">
        <v>1.5751531638778351</v>
      </c>
      <c r="T948" s="909">
        <v>1.5751531638778351</v>
      </c>
    </row>
    <row r="949" spans="1:20" x14ac:dyDescent="0.35">
      <c r="A949" s="903">
        <v>166</v>
      </c>
      <c r="B949" s="903" t="s">
        <v>389</v>
      </c>
      <c r="C949" s="907">
        <f>cходова!R947</f>
        <v>0.80233727338210648</v>
      </c>
      <c r="D949" s="907">
        <f>прибуд.!O947</f>
        <v>0.87747390802502867</v>
      </c>
      <c r="E949" s="907">
        <f>гар.вода!L947+ц.о.!M947+хол.вода!R947+каналізація!P947+аварійні!I947+зварювальн!L947</f>
        <v>0.42385475524930949</v>
      </c>
      <c r="F949" s="907">
        <f>дератизац.!I947</f>
        <v>3.5675232367413886E-3</v>
      </c>
      <c r="G949" s="907">
        <f>димоканал!Q947</f>
        <v>6.7409010096521768E-2</v>
      </c>
      <c r="H949" s="907">
        <f>'підготовка до зими'!L947+майстерні!L947+маляри!L947+покрівлі!N947</f>
        <v>0.30702175330152193</v>
      </c>
      <c r="I949" s="907">
        <f>електрики!P947</f>
        <v>9.5386868539360126E-2</v>
      </c>
      <c r="J949" s="908">
        <f t="shared" si="80"/>
        <v>2.5770510918305898</v>
      </c>
      <c r="K949" s="908">
        <v>3.4721614338270021E-2</v>
      </c>
      <c r="L949" s="908">
        <f t="shared" si="82"/>
        <v>2.6117727061688596</v>
      </c>
      <c r="M949" s="908">
        <f t="shared" si="81"/>
        <v>3.1341272474026316</v>
      </c>
      <c r="N949" s="901">
        <v>3</v>
      </c>
      <c r="O949" s="903"/>
      <c r="P949" s="909">
        <v>1.9371810373299525</v>
      </c>
      <c r="Q949" s="909">
        <v>1.9371810373299525</v>
      </c>
      <c r="S949" s="909">
        <v>1.9471733711205366</v>
      </c>
      <c r="T949" s="909">
        <v>1.9471733711205366</v>
      </c>
    </row>
    <row r="950" spans="1:20" x14ac:dyDescent="0.35">
      <c r="A950" s="903">
        <v>167</v>
      </c>
      <c r="B950" s="903" t="s">
        <v>390</v>
      </c>
      <c r="C950" s="907">
        <f>cходова!R948</f>
        <v>0</v>
      </c>
      <c r="D950" s="907">
        <f>прибуд.!O948</f>
        <v>0.79043100646186593</v>
      </c>
      <c r="E950" s="907">
        <f>гар.вода!L948+ц.о.!M948+хол.вода!R948+каналізація!P948+аварійні!I948+зварювальн!L948</f>
        <v>0.4824552500022421</v>
      </c>
      <c r="F950" s="907">
        <f>дератизац.!I948</f>
        <v>7.4551342598839559E-3</v>
      </c>
      <c r="G950" s="907">
        <f>димоканал!Q948</f>
        <v>6.3681014308338349E-2</v>
      </c>
      <c r="H950" s="907">
        <f>'підготовка до зими'!L948+майстерні!L948+маляри!L948+покрівлі!N948</f>
        <v>0.42263924983714957</v>
      </c>
      <c r="I950" s="907">
        <f>електрики!P948</f>
        <v>0.11770515622621081</v>
      </c>
      <c r="J950" s="908">
        <f t="shared" si="80"/>
        <v>1.884366811095691</v>
      </c>
      <c r="K950" s="908">
        <v>2.7348787677607383E-2</v>
      </c>
      <c r="L950" s="908">
        <f t="shared" si="82"/>
        <v>1.9117155987732983</v>
      </c>
      <c r="M950" s="908">
        <f t="shared" si="81"/>
        <v>2.2940587185279577</v>
      </c>
      <c r="N950" s="901">
        <v>2</v>
      </c>
      <c r="O950" s="903"/>
      <c r="P950" s="909">
        <v>1.535433682103553</v>
      </c>
      <c r="Q950" s="909">
        <v>1.535433682103553</v>
      </c>
      <c r="S950" s="909">
        <v>1.5450751704538026</v>
      </c>
      <c r="T950" s="909">
        <v>1.5450751704538026</v>
      </c>
    </row>
    <row r="951" spans="1:20" x14ac:dyDescent="0.35">
      <c r="A951" s="903">
        <v>168</v>
      </c>
      <c r="B951" s="903" t="s">
        <v>391</v>
      </c>
      <c r="C951" s="907">
        <f>cходова!R949</f>
        <v>0</v>
      </c>
      <c r="D951" s="907">
        <f>прибуд.!O949</f>
        <v>0.74642454972535421</v>
      </c>
      <c r="E951" s="907">
        <f>гар.вода!L949+ц.о.!M949+хол.вода!R949+каналізація!P949+аварійні!I949+зварювальн!L949</f>
        <v>0.51022092871447711</v>
      </c>
      <c r="F951" s="907">
        <f>дератизац.!I949</f>
        <v>4.1793148308759756E-3</v>
      </c>
      <c r="G951" s="907">
        <f>димоканал!Q949</f>
        <v>6.6869108153695178E-2</v>
      </c>
      <c r="H951" s="907">
        <f>'підготовка до зими'!L949+майстерні!L949+маляри!L949+покрівлі!N949</f>
        <v>0.4749946626857447</v>
      </c>
      <c r="I951" s="907">
        <f>електрики!P949</f>
        <v>0.10537790731912244</v>
      </c>
      <c r="J951" s="908">
        <f t="shared" si="80"/>
        <v>1.9080664714292697</v>
      </c>
      <c r="K951" s="908">
        <v>2.793401816790923E-2</v>
      </c>
      <c r="L951" s="908">
        <f t="shared" si="82"/>
        <v>1.936000489597179</v>
      </c>
      <c r="M951" s="908">
        <f t="shared" si="81"/>
        <v>2.3232005875166148</v>
      </c>
      <c r="N951" s="901">
        <v>2</v>
      </c>
      <c r="O951" s="903"/>
      <c r="P951" s="909">
        <v>1.6022724577168472</v>
      </c>
      <c r="Q951" s="909">
        <v>1.6022724577168472</v>
      </c>
      <c r="S951" s="909">
        <v>1.6137959733586458</v>
      </c>
      <c r="T951" s="909">
        <v>1.6137959733586458</v>
      </c>
    </row>
    <row r="952" spans="1:20" x14ac:dyDescent="0.35">
      <c r="A952" s="903">
        <v>169</v>
      </c>
      <c r="B952" s="903" t="s">
        <v>392</v>
      </c>
      <c r="C952" s="907">
        <f>cходова!R950</f>
        <v>0.83429530208499969</v>
      </c>
      <c r="D952" s="907">
        <f>прибуд.!O950</f>
        <v>0.70090807764091068</v>
      </c>
      <c r="E952" s="907">
        <f>гар.вода!L950+ц.о.!M950+хол.вода!R950+каналізація!P950+аварійні!I950+зварювальн!L950</f>
        <v>0.5390003110849324</v>
      </c>
      <c r="F952" s="907">
        <f>дератизац.!I950</f>
        <v>4.384098544232923E-3</v>
      </c>
      <c r="G952" s="907">
        <f>димоканал!Q950</f>
        <v>5.9607106866733164E-2</v>
      </c>
      <c r="H952" s="907">
        <f>'підготовка до зими'!L950+майстерні!L950+маляри!L950+покрівлі!N950</f>
        <v>0.27397680649050854</v>
      </c>
      <c r="I952" s="907">
        <f>електрики!P950</f>
        <v>0.12559296456778174</v>
      </c>
      <c r="J952" s="908">
        <f t="shared" si="80"/>
        <v>2.5377646672800989</v>
      </c>
      <c r="K952" s="908">
        <v>3.4008922035096242E-2</v>
      </c>
      <c r="L952" s="908">
        <f t="shared" si="82"/>
        <v>2.5717735893151952</v>
      </c>
      <c r="M952" s="908">
        <f t="shared" si="81"/>
        <v>3.0861283071782339</v>
      </c>
      <c r="N952" s="901">
        <v>3</v>
      </c>
      <c r="O952" s="903"/>
      <c r="P952" s="909">
        <v>1.9049001481657277</v>
      </c>
      <c r="Q952" s="909">
        <v>1.9049001481657277</v>
      </c>
      <c r="S952" s="909">
        <v>1.9138207283955297</v>
      </c>
      <c r="T952" s="909">
        <v>1.9138207283955297</v>
      </c>
    </row>
    <row r="953" spans="1:20" x14ac:dyDescent="0.35">
      <c r="A953" s="903">
        <v>170</v>
      </c>
      <c r="B953" s="903" t="s">
        <v>393</v>
      </c>
      <c r="C953" s="907">
        <f>cходова!R951</f>
        <v>0</v>
      </c>
      <c r="D953" s="907">
        <f>прибуд.!O951</f>
        <v>0.74326404802744439</v>
      </c>
      <c r="E953" s="907">
        <f>гар.вода!L951+ц.о.!M951+хол.вода!R951+каналізація!P951+аварійні!I951+зварювальн!L951</f>
        <v>0.43473424195069732</v>
      </c>
      <c r="F953" s="907">
        <f>дератизац.!I951</f>
        <v>1.9039451114922815E-3</v>
      </c>
      <c r="G953" s="907">
        <f>димоканал!Q951</f>
        <v>0.1411820555803712</v>
      </c>
      <c r="H953" s="907">
        <f>'підготовка до зими'!L951+майстерні!L951+маляри!L951+покрівлі!N951</f>
        <v>0.414557662559909</v>
      </c>
      <c r="I953" s="907">
        <f>електрики!P951</f>
        <v>8.977491383798783E-2</v>
      </c>
      <c r="J953" s="908">
        <f t="shared" si="80"/>
        <v>1.8254168670679021</v>
      </c>
      <c r="K953" s="908">
        <v>2.6586845810858E-2</v>
      </c>
      <c r="L953" s="908">
        <f t="shared" si="82"/>
        <v>1.8520037128787601</v>
      </c>
      <c r="M953" s="908">
        <f t="shared" si="81"/>
        <v>2.2224044554545119</v>
      </c>
      <c r="N953" s="901">
        <v>2</v>
      </c>
      <c r="O953" s="903"/>
      <c r="P953" s="909">
        <v>1.5004749320124728</v>
      </c>
      <c r="Q953" s="909">
        <v>1.5004749320124728</v>
      </c>
      <c r="S953" s="909">
        <v>1.5122721966626156</v>
      </c>
      <c r="T953" s="909">
        <v>1.5122721966626156</v>
      </c>
    </row>
    <row r="954" spans="1:20" x14ac:dyDescent="0.35">
      <c r="A954" s="903">
        <v>171</v>
      </c>
      <c r="B954" s="903" t="s">
        <v>394</v>
      </c>
      <c r="C954" s="907">
        <f>cходова!R952</f>
        <v>0.51523216096950541</v>
      </c>
      <c r="D954" s="907">
        <f>прибуд.!O952</f>
        <v>0.39956011065006924</v>
      </c>
      <c r="E954" s="907">
        <f>гар.вода!L952+ц.о.!M952+хол.вода!R952+каналізація!P952+аварійні!I952+зварювальн!L952</f>
        <v>0.40478481177814424</v>
      </c>
      <c r="F954" s="907">
        <f>дератизац.!I952</f>
        <v>2.5726141078838173E-3</v>
      </c>
      <c r="G954" s="907">
        <f>димоканал!Q952</f>
        <v>6.6641605415927729E-2</v>
      </c>
      <c r="H954" s="907">
        <f>'підготовка до зими'!L952+майстерні!L952+маляри!L952+покрівлі!N952</f>
        <v>0.37848442331139642</v>
      </c>
      <c r="I954" s="907">
        <f>електрики!P952</f>
        <v>7.2391113094808987E-2</v>
      </c>
      <c r="J954" s="908">
        <f t="shared" si="80"/>
        <v>1.8396668393277358</v>
      </c>
      <c r="K954" s="908">
        <v>2.6166820752667543E-2</v>
      </c>
      <c r="L954" s="908">
        <f t="shared" si="82"/>
        <v>1.8658336600804033</v>
      </c>
      <c r="M954" s="908">
        <f t="shared" si="81"/>
        <v>2.239000392096484</v>
      </c>
      <c r="N954" s="901">
        <v>3</v>
      </c>
      <c r="O954" s="903"/>
      <c r="P954" s="909">
        <v>1.4861947546203831</v>
      </c>
      <c r="Q954" s="909">
        <v>1.4861947546203831</v>
      </c>
      <c r="S954" s="909">
        <v>1.4943164576074528</v>
      </c>
      <c r="T954" s="909">
        <v>1.4943164576074528</v>
      </c>
    </row>
    <row r="955" spans="1:20" x14ac:dyDescent="0.35">
      <c r="A955" s="903">
        <v>172</v>
      </c>
      <c r="B955" s="903" t="s">
        <v>395</v>
      </c>
      <c r="C955" s="907">
        <f>cходова!R953</f>
        <v>0.45301755701251473</v>
      </c>
      <c r="D955" s="907">
        <f>прибуд.!O953</f>
        <v>0.74316207038485271</v>
      </c>
      <c r="E955" s="907">
        <f>гар.вода!L953+ц.о.!M953+хол.вода!R953+каналізація!P953+аварійні!I953+зварювальн!L953</f>
        <v>0.41582118095586801</v>
      </c>
      <c r="F955" s="907">
        <f>дератизац.!I953</f>
        <v>2.3615970364272484E-3</v>
      </c>
      <c r="G955" s="907">
        <f>димоканал!Q953</f>
        <v>9.1249675500590419E-2</v>
      </c>
      <c r="H955" s="907">
        <f>'підготовка до зими'!L953+майстерні!L953+маляри!L953+покрівлі!N953</f>
        <v>0.29902273690091052</v>
      </c>
      <c r="I955" s="907">
        <f>електрики!P953</f>
        <v>9.2327242114862373E-2</v>
      </c>
      <c r="J955" s="908">
        <f t="shared" si="80"/>
        <v>2.0969620599060259</v>
      </c>
      <c r="K955" s="908">
        <v>2.8857967501445099E-2</v>
      </c>
      <c r="L955" s="908">
        <f t="shared" si="82"/>
        <v>2.125820027407471</v>
      </c>
      <c r="M955" s="908">
        <f t="shared" si="81"/>
        <v>2.550984032888965</v>
      </c>
      <c r="N955" s="901">
        <v>3</v>
      </c>
      <c r="O955" s="903"/>
      <c r="P955" s="909">
        <v>1.6115483531279207</v>
      </c>
      <c r="Q955" s="909">
        <v>1.6115483531279207</v>
      </c>
      <c r="S955" s="909">
        <v>1.6207842430508603</v>
      </c>
      <c r="T955" s="909">
        <v>1.6207842430508603</v>
      </c>
    </row>
    <row r="956" spans="1:20" x14ac:dyDescent="0.35">
      <c r="A956" s="903">
        <v>173</v>
      </c>
      <c r="B956" s="903" t="s">
        <v>396</v>
      </c>
      <c r="C956" s="907">
        <f>cходова!R954</f>
        <v>0</v>
      </c>
      <c r="D956" s="907">
        <f>прибуд.!O954</f>
        <v>0.77281236686023991</v>
      </c>
      <c r="E956" s="907">
        <f>гар.вода!L954+ц.о.!M954+хол.вода!R954+каналізація!P954+аварійні!I954+зварювальн!L954</f>
        <v>0.46981921962920081</v>
      </c>
      <c r="F956" s="907">
        <f>дератизац.!I954</f>
        <v>3.8153310104529613E-3</v>
      </c>
      <c r="G956" s="907">
        <f>димоканал!Q954</f>
        <v>3.632989878950562E-2</v>
      </c>
      <c r="H956" s="907">
        <f>'підготовка до зими'!L954+майстерні!L954+маляри!L954+покрівлі!N954</f>
        <v>0.38589245265821526</v>
      </c>
      <c r="I956" s="907">
        <f>електрики!P954</f>
        <v>0.11289266168543384</v>
      </c>
      <c r="J956" s="908">
        <f t="shared" si="80"/>
        <v>1.7815619306330484</v>
      </c>
      <c r="K956" s="908">
        <v>2.5884211072701287E-2</v>
      </c>
      <c r="L956" s="908">
        <f t="shared" si="82"/>
        <v>1.8074461417057497</v>
      </c>
      <c r="M956" s="908">
        <f t="shared" si="81"/>
        <v>2.1689353700468996</v>
      </c>
      <c r="N956" s="901">
        <v>2</v>
      </c>
      <c r="O956" s="903"/>
      <c r="P956" s="909">
        <v>1.4526713527785284</v>
      </c>
      <c r="Q956" s="909">
        <v>1.4526713527785284</v>
      </c>
      <c r="S956" s="909">
        <v>1.4611535981245467</v>
      </c>
      <c r="T956" s="909">
        <v>1.4611535981245467</v>
      </c>
    </row>
    <row r="957" spans="1:20" x14ac:dyDescent="0.35">
      <c r="A957" s="903">
        <v>174</v>
      </c>
      <c r="B957" s="903" t="s">
        <v>397</v>
      </c>
      <c r="C957" s="907">
        <f>cходова!R955</f>
        <v>0</v>
      </c>
      <c r="D957" s="907">
        <f>прибуд.!O955</f>
        <v>0.9994927441676551</v>
      </c>
      <c r="E957" s="907">
        <f>гар.вода!L955+ц.о.!M955+хол.вода!R955+каналізація!P955+аварійні!I955+зварювальн!L955</f>
        <v>0.63916676290394037</v>
      </c>
      <c r="F957" s="907">
        <f>дератизац.!I955</f>
        <v>1.6459074733096084E-2</v>
      </c>
      <c r="G957" s="907">
        <f>димоканал!Q955</f>
        <v>6.5092240730214634E-2</v>
      </c>
      <c r="H957" s="907">
        <f>'підготовка до зими'!L955+майстерні!L955+маляри!L955+покрівлі!N955</f>
        <v>0.43357048698769907</v>
      </c>
      <c r="I957" s="907">
        <f>електрики!P955</f>
        <v>0.17738950946465651</v>
      </c>
      <c r="J957" s="908">
        <f t="shared" si="80"/>
        <v>2.3311708189872618</v>
      </c>
      <c r="K957" s="908">
        <v>3.2985218780564554E-2</v>
      </c>
      <c r="L957" s="908">
        <f t="shared" si="82"/>
        <v>2.3641560377678261</v>
      </c>
      <c r="M957" s="908">
        <f t="shared" si="81"/>
        <v>2.8369872453213913</v>
      </c>
      <c r="N957" s="901">
        <v>1</v>
      </c>
      <c r="O957" s="903"/>
      <c r="P957" s="909">
        <v>1.851704698393116</v>
      </c>
      <c r="Q957" s="909">
        <v>1.851704698393116</v>
      </c>
      <c r="S957" s="909">
        <v>1.8623871097543934</v>
      </c>
      <c r="T957" s="909">
        <v>1.8623871097543934</v>
      </c>
    </row>
    <row r="958" spans="1:20" x14ac:dyDescent="0.35">
      <c r="A958" s="903">
        <v>175</v>
      </c>
      <c r="B958" s="903" t="s">
        <v>398</v>
      </c>
      <c r="C958" s="907">
        <f>cходова!R956</f>
        <v>0</v>
      </c>
      <c r="D958" s="907">
        <f>прибуд.!O956</f>
        <v>0.51935208544839262</v>
      </c>
      <c r="E958" s="907">
        <f>гар.вода!L956+ц.о.!M956+хол.вода!R956+каналізація!P956+аварійні!I956+зварювальн!L956</f>
        <v>0.38101503266496295</v>
      </c>
      <c r="F958" s="907">
        <f>дератизац.!I956</f>
        <v>8.4708121827411168E-3</v>
      </c>
      <c r="G958" s="907">
        <f>димоканал!Q956</f>
        <v>1.787419401221596E-2</v>
      </c>
      <c r="H958" s="907">
        <f>'підготовка до зими'!L956+майстерні!L956+маляри!L956+покрівлі!N956</f>
        <v>0.25697665419578974</v>
      </c>
      <c r="I958" s="907">
        <f>електрики!P956</f>
        <v>7.9071148730279955E-2</v>
      </c>
      <c r="J958" s="908">
        <f t="shared" si="80"/>
        <v>1.2627599272343824</v>
      </c>
      <c r="K958" s="908">
        <v>1.7737288141022062E-2</v>
      </c>
      <c r="L958" s="908">
        <f t="shared" si="82"/>
        <v>1.2804972153754044</v>
      </c>
      <c r="M958" s="908">
        <f t="shared" si="81"/>
        <v>1.5365966584504853</v>
      </c>
      <c r="N958" s="901">
        <v>1</v>
      </c>
      <c r="O958" s="903"/>
      <c r="P958" s="909">
        <v>0.99332250060250926</v>
      </c>
      <c r="Q958" s="909">
        <v>0.99332250060250926</v>
      </c>
      <c r="S958" s="909">
        <v>0.99871964581410122</v>
      </c>
      <c r="T958" s="909">
        <v>0.99871964581410122</v>
      </c>
    </row>
    <row r="959" spans="1:20" x14ac:dyDescent="0.35">
      <c r="A959" s="903">
        <v>176</v>
      </c>
      <c r="B959" s="903" t="s">
        <v>399</v>
      </c>
      <c r="C959" s="907">
        <f>cходова!R957</f>
        <v>0</v>
      </c>
      <c r="D959" s="907">
        <f>прибуд.!O957</f>
        <v>0.68536645314353506</v>
      </c>
      <c r="E959" s="907">
        <f>гар.вода!L957+ц.о.!M957+хол.вода!R957+каналізація!P957+аварійні!I957+зварювальн!L957</f>
        <v>0.52272511240118469</v>
      </c>
      <c r="F959" s="907">
        <f>дератизац.!I957</f>
        <v>8.9857651245551593E-3</v>
      </c>
      <c r="G959" s="907">
        <f>димоканал!Q957</f>
        <v>6.5092240730214634E-2</v>
      </c>
      <c r="H959" s="907">
        <f>'підготовка до зими'!L957+майстерні!L957+маляри!L957+покрівлі!N957</f>
        <v>0.54634737588243953</v>
      </c>
      <c r="I959" s="907">
        <f>електрики!P957</f>
        <v>0.13304213209849239</v>
      </c>
      <c r="J959" s="908">
        <f t="shared" si="80"/>
        <v>1.9615590793804214</v>
      </c>
      <c r="K959" s="908">
        <v>2.9690808754299056E-2</v>
      </c>
      <c r="L959" s="908">
        <f t="shared" si="82"/>
        <v>1.9912498881347205</v>
      </c>
      <c r="M959" s="908">
        <f t="shared" si="81"/>
        <v>2.3894998657616644</v>
      </c>
      <c r="N959" s="901">
        <v>2</v>
      </c>
      <c r="O959" s="903"/>
      <c r="P959" s="909">
        <v>1.6717014409110362</v>
      </c>
      <c r="Q959" s="909">
        <v>1.6717014409110362</v>
      </c>
      <c r="S959" s="909">
        <v>1.6805203969317895</v>
      </c>
      <c r="T959" s="909">
        <v>1.6805203969317895</v>
      </c>
    </row>
    <row r="960" spans="1:20" x14ac:dyDescent="0.35">
      <c r="A960" s="903">
        <v>177</v>
      </c>
      <c r="B960" s="903" t="s">
        <v>1871</v>
      </c>
      <c r="C960" s="907">
        <f>cходова!R958</f>
        <v>0</v>
      </c>
      <c r="D960" s="907">
        <f>прибуд.!O958</f>
        <v>0.61342432049830142</v>
      </c>
      <c r="E960" s="907">
        <f>гар.вода!L958+ц.о.!M958+хол.вода!R958+каналізація!P958+аварійні!I958+зварювальн!L958</f>
        <v>0.39573382198877949</v>
      </c>
      <c r="F960" s="907">
        <f>дератизац.!I958</f>
        <v>1.2485843714609285E-2</v>
      </c>
      <c r="G960" s="907">
        <f>димоканал!Q958</f>
        <v>0.17587790356242511</v>
      </c>
      <c r="H960" s="907">
        <f>'підготовка до зими'!L958+майстерні!L958+маляри!L958+покрівлі!N958</f>
        <v>0.50298247704833798</v>
      </c>
      <c r="I960" s="907">
        <f>електрики!P958</f>
        <v>8.4676872298247705E-2</v>
      </c>
      <c r="J960" s="908">
        <f t="shared" si="80"/>
        <v>1.7851812391107009</v>
      </c>
      <c r="K960" s="908">
        <v>2.6595623175245095E-2</v>
      </c>
      <c r="L960" s="908">
        <f t="shared" si="82"/>
        <v>1.811776862285946</v>
      </c>
      <c r="M960" s="908">
        <f t="shared" si="81"/>
        <v>2.1741322347431353</v>
      </c>
      <c r="N960" s="901">
        <v>2</v>
      </c>
      <c r="O960" s="903"/>
      <c r="P960" s="909">
        <v>1.5114801312045585</v>
      </c>
      <c r="Q960" s="909">
        <v>1.5114801312045585</v>
      </c>
      <c r="S960" s="909">
        <v>1.5250743493886068</v>
      </c>
      <c r="T960" s="909">
        <v>1.5250743493886068</v>
      </c>
    </row>
    <row r="961" spans="1:20" x14ac:dyDescent="0.35">
      <c r="A961" s="903">
        <v>178</v>
      </c>
      <c r="B961" s="903" t="s">
        <v>400</v>
      </c>
      <c r="C961" s="907">
        <f>cходова!R959</f>
        <v>0</v>
      </c>
      <c r="D961" s="907">
        <f>прибуд.!O959</f>
        <v>0</v>
      </c>
      <c r="E961" s="907">
        <f>гар.вода!L959+ц.о.!M959+хол.вода!R959+каналізація!P959+аварійні!I959+зварювальн!L959</f>
        <v>0.43750862198840557</v>
      </c>
      <c r="F961" s="907">
        <f>дератизац.!I959</f>
        <v>7.9372197309417036E-3</v>
      </c>
      <c r="G961" s="907">
        <f>димоканал!Q959</f>
        <v>3.7896497439352944E-2</v>
      </c>
      <c r="H961" s="907">
        <f>'підготовка до зими'!L959+майстерні!L959+маляри!L959+покрівлі!N959</f>
        <v>0.50408554322786336</v>
      </c>
      <c r="I961" s="907">
        <f>електрики!P959</f>
        <v>0.10058701108433102</v>
      </c>
      <c r="J961" s="908">
        <f t="shared" si="80"/>
        <v>1.0880148934708946</v>
      </c>
      <c r="K961" s="908">
        <v>1.8359476598399347E-2</v>
      </c>
      <c r="L961" s="908">
        <f t="shared" si="82"/>
        <v>1.1063743700692941</v>
      </c>
      <c r="M961" s="908">
        <f t="shared" si="81"/>
        <v>1.3276492440831529</v>
      </c>
      <c r="N961" s="901">
        <v>1</v>
      </c>
      <c r="O961" s="903"/>
      <c r="P961" s="909">
        <v>1.0383702801543044</v>
      </c>
      <c r="Q961" s="909">
        <v>1.0383702801543044</v>
      </c>
      <c r="S961" s="909">
        <v>1.0417549195410429</v>
      </c>
      <c r="T961" s="909">
        <v>1.0417549195410429</v>
      </c>
    </row>
    <row r="962" spans="1:20" x14ac:dyDescent="0.35">
      <c r="A962" s="903">
        <v>179</v>
      </c>
      <c r="B962" s="903" t="s">
        <v>401</v>
      </c>
      <c r="C962" s="907">
        <f>cходова!R960</f>
        <v>0</v>
      </c>
      <c r="D962" s="907">
        <f>прибуд.!O960</f>
        <v>0.64122708016235397</v>
      </c>
      <c r="E962" s="907">
        <f>гар.вода!L960+ц.о.!M960+хол.вода!R960+каналізація!P960+аварійні!I960+зварювальн!L960</f>
        <v>0.42186358107668398</v>
      </c>
      <c r="F962" s="907">
        <f>дератизац.!I960</f>
        <v>4.0525114155251134E-3</v>
      </c>
      <c r="G962" s="907">
        <f>димоканал!Q960</f>
        <v>9.8145993014487232E-2</v>
      </c>
      <c r="H962" s="907">
        <f>'підготовка до зими'!L960+майстерні!L960+маляри!L960+покрівлі!N960</f>
        <v>0.43547403083851866</v>
      </c>
      <c r="I962" s="907">
        <f>електрики!P960</f>
        <v>8.5353513971863831E-2</v>
      </c>
      <c r="J962" s="908">
        <f t="shared" si="80"/>
        <v>1.6861167104794328</v>
      </c>
      <c r="K962" s="908">
        <v>2.5058400874205383E-2</v>
      </c>
      <c r="L962" s="908">
        <f t="shared" si="82"/>
        <v>1.7111751113536382</v>
      </c>
      <c r="M962" s="908">
        <f t="shared" si="81"/>
        <v>2.0534101336243658</v>
      </c>
      <c r="N962" s="901">
        <v>1</v>
      </c>
      <c r="O962" s="903"/>
      <c r="P962" s="909">
        <v>1.4164150583786213</v>
      </c>
      <c r="Q962" s="909">
        <v>1.4164150583786213</v>
      </c>
      <c r="S962" s="909">
        <v>1.4277285330041152</v>
      </c>
      <c r="T962" s="909">
        <v>1.4277285330041152</v>
      </c>
    </row>
    <row r="963" spans="1:20" x14ac:dyDescent="0.35">
      <c r="A963" s="903">
        <v>180</v>
      </c>
      <c r="B963" s="903" t="s">
        <v>402</v>
      </c>
      <c r="C963" s="907">
        <f>cходова!R961</f>
        <v>0</v>
      </c>
      <c r="D963" s="907">
        <f>прибуд.!O961</f>
        <v>0</v>
      </c>
      <c r="E963" s="907">
        <f>гар.вода!L961+ц.о.!M961+хол.вода!R961+каналізація!P961+аварійні!I961+зварювальн!L961</f>
        <v>0.39674557926339088</v>
      </c>
      <c r="F963" s="907">
        <f>дератизац.!I961</f>
        <v>1.0324232081911262E-2</v>
      </c>
      <c r="G963" s="907">
        <f>димоканал!Q961</f>
        <v>0.12735559585613485</v>
      </c>
      <c r="H963" s="907">
        <f>'підготовка до зими'!L961+майстерні!L961+маляри!L961+покрівлі!N961</f>
        <v>0.48437782259898143</v>
      </c>
      <c r="I963" s="907">
        <f>електрики!P961</f>
        <v>8.5062205050458153E-2</v>
      </c>
      <c r="J963" s="908">
        <f t="shared" si="80"/>
        <v>1.1038654348508765</v>
      </c>
      <c r="K963" s="908">
        <v>1.8414118700903762E-2</v>
      </c>
      <c r="L963" s="908">
        <f t="shared" si="82"/>
        <v>1.1222795535517802</v>
      </c>
      <c r="M963" s="908">
        <f t="shared" si="81"/>
        <v>1.3467354642621363</v>
      </c>
      <c r="N963" s="901">
        <v>1</v>
      </c>
      <c r="O963" s="903"/>
      <c r="P963" s="909">
        <v>1.039147897540482</v>
      </c>
      <c r="Q963" s="909">
        <v>1.039147897540482</v>
      </c>
      <c r="S963" s="909">
        <v>1.0453240918260622</v>
      </c>
      <c r="T963" s="909">
        <v>1.0453240918260622</v>
      </c>
    </row>
    <row r="964" spans="1:20" x14ac:dyDescent="0.35">
      <c r="A964" s="903">
        <v>181</v>
      </c>
      <c r="B964" s="903" t="s">
        <v>403</v>
      </c>
      <c r="C964" s="907">
        <f>cходова!R962</f>
        <v>0</v>
      </c>
      <c r="D964" s="907">
        <f>прибуд.!O962</f>
        <v>0.3320482298850575</v>
      </c>
      <c r="E964" s="907">
        <f>гар.вода!L962+ц.о.!M962+хол.вода!R962+каналізація!P962+аварійні!I962+зварювальн!L962</f>
        <v>0.46352916002736988</v>
      </c>
      <c r="F964" s="907">
        <f>дератизац.!I962</f>
        <v>6.1330049261083749E-3</v>
      </c>
      <c r="G964" s="907">
        <f>димоканал!Q962</f>
        <v>0.11245873856546126</v>
      </c>
      <c r="H964" s="907">
        <f>'підготовка до зими'!L962+майстерні!L962+маляри!L962+покрівлі!N962</f>
        <v>0.41193071045778851</v>
      </c>
      <c r="I964" s="907">
        <f>електрики!P962</f>
        <v>0.11049706143746707</v>
      </c>
      <c r="J964" s="908">
        <f t="shared" si="80"/>
        <v>1.4365969052992527</v>
      </c>
      <c r="K964" s="908">
        <v>2.1704291673978936E-2</v>
      </c>
      <c r="L964" s="908">
        <f t="shared" si="82"/>
        <v>1.4583011969732316</v>
      </c>
      <c r="M964" s="908">
        <f t="shared" si="81"/>
        <v>1.7499614363678779</v>
      </c>
      <c r="N964" s="901">
        <v>1</v>
      </c>
      <c r="O964" s="903"/>
      <c r="P964" s="909">
        <v>1.2195692631023742</v>
      </c>
      <c r="Q964" s="909">
        <v>1.2195692631023742</v>
      </c>
      <c r="S964" s="909">
        <v>1.2279907181619782</v>
      </c>
      <c r="T964" s="909">
        <v>1.2279907181619782</v>
      </c>
    </row>
    <row r="965" spans="1:20" x14ac:dyDescent="0.35">
      <c r="A965" s="903">
        <v>182</v>
      </c>
      <c r="B965" s="903" t="s">
        <v>404</v>
      </c>
      <c r="C965" s="907">
        <f>cходова!R963</f>
        <v>0</v>
      </c>
      <c r="D965" s="907">
        <f>прибуд.!O963</f>
        <v>0.40493686571348469</v>
      </c>
      <c r="E965" s="907">
        <f>гар.вода!L963+ц.о.!M963+хол.вода!R963+каналізація!P963+аварійні!I963+зварювальн!L963</f>
        <v>0.37979274157799547</v>
      </c>
      <c r="F965" s="907">
        <f>дератизац.!I963</f>
        <v>6.6232127838519762E-3</v>
      </c>
      <c r="G965" s="907">
        <f>димоканал!Q963</f>
        <v>7.6382061762071712E-2</v>
      </c>
      <c r="H965" s="907">
        <f>'підготовка до зими'!L963+майстерні!L963+маляри!L963+покрівлі!N963</f>
        <v>0.2945110590854495</v>
      </c>
      <c r="I965" s="907">
        <f>електрики!P963</f>
        <v>7.8605633136409503E-2</v>
      </c>
      <c r="J965" s="908">
        <f t="shared" si="80"/>
        <v>1.2408515740592627</v>
      </c>
      <c r="K965" s="908">
        <v>1.792899951670552E-2</v>
      </c>
      <c r="L965" s="908">
        <f t="shared" si="82"/>
        <v>1.2587805735759683</v>
      </c>
      <c r="M965" s="908">
        <f t="shared" si="81"/>
        <v>1.5105366882911619</v>
      </c>
      <c r="N965" s="901">
        <v>2</v>
      </c>
      <c r="O965" s="903"/>
      <c r="P965" s="909">
        <v>1.0047051865435646</v>
      </c>
      <c r="Q965" s="909">
        <v>1.0047051865435646</v>
      </c>
      <c r="S965" s="909">
        <v>1.0113032552188117</v>
      </c>
      <c r="T965" s="909">
        <v>1.0113032552188117</v>
      </c>
    </row>
    <row r="966" spans="1:20" x14ac:dyDescent="0.35">
      <c r="A966" s="903">
        <v>183</v>
      </c>
      <c r="B966" s="903" t="s">
        <v>405</v>
      </c>
      <c r="C966" s="907">
        <f>cходова!R964</f>
        <v>0</v>
      </c>
      <c r="D966" s="907">
        <f>прибуд.!O964</f>
        <v>0</v>
      </c>
      <c r="E966" s="907">
        <f>гар.вода!L964+ц.о.!M964+хол.вода!R964+каналізація!P964+аварійні!I964+зварювальн!L964</f>
        <v>0.47824584838926243</v>
      </c>
      <c r="F966" s="907">
        <f>дератизац.!I964</f>
        <v>6.6770186335403719E-3</v>
      </c>
      <c r="G966" s="907">
        <f>димоканал!Q964</f>
        <v>0.13805790537664342</v>
      </c>
      <c r="H966" s="907">
        <f>'підготовка до зими'!L964+майстерні!L964+маляри!L964+покрівлі!N964</f>
        <v>0.51888698730432803</v>
      </c>
      <c r="I966" s="907">
        <f>електрики!P964</f>
        <v>0.11610198484371541</v>
      </c>
      <c r="J966" s="908">
        <f t="shared" si="80"/>
        <v>1.2579697445474896</v>
      </c>
      <c r="K966" s="908">
        <v>2.0736387550160284E-2</v>
      </c>
      <c r="L966" s="908">
        <f t="shared" si="82"/>
        <v>1.2787061320976498</v>
      </c>
      <c r="M966" s="908">
        <f t="shared" si="81"/>
        <v>1.5344473585171798</v>
      </c>
      <c r="N966" s="901">
        <v>2</v>
      </c>
      <c r="O966" s="903"/>
      <c r="P966" s="909">
        <v>1.1689404380544091</v>
      </c>
      <c r="Q966" s="909">
        <v>1.1689404380544091</v>
      </c>
      <c r="S966" s="909">
        <v>1.1778984239357357</v>
      </c>
      <c r="T966" s="909">
        <v>1.1778984239357357</v>
      </c>
    </row>
    <row r="967" spans="1:20" x14ac:dyDescent="0.35">
      <c r="A967" s="903">
        <v>184</v>
      </c>
      <c r="B967" s="903" t="s">
        <v>406</v>
      </c>
      <c r="C967" s="907">
        <f>cходова!R965</f>
        <v>0</v>
      </c>
      <c r="D967" s="907">
        <f>прибуд.!O965</f>
        <v>0.40055734886300609</v>
      </c>
      <c r="E967" s="907">
        <f>гар.вода!L965+ц.о.!M965+хол.вода!R965+каналізація!P965+аварійні!I965+зварювальн!L965</f>
        <v>0.4183926185646889</v>
      </c>
      <c r="F967" s="907">
        <f>дератизац.!I965</f>
        <v>7.6747088186356069E-3</v>
      </c>
      <c r="G967" s="907">
        <f>димоканал!Q965</f>
        <v>0.12327966037515024</v>
      </c>
      <c r="H967" s="907">
        <f>'підготовка до зими'!L965+майстерні!L965+маляри!L965+покрівлі!N965</f>
        <v>0.32700834543677382</v>
      </c>
      <c r="I967" s="907">
        <f>електрики!P965</f>
        <v>9.330658682115564E-2</v>
      </c>
      <c r="J967" s="908">
        <f t="shared" si="80"/>
        <v>1.3702192688794104</v>
      </c>
      <c r="K967" s="908">
        <v>1.9964684642862343E-2</v>
      </c>
      <c r="L967" s="908">
        <f t="shared" si="82"/>
        <v>1.3901839535222726</v>
      </c>
      <c r="M967" s="908">
        <f t="shared" si="81"/>
        <v>1.6682207442267272</v>
      </c>
      <c r="N967" s="901">
        <v>1</v>
      </c>
      <c r="O967" s="903"/>
      <c r="P967" s="909">
        <v>1.1178966363557139</v>
      </c>
      <c r="Q967" s="909">
        <v>1.1178966363557139</v>
      </c>
      <c r="S967" s="909">
        <v>1.1282023196527513</v>
      </c>
      <c r="T967" s="909">
        <v>1.1282023196527513</v>
      </c>
    </row>
    <row r="968" spans="1:20" x14ac:dyDescent="0.35">
      <c r="A968" s="903">
        <v>185</v>
      </c>
      <c r="B968" s="903" t="s">
        <v>407</v>
      </c>
      <c r="C968" s="907">
        <f>cходова!R966</f>
        <v>0</v>
      </c>
      <c r="D968" s="907">
        <f>прибуд.!O966</f>
        <v>0.65365591889509256</v>
      </c>
      <c r="E968" s="907">
        <f>гар.вода!L966+ц.о.!M966+хол.вода!R966+каналізація!P966+аварійні!I966+зварювальн!L966</f>
        <v>0.43300721418836491</v>
      </c>
      <c r="F968" s="907">
        <f>дератизац.!I966</f>
        <v>3.8789303555686158E-3</v>
      </c>
      <c r="G968" s="907">
        <f>димоканал!Q966</f>
        <v>9.9810363507998073E-2</v>
      </c>
      <c r="H968" s="907">
        <f>'підготовка до зими'!L966+майстерні!L966+маляри!L966+покрівлі!N966</f>
        <v>0.35928542039305256</v>
      </c>
      <c r="I968" s="907">
        <f>електрики!P966</f>
        <v>9.8872627704110261E-2</v>
      </c>
      <c r="J968" s="908">
        <f t="shared" si="80"/>
        <v>1.648510475044187</v>
      </c>
      <c r="K968" s="908">
        <v>2.3715165407042552E-2</v>
      </c>
      <c r="L968" s="908">
        <f t="shared" si="82"/>
        <v>1.6722256404512297</v>
      </c>
      <c r="M968" s="908">
        <f t="shared" si="81"/>
        <v>2.0066707685414755</v>
      </c>
      <c r="N968" s="901">
        <v>2</v>
      </c>
      <c r="O968" s="903"/>
      <c r="P968" s="909">
        <v>1.3300871066838833</v>
      </c>
      <c r="Q968" s="909">
        <v>1.3300871066838833</v>
      </c>
      <c r="S968" s="909">
        <v>1.3386173443173073</v>
      </c>
      <c r="T968" s="909">
        <v>1.3386173443173073</v>
      </c>
    </row>
    <row r="969" spans="1:20" x14ac:dyDescent="0.35">
      <c r="A969" s="903">
        <v>186</v>
      </c>
      <c r="B969" s="903" t="s">
        <v>408</v>
      </c>
      <c r="C969" s="907">
        <f>cходова!R967</f>
        <v>0</v>
      </c>
      <c r="D969" s="907">
        <f>прибуд.!O967</f>
        <v>0.90877677110859445</v>
      </c>
      <c r="E969" s="907">
        <f>гар.вода!L967+ц.о.!M967+хол.вода!R967+каналізація!P967+аварійні!I967+зварювальн!L967</f>
        <v>0.39573382198877949</v>
      </c>
      <c r="F969" s="907">
        <f>дератизац.!I967</f>
        <v>5.6625141562853913E-3</v>
      </c>
      <c r="G969" s="907">
        <f>димоканал!Q967</f>
        <v>7.3331335281577564E-2</v>
      </c>
      <c r="H969" s="907">
        <f>'підготовка до зими'!L967+майстерні!L967+маляри!L967+покрівлі!N967</f>
        <v>0.34962794152444021</v>
      </c>
      <c r="I969" s="907">
        <f>електрики!P967</f>
        <v>8.4676872298247705E-2</v>
      </c>
      <c r="J969" s="908">
        <f t="shared" si="80"/>
        <v>1.8178092563579247</v>
      </c>
      <c r="K969" s="908">
        <v>2.5718880417803833E-2</v>
      </c>
      <c r="L969" s="908">
        <f t="shared" si="82"/>
        <v>1.8435281367757286</v>
      </c>
      <c r="M969" s="908">
        <f t="shared" si="81"/>
        <v>2.212233764130874</v>
      </c>
      <c r="N969" s="901">
        <v>2</v>
      </c>
      <c r="O969" s="903"/>
      <c r="P969" s="909">
        <v>1.4409650895061989</v>
      </c>
      <c r="Q969" s="909">
        <v>1.4409650895061989</v>
      </c>
      <c r="S969" s="909">
        <v>1.4510389725728461</v>
      </c>
      <c r="T969" s="909">
        <v>1.4510389725728461</v>
      </c>
    </row>
    <row r="970" spans="1:20" x14ac:dyDescent="0.35">
      <c r="A970" s="903">
        <v>187</v>
      </c>
      <c r="B970" s="903" t="s">
        <v>409</v>
      </c>
      <c r="C970" s="907">
        <f>cходова!R968</f>
        <v>0</v>
      </c>
      <c r="D970" s="907">
        <f>прибуд.!O968</f>
        <v>0.8032531420309198</v>
      </c>
      <c r="E970" s="907">
        <f>гар.вода!L968+ц.о.!M968+хол.вода!R968+каналізація!P968+аварійні!I968+зварювальн!L968</f>
        <v>0.46817587072421801</v>
      </c>
      <c r="F970" s="907">
        <f>дератизац.!I968</f>
        <v>4.429429429429429E-3</v>
      </c>
      <c r="G970" s="907">
        <f>димоканал!Q968</f>
        <v>0.10784736135533371</v>
      </c>
      <c r="H970" s="907">
        <f>'підготовка до зими'!L968+майстерні!L968+маляри!L968+покрівлі!N968</f>
        <v>0.44748833592709758</v>
      </c>
      <c r="I970" s="907">
        <f>електрики!P968</f>
        <v>0.11226678414317225</v>
      </c>
      <c r="J970" s="908">
        <f t="shared" si="80"/>
        <v>1.943460923610171</v>
      </c>
      <c r="K970" s="908">
        <v>2.7935458827825308E-2</v>
      </c>
      <c r="L970" s="908">
        <f t="shared" si="82"/>
        <v>1.9713963824379963</v>
      </c>
      <c r="M970" s="908">
        <f t="shared" si="81"/>
        <v>2.3656756589255954</v>
      </c>
      <c r="N970" s="901">
        <v>2</v>
      </c>
      <c r="O970" s="903"/>
      <c r="P970" s="909">
        <v>1.5824451820629752</v>
      </c>
      <c r="Q970" s="909">
        <v>1.5824451820629752</v>
      </c>
      <c r="S970" s="909">
        <v>1.5944742504294995</v>
      </c>
      <c r="T970" s="909">
        <v>1.5944742504294995</v>
      </c>
    </row>
    <row r="971" spans="1:20" x14ac:dyDescent="0.35">
      <c r="A971" s="903">
        <v>188</v>
      </c>
      <c r="B971" s="903" t="s">
        <v>410</v>
      </c>
      <c r="C971" s="907">
        <f>cходова!R969</f>
        <v>0</v>
      </c>
      <c r="D971" s="907">
        <f>прибуд.!O969</f>
        <v>0.81577420083587471</v>
      </c>
      <c r="E971" s="907">
        <f>гар.вода!L969+ц.о.!M969+хол.вода!R969+каналізація!P969+аварійні!I969+зварювальн!L969</f>
        <v>0.4727708157097279</v>
      </c>
      <c r="F971" s="907">
        <f>дератизац.!I969</f>
        <v>5.2863436123348016E-3</v>
      </c>
      <c r="G971" s="907">
        <f>димоканал!Q969</f>
        <v>6.0059790273603933E-2</v>
      </c>
      <c r="H971" s="907">
        <f>'підготовка до зими'!L969+майстерні!L969+маляри!L969+покрівлі!N969</f>
        <v>0.42615680264578282</v>
      </c>
      <c r="I971" s="907">
        <f>електрики!P969</f>
        <v>0.11401679162219153</v>
      </c>
      <c r="J971" s="908">
        <f t="shared" si="80"/>
        <v>1.894064744699516</v>
      </c>
      <c r="K971" s="908">
        <v>2.721006240644188E-2</v>
      </c>
      <c r="L971" s="908">
        <f t="shared" si="82"/>
        <v>1.921274807105958</v>
      </c>
      <c r="M971" s="908">
        <f t="shared" si="81"/>
        <v>2.3055297685271494</v>
      </c>
      <c r="N971" s="901">
        <v>2</v>
      </c>
      <c r="O971" s="903"/>
      <c r="P971" s="909">
        <v>1.5368701042082782</v>
      </c>
      <c r="Q971" s="909">
        <v>1.5368701042082782</v>
      </c>
      <c r="S971" s="909">
        <v>1.5464124296552604</v>
      </c>
      <c r="T971" s="909">
        <v>1.5464124296552604</v>
      </c>
    </row>
    <row r="972" spans="1:20" x14ac:dyDescent="0.35">
      <c r="A972" s="903">
        <v>189</v>
      </c>
      <c r="B972" s="903" t="s">
        <v>411</v>
      </c>
      <c r="C972" s="907">
        <f>cходова!R970</f>
        <v>0</v>
      </c>
      <c r="D972" s="907">
        <f>прибуд.!O970</f>
        <v>0.93897969513561974</v>
      </c>
      <c r="E972" s="907">
        <f>гар.вода!L970+ц.о.!M970+хол.вода!R970+каналізація!P970+аварійні!I970+зварювальн!L970</f>
        <v>0.43744941811907234</v>
      </c>
      <c r="F972" s="907">
        <f>дератизац.!I970</f>
        <v>8.0699394754539348E-3</v>
      </c>
      <c r="G972" s="907">
        <f>димоканал!Q970</f>
        <v>2.8416001778667477E-2</v>
      </c>
      <c r="H972" s="907">
        <f>'підготовка до зими'!L970+майстерні!L970+маляри!L970+покрівлі!N970</f>
        <v>0.35229145688488483</v>
      </c>
      <c r="I972" s="907">
        <f>електрики!P970</f>
        <v>0.10056446299845694</v>
      </c>
      <c r="J972" s="908">
        <f t="shared" si="80"/>
        <v>1.8657709743921553</v>
      </c>
      <c r="K972" s="908">
        <v>2.6307361269838327E-2</v>
      </c>
      <c r="L972" s="908">
        <f t="shared" si="82"/>
        <v>1.8920783356619937</v>
      </c>
      <c r="M972" s="908">
        <f t="shared" si="81"/>
        <v>2.2704940027943925</v>
      </c>
      <c r="N972" s="901">
        <v>2</v>
      </c>
      <c r="O972" s="903"/>
      <c r="P972" s="909">
        <v>1.4747613206343875</v>
      </c>
      <c r="Q972" s="909">
        <v>1.4747613206343875</v>
      </c>
      <c r="S972" s="909">
        <v>1.4838324761522352</v>
      </c>
      <c r="T972" s="909">
        <v>1.4838324761522352</v>
      </c>
    </row>
    <row r="973" spans="1:20" x14ac:dyDescent="0.35">
      <c r="A973" s="903">
        <v>190</v>
      </c>
      <c r="B973" s="903" t="s">
        <v>412</v>
      </c>
      <c r="C973" s="907">
        <f>cходова!R971</f>
        <v>0</v>
      </c>
      <c r="D973" s="907">
        <f>прибуд.!O971</f>
        <v>0.7441027818663527</v>
      </c>
      <c r="E973" s="907">
        <f>гар.вода!L971+ц.о.!M971+хол.вода!R971+каналізація!P971+аварійні!I971+зварювальн!L971</f>
        <v>0.40456957242973957</v>
      </c>
      <c r="F973" s="907">
        <f>дератизац.!I971</f>
        <v>4.0403297026788349E-3</v>
      </c>
      <c r="G973" s="907">
        <f>димоканал!Q971</f>
        <v>3.2954244556238604E-2</v>
      </c>
      <c r="H973" s="907">
        <f>'підготовка до зими'!L971+майстерні!L971+маляри!L971+покрівлі!N971</f>
        <v>0.47697393029725171</v>
      </c>
      <c r="I973" s="907">
        <f>електрики!P971</f>
        <v>8.8042011468181011E-2</v>
      </c>
      <c r="J973" s="908">
        <f t="shared" si="80"/>
        <v>1.7506828703204427</v>
      </c>
      <c r="K973" s="908">
        <v>2.5786283857689097E-2</v>
      </c>
      <c r="L973" s="908">
        <f t="shared" si="82"/>
        <v>1.7764691541781317</v>
      </c>
      <c r="M973" s="908">
        <f t="shared" si="81"/>
        <v>2.1317629850137578</v>
      </c>
      <c r="N973" s="901">
        <v>2</v>
      </c>
      <c r="O973" s="903"/>
      <c r="P973" s="909">
        <v>1.4660478161923785</v>
      </c>
      <c r="Q973" s="909">
        <v>1.4660478161923785</v>
      </c>
      <c r="S973" s="909">
        <v>1.4752059165211719</v>
      </c>
      <c r="T973" s="909">
        <v>1.4752059165211719</v>
      </c>
    </row>
    <row r="974" spans="1:20" x14ac:dyDescent="0.35">
      <c r="A974" s="903">
        <v>191</v>
      </c>
      <c r="B974" s="903" t="s">
        <v>413</v>
      </c>
      <c r="C974" s="907">
        <f>cходова!R972</f>
        <v>0</v>
      </c>
      <c r="D974" s="907">
        <f>прибуд.!O972</f>
        <v>0.29239064777327939</v>
      </c>
      <c r="E974" s="907">
        <f>гар.вода!L972+ц.о.!M972+хол.вода!R972+каналізація!P972+аварійні!I972+зварювальн!L972</f>
        <v>0.47145778652193493</v>
      </c>
      <c r="F974" s="907">
        <f>дератизац.!I972</f>
        <v>6.8699392712550621E-3</v>
      </c>
      <c r="G974" s="907">
        <f>димоканал!Q972</f>
        <v>0.17997832198898453</v>
      </c>
      <c r="H974" s="907">
        <f>'підготовка до зими'!L972+майстерні!L972+маляри!L972+покрівлі!N972</f>
        <v>0.38385282704467</v>
      </c>
      <c r="I974" s="907">
        <f>електрики!P972</f>
        <v>0.11351671797472579</v>
      </c>
      <c r="J974" s="908">
        <f t="shared" si="80"/>
        <v>1.4480662405748497</v>
      </c>
      <c r="K974" s="908">
        <v>2.1615881934281895E-2</v>
      </c>
      <c r="L974" s="908">
        <f t="shared" si="82"/>
        <v>1.4696821225091317</v>
      </c>
      <c r="M974" s="908">
        <f t="shared" si="81"/>
        <v>1.763618547010958</v>
      </c>
      <c r="N974" s="901">
        <v>2</v>
      </c>
      <c r="O974" s="903"/>
      <c r="P974" s="909">
        <v>1.2112712388595572</v>
      </c>
      <c r="Q974" s="909">
        <v>1.2112712388595572</v>
      </c>
      <c r="S974" s="909">
        <v>1.2238577721043182</v>
      </c>
      <c r="T974" s="909">
        <v>1.2238577721043182</v>
      </c>
    </row>
    <row r="975" spans="1:20" x14ac:dyDescent="0.35">
      <c r="A975" s="903">
        <v>192</v>
      </c>
      <c r="B975" s="903" t="s">
        <v>1916</v>
      </c>
      <c r="C975" s="907">
        <f>cходова!R973</f>
        <v>0</v>
      </c>
      <c r="D975" s="907">
        <f>прибуд.!O973</f>
        <v>0.81523793492695884</v>
      </c>
      <c r="E975" s="907">
        <f>гар.вода!L973+ц.о.!M973+хол.вода!R973+каналізація!P973+аварійні!I973+зварювальн!L973</f>
        <v>0.52025905504587289</v>
      </c>
      <c r="F975" s="907">
        <f>дератизац.!I973</f>
        <v>6.8725099601593623E-3</v>
      </c>
      <c r="G975" s="907">
        <f>димоканал!Q973</f>
        <v>0.16834499858517341</v>
      </c>
      <c r="H975" s="907">
        <f>'підготовка до зими'!L973+майстерні!L973+маляри!L973+покрівлі!N973</f>
        <v>0.33824864876317684</v>
      </c>
      <c r="I975" s="907">
        <f>електрики!P973</f>
        <v>0.11915486572008402</v>
      </c>
      <c r="J975" s="908">
        <f t="shared" si="80"/>
        <v>1.9681180130014253</v>
      </c>
      <c r="K975" s="908">
        <v>2.7460711870336219E-2</v>
      </c>
      <c r="L975" s="908">
        <f t="shared" si="82"/>
        <v>1.9955787248717616</v>
      </c>
      <c r="M975" s="908">
        <f t="shared" si="81"/>
        <v>2.3946944698461139</v>
      </c>
      <c r="N975" s="901">
        <v>2</v>
      </c>
      <c r="O975" s="903"/>
      <c r="P975" s="909">
        <v>1.5504466035160751</v>
      </c>
      <c r="Q975" s="909">
        <v>1.5504466035160751</v>
      </c>
      <c r="S975" s="909">
        <v>1.5651564050535418</v>
      </c>
      <c r="T975" s="909">
        <v>1.5651564050535418</v>
      </c>
    </row>
    <row r="976" spans="1:20" x14ac:dyDescent="0.35">
      <c r="A976" s="903">
        <v>193</v>
      </c>
      <c r="B976" s="903" t="s">
        <v>414</v>
      </c>
      <c r="C976" s="907">
        <f>cходова!R974</f>
        <v>0</v>
      </c>
      <c r="D976" s="907">
        <f>прибуд.!O974</f>
        <v>0</v>
      </c>
      <c r="E976" s="907">
        <f>гар.вода!L974+ц.о.!M974+хол.вода!R974+каналізація!P974+аварійні!I974+зварювальн!L974</f>
        <v>0.45759330326067393</v>
      </c>
      <c r="F976" s="907">
        <f>дератизац.!I974</f>
        <v>6.1667631731325999E-3</v>
      </c>
      <c r="G976" s="907">
        <f>димоканал!Q974</f>
        <v>0.16872151751091394</v>
      </c>
      <c r="H976" s="907">
        <f>'підготовка до зими'!L974+майстерні!L974+маляри!L974+покрівлі!N974</f>
        <v>0.48486691512368052</v>
      </c>
      <c r="I976" s="907">
        <f>електрики!P974</f>
        <v>0.10823636108765596</v>
      </c>
      <c r="J976" s="908">
        <f t="shared" si="80"/>
        <v>1.2255848601560571</v>
      </c>
      <c r="K976" s="908">
        <v>1.9930798495763829E-2</v>
      </c>
      <c r="L976" s="908">
        <f t="shared" si="82"/>
        <v>1.2455156586518208</v>
      </c>
      <c r="M976" s="908">
        <f t="shared" si="81"/>
        <v>1.4946187903821848</v>
      </c>
      <c r="N976" s="901">
        <v>2</v>
      </c>
      <c r="O976" s="903"/>
      <c r="P976" s="909">
        <v>1.1236460012102136</v>
      </c>
      <c r="Q976" s="909">
        <v>1.1236460012102136</v>
      </c>
      <c r="S976" s="909">
        <v>1.1308087895996577</v>
      </c>
      <c r="T976" s="909">
        <v>1.1308087895996577</v>
      </c>
    </row>
    <row r="977" spans="1:20" x14ac:dyDescent="0.35">
      <c r="A977" s="903">
        <v>194</v>
      </c>
      <c r="B977" s="903" t="s">
        <v>415</v>
      </c>
      <c r="C977" s="907">
        <f>cходова!R975</f>
        <v>0</v>
      </c>
      <c r="D977" s="907">
        <f>прибуд.!O975</f>
        <v>0.26184632676184</v>
      </c>
      <c r="E977" s="907">
        <f>гар.вода!L975+ц.о.!M975+хол.вода!R975+каналізація!P975+аварійні!I975+зварювальн!L975</f>
        <v>0.47368663348449047</v>
      </c>
      <c r="F977" s="907">
        <f>дератизац.!I975</f>
        <v>4.6651937457511897E-3</v>
      </c>
      <c r="G977" s="907">
        <f>димоканал!Q975</f>
        <v>0.10128559259026186</v>
      </c>
      <c r="H977" s="907">
        <f>'підготовка до зими'!L975+майстерні!L975+маляри!L975+покрівлі!N975</f>
        <v>0.34378235055771289</v>
      </c>
      <c r="I977" s="907">
        <f>електрики!P975</f>
        <v>0.11436558534231381</v>
      </c>
      <c r="J977" s="908">
        <f t="shared" si="80"/>
        <v>1.2996316824823702</v>
      </c>
      <c r="K977" s="908">
        <v>1.9061629582188735E-2</v>
      </c>
      <c r="L977" s="908">
        <f t="shared" si="82"/>
        <v>1.318693312064559</v>
      </c>
      <c r="M977" s="908">
        <f t="shared" si="81"/>
        <v>1.5824319744774706</v>
      </c>
      <c r="N977" s="901">
        <v>2</v>
      </c>
      <c r="O977" s="903"/>
      <c r="P977" s="909">
        <v>1.0741007270943581</v>
      </c>
      <c r="Q977" s="909">
        <v>1.0741007270943581</v>
      </c>
      <c r="S977" s="909">
        <v>1.0817837419759271</v>
      </c>
      <c r="T977" s="909">
        <v>1.0817837419759271</v>
      </c>
    </row>
    <row r="978" spans="1:20" x14ac:dyDescent="0.35">
      <c r="A978" s="903">
        <v>195</v>
      </c>
      <c r="B978" s="903" t="s">
        <v>416</v>
      </c>
      <c r="C978" s="907">
        <f>cходова!R976</f>
        <v>0</v>
      </c>
      <c r="D978" s="907">
        <f>прибуд.!O976</f>
        <v>0.47931302472208398</v>
      </c>
      <c r="E978" s="907">
        <f>гар.вода!L976+ц.о.!M976+хол.вода!R976+каналізація!P976+аварійні!I976+зварювальн!L976</f>
        <v>0.56428243614955487</v>
      </c>
      <c r="F978" s="907">
        <f>дератизац.!I976</f>
        <v>4.4798407167745144E-3</v>
      </c>
      <c r="G978" s="907">
        <f>димоканал!Q976</f>
        <v>9.9977531020458379E-2</v>
      </c>
      <c r="H978" s="907">
        <f>'підготовка до зими'!L976+майстерні!L976+маляри!L976+покрівлі!N976</f>
        <v>0.54363414394453713</v>
      </c>
      <c r="I978" s="907">
        <f>електрики!P976</f>
        <v>0.14886944398079188</v>
      </c>
      <c r="J978" s="908">
        <f t="shared" si="80"/>
        <v>1.8405564205342009</v>
      </c>
      <c r="K978" s="908">
        <v>2.817882649288583E-2</v>
      </c>
      <c r="L978" s="908">
        <f t="shared" si="82"/>
        <v>1.8687352470270866</v>
      </c>
      <c r="M978" s="908">
        <f t="shared" si="81"/>
        <v>2.2424822964325037</v>
      </c>
      <c r="N978" s="901">
        <v>2</v>
      </c>
      <c r="O978" s="903"/>
      <c r="P978" s="909">
        <v>1.5864388490517547</v>
      </c>
      <c r="Q978" s="909">
        <v>1.5864388490517547</v>
      </c>
      <c r="S978" s="909">
        <v>1.5960937689073538</v>
      </c>
      <c r="T978" s="909">
        <v>1.5960937689073538</v>
      </c>
    </row>
    <row r="979" spans="1:20" x14ac:dyDescent="0.35">
      <c r="A979" s="903">
        <v>196</v>
      </c>
      <c r="B979" s="903" t="s">
        <v>417</v>
      </c>
      <c r="C979" s="907">
        <f>cходова!R977</f>
        <v>0</v>
      </c>
      <c r="D979" s="907">
        <f>прибуд.!O977</f>
        <v>0.92963469330646942</v>
      </c>
      <c r="E979" s="907">
        <f>гар.вода!L977+ц.о.!M977+хол.вода!R977+каналізація!P977+аварійні!I977+зварювальн!L977</f>
        <v>0.53598022305277437</v>
      </c>
      <c r="F979" s="907">
        <f>дератизац.!I977</f>
        <v>7.1272666218938881E-3</v>
      </c>
      <c r="G979" s="907">
        <f>димоканал!Q977</f>
        <v>9.5085291545821793E-2</v>
      </c>
      <c r="H979" s="907">
        <f>'підготовка до зими'!L977+майстерні!L977+маляри!L977+покрівлі!N977</f>
        <v>0.35318165210579805</v>
      </c>
      <c r="I979" s="907">
        <f>електрики!P977</f>
        <v>0.13809040641922093</v>
      </c>
      <c r="J979" s="908">
        <f t="shared" si="80"/>
        <v>2.0590995330519783</v>
      </c>
      <c r="K979" s="908">
        <v>2.8435741734582933E-2</v>
      </c>
      <c r="L979" s="908">
        <f t="shared" si="82"/>
        <v>2.0875352747865614</v>
      </c>
      <c r="M979" s="908">
        <f t="shared" si="81"/>
        <v>2.5050423297438735</v>
      </c>
      <c r="N979" s="901">
        <v>2</v>
      </c>
      <c r="O979" s="903"/>
      <c r="P979" s="909">
        <v>1.6024059709623466</v>
      </c>
      <c r="Q979" s="909">
        <v>1.6024059709623466</v>
      </c>
      <c r="S979" s="909">
        <v>1.6145109547090093</v>
      </c>
      <c r="T979" s="909">
        <v>1.6145109547090093</v>
      </c>
    </row>
    <row r="980" spans="1:20" x14ac:dyDescent="0.35">
      <c r="A980" s="903">
        <v>197</v>
      </c>
      <c r="B980" s="903" t="s">
        <v>418</v>
      </c>
      <c r="C980" s="907">
        <f>cходова!R978</f>
        <v>0</v>
      </c>
      <c r="D980" s="907">
        <f>прибуд.!O978</f>
        <v>0.90806929641519529</v>
      </c>
      <c r="E980" s="907">
        <f>гар.вода!L978+ц.о.!M978+хол.вода!R978+каналізація!P978+аварійні!I978+зварювальн!L978</f>
        <v>0.61010553023677683</v>
      </c>
      <c r="F980" s="907">
        <f>дератизац.!I978</f>
        <v>5.1765650080256818E-3</v>
      </c>
      <c r="G980" s="907">
        <f>димоканал!Q978</f>
        <v>8.9843955664159342E-2</v>
      </c>
      <c r="H980" s="907">
        <f>'підготовка до зими'!L978+майстерні!L978+маляри!L978+покрівлі!N978</f>
        <v>0.42166775492985276</v>
      </c>
      <c r="I980" s="907">
        <f>електрики!P978</f>
        <v>0.15001941861828397</v>
      </c>
      <c r="J980" s="908">
        <f t="shared" si="80"/>
        <v>2.1848825208722937</v>
      </c>
      <c r="K980" s="908">
        <v>3.1130716365670604E-2</v>
      </c>
      <c r="L980" s="908">
        <f t="shared" si="82"/>
        <v>2.2160132372379642</v>
      </c>
      <c r="M980" s="908">
        <f t="shared" si="81"/>
        <v>2.6592158846855569</v>
      </c>
      <c r="N980" s="901">
        <v>2</v>
      </c>
      <c r="O980" s="903"/>
      <c r="P980" s="909">
        <v>1.7599973224520884</v>
      </c>
      <c r="Q980" s="909">
        <v>1.7599973224520884</v>
      </c>
      <c r="S980" s="909">
        <v>1.7726881053288241</v>
      </c>
      <c r="T980" s="909">
        <v>1.7726881053288241</v>
      </c>
    </row>
    <row r="981" spans="1:20" x14ac:dyDescent="0.35">
      <c r="A981" s="903">
        <v>198</v>
      </c>
      <c r="B981" s="903" t="s">
        <v>419</v>
      </c>
      <c r="C981" s="907">
        <f>cходова!R979</f>
        <v>0</v>
      </c>
      <c r="D981" s="907">
        <f>прибуд.!O979</f>
        <v>0</v>
      </c>
      <c r="E981" s="907">
        <f>гар.вода!L979+ц.о.!M979+хол.вода!R979+каналізація!P979+аварійні!I979+зварювальн!L979</f>
        <v>0.54465701177727111</v>
      </c>
      <c r="F981" s="907">
        <f>дератизац.!I979</f>
        <v>4.311649016641452E-3</v>
      </c>
      <c r="G981" s="907">
        <f>димоканал!Q979</f>
        <v>9.5887884973249321E-2</v>
      </c>
      <c r="H981" s="907">
        <f>'підготовка до зими'!L979+майстерні!L979+маляри!L979+покрівлі!N979</f>
        <v>0.45006166619643884</v>
      </c>
      <c r="I981" s="907">
        <f>електрики!P979</f>
        <v>0.14139500423478202</v>
      </c>
      <c r="J981" s="908">
        <f t="shared" si="80"/>
        <v>1.2363132161983827</v>
      </c>
      <c r="K981" s="908">
        <v>1.9809097849213395E-2</v>
      </c>
      <c r="L981" s="908">
        <f t="shared" si="82"/>
        <v>1.2561223140475961</v>
      </c>
      <c r="M981" s="908">
        <f t="shared" si="81"/>
        <v>1.5073467768571154</v>
      </c>
      <c r="N981" s="901">
        <v>2</v>
      </c>
      <c r="O981" s="903"/>
      <c r="P981" s="909">
        <v>1.1102154876330783</v>
      </c>
      <c r="Q981" s="909">
        <v>1.1102154876330783</v>
      </c>
      <c r="S981" s="909">
        <v>1.1151136540036934</v>
      </c>
      <c r="T981" s="909">
        <v>1.1151136540036934</v>
      </c>
    </row>
    <row r="982" spans="1:20" x14ac:dyDescent="0.35">
      <c r="A982" s="903">
        <v>199</v>
      </c>
      <c r="B982" s="903" t="s">
        <v>420</v>
      </c>
      <c r="C982" s="907">
        <f>cходова!R980</f>
        <v>0</v>
      </c>
      <c r="D982" s="907">
        <f>прибуд.!O980</f>
        <v>0.30972999260573791</v>
      </c>
      <c r="E982" s="907">
        <f>гар.вода!L980+ц.о.!M980+хол.вода!R980+каналізація!P980+аварійні!I980+зварювальн!L980</f>
        <v>0.39114708053316383</v>
      </c>
      <c r="F982" s="907">
        <f>дератизац.!I980</f>
        <v>4.0261756876663708E-3</v>
      </c>
      <c r="G982" s="907">
        <f>димоканал!Q980</f>
        <v>0.1322015143746896</v>
      </c>
      <c r="H982" s="907">
        <f>'підготовка до зими'!L980+майстерні!L980+маляри!L980+покрівлі!N980</f>
        <v>0.34582018449914342</v>
      </c>
      <c r="I982" s="907">
        <f>електрики!P980</f>
        <v>8.2929989174082439E-2</v>
      </c>
      <c r="J982" s="908">
        <f t="shared" si="80"/>
        <v>1.2658549368744836</v>
      </c>
      <c r="K982" s="908">
        <v>1.8864016852113391E-2</v>
      </c>
      <c r="L982" s="908">
        <f t="shared" si="82"/>
        <v>1.2847189537265971</v>
      </c>
      <c r="M982" s="908">
        <f t="shared" si="81"/>
        <v>1.5416627444719164</v>
      </c>
      <c r="N982" s="901">
        <v>2</v>
      </c>
      <c r="O982" s="903"/>
      <c r="P982" s="909">
        <v>1.0577818166195425</v>
      </c>
      <c r="Q982" s="909">
        <v>1.0577818166195425</v>
      </c>
      <c r="S982" s="909">
        <v>1.0663217383371866</v>
      </c>
      <c r="T982" s="909">
        <v>1.0663217383371866</v>
      </c>
    </row>
    <row r="983" spans="1:20" x14ac:dyDescent="0.35">
      <c r="A983" s="903">
        <v>200</v>
      </c>
      <c r="B983" s="903" t="s">
        <v>421</v>
      </c>
      <c r="C983" s="907">
        <f>cходова!R981</f>
        <v>0</v>
      </c>
      <c r="D983" s="907">
        <f>прибуд.!O981</f>
        <v>0.44602002967597049</v>
      </c>
      <c r="E983" s="907">
        <f>гар.вода!L981+ц.о.!M981+хол.вода!R981+каналізація!P981+аварійні!I981+зварювальн!L981</f>
        <v>0.36235167460576262</v>
      </c>
      <c r="F983" s="907">
        <f>дератизац.!I981</f>
        <v>4.2589027911453317E-3</v>
      </c>
      <c r="G983" s="907">
        <f>димоканал!Q981</f>
        <v>0.13732629889791045</v>
      </c>
      <c r="H983" s="907">
        <f>'підготовка до зими'!L981+майстерні!L981+маляри!L981+покрівлі!N981</f>
        <v>0.32845109664456762</v>
      </c>
      <c r="I983" s="907">
        <f>електрики!P981</f>
        <v>7.1963116688501166E-2</v>
      </c>
      <c r="J983" s="908">
        <f t="shared" si="80"/>
        <v>1.3503711193038577</v>
      </c>
      <c r="K983" s="908">
        <v>1.9735924234641537E-2</v>
      </c>
      <c r="L983" s="908">
        <f t="shared" si="82"/>
        <v>1.3701070435384992</v>
      </c>
      <c r="M983" s="908">
        <f t="shared" si="81"/>
        <v>1.644128452246199</v>
      </c>
      <c r="N983" s="901">
        <v>2</v>
      </c>
      <c r="O983" s="903"/>
      <c r="P983" s="909">
        <v>1.105165040857536</v>
      </c>
      <c r="Q983" s="909">
        <v>1.105165040857536</v>
      </c>
      <c r="S983" s="909">
        <v>1.1149866780395008</v>
      </c>
      <c r="T983" s="909">
        <v>1.1149866780395008</v>
      </c>
    </row>
    <row r="984" spans="1:20" x14ac:dyDescent="0.35">
      <c r="A984" s="903">
        <v>201</v>
      </c>
      <c r="B984" s="903" t="s">
        <v>422</v>
      </c>
      <c r="C984" s="907">
        <f>cходова!R982</f>
        <v>0.35110667144449753</v>
      </c>
      <c r="D984" s="907">
        <f>прибуд.!O982</f>
        <v>0.96616040133779257</v>
      </c>
      <c r="E984" s="907">
        <f>гар.вода!L982+ц.о.!M982+хол.вода!R982+каналізація!P982+аварійні!I982+зварювальн!L982</f>
        <v>0.46867337090419076</v>
      </c>
      <c r="F984" s="907">
        <f>дератизац.!I982</f>
        <v>4.1789297658862872E-3</v>
      </c>
      <c r="G984" s="907">
        <f>димоканал!Q982</f>
        <v>8.742352701355699E-2</v>
      </c>
      <c r="H984" s="907">
        <f>'підготовка до зими'!L982+майстерні!L982+маляри!L982+покрівлі!N982</f>
        <v>0.25959248854963191</v>
      </c>
      <c r="I984" s="907">
        <f>електрики!P982</f>
        <v>8.0021060323053075E-2</v>
      </c>
      <c r="J984" s="908">
        <f t="shared" si="80"/>
        <v>2.2171564493386091</v>
      </c>
      <c r="K984" s="908">
        <v>2.9695889432198284E-2</v>
      </c>
      <c r="L984" s="908">
        <f t="shared" si="82"/>
        <v>2.2468523387708075</v>
      </c>
      <c r="M984" s="908">
        <f t="shared" si="81"/>
        <v>2.6962228065249687</v>
      </c>
      <c r="N984" s="901">
        <v>3</v>
      </c>
      <c r="O984" s="903"/>
      <c r="P984" s="909">
        <v>1.6647858897155612</v>
      </c>
      <c r="Q984" s="909">
        <v>1.6647858897155612</v>
      </c>
      <c r="S984" s="909">
        <v>1.6734671633282692</v>
      </c>
      <c r="T984" s="909">
        <v>1.6734671633282692</v>
      </c>
    </row>
    <row r="985" spans="1:20" x14ac:dyDescent="0.35">
      <c r="A985" s="903">
        <v>202</v>
      </c>
      <c r="B985" s="903" t="s">
        <v>1872</v>
      </c>
      <c r="C985" s="907">
        <f>cходова!R983</f>
        <v>0</v>
      </c>
      <c r="D985" s="907">
        <f>прибуд.!O983</f>
        <v>0.83414749364749352</v>
      </c>
      <c r="E985" s="907">
        <f>гар.вода!L983+ц.о.!M983+хол.вода!R983+каналізація!P983+аварійні!I983+зварювальн!L983</f>
        <v>0.41148823421819863</v>
      </c>
      <c r="F985" s="907">
        <f>дератизац.!I983</f>
        <v>2.6767151767151769E-3</v>
      </c>
      <c r="G985" s="907">
        <f>димоканал!Q983</f>
        <v>6.8071641735031038E-2</v>
      </c>
      <c r="H985" s="907">
        <f>'підготовка до зими'!L983+майстерні!L983+маляри!L983+покрівлі!N983</f>
        <v>0.35094168187060659</v>
      </c>
      <c r="I985" s="907">
        <f>електрики!P983</f>
        <v>9.0677017961792963E-2</v>
      </c>
      <c r="J985" s="908">
        <f t="shared" si="80"/>
        <v>1.7580027846098378</v>
      </c>
      <c r="K985" s="908">
        <v>2.4980354003166286E-2</v>
      </c>
      <c r="L985" s="908">
        <f t="shared" si="82"/>
        <v>1.7829831386130042</v>
      </c>
      <c r="M985" s="908">
        <f t="shared" si="81"/>
        <v>2.1395797663356051</v>
      </c>
      <c r="N985" s="901">
        <v>2</v>
      </c>
      <c r="O985" s="903"/>
      <c r="P985" s="909">
        <v>1.3998490635114593</v>
      </c>
      <c r="Q985" s="909">
        <v>1.3998490635114593</v>
      </c>
      <c r="S985" s="909">
        <v>1.4094806202588166</v>
      </c>
      <c r="T985" s="909">
        <v>1.4094806202588166</v>
      </c>
    </row>
    <row r="986" spans="1:20" x14ac:dyDescent="0.35">
      <c r="A986" s="903">
        <v>203</v>
      </c>
      <c r="B986" s="903" t="s">
        <v>1873</v>
      </c>
      <c r="C986" s="907">
        <f>cходова!R984</f>
        <v>0</v>
      </c>
      <c r="D986" s="907">
        <f>прибуд.!O984</f>
        <v>0.88472975621707695</v>
      </c>
      <c r="E986" s="907">
        <f>гар.вода!L984+ц.о.!M984+хол.вода!R984+каналізація!P984+аварійні!I984+зварювальн!L984</f>
        <v>0.38985068211413698</v>
      </c>
      <c r="F986" s="907">
        <f>дератизац.!I984</f>
        <v>5.9261300992282245E-3</v>
      </c>
      <c r="G986" s="907">
        <f>димоканал!Q984</f>
        <v>0.11878667474529038</v>
      </c>
      <c r="H986" s="907">
        <f>'підготовка до зими'!L984+майстерні!L984+маляри!L984+покрівлі!N984</f>
        <v>0.35888621712505353</v>
      </c>
      <c r="I986" s="907">
        <f>електрики!P984</f>
        <v>8.243624943699307E-2</v>
      </c>
      <c r="J986" s="908">
        <f t="shared" si="80"/>
        <v>1.8406157097377793</v>
      </c>
      <c r="K986" s="908">
        <v>2.6148517475106305E-2</v>
      </c>
      <c r="L986" s="908">
        <f t="shared" si="82"/>
        <v>1.8667642272128857</v>
      </c>
      <c r="M986" s="908">
        <f t="shared" si="81"/>
        <v>2.2401170726554627</v>
      </c>
      <c r="N986" s="901">
        <v>2</v>
      </c>
      <c r="O986" s="903"/>
      <c r="P986" s="909">
        <v>1.4644061076736345</v>
      </c>
      <c r="Q986" s="909">
        <v>1.4644061076736345</v>
      </c>
      <c r="S986" s="909">
        <v>1.4761759256157114</v>
      </c>
      <c r="T986" s="909">
        <v>1.4761759256157114</v>
      </c>
    </row>
    <row r="987" spans="1:20" x14ac:dyDescent="0.35">
      <c r="A987" s="903">
        <v>204</v>
      </c>
      <c r="B987" s="903" t="s">
        <v>1874</v>
      </c>
      <c r="C987" s="907">
        <f>cходова!R985</f>
        <v>0</v>
      </c>
      <c r="D987" s="907">
        <f>прибуд.!O985</f>
        <v>0.76740505791095526</v>
      </c>
      <c r="E987" s="907">
        <f>гар.вода!L985+ц.о.!M985+хол.вода!R985+каналізація!P985+аварійні!I985+зварювальн!L985</f>
        <v>0.48631157744957376</v>
      </c>
      <c r="F987" s="907">
        <f>дератизац.!I985</f>
        <v>5.9770481351609818E-3</v>
      </c>
      <c r="G987" s="907">
        <f>димоканал!Q985</f>
        <v>7.6796112074778058E-2</v>
      </c>
      <c r="H987" s="907">
        <f>'підготовка до зими'!L985+майстерні!L985+маляри!L985+покрівлі!N985</f>
        <v>0.3465081594149379</v>
      </c>
      <c r="I987" s="907">
        <f>електрики!P985</f>
        <v>0.11917385756989597</v>
      </c>
      <c r="J987" s="908">
        <f t="shared" si="80"/>
        <v>1.8021718125553019</v>
      </c>
      <c r="K987" s="908">
        <v>2.5900249274165222E-2</v>
      </c>
      <c r="L987" s="908">
        <f t="shared" si="82"/>
        <v>1.828072061829467</v>
      </c>
      <c r="M987" s="908">
        <f t="shared" si="81"/>
        <v>2.1936864741953603</v>
      </c>
      <c r="N987" s="901">
        <v>2</v>
      </c>
      <c r="O987" s="903"/>
      <c r="P987" s="909">
        <v>1.4473905287691513</v>
      </c>
      <c r="Q987" s="909">
        <v>1.4473905287691513</v>
      </c>
      <c r="S987" s="909">
        <v>1.4569188894789462</v>
      </c>
      <c r="T987" s="909">
        <v>1.4569188894789462</v>
      </c>
    </row>
    <row r="988" spans="1:20" ht="15" customHeight="1" x14ac:dyDescent="0.35">
      <c r="A988" s="903">
        <v>205</v>
      </c>
      <c r="B988" s="903" t="s">
        <v>1875</v>
      </c>
      <c r="C988" s="907">
        <f>cходова!R986</f>
        <v>0.74781940060690866</v>
      </c>
      <c r="D988" s="907">
        <f>прибуд.!O986</f>
        <v>0.59035899125610647</v>
      </c>
      <c r="E988" s="907">
        <f>гар.вода!L986+ц.о.!M986+хол.вода!R986+каналізація!P986+аварійні!I986+зварювальн!L986</f>
        <v>0.31030276970567844</v>
      </c>
      <c r="F988" s="907">
        <f>дератизац.!I986</f>
        <v>2.2140607384851406E-3</v>
      </c>
      <c r="G988" s="907">
        <f>димоканал!Q986</f>
        <v>5.9187502077491301E-2</v>
      </c>
      <c r="H988" s="907">
        <f>'підготовка до зими'!L986+майстерні!L986+маляри!L986+покрівлі!N986</f>
        <v>0.26139931289558038</v>
      </c>
      <c r="I988" s="907">
        <f>електрики!P986</f>
        <v>5.2140034336666974E-2</v>
      </c>
      <c r="J988" s="908">
        <f t="shared" si="80"/>
        <v>2.0234220716169173</v>
      </c>
      <c r="K988" s="908">
        <v>2.9550806078584142E-2</v>
      </c>
      <c r="L988" s="908">
        <f t="shared" si="82"/>
        <v>2.0529728776955016</v>
      </c>
      <c r="M988" s="908">
        <f t="shared" si="81"/>
        <v>2.4635674532346017</v>
      </c>
      <c r="N988" s="901">
        <v>3</v>
      </c>
      <c r="O988" s="903"/>
      <c r="P988" s="909">
        <v>1.6443349253941175</v>
      </c>
      <c r="Q988" s="909">
        <v>1.6443349253941175</v>
      </c>
      <c r="S988" s="909">
        <v>1.6516611092430771</v>
      </c>
      <c r="T988" s="909">
        <v>1.6516611092430771</v>
      </c>
    </row>
    <row r="989" spans="1:20" x14ac:dyDescent="0.35">
      <c r="A989" s="903">
        <v>206</v>
      </c>
      <c r="B989" s="903" t="s">
        <v>1876</v>
      </c>
      <c r="C989" s="907">
        <f>cходова!R987</f>
        <v>0</v>
      </c>
      <c r="D989" s="907">
        <f>прибуд.!O987</f>
        <v>1.1201545387755103</v>
      </c>
      <c r="E989" s="907">
        <f>гар.вода!L987+ц.о.!M987+хол.вода!R987+каналізація!P987+аварійні!I987+зварювальн!L987</f>
        <v>0.40711518797344859</v>
      </c>
      <c r="F989" s="907">
        <f>дератизац.!I987</f>
        <v>2.7806122448979591E-3</v>
      </c>
      <c r="G989" s="907">
        <f>димоканал!Q987</f>
        <v>0.10060617772590125</v>
      </c>
      <c r="H989" s="907">
        <f>'підготовка до зими'!L987+майстерні!L987+маляри!L987+покрівлі!N987</f>
        <v>0.36417892303899724</v>
      </c>
      <c r="I989" s="907">
        <f>електрики!P987</f>
        <v>8.9011521713515132E-2</v>
      </c>
      <c r="J989" s="908">
        <f t="shared" si="80"/>
        <v>2.0838469614722706</v>
      </c>
      <c r="K989" s="908">
        <v>2.935973055625854E-2</v>
      </c>
      <c r="L989" s="908">
        <f t="shared" si="82"/>
        <v>2.1132066920285291</v>
      </c>
      <c r="M989" s="908">
        <f t="shared" si="81"/>
        <v>2.5358480304342348</v>
      </c>
      <c r="N989" s="901">
        <v>2</v>
      </c>
      <c r="O989" s="903"/>
      <c r="P989" s="909">
        <v>1.6391275111726178</v>
      </c>
      <c r="Q989" s="909">
        <v>1.6391275111726178</v>
      </c>
      <c r="S989" s="909">
        <v>1.651742493495918</v>
      </c>
      <c r="T989" s="909">
        <v>1.651742493495918</v>
      </c>
    </row>
    <row r="990" spans="1:20" x14ac:dyDescent="0.35">
      <c r="A990" s="903">
        <v>207</v>
      </c>
      <c r="B990" s="903" t="s">
        <v>1877</v>
      </c>
      <c r="C990" s="907">
        <f>cходова!R988</f>
        <v>0.7108481268241974</v>
      </c>
      <c r="D990" s="907">
        <f>прибуд.!O988</f>
        <v>0.24384430408917948</v>
      </c>
      <c r="E990" s="907">
        <f>гар.вода!L988+ц.о.!M988+хол.вода!R988+каналізація!P988+аварійні!I988+зварювальн!L988</f>
        <v>0.41641733321478569</v>
      </c>
      <c r="F990" s="907">
        <f>дератизац.!I988</f>
        <v>1.6613966450506458E-3</v>
      </c>
      <c r="G990" s="907">
        <f>димоканал!Q988</f>
        <v>9.9703437827862063E-2</v>
      </c>
      <c r="H990" s="907">
        <f>'підготовка до зими'!L988+майстерні!L988+маляри!L988+покрівлі!N988</f>
        <v>0.30332302021199364</v>
      </c>
      <c r="I990" s="907">
        <f>електрики!P988</f>
        <v>8.3482589098371571E-2</v>
      </c>
      <c r="J990" s="908">
        <f t="shared" si="80"/>
        <v>1.8592802079114406</v>
      </c>
      <c r="K990" s="908">
        <v>2.5621948662508203E-2</v>
      </c>
      <c r="L990" s="908">
        <f t="shared" si="82"/>
        <v>1.8849021565739488</v>
      </c>
      <c r="M990" s="908">
        <f t="shared" si="81"/>
        <v>2.2618825878887385</v>
      </c>
      <c r="N990" s="901">
        <v>4</v>
      </c>
      <c r="O990" s="903"/>
      <c r="P990" s="909">
        <v>1.4434543923556509</v>
      </c>
      <c r="Q990" s="909">
        <v>1.4434543923556509</v>
      </c>
      <c r="S990" s="909">
        <v>1.4515815312288864</v>
      </c>
      <c r="T990" s="909">
        <v>1.4515815312288864</v>
      </c>
    </row>
    <row r="991" spans="1:20" x14ac:dyDescent="0.35">
      <c r="A991" s="903">
        <v>208</v>
      </c>
      <c r="B991" s="903" t="s">
        <v>2346</v>
      </c>
      <c r="C991" s="907">
        <f>cходова!R989</f>
        <v>0.62405198028055797</v>
      </c>
      <c r="D991" s="907">
        <f>прибуд.!O989</f>
        <v>0.71422860784530529</v>
      </c>
      <c r="E991" s="907">
        <f>гар.вода!L989+ц.о.!M989+хол.вода!R989+каналізація!P989+аварійні!I989+зварювальн!L989</f>
        <v>0.44473113620109317</v>
      </c>
      <c r="F991" s="907">
        <f>дератизац.!I989</f>
        <v>1.6584970331330851E-3</v>
      </c>
      <c r="G991" s="907">
        <f>димоканал!Q989</f>
        <v>7.5945865375095539E-2</v>
      </c>
      <c r="H991" s="907">
        <f>'підготовка до зими'!L989+майстерні!L989+маляри!L989+покрівлі!N989</f>
        <v>0.35074970975941505</v>
      </c>
      <c r="I991" s="907">
        <f>електрики!P989</f>
        <v>0.10333774127356825</v>
      </c>
      <c r="J991" s="908">
        <f t="shared" si="80"/>
        <v>2.3147035377681684</v>
      </c>
      <c r="K991" s="908">
        <v>3.1941816711040572E-2</v>
      </c>
      <c r="L991" s="908">
        <f t="shared" si="82"/>
        <v>2.3466453544792092</v>
      </c>
      <c r="M991" s="908">
        <f t="shared" si="81"/>
        <v>2.8159744253750509</v>
      </c>
      <c r="N991" s="901">
        <v>3</v>
      </c>
      <c r="O991" s="903"/>
      <c r="P991" s="909">
        <v>1.7848444831073313</v>
      </c>
      <c r="Q991" s="909">
        <v>1.7848444831073313</v>
      </c>
      <c r="S991" s="909">
        <v>1.7941658570540915</v>
      </c>
      <c r="T991" s="909">
        <v>1.7941658570540915</v>
      </c>
    </row>
    <row r="992" spans="1:20" x14ac:dyDescent="0.35">
      <c r="A992" s="903">
        <v>209</v>
      </c>
      <c r="B992" s="903" t="s">
        <v>2347</v>
      </c>
      <c r="C992" s="907">
        <f>cходова!R990</f>
        <v>0.50024823862421353</v>
      </c>
      <c r="D992" s="907">
        <f>прибуд.!O990</f>
        <v>0.84398534756690036</v>
      </c>
      <c r="E992" s="907">
        <f>гар.вода!L990+ц.о.!M990+хол.вода!R990+каналізація!P990+аварійні!I990+зварювальн!L990</f>
        <v>0.44406989208994002</v>
      </c>
      <c r="F992" s="907">
        <f>дератизац.!I990</f>
        <v>3.5748050106357834E-3</v>
      </c>
      <c r="G992" s="907">
        <f>димоканал!Q990</f>
        <v>7.620174593537947E-2</v>
      </c>
      <c r="H992" s="907">
        <f>'підготовка до зими'!L990+майстерні!L990+маляри!L990+покрівлі!N990</f>
        <v>0.2869549873511531</v>
      </c>
      <c r="I992" s="907">
        <f>електрики!P990</f>
        <v>0.10308590318984262</v>
      </c>
      <c r="J992" s="908">
        <f t="shared" si="80"/>
        <v>2.2581209197680652</v>
      </c>
      <c r="K992" s="908">
        <v>3.0515688226783726E-2</v>
      </c>
      <c r="L992" s="908">
        <f t="shared" si="82"/>
        <v>2.288636607994849</v>
      </c>
      <c r="M992" s="908">
        <f t="shared" si="81"/>
        <v>2.7463639295938189</v>
      </c>
      <c r="N992" s="901">
        <v>3</v>
      </c>
      <c r="O992" s="903"/>
      <c r="P992" s="909">
        <v>1.703199513921654</v>
      </c>
      <c r="Q992" s="909">
        <v>1.703199513921654</v>
      </c>
      <c r="S992" s="909">
        <v>1.7133905035122015</v>
      </c>
      <c r="T992" s="909">
        <v>1.7133905035122015</v>
      </c>
    </row>
    <row r="993" spans="1:20" x14ac:dyDescent="0.35">
      <c r="A993" s="903">
        <v>210</v>
      </c>
      <c r="B993" s="903" t="s">
        <v>1878</v>
      </c>
      <c r="C993" s="907">
        <f>cходова!R991</f>
        <v>0</v>
      </c>
      <c r="D993" s="907">
        <f>прибуд.!O991</f>
        <v>0.74777161183425833</v>
      </c>
      <c r="E993" s="907">
        <f>гар.вода!L991+ц.о.!M991+хол.вода!R991+каналізація!P991+аварійні!I991+зварювальн!L991</f>
        <v>0.38223976886770689</v>
      </c>
      <c r="F993" s="907">
        <f>дератизац.!I991</f>
        <v>8.1523315861748834E-3</v>
      </c>
      <c r="G993" s="907">
        <f>димоканал!Q991</f>
        <v>0.20375107072769588</v>
      </c>
      <c r="H993" s="907">
        <f>'підготовка до зими'!L991+майстерні!L991+маляри!L991+покрівлі!N991</f>
        <v>0.35272401560948785</v>
      </c>
      <c r="I993" s="907">
        <f>електрики!P991</f>
        <v>7.9537595558563337E-2</v>
      </c>
      <c r="J993" s="908">
        <f t="shared" si="80"/>
        <v>1.7741763941838871</v>
      </c>
      <c r="K993" s="908">
        <v>2.5393975347571002E-2</v>
      </c>
      <c r="L993" s="908">
        <f t="shared" si="82"/>
        <v>1.799570369531458</v>
      </c>
      <c r="M993" s="908">
        <f t="shared" si="81"/>
        <v>2.1594844434377496</v>
      </c>
      <c r="N993" s="901">
        <v>2</v>
      </c>
      <c r="O993" s="903"/>
      <c r="P993" s="909">
        <v>1.4190002539409468</v>
      </c>
      <c r="Q993" s="909">
        <v>1.4190002539409468</v>
      </c>
      <c r="S993" s="909">
        <v>1.4284479078121632</v>
      </c>
      <c r="T993" s="909">
        <v>1.4284479078121632</v>
      </c>
    </row>
    <row r="994" spans="1:20" x14ac:dyDescent="0.35">
      <c r="A994" s="903">
        <v>211</v>
      </c>
      <c r="B994" s="903" t="s">
        <v>1880</v>
      </c>
      <c r="C994" s="907">
        <f>cходова!R992</f>
        <v>0.68027570281643113</v>
      </c>
      <c r="D994" s="907">
        <f>прибуд.!O992</f>
        <v>0.8704584881782208</v>
      </c>
      <c r="E994" s="907">
        <f>гар.вода!L992+ц.о.!M992+хол.вода!R992+каналізація!P992+аварійні!I992+зварювальн!L992</f>
        <v>0.46917659579927656</v>
      </c>
      <c r="F994" s="907">
        <f>дератизац.!I992</f>
        <v>7.0207508888933531E-3</v>
      </c>
      <c r="G994" s="907">
        <f>димоканал!Q992</f>
        <v>9.3811010622539603E-2</v>
      </c>
      <c r="H994" s="907">
        <f>'підготовка до зими'!L992+майстерні!L992+маляри!L992+покрівлі!N992</f>
        <v>0.28594226338457385</v>
      </c>
      <c r="I994" s="907">
        <f>електрики!P992</f>
        <v>0.11264791522772653</v>
      </c>
      <c r="J994" s="908">
        <f t="shared" ref="J994:J1011" si="83">I994+H994+G994+F994+E994+D994+C994</f>
        <v>2.519332726917662</v>
      </c>
      <c r="K994" s="908">
        <v>3.3860175417583509E-2</v>
      </c>
      <c r="L994" s="908">
        <f t="shared" si="82"/>
        <v>2.5531929023352453</v>
      </c>
      <c r="M994" s="908">
        <f t="shared" ref="M994:M1011" si="84">L994*1.2</f>
        <v>3.0638314828022941</v>
      </c>
      <c r="N994" s="901">
        <v>3</v>
      </c>
      <c r="O994" s="903"/>
      <c r="P994" s="909">
        <v>1.8861392284853076</v>
      </c>
      <c r="Q994" s="909">
        <v>1.8861392284853076</v>
      </c>
      <c r="S994" s="909">
        <v>1.8967259849702887</v>
      </c>
      <c r="T994" s="909">
        <v>1.8967259849702887</v>
      </c>
    </row>
    <row r="995" spans="1:20" x14ac:dyDescent="0.35">
      <c r="A995" s="903">
        <v>212</v>
      </c>
      <c r="B995" s="903" t="s">
        <v>1881</v>
      </c>
      <c r="C995" s="907">
        <f>cходова!R993</f>
        <v>0</v>
      </c>
      <c r="D995" s="907">
        <f>прибуд.!O993</f>
        <v>0.91084587454364419</v>
      </c>
      <c r="E995" s="907">
        <f>гар.вода!L993+ц.о.!M993+хол.вода!R993+каналізація!P993+аварійні!I993+зварювальн!L993</f>
        <v>0.36887373150126079</v>
      </c>
      <c r="F995" s="907">
        <f>дератизац.!I993</f>
        <v>5.9990043146365751E-3</v>
      </c>
      <c r="G995" s="907">
        <f>димоканал!Q993</f>
        <v>0.10308674998049874</v>
      </c>
      <c r="H995" s="907">
        <f>'підготовка до зими'!L993+майстерні!L993+маляри!L993+покрівлі!N993</f>
        <v>0.39043675362192343</v>
      </c>
      <c r="I995" s="907">
        <f>електрики!P993</f>
        <v>7.4447074250932013E-2</v>
      </c>
      <c r="J995" s="908">
        <f t="shared" si="83"/>
        <v>1.8536891882128956</v>
      </c>
      <c r="K995" s="908">
        <v>2.6665982914019962E-2</v>
      </c>
      <c r="L995" s="908">
        <f t="shared" si="82"/>
        <v>1.8803551711269155</v>
      </c>
      <c r="M995" s="908">
        <f t="shared" si="84"/>
        <v>2.2564262053522985</v>
      </c>
      <c r="N995" s="901">
        <v>2</v>
      </c>
      <c r="O995" s="903"/>
      <c r="P995" s="909">
        <v>1.4945026967623904</v>
      </c>
      <c r="Q995" s="909">
        <v>1.4945026967623904</v>
      </c>
      <c r="S995" s="909">
        <v>1.5061547893117984</v>
      </c>
      <c r="T995" s="909">
        <v>1.5061547893117984</v>
      </c>
    </row>
    <row r="996" spans="1:20" x14ac:dyDescent="0.35">
      <c r="A996" s="903">
        <v>213</v>
      </c>
      <c r="B996" s="903" t="s">
        <v>1882</v>
      </c>
      <c r="C996" s="907">
        <f>cходова!R994</f>
        <v>0.44604099483765131</v>
      </c>
      <c r="D996" s="907">
        <f>прибуд.!O994</f>
        <v>0.82927952043228637</v>
      </c>
      <c r="E996" s="907">
        <f>гар.вода!L994+ц.о.!M994+хол.вода!R994+каналізація!P994+аварійні!I994+зварювальн!L994</f>
        <v>0.39219720752149978</v>
      </c>
      <c r="F996" s="907">
        <f>дератизац.!I994</f>
        <v>2.8723404255319145E-3</v>
      </c>
      <c r="G996" s="907">
        <f>димоканал!Q994</f>
        <v>8.3065406718965104E-2</v>
      </c>
      <c r="H996" s="907">
        <f>'підготовка до зими'!L994+майстерні!L994+маляри!L994+покрівлі!N994</f>
        <v>0.3667617745183358</v>
      </c>
      <c r="I996" s="907">
        <f>електрики!P994</f>
        <v>8.3329935221163123E-2</v>
      </c>
      <c r="J996" s="908">
        <f t="shared" si="83"/>
        <v>2.2035471796754331</v>
      </c>
      <c r="K996" s="908">
        <v>3.0367492254487365E-2</v>
      </c>
      <c r="L996" s="908">
        <f t="shared" si="82"/>
        <v>2.2339146719299205</v>
      </c>
      <c r="M996" s="908">
        <f t="shared" si="84"/>
        <v>2.6806976063159045</v>
      </c>
      <c r="N996" s="901">
        <v>3</v>
      </c>
      <c r="O996" s="903"/>
      <c r="P996" s="909">
        <v>1.7097189250624474</v>
      </c>
      <c r="Q996" s="909">
        <v>1.7097189250624474</v>
      </c>
      <c r="S996" s="909">
        <v>1.7208682331592835</v>
      </c>
      <c r="T996" s="909">
        <v>1.7208682331592835</v>
      </c>
    </row>
    <row r="997" spans="1:20" x14ac:dyDescent="0.35">
      <c r="A997" s="903">
        <v>214</v>
      </c>
      <c r="B997" s="903" t="s">
        <v>1883</v>
      </c>
      <c r="C997" s="907">
        <f>cходова!R995</f>
        <v>0</v>
      </c>
      <c r="D997" s="907">
        <f>прибуд.!O995</f>
        <v>0.78729788947633417</v>
      </c>
      <c r="E997" s="907">
        <f>гар.вода!L995+ц.о.!M995+хол.вода!R995+каналізація!P995+аварійні!I995+зварювальн!L995</f>
        <v>0.4699569928380023</v>
      </c>
      <c r="F997" s="907">
        <f>дератизац.!I995</f>
        <v>6.0328549848942589E-3</v>
      </c>
      <c r="G997" s="907">
        <f>димоканал!Q995</f>
        <v>0.11314204050575512</v>
      </c>
      <c r="H997" s="907">
        <f>'підготовка до зими'!L995+майстерні!L995+маляри!L995+покрівлі!N995</f>
        <v>0.39934902354413709</v>
      </c>
      <c r="I997" s="907">
        <f>електрики!P995</f>
        <v>0.11294513329207359</v>
      </c>
      <c r="J997" s="908">
        <f t="shared" si="83"/>
        <v>1.8887239346411966</v>
      </c>
      <c r="K997" s="908">
        <v>2.7083024600725331E-2</v>
      </c>
      <c r="L997" s="908">
        <f t="shared" si="82"/>
        <v>1.915806959241922</v>
      </c>
      <c r="M997" s="908">
        <f t="shared" si="84"/>
        <v>2.2989683510903065</v>
      </c>
      <c r="N997" s="901">
        <v>2</v>
      </c>
      <c r="O997" s="903"/>
      <c r="P997" s="909">
        <v>1.5215921460350639</v>
      </c>
      <c r="Q997" s="909">
        <v>1.5215921460350639</v>
      </c>
      <c r="S997" s="909">
        <v>1.5319166308716758</v>
      </c>
      <c r="T997" s="909">
        <v>1.5319166308716758</v>
      </c>
    </row>
    <row r="998" spans="1:20" x14ac:dyDescent="0.35">
      <c r="A998" s="903">
        <v>215</v>
      </c>
      <c r="B998" s="903" t="s">
        <v>1884</v>
      </c>
      <c r="C998" s="907">
        <f>cходова!R996</f>
        <v>1.8181819737256137</v>
      </c>
      <c r="D998" s="907">
        <f>прибуд.!O996</f>
        <v>0</v>
      </c>
      <c r="E998" s="907">
        <f>гар.вода!L996+ц.о.!M996+хол.вода!R996+каналізація!P996+аварійні!I996+зварювальн!L996</f>
        <v>0.40762997878199603</v>
      </c>
      <c r="F998" s="907">
        <f>дератизац.!I996</f>
        <v>2.3403083700440528E-3</v>
      </c>
      <c r="G998" s="907">
        <f>димоканал!Q996</f>
        <v>6.2451690169865813E-2</v>
      </c>
      <c r="H998" s="907">
        <f>'підготовка до зими'!L996+майстерні!L996+маляри!L996+покрівлі!N996</f>
        <v>0.29118946411558866</v>
      </c>
      <c r="I998" s="907">
        <f>електрики!P996</f>
        <v>8.9207582334029506E-2</v>
      </c>
      <c r="J998" s="908">
        <f t="shared" si="83"/>
        <v>2.6710009974971376</v>
      </c>
      <c r="K998" s="908">
        <v>3.5870831879525215E-2</v>
      </c>
      <c r="L998" s="908">
        <f t="shared" si="82"/>
        <v>2.7068718293766629</v>
      </c>
      <c r="M998" s="908">
        <f t="shared" si="84"/>
        <v>3.2482461952519954</v>
      </c>
      <c r="N998" s="901">
        <v>3</v>
      </c>
      <c r="O998" s="903"/>
      <c r="P998" s="909">
        <v>1.9933182254581805</v>
      </c>
      <c r="Q998" s="909">
        <v>1.9933182254581805</v>
      </c>
      <c r="S998" s="909">
        <v>1.9966288263546406</v>
      </c>
      <c r="T998" s="909">
        <v>1.9966288263546406</v>
      </c>
    </row>
    <row r="999" spans="1:20" x14ac:dyDescent="0.35">
      <c r="A999" s="903">
        <v>216</v>
      </c>
      <c r="B999" s="903" t="s">
        <v>1885</v>
      </c>
      <c r="C999" s="907">
        <f>cходова!R997</f>
        <v>0</v>
      </c>
      <c r="D999" s="907">
        <f>прибуд.!O997</f>
        <v>0.77504916097560972</v>
      </c>
      <c r="E999" s="907">
        <f>гар.вода!L997+ц.о.!M997+хол.вода!R997+каналізація!P997+аварійні!I997+зварювальн!L997</f>
        <v>0.50858171192548407</v>
      </c>
      <c r="F999" s="907">
        <f>дератизац.!I997</f>
        <v>7.390243902439024E-3</v>
      </c>
      <c r="G999" s="907">
        <f>димоканал!Q997</f>
        <v>8.2447989550982509E-2</v>
      </c>
      <c r="H999" s="907">
        <f>'підготовка до зими'!L997+майстерні!L997+маляри!L997+покрівлі!N997</f>
        <v>0.47844608353470064</v>
      </c>
      <c r="I999" s="907">
        <f>електрики!P997</f>
        <v>0.12765554821352904</v>
      </c>
      <c r="J999" s="908">
        <f t="shared" si="83"/>
        <v>1.979570738102745</v>
      </c>
      <c r="K999" s="908">
        <v>2.8658446082053361E-2</v>
      </c>
      <c r="L999" s="908">
        <f t="shared" si="82"/>
        <v>2.0082291841847981</v>
      </c>
      <c r="M999" s="908">
        <f t="shared" si="84"/>
        <v>2.4098750210217577</v>
      </c>
      <c r="N999" s="901">
        <v>2</v>
      </c>
      <c r="O999" s="903"/>
      <c r="P999" s="909">
        <v>1.6263177677378824</v>
      </c>
      <c r="Q999" s="909">
        <v>1.6263177677378824</v>
      </c>
      <c r="S999" s="909">
        <v>1.6375595784470014</v>
      </c>
      <c r="T999" s="909">
        <v>1.6375595784470014</v>
      </c>
    </row>
    <row r="1000" spans="1:20" x14ac:dyDescent="0.35">
      <c r="A1000" s="903">
        <v>217</v>
      </c>
      <c r="B1000" s="903" t="s">
        <v>1886</v>
      </c>
      <c r="C1000" s="907">
        <f>cходова!R998</f>
        <v>1.0265261611122654</v>
      </c>
      <c r="D1000" s="907">
        <f>прибуд.!O998</f>
        <v>0.32524990300006923</v>
      </c>
      <c r="E1000" s="907">
        <f>гар.вода!L998+ц.о.!M998+хол.вода!R998+каналізація!P998+аварійні!I998+зварювальн!L998</f>
        <v>0.41143874594687768</v>
      </c>
      <c r="F1000" s="907">
        <f>дератизац.!I998</f>
        <v>4.0402203284140509E-3</v>
      </c>
      <c r="G1000" s="907">
        <f>димоканал!Q998</f>
        <v>8.0510036217983749E-2</v>
      </c>
      <c r="H1000" s="907">
        <f>'підготовка до зими'!L998+майстерні!L998+маляри!L998+покрівлі!N998</f>
        <v>0.34435797811188373</v>
      </c>
      <c r="I1000" s="907">
        <f>електрики!P998</f>
        <v>9.0658170109379363E-2</v>
      </c>
      <c r="J1000" s="908">
        <f t="shared" si="83"/>
        <v>2.2827812148268731</v>
      </c>
      <c r="K1000" s="908">
        <v>3.1211510333625191E-2</v>
      </c>
      <c r="L1000" s="908">
        <f t="shared" si="82"/>
        <v>2.3139927251604981</v>
      </c>
      <c r="M1000" s="908">
        <f t="shared" si="84"/>
        <v>2.7767912701925979</v>
      </c>
      <c r="N1000" s="901">
        <v>3</v>
      </c>
      <c r="O1000" s="903"/>
      <c r="P1000" s="909">
        <v>1.751330174361297</v>
      </c>
      <c r="Q1000" s="909">
        <v>1.751330174361297</v>
      </c>
      <c r="S1000" s="909">
        <v>1.7583923994290034</v>
      </c>
      <c r="T1000" s="909">
        <v>1.7583923994290034</v>
      </c>
    </row>
    <row r="1001" spans="1:20" x14ac:dyDescent="0.35">
      <c r="A1001" s="903">
        <v>218</v>
      </c>
      <c r="B1001" s="903" t="s">
        <v>1887</v>
      </c>
      <c r="C1001" s="907">
        <f>cходова!R999</f>
        <v>0</v>
      </c>
      <c r="D1001" s="907">
        <f>прибуд.!O999</f>
        <v>0.92065780453257795</v>
      </c>
      <c r="E1001" s="907">
        <f>гар.вода!L999+ц.о.!M999+хол.вода!R999+каналізація!P999+аварійні!I999+зварювальн!L999</f>
        <v>0.36805233642174506</v>
      </c>
      <c r="F1001" s="907">
        <f>дератизац.!I999</f>
        <v>4.2705382436260628E-3</v>
      </c>
      <c r="G1001" s="907">
        <f>димоканал!Q999</f>
        <v>0.10228697871218484</v>
      </c>
      <c r="H1001" s="907">
        <f>'підготовка до зими'!L999+майстерні!L999+маляри!L999+покрівлі!N999</f>
        <v>0.38628345543406661</v>
      </c>
      <c r="I1001" s="907">
        <f>електрики!P999</f>
        <v>7.4134241880378052E-2</v>
      </c>
      <c r="J1001" s="908">
        <f t="shared" si="83"/>
        <v>1.8556853552245784</v>
      </c>
      <c r="K1001" s="908">
        <v>2.6632301720736645E-2</v>
      </c>
      <c r="L1001" s="908">
        <f t="shared" si="82"/>
        <v>1.8823176569453151</v>
      </c>
      <c r="M1001" s="908">
        <f t="shared" si="84"/>
        <v>2.2587811883343778</v>
      </c>
      <c r="N1001" s="901">
        <v>2</v>
      </c>
      <c r="O1001" s="903"/>
      <c r="P1001" s="909">
        <v>1.4926895247813503</v>
      </c>
      <c r="Q1001" s="909">
        <v>1.4926895247813503</v>
      </c>
      <c r="S1001" s="909">
        <v>1.5038720469247375</v>
      </c>
      <c r="T1001" s="909">
        <v>1.5038720469247375</v>
      </c>
    </row>
    <row r="1002" spans="1:20" x14ac:dyDescent="0.35">
      <c r="A1002" s="903">
        <v>219</v>
      </c>
      <c r="B1002" s="903" t="s">
        <v>1888</v>
      </c>
      <c r="C1002" s="907">
        <f>cходова!R1000</f>
        <v>1.1789542118874472</v>
      </c>
      <c r="D1002" s="907">
        <f>прибуд.!O1000</f>
        <v>0</v>
      </c>
      <c r="E1002" s="907">
        <f>гар.вода!L1000+ц.о.!M1000+хол.вода!R1000+каналізація!P1000+аварійні!I1000+зварювальн!L1000</f>
        <v>0.44281554827460334</v>
      </c>
      <c r="F1002" s="907">
        <f>дератизац.!I1000</f>
        <v>3.9107225746557337E-3</v>
      </c>
      <c r="G1002" s="907">
        <f>димоканал!Q1000</f>
        <v>4.6446273292116827E-2</v>
      </c>
      <c r="H1002" s="907">
        <f>'підготовка до зими'!L1000+майстерні!L1000+маляри!L1000+покрівлі!N1000</f>
        <v>0.30464674416973331</v>
      </c>
      <c r="I1002" s="907">
        <f>електрики!P1000</f>
        <v>9.2551048416342541E-2</v>
      </c>
      <c r="J1002" s="908">
        <f t="shared" si="83"/>
        <v>2.0693245486148992</v>
      </c>
      <c r="K1002" s="908">
        <v>2.897596925198374E-2</v>
      </c>
      <c r="L1002" s="908">
        <f t="shared" si="82"/>
        <v>2.0983005178668828</v>
      </c>
      <c r="M1002" s="908">
        <f t="shared" si="84"/>
        <v>2.5179606214402592</v>
      </c>
      <c r="N1002" s="901">
        <v>3</v>
      </c>
      <c r="O1002" s="903"/>
      <c r="P1002" s="909">
        <v>1.628330202738894</v>
      </c>
      <c r="Q1002" s="909">
        <v>1.628330202738894</v>
      </c>
      <c r="S1002" s="909">
        <v>1.6329713258286505</v>
      </c>
      <c r="T1002" s="909">
        <v>1.6329713258286505</v>
      </c>
    </row>
    <row r="1003" spans="1:20" x14ac:dyDescent="0.35">
      <c r="A1003" s="903">
        <v>220</v>
      </c>
      <c r="B1003" s="903" t="s">
        <v>1889</v>
      </c>
      <c r="C1003" s="907">
        <f>cходова!R1001</f>
        <v>0</v>
      </c>
      <c r="D1003" s="907">
        <f>прибуд.!O1001</f>
        <v>0.85397292183989593</v>
      </c>
      <c r="E1003" s="907">
        <f>гар.вода!L1001+ц.о.!M1001+хол.вода!R1001+каналізація!P1001+аварійні!I1001+зварювальн!L1001</f>
        <v>0.38232597438810673</v>
      </c>
      <c r="F1003" s="907">
        <f>дератизац.!I1001</f>
        <v>5.2678254700248318E-3</v>
      </c>
      <c r="G1003" s="907">
        <f>димоканал!Q1001</f>
        <v>4.9443756021755235E-2</v>
      </c>
      <c r="H1003" s="907">
        <f>'підготовка до зими'!L1001+майстерні!L1001+маляри!L1001+покрівлі!N1001</f>
        <v>0.40996218962409375</v>
      </c>
      <c r="I1003" s="907">
        <f>електрики!P1001</f>
        <v>7.9570427356530041E-2</v>
      </c>
      <c r="J1003" s="908">
        <f t="shared" si="83"/>
        <v>1.7805430947004064</v>
      </c>
      <c r="K1003" s="908">
        <v>2.5927242099422449E-2</v>
      </c>
      <c r="L1003" s="908">
        <f t="shared" ref="L1003:L1011" si="85">J1003+K1003</f>
        <v>1.8064703367998289</v>
      </c>
      <c r="M1003" s="908">
        <f t="shared" si="84"/>
        <v>2.1677644041597945</v>
      </c>
      <c r="N1003" s="901">
        <v>2</v>
      </c>
      <c r="O1003" s="903"/>
      <c r="P1003" s="909">
        <v>1.4552004553317588</v>
      </c>
      <c r="Q1003" s="909">
        <v>1.4552004553317588</v>
      </c>
      <c r="S1003" s="909">
        <v>1.4644336911520255</v>
      </c>
      <c r="T1003" s="909">
        <v>1.4644336911520255</v>
      </c>
    </row>
    <row r="1004" spans="1:20" x14ac:dyDescent="0.35">
      <c r="A1004" s="903">
        <v>221</v>
      </c>
      <c r="B1004" s="903" t="s">
        <v>1890</v>
      </c>
      <c r="C1004" s="907">
        <f>cходова!R1002</f>
        <v>0</v>
      </c>
      <c r="D1004" s="907">
        <f>прибуд.!O1002</f>
        <v>0.79219241734950274</v>
      </c>
      <c r="E1004" s="907">
        <f>гар.вода!L1002+ц.о.!M1002+хол.вода!R1002+каналізація!P1002+аварійні!I1002+зварювальн!L1002</f>
        <v>0.49513176159374694</v>
      </c>
      <c r="F1004" s="907">
        <f>дератизац.!I1002</f>
        <v>7.2517207472959679E-3</v>
      </c>
      <c r="G1004" s="907">
        <f>димоканал!Q1002</f>
        <v>0.11079539729892765</v>
      </c>
      <c r="H1004" s="907">
        <f>'підготовка до зими'!L1002+майстерні!L1002+маляри!L1002+покрівлі!N1002</f>
        <v>0.38021044286720673</v>
      </c>
      <c r="I1004" s="907">
        <f>електрики!P1002</f>
        <v>0.12253306823886058</v>
      </c>
      <c r="J1004" s="908">
        <f t="shared" si="83"/>
        <v>1.9081148080955406</v>
      </c>
      <c r="K1004" s="908">
        <v>2.7193385882245995E-2</v>
      </c>
      <c r="L1004" s="908">
        <f t="shared" si="85"/>
        <v>1.9353081939777865</v>
      </c>
      <c r="M1004" s="908">
        <f t="shared" si="84"/>
        <v>2.3223698327733437</v>
      </c>
      <c r="N1004" s="901">
        <v>2</v>
      </c>
      <c r="O1004" s="903"/>
      <c r="P1004" s="909">
        <v>1.5244690314666656</v>
      </c>
      <c r="Q1004" s="909">
        <v>1.5244690314666656</v>
      </c>
      <c r="S1004" s="909">
        <v>1.5355315825059346</v>
      </c>
      <c r="T1004" s="909">
        <v>1.5355315825059346</v>
      </c>
    </row>
    <row r="1005" spans="1:20" x14ac:dyDescent="0.35">
      <c r="A1005" s="903">
        <v>222</v>
      </c>
      <c r="B1005" s="903" t="s">
        <v>1891</v>
      </c>
      <c r="C1005" s="907">
        <f>cходова!R1003</f>
        <v>0</v>
      </c>
      <c r="D1005" s="907">
        <f>прибуд.!O1003</f>
        <v>0.98913433319799726</v>
      </c>
      <c r="E1005" s="907">
        <f>гар.вода!L1003+ц.о.!M1003+хол.вода!R1003+каналізація!P1003+аварійні!I1003+зварювальн!L1003</f>
        <v>0.41252394012269356</v>
      </c>
      <c r="F1005" s="907">
        <f>дератизац.!I1003</f>
        <v>6.8209500609013405E-3</v>
      </c>
      <c r="G1005" s="907">
        <f>димоканал!Q1003</f>
        <v>6.5803073342801305E-2</v>
      </c>
      <c r="H1005" s="907">
        <f>'підготовка до зими'!L1003+майстерні!L1003+маляри!L1003+покрівлі!N1003</f>
        <v>0.39236308557591515</v>
      </c>
      <c r="I1005" s="907">
        <f>електрики!P1003</f>
        <v>9.1071471667908313E-2</v>
      </c>
      <c r="J1005" s="908">
        <f t="shared" si="83"/>
        <v>1.957716853968217</v>
      </c>
      <c r="K1005" s="908">
        <v>2.7944462256362695E-2</v>
      </c>
      <c r="L1005" s="908">
        <f t="shared" si="85"/>
        <v>1.9856613162245798</v>
      </c>
      <c r="M1005" s="908">
        <f t="shared" si="84"/>
        <v>2.3827935794694954</v>
      </c>
      <c r="N1005" s="901">
        <v>2</v>
      </c>
      <c r="O1005" s="903"/>
      <c r="P1005" s="909">
        <v>1.5665924922373025</v>
      </c>
      <c r="Q1005" s="909">
        <v>1.5665924922373025</v>
      </c>
      <c r="S1005" s="909">
        <v>1.5777388718883514</v>
      </c>
      <c r="T1005" s="909">
        <v>1.5777388718883514</v>
      </c>
    </row>
    <row r="1006" spans="1:20" x14ac:dyDescent="0.35">
      <c r="A1006" s="903">
        <v>223</v>
      </c>
      <c r="B1006" s="903" t="s">
        <v>1892</v>
      </c>
      <c r="C1006" s="907">
        <f>cходова!R1004</f>
        <v>0.59790875967256985</v>
      </c>
      <c r="D1006" s="907">
        <f>прибуд.!O1004</f>
        <v>0.77569034303664297</v>
      </c>
      <c r="E1006" s="907">
        <f>гар.вода!L1004+ц.о.!M1004+хол.вода!R1004+каналізація!P1004+аварійні!I1004+зварювальн!L1004</f>
        <v>0.43336434982846883</v>
      </c>
      <c r="F1006" s="907">
        <f>дератизац.!I1004</f>
        <v>6.2236543002802845E-3</v>
      </c>
      <c r="G1006" s="907">
        <f>димоканал!Q1004</f>
        <v>7.6000834057179292E-2</v>
      </c>
      <c r="H1006" s="907">
        <f>'підготовка до зими'!L1004+майстерні!L1004+маляри!L1004+покрівлі!N1004</f>
        <v>0.33431101205269442</v>
      </c>
      <c r="I1006" s="907">
        <f>електрики!P1004</f>
        <v>9.9008644575515073E-2</v>
      </c>
      <c r="J1006" s="908">
        <f t="shared" si="83"/>
        <v>2.3225075975233507</v>
      </c>
      <c r="K1006" s="908">
        <v>3.189317727991068E-2</v>
      </c>
      <c r="L1006" s="908">
        <f t="shared" si="85"/>
        <v>2.3544007748032612</v>
      </c>
      <c r="M1006" s="908">
        <f t="shared" si="84"/>
        <v>2.8252809297639132</v>
      </c>
      <c r="N1006" s="901">
        <v>3</v>
      </c>
      <c r="O1006" s="903"/>
      <c r="P1006" s="909">
        <v>1.7815945703496527</v>
      </c>
      <c r="Q1006" s="909">
        <v>1.7815945703496527</v>
      </c>
      <c r="S1006" s="909">
        <v>1.7885254934698318</v>
      </c>
      <c r="T1006" s="909">
        <v>1.7885254934698318</v>
      </c>
    </row>
    <row r="1007" spans="1:20" x14ac:dyDescent="0.35">
      <c r="A1007" s="903">
        <v>224</v>
      </c>
      <c r="B1007" s="903" t="s">
        <v>1893</v>
      </c>
      <c r="C1007" s="907">
        <f>cходова!R1005</f>
        <v>0</v>
      </c>
      <c r="D1007" s="907">
        <f>прибуд.!O1005</f>
        <v>0.77603178555098329</v>
      </c>
      <c r="E1007" s="907">
        <f>гар.вода!L1005+ц.о.!M1005+хол.вода!R1005+каналізація!P1005+аварійні!I1005+зварювальн!L1005</f>
        <v>0.38428677613462581</v>
      </c>
      <c r="F1007" s="907">
        <f>дератизац.!I1005</f>
        <v>1.9238683127572014E-3</v>
      </c>
      <c r="G1007" s="907">
        <f>димоканал!Q1005</f>
        <v>3.9441657379240748E-2</v>
      </c>
      <c r="H1007" s="907">
        <f>'підготовка до зими'!L1005+майстерні!L1005+маляри!L1005+покрівлі!N1005</f>
        <v>0.41548982548214708</v>
      </c>
      <c r="I1007" s="907">
        <f>електрики!P1005</f>
        <v>6.244625930266666E-2</v>
      </c>
      <c r="J1007" s="908">
        <f t="shared" si="83"/>
        <v>1.6796201721624207</v>
      </c>
      <c r="K1007" s="908">
        <v>2.8791073885143303E-2</v>
      </c>
      <c r="L1007" s="908">
        <f t="shared" si="85"/>
        <v>1.708411246047564</v>
      </c>
      <c r="M1007" s="908">
        <f t="shared" si="84"/>
        <v>2.0500934952570766</v>
      </c>
      <c r="N1007" s="901">
        <v>2</v>
      </c>
      <c r="O1007" s="903"/>
      <c r="P1007" s="909">
        <v>1.6763038929308303</v>
      </c>
      <c r="Q1007" s="909">
        <v>1.6763038929308303</v>
      </c>
      <c r="S1007" s="909">
        <v>1.6898868099751561</v>
      </c>
      <c r="T1007" s="909">
        <v>1.6898868099751561</v>
      </c>
    </row>
    <row r="1008" spans="1:20" x14ac:dyDescent="0.35">
      <c r="A1008" s="903">
        <v>225</v>
      </c>
      <c r="B1008" s="903" t="s">
        <v>1894</v>
      </c>
      <c r="C1008" s="907">
        <f>cходова!R1006</f>
        <v>0.80104089227705455</v>
      </c>
      <c r="D1008" s="907">
        <f>прибуд.!O1006</f>
        <v>0.91109836944523293</v>
      </c>
      <c r="E1008" s="907">
        <f>гар.вода!L1006+ц.о.!M1006+хол.вода!R1006+каналізація!P1006+аварійні!I1006+зварювальн!L1006</f>
        <v>0.40558937315004462</v>
      </c>
      <c r="F1008" s="907">
        <f>дератизац.!I1006</f>
        <v>7.5574794209480557E-3</v>
      </c>
      <c r="G1008" s="907">
        <f>димоканал!Q1006</f>
        <v>8.1824198829977324E-2</v>
      </c>
      <c r="H1008" s="907">
        <f>'підготовка до зими'!L1006+майстерні!L1006+маляри!L1006+покрівлі!N1006</f>
        <v>0.34176273587776934</v>
      </c>
      <c r="I1008" s="907">
        <f>електрики!P1006</f>
        <v>8.8430407606387471E-2</v>
      </c>
      <c r="J1008" s="908">
        <f t="shared" si="83"/>
        <v>2.6373034566074143</v>
      </c>
      <c r="K1008" s="908">
        <v>3.5925638099870545E-2</v>
      </c>
      <c r="L1008" s="908">
        <f t="shared" si="85"/>
        <v>2.6732290947072848</v>
      </c>
      <c r="M1008" s="908">
        <f t="shared" si="84"/>
        <v>3.2078749136487414</v>
      </c>
      <c r="N1008" s="901">
        <v>3</v>
      </c>
      <c r="O1008" s="903"/>
      <c r="P1008" s="909">
        <v>2.0053137506133751</v>
      </c>
      <c r="Q1008" s="909">
        <v>2.0053137506133751</v>
      </c>
      <c r="S1008" s="909">
        <v>2.0131934092691512</v>
      </c>
      <c r="T1008" s="909">
        <v>2.0131934092691512</v>
      </c>
    </row>
    <row r="1009" spans="1:55" x14ac:dyDescent="0.35">
      <c r="A1009" s="903">
        <v>226</v>
      </c>
      <c r="B1009" s="903" t="s">
        <v>423</v>
      </c>
      <c r="C1009" s="907">
        <f>cходова!R1007</f>
        <v>0</v>
      </c>
      <c r="D1009" s="907">
        <f>прибуд.!O1007</f>
        <v>0.63226517837601226</v>
      </c>
      <c r="E1009" s="907">
        <f>гар.вода!L1007+ц.о.!M1007+хол.вода!R1007+каналізація!P1007+аварійні!I1007+зварювальн!L1007</f>
        <v>0.43120793863112644</v>
      </c>
      <c r="F1009" s="907">
        <f>дератизац.!I1007</f>
        <v>4.5797767564018385E-3</v>
      </c>
      <c r="G1009" s="907">
        <f>димоканал!Q1007</f>
        <v>3.6300126805445081E-2</v>
      </c>
      <c r="H1009" s="907">
        <f>'підготовка до зими'!L1007+майстерні!L1007+маляри!L1007+покрівлі!N1007</f>
        <v>0.49352544646614793</v>
      </c>
      <c r="I1009" s="907">
        <f>електрики!P1007</f>
        <v>9.818736472666148E-2</v>
      </c>
      <c r="J1009" s="908">
        <f t="shared" si="83"/>
        <v>1.6960658317617949</v>
      </c>
      <c r="K1009" s="908">
        <v>2.5816742122336537E-2</v>
      </c>
      <c r="L1009" s="908">
        <f t="shared" si="85"/>
        <v>1.7218825738841315</v>
      </c>
      <c r="M1009" s="908">
        <f t="shared" si="84"/>
        <v>2.0662590886609578</v>
      </c>
      <c r="N1009" s="901">
        <v>1</v>
      </c>
      <c r="O1009" s="903"/>
      <c r="P1009" s="909">
        <v>1.4529023507464471</v>
      </c>
      <c r="Q1009" s="909">
        <v>1.4529023507464471</v>
      </c>
      <c r="S1009" s="909">
        <v>1.4593790501145467</v>
      </c>
      <c r="T1009" s="909">
        <v>1.4593790501145467</v>
      </c>
    </row>
    <row r="1010" spans="1:55" x14ac:dyDescent="0.35">
      <c r="A1010" s="903">
        <v>227</v>
      </c>
      <c r="B1010" s="903" t="s">
        <v>2348</v>
      </c>
      <c r="C1010" s="907">
        <f>cходова!R1008</f>
        <v>0</v>
      </c>
      <c r="D1010" s="907">
        <f>прибуд.!O1008</f>
        <v>0.5527564555291633</v>
      </c>
      <c r="E1010" s="907">
        <f>гар.вода!L1008+ц.о.!M1008+хол.вода!R1008+каналізація!P1008+аварійні!I1008+зварювальн!L1008</f>
        <v>0.52313994805222375</v>
      </c>
      <c r="F1010" s="907">
        <f>дератизац.!I1008</f>
        <v>4.8693586698337283E-3</v>
      </c>
      <c r="G1010" s="907">
        <f>димоканал!Q1008</f>
        <v>3.252230316645912E-2</v>
      </c>
      <c r="H1010" s="907">
        <f>'підготовка до зими'!L1008+майстерні!L1008+маляри!L1008+покрівлі!N1008</f>
        <v>0.37116625466819125</v>
      </c>
      <c r="I1010" s="907">
        <f>електрики!P1008</f>
        <v>0.13320013938126968</v>
      </c>
      <c r="J1010" s="908">
        <f t="shared" si="83"/>
        <v>1.6176544594671407</v>
      </c>
      <c r="K1010" s="908">
        <v>2.3417793779730394E-2</v>
      </c>
      <c r="L1010" s="908">
        <f t="shared" si="85"/>
        <v>1.6410722532468711</v>
      </c>
      <c r="M1010" s="908">
        <f t="shared" si="84"/>
        <v>1.9692867038962452</v>
      </c>
      <c r="N1010" s="901">
        <v>2</v>
      </c>
      <c r="O1010" s="903"/>
      <c r="P1010" s="909">
        <v>1.3151700969698923</v>
      </c>
      <c r="Q1010" s="909">
        <v>1.3151700969698923</v>
      </c>
      <c r="S1010" s="909">
        <v>1.3207189959342902</v>
      </c>
      <c r="T1010" s="909">
        <v>1.3207189959342902</v>
      </c>
    </row>
    <row r="1011" spans="1:55" x14ac:dyDescent="0.35">
      <c r="A1011" s="903">
        <v>228</v>
      </c>
      <c r="B1011" s="903" t="s">
        <v>424</v>
      </c>
      <c r="C1011" s="907">
        <f>cходова!R1009</f>
        <v>0</v>
      </c>
      <c r="D1011" s="907">
        <f>прибуд.!O1009</f>
        <v>0</v>
      </c>
      <c r="E1011" s="907">
        <f>гар.вода!L1009+ц.о.!M1009+хол.вода!R1009+каналізація!P1009+аварійні!I1009+зварювальн!L1009</f>
        <v>0.31001854833038867</v>
      </c>
      <c r="F1011" s="907">
        <f>дератизац.!I1009</f>
        <v>7.9331941544885185E-3</v>
      </c>
      <c r="G1011" s="907">
        <f>димоканал!Q1009</f>
        <v>2.750387273633316E-2</v>
      </c>
      <c r="H1011" s="907">
        <f>'підготовка до зими'!L1009+майстерні!L1009+маляри!L1009+покрівлі!N1009</f>
        <v>0.38874063780837032</v>
      </c>
      <c r="I1011" s="907">
        <f>електрики!P1009</f>
        <v>5.2140863353759725E-2</v>
      </c>
      <c r="J1011" s="908">
        <f t="shared" si="83"/>
        <v>0.78633711638334036</v>
      </c>
      <c r="K1011" s="908">
        <v>1.3328799358284911E-2</v>
      </c>
      <c r="L1011" s="908">
        <f t="shared" si="85"/>
        <v>0.79966591574162527</v>
      </c>
      <c r="M1011" s="908">
        <f t="shared" si="84"/>
        <v>0.95959909888995032</v>
      </c>
      <c r="N1011" s="901">
        <v>1</v>
      </c>
      <c r="O1011" s="903"/>
      <c r="P1011" s="909">
        <v>0.74707826267733268</v>
      </c>
      <c r="Q1011" s="909">
        <v>0.74707826267733268</v>
      </c>
      <c r="S1011" s="909">
        <v>0.75461240517759365</v>
      </c>
      <c r="T1011" s="909">
        <v>0.75461240517759365</v>
      </c>
    </row>
    <row r="1012" spans="1:55" ht="16" thickBot="1" x14ac:dyDescent="0.4">
      <c r="A1012" s="903">
        <v>229</v>
      </c>
      <c r="B1012" s="920" t="s">
        <v>511</v>
      </c>
      <c r="C1012" s="907">
        <f>cходова!R1010</f>
        <v>1.1341261649174215</v>
      </c>
      <c r="D1012" s="907">
        <f>прибуд.!O1010</f>
        <v>0.52800017357892526</v>
      </c>
      <c r="E1012" s="907">
        <f>гар.вода!L1010+ц.о.!M1010+хол.вода!R1010+каналізація!P1010+аварійні!I1010+зварювальн!L1010</f>
        <v>0.52081061014970276</v>
      </c>
      <c r="F1012" s="907">
        <f>дератизац.!I1010</f>
        <v>8.3986185449869914E-3</v>
      </c>
      <c r="G1012" s="907">
        <f>димоканал!Q1010</f>
        <v>4.5383154927993413E-2</v>
      </c>
      <c r="H1012" s="907">
        <f>'підготовка до зими'!L1010+майстерні!L1010+маляри!L1010+покрівлі!N1010</f>
        <v>0.18878036880144985</v>
      </c>
      <c r="I1012" s="907">
        <f>електрики!P1010</f>
        <v>6.8302342109875958E-2</v>
      </c>
      <c r="J1012" s="908">
        <f>I1012+H1012+G1012+F1012+E1012+D1012+C1012</f>
        <v>2.493801433030356</v>
      </c>
      <c r="K1012" s="908">
        <v>0.04</v>
      </c>
      <c r="L1012" s="908">
        <f>J1012+K1012</f>
        <v>2.533801433030356</v>
      </c>
      <c r="M1012" s="908">
        <f>L1012*1.2</f>
        <v>3.0405617196364272</v>
      </c>
      <c r="N1012" s="901">
        <v>10</v>
      </c>
      <c r="O1012" s="903"/>
      <c r="P1012" s="909">
        <v>1.8242154783989271</v>
      </c>
      <c r="Q1012" s="909">
        <v>1.8242154783989271</v>
      </c>
      <c r="S1012" s="909">
        <v>1.8245048622236555</v>
      </c>
      <c r="T1012" s="909">
        <v>1.8245048622236555</v>
      </c>
    </row>
    <row r="1013" spans="1:55" s="917" customFormat="1" ht="16" hidden="1" thickBot="1" x14ac:dyDescent="0.4">
      <c r="A1013" s="910"/>
      <c r="B1013" s="911" t="s">
        <v>2199</v>
      </c>
      <c r="C1013" s="912">
        <f t="shared" ref="C1013:I1013" si="86">SUM(C784:C1012)/236</f>
        <v>0.26421089216954513</v>
      </c>
      <c r="D1013" s="912">
        <f t="shared" si="86"/>
        <v>0.5433099940528282</v>
      </c>
      <c r="E1013" s="912">
        <f t="shared" si="86"/>
        <v>0.46120250316541389</v>
      </c>
      <c r="F1013" s="912">
        <f t="shared" si="86"/>
        <v>6.1759651017572513E-3</v>
      </c>
      <c r="G1013" s="912">
        <f t="shared" si="86"/>
        <v>8.0555997498845427E-2</v>
      </c>
      <c r="H1013" s="912">
        <f t="shared" si="86"/>
        <v>0.33611588492930139</v>
      </c>
      <c r="I1013" s="912">
        <f t="shared" si="86"/>
        <v>9.4104512150672434E-2</v>
      </c>
      <c r="J1013" s="913">
        <f>SUM(J784:J1011)/265</f>
        <v>1.5808516050834096</v>
      </c>
      <c r="K1013" s="913">
        <f>SUM(K784:K1011)/265</f>
        <v>2.2438692343915354E-2</v>
      </c>
      <c r="L1013" s="913">
        <f>SUM(L784:L1011)/265</f>
        <v>1.6032902974273247</v>
      </c>
      <c r="M1013" s="913">
        <f>AVERAGE(M784:M1012)</f>
        <v>2.2396806825394133</v>
      </c>
      <c r="N1013" s="910"/>
      <c r="O1013" s="911"/>
      <c r="P1013" s="914">
        <v>1.445064540020655</v>
      </c>
      <c r="Q1013" s="914">
        <v>1.445064540020655</v>
      </c>
      <c r="R1013" s="915"/>
      <c r="S1013" s="914">
        <v>1.4531754795976715</v>
      </c>
      <c r="T1013" s="914">
        <v>1.4531754795976715</v>
      </c>
      <c r="U1013" s="915"/>
      <c r="V1013" s="915"/>
      <c r="W1013" s="915"/>
      <c r="X1013" s="915"/>
      <c r="Y1013" s="915"/>
      <c r="Z1013" s="915"/>
      <c r="AA1013" s="915"/>
      <c r="AB1013" s="915"/>
      <c r="AC1013" s="915"/>
      <c r="AD1013" s="915"/>
      <c r="AE1013" s="915"/>
      <c r="AF1013" s="915"/>
      <c r="AG1013" s="915"/>
      <c r="AH1013" s="915"/>
      <c r="AI1013" s="915"/>
      <c r="AJ1013" s="915"/>
      <c r="AK1013" s="915"/>
      <c r="AL1013" s="915"/>
      <c r="AM1013" s="915"/>
      <c r="AN1013" s="915"/>
      <c r="AO1013" s="915"/>
      <c r="AP1013" s="915"/>
    </row>
    <row r="1014" spans="1:55" s="921" customFormat="1" ht="16" thickBot="1" x14ac:dyDescent="0.4">
      <c r="A1014" s="904"/>
      <c r="B1014" s="941" t="s">
        <v>2190</v>
      </c>
      <c r="C1014" s="942"/>
      <c r="D1014" s="942"/>
      <c r="E1014" s="942"/>
      <c r="F1014" s="942"/>
      <c r="G1014" s="942"/>
      <c r="H1014" s="942"/>
      <c r="I1014" s="942"/>
      <c r="J1014" s="942"/>
      <c r="K1014" s="942"/>
      <c r="L1014" s="942"/>
      <c r="M1014" s="942"/>
      <c r="N1014" s="942"/>
      <c r="O1014" s="942"/>
      <c r="P1014" s="918">
        <f>MAX(P784:P1013)</f>
        <v>2.0981377970457373</v>
      </c>
      <c r="Q1014" s="918">
        <f>MIN(Q784:Q1013)</f>
        <v>0.60264184042390578</v>
      </c>
      <c r="R1014" s="905"/>
      <c r="S1014" s="918">
        <f>MIN(S784:S1013)</f>
        <v>0.60441353977916412</v>
      </c>
      <c r="T1014" s="918">
        <f>MAX(T784:T1013)</f>
        <v>2.1129446031946255</v>
      </c>
      <c r="U1014" s="905"/>
      <c r="V1014" s="905"/>
      <c r="W1014" s="905"/>
      <c r="X1014" s="905"/>
      <c r="Y1014" s="905"/>
      <c r="Z1014" s="905"/>
      <c r="AA1014" s="905"/>
      <c r="AB1014" s="905"/>
      <c r="AC1014" s="905"/>
      <c r="AD1014" s="905"/>
      <c r="AE1014" s="905"/>
      <c r="AF1014" s="905"/>
      <c r="AG1014" s="905"/>
      <c r="AH1014" s="905"/>
      <c r="AI1014" s="905"/>
      <c r="AJ1014" s="905"/>
      <c r="AK1014" s="905"/>
      <c r="AL1014" s="905"/>
      <c r="AM1014" s="905"/>
      <c r="AN1014" s="905"/>
      <c r="AO1014" s="905"/>
      <c r="AP1014" s="905"/>
      <c r="AQ1014" s="905"/>
      <c r="AR1014" s="905"/>
      <c r="AS1014" s="905"/>
      <c r="AT1014" s="905"/>
      <c r="AU1014" s="905"/>
      <c r="AV1014" s="905"/>
      <c r="AW1014" s="905"/>
      <c r="AX1014" s="905"/>
      <c r="AY1014" s="905"/>
      <c r="AZ1014" s="905"/>
      <c r="BA1014" s="905"/>
      <c r="BB1014" s="905"/>
      <c r="BC1014" s="906"/>
    </row>
    <row r="1015" spans="1:55" x14ac:dyDescent="0.35">
      <c r="A1015" s="901">
        <v>1</v>
      </c>
      <c r="B1015" s="903" t="s">
        <v>1895</v>
      </c>
      <c r="C1015" s="907">
        <f>cходова!R1013</f>
        <v>0</v>
      </c>
      <c r="D1015" s="907">
        <f>прибуд.!O1013</f>
        <v>0.67612211455956184</v>
      </c>
      <c r="E1015" s="907">
        <f>гар.вода!L1013+ц.о.!M1013+хол.вода!R1013+каналізація!P1013+аварійні!I1013+зварювальн!L1013</f>
        <v>0.37774196216460731</v>
      </c>
      <c r="F1015" s="907">
        <f>дератизац.!I1013</f>
        <v>0</v>
      </c>
      <c r="G1015" s="907">
        <f>димоканал!Q1013</f>
        <v>0.43378786990203932</v>
      </c>
      <c r="H1015" s="907">
        <f>'підготовка до зими'!L1013+майстерні!L1013+маляри!L1013+покрівлі!N1013</f>
        <v>0.4296660177128514</v>
      </c>
      <c r="I1015" s="907">
        <f>електрики!P1013</f>
        <v>0.11918249999816524</v>
      </c>
      <c r="J1015" s="908">
        <f t="shared" ref="J1015:J1039" si="87">I1015+H1015+G1015+F1015+E1015+D1015+C1015</f>
        <v>2.0365004643372249</v>
      </c>
      <c r="K1015" s="908">
        <v>2.6157339556296136E-2</v>
      </c>
      <c r="L1015" s="908">
        <f>J1015+K1015</f>
        <v>2.0626578038935208</v>
      </c>
      <c r="M1015" s="908">
        <f t="shared" ref="M1015:M1039" si="88">L1015*1.2</f>
        <v>2.4751893646722247</v>
      </c>
      <c r="N1015" s="901">
        <v>2</v>
      </c>
      <c r="O1015" s="903"/>
      <c r="P1015" s="909">
        <v>1.5010634212187863</v>
      </c>
      <c r="Q1015" s="909">
        <v>1.5010634212187863</v>
      </c>
      <c r="S1015" s="909">
        <v>1.505793566346364</v>
      </c>
      <c r="T1015" s="909">
        <v>1.505793566346364</v>
      </c>
      <c r="AQ1015" s="900"/>
      <c r="AR1015" s="900"/>
      <c r="AS1015" s="900"/>
      <c r="AT1015" s="900"/>
      <c r="AU1015" s="900"/>
      <c r="AV1015" s="900"/>
      <c r="AW1015" s="900"/>
      <c r="AX1015" s="900"/>
      <c r="AY1015" s="900"/>
      <c r="AZ1015" s="900"/>
      <c r="BA1015" s="900"/>
      <c r="BB1015" s="900"/>
    </row>
    <row r="1016" spans="1:55" x14ac:dyDescent="0.35">
      <c r="A1016" s="901">
        <v>2</v>
      </c>
      <c r="B1016" s="903" t="s">
        <v>1896</v>
      </c>
      <c r="C1016" s="907">
        <f>cходова!R1014</f>
        <v>0</v>
      </c>
      <c r="D1016" s="907">
        <f>прибуд.!O1014</f>
        <v>0.55880179290833643</v>
      </c>
      <c r="E1016" s="907">
        <f>гар.вода!L1014+ц.о.!M1014+хол.вода!R1014+каналізація!P1014+аварійні!I1014+зварювальн!L1014</f>
        <v>0.31421506194588805</v>
      </c>
      <c r="F1016" s="907">
        <f>дератизац.!I1014</f>
        <v>0</v>
      </c>
      <c r="G1016" s="907">
        <f>димоканал!Q1014</f>
        <v>0.44032255894869604</v>
      </c>
      <c r="H1016" s="907">
        <f>'підготовка до зими'!L1014+майстерні!L1014+маляри!L1014+покрівлі!N1014</f>
        <v>0.56173828902795098</v>
      </c>
      <c r="I1016" s="907">
        <f>електрики!P1014</f>
        <v>7.8801616747183695E-2</v>
      </c>
      <c r="J1016" s="908">
        <f t="shared" si="87"/>
        <v>1.9538793195780553</v>
      </c>
      <c r="K1016" s="908">
        <v>2.5449604728167201E-2</v>
      </c>
      <c r="L1016" s="908">
        <f t="shared" ref="L1016:L1061" si="89">J1016+K1016</f>
        <v>1.9793289243062224</v>
      </c>
      <c r="M1016" s="908">
        <f t="shared" si="88"/>
        <v>2.375194709167467</v>
      </c>
      <c r="N1016" s="901">
        <v>1</v>
      </c>
      <c r="O1016" s="903"/>
      <c r="P1016" s="909">
        <v>1.4519561208318443</v>
      </c>
      <c r="Q1016" s="909">
        <v>1.4519561208318443</v>
      </c>
      <c r="S1016" s="909">
        <v>1.4558722213106925</v>
      </c>
      <c r="T1016" s="909">
        <v>1.4558722213106925</v>
      </c>
    </row>
    <row r="1017" spans="1:55" x14ac:dyDescent="0.35">
      <c r="A1017" s="901">
        <v>3</v>
      </c>
      <c r="B1017" s="903" t="s">
        <v>1897</v>
      </c>
      <c r="C1017" s="907">
        <f>cходова!R1015</f>
        <v>0</v>
      </c>
      <c r="D1017" s="907">
        <f>прибуд.!O1015</f>
        <v>0.42001234845477747</v>
      </c>
      <c r="E1017" s="907">
        <f>гар.вода!L1015+ц.о.!M1015+хол.вода!R1015+каналізація!P1015+аварійні!I1015+зварювальн!L1015</f>
        <v>0.37660432792341653</v>
      </c>
      <c r="F1017" s="907">
        <f>дератизац.!I1015</f>
        <v>0</v>
      </c>
      <c r="G1017" s="907">
        <f>димоканал!Q1015</f>
        <v>0.47111945351725459</v>
      </c>
      <c r="H1017" s="907">
        <f>'підготовка до зими'!L1015+майстерні!L1015+маляри!L1015+покрівлі!N1015</f>
        <v>0.38253037240705423</v>
      </c>
      <c r="I1017" s="907">
        <f>електрики!P1015</f>
        <v>0.11845936262930762</v>
      </c>
      <c r="J1017" s="908">
        <f t="shared" si="87"/>
        <v>1.7687258649318105</v>
      </c>
      <c r="K1017" s="908">
        <v>2.3774204357411993E-2</v>
      </c>
      <c r="L1017" s="908">
        <f t="shared" si="89"/>
        <v>1.7925000692892226</v>
      </c>
      <c r="M1017" s="908">
        <f t="shared" si="88"/>
        <v>2.1510000831470668</v>
      </c>
      <c r="N1017" s="901">
        <v>2</v>
      </c>
      <c r="O1017" s="903"/>
      <c r="P1017" s="909">
        <v>1.331105837127065</v>
      </c>
      <c r="Q1017" s="909">
        <v>1.331105837127065</v>
      </c>
      <c r="S1017" s="909">
        <v>1.334061938163835</v>
      </c>
      <c r="T1017" s="909">
        <v>1.334061938163835</v>
      </c>
    </row>
    <row r="1018" spans="1:55" x14ac:dyDescent="0.35">
      <c r="A1018" s="901">
        <v>4</v>
      </c>
      <c r="B1018" s="903" t="s">
        <v>1898</v>
      </c>
      <c r="C1018" s="907">
        <f>cходова!R1016</f>
        <v>0</v>
      </c>
      <c r="D1018" s="907">
        <f>прибуд.!O1016</f>
        <v>0.42307112751677856</v>
      </c>
      <c r="E1018" s="907">
        <f>гар.вода!L1016+ц.о.!M1016+хол.вода!R1016+каналізація!P1016+аварійні!I1016+зварювальн!L1016</f>
        <v>0.3779615074258717</v>
      </c>
      <c r="F1018" s="907">
        <f>дератизац.!I1016</f>
        <v>0</v>
      </c>
      <c r="G1018" s="907">
        <f>димоканал!Q1016</f>
        <v>0.50824947925646413</v>
      </c>
      <c r="H1018" s="907">
        <f>'підготовка до зими'!L1016+майстерні!L1016+маляри!L1016+покрівлі!N1016</f>
        <v>0.36624161609186889</v>
      </c>
      <c r="I1018" s="907">
        <f>електрики!P1016</f>
        <v>0.11932205397503012</v>
      </c>
      <c r="J1018" s="908">
        <f t="shared" si="87"/>
        <v>1.7948457842660135</v>
      </c>
      <c r="K1018" s="908">
        <v>2.4106281053364084E-2</v>
      </c>
      <c r="L1018" s="908">
        <f t="shared" si="89"/>
        <v>1.8189520653193776</v>
      </c>
      <c r="M1018" s="908">
        <f t="shared" si="88"/>
        <v>2.1827424783832532</v>
      </c>
      <c r="N1018" s="901">
        <v>2</v>
      </c>
      <c r="O1018" s="903"/>
      <c r="P1018" s="909">
        <v>1.3500462412838989</v>
      </c>
      <c r="Q1018" s="909">
        <v>1.3500462412838989</v>
      </c>
      <c r="S1018" s="909">
        <v>1.3530264170811686</v>
      </c>
      <c r="T1018" s="909">
        <v>1.3530264170811686</v>
      </c>
    </row>
    <row r="1019" spans="1:55" x14ac:dyDescent="0.35">
      <c r="A1019" s="901">
        <v>5</v>
      </c>
      <c r="B1019" s="903" t="s">
        <v>1899</v>
      </c>
      <c r="C1019" s="907">
        <f>cходова!R1017</f>
        <v>0</v>
      </c>
      <c r="D1019" s="907">
        <f>прибуд.!O1017</f>
        <v>0.42495225272518644</v>
      </c>
      <c r="E1019" s="907">
        <f>гар.вода!L1017+ц.о.!M1017+хол.вода!R1017+каналізація!P1017+аварійні!I1017+зварювальн!L1017</f>
        <v>0.37879616220892509</v>
      </c>
      <c r="F1019" s="907">
        <f>дератизац.!I1017</f>
        <v>0</v>
      </c>
      <c r="G1019" s="907">
        <f>димоканал!Q1017</f>
        <v>0.43091171074347973</v>
      </c>
      <c r="H1019" s="907">
        <f>'підготовка до зими'!L1017+майстерні!L1017+маляри!L1017+покрівлі!N1017</f>
        <v>0.37179836016544643</v>
      </c>
      <c r="I1019" s="907">
        <f>електрики!P1017</f>
        <v>0.11985260240779344</v>
      </c>
      <c r="J1019" s="908">
        <f t="shared" si="87"/>
        <v>1.726311088250831</v>
      </c>
      <c r="K1019" s="908">
        <v>2.3227915176519828E-2</v>
      </c>
      <c r="L1019" s="908">
        <f t="shared" si="89"/>
        <v>1.7495390034273508</v>
      </c>
      <c r="M1019" s="908">
        <f t="shared" si="88"/>
        <v>2.0994468041128207</v>
      </c>
      <c r="N1019" s="901">
        <v>2</v>
      </c>
      <c r="O1019" s="903"/>
      <c r="P1019" s="909">
        <v>1.299723272934205</v>
      </c>
      <c r="Q1019" s="909">
        <v>1.299723272934205</v>
      </c>
      <c r="S1019" s="909">
        <v>1.3027090256484286</v>
      </c>
      <c r="T1019" s="909">
        <v>1.3027090256484286</v>
      </c>
    </row>
    <row r="1020" spans="1:55" x14ac:dyDescent="0.35">
      <c r="A1020" s="901">
        <v>6</v>
      </c>
      <c r="B1020" s="903" t="s">
        <v>1900</v>
      </c>
      <c r="C1020" s="907">
        <f>cходова!R1018</f>
        <v>0</v>
      </c>
      <c r="D1020" s="907">
        <f>прибуд.!O1018</f>
        <v>0.34421162093082697</v>
      </c>
      <c r="E1020" s="907">
        <f>гар.вода!L1018+ц.о.!M1018+хол.вода!R1018+каналізація!P1018+аварійні!I1018+зварювальн!L1018</f>
        <v>0.34297156413713953</v>
      </c>
      <c r="F1020" s="907">
        <f>дератизац.!I1018</f>
        <v>0</v>
      </c>
      <c r="G1020" s="907">
        <f>димоканал!Q1018</f>
        <v>0.37645641255499285</v>
      </c>
      <c r="H1020" s="907">
        <f>'підготовка до зими'!L1018+майстерні!L1018+маляри!L1018+покрівлі!N1018</f>
        <v>0.38974183786355981</v>
      </c>
      <c r="I1020" s="907">
        <f>електрики!P1018</f>
        <v>9.7080691496518795E-2</v>
      </c>
      <c r="J1020" s="908">
        <f t="shared" si="87"/>
        <v>1.5504621269830381</v>
      </c>
      <c r="K1020" s="908">
        <v>2.0963085051406784E-2</v>
      </c>
      <c r="L1020" s="908">
        <f t="shared" si="89"/>
        <v>1.571425212034445</v>
      </c>
      <c r="M1020" s="908">
        <f t="shared" si="88"/>
        <v>1.8857102544413338</v>
      </c>
      <c r="N1020" s="901">
        <v>2</v>
      </c>
      <c r="O1020" s="903"/>
      <c r="P1020" s="909">
        <v>1.1734481075583356</v>
      </c>
      <c r="Q1020" s="909">
        <v>1.1734481075583356</v>
      </c>
      <c r="S1020" s="909">
        <v>1.1758686413221286</v>
      </c>
      <c r="T1020" s="909">
        <v>1.1758686413221286</v>
      </c>
    </row>
    <row r="1021" spans="1:55" x14ac:dyDescent="0.35">
      <c r="A1021" s="901">
        <v>7</v>
      </c>
      <c r="B1021" s="903" t="s">
        <v>1901</v>
      </c>
      <c r="C1021" s="907">
        <f>cходова!R1019</f>
        <v>0</v>
      </c>
      <c r="D1021" s="907">
        <f>прибуд.!O1019</f>
        <v>0.305740605296343</v>
      </c>
      <c r="E1021" s="907">
        <f>гар.вода!L1019+ц.о.!M1019+хол.вода!R1019+каналізація!P1019+аварійні!I1019+зварювальн!L1019</f>
        <v>0.19024495428237084</v>
      </c>
      <c r="F1021" s="907">
        <f>дератизац.!I1019</f>
        <v>0</v>
      </c>
      <c r="G1021" s="907">
        <f>димоканал!Q1019</f>
        <v>0.40221964414523664</v>
      </c>
      <c r="H1021" s="907">
        <f>'підготовка до зими'!L1019+майстерні!L1019+маляри!L1019+покрівлі!N1019</f>
        <v>0.83050694537025072</v>
      </c>
      <c r="I1021" s="907">
        <f>електрики!P1019</f>
        <v>0.13171695207867842</v>
      </c>
      <c r="J1021" s="908">
        <f t="shared" si="87"/>
        <v>1.8604291011728795</v>
      </c>
      <c r="K1021" s="908">
        <v>2.5229795096798398E-2</v>
      </c>
      <c r="L1021" s="908">
        <f t="shared" si="89"/>
        <v>1.8856588962696779</v>
      </c>
      <c r="M1021" s="908">
        <f t="shared" si="88"/>
        <v>2.2627906755236133</v>
      </c>
      <c r="N1021" s="901">
        <v>1</v>
      </c>
      <c r="O1021" s="903"/>
      <c r="P1021" s="909">
        <v>1.3924507222849185</v>
      </c>
      <c r="Q1021" s="909">
        <v>1.3924507222849185</v>
      </c>
      <c r="S1021" s="909">
        <v>1.3946162566982967</v>
      </c>
      <c r="T1021" s="909">
        <v>1.3946162566982967</v>
      </c>
    </row>
    <row r="1022" spans="1:55" x14ac:dyDescent="0.35">
      <c r="A1022" s="901">
        <v>8</v>
      </c>
      <c r="B1022" s="903" t="s">
        <v>425</v>
      </c>
      <c r="C1022" s="907">
        <f>cходова!R1020</f>
        <v>0</v>
      </c>
      <c r="D1022" s="907">
        <f>прибуд.!O1020</f>
        <v>0.15893040465557323</v>
      </c>
      <c r="E1022" s="907">
        <f>гар.вода!L1020+ц.о.!M1020+хол.вода!R1020+каналізація!P1020+аварійні!I1020+зварювальн!L1020</f>
        <v>0.39130010870301446</v>
      </c>
      <c r="F1022" s="907">
        <f>дератизац.!I1020</f>
        <v>0</v>
      </c>
      <c r="G1022" s="907">
        <f>димоканал!Q1020</f>
        <v>0.5326619224908693</v>
      </c>
      <c r="H1022" s="907">
        <f>'підготовка до зими'!L1020+майстерні!L1020+маляри!L1020+покрівлі!N1020</f>
        <v>0.38734964076819922</v>
      </c>
      <c r="I1022" s="907">
        <f>електрики!P1020</f>
        <v>0.12780073779321177</v>
      </c>
      <c r="J1022" s="908">
        <f t="shared" si="87"/>
        <v>1.598042814410868</v>
      </c>
      <c r="K1022" s="908">
        <v>2.1735414418941928E-2</v>
      </c>
      <c r="L1022" s="908">
        <f t="shared" si="89"/>
        <v>1.6197782288298099</v>
      </c>
      <c r="M1022" s="908">
        <f t="shared" si="88"/>
        <v>1.9437338745957717</v>
      </c>
      <c r="N1022" s="901">
        <v>2</v>
      </c>
      <c r="O1022" s="903"/>
      <c r="P1022" s="909">
        <v>1.2185737831942636</v>
      </c>
      <c r="Q1022" s="909">
        <v>1.2185737831942636</v>
      </c>
      <c r="S1022" s="909">
        <v>1.2197251897628858</v>
      </c>
      <c r="T1022" s="909">
        <v>1.2197251897628858</v>
      </c>
    </row>
    <row r="1023" spans="1:55" x14ac:dyDescent="0.35">
      <c r="A1023" s="901">
        <v>9</v>
      </c>
      <c r="B1023" s="903" t="s">
        <v>426</v>
      </c>
      <c r="C1023" s="907">
        <f>cходова!R1021</f>
        <v>0</v>
      </c>
      <c r="D1023" s="907">
        <f>прибуд.!O1021</f>
        <v>0.16108363940474346</v>
      </c>
      <c r="E1023" s="907">
        <f>гар.вода!L1021+ц.о.!M1021+хол.вода!R1021+каналізація!P1021+аварійні!I1021+зварювальн!L1021</f>
        <v>0.39402406165548143</v>
      </c>
      <c r="F1023" s="907">
        <f>дератизац.!I1021</f>
        <v>0</v>
      </c>
      <c r="G1023" s="907">
        <f>димоканал!Q1021</f>
        <v>0.56560038961153858</v>
      </c>
      <c r="H1023" s="907">
        <f>'підготовка до зими'!L1021+майстерні!L1021+маляри!L1021+покрівлі!N1021</f>
        <v>0.38746722745331619</v>
      </c>
      <c r="I1023" s="907">
        <f>електрики!P1021</f>
        <v>0.12953221887879957</v>
      </c>
      <c r="J1023" s="908">
        <f t="shared" si="87"/>
        <v>1.6377075370038794</v>
      </c>
      <c r="K1023" s="908">
        <v>2.2233092778692485E-2</v>
      </c>
      <c r="L1023" s="908">
        <f t="shared" si="89"/>
        <v>1.6599406297825718</v>
      </c>
      <c r="M1023" s="908">
        <f t="shared" si="88"/>
        <v>1.9919287557390861</v>
      </c>
      <c r="N1023" s="901">
        <v>1</v>
      </c>
      <c r="O1023" s="903"/>
      <c r="P1023" s="909">
        <v>1.2469103260296934</v>
      </c>
      <c r="Q1023" s="909">
        <v>1.2469103260296934</v>
      </c>
      <c r="S1023" s="909">
        <v>1.2480828613727548</v>
      </c>
      <c r="T1023" s="909">
        <v>1.2480828613727548</v>
      </c>
    </row>
    <row r="1024" spans="1:55" x14ac:dyDescent="0.35">
      <c r="A1024" s="901">
        <v>10</v>
      </c>
      <c r="B1024" s="903" t="s">
        <v>427</v>
      </c>
      <c r="C1024" s="907">
        <f>cходова!R1022</f>
        <v>0</v>
      </c>
      <c r="D1024" s="907">
        <f>прибуд.!O1022</f>
        <v>0.12504820190132371</v>
      </c>
      <c r="E1024" s="907">
        <f>гар.вода!L1022+ц.о.!M1022+хол.вода!R1022+каналізація!P1022+аварійні!I1022+зварювальн!L1022</f>
        <v>0.38798548100678976</v>
      </c>
      <c r="F1024" s="907">
        <f>дератизац.!I1022</f>
        <v>0</v>
      </c>
      <c r="G1024" s="907">
        <f>димоканал!Q1022</f>
        <v>0.49509335248646152</v>
      </c>
      <c r="H1024" s="907">
        <f>'підготовка до зими'!L1022+майстерні!L1022+маляри!L1022+покрівлі!N1022</f>
        <v>0.45725135719873777</v>
      </c>
      <c r="I1024" s="907">
        <f>електрики!P1022</f>
        <v>0.12569379422189172</v>
      </c>
      <c r="J1024" s="908">
        <f t="shared" si="87"/>
        <v>1.5910721868152045</v>
      </c>
      <c r="K1024" s="908">
        <v>2.1774205598026813E-2</v>
      </c>
      <c r="L1024" s="908">
        <f t="shared" si="89"/>
        <v>1.6128463924132312</v>
      </c>
      <c r="M1024" s="908">
        <f t="shared" si="88"/>
        <v>1.9354156708958774</v>
      </c>
      <c r="N1024" s="901">
        <v>2</v>
      </c>
      <c r="O1024" s="903"/>
      <c r="P1024" s="909">
        <v>1.2254678031134183</v>
      </c>
      <c r="Q1024" s="909">
        <v>1.2254678031134183</v>
      </c>
      <c r="S1024" s="909">
        <v>1.2263801809585437</v>
      </c>
      <c r="T1024" s="909">
        <v>1.2263801809585437</v>
      </c>
    </row>
    <row r="1025" spans="1:20" x14ac:dyDescent="0.35">
      <c r="A1025" s="901">
        <v>11</v>
      </c>
      <c r="B1025" s="903" t="s">
        <v>428</v>
      </c>
      <c r="C1025" s="907">
        <f>cходова!R1023</f>
        <v>0</v>
      </c>
      <c r="D1025" s="907">
        <f>прибуд.!O1023</f>
        <v>0.13936357462046028</v>
      </c>
      <c r="E1025" s="907">
        <f>гар.вода!L1023+ц.о.!M1023+хол.вода!R1023+каналізація!P1023+аварійні!I1023+зварювальн!L1023</f>
        <v>0.36654706007926158</v>
      </c>
      <c r="F1025" s="907">
        <f>дератизац.!I1023</f>
        <v>0</v>
      </c>
      <c r="G1025" s="907">
        <f>димоканал!Q1023</f>
        <v>0.42430617137051757</v>
      </c>
      <c r="H1025" s="907">
        <f>'підготовка до зими'!L1023+майстерні!L1023+маляри!L1023+покрівлі!N1023</f>
        <v>0.35094496361848826</v>
      </c>
      <c r="I1025" s="907">
        <f>електрики!P1023</f>
        <v>0.11206645887923608</v>
      </c>
      <c r="J1025" s="908">
        <f t="shared" si="87"/>
        <v>1.3932282285679636</v>
      </c>
      <c r="K1025" s="908">
        <v>1.9111893314945214E-2</v>
      </c>
      <c r="L1025" s="908">
        <f t="shared" si="89"/>
        <v>1.4123401218829088</v>
      </c>
      <c r="M1025" s="908">
        <f t="shared" si="88"/>
        <v>1.6948081462594906</v>
      </c>
      <c r="N1025" s="901">
        <v>2</v>
      </c>
      <c r="O1025" s="903"/>
      <c r="P1025" s="909">
        <v>1.0733064596290531</v>
      </c>
      <c r="Q1025" s="909">
        <v>1.0733064596290531</v>
      </c>
      <c r="S1025" s="909">
        <v>1.0743113263098203</v>
      </c>
      <c r="T1025" s="909">
        <v>1.0743113263098203</v>
      </c>
    </row>
    <row r="1026" spans="1:20" x14ac:dyDescent="0.35">
      <c r="A1026" s="901">
        <v>12</v>
      </c>
      <c r="B1026" s="903" t="s">
        <v>2349</v>
      </c>
      <c r="C1026" s="907">
        <f>cходова!R1024</f>
        <v>0</v>
      </c>
      <c r="D1026" s="907">
        <f>прибуд.!O1024</f>
        <v>0</v>
      </c>
      <c r="E1026" s="907">
        <f>гар.вода!L1024+ц.о.!M1024+хол.вода!R1024+каналізація!P1024+аварійні!I1024+зварювальн!L1024</f>
        <v>0.30647241057604185</v>
      </c>
      <c r="F1026" s="907">
        <f>дератизац.!I1024</f>
        <v>0</v>
      </c>
      <c r="G1026" s="907">
        <f>димоканал!Q1024</f>
        <v>0.27972454875222158</v>
      </c>
      <c r="H1026" s="907">
        <f>'підготовка до зими'!L1024+майстерні!L1024+маляри!L1024+покрівлі!N1024</f>
        <v>0</v>
      </c>
      <c r="I1026" s="907">
        <f>електрики!P1024</f>
        <v>0</v>
      </c>
      <c r="J1026" s="908">
        <f t="shared" si="87"/>
        <v>0.58619695932826343</v>
      </c>
      <c r="K1026" s="908">
        <v>7.6190422187105526E-3</v>
      </c>
      <c r="L1026" s="908">
        <f t="shared" si="89"/>
        <v>0.593816001546974</v>
      </c>
      <c r="M1026" s="908">
        <f t="shared" si="88"/>
        <v>0.7125792018563688</v>
      </c>
      <c r="N1026" s="901">
        <v>2</v>
      </c>
      <c r="O1026" s="903"/>
      <c r="P1026" s="909">
        <v>0.42830005206782962</v>
      </c>
      <c r="Q1026" s="909">
        <v>0.42830005206782962</v>
      </c>
      <c r="S1026" s="909">
        <v>0.42832528108877238</v>
      </c>
      <c r="T1026" s="909">
        <v>0.42832528108877238</v>
      </c>
    </row>
    <row r="1027" spans="1:20" x14ac:dyDescent="0.35">
      <c r="A1027" s="901">
        <v>13</v>
      </c>
      <c r="B1027" s="903" t="s">
        <v>429</v>
      </c>
      <c r="C1027" s="907">
        <f>cходова!R1025</f>
        <v>0</v>
      </c>
      <c r="D1027" s="907">
        <f>прибуд.!O1025</f>
        <v>0.13432260387811634</v>
      </c>
      <c r="E1027" s="907">
        <f>гар.вода!L1025+ц.о.!M1025+хол.вода!R1025+каналізація!P1025+аварійні!I1025+зварювальн!L1025</f>
        <v>0.19024495428237084</v>
      </c>
      <c r="F1027" s="907">
        <f>дератизац.!I1025</f>
        <v>0</v>
      </c>
      <c r="G1027" s="907">
        <f>димоканал!Q1025</f>
        <v>0.29685654217440316</v>
      </c>
      <c r="H1027" s="907">
        <f>'підготовка до зими'!L1025+майстерні!L1025+маляри!L1025+покрівлі!N1025</f>
        <v>0.73396913231082583</v>
      </c>
      <c r="I1027" s="907">
        <f>електрики!P1025</f>
        <v>8.6801836286752365E-2</v>
      </c>
      <c r="J1027" s="908">
        <f t="shared" si="87"/>
        <v>1.4421950689324685</v>
      </c>
      <c r="K1027" s="908">
        <v>1.9843729943517092E-2</v>
      </c>
      <c r="L1027" s="908">
        <f t="shared" si="89"/>
        <v>1.4620387988759855</v>
      </c>
      <c r="M1027" s="908">
        <f t="shared" si="88"/>
        <v>1.7544465586511826</v>
      </c>
      <c r="N1027" s="901">
        <v>1</v>
      </c>
      <c r="O1027" s="903"/>
      <c r="P1027" s="909">
        <v>1.1005986897368987</v>
      </c>
      <c r="Q1027" s="909">
        <v>1.1005986897368987</v>
      </c>
      <c r="S1027" s="909">
        <v>1.1015599657395099</v>
      </c>
      <c r="T1027" s="909">
        <v>1.1015599657395099</v>
      </c>
    </row>
    <row r="1028" spans="1:20" x14ac:dyDescent="0.35">
      <c r="A1028" s="901">
        <v>14</v>
      </c>
      <c r="B1028" s="903" t="s">
        <v>430</v>
      </c>
      <c r="C1028" s="907">
        <f>cходова!R1026</f>
        <v>0.8711700490019636</v>
      </c>
      <c r="D1028" s="907">
        <f>прибуд.!O1026</f>
        <v>0.30600942013523474</v>
      </c>
      <c r="E1028" s="907">
        <f>гар.вода!L1026+ц.о.!M1026+хол.вода!R1026+каналізація!P1026+аварійні!I1026+зварювальн!L1026</f>
        <v>0.45457761675150676</v>
      </c>
      <c r="F1028" s="907">
        <f>дератизац.!I1026</f>
        <v>8.4499082555513083E-3</v>
      </c>
      <c r="G1028" s="907">
        <f>димоканал!Q1026</f>
        <v>8.419566736229063E-2</v>
      </c>
      <c r="H1028" s="907">
        <f>'підготовка до зими'!L1026+майстерні!L1026+маляри!L1026+покрівлі!N1026</f>
        <v>0.22585263051657048</v>
      </c>
      <c r="I1028" s="907">
        <f>електрики!P1026</f>
        <v>7.8876711293956417E-2</v>
      </c>
      <c r="J1028" s="908">
        <f t="shared" si="87"/>
        <v>2.0291320033170739</v>
      </c>
      <c r="K1028" s="908">
        <v>3.2847234821017389E-2</v>
      </c>
      <c r="L1028" s="908">
        <f t="shared" si="89"/>
        <v>2.0619792381380915</v>
      </c>
      <c r="M1028" s="908">
        <f t="shared" si="88"/>
        <v>2.4743750857657099</v>
      </c>
      <c r="N1028" s="901">
        <v>9</v>
      </c>
      <c r="O1028" s="903"/>
      <c r="P1028" s="909">
        <v>1.8321660829844242</v>
      </c>
      <c r="Q1028" s="909">
        <v>1.8321660829844242</v>
      </c>
      <c r="S1028" s="909">
        <v>1.8377980480907412</v>
      </c>
      <c r="T1028" s="909">
        <v>1.8377980480907412</v>
      </c>
    </row>
    <row r="1029" spans="1:20" x14ac:dyDescent="0.35">
      <c r="A1029" s="901">
        <v>15</v>
      </c>
      <c r="B1029" s="903" t="s">
        <v>431</v>
      </c>
      <c r="C1029" s="907">
        <f>cходова!R1027</f>
        <v>0.90560446471441869</v>
      </c>
      <c r="D1029" s="907">
        <f>прибуд.!O1027</f>
        <v>0.58151847583720118</v>
      </c>
      <c r="E1029" s="907">
        <f>гар.вода!L1027+ц.о.!M1027+хол.вода!R1027+каналізація!P1027+аварійні!I1027+зварювальн!L1027</f>
        <v>0.45983077723251425</v>
      </c>
      <c r="F1029" s="907">
        <f>дератизац.!I1027</f>
        <v>8.5438139962266003E-3</v>
      </c>
      <c r="G1029" s="907">
        <f>димоканал!Q1027</f>
        <v>8.7523638307184959E-2</v>
      </c>
      <c r="H1029" s="907">
        <f>'підготовка до зими'!L1027+майстерні!L1027+маляри!L1027+покрівлі!N1027</f>
        <v>0.22935300022404015</v>
      </c>
      <c r="I1029" s="907">
        <f>електрики!P1027</f>
        <v>8.1994441833291423E-2</v>
      </c>
      <c r="J1029" s="908">
        <f t="shared" si="87"/>
        <v>2.3543686121448775</v>
      </c>
      <c r="K1029" s="908">
        <v>3.3057320243191364E-2</v>
      </c>
      <c r="L1029" s="908">
        <f t="shared" si="89"/>
        <v>2.3874259323880689</v>
      </c>
      <c r="M1029" s="908">
        <f t="shared" si="88"/>
        <v>2.8649111188656824</v>
      </c>
      <c r="N1029" s="901">
        <v>9</v>
      </c>
      <c r="O1029" s="903"/>
      <c r="P1029" s="909">
        <v>1.8439042210537873</v>
      </c>
      <c r="Q1029" s="909">
        <v>1.8439042210537873</v>
      </c>
      <c r="S1029" s="909">
        <v>1.8492965119300124</v>
      </c>
      <c r="T1029" s="909">
        <v>1.8492965119300124</v>
      </c>
    </row>
    <row r="1030" spans="1:20" x14ac:dyDescent="0.35">
      <c r="A1030" s="901">
        <v>16</v>
      </c>
      <c r="B1030" s="903" t="s">
        <v>432</v>
      </c>
      <c r="C1030" s="907">
        <f>cходова!R1028</f>
        <v>0.88660373039350293</v>
      </c>
      <c r="D1030" s="907">
        <f>прибуд.!O1028</f>
        <v>0.54332355531197318</v>
      </c>
      <c r="E1030" s="907">
        <f>гар.вода!L1028+ц.о.!M1028+хол.вода!R1028+каналізація!P1028+аварійні!I1028+зварювальн!L1028</f>
        <v>0.45741344931759065</v>
      </c>
      <c r="F1030" s="907">
        <f>дератизац.!I1028</f>
        <v>8.5705885507291937E-3</v>
      </c>
      <c r="G1030" s="907">
        <f>димоканал!Q1028</f>
        <v>8.5992217918595418E-2</v>
      </c>
      <c r="H1030" s="907">
        <f>'підготовка до зими'!L1028+майстерні!L1028+маляри!L1028+покрівлі!N1028</f>
        <v>0.22780078938185727</v>
      </c>
      <c r="I1030" s="907">
        <f>електрики!P1028</f>
        <v>8.0559767013972203E-2</v>
      </c>
      <c r="J1030" s="908">
        <f t="shared" si="87"/>
        <v>2.2902640978882207</v>
      </c>
      <c r="K1030" s="908">
        <v>3.3738916913537829E-2</v>
      </c>
      <c r="L1030" s="908">
        <f t="shared" si="89"/>
        <v>2.3240030148017587</v>
      </c>
      <c r="M1030" s="908">
        <f t="shared" si="88"/>
        <v>2.7888036177621105</v>
      </c>
      <c r="N1030" s="901">
        <v>9</v>
      </c>
      <c r="O1030" s="903"/>
      <c r="P1030" s="909">
        <v>1.8818491355045739</v>
      </c>
      <c r="Q1030" s="909">
        <v>1.8818491355045739</v>
      </c>
      <c r="S1030" s="909">
        <v>1.8878097077439702</v>
      </c>
      <c r="T1030" s="909">
        <v>1.8878097077439702</v>
      </c>
    </row>
    <row r="1031" spans="1:20" x14ac:dyDescent="0.35">
      <c r="A1031" s="901">
        <v>17</v>
      </c>
      <c r="B1031" s="903" t="s">
        <v>433</v>
      </c>
      <c r="C1031" s="907">
        <f>cходова!R1029</f>
        <v>0</v>
      </c>
      <c r="D1031" s="907">
        <f>прибуд.!O1029</f>
        <v>9.1648635738831599E-2</v>
      </c>
      <c r="E1031" s="907">
        <f>гар.вода!L1029+ц.о.!M1029+хол.вода!R1029+каналізація!P1029+аварійні!I1029+зварювальн!L1029</f>
        <v>0.37847219106128505</v>
      </c>
      <c r="F1031" s="907">
        <f>дератизац.!I1029</f>
        <v>0</v>
      </c>
      <c r="G1031" s="907">
        <f>димоканал!Q1029</f>
        <v>0.45300637689105483</v>
      </c>
      <c r="H1031" s="907">
        <f>'підготовка до зими'!L1029+майстерні!L1029+маляри!L1029+покрівлі!N1029</f>
        <v>0.35931285053647216</v>
      </c>
      <c r="I1031" s="907">
        <f>електрики!P1029</f>
        <v>0.11964667010125085</v>
      </c>
      <c r="J1031" s="908">
        <f t="shared" si="87"/>
        <v>1.4020867243288944</v>
      </c>
      <c r="K1031" s="908">
        <v>1.9219633712605044E-2</v>
      </c>
      <c r="L1031" s="908">
        <f t="shared" si="89"/>
        <v>1.4213063580414995</v>
      </c>
      <c r="M1031" s="908">
        <f t="shared" si="88"/>
        <v>1.7055676296497995</v>
      </c>
      <c r="N1031" s="901">
        <v>2</v>
      </c>
      <c r="O1031" s="903"/>
      <c r="P1031" s="909">
        <v>1.0767996332291034</v>
      </c>
      <c r="Q1031" s="909">
        <v>1.0767996332291034</v>
      </c>
      <c r="S1031" s="909">
        <v>1.0774761473067771</v>
      </c>
      <c r="T1031" s="909">
        <v>1.0774761473067771</v>
      </c>
    </row>
    <row r="1032" spans="1:20" x14ac:dyDescent="0.35">
      <c r="A1032" s="901">
        <v>18</v>
      </c>
      <c r="B1032" s="903" t="s">
        <v>434</v>
      </c>
      <c r="C1032" s="907">
        <f>cходова!R1030</f>
        <v>0</v>
      </c>
      <c r="D1032" s="907">
        <f>прибуд.!O1030</f>
        <v>8.8580573792337594E-2</v>
      </c>
      <c r="E1032" s="907">
        <f>гар.вода!L1030+ц.о.!M1030+хол.вода!R1030+каналізація!P1030+аварійні!I1030+зварювальн!L1030</f>
        <v>0.37272399671212331</v>
      </c>
      <c r="F1032" s="907">
        <f>дератизац.!I1030</f>
        <v>0</v>
      </c>
      <c r="G1032" s="907">
        <f>димоканал!Q1030</f>
        <v>0.46130991464612908</v>
      </c>
      <c r="H1032" s="907">
        <f>'підготовка до зими'!L1030+майстерні!L1030+маляри!L1030+покрівлі!N1030</f>
        <v>0.35106855023052774</v>
      </c>
      <c r="I1032" s="907">
        <f>електрики!P1030</f>
        <v>0.11599282953735925</v>
      </c>
      <c r="J1032" s="908">
        <f t="shared" si="87"/>
        <v>1.3896758649184768</v>
      </c>
      <c r="K1032" s="908">
        <v>1.9046838875192998E-2</v>
      </c>
      <c r="L1032" s="908">
        <f t="shared" si="89"/>
        <v>1.4087227037936698</v>
      </c>
      <c r="M1032" s="908">
        <f t="shared" si="88"/>
        <v>1.6904672445524038</v>
      </c>
      <c r="N1032" s="901">
        <v>2</v>
      </c>
      <c r="O1032" s="903"/>
      <c r="P1032" s="909">
        <v>1.0673288396990126</v>
      </c>
      <c r="Q1032" s="909">
        <v>1.0673288396990126</v>
      </c>
      <c r="S1032" s="909">
        <v>1.0679853022078099</v>
      </c>
      <c r="T1032" s="909">
        <v>1.0679853022078099</v>
      </c>
    </row>
    <row r="1033" spans="1:20" x14ac:dyDescent="0.35">
      <c r="A1033" s="901">
        <v>19</v>
      </c>
      <c r="B1033" s="903" t="s">
        <v>435</v>
      </c>
      <c r="C1033" s="907">
        <f>cходова!R1031</f>
        <v>0</v>
      </c>
      <c r="D1033" s="907">
        <f>прибуд.!O1031</f>
        <v>8.9327032335731679E-2</v>
      </c>
      <c r="E1033" s="907">
        <f>гар.вода!L1031+ц.о.!M1031+хол.вода!R1031+каналізація!P1031+аварійні!I1031+зварювальн!L1031</f>
        <v>0.37426172710130984</v>
      </c>
      <c r="F1033" s="907">
        <f>дератизац.!I1031</f>
        <v>0</v>
      </c>
      <c r="G1033" s="907">
        <f>димоканал!Q1031</f>
        <v>0.50984585275594019</v>
      </c>
      <c r="H1033" s="907">
        <f>'підготовка до зими'!L1031+майстерні!L1031+маляри!L1031+покрівлі!N1031</f>
        <v>0.40454883874901426</v>
      </c>
      <c r="I1033" s="907">
        <f>електрики!P1031</f>
        <v>0.11697028808017244</v>
      </c>
      <c r="J1033" s="908">
        <f t="shared" si="87"/>
        <v>1.4949537390221681</v>
      </c>
      <c r="K1033" s="908">
        <v>2.0425551683105898E-2</v>
      </c>
      <c r="L1033" s="908">
        <f t="shared" si="89"/>
        <v>1.5153792907052741</v>
      </c>
      <c r="M1033" s="908">
        <f t="shared" si="88"/>
        <v>1.8184551488463288</v>
      </c>
      <c r="N1033" s="901">
        <v>2</v>
      </c>
      <c r="O1033" s="903"/>
      <c r="P1033" s="909">
        <v>1.1457459443126472</v>
      </c>
      <c r="Q1033" s="909">
        <v>1.1457459443126472</v>
      </c>
      <c r="S1033" s="909">
        <v>1.1464129317287541</v>
      </c>
      <c r="T1033" s="909">
        <v>1.1464129317287541</v>
      </c>
    </row>
    <row r="1034" spans="1:20" x14ac:dyDescent="0.35">
      <c r="A1034" s="901">
        <v>20</v>
      </c>
      <c r="B1034" s="903" t="s">
        <v>436</v>
      </c>
      <c r="C1034" s="907">
        <f>cходова!R1032</f>
        <v>0</v>
      </c>
      <c r="D1034" s="907">
        <f>прибуд.!O1032</f>
        <v>0.10413421240208877</v>
      </c>
      <c r="E1034" s="907">
        <f>гар.вода!L1032+ц.о.!M1032+хол.вода!R1032+каналізація!P1032+аварійні!I1032+зварювальн!L1032</f>
        <v>0.4047650296191751</v>
      </c>
      <c r="F1034" s="907">
        <f>дератизац.!I1032</f>
        <v>0</v>
      </c>
      <c r="G1034" s="907">
        <f>димоканал!Q1032</f>
        <v>0.56833497291356083</v>
      </c>
      <c r="H1034" s="907">
        <f>'підготовка до зими'!L1032+майстерні!L1032+маляри!L1032+покрівлі!N1032</f>
        <v>0.39376832498298997</v>
      </c>
      <c r="I1034" s="907">
        <f>електрики!P1032</f>
        <v>0.13635971670808356</v>
      </c>
      <c r="J1034" s="908">
        <f t="shared" si="87"/>
        <v>1.6073622566258983</v>
      </c>
      <c r="K1034" s="908">
        <v>2.1907091072953837E-2</v>
      </c>
      <c r="L1034" s="908">
        <f t="shared" si="89"/>
        <v>1.629269347698852</v>
      </c>
      <c r="M1034" s="908">
        <f t="shared" si="88"/>
        <v>1.9551232172386224</v>
      </c>
      <c r="N1034" s="901">
        <v>2</v>
      </c>
      <c r="O1034" s="903"/>
      <c r="P1034" s="909">
        <v>1.2286666076595136</v>
      </c>
      <c r="Q1034" s="909">
        <v>1.2286666076595136</v>
      </c>
      <c r="S1034" s="909">
        <v>1.2294412470701335</v>
      </c>
      <c r="T1034" s="909">
        <v>1.2294412470701335</v>
      </c>
    </row>
    <row r="1035" spans="1:20" x14ac:dyDescent="0.35">
      <c r="A1035" s="901">
        <v>21</v>
      </c>
      <c r="B1035" s="903" t="s">
        <v>437</v>
      </c>
      <c r="C1035" s="907">
        <f>cходова!R1033</f>
        <v>0</v>
      </c>
      <c r="D1035" s="907">
        <f>прибуд.!O1033</f>
        <v>7.8356391650294691E-2</v>
      </c>
      <c r="E1035" s="907">
        <f>гар.вода!L1033+ц.о.!M1033+хол.вода!R1033+каналізація!P1033+аварійні!I1033+зварювальн!L1033</f>
        <v>0.35166182825878739</v>
      </c>
      <c r="F1035" s="907">
        <f>дератизац.!I1033</f>
        <v>0</v>
      </c>
      <c r="G1035" s="907">
        <f>димоканал!Q1033</f>
        <v>0.40885657362191347</v>
      </c>
      <c r="H1035" s="907">
        <f>'підготовка до зими'!L1033+майстерні!L1033+маляри!L1033+покрівлі!N1033</f>
        <v>0.4028110414607986</v>
      </c>
      <c r="I1035" s="907">
        <f>електрики!P1033</f>
        <v>0.10260465913398036</v>
      </c>
      <c r="J1035" s="908">
        <f t="shared" si="87"/>
        <v>1.3442904941257745</v>
      </c>
      <c r="K1035" s="908">
        <v>1.8450317667666031E-2</v>
      </c>
      <c r="L1035" s="908">
        <f t="shared" si="89"/>
        <v>1.3627408117934405</v>
      </c>
      <c r="M1035" s="908">
        <f t="shared" si="88"/>
        <v>1.6352889741521286</v>
      </c>
      <c r="N1035" s="901">
        <v>2</v>
      </c>
      <c r="O1035" s="903"/>
      <c r="P1035" s="909">
        <v>1.0342280180283787</v>
      </c>
      <c r="Q1035" s="909">
        <v>1.0342280180283787</v>
      </c>
      <c r="S1035" s="909">
        <v>1.0348108999424603</v>
      </c>
      <c r="T1035" s="909">
        <v>1.0348108999424603</v>
      </c>
    </row>
    <row r="1036" spans="1:20" x14ac:dyDescent="0.35">
      <c r="A1036" s="901">
        <v>22</v>
      </c>
      <c r="B1036" s="903" t="s">
        <v>438</v>
      </c>
      <c r="C1036" s="907">
        <f>cходова!R1034</f>
        <v>0</v>
      </c>
      <c r="D1036" s="907">
        <f>прибуд.!O1034</f>
        <v>0.32450594646271513</v>
      </c>
      <c r="E1036" s="907">
        <f>гар.вода!L1034+ц.о.!M1034+хол.вода!R1034+каналізація!P1034+аварійні!I1034+зварювальн!L1034</f>
        <v>0.19024495428237084</v>
      </c>
      <c r="F1036" s="907">
        <f>дератизац.!I1034</f>
        <v>0</v>
      </c>
      <c r="G1036" s="907">
        <f>димоканал!Q1034</f>
        <v>0.34150800422230571</v>
      </c>
      <c r="H1036" s="907">
        <f>'підготовка до зими'!L1034+майстерні!L1034+маляри!L1034+покрівлі!N1034</f>
        <v>0.87734410262649698</v>
      </c>
      <c r="I1036" s="907">
        <f>електрики!P1034</f>
        <v>9.9858071700183557E-2</v>
      </c>
      <c r="J1036" s="908">
        <f t="shared" si="87"/>
        <v>1.8334610792940722</v>
      </c>
      <c r="K1036" s="908">
        <v>2.4898531247365151E-2</v>
      </c>
      <c r="L1036" s="908">
        <f t="shared" si="89"/>
        <v>1.8583596105414373</v>
      </c>
      <c r="M1036" s="908">
        <f t="shared" si="88"/>
        <v>2.2300315326497246</v>
      </c>
      <c r="N1036" s="901">
        <v>1</v>
      </c>
      <c r="O1036" s="903"/>
      <c r="P1036" s="909">
        <v>1.3831557047290914</v>
      </c>
      <c r="Q1036" s="909">
        <v>1.3831557047290914</v>
      </c>
      <c r="S1036" s="909">
        <v>1.3854405123675322</v>
      </c>
      <c r="T1036" s="909">
        <v>1.3854405123675322</v>
      </c>
    </row>
    <row r="1037" spans="1:20" x14ac:dyDescent="0.35">
      <c r="A1037" s="901">
        <v>23</v>
      </c>
      <c r="B1037" s="903" t="s">
        <v>1902</v>
      </c>
      <c r="C1037" s="907">
        <f>cходова!R1035</f>
        <v>0</v>
      </c>
      <c r="D1037" s="907">
        <f>прибуд.!O1035</f>
        <v>0.26110247692307692</v>
      </c>
      <c r="E1037" s="907">
        <f>гар.вода!L1035+ц.о.!M1035+хол.вода!R1035+каналізація!P1035+аварійні!I1035+зварювальн!L1035</f>
        <v>0.19024495428237087</v>
      </c>
      <c r="F1037" s="907">
        <f>дератизац.!I1035</f>
        <v>0</v>
      </c>
      <c r="G1037" s="907">
        <f>димоканал!Q1035</f>
        <v>0.32362894191971431</v>
      </c>
      <c r="H1037" s="907">
        <f>'підготовка до зими'!L1035+майстерні!L1035+маляри!L1035+покрівлі!N1035</f>
        <v>0.69731279921828659</v>
      </c>
      <c r="I1037" s="907">
        <f>електрики!P1035</f>
        <v>8.5475894434035998E-2</v>
      </c>
      <c r="J1037" s="908">
        <f t="shared" si="87"/>
        <v>1.5577650667774849</v>
      </c>
      <c r="K1037" s="908">
        <v>2.1252359472143767E-2</v>
      </c>
      <c r="L1037" s="908">
        <f t="shared" si="89"/>
        <v>1.5790174262496288</v>
      </c>
      <c r="M1037" s="908">
        <f t="shared" si="88"/>
        <v>1.8948209114995544</v>
      </c>
      <c r="N1037" s="901">
        <v>2</v>
      </c>
      <c r="O1037" s="903"/>
      <c r="P1037" s="909">
        <v>1.1788640936567023</v>
      </c>
      <c r="Q1037" s="909">
        <v>1.1788640936567023</v>
      </c>
      <c r="S1037" s="909">
        <v>1.1807042363652205</v>
      </c>
      <c r="T1037" s="909">
        <v>1.1807042363652205</v>
      </c>
    </row>
    <row r="1038" spans="1:20" x14ac:dyDescent="0.35">
      <c r="A1038" s="901">
        <v>24</v>
      </c>
      <c r="B1038" s="903" t="s">
        <v>439</v>
      </c>
      <c r="C1038" s="907">
        <f>cходова!R1036</f>
        <v>0</v>
      </c>
      <c r="D1038" s="907">
        <f>прибуд.!O1036</f>
        <v>0.23631980115990059</v>
      </c>
      <c r="E1038" s="907">
        <f>гар.вода!L1036+ц.о.!M1036+хол.вода!R1036+каналізація!P1036+аварійні!I1036+зварювальн!L1036</f>
        <v>0.19024495428237084</v>
      </c>
      <c r="F1038" s="907">
        <f>дератизац.!I1036</f>
        <v>0</v>
      </c>
      <c r="G1038" s="907">
        <f>димоканал!Q1036</f>
        <v>0.53159545521432572</v>
      </c>
      <c r="H1038" s="907">
        <f>'підготовка до зими'!L1036+майстерні!L1036+маляри!L1036+покрівлі!N1036</f>
        <v>0.38918712520090049</v>
      </c>
      <c r="I1038" s="907">
        <f>електрики!P1036</f>
        <v>0.10180958428616599</v>
      </c>
      <c r="J1038" s="908">
        <f t="shared" si="87"/>
        <v>1.4491569201436636</v>
      </c>
      <c r="K1038" s="908">
        <v>1.9580693692860918E-2</v>
      </c>
      <c r="L1038" s="908">
        <f t="shared" si="89"/>
        <v>1.4687376138365245</v>
      </c>
      <c r="M1038" s="908">
        <f t="shared" si="88"/>
        <v>1.7624851366038292</v>
      </c>
      <c r="N1038" s="901">
        <v>2</v>
      </c>
      <c r="O1038" s="903"/>
      <c r="P1038" s="909">
        <v>1.0731196296813335</v>
      </c>
      <c r="Q1038" s="909">
        <v>1.0731196296813335</v>
      </c>
      <c r="S1038" s="909">
        <v>1.0748108458075707</v>
      </c>
      <c r="T1038" s="909">
        <v>1.0748108458075707</v>
      </c>
    </row>
    <row r="1039" spans="1:20" x14ac:dyDescent="0.35">
      <c r="A1039" s="901">
        <v>25</v>
      </c>
      <c r="B1039" s="903" t="s">
        <v>440</v>
      </c>
      <c r="C1039" s="907">
        <f>cходова!R1037</f>
        <v>0</v>
      </c>
      <c r="D1039" s="907">
        <f>прибуд.!O1037</f>
        <v>0.1677290210999654</v>
      </c>
      <c r="E1039" s="907">
        <f>гар.вода!L1037+ц.о.!M1037+хол.вода!R1037+каналізація!P1037+аварійні!I1037+зварювальн!L1037</f>
        <v>0.19024495428237084</v>
      </c>
      <c r="F1039" s="907">
        <f>дератизац.!I1037</f>
        <v>0</v>
      </c>
      <c r="G1039" s="907">
        <f>димоканал!Q1037</f>
        <v>0.25262458903655072</v>
      </c>
      <c r="H1039" s="907">
        <f>'підготовка до зими'!L1037+майстерні!L1037+маляри!L1037+покрівлі!N1037</f>
        <v>0.35621122919036063</v>
      </c>
      <c r="I1039" s="907">
        <f>електрики!P1037</f>
        <v>7.2259801451672073E-2</v>
      </c>
      <c r="J1039" s="908">
        <f t="shared" si="87"/>
        <v>1.0390695950609197</v>
      </c>
      <c r="K1039" s="908">
        <v>1.4311380936123391E-2</v>
      </c>
      <c r="L1039" s="908">
        <f t="shared" si="89"/>
        <v>1.0533809759970432</v>
      </c>
      <c r="M1039" s="908">
        <f t="shared" si="88"/>
        <v>1.2640571711964517</v>
      </c>
      <c r="N1039" s="901">
        <v>2</v>
      </c>
      <c r="O1039" s="903"/>
      <c r="P1039" s="909">
        <v>0.78230982860413978</v>
      </c>
      <c r="Q1039" s="909">
        <v>0.78230982860413978</v>
      </c>
      <c r="S1039" s="909">
        <v>0.78349475436760063</v>
      </c>
      <c r="T1039" s="909">
        <v>0.78349475436760063</v>
      </c>
    </row>
    <row r="1040" spans="1:20" x14ac:dyDescent="0.35">
      <c r="A1040" s="901">
        <v>26</v>
      </c>
      <c r="B1040" s="903" t="s">
        <v>441</v>
      </c>
      <c r="C1040" s="907">
        <f>cходова!R1038</f>
        <v>0</v>
      </c>
      <c r="D1040" s="907">
        <f>прибуд.!O1038</f>
        <v>0.19967247271978589</v>
      </c>
      <c r="E1040" s="907">
        <f>гар.вода!L1038+ц.о.!M1038+хол.вода!R1038+каналізація!P1038+аварійні!I1038+зварювальн!L1038</f>
        <v>0.19024495428237082</v>
      </c>
      <c r="F1040" s="907">
        <f>дератизац.!I1038</f>
        <v>0</v>
      </c>
      <c r="G1040" s="907">
        <f>димоканал!Q1038</f>
        <v>0.39136472017927448</v>
      </c>
      <c r="H1040" s="907">
        <f>'підготовка до зими'!L1038+майстерні!L1038+маляри!L1038+покрівлі!N1038</f>
        <v>0.43482246756046961</v>
      </c>
      <c r="I1040" s="907">
        <f>електрики!P1038</f>
        <v>8.6021447805964171E-2</v>
      </c>
      <c r="J1040" s="908">
        <f t="shared" ref="J1040:J1061" si="90">I1040+H1040+G1040+F1040+E1040+D1040+C1040</f>
        <v>1.302126062547865</v>
      </c>
      <c r="K1040" s="908">
        <v>1.7723116815469602E-2</v>
      </c>
      <c r="L1040" s="908">
        <f t="shared" si="89"/>
        <v>1.3198491793633347</v>
      </c>
      <c r="M1040" s="908">
        <f t="shared" ref="M1040:M1061" si="91">L1040*1.2</f>
        <v>1.5838190152360017</v>
      </c>
      <c r="N1040" s="901">
        <v>2</v>
      </c>
      <c r="O1040" s="903"/>
      <c r="P1040" s="909">
        <v>0.97211599998044962</v>
      </c>
      <c r="Q1040" s="909">
        <v>0.97211599998044962</v>
      </c>
      <c r="S1040" s="909">
        <v>0.9735376067230983</v>
      </c>
      <c r="T1040" s="909">
        <v>0.9735376067230983</v>
      </c>
    </row>
    <row r="1041" spans="1:20" x14ac:dyDescent="0.35">
      <c r="A1041" s="901">
        <v>27</v>
      </c>
      <c r="B1041" s="903" t="s">
        <v>442</v>
      </c>
      <c r="C1041" s="907">
        <f>cходова!R1039</f>
        <v>0</v>
      </c>
      <c r="D1041" s="907">
        <f>прибуд.!O1039</f>
        <v>0</v>
      </c>
      <c r="E1041" s="907">
        <f>гар.вода!L1039+ц.о.!M1039+хол.вода!R1039+каналізація!P1039+аварійні!I1039+зварювальн!L1039</f>
        <v>0.36834001682715994</v>
      </c>
      <c r="F1041" s="907">
        <f>дератизац.!I1039</f>
        <v>0</v>
      </c>
      <c r="G1041" s="907">
        <f>димоканал!Q1039</f>
        <v>0.47702275779444347</v>
      </c>
      <c r="H1041" s="907">
        <f>'підготовка до зими'!L1039+майстерні!L1039+маляри!L1039+покрівлі!N1039</f>
        <v>0.13729537793980254</v>
      </c>
      <c r="I1041" s="907">
        <f>електрики!P1039</f>
        <v>0.11320615209363295</v>
      </c>
      <c r="J1041" s="908">
        <f t="shared" si="90"/>
        <v>1.0958643046550389</v>
      </c>
      <c r="K1041" s="908">
        <v>1.1234260006785868E-2</v>
      </c>
      <c r="L1041" s="908">
        <f t="shared" si="89"/>
        <v>1.1070985646618248</v>
      </c>
      <c r="M1041" s="908">
        <f t="shared" si="91"/>
        <v>1.3285182775941897</v>
      </c>
      <c r="N1041" s="901">
        <v>2</v>
      </c>
      <c r="O1041" s="903"/>
      <c r="P1041" s="909">
        <v>0.65644781127428198</v>
      </c>
      <c r="Q1041" s="909">
        <v>0.65644781127428198</v>
      </c>
      <c r="S1041" s="909">
        <v>0.65649291270648258</v>
      </c>
      <c r="T1041" s="909">
        <v>0.65649291270648258</v>
      </c>
    </row>
    <row r="1042" spans="1:20" x14ac:dyDescent="0.35">
      <c r="A1042" s="901">
        <v>28</v>
      </c>
      <c r="B1042" s="903" t="s">
        <v>1903</v>
      </c>
      <c r="C1042" s="907">
        <f>cходова!R1040</f>
        <v>1.3456090474282603</v>
      </c>
      <c r="D1042" s="907">
        <f>прибуд.!O1040</f>
        <v>0.77711465466761187</v>
      </c>
      <c r="E1042" s="907">
        <f>гар.вода!L1040+ц.о.!M1040+хол.вода!R1040+каналізація!P1040+аварійні!I1040+зварювальн!L1040</f>
        <v>0.4613921550651261</v>
      </c>
      <c r="F1042" s="907">
        <f>дератизац.!I1040</f>
        <v>7.0260382512314055E-3</v>
      </c>
      <c r="G1042" s="907">
        <f>димоканал!Q1040</f>
        <v>6.7442645904254375E-2</v>
      </c>
      <c r="H1042" s="907">
        <f>'підготовка до зими'!L1040+майстерні!L1040+маляри!L1040+покрівлі!N1040</f>
        <v>0.23183065552618837</v>
      </c>
      <c r="I1042" s="907">
        <f>електрики!P1040</f>
        <v>9.1423670020474399E-2</v>
      </c>
      <c r="J1042" s="908">
        <f t="shared" si="90"/>
        <v>2.9818388668631464</v>
      </c>
      <c r="K1042" s="908">
        <v>3.8323744967518052E-2</v>
      </c>
      <c r="L1042" s="908">
        <f t="shared" si="89"/>
        <v>3.0201626118306644</v>
      </c>
      <c r="M1042" s="908">
        <f t="shared" si="91"/>
        <v>3.6241951341967971</v>
      </c>
      <c r="N1042" s="901">
        <v>9</v>
      </c>
      <c r="O1042" s="903"/>
      <c r="P1042" s="909">
        <v>2.1304825085747905</v>
      </c>
      <c r="Q1042" s="909">
        <v>2.1304825085747905</v>
      </c>
      <c r="S1042" s="909">
        <v>2.1358724182736837</v>
      </c>
      <c r="T1042" s="909">
        <v>2.1358724182736837</v>
      </c>
    </row>
    <row r="1043" spans="1:20" x14ac:dyDescent="0.35">
      <c r="A1043" s="901">
        <v>29</v>
      </c>
      <c r="B1043" s="903" t="s">
        <v>1905</v>
      </c>
      <c r="C1043" s="907">
        <f>cходова!R1041</f>
        <v>1.0048000706373887</v>
      </c>
      <c r="D1043" s="907">
        <f>прибуд.!O1041</f>
        <v>0.47214698012652406</v>
      </c>
      <c r="E1043" s="907">
        <f>гар.вода!L1041+ц.о.!M1041+хол.вода!R1041+каналізація!P1041+аварійні!I1041+зварювальн!L1041</f>
        <v>0.47333868244460964</v>
      </c>
      <c r="F1043" s="907">
        <f>дератизац.!I1041</f>
        <v>6.4488186719573511E-3</v>
      </c>
      <c r="G1043" s="907">
        <f>димоканал!Q1041</f>
        <v>6.5790218157786975E-2</v>
      </c>
      <c r="H1043" s="907">
        <f>'підготовка до зими'!L1041+майстерні!L1041+маляри!L1041+покрівлі!N1041</f>
        <v>0.23059557574937306</v>
      </c>
      <c r="I1043" s="907">
        <f>електрики!P1041</f>
        <v>8.9811731766402961E-2</v>
      </c>
      <c r="J1043" s="908">
        <f t="shared" si="90"/>
        <v>2.3429320775540425</v>
      </c>
      <c r="K1043" s="908">
        <v>3.0482510363670629E-2</v>
      </c>
      <c r="L1043" s="908">
        <f t="shared" si="89"/>
        <v>2.3734145879177131</v>
      </c>
      <c r="M1043" s="908">
        <f t="shared" si="91"/>
        <v>2.8480975055012556</v>
      </c>
      <c r="N1043" s="901">
        <v>9</v>
      </c>
      <c r="O1043" s="903"/>
      <c r="P1043" s="909">
        <v>1.6986108322157818</v>
      </c>
      <c r="Q1043" s="909">
        <v>1.6986108322157818</v>
      </c>
      <c r="S1043" s="909">
        <v>1.7018855479507151</v>
      </c>
      <c r="T1043" s="909">
        <v>1.7018855479507151</v>
      </c>
    </row>
    <row r="1044" spans="1:20" x14ac:dyDescent="0.35">
      <c r="A1044" s="901">
        <v>30</v>
      </c>
      <c r="B1044" s="903" t="s">
        <v>1904</v>
      </c>
      <c r="C1044" s="907">
        <f>cходова!R1042</f>
        <v>1.5093649318659275</v>
      </c>
      <c r="D1044" s="907">
        <f>прибуд.!O1042</f>
        <v>0.53311710609055896</v>
      </c>
      <c r="E1044" s="907">
        <f>гар.вода!L1042+ц.о.!M1042+хол.вода!R1042+каналізація!P1042+аварійні!I1042+зварювальн!L1042</f>
        <v>0.51256174728760739</v>
      </c>
      <c r="F1044" s="907">
        <f>дератизац.!I1042</f>
        <v>6.9276438114245099E-3</v>
      </c>
      <c r="G1044" s="907">
        <f>димоканал!Q1042</f>
        <v>8.2355892687007687E-2</v>
      </c>
      <c r="H1044" s="907">
        <f>'підготовка до зими'!L1042+майстерні!L1042+маляри!L1042+покрівлі!N1042</f>
        <v>0.23184389930287008</v>
      </c>
      <c r="I1044" s="907">
        <f>електрики!P1042</f>
        <v>0.11242591300805324</v>
      </c>
      <c r="J1044" s="908">
        <f t="shared" si="90"/>
        <v>2.9885971340534496</v>
      </c>
      <c r="K1044" s="908">
        <v>3.8600941835362737E-2</v>
      </c>
      <c r="L1044" s="908">
        <f t="shared" si="89"/>
        <v>3.0271980758888124</v>
      </c>
      <c r="M1044" s="908">
        <f t="shared" si="91"/>
        <v>3.6326376910665745</v>
      </c>
      <c r="N1044" s="901">
        <v>9</v>
      </c>
      <c r="O1044" s="903"/>
      <c r="P1044" s="909">
        <v>2.1493977583777504</v>
      </c>
      <c r="Q1044" s="909">
        <v>2.1493977583777504</v>
      </c>
      <c r="S1044" s="909">
        <v>2.1530953505457844</v>
      </c>
      <c r="T1044" s="909">
        <v>2.1530953505457844</v>
      </c>
    </row>
    <row r="1045" spans="1:20" x14ac:dyDescent="0.35">
      <c r="A1045" s="901">
        <v>31</v>
      </c>
      <c r="B1045" s="903" t="s">
        <v>1906</v>
      </c>
      <c r="C1045" s="907">
        <f>cходова!R1043</f>
        <v>1.0091152164965809</v>
      </c>
      <c r="D1045" s="907">
        <f>прибуд.!O1043</f>
        <v>0.6264776546982429</v>
      </c>
      <c r="E1045" s="907">
        <f>гар.вода!L1043+ц.о.!M1043+хол.вода!R1043+каналізація!P1043+аварійні!I1043+зварювальн!L1043</f>
        <v>0.49264042921486312</v>
      </c>
      <c r="F1045" s="907">
        <f>дератизац.!I1043</f>
        <v>7.4117995849392231E-3</v>
      </c>
      <c r="G1045" s="907">
        <f>димоканал!Q1043</f>
        <v>7.2206092373751085E-2</v>
      </c>
      <c r="H1045" s="907">
        <f>'підготовка до зими'!L1043+майстерні!L1043+маляри!L1043+покрівлі!N1043</f>
        <v>0.23274589341965349</v>
      </c>
      <c r="I1045" s="907">
        <f>електрики!P1043</f>
        <v>9.8570188422515276E-2</v>
      </c>
      <c r="J1045" s="908">
        <f t="shared" si="90"/>
        <v>2.5391672742105458</v>
      </c>
      <c r="K1045" s="908">
        <v>3.298539146580589E-2</v>
      </c>
      <c r="L1045" s="908">
        <f t="shared" si="89"/>
        <v>2.5721526656763518</v>
      </c>
      <c r="M1045" s="908">
        <f t="shared" si="91"/>
        <v>3.0865831988116219</v>
      </c>
      <c r="N1045" s="901">
        <v>9</v>
      </c>
      <c r="O1045" s="903"/>
      <c r="P1045" s="909">
        <v>1.8390970472038601</v>
      </c>
      <c r="Q1045" s="909">
        <v>1.8390970472038601</v>
      </c>
      <c r="S1045" s="909">
        <v>1.8434421692098817</v>
      </c>
      <c r="T1045" s="909">
        <v>1.8434421692098817</v>
      </c>
    </row>
    <row r="1046" spans="1:20" x14ac:dyDescent="0.35">
      <c r="A1046" s="901">
        <v>32</v>
      </c>
      <c r="B1046" s="903" t="s">
        <v>526</v>
      </c>
      <c r="C1046" s="907">
        <f>cходова!R1044</f>
        <v>1.0147956451479361</v>
      </c>
      <c r="D1046" s="907">
        <f>прибуд.!O1044</f>
        <v>0.60632710637256948</v>
      </c>
      <c r="E1046" s="907">
        <f>гар.вода!L1044+ц.о.!M1044+хол.вода!R1044+каналізація!P1044+аварійні!I1044+зварювальн!L1044</f>
        <v>0.50333118884032091</v>
      </c>
      <c r="F1046" s="907">
        <f>дератизац.!I1044</f>
        <v>8.0848665997011043E-3</v>
      </c>
      <c r="G1046" s="907">
        <f>димоканал!Q1044</f>
        <v>7.5878192727251742E-2</v>
      </c>
      <c r="H1046" s="907">
        <f>'підготовка до зими'!L1044+майстерні!L1044+маляри!L1044+покрівлі!N1044</f>
        <v>0.22307058304647448</v>
      </c>
      <c r="I1046" s="907">
        <f>електрики!P1044</f>
        <v>0.10473397946609508</v>
      </c>
      <c r="J1046" s="908">
        <f t="shared" si="90"/>
        <v>2.5362215622003488</v>
      </c>
      <c r="K1046" s="908">
        <v>3.3132704407883469E-2</v>
      </c>
      <c r="L1046" s="908">
        <f t="shared" si="89"/>
        <v>2.5693542666082321</v>
      </c>
      <c r="M1046" s="908">
        <f t="shared" si="91"/>
        <v>3.0832251199298786</v>
      </c>
      <c r="N1046" s="901">
        <v>9</v>
      </c>
      <c r="O1046" s="903"/>
      <c r="P1046" s="909">
        <v>1.8470441570948646</v>
      </c>
      <c r="Q1046" s="909">
        <v>1.8470441570948646</v>
      </c>
      <c r="S1046" s="909">
        <v>1.8512495189828571</v>
      </c>
      <c r="T1046" s="909">
        <v>1.8512495189828571</v>
      </c>
    </row>
    <row r="1047" spans="1:20" x14ac:dyDescent="0.35">
      <c r="A1047" s="901">
        <v>33</v>
      </c>
      <c r="B1047" s="903" t="s">
        <v>527</v>
      </c>
      <c r="C1047" s="907">
        <f>cходова!R1045</f>
        <v>1.0384784686162976</v>
      </c>
      <c r="D1047" s="907">
        <f>прибуд.!O1045</f>
        <v>0.89513032845985741</v>
      </c>
      <c r="E1047" s="907">
        <f>гар.вода!L1045+ц.о.!M1045+хол.вода!R1045+каналізація!P1045+аварійні!I1045+зварювальн!L1045</f>
        <v>0.46742182651844449</v>
      </c>
      <c r="F1047" s="907">
        <f>дератизац.!I1045</f>
        <v>8.0985891223886372E-3</v>
      </c>
      <c r="G1047" s="907">
        <f>димоканал!Q1045</f>
        <v>6.3291262252594863E-2</v>
      </c>
      <c r="H1047" s="907">
        <f>'підготовка до зими'!L1045+майстерні!L1045+маляри!L1045+покрівлі!N1045</f>
        <v>0.23036402814506585</v>
      </c>
      <c r="I1047" s="907">
        <f>електрики!P1045</f>
        <v>8.6400349896306211E-2</v>
      </c>
      <c r="J1047" s="908">
        <f t="shared" si="90"/>
        <v>2.7891848530109549</v>
      </c>
      <c r="K1047" s="908">
        <v>3.5980440599017262E-2</v>
      </c>
      <c r="L1047" s="908">
        <f t="shared" si="89"/>
        <v>2.825165293609972</v>
      </c>
      <c r="M1047" s="908">
        <f t="shared" si="91"/>
        <v>3.3901983523319665</v>
      </c>
      <c r="N1047" s="901">
        <v>9</v>
      </c>
      <c r="O1047" s="903"/>
      <c r="P1047" s="909">
        <v>2.0045890896237788</v>
      </c>
      <c r="Q1047" s="909">
        <v>2.0045890896237788</v>
      </c>
      <c r="S1047" s="909">
        <v>2.0107975321105611</v>
      </c>
      <c r="T1047" s="909">
        <v>2.0107975321105611</v>
      </c>
    </row>
    <row r="1048" spans="1:20" x14ac:dyDescent="0.35">
      <c r="A1048" s="901">
        <v>34</v>
      </c>
      <c r="B1048" s="903" t="s">
        <v>528</v>
      </c>
      <c r="C1048" s="907">
        <f>cходова!R1046</f>
        <v>1.0166731744857747</v>
      </c>
      <c r="D1048" s="907">
        <f>прибуд.!O1046</f>
        <v>0.65835513654277122</v>
      </c>
      <c r="E1048" s="907">
        <f>гар.вода!L1046+ц.о.!M1046+хол.вода!R1046+каналізація!P1046+аварійні!I1046+зварювальн!L1046</f>
        <v>0.49755669215042059</v>
      </c>
      <c r="F1048" s="907">
        <f>дератизац.!I1046</f>
        <v>8.0984485781979941E-3</v>
      </c>
      <c r="G1048" s="907">
        <f>димоканал!Q1046</f>
        <v>7.6018579152468235E-2</v>
      </c>
      <c r="H1048" s="907">
        <f>'підготовка до зими'!L1046+майстерні!L1046+маляри!L1046+покрівлі!N1046</f>
        <v>0.22322928047961477</v>
      </c>
      <c r="I1048" s="907">
        <f>електрики!P1046</f>
        <v>0.10377470133523883</v>
      </c>
      <c r="J1048" s="908">
        <f t="shared" si="90"/>
        <v>2.5837060127244862</v>
      </c>
      <c r="K1048" s="908">
        <v>3.3688538039668516E-2</v>
      </c>
      <c r="L1048" s="908">
        <f t="shared" si="89"/>
        <v>2.6173945507641547</v>
      </c>
      <c r="M1048" s="908">
        <f t="shared" si="91"/>
        <v>3.1408734609169855</v>
      </c>
      <c r="N1048" s="901">
        <v>9</v>
      </c>
      <c r="O1048" s="903"/>
      <c r="P1048" s="909">
        <v>1.8772932609454607</v>
      </c>
      <c r="Q1048" s="909">
        <v>1.8772932609454607</v>
      </c>
      <c r="S1048" s="909">
        <v>1.8818594787029754</v>
      </c>
      <c r="T1048" s="909">
        <v>1.8818594787029754</v>
      </c>
    </row>
    <row r="1049" spans="1:20" x14ac:dyDescent="0.35">
      <c r="A1049" s="901">
        <v>35</v>
      </c>
      <c r="B1049" s="903" t="s">
        <v>529</v>
      </c>
      <c r="C1049" s="907">
        <f>cходова!R1047</f>
        <v>1.4778508015677723</v>
      </c>
      <c r="D1049" s="907">
        <f>прибуд.!O1047</f>
        <v>0.67019897038109544</v>
      </c>
      <c r="E1049" s="907">
        <f>гар.вода!L1047+ц.о.!M1047+хол.вода!R1047+каналізація!P1047+аварійні!I1047+зварювальн!L1047</f>
        <v>0.46298280452752838</v>
      </c>
      <c r="F1049" s="907">
        <f>дератизац.!I1047</f>
        <v>8.6646273042685282E-3</v>
      </c>
      <c r="G1049" s="907">
        <f>димоканал!Q1047</f>
        <v>6.771168241655888E-2</v>
      </c>
      <c r="H1049" s="907">
        <f>'підготовка до зими'!L1047+майстерні!L1047+маляри!L1047+покрівлі!N1047</f>
        <v>0.22960395078158902</v>
      </c>
      <c r="I1049" s="907">
        <f>електрики!P1047</f>
        <v>9.2434766579780087E-2</v>
      </c>
      <c r="J1049" s="908">
        <f t="shared" si="90"/>
        <v>3.0094476035585926</v>
      </c>
      <c r="K1049" s="908">
        <v>3.86754022753878E-2</v>
      </c>
      <c r="L1049" s="908">
        <f t="shared" si="89"/>
        <v>3.0481230058339803</v>
      </c>
      <c r="M1049" s="908">
        <f t="shared" si="91"/>
        <v>3.6577476070007764</v>
      </c>
      <c r="N1049" s="901">
        <v>9</v>
      </c>
      <c r="O1049" s="903"/>
      <c r="P1049" s="909">
        <v>2.1495871907471038</v>
      </c>
      <c r="Q1049" s="909">
        <v>2.1495871907471038</v>
      </c>
      <c r="S1049" s="909">
        <v>2.1542355549349992</v>
      </c>
      <c r="T1049" s="909">
        <v>2.1542355549349992</v>
      </c>
    </row>
    <row r="1050" spans="1:20" x14ac:dyDescent="0.35">
      <c r="A1050" s="901">
        <v>36</v>
      </c>
      <c r="B1050" s="903" t="s">
        <v>530</v>
      </c>
      <c r="C1050" s="907">
        <f>cходова!R1048</f>
        <v>1.0385883367967075</v>
      </c>
      <c r="D1050" s="907">
        <f>прибуд.!O1048</f>
        <v>0.74948837075509644</v>
      </c>
      <c r="E1050" s="907">
        <f>гар.вода!L1048+ц.о.!M1048+хол.вода!R1048+каналізація!P1048+аварійні!I1048+зварювальн!L1048</f>
        <v>0.45581424891033862</v>
      </c>
      <c r="F1050" s="907">
        <f>дератизац.!I1048</f>
        <v>7.0897922184466264E-3</v>
      </c>
      <c r="G1050" s="907">
        <f>димоканал!Q1048</f>
        <v>6.3147579373570573E-2</v>
      </c>
      <c r="H1050" s="907">
        <f>'підготовка до зими'!L1048+майстерні!L1048+маляри!L1048+покрівлі!N1048</f>
        <v>0.22536337845366855</v>
      </c>
      <c r="I1050" s="907">
        <f>електрики!P1048</f>
        <v>8.7878073171802185E-2</v>
      </c>
      <c r="J1050" s="908">
        <f t="shared" si="90"/>
        <v>2.6273697796796305</v>
      </c>
      <c r="K1050" s="908">
        <v>3.6423999892118385E-2</v>
      </c>
      <c r="L1050" s="908">
        <f t="shared" si="89"/>
        <v>2.663793779571749</v>
      </c>
      <c r="M1050" s="908">
        <f t="shared" si="91"/>
        <v>3.1965525354860986</v>
      </c>
      <c r="N1050" s="901">
        <v>9</v>
      </c>
      <c r="O1050" s="903"/>
      <c r="P1050" s="909">
        <v>2.0255452431023295</v>
      </c>
      <c r="Q1050" s="909">
        <v>2.0255452431023295</v>
      </c>
      <c r="S1050" s="909">
        <v>2.0316948124221996</v>
      </c>
      <c r="T1050" s="909">
        <v>2.0316948124221996</v>
      </c>
    </row>
    <row r="1051" spans="1:20" x14ac:dyDescent="0.35">
      <c r="A1051" s="901">
        <v>37</v>
      </c>
      <c r="B1051" s="903" t="s">
        <v>531</v>
      </c>
      <c r="C1051" s="907">
        <f>cходова!R1049</f>
        <v>1.0323201006201379</v>
      </c>
      <c r="D1051" s="907">
        <f>прибуд.!O1049</f>
        <v>0.66749477593253936</v>
      </c>
      <c r="E1051" s="907">
        <f>гар.вода!L1049+ц.о.!M1049+хол.вода!R1049+каналізація!P1049+аварійні!I1049+зварювальн!L1049</f>
        <v>0.44974502091979146</v>
      </c>
      <c r="F1051" s="907">
        <f>дератизац.!I1049</f>
        <v>7.4439972138181853E-3</v>
      </c>
      <c r="G1051" s="907">
        <f>димоканал!Q1049</f>
        <v>5.9719546476710711E-2</v>
      </c>
      <c r="H1051" s="907">
        <f>'підготовка до зими'!L1049+майстерні!L1049+маляри!L1049+покрівлі!N1049</f>
        <v>0.2266800369601023</v>
      </c>
      <c r="I1051" s="907">
        <f>електрики!P1049</f>
        <v>8.4020167527640813E-2</v>
      </c>
      <c r="J1051" s="908">
        <f t="shared" si="90"/>
        <v>2.5274236456507406</v>
      </c>
      <c r="K1051" s="908">
        <v>3.7808622384464578E-2</v>
      </c>
      <c r="L1051" s="908">
        <f t="shared" si="89"/>
        <v>2.5652322680352051</v>
      </c>
      <c r="M1051" s="908">
        <f t="shared" si="91"/>
        <v>3.078278721642246</v>
      </c>
      <c r="N1051" s="901">
        <v>9</v>
      </c>
      <c r="O1051" s="903"/>
      <c r="P1051" s="909">
        <v>2.1017234676688048</v>
      </c>
      <c r="Q1051" s="909">
        <v>2.1017234676688048</v>
      </c>
      <c r="S1051" s="909">
        <v>2.1082912759905375</v>
      </c>
      <c r="T1051" s="909">
        <v>2.1082912759905375</v>
      </c>
    </row>
    <row r="1052" spans="1:20" x14ac:dyDescent="0.35">
      <c r="A1052" s="901">
        <v>38</v>
      </c>
      <c r="B1052" s="903" t="s">
        <v>532</v>
      </c>
      <c r="C1052" s="907">
        <f>cходова!R1050</f>
        <v>1.2401789378451253</v>
      </c>
      <c r="D1052" s="907">
        <f>прибуд.!O1050</f>
        <v>0.94838303858218553</v>
      </c>
      <c r="E1052" s="907">
        <f>гар.вода!L1050+ц.о.!M1050+хол.вода!R1050+каналізація!P1050+аварійні!I1050+зварювальн!L1050</f>
        <v>0.45859879082254978</v>
      </c>
      <c r="F1052" s="907">
        <f>дератизац.!I1050</f>
        <v>5.8199786725942832E-3</v>
      </c>
      <c r="G1052" s="907">
        <f>димоканал!Q1050</f>
        <v>6.9068255686875663E-2</v>
      </c>
      <c r="H1052" s="907">
        <f>'підготовка до зими'!L1050+майстерні!L1050+маляри!L1050+покрівлі!N1050</f>
        <v>0.22454496190335319</v>
      </c>
      <c r="I1052" s="907">
        <f>електрики!P1050</f>
        <v>9.2197395763791504E-2</v>
      </c>
      <c r="J1052" s="908">
        <f t="shared" si="90"/>
        <v>3.038791359276475</v>
      </c>
      <c r="K1052" s="908">
        <v>3.8742043007052411E-2</v>
      </c>
      <c r="L1052" s="908">
        <f t="shared" si="89"/>
        <v>3.0775334022835272</v>
      </c>
      <c r="M1052" s="908">
        <f t="shared" si="91"/>
        <v>3.6930400827402323</v>
      </c>
      <c r="N1052" s="901">
        <v>9</v>
      </c>
      <c r="O1052" s="903"/>
      <c r="P1052" s="909">
        <v>2.161532513279063</v>
      </c>
      <c r="Q1052" s="909">
        <v>2.161532513279063</v>
      </c>
      <c r="S1052" s="909">
        <v>2.1657547458982842</v>
      </c>
      <c r="T1052" s="909">
        <v>2.1657547458982842</v>
      </c>
    </row>
    <row r="1053" spans="1:20" x14ac:dyDescent="0.35">
      <c r="A1053" s="901">
        <v>39</v>
      </c>
      <c r="B1053" s="903" t="s">
        <v>533</v>
      </c>
      <c r="C1053" s="907">
        <f>cходова!R1051</f>
        <v>1.1916420772691625</v>
      </c>
      <c r="D1053" s="907">
        <f>прибуд.!O1051</f>
        <v>0.54290435633831657</v>
      </c>
      <c r="E1053" s="907">
        <f>гар.вода!L1051+ц.о.!M1051+хол.вода!R1051+каналізація!P1051+аварійні!I1051+зварювальн!L1051</f>
        <v>0.46009095285268881</v>
      </c>
      <c r="F1053" s="907">
        <f>дератизац.!I1051</f>
        <v>5.6020316701523758E-3</v>
      </c>
      <c r="G1053" s="907">
        <f>димоканал!Q1051</f>
        <v>6.6365132617938749E-2</v>
      </c>
      <c r="H1053" s="907">
        <f>'підготовка до зими'!L1051+майстерні!L1051+маляри!L1051+покрівлі!N1051</f>
        <v>0.23158031380498903</v>
      </c>
      <c r="I1053" s="907">
        <f>електрики!P1051</f>
        <v>9.0596560647194027E-2</v>
      </c>
      <c r="J1053" s="908">
        <f t="shared" si="90"/>
        <v>2.588781425200442</v>
      </c>
      <c r="K1053" s="908">
        <v>3.8147970631618677E-2</v>
      </c>
      <c r="L1053" s="908">
        <f t="shared" si="89"/>
        <v>2.6269293958320605</v>
      </c>
      <c r="M1053" s="908">
        <f t="shared" si="91"/>
        <v>3.1523152749984726</v>
      </c>
      <c r="N1053" s="901">
        <v>9</v>
      </c>
      <c r="O1053" s="903"/>
      <c r="P1053" s="909">
        <v>2.1218342725836377</v>
      </c>
      <c r="Q1053" s="909">
        <v>2.1218342725836377</v>
      </c>
      <c r="S1053" s="909">
        <v>2.128243763374015</v>
      </c>
      <c r="T1053" s="909">
        <v>2.128243763374015</v>
      </c>
    </row>
    <row r="1054" spans="1:20" x14ac:dyDescent="0.35">
      <c r="A1054" s="901">
        <v>40</v>
      </c>
      <c r="B1054" s="903" t="s">
        <v>534</v>
      </c>
      <c r="C1054" s="907">
        <f>cходова!R1052</f>
        <v>1.2873747160965872</v>
      </c>
      <c r="D1054" s="907">
        <f>прибуд.!O1052</f>
        <v>0.67479707930001476</v>
      </c>
      <c r="E1054" s="907">
        <f>гар.вода!L1052+ц.о.!M1052+хол.вода!R1052+каналізація!P1052+аварійні!I1052+зварювальн!L1052</f>
        <v>0.461035489751076</v>
      </c>
      <c r="F1054" s="907">
        <f>дератизац.!I1052</f>
        <v>7.355508597772272E-3</v>
      </c>
      <c r="G1054" s="907">
        <f>димоканал!Q1052</f>
        <v>6.6804942854880811E-2</v>
      </c>
      <c r="H1054" s="907">
        <f>'підготовка до зими'!L1052+майстерні!L1052+маляри!L1052+покрівлі!N1052</f>
        <v>0.22895081737506362</v>
      </c>
      <c r="I1054" s="907">
        <f>електрики!P1052</f>
        <v>9.1196955662356083E-2</v>
      </c>
      <c r="J1054" s="908">
        <f t="shared" si="90"/>
        <v>2.8175155096377509</v>
      </c>
      <c r="K1054" s="908">
        <v>3.6272575093463252E-2</v>
      </c>
      <c r="L1054" s="908">
        <f t="shared" si="89"/>
        <v>2.8537880847312143</v>
      </c>
      <c r="M1054" s="908">
        <f t="shared" si="91"/>
        <v>3.4245457016774572</v>
      </c>
      <c r="N1054" s="901">
        <v>9</v>
      </c>
      <c r="O1054" s="903"/>
      <c r="P1054" s="909">
        <v>2.017063390666725</v>
      </c>
      <c r="Q1054" s="909">
        <v>2.017063390666725</v>
      </c>
      <c r="S1054" s="909">
        <v>2.0217436464058989</v>
      </c>
      <c r="T1054" s="909">
        <v>2.0217436464058989</v>
      </c>
    </row>
    <row r="1055" spans="1:20" x14ac:dyDescent="0.35">
      <c r="A1055" s="901">
        <v>41</v>
      </c>
      <c r="B1055" s="903" t="s">
        <v>535</v>
      </c>
      <c r="C1055" s="907">
        <f>cходова!R1053</f>
        <v>1.2831825518561615</v>
      </c>
      <c r="D1055" s="907">
        <f>прибуд.!O1053</f>
        <v>0.82381105167609969</v>
      </c>
      <c r="E1055" s="907">
        <f>гар.вода!L1053+ц.о.!M1053+хол.вода!R1053+каналізація!P1053+аварійні!I1053+зварювальн!L1053</f>
        <v>0.46113803137632703</v>
      </c>
      <c r="F1055" s="907">
        <f>дератизац.!I1053</f>
        <v>5.9992437316992763E-3</v>
      </c>
      <c r="G1055" s="907">
        <f>димоканал!Q1053</f>
        <v>6.6852689911216151E-2</v>
      </c>
      <c r="H1055" s="907">
        <f>'підготовка до зими'!L1053+майстерні!L1053+маляри!L1053+покрівлі!N1053</f>
        <v>0.22945693870247358</v>
      </c>
      <c r="I1055" s="907">
        <f>електрики!P1053</f>
        <v>9.1262136261179141E-2</v>
      </c>
      <c r="J1055" s="908">
        <f t="shared" si="90"/>
        <v>2.9617026435151566</v>
      </c>
      <c r="K1055" s="908">
        <v>3.805178340963631E-2</v>
      </c>
      <c r="L1055" s="908">
        <f t="shared" si="89"/>
        <v>2.9997544269247927</v>
      </c>
      <c r="M1055" s="908">
        <f t="shared" si="91"/>
        <v>3.5997053123097511</v>
      </c>
      <c r="N1055" s="901">
        <v>9</v>
      </c>
      <c r="O1055" s="903"/>
      <c r="P1055" s="909">
        <v>2.1161009617709552</v>
      </c>
      <c r="Q1055" s="909">
        <v>2.1161009617709552</v>
      </c>
      <c r="S1055" s="909">
        <v>2.1218147482126533</v>
      </c>
      <c r="T1055" s="909">
        <v>2.1218147482126533</v>
      </c>
    </row>
    <row r="1056" spans="1:20" x14ac:dyDescent="0.35">
      <c r="A1056" s="901">
        <v>42</v>
      </c>
      <c r="B1056" s="903" t="s">
        <v>536</v>
      </c>
      <c r="C1056" s="907">
        <f>cходова!R1054</f>
        <v>1.2876103088613327</v>
      </c>
      <c r="D1056" s="907">
        <f>прибуд.!O1054</f>
        <v>0.79719783432221925</v>
      </c>
      <c r="E1056" s="907">
        <f>гар.вода!L1054+ц.о.!M1054+хол.вода!R1054+каналізація!P1054+аварійні!I1054+зварювальн!L1054</f>
        <v>0.46106174518285831</v>
      </c>
      <c r="F1056" s="907">
        <f>дератизац.!I1054</f>
        <v>5.1161825899438823E-3</v>
      </c>
      <c r="G1056" s="907">
        <f>димоканал!Q1054</f>
        <v>6.6817168325048165E-2</v>
      </c>
      <c r="H1056" s="907">
        <f>'підготовка до зими'!L1054+майстерні!L1054+маляри!L1054+покрівлі!N1054</f>
        <v>0.22610512754394543</v>
      </c>
      <c r="I1056" s="907">
        <f>електрики!P1054</f>
        <v>9.1213644931340654E-2</v>
      </c>
      <c r="J1056" s="908">
        <f t="shared" si="90"/>
        <v>2.9351220117566883</v>
      </c>
      <c r="K1056" s="908">
        <v>3.7719091738576807E-2</v>
      </c>
      <c r="L1056" s="908">
        <f t="shared" si="89"/>
        <v>2.9728411034952651</v>
      </c>
      <c r="M1056" s="908">
        <f t="shared" si="91"/>
        <v>3.5674093241943181</v>
      </c>
      <c r="N1056" s="901">
        <v>9</v>
      </c>
      <c r="O1056" s="903"/>
      <c r="P1056" s="909">
        <v>2.0974610504848772</v>
      </c>
      <c r="Q1056" s="909">
        <v>2.0974610504848772</v>
      </c>
      <c r="S1056" s="909">
        <v>2.1029902530463551</v>
      </c>
      <c r="T1056" s="909">
        <v>2.1029902530463551</v>
      </c>
    </row>
    <row r="1057" spans="1:60" x14ac:dyDescent="0.35">
      <c r="A1057" s="901">
        <v>43</v>
      </c>
      <c r="B1057" s="903" t="s">
        <v>537</v>
      </c>
      <c r="C1057" s="907">
        <f>cходова!R1055</f>
        <v>0.97043541412777556</v>
      </c>
      <c r="D1057" s="907">
        <f>прибуд.!O1055</f>
        <v>0.2878386527694286</v>
      </c>
      <c r="E1057" s="907">
        <f>гар.вода!L1055+ц.о.!M1055+хол.вода!R1055+каналізація!P1055+аварійні!I1055+зварювальн!L1055</f>
        <v>0.44836607701733805</v>
      </c>
      <c r="F1057" s="907">
        <f>дератизац.!I1055</f>
        <v>7.7802976377692066E-3</v>
      </c>
      <c r="G1057" s="907">
        <f>димоканал!Q1055</f>
        <v>5.3174688895333833E-2</v>
      </c>
      <c r="H1057" s="907">
        <f>'підготовка до зими'!L1055+майстерні!L1055+маляри!L1055+покрівлі!N1055</f>
        <v>0.20931072870347542</v>
      </c>
      <c r="I1057" s="907">
        <f>електрики!P1055</f>
        <v>7.5190186354250732E-2</v>
      </c>
      <c r="J1057" s="908">
        <f t="shared" si="90"/>
        <v>2.0520960455053716</v>
      </c>
      <c r="K1057" s="908">
        <v>3.2772421572985176E-2</v>
      </c>
      <c r="L1057" s="908">
        <f>J1057+K1057</f>
        <v>2.0848684670783566</v>
      </c>
      <c r="M1057" s="908">
        <f t="shared" si="91"/>
        <v>2.5018421604940277</v>
      </c>
      <c r="N1057" s="901">
        <v>9</v>
      </c>
      <c r="O1057" s="903"/>
      <c r="P1057" s="909">
        <v>1.825339582345584</v>
      </c>
      <c r="Q1057" s="909">
        <v>1.825339582345584</v>
      </c>
      <c r="S1057" s="909">
        <v>1.8284905554678803</v>
      </c>
      <c r="T1057" s="909">
        <v>1.8284905554678803</v>
      </c>
    </row>
    <row r="1058" spans="1:60" x14ac:dyDescent="0.35">
      <c r="A1058" s="901">
        <v>44</v>
      </c>
      <c r="B1058" s="903" t="s">
        <v>538</v>
      </c>
      <c r="C1058" s="907">
        <f>cходова!R1056</f>
        <v>1.0279593075871656</v>
      </c>
      <c r="D1058" s="907">
        <f>прибуд.!O1056</f>
        <v>0.45154028208660341</v>
      </c>
      <c r="E1058" s="907">
        <f>гар.вода!L1056+ц.о.!M1056+хол.вода!R1056+каналізація!P1056+аварійні!I1056+зварювальн!L1056</f>
        <v>0.45670935722177602</v>
      </c>
      <c r="F1058" s="907">
        <f>дератизац.!I1056</f>
        <v>6.861878489711884E-3</v>
      </c>
      <c r="G1058" s="907">
        <f>димоканал!Q1056</f>
        <v>5.63266916914196E-2</v>
      </c>
      <c r="H1058" s="907">
        <f>'підготовка до зими'!L1056+майстерні!L1056+маляри!L1056+покрівлі!N1056</f>
        <v>0.21348762681437122</v>
      </c>
      <c r="I1058" s="907">
        <f>електрики!P1056</f>
        <v>8.0141891063377838E-2</v>
      </c>
      <c r="J1058" s="908">
        <f t="shared" si="90"/>
        <v>2.2930270349544255</v>
      </c>
      <c r="K1058" s="908">
        <v>3.5124721576185625E-2</v>
      </c>
      <c r="L1058" s="908">
        <f t="shared" si="89"/>
        <v>2.3281517565306111</v>
      </c>
      <c r="M1058" s="908">
        <f t="shared" si="91"/>
        <v>2.7937821078367331</v>
      </c>
      <c r="N1058" s="901">
        <v>9</v>
      </c>
      <c r="O1058" s="903"/>
      <c r="P1058" s="909">
        <v>1.9563745421825265</v>
      </c>
      <c r="Q1058" s="909">
        <v>1.9563745421825265</v>
      </c>
      <c r="S1058" s="909">
        <v>1.9607583389734291</v>
      </c>
      <c r="T1058" s="909">
        <v>1.9607583389734291</v>
      </c>
    </row>
    <row r="1059" spans="1:60" x14ac:dyDescent="0.35">
      <c r="A1059" s="901">
        <v>45</v>
      </c>
      <c r="B1059" s="903" t="s">
        <v>539</v>
      </c>
      <c r="C1059" s="907">
        <f>cходова!R1057</f>
        <v>1.0735698115053072</v>
      </c>
      <c r="D1059" s="907">
        <f>прибуд.!O1057</f>
        <v>0.30010942329048496</v>
      </c>
      <c r="E1059" s="907">
        <f>гар.вода!L1057+ц.о.!M1057+хол.вода!R1057+каналізація!P1057+аварійні!I1057+зварювальн!L1057</f>
        <v>0.43691493515056207</v>
      </c>
      <c r="F1059" s="907">
        <f>дератизац.!I1057</f>
        <v>0</v>
      </c>
      <c r="G1059" s="907">
        <f>димоканал!Q1057</f>
        <v>4.8163709089439656E-2</v>
      </c>
      <c r="H1059" s="907">
        <f>'підготовка до зими'!L1057+майстерні!L1057+маляри!L1057+покрівлі!N1057</f>
        <v>0.19399068600040431</v>
      </c>
      <c r="I1059" s="907">
        <f>електрики!P1057</f>
        <v>6.8393977702833716E-2</v>
      </c>
      <c r="J1059" s="908">
        <f t="shared" si="90"/>
        <v>2.1211425427390322</v>
      </c>
      <c r="K1059" s="908">
        <v>3.3087926368182627E-2</v>
      </c>
      <c r="L1059" s="908">
        <f t="shared" si="89"/>
        <v>2.1542304691072149</v>
      </c>
      <c r="M1059" s="908">
        <f t="shared" si="91"/>
        <v>2.5850765629286578</v>
      </c>
      <c r="N1059" s="901">
        <v>15</v>
      </c>
      <c r="O1059" s="903"/>
      <c r="P1059" s="909">
        <v>1.8421545819525496</v>
      </c>
      <c r="Q1059" s="909">
        <v>1.8421545819525496</v>
      </c>
      <c r="S1059" s="909">
        <v>1.8461814189522845</v>
      </c>
      <c r="T1059" s="909">
        <v>1.8461814189522845</v>
      </c>
    </row>
    <row r="1060" spans="1:60" x14ac:dyDescent="0.35">
      <c r="A1060" s="901">
        <v>46</v>
      </c>
      <c r="B1060" s="903" t="s">
        <v>540</v>
      </c>
      <c r="C1060" s="907">
        <f>cходова!R1058</f>
        <v>0.4189848791358039</v>
      </c>
      <c r="D1060" s="907">
        <f>прибуд.!O1058</f>
        <v>0.949800154230247</v>
      </c>
      <c r="E1060" s="907">
        <f>гар.вода!L1058+ц.о.!M1058+хол.вода!R1058+каналізація!P1058+аварійні!I1058+зварювальн!L1058</f>
        <v>0.4852611843845448</v>
      </c>
      <c r="F1060" s="907">
        <f>дератизац.!I1058</f>
        <v>0</v>
      </c>
      <c r="G1060" s="907">
        <f>димоканал!Q1058</f>
        <v>0.32333330682665429</v>
      </c>
      <c r="H1060" s="907">
        <f>'підготовка до зими'!L1058+майстерні!L1058+маляри!L1058+покрівлі!N1058</f>
        <v>0.24366106877599375</v>
      </c>
      <c r="I1060" s="907">
        <f>електрики!P1058</f>
        <v>0.10222348819447967</v>
      </c>
      <c r="J1060" s="908">
        <f t="shared" si="90"/>
        <v>2.5232640815477234</v>
      </c>
      <c r="K1060" s="908">
        <v>3.3194622833241719E-2</v>
      </c>
      <c r="L1060" s="908">
        <f t="shared" si="89"/>
        <v>2.5564587043809652</v>
      </c>
      <c r="M1060" s="908">
        <f t="shared" si="91"/>
        <v>3.067750445257158</v>
      </c>
      <c r="N1060" s="901">
        <v>5</v>
      </c>
      <c r="O1060" s="903"/>
      <c r="P1060" s="909">
        <v>1.8881748615479998</v>
      </c>
      <c r="Q1060" s="909">
        <v>1.8881748615479998</v>
      </c>
      <c r="S1060" s="909">
        <v>1.8958576400652671</v>
      </c>
      <c r="T1060" s="909">
        <v>1.8958576400652671</v>
      </c>
    </row>
    <row r="1061" spans="1:60" ht="16" thickBot="1" x14ac:dyDescent="0.4">
      <c r="A1061" s="901">
        <v>47</v>
      </c>
      <c r="B1061" s="903" t="s">
        <v>2172</v>
      </c>
      <c r="C1061" s="907">
        <f>cходова!R1059</f>
        <v>0.44706053333333329</v>
      </c>
      <c r="D1061" s="907">
        <f>прибуд.!O1059</f>
        <v>0.89758936595744676</v>
      </c>
      <c r="E1061" s="907">
        <f>гар.вода!L1059+ц.о.!M1059+хол.вода!R1059+каналізація!P1059+аварійні!I1059+зварювальн!L1059</f>
        <v>0.4633958905836264</v>
      </c>
      <c r="F1061" s="907">
        <f>дератизац.!I1059</f>
        <v>0</v>
      </c>
      <c r="G1061" s="907">
        <f>димоканал!Q1059</f>
        <v>0.33657409959650292</v>
      </c>
      <c r="H1061" s="907">
        <f>'підготовка до зими'!L1059+майстерні!L1059+маляри!L1059+покрівлі!N1059</f>
        <v>0.24367792280720374</v>
      </c>
      <c r="I1061" s="907">
        <f>електрики!P1059</f>
        <v>8.8894930211397452E-2</v>
      </c>
      <c r="J1061" s="908">
        <f t="shared" si="90"/>
        <v>2.4771927424895104</v>
      </c>
      <c r="K1061" s="908">
        <v>3.0673187182100617E-2</v>
      </c>
      <c r="L1061" s="908">
        <f t="shared" si="89"/>
        <v>2.507865929671611</v>
      </c>
      <c r="M1061" s="908">
        <f t="shared" si="91"/>
        <v>3.0094391156059332</v>
      </c>
      <c r="N1061" s="901">
        <v>5</v>
      </c>
      <c r="O1061" s="903"/>
      <c r="P1061" s="909">
        <v>1.7480911870196854</v>
      </c>
      <c r="Q1061" s="909">
        <v>1.7480911870196854</v>
      </c>
      <c r="S1061" s="909">
        <v>1.7543470413088846</v>
      </c>
      <c r="T1061" s="909">
        <v>1.7543470413088846</v>
      </c>
    </row>
    <row r="1062" spans="1:60" s="917" customFormat="1" ht="0.65" customHeight="1" thickBot="1" x14ac:dyDescent="0.4">
      <c r="A1062" s="910"/>
      <c r="B1062" s="911" t="s">
        <v>2199</v>
      </c>
      <c r="C1062" s="912">
        <f t="shared" ref="C1062:I1062" si="92">SUM(C1015:C1061)/48</f>
        <v>0.50789526198730028</v>
      </c>
      <c r="D1062" s="912">
        <f t="shared" si="92"/>
        <v>0.42236897135418922</v>
      </c>
      <c r="E1062" s="912">
        <f t="shared" si="92"/>
        <v>0.38203621397722659</v>
      </c>
      <c r="F1062" s="912">
        <f t="shared" si="92"/>
        <v>3.0290427822609136E-3</v>
      </c>
      <c r="G1062" s="912">
        <f t="shared" si="92"/>
        <v>0.26002421074489007</v>
      </c>
      <c r="H1062" s="912">
        <f t="shared" si="92"/>
        <v>0.32637475754381268</v>
      </c>
      <c r="I1062" s="912">
        <f t="shared" si="92"/>
        <v>9.5431907684433326E-2</v>
      </c>
      <c r="J1062" s="913">
        <f>SUM(J1015:J1061)/56</f>
        <v>1.7118517423492394</v>
      </c>
      <c r="K1062" s="913">
        <f>SUM(K1015:K1061)/56</f>
        <v>2.3192990894584976E-2</v>
      </c>
      <c r="L1062" s="913">
        <f>SUM(L1015:L1061)/56</f>
        <v>1.7350447332438252</v>
      </c>
      <c r="M1062" s="913">
        <f>SUM(M1015:M1061)/56</f>
        <v>2.0820536798925895</v>
      </c>
      <c r="N1062" s="910"/>
      <c r="O1062" s="911"/>
      <c r="P1062" s="914">
        <v>1.4937123992040682</v>
      </c>
      <c r="Q1062" s="914">
        <v>1.4937123992040682</v>
      </c>
      <c r="R1062" s="915"/>
      <c r="S1062" s="914">
        <v>1.4969874267540981</v>
      </c>
      <c r="T1062" s="914">
        <v>1.4969874267540981</v>
      </c>
      <c r="U1062" s="915"/>
      <c r="V1062" s="915"/>
      <c r="W1062" s="915"/>
      <c r="X1062" s="915"/>
      <c r="Y1062" s="915"/>
      <c r="Z1062" s="915"/>
      <c r="AA1062" s="915"/>
      <c r="AB1062" s="915"/>
      <c r="AC1062" s="915"/>
      <c r="AD1062" s="915"/>
      <c r="AE1062" s="915"/>
      <c r="AF1062" s="915"/>
      <c r="AG1062" s="915"/>
      <c r="AH1062" s="915"/>
      <c r="AI1062" s="915"/>
      <c r="AJ1062" s="915"/>
      <c r="AK1062" s="915"/>
      <c r="AL1062" s="915"/>
      <c r="AM1062" s="915"/>
      <c r="AN1062" s="915"/>
      <c r="AO1062" s="915"/>
      <c r="AP1062" s="915"/>
    </row>
    <row r="1063" spans="1:60" s="921" customFormat="1" ht="16" thickBot="1" x14ac:dyDescent="0.4">
      <c r="A1063" s="904"/>
      <c r="B1063" s="941" t="s">
        <v>1879</v>
      </c>
      <c r="C1063" s="942"/>
      <c r="D1063" s="942"/>
      <c r="E1063" s="942"/>
      <c r="F1063" s="942"/>
      <c r="G1063" s="942"/>
      <c r="H1063" s="942"/>
      <c r="I1063" s="942"/>
      <c r="J1063" s="942"/>
      <c r="K1063" s="942"/>
      <c r="L1063" s="942"/>
      <c r="M1063" s="942"/>
      <c r="N1063" s="942"/>
      <c r="O1063" s="942"/>
      <c r="P1063" s="918">
        <f>MAX(P1015:P1061)</f>
        <v>2.161532513279063</v>
      </c>
      <c r="Q1063" s="918">
        <f>MIN(Q1015:Q1061)</f>
        <v>0.42830005206782962</v>
      </c>
      <c r="R1063" s="905"/>
      <c r="S1063" s="918">
        <f>MIN(S1015:S1061)</f>
        <v>0.42832528108877238</v>
      </c>
      <c r="T1063" s="918">
        <f>MAX(T1015:T1061)</f>
        <v>2.1657547458982842</v>
      </c>
      <c r="U1063" s="905"/>
      <c r="V1063" s="905"/>
      <c r="W1063" s="905"/>
      <c r="X1063" s="905"/>
      <c r="Y1063" s="905"/>
      <c r="Z1063" s="905"/>
      <c r="AA1063" s="905"/>
      <c r="AB1063" s="905"/>
      <c r="AC1063" s="905"/>
      <c r="AD1063" s="905"/>
      <c r="AE1063" s="905"/>
      <c r="AF1063" s="905"/>
      <c r="AG1063" s="905"/>
      <c r="AH1063" s="905"/>
      <c r="AI1063" s="905"/>
      <c r="AJ1063" s="905"/>
      <c r="AK1063" s="905"/>
      <c r="AL1063" s="905"/>
      <c r="AM1063" s="905"/>
      <c r="AN1063" s="905"/>
      <c r="AO1063" s="905"/>
      <c r="AP1063" s="905"/>
      <c r="AQ1063" s="905"/>
      <c r="AR1063" s="905"/>
      <c r="AS1063" s="905"/>
      <c r="AT1063" s="905"/>
      <c r="AU1063" s="905"/>
      <c r="AV1063" s="905"/>
      <c r="AW1063" s="905"/>
      <c r="AX1063" s="905"/>
      <c r="AY1063" s="905"/>
      <c r="AZ1063" s="905"/>
      <c r="BA1063" s="905"/>
      <c r="BB1063" s="905"/>
      <c r="BC1063" s="905"/>
      <c r="BD1063" s="905"/>
      <c r="BE1063" s="905"/>
      <c r="BF1063" s="905"/>
      <c r="BG1063" s="905"/>
      <c r="BH1063" s="906"/>
    </row>
    <row r="1064" spans="1:60" x14ac:dyDescent="0.35">
      <c r="A1064" s="901">
        <v>1</v>
      </c>
      <c r="B1064" s="903" t="s">
        <v>1907</v>
      </c>
      <c r="C1064" s="907">
        <f>cходова!R1062</f>
        <v>0.86667404440862672</v>
      </c>
      <c r="D1064" s="907">
        <f>прибуд.!O1062</f>
        <v>0.63909820538013595</v>
      </c>
      <c r="E1064" s="907">
        <f>гар.вода!L1062+ц.о.!M1062+хол.вода!R1062+каналізація!P1062+аварійні!I1062+зварювальн!L1062</f>
        <v>0.63444244763706237</v>
      </c>
      <c r="F1064" s="907">
        <f>дератизац.!I1062</f>
        <v>8.719003963125917E-3</v>
      </c>
      <c r="G1064" s="907">
        <f>димоканал!Q1062</f>
        <v>3.078068018037353E-2</v>
      </c>
      <c r="H1064" s="907">
        <f>'підготовка до зими'!L1062+майстерні!L1062+маляри!L1062+покрівлі!N1062</f>
        <v>0.13035402096046769</v>
      </c>
      <c r="I1064" s="907">
        <f>електрики!P1062</f>
        <v>0.20432433415150958</v>
      </c>
      <c r="J1064" s="908">
        <f t="shared" ref="J1064:J1100" si="93">I1064+H1064+G1064+F1064+E1064+D1064+C1064</f>
        <v>2.5143927366813017</v>
      </c>
      <c r="K1064" s="908">
        <v>3.3246017527668502E-2</v>
      </c>
      <c r="L1064" s="908">
        <f t="shared" ref="L1064:L1100" si="94">J1064+K1064</f>
        <v>2.54763875420897</v>
      </c>
      <c r="M1064" s="908">
        <f t="shared" ref="M1064:M1100" si="95">L1064*1.2</f>
        <v>3.0571665050507639</v>
      </c>
      <c r="N1064" s="901">
        <v>9</v>
      </c>
      <c r="O1064" s="903"/>
      <c r="P1064" s="909">
        <v>1.8597360635152937</v>
      </c>
      <c r="Q1064" s="909">
        <v>1.8597360635152937</v>
      </c>
      <c r="S1064" s="909">
        <v>1.863658853928154</v>
      </c>
      <c r="T1064" s="909">
        <v>1.863658853928154</v>
      </c>
    </row>
    <row r="1065" spans="1:60" x14ac:dyDescent="0.35">
      <c r="A1065" s="901">
        <v>2</v>
      </c>
      <c r="B1065" s="903" t="s">
        <v>1908</v>
      </c>
      <c r="C1065" s="907">
        <f>cходова!R1063</f>
        <v>0.78660222139510638</v>
      </c>
      <c r="D1065" s="907">
        <f>прибуд.!O1063</f>
        <v>0.99486922481818774</v>
      </c>
      <c r="E1065" s="907">
        <f>гар.вода!L1063+ц.о.!M1063+хол.вода!R1063+каналізація!P1063+аварійні!I1063+зварювальн!L1063</f>
        <v>0.52824376197351219</v>
      </c>
      <c r="F1065" s="907">
        <f>дератизац.!I1063</f>
        <v>8.2337296862678398E-3</v>
      </c>
      <c r="G1065" s="907">
        <f>димоканал!Q1063</f>
        <v>1.9267237930935075E-2</v>
      </c>
      <c r="H1065" s="907">
        <f>'підготовка до зими'!L1063+майстерні!L1063+маляри!L1063+покрівлі!N1063</f>
        <v>0.13003531386144385</v>
      </c>
      <c r="I1065" s="907">
        <f>електрики!P1063</f>
        <v>0.1283293748442991</v>
      </c>
      <c r="J1065" s="908">
        <f t="shared" si="93"/>
        <v>2.5955808645097522</v>
      </c>
      <c r="K1065" s="908">
        <v>3.4962016580523669E-2</v>
      </c>
      <c r="L1065" s="908">
        <f t="shared" si="94"/>
        <v>2.630542881090276</v>
      </c>
      <c r="M1065" s="908">
        <f t="shared" si="95"/>
        <v>3.1566514573083313</v>
      </c>
      <c r="N1065" s="901">
        <v>9</v>
      </c>
      <c r="O1065" s="903"/>
      <c r="P1065" s="909">
        <v>1.9537848317822741</v>
      </c>
      <c r="Q1065" s="909">
        <v>1.9537848317822741</v>
      </c>
      <c r="S1065" s="909">
        <v>1.9613229872244726</v>
      </c>
      <c r="T1065" s="909">
        <v>1.9613229872244726</v>
      </c>
    </row>
    <row r="1066" spans="1:60" x14ac:dyDescent="0.35">
      <c r="A1066" s="901">
        <v>3</v>
      </c>
      <c r="B1066" s="903" t="s">
        <v>1909</v>
      </c>
      <c r="C1066" s="907">
        <f>cходова!R1064</f>
        <v>0.86125177897300498</v>
      </c>
      <c r="D1066" s="907">
        <f>прибуд.!O1064</f>
        <v>0.7377371952152848</v>
      </c>
      <c r="E1066" s="907">
        <f>гар.вода!L1064+ц.о.!M1064+хол.вода!R1064+каналізація!P1064+аварійні!I1064+зварювальн!L1064</f>
        <v>0.65469588455421324</v>
      </c>
      <c r="F1066" s="907">
        <f>дератизац.!I1064</f>
        <v>9.3296387778481343E-3</v>
      </c>
      <c r="G1066" s="907">
        <f>димоканал!Q1064</f>
        <v>3.2964399162783001E-2</v>
      </c>
      <c r="H1066" s="907">
        <f>'підготовка до зими'!L1064+майстерні!L1064+маляри!L1064+покрівлі!N1064</f>
        <v>0.13351261062857842</v>
      </c>
      <c r="I1066" s="907">
        <f>електрики!P1064</f>
        <v>0.21882001535284076</v>
      </c>
      <c r="J1066" s="908">
        <f t="shared" si="93"/>
        <v>2.6483115226645535</v>
      </c>
      <c r="K1066" s="908">
        <v>3.374533234149385E-2</v>
      </c>
      <c r="L1066" s="908">
        <f t="shared" si="94"/>
        <v>2.6820568550060475</v>
      </c>
      <c r="M1066" s="908">
        <f t="shared" si="95"/>
        <v>3.218468226007257</v>
      </c>
      <c r="N1066" s="901">
        <v>5</v>
      </c>
      <c r="O1066" s="903"/>
      <c r="P1066" s="909">
        <v>1.8879752580996694</v>
      </c>
      <c r="Q1066" s="909">
        <v>1.8879752580996694</v>
      </c>
      <c r="S1066" s="909">
        <v>1.8926245304976701</v>
      </c>
      <c r="T1066" s="909">
        <v>1.8926245304976701</v>
      </c>
    </row>
    <row r="1067" spans="1:60" x14ac:dyDescent="0.35">
      <c r="A1067" s="901">
        <v>4</v>
      </c>
      <c r="B1067" s="903" t="s">
        <v>1910</v>
      </c>
      <c r="C1067" s="907">
        <f>cходова!R1065</f>
        <v>1.1524672178818602</v>
      </c>
      <c r="D1067" s="907">
        <f>прибуд.!O1065</f>
        <v>0.82482208199514473</v>
      </c>
      <c r="E1067" s="907">
        <f>гар.вода!L1065+ц.о.!M1065+хол.вода!R1065+каналізація!P1065+аварійні!I1065+зварювальн!L1065</f>
        <v>0.53996646451165997</v>
      </c>
      <c r="F1067" s="907">
        <f>дератизац.!I1065</f>
        <v>9.328493237436104E-3</v>
      </c>
      <c r="G1067" s="907">
        <f>димоканал!Q1065</f>
        <v>2.0565757039838692E-2</v>
      </c>
      <c r="H1067" s="907">
        <f>'підготовка до зими'!L1065+майстерні!L1065+маляри!L1065+покрівлі!N1065</f>
        <v>0.13379856053291711</v>
      </c>
      <c r="I1067" s="907">
        <f>електрики!P1065</f>
        <v>0.13651695118050405</v>
      </c>
      <c r="J1067" s="908">
        <f t="shared" si="93"/>
        <v>2.8174655263793609</v>
      </c>
      <c r="K1067" s="908">
        <v>3.6422006656897175E-2</v>
      </c>
      <c r="L1067" s="908">
        <f t="shared" si="94"/>
        <v>2.8538875330362581</v>
      </c>
      <c r="M1067" s="908">
        <f t="shared" si="95"/>
        <v>3.4246650396435094</v>
      </c>
      <c r="N1067" s="901">
        <v>9</v>
      </c>
      <c r="O1067" s="903"/>
      <c r="P1067" s="909">
        <v>2.0340573755873268</v>
      </c>
      <c r="Q1067" s="909">
        <v>2.0340573755873268</v>
      </c>
      <c r="S1067" s="909">
        <v>2.0403449516496264</v>
      </c>
      <c r="T1067" s="909">
        <v>2.0403449516496264</v>
      </c>
    </row>
    <row r="1068" spans="1:60" x14ac:dyDescent="0.35">
      <c r="A1068" s="901">
        <v>5</v>
      </c>
      <c r="B1068" s="903" t="s">
        <v>1911</v>
      </c>
      <c r="C1068" s="907">
        <f>cходова!R1066</f>
        <v>0.79065937556664667</v>
      </c>
      <c r="D1068" s="907">
        <f>прибуд.!O1066</f>
        <v>1.1684284729439154</v>
      </c>
      <c r="E1068" s="907">
        <f>гар.вода!L1066+ц.о.!M1066+хол.вода!R1066+каналізація!P1066+аварійні!I1066+зварювальн!L1066</f>
        <v>0.53734239975822706</v>
      </c>
      <c r="F1068" s="907">
        <f>дератизац.!I1066</f>
        <v>9.0181004008490443E-3</v>
      </c>
      <c r="G1068" s="907">
        <f>димоканал!Q1066</f>
        <v>2.0269702208959295E-2</v>
      </c>
      <c r="H1068" s="907">
        <f>'підготовка до зими'!L1066+майстерні!L1066+маляри!L1066+покрівлі!N1066</f>
        <v>0.13402244159489185</v>
      </c>
      <c r="I1068" s="907">
        <f>електрики!P1066</f>
        <v>0.13455171825396395</v>
      </c>
      <c r="J1068" s="908">
        <f t="shared" si="93"/>
        <v>2.7942922107274537</v>
      </c>
      <c r="K1068" s="908">
        <v>3.5988262174550589E-2</v>
      </c>
      <c r="L1068" s="908">
        <f t="shared" si="94"/>
        <v>2.8302804729020044</v>
      </c>
      <c r="M1068" s="908">
        <f t="shared" si="95"/>
        <v>3.3963365674824053</v>
      </c>
      <c r="N1068" s="901">
        <v>9</v>
      </c>
      <c r="O1068" s="903"/>
      <c r="P1068" s="909">
        <v>2.0112105761797747</v>
      </c>
      <c r="Q1068" s="909">
        <v>2.0112105761797747</v>
      </c>
      <c r="S1068" s="909">
        <v>2.0199453653054915</v>
      </c>
      <c r="T1068" s="909">
        <v>2.0199453653054915</v>
      </c>
    </row>
    <row r="1069" spans="1:60" x14ac:dyDescent="0.35">
      <c r="A1069" s="901">
        <v>6</v>
      </c>
      <c r="B1069" s="903" t="s">
        <v>1912</v>
      </c>
      <c r="C1069" s="907">
        <f>cходова!R1067</f>
        <v>1.2342112169936845</v>
      </c>
      <c r="D1069" s="907">
        <f>прибуд.!O1067</f>
        <v>0.65961667074788288</v>
      </c>
      <c r="E1069" s="907">
        <f>гар.вода!L1067+ц.о.!M1067+хол.вода!R1067+каналізація!P1067+аварійні!I1067+зварювальн!L1067</f>
        <v>0.55410849683197372</v>
      </c>
      <c r="F1069" s="907">
        <f>дератизац.!I1067</f>
        <v>9.2056932966023859E-3</v>
      </c>
      <c r="G1069" s="907">
        <f>димоканал!Q1067</f>
        <v>2.2089446211985851E-2</v>
      </c>
      <c r="H1069" s="907">
        <f>'підготовка до зими'!L1067+майстерні!L1067+маляри!L1067+покрівлі!N1067</f>
        <v>0.13385049379502759</v>
      </c>
      <c r="I1069" s="907">
        <f>електрики!P1067</f>
        <v>0.14663130777459066</v>
      </c>
      <c r="J1069" s="908">
        <f t="shared" si="93"/>
        <v>2.7597133256517474</v>
      </c>
      <c r="K1069" s="908">
        <v>3.5582628479099446E-2</v>
      </c>
      <c r="L1069" s="908">
        <f t="shared" si="94"/>
        <v>2.7952959541308471</v>
      </c>
      <c r="M1069" s="908">
        <f t="shared" si="95"/>
        <v>3.3543551449570166</v>
      </c>
      <c r="N1069" s="901">
        <v>9</v>
      </c>
      <c r="O1069" s="903"/>
      <c r="P1069" s="909">
        <v>1.9872360500813573</v>
      </c>
      <c r="Q1069" s="909">
        <v>1.9872360500813573</v>
      </c>
      <c r="S1069" s="909">
        <v>1.9922147842933784</v>
      </c>
      <c r="T1069" s="909">
        <v>1.9922147842933784</v>
      </c>
    </row>
    <row r="1070" spans="1:60" x14ac:dyDescent="0.35">
      <c r="A1070" s="901">
        <v>7</v>
      </c>
      <c r="B1070" s="903" t="s">
        <v>541</v>
      </c>
      <c r="C1070" s="907">
        <f>cходова!R1068</f>
        <v>0.91012205595972928</v>
      </c>
      <c r="D1070" s="907">
        <f>прибуд.!O1068</f>
        <v>1.0496448939757659</v>
      </c>
      <c r="E1070" s="907">
        <f>гар.вода!L1068+ц.о.!M1068+хол.вода!R1068+каналізація!P1068+аварійні!I1068+зварювальн!L1068</f>
        <v>0.54505339608257464</v>
      </c>
      <c r="F1070" s="907">
        <f>дератизац.!I1068</f>
        <v>8.8814943415637861E-3</v>
      </c>
      <c r="G1070" s="907">
        <f>димоканал!Q1068</f>
        <v>2.111344550695974E-2</v>
      </c>
      <c r="H1070" s="907">
        <f>'підготовка до зими'!L1068+майстерні!L1068+маляри!L1068+покрівлі!N1068</f>
        <v>0.13381876749400773</v>
      </c>
      <c r="I1070" s="907">
        <f>електрики!P1068</f>
        <v>0.14015254599878627</v>
      </c>
      <c r="J1070" s="908">
        <f t="shared" si="93"/>
        <v>2.8087865993593875</v>
      </c>
      <c r="K1070" s="908">
        <v>3.6254461300098136E-2</v>
      </c>
      <c r="L1070" s="908">
        <f t="shared" si="94"/>
        <v>2.8450410606594856</v>
      </c>
      <c r="M1070" s="908">
        <f t="shared" si="95"/>
        <v>3.4140492727913827</v>
      </c>
      <c r="N1070" s="901">
        <v>9</v>
      </c>
      <c r="O1070" s="903"/>
      <c r="P1070" s="909">
        <v>2.0257054786495696</v>
      </c>
      <c r="Q1070" s="909">
        <v>2.0257054786495696</v>
      </c>
      <c r="S1070" s="909">
        <v>2.0335498940106191</v>
      </c>
      <c r="T1070" s="909">
        <v>2.0335498940106191</v>
      </c>
    </row>
    <row r="1071" spans="1:60" x14ac:dyDescent="0.35">
      <c r="A1071" s="901">
        <v>8</v>
      </c>
      <c r="B1071" s="903" t="s">
        <v>542</v>
      </c>
      <c r="C1071" s="907">
        <f>cходова!R1069</f>
        <v>0.97726819208364957</v>
      </c>
      <c r="D1071" s="907">
        <f>прибуд.!O1069</f>
        <v>1.0982031581690885</v>
      </c>
      <c r="E1071" s="907">
        <f>гар.вода!L1069+ц.о.!M1069+хол.вода!R1069+каналізація!P1069+аварійні!I1069+зварювальн!L1069</f>
        <v>0.49673094381390009</v>
      </c>
      <c r="F1071" s="907">
        <f>дератизац.!I1069</f>
        <v>1.3738574779584243E-2</v>
      </c>
      <c r="G1071" s="907">
        <f>димоканал!Q1069</f>
        <v>1.5890357509204575E-2</v>
      </c>
      <c r="H1071" s="907">
        <f>'підготовка до зими'!L1069+майстерні!L1069+маляри!L1069+покрівлі!N1069</f>
        <v>0.16779981002806987</v>
      </c>
      <c r="I1071" s="907">
        <f>електрики!P1069</f>
        <v>0.1054813181018622</v>
      </c>
      <c r="J1071" s="908">
        <f t="shared" si="93"/>
        <v>2.875112354485359</v>
      </c>
      <c r="K1071" s="908">
        <v>3.7610973969878107E-2</v>
      </c>
      <c r="L1071" s="908">
        <f t="shared" si="94"/>
        <v>2.912723328455237</v>
      </c>
      <c r="M1071" s="908">
        <f t="shared" si="95"/>
        <v>3.4952679941462841</v>
      </c>
      <c r="N1071" s="901">
        <v>5</v>
      </c>
      <c r="O1071" s="903"/>
      <c r="P1071" s="909">
        <v>2.1001371904215231</v>
      </c>
      <c r="Q1071" s="909">
        <v>2.1001371904215231</v>
      </c>
      <c r="S1071" s="909">
        <v>2.1095923647702008</v>
      </c>
      <c r="T1071" s="909">
        <v>2.1095923647702008</v>
      </c>
    </row>
    <row r="1072" spans="1:60" x14ac:dyDescent="0.35">
      <c r="A1072" s="901">
        <v>9</v>
      </c>
      <c r="B1072" s="903" t="s">
        <v>543</v>
      </c>
      <c r="C1072" s="907">
        <f>cходова!R1070</f>
        <v>0.93342144076934408</v>
      </c>
      <c r="D1072" s="907">
        <f>прибуд.!O1070</f>
        <v>0.96727134019603167</v>
      </c>
      <c r="E1072" s="907">
        <f>гар.вода!L1070+ц.о.!M1070+хол.вода!R1070+каналізація!P1070+аварійні!I1070+зварювальн!L1070</f>
        <v>0.54251268674953201</v>
      </c>
      <c r="F1072" s="907">
        <f>дератизац.!I1070</f>
        <v>1.039616221923844E-2</v>
      </c>
      <c r="G1072" s="907">
        <f>димоканал!Q1070</f>
        <v>2.0853392088523125E-2</v>
      </c>
      <c r="H1072" s="907">
        <f>'підготовка до зими'!L1070+майстерні!L1070+маляри!L1070+покрівлі!N1070</f>
        <v>0.14140455774114169</v>
      </c>
      <c r="I1072" s="907">
        <f>електрики!P1070</f>
        <v>0.13842629299675663</v>
      </c>
      <c r="J1072" s="908">
        <f t="shared" si="93"/>
        <v>2.7542858727605677</v>
      </c>
      <c r="K1072" s="908">
        <v>3.5798724517810125E-2</v>
      </c>
      <c r="L1072" s="908">
        <f t="shared" si="94"/>
        <v>2.7900845972783777</v>
      </c>
      <c r="M1072" s="908">
        <f t="shared" si="95"/>
        <v>3.3481015167340531</v>
      </c>
      <c r="N1072" s="901">
        <v>9</v>
      </c>
      <c r="O1072" s="903"/>
      <c r="P1072" s="909">
        <v>2.0002010333258444</v>
      </c>
      <c r="Q1072" s="909">
        <v>2.0002010333258444</v>
      </c>
      <c r="S1072" s="909">
        <v>2.0077036211298385</v>
      </c>
      <c r="T1072" s="909">
        <v>2.0077036211298385</v>
      </c>
    </row>
    <row r="1073" spans="1:20" x14ac:dyDescent="0.35">
      <c r="A1073" s="901">
        <v>10</v>
      </c>
      <c r="B1073" s="903" t="s">
        <v>544</v>
      </c>
      <c r="C1073" s="907">
        <f>cходова!R1071</f>
        <v>0.64632538759268521</v>
      </c>
      <c r="D1073" s="907">
        <f>прибуд.!O1071</f>
        <v>1.3810333701537325</v>
      </c>
      <c r="E1073" s="907">
        <f>гар.вода!L1071+ц.о.!M1071+хол.вода!R1071+каналізація!P1071+аварійні!I1071+зварювальн!L1071</f>
        <v>0.53273924886244162</v>
      </c>
      <c r="F1073" s="907">
        <f>дератизац.!I1071</f>
        <v>8.3889625780077855E-3</v>
      </c>
      <c r="G1073" s="907">
        <f>димоканал!Q1071</f>
        <v>1.9771997254983326E-2</v>
      </c>
      <c r="H1073" s="907">
        <f>'підготовка до зими'!L1071+майстерні!L1071+маляри!L1071+покрівлі!N1071</f>
        <v>0.1340328085197029</v>
      </c>
      <c r="I1073" s="907">
        <f>електрики!P1071</f>
        <v>0.13124791753451492</v>
      </c>
      <c r="J1073" s="908">
        <f t="shared" si="93"/>
        <v>2.8535396924960681</v>
      </c>
      <c r="K1073" s="908">
        <v>3.6746535044624676E-2</v>
      </c>
      <c r="L1073" s="908">
        <f t="shared" si="94"/>
        <v>2.8902862275406926</v>
      </c>
      <c r="M1073" s="908">
        <f t="shared" si="95"/>
        <v>3.4683434730488312</v>
      </c>
      <c r="N1073" s="901">
        <v>9</v>
      </c>
      <c r="O1073" s="903"/>
      <c r="P1073" s="909">
        <v>2.0538749027383396</v>
      </c>
      <c r="Q1073" s="909">
        <v>2.0538749027383396</v>
      </c>
      <c r="S1073" s="909">
        <v>2.0641590782487986</v>
      </c>
      <c r="T1073" s="909">
        <v>2.0641590782487986</v>
      </c>
    </row>
    <row r="1074" spans="1:20" x14ac:dyDescent="0.35">
      <c r="A1074" s="901">
        <v>11</v>
      </c>
      <c r="B1074" s="903" t="s">
        <v>545</v>
      </c>
      <c r="C1074" s="907">
        <f>cходова!R1072</f>
        <v>0.8129740787155626</v>
      </c>
      <c r="D1074" s="907">
        <f>прибуд.!O1072</f>
        <v>1.1269068391026276</v>
      </c>
      <c r="E1074" s="907">
        <f>гар.вода!L1072+ц.о.!M1072+хол.вода!R1072+каналізація!P1072+аварійні!I1072+зварювальн!L1072</f>
        <v>0.54272689842266508</v>
      </c>
      <c r="F1074" s="907">
        <f>дератизац.!I1072</f>
        <v>8.5646745060007287E-3</v>
      </c>
      <c r="G1074" s="907">
        <f>димоканал!Q1072</f>
        <v>2.0784270301727407E-2</v>
      </c>
      <c r="H1074" s="907">
        <f>'підготовка до зими'!L1072+майстерні!L1072+маляри!L1072+покрівлі!N1072</f>
        <v>0.13356357902911042</v>
      </c>
      <c r="I1074" s="907">
        <f>електрики!P1072</f>
        <v>0.13858338383290736</v>
      </c>
      <c r="J1074" s="908">
        <f t="shared" si="93"/>
        <v>2.7841037239106012</v>
      </c>
      <c r="K1074" s="908">
        <v>3.6102168031493263E-2</v>
      </c>
      <c r="L1074" s="908">
        <f t="shared" si="94"/>
        <v>2.8202058919420945</v>
      </c>
      <c r="M1074" s="908">
        <f t="shared" si="95"/>
        <v>3.3842470703305132</v>
      </c>
      <c r="N1074" s="901">
        <v>9</v>
      </c>
      <c r="O1074" s="903"/>
      <c r="P1074" s="909">
        <v>2.0175429842067305</v>
      </c>
      <c r="Q1074" s="909">
        <v>2.0175429842067305</v>
      </c>
      <c r="S1074" s="909">
        <v>2.0259920987353928</v>
      </c>
      <c r="T1074" s="909">
        <v>2.0259920987353928</v>
      </c>
    </row>
    <row r="1075" spans="1:20" x14ac:dyDescent="0.35">
      <c r="A1075" s="901">
        <v>12</v>
      </c>
      <c r="B1075" s="903" t="s">
        <v>546</v>
      </c>
      <c r="C1075" s="907">
        <f>cходова!R1073</f>
        <v>0.8231716684824445</v>
      </c>
      <c r="D1075" s="907">
        <f>прибуд.!O1073</f>
        <v>1.1014275803726365</v>
      </c>
      <c r="E1075" s="907">
        <f>гар.вода!L1073+ц.о.!M1073+хол.вода!R1073+каналізація!P1073+аварійні!I1073+зварювальн!L1073</f>
        <v>0.49893429454012889</v>
      </c>
      <c r="F1075" s="907">
        <f>дератизац.!I1073</f>
        <v>1.1168828203488902E-2</v>
      </c>
      <c r="G1075" s="907">
        <f>димоканал!Q1073</f>
        <v>1.6148254717112662E-2</v>
      </c>
      <c r="H1075" s="907">
        <f>'підготовка до зими'!L1073+майстерні!L1073+маляри!L1073+покрівлі!N1073</f>
        <v>0.16720517347339847</v>
      </c>
      <c r="I1075" s="907">
        <f>електрики!P1073</f>
        <v>0.10719325802575484</v>
      </c>
      <c r="J1075" s="908">
        <f t="shared" si="93"/>
        <v>2.7252490578149646</v>
      </c>
      <c r="K1075" s="908">
        <v>3.5894441464817538E-2</v>
      </c>
      <c r="L1075" s="908">
        <f t="shared" si="94"/>
        <v>2.7611434992797821</v>
      </c>
      <c r="M1075" s="908">
        <f t="shared" si="95"/>
        <v>3.3133721991357383</v>
      </c>
      <c r="N1075" s="901">
        <v>5</v>
      </c>
      <c r="O1075" s="903"/>
      <c r="P1075" s="909">
        <v>2.0050781280546675</v>
      </c>
      <c r="Q1075" s="909">
        <v>2.0050781280546675</v>
      </c>
      <c r="S1075" s="909">
        <v>2.0145822334137704</v>
      </c>
      <c r="T1075" s="909">
        <v>2.0145822334137704</v>
      </c>
    </row>
    <row r="1076" spans="1:20" x14ac:dyDescent="0.35">
      <c r="A1076" s="901">
        <v>13</v>
      </c>
      <c r="B1076" s="903" t="s">
        <v>547</v>
      </c>
      <c r="C1076" s="907">
        <f>cходова!R1074</f>
        <v>0.82800312481584815</v>
      </c>
      <c r="D1076" s="907">
        <f>прибуд.!O1074</f>
        <v>1.251718987807257</v>
      </c>
      <c r="E1076" s="907">
        <f>гар.вода!L1074+ц.о.!M1074+хол.вода!R1074+каналізація!P1074+аварійні!I1074+зварювальн!L1074</f>
        <v>0.49925589948872673</v>
      </c>
      <c r="F1076" s="907">
        <f>дератизац.!I1074</f>
        <v>1.1566797878021406E-2</v>
      </c>
      <c r="G1076" s="907">
        <f>димоканал!Q1074</f>
        <v>1.6153499551426788E-2</v>
      </c>
      <c r="H1076" s="907">
        <f>'підготовка до зими'!L1074+майстерні!L1074+маляри!L1074+покрівлі!N1074</f>
        <v>0.16807250450459832</v>
      </c>
      <c r="I1076" s="907">
        <f>електрики!P1074</f>
        <v>0.10722807360723935</v>
      </c>
      <c r="J1076" s="908">
        <f t="shared" si="93"/>
        <v>2.8819988876531175</v>
      </c>
      <c r="K1076" s="908">
        <v>3.7570493210260403E-2</v>
      </c>
      <c r="L1076" s="908">
        <f t="shared" si="94"/>
        <v>2.9195693808633778</v>
      </c>
      <c r="M1076" s="908">
        <f t="shared" si="95"/>
        <v>3.5034832570360535</v>
      </c>
      <c r="N1076" s="901">
        <v>5</v>
      </c>
      <c r="O1076" s="903"/>
      <c r="P1076" s="909">
        <v>2.0984021394892007</v>
      </c>
      <c r="Q1076" s="909">
        <v>2.0984021394892007</v>
      </c>
      <c r="S1076" s="909">
        <v>2.1089024239251168</v>
      </c>
      <c r="T1076" s="909">
        <v>2.1089024239251168</v>
      </c>
    </row>
    <row r="1077" spans="1:20" x14ac:dyDescent="0.35">
      <c r="A1077" s="901">
        <v>14</v>
      </c>
      <c r="B1077" s="903" t="s">
        <v>548</v>
      </c>
      <c r="C1077" s="907">
        <f>cходова!R1075</f>
        <v>0.782841696119007</v>
      </c>
      <c r="D1077" s="907">
        <f>прибуд.!O1075</f>
        <v>1.1821694982468511</v>
      </c>
      <c r="E1077" s="907">
        <f>гар.вода!L1075+ц.о.!M1075+хол.вода!R1075+каналізація!P1075+аварійні!I1075+зварювальн!L1075</f>
        <v>0.51438687924771698</v>
      </c>
      <c r="F1077" s="907">
        <f>дератизац.!I1075</f>
        <v>1.0850913792090262E-2</v>
      </c>
      <c r="G1077" s="907">
        <f>димоканал!Q1075</f>
        <v>1.7811490113013025E-2</v>
      </c>
      <c r="H1077" s="907">
        <f>'підготовка до зими'!L1075+майстерні!L1075+маляри!L1075+покрівлі!N1075</f>
        <v>0.16733857653259598</v>
      </c>
      <c r="I1077" s="907">
        <f>електрики!P1075</f>
        <v>0.11823393233227175</v>
      </c>
      <c r="J1077" s="908">
        <f t="shared" si="93"/>
        <v>2.7936329863835461</v>
      </c>
      <c r="K1077" s="908">
        <v>3.6626447138186156E-2</v>
      </c>
      <c r="L1077" s="908">
        <f t="shared" si="94"/>
        <v>2.8302594335217321</v>
      </c>
      <c r="M1077" s="908">
        <f t="shared" si="95"/>
        <v>3.3963113202260784</v>
      </c>
      <c r="N1077" s="901">
        <v>5</v>
      </c>
      <c r="O1077" s="903"/>
      <c r="P1077" s="909">
        <v>2.0462258626252052</v>
      </c>
      <c r="Q1077" s="909">
        <v>2.0462258626252052</v>
      </c>
      <c r="S1077" s="909">
        <v>2.0561584400295843</v>
      </c>
      <c r="T1077" s="909">
        <v>2.0561584400295843</v>
      </c>
    </row>
    <row r="1078" spans="1:20" x14ac:dyDescent="0.35">
      <c r="A1078" s="901">
        <v>15</v>
      </c>
      <c r="B1078" s="903" t="s">
        <v>2350</v>
      </c>
      <c r="C1078" s="907">
        <f>cходова!R1076</f>
        <v>0</v>
      </c>
      <c r="D1078" s="907">
        <f>прибуд.!O1076</f>
        <v>0</v>
      </c>
      <c r="E1078" s="907">
        <f>гар.вода!L1076+ц.о.!M1076+хол.вода!R1076+каналізація!P1076+аварійні!I1076+зварювальн!L1076</f>
        <v>0.17124387894414239</v>
      </c>
      <c r="F1078" s="907">
        <f>дератизац.!I1076</f>
        <v>0</v>
      </c>
      <c r="G1078" s="907">
        <f>димоканал!Q1076</f>
        <v>0</v>
      </c>
      <c r="H1078" s="907">
        <f>'підготовка до зими'!L1076+майстерні!L1076+маляри!L1076+покрівлі!N1076</f>
        <v>9.1665857229236369E-2</v>
      </c>
      <c r="I1078" s="907">
        <f>електрики!P1076</f>
        <v>0</v>
      </c>
      <c r="J1078" s="908">
        <f t="shared" si="93"/>
        <v>0.26290973617337876</v>
      </c>
      <c r="K1078" s="908">
        <v>4.2342143954175364E-3</v>
      </c>
      <c r="L1078" s="908">
        <f t="shared" si="94"/>
        <v>0.26714395056879631</v>
      </c>
      <c r="M1078" s="908">
        <f t="shared" si="95"/>
        <v>0.32057274068255553</v>
      </c>
      <c r="N1078" s="901">
        <v>1</v>
      </c>
      <c r="O1078" s="903"/>
      <c r="P1078" s="909">
        <v>0.25354401884117395</v>
      </c>
      <c r="Q1078" s="909">
        <v>0.25354401884117395</v>
      </c>
      <c r="S1078" s="909">
        <v>0.25459294017415118</v>
      </c>
      <c r="T1078" s="909">
        <v>0.25459294017415118</v>
      </c>
    </row>
    <row r="1079" spans="1:20" x14ac:dyDescent="0.35">
      <c r="A1079" s="901">
        <v>16</v>
      </c>
      <c r="B1079" s="903" t="s">
        <v>549</v>
      </c>
      <c r="C1079" s="907">
        <f>cходова!R1077</f>
        <v>0</v>
      </c>
      <c r="D1079" s="907">
        <f>прибуд.!O1077</f>
        <v>0.39582452373299043</v>
      </c>
      <c r="E1079" s="907">
        <f>гар.вода!L1077+ц.о.!M1077+хол.вода!R1077+каналізація!P1077+аварійні!I1077+зварювальн!L1077</f>
        <v>0.32687953762133276</v>
      </c>
      <c r="F1079" s="907">
        <f>дератизац.!I1077</f>
        <v>4.0019286403085823E-3</v>
      </c>
      <c r="G1079" s="907">
        <f>димоканал!Q1077</f>
        <v>1.5933591606265649</v>
      </c>
      <c r="H1079" s="907">
        <f>'підготовка до зими'!L1077+майстерні!L1077+маляри!L1077+покрівлі!N1077</f>
        <v>0.34177993915624222</v>
      </c>
      <c r="I1079" s="907">
        <f>електрики!P1077</f>
        <v>0.21557771632896902</v>
      </c>
      <c r="J1079" s="908">
        <f t="shared" si="93"/>
        <v>2.877422806106408</v>
      </c>
      <c r="K1079" s="908">
        <v>3.8196465719545117E-2</v>
      </c>
      <c r="L1079" s="908">
        <f t="shared" si="94"/>
        <v>2.9156192718259533</v>
      </c>
      <c r="M1079" s="908">
        <f t="shared" si="95"/>
        <v>3.4987431261911439</v>
      </c>
      <c r="N1079" s="901">
        <v>2</v>
      </c>
      <c r="O1079" s="903"/>
      <c r="P1079" s="909">
        <v>2.1397613957649817</v>
      </c>
      <c r="Q1079" s="909">
        <v>2.1397613957649817</v>
      </c>
      <c r="S1079" s="909">
        <v>2.1474723406513667</v>
      </c>
      <c r="T1079" s="909">
        <v>2.1474723406513667</v>
      </c>
    </row>
    <row r="1080" spans="1:20" x14ac:dyDescent="0.35">
      <c r="A1080" s="901">
        <v>17</v>
      </c>
      <c r="B1080" s="903" t="s">
        <v>550</v>
      </c>
      <c r="C1080" s="907">
        <f>cходова!R1078</f>
        <v>0</v>
      </c>
      <c r="D1080" s="907">
        <f>прибуд.!O1078</f>
        <v>0.58203252498771096</v>
      </c>
      <c r="E1080" s="907">
        <f>гар.вода!L1078+ц.о.!M1078+хол.вода!R1078+каналізація!P1078+аварійні!I1078+зварювальн!L1078</f>
        <v>0.33274855479868271</v>
      </c>
      <c r="F1080" s="907">
        <f>дератизац.!I1078</f>
        <v>4.079960675077831E-3</v>
      </c>
      <c r="G1080" s="907">
        <f>димоканал!Q1078</f>
        <v>1.6225661806484131</v>
      </c>
      <c r="H1080" s="907">
        <f>'підготовка до зими'!L1078+майстерні!L1078+маляри!L1078+покрівлі!N1078</f>
        <v>0.34671881438869256</v>
      </c>
      <c r="I1080" s="907">
        <f>електрики!P1078</f>
        <v>0.21978118154986817</v>
      </c>
      <c r="J1080" s="908">
        <f t="shared" si="93"/>
        <v>3.1079272170484451</v>
      </c>
      <c r="K1080" s="908">
        <v>3.8220715894691719E-2</v>
      </c>
      <c r="L1080" s="908">
        <f t="shared" si="94"/>
        <v>3.146147932943137</v>
      </c>
      <c r="M1080" s="908">
        <f t="shared" si="95"/>
        <v>3.775377519531764</v>
      </c>
      <c r="N1080" s="901">
        <v>2</v>
      </c>
      <c r="O1080" s="903"/>
      <c r="P1080" s="909">
        <v>2.127962913239247</v>
      </c>
      <c r="Q1080" s="909">
        <v>2.127962913239247</v>
      </c>
      <c r="S1080" s="909">
        <v>2.1347640265687224</v>
      </c>
      <c r="T1080" s="909">
        <v>2.1347640265687224</v>
      </c>
    </row>
    <row r="1081" spans="1:20" x14ac:dyDescent="0.35">
      <c r="A1081" s="901">
        <v>18</v>
      </c>
      <c r="B1081" s="903" t="s">
        <v>551</v>
      </c>
      <c r="C1081" s="907">
        <f>cходова!R1079</f>
        <v>0</v>
      </c>
      <c r="D1081" s="907">
        <f>прибуд.!O1079</f>
        <v>0.71319711965018362</v>
      </c>
      <c r="E1081" s="907">
        <f>гар.вода!L1079+ц.о.!M1079+хол.вода!R1079+каналізація!P1079+аварійні!I1079+зварювальн!L1079</f>
        <v>0.22098267548146819</v>
      </c>
      <c r="F1081" s="907">
        <f>дератизац.!I1079</f>
        <v>1.4820369973573319E-3</v>
      </c>
      <c r="G1081" s="907">
        <f>димоканал!Q1079</f>
        <v>1.2889329758424775</v>
      </c>
      <c r="H1081" s="907">
        <f>'підготовка до зими'!L1079+майстерні!L1079+маляри!L1079+покрівлі!N1079</f>
        <v>0.18693284522882839</v>
      </c>
      <c r="I1081" s="907">
        <f>електрики!P1079</f>
        <v>0.13971132801514058</v>
      </c>
      <c r="J1081" s="908">
        <f t="shared" si="93"/>
        <v>2.5512389812154552</v>
      </c>
      <c r="K1081" s="908">
        <v>3.53871280632461E-2</v>
      </c>
      <c r="L1081" s="908">
        <f t="shared" si="94"/>
        <v>2.5866261092787015</v>
      </c>
      <c r="M1081" s="908">
        <f t="shared" si="95"/>
        <v>3.1039513311344415</v>
      </c>
      <c r="N1081" s="901">
        <v>2</v>
      </c>
      <c r="O1081" s="903"/>
      <c r="P1081" s="909">
        <v>1.9878276774141121</v>
      </c>
      <c r="Q1081" s="909">
        <v>1.9878276774141121</v>
      </c>
      <c r="S1081" s="909">
        <v>1.9948570360918159</v>
      </c>
      <c r="T1081" s="909">
        <v>1.9948570360918159</v>
      </c>
    </row>
    <row r="1082" spans="1:20" x14ac:dyDescent="0.35">
      <c r="A1082" s="901">
        <v>19</v>
      </c>
      <c r="B1082" s="903" t="s">
        <v>552</v>
      </c>
      <c r="C1082" s="907">
        <f>cходова!R1080</f>
        <v>0</v>
      </c>
      <c r="D1082" s="907">
        <f>прибуд.!O1080</f>
        <v>0.59429727039258506</v>
      </c>
      <c r="E1082" s="907">
        <f>гар.вода!L1080+ц.о.!M1080+хол.вода!R1080+каналізація!P1080+аварійні!I1080+зварювальн!L1080</f>
        <v>0.2168556194198718</v>
      </c>
      <c r="F1082" s="907">
        <f>дератизац.!I1080</f>
        <v>1.5622255125856404E-3</v>
      </c>
      <c r="G1082" s="907">
        <f>димоканал!Q1080</f>
        <v>1.2647398385200528</v>
      </c>
      <c r="H1082" s="907">
        <f>'підготовка до зими'!L1080+майстерні!L1080+маляри!L1080+покрівлі!N1080</f>
        <v>0.19225220324185249</v>
      </c>
      <c r="I1082" s="907">
        <f>електрики!P1080</f>
        <v>0.13675134861928906</v>
      </c>
      <c r="J1082" s="908">
        <f t="shared" si="93"/>
        <v>2.4064585057062367</v>
      </c>
      <c r="K1082" s="908">
        <v>3.2886604518744138E-2</v>
      </c>
      <c r="L1082" s="908">
        <f t="shared" si="94"/>
        <v>2.4393451102249806</v>
      </c>
      <c r="M1082" s="908">
        <f t="shared" si="95"/>
        <v>2.9272141322699765</v>
      </c>
      <c r="N1082" s="901">
        <v>2</v>
      </c>
      <c r="O1082" s="903"/>
      <c r="P1082" s="909">
        <v>1.8477834297388074</v>
      </c>
      <c r="Q1082" s="909">
        <v>1.8477834297388074</v>
      </c>
      <c r="S1082" s="909">
        <v>1.8539103210669157</v>
      </c>
      <c r="T1082" s="909">
        <v>1.8539103210669157</v>
      </c>
    </row>
    <row r="1083" spans="1:20" x14ac:dyDescent="0.35">
      <c r="A1083" s="901">
        <v>20</v>
      </c>
      <c r="B1083" s="903" t="s">
        <v>553</v>
      </c>
      <c r="C1083" s="907">
        <f>cходова!R1081</f>
        <v>0.99466518568242868</v>
      </c>
      <c r="D1083" s="907">
        <f>прибуд.!O1081</f>
        <v>1.0718923883225371</v>
      </c>
      <c r="E1083" s="907">
        <f>гар.вода!L1081+ц.о.!M1081+хол.вода!R1081+каналізація!P1081+аварійні!I1081+зварювальн!L1081</f>
        <v>0.5561813844535638</v>
      </c>
      <c r="F1083" s="907">
        <f>дератизац.!I1081</f>
        <v>4.9942922374429221E-3</v>
      </c>
      <c r="G1083" s="907">
        <f>димоканал!Q1081</f>
        <v>2.9802104080203916E-2</v>
      </c>
      <c r="H1083" s="907">
        <f>'підготовка до зими'!L1081+майстерні!L1081+маляри!L1081+покрівлі!N1081</f>
        <v>0.14710313287344121</v>
      </c>
      <c r="I1083" s="907">
        <f>електрики!P1081</f>
        <v>0.14837135754031336</v>
      </c>
      <c r="J1083" s="908">
        <f t="shared" si="93"/>
        <v>2.9530098451899311</v>
      </c>
      <c r="K1083" s="908">
        <v>3.8671467050779645E-2</v>
      </c>
      <c r="L1083" s="908">
        <f t="shared" si="94"/>
        <v>2.9916813122407109</v>
      </c>
      <c r="M1083" s="908">
        <f t="shared" si="95"/>
        <v>3.590017574688853</v>
      </c>
      <c r="N1083" s="901">
        <v>10</v>
      </c>
      <c r="O1083" s="903"/>
      <c r="P1083" s="909">
        <v>2.1601511056704767</v>
      </c>
      <c r="Q1083" s="909">
        <v>2.1601511056704767</v>
      </c>
      <c r="S1083" s="909">
        <v>2.1684848954428069</v>
      </c>
      <c r="T1083" s="909">
        <v>2.1684848954428069</v>
      </c>
    </row>
    <row r="1084" spans="1:20" x14ac:dyDescent="0.35">
      <c r="A1084" s="901">
        <v>21</v>
      </c>
      <c r="B1084" s="903" t="s">
        <v>1913</v>
      </c>
      <c r="C1084" s="907">
        <f>cходова!R1082</f>
        <v>0</v>
      </c>
      <c r="D1084" s="907">
        <f>прибуд.!O1082</f>
        <v>0</v>
      </c>
      <c r="E1084" s="907">
        <f>гар.вода!L1082+ц.о.!M1082+хол.вода!R1082+каналізація!P1082+аварійні!I1082+зварювальн!L1082</f>
        <v>0.21970825434631364</v>
      </c>
      <c r="F1084" s="907">
        <f>дератизац.!I1082</f>
        <v>0</v>
      </c>
      <c r="G1084" s="907">
        <f>димоканал!Q1082</f>
        <v>0.61969593357666042</v>
      </c>
      <c r="H1084" s="907">
        <f>'підготовка до зими'!L1082+майстерні!L1082+маляри!L1082+покрівлі!N1082</f>
        <v>0.38319306112914692</v>
      </c>
      <c r="I1084" s="907">
        <f>електрики!P1082</f>
        <v>0.13879600072421827</v>
      </c>
      <c r="J1084" s="908">
        <f t="shared" si="93"/>
        <v>1.3613932497763392</v>
      </c>
      <c r="K1084" s="908">
        <v>2.0406568674805281E-2</v>
      </c>
      <c r="L1084" s="908">
        <f t="shared" si="94"/>
        <v>1.3817998184511446</v>
      </c>
      <c r="M1084" s="908">
        <f t="shared" si="95"/>
        <v>1.6581597821413736</v>
      </c>
      <c r="N1084" s="901">
        <v>1</v>
      </c>
      <c r="O1084" s="903"/>
      <c r="P1084" s="909">
        <v>1.1435117642871844</v>
      </c>
      <c r="Q1084" s="909">
        <v>1.1435117642871844</v>
      </c>
      <c r="S1084" s="909">
        <v>1.1501946733027113</v>
      </c>
      <c r="T1084" s="909">
        <v>1.1501946733027113</v>
      </c>
    </row>
    <row r="1085" spans="1:20" x14ac:dyDescent="0.35">
      <c r="A1085" s="901">
        <v>22</v>
      </c>
      <c r="B1085" s="903" t="s">
        <v>1914</v>
      </c>
      <c r="C1085" s="907">
        <f>cходова!R1083</f>
        <v>0</v>
      </c>
      <c r="D1085" s="907">
        <f>прибуд.!O1083</f>
        <v>0</v>
      </c>
      <c r="E1085" s="907">
        <f>гар.вода!L1083+ц.о.!M1083+хол.вода!R1083+каналізація!P1083+аварійні!I1083+зварювальн!L1083</f>
        <v>0.29405076953500481</v>
      </c>
      <c r="F1085" s="907">
        <f>дератизац.!I1083</f>
        <v>0</v>
      </c>
      <c r="G1085" s="907">
        <f>димоканал!Q1083</f>
        <v>1.4195132728262441</v>
      </c>
      <c r="H1085" s="907">
        <f>'підготовка до зими'!L1083+майстерні!L1083+маляри!L1083+покрівлі!N1083</f>
        <v>0.15984549273789367</v>
      </c>
      <c r="I1085" s="907">
        <f>електрики!P1083</f>
        <v>0.19205677992537878</v>
      </c>
      <c r="J1085" s="908">
        <f t="shared" si="93"/>
        <v>2.0654663150245214</v>
      </c>
      <c r="K1085" s="908">
        <v>2.8155175253780574E-2</v>
      </c>
      <c r="L1085" s="908">
        <f t="shared" si="94"/>
        <v>2.0936214902783021</v>
      </c>
      <c r="M1085" s="908">
        <f t="shared" si="95"/>
        <v>2.5123457883339624</v>
      </c>
      <c r="N1085" s="901">
        <v>1</v>
      </c>
      <c r="O1085" s="903"/>
      <c r="P1085" s="909">
        <v>1.5876992795804303</v>
      </c>
      <c r="Q1085" s="909">
        <v>1.5876992795804303</v>
      </c>
      <c r="S1085" s="909">
        <v>1.5882278943474546</v>
      </c>
      <c r="T1085" s="909">
        <v>1.5882278943474546</v>
      </c>
    </row>
    <row r="1086" spans="1:20" x14ac:dyDescent="0.35">
      <c r="A1086" s="901">
        <v>23</v>
      </c>
      <c r="B1086" s="903" t="s">
        <v>1915</v>
      </c>
      <c r="C1086" s="907">
        <f>cходова!R1084</f>
        <v>0</v>
      </c>
      <c r="D1086" s="907">
        <f>прибуд.!O1084</f>
        <v>0</v>
      </c>
      <c r="E1086" s="907">
        <f>гар.вода!L1084+ц.о.!M1084+хол.вода!R1084+каналізація!P1084+аварійні!I1084+зварювальн!L1084</f>
        <v>0.33268452368757817</v>
      </c>
      <c r="F1086" s="907">
        <f>дератизац.!I1084</f>
        <v>0</v>
      </c>
      <c r="G1086" s="907">
        <f>димоканал!Q1084</f>
        <v>0.81208066001134405</v>
      </c>
      <c r="H1086" s="907">
        <f>'підготовка до зими'!L1084+майстерні!L1084+маляри!L1084+покрівлі!N1084</f>
        <v>0.19692908978443069</v>
      </c>
      <c r="I1086" s="907">
        <f>електрики!P1084</f>
        <v>0.21974517545852645</v>
      </c>
      <c r="J1086" s="908">
        <f t="shared" si="93"/>
        <v>1.5614394489418792</v>
      </c>
      <c r="K1086" s="908">
        <v>2.2526675005648443E-2</v>
      </c>
      <c r="L1086" s="908">
        <f t="shared" si="94"/>
        <v>1.5839661239475278</v>
      </c>
      <c r="M1086" s="908">
        <f t="shared" si="95"/>
        <v>1.9007593487370333</v>
      </c>
      <c r="N1086" s="901">
        <v>1</v>
      </c>
      <c r="O1086" s="903"/>
      <c r="P1086" s="909">
        <v>1.2680148517890868</v>
      </c>
      <c r="Q1086" s="909">
        <v>1.2680148517890868</v>
      </c>
      <c r="S1086" s="909">
        <v>1.2690665531502525</v>
      </c>
      <c r="T1086" s="909">
        <v>1.2690665531502525</v>
      </c>
    </row>
    <row r="1087" spans="1:20" ht="15.75" customHeight="1" x14ac:dyDescent="0.35">
      <c r="A1087" s="901">
        <v>24</v>
      </c>
      <c r="B1087" s="903" t="s">
        <v>1620</v>
      </c>
      <c r="C1087" s="907">
        <f>cходова!R1085</f>
        <v>0.86840956458555607</v>
      </c>
      <c r="D1087" s="907">
        <f>прибуд.!O1085</f>
        <v>1.2876812408177281</v>
      </c>
      <c r="E1087" s="907">
        <f>гар.вода!L1085+ц.о.!M1085+хол.вода!R1085+каналізація!P1085+аварійні!I1085+зварювальн!L1085</f>
        <v>0.49217520644330698</v>
      </c>
      <c r="F1087" s="907">
        <f>дератизац.!I1085</f>
        <v>1.0081030867149848E-2</v>
      </c>
      <c r="G1087" s="907">
        <f>димоканал!Q1085</f>
        <v>2.8587779619377186E-2</v>
      </c>
      <c r="H1087" s="907">
        <f>'підготовка до зими'!L1085+майстерні!L1085+маляри!L1085+покрівлі!N1085</f>
        <v>0.15002764871621488</v>
      </c>
      <c r="I1087" s="907">
        <f>електрики!P1085</f>
        <v>0.148043620654006</v>
      </c>
      <c r="J1087" s="908">
        <f t="shared" si="93"/>
        <v>2.9850060917033385</v>
      </c>
      <c r="K1087" s="908">
        <v>2.2526675005648443E-2</v>
      </c>
      <c r="L1087" s="908">
        <f t="shared" si="94"/>
        <v>3.0075327667089868</v>
      </c>
      <c r="M1087" s="908">
        <f t="shared" si="95"/>
        <v>3.6090393200507842</v>
      </c>
      <c r="N1087" s="901">
        <v>9</v>
      </c>
      <c r="O1087" s="903"/>
      <c r="P1087" s="909">
        <v>2.2268927431350858</v>
      </c>
      <c r="Q1087" s="909">
        <v>2.2268927431350858</v>
      </c>
      <c r="S1087" s="909">
        <v>2.1497220621600901</v>
      </c>
      <c r="T1087" s="909">
        <v>2.1497220621600901</v>
      </c>
    </row>
    <row r="1088" spans="1:20" x14ac:dyDescent="0.35">
      <c r="A1088" s="901">
        <v>25</v>
      </c>
      <c r="B1088" s="920" t="s">
        <v>1621</v>
      </c>
      <c r="C1088" s="907">
        <f>cходова!R1086</f>
        <v>0.89284954983823561</v>
      </c>
      <c r="D1088" s="907">
        <f>прибуд.!O1086</f>
        <v>1.2331459136186642</v>
      </c>
      <c r="E1088" s="907">
        <f>гар.вода!L1086+ц.о.!M1086+хол.вода!R1086+каналізація!P1086+аварійні!I1086+зварювальн!L1086</f>
        <v>0.49162878357286038</v>
      </c>
      <c r="F1088" s="907">
        <f>дератизац.!I1086</f>
        <v>8.9334666963028827E-3</v>
      </c>
      <c r="G1088" s="907">
        <f>димоканал!Q1086</f>
        <v>2.8785820472486151E-2</v>
      </c>
      <c r="H1088" s="907">
        <f>'підготовка до зими'!L1086+майстерні!L1086+маляри!L1086+покрівлі!N1086</f>
        <v>0.15333902953487505</v>
      </c>
      <c r="I1088" s="907">
        <f>електрики!P1086</f>
        <v>0.14906918770825137</v>
      </c>
      <c r="J1088" s="908">
        <f t="shared" si="93"/>
        <v>2.9577517514416751</v>
      </c>
      <c r="K1088" s="908">
        <v>2.2526675005648443E-2</v>
      </c>
      <c r="L1088" s="908">
        <f t="shared" si="94"/>
        <v>2.9802784264473234</v>
      </c>
      <c r="M1088" s="908">
        <f t="shared" si="95"/>
        <v>3.5763341117367879</v>
      </c>
      <c r="N1088" s="901">
        <v>9</v>
      </c>
      <c r="O1088" s="903"/>
      <c r="P1088" s="909">
        <v>2.0998243545223483</v>
      </c>
      <c r="Q1088" s="909">
        <v>2.0998243545223483</v>
      </c>
      <c r="S1088" s="909">
        <v>2.1069515440988722</v>
      </c>
      <c r="T1088" s="909">
        <v>2.1069515440988722</v>
      </c>
    </row>
    <row r="1089" spans="1:43" x14ac:dyDescent="0.35">
      <c r="A1089" s="901">
        <v>26</v>
      </c>
      <c r="B1089" s="920" t="s">
        <v>1622</v>
      </c>
      <c r="C1089" s="907">
        <f>cходова!R1087</f>
        <v>0.94646603050046274</v>
      </c>
      <c r="D1089" s="907">
        <f>прибуд.!O1087</f>
        <v>1.077941956998391</v>
      </c>
      <c r="E1089" s="907">
        <f>гар.вода!L1087+ц.о.!M1087+хол.вода!R1087+каналізація!P1087+аварійні!I1087+зварювальн!L1087</f>
        <v>0.49356067761299888</v>
      </c>
      <c r="F1089" s="907">
        <f>дератизац.!I1087</f>
        <v>9.046969962233949E-3</v>
      </c>
      <c r="G1089" s="907">
        <f>димоканал!Q1087</f>
        <v>2.9151555830013675E-2</v>
      </c>
      <c r="H1089" s="907">
        <f>'підготовка до зими'!L1087+майстерні!L1087+маляри!L1087+покрівлі!N1087</f>
        <v>0.14985208569030883</v>
      </c>
      <c r="I1089" s="907">
        <f>електрики!P1087</f>
        <v>0.15096317133518761</v>
      </c>
      <c r="J1089" s="908">
        <f t="shared" si="93"/>
        <v>2.8569824479295969</v>
      </c>
      <c r="K1089" s="908">
        <v>2.2526675005648443E-2</v>
      </c>
      <c r="L1089" s="908">
        <f t="shared" si="94"/>
        <v>2.8795091229352452</v>
      </c>
      <c r="M1089" s="908">
        <f t="shared" si="95"/>
        <v>3.4554109475222941</v>
      </c>
      <c r="N1089" s="901">
        <v>9</v>
      </c>
      <c r="O1089" s="903"/>
      <c r="P1089" s="909">
        <v>2.0982211213184145</v>
      </c>
      <c r="Q1089" s="909">
        <v>2.0982211213184145</v>
      </c>
      <c r="S1089" s="909">
        <v>2.1000674267672625</v>
      </c>
      <c r="T1089" s="909">
        <v>2.1000674267672625</v>
      </c>
    </row>
    <row r="1090" spans="1:43" x14ac:dyDescent="0.35">
      <c r="A1090" s="901">
        <v>27</v>
      </c>
      <c r="B1090" s="920" t="s">
        <v>1623</v>
      </c>
      <c r="C1090" s="907">
        <f>cходова!R1088</f>
        <v>0.89936484770481806</v>
      </c>
      <c r="D1090" s="907">
        <f>прибуд.!O1088</f>
        <v>1.0699250036206975</v>
      </c>
      <c r="E1090" s="907">
        <f>гар.вода!L1088+ц.о.!M1088+хол.вода!R1088+каналізація!P1088+аварійні!I1088+зварювальн!L1088</f>
        <v>0.50883833397814027</v>
      </c>
      <c r="F1090" s="907">
        <f>дератизац.!I1088</f>
        <v>9.3200879967001229E-3</v>
      </c>
      <c r="G1090" s="907">
        <f>димоканал!Q1088</f>
        <v>3.2051881115122693E-2</v>
      </c>
      <c r="H1090" s="907">
        <f>'підготовка до зими'!L1088+майстерні!L1088+маляри!L1088+покрівлі!N1088</f>
        <v>0.1567288463547799</v>
      </c>
      <c r="I1090" s="907">
        <f>електрики!P1088</f>
        <v>0.16598268883527587</v>
      </c>
      <c r="J1090" s="908">
        <f t="shared" si="93"/>
        <v>2.8422116896055347</v>
      </c>
      <c r="K1090" s="908">
        <v>2.2526675005648443E-2</v>
      </c>
      <c r="L1090" s="908">
        <f t="shared" si="94"/>
        <v>2.864738364611183</v>
      </c>
      <c r="M1090" s="908">
        <f t="shared" si="95"/>
        <v>3.4376860375334197</v>
      </c>
      <c r="N1090" s="901">
        <v>9</v>
      </c>
      <c r="O1090" s="903"/>
      <c r="P1090" s="909">
        <v>2.0871883247126823</v>
      </c>
      <c r="Q1090" s="909">
        <v>2.0871883247126823</v>
      </c>
      <c r="S1090" s="909">
        <v>2.0926752542582943</v>
      </c>
      <c r="T1090" s="909">
        <v>2.0926752542582943</v>
      </c>
    </row>
    <row r="1091" spans="1:43" x14ac:dyDescent="0.35">
      <c r="A1091" s="901">
        <v>28</v>
      </c>
      <c r="B1091" s="920" t="s">
        <v>1624</v>
      </c>
      <c r="C1091" s="907">
        <f>cходова!R1089</f>
        <v>0.95856480999266014</v>
      </c>
      <c r="D1091" s="907">
        <f>прибуд.!O1089</f>
        <v>0.87325626275290702</v>
      </c>
      <c r="E1091" s="907">
        <f>гар.вода!L1089+ц.о.!M1089+хол.вода!R1089+каналізація!P1089+аварійні!I1089+зварювальн!L1089</f>
        <v>0.49095636091686023</v>
      </c>
      <c r="F1091" s="907">
        <f>дератизац.!I1089</f>
        <v>8.7543329154067418E-3</v>
      </c>
      <c r="G1091" s="907">
        <f>димоканал!Q1089</f>
        <v>2.8654194182251316E-2</v>
      </c>
      <c r="H1091" s="907">
        <f>'підготовка до зими'!L1089+майстерні!L1089+маляри!L1089+покрівлі!N1089</f>
        <v>0.15383111063362925</v>
      </c>
      <c r="I1091" s="907">
        <f>електрики!P1089</f>
        <v>0.14838755265862297</v>
      </c>
      <c r="J1091" s="908">
        <f t="shared" si="93"/>
        <v>2.6624046240523378</v>
      </c>
      <c r="K1091" s="908">
        <v>2.2526675005648443E-2</v>
      </c>
      <c r="L1091" s="908">
        <f t="shared" si="94"/>
        <v>2.6849312990579861</v>
      </c>
      <c r="M1091" s="908">
        <f t="shared" si="95"/>
        <v>3.2219175588695834</v>
      </c>
      <c r="N1091" s="901">
        <v>9</v>
      </c>
      <c r="O1091" s="903"/>
      <c r="P1091" s="909">
        <v>2.035960966515332</v>
      </c>
      <c r="Q1091" s="909">
        <v>2.035960966515332</v>
      </c>
      <c r="S1091" s="909">
        <v>1.9855549455669363</v>
      </c>
      <c r="T1091" s="909">
        <v>1.9855549455669363</v>
      </c>
    </row>
    <row r="1092" spans="1:43" x14ac:dyDescent="0.35">
      <c r="A1092" s="901">
        <v>29</v>
      </c>
      <c r="B1092" s="920" t="s">
        <v>1625</v>
      </c>
      <c r="C1092" s="907">
        <f>cходова!R1090</f>
        <v>0.88464503244872528</v>
      </c>
      <c r="D1092" s="907">
        <f>прибуд.!O1090</f>
        <v>1.0504273261481392</v>
      </c>
      <c r="E1092" s="907">
        <f>гар.вода!L1090+ц.о.!M1090+хол.вода!R1090+каналізація!P1090+аварійні!I1090+зварювальн!L1090</f>
        <v>0.50162441158135596</v>
      </c>
      <c r="F1092" s="907">
        <f>дератизац.!I1090</f>
        <v>8.9390721269462341E-3</v>
      </c>
      <c r="G1092" s="907">
        <f>димоканал!Q1090</f>
        <v>3.0689497535978435E-2</v>
      </c>
      <c r="H1092" s="907">
        <f>'підготовка до зими'!L1090+майстерні!L1090+маляри!L1090+покрівлі!N1090</f>
        <v>0.14069446008443254</v>
      </c>
      <c r="I1092" s="907">
        <f>електрики!P1090</f>
        <v>0.15892749950397952</v>
      </c>
      <c r="J1092" s="908">
        <f t="shared" si="93"/>
        <v>2.7759472994295571</v>
      </c>
      <c r="K1092" s="908">
        <v>2.2526675005648443E-2</v>
      </c>
      <c r="L1092" s="908">
        <f t="shared" si="94"/>
        <v>2.7984739744352054</v>
      </c>
      <c r="M1092" s="908">
        <f t="shared" si="95"/>
        <v>3.3581687693222464</v>
      </c>
      <c r="N1092" s="901">
        <v>9</v>
      </c>
      <c r="O1092" s="903"/>
      <c r="P1092" s="909">
        <v>2.0467585471165521</v>
      </c>
      <c r="Q1092" s="909">
        <v>2.0467585471165521</v>
      </c>
      <c r="S1092" s="909">
        <v>2.0456314210648836</v>
      </c>
      <c r="T1092" s="909">
        <v>2.0456314210648836</v>
      </c>
    </row>
    <row r="1093" spans="1:43" x14ac:dyDescent="0.35">
      <c r="A1093" s="901">
        <v>30</v>
      </c>
      <c r="B1093" s="920" t="s">
        <v>1626</v>
      </c>
      <c r="C1093" s="907">
        <f>cходова!R1091</f>
        <v>1.410759788456301</v>
      </c>
      <c r="D1093" s="907">
        <f>прибуд.!O1091</f>
        <v>0.56294332305567985</v>
      </c>
      <c r="E1093" s="907">
        <f>гар.вода!L1091+ц.о.!M1091+хол.вода!R1091+каналізація!P1091+аварійні!I1091+зварювальн!L1091</f>
        <v>0.50851828290146639</v>
      </c>
      <c r="F1093" s="907">
        <f>дератизац.!I1091</f>
        <v>6.1465860145456259E-3</v>
      </c>
      <c r="G1093" s="907">
        <f>димоканал!Q1091</f>
        <v>3.2005737430508385E-2</v>
      </c>
      <c r="H1093" s="907">
        <f>'підготовка до зими'!L1091+майстерні!L1091+маляри!L1091+покрівлі!N1091</f>
        <v>0.13775342538241109</v>
      </c>
      <c r="I1093" s="907">
        <f>електрики!P1091</f>
        <v>0.16574373085282418</v>
      </c>
      <c r="J1093" s="908">
        <f t="shared" si="93"/>
        <v>2.8238708740937364</v>
      </c>
      <c r="K1093" s="908">
        <v>2.2526675005648443E-2</v>
      </c>
      <c r="L1093" s="908">
        <f t="shared" si="94"/>
        <v>2.8463975490993847</v>
      </c>
      <c r="M1093" s="908">
        <f t="shared" si="95"/>
        <v>3.4156770589192615</v>
      </c>
      <c r="N1093" s="901">
        <v>14</v>
      </c>
      <c r="O1093" s="903"/>
      <c r="P1093" s="909">
        <v>2.1593841322466942</v>
      </c>
      <c r="Q1093" s="909">
        <v>2.1593841322466942</v>
      </c>
      <c r="S1093" s="909">
        <v>2.0975455704706625</v>
      </c>
      <c r="T1093" s="909">
        <v>2.0975455704706625</v>
      </c>
    </row>
    <row r="1094" spans="1:43" x14ac:dyDescent="0.35">
      <c r="A1094" s="901">
        <v>31</v>
      </c>
      <c r="B1094" s="920" t="s">
        <v>1627</v>
      </c>
      <c r="C1094" s="907">
        <f>cходова!R1092</f>
        <v>1.4345960539312457</v>
      </c>
      <c r="D1094" s="907">
        <f>прибуд.!O1092</f>
        <v>0.58736710131575842</v>
      </c>
      <c r="E1094" s="907">
        <f>гар.вода!L1092+ц.о.!M1092+хол.вода!R1092+каналізація!P1092+аварійні!I1092+зварювальн!L1092</f>
        <v>0.50922878763580715</v>
      </c>
      <c r="F1094" s="907">
        <f>дератизац.!I1092</f>
        <v>6.2238679044716886E-3</v>
      </c>
      <c r="G1094" s="907">
        <f>димоканал!Q1092</f>
        <v>3.2122168667706272E-2</v>
      </c>
      <c r="H1094" s="907">
        <f>'підготовка до зими'!L1092+майстерні!L1092+маляри!L1092+покрівлі!N1092</f>
        <v>0.1379522433332693</v>
      </c>
      <c r="I1094" s="907">
        <f>електрики!P1092</f>
        <v>0.16634667736148964</v>
      </c>
      <c r="J1094" s="908">
        <f t="shared" si="93"/>
        <v>2.8738369001497484</v>
      </c>
      <c r="K1094" s="908">
        <v>2.2526675005648443E-2</v>
      </c>
      <c r="L1094" s="908">
        <f t="shared" si="94"/>
        <v>2.8963635751553967</v>
      </c>
      <c r="M1094" s="908">
        <f t="shared" si="95"/>
        <v>3.4756362901864759</v>
      </c>
      <c r="N1094" s="901">
        <v>14</v>
      </c>
      <c r="O1094" s="903"/>
      <c r="P1094" s="909">
        <v>2.1133795752058564</v>
      </c>
      <c r="Q1094" s="909">
        <v>2.1133795752058564</v>
      </c>
      <c r="S1094" s="909">
        <v>2.1026920518199783</v>
      </c>
      <c r="T1094" s="909">
        <v>2.1026920518199783</v>
      </c>
    </row>
    <row r="1095" spans="1:43" x14ac:dyDescent="0.35">
      <c r="A1095" s="901">
        <v>32</v>
      </c>
      <c r="B1095" s="920" t="s">
        <v>1628</v>
      </c>
      <c r="C1095" s="907">
        <f>cходова!R1093</f>
        <v>1.0384736353203794</v>
      </c>
      <c r="D1095" s="907">
        <f>прибуд.!O1093</f>
        <v>1.2447362352370683</v>
      </c>
      <c r="E1095" s="907">
        <f>гар.вода!L1093+ц.о.!M1093+хол.вода!R1093+каналізація!P1093+аварійні!I1093+зварювальн!L1093</f>
        <v>0.4956112333674938</v>
      </c>
      <c r="F1095" s="907">
        <f>дератизац.!I1093</f>
        <v>9.1956076489692253E-3</v>
      </c>
      <c r="G1095" s="907">
        <f>димоканал!Q1093</f>
        <v>2.9747692656694424E-2</v>
      </c>
      <c r="H1095" s="907">
        <f>'підготовка до зими'!L1093+майстерні!L1093+маляри!L1093+покрівлі!N1093</f>
        <v>0.14102148474961648</v>
      </c>
      <c r="I1095" s="907">
        <f>електрики!P1093</f>
        <v>0.15405030350851623</v>
      </c>
      <c r="J1095" s="908">
        <f t="shared" si="93"/>
        <v>3.1128361924887376</v>
      </c>
      <c r="K1095" s="908">
        <v>2.2526675005648443E-2</v>
      </c>
      <c r="L1095" s="908">
        <f t="shared" si="94"/>
        <v>3.1353628674943859</v>
      </c>
      <c r="M1095" s="908">
        <f t="shared" si="95"/>
        <v>3.7624354409932628</v>
      </c>
      <c r="N1095" s="901">
        <v>9</v>
      </c>
      <c r="O1095" s="903"/>
      <c r="P1095" s="909">
        <v>2.1314493501302003</v>
      </c>
      <c r="Q1095" s="909">
        <v>2.1314493501302003</v>
      </c>
      <c r="S1095" s="909">
        <v>2.1400184491701846</v>
      </c>
      <c r="T1095" s="909">
        <v>2.1400184491701846</v>
      </c>
    </row>
    <row r="1096" spans="1:43" x14ac:dyDescent="0.35">
      <c r="A1096" s="901">
        <v>33</v>
      </c>
      <c r="B1096" s="920" t="s">
        <v>521</v>
      </c>
      <c r="C1096" s="907">
        <f>cходова!R1094</f>
        <v>0.91548783791456878</v>
      </c>
      <c r="D1096" s="907">
        <f>прибуд.!O1094</f>
        <v>1.2031988274982657</v>
      </c>
      <c r="E1096" s="907">
        <f>гар.вода!L1094+ц.о.!M1094+хол.вода!R1094+каналізація!P1094+аварійні!I1094+зварювальн!L1094</f>
        <v>0.49795013139062422</v>
      </c>
      <c r="F1096" s="907">
        <f>дератизац.!I1094</f>
        <v>9.0490927753895545E-3</v>
      </c>
      <c r="G1096" s="907">
        <f>димоканал!Q1094</f>
        <v>2.9985275942699029E-2</v>
      </c>
      <c r="H1096" s="907">
        <f>'підготовка до зими'!L1094+майстерні!L1094+маляри!L1094+покрівлі!N1094</f>
        <v>0.15119161617902993</v>
      </c>
      <c r="I1096" s="907">
        <f>електрики!P1094</f>
        <v>0.1552806435466477</v>
      </c>
      <c r="J1096" s="908">
        <f t="shared" si="93"/>
        <v>2.9621434252472252</v>
      </c>
      <c r="K1096" s="908">
        <v>2.2526675005648443E-2</v>
      </c>
      <c r="L1096" s="908">
        <f t="shared" si="94"/>
        <v>2.9846701002528735</v>
      </c>
      <c r="M1096" s="908">
        <f t="shared" si="95"/>
        <v>3.5816041203034481</v>
      </c>
      <c r="N1096" s="901">
        <v>9</v>
      </c>
      <c r="O1096" s="903"/>
      <c r="P1096" s="909">
        <v>2.147277719917386</v>
      </c>
      <c r="Q1096" s="909">
        <v>2.147277719917386</v>
      </c>
      <c r="S1096" s="909">
        <v>2.1668302880420711</v>
      </c>
      <c r="T1096" s="909">
        <v>2.1668302880420711</v>
      </c>
    </row>
    <row r="1097" spans="1:43" x14ac:dyDescent="0.35">
      <c r="A1097" s="901">
        <v>34</v>
      </c>
      <c r="B1097" s="920" t="s">
        <v>522</v>
      </c>
      <c r="C1097" s="907">
        <f>cходова!R1095</f>
        <v>1.7995442807999524</v>
      </c>
      <c r="D1097" s="907">
        <f>прибуд.!O1095</f>
        <v>0.67791928088515252</v>
      </c>
      <c r="E1097" s="907">
        <f>гар.вода!L1095+ц.о.!M1095+хол.вода!R1095+каналізація!P1095+аварійні!I1095+зварювальн!L1095</f>
        <v>0.68801488228492935</v>
      </c>
      <c r="F1097" s="907">
        <f>дератизац.!I1095</f>
        <v>7.6076739936352224E-3</v>
      </c>
      <c r="G1097" s="907">
        <f>димоканал!Q1095</f>
        <v>6.6038637388644142E-2</v>
      </c>
      <c r="H1097" s="907">
        <f>'підготовка до зими'!L1095+майстерні!L1095+маляри!L1095+покрівлі!N1095</f>
        <v>0.14708857210599496</v>
      </c>
      <c r="I1097" s="907">
        <f>електрики!P1095</f>
        <v>0.33951430079229405</v>
      </c>
      <c r="J1097" s="908">
        <f t="shared" si="93"/>
        <v>3.7257276282506027</v>
      </c>
      <c r="K1097" s="908">
        <v>2.2526675005648443E-2</v>
      </c>
      <c r="L1097" s="908">
        <f t="shared" si="94"/>
        <v>3.748254303256251</v>
      </c>
      <c r="M1097" s="908">
        <f t="shared" si="95"/>
        <v>4.4979051639075012</v>
      </c>
      <c r="N1097" s="901">
        <v>9</v>
      </c>
      <c r="O1097" s="903"/>
      <c r="P1097" s="909">
        <v>2.1639738460994975</v>
      </c>
      <c r="Q1097" s="909">
        <v>2.1639738460994975</v>
      </c>
      <c r="S1097" s="909">
        <v>1.9862858569290087</v>
      </c>
      <c r="T1097" s="909">
        <v>1.9862858569290087</v>
      </c>
    </row>
    <row r="1098" spans="1:43" x14ac:dyDescent="0.35">
      <c r="A1098" s="901">
        <v>35</v>
      </c>
      <c r="B1098" s="920" t="s">
        <v>1629</v>
      </c>
      <c r="C1098" s="907">
        <f>cходова!R1096</f>
        <v>0.9486405960749249</v>
      </c>
      <c r="D1098" s="907">
        <f>прибуд.!O1096</f>
        <v>1.3901833152119261</v>
      </c>
      <c r="E1098" s="907">
        <f>гар.вода!L1096+ц.о.!M1096+хол.вода!R1096+каналізація!P1096+аварійні!I1096+зварювальн!L1096</f>
        <v>0.48062676865897408</v>
      </c>
      <c r="F1098" s="907">
        <f>дератизац.!I1096</f>
        <v>7.5393733682595403E-3</v>
      </c>
      <c r="G1098" s="907">
        <f>димоканал!Q1096</f>
        <v>2.6700761531059103E-2</v>
      </c>
      <c r="H1098" s="907">
        <f>'підготовка до зими'!L1096+майстерні!L1096+маляри!L1096+покрівлі!N1096</f>
        <v>0.14121961080790951</v>
      </c>
      <c r="I1098" s="907">
        <f>електрики!P1096</f>
        <v>0.13827157841240237</v>
      </c>
      <c r="J1098" s="908">
        <f t="shared" si="93"/>
        <v>3.1331820040654552</v>
      </c>
      <c r="K1098" s="908">
        <v>2.2526675005648443E-2</v>
      </c>
      <c r="L1098" s="908">
        <f t="shared" si="94"/>
        <v>3.1557086790711035</v>
      </c>
      <c r="M1098" s="908">
        <f t="shared" si="95"/>
        <v>3.7868504148853241</v>
      </c>
      <c r="N1098" s="901">
        <v>9</v>
      </c>
      <c r="O1098" s="903"/>
      <c r="P1098" s="909">
        <v>2.1644486632733244</v>
      </c>
      <c r="Q1098" s="909">
        <v>2.1644486632733244</v>
      </c>
      <c r="S1098" s="909">
        <v>2.2555189488285246</v>
      </c>
      <c r="T1098" s="909">
        <v>2.2555189488285246</v>
      </c>
    </row>
    <row r="1099" spans="1:43" x14ac:dyDescent="0.35">
      <c r="A1099" s="901">
        <v>36</v>
      </c>
      <c r="B1099" s="920" t="s">
        <v>1630</v>
      </c>
      <c r="C1099" s="907">
        <f>cходова!R1097</f>
        <v>0.89356973923303107</v>
      </c>
      <c r="D1099" s="907">
        <f>прибуд.!O1097</f>
        <v>1.315202340414569</v>
      </c>
      <c r="E1099" s="907">
        <f>гар.вода!L1097+ц.о.!M1097+хол.вода!R1097+каналізація!P1097+аварійні!I1097+зварювальн!L1097</f>
        <v>0.48301931677469262</v>
      </c>
      <c r="F1099" s="907">
        <f>дератизац.!I1097</f>
        <v>7.7659879869269501E-3</v>
      </c>
      <c r="G1099" s="907">
        <f>димоканал!Q1097</f>
        <v>2.7168985953190852E-2</v>
      </c>
      <c r="H1099" s="907">
        <f>'підготовка до зими'!L1097+майстерні!L1097+маляри!L1097+покрівлі!N1097</f>
        <v>0.14587677873823404</v>
      </c>
      <c r="I1099" s="907">
        <f>електрики!P1097</f>
        <v>0.13967973346947699</v>
      </c>
      <c r="J1099" s="908">
        <f t="shared" si="93"/>
        <v>3.0122828825701213</v>
      </c>
      <c r="K1099" s="908">
        <v>2.2526675005648443E-2</v>
      </c>
      <c r="L1099" s="908">
        <f t="shared" si="94"/>
        <v>3.0348095575757696</v>
      </c>
      <c r="M1099" s="908">
        <f t="shared" si="95"/>
        <v>3.6417714690909233</v>
      </c>
      <c r="N1099" s="901">
        <v>9</v>
      </c>
      <c r="O1099" s="903"/>
      <c r="P1099" s="909">
        <v>2.1588088522895403</v>
      </c>
      <c r="Q1099" s="909">
        <v>2.1588088522895403</v>
      </c>
      <c r="S1099" s="909">
        <v>2.0799407336221218</v>
      </c>
      <c r="T1099" s="909">
        <v>2.0799407336221218</v>
      </c>
    </row>
    <row r="1100" spans="1:43" ht="14.5" customHeight="1" x14ac:dyDescent="0.35">
      <c r="A1100" s="901">
        <v>37</v>
      </c>
      <c r="B1100" s="920" t="s">
        <v>1631</v>
      </c>
      <c r="C1100" s="907">
        <f>cходова!R1098</f>
        <v>0.88895551075417822</v>
      </c>
      <c r="D1100" s="907">
        <f>прибуд.!O1098</f>
        <v>1.0764372589779834</v>
      </c>
      <c r="E1100" s="907">
        <f>гар.вода!L1098+ц.о.!M1098+хол.вода!R1098+каналізація!P1098+аварійні!I1098+зварювальн!L1098</f>
        <v>0.51020515813087264</v>
      </c>
      <c r="F1100" s="907">
        <f>дератизац.!I1098</f>
        <v>8.832700462873138E-3</v>
      </c>
      <c r="G1100" s="907">
        <f>димоканал!Q1098</f>
        <v>3.1857264086122737E-2</v>
      </c>
      <c r="H1100" s="907">
        <f>'підготовка до зими'!L1098+майстерні!L1098+маляри!L1098+покрівлі!N1098</f>
        <v>0.14475190239842958</v>
      </c>
      <c r="I1100" s="907">
        <f>електрики!P1098</f>
        <v>0.16608965837799261</v>
      </c>
      <c r="J1100" s="908">
        <f t="shared" si="93"/>
        <v>2.8271294531884523</v>
      </c>
      <c r="K1100" s="908">
        <v>2.2526675005648443E-2</v>
      </c>
      <c r="L1100" s="908">
        <f t="shared" si="94"/>
        <v>2.8496561281941006</v>
      </c>
      <c r="M1100" s="908">
        <f t="shared" si="95"/>
        <v>3.4195873538329207</v>
      </c>
      <c r="N1100" s="901">
        <v>9</v>
      </c>
      <c r="O1100" s="903"/>
      <c r="P1100" s="909">
        <v>2.0890046319530078</v>
      </c>
      <c r="Q1100" s="909">
        <v>2.0890046319530078</v>
      </c>
      <c r="S1100" s="909">
        <v>1.8907674972449955</v>
      </c>
      <c r="T1100" s="909">
        <v>1.8907674972449955</v>
      </c>
    </row>
    <row r="1101" spans="1:43" hidden="1" x14ac:dyDescent="0.35">
      <c r="B1101" s="915" t="s">
        <v>2199</v>
      </c>
      <c r="C1101" s="929">
        <f t="shared" ref="C1101:M1101" si="96">SUM(C1064:C1100)/41</f>
        <v>0.68734112104865031</v>
      </c>
      <c r="D1101" s="929">
        <f t="shared" si="96"/>
        <v>0.785135530067402</v>
      </c>
      <c r="E1101" s="929">
        <f t="shared" si="96"/>
        <v>0.42547398136616288</v>
      </c>
      <c r="F1101" s="929">
        <f t="shared" si="96"/>
        <v>6.6084722547001956E-3</v>
      </c>
      <c r="G1101" s="929">
        <f t="shared" si="96"/>
        <v>0.22923661727613759</v>
      </c>
      <c r="H1101" s="929">
        <f t="shared" si="96"/>
        <v>0.14894045046767934</v>
      </c>
      <c r="I1101" s="924">
        <f t="shared" si="96"/>
        <v>0.13933808924796276</v>
      </c>
      <c r="J1101" s="924">
        <f t="shared" si="96"/>
        <v>2.4220742617286959</v>
      </c>
      <c r="K1101" s="924">
        <f t="shared" si="96"/>
        <v>2.6258755441296057E-2</v>
      </c>
      <c r="L1101" s="924">
        <f t="shared" si="96"/>
        <v>2.4483330171699902</v>
      </c>
      <c r="M1101" s="924">
        <f t="shared" si="96"/>
        <v>2.9379996206039887</v>
      </c>
      <c r="P1101" s="909">
        <v>1.6958004593382994</v>
      </c>
      <c r="Q1101" s="909">
        <v>1.6958004593382994</v>
      </c>
      <c r="S1101" s="909">
        <v>1.7019894045133557</v>
      </c>
      <c r="T1101" s="909">
        <v>1.7019894045133557</v>
      </c>
    </row>
    <row r="1102" spans="1:43" s="922" customFormat="1" hidden="1" x14ac:dyDescent="0.35">
      <c r="A1102" s="924"/>
      <c r="B1102" s="924"/>
      <c r="C1102" s="924"/>
      <c r="D1102" s="924"/>
      <c r="E1102" s="924"/>
      <c r="F1102" s="924"/>
      <c r="G1102" s="924"/>
      <c r="H1102" s="924"/>
      <c r="I1102" s="924"/>
      <c r="J1102" s="924"/>
      <c r="K1102" s="924"/>
      <c r="L1102" s="924"/>
      <c r="M1102" s="924"/>
      <c r="N1102" s="924"/>
      <c r="O1102" s="924"/>
      <c r="P1102" s="924"/>
      <c r="Q1102" s="924">
        <f>MIN(Q1064:Q1101)</f>
        <v>0.25354401884117395</v>
      </c>
      <c r="R1102" s="924"/>
      <c r="S1102" s="923">
        <f>MIN(S1064:S1101)</f>
        <v>0.25459294017415118</v>
      </c>
      <c r="T1102" s="923">
        <f>MAX(T1064:T1100)</f>
        <v>2.2555189488285246</v>
      </c>
      <c r="U1102" s="924"/>
      <c r="V1102" s="924"/>
      <c r="W1102" s="924"/>
      <c r="X1102" s="924"/>
      <c r="Y1102" s="924"/>
      <c r="Z1102" s="924"/>
      <c r="AA1102" s="924"/>
      <c r="AB1102" s="924"/>
      <c r="AC1102" s="924"/>
      <c r="AD1102" s="924"/>
      <c r="AE1102" s="924"/>
      <c r="AF1102" s="924"/>
      <c r="AG1102" s="924"/>
      <c r="AH1102" s="924"/>
      <c r="AI1102" s="924"/>
      <c r="AJ1102" s="924"/>
      <c r="AK1102" s="924"/>
      <c r="AL1102" s="924"/>
      <c r="AM1102" s="924"/>
      <c r="AN1102" s="924"/>
      <c r="AO1102" s="924"/>
      <c r="AP1102" s="924"/>
      <c r="AQ1102" s="925"/>
    </row>
    <row r="1103" spans="1:43" s="926" customFormat="1" ht="16" hidden="1" thickBot="1" x14ac:dyDescent="0.4">
      <c r="A1103" s="924"/>
      <c r="B1103" s="924"/>
      <c r="C1103" s="924"/>
      <c r="D1103" s="924"/>
      <c r="E1103" s="924"/>
      <c r="F1103" s="924"/>
      <c r="G1103" s="924"/>
      <c r="H1103" s="924"/>
      <c r="I1103" s="924"/>
      <c r="J1103" s="924"/>
      <c r="K1103" s="924"/>
      <c r="L1103" s="924"/>
      <c r="M1103" s="924"/>
      <c r="N1103" s="927"/>
      <c r="O1103" s="924"/>
      <c r="P1103" s="909">
        <f>MAX(P1064:P1101)</f>
        <v>2.2268927431350858</v>
      </c>
      <c r="Q1103" s="900"/>
      <c r="R1103" s="900"/>
      <c r="S1103" s="900"/>
      <c r="T1103" s="900"/>
      <c r="U1103" s="900"/>
      <c r="V1103" s="900"/>
      <c r="W1103" s="900"/>
      <c r="X1103" s="900"/>
      <c r="Y1103" s="900"/>
      <c r="Z1103" s="900"/>
      <c r="AA1103" s="900"/>
      <c r="AB1103" s="900"/>
      <c r="AC1103" s="900"/>
      <c r="AD1103" s="900"/>
      <c r="AE1103" s="900"/>
      <c r="AF1103" s="900"/>
      <c r="AG1103" s="900"/>
      <c r="AH1103" s="900"/>
      <c r="AI1103" s="900"/>
      <c r="AJ1103" s="900"/>
      <c r="AK1103" s="900"/>
      <c r="AL1103" s="900"/>
      <c r="AM1103" s="900"/>
      <c r="AN1103" s="900"/>
      <c r="AO1103" s="900"/>
      <c r="AP1103" s="900"/>
    </row>
    <row r="1104" spans="1:43" s="900" customFormat="1" hidden="1" x14ac:dyDescent="0.35">
      <c r="A1104" s="930"/>
      <c r="B1104" s="915" t="s">
        <v>2200</v>
      </c>
      <c r="C1104" s="931">
        <f t="shared" ref="C1104:J1104" si="97">(C1101+C1062+C1013+C782+C670+C494+C351+C84+C67)/9</f>
        <v>0.5821868199078577</v>
      </c>
      <c r="D1104" s="931">
        <f t="shared" si="97"/>
        <v>0.57094830666199714</v>
      </c>
      <c r="E1104" s="931">
        <f t="shared" si="97"/>
        <v>0.42406649805080171</v>
      </c>
      <c r="F1104" s="931">
        <f t="shared" si="97"/>
        <v>6.6951944318942181E-3</v>
      </c>
      <c r="G1104" s="931">
        <f t="shared" si="97"/>
        <v>0.12500531983695645</v>
      </c>
      <c r="H1104" s="931">
        <f t="shared" si="97"/>
        <v>0.30335426629699425</v>
      </c>
      <c r="I1104" s="931">
        <f t="shared" si="97"/>
        <v>8.7475897657300197E-2</v>
      </c>
      <c r="J1104" s="924">
        <f t="shared" si="97"/>
        <v>1.9662519545038732</v>
      </c>
      <c r="K1104" s="929"/>
      <c r="L1104" s="924">
        <f>(L1101+L1062+L1013+L782+L670+L494+L351+L84+L67)/9</f>
        <v>1.9918997576136137</v>
      </c>
      <c r="M1104" s="924">
        <f>(M1101+M1062+M1013+M782+M670+M494+M351+M84+M67)/9</f>
        <v>2.4253610786504058</v>
      </c>
      <c r="N1104" s="931">
        <f>(N1101+N1062+N1013+N782+N670+N494+N351+N84+N67)/9</f>
        <v>1.672606343227812</v>
      </c>
    </row>
    <row r="1105" spans="1:14" hidden="1" x14ac:dyDescent="0.35">
      <c r="A1105" s="930"/>
      <c r="B1105" s="915"/>
      <c r="C1105" s="931"/>
      <c r="D1105" s="931"/>
      <c r="E1105" s="931"/>
      <c r="F1105" s="931"/>
      <c r="G1105" s="931"/>
      <c r="H1105" s="931"/>
      <c r="I1105" s="931"/>
      <c r="J1105" s="924"/>
      <c r="K1105" s="929"/>
      <c r="L1105" s="924"/>
      <c r="M1105" s="924"/>
      <c r="N1105" s="929"/>
    </row>
    <row r="1106" spans="1:14" s="900" customFormat="1" hidden="1" x14ac:dyDescent="0.35">
      <c r="A1106" s="927"/>
      <c r="C1106" s="928"/>
      <c r="D1106" s="928"/>
      <c r="E1106" s="928"/>
      <c r="F1106" s="928"/>
      <c r="G1106" s="928"/>
      <c r="H1106" s="928"/>
      <c r="I1106" s="928"/>
      <c r="J1106" s="909"/>
      <c r="K1106" s="909"/>
      <c r="M1106" s="909"/>
      <c r="N1106" s="927"/>
    </row>
    <row r="1107" spans="1:14" s="900" customFormat="1" hidden="1" x14ac:dyDescent="0.35">
      <c r="A1107" s="927"/>
      <c r="B1107" s="900">
        <f>A66+A83+A349+A493+A663+A781+A1011+A1061+A1086</f>
        <v>1055</v>
      </c>
      <c r="C1107" s="928"/>
      <c r="D1107" s="928"/>
      <c r="E1107" s="928"/>
      <c r="F1107" s="928"/>
      <c r="G1107" s="928"/>
      <c r="H1107" s="928"/>
      <c r="I1107" s="928"/>
      <c r="J1107" s="909"/>
      <c r="K1107" s="909"/>
      <c r="M1107" s="909"/>
      <c r="N1107" s="927"/>
    </row>
    <row r="1108" spans="1:14" s="900" customFormat="1" hidden="1" x14ac:dyDescent="0.35">
      <c r="A1108" s="927"/>
      <c r="C1108" s="928"/>
      <c r="D1108" s="928"/>
      <c r="E1108" s="928"/>
      <c r="F1108" s="928"/>
      <c r="G1108" s="928"/>
      <c r="H1108" s="928"/>
      <c r="I1108" s="928"/>
      <c r="J1108" s="909"/>
      <c r="K1108" s="909"/>
      <c r="M1108" s="909"/>
      <c r="N1108" s="927"/>
    </row>
    <row r="1109" spans="1:14" s="900" customFormat="1" x14ac:dyDescent="0.35">
      <c r="A1109" s="927"/>
      <c r="C1109" s="928"/>
      <c r="D1109" s="928"/>
      <c r="E1109" s="928"/>
      <c r="F1109" s="928"/>
      <c r="G1109" s="928"/>
      <c r="H1109" s="928"/>
      <c r="I1109" s="928"/>
      <c r="J1109" s="909"/>
      <c r="K1109" s="909"/>
      <c r="M1109" s="909"/>
      <c r="N1109" s="927"/>
    </row>
  </sheetData>
  <mergeCells count="11">
    <mergeCell ref="A1:O3"/>
    <mergeCell ref="B7:O7"/>
    <mergeCell ref="B68:O68"/>
    <mergeCell ref="B85:O85"/>
    <mergeCell ref="B352:O352"/>
    <mergeCell ref="J4:M4"/>
    <mergeCell ref="B495:O495"/>
    <mergeCell ref="B671:O671"/>
    <mergeCell ref="B783:O783"/>
    <mergeCell ref="B1014:O1014"/>
    <mergeCell ref="B1063:O1063"/>
  </mergeCells>
  <phoneticPr fontId="0" type="noConversion"/>
  <printOptions horizontalCentered="1"/>
  <pageMargins left="0.39370078740157483" right="0.59055118110236227" top="0.98425196850393704" bottom="0.39370078740157483" header="1.1811023622047245" footer="0"/>
  <pageSetup paperSize="9" scale="79" orientation="landscape" verticalDpi="14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331"/>
  <sheetViews>
    <sheetView view="pageBreakPreview" topLeftCell="A37" zoomScale="60" zoomScaleNormal="76" workbookViewId="0">
      <selection activeCell="G65" sqref="G65"/>
    </sheetView>
  </sheetViews>
  <sheetFormatPr defaultColWidth="9.1796875" defaultRowHeight="18" customHeight="1" x14ac:dyDescent="0.3"/>
  <cols>
    <col min="1" max="1" width="9.26953125" style="158" bestFit="1" customWidth="1"/>
    <col min="2" max="2" width="29.7265625" style="321" customWidth="1"/>
    <col min="3" max="3" width="15" style="146" bestFit="1" customWidth="1"/>
    <col min="4" max="5" width="11.7265625" style="146" customWidth="1"/>
    <col min="6" max="6" width="14.54296875" style="146" customWidth="1"/>
    <col min="7" max="7" width="10.81640625" style="146" bestFit="1" customWidth="1"/>
    <col min="8" max="8" width="11.54296875" style="146" bestFit="1" customWidth="1"/>
    <col min="9" max="9" width="15.81640625" style="146" customWidth="1"/>
    <col min="10" max="10" width="14.81640625" style="146" customWidth="1"/>
    <col min="11" max="11" width="18" style="146" customWidth="1"/>
    <col min="12" max="12" width="18" style="143" customWidth="1"/>
    <col min="13" max="14" width="9.1796875" style="722"/>
    <col min="15" max="15" width="9.26953125" style="722" bestFit="1" customWidth="1"/>
    <col min="16" max="16384" width="9.1796875" style="722"/>
  </cols>
  <sheetData>
    <row r="1" spans="1:13" s="688" customFormat="1" ht="18" customHeight="1" x14ac:dyDescent="0.3">
      <c r="A1" s="266" t="s">
        <v>1033</v>
      </c>
      <c r="B1" s="321"/>
      <c r="C1" s="146"/>
      <c r="D1" s="146"/>
      <c r="E1" s="146"/>
      <c r="F1" s="146"/>
      <c r="G1" s="146"/>
      <c r="H1" s="146"/>
      <c r="I1" s="146"/>
      <c r="J1" s="146"/>
      <c r="K1" s="146"/>
      <c r="L1" s="143"/>
    </row>
    <row r="2" spans="1:13" s="688" customFormat="1" ht="18" customHeight="1" x14ac:dyDescent="0.3">
      <c r="A2" s="158"/>
      <c r="B2" s="335" t="s">
        <v>1054</v>
      </c>
      <c r="C2" s="146"/>
      <c r="D2" s="146"/>
      <c r="E2" s="146"/>
      <c r="F2" s="146"/>
      <c r="G2" s="146"/>
      <c r="H2" s="146"/>
      <c r="I2" s="146"/>
      <c r="J2" s="146"/>
      <c r="K2" s="146"/>
      <c r="L2" s="143"/>
    </row>
    <row r="3" spans="1:13" s="732" customFormat="1" ht="53.25" customHeight="1" x14ac:dyDescent="0.3">
      <c r="A3" s="158" t="s">
        <v>970</v>
      </c>
      <c r="B3" s="158" t="s">
        <v>1056</v>
      </c>
      <c r="C3" s="148" t="s">
        <v>2134</v>
      </c>
      <c r="D3" s="148" t="s">
        <v>1006</v>
      </c>
      <c r="E3" s="148" t="s">
        <v>1007</v>
      </c>
      <c r="F3" s="148" t="s">
        <v>971</v>
      </c>
      <c r="G3" s="148" t="s">
        <v>998</v>
      </c>
      <c r="H3" s="148" t="s">
        <v>974</v>
      </c>
      <c r="I3" s="148" t="s">
        <v>975</v>
      </c>
      <c r="J3" s="148" t="s">
        <v>976</v>
      </c>
      <c r="K3" s="148" t="s">
        <v>977</v>
      </c>
      <c r="L3" s="494" t="s">
        <v>999</v>
      </c>
    </row>
    <row r="4" spans="1:13" s="732" customFormat="1" ht="18" customHeight="1" x14ac:dyDescent="0.3">
      <c r="A4" s="158">
        <v>1</v>
      </c>
      <c r="B4" s="321">
        <v>2</v>
      </c>
      <c r="C4" s="158">
        <v>3</v>
      </c>
      <c r="D4" s="158">
        <v>4</v>
      </c>
      <c r="E4" s="158">
        <v>5</v>
      </c>
      <c r="F4" s="158"/>
      <c r="G4" s="158">
        <v>6</v>
      </c>
      <c r="H4" s="158">
        <v>7</v>
      </c>
      <c r="I4" s="158">
        <v>8</v>
      </c>
      <c r="J4" s="158">
        <v>9</v>
      </c>
      <c r="K4" s="158">
        <v>10</v>
      </c>
      <c r="L4" s="260">
        <v>11</v>
      </c>
    </row>
    <row r="5" spans="1:13" s="341" customFormat="1" ht="18" customHeight="1" x14ac:dyDescent="0.3">
      <c r="A5" s="965" t="s">
        <v>1064</v>
      </c>
      <c r="B5" s="965"/>
      <c r="C5" s="354"/>
      <c r="D5" s="354"/>
      <c r="E5" s="146"/>
      <c r="F5" s="146"/>
      <c r="G5" s="733"/>
      <c r="H5" s="151"/>
      <c r="I5" s="151"/>
      <c r="J5" s="151"/>
      <c r="K5" s="151"/>
      <c r="L5" s="723"/>
    </row>
    <row r="6" spans="1:13" s="688" customFormat="1" ht="18" customHeight="1" x14ac:dyDescent="0.3">
      <c r="A6" s="158">
        <v>1</v>
      </c>
      <c r="B6" s="321" t="s">
        <v>1065</v>
      </c>
      <c r="C6" s="146">
        <v>9570.0499999999993</v>
      </c>
      <c r="D6" s="146"/>
      <c r="E6" s="146"/>
      <c r="F6" s="146">
        <f>C6+D6+E6</f>
        <v>9570.0499999999993</v>
      </c>
      <c r="G6" s="696">
        <f t="shared" ref="G6:G64" si="0">1/252031.43*F6</f>
        <v>3.7971652979947777E-2</v>
      </c>
      <c r="H6" s="151">
        <f>G6*4281.45</f>
        <v>162.57373365099741</v>
      </c>
      <c r="I6" s="151">
        <f>H6*0.22</f>
        <v>35.766221403219433</v>
      </c>
      <c r="J6" s="151">
        <v>61.483700505131445</v>
      </c>
      <c r="K6" s="734">
        <v>26.374542391956954</v>
      </c>
      <c r="L6" s="725">
        <f>(K6+J6+I6+H6)/F6</f>
        <v>2.9905611564339296E-2</v>
      </c>
      <c r="M6" s="688">
        <f>L6*100/K6</f>
        <v>0.11338817227577437</v>
      </c>
    </row>
    <row r="7" spans="1:13" s="688" customFormat="1" ht="18" customHeight="1" x14ac:dyDescent="0.3">
      <c r="A7" s="158">
        <v>2</v>
      </c>
      <c r="B7" s="321" t="s">
        <v>1066</v>
      </c>
      <c r="C7" s="146">
        <v>4259.1400000000003</v>
      </c>
      <c r="D7" s="146"/>
      <c r="E7" s="146"/>
      <c r="F7" s="146">
        <f t="shared" ref="F7:F75" si="1">C7+D7+E7</f>
        <v>4259.1400000000003</v>
      </c>
      <c r="G7" s="696">
        <f t="shared" si="0"/>
        <v>1.6899241495396032E-2</v>
      </c>
      <c r="H7" s="151">
        <f t="shared" ref="H7:H70" si="2">G7*4281.45</f>
        <v>72.353257500463343</v>
      </c>
      <c r="I7" s="151">
        <f t="shared" ref="I7:I68" si="3">H7*0.22</f>
        <v>15.917716650101935</v>
      </c>
      <c r="J7" s="151">
        <v>27.363251829345256</v>
      </c>
      <c r="K7" s="734">
        <v>11.737960458229534</v>
      </c>
      <c r="L7" s="725">
        <f t="shared" ref="L7:L69" si="4">(K7+J7+I7+H7)/F7</f>
        <v>2.9905611564339293E-2</v>
      </c>
    </row>
    <row r="8" spans="1:13" s="688" customFormat="1" ht="18" customHeight="1" x14ac:dyDescent="0.3">
      <c r="A8" s="158">
        <v>3</v>
      </c>
      <c r="B8" s="321" t="s">
        <v>1067</v>
      </c>
      <c r="C8" s="146">
        <v>8696.41</v>
      </c>
      <c r="D8" s="146"/>
      <c r="E8" s="146"/>
      <c r="F8" s="146">
        <f t="shared" si="1"/>
        <v>8696.41</v>
      </c>
      <c r="G8" s="696">
        <f t="shared" si="0"/>
        <v>3.4505259919367988E-2</v>
      </c>
      <c r="H8" s="151">
        <f t="shared" si="2"/>
        <v>147.73254508177806</v>
      </c>
      <c r="I8" s="151">
        <f t="shared" si="3"/>
        <v>32.501159917991174</v>
      </c>
      <c r="J8" s="151">
        <v>55.870916861440641</v>
      </c>
      <c r="K8" s="734">
        <v>23.966837603025933</v>
      </c>
      <c r="L8" s="725">
        <f t="shared" si="4"/>
        <v>2.9905611564339282E-2</v>
      </c>
    </row>
    <row r="9" spans="1:13" s="688" customFormat="1" ht="18" customHeight="1" x14ac:dyDescent="0.3">
      <c r="A9" s="158">
        <v>4</v>
      </c>
      <c r="B9" s="321" t="s">
        <v>1068</v>
      </c>
      <c r="C9" s="146">
        <v>2719.72</v>
      </c>
      <c r="D9" s="146"/>
      <c r="E9" s="146"/>
      <c r="F9" s="146">
        <f t="shared" si="1"/>
        <v>2719.72</v>
      </c>
      <c r="G9" s="696">
        <f t="shared" si="0"/>
        <v>1.07911937808709E-2</v>
      </c>
      <c r="H9" s="151">
        <f t="shared" si="2"/>
        <v>46.201956613109715</v>
      </c>
      <c r="I9" s="151">
        <f t="shared" si="3"/>
        <v>10.164430454884137</v>
      </c>
      <c r="J9" s="151">
        <v>17.473100969986163</v>
      </c>
      <c r="K9" s="734">
        <v>7.4954018457848353</v>
      </c>
      <c r="L9" s="725">
        <f t="shared" si="4"/>
        <v>2.9905611564339289E-2</v>
      </c>
    </row>
    <row r="10" spans="1:13" s="688" customFormat="1" ht="18" customHeight="1" x14ac:dyDescent="0.3">
      <c r="A10" s="158">
        <v>5</v>
      </c>
      <c r="B10" s="321" t="s">
        <v>1069</v>
      </c>
      <c r="C10" s="146">
        <v>4138.7</v>
      </c>
      <c r="D10" s="146"/>
      <c r="E10" s="146"/>
      <c r="F10" s="146">
        <f t="shared" si="1"/>
        <v>4138.7</v>
      </c>
      <c r="G10" s="696">
        <f t="shared" si="0"/>
        <v>1.6421364589329194E-2</v>
      </c>
      <c r="H10" s="151">
        <f t="shared" si="2"/>
        <v>70.307251420983476</v>
      </c>
      <c r="I10" s="151">
        <f t="shared" si="3"/>
        <v>15.467595312616364</v>
      </c>
      <c r="J10" s="151">
        <v>26.58947354304183</v>
      </c>
      <c r="K10" s="734">
        <v>11.406034304689342</v>
      </c>
      <c r="L10" s="725">
        <f t="shared" si="4"/>
        <v>2.9905611564339293E-2</v>
      </c>
    </row>
    <row r="11" spans="1:13" s="688" customFormat="1" ht="18" customHeight="1" x14ac:dyDescent="0.3">
      <c r="A11" s="158">
        <v>6</v>
      </c>
      <c r="B11" s="321" t="s">
        <v>1070</v>
      </c>
      <c r="C11" s="146">
        <v>4166.1899999999996</v>
      </c>
      <c r="D11" s="146"/>
      <c r="E11" s="146"/>
      <c r="F11" s="146">
        <f t="shared" si="1"/>
        <v>4166.1899999999996</v>
      </c>
      <c r="G11" s="696">
        <f t="shared" si="0"/>
        <v>1.6530438287002534E-2</v>
      </c>
      <c r="H11" s="151">
        <f t="shared" si="2"/>
        <v>70.774245003887003</v>
      </c>
      <c r="I11" s="151">
        <f t="shared" si="3"/>
        <v>15.570333900855141</v>
      </c>
      <c r="J11" s="151">
        <v>26.766085674314503</v>
      </c>
      <c r="K11" s="734">
        <v>11.48179526417805</v>
      </c>
      <c r="L11" s="725">
        <f t="shared" si="4"/>
        <v>2.9905611564339293E-2</v>
      </c>
    </row>
    <row r="12" spans="1:13" s="688" customFormat="1" ht="18" customHeight="1" x14ac:dyDescent="0.3">
      <c r="A12" s="158">
        <v>7</v>
      </c>
      <c r="B12" s="321" t="s">
        <v>1071</v>
      </c>
      <c r="C12" s="146">
        <v>3572.8</v>
      </c>
      <c r="D12" s="146"/>
      <c r="E12" s="146"/>
      <c r="F12" s="146">
        <f t="shared" si="1"/>
        <v>3572.8</v>
      </c>
      <c r="G12" s="696">
        <f t="shared" si="0"/>
        <v>1.4176009714343961E-2</v>
      </c>
      <c r="H12" s="151">
        <f t="shared" si="2"/>
        <v>60.693876791477948</v>
      </c>
      <c r="I12" s="151">
        <f t="shared" si="3"/>
        <v>13.352652894125148</v>
      </c>
      <c r="J12" s="151">
        <v>22.95379492946574</v>
      </c>
      <c r="K12" s="734">
        <v>9.8464443820025807</v>
      </c>
      <c r="L12" s="725">
        <f t="shared" si="4"/>
        <v>2.9905611564339289E-2</v>
      </c>
    </row>
    <row r="13" spans="1:13" s="688" customFormat="1" ht="18" customHeight="1" x14ac:dyDescent="0.3">
      <c r="A13" s="158">
        <v>8</v>
      </c>
      <c r="B13" s="321" t="s">
        <v>1072</v>
      </c>
      <c r="C13" s="146">
        <v>6443.05</v>
      </c>
      <c r="D13" s="146"/>
      <c r="E13" s="146"/>
      <c r="F13" s="146">
        <f t="shared" si="1"/>
        <v>6443.05</v>
      </c>
      <c r="G13" s="696">
        <f t="shared" si="0"/>
        <v>2.5564470272616394E-2</v>
      </c>
      <c r="H13" s="151">
        <f t="shared" si="2"/>
        <v>109.45300124869345</v>
      </c>
      <c r="I13" s="151">
        <f t="shared" si="3"/>
        <v>24.079660274712559</v>
      </c>
      <c r="J13" s="151">
        <v>41.393990265420463</v>
      </c>
      <c r="K13" s="734">
        <v>17.756698800789781</v>
      </c>
      <c r="L13" s="725">
        <f t="shared" si="4"/>
        <v>2.9905611564339289E-2</v>
      </c>
    </row>
    <row r="14" spans="1:13" s="688" customFormat="1" ht="18" customHeight="1" x14ac:dyDescent="0.3">
      <c r="A14" s="158">
        <v>9</v>
      </c>
      <c r="B14" s="321" t="s">
        <v>1073</v>
      </c>
      <c r="C14" s="146">
        <v>6459.7</v>
      </c>
      <c r="D14" s="146"/>
      <c r="E14" s="146"/>
      <c r="F14" s="146">
        <f t="shared" si="1"/>
        <v>6459.7</v>
      </c>
      <c r="G14" s="696">
        <f t="shared" si="0"/>
        <v>2.5630533461640081E-2</v>
      </c>
      <c r="H14" s="151">
        <f t="shared" si="2"/>
        <v>109.73584748933892</v>
      </c>
      <c r="I14" s="151">
        <f t="shared" si="3"/>
        <v>24.141886447654564</v>
      </c>
      <c r="J14" s="151">
        <v>41.500959781087623</v>
      </c>
      <c r="K14" s="734">
        <v>17.802585304081411</v>
      </c>
      <c r="L14" s="725">
        <f t="shared" si="4"/>
        <v>2.9905611564339293E-2</v>
      </c>
    </row>
    <row r="15" spans="1:13" s="688" customFormat="1" ht="18" customHeight="1" x14ac:dyDescent="0.3">
      <c r="A15" s="158">
        <v>10</v>
      </c>
      <c r="B15" s="321" t="s">
        <v>1074</v>
      </c>
      <c r="C15" s="146">
        <v>4374.04</v>
      </c>
      <c r="D15" s="146"/>
      <c r="E15" s="146"/>
      <c r="F15" s="146">
        <f t="shared" si="1"/>
        <v>4374.04</v>
      </c>
      <c r="G15" s="696">
        <f t="shared" si="0"/>
        <v>1.7355137016045973E-2</v>
      </c>
      <c r="H15" s="151">
        <f t="shared" si="2"/>
        <v>74.305151377350029</v>
      </c>
      <c r="I15" s="151">
        <f t="shared" si="3"/>
        <v>16.347133303017007</v>
      </c>
      <c r="J15" s="151">
        <v>28.10143785638164</v>
      </c>
      <c r="K15" s="734">
        <v>12.054618670133948</v>
      </c>
      <c r="L15" s="725">
        <f t="shared" si="4"/>
        <v>2.9905611564339289E-2</v>
      </c>
    </row>
    <row r="16" spans="1:13" s="688" customFormat="1" ht="18" customHeight="1" x14ac:dyDescent="0.3">
      <c r="A16" s="158">
        <v>11</v>
      </c>
      <c r="B16" s="321" t="s">
        <v>1075</v>
      </c>
      <c r="C16" s="146">
        <v>3413.87</v>
      </c>
      <c r="D16" s="146"/>
      <c r="E16" s="146">
        <v>85.7</v>
      </c>
      <c r="F16" s="146">
        <f t="shared" si="1"/>
        <v>3499.5699999999997</v>
      </c>
      <c r="G16" s="696">
        <f t="shared" si="0"/>
        <v>1.3885450715412754E-2</v>
      </c>
      <c r="H16" s="151">
        <f t="shared" si="2"/>
        <v>59.449862965503932</v>
      </c>
      <c r="I16" s="151">
        <f t="shared" si="3"/>
        <v>13.078969852410864</v>
      </c>
      <c r="J16" s="151">
        <v>22.483321798396332</v>
      </c>
      <c r="K16" s="734">
        <v>9.6446264459037074</v>
      </c>
      <c r="L16" s="725">
        <f t="shared" si="4"/>
        <v>2.9905611564339289E-2</v>
      </c>
    </row>
    <row r="17" spans="1:12" s="688" customFormat="1" ht="18" customHeight="1" x14ac:dyDescent="0.3">
      <c r="A17" s="158">
        <v>12</v>
      </c>
      <c r="B17" s="321" t="s">
        <v>1076</v>
      </c>
      <c r="C17" s="146">
        <v>3466.61</v>
      </c>
      <c r="D17" s="146">
        <v>97.8</v>
      </c>
      <c r="E17" s="146"/>
      <c r="F17" s="146">
        <f t="shared" si="1"/>
        <v>3564.4100000000003</v>
      </c>
      <c r="G17" s="696">
        <f t="shared" si="0"/>
        <v>1.4142720215490585E-2</v>
      </c>
      <c r="H17" s="151">
        <f t="shared" si="2"/>
        <v>60.551349466612159</v>
      </c>
      <c r="I17" s="151">
        <f t="shared" si="3"/>
        <v>13.321296882654675</v>
      </c>
      <c r="J17" s="151">
        <v>22.899892572922354</v>
      </c>
      <c r="K17" s="734">
        <v>9.8233219938574283</v>
      </c>
      <c r="L17" s="725">
        <f t="shared" si="4"/>
        <v>2.9905611564339286E-2</v>
      </c>
    </row>
    <row r="18" spans="1:12" s="688" customFormat="1" ht="18" customHeight="1" x14ac:dyDescent="0.3">
      <c r="A18" s="158">
        <v>13</v>
      </c>
      <c r="B18" s="321" t="s">
        <v>1077</v>
      </c>
      <c r="C18" s="146">
        <v>5767.21</v>
      </c>
      <c r="D18" s="146">
        <v>261.60000000000002</v>
      </c>
      <c r="E18" s="146">
        <v>456.05</v>
      </c>
      <c r="F18" s="146">
        <f t="shared" si="1"/>
        <v>6484.8600000000006</v>
      </c>
      <c r="G18" s="696">
        <f t="shared" si="0"/>
        <v>2.5730362280609209E-2</v>
      </c>
      <c r="H18" s="151">
        <f t="shared" si="2"/>
        <v>110.1632595863143</v>
      </c>
      <c r="I18" s="151">
        <f t="shared" si="3"/>
        <v>24.235917108989145</v>
      </c>
      <c r="J18" s="151">
        <v>41.662602604762434</v>
      </c>
      <c r="K18" s="734">
        <v>17.871924909055437</v>
      </c>
      <c r="L18" s="725">
        <f t="shared" si="4"/>
        <v>2.9905611564339293E-2</v>
      </c>
    </row>
    <row r="19" spans="1:12" s="688" customFormat="1" ht="18" customHeight="1" x14ac:dyDescent="0.3">
      <c r="A19" s="158">
        <v>14</v>
      </c>
      <c r="B19" s="321" t="s">
        <v>1078</v>
      </c>
      <c r="C19" s="146">
        <v>5966.95</v>
      </c>
      <c r="D19" s="146"/>
      <c r="E19" s="146">
        <v>49.5</v>
      </c>
      <c r="F19" s="146">
        <f t="shared" si="1"/>
        <v>6016.45</v>
      </c>
      <c r="G19" s="696">
        <f t="shared" si="0"/>
        <v>2.3871824240333833E-2</v>
      </c>
      <c r="H19" s="151">
        <f t="shared" si="2"/>
        <v>102.20602189377728</v>
      </c>
      <c r="I19" s="151">
        <f t="shared" si="3"/>
        <v>22.485324816631</v>
      </c>
      <c r="J19" s="151">
        <v>38.653257809948542</v>
      </c>
      <c r="K19" s="734">
        <v>16.581012175912289</v>
      </c>
      <c r="L19" s="725">
        <f t="shared" si="4"/>
        <v>2.9905611564339289E-2</v>
      </c>
    </row>
    <row r="20" spans="1:12" s="688" customFormat="1" ht="18" customHeight="1" x14ac:dyDescent="0.3">
      <c r="A20" s="158">
        <v>15</v>
      </c>
      <c r="B20" s="321" t="s">
        <v>1079</v>
      </c>
      <c r="C20" s="146">
        <v>8566.1200000000008</v>
      </c>
      <c r="D20" s="146"/>
      <c r="E20" s="146"/>
      <c r="F20" s="146">
        <f t="shared" si="1"/>
        <v>8566.1200000000008</v>
      </c>
      <c r="G20" s="696">
        <f t="shared" si="0"/>
        <v>3.3988300586161022E-2</v>
      </c>
      <c r="H20" s="151">
        <f t="shared" si="2"/>
        <v>145.51920954461909</v>
      </c>
      <c r="I20" s="151">
        <f t="shared" si="3"/>
        <v>32.014226099816199</v>
      </c>
      <c r="J20" s="151">
        <v>55.033856309111925</v>
      </c>
      <c r="K20" s="734">
        <v>23.607765379970878</v>
      </c>
      <c r="L20" s="725">
        <f t="shared" si="4"/>
        <v>2.9905611564339293E-2</v>
      </c>
    </row>
    <row r="21" spans="1:12" s="688" customFormat="1" ht="18" customHeight="1" x14ac:dyDescent="0.3">
      <c r="A21" s="158">
        <v>16</v>
      </c>
      <c r="B21" s="321" t="s">
        <v>1080</v>
      </c>
      <c r="C21" s="146">
        <v>5774.55</v>
      </c>
      <c r="D21" s="146">
        <v>201.5</v>
      </c>
      <c r="E21" s="146"/>
      <c r="F21" s="146">
        <f t="shared" si="1"/>
        <v>5976.05</v>
      </c>
      <c r="G21" s="696">
        <f t="shared" si="0"/>
        <v>2.3711526772672756E-2</v>
      </c>
      <c r="H21" s="151">
        <f t="shared" si="2"/>
        <v>101.51971630085977</v>
      </c>
      <c r="I21" s="151">
        <f t="shared" si="3"/>
        <v>22.33433758618915</v>
      </c>
      <c r="J21" s="151">
        <v>38.393704150311727</v>
      </c>
      <c r="K21" s="734">
        <v>16.46967195170917</v>
      </c>
      <c r="L21" s="725">
        <f t="shared" si="4"/>
        <v>2.9905611564339289E-2</v>
      </c>
    </row>
    <row r="22" spans="1:12" s="688" customFormat="1" ht="18" customHeight="1" x14ac:dyDescent="0.3">
      <c r="A22" s="158">
        <v>17</v>
      </c>
      <c r="B22" s="321" t="s">
        <v>1081</v>
      </c>
      <c r="C22" s="146">
        <v>3226.62</v>
      </c>
      <c r="D22" s="146"/>
      <c r="E22" s="146"/>
      <c r="F22" s="146">
        <f t="shared" si="1"/>
        <v>3226.62</v>
      </c>
      <c r="G22" s="696">
        <f t="shared" si="0"/>
        <v>1.2802450868925355E-2</v>
      </c>
      <c r="H22" s="151">
        <f t="shared" si="2"/>
        <v>54.813053272760463</v>
      </c>
      <c r="I22" s="151">
        <f t="shared" si="3"/>
        <v>12.058871720007302</v>
      </c>
      <c r="J22" s="151">
        <v>20.729728446963936</v>
      </c>
      <c r="K22" s="734">
        <v>8.892390945996743</v>
      </c>
      <c r="L22" s="725">
        <f t="shared" si="4"/>
        <v>2.9905611564339293E-2</v>
      </c>
    </row>
    <row r="23" spans="1:12" s="688" customFormat="1" ht="18" customHeight="1" x14ac:dyDescent="0.3">
      <c r="A23" s="158">
        <v>18</v>
      </c>
      <c r="B23" s="321" t="s">
        <v>1082</v>
      </c>
      <c r="C23" s="146">
        <v>3233.9</v>
      </c>
      <c r="D23" s="146"/>
      <c r="E23" s="146"/>
      <c r="F23" s="146">
        <f t="shared" si="1"/>
        <v>3233.9</v>
      </c>
      <c r="G23" s="696">
        <f t="shared" si="0"/>
        <v>1.2831336155177155E-2</v>
      </c>
      <c r="H23" s="151">
        <f t="shared" si="2"/>
        <v>54.936724181583223</v>
      </c>
      <c r="I23" s="151">
        <f t="shared" si="3"/>
        <v>12.086079319948309</v>
      </c>
      <c r="J23" s="151">
        <v>20.776499502462851</v>
      </c>
      <c r="K23" s="734">
        <v>8.9124542339224551</v>
      </c>
      <c r="L23" s="725">
        <f t="shared" si="4"/>
        <v>2.9905611564339293E-2</v>
      </c>
    </row>
    <row r="24" spans="1:12" s="688" customFormat="1" ht="18" customHeight="1" x14ac:dyDescent="0.3">
      <c r="A24" s="158">
        <v>19</v>
      </c>
      <c r="B24" s="321" t="s">
        <v>1083</v>
      </c>
      <c r="C24" s="146">
        <v>6095.4</v>
      </c>
      <c r="D24" s="146"/>
      <c r="E24" s="146"/>
      <c r="F24" s="146">
        <f t="shared" si="1"/>
        <v>6095.4</v>
      </c>
      <c r="G24" s="696">
        <f t="shared" si="0"/>
        <v>2.4185078821320021E-2</v>
      </c>
      <c r="H24" s="151">
        <f t="shared" si="2"/>
        <v>103.5472057195406</v>
      </c>
      <c r="I24" s="151">
        <f t="shared" si="3"/>
        <v>22.780385258298931</v>
      </c>
      <c r="J24" s="151">
        <v>39.160479627481379</v>
      </c>
      <c r="K24" s="734">
        <v>16.798594123952789</v>
      </c>
      <c r="L24" s="725">
        <f t="shared" si="4"/>
        <v>2.9905611564339289E-2</v>
      </c>
    </row>
    <row r="25" spans="1:12" s="688" customFormat="1" ht="18" customHeight="1" x14ac:dyDescent="0.3">
      <c r="A25" s="158">
        <v>20</v>
      </c>
      <c r="B25" s="321" t="s">
        <v>1084</v>
      </c>
      <c r="C25" s="146">
        <v>6384.91</v>
      </c>
      <c r="D25" s="146"/>
      <c r="E25" s="146"/>
      <c r="F25" s="146">
        <f t="shared" si="1"/>
        <v>6384.91</v>
      </c>
      <c r="G25" s="696">
        <f t="shared" si="0"/>
        <v>2.533378475851206E-2</v>
      </c>
      <c r="H25" s="151">
        <f t="shared" si="2"/>
        <v>108.46533275433146</v>
      </c>
      <c r="I25" s="151">
        <f t="shared" si="3"/>
        <v>23.86237320595292</v>
      </c>
      <c r="J25" s="151">
        <v>41.020464280982729</v>
      </c>
      <c r="K25" s="734">
        <v>17.59646809199846</v>
      </c>
      <c r="L25" s="725">
        <f t="shared" si="4"/>
        <v>2.9905611564339289E-2</v>
      </c>
    </row>
    <row r="26" spans="1:12" s="688" customFormat="1" ht="18" customHeight="1" x14ac:dyDescent="0.3">
      <c r="A26" s="158">
        <v>21</v>
      </c>
      <c r="B26" s="321" t="s">
        <v>1085</v>
      </c>
      <c r="C26" s="146">
        <v>3929.49</v>
      </c>
      <c r="D26" s="146">
        <v>464.4</v>
      </c>
      <c r="E26" s="146"/>
      <c r="F26" s="146">
        <f t="shared" si="1"/>
        <v>4393.8899999999994</v>
      </c>
      <c r="G26" s="696">
        <f t="shared" si="0"/>
        <v>1.7433897034191327E-2</v>
      </c>
      <c r="H26" s="151">
        <f t="shared" si="2"/>
        <v>74.642358457038455</v>
      </c>
      <c r="I26" s="151">
        <f t="shared" si="3"/>
        <v>16.42131886054846</v>
      </c>
      <c r="J26" s="151">
        <v>28.228966077762596</v>
      </c>
      <c r="K26" s="734">
        <v>12.109324201085229</v>
      </c>
      <c r="L26" s="725">
        <f t="shared" si="4"/>
        <v>2.9905611564339286E-2</v>
      </c>
    </row>
    <row r="27" spans="1:12" s="688" customFormat="1" ht="18" customHeight="1" x14ac:dyDescent="0.3">
      <c r="A27" s="158">
        <v>22</v>
      </c>
      <c r="B27" s="321" t="s">
        <v>1086</v>
      </c>
      <c r="C27" s="146">
        <v>7174.09</v>
      </c>
      <c r="D27" s="146"/>
      <c r="E27" s="146"/>
      <c r="F27" s="146">
        <f t="shared" si="1"/>
        <v>7174.09</v>
      </c>
      <c r="G27" s="696">
        <f t="shared" si="0"/>
        <v>2.8465060885461784E-2</v>
      </c>
      <c r="H27" s="151">
        <f t="shared" si="2"/>
        <v>121.87173492806035</v>
      </c>
      <c r="I27" s="151">
        <f t="shared" si="3"/>
        <v>26.811781684173276</v>
      </c>
      <c r="J27" s="151">
        <v>46.09062658573972</v>
      </c>
      <c r="K27" s="734">
        <v>19.77140566963751</v>
      </c>
      <c r="L27" s="725">
        <f t="shared" si="4"/>
        <v>2.9905611564339293E-2</v>
      </c>
    </row>
    <row r="28" spans="1:12" s="688" customFormat="1" ht="18" customHeight="1" x14ac:dyDescent="0.3">
      <c r="A28" s="158">
        <v>23</v>
      </c>
      <c r="B28" s="321" t="s">
        <v>1087</v>
      </c>
      <c r="C28" s="146">
        <v>3836.07</v>
      </c>
      <c r="D28" s="146"/>
      <c r="E28" s="146">
        <v>416</v>
      </c>
      <c r="F28" s="146">
        <f t="shared" si="1"/>
        <v>4252.07</v>
      </c>
      <c r="G28" s="696">
        <f t="shared" si="0"/>
        <v>1.687118943855534E-2</v>
      </c>
      <c r="H28" s="151">
        <f t="shared" si="2"/>
        <v>72.233154021702759</v>
      </c>
      <c r="I28" s="151">
        <f t="shared" si="3"/>
        <v>15.891293884774607</v>
      </c>
      <c r="J28" s="151">
        <v>27.317829938908808</v>
      </c>
      <c r="K28" s="734">
        <v>11.718475918993985</v>
      </c>
      <c r="L28" s="725">
        <f t="shared" si="4"/>
        <v>2.9905611564339293E-2</v>
      </c>
    </row>
    <row r="29" spans="1:12" s="688" customFormat="1" ht="18" customHeight="1" x14ac:dyDescent="0.3">
      <c r="A29" s="158">
        <v>24</v>
      </c>
      <c r="B29" s="321" t="s">
        <v>1088</v>
      </c>
      <c r="C29" s="146">
        <v>2413.89</v>
      </c>
      <c r="D29" s="146"/>
      <c r="E29" s="146"/>
      <c r="F29" s="146">
        <f t="shared" si="1"/>
        <v>2413.89</v>
      </c>
      <c r="G29" s="696">
        <f t="shared" si="0"/>
        <v>9.577734015158346E-3</v>
      </c>
      <c r="H29" s="151">
        <f t="shared" si="2"/>
        <v>41.006589299199696</v>
      </c>
      <c r="I29" s="151">
        <f t="shared" si="3"/>
        <v>9.0214496458239335</v>
      </c>
      <c r="J29" s="151">
        <v>15.508266917344395</v>
      </c>
      <c r="K29" s="734">
        <v>6.6525508366749353</v>
      </c>
      <c r="L29" s="725">
        <f t="shared" si="4"/>
        <v>2.9905611564339286E-2</v>
      </c>
    </row>
    <row r="30" spans="1:12" s="688" customFormat="1" ht="18" customHeight="1" x14ac:dyDescent="0.3">
      <c r="A30" s="158">
        <v>25</v>
      </c>
      <c r="B30" s="321" t="s">
        <v>1089</v>
      </c>
      <c r="C30" s="146">
        <v>6323.28</v>
      </c>
      <c r="D30" s="146"/>
      <c r="E30" s="146"/>
      <c r="F30" s="146">
        <f t="shared" si="1"/>
        <v>6323.28</v>
      </c>
      <c r="G30" s="696">
        <f t="shared" si="0"/>
        <v>2.5089251765146908E-2</v>
      </c>
      <c r="H30" s="151">
        <f t="shared" si="2"/>
        <v>107.41837696988823</v>
      </c>
      <c r="I30" s="151">
        <f t="shared" si="3"/>
        <v>23.632042933375409</v>
      </c>
      <c r="J30" s="151">
        <v>40.624516458125875</v>
      </c>
      <c r="K30" s="734">
        <v>17.426619131165829</v>
      </c>
      <c r="L30" s="725">
        <f t="shared" si="4"/>
        <v>2.9905611564339293E-2</v>
      </c>
    </row>
    <row r="31" spans="1:12" s="688" customFormat="1" ht="18" customHeight="1" x14ac:dyDescent="0.3">
      <c r="A31" s="158">
        <v>26</v>
      </c>
      <c r="B31" s="321" t="s">
        <v>1090</v>
      </c>
      <c r="C31" s="146">
        <v>4396.59</v>
      </c>
      <c r="D31" s="146"/>
      <c r="E31" s="146"/>
      <c r="F31" s="146">
        <f t="shared" si="1"/>
        <v>4396.59</v>
      </c>
      <c r="G31" s="696">
        <f t="shared" si="0"/>
        <v>1.7444609983762738E-2</v>
      </c>
      <c r="H31" s="151">
        <f t="shared" si="2"/>
        <v>74.688225414980977</v>
      </c>
      <c r="I31" s="151">
        <f t="shared" si="3"/>
        <v>16.431409591295814</v>
      </c>
      <c r="J31" s="151">
        <v>28.246312485708625</v>
      </c>
      <c r="K31" s="734">
        <v>12.116765255673068</v>
      </c>
      <c r="L31" s="725">
        <f t="shared" si="4"/>
        <v>2.9905611564339286E-2</v>
      </c>
    </row>
    <row r="32" spans="1:12" s="688" customFormat="1" ht="18" customHeight="1" x14ac:dyDescent="0.3">
      <c r="A32" s="158">
        <v>27</v>
      </c>
      <c r="B32" s="321" t="s">
        <v>1091</v>
      </c>
      <c r="C32" s="146">
        <v>6702.46</v>
      </c>
      <c r="D32" s="146"/>
      <c r="E32" s="146"/>
      <c r="F32" s="146">
        <f t="shared" si="1"/>
        <v>6702.46</v>
      </c>
      <c r="G32" s="696">
        <f t="shared" si="0"/>
        <v>2.6593746660882732E-2</v>
      </c>
      <c r="H32" s="151">
        <f t="shared" si="2"/>
        <v>113.85979664123637</v>
      </c>
      <c r="I32" s="151">
        <f t="shared" si="3"/>
        <v>25.049155261072002</v>
      </c>
      <c r="J32" s="151">
        <v>43.060594593301325</v>
      </c>
      <c r="K32" s="734">
        <v>18.47161878991184</v>
      </c>
      <c r="L32" s="725">
        <f t="shared" si="4"/>
        <v>2.9905611564339296E-2</v>
      </c>
    </row>
    <row r="33" spans="1:12" s="688" customFormat="1" ht="18" customHeight="1" x14ac:dyDescent="0.3">
      <c r="A33" s="158">
        <v>28</v>
      </c>
      <c r="B33" s="321" t="s">
        <v>1092</v>
      </c>
      <c r="C33" s="146">
        <v>6185.24</v>
      </c>
      <c r="D33" s="146"/>
      <c r="E33" s="146"/>
      <c r="F33" s="146">
        <f t="shared" si="1"/>
        <v>6185.24</v>
      </c>
      <c r="G33" s="696">
        <f t="shared" si="0"/>
        <v>2.4541542298910892E-2</v>
      </c>
      <c r="H33" s="151">
        <f t="shared" si="2"/>
        <v>105.07338627567204</v>
      </c>
      <c r="I33" s="151">
        <f t="shared" si="3"/>
        <v>23.116144980647849</v>
      </c>
      <c r="J33" s="151">
        <v>39.737665290396521</v>
      </c>
      <c r="K33" s="734">
        <v>17.046188325497546</v>
      </c>
      <c r="L33" s="725">
        <f t="shared" si="4"/>
        <v>2.9905611564339293E-2</v>
      </c>
    </row>
    <row r="34" spans="1:12" s="688" customFormat="1" ht="18" customHeight="1" x14ac:dyDescent="0.3">
      <c r="A34" s="158">
        <v>29</v>
      </c>
      <c r="B34" s="321" t="s">
        <v>1093</v>
      </c>
      <c r="C34" s="146">
        <v>6856.85</v>
      </c>
      <c r="D34" s="146"/>
      <c r="E34" s="146"/>
      <c r="F34" s="146">
        <f t="shared" si="1"/>
        <v>6856.85</v>
      </c>
      <c r="G34" s="696">
        <f t="shared" si="0"/>
        <v>2.7206328988412277E-2</v>
      </c>
      <c r="H34" s="151">
        <f t="shared" si="2"/>
        <v>116.48253724743775</v>
      </c>
      <c r="I34" s="151">
        <f t="shared" si="3"/>
        <v>25.626158194436304</v>
      </c>
      <c r="J34" s="151">
        <v>44.052487898037164</v>
      </c>
      <c r="K34" s="734">
        <v>18.897109315028661</v>
      </c>
      <c r="L34" s="725">
        <f t="shared" si="4"/>
        <v>2.9905611564339289E-2</v>
      </c>
    </row>
    <row r="35" spans="1:12" s="688" customFormat="1" ht="18" customHeight="1" x14ac:dyDescent="0.3">
      <c r="A35" s="158">
        <v>30</v>
      </c>
      <c r="B35" s="321" t="s">
        <v>1094</v>
      </c>
      <c r="C35" s="146">
        <v>6358.97</v>
      </c>
      <c r="D35" s="146"/>
      <c r="E35" s="146"/>
      <c r="F35" s="146">
        <f t="shared" si="1"/>
        <v>6358.97</v>
      </c>
      <c r="G35" s="696">
        <f t="shared" si="0"/>
        <v>2.5230861087444531E-2</v>
      </c>
      <c r="H35" s="151">
        <f t="shared" si="2"/>
        <v>108.02467020283939</v>
      </c>
      <c r="I35" s="151">
        <f t="shared" si="3"/>
        <v>23.765427444624667</v>
      </c>
      <c r="J35" s="151">
        <v>40.853810272790184</v>
      </c>
      <c r="K35" s="734">
        <v>17.524978849032401</v>
      </c>
      <c r="L35" s="725">
        <f t="shared" si="4"/>
        <v>2.9905611564339293E-2</v>
      </c>
    </row>
    <row r="36" spans="1:12" s="688" customFormat="1" ht="18" customHeight="1" x14ac:dyDescent="0.3">
      <c r="A36" s="158">
        <v>31</v>
      </c>
      <c r="B36" s="321" t="s">
        <v>1095</v>
      </c>
      <c r="C36" s="146">
        <v>4302.43</v>
      </c>
      <c r="D36" s="146"/>
      <c r="E36" s="146"/>
      <c r="F36" s="146">
        <f t="shared" si="1"/>
        <v>4302.43</v>
      </c>
      <c r="G36" s="696">
        <f t="shared" si="0"/>
        <v>1.7071005786857617E-2</v>
      </c>
      <c r="H36" s="151">
        <f t="shared" si="2"/>
        <v>73.088657726141548</v>
      </c>
      <c r="I36" s="151">
        <f t="shared" si="3"/>
        <v>16.079504699751141</v>
      </c>
      <c r="J36" s="151">
        <v>27.641372570079856</v>
      </c>
      <c r="K36" s="734">
        <v>11.857265366787775</v>
      </c>
      <c r="L36" s="725">
        <f t="shared" si="4"/>
        <v>2.9905611564339293E-2</v>
      </c>
    </row>
    <row r="37" spans="1:12" s="688" customFormat="1" ht="18" customHeight="1" x14ac:dyDescent="0.3">
      <c r="A37" s="158">
        <v>32</v>
      </c>
      <c r="B37" s="321" t="s">
        <v>1096</v>
      </c>
      <c r="C37" s="146">
        <v>4355.7</v>
      </c>
      <c r="D37" s="146"/>
      <c r="E37" s="146"/>
      <c r="F37" s="146">
        <f t="shared" si="1"/>
        <v>4355.7</v>
      </c>
      <c r="G37" s="696">
        <f t="shared" si="0"/>
        <v>1.7282368314142406E-2</v>
      </c>
      <c r="H37" s="151">
        <f t="shared" si="2"/>
        <v>73.993595818585007</v>
      </c>
      <c r="I37" s="151">
        <f t="shared" si="3"/>
        <v>16.278591080088702</v>
      </c>
      <c r="J37" s="151">
        <v>27.983610774259386</v>
      </c>
      <c r="K37" s="734">
        <v>12.004074617859562</v>
      </c>
      <c r="L37" s="725">
        <f t="shared" si="4"/>
        <v>2.9905611564339293E-2</v>
      </c>
    </row>
    <row r="38" spans="1:12" s="688" customFormat="1" ht="18" customHeight="1" x14ac:dyDescent="0.3">
      <c r="A38" s="158">
        <v>33</v>
      </c>
      <c r="B38" s="321" t="s">
        <v>1097</v>
      </c>
      <c r="C38" s="146">
        <v>105.7</v>
      </c>
      <c r="D38" s="146"/>
      <c r="E38" s="146"/>
      <c r="F38" s="146">
        <f t="shared" si="1"/>
        <v>105.7</v>
      </c>
      <c r="G38" s="696">
        <f t="shared" si="0"/>
        <v>4.193921369251446E-4</v>
      </c>
      <c r="H38" s="151">
        <f t="shared" si="2"/>
        <v>1.7956064646381602</v>
      </c>
      <c r="I38" s="151">
        <f t="shared" si="3"/>
        <v>0.39503342222039523</v>
      </c>
      <c r="J38" s="151">
        <v>0.67907974810919414</v>
      </c>
      <c r="K38" s="734">
        <v>0.29130350738291338</v>
      </c>
      <c r="L38" s="725">
        <f t="shared" si="4"/>
        <v>2.9905611564339289E-2</v>
      </c>
    </row>
    <row r="39" spans="1:12" s="688" customFormat="1" ht="18" customHeight="1" x14ac:dyDescent="0.3">
      <c r="A39" s="158">
        <v>34</v>
      </c>
      <c r="B39" s="321" t="s">
        <v>1098</v>
      </c>
      <c r="C39" s="146">
        <v>2349.19</v>
      </c>
      <c r="D39" s="146"/>
      <c r="E39" s="146"/>
      <c r="F39" s="146">
        <f t="shared" si="1"/>
        <v>2349.19</v>
      </c>
      <c r="G39" s="696">
        <f t="shared" si="0"/>
        <v>9.3210200013545928E-3</v>
      </c>
      <c r="H39" s="151">
        <f t="shared" si="2"/>
        <v>39.90748108479962</v>
      </c>
      <c r="I39" s="151">
        <f t="shared" si="3"/>
        <v>8.7796458386559166</v>
      </c>
      <c r="J39" s="151">
        <v>15.092595586193358</v>
      </c>
      <c r="K39" s="734">
        <v>6.4742411211813264</v>
      </c>
      <c r="L39" s="725">
        <f t="shared" si="4"/>
        <v>2.9905611564339289E-2</v>
      </c>
    </row>
    <row r="40" spans="1:12" s="688" customFormat="1" ht="18" customHeight="1" x14ac:dyDescent="0.3">
      <c r="A40" s="158">
        <v>35</v>
      </c>
      <c r="B40" s="321" t="s">
        <v>1099</v>
      </c>
      <c r="C40" s="146">
        <v>3321.01</v>
      </c>
      <c r="D40" s="146"/>
      <c r="E40" s="146"/>
      <c r="F40" s="146">
        <f t="shared" si="1"/>
        <v>3321.01</v>
      </c>
      <c r="G40" s="696">
        <f t="shared" si="0"/>
        <v>1.31769676504236E-2</v>
      </c>
      <c r="H40" s="151">
        <f t="shared" si="2"/>
        <v>56.416528146906117</v>
      </c>
      <c r="I40" s="151">
        <f t="shared" si="3"/>
        <v>12.411636192319346</v>
      </c>
      <c r="J40" s="151">
        <v>21.336146019565895</v>
      </c>
      <c r="K40" s="734">
        <v>9.1525247024950716</v>
      </c>
      <c r="L40" s="725">
        <f t="shared" si="4"/>
        <v>2.9905611564339289E-2</v>
      </c>
    </row>
    <row r="41" spans="1:12" s="688" customFormat="1" ht="18" customHeight="1" x14ac:dyDescent="0.3">
      <c r="A41" s="158">
        <v>36</v>
      </c>
      <c r="B41" s="321" t="s">
        <v>1100</v>
      </c>
      <c r="C41" s="146">
        <v>3969.9</v>
      </c>
      <c r="D41" s="146"/>
      <c r="E41" s="146"/>
      <c r="F41" s="146">
        <f t="shared" si="1"/>
        <v>3969.9</v>
      </c>
      <c r="G41" s="696">
        <f t="shared" si="0"/>
        <v>1.575160685316113E-2</v>
      </c>
      <c r="H41" s="151">
        <f t="shared" si="2"/>
        <v>67.439717161466717</v>
      </c>
      <c r="I41" s="151">
        <f t="shared" si="3"/>
        <v>14.836737775522678</v>
      </c>
      <c r="J41" s="151">
        <v>25.505001816638501</v>
      </c>
      <c r="K41" s="734">
        <v>10.940830595642646</v>
      </c>
      <c r="L41" s="725">
        <f t="shared" si="4"/>
        <v>2.9905611564339289E-2</v>
      </c>
    </row>
    <row r="42" spans="1:12" s="688" customFormat="1" ht="18" customHeight="1" x14ac:dyDescent="0.3">
      <c r="A42" s="158">
        <v>37</v>
      </c>
      <c r="B42" s="321" t="s">
        <v>1101</v>
      </c>
      <c r="C42" s="146">
        <v>6582.1</v>
      </c>
      <c r="D42" s="146"/>
      <c r="E42" s="146"/>
      <c r="F42" s="146">
        <f t="shared" si="1"/>
        <v>6582.1</v>
      </c>
      <c r="G42" s="696">
        <f t="shared" si="0"/>
        <v>2.611618717554394E-2</v>
      </c>
      <c r="H42" s="151">
        <f t="shared" si="2"/>
        <v>111.8151495827326</v>
      </c>
      <c r="I42" s="151">
        <f t="shared" si="3"/>
        <v>24.599332908201173</v>
      </c>
      <c r="J42" s="151">
        <v>42.287330274640745</v>
      </c>
      <c r="K42" s="734">
        <v>18.139913112063144</v>
      </c>
      <c r="L42" s="725">
        <f t="shared" si="4"/>
        <v>2.9905611564339289E-2</v>
      </c>
    </row>
    <row r="43" spans="1:12" s="688" customFormat="1" ht="18" customHeight="1" x14ac:dyDescent="0.3">
      <c r="A43" s="158">
        <v>38</v>
      </c>
      <c r="B43" s="321" t="s">
        <v>1102</v>
      </c>
      <c r="C43" s="146">
        <v>8461.27</v>
      </c>
      <c r="D43" s="146">
        <v>287.3</v>
      </c>
      <c r="E43" s="146"/>
      <c r="F43" s="146">
        <f t="shared" si="1"/>
        <v>8748.57</v>
      </c>
      <c r="G43" s="696">
        <f t="shared" si="0"/>
        <v>3.4712218234051205E-2</v>
      </c>
      <c r="H43" s="151">
        <f t="shared" si="2"/>
        <v>148.61862675817852</v>
      </c>
      <c r="I43" s="151">
        <f t="shared" si="3"/>
        <v>32.696097886799272</v>
      </c>
      <c r="J43" s="151">
        <v>56.206023764575711</v>
      </c>
      <c r="K43" s="734">
        <v>24.110587753878281</v>
      </c>
      <c r="L43" s="725">
        <f t="shared" si="4"/>
        <v>2.9905611564339293E-2</v>
      </c>
    </row>
    <row r="44" spans="1:12" s="688" customFormat="1" ht="18" customHeight="1" x14ac:dyDescent="0.3">
      <c r="A44" s="158">
        <v>39</v>
      </c>
      <c r="B44" s="321" t="s">
        <v>1103</v>
      </c>
      <c r="C44" s="146">
        <v>3715.24</v>
      </c>
      <c r="D44" s="146"/>
      <c r="E44" s="146">
        <v>109.3</v>
      </c>
      <c r="F44" s="146">
        <f t="shared" si="1"/>
        <v>3824.54</v>
      </c>
      <c r="G44" s="696">
        <f t="shared" si="0"/>
        <v>1.5174853390309296E-2</v>
      </c>
      <c r="H44" s="151">
        <f t="shared" si="2"/>
        <v>64.970376047939737</v>
      </c>
      <c r="I44" s="151">
        <f t="shared" si="3"/>
        <v>14.293482730546742</v>
      </c>
      <c r="J44" s="151">
        <v>24.571122609588812</v>
      </c>
      <c r="K44" s="734">
        <v>10.540226264202907</v>
      </c>
      <c r="L44" s="725">
        <f t="shared" si="4"/>
        <v>2.9905611564339293E-2</v>
      </c>
    </row>
    <row r="45" spans="1:12" s="688" customFormat="1" ht="18" customHeight="1" x14ac:dyDescent="0.3">
      <c r="A45" s="158">
        <v>40</v>
      </c>
      <c r="B45" s="321" t="s">
        <v>1104</v>
      </c>
      <c r="C45" s="146">
        <v>355.8</v>
      </c>
      <c r="D45" s="146"/>
      <c r="E45" s="146"/>
      <c r="F45" s="146">
        <f t="shared" si="1"/>
        <v>355.8</v>
      </c>
      <c r="G45" s="696">
        <f t="shared" si="0"/>
        <v>1.411728687965624E-3</v>
      </c>
      <c r="H45" s="151">
        <f t="shared" si="2"/>
        <v>6.0442457910904208</v>
      </c>
      <c r="I45" s="151">
        <f t="shared" si="3"/>
        <v>1.3297340740398926</v>
      </c>
      <c r="J45" s="151">
        <v>2.2858710915539384</v>
      </c>
      <c r="K45" s="734">
        <v>0.9805656379076686</v>
      </c>
      <c r="L45" s="725">
        <f t="shared" si="4"/>
        <v>2.9905611564339293E-2</v>
      </c>
    </row>
    <row r="46" spans="1:12" s="688" customFormat="1" ht="18" customHeight="1" x14ac:dyDescent="0.3">
      <c r="A46" s="158">
        <v>41</v>
      </c>
      <c r="B46" s="321" t="s">
        <v>1105</v>
      </c>
      <c r="C46" s="146">
        <v>907.4</v>
      </c>
      <c r="D46" s="146"/>
      <c r="E46" s="146"/>
      <c r="F46" s="146">
        <f t="shared" si="1"/>
        <v>907.4</v>
      </c>
      <c r="G46" s="696">
        <f t="shared" si="0"/>
        <v>3.6003446078133983E-3</v>
      </c>
      <c r="H46" s="151">
        <f t="shared" si="2"/>
        <v>15.414695421122673</v>
      </c>
      <c r="I46" s="151">
        <f t="shared" si="3"/>
        <v>3.3912329926469882</v>
      </c>
      <c r="J46" s="151">
        <v>5.8296779889714552</v>
      </c>
      <c r="K46" s="734">
        <v>2.5007455307403554</v>
      </c>
      <c r="L46" s="725">
        <f t="shared" si="4"/>
        <v>2.9905611564339289E-2</v>
      </c>
    </row>
    <row r="47" spans="1:12" s="688" customFormat="1" ht="18" customHeight="1" x14ac:dyDescent="0.3">
      <c r="A47" s="158">
        <v>42</v>
      </c>
      <c r="B47" s="321" t="s">
        <v>1106</v>
      </c>
      <c r="C47" s="146">
        <v>2273.6</v>
      </c>
      <c r="D47" s="146"/>
      <c r="E47" s="146"/>
      <c r="F47" s="146">
        <f t="shared" si="1"/>
        <v>2273.6</v>
      </c>
      <c r="G47" s="696">
        <f t="shared" si="0"/>
        <v>9.0210970909461556E-3</v>
      </c>
      <c r="H47" s="151">
        <f t="shared" si="2"/>
        <v>38.623376140031418</v>
      </c>
      <c r="I47" s="151">
        <f t="shared" si="3"/>
        <v>8.4971427508069119</v>
      </c>
      <c r="J47" s="151">
        <v>14.606960409660015</v>
      </c>
      <c r="K47" s="734">
        <v>6.2659191521834607</v>
      </c>
      <c r="L47" s="725">
        <f t="shared" si="4"/>
        <v>2.9905611564339289E-2</v>
      </c>
    </row>
    <row r="48" spans="1:12" s="688" customFormat="1" ht="18" customHeight="1" x14ac:dyDescent="0.3">
      <c r="A48" s="158">
        <v>43</v>
      </c>
      <c r="B48" s="321" t="s">
        <v>1107</v>
      </c>
      <c r="C48" s="146">
        <v>154.1</v>
      </c>
      <c r="D48" s="146"/>
      <c r="E48" s="146"/>
      <c r="F48" s="146">
        <f t="shared" si="1"/>
        <v>154.1</v>
      </c>
      <c r="G48" s="696">
        <f t="shared" si="0"/>
        <v>6.1143167739039525E-4</v>
      </c>
      <c r="H48" s="151">
        <f t="shared" si="2"/>
        <v>2.6178141551631078</v>
      </c>
      <c r="I48" s="151">
        <f t="shared" si="3"/>
        <v>0.5759191141358837</v>
      </c>
      <c r="J48" s="151">
        <v>0.99003017203052812</v>
      </c>
      <c r="K48" s="734">
        <v>0.42469130073516503</v>
      </c>
      <c r="L48" s="725">
        <f t="shared" si="4"/>
        <v>2.9905611564339289E-2</v>
      </c>
    </row>
    <row r="49" spans="1:12" s="688" customFormat="1" ht="18" customHeight="1" x14ac:dyDescent="0.3">
      <c r="A49" s="158">
        <v>44</v>
      </c>
      <c r="B49" s="321" t="s">
        <v>1108</v>
      </c>
      <c r="C49" s="146">
        <v>93.9</v>
      </c>
      <c r="D49" s="146"/>
      <c r="E49" s="146"/>
      <c r="F49" s="146">
        <f t="shared" si="1"/>
        <v>93.9</v>
      </c>
      <c r="G49" s="696">
        <f t="shared" si="0"/>
        <v>3.7257257953898846E-4</v>
      </c>
      <c r="H49" s="151">
        <f t="shared" si="2"/>
        <v>1.5951508706672022</v>
      </c>
      <c r="I49" s="151">
        <f t="shared" si="3"/>
        <v>0.35093319154678448</v>
      </c>
      <c r="J49" s="151">
        <v>0.60326952078953011</v>
      </c>
      <c r="K49" s="734">
        <v>0.25878334288794291</v>
      </c>
      <c r="L49" s="725">
        <f t="shared" si="4"/>
        <v>2.9905611564339293E-2</v>
      </c>
    </row>
    <row r="50" spans="1:12" s="688" customFormat="1" ht="18" customHeight="1" x14ac:dyDescent="0.3">
      <c r="A50" s="158">
        <v>45</v>
      </c>
      <c r="B50" s="321" t="s">
        <v>1109</v>
      </c>
      <c r="C50" s="146">
        <v>296.10000000000002</v>
      </c>
      <c r="D50" s="146"/>
      <c r="E50" s="146"/>
      <c r="F50" s="146">
        <f t="shared" si="1"/>
        <v>296.10000000000002</v>
      </c>
      <c r="G50" s="696">
        <f t="shared" si="0"/>
        <v>1.1748534696644781E-3</v>
      </c>
      <c r="H50" s="151">
        <f t="shared" si="2"/>
        <v>5.0300763876949794</v>
      </c>
      <c r="I50" s="151">
        <f t="shared" si="3"/>
        <v>1.1066168052928955</v>
      </c>
      <c r="J50" s="151">
        <v>1.9023227380807231</v>
      </c>
      <c r="K50" s="734">
        <v>0.81603565313226722</v>
      </c>
      <c r="L50" s="725">
        <f t="shared" si="4"/>
        <v>2.9905611564339293E-2</v>
      </c>
    </row>
    <row r="51" spans="1:12" s="688" customFormat="1" ht="18" customHeight="1" x14ac:dyDescent="0.3">
      <c r="A51" s="158">
        <v>46</v>
      </c>
      <c r="B51" s="321" t="s">
        <v>1042</v>
      </c>
      <c r="C51" s="146">
        <v>4177.21</v>
      </c>
      <c r="D51" s="146">
        <v>6.6</v>
      </c>
      <c r="E51" s="146"/>
      <c r="F51" s="146">
        <f t="shared" si="1"/>
        <v>4183.8100000000004</v>
      </c>
      <c r="G51" s="696">
        <f t="shared" si="0"/>
        <v>1.6600350202353731E-2</v>
      </c>
      <c r="H51" s="151">
        <f t="shared" si="2"/>
        <v>71.073569373867372</v>
      </c>
      <c r="I51" s="151">
        <f t="shared" si="3"/>
        <v>15.636185262250821</v>
      </c>
      <c r="J51" s="151">
        <v>26.879287047651161</v>
      </c>
      <c r="K51" s="734">
        <v>11.530355035229013</v>
      </c>
      <c r="L51" s="725">
        <f t="shared" si="4"/>
        <v>2.9905611564339286E-2</v>
      </c>
    </row>
    <row r="52" spans="1:12" s="688" customFormat="1" ht="18" customHeight="1" x14ac:dyDescent="0.3">
      <c r="A52" s="158">
        <v>47</v>
      </c>
      <c r="B52" s="321" t="s">
        <v>1043</v>
      </c>
      <c r="C52" s="146">
        <v>4140.68</v>
      </c>
      <c r="D52" s="146"/>
      <c r="E52" s="146"/>
      <c r="F52" s="146">
        <f t="shared" si="1"/>
        <v>4140.68</v>
      </c>
      <c r="G52" s="696">
        <f t="shared" si="0"/>
        <v>1.642922075234823E-2</v>
      </c>
      <c r="H52" s="151">
        <f t="shared" si="2"/>
        <v>70.340887190141331</v>
      </c>
      <c r="I52" s="151">
        <f t="shared" si="3"/>
        <v>15.474995181831092</v>
      </c>
      <c r="J52" s="151">
        <v>26.602194242202255</v>
      </c>
      <c r="K52" s="734">
        <v>11.411491078053754</v>
      </c>
      <c r="L52" s="725">
        <f t="shared" si="4"/>
        <v>2.9905611564339293E-2</v>
      </c>
    </row>
    <row r="53" spans="1:12" s="688" customFormat="1" ht="18" customHeight="1" x14ac:dyDescent="0.3">
      <c r="A53" s="158">
        <v>48</v>
      </c>
      <c r="B53" s="321" t="s">
        <v>2157</v>
      </c>
      <c r="C53" s="146">
        <v>7831.81</v>
      </c>
      <c r="D53" s="146"/>
      <c r="E53" s="146"/>
      <c r="F53" s="146">
        <f t="shared" si="1"/>
        <v>7831.81</v>
      </c>
      <c r="G53" s="696">
        <f t="shared" si="0"/>
        <v>3.1074735401056923E-2</v>
      </c>
      <c r="H53" s="151">
        <f t="shared" si="2"/>
        <v>133.04492588285515</v>
      </c>
      <c r="I53" s="151">
        <f t="shared" si="3"/>
        <v>29.269883694228135</v>
      </c>
      <c r="J53" s="151">
        <v>50.31621156139137</v>
      </c>
      <c r="K53" s="734">
        <v>21.58404656723344</v>
      </c>
      <c r="L53" s="725">
        <f t="shared" si="4"/>
        <v>2.9905611564339289E-2</v>
      </c>
    </row>
    <row r="54" spans="1:12" s="688" customFormat="1" ht="18" customHeight="1" x14ac:dyDescent="0.3">
      <c r="A54" s="158">
        <v>49</v>
      </c>
      <c r="B54" s="321" t="s">
        <v>2175</v>
      </c>
      <c r="C54" s="146">
        <v>996.1</v>
      </c>
      <c r="D54" s="146"/>
      <c r="E54" s="146"/>
      <c r="F54" s="146">
        <f t="shared" si="1"/>
        <v>996.1</v>
      </c>
      <c r="G54" s="696">
        <f t="shared" si="0"/>
        <v>3.9522848400296738E-3</v>
      </c>
      <c r="H54" s="151">
        <f t="shared" si="2"/>
        <v>16.921509928345046</v>
      </c>
      <c r="I54" s="151">
        <f t="shared" si="3"/>
        <v>3.7227321842359102</v>
      </c>
      <c r="J54" s="151">
        <v>6.3995396129760485</v>
      </c>
      <c r="K54" s="734">
        <v>2.7451979536813624</v>
      </c>
      <c r="L54" s="725">
        <f t="shared" si="4"/>
        <v>2.9905611564339289E-2</v>
      </c>
    </row>
    <row r="55" spans="1:12" s="688" customFormat="1" ht="18" customHeight="1" x14ac:dyDescent="0.3">
      <c r="A55" s="158">
        <v>50</v>
      </c>
      <c r="B55" s="321" t="s">
        <v>2177</v>
      </c>
      <c r="C55" s="146">
        <v>533.79999999999995</v>
      </c>
      <c r="D55" s="146"/>
      <c r="E55" s="146"/>
      <c r="F55" s="146">
        <f t="shared" si="1"/>
        <v>533.79999999999995</v>
      </c>
      <c r="G55" s="696">
        <f t="shared" si="0"/>
        <v>2.1179898078584878E-3</v>
      </c>
      <c r="H55" s="151">
        <f t="shared" si="2"/>
        <v>9.0680674628557227</v>
      </c>
      <c r="I55" s="151">
        <f t="shared" si="3"/>
        <v>1.9949748418282589</v>
      </c>
      <c r="J55" s="151">
        <v>3.4294490968844635</v>
      </c>
      <c r="K55" s="734">
        <v>1.471124051475867</v>
      </c>
      <c r="L55" s="725">
        <f t="shared" si="4"/>
        <v>2.9905611564339293E-2</v>
      </c>
    </row>
    <row r="56" spans="1:12" s="688" customFormat="1" ht="18" customHeight="1" x14ac:dyDescent="0.3">
      <c r="A56" s="158">
        <v>51</v>
      </c>
      <c r="B56" s="321" t="s">
        <v>2176</v>
      </c>
      <c r="C56" s="146">
        <v>987.3</v>
      </c>
      <c r="D56" s="146"/>
      <c r="E56" s="146"/>
      <c r="F56" s="146">
        <f t="shared" si="1"/>
        <v>987.3</v>
      </c>
      <c r="G56" s="696">
        <f t="shared" si="0"/>
        <v>3.9173685599450826E-3</v>
      </c>
      <c r="H56" s="151">
        <f t="shared" si="2"/>
        <v>16.772017620976872</v>
      </c>
      <c r="I56" s="151">
        <f t="shared" si="3"/>
        <v>3.689843876614912</v>
      </c>
      <c r="J56" s="151">
        <v>6.3430031722630771</v>
      </c>
      <c r="K56" s="734">
        <v>2.7209456276173158</v>
      </c>
      <c r="L56" s="725">
        <f t="shared" si="4"/>
        <v>2.9905611564339286E-2</v>
      </c>
    </row>
    <row r="57" spans="1:12" s="688" customFormat="1" ht="18" customHeight="1" x14ac:dyDescent="0.3">
      <c r="A57" s="158">
        <v>52</v>
      </c>
      <c r="B57" s="321" t="s">
        <v>2178</v>
      </c>
      <c r="C57" s="146">
        <v>442.6</v>
      </c>
      <c r="D57" s="146"/>
      <c r="E57" s="146"/>
      <c r="F57" s="146">
        <f t="shared" si="1"/>
        <v>442.6</v>
      </c>
      <c r="G57" s="696">
        <f t="shared" si="0"/>
        <v>1.7561301778909082E-3</v>
      </c>
      <c r="H57" s="151">
        <f t="shared" si="2"/>
        <v>7.5187835501310287</v>
      </c>
      <c r="I57" s="151">
        <f t="shared" si="3"/>
        <v>1.6541323810288264</v>
      </c>
      <c r="J57" s="151">
        <v>2.8435259840409586</v>
      </c>
      <c r="K57" s="734">
        <v>1.2197817631757566</v>
      </c>
      <c r="L57" s="725">
        <f t="shared" si="4"/>
        <v>2.9905611564339293E-2</v>
      </c>
    </row>
    <row r="58" spans="1:12" s="688" customFormat="1" ht="18" customHeight="1" x14ac:dyDescent="0.3">
      <c r="A58" s="158">
        <v>53</v>
      </c>
      <c r="B58" s="321" t="s">
        <v>2198</v>
      </c>
      <c r="C58" s="146">
        <v>7013.2</v>
      </c>
      <c r="D58" s="146"/>
      <c r="E58" s="146"/>
      <c r="F58" s="146">
        <f t="shared" si="1"/>
        <v>7013.2</v>
      </c>
      <c r="G58" s="696">
        <f t="shared" si="0"/>
        <v>2.7826688123778847E-2</v>
      </c>
      <c r="H58" s="151">
        <f t="shared" si="2"/>
        <v>119.13857386755294</v>
      </c>
      <c r="I58" s="151">
        <f t="shared" si="3"/>
        <v>26.210486250861646</v>
      </c>
      <c r="J58" s="151">
        <v>45.056973410022714</v>
      </c>
      <c r="K58" s="734">
        <v>19.328001494587021</v>
      </c>
      <c r="L58" s="725">
        <f t="shared" si="4"/>
        <v>2.9905611564339293E-2</v>
      </c>
    </row>
    <row r="59" spans="1:12" s="688" customFormat="1" ht="18" customHeight="1" x14ac:dyDescent="0.3">
      <c r="A59" s="158">
        <v>54</v>
      </c>
      <c r="B59" s="321" t="s">
        <v>2188</v>
      </c>
      <c r="C59" s="146">
        <v>8402.66</v>
      </c>
      <c r="D59" s="146"/>
      <c r="E59" s="146"/>
      <c r="F59" s="146">
        <f t="shared" si="1"/>
        <v>8402.66</v>
      </c>
      <c r="G59" s="696">
        <f t="shared" si="0"/>
        <v>3.3339730683589738E-2</v>
      </c>
      <c r="H59" s="151">
        <f t="shared" si="2"/>
        <v>142.74238993525529</v>
      </c>
      <c r="I59" s="151">
        <f t="shared" si="3"/>
        <v>31.403325785756163</v>
      </c>
      <c r="J59" s="151">
        <v>53.983691922868509</v>
      </c>
      <c r="K59" s="734">
        <v>23.157278423331228</v>
      </c>
      <c r="L59" s="725">
        <f t="shared" si="4"/>
        <v>2.9905611564339289E-2</v>
      </c>
    </row>
    <row r="60" spans="1:12" s="688" customFormat="1" ht="18" customHeight="1" x14ac:dyDescent="0.3">
      <c r="A60" s="158">
        <v>55</v>
      </c>
      <c r="B60" s="321" t="s">
        <v>2184</v>
      </c>
      <c r="C60" s="146">
        <v>2601.63</v>
      </c>
      <c r="D60" s="146"/>
      <c r="E60" s="146"/>
      <c r="F60" s="146">
        <f t="shared" si="1"/>
        <v>2601.63</v>
      </c>
      <c r="G60" s="696">
        <f t="shared" si="0"/>
        <v>1.0322641108690293E-2</v>
      </c>
      <c r="H60" s="151">
        <f t="shared" si="2"/>
        <v>44.195871774802058</v>
      </c>
      <c r="I60" s="151">
        <f t="shared" si="3"/>
        <v>9.7230917904564524</v>
      </c>
      <c r="J60" s="151">
        <v>16.714420483191322</v>
      </c>
      <c r="K60" s="734">
        <v>7.1699521656822016</v>
      </c>
      <c r="L60" s="725">
        <f t="shared" si="4"/>
        <v>2.9905611564339289E-2</v>
      </c>
    </row>
    <row r="61" spans="1:12" s="688" customFormat="1" ht="18" customHeight="1" x14ac:dyDescent="0.3">
      <c r="A61" s="158">
        <v>56</v>
      </c>
      <c r="B61" s="321" t="s">
        <v>2183</v>
      </c>
      <c r="C61" s="146">
        <v>2594.2600000000002</v>
      </c>
      <c r="D61" s="146"/>
      <c r="E61" s="146"/>
      <c r="F61" s="146">
        <f t="shared" si="1"/>
        <v>2594.2600000000002</v>
      </c>
      <c r="G61" s="696">
        <f t="shared" si="0"/>
        <v>1.0293398724119449E-2</v>
      </c>
      <c r="H61" s="151">
        <f t="shared" si="2"/>
        <v>44.070671967381216</v>
      </c>
      <c r="I61" s="151">
        <f t="shared" si="3"/>
        <v>9.695547832823868</v>
      </c>
      <c r="J61" s="151">
        <v>16.667071214094211</v>
      </c>
      <c r="K61" s="734">
        <v>7.1496408426035654</v>
      </c>
      <c r="L61" s="725">
        <f t="shared" si="4"/>
        <v>2.9905611564339293E-2</v>
      </c>
    </row>
    <row r="62" spans="1:12" s="688" customFormat="1" ht="18" customHeight="1" x14ac:dyDescent="0.3">
      <c r="A62" s="158">
        <v>57</v>
      </c>
      <c r="B62" s="321" t="s">
        <v>2186</v>
      </c>
      <c r="C62" s="146">
        <v>2653.52</v>
      </c>
      <c r="D62" s="146"/>
      <c r="E62" s="146"/>
      <c r="F62" s="146">
        <f t="shared" si="1"/>
        <v>2653.52</v>
      </c>
      <c r="G62" s="696">
        <f t="shared" si="0"/>
        <v>1.0528528128416365E-2</v>
      </c>
      <c r="H62" s="151">
        <f t="shared" si="2"/>
        <v>45.077366755408242</v>
      </c>
      <c r="I62" s="151">
        <f t="shared" si="3"/>
        <v>9.9170206861898134</v>
      </c>
      <c r="J62" s="151">
        <v>17.04779274553178</v>
      </c>
      <c r="K62" s="734">
        <v>7.312958211075764</v>
      </c>
      <c r="L62" s="725">
        <f t="shared" si="4"/>
        <v>2.9905611564339293E-2</v>
      </c>
    </row>
    <row r="63" spans="1:12" s="688" customFormat="1" ht="18" customHeight="1" x14ac:dyDescent="0.3">
      <c r="A63" s="158">
        <v>58</v>
      </c>
      <c r="B63" s="321" t="s">
        <v>2187</v>
      </c>
      <c r="C63" s="146">
        <v>2150.9</v>
      </c>
      <c r="D63" s="146"/>
      <c r="E63" s="146"/>
      <c r="F63" s="146">
        <f t="shared" si="1"/>
        <v>2150.9</v>
      </c>
      <c r="G63" s="696">
        <f t="shared" si="0"/>
        <v>8.5342530493121432E-3</v>
      </c>
      <c r="H63" s="151">
        <f t="shared" si="2"/>
        <v>36.538977717977474</v>
      </c>
      <c r="I63" s="151">
        <f t="shared" si="3"/>
        <v>8.0385750979550448</v>
      </c>
      <c r="J63" s="151">
        <v>13.818662537446222</v>
      </c>
      <c r="K63" s="734">
        <v>5.9277645603586402</v>
      </c>
      <c r="L63" s="725">
        <f>(K63+J63+I63+H63)/F63</f>
        <v>2.9905611564339293E-2</v>
      </c>
    </row>
    <row r="64" spans="1:12" s="688" customFormat="1" ht="18" customHeight="1" x14ac:dyDescent="0.3">
      <c r="A64" s="158">
        <v>59</v>
      </c>
      <c r="B64" s="321" t="s">
        <v>2194</v>
      </c>
      <c r="C64" s="146">
        <v>3353.7</v>
      </c>
      <c r="D64" s="146"/>
      <c r="E64" s="146"/>
      <c r="F64" s="735">
        <f t="shared" si="1"/>
        <v>3353.7</v>
      </c>
      <c r="G64" s="696">
        <f t="shared" si="0"/>
        <v>1.3306673695419654E-2</v>
      </c>
      <c r="H64" s="151">
        <f t="shared" si="2"/>
        <v>56.971858093254475</v>
      </c>
      <c r="I64" s="151">
        <f t="shared" si="3"/>
        <v>12.533808780515985</v>
      </c>
      <c r="J64" s="151">
        <v>21.546166047623501</v>
      </c>
      <c r="K64" s="734">
        <v>9.2426165819307133</v>
      </c>
      <c r="L64" s="725">
        <f t="shared" si="4"/>
        <v>2.9905611564339289E-2</v>
      </c>
    </row>
    <row r="65" spans="1:12" s="688" customFormat="1" ht="18" customHeight="1" x14ac:dyDescent="0.3">
      <c r="A65" s="158"/>
      <c r="B65" s="335" t="s">
        <v>1124</v>
      </c>
      <c r="C65" s="380">
        <f>SUM(C6:C64)</f>
        <v>249595.68</v>
      </c>
      <c r="D65" s="380">
        <f t="shared" ref="D65:K65" si="5">SUM(D6:D64)</f>
        <v>1319.2</v>
      </c>
      <c r="E65" s="380">
        <f t="shared" si="5"/>
        <v>1116.55</v>
      </c>
      <c r="F65" s="380">
        <f t="shared" si="5"/>
        <v>252031.43000000002</v>
      </c>
      <c r="G65" s="380">
        <f t="shared" si="5"/>
        <v>1</v>
      </c>
      <c r="H65" s="734">
        <f t="shared" si="2"/>
        <v>4281.45</v>
      </c>
      <c r="I65" s="380">
        <f t="shared" si="5"/>
        <v>941.91900000000032</v>
      </c>
      <c r="J65" s="380">
        <f t="shared" si="5"/>
        <v>1619.1999999999998</v>
      </c>
      <c r="K65" s="380">
        <f t="shared" si="5"/>
        <v>694.58504758496883</v>
      </c>
      <c r="L65" s="725">
        <f t="shared" si="4"/>
        <v>2.9905611564339289E-2</v>
      </c>
    </row>
    <row r="66" spans="1:12" s="341" customFormat="1" ht="18" customHeight="1" x14ac:dyDescent="0.3">
      <c r="A66" s="316" t="s">
        <v>1343</v>
      </c>
      <c r="B66" s="377"/>
      <c r="C66" s="293"/>
      <c r="D66" s="293"/>
      <c r="E66" s="149"/>
      <c r="F66" s="149"/>
      <c r="G66" s="149"/>
      <c r="H66" s="151">
        <f t="shared" si="2"/>
        <v>0</v>
      </c>
      <c r="I66" s="151"/>
      <c r="J66" s="151"/>
      <c r="K66" s="734"/>
      <c r="L66" s="725"/>
    </row>
    <row r="67" spans="1:12" s="688" customFormat="1" ht="18" customHeight="1" x14ac:dyDescent="0.3">
      <c r="A67" s="158">
        <v>2</v>
      </c>
      <c r="B67" s="321" t="s">
        <v>1110</v>
      </c>
      <c r="C67" s="146">
        <v>7517.84</v>
      </c>
      <c r="D67" s="146"/>
      <c r="E67" s="146">
        <v>47.9</v>
      </c>
      <c r="F67" s="146">
        <f t="shared" si="1"/>
        <v>7565.74</v>
      </c>
      <c r="G67" s="696">
        <f t="shared" ref="G67:G80" si="6">0/84396.03*F67</f>
        <v>0</v>
      </c>
      <c r="H67" s="151">
        <f t="shared" si="2"/>
        <v>0</v>
      </c>
      <c r="I67" s="151">
        <f t="shared" si="3"/>
        <v>0</v>
      </c>
      <c r="J67" s="151">
        <v>0</v>
      </c>
      <c r="K67" s="734">
        <v>0</v>
      </c>
      <c r="L67" s="725">
        <f t="shared" si="4"/>
        <v>0</v>
      </c>
    </row>
    <row r="68" spans="1:12" s="688" customFormat="1" ht="18" customHeight="1" x14ac:dyDescent="0.3">
      <c r="A68" s="158">
        <v>3</v>
      </c>
      <c r="B68" s="321" t="s">
        <v>1111</v>
      </c>
      <c r="C68" s="146">
        <v>7217.2</v>
      </c>
      <c r="D68" s="146"/>
      <c r="E68" s="146"/>
      <c r="F68" s="146">
        <f t="shared" si="1"/>
        <v>7217.2</v>
      </c>
      <c r="G68" s="696">
        <f t="shared" si="6"/>
        <v>0</v>
      </c>
      <c r="H68" s="151">
        <f t="shared" si="2"/>
        <v>0</v>
      </c>
      <c r="I68" s="151">
        <f t="shared" si="3"/>
        <v>0</v>
      </c>
      <c r="J68" s="151">
        <v>0</v>
      </c>
      <c r="K68" s="734">
        <v>0</v>
      </c>
      <c r="L68" s="725">
        <f t="shared" si="4"/>
        <v>0</v>
      </c>
    </row>
    <row r="69" spans="1:12" s="688" customFormat="1" ht="18" customHeight="1" x14ac:dyDescent="0.3">
      <c r="A69" s="158">
        <v>4</v>
      </c>
      <c r="B69" s="321" t="s">
        <v>1112</v>
      </c>
      <c r="C69" s="146">
        <v>6362.5</v>
      </c>
      <c r="D69" s="146"/>
      <c r="E69" s="146">
        <v>72.7</v>
      </c>
      <c r="F69" s="146">
        <f t="shared" si="1"/>
        <v>6435.2</v>
      </c>
      <c r="G69" s="696">
        <f t="shared" si="6"/>
        <v>0</v>
      </c>
      <c r="H69" s="151">
        <f t="shared" si="2"/>
        <v>0</v>
      </c>
      <c r="I69" s="151">
        <f t="shared" ref="I69:I124" si="7">H69*0.22</f>
        <v>0</v>
      </c>
      <c r="J69" s="151">
        <v>0</v>
      </c>
      <c r="K69" s="734">
        <v>0</v>
      </c>
      <c r="L69" s="725">
        <f t="shared" si="4"/>
        <v>0</v>
      </c>
    </row>
    <row r="70" spans="1:12" s="688" customFormat="1" ht="18" customHeight="1" x14ac:dyDescent="0.3">
      <c r="A70" s="158">
        <v>5</v>
      </c>
      <c r="B70" s="321" t="s">
        <v>1113</v>
      </c>
      <c r="C70" s="146">
        <v>8881.51</v>
      </c>
      <c r="D70" s="146"/>
      <c r="E70" s="146"/>
      <c r="F70" s="146">
        <f t="shared" si="1"/>
        <v>8881.51</v>
      </c>
      <c r="G70" s="696">
        <f t="shared" si="6"/>
        <v>0</v>
      </c>
      <c r="H70" s="151">
        <f t="shared" si="2"/>
        <v>0</v>
      </c>
      <c r="I70" s="151">
        <f t="shared" si="7"/>
        <v>0</v>
      </c>
      <c r="J70" s="151">
        <v>0</v>
      </c>
      <c r="K70" s="734">
        <v>0</v>
      </c>
      <c r="L70" s="725">
        <f t="shared" ref="L70:L131" si="8">(K70+J70+I70+H70)/F70</f>
        <v>0</v>
      </c>
    </row>
    <row r="71" spans="1:12" s="688" customFormat="1" ht="18" customHeight="1" x14ac:dyDescent="0.3">
      <c r="A71" s="158">
        <v>6</v>
      </c>
      <c r="B71" s="321" t="s">
        <v>1114</v>
      </c>
      <c r="C71" s="146">
        <v>7938.92</v>
      </c>
      <c r="D71" s="146"/>
      <c r="E71" s="146"/>
      <c r="F71" s="146">
        <f t="shared" si="1"/>
        <v>7938.92</v>
      </c>
      <c r="G71" s="696">
        <f t="shared" si="6"/>
        <v>0</v>
      </c>
      <c r="H71" s="151">
        <f t="shared" ref="H71:H134" si="9">G71*4281.45</f>
        <v>0</v>
      </c>
      <c r="I71" s="151">
        <f t="shared" si="7"/>
        <v>0</v>
      </c>
      <c r="J71" s="151">
        <v>0</v>
      </c>
      <c r="K71" s="734">
        <v>0</v>
      </c>
      <c r="L71" s="725">
        <f t="shared" si="8"/>
        <v>0</v>
      </c>
    </row>
    <row r="72" spans="1:12" s="688" customFormat="1" ht="18" customHeight="1" x14ac:dyDescent="0.3">
      <c r="A72" s="158">
        <v>7</v>
      </c>
      <c r="B72" s="321" t="s">
        <v>1115</v>
      </c>
      <c r="C72" s="146">
        <v>7102.99</v>
      </c>
      <c r="D72" s="146"/>
      <c r="E72" s="146"/>
      <c r="F72" s="146">
        <f t="shared" si="1"/>
        <v>7102.99</v>
      </c>
      <c r="G72" s="696">
        <f t="shared" si="6"/>
        <v>0</v>
      </c>
      <c r="H72" s="151">
        <f t="shared" si="9"/>
        <v>0</v>
      </c>
      <c r="I72" s="151">
        <f t="shared" si="7"/>
        <v>0</v>
      </c>
      <c r="J72" s="151">
        <v>0</v>
      </c>
      <c r="K72" s="734">
        <v>0</v>
      </c>
      <c r="L72" s="725">
        <f t="shared" si="8"/>
        <v>0</v>
      </c>
    </row>
    <row r="73" spans="1:12" s="688" customFormat="1" ht="18" customHeight="1" x14ac:dyDescent="0.3">
      <c r="A73" s="158">
        <v>8</v>
      </c>
      <c r="B73" s="321" t="s">
        <v>1116</v>
      </c>
      <c r="C73" s="146">
        <v>2474.6</v>
      </c>
      <c r="D73" s="146"/>
      <c r="E73" s="146">
        <v>54.25</v>
      </c>
      <c r="F73" s="146">
        <f t="shared" si="1"/>
        <v>2528.85</v>
      </c>
      <c r="G73" s="696">
        <f t="shared" si="6"/>
        <v>0</v>
      </c>
      <c r="H73" s="151">
        <f t="shared" si="9"/>
        <v>0</v>
      </c>
      <c r="I73" s="151">
        <f t="shared" si="7"/>
        <v>0</v>
      </c>
      <c r="J73" s="151">
        <v>0</v>
      </c>
      <c r="K73" s="734">
        <v>0</v>
      </c>
      <c r="L73" s="725">
        <f t="shared" si="8"/>
        <v>0</v>
      </c>
    </row>
    <row r="74" spans="1:12" s="688" customFormat="1" ht="18" customHeight="1" x14ac:dyDescent="0.3">
      <c r="A74" s="158">
        <v>9</v>
      </c>
      <c r="B74" s="321" t="s">
        <v>1117</v>
      </c>
      <c r="C74" s="146">
        <v>4250.83</v>
      </c>
      <c r="D74" s="146"/>
      <c r="E74" s="146"/>
      <c r="F74" s="146">
        <f t="shared" si="1"/>
        <v>4250.83</v>
      </c>
      <c r="G74" s="696">
        <f t="shared" si="6"/>
        <v>0</v>
      </c>
      <c r="H74" s="151">
        <f t="shared" si="9"/>
        <v>0</v>
      </c>
      <c r="I74" s="151">
        <f t="shared" si="7"/>
        <v>0</v>
      </c>
      <c r="J74" s="151">
        <v>0</v>
      </c>
      <c r="K74" s="734">
        <v>0</v>
      </c>
      <c r="L74" s="725">
        <f t="shared" si="8"/>
        <v>0</v>
      </c>
    </row>
    <row r="75" spans="1:12" s="688" customFormat="1" ht="18" customHeight="1" x14ac:dyDescent="0.3">
      <c r="A75" s="158">
        <v>10</v>
      </c>
      <c r="B75" s="321" t="s">
        <v>1118</v>
      </c>
      <c r="C75" s="146">
        <v>2862.08</v>
      </c>
      <c r="D75" s="146"/>
      <c r="E75" s="146"/>
      <c r="F75" s="146">
        <f t="shared" si="1"/>
        <v>2862.08</v>
      </c>
      <c r="G75" s="696">
        <f t="shared" si="6"/>
        <v>0</v>
      </c>
      <c r="H75" s="151">
        <f t="shared" si="9"/>
        <v>0</v>
      </c>
      <c r="I75" s="151">
        <f t="shared" si="7"/>
        <v>0</v>
      </c>
      <c r="J75" s="151">
        <v>0</v>
      </c>
      <c r="K75" s="734">
        <v>0</v>
      </c>
      <c r="L75" s="725">
        <f t="shared" si="8"/>
        <v>0</v>
      </c>
    </row>
    <row r="76" spans="1:12" s="688" customFormat="1" ht="18" customHeight="1" x14ac:dyDescent="0.3">
      <c r="A76" s="158">
        <v>12</v>
      </c>
      <c r="B76" s="321" t="s">
        <v>1119</v>
      </c>
      <c r="C76" s="146">
        <v>2523.4899999999998</v>
      </c>
      <c r="D76" s="146"/>
      <c r="E76" s="146"/>
      <c r="F76" s="146">
        <f t="shared" ref="F76:F131" si="10">C76+D76+E76</f>
        <v>2523.4899999999998</v>
      </c>
      <c r="G76" s="696">
        <f t="shared" si="6"/>
        <v>0</v>
      </c>
      <c r="H76" s="151">
        <f t="shared" si="9"/>
        <v>0</v>
      </c>
      <c r="I76" s="151">
        <f t="shared" si="7"/>
        <v>0</v>
      </c>
      <c r="J76" s="151">
        <v>0</v>
      </c>
      <c r="K76" s="734">
        <v>0</v>
      </c>
      <c r="L76" s="725">
        <f t="shared" si="8"/>
        <v>0</v>
      </c>
    </row>
    <row r="77" spans="1:12" s="688" customFormat="1" ht="18" customHeight="1" x14ac:dyDescent="0.3">
      <c r="A77" s="158">
        <v>13</v>
      </c>
      <c r="B77" s="321" t="s">
        <v>1120</v>
      </c>
      <c r="C77" s="146">
        <v>2727.04</v>
      </c>
      <c r="D77" s="146"/>
      <c r="E77" s="146"/>
      <c r="F77" s="146">
        <f t="shared" si="10"/>
        <v>2727.04</v>
      </c>
      <c r="G77" s="696">
        <f t="shared" si="6"/>
        <v>0</v>
      </c>
      <c r="H77" s="151">
        <f t="shared" si="9"/>
        <v>0</v>
      </c>
      <c r="I77" s="151">
        <f t="shared" si="7"/>
        <v>0</v>
      </c>
      <c r="J77" s="151">
        <v>0</v>
      </c>
      <c r="K77" s="734">
        <v>0</v>
      </c>
      <c r="L77" s="725">
        <f t="shared" si="8"/>
        <v>0</v>
      </c>
    </row>
    <row r="78" spans="1:12" s="688" customFormat="1" ht="18" customHeight="1" x14ac:dyDescent="0.3">
      <c r="A78" s="158">
        <v>14</v>
      </c>
      <c r="B78" s="321" t="s">
        <v>1121</v>
      </c>
      <c r="C78" s="146">
        <v>11004.98</v>
      </c>
      <c r="D78" s="146"/>
      <c r="E78" s="146">
        <v>70.8</v>
      </c>
      <c r="F78" s="146">
        <f t="shared" si="10"/>
        <v>11075.779999999999</v>
      </c>
      <c r="G78" s="696">
        <f t="shared" si="6"/>
        <v>0</v>
      </c>
      <c r="H78" s="151">
        <f t="shared" si="9"/>
        <v>0</v>
      </c>
      <c r="I78" s="151">
        <f t="shared" si="7"/>
        <v>0</v>
      </c>
      <c r="J78" s="151">
        <v>0</v>
      </c>
      <c r="K78" s="734">
        <v>0</v>
      </c>
      <c r="L78" s="725">
        <f t="shared" si="8"/>
        <v>0</v>
      </c>
    </row>
    <row r="79" spans="1:12" s="688" customFormat="1" ht="18" customHeight="1" x14ac:dyDescent="0.3">
      <c r="A79" s="158">
        <v>16</v>
      </c>
      <c r="B79" s="321" t="s">
        <v>1122</v>
      </c>
      <c r="C79" s="146">
        <v>6322.5</v>
      </c>
      <c r="D79" s="146"/>
      <c r="E79" s="146"/>
      <c r="F79" s="146">
        <f t="shared" si="10"/>
        <v>6322.5</v>
      </c>
      <c r="G79" s="696">
        <f t="shared" si="6"/>
        <v>0</v>
      </c>
      <c r="H79" s="151">
        <f t="shared" si="9"/>
        <v>0</v>
      </c>
      <c r="I79" s="151">
        <f t="shared" si="7"/>
        <v>0</v>
      </c>
      <c r="J79" s="151">
        <v>0</v>
      </c>
      <c r="K79" s="734">
        <v>0</v>
      </c>
      <c r="L79" s="725">
        <f t="shared" si="8"/>
        <v>0</v>
      </c>
    </row>
    <row r="80" spans="1:12" s="688" customFormat="1" ht="18" customHeight="1" x14ac:dyDescent="0.3">
      <c r="A80" s="158">
        <v>17</v>
      </c>
      <c r="B80" s="321" t="s">
        <v>2182</v>
      </c>
      <c r="C80" s="146">
        <v>6397.6</v>
      </c>
      <c r="D80" s="146"/>
      <c r="E80" s="146"/>
      <c r="F80" s="146">
        <f t="shared" si="10"/>
        <v>6397.6</v>
      </c>
      <c r="G80" s="696">
        <f t="shared" si="6"/>
        <v>0</v>
      </c>
      <c r="H80" s="151">
        <f t="shared" si="9"/>
        <v>0</v>
      </c>
      <c r="I80" s="151">
        <f t="shared" si="7"/>
        <v>0</v>
      </c>
      <c r="J80" s="151">
        <v>0</v>
      </c>
      <c r="K80" s="734">
        <v>0</v>
      </c>
      <c r="L80" s="725">
        <f t="shared" si="8"/>
        <v>0</v>
      </c>
    </row>
    <row r="81" spans="1:15" s="688" customFormat="1" ht="18" customHeight="1" x14ac:dyDescent="0.3">
      <c r="A81" s="158">
        <v>18</v>
      </c>
      <c r="B81" s="321" t="s">
        <v>2179</v>
      </c>
      <c r="C81" s="146">
        <v>566.29999999999995</v>
      </c>
      <c r="D81" s="146"/>
      <c r="E81" s="146"/>
      <c r="F81" s="146">
        <f t="shared" si="10"/>
        <v>566.29999999999995</v>
      </c>
      <c r="G81" s="696">
        <f>0/84396.03*F81</f>
        <v>0</v>
      </c>
      <c r="H81" s="151">
        <f t="shared" si="9"/>
        <v>0</v>
      </c>
      <c r="I81" s="151">
        <f t="shared" si="7"/>
        <v>0</v>
      </c>
      <c r="J81" s="151">
        <v>0</v>
      </c>
      <c r="K81" s="734">
        <v>0</v>
      </c>
      <c r="L81" s="725">
        <f t="shared" si="8"/>
        <v>0</v>
      </c>
    </row>
    <row r="82" spans="1:15" s="688" customFormat="1" ht="18" customHeight="1" x14ac:dyDescent="0.3">
      <c r="A82" s="266"/>
      <c r="B82" s="335" t="s">
        <v>1124</v>
      </c>
      <c r="C82" s="380">
        <f t="shared" ref="C82:K82" si="11">SUM(C67:C81)</f>
        <v>84150.38</v>
      </c>
      <c r="D82" s="380">
        <f t="shared" si="11"/>
        <v>0</v>
      </c>
      <c r="E82" s="380">
        <f t="shared" si="11"/>
        <v>245.64999999999998</v>
      </c>
      <c r="F82" s="380">
        <f t="shared" si="11"/>
        <v>84396.030000000013</v>
      </c>
      <c r="G82" s="380">
        <f t="shared" si="11"/>
        <v>0</v>
      </c>
      <c r="H82" s="151">
        <f t="shared" si="9"/>
        <v>0</v>
      </c>
      <c r="I82" s="380">
        <f t="shared" si="11"/>
        <v>0</v>
      </c>
      <c r="J82" s="380">
        <f t="shared" si="11"/>
        <v>0</v>
      </c>
      <c r="K82" s="380">
        <f t="shared" si="11"/>
        <v>0</v>
      </c>
      <c r="L82" s="725">
        <f t="shared" si="8"/>
        <v>0</v>
      </c>
    </row>
    <row r="83" spans="1:15" s="341" customFormat="1" ht="18" customHeight="1" x14ac:dyDescent="0.3">
      <c r="A83" s="316" t="s">
        <v>481</v>
      </c>
      <c r="B83" s="377"/>
      <c r="C83" s="354"/>
      <c r="D83" s="354"/>
      <c r="E83" s="146"/>
      <c r="F83" s="146"/>
      <c r="G83" s="146"/>
      <c r="H83" s="151">
        <f t="shared" si="9"/>
        <v>0</v>
      </c>
      <c r="I83" s="151"/>
      <c r="J83" s="151"/>
      <c r="K83" s="734"/>
      <c r="L83" s="725"/>
    </row>
    <row r="84" spans="1:15" s="688" customFormat="1" ht="18" customHeight="1" x14ac:dyDescent="0.3">
      <c r="A84" s="158">
        <v>1</v>
      </c>
      <c r="B84" s="327" t="s">
        <v>482</v>
      </c>
      <c r="C84" s="156">
        <v>478.7</v>
      </c>
      <c r="D84" s="157">
        <v>165.3</v>
      </c>
      <c r="E84" s="157">
        <v>45.3</v>
      </c>
      <c r="F84" s="524">
        <f t="shared" si="10"/>
        <v>689.3</v>
      </c>
      <c r="G84" s="696">
        <f t="shared" ref="G84:G147" si="12">1/219780.4*F84</f>
        <v>3.1363124282238089E-3</v>
      </c>
      <c r="H84" s="151">
        <f t="shared" si="9"/>
        <v>13.427964845818826</v>
      </c>
      <c r="I84" s="151">
        <f t="shared" si="7"/>
        <v>2.9541522660801416</v>
      </c>
      <c r="J84" s="151">
        <v>5.5239335888612979</v>
      </c>
      <c r="K84" s="734">
        <v>2.0635356163527501</v>
      </c>
      <c r="L84" s="725">
        <f t="shared" si="8"/>
        <v>3.4773808671279577E-2</v>
      </c>
    </row>
    <row r="85" spans="1:15" s="688" customFormat="1" ht="18" customHeight="1" x14ac:dyDescent="0.3">
      <c r="A85" s="158">
        <v>2</v>
      </c>
      <c r="B85" s="327" t="s">
        <v>483</v>
      </c>
      <c r="C85" s="156">
        <v>316.39999999999998</v>
      </c>
      <c r="D85" s="157"/>
      <c r="E85" s="157">
        <v>39.9</v>
      </c>
      <c r="F85" s="524">
        <f t="shared" si="10"/>
        <v>356.29999999999995</v>
      </c>
      <c r="G85" s="696">
        <f t="shared" si="12"/>
        <v>1.6211636706457901E-3</v>
      </c>
      <c r="H85" s="151">
        <f t="shared" si="9"/>
        <v>6.9409311976864174</v>
      </c>
      <c r="I85" s="151">
        <f t="shared" si="7"/>
        <v>1.5270048634910118</v>
      </c>
      <c r="J85" s="151">
        <v>2.8553279235619908</v>
      </c>
      <c r="K85" s="734">
        <v>1.0666440448374945</v>
      </c>
      <c r="L85" s="725">
        <f t="shared" si="8"/>
        <v>3.4773808671279584E-2</v>
      </c>
      <c r="O85" s="688">
        <v>2</v>
      </c>
    </row>
    <row r="86" spans="1:15" s="688" customFormat="1" ht="18" customHeight="1" x14ac:dyDescent="0.3">
      <c r="A86" s="158">
        <v>3</v>
      </c>
      <c r="B86" s="327" t="s">
        <v>484</v>
      </c>
      <c r="C86" s="156">
        <v>590.26</v>
      </c>
      <c r="D86" s="157"/>
      <c r="E86" s="157">
        <v>27.8</v>
      </c>
      <c r="F86" s="524">
        <f t="shared" si="10"/>
        <v>618.05999999999995</v>
      </c>
      <c r="G86" s="696">
        <f t="shared" si="12"/>
        <v>2.8121706940200308E-3</v>
      </c>
      <c r="H86" s="151">
        <f t="shared" si="9"/>
        <v>12.040168217912059</v>
      </c>
      <c r="I86" s="151">
        <f t="shared" si="7"/>
        <v>2.6488370079406529</v>
      </c>
      <c r="J86" s="151">
        <v>4.9530282807654347</v>
      </c>
      <c r="K86" s="734">
        <v>1.8502666807529098</v>
      </c>
      <c r="L86" s="725">
        <f t="shared" si="8"/>
        <v>3.4773808671279584E-2</v>
      </c>
    </row>
    <row r="87" spans="1:15" s="688" customFormat="1" ht="18" customHeight="1" x14ac:dyDescent="0.3">
      <c r="A87" s="158">
        <v>4</v>
      </c>
      <c r="B87" s="327" t="s">
        <v>485</v>
      </c>
      <c r="C87" s="156">
        <v>1277.7</v>
      </c>
      <c r="D87" s="157"/>
      <c r="E87" s="157">
        <v>49.7</v>
      </c>
      <c r="F87" s="524">
        <f t="shared" si="10"/>
        <v>1327.4</v>
      </c>
      <c r="G87" s="696">
        <f t="shared" si="12"/>
        <v>6.0396650474746618E-3</v>
      </c>
      <c r="H87" s="151">
        <f t="shared" si="9"/>
        <v>25.858523917510389</v>
      </c>
      <c r="I87" s="151">
        <f t="shared" si="7"/>
        <v>5.688875261852286</v>
      </c>
      <c r="J87" s="151">
        <v>10.637559039394297</v>
      </c>
      <c r="K87" s="734">
        <v>3.9737954114995522</v>
      </c>
      <c r="L87" s="725">
        <f t="shared" si="8"/>
        <v>3.4773808671279584E-2</v>
      </c>
    </row>
    <row r="88" spans="1:15" s="688" customFormat="1" ht="18" customHeight="1" x14ac:dyDescent="0.3">
      <c r="A88" s="158">
        <v>5</v>
      </c>
      <c r="B88" s="327" t="s">
        <v>486</v>
      </c>
      <c r="C88" s="156">
        <v>1422.3</v>
      </c>
      <c r="D88" s="157"/>
      <c r="E88" s="157">
        <v>106</v>
      </c>
      <c r="F88" s="524">
        <f t="shared" si="10"/>
        <v>1528.3</v>
      </c>
      <c r="G88" s="696">
        <f t="shared" si="12"/>
        <v>6.953759297917376E-3</v>
      </c>
      <c r="H88" s="151">
        <f t="shared" si="9"/>
        <v>29.77217274606835</v>
      </c>
      <c r="I88" s="151">
        <f t="shared" si="7"/>
        <v>6.5498780041350368</v>
      </c>
      <c r="J88" s="151">
        <v>12.247537652483276</v>
      </c>
      <c r="K88" s="734">
        <v>4.5752233896299268</v>
      </c>
      <c r="L88" s="725">
        <f t="shared" si="8"/>
        <v>3.4773808671279584E-2</v>
      </c>
    </row>
    <row r="89" spans="1:15" s="688" customFormat="1" ht="18" customHeight="1" x14ac:dyDescent="0.3">
      <c r="A89" s="158">
        <v>6</v>
      </c>
      <c r="B89" s="327" t="s">
        <v>487</v>
      </c>
      <c r="C89" s="156">
        <v>736.94</v>
      </c>
      <c r="D89" s="157"/>
      <c r="E89" s="157"/>
      <c r="F89" s="524">
        <f t="shared" si="10"/>
        <v>736.94</v>
      </c>
      <c r="G89" s="696">
        <f t="shared" si="12"/>
        <v>3.353074250479115E-3</v>
      </c>
      <c r="H89" s="151">
        <f t="shared" si="9"/>
        <v>14.356019749713807</v>
      </c>
      <c r="I89" s="151">
        <f t="shared" si="7"/>
        <v>3.1583243449370375</v>
      </c>
      <c r="J89" s="151">
        <v>5.9057124894464614</v>
      </c>
      <c r="K89" s="734">
        <v>2.206153978115474</v>
      </c>
      <c r="L89" s="725">
        <f t="shared" si="8"/>
        <v>3.4773808671279584E-2</v>
      </c>
    </row>
    <row r="90" spans="1:15" s="688" customFormat="1" ht="18" customHeight="1" x14ac:dyDescent="0.3">
      <c r="A90" s="158">
        <v>7</v>
      </c>
      <c r="B90" s="327" t="s">
        <v>488</v>
      </c>
      <c r="C90" s="156">
        <v>588.29</v>
      </c>
      <c r="D90" s="157"/>
      <c r="E90" s="157"/>
      <c r="F90" s="524">
        <f t="shared" si="10"/>
        <v>588.29</v>
      </c>
      <c r="G90" s="696">
        <f t="shared" si="12"/>
        <v>2.6767173050918098E-3</v>
      </c>
      <c r="H90" s="151">
        <f t="shared" si="9"/>
        <v>11.460231305885328</v>
      </c>
      <c r="I90" s="151">
        <f t="shared" si="7"/>
        <v>2.5212508872947721</v>
      </c>
      <c r="J90" s="151">
        <v>4.7144565370538416</v>
      </c>
      <c r="K90" s="734">
        <v>1.7611451729931229</v>
      </c>
      <c r="L90" s="725">
        <f t="shared" si="8"/>
        <v>3.4773808671279584E-2</v>
      </c>
    </row>
    <row r="91" spans="1:15" s="688" customFormat="1" ht="18" customHeight="1" x14ac:dyDescent="0.35">
      <c r="A91" s="158">
        <v>8</v>
      </c>
      <c r="B91" s="328" t="s">
        <v>489</v>
      </c>
      <c r="C91" s="156">
        <v>264.32</v>
      </c>
      <c r="D91" s="157"/>
      <c r="E91" s="157"/>
      <c r="F91" s="524">
        <f t="shared" si="10"/>
        <v>264.32</v>
      </c>
      <c r="G91" s="696">
        <f t="shared" si="12"/>
        <v>1.2026550138228888E-3</v>
      </c>
      <c r="H91" s="151">
        <f t="shared" si="9"/>
        <v>5.149107308932007</v>
      </c>
      <c r="I91" s="151">
        <f t="shared" si="7"/>
        <v>1.1328036079650416</v>
      </c>
      <c r="J91" s="151">
        <v>2.1182157641198582</v>
      </c>
      <c r="K91" s="734">
        <v>0.79128642697571305</v>
      </c>
      <c r="L91" s="725">
        <f t="shared" si="8"/>
        <v>3.4773808671279584E-2</v>
      </c>
    </row>
    <row r="92" spans="1:15" s="688" customFormat="1" ht="18" customHeight="1" x14ac:dyDescent="0.3">
      <c r="A92" s="158">
        <v>9</v>
      </c>
      <c r="B92" s="327" t="s">
        <v>490</v>
      </c>
      <c r="C92" s="156">
        <v>181.4</v>
      </c>
      <c r="D92" s="157"/>
      <c r="E92" s="157">
        <v>21.3</v>
      </c>
      <c r="F92" s="524">
        <f t="shared" si="10"/>
        <v>202.70000000000002</v>
      </c>
      <c r="G92" s="696">
        <f t="shared" si="12"/>
        <v>9.2228424372692037E-4</v>
      </c>
      <c r="H92" s="151">
        <f t="shared" si="9"/>
        <v>3.9487138753046231</v>
      </c>
      <c r="I92" s="151">
        <f t="shared" si="7"/>
        <v>0.86871705256701715</v>
      </c>
      <c r="J92" s="151">
        <v>1.6244035085770858</v>
      </c>
      <c r="K92" s="734">
        <v>0.60681658121964688</v>
      </c>
      <c r="L92" s="725">
        <f t="shared" si="8"/>
        <v>3.4773808671279591E-2</v>
      </c>
    </row>
    <row r="93" spans="1:15" s="688" customFormat="1" ht="18" customHeight="1" x14ac:dyDescent="0.3">
      <c r="A93" s="158">
        <v>10</v>
      </c>
      <c r="B93" s="327" t="s">
        <v>491</v>
      </c>
      <c r="C93" s="156">
        <v>366.9</v>
      </c>
      <c r="D93" s="157"/>
      <c r="E93" s="157"/>
      <c r="F93" s="524">
        <f t="shared" si="10"/>
        <v>366.9</v>
      </c>
      <c r="G93" s="696">
        <f t="shared" si="12"/>
        <v>1.6693936310972226E-3</v>
      </c>
      <c r="H93" s="151">
        <f t="shared" si="9"/>
        <v>7.1474253618612034</v>
      </c>
      <c r="I93" s="151">
        <f t="shared" si="7"/>
        <v>1.5724335796094648</v>
      </c>
      <c r="J93" s="151">
        <v>2.9402745303252726</v>
      </c>
      <c r="K93" s="734">
        <v>1.0983769296965387</v>
      </c>
      <c r="L93" s="725">
        <f t="shared" si="8"/>
        <v>3.4773808671279584E-2</v>
      </c>
    </row>
    <row r="94" spans="1:15" s="688" customFormat="1" ht="18" customHeight="1" x14ac:dyDescent="0.3">
      <c r="A94" s="158">
        <v>11</v>
      </c>
      <c r="B94" s="327" t="s">
        <v>492</v>
      </c>
      <c r="C94" s="156">
        <v>580.66999999999996</v>
      </c>
      <c r="D94" s="157"/>
      <c r="E94" s="157"/>
      <c r="F94" s="524">
        <f t="shared" si="10"/>
        <v>580.66999999999996</v>
      </c>
      <c r="G94" s="696">
        <f t="shared" si="12"/>
        <v>2.6420463335220068E-3</v>
      </c>
      <c r="H94" s="151">
        <f t="shared" si="9"/>
        <v>11.311789274657796</v>
      </c>
      <c r="I94" s="151">
        <f t="shared" si="7"/>
        <v>2.4885936404247153</v>
      </c>
      <c r="J94" s="151">
        <v>4.6533911461541999</v>
      </c>
      <c r="K94" s="734">
        <v>1.7383334199152063</v>
      </c>
      <c r="L94" s="725">
        <f t="shared" si="8"/>
        <v>3.4773808671279591E-2</v>
      </c>
    </row>
    <row r="95" spans="1:15" s="688" customFormat="1" ht="18" customHeight="1" x14ac:dyDescent="0.3">
      <c r="A95" s="158">
        <v>12</v>
      </c>
      <c r="B95" s="327" t="s">
        <v>493</v>
      </c>
      <c r="C95" s="156">
        <v>583.6</v>
      </c>
      <c r="D95" s="157">
        <v>29.3</v>
      </c>
      <c r="E95" s="157"/>
      <c r="F95" s="524">
        <f t="shared" si="10"/>
        <v>612.9</v>
      </c>
      <c r="G95" s="696">
        <f t="shared" si="12"/>
        <v>2.7886927132719755E-3</v>
      </c>
      <c r="H95" s="151">
        <f t="shared" si="9"/>
        <v>11.939648417238299</v>
      </c>
      <c r="I95" s="151">
        <f t="shared" si="7"/>
        <v>2.6267226517924258</v>
      </c>
      <c r="J95" s="151">
        <v>4.9116769136995355</v>
      </c>
      <c r="K95" s="734">
        <v>1.834819351896998</v>
      </c>
      <c r="L95" s="725">
        <f t="shared" si="8"/>
        <v>3.4773808671279584E-2</v>
      </c>
    </row>
    <row r="96" spans="1:15" s="688" customFormat="1" ht="18" customHeight="1" x14ac:dyDescent="0.3">
      <c r="A96" s="158">
        <v>13</v>
      </c>
      <c r="B96" s="327" t="s">
        <v>495</v>
      </c>
      <c r="C96" s="156">
        <v>851.5</v>
      </c>
      <c r="D96" s="157"/>
      <c r="E96" s="157"/>
      <c r="F96" s="524">
        <f t="shared" si="10"/>
        <v>851.5</v>
      </c>
      <c r="G96" s="696">
        <f t="shared" si="12"/>
        <v>3.8743218230561055E-3</v>
      </c>
      <c r="H96" s="151">
        <f t="shared" si="9"/>
        <v>16.587715169323562</v>
      </c>
      <c r="I96" s="151">
        <f t="shared" si="7"/>
        <v>3.6492973372511837</v>
      </c>
      <c r="J96" s="151">
        <v>6.823776948956036</v>
      </c>
      <c r="K96" s="734">
        <v>2.5491086280637849</v>
      </c>
      <c r="L96" s="725">
        <f t="shared" si="8"/>
        <v>3.4773808671279584E-2</v>
      </c>
    </row>
    <row r="97" spans="1:12" s="688" customFormat="1" ht="18" customHeight="1" x14ac:dyDescent="0.3">
      <c r="A97" s="158">
        <v>14</v>
      </c>
      <c r="B97" s="327" t="s">
        <v>496</v>
      </c>
      <c r="C97" s="156">
        <v>510.4</v>
      </c>
      <c r="D97" s="157"/>
      <c r="E97" s="157">
        <v>35.200000000000003</v>
      </c>
      <c r="F97" s="524">
        <f t="shared" si="10"/>
        <v>545.6</v>
      </c>
      <c r="G97" s="696">
        <f t="shared" si="12"/>
        <v>2.4824779643680696E-3</v>
      </c>
      <c r="H97" s="151">
        <f t="shared" si="9"/>
        <v>10.628605280543672</v>
      </c>
      <c r="I97" s="151">
        <f t="shared" si="7"/>
        <v>2.3382931617196081</v>
      </c>
      <c r="J97" s="151">
        <v>4.3723460990609668</v>
      </c>
      <c r="K97" s="734">
        <v>1.6333454697258969</v>
      </c>
      <c r="L97" s="725">
        <f t="shared" si="8"/>
        <v>3.4773808671279591E-2</v>
      </c>
    </row>
    <row r="98" spans="1:12" s="688" customFormat="1" ht="18" customHeight="1" x14ac:dyDescent="0.3">
      <c r="A98" s="158">
        <v>15</v>
      </c>
      <c r="B98" s="327" t="s">
        <v>497</v>
      </c>
      <c r="C98" s="156">
        <v>545.21</v>
      </c>
      <c r="D98" s="157"/>
      <c r="E98" s="157">
        <v>19.600000000000001</v>
      </c>
      <c r="F98" s="524">
        <f t="shared" si="10"/>
        <v>564.81000000000006</v>
      </c>
      <c r="G98" s="696">
        <f t="shared" si="12"/>
        <v>2.5698833926956184E-3</v>
      </c>
      <c r="H98" s="151">
        <f t="shared" si="9"/>
        <v>11.002827251656655</v>
      </c>
      <c r="I98" s="151">
        <f t="shared" si="7"/>
        <v>2.4206219953644639</v>
      </c>
      <c r="J98" s="151">
        <v>4.5262917892423475</v>
      </c>
      <c r="K98" s="734">
        <v>1.6908538393619572</v>
      </c>
      <c r="L98" s="725">
        <f t="shared" si="8"/>
        <v>3.4773808671279584E-2</v>
      </c>
    </row>
    <row r="99" spans="1:12" s="688" customFormat="1" ht="18" customHeight="1" x14ac:dyDescent="0.3">
      <c r="A99" s="158">
        <v>16</v>
      </c>
      <c r="B99" s="327" t="s">
        <v>498</v>
      </c>
      <c r="C99" s="156">
        <v>536.25</v>
      </c>
      <c r="D99" s="157"/>
      <c r="E99" s="157"/>
      <c r="F99" s="524">
        <f t="shared" si="10"/>
        <v>536.25</v>
      </c>
      <c r="G99" s="696">
        <f t="shared" si="12"/>
        <v>2.439935499252891E-3</v>
      </c>
      <c r="H99" s="151">
        <f t="shared" si="9"/>
        <v>10.446461843276291</v>
      </c>
      <c r="I99" s="151">
        <f t="shared" si="7"/>
        <v>2.298221605520784</v>
      </c>
      <c r="J99" s="151">
        <v>4.2974167808310915</v>
      </c>
      <c r="K99" s="734">
        <v>1.6053546703455135</v>
      </c>
      <c r="L99" s="725">
        <f t="shared" si="8"/>
        <v>3.4773808671279591E-2</v>
      </c>
    </row>
    <row r="100" spans="1:12" s="688" customFormat="1" ht="18" customHeight="1" x14ac:dyDescent="0.3">
      <c r="A100" s="158">
        <v>17</v>
      </c>
      <c r="B100" s="327" t="s">
        <v>499</v>
      </c>
      <c r="C100" s="156">
        <v>534.97</v>
      </c>
      <c r="D100" s="157">
        <v>68.2</v>
      </c>
      <c r="E100" s="157"/>
      <c r="F100" s="524">
        <f t="shared" si="10"/>
        <v>603.17000000000007</v>
      </c>
      <c r="G100" s="696">
        <f t="shared" si="12"/>
        <v>2.7444212495745758E-3</v>
      </c>
      <c r="H100" s="151">
        <f t="shared" si="9"/>
        <v>11.750102358991066</v>
      </c>
      <c r="I100" s="151">
        <f t="shared" si="7"/>
        <v>2.5850225189780347</v>
      </c>
      <c r="J100" s="151">
        <v>4.8337023397555052</v>
      </c>
      <c r="K100" s="734">
        <v>1.8056909585311021</v>
      </c>
      <c r="L100" s="725">
        <f t="shared" si="8"/>
        <v>3.4773808671279577E-2</v>
      </c>
    </row>
    <row r="101" spans="1:12" s="688" customFormat="1" ht="18" customHeight="1" x14ac:dyDescent="0.3">
      <c r="A101" s="158">
        <v>18</v>
      </c>
      <c r="B101" s="327" t="s">
        <v>500</v>
      </c>
      <c r="C101" s="156">
        <v>191.9</v>
      </c>
      <c r="D101" s="157"/>
      <c r="E101" s="157">
        <v>35</v>
      </c>
      <c r="F101" s="524">
        <f t="shared" si="10"/>
        <v>226.9</v>
      </c>
      <c r="G101" s="696">
        <f t="shared" si="12"/>
        <v>1.0323941534367944E-3</v>
      </c>
      <c r="H101" s="151">
        <f t="shared" si="9"/>
        <v>4.4201439482319627</v>
      </c>
      <c r="I101" s="151">
        <f t="shared" si="7"/>
        <v>0.97243166861103181</v>
      </c>
      <c r="J101" s="151">
        <v>1.8183382145838225</v>
      </c>
      <c r="K101" s="734">
        <v>0.67926335608652122</v>
      </c>
      <c r="L101" s="725">
        <f t="shared" si="8"/>
        <v>3.4773808671279584E-2</v>
      </c>
    </row>
    <row r="102" spans="1:12" s="688" customFormat="1" ht="18" customHeight="1" x14ac:dyDescent="0.3">
      <c r="A102" s="158">
        <v>19</v>
      </c>
      <c r="B102" s="327" t="s">
        <v>501</v>
      </c>
      <c r="C102" s="156">
        <v>368.4</v>
      </c>
      <c r="D102" s="157"/>
      <c r="E102" s="157">
        <v>17.2</v>
      </c>
      <c r="F102" s="524">
        <f t="shared" si="10"/>
        <v>385.59999999999997</v>
      </c>
      <c r="G102" s="696">
        <f t="shared" si="12"/>
        <v>1.7544785613275798E-3</v>
      </c>
      <c r="H102" s="151">
        <f t="shared" si="9"/>
        <v>7.5117122363959661</v>
      </c>
      <c r="I102" s="151">
        <f t="shared" si="7"/>
        <v>1.6525766920071125</v>
      </c>
      <c r="J102" s="151">
        <v>3.0901331667850234</v>
      </c>
      <c r="K102" s="734">
        <v>1.1543585284573055</v>
      </c>
      <c r="L102" s="725">
        <f t="shared" si="8"/>
        <v>3.4773808671279584E-2</v>
      </c>
    </row>
    <row r="103" spans="1:12" s="688" customFormat="1" ht="18" customHeight="1" x14ac:dyDescent="0.3">
      <c r="A103" s="158">
        <v>20</v>
      </c>
      <c r="B103" s="327" t="s">
        <v>502</v>
      </c>
      <c r="C103" s="156">
        <v>298.58</v>
      </c>
      <c r="D103" s="157">
        <v>41.6</v>
      </c>
      <c r="E103" s="157"/>
      <c r="F103" s="524">
        <f t="shared" si="10"/>
        <v>340.18</v>
      </c>
      <c r="G103" s="696">
        <f t="shared" si="12"/>
        <v>1.547817730789461E-3</v>
      </c>
      <c r="H103" s="151">
        <f t="shared" si="9"/>
        <v>6.6269042234885376</v>
      </c>
      <c r="I103" s="151">
        <f t="shared" si="7"/>
        <v>1.4579189291674783</v>
      </c>
      <c r="J103" s="151">
        <v>2.7261449706351906</v>
      </c>
      <c r="K103" s="734">
        <v>1.0183861105046839</v>
      </c>
      <c r="L103" s="725">
        <f t="shared" si="8"/>
        <v>3.4773808671279584E-2</v>
      </c>
    </row>
    <row r="104" spans="1:12" s="688" customFormat="1" ht="18" customHeight="1" x14ac:dyDescent="0.3">
      <c r="A104" s="158">
        <v>21</v>
      </c>
      <c r="B104" s="327" t="s">
        <v>503</v>
      </c>
      <c r="C104" s="156">
        <v>820.07</v>
      </c>
      <c r="D104" s="157"/>
      <c r="E104" s="157">
        <v>159.9</v>
      </c>
      <c r="F104" s="524">
        <f t="shared" si="10"/>
        <v>979.97</v>
      </c>
      <c r="G104" s="696">
        <f t="shared" si="12"/>
        <v>4.4588598437349291E-3</v>
      </c>
      <c r="H104" s="151">
        <f t="shared" si="9"/>
        <v>19.090385477958911</v>
      </c>
      <c r="I104" s="151">
        <f t="shared" si="7"/>
        <v>4.1998848051509601</v>
      </c>
      <c r="J104" s="151">
        <v>7.8533137952653513</v>
      </c>
      <c r="K104" s="734">
        <v>2.9337052052186343</v>
      </c>
      <c r="L104" s="725">
        <f t="shared" si="8"/>
        <v>3.4773808671279584E-2</v>
      </c>
    </row>
    <row r="105" spans="1:12" s="688" customFormat="1" ht="18" customHeight="1" x14ac:dyDescent="0.3">
      <c r="A105" s="158">
        <v>22</v>
      </c>
      <c r="B105" s="327" t="s">
        <v>504</v>
      </c>
      <c r="C105" s="156">
        <v>1330.1</v>
      </c>
      <c r="D105" s="157"/>
      <c r="E105" s="157"/>
      <c r="F105" s="524">
        <f t="shared" si="10"/>
        <v>1330.1</v>
      </c>
      <c r="G105" s="696">
        <f t="shared" si="12"/>
        <v>6.0519500374009699E-3</v>
      </c>
      <c r="H105" s="151">
        <f t="shared" si="9"/>
        <v>25.911121487630382</v>
      </c>
      <c r="I105" s="151">
        <f t="shared" si="7"/>
        <v>5.7004467272786838</v>
      </c>
      <c r="J105" s="151">
        <v>10.659196382626451</v>
      </c>
      <c r="K105" s="734">
        <v>3.981878316133459</v>
      </c>
      <c r="L105" s="725">
        <f t="shared" si="8"/>
        <v>3.4773808671279591E-2</v>
      </c>
    </row>
    <row r="106" spans="1:12" s="688" customFormat="1" ht="18" customHeight="1" x14ac:dyDescent="0.3">
      <c r="A106" s="158">
        <v>23</v>
      </c>
      <c r="B106" s="327" t="s">
        <v>554</v>
      </c>
      <c r="C106" s="156">
        <v>788.55</v>
      </c>
      <c r="D106" s="157">
        <v>32.1</v>
      </c>
      <c r="E106" s="157"/>
      <c r="F106" s="524">
        <f t="shared" si="10"/>
        <v>820.65</v>
      </c>
      <c r="G106" s="696">
        <f t="shared" si="12"/>
        <v>3.7339544381573609E-3</v>
      </c>
      <c r="H106" s="151">
        <f t="shared" si="9"/>
        <v>15.986739229248832</v>
      </c>
      <c r="I106" s="151">
        <f t="shared" si="7"/>
        <v>3.5170826304347429</v>
      </c>
      <c r="J106" s="151">
        <v>6.576550267951581</v>
      </c>
      <c r="K106" s="734">
        <v>2.456753958450435</v>
      </c>
      <c r="L106" s="725">
        <f t="shared" si="8"/>
        <v>3.4773808671279591E-2</v>
      </c>
    </row>
    <row r="107" spans="1:12" s="688" customFormat="1" ht="18" customHeight="1" x14ac:dyDescent="0.3">
      <c r="A107" s="158">
        <v>24</v>
      </c>
      <c r="B107" s="327" t="s">
        <v>555</v>
      </c>
      <c r="C107" s="156">
        <v>1286.57</v>
      </c>
      <c r="D107" s="157">
        <v>132.1</v>
      </c>
      <c r="E107" s="157">
        <v>45.2</v>
      </c>
      <c r="F107" s="524">
        <f t="shared" si="10"/>
        <v>1463.87</v>
      </c>
      <c r="G107" s="696">
        <f t="shared" si="12"/>
        <v>6.6606030383055091E-3</v>
      </c>
      <c r="H107" s="151">
        <f t="shared" si="9"/>
        <v>28.517038878353119</v>
      </c>
      <c r="I107" s="151">
        <f t="shared" si="7"/>
        <v>6.2737485532376862</v>
      </c>
      <c r="J107" s="151">
        <v>11.731206532317406</v>
      </c>
      <c r="K107" s="734">
        <v>4.3823413357178307</v>
      </c>
      <c r="L107" s="725">
        <f t="shared" si="8"/>
        <v>3.4773808671279584E-2</v>
      </c>
    </row>
    <row r="108" spans="1:12" s="688" customFormat="1" ht="18" customHeight="1" x14ac:dyDescent="0.3">
      <c r="A108" s="158">
        <v>25</v>
      </c>
      <c r="B108" s="327" t="s">
        <v>556</v>
      </c>
      <c r="C108" s="156">
        <v>498.78</v>
      </c>
      <c r="D108" s="157">
        <v>48.7</v>
      </c>
      <c r="E108" s="157">
        <v>47.7</v>
      </c>
      <c r="F108" s="524">
        <f t="shared" si="10"/>
        <v>595.18000000000006</v>
      </c>
      <c r="G108" s="696">
        <f t="shared" si="12"/>
        <v>2.7080667793852415E-3</v>
      </c>
      <c r="H108" s="151">
        <f t="shared" si="9"/>
        <v>11.594452512598941</v>
      </c>
      <c r="I108" s="151">
        <f t="shared" si="7"/>
        <v>2.5507795527717669</v>
      </c>
      <c r="J108" s="151">
        <v>4.7696718314499753</v>
      </c>
      <c r="K108" s="734">
        <v>1.7817715481515017</v>
      </c>
      <c r="L108" s="725">
        <f t="shared" si="8"/>
        <v>3.4773808671279584E-2</v>
      </c>
    </row>
    <row r="109" spans="1:12" s="688" customFormat="1" ht="18" customHeight="1" x14ac:dyDescent="0.3">
      <c r="A109" s="158">
        <v>26</v>
      </c>
      <c r="B109" s="327" t="s">
        <v>557</v>
      </c>
      <c r="C109" s="156">
        <v>142</v>
      </c>
      <c r="D109" s="157"/>
      <c r="E109" s="157"/>
      <c r="F109" s="524">
        <f t="shared" si="10"/>
        <v>142</v>
      </c>
      <c r="G109" s="696">
        <f t="shared" si="12"/>
        <v>6.4609947019843446E-4</v>
      </c>
      <c r="H109" s="151">
        <f t="shared" si="9"/>
        <v>2.766242576681087</v>
      </c>
      <c r="I109" s="151">
        <f t="shared" si="7"/>
        <v>0.60857336686983909</v>
      </c>
      <c r="J109" s="151">
        <v>1.1379639773948997</v>
      </c>
      <c r="K109" s="734">
        <v>0.42510091037587489</v>
      </c>
      <c r="L109" s="725">
        <f t="shared" si="8"/>
        <v>3.4773808671279584E-2</v>
      </c>
    </row>
    <row r="110" spans="1:12" s="688" customFormat="1" ht="18" customHeight="1" x14ac:dyDescent="0.3">
      <c r="A110" s="158">
        <v>27</v>
      </c>
      <c r="B110" s="327" t="s">
        <v>558</v>
      </c>
      <c r="C110" s="156">
        <v>537.64</v>
      </c>
      <c r="D110" s="157">
        <v>39.299999999999997</v>
      </c>
      <c r="E110" s="157"/>
      <c r="F110" s="524">
        <f t="shared" si="10"/>
        <v>576.93999999999994</v>
      </c>
      <c r="G110" s="696">
        <f t="shared" si="12"/>
        <v>2.6250748474386252E-3</v>
      </c>
      <c r="H110" s="151">
        <f t="shared" si="9"/>
        <v>11.2391267055661</v>
      </c>
      <c r="I110" s="151">
        <f t="shared" si="7"/>
        <v>2.4726078752245422</v>
      </c>
      <c r="J110" s="151">
        <v>4.6234995571705166</v>
      </c>
      <c r="K110" s="734">
        <v>1.7271670368468817</v>
      </c>
      <c r="L110" s="725">
        <f t="shared" si="8"/>
        <v>3.4773808671279584E-2</v>
      </c>
    </row>
    <row r="111" spans="1:12" s="688" customFormat="1" ht="18" customHeight="1" x14ac:dyDescent="0.3">
      <c r="A111" s="158">
        <v>28</v>
      </c>
      <c r="B111" s="327" t="s">
        <v>559</v>
      </c>
      <c r="C111" s="156">
        <v>587.76</v>
      </c>
      <c r="D111" s="157"/>
      <c r="E111" s="157"/>
      <c r="F111" s="524">
        <f t="shared" si="10"/>
        <v>587.76</v>
      </c>
      <c r="G111" s="696">
        <f t="shared" si="12"/>
        <v>2.6743058070692383E-3</v>
      </c>
      <c r="H111" s="151">
        <f t="shared" si="9"/>
        <v>11.449906597676589</v>
      </c>
      <c r="I111" s="151">
        <f t="shared" si="7"/>
        <v>2.5189794514888497</v>
      </c>
      <c r="J111" s="151">
        <v>4.7102092067156782</v>
      </c>
      <c r="K111" s="734">
        <v>1.7595585287501705</v>
      </c>
      <c r="L111" s="725">
        <f t="shared" si="8"/>
        <v>3.4773808671279584E-2</v>
      </c>
    </row>
    <row r="112" spans="1:12" s="688" customFormat="1" ht="18" customHeight="1" x14ac:dyDescent="0.3">
      <c r="A112" s="158">
        <v>29</v>
      </c>
      <c r="B112" s="327" t="s">
        <v>560</v>
      </c>
      <c r="C112" s="156">
        <v>1869.7</v>
      </c>
      <c r="D112" s="157"/>
      <c r="E112" s="157">
        <v>22</v>
      </c>
      <c r="F112" s="524">
        <f t="shared" si="10"/>
        <v>1891.7</v>
      </c>
      <c r="G112" s="696">
        <f t="shared" si="12"/>
        <v>8.6072279420730882E-3</v>
      </c>
      <c r="H112" s="151">
        <f t="shared" si="9"/>
        <v>36.851416072588819</v>
      </c>
      <c r="I112" s="151">
        <f t="shared" si="7"/>
        <v>8.10731153596954</v>
      </c>
      <c r="J112" s="151">
        <v>15.159763774915012</v>
      </c>
      <c r="K112" s="734">
        <v>5.6631224799862148</v>
      </c>
      <c r="L112" s="725">
        <f t="shared" si="8"/>
        <v>3.4773808671279577E-2</v>
      </c>
    </row>
    <row r="113" spans="1:12" s="688" customFormat="1" ht="18" customHeight="1" x14ac:dyDescent="0.3">
      <c r="A113" s="158">
        <v>30</v>
      </c>
      <c r="B113" s="327" t="s">
        <v>561</v>
      </c>
      <c r="C113" s="156">
        <v>1857.4</v>
      </c>
      <c r="D113" s="157"/>
      <c r="E113" s="157"/>
      <c r="F113" s="524">
        <f t="shared" si="10"/>
        <v>1857.4</v>
      </c>
      <c r="G113" s="696">
        <f t="shared" si="12"/>
        <v>8.4511630700462841E-3</v>
      </c>
      <c r="H113" s="151">
        <f t="shared" si="9"/>
        <v>36.183232126249663</v>
      </c>
      <c r="I113" s="151">
        <f t="shared" si="7"/>
        <v>7.960311067774926</v>
      </c>
      <c r="J113" s="151">
        <v>14.884889377558357</v>
      </c>
      <c r="K113" s="734">
        <v>5.5604396544517609</v>
      </c>
      <c r="L113" s="725">
        <f t="shared" si="8"/>
        <v>3.4773808671279591E-2</v>
      </c>
    </row>
    <row r="114" spans="1:12" s="688" customFormat="1" ht="18" customHeight="1" x14ac:dyDescent="0.3">
      <c r="A114" s="158">
        <v>31</v>
      </c>
      <c r="B114" s="327" t="s">
        <v>562</v>
      </c>
      <c r="C114" s="156">
        <v>2470.1999999999998</v>
      </c>
      <c r="D114" s="157"/>
      <c r="E114" s="157"/>
      <c r="F114" s="524">
        <f t="shared" si="10"/>
        <v>2470.1999999999998</v>
      </c>
      <c r="G114" s="696">
        <f t="shared" si="12"/>
        <v>1.1239400783691358E-2</v>
      </c>
      <c r="H114" s="151">
        <f t="shared" si="9"/>
        <v>48.120932485335366</v>
      </c>
      <c r="I114" s="151">
        <f t="shared" si="7"/>
        <v>10.586605146773781</v>
      </c>
      <c r="J114" s="151">
        <v>19.795764908175219</v>
      </c>
      <c r="K114" s="734">
        <v>7.3949596395104651</v>
      </c>
      <c r="L114" s="725">
        <f t="shared" si="8"/>
        <v>3.4773808671279591E-2</v>
      </c>
    </row>
    <row r="115" spans="1:12" s="688" customFormat="1" ht="18" customHeight="1" x14ac:dyDescent="0.3">
      <c r="A115" s="158">
        <v>32</v>
      </c>
      <c r="B115" s="327" t="s">
        <v>563</v>
      </c>
      <c r="C115" s="156">
        <v>121.8</v>
      </c>
      <c r="D115" s="157"/>
      <c r="E115" s="157"/>
      <c r="F115" s="524">
        <f t="shared" si="10"/>
        <v>121.8</v>
      </c>
      <c r="G115" s="696">
        <f t="shared" si="12"/>
        <v>5.5418954556457265E-4</v>
      </c>
      <c r="H115" s="151">
        <f t="shared" si="9"/>
        <v>2.3727348298574396</v>
      </c>
      <c r="I115" s="151">
        <f t="shared" si="7"/>
        <v>0.52200166256863667</v>
      </c>
      <c r="J115" s="151">
        <v>0.97608459469506192</v>
      </c>
      <c r="K115" s="734">
        <v>0.36462880904071526</v>
      </c>
      <c r="L115" s="725">
        <f t="shared" si="8"/>
        <v>3.4773808671279584E-2</v>
      </c>
    </row>
    <row r="116" spans="1:12" s="688" customFormat="1" ht="18" customHeight="1" x14ac:dyDescent="0.3">
      <c r="A116" s="158">
        <v>33</v>
      </c>
      <c r="B116" s="327" t="s">
        <v>564</v>
      </c>
      <c r="C116" s="156">
        <v>1831.3</v>
      </c>
      <c r="D116" s="157"/>
      <c r="E116" s="157"/>
      <c r="F116" s="524">
        <f t="shared" si="10"/>
        <v>1831.3</v>
      </c>
      <c r="G116" s="696">
        <f t="shared" si="12"/>
        <v>8.332408167425304E-3</v>
      </c>
      <c r="H116" s="151">
        <f t="shared" si="9"/>
        <v>35.674788948423064</v>
      </c>
      <c r="I116" s="151">
        <f t="shared" si="7"/>
        <v>7.8484535686530741</v>
      </c>
      <c r="J116" s="151">
        <v>14.675728392980844</v>
      </c>
      <c r="K116" s="734">
        <v>5.4823049096573211</v>
      </c>
      <c r="L116" s="725">
        <f t="shared" si="8"/>
        <v>3.4773808671279584E-2</v>
      </c>
    </row>
    <row r="117" spans="1:12" s="688" customFormat="1" ht="18" customHeight="1" x14ac:dyDescent="0.3">
      <c r="A117" s="158">
        <v>34</v>
      </c>
      <c r="B117" s="327" t="s">
        <v>565</v>
      </c>
      <c r="C117" s="156">
        <v>1844.3</v>
      </c>
      <c r="D117" s="157"/>
      <c r="E117" s="157"/>
      <c r="F117" s="524">
        <f t="shared" si="10"/>
        <v>1844.3</v>
      </c>
      <c r="G117" s="696">
        <f t="shared" si="12"/>
        <v>8.3915581189223428E-3</v>
      </c>
      <c r="H117" s="151">
        <f t="shared" si="9"/>
        <v>35.928036508260064</v>
      </c>
      <c r="I117" s="151">
        <f t="shared" si="7"/>
        <v>7.9041680318172141</v>
      </c>
      <c r="J117" s="151">
        <v>14.779908193728264</v>
      </c>
      <c r="K117" s="734">
        <v>5.5212225986353953</v>
      </c>
      <c r="L117" s="725">
        <f t="shared" si="8"/>
        <v>3.4773808671279584E-2</v>
      </c>
    </row>
    <row r="118" spans="1:12" s="688" customFormat="1" ht="18" customHeight="1" x14ac:dyDescent="0.3">
      <c r="A118" s="158">
        <v>35</v>
      </c>
      <c r="B118" s="327" t="s">
        <v>566</v>
      </c>
      <c r="C118" s="156">
        <v>193.76</v>
      </c>
      <c r="D118" s="157"/>
      <c r="E118" s="157"/>
      <c r="F118" s="524">
        <f t="shared" si="10"/>
        <v>193.76</v>
      </c>
      <c r="G118" s="696">
        <f t="shared" si="12"/>
        <v>8.8160727708203285E-4</v>
      </c>
      <c r="H118" s="151">
        <f t="shared" si="9"/>
        <v>3.7745574764628693</v>
      </c>
      <c r="I118" s="151">
        <f t="shared" si="7"/>
        <v>0.83040264482183124</v>
      </c>
      <c r="J118" s="151">
        <v>1.5527598609861673</v>
      </c>
      <c r="K118" s="734">
        <v>0.5800531858762642</v>
      </c>
      <c r="L118" s="725">
        <f t="shared" si="8"/>
        <v>3.4773808671279584E-2</v>
      </c>
    </row>
    <row r="119" spans="1:12" s="688" customFormat="1" ht="18" customHeight="1" x14ac:dyDescent="0.3">
      <c r="A119" s="158">
        <v>36</v>
      </c>
      <c r="B119" s="327" t="s">
        <v>567</v>
      </c>
      <c r="C119" s="156">
        <v>1841.4</v>
      </c>
      <c r="D119" s="157"/>
      <c r="E119" s="157"/>
      <c r="F119" s="524">
        <f t="shared" si="10"/>
        <v>1841.4</v>
      </c>
      <c r="G119" s="696">
        <f t="shared" si="12"/>
        <v>8.3783631297422341E-3</v>
      </c>
      <c r="H119" s="151">
        <f t="shared" si="9"/>
        <v>35.871542821834886</v>
      </c>
      <c r="I119" s="151">
        <f t="shared" si="7"/>
        <v>7.8917394208036749</v>
      </c>
      <c r="J119" s="151">
        <v>14.756668084330764</v>
      </c>
      <c r="K119" s="734">
        <v>5.5125409603249027</v>
      </c>
      <c r="L119" s="725">
        <f t="shared" si="8"/>
        <v>3.4773808671279577E-2</v>
      </c>
    </row>
    <row r="120" spans="1:12" s="688" customFormat="1" ht="18" customHeight="1" x14ac:dyDescent="0.3">
      <c r="A120" s="158">
        <v>37</v>
      </c>
      <c r="B120" s="327" t="s">
        <v>568</v>
      </c>
      <c r="C120" s="156">
        <v>94.7</v>
      </c>
      <c r="D120" s="157"/>
      <c r="E120" s="157"/>
      <c r="F120" s="524">
        <f t="shared" si="10"/>
        <v>94.7</v>
      </c>
      <c r="G120" s="696">
        <f t="shared" si="12"/>
        <v>4.3088464667458978E-4</v>
      </c>
      <c r="H120" s="151">
        <f t="shared" si="9"/>
        <v>1.8448110705049223</v>
      </c>
      <c r="I120" s="151">
        <f t="shared" si="7"/>
        <v>0.40585843551108292</v>
      </c>
      <c r="J120" s="151">
        <v>0.75890977929082404</v>
      </c>
      <c r="K120" s="734">
        <v>0.28350039586334758</v>
      </c>
      <c r="L120" s="725">
        <f t="shared" si="8"/>
        <v>3.4773808671279584E-2</v>
      </c>
    </row>
    <row r="121" spans="1:12" s="688" customFormat="1" ht="18" customHeight="1" x14ac:dyDescent="0.3">
      <c r="A121" s="158">
        <v>38</v>
      </c>
      <c r="B121" s="327" t="s">
        <v>569</v>
      </c>
      <c r="C121" s="156">
        <v>1687.6</v>
      </c>
      <c r="D121" s="157">
        <v>124.8</v>
      </c>
      <c r="E121" s="157"/>
      <c r="F121" s="524">
        <f t="shared" si="10"/>
        <v>1812.3999999999999</v>
      </c>
      <c r="G121" s="696">
        <f t="shared" si="12"/>
        <v>8.2464132379411453E-3</v>
      </c>
      <c r="H121" s="151">
        <f t="shared" si="9"/>
        <v>35.306605957583116</v>
      </c>
      <c r="I121" s="151">
        <f t="shared" si="7"/>
        <v>7.7674533106682855</v>
      </c>
      <c r="J121" s="151">
        <v>14.524266990355747</v>
      </c>
      <c r="K121" s="734">
        <v>5.4257245772199685</v>
      </c>
      <c r="L121" s="725">
        <f t="shared" si="8"/>
        <v>3.4773808671279584E-2</v>
      </c>
    </row>
    <row r="122" spans="1:12" s="688" customFormat="1" ht="18" customHeight="1" x14ac:dyDescent="0.3">
      <c r="A122" s="158">
        <v>39</v>
      </c>
      <c r="B122" s="327" t="s">
        <v>570</v>
      </c>
      <c r="C122" s="156">
        <v>155.80000000000001</v>
      </c>
      <c r="D122" s="157"/>
      <c r="E122" s="157"/>
      <c r="F122" s="524">
        <f t="shared" si="10"/>
        <v>155.80000000000001</v>
      </c>
      <c r="G122" s="696">
        <f t="shared" si="12"/>
        <v>7.0888941871067679E-4</v>
      </c>
      <c r="H122" s="151">
        <f t="shared" si="9"/>
        <v>3.035074601738827</v>
      </c>
      <c r="I122" s="151">
        <f t="shared" si="7"/>
        <v>0.66771641238254198</v>
      </c>
      <c r="J122" s="151">
        <v>1.2485548428037001</v>
      </c>
      <c r="K122" s="734">
        <v>0.46641353406029101</v>
      </c>
      <c r="L122" s="725">
        <f t="shared" si="8"/>
        <v>3.4773808671279584E-2</v>
      </c>
    </row>
    <row r="123" spans="1:12" s="688" customFormat="1" ht="18" customHeight="1" x14ac:dyDescent="0.3">
      <c r="A123" s="158">
        <v>40</v>
      </c>
      <c r="B123" s="327" t="s">
        <v>571</v>
      </c>
      <c r="C123" s="156">
        <v>378.1</v>
      </c>
      <c r="D123" s="157"/>
      <c r="E123" s="157"/>
      <c r="F123" s="524">
        <f t="shared" si="10"/>
        <v>378.1</v>
      </c>
      <c r="G123" s="696">
        <f t="shared" si="12"/>
        <v>1.7203535893100571E-3</v>
      </c>
      <c r="H123" s="151">
        <f t="shared" si="9"/>
        <v>7.3656078749515439</v>
      </c>
      <c r="I123" s="151">
        <f t="shared" si="7"/>
        <v>1.6204337324893396</v>
      </c>
      <c r="J123" s="151">
        <v>3.0300294355845887</v>
      </c>
      <c r="K123" s="734">
        <v>1.1319060155853402</v>
      </c>
      <c r="L123" s="725">
        <f t="shared" si="8"/>
        <v>3.4773808671279591E-2</v>
      </c>
    </row>
    <row r="124" spans="1:12" s="688" customFormat="1" ht="18" customHeight="1" x14ac:dyDescent="0.3">
      <c r="A124" s="158">
        <v>41</v>
      </c>
      <c r="B124" s="327" t="s">
        <v>572</v>
      </c>
      <c r="C124" s="156">
        <v>2458.6999999999998</v>
      </c>
      <c r="D124" s="157"/>
      <c r="E124" s="157">
        <v>90.3</v>
      </c>
      <c r="F124" s="524">
        <f t="shared" si="10"/>
        <v>2549</v>
      </c>
      <c r="G124" s="696">
        <f t="shared" si="12"/>
        <v>1.1597940489688799E-2</v>
      </c>
      <c r="H124" s="151">
        <f t="shared" si="9"/>
        <v>49.656002309578106</v>
      </c>
      <c r="I124" s="151">
        <f t="shared" si="7"/>
        <v>10.924320508107183</v>
      </c>
      <c r="J124" s="151">
        <v>20.427254777321124</v>
      </c>
      <c r="K124" s="734">
        <v>7.6308607080852466</v>
      </c>
      <c r="L124" s="725">
        <f t="shared" si="8"/>
        <v>3.4773808671279584E-2</v>
      </c>
    </row>
    <row r="125" spans="1:12" s="688" customFormat="1" ht="18" customHeight="1" x14ac:dyDescent="0.3">
      <c r="A125" s="158">
        <v>42</v>
      </c>
      <c r="B125" s="327" t="s">
        <v>573</v>
      </c>
      <c r="C125" s="156">
        <v>2593.29</v>
      </c>
      <c r="D125" s="157"/>
      <c r="E125" s="157"/>
      <c r="F125" s="524">
        <f t="shared" si="10"/>
        <v>2593.29</v>
      </c>
      <c r="G125" s="696">
        <f t="shared" si="12"/>
        <v>1.1799459824442944E-2</v>
      </c>
      <c r="H125" s="151">
        <f t="shared" si="9"/>
        <v>50.518797265361243</v>
      </c>
      <c r="I125" s="151">
        <f t="shared" ref="I125:I184" si="13">H125*0.22</f>
        <v>11.114135398379474</v>
      </c>
      <c r="J125" s="151">
        <v>20.782187344636757</v>
      </c>
      <c r="K125" s="734">
        <v>7.7634502807651593</v>
      </c>
      <c r="L125" s="725">
        <f t="shared" si="8"/>
        <v>3.4773808671279591E-2</v>
      </c>
    </row>
    <row r="126" spans="1:12" s="688" customFormat="1" ht="18" customHeight="1" x14ac:dyDescent="0.35">
      <c r="A126" s="158">
        <v>43</v>
      </c>
      <c r="B126" s="328" t="s">
        <v>574</v>
      </c>
      <c r="C126" s="156">
        <v>330.82</v>
      </c>
      <c r="D126" s="157">
        <v>55</v>
      </c>
      <c r="E126" s="157"/>
      <c r="F126" s="524">
        <f t="shared" si="10"/>
        <v>385.82</v>
      </c>
      <c r="G126" s="696">
        <f t="shared" si="12"/>
        <v>1.7554795605067605E-3</v>
      </c>
      <c r="H126" s="151">
        <f t="shared" si="9"/>
        <v>7.5159979643316692</v>
      </c>
      <c r="I126" s="151">
        <f t="shared" si="13"/>
        <v>1.6535195521529673</v>
      </c>
      <c r="J126" s="151">
        <v>3.0918962095669031</v>
      </c>
      <c r="K126" s="734">
        <v>1.1550171355015497</v>
      </c>
      <c r="L126" s="725">
        <f t="shared" si="8"/>
        <v>3.4773808671279584E-2</v>
      </c>
    </row>
    <row r="127" spans="1:12" s="688" customFormat="1" ht="18" customHeight="1" x14ac:dyDescent="0.3">
      <c r="A127" s="158">
        <v>44</v>
      </c>
      <c r="B127" s="327" t="s">
        <v>575</v>
      </c>
      <c r="C127" s="156">
        <v>1699.75</v>
      </c>
      <c r="D127" s="157"/>
      <c r="E127" s="157"/>
      <c r="F127" s="524">
        <f t="shared" si="10"/>
        <v>1699.75</v>
      </c>
      <c r="G127" s="696">
        <f t="shared" si="12"/>
        <v>7.7338561582379513E-3</v>
      </c>
      <c r="H127" s="151">
        <f t="shared" si="9"/>
        <v>33.112118448687873</v>
      </c>
      <c r="I127" s="151">
        <f t="shared" si="13"/>
        <v>7.2846660587113323</v>
      </c>
      <c r="J127" s="151">
        <v>13.621508947725218</v>
      </c>
      <c r="K127" s="734">
        <v>5.0884878338830521</v>
      </c>
      <c r="L127" s="725">
        <f t="shared" si="8"/>
        <v>3.4773808671279584E-2</v>
      </c>
    </row>
    <row r="128" spans="1:12" s="688" customFormat="1" ht="18" customHeight="1" x14ac:dyDescent="0.3">
      <c r="A128" s="158">
        <v>45</v>
      </c>
      <c r="B128" s="327" t="s">
        <v>576</v>
      </c>
      <c r="C128" s="156">
        <v>211.46</v>
      </c>
      <c r="D128" s="157"/>
      <c r="E128" s="157">
        <v>12.6</v>
      </c>
      <c r="F128" s="524">
        <f t="shared" si="10"/>
        <v>224.06</v>
      </c>
      <c r="G128" s="696">
        <f t="shared" si="12"/>
        <v>1.0194721640328255E-3</v>
      </c>
      <c r="H128" s="151">
        <f t="shared" si="9"/>
        <v>4.3648190966983407</v>
      </c>
      <c r="I128" s="151">
        <f t="shared" si="13"/>
        <v>0.96026020127363498</v>
      </c>
      <c r="J128" s="151">
        <v>1.7955789350359241</v>
      </c>
      <c r="K128" s="734">
        <v>0.67076133787900372</v>
      </c>
      <c r="L128" s="725">
        <f t="shared" si="8"/>
        <v>3.4773808671279584E-2</v>
      </c>
    </row>
    <row r="129" spans="1:12" s="688" customFormat="1" ht="18" customHeight="1" x14ac:dyDescent="0.3">
      <c r="A129" s="158">
        <v>46</v>
      </c>
      <c r="B129" s="327" t="s">
        <v>577</v>
      </c>
      <c r="C129" s="156">
        <v>138.9</v>
      </c>
      <c r="D129" s="157"/>
      <c r="E129" s="157"/>
      <c r="F129" s="524">
        <f t="shared" si="10"/>
        <v>138.9</v>
      </c>
      <c r="G129" s="696">
        <f t="shared" si="12"/>
        <v>6.3199448176452506E-4</v>
      </c>
      <c r="H129" s="151">
        <f t="shared" si="9"/>
        <v>2.7058527739507259</v>
      </c>
      <c r="I129" s="151">
        <f t="shared" si="13"/>
        <v>0.59528761026915966</v>
      </c>
      <c r="J129" s="151">
        <v>1.1131211018320533</v>
      </c>
      <c r="K129" s="734">
        <v>0.41582053838879596</v>
      </c>
      <c r="L129" s="725">
        <f t="shared" si="8"/>
        <v>3.4773808671279584E-2</v>
      </c>
    </row>
    <row r="130" spans="1:12" s="688" customFormat="1" ht="18" customHeight="1" x14ac:dyDescent="0.3">
      <c r="A130" s="158">
        <v>47</v>
      </c>
      <c r="B130" s="327" t="s">
        <v>578</v>
      </c>
      <c r="C130" s="156">
        <v>8219.0300000000007</v>
      </c>
      <c r="D130" s="157">
        <v>69.3</v>
      </c>
      <c r="E130" s="157">
        <v>122.5</v>
      </c>
      <c r="F130" s="524">
        <f t="shared" si="10"/>
        <v>8410.83</v>
      </c>
      <c r="G130" s="696">
        <f t="shared" si="12"/>
        <v>3.8269245119219003E-2</v>
      </c>
      <c r="H130" s="151">
        <f t="shared" si="9"/>
        <v>163.8478595156802</v>
      </c>
      <c r="I130" s="151">
        <f t="shared" si="13"/>
        <v>36.046529093449642</v>
      </c>
      <c r="J130" s="151">
        <v>67.402968732340454</v>
      </c>
      <c r="K130" s="734">
        <v>25.179235845188167</v>
      </c>
      <c r="L130" s="725">
        <f t="shared" si="8"/>
        <v>3.4773808671279577E-2</v>
      </c>
    </row>
    <row r="131" spans="1:12" s="688" customFormat="1" ht="18" customHeight="1" x14ac:dyDescent="0.3">
      <c r="A131" s="158">
        <v>48</v>
      </c>
      <c r="B131" s="327" t="s">
        <v>2150</v>
      </c>
      <c r="C131" s="156">
        <v>953.56</v>
      </c>
      <c r="D131" s="157"/>
      <c r="E131" s="157"/>
      <c r="F131" s="524">
        <f t="shared" si="10"/>
        <v>953.56</v>
      </c>
      <c r="G131" s="696">
        <f t="shared" si="12"/>
        <v>4.3386944422705576E-3</v>
      </c>
      <c r="H131" s="151">
        <f t="shared" si="9"/>
        <v>18.575903319859279</v>
      </c>
      <c r="I131" s="151">
        <f t="shared" si="13"/>
        <v>4.086698730369041</v>
      </c>
      <c r="J131" s="151">
        <v>7.6416685231315533</v>
      </c>
      <c r="K131" s="734">
        <v>2.8546424232254872</v>
      </c>
      <c r="L131" s="725">
        <f t="shared" si="8"/>
        <v>3.4773808671279584E-2</v>
      </c>
    </row>
    <row r="132" spans="1:12" s="688" customFormat="1" ht="18" customHeight="1" x14ac:dyDescent="0.3">
      <c r="A132" s="158">
        <v>49</v>
      </c>
      <c r="B132" s="327" t="s">
        <v>2151</v>
      </c>
      <c r="C132" s="156">
        <v>1663</v>
      </c>
      <c r="D132" s="157"/>
      <c r="E132" s="157">
        <v>57.1</v>
      </c>
      <c r="F132" s="524">
        <f t="shared" ref="F132:F191" si="14">C132+D132+E132</f>
        <v>1720.1</v>
      </c>
      <c r="G132" s="696">
        <f t="shared" si="12"/>
        <v>7.8264485823121635E-3</v>
      </c>
      <c r="H132" s="151">
        <f t="shared" si="9"/>
        <v>33.508548282740414</v>
      </c>
      <c r="I132" s="151">
        <f t="shared" si="13"/>
        <v>7.371880622202891</v>
      </c>
      <c r="J132" s="151">
        <v>13.784590405049062</v>
      </c>
      <c r="K132" s="734">
        <v>5.1494089854756506</v>
      </c>
      <c r="L132" s="725">
        <f t="shared" ref="L132:L191" si="15">(K132+J132+I132+H132)/F132</f>
        <v>3.4773808671279591E-2</v>
      </c>
    </row>
    <row r="133" spans="1:12" s="688" customFormat="1" ht="18" customHeight="1" x14ac:dyDescent="0.3">
      <c r="A133" s="158">
        <v>50</v>
      </c>
      <c r="B133" s="327" t="s">
        <v>2153</v>
      </c>
      <c r="C133" s="156">
        <v>1033.02</v>
      </c>
      <c r="D133" s="157"/>
      <c r="E133" s="157"/>
      <c r="F133" s="524">
        <f t="shared" si="14"/>
        <v>1033.02</v>
      </c>
      <c r="G133" s="696">
        <f t="shared" si="12"/>
        <v>4.7002371458055407E-3</v>
      </c>
      <c r="H133" s="151">
        <f t="shared" si="9"/>
        <v>20.123830327909133</v>
      </c>
      <c r="I133" s="151">
        <f t="shared" si="13"/>
        <v>4.4272426721400091</v>
      </c>
      <c r="J133" s="151">
        <v>8.2784475206230947</v>
      </c>
      <c r="K133" s="734">
        <v>3.092519312933002</v>
      </c>
      <c r="L133" s="725">
        <f t="shared" si="15"/>
        <v>3.4773808671279591E-2</v>
      </c>
    </row>
    <row r="134" spans="1:12" s="688" customFormat="1" ht="18" customHeight="1" x14ac:dyDescent="0.3">
      <c r="A134" s="158">
        <v>51</v>
      </c>
      <c r="B134" s="327" t="s">
        <v>2154</v>
      </c>
      <c r="C134" s="156">
        <v>220.38</v>
      </c>
      <c r="D134" s="157"/>
      <c r="E134" s="157"/>
      <c r="F134" s="524">
        <f t="shared" si="14"/>
        <v>220.38</v>
      </c>
      <c r="G134" s="696">
        <f t="shared" si="12"/>
        <v>1.0027281777628943E-3</v>
      </c>
      <c r="H134" s="151">
        <f t="shared" si="9"/>
        <v>4.2931305566829439</v>
      </c>
      <c r="I134" s="151">
        <f t="shared" si="13"/>
        <v>0.94448872247024762</v>
      </c>
      <c r="J134" s="151">
        <v>1.7660880375935775</v>
      </c>
      <c r="K134" s="734">
        <v>0.6597446382298261</v>
      </c>
      <c r="L134" s="725">
        <f t="shared" si="15"/>
        <v>3.4773808671279584E-2</v>
      </c>
    </row>
    <row r="135" spans="1:12" s="688" customFormat="1" ht="18" customHeight="1" x14ac:dyDescent="0.3">
      <c r="A135" s="158">
        <v>52</v>
      </c>
      <c r="B135" s="327" t="s">
        <v>579</v>
      </c>
      <c r="C135" s="156">
        <v>1928.15</v>
      </c>
      <c r="D135" s="157">
        <v>45.4</v>
      </c>
      <c r="E135" s="157"/>
      <c r="F135" s="524">
        <f t="shared" si="14"/>
        <v>1973.5500000000002</v>
      </c>
      <c r="G135" s="696">
        <f t="shared" si="12"/>
        <v>8.9796451366909898E-3</v>
      </c>
      <c r="H135" s="151">
        <f t="shared" ref="H135:H198" si="16">G135*4281.45</f>
        <v>38.44590167048564</v>
      </c>
      <c r="I135" s="151">
        <f t="shared" si="13"/>
        <v>8.4580983675068406</v>
      </c>
      <c r="J135" s="151">
        <v>15.815695828082427</v>
      </c>
      <c r="K135" s="734">
        <v>5.9081542371289304</v>
      </c>
      <c r="L135" s="725">
        <f t="shared" si="15"/>
        <v>3.4773808671279591E-2</v>
      </c>
    </row>
    <row r="136" spans="1:12" s="688" customFormat="1" ht="18" customHeight="1" x14ac:dyDescent="0.3">
      <c r="A136" s="158">
        <v>54</v>
      </c>
      <c r="B136" s="327" t="s">
        <v>580</v>
      </c>
      <c r="C136" s="156">
        <v>194.37</v>
      </c>
      <c r="D136" s="157">
        <v>37.4</v>
      </c>
      <c r="E136" s="157"/>
      <c r="F136" s="524">
        <f t="shared" si="14"/>
        <v>231.77</v>
      </c>
      <c r="G136" s="696">
        <f t="shared" si="12"/>
        <v>1.0545526352668392E-3</v>
      </c>
      <c r="H136" s="151">
        <f t="shared" si="16"/>
        <v>4.5150143802632083</v>
      </c>
      <c r="I136" s="151">
        <f t="shared" si="13"/>
        <v>0.99330316365790583</v>
      </c>
      <c r="J136" s="151">
        <v>1.8573655707099712</v>
      </c>
      <c r="K136" s="734">
        <v>0.69384252111138411</v>
      </c>
      <c r="L136" s="725">
        <f t="shared" si="15"/>
        <v>3.4773808671279584E-2</v>
      </c>
    </row>
    <row r="137" spans="1:12" s="688" customFormat="1" ht="18" customHeight="1" x14ac:dyDescent="0.3">
      <c r="A137" s="158">
        <v>55</v>
      </c>
      <c r="B137" s="327" t="s">
        <v>581</v>
      </c>
      <c r="C137" s="156">
        <v>1422.83</v>
      </c>
      <c r="D137" s="157"/>
      <c r="E137" s="157"/>
      <c r="F137" s="524">
        <f t="shared" si="14"/>
        <v>1422.83</v>
      </c>
      <c r="G137" s="696">
        <f t="shared" si="12"/>
        <v>6.4738711914256236E-3</v>
      </c>
      <c r="H137" s="151">
        <f t="shared" si="16"/>
        <v>27.717555812529234</v>
      </c>
      <c r="I137" s="151">
        <f t="shared" si="13"/>
        <v>6.0978622787564314</v>
      </c>
      <c r="J137" s="151">
        <v>11.402318915188628</v>
      </c>
      <c r="K137" s="734">
        <v>4.2594811852824366</v>
      </c>
      <c r="L137" s="725">
        <f t="shared" si="15"/>
        <v>3.4773808671279591E-2</v>
      </c>
    </row>
    <row r="138" spans="1:12" s="688" customFormat="1" ht="18" customHeight="1" x14ac:dyDescent="0.3">
      <c r="A138" s="158">
        <v>56</v>
      </c>
      <c r="B138" s="327" t="s">
        <v>582</v>
      </c>
      <c r="C138" s="156">
        <v>377.6</v>
      </c>
      <c r="D138" s="157"/>
      <c r="E138" s="157"/>
      <c r="F138" s="524">
        <f t="shared" si="14"/>
        <v>377.6</v>
      </c>
      <c r="G138" s="696">
        <f t="shared" si="12"/>
        <v>1.7180785911755556E-3</v>
      </c>
      <c r="H138" s="151">
        <f t="shared" si="16"/>
        <v>7.3558675841885819</v>
      </c>
      <c r="I138" s="151">
        <f t="shared" si="13"/>
        <v>1.6182908685214881</v>
      </c>
      <c r="J138" s="151">
        <v>3.0260225201712267</v>
      </c>
      <c r="K138" s="734">
        <v>1.1304091813938759</v>
      </c>
      <c r="L138" s="725">
        <f t="shared" si="15"/>
        <v>3.4773808671279584E-2</v>
      </c>
    </row>
    <row r="139" spans="1:12" s="688" customFormat="1" ht="18" customHeight="1" x14ac:dyDescent="0.3">
      <c r="A139" s="158">
        <v>57</v>
      </c>
      <c r="B139" s="327" t="s">
        <v>583</v>
      </c>
      <c r="C139" s="156">
        <v>1527.61</v>
      </c>
      <c r="D139" s="157">
        <v>324.89999999999998</v>
      </c>
      <c r="E139" s="157"/>
      <c r="F139" s="524">
        <f t="shared" si="14"/>
        <v>1852.5099999999998</v>
      </c>
      <c r="G139" s="696">
        <f t="shared" si="12"/>
        <v>8.4289135882908567E-3</v>
      </c>
      <c r="H139" s="151">
        <f t="shared" si="16"/>
        <v>36.087972082587889</v>
      </c>
      <c r="I139" s="151">
        <f t="shared" si="13"/>
        <v>7.9393538581693353</v>
      </c>
      <c r="J139" s="151">
        <v>14.845701744815671</v>
      </c>
      <c r="K139" s="734">
        <v>5.545800616059239</v>
      </c>
      <c r="L139" s="725">
        <f t="shared" si="15"/>
        <v>3.4773808671279584E-2</v>
      </c>
    </row>
    <row r="140" spans="1:12" s="688" customFormat="1" ht="18" customHeight="1" x14ac:dyDescent="0.3">
      <c r="A140" s="158">
        <v>58</v>
      </c>
      <c r="B140" s="327" t="s">
        <v>584</v>
      </c>
      <c r="C140" s="156">
        <v>2010.19</v>
      </c>
      <c r="D140" s="157"/>
      <c r="E140" s="157"/>
      <c r="F140" s="524">
        <f t="shared" si="14"/>
        <v>2010.19</v>
      </c>
      <c r="G140" s="696">
        <f t="shared" si="12"/>
        <v>9.146356999987261E-3</v>
      </c>
      <c r="H140" s="151">
        <f t="shared" si="16"/>
        <v>39.159670177595459</v>
      </c>
      <c r="I140" s="151">
        <f t="shared" si="13"/>
        <v>8.6151274390710011</v>
      </c>
      <c r="J140" s="151">
        <v>16.109322589573619</v>
      </c>
      <c r="K140" s="734">
        <v>6.0178422466794368</v>
      </c>
      <c r="L140" s="725">
        <f t="shared" si="15"/>
        <v>3.4773808671279591E-2</v>
      </c>
    </row>
    <row r="141" spans="1:12" s="688" customFormat="1" ht="18" customHeight="1" x14ac:dyDescent="0.3">
      <c r="A141" s="158">
        <v>59</v>
      </c>
      <c r="B141" s="327" t="s">
        <v>585</v>
      </c>
      <c r="C141" s="156">
        <v>1464.32</v>
      </c>
      <c r="D141" s="157"/>
      <c r="E141" s="157"/>
      <c r="F141" s="524">
        <f t="shared" si="14"/>
        <v>1464.32</v>
      </c>
      <c r="G141" s="696">
        <f t="shared" si="12"/>
        <v>6.66265053662656E-3</v>
      </c>
      <c r="H141" s="151">
        <f t="shared" si="16"/>
        <v>28.525805140039783</v>
      </c>
      <c r="I141" s="151">
        <f t="shared" si="13"/>
        <v>6.2756771308087522</v>
      </c>
      <c r="J141" s="151">
        <v>11.734812756189433</v>
      </c>
      <c r="K141" s="734">
        <v>4.3836884864901489</v>
      </c>
      <c r="L141" s="725">
        <f t="shared" si="15"/>
        <v>3.4773808671279584E-2</v>
      </c>
    </row>
    <row r="142" spans="1:12" s="688" customFormat="1" ht="18" customHeight="1" x14ac:dyDescent="0.3">
      <c r="A142" s="158">
        <v>60</v>
      </c>
      <c r="B142" s="327" t="s">
        <v>586</v>
      </c>
      <c r="C142" s="156">
        <v>152.11000000000001</v>
      </c>
      <c r="D142" s="157"/>
      <c r="E142" s="157"/>
      <c r="F142" s="524">
        <f t="shared" si="14"/>
        <v>152.11000000000001</v>
      </c>
      <c r="G142" s="696">
        <f t="shared" si="12"/>
        <v>6.9209993247805555E-4</v>
      </c>
      <c r="H142" s="151">
        <f t="shared" si="16"/>
        <v>2.9631912559081708</v>
      </c>
      <c r="I142" s="151">
        <f t="shared" si="13"/>
        <v>0.65190207629979757</v>
      </c>
      <c r="J142" s="151">
        <v>1.2189838070530861</v>
      </c>
      <c r="K142" s="734">
        <v>0.455366897727284</v>
      </c>
      <c r="L142" s="725">
        <f t="shared" si="15"/>
        <v>3.4773808671279591E-2</v>
      </c>
    </row>
    <row r="143" spans="1:12" s="688" customFormat="1" ht="18" customHeight="1" x14ac:dyDescent="0.3">
      <c r="A143" s="158">
        <v>61</v>
      </c>
      <c r="B143" s="327" t="s">
        <v>587</v>
      </c>
      <c r="C143" s="156">
        <v>2553.5700000000002</v>
      </c>
      <c r="D143" s="157"/>
      <c r="E143" s="157"/>
      <c r="F143" s="524">
        <f t="shared" si="14"/>
        <v>2553.5700000000002</v>
      </c>
      <c r="G143" s="696">
        <f t="shared" si="12"/>
        <v>1.1618733972638145E-2</v>
      </c>
      <c r="H143" s="151">
        <f t="shared" si="16"/>
        <v>49.745028567151579</v>
      </c>
      <c r="I143" s="151">
        <f t="shared" si="13"/>
        <v>10.943906284773348</v>
      </c>
      <c r="J143" s="151">
        <v>20.463877984199254</v>
      </c>
      <c r="K143" s="734">
        <v>7.6445417725952325</v>
      </c>
      <c r="L143" s="725">
        <f t="shared" si="15"/>
        <v>3.4773808671279584E-2</v>
      </c>
    </row>
    <row r="144" spans="1:12" s="688" customFormat="1" ht="18" customHeight="1" x14ac:dyDescent="0.3">
      <c r="A144" s="158">
        <v>62</v>
      </c>
      <c r="B144" s="327" t="s">
        <v>588</v>
      </c>
      <c r="C144" s="156">
        <v>166.1</v>
      </c>
      <c r="D144" s="157"/>
      <c r="E144" s="157"/>
      <c r="F144" s="524">
        <f t="shared" si="14"/>
        <v>166.1</v>
      </c>
      <c r="G144" s="696">
        <f t="shared" si="12"/>
        <v>7.5575438028140823E-4</v>
      </c>
      <c r="H144" s="151">
        <f t="shared" si="16"/>
        <v>3.2357245914558352</v>
      </c>
      <c r="I144" s="151">
        <f t="shared" si="13"/>
        <v>0.71185941012028375</v>
      </c>
      <c r="J144" s="151">
        <v>1.3310973003189637</v>
      </c>
      <c r="K144" s="734">
        <v>0.49724831840445649</v>
      </c>
      <c r="L144" s="725">
        <f t="shared" si="15"/>
        <v>3.4773808671279591E-2</v>
      </c>
    </row>
    <row r="145" spans="1:12" s="688" customFormat="1" ht="18" customHeight="1" x14ac:dyDescent="0.3">
      <c r="A145" s="158">
        <v>63</v>
      </c>
      <c r="B145" s="327" t="s">
        <v>589</v>
      </c>
      <c r="C145" s="156">
        <v>315.39999999999998</v>
      </c>
      <c r="D145" s="157"/>
      <c r="E145" s="157"/>
      <c r="F145" s="524">
        <f t="shared" si="14"/>
        <v>315.39999999999998</v>
      </c>
      <c r="G145" s="696">
        <f t="shared" si="12"/>
        <v>1.435068823243565E-3</v>
      </c>
      <c r="H145" s="151">
        <f t="shared" si="16"/>
        <v>6.1441754132761606</v>
      </c>
      <c r="I145" s="151">
        <f t="shared" si="13"/>
        <v>1.3517185909207554</v>
      </c>
      <c r="J145" s="151">
        <v>2.527562242748953</v>
      </c>
      <c r="K145" s="734">
        <v>0.94420300797571088</v>
      </c>
      <c r="L145" s="725">
        <f t="shared" si="15"/>
        <v>3.4773808671279584E-2</v>
      </c>
    </row>
    <row r="146" spans="1:12" s="688" customFormat="1" ht="18" customHeight="1" x14ac:dyDescent="0.3">
      <c r="A146" s="158">
        <v>64</v>
      </c>
      <c r="B146" s="327" t="s">
        <v>590</v>
      </c>
      <c r="C146" s="156">
        <v>1364.91</v>
      </c>
      <c r="D146" s="157">
        <v>133</v>
      </c>
      <c r="E146" s="157"/>
      <c r="F146" s="524">
        <f t="shared" si="14"/>
        <v>1497.91</v>
      </c>
      <c r="G146" s="696">
        <f t="shared" si="12"/>
        <v>6.815484911302374E-3</v>
      </c>
      <c r="H146" s="151">
        <f t="shared" si="16"/>
        <v>29.180157873495549</v>
      </c>
      <c r="I146" s="151">
        <f t="shared" si="13"/>
        <v>6.4196347321690208</v>
      </c>
      <c r="J146" s="151">
        <v>12.003997333659115</v>
      </c>
      <c r="K146" s="734">
        <v>4.4842458074727238</v>
      </c>
      <c r="L146" s="725">
        <f t="shared" si="15"/>
        <v>3.4773808671279584E-2</v>
      </c>
    </row>
    <row r="147" spans="1:12" s="688" customFormat="1" ht="18" customHeight="1" x14ac:dyDescent="0.3">
      <c r="A147" s="158">
        <v>66</v>
      </c>
      <c r="B147" s="327" t="s">
        <v>592</v>
      </c>
      <c r="C147" s="156">
        <v>783.19</v>
      </c>
      <c r="D147" s="157">
        <v>194.1</v>
      </c>
      <c r="E147" s="157"/>
      <c r="F147" s="524">
        <f t="shared" si="14"/>
        <v>977.29000000000008</v>
      </c>
      <c r="G147" s="696">
        <f t="shared" si="12"/>
        <v>4.4466658537340008E-3</v>
      </c>
      <c r="H147" s="151">
        <f t="shared" si="16"/>
        <v>19.038177519469436</v>
      </c>
      <c r="I147" s="151">
        <f t="shared" si="13"/>
        <v>4.1883990542832761</v>
      </c>
      <c r="J147" s="151">
        <v>7.8318367286497308</v>
      </c>
      <c r="K147" s="734">
        <v>2.9256821739523859</v>
      </c>
      <c r="L147" s="725">
        <f t="shared" si="15"/>
        <v>3.4773808671279584E-2</v>
      </c>
    </row>
    <row r="148" spans="1:12" s="688" customFormat="1" ht="18" customHeight="1" x14ac:dyDescent="0.3">
      <c r="A148" s="158">
        <v>67</v>
      </c>
      <c r="B148" s="327" t="s">
        <v>593</v>
      </c>
      <c r="C148" s="156">
        <v>144.9</v>
      </c>
      <c r="D148" s="157"/>
      <c r="E148" s="157"/>
      <c r="F148" s="524">
        <f t="shared" si="14"/>
        <v>144.9</v>
      </c>
      <c r="G148" s="696">
        <f t="shared" ref="G148:G211" si="17">1/219780.4*F148</f>
        <v>6.5929445937854339E-4</v>
      </c>
      <c r="H148" s="151">
        <f t="shared" si="16"/>
        <v>2.8227362631062647</v>
      </c>
      <c r="I148" s="151">
        <f t="shared" si="13"/>
        <v>0.62100197788337819</v>
      </c>
      <c r="J148" s="151">
        <v>1.1612040867924012</v>
      </c>
      <c r="K148" s="734">
        <v>0.43378254868636806</v>
      </c>
      <c r="L148" s="725">
        <f t="shared" si="15"/>
        <v>3.4773808671279584E-2</v>
      </c>
    </row>
    <row r="149" spans="1:12" s="688" customFormat="1" ht="18" customHeight="1" x14ac:dyDescent="0.3">
      <c r="A149" s="158">
        <v>68</v>
      </c>
      <c r="B149" s="327" t="s">
        <v>594</v>
      </c>
      <c r="C149" s="156">
        <v>213.4</v>
      </c>
      <c r="D149" s="157">
        <v>18.5</v>
      </c>
      <c r="E149" s="157"/>
      <c r="F149" s="524">
        <f t="shared" si="14"/>
        <v>231.9</v>
      </c>
      <c r="G149" s="696">
        <f t="shared" si="17"/>
        <v>1.0551441347818097E-3</v>
      </c>
      <c r="H149" s="151">
        <f t="shared" si="16"/>
        <v>4.5175468558615792</v>
      </c>
      <c r="I149" s="151">
        <f t="shared" si="13"/>
        <v>0.99386030828954741</v>
      </c>
      <c r="J149" s="151">
        <v>1.8584073687174452</v>
      </c>
      <c r="K149" s="734">
        <v>0.69423169800116469</v>
      </c>
      <c r="L149" s="725">
        <f t="shared" si="15"/>
        <v>3.4773808671279591E-2</v>
      </c>
    </row>
    <row r="150" spans="1:12" s="688" customFormat="1" ht="18" customHeight="1" x14ac:dyDescent="0.35">
      <c r="A150" s="158">
        <v>69</v>
      </c>
      <c r="B150" s="328" t="s">
        <v>595</v>
      </c>
      <c r="C150" s="156">
        <v>3146.6</v>
      </c>
      <c r="D150" s="157"/>
      <c r="E150" s="157"/>
      <c r="F150" s="524">
        <f t="shared" si="14"/>
        <v>3146.6</v>
      </c>
      <c r="G150" s="696">
        <f t="shared" si="17"/>
        <v>1.4317018260045028E-2</v>
      </c>
      <c r="H150" s="151">
        <f t="shared" si="16"/>
        <v>61.29759782946978</v>
      </c>
      <c r="I150" s="151">
        <f t="shared" si="13"/>
        <v>13.485471522483351</v>
      </c>
      <c r="J150" s="151">
        <v>25.216320079371773</v>
      </c>
      <c r="K150" s="734">
        <v>9.4198769337234367</v>
      </c>
      <c r="L150" s="725">
        <f t="shared" si="15"/>
        <v>3.4773808671279584E-2</v>
      </c>
    </row>
    <row r="151" spans="1:12" s="688" customFormat="1" ht="18" customHeight="1" x14ac:dyDescent="0.3">
      <c r="A151" s="158">
        <v>70</v>
      </c>
      <c r="B151" s="327" t="s">
        <v>596</v>
      </c>
      <c r="C151" s="156">
        <v>848.35</v>
      </c>
      <c r="D151" s="157"/>
      <c r="E151" s="157"/>
      <c r="F151" s="524">
        <f t="shared" si="14"/>
        <v>848.35</v>
      </c>
      <c r="G151" s="696">
        <f t="shared" si="17"/>
        <v>3.8599893348087461E-3</v>
      </c>
      <c r="H151" s="151">
        <f t="shared" si="16"/>
        <v>16.526351337516907</v>
      </c>
      <c r="I151" s="151">
        <f t="shared" si="13"/>
        <v>3.6357972942537193</v>
      </c>
      <c r="J151" s="151">
        <v>6.7985333818518541</v>
      </c>
      <c r="K151" s="734">
        <v>2.5396785726575595</v>
      </c>
      <c r="L151" s="725">
        <f t="shared" si="15"/>
        <v>3.4773808671279584E-2</v>
      </c>
    </row>
    <row r="152" spans="1:12" s="688" customFormat="1" ht="18" customHeight="1" x14ac:dyDescent="0.3">
      <c r="A152" s="158">
        <v>71</v>
      </c>
      <c r="B152" s="327" t="s">
        <v>597</v>
      </c>
      <c r="C152" s="156">
        <v>885.4</v>
      </c>
      <c r="D152" s="157"/>
      <c r="E152" s="157"/>
      <c r="F152" s="524">
        <f t="shared" si="14"/>
        <v>885.4</v>
      </c>
      <c r="G152" s="696">
        <f t="shared" si="17"/>
        <v>4.0285666965753095E-3</v>
      </c>
      <c r="H152" s="151">
        <f t="shared" si="16"/>
        <v>17.248106883052358</v>
      </c>
      <c r="I152" s="151">
        <f t="shared" si="13"/>
        <v>3.794583514271519</v>
      </c>
      <c r="J152" s="151">
        <v>7.0954458139820016</v>
      </c>
      <c r="K152" s="734">
        <v>2.650593986245068</v>
      </c>
      <c r="L152" s="725">
        <f t="shared" si="15"/>
        <v>3.4773808671279591E-2</v>
      </c>
    </row>
    <row r="153" spans="1:12" s="688" customFormat="1" ht="18" customHeight="1" x14ac:dyDescent="0.3">
      <c r="A153" s="158">
        <v>72</v>
      </c>
      <c r="B153" s="327" t="s">
        <v>598</v>
      </c>
      <c r="C153" s="156">
        <v>877.79</v>
      </c>
      <c r="D153" s="157"/>
      <c r="E153" s="157"/>
      <c r="F153" s="524">
        <f t="shared" si="14"/>
        <v>877.79</v>
      </c>
      <c r="G153" s="696">
        <f t="shared" si="17"/>
        <v>3.993941224968196E-3</v>
      </c>
      <c r="H153" s="151">
        <f t="shared" si="16"/>
        <v>17.099859657640081</v>
      </c>
      <c r="I153" s="151">
        <f t="shared" si="13"/>
        <v>3.7619691246808178</v>
      </c>
      <c r="J153" s="151">
        <v>7.0344605613906275</v>
      </c>
      <c r="K153" s="734">
        <v>2.6278121698509804</v>
      </c>
      <c r="L153" s="725">
        <f t="shared" si="15"/>
        <v>3.4773808671279584E-2</v>
      </c>
    </row>
    <row r="154" spans="1:12" s="688" customFormat="1" ht="18" customHeight="1" x14ac:dyDescent="0.3">
      <c r="A154" s="158">
        <v>73</v>
      </c>
      <c r="B154" s="327" t="s">
        <v>599</v>
      </c>
      <c r="C154" s="156">
        <v>917.6</v>
      </c>
      <c r="D154" s="157"/>
      <c r="E154" s="157">
        <v>32.299999999999997</v>
      </c>
      <c r="F154" s="524">
        <f t="shared" si="14"/>
        <v>949.9</v>
      </c>
      <c r="G154" s="696">
        <f t="shared" si="17"/>
        <v>4.3220414559260066E-3</v>
      </c>
      <c r="H154" s="151">
        <f t="shared" si="16"/>
        <v>18.504604391474402</v>
      </c>
      <c r="I154" s="151">
        <f t="shared" si="13"/>
        <v>4.0710129661243686</v>
      </c>
      <c r="J154" s="151">
        <v>7.6123379023057405</v>
      </c>
      <c r="K154" s="734">
        <v>2.8436855969439683</v>
      </c>
      <c r="L154" s="725">
        <f t="shared" si="15"/>
        <v>3.4773808671279591E-2</v>
      </c>
    </row>
    <row r="155" spans="1:12" s="688" customFormat="1" ht="18" customHeight="1" x14ac:dyDescent="0.3">
      <c r="A155" s="158">
        <v>74</v>
      </c>
      <c r="B155" s="327" t="s">
        <v>600</v>
      </c>
      <c r="C155" s="156">
        <v>1018.2</v>
      </c>
      <c r="D155" s="157"/>
      <c r="E155" s="157">
        <v>37.799999999999997</v>
      </c>
      <c r="F155" s="524">
        <f t="shared" si="14"/>
        <v>1056</v>
      </c>
      <c r="G155" s="696">
        <f t="shared" si="17"/>
        <v>4.8047960600672316E-3</v>
      </c>
      <c r="H155" s="151">
        <f t="shared" si="16"/>
        <v>20.571494091374849</v>
      </c>
      <c r="I155" s="151">
        <f t="shared" si="13"/>
        <v>4.5257287001024666</v>
      </c>
      <c r="J155" s="151">
        <v>8.4626053530212264</v>
      </c>
      <c r="K155" s="734">
        <v>3.1613138123727036</v>
      </c>
      <c r="L155" s="725">
        <f t="shared" si="15"/>
        <v>3.4773808671279591E-2</v>
      </c>
    </row>
    <row r="156" spans="1:12" s="688" customFormat="1" ht="18" customHeight="1" x14ac:dyDescent="0.3">
      <c r="A156" s="158">
        <v>75</v>
      </c>
      <c r="B156" s="327" t="s">
        <v>601</v>
      </c>
      <c r="C156" s="156">
        <v>837.9</v>
      </c>
      <c r="D156" s="157">
        <v>160.4</v>
      </c>
      <c r="E156" s="157"/>
      <c r="F156" s="524">
        <f t="shared" si="14"/>
        <v>998.3</v>
      </c>
      <c r="G156" s="696">
        <f t="shared" si="17"/>
        <v>4.5422612753457546E-3</v>
      </c>
      <c r="H156" s="151">
        <f t="shared" si="16"/>
        <v>19.447464537329079</v>
      </c>
      <c r="I156" s="151">
        <f t="shared" si="13"/>
        <v>4.2784421982123977</v>
      </c>
      <c r="J156" s="151">
        <v>8.0002073143192138</v>
      </c>
      <c r="K156" s="734">
        <v>2.9885791466777176</v>
      </c>
      <c r="L156" s="725">
        <f t="shared" si="15"/>
        <v>3.4773808671279584E-2</v>
      </c>
    </row>
    <row r="157" spans="1:12" s="688" customFormat="1" ht="18" customHeight="1" x14ac:dyDescent="0.3">
      <c r="A157" s="158">
        <v>76</v>
      </c>
      <c r="B157" s="327" t="s">
        <v>602</v>
      </c>
      <c r="C157" s="156">
        <v>304</v>
      </c>
      <c r="D157" s="157"/>
      <c r="E157" s="157"/>
      <c r="F157" s="524">
        <f t="shared" si="14"/>
        <v>304</v>
      </c>
      <c r="G157" s="696">
        <f t="shared" si="17"/>
        <v>1.3831988657769302E-3</v>
      </c>
      <c r="H157" s="151">
        <f t="shared" si="16"/>
        <v>5.9220967838806375</v>
      </c>
      <c r="I157" s="151">
        <f t="shared" si="13"/>
        <v>1.3028612924537402</v>
      </c>
      <c r="J157" s="151">
        <v>2.4362045713242924</v>
      </c>
      <c r="K157" s="734">
        <v>0.91007518841032364</v>
      </c>
      <c r="L157" s="725">
        <f t="shared" si="15"/>
        <v>3.4773808671279584E-2</v>
      </c>
    </row>
    <row r="158" spans="1:12" s="688" customFormat="1" ht="18" customHeight="1" x14ac:dyDescent="0.3">
      <c r="A158" s="158">
        <v>77</v>
      </c>
      <c r="B158" s="327" t="s">
        <v>603</v>
      </c>
      <c r="C158" s="156">
        <v>1272.1600000000001</v>
      </c>
      <c r="D158" s="157">
        <v>51.6</v>
      </c>
      <c r="E158" s="157">
        <v>23.7</v>
      </c>
      <c r="F158" s="524">
        <f t="shared" si="14"/>
        <v>1347.46</v>
      </c>
      <c r="G158" s="696">
        <f t="shared" si="17"/>
        <v>6.1309379726308634E-3</v>
      </c>
      <c r="H158" s="151">
        <f t="shared" si="16"/>
        <v>26.24930438292041</v>
      </c>
      <c r="I158" s="151">
        <f t="shared" si="13"/>
        <v>5.7748469642424904</v>
      </c>
      <c r="J158" s="151">
        <v>10.798316485778392</v>
      </c>
      <c r="K158" s="734">
        <v>4.0338483992611014</v>
      </c>
      <c r="L158" s="725">
        <f t="shared" si="15"/>
        <v>3.4773808671279584E-2</v>
      </c>
    </row>
    <row r="159" spans="1:12" s="688" customFormat="1" ht="18" customHeight="1" x14ac:dyDescent="0.3">
      <c r="A159" s="158">
        <v>78</v>
      </c>
      <c r="B159" s="327" t="s">
        <v>604</v>
      </c>
      <c r="C159" s="156">
        <v>930.9</v>
      </c>
      <c r="D159" s="157"/>
      <c r="E159" s="157"/>
      <c r="F159" s="524">
        <f t="shared" si="14"/>
        <v>930.9</v>
      </c>
      <c r="G159" s="696">
        <f t="shared" si="17"/>
        <v>4.2355915268149479E-3</v>
      </c>
      <c r="H159" s="151">
        <f t="shared" si="16"/>
        <v>18.134473342481858</v>
      </c>
      <c r="I159" s="151">
        <f t="shared" si="13"/>
        <v>3.9895841353460089</v>
      </c>
      <c r="J159" s="151">
        <v>7.4600751165979737</v>
      </c>
      <c r="K159" s="734">
        <v>2.7868058976683239</v>
      </c>
      <c r="L159" s="725">
        <f t="shared" si="15"/>
        <v>3.4773808671279584E-2</v>
      </c>
    </row>
    <row r="160" spans="1:12" s="688" customFormat="1" ht="18" customHeight="1" x14ac:dyDescent="0.3">
      <c r="A160" s="158">
        <v>79</v>
      </c>
      <c r="B160" s="327" t="s">
        <v>605</v>
      </c>
      <c r="C160" s="156">
        <v>791.4</v>
      </c>
      <c r="D160" s="157"/>
      <c r="E160" s="157"/>
      <c r="F160" s="524">
        <f t="shared" si="14"/>
        <v>791.4</v>
      </c>
      <c r="G160" s="696">
        <f t="shared" si="17"/>
        <v>3.6008670472890214E-3</v>
      </c>
      <c r="H160" s="151">
        <f t="shared" si="16"/>
        <v>15.41693221961558</v>
      </c>
      <c r="I160" s="151">
        <f t="shared" si="13"/>
        <v>3.3917250883154275</v>
      </c>
      <c r="J160" s="151">
        <v>6.3421457162698847</v>
      </c>
      <c r="K160" s="734">
        <v>2.3691891582497702</v>
      </c>
      <c r="L160" s="725">
        <f t="shared" si="15"/>
        <v>3.4773808671279584E-2</v>
      </c>
    </row>
    <row r="161" spans="1:12" s="688" customFormat="1" ht="18" customHeight="1" x14ac:dyDescent="0.3">
      <c r="A161" s="158">
        <v>80</v>
      </c>
      <c r="B161" s="327" t="s">
        <v>606</v>
      </c>
      <c r="C161" s="156">
        <v>574.42999999999995</v>
      </c>
      <c r="D161" s="157"/>
      <c r="E161" s="157"/>
      <c r="F161" s="524">
        <f t="shared" si="14"/>
        <v>574.42999999999995</v>
      </c>
      <c r="G161" s="696">
        <f t="shared" si="17"/>
        <v>2.6136543568034275E-3</v>
      </c>
      <c r="H161" s="151">
        <f t="shared" si="16"/>
        <v>11.190230445936034</v>
      </c>
      <c r="I161" s="151">
        <f t="shared" si="13"/>
        <v>2.4618506981059274</v>
      </c>
      <c r="J161" s="151">
        <v>4.6033848417954379</v>
      </c>
      <c r="K161" s="734">
        <v>1.719652929205731</v>
      </c>
      <c r="L161" s="725">
        <f t="shared" si="15"/>
        <v>3.4773808671279591E-2</v>
      </c>
    </row>
    <row r="162" spans="1:12" s="688" customFormat="1" ht="18" customHeight="1" x14ac:dyDescent="0.3">
      <c r="A162" s="158">
        <v>81</v>
      </c>
      <c r="B162" s="327" t="s">
        <v>607</v>
      </c>
      <c r="C162" s="156">
        <v>326.89999999999998</v>
      </c>
      <c r="D162" s="157"/>
      <c r="E162" s="157"/>
      <c r="F162" s="524">
        <f t="shared" si="14"/>
        <v>326.89999999999998</v>
      </c>
      <c r="G162" s="696">
        <f t="shared" si="17"/>
        <v>1.4873937803371001E-3</v>
      </c>
      <c r="H162" s="151">
        <f t="shared" si="16"/>
        <v>6.3682021008242771</v>
      </c>
      <c r="I162" s="151">
        <f t="shared" si="13"/>
        <v>1.4010044621813409</v>
      </c>
      <c r="J162" s="151">
        <v>2.6197212972562864</v>
      </c>
      <c r="K162" s="734">
        <v>0.97863019437939092</v>
      </c>
      <c r="L162" s="725">
        <f t="shared" si="15"/>
        <v>3.4773808671279584E-2</v>
      </c>
    </row>
    <row r="163" spans="1:12" s="688" customFormat="1" ht="18" customHeight="1" x14ac:dyDescent="0.3">
      <c r="A163" s="158">
        <v>82</v>
      </c>
      <c r="B163" s="327" t="s">
        <v>608</v>
      </c>
      <c r="C163" s="156">
        <v>323.60000000000002</v>
      </c>
      <c r="D163" s="157"/>
      <c r="E163" s="157"/>
      <c r="F163" s="524">
        <f t="shared" si="14"/>
        <v>323.60000000000002</v>
      </c>
      <c r="G163" s="696">
        <f t="shared" si="17"/>
        <v>1.4723787926493902E-3</v>
      </c>
      <c r="H163" s="151">
        <f t="shared" si="16"/>
        <v>6.3039161817887317</v>
      </c>
      <c r="I163" s="151">
        <f t="shared" si="13"/>
        <v>1.386861559993521</v>
      </c>
      <c r="J163" s="151">
        <v>2.5932756555280956</v>
      </c>
      <c r="K163" s="734">
        <v>0.96875108871572613</v>
      </c>
      <c r="L163" s="725">
        <f t="shared" si="15"/>
        <v>3.4773808671279591E-2</v>
      </c>
    </row>
    <row r="164" spans="1:12" s="688" customFormat="1" ht="18" customHeight="1" x14ac:dyDescent="0.3">
      <c r="A164" s="158">
        <v>83</v>
      </c>
      <c r="B164" s="327" t="s">
        <v>609</v>
      </c>
      <c r="C164" s="156">
        <v>483.2</v>
      </c>
      <c r="D164" s="157"/>
      <c r="E164" s="157"/>
      <c r="F164" s="524">
        <f t="shared" si="14"/>
        <v>483.2</v>
      </c>
      <c r="G164" s="696">
        <f t="shared" si="17"/>
        <v>2.1985581971822785E-3</v>
      </c>
      <c r="H164" s="151">
        <f t="shared" si="16"/>
        <v>9.4130169933260657</v>
      </c>
      <c r="I164" s="151">
        <f t="shared" si="13"/>
        <v>2.0708637385317346</v>
      </c>
      <c r="J164" s="151">
        <v>3.8722830554733489</v>
      </c>
      <c r="K164" s="734">
        <v>1.4465405626311461</v>
      </c>
      <c r="L164" s="725">
        <f t="shared" si="15"/>
        <v>3.4773808671279584E-2</v>
      </c>
    </row>
    <row r="165" spans="1:12" s="688" customFormat="1" ht="18" customHeight="1" x14ac:dyDescent="0.3">
      <c r="A165" s="158">
        <v>84</v>
      </c>
      <c r="B165" s="327" t="s">
        <v>610</v>
      </c>
      <c r="C165" s="156">
        <v>408.2</v>
      </c>
      <c r="D165" s="157"/>
      <c r="E165" s="157"/>
      <c r="F165" s="524">
        <f t="shared" si="14"/>
        <v>408.2</v>
      </c>
      <c r="G165" s="696">
        <f t="shared" si="17"/>
        <v>1.8573084770070489E-3</v>
      </c>
      <c r="H165" s="151">
        <f t="shared" si="16"/>
        <v>7.9519733788818288</v>
      </c>
      <c r="I165" s="151">
        <f t="shared" si="13"/>
        <v>1.7494341433540024</v>
      </c>
      <c r="J165" s="151">
        <v>3.2712457434690001</v>
      </c>
      <c r="K165" s="734">
        <v>1.2220154339114939</v>
      </c>
      <c r="L165" s="725">
        <f t="shared" si="15"/>
        <v>3.4773808671279584E-2</v>
      </c>
    </row>
    <row r="166" spans="1:12" s="688" customFormat="1" ht="18" customHeight="1" x14ac:dyDescent="0.3">
      <c r="A166" s="158">
        <v>85</v>
      </c>
      <c r="B166" s="327" t="s">
        <v>614</v>
      </c>
      <c r="C166" s="156">
        <v>482.97</v>
      </c>
      <c r="D166" s="157"/>
      <c r="E166" s="157"/>
      <c r="F166" s="524">
        <f t="shared" si="14"/>
        <v>482.97</v>
      </c>
      <c r="G166" s="696">
        <f t="shared" si="17"/>
        <v>2.1975116980404081E-3</v>
      </c>
      <c r="H166" s="151">
        <f t="shared" si="16"/>
        <v>9.4085364595751049</v>
      </c>
      <c r="I166" s="151">
        <f t="shared" si="13"/>
        <v>2.0698780211065233</v>
      </c>
      <c r="J166" s="151">
        <v>3.8704398743832025</v>
      </c>
      <c r="K166" s="734">
        <v>1.4458520189030726</v>
      </c>
      <c r="L166" s="725">
        <f t="shared" si="15"/>
        <v>3.4773808671279591E-2</v>
      </c>
    </row>
    <row r="167" spans="1:12" s="688" customFormat="1" ht="18" customHeight="1" x14ac:dyDescent="0.3">
      <c r="A167" s="158">
        <v>86</v>
      </c>
      <c r="B167" s="327" t="s">
        <v>615</v>
      </c>
      <c r="C167" s="156">
        <v>699.05</v>
      </c>
      <c r="D167" s="157"/>
      <c r="E167" s="157"/>
      <c r="F167" s="524">
        <f t="shared" si="14"/>
        <v>699.05</v>
      </c>
      <c r="G167" s="696">
        <f t="shared" si="17"/>
        <v>3.1806748918465889E-3</v>
      </c>
      <c r="H167" s="151">
        <f t="shared" si="16"/>
        <v>13.617900515696578</v>
      </c>
      <c r="I167" s="151">
        <f t="shared" si="13"/>
        <v>2.995938113453247</v>
      </c>
      <c r="J167" s="151">
        <v>5.6020684394218634</v>
      </c>
      <c r="K167" s="734">
        <v>2.0927238830863049</v>
      </c>
      <c r="L167" s="725">
        <f t="shared" si="15"/>
        <v>3.4773808671279584E-2</v>
      </c>
    </row>
    <row r="168" spans="1:12" s="688" customFormat="1" ht="18" customHeight="1" x14ac:dyDescent="0.3">
      <c r="A168" s="158">
        <v>87</v>
      </c>
      <c r="B168" s="327" t="s">
        <v>616</v>
      </c>
      <c r="C168" s="156">
        <v>6095.81</v>
      </c>
      <c r="D168" s="157"/>
      <c r="E168" s="157"/>
      <c r="F168" s="524">
        <f t="shared" si="14"/>
        <v>6095.81</v>
      </c>
      <c r="G168" s="696">
        <f t="shared" si="17"/>
        <v>2.7735912756551545E-2</v>
      </c>
      <c r="H168" s="151">
        <f t="shared" si="16"/>
        <v>118.7499236715376</v>
      </c>
      <c r="I168" s="151">
        <f t="shared" si="13"/>
        <v>26.124983207738271</v>
      </c>
      <c r="J168" s="151">
        <v>48.850790091856368</v>
      </c>
      <c r="K168" s="734">
        <v>18.24883366534058</v>
      </c>
      <c r="L168" s="725">
        <f t="shared" si="15"/>
        <v>3.4773808671279584E-2</v>
      </c>
    </row>
    <row r="169" spans="1:12" s="688" customFormat="1" ht="18" customHeight="1" x14ac:dyDescent="0.3">
      <c r="A169" s="158">
        <v>88</v>
      </c>
      <c r="B169" s="327" t="s">
        <v>617</v>
      </c>
      <c r="C169" s="156">
        <v>166.2</v>
      </c>
      <c r="D169" s="157"/>
      <c r="E169" s="157"/>
      <c r="F169" s="524">
        <f t="shared" si="14"/>
        <v>166.2</v>
      </c>
      <c r="G169" s="696">
        <f t="shared" si="17"/>
        <v>7.5620937990830846E-4</v>
      </c>
      <c r="H169" s="151">
        <f t="shared" si="16"/>
        <v>3.2376726496084269</v>
      </c>
      <c r="I169" s="151">
        <f t="shared" si="13"/>
        <v>0.71228798291385398</v>
      </c>
      <c r="J169" s="151">
        <v>1.331898683401636</v>
      </c>
      <c r="K169" s="734">
        <v>0.49754768524274934</v>
      </c>
      <c r="L169" s="725">
        <f t="shared" si="15"/>
        <v>3.4773808671279577E-2</v>
      </c>
    </row>
    <row r="170" spans="1:12" s="688" customFormat="1" ht="18" customHeight="1" x14ac:dyDescent="0.3">
      <c r="A170" s="158">
        <v>89</v>
      </c>
      <c r="B170" s="327" t="s">
        <v>618</v>
      </c>
      <c r="C170" s="156">
        <v>273.2</v>
      </c>
      <c r="D170" s="157"/>
      <c r="E170" s="157"/>
      <c r="F170" s="524">
        <f t="shared" si="14"/>
        <v>273.2</v>
      </c>
      <c r="G170" s="696">
        <f t="shared" si="17"/>
        <v>1.243058980691636E-3</v>
      </c>
      <c r="H170" s="151">
        <f t="shared" si="16"/>
        <v>5.3220948728822046</v>
      </c>
      <c r="I170" s="151">
        <f t="shared" si="13"/>
        <v>1.170860872034085</v>
      </c>
      <c r="J170" s="151">
        <v>2.1893785818611735</v>
      </c>
      <c r="K170" s="734">
        <v>0.81787020221611995</v>
      </c>
      <c r="L170" s="725">
        <f t="shared" si="15"/>
        <v>3.4773808671279591E-2</v>
      </c>
    </row>
    <row r="171" spans="1:12" s="688" customFormat="1" ht="18" customHeight="1" x14ac:dyDescent="0.3">
      <c r="A171" s="158">
        <v>91</v>
      </c>
      <c r="B171" s="327" t="s">
        <v>619</v>
      </c>
      <c r="C171" s="156">
        <v>2107.77</v>
      </c>
      <c r="D171" s="157"/>
      <c r="E171" s="157">
        <v>133</v>
      </c>
      <c r="F171" s="524">
        <f t="shared" si="14"/>
        <v>2240.77</v>
      </c>
      <c r="G171" s="696">
        <f t="shared" si="17"/>
        <v>1.0195495139693986E-2</v>
      </c>
      <c r="H171" s="151">
        <f t="shared" si="16"/>
        <v>43.651502665842813</v>
      </c>
      <c r="I171" s="151">
        <f t="shared" si="13"/>
        <v>9.6033305864854182</v>
      </c>
      <c r="J171" s="151">
        <v>17.957151701599784</v>
      </c>
      <c r="K171" s="734">
        <v>6.708122302415136</v>
      </c>
      <c r="L171" s="725">
        <f t="shared" si="15"/>
        <v>3.4773808671279584E-2</v>
      </c>
    </row>
    <row r="172" spans="1:12" s="688" customFormat="1" ht="18" customHeight="1" x14ac:dyDescent="0.3">
      <c r="A172" s="158">
        <v>92</v>
      </c>
      <c r="B172" s="327" t="s">
        <v>620</v>
      </c>
      <c r="C172" s="156">
        <v>454.48</v>
      </c>
      <c r="D172" s="157"/>
      <c r="E172" s="157"/>
      <c r="F172" s="524">
        <f t="shared" si="14"/>
        <v>454.48</v>
      </c>
      <c r="G172" s="696">
        <f t="shared" si="17"/>
        <v>2.0678823043365109E-3</v>
      </c>
      <c r="H172" s="151">
        <f t="shared" si="16"/>
        <v>8.8535346919015545</v>
      </c>
      <c r="I172" s="151">
        <f t="shared" si="13"/>
        <v>1.947777632218342</v>
      </c>
      <c r="J172" s="151">
        <v>3.6421258341298173</v>
      </c>
      <c r="K172" s="734">
        <v>1.3605624066734341</v>
      </c>
      <c r="L172" s="725">
        <f t="shared" si="15"/>
        <v>3.4773808671279584E-2</v>
      </c>
    </row>
    <row r="173" spans="1:12" s="688" customFormat="1" ht="18" customHeight="1" x14ac:dyDescent="0.3">
      <c r="A173" s="158">
        <v>93</v>
      </c>
      <c r="B173" s="327" t="s">
        <v>621</v>
      </c>
      <c r="C173" s="156">
        <v>297.3</v>
      </c>
      <c r="D173" s="157">
        <v>41.3</v>
      </c>
      <c r="E173" s="157"/>
      <c r="F173" s="524">
        <f t="shared" si="14"/>
        <v>338.6</v>
      </c>
      <c r="G173" s="696">
        <f t="shared" si="17"/>
        <v>1.5406287366844362E-3</v>
      </c>
      <c r="H173" s="151">
        <f t="shared" si="16"/>
        <v>6.5961249046775787</v>
      </c>
      <c r="I173" s="151">
        <f t="shared" si="13"/>
        <v>1.4511474790290673</v>
      </c>
      <c r="J173" s="151">
        <v>2.7134831179289653</v>
      </c>
      <c r="K173" s="734">
        <v>1.0136561144596568</v>
      </c>
      <c r="L173" s="725">
        <f t="shared" si="15"/>
        <v>3.4773808671279584E-2</v>
      </c>
    </row>
    <row r="174" spans="1:12" s="688" customFormat="1" ht="18" customHeight="1" x14ac:dyDescent="0.3">
      <c r="A174" s="158">
        <v>94</v>
      </c>
      <c r="B174" s="327" t="s">
        <v>622</v>
      </c>
      <c r="C174" s="156">
        <v>453.7</v>
      </c>
      <c r="D174" s="157"/>
      <c r="E174" s="157"/>
      <c r="F174" s="524">
        <f t="shared" si="14"/>
        <v>453.7</v>
      </c>
      <c r="G174" s="696">
        <f t="shared" si="17"/>
        <v>2.0643333072466884E-3</v>
      </c>
      <c r="H174" s="151">
        <f t="shared" si="16"/>
        <v>8.8383398383113327</v>
      </c>
      <c r="I174" s="151">
        <f t="shared" si="13"/>
        <v>1.9444347644284932</v>
      </c>
      <c r="J174" s="151">
        <v>3.6358750460849718</v>
      </c>
      <c r="K174" s="734">
        <v>1.3582273453347495</v>
      </c>
      <c r="L174" s="725">
        <f t="shared" si="15"/>
        <v>3.4773808671279584E-2</v>
      </c>
    </row>
    <row r="175" spans="1:12" s="688" customFormat="1" ht="18" customHeight="1" x14ac:dyDescent="0.3">
      <c r="A175" s="158">
        <v>95</v>
      </c>
      <c r="B175" s="327" t="s">
        <v>623</v>
      </c>
      <c r="C175" s="156">
        <v>89.9</v>
      </c>
      <c r="D175" s="157"/>
      <c r="E175" s="157"/>
      <c r="F175" s="524">
        <f t="shared" si="14"/>
        <v>89.9</v>
      </c>
      <c r="G175" s="696">
        <f t="shared" si="17"/>
        <v>4.090446645833751E-4</v>
      </c>
      <c r="H175" s="151">
        <f t="shared" si="16"/>
        <v>1.7513042791804914</v>
      </c>
      <c r="I175" s="151">
        <f t="shared" si="13"/>
        <v>0.3852869414197081</v>
      </c>
      <c r="J175" s="151">
        <v>0.72044339132254576</v>
      </c>
      <c r="K175" s="734">
        <v>0.26913078762528986</v>
      </c>
      <c r="L175" s="725">
        <f t="shared" si="15"/>
        <v>3.4773808671279584E-2</v>
      </c>
    </row>
    <row r="176" spans="1:12" s="688" customFormat="1" ht="18" customHeight="1" x14ac:dyDescent="0.3">
      <c r="A176" s="158">
        <v>96</v>
      </c>
      <c r="B176" s="327" t="s">
        <v>624</v>
      </c>
      <c r="C176" s="156">
        <v>224.08</v>
      </c>
      <c r="D176" s="157"/>
      <c r="E176" s="157"/>
      <c r="F176" s="524">
        <f t="shared" si="14"/>
        <v>224.08</v>
      </c>
      <c r="G176" s="696">
        <f t="shared" si="17"/>
        <v>1.0195631639582058E-3</v>
      </c>
      <c r="H176" s="151">
        <f t="shared" si="16"/>
        <v>4.3652087083288595</v>
      </c>
      <c r="I176" s="151">
        <f t="shared" si="13"/>
        <v>0.96034591583234907</v>
      </c>
      <c r="J176" s="151">
        <v>1.7957392116524586</v>
      </c>
      <c r="K176" s="734">
        <v>0.67082121124666239</v>
      </c>
      <c r="L176" s="725">
        <f t="shared" si="15"/>
        <v>3.4773808671279584E-2</v>
      </c>
    </row>
    <row r="177" spans="1:12" s="688" customFormat="1" ht="18" customHeight="1" x14ac:dyDescent="0.3">
      <c r="A177" s="158">
        <v>97</v>
      </c>
      <c r="B177" s="327" t="s">
        <v>625</v>
      </c>
      <c r="C177" s="156">
        <v>653.71</v>
      </c>
      <c r="D177" s="157"/>
      <c r="E177" s="157"/>
      <c r="F177" s="524">
        <f t="shared" si="14"/>
        <v>653.71</v>
      </c>
      <c r="G177" s="696">
        <f t="shared" si="17"/>
        <v>2.9743780610099906E-3</v>
      </c>
      <c r="H177" s="151">
        <f t="shared" si="16"/>
        <v>12.734650949311224</v>
      </c>
      <c r="I177" s="151">
        <f t="shared" si="13"/>
        <v>2.8016232088484694</v>
      </c>
      <c r="J177" s="151">
        <v>5.2387213497381682</v>
      </c>
      <c r="K177" s="734">
        <v>1.9569909586043184</v>
      </c>
      <c r="L177" s="725">
        <f t="shared" si="15"/>
        <v>3.4773808671279584E-2</v>
      </c>
    </row>
    <row r="178" spans="1:12" s="688" customFormat="1" ht="18" customHeight="1" x14ac:dyDescent="0.3">
      <c r="A178" s="158">
        <v>98</v>
      </c>
      <c r="B178" s="327" t="s">
        <v>626</v>
      </c>
      <c r="C178" s="156">
        <v>2379.1</v>
      </c>
      <c r="D178" s="157"/>
      <c r="E178" s="157"/>
      <c r="F178" s="524">
        <f t="shared" si="14"/>
        <v>2379.1</v>
      </c>
      <c r="G178" s="696">
        <f t="shared" si="17"/>
        <v>1.0824896123585179E-2</v>
      </c>
      <c r="H178" s="151">
        <f t="shared" si="16"/>
        <v>46.346251508323761</v>
      </c>
      <c r="I178" s="151">
        <f t="shared" si="13"/>
        <v>10.196175331831228</v>
      </c>
      <c r="J178" s="151">
        <v>19.065704919860604</v>
      </c>
      <c r="K178" s="734">
        <v>7.122236449825663</v>
      </c>
      <c r="L178" s="725">
        <f t="shared" si="15"/>
        <v>3.4773808671279584E-2</v>
      </c>
    </row>
    <row r="179" spans="1:12" s="688" customFormat="1" ht="18" customHeight="1" x14ac:dyDescent="0.3">
      <c r="A179" s="158">
        <v>99</v>
      </c>
      <c r="B179" s="327" t="s">
        <v>627</v>
      </c>
      <c r="C179" s="156">
        <v>140.19999999999999</v>
      </c>
      <c r="D179" s="157"/>
      <c r="E179" s="157"/>
      <c r="F179" s="524">
        <f t="shared" si="14"/>
        <v>140.19999999999999</v>
      </c>
      <c r="G179" s="696">
        <f t="shared" si="17"/>
        <v>6.379094769142289E-4</v>
      </c>
      <c r="H179" s="151">
        <f t="shared" si="16"/>
        <v>2.7311775299344254</v>
      </c>
      <c r="I179" s="151">
        <f t="shared" si="13"/>
        <v>0.60085905658557359</v>
      </c>
      <c r="J179" s="151">
        <v>1.1235390819067954</v>
      </c>
      <c r="K179" s="734">
        <v>0.41971230728660319</v>
      </c>
      <c r="L179" s="725">
        <f t="shared" si="15"/>
        <v>3.4773808671279591E-2</v>
      </c>
    </row>
    <row r="180" spans="1:12" s="688" customFormat="1" ht="18" customHeight="1" x14ac:dyDescent="0.3">
      <c r="A180" s="158">
        <v>100</v>
      </c>
      <c r="B180" s="327" t="s">
        <v>628</v>
      </c>
      <c r="C180" s="156">
        <v>137.5</v>
      </c>
      <c r="D180" s="157"/>
      <c r="E180" s="157"/>
      <c r="F180" s="524">
        <f t="shared" si="14"/>
        <v>137.5</v>
      </c>
      <c r="G180" s="696">
        <f t="shared" si="17"/>
        <v>6.2562448698792077E-4</v>
      </c>
      <c r="H180" s="151">
        <f t="shared" si="16"/>
        <v>2.6785799598144333</v>
      </c>
      <c r="I180" s="151">
        <f t="shared" si="13"/>
        <v>0.58928759115917528</v>
      </c>
      <c r="J180" s="151">
        <v>1.1019017386746388</v>
      </c>
      <c r="K180" s="734">
        <v>0.41162940265269576</v>
      </c>
      <c r="L180" s="725">
        <f t="shared" si="15"/>
        <v>3.4773808671279584E-2</v>
      </c>
    </row>
    <row r="181" spans="1:12" s="688" customFormat="1" ht="18" customHeight="1" x14ac:dyDescent="0.3">
      <c r="A181" s="158">
        <v>101</v>
      </c>
      <c r="B181" s="327" t="s">
        <v>629</v>
      </c>
      <c r="C181" s="156">
        <v>1812.9</v>
      </c>
      <c r="D181" s="157">
        <v>95.4</v>
      </c>
      <c r="E181" s="157"/>
      <c r="F181" s="524">
        <f t="shared" si="14"/>
        <v>1908.3000000000002</v>
      </c>
      <c r="G181" s="696">
        <f t="shared" si="17"/>
        <v>8.6827578801385395E-3</v>
      </c>
      <c r="H181" s="151">
        <f t="shared" si="16"/>
        <v>37.174793725919152</v>
      </c>
      <c r="I181" s="151">
        <f t="shared" si="13"/>
        <v>8.1784546197022134</v>
      </c>
      <c r="J181" s="151">
        <v>15.292793366638644</v>
      </c>
      <c r="K181" s="734">
        <v>5.7128173751428317</v>
      </c>
      <c r="L181" s="725">
        <f t="shared" si="15"/>
        <v>3.4773808671279584E-2</v>
      </c>
    </row>
    <row r="182" spans="1:12" s="688" customFormat="1" ht="18" customHeight="1" x14ac:dyDescent="0.3">
      <c r="A182" s="158">
        <v>102</v>
      </c>
      <c r="B182" s="327" t="s">
        <v>630</v>
      </c>
      <c r="C182" s="156">
        <v>140.4</v>
      </c>
      <c r="D182" s="157"/>
      <c r="E182" s="157"/>
      <c r="F182" s="524">
        <f t="shared" si="14"/>
        <v>140.4</v>
      </c>
      <c r="G182" s="696">
        <f t="shared" si="17"/>
        <v>6.3881947616802959E-4</v>
      </c>
      <c r="H182" s="151">
        <f t="shared" si="16"/>
        <v>2.7350736462396101</v>
      </c>
      <c r="I182" s="151">
        <f t="shared" si="13"/>
        <v>0.60171620217271427</v>
      </c>
      <c r="J182" s="151">
        <v>1.1251418480721402</v>
      </c>
      <c r="K182" s="734">
        <v>0.42031104096318905</v>
      </c>
      <c r="L182" s="725">
        <f t="shared" si="15"/>
        <v>3.4773808671279584E-2</v>
      </c>
    </row>
    <row r="183" spans="1:12" s="688" customFormat="1" ht="18" customHeight="1" x14ac:dyDescent="0.3">
      <c r="A183" s="158">
        <v>103</v>
      </c>
      <c r="B183" s="327" t="s">
        <v>631</v>
      </c>
      <c r="C183" s="156">
        <v>290.7</v>
      </c>
      <c r="D183" s="157"/>
      <c r="E183" s="157"/>
      <c r="F183" s="524">
        <f t="shared" si="14"/>
        <v>290.7</v>
      </c>
      <c r="G183" s="696">
        <f t="shared" si="17"/>
        <v>1.3226839153991895E-3</v>
      </c>
      <c r="H183" s="151">
        <f t="shared" si="16"/>
        <v>5.663005049585859</v>
      </c>
      <c r="I183" s="151">
        <f t="shared" si="13"/>
        <v>1.2458611109088891</v>
      </c>
      <c r="J183" s="151">
        <v>2.3296206213288544</v>
      </c>
      <c r="K183" s="734">
        <v>0.87025939891737192</v>
      </c>
      <c r="L183" s="725">
        <f t="shared" si="15"/>
        <v>3.4773808671279584E-2</v>
      </c>
    </row>
    <row r="184" spans="1:12" s="688" customFormat="1" ht="18" customHeight="1" x14ac:dyDescent="0.3">
      <c r="A184" s="158">
        <v>105</v>
      </c>
      <c r="B184" s="327" t="s">
        <v>632</v>
      </c>
      <c r="C184" s="156">
        <v>1387.9</v>
      </c>
      <c r="D184" s="157">
        <v>85.8</v>
      </c>
      <c r="E184" s="157"/>
      <c r="F184" s="524">
        <f t="shared" si="14"/>
        <v>1473.7</v>
      </c>
      <c r="G184" s="696">
        <f t="shared" si="17"/>
        <v>6.7053295016298092E-3</v>
      </c>
      <c r="H184" s="151">
        <f t="shared" si="16"/>
        <v>28.708532994752947</v>
      </c>
      <c r="I184" s="151">
        <f t="shared" si="13"/>
        <v>6.3158772588456484</v>
      </c>
      <c r="J184" s="151">
        <v>11.809982489344112</v>
      </c>
      <c r="K184" s="734">
        <v>4.4117690959220202</v>
      </c>
      <c r="L184" s="725">
        <f t="shared" si="15"/>
        <v>3.4773808671279591E-2</v>
      </c>
    </row>
    <row r="185" spans="1:12" s="688" customFormat="1" ht="18" customHeight="1" x14ac:dyDescent="0.3">
      <c r="A185" s="158">
        <v>106</v>
      </c>
      <c r="B185" s="327" t="s">
        <v>633</v>
      </c>
      <c r="C185" s="156">
        <v>2507</v>
      </c>
      <c r="D185" s="157"/>
      <c r="E185" s="157"/>
      <c r="F185" s="524">
        <f t="shared" si="14"/>
        <v>2507</v>
      </c>
      <c r="G185" s="696">
        <f t="shared" si="17"/>
        <v>1.1406840646390672E-2</v>
      </c>
      <c r="H185" s="151">
        <f t="shared" si="16"/>
        <v>48.837817885489336</v>
      </c>
      <c r="I185" s="151">
        <f t="shared" ref="I185:I243" si="18">H185*0.22</f>
        <v>10.744319934807654</v>
      </c>
      <c r="J185" s="151">
        <v>20.09067388259869</v>
      </c>
      <c r="K185" s="734">
        <v>7.5051266360022426</v>
      </c>
      <c r="L185" s="725">
        <f t="shared" si="15"/>
        <v>3.4773808671279584E-2</v>
      </c>
    </row>
    <row r="186" spans="1:12" s="688" customFormat="1" ht="18" customHeight="1" x14ac:dyDescent="0.3">
      <c r="A186" s="158">
        <v>107</v>
      </c>
      <c r="B186" s="327" t="s">
        <v>634</v>
      </c>
      <c r="C186" s="156">
        <v>3505.3</v>
      </c>
      <c r="D186" s="157"/>
      <c r="E186" s="157"/>
      <c r="F186" s="524">
        <f t="shared" si="14"/>
        <v>3505.3</v>
      </c>
      <c r="G186" s="696">
        <f t="shared" si="17"/>
        <v>1.5949101921736427E-2</v>
      </c>
      <c r="H186" s="151">
        <f t="shared" si="16"/>
        <v>68.285282422818426</v>
      </c>
      <c r="I186" s="151">
        <f t="shared" si="18"/>
        <v>15.022762133020054</v>
      </c>
      <c r="J186" s="151">
        <v>28.090881196917902</v>
      </c>
      <c r="K186" s="734">
        <v>10.493705782679958</v>
      </c>
      <c r="L186" s="725">
        <f t="shared" si="15"/>
        <v>3.4773808671279584E-2</v>
      </c>
    </row>
    <row r="187" spans="1:12" s="688" customFormat="1" ht="18" customHeight="1" x14ac:dyDescent="0.3">
      <c r="A187" s="158">
        <v>108</v>
      </c>
      <c r="B187" s="327" t="s">
        <v>635</v>
      </c>
      <c r="C187" s="156">
        <v>191.78</v>
      </c>
      <c r="D187" s="157"/>
      <c r="E187" s="157"/>
      <c r="F187" s="524">
        <f t="shared" si="14"/>
        <v>191.78</v>
      </c>
      <c r="G187" s="696">
        <f t="shared" si="17"/>
        <v>8.7259828446940683E-4</v>
      </c>
      <c r="H187" s="151">
        <f t="shared" si="16"/>
        <v>3.7359859250415419</v>
      </c>
      <c r="I187" s="151">
        <f t="shared" si="18"/>
        <v>0.82191690350913926</v>
      </c>
      <c r="J187" s="151">
        <v>1.5368924759492528</v>
      </c>
      <c r="K187" s="734">
        <v>0.57412572247806548</v>
      </c>
      <c r="L187" s="725">
        <f t="shared" si="15"/>
        <v>3.4773808671279591E-2</v>
      </c>
    </row>
    <row r="188" spans="1:12" s="688" customFormat="1" ht="18" customHeight="1" x14ac:dyDescent="0.3">
      <c r="A188" s="158">
        <v>109</v>
      </c>
      <c r="B188" s="327" t="s">
        <v>636</v>
      </c>
      <c r="C188" s="156">
        <v>3560.1</v>
      </c>
      <c r="D188" s="157"/>
      <c r="E188" s="157"/>
      <c r="F188" s="524">
        <f t="shared" si="14"/>
        <v>3560.1</v>
      </c>
      <c r="G188" s="696">
        <f t="shared" si="17"/>
        <v>1.6198441717277794E-2</v>
      </c>
      <c r="H188" s="151">
        <f t="shared" si="16"/>
        <v>69.352818290439004</v>
      </c>
      <c r="I188" s="151">
        <f t="shared" si="18"/>
        <v>15.25762002389658</v>
      </c>
      <c r="J188" s="151">
        <v>28.530039126222412</v>
      </c>
      <c r="K188" s="734">
        <v>10.657758810064452</v>
      </c>
      <c r="L188" s="725">
        <f t="shared" si="15"/>
        <v>3.4773808671279584E-2</v>
      </c>
    </row>
    <row r="189" spans="1:12" s="688" customFormat="1" ht="18" customHeight="1" x14ac:dyDescent="0.3">
      <c r="A189" s="158">
        <v>110</v>
      </c>
      <c r="B189" s="327" t="s">
        <v>637</v>
      </c>
      <c r="C189" s="156">
        <v>291.19</v>
      </c>
      <c r="D189" s="157"/>
      <c r="E189" s="157"/>
      <c r="F189" s="524">
        <f t="shared" si="14"/>
        <v>291.19</v>
      </c>
      <c r="G189" s="696">
        <f t="shared" si="17"/>
        <v>1.3249134135710011E-3</v>
      </c>
      <c r="H189" s="151">
        <f t="shared" si="16"/>
        <v>5.6725505345335625</v>
      </c>
      <c r="I189" s="151">
        <f t="shared" si="18"/>
        <v>1.2479611175973837</v>
      </c>
      <c r="J189" s="151">
        <v>2.3335473984339496</v>
      </c>
      <c r="K189" s="734">
        <v>0.8717262964250071</v>
      </c>
      <c r="L189" s="725">
        <f t="shared" si="15"/>
        <v>3.4773808671279591E-2</v>
      </c>
    </row>
    <row r="190" spans="1:12" s="688" customFormat="1" ht="18" customHeight="1" x14ac:dyDescent="0.3">
      <c r="A190" s="158">
        <v>111</v>
      </c>
      <c r="B190" s="327" t="s">
        <v>638</v>
      </c>
      <c r="C190" s="156">
        <v>162.44999999999999</v>
      </c>
      <c r="D190" s="157">
        <v>11</v>
      </c>
      <c r="E190" s="157"/>
      <c r="F190" s="524">
        <f t="shared" si="14"/>
        <v>173.45</v>
      </c>
      <c r="G190" s="696">
        <f t="shared" si="17"/>
        <v>7.8919685285858067E-4</v>
      </c>
      <c r="H190" s="151">
        <f t="shared" si="16"/>
        <v>3.3789068656713699</v>
      </c>
      <c r="I190" s="151">
        <f t="shared" si="18"/>
        <v>0.74335951044770143</v>
      </c>
      <c r="J190" s="151">
        <v>1.3899989568953899</v>
      </c>
      <c r="K190" s="734">
        <v>0.51925178101898239</v>
      </c>
      <c r="L190" s="725">
        <f t="shared" si="15"/>
        <v>3.4773808671279584E-2</v>
      </c>
    </row>
    <row r="191" spans="1:12" s="688" customFormat="1" ht="18" customHeight="1" x14ac:dyDescent="0.3">
      <c r="A191" s="158">
        <v>112</v>
      </c>
      <c r="B191" s="327" t="s">
        <v>639</v>
      </c>
      <c r="C191" s="156">
        <v>132.96</v>
      </c>
      <c r="D191" s="157">
        <v>37.299999999999997</v>
      </c>
      <c r="E191" s="157">
        <v>39.4</v>
      </c>
      <c r="F191" s="524">
        <f t="shared" si="14"/>
        <v>209.66</v>
      </c>
      <c r="G191" s="696">
        <f t="shared" si="17"/>
        <v>9.5395221775918155E-4</v>
      </c>
      <c r="H191" s="151">
        <f t="shared" si="16"/>
        <v>4.0842987227250473</v>
      </c>
      <c r="I191" s="151">
        <f t="shared" si="18"/>
        <v>0.89854571899951041</v>
      </c>
      <c r="J191" s="151">
        <v>1.6801797711310891</v>
      </c>
      <c r="K191" s="734">
        <v>0.62765251316483051</v>
      </c>
      <c r="L191" s="725">
        <f t="shared" si="15"/>
        <v>3.4773808671279584E-2</v>
      </c>
    </row>
    <row r="192" spans="1:12" s="688" customFormat="1" ht="18" customHeight="1" x14ac:dyDescent="0.3">
      <c r="A192" s="158">
        <v>113</v>
      </c>
      <c r="B192" s="327" t="s">
        <v>640</v>
      </c>
      <c r="C192" s="156">
        <v>408.46</v>
      </c>
      <c r="D192" s="157"/>
      <c r="E192" s="157"/>
      <c r="F192" s="524">
        <f t="shared" ref="F192:F249" si="19">C192+D192+E192</f>
        <v>408.46</v>
      </c>
      <c r="G192" s="696">
        <f t="shared" si="17"/>
        <v>1.8584914760369897E-3</v>
      </c>
      <c r="H192" s="151">
        <f t="shared" si="16"/>
        <v>7.9570383300785688</v>
      </c>
      <c r="I192" s="151">
        <f t="shared" si="18"/>
        <v>1.7505484326172851</v>
      </c>
      <c r="J192" s="151">
        <v>3.2733293394839484</v>
      </c>
      <c r="K192" s="734">
        <v>1.2227937876910553</v>
      </c>
      <c r="L192" s="725">
        <f t="shared" ref="L192:L254" si="20">(K192+J192+I192+H192)/F192</f>
        <v>3.4773808671279584E-2</v>
      </c>
    </row>
    <row r="193" spans="1:12" s="688" customFormat="1" ht="18" customHeight="1" x14ac:dyDescent="0.3">
      <c r="A193" s="158">
        <v>114</v>
      </c>
      <c r="B193" s="327" t="s">
        <v>641</v>
      </c>
      <c r="C193" s="156">
        <v>352.8</v>
      </c>
      <c r="D193" s="157"/>
      <c r="E193" s="157"/>
      <c r="F193" s="524">
        <f t="shared" si="19"/>
        <v>352.8</v>
      </c>
      <c r="G193" s="696">
        <f t="shared" si="17"/>
        <v>1.6052386837042795E-3</v>
      </c>
      <c r="H193" s="151">
        <f t="shared" si="16"/>
        <v>6.8727491623456878</v>
      </c>
      <c r="I193" s="151">
        <f t="shared" si="18"/>
        <v>1.5120048157160513</v>
      </c>
      <c r="J193" s="151">
        <v>2.8272795156684554</v>
      </c>
      <c r="K193" s="734">
        <v>1.0561662054972443</v>
      </c>
      <c r="L193" s="725">
        <f t="shared" si="20"/>
        <v>3.4773808671279584E-2</v>
      </c>
    </row>
    <row r="194" spans="1:12" s="688" customFormat="1" ht="18" customHeight="1" x14ac:dyDescent="0.3">
      <c r="A194" s="158">
        <v>115</v>
      </c>
      <c r="B194" s="327" t="s">
        <v>642</v>
      </c>
      <c r="C194" s="156">
        <v>115.8</v>
      </c>
      <c r="D194" s="157"/>
      <c r="E194" s="157"/>
      <c r="F194" s="524">
        <f t="shared" si="19"/>
        <v>115.8</v>
      </c>
      <c r="G194" s="696">
        <f t="shared" si="17"/>
        <v>5.2688956795055432E-4</v>
      </c>
      <c r="H194" s="151">
        <f t="shared" si="16"/>
        <v>2.2558513407019007</v>
      </c>
      <c r="I194" s="151">
        <f t="shared" si="18"/>
        <v>0.49628729495441815</v>
      </c>
      <c r="J194" s="151">
        <v>0.92800160973471402</v>
      </c>
      <c r="K194" s="734">
        <v>0.34666679874314299</v>
      </c>
      <c r="L194" s="725">
        <f t="shared" si="20"/>
        <v>3.4773808671279591E-2</v>
      </c>
    </row>
    <row r="195" spans="1:12" s="688" customFormat="1" ht="18" customHeight="1" x14ac:dyDescent="0.3">
      <c r="A195" s="158">
        <v>116</v>
      </c>
      <c r="B195" s="327" t="s">
        <v>643</v>
      </c>
      <c r="C195" s="156">
        <v>74.2</v>
      </c>
      <c r="D195" s="157">
        <v>67.099999999999994</v>
      </c>
      <c r="E195" s="157"/>
      <c r="F195" s="524">
        <f t="shared" si="19"/>
        <v>141.30000000000001</v>
      </c>
      <c r="G195" s="696">
        <f t="shared" si="17"/>
        <v>6.4291447281013237E-4</v>
      </c>
      <c r="H195" s="151">
        <f t="shared" si="16"/>
        <v>2.7526061696129411</v>
      </c>
      <c r="I195" s="151">
        <f t="shared" si="18"/>
        <v>0.60557335731484707</v>
      </c>
      <c r="J195" s="151">
        <v>1.1323542958161927</v>
      </c>
      <c r="K195" s="734">
        <v>0.4230053425078249</v>
      </c>
      <c r="L195" s="725">
        <f t="shared" si="20"/>
        <v>3.4773808671279584E-2</v>
      </c>
    </row>
    <row r="196" spans="1:12" s="688" customFormat="1" ht="18" customHeight="1" x14ac:dyDescent="0.3">
      <c r="A196" s="158">
        <v>117</v>
      </c>
      <c r="B196" s="327" t="s">
        <v>644</v>
      </c>
      <c r="C196" s="156">
        <v>130.9</v>
      </c>
      <c r="D196" s="157"/>
      <c r="E196" s="157">
        <v>30.2</v>
      </c>
      <c r="F196" s="524">
        <f t="shared" si="19"/>
        <v>161.1</v>
      </c>
      <c r="G196" s="696">
        <f t="shared" si="17"/>
        <v>7.3300439893639292E-4</v>
      </c>
      <c r="H196" s="151">
        <f t="shared" si="16"/>
        <v>3.1383216838262191</v>
      </c>
      <c r="I196" s="151">
        <f t="shared" si="18"/>
        <v>0.69043077044176826</v>
      </c>
      <c r="J196" s="151">
        <v>1.2910281461853406</v>
      </c>
      <c r="K196" s="734">
        <v>0.48227997648981302</v>
      </c>
      <c r="L196" s="725">
        <f t="shared" si="20"/>
        <v>3.4773808671279584E-2</v>
      </c>
    </row>
    <row r="197" spans="1:12" s="688" customFormat="1" ht="18" customHeight="1" x14ac:dyDescent="0.3">
      <c r="A197" s="158">
        <v>118</v>
      </c>
      <c r="B197" s="327" t="s">
        <v>645</v>
      </c>
      <c r="C197" s="156">
        <v>308.8</v>
      </c>
      <c r="D197" s="157"/>
      <c r="E197" s="157"/>
      <c r="F197" s="524">
        <f t="shared" si="19"/>
        <v>308.8</v>
      </c>
      <c r="G197" s="696">
        <f t="shared" si="17"/>
        <v>1.405038847868145E-3</v>
      </c>
      <c r="H197" s="151">
        <f t="shared" si="16"/>
        <v>6.0156035752050689</v>
      </c>
      <c r="I197" s="151">
        <f t="shared" si="18"/>
        <v>1.3234327865451152</v>
      </c>
      <c r="J197" s="151">
        <v>2.4746709592925709</v>
      </c>
      <c r="K197" s="734">
        <v>0.92444479664838153</v>
      </c>
      <c r="L197" s="725">
        <f t="shared" si="20"/>
        <v>3.4773808671279584E-2</v>
      </c>
    </row>
    <row r="198" spans="1:12" s="688" customFormat="1" ht="18" customHeight="1" x14ac:dyDescent="0.3">
      <c r="A198" s="158">
        <v>119</v>
      </c>
      <c r="B198" s="327" t="s">
        <v>646</v>
      </c>
      <c r="C198" s="156">
        <v>343.31</v>
      </c>
      <c r="D198" s="157"/>
      <c r="E198" s="157"/>
      <c r="F198" s="524">
        <f t="shared" si="19"/>
        <v>343.31</v>
      </c>
      <c r="G198" s="696">
        <f t="shared" si="17"/>
        <v>1.5620592191114406E-3</v>
      </c>
      <c r="H198" s="151">
        <f t="shared" si="16"/>
        <v>6.687878443664677</v>
      </c>
      <c r="I198" s="151">
        <f t="shared" si="18"/>
        <v>1.471333257606229</v>
      </c>
      <c r="J198" s="151">
        <v>2.7512282611228382</v>
      </c>
      <c r="K198" s="734">
        <v>1.0277562925432508</v>
      </c>
      <c r="L198" s="725">
        <f t="shared" si="20"/>
        <v>3.4773808671279591E-2</v>
      </c>
    </row>
    <row r="199" spans="1:12" s="688" customFormat="1" ht="18" customHeight="1" x14ac:dyDescent="0.3">
      <c r="A199" s="158">
        <v>120</v>
      </c>
      <c r="B199" s="327" t="s">
        <v>647</v>
      </c>
      <c r="C199" s="156">
        <v>146.82</v>
      </c>
      <c r="D199" s="157"/>
      <c r="E199" s="157"/>
      <c r="F199" s="524">
        <f t="shared" si="19"/>
        <v>146.82</v>
      </c>
      <c r="G199" s="696">
        <f t="shared" si="17"/>
        <v>6.6803045221502922E-4</v>
      </c>
      <c r="H199" s="151">
        <f t="shared" ref="H199:H262" si="21">G199*4281.45</f>
        <v>2.8601389796360368</v>
      </c>
      <c r="I199" s="151">
        <f t="shared" si="18"/>
        <v>0.62923057551992811</v>
      </c>
      <c r="J199" s="151">
        <v>1.1765906419797123</v>
      </c>
      <c r="K199" s="734">
        <v>0.43953039198159122</v>
      </c>
      <c r="L199" s="725">
        <f t="shared" si="20"/>
        <v>3.4773808671279584E-2</v>
      </c>
    </row>
    <row r="200" spans="1:12" s="688" customFormat="1" ht="18" customHeight="1" x14ac:dyDescent="0.3">
      <c r="A200" s="158">
        <v>121</v>
      </c>
      <c r="B200" s="327" t="s">
        <v>648</v>
      </c>
      <c r="C200" s="156">
        <v>218.19</v>
      </c>
      <c r="D200" s="157"/>
      <c r="E200" s="157"/>
      <c r="F200" s="524">
        <f t="shared" si="19"/>
        <v>218.19</v>
      </c>
      <c r="G200" s="696">
        <f t="shared" si="17"/>
        <v>9.9276368593377768E-4</v>
      </c>
      <c r="H200" s="151">
        <f t="shared" si="21"/>
        <v>4.2504680831411719</v>
      </c>
      <c r="I200" s="151">
        <f t="shared" si="18"/>
        <v>0.93510297829105782</v>
      </c>
      <c r="J200" s="151">
        <v>1.7485377480830506</v>
      </c>
      <c r="K200" s="734">
        <v>0.65318850447121224</v>
      </c>
      <c r="L200" s="725">
        <f t="shared" si="20"/>
        <v>3.4773808671279584E-2</v>
      </c>
    </row>
    <row r="201" spans="1:12" s="688" customFormat="1" ht="18" customHeight="1" x14ac:dyDescent="0.3">
      <c r="A201" s="158">
        <v>122</v>
      </c>
      <c r="B201" s="327" t="s">
        <v>649</v>
      </c>
      <c r="C201" s="156">
        <v>109.6</v>
      </c>
      <c r="D201" s="157"/>
      <c r="E201" s="157"/>
      <c r="F201" s="524">
        <f t="shared" si="19"/>
        <v>109.6</v>
      </c>
      <c r="G201" s="696">
        <f t="shared" si="17"/>
        <v>4.986795910827353E-4</v>
      </c>
      <c r="H201" s="151">
        <f t="shared" si="21"/>
        <v>2.1350717352411768</v>
      </c>
      <c r="I201" s="151">
        <f t="shared" si="18"/>
        <v>0.46971578175305889</v>
      </c>
      <c r="J201" s="151">
        <v>0.87831585860902117</v>
      </c>
      <c r="K201" s="734">
        <v>0.32810605476898508</v>
      </c>
      <c r="L201" s="725">
        <f t="shared" si="20"/>
        <v>3.4773808671279577E-2</v>
      </c>
    </row>
    <row r="202" spans="1:12" s="688" customFormat="1" ht="18" customHeight="1" x14ac:dyDescent="0.3">
      <c r="A202" s="158">
        <v>123</v>
      </c>
      <c r="B202" s="327" t="s">
        <v>650</v>
      </c>
      <c r="C202" s="156">
        <v>143.4</v>
      </c>
      <c r="D202" s="157"/>
      <c r="E202" s="157"/>
      <c r="F202" s="524">
        <f t="shared" si="19"/>
        <v>143.4</v>
      </c>
      <c r="G202" s="696">
        <f t="shared" si="17"/>
        <v>6.5246946497503886E-4</v>
      </c>
      <c r="H202" s="151">
        <f t="shared" si="21"/>
        <v>2.79351539081738</v>
      </c>
      <c r="I202" s="151">
        <f t="shared" si="18"/>
        <v>0.61457338597982358</v>
      </c>
      <c r="J202" s="151">
        <v>1.1491833405523144</v>
      </c>
      <c r="K202" s="734">
        <v>0.42929204611197513</v>
      </c>
      <c r="L202" s="725">
        <f t="shared" si="20"/>
        <v>3.4773808671279584E-2</v>
      </c>
    </row>
    <row r="203" spans="1:12" s="688" customFormat="1" ht="18" customHeight="1" x14ac:dyDescent="0.3">
      <c r="A203" s="158">
        <v>124</v>
      </c>
      <c r="B203" s="327" t="s">
        <v>651</v>
      </c>
      <c r="C203" s="156">
        <v>306.10000000000002</v>
      </c>
      <c r="D203" s="157"/>
      <c r="E203" s="157"/>
      <c r="F203" s="524">
        <f t="shared" si="19"/>
        <v>306.10000000000002</v>
      </c>
      <c r="G203" s="696">
        <f t="shared" si="17"/>
        <v>1.3927538579418368E-3</v>
      </c>
      <c r="H203" s="151">
        <f t="shared" si="21"/>
        <v>5.9630060050850764</v>
      </c>
      <c r="I203" s="151">
        <f t="shared" si="18"/>
        <v>1.3118613211187169</v>
      </c>
      <c r="J203" s="151">
        <v>2.4530336160604143</v>
      </c>
      <c r="K203" s="734">
        <v>0.91636189201447404</v>
      </c>
      <c r="L203" s="725">
        <f t="shared" si="20"/>
        <v>3.4773808671279584E-2</v>
      </c>
    </row>
    <row r="204" spans="1:12" s="688" customFormat="1" ht="18" customHeight="1" x14ac:dyDescent="0.3">
      <c r="A204" s="158">
        <v>125</v>
      </c>
      <c r="B204" s="327" t="s">
        <v>652</v>
      </c>
      <c r="C204" s="156">
        <v>239.7</v>
      </c>
      <c r="D204" s="157"/>
      <c r="E204" s="157"/>
      <c r="F204" s="524">
        <f t="shared" si="19"/>
        <v>239.7</v>
      </c>
      <c r="G204" s="696">
        <f t="shared" si="17"/>
        <v>1.0906341056800333E-3</v>
      </c>
      <c r="H204" s="151">
        <f t="shared" si="21"/>
        <v>4.6694953917637783</v>
      </c>
      <c r="I204" s="151">
        <f t="shared" si="18"/>
        <v>1.0272889861880312</v>
      </c>
      <c r="J204" s="151">
        <v>1.9209152491658976</v>
      </c>
      <c r="K204" s="734">
        <v>0.71758231138800854</v>
      </c>
      <c r="L204" s="725">
        <f t="shared" si="20"/>
        <v>3.4773808671279584E-2</v>
      </c>
    </row>
    <row r="205" spans="1:12" s="688" customFormat="1" ht="18" customHeight="1" x14ac:dyDescent="0.3">
      <c r="A205" s="158">
        <v>126</v>
      </c>
      <c r="B205" s="327" t="s">
        <v>653</v>
      </c>
      <c r="C205" s="156">
        <v>193.7</v>
      </c>
      <c r="D205" s="157"/>
      <c r="E205" s="157"/>
      <c r="F205" s="524">
        <f t="shared" si="19"/>
        <v>193.7</v>
      </c>
      <c r="G205" s="696">
        <f t="shared" si="17"/>
        <v>8.8133427730589266E-4</v>
      </c>
      <c r="H205" s="151">
        <f t="shared" si="21"/>
        <v>3.773388641571314</v>
      </c>
      <c r="I205" s="151">
        <f t="shared" si="18"/>
        <v>0.83014550114568908</v>
      </c>
      <c r="J205" s="151">
        <v>1.552279031136564</v>
      </c>
      <c r="K205" s="734">
        <v>0.57987356577328852</v>
      </c>
      <c r="L205" s="725">
        <f t="shared" si="20"/>
        <v>3.4773808671279591E-2</v>
      </c>
    </row>
    <row r="206" spans="1:12" s="688" customFormat="1" ht="18" customHeight="1" x14ac:dyDescent="0.3">
      <c r="A206" s="158">
        <v>127</v>
      </c>
      <c r="B206" s="327" t="s">
        <v>654</v>
      </c>
      <c r="C206" s="156">
        <v>83.9</v>
      </c>
      <c r="D206" s="157"/>
      <c r="E206" s="157"/>
      <c r="F206" s="524">
        <f t="shared" si="19"/>
        <v>83.9</v>
      </c>
      <c r="G206" s="696">
        <f t="shared" si="17"/>
        <v>3.8174468696935678E-4</v>
      </c>
      <c r="H206" s="151">
        <f t="shared" si="21"/>
        <v>1.6344207900249526</v>
      </c>
      <c r="I206" s="151">
        <f t="shared" si="18"/>
        <v>0.35957257380548957</v>
      </c>
      <c r="J206" s="151">
        <v>0.67236040636219785</v>
      </c>
      <c r="K206" s="734">
        <v>0.25116877732771764</v>
      </c>
      <c r="L206" s="725">
        <f t="shared" si="20"/>
        <v>3.4773808671279591E-2</v>
      </c>
    </row>
    <row r="207" spans="1:12" s="688" customFormat="1" ht="18" customHeight="1" x14ac:dyDescent="0.3">
      <c r="A207" s="158">
        <v>128</v>
      </c>
      <c r="B207" s="327" t="s">
        <v>655</v>
      </c>
      <c r="C207" s="156">
        <v>2111.66</v>
      </c>
      <c r="D207" s="157"/>
      <c r="E207" s="157"/>
      <c r="F207" s="524">
        <f t="shared" si="19"/>
        <v>2111.66</v>
      </c>
      <c r="G207" s="696">
        <f t="shared" si="17"/>
        <v>9.6080451214030013E-3</v>
      </c>
      <c r="H207" s="151">
        <f t="shared" si="21"/>
        <v>41.136364785030878</v>
      </c>
      <c r="I207" s="151">
        <f t="shared" si="18"/>
        <v>9.0500002527067931</v>
      </c>
      <c r="J207" s="151">
        <v>16.922486003561364</v>
      </c>
      <c r="K207" s="734">
        <v>6.3216097774952109</v>
      </c>
      <c r="L207" s="725">
        <f t="shared" si="20"/>
        <v>3.4773808671279584E-2</v>
      </c>
    </row>
    <row r="208" spans="1:12" s="688" customFormat="1" ht="18" customHeight="1" x14ac:dyDescent="0.3">
      <c r="A208" s="158">
        <v>129</v>
      </c>
      <c r="B208" s="327" t="s">
        <v>656</v>
      </c>
      <c r="C208" s="156">
        <v>424.8</v>
      </c>
      <c r="D208" s="157"/>
      <c r="E208" s="157"/>
      <c r="F208" s="524">
        <f t="shared" si="19"/>
        <v>424.8</v>
      </c>
      <c r="G208" s="696">
        <f t="shared" si="17"/>
        <v>1.9328384150724999E-3</v>
      </c>
      <c r="H208" s="151">
        <f t="shared" si="21"/>
        <v>8.2753510322121535</v>
      </c>
      <c r="I208" s="151">
        <f t="shared" si="18"/>
        <v>1.8205772270866738</v>
      </c>
      <c r="J208" s="151">
        <v>3.4042753351926298</v>
      </c>
      <c r="K208" s="734">
        <v>1.2717103290681104</v>
      </c>
      <c r="L208" s="725">
        <f t="shared" si="20"/>
        <v>3.4773808671279584E-2</v>
      </c>
    </row>
    <row r="209" spans="1:12" s="688" customFormat="1" ht="18" customHeight="1" x14ac:dyDescent="0.3">
      <c r="A209" s="158">
        <v>130</v>
      </c>
      <c r="B209" s="327" t="s">
        <v>657</v>
      </c>
      <c r="C209" s="156">
        <v>105.5</v>
      </c>
      <c r="D209" s="157"/>
      <c r="E209" s="157"/>
      <c r="F209" s="524">
        <f t="shared" si="19"/>
        <v>105.5</v>
      </c>
      <c r="G209" s="696">
        <f t="shared" si="17"/>
        <v>4.8002460637982283E-4</v>
      </c>
      <c r="H209" s="151">
        <f t="shared" si="21"/>
        <v>2.0552013509848925</v>
      </c>
      <c r="I209" s="151">
        <f t="shared" si="18"/>
        <v>0.45214429721667637</v>
      </c>
      <c r="J209" s="151">
        <v>0.84545915221945012</v>
      </c>
      <c r="K209" s="734">
        <v>0.31583201439897746</v>
      </c>
      <c r="L209" s="725">
        <f t="shared" si="20"/>
        <v>3.4773808671279591E-2</v>
      </c>
    </row>
    <row r="210" spans="1:12" s="688" customFormat="1" ht="18" customHeight="1" x14ac:dyDescent="0.3">
      <c r="A210" s="158">
        <v>131</v>
      </c>
      <c r="B210" s="327" t="s">
        <v>658</v>
      </c>
      <c r="C210" s="156">
        <v>158.6</v>
      </c>
      <c r="D210" s="157"/>
      <c r="E210" s="157"/>
      <c r="F210" s="524">
        <f t="shared" si="19"/>
        <v>158.6</v>
      </c>
      <c r="G210" s="696">
        <f t="shared" si="17"/>
        <v>7.2162940826388526E-4</v>
      </c>
      <c r="H210" s="151">
        <f t="shared" si="21"/>
        <v>3.0896202300114113</v>
      </c>
      <c r="I210" s="151">
        <f t="shared" si="18"/>
        <v>0.67971645060251051</v>
      </c>
      <c r="J210" s="151">
        <v>1.2709935691185288</v>
      </c>
      <c r="K210" s="734">
        <v>0.47479580553249129</v>
      </c>
      <c r="L210" s="725">
        <f t="shared" si="20"/>
        <v>3.4773808671279584E-2</v>
      </c>
    </row>
    <row r="211" spans="1:12" s="688" customFormat="1" ht="18" customHeight="1" x14ac:dyDescent="0.3">
      <c r="A211" s="158">
        <v>132</v>
      </c>
      <c r="B211" s="327" t="s">
        <v>659</v>
      </c>
      <c r="C211" s="156">
        <v>84.9</v>
      </c>
      <c r="D211" s="157"/>
      <c r="E211" s="157"/>
      <c r="F211" s="524">
        <f t="shared" si="19"/>
        <v>84.9</v>
      </c>
      <c r="G211" s="696">
        <f t="shared" si="17"/>
        <v>3.8629468323835979E-4</v>
      </c>
      <c r="H211" s="151">
        <f t="shared" si="21"/>
        <v>1.6539013715508755</v>
      </c>
      <c r="I211" s="151">
        <f t="shared" si="18"/>
        <v>0.3638583017411926</v>
      </c>
      <c r="J211" s="151">
        <v>0.68037423718892243</v>
      </c>
      <c r="K211" s="734">
        <v>0.25416244571064639</v>
      </c>
      <c r="L211" s="725">
        <f t="shared" si="20"/>
        <v>3.4773808671279584E-2</v>
      </c>
    </row>
    <row r="212" spans="1:12" s="688" customFormat="1" ht="18" customHeight="1" x14ac:dyDescent="0.3">
      <c r="A212" s="158">
        <v>133</v>
      </c>
      <c r="B212" s="327" t="s">
        <v>660</v>
      </c>
      <c r="C212" s="156">
        <v>191.6</v>
      </c>
      <c r="D212" s="157"/>
      <c r="E212" s="157"/>
      <c r="F212" s="524">
        <f t="shared" si="19"/>
        <v>191.6</v>
      </c>
      <c r="G212" s="696">
        <f t="shared" ref="G212:G275" si="22">1/219780.4*F212</f>
        <v>8.7177928514098628E-4</v>
      </c>
      <c r="H212" s="151">
        <f t="shared" si="21"/>
        <v>3.7324794203668756</v>
      </c>
      <c r="I212" s="151">
        <f t="shared" si="18"/>
        <v>0.82114547248071268</v>
      </c>
      <c r="J212" s="151">
        <v>1.5354499864004423</v>
      </c>
      <c r="K212" s="734">
        <v>0.57358686216913823</v>
      </c>
      <c r="L212" s="725">
        <f t="shared" si="20"/>
        <v>3.4773808671279591E-2</v>
      </c>
    </row>
    <row r="213" spans="1:12" s="688" customFormat="1" ht="18" customHeight="1" x14ac:dyDescent="0.3">
      <c r="A213" s="158">
        <v>134</v>
      </c>
      <c r="B213" s="327" t="s">
        <v>661</v>
      </c>
      <c r="C213" s="156">
        <v>220.11</v>
      </c>
      <c r="D213" s="157"/>
      <c r="E213" s="157"/>
      <c r="F213" s="524">
        <f t="shared" si="19"/>
        <v>220.11</v>
      </c>
      <c r="G213" s="696">
        <f t="shared" si="22"/>
        <v>1.0014996787702636E-3</v>
      </c>
      <c r="H213" s="151">
        <f t="shared" si="21"/>
        <v>4.2878707996709453</v>
      </c>
      <c r="I213" s="151">
        <f t="shared" si="18"/>
        <v>0.94333157592760797</v>
      </c>
      <c r="J213" s="151">
        <v>1.763924303270362</v>
      </c>
      <c r="K213" s="734">
        <v>0.6589363477664355</v>
      </c>
      <c r="L213" s="725">
        <f t="shared" si="20"/>
        <v>3.4773808671279591E-2</v>
      </c>
    </row>
    <row r="214" spans="1:12" s="688" customFormat="1" ht="18" customHeight="1" x14ac:dyDescent="0.3">
      <c r="A214" s="158">
        <v>135</v>
      </c>
      <c r="B214" s="327" t="s">
        <v>662</v>
      </c>
      <c r="C214" s="156">
        <v>154.1</v>
      </c>
      <c r="D214" s="157"/>
      <c r="E214" s="157"/>
      <c r="F214" s="524">
        <f t="shared" si="19"/>
        <v>154.1</v>
      </c>
      <c r="G214" s="696">
        <f t="shared" si="22"/>
        <v>7.0115442505337146E-4</v>
      </c>
      <c r="H214" s="151">
        <f t="shared" si="21"/>
        <v>3.0019576131447572</v>
      </c>
      <c r="I214" s="151">
        <f t="shared" si="18"/>
        <v>0.66043067489184659</v>
      </c>
      <c r="J214" s="151">
        <v>1.2349313303982679</v>
      </c>
      <c r="K214" s="734">
        <v>0.46132429780931206</v>
      </c>
      <c r="L214" s="725">
        <f t="shared" si="20"/>
        <v>3.4773808671279584E-2</v>
      </c>
    </row>
    <row r="215" spans="1:12" s="688" customFormat="1" ht="18" customHeight="1" x14ac:dyDescent="0.3">
      <c r="A215" s="158">
        <v>136</v>
      </c>
      <c r="B215" s="327" t="s">
        <v>663</v>
      </c>
      <c r="C215" s="156">
        <v>219.1</v>
      </c>
      <c r="D215" s="157"/>
      <c r="E215" s="157"/>
      <c r="F215" s="524">
        <f t="shared" si="19"/>
        <v>219.1</v>
      </c>
      <c r="G215" s="696">
        <f t="shared" si="22"/>
        <v>9.9690418253857048E-4</v>
      </c>
      <c r="H215" s="151">
        <f t="shared" si="21"/>
        <v>4.2681954123297627</v>
      </c>
      <c r="I215" s="151">
        <f t="shared" si="18"/>
        <v>0.93900299071254778</v>
      </c>
      <c r="J215" s="151">
        <v>1.7558303341353698</v>
      </c>
      <c r="K215" s="734">
        <v>0.65591274269967736</v>
      </c>
      <c r="L215" s="725">
        <f t="shared" si="20"/>
        <v>3.4773808671279591E-2</v>
      </c>
    </row>
    <row r="216" spans="1:12" s="688" customFormat="1" ht="18" customHeight="1" x14ac:dyDescent="0.3">
      <c r="A216" s="158">
        <v>137</v>
      </c>
      <c r="B216" s="327" t="s">
        <v>664</v>
      </c>
      <c r="C216" s="156">
        <v>255.8</v>
      </c>
      <c r="D216" s="157"/>
      <c r="E216" s="157"/>
      <c r="F216" s="524">
        <f t="shared" si="19"/>
        <v>255.8</v>
      </c>
      <c r="G216" s="696">
        <f t="shared" si="22"/>
        <v>1.1638890456109829E-3</v>
      </c>
      <c r="H216" s="151">
        <f t="shared" si="21"/>
        <v>4.9831327543311428</v>
      </c>
      <c r="I216" s="151">
        <f t="shared" si="18"/>
        <v>1.0962892059528515</v>
      </c>
      <c r="J216" s="151">
        <v>2.0499379254761645</v>
      </c>
      <c r="K216" s="734">
        <v>0.76578037235316065</v>
      </c>
      <c r="L216" s="725">
        <f t="shared" si="20"/>
        <v>3.4773808671279584E-2</v>
      </c>
    </row>
    <row r="217" spans="1:12" s="688" customFormat="1" ht="18" customHeight="1" x14ac:dyDescent="0.3">
      <c r="A217" s="158">
        <v>138</v>
      </c>
      <c r="B217" s="327" t="s">
        <v>665</v>
      </c>
      <c r="C217" s="156">
        <v>101.5</v>
      </c>
      <c r="D217" s="157"/>
      <c r="E217" s="157"/>
      <c r="F217" s="524">
        <f t="shared" si="19"/>
        <v>101.5</v>
      </c>
      <c r="G217" s="696">
        <f t="shared" si="22"/>
        <v>4.6182462130381059E-4</v>
      </c>
      <c r="H217" s="151">
        <f t="shared" si="21"/>
        <v>1.9772790248811998</v>
      </c>
      <c r="I217" s="151">
        <f t="shared" si="18"/>
        <v>0.43500138547386397</v>
      </c>
      <c r="J217" s="151">
        <v>0.81340382891255147</v>
      </c>
      <c r="K217" s="734">
        <v>0.30385734086726268</v>
      </c>
      <c r="L217" s="725">
        <f t="shared" si="20"/>
        <v>3.4773808671279584E-2</v>
      </c>
    </row>
    <row r="218" spans="1:12" s="688" customFormat="1" ht="18" customHeight="1" x14ac:dyDescent="0.3">
      <c r="A218" s="158">
        <v>139</v>
      </c>
      <c r="B218" s="327" t="s">
        <v>666</v>
      </c>
      <c r="C218" s="156">
        <v>57.8</v>
      </c>
      <c r="D218" s="157"/>
      <c r="E218" s="157"/>
      <c r="F218" s="524">
        <f t="shared" si="19"/>
        <v>57.8</v>
      </c>
      <c r="G218" s="696">
        <f t="shared" si="22"/>
        <v>2.6298978434837687E-4</v>
      </c>
      <c r="H218" s="151">
        <f t="shared" si="21"/>
        <v>1.125977612198358</v>
      </c>
      <c r="I218" s="151">
        <f t="shared" si="18"/>
        <v>0.24771507468363876</v>
      </c>
      <c r="J218" s="151">
        <v>0.46319942178468454</v>
      </c>
      <c r="K218" s="734">
        <v>0.17303403253327862</v>
      </c>
      <c r="L218" s="725">
        <f t="shared" si="20"/>
        <v>3.4773808671279584E-2</v>
      </c>
    </row>
    <row r="219" spans="1:12" s="688" customFormat="1" ht="18" customHeight="1" x14ac:dyDescent="0.3">
      <c r="A219" s="158">
        <v>140</v>
      </c>
      <c r="B219" s="321" t="s">
        <v>2009</v>
      </c>
      <c r="C219" s="146">
        <v>569.54999999999995</v>
      </c>
      <c r="D219" s="159">
        <v>76.3</v>
      </c>
      <c r="E219" s="159">
        <v>25</v>
      </c>
      <c r="F219" s="524">
        <f t="shared" si="19"/>
        <v>670.84999999999991</v>
      </c>
      <c r="G219" s="696">
        <f t="shared" si="22"/>
        <v>3.0523649970607023E-3</v>
      </c>
      <c r="H219" s="151">
        <f t="shared" si="21"/>
        <v>13.068548116665543</v>
      </c>
      <c r="I219" s="151">
        <f t="shared" si="18"/>
        <v>2.8750805856664194</v>
      </c>
      <c r="J219" s="151">
        <v>5.376078410108228</v>
      </c>
      <c r="K219" s="734">
        <v>2.0083024346877156</v>
      </c>
      <c r="L219" s="725">
        <f t="shared" si="20"/>
        <v>3.4773808671279584E-2</v>
      </c>
    </row>
    <row r="220" spans="1:12" s="688" customFormat="1" ht="18" customHeight="1" x14ac:dyDescent="0.3">
      <c r="A220" s="158">
        <v>141</v>
      </c>
      <c r="B220" s="321" t="s">
        <v>2010</v>
      </c>
      <c r="C220" s="146">
        <v>648.9</v>
      </c>
      <c r="D220" s="159"/>
      <c r="E220" s="159"/>
      <c r="F220" s="524">
        <f t="shared" si="19"/>
        <v>648.9</v>
      </c>
      <c r="G220" s="696">
        <f t="shared" si="22"/>
        <v>2.9524925789560855E-3</v>
      </c>
      <c r="H220" s="151">
        <f t="shared" si="21"/>
        <v>12.640949352171532</v>
      </c>
      <c r="I220" s="151">
        <f t="shared" si="18"/>
        <v>2.7810088574777372</v>
      </c>
      <c r="J220" s="151">
        <v>5.200174823461623</v>
      </c>
      <c r="K220" s="734">
        <v>1.9425914136824309</v>
      </c>
      <c r="L220" s="725">
        <f t="shared" si="20"/>
        <v>3.4773808671279584E-2</v>
      </c>
    </row>
    <row r="221" spans="1:12" s="688" customFormat="1" ht="18" customHeight="1" x14ac:dyDescent="0.3">
      <c r="A221" s="158">
        <v>142</v>
      </c>
      <c r="B221" s="321" t="s">
        <v>2011</v>
      </c>
      <c r="C221" s="146">
        <v>527.70000000000005</v>
      </c>
      <c r="D221" s="159">
        <v>115.4</v>
      </c>
      <c r="E221" s="159">
        <v>110</v>
      </c>
      <c r="F221" s="524">
        <f t="shared" si="19"/>
        <v>753.1</v>
      </c>
      <c r="G221" s="696">
        <f t="shared" si="22"/>
        <v>3.4266021901862044E-3</v>
      </c>
      <c r="H221" s="151">
        <f t="shared" si="21"/>
        <v>14.670825947172725</v>
      </c>
      <c r="I221" s="151">
        <f t="shared" si="18"/>
        <v>3.2275817083779996</v>
      </c>
      <c r="J221" s="151">
        <v>6.0352159956063316</v>
      </c>
      <c r="K221" s="734">
        <v>2.2545316591836015</v>
      </c>
      <c r="L221" s="725">
        <f t="shared" si="20"/>
        <v>3.4773808671279584E-2</v>
      </c>
    </row>
    <row r="222" spans="1:12" s="688" customFormat="1" ht="18" customHeight="1" x14ac:dyDescent="0.3">
      <c r="A222" s="158">
        <v>143</v>
      </c>
      <c r="B222" s="321" t="s">
        <v>2012</v>
      </c>
      <c r="C222" s="146">
        <v>276.60000000000002</v>
      </c>
      <c r="D222" s="159"/>
      <c r="E222" s="159"/>
      <c r="F222" s="524">
        <f t="shared" si="19"/>
        <v>276.60000000000002</v>
      </c>
      <c r="G222" s="696">
        <f t="shared" si="22"/>
        <v>1.2585289680062464E-3</v>
      </c>
      <c r="H222" s="151">
        <f t="shared" si="21"/>
        <v>5.3883288500703435</v>
      </c>
      <c r="I222" s="151">
        <f t="shared" si="18"/>
        <v>1.1854323470154755</v>
      </c>
      <c r="J222" s="151">
        <v>2.2166256066720371</v>
      </c>
      <c r="K222" s="734">
        <v>0.82804867471807764</v>
      </c>
      <c r="L222" s="725">
        <f t="shared" si="20"/>
        <v>3.4773808671279584E-2</v>
      </c>
    </row>
    <row r="223" spans="1:12" s="688" customFormat="1" ht="18" customHeight="1" x14ac:dyDescent="0.3">
      <c r="A223" s="158">
        <v>144</v>
      </c>
      <c r="B223" s="321" t="s">
        <v>2013</v>
      </c>
      <c r="C223" s="146">
        <v>238.8</v>
      </c>
      <c r="D223" s="159"/>
      <c r="E223" s="159"/>
      <c r="F223" s="524">
        <f t="shared" si="19"/>
        <v>238.8</v>
      </c>
      <c r="G223" s="696">
        <f t="shared" si="22"/>
        <v>1.0865391090379307E-3</v>
      </c>
      <c r="H223" s="151">
        <f t="shared" si="21"/>
        <v>4.6519628683904477</v>
      </c>
      <c r="I223" s="151">
        <f t="shared" si="18"/>
        <v>1.0234318310458985</v>
      </c>
      <c r="J223" s="151">
        <v>1.9137028014218456</v>
      </c>
      <c r="K223" s="734">
        <v>0.71488800984337264</v>
      </c>
      <c r="L223" s="725">
        <f t="shared" si="20"/>
        <v>3.4773808671279584E-2</v>
      </c>
    </row>
    <row r="224" spans="1:12" s="688" customFormat="1" ht="18" customHeight="1" x14ac:dyDescent="0.3">
      <c r="A224" s="158">
        <v>145</v>
      </c>
      <c r="B224" s="321" t="s">
        <v>2014</v>
      </c>
      <c r="C224" s="146">
        <v>754.13</v>
      </c>
      <c r="D224" s="159"/>
      <c r="E224" s="159"/>
      <c r="F224" s="524">
        <f t="shared" si="19"/>
        <v>754.13</v>
      </c>
      <c r="G224" s="696">
        <f t="shared" si="22"/>
        <v>3.4312886863432776E-3</v>
      </c>
      <c r="H224" s="151">
        <f t="shared" si="21"/>
        <v>14.690890946144425</v>
      </c>
      <c r="I224" s="151">
        <f t="shared" si="18"/>
        <v>3.2319960081517736</v>
      </c>
      <c r="J224" s="151">
        <v>6.0434702413578574</v>
      </c>
      <c r="K224" s="734">
        <v>2.2576151376180182</v>
      </c>
      <c r="L224" s="725">
        <f t="shared" si="20"/>
        <v>3.4773808671279584E-2</v>
      </c>
    </row>
    <row r="225" spans="1:12" s="688" customFormat="1" ht="18" customHeight="1" x14ac:dyDescent="0.3">
      <c r="A225" s="158">
        <v>146</v>
      </c>
      <c r="B225" s="321" t="s">
        <v>2015</v>
      </c>
      <c r="C225" s="146">
        <v>838.38</v>
      </c>
      <c r="D225" s="159">
        <v>72.7</v>
      </c>
      <c r="E225" s="159"/>
      <c r="F225" s="524">
        <f t="shared" si="19"/>
        <v>911.08</v>
      </c>
      <c r="G225" s="696">
        <f t="shared" si="22"/>
        <v>4.1454106007633076E-3</v>
      </c>
      <c r="H225" s="151">
        <f t="shared" si="21"/>
        <v>17.748368216638063</v>
      </c>
      <c r="I225" s="151">
        <f t="shared" si="18"/>
        <v>3.9046410076603739</v>
      </c>
      <c r="J225" s="151">
        <v>7.3012409896122916</v>
      </c>
      <c r="K225" s="734">
        <v>2.7274713903186769</v>
      </c>
      <c r="L225" s="725">
        <f t="shared" si="20"/>
        <v>3.4773808671279584E-2</v>
      </c>
    </row>
    <row r="226" spans="1:12" s="688" customFormat="1" ht="18" customHeight="1" x14ac:dyDescent="0.3">
      <c r="A226" s="158">
        <v>147</v>
      </c>
      <c r="B226" s="321" t="s">
        <v>2016</v>
      </c>
      <c r="C226" s="146">
        <v>676.2</v>
      </c>
      <c r="D226" s="159"/>
      <c r="E226" s="159">
        <v>31.7</v>
      </c>
      <c r="F226" s="524">
        <f t="shared" si="19"/>
        <v>707.90000000000009</v>
      </c>
      <c r="G226" s="696">
        <f t="shared" si="22"/>
        <v>3.2209423588272666E-3</v>
      </c>
      <c r="H226" s="151">
        <f t="shared" si="21"/>
        <v>13.790303662201</v>
      </c>
      <c r="I226" s="151">
        <f t="shared" si="18"/>
        <v>3.03386680568422</v>
      </c>
      <c r="J226" s="151">
        <v>5.6729908422383772</v>
      </c>
      <c r="K226" s="734">
        <v>2.1192178482752246</v>
      </c>
      <c r="L226" s="725">
        <f t="shared" si="20"/>
        <v>3.4773808671279584E-2</v>
      </c>
    </row>
    <row r="227" spans="1:12" s="688" customFormat="1" ht="18" customHeight="1" x14ac:dyDescent="0.35">
      <c r="A227" s="158">
        <v>148</v>
      </c>
      <c r="B227" s="329" t="s">
        <v>2017</v>
      </c>
      <c r="C227" s="146">
        <v>814.34</v>
      </c>
      <c r="D227" s="159"/>
      <c r="E227" s="159"/>
      <c r="F227" s="524">
        <f t="shared" si="19"/>
        <v>814.34</v>
      </c>
      <c r="G227" s="696">
        <f t="shared" si="22"/>
        <v>3.7052439616999519E-3</v>
      </c>
      <c r="H227" s="151">
        <f t="shared" si="21"/>
        <v>15.863816759820258</v>
      </c>
      <c r="I227" s="151">
        <f t="shared" si="18"/>
        <v>3.4900396871604569</v>
      </c>
      <c r="J227" s="151">
        <v>6.5259829954349486</v>
      </c>
      <c r="K227" s="734">
        <v>2.4378639109541549</v>
      </c>
      <c r="L227" s="725">
        <f t="shared" si="20"/>
        <v>3.4773808671279591E-2</v>
      </c>
    </row>
    <row r="228" spans="1:12" s="688" customFormat="1" ht="18" customHeight="1" x14ac:dyDescent="0.35">
      <c r="A228" s="158">
        <v>149</v>
      </c>
      <c r="B228" s="329" t="s">
        <v>2018</v>
      </c>
      <c r="C228" s="146">
        <v>562.29999999999995</v>
      </c>
      <c r="D228" s="159"/>
      <c r="E228" s="159"/>
      <c r="F228" s="524">
        <f t="shared" si="19"/>
        <v>562.29999999999995</v>
      </c>
      <c r="G228" s="696">
        <f t="shared" si="22"/>
        <v>2.5584629020604203E-3</v>
      </c>
      <c r="H228" s="151">
        <f t="shared" si="21"/>
        <v>10.953930992026587</v>
      </c>
      <c r="I228" s="151">
        <f t="shared" si="18"/>
        <v>2.4098648182458491</v>
      </c>
      <c r="J228" s="151">
        <v>4.506177073867268</v>
      </c>
      <c r="K228" s="734">
        <v>0</v>
      </c>
      <c r="L228" s="725">
        <f t="shared" si="20"/>
        <v>3.1780140288350897E-2</v>
      </c>
    </row>
    <row r="229" spans="1:12" s="688" customFormat="1" ht="18" customHeight="1" x14ac:dyDescent="0.3">
      <c r="A229" s="158">
        <v>150</v>
      </c>
      <c r="B229" s="321" t="s">
        <v>2019</v>
      </c>
      <c r="C229" s="146">
        <v>410.5</v>
      </c>
      <c r="D229" s="159"/>
      <c r="E229" s="159"/>
      <c r="F229" s="524">
        <f t="shared" si="19"/>
        <v>410.5</v>
      </c>
      <c r="G229" s="696">
        <f t="shared" si="22"/>
        <v>1.8677734684257562E-3</v>
      </c>
      <c r="H229" s="151">
        <f t="shared" si="21"/>
        <v>7.9967787163914537</v>
      </c>
      <c r="I229" s="151">
        <f t="shared" si="18"/>
        <v>1.7592913176061198</v>
      </c>
      <c r="J229" s="151">
        <v>3.289677554370467</v>
      </c>
      <c r="K229" s="734">
        <v>1.2289008711922298</v>
      </c>
      <c r="L229" s="725">
        <f t="shared" si="20"/>
        <v>3.4773808671279584E-2</v>
      </c>
    </row>
    <row r="230" spans="1:12" s="688" customFormat="1" ht="18" customHeight="1" x14ac:dyDescent="0.3">
      <c r="A230" s="158">
        <v>151</v>
      </c>
      <c r="B230" s="321" t="s">
        <v>2020</v>
      </c>
      <c r="C230" s="146">
        <v>504.87</v>
      </c>
      <c r="D230" s="159"/>
      <c r="E230" s="159">
        <v>18.399999999999999</v>
      </c>
      <c r="F230" s="524">
        <f t="shared" si="19"/>
        <v>523.27</v>
      </c>
      <c r="G230" s="696">
        <f t="shared" si="22"/>
        <v>2.3808765476812312E-3</v>
      </c>
      <c r="H230" s="151">
        <f t="shared" si="21"/>
        <v>10.193603895069806</v>
      </c>
      <c r="I230" s="151">
        <f t="shared" si="18"/>
        <v>2.2425928569153575</v>
      </c>
      <c r="J230" s="151">
        <v>4.1933972567002051</v>
      </c>
      <c r="K230" s="734">
        <v>1.566496854735099</v>
      </c>
      <c r="L230" s="725">
        <f t="shared" si="20"/>
        <v>3.4773808671279591E-2</v>
      </c>
    </row>
    <row r="231" spans="1:12" s="688" customFormat="1" ht="18" customHeight="1" x14ac:dyDescent="0.35">
      <c r="A231" s="158">
        <v>152</v>
      </c>
      <c r="B231" s="329" t="s">
        <v>2021</v>
      </c>
      <c r="C231" s="146">
        <v>684.1</v>
      </c>
      <c r="D231" s="159"/>
      <c r="E231" s="159"/>
      <c r="F231" s="524">
        <f t="shared" si="19"/>
        <v>684.1</v>
      </c>
      <c r="G231" s="696">
        <f t="shared" si="22"/>
        <v>3.1126524476249935E-3</v>
      </c>
      <c r="H231" s="151">
        <f t="shared" si="21"/>
        <v>13.326665821884028</v>
      </c>
      <c r="I231" s="151">
        <f t="shared" si="18"/>
        <v>2.9318664808144863</v>
      </c>
      <c r="J231" s="151">
        <v>5.4822616685623302</v>
      </c>
      <c r="K231" s="734">
        <v>2.0479685407615213</v>
      </c>
      <c r="L231" s="725">
        <f t="shared" si="20"/>
        <v>3.4773808671279584E-2</v>
      </c>
    </row>
    <row r="232" spans="1:12" s="688" customFormat="1" ht="18" customHeight="1" x14ac:dyDescent="0.3">
      <c r="A232" s="158">
        <v>153</v>
      </c>
      <c r="B232" s="321" t="s">
        <v>2022</v>
      </c>
      <c r="C232" s="146">
        <v>525.58000000000004</v>
      </c>
      <c r="D232" s="159">
        <v>133.5</v>
      </c>
      <c r="E232" s="159"/>
      <c r="F232" s="524">
        <f t="shared" si="19"/>
        <v>659.08</v>
      </c>
      <c r="G232" s="696">
        <f t="shared" si="22"/>
        <v>2.998811540974537E-3</v>
      </c>
      <c r="H232" s="151">
        <f t="shared" si="21"/>
        <v>12.839261672105431</v>
      </c>
      <c r="I232" s="151">
        <f t="shared" si="18"/>
        <v>2.8246375678631948</v>
      </c>
      <c r="J232" s="151">
        <v>5.2817556212776804</v>
      </c>
      <c r="K232" s="734">
        <v>1.9730669578206455</v>
      </c>
      <c r="L232" s="725">
        <f t="shared" si="20"/>
        <v>3.4773808671279591E-2</v>
      </c>
    </row>
    <row r="233" spans="1:12" s="688" customFormat="1" ht="18" customHeight="1" x14ac:dyDescent="0.3">
      <c r="A233" s="158">
        <v>154</v>
      </c>
      <c r="B233" s="321" t="s">
        <v>2023</v>
      </c>
      <c r="C233" s="146">
        <v>418.1</v>
      </c>
      <c r="D233" s="159"/>
      <c r="E233" s="159">
        <v>48.4</v>
      </c>
      <c r="F233" s="524">
        <f t="shared" si="19"/>
        <v>466.5</v>
      </c>
      <c r="G233" s="696">
        <f t="shared" si="22"/>
        <v>2.1225732594899274E-3</v>
      </c>
      <c r="H233" s="151">
        <f t="shared" si="21"/>
        <v>9.0876912818431492</v>
      </c>
      <c r="I233" s="151">
        <f t="shared" si="18"/>
        <v>1.9992920820054929</v>
      </c>
      <c r="J233" s="151">
        <v>3.7384520806670478</v>
      </c>
      <c r="K233" s="734">
        <v>1.3965463006362369</v>
      </c>
      <c r="L233" s="725">
        <f t="shared" si="20"/>
        <v>3.4773808671279584E-2</v>
      </c>
    </row>
    <row r="234" spans="1:12" s="688" customFormat="1" ht="18" customHeight="1" x14ac:dyDescent="0.3">
      <c r="A234" s="158">
        <v>155</v>
      </c>
      <c r="B234" s="321" t="s">
        <v>2024</v>
      </c>
      <c r="C234" s="146">
        <v>399.54</v>
      </c>
      <c r="D234" s="159"/>
      <c r="E234" s="159">
        <v>12.5</v>
      </c>
      <c r="F234" s="524">
        <f t="shared" si="19"/>
        <v>412.04</v>
      </c>
      <c r="G234" s="696">
        <f t="shared" si="22"/>
        <v>1.874780462680021E-3</v>
      </c>
      <c r="H234" s="151">
        <f t="shared" si="21"/>
        <v>8.0267788119413748</v>
      </c>
      <c r="I234" s="151">
        <f t="shared" si="18"/>
        <v>1.7658913386271025</v>
      </c>
      <c r="J234" s="151">
        <v>3.3020188538436237</v>
      </c>
      <c r="K234" s="734">
        <v>1.2335111205019402</v>
      </c>
      <c r="L234" s="725">
        <f t="shared" si="20"/>
        <v>3.4773808671279584E-2</v>
      </c>
    </row>
    <row r="235" spans="1:12" s="688" customFormat="1" ht="18" customHeight="1" x14ac:dyDescent="0.3">
      <c r="A235" s="158">
        <v>156</v>
      </c>
      <c r="B235" s="321" t="s">
        <v>2025</v>
      </c>
      <c r="C235" s="146">
        <v>303.5</v>
      </c>
      <c r="D235" s="159"/>
      <c r="E235" s="159"/>
      <c r="F235" s="524">
        <f t="shared" si="19"/>
        <v>303.5</v>
      </c>
      <c r="G235" s="696">
        <f t="shared" si="22"/>
        <v>1.3809238676424287E-3</v>
      </c>
      <c r="H235" s="151">
        <f t="shared" si="21"/>
        <v>5.9123564931176755</v>
      </c>
      <c r="I235" s="151">
        <f t="shared" si="18"/>
        <v>1.3007184284858886</v>
      </c>
      <c r="J235" s="151">
        <v>2.43219765591093</v>
      </c>
      <c r="K235" s="734">
        <v>0.90857835421885924</v>
      </c>
      <c r="L235" s="725">
        <f t="shared" si="20"/>
        <v>3.4773808671279584E-2</v>
      </c>
    </row>
    <row r="236" spans="1:12" s="688" customFormat="1" ht="18" customHeight="1" x14ac:dyDescent="0.3">
      <c r="A236" s="158">
        <v>157</v>
      </c>
      <c r="B236" s="321" t="s">
        <v>2026</v>
      </c>
      <c r="C236" s="146">
        <v>654.13</v>
      </c>
      <c r="D236" s="159"/>
      <c r="E236" s="159"/>
      <c r="F236" s="524">
        <f t="shared" si="19"/>
        <v>654.13</v>
      </c>
      <c r="G236" s="696">
        <f t="shared" si="22"/>
        <v>2.9762890594429714E-3</v>
      </c>
      <c r="H236" s="151">
        <f t="shared" si="21"/>
        <v>12.742832793552109</v>
      </c>
      <c r="I236" s="151">
        <f t="shared" si="18"/>
        <v>2.8034232145814642</v>
      </c>
      <c r="J236" s="151">
        <v>5.2420871586853925</v>
      </c>
      <c r="K236" s="734">
        <v>1.9582482993251484</v>
      </c>
      <c r="L236" s="725">
        <f t="shared" si="20"/>
        <v>3.4773808671279584E-2</v>
      </c>
    </row>
    <row r="237" spans="1:12" s="688" customFormat="1" ht="18" customHeight="1" x14ac:dyDescent="0.3">
      <c r="A237" s="158">
        <v>158</v>
      </c>
      <c r="B237" s="321" t="s">
        <v>2027</v>
      </c>
      <c r="C237" s="146">
        <v>598.02</v>
      </c>
      <c r="D237" s="159"/>
      <c r="E237" s="159">
        <v>44.6</v>
      </c>
      <c r="F237" s="524">
        <f t="shared" si="19"/>
        <v>642.62</v>
      </c>
      <c r="G237" s="696">
        <f t="shared" si="22"/>
        <v>2.9239186023867466E-3</v>
      </c>
      <c r="H237" s="151">
        <f t="shared" si="21"/>
        <v>12.518611300188736</v>
      </c>
      <c r="I237" s="151">
        <f t="shared" si="18"/>
        <v>2.754094486041522</v>
      </c>
      <c r="J237" s="151">
        <v>5.1498479658697924</v>
      </c>
      <c r="K237" s="734">
        <v>1.923791176237639</v>
      </c>
      <c r="L237" s="725">
        <f t="shared" si="20"/>
        <v>3.4773808671279591E-2</v>
      </c>
    </row>
    <row r="238" spans="1:12" s="688" customFormat="1" ht="18" customHeight="1" x14ac:dyDescent="0.3">
      <c r="A238" s="158">
        <v>159</v>
      </c>
      <c r="B238" s="321" t="s">
        <v>2028</v>
      </c>
      <c r="C238" s="146">
        <v>278.7</v>
      </c>
      <c r="D238" s="159"/>
      <c r="E238" s="159"/>
      <c r="F238" s="524">
        <f t="shared" si="19"/>
        <v>278.7</v>
      </c>
      <c r="G238" s="696">
        <f t="shared" si="22"/>
        <v>1.2680839601711528E-3</v>
      </c>
      <c r="H238" s="151">
        <f t="shared" si="21"/>
        <v>5.4292380712747823</v>
      </c>
      <c r="I238" s="151">
        <f t="shared" si="18"/>
        <v>1.194432375680452</v>
      </c>
      <c r="J238" s="151">
        <v>2.2334546514081586</v>
      </c>
      <c r="K238" s="734">
        <v>0.83433537832222771</v>
      </c>
      <c r="L238" s="725">
        <f t="shared" si="20"/>
        <v>3.4773808671279584E-2</v>
      </c>
    </row>
    <row r="239" spans="1:12" s="688" customFormat="1" ht="18" customHeight="1" x14ac:dyDescent="0.3">
      <c r="A239" s="158">
        <v>160</v>
      </c>
      <c r="B239" s="321" t="s">
        <v>2029</v>
      </c>
      <c r="C239" s="146">
        <v>3583.55</v>
      </c>
      <c r="D239" s="159"/>
      <c r="E239" s="159"/>
      <c r="F239" s="524">
        <f t="shared" si="19"/>
        <v>3583.55</v>
      </c>
      <c r="G239" s="696">
        <f t="shared" si="22"/>
        <v>1.6305139129785914E-2</v>
      </c>
      <c r="H239" s="151">
        <f t="shared" si="21"/>
        <v>69.8096379272219</v>
      </c>
      <c r="I239" s="151">
        <f t="shared" si="18"/>
        <v>15.358120343988817</v>
      </c>
      <c r="J239" s="151">
        <v>28.717963459109107</v>
      </c>
      <c r="K239" s="734">
        <v>10.72796033364413</v>
      </c>
      <c r="L239" s="725">
        <f t="shared" si="20"/>
        <v>3.4773808671279584E-2</v>
      </c>
    </row>
    <row r="240" spans="1:12" s="688" customFormat="1" ht="18" customHeight="1" x14ac:dyDescent="0.3">
      <c r="A240" s="158">
        <v>161</v>
      </c>
      <c r="B240" s="321" t="s">
        <v>2030</v>
      </c>
      <c r="C240" s="146">
        <v>486.9</v>
      </c>
      <c r="D240" s="159"/>
      <c r="E240" s="159">
        <v>26.6</v>
      </c>
      <c r="F240" s="524">
        <f t="shared" si="19"/>
        <v>513.5</v>
      </c>
      <c r="G240" s="696">
        <f t="shared" si="22"/>
        <v>2.3364230841330714E-3</v>
      </c>
      <c r="H240" s="151">
        <f t="shared" si="21"/>
        <v>10.003278613561537</v>
      </c>
      <c r="I240" s="151">
        <f t="shared" si="18"/>
        <v>2.2007212949835382</v>
      </c>
      <c r="J240" s="151">
        <v>4.1151021295231054</v>
      </c>
      <c r="K240" s="734">
        <v>1.5372487146338858</v>
      </c>
      <c r="L240" s="725">
        <f t="shared" si="20"/>
        <v>3.4773808671279584E-2</v>
      </c>
    </row>
    <row r="241" spans="1:12" s="688" customFormat="1" ht="18" customHeight="1" x14ac:dyDescent="0.3">
      <c r="A241" s="158">
        <v>162</v>
      </c>
      <c r="B241" s="321" t="s">
        <v>2031</v>
      </c>
      <c r="C241" s="146">
        <v>420.4</v>
      </c>
      <c r="D241" s="159"/>
      <c r="E241" s="159"/>
      <c r="F241" s="524">
        <f t="shared" si="19"/>
        <v>420.4</v>
      </c>
      <c r="G241" s="696">
        <f t="shared" si="22"/>
        <v>1.9128184314888862E-3</v>
      </c>
      <c r="H241" s="151">
        <f t="shared" si="21"/>
        <v>8.1896364734980924</v>
      </c>
      <c r="I241" s="151">
        <f t="shared" si="18"/>
        <v>1.8017200241695803</v>
      </c>
      <c r="J241" s="151">
        <v>3.369014479555041</v>
      </c>
      <c r="K241" s="734">
        <v>1.2585381881832238</v>
      </c>
      <c r="L241" s="725">
        <f t="shared" si="20"/>
        <v>3.4773808671279591E-2</v>
      </c>
    </row>
    <row r="242" spans="1:12" s="688" customFormat="1" ht="18" customHeight="1" x14ac:dyDescent="0.3">
      <c r="A242" s="158">
        <v>163</v>
      </c>
      <c r="B242" s="321" t="s">
        <v>2032</v>
      </c>
      <c r="C242" s="146">
        <v>313.2</v>
      </c>
      <c r="D242" s="159"/>
      <c r="E242" s="159">
        <v>31</v>
      </c>
      <c r="F242" s="524">
        <f t="shared" si="19"/>
        <v>344.2</v>
      </c>
      <c r="G242" s="696">
        <f t="shared" si="22"/>
        <v>1.5661087157908531E-3</v>
      </c>
      <c r="H242" s="151">
        <f t="shared" si="21"/>
        <v>6.7052161612227481</v>
      </c>
      <c r="I242" s="151">
        <f t="shared" si="18"/>
        <v>1.4751475554690046</v>
      </c>
      <c r="J242" s="151">
        <v>2.7583605705586232</v>
      </c>
      <c r="K242" s="734">
        <v>1.0304206574040573</v>
      </c>
      <c r="L242" s="725">
        <f t="shared" si="20"/>
        <v>3.4773808671279584E-2</v>
      </c>
    </row>
    <row r="243" spans="1:12" s="688" customFormat="1" ht="18" customHeight="1" x14ac:dyDescent="0.3">
      <c r="A243" s="158">
        <v>164</v>
      </c>
      <c r="B243" s="321" t="s">
        <v>2033</v>
      </c>
      <c r="C243" s="146">
        <v>350</v>
      </c>
      <c r="D243" s="159">
        <v>24.5</v>
      </c>
      <c r="E243" s="159">
        <v>63.2</v>
      </c>
      <c r="F243" s="524">
        <f t="shared" si="19"/>
        <v>437.7</v>
      </c>
      <c r="G243" s="696">
        <f t="shared" si="22"/>
        <v>1.9915333669426392E-3</v>
      </c>
      <c r="H243" s="151">
        <f t="shared" si="21"/>
        <v>8.5266505338965626</v>
      </c>
      <c r="I243" s="151">
        <f t="shared" si="18"/>
        <v>1.8758631174572438</v>
      </c>
      <c r="J243" s="151">
        <v>3.5076537528573777</v>
      </c>
      <c r="K243" s="734">
        <v>1.3103286512078904</v>
      </c>
      <c r="L243" s="725">
        <f t="shared" si="20"/>
        <v>3.4773808671279584E-2</v>
      </c>
    </row>
    <row r="244" spans="1:12" s="688" customFormat="1" ht="18" customHeight="1" x14ac:dyDescent="0.35">
      <c r="A244" s="158">
        <v>165</v>
      </c>
      <c r="B244" s="329" t="s">
        <v>2034</v>
      </c>
      <c r="C244" s="146">
        <v>483.54</v>
      </c>
      <c r="D244" s="159">
        <v>72.2</v>
      </c>
      <c r="E244" s="159"/>
      <c r="F244" s="524">
        <f t="shared" si="19"/>
        <v>555.74</v>
      </c>
      <c r="G244" s="696">
        <f t="shared" si="22"/>
        <v>2.5286149265357606E-3</v>
      </c>
      <c r="H244" s="151">
        <f t="shared" si="21"/>
        <v>10.826138377216532</v>
      </c>
      <c r="I244" s="151">
        <f t="shared" ref="I244:I306" si="23">H244*0.22</f>
        <v>2.3817504429876371</v>
      </c>
      <c r="J244" s="151">
        <v>4.4536063436439548</v>
      </c>
      <c r="K244" s="734">
        <v>1.6637012671287941</v>
      </c>
      <c r="L244" s="725">
        <f t="shared" si="20"/>
        <v>3.4773808671279584E-2</v>
      </c>
    </row>
    <row r="245" spans="1:12" s="688" customFormat="1" ht="18" customHeight="1" x14ac:dyDescent="0.3">
      <c r="A245" s="158">
        <v>166</v>
      </c>
      <c r="B245" s="321" t="s">
        <v>2035</v>
      </c>
      <c r="C245" s="146">
        <v>381.8</v>
      </c>
      <c r="D245" s="159"/>
      <c r="E245" s="159">
        <v>14.8</v>
      </c>
      <c r="F245" s="524">
        <f t="shared" si="19"/>
        <v>396.6</v>
      </c>
      <c r="G245" s="696">
        <f t="shared" si="22"/>
        <v>1.8045285202866136E-3</v>
      </c>
      <c r="H245" s="151">
        <f t="shared" si="21"/>
        <v>7.7259986331811215</v>
      </c>
      <c r="I245" s="151">
        <f t="shared" si="23"/>
        <v>1.6997196992998467</v>
      </c>
      <c r="J245" s="151">
        <v>3.1782853058789948</v>
      </c>
      <c r="K245" s="734">
        <v>1.187288880669521</v>
      </c>
      <c r="L245" s="725">
        <f t="shared" si="20"/>
        <v>3.4773808671279584E-2</v>
      </c>
    </row>
    <row r="246" spans="1:12" s="688" customFormat="1" ht="18" customHeight="1" x14ac:dyDescent="0.3">
      <c r="A246" s="158">
        <v>168</v>
      </c>
      <c r="B246" s="321" t="s">
        <v>2036</v>
      </c>
      <c r="C246" s="146">
        <v>709.28</v>
      </c>
      <c r="D246" s="159"/>
      <c r="E246" s="159">
        <v>22.5</v>
      </c>
      <c r="F246" s="524">
        <f t="shared" si="19"/>
        <v>731.78</v>
      </c>
      <c r="G246" s="696">
        <f t="shared" si="22"/>
        <v>3.3295962697310589E-3</v>
      </c>
      <c r="H246" s="151">
        <f t="shared" si="21"/>
        <v>14.255499949040042</v>
      </c>
      <c r="I246" s="151">
        <f t="shared" si="23"/>
        <v>3.1362099887888091</v>
      </c>
      <c r="J246" s="151">
        <v>5.8643611223805614</v>
      </c>
      <c r="K246" s="734">
        <v>2.1907066492595613</v>
      </c>
      <c r="L246" s="725">
        <f t="shared" si="20"/>
        <v>3.4773808671279584E-2</v>
      </c>
    </row>
    <row r="247" spans="1:12" s="688" customFormat="1" ht="18" customHeight="1" x14ac:dyDescent="0.3">
      <c r="A247" s="158">
        <v>169</v>
      </c>
      <c r="B247" s="321" t="s">
        <v>2037</v>
      </c>
      <c r="C247" s="146">
        <v>185.4</v>
      </c>
      <c r="D247" s="159"/>
      <c r="E247" s="159"/>
      <c r="F247" s="524">
        <f t="shared" si="19"/>
        <v>185.4</v>
      </c>
      <c r="G247" s="696">
        <f t="shared" si="22"/>
        <v>8.4356930827316737E-4</v>
      </c>
      <c r="H247" s="151">
        <f t="shared" si="21"/>
        <v>3.6116998149061521</v>
      </c>
      <c r="I247" s="151">
        <f t="shared" si="23"/>
        <v>0.79457395927935348</v>
      </c>
      <c r="J247" s="151">
        <v>1.4857642352747493</v>
      </c>
      <c r="K247" s="734">
        <v>0.55502611819498038</v>
      </c>
      <c r="L247" s="725">
        <f t="shared" si="20"/>
        <v>3.4773808671279584E-2</v>
      </c>
    </row>
    <row r="248" spans="1:12" s="688" customFormat="1" ht="18" customHeight="1" x14ac:dyDescent="0.3">
      <c r="A248" s="158">
        <v>170</v>
      </c>
      <c r="B248" s="321" t="s">
        <v>2038</v>
      </c>
      <c r="C248" s="146">
        <v>478.6</v>
      </c>
      <c r="D248" s="159"/>
      <c r="E248" s="159"/>
      <c r="F248" s="524">
        <f t="shared" si="19"/>
        <v>478.6</v>
      </c>
      <c r="G248" s="696">
        <f t="shared" si="22"/>
        <v>2.1776282143448644E-3</v>
      </c>
      <c r="H248" s="151">
        <f t="shared" si="21"/>
        <v>9.3234063183068194</v>
      </c>
      <c r="I248" s="151">
        <f t="shared" si="23"/>
        <v>2.0511493900275002</v>
      </c>
      <c r="J248" s="151">
        <v>3.8354194336704159</v>
      </c>
      <c r="K248" s="734">
        <v>1.4327696880696743</v>
      </c>
      <c r="L248" s="725">
        <f t="shared" si="20"/>
        <v>3.4773808671279584E-2</v>
      </c>
    </row>
    <row r="249" spans="1:12" s="688" customFormat="1" ht="18" customHeight="1" x14ac:dyDescent="0.3">
      <c r="A249" s="158">
        <v>171</v>
      </c>
      <c r="B249" s="321" t="s">
        <v>2039</v>
      </c>
      <c r="C249" s="146">
        <v>496.38</v>
      </c>
      <c r="D249" s="159"/>
      <c r="E249" s="159"/>
      <c r="F249" s="524">
        <f t="shared" si="19"/>
        <v>496.38</v>
      </c>
      <c r="G249" s="696">
        <f t="shared" si="22"/>
        <v>2.2585271480077386E-3</v>
      </c>
      <c r="H249" s="151">
        <f t="shared" si="21"/>
        <v>9.6697710578377318</v>
      </c>
      <c r="I249" s="151">
        <f t="shared" si="23"/>
        <v>2.1273496327243011</v>
      </c>
      <c r="J249" s="151">
        <v>3.9779053457695799</v>
      </c>
      <c r="K249" s="734">
        <v>1.4859971119181463</v>
      </c>
      <c r="L249" s="725">
        <f t="shared" si="20"/>
        <v>3.4773808671279584E-2</v>
      </c>
    </row>
    <row r="250" spans="1:12" s="688" customFormat="1" ht="18" customHeight="1" x14ac:dyDescent="0.3">
      <c r="A250" s="158">
        <v>172</v>
      </c>
      <c r="B250" s="321" t="s">
        <v>2040</v>
      </c>
      <c r="C250" s="146">
        <v>182.3</v>
      </c>
      <c r="D250" s="159"/>
      <c r="E250" s="159">
        <v>78.5</v>
      </c>
      <c r="F250" s="524">
        <f t="shared" ref="F250:F313" si="24">C250+D250+E250</f>
        <v>260.8</v>
      </c>
      <c r="G250" s="696">
        <f t="shared" si="22"/>
        <v>1.1866390269559982E-3</v>
      </c>
      <c r="H250" s="151">
        <f t="shared" si="21"/>
        <v>5.0805356619607585</v>
      </c>
      <c r="I250" s="151">
        <f t="shared" si="23"/>
        <v>1.1177178456313668</v>
      </c>
      <c r="J250" s="151">
        <v>2.0900070796097876</v>
      </c>
      <c r="K250" s="734">
        <v>0.78074871426780412</v>
      </c>
      <c r="L250" s="725">
        <f t="shared" si="20"/>
        <v>3.4773808671279584E-2</v>
      </c>
    </row>
    <row r="251" spans="1:12" s="688" customFormat="1" ht="18" customHeight="1" x14ac:dyDescent="0.3">
      <c r="A251" s="158">
        <v>173</v>
      </c>
      <c r="B251" s="321" t="s">
        <v>2041</v>
      </c>
      <c r="C251" s="146">
        <v>282.8</v>
      </c>
      <c r="D251" s="159"/>
      <c r="E251" s="159"/>
      <c r="F251" s="524">
        <f t="shared" si="24"/>
        <v>282.8</v>
      </c>
      <c r="G251" s="696">
        <f t="shared" si="22"/>
        <v>1.2867389448740654E-3</v>
      </c>
      <c r="H251" s="151">
        <f t="shared" si="21"/>
        <v>5.5091084555310674</v>
      </c>
      <c r="I251" s="151">
        <f t="shared" si="23"/>
        <v>1.2120038602168348</v>
      </c>
      <c r="J251" s="151">
        <v>2.2663113577977301</v>
      </c>
      <c r="K251" s="734">
        <v>0.84660941869223538</v>
      </c>
      <c r="L251" s="725">
        <f t="shared" si="20"/>
        <v>3.4773808671279584E-2</v>
      </c>
    </row>
    <row r="252" spans="1:12" s="688" customFormat="1" ht="18" customHeight="1" x14ac:dyDescent="0.3">
      <c r="A252" s="158">
        <v>174</v>
      </c>
      <c r="B252" s="321" t="s">
        <v>2042</v>
      </c>
      <c r="C252" s="146">
        <v>227.3</v>
      </c>
      <c r="D252" s="159"/>
      <c r="E252" s="159"/>
      <c r="F252" s="524">
        <f t="shared" si="24"/>
        <v>227.3</v>
      </c>
      <c r="G252" s="696">
        <f t="shared" si="22"/>
        <v>1.0342141519443955E-3</v>
      </c>
      <c r="H252" s="151">
        <f t="shared" si="21"/>
        <v>4.4279361808423321</v>
      </c>
      <c r="I252" s="151">
        <f t="shared" si="23"/>
        <v>0.97414595978531304</v>
      </c>
      <c r="J252" s="151">
        <v>1.8215437469145124</v>
      </c>
      <c r="K252" s="734">
        <v>0.68046082343969272</v>
      </c>
      <c r="L252" s="725">
        <f t="shared" si="20"/>
        <v>3.4773808671279591E-2</v>
      </c>
    </row>
    <row r="253" spans="1:12" s="688" customFormat="1" ht="18" customHeight="1" x14ac:dyDescent="0.3">
      <c r="A253" s="158">
        <v>175</v>
      </c>
      <c r="B253" s="321" t="s">
        <v>2043</v>
      </c>
      <c r="C253" s="146">
        <v>7849.73</v>
      </c>
      <c r="D253" s="159"/>
      <c r="E253" s="159"/>
      <c r="F253" s="524">
        <f t="shared" si="24"/>
        <v>7849.73</v>
      </c>
      <c r="G253" s="696">
        <f t="shared" si="22"/>
        <v>3.5716242212681389E-2</v>
      </c>
      <c r="H253" s="151">
        <f t="shared" si="21"/>
        <v>152.91730522148472</v>
      </c>
      <c r="I253" s="151">
        <f t="shared" si="23"/>
        <v>33.641807148726642</v>
      </c>
      <c r="J253" s="151">
        <v>62.906408255465252</v>
      </c>
      <c r="K253" s="734">
        <v>23.499488515526874</v>
      </c>
      <c r="L253" s="725">
        <f t="shared" si="20"/>
        <v>3.4773808671279584E-2</v>
      </c>
    </row>
    <row r="254" spans="1:12" s="688" customFormat="1" ht="18" customHeight="1" x14ac:dyDescent="0.3">
      <c r="A254" s="158">
        <v>176</v>
      </c>
      <c r="B254" s="321" t="s">
        <v>2044</v>
      </c>
      <c r="C254" s="146">
        <v>388.5</v>
      </c>
      <c r="D254" s="159">
        <v>24.1</v>
      </c>
      <c r="E254" s="159">
        <v>41.6</v>
      </c>
      <c r="F254" s="524">
        <f t="shared" si="24"/>
        <v>454.20000000000005</v>
      </c>
      <c r="G254" s="696">
        <f t="shared" si="22"/>
        <v>2.0666083053811901E-3</v>
      </c>
      <c r="H254" s="151">
        <f t="shared" si="21"/>
        <v>8.8480801290742956</v>
      </c>
      <c r="I254" s="151">
        <f t="shared" si="23"/>
        <v>1.946577628396345</v>
      </c>
      <c r="J254" s="151">
        <v>3.6398819614983347</v>
      </c>
      <c r="K254" s="734">
        <v>1.359724179526214</v>
      </c>
      <c r="L254" s="725">
        <f t="shared" si="20"/>
        <v>3.4773808671279584E-2</v>
      </c>
    </row>
    <row r="255" spans="1:12" s="688" customFormat="1" ht="18" customHeight="1" x14ac:dyDescent="0.3">
      <c r="A255" s="158">
        <v>177</v>
      </c>
      <c r="B255" s="321" t="s">
        <v>2045</v>
      </c>
      <c r="C255" s="146">
        <v>380</v>
      </c>
      <c r="D255" s="159">
        <v>28.6</v>
      </c>
      <c r="E255" s="159">
        <v>85.3</v>
      </c>
      <c r="F255" s="524">
        <f t="shared" si="24"/>
        <v>493.90000000000003</v>
      </c>
      <c r="G255" s="696">
        <f t="shared" si="22"/>
        <v>2.2472431572606115E-3</v>
      </c>
      <c r="H255" s="151">
        <f t="shared" si="21"/>
        <v>9.6214592156534451</v>
      </c>
      <c r="I255" s="151">
        <f t="shared" si="23"/>
        <v>2.116721027443758</v>
      </c>
      <c r="J255" s="151">
        <v>3.9580310453193031</v>
      </c>
      <c r="K255" s="734">
        <v>1.4785728143284831</v>
      </c>
      <c r="L255" s="725">
        <f t="shared" ref="L255:L318" si="25">(K255+J255+I255+H255)/F255</f>
        <v>3.4773808671279584E-2</v>
      </c>
    </row>
    <row r="256" spans="1:12" s="688" customFormat="1" ht="18" customHeight="1" x14ac:dyDescent="0.3">
      <c r="A256" s="158">
        <v>178</v>
      </c>
      <c r="B256" s="321" t="s">
        <v>2046</v>
      </c>
      <c r="C256" s="146">
        <v>580.32000000000005</v>
      </c>
      <c r="D256" s="159"/>
      <c r="E256" s="159">
        <v>118.5</v>
      </c>
      <c r="F256" s="524">
        <f t="shared" si="24"/>
        <v>698.82</v>
      </c>
      <c r="G256" s="696">
        <f t="shared" si="22"/>
        <v>3.1796283927047185E-3</v>
      </c>
      <c r="H256" s="151">
        <f t="shared" si="21"/>
        <v>13.613419981945617</v>
      </c>
      <c r="I256" s="151">
        <f t="shared" si="23"/>
        <v>2.9949523960280358</v>
      </c>
      <c r="J256" s="151">
        <v>5.6002252583317178</v>
      </c>
      <c r="K256" s="734">
        <v>2.0920353393582318</v>
      </c>
      <c r="L256" s="725">
        <f t="shared" si="25"/>
        <v>3.4773808671279591E-2</v>
      </c>
    </row>
    <row r="257" spans="1:12" s="688" customFormat="1" ht="18" customHeight="1" x14ac:dyDescent="0.3">
      <c r="A257" s="158">
        <v>179</v>
      </c>
      <c r="B257" s="321" t="s">
        <v>2047</v>
      </c>
      <c r="C257" s="146">
        <v>478.62</v>
      </c>
      <c r="D257" s="159">
        <v>27.8</v>
      </c>
      <c r="E257" s="159">
        <v>53.1</v>
      </c>
      <c r="F257" s="524">
        <f t="shared" si="24"/>
        <v>559.52</v>
      </c>
      <c r="G257" s="696">
        <f t="shared" si="22"/>
        <v>2.5458139124325918E-3</v>
      </c>
      <c r="H257" s="151">
        <f t="shared" si="21"/>
        <v>10.899774975384519</v>
      </c>
      <c r="I257" s="151">
        <f t="shared" si="23"/>
        <v>2.397950494584594</v>
      </c>
      <c r="J257" s="151">
        <v>4.4838986241689742</v>
      </c>
      <c r="K257" s="734">
        <v>1.6750173336162644</v>
      </c>
      <c r="L257" s="725">
        <f t="shared" si="25"/>
        <v>3.4773808671279577E-2</v>
      </c>
    </row>
    <row r="258" spans="1:12" s="688" customFormat="1" ht="18" customHeight="1" x14ac:dyDescent="0.3">
      <c r="A258" s="158">
        <v>180</v>
      </c>
      <c r="B258" s="321" t="s">
        <v>2048</v>
      </c>
      <c r="C258" s="146">
        <v>781.2</v>
      </c>
      <c r="D258" s="159">
        <v>176.8</v>
      </c>
      <c r="E258" s="159"/>
      <c r="F258" s="524">
        <f t="shared" si="24"/>
        <v>958</v>
      </c>
      <c r="G258" s="696">
        <f t="shared" si="22"/>
        <v>4.3588964257049315E-3</v>
      </c>
      <c r="H258" s="151">
        <f t="shared" si="21"/>
        <v>18.662397101834379</v>
      </c>
      <c r="I258" s="151">
        <f t="shared" si="23"/>
        <v>4.105727362403564</v>
      </c>
      <c r="J258" s="151">
        <v>7.6772499320022103</v>
      </c>
      <c r="K258" s="734">
        <v>2.8679343108456914</v>
      </c>
      <c r="L258" s="725">
        <f t="shared" si="25"/>
        <v>3.4773808671279591E-2</v>
      </c>
    </row>
    <row r="259" spans="1:12" s="688" customFormat="1" ht="18" customHeight="1" x14ac:dyDescent="0.3">
      <c r="A259" s="158">
        <v>181</v>
      </c>
      <c r="B259" s="321" t="s">
        <v>2049</v>
      </c>
      <c r="C259" s="146">
        <v>676.2</v>
      </c>
      <c r="D259" s="159">
        <v>23.8</v>
      </c>
      <c r="E259" s="159"/>
      <c r="F259" s="524">
        <f t="shared" si="24"/>
        <v>700</v>
      </c>
      <c r="G259" s="696">
        <f t="shared" si="22"/>
        <v>3.1849973883021419E-3</v>
      </c>
      <c r="H259" s="151">
        <f t="shared" si="21"/>
        <v>13.636407068146205</v>
      </c>
      <c r="I259" s="151">
        <f t="shared" si="23"/>
        <v>3.000009554992165</v>
      </c>
      <c r="J259" s="151">
        <v>5.609681578707252</v>
      </c>
      <c r="K259" s="734">
        <v>2.0955678680500873</v>
      </c>
      <c r="L259" s="725">
        <f t="shared" si="25"/>
        <v>3.4773808671279584E-2</v>
      </c>
    </row>
    <row r="260" spans="1:12" s="688" customFormat="1" ht="18" customHeight="1" x14ac:dyDescent="0.3">
      <c r="A260" s="158">
        <v>182</v>
      </c>
      <c r="B260" s="321" t="s">
        <v>2050</v>
      </c>
      <c r="C260" s="146">
        <v>209.86</v>
      </c>
      <c r="D260" s="159"/>
      <c r="E260" s="159"/>
      <c r="F260" s="524">
        <f t="shared" si="24"/>
        <v>209.86</v>
      </c>
      <c r="G260" s="696">
        <f t="shared" si="22"/>
        <v>9.5486221701298224E-4</v>
      </c>
      <c r="H260" s="151">
        <f t="shared" si="21"/>
        <v>4.0881948390302325</v>
      </c>
      <c r="I260" s="151">
        <f t="shared" si="23"/>
        <v>0.8994028645866512</v>
      </c>
      <c r="J260" s="151">
        <v>1.6817825372964343</v>
      </c>
      <c r="K260" s="734">
        <v>0.62825124684141631</v>
      </c>
      <c r="L260" s="725">
        <f t="shared" si="25"/>
        <v>3.4773808671279584E-2</v>
      </c>
    </row>
    <row r="261" spans="1:12" s="688" customFormat="1" ht="18" customHeight="1" x14ac:dyDescent="0.3">
      <c r="A261" s="158">
        <v>183</v>
      </c>
      <c r="B261" s="321" t="s">
        <v>2051</v>
      </c>
      <c r="C261" s="146">
        <v>577.53</v>
      </c>
      <c r="D261" s="159"/>
      <c r="E261" s="159"/>
      <c r="F261" s="524">
        <f t="shared" si="24"/>
        <v>577.53</v>
      </c>
      <c r="G261" s="696">
        <f t="shared" si="22"/>
        <v>2.6277593452373369E-3</v>
      </c>
      <c r="H261" s="151">
        <f t="shared" si="21"/>
        <v>11.250620248666396</v>
      </c>
      <c r="I261" s="151">
        <f t="shared" si="23"/>
        <v>2.475136454706607</v>
      </c>
      <c r="J261" s="151">
        <v>4.6282277173582846</v>
      </c>
      <c r="K261" s="734">
        <v>1.7289333011928101</v>
      </c>
      <c r="L261" s="725">
        <f t="shared" si="25"/>
        <v>3.4773808671279584E-2</v>
      </c>
    </row>
    <row r="262" spans="1:12" s="688" customFormat="1" ht="18" customHeight="1" x14ac:dyDescent="0.3">
      <c r="A262" s="158">
        <v>184</v>
      </c>
      <c r="B262" s="321" t="s">
        <v>2052</v>
      </c>
      <c r="C262" s="146">
        <v>265.16000000000003</v>
      </c>
      <c r="D262" s="159"/>
      <c r="E262" s="159"/>
      <c r="F262" s="524">
        <f t="shared" si="24"/>
        <v>265.16000000000003</v>
      </c>
      <c r="G262" s="696">
        <f t="shared" si="22"/>
        <v>1.2064770106888516E-3</v>
      </c>
      <c r="H262" s="151">
        <f t="shared" si="21"/>
        <v>5.1654709974137836</v>
      </c>
      <c r="I262" s="151">
        <f t="shared" si="23"/>
        <v>1.1364036194310323</v>
      </c>
      <c r="J262" s="151">
        <v>2.1249473820143074</v>
      </c>
      <c r="K262" s="734">
        <v>0.79380110841737317</v>
      </c>
      <c r="L262" s="725">
        <f t="shared" si="25"/>
        <v>3.4773808671279584E-2</v>
      </c>
    </row>
    <row r="263" spans="1:12" s="688" customFormat="1" ht="18" customHeight="1" x14ac:dyDescent="0.3">
      <c r="A263" s="158">
        <v>185</v>
      </c>
      <c r="B263" s="321" t="s">
        <v>2053</v>
      </c>
      <c r="C263" s="146">
        <v>134.88</v>
      </c>
      <c r="D263" s="159"/>
      <c r="E263" s="159"/>
      <c r="F263" s="524">
        <f t="shared" si="24"/>
        <v>134.88</v>
      </c>
      <c r="G263" s="696">
        <f t="shared" si="22"/>
        <v>6.1370349676313275E-4</v>
      </c>
      <c r="H263" s="151">
        <f t="shared" ref="H263:H326" si="26">G263*4281.45</f>
        <v>2.6275408362165145</v>
      </c>
      <c r="I263" s="151">
        <f t="shared" si="23"/>
        <v>0.57805898396763322</v>
      </c>
      <c r="J263" s="151">
        <v>1.0809055019086202</v>
      </c>
      <c r="K263" s="734">
        <v>0.40378599148942262</v>
      </c>
      <c r="L263" s="725">
        <f t="shared" si="25"/>
        <v>3.4773808671279591E-2</v>
      </c>
    </row>
    <row r="264" spans="1:12" s="688" customFormat="1" ht="18" customHeight="1" x14ac:dyDescent="0.3">
      <c r="A264" s="158">
        <v>186</v>
      </c>
      <c r="B264" s="321" t="s">
        <v>2054</v>
      </c>
      <c r="C264" s="146">
        <v>383.74</v>
      </c>
      <c r="D264" s="159"/>
      <c r="E264" s="159">
        <v>43.6</v>
      </c>
      <c r="F264" s="524">
        <f t="shared" si="24"/>
        <v>427.34000000000003</v>
      </c>
      <c r="G264" s="696">
        <f t="shared" si="22"/>
        <v>1.9443954055957677E-3</v>
      </c>
      <c r="H264" s="151">
        <f t="shared" si="26"/>
        <v>8.3248317092879986</v>
      </c>
      <c r="I264" s="151">
        <f t="shared" si="23"/>
        <v>1.8314629760433596</v>
      </c>
      <c r="J264" s="151">
        <v>3.4246304654925104</v>
      </c>
      <c r="K264" s="734">
        <v>1.2793142467607492</v>
      </c>
      <c r="L264" s="725">
        <f t="shared" si="25"/>
        <v>3.4773808671279584E-2</v>
      </c>
    </row>
    <row r="265" spans="1:12" s="688" customFormat="1" ht="18" customHeight="1" x14ac:dyDescent="0.3">
      <c r="A265" s="158">
        <v>187</v>
      </c>
      <c r="B265" s="321" t="s">
        <v>2055</v>
      </c>
      <c r="C265" s="146">
        <v>569.4</v>
      </c>
      <c r="D265" s="159"/>
      <c r="E265" s="159">
        <v>33.6</v>
      </c>
      <c r="F265" s="524">
        <f t="shared" si="24"/>
        <v>603</v>
      </c>
      <c r="G265" s="696">
        <f t="shared" si="22"/>
        <v>2.7436477502088452E-3</v>
      </c>
      <c r="H265" s="151">
        <f t="shared" si="26"/>
        <v>11.74679066013166</v>
      </c>
      <c r="I265" s="151">
        <f t="shared" si="23"/>
        <v>2.5842939452289655</v>
      </c>
      <c r="J265" s="151">
        <v>4.8323399885149616</v>
      </c>
      <c r="K265" s="734">
        <v>1.8051820349060042</v>
      </c>
      <c r="L265" s="725">
        <f t="shared" si="25"/>
        <v>3.4773808671279591E-2</v>
      </c>
    </row>
    <row r="266" spans="1:12" s="688" customFormat="1" ht="18" customHeight="1" x14ac:dyDescent="0.3">
      <c r="A266" s="158">
        <v>188</v>
      </c>
      <c r="B266" s="321" t="s">
        <v>2056</v>
      </c>
      <c r="C266" s="146">
        <v>340.6</v>
      </c>
      <c r="D266" s="159">
        <v>35.1</v>
      </c>
      <c r="E266" s="159"/>
      <c r="F266" s="524">
        <f t="shared" si="24"/>
        <v>375.70000000000005</v>
      </c>
      <c r="G266" s="696">
        <f t="shared" si="22"/>
        <v>1.7094335982644497E-3</v>
      </c>
      <c r="H266" s="151">
        <f t="shared" si="26"/>
        <v>7.3188544792893282</v>
      </c>
      <c r="I266" s="151">
        <f t="shared" si="23"/>
        <v>1.6101479854436522</v>
      </c>
      <c r="J266" s="151">
        <v>3.0107962416004499</v>
      </c>
      <c r="K266" s="734">
        <v>1.1247212114663114</v>
      </c>
      <c r="L266" s="725">
        <f t="shared" si="25"/>
        <v>3.4773808671279591E-2</v>
      </c>
    </row>
    <row r="267" spans="1:12" s="688" customFormat="1" ht="18" customHeight="1" x14ac:dyDescent="0.3">
      <c r="A267" s="158">
        <v>189</v>
      </c>
      <c r="B267" s="321" t="s">
        <v>2057</v>
      </c>
      <c r="C267" s="146">
        <v>587.91999999999996</v>
      </c>
      <c r="D267" s="159"/>
      <c r="E267" s="159">
        <v>19.7</v>
      </c>
      <c r="F267" s="524">
        <f t="shared" si="24"/>
        <v>607.62</v>
      </c>
      <c r="G267" s="696">
        <f t="shared" si="22"/>
        <v>2.7646687329716392E-3</v>
      </c>
      <c r="H267" s="151">
        <f t="shared" si="26"/>
        <v>11.836790946781424</v>
      </c>
      <c r="I267" s="151">
        <f t="shared" si="23"/>
        <v>2.6040940082919133</v>
      </c>
      <c r="J267" s="151">
        <v>4.8693638869344289</v>
      </c>
      <c r="K267" s="734">
        <v>1.8190127828351346</v>
      </c>
      <c r="L267" s="725">
        <f t="shared" si="25"/>
        <v>3.4773808671279584E-2</v>
      </c>
    </row>
    <row r="268" spans="1:12" s="688" customFormat="1" ht="18" customHeight="1" x14ac:dyDescent="0.3">
      <c r="A268" s="158">
        <v>190</v>
      </c>
      <c r="B268" s="321" t="s">
        <v>2058</v>
      </c>
      <c r="C268" s="146">
        <v>368.22</v>
      </c>
      <c r="D268" s="159"/>
      <c r="E268" s="159">
        <v>32.1</v>
      </c>
      <c r="F268" s="524">
        <f t="shared" si="24"/>
        <v>400.32000000000005</v>
      </c>
      <c r="G268" s="696">
        <f t="shared" si="22"/>
        <v>1.8214545064073051E-3</v>
      </c>
      <c r="H268" s="151">
        <f t="shared" si="26"/>
        <v>7.798466396457556</v>
      </c>
      <c r="I268" s="151">
        <f t="shared" si="23"/>
        <v>1.7156626072206624</v>
      </c>
      <c r="J268" s="151">
        <v>3.2080967565544105</v>
      </c>
      <c r="K268" s="734">
        <v>1.1984253270540159</v>
      </c>
      <c r="L268" s="725">
        <f t="shared" si="25"/>
        <v>3.4773808671279584E-2</v>
      </c>
    </row>
    <row r="269" spans="1:12" s="688" customFormat="1" ht="18" customHeight="1" x14ac:dyDescent="0.3">
      <c r="A269" s="158">
        <v>191</v>
      </c>
      <c r="B269" s="321" t="s">
        <v>2059</v>
      </c>
      <c r="C269" s="146">
        <v>267.72000000000003</v>
      </c>
      <c r="D269" s="159"/>
      <c r="E269" s="159">
        <v>43.8</v>
      </c>
      <c r="F269" s="524">
        <f t="shared" si="24"/>
        <v>311.52000000000004</v>
      </c>
      <c r="G269" s="696">
        <f t="shared" si="22"/>
        <v>1.4174148377198335E-3</v>
      </c>
      <c r="H269" s="151">
        <f t="shared" si="26"/>
        <v>6.0685907569555804</v>
      </c>
      <c r="I269" s="151">
        <f t="shared" si="23"/>
        <v>1.3350899665302276</v>
      </c>
      <c r="J269" s="151">
        <v>2.4964685791412622</v>
      </c>
      <c r="K269" s="734">
        <v>0.93258757464994757</v>
      </c>
      <c r="L269" s="725">
        <f t="shared" si="25"/>
        <v>3.4773808671279584E-2</v>
      </c>
    </row>
    <row r="270" spans="1:12" s="688" customFormat="1" ht="18" customHeight="1" x14ac:dyDescent="0.3">
      <c r="A270" s="158">
        <v>192</v>
      </c>
      <c r="B270" s="321" t="s">
        <v>2060</v>
      </c>
      <c r="C270" s="146">
        <v>410.1</v>
      </c>
      <c r="D270" s="159">
        <v>41.6</v>
      </c>
      <c r="E270" s="159"/>
      <c r="F270" s="524">
        <f t="shared" si="24"/>
        <v>451.70000000000005</v>
      </c>
      <c r="G270" s="696">
        <f t="shared" si="22"/>
        <v>2.0552333147086824E-3</v>
      </c>
      <c r="H270" s="151">
        <f t="shared" si="26"/>
        <v>8.7993786752594882</v>
      </c>
      <c r="I270" s="151">
        <f t="shared" si="23"/>
        <v>1.9358633085570873</v>
      </c>
      <c r="J270" s="151">
        <v>3.6198473844315231</v>
      </c>
      <c r="K270" s="734">
        <v>1.3522400085688924</v>
      </c>
      <c r="L270" s="725">
        <f t="shared" si="25"/>
        <v>3.4773808671279591E-2</v>
      </c>
    </row>
    <row r="271" spans="1:12" s="688" customFormat="1" ht="18" customHeight="1" x14ac:dyDescent="0.3">
      <c r="A271" s="158">
        <v>193</v>
      </c>
      <c r="B271" s="321" t="s">
        <v>2061</v>
      </c>
      <c r="C271" s="146">
        <v>468.6</v>
      </c>
      <c r="D271" s="159">
        <v>32.299999999999997</v>
      </c>
      <c r="E271" s="159">
        <v>28.8</v>
      </c>
      <c r="F271" s="524">
        <f t="shared" si="24"/>
        <v>529.70000000000005</v>
      </c>
      <c r="G271" s="696">
        <f t="shared" si="22"/>
        <v>2.4101330236909208E-3</v>
      </c>
      <c r="H271" s="151">
        <f t="shared" si="26"/>
        <v>10.318864034281493</v>
      </c>
      <c r="I271" s="151">
        <f t="shared" si="23"/>
        <v>2.2701500875419285</v>
      </c>
      <c r="J271" s="151">
        <v>4.244926188916045</v>
      </c>
      <c r="K271" s="734">
        <v>1.5857461424373307</v>
      </c>
      <c r="L271" s="725">
        <f t="shared" si="25"/>
        <v>3.4773808671279584E-2</v>
      </c>
    </row>
    <row r="272" spans="1:12" s="688" customFormat="1" ht="18" customHeight="1" x14ac:dyDescent="0.3">
      <c r="A272" s="158">
        <v>194</v>
      </c>
      <c r="B272" s="321" t="s">
        <v>2062</v>
      </c>
      <c r="C272" s="146">
        <v>267.60000000000002</v>
      </c>
      <c r="D272" s="159"/>
      <c r="E272" s="159">
        <v>38.5</v>
      </c>
      <c r="F272" s="524">
        <f t="shared" si="24"/>
        <v>306.10000000000002</v>
      </c>
      <c r="G272" s="696">
        <f t="shared" si="22"/>
        <v>1.3927538579418368E-3</v>
      </c>
      <c r="H272" s="151">
        <f t="shared" si="26"/>
        <v>5.9630060050850764</v>
      </c>
      <c r="I272" s="151">
        <f t="shared" si="23"/>
        <v>1.3118613211187169</v>
      </c>
      <c r="J272" s="151">
        <v>2.4530336160604143</v>
      </c>
      <c r="K272" s="734">
        <v>0.91636189201447404</v>
      </c>
      <c r="L272" s="725">
        <f t="shared" si="25"/>
        <v>3.4773808671279584E-2</v>
      </c>
    </row>
    <row r="273" spans="1:12" s="688" customFormat="1" ht="18" customHeight="1" x14ac:dyDescent="0.3">
      <c r="A273" s="158">
        <v>195</v>
      </c>
      <c r="B273" s="321" t="s">
        <v>2063</v>
      </c>
      <c r="C273" s="146">
        <v>551.6</v>
      </c>
      <c r="D273" s="159"/>
      <c r="E273" s="159"/>
      <c r="F273" s="524">
        <f t="shared" si="24"/>
        <v>551.6</v>
      </c>
      <c r="G273" s="696">
        <f t="shared" si="22"/>
        <v>2.5097779419820877E-3</v>
      </c>
      <c r="H273" s="151">
        <f t="shared" si="26"/>
        <v>10.745488769699209</v>
      </c>
      <c r="I273" s="151">
        <f t="shared" si="23"/>
        <v>2.3640075293338261</v>
      </c>
      <c r="J273" s="151">
        <v>4.4204290840213147</v>
      </c>
      <c r="K273" s="734">
        <v>1.6513074800234691</v>
      </c>
      <c r="L273" s="725">
        <f t="shared" si="25"/>
        <v>3.4773808671279577E-2</v>
      </c>
    </row>
    <row r="274" spans="1:12" s="688" customFormat="1" ht="18" customHeight="1" x14ac:dyDescent="0.3">
      <c r="A274" s="158">
        <v>196</v>
      </c>
      <c r="B274" s="321" t="s">
        <v>2064</v>
      </c>
      <c r="C274" s="146">
        <v>291.2</v>
      </c>
      <c r="D274" s="159"/>
      <c r="E274" s="159">
        <v>38</v>
      </c>
      <c r="F274" s="524">
        <f t="shared" si="24"/>
        <v>329.2</v>
      </c>
      <c r="G274" s="696">
        <f t="shared" si="22"/>
        <v>1.4978587717558072E-3</v>
      </c>
      <c r="H274" s="151">
        <f t="shared" si="26"/>
        <v>6.4130074383339002</v>
      </c>
      <c r="I274" s="151">
        <f t="shared" si="23"/>
        <v>1.4108616364334581</v>
      </c>
      <c r="J274" s="151">
        <v>2.6381531081577534</v>
      </c>
      <c r="K274" s="734">
        <v>0.9855156316601269</v>
      </c>
      <c r="L274" s="725">
        <f t="shared" si="25"/>
        <v>3.4773808671279584E-2</v>
      </c>
    </row>
    <row r="275" spans="1:12" s="688" customFormat="1" ht="18" customHeight="1" x14ac:dyDescent="0.3">
      <c r="A275" s="158">
        <v>197</v>
      </c>
      <c r="B275" s="321" t="s">
        <v>2065</v>
      </c>
      <c r="C275" s="146">
        <v>620.70000000000005</v>
      </c>
      <c r="D275" s="159">
        <v>10.7</v>
      </c>
      <c r="E275" s="159"/>
      <c r="F275" s="524">
        <f t="shared" si="24"/>
        <v>631.40000000000009</v>
      </c>
      <c r="G275" s="696">
        <f t="shared" si="22"/>
        <v>2.8728676442485324E-3</v>
      </c>
      <c r="H275" s="151">
        <f t="shared" si="26"/>
        <v>12.300039175467878</v>
      </c>
      <c r="I275" s="151">
        <f t="shared" si="23"/>
        <v>2.7060086186029331</v>
      </c>
      <c r="J275" s="151">
        <v>5.0599327839939425</v>
      </c>
      <c r="K275" s="734">
        <v>1.8902022169811794</v>
      </c>
      <c r="L275" s="725">
        <f t="shared" si="25"/>
        <v>3.4773808671279584E-2</v>
      </c>
    </row>
    <row r="276" spans="1:12" s="688" customFormat="1" ht="18" customHeight="1" x14ac:dyDescent="0.3">
      <c r="A276" s="158">
        <v>198</v>
      </c>
      <c r="B276" s="321" t="s">
        <v>2066</v>
      </c>
      <c r="C276" s="146">
        <v>373.3</v>
      </c>
      <c r="D276" s="159"/>
      <c r="E276" s="159"/>
      <c r="F276" s="524">
        <f t="shared" si="24"/>
        <v>373.3</v>
      </c>
      <c r="G276" s="696">
        <f t="shared" ref="G276:G339" si="27">1/219780.4*F276</f>
        <v>1.6985136072188423E-3</v>
      </c>
      <c r="H276" s="151">
        <f t="shared" si="26"/>
        <v>7.2721010836271116</v>
      </c>
      <c r="I276" s="151">
        <f t="shared" si="23"/>
        <v>1.5998622383979646</v>
      </c>
      <c r="J276" s="151">
        <v>2.9915630476163106</v>
      </c>
      <c r="K276" s="734">
        <v>1.1175364073472824</v>
      </c>
      <c r="L276" s="725">
        <f t="shared" si="25"/>
        <v>3.4773808671279584E-2</v>
      </c>
    </row>
    <row r="277" spans="1:12" s="688" customFormat="1" ht="18" customHeight="1" x14ac:dyDescent="0.3">
      <c r="A277" s="158">
        <v>199</v>
      </c>
      <c r="B277" s="321" t="s">
        <v>2067</v>
      </c>
      <c r="C277" s="146">
        <v>851.4</v>
      </c>
      <c r="D277" s="159"/>
      <c r="E277" s="159">
        <v>67</v>
      </c>
      <c r="F277" s="524">
        <f t="shared" si="24"/>
        <v>918.4</v>
      </c>
      <c r="G277" s="696">
        <f t="shared" si="27"/>
        <v>4.1787165734524104E-3</v>
      </c>
      <c r="H277" s="151">
        <f t="shared" si="26"/>
        <v>17.890966073407821</v>
      </c>
      <c r="I277" s="151">
        <f t="shared" si="23"/>
        <v>3.9360125361497205</v>
      </c>
      <c r="J277" s="151">
        <v>7.3599022312639155</v>
      </c>
      <c r="K277" s="734">
        <v>2.7493850428817148</v>
      </c>
      <c r="L277" s="725">
        <f t="shared" si="25"/>
        <v>3.4773808671279584E-2</v>
      </c>
    </row>
    <row r="278" spans="1:12" s="688" customFormat="1" ht="18" customHeight="1" x14ac:dyDescent="0.3">
      <c r="A278" s="158">
        <v>200</v>
      </c>
      <c r="B278" s="321" t="s">
        <v>2068</v>
      </c>
      <c r="C278" s="146">
        <v>756.6</v>
      </c>
      <c r="D278" s="159"/>
      <c r="E278" s="159">
        <v>22.2</v>
      </c>
      <c r="F278" s="524">
        <f t="shared" si="24"/>
        <v>778.80000000000007</v>
      </c>
      <c r="G278" s="696">
        <f t="shared" si="27"/>
        <v>3.5435370942995831E-3</v>
      </c>
      <c r="H278" s="151">
        <f t="shared" si="26"/>
        <v>15.17147689238895</v>
      </c>
      <c r="I278" s="151">
        <f t="shared" si="23"/>
        <v>3.3377249163255693</v>
      </c>
      <c r="J278" s="151">
        <v>6.241171447853155</v>
      </c>
      <c r="K278" s="734">
        <v>2.3314689366248693</v>
      </c>
      <c r="L278" s="725">
        <f t="shared" si="25"/>
        <v>3.4773808671279584E-2</v>
      </c>
    </row>
    <row r="279" spans="1:12" s="688" customFormat="1" ht="18" customHeight="1" x14ac:dyDescent="0.3">
      <c r="A279" s="158">
        <v>201</v>
      </c>
      <c r="B279" s="321" t="s">
        <v>2069</v>
      </c>
      <c r="C279" s="146">
        <v>806.91</v>
      </c>
      <c r="D279" s="159"/>
      <c r="E279" s="159"/>
      <c r="F279" s="524">
        <f t="shared" si="24"/>
        <v>806.91</v>
      </c>
      <c r="G279" s="696">
        <f t="shared" si="27"/>
        <v>3.6714374894212588E-3</v>
      </c>
      <c r="H279" s="151">
        <f t="shared" si="26"/>
        <v>15.719076039082648</v>
      </c>
      <c r="I279" s="151">
        <f t="shared" si="23"/>
        <v>3.4581967285981823</v>
      </c>
      <c r="J279" s="151">
        <v>6.466440232392384</v>
      </c>
      <c r="K279" s="734">
        <v>2.4156209548689946</v>
      </c>
      <c r="L279" s="725">
        <f t="shared" si="25"/>
        <v>3.4773808671279584E-2</v>
      </c>
    </row>
    <row r="280" spans="1:12" s="688" customFormat="1" ht="18" customHeight="1" x14ac:dyDescent="0.3">
      <c r="A280" s="158">
        <v>202</v>
      </c>
      <c r="B280" s="321" t="s">
        <v>2070</v>
      </c>
      <c r="C280" s="146">
        <v>751.2</v>
      </c>
      <c r="D280" s="159"/>
      <c r="E280" s="159">
        <v>53.8</v>
      </c>
      <c r="F280" s="524">
        <f t="shared" si="24"/>
        <v>805</v>
      </c>
      <c r="G280" s="696">
        <f t="shared" si="27"/>
        <v>3.6627469965474632E-3</v>
      </c>
      <c r="H280" s="151">
        <f t="shared" si="26"/>
        <v>15.681868128368135</v>
      </c>
      <c r="I280" s="151">
        <f t="shared" si="23"/>
        <v>3.4500109882409897</v>
      </c>
      <c r="J280" s="151">
        <v>6.45113381551334</v>
      </c>
      <c r="K280" s="734">
        <v>2.4099030482576009</v>
      </c>
      <c r="L280" s="725">
        <f t="shared" si="25"/>
        <v>3.4773808671279591E-2</v>
      </c>
    </row>
    <row r="281" spans="1:12" s="688" customFormat="1" ht="18" customHeight="1" x14ac:dyDescent="0.3">
      <c r="A281" s="158">
        <v>203</v>
      </c>
      <c r="B281" s="321" t="s">
        <v>2071</v>
      </c>
      <c r="C281" s="146">
        <v>426.8</v>
      </c>
      <c r="D281" s="159"/>
      <c r="E281" s="159">
        <v>65.099999999999994</v>
      </c>
      <c r="F281" s="524">
        <f t="shared" si="24"/>
        <v>491.9</v>
      </c>
      <c r="G281" s="696">
        <f t="shared" si="27"/>
        <v>2.2381431647226051E-3</v>
      </c>
      <c r="H281" s="151">
        <f t="shared" si="26"/>
        <v>9.582498052601597</v>
      </c>
      <c r="I281" s="151">
        <f t="shared" si="23"/>
        <v>2.1081495715723513</v>
      </c>
      <c r="J281" s="151">
        <v>3.9420033836658535</v>
      </c>
      <c r="K281" s="734">
        <v>1.4725854775626259</v>
      </c>
      <c r="L281" s="725">
        <f t="shared" si="25"/>
        <v>3.4773808671279591E-2</v>
      </c>
    </row>
    <row r="282" spans="1:12" s="688" customFormat="1" ht="18" customHeight="1" x14ac:dyDescent="0.3">
      <c r="A282" s="158">
        <v>204</v>
      </c>
      <c r="B282" s="321" t="s">
        <v>2072</v>
      </c>
      <c r="C282" s="146">
        <v>640.20000000000005</v>
      </c>
      <c r="D282" s="159"/>
      <c r="E282" s="159"/>
      <c r="F282" s="524">
        <f t="shared" si="24"/>
        <v>640.20000000000005</v>
      </c>
      <c r="G282" s="696">
        <f t="shared" si="27"/>
        <v>2.9129076114157593E-3</v>
      </c>
      <c r="H282" s="151">
        <f t="shared" si="26"/>
        <v>12.471468292896002</v>
      </c>
      <c r="I282" s="151">
        <f t="shared" si="23"/>
        <v>2.7437230244371205</v>
      </c>
      <c r="J282" s="151">
        <v>5.1304544952691193</v>
      </c>
      <c r="K282" s="734">
        <v>1.9165464987509515</v>
      </c>
      <c r="L282" s="725">
        <f t="shared" si="25"/>
        <v>3.4773808671279584E-2</v>
      </c>
    </row>
    <row r="283" spans="1:12" s="688" customFormat="1" ht="18" customHeight="1" x14ac:dyDescent="0.3">
      <c r="A283" s="158">
        <v>205</v>
      </c>
      <c r="B283" s="321" t="s">
        <v>2073</v>
      </c>
      <c r="C283" s="146">
        <v>537.94000000000005</v>
      </c>
      <c r="D283" s="159"/>
      <c r="E283" s="159"/>
      <c r="F283" s="524">
        <f t="shared" si="24"/>
        <v>537.94000000000005</v>
      </c>
      <c r="G283" s="696">
        <f t="shared" si="27"/>
        <v>2.4476249929475061E-3</v>
      </c>
      <c r="H283" s="151">
        <f t="shared" si="26"/>
        <v>10.479384026055099</v>
      </c>
      <c r="I283" s="151">
        <f t="shared" si="23"/>
        <v>2.3054644857321218</v>
      </c>
      <c r="J283" s="151">
        <v>4.3109601549282566</v>
      </c>
      <c r="K283" s="734">
        <v>1.6104139699126632</v>
      </c>
      <c r="L283" s="725">
        <f t="shared" si="25"/>
        <v>3.4773808671279584E-2</v>
      </c>
    </row>
    <row r="284" spans="1:12" s="688" customFormat="1" ht="18" customHeight="1" x14ac:dyDescent="0.3">
      <c r="A284" s="158">
        <v>206</v>
      </c>
      <c r="B284" s="321" t="s">
        <v>2074</v>
      </c>
      <c r="C284" s="146">
        <v>905.4</v>
      </c>
      <c r="D284" s="159"/>
      <c r="E284" s="159">
        <v>24.5</v>
      </c>
      <c r="F284" s="524">
        <f t="shared" si="24"/>
        <v>929.9</v>
      </c>
      <c r="G284" s="696">
        <f t="shared" si="27"/>
        <v>4.2310415305459453E-3</v>
      </c>
      <c r="H284" s="151">
        <f t="shared" si="26"/>
        <v>18.114992760955936</v>
      </c>
      <c r="I284" s="151">
        <f t="shared" si="23"/>
        <v>3.9852984074103057</v>
      </c>
      <c r="J284" s="151">
        <v>7.4520612857712472</v>
      </c>
      <c r="K284" s="734">
        <v>2.7838122292853944</v>
      </c>
      <c r="L284" s="725">
        <f t="shared" si="25"/>
        <v>3.4773808671279577E-2</v>
      </c>
    </row>
    <row r="285" spans="1:12" s="688" customFormat="1" ht="18" customHeight="1" x14ac:dyDescent="0.3">
      <c r="A285" s="158">
        <v>207</v>
      </c>
      <c r="B285" s="321" t="s">
        <v>2075</v>
      </c>
      <c r="C285" s="146">
        <v>1352.86</v>
      </c>
      <c r="D285" s="159">
        <v>33</v>
      </c>
      <c r="E285" s="159">
        <v>31.5</v>
      </c>
      <c r="F285" s="524">
        <f t="shared" si="24"/>
        <v>1417.36</v>
      </c>
      <c r="G285" s="696">
        <f t="shared" si="27"/>
        <v>6.4489827118341765E-3</v>
      </c>
      <c r="H285" s="151">
        <f t="shared" si="26"/>
        <v>27.610997031582432</v>
      </c>
      <c r="I285" s="151">
        <f t="shared" si="23"/>
        <v>6.0744193469481349</v>
      </c>
      <c r="J285" s="151">
        <v>11.358483260566445</v>
      </c>
      <c r="K285" s="734">
        <v>4.243105819227817</v>
      </c>
      <c r="L285" s="725">
        <f t="shared" si="25"/>
        <v>3.4773808671279584E-2</v>
      </c>
    </row>
    <row r="286" spans="1:12" s="688" customFormat="1" ht="18" customHeight="1" x14ac:dyDescent="0.3">
      <c r="A286" s="158">
        <v>208</v>
      </c>
      <c r="B286" s="321" t="s">
        <v>2076</v>
      </c>
      <c r="C286" s="146">
        <v>725.18</v>
      </c>
      <c r="D286" s="159"/>
      <c r="E286" s="159">
        <v>60.8</v>
      </c>
      <c r="F286" s="524">
        <f t="shared" si="24"/>
        <v>785.9799999999999</v>
      </c>
      <c r="G286" s="696">
        <f t="shared" si="27"/>
        <v>3.5762060675110247E-3</v>
      </c>
      <c r="H286" s="151">
        <f t="shared" si="26"/>
        <v>15.311347467745076</v>
      </c>
      <c r="I286" s="151">
        <f t="shared" si="23"/>
        <v>3.3684964429039166</v>
      </c>
      <c r="J286" s="151">
        <v>6.2987107531890363</v>
      </c>
      <c r="K286" s="734">
        <v>2.3529634756142963</v>
      </c>
      <c r="L286" s="725">
        <f t="shared" si="25"/>
        <v>3.4773808671279591E-2</v>
      </c>
    </row>
    <row r="287" spans="1:12" s="688" customFormat="1" ht="18" customHeight="1" x14ac:dyDescent="0.3">
      <c r="A287" s="158">
        <v>209</v>
      </c>
      <c r="B287" s="321" t="s">
        <v>2077</v>
      </c>
      <c r="C287" s="146">
        <v>426.28</v>
      </c>
      <c r="D287" s="159">
        <v>59.4</v>
      </c>
      <c r="E287" s="159"/>
      <c r="F287" s="524">
        <f t="shared" si="24"/>
        <v>485.67999999999995</v>
      </c>
      <c r="G287" s="696">
        <f t="shared" si="27"/>
        <v>2.209842187929406E-3</v>
      </c>
      <c r="H287" s="151">
        <f t="shared" si="26"/>
        <v>9.4613288355103542</v>
      </c>
      <c r="I287" s="151">
        <f t="shared" si="23"/>
        <v>2.0814923438122781</v>
      </c>
      <c r="J287" s="151">
        <v>3.8921573559236258</v>
      </c>
      <c r="K287" s="734">
        <v>1.4539648602208093</v>
      </c>
      <c r="L287" s="725">
        <f t="shared" si="25"/>
        <v>3.4773808671279584E-2</v>
      </c>
    </row>
    <row r="288" spans="1:12" s="688" customFormat="1" ht="18" customHeight="1" x14ac:dyDescent="0.3">
      <c r="A288" s="158">
        <v>210</v>
      </c>
      <c r="B288" s="321" t="s">
        <v>2078</v>
      </c>
      <c r="C288" s="146">
        <v>402.07</v>
      </c>
      <c r="D288" s="159">
        <v>59.1</v>
      </c>
      <c r="E288" s="159"/>
      <c r="F288" s="524">
        <f t="shared" si="24"/>
        <v>461.17</v>
      </c>
      <c r="G288" s="696">
        <f t="shared" si="27"/>
        <v>2.0983217793761411E-3</v>
      </c>
      <c r="H288" s="151">
        <f t="shared" si="26"/>
        <v>8.9838597823099793</v>
      </c>
      <c r="I288" s="151">
        <f t="shared" si="23"/>
        <v>1.9764491521081955</v>
      </c>
      <c r="J288" s="151">
        <v>3.695738362360605</v>
      </c>
      <c r="K288" s="734">
        <v>1.3805900481552269</v>
      </c>
      <c r="L288" s="725">
        <f t="shared" si="25"/>
        <v>3.4773808671279584E-2</v>
      </c>
    </row>
    <row r="289" spans="1:12" s="688" customFormat="1" ht="18" customHeight="1" x14ac:dyDescent="0.3">
      <c r="A289" s="158">
        <v>211</v>
      </c>
      <c r="B289" s="321" t="s">
        <v>2079</v>
      </c>
      <c r="C289" s="146">
        <v>305.37</v>
      </c>
      <c r="D289" s="159"/>
      <c r="E289" s="159"/>
      <c r="F289" s="524">
        <f t="shared" si="24"/>
        <v>305.37</v>
      </c>
      <c r="G289" s="696">
        <f t="shared" si="27"/>
        <v>1.3894323606654644E-3</v>
      </c>
      <c r="H289" s="151">
        <f t="shared" si="26"/>
        <v>5.9487851805711527</v>
      </c>
      <c r="I289" s="151">
        <f t="shared" si="23"/>
        <v>1.3087327397256536</v>
      </c>
      <c r="J289" s="151">
        <v>2.4471835195569054</v>
      </c>
      <c r="K289" s="734">
        <v>0.91417651409493594</v>
      </c>
      <c r="L289" s="725">
        <f t="shared" si="25"/>
        <v>3.4773808671279584E-2</v>
      </c>
    </row>
    <row r="290" spans="1:12" s="688" customFormat="1" ht="18" customHeight="1" x14ac:dyDescent="0.3">
      <c r="A290" s="158">
        <v>212</v>
      </c>
      <c r="B290" s="321" t="s">
        <v>2080</v>
      </c>
      <c r="C290" s="146">
        <v>170.8</v>
      </c>
      <c r="D290" s="159"/>
      <c r="E290" s="159"/>
      <c r="F290" s="524">
        <f t="shared" si="24"/>
        <v>170.8</v>
      </c>
      <c r="G290" s="696">
        <f t="shared" si="27"/>
        <v>7.7713936274572272E-4</v>
      </c>
      <c r="H290" s="151">
        <f t="shared" si="26"/>
        <v>3.3272833246276745</v>
      </c>
      <c r="I290" s="151">
        <f t="shared" si="23"/>
        <v>0.73200233141808835</v>
      </c>
      <c r="J290" s="151">
        <v>1.3687623052045697</v>
      </c>
      <c r="K290" s="734">
        <v>0.51131855980422136</v>
      </c>
      <c r="L290" s="725">
        <f t="shared" si="25"/>
        <v>3.4773808671279584E-2</v>
      </c>
    </row>
    <row r="291" spans="1:12" s="688" customFormat="1" ht="18" customHeight="1" x14ac:dyDescent="0.3">
      <c r="A291" s="158">
        <v>213</v>
      </c>
      <c r="B291" s="321" t="s">
        <v>2081</v>
      </c>
      <c r="C291" s="146">
        <v>678.2</v>
      </c>
      <c r="D291" s="159"/>
      <c r="E291" s="159"/>
      <c r="F291" s="524">
        <f t="shared" si="24"/>
        <v>678.2</v>
      </c>
      <c r="G291" s="696">
        <f t="shared" si="27"/>
        <v>3.0858074696378753E-3</v>
      </c>
      <c r="H291" s="151">
        <f t="shared" si="26"/>
        <v>13.211730390881081</v>
      </c>
      <c r="I291" s="151">
        <f t="shared" si="23"/>
        <v>2.9065806859938381</v>
      </c>
      <c r="J291" s="151">
        <v>5.4349800666846555</v>
      </c>
      <c r="K291" s="734">
        <v>2.0303058973022421</v>
      </c>
      <c r="L291" s="725">
        <f t="shared" si="25"/>
        <v>3.4773808671279591E-2</v>
      </c>
    </row>
    <row r="292" spans="1:12" s="688" customFormat="1" ht="18" customHeight="1" x14ac:dyDescent="0.3">
      <c r="A292" s="158">
        <v>214</v>
      </c>
      <c r="B292" s="321" t="s">
        <v>2082</v>
      </c>
      <c r="C292" s="146">
        <v>2613.27</v>
      </c>
      <c r="D292" s="159"/>
      <c r="E292" s="159"/>
      <c r="F292" s="524">
        <f t="shared" si="24"/>
        <v>2613.27</v>
      </c>
      <c r="G292" s="696">
        <f t="shared" si="27"/>
        <v>1.1890368749897627E-2</v>
      </c>
      <c r="H292" s="151">
        <f t="shared" si="26"/>
        <v>50.908019284249193</v>
      </c>
      <c r="I292" s="151">
        <f t="shared" si="23"/>
        <v>11.199764242534823</v>
      </c>
      <c r="J292" s="151">
        <v>20.942303684554716</v>
      </c>
      <c r="K292" s="734">
        <v>7.8232637750560743</v>
      </c>
      <c r="L292" s="725">
        <f t="shared" si="25"/>
        <v>3.4773808671279584E-2</v>
      </c>
    </row>
    <row r="293" spans="1:12" s="688" customFormat="1" ht="18" customHeight="1" x14ac:dyDescent="0.3">
      <c r="A293" s="158">
        <v>215</v>
      </c>
      <c r="B293" s="321" t="s">
        <v>2083</v>
      </c>
      <c r="C293" s="146">
        <v>2055.4499999999998</v>
      </c>
      <c r="D293" s="159"/>
      <c r="E293" s="159"/>
      <c r="F293" s="524">
        <f t="shared" si="24"/>
        <v>2055.4499999999998</v>
      </c>
      <c r="G293" s="696">
        <f t="shared" si="27"/>
        <v>9.3522898311223391E-3</v>
      </c>
      <c r="H293" s="151">
        <f t="shared" si="26"/>
        <v>40.041361297458735</v>
      </c>
      <c r="I293" s="151">
        <f t="shared" si="23"/>
        <v>8.809099485440921</v>
      </c>
      <c r="J293" s="151">
        <v>16.472028572791171</v>
      </c>
      <c r="K293" s="734">
        <v>6.153335677690789</v>
      </c>
      <c r="L293" s="725">
        <f t="shared" si="25"/>
        <v>3.4773808671279584E-2</v>
      </c>
    </row>
    <row r="294" spans="1:12" s="688" customFormat="1" ht="18" customHeight="1" x14ac:dyDescent="0.3">
      <c r="A294" s="158">
        <v>216</v>
      </c>
      <c r="B294" s="321" t="s">
        <v>2084</v>
      </c>
      <c r="C294" s="146">
        <v>3486.96</v>
      </c>
      <c r="D294" s="159"/>
      <c r="E294" s="159"/>
      <c r="F294" s="524">
        <f t="shared" si="24"/>
        <v>3486.96</v>
      </c>
      <c r="G294" s="696">
        <f t="shared" si="27"/>
        <v>1.586565499016291E-2</v>
      </c>
      <c r="H294" s="151">
        <f t="shared" si="26"/>
        <v>67.928008557632992</v>
      </c>
      <c r="I294" s="151">
        <f t="shared" si="23"/>
        <v>14.944161882679259</v>
      </c>
      <c r="J294" s="151">
        <v>27.943907539555774</v>
      </c>
      <c r="K294" s="734">
        <v>10.438801904537048</v>
      </c>
      <c r="L294" s="725">
        <f t="shared" si="25"/>
        <v>3.4773808671279591E-2</v>
      </c>
    </row>
    <row r="295" spans="1:12" s="688" customFormat="1" ht="18" customHeight="1" x14ac:dyDescent="0.3">
      <c r="A295" s="158">
        <v>217</v>
      </c>
      <c r="B295" s="321" t="s">
        <v>2085</v>
      </c>
      <c r="C295" s="146">
        <v>394.94</v>
      </c>
      <c r="D295" s="159"/>
      <c r="E295" s="159"/>
      <c r="F295" s="524">
        <f t="shared" si="24"/>
        <v>394.94</v>
      </c>
      <c r="G295" s="696">
        <f t="shared" si="27"/>
        <v>1.7969755264800684E-3</v>
      </c>
      <c r="H295" s="151">
        <f t="shared" si="26"/>
        <v>7.6936608678480889</v>
      </c>
      <c r="I295" s="151">
        <f t="shared" si="23"/>
        <v>1.6926053909265795</v>
      </c>
      <c r="J295" s="151">
        <v>3.164982346706632</v>
      </c>
      <c r="K295" s="734">
        <v>1.1823193911538592</v>
      </c>
      <c r="L295" s="725">
        <f t="shared" si="25"/>
        <v>3.4773808671279584E-2</v>
      </c>
    </row>
    <row r="296" spans="1:12" s="688" customFormat="1" ht="18" customHeight="1" x14ac:dyDescent="0.3">
      <c r="A296" s="158">
        <v>218</v>
      </c>
      <c r="B296" s="321" t="s">
        <v>2086</v>
      </c>
      <c r="C296" s="146">
        <v>333.47</v>
      </c>
      <c r="D296" s="159"/>
      <c r="E296" s="159">
        <v>18.2</v>
      </c>
      <c r="F296" s="524">
        <f t="shared" si="24"/>
        <v>351.67</v>
      </c>
      <c r="G296" s="696">
        <f t="shared" si="27"/>
        <v>1.6000971879203062E-3</v>
      </c>
      <c r="H296" s="151">
        <f t="shared" si="26"/>
        <v>6.8507361052213946</v>
      </c>
      <c r="I296" s="151">
        <f t="shared" si="23"/>
        <v>1.5071619431487069</v>
      </c>
      <c r="J296" s="151">
        <v>2.8182238868342564</v>
      </c>
      <c r="K296" s="734">
        <v>1.0527833602245347</v>
      </c>
      <c r="L296" s="725">
        <f t="shared" si="25"/>
        <v>3.4773808671279584E-2</v>
      </c>
    </row>
    <row r="297" spans="1:12" s="688" customFormat="1" ht="18" customHeight="1" x14ac:dyDescent="0.3">
      <c r="A297" s="158">
        <v>219</v>
      </c>
      <c r="B297" s="321" t="s">
        <v>2087</v>
      </c>
      <c r="C297" s="146">
        <v>615.6</v>
      </c>
      <c r="D297" s="159"/>
      <c r="E297" s="159"/>
      <c r="F297" s="524">
        <f t="shared" si="24"/>
        <v>615.6</v>
      </c>
      <c r="G297" s="696">
        <f t="shared" si="27"/>
        <v>2.800977703198284E-3</v>
      </c>
      <c r="H297" s="151">
        <f t="shared" si="26"/>
        <v>11.992245987358292</v>
      </c>
      <c r="I297" s="151">
        <f t="shared" si="23"/>
        <v>2.6382941172188241</v>
      </c>
      <c r="J297" s="151">
        <v>4.9333142569316921</v>
      </c>
      <c r="K297" s="734">
        <v>1.8429022565309057</v>
      </c>
      <c r="L297" s="725">
        <f t="shared" si="25"/>
        <v>3.4773808671279591E-2</v>
      </c>
    </row>
    <row r="298" spans="1:12" s="688" customFormat="1" ht="18" customHeight="1" x14ac:dyDescent="0.3">
      <c r="A298" s="158">
        <v>220</v>
      </c>
      <c r="B298" s="321" t="s">
        <v>2088</v>
      </c>
      <c r="C298" s="146">
        <v>571.49</v>
      </c>
      <c r="D298" s="159"/>
      <c r="E298" s="159"/>
      <c r="F298" s="524">
        <f t="shared" si="24"/>
        <v>571.49</v>
      </c>
      <c r="G298" s="696">
        <f t="shared" si="27"/>
        <v>2.6002773677725587E-3</v>
      </c>
      <c r="H298" s="151">
        <f t="shared" si="26"/>
        <v>11.132957536249821</v>
      </c>
      <c r="I298" s="151">
        <f t="shared" si="23"/>
        <v>2.4492506579749604</v>
      </c>
      <c r="J298" s="151">
        <v>4.5798241791648682</v>
      </c>
      <c r="K298" s="734">
        <v>1.7108515441599208</v>
      </c>
      <c r="L298" s="725">
        <f t="shared" si="25"/>
        <v>3.4773808671279591E-2</v>
      </c>
    </row>
    <row r="299" spans="1:12" s="688" customFormat="1" ht="18" customHeight="1" x14ac:dyDescent="0.3">
      <c r="A299" s="158">
        <v>221</v>
      </c>
      <c r="B299" s="321" t="s">
        <v>2089</v>
      </c>
      <c r="C299" s="146">
        <v>316.76</v>
      </c>
      <c r="D299" s="159">
        <v>22.5</v>
      </c>
      <c r="E299" s="159"/>
      <c r="F299" s="524">
        <f t="shared" si="24"/>
        <v>339.26</v>
      </c>
      <c r="G299" s="696">
        <f t="shared" si="27"/>
        <v>1.5436317342219781E-3</v>
      </c>
      <c r="H299" s="151">
        <f t="shared" si="26"/>
        <v>6.6089820884846882</v>
      </c>
      <c r="I299" s="151">
        <f t="shared" si="23"/>
        <v>1.4539760594666313</v>
      </c>
      <c r="J299" s="151">
        <v>2.7187722462746033</v>
      </c>
      <c r="K299" s="734">
        <v>1.0156319355923895</v>
      </c>
      <c r="L299" s="725">
        <f t="shared" si="25"/>
        <v>3.4773808671279591E-2</v>
      </c>
    </row>
    <row r="300" spans="1:12" s="688" customFormat="1" ht="18" customHeight="1" x14ac:dyDescent="0.3">
      <c r="A300" s="158">
        <v>222</v>
      </c>
      <c r="B300" s="321" t="s">
        <v>2090</v>
      </c>
      <c r="C300" s="146">
        <v>364.76</v>
      </c>
      <c r="D300" s="159"/>
      <c r="E300" s="159"/>
      <c r="F300" s="524">
        <f t="shared" si="24"/>
        <v>364.76</v>
      </c>
      <c r="G300" s="696">
        <f t="shared" si="27"/>
        <v>1.6596566390815561E-3</v>
      </c>
      <c r="H300" s="151">
        <f t="shared" si="26"/>
        <v>7.1057369173957285</v>
      </c>
      <c r="I300" s="151">
        <f t="shared" si="23"/>
        <v>1.5632621218270604</v>
      </c>
      <c r="J300" s="151">
        <v>2.9231249323560817</v>
      </c>
      <c r="K300" s="734">
        <v>1.0919704793570713</v>
      </c>
      <c r="L300" s="725">
        <f t="shared" si="25"/>
        <v>3.4773808671279584E-2</v>
      </c>
    </row>
    <row r="301" spans="1:12" s="688" customFormat="1" ht="18" customHeight="1" x14ac:dyDescent="0.3">
      <c r="A301" s="158">
        <v>223</v>
      </c>
      <c r="B301" s="321" t="s">
        <v>2091</v>
      </c>
      <c r="C301" s="146">
        <v>406.15</v>
      </c>
      <c r="D301" s="159"/>
      <c r="E301" s="159">
        <v>39.5</v>
      </c>
      <c r="F301" s="524">
        <f t="shared" si="24"/>
        <v>445.65</v>
      </c>
      <c r="G301" s="696">
        <f t="shared" si="27"/>
        <v>2.0277058372812134E-3</v>
      </c>
      <c r="H301" s="151">
        <f t="shared" si="26"/>
        <v>8.6815211570276514</v>
      </c>
      <c r="I301" s="151">
        <f t="shared" si="23"/>
        <v>1.9099346545460834</v>
      </c>
      <c r="J301" s="151">
        <v>3.5713637079298381</v>
      </c>
      <c r="K301" s="734">
        <v>1.3341283148521734</v>
      </c>
      <c r="L301" s="725">
        <f t="shared" si="25"/>
        <v>3.4773808671279584E-2</v>
      </c>
    </row>
    <row r="302" spans="1:12" s="688" customFormat="1" ht="18" customHeight="1" x14ac:dyDescent="0.3">
      <c r="A302" s="158">
        <v>224</v>
      </c>
      <c r="B302" s="321" t="s">
        <v>2092</v>
      </c>
      <c r="C302" s="146">
        <v>515.54999999999995</v>
      </c>
      <c r="D302" s="159"/>
      <c r="E302" s="159"/>
      <c r="F302" s="524">
        <f t="shared" si="24"/>
        <v>515.54999999999995</v>
      </c>
      <c r="G302" s="696">
        <f t="shared" si="27"/>
        <v>2.3457505764845274E-3</v>
      </c>
      <c r="H302" s="151">
        <f t="shared" si="26"/>
        <v>10.04321380568968</v>
      </c>
      <c r="I302" s="151">
        <f t="shared" si="23"/>
        <v>2.2095070372517296</v>
      </c>
      <c r="J302" s="151">
        <v>4.1315304827178911</v>
      </c>
      <c r="K302" s="734">
        <v>1.5433857348188893</v>
      </c>
      <c r="L302" s="725">
        <f t="shared" si="25"/>
        <v>3.4773808671279591E-2</v>
      </c>
    </row>
    <row r="303" spans="1:12" s="688" customFormat="1" ht="18" customHeight="1" x14ac:dyDescent="0.3">
      <c r="A303" s="158">
        <v>225</v>
      </c>
      <c r="B303" s="321" t="s">
        <v>2093</v>
      </c>
      <c r="C303" s="146">
        <v>938.04</v>
      </c>
      <c r="D303" s="159">
        <v>31.8</v>
      </c>
      <c r="E303" s="159"/>
      <c r="F303" s="524">
        <f t="shared" si="24"/>
        <v>969.83999999999992</v>
      </c>
      <c r="G303" s="696">
        <f t="shared" si="27"/>
        <v>4.4127683815299275E-3</v>
      </c>
      <c r="H303" s="151">
        <f t="shared" si="26"/>
        <v>18.893047187101306</v>
      </c>
      <c r="I303" s="151">
        <f t="shared" si="23"/>
        <v>4.1564703811622872</v>
      </c>
      <c r="J303" s="151">
        <v>7.7721336889906292</v>
      </c>
      <c r="K303" s="734">
        <v>2.9033793444995672</v>
      </c>
      <c r="L303" s="725">
        <f t="shared" si="25"/>
        <v>3.4773808671279584E-2</v>
      </c>
    </row>
    <row r="304" spans="1:12" s="688" customFormat="1" ht="18" customHeight="1" x14ac:dyDescent="0.3">
      <c r="A304" s="158">
        <v>226</v>
      </c>
      <c r="B304" s="321" t="s">
        <v>2094</v>
      </c>
      <c r="C304" s="146">
        <v>476.24</v>
      </c>
      <c r="D304" s="159"/>
      <c r="E304" s="159">
        <v>29</v>
      </c>
      <c r="F304" s="524">
        <f t="shared" si="24"/>
        <v>505.24</v>
      </c>
      <c r="G304" s="696">
        <f t="shared" si="27"/>
        <v>2.2988401149511058E-3</v>
      </c>
      <c r="H304" s="151">
        <f t="shared" si="26"/>
        <v>9.8423690101574124</v>
      </c>
      <c r="I304" s="151">
        <f t="shared" si="23"/>
        <v>2.1653211822346305</v>
      </c>
      <c r="J304" s="151">
        <v>4.0489078868943604</v>
      </c>
      <c r="K304" s="734">
        <v>1.5125210137908947</v>
      </c>
      <c r="L304" s="725">
        <f t="shared" si="25"/>
        <v>3.4773808671279584E-2</v>
      </c>
    </row>
    <row r="305" spans="1:12" s="688" customFormat="1" ht="18" customHeight="1" x14ac:dyDescent="0.3">
      <c r="A305" s="158">
        <v>227</v>
      </c>
      <c r="B305" s="321" t="s">
        <v>2095</v>
      </c>
      <c r="C305" s="146">
        <v>473.28</v>
      </c>
      <c r="D305" s="159"/>
      <c r="E305" s="159">
        <v>24.4</v>
      </c>
      <c r="F305" s="524">
        <f t="shared" si="24"/>
        <v>497.67999999999995</v>
      </c>
      <c r="G305" s="696">
        <f t="shared" si="27"/>
        <v>2.2644421431574427E-3</v>
      </c>
      <c r="H305" s="151">
        <f t="shared" si="26"/>
        <v>9.6950958138214318</v>
      </c>
      <c r="I305" s="151">
        <f t="shared" si="23"/>
        <v>2.1329210790407149</v>
      </c>
      <c r="J305" s="151">
        <v>3.9883233258443216</v>
      </c>
      <c r="K305" s="734">
        <v>1.4898888808159536</v>
      </c>
      <c r="L305" s="725">
        <f t="shared" si="25"/>
        <v>3.4773808671279584E-2</v>
      </c>
    </row>
    <row r="306" spans="1:12" s="688" customFormat="1" ht="18" customHeight="1" x14ac:dyDescent="0.3">
      <c r="A306" s="158">
        <v>228</v>
      </c>
      <c r="B306" s="321" t="s">
        <v>2096</v>
      </c>
      <c r="C306" s="146">
        <v>232.2</v>
      </c>
      <c r="D306" s="159"/>
      <c r="E306" s="159">
        <v>12.6</v>
      </c>
      <c r="F306" s="524">
        <f t="shared" si="24"/>
        <v>244.79999999999998</v>
      </c>
      <c r="G306" s="696">
        <f t="shared" si="27"/>
        <v>1.113839086651949E-3</v>
      </c>
      <c r="H306" s="151">
        <f t="shared" si="26"/>
        <v>4.7688463575459865</v>
      </c>
      <c r="I306" s="151">
        <f t="shared" si="23"/>
        <v>1.0491461986601169</v>
      </c>
      <c r="J306" s="151">
        <v>1.961785786382193</v>
      </c>
      <c r="K306" s="734">
        <v>0.7328500201409448</v>
      </c>
      <c r="L306" s="725">
        <f t="shared" si="25"/>
        <v>3.4773808671279584E-2</v>
      </c>
    </row>
    <row r="307" spans="1:12" s="688" customFormat="1" ht="18" customHeight="1" x14ac:dyDescent="0.3">
      <c r="A307" s="158">
        <v>229</v>
      </c>
      <c r="B307" s="321" t="s">
        <v>2097</v>
      </c>
      <c r="C307" s="146">
        <v>553.98</v>
      </c>
      <c r="D307" s="159">
        <v>42.3</v>
      </c>
      <c r="E307" s="159">
        <v>11.2</v>
      </c>
      <c r="F307" s="524">
        <f t="shared" si="24"/>
        <v>607.48</v>
      </c>
      <c r="G307" s="696">
        <f t="shared" si="27"/>
        <v>2.7640317334939788E-3</v>
      </c>
      <c r="H307" s="151">
        <f t="shared" si="26"/>
        <v>11.834063665367795</v>
      </c>
      <c r="I307" s="151">
        <f t="shared" ref="I307:I368" si="28">H307*0.22</f>
        <v>2.6034940063809149</v>
      </c>
      <c r="J307" s="151">
        <v>4.868241950618688</v>
      </c>
      <c r="K307" s="734">
        <v>1.8185936692615245</v>
      </c>
      <c r="L307" s="725">
        <f t="shared" si="25"/>
        <v>3.4773808671279577E-2</v>
      </c>
    </row>
    <row r="308" spans="1:12" s="688" customFormat="1" ht="18" customHeight="1" x14ac:dyDescent="0.3">
      <c r="A308" s="158">
        <v>230</v>
      </c>
      <c r="B308" s="321" t="s">
        <v>2098</v>
      </c>
      <c r="C308" s="146">
        <v>419.75</v>
      </c>
      <c r="D308" s="159">
        <v>47.9</v>
      </c>
      <c r="E308" s="159">
        <v>12.7</v>
      </c>
      <c r="F308" s="524">
        <f t="shared" si="24"/>
        <v>480.34999999999997</v>
      </c>
      <c r="G308" s="696">
        <f t="shared" si="27"/>
        <v>2.1855907078156198E-3</v>
      </c>
      <c r="H308" s="151">
        <f t="shared" si="26"/>
        <v>9.3574973359771842</v>
      </c>
      <c r="I308" s="151">
        <f t="shared" si="28"/>
        <v>2.0586494139149805</v>
      </c>
      <c r="J308" s="151">
        <v>3.8494436376171839</v>
      </c>
      <c r="K308" s="734">
        <v>1.4380086077397993</v>
      </c>
      <c r="L308" s="725">
        <f t="shared" si="25"/>
        <v>3.4773808671279584E-2</v>
      </c>
    </row>
    <row r="309" spans="1:12" s="688" customFormat="1" ht="18" customHeight="1" x14ac:dyDescent="0.3">
      <c r="A309" s="158">
        <v>231</v>
      </c>
      <c r="B309" s="321" t="s">
        <v>2099</v>
      </c>
      <c r="C309" s="146">
        <v>970.33</v>
      </c>
      <c r="D309" s="159">
        <v>195</v>
      </c>
      <c r="E309" s="159"/>
      <c r="F309" s="524">
        <f t="shared" si="24"/>
        <v>1165.33</v>
      </c>
      <c r="G309" s="696">
        <f t="shared" si="27"/>
        <v>5.3022471521573357E-3</v>
      </c>
      <c r="H309" s="151">
        <f t="shared" si="26"/>
        <v>22.701306069604023</v>
      </c>
      <c r="I309" s="151">
        <f t="shared" si="28"/>
        <v>4.9942873353128849</v>
      </c>
      <c r="J309" s="151">
        <v>9.3387574773070323</v>
      </c>
      <c r="K309" s="734">
        <v>3.4886115766782981</v>
      </c>
      <c r="L309" s="725">
        <f t="shared" si="25"/>
        <v>3.4773808671279591E-2</v>
      </c>
    </row>
    <row r="310" spans="1:12" s="688" customFormat="1" ht="18" customHeight="1" x14ac:dyDescent="0.3">
      <c r="A310" s="158">
        <v>232</v>
      </c>
      <c r="B310" s="321" t="s">
        <v>2100</v>
      </c>
      <c r="C310" s="146">
        <v>1351.02</v>
      </c>
      <c r="D310" s="159"/>
      <c r="E310" s="159">
        <v>65</v>
      </c>
      <c r="F310" s="524">
        <f t="shared" si="24"/>
        <v>1416.02</v>
      </c>
      <c r="G310" s="696">
        <f t="shared" si="27"/>
        <v>6.4428857168337128E-3</v>
      </c>
      <c r="H310" s="151">
        <f t="shared" si="26"/>
        <v>27.584893052337698</v>
      </c>
      <c r="I310" s="151">
        <f t="shared" si="28"/>
        <v>6.0686764715142933</v>
      </c>
      <c r="J310" s="151">
        <v>11.347744727258632</v>
      </c>
      <c r="K310" s="734">
        <v>4.2390943035946922</v>
      </c>
      <c r="L310" s="725">
        <f t="shared" si="25"/>
        <v>3.4773808671279584E-2</v>
      </c>
    </row>
    <row r="311" spans="1:12" s="688" customFormat="1" ht="18" customHeight="1" x14ac:dyDescent="0.3">
      <c r="A311" s="158">
        <v>233</v>
      </c>
      <c r="B311" s="321" t="s">
        <v>2101</v>
      </c>
      <c r="C311" s="146">
        <v>1448.01</v>
      </c>
      <c r="D311" s="159">
        <v>53.8</v>
      </c>
      <c r="E311" s="159"/>
      <c r="F311" s="524">
        <f t="shared" si="24"/>
        <v>1501.81</v>
      </c>
      <c r="G311" s="696">
        <f t="shared" si="27"/>
        <v>6.8332298967514853E-3</v>
      </c>
      <c r="H311" s="151">
        <f t="shared" si="26"/>
        <v>29.256132141446646</v>
      </c>
      <c r="I311" s="151">
        <f t="shared" si="28"/>
        <v>6.4363490711182623</v>
      </c>
      <c r="J311" s="151">
        <v>12.035251273883341</v>
      </c>
      <c r="K311" s="734">
        <v>4.495921114166145</v>
      </c>
      <c r="L311" s="725">
        <f t="shared" si="25"/>
        <v>3.4773808671279591E-2</v>
      </c>
    </row>
    <row r="312" spans="1:12" s="688" customFormat="1" ht="18" customHeight="1" x14ac:dyDescent="0.3">
      <c r="A312" s="158">
        <v>234</v>
      </c>
      <c r="B312" s="321" t="s">
        <v>2102</v>
      </c>
      <c r="C312" s="146">
        <v>938.2</v>
      </c>
      <c r="D312" s="159"/>
      <c r="E312" s="159">
        <v>31.8</v>
      </c>
      <c r="F312" s="524">
        <f t="shared" si="24"/>
        <v>970</v>
      </c>
      <c r="G312" s="696">
        <f t="shared" si="27"/>
        <v>4.4134963809329677E-3</v>
      </c>
      <c r="H312" s="151">
        <f t="shared" si="26"/>
        <v>18.896164080145454</v>
      </c>
      <c r="I312" s="151">
        <f t="shared" si="28"/>
        <v>4.1571560976319999</v>
      </c>
      <c r="J312" s="151">
        <v>7.773415901922907</v>
      </c>
      <c r="K312" s="734">
        <v>2.9038583314408353</v>
      </c>
      <c r="L312" s="725">
        <f t="shared" si="25"/>
        <v>3.4773808671279584E-2</v>
      </c>
    </row>
    <row r="313" spans="1:12" s="688" customFormat="1" ht="18" customHeight="1" x14ac:dyDescent="0.3">
      <c r="A313" s="158">
        <v>235</v>
      </c>
      <c r="B313" s="321" t="s">
        <v>2103</v>
      </c>
      <c r="C313" s="146">
        <v>2158</v>
      </c>
      <c r="D313" s="159"/>
      <c r="E313" s="159"/>
      <c r="F313" s="524">
        <f t="shared" si="24"/>
        <v>2158</v>
      </c>
      <c r="G313" s="696">
        <f t="shared" si="27"/>
        <v>9.818891948508603E-3</v>
      </c>
      <c r="H313" s="151">
        <f t="shared" si="26"/>
        <v>42.039094932942156</v>
      </c>
      <c r="I313" s="151">
        <f t="shared" si="28"/>
        <v>9.2486008852472743</v>
      </c>
      <c r="J313" s="151">
        <v>17.293846924071786</v>
      </c>
      <c r="K313" s="734">
        <v>6.4603363703601264</v>
      </c>
      <c r="L313" s="725">
        <f t="shared" si="25"/>
        <v>3.4773808671279577E-2</v>
      </c>
    </row>
    <row r="314" spans="1:12" s="688" customFormat="1" ht="18" customHeight="1" x14ac:dyDescent="0.3">
      <c r="A314" s="158">
        <v>236</v>
      </c>
      <c r="B314" s="321" t="s">
        <v>2104</v>
      </c>
      <c r="C314" s="146">
        <v>700</v>
      </c>
      <c r="D314" s="159"/>
      <c r="E314" s="159">
        <v>29.1</v>
      </c>
      <c r="F314" s="524">
        <f t="shared" ref="F314:F374" si="29">C314+D314+E314</f>
        <v>729.1</v>
      </c>
      <c r="G314" s="696">
        <f t="shared" si="27"/>
        <v>3.3174022797301311E-3</v>
      </c>
      <c r="H314" s="151">
        <f t="shared" si="26"/>
        <v>14.20329199055057</v>
      </c>
      <c r="I314" s="151">
        <f t="shared" si="28"/>
        <v>3.1247242379211255</v>
      </c>
      <c r="J314" s="151">
        <v>5.8428840557649391</v>
      </c>
      <c r="K314" s="734">
        <v>2.1826836179933129</v>
      </c>
      <c r="L314" s="725">
        <f t="shared" si="25"/>
        <v>3.4773808671279584E-2</v>
      </c>
    </row>
    <row r="315" spans="1:12" s="688" customFormat="1" ht="18" customHeight="1" x14ac:dyDescent="0.3">
      <c r="A315" s="158">
        <v>237</v>
      </c>
      <c r="B315" s="321" t="s">
        <v>2105</v>
      </c>
      <c r="C315" s="146">
        <v>913.54</v>
      </c>
      <c r="D315" s="159">
        <v>123.3</v>
      </c>
      <c r="E315" s="159">
        <v>15.2</v>
      </c>
      <c r="F315" s="524">
        <f t="shared" si="29"/>
        <v>1052.04</v>
      </c>
      <c r="G315" s="696">
        <f t="shared" si="27"/>
        <v>4.7867780748419792E-3</v>
      </c>
      <c r="H315" s="151">
        <f t="shared" si="26"/>
        <v>20.49435098853219</v>
      </c>
      <c r="I315" s="151">
        <f t="shared" si="28"/>
        <v>4.5087572174770818</v>
      </c>
      <c r="J315" s="151">
        <v>8.4308705829473958</v>
      </c>
      <c r="K315" s="734">
        <v>3.1494588855763057</v>
      </c>
      <c r="L315" s="725">
        <f t="shared" si="25"/>
        <v>3.4773808671279584E-2</v>
      </c>
    </row>
    <row r="316" spans="1:12" s="688" customFormat="1" ht="18" customHeight="1" x14ac:dyDescent="0.3">
      <c r="A316" s="158">
        <v>238</v>
      </c>
      <c r="B316" s="321" t="s">
        <v>2106</v>
      </c>
      <c r="C316" s="146">
        <v>608.6</v>
      </c>
      <c r="D316" s="159"/>
      <c r="E316" s="159"/>
      <c r="F316" s="524">
        <f t="shared" si="29"/>
        <v>608.6</v>
      </c>
      <c r="G316" s="696">
        <f t="shared" si="27"/>
        <v>2.7691277293152624E-3</v>
      </c>
      <c r="H316" s="151">
        <f t="shared" si="26"/>
        <v>11.855881916676831</v>
      </c>
      <c r="I316" s="151">
        <f t="shared" si="28"/>
        <v>2.6082940216689026</v>
      </c>
      <c r="J316" s="151">
        <v>4.8772174411446194</v>
      </c>
      <c r="K316" s="734">
        <v>1.8219465778504047</v>
      </c>
      <c r="L316" s="725">
        <f t="shared" si="25"/>
        <v>3.4773808671279584E-2</v>
      </c>
    </row>
    <row r="317" spans="1:12" s="688" customFormat="1" ht="18" customHeight="1" x14ac:dyDescent="0.3">
      <c r="A317" s="158">
        <v>239</v>
      </c>
      <c r="B317" s="321" t="s">
        <v>2107</v>
      </c>
      <c r="C317" s="146">
        <v>415.8</v>
      </c>
      <c r="D317" s="159"/>
      <c r="E317" s="159"/>
      <c r="F317" s="524">
        <f t="shared" si="29"/>
        <v>415.8</v>
      </c>
      <c r="G317" s="696">
        <f t="shared" si="27"/>
        <v>1.8918884486514723E-3</v>
      </c>
      <c r="H317" s="151">
        <f t="shared" si="26"/>
        <v>8.1000257984788462</v>
      </c>
      <c r="I317" s="151">
        <f t="shared" si="28"/>
        <v>1.7820056756653462</v>
      </c>
      <c r="J317" s="151">
        <v>3.332150857752108</v>
      </c>
      <c r="K317" s="734">
        <v>1.2447673136217521</v>
      </c>
      <c r="L317" s="725">
        <f t="shared" si="25"/>
        <v>3.4773808671279584E-2</v>
      </c>
    </row>
    <row r="318" spans="1:12" s="688" customFormat="1" ht="18" customHeight="1" x14ac:dyDescent="0.3">
      <c r="A318" s="158">
        <v>240</v>
      </c>
      <c r="B318" s="321" t="s">
        <v>2108</v>
      </c>
      <c r="C318" s="146">
        <v>460.4</v>
      </c>
      <c r="D318" s="159"/>
      <c r="E318" s="159"/>
      <c r="F318" s="524">
        <f t="shared" si="29"/>
        <v>460.4</v>
      </c>
      <c r="G318" s="696">
        <f t="shared" si="27"/>
        <v>2.0948182822490085E-3</v>
      </c>
      <c r="H318" s="151">
        <f t="shared" si="26"/>
        <v>8.9688597345350178</v>
      </c>
      <c r="I318" s="151">
        <f t="shared" si="28"/>
        <v>1.9731491415977038</v>
      </c>
      <c r="J318" s="151">
        <v>3.6895677126240267</v>
      </c>
      <c r="K318" s="734">
        <v>1.3782849235003718</v>
      </c>
      <c r="L318" s="725">
        <f t="shared" si="25"/>
        <v>3.4773808671279584E-2</v>
      </c>
    </row>
    <row r="319" spans="1:12" s="688" customFormat="1" ht="18" customHeight="1" x14ac:dyDescent="0.3">
      <c r="A319" s="158">
        <v>241</v>
      </c>
      <c r="B319" s="321" t="s">
        <v>2109</v>
      </c>
      <c r="C319" s="146">
        <v>485</v>
      </c>
      <c r="D319" s="159">
        <v>37.9</v>
      </c>
      <c r="E319" s="159">
        <v>50.1</v>
      </c>
      <c r="F319" s="524">
        <f t="shared" si="29"/>
        <v>573</v>
      </c>
      <c r="G319" s="696">
        <f t="shared" si="27"/>
        <v>2.6071478621387534E-3</v>
      </c>
      <c r="H319" s="151">
        <f t="shared" si="26"/>
        <v>11.162373214353964</v>
      </c>
      <c r="I319" s="151">
        <f t="shared" si="28"/>
        <v>2.4557221071578721</v>
      </c>
      <c r="J319" s="151">
        <v>4.5919250637132221</v>
      </c>
      <c r="K319" s="734">
        <v>1.7153719834181429</v>
      </c>
      <c r="L319" s="725">
        <f t="shared" ref="L319:L379" si="30">(K319+J319+I319+H319)/F319</f>
        <v>3.4773808671279584E-2</v>
      </c>
    </row>
    <row r="320" spans="1:12" s="688" customFormat="1" ht="18" customHeight="1" x14ac:dyDescent="0.3">
      <c r="A320" s="158">
        <v>242</v>
      </c>
      <c r="B320" s="321" t="s">
        <v>2110</v>
      </c>
      <c r="C320" s="146">
        <v>791.22</v>
      </c>
      <c r="D320" s="159"/>
      <c r="E320" s="159"/>
      <c r="F320" s="524">
        <f t="shared" si="29"/>
        <v>791.22</v>
      </c>
      <c r="G320" s="696">
        <f t="shared" si="27"/>
        <v>3.600048047960601E-3</v>
      </c>
      <c r="H320" s="151">
        <f t="shared" si="26"/>
        <v>15.413425714940914</v>
      </c>
      <c r="I320" s="151">
        <f t="shared" si="28"/>
        <v>3.3909536572870009</v>
      </c>
      <c r="J320" s="151">
        <v>6.3407032267210743</v>
      </c>
      <c r="K320" s="734">
        <v>2.3686502979408437</v>
      </c>
      <c r="L320" s="725">
        <f t="shared" si="30"/>
        <v>3.4773808671279584E-2</v>
      </c>
    </row>
    <row r="321" spans="1:12" s="688" customFormat="1" ht="18" customHeight="1" x14ac:dyDescent="0.3">
      <c r="A321" s="158">
        <v>243</v>
      </c>
      <c r="B321" s="321" t="s">
        <v>2111</v>
      </c>
      <c r="C321" s="146">
        <v>765.5</v>
      </c>
      <c r="D321" s="159"/>
      <c r="E321" s="159"/>
      <c r="F321" s="524">
        <f t="shared" si="29"/>
        <v>765.5</v>
      </c>
      <c r="G321" s="696">
        <f t="shared" si="27"/>
        <v>3.4830221439218424E-3</v>
      </c>
      <c r="H321" s="151">
        <f t="shared" si="26"/>
        <v>14.912385158094171</v>
      </c>
      <c r="I321" s="151">
        <f t="shared" si="28"/>
        <v>3.2807247347807178</v>
      </c>
      <c r="J321" s="151">
        <v>6.1345874978577166</v>
      </c>
      <c r="K321" s="734">
        <v>2.291653147131917</v>
      </c>
      <c r="L321" s="725">
        <f t="shared" si="30"/>
        <v>3.4773808671279584E-2</v>
      </c>
    </row>
    <row r="322" spans="1:12" s="688" customFormat="1" ht="18" customHeight="1" x14ac:dyDescent="0.3">
      <c r="A322" s="158">
        <v>244</v>
      </c>
      <c r="B322" s="321" t="s">
        <v>2112</v>
      </c>
      <c r="C322" s="146">
        <v>777.3</v>
      </c>
      <c r="D322" s="159"/>
      <c r="E322" s="159">
        <v>28.9</v>
      </c>
      <c r="F322" s="524">
        <f t="shared" si="29"/>
        <v>806.19999999999993</v>
      </c>
      <c r="G322" s="696">
        <f t="shared" si="27"/>
        <v>3.6682069920702665E-3</v>
      </c>
      <c r="H322" s="151">
        <f t="shared" si="26"/>
        <v>15.705244826199241</v>
      </c>
      <c r="I322" s="151">
        <f t="shared" si="28"/>
        <v>3.4551538617638329</v>
      </c>
      <c r="J322" s="151">
        <v>6.4607504125054085</v>
      </c>
      <c r="K322" s="734">
        <v>2.4134954503171144</v>
      </c>
      <c r="L322" s="725">
        <f t="shared" si="30"/>
        <v>3.4773808671279584E-2</v>
      </c>
    </row>
    <row r="323" spans="1:12" s="688" customFormat="1" ht="18" customHeight="1" x14ac:dyDescent="0.3">
      <c r="A323" s="158">
        <v>245</v>
      </c>
      <c r="B323" s="321" t="s">
        <v>2113</v>
      </c>
      <c r="C323" s="146">
        <v>723.6</v>
      </c>
      <c r="D323" s="159"/>
      <c r="E323" s="159">
        <v>29.4</v>
      </c>
      <c r="F323" s="524">
        <f t="shared" si="29"/>
        <v>753</v>
      </c>
      <c r="G323" s="696">
        <f t="shared" si="27"/>
        <v>3.4261471905593041E-3</v>
      </c>
      <c r="H323" s="151">
        <f t="shared" si="26"/>
        <v>14.668877889020132</v>
      </c>
      <c r="I323" s="151">
        <f t="shared" si="28"/>
        <v>3.227153135584429</v>
      </c>
      <c r="J323" s="151">
        <v>6.0344146125236584</v>
      </c>
      <c r="K323" s="734">
        <v>2.2542322923453084</v>
      </c>
      <c r="L323" s="725">
        <f t="shared" si="30"/>
        <v>3.4773808671279591E-2</v>
      </c>
    </row>
    <row r="324" spans="1:12" s="688" customFormat="1" ht="18" customHeight="1" x14ac:dyDescent="0.3">
      <c r="A324" s="158">
        <v>246</v>
      </c>
      <c r="B324" s="321" t="s">
        <v>2114</v>
      </c>
      <c r="C324" s="146">
        <v>579.6</v>
      </c>
      <c r="D324" s="159"/>
      <c r="E324" s="159">
        <v>32.6</v>
      </c>
      <c r="F324" s="524">
        <f t="shared" si="29"/>
        <v>612.20000000000005</v>
      </c>
      <c r="G324" s="696">
        <f t="shared" si="27"/>
        <v>2.7855077158836735E-3</v>
      </c>
      <c r="H324" s="151">
        <f t="shared" si="26"/>
        <v>11.926012010170153</v>
      </c>
      <c r="I324" s="151">
        <f t="shared" si="28"/>
        <v>2.6237226422374338</v>
      </c>
      <c r="J324" s="151">
        <v>4.9060672321208285</v>
      </c>
      <c r="K324" s="734">
        <v>1.8327237840289481</v>
      </c>
      <c r="L324" s="725">
        <f t="shared" si="30"/>
        <v>3.4773808671279584E-2</v>
      </c>
    </row>
    <row r="325" spans="1:12" s="688" customFormat="1" ht="18" customHeight="1" x14ac:dyDescent="0.3">
      <c r="A325" s="158">
        <v>247</v>
      </c>
      <c r="B325" s="321" t="s">
        <v>2115</v>
      </c>
      <c r="C325" s="146">
        <v>611.79999999999995</v>
      </c>
      <c r="D325" s="159"/>
      <c r="E325" s="159"/>
      <c r="F325" s="524">
        <f t="shared" si="29"/>
        <v>611.79999999999995</v>
      </c>
      <c r="G325" s="696">
        <f t="shared" si="27"/>
        <v>2.7836877173760717E-3</v>
      </c>
      <c r="H325" s="151">
        <f t="shared" si="26"/>
        <v>11.918219777559782</v>
      </c>
      <c r="I325" s="151">
        <f t="shared" si="28"/>
        <v>2.622008351063152</v>
      </c>
      <c r="J325" s="151">
        <v>4.9028616997901384</v>
      </c>
      <c r="K325" s="734">
        <v>1.8315263166757763</v>
      </c>
      <c r="L325" s="725">
        <f t="shared" si="30"/>
        <v>3.4773808671279584E-2</v>
      </c>
    </row>
    <row r="326" spans="1:12" s="688" customFormat="1" ht="18" customHeight="1" x14ac:dyDescent="0.3">
      <c r="A326" s="158">
        <v>248</v>
      </c>
      <c r="B326" s="321" t="s">
        <v>2116</v>
      </c>
      <c r="C326" s="146">
        <v>510.4</v>
      </c>
      <c r="D326" s="159"/>
      <c r="E326" s="159"/>
      <c r="F326" s="524">
        <f t="shared" si="29"/>
        <v>510.4</v>
      </c>
      <c r="G326" s="696">
        <f t="shared" si="27"/>
        <v>2.3223180956991616E-3</v>
      </c>
      <c r="H326" s="151">
        <f t="shared" si="26"/>
        <v>9.9428888108311746</v>
      </c>
      <c r="I326" s="151">
        <f t="shared" si="28"/>
        <v>2.1874355383828585</v>
      </c>
      <c r="J326" s="151">
        <v>4.0902592539602587</v>
      </c>
      <c r="K326" s="734">
        <v>1.5279683426468067</v>
      </c>
      <c r="L326" s="725">
        <f t="shared" si="30"/>
        <v>3.4773808671279584E-2</v>
      </c>
    </row>
    <row r="327" spans="1:12" s="688" customFormat="1" ht="18" customHeight="1" x14ac:dyDescent="0.3">
      <c r="A327" s="158">
        <v>249</v>
      </c>
      <c r="B327" s="321" t="s">
        <v>2117</v>
      </c>
      <c r="C327" s="146">
        <v>564</v>
      </c>
      <c r="D327" s="160">
        <v>87.5</v>
      </c>
      <c r="E327" s="159"/>
      <c r="F327" s="524">
        <f t="shared" si="29"/>
        <v>651.5</v>
      </c>
      <c r="G327" s="696">
        <f t="shared" si="27"/>
        <v>2.9643225692554936E-3</v>
      </c>
      <c r="H327" s="151">
        <f t="shared" ref="H327:H390" si="31">G327*4281.45</f>
        <v>12.691598864138932</v>
      </c>
      <c r="I327" s="151">
        <f t="shared" si="28"/>
        <v>2.7921517501105648</v>
      </c>
      <c r="J327" s="151">
        <v>5.2210107836111064</v>
      </c>
      <c r="K327" s="734">
        <v>1.9503749514780455</v>
      </c>
      <c r="L327" s="725">
        <f t="shared" si="30"/>
        <v>3.4773808671279584E-2</v>
      </c>
    </row>
    <row r="328" spans="1:12" s="688" customFormat="1" ht="18" customHeight="1" x14ac:dyDescent="0.35">
      <c r="A328" s="158">
        <v>250</v>
      </c>
      <c r="B328" s="329" t="s">
        <v>2118</v>
      </c>
      <c r="C328" s="146">
        <v>699.7</v>
      </c>
      <c r="D328" s="159">
        <v>90.2</v>
      </c>
      <c r="E328" s="159"/>
      <c r="F328" s="524">
        <f t="shared" si="29"/>
        <v>789.90000000000009</v>
      </c>
      <c r="G328" s="696">
        <f t="shared" si="27"/>
        <v>3.5940420528855176E-3</v>
      </c>
      <c r="H328" s="151">
        <f t="shared" si="31"/>
        <v>15.387711347326698</v>
      </c>
      <c r="I328" s="151">
        <f t="shared" si="28"/>
        <v>3.3852964964118737</v>
      </c>
      <c r="J328" s="151">
        <v>6.3301249700297992</v>
      </c>
      <c r="K328" s="734">
        <v>2.3646986556753773</v>
      </c>
      <c r="L328" s="725">
        <f t="shared" si="30"/>
        <v>3.4773808671279584E-2</v>
      </c>
    </row>
    <row r="329" spans="1:12" s="688" customFormat="1" ht="18" customHeight="1" x14ac:dyDescent="0.3">
      <c r="A329" s="158">
        <v>251</v>
      </c>
      <c r="B329" s="321" t="s">
        <v>2119</v>
      </c>
      <c r="C329" s="146">
        <v>770.6</v>
      </c>
      <c r="D329" s="159"/>
      <c r="E329" s="159"/>
      <c r="F329" s="524">
        <f t="shared" si="29"/>
        <v>770.6</v>
      </c>
      <c r="G329" s="696">
        <f t="shared" si="27"/>
        <v>3.5062271248937579E-3</v>
      </c>
      <c r="H329" s="151">
        <f t="shared" si="31"/>
        <v>15.011736123876378</v>
      </c>
      <c r="I329" s="151">
        <f t="shared" si="28"/>
        <v>3.3025819472528033</v>
      </c>
      <c r="J329" s="151">
        <v>6.1754580350740129</v>
      </c>
      <c r="K329" s="734">
        <v>2.3069208558848535</v>
      </c>
      <c r="L329" s="725">
        <f t="shared" si="30"/>
        <v>3.4773808671279584E-2</v>
      </c>
    </row>
    <row r="330" spans="1:12" s="688" customFormat="1" ht="18" customHeight="1" x14ac:dyDescent="0.3">
      <c r="A330" s="158">
        <v>252</v>
      </c>
      <c r="B330" s="321" t="s">
        <v>2120</v>
      </c>
      <c r="C330" s="146">
        <v>958.2</v>
      </c>
      <c r="D330" s="159"/>
      <c r="E330" s="159"/>
      <c r="F330" s="524">
        <f t="shared" si="29"/>
        <v>958.2</v>
      </c>
      <c r="G330" s="696">
        <f t="shared" si="27"/>
        <v>4.3598064249587322E-3</v>
      </c>
      <c r="H330" s="151">
        <f t="shared" si="31"/>
        <v>18.666293218139565</v>
      </c>
      <c r="I330" s="151">
        <f t="shared" si="28"/>
        <v>4.1065845079907044</v>
      </c>
      <c r="J330" s="151">
        <v>7.6788526981675567</v>
      </c>
      <c r="K330" s="734">
        <v>2.8685330445222772</v>
      </c>
      <c r="L330" s="725">
        <f t="shared" si="30"/>
        <v>3.4773808671279584E-2</v>
      </c>
    </row>
    <row r="331" spans="1:12" s="688" customFormat="1" ht="18" customHeight="1" x14ac:dyDescent="0.3">
      <c r="A331" s="158">
        <v>253</v>
      </c>
      <c r="B331" s="321" t="s">
        <v>2121</v>
      </c>
      <c r="C331" s="146">
        <v>950.92</v>
      </c>
      <c r="D331" s="159">
        <v>124.7</v>
      </c>
      <c r="E331" s="159">
        <v>118.8</v>
      </c>
      <c r="F331" s="524">
        <f t="shared" si="29"/>
        <v>1194.4199999999998</v>
      </c>
      <c r="G331" s="696">
        <f t="shared" si="27"/>
        <v>5.4346065436226337E-3</v>
      </c>
      <c r="H331" s="151">
        <f t="shared" si="31"/>
        <v>23.267996186193123</v>
      </c>
      <c r="I331" s="151">
        <f t="shared" si="28"/>
        <v>5.1189591609624872</v>
      </c>
      <c r="J331" s="151">
        <v>9.57187981605645</v>
      </c>
      <c r="K331" s="734">
        <v>3.5756973899376931</v>
      </c>
      <c r="L331" s="725">
        <f t="shared" si="30"/>
        <v>3.4773808671279584E-2</v>
      </c>
    </row>
    <row r="332" spans="1:12" s="688" customFormat="1" ht="18" customHeight="1" x14ac:dyDescent="0.3">
      <c r="A332" s="158">
        <v>254</v>
      </c>
      <c r="B332" s="321" t="s">
        <v>2122</v>
      </c>
      <c r="C332" s="146">
        <v>290.51</v>
      </c>
      <c r="D332" s="159">
        <v>32.65</v>
      </c>
      <c r="E332" s="159">
        <v>114.7</v>
      </c>
      <c r="F332" s="524">
        <f t="shared" si="29"/>
        <v>437.85999999999996</v>
      </c>
      <c r="G332" s="696">
        <f t="shared" si="27"/>
        <v>1.9922613663456794E-3</v>
      </c>
      <c r="H332" s="151">
        <f t="shared" si="31"/>
        <v>8.5297674269407082</v>
      </c>
      <c r="I332" s="151">
        <f t="shared" si="28"/>
        <v>1.8765488339269558</v>
      </c>
      <c r="J332" s="151">
        <v>3.5089359657896533</v>
      </c>
      <c r="K332" s="734">
        <v>1.3108076381491589</v>
      </c>
      <c r="L332" s="725">
        <f t="shared" si="30"/>
        <v>3.4773808671279584E-2</v>
      </c>
    </row>
    <row r="333" spans="1:12" s="688" customFormat="1" ht="18" customHeight="1" x14ac:dyDescent="0.3">
      <c r="A333" s="158">
        <v>255</v>
      </c>
      <c r="B333" s="321" t="s">
        <v>2123</v>
      </c>
      <c r="C333" s="146">
        <v>612.5</v>
      </c>
      <c r="D333" s="159">
        <v>100</v>
      </c>
      <c r="E333" s="159"/>
      <c r="F333" s="524">
        <f t="shared" si="29"/>
        <v>712.5</v>
      </c>
      <c r="G333" s="696">
        <f t="shared" si="27"/>
        <v>3.2418723416646803E-3</v>
      </c>
      <c r="H333" s="151">
        <f t="shared" si="31"/>
        <v>13.879914337220244</v>
      </c>
      <c r="I333" s="151">
        <f t="shared" si="28"/>
        <v>3.0535811541884539</v>
      </c>
      <c r="J333" s="151">
        <v>5.7098544640413103</v>
      </c>
      <c r="K333" s="734">
        <v>2.1329887228366964</v>
      </c>
      <c r="L333" s="725">
        <f t="shared" si="30"/>
        <v>3.4773808671279584E-2</v>
      </c>
    </row>
    <row r="334" spans="1:12" s="688" customFormat="1" ht="18" customHeight="1" x14ac:dyDescent="0.3">
      <c r="A334" s="158">
        <v>256</v>
      </c>
      <c r="B334" s="321" t="s">
        <v>2124</v>
      </c>
      <c r="C334" s="146">
        <v>1001.86</v>
      </c>
      <c r="D334" s="159">
        <v>33.200000000000003</v>
      </c>
      <c r="E334" s="159"/>
      <c r="F334" s="524">
        <f t="shared" si="29"/>
        <v>1035.06</v>
      </c>
      <c r="G334" s="696">
        <f t="shared" si="27"/>
        <v>4.7095191381943072E-3</v>
      </c>
      <c r="H334" s="151">
        <f t="shared" si="31"/>
        <v>20.163570714222015</v>
      </c>
      <c r="I334" s="151">
        <f t="shared" si="28"/>
        <v>4.4359855571288431</v>
      </c>
      <c r="J334" s="151">
        <v>8.2947957355096111</v>
      </c>
      <c r="K334" s="734">
        <v>3.0986263964341765</v>
      </c>
      <c r="L334" s="725">
        <f t="shared" si="30"/>
        <v>3.4773808671279584E-2</v>
      </c>
    </row>
    <row r="335" spans="1:12" s="688" customFormat="1" ht="18" customHeight="1" x14ac:dyDescent="0.3">
      <c r="A335" s="158">
        <v>257</v>
      </c>
      <c r="B335" s="321" t="s">
        <v>2125</v>
      </c>
      <c r="C335" s="146">
        <v>592</v>
      </c>
      <c r="D335" s="159"/>
      <c r="E335" s="159">
        <v>92.4</v>
      </c>
      <c r="F335" s="524">
        <f t="shared" si="29"/>
        <v>684.4</v>
      </c>
      <c r="G335" s="696">
        <f t="shared" si="27"/>
        <v>3.1140174465056941E-3</v>
      </c>
      <c r="H335" s="151">
        <f t="shared" si="31"/>
        <v>13.332509996341804</v>
      </c>
      <c r="I335" s="151">
        <f t="shared" si="28"/>
        <v>2.933152199195197</v>
      </c>
      <c r="J335" s="151">
        <v>5.4846658178103471</v>
      </c>
      <c r="K335" s="734">
        <v>2.0488666412763998</v>
      </c>
      <c r="L335" s="725">
        <f t="shared" si="30"/>
        <v>3.4773808671279584E-2</v>
      </c>
    </row>
    <row r="336" spans="1:12" s="688" customFormat="1" ht="18" customHeight="1" x14ac:dyDescent="0.3">
      <c r="A336" s="158">
        <v>258</v>
      </c>
      <c r="B336" s="321" t="s">
        <v>2126</v>
      </c>
      <c r="C336" s="146">
        <v>796.45</v>
      </c>
      <c r="D336" s="159">
        <v>32.4</v>
      </c>
      <c r="E336" s="159">
        <v>30</v>
      </c>
      <c r="F336" s="524">
        <f t="shared" si="29"/>
        <v>858.85</v>
      </c>
      <c r="G336" s="696">
        <f t="shared" si="27"/>
        <v>3.9077642956332785E-3</v>
      </c>
      <c r="H336" s="151">
        <f t="shared" si="31"/>
        <v>16.730897443539099</v>
      </c>
      <c r="I336" s="151">
        <f t="shared" si="28"/>
        <v>3.6807974375786019</v>
      </c>
      <c r="J336" s="151">
        <v>6.8826786055324627</v>
      </c>
      <c r="K336" s="734">
        <v>2.5711120906783109</v>
      </c>
      <c r="L336" s="725">
        <f t="shared" si="30"/>
        <v>3.4773808671279591E-2</v>
      </c>
    </row>
    <row r="337" spans="1:14" s="688" customFormat="1" ht="18" customHeight="1" x14ac:dyDescent="0.3">
      <c r="A337" s="158">
        <v>259</v>
      </c>
      <c r="B337" s="321" t="s">
        <v>2127</v>
      </c>
      <c r="C337" s="146">
        <v>711</v>
      </c>
      <c r="D337" s="159"/>
      <c r="E337" s="159">
        <v>116.7</v>
      </c>
      <c r="F337" s="524">
        <f t="shared" si="29"/>
        <v>827.7</v>
      </c>
      <c r="G337" s="696">
        <f t="shared" si="27"/>
        <v>3.7660319118538329E-3</v>
      </c>
      <c r="H337" s="151">
        <f t="shared" si="31"/>
        <v>16.124077329006592</v>
      </c>
      <c r="I337" s="151">
        <f t="shared" si="28"/>
        <v>3.5472970123814505</v>
      </c>
      <c r="J337" s="151">
        <v>6.6330477752799899</v>
      </c>
      <c r="K337" s="734">
        <v>2.4778593205500821</v>
      </c>
      <c r="L337" s="725">
        <f t="shared" si="30"/>
        <v>3.4773808671279591E-2</v>
      </c>
    </row>
    <row r="338" spans="1:14" s="688" customFormat="1" ht="18" customHeight="1" x14ac:dyDescent="0.35">
      <c r="A338" s="158">
        <v>260</v>
      </c>
      <c r="B338" s="329" t="s">
        <v>2128</v>
      </c>
      <c r="C338" s="146">
        <v>837.19</v>
      </c>
      <c r="D338" s="159"/>
      <c r="E338" s="159"/>
      <c r="F338" s="524">
        <f t="shared" si="29"/>
        <v>837.19</v>
      </c>
      <c r="G338" s="696">
        <f t="shared" si="27"/>
        <v>3.8092113764466719E-3</v>
      </c>
      <c r="H338" s="151">
        <f t="shared" si="31"/>
        <v>16.308948047687604</v>
      </c>
      <c r="I338" s="151">
        <f t="shared" si="28"/>
        <v>3.5879685704912729</v>
      </c>
      <c r="J338" s="151">
        <v>6.709099029825607</v>
      </c>
      <c r="K338" s="734">
        <v>2.5062692335040757</v>
      </c>
      <c r="L338" s="725">
        <f t="shared" si="30"/>
        <v>3.4773808671279591E-2</v>
      </c>
    </row>
    <row r="339" spans="1:14" s="688" customFormat="1" ht="18" customHeight="1" x14ac:dyDescent="0.3">
      <c r="A339" s="158">
        <v>261</v>
      </c>
      <c r="B339" s="321" t="s">
        <v>2129</v>
      </c>
      <c r="C339" s="146">
        <v>325.10000000000002</v>
      </c>
      <c r="D339" s="159"/>
      <c r="E339" s="159"/>
      <c r="F339" s="524">
        <f t="shared" si="29"/>
        <v>325.10000000000002</v>
      </c>
      <c r="G339" s="696">
        <f t="shared" si="27"/>
        <v>1.479203787052895E-3</v>
      </c>
      <c r="H339" s="151">
        <f t="shared" si="31"/>
        <v>6.3331370540776168</v>
      </c>
      <c r="I339" s="151">
        <f t="shared" si="28"/>
        <v>1.3932901518970757</v>
      </c>
      <c r="J339" s="151">
        <v>2.6052964017681828</v>
      </c>
      <c r="K339" s="734">
        <v>0.97324159129011922</v>
      </c>
      <c r="L339" s="725">
        <f t="shared" si="30"/>
        <v>3.4773808671279591E-2</v>
      </c>
    </row>
    <row r="340" spans="1:14" s="688" customFormat="1" ht="18" customHeight="1" x14ac:dyDescent="0.3">
      <c r="A340" s="158">
        <v>262</v>
      </c>
      <c r="B340" s="321" t="s">
        <v>2130</v>
      </c>
      <c r="C340" s="146">
        <v>456.1</v>
      </c>
      <c r="D340" s="159"/>
      <c r="E340" s="159">
        <v>56.9</v>
      </c>
      <c r="F340" s="524">
        <f t="shared" si="29"/>
        <v>513</v>
      </c>
      <c r="G340" s="696">
        <f t="shared" ref="G340:G347" si="32">1/219780.4*F340</f>
        <v>2.3341480859985697E-3</v>
      </c>
      <c r="H340" s="151">
        <f t="shared" si="31"/>
        <v>9.9935383227985763</v>
      </c>
      <c r="I340" s="151">
        <f t="shared" si="28"/>
        <v>2.1985784310156866</v>
      </c>
      <c r="J340" s="151">
        <v>4.111095214109743</v>
      </c>
      <c r="K340" s="734">
        <v>1.5357518804424213</v>
      </c>
      <c r="L340" s="725">
        <f t="shared" si="30"/>
        <v>3.4773808671279584E-2</v>
      </c>
    </row>
    <row r="341" spans="1:14" s="688" customFormat="1" ht="18" customHeight="1" x14ac:dyDescent="0.3">
      <c r="A341" s="158">
        <v>263</v>
      </c>
      <c r="B341" s="321" t="s">
        <v>2131</v>
      </c>
      <c r="C341" s="146">
        <v>1004.92</v>
      </c>
      <c r="D341" s="159"/>
      <c r="E341" s="159">
        <v>18.5</v>
      </c>
      <c r="F341" s="524">
        <f t="shared" si="29"/>
        <v>1023.42</v>
      </c>
      <c r="G341" s="696">
        <f t="shared" si="32"/>
        <v>4.6565571816231111E-3</v>
      </c>
      <c r="H341" s="151">
        <f t="shared" si="31"/>
        <v>19.936816745260266</v>
      </c>
      <c r="I341" s="151">
        <f t="shared" si="28"/>
        <v>4.3860996839572586</v>
      </c>
      <c r="J341" s="151">
        <v>8.2015147446865377</v>
      </c>
      <c r="K341" s="734">
        <v>3.0637800964568864</v>
      </c>
      <c r="L341" s="725">
        <f t="shared" si="30"/>
        <v>3.4773808671279584E-2</v>
      </c>
    </row>
    <row r="342" spans="1:14" s="688" customFormat="1" ht="18" customHeight="1" x14ac:dyDescent="0.3">
      <c r="A342" s="158">
        <v>264</v>
      </c>
      <c r="B342" s="321" t="s">
        <v>2158</v>
      </c>
      <c r="C342" s="156">
        <v>539</v>
      </c>
      <c r="D342" s="157"/>
      <c r="E342" s="157">
        <v>38.799999999999997</v>
      </c>
      <c r="F342" s="524">
        <f t="shared" si="29"/>
        <v>577.79999999999995</v>
      </c>
      <c r="G342" s="696">
        <f t="shared" si="32"/>
        <v>2.6289878442299678E-3</v>
      </c>
      <c r="H342" s="151">
        <f t="shared" si="31"/>
        <v>11.255880005678396</v>
      </c>
      <c r="I342" s="151">
        <f t="shared" si="28"/>
        <v>2.4762936012492469</v>
      </c>
      <c r="J342" s="151">
        <v>4.6303914516815006</v>
      </c>
      <c r="K342" s="734">
        <v>1.7297415916562007</v>
      </c>
      <c r="L342" s="725">
        <f t="shared" si="30"/>
        <v>3.4773808671279584E-2</v>
      </c>
    </row>
    <row r="343" spans="1:14" s="688" customFormat="1" ht="18" customHeight="1" x14ac:dyDescent="0.3">
      <c r="A343" s="158">
        <v>265</v>
      </c>
      <c r="B343" s="321" t="s">
        <v>2159</v>
      </c>
      <c r="C343" s="156">
        <v>379.4</v>
      </c>
      <c r="D343" s="157"/>
      <c r="E343" s="157"/>
      <c r="F343" s="524">
        <f t="shared" si="29"/>
        <v>379.4</v>
      </c>
      <c r="G343" s="696">
        <f t="shared" si="32"/>
        <v>1.7262685844597607E-3</v>
      </c>
      <c r="H343" s="151">
        <f t="shared" si="31"/>
        <v>7.3909326309352421</v>
      </c>
      <c r="I343" s="151">
        <f t="shared" si="28"/>
        <v>1.6260051788057532</v>
      </c>
      <c r="J343" s="151">
        <v>3.0404474156593304</v>
      </c>
      <c r="K343" s="734">
        <v>1.1357977844831473</v>
      </c>
      <c r="L343" s="725">
        <f t="shared" si="30"/>
        <v>3.4773808671279584E-2</v>
      </c>
    </row>
    <row r="344" spans="1:14" s="688" customFormat="1" ht="18" customHeight="1" x14ac:dyDescent="0.3">
      <c r="A344" s="158">
        <v>266</v>
      </c>
      <c r="B344" s="327" t="s">
        <v>2192</v>
      </c>
      <c r="C344" s="162">
        <f>1893+1096.4</f>
        <v>2989.4</v>
      </c>
      <c r="D344" s="157"/>
      <c r="E344" s="157"/>
      <c r="F344" s="524">
        <f t="shared" si="29"/>
        <v>2989.4</v>
      </c>
      <c r="G344" s="696">
        <f t="shared" si="32"/>
        <v>1.3601758846557748E-2</v>
      </c>
      <c r="H344" s="151">
        <f t="shared" si="31"/>
        <v>58.235250413594663</v>
      </c>
      <c r="I344" s="151">
        <f t="shared" si="28"/>
        <v>12.811755090990825</v>
      </c>
      <c r="J344" s="151">
        <v>23.956545873410658</v>
      </c>
      <c r="K344" s="734">
        <v>8.9492722639270461</v>
      </c>
      <c r="L344" s="725">
        <f t="shared" si="30"/>
        <v>3.4773808671279591E-2</v>
      </c>
    </row>
    <row r="345" spans="1:14" s="688" customFormat="1" ht="18" customHeight="1" x14ac:dyDescent="0.3">
      <c r="A345" s="158">
        <v>267</v>
      </c>
      <c r="B345" s="327" t="s">
        <v>2193</v>
      </c>
      <c r="C345" s="162">
        <v>527.29999999999995</v>
      </c>
      <c r="D345" s="157"/>
      <c r="E345" s="157"/>
      <c r="F345" s="524">
        <f t="shared" si="29"/>
        <v>527.29999999999995</v>
      </c>
      <c r="G345" s="696">
        <f t="shared" si="32"/>
        <v>2.3992130326453134E-3</v>
      </c>
      <c r="H345" s="151">
        <f t="shared" si="31"/>
        <v>10.272110638619276</v>
      </c>
      <c r="I345" s="151">
        <f t="shared" si="28"/>
        <v>2.2598643404962409</v>
      </c>
      <c r="J345" s="151">
        <v>4.2256929949319062</v>
      </c>
      <c r="K345" s="734">
        <v>1.5785613383183015</v>
      </c>
      <c r="L345" s="725">
        <f t="shared" si="30"/>
        <v>3.4773808671279584E-2</v>
      </c>
    </row>
    <row r="346" spans="1:14" s="688" customFormat="1" ht="18" customHeight="1" x14ac:dyDescent="0.3">
      <c r="A346" s="158">
        <v>268</v>
      </c>
      <c r="B346" s="156" t="s">
        <v>76</v>
      </c>
      <c r="C346" s="162">
        <v>2299.1999999999998</v>
      </c>
      <c r="D346" s="157"/>
      <c r="E346" s="157"/>
      <c r="F346" s="524">
        <f t="shared" si="29"/>
        <v>2299.1999999999998</v>
      </c>
      <c r="G346" s="696">
        <f t="shared" si="32"/>
        <v>1.0461351421691835E-2</v>
      </c>
      <c r="H346" s="151">
        <f t="shared" si="31"/>
        <v>44.789753044402502</v>
      </c>
      <c r="I346" s="151">
        <f t="shared" si="28"/>
        <v>9.8537456697685499</v>
      </c>
      <c r="J346" s="151">
        <v>18.425399836805305</v>
      </c>
      <c r="K346" s="734">
        <v>6.8830423460296579</v>
      </c>
      <c r="L346" s="725">
        <f>(K346+J346+I346+H346)/F346</f>
        <v>3.4773808671279584E-2</v>
      </c>
    </row>
    <row r="347" spans="1:14" s="688" customFormat="1" ht="18" customHeight="1" x14ac:dyDescent="0.3">
      <c r="A347" s="158">
        <v>269</v>
      </c>
      <c r="B347" s="321" t="s">
        <v>2197</v>
      </c>
      <c r="C347" s="162">
        <v>292.60000000000002</v>
      </c>
      <c r="D347" s="157"/>
      <c r="E347" s="157"/>
      <c r="F347" s="524">
        <f t="shared" si="29"/>
        <v>292.60000000000002</v>
      </c>
      <c r="G347" s="696">
        <f t="shared" si="32"/>
        <v>1.3313289083102954E-3</v>
      </c>
      <c r="H347" s="151">
        <f t="shared" si="31"/>
        <v>5.7000181544851136</v>
      </c>
      <c r="I347" s="151">
        <f t="shared" si="28"/>
        <v>1.2540039939867249</v>
      </c>
      <c r="J347" s="151">
        <v>2.3448468998996312</v>
      </c>
      <c r="K347" s="734">
        <v>0.87594736884493662</v>
      </c>
      <c r="L347" s="725">
        <f t="shared" si="30"/>
        <v>3.4773808671279577E-2</v>
      </c>
    </row>
    <row r="348" spans="1:14" s="688" customFormat="1" ht="18" customHeight="1" x14ac:dyDescent="0.3">
      <c r="A348" s="158">
        <v>270</v>
      </c>
      <c r="B348" s="149" t="s">
        <v>78</v>
      </c>
      <c r="C348" s="161">
        <v>1925.9</v>
      </c>
      <c r="D348" s="157"/>
      <c r="E348" s="157"/>
      <c r="F348" s="523">
        <f>C348+D348+E348</f>
        <v>1925.9</v>
      </c>
      <c r="G348" s="696">
        <f>1/219780.4*F348</f>
        <v>8.7628378144729933E-3</v>
      </c>
      <c r="H348" s="151">
        <f t="shared" si="31"/>
        <v>37.517651960775396</v>
      </c>
      <c r="I348" s="151">
        <f t="shared" si="28"/>
        <v>8.2538834313705873</v>
      </c>
      <c r="J348" s="151">
        <v>15.433836789188994</v>
      </c>
      <c r="K348" s="734">
        <v>3.4296669491106502</v>
      </c>
      <c r="L348" s="725">
        <f t="shared" si="30"/>
        <v>3.356095286902E-2</v>
      </c>
    </row>
    <row r="349" spans="1:14" s="688" customFormat="1" ht="18" customHeight="1" x14ac:dyDescent="0.3">
      <c r="A349" s="266"/>
      <c r="B349" s="335" t="s">
        <v>694</v>
      </c>
      <c r="C349" s="138">
        <f t="shared" ref="C349:K349" si="33">SUM(C84:C348)</f>
        <v>211873.57000000009</v>
      </c>
      <c r="D349" s="138">
        <f t="shared" si="33"/>
        <v>4210.95</v>
      </c>
      <c r="E349" s="138">
        <f t="shared" si="33"/>
        <v>3695.8999999999996</v>
      </c>
      <c r="F349" s="138">
        <f t="shared" si="33"/>
        <v>219780.42</v>
      </c>
      <c r="G349" s="138">
        <f t="shared" si="33"/>
        <v>1.000000090999926</v>
      </c>
      <c r="H349" s="151">
        <f t="shared" si="31"/>
        <v>4281.450389611633</v>
      </c>
      <c r="I349" s="138">
        <f t="shared" si="33"/>
        <v>941.91908571455804</v>
      </c>
      <c r="J349" s="138">
        <f t="shared" si="33"/>
        <v>1761.2831049064896</v>
      </c>
      <c r="K349" s="138">
        <f t="shared" si="33"/>
        <v>653.93051581949715</v>
      </c>
      <c r="L349" s="725">
        <f t="shared" si="30"/>
        <v>3.4755521424757387E-2</v>
      </c>
    </row>
    <row r="350" spans="1:14" s="341" customFormat="1" ht="18" customHeight="1" x14ac:dyDescent="0.3">
      <c r="A350" s="316" t="s">
        <v>1050</v>
      </c>
      <c r="B350" s="377"/>
      <c r="C350" s="354"/>
      <c r="D350" s="354"/>
      <c r="E350" s="146"/>
      <c r="F350" s="146"/>
      <c r="G350" s="702"/>
      <c r="H350" s="151">
        <f t="shared" si="31"/>
        <v>0</v>
      </c>
      <c r="I350" s="151"/>
      <c r="J350" s="151"/>
      <c r="K350" s="734"/>
      <c r="L350" s="725"/>
    </row>
    <row r="351" spans="1:14" s="688" customFormat="1" ht="18" customHeight="1" x14ac:dyDescent="0.3">
      <c r="A351" s="158">
        <v>1</v>
      </c>
      <c r="B351" s="321" t="s">
        <v>667</v>
      </c>
      <c r="C351" s="146">
        <v>4235</v>
      </c>
      <c r="D351" s="146"/>
      <c r="E351" s="146"/>
      <c r="F351" s="146">
        <f t="shared" si="29"/>
        <v>4235</v>
      </c>
      <c r="G351" s="702">
        <f t="shared" ref="G351:G414" si="34">1/205936*F351</f>
        <v>2.0564641442001399E-2</v>
      </c>
      <c r="H351" s="151">
        <f t="shared" si="31"/>
        <v>88.04648410185689</v>
      </c>
      <c r="I351" s="151">
        <f t="shared" si="28"/>
        <v>19.370226502408517</v>
      </c>
      <c r="J351" s="151">
        <v>29.047971865904763</v>
      </c>
      <c r="K351" s="151">
        <v>13.036437690973173</v>
      </c>
      <c r="L351" s="725">
        <f t="shared" si="30"/>
        <v>3.5301327074650141E-2</v>
      </c>
      <c r="M351" s="688">
        <f>L351*100/K351</f>
        <v>0.27078967361684902</v>
      </c>
      <c r="N351" s="688">
        <f>L351/100*K351</f>
        <v>4.6020355081734078E-3</v>
      </c>
    </row>
    <row r="352" spans="1:14" s="688" customFormat="1" ht="18" customHeight="1" x14ac:dyDescent="0.3">
      <c r="A352" s="158">
        <v>2</v>
      </c>
      <c r="B352" s="321" t="s">
        <v>668</v>
      </c>
      <c r="C352" s="146">
        <v>12601</v>
      </c>
      <c r="D352" s="146"/>
      <c r="E352" s="146"/>
      <c r="F352" s="146">
        <f t="shared" si="29"/>
        <v>12601</v>
      </c>
      <c r="G352" s="702">
        <f t="shared" si="34"/>
        <v>6.118891306036827E-2</v>
      </c>
      <c r="H352" s="151">
        <f t="shared" si="31"/>
        <v>261.9772718223137</v>
      </c>
      <c r="I352" s="151">
        <f t="shared" si="28"/>
        <v>57.634999800909014</v>
      </c>
      <c r="J352" s="151">
        <v>86.430576973380383</v>
      </c>
      <c r="K352" s="151">
        <v>38.789173871063262</v>
      </c>
      <c r="L352" s="725">
        <f t="shared" si="30"/>
        <v>3.5301327074650134E-2</v>
      </c>
      <c r="M352" s="688">
        <f t="shared" ref="M352:M412" si="35">L352*100/K352</f>
        <v>9.1008195204138997E-2</v>
      </c>
      <c r="N352" s="688">
        <f t="shared" ref="N352:N412" si="36">L352/100*K352</f>
        <v>1.3693093137778771E-2</v>
      </c>
    </row>
    <row r="353" spans="1:14" s="688" customFormat="1" ht="18" customHeight="1" x14ac:dyDescent="0.3">
      <c r="A353" s="158">
        <v>4</v>
      </c>
      <c r="B353" s="321" t="s">
        <v>669</v>
      </c>
      <c r="C353" s="146">
        <v>6092</v>
      </c>
      <c r="D353" s="146"/>
      <c r="E353" s="146"/>
      <c r="F353" s="146">
        <f t="shared" si="29"/>
        <v>6092</v>
      </c>
      <c r="G353" s="702">
        <f t="shared" si="34"/>
        <v>2.9582006060135189E-2</v>
      </c>
      <c r="H353" s="151">
        <f t="shared" si="31"/>
        <v>126.65387984616581</v>
      </c>
      <c r="I353" s="151">
        <f t="shared" si="28"/>
        <v>27.863853566156479</v>
      </c>
      <c r="J353" s="151">
        <v>41.785181725405394</v>
      </c>
      <c r="K353" s="151">
        <v>18.752769401040979</v>
      </c>
      <c r="L353" s="725">
        <f t="shared" si="30"/>
        <v>3.5301327074650141E-2</v>
      </c>
      <c r="M353" s="688">
        <f t="shared" si="35"/>
        <v>0.1882459402113191</v>
      </c>
      <c r="N353" s="688">
        <f t="shared" si="36"/>
        <v>6.619976461816386E-3</v>
      </c>
    </row>
    <row r="354" spans="1:14" s="688" customFormat="1" ht="18" customHeight="1" x14ac:dyDescent="0.3">
      <c r="A354" s="158">
        <v>5</v>
      </c>
      <c r="B354" s="321" t="s">
        <v>670</v>
      </c>
      <c r="C354" s="146">
        <v>12853.2</v>
      </c>
      <c r="D354" s="146"/>
      <c r="E354" s="146"/>
      <c r="F354" s="146">
        <f t="shared" si="29"/>
        <v>12853.2</v>
      </c>
      <c r="G354" s="702">
        <f t="shared" si="34"/>
        <v>6.24135653795354E-2</v>
      </c>
      <c r="H354" s="151">
        <f t="shared" si="31"/>
        <v>267.22055949421184</v>
      </c>
      <c r="I354" s="151">
        <f t="shared" si="28"/>
        <v>58.788523088726606</v>
      </c>
      <c r="J354" s="151">
        <v>88.160423137390111</v>
      </c>
      <c r="K354" s="151">
        <v>39.565511435564673</v>
      </c>
      <c r="L354" s="725">
        <f t="shared" si="30"/>
        <v>3.5301327074650141E-2</v>
      </c>
      <c r="M354" s="688">
        <f t="shared" si="35"/>
        <v>8.9222471273095849E-2</v>
      </c>
      <c r="N354" s="688">
        <f t="shared" si="36"/>
        <v>1.3967150600626789E-2</v>
      </c>
    </row>
    <row r="355" spans="1:14" s="688" customFormat="1" ht="18" customHeight="1" x14ac:dyDescent="0.3">
      <c r="A355" s="158">
        <v>6</v>
      </c>
      <c r="B355" s="321" t="s">
        <v>671</v>
      </c>
      <c r="C355" s="146">
        <v>6172</v>
      </c>
      <c r="D355" s="146">
        <v>145.1</v>
      </c>
      <c r="E355" s="146"/>
      <c r="F355" s="146">
        <f t="shared" si="29"/>
        <v>6317.1</v>
      </c>
      <c r="G355" s="702">
        <f t="shared" si="34"/>
        <v>3.0675064097583721E-2</v>
      </c>
      <c r="H355" s="151">
        <f t="shared" si="31"/>
        <v>131.33375318059981</v>
      </c>
      <c r="I355" s="151">
        <f t="shared" si="28"/>
        <v>28.89342569973196</v>
      </c>
      <c r="J355" s="151">
        <v>43.329148305574265</v>
      </c>
      <c r="K355" s="151">
        <v>19.445686077366382</v>
      </c>
      <c r="L355" s="725">
        <f t="shared" si="30"/>
        <v>3.5301327074650141E-2</v>
      </c>
      <c r="M355" s="688">
        <f t="shared" si="35"/>
        <v>0.1815380899095084</v>
      </c>
      <c r="N355" s="688">
        <f t="shared" si="36"/>
        <v>6.8645852440808114E-3</v>
      </c>
    </row>
    <row r="356" spans="1:14" s="688" customFormat="1" ht="18" customHeight="1" x14ac:dyDescent="0.3">
      <c r="A356" s="158">
        <v>7</v>
      </c>
      <c r="B356" s="321" t="s">
        <v>672</v>
      </c>
      <c r="C356" s="146">
        <v>6172</v>
      </c>
      <c r="D356" s="146">
        <v>71.099999999999994</v>
      </c>
      <c r="E356" s="146"/>
      <c r="F356" s="146">
        <f t="shared" si="29"/>
        <v>6243.1</v>
      </c>
      <c r="G356" s="702">
        <f t="shared" si="34"/>
        <v>3.0315729158573543E-2</v>
      </c>
      <c r="H356" s="151">
        <f t="shared" si="31"/>
        <v>129.79527860597469</v>
      </c>
      <c r="I356" s="151">
        <f t="shared" si="28"/>
        <v>28.554961293314431</v>
      </c>
      <c r="J356" s="151">
        <v>42.821580438259751</v>
      </c>
      <c r="K356" s="151">
        <v>19.217894722199436</v>
      </c>
      <c r="L356" s="725">
        <f t="shared" si="30"/>
        <v>3.5301327074650141E-2</v>
      </c>
      <c r="M356" s="688">
        <f t="shared" si="35"/>
        <v>0.18368987646639581</v>
      </c>
      <c r="N356" s="688">
        <f t="shared" si="36"/>
        <v>6.7841718727455497E-3</v>
      </c>
    </row>
    <row r="357" spans="1:14" s="688" customFormat="1" ht="18" customHeight="1" x14ac:dyDescent="0.3">
      <c r="A357" s="158">
        <v>9</v>
      </c>
      <c r="B357" s="321" t="s">
        <v>673</v>
      </c>
      <c r="C357" s="146">
        <v>4332</v>
      </c>
      <c r="D357" s="146"/>
      <c r="E357" s="146"/>
      <c r="F357" s="146">
        <f t="shared" si="29"/>
        <v>4332</v>
      </c>
      <c r="G357" s="702">
        <f t="shared" si="34"/>
        <v>2.1035661564757984E-2</v>
      </c>
      <c r="H357" s="151">
        <f t="shared" si="31"/>
        <v>90.063133206433065</v>
      </c>
      <c r="I357" s="151">
        <f t="shared" si="28"/>
        <v>19.813889305415273</v>
      </c>
      <c r="J357" s="151">
        <v>29.713297313600812</v>
      </c>
      <c r="K357" s="151">
        <v>13.335029061935249</v>
      </c>
      <c r="L357" s="725">
        <f t="shared" si="30"/>
        <v>3.5301327074650141E-2</v>
      </c>
      <c r="M357" s="688">
        <f t="shared" si="35"/>
        <v>0.26472628526485587</v>
      </c>
      <c r="N357" s="688">
        <f t="shared" si="36"/>
        <v>4.7074422246534122E-3</v>
      </c>
    </row>
    <row r="358" spans="1:14" s="688" customFormat="1" ht="18" customHeight="1" x14ac:dyDescent="0.3">
      <c r="A358" s="158">
        <v>10</v>
      </c>
      <c r="B358" s="321" t="s">
        <v>674</v>
      </c>
      <c r="C358" s="146">
        <v>3911</v>
      </c>
      <c r="D358" s="146"/>
      <c r="E358" s="146"/>
      <c r="F358" s="146">
        <f t="shared" si="29"/>
        <v>3911</v>
      </c>
      <c r="G358" s="702">
        <f t="shared" si="34"/>
        <v>1.8991337114443323E-2</v>
      </c>
      <c r="H358" s="151">
        <f t="shared" si="31"/>
        <v>81.310460288633365</v>
      </c>
      <c r="I358" s="151">
        <f t="shared" si="28"/>
        <v>17.88830126349934</v>
      </c>
      <c r="J358" s="151">
        <v>26.825647690095288</v>
      </c>
      <c r="K358" s="151">
        <v>12.039080946728705</v>
      </c>
      <c r="L358" s="725">
        <f t="shared" si="30"/>
        <v>3.5301327074650134E-2</v>
      </c>
      <c r="M358" s="688">
        <f t="shared" si="35"/>
        <v>0.29322277365567773</v>
      </c>
      <c r="N358" s="688">
        <f t="shared" si="36"/>
        <v>4.2499553417865857E-3</v>
      </c>
    </row>
    <row r="359" spans="1:14" s="688" customFormat="1" ht="18" customHeight="1" x14ac:dyDescent="0.3">
      <c r="A359" s="158">
        <v>11</v>
      </c>
      <c r="B359" s="321" t="s">
        <v>675</v>
      </c>
      <c r="C359" s="146">
        <v>3338</v>
      </c>
      <c r="D359" s="146"/>
      <c r="E359" s="146"/>
      <c r="F359" s="146">
        <f t="shared" si="29"/>
        <v>3338</v>
      </c>
      <c r="G359" s="702">
        <f t="shared" si="34"/>
        <v>1.6208919275891541E-2</v>
      </c>
      <c r="H359" s="151">
        <f t="shared" si="31"/>
        <v>69.397677433765836</v>
      </c>
      <c r="I359" s="151">
        <f t="shared" si="28"/>
        <v>15.267489035428484</v>
      </c>
      <c r="J359" s="151">
        <v>22.895426231024821</v>
      </c>
      <c r="K359" s="151">
        <v>10.275237074963032</v>
      </c>
      <c r="L359" s="725">
        <f t="shared" si="30"/>
        <v>3.5301327074650141E-2</v>
      </c>
      <c r="M359" s="688">
        <f t="shared" si="35"/>
        <v>0.3435573001100527</v>
      </c>
      <c r="N359" s="688">
        <f t="shared" si="36"/>
        <v>3.6272950475284139E-3</v>
      </c>
    </row>
    <row r="360" spans="1:14" s="688" customFormat="1" ht="18" customHeight="1" x14ac:dyDescent="0.3">
      <c r="A360" s="158">
        <v>12</v>
      </c>
      <c r="B360" s="321" t="s">
        <v>676</v>
      </c>
      <c r="C360" s="146">
        <v>3353</v>
      </c>
      <c r="D360" s="146"/>
      <c r="E360" s="146"/>
      <c r="F360" s="146">
        <f t="shared" si="29"/>
        <v>3353</v>
      </c>
      <c r="G360" s="702">
        <f t="shared" si="34"/>
        <v>1.6281757439204413E-2</v>
      </c>
      <c r="H360" s="151">
        <f t="shared" si="31"/>
        <v>69.709530388081731</v>
      </c>
      <c r="I360" s="151">
        <f t="shared" si="28"/>
        <v>15.336096685377981</v>
      </c>
      <c r="J360" s="151">
        <v>22.998311609534518</v>
      </c>
      <c r="K360" s="151">
        <v>10.321410998307684</v>
      </c>
      <c r="L360" s="725">
        <f t="shared" si="30"/>
        <v>3.5301327074650141E-2</v>
      </c>
      <c r="M360" s="688">
        <f t="shared" si="35"/>
        <v>0.34202036020499726</v>
      </c>
      <c r="N360" s="688">
        <f t="shared" si="36"/>
        <v>3.6435950552315076E-3</v>
      </c>
    </row>
    <row r="361" spans="1:14" s="688" customFormat="1" ht="18" customHeight="1" x14ac:dyDescent="0.3">
      <c r="A361" s="158">
        <v>13</v>
      </c>
      <c r="B361" s="321" t="s">
        <v>677</v>
      </c>
      <c r="C361" s="146">
        <v>4035</v>
      </c>
      <c r="D361" s="146"/>
      <c r="E361" s="146"/>
      <c r="F361" s="146">
        <f t="shared" si="29"/>
        <v>4035</v>
      </c>
      <c r="G361" s="702">
        <f t="shared" si="34"/>
        <v>1.9593465931163082E-2</v>
      </c>
      <c r="H361" s="151">
        <f t="shared" si="31"/>
        <v>83.888444710978177</v>
      </c>
      <c r="I361" s="151">
        <f t="shared" si="28"/>
        <v>18.455457836415199</v>
      </c>
      <c r="J361" s="151">
        <v>27.67616681910879</v>
      </c>
      <c r="K361" s="151">
        <v>12.420785379711155</v>
      </c>
      <c r="L361" s="725">
        <f t="shared" si="30"/>
        <v>3.5301327074650141E-2</v>
      </c>
      <c r="M361" s="688">
        <f t="shared" si="35"/>
        <v>0.28421171444048471</v>
      </c>
      <c r="N361" s="688">
        <f t="shared" si="36"/>
        <v>4.3847020721321604E-3</v>
      </c>
    </row>
    <row r="362" spans="1:14" s="688" customFormat="1" ht="18" customHeight="1" x14ac:dyDescent="0.3">
      <c r="A362" s="158">
        <v>14</v>
      </c>
      <c r="B362" s="321" t="s">
        <v>678</v>
      </c>
      <c r="C362" s="146">
        <v>4018</v>
      </c>
      <c r="D362" s="146"/>
      <c r="E362" s="146"/>
      <c r="F362" s="146">
        <f t="shared" si="29"/>
        <v>4018</v>
      </c>
      <c r="G362" s="702">
        <f t="shared" si="34"/>
        <v>1.9510916012741825E-2</v>
      </c>
      <c r="H362" s="151">
        <f t="shared" si="31"/>
        <v>83.53501136275348</v>
      </c>
      <c r="I362" s="151">
        <f t="shared" si="28"/>
        <v>18.377702499805764</v>
      </c>
      <c r="J362" s="151">
        <v>27.559563390131132</v>
      </c>
      <c r="K362" s="151">
        <v>12.368454933253883</v>
      </c>
      <c r="L362" s="725">
        <f t="shared" si="30"/>
        <v>3.5301327074650141E-2</v>
      </c>
      <c r="M362" s="688">
        <f t="shared" si="35"/>
        <v>0.28541420302821202</v>
      </c>
      <c r="N362" s="688">
        <f t="shared" si="36"/>
        <v>4.3662287300686537E-3</v>
      </c>
    </row>
    <row r="363" spans="1:14" s="695" customFormat="1" ht="18" customHeight="1" x14ac:dyDescent="0.3">
      <c r="A363" s="158">
        <v>15</v>
      </c>
      <c r="B363" s="321" t="s">
        <v>679</v>
      </c>
      <c r="C363" s="146">
        <v>4031</v>
      </c>
      <c r="D363" s="146"/>
      <c r="E363" s="146"/>
      <c r="F363" s="146">
        <f t="shared" si="29"/>
        <v>4031</v>
      </c>
      <c r="G363" s="702">
        <f t="shared" si="34"/>
        <v>1.9574042420946316E-2</v>
      </c>
      <c r="H363" s="151">
        <f t="shared" si="31"/>
        <v>83.805283923160601</v>
      </c>
      <c r="I363" s="151">
        <f t="shared" si="28"/>
        <v>18.437162463095333</v>
      </c>
      <c r="J363" s="151">
        <v>27.648730718172871</v>
      </c>
      <c r="K363" s="151">
        <v>12.408472333485916</v>
      </c>
      <c r="L363" s="725">
        <f t="shared" si="30"/>
        <v>3.5301327074650141E-2</v>
      </c>
      <c r="M363" s="688">
        <f t="shared" si="35"/>
        <v>0.28449374045332565</v>
      </c>
      <c r="N363" s="688">
        <f t="shared" si="36"/>
        <v>4.3803554034113354E-3</v>
      </c>
    </row>
    <row r="364" spans="1:14" s="688" customFormat="1" ht="18" customHeight="1" x14ac:dyDescent="0.3">
      <c r="A364" s="158">
        <v>16</v>
      </c>
      <c r="B364" s="321" t="s">
        <v>680</v>
      </c>
      <c r="C364" s="146">
        <v>4302</v>
      </c>
      <c r="D364" s="146"/>
      <c r="E364" s="146"/>
      <c r="F364" s="146">
        <f t="shared" si="29"/>
        <v>4302</v>
      </c>
      <c r="G364" s="702">
        <f t="shared" si="34"/>
        <v>2.0889985238132236E-2</v>
      </c>
      <c r="H364" s="151">
        <f t="shared" si="31"/>
        <v>89.439427297801259</v>
      </c>
      <c r="I364" s="151">
        <f t="shared" si="28"/>
        <v>19.676674005516276</v>
      </c>
      <c r="J364" s="151">
        <v>29.507526556581418</v>
      </c>
      <c r="K364" s="151">
        <v>13.242681215245943</v>
      </c>
      <c r="L364" s="725">
        <f t="shared" si="30"/>
        <v>3.5301327074650141E-2</v>
      </c>
      <c r="M364" s="688">
        <f t="shared" si="35"/>
        <v>0.26657235419975733</v>
      </c>
      <c r="N364" s="688">
        <f t="shared" si="36"/>
        <v>4.6748422092472239E-3</v>
      </c>
    </row>
    <row r="365" spans="1:14" s="688" customFormat="1" ht="18" customHeight="1" x14ac:dyDescent="0.3">
      <c r="A365" s="158">
        <v>18</v>
      </c>
      <c r="B365" s="321" t="s">
        <v>681</v>
      </c>
      <c r="C365" s="146">
        <v>4125</v>
      </c>
      <c r="D365" s="146"/>
      <c r="E365" s="146"/>
      <c r="F365" s="146">
        <f t="shared" si="29"/>
        <v>4125</v>
      </c>
      <c r="G365" s="702">
        <f t="shared" si="34"/>
        <v>2.0030494911040326E-2</v>
      </c>
      <c r="H365" s="151">
        <f t="shared" si="31"/>
        <v>85.759562436873594</v>
      </c>
      <c r="I365" s="151">
        <f t="shared" si="28"/>
        <v>18.867103736112192</v>
      </c>
      <c r="J365" s="151">
        <v>28.293479090166979</v>
      </c>
      <c r="K365" s="151">
        <v>12.697828919779061</v>
      </c>
      <c r="L365" s="725">
        <f t="shared" si="30"/>
        <v>3.5301327074650141E-2</v>
      </c>
      <c r="M365" s="688">
        <f t="shared" si="35"/>
        <v>0.27801073157996503</v>
      </c>
      <c r="N365" s="688">
        <f t="shared" si="36"/>
        <v>4.4825021183507209E-3</v>
      </c>
    </row>
    <row r="366" spans="1:14" s="688" customFormat="1" ht="18" customHeight="1" x14ac:dyDescent="0.3">
      <c r="A366" s="158">
        <v>19</v>
      </c>
      <c r="B366" s="321" t="s">
        <v>682</v>
      </c>
      <c r="C366" s="146">
        <v>3975</v>
      </c>
      <c r="D366" s="146"/>
      <c r="E366" s="146"/>
      <c r="F366" s="146">
        <f t="shared" si="29"/>
        <v>3975</v>
      </c>
      <c r="G366" s="702">
        <f t="shared" si="34"/>
        <v>1.9302113277911585E-2</v>
      </c>
      <c r="H366" s="151">
        <f t="shared" si="31"/>
        <v>82.641032893714552</v>
      </c>
      <c r="I366" s="151">
        <f t="shared" si="28"/>
        <v>18.181027236617201</v>
      </c>
      <c r="J366" s="151">
        <v>27.264625305069998</v>
      </c>
      <c r="K366" s="151">
        <v>12.23608968633255</v>
      </c>
      <c r="L366" s="725">
        <f t="shared" si="30"/>
        <v>3.5301327074650141E-2</v>
      </c>
      <c r="M366" s="688">
        <f t="shared" si="35"/>
        <v>0.28850170258298263</v>
      </c>
      <c r="N366" s="688">
        <f t="shared" si="36"/>
        <v>4.3195020413197855E-3</v>
      </c>
    </row>
    <row r="367" spans="1:14" s="688" customFormat="1" ht="18" customHeight="1" x14ac:dyDescent="0.3">
      <c r="A367" s="158">
        <v>20</v>
      </c>
      <c r="B367" s="321" t="s">
        <v>683</v>
      </c>
      <c r="C367" s="146">
        <v>3357</v>
      </c>
      <c r="D367" s="146"/>
      <c r="E367" s="146"/>
      <c r="F367" s="146">
        <f t="shared" si="29"/>
        <v>3357</v>
      </c>
      <c r="G367" s="702">
        <f t="shared" si="34"/>
        <v>1.6301180949421179E-2</v>
      </c>
      <c r="H367" s="151">
        <f t="shared" si="31"/>
        <v>69.792691175899307</v>
      </c>
      <c r="I367" s="151">
        <f t="shared" si="28"/>
        <v>15.354392058697847</v>
      </c>
      <c r="J367" s="151">
        <v>23.025747710470434</v>
      </c>
      <c r="K367" s="151">
        <v>10.333724044532925</v>
      </c>
      <c r="L367" s="725">
        <f t="shared" si="30"/>
        <v>3.5301327074650141E-2</v>
      </c>
      <c r="M367" s="688">
        <f t="shared" si="35"/>
        <v>0.34161282924258435</v>
      </c>
      <c r="N367" s="688">
        <f t="shared" si="36"/>
        <v>3.647941723952333E-3</v>
      </c>
    </row>
    <row r="368" spans="1:14" s="688" customFormat="1" ht="18" customHeight="1" x14ac:dyDescent="0.3">
      <c r="A368" s="158">
        <v>21</v>
      </c>
      <c r="B368" s="321" t="s">
        <v>684</v>
      </c>
      <c r="C368" s="146">
        <v>6146</v>
      </c>
      <c r="D368" s="146"/>
      <c r="E368" s="146"/>
      <c r="F368" s="146">
        <f t="shared" si="29"/>
        <v>6146</v>
      </c>
      <c r="G368" s="702">
        <f t="shared" si="34"/>
        <v>2.9844223448061535E-2</v>
      </c>
      <c r="H368" s="151">
        <f t="shared" si="31"/>
        <v>127.77655048170305</v>
      </c>
      <c r="I368" s="151">
        <f t="shared" si="28"/>
        <v>28.110841105974671</v>
      </c>
      <c r="J368" s="151">
        <v>42.155569088040302</v>
      </c>
      <c r="K368" s="151">
        <v>18.918995525081723</v>
      </c>
      <c r="L368" s="725">
        <f t="shared" si="30"/>
        <v>3.5301327074650141E-2</v>
      </c>
      <c r="M368" s="688">
        <f t="shared" si="35"/>
        <v>0.18659197327812493</v>
      </c>
      <c r="N368" s="688">
        <f t="shared" si="36"/>
        <v>6.6786564895475221E-3</v>
      </c>
    </row>
    <row r="369" spans="1:14" s="688" customFormat="1" ht="18" customHeight="1" x14ac:dyDescent="0.3">
      <c r="A369" s="158">
        <v>22</v>
      </c>
      <c r="B369" s="321" t="s">
        <v>685</v>
      </c>
      <c r="C369" s="146">
        <v>983</v>
      </c>
      <c r="D369" s="146"/>
      <c r="E369" s="146"/>
      <c r="F369" s="146">
        <f t="shared" si="29"/>
        <v>983</v>
      </c>
      <c r="G369" s="702">
        <f t="shared" si="34"/>
        <v>4.7733276357703365E-3</v>
      </c>
      <c r="H369" s="151">
        <f t="shared" si="31"/>
        <v>20.436763606168906</v>
      </c>
      <c r="I369" s="151">
        <f t="shared" ref="I369:I431" si="37">H369*0.22</f>
        <v>4.4960879933571594</v>
      </c>
      <c r="J369" s="151">
        <v>6.7424218050022153</v>
      </c>
      <c r="K369" s="151">
        <v>3.0259311098528046</v>
      </c>
      <c r="L369" s="725">
        <f t="shared" si="30"/>
        <v>3.5301327074650141E-2</v>
      </c>
      <c r="M369" s="688">
        <f t="shared" si="35"/>
        <v>1.1666269255008705</v>
      </c>
      <c r="N369" s="688">
        <f t="shared" si="36"/>
        <v>1.0681938381427295E-3</v>
      </c>
    </row>
    <row r="370" spans="1:14" s="688" customFormat="1" ht="18" customHeight="1" x14ac:dyDescent="0.3">
      <c r="A370" s="158">
        <v>23</v>
      </c>
      <c r="B370" s="321" t="s">
        <v>686</v>
      </c>
      <c r="C370" s="146">
        <v>3815</v>
      </c>
      <c r="D370" s="146"/>
      <c r="E370" s="146"/>
      <c r="F370" s="146">
        <f t="shared" si="29"/>
        <v>3815</v>
      </c>
      <c r="G370" s="702">
        <f t="shared" si="34"/>
        <v>1.8525172869240932E-2</v>
      </c>
      <c r="H370" s="151">
        <f t="shared" si="31"/>
        <v>79.314601381011585</v>
      </c>
      <c r="I370" s="151">
        <f t="shared" si="37"/>
        <v>17.449212303822549</v>
      </c>
      <c r="J370" s="151">
        <v>26.167181267633215</v>
      </c>
      <c r="K370" s="151">
        <v>11.743567837322939</v>
      </c>
      <c r="L370" s="725">
        <f t="shared" si="30"/>
        <v>3.5301327074650141E-2</v>
      </c>
      <c r="M370" s="688">
        <f t="shared" si="35"/>
        <v>0.3006013808040251</v>
      </c>
      <c r="N370" s="688">
        <f t="shared" si="36"/>
        <v>4.1456352924867882E-3</v>
      </c>
    </row>
    <row r="371" spans="1:14" s="688" customFormat="1" ht="18" customHeight="1" x14ac:dyDescent="0.3">
      <c r="A371" s="158">
        <v>24</v>
      </c>
      <c r="B371" s="321" t="s">
        <v>687</v>
      </c>
      <c r="C371" s="146">
        <v>4215</v>
      </c>
      <c r="D371" s="146"/>
      <c r="E371" s="146"/>
      <c r="F371" s="146">
        <f t="shared" si="29"/>
        <v>4215</v>
      </c>
      <c r="G371" s="702">
        <f t="shared" si="34"/>
        <v>2.0467523890917567E-2</v>
      </c>
      <c r="H371" s="151">
        <f t="shared" si="31"/>
        <v>87.630680162769011</v>
      </c>
      <c r="I371" s="151">
        <f t="shared" si="37"/>
        <v>19.278749635809181</v>
      </c>
      <c r="J371" s="151">
        <v>28.910791361225169</v>
      </c>
      <c r="K371" s="151">
        <v>12.974872459846969</v>
      </c>
      <c r="L371" s="725">
        <f t="shared" si="30"/>
        <v>3.5301327074650141E-2</v>
      </c>
      <c r="M371" s="688">
        <f t="shared" si="35"/>
        <v>0.27207455937541064</v>
      </c>
      <c r="N371" s="688">
        <f t="shared" si="36"/>
        <v>4.5803021645692823E-3</v>
      </c>
    </row>
    <row r="372" spans="1:14" s="688" customFormat="1" ht="18" customHeight="1" x14ac:dyDescent="0.3">
      <c r="A372" s="158">
        <v>25</v>
      </c>
      <c r="B372" s="321" t="s">
        <v>688</v>
      </c>
      <c r="C372" s="146">
        <v>12662</v>
      </c>
      <c r="D372" s="146"/>
      <c r="E372" s="146"/>
      <c r="F372" s="146">
        <f t="shared" si="29"/>
        <v>12662</v>
      </c>
      <c r="G372" s="702">
        <f t="shared" si="34"/>
        <v>6.1485121591173961E-2</v>
      </c>
      <c r="H372" s="151">
        <f t="shared" si="31"/>
        <v>263.24547383653174</v>
      </c>
      <c r="I372" s="151">
        <f t="shared" si="37"/>
        <v>57.914004244036981</v>
      </c>
      <c r="J372" s="151">
        <v>86.848977512653164</v>
      </c>
      <c r="K372" s="151">
        <v>38.976947825998174</v>
      </c>
      <c r="L372" s="725">
        <f t="shared" si="30"/>
        <v>3.5301327074650141E-2</v>
      </c>
      <c r="M372" s="688">
        <f t="shared" si="35"/>
        <v>9.0569757365926068E-2</v>
      </c>
      <c r="N372" s="688">
        <f t="shared" si="36"/>
        <v>1.3759379835771352E-2</v>
      </c>
    </row>
    <row r="373" spans="1:14" s="688" customFormat="1" ht="18" customHeight="1" x14ac:dyDescent="0.3">
      <c r="A373" s="158">
        <v>26</v>
      </c>
      <c r="B373" s="321" t="s">
        <v>689</v>
      </c>
      <c r="C373" s="146">
        <v>3976</v>
      </c>
      <c r="D373" s="146"/>
      <c r="E373" s="146"/>
      <c r="F373" s="146">
        <f t="shared" si="29"/>
        <v>3976</v>
      </c>
      <c r="G373" s="702">
        <f t="shared" si="34"/>
        <v>1.9306969155465776E-2</v>
      </c>
      <c r="H373" s="151">
        <f t="shared" si="31"/>
        <v>82.661823090668946</v>
      </c>
      <c r="I373" s="151">
        <f t="shared" si="37"/>
        <v>18.185601079947169</v>
      </c>
      <c r="J373" s="151">
        <v>27.271484330303977</v>
      </c>
      <c r="K373" s="151">
        <v>12.239167947888859</v>
      </c>
      <c r="L373" s="725">
        <f t="shared" si="30"/>
        <v>3.5301327074650141E-2</v>
      </c>
      <c r="M373" s="688">
        <f t="shared" si="35"/>
        <v>0.28842914179259455</v>
      </c>
      <c r="N373" s="688">
        <f t="shared" si="36"/>
        <v>4.3205887084999915E-3</v>
      </c>
    </row>
    <row r="374" spans="1:14" s="688" customFormat="1" ht="18" customHeight="1" x14ac:dyDescent="0.3">
      <c r="A374" s="158">
        <v>28</v>
      </c>
      <c r="B374" s="321" t="s">
        <v>690</v>
      </c>
      <c r="C374" s="146">
        <v>10313</v>
      </c>
      <c r="D374" s="146"/>
      <c r="E374" s="146"/>
      <c r="F374" s="146">
        <f t="shared" si="29"/>
        <v>10313</v>
      </c>
      <c r="G374" s="702">
        <f t="shared" si="34"/>
        <v>5.007866521637791E-2</v>
      </c>
      <c r="H374" s="151">
        <f t="shared" si="31"/>
        <v>214.40930119066118</v>
      </c>
      <c r="I374" s="151">
        <f t="shared" si="37"/>
        <v>47.170046261945458</v>
      </c>
      <c r="J374" s="151">
        <v>70.737127238034432</v>
      </c>
      <c r="K374" s="151">
        <v>31.746111430225806</v>
      </c>
      <c r="L374" s="725">
        <f t="shared" si="30"/>
        <v>3.5301327074650134E-2</v>
      </c>
      <c r="M374" s="688">
        <f t="shared" si="35"/>
        <v>0.11119890117011108</v>
      </c>
      <c r="N374" s="688">
        <f t="shared" si="36"/>
        <v>1.1206798629466903E-2</v>
      </c>
    </row>
    <row r="375" spans="1:14" s="688" customFormat="1" ht="18" customHeight="1" x14ac:dyDescent="0.3">
      <c r="A375" s="158">
        <v>29</v>
      </c>
      <c r="B375" s="321" t="s">
        <v>691</v>
      </c>
      <c r="C375" s="146">
        <v>6385</v>
      </c>
      <c r="D375" s="146"/>
      <c r="E375" s="146"/>
      <c r="F375" s="146">
        <f t="shared" ref="F375:F438" si="38">C375+D375+E375</f>
        <v>6385</v>
      </c>
      <c r="G375" s="702">
        <f t="shared" si="34"/>
        <v>3.1004778183513326E-2</v>
      </c>
      <c r="H375" s="151">
        <f t="shared" si="31"/>
        <v>132.74540755380312</v>
      </c>
      <c r="I375" s="151">
        <f t="shared" si="37"/>
        <v>29.203989661836687</v>
      </c>
      <c r="J375" s="151">
        <v>43.79487611896149</v>
      </c>
      <c r="K375" s="151">
        <v>19.654700037039831</v>
      </c>
      <c r="L375" s="725">
        <f t="shared" si="30"/>
        <v>3.5301327074650134E-2</v>
      </c>
      <c r="M375" s="688">
        <f t="shared" si="35"/>
        <v>0.17960755955635954</v>
      </c>
      <c r="N375" s="688">
        <f t="shared" si="36"/>
        <v>6.9383699456168121E-3</v>
      </c>
    </row>
    <row r="376" spans="1:14" s="688" customFormat="1" ht="18" customHeight="1" x14ac:dyDescent="0.3">
      <c r="A376" s="158">
        <v>30</v>
      </c>
      <c r="B376" s="321" t="s">
        <v>692</v>
      </c>
      <c r="C376" s="146">
        <v>3031</v>
      </c>
      <c r="D376" s="146">
        <v>10.199999999999999</v>
      </c>
      <c r="E376" s="146"/>
      <c r="F376" s="146">
        <f t="shared" si="38"/>
        <v>3041.2</v>
      </c>
      <c r="G376" s="702">
        <f t="shared" si="34"/>
        <v>1.4767694817807474E-2</v>
      </c>
      <c r="H376" s="151">
        <f t="shared" si="31"/>
        <v>63.227146977701807</v>
      </c>
      <c r="I376" s="151">
        <f t="shared" si="37"/>
        <v>13.909972335094398</v>
      </c>
      <c r="J376" s="151">
        <v>20.85966754157959</v>
      </c>
      <c r="K376" s="151">
        <v>9.3616090450502014</v>
      </c>
      <c r="L376" s="725">
        <f t="shared" si="30"/>
        <v>3.5301327074650141E-2</v>
      </c>
      <c r="M376" s="688">
        <f t="shared" si="35"/>
        <v>0.37708610672344989</v>
      </c>
      <c r="N376" s="688">
        <f t="shared" si="36"/>
        <v>3.3047722284432032E-3</v>
      </c>
    </row>
    <row r="377" spans="1:14" s="688" customFormat="1" ht="18" customHeight="1" x14ac:dyDescent="0.3">
      <c r="A377" s="158">
        <v>31</v>
      </c>
      <c r="B377" s="321" t="s">
        <v>693</v>
      </c>
      <c r="C377" s="146">
        <v>3886</v>
      </c>
      <c r="D377" s="146"/>
      <c r="E377" s="146"/>
      <c r="F377" s="146">
        <f t="shared" si="38"/>
        <v>3886</v>
      </c>
      <c r="G377" s="702">
        <f t="shared" si="34"/>
        <v>1.8869940175588535E-2</v>
      </c>
      <c r="H377" s="151">
        <f t="shared" si="31"/>
        <v>80.79070536477353</v>
      </c>
      <c r="I377" s="151">
        <f t="shared" si="37"/>
        <v>17.773955180250177</v>
      </c>
      <c r="J377" s="151">
        <v>26.654172059245791</v>
      </c>
      <c r="K377" s="151">
        <v>11.962124407820951</v>
      </c>
      <c r="L377" s="725">
        <f t="shared" si="30"/>
        <v>3.5301327074650141E-2</v>
      </c>
      <c r="M377" s="688">
        <f t="shared" si="35"/>
        <v>0.29510917852994234</v>
      </c>
      <c r="N377" s="688">
        <f t="shared" si="36"/>
        <v>4.2227886622814301E-3</v>
      </c>
    </row>
    <row r="378" spans="1:14" s="688" customFormat="1" ht="18" customHeight="1" x14ac:dyDescent="0.3">
      <c r="A378" s="158">
        <v>32</v>
      </c>
      <c r="B378" s="321" t="s">
        <v>1137</v>
      </c>
      <c r="C378" s="146">
        <v>4071</v>
      </c>
      <c r="D378" s="146"/>
      <c r="E378" s="146"/>
      <c r="F378" s="146">
        <f t="shared" si="38"/>
        <v>4071</v>
      </c>
      <c r="G378" s="702">
        <f t="shared" si="34"/>
        <v>1.976827752311398E-2</v>
      </c>
      <c r="H378" s="151">
        <f t="shared" si="31"/>
        <v>84.636891801336347</v>
      </c>
      <c r="I378" s="151">
        <f t="shared" si="37"/>
        <v>18.620116196293996</v>
      </c>
      <c r="J378" s="151">
        <v>27.923091727532064</v>
      </c>
      <c r="K378" s="151">
        <v>12.531602795738317</v>
      </c>
      <c r="L378" s="725">
        <f t="shared" si="30"/>
        <v>3.5301327074650141E-2</v>
      </c>
      <c r="M378" s="688">
        <f t="shared" si="35"/>
        <v>0.28169841998706852</v>
      </c>
      <c r="N378" s="688">
        <f t="shared" si="36"/>
        <v>4.4238220906195848E-3</v>
      </c>
    </row>
    <row r="379" spans="1:14" s="688" customFormat="1" ht="18" customHeight="1" x14ac:dyDescent="0.3">
      <c r="A379" s="158">
        <v>33</v>
      </c>
      <c r="B379" s="321" t="s">
        <v>1125</v>
      </c>
      <c r="C379" s="146">
        <v>161.1</v>
      </c>
      <c r="D379" s="146"/>
      <c r="E379" s="146">
        <v>191.5</v>
      </c>
      <c r="F379" s="146">
        <f t="shared" si="38"/>
        <v>352.6</v>
      </c>
      <c r="G379" s="702">
        <f t="shared" si="34"/>
        <v>1.712182425607956E-3</v>
      </c>
      <c r="H379" s="151">
        <f t="shared" si="31"/>
        <v>7.3306234461191826</v>
      </c>
      <c r="I379" s="151">
        <f t="shared" si="37"/>
        <v>1.6127371581462202</v>
      </c>
      <c r="J379" s="151">
        <v>2.4184922975013032</v>
      </c>
      <c r="K379" s="151">
        <v>1.0853950247549327</v>
      </c>
      <c r="L379" s="725">
        <f t="shared" si="30"/>
        <v>3.5301327074650134E-2</v>
      </c>
      <c r="M379" s="688">
        <f t="shared" si="35"/>
        <v>3.2523944066005543</v>
      </c>
      <c r="N379" s="688">
        <f t="shared" si="36"/>
        <v>3.8315884774071859E-4</v>
      </c>
    </row>
    <row r="380" spans="1:14" s="688" customFormat="1" ht="18" customHeight="1" x14ac:dyDescent="0.3">
      <c r="A380" s="158">
        <v>34</v>
      </c>
      <c r="B380" s="321" t="s">
        <v>1126</v>
      </c>
      <c r="C380" s="146">
        <v>656.95</v>
      </c>
      <c r="D380" s="146"/>
      <c r="E380" s="146"/>
      <c r="F380" s="146">
        <f t="shared" si="38"/>
        <v>656.95</v>
      </c>
      <c r="G380" s="702">
        <f t="shared" si="34"/>
        <v>3.1900687592261679E-3</v>
      </c>
      <c r="H380" s="151">
        <f t="shared" si="31"/>
        <v>13.658119889188876</v>
      </c>
      <c r="I380" s="151">
        <f t="shared" si="37"/>
        <v>3.0047863756215527</v>
      </c>
      <c r="J380" s="151">
        <v>4.5060366274630788</v>
      </c>
      <c r="K380" s="151">
        <v>2.0222639294179041</v>
      </c>
      <c r="L380" s="725">
        <f t="shared" ref="L380:L443" si="39">(K380+J380+I380+H380)/F380</f>
        <v>3.5301327074650141E-2</v>
      </c>
      <c r="M380" s="688">
        <f t="shared" si="35"/>
        <v>1.7456340174554468</v>
      </c>
      <c r="N380" s="688">
        <f t="shared" si="36"/>
        <v>7.1388600403648637E-4</v>
      </c>
    </row>
    <row r="381" spans="1:14" s="688" customFormat="1" ht="18" customHeight="1" x14ac:dyDescent="0.3">
      <c r="A381" s="158">
        <v>35</v>
      </c>
      <c r="B381" s="321" t="s">
        <v>1127</v>
      </c>
      <c r="C381" s="146">
        <v>485.16</v>
      </c>
      <c r="D381" s="146"/>
      <c r="E381" s="146"/>
      <c r="F381" s="146">
        <f t="shared" si="38"/>
        <v>485.16</v>
      </c>
      <c r="G381" s="702">
        <f t="shared" si="34"/>
        <v>2.3558775541915938E-3</v>
      </c>
      <c r="H381" s="151">
        <f t="shared" si="31"/>
        <v>10.086571954393598</v>
      </c>
      <c r="I381" s="151">
        <f t="shared" si="37"/>
        <v>2.2190458299665914</v>
      </c>
      <c r="J381" s="151">
        <v>3.3277246825176761</v>
      </c>
      <c r="K381" s="151">
        <v>1.4934493766593964</v>
      </c>
      <c r="L381" s="725">
        <f t="shared" si="39"/>
        <v>3.5301327074650141E-2</v>
      </c>
      <c r="M381" s="688">
        <f t="shared" si="35"/>
        <v>2.3637444714472662</v>
      </c>
      <c r="N381" s="688">
        <f t="shared" si="36"/>
        <v>5.2720744914885724E-4</v>
      </c>
    </row>
    <row r="382" spans="1:14" s="688" customFormat="1" ht="18" customHeight="1" x14ac:dyDescent="0.3">
      <c r="A382" s="158">
        <v>36</v>
      </c>
      <c r="B382" s="321" t="s">
        <v>1128</v>
      </c>
      <c r="C382" s="146">
        <v>286.92</v>
      </c>
      <c r="D382" s="146"/>
      <c r="E382" s="146"/>
      <c r="F382" s="146">
        <f t="shared" si="38"/>
        <v>286.92</v>
      </c>
      <c r="G382" s="702">
        <f t="shared" si="34"/>
        <v>1.3932483878486522E-3</v>
      </c>
      <c r="H382" s="151">
        <f t="shared" si="31"/>
        <v>5.9651233101546115</v>
      </c>
      <c r="I382" s="151">
        <f t="shared" si="37"/>
        <v>1.3123271282340145</v>
      </c>
      <c r="J382" s="151">
        <v>1.9679915201335054</v>
      </c>
      <c r="K382" s="151">
        <v>0.88321480573648714</v>
      </c>
      <c r="L382" s="725">
        <f t="shared" si="39"/>
        <v>3.5301327074650141E-2</v>
      </c>
      <c r="M382" s="688">
        <f t="shared" si="35"/>
        <v>3.9969129644756567</v>
      </c>
      <c r="N382" s="688">
        <f t="shared" si="36"/>
        <v>3.1178654734477317E-4</v>
      </c>
    </row>
    <row r="383" spans="1:14" s="688" customFormat="1" ht="18" customHeight="1" x14ac:dyDescent="0.3">
      <c r="A383" s="158">
        <v>37</v>
      </c>
      <c r="B383" s="321" t="s">
        <v>1129</v>
      </c>
      <c r="C383" s="146">
        <v>226.94</v>
      </c>
      <c r="D383" s="146"/>
      <c r="E383" s="146"/>
      <c r="F383" s="146">
        <f t="shared" si="38"/>
        <v>226.94</v>
      </c>
      <c r="G383" s="702">
        <f t="shared" si="34"/>
        <v>1.1019928521482402E-3</v>
      </c>
      <c r="H383" s="151">
        <f t="shared" si="31"/>
        <v>4.7181272968300831</v>
      </c>
      <c r="I383" s="151">
        <f t="shared" si="37"/>
        <v>1.0379880053026183</v>
      </c>
      <c r="J383" s="151">
        <v>1.5565871865993925</v>
      </c>
      <c r="K383" s="151">
        <v>0.69858067758900855</v>
      </c>
      <c r="L383" s="725">
        <f t="shared" si="39"/>
        <v>3.5301327074650141E-2</v>
      </c>
      <c r="M383" s="688">
        <f t="shared" si="35"/>
        <v>5.0532927988338585</v>
      </c>
      <c r="N383" s="688">
        <f t="shared" si="36"/>
        <v>2.4660824987600308E-4</v>
      </c>
    </row>
    <row r="384" spans="1:14" s="688" customFormat="1" ht="18" customHeight="1" x14ac:dyDescent="0.3">
      <c r="A384" s="158">
        <v>38</v>
      </c>
      <c r="B384" s="321" t="s">
        <v>1130</v>
      </c>
      <c r="C384" s="146">
        <v>307.14999999999998</v>
      </c>
      <c r="D384" s="146"/>
      <c r="E384" s="146"/>
      <c r="F384" s="146">
        <f t="shared" si="38"/>
        <v>307.14999999999998</v>
      </c>
      <c r="G384" s="702">
        <f t="shared" si="34"/>
        <v>1.4914827907699479E-3</v>
      </c>
      <c r="H384" s="151">
        <f t="shared" si="31"/>
        <v>6.3857089945419929</v>
      </c>
      <c r="I384" s="151">
        <f t="shared" si="37"/>
        <v>1.4048559787992385</v>
      </c>
      <c r="J384" s="151">
        <v>2.1067496006169177</v>
      </c>
      <c r="K384" s="151">
        <v>0.94548803702063977</v>
      </c>
      <c r="L384" s="725">
        <f t="shared" si="39"/>
        <v>3.5301327074650141E-2</v>
      </c>
      <c r="M384" s="688">
        <f t="shared" si="35"/>
        <v>3.7336619494297763</v>
      </c>
      <c r="N384" s="688">
        <f t="shared" si="36"/>
        <v>3.3376982440034523E-4</v>
      </c>
    </row>
    <row r="385" spans="1:14" s="688" customFormat="1" ht="18" customHeight="1" x14ac:dyDescent="0.3">
      <c r="A385" s="158">
        <v>39</v>
      </c>
      <c r="B385" s="321" t="s">
        <v>1131</v>
      </c>
      <c r="C385" s="146">
        <v>329.65</v>
      </c>
      <c r="D385" s="146"/>
      <c r="E385" s="146"/>
      <c r="F385" s="146">
        <f t="shared" si="38"/>
        <v>329.65</v>
      </c>
      <c r="G385" s="702">
        <f t="shared" si="34"/>
        <v>1.6007400357392588E-3</v>
      </c>
      <c r="H385" s="151">
        <f t="shared" si="31"/>
        <v>6.8534884260158488</v>
      </c>
      <c r="I385" s="151">
        <f t="shared" si="37"/>
        <v>1.5077674537234869</v>
      </c>
      <c r="J385" s="151">
        <v>2.2610776683814651</v>
      </c>
      <c r="K385" s="151">
        <v>1.0147489220376165</v>
      </c>
      <c r="L385" s="725">
        <f t="shared" si="39"/>
        <v>3.5301327074650141E-2</v>
      </c>
      <c r="M385" s="688">
        <f t="shared" si="35"/>
        <v>3.4788238063623713</v>
      </c>
      <c r="N385" s="688">
        <f t="shared" si="36"/>
        <v>3.5821983595498553E-4</v>
      </c>
    </row>
    <row r="386" spans="1:14" s="688" customFormat="1" ht="18" customHeight="1" x14ac:dyDescent="0.3">
      <c r="A386" s="158">
        <v>40</v>
      </c>
      <c r="B386" s="321" t="s">
        <v>1132</v>
      </c>
      <c r="C386" s="146">
        <v>255.16</v>
      </c>
      <c r="D386" s="146"/>
      <c r="E386" s="146"/>
      <c r="F386" s="146">
        <f t="shared" si="38"/>
        <v>255.16</v>
      </c>
      <c r="G386" s="702">
        <f t="shared" si="34"/>
        <v>1.2390257167275271E-3</v>
      </c>
      <c r="H386" s="151">
        <f t="shared" si="31"/>
        <v>5.3048266548830707</v>
      </c>
      <c r="I386" s="151">
        <f t="shared" si="37"/>
        <v>1.1670618640742756</v>
      </c>
      <c r="J386" s="151">
        <v>1.7501488787023045</v>
      </c>
      <c r="K386" s="151">
        <v>0.78544921870807882</v>
      </c>
      <c r="L386" s="725">
        <f t="shared" si="39"/>
        <v>3.5301327074650134E-2</v>
      </c>
      <c r="M386" s="688">
        <f t="shared" si="35"/>
        <v>4.4944123991509466</v>
      </c>
      <c r="N386" s="688">
        <f t="shared" si="36"/>
        <v>2.7727399770142297E-4</v>
      </c>
    </row>
    <row r="387" spans="1:14" s="688" customFormat="1" ht="18" customHeight="1" x14ac:dyDescent="0.3">
      <c r="A387" s="158">
        <v>41</v>
      </c>
      <c r="B387" s="321" t="s">
        <v>1133</v>
      </c>
      <c r="C387" s="146">
        <v>509.32</v>
      </c>
      <c r="D387" s="146"/>
      <c r="E387" s="146"/>
      <c r="F387" s="146">
        <f t="shared" si="38"/>
        <v>509.32</v>
      </c>
      <c r="G387" s="702">
        <f t="shared" si="34"/>
        <v>2.4731955559008627E-3</v>
      </c>
      <c r="H387" s="151">
        <f t="shared" si="31"/>
        <v>10.588863112811749</v>
      </c>
      <c r="I387" s="151">
        <f t="shared" si="37"/>
        <v>2.3295498848185847</v>
      </c>
      <c r="J387" s="151">
        <v>3.4934387321706288</v>
      </c>
      <c r="K387" s="151">
        <v>1.5678201758598476</v>
      </c>
      <c r="L387" s="725">
        <f t="shared" si="39"/>
        <v>3.5301327074650141E-2</v>
      </c>
      <c r="M387" s="688">
        <f t="shared" si="35"/>
        <v>2.2516183691340532</v>
      </c>
      <c r="N387" s="688">
        <f t="shared" si="36"/>
        <v>5.5346132822263981E-4</v>
      </c>
    </row>
    <row r="388" spans="1:14" s="688" customFormat="1" ht="18" customHeight="1" x14ac:dyDescent="0.3">
      <c r="A388" s="158">
        <v>42</v>
      </c>
      <c r="B388" s="321" t="s">
        <v>1134</v>
      </c>
      <c r="C388" s="146">
        <v>509.19</v>
      </c>
      <c r="D388" s="146"/>
      <c r="E388" s="146"/>
      <c r="F388" s="146">
        <f t="shared" si="38"/>
        <v>509.19</v>
      </c>
      <c r="G388" s="702">
        <f t="shared" si="34"/>
        <v>2.4725642918188178E-3</v>
      </c>
      <c r="H388" s="151">
        <f t="shared" si="31"/>
        <v>10.586160387207677</v>
      </c>
      <c r="I388" s="151">
        <f t="shared" si="37"/>
        <v>2.328955285185689</v>
      </c>
      <c r="J388" s="151">
        <v>3.4925470588902114</v>
      </c>
      <c r="K388" s="151">
        <v>1.5674200018575275</v>
      </c>
      <c r="L388" s="725">
        <f t="shared" si="39"/>
        <v>3.5301327074650141E-2</v>
      </c>
      <c r="M388" s="688">
        <f t="shared" si="35"/>
        <v>2.252193224076191</v>
      </c>
      <c r="N388" s="688">
        <f t="shared" si="36"/>
        <v>5.5332006148921308E-4</v>
      </c>
    </row>
    <row r="389" spans="1:14" s="688" customFormat="1" ht="18" customHeight="1" x14ac:dyDescent="0.3">
      <c r="A389" s="158">
        <v>43</v>
      </c>
      <c r="B389" s="321" t="s">
        <v>1135</v>
      </c>
      <c r="C389" s="146">
        <v>291.43</v>
      </c>
      <c r="D389" s="146"/>
      <c r="E389" s="146"/>
      <c r="F389" s="146">
        <f t="shared" si="38"/>
        <v>291.43</v>
      </c>
      <c r="G389" s="702">
        <f t="shared" si="34"/>
        <v>1.4151483956180563E-3</v>
      </c>
      <c r="H389" s="151">
        <f t="shared" si="31"/>
        <v>6.0588870984189267</v>
      </c>
      <c r="I389" s="151">
        <f t="shared" si="37"/>
        <v>1.332955161652164</v>
      </c>
      <c r="J389" s="151">
        <v>1.9989257239387546</v>
      </c>
      <c r="K389" s="151">
        <v>0.89709776535544539</v>
      </c>
      <c r="L389" s="725">
        <f t="shared" si="39"/>
        <v>3.5301327074650141E-2</v>
      </c>
      <c r="M389" s="688">
        <f t="shared" si="35"/>
        <v>3.9350590802846503</v>
      </c>
      <c r="N389" s="688">
        <f t="shared" si="36"/>
        <v>3.1668741632750325E-4</v>
      </c>
    </row>
    <row r="390" spans="1:14" s="688" customFormat="1" ht="18" customHeight="1" x14ac:dyDescent="0.3">
      <c r="A390" s="158">
        <v>44</v>
      </c>
      <c r="B390" s="321" t="s">
        <v>1136</v>
      </c>
      <c r="C390" s="146">
        <v>449.48</v>
      </c>
      <c r="D390" s="146"/>
      <c r="E390" s="146"/>
      <c r="F390" s="146">
        <f t="shared" si="38"/>
        <v>449.48</v>
      </c>
      <c r="G390" s="702">
        <f t="shared" si="34"/>
        <v>2.1826198430580377E-3</v>
      </c>
      <c r="H390" s="151">
        <f t="shared" si="31"/>
        <v>9.3447777270608352</v>
      </c>
      <c r="I390" s="151">
        <f t="shared" si="37"/>
        <v>2.0558510999533839</v>
      </c>
      <c r="J390" s="151">
        <v>3.0829946621692734</v>
      </c>
      <c r="K390" s="151">
        <v>1.3836170043302527</v>
      </c>
      <c r="L390" s="725">
        <f t="shared" si="39"/>
        <v>3.5301327074650141E-2</v>
      </c>
      <c r="M390" s="688">
        <f t="shared" si="35"/>
        <v>2.5513799674453943</v>
      </c>
      <c r="N390" s="688">
        <f t="shared" si="36"/>
        <v>4.884351641590987E-4</v>
      </c>
    </row>
    <row r="391" spans="1:14" s="688" customFormat="1" ht="18" customHeight="1" x14ac:dyDescent="0.3">
      <c r="A391" s="158">
        <v>45</v>
      </c>
      <c r="B391" s="321" t="s">
        <v>1138</v>
      </c>
      <c r="C391" s="146">
        <v>467.46</v>
      </c>
      <c r="D391" s="146"/>
      <c r="E391" s="146"/>
      <c r="F391" s="146">
        <f t="shared" si="38"/>
        <v>467.46</v>
      </c>
      <c r="G391" s="702">
        <f t="shared" si="34"/>
        <v>2.2699285214824024E-3</v>
      </c>
      <c r="H391" s="151">
        <f t="shared" ref="H391:H454" si="40">G391*4281.45</f>
        <v>9.7185854683008319</v>
      </c>
      <c r="I391" s="151">
        <f t="shared" si="37"/>
        <v>2.1380888030261831</v>
      </c>
      <c r="J391" s="151">
        <v>3.2063199358762313</v>
      </c>
      <c r="K391" s="151">
        <v>1.4389641471127079</v>
      </c>
      <c r="L391" s="725">
        <f t="shared" si="39"/>
        <v>3.5301327074650141E-2</v>
      </c>
      <c r="M391" s="688">
        <f t="shared" si="35"/>
        <v>2.4532457702634574</v>
      </c>
      <c r="N391" s="688">
        <f t="shared" si="36"/>
        <v>5.0797344005920684E-4</v>
      </c>
    </row>
    <row r="392" spans="1:14" s="688" customFormat="1" ht="18" customHeight="1" x14ac:dyDescent="0.3">
      <c r="A392" s="158">
        <v>46</v>
      </c>
      <c r="B392" s="321" t="s">
        <v>1139</v>
      </c>
      <c r="C392" s="146">
        <v>429.2</v>
      </c>
      <c r="D392" s="146"/>
      <c r="E392" s="146">
        <v>129.19999999999999</v>
      </c>
      <c r="F392" s="146">
        <f t="shared" si="38"/>
        <v>558.4</v>
      </c>
      <c r="G392" s="702">
        <f t="shared" si="34"/>
        <v>2.7115220262605858E-3</v>
      </c>
      <c r="H392" s="151">
        <f t="shared" si="40"/>
        <v>11.609245979333384</v>
      </c>
      <c r="I392" s="151">
        <f t="shared" si="37"/>
        <v>2.5540341154533444</v>
      </c>
      <c r="J392" s="151">
        <v>3.8300796906543617</v>
      </c>
      <c r="K392" s="151">
        <v>1.7189012530435461</v>
      </c>
      <c r="L392" s="725">
        <f t="shared" si="39"/>
        <v>3.5301327074650134E-2</v>
      </c>
      <c r="M392" s="688">
        <f t="shared" si="35"/>
        <v>2.0537146629071552</v>
      </c>
      <c r="N392" s="688">
        <f t="shared" si="36"/>
        <v>6.0679495342716178E-4</v>
      </c>
    </row>
    <row r="393" spans="1:14" s="688" customFormat="1" ht="18" customHeight="1" x14ac:dyDescent="0.3">
      <c r="A393" s="158">
        <v>47</v>
      </c>
      <c r="B393" s="321" t="s">
        <v>1140</v>
      </c>
      <c r="C393" s="146">
        <v>331.42</v>
      </c>
      <c r="D393" s="146"/>
      <c r="E393" s="146"/>
      <c r="F393" s="146">
        <f t="shared" si="38"/>
        <v>331.42</v>
      </c>
      <c r="G393" s="702">
        <f t="shared" si="34"/>
        <v>1.609334939010178E-3</v>
      </c>
      <c r="H393" s="151">
        <f t="shared" si="40"/>
        <v>6.8902870746251264</v>
      </c>
      <c r="I393" s="151">
        <f t="shared" si="37"/>
        <v>1.5158631564175278</v>
      </c>
      <c r="J393" s="151">
        <v>2.27321814304561</v>
      </c>
      <c r="K393" s="151">
        <v>1.0201974449922853</v>
      </c>
      <c r="L393" s="725">
        <f t="shared" si="39"/>
        <v>3.5301327074650134E-2</v>
      </c>
      <c r="M393" s="688">
        <f t="shared" si="35"/>
        <v>3.4602446073482453</v>
      </c>
      <c r="N393" s="688">
        <f t="shared" si="36"/>
        <v>3.6014323686395049E-4</v>
      </c>
    </row>
    <row r="394" spans="1:14" s="688" customFormat="1" ht="18" customHeight="1" x14ac:dyDescent="0.3">
      <c r="A394" s="158">
        <v>48</v>
      </c>
      <c r="B394" s="321" t="s">
        <v>1141</v>
      </c>
      <c r="C394" s="146">
        <v>154.9</v>
      </c>
      <c r="D394" s="146"/>
      <c r="E394" s="146"/>
      <c r="F394" s="146">
        <f t="shared" si="38"/>
        <v>154.9</v>
      </c>
      <c r="G394" s="702">
        <f t="shared" si="34"/>
        <v>7.5217543314427793E-4</v>
      </c>
      <c r="H394" s="151">
        <f t="shared" si="40"/>
        <v>3.2204015082355686</v>
      </c>
      <c r="I394" s="151">
        <f t="shared" si="37"/>
        <v>0.70848833181182513</v>
      </c>
      <c r="J394" s="151">
        <v>1.0624630087434825</v>
      </c>
      <c r="K394" s="151">
        <v>0.47682271507243068</v>
      </c>
      <c r="L394" s="725">
        <f t="shared" si="39"/>
        <v>3.5301327074650141E-2</v>
      </c>
      <c r="M394" s="688">
        <f t="shared" si="35"/>
        <v>7.4034491140565262</v>
      </c>
      <c r="N394" s="688">
        <f t="shared" si="36"/>
        <v>1.6832474621394586E-4</v>
      </c>
    </row>
    <row r="395" spans="1:14" s="688" customFormat="1" ht="18" customHeight="1" x14ac:dyDescent="0.3">
      <c r="A395" s="158">
        <v>49</v>
      </c>
      <c r="B395" s="321" t="s">
        <v>1142</v>
      </c>
      <c r="C395" s="146">
        <v>119.9</v>
      </c>
      <c r="D395" s="146"/>
      <c r="E395" s="146"/>
      <c r="F395" s="146">
        <f t="shared" si="38"/>
        <v>119.9</v>
      </c>
      <c r="G395" s="702">
        <f t="shared" si="34"/>
        <v>5.8221971874757212E-4</v>
      </c>
      <c r="H395" s="151">
        <f t="shared" si="40"/>
        <v>2.4927446148317927</v>
      </c>
      <c r="I395" s="151">
        <f t="shared" si="37"/>
        <v>0.54840381526299442</v>
      </c>
      <c r="J395" s="151">
        <v>0.82239712555418698</v>
      </c>
      <c r="K395" s="151">
        <v>0.3690835606015781</v>
      </c>
      <c r="L395" s="725">
        <f t="shared" si="39"/>
        <v>3.5301327074650134E-2</v>
      </c>
      <c r="M395" s="688">
        <f t="shared" si="35"/>
        <v>9.5645893892189768</v>
      </c>
      <c r="N395" s="688">
        <f t="shared" si="36"/>
        <v>1.3029139490672762E-4</v>
      </c>
    </row>
    <row r="396" spans="1:14" s="688" customFormat="1" ht="18" customHeight="1" x14ac:dyDescent="0.3">
      <c r="A396" s="158">
        <v>50</v>
      </c>
      <c r="B396" s="321" t="s">
        <v>1143</v>
      </c>
      <c r="C396" s="146">
        <v>280.7</v>
      </c>
      <c r="D396" s="146"/>
      <c r="E396" s="146">
        <v>19.600000000000001</v>
      </c>
      <c r="F396" s="146">
        <f t="shared" si="38"/>
        <v>300.3</v>
      </c>
      <c r="G396" s="702">
        <f t="shared" si="34"/>
        <v>1.4582200295237358E-3</v>
      </c>
      <c r="H396" s="151">
        <f t="shared" si="40"/>
        <v>6.2432961454043978</v>
      </c>
      <c r="I396" s="151">
        <f t="shared" si="37"/>
        <v>1.3735251519889675</v>
      </c>
      <c r="J396" s="151">
        <v>2.0597652777641562</v>
      </c>
      <c r="K396" s="151">
        <v>0.92440194535991582</v>
      </c>
      <c r="L396" s="725">
        <f t="shared" si="39"/>
        <v>3.5301327074650134E-2</v>
      </c>
      <c r="M396" s="688">
        <f t="shared" si="35"/>
        <v>3.8188287304940238</v>
      </c>
      <c r="N396" s="688">
        <f t="shared" si="36"/>
        <v>3.263261542159325E-4</v>
      </c>
    </row>
    <row r="397" spans="1:14" s="688" customFormat="1" ht="18" customHeight="1" x14ac:dyDescent="0.3">
      <c r="A397" s="158">
        <v>51</v>
      </c>
      <c r="B397" s="321" t="s">
        <v>1144</v>
      </c>
      <c r="C397" s="146">
        <v>226.84</v>
      </c>
      <c r="D397" s="146"/>
      <c r="E397" s="146"/>
      <c r="F397" s="146">
        <f t="shared" si="38"/>
        <v>226.84</v>
      </c>
      <c r="G397" s="702">
        <f t="shared" si="34"/>
        <v>1.1015072643928211E-3</v>
      </c>
      <c r="H397" s="151">
        <f t="shared" si="40"/>
        <v>4.7160482771346439</v>
      </c>
      <c r="I397" s="151">
        <f t="shared" si="37"/>
        <v>1.0375306209696216</v>
      </c>
      <c r="J397" s="151">
        <v>1.5559012840759945</v>
      </c>
      <c r="K397" s="151">
        <v>0.69827285143337758</v>
      </c>
      <c r="L397" s="725">
        <f t="shared" si="39"/>
        <v>3.5301327074650141E-2</v>
      </c>
      <c r="M397" s="688">
        <f t="shared" si="35"/>
        <v>5.0555204891877787</v>
      </c>
      <c r="N397" s="688">
        <f t="shared" si="36"/>
        <v>2.4649958315798247E-4</v>
      </c>
    </row>
    <row r="398" spans="1:14" s="688" customFormat="1" ht="18" customHeight="1" x14ac:dyDescent="0.3">
      <c r="A398" s="158">
        <v>52</v>
      </c>
      <c r="B398" s="321" t="s">
        <v>1145</v>
      </c>
      <c r="C398" s="146">
        <v>216.3</v>
      </c>
      <c r="D398" s="146"/>
      <c r="E398" s="146"/>
      <c r="F398" s="146">
        <f t="shared" si="38"/>
        <v>216.3</v>
      </c>
      <c r="G398" s="702">
        <f t="shared" si="34"/>
        <v>1.0503263149716417E-3</v>
      </c>
      <c r="H398" s="151">
        <f t="shared" si="40"/>
        <v>4.4969196012353354</v>
      </c>
      <c r="I398" s="151">
        <f t="shared" si="37"/>
        <v>0.98932231227177381</v>
      </c>
      <c r="J398" s="151">
        <v>1.4836071581098469</v>
      </c>
      <c r="K398" s="151">
        <v>0.66582797462986931</v>
      </c>
      <c r="L398" s="725">
        <f t="shared" si="39"/>
        <v>3.5301327074650141E-2</v>
      </c>
      <c r="M398" s="688">
        <f t="shared" si="35"/>
        <v>5.3018690141810261</v>
      </c>
      <c r="N398" s="688">
        <f t="shared" si="36"/>
        <v>2.3504611107860873E-4</v>
      </c>
    </row>
    <row r="399" spans="1:14" s="688" customFormat="1" ht="18" customHeight="1" x14ac:dyDescent="0.3">
      <c r="A399" s="158">
        <v>53</v>
      </c>
      <c r="B399" s="321" t="s">
        <v>1155</v>
      </c>
      <c r="C399" s="146">
        <v>307.64999999999998</v>
      </c>
      <c r="D399" s="146"/>
      <c r="E399" s="146"/>
      <c r="F399" s="146">
        <f t="shared" si="38"/>
        <v>307.64999999999998</v>
      </c>
      <c r="G399" s="702">
        <f t="shared" si="34"/>
        <v>1.4939107295470436E-3</v>
      </c>
      <c r="H399" s="151">
        <f t="shared" si="40"/>
        <v>6.3961040930191899</v>
      </c>
      <c r="I399" s="151">
        <f t="shared" si="37"/>
        <v>1.4071429004642217</v>
      </c>
      <c r="J399" s="151">
        <v>2.1101791132339081</v>
      </c>
      <c r="K399" s="151">
        <v>0.9470271677987947</v>
      </c>
      <c r="L399" s="725">
        <f t="shared" si="39"/>
        <v>3.5301327074650141E-2</v>
      </c>
      <c r="M399" s="688">
        <f t="shared" si="35"/>
        <v>3.7275939144071377</v>
      </c>
      <c r="N399" s="688">
        <f t="shared" si="36"/>
        <v>3.3431315799044834E-4</v>
      </c>
    </row>
    <row r="400" spans="1:14" s="688" customFormat="1" ht="18" customHeight="1" x14ac:dyDescent="0.3">
      <c r="A400" s="158">
        <v>54</v>
      </c>
      <c r="B400" s="321" t="s">
        <v>1156</v>
      </c>
      <c r="C400" s="146">
        <v>350.66</v>
      </c>
      <c r="D400" s="146"/>
      <c r="E400" s="146"/>
      <c r="F400" s="146">
        <f t="shared" si="38"/>
        <v>350.66</v>
      </c>
      <c r="G400" s="702">
        <f t="shared" si="34"/>
        <v>1.7027620231528245E-3</v>
      </c>
      <c r="H400" s="151">
        <f t="shared" si="40"/>
        <v>7.2902904640276605</v>
      </c>
      <c r="I400" s="151">
        <f t="shared" si="37"/>
        <v>1.6038639020860852</v>
      </c>
      <c r="J400" s="151">
        <v>2.4051857885473829</v>
      </c>
      <c r="K400" s="151">
        <v>1.0794231973356911</v>
      </c>
      <c r="L400" s="725">
        <f t="shared" si="39"/>
        <v>3.5301327074650141E-2</v>
      </c>
      <c r="M400" s="688">
        <f t="shared" si="35"/>
        <v>3.2703880333295947</v>
      </c>
      <c r="N400" s="688">
        <f t="shared" si="36"/>
        <v>3.8105071341111856E-4</v>
      </c>
    </row>
    <row r="401" spans="1:14" s="688" customFormat="1" ht="18" customHeight="1" x14ac:dyDescent="0.3">
      <c r="A401" s="158">
        <v>55</v>
      </c>
      <c r="B401" s="321" t="s">
        <v>1157</v>
      </c>
      <c r="C401" s="146">
        <v>485.8</v>
      </c>
      <c r="D401" s="146"/>
      <c r="E401" s="146"/>
      <c r="F401" s="146">
        <f t="shared" si="38"/>
        <v>485.8</v>
      </c>
      <c r="G401" s="702">
        <f t="shared" si="34"/>
        <v>2.3589853158262762E-3</v>
      </c>
      <c r="H401" s="151">
        <f t="shared" si="40"/>
        <v>10.099877680444409</v>
      </c>
      <c r="I401" s="151">
        <f t="shared" si="37"/>
        <v>2.2219730896977703</v>
      </c>
      <c r="J401" s="151">
        <v>3.332114458667423</v>
      </c>
      <c r="K401" s="151">
        <v>1.4954194640554348</v>
      </c>
      <c r="L401" s="725">
        <f t="shared" si="39"/>
        <v>3.5301327074650141E-2</v>
      </c>
      <c r="M401" s="688">
        <f t="shared" si="35"/>
        <v>2.3606304400316089</v>
      </c>
      <c r="N401" s="688">
        <f t="shared" si="36"/>
        <v>5.2790291614418917E-4</v>
      </c>
    </row>
    <row r="402" spans="1:14" s="688" customFormat="1" ht="18" customHeight="1" x14ac:dyDescent="0.3">
      <c r="A402" s="158">
        <v>56</v>
      </c>
      <c r="B402" s="321" t="s">
        <v>1158</v>
      </c>
      <c r="C402" s="146">
        <v>402.96</v>
      </c>
      <c r="D402" s="146"/>
      <c r="E402" s="146"/>
      <c r="F402" s="146">
        <f t="shared" si="38"/>
        <v>402.96</v>
      </c>
      <c r="G402" s="702">
        <f t="shared" si="34"/>
        <v>1.9567244192370443E-3</v>
      </c>
      <c r="H402" s="151">
        <f t="shared" si="40"/>
        <v>8.3776177647424426</v>
      </c>
      <c r="I402" s="151">
        <f t="shared" si="37"/>
        <v>1.8430759082433374</v>
      </c>
      <c r="J402" s="151">
        <v>2.7639128082845295</v>
      </c>
      <c r="K402" s="151">
        <v>1.2404162767307081</v>
      </c>
      <c r="L402" s="725">
        <f t="shared" si="39"/>
        <v>3.5301327074650134E-2</v>
      </c>
      <c r="M402" s="688">
        <f t="shared" si="35"/>
        <v>2.845925818362506</v>
      </c>
      <c r="N402" s="688">
        <f t="shared" si="36"/>
        <v>4.3788340693590459E-4</v>
      </c>
    </row>
    <row r="403" spans="1:14" s="688" customFormat="1" ht="18" customHeight="1" x14ac:dyDescent="0.3">
      <c r="A403" s="158">
        <v>57</v>
      </c>
      <c r="B403" s="321" t="s">
        <v>1159</v>
      </c>
      <c r="C403" s="146">
        <v>526.67999999999995</v>
      </c>
      <c r="D403" s="146"/>
      <c r="E403" s="146"/>
      <c r="F403" s="146">
        <f t="shared" si="38"/>
        <v>526.67999999999995</v>
      </c>
      <c r="G403" s="702">
        <f t="shared" si="34"/>
        <v>2.5574935902416282E-3</v>
      </c>
      <c r="H403" s="151">
        <f t="shared" si="40"/>
        <v>10.949780931940019</v>
      </c>
      <c r="I403" s="151">
        <f t="shared" si="37"/>
        <v>2.4089518050268044</v>
      </c>
      <c r="J403" s="151">
        <v>3.6125114102325191</v>
      </c>
      <c r="K403" s="151">
        <v>1.6212587964773904</v>
      </c>
      <c r="L403" s="725">
        <f t="shared" si="39"/>
        <v>3.5301327074650141E-2</v>
      </c>
      <c r="M403" s="688">
        <f t="shared" si="35"/>
        <v>2.1774023463343131</v>
      </c>
      <c r="N403" s="688">
        <f t="shared" si="36"/>
        <v>5.7232587047101996E-4</v>
      </c>
    </row>
    <row r="404" spans="1:14" s="688" customFormat="1" ht="18" customHeight="1" x14ac:dyDescent="0.3">
      <c r="A404" s="158">
        <v>58</v>
      </c>
      <c r="B404" s="321" t="s">
        <v>1160</v>
      </c>
      <c r="C404" s="146">
        <v>198.5</v>
      </c>
      <c r="D404" s="146"/>
      <c r="E404" s="146"/>
      <c r="F404" s="146">
        <f t="shared" si="38"/>
        <v>198.5</v>
      </c>
      <c r="G404" s="702">
        <f t="shared" si="34"/>
        <v>9.6389169450703134E-4</v>
      </c>
      <c r="H404" s="151">
        <f t="shared" si="40"/>
        <v>4.1268540954471291</v>
      </c>
      <c r="I404" s="151">
        <f t="shared" si="37"/>
        <v>0.90790790099836838</v>
      </c>
      <c r="J404" s="151">
        <v>1.361516508945005</v>
      </c>
      <c r="K404" s="151">
        <v>0.61103491892755002</v>
      </c>
      <c r="L404" s="725">
        <f t="shared" si="39"/>
        <v>3.5301327074650141E-2</v>
      </c>
      <c r="M404" s="688">
        <f t="shared" si="35"/>
        <v>5.7773010970647647</v>
      </c>
      <c r="N404" s="688">
        <f t="shared" si="36"/>
        <v>2.1570343527093773E-4</v>
      </c>
    </row>
    <row r="405" spans="1:14" s="688" customFormat="1" ht="18" customHeight="1" x14ac:dyDescent="0.3">
      <c r="A405" s="158">
        <v>59</v>
      </c>
      <c r="B405" s="321" t="s">
        <v>1161</v>
      </c>
      <c r="C405" s="146">
        <v>667.9</v>
      </c>
      <c r="D405" s="146"/>
      <c r="E405" s="146">
        <v>211.9</v>
      </c>
      <c r="F405" s="146">
        <f t="shared" si="38"/>
        <v>879.8</v>
      </c>
      <c r="G405" s="702">
        <f t="shared" si="34"/>
        <v>4.2722010721777644E-3</v>
      </c>
      <c r="H405" s="151">
        <f t="shared" si="40"/>
        <v>18.291215280475488</v>
      </c>
      <c r="I405" s="151">
        <f t="shared" si="37"/>
        <v>4.0240673617046072</v>
      </c>
      <c r="J405" s="151">
        <v>6.0345704008554923</v>
      </c>
      <c r="K405" s="151">
        <v>2.7082545172416044</v>
      </c>
      <c r="L405" s="725">
        <f t="shared" si="39"/>
        <v>3.5301327074650141E-2</v>
      </c>
      <c r="M405" s="688">
        <f t="shared" si="35"/>
        <v>1.3034715478146803</v>
      </c>
      <c r="N405" s="688">
        <f t="shared" si="36"/>
        <v>9.5604978514544589E-4</v>
      </c>
    </row>
    <row r="406" spans="1:14" s="688" customFormat="1" ht="18" customHeight="1" x14ac:dyDescent="0.3">
      <c r="A406" s="158">
        <v>60</v>
      </c>
      <c r="B406" s="321" t="s">
        <v>1162</v>
      </c>
      <c r="C406" s="146">
        <v>1539.9</v>
      </c>
      <c r="D406" s="146">
        <v>108.1</v>
      </c>
      <c r="E406" s="146">
        <v>138.80000000000001</v>
      </c>
      <c r="F406" s="146">
        <f t="shared" si="38"/>
        <v>1786.8</v>
      </c>
      <c r="G406" s="702">
        <f t="shared" si="34"/>
        <v>8.6764820138295392E-3</v>
      </c>
      <c r="H406" s="151">
        <f t="shared" si="40"/>
        <v>37.147923918110479</v>
      </c>
      <c r="I406" s="151">
        <f t="shared" si="37"/>
        <v>8.1725432619843055</v>
      </c>
      <c r="J406" s="151">
        <v>12.255706288075238</v>
      </c>
      <c r="K406" s="151">
        <v>5.5002377488148433</v>
      </c>
      <c r="L406" s="725">
        <f t="shared" si="39"/>
        <v>3.5301327074650141E-2</v>
      </c>
      <c r="M406" s="688">
        <f t="shared" si="35"/>
        <v>0.64181456669316972</v>
      </c>
      <c r="N406" s="688">
        <f t="shared" si="36"/>
        <v>1.9416569175925017E-3</v>
      </c>
    </row>
    <row r="407" spans="1:14" s="688" customFormat="1" ht="18" customHeight="1" x14ac:dyDescent="0.3">
      <c r="A407" s="158">
        <v>61</v>
      </c>
      <c r="B407" s="321" t="s">
        <v>1163</v>
      </c>
      <c r="C407" s="146">
        <v>540.67999999999995</v>
      </c>
      <c r="D407" s="146">
        <v>235.6</v>
      </c>
      <c r="E407" s="146"/>
      <c r="F407" s="146">
        <f t="shared" si="38"/>
        <v>776.28</v>
      </c>
      <c r="G407" s="702">
        <f t="shared" si="34"/>
        <v>3.7695206277678505E-3</v>
      </c>
      <c r="H407" s="151">
        <f t="shared" si="40"/>
        <v>16.139014091756664</v>
      </c>
      <c r="I407" s="151">
        <f t="shared" si="37"/>
        <v>3.5505831001864663</v>
      </c>
      <c r="J407" s="151">
        <v>5.3245241086338959</v>
      </c>
      <c r="K407" s="151">
        <v>2.3895928809323852</v>
      </c>
      <c r="L407" s="725">
        <f t="shared" si="39"/>
        <v>3.5301327074650141E-2</v>
      </c>
      <c r="M407" s="688">
        <f t="shared" si="35"/>
        <v>1.4772946201980677</v>
      </c>
      <c r="N407" s="688">
        <f t="shared" si="36"/>
        <v>8.4355799865049638E-4</v>
      </c>
    </row>
    <row r="408" spans="1:14" s="688" customFormat="1" ht="18" customHeight="1" x14ac:dyDescent="0.3">
      <c r="A408" s="158">
        <v>62</v>
      </c>
      <c r="B408" s="321" t="s">
        <v>1164</v>
      </c>
      <c r="C408" s="146">
        <v>475.29</v>
      </c>
      <c r="D408" s="146"/>
      <c r="E408" s="146"/>
      <c r="F408" s="146">
        <f t="shared" si="38"/>
        <v>475.29</v>
      </c>
      <c r="G408" s="702">
        <f t="shared" si="34"/>
        <v>2.3079500427317227E-3</v>
      </c>
      <c r="H408" s="151">
        <f t="shared" si="40"/>
        <v>9.8813727104537339</v>
      </c>
      <c r="I408" s="151">
        <f t="shared" si="37"/>
        <v>2.1739019962998216</v>
      </c>
      <c r="J408" s="151">
        <v>3.2600261034582942</v>
      </c>
      <c r="K408" s="151">
        <v>1.4630669350986159</v>
      </c>
      <c r="L408" s="725">
        <f t="shared" si="39"/>
        <v>3.5301327074650141E-2</v>
      </c>
      <c r="M408" s="688">
        <f t="shared" si="35"/>
        <v>2.4128306250233664</v>
      </c>
      <c r="N408" s="688">
        <f t="shared" si="36"/>
        <v>5.1648204408022164E-4</v>
      </c>
    </row>
    <row r="409" spans="1:14" s="688" customFormat="1" ht="18" customHeight="1" x14ac:dyDescent="0.3">
      <c r="A409" s="158">
        <v>63</v>
      </c>
      <c r="B409" s="321" t="s">
        <v>1165</v>
      </c>
      <c r="C409" s="146">
        <v>487.96</v>
      </c>
      <c r="D409" s="146"/>
      <c r="E409" s="146"/>
      <c r="F409" s="146">
        <f t="shared" si="38"/>
        <v>487.96</v>
      </c>
      <c r="G409" s="702">
        <f t="shared" si="34"/>
        <v>2.3694740113433302E-3</v>
      </c>
      <c r="H409" s="151">
        <f t="shared" si="40"/>
        <v>10.144784505865902</v>
      </c>
      <c r="I409" s="151">
        <f t="shared" si="37"/>
        <v>2.2318525912904983</v>
      </c>
      <c r="J409" s="151">
        <v>3.3469299531728187</v>
      </c>
      <c r="K409" s="151">
        <v>1.5020685090170645</v>
      </c>
      <c r="L409" s="725">
        <f t="shared" si="39"/>
        <v>3.5301327074650141E-2</v>
      </c>
      <c r="M409" s="688">
        <f t="shared" si="35"/>
        <v>2.3501808913996145</v>
      </c>
      <c r="N409" s="688">
        <f t="shared" si="36"/>
        <v>5.3025011725343462E-4</v>
      </c>
    </row>
    <row r="410" spans="1:14" s="688" customFormat="1" ht="18" customHeight="1" x14ac:dyDescent="0.3">
      <c r="A410" s="158">
        <v>64</v>
      </c>
      <c r="B410" s="321" t="s">
        <v>1167</v>
      </c>
      <c r="C410" s="146">
        <v>705.64</v>
      </c>
      <c r="D410" s="146">
        <v>98.2</v>
      </c>
      <c r="E410" s="146">
        <v>255.1</v>
      </c>
      <c r="F410" s="146">
        <f t="shared" si="38"/>
        <v>1058.94</v>
      </c>
      <c r="G410" s="702">
        <f t="shared" si="34"/>
        <v>5.1420829772356466E-3</v>
      </c>
      <c r="H410" s="151">
        <f t="shared" si="40"/>
        <v>22.015571162885557</v>
      </c>
      <c r="I410" s="151">
        <f t="shared" si="37"/>
        <v>4.8434256558348228</v>
      </c>
      <c r="J410" s="151">
        <v>7.2632961812706469</v>
      </c>
      <c r="K410" s="151">
        <v>3.2596942924389913</v>
      </c>
      <c r="L410" s="725">
        <f t="shared" si="39"/>
        <v>3.5301327074650141E-2</v>
      </c>
      <c r="M410" s="688">
        <f t="shared" si="35"/>
        <v>1.0829643490352199</v>
      </c>
      <c r="N410" s="688">
        <f t="shared" si="36"/>
        <v>1.150715343807591E-3</v>
      </c>
    </row>
    <row r="411" spans="1:14" s="688" customFormat="1" ht="18" customHeight="1" x14ac:dyDescent="0.3">
      <c r="A411" s="158">
        <v>65</v>
      </c>
      <c r="B411" s="321" t="s">
        <v>1168</v>
      </c>
      <c r="C411" s="146">
        <v>435.39</v>
      </c>
      <c r="D411" s="146"/>
      <c r="E411" s="146"/>
      <c r="F411" s="146">
        <f t="shared" si="38"/>
        <v>435.39</v>
      </c>
      <c r="G411" s="702">
        <f t="shared" si="34"/>
        <v>2.1142005283194781E-3</v>
      </c>
      <c r="H411" s="151">
        <f t="shared" si="40"/>
        <v>9.0518438519734286</v>
      </c>
      <c r="I411" s="151">
        <f t="shared" si="37"/>
        <v>1.9914056474341544</v>
      </c>
      <c r="J411" s="151">
        <v>2.9863509966224968</v>
      </c>
      <c r="K411" s="151">
        <v>1.3402442990018437</v>
      </c>
      <c r="L411" s="725">
        <f t="shared" si="39"/>
        <v>3.5301327074650141E-2</v>
      </c>
      <c r="M411" s="688">
        <f t="shared" si="35"/>
        <v>2.6339471916382</v>
      </c>
      <c r="N411" s="688">
        <f t="shared" si="36"/>
        <v>4.7312402358999281E-4</v>
      </c>
    </row>
    <row r="412" spans="1:14" s="688" customFormat="1" ht="18" customHeight="1" x14ac:dyDescent="0.3">
      <c r="A412" s="158">
        <v>66</v>
      </c>
      <c r="B412" s="321" t="s">
        <v>1169</v>
      </c>
      <c r="C412" s="146">
        <v>497.81</v>
      </c>
      <c r="D412" s="146"/>
      <c r="E412" s="146">
        <v>41.8</v>
      </c>
      <c r="F412" s="146">
        <f t="shared" si="38"/>
        <v>539.61</v>
      </c>
      <c r="G412" s="702">
        <f t="shared" si="34"/>
        <v>2.6202800870173261E-3</v>
      </c>
      <c r="H412" s="151">
        <f t="shared" si="40"/>
        <v>11.218598178560331</v>
      </c>
      <c r="I412" s="151">
        <f t="shared" si="37"/>
        <v>2.468091599283273</v>
      </c>
      <c r="J412" s="151">
        <v>3.7011986065078797</v>
      </c>
      <c r="K412" s="151">
        <v>1.66106071840048</v>
      </c>
      <c r="L412" s="725">
        <f t="shared" si="39"/>
        <v>3.5301327074650141E-2</v>
      </c>
      <c r="M412" s="688">
        <f t="shared" si="35"/>
        <v>2.1252279753291372</v>
      </c>
      <c r="N412" s="688">
        <f t="shared" si="36"/>
        <v>5.8637647711108675E-4</v>
      </c>
    </row>
    <row r="413" spans="1:14" s="688" customFormat="1" ht="18" customHeight="1" x14ac:dyDescent="0.3">
      <c r="A413" s="158">
        <v>67</v>
      </c>
      <c r="B413" s="321" t="s">
        <v>1170</v>
      </c>
      <c r="C413" s="146">
        <v>417.85</v>
      </c>
      <c r="D413" s="146"/>
      <c r="E413" s="146">
        <v>48.5</v>
      </c>
      <c r="F413" s="146">
        <f t="shared" si="38"/>
        <v>466.35</v>
      </c>
      <c r="G413" s="702">
        <f t="shared" si="34"/>
        <v>2.2645384973972501E-3</v>
      </c>
      <c r="H413" s="151">
        <f t="shared" si="40"/>
        <v>9.6955083496814556</v>
      </c>
      <c r="I413" s="151">
        <f t="shared" si="37"/>
        <v>2.1330118369299202</v>
      </c>
      <c r="J413" s="151">
        <v>3.1987064178665143</v>
      </c>
      <c r="K413" s="151">
        <v>1.4355472767852036</v>
      </c>
      <c r="L413" s="725">
        <f t="shared" si="39"/>
        <v>3.5301327074650141E-2</v>
      </c>
      <c r="M413" s="688">
        <f t="shared" ref="M413:M476" si="41">L413*100/K413</f>
        <v>2.459084952862348</v>
      </c>
      <c r="N413" s="688">
        <f t="shared" ref="N413:N476" si="42">L413/100*K413</f>
        <v>5.0676723948917782E-4</v>
      </c>
    </row>
    <row r="414" spans="1:14" s="688" customFormat="1" ht="18" customHeight="1" x14ac:dyDescent="0.3">
      <c r="A414" s="158">
        <v>68</v>
      </c>
      <c r="B414" s="321" t="s">
        <v>1171</v>
      </c>
      <c r="C414" s="146">
        <v>270.3</v>
      </c>
      <c r="D414" s="146"/>
      <c r="E414" s="146"/>
      <c r="F414" s="146">
        <f t="shared" si="38"/>
        <v>270.3</v>
      </c>
      <c r="G414" s="702">
        <f t="shared" si="34"/>
        <v>1.3125437028979879E-3</v>
      </c>
      <c r="H414" s="151">
        <f t="shared" si="40"/>
        <v>5.6195902367725896</v>
      </c>
      <c r="I414" s="151">
        <f t="shared" si="37"/>
        <v>1.2363098520899698</v>
      </c>
      <c r="J414" s="151">
        <v>1.8539945207447599</v>
      </c>
      <c r="K414" s="151">
        <v>0.83205409867061353</v>
      </c>
      <c r="L414" s="725">
        <f t="shared" si="39"/>
        <v>3.5301327074650134E-2</v>
      </c>
      <c r="M414" s="688">
        <f t="shared" si="41"/>
        <v>4.2426720968085663</v>
      </c>
      <c r="N414" s="688">
        <f t="shared" si="42"/>
        <v>2.9372613880974545E-4</v>
      </c>
    </row>
    <row r="415" spans="1:14" s="695" customFormat="1" ht="18" customHeight="1" x14ac:dyDescent="0.3">
      <c r="A415" s="158">
        <v>69</v>
      </c>
      <c r="B415" s="321" t="s">
        <v>1172</v>
      </c>
      <c r="C415" s="146">
        <v>1056.99</v>
      </c>
      <c r="D415" s="146"/>
      <c r="E415" s="146"/>
      <c r="F415" s="146">
        <f t="shared" si="38"/>
        <v>1056.99</v>
      </c>
      <c r="G415" s="702">
        <f t="shared" ref="G415:G478" si="43">1/205936*F415</f>
        <v>5.1326140160049731E-3</v>
      </c>
      <c r="H415" s="151">
        <f t="shared" si="40"/>
        <v>21.975030278824491</v>
      </c>
      <c r="I415" s="151">
        <f t="shared" si="37"/>
        <v>4.8345066613413881</v>
      </c>
      <c r="J415" s="151">
        <v>7.249921082064386</v>
      </c>
      <c r="K415" s="151">
        <v>3.2536916824041868</v>
      </c>
      <c r="L415" s="725">
        <f t="shared" si="39"/>
        <v>3.5301327074650141E-2</v>
      </c>
      <c r="M415" s="688">
        <f t="shared" si="41"/>
        <v>1.0849622681078872</v>
      </c>
      <c r="N415" s="688">
        <f t="shared" si="42"/>
        <v>1.1485963428061888E-3</v>
      </c>
    </row>
    <row r="416" spans="1:14" s="736" customFormat="1" ht="18" customHeight="1" x14ac:dyDescent="0.3">
      <c r="A416" s="158">
        <v>70</v>
      </c>
      <c r="B416" s="321" t="s">
        <v>1173</v>
      </c>
      <c r="C416" s="146">
        <v>322.39999999999998</v>
      </c>
      <c r="D416" s="146"/>
      <c r="E416" s="146">
        <v>31.4</v>
      </c>
      <c r="F416" s="146">
        <f t="shared" si="38"/>
        <v>353.79999999999995</v>
      </c>
      <c r="G416" s="702">
        <f t="shared" si="43"/>
        <v>1.7180094786729857E-3</v>
      </c>
      <c r="H416" s="151">
        <f t="shared" si="40"/>
        <v>7.3555716824644541</v>
      </c>
      <c r="I416" s="151">
        <f t="shared" si="37"/>
        <v>1.6182257701421798</v>
      </c>
      <c r="J416" s="151">
        <v>2.4267231277820791</v>
      </c>
      <c r="K416" s="151">
        <v>1.0890889386225047</v>
      </c>
      <c r="L416" s="725">
        <f t="shared" si="39"/>
        <v>3.5301327074650141E-2</v>
      </c>
      <c r="M416" s="688">
        <f t="shared" si="41"/>
        <v>3.241363108443629</v>
      </c>
      <c r="N416" s="688">
        <f t="shared" si="42"/>
        <v>3.8446284835696608E-4</v>
      </c>
    </row>
    <row r="417" spans="1:14" s="688" customFormat="1" ht="18" customHeight="1" x14ac:dyDescent="0.3">
      <c r="A417" s="158">
        <v>71</v>
      </c>
      <c r="B417" s="321" t="s">
        <v>1174</v>
      </c>
      <c r="C417" s="146">
        <v>239.3</v>
      </c>
      <c r="D417" s="146"/>
      <c r="E417" s="146"/>
      <c r="F417" s="146">
        <f t="shared" si="38"/>
        <v>239.3</v>
      </c>
      <c r="G417" s="702">
        <f t="shared" si="43"/>
        <v>1.1620114987180485E-3</v>
      </c>
      <c r="H417" s="151">
        <f t="shared" si="40"/>
        <v>4.9750941311863883</v>
      </c>
      <c r="I417" s="151">
        <f t="shared" si="37"/>
        <v>1.0945207088610054</v>
      </c>
      <c r="J417" s="151">
        <v>1.6413647384913839</v>
      </c>
      <c r="K417" s="151">
        <v>0.73662799042500116</v>
      </c>
      <c r="L417" s="725">
        <f t="shared" si="39"/>
        <v>3.5301327074650141E-2</v>
      </c>
      <c r="M417" s="688">
        <f t="shared" si="41"/>
        <v>4.7922869526425229</v>
      </c>
      <c r="N417" s="688">
        <f t="shared" si="42"/>
        <v>2.6003945622335217E-4</v>
      </c>
    </row>
    <row r="418" spans="1:14" s="688" customFormat="1" ht="18" customHeight="1" x14ac:dyDescent="0.3">
      <c r="A418" s="158">
        <v>72</v>
      </c>
      <c r="B418" s="321" t="s">
        <v>1175</v>
      </c>
      <c r="C418" s="146">
        <v>92.2</v>
      </c>
      <c r="D418" s="146"/>
      <c r="E418" s="146">
        <v>52.4</v>
      </c>
      <c r="F418" s="146">
        <f t="shared" si="38"/>
        <v>144.6</v>
      </c>
      <c r="G418" s="702">
        <f t="shared" si="43"/>
        <v>7.0215989433610447E-4</v>
      </c>
      <c r="H418" s="151">
        <f t="shared" si="40"/>
        <v>3.0062624796053141</v>
      </c>
      <c r="I418" s="151">
        <f t="shared" si="37"/>
        <v>0.66137774551316908</v>
      </c>
      <c r="J418" s="151">
        <v>0.99181504883348959</v>
      </c>
      <c r="K418" s="151">
        <v>0.44511662104243693</v>
      </c>
      <c r="L418" s="725">
        <f t="shared" si="39"/>
        <v>3.5301327074650134E-2</v>
      </c>
      <c r="M418" s="688">
        <f t="shared" si="41"/>
        <v>7.9308040647811584</v>
      </c>
      <c r="N418" s="688">
        <f t="shared" si="42"/>
        <v>1.5713207425782161E-4</v>
      </c>
    </row>
    <row r="419" spans="1:14" s="688" customFormat="1" ht="18" customHeight="1" x14ac:dyDescent="0.3">
      <c r="A419" s="158">
        <v>73</v>
      </c>
      <c r="B419" s="321" t="s">
        <v>1176</v>
      </c>
      <c r="C419" s="146">
        <v>375.5</v>
      </c>
      <c r="D419" s="146"/>
      <c r="E419" s="146"/>
      <c r="F419" s="146">
        <f t="shared" si="38"/>
        <v>375.5</v>
      </c>
      <c r="G419" s="702">
        <f t="shared" si="43"/>
        <v>1.8233820215989435E-3</v>
      </c>
      <c r="H419" s="151">
        <f t="shared" si="40"/>
        <v>7.8067189563747963</v>
      </c>
      <c r="I419" s="151">
        <f t="shared" si="37"/>
        <v>1.7174781704024551</v>
      </c>
      <c r="J419" s="151">
        <v>2.5755639753594428</v>
      </c>
      <c r="K419" s="151">
        <v>1.1558872143944334</v>
      </c>
      <c r="L419" s="725">
        <f t="shared" si="39"/>
        <v>3.5301327074650141E-2</v>
      </c>
      <c r="M419" s="688">
        <f t="shared" si="41"/>
        <v>3.0540459860648621</v>
      </c>
      <c r="N419" s="688">
        <f t="shared" si="42"/>
        <v>4.0804352616744145E-4</v>
      </c>
    </row>
    <row r="420" spans="1:14" s="688" customFormat="1" ht="18" customHeight="1" x14ac:dyDescent="0.3">
      <c r="A420" s="158">
        <v>74</v>
      </c>
      <c r="B420" s="321" t="s">
        <v>1177</v>
      </c>
      <c r="C420" s="146">
        <v>969.31</v>
      </c>
      <c r="D420" s="146"/>
      <c r="E420" s="146">
        <v>24.6</v>
      </c>
      <c r="F420" s="146">
        <f t="shared" si="38"/>
        <v>993.91</v>
      </c>
      <c r="G420" s="702">
        <f t="shared" si="43"/>
        <v>4.8263052598865666E-3</v>
      </c>
      <c r="H420" s="151">
        <f t="shared" si="40"/>
        <v>20.663584654941339</v>
      </c>
      <c r="I420" s="151">
        <f t="shared" si="37"/>
        <v>4.5459886240870944</v>
      </c>
      <c r="J420" s="151">
        <v>6.8172537703049354</v>
      </c>
      <c r="K420" s="151">
        <v>3.0595149434321471</v>
      </c>
      <c r="L420" s="725">
        <f t="shared" si="39"/>
        <v>3.5301327074650134E-2</v>
      </c>
      <c r="M420" s="688">
        <f t="shared" si="41"/>
        <v>1.153821037888094</v>
      </c>
      <c r="N420" s="688">
        <f t="shared" si="42"/>
        <v>1.0800493770787793E-3</v>
      </c>
    </row>
    <row r="421" spans="1:14" s="688" customFormat="1" ht="18" customHeight="1" x14ac:dyDescent="0.3">
      <c r="A421" s="158">
        <v>75</v>
      </c>
      <c r="B421" s="321" t="s">
        <v>1178</v>
      </c>
      <c r="C421" s="146">
        <v>584.29999999999995</v>
      </c>
      <c r="D421" s="146"/>
      <c r="E421" s="146">
        <v>131.9</v>
      </c>
      <c r="F421" s="146">
        <f t="shared" si="38"/>
        <v>716.19999999999993</v>
      </c>
      <c r="G421" s="702">
        <f t="shared" si="43"/>
        <v>3.4777795043120191E-3</v>
      </c>
      <c r="H421" s="151">
        <f t="shared" si="40"/>
        <v>14.889939058736694</v>
      </c>
      <c r="I421" s="151">
        <f t="shared" si="37"/>
        <v>3.2757865929220729</v>
      </c>
      <c r="J421" s="151">
        <v>4.9124338725763854</v>
      </c>
      <c r="K421" s="151">
        <v>2.2046509266292755</v>
      </c>
      <c r="L421" s="725">
        <f t="shared" si="39"/>
        <v>3.5301327074650141E-2</v>
      </c>
      <c r="M421" s="688">
        <f t="shared" si="41"/>
        <v>1.6012207033892154</v>
      </c>
      <c r="N421" s="688">
        <f t="shared" si="42"/>
        <v>7.7827103446370563E-4</v>
      </c>
    </row>
    <row r="422" spans="1:14" s="688" customFormat="1" ht="18" customHeight="1" x14ac:dyDescent="0.3">
      <c r="A422" s="158">
        <v>76</v>
      </c>
      <c r="B422" s="321" t="s">
        <v>1179</v>
      </c>
      <c r="C422" s="146">
        <v>472.2</v>
      </c>
      <c r="D422" s="146"/>
      <c r="E422" s="146"/>
      <c r="F422" s="146">
        <f t="shared" si="38"/>
        <v>472.2</v>
      </c>
      <c r="G422" s="702">
        <f t="shared" si="43"/>
        <v>2.2929453810892706E-3</v>
      </c>
      <c r="H422" s="151">
        <f t="shared" si="40"/>
        <v>9.8171310018646576</v>
      </c>
      <c r="I422" s="151">
        <f t="shared" si="37"/>
        <v>2.1597688204102248</v>
      </c>
      <c r="J422" s="151">
        <v>3.2388317154852961</v>
      </c>
      <c r="K422" s="151">
        <v>1.4535551068896178</v>
      </c>
      <c r="L422" s="725">
        <f t="shared" si="39"/>
        <v>3.5301327074650141E-2</v>
      </c>
      <c r="M422" s="688">
        <f t="shared" si="41"/>
        <v>2.4286197962036336</v>
      </c>
      <c r="N422" s="688">
        <f t="shared" si="42"/>
        <v>5.1312424249338442E-4</v>
      </c>
    </row>
    <row r="423" spans="1:14" s="688" customFormat="1" ht="18" customHeight="1" x14ac:dyDescent="0.3">
      <c r="A423" s="158">
        <v>77</v>
      </c>
      <c r="B423" s="321" t="s">
        <v>1180</v>
      </c>
      <c r="C423" s="146">
        <v>261.7</v>
      </c>
      <c r="D423" s="146"/>
      <c r="E423" s="146">
        <v>75.599999999999994</v>
      </c>
      <c r="F423" s="146">
        <f t="shared" si="38"/>
        <v>337.29999999999995</v>
      </c>
      <c r="G423" s="702">
        <f t="shared" si="43"/>
        <v>1.6378874990288243E-3</v>
      </c>
      <c r="H423" s="151">
        <f t="shared" si="40"/>
        <v>7.0125334327169595</v>
      </c>
      <c r="I423" s="151">
        <f t="shared" si="37"/>
        <v>1.5427573551977312</v>
      </c>
      <c r="J423" s="151">
        <v>2.3135492114214111</v>
      </c>
      <c r="K423" s="151">
        <v>1.0382976229433882</v>
      </c>
      <c r="L423" s="725">
        <f t="shared" si="39"/>
        <v>3.5301327074650134E-2</v>
      </c>
      <c r="M423" s="688">
        <f t="shared" si="41"/>
        <v>3.3999237111395071</v>
      </c>
      <c r="N423" s="688">
        <f t="shared" si="42"/>
        <v>3.6653283988356307E-4</v>
      </c>
    </row>
    <row r="424" spans="1:14" s="688" customFormat="1" ht="18" customHeight="1" x14ac:dyDescent="0.3">
      <c r="A424" s="158">
        <v>78</v>
      </c>
      <c r="B424" s="321" t="s">
        <v>1181</v>
      </c>
      <c r="C424" s="146">
        <v>395.5</v>
      </c>
      <c r="D424" s="146"/>
      <c r="E424" s="146"/>
      <c r="F424" s="146">
        <f t="shared" si="38"/>
        <v>395.5</v>
      </c>
      <c r="G424" s="702">
        <f t="shared" si="43"/>
        <v>1.9204995726827753E-3</v>
      </c>
      <c r="H424" s="151">
        <f t="shared" si="40"/>
        <v>8.2225228954626672</v>
      </c>
      <c r="I424" s="151">
        <f t="shared" si="37"/>
        <v>1.8089550370017868</v>
      </c>
      <c r="J424" s="151">
        <v>2.7127444800390399</v>
      </c>
      <c r="K424" s="151">
        <v>1.2174524455206348</v>
      </c>
      <c r="L424" s="725">
        <f t="shared" si="39"/>
        <v>3.5301327074650134E-2</v>
      </c>
      <c r="M424" s="688">
        <f t="shared" si="41"/>
        <v>2.8996062396140472</v>
      </c>
      <c r="N424" s="688">
        <f t="shared" si="42"/>
        <v>4.2977686977156601E-4</v>
      </c>
    </row>
    <row r="425" spans="1:14" s="688" customFormat="1" ht="18" customHeight="1" x14ac:dyDescent="0.3">
      <c r="A425" s="158">
        <v>79</v>
      </c>
      <c r="B425" s="321" t="s">
        <v>1182</v>
      </c>
      <c r="C425" s="146">
        <v>377.9</v>
      </c>
      <c r="D425" s="146"/>
      <c r="E425" s="146">
        <v>86.2</v>
      </c>
      <c r="F425" s="146">
        <f t="shared" si="38"/>
        <v>464.09999999999997</v>
      </c>
      <c r="G425" s="702">
        <f t="shared" si="43"/>
        <v>2.2536127729003187E-3</v>
      </c>
      <c r="H425" s="151">
        <f t="shared" si="40"/>
        <v>9.6487304065340691</v>
      </c>
      <c r="I425" s="151">
        <f t="shared" si="37"/>
        <v>2.1227206894374953</v>
      </c>
      <c r="J425" s="151">
        <v>3.1832736110900592</v>
      </c>
      <c r="K425" s="151">
        <v>1.4286211882835058</v>
      </c>
      <c r="L425" s="725">
        <f t="shared" si="39"/>
        <v>3.5301327074650141E-2</v>
      </c>
      <c r="M425" s="688">
        <f t="shared" si="41"/>
        <v>2.4710068256137814</v>
      </c>
      <c r="N425" s="688">
        <f t="shared" si="42"/>
        <v>5.0432223833371374E-4</v>
      </c>
    </row>
    <row r="426" spans="1:14" s="688" customFormat="1" ht="18" customHeight="1" x14ac:dyDescent="0.3">
      <c r="A426" s="158">
        <v>80</v>
      </c>
      <c r="B426" s="321" t="s">
        <v>1207</v>
      </c>
      <c r="C426" s="146">
        <v>258.10000000000002</v>
      </c>
      <c r="D426" s="146"/>
      <c r="E426" s="146">
        <v>92.17</v>
      </c>
      <c r="F426" s="146">
        <f t="shared" si="38"/>
        <v>350.27000000000004</v>
      </c>
      <c r="G426" s="702">
        <f t="shared" si="43"/>
        <v>1.7008682309066897E-3</v>
      </c>
      <c r="H426" s="151">
        <f t="shared" si="40"/>
        <v>7.2821822872154467</v>
      </c>
      <c r="I426" s="151">
        <f t="shared" si="37"/>
        <v>1.6020801031873984</v>
      </c>
      <c r="J426" s="151">
        <v>2.4025107687061307</v>
      </c>
      <c r="K426" s="151">
        <v>1.0782226753287303</v>
      </c>
      <c r="L426" s="725">
        <f t="shared" si="39"/>
        <v>3.5301327074650141E-2</v>
      </c>
      <c r="M426" s="688">
        <f t="shared" si="41"/>
        <v>3.2740293709634161</v>
      </c>
      <c r="N426" s="688">
        <f t="shared" si="42"/>
        <v>3.8062691321083812E-4</v>
      </c>
    </row>
    <row r="427" spans="1:14" s="688" customFormat="1" ht="18" customHeight="1" x14ac:dyDescent="0.3">
      <c r="A427" s="158">
        <v>81</v>
      </c>
      <c r="B427" s="321" t="s">
        <v>1208</v>
      </c>
      <c r="C427" s="146">
        <v>396.61</v>
      </c>
      <c r="D427" s="146"/>
      <c r="E427" s="146"/>
      <c r="F427" s="146">
        <f t="shared" si="38"/>
        <v>396.61</v>
      </c>
      <c r="G427" s="702">
        <f t="shared" si="43"/>
        <v>1.9258895967679281E-3</v>
      </c>
      <c r="H427" s="151">
        <f t="shared" si="40"/>
        <v>8.2456000140820453</v>
      </c>
      <c r="I427" s="151">
        <f t="shared" si="37"/>
        <v>1.8140320030980499</v>
      </c>
      <c r="J427" s="151">
        <v>2.7203579980487578</v>
      </c>
      <c r="K427" s="151">
        <v>1.2208693158481394</v>
      </c>
      <c r="L427" s="725">
        <f t="shared" si="39"/>
        <v>3.5301327074650141E-2</v>
      </c>
      <c r="M427" s="688">
        <f t="shared" si="41"/>
        <v>2.8914910561189973</v>
      </c>
      <c r="N427" s="688">
        <f t="shared" si="42"/>
        <v>4.3098307034159514E-4</v>
      </c>
    </row>
    <row r="428" spans="1:14" s="688" customFormat="1" ht="18" customHeight="1" x14ac:dyDescent="0.3">
      <c r="A428" s="158">
        <v>82</v>
      </c>
      <c r="B428" s="321" t="s">
        <v>1209</v>
      </c>
      <c r="C428" s="146">
        <v>345.91</v>
      </c>
      <c r="D428" s="146"/>
      <c r="E428" s="146">
        <v>34.1</v>
      </c>
      <c r="F428" s="146">
        <f t="shared" si="38"/>
        <v>380.01000000000005</v>
      </c>
      <c r="G428" s="702">
        <f t="shared" si="43"/>
        <v>1.8452820293683478E-3</v>
      </c>
      <c r="H428" s="151">
        <f t="shared" si="40"/>
        <v>7.9004827446391124</v>
      </c>
      <c r="I428" s="151">
        <f t="shared" si="37"/>
        <v>1.7381062038206048</v>
      </c>
      <c r="J428" s="151">
        <v>2.6064981791646922</v>
      </c>
      <c r="K428" s="151">
        <v>1.1697701740133919</v>
      </c>
      <c r="L428" s="725">
        <f t="shared" si="39"/>
        <v>3.5301327074650141E-2</v>
      </c>
      <c r="M428" s="688">
        <f t="shared" si="41"/>
        <v>3.0178002362236671</v>
      </c>
      <c r="N428" s="688">
        <f t="shared" si="42"/>
        <v>4.1294439515017159E-4</v>
      </c>
    </row>
    <row r="429" spans="1:14" s="688" customFormat="1" ht="18" customHeight="1" x14ac:dyDescent="0.3">
      <c r="A429" s="158">
        <v>83</v>
      </c>
      <c r="B429" s="321" t="s">
        <v>1210</v>
      </c>
      <c r="C429" s="146">
        <v>501.9</v>
      </c>
      <c r="D429" s="146"/>
      <c r="E429" s="146"/>
      <c r="F429" s="146">
        <f t="shared" si="38"/>
        <v>501.9</v>
      </c>
      <c r="G429" s="702">
        <f t="shared" si="43"/>
        <v>2.4371649444487609E-3</v>
      </c>
      <c r="H429" s="151">
        <f t="shared" si="40"/>
        <v>10.434599851410146</v>
      </c>
      <c r="I429" s="151">
        <f t="shared" si="37"/>
        <v>2.2956119673102324</v>
      </c>
      <c r="J429" s="151">
        <v>3.4425447649344987</v>
      </c>
      <c r="K429" s="151">
        <v>1.5449794751120267</v>
      </c>
      <c r="L429" s="725">
        <f t="shared" si="39"/>
        <v>3.5301327074650134E-2</v>
      </c>
      <c r="M429" s="688">
        <f t="shared" si="41"/>
        <v>2.2849058931407762</v>
      </c>
      <c r="N429" s="688">
        <f t="shared" si="42"/>
        <v>5.453982577455094E-4</v>
      </c>
    </row>
    <row r="430" spans="1:14" s="688" customFormat="1" ht="18" customHeight="1" x14ac:dyDescent="0.3">
      <c r="A430" s="158">
        <v>84</v>
      </c>
      <c r="B430" s="321" t="s">
        <v>1211</v>
      </c>
      <c r="C430" s="146">
        <v>406.9</v>
      </c>
      <c r="D430" s="146"/>
      <c r="E430" s="146"/>
      <c r="F430" s="146">
        <f t="shared" si="38"/>
        <v>406.9</v>
      </c>
      <c r="G430" s="702">
        <f t="shared" si="43"/>
        <v>1.9758565768005594E-3</v>
      </c>
      <c r="H430" s="151">
        <f t="shared" si="40"/>
        <v>8.4595311407427545</v>
      </c>
      <c r="I430" s="151">
        <f t="shared" si="37"/>
        <v>1.861096850963406</v>
      </c>
      <c r="J430" s="151">
        <v>2.7909373677064107</v>
      </c>
      <c r="K430" s="151">
        <v>1.2525446272625698</v>
      </c>
      <c r="L430" s="725">
        <f t="shared" si="39"/>
        <v>3.5301327074650141E-2</v>
      </c>
      <c r="M430" s="688">
        <f t="shared" si="41"/>
        <v>2.8183688074892008</v>
      </c>
      <c r="N430" s="688">
        <f t="shared" si="42"/>
        <v>4.421648756259172E-4</v>
      </c>
    </row>
    <row r="431" spans="1:14" s="688" customFormat="1" ht="18" customHeight="1" x14ac:dyDescent="0.3">
      <c r="A431" s="158">
        <v>85</v>
      </c>
      <c r="B431" s="321" t="s">
        <v>1212</v>
      </c>
      <c r="C431" s="146">
        <v>583.66999999999996</v>
      </c>
      <c r="D431" s="146"/>
      <c r="E431" s="146"/>
      <c r="F431" s="146">
        <f t="shared" si="38"/>
        <v>583.66999999999996</v>
      </c>
      <c r="G431" s="702">
        <f t="shared" si="43"/>
        <v>2.8342300520550075E-3</v>
      </c>
      <c r="H431" s="151">
        <f t="shared" si="40"/>
        <v>12.134614256370911</v>
      </c>
      <c r="I431" s="151">
        <f t="shared" si="37"/>
        <v>2.6696151364016005</v>
      </c>
      <c r="J431" s="151">
        <v>4.0034072583170319</v>
      </c>
      <c r="K431" s="151">
        <v>1.7966889225715015</v>
      </c>
      <c r="L431" s="725">
        <f t="shared" si="39"/>
        <v>3.5301327074650134E-2</v>
      </c>
      <c r="M431" s="688">
        <f t="shared" si="41"/>
        <v>1.9647990607147117</v>
      </c>
      <c r="N431" s="688">
        <f t="shared" si="42"/>
        <v>6.3425503307097328E-4</v>
      </c>
    </row>
    <row r="432" spans="1:14" s="688" customFormat="1" ht="18" customHeight="1" x14ac:dyDescent="0.3">
      <c r="A432" s="158">
        <v>86</v>
      </c>
      <c r="B432" s="321" t="s">
        <v>1213</v>
      </c>
      <c r="C432" s="146">
        <v>634.80999999999995</v>
      </c>
      <c r="D432" s="146"/>
      <c r="E432" s="146"/>
      <c r="F432" s="146">
        <f t="shared" si="38"/>
        <v>634.80999999999995</v>
      </c>
      <c r="G432" s="702">
        <f t="shared" si="43"/>
        <v>3.0825596301763654E-3</v>
      </c>
      <c r="H432" s="151">
        <f t="shared" si="40"/>
        <v>13.1978249286186</v>
      </c>
      <c r="I432" s="151">
        <f t="shared" ref="I432:I495" si="44">H432*0.22</f>
        <v>2.9035214842960921</v>
      </c>
      <c r="J432" s="151">
        <v>4.3541778087827625</v>
      </c>
      <c r="K432" s="151">
        <v>1.9541112185611986</v>
      </c>
      <c r="L432" s="725">
        <f t="shared" si="39"/>
        <v>3.5301327074650141E-2</v>
      </c>
      <c r="M432" s="688">
        <f t="shared" si="41"/>
        <v>1.8065157571042612</v>
      </c>
      <c r="N432" s="688">
        <f t="shared" si="42"/>
        <v>6.898271926667202E-4</v>
      </c>
    </row>
    <row r="433" spans="1:14" s="688" customFormat="1" ht="18" customHeight="1" x14ac:dyDescent="0.3">
      <c r="A433" s="158">
        <v>87</v>
      </c>
      <c r="B433" s="321" t="s">
        <v>1214</v>
      </c>
      <c r="C433" s="146">
        <v>312.74</v>
      </c>
      <c r="D433" s="146"/>
      <c r="E433" s="146"/>
      <c r="F433" s="146">
        <f t="shared" si="38"/>
        <v>312.74</v>
      </c>
      <c r="G433" s="702">
        <f t="shared" si="43"/>
        <v>1.518627146297879E-3</v>
      </c>
      <c r="H433" s="151">
        <f t="shared" si="40"/>
        <v>6.5019261955170542</v>
      </c>
      <c r="I433" s="151">
        <f t="shared" si="44"/>
        <v>1.430423763013752</v>
      </c>
      <c r="J433" s="151">
        <v>2.1450915516748656</v>
      </c>
      <c r="K433" s="151">
        <v>0.96269551912041329</v>
      </c>
      <c r="L433" s="725">
        <f t="shared" si="39"/>
        <v>3.5301327074650141E-2</v>
      </c>
      <c r="M433" s="688">
        <f t="shared" si="41"/>
        <v>3.6669254581037141</v>
      </c>
      <c r="N433" s="688">
        <f t="shared" si="42"/>
        <v>3.3984429393769819E-4</v>
      </c>
    </row>
    <row r="434" spans="1:14" s="688" customFormat="1" ht="18" customHeight="1" x14ac:dyDescent="0.3">
      <c r="A434" s="158">
        <v>88</v>
      </c>
      <c r="B434" s="321" t="s">
        <v>1215</v>
      </c>
      <c r="C434" s="146">
        <v>359.3</v>
      </c>
      <c r="D434" s="146"/>
      <c r="E434" s="146"/>
      <c r="F434" s="146">
        <f t="shared" si="38"/>
        <v>359.3</v>
      </c>
      <c r="G434" s="702">
        <f t="shared" si="43"/>
        <v>1.7447168052210397E-3</v>
      </c>
      <c r="H434" s="151">
        <f t="shared" si="40"/>
        <v>7.4699177657136202</v>
      </c>
      <c r="I434" s="151">
        <f t="shared" si="44"/>
        <v>1.6433819084569965</v>
      </c>
      <c r="J434" s="151">
        <v>2.464447766568969</v>
      </c>
      <c r="K434" s="151">
        <v>1.1060193771822104</v>
      </c>
      <c r="L434" s="725">
        <f t="shared" si="39"/>
        <v>3.5301327074650141E-2</v>
      </c>
      <c r="M434" s="688">
        <f t="shared" si="41"/>
        <v>3.1917458050858767</v>
      </c>
      <c r="N434" s="688">
        <f t="shared" si="42"/>
        <v>3.9043951784810052E-4</v>
      </c>
    </row>
    <row r="435" spans="1:14" s="688" customFormat="1" ht="18" customHeight="1" x14ac:dyDescent="0.3">
      <c r="A435" s="158">
        <v>89</v>
      </c>
      <c r="B435" s="321" t="s">
        <v>1216</v>
      </c>
      <c r="C435" s="146">
        <v>391.67</v>
      </c>
      <c r="D435" s="146"/>
      <c r="E435" s="146">
        <v>25.5</v>
      </c>
      <c r="F435" s="146">
        <f t="shared" si="38"/>
        <v>417.17</v>
      </c>
      <c r="G435" s="702">
        <f t="shared" si="43"/>
        <v>2.0257264392821075E-3</v>
      </c>
      <c r="H435" s="151">
        <f t="shared" si="40"/>
        <v>8.6730464634643791</v>
      </c>
      <c r="I435" s="151">
        <f t="shared" si="44"/>
        <v>1.9080702219621635</v>
      </c>
      <c r="J435" s="151">
        <v>2.8613795568593843</v>
      </c>
      <c r="K435" s="151">
        <v>1.2841583734458744</v>
      </c>
      <c r="L435" s="725">
        <f t="shared" si="39"/>
        <v>3.5301327074650148E-2</v>
      </c>
      <c r="M435" s="688">
        <f t="shared" si="41"/>
        <v>2.7489854681960733</v>
      </c>
      <c r="N435" s="688">
        <f t="shared" si="42"/>
        <v>4.5332494756663541E-4</v>
      </c>
    </row>
    <row r="436" spans="1:14" s="695" customFormat="1" ht="18" customHeight="1" x14ac:dyDescent="0.3">
      <c r="A436" s="158">
        <v>90</v>
      </c>
      <c r="B436" s="321" t="s">
        <v>1217</v>
      </c>
      <c r="C436" s="146">
        <v>195.5</v>
      </c>
      <c r="D436" s="146"/>
      <c r="E436" s="146">
        <v>53.8</v>
      </c>
      <c r="F436" s="146">
        <f t="shared" si="38"/>
        <v>249.3</v>
      </c>
      <c r="G436" s="702">
        <f t="shared" si="43"/>
        <v>1.2105702742599644E-3</v>
      </c>
      <c r="H436" s="151">
        <f t="shared" si="40"/>
        <v>5.1829961007303238</v>
      </c>
      <c r="I436" s="151">
        <f t="shared" si="44"/>
        <v>1.1402591421606711</v>
      </c>
      <c r="J436" s="151">
        <v>1.7099549908311829</v>
      </c>
      <c r="K436" s="151">
        <v>0.76741060598810185</v>
      </c>
      <c r="L436" s="725">
        <f t="shared" si="39"/>
        <v>3.5301327074650141E-2</v>
      </c>
      <c r="M436" s="688">
        <f t="shared" si="41"/>
        <v>4.6000572313171109</v>
      </c>
      <c r="N436" s="688">
        <f t="shared" si="42"/>
        <v>2.709061280254145E-4</v>
      </c>
    </row>
    <row r="437" spans="1:14" s="688" customFormat="1" ht="18" customHeight="1" x14ac:dyDescent="0.3">
      <c r="A437" s="158">
        <v>91</v>
      </c>
      <c r="B437" s="321" t="s">
        <v>1218</v>
      </c>
      <c r="C437" s="146">
        <v>489.94</v>
      </c>
      <c r="D437" s="146"/>
      <c r="E437" s="146">
        <v>45</v>
      </c>
      <c r="F437" s="146">
        <f t="shared" si="38"/>
        <v>534.94000000000005</v>
      </c>
      <c r="G437" s="702">
        <f t="shared" si="43"/>
        <v>2.5976031388392513E-3</v>
      </c>
      <c r="H437" s="151">
        <f t="shared" si="40"/>
        <v>11.121507958783312</v>
      </c>
      <c r="I437" s="151">
        <f t="shared" si="44"/>
        <v>2.4467317509323285</v>
      </c>
      <c r="J437" s="151">
        <v>3.669166958665194</v>
      </c>
      <c r="K437" s="151">
        <v>1.646685236932512</v>
      </c>
      <c r="L437" s="725">
        <f t="shared" si="39"/>
        <v>3.5301327074650141E-2</v>
      </c>
      <c r="M437" s="688">
        <f t="shared" si="41"/>
        <v>2.1437811114655019</v>
      </c>
      <c r="N437" s="688">
        <f t="shared" si="42"/>
        <v>5.8130174137952363E-4</v>
      </c>
    </row>
    <row r="438" spans="1:14" s="688" customFormat="1" ht="18" customHeight="1" x14ac:dyDescent="0.3">
      <c r="A438" s="158">
        <v>92</v>
      </c>
      <c r="B438" s="321" t="s">
        <v>1219</v>
      </c>
      <c r="C438" s="146">
        <v>308.44</v>
      </c>
      <c r="D438" s="146"/>
      <c r="E438" s="146">
        <v>74.5</v>
      </c>
      <c r="F438" s="146">
        <f t="shared" si="38"/>
        <v>382.94</v>
      </c>
      <c r="G438" s="702">
        <f t="shared" si="43"/>
        <v>1.8595097506021289E-3</v>
      </c>
      <c r="H438" s="151">
        <f t="shared" si="40"/>
        <v>7.9613980217154845</v>
      </c>
      <c r="I438" s="151">
        <f t="shared" si="44"/>
        <v>1.7515075647774065</v>
      </c>
      <c r="J438" s="151">
        <v>2.6265951231002531</v>
      </c>
      <c r="K438" s="151">
        <v>1.1787894803733803</v>
      </c>
      <c r="L438" s="725">
        <f t="shared" si="39"/>
        <v>3.5301327074650141E-2</v>
      </c>
      <c r="M438" s="688">
        <f t="shared" si="41"/>
        <v>2.9947100531868069</v>
      </c>
      <c r="N438" s="688">
        <f t="shared" si="42"/>
        <v>4.1612832998817577E-4</v>
      </c>
    </row>
    <row r="439" spans="1:14" s="688" customFormat="1" ht="18" customHeight="1" x14ac:dyDescent="0.3">
      <c r="A439" s="158">
        <v>93</v>
      </c>
      <c r="B439" s="321" t="s">
        <v>1220</v>
      </c>
      <c r="C439" s="146">
        <v>367.5</v>
      </c>
      <c r="D439" s="146"/>
      <c r="E439" s="146"/>
      <c r="F439" s="146">
        <f t="shared" ref="F439:F491" si="45">C439+D439+E439</f>
        <v>367.5</v>
      </c>
      <c r="G439" s="702">
        <f t="shared" si="43"/>
        <v>1.7845350011654107E-3</v>
      </c>
      <c r="H439" s="151">
        <f t="shared" si="40"/>
        <v>7.640397380739647</v>
      </c>
      <c r="I439" s="151">
        <f t="shared" si="44"/>
        <v>1.6808874237627223</v>
      </c>
      <c r="J439" s="151">
        <v>2.5206917734876035</v>
      </c>
      <c r="K439" s="151">
        <v>1.1312611219439528</v>
      </c>
      <c r="L439" s="725">
        <f t="shared" si="39"/>
        <v>3.5301327074650134E-2</v>
      </c>
      <c r="M439" s="688">
        <f t="shared" si="41"/>
        <v>3.1205286197751172</v>
      </c>
      <c r="N439" s="688">
        <f t="shared" si="42"/>
        <v>3.9935018872579148E-4</v>
      </c>
    </row>
    <row r="440" spans="1:14" s="688" customFormat="1" ht="18" customHeight="1" x14ac:dyDescent="0.3">
      <c r="A440" s="158">
        <v>94</v>
      </c>
      <c r="B440" s="321" t="s">
        <v>1221</v>
      </c>
      <c r="C440" s="146">
        <v>131.4</v>
      </c>
      <c r="D440" s="146"/>
      <c r="E440" s="146"/>
      <c r="F440" s="146">
        <f t="shared" si="45"/>
        <v>131.4</v>
      </c>
      <c r="G440" s="702">
        <f t="shared" si="43"/>
        <v>6.3806231062077542E-4</v>
      </c>
      <c r="H440" s="151">
        <f t="shared" si="40"/>
        <v>2.7318318798073187</v>
      </c>
      <c r="I440" s="151">
        <f t="shared" si="44"/>
        <v>0.6010030135576101</v>
      </c>
      <c r="J440" s="151">
        <v>0.90127591574495547</v>
      </c>
      <c r="K440" s="151">
        <v>0.40448356849914396</v>
      </c>
      <c r="L440" s="725">
        <f t="shared" si="39"/>
        <v>3.5301327074650134E-2</v>
      </c>
      <c r="M440" s="688">
        <f t="shared" si="41"/>
        <v>8.727505842978351</v>
      </c>
      <c r="N440" s="688">
        <f t="shared" si="42"/>
        <v>1.4278806747909932E-4</v>
      </c>
    </row>
    <row r="441" spans="1:14" s="688" customFormat="1" ht="18" customHeight="1" x14ac:dyDescent="0.3">
      <c r="A441" s="158">
        <v>95</v>
      </c>
      <c r="B441" s="321" t="s">
        <v>1222</v>
      </c>
      <c r="C441" s="146">
        <v>471.36</v>
      </c>
      <c r="D441" s="146"/>
      <c r="E441" s="146"/>
      <c r="F441" s="146">
        <f t="shared" si="45"/>
        <v>471.36</v>
      </c>
      <c r="G441" s="702">
        <f t="shared" si="43"/>
        <v>2.2888664439437499E-3</v>
      </c>
      <c r="H441" s="151">
        <f t="shared" si="40"/>
        <v>9.7996672364229678</v>
      </c>
      <c r="I441" s="151">
        <f t="shared" si="44"/>
        <v>2.1559267920130529</v>
      </c>
      <c r="J441" s="151">
        <v>3.2330701342887536</v>
      </c>
      <c r="K441" s="151">
        <v>1.4509693671823172</v>
      </c>
      <c r="L441" s="725">
        <f t="shared" si="39"/>
        <v>3.5301327074650148E-2</v>
      </c>
      <c r="M441" s="688">
        <f t="shared" si="41"/>
        <v>2.4329477846388237</v>
      </c>
      <c r="N441" s="688">
        <f t="shared" si="42"/>
        <v>5.1221144206201128E-4</v>
      </c>
    </row>
    <row r="442" spans="1:14" s="688" customFormat="1" ht="18" customHeight="1" x14ac:dyDescent="0.3">
      <c r="A442" s="158">
        <v>96</v>
      </c>
      <c r="B442" s="321" t="s">
        <v>1223</v>
      </c>
      <c r="C442" s="146">
        <v>530.79999999999995</v>
      </c>
      <c r="D442" s="146"/>
      <c r="E442" s="146"/>
      <c r="F442" s="146">
        <f t="shared" si="45"/>
        <v>530.79999999999995</v>
      </c>
      <c r="G442" s="702">
        <f t="shared" si="43"/>
        <v>2.577499805764898E-3</v>
      </c>
      <c r="H442" s="151">
        <f t="shared" si="40"/>
        <v>11.035436543392121</v>
      </c>
      <c r="I442" s="151">
        <f t="shared" si="44"/>
        <v>2.4277960395462665</v>
      </c>
      <c r="J442" s="151">
        <v>3.6407705941965167</v>
      </c>
      <c r="K442" s="151">
        <v>1.633941234089388</v>
      </c>
      <c r="L442" s="725">
        <f t="shared" si="39"/>
        <v>3.5301327074650134E-2</v>
      </c>
      <c r="M442" s="688">
        <f t="shared" si="41"/>
        <v>2.1605016348292305</v>
      </c>
      <c r="N442" s="688">
        <f t="shared" si="42"/>
        <v>5.7680293925346966E-4</v>
      </c>
    </row>
    <row r="443" spans="1:14" s="688" customFormat="1" ht="18" customHeight="1" x14ac:dyDescent="0.3">
      <c r="A443" s="158">
        <v>97</v>
      </c>
      <c r="B443" s="321" t="s">
        <v>1224</v>
      </c>
      <c r="C443" s="146">
        <v>330.15</v>
      </c>
      <c r="D443" s="146"/>
      <c r="E443" s="146"/>
      <c r="F443" s="146">
        <f t="shared" si="45"/>
        <v>330.15</v>
      </c>
      <c r="G443" s="702">
        <f t="shared" si="43"/>
        <v>1.6031679745163545E-3</v>
      </c>
      <c r="H443" s="151">
        <f t="shared" si="40"/>
        <v>6.8638835244930458</v>
      </c>
      <c r="I443" s="151">
        <f t="shared" si="44"/>
        <v>1.5100543753884701</v>
      </c>
      <c r="J443" s="151">
        <v>2.2645071809984549</v>
      </c>
      <c r="K443" s="151">
        <v>1.0162880528157714</v>
      </c>
      <c r="L443" s="725">
        <f t="shared" si="39"/>
        <v>3.5301327074650141E-2</v>
      </c>
      <c r="M443" s="688">
        <f t="shared" si="41"/>
        <v>3.4735552559968372</v>
      </c>
      <c r="N443" s="688">
        <f t="shared" si="42"/>
        <v>3.5876316954508859E-4</v>
      </c>
    </row>
    <row r="444" spans="1:14" s="688" customFormat="1" ht="18" customHeight="1" x14ac:dyDescent="0.3">
      <c r="A444" s="158">
        <v>98</v>
      </c>
      <c r="B444" s="321" t="s">
        <v>1225</v>
      </c>
      <c r="C444" s="146">
        <v>242.1</v>
      </c>
      <c r="D444" s="146"/>
      <c r="E444" s="146"/>
      <c r="F444" s="146">
        <f t="shared" si="45"/>
        <v>242.1</v>
      </c>
      <c r="G444" s="702">
        <f t="shared" si="43"/>
        <v>1.1756079558697848E-3</v>
      </c>
      <c r="H444" s="151">
        <f t="shared" si="40"/>
        <v>5.0333066826586901</v>
      </c>
      <c r="I444" s="151">
        <f t="shared" si="44"/>
        <v>1.1073274701849118</v>
      </c>
      <c r="J444" s="151">
        <v>1.6605700091465274</v>
      </c>
      <c r="K444" s="151">
        <v>0.74524712278266936</v>
      </c>
      <c r="L444" s="725">
        <f t="shared" ref="L444:L503" si="46">(K444+J444+I444+H444)/F444</f>
        <v>3.5301327074650141E-2</v>
      </c>
      <c r="M444" s="688">
        <f t="shared" si="41"/>
        <v>4.7368619073414111</v>
      </c>
      <c r="N444" s="688">
        <f t="shared" si="42"/>
        <v>2.6308212432792961E-4</v>
      </c>
    </row>
    <row r="445" spans="1:14" s="688" customFormat="1" ht="18" customHeight="1" x14ac:dyDescent="0.3">
      <c r="A445" s="158">
        <v>99</v>
      </c>
      <c r="B445" s="321" t="s">
        <v>1226</v>
      </c>
      <c r="C445" s="146">
        <v>528.74</v>
      </c>
      <c r="D445" s="146"/>
      <c r="E445" s="146"/>
      <c r="F445" s="146">
        <f t="shared" si="45"/>
        <v>528.74</v>
      </c>
      <c r="G445" s="702">
        <f t="shared" si="43"/>
        <v>2.5674966980032635E-3</v>
      </c>
      <c r="H445" s="151">
        <f t="shared" si="40"/>
        <v>10.992608737666073</v>
      </c>
      <c r="I445" s="151">
        <f t="shared" si="44"/>
        <v>2.4183739222865359</v>
      </c>
      <c r="J445" s="151">
        <v>3.6266410022145181</v>
      </c>
      <c r="K445" s="151">
        <v>1.6276000152833894</v>
      </c>
      <c r="L445" s="725">
        <f t="shared" si="46"/>
        <v>3.5301327074650141E-2</v>
      </c>
      <c r="M445" s="688">
        <f t="shared" si="41"/>
        <v>2.1689190675329195</v>
      </c>
      <c r="N445" s="688">
        <f t="shared" si="42"/>
        <v>5.7456440486224492E-4</v>
      </c>
    </row>
    <row r="446" spans="1:14" s="688" customFormat="1" ht="18" customHeight="1" x14ac:dyDescent="0.3">
      <c r="A446" s="158">
        <v>100</v>
      </c>
      <c r="B446" s="321" t="s">
        <v>1227</v>
      </c>
      <c r="C446" s="146">
        <v>183.6</v>
      </c>
      <c r="D446" s="146"/>
      <c r="E446" s="146"/>
      <c r="F446" s="146">
        <f t="shared" si="45"/>
        <v>183.6</v>
      </c>
      <c r="G446" s="702">
        <f t="shared" si="43"/>
        <v>8.9153911894957665E-4</v>
      </c>
      <c r="H446" s="151">
        <f t="shared" si="40"/>
        <v>3.8170801608266647</v>
      </c>
      <c r="I446" s="151">
        <f t="shared" si="44"/>
        <v>0.83975763538186621</v>
      </c>
      <c r="J446" s="151">
        <v>1.2593170329587047</v>
      </c>
      <c r="K446" s="151">
        <v>0.56516882173852989</v>
      </c>
      <c r="L446" s="725">
        <f t="shared" si="46"/>
        <v>3.5301327074650141E-2</v>
      </c>
      <c r="M446" s="688">
        <f t="shared" si="41"/>
        <v>6.2461561425237244</v>
      </c>
      <c r="N446" s="688">
        <f t="shared" si="42"/>
        <v>1.9951209428586484E-4</v>
      </c>
    </row>
    <row r="447" spans="1:14" s="688" customFormat="1" ht="18" customHeight="1" x14ac:dyDescent="0.3">
      <c r="A447" s="158">
        <v>101</v>
      </c>
      <c r="B447" s="321" t="s">
        <v>1228</v>
      </c>
      <c r="C447" s="146">
        <v>384.7</v>
      </c>
      <c r="D447" s="146"/>
      <c r="E447" s="146"/>
      <c r="F447" s="146">
        <f t="shared" si="45"/>
        <v>384.7</v>
      </c>
      <c r="G447" s="702">
        <f t="shared" si="43"/>
        <v>1.8680560950975061E-3</v>
      </c>
      <c r="H447" s="151">
        <f t="shared" si="40"/>
        <v>7.9979887683552171</v>
      </c>
      <c r="I447" s="151">
        <f t="shared" si="44"/>
        <v>1.7595575290381478</v>
      </c>
      <c r="J447" s="151">
        <v>2.6386670075120575</v>
      </c>
      <c r="K447" s="151">
        <v>1.1842072207124861</v>
      </c>
      <c r="L447" s="725">
        <f t="shared" si="46"/>
        <v>3.5301327074650141E-2</v>
      </c>
      <c r="M447" s="688">
        <f t="shared" si="41"/>
        <v>2.9810092741548111</v>
      </c>
      <c r="N447" s="688">
        <f t="shared" si="42"/>
        <v>4.1804086422533876E-4</v>
      </c>
    </row>
    <row r="448" spans="1:14" s="688" customFormat="1" ht="18" customHeight="1" x14ac:dyDescent="0.3">
      <c r="A448" s="158">
        <v>102</v>
      </c>
      <c r="B448" s="321" t="s">
        <v>1229</v>
      </c>
      <c r="C448" s="146">
        <v>1676.67</v>
      </c>
      <c r="D448" s="146"/>
      <c r="E448" s="146">
        <v>224.2</v>
      </c>
      <c r="F448" s="146">
        <f>C448+E448</f>
        <v>1900.8700000000001</v>
      </c>
      <c r="G448" s="702">
        <f t="shared" si="43"/>
        <v>9.2303919664361751E-3</v>
      </c>
      <c r="H448" s="151">
        <f t="shared" si="40"/>
        <v>39.519461684698157</v>
      </c>
      <c r="I448" s="151">
        <f t="shared" si="44"/>
        <v>8.6942815706335939</v>
      </c>
      <c r="J448" s="151">
        <v>13.038115296515324</v>
      </c>
      <c r="K448" s="151">
        <v>5.8513750445431345</v>
      </c>
      <c r="L448" s="725">
        <f t="shared" si="46"/>
        <v>3.5301327074650141E-2</v>
      </c>
      <c r="M448" s="688">
        <f t="shared" si="41"/>
        <v>0.60329968265444534</v>
      </c>
      <c r="N448" s="688">
        <f t="shared" si="42"/>
        <v>2.0656130428386272E-3</v>
      </c>
    </row>
    <row r="449" spans="1:14" s="688" customFormat="1" ht="18" customHeight="1" x14ac:dyDescent="0.3">
      <c r="A449" s="158">
        <v>103</v>
      </c>
      <c r="B449" s="321" t="s">
        <v>1230</v>
      </c>
      <c r="C449" s="146">
        <v>362.4</v>
      </c>
      <c r="D449" s="146"/>
      <c r="E449" s="146"/>
      <c r="F449" s="146">
        <f>C449+D449+E449</f>
        <v>362.4</v>
      </c>
      <c r="G449" s="702">
        <f t="shared" si="43"/>
        <v>1.7597700256390336E-3</v>
      </c>
      <c r="H449" s="151">
        <f t="shared" si="40"/>
        <v>7.5343673762722396</v>
      </c>
      <c r="I449" s="151">
        <f t="shared" si="44"/>
        <v>1.6575608227798928</v>
      </c>
      <c r="J449" s="151">
        <v>2.4857107447943063</v>
      </c>
      <c r="K449" s="151">
        <v>1.1155619880067713</v>
      </c>
      <c r="L449" s="725">
        <f t="shared" si="46"/>
        <v>3.5301327074650141E-2</v>
      </c>
      <c r="M449" s="688">
        <f t="shared" si="41"/>
        <v>3.164443343728907</v>
      </c>
      <c r="N449" s="688">
        <f t="shared" si="42"/>
        <v>3.9380818610673971E-4</v>
      </c>
    </row>
    <row r="450" spans="1:14" s="688" customFormat="1" ht="18" customHeight="1" x14ac:dyDescent="0.3">
      <c r="A450" s="158">
        <v>104</v>
      </c>
      <c r="B450" s="321" t="s">
        <v>1237</v>
      </c>
      <c r="C450" s="146">
        <v>156.19999999999999</v>
      </c>
      <c r="D450" s="146"/>
      <c r="E450" s="146">
        <v>39.9</v>
      </c>
      <c r="F450" s="146">
        <f t="shared" si="45"/>
        <v>196.1</v>
      </c>
      <c r="G450" s="702">
        <f t="shared" si="43"/>
        <v>9.5223758837697148E-4</v>
      </c>
      <c r="H450" s="151">
        <f t="shared" si="40"/>
        <v>4.0769576227565842</v>
      </c>
      <c r="I450" s="151">
        <f t="shared" si="44"/>
        <v>0.89693067700644857</v>
      </c>
      <c r="J450" s="151">
        <v>1.3450548483834532</v>
      </c>
      <c r="K450" s="151">
        <v>0.60364709119240578</v>
      </c>
      <c r="L450" s="725">
        <f t="shared" si="46"/>
        <v>3.5301327074650134E-2</v>
      </c>
      <c r="M450" s="688">
        <f t="shared" si="41"/>
        <v>5.8480074847901866</v>
      </c>
      <c r="N450" s="688">
        <f t="shared" si="42"/>
        <v>2.1309543403844272E-4</v>
      </c>
    </row>
    <row r="451" spans="1:14" s="688" customFormat="1" ht="18" customHeight="1" x14ac:dyDescent="0.3">
      <c r="A451" s="158">
        <v>105</v>
      </c>
      <c r="B451" s="321" t="s">
        <v>1238</v>
      </c>
      <c r="C451" s="146">
        <v>98.48</v>
      </c>
      <c r="D451" s="146"/>
      <c r="E451" s="146"/>
      <c r="F451" s="146">
        <f t="shared" si="45"/>
        <v>98.48</v>
      </c>
      <c r="G451" s="702">
        <f t="shared" si="43"/>
        <v>4.7820682153678821E-4</v>
      </c>
      <c r="H451" s="151">
        <f t="shared" si="40"/>
        <v>2.0474185960686819</v>
      </c>
      <c r="I451" s="151">
        <f t="shared" si="44"/>
        <v>0.45043209113511001</v>
      </c>
      <c r="J451" s="151">
        <v>0.67547680504233798</v>
      </c>
      <c r="K451" s="151">
        <v>0.30314719806541623</v>
      </c>
      <c r="L451" s="725">
        <f t="shared" si="46"/>
        <v>3.5301327074650141E-2</v>
      </c>
      <c r="M451" s="688">
        <f t="shared" si="41"/>
        <v>11.644945854664458</v>
      </c>
      <c r="N451" s="688">
        <f t="shared" si="42"/>
        <v>1.0701498390671007E-4</v>
      </c>
    </row>
    <row r="452" spans="1:14" s="688" customFormat="1" ht="18" customHeight="1" x14ac:dyDescent="0.3">
      <c r="A452" s="158">
        <v>106</v>
      </c>
      <c r="B452" s="321" t="s">
        <v>1239</v>
      </c>
      <c r="C452" s="146">
        <v>2328.6</v>
      </c>
      <c r="D452" s="146"/>
      <c r="E452" s="146"/>
      <c r="F452" s="146">
        <f t="shared" si="45"/>
        <v>2328.6</v>
      </c>
      <c r="G452" s="702">
        <f t="shared" si="43"/>
        <v>1.1307396472690545E-2</v>
      </c>
      <c r="H452" s="151">
        <f t="shared" si="40"/>
        <v>48.412052628000936</v>
      </c>
      <c r="I452" s="151">
        <f t="shared" si="44"/>
        <v>10.650651578160206</v>
      </c>
      <c r="J452" s="151">
        <v>15.971926159845534</v>
      </c>
      <c r="K452" s="151">
        <v>7.1680398600236419</v>
      </c>
      <c r="L452" s="725">
        <f t="shared" si="46"/>
        <v>3.5301327074650141E-2</v>
      </c>
      <c r="M452" s="688">
        <f t="shared" si="41"/>
        <v>0.49248229312348873</v>
      </c>
      <c r="N452" s="688">
        <f t="shared" si="42"/>
        <v>2.5304131958282399E-3</v>
      </c>
    </row>
    <row r="453" spans="1:14" s="688" customFormat="1" ht="18" customHeight="1" x14ac:dyDescent="0.3">
      <c r="A453" s="158">
        <v>107</v>
      </c>
      <c r="B453" s="321" t="s">
        <v>1240</v>
      </c>
      <c r="C453" s="146">
        <v>479.01</v>
      </c>
      <c r="D453" s="146"/>
      <c r="E453" s="146"/>
      <c r="F453" s="146">
        <f t="shared" si="45"/>
        <v>479.01</v>
      </c>
      <c r="G453" s="702">
        <f t="shared" si="43"/>
        <v>2.3260139072333154E-3</v>
      </c>
      <c r="H453" s="151">
        <f t="shared" si="40"/>
        <v>9.9587122431240775</v>
      </c>
      <c r="I453" s="151">
        <f t="shared" si="44"/>
        <v>2.190916693487297</v>
      </c>
      <c r="J453" s="151">
        <v>3.2855416773286992</v>
      </c>
      <c r="K453" s="151">
        <v>1.4745180680880894</v>
      </c>
      <c r="L453" s="725">
        <f t="shared" si="46"/>
        <v>3.5301327074650134E-2</v>
      </c>
      <c r="M453" s="688">
        <f t="shared" si="41"/>
        <v>2.3940925403798574</v>
      </c>
      <c r="N453" s="688">
        <f t="shared" si="42"/>
        <v>5.2052444599058883E-4</v>
      </c>
    </row>
    <row r="454" spans="1:14" s="688" customFormat="1" ht="18" customHeight="1" x14ac:dyDescent="0.3">
      <c r="A454" s="158">
        <v>108</v>
      </c>
      <c r="B454" s="321" t="s">
        <v>1241</v>
      </c>
      <c r="C454" s="146">
        <v>479.14</v>
      </c>
      <c r="D454" s="146"/>
      <c r="E454" s="146"/>
      <c r="F454" s="146">
        <f t="shared" si="45"/>
        <v>479.14</v>
      </c>
      <c r="G454" s="702">
        <f t="shared" si="43"/>
        <v>2.3266451713153604E-3</v>
      </c>
      <c r="H454" s="151">
        <f t="shared" si="40"/>
        <v>9.9614149687281497</v>
      </c>
      <c r="I454" s="151">
        <f t="shared" si="44"/>
        <v>2.1915112931201928</v>
      </c>
      <c r="J454" s="151">
        <v>3.2864333506091161</v>
      </c>
      <c r="K454" s="151">
        <v>1.4749182420904094</v>
      </c>
      <c r="L454" s="725">
        <f t="shared" si="46"/>
        <v>3.5301327074650141E-2</v>
      </c>
      <c r="M454" s="688">
        <f t="shared" si="41"/>
        <v>2.3934429765149141</v>
      </c>
      <c r="N454" s="688">
        <f t="shared" si="42"/>
        <v>5.2066571272401556E-4</v>
      </c>
    </row>
    <row r="455" spans="1:14" s="688" customFormat="1" ht="18" customHeight="1" x14ac:dyDescent="0.3">
      <c r="A455" s="158">
        <v>109</v>
      </c>
      <c r="B455" s="321" t="s">
        <v>1242</v>
      </c>
      <c r="C455" s="146">
        <v>1158.5899999999999</v>
      </c>
      <c r="D455" s="146"/>
      <c r="E455" s="146"/>
      <c r="F455" s="146">
        <f t="shared" si="45"/>
        <v>1158.5899999999999</v>
      </c>
      <c r="G455" s="702">
        <f t="shared" si="43"/>
        <v>5.6259711755108381E-3</v>
      </c>
      <c r="H455" s="151">
        <f t="shared" ref="H455:H518" si="47">G455*4281.45</f>
        <v>24.087314289390875</v>
      </c>
      <c r="I455" s="151">
        <f t="shared" si="44"/>
        <v>5.2992091436659923</v>
      </c>
      <c r="J455" s="151">
        <v>7.9467980458367409</v>
      </c>
      <c r="K455" s="151">
        <v>3.5664430565252903</v>
      </c>
      <c r="L455" s="725">
        <f t="shared" si="46"/>
        <v>3.5301327074650134E-2</v>
      </c>
      <c r="M455" s="688">
        <f t="shared" si="41"/>
        <v>0.98981889000194678</v>
      </c>
      <c r="N455" s="688">
        <f t="shared" si="42"/>
        <v>1.259001728315142E-3</v>
      </c>
    </row>
    <row r="456" spans="1:14" s="688" customFormat="1" ht="18" customHeight="1" x14ac:dyDescent="0.3">
      <c r="A456" s="158">
        <v>110</v>
      </c>
      <c r="B456" s="321" t="s">
        <v>1243</v>
      </c>
      <c r="C456" s="146">
        <v>368.99</v>
      </c>
      <c r="D456" s="146"/>
      <c r="E456" s="146"/>
      <c r="F456" s="146">
        <f t="shared" si="45"/>
        <v>368.99</v>
      </c>
      <c r="G456" s="702">
        <f t="shared" si="43"/>
        <v>1.7917702587211563E-3</v>
      </c>
      <c r="H456" s="151">
        <f t="shared" si="47"/>
        <v>7.671374774201694</v>
      </c>
      <c r="I456" s="151">
        <f t="shared" si="44"/>
        <v>1.6877024503243727</v>
      </c>
      <c r="J456" s="151">
        <v>2.5309117210862335</v>
      </c>
      <c r="K456" s="151">
        <v>1.1358477316628548</v>
      </c>
      <c r="L456" s="725">
        <f t="shared" si="46"/>
        <v>3.5301327074650141E-2</v>
      </c>
      <c r="M456" s="688">
        <f t="shared" si="41"/>
        <v>3.1079277697697925</v>
      </c>
      <c r="N456" s="688">
        <f t="shared" si="42"/>
        <v>4.009693228242988E-4</v>
      </c>
    </row>
    <row r="457" spans="1:14" s="688" customFormat="1" ht="18" customHeight="1" x14ac:dyDescent="0.3">
      <c r="A457" s="158">
        <v>111</v>
      </c>
      <c r="B457" s="321" t="s">
        <v>1244</v>
      </c>
      <c r="C457" s="146">
        <v>346.24</v>
      </c>
      <c r="D457" s="146"/>
      <c r="E457" s="146"/>
      <c r="F457" s="146">
        <f t="shared" si="45"/>
        <v>346.24</v>
      </c>
      <c r="G457" s="702">
        <f t="shared" si="43"/>
        <v>1.6812990443632976E-3</v>
      </c>
      <c r="H457" s="151">
        <f t="shared" si="47"/>
        <v>7.1983977934892405</v>
      </c>
      <c r="I457" s="151">
        <f t="shared" si="44"/>
        <v>1.583647514567633</v>
      </c>
      <c r="J457" s="151">
        <v>2.3748688970131915</v>
      </c>
      <c r="K457" s="151">
        <v>1.0658172812568003</v>
      </c>
      <c r="L457" s="725">
        <f t="shared" si="46"/>
        <v>3.5301327074650141E-2</v>
      </c>
      <c r="M457" s="688">
        <f t="shared" si="41"/>
        <v>3.3121368639306725</v>
      </c>
      <c r="N457" s="688">
        <f t="shared" si="42"/>
        <v>3.7624764447460689E-4</v>
      </c>
    </row>
    <row r="458" spans="1:14" s="688" customFormat="1" ht="18" customHeight="1" x14ac:dyDescent="0.3">
      <c r="A458" s="158">
        <v>112</v>
      </c>
      <c r="B458" s="321" t="s">
        <v>1245</v>
      </c>
      <c r="C458" s="146">
        <v>151.5</v>
      </c>
      <c r="D458" s="146"/>
      <c r="E458" s="146"/>
      <c r="F458" s="146">
        <f t="shared" si="45"/>
        <v>151.5</v>
      </c>
      <c r="G458" s="702">
        <f t="shared" si="43"/>
        <v>7.3566544946002642E-4</v>
      </c>
      <c r="H458" s="151">
        <f t="shared" si="47"/>
        <v>3.1497148385906302</v>
      </c>
      <c r="I458" s="151">
        <f t="shared" si="44"/>
        <v>0.69293726448993864</v>
      </c>
      <c r="J458" s="151">
        <v>1.0391423229479508</v>
      </c>
      <c r="K458" s="151">
        <v>0.46635662578097647</v>
      </c>
      <c r="L458" s="725">
        <f t="shared" si="46"/>
        <v>3.5301327074650141E-2</v>
      </c>
      <c r="M458" s="688">
        <f t="shared" si="41"/>
        <v>7.5695991271772654</v>
      </c>
      <c r="N458" s="688">
        <f t="shared" si="42"/>
        <v>1.6463007780124467E-4</v>
      </c>
    </row>
    <row r="459" spans="1:14" s="688" customFormat="1" ht="18" customHeight="1" x14ac:dyDescent="0.3">
      <c r="A459" s="158">
        <v>113</v>
      </c>
      <c r="B459" s="321" t="s">
        <v>1246</v>
      </c>
      <c r="C459" s="146">
        <v>99.3</v>
      </c>
      <c r="D459" s="146"/>
      <c r="E459" s="146">
        <v>24.3</v>
      </c>
      <c r="F459" s="146">
        <f t="shared" si="45"/>
        <v>123.6</v>
      </c>
      <c r="G459" s="702">
        <f t="shared" si="43"/>
        <v>6.0018646569808096E-4</v>
      </c>
      <c r="H459" s="151">
        <f t="shared" si="47"/>
        <v>2.5696683435630487</v>
      </c>
      <c r="I459" s="151">
        <f t="shared" si="44"/>
        <v>0.56532703558387076</v>
      </c>
      <c r="J459" s="151">
        <v>0.84777551891991221</v>
      </c>
      <c r="K459" s="151">
        <v>0.38047312835992536</v>
      </c>
      <c r="L459" s="725">
        <f t="shared" si="46"/>
        <v>3.5301327074650141E-2</v>
      </c>
      <c r="M459" s="688">
        <f t="shared" si="41"/>
        <v>9.2782707748167947</v>
      </c>
      <c r="N459" s="688">
        <f t="shared" si="42"/>
        <v>1.3431206347349072E-4</v>
      </c>
    </row>
    <row r="460" spans="1:14" s="688" customFormat="1" ht="18" customHeight="1" x14ac:dyDescent="0.3">
      <c r="A460" s="158">
        <v>114</v>
      </c>
      <c r="B460" s="321" t="s">
        <v>1247</v>
      </c>
      <c r="C460" s="146">
        <v>624.51</v>
      </c>
      <c r="D460" s="146"/>
      <c r="E460" s="146"/>
      <c r="F460" s="146">
        <f t="shared" si="45"/>
        <v>624.51</v>
      </c>
      <c r="G460" s="702">
        <f t="shared" si="43"/>
        <v>3.0325440913681924E-3</v>
      </c>
      <c r="H460" s="151">
        <f t="shared" si="47"/>
        <v>12.983685899988346</v>
      </c>
      <c r="I460" s="151">
        <f t="shared" si="44"/>
        <v>2.8564108979974363</v>
      </c>
      <c r="J460" s="151">
        <v>4.2835298488727709</v>
      </c>
      <c r="K460" s="151">
        <v>1.922405124531205</v>
      </c>
      <c r="L460" s="725">
        <f t="shared" si="46"/>
        <v>3.5301327074650134E-2</v>
      </c>
      <c r="M460" s="688">
        <f t="shared" si="41"/>
        <v>1.8363104958565206</v>
      </c>
      <c r="N460" s="688">
        <f t="shared" si="42"/>
        <v>6.7863452071059596E-4</v>
      </c>
    </row>
    <row r="461" spans="1:14" s="688" customFormat="1" ht="18" customHeight="1" x14ac:dyDescent="0.3">
      <c r="A461" s="158">
        <v>115</v>
      </c>
      <c r="B461" s="321" t="s">
        <v>1248</v>
      </c>
      <c r="C461" s="146">
        <v>202.5</v>
      </c>
      <c r="D461" s="146"/>
      <c r="E461" s="146"/>
      <c r="F461" s="146">
        <f t="shared" si="45"/>
        <v>202.5</v>
      </c>
      <c r="G461" s="702">
        <f t="shared" si="43"/>
        <v>9.8331520472379782E-4</v>
      </c>
      <c r="H461" s="151">
        <f t="shared" si="47"/>
        <v>4.2100148832647042</v>
      </c>
      <c r="I461" s="151">
        <f t="shared" si="44"/>
        <v>0.9262032743182349</v>
      </c>
      <c r="J461" s="151">
        <v>1.3889526098809244</v>
      </c>
      <c r="K461" s="151">
        <v>0.62334796515279034</v>
      </c>
      <c r="L461" s="725">
        <f t="shared" si="46"/>
        <v>3.5301327074650141E-2</v>
      </c>
      <c r="M461" s="688">
        <f t="shared" si="41"/>
        <v>5.6631815692215097</v>
      </c>
      <c r="N461" s="688">
        <f t="shared" si="42"/>
        <v>2.2005010399176269E-4</v>
      </c>
    </row>
    <row r="462" spans="1:14" s="688" customFormat="1" ht="18" customHeight="1" x14ac:dyDescent="0.3">
      <c r="A462" s="158">
        <v>116</v>
      </c>
      <c r="B462" s="321" t="s">
        <v>1249</v>
      </c>
      <c r="C462" s="146">
        <v>132.5</v>
      </c>
      <c r="D462" s="146"/>
      <c r="E462" s="146"/>
      <c r="F462" s="146">
        <f t="shared" si="45"/>
        <v>132.5</v>
      </c>
      <c r="G462" s="702">
        <f t="shared" si="43"/>
        <v>6.4340377593038621E-4</v>
      </c>
      <c r="H462" s="151">
        <f t="shared" si="47"/>
        <v>2.7547010964571519</v>
      </c>
      <c r="I462" s="151">
        <f t="shared" si="44"/>
        <v>0.60603424122057337</v>
      </c>
      <c r="J462" s="151">
        <v>0.90882084350233316</v>
      </c>
      <c r="K462" s="151">
        <v>0.40786965621108495</v>
      </c>
      <c r="L462" s="725">
        <f t="shared" si="46"/>
        <v>3.5301327074650141E-2</v>
      </c>
      <c r="M462" s="688">
        <f t="shared" si="41"/>
        <v>8.6550510774894782</v>
      </c>
      <c r="N462" s="688">
        <f t="shared" si="42"/>
        <v>1.4398340137732619E-4</v>
      </c>
    </row>
    <row r="463" spans="1:14" s="688" customFormat="1" ht="18" customHeight="1" x14ac:dyDescent="0.3">
      <c r="A463" s="158">
        <v>117</v>
      </c>
      <c r="B463" s="321" t="s">
        <v>1261</v>
      </c>
      <c r="C463" s="146">
        <v>138</v>
      </c>
      <c r="D463" s="146"/>
      <c r="E463" s="146"/>
      <c r="F463" s="146">
        <f t="shared" si="45"/>
        <v>138</v>
      </c>
      <c r="G463" s="702">
        <f t="shared" si="43"/>
        <v>6.7011110247843994E-4</v>
      </c>
      <c r="H463" s="151">
        <f t="shared" si="47"/>
        <v>2.8690471797063166</v>
      </c>
      <c r="I463" s="151">
        <f t="shared" si="44"/>
        <v>0.6311903795353897</v>
      </c>
      <c r="J463" s="151">
        <v>0.94654548228922253</v>
      </c>
      <c r="K463" s="151">
        <v>0.42480009477079045</v>
      </c>
      <c r="L463" s="725">
        <f t="shared" si="46"/>
        <v>3.5301327074650141E-2</v>
      </c>
      <c r="M463" s="688">
        <f t="shared" si="41"/>
        <v>8.3101033896185204</v>
      </c>
      <c r="N463" s="688">
        <f t="shared" si="42"/>
        <v>1.4996007086846049E-4</v>
      </c>
    </row>
    <row r="464" spans="1:14" s="688" customFormat="1" ht="18" customHeight="1" x14ac:dyDescent="0.3">
      <c r="A464" s="158">
        <v>118</v>
      </c>
      <c r="B464" s="321" t="s">
        <v>1262</v>
      </c>
      <c r="C464" s="146">
        <v>137.69999999999999</v>
      </c>
      <c r="D464" s="146"/>
      <c r="E464" s="146"/>
      <c r="F464" s="146">
        <f t="shared" si="45"/>
        <v>137.69999999999999</v>
      </c>
      <c r="G464" s="702">
        <f t="shared" si="43"/>
        <v>6.686543392121824E-4</v>
      </c>
      <c r="H464" s="151">
        <f t="shared" si="47"/>
        <v>2.8628101206199981</v>
      </c>
      <c r="I464" s="151">
        <f t="shared" si="44"/>
        <v>0.62981822653639963</v>
      </c>
      <c r="J464" s="151">
        <v>0.94448777471902845</v>
      </c>
      <c r="K464" s="151">
        <v>0.42387661630389734</v>
      </c>
      <c r="L464" s="725">
        <f t="shared" si="46"/>
        <v>3.5301327074650134E-2</v>
      </c>
      <c r="M464" s="688">
        <f t="shared" si="41"/>
        <v>8.3282081900316314</v>
      </c>
      <c r="N464" s="688">
        <f t="shared" si="42"/>
        <v>1.4963407071439858E-4</v>
      </c>
    </row>
    <row r="465" spans="1:14" s="688" customFormat="1" ht="18" customHeight="1" x14ac:dyDescent="0.3">
      <c r="A465" s="158">
        <v>119</v>
      </c>
      <c r="B465" s="321" t="s">
        <v>1263</v>
      </c>
      <c r="C465" s="146">
        <v>184.88</v>
      </c>
      <c r="D465" s="146"/>
      <c r="E465" s="146"/>
      <c r="F465" s="146">
        <f t="shared" si="45"/>
        <v>184.88</v>
      </c>
      <c r="G465" s="702">
        <f t="shared" si="43"/>
        <v>8.9775464221894183E-4</v>
      </c>
      <c r="H465" s="151">
        <f t="shared" si="47"/>
        <v>3.8436916129282883</v>
      </c>
      <c r="I465" s="151">
        <f t="shared" si="44"/>
        <v>0.84561215484422347</v>
      </c>
      <c r="J465" s="151">
        <v>1.2680965852581991</v>
      </c>
      <c r="K465" s="151">
        <v>0.56910899653060676</v>
      </c>
      <c r="L465" s="725">
        <f t="shared" si="46"/>
        <v>3.5301327074650141E-2</v>
      </c>
      <c r="M465" s="688">
        <f t="shared" si="41"/>
        <v>6.2029114440034387</v>
      </c>
      <c r="N465" s="688">
        <f t="shared" si="42"/>
        <v>2.0090302827652879E-4</v>
      </c>
    </row>
    <row r="466" spans="1:14" s="688" customFormat="1" ht="18" customHeight="1" x14ac:dyDescent="0.3">
      <c r="A466" s="158">
        <v>120</v>
      </c>
      <c r="B466" s="321" t="s">
        <v>1264</v>
      </c>
      <c r="C466" s="146">
        <v>632.09</v>
      </c>
      <c r="D466" s="146"/>
      <c r="E466" s="146">
        <v>25.1</v>
      </c>
      <c r="F466" s="146">
        <f t="shared" si="45"/>
        <v>657.19</v>
      </c>
      <c r="G466" s="702">
        <f t="shared" si="43"/>
        <v>3.1912341698391738E-3</v>
      </c>
      <c r="H466" s="151">
        <f t="shared" si="47"/>
        <v>13.663109536457931</v>
      </c>
      <c r="I466" s="151">
        <f t="shared" si="44"/>
        <v>3.0058840980207449</v>
      </c>
      <c r="J466" s="151">
        <v>4.5076827935192334</v>
      </c>
      <c r="K466" s="151">
        <v>2.0230027121914187</v>
      </c>
      <c r="L466" s="725">
        <f t="shared" si="46"/>
        <v>3.5301327074650141E-2</v>
      </c>
      <c r="M466" s="688">
        <f t="shared" si="41"/>
        <v>1.7449965272864099</v>
      </c>
      <c r="N466" s="688">
        <f t="shared" si="42"/>
        <v>7.141468041597359E-4</v>
      </c>
    </row>
    <row r="467" spans="1:14" s="688" customFormat="1" ht="18" customHeight="1" x14ac:dyDescent="0.3">
      <c r="A467" s="158">
        <v>121</v>
      </c>
      <c r="B467" s="321" t="s">
        <v>1266</v>
      </c>
      <c r="C467" s="146">
        <v>815.3</v>
      </c>
      <c r="D467" s="146"/>
      <c r="E467" s="146"/>
      <c r="F467" s="146">
        <f t="shared" si="45"/>
        <v>815.3</v>
      </c>
      <c r="G467" s="702">
        <f t="shared" si="43"/>
        <v>3.9589969699324063E-3</v>
      </c>
      <c r="H467" s="151">
        <f t="shared" si="47"/>
        <v>16.9502475769171</v>
      </c>
      <c r="I467" s="151">
        <f t="shared" si="44"/>
        <v>3.7290544669217618</v>
      </c>
      <c r="J467" s="151">
        <v>5.5921632732637905</v>
      </c>
      <c r="K467" s="151">
        <v>2.5097066468596045</v>
      </c>
      <c r="L467" s="725">
        <f t="shared" si="46"/>
        <v>3.5301327074650141E-2</v>
      </c>
      <c r="M467" s="688">
        <f t="shared" si="41"/>
        <v>1.4065917671622175</v>
      </c>
      <c r="N467" s="688">
        <f t="shared" si="42"/>
        <v>8.8595975202214374E-4</v>
      </c>
    </row>
    <row r="468" spans="1:14" s="688" customFormat="1" ht="18" customHeight="1" x14ac:dyDescent="0.3">
      <c r="A468" s="158">
        <v>122</v>
      </c>
      <c r="B468" s="321" t="s">
        <v>1267</v>
      </c>
      <c r="C468" s="146">
        <v>800.4</v>
      </c>
      <c r="D468" s="146"/>
      <c r="E468" s="146"/>
      <c r="F468" s="146">
        <f t="shared" si="45"/>
        <v>800.4</v>
      </c>
      <c r="G468" s="702">
        <f t="shared" si="43"/>
        <v>3.8866443943749514E-3</v>
      </c>
      <c r="H468" s="151">
        <f t="shared" si="47"/>
        <v>16.640473642296634</v>
      </c>
      <c r="I468" s="151">
        <f t="shared" si="44"/>
        <v>3.6609042013052595</v>
      </c>
      <c r="J468" s="151">
        <v>5.4899637972774906</v>
      </c>
      <c r="K468" s="151">
        <v>2.4638405496705844</v>
      </c>
      <c r="L468" s="725">
        <f t="shared" si="46"/>
        <v>3.5301327074650134E-2</v>
      </c>
      <c r="M468" s="688">
        <f t="shared" si="41"/>
        <v>1.4327764464859514</v>
      </c>
      <c r="N468" s="688">
        <f t="shared" si="42"/>
        <v>8.6976841103707074E-4</v>
      </c>
    </row>
    <row r="469" spans="1:14" s="688" customFormat="1" ht="18" customHeight="1" x14ac:dyDescent="0.3">
      <c r="A469" s="158">
        <v>123</v>
      </c>
      <c r="B469" s="321" t="s">
        <v>1268</v>
      </c>
      <c r="C469" s="146">
        <v>285.10000000000002</v>
      </c>
      <c r="D469" s="146"/>
      <c r="E469" s="146"/>
      <c r="F469" s="146">
        <f t="shared" si="45"/>
        <v>285.10000000000002</v>
      </c>
      <c r="G469" s="702">
        <f t="shared" si="43"/>
        <v>1.3844106907000234E-3</v>
      </c>
      <c r="H469" s="151">
        <f t="shared" si="47"/>
        <v>5.9272851516976148</v>
      </c>
      <c r="I469" s="151">
        <f t="shared" si="44"/>
        <v>1.3040027333734752</v>
      </c>
      <c r="J469" s="151">
        <v>1.9555080942076621</v>
      </c>
      <c r="K469" s="151">
        <v>0.87761236970400247</v>
      </c>
      <c r="L469" s="725">
        <f t="shared" si="46"/>
        <v>3.5301327074650141E-2</v>
      </c>
      <c r="M469" s="688">
        <f t="shared" si="41"/>
        <v>4.0224281577248542</v>
      </c>
      <c r="N469" s="688">
        <f t="shared" si="42"/>
        <v>3.0980881307679769E-4</v>
      </c>
    </row>
    <row r="470" spans="1:14" s="688" customFormat="1" ht="18" customHeight="1" x14ac:dyDescent="0.3">
      <c r="A470" s="158">
        <v>124</v>
      </c>
      <c r="B470" s="321" t="s">
        <v>1269</v>
      </c>
      <c r="C470" s="146">
        <v>415.84</v>
      </c>
      <c r="D470" s="146"/>
      <c r="E470" s="146"/>
      <c r="F470" s="146">
        <f t="shared" si="45"/>
        <v>415.84</v>
      </c>
      <c r="G470" s="702">
        <f t="shared" si="43"/>
        <v>2.0192681221350324E-3</v>
      </c>
      <c r="H470" s="151">
        <f t="shared" si="47"/>
        <v>8.6453955015150346</v>
      </c>
      <c r="I470" s="151">
        <f t="shared" si="44"/>
        <v>1.9019870103333076</v>
      </c>
      <c r="J470" s="151">
        <v>2.8522570532981906</v>
      </c>
      <c r="K470" s="151">
        <v>1.2800642855759816</v>
      </c>
      <c r="L470" s="725">
        <f t="shared" si="46"/>
        <v>3.5301327074650141E-2</v>
      </c>
      <c r="M470" s="688">
        <f t="shared" si="41"/>
        <v>2.7577776735459696</v>
      </c>
      <c r="N470" s="688">
        <f t="shared" si="42"/>
        <v>4.5187968021696086E-4</v>
      </c>
    </row>
    <row r="471" spans="1:14" s="688" customFormat="1" ht="18" customHeight="1" x14ac:dyDescent="0.3">
      <c r="A471" s="158">
        <v>125</v>
      </c>
      <c r="B471" s="321" t="s">
        <v>1270</v>
      </c>
      <c r="C471" s="146">
        <v>516.34</v>
      </c>
      <c r="D471" s="146"/>
      <c r="E471" s="146"/>
      <c r="F471" s="146">
        <f t="shared" si="45"/>
        <v>516.34</v>
      </c>
      <c r="G471" s="702">
        <f t="shared" si="43"/>
        <v>2.5072838163312876E-3</v>
      </c>
      <c r="H471" s="151">
        <f t="shared" si="47"/>
        <v>10.734810295431592</v>
      </c>
      <c r="I471" s="151">
        <f t="shared" si="44"/>
        <v>2.3616582649949502</v>
      </c>
      <c r="J471" s="151">
        <v>3.5415890893131685</v>
      </c>
      <c r="K471" s="151">
        <v>1.5894295719851446</v>
      </c>
      <c r="L471" s="725">
        <f t="shared" si="46"/>
        <v>3.5301327074650148E-2</v>
      </c>
      <c r="M471" s="688">
        <f t="shared" si="41"/>
        <v>2.2210060575732187</v>
      </c>
      <c r="N471" s="688">
        <f t="shared" si="42"/>
        <v>5.6108973182768783E-4</v>
      </c>
    </row>
    <row r="472" spans="1:14" s="688" customFormat="1" ht="18" customHeight="1" x14ac:dyDescent="0.3">
      <c r="A472" s="158">
        <v>126</v>
      </c>
      <c r="B472" s="321" t="s">
        <v>1271</v>
      </c>
      <c r="C472" s="146">
        <v>605.14</v>
      </c>
      <c r="D472" s="146"/>
      <c r="E472" s="146"/>
      <c r="F472" s="146">
        <f t="shared" si="45"/>
        <v>605.14</v>
      </c>
      <c r="G472" s="702">
        <f t="shared" si="43"/>
        <v>2.938485743143501E-3</v>
      </c>
      <c r="H472" s="151">
        <f t="shared" si="47"/>
        <v>12.580979784981741</v>
      </c>
      <c r="I472" s="151">
        <f t="shared" si="44"/>
        <v>2.7678155526959829</v>
      </c>
      <c r="J472" s="151">
        <v>4.1506705300905811</v>
      </c>
      <c r="K472" s="151">
        <v>1.8627791981854789</v>
      </c>
      <c r="L472" s="725">
        <f t="shared" si="46"/>
        <v>3.5301327074650141E-2</v>
      </c>
      <c r="M472" s="688">
        <f t="shared" si="41"/>
        <v>1.8950891822840268</v>
      </c>
      <c r="N472" s="688">
        <f t="shared" si="42"/>
        <v>6.5758577743000126E-4</v>
      </c>
    </row>
    <row r="473" spans="1:14" s="688" customFormat="1" ht="18" customHeight="1" x14ac:dyDescent="0.3">
      <c r="A473" s="158">
        <v>127</v>
      </c>
      <c r="B473" s="321" t="s">
        <v>1272</v>
      </c>
      <c r="C473" s="146">
        <v>476.1</v>
      </c>
      <c r="D473" s="146"/>
      <c r="E473" s="146"/>
      <c r="F473" s="146">
        <f t="shared" si="45"/>
        <v>476.1</v>
      </c>
      <c r="G473" s="702">
        <f t="shared" si="43"/>
        <v>2.3118833035506181E-3</v>
      </c>
      <c r="H473" s="151">
        <f t="shared" si="47"/>
        <v>9.8982127699867934</v>
      </c>
      <c r="I473" s="151">
        <f t="shared" si="44"/>
        <v>2.1776068093970946</v>
      </c>
      <c r="J473" s="151">
        <v>3.2655819138978179</v>
      </c>
      <c r="K473" s="151">
        <v>1.465560326959227</v>
      </c>
      <c r="L473" s="725">
        <f t="shared" si="46"/>
        <v>3.5301327074650141E-2</v>
      </c>
      <c r="M473" s="688">
        <f t="shared" si="41"/>
        <v>2.4087256201792813</v>
      </c>
      <c r="N473" s="688">
        <f t="shared" si="42"/>
        <v>5.1736224449618875E-4</v>
      </c>
    </row>
    <row r="474" spans="1:14" s="688" customFormat="1" ht="18" customHeight="1" x14ac:dyDescent="0.3">
      <c r="A474" s="158">
        <v>128</v>
      </c>
      <c r="B474" s="321" t="s">
        <v>1273</v>
      </c>
      <c r="C474" s="146">
        <v>417.52</v>
      </c>
      <c r="D474" s="146"/>
      <c r="E474" s="146"/>
      <c r="F474" s="146">
        <f t="shared" si="45"/>
        <v>417.52</v>
      </c>
      <c r="G474" s="702">
        <f t="shared" si="43"/>
        <v>2.0274259964260743E-3</v>
      </c>
      <c r="H474" s="151">
        <f t="shared" si="47"/>
        <v>8.680323032398416</v>
      </c>
      <c r="I474" s="151">
        <f t="shared" si="44"/>
        <v>1.9096710671276516</v>
      </c>
      <c r="J474" s="151">
        <v>2.8637802156912766</v>
      </c>
      <c r="K474" s="151">
        <v>1.2852357649905826</v>
      </c>
      <c r="L474" s="725">
        <f t="shared" si="46"/>
        <v>3.5301327074650141E-2</v>
      </c>
      <c r="M474" s="688">
        <f t="shared" si="41"/>
        <v>2.7466810398719965</v>
      </c>
      <c r="N474" s="688">
        <f t="shared" si="42"/>
        <v>4.5370528107970735E-4</v>
      </c>
    </row>
    <row r="475" spans="1:14" s="688" customFormat="1" ht="18" customHeight="1" x14ac:dyDescent="0.3">
      <c r="A475" s="158">
        <v>129</v>
      </c>
      <c r="B475" s="321" t="s">
        <v>1274</v>
      </c>
      <c r="C475" s="146">
        <v>273.56</v>
      </c>
      <c r="D475" s="146"/>
      <c r="E475" s="146"/>
      <c r="F475" s="146">
        <f t="shared" si="45"/>
        <v>273.56</v>
      </c>
      <c r="G475" s="702">
        <f t="shared" si="43"/>
        <v>1.3283738637246524E-3</v>
      </c>
      <c r="H475" s="151">
        <f t="shared" si="47"/>
        <v>5.6873662788439132</v>
      </c>
      <c r="I475" s="151">
        <f t="shared" si="44"/>
        <v>1.2512205813456609</v>
      </c>
      <c r="J475" s="151">
        <v>1.8763549430075339</v>
      </c>
      <c r="K475" s="151">
        <v>0.84208923134418423</v>
      </c>
      <c r="L475" s="725">
        <f t="shared" si="46"/>
        <v>3.5301327074650141E-2</v>
      </c>
      <c r="M475" s="688">
        <f t="shared" si="41"/>
        <v>4.1921123986231752</v>
      </c>
      <c r="N475" s="688">
        <f t="shared" si="42"/>
        <v>2.9726867381721773E-4</v>
      </c>
    </row>
    <row r="476" spans="1:14" s="688" customFormat="1" ht="18" customHeight="1" x14ac:dyDescent="0.3">
      <c r="A476" s="158">
        <v>130</v>
      </c>
      <c r="B476" s="321" t="s">
        <v>1275</v>
      </c>
      <c r="C476" s="146">
        <v>645.95000000000005</v>
      </c>
      <c r="D476" s="146"/>
      <c r="E476" s="146"/>
      <c r="F476" s="146">
        <f t="shared" si="45"/>
        <v>645.95000000000005</v>
      </c>
      <c r="G476" s="702">
        <f t="shared" si="43"/>
        <v>3.1366541061300605E-3</v>
      </c>
      <c r="H476" s="151">
        <f t="shared" si="47"/>
        <v>13.429427722690546</v>
      </c>
      <c r="I476" s="151">
        <f t="shared" si="44"/>
        <v>2.9544740989919203</v>
      </c>
      <c r="J476" s="151">
        <v>4.4305873498892998</v>
      </c>
      <c r="K476" s="151">
        <v>1.9884030522984935</v>
      </c>
      <c r="L476" s="725">
        <f t="shared" si="46"/>
        <v>3.5301327074650141E-2</v>
      </c>
      <c r="M476" s="688">
        <f t="shared" si="41"/>
        <v>1.7753607365389825</v>
      </c>
      <c r="N476" s="688">
        <f t="shared" si="42"/>
        <v>7.0193266505421781E-4</v>
      </c>
    </row>
    <row r="477" spans="1:14" s="688" customFormat="1" ht="18" customHeight="1" x14ac:dyDescent="0.3">
      <c r="A477" s="158">
        <v>131</v>
      </c>
      <c r="B477" s="321" t="s">
        <v>1276</v>
      </c>
      <c r="C477" s="146">
        <v>867.68</v>
      </c>
      <c r="D477" s="146"/>
      <c r="E477" s="146"/>
      <c r="F477" s="146">
        <f t="shared" si="45"/>
        <v>867.68</v>
      </c>
      <c r="G477" s="702">
        <f t="shared" si="43"/>
        <v>4.2133478362209615E-3</v>
      </c>
      <c r="H477" s="151">
        <f t="shared" si="47"/>
        <v>18.039238093388235</v>
      </c>
      <c r="I477" s="151">
        <f t="shared" si="44"/>
        <v>3.9686323805454116</v>
      </c>
      <c r="J477" s="151">
        <v>5.9514390150196563</v>
      </c>
      <c r="K477" s="151">
        <v>2.6709459871791261</v>
      </c>
      <c r="L477" s="725">
        <f t="shared" si="46"/>
        <v>3.5301327074650141E-2</v>
      </c>
      <c r="M477" s="688">
        <f t="shared" ref="M477:M491" si="48">L477*100/K477</f>
        <v>1.3216788075873085</v>
      </c>
      <c r="N477" s="688">
        <f t="shared" ref="N477:N491" si="49">L477/100*K477</f>
        <v>9.4287937892134632E-4</v>
      </c>
    </row>
    <row r="478" spans="1:14" s="688" customFormat="1" ht="18" customHeight="1" x14ac:dyDescent="0.3">
      <c r="A478" s="158">
        <v>132</v>
      </c>
      <c r="B478" s="321" t="s">
        <v>1277</v>
      </c>
      <c r="C478" s="146">
        <v>530.45000000000005</v>
      </c>
      <c r="D478" s="146"/>
      <c r="E478" s="146">
        <v>26.4</v>
      </c>
      <c r="F478" s="146">
        <f t="shared" si="45"/>
        <v>556.85</v>
      </c>
      <c r="G478" s="702">
        <f t="shared" si="43"/>
        <v>2.7039954160515893E-3</v>
      </c>
      <c r="H478" s="151">
        <f t="shared" si="47"/>
        <v>11.577021174054076</v>
      </c>
      <c r="I478" s="151">
        <f t="shared" si="44"/>
        <v>2.5469446582918969</v>
      </c>
      <c r="J478" s="151">
        <v>3.8194482015416926</v>
      </c>
      <c r="K478" s="151">
        <v>1.7141299476312657</v>
      </c>
      <c r="L478" s="725">
        <f t="shared" si="46"/>
        <v>3.5301327074650148E-2</v>
      </c>
      <c r="M478" s="688">
        <f t="shared" si="48"/>
        <v>2.0594312072683052</v>
      </c>
      <c r="N478" s="688">
        <f t="shared" si="49"/>
        <v>6.0511061929784246E-4</v>
      </c>
    </row>
    <row r="479" spans="1:14" s="688" customFormat="1" ht="18" customHeight="1" x14ac:dyDescent="0.3">
      <c r="A479" s="158">
        <v>133</v>
      </c>
      <c r="B479" s="321" t="s">
        <v>1278</v>
      </c>
      <c r="C479" s="146">
        <v>335.18</v>
      </c>
      <c r="D479" s="146"/>
      <c r="E479" s="146"/>
      <c r="F479" s="146">
        <f t="shared" si="45"/>
        <v>335.18</v>
      </c>
      <c r="G479" s="702">
        <f t="shared" ref="G479:G490" si="50">1/205936*F479</f>
        <v>1.6275930386139385E-3</v>
      </c>
      <c r="H479" s="151">
        <f t="shared" si="47"/>
        <v>6.9684582151736469</v>
      </c>
      <c r="I479" s="151">
        <f t="shared" si="44"/>
        <v>1.5330608073382024</v>
      </c>
      <c r="J479" s="151">
        <v>2.2990080779253743</v>
      </c>
      <c r="K479" s="151">
        <v>1.0317717084440112</v>
      </c>
      <c r="L479" s="725">
        <f t="shared" si="46"/>
        <v>3.5301327074650141E-2</v>
      </c>
      <c r="M479" s="688">
        <f t="shared" si="48"/>
        <v>3.4214280916741919</v>
      </c>
      <c r="N479" s="688">
        <f t="shared" si="49"/>
        <v>3.6422910546152605E-4</v>
      </c>
    </row>
    <row r="480" spans="1:14" s="688" customFormat="1" ht="18" customHeight="1" x14ac:dyDescent="0.3">
      <c r="A480" s="158">
        <v>134</v>
      </c>
      <c r="B480" s="321" t="s">
        <v>1279</v>
      </c>
      <c r="C480" s="146">
        <v>274.58999999999997</v>
      </c>
      <c r="D480" s="146"/>
      <c r="E480" s="146"/>
      <c r="F480" s="146">
        <f t="shared" si="45"/>
        <v>274.58999999999997</v>
      </c>
      <c r="G480" s="702">
        <f t="shared" si="50"/>
        <v>1.3333754176054697E-3</v>
      </c>
      <c r="H480" s="151">
        <f t="shared" si="47"/>
        <v>5.7087801817069375</v>
      </c>
      <c r="I480" s="151">
        <f t="shared" si="44"/>
        <v>1.2559316399755263</v>
      </c>
      <c r="J480" s="151">
        <v>1.8834197389985332</v>
      </c>
      <c r="K480" s="151">
        <v>0.84525984074718352</v>
      </c>
      <c r="L480" s="725">
        <f t="shared" si="46"/>
        <v>3.5301327074650134E-2</v>
      </c>
      <c r="M480" s="688">
        <f t="shared" si="48"/>
        <v>4.1763875879214671</v>
      </c>
      <c r="N480" s="688">
        <f t="shared" si="49"/>
        <v>2.983879410128301E-4</v>
      </c>
    </row>
    <row r="481" spans="1:14" s="688" customFormat="1" ht="18" customHeight="1" x14ac:dyDescent="0.3">
      <c r="A481" s="158">
        <v>135</v>
      </c>
      <c r="B481" s="321" t="s">
        <v>1280</v>
      </c>
      <c r="C481" s="146">
        <v>345.54</v>
      </c>
      <c r="D481" s="146"/>
      <c r="E481" s="146"/>
      <c r="F481" s="146">
        <f t="shared" si="45"/>
        <v>345.54</v>
      </c>
      <c r="G481" s="702">
        <f t="shared" si="50"/>
        <v>1.6778999300753634E-3</v>
      </c>
      <c r="H481" s="151">
        <f t="shared" si="47"/>
        <v>7.1838446556211641</v>
      </c>
      <c r="I481" s="151">
        <f t="shared" si="44"/>
        <v>1.5804458242366561</v>
      </c>
      <c r="J481" s="151">
        <v>2.3700675793494059</v>
      </c>
      <c r="K481" s="151">
        <v>1.0636624981673837</v>
      </c>
      <c r="L481" s="725">
        <f t="shared" si="46"/>
        <v>3.5301327074650141E-2</v>
      </c>
      <c r="M481" s="688">
        <f t="shared" si="48"/>
        <v>3.3188466393683962</v>
      </c>
      <c r="N481" s="688">
        <f t="shared" si="49"/>
        <v>3.7548697744846268E-4</v>
      </c>
    </row>
    <row r="482" spans="1:14" s="688" customFormat="1" ht="18" customHeight="1" x14ac:dyDescent="0.3">
      <c r="A482" s="158">
        <v>136</v>
      </c>
      <c r="B482" s="321" t="s">
        <v>1281</v>
      </c>
      <c r="C482" s="146">
        <v>212.4</v>
      </c>
      <c r="D482" s="146"/>
      <c r="E482" s="146"/>
      <c r="F482" s="146">
        <f t="shared" si="45"/>
        <v>212.4</v>
      </c>
      <c r="G482" s="702">
        <f t="shared" si="50"/>
        <v>1.0313883925102945E-3</v>
      </c>
      <c r="H482" s="151">
        <f t="shared" si="47"/>
        <v>4.4158378331132004</v>
      </c>
      <c r="I482" s="151">
        <f t="shared" si="44"/>
        <v>0.97148432328490408</v>
      </c>
      <c r="J482" s="151">
        <v>1.4568569596973253</v>
      </c>
      <c r="K482" s="151">
        <v>0.65382275456026007</v>
      </c>
      <c r="L482" s="725">
        <f t="shared" si="46"/>
        <v>3.5301327074650141E-2</v>
      </c>
      <c r="M482" s="688">
        <f t="shared" si="48"/>
        <v>5.3992197164188127</v>
      </c>
      <c r="N482" s="688">
        <f t="shared" si="49"/>
        <v>2.3080810907580442E-4</v>
      </c>
    </row>
    <row r="483" spans="1:14" s="688" customFormat="1" ht="18" customHeight="1" x14ac:dyDescent="0.3">
      <c r="A483" s="158">
        <v>137</v>
      </c>
      <c r="B483" s="321" t="s">
        <v>1282</v>
      </c>
      <c r="C483" s="146">
        <v>257.2</v>
      </c>
      <c r="D483" s="146"/>
      <c r="E483" s="146"/>
      <c r="F483" s="146">
        <f t="shared" si="45"/>
        <v>257.2</v>
      </c>
      <c r="G483" s="702">
        <f t="shared" si="50"/>
        <v>1.248931706938078E-3</v>
      </c>
      <c r="H483" s="151">
        <f t="shared" si="47"/>
        <v>5.3472386566700338</v>
      </c>
      <c r="I483" s="151">
        <f t="shared" si="44"/>
        <v>1.1763925044674075</v>
      </c>
      <c r="J483" s="151">
        <v>1.7641412901796236</v>
      </c>
      <c r="K483" s="151">
        <v>0.79172887228295141</v>
      </c>
      <c r="L483" s="725">
        <f t="shared" si="46"/>
        <v>3.5301327074650141E-2</v>
      </c>
      <c r="M483" s="688">
        <f t="shared" si="48"/>
        <v>4.4587646491732338</v>
      </c>
      <c r="N483" s="688">
        <f t="shared" si="49"/>
        <v>2.7949079874904376E-4</v>
      </c>
    </row>
    <row r="484" spans="1:14" s="688" customFormat="1" ht="18" customHeight="1" x14ac:dyDescent="0.3">
      <c r="A484" s="158">
        <v>138</v>
      </c>
      <c r="B484" s="321" t="s">
        <v>1283</v>
      </c>
      <c r="C484" s="146">
        <v>359.74</v>
      </c>
      <c r="D484" s="146"/>
      <c r="E484" s="146">
        <v>46.4</v>
      </c>
      <c r="F484" s="146">
        <f t="shared" si="45"/>
        <v>406.14</v>
      </c>
      <c r="G484" s="702">
        <f t="shared" si="50"/>
        <v>1.9721661098593738E-3</v>
      </c>
      <c r="H484" s="151">
        <f t="shared" si="47"/>
        <v>8.443730591057415</v>
      </c>
      <c r="I484" s="151">
        <f t="shared" si="44"/>
        <v>1.8576207300326313</v>
      </c>
      <c r="J484" s="151">
        <v>2.7857245085285856</v>
      </c>
      <c r="K484" s="151">
        <v>1.2502051484797738</v>
      </c>
      <c r="L484" s="725">
        <f t="shared" si="46"/>
        <v>3.5301327074650134E-2</v>
      </c>
      <c r="M484" s="688">
        <f t="shared" si="48"/>
        <v>2.8236427531574231</v>
      </c>
      <c r="N484" s="688">
        <f t="shared" si="49"/>
        <v>4.4133900856896028E-4</v>
      </c>
    </row>
    <row r="485" spans="1:14" s="688" customFormat="1" ht="18" customHeight="1" x14ac:dyDescent="0.3">
      <c r="A485" s="158">
        <v>139</v>
      </c>
      <c r="B485" s="321" t="s">
        <v>1284</v>
      </c>
      <c r="C485" s="146">
        <v>253.51</v>
      </c>
      <c r="D485" s="146"/>
      <c r="E485" s="146"/>
      <c r="F485" s="146">
        <f t="shared" si="45"/>
        <v>253.51</v>
      </c>
      <c r="G485" s="702">
        <f t="shared" si="50"/>
        <v>1.231013518763111E-3</v>
      </c>
      <c r="H485" s="151">
        <f t="shared" si="47"/>
        <v>5.2705228299083213</v>
      </c>
      <c r="I485" s="151">
        <f t="shared" si="44"/>
        <v>1.1595150225798307</v>
      </c>
      <c r="J485" s="151">
        <v>1.7388314870662378</v>
      </c>
      <c r="K485" s="151">
        <v>0.78037008714016731</v>
      </c>
      <c r="L485" s="725">
        <f t="shared" si="46"/>
        <v>3.5301327074650141E-2</v>
      </c>
      <c r="M485" s="688">
        <f t="shared" si="48"/>
        <v>4.5236648170382061</v>
      </c>
      <c r="N485" s="688">
        <f t="shared" si="49"/>
        <v>2.7548099685408277E-4</v>
      </c>
    </row>
    <row r="486" spans="1:14" s="688" customFormat="1" ht="18" customHeight="1" x14ac:dyDescent="0.3">
      <c r="A486" s="158">
        <v>140</v>
      </c>
      <c r="B486" s="321" t="s">
        <v>1285</v>
      </c>
      <c r="C486" s="146">
        <v>354.64</v>
      </c>
      <c r="D486" s="146"/>
      <c r="E486" s="146"/>
      <c r="F486" s="146">
        <f t="shared" si="45"/>
        <v>354.64</v>
      </c>
      <c r="G486" s="702">
        <f t="shared" si="50"/>
        <v>1.7220884158185067E-3</v>
      </c>
      <c r="H486" s="151">
        <f t="shared" si="47"/>
        <v>7.3730354479061448</v>
      </c>
      <c r="I486" s="151">
        <f t="shared" si="44"/>
        <v>1.6220677985393519</v>
      </c>
      <c r="J486" s="151">
        <v>2.4324847089786226</v>
      </c>
      <c r="K486" s="151">
        <v>1.0916746783298052</v>
      </c>
      <c r="L486" s="725">
        <f t="shared" si="46"/>
        <v>3.5301327074650141E-2</v>
      </c>
      <c r="M486" s="688">
        <f t="shared" si="48"/>
        <v>3.2336856185634888</v>
      </c>
      <c r="N486" s="688">
        <f t="shared" si="49"/>
        <v>3.8537564878833938E-4</v>
      </c>
    </row>
    <row r="487" spans="1:14" s="688" customFormat="1" ht="18" customHeight="1" x14ac:dyDescent="0.3">
      <c r="A487" s="158">
        <v>141</v>
      </c>
      <c r="B487" s="321" t="s">
        <v>1286</v>
      </c>
      <c r="C487" s="146">
        <v>286.98</v>
      </c>
      <c r="D487" s="146"/>
      <c r="E487" s="146"/>
      <c r="F487" s="146">
        <f t="shared" si="45"/>
        <v>286.98</v>
      </c>
      <c r="G487" s="702">
        <f t="shared" si="50"/>
        <v>1.3935397405019038E-3</v>
      </c>
      <c r="H487" s="151">
        <f t="shared" si="47"/>
        <v>5.9663707219718756</v>
      </c>
      <c r="I487" s="151">
        <f t="shared" si="44"/>
        <v>1.3126015588338127</v>
      </c>
      <c r="J487" s="151">
        <v>1.9684030616475441</v>
      </c>
      <c r="K487" s="151">
        <v>0.88339950142986556</v>
      </c>
      <c r="L487" s="725">
        <f t="shared" si="46"/>
        <v>3.5301327074650148E-2</v>
      </c>
      <c r="M487" s="688">
        <f t="shared" si="48"/>
        <v>3.9960773146817057</v>
      </c>
      <c r="N487" s="688">
        <f t="shared" si="49"/>
        <v>3.1185174737558555E-4</v>
      </c>
    </row>
    <row r="488" spans="1:14" s="688" customFormat="1" ht="18" customHeight="1" x14ac:dyDescent="0.3">
      <c r="A488" s="158">
        <v>142</v>
      </c>
      <c r="B488" s="321" t="s">
        <v>1288</v>
      </c>
      <c r="C488" s="146">
        <v>128.9</v>
      </c>
      <c r="D488" s="146"/>
      <c r="E488" s="146"/>
      <c r="F488" s="146">
        <f t="shared" si="45"/>
        <v>128.9</v>
      </c>
      <c r="G488" s="702">
        <f t="shared" si="50"/>
        <v>6.2592261673529651E-4</v>
      </c>
      <c r="H488" s="151">
        <f t="shared" si="47"/>
        <v>2.679856387421335</v>
      </c>
      <c r="I488" s="151">
        <f t="shared" si="44"/>
        <v>0.58956840523269372</v>
      </c>
      <c r="J488" s="151">
        <v>0.88412835266000578</v>
      </c>
      <c r="K488" s="151">
        <v>0.39678791460836871</v>
      </c>
      <c r="L488" s="725">
        <f t="shared" si="46"/>
        <v>3.5301327074650141E-2</v>
      </c>
      <c r="M488" s="688">
        <f t="shared" si="48"/>
        <v>8.8967747693355772</v>
      </c>
      <c r="N488" s="688">
        <f t="shared" si="49"/>
        <v>1.4007139952858374E-4</v>
      </c>
    </row>
    <row r="489" spans="1:14" s="688" customFormat="1" ht="18" customHeight="1" x14ac:dyDescent="0.3">
      <c r="A489" s="158">
        <v>143</v>
      </c>
      <c r="B489" s="321" t="s">
        <v>1289</v>
      </c>
      <c r="C489" s="146">
        <v>2048.73</v>
      </c>
      <c r="D489" s="146"/>
      <c r="E489" s="146"/>
      <c r="F489" s="146">
        <f t="shared" si="45"/>
        <v>2048.73</v>
      </c>
      <c r="G489" s="702">
        <f t="shared" si="50"/>
        <v>9.9483820215989435E-3</v>
      </c>
      <c r="H489" s="151">
        <f t="shared" si="47"/>
        <v>42.593500206374792</v>
      </c>
      <c r="I489" s="151">
        <f t="shared" si="44"/>
        <v>9.3705700454024541</v>
      </c>
      <c r="J489" s="151">
        <v>14.05229076761159</v>
      </c>
      <c r="K489" s="151">
        <v>6.3065267982591413</v>
      </c>
      <c r="L489" s="725">
        <f t="shared" si="46"/>
        <v>3.5301327074650134E-2</v>
      </c>
      <c r="M489" s="688">
        <f t="shared" si="48"/>
        <v>0.55975861522375103</v>
      </c>
      <c r="N489" s="688">
        <f t="shared" si="49"/>
        <v>2.2262876521039203E-3</v>
      </c>
    </row>
    <row r="490" spans="1:14" s="688" customFormat="1" ht="18" customHeight="1" x14ac:dyDescent="0.3">
      <c r="A490" s="158">
        <v>144</v>
      </c>
      <c r="B490" s="321" t="s">
        <v>1290</v>
      </c>
      <c r="C490" s="146">
        <v>2056.27</v>
      </c>
      <c r="D490" s="146"/>
      <c r="E490" s="146"/>
      <c r="F490" s="146">
        <f t="shared" si="45"/>
        <v>2056.27</v>
      </c>
      <c r="G490" s="702">
        <f t="shared" si="50"/>
        <v>9.9849953383575486E-3</v>
      </c>
      <c r="H490" s="151">
        <f t="shared" si="47"/>
        <v>42.750258291410923</v>
      </c>
      <c r="I490" s="151">
        <f t="shared" si="44"/>
        <v>9.4050568241104031</v>
      </c>
      <c r="J490" s="151">
        <v>14.104007817875795</v>
      </c>
      <c r="K490" s="151">
        <v>6.3297368903937183</v>
      </c>
      <c r="L490" s="725">
        <f t="shared" si="46"/>
        <v>3.5301327074650141E-2</v>
      </c>
      <c r="M490" s="688">
        <f t="shared" si="48"/>
        <v>0.55770607350559798</v>
      </c>
      <c r="N490" s="688">
        <f t="shared" si="49"/>
        <v>2.2344811226426755E-3</v>
      </c>
    </row>
    <row r="491" spans="1:14" s="688" customFormat="1" ht="18" customHeight="1" x14ac:dyDescent="0.3">
      <c r="A491" s="158">
        <v>145</v>
      </c>
      <c r="B491" s="321" t="s">
        <v>2191</v>
      </c>
      <c r="C491" s="146">
        <v>903</v>
      </c>
      <c r="D491" s="146"/>
      <c r="E491" s="146"/>
      <c r="F491" s="146">
        <f t="shared" si="45"/>
        <v>903</v>
      </c>
      <c r="G491" s="702">
        <f>1/205936*F491</f>
        <v>4.3848574314350091E-3</v>
      </c>
      <c r="H491" s="151">
        <f t="shared" si="47"/>
        <v>18.773547849817419</v>
      </c>
      <c r="I491" s="151">
        <f t="shared" si="44"/>
        <v>4.1301805269598324</v>
      </c>
      <c r="J491" s="151">
        <v>6.1936997862838252</v>
      </c>
      <c r="K491" s="151">
        <v>2.7796701853479981</v>
      </c>
      <c r="L491" s="725">
        <f t="shared" si="46"/>
        <v>3.5301327074650141E-2</v>
      </c>
      <c r="M491" s="688">
        <f t="shared" si="48"/>
        <v>1.269982577815455</v>
      </c>
      <c r="N491" s="688">
        <f t="shared" si="49"/>
        <v>9.8126046372623067E-4</v>
      </c>
    </row>
    <row r="492" spans="1:14" s="688" customFormat="1" ht="18" customHeight="1" x14ac:dyDescent="0.3">
      <c r="A492" s="266"/>
      <c r="B492" s="335" t="s">
        <v>694</v>
      </c>
      <c r="C492" s="138">
        <f t="shared" ref="C492:K492" si="51">SUM(C351:C491)</f>
        <v>203117.84000000005</v>
      </c>
      <c r="D492" s="138">
        <f t="shared" si="51"/>
        <v>668.30000000000007</v>
      </c>
      <c r="E492" s="138">
        <f t="shared" si="51"/>
        <v>2149.8700000000003</v>
      </c>
      <c r="F492" s="138">
        <f t="shared" si="51"/>
        <v>205936.00999999998</v>
      </c>
      <c r="G492" s="138">
        <f t="shared" si="51"/>
        <v>1.0000000485587754</v>
      </c>
      <c r="H492" s="151">
        <f t="shared" si="47"/>
        <v>4281.4502079019685</v>
      </c>
      <c r="I492" s="138">
        <f t="shared" si="51"/>
        <v>941.91904573843317</v>
      </c>
      <c r="J492" s="138">
        <f t="shared" si="51"/>
        <v>1412.5202891751321</v>
      </c>
      <c r="K492" s="138">
        <f t="shared" si="51"/>
        <v>633.92490264288722</v>
      </c>
      <c r="L492" s="725">
        <f t="shared" si="46"/>
        <v>3.5301327074650141E-2</v>
      </c>
    </row>
    <row r="493" spans="1:14" s="341" customFormat="1" ht="18" customHeight="1" x14ac:dyDescent="0.3">
      <c r="A493" s="292" t="s">
        <v>695</v>
      </c>
      <c r="B493" s="377"/>
      <c r="C493" s="354"/>
      <c r="D493" s="354"/>
      <c r="E493" s="146"/>
      <c r="F493" s="146"/>
      <c r="G493" s="146"/>
      <c r="H493" s="151">
        <f t="shared" si="47"/>
        <v>0</v>
      </c>
      <c r="I493" s="151"/>
      <c r="J493" s="151"/>
      <c r="K493" s="734"/>
      <c r="L493" s="725"/>
    </row>
    <row r="494" spans="1:14" s="688" customFormat="1" ht="18" customHeight="1" x14ac:dyDescent="0.3">
      <c r="A494" s="158">
        <v>1</v>
      </c>
      <c r="B494" s="321" t="s">
        <v>696</v>
      </c>
      <c r="C494" s="146">
        <v>4327</v>
      </c>
      <c r="D494" s="146">
        <v>114</v>
      </c>
      <c r="E494" s="146">
        <v>272.8</v>
      </c>
      <c r="F494" s="146">
        <f t="shared" ref="F494:F549" si="52">C494+D494+E494</f>
        <v>4713.8</v>
      </c>
      <c r="G494" s="702">
        <f t="shared" ref="G494:G557" si="53">1/197260.48*F494</f>
        <v>2.389632226384119E-2</v>
      </c>
      <c r="H494" s="151">
        <f t="shared" si="47"/>
        <v>102.31090895652285</v>
      </c>
      <c r="I494" s="151">
        <f t="shared" si="44"/>
        <v>22.508399970435029</v>
      </c>
      <c r="J494" s="151">
        <v>29.849923045056233</v>
      </c>
      <c r="K494" s="151">
        <v>14.365881538502945</v>
      </c>
      <c r="L494" s="725">
        <f>(K494+J494+I494+H494)/F494</f>
        <v>3.5859627797216062E-2</v>
      </c>
    </row>
    <row r="495" spans="1:14" s="688" customFormat="1" ht="18" customHeight="1" x14ac:dyDescent="0.3">
      <c r="A495" s="158">
        <v>2</v>
      </c>
      <c r="B495" s="321" t="s">
        <v>697</v>
      </c>
      <c r="C495" s="146">
        <v>4136.82</v>
      </c>
      <c r="D495" s="146"/>
      <c r="E495" s="146"/>
      <c r="F495" s="146">
        <f t="shared" si="52"/>
        <v>4136.82</v>
      </c>
      <c r="G495" s="702">
        <f t="shared" si="53"/>
        <v>2.0971357263249078E-2</v>
      </c>
      <c r="H495" s="151">
        <f t="shared" si="47"/>
        <v>89.787817554737757</v>
      </c>
      <c r="I495" s="151">
        <f t="shared" si="44"/>
        <v>19.753319862042307</v>
      </c>
      <c r="J495" s="151">
        <v>26.19622356723864</v>
      </c>
      <c r="K495" s="151">
        <v>12.607464480060621</v>
      </c>
      <c r="L495" s="725">
        <f t="shared" si="46"/>
        <v>3.5859627797216055E-2</v>
      </c>
    </row>
    <row r="496" spans="1:14" s="688" customFormat="1" ht="18" customHeight="1" x14ac:dyDescent="0.3">
      <c r="A496" s="158">
        <v>3</v>
      </c>
      <c r="B496" s="321" t="s">
        <v>698</v>
      </c>
      <c r="C496" s="146">
        <v>7984.78</v>
      </c>
      <c r="D496" s="146"/>
      <c r="E496" s="146"/>
      <c r="F496" s="146">
        <f t="shared" si="52"/>
        <v>7984.78</v>
      </c>
      <c r="G496" s="702">
        <f t="shared" si="53"/>
        <v>4.0478356333716714E-2</v>
      </c>
      <c r="H496" s="151">
        <f t="shared" si="47"/>
        <v>173.30605872499143</v>
      </c>
      <c r="I496" s="151">
        <f t="shared" ref="I496:I551" si="54">H496*0.22</f>
        <v>38.127332919498116</v>
      </c>
      <c r="J496" s="151">
        <v>50.563254387480178</v>
      </c>
      <c r="K496" s="151">
        <v>24.334592810685127</v>
      </c>
      <c r="L496" s="725">
        <f t="shared" si="46"/>
        <v>3.5859627797216062E-2</v>
      </c>
    </row>
    <row r="497" spans="1:12" s="688" customFormat="1" ht="18" customHeight="1" x14ac:dyDescent="0.3">
      <c r="A497" s="158">
        <v>5</v>
      </c>
      <c r="B497" s="321" t="s">
        <v>701</v>
      </c>
      <c r="C497" s="146">
        <v>4206.5</v>
      </c>
      <c r="D497" s="146"/>
      <c r="E497" s="146">
        <v>254.7</v>
      </c>
      <c r="F497" s="146">
        <f t="shared" si="52"/>
        <v>4461.2</v>
      </c>
      <c r="G497" s="702">
        <f t="shared" si="53"/>
        <v>2.2615781934627755E-2</v>
      </c>
      <c r="H497" s="151">
        <f t="shared" si="47"/>
        <v>96.828339564011998</v>
      </c>
      <c r="I497" s="151">
        <f t="shared" si="54"/>
        <v>21.30223470408264</v>
      </c>
      <c r="J497" s="151">
        <v>28.250345090713406</v>
      </c>
      <c r="K497" s="151">
        <v>13.596052170132237</v>
      </c>
      <c r="L497" s="725">
        <f t="shared" si="46"/>
        <v>3.5859627797216062E-2</v>
      </c>
    </row>
    <row r="498" spans="1:12" s="688" customFormat="1" ht="18" customHeight="1" x14ac:dyDescent="0.3">
      <c r="A498" s="158">
        <v>6</v>
      </c>
      <c r="B498" s="321" t="s">
        <v>702</v>
      </c>
      <c r="C498" s="146">
        <v>10161.57</v>
      </c>
      <c r="D498" s="146"/>
      <c r="E498" s="146"/>
      <c r="F498" s="146">
        <f t="shared" si="52"/>
        <v>10161.57</v>
      </c>
      <c r="G498" s="702">
        <f t="shared" si="53"/>
        <v>5.1513460780385399E-2</v>
      </c>
      <c r="H498" s="151">
        <f t="shared" si="47"/>
        <v>220.55230665818107</v>
      </c>
      <c r="I498" s="151">
        <f t="shared" si="54"/>
        <v>48.521507464799832</v>
      </c>
      <c r="J498" s="151">
        <v>64.347677567345244</v>
      </c>
      <c r="K498" s="151">
        <v>30.968626345030625</v>
      </c>
      <c r="L498" s="725">
        <f t="shared" si="46"/>
        <v>3.5859627797216055E-2</v>
      </c>
    </row>
    <row r="499" spans="1:12" s="688" customFormat="1" ht="18" customHeight="1" x14ac:dyDescent="0.3">
      <c r="A499" s="158">
        <v>10</v>
      </c>
      <c r="B499" s="321" t="s">
        <v>707</v>
      </c>
      <c r="C499" s="146">
        <v>5818.22</v>
      </c>
      <c r="D499" s="146"/>
      <c r="E499" s="146"/>
      <c r="F499" s="146">
        <f t="shared" si="52"/>
        <v>5818.22</v>
      </c>
      <c r="G499" s="702">
        <f t="shared" si="53"/>
        <v>2.9495112249549427E-2</v>
      </c>
      <c r="H499" s="151">
        <f t="shared" si="47"/>
        <v>126.28184834083339</v>
      </c>
      <c r="I499" s="151">
        <f t="shared" si="54"/>
        <v>27.782006634983347</v>
      </c>
      <c r="J499" s="151">
        <v>36.843612215029715</v>
      </c>
      <c r="K499" s="151">
        <v>17.731736451471978</v>
      </c>
      <c r="L499" s="725">
        <f t="shared" si="46"/>
        <v>3.5859627797216055E-2</v>
      </c>
    </row>
    <row r="500" spans="1:12" s="688" customFormat="1" ht="18" customHeight="1" x14ac:dyDescent="0.3">
      <c r="A500" s="158">
        <v>11</v>
      </c>
      <c r="B500" s="321" t="s">
        <v>708</v>
      </c>
      <c r="C500" s="146">
        <v>14736.69</v>
      </c>
      <c r="D500" s="146">
        <v>1007.3</v>
      </c>
      <c r="E500" s="146">
        <v>671</v>
      </c>
      <c r="F500" s="146">
        <f t="shared" si="52"/>
        <v>16414.989999999998</v>
      </c>
      <c r="G500" s="702">
        <f t="shared" si="53"/>
        <v>8.3214792947882907E-2</v>
      </c>
      <c r="H500" s="151">
        <f t="shared" si="47"/>
        <v>356.27997526671328</v>
      </c>
      <c r="I500" s="151">
        <f t="shared" si="54"/>
        <v>78.381594558676923</v>
      </c>
      <c r="J500" s="151">
        <v>103.94717389056972</v>
      </c>
      <c r="K500" s="151">
        <v>50.026687979063688</v>
      </c>
      <c r="L500" s="725">
        <f t="shared" si="46"/>
        <v>3.5859627797216062E-2</v>
      </c>
    </row>
    <row r="501" spans="1:12" s="688" customFormat="1" ht="18" customHeight="1" x14ac:dyDescent="0.3">
      <c r="A501" s="158">
        <v>12</v>
      </c>
      <c r="B501" s="321" t="s">
        <v>710</v>
      </c>
      <c r="C501" s="146">
        <v>351.06</v>
      </c>
      <c r="D501" s="146"/>
      <c r="E501" s="146"/>
      <c r="F501" s="146">
        <f t="shared" si="52"/>
        <v>351.06</v>
      </c>
      <c r="G501" s="702">
        <f t="shared" si="53"/>
        <v>1.7796773078925894E-3</v>
      </c>
      <c r="H501" s="151">
        <f t="shared" si="47"/>
        <v>7.6195994098767263</v>
      </c>
      <c r="I501" s="151">
        <f t="shared" si="54"/>
        <v>1.6763118701728799</v>
      </c>
      <c r="J501" s="151">
        <v>2.2230714040047181</v>
      </c>
      <c r="K501" s="151">
        <v>1.0698982504363452</v>
      </c>
      <c r="L501" s="725">
        <f t="shared" si="46"/>
        <v>3.5859627797216055E-2</v>
      </c>
    </row>
    <row r="502" spans="1:12" s="688" customFormat="1" ht="18" customHeight="1" x14ac:dyDescent="0.3">
      <c r="A502" s="158">
        <v>13</v>
      </c>
      <c r="B502" s="321" t="s">
        <v>711</v>
      </c>
      <c r="C502" s="146">
        <v>377.1</v>
      </c>
      <c r="D502" s="146"/>
      <c r="E502" s="146"/>
      <c r="F502" s="146">
        <f t="shared" si="52"/>
        <v>377.1</v>
      </c>
      <c r="G502" s="702">
        <f t="shared" si="53"/>
        <v>1.9116855033506964E-3</v>
      </c>
      <c r="H502" s="151">
        <f t="shared" si="47"/>
        <v>8.1847858983208379</v>
      </c>
      <c r="I502" s="151">
        <f t="shared" si="54"/>
        <v>1.8006528976305844</v>
      </c>
      <c r="J502" s="151">
        <v>2.3879685137873281</v>
      </c>
      <c r="K502" s="151">
        <v>1.1492583325914254</v>
      </c>
      <c r="L502" s="725">
        <f t="shared" si="46"/>
        <v>3.5859627797216055E-2</v>
      </c>
    </row>
    <row r="503" spans="1:12" s="688" customFormat="1" ht="18" customHeight="1" x14ac:dyDescent="0.3">
      <c r="A503" s="158">
        <v>14</v>
      </c>
      <c r="B503" s="321" t="s">
        <v>713</v>
      </c>
      <c r="C503" s="146">
        <v>4314.8999999999996</v>
      </c>
      <c r="D503" s="146"/>
      <c r="E503" s="146">
        <v>94.6</v>
      </c>
      <c r="F503" s="146">
        <f t="shared" si="52"/>
        <v>4409.5</v>
      </c>
      <c r="G503" s="702">
        <f t="shared" si="53"/>
        <v>2.2353691930588424E-2</v>
      </c>
      <c r="H503" s="151">
        <f t="shared" si="47"/>
        <v>95.70621431621781</v>
      </c>
      <c r="I503" s="151">
        <f t="shared" si="54"/>
        <v>21.055367149567918</v>
      </c>
      <c r="J503" s="151">
        <v>27.922957203779422</v>
      </c>
      <c r="K503" s="151">
        <v>13.438490102259056</v>
      </c>
      <c r="L503" s="725">
        <f t="shared" si="46"/>
        <v>3.5859627797216055E-2</v>
      </c>
    </row>
    <row r="504" spans="1:12" s="688" customFormat="1" ht="18" customHeight="1" x14ac:dyDescent="0.3">
      <c r="A504" s="158">
        <v>15</v>
      </c>
      <c r="B504" s="321" t="s">
        <v>714</v>
      </c>
      <c r="C504" s="146">
        <v>354.7</v>
      </c>
      <c r="D504" s="146"/>
      <c r="E504" s="146"/>
      <c r="F504" s="146">
        <f t="shared" si="52"/>
        <v>354.7</v>
      </c>
      <c r="G504" s="702">
        <f t="shared" si="53"/>
        <v>1.798130066397486E-3</v>
      </c>
      <c r="H504" s="151">
        <f t="shared" si="47"/>
        <v>7.6986039727775166</v>
      </c>
      <c r="I504" s="151">
        <f t="shared" si="54"/>
        <v>1.6936928740110537</v>
      </c>
      <c r="J504" s="151">
        <v>2.2461215376302439</v>
      </c>
      <c r="K504" s="151">
        <v>1.0809915952537219</v>
      </c>
      <c r="L504" s="725">
        <f t="shared" ref="L504:L566" si="55">(K504+J504+I504+H504)/F504</f>
        <v>3.5859627797216062E-2</v>
      </c>
    </row>
    <row r="505" spans="1:12" s="695" customFormat="1" ht="18" customHeight="1" x14ac:dyDescent="0.3">
      <c r="A505" s="158">
        <v>16</v>
      </c>
      <c r="B505" s="321" t="s">
        <v>715</v>
      </c>
      <c r="C505" s="146">
        <v>352.4</v>
      </c>
      <c r="D505" s="146"/>
      <c r="E505" s="146"/>
      <c r="F505" s="146">
        <f t="shared" si="52"/>
        <v>352.4</v>
      </c>
      <c r="G505" s="702">
        <f t="shared" si="53"/>
        <v>1.7864703563531831E-3</v>
      </c>
      <c r="H505" s="151">
        <f t="shared" si="47"/>
        <v>7.6486835072083359</v>
      </c>
      <c r="I505" s="151">
        <f t="shared" si="54"/>
        <v>1.6827103715858338</v>
      </c>
      <c r="J505" s="151">
        <v>2.2315568927569718</v>
      </c>
      <c r="K505" s="151">
        <v>1.0739820641877971</v>
      </c>
      <c r="L505" s="725">
        <f t="shared" si="55"/>
        <v>3.5859627797216062E-2</v>
      </c>
    </row>
    <row r="506" spans="1:12" s="688" customFormat="1" ht="18" customHeight="1" x14ac:dyDescent="0.3">
      <c r="A506" s="158">
        <v>17</v>
      </c>
      <c r="B506" s="321" t="s">
        <v>716</v>
      </c>
      <c r="C506" s="146">
        <v>216.7</v>
      </c>
      <c r="D506" s="146"/>
      <c r="E506" s="146"/>
      <c r="F506" s="146">
        <f t="shared" si="52"/>
        <v>216.7</v>
      </c>
      <c r="G506" s="702">
        <f t="shared" si="53"/>
        <v>1.0985474637393155E-3</v>
      </c>
      <c r="H506" s="151">
        <f t="shared" si="47"/>
        <v>4.7033760386266916</v>
      </c>
      <c r="I506" s="151">
        <f t="shared" si="54"/>
        <v>1.0347427284978721</v>
      </c>
      <c r="J506" s="151">
        <v>1.372242845233927</v>
      </c>
      <c r="K506" s="151">
        <v>0.66041973129822829</v>
      </c>
      <c r="L506" s="725">
        <f t="shared" si="55"/>
        <v>3.5859627797216055E-2</v>
      </c>
    </row>
    <row r="507" spans="1:12" s="688" customFormat="1" ht="18" customHeight="1" x14ac:dyDescent="0.3">
      <c r="A507" s="158">
        <v>18</v>
      </c>
      <c r="B507" s="321" t="s">
        <v>717</v>
      </c>
      <c r="C507" s="146">
        <v>42.7</v>
      </c>
      <c r="D507" s="146"/>
      <c r="E507" s="146"/>
      <c r="F507" s="146">
        <f t="shared" si="52"/>
        <v>42.7</v>
      </c>
      <c r="G507" s="702">
        <f t="shared" si="53"/>
        <v>2.1646505169205712E-4</v>
      </c>
      <c r="H507" s="151">
        <f t="shared" si="47"/>
        <v>0.92678429556695796</v>
      </c>
      <c r="I507" s="151">
        <f t="shared" si="54"/>
        <v>0.20389254502473075</v>
      </c>
      <c r="J507" s="151">
        <v>0.27039579829944016</v>
      </c>
      <c r="K507" s="151">
        <v>0.13013346804999698</v>
      </c>
      <c r="L507" s="725">
        <f t="shared" si="55"/>
        <v>3.5859627797216055E-2</v>
      </c>
    </row>
    <row r="508" spans="1:12" s="688" customFormat="1" ht="18" customHeight="1" x14ac:dyDescent="0.3">
      <c r="A508" s="158">
        <v>19</v>
      </c>
      <c r="B508" s="321" t="s">
        <v>718</v>
      </c>
      <c r="C508" s="146">
        <v>79.7</v>
      </c>
      <c r="D508" s="146"/>
      <c r="E508" s="146"/>
      <c r="F508" s="146">
        <f t="shared" si="52"/>
        <v>79.7</v>
      </c>
      <c r="G508" s="702">
        <f t="shared" si="53"/>
        <v>4.0403430023084198E-4</v>
      </c>
      <c r="H508" s="151">
        <f t="shared" si="47"/>
        <v>1.7298526547233384</v>
      </c>
      <c r="I508" s="151">
        <f t="shared" si="54"/>
        <v>0.38056758403913443</v>
      </c>
      <c r="J508" s="151">
        <v>0.50469660713033682</v>
      </c>
      <c r="K508" s="151">
        <v>0.24289548954531054</v>
      </c>
      <c r="L508" s="725">
        <f t="shared" si="55"/>
        <v>3.5859627797216062E-2</v>
      </c>
    </row>
    <row r="509" spans="1:12" s="688" customFormat="1" ht="18" customHeight="1" x14ac:dyDescent="0.3">
      <c r="A509" s="158">
        <v>20</v>
      </c>
      <c r="B509" s="321" t="s">
        <v>719</v>
      </c>
      <c r="C509" s="146">
        <v>177.23</v>
      </c>
      <c r="D509" s="146"/>
      <c r="E509" s="146"/>
      <c r="F509" s="146">
        <f t="shared" si="52"/>
        <v>177.23</v>
      </c>
      <c r="G509" s="702">
        <f t="shared" si="53"/>
        <v>8.984567005007793E-4</v>
      </c>
      <c r="H509" s="151">
        <f t="shared" si="47"/>
        <v>3.8466974403590615</v>
      </c>
      <c r="I509" s="151">
        <f t="shared" si="54"/>
        <v>0.84627343687899348</v>
      </c>
      <c r="J509" s="151">
        <v>1.1223008742999949</v>
      </c>
      <c r="K509" s="151">
        <v>0.54013008296255183</v>
      </c>
      <c r="L509" s="725">
        <f t="shared" si="55"/>
        <v>3.5859627797216055E-2</v>
      </c>
    </row>
    <row r="510" spans="1:12" s="688" customFormat="1" ht="18" customHeight="1" x14ac:dyDescent="0.3">
      <c r="A510" s="158">
        <v>21</v>
      </c>
      <c r="B510" s="321" t="s">
        <v>720</v>
      </c>
      <c r="C510" s="146">
        <v>108.36</v>
      </c>
      <c r="D510" s="146"/>
      <c r="E510" s="146"/>
      <c r="F510" s="146">
        <f t="shared" si="52"/>
        <v>108.36</v>
      </c>
      <c r="G510" s="702">
        <f t="shared" si="53"/>
        <v>5.4932442626115475E-4</v>
      </c>
      <c r="H510" s="151">
        <f t="shared" si="47"/>
        <v>2.3519050648158211</v>
      </c>
      <c r="I510" s="151">
        <f t="shared" si="54"/>
        <v>0.51741911425948062</v>
      </c>
      <c r="J510" s="151">
        <v>0.68618474715989075</v>
      </c>
      <c r="K510" s="151">
        <v>0.33024034187113988</v>
      </c>
      <c r="L510" s="725">
        <f t="shared" si="55"/>
        <v>3.5859627797216062E-2</v>
      </c>
    </row>
    <row r="511" spans="1:12" s="688" customFormat="1" ht="18" customHeight="1" x14ac:dyDescent="0.3">
      <c r="A511" s="158">
        <v>22</v>
      </c>
      <c r="B511" s="321" t="s">
        <v>721</v>
      </c>
      <c r="C511" s="146">
        <v>76.2</v>
      </c>
      <c r="D511" s="146"/>
      <c r="E511" s="146"/>
      <c r="F511" s="146">
        <f t="shared" si="52"/>
        <v>76.2</v>
      </c>
      <c r="G511" s="702">
        <f t="shared" si="53"/>
        <v>3.8629126320690287E-4</v>
      </c>
      <c r="H511" s="151">
        <f t="shared" si="47"/>
        <v>1.6538867288571941</v>
      </c>
      <c r="I511" s="151">
        <f t="shared" si="54"/>
        <v>0.36385508034858272</v>
      </c>
      <c r="J511" s="151">
        <v>0.48253301710579255</v>
      </c>
      <c r="K511" s="151">
        <v>0.23222881183629437</v>
      </c>
      <c r="L511" s="725">
        <f t="shared" si="55"/>
        <v>3.5859627797216062E-2</v>
      </c>
    </row>
    <row r="512" spans="1:12" s="688" customFormat="1" ht="18" customHeight="1" x14ac:dyDescent="0.3">
      <c r="A512" s="158">
        <v>23</v>
      </c>
      <c r="B512" s="321" t="s">
        <v>722</v>
      </c>
      <c r="C512" s="146">
        <v>98.5</v>
      </c>
      <c r="D512" s="146"/>
      <c r="E512" s="146"/>
      <c r="F512" s="146">
        <f t="shared" si="52"/>
        <v>98.5</v>
      </c>
      <c r="G512" s="702">
        <f t="shared" si="53"/>
        <v>4.9933975624514345E-4</v>
      </c>
      <c r="H512" s="151">
        <f t="shared" si="47"/>
        <v>2.1378981993757695</v>
      </c>
      <c r="I512" s="151">
        <f t="shared" si="54"/>
        <v>0.47033760386266932</v>
      </c>
      <c r="J512" s="151">
        <v>0.62374674783360318</v>
      </c>
      <c r="K512" s="151">
        <v>0.30019078695374007</v>
      </c>
      <c r="L512" s="725">
        <f t="shared" si="55"/>
        <v>3.5859627797216062E-2</v>
      </c>
    </row>
    <row r="513" spans="1:12" s="688" customFormat="1" ht="18" customHeight="1" x14ac:dyDescent="0.3">
      <c r="A513" s="158">
        <v>24</v>
      </c>
      <c r="B513" s="321" t="s">
        <v>723</v>
      </c>
      <c r="C513" s="146">
        <v>93.4</v>
      </c>
      <c r="D513" s="146"/>
      <c r="E513" s="146"/>
      <c r="F513" s="146">
        <f t="shared" si="52"/>
        <v>93.4</v>
      </c>
      <c r="G513" s="702">
        <f t="shared" si="53"/>
        <v>4.7348561658168935E-4</v>
      </c>
      <c r="H513" s="151">
        <f t="shared" si="47"/>
        <v>2.0272049931136737</v>
      </c>
      <c r="I513" s="151">
        <f t="shared" si="54"/>
        <v>0.44598509848500822</v>
      </c>
      <c r="J513" s="151">
        <v>0.59145123094069585</v>
      </c>
      <c r="K513" s="151">
        <v>0.28464791372060227</v>
      </c>
      <c r="L513" s="725">
        <f t="shared" si="55"/>
        <v>3.5859627797216062E-2</v>
      </c>
    </row>
    <row r="514" spans="1:12" s="688" customFormat="1" ht="18" customHeight="1" x14ac:dyDescent="0.3">
      <c r="A514" s="158">
        <v>25</v>
      </c>
      <c r="B514" s="321" t="s">
        <v>724</v>
      </c>
      <c r="C514" s="146">
        <v>92.7</v>
      </c>
      <c r="D514" s="146"/>
      <c r="E514" s="146"/>
      <c r="F514" s="146">
        <f t="shared" si="52"/>
        <v>92.7</v>
      </c>
      <c r="G514" s="702">
        <f t="shared" si="53"/>
        <v>4.699370091769015E-4</v>
      </c>
      <c r="H514" s="151">
        <f t="shared" si="47"/>
        <v>2.012011807940445</v>
      </c>
      <c r="I514" s="151">
        <f t="shared" si="54"/>
        <v>0.4426425977468979</v>
      </c>
      <c r="J514" s="151">
        <v>0.587018512935787</v>
      </c>
      <c r="K514" s="151">
        <v>0.28251457817879905</v>
      </c>
      <c r="L514" s="725">
        <f t="shared" si="55"/>
        <v>3.5859627797216055E-2</v>
      </c>
    </row>
    <row r="515" spans="1:12" s="688" customFormat="1" ht="18" customHeight="1" x14ac:dyDescent="0.3">
      <c r="A515" s="158">
        <v>26</v>
      </c>
      <c r="B515" s="321" t="s">
        <v>725</v>
      </c>
      <c r="C515" s="146">
        <v>346.6</v>
      </c>
      <c r="D515" s="146"/>
      <c r="E515" s="146"/>
      <c r="F515" s="146">
        <f t="shared" si="52"/>
        <v>346.6</v>
      </c>
      <c r="G515" s="702">
        <f t="shared" si="53"/>
        <v>1.7570676092849413E-3</v>
      </c>
      <c r="H515" s="151">
        <f t="shared" si="47"/>
        <v>7.5227971157730114</v>
      </c>
      <c r="I515" s="151">
        <f t="shared" si="54"/>
        <v>1.6550153654700626</v>
      </c>
      <c r="J515" s="151">
        <v>2.1948286578591563</v>
      </c>
      <c r="K515" s="151">
        <v>1.0563058554128559</v>
      </c>
      <c r="L515" s="725">
        <f t="shared" si="55"/>
        <v>3.5859627797216062E-2</v>
      </c>
    </row>
    <row r="516" spans="1:12" s="688" customFormat="1" ht="18" customHeight="1" x14ac:dyDescent="0.3">
      <c r="A516" s="158">
        <v>27</v>
      </c>
      <c r="B516" s="321" t="s">
        <v>726</v>
      </c>
      <c r="C516" s="146">
        <v>293.2</v>
      </c>
      <c r="D516" s="146"/>
      <c r="E516" s="146"/>
      <c r="F516" s="146">
        <f t="shared" si="52"/>
        <v>293.2</v>
      </c>
      <c r="G516" s="702">
        <f t="shared" si="53"/>
        <v>1.4863595586911275E-3</v>
      </c>
      <c r="H516" s="151">
        <f t="shared" si="47"/>
        <v>6.3637741325581274</v>
      </c>
      <c r="I516" s="151">
        <f t="shared" si="54"/>
        <v>1.4000303091627881</v>
      </c>
      <c r="J516" s="151">
        <v>1.8566755986275372</v>
      </c>
      <c r="K516" s="151">
        <v>0.89356282979529544</v>
      </c>
      <c r="L516" s="725">
        <f t="shared" si="55"/>
        <v>3.5859627797216055E-2</v>
      </c>
    </row>
    <row r="517" spans="1:12" s="688" customFormat="1" ht="18" customHeight="1" x14ac:dyDescent="0.3">
      <c r="A517" s="158">
        <v>28</v>
      </c>
      <c r="B517" s="321" t="s">
        <v>727</v>
      </c>
      <c r="C517" s="146">
        <v>4501</v>
      </c>
      <c r="D517" s="146"/>
      <c r="E517" s="146"/>
      <c r="F517" s="146">
        <f t="shared" si="52"/>
        <v>4501</v>
      </c>
      <c r="G517" s="702">
        <f t="shared" si="53"/>
        <v>2.2817545612785692E-2</v>
      </c>
      <c r="H517" s="151">
        <f t="shared" si="47"/>
        <v>97.692180663861294</v>
      </c>
      <c r="I517" s="151">
        <f t="shared" si="54"/>
        <v>21.492279746049483</v>
      </c>
      <c r="J517" s="151">
        <v>28.502376771563942</v>
      </c>
      <c r="K517" s="151">
        <v>13.717347533794763</v>
      </c>
      <c r="L517" s="725">
        <f t="shared" si="55"/>
        <v>3.5859627797216062E-2</v>
      </c>
    </row>
    <row r="518" spans="1:12" s="688" customFormat="1" ht="18" customHeight="1" x14ac:dyDescent="0.3">
      <c r="A518" s="158">
        <v>29</v>
      </c>
      <c r="B518" s="321" t="s">
        <v>728</v>
      </c>
      <c r="C518" s="146">
        <v>195.86</v>
      </c>
      <c r="D518" s="146"/>
      <c r="E518" s="146"/>
      <c r="F518" s="146">
        <f t="shared" si="52"/>
        <v>195.86</v>
      </c>
      <c r="G518" s="702">
        <f t="shared" si="53"/>
        <v>9.9290035185963248E-4</v>
      </c>
      <c r="H518" s="151">
        <f t="shared" si="47"/>
        <v>4.2510532114694231</v>
      </c>
      <c r="I518" s="151">
        <f t="shared" si="54"/>
        <v>0.93523170652327303</v>
      </c>
      <c r="J518" s="151">
        <v>1.2402744977734976</v>
      </c>
      <c r="K518" s="151">
        <v>0.59690728459654363</v>
      </c>
      <c r="L518" s="725">
        <f t="shared" si="55"/>
        <v>3.5859627797216055E-2</v>
      </c>
    </row>
    <row r="519" spans="1:12" s="688" customFormat="1" ht="18" customHeight="1" x14ac:dyDescent="0.3">
      <c r="A519" s="158">
        <v>30</v>
      </c>
      <c r="B519" s="321" t="s">
        <v>729</v>
      </c>
      <c r="C519" s="146">
        <v>148</v>
      </c>
      <c r="D519" s="146"/>
      <c r="E519" s="146"/>
      <c r="F519" s="146">
        <f t="shared" si="52"/>
        <v>148</v>
      </c>
      <c r="G519" s="702">
        <f t="shared" si="53"/>
        <v>7.5027699415513931E-4</v>
      </c>
      <c r="H519" s="151">
        <f t="shared" ref="H519:H582" si="56">G519*4281.45</f>
        <v>3.2122734366255212</v>
      </c>
      <c r="I519" s="151">
        <f t="shared" si="54"/>
        <v>0.70670015605761471</v>
      </c>
      <c r="J519" s="151">
        <v>0.9372032353235864</v>
      </c>
      <c r="K519" s="151">
        <v>0.45104808598125418</v>
      </c>
      <c r="L519" s="725">
        <f t="shared" si="55"/>
        <v>3.5859627797216055E-2</v>
      </c>
    </row>
    <row r="520" spans="1:12" s="688" customFormat="1" ht="18" customHeight="1" x14ac:dyDescent="0.3">
      <c r="A520" s="158">
        <v>31</v>
      </c>
      <c r="B520" s="321" t="s">
        <v>730</v>
      </c>
      <c r="C520" s="146">
        <v>92.6</v>
      </c>
      <c r="D520" s="146"/>
      <c r="E520" s="146"/>
      <c r="F520" s="146">
        <f t="shared" si="52"/>
        <v>92.6</v>
      </c>
      <c r="G520" s="702">
        <f t="shared" si="53"/>
        <v>4.6943006526193177E-4</v>
      </c>
      <c r="H520" s="151">
        <f t="shared" si="56"/>
        <v>2.0098413529156978</v>
      </c>
      <c r="I520" s="151">
        <f t="shared" si="54"/>
        <v>0.44216509764145351</v>
      </c>
      <c r="J520" s="151">
        <v>0.58638526750651421</v>
      </c>
      <c r="K520" s="151">
        <v>0.28220981595854144</v>
      </c>
      <c r="L520" s="725">
        <f t="shared" si="55"/>
        <v>3.5859627797216055E-2</v>
      </c>
    </row>
    <row r="521" spans="1:12" s="688" customFormat="1" ht="18" customHeight="1" x14ac:dyDescent="0.3">
      <c r="A521" s="158">
        <v>32</v>
      </c>
      <c r="B521" s="321" t="s">
        <v>731</v>
      </c>
      <c r="C521" s="146">
        <v>78.7</v>
      </c>
      <c r="D521" s="146"/>
      <c r="E521" s="146"/>
      <c r="F521" s="146">
        <f t="shared" si="52"/>
        <v>78.7</v>
      </c>
      <c r="G521" s="702">
        <f t="shared" si="53"/>
        <v>3.9896486108114505E-4</v>
      </c>
      <c r="H521" s="151">
        <f t="shared" si="56"/>
        <v>1.7081481044758684</v>
      </c>
      <c r="I521" s="151">
        <f t="shared" si="54"/>
        <v>0.37579258298469104</v>
      </c>
      <c r="J521" s="151">
        <v>0.49836415283760988</v>
      </c>
      <c r="K521" s="151">
        <v>0.23984786734273444</v>
      </c>
      <c r="L521" s="725">
        <f t="shared" si="55"/>
        <v>3.5859627797216062E-2</v>
      </c>
    </row>
    <row r="522" spans="1:12" s="688" customFormat="1" ht="18" customHeight="1" x14ac:dyDescent="0.3">
      <c r="A522" s="158">
        <v>33</v>
      </c>
      <c r="B522" s="321" t="s">
        <v>732</v>
      </c>
      <c r="C522" s="146">
        <v>114</v>
      </c>
      <c r="D522" s="146"/>
      <c r="E522" s="146"/>
      <c r="F522" s="146">
        <f t="shared" si="52"/>
        <v>114</v>
      </c>
      <c r="G522" s="702">
        <f t="shared" si="53"/>
        <v>5.7791606306544516E-4</v>
      </c>
      <c r="H522" s="151">
        <f t="shared" si="56"/>
        <v>2.47431872821155</v>
      </c>
      <c r="I522" s="151">
        <f t="shared" si="54"/>
        <v>0.54435012020654094</v>
      </c>
      <c r="J522" s="151">
        <v>0.72189978937087063</v>
      </c>
      <c r="K522" s="151">
        <v>0.34742893109366874</v>
      </c>
      <c r="L522" s="725">
        <f t="shared" si="55"/>
        <v>3.5859627797216055E-2</v>
      </c>
    </row>
    <row r="523" spans="1:12" s="688" customFormat="1" ht="18" customHeight="1" x14ac:dyDescent="0.3">
      <c r="A523" s="158">
        <v>34</v>
      </c>
      <c r="B523" s="321" t="s">
        <v>733</v>
      </c>
      <c r="C523" s="146">
        <v>25.1</v>
      </c>
      <c r="D523" s="146"/>
      <c r="E523" s="146"/>
      <c r="F523" s="146">
        <f t="shared" si="52"/>
        <v>25.1</v>
      </c>
      <c r="G523" s="702">
        <f t="shared" si="53"/>
        <v>1.2724292265739188E-4</v>
      </c>
      <c r="H523" s="151">
        <f t="shared" si="56"/>
        <v>0.54478421121149045</v>
      </c>
      <c r="I523" s="151">
        <f t="shared" si="54"/>
        <v>0.1198525264665279</v>
      </c>
      <c r="J523" s="151">
        <v>0.1589446027474461</v>
      </c>
      <c r="K523" s="151">
        <v>7.6495317284658651E-2</v>
      </c>
      <c r="L523" s="725">
        <f t="shared" si="55"/>
        <v>3.5859627797216062E-2</v>
      </c>
    </row>
    <row r="524" spans="1:12" s="688" customFormat="1" ht="18" customHeight="1" x14ac:dyDescent="0.3">
      <c r="A524" s="158">
        <v>35</v>
      </c>
      <c r="B524" s="321" t="s">
        <v>734</v>
      </c>
      <c r="C524" s="146">
        <v>66.599999999999994</v>
      </c>
      <c r="D524" s="146"/>
      <c r="E524" s="146"/>
      <c r="F524" s="146">
        <f t="shared" si="52"/>
        <v>66.599999999999994</v>
      </c>
      <c r="G524" s="702">
        <f t="shared" si="53"/>
        <v>3.3762464736981267E-4</v>
      </c>
      <c r="H524" s="151">
        <f t="shared" si="56"/>
        <v>1.4455230464814843</v>
      </c>
      <c r="I524" s="151">
        <f t="shared" si="54"/>
        <v>0.31801507022592657</v>
      </c>
      <c r="J524" s="151">
        <v>0.4217414558956139</v>
      </c>
      <c r="K524" s="151">
        <v>0.20297163869156434</v>
      </c>
      <c r="L524" s="725">
        <f t="shared" si="55"/>
        <v>3.5859627797216055E-2</v>
      </c>
    </row>
    <row r="525" spans="1:12" s="688" customFormat="1" ht="18" customHeight="1" x14ac:dyDescent="0.3">
      <c r="A525" s="158">
        <v>36</v>
      </c>
      <c r="B525" s="321" t="s">
        <v>735</v>
      </c>
      <c r="C525" s="146">
        <v>156.4</v>
      </c>
      <c r="D525" s="146"/>
      <c r="E525" s="146"/>
      <c r="F525" s="146">
        <f t="shared" si="52"/>
        <v>156.4</v>
      </c>
      <c r="G525" s="702">
        <f t="shared" si="53"/>
        <v>7.9286028301259323E-4</v>
      </c>
      <c r="H525" s="151">
        <f t="shared" si="56"/>
        <v>3.3945916587042673</v>
      </c>
      <c r="I525" s="151">
        <f t="shared" si="54"/>
        <v>0.74681016491493879</v>
      </c>
      <c r="J525" s="151">
        <v>0.99039585138249286</v>
      </c>
      <c r="K525" s="151">
        <v>0.47664811248289291</v>
      </c>
      <c r="L525" s="725">
        <f t="shared" si="55"/>
        <v>3.5859627797216062E-2</v>
      </c>
    </row>
    <row r="526" spans="1:12" s="688" customFormat="1" ht="18" customHeight="1" x14ac:dyDescent="0.3">
      <c r="A526" s="158">
        <v>37</v>
      </c>
      <c r="B526" s="321" t="s">
        <v>736</v>
      </c>
      <c r="C526" s="146">
        <v>59.6</v>
      </c>
      <c r="D526" s="146"/>
      <c r="E526" s="146"/>
      <c r="F526" s="146">
        <f t="shared" si="52"/>
        <v>59.6</v>
      </c>
      <c r="G526" s="702">
        <f t="shared" si="53"/>
        <v>3.021385733219345E-4</v>
      </c>
      <c r="H526" s="151">
        <f t="shared" si="56"/>
        <v>1.2935911947491965</v>
      </c>
      <c r="I526" s="151">
        <f t="shared" si="54"/>
        <v>0.28459006284482324</v>
      </c>
      <c r="J526" s="151">
        <v>0.37741427584652537</v>
      </c>
      <c r="K526" s="151">
        <v>0.1816382832735321</v>
      </c>
      <c r="L526" s="725">
        <f t="shared" si="55"/>
        <v>3.5859627797216055E-2</v>
      </c>
    </row>
    <row r="527" spans="1:12" s="688" customFormat="1" ht="18" customHeight="1" x14ac:dyDescent="0.3">
      <c r="A527" s="158">
        <v>38</v>
      </c>
      <c r="B527" s="321" t="s">
        <v>737</v>
      </c>
      <c r="C527" s="146">
        <v>176</v>
      </c>
      <c r="D527" s="146"/>
      <c r="E527" s="146"/>
      <c r="F527" s="146">
        <f t="shared" si="52"/>
        <v>176</v>
      </c>
      <c r="G527" s="702">
        <f t="shared" si="53"/>
        <v>8.9222129034665222E-4</v>
      </c>
      <c r="H527" s="151">
        <f t="shared" si="56"/>
        <v>3.820000843554674</v>
      </c>
      <c r="I527" s="151">
        <f t="shared" si="54"/>
        <v>0.84040018558202823</v>
      </c>
      <c r="J527" s="151">
        <v>1.1145119555199405</v>
      </c>
      <c r="K527" s="151">
        <v>0.53638150765338344</v>
      </c>
      <c r="L527" s="725">
        <f t="shared" si="55"/>
        <v>3.5859627797216055E-2</v>
      </c>
    </row>
    <row r="528" spans="1:12" s="688" customFormat="1" ht="18" customHeight="1" x14ac:dyDescent="0.3">
      <c r="A528" s="158">
        <v>39</v>
      </c>
      <c r="B528" s="321" t="s">
        <v>738</v>
      </c>
      <c r="C528" s="146">
        <v>149</v>
      </c>
      <c r="D528" s="146"/>
      <c r="E528" s="146"/>
      <c r="F528" s="146">
        <f t="shared" si="52"/>
        <v>149</v>
      </c>
      <c r="G528" s="702">
        <f t="shared" si="53"/>
        <v>7.5534643330483629E-4</v>
      </c>
      <c r="H528" s="151">
        <f t="shared" si="56"/>
        <v>3.2339779868729912</v>
      </c>
      <c r="I528" s="151">
        <f t="shared" si="54"/>
        <v>0.71147515711205811</v>
      </c>
      <c r="J528" s="151">
        <v>0.94353568961631351</v>
      </c>
      <c r="K528" s="151">
        <v>0.45409570818383022</v>
      </c>
      <c r="L528" s="725">
        <f t="shared" si="55"/>
        <v>3.5859627797216062E-2</v>
      </c>
    </row>
    <row r="529" spans="1:12" s="688" customFormat="1" ht="18" customHeight="1" x14ac:dyDescent="0.3">
      <c r="A529" s="158">
        <v>40</v>
      </c>
      <c r="B529" s="321" t="s">
        <v>739</v>
      </c>
      <c r="C529" s="146">
        <v>224.8</v>
      </c>
      <c r="D529" s="146"/>
      <c r="E529" s="146"/>
      <c r="F529" s="146">
        <f t="shared" si="52"/>
        <v>224.8</v>
      </c>
      <c r="G529" s="702">
        <f t="shared" si="53"/>
        <v>1.1396099208518605E-3</v>
      </c>
      <c r="H529" s="151">
        <f t="shared" si="56"/>
        <v>4.8791828956311978</v>
      </c>
      <c r="I529" s="151">
        <f t="shared" si="54"/>
        <v>1.0734202370388635</v>
      </c>
      <c r="J529" s="151">
        <v>1.4235357250050154</v>
      </c>
      <c r="K529" s="151">
        <v>0.68510547113909415</v>
      </c>
      <c r="L529" s="725">
        <f t="shared" si="55"/>
        <v>3.5859627797216062E-2</v>
      </c>
    </row>
    <row r="530" spans="1:12" s="688" customFormat="1" ht="18" customHeight="1" x14ac:dyDescent="0.3">
      <c r="A530" s="158">
        <v>41</v>
      </c>
      <c r="B530" s="321" t="s">
        <v>740</v>
      </c>
      <c r="C530" s="146">
        <v>243.4</v>
      </c>
      <c r="D530" s="146"/>
      <c r="E530" s="146"/>
      <c r="F530" s="146">
        <f t="shared" si="52"/>
        <v>243.4</v>
      </c>
      <c r="G530" s="702">
        <f t="shared" si="53"/>
        <v>1.2339014890362225E-3</v>
      </c>
      <c r="H530" s="151">
        <f t="shared" si="56"/>
        <v>5.2828875302341345</v>
      </c>
      <c r="I530" s="151">
        <f t="shared" si="54"/>
        <v>1.1622352566515095</v>
      </c>
      <c r="J530" s="151">
        <v>1.5413193748497365</v>
      </c>
      <c r="K530" s="151">
        <v>0.74179124410700847</v>
      </c>
      <c r="L530" s="725">
        <f t="shared" si="55"/>
        <v>3.5859627797216055E-2</v>
      </c>
    </row>
    <row r="531" spans="1:12" s="688" customFormat="1" ht="18" customHeight="1" x14ac:dyDescent="0.3">
      <c r="A531" s="158">
        <v>42</v>
      </c>
      <c r="B531" s="321" t="s">
        <v>741</v>
      </c>
      <c r="C531" s="146">
        <v>169.9</v>
      </c>
      <c r="D531" s="146"/>
      <c r="E531" s="146"/>
      <c r="F531" s="146">
        <f t="shared" si="52"/>
        <v>169.9</v>
      </c>
      <c r="G531" s="702">
        <f t="shared" si="53"/>
        <v>8.6129771153350119E-4</v>
      </c>
      <c r="H531" s="151">
        <f t="shared" si="56"/>
        <v>3.6876030870451086</v>
      </c>
      <c r="I531" s="151">
        <f t="shared" si="54"/>
        <v>0.81127267914992396</v>
      </c>
      <c r="J531" s="151">
        <v>1.0758839843343064</v>
      </c>
      <c r="K531" s="151">
        <v>0.51779101221766943</v>
      </c>
      <c r="L531" s="725">
        <f t="shared" si="55"/>
        <v>3.5859627797216055E-2</v>
      </c>
    </row>
    <row r="532" spans="1:12" s="688" customFormat="1" ht="18" customHeight="1" x14ac:dyDescent="0.3">
      <c r="A532" s="158">
        <v>43</v>
      </c>
      <c r="B532" s="321" t="s">
        <v>742</v>
      </c>
      <c r="C532" s="146">
        <v>377.1</v>
      </c>
      <c r="D532" s="146"/>
      <c r="E532" s="146"/>
      <c r="F532" s="146">
        <f t="shared" si="52"/>
        <v>377.1</v>
      </c>
      <c r="G532" s="702">
        <f t="shared" si="53"/>
        <v>1.9116855033506964E-3</v>
      </c>
      <c r="H532" s="151">
        <f t="shared" si="56"/>
        <v>8.1847858983208379</v>
      </c>
      <c r="I532" s="151">
        <f t="shared" si="54"/>
        <v>1.8006528976305844</v>
      </c>
      <c r="J532" s="151">
        <v>2.3879685137873281</v>
      </c>
      <c r="K532" s="151">
        <v>1.1492583325914254</v>
      </c>
      <c r="L532" s="725">
        <f t="shared" si="55"/>
        <v>3.5859627797216055E-2</v>
      </c>
    </row>
    <row r="533" spans="1:12" s="688" customFormat="1" ht="18" customHeight="1" x14ac:dyDescent="0.3">
      <c r="A533" s="158">
        <v>44</v>
      </c>
      <c r="B533" s="321" t="s">
        <v>743</v>
      </c>
      <c r="C533" s="146">
        <v>87.1</v>
      </c>
      <c r="D533" s="146"/>
      <c r="E533" s="146"/>
      <c r="F533" s="146">
        <f t="shared" si="52"/>
        <v>87.1</v>
      </c>
      <c r="G533" s="702">
        <f t="shared" si="53"/>
        <v>4.4154814993859886E-4</v>
      </c>
      <c r="H533" s="151">
        <f t="shared" si="56"/>
        <v>1.890466326554614</v>
      </c>
      <c r="I533" s="151">
        <f t="shared" si="54"/>
        <v>0.41590259184201506</v>
      </c>
      <c r="J533" s="151">
        <v>0.55155676889651606</v>
      </c>
      <c r="K533" s="151">
        <v>0.26544789384437323</v>
      </c>
      <c r="L533" s="725">
        <f t="shared" si="55"/>
        <v>3.5859627797216062E-2</v>
      </c>
    </row>
    <row r="534" spans="1:12" s="688" customFormat="1" ht="18" customHeight="1" x14ac:dyDescent="0.3">
      <c r="A534" s="158">
        <v>45</v>
      </c>
      <c r="B534" s="321" t="s">
        <v>744</v>
      </c>
      <c r="C534" s="146">
        <v>348.2</v>
      </c>
      <c r="D534" s="146"/>
      <c r="E534" s="146"/>
      <c r="F534" s="146">
        <f t="shared" si="52"/>
        <v>348.2</v>
      </c>
      <c r="G534" s="702">
        <f t="shared" si="53"/>
        <v>1.7651787119244563E-3</v>
      </c>
      <c r="H534" s="151">
        <f t="shared" si="56"/>
        <v>7.5575243961689633</v>
      </c>
      <c r="I534" s="151">
        <f t="shared" si="54"/>
        <v>1.662655367157172</v>
      </c>
      <c r="J534" s="151">
        <v>2.2049605847275191</v>
      </c>
      <c r="K534" s="151">
        <v>1.0611820509369776</v>
      </c>
      <c r="L534" s="725">
        <f t="shared" si="55"/>
        <v>3.5859627797216062E-2</v>
      </c>
    </row>
    <row r="535" spans="1:12" s="688" customFormat="1" ht="18" customHeight="1" x14ac:dyDescent="0.3">
      <c r="A535" s="158">
        <v>46</v>
      </c>
      <c r="B535" s="321" t="s">
        <v>745</v>
      </c>
      <c r="C535" s="146">
        <v>227.7</v>
      </c>
      <c r="D535" s="146"/>
      <c r="E535" s="146"/>
      <c r="F535" s="146">
        <f t="shared" si="52"/>
        <v>227.7</v>
      </c>
      <c r="G535" s="702">
        <f t="shared" si="53"/>
        <v>1.1543112943859812E-3</v>
      </c>
      <c r="H535" s="151">
        <f t="shared" si="56"/>
        <v>4.9421260913488592</v>
      </c>
      <c r="I535" s="151">
        <f t="shared" si="54"/>
        <v>1.087267740096749</v>
      </c>
      <c r="J535" s="151">
        <v>1.4418998424539231</v>
      </c>
      <c r="K535" s="151">
        <v>0.69394357552656472</v>
      </c>
      <c r="L535" s="725">
        <f t="shared" si="55"/>
        <v>3.5859627797216055E-2</v>
      </c>
    </row>
    <row r="536" spans="1:12" s="688" customFormat="1" ht="18" customHeight="1" x14ac:dyDescent="0.3">
      <c r="A536" s="158">
        <v>47</v>
      </c>
      <c r="B536" s="321" t="s">
        <v>746</v>
      </c>
      <c r="C536" s="146">
        <v>409.2</v>
      </c>
      <c r="D536" s="146"/>
      <c r="E536" s="146"/>
      <c r="F536" s="146">
        <f t="shared" si="52"/>
        <v>409.2</v>
      </c>
      <c r="G536" s="702">
        <f t="shared" si="53"/>
        <v>2.0744145000559664E-3</v>
      </c>
      <c r="H536" s="151">
        <f t="shared" si="56"/>
        <v>8.8815019612646164</v>
      </c>
      <c r="I536" s="151">
        <f t="shared" si="54"/>
        <v>1.9539304314782155</v>
      </c>
      <c r="J536" s="151">
        <v>2.5912402965838623</v>
      </c>
      <c r="K536" s="151">
        <v>1.2470870052941165</v>
      </c>
      <c r="L536" s="725">
        <f t="shared" si="55"/>
        <v>3.5859627797216062E-2</v>
      </c>
    </row>
    <row r="537" spans="1:12" s="688" customFormat="1" ht="18" customHeight="1" x14ac:dyDescent="0.3">
      <c r="A537" s="158">
        <v>48</v>
      </c>
      <c r="B537" s="321" t="s">
        <v>747</v>
      </c>
      <c r="C537" s="146">
        <v>177.6</v>
      </c>
      <c r="D537" s="146"/>
      <c r="E537" s="146"/>
      <c r="F537" s="146">
        <f t="shared" si="52"/>
        <v>177.6</v>
      </c>
      <c r="G537" s="702">
        <f t="shared" si="53"/>
        <v>9.0033239298616726E-4</v>
      </c>
      <c r="H537" s="151">
        <f t="shared" si="56"/>
        <v>3.8547281239506255</v>
      </c>
      <c r="I537" s="151">
        <f t="shared" si="54"/>
        <v>0.84804018726913766</v>
      </c>
      <c r="J537" s="151">
        <v>1.1246438823883038</v>
      </c>
      <c r="K537" s="151">
        <v>0.54125770317750499</v>
      </c>
      <c r="L537" s="725">
        <f t="shared" si="55"/>
        <v>3.5859627797216055E-2</v>
      </c>
    </row>
    <row r="538" spans="1:12" s="688" customFormat="1" ht="18" customHeight="1" x14ac:dyDescent="0.3">
      <c r="A538" s="158">
        <v>49</v>
      </c>
      <c r="B538" s="321" t="s">
        <v>748</v>
      </c>
      <c r="C538" s="146">
        <v>383.9</v>
      </c>
      <c r="D538" s="146"/>
      <c r="E538" s="146"/>
      <c r="F538" s="146">
        <f t="shared" si="52"/>
        <v>383.9</v>
      </c>
      <c r="G538" s="702">
        <f t="shared" si="53"/>
        <v>1.9461576895686351E-3</v>
      </c>
      <c r="H538" s="151">
        <f t="shared" si="56"/>
        <v>8.3323768400036329</v>
      </c>
      <c r="I538" s="151">
        <f t="shared" si="54"/>
        <v>1.8331229048007993</v>
      </c>
      <c r="J538" s="151">
        <v>2.4310292029778706</v>
      </c>
      <c r="K538" s="151">
        <v>1.1699821635689422</v>
      </c>
      <c r="L538" s="725">
        <f t="shared" si="55"/>
        <v>3.5859627797216062E-2</v>
      </c>
    </row>
    <row r="539" spans="1:12" s="688" customFormat="1" ht="18" customHeight="1" x14ac:dyDescent="0.3">
      <c r="A539" s="158">
        <v>50</v>
      </c>
      <c r="B539" s="321" t="s">
        <v>749</v>
      </c>
      <c r="C539" s="146">
        <v>123.2</v>
      </c>
      <c r="D539" s="146"/>
      <c r="E539" s="146"/>
      <c r="F539" s="146">
        <f t="shared" si="52"/>
        <v>123.2</v>
      </c>
      <c r="G539" s="702">
        <f t="shared" si="53"/>
        <v>6.245549032426566E-4</v>
      </c>
      <c r="H539" s="151">
        <f t="shared" si="56"/>
        <v>2.674000590488272</v>
      </c>
      <c r="I539" s="151">
        <f t="shared" si="54"/>
        <v>0.58828012990741985</v>
      </c>
      <c r="J539" s="151">
        <v>0.78015836886395851</v>
      </c>
      <c r="K539" s="151">
        <v>0.37546705535736835</v>
      </c>
      <c r="L539" s="725">
        <f t="shared" si="55"/>
        <v>3.5859627797216062E-2</v>
      </c>
    </row>
    <row r="540" spans="1:12" s="688" customFormat="1" ht="18" customHeight="1" x14ac:dyDescent="0.3">
      <c r="A540" s="158">
        <v>51</v>
      </c>
      <c r="B540" s="321" t="s">
        <v>750</v>
      </c>
      <c r="C540" s="146">
        <v>423.7</v>
      </c>
      <c r="D540" s="146"/>
      <c r="E540" s="146"/>
      <c r="F540" s="146">
        <f t="shared" si="52"/>
        <v>423.7</v>
      </c>
      <c r="G540" s="702">
        <f t="shared" si="53"/>
        <v>2.1479213677265711E-3</v>
      </c>
      <c r="H540" s="151">
        <f t="shared" si="56"/>
        <v>9.1962179398529269</v>
      </c>
      <c r="I540" s="151">
        <f t="shared" si="54"/>
        <v>2.0231679467676438</v>
      </c>
      <c r="J540" s="151">
        <v>2.6830608838284027</v>
      </c>
      <c r="K540" s="151">
        <v>1.2912775272314687</v>
      </c>
      <c r="L540" s="725">
        <f t="shared" si="55"/>
        <v>3.5859627797216055E-2</v>
      </c>
    </row>
    <row r="541" spans="1:12" s="688" customFormat="1" ht="18" customHeight="1" x14ac:dyDescent="0.3">
      <c r="A541" s="158">
        <v>52</v>
      </c>
      <c r="B541" s="321" t="s">
        <v>751</v>
      </c>
      <c r="C541" s="146">
        <v>138.80000000000001</v>
      </c>
      <c r="D541" s="146"/>
      <c r="E541" s="146"/>
      <c r="F541" s="146">
        <f t="shared" si="52"/>
        <v>138.80000000000001</v>
      </c>
      <c r="G541" s="702">
        <f t="shared" si="53"/>
        <v>7.0363815397792809E-4</v>
      </c>
      <c r="H541" s="151">
        <f t="shared" si="56"/>
        <v>3.0125915743488001</v>
      </c>
      <c r="I541" s="151">
        <f t="shared" si="54"/>
        <v>0.66277014635673603</v>
      </c>
      <c r="J541" s="151">
        <v>0.87894465583049886</v>
      </c>
      <c r="K541" s="151">
        <v>0.42300996171755467</v>
      </c>
      <c r="L541" s="725">
        <f t="shared" si="55"/>
        <v>3.5859627797216062E-2</v>
      </c>
    </row>
    <row r="542" spans="1:12" s="688" customFormat="1" ht="18" customHeight="1" x14ac:dyDescent="0.3">
      <c r="A542" s="158">
        <v>53</v>
      </c>
      <c r="B542" s="321" t="s">
        <v>753</v>
      </c>
      <c r="C542" s="146">
        <v>353.3</v>
      </c>
      <c r="D542" s="146"/>
      <c r="E542" s="146"/>
      <c r="F542" s="146">
        <f t="shared" si="52"/>
        <v>353.3</v>
      </c>
      <c r="G542" s="702">
        <f t="shared" si="53"/>
        <v>1.7910328515879103E-3</v>
      </c>
      <c r="H542" s="151">
        <f t="shared" si="56"/>
        <v>7.6682176024310582</v>
      </c>
      <c r="I542" s="151">
        <f t="shared" si="54"/>
        <v>1.6870078725348328</v>
      </c>
      <c r="J542" s="151">
        <v>2.2372561016204267</v>
      </c>
      <c r="K542" s="151">
        <v>1.0767249241701156</v>
      </c>
      <c r="L542" s="725">
        <f t="shared" si="55"/>
        <v>3.5859627797216055E-2</v>
      </c>
    </row>
    <row r="543" spans="1:12" s="688" customFormat="1" ht="18" customHeight="1" x14ac:dyDescent="0.3">
      <c r="A543" s="158">
        <v>54</v>
      </c>
      <c r="B543" s="321" t="s">
        <v>754</v>
      </c>
      <c r="C543" s="146">
        <v>354.5</v>
      </c>
      <c r="D543" s="146"/>
      <c r="E543" s="146"/>
      <c r="F543" s="146">
        <f t="shared" si="52"/>
        <v>354.5</v>
      </c>
      <c r="G543" s="702">
        <f t="shared" si="53"/>
        <v>1.7971161785675467E-3</v>
      </c>
      <c r="H543" s="151">
        <f t="shared" si="56"/>
        <v>7.6942630627280222</v>
      </c>
      <c r="I543" s="151">
        <f t="shared" si="54"/>
        <v>1.6927378738001648</v>
      </c>
      <c r="J543" s="151">
        <v>2.2448550467716983</v>
      </c>
      <c r="K543" s="151">
        <v>1.080382070813207</v>
      </c>
      <c r="L543" s="725">
        <f t="shared" si="55"/>
        <v>3.5859627797216062E-2</v>
      </c>
    </row>
    <row r="544" spans="1:12" s="688" customFormat="1" ht="18" customHeight="1" x14ac:dyDescent="0.3">
      <c r="A544" s="158">
        <v>56</v>
      </c>
      <c r="B544" s="321" t="s">
        <v>756</v>
      </c>
      <c r="C544" s="146">
        <v>348.3</v>
      </c>
      <c r="D544" s="146"/>
      <c r="E544" s="146"/>
      <c r="F544" s="146">
        <f t="shared" si="52"/>
        <v>348.3</v>
      </c>
      <c r="G544" s="702">
        <f t="shared" si="53"/>
        <v>1.7656856558394261E-3</v>
      </c>
      <c r="H544" s="151">
        <f t="shared" si="56"/>
        <v>7.5596948511937105</v>
      </c>
      <c r="I544" s="151">
        <f t="shared" si="54"/>
        <v>1.6631328672626162</v>
      </c>
      <c r="J544" s="151">
        <v>2.2055938301567921</v>
      </c>
      <c r="K544" s="151">
        <v>1.0614868131572355</v>
      </c>
      <c r="L544" s="725">
        <f t="shared" si="55"/>
        <v>3.5859627797216062E-2</v>
      </c>
    </row>
    <row r="545" spans="1:12" s="688" customFormat="1" ht="18" customHeight="1" x14ac:dyDescent="0.3">
      <c r="A545" s="158">
        <v>57</v>
      </c>
      <c r="B545" s="321" t="s">
        <v>757</v>
      </c>
      <c r="C545" s="146">
        <v>73.400000000000006</v>
      </c>
      <c r="D545" s="146"/>
      <c r="E545" s="146"/>
      <c r="F545" s="146">
        <f t="shared" si="52"/>
        <v>73.400000000000006</v>
      </c>
      <c r="G545" s="702">
        <f t="shared" si="53"/>
        <v>3.720968335877516E-4</v>
      </c>
      <c r="H545" s="151">
        <f t="shared" si="56"/>
        <v>1.5931139881642791</v>
      </c>
      <c r="I545" s="151">
        <f t="shared" si="54"/>
        <v>0.35048507739614138</v>
      </c>
      <c r="J545" s="151">
        <v>0.46480214508615708</v>
      </c>
      <c r="K545" s="151">
        <v>0.22369546966908149</v>
      </c>
      <c r="L545" s="725">
        <f t="shared" si="55"/>
        <v>3.5859627797216062E-2</v>
      </c>
    </row>
    <row r="546" spans="1:12" s="688" customFormat="1" ht="18" customHeight="1" x14ac:dyDescent="0.3">
      <c r="A546" s="158">
        <v>58</v>
      </c>
      <c r="B546" s="321" t="s">
        <v>758</v>
      </c>
      <c r="C546" s="146">
        <v>117.2</v>
      </c>
      <c r="D546" s="146"/>
      <c r="E546" s="146"/>
      <c r="F546" s="146">
        <f t="shared" si="52"/>
        <v>117.2</v>
      </c>
      <c r="G546" s="702">
        <f t="shared" si="53"/>
        <v>5.9413826834447524E-4</v>
      </c>
      <c r="H546" s="151">
        <f t="shared" si="56"/>
        <v>2.5437732890034535</v>
      </c>
      <c r="I546" s="151">
        <f t="shared" si="54"/>
        <v>0.55963012358075981</v>
      </c>
      <c r="J546" s="151">
        <v>0.74216364310759686</v>
      </c>
      <c r="K546" s="151">
        <v>0.35718132214191212</v>
      </c>
      <c r="L546" s="725">
        <f t="shared" si="55"/>
        <v>3.5859627797216062E-2</v>
      </c>
    </row>
    <row r="547" spans="1:12" s="688" customFormat="1" ht="18" customHeight="1" x14ac:dyDescent="0.3">
      <c r="A547" s="158">
        <v>59</v>
      </c>
      <c r="B547" s="321" t="s">
        <v>759</v>
      </c>
      <c r="C547" s="146">
        <v>200.1</v>
      </c>
      <c r="D547" s="146"/>
      <c r="E547" s="146"/>
      <c r="F547" s="146">
        <f t="shared" si="52"/>
        <v>200.1</v>
      </c>
      <c r="G547" s="702">
        <f t="shared" si="53"/>
        <v>1.0143947738543472E-3</v>
      </c>
      <c r="H547" s="151">
        <f t="shared" si="56"/>
        <v>4.3430805045186949</v>
      </c>
      <c r="I547" s="151">
        <f t="shared" si="54"/>
        <v>0.95547771099411283</v>
      </c>
      <c r="J547" s="151">
        <v>1.2671241039746597</v>
      </c>
      <c r="K547" s="151">
        <v>0.60982920273546593</v>
      </c>
      <c r="L547" s="725">
        <f t="shared" si="55"/>
        <v>3.5859627797216062E-2</v>
      </c>
    </row>
    <row r="548" spans="1:12" s="688" customFormat="1" ht="18" customHeight="1" x14ac:dyDescent="0.3">
      <c r="A548" s="158">
        <v>60</v>
      </c>
      <c r="B548" s="321" t="s">
        <v>760</v>
      </c>
      <c r="C548" s="146">
        <v>79.099999999999994</v>
      </c>
      <c r="D548" s="146"/>
      <c r="E548" s="146"/>
      <c r="F548" s="146">
        <f t="shared" si="52"/>
        <v>79.099999999999994</v>
      </c>
      <c r="G548" s="702">
        <f t="shared" si="53"/>
        <v>4.0099263674102376E-4</v>
      </c>
      <c r="H548" s="151">
        <f t="shared" si="56"/>
        <v>1.7168299245748562</v>
      </c>
      <c r="I548" s="151">
        <f t="shared" si="54"/>
        <v>0.37770258340646834</v>
      </c>
      <c r="J548" s="151">
        <v>0.50089713455470064</v>
      </c>
      <c r="K548" s="151">
        <v>0.24106691622376489</v>
      </c>
      <c r="L548" s="725">
        <f t="shared" si="55"/>
        <v>3.5859627797216055E-2</v>
      </c>
    </row>
    <row r="549" spans="1:12" s="688" customFormat="1" ht="18" customHeight="1" x14ac:dyDescent="0.3">
      <c r="A549" s="158">
        <v>61</v>
      </c>
      <c r="B549" s="321" t="s">
        <v>761</v>
      </c>
      <c r="C549" s="146">
        <v>2958.8</v>
      </c>
      <c r="D549" s="146">
        <v>298.39999999999998</v>
      </c>
      <c r="E549" s="146"/>
      <c r="F549" s="146">
        <f t="shared" si="52"/>
        <v>3257.2000000000003</v>
      </c>
      <c r="G549" s="702">
        <f t="shared" si="53"/>
        <v>1.6512177198392704E-2</v>
      </c>
      <c r="H549" s="151">
        <f t="shared" si="56"/>
        <v>70.696061066058448</v>
      </c>
      <c r="I549" s="151">
        <f t="shared" si="54"/>
        <v>15.553133434532858</v>
      </c>
      <c r="J549" s="151">
        <v>20.626070122270178</v>
      </c>
      <c r="K549" s="151">
        <v>9.9267150382306841</v>
      </c>
      <c r="L549" s="725">
        <f t="shared" si="55"/>
        <v>3.5859627797216062E-2</v>
      </c>
    </row>
    <row r="550" spans="1:12" s="688" customFormat="1" ht="18" customHeight="1" x14ac:dyDescent="0.3">
      <c r="A550" s="158">
        <v>62</v>
      </c>
      <c r="B550" s="321" t="s">
        <v>762</v>
      </c>
      <c r="C550" s="146">
        <v>4789.17</v>
      </c>
      <c r="D550" s="146"/>
      <c r="E550" s="146"/>
      <c r="F550" s="146">
        <f t="shared" ref="F550:F610" si="57">C550+D550+E550</f>
        <v>4789.17</v>
      </c>
      <c r="G550" s="702">
        <f t="shared" si="53"/>
        <v>2.4278405892553843E-2</v>
      </c>
      <c r="H550" s="151">
        <f t="shared" si="56"/>
        <v>103.94678090867464</v>
      </c>
      <c r="I550" s="151">
        <f t="shared" si="54"/>
        <v>22.86829179990842</v>
      </c>
      <c r="J550" s="151">
        <v>30.327200125099061</v>
      </c>
      <c r="K550" s="151">
        <v>14.595580823911103</v>
      </c>
      <c r="L550" s="725">
        <f t="shared" si="55"/>
        <v>3.5859627797216062E-2</v>
      </c>
    </row>
    <row r="551" spans="1:12" s="688" customFormat="1" ht="18" customHeight="1" x14ac:dyDescent="0.3">
      <c r="A551" s="158">
        <v>63</v>
      </c>
      <c r="B551" s="321" t="s">
        <v>763</v>
      </c>
      <c r="C551" s="146">
        <v>6299.44</v>
      </c>
      <c r="D551" s="146">
        <v>16.920000000000002</v>
      </c>
      <c r="E551" s="146"/>
      <c r="F551" s="146">
        <f t="shared" si="57"/>
        <v>6316.36</v>
      </c>
      <c r="G551" s="702">
        <f t="shared" si="53"/>
        <v>3.2020402667579433E-2</v>
      </c>
      <c r="H551" s="151">
        <f t="shared" si="56"/>
        <v>137.09375300110796</v>
      </c>
      <c r="I551" s="151">
        <f t="shared" si="54"/>
        <v>30.160625660243749</v>
      </c>
      <c r="J551" s="151">
        <v>39.998060996408711</v>
      </c>
      <c r="K551" s="151">
        <v>19.249878975463208</v>
      </c>
      <c r="L551" s="725">
        <f t="shared" si="55"/>
        <v>3.5859627797216062E-2</v>
      </c>
    </row>
    <row r="552" spans="1:12" s="688" customFormat="1" ht="18" customHeight="1" x14ac:dyDescent="0.3">
      <c r="A552" s="158">
        <v>64</v>
      </c>
      <c r="B552" s="321" t="s">
        <v>764</v>
      </c>
      <c r="C552" s="146">
        <v>4812.1099999999997</v>
      </c>
      <c r="D552" s="146"/>
      <c r="E552" s="146"/>
      <c r="F552" s="146">
        <f t="shared" si="57"/>
        <v>4812.1099999999997</v>
      </c>
      <c r="G552" s="702">
        <f t="shared" si="53"/>
        <v>2.4394698826647888E-2</v>
      </c>
      <c r="H552" s="151">
        <f t="shared" si="56"/>
        <v>104.44468329135159</v>
      </c>
      <c r="I552" s="151">
        <f t="shared" ref="I552:I612" si="58">H552*0.22</f>
        <v>22.977830324097351</v>
      </c>
      <c r="J552" s="151">
        <v>30.472466626574217</v>
      </c>
      <c r="K552" s="151">
        <v>14.665493277238197</v>
      </c>
      <c r="L552" s="725">
        <f t="shared" si="55"/>
        <v>3.5859627797216062E-2</v>
      </c>
    </row>
    <row r="553" spans="1:12" s="688" customFormat="1" ht="18" customHeight="1" x14ac:dyDescent="0.3">
      <c r="A553" s="158">
        <v>65</v>
      </c>
      <c r="B553" s="321" t="s">
        <v>765</v>
      </c>
      <c r="C553" s="146">
        <v>11145.01</v>
      </c>
      <c r="D553" s="146"/>
      <c r="E553" s="146"/>
      <c r="F553" s="146">
        <f t="shared" si="57"/>
        <v>11145.01</v>
      </c>
      <c r="G553" s="702">
        <f t="shared" si="53"/>
        <v>5.6498950017763311E-2</v>
      </c>
      <c r="H553" s="151">
        <f t="shared" si="56"/>
        <v>241.89742955355271</v>
      </c>
      <c r="I553" s="151">
        <f t="shared" si="58"/>
        <v>53.217434501781597</v>
      </c>
      <c r="J553" s="151">
        <v>70.575266416984633</v>
      </c>
      <c r="K553" s="151">
        <v>33.965779923932011</v>
      </c>
      <c r="L553" s="725">
        <f t="shared" si="55"/>
        <v>3.5859627797216062E-2</v>
      </c>
    </row>
    <row r="554" spans="1:12" s="688" customFormat="1" ht="18" customHeight="1" x14ac:dyDescent="0.3">
      <c r="A554" s="158">
        <v>66</v>
      </c>
      <c r="B554" s="321" t="s">
        <v>766</v>
      </c>
      <c r="C554" s="146">
        <v>74.5</v>
      </c>
      <c r="D554" s="146"/>
      <c r="E554" s="146"/>
      <c r="F554" s="146">
        <f t="shared" si="57"/>
        <v>74.5</v>
      </c>
      <c r="G554" s="702">
        <f t="shared" si="53"/>
        <v>3.7767321665241815E-4</v>
      </c>
      <c r="H554" s="151">
        <f t="shared" si="56"/>
        <v>1.6169889934364956</v>
      </c>
      <c r="I554" s="151">
        <f t="shared" si="58"/>
        <v>0.35573757855602905</v>
      </c>
      <c r="J554" s="151">
        <v>0.47176784480815676</v>
      </c>
      <c r="K554" s="151">
        <v>0.22704785409191511</v>
      </c>
      <c r="L554" s="725">
        <f t="shared" si="55"/>
        <v>3.5859627797216062E-2</v>
      </c>
    </row>
    <row r="555" spans="1:12" s="688" customFormat="1" ht="18" customHeight="1" x14ac:dyDescent="0.3">
      <c r="A555" s="158">
        <v>67</v>
      </c>
      <c r="B555" s="321" t="s">
        <v>767</v>
      </c>
      <c r="C555" s="146">
        <v>227.9</v>
      </c>
      <c r="D555" s="146"/>
      <c r="E555" s="146"/>
      <c r="F555" s="146">
        <f t="shared" si="57"/>
        <v>227.9</v>
      </c>
      <c r="G555" s="702">
        <f t="shared" si="53"/>
        <v>1.1553251822159208E-3</v>
      </c>
      <c r="H555" s="151">
        <f t="shared" si="56"/>
        <v>4.9464670013983536</v>
      </c>
      <c r="I555" s="151">
        <f t="shared" si="58"/>
        <v>1.0882227403076379</v>
      </c>
      <c r="J555" s="151">
        <v>1.4431663333124687</v>
      </c>
      <c r="K555" s="151">
        <v>0.69455309996707992</v>
      </c>
      <c r="L555" s="725">
        <f t="shared" si="55"/>
        <v>3.5859627797216062E-2</v>
      </c>
    </row>
    <row r="556" spans="1:12" s="688" customFormat="1" ht="18" customHeight="1" x14ac:dyDescent="0.3">
      <c r="A556" s="158">
        <v>68</v>
      </c>
      <c r="B556" s="321" t="s">
        <v>768</v>
      </c>
      <c r="C556" s="146">
        <v>374.6</v>
      </c>
      <c r="D556" s="146"/>
      <c r="E556" s="146"/>
      <c r="F556" s="146">
        <f t="shared" si="57"/>
        <v>374.6</v>
      </c>
      <c r="G556" s="702">
        <f t="shared" si="53"/>
        <v>1.8990119054764542E-3</v>
      </c>
      <c r="H556" s="151">
        <f t="shared" si="56"/>
        <v>8.1305245227021636</v>
      </c>
      <c r="I556" s="151">
        <f t="shared" si="58"/>
        <v>1.7887153949944761</v>
      </c>
      <c r="J556" s="151">
        <v>2.3721373780555104</v>
      </c>
      <c r="K556" s="151">
        <v>1.1416392770849852</v>
      </c>
      <c r="L556" s="725">
        <f t="shared" si="55"/>
        <v>3.5859627797216055E-2</v>
      </c>
    </row>
    <row r="557" spans="1:12" s="688" customFormat="1" ht="18" customHeight="1" x14ac:dyDescent="0.3">
      <c r="A557" s="158">
        <v>69</v>
      </c>
      <c r="B557" s="321" t="s">
        <v>1451</v>
      </c>
      <c r="C557" s="146">
        <v>707.9</v>
      </c>
      <c r="D557" s="146"/>
      <c r="E557" s="146">
        <v>30.5</v>
      </c>
      <c r="F557" s="146">
        <f t="shared" si="57"/>
        <v>738.4</v>
      </c>
      <c r="G557" s="702">
        <f t="shared" si="53"/>
        <v>3.7432738681361815E-3</v>
      </c>
      <c r="H557" s="151">
        <f t="shared" si="56"/>
        <v>16.026639902731652</v>
      </c>
      <c r="I557" s="151">
        <f t="shared" si="58"/>
        <v>3.5258607786009635</v>
      </c>
      <c r="J557" s="151">
        <v>4.6758842497495694</v>
      </c>
      <c r="K557" s="151">
        <v>2.2503642343821495</v>
      </c>
      <c r="L557" s="725">
        <f t="shared" si="55"/>
        <v>3.5859627797216055E-2</v>
      </c>
    </row>
    <row r="558" spans="1:12" s="688" customFormat="1" ht="18" customHeight="1" x14ac:dyDescent="0.3">
      <c r="A558" s="158">
        <v>70</v>
      </c>
      <c r="B558" s="321" t="s">
        <v>1452</v>
      </c>
      <c r="C558" s="146">
        <v>331.5</v>
      </c>
      <c r="D558" s="146"/>
      <c r="E558" s="146">
        <v>110.8</v>
      </c>
      <c r="F558" s="146">
        <f t="shared" si="57"/>
        <v>442.3</v>
      </c>
      <c r="G558" s="702">
        <f t="shared" ref="G558:G621" si="59">1/197260.48*F558</f>
        <v>2.2422129359109333E-3</v>
      </c>
      <c r="H558" s="151">
        <f t="shared" si="56"/>
        <v>9.5999225744558654</v>
      </c>
      <c r="I558" s="151">
        <f t="shared" si="58"/>
        <v>2.1119829663802903</v>
      </c>
      <c r="J558" s="151">
        <v>2.800844533673124</v>
      </c>
      <c r="K558" s="151">
        <v>1.3479633001993834</v>
      </c>
      <c r="L558" s="725">
        <f t="shared" si="55"/>
        <v>3.5859627797216055E-2</v>
      </c>
    </row>
    <row r="559" spans="1:12" s="688" customFormat="1" ht="18" customHeight="1" x14ac:dyDescent="0.3">
      <c r="A559" s="158">
        <v>71</v>
      </c>
      <c r="B559" s="321" t="s">
        <v>1453</v>
      </c>
      <c r="C559" s="146">
        <v>939</v>
      </c>
      <c r="D559" s="146"/>
      <c r="E559" s="146">
        <v>104.4</v>
      </c>
      <c r="F559" s="146">
        <f t="shared" si="57"/>
        <v>1043.4000000000001</v>
      </c>
      <c r="G559" s="702">
        <f t="shared" si="59"/>
        <v>5.2894528087937334E-3</v>
      </c>
      <c r="H559" s="151">
        <f t="shared" si="56"/>
        <v>22.646527728209929</v>
      </c>
      <c r="I559" s="151">
        <f t="shared" si="58"/>
        <v>4.9822361002061841</v>
      </c>
      <c r="J559" s="151">
        <v>6.6072828090312861</v>
      </c>
      <c r="K559" s="151">
        <v>3.179889006167842</v>
      </c>
      <c r="L559" s="725">
        <f t="shared" si="55"/>
        <v>3.5859627797216062E-2</v>
      </c>
    </row>
    <row r="560" spans="1:12" s="688" customFormat="1" ht="18" customHeight="1" x14ac:dyDescent="0.3">
      <c r="A560" s="158">
        <v>72</v>
      </c>
      <c r="B560" s="321" t="s">
        <v>1454</v>
      </c>
      <c r="C560" s="146">
        <v>434.3</v>
      </c>
      <c r="D560" s="146"/>
      <c r="E560" s="146">
        <v>39.299999999999997</v>
      </c>
      <c r="F560" s="146">
        <f t="shared" si="57"/>
        <v>473.6</v>
      </c>
      <c r="G560" s="702">
        <f t="shared" si="59"/>
        <v>2.4008863812964459E-3</v>
      </c>
      <c r="H560" s="151">
        <f t="shared" si="56"/>
        <v>10.279274997201668</v>
      </c>
      <c r="I560" s="151">
        <f t="shared" si="58"/>
        <v>2.2614404993843671</v>
      </c>
      <c r="J560" s="151">
        <v>2.9990503530354768</v>
      </c>
      <c r="K560" s="151">
        <v>1.4433538751400132</v>
      </c>
      <c r="L560" s="725">
        <f t="shared" si="55"/>
        <v>3.5859627797216055E-2</v>
      </c>
    </row>
    <row r="561" spans="1:12" s="688" customFormat="1" ht="18" customHeight="1" x14ac:dyDescent="0.3">
      <c r="A561" s="158">
        <v>73</v>
      </c>
      <c r="B561" s="321" t="s">
        <v>1455</v>
      </c>
      <c r="C561" s="146">
        <v>345.2</v>
      </c>
      <c r="D561" s="146"/>
      <c r="E561" s="146"/>
      <c r="F561" s="146">
        <f t="shared" si="57"/>
        <v>345.2</v>
      </c>
      <c r="G561" s="702">
        <f t="shared" si="59"/>
        <v>1.7499703944753656E-3</v>
      </c>
      <c r="H561" s="151">
        <f t="shared" si="56"/>
        <v>7.4924107454265538</v>
      </c>
      <c r="I561" s="151">
        <f t="shared" si="58"/>
        <v>1.6483303639938418</v>
      </c>
      <c r="J561" s="151">
        <v>2.1859632218493381</v>
      </c>
      <c r="K561" s="151">
        <v>1.0520391843292496</v>
      </c>
      <c r="L561" s="725">
        <f t="shared" si="55"/>
        <v>3.5859627797216062E-2</v>
      </c>
    </row>
    <row r="562" spans="1:12" s="688" customFormat="1" ht="18" customHeight="1" x14ac:dyDescent="0.3">
      <c r="A562" s="158">
        <v>74</v>
      </c>
      <c r="B562" s="321" t="s">
        <v>1456</v>
      </c>
      <c r="C562" s="146">
        <v>864.9</v>
      </c>
      <c r="D562" s="146"/>
      <c r="E562" s="146"/>
      <c r="F562" s="146">
        <f t="shared" si="57"/>
        <v>864.9</v>
      </c>
      <c r="G562" s="702">
        <f t="shared" si="59"/>
        <v>4.3845579205728383E-3</v>
      </c>
      <c r="H562" s="151">
        <f t="shared" si="56"/>
        <v>18.772265509036579</v>
      </c>
      <c r="I562" s="151">
        <f t="shared" si="58"/>
        <v>4.1298984119880471</v>
      </c>
      <c r="J562" s="151">
        <v>5.4769397177795263</v>
      </c>
      <c r="K562" s="151">
        <v>2.6358884430080183</v>
      </c>
      <c r="L562" s="725">
        <f t="shared" si="55"/>
        <v>3.5859627797216062E-2</v>
      </c>
    </row>
    <row r="563" spans="1:12" s="688" customFormat="1" ht="18" customHeight="1" x14ac:dyDescent="0.3">
      <c r="A563" s="158">
        <v>75</v>
      </c>
      <c r="B563" s="321" t="s">
        <v>1457</v>
      </c>
      <c r="C563" s="146">
        <v>1116.9000000000001</v>
      </c>
      <c r="D563" s="146"/>
      <c r="E563" s="146"/>
      <c r="F563" s="146">
        <f t="shared" si="57"/>
        <v>1116.9000000000001</v>
      </c>
      <c r="G563" s="702">
        <f t="shared" si="59"/>
        <v>5.6620565862964545E-3</v>
      </c>
      <c r="H563" s="151">
        <f t="shared" si="56"/>
        <v>24.241812171398955</v>
      </c>
      <c r="I563" s="151">
        <f t="shared" si="58"/>
        <v>5.3331986777077702</v>
      </c>
      <c r="J563" s="151">
        <v>7.0727181995467143</v>
      </c>
      <c r="K563" s="151">
        <v>3.403889238057181</v>
      </c>
      <c r="L563" s="725">
        <f t="shared" si="55"/>
        <v>3.5859627797216062E-2</v>
      </c>
    </row>
    <row r="564" spans="1:12" s="688" customFormat="1" ht="18" customHeight="1" x14ac:dyDescent="0.3">
      <c r="A564" s="158">
        <v>76</v>
      </c>
      <c r="B564" s="321" t="s">
        <v>1458</v>
      </c>
      <c r="C564" s="146">
        <v>473</v>
      </c>
      <c r="D564" s="146"/>
      <c r="E564" s="146">
        <v>33.200000000000003</v>
      </c>
      <c r="F564" s="146">
        <f t="shared" si="57"/>
        <v>506.2</v>
      </c>
      <c r="G564" s="702">
        <f t="shared" si="59"/>
        <v>2.5661500975765646E-3</v>
      </c>
      <c r="H564" s="151">
        <f t="shared" si="56"/>
        <v>10.986843335269182</v>
      </c>
      <c r="I564" s="151">
        <f t="shared" si="58"/>
        <v>2.4171055337592198</v>
      </c>
      <c r="J564" s="151">
        <v>3.2054883629783752</v>
      </c>
      <c r="K564" s="151">
        <v>1.5427063589439922</v>
      </c>
      <c r="L564" s="725">
        <f t="shared" si="55"/>
        <v>3.5859627797216055E-2</v>
      </c>
    </row>
    <row r="565" spans="1:12" s="688" customFormat="1" ht="18" customHeight="1" x14ac:dyDescent="0.3">
      <c r="A565" s="158">
        <v>77</v>
      </c>
      <c r="B565" s="321" t="s">
        <v>1459</v>
      </c>
      <c r="C565" s="146">
        <v>369.5</v>
      </c>
      <c r="D565" s="146"/>
      <c r="E565" s="146"/>
      <c r="F565" s="146">
        <f t="shared" si="57"/>
        <v>369.5</v>
      </c>
      <c r="G565" s="702">
        <f t="shared" si="59"/>
        <v>1.8731577658129999E-3</v>
      </c>
      <c r="H565" s="151">
        <f t="shared" si="56"/>
        <v>8.0198313164400687</v>
      </c>
      <c r="I565" s="151">
        <f t="shared" si="58"/>
        <v>1.7643628896168151</v>
      </c>
      <c r="J565" s="151">
        <v>2.3398418611626028</v>
      </c>
      <c r="K565" s="151">
        <v>1.1260964038518473</v>
      </c>
      <c r="L565" s="725">
        <f t="shared" si="55"/>
        <v>3.5859627797216062E-2</v>
      </c>
    </row>
    <row r="566" spans="1:12" s="688" customFormat="1" ht="18" customHeight="1" x14ac:dyDescent="0.3">
      <c r="A566" s="158">
        <v>78</v>
      </c>
      <c r="B566" s="321" t="s">
        <v>1460</v>
      </c>
      <c r="C566" s="146">
        <v>510.1</v>
      </c>
      <c r="D566" s="146"/>
      <c r="E566" s="146"/>
      <c r="F566" s="146">
        <f t="shared" si="57"/>
        <v>510.1</v>
      </c>
      <c r="G566" s="702">
        <f t="shared" si="59"/>
        <v>2.5859209102603825E-3</v>
      </c>
      <c r="H566" s="151">
        <f t="shared" si="56"/>
        <v>11.071491081234313</v>
      </c>
      <c r="I566" s="151">
        <f t="shared" si="58"/>
        <v>2.4357280378715491</v>
      </c>
      <c r="J566" s="151">
        <v>3.2301849347200107</v>
      </c>
      <c r="K566" s="151">
        <v>1.5545920855340389</v>
      </c>
      <c r="L566" s="725">
        <f t="shared" si="55"/>
        <v>3.5859627797216055E-2</v>
      </c>
    </row>
    <row r="567" spans="1:12" s="688" customFormat="1" ht="18" customHeight="1" x14ac:dyDescent="0.3">
      <c r="A567" s="158">
        <v>80</v>
      </c>
      <c r="B567" s="321" t="s">
        <v>1462</v>
      </c>
      <c r="C567" s="146">
        <v>488.2</v>
      </c>
      <c r="D567" s="146"/>
      <c r="E567" s="146"/>
      <c r="F567" s="146">
        <f t="shared" si="57"/>
        <v>488.2</v>
      </c>
      <c r="G567" s="702">
        <f t="shared" si="59"/>
        <v>2.4749001928820206E-3</v>
      </c>
      <c r="H567" s="151">
        <f t="shared" si="56"/>
        <v>10.596161430814727</v>
      </c>
      <c r="I567" s="151">
        <f t="shared" si="58"/>
        <v>2.33115551477924</v>
      </c>
      <c r="J567" s="151">
        <v>3.0915041857092898</v>
      </c>
      <c r="K567" s="151">
        <v>1.4878491592976237</v>
      </c>
      <c r="L567" s="725">
        <f t="shared" ref="L567:L628" si="60">(K567+J567+I567+H567)/F567</f>
        <v>3.5859627797216062E-2</v>
      </c>
    </row>
    <row r="568" spans="1:12" s="688" customFormat="1" ht="18" customHeight="1" x14ac:dyDescent="0.3">
      <c r="A568" s="158">
        <v>81</v>
      </c>
      <c r="B568" s="321" t="s">
        <v>1463</v>
      </c>
      <c r="C568" s="146">
        <v>223.7</v>
      </c>
      <c r="D568" s="146"/>
      <c r="E568" s="146"/>
      <c r="F568" s="146">
        <f t="shared" si="57"/>
        <v>223.7</v>
      </c>
      <c r="G568" s="702">
        <f t="shared" si="59"/>
        <v>1.1340335377871937E-3</v>
      </c>
      <c r="H568" s="151">
        <f t="shared" si="56"/>
        <v>4.8553078903589801</v>
      </c>
      <c r="I568" s="151">
        <f t="shared" si="58"/>
        <v>1.0681677358789756</v>
      </c>
      <c r="J568" s="151">
        <v>1.4165700252830153</v>
      </c>
      <c r="K568" s="151">
        <v>0.68175308671626056</v>
      </c>
      <c r="L568" s="725">
        <f t="shared" si="60"/>
        <v>3.5859627797216055E-2</v>
      </c>
    </row>
    <row r="569" spans="1:12" s="688" customFormat="1" ht="18" customHeight="1" x14ac:dyDescent="0.3">
      <c r="A569" s="158">
        <v>82</v>
      </c>
      <c r="B569" s="321" t="s">
        <v>1464</v>
      </c>
      <c r="C569" s="146">
        <v>388.5</v>
      </c>
      <c r="D569" s="146"/>
      <c r="E569" s="146"/>
      <c r="F569" s="146">
        <f t="shared" si="57"/>
        <v>388.5</v>
      </c>
      <c r="G569" s="702">
        <f t="shared" si="59"/>
        <v>1.969477109657241E-3</v>
      </c>
      <c r="H569" s="151">
        <f t="shared" si="56"/>
        <v>8.4322177711419943</v>
      </c>
      <c r="I569" s="151">
        <f t="shared" si="58"/>
        <v>1.8550879096512387</v>
      </c>
      <c r="J569" s="151">
        <v>2.4601584927244144</v>
      </c>
      <c r="K569" s="151">
        <v>1.1840012257007924</v>
      </c>
      <c r="L569" s="725">
        <f t="shared" si="60"/>
        <v>3.5859627797216062E-2</v>
      </c>
    </row>
    <row r="570" spans="1:12" s="688" customFormat="1" ht="18" customHeight="1" x14ac:dyDescent="0.3">
      <c r="A570" s="158">
        <v>83</v>
      </c>
      <c r="B570" s="321" t="s">
        <v>1465</v>
      </c>
      <c r="C570" s="146">
        <v>528.32000000000005</v>
      </c>
      <c r="D570" s="146"/>
      <c r="E570" s="146"/>
      <c r="F570" s="146">
        <f t="shared" si="57"/>
        <v>528.32000000000005</v>
      </c>
      <c r="G570" s="702">
        <f t="shared" si="59"/>
        <v>2.6782860915678598E-3</v>
      </c>
      <c r="H570" s="151">
        <f t="shared" si="56"/>
        <v>11.466947986743213</v>
      </c>
      <c r="I570" s="151">
        <f t="shared" si="58"/>
        <v>2.5227285570835067</v>
      </c>
      <c r="J570" s="151">
        <v>3.3455622519334951</v>
      </c>
      <c r="K570" s="151">
        <v>1.6101197620649745</v>
      </c>
      <c r="L570" s="725">
        <f t="shared" si="60"/>
        <v>3.5859627797216055E-2</v>
      </c>
    </row>
    <row r="571" spans="1:12" s="688" customFormat="1" ht="18" customHeight="1" x14ac:dyDescent="0.3">
      <c r="A571" s="158">
        <v>84</v>
      </c>
      <c r="B571" s="321" t="s">
        <v>1466</v>
      </c>
      <c r="C571" s="146">
        <v>262.17</v>
      </c>
      <c r="D571" s="146"/>
      <c r="E571" s="146"/>
      <c r="F571" s="146">
        <f t="shared" si="57"/>
        <v>262.17</v>
      </c>
      <c r="G571" s="702">
        <f t="shared" si="59"/>
        <v>1.3290548618760331E-3</v>
      </c>
      <c r="H571" s="151">
        <f t="shared" si="56"/>
        <v>5.6902819383791412</v>
      </c>
      <c r="I571" s="151">
        <f t="shared" si="58"/>
        <v>1.251862026443411</v>
      </c>
      <c r="J571" s="151">
        <v>1.6601795419242209</v>
      </c>
      <c r="K571" s="151">
        <v>0.79899511284936087</v>
      </c>
      <c r="L571" s="725">
        <f t="shared" si="60"/>
        <v>3.5859627797216055E-2</v>
      </c>
    </row>
    <row r="572" spans="1:12" s="688" customFormat="1" ht="18" customHeight="1" x14ac:dyDescent="0.3">
      <c r="A572" s="158">
        <v>85</v>
      </c>
      <c r="B572" s="321" t="s">
        <v>1467</v>
      </c>
      <c r="C572" s="146">
        <v>513.29999999999995</v>
      </c>
      <c r="D572" s="146"/>
      <c r="E572" s="146"/>
      <c r="F572" s="146">
        <f t="shared" si="57"/>
        <v>513.29999999999995</v>
      </c>
      <c r="G572" s="702">
        <f t="shared" si="59"/>
        <v>2.6021431155394121E-3</v>
      </c>
      <c r="H572" s="151">
        <f t="shared" si="56"/>
        <v>11.140945642026216</v>
      </c>
      <c r="I572" s="151">
        <f t="shared" si="58"/>
        <v>2.4510080412457675</v>
      </c>
      <c r="J572" s="151">
        <v>3.2504487884567359</v>
      </c>
      <c r="K572" s="151">
        <v>1.5643444765822818</v>
      </c>
      <c r="L572" s="725">
        <f t="shared" si="60"/>
        <v>3.5859627797216062E-2</v>
      </c>
    </row>
    <row r="573" spans="1:12" s="688" customFormat="1" ht="18" customHeight="1" x14ac:dyDescent="0.3">
      <c r="A573" s="158">
        <v>86</v>
      </c>
      <c r="B573" s="321" t="s">
        <v>1468</v>
      </c>
      <c r="C573" s="146">
        <v>577.70000000000005</v>
      </c>
      <c r="D573" s="146"/>
      <c r="E573" s="146"/>
      <c r="F573" s="146">
        <f t="shared" si="57"/>
        <v>577.70000000000005</v>
      </c>
      <c r="G573" s="702">
        <f t="shared" si="59"/>
        <v>2.9286149967798921E-3</v>
      </c>
      <c r="H573" s="151">
        <f t="shared" si="56"/>
        <v>12.538718677963269</v>
      </c>
      <c r="I573" s="151">
        <f t="shared" si="58"/>
        <v>2.7585181091519191</v>
      </c>
      <c r="J573" s="151">
        <v>3.6582588449083513</v>
      </c>
      <c r="K573" s="151">
        <v>1.7606113464281792</v>
      </c>
      <c r="L573" s="725">
        <f t="shared" si="60"/>
        <v>3.5859627797216062E-2</v>
      </c>
    </row>
    <row r="574" spans="1:12" s="688" customFormat="1" ht="18" customHeight="1" x14ac:dyDescent="0.3">
      <c r="A574" s="158">
        <v>87</v>
      </c>
      <c r="B574" s="321" t="s">
        <v>1469</v>
      </c>
      <c r="C574" s="146">
        <v>432.4</v>
      </c>
      <c r="D574" s="146"/>
      <c r="E574" s="146"/>
      <c r="F574" s="146">
        <f t="shared" si="57"/>
        <v>432.4</v>
      </c>
      <c r="G574" s="702">
        <f t="shared" si="59"/>
        <v>2.1920254883289339E-3</v>
      </c>
      <c r="H574" s="151">
        <f t="shared" si="56"/>
        <v>9.3850475270059146</v>
      </c>
      <c r="I574" s="151">
        <f t="shared" si="58"/>
        <v>2.0647104559413014</v>
      </c>
      <c r="J574" s="151">
        <v>2.7381532361751271</v>
      </c>
      <c r="K574" s="151">
        <v>1.3177918403938804</v>
      </c>
      <c r="L574" s="725">
        <f t="shared" si="60"/>
        <v>3.5859627797216062E-2</v>
      </c>
    </row>
    <row r="575" spans="1:12" s="688" customFormat="1" ht="18" customHeight="1" x14ac:dyDescent="0.3">
      <c r="A575" s="158">
        <v>88</v>
      </c>
      <c r="B575" s="321" t="s">
        <v>1470</v>
      </c>
      <c r="C575" s="146">
        <v>488.9</v>
      </c>
      <c r="D575" s="146"/>
      <c r="E575" s="146"/>
      <c r="F575" s="146">
        <f t="shared" si="57"/>
        <v>488.9</v>
      </c>
      <c r="G575" s="702">
        <f t="shared" si="59"/>
        <v>2.478448800286808E-3</v>
      </c>
      <c r="H575" s="151">
        <f t="shared" si="56"/>
        <v>10.611354615987954</v>
      </c>
      <c r="I575" s="151">
        <f t="shared" si="58"/>
        <v>2.33449801551735</v>
      </c>
      <c r="J575" s="151">
        <v>3.0959369037141986</v>
      </c>
      <c r="K575" s="151">
        <v>1.4899824948394265</v>
      </c>
      <c r="L575" s="725">
        <f t="shared" si="60"/>
        <v>3.5859627797216062E-2</v>
      </c>
    </row>
    <row r="576" spans="1:12" s="688" customFormat="1" ht="18" customHeight="1" x14ac:dyDescent="0.3">
      <c r="A576" s="158">
        <v>89</v>
      </c>
      <c r="B576" s="321" t="s">
        <v>1471</v>
      </c>
      <c r="C576" s="146">
        <v>540.1</v>
      </c>
      <c r="D576" s="146"/>
      <c r="E576" s="146"/>
      <c r="F576" s="146">
        <f t="shared" si="57"/>
        <v>540.1</v>
      </c>
      <c r="G576" s="702">
        <f t="shared" si="59"/>
        <v>2.7380040847512889E-3</v>
      </c>
      <c r="H576" s="151">
        <f t="shared" si="56"/>
        <v>11.722627588658405</v>
      </c>
      <c r="I576" s="151">
        <f t="shared" si="58"/>
        <v>2.5789780695048492</v>
      </c>
      <c r="J576" s="151">
        <v>3.4201585635018183</v>
      </c>
      <c r="K576" s="151">
        <v>1.6460207516113201</v>
      </c>
      <c r="L576" s="725">
        <f t="shared" si="60"/>
        <v>3.5859627797216055E-2</v>
      </c>
    </row>
    <row r="577" spans="1:12" s="688" customFormat="1" ht="18" customHeight="1" x14ac:dyDescent="0.3">
      <c r="A577" s="158">
        <v>90</v>
      </c>
      <c r="B577" s="321" t="s">
        <v>1472</v>
      </c>
      <c r="C577" s="146">
        <v>236.8</v>
      </c>
      <c r="D577" s="146"/>
      <c r="E577" s="146"/>
      <c r="F577" s="146">
        <f t="shared" si="57"/>
        <v>236.8</v>
      </c>
      <c r="G577" s="702">
        <f t="shared" si="59"/>
        <v>1.2004431906482229E-3</v>
      </c>
      <c r="H577" s="151">
        <f t="shared" si="56"/>
        <v>5.139637498600834</v>
      </c>
      <c r="I577" s="151">
        <f t="shared" si="58"/>
        <v>1.1307202496921835</v>
      </c>
      <c r="J577" s="151">
        <v>1.4995251765177384</v>
      </c>
      <c r="K577" s="151">
        <v>0.72167693757000662</v>
      </c>
      <c r="L577" s="725">
        <f t="shared" si="60"/>
        <v>3.5859627797216055E-2</v>
      </c>
    </row>
    <row r="578" spans="1:12" s="688" customFormat="1" ht="18" customHeight="1" x14ac:dyDescent="0.3">
      <c r="A578" s="158">
        <v>91</v>
      </c>
      <c r="B578" s="321" t="s">
        <v>1473</v>
      </c>
      <c r="C578" s="146">
        <v>375.5</v>
      </c>
      <c r="D578" s="146"/>
      <c r="E578" s="146"/>
      <c r="F578" s="146">
        <f t="shared" si="57"/>
        <v>375.5</v>
      </c>
      <c r="G578" s="702">
        <f t="shared" si="59"/>
        <v>1.9035744007111814E-3</v>
      </c>
      <c r="H578" s="151">
        <f t="shared" si="56"/>
        <v>8.1500586179248877</v>
      </c>
      <c r="I578" s="151">
        <f t="shared" si="58"/>
        <v>1.7930128959434752</v>
      </c>
      <c r="J578" s="151">
        <v>2.3778365869189644</v>
      </c>
      <c r="K578" s="151">
        <v>1.1443821370673035</v>
      </c>
      <c r="L578" s="725">
        <f t="shared" si="60"/>
        <v>3.5859627797216062E-2</v>
      </c>
    </row>
    <row r="579" spans="1:12" s="688" customFormat="1" ht="18" customHeight="1" x14ac:dyDescent="0.3">
      <c r="A579" s="158">
        <v>92</v>
      </c>
      <c r="B579" s="321" t="s">
        <v>1474</v>
      </c>
      <c r="C579" s="146">
        <v>552.64</v>
      </c>
      <c r="D579" s="146"/>
      <c r="E579" s="146">
        <v>65.900000000000006</v>
      </c>
      <c r="F579" s="146">
        <f t="shared" si="57"/>
        <v>618.54</v>
      </c>
      <c r="G579" s="702">
        <f t="shared" si="59"/>
        <v>3.1356508916535126E-3</v>
      </c>
      <c r="H579" s="151">
        <f t="shared" si="56"/>
        <v>13.425132510069931</v>
      </c>
      <c r="I579" s="151">
        <f t="shared" si="58"/>
        <v>2.9535291522153848</v>
      </c>
      <c r="J579" s="151">
        <v>3.9168762782233184</v>
      </c>
      <c r="K579" s="151">
        <v>1.8850762371813845</v>
      </c>
      <c r="L579" s="725">
        <f t="shared" si="60"/>
        <v>3.5859627797216055E-2</v>
      </c>
    </row>
    <row r="580" spans="1:12" s="688" customFormat="1" ht="18" customHeight="1" x14ac:dyDescent="0.3">
      <c r="A580" s="158">
        <v>93</v>
      </c>
      <c r="B580" s="321" t="s">
        <v>1475</v>
      </c>
      <c r="C580" s="146">
        <v>473.5</v>
      </c>
      <c r="D580" s="146"/>
      <c r="E580" s="146"/>
      <c r="F580" s="146">
        <f t="shared" si="57"/>
        <v>473.5</v>
      </c>
      <c r="G580" s="702">
        <f t="shared" si="59"/>
        <v>2.4003794373814763E-3</v>
      </c>
      <c r="H580" s="151">
        <f t="shared" si="56"/>
        <v>10.277104542176922</v>
      </c>
      <c r="I580" s="151">
        <f t="shared" si="58"/>
        <v>2.2609629992789229</v>
      </c>
      <c r="J580" s="151">
        <v>2.9984171076062038</v>
      </c>
      <c r="K580" s="151">
        <v>1.443049112919756</v>
      </c>
      <c r="L580" s="725">
        <f t="shared" si="60"/>
        <v>3.5859627797216062E-2</v>
      </c>
    </row>
    <row r="581" spans="1:12" s="688" customFormat="1" ht="18" customHeight="1" x14ac:dyDescent="0.3">
      <c r="A581" s="158">
        <v>94</v>
      </c>
      <c r="B581" s="321" t="s">
        <v>1476</v>
      </c>
      <c r="C581" s="146">
        <v>281.8</v>
      </c>
      <c r="D581" s="146"/>
      <c r="E581" s="146"/>
      <c r="F581" s="146">
        <f t="shared" si="57"/>
        <v>281.8</v>
      </c>
      <c r="G581" s="702">
        <f t="shared" si="59"/>
        <v>1.428567952384583E-3</v>
      </c>
      <c r="H581" s="151">
        <f t="shared" si="56"/>
        <v>6.1163422597369728</v>
      </c>
      <c r="I581" s="151">
        <f t="shared" si="58"/>
        <v>1.3455952971421341</v>
      </c>
      <c r="J581" s="151">
        <v>1.7844856196904508</v>
      </c>
      <c r="K581" s="151">
        <v>0.8588199366859286</v>
      </c>
      <c r="L581" s="725">
        <f t="shared" si="60"/>
        <v>3.5859627797216062E-2</v>
      </c>
    </row>
    <row r="582" spans="1:12" s="688" customFormat="1" ht="18" customHeight="1" x14ac:dyDescent="0.3">
      <c r="A582" s="158">
        <v>95</v>
      </c>
      <c r="B582" s="321" t="s">
        <v>1477</v>
      </c>
      <c r="C582" s="146">
        <v>295.89999999999998</v>
      </c>
      <c r="D582" s="146"/>
      <c r="E582" s="146"/>
      <c r="F582" s="146">
        <f t="shared" si="57"/>
        <v>295.89999999999998</v>
      </c>
      <c r="G582" s="702">
        <f t="shared" si="59"/>
        <v>1.5000470443953088E-3</v>
      </c>
      <c r="H582" s="151">
        <f t="shared" si="56"/>
        <v>6.4223764182262943</v>
      </c>
      <c r="I582" s="151">
        <f t="shared" si="58"/>
        <v>1.4129228120097848</v>
      </c>
      <c r="J582" s="151">
        <v>1.8737732252179005</v>
      </c>
      <c r="K582" s="151">
        <v>0.90179140974225058</v>
      </c>
      <c r="L582" s="725">
        <f t="shared" si="60"/>
        <v>3.5859627797216055E-2</v>
      </c>
    </row>
    <row r="583" spans="1:12" s="688" customFormat="1" ht="18" customHeight="1" x14ac:dyDescent="0.3">
      <c r="A583" s="158">
        <v>96</v>
      </c>
      <c r="B583" s="321" t="s">
        <v>1478</v>
      </c>
      <c r="C583" s="146">
        <v>346.1</v>
      </c>
      <c r="D583" s="146"/>
      <c r="E583" s="146"/>
      <c r="F583" s="146">
        <f t="shared" si="57"/>
        <v>346.1</v>
      </c>
      <c r="G583" s="702">
        <f t="shared" si="59"/>
        <v>1.754532889710093E-3</v>
      </c>
      <c r="H583" s="151">
        <f t="shared" ref="H583:H646" si="61">G583*4281.45</f>
        <v>7.511944840649277</v>
      </c>
      <c r="I583" s="151">
        <f t="shared" si="58"/>
        <v>1.652627864942841</v>
      </c>
      <c r="J583" s="151">
        <v>2.1916624307127925</v>
      </c>
      <c r="K583" s="151">
        <v>1.0547820443115681</v>
      </c>
      <c r="L583" s="725">
        <f t="shared" si="60"/>
        <v>3.5859627797216062E-2</v>
      </c>
    </row>
    <row r="584" spans="1:12" s="688" customFormat="1" ht="18" customHeight="1" x14ac:dyDescent="0.3">
      <c r="A584" s="158">
        <v>97</v>
      </c>
      <c r="B584" s="321" t="s">
        <v>1479</v>
      </c>
      <c r="C584" s="146">
        <v>632.4</v>
      </c>
      <c r="D584" s="146"/>
      <c r="E584" s="146">
        <v>33</v>
      </c>
      <c r="F584" s="146">
        <f t="shared" si="57"/>
        <v>665.4</v>
      </c>
      <c r="G584" s="702">
        <f t="shared" si="59"/>
        <v>3.3732048102083087E-3</v>
      </c>
      <c r="H584" s="151">
        <f t="shared" si="61"/>
        <v>14.442207734666363</v>
      </c>
      <c r="I584" s="151">
        <f t="shared" si="58"/>
        <v>3.1772857016265998</v>
      </c>
      <c r="J584" s="151">
        <v>4.2136150863805026</v>
      </c>
      <c r="K584" s="151">
        <v>2.0278878135940981</v>
      </c>
      <c r="L584" s="725">
        <f t="shared" si="60"/>
        <v>3.5859627797216055E-2</v>
      </c>
    </row>
    <row r="585" spans="1:12" s="688" customFormat="1" ht="18" customHeight="1" x14ac:dyDescent="0.3">
      <c r="A585" s="158">
        <v>98</v>
      </c>
      <c r="B585" s="321" t="s">
        <v>1480</v>
      </c>
      <c r="C585" s="146">
        <v>415.51</v>
      </c>
      <c r="D585" s="146"/>
      <c r="E585" s="146"/>
      <c r="F585" s="146">
        <f t="shared" si="57"/>
        <v>415.51</v>
      </c>
      <c r="G585" s="702">
        <f t="shared" si="59"/>
        <v>2.1064026610905537E-3</v>
      </c>
      <c r="H585" s="151">
        <f t="shared" si="61"/>
        <v>9.0184576733261501</v>
      </c>
      <c r="I585" s="151">
        <f t="shared" si="58"/>
        <v>1.9840606881317531</v>
      </c>
      <c r="J585" s="151">
        <v>2.6311980831709691</v>
      </c>
      <c r="K585" s="151">
        <v>1.2663175013923711</v>
      </c>
      <c r="L585" s="725">
        <f t="shared" si="60"/>
        <v>3.5859627797216055E-2</v>
      </c>
    </row>
    <row r="586" spans="1:12" s="688" customFormat="1" ht="18" customHeight="1" x14ac:dyDescent="0.3">
      <c r="A586" s="158">
        <v>99</v>
      </c>
      <c r="B586" s="321" t="s">
        <v>1481</v>
      </c>
      <c r="C586" s="146">
        <v>1506.2</v>
      </c>
      <c r="D586" s="146"/>
      <c r="E586" s="146">
        <v>148.6</v>
      </c>
      <c r="F586" s="146">
        <f t="shared" si="57"/>
        <v>1654.8</v>
      </c>
      <c r="G586" s="702">
        <f t="shared" si="59"/>
        <v>8.3889079049184086E-3</v>
      </c>
      <c r="H586" s="151">
        <f t="shared" si="61"/>
        <v>35.916689749512919</v>
      </c>
      <c r="I586" s="151">
        <f t="shared" si="58"/>
        <v>7.901671744892842</v>
      </c>
      <c r="J586" s="151">
        <v>10.478945363604533</v>
      </c>
      <c r="K586" s="151">
        <v>5.0432052208228342</v>
      </c>
      <c r="L586" s="725">
        <f t="shared" si="60"/>
        <v>3.5859627797216055E-2</v>
      </c>
    </row>
    <row r="587" spans="1:12" s="688" customFormat="1" ht="18" customHeight="1" x14ac:dyDescent="0.3">
      <c r="A587" s="158">
        <v>100</v>
      </c>
      <c r="B587" s="321" t="s">
        <v>1482</v>
      </c>
      <c r="C587" s="146">
        <v>3220.9</v>
      </c>
      <c r="D587" s="146"/>
      <c r="E587" s="146"/>
      <c r="F587" s="146">
        <f t="shared" si="57"/>
        <v>3220.9</v>
      </c>
      <c r="G587" s="702">
        <f t="shared" si="59"/>
        <v>1.6328156557258704E-2</v>
      </c>
      <c r="H587" s="151">
        <f t="shared" si="61"/>
        <v>69.908185892075281</v>
      </c>
      <c r="I587" s="151">
        <f t="shared" si="58"/>
        <v>15.379800896256562</v>
      </c>
      <c r="J587" s="151">
        <v>20.396202031444187</v>
      </c>
      <c r="K587" s="151">
        <v>9.8160863522771713</v>
      </c>
      <c r="L587" s="725">
        <f t="shared" si="60"/>
        <v>3.5859627797216055E-2</v>
      </c>
    </row>
    <row r="588" spans="1:12" s="688" customFormat="1" ht="18" customHeight="1" x14ac:dyDescent="0.3">
      <c r="A588" s="158">
        <v>101</v>
      </c>
      <c r="B588" s="321" t="s">
        <v>1483</v>
      </c>
      <c r="C588" s="146">
        <v>3593.47</v>
      </c>
      <c r="D588" s="146"/>
      <c r="E588" s="146"/>
      <c r="F588" s="146">
        <f t="shared" si="57"/>
        <v>3593.47</v>
      </c>
      <c r="G588" s="702">
        <f t="shared" si="59"/>
        <v>1.8216877501261275E-2</v>
      </c>
      <c r="H588" s="151">
        <f t="shared" si="61"/>
        <v>77.994650177775085</v>
      </c>
      <c r="I588" s="151">
        <f t="shared" si="58"/>
        <v>17.158823039110519</v>
      </c>
      <c r="J588" s="151">
        <v>22.755484527285457</v>
      </c>
      <c r="K588" s="151">
        <v>10.951538956290928</v>
      </c>
      <c r="L588" s="725">
        <f t="shared" si="60"/>
        <v>3.5859627797216062E-2</v>
      </c>
    </row>
    <row r="589" spans="1:12" s="688" customFormat="1" ht="18" customHeight="1" x14ac:dyDescent="0.3">
      <c r="A589" s="158">
        <v>102</v>
      </c>
      <c r="B589" s="321" t="s">
        <v>1949</v>
      </c>
      <c r="C589" s="146">
        <v>5258.9</v>
      </c>
      <c r="D589" s="146"/>
      <c r="E589" s="146"/>
      <c r="F589" s="146">
        <f t="shared" si="57"/>
        <v>5258.9</v>
      </c>
      <c r="G589" s="702">
        <f t="shared" si="59"/>
        <v>2.665967354434096E-2</v>
      </c>
      <c r="H589" s="151">
        <f t="shared" si="61"/>
        <v>114.14205929641859</v>
      </c>
      <c r="I589" s="151">
        <f t="shared" si="58"/>
        <v>25.111253045212091</v>
      </c>
      <c r="J589" s="151">
        <v>33.301743880021682</v>
      </c>
      <c r="K589" s="151">
        <v>16.027140401127145</v>
      </c>
      <c r="L589" s="725">
        <f t="shared" si="60"/>
        <v>3.5859627797216062E-2</v>
      </c>
    </row>
    <row r="590" spans="1:12" s="688" customFormat="1" ht="18" customHeight="1" x14ac:dyDescent="0.3">
      <c r="A590" s="158">
        <v>103</v>
      </c>
      <c r="B590" s="321" t="s">
        <v>1950</v>
      </c>
      <c r="C590" s="146">
        <v>3743.95</v>
      </c>
      <c r="D590" s="146"/>
      <c r="E590" s="146"/>
      <c r="F590" s="146">
        <f t="shared" si="57"/>
        <v>3743.95</v>
      </c>
      <c r="G590" s="702">
        <f t="shared" si="59"/>
        <v>1.8979726704507663E-2</v>
      </c>
      <c r="H590" s="151">
        <f t="shared" si="61"/>
        <v>81.260750899014326</v>
      </c>
      <c r="I590" s="151">
        <f t="shared" si="58"/>
        <v>17.877365197783153</v>
      </c>
      <c r="J590" s="151">
        <v>23.708392249255013</v>
      </c>
      <c r="K590" s="151">
        <v>11.410145145334571</v>
      </c>
      <c r="L590" s="725">
        <f t="shared" si="60"/>
        <v>3.5859627797216055E-2</v>
      </c>
    </row>
    <row r="591" spans="1:12" s="688" customFormat="1" ht="18" customHeight="1" x14ac:dyDescent="0.3">
      <c r="A591" s="158">
        <v>105</v>
      </c>
      <c r="B591" s="321" t="s">
        <v>1952</v>
      </c>
      <c r="C591" s="146">
        <v>272.89999999999998</v>
      </c>
      <c r="D591" s="146"/>
      <c r="E591" s="146"/>
      <c r="F591" s="146">
        <f t="shared" si="57"/>
        <v>272.89999999999998</v>
      </c>
      <c r="G591" s="702">
        <f t="shared" si="59"/>
        <v>1.3834499439522804E-3</v>
      </c>
      <c r="H591" s="151">
        <f t="shared" si="61"/>
        <v>5.9231717625344906</v>
      </c>
      <c r="I591" s="151">
        <f t="shared" si="58"/>
        <v>1.303097787757588</v>
      </c>
      <c r="J591" s="151">
        <v>1.7281267764851806</v>
      </c>
      <c r="K591" s="151">
        <v>0.83169609908300179</v>
      </c>
      <c r="L591" s="725">
        <f t="shared" si="60"/>
        <v>3.5859627797216055E-2</v>
      </c>
    </row>
    <row r="592" spans="1:12" s="688" customFormat="1" ht="18" customHeight="1" x14ac:dyDescent="0.3">
      <c r="A592" s="158">
        <v>106</v>
      </c>
      <c r="B592" s="321" t="s">
        <v>1953</v>
      </c>
      <c r="C592" s="146">
        <v>604.1</v>
      </c>
      <c r="D592" s="146"/>
      <c r="E592" s="146"/>
      <c r="F592" s="146">
        <f t="shared" si="57"/>
        <v>604.1</v>
      </c>
      <c r="G592" s="702">
        <f t="shared" si="59"/>
        <v>3.0624481903318897E-3</v>
      </c>
      <c r="H592" s="151">
        <f t="shared" si="61"/>
        <v>13.111718804496469</v>
      </c>
      <c r="I592" s="151">
        <f t="shared" si="58"/>
        <v>2.8845781369892234</v>
      </c>
      <c r="J592" s="151">
        <v>3.8254356382363421</v>
      </c>
      <c r="K592" s="151">
        <v>1.8410685725761864</v>
      </c>
      <c r="L592" s="725">
        <f t="shared" si="60"/>
        <v>3.5859627797216062E-2</v>
      </c>
    </row>
    <row r="593" spans="1:12" s="688" customFormat="1" ht="18" customHeight="1" x14ac:dyDescent="0.3">
      <c r="A593" s="158">
        <v>107</v>
      </c>
      <c r="B593" s="321" t="s">
        <v>1954</v>
      </c>
      <c r="C593" s="146">
        <v>464.8</v>
      </c>
      <c r="D593" s="146"/>
      <c r="E593" s="146"/>
      <c r="F593" s="146">
        <f t="shared" si="57"/>
        <v>464.8</v>
      </c>
      <c r="G593" s="702">
        <f t="shared" si="59"/>
        <v>2.3562753167791135E-3</v>
      </c>
      <c r="H593" s="151">
        <f t="shared" si="61"/>
        <v>10.088274955023936</v>
      </c>
      <c r="I593" s="151">
        <f t="shared" si="58"/>
        <v>2.2194204901052657</v>
      </c>
      <c r="J593" s="151">
        <v>2.9433247552594799</v>
      </c>
      <c r="K593" s="151">
        <v>1.4165347997573441</v>
      </c>
      <c r="L593" s="725">
        <f t="shared" si="60"/>
        <v>3.5859627797216055E-2</v>
      </c>
    </row>
    <row r="594" spans="1:12" s="688" customFormat="1" ht="18" customHeight="1" x14ac:dyDescent="0.3">
      <c r="A594" s="158">
        <v>108</v>
      </c>
      <c r="B594" s="321" t="s">
        <v>2180</v>
      </c>
      <c r="C594" s="146">
        <v>83.39</v>
      </c>
      <c r="D594" s="146"/>
      <c r="E594" s="146"/>
      <c r="F594" s="146">
        <f t="shared" si="57"/>
        <v>83.39</v>
      </c>
      <c r="G594" s="702">
        <f t="shared" si="59"/>
        <v>4.2274053069322348E-4</v>
      </c>
      <c r="H594" s="151">
        <f t="shared" si="61"/>
        <v>1.8099424451365016</v>
      </c>
      <c r="I594" s="151">
        <f t="shared" si="58"/>
        <v>0.39818733793003036</v>
      </c>
      <c r="J594" s="151">
        <v>0.52806336347049931</v>
      </c>
      <c r="K594" s="151">
        <v>0.2541412154728161</v>
      </c>
      <c r="L594" s="725">
        <f t="shared" si="60"/>
        <v>3.5859627797216062E-2</v>
      </c>
    </row>
    <row r="595" spans="1:12" s="688" customFormat="1" ht="18" customHeight="1" x14ac:dyDescent="0.3">
      <c r="A595" s="158">
        <v>109</v>
      </c>
      <c r="B595" s="321" t="s">
        <v>1955</v>
      </c>
      <c r="C595" s="146">
        <v>489.6</v>
      </c>
      <c r="D595" s="146"/>
      <c r="E595" s="146"/>
      <c r="F595" s="146">
        <f t="shared" si="57"/>
        <v>489.6</v>
      </c>
      <c r="G595" s="702">
        <f t="shared" si="59"/>
        <v>2.4819974076915963E-3</v>
      </c>
      <c r="H595" s="151">
        <f t="shared" si="61"/>
        <v>10.626547801161184</v>
      </c>
      <c r="I595" s="151">
        <f t="shared" si="58"/>
        <v>2.3378405162554605</v>
      </c>
      <c r="J595" s="151">
        <v>3.1003696217191079</v>
      </c>
      <c r="K595" s="151">
        <v>1.4921158303812301</v>
      </c>
      <c r="L595" s="725">
        <f t="shared" si="60"/>
        <v>3.5859627797216055E-2</v>
      </c>
    </row>
    <row r="596" spans="1:12" s="688" customFormat="1" ht="18" customHeight="1" x14ac:dyDescent="0.3">
      <c r="A596" s="158">
        <v>110</v>
      </c>
      <c r="B596" s="321" t="s">
        <v>1956</v>
      </c>
      <c r="C596" s="146">
        <v>127.92</v>
      </c>
      <c r="D596" s="146"/>
      <c r="E596" s="146"/>
      <c r="F596" s="146">
        <f t="shared" si="57"/>
        <v>127.92</v>
      </c>
      <c r="G596" s="702">
        <f t="shared" si="59"/>
        <v>6.4848265602922587E-4</v>
      </c>
      <c r="H596" s="151">
        <f t="shared" si="61"/>
        <v>2.776446067656329</v>
      </c>
      <c r="I596" s="151">
        <f t="shared" si="58"/>
        <v>0.61081813488439241</v>
      </c>
      <c r="J596" s="151">
        <v>0.8100475531256297</v>
      </c>
      <c r="K596" s="151">
        <v>0.38985183215352726</v>
      </c>
      <c r="L596" s="725">
        <f t="shared" si="60"/>
        <v>3.5859627797216062E-2</v>
      </c>
    </row>
    <row r="597" spans="1:12" s="688" customFormat="1" ht="18" customHeight="1" x14ac:dyDescent="0.3">
      <c r="A597" s="158">
        <v>111</v>
      </c>
      <c r="B597" s="321" t="s">
        <v>1957</v>
      </c>
      <c r="C597" s="146">
        <v>129.1</v>
      </c>
      <c r="D597" s="146"/>
      <c r="E597" s="146"/>
      <c r="F597" s="146">
        <f t="shared" si="57"/>
        <v>129.1</v>
      </c>
      <c r="G597" s="702">
        <f t="shared" si="59"/>
        <v>6.5446459422586816E-4</v>
      </c>
      <c r="H597" s="151">
        <f t="shared" si="61"/>
        <v>2.8020574369483433</v>
      </c>
      <c r="I597" s="151">
        <f t="shared" si="58"/>
        <v>0.61645263612863554</v>
      </c>
      <c r="J597" s="151">
        <v>0.81751984919104748</v>
      </c>
      <c r="K597" s="151">
        <v>0.39344802635256693</v>
      </c>
      <c r="L597" s="725">
        <f t="shared" si="60"/>
        <v>3.5859627797216062E-2</v>
      </c>
    </row>
    <row r="598" spans="1:12" s="688" customFormat="1" ht="18" customHeight="1" x14ac:dyDescent="0.3">
      <c r="A598" s="158">
        <v>112</v>
      </c>
      <c r="B598" s="321" t="s">
        <v>1958</v>
      </c>
      <c r="C598" s="146">
        <v>136.4</v>
      </c>
      <c r="D598" s="146"/>
      <c r="E598" s="146"/>
      <c r="F598" s="146">
        <f t="shared" si="57"/>
        <v>136.4</v>
      </c>
      <c r="G598" s="702">
        <f t="shared" si="59"/>
        <v>6.9147150001865553E-4</v>
      </c>
      <c r="H598" s="151">
        <f t="shared" si="61"/>
        <v>2.9605006537548726</v>
      </c>
      <c r="I598" s="151">
        <f t="shared" si="58"/>
        <v>0.651310143826072</v>
      </c>
      <c r="J598" s="151">
        <v>0.86374676552795415</v>
      </c>
      <c r="K598" s="151">
        <v>0.41569566843137212</v>
      </c>
      <c r="L598" s="725">
        <f t="shared" si="60"/>
        <v>3.5859627797216055E-2</v>
      </c>
    </row>
    <row r="599" spans="1:12" s="688" customFormat="1" ht="18" customHeight="1" x14ac:dyDescent="0.3">
      <c r="A599" s="158">
        <v>113</v>
      </c>
      <c r="B599" s="321" t="s">
        <v>1959</v>
      </c>
      <c r="C599" s="146">
        <v>117.1</v>
      </c>
      <c r="D599" s="146"/>
      <c r="E599" s="146"/>
      <c r="F599" s="146">
        <f t="shared" si="57"/>
        <v>117.1</v>
      </c>
      <c r="G599" s="702">
        <f t="shared" si="59"/>
        <v>5.9363132442950546E-4</v>
      </c>
      <c r="H599" s="151">
        <f t="shared" si="61"/>
        <v>2.5416028339787062</v>
      </c>
      <c r="I599" s="151">
        <f t="shared" si="58"/>
        <v>0.55915262347531536</v>
      </c>
      <c r="J599" s="151">
        <v>0.74153039767832407</v>
      </c>
      <c r="K599" s="151">
        <v>0.35687655992165446</v>
      </c>
      <c r="L599" s="725">
        <f t="shared" si="60"/>
        <v>3.5859627797216062E-2</v>
      </c>
    </row>
    <row r="600" spans="1:12" s="688" customFormat="1" ht="18" customHeight="1" x14ac:dyDescent="0.3">
      <c r="A600" s="158">
        <v>114</v>
      </c>
      <c r="B600" s="321" t="s">
        <v>1960</v>
      </c>
      <c r="C600" s="146">
        <v>291.16000000000003</v>
      </c>
      <c r="D600" s="146"/>
      <c r="E600" s="146"/>
      <c r="F600" s="146">
        <f t="shared" si="57"/>
        <v>291.16000000000003</v>
      </c>
      <c r="G600" s="702">
        <f t="shared" si="59"/>
        <v>1.4760179028257458E-3</v>
      </c>
      <c r="H600" s="151">
        <f t="shared" si="61"/>
        <v>6.3194968500532891</v>
      </c>
      <c r="I600" s="151">
        <f t="shared" si="58"/>
        <v>1.3902893070117237</v>
      </c>
      <c r="J600" s="151">
        <v>1.8437573918703749</v>
      </c>
      <c r="K600" s="151">
        <v>0.88734568050204055</v>
      </c>
      <c r="L600" s="725">
        <f t="shared" si="60"/>
        <v>3.5859627797216055E-2</v>
      </c>
    </row>
    <row r="601" spans="1:12" s="688" customFormat="1" ht="18" customHeight="1" x14ac:dyDescent="0.3">
      <c r="A601" s="158">
        <v>115</v>
      </c>
      <c r="B601" s="321" t="s">
        <v>1961</v>
      </c>
      <c r="C601" s="146">
        <v>395.1</v>
      </c>
      <c r="D601" s="146">
        <v>60.1</v>
      </c>
      <c r="E601" s="146"/>
      <c r="F601" s="146">
        <f t="shared" si="57"/>
        <v>455.20000000000005</v>
      </c>
      <c r="G601" s="702">
        <f t="shared" si="59"/>
        <v>2.3076087009420237E-3</v>
      </c>
      <c r="H601" s="151">
        <f t="shared" si="61"/>
        <v>9.8799112726482274</v>
      </c>
      <c r="I601" s="151">
        <f t="shared" si="58"/>
        <v>2.1735804799826099</v>
      </c>
      <c r="J601" s="151">
        <v>2.882533194049302</v>
      </c>
      <c r="K601" s="151">
        <v>1.3872776266126141</v>
      </c>
      <c r="L601" s="725">
        <f t="shared" si="60"/>
        <v>3.5859627797216062E-2</v>
      </c>
    </row>
    <row r="602" spans="1:12" s="688" customFormat="1" ht="18" customHeight="1" x14ac:dyDescent="0.3">
      <c r="A602" s="158">
        <v>116</v>
      </c>
      <c r="B602" s="321" t="s">
        <v>1962</v>
      </c>
      <c r="C602" s="146">
        <v>120</v>
      </c>
      <c r="D602" s="146"/>
      <c r="E602" s="146"/>
      <c r="F602" s="146">
        <f t="shared" si="57"/>
        <v>120</v>
      </c>
      <c r="G602" s="702">
        <f t="shared" si="59"/>
        <v>6.0833269796362651E-4</v>
      </c>
      <c r="H602" s="151">
        <f t="shared" si="61"/>
        <v>2.6045460296963685</v>
      </c>
      <c r="I602" s="151">
        <f t="shared" si="58"/>
        <v>0.57300012653320109</v>
      </c>
      <c r="J602" s="151">
        <v>0.75989451512723227</v>
      </c>
      <c r="K602" s="151">
        <v>0.36571466430912503</v>
      </c>
      <c r="L602" s="725">
        <f t="shared" si="60"/>
        <v>3.5859627797216062E-2</v>
      </c>
    </row>
    <row r="603" spans="1:12" s="688" customFormat="1" ht="18" customHeight="1" x14ac:dyDescent="0.3">
      <c r="A603" s="158">
        <v>117</v>
      </c>
      <c r="B603" s="321" t="s">
        <v>1963</v>
      </c>
      <c r="C603" s="146">
        <v>390.8</v>
      </c>
      <c r="D603" s="146"/>
      <c r="E603" s="146"/>
      <c r="F603" s="146">
        <f t="shared" si="57"/>
        <v>390.8</v>
      </c>
      <c r="G603" s="702">
        <f t="shared" si="59"/>
        <v>1.9811368197015437E-3</v>
      </c>
      <c r="H603" s="151">
        <f t="shared" si="61"/>
        <v>8.4821382367111742</v>
      </c>
      <c r="I603" s="151">
        <f t="shared" si="58"/>
        <v>1.8660704120764584</v>
      </c>
      <c r="J603" s="151">
        <v>2.4747231375976866</v>
      </c>
      <c r="K603" s="151">
        <v>1.1910107567667174</v>
      </c>
      <c r="L603" s="725">
        <f t="shared" si="60"/>
        <v>3.5859627797216062E-2</v>
      </c>
    </row>
    <row r="604" spans="1:12" s="688" customFormat="1" ht="18" customHeight="1" x14ac:dyDescent="0.3">
      <c r="A604" s="158">
        <v>118</v>
      </c>
      <c r="B604" s="321" t="s">
        <v>1964</v>
      </c>
      <c r="C604" s="146">
        <v>105.1</v>
      </c>
      <c r="D604" s="146"/>
      <c r="E604" s="146"/>
      <c r="F604" s="146">
        <f t="shared" si="57"/>
        <v>105.1</v>
      </c>
      <c r="G604" s="702">
        <f t="shared" si="59"/>
        <v>5.3279805463314286E-4</v>
      </c>
      <c r="H604" s="151">
        <f t="shared" si="61"/>
        <v>2.2811482310090696</v>
      </c>
      <c r="I604" s="151">
        <f t="shared" si="58"/>
        <v>0.50185261082199528</v>
      </c>
      <c r="J604" s="151">
        <v>0.66554094616560089</v>
      </c>
      <c r="K604" s="151">
        <v>0.32030509349074199</v>
      </c>
      <c r="L604" s="725">
        <f t="shared" si="60"/>
        <v>3.5859627797216062E-2</v>
      </c>
    </row>
    <row r="605" spans="1:12" s="688" customFormat="1" ht="18" customHeight="1" x14ac:dyDescent="0.3">
      <c r="A605" s="158">
        <v>119</v>
      </c>
      <c r="B605" s="321" t="s">
        <v>1965</v>
      </c>
      <c r="C605" s="146">
        <v>168.5</v>
      </c>
      <c r="D605" s="146"/>
      <c r="E605" s="146"/>
      <c r="F605" s="146">
        <f t="shared" si="57"/>
        <v>168.5</v>
      </c>
      <c r="G605" s="702">
        <f t="shared" si="59"/>
        <v>8.5420049672392561E-4</v>
      </c>
      <c r="H605" s="151">
        <f t="shared" si="61"/>
        <v>3.6572167166986511</v>
      </c>
      <c r="I605" s="151">
        <f t="shared" si="58"/>
        <v>0.80458767767370321</v>
      </c>
      <c r="J605" s="151">
        <v>1.0670185483244887</v>
      </c>
      <c r="K605" s="151">
        <v>0.51352434113406298</v>
      </c>
      <c r="L605" s="725">
        <f t="shared" si="60"/>
        <v>3.5859627797216055E-2</v>
      </c>
    </row>
    <row r="606" spans="1:12" s="688" customFormat="1" ht="18" customHeight="1" x14ac:dyDescent="0.3">
      <c r="A606" s="158">
        <v>120</v>
      </c>
      <c r="B606" s="321" t="s">
        <v>1966</v>
      </c>
      <c r="C606" s="146">
        <v>227.3</v>
      </c>
      <c r="D606" s="146"/>
      <c r="E606" s="146"/>
      <c r="F606" s="146">
        <f t="shared" si="57"/>
        <v>227.3</v>
      </c>
      <c r="G606" s="702">
        <f t="shared" si="59"/>
        <v>1.1522835187261027E-3</v>
      </c>
      <c r="H606" s="151">
        <f t="shared" si="61"/>
        <v>4.9334442712498721</v>
      </c>
      <c r="I606" s="151">
        <f t="shared" si="58"/>
        <v>1.0853577396749718</v>
      </c>
      <c r="J606" s="151">
        <v>1.4393668607368328</v>
      </c>
      <c r="K606" s="151">
        <v>0.69272452664553441</v>
      </c>
      <c r="L606" s="725">
        <f t="shared" si="60"/>
        <v>3.5859627797216062E-2</v>
      </c>
    </row>
    <row r="607" spans="1:12" s="688" customFormat="1" ht="18" customHeight="1" x14ac:dyDescent="0.3">
      <c r="A607" s="158">
        <v>121</v>
      </c>
      <c r="B607" s="321" t="s">
        <v>1968</v>
      </c>
      <c r="C607" s="146">
        <v>1851.82</v>
      </c>
      <c r="D607" s="146"/>
      <c r="E607" s="146"/>
      <c r="F607" s="146">
        <f t="shared" si="57"/>
        <v>1851.82</v>
      </c>
      <c r="G607" s="702">
        <f t="shared" si="59"/>
        <v>9.3876888061916897E-3</v>
      </c>
      <c r="H607" s="151">
        <f t="shared" si="61"/>
        <v>40.192920239269405</v>
      </c>
      <c r="I607" s="151">
        <f t="shared" si="58"/>
        <v>8.8424424526392684</v>
      </c>
      <c r="J607" s="151">
        <v>11.726565508357595</v>
      </c>
      <c r="K607" s="151">
        <v>5.6436477471743656</v>
      </c>
      <c r="L607" s="725">
        <f t="shared" si="60"/>
        <v>3.5859627797216055E-2</v>
      </c>
    </row>
    <row r="608" spans="1:12" s="688" customFormat="1" ht="18" customHeight="1" x14ac:dyDescent="0.3">
      <c r="A608" s="158">
        <v>122</v>
      </c>
      <c r="B608" s="321" t="s">
        <v>1969</v>
      </c>
      <c r="C608" s="146">
        <v>933.25</v>
      </c>
      <c r="D608" s="146"/>
      <c r="E608" s="146"/>
      <c r="F608" s="146">
        <f t="shared" si="57"/>
        <v>933.25</v>
      </c>
      <c r="G608" s="702">
        <f t="shared" si="59"/>
        <v>4.7310540864546205E-3</v>
      </c>
      <c r="H608" s="151">
        <f t="shared" si="61"/>
        <v>20.255771518451134</v>
      </c>
      <c r="I608" s="151">
        <f t="shared" si="58"/>
        <v>4.4562697340592496</v>
      </c>
      <c r="J608" s="151">
        <v>5.9097629686874136</v>
      </c>
      <c r="K608" s="151">
        <v>2.8441934205540909</v>
      </c>
      <c r="L608" s="725">
        <f t="shared" si="60"/>
        <v>3.5859627797216062E-2</v>
      </c>
    </row>
    <row r="609" spans="1:12" s="688" customFormat="1" ht="18" customHeight="1" x14ac:dyDescent="0.3">
      <c r="A609" s="158">
        <v>123</v>
      </c>
      <c r="B609" s="321" t="s">
        <v>1970</v>
      </c>
      <c r="C609" s="146">
        <v>1158.5</v>
      </c>
      <c r="D609" s="146"/>
      <c r="E609" s="146"/>
      <c r="F609" s="146">
        <f t="shared" si="57"/>
        <v>1158.5</v>
      </c>
      <c r="G609" s="702">
        <f t="shared" si="59"/>
        <v>5.8729452549238443E-3</v>
      </c>
      <c r="H609" s="151">
        <f t="shared" si="61"/>
        <v>25.144721461693692</v>
      </c>
      <c r="I609" s="151">
        <f t="shared" si="58"/>
        <v>5.5318387215726119</v>
      </c>
      <c r="J609" s="151">
        <v>7.3361482981241544</v>
      </c>
      <c r="K609" s="151">
        <v>3.5306703216843447</v>
      </c>
      <c r="L609" s="725">
        <f t="shared" si="60"/>
        <v>3.5859627797216055E-2</v>
      </c>
    </row>
    <row r="610" spans="1:12" s="688" customFormat="1" ht="18" customHeight="1" x14ac:dyDescent="0.3">
      <c r="A610" s="158">
        <v>124</v>
      </c>
      <c r="B610" s="321" t="s">
        <v>1971</v>
      </c>
      <c r="C610" s="146">
        <v>3663.95</v>
      </c>
      <c r="D610" s="146"/>
      <c r="E610" s="146">
        <v>111.7</v>
      </c>
      <c r="F610" s="146">
        <f t="shared" si="57"/>
        <v>3775.6499999999996</v>
      </c>
      <c r="G610" s="702">
        <f t="shared" si="59"/>
        <v>1.9140427925553052E-2</v>
      </c>
      <c r="H610" s="151">
        <f t="shared" si="61"/>
        <v>81.948785141859119</v>
      </c>
      <c r="I610" s="151">
        <f t="shared" si="58"/>
        <v>18.028732731209008</v>
      </c>
      <c r="J610" s="151">
        <v>23.909131050334455</v>
      </c>
      <c r="K610" s="151">
        <v>11.506754769156231</v>
      </c>
      <c r="L610" s="725">
        <f t="shared" si="60"/>
        <v>3.5859627797216062E-2</v>
      </c>
    </row>
    <row r="611" spans="1:12" s="688" customFormat="1" ht="18" customHeight="1" x14ac:dyDescent="0.3">
      <c r="A611" s="158">
        <v>125</v>
      </c>
      <c r="B611" s="321" t="s">
        <v>1972</v>
      </c>
      <c r="C611" s="146">
        <v>79.3</v>
      </c>
      <c r="D611" s="146"/>
      <c r="E611" s="146"/>
      <c r="F611" s="146">
        <f t="shared" ref="F611:F667" si="62">C611+D611+E611</f>
        <v>79.3</v>
      </c>
      <c r="G611" s="702">
        <f t="shared" si="59"/>
        <v>4.0200652457096316E-4</v>
      </c>
      <c r="H611" s="151">
        <f t="shared" si="61"/>
        <v>1.7211708346243502</v>
      </c>
      <c r="I611" s="151">
        <f t="shared" si="58"/>
        <v>0.37865758361735702</v>
      </c>
      <c r="J611" s="151">
        <v>0.502163625413246</v>
      </c>
      <c r="K611" s="151">
        <v>0.2416764406642801</v>
      </c>
      <c r="L611" s="725">
        <f t="shared" si="60"/>
        <v>3.5859627797216055E-2</v>
      </c>
    </row>
    <row r="612" spans="1:12" s="688" customFormat="1" ht="18" customHeight="1" x14ac:dyDescent="0.3">
      <c r="A612" s="158">
        <v>126</v>
      </c>
      <c r="B612" s="321" t="s">
        <v>1973</v>
      </c>
      <c r="C612" s="146">
        <v>377.9</v>
      </c>
      <c r="D612" s="146"/>
      <c r="E612" s="146"/>
      <c r="F612" s="146">
        <f t="shared" si="62"/>
        <v>377.9</v>
      </c>
      <c r="G612" s="702">
        <f t="shared" si="59"/>
        <v>1.9157410546704538E-3</v>
      </c>
      <c r="H612" s="151">
        <f t="shared" si="61"/>
        <v>8.2021495385188139</v>
      </c>
      <c r="I612" s="151">
        <f t="shared" si="58"/>
        <v>1.8044728984741392</v>
      </c>
      <c r="J612" s="151">
        <v>2.3930344772215091</v>
      </c>
      <c r="K612" s="151">
        <v>1.1516964303534862</v>
      </c>
      <c r="L612" s="725">
        <f t="shared" si="60"/>
        <v>3.5859627797216062E-2</v>
      </c>
    </row>
    <row r="613" spans="1:12" s="688" customFormat="1" ht="18" customHeight="1" x14ac:dyDescent="0.3">
      <c r="A613" s="158">
        <v>127</v>
      </c>
      <c r="B613" s="321" t="s">
        <v>1974</v>
      </c>
      <c r="C613" s="146">
        <v>86.1</v>
      </c>
      <c r="D613" s="146"/>
      <c r="E613" s="146"/>
      <c r="F613" s="146">
        <f t="shared" si="62"/>
        <v>86.1</v>
      </c>
      <c r="G613" s="702">
        <f t="shared" si="59"/>
        <v>4.3647871078890198E-4</v>
      </c>
      <c r="H613" s="151">
        <f t="shared" si="61"/>
        <v>1.8687617763071442</v>
      </c>
      <c r="I613" s="151">
        <f t="shared" ref="I613:I670" si="63">H613*0.22</f>
        <v>0.41112759078757172</v>
      </c>
      <c r="J613" s="151">
        <v>0.54522431460378906</v>
      </c>
      <c r="K613" s="151">
        <v>0.26240027164179719</v>
      </c>
      <c r="L613" s="725">
        <f t="shared" si="60"/>
        <v>3.5859627797216055E-2</v>
      </c>
    </row>
    <row r="614" spans="1:12" s="688" customFormat="1" ht="18" customHeight="1" x14ac:dyDescent="0.3">
      <c r="A614" s="158">
        <v>128</v>
      </c>
      <c r="B614" s="321" t="s">
        <v>1975</v>
      </c>
      <c r="C614" s="146">
        <v>59.7</v>
      </c>
      <c r="D614" s="146"/>
      <c r="E614" s="146"/>
      <c r="F614" s="146">
        <f t="shared" si="62"/>
        <v>59.7</v>
      </c>
      <c r="G614" s="702">
        <f t="shared" si="59"/>
        <v>3.0264551723690423E-4</v>
      </c>
      <c r="H614" s="151">
        <f t="shared" si="61"/>
        <v>1.2957616497739435</v>
      </c>
      <c r="I614" s="151">
        <f t="shared" si="63"/>
        <v>0.28506756295026758</v>
      </c>
      <c r="J614" s="151">
        <v>0.3780475212757981</v>
      </c>
      <c r="K614" s="151">
        <v>0.1819430454937897</v>
      </c>
      <c r="L614" s="725">
        <f t="shared" si="60"/>
        <v>3.5859627797216062E-2</v>
      </c>
    </row>
    <row r="615" spans="1:12" s="688" customFormat="1" ht="18" customHeight="1" x14ac:dyDescent="0.3">
      <c r="A615" s="158">
        <v>129</v>
      </c>
      <c r="B615" s="321" t="s">
        <v>1976</v>
      </c>
      <c r="C615" s="146">
        <v>66.099999999999994</v>
      </c>
      <c r="D615" s="146"/>
      <c r="E615" s="146"/>
      <c r="F615" s="146">
        <f t="shared" si="62"/>
        <v>66.099999999999994</v>
      </c>
      <c r="G615" s="702">
        <f t="shared" si="59"/>
        <v>3.3508992779496423E-4</v>
      </c>
      <c r="H615" s="151">
        <f t="shared" si="61"/>
        <v>1.4346707713577496</v>
      </c>
      <c r="I615" s="151">
        <f t="shared" si="63"/>
        <v>0.31562756969870492</v>
      </c>
      <c r="J615" s="151">
        <v>0.41857522874925046</v>
      </c>
      <c r="K615" s="151">
        <v>0.20144782759027632</v>
      </c>
      <c r="L615" s="725">
        <f t="shared" si="60"/>
        <v>3.5859627797216062E-2</v>
      </c>
    </row>
    <row r="616" spans="1:12" s="688" customFormat="1" ht="18" customHeight="1" x14ac:dyDescent="0.3">
      <c r="A616" s="158">
        <v>130</v>
      </c>
      <c r="B616" s="321" t="s">
        <v>1977</v>
      </c>
      <c r="C616" s="146">
        <v>111.6</v>
      </c>
      <c r="D616" s="146"/>
      <c r="E616" s="146"/>
      <c r="F616" s="146">
        <f t="shared" si="62"/>
        <v>111.6</v>
      </c>
      <c r="G616" s="702">
        <f t="shared" si="59"/>
        <v>5.657494091061726E-4</v>
      </c>
      <c r="H616" s="151">
        <f t="shared" si="61"/>
        <v>2.4222278076176225</v>
      </c>
      <c r="I616" s="151">
        <f t="shared" si="63"/>
        <v>0.53289011767587691</v>
      </c>
      <c r="J616" s="151">
        <v>0.70670189906832603</v>
      </c>
      <c r="K616" s="151">
        <v>0.34011463780748624</v>
      </c>
      <c r="L616" s="725">
        <f t="shared" si="60"/>
        <v>3.5859627797216048E-2</v>
      </c>
    </row>
    <row r="617" spans="1:12" s="688" customFormat="1" ht="18" customHeight="1" x14ac:dyDescent="0.3">
      <c r="A617" s="158">
        <v>131</v>
      </c>
      <c r="B617" s="321" t="s">
        <v>1978</v>
      </c>
      <c r="C617" s="146">
        <v>119.2</v>
      </c>
      <c r="D617" s="146"/>
      <c r="E617" s="146"/>
      <c r="F617" s="146">
        <f t="shared" si="62"/>
        <v>119.2</v>
      </c>
      <c r="G617" s="702">
        <f t="shared" si="59"/>
        <v>6.0427714664386899E-4</v>
      </c>
      <c r="H617" s="151">
        <f t="shared" si="61"/>
        <v>2.587182389498393</v>
      </c>
      <c r="I617" s="151">
        <f t="shared" si="63"/>
        <v>0.56918012568964649</v>
      </c>
      <c r="J617" s="151">
        <v>0.75482855169305074</v>
      </c>
      <c r="K617" s="151">
        <v>0.36327656654706419</v>
      </c>
      <c r="L617" s="725">
        <f t="shared" si="60"/>
        <v>3.5859627797216055E-2</v>
      </c>
    </row>
    <row r="618" spans="1:12" s="688" customFormat="1" ht="18" customHeight="1" x14ac:dyDescent="0.3">
      <c r="A618" s="158">
        <v>132</v>
      </c>
      <c r="B618" s="321" t="s">
        <v>1980</v>
      </c>
      <c r="C618" s="146">
        <v>67</v>
      </c>
      <c r="D618" s="146"/>
      <c r="E618" s="146"/>
      <c r="F618" s="146">
        <f t="shared" si="62"/>
        <v>67</v>
      </c>
      <c r="G618" s="702">
        <f t="shared" si="59"/>
        <v>3.3965242302969148E-4</v>
      </c>
      <c r="H618" s="151">
        <f t="shared" si="61"/>
        <v>1.4542048665804725</v>
      </c>
      <c r="I618" s="151">
        <f t="shared" si="63"/>
        <v>0.31992507064770398</v>
      </c>
      <c r="J618" s="151">
        <v>0.42427443761270467</v>
      </c>
      <c r="K618" s="151">
        <v>0.20419068757259481</v>
      </c>
      <c r="L618" s="725">
        <f t="shared" si="60"/>
        <v>3.5859627797216062E-2</v>
      </c>
    </row>
    <row r="619" spans="1:12" s="688" customFormat="1" ht="18" customHeight="1" x14ac:dyDescent="0.3">
      <c r="A619" s="158">
        <v>133</v>
      </c>
      <c r="B619" s="321" t="s">
        <v>1981</v>
      </c>
      <c r="C619" s="146">
        <v>212.2</v>
      </c>
      <c r="D619" s="146"/>
      <c r="E619" s="146"/>
      <c r="F619" s="146">
        <f t="shared" si="62"/>
        <v>212.2</v>
      </c>
      <c r="G619" s="702">
        <f t="shared" si="59"/>
        <v>1.0757349875656795E-3</v>
      </c>
      <c r="H619" s="151">
        <f t="shared" si="61"/>
        <v>4.6057055625130783</v>
      </c>
      <c r="I619" s="151">
        <f t="shared" si="63"/>
        <v>1.0132552237528771</v>
      </c>
      <c r="J619" s="151">
        <v>1.3437468009166555</v>
      </c>
      <c r="K619" s="151">
        <v>0.64670543138663605</v>
      </c>
      <c r="L619" s="725">
        <f t="shared" si="60"/>
        <v>3.5859627797216062E-2</v>
      </c>
    </row>
    <row r="620" spans="1:12" s="688" customFormat="1" ht="18" customHeight="1" x14ac:dyDescent="0.3">
      <c r="A620" s="158">
        <v>134</v>
      </c>
      <c r="B620" s="321" t="s">
        <v>1983</v>
      </c>
      <c r="C620" s="146">
        <v>466.8</v>
      </c>
      <c r="D620" s="146"/>
      <c r="E620" s="146"/>
      <c r="F620" s="146">
        <f t="shared" si="62"/>
        <v>466.8</v>
      </c>
      <c r="G620" s="702">
        <f t="shared" si="59"/>
        <v>2.366414195078507E-3</v>
      </c>
      <c r="H620" s="151">
        <f t="shared" si="61"/>
        <v>10.131684055518873</v>
      </c>
      <c r="I620" s="151">
        <f t="shared" si="63"/>
        <v>2.228970492214152</v>
      </c>
      <c r="J620" s="151">
        <v>2.9559896638449334</v>
      </c>
      <c r="K620" s="151">
        <v>1.4226300441624964</v>
      </c>
      <c r="L620" s="725">
        <f t="shared" si="60"/>
        <v>3.5859627797216055E-2</v>
      </c>
    </row>
    <row r="621" spans="1:12" s="688" customFormat="1" ht="18" customHeight="1" x14ac:dyDescent="0.3">
      <c r="A621" s="158">
        <v>135</v>
      </c>
      <c r="B621" s="321" t="s">
        <v>1984</v>
      </c>
      <c r="C621" s="146">
        <v>681.36</v>
      </c>
      <c r="D621" s="146"/>
      <c r="E621" s="146"/>
      <c r="F621" s="146">
        <f t="shared" si="62"/>
        <v>681.36</v>
      </c>
      <c r="G621" s="702">
        <f t="shared" si="59"/>
        <v>3.4541130590374715E-3</v>
      </c>
      <c r="H621" s="151">
        <f t="shared" si="61"/>
        <v>14.788612356615982</v>
      </c>
      <c r="I621" s="151">
        <f t="shared" si="63"/>
        <v>3.2534947184555159</v>
      </c>
      <c r="J621" s="151">
        <v>4.3146810568924252</v>
      </c>
      <c r="K621" s="151">
        <v>2.076527863947212</v>
      </c>
      <c r="L621" s="725">
        <f t="shared" si="60"/>
        <v>3.5859627797216062E-2</v>
      </c>
    </row>
    <row r="622" spans="1:12" s="688" customFormat="1" ht="18" customHeight="1" x14ac:dyDescent="0.3">
      <c r="A622" s="158">
        <v>136</v>
      </c>
      <c r="B622" s="321" t="s">
        <v>1985</v>
      </c>
      <c r="C622" s="146">
        <v>504.2</v>
      </c>
      <c r="D622" s="146"/>
      <c r="E622" s="146"/>
      <c r="F622" s="146">
        <f t="shared" si="62"/>
        <v>504.2</v>
      </c>
      <c r="G622" s="702">
        <f t="shared" ref="G622:G666" si="64">1/197260.48*F622</f>
        <v>2.5560112192771706E-3</v>
      </c>
      <c r="H622" s="151">
        <f t="shared" si="61"/>
        <v>10.943434234774241</v>
      </c>
      <c r="I622" s="151">
        <f t="shared" si="63"/>
        <v>2.407555531650333</v>
      </c>
      <c r="J622" s="151">
        <v>3.1928234543929208</v>
      </c>
      <c r="K622" s="151">
        <v>1.5366111145388401</v>
      </c>
      <c r="L622" s="725">
        <f t="shared" si="60"/>
        <v>3.5859627797216055E-2</v>
      </c>
    </row>
    <row r="623" spans="1:12" s="688" customFormat="1" ht="18" customHeight="1" x14ac:dyDescent="0.3">
      <c r="A623" s="158">
        <v>137</v>
      </c>
      <c r="B623" s="321" t="s">
        <v>1986</v>
      </c>
      <c r="C623" s="146">
        <v>166.6</v>
      </c>
      <c r="D623" s="146"/>
      <c r="E623" s="146"/>
      <c r="F623" s="146">
        <f t="shared" si="62"/>
        <v>166.6</v>
      </c>
      <c r="G623" s="702">
        <f t="shared" si="64"/>
        <v>8.4456856233950143E-4</v>
      </c>
      <c r="H623" s="151">
        <f t="shared" si="61"/>
        <v>3.6159780712284584</v>
      </c>
      <c r="I623" s="151">
        <f t="shared" si="63"/>
        <v>0.79551517567026087</v>
      </c>
      <c r="J623" s="151">
        <v>1.0549868851683075</v>
      </c>
      <c r="K623" s="151">
        <v>0.50773385894916845</v>
      </c>
      <c r="L623" s="725">
        <f t="shared" si="60"/>
        <v>3.5859627797216055E-2</v>
      </c>
    </row>
    <row r="624" spans="1:12" s="688" customFormat="1" ht="18" customHeight="1" x14ac:dyDescent="0.3">
      <c r="A624" s="158">
        <v>138</v>
      </c>
      <c r="B624" s="321" t="s">
        <v>1987</v>
      </c>
      <c r="C624" s="146">
        <v>37.799999999999997</v>
      </c>
      <c r="D624" s="146"/>
      <c r="E624" s="146"/>
      <c r="F624" s="146">
        <f t="shared" si="62"/>
        <v>37.799999999999997</v>
      </c>
      <c r="G624" s="702">
        <f t="shared" si="64"/>
        <v>1.9162479985854235E-4</v>
      </c>
      <c r="H624" s="151">
        <f t="shared" si="61"/>
        <v>0.82043199935435607</v>
      </c>
      <c r="I624" s="151">
        <f t="shared" si="63"/>
        <v>0.18049503985795834</v>
      </c>
      <c r="J624" s="151">
        <v>0.23936677226507813</v>
      </c>
      <c r="K624" s="151">
        <v>0.11520011925737436</v>
      </c>
      <c r="L624" s="725">
        <f t="shared" si="60"/>
        <v>3.5859627797216055E-2</v>
      </c>
    </row>
    <row r="625" spans="1:12" s="688" customFormat="1" ht="18" customHeight="1" x14ac:dyDescent="0.3">
      <c r="A625" s="158">
        <v>139</v>
      </c>
      <c r="B625" s="321" t="s">
        <v>1989</v>
      </c>
      <c r="C625" s="146">
        <v>146.19999999999999</v>
      </c>
      <c r="D625" s="146"/>
      <c r="E625" s="146"/>
      <c r="F625" s="146">
        <f t="shared" si="62"/>
        <v>146.19999999999999</v>
      </c>
      <c r="G625" s="702">
        <f t="shared" si="64"/>
        <v>7.4115200368568492E-4</v>
      </c>
      <c r="H625" s="151">
        <f t="shared" si="61"/>
        <v>3.1732052461800757</v>
      </c>
      <c r="I625" s="151">
        <f t="shared" si="63"/>
        <v>0.69810515415961671</v>
      </c>
      <c r="J625" s="151">
        <v>0.92580481759667799</v>
      </c>
      <c r="K625" s="151">
        <v>0.44556236601661731</v>
      </c>
      <c r="L625" s="725">
        <f t="shared" si="60"/>
        <v>3.5859627797216062E-2</v>
      </c>
    </row>
    <row r="626" spans="1:12" s="688" customFormat="1" ht="18" customHeight="1" x14ac:dyDescent="0.3">
      <c r="A626" s="158">
        <v>140</v>
      </c>
      <c r="B626" s="321" t="s">
        <v>1990</v>
      </c>
      <c r="C626" s="146">
        <v>73</v>
      </c>
      <c r="D626" s="146"/>
      <c r="E626" s="146"/>
      <c r="F626" s="146">
        <f t="shared" si="62"/>
        <v>73</v>
      </c>
      <c r="G626" s="702">
        <f t="shared" si="64"/>
        <v>3.7006905792787278E-4</v>
      </c>
      <c r="H626" s="151">
        <f t="shared" si="61"/>
        <v>1.5844321680652909</v>
      </c>
      <c r="I626" s="151">
        <f t="shared" si="63"/>
        <v>0.34857507697436402</v>
      </c>
      <c r="J626" s="151">
        <v>0.46226916336906632</v>
      </c>
      <c r="K626" s="151">
        <v>0.22247642078805105</v>
      </c>
      <c r="L626" s="725">
        <f t="shared" si="60"/>
        <v>3.5859627797216055E-2</v>
      </c>
    </row>
    <row r="627" spans="1:12" s="688" customFormat="1" ht="18" customHeight="1" x14ac:dyDescent="0.3">
      <c r="A627" s="158">
        <v>141</v>
      </c>
      <c r="B627" s="321" t="s">
        <v>1991</v>
      </c>
      <c r="C627" s="146">
        <v>110</v>
      </c>
      <c r="D627" s="146"/>
      <c r="E627" s="146"/>
      <c r="F627" s="146">
        <f t="shared" si="62"/>
        <v>110</v>
      </c>
      <c r="G627" s="702">
        <f t="shared" si="64"/>
        <v>5.5763830646665766E-4</v>
      </c>
      <c r="H627" s="151">
        <f t="shared" si="61"/>
        <v>2.3875005272216714</v>
      </c>
      <c r="I627" s="151">
        <f t="shared" si="63"/>
        <v>0.5252501159887677</v>
      </c>
      <c r="J627" s="151">
        <v>0.69656997219996297</v>
      </c>
      <c r="K627" s="151">
        <v>0.33523844228336458</v>
      </c>
      <c r="L627" s="725">
        <f t="shared" si="60"/>
        <v>3.5859627797216062E-2</v>
      </c>
    </row>
    <row r="628" spans="1:12" s="688" customFormat="1" ht="18" customHeight="1" x14ac:dyDescent="0.3">
      <c r="A628" s="158">
        <v>142</v>
      </c>
      <c r="B628" s="321" t="s">
        <v>1992</v>
      </c>
      <c r="C628" s="146">
        <v>382</v>
      </c>
      <c r="D628" s="146"/>
      <c r="E628" s="146"/>
      <c r="F628" s="146">
        <f t="shared" si="62"/>
        <v>382</v>
      </c>
      <c r="G628" s="702">
        <f t="shared" si="64"/>
        <v>1.9365257551842111E-3</v>
      </c>
      <c r="H628" s="151">
        <f t="shared" si="61"/>
        <v>8.2911381945334401</v>
      </c>
      <c r="I628" s="151">
        <f t="shared" si="63"/>
        <v>1.8240504027973568</v>
      </c>
      <c r="J628" s="151">
        <v>2.4189975398216896</v>
      </c>
      <c r="K628" s="151">
        <v>1.164191681384048</v>
      </c>
      <c r="L628" s="725">
        <f t="shared" si="60"/>
        <v>3.5859627797216062E-2</v>
      </c>
    </row>
    <row r="629" spans="1:12" s="688" customFormat="1" ht="18" customHeight="1" x14ac:dyDescent="0.3">
      <c r="A629" s="158">
        <v>143</v>
      </c>
      <c r="B629" s="321" t="s">
        <v>1993</v>
      </c>
      <c r="C629" s="146">
        <v>226.9</v>
      </c>
      <c r="D629" s="146"/>
      <c r="E629" s="146"/>
      <c r="F629" s="146">
        <f t="shared" si="62"/>
        <v>226.9</v>
      </c>
      <c r="G629" s="702">
        <f t="shared" si="64"/>
        <v>1.1502557430662238E-3</v>
      </c>
      <c r="H629" s="151">
        <f t="shared" si="61"/>
        <v>4.9247624511508832</v>
      </c>
      <c r="I629" s="151">
        <f t="shared" si="63"/>
        <v>1.0834477392531943</v>
      </c>
      <c r="J629" s="151">
        <v>1.4368338790197419</v>
      </c>
      <c r="K629" s="151">
        <v>0.69150547776450388</v>
      </c>
      <c r="L629" s="725">
        <f t="shared" ref="L629:L689" si="65">(K629+J629+I629+H629)/F629</f>
        <v>3.5859627797216055E-2</v>
      </c>
    </row>
    <row r="630" spans="1:12" s="688" customFormat="1" ht="18" customHeight="1" x14ac:dyDescent="0.3">
      <c r="A630" s="158">
        <v>144</v>
      </c>
      <c r="B630" s="321" t="s">
        <v>1994</v>
      </c>
      <c r="C630" s="146">
        <v>428.31</v>
      </c>
      <c r="D630" s="146"/>
      <c r="E630" s="146"/>
      <c r="F630" s="146">
        <f t="shared" si="62"/>
        <v>428.31</v>
      </c>
      <c r="G630" s="702">
        <f t="shared" si="64"/>
        <v>2.171291482206674E-3</v>
      </c>
      <c r="H630" s="151">
        <f t="shared" si="61"/>
        <v>9.2962759164937641</v>
      </c>
      <c r="I630" s="151">
        <f t="shared" si="63"/>
        <v>2.0451807016286283</v>
      </c>
      <c r="J630" s="151">
        <v>2.7122534981178741</v>
      </c>
      <c r="K630" s="151">
        <v>1.3053270655853446</v>
      </c>
      <c r="L630" s="725">
        <f t="shared" si="65"/>
        <v>3.5859627797216062E-2</v>
      </c>
    </row>
    <row r="631" spans="1:12" s="688" customFormat="1" ht="18" customHeight="1" x14ac:dyDescent="0.3">
      <c r="A631" s="158">
        <v>145</v>
      </c>
      <c r="B631" s="321" t="s">
        <v>1995</v>
      </c>
      <c r="C631" s="146">
        <v>744.3</v>
      </c>
      <c r="D631" s="146"/>
      <c r="E631" s="146"/>
      <c r="F631" s="146">
        <f t="shared" si="62"/>
        <v>744.3</v>
      </c>
      <c r="G631" s="702">
        <f t="shared" si="64"/>
        <v>3.7731835591193934E-3</v>
      </c>
      <c r="H631" s="151">
        <f t="shared" si="61"/>
        <v>16.154696749191725</v>
      </c>
      <c r="I631" s="151">
        <f t="shared" si="63"/>
        <v>3.5540332848221796</v>
      </c>
      <c r="J631" s="151">
        <v>4.7132457300766584</v>
      </c>
      <c r="K631" s="151">
        <v>2.2683452053773476</v>
      </c>
      <c r="L631" s="725">
        <f t="shared" si="65"/>
        <v>3.5859627797216062E-2</v>
      </c>
    </row>
    <row r="632" spans="1:12" s="688" customFormat="1" ht="18" customHeight="1" x14ac:dyDescent="0.3">
      <c r="A632" s="158">
        <v>146</v>
      </c>
      <c r="B632" s="321" t="s">
        <v>1996</v>
      </c>
      <c r="C632" s="146">
        <v>1084.5899999999999</v>
      </c>
      <c r="D632" s="146"/>
      <c r="E632" s="146"/>
      <c r="F632" s="146">
        <f t="shared" si="62"/>
        <v>1084.5899999999999</v>
      </c>
      <c r="G632" s="702">
        <f t="shared" si="64"/>
        <v>5.4982630073697469E-3</v>
      </c>
      <c r="H632" s="151">
        <f t="shared" si="61"/>
        <v>23.540538152903203</v>
      </c>
      <c r="I632" s="151">
        <f t="shared" si="63"/>
        <v>5.1789183936387042</v>
      </c>
      <c r="J632" s="151">
        <v>6.8681166013487074</v>
      </c>
      <c r="K632" s="151">
        <v>3.3054205646919486</v>
      </c>
      <c r="L632" s="725">
        <f t="shared" si="65"/>
        <v>3.5859627797216062E-2</v>
      </c>
    </row>
    <row r="633" spans="1:12" s="688" customFormat="1" ht="18" customHeight="1" x14ac:dyDescent="0.3">
      <c r="A633" s="158">
        <v>147</v>
      </c>
      <c r="B633" s="321" t="s">
        <v>1997</v>
      </c>
      <c r="C633" s="146">
        <v>1069.71</v>
      </c>
      <c r="D633" s="146"/>
      <c r="E633" s="146"/>
      <c r="F633" s="146">
        <f t="shared" si="62"/>
        <v>1069.71</v>
      </c>
      <c r="G633" s="702">
        <f t="shared" si="64"/>
        <v>5.4228297528222582E-3</v>
      </c>
      <c r="H633" s="151">
        <f t="shared" si="61"/>
        <v>23.217574445220855</v>
      </c>
      <c r="I633" s="151">
        <f t="shared" si="63"/>
        <v>5.1078663779485884</v>
      </c>
      <c r="J633" s="151">
        <v>6.7738896814729301</v>
      </c>
      <c r="K633" s="151">
        <v>3.2600719463176175</v>
      </c>
      <c r="L633" s="725">
        <f t="shared" si="65"/>
        <v>3.5859627797216055E-2</v>
      </c>
    </row>
    <row r="634" spans="1:12" s="688" customFormat="1" ht="18" customHeight="1" x14ac:dyDescent="0.3">
      <c r="A634" s="158">
        <v>148</v>
      </c>
      <c r="B634" s="321" t="s">
        <v>1998</v>
      </c>
      <c r="C634" s="146">
        <v>196.8</v>
      </c>
      <c r="D634" s="146"/>
      <c r="E634" s="146"/>
      <c r="F634" s="146">
        <f t="shared" si="62"/>
        <v>196.8</v>
      </c>
      <c r="G634" s="702">
        <f t="shared" si="64"/>
        <v>9.9766562466034755E-4</v>
      </c>
      <c r="H634" s="151">
        <f t="shared" si="61"/>
        <v>4.2714554887020446</v>
      </c>
      <c r="I634" s="151">
        <f t="shared" si="63"/>
        <v>0.93972020751444985</v>
      </c>
      <c r="J634" s="151">
        <v>1.246227004808661</v>
      </c>
      <c r="K634" s="151">
        <v>0.59977204946696505</v>
      </c>
      <c r="L634" s="725">
        <f t="shared" si="65"/>
        <v>3.5859627797216055E-2</v>
      </c>
    </row>
    <row r="635" spans="1:12" s="688" customFormat="1" ht="18" customHeight="1" x14ac:dyDescent="0.3">
      <c r="A635" s="158">
        <v>149</v>
      </c>
      <c r="B635" s="321" t="s">
        <v>1999</v>
      </c>
      <c r="C635" s="146">
        <v>625.9</v>
      </c>
      <c r="D635" s="146"/>
      <c r="E635" s="146"/>
      <c r="F635" s="146">
        <f t="shared" si="62"/>
        <v>625.9</v>
      </c>
      <c r="G635" s="702">
        <f t="shared" si="64"/>
        <v>3.172961963795282E-3</v>
      </c>
      <c r="H635" s="151">
        <f t="shared" si="61"/>
        <v>13.58487799989131</v>
      </c>
      <c r="I635" s="151">
        <f t="shared" si="63"/>
        <v>2.9886731599760883</v>
      </c>
      <c r="J635" s="151">
        <v>3.9634831418177887</v>
      </c>
      <c r="K635" s="151">
        <v>1.9075067365923446</v>
      </c>
      <c r="L635" s="725">
        <f t="shared" si="65"/>
        <v>3.5859627797216062E-2</v>
      </c>
    </row>
    <row r="636" spans="1:12" s="688" customFormat="1" ht="18" customHeight="1" x14ac:dyDescent="0.3">
      <c r="A636" s="158">
        <v>150</v>
      </c>
      <c r="B636" s="321" t="s">
        <v>2001</v>
      </c>
      <c r="C636" s="146">
        <v>561.25</v>
      </c>
      <c r="D636" s="146"/>
      <c r="E636" s="146"/>
      <c r="F636" s="146">
        <f t="shared" si="62"/>
        <v>561.25</v>
      </c>
      <c r="G636" s="702">
        <f t="shared" si="64"/>
        <v>2.8452227227673782E-3</v>
      </c>
      <c r="H636" s="151">
        <f t="shared" si="61"/>
        <v>12.181678826392391</v>
      </c>
      <c r="I636" s="151">
        <f t="shared" si="63"/>
        <v>2.6799693418063262</v>
      </c>
      <c r="J636" s="151">
        <v>3.5540899717929926</v>
      </c>
      <c r="K636" s="151">
        <v>1.7104779611958034</v>
      </c>
      <c r="L636" s="725">
        <f t="shared" si="65"/>
        <v>3.5859627797216062E-2</v>
      </c>
    </row>
    <row r="637" spans="1:12" s="688" customFormat="1" ht="18" customHeight="1" x14ac:dyDescent="0.3">
      <c r="A637" s="158">
        <v>151</v>
      </c>
      <c r="B637" s="321" t="s">
        <v>2002</v>
      </c>
      <c r="C637" s="146">
        <v>122.9</v>
      </c>
      <c r="D637" s="146"/>
      <c r="E637" s="146"/>
      <c r="F637" s="146">
        <f t="shared" si="62"/>
        <v>122.9</v>
      </c>
      <c r="G637" s="702">
        <f t="shared" si="64"/>
        <v>6.2303407149774757E-4</v>
      </c>
      <c r="H637" s="151">
        <f t="shared" si="61"/>
        <v>2.6674892254140312</v>
      </c>
      <c r="I637" s="151">
        <f t="shared" si="63"/>
        <v>0.58684762959108683</v>
      </c>
      <c r="J637" s="151">
        <v>0.77825863257614036</v>
      </c>
      <c r="K637" s="151">
        <v>0.37455276869659554</v>
      </c>
      <c r="L637" s="725">
        <f t="shared" si="65"/>
        <v>3.5859627797216055E-2</v>
      </c>
    </row>
    <row r="638" spans="1:12" s="688" customFormat="1" ht="18" customHeight="1" x14ac:dyDescent="0.3">
      <c r="A638" s="158">
        <v>152</v>
      </c>
      <c r="B638" s="321" t="s">
        <v>2003</v>
      </c>
      <c r="C638" s="146">
        <v>82.5</v>
      </c>
      <c r="D638" s="146"/>
      <c r="E638" s="146"/>
      <c r="F638" s="146">
        <f t="shared" si="62"/>
        <v>82.5</v>
      </c>
      <c r="G638" s="702">
        <f t="shared" si="64"/>
        <v>4.1822872984999325E-4</v>
      </c>
      <c r="H638" s="151">
        <f t="shared" si="61"/>
        <v>1.7906253954162534</v>
      </c>
      <c r="I638" s="151">
        <f t="shared" si="63"/>
        <v>0.39393758699157577</v>
      </c>
      <c r="J638" s="151">
        <v>0.52242747914997223</v>
      </c>
      <c r="K638" s="151">
        <v>0.25142883171252345</v>
      </c>
      <c r="L638" s="725">
        <f t="shared" si="65"/>
        <v>3.5859627797216055E-2</v>
      </c>
    </row>
    <row r="639" spans="1:12" s="688" customFormat="1" ht="18" customHeight="1" x14ac:dyDescent="0.3">
      <c r="A639" s="158">
        <v>153</v>
      </c>
      <c r="B639" s="321" t="s">
        <v>2004</v>
      </c>
      <c r="C639" s="146">
        <v>118.7</v>
      </c>
      <c r="D639" s="146"/>
      <c r="E639" s="146"/>
      <c r="F639" s="146">
        <f t="shared" si="62"/>
        <v>118.7</v>
      </c>
      <c r="G639" s="702">
        <f t="shared" si="64"/>
        <v>6.0174242706902061E-4</v>
      </c>
      <c r="H639" s="151">
        <f t="shared" si="61"/>
        <v>2.5763301143746582</v>
      </c>
      <c r="I639" s="151">
        <f t="shared" si="63"/>
        <v>0.56679262516242479</v>
      </c>
      <c r="J639" s="151">
        <v>0.75166232454668724</v>
      </c>
      <c r="K639" s="151">
        <v>0.36175275544577618</v>
      </c>
      <c r="L639" s="725">
        <f t="shared" si="65"/>
        <v>3.5859627797216055E-2</v>
      </c>
    </row>
    <row r="640" spans="1:12" s="688" customFormat="1" ht="18" customHeight="1" x14ac:dyDescent="0.3">
      <c r="A640" s="158">
        <v>154</v>
      </c>
      <c r="B640" s="321" t="s">
        <v>2005</v>
      </c>
      <c r="C640" s="146">
        <v>113.8</v>
      </c>
      <c r="D640" s="146"/>
      <c r="E640" s="146"/>
      <c r="F640" s="146">
        <f t="shared" si="62"/>
        <v>113.8</v>
      </c>
      <c r="G640" s="702">
        <f t="shared" si="64"/>
        <v>5.7690217523550581E-4</v>
      </c>
      <c r="H640" s="151">
        <f t="shared" si="61"/>
        <v>2.4699778181620564</v>
      </c>
      <c r="I640" s="151">
        <f t="shared" si="63"/>
        <v>0.54339511999565238</v>
      </c>
      <c r="J640" s="151">
        <v>0.72063329851232527</v>
      </c>
      <c r="K640" s="151">
        <v>0.34681940665315347</v>
      </c>
      <c r="L640" s="725">
        <f t="shared" si="65"/>
        <v>3.5859627797216062E-2</v>
      </c>
    </row>
    <row r="641" spans="1:12" s="688" customFormat="1" ht="18" customHeight="1" x14ac:dyDescent="0.3">
      <c r="A641" s="158">
        <v>155</v>
      </c>
      <c r="B641" s="321" t="s">
        <v>2006</v>
      </c>
      <c r="C641" s="146">
        <v>294</v>
      </c>
      <c r="D641" s="146"/>
      <c r="E641" s="146"/>
      <c r="F641" s="146">
        <f t="shared" si="62"/>
        <v>294</v>
      </c>
      <c r="G641" s="702">
        <f t="shared" si="64"/>
        <v>1.4904151100108849E-3</v>
      </c>
      <c r="H641" s="151">
        <f t="shared" si="61"/>
        <v>6.3811377727561025</v>
      </c>
      <c r="I641" s="151">
        <f t="shared" si="63"/>
        <v>1.4038503100063426</v>
      </c>
      <c r="J641" s="151">
        <v>1.861741562061719</v>
      </c>
      <c r="K641" s="151">
        <v>0.89600092755735627</v>
      </c>
      <c r="L641" s="725">
        <f t="shared" si="65"/>
        <v>3.5859627797216055E-2</v>
      </c>
    </row>
    <row r="642" spans="1:12" s="688" customFormat="1" ht="18" customHeight="1" x14ac:dyDescent="0.3">
      <c r="A642" s="158">
        <v>156</v>
      </c>
      <c r="B642" s="321" t="s">
        <v>2007</v>
      </c>
      <c r="C642" s="146">
        <v>38.6</v>
      </c>
      <c r="D642" s="146"/>
      <c r="E642" s="146"/>
      <c r="F642" s="146">
        <f t="shared" si="62"/>
        <v>38.6</v>
      </c>
      <c r="G642" s="702">
        <f t="shared" si="64"/>
        <v>1.9568035117829987E-4</v>
      </c>
      <c r="H642" s="151">
        <f t="shared" si="61"/>
        <v>0.83779563955233194</v>
      </c>
      <c r="I642" s="151">
        <f t="shared" si="63"/>
        <v>0.18431504070151303</v>
      </c>
      <c r="J642" s="151">
        <v>0.24443273569925975</v>
      </c>
      <c r="K642" s="151">
        <v>0.11763821701943521</v>
      </c>
      <c r="L642" s="725">
        <f t="shared" si="65"/>
        <v>3.5859627797216062E-2</v>
      </c>
    </row>
    <row r="643" spans="1:12" s="688" customFormat="1" ht="18" customHeight="1" x14ac:dyDescent="0.3">
      <c r="A643" s="158">
        <v>157</v>
      </c>
      <c r="B643" s="321" t="s">
        <v>2008</v>
      </c>
      <c r="C643" s="146">
        <v>295.8</v>
      </c>
      <c r="D643" s="146"/>
      <c r="E643" s="146"/>
      <c r="F643" s="146">
        <f t="shared" si="62"/>
        <v>295.8</v>
      </c>
      <c r="G643" s="702">
        <f t="shared" si="64"/>
        <v>1.4995401004803395E-3</v>
      </c>
      <c r="H643" s="151">
        <f t="shared" si="61"/>
        <v>6.4202059632015489</v>
      </c>
      <c r="I643" s="151">
        <f t="shared" si="63"/>
        <v>1.4124453119043408</v>
      </c>
      <c r="J643" s="151">
        <v>1.8731399797886277</v>
      </c>
      <c r="K643" s="151">
        <v>0.90148664752199326</v>
      </c>
      <c r="L643" s="725">
        <f t="shared" si="65"/>
        <v>3.5859627797216055E-2</v>
      </c>
    </row>
    <row r="644" spans="1:12" s="688" customFormat="1" ht="18" customHeight="1" x14ac:dyDescent="0.3">
      <c r="A644" s="158">
        <v>158</v>
      </c>
      <c r="B644" s="321" t="s">
        <v>2156</v>
      </c>
      <c r="C644" s="146">
        <v>2745.3</v>
      </c>
      <c r="D644" s="146"/>
      <c r="E644" s="146">
        <v>209</v>
      </c>
      <c r="F644" s="146">
        <f t="shared" si="62"/>
        <v>2954.3</v>
      </c>
      <c r="G644" s="702">
        <f t="shared" si="64"/>
        <v>1.4976644079949517E-2</v>
      </c>
      <c r="H644" s="151">
        <f t="shared" si="61"/>
        <v>64.121752796099855</v>
      </c>
      <c r="I644" s="151">
        <f t="shared" si="63"/>
        <v>14.106785615141968</v>
      </c>
      <c r="J644" s="151">
        <v>18.707969717003184</v>
      </c>
      <c r="K644" s="151">
        <v>9.0035902730704009</v>
      </c>
      <c r="L644" s="725">
        <f t="shared" si="65"/>
        <v>3.5859627797216062E-2</v>
      </c>
    </row>
    <row r="645" spans="1:12" s="688" customFormat="1" ht="18" customHeight="1" x14ac:dyDescent="0.3">
      <c r="A645" s="158">
        <v>159</v>
      </c>
      <c r="B645" s="321" t="s">
        <v>1146</v>
      </c>
      <c r="C645" s="146">
        <v>601.58000000000004</v>
      </c>
      <c r="D645" s="146"/>
      <c r="E645" s="146"/>
      <c r="F645" s="146">
        <f t="shared" si="62"/>
        <v>601.58000000000004</v>
      </c>
      <c r="G645" s="702">
        <f t="shared" si="64"/>
        <v>3.0496732036746537E-3</v>
      </c>
      <c r="H645" s="151">
        <f t="shared" si="61"/>
        <v>13.057023337872845</v>
      </c>
      <c r="I645" s="151">
        <f t="shared" si="63"/>
        <v>2.8725451343320261</v>
      </c>
      <c r="J645" s="151">
        <v>3.8094778534186706</v>
      </c>
      <c r="K645" s="151">
        <v>1.8333885646256955</v>
      </c>
      <c r="L645" s="725">
        <f t="shared" si="65"/>
        <v>3.5859627797216055E-2</v>
      </c>
    </row>
    <row r="646" spans="1:12" s="688" customFormat="1" ht="18" customHeight="1" x14ac:dyDescent="0.3">
      <c r="A646" s="158">
        <v>160</v>
      </c>
      <c r="B646" s="321" t="s">
        <v>1147</v>
      </c>
      <c r="C646" s="146">
        <v>392.31</v>
      </c>
      <c r="D646" s="146"/>
      <c r="E646" s="146"/>
      <c r="F646" s="146">
        <f t="shared" si="62"/>
        <v>392.31</v>
      </c>
      <c r="G646" s="702">
        <f t="shared" si="64"/>
        <v>1.9887916728175861E-3</v>
      </c>
      <c r="H646" s="151">
        <f t="shared" si="61"/>
        <v>8.5149121075848537</v>
      </c>
      <c r="I646" s="151">
        <f t="shared" si="63"/>
        <v>1.8732806636686679</v>
      </c>
      <c r="J646" s="151">
        <v>2.4842851435797044</v>
      </c>
      <c r="K646" s="151">
        <v>1.1956126662926072</v>
      </c>
      <c r="L646" s="725">
        <f t="shared" si="65"/>
        <v>3.5859627797216062E-2</v>
      </c>
    </row>
    <row r="647" spans="1:12" s="688" customFormat="1" ht="18" customHeight="1" x14ac:dyDescent="0.3">
      <c r="A647" s="158">
        <v>161</v>
      </c>
      <c r="B647" s="321" t="s">
        <v>1148</v>
      </c>
      <c r="C647" s="146">
        <v>600.88</v>
      </c>
      <c r="D647" s="146"/>
      <c r="E647" s="146"/>
      <c r="F647" s="146">
        <f t="shared" si="62"/>
        <v>600.88</v>
      </c>
      <c r="G647" s="702">
        <f t="shared" si="64"/>
        <v>3.0461245962698658E-3</v>
      </c>
      <c r="H647" s="151">
        <f t="shared" ref="H647:H710" si="66">G647*4281.45</f>
        <v>13.041830152699616</v>
      </c>
      <c r="I647" s="151">
        <f t="shared" si="63"/>
        <v>2.8692026335939156</v>
      </c>
      <c r="J647" s="151">
        <v>3.8050451354137609</v>
      </c>
      <c r="K647" s="151">
        <v>1.8312552290838917</v>
      </c>
      <c r="L647" s="725">
        <f t="shared" si="65"/>
        <v>3.5859627797216055E-2</v>
      </c>
    </row>
    <row r="648" spans="1:12" s="688" customFormat="1" ht="18" customHeight="1" x14ac:dyDescent="0.3">
      <c r="A648" s="158">
        <v>162</v>
      </c>
      <c r="B648" s="321" t="s">
        <v>1149</v>
      </c>
      <c r="C648" s="146">
        <v>307.3</v>
      </c>
      <c r="D648" s="146"/>
      <c r="E648" s="146"/>
      <c r="F648" s="146">
        <f t="shared" si="62"/>
        <v>307.3</v>
      </c>
      <c r="G648" s="702">
        <f t="shared" si="64"/>
        <v>1.5578386507018537E-3</v>
      </c>
      <c r="H648" s="151">
        <f t="shared" si="66"/>
        <v>6.6698082910474517</v>
      </c>
      <c r="I648" s="151">
        <f t="shared" si="63"/>
        <v>1.4673578240304395</v>
      </c>
      <c r="J648" s="151">
        <v>1.9459632041549877</v>
      </c>
      <c r="K648" s="151">
        <v>0.93653430285161765</v>
      </c>
      <c r="L648" s="725">
        <f t="shared" si="65"/>
        <v>3.5859627797216062E-2</v>
      </c>
    </row>
    <row r="649" spans="1:12" s="688" customFormat="1" ht="18" customHeight="1" x14ac:dyDescent="0.3">
      <c r="A649" s="158">
        <v>163</v>
      </c>
      <c r="B649" s="321" t="s">
        <v>1150</v>
      </c>
      <c r="C649" s="146">
        <v>763</v>
      </c>
      <c r="D649" s="146"/>
      <c r="E649" s="146">
        <v>37.1</v>
      </c>
      <c r="F649" s="146">
        <f t="shared" si="62"/>
        <v>800.1</v>
      </c>
      <c r="G649" s="702">
        <f t="shared" si="64"/>
        <v>4.0560582636724801E-3</v>
      </c>
      <c r="H649" s="151">
        <f t="shared" si="66"/>
        <v>17.36581065300054</v>
      </c>
      <c r="I649" s="151">
        <f t="shared" si="63"/>
        <v>3.8204783436601191</v>
      </c>
      <c r="J649" s="151">
        <v>5.0665966796108215</v>
      </c>
      <c r="K649" s="151">
        <v>2.4384025242810909</v>
      </c>
      <c r="L649" s="725">
        <f t="shared" si="65"/>
        <v>3.5859627797216062E-2</v>
      </c>
    </row>
    <row r="650" spans="1:12" s="688" customFormat="1" ht="18" customHeight="1" x14ac:dyDescent="0.3">
      <c r="A650" s="158">
        <v>164</v>
      </c>
      <c r="B650" s="321" t="s">
        <v>1151</v>
      </c>
      <c r="C650" s="146">
        <v>325.2</v>
      </c>
      <c r="D650" s="146"/>
      <c r="E650" s="146"/>
      <c r="F650" s="146">
        <f t="shared" si="62"/>
        <v>325.2</v>
      </c>
      <c r="G650" s="702">
        <f t="shared" si="64"/>
        <v>1.6485816114814279E-3</v>
      </c>
      <c r="H650" s="151">
        <f t="shared" si="66"/>
        <v>7.0583197404771587</v>
      </c>
      <c r="I650" s="151">
        <f t="shared" si="63"/>
        <v>1.552830342904975</v>
      </c>
      <c r="J650" s="151">
        <v>2.0593141359947995</v>
      </c>
      <c r="K650" s="151">
        <v>0.99108674027772869</v>
      </c>
      <c r="L650" s="725">
        <f t="shared" si="65"/>
        <v>3.5859627797216055E-2</v>
      </c>
    </row>
    <row r="651" spans="1:12" s="688" customFormat="1" ht="18" customHeight="1" x14ac:dyDescent="0.3">
      <c r="A651" s="158">
        <v>165</v>
      </c>
      <c r="B651" s="321" t="s">
        <v>1152</v>
      </c>
      <c r="C651" s="146">
        <v>366.35</v>
      </c>
      <c r="D651" s="146"/>
      <c r="E651" s="146">
        <v>53.9</v>
      </c>
      <c r="F651" s="146">
        <f t="shared" si="62"/>
        <v>420.25</v>
      </c>
      <c r="G651" s="702">
        <f t="shared" si="64"/>
        <v>2.1304318026601171E-3</v>
      </c>
      <c r="H651" s="151">
        <f t="shared" si="66"/>
        <v>9.1213372414991571</v>
      </c>
      <c r="I651" s="151">
        <f t="shared" si="63"/>
        <v>2.0066941931298148</v>
      </c>
      <c r="J651" s="151">
        <v>2.6612139165184949</v>
      </c>
      <c r="K651" s="151">
        <v>1.2807632306325816</v>
      </c>
      <c r="L651" s="725">
        <f t="shared" si="65"/>
        <v>3.5859627797216055E-2</v>
      </c>
    </row>
    <row r="652" spans="1:12" s="688" customFormat="1" ht="18" customHeight="1" x14ac:dyDescent="0.3">
      <c r="A652" s="158">
        <v>166</v>
      </c>
      <c r="B652" s="321" t="s">
        <v>1153</v>
      </c>
      <c r="C652" s="146">
        <v>468.48</v>
      </c>
      <c r="D652" s="146"/>
      <c r="E652" s="146"/>
      <c r="F652" s="146">
        <f t="shared" si="62"/>
        <v>468.48</v>
      </c>
      <c r="G652" s="702">
        <f t="shared" si="64"/>
        <v>2.374930852849998E-3</v>
      </c>
      <c r="H652" s="151">
        <f t="shared" si="66"/>
        <v>10.168147699934623</v>
      </c>
      <c r="I652" s="151">
        <f t="shared" si="63"/>
        <v>2.2369924939856172</v>
      </c>
      <c r="J652" s="151">
        <v>2.966628187056715</v>
      </c>
      <c r="K652" s="151">
        <v>1.4277500494628241</v>
      </c>
      <c r="L652" s="725">
        <f t="shared" si="65"/>
        <v>3.5859627797216062E-2</v>
      </c>
    </row>
    <row r="653" spans="1:12" s="688" customFormat="1" ht="18" customHeight="1" x14ac:dyDescent="0.3">
      <c r="A653" s="158">
        <v>167</v>
      </c>
      <c r="B653" s="321" t="s">
        <v>1154</v>
      </c>
      <c r="C653" s="146">
        <v>996.98</v>
      </c>
      <c r="D653" s="146"/>
      <c r="E653" s="146">
        <v>29.1</v>
      </c>
      <c r="F653" s="146">
        <f t="shared" si="62"/>
        <v>1026.08</v>
      </c>
      <c r="G653" s="702">
        <f t="shared" si="64"/>
        <v>5.2016501227209822E-3</v>
      </c>
      <c r="H653" s="151">
        <f t="shared" si="66"/>
        <v>22.270604917923748</v>
      </c>
      <c r="I653" s="151">
        <f t="shared" si="63"/>
        <v>4.8995330819432246</v>
      </c>
      <c r="J653" s="151">
        <v>6.4976047006812534</v>
      </c>
      <c r="K653" s="151">
        <v>3.1271041896192244</v>
      </c>
      <c r="L653" s="725">
        <f t="shared" si="65"/>
        <v>3.5859627797216055E-2</v>
      </c>
    </row>
    <row r="654" spans="1:12" s="688" customFormat="1" ht="18" customHeight="1" x14ac:dyDescent="0.3">
      <c r="A654" s="158">
        <v>168</v>
      </c>
      <c r="B654" s="321" t="s">
        <v>1166</v>
      </c>
      <c r="C654" s="146">
        <v>1115.1199999999999</v>
      </c>
      <c r="D654" s="146"/>
      <c r="E654" s="146">
        <v>126.9</v>
      </c>
      <c r="F654" s="146">
        <f t="shared" si="62"/>
        <v>1242.02</v>
      </c>
      <c r="G654" s="702">
        <f t="shared" si="64"/>
        <v>6.2963448127065285E-3</v>
      </c>
      <c r="H654" s="151">
        <f t="shared" si="66"/>
        <v>26.957485498362367</v>
      </c>
      <c r="I654" s="151">
        <f t="shared" si="63"/>
        <v>5.9306468096397209</v>
      </c>
      <c r="J654" s="151">
        <v>7.8650348806527086</v>
      </c>
      <c r="K654" s="151">
        <v>3.785207728043495</v>
      </c>
      <c r="L654" s="725">
        <f t="shared" si="65"/>
        <v>3.5859627797216055E-2</v>
      </c>
    </row>
    <row r="655" spans="1:12" s="688" customFormat="1" ht="18" customHeight="1" x14ac:dyDescent="0.3">
      <c r="A655" s="158">
        <v>169</v>
      </c>
      <c r="B655" s="321" t="s">
        <v>1231</v>
      </c>
      <c r="C655" s="146">
        <v>678.82</v>
      </c>
      <c r="D655" s="146"/>
      <c r="E655" s="146">
        <v>148.19999999999999</v>
      </c>
      <c r="F655" s="146">
        <f t="shared" si="62"/>
        <v>827.02</v>
      </c>
      <c r="G655" s="702">
        <f t="shared" si="64"/>
        <v>4.1925275655823203E-3</v>
      </c>
      <c r="H655" s="151">
        <f t="shared" si="66"/>
        <v>17.950097145662426</v>
      </c>
      <c r="I655" s="151">
        <f t="shared" si="63"/>
        <v>3.9490213720457334</v>
      </c>
      <c r="J655" s="151">
        <v>5.2370663491710303</v>
      </c>
      <c r="K655" s="151">
        <v>2.520444513974438</v>
      </c>
      <c r="L655" s="725">
        <f t="shared" si="65"/>
        <v>3.5859627797216062E-2</v>
      </c>
    </row>
    <row r="656" spans="1:12" s="688" customFormat="1" ht="18" customHeight="1" x14ac:dyDescent="0.3">
      <c r="A656" s="158">
        <v>170</v>
      </c>
      <c r="B656" s="321" t="s">
        <v>1232</v>
      </c>
      <c r="C656" s="146">
        <v>487.41</v>
      </c>
      <c r="D656" s="146"/>
      <c r="E656" s="146"/>
      <c r="F656" s="146">
        <f t="shared" si="62"/>
        <v>487.41</v>
      </c>
      <c r="G656" s="702">
        <f t="shared" si="64"/>
        <v>2.4708953359537603E-3</v>
      </c>
      <c r="H656" s="151">
        <f t="shared" si="66"/>
        <v>10.579014836119226</v>
      </c>
      <c r="I656" s="151">
        <f t="shared" si="63"/>
        <v>2.32738326394623</v>
      </c>
      <c r="J656" s="151">
        <v>3.0865015468180359</v>
      </c>
      <c r="K656" s="151">
        <v>1.4854415377575885</v>
      </c>
      <c r="L656" s="725">
        <f t="shared" si="65"/>
        <v>3.5859627797216062E-2</v>
      </c>
    </row>
    <row r="657" spans="1:12" s="688" customFormat="1" ht="18" customHeight="1" x14ac:dyDescent="0.3">
      <c r="A657" s="158">
        <v>171</v>
      </c>
      <c r="B657" s="321" t="s">
        <v>1233</v>
      </c>
      <c r="C657" s="146">
        <v>436.5</v>
      </c>
      <c r="D657" s="146">
        <v>103.3</v>
      </c>
      <c r="E657" s="146">
        <v>145.19999999999999</v>
      </c>
      <c r="F657" s="146">
        <f t="shared" si="62"/>
        <v>685</v>
      </c>
      <c r="G657" s="702">
        <f t="shared" si="64"/>
        <v>3.4725658175423679E-3</v>
      </c>
      <c r="H657" s="151">
        <f t="shared" si="66"/>
        <v>14.86761691951677</v>
      </c>
      <c r="I657" s="151">
        <f t="shared" si="63"/>
        <v>3.2708757222936895</v>
      </c>
      <c r="J657" s="151">
        <v>4.3377311905179514</v>
      </c>
      <c r="K657" s="151">
        <v>2.0876212087645882</v>
      </c>
      <c r="L657" s="725">
        <f t="shared" si="65"/>
        <v>3.5859627797216055E-2</v>
      </c>
    </row>
    <row r="658" spans="1:12" s="688" customFormat="1" ht="18" customHeight="1" x14ac:dyDescent="0.3">
      <c r="A658" s="158">
        <v>172</v>
      </c>
      <c r="B658" s="321" t="s">
        <v>1234</v>
      </c>
      <c r="C658" s="146">
        <v>636.55999999999995</v>
      </c>
      <c r="D658" s="146"/>
      <c r="E658" s="146"/>
      <c r="F658" s="146">
        <f t="shared" si="62"/>
        <v>636.55999999999995</v>
      </c>
      <c r="G658" s="702">
        <f t="shared" si="64"/>
        <v>3.2270021851310503E-3</v>
      </c>
      <c r="H658" s="151">
        <f t="shared" si="66"/>
        <v>13.816248505529336</v>
      </c>
      <c r="I658" s="151">
        <f t="shared" si="63"/>
        <v>3.039574671216454</v>
      </c>
      <c r="J658" s="151">
        <v>4.0309871045782577</v>
      </c>
      <c r="K658" s="151">
        <v>1.9399943892718046</v>
      </c>
      <c r="L658" s="725">
        <f t="shared" si="65"/>
        <v>3.5859627797216055E-2</v>
      </c>
    </row>
    <row r="659" spans="1:12" s="688" customFormat="1" ht="18" customHeight="1" x14ac:dyDescent="0.3">
      <c r="A659" s="158">
        <v>173</v>
      </c>
      <c r="B659" s="321" t="s">
        <v>1235</v>
      </c>
      <c r="C659" s="146">
        <v>495</v>
      </c>
      <c r="D659" s="146">
        <v>10.1</v>
      </c>
      <c r="E659" s="146"/>
      <c r="F659" s="146">
        <f t="shared" si="62"/>
        <v>505.1</v>
      </c>
      <c r="G659" s="702">
        <f t="shared" si="64"/>
        <v>2.560573714511898E-3</v>
      </c>
      <c r="H659" s="151">
        <f t="shared" si="66"/>
        <v>10.962968329996965</v>
      </c>
      <c r="I659" s="151">
        <f t="shared" si="63"/>
        <v>2.4118530325993324</v>
      </c>
      <c r="J659" s="151">
        <v>3.1985226632563761</v>
      </c>
      <c r="K659" s="151">
        <v>1.5393539745211589</v>
      </c>
      <c r="L659" s="725">
        <f t="shared" si="65"/>
        <v>3.5859627797216062E-2</v>
      </c>
    </row>
    <row r="660" spans="1:12" s="688" customFormat="1" ht="18" customHeight="1" x14ac:dyDescent="0.3">
      <c r="A660" s="158">
        <v>174</v>
      </c>
      <c r="B660" s="321" t="s">
        <v>1236</v>
      </c>
      <c r="C660" s="146">
        <v>536.88</v>
      </c>
      <c r="D660" s="146"/>
      <c r="E660" s="146"/>
      <c r="F660" s="146">
        <f t="shared" si="62"/>
        <v>536.88</v>
      </c>
      <c r="G660" s="702">
        <f t="shared" si="64"/>
        <v>2.721680490689265E-3</v>
      </c>
      <c r="H660" s="151">
        <f t="shared" si="66"/>
        <v>11.652738936861553</v>
      </c>
      <c r="I660" s="151">
        <f t="shared" si="63"/>
        <v>2.5636025661095418</v>
      </c>
      <c r="J660" s="151">
        <v>3.3997680606792375</v>
      </c>
      <c r="K660" s="151">
        <v>1.636207408119025</v>
      </c>
      <c r="L660" s="725">
        <f t="shared" si="65"/>
        <v>3.5859627797216055E-2</v>
      </c>
    </row>
    <row r="661" spans="1:12" s="688" customFormat="1" ht="18" customHeight="1" x14ac:dyDescent="0.3">
      <c r="A661" s="158">
        <v>176</v>
      </c>
      <c r="B661" s="321" t="s">
        <v>1265</v>
      </c>
      <c r="C661" s="146">
        <v>380.2</v>
      </c>
      <c r="D661" s="146"/>
      <c r="E661" s="146"/>
      <c r="F661" s="524">
        <f t="shared" si="62"/>
        <v>380.2</v>
      </c>
      <c r="G661" s="702">
        <f t="shared" si="64"/>
        <v>1.9274007647147567E-3</v>
      </c>
      <c r="H661" s="151">
        <f t="shared" si="66"/>
        <v>8.2520700040879955</v>
      </c>
      <c r="I661" s="151">
        <f t="shared" si="63"/>
        <v>1.8154554008993591</v>
      </c>
      <c r="J661" s="151">
        <v>2.4075991220947808</v>
      </c>
      <c r="K661" s="151">
        <v>0</v>
      </c>
      <c r="L661" s="725">
        <f t="shared" si="65"/>
        <v>3.2812005594640023E-2</v>
      </c>
    </row>
    <row r="662" spans="1:12" s="688" customFormat="1" ht="18" customHeight="1" x14ac:dyDescent="0.3">
      <c r="A662" s="158">
        <v>177</v>
      </c>
      <c r="B662" s="321" t="s">
        <v>505</v>
      </c>
      <c r="C662" s="163">
        <v>4131.2</v>
      </c>
      <c r="D662" s="146"/>
      <c r="E662" s="146"/>
      <c r="F662" s="524">
        <f t="shared" si="62"/>
        <v>4131.2</v>
      </c>
      <c r="G662" s="702">
        <f t="shared" si="64"/>
        <v>2.0942867015227781E-2</v>
      </c>
      <c r="H662" s="151">
        <f t="shared" si="66"/>
        <v>89.665837982346986</v>
      </c>
      <c r="I662" s="151">
        <f t="shared" si="63"/>
        <v>19.726484356116337</v>
      </c>
      <c r="J662" s="151">
        <v>26.160635174113519</v>
      </c>
      <c r="K662" s="734">
        <v>13.718903750100914</v>
      </c>
      <c r="L662" s="725">
        <f t="shared" si="65"/>
        <v>3.6132809174738031E-2</v>
      </c>
    </row>
    <row r="663" spans="1:12" s="688" customFormat="1" ht="18" customHeight="1" x14ac:dyDescent="0.3">
      <c r="A663" s="158">
        <v>178</v>
      </c>
      <c r="B663" s="321" t="s">
        <v>506</v>
      </c>
      <c r="C663" s="163">
        <v>6403.7</v>
      </c>
      <c r="D663" s="146"/>
      <c r="E663" s="146"/>
      <c r="F663" s="524">
        <f t="shared" si="62"/>
        <v>6403.7</v>
      </c>
      <c r="G663" s="702">
        <f t="shared" si="64"/>
        <v>3.246316748291396E-2</v>
      </c>
      <c r="H663" s="151">
        <f t="shared" si="66"/>
        <v>138.98942841972197</v>
      </c>
      <c r="I663" s="151">
        <f t="shared" si="63"/>
        <v>30.577674252338834</v>
      </c>
      <c r="J663" s="151">
        <v>40.551137554335476</v>
      </c>
      <c r="K663" s="734">
        <v>21.265429885873651</v>
      </c>
      <c r="L663" s="725">
        <f t="shared" si="65"/>
        <v>3.6132809174738038E-2</v>
      </c>
    </row>
    <row r="664" spans="1:12" s="688" customFormat="1" ht="18" customHeight="1" x14ac:dyDescent="0.3">
      <c r="A664" s="158">
        <v>179</v>
      </c>
      <c r="B664" s="334" t="s">
        <v>507</v>
      </c>
      <c r="C664" s="163">
        <v>2127.8000000000002</v>
      </c>
      <c r="D664" s="146"/>
      <c r="E664" s="146"/>
      <c r="F664" s="524">
        <f t="shared" si="62"/>
        <v>2127.8000000000002</v>
      </c>
      <c r="G664" s="702">
        <f t="shared" si="64"/>
        <v>1.0786752622725038E-2</v>
      </c>
      <c r="H664" s="151">
        <f t="shared" si="66"/>
        <v>46.182942016566116</v>
      </c>
      <c r="I664" s="151">
        <f t="shared" si="63"/>
        <v>10.160247243644546</v>
      </c>
      <c r="J664" s="151">
        <v>13.474196244064373</v>
      </c>
      <c r="K664" s="734">
        <v>7.0660058577325531</v>
      </c>
      <c r="L664" s="725">
        <f t="shared" si="65"/>
        <v>3.6132809174738031E-2</v>
      </c>
    </row>
    <row r="665" spans="1:12" s="688" customFormat="1" ht="18" customHeight="1" x14ac:dyDescent="0.3">
      <c r="A665" s="158">
        <v>180</v>
      </c>
      <c r="B665" s="334" t="s">
        <v>508</v>
      </c>
      <c r="C665" s="163">
        <v>4248.8</v>
      </c>
      <c r="D665" s="146"/>
      <c r="E665" s="146"/>
      <c r="F665" s="524">
        <f t="shared" si="62"/>
        <v>4248.8</v>
      </c>
      <c r="G665" s="702">
        <f t="shared" si="64"/>
        <v>2.1539033059232136E-2</v>
      </c>
      <c r="H665" s="151">
        <f t="shared" si="66"/>
        <v>92.218293091449425</v>
      </c>
      <c r="I665" s="151">
        <f t="shared" si="63"/>
        <v>20.288024480118874</v>
      </c>
      <c r="J665" s="151">
        <v>26.905331798938207</v>
      </c>
      <c r="K665" s="734">
        <v>14.109430251120436</v>
      </c>
      <c r="L665" s="725">
        <f t="shared" si="65"/>
        <v>3.6132809174738025E-2</v>
      </c>
    </row>
    <row r="666" spans="1:12" s="688" customFormat="1" ht="18" customHeight="1" x14ac:dyDescent="0.3">
      <c r="A666" s="158">
        <v>181</v>
      </c>
      <c r="B666" s="334" t="s">
        <v>509</v>
      </c>
      <c r="C666" s="163">
        <v>4357.5</v>
      </c>
      <c r="D666" s="146"/>
      <c r="E666" s="146"/>
      <c r="F666" s="524">
        <f t="shared" si="62"/>
        <v>4357.5</v>
      </c>
      <c r="G666" s="702">
        <f t="shared" si="64"/>
        <v>2.2090081094804186E-2</v>
      </c>
      <c r="H666" s="151">
        <f t="shared" si="66"/>
        <v>94.577577703349377</v>
      </c>
      <c r="I666" s="151">
        <f t="shared" si="63"/>
        <v>20.807067094736862</v>
      </c>
      <c r="J666" s="151">
        <v>27.593669580557624</v>
      </c>
      <c r="K666" s="734">
        <v>14.470401600277091</v>
      </c>
      <c r="L666" s="725">
        <f t="shared" si="65"/>
        <v>3.6132809174738031E-2</v>
      </c>
    </row>
    <row r="667" spans="1:12" s="688" customFormat="1" ht="18" customHeight="1" x14ac:dyDescent="0.3">
      <c r="A667" s="158">
        <v>182</v>
      </c>
      <c r="B667" s="334" t="s">
        <v>510</v>
      </c>
      <c r="C667" s="163">
        <v>6324.6</v>
      </c>
      <c r="D667" s="146"/>
      <c r="E667" s="146"/>
      <c r="F667" s="524">
        <f t="shared" si="62"/>
        <v>6324.6</v>
      </c>
      <c r="G667" s="702">
        <f>1/197260.48*F667</f>
        <v>3.2062174846172936E-2</v>
      </c>
      <c r="H667" s="151">
        <f t="shared" si="66"/>
        <v>137.27259849514712</v>
      </c>
      <c r="I667" s="151">
        <f t="shared" si="63"/>
        <v>30.199971668932367</v>
      </c>
      <c r="J667" s="151">
        <v>40.050240419780785</v>
      </c>
      <c r="K667" s="734">
        <v>21.002754322687895</v>
      </c>
      <c r="L667" s="725">
        <f t="shared" si="65"/>
        <v>3.6132809174738031E-2</v>
      </c>
    </row>
    <row r="668" spans="1:12" s="688" customFormat="1" ht="18" customHeight="1" x14ac:dyDescent="0.3">
      <c r="A668" s="158">
        <v>1</v>
      </c>
      <c r="B668" s="335" t="s">
        <v>1063</v>
      </c>
      <c r="C668" s="691">
        <f t="shared" ref="C668:J668" si="67">SUM(C494:C667)</f>
        <v>192930.46</v>
      </c>
      <c r="D668" s="691">
        <f t="shared" si="67"/>
        <v>1610.1199999999997</v>
      </c>
      <c r="E668" s="691">
        <f t="shared" si="67"/>
        <v>2719.8999999999996</v>
      </c>
      <c r="F668" s="691">
        <f t="shared" si="67"/>
        <v>197260.47999999995</v>
      </c>
      <c r="G668" s="691">
        <f t="shared" si="67"/>
        <v>0.99999999999999978</v>
      </c>
      <c r="H668" s="151">
        <f t="shared" si="66"/>
        <v>4281.4499999999989</v>
      </c>
      <c r="I668" s="691">
        <f t="shared" si="67"/>
        <v>941.91900000000021</v>
      </c>
      <c r="J668" s="691">
        <f t="shared" si="67"/>
        <v>1249.1429733613763</v>
      </c>
      <c r="K668" s="691">
        <v>695.32741729058353</v>
      </c>
      <c r="L668" s="725">
        <f t="shared" si="65"/>
        <v>3.6336925625710538E-2</v>
      </c>
    </row>
    <row r="669" spans="1:12" s="341" customFormat="1" ht="18" customHeight="1" x14ac:dyDescent="0.3">
      <c r="A669" s="316" t="s">
        <v>769</v>
      </c>
      <c r="B669" s="377"/>
      <c r="C669" s="354"/>
      <c r="D669" s="354"/>
      <c r="E669" s="146"/>
      <c r="F669" s="146"/>
      <c r="G669" s="146"/>
      <c r="H669" s="151">
        <f t="shared" si="66"/>
        <v>0</v>
      </c>
      <c r="I669" s="151"/>
      <c r="J669" s="151"/>
      <c r="K669" s="734"/>
      <c r="L669" s="725"/>
    </row>
    <row r="670" spans="1:12" s="688" customFormat="1" ht="18" customHeight="1" x14ac:dyDescent="0.3">
      <c r="A670" s="158">
        <v>2</v>
      </c>
      <c r="B670" s="321" t="s">
        <v>770</v>
      </c>
      <c r="C670" s="146">
        <v>4574.41</v>
      </c>
      <c r="D670" s="146"/>
      <c r="E670" s="146"/>
      <c r="F670" s="146">
        <f t="shared" ref="F670:F727" si="68">C670+D670+E670</f>
        <v>4574.41</v>
      </c>
      <c r="G670" s="702">
        <f t="shared" ref="G670:G733" si="69">1/243028.1*F670</f>
        <v>1.8822555910201332E-2</v>
      </c>
      <c r="H670" s="151">
        <f t="shared" si="66"/>
        <v>80.587832001731485</v>
      </c>
      <c r="I670" s="151">
        <f t="shared" si="63"/>
        <v>17.729323040380926</v>
      </c>
      <c r="J670" s="151">
        <v>18.338010017452721</v>
      </c>
      <c r="K670" s="734">
        <v>11.719245091479394</v>
      </c>
      <c r="L670" s="725">
        <f t="shared" si="65"/>
        <v>2.8063599491747464E-2</v>
      </c>
    </row>
    <row r="671" spans="1:12" s="688" customFormat="1" ht="18" customHeight="1" x14ac:dyDescent="0.3">
      <c r="A671" s="158">
        <v>3</v>
      </c>
      <c r="B671" s="321" t="s">
        <v>771</v>
      </c>
      <c r="C671" s="146">
        <v>8527.85</v>
      </c>
      <c r="D671" s="146"/>
      <c r="E671" s="146"/>
      <c r="F671" s="146">
        <f t="shared" si="68"/>
        <v>8527.85</v>
      </c>
      <c r="G671" s="702">
        <f t="shared" si="69"/>
        <v>3.5089975192169137E-2</v>
      </c>
      <c r="H671" s="151">
        <f t="shared" si="66"/>
        <v>150.23597428651254</v>
      </c>
      <c r="I671" s="151">
        <f t="shared" ref="I671:I730" si="70">H671*0.22</f>
        <v>33.051914343032763</v>
      </c>
      <c r="J671" s="151">
        <v>34.186659859377315</v>
      </c>
      <c r="K671" s="734">
        <v>21.847618436776013</v>
      </c>
      <c r="L671" s="725">
        <f t="shared" si="65"/>
        <v>2.8063599491747467E-2</v>
      </c>
    </row>
    <row r="672" spans="1:12" s="688" customFormat="1" ht="18" customHeight="1" x14ac:dyDescent="0.3">
      <c r="A672" s="158">
        <v>4</v>
      </c>
      <c r="B672" s="321" t="s">
        <v>772</v>
      </c>
      <c r="C672" s="146">
        <v>5131.3999999999996</v>
      </c>
      <c r="D672" s="146"/>
      <c r="E672" s="146"/>
      <c r="F672" s="146">
        <f t="shared" si="68"/>
        <v>5131.3999999999996</v>
      </c>
      <c r="G672" s="702">
        <f t="shared" si="69"/>
        <v>2.1114430800388925E-2</v>
      </c>
      <c r="H672" s="151">
        <f t="shared" si="66"/>
        <v>90.400379750325158</v>
      </c>
      <c r="I672" s="151">
        <f t="shared" si="70"/>
        <v>19.888083545071535</v>
      </c>
      <c r="J672" s="151">
        <v>20.570885557603471</v>
      </c>
      <c r="K672" s="734">
        <v>13.146205578952774</v>
      </c>
      <c r="L672" s="725">
        <f t="shared" si="65"/>
        <v>2.8063599491747464E-2</v>
      </c>
    </row>
    <row r="673" spans="1:12" s="688" customFormat="1" ht="18" customHeight="1" x14ac:dyDescent="0.3">
      <c r="A673" s="158">
        <v>5</v>
      </c>
      <c r="B673" s="321" t="s">
        <v>773</v>
      </c>
      <c r="C673" s="146">
        <v>4290.1499999999996</v>
      </c>
      <c r="D673" s="146"/>
      <c r="E673" s="146"/>
      <c r="F673" s="146">
        <f t="shared" si="68"/>
        <v>4290.1499999999996</v>
      </c>
      <c r="G673" s="702">
        <f t="shared" si="69"/>
        <v>1.7652896928379885E-2</v>
      </c>
      <c r="H673" s="151">
        <f t="shared" si="66"/>
        <v>75.579995554012058</v>
      </c>
      <c r="I673" s="151">
        <f t="shared" si="70"/>
        <v>16.627599021882652</v>
      </c>
      <c r="J673" s="151">
        <v>17.19846137018212</v>
      </c>
      <c r="K673" s="734">
        <v>10.990995413443553</v>
      </c>
      <c r="L673" s="725">
        <f t="shared" si="65"/>
        <v>2.8063599491747467E-2</v>
      </c>
    </row>
    <row r="674" spans="1:12" s="688" customFormat="1" ht="18" customHeight="1" x14ac:dyDescent="0.3">
      <c r="A674" s="158">
        <v>6</v>
      </c>
      <c r="B674" s="321" t="s">
        <v>774</v>
      </c>
      <c r="C674" s="146">
        <v>5185.3900000000003</v>
      </c>
      <c r="D674" s="146"/>
      <c r="E674" s="146"/>
      <c r="F674" s="146">
        <f t="shared" si="68"/>
        <v>5185.3900000000003</v>
      </c>
      <c r="G674" s="702">
        <f t="shared" si="69"/>
        <v>2.1336586180774983E-2</v>
      </c>
      <c r="H674" s="151">
        <f t="shared" si="66"/>
        <v>91.351526903679044</v>
      </c>
      <c r="I674" s="151">
        <f t="shared" si="70"/>
        <v>20.097335918809389</v>
      </c>
      <c r="J674" s="151">
        <v>20.787322029376284</v>
      </c>
      <c r="K674" s="734">
        <v>13.284523316647686</v>
      </c>
      <c r="L674" s="725">
        <f t="shared" si="65"/>
        <v>2.8063599491747464E-2</v>
      </c>
    </row>
    <row r="675" spans="1:12" s="688" customFormat="1" ht="18" customHeight="1" x14ac:dyDescent="0.3">
      <c r="A675" s="158">
        <v>7</v>
      </c>
      <c r="B675" s="321" t="s">
        <v>775</v>
      </c>
      <c r="C675" s="146">
        <v>4246.38</v>
      </c>
      <c r="D675" s="146"/>
      <c r="E675" s="146"/>
      <c r="F675" s="146">
        <f t="shared" si="68"/>
        <v>4246.38</v>
      </c>
      <c r="G675" s="702">
        <f t="shared" si="69"/>
        <v>1.7472794298272507E-2</v>
      </c>
      <c r="H675" s="151">
        <f t="shared" si="66"/>
        <v>74.80889514833882</v>
      </c>
      <c r="I675" s="151">
        <f t="shared" si="70"/>
        <v>16.457956932634541</v>
      </c>
      <c r="J675" s="151">
        <v>17.022995091806571</v>
      </c>
      <c r="K675" s="734">
        <v>10.878860436986688</v>
      </c>
      <c r="L675" s="725">
        <f t="shared" si="65"/>
        <v>2.8063599491747467E-2</v>
      </c>
    </row>
    <row r="676" spans="1:12" s="688" customFormat="1" ht="18" customHeight="1" x14ac:dyDescent="0.3">
      <c r="A676" s="158">
        <v>8</v>
      </c>
      <c r="B676" s="321" t="s">
        <v>776</v>
      </c>
      <c r="C676" s="146">
        <v>4446.42</v>
      </c>
      <c r="D676" s="146"/>
      <c r="E676" s="146"/>
      <c r="F676" s="146">
        <f t="shared" si="68"/>
        <v>4446.42</v>
      </c>
      <c r="G676" s="702">
        <f t="shared" si="69"/>
        <v>1.8295908991593977E-2</v>
      </c>
      <c r="H676" s="151">
        <f t="shared" si="66"/>
        <v>78.333019552060023</v>
      </c>
      <c r="I676" s="151">
        <f t="shared" si="70"/>
        <v>17.233264301453204</v>
      </c>
      <c r="J676" s="151">
        <v>17.824920481942403</v>
      </c>
      <c r="K676" s="734">
        <v>11.391345716640139</v>
      </c>
      <c r="L676" s="725">
        <f t="shared" si="65"/>
        <v>2.8063599491747467E-2</v>
      </c>
    </row>
    <row r="677" spans="1:12" s="688" customFormat="1" ht="18" customHeight="1" x14ac:dyDescent="0.3">
      <c r="A677" s="158">
        <v>9</v>
      </c>
      <c r="B677" s="321" t="s">
        <v>777</v>
      </c>
      <c r="C677" s="146">
        <v>2920.24</v>
      </c>
      <c r="D677" s="146"/>
      <c r="E677" s="146"/>
      <c r="F677" s="146">
        <f t="shared" si="68"/>
        <v>2920.24</v>
      </c>
      <c r="G677" s="702">
        <f t="shared" si="69"/>
        <v>1.2016059048315812E-2</v>
      </c>
      <c r="H677" s="151">
        <f t="shared" si="66"/>
        <v>51.446156012411734</v>
      </c>
      <c r="I677" s="151">
        <f t="shared" si="70"/>
        <v>11.318154322730582</v>
      </c>
      <c r="J677" s="151">
        <v>11.706731660119258</v>
      </c>
      <c r="K677" s="734">
        <v>7.4814037845190491</v>
      </c>
      <c r="L677" s="725">
        <f t="shared" si="65"/>
        <v>2.8063599491747467E-2</v>
      </c>
    </row>
    <row r="678" spans="1:12" s="688" customFormat="1" ht="18" customHeight="1" x14ac:dyDescent="0.3">
      <c r="A678" s="158">
        <v>11</v>
      </c>
      <c r="B678" s="321" t="s">
        <v>778</v>
      </c>
      <c r="C678" s="146">
        <v>8595.7800000000007</v>
      </c>
      <c r="D678" s="146"/>
      <c r="E678" s="146"/>
      <c r="F678" s="146">
        <f t="shared" si="68"/>
        <v>8595.7800000000007</v>
      </c>
      <c r="G678" s="702">
        <f t="shared" si="69"/>
        <v>3.5369490194755264E-2</v>
      </c>
      <c r="H678" s="151">
        <f t="shared" si="66"/>
        <v>151.43270379433491</v>
      </c>
      <c r="I678" s="151">
        <f t="shared" si="70"/>
        <v>33.315194834753683</v>
      </c>
      <c r="J678" s="151">
        <v>34.458979354237989</v>
      </c>
      <c r="K678" s="734">
        <v>22.021649255846491</v>
      </c>
      <c r="L678" s="725">
        <f t="shared" si="65"/>
        <v>2.8063599491747467E-2</v>
      </c>
    </row>
    <row r="679" spans="1:12" s="688" customFormat="1" ht="18" customHeight="1" x14ac:dyDescent="0.3">
      <c r="A679" s="158">
        <v>12</v>
      </c>
      <c r="B679" s="321" t="s">
        <v>779</v>
      </c>
      <c r="C679" s="146">
        <v>4516.6000000000004</v>
      </c>
      <c r="D679" s="146"/>
      <c r="E679" s="146"/>
      <c r="F679" s="146">
        <f t="shared" si="68"/>
        <v>4516.6000000000004</v>
      </c>
      <c r="G679" s="702">
        <f t="shared" si="69"/>
        <v>1.8584682182842233E-2</v>
      </c>
      <c r="H679" s="151">
        <f t="shared" si="66"/>
        <v>79.569387531729873</v>
      </c>
      <c r="I679" s="151">
        <f t="shared" si="70"/>
        <v>17.505265256980572</v>
      </c>
      <c r="J679" s="151">
        <v>18.106259833470759</v>
      </c>
      <c r="K679" s="734">
        <v>11.571140842245415</v>
      </c>
      <c r="L679" s="725">
        <f t="shared" si="65"/>
        <v>2.8063599491747464E-2</v>
      </c>
    </row>
    <row r="680" spans="1:12" s="688" customFormat="1" ht="18" customHeight="1" x14ac:dyDescent="0.3">
      <c r="A680" s="158">
        <v>13</v>
      </c>
      <c r="B680" s="321" t="s">
        <v>780</v>
      </c>
      <c r="C680" s="146">
        <v>5810.95</v>
      </c>
      <c r="D680" s="146"/>
      <c r="E680" s="146"/>
      <c r="F680" s="146">
        <f t="shared" si="68"/>
        <v>5810.95</v>
      </c>
      <c r="G680" s="702">
        <f t="shared" si="69"/>
        <v>2.3910609513879258E-2</v>
      </c>
      <c r="H680" s="151">
        <f t="shared" si="66"/>
        <v>102.37207910319835</v>
      </c>
      <c r="I680" s="151">
        <f t="shared" si="70"/>
        <v>22.521857402703635</v>
      </c>
      <c r="J680" s="151">
        <v>23.29508271250651</v>
      </c>
      <c r="K680" s="734">
        <v>14.887154248161442</v>
      </c>
      <c r="L680" s="725">
        <f t="shared" si="65"/>
        <v>2.8063599491747464E-2</v>
      </c>
    </row>
    <row r="681" spans="1:12" s="688" customFormat="1" ht="18" customHeight="1" x14ac:dyDescent="0.3">
      <c r="A681" s="158">
        <v>14</v>
      </c>
      <c r="B681" s="321" t="s">
        <v>781</v>
      </c>
      <c r="C681" s="146">
        <v>4315.22</v>
      </c>
      <c r="D681" s="146"/>
      <c r="E681" s="146">
        <v>220.4</v>
      </c>
      <c r="F681" s="146">
        <f t="shared" si="68"/>
        <v>4535.62</v>
      </c>
      <c r="G681" s="702">
        <f t="shared" si="69"/>
        <v>1.8662944737666137E-2</v>
      </c>
      <c r="H681" s="151">
        <f t="shared" si="66"/>
        <v>79.904464747080681</v>
      </c>
      <c r="I681" s="151">
        <f t="shared" si="70"/>
        <v>17.57898224435775</v>
      </c>
      <c r="J681" s="151">
        <v>18.182507688501673</v>
      </c>
      <c r="K681" s="734">
        <v>11.61986844681954</v>
      </c>
      <c r="L681" s="725">
        <f t="shared" si="65"/>
        <v>2.8063599491747467E-2</v>
      </c>
    </row>
    <row r="682" spans="1:12" s="688" customFormat="1" ht="18" customHeight="1" x14ac:dyDescent="0.3">
      <c r="A682" s="158">
        <v>15</v>
      </c>
      <c r="B682" s="321" t="s">
        <v>782</v>
      </c>
      <c r="C682" s="146">
        <v>6019.4</v>
      </c>
      <c r="D682" s="146"/>
      <c r="E682" s="146">
        <v>951.1</v>
      </c>
      <c r="F682" s="146">
        <f t="shared" si="68"/>
        <v>6970.5</v>
      </c>
      <c r="G682" s="702">
        <f t="shared" si="69"/>
        <v>2.8681868475291541E-2</v>
      </c>
      <c r="H682" s="151">
        <f t="shared" si="66"/>
        <v>122.79998578353697</v>
      </c>
      <c r="I682" s="151">
        <f t="shared" si="70"/>
        <v>27.015996872378132</v>
      </c>
      <c r="J682" s="151">
        <v>27.943515956517718</v>
      </c>
      <c r="K682" s="734">
        <v>17.857821644792907</v>
      </c>
      <c r="L682" s="725">
        <f t="shared" si="65"/>
        <v>2.8063599491747471E-2</v>
      </c>
    </row>
    <row r="683" spans="1:12" s="688" customFormat="1" ht="18" customHeight="1" x14ac:dyDescent="0.3">
      <c r="A683" s="158">
        <v>16</v>
      </c>
      <c r="B683" s="321" t="s">
        <v>783</v>
      </c>
      <c r="C683" s="146">
        <v>7260.15</v>
      </c>
      <c r="D683" s="146"/>
      <c r="E683" s="146">
        <v>68.5</v>
      </c>
      <c r="F683" s="146">
        <f t="shared" si="68"/>
        <v>7328.65</v>
      </c>
      <c r="G683" s="702">
        <f t="shared" si="69"/>
        <v>3.015556637277747E-2</v>
      </c>
      <c r="H683" s="151">
        <f t="shared" si="66"/>
        <v>129.10954964672808</v>
      </c>
      <c r="I683" s="151">
        <f t="shared" si="70"/>
        <v>28.404100922280179</v>
      </c>
      <c r="J683" s="151">
        <v>29.379276696755404</v>
      </c>
      <c r="K683" s="734">
        <v>18.775371149431393</v>
      </c>
      <c r="L683" s="725">
        <f t="shared" si="65"/>
        <v>2.8063599491747467E-2</v>
      </c>
    </row>
    <row r="684" spans="1:12" s="688" customFormat="1" ht="18" customHeight="1" x14ac:dyDescent="0.3">
      <c r="A684" s="158">
        <v>17</v>
      </c>
      <c r="B684" s="321" t="s">
        <v>784</v>
      </c>
      <c r="C684" s="146">
        <v>6364.4</v>
      </c>
      <c r="D684" s="146"/>
      <c r="E684" s="146">
        <v>171.2</v>
      </c>
      <c r="F684" s="146">
        <f t="shared" si="68"/>
        <v>6535.5999999999995</v>
      </c>
      <c r="G684" s="702">
        <f t="shared" si="69"/>
        <v>2.6892363475663924E-2</v>
      </c>
      <c r="H684" s="151">
        <f t="shared" si="66"/>
        <v>115.13830960288131</v>
      </c>
      <c r="I684" s="151">
        <f t="shared" si="70"/>
        <v>25.330428112633889</v>
      </c>
      <c r="J684" s="151">
        <v>26.200077883282002</v>
      </c>
      <c r="K684" s="734">
        <v>16.743645239467543</v>
      </c>
      <c r="L684" s="725">
        <f t="shared" si="65"/>
        <v>2.8063599491747467E-2</v>
      </c>
    </row>
    <row r="685" spans="1:12" s="688" customFormat="1" ht="18" customHeight="1" x14ac:dyDescent="0.3">
      <c r="A685" s="158">
        <v>18</v>
      </c>
      <c r="B685" s="321" t="s">
        <v>785</v>
      </c>
      <c r="C685" s="146">
        <v>11062.33</v>
      </c>
      <c r="D685" s="146"/>
      <c r="E685" s="146"/>
      <c r="F685" s="146">
        <f t="shared" si="68"/>
        <v>11062.33</v>
      </c>
      <c r="G685" s="702">
        <f t="shared" si="69"/>
        <v>4.5518728081238344E-2</v>
      </c>
      <c r="H685" s="151">
        <f t="shared" si="66"/>
        <v>194.88615834341789</v>
      </c>
      <c r="I685" s="151">
        <f t="shared" si="70"/>
        <v>42.874954835551939</v>
      </c>
      <c r="J685" s="151">
        <v>44.346947115883317</v>
      </c>
      <c r="K685" s="734">
        <v>28.340738270689606</v>
      </c>
      <c r="L685" s="725">
        <f t="shared" si="65"/>
        <v>2.8063599491747467E-2</v>
      </c>
    </row>
    <row r="686" spans="1:12" s="688" customFormat="1" ht="18" customHeight="1" x14ac:dyDescent="0.3">
      <c r="A686" s="158">
        <v>19</v>
      </c>
      <c r="B686" s="321" t="s">
        <v>786</v>
      </c>
      <c r="C686" s="146">
        <v>8492.94</v>
      </c>
      <c r="D686" s="146"/>
      <c r="E686" s="146"/>
      <c r="F686" s="146">
        <f t="shared" si="68"/>
        <v>8492.94</v>
      </c>
      <c r="G686" s="702">
        <f t="shared" si="69"/>
        <v>3.4946329251637979E-2</v>
      </c>
      <c r="H686" s="151">
        <f t="shared" si="66"/>
        <v>149.62096137442543</v>
      </c>
      <c r="I686" s="151">
        <f t="shared" si="70"/>
        <v>32.916611502373598</v>
      </c>
      <c r="J686" s="151">
        <v>34.046711772146566</v>
      </c>
      <c r="K686" s="734">
        <v>21.758182018496157</v>
      </c>
      <c r="L686" s="725">
        <f t="shared" si="65"/>
        <v>2.8063599491747467E-2</v>
      </c>
    </row>
    <row r="687" spans="1:12" s="688" customFormat="1" ht="18" customHeight="1" x14ac:dyDescent="0.3">
      <c r="A687" s="158">
        <v>20</v>
      </c>
      <c r="B687" s="321" t="s">
        <v>795</v>
      </c>
      <c r="C687" s="146">
        <v>3876.37</v>
      </c>
      <c r="D687" s="146"/>
      <c r="E687" s="146"/>
      <c r="F687" s="146">
        <f t="shared" si="68"/>
        <v>3876.37</v>
      </c>
      <c r="G687" s="702">
        <f t="shared" si="69"/>
        <v>1.5950295459660837E-2</v>
      </c>
      <c r="H687" s="151">
        <f t="shared" si="66"/>
        <v>68.290392495764891</v>
      </c>
      <c r="I687" s="151">
        <f t="shared" si="70"/>
        <v>15.023886349068276</v>
      </c>
      <c r="J687" s="151">
        <v>15.539689684867167</v>
      </c>
      <c r="K687" s="734">
        <v>9.9309266321247947</v>
      </c>
      <c r="L687" s="725">
        <f t="shared" si="65"/>
        <v>2.8063599491747464E-2</v>
      </c>
    </row>
    <row r="688" spans="1:12" s="688" customFormat="1" ht="18" customHeight="1" x14ac:dyDescent="0.3">
      <c r="A688" s="158">
        <v>21</v>
      </c>
      <c r="B688" s="321" t="s">
        <v>796</v>
      </c>
      <c r="C688" s="146">
        <v>5649.66</v>
      </c>
      <c r="D688" s="146"/>
      <c r="E688" s="146">
        <v>46.1</v>
      </c>
      <c r="F688" s="146">
        <f t="shared" si="68"/>
        <v>5695.76</v>
      </c>
      <c r="G688" s="702">
        <f t="shared" si="69"/>
        <v>2.3436631401883158E-2</v>
      </c>
      <c r="H688" s="151">
        <f t="shared" si="66"/>
        <v>100.34276551559265</v>
      </c>
      <c r="I688" s="151">
        <f t="shared" si="70"/>
        <v>22.075408413430381</v>
      </c>
      <c r="J688" s="151">
        <v>22.833306139372407</v>
      </c>
      <c r="K688" s="734">
        <v>14.592047372720129</v>
      </c>
      <c r="L688" s="725">
        <f t="shared" si="65"/>
        <v>2.8063599491747467E-2</v>
      </c>
    </row>
    <row r="689" spans="1:12" s="688" customFormat="1" ht="18" customHeight="1" x14ac:dyDescent="0.3">
      <c r="A689" s="158">
        <v>22</v>
      </c>
      <c r="B689" s="321" t="s">
        <v>797</v>
      </c>
      <c r="C689" s="146">
        <v>5815.2</v>
      </c>
      <c r="D689" s="146"/>
      <c r="E689" s="146"/>
      <c r="F689" s="146">
        <f t="shared" si="68"/>
        <v>5815.2</v>
      </c>
      <c r="G689" s="702">
        <f t="shared" si="69"/>
        <v>2.3928097203574403E-2</v>
      </c>
      <c r="H689" s="151">
        <f t="shared" si="66"/>
        <v>102.44695177224362</v>
      </c>
      <c r="I689" s="151">
        <f t="shared" si="70"/>
        <v>22.538329389893597</v>
      </c>
      <c r="J689" s="151">
        <v>23.312120219545488</v>
      </c>
      <c r="K689" s="734">
        <v>14.898042382727164</v>
      </c>
      <c r="L689" s="725">
        <f t="shared" si="65"/>
        <v>2.8063599491747467E-2</v>
      </c>
    </row>
    <row r="690" spans="1:12" s="688" customFormat="1" ht="18" customHeight="1" x14ac:dyDescent="0.3">
      <c r="A690" s="158">
        <v>23</v>
      </c>
      <c r="B690" s="321" t="s">
        <v>798</v>
      </c>
      <c r="C690" s="146">
        <v>5690.31</v>
      </c>
      <c r="D690" s="146"/>
      <c r="E690" s="146"/>
      <c r="F690" s="146">
        <f t="shared" si="68"/>
        <v>5690.31</v>
      </c>
      <c r="G690" s="702">
        <f t="shared" si="69"/>
        <v>2.3414206011568212E-2</v>
      </c>
      <c r="H690" s="151">
        <f t="shared" si="66"/>
        <v>100.24675232822871</v>
      </c>
      <c r="I690" s="151">
        <f t="shared" si="70"/>
        <v>22.054285512210317</v>
      </c>
      <c r="J690" s="151">
        <v>22.811458042110658</v>
      </c>
      <c r="K690" s="734">
        <v>14.578084941335851</v>
      </c>
      <c r="L690" s="725">
        <f t="shared" ref="L690:L750" si="71">(K690+J690+I690+H690)/F690</f>
        <v>2.8063599491747467E-2</v>
      </c>
    </row>
    <row r="691" spans="1:12" s="688" customFormat="1" ht="18" customHeight="1" x14ac:dyDescent="0.3">
      <c r="A691" s="158">
        <v>24</v>
      </c>
      <c r="B691" s="321" t="s">
        <v>799</v>
      </c>
      <c r="C691" s="146">
        <v>3955.02</v>
      </c>
      <c r="D691" s="146"/>
      <c r="E691" s="146"/>
      <c r="F691" s="146">
        <f t="shared" si="68"/>
        <v>3955.02</v>
      </c>
      <c r="G691" s="702">
        <f t="shared" si="69"/>
        <v>1.6273920587783881E-2</v>
      </c>
      <c r="H691" s="151">
        <f t="shared" si="66"/>
        <v>69.675977300567297</v>
      </c>
      <c r="I691" s="151">
        <f t="shared" si="70"/>
        <v>15.328715006124805</v>
      </c>
      <c r="J691" s="151">
        <v>15.854983785717913</v>
      </c>
      <c r="K691" s="734">
        <v>10.13242116944105</v>
      </c>
      <c r="L691" s="725">
        <f t="shared" si="71"/>
        <v>2.8063599491747464E-2</v>
      </c>
    </row>
    <row r="692" spans="1:12" s="688" customFormat="1" ht="18" customHeight="1" x14ac:dyDescent="0.3">
      <c r="A692" s="158">
        <v>25</v>
      </c>
      <c r="B692" s="321" t="s">
        <v>800</v>
      </c>
      <c r="C692" s="146">
        <v>3905.27</v>
      </c>
      <c r="D692" s="146"/>
      <c r="E692" s="146"/>
      <c r="F692" s="146">
        <f t="shared" si="68"/>
        <v>3905.27</v>
      </c>
      <c r="G692" s="702">
        <f t="shared" si="69"/>
        <v>1.6069211749587805E-2</v>
      </c>
      <c r="H692" s="151">
        <f t="shared" si="66"/>
        <v>68.799526645272707</v>
      </c>
      <c r="I692" s="151">
        <f t="shared" si="70"/>
        <v>15.135895861959996</v>
      </c>
      <c r="J692" s="151">
        <v>15.655544732732221</v>
      </c>
      <c r="K692" s="734">
        <v>10.004965947171709</v>
      </c>
      <c r="L692" s="725">
        <f t="shared" si="71"/>
        <v>2.8063599491747467E-2</v>
      </c>
    </row>
    <row r="693" spans="1:12" s="688" customFormat="1" ht="18" customHeight="1" x14ac:dyDescent="0.3">
      <c r="A693" s="158">
        <v>27</v>
      </c>
      <c r="B693" s="321" t="s">
        <v>801</v>
      </c>
      <c r="C693" s="146">
        <v>4268.12</v>
      </c>
      <c r="D693" s="146">
        <v>216.9</v>
      </c>
      <c r="E693" s="146">
        <v>468.4</v>
      </c>
      <c r="F693" s="146">
        <f t="shared" si="68"/>
        <v>4953.4199999999992</v>
      </c>
      <c r="G693" s="702">
        <f t="shared" si="69"/>
        <v>2.0382087503461533E-2</v>
      </c>
      <c r="H693" s="151">
        <f t="shared" si="66"/>
        <v>87.26488854169537</v>
      </c>
      <c r="I693" s="151">
        <f t="shared" si="70"/>
        <v>19.198275479172981</v>
      </c>
      <c r="J693" s="151">
        <v>19.857394851062903</v>
      </c>
      <c r="K693" s="734">
        <v>12.690236122480462</v>
      </c>
      <c r="L693" s="725">
        <f t="shared" si="71"/>
        <v>2.8063599491747464E-2</v>
      </c>
    </row>
    <row r="694" spans="1:12" s="688" customFormat="1" ht="18" customHeight="1" x14ac:dyDescent="0.3">
      <c r="A694" s="158">
        <v>28</v>
      </c>
      <c r="B694" s="321" t="s">
        <v>802</v>
      </c>
      <c r="C694" s="146">
        <v>10932.24</v>
      </c>
      <c r="D694" s="146"/>
      <c r="E694" s="146"/>
      <c r="F694" s="146">
        <f t="shared" si="68"/>
        <v>10932.24</v>
      </c>
      <c r="G694" s="702">
        <f t="shared" si="69"/>
        <v>4.4983440186546333E-2</v>
      </c>
      <c r="H694" s="151">
        <f t="shared" si="66"/>
        <v>192.5943499866888</v>
      </c>
      <c r="I694" s="151">
        <f t="shared" si="70"/>
        <v>42.370756997071538</v>
      </c>
      <c r="J694" s="151">
        <v>43.825439047483144</v>
      </c>
      <c r="K694" s="734">
        <v>28.007458876417878</v>
      </c>
      <c r="L694" s="725">
        <f t="shared" si="71"/>
        <v>2.8063599491747471E-2</v>
      </c>
    </row>
    <row r="695" spans="1:12" s="688" customFormat="1" ht="18" customHeight="1" x14ac:dyDescent="0.3">
      <c r="A695" s="158">
        <v>29</v>
      </c>
      <c r="B695" s="321" t="s">
        <v>803</v>
      </c>
      <c r="C695" s="146">
        <v>4713.08</v>
      </c>
      <c r="D695" s="146"/>
      <c r="E695" s="146"/>
      <c r="F695" s="146">
        <f t="shared" si="68"/>
        <v>4713.08</v>
      </c>
      <c r="G695" s="702">
        <f t="shared" si="69"/>
        <v>1.9393148364324948E-2</v>
      </c>
      <c r="H695" s="151">
        <f t="shared" si="66"/>
        <v>83.030795064439047</v>
      </c>
      <c r="I695" s="151">
        <f t="shared" si="70"/>
        <v>18.26677491417659</v>
      </c>
      <c r="J695" s="151">
        <v>18.893913805945701</v>
      </c>
      <c r="K695" s="734">
        <v>12.074505708003809</v>
      </c>
      <c r="L695" s="725">
        <f t="shared" si="71"/>
        <v>2.8063599491747467E-2</v>
      </c>
    </row>
    <row r="696" spans="1:12" s="688" customFormat="1" ht="18" customHeight="1" x14ac:dyDescent="0.3">
      <c r="A696" s="158">
        <v>30</v>
      </c>
      <c r="B696" s="321" t="s">
        <v>804</v>
      </c>
      <c r="C696" s="146">
        <v>4688.58</v>
      </c>
      <c r="D696" s="146"/>
      <c r="E696" s="146"/>
      <c r="F696" s="146">
        <f t="shared" si="68"/>
        <v>4688.58</v>
      </c>
      <c r="G696" s="702">
        <f t="shared" si="69"/>
        <v>1.9292336976670599E-2</v>
      </c>
      <c r="H696" s="151">
        <f t="shared" si="66"/>
        <v>82.599176148766333</v>
      </c>
      <c r="I696" s="151">
        <f t="shared" si="70"/>
        <v>18.171818752728594</v>
      </c>
      <c r="J696" s="151">
        <v>18.795697588897475</v>
      </c>
      <c r="K696" s="734">
        <v>12.011738814624938</v>
      </c>
      <c r="L696" s="725">
        <f t="shared" si="71"/>
        <v>2.8063599491747471E-2</v>
      </c>
    </row>
    <row r="697" spans="1:12" s="688" customFormat="1" ht="18" customHeight="1" x14ac:dyDescent="0.3">
      <c r="A697" s="158">
        <v>31</v>
      </c>
      <c r="B697" s="321" t="s">
        <v>805</v>
      </c>
      <c r="C697" s="146">
        <v>2330.62</v>
      </c>
      <c r="D697" s="146"/>
      <c r="E697" s="146"/>
      <c r="F697" s="146">
        <f t="shared" si="68"/>
        <v>2330.62</v>
      </c>
      <c r="G697" s="702">
        <f t="shared" si="69"/>
        <v>9.5899198487746883E-3</v>
      </c>
      <c r="H697" s="151">
        <f t="shared" si="66"/>
        <v>41.05876233653639</v>
      </c>
      <c r="I697" s="151">
        <f t="shared" si="70"/>
        <v>9.0329277140380064</v>
      </c>
      <c r="J697" s="151">
        <v>9.3430481541610106</v>
      </c>
      <c r="K697" s="734">
        <v>5.9708480427210731</v>
      </c>
      <c r="L697" s="725">
        <f t="shared" si="71"/>
        <v>2.8063599491747471E-2</v>
      </c>
    </row>
    <row r="698" spans="1:12" s="688" customFormat="1" ht="18" customHeight="1" x14ac:dyDescent="0.3">
      <c r="A698" s="158">
        <v>32</v>
      </c>
      <c r="B698" s="321" t="s">
        <v>806</v>
      </c>
      <c r="C698" s="146">
        <v>2305.7800000000002</v>
      </c>
      <c r="D698" s="146"/>
      <c r="E698" s="146"/>
      <c r="F698" s="146">
        <f t="shared" si="68"/>
        <v>2305.7800000000002</v>
      </c>
      <c r="G698" s="702">
        <f t="shared" si="69"/>
        <v>9.4877094459447295E-3</v>
      </c>
      <c r="H698" s="151">
        <f t="shared" si="66"/>
        <v>40.621153607340062</v>
      </c>
      <c r="I698" s="151">
        <f t="shared" si="70"/>
        <v>8.9366537936148145</v>
      </c>
      <c r="J698" s="151">
        <v>9.2434689365496627</v>
      </c>
      <c r="K698" s="734">
        <v>5.9072100985769449</v>
      </c>
      <c r="L698" s="725">
        <f t="shared" si="71"/>
        <v>2.8063599491747471E-2</v>
      </c>
    </row>
    <row r="699" spans="1:12" s="688" customFormat="1" ht="18" customHeight="1" x14ac:dyDescent="0.3">
      <c r="A699" s="158">
        <v>33</v>
      </c>
      <c r="B699" s="321" t="s">
        <v>807</v>
      </c>
      <c r="C699" s="146">
        <v>2216.46</v>
      </c>
      <c r="D699" s="146"/>
      <c r="E699" s="146"/>
      <c r="F699" s="146">
        <f t="shared" si="68"/>
        <v>2216.46</v>
      </c>
      <c r="G699" s="702">
        <f t="shared" si="69"/>
        <v>9.120179929810587E-3</v>
      </c>
      <c r="H699" s="151">
        <f t="shared" si="66"/>
        <v>39.047594360487537</v>
      </c>
      <c r="I699" s="151">
        <f t="shared" si="70"/>
        <v>8.5904707593072587</v>
      </c>
      <c r="J699" s="151">
        <v>8.8854006709681173</v>
      </c>
      <c r="K699" s="734">
        <v>5.6783799387156861</v>
      </c>
      <c r="L699" s="725">
        <f t="shared" si="71"/>
        <v>2.8063599491747471E-2</v>
      </c>
    </row>
    <row r="700" spans="1:12" s="688" customFormat="1" ht="18" customHeight="1" x14ac:dyDescent="0.3">
      <c r="A700" s="158">
        <v>34</v>
      </c>
      <c r="B700" s="321" t="s">
        <v>808</v>
      </c>
      <c r="C700" s="146">
        <v>5733.87</v>
      </c>
      <c r="D700" s="146"/>
      <c r="E700" s="146">
        <v>119.9</v>
      </c>
      <c r="F700" s="146">
        <f t="shared" si="68"/>
        <v>5853.7699999999995</v>
      </c>
      <c r="G700" s="702">
        <f t="shared" si="69"/>
        <v>2.4086803130995961E-2</v>
      </c>
      <c r="H700" s="151">
        <f t="shared" si="66"/>
        <v>103.12644326520265</v>
      </c>
      <c r="I700" s="151">
        <f t="shared" si="70"/>
        <v>22.687817518344584</v>
      </c>
      <c r="J700" s="151">
        <v>23.4667406069557</v>
      </c>
      <c r="K700" s="734">
        <v>14.996855406303617</v>
      </c>
      <c r="L700" s="725">
        <f t="shared" si="71"/>
        <v>2.8063599491747467E-2</v>
      </c>
    </row>
    <row r="701" spans="1:12" s="688" customFormat="1" ht="18" customHeight="1" x14ac:dyDescent="0.3">
      <c r="A701" s="158">
        <v>35</v>
      </c>
      <c r="B701" s="321" t="s">
        <v>809</v>
      </c>
      <c r="C701" s="146">
        <v>4616.67</v>
      </c>
      <c r="D701" s="146"/>
      <c r="E701" s="146">
        <v>516.1</v>
      </c>
      <c r="F701" s="146">
        <f t="shared" si="68"/>
        <v>5132.7700000000004</v>
      </c>
      <c r="G701" s="702">
        <f t="shared" si="69"/>
        <v>2.1120068008596539E-2</v>
      </c>
      <c r="H701" s="151">
        <f t="shared" si="66"/>
        <v>90.424515175405645</v>
      </c>
      <c r="I701" s="151">
        <f t="shared" si="70"/>
        <v>19.893393338589242</v>
      </c>
      <c r="J701" s="151">
        <v>20.576377648107801</v>
      </c>
      <c r="K701" s="734">
        <v>13.149715401153962</v>
      </c>
      <c r="L701" s="725">
        <f t="shared" si="71"/>
        <v>2.8063599491747464E-2</v>
      </c>
    </row>
    <row r="702" spans="1:12" s="688" customFormat="1" ht="18" customHeight="1" x14ac:dyDescent="0.3">
      <c r="A702" s="158">
        <v>36</v>
      </c>
      <c r="B702" s="321" t="s">
        <v>810</v>
      </c>
      <c r="C702" s="146">
        <v>4459.21</v>
      </c>
      <c r="D702" s="146"/>
      <c r="E702" s="146">
        <v>199.1</v>
      </c>
      <c r="F702" s="146">
        <f t="shared" si="68"/>
        <v>4658.3100000000004</v>
      </c>
      <c r="G702" s="702">
        <f t="shared" si="69"/>
        <v>1.9167783478536024E-2</v>
      </c>
      <c r="H702" s="151">
        <f t="shared" si="66"/>
        <v>82.065906574178058</v>
      </c>
      <c r="I702" s="151">
        <f t="shared" si="70"/>
        <v>18.054499446319173</v>
      </c>
      <c r="J702" s="151">
        <v>18.674350450528092</v>
      </c>
      <c r="K702" s="734">
        <v>11.934189677376837</v>
      </c>
      <c r="L702" s="725">
        <f t="shared" si="71"/>
        <v>2.8063599491747464E-2</v>
      </c>
    </row>
    <row r="703" spans="1:12" s="688" customFormat="1" ht="18" customHeight="1" x14ac:dyDescent="0.3">
      <c r="A703" s="158">
        <v>37</v>
      </c>
      <c r="B703" s="321" t="s">
        <v>811</v>
      </c>
      <c r="C703" s="146">
        <v>4519.6099999999997</v>
      </c>
      <c r="D703" s="146"/>
      <c r="E703" s="146"/>
      <c r="F703" s="146">
        <f t="shared" si="68"/>
        <v>4519.6099999999997</v>
      </c>
      <c r="G703" s="702">
        <f t="shared" si="69"/>
        <v>1.8597067581896908E-2</v>
      </c>
      <c r="H703" s="151">
        <f t="shared" si="66"/>
        <v>79.622414998512511</v>
      </c>
      <c r="I703" s="151">
        <f t="shared" si="70"/>
        <v>17.516931299672752</v>
      </c>
      <c r="J703" s="151">
        <v>18.118326397279539</v>
      </c>
      <c r="K703" s="734">
        <v>11.578852203431959</v>
      </c>
      <c r="L703" s="725">
        <f t="shared" si="71"/>
        <v>2.8063599491747467E-2</v>
      </c>
    </row>
    <row r="704" spans="1:12" s="688" customFormat="1" ht="18" customHeight="1" x14ac:dyDescent="0.3">
      <c r="A704" s="158">
        <v>38</v>
      </c>
      <c r="B704" s="321" t="s">
        <v>812</v>
      </c>
      <c r="C704" s="146">
        <v>7164.75</v>
      </c>
      <c r="D704" s="146"/>
      <c r="E704" s="146"/>
      <c r="F704" s="146">
        <f t="shared" si="68"/>
        <v>7164.75</v>
      </c>
      <c r="G704" s="702">
        <f t="shared" si="69"/>
        <v>2.9481158763122454E-2</v>
      </c>
      <c r="H704" s="151">
        <f t="shared" si="66"/>
        <v>126.22210718637062</v>
      </c>
      <c r="I704" s="151">
        <f t="shared" si="70"/>
        <v>27.768863581001536</v>
      </c>
      <c r="J704" s="151">
        <v>28.722230248828676</v>
      </c>
      <c r="K704" s="734">
        <v>18.35547344229682</v>
      </c>
      <c r="L704" s="725">
        <f t="shared" si="71"/>
        <v>2.8063599491747464E-2</v>
      </c>
    </row>
    <row r="705" spans="1:12" s="688" customFormat="1" ht="18" customHeight="1" x14ac:dyDescent="0.3">
      <c r="A705" s="158">
        <v>39</v>
      </c>
      <c r="B705" s="321" t="s">
        <v>813</v>
      </c>
      <c r="C705" s="146">
        <v>4422.5</v>
      </c>
      <c r="D705" s="146"/>
      <c r="E705" s="146"/>
      <c r="F705" s="146">
        <f t="shared" si="68"/>
        <v>4422.5</v>
      </c>
      <c r="G705" s="702">
        <f t="shared" si="69"/>
        <v>1.8197484159239202E-2</v>
      </c>
      <c r="H705" s="151">
        <f t="shared" si="66"/>
        <v>77.911618553574669</v>
      </c>
      <c r="I705" s="151">
        <f t="shared" si="70"/>
        <v>17.140556081786428</v>
      </c>
      <c r="J705" s="151">
        <v>17.729029383501842</v>
      </c>
      <c r="K705" s="734">
        <v>11.330064733390234</v>
      </c>
      <c r="L705" s="725">
        <f t="shared" si="71"/>
        <v>2.8063599491747467E-2</v>
      </c>
    </row>
    <row r="706" spans="1:12" s="688" customFormat="1" ht="18" customHeight="1" x14ac:dyDescent="0.3">
      <c r="A706" s="158">
        <v>41</v>
      </c>
      <c r="B706" s="321" t="s">
        <v>814</v>
      </c>
      <c r="C706" s="146">
        <v>2091.96</v>
      </c>
      <c r="D706" s="146"/>
      <c r="E706" s="146">
        <v>121.7</v>
      </c>
      <c r="F706" s="146">
        <f t="shared" si="68"/>
        <v>2213.66</v>
      </c>
      <c r="G706" s="702">
        <f t="shared" si="69"/>
        <v>9.1086586283643748E-3</v>
      </c>
      <c r="H706" s="151">
        <f t="shared" si="66"/>
        <v>38.998266484410649</v>
      </c>
      <c r="I706" s="151">
        <f t="shared" si="70"/>
        <v>8.5796186265703422</v>
      </c>
      <c r="J706" s="151">
        <v>8.8741759604483192</v>
      </c>
      <c r="K706" s="734">
        <v>5.6712065794723854</v>
      </c>
      <c r="L706" s="725">
        <f t="shared" si="71"/>
        <v>2.8063599491747467E-2</v>
      </c>
    </row>
    <row r="707" spans="1:12" s="688" customFormat="1" ht="18" customHeight="1" x14ac:dyDescent="0.3">
      <c r="A707" s="158">
        <v>42</v>
      </c>
      <c r="B707" s="321" t="s">
        <v>815</v>
      </c>
      <c r="C707" s="146">
        <v>113.2</v>
      </c>
      <c r="D707" s="146"/>
      <c r="E707" s="146"/>
      <c r="F707" s="146">
        <f t="shared" si="68"/>
        <v>113.2</v>
      </c>
      <c r="G707" s="702">
        <f t="shared" si="69"/>
        <v>4.6578975846825948E-4</v>
      </c>
      <c r="H707" s="151">
        <f t="shared" si="66"/>
        <v>1.9942555613939295</v>
      </c>
      <c r="I707" s="151">
        <f t="shared" si="70"/>
        <v>0.43873622350666447</v>
      </c>
      <c r="J707" s="151">
        <v>0.45379901101467701</v>
      </c>
      <c r="K707" s="734">
        <v>0.29000866655054264</v>
      </c>
      <c r="L707" s="725">
        <f t="shared" si="71"/>
        <v>2.8063599491747471E-2</v>
      </c>
    </row>
    <row r="708" spans="1:12" s="688" customFormat="1" ht="18" customHeight="1" x14ac:dyDescent="0.3">
      <c r="A708" s="158">
        <v>43</v>
      </c>
      <c r="B708" s="321" t="s">
        <v>816</v>
      </c>
      <c r="C708" s="146">
        <v>149.19999999999999</v>
      </c>
      <c r="D708" s="146"/>
      <c r="E708" s="146"/>
      <c r="F708" s="146">
        <f t="shared" si="68"/>
        <v>149.19999999999999</v>
      </c>
      <c r="G708" s="702">
        <f t="shared" si="69"/>
        <v>6.1392077706240553E-4</v>
      </c>
      <c r="H708" s="151">
        <f t="shared" si="66"/>
        <v>2.6284711109538361</v>
      </c>
      <c r="I708" s="151">
        <f t="shared" si="70"/>
        <v>0.5782636444098439</v>
      </c>
      <c r="J708" s="151">
        <v>0.59811671769778973</v>
      </c>
      <c r="K708" s="734">
        <v>0.38223757110725221</v>
      </c>
      <c r="L708" s="725">
        <f t="shared" si="71"/>
        <v>2.8063599491747471E-2</v>
      </c>
    </row>
    <row r="709" spans="1:12" s="695" customFormat="1" ht="18" customHeight="1" x14ac:dyDescent="0.3">
      <c r="A709" s="158">
        <v>44</v>
      </c>
      <c r="B709" s="321" t="s">
        <v>1183</v>
      </c>
      <c r="C709" s="146">
        <v>613.9</v>
      </c>
      <c r="D709" s="146"/>
      <c r="E709" s="146">
        <v>71.099999999999994</v>
      </c>
      <c r="F709" s="146">
        <f t="shared" si="68"/>
        <v>685</v>
      </c>
      <c r="G709" s="702">
        <f t="shared" si="69"/>
        <v>2.8186041038052801E-3</v>
      </c>
      <c r="H709" s="151">
        <f t="shared" si="66"/>
        <v>12.067712540237116</v>
      </c>
      <c r="I709" s="151">
        <f t="shared" si="70"/>
        <v>2.6548967588521655</v>
      </c>
      <c r="J709" s="151">
        <v>2.7460452521647851</v>
      </c>
      <c r="K709" s="734">
        <v>1.7549111005929474</v>
      </c>
      <c r="L709" s="725">
        <f t="shared" si="71"/>
        <v>2.8063599491747467E-2</v>
      </c>
    </row>
    <row r="710" spans="1:12" s="693" customFormat="1" ht="18" customHeight="1" x14ac:dyDescent="0.3">
      <c r="A710" s="158">
        <v>45</v>
      </c>
      <c r="B710" s="321" t="s">
        <v>1184</v>
      </c>
      <c r="C710" s="146">
        <v>451.16</v>
      </c>
      <c r="D710" s="146"/>
      <c r="E710" s="146">
        <v>29.4</v>
      </c>
      <c r="F710" s="146">
        <f t="shared" si="68"/>
        <v>480.56</v>
      </c>
      <c r="G710" s="702">
        <f t="shared" si="69"/>
        <v>1.9773845082111906E-3</v>
      </c>
      <c r="H710" s="151">
        <f t="shared" si="66"/>
        <v>8.4660729026808017</v>
      </c>
      <c r="I710" s="151">
        <f t="shared" si="70"/>
        <v>1.8625360385897765</v>
      </c>
      <c r="J710" s="151">
        <v>1.9264810312121303</v>
      </c>
      <c r="K710" s="734">
        <v>1.2311533992714554</v>
      </c>
      <c r="L710" s="725">
        <f t="shared" si="71"/>
        <v>2.8063599491747467E-2</v>
      </c>
    </row>
    <row r="711" spans="1:12" s="688" customFormat="1" ht="18" customHeight="1" x14ac:dyDescent="0.3">
      <c r="A711" s="158">
        <v>46</v>
      </c>
      <c r="B711" s="321" t="s">
        <v>1185</v>
      </c>
      <c r="C711" s="146">
        <v>514.09</v>
      </c>
      <c r="D711" s="146"/>
      <c r="E711" s="146"/>
      <c r="F711" s="146">
        <f t="shared" si="68"/>
        <v>514.09</v>
      </c>
      <c r="G711" s="702">
        <f t="shared" si="69"/>
        <v>2.1153520930295715E-3</v>
      </c>
      <c r="H711" s="151">
        <f t="shared" ref="H711:H774" si="72">G711*4281.45</f>
        <v>9.0567742187014577</v>
      </c>
      <c r="I711" s="151">
        <f t="shared" si="70"/>
        <v>1.9924903281143207</v>
      </c>
      <c r="J711" s="151">
        <v>2.0608969396867076</v>
      </c>
      <c r="K711" s="734">
        <v>1.3170543762099687</v>
      </c>
      <c r="L711" s="725">
        <f t="shared" si="71"/>
        <v>2.8063599491747464E-2</v>
      </c>
    </row>
    <row r="712" spans="1:12" s="688" customFormat="1" ht="18" customHeight="1" x14ac:dyDescent="0.3">
      <c r="A712" s="158">
        <v>47</v>
      </c>
      <c r="B712" s="321" t="s">
        <v>1186</v>
      </c>
      <c r="C712" s="146">
        <v>522.29999999999995</v>
      </c>
      <c r="D712" s="146"/>
      <c r="E712" s="146">
        <v>27.8</v>
      </c>
      <c r="F712" s="146">
        <f t="shared" si="68"/>
        <v>550.09999999999991</v>
      </c>
      <c r="G712" s="702">
        <f t="shared" si="69"/>
        <v>2.2635242591288822E-3</v>
      </c>
      <c r="H712" s="151">
        <f t="shared" si="72"/>
        <v>9.6911659392473517</v>
      </c>
      <c r="I712" s="151">
        <f t="shared" si="70"/>
        <v>2.1320565066344175</v>
      </c>
      <c r="J712" s="151">
        <v>2.2052547346216764</v>
      </c>
      <c r="K712" s="734">
        <v>1.4093088999068326</v>
      </c>
      <c r="L712" s="725">
        <f t="shared" si="71"/>
        <v>2.8063599491747467E-2</v>
      </c>
    </row>
    <row r="713" spans="1:12" s="688" customFormat="1" ht="18" customHeight="1" x14ac:dyDescent="0.3">
      <c r="A713" s="158">
        <v>48</v>
      </c>
      <c r="B713" s="321" t="s">
        <v>1187</v>
      </c>
      <c r="C713" s="146">
        <v>1211.25</v>
      </c>
      <c r="D713" s="146"/>
      <c r="E713" s="146"/>
      <c r="F713" s="146">
        <f t="shared" si="68"/>
        <v>1211.25</v>
      </c>
      <c r="G713" s="702">
        <f t="shared" si="69"/>
        <v>4.9839915631155413E-3</v>
      </c>
      <c r="H713" s="151">
        <f t="shared" si="72"/>
        <v>21.338710677901034</v>
      </c>
      <c r="I713" s="151">
        <f t="shared" si="70"/>
        <v>4.6945163491382278</v>
      </c>
      <c r="J713" s="151">
        <v>4.8556895061088996</v>
      </c>
      <c r="K713" s="734">
        <v>3.1031183512309606</v>
      </c>
      <c r="L713" s="725">
        <f t="shared" si="71"/>
        <v>2.8063599491747471E-2</v>
      </c>
    </row>
    <row r="714" spans="1:12" s="688" customFormat="1" ht="18" customHeight="1" x14ac:dyDescent="0.3">
      <c r="A714" s="158">
        <v>49</v>
      </c>
      <c r="B714" s="321" t="s">
        <v>1188</v>
      </c>
      <c r="C714" s="146">
        <v>306.17</v>
      </c>
      <c r="D714" s="146"/>
      <c r="E714" s="146">
        <v>31.2</v>
      </c>
      <c r="F714" s="146">
        <f t="shared" si="68"/>
        <v>337.37</v>
      </c>
      <c r="G714" s="702">
        <f t="shared" si="69"/>
        <v>1.3881933817529743E-3</v>
      </c>
      <c r="H714" s="151">
        <f t="shared" si="72"/>
        <v>5.9434805543062712</v>
      </c>
      <c r="I714" s="151">
        <f t="shared" si="70"/>
        <v>1.3075657219473797</v>
      </c>
      <c r="J714" s="151">
        <v>1.3524573528800492</v>
      </c>
      <c r="K714" s="734">
        <v>0.86431293139714271</v>
      </c>
      <c r="L714" s="725">
        <f t="shared" si="71"/>
        <v>2.8063599491747464E-2</v>
      </c>
    </row>
    <row r="715" spans="1:12" s="688" customFormat="1" ht="18" customHeight="1" x14ac:dyDescent="0.3">
      <c r="A715" s="158">
        <v>50</v>
      </c>
      <c r="B715" s="321" t="s">
        <v>1189</v>
      </c>
      <c r="C715" s="146">
        <v>209.58</v>
      </c>
      <c r="D715" s="146"/>
      <c r="E715" s="146">
        <v>29.1</v>
      </c>
      <c r="F715" s="146">
        <f t="shared" si="68"/>
        <v>238.68</v>
      </c>
      <c r="G715" s="702">
        <f t="shared" si="69"/>
        <v>9.8210865327918876E-4</v>
      </c>
      <c r="H715" s="151">
        <f t="shared" si="72"/>
        <v>4.2048490935821823</v>
      </c>
      <c r="I715" s="151">
        <f t="shared" si="70"/>
        <v>0.92506680058808011</v>
      </c>
      <c r="J715" s="151">
        <v>0.95682639530903801</v>
      </c>
      <c r="K715" s="734">
        <v>0.61147763721098503</v>
      </c>
      <c r="L715" s="725">
        <f t="shared" si="71"/>
        <v>2.8063599491747467E-2</v>
      </c>
    </row>
    <row r="716" spans="1:12" s="688" customFormat="1" ht="18" customHeight="1" x14ac:dyDescent="0.3">
      <c r="A716" s="158">
        <v>51</v>
      </c>
      <c r="B716" s="321" t="s">
        <v>1190</v>
      </c>
      <c r="C716" s="146">
        <v>468.77</v>
      </c>
      <c r="D716" s="146"/>
      <c r="E716" s="146">
        <v>272.5</v>
      </c>
      <c r="F716" s="146">
        <f t="shared" si="68"/>
        <v>741.27</v>
      </c>
      <c r="G716" s="702">
        <f t="shared" si="69"/>
        <v>3.0501411153689637E-3</v>
      </c>
      <c r="H716" s="151">
        <f t="shared" si="72"/>
        <v>13.059026678396449</v>
      </c>
      <c r="I716" s="151">
        <f t="shared" si="70"/>
        <v>2.872985869247219</v>
      </c>
      <c r="J716" s="151">
        <v>2.9716218453608616</v>
      </c>
      <c r="K716" s="734">
        <v>1.8990700022431157</v>
      </c>
      <c r="L716" s="725">
        <f t="shared" si="71"/>
        <v>2.8063599491747467E-2</v>
      </c>
    </row>
    <row r="717" spans="1:12" s="688" customFormat="1" ht="18" customHeight="1" x14ac:dyDescent="0.3">
      <c r="A717" s="158">
        <v>52</v>
      </c>
      <c r="B717" s="321" t="s">
        <v>1191</v>
      </c>
      <c r="C717" s="146">
        <v>599.20000000000005</v>
      </c>
      <c r="D717" s="146"/>
      <c r="E717" s="146">
        <v>134.4</v>
      </c>
      <c r="F717" s="146">
        <f t="shared" si="68"/>
        <v>733.6</v>
      </c>
      <c r="G717" s="702">
        <f t="shared" si="69"/>
        <v>3.0185809789073778E-3</v>
      </c>
      <c r="H717" s="151">
        <f t="shared" si="72"/>
        <v>12.923903532142992</v>
      </c>
      <c r="I717" s="151">
        <f t="shared" si="70"/>
        <v>2.8432587770714584</v>
      </c>
      <c r="J717" s="151">
        <v>2.9408741561869878</v>
      </c>
      <c r="K717" s="734">
        <v>1.8794201217445059</v>
      </c>
      <c r="L717" s="725">
        <f t="shared" si="71"/>
        <v>2.8063599491747467E-2</v>
      </c>
    </row>
    <row r="718" spans="1:12" s="688" customFormat="1" ht="18" customHeight="1" x14ac:dyDescent="0.3">
      <c r="A718" s="158">
        <v>53</v>
      </c>
      <c r="B718" s="321" t="s">
        <v>1192</v>
      </c>
      <c r="C718" s="146">
        <v>220.5</v>
      </c>
      <c r="D718" s="146"/>
      <c r="E718" s="146"/>
      <c r="F718" s="146">
        <f t="shared" si="68"/>
        <v>220.5</v>
      </c>
      <c r="G718" s="702">
        <f t="shared" si="69"/>
        <v>9.0730248888914501E-4</v>
      </c>
      <c r="H718" s="151">
        <f t="shared" si="72"/>
        <v>3.8845702410544298</v>
      </c>
      <c r="I718" s="151">
        <f t="shared" si="70"/>
        <v>0.85460545303197455</v>
      </c>
      <c r="J718" s="151">
        <v>0.8839459534340659</v>
      </c>
      <c r="K718" s="734">
        <v>0.5649020404098466</v>
      </c>
      <c r="L718" s="725">
        <f t="shared" si="71"/>
        <v>2.8063599491747467E-2</v>
      </c>
    </row>
    <row r="719" spans="1:12" s="688" customFormat="1" ht="18" customHeight="1" x14ac:dyDescent="0.3">
      <c r="A719" s="158">
        <v>54</v>
      </c>
      <c r="B719" s="321" t="s">
        <v>1193</v>
      </c>
      <c r="C719" s="146">
        <v>330.61</v>
      </c>
      <c r="D719" s="146"/>
      <c r="E719" s="146"/>
      <c r="F719" s="146">
        <f t="shared" si="68"/>
        <v>330.61</v>
      </c>
      <c r="G719" s="702">
        <f t="shared" si="69"/>
        <v>1.360377668261407E-3</v>
      </c>
      <c r="H719" s="151">
        <f t="shared" si="72"/>
        <v>5.8243889677778009</v>
      </c>
      <c r="I719" s="151">
        <f t="shared" si="70"/>
        <v>1.2813655729111162</v>
      </c>
      <c r="J719" s="151">
        <v>1.3253576946251091</v>
      </c>
      <c r="K719" s="734">
        <v>0.84699439265260501</v>
      </c>
      <c r="L719" s="725">
        <f t="shared" si="71"/>
        <v>2.8063599491747467E-2</v>
      </c>
    </row>
    <row r="720" spans="1:12" s="688" customFormat="1" ht="18" customHeight="1" x14ac:dyDescent="0.3">
      <c r="A720" s="158">
        <v>55</v>
      </c>
      <c r="B720" s="321" t="s">
        <v>1194</v>
      </c>
      <c r="C720" s="146">
        <v>949</v>
      </c>
      <c r="D720" s="146"/>
      <c r="E720" s="146">
        <v>88.5</v>
      </c>
      <c r="F720" s="146">
        <f t="shared" si="68"/>
        <v>1037.5</v>
      </c>
      <c r="G720" s="702">
        <f t="shared" si="69"/>
        <v>4.2690536608729606E-3</v>
      </c>
      <c r="H720" s="151">
        <f t="shared" si="72"/>
        <v>18.277739796344537</v>
      </c>
      <c r="I720" s="151">
        <f t="shared" si="70"/>
        <v>4.0211027551957983</v>
      </c>
      <c r="J720" s="151">
        <v>4.1591561301035984</v>
      </c>
      <c r="K720" s="734">
        <v>2.6579857910440632</v>
      </c>
      <c r="L720" s="725">
        <f t="shared" si="71"/>
        <v>2.8063599491747467E-2</v>
      </c>
    </row>
    <row r="721" spans="1:12" s="688" customFormat="1" ht="18" customHeight="1" x14ac:dyDescent="0.3">
      <c r="A721" s="158">
        <v>56</v>
      </c>
      <c r="B721" s="321" t="s">
        <v>1195</v>
      </c>
      <c r="C721" s="146">
        <v>211.8</v>
      </c>
      <c r="D721" s="146"/>
      <c r="E721" s="146">
        <v>18.3</v>
      </c>
      <c r="F721" s="146">
        <f t="shared" si="68"/>
        <v>230.10000000000002</v>
      </c>
      <c r="G721" s="702">
        <f t="shared" si="69"/>
        <v>9.4680409384758398E-4</v>
      </c>
      <c r="H721" s="151">
        <f t="shared" si="72"/>
        <v>4.0536943876037386</v>
      </c>
      <c r="I721" s="151">
        <f t="shared" si="70"/>
        <v>0.89181276527282249</v>
      </c>
      <c r="J721" s="151">
        <v>0.92243067521622946</v>
      </c>
      <c r="K721" s="734">
        <v>0.58949641495830252</v>
      </c>
      <c r="L721" s="725">
        <f t="shared" si="71"/>
        <v>2.8063599491747467E-2</v>
      </c>
    </row>
    <row r="722" spans="1:12" s="688" customFormat="1" ht="18" customHeight="1" x14ac:dyDescent="0.3">
      <c r="A722" s="158">
        <v>57</v>
      </c>
      <c r="B722" s="321" t="s">
        <v>1196</v>
      </c>
      <c r="C722" s="146">
        <v>1331.77</v>
      </c>
      <c r="D722" s="146"/>
      <c r="E722" s="146"/>
      <c r="F722" s="146">
        <f t="shared" si="68"/>
        <v>1331.77</v>
      </c>
      <c r="G722" s="702">
        <f t="shared" si="69"/>
        <v>5.4799012953646101E-3</v>
      </c>
      <c r="H722" s="151">
        <f t="shared" si="72"/>
        <v>23.46192340103881</v>
      </c>
      <c r="I722" s="151">
        <f t="shared" si="70"/>
        <v>5.1616231482285384</v>
      </c>
      <c r="J722" s="151">
        <v>5.3388331174824764</v>
      </c>
      <c r="K722" s="734">
        <v>3.4118802283747001</v>
      </c>
      <c r="L722" s="725">
        <f t="shared" si="71"/>
        <v>2.8063599491747467E-2</v>
      </c>
    </row>
    <row r="723" spans="1:12" s="688" customFormat="1" ht="18" customHeight="1" x14ac:dyDescent="0.3">
      <c r="A723" s="158">
        <v>58</v>
      </c>
      <c r="B723" s="321" t="s">
        <v>1197</v>
      </c>
      <c r="C723" s="146">
        <v>483.9</v>
      </c>
      <c r="D723" s="146"/>
      <c r="E723" s="146"/>
      <c r="F723" s="146">
        <f t="shared" si="68"/>
        <v>483.9</v>
      </c>
      <c r="G723" s="702">
        <f t="shared" si="69"/>
        <v>1.991127774936314E-3</v>
      </c>
      <c r="H723" s="151">
        <f t="shared" si="72"/>
        <v>8.5249140120010818</v>
      </c>
      <c r="I723" s="151">
        <f t="shared" si="70"/>
        <v>1.8754810826402379</v>
      </c>
      <c r="J723" s="151">
        <v>1.9398705073321745</v>
      </c>
      <c r="K723" s="734">
        <v>1.2397101920831055</v>
      </c>
      <c r="L723" s="725">
        <f t="shared" si="71"/>
        <v>2.8063599491747467E-2</v>
      </c>
    </row>
    <row r="724" spans="1:12" s="688" customFormat="1" ht="18" customHeight="1" x14ac:dyDescent="0.3">
      <c r="A724" s="158">
        <v>59</v>
      </c>
      <c r="B724" s="321" t="s">
        <v>1198</v>
      </c>
      <c r="C724" s="146">
        <v>665.8</v>
      </c>
      <c r="D724" s="146"/>
      <c r="E724" s="146"/>
      <c r="F724" s="146">
        <f t="shared" si="68"/>
        <v>665.8</v>
      </c>
      <c r="G724" s="702">
        <f t="shared" si="69"/>
        <v>2.7396008938884021E-3</v>
      </c>
      <c r="H724" s="151">
        <f t="shared" si="72"/>
        <v>11.729464247138498</v>
      </c>
      <c r="I724" s="151">
        <f t="shared" si="70"/>
        <v>2.5804821343704698</v>
      </c>
      <c r="J724" s="151">
        <v>2.6690758086004585</v>
      </c>
      <c r="K724" s="734">
        <v>1.7057223514960356</v>
      </c>
      <c r="L724" s="725">
        <f t="shared" si="71"/>
        <v>2.8063599491747464E-2</v>
      </c>
    </row>
    <row r="725" spans="1:12" s="688" customFormat="1" ht="18" customHeight="1" x14ac:dyDescent="0.3">
      <c r="A725" s="158">
        <v>60</v>
      </c>
      <c r="B725" s="321" t="s">
        <v>1199</v>
      </c>
      <c r="C725" s="146">
        <v>363.78</v>
      </c>
      <c r="D725" s="146"/>
      <c r="E725" s="146">
        <v>58</v>
      </c>
      <c r="F725" s="146">
        <f t="shared" si="68"/>
        <v>421.78</v>
      </c>
      <c r="G725" s="702">
        <f t="shared" si="69"/>
        <v>1.7355194728510819E-3</v>
      </c>
      <c r="H725" s="151">
        <f t="shared" si="72"/>
        <v>7.430539847038264</v>
      </c>
      <c r="I725" s="151">
        <f t="shared" si="70"/>
        <v>1.6347187663484182</v>
      </c>
      <c r="J725" s="151">
        <v>1.6908422868000921</v>
      </c>
      <c r="K725" s="734">
        <v>1.0805640934424723</v>
      </c>
      <c r="L725" s="725">
        <f t="shared" si="71"/>
        <v>2.8063599491747467E-2</v>
      </c>
    </row>
    <row r="726" spans="1:12" s="688" customFormat="1" ht="18" customHeight="1" x14ac:dyDescent="0.3">
      <c r="A726" s="158">
        <v>61</v>
      </c>
      <c r="B726" s="321" t="s">
        <v>1200</v>
      </c>
      <c r="C726" s="146">
        <v>185.8</v>
      </c>
      <c r="D726" s="146"/>
      <c r="E726" s="146">
        <v>26.8</v>
      </c>
      <c r="F726" s="146">
        <f t="shared" si="68"/>
        <v>212.60000000000002</v>
      </c>
      <c r="G726" s="702">
        <f t="shared" si="69"/>
        <v>8.74795959808763E-4</v>
      </c>
      <c r="H726" s="151">
        <f t="shared" si="72"/>
        <v>3.745395162123228</v>
      </c>
      <c r="I726" s="151">
        <f t="shared" si="70"/>
        <v>0.82398693566711012</v>
      </c>
      <c r="J726" s="151">
        <v>0.85227623446749401</v>
      </c>
      <c r="K726" s="734">
        <v>0.54466291968767988</v>
      </c>
      <c r="L726" s="725">
        <f t="shared" si="71"/>
        <v>2.8063599491747467E-2</v>
      </c>
    </row>
    <row r="727" spans="1:12" s="688" customFormat="1" ht="18" customHeight="1" x14ac:dyDescent="0.3">
      <c r="A727" s="158">
        <v>62</v>
      </c>
      <c r="B727" s="321" t="s">
        <v>1201</v>
      </c>
      <c r="C727" s="146">
        <v>205.2</v>
      </c>
      <c r="D727" s="146"/>
      <c r="E727" s="154"/>
      <c r="F727" s="146">
        <f t="shared" si="68"/>
        <v>205.2</v>
      </c>
      <c r="G727" s="702">
        <f t="shared" si="69"/>
        <v>8.4434680598663285E-4</v>
      </c>
      <c r="H727" s="151">
        <f t="shared" si="72"/>
        <v>3.6150286324914691</v>
      </c>
      <c r="I727" s="151">
        <f t="shared" si="70"/>
        <v>0.79530629914812323</v>
      </c>
      <c r="J727" s="151">
        <v>0.82261092809374303</v>
      </c>
      <c r="K727" s="734">
        <v>0.52570475597324495</v>
      </c>
      <c r="L727" s="725">
        <f t="shared" si="71"/>
        <v>2.8063599491747467E-2</v>
      </c>
    </row>
    <row r="728" spans="1:12" s="688" customFormat="1" ht="18" customHeight="1" x14ac:dyDescent="0.3">
      <c r="A728" s="158">
        <v>63</v>
      </c>
      <c r="B728" s="321" t="s">
        <v>1202</v>
      </c>
      <c r="C728" s="146">
        <v>177.45</v>
      </c>
      <c r="D728" s="146"/>
      <c r="E728" s="146"/>
      <c r="F728" s="146">
        <f t="shared" ref="F728:F785" si="73">C728+D728+E728</f>
        <v>177.45</v>
      </c>
      <c r="G728" s="702">
        <f t="shared" si="69"/>
        <v>7.3016247915364517E-4</v>
      </c>
      <c r="H728" s="151">
        <f t="shared" si="72"/>
        <v>3.1261541463723739</v>
      </c>
      <c r="I728" s="151">
        <f t="shared" si="70"/>
        <v>0.68775391220192228</v>
      </c>
      <c r="J728" s="151">
        <v>0.71136602919217673</v>
      </c>
      <c r="K728" s="734">
        <v>0.45461164204411464</v>
      </c>
      <c r="L728" s="725">
        <f t="shared" si="71"/>
        <v>2.8063599491747464E-2</v>
      </c>
    </row>
    <row r="729" spans="1:12" s="688" customFormat="1" ht="18" customHeight="1" x14ac:dyDescent="0.3">
      <c r="A729" s="158">
        <v>64</v>
      </c>
      <c r="B729" s="321" t="s">
        <v>1203</v>
      </c>
      <c r="C729" s="146">
        <v>200</v>
      </c>
      <c r="D729" s="146"/>
      <c r="E729" s="146"/>
      <c r="F729" s="146">
        <f t="shared" si="73"/>
        <v>200</v>
      </c>
      <c r="G729" s="702">
        <f t="shared" si="69"/>
        <v>8.2295010330081173E-4</v>
      </c>
      <c r="H729" s="151">
        <f t="shared" si="72"/>
        <v>3.5234197197772601</v>
      </c>
      <c r="I729" s="151">
        <f t="shared" si="70"/>
        <v>0.77515233835099717</v>
      </c>
      <c r="J729" s="151">
        <v>0.80176503712840452</v>
      </c>
      <c r="K729" s="734">
        <v>0.51238280309283146</v>
      </c>
      <c r="L729" s="725">
        <f t="shared" si="71"/>
        <v>2.8063599491747464E-2</v>
      </c>
    </row>
    <row r="730" spans="1:12" s="688" customFormat="1" ht="18" customHeight="1" x14ac:dyDescent="0.3">
      <c r="A730" s="158">
        <v>65</v>
      </c>
      <c r="B730" s="321" t="s">
        <v>1204</v>
      </c>
      <c r="C730" s="146">
        <v>401.38</v>
      </c>
      <c r="D730" s="146"/>
      <c r="E730" s="146">
        <v>140.80000000000001</v>
      </c>
      <c r="F730" s="146">
        <f t="shared" si="73"/>
        <v>542.18000000000006</v>
      </c>
      <c r="G730" s="702">
        <f t="shared" si="69"/>
        <v>2.2309354350381707E-3</v>
      </c>
      <c r="H730" s="151">
        <f t="shared" si="72"/>
        <v>9.5516385183441752</v>
      </c>
      <c r="I730" s="151">
        <f t="shared" si="70"/>
        <v>2.1013604740357184</v>
      </c>
      <c r="J730" s="151">
        <v>2.1735048391513918</v>
      </c>
      <c r="K730" s="734">
        <v>1.3890185409043569</v>
      </c>
      <c r="L730" s="725">
        <f t="shared" si="71"/>
        <v>2.8063599491747467E-2</v>
      </c>
    </row>
    <row r="731" spans="1:12" s="688" customFormat="1" ht="18" customHeight="1" x14ac:dyDescent="0.3">
      <c r="A731" s="158">
        <v>66</v>
      </c>
      <c r="B731" s="321" t="s">
        <v>1205</v>
      </c>
      <c r="C731" s="146">
        <v>204.3</v>
      </c>
      <c r="D731" s="146"/>
      <c r="E731" s="146"/>
      <c r="F731" s="146">
        <f t="shared" si="73"/>
        <v>204.3</v>
      </c>
      <c r="G731" s="702">
        <f t="shared" si="69"/>
        <v>8.4064353052177925E-4</v>
      </c>
      <c r="H731" s="151">
        <f t="shared" si="72"/>
        <v>3.5991732437524715</v>
      </c>
      <c r="I731" s="151">
        <f t="shared" ref="I731:I787" si="74">H731*0.22</f>
        <v>0.79181811362554377</v>
      </c>
      <c r="J731" s="151">
        <v>0.81900298542666516</v>
      </c>
      <c r="K731" s="734">
        <v>0.52339903335932736</v>
      </c>
      <c r="L731" s="725">
        <f t="shared" si="71"/>
        <v>2.8063599491747467E-2</v>
      </c>
    </row>
    <row r="732" spans="1:12" s="688" customFormat="1" ht="18" customHeight="1" x14ac:dyDescent="0.3">
      <c r="A732" s="158">
        <v>67</v>
      </c>
      <c r="B732" s="321" t="s">
        <v>1206</v>
      </c>
      <c r="C732" s="146">
        <v>306.39999999999998</v>
      </c>
      <c r="D732" s="146"/>
      <c r="E732" s="146"/>
      <c r="F732" s="146">
        <f t="shared" si="73"/>
        <v>306.39999999999998</v>
      </c>
      <c r="G732" s="702">
        <f t="shared" si="69"/>
        <v>1.2607595582568435E-3</v>
      </c>
      <c r="H732" s="151">
        <f t="shared" si="72"/>
        <v>5.3978790106987624</v>
      </c>
      <c r="I732" s="151">
        <f t="shared" si="74"/>
        <v>1.1875333823537277</v>
      </c>
      <c r="J732" s="151">
        <v>1.2283040368807157</v>
      </c>
      <c r="K732" s="734">
        <v>0.78497045433821766</v>
      </c>
      <c r="L732" s="725">
        <f t="shared" si="71"/>
        <v>2.8063599491747467E-2</v>
      </c>
    </row>
    <row r="733" spans="1:12" s="688" customFormat="1" ht="18" customHeight="1" x14ac:dyDescent="0.3">
      <c r="A733" s="158">
        <v>68</v>
      </c>
      <c r="B733" s="321" t="s">
        <v>1250</v>
      </c>
      <c r="C733" s="146">
        <v>301.42</v>
      </c>
      <c r="D733" s="146"/>
      <c r="E733" s="146"/>
      <c r="F733" s="146">
        <f t="shared" si="73"/>
        <v>301.42</v>
      </c>
      <c r="G733" s="702">
        <f t="shared" si="69"/>
        <v>1.2402681006846534E-3</v>
      </c>
      <c r="H733" s="151">
        <f t="shared" si="72"/>
        <v>5.3101458596763091</v>
      </c>
      <c r="I733" s="151">
        <f t="shared" si="74"/>
        <v>1.1682320891287881</v>
      </c>
      <c r="J733" s="151">
        <v>1.2083400874562185</v>
      </c>
      <c r="K733" s="734">
        <v>0.7722121225412063</v>
      </c>
      <c r="L733" s="725">
        <f t="shared" si="71"/>
        <v>2.8063599491747467E-2</v>
      </c>
    </row>
    <row r="734" spans="1:12" s="688" customFormat="1" ht="18" customHeight="1" x14ac:dyDescent="0.3">
      <c r="A734" s="158">
        <v>69</v>
      </c>
      <c r="B734" s="321" t="s">
        <v>1251</v>
      </c>
      <c r="C734" s="146">
        <v>394.72</v>
      </c>
      <c r="D734" s="146"/>
      <c r="E734" s="146"/>
      <c r="F734" s="146">
        <f t="shared" si="73"/>
        <v>394.72</v>
      </c>
      <c r="G734" s="702">
        <f t="shared" ref="G734:G778" si="75">1/243028.1*F734</f>
        <v>1.6241743238744823E-3</v>
      </c>
      <c r="H734" s="151">
        <f t="shared" si="72"/>
        <v>6.9538211589524019</v>
      </c>
      <c r="I734" s="151">
        <f t="shared" si="74"/>
        <v>1.5298406549695285</v>
      </c>
      <c r="J734" s="151">
        <v>1.5823634772766193</v>
      </c>
      <c r="K734" s="734">
        <v>1.0112387001840122</v>
      </c>
      <c r="L734" s="725">
        <f t="shared" si="71"/>
        <v>2.8063599491747471E-2</v>
      </c>
    </row>
    <row r="735" spans="1:12" s="688" customFormat="1" ht="18" customHeight="1" x14ac:dyDescent="0.3">
      <c r="A735" s="158">
        <v>70</v>
      </c>
      <c r="B735" s="321" t="s">
        <v>1252</v>
      </c>
      <c r="C735" s="146">
        <v>680.89</v>
      </c>
      <c r="D735" s="146"/>
      <c r="E735" s="146"/>
      <c r="F735" s="146">
        <f t="shared" si="73"/>
        <v>680.89</v>
      </c>
      <c r="G735" s="702">
        <f t="shared" si="75"/>
        <v>2.8016924791824487E-3</v>
      </c>
      <c r="H735" s="151">
        <f t="shared" si="72"/>
        <v>11.995306264995694</v>
      </c>
      <c r="I735" s="151">
        <f t="shared" si="74"/>
        <v>2.6389673782990526</v>
      </c>
      <c r="J735" s="151">
        <v>2.7295689806517967</v>
      </c>
      <c r="K735" s="734">
        <v>1.7443816339893901</v>
      </c>
      <c r="L735" s="725">
        <f t="shared" si="71"/>
        <v>2.8063599491747471E-2</v>
      </c>
    </row>
    <row r="736" spans="1:12" s="688" customFormat="1" ht="18" customHeight="1" x14ac:dyDescent="0.3">
      <c r="A736" s="158">
        <v>71</v>
      </c>
      <c r="B736" s="321" t="s">
        <v>1253</v>
      </c>
      <c r="C736" s="146">
        <v>581.98</v>
      </c>
      <c r="D736" s="146"/>
      <c r="E736" s="146"/>
      <c r="F736" s="146">
        <f t="shared" si="73"/>
        <v>581.98</v>
      </c>
      <c r="G736" s="702">
        <f t="shared" si="75"/>
        <v>2.3947025055950323E-3</v>
      </c>
      <c r="H736" s="151">
        <f t="shared" si="72"/>
        <v>10.25279904257985</v>
      </c>
      <c r="I736" s="151">
        <f t="shared" si="74"/>
        <v>2.255615789367567</v>
      </c>
      <c r="J736" s="151">
        <v>2.3330560815399441</v>
      </c>
      <c r="K736" s="734">
        <v>1.4909827187198299</v>
      </c>
      <c r="L736" s="725">
        <f t="shared" si="71"/>
        <v>2.8063599491747467E-2</v>
      </c>
    </row>
    <row r="737" spans="1:12" s="688" customFormat="1" ht="18" customHeight="1" x14ac:dyDescent="0.3">
      <c r="A737" s="158">
        <v>72</v>
      </c>
      <c r="B737" s="321" t="s">
        <v>1254</v>
      </c>
      <c r="C737" s="146">
        <v>135.71</v>
      </c>
      <c r="D737" s="146"/>
      <c r="E737" s="146"/>
      <c r="F737" s="146">
        <f t="shared" si="73"/>
        <v>135.71</v>
      </c>
      <c r="G737" s="702">
        <f t="shared" si="75"/>
        <v>5.5841279259476585E-4</v>
      </c>
      <c r="H737" s="151">
        <f t="shared" si="72"/>
        <v>2.3908164508548602</v>
      </c>
      <c r="I737" s="151">
        <f t="shared" si="74"/>
        <v>0.52597961918806924</v>
      </c>
      <c r="J737" s="151">
        <v>0.54403766594347891</v>
      </c>
      <c r="K737" s="734">
        <v>0.34767735103864073</v>
      </c>
      <c r="L737" s="725">
        <f t="shared" si="71"/>
        <v>2.8063599491747467E-2</v>
      </c>
    </row>
    <row r="738" spans="1:12" s="688" customFormat="1" ht="18" customHeight="1" x14ac:dyDescent="0.3">
      <c r="A738" s="158">
        <v>73</v>
      </c>
      <c r="B738" s="321" t="s">
        <v>1255</v>
      </c>
      <c r="C738" s="146">
        <v>201.8</v>
      </c>
      <c r="D738" s="146"/>
      <c r="E738" s="146"/>
      <c r="F738" s="146">
        <f t="shared" si="73"/>
        <v>201.8</v>
      </c>
      <c r="G738" s="702">
        <f t="shared" si="75"/>
        <v>8.3035665423051913E-4</v>
      </c>
      <c r="H738" s="151">
        <f t="shared" si="72"/>
        <v>3.5551304972552558</v>
      </c>
      <c r="I738" s="151">
        <f t="shared" si="74"/>
        <v>0.78212870939615631</v>
      </c>
      <c r="J738" s="151">
        <v>0.80898092246256015</v>
      </c>
      <c r="K738" s="734">
        <v>0.51699424832066698</v>
      </c>
      <c r="L738" s="725">
        <f t="shared" si="71"/>
        <v>2.8063599491747467E-2</v>
      </c>
    </row>
    <row r="739" spans="1:12" s="688" customFormat="1" ht="18" customHeight="1" x14ac:dyDescent="0.3">
      <c r="A739" s="158">
        <v>74</v>
      </c>
      <c r="B739" s="321" t="s">
        <v>1256</v>
      </c>
      <c r="C739" s="146">
        <v>1437.1</v>
      </c>
      <c r="D739" s="146"/>
      <c r="E739" s="146"/>
      <c r="F739" s="146">
        <f t="shared" si="73"/>
        <v>1437.1</v>
      </c>
      <c r="G739" s="702">
        <f t="shared" si="75"/>
        <v>5.9133079672679823E-3</v>
      </c>
      <c r="H739" s="151">
        <f t="shared" si="72"/>
        <v>25.317532396459502</v>
      </c>
      <c r="I739" s="151">
        <f t="shared" si="74"/>
        <v>5.5698571272210904</v>
      </c>
      <c r="J739" s="151">
        <v>5.7610826742861505</v>
      </c>
      <c r="K739" s="734">
        <v>3.68172663162354</v>
      </c>
      <c r="L739" s="725">
        <f t="shared" si="71"/>
        <v>2.8063599491747471E-2</v>
      </c>
    </row>
    <row r="740" spans="1:12" s="688" customFormat="1" ht="18" customHeight="1" x14ac:dyDescent="0.3">
      <c r="A740" s="158">
        <v>75</v>
      </c>
      <c r="B740" s="321" t="s">
        <v>1257</v>
      </c>
      <c r="C740" s="146">
        <v>197.86</v>
      </c>
      <c r="D740" s="146"/>
      <c r="E740" s="146">
        <v>16</v>
      </c>
      <c r="F740" s="146">
        <f t="shared" si="73"/>
        <v>213.86</v>
      </c>
      <c r="G740" s="702">
        <f t="shared" si="75"/>
        <v>8.799805454595581E-4</v>
      </c>
      <c r="H740" s="151">
        <f t="shared" si="72"/>
        <v>3.7675927063578247</v>
      </c>
      <c r="I740" s="151">
        <f t="shared" si="74"/>
        <v>0.82887039539872143</v>
      </c>
      <c r="J740" s="151">
        <v>0.85732735420140294</v>
      </c>
      <c r="K740" s="734">
        <v>0.54789093134716471</v>
      </c>
      <c r="L740" s="725">
        <f t="shared" si="71"/>
        <v>2.8063599491747467E-2</v>
      </c>
    </row>
    <row r="741" spans="1:12" s="688" customFormat="1" ht="18" customHeight="1" x14ac:dyDescent="0.3">
      <c r="A741" s="158">
        <v>76</v>
      </c>
      <c r="B741" s="321" t="s">
        <v>1258</v>
      </c>
      <c r="C741" s="146">
        <v>397.89</v>
      </c>
      <c r="D741" s="146"/>
      <c r="E741" s="146"/>
      <c r="F741" s="146">
        <f t="shared" si="73"/>
        <v>397.89</v>
      </c>
      <c r="G741" s="702">
        <f t="shared" si="75"/>
        <v>1.6372180830117999E-3</v>
      </c>
      <c r="H741" s="151">
        <f t="shared" si="72"/>
        <v>7.0096673615108704</v>
      </c>
      <c r="I741" s="151">
        <f t="shared" si="74"/>
        <v>1.5421268195323916</v>
      </c>
      <c r="J741" s="151">
        <v>1.595071453115104</v>
      </c>
      <c r="K741" s="734">
        <v>1.0193599676130334</v>
      </c>
      <c r="L741" s="725">
        <f t="shared" si="71"/>
        <v>2.8063599491747467E-2</v>
      </c>
    </row>
    <row r="742" spans="1:12" s="688" customFormat="1" ht="18" customHeight="1" x14ac:dyDescent="0.3">
      <c r="A742" s="158">
        <v>77</v>
      </c>
      <c r="B742" s="321" t="s">
        <v>1259</v>
      </c>
      <c r="C742" s="146">
        <v>352.17</v>
      </c>
      <c r="D742" s="146"/>
      <c r="E742" s="146"/>
      <c r="F742" s="146">
        <f t="shared" si="73"/>
        <v>352.17</v>
      </c>
      <c r="G742" s="702">
        <f t="shared" si="75"/>
        <v>1.4490916893972344E-3</v>
      </c>
      <c r="H742" s="151">
        <f t="shared" si="72"/>
        <v>6.204213613569789</v>
      </c>
      <c r="I742" s="151">
        <f t="shared" si="74"/>
        <v>1.3649269949853535</v>
      </c>
      <c r="J742" s="151">
        <v>1.4117879656275512</v>
      </c>
      <c r="K742" s="734">
        <v>0.90222925882601224</v>
      </c>
      <c r="L742" s="725">
        <f t="shared" si="71"/>
        <v>2.8063599491747467E-2</v>
      </c>
    </row>
    <row r="743" spans="1:12" s="688" customFormat="1" ht="18" customHeight="1" x14ac:dyDescent="0.3">
      <c r="A743" s="158">
        <v>78</v>
      </c>
      <c r="B743" s="321" t="s">
        <v>1260</v>
      </c>
      <c r="C743" s="146">
        <v>653.07000000000005</v>
      </c>
      <c r="D743" s="146"/>
      <c r="E743" s="146"/>
      <c r="F743" s="146">
        <f t="shared" si="73"/>
        <v>653.07000000000005</v>
      </c>
      <c r="G743" s="702">
        <f t="shared" si="75"/>
        <v>2.6872201198133057E-3</v>
      </c>
      <c r="H743" s="151">
        <f t="shared" si="72"/>
        <v>11.505198581974676</v>
      </c>
      <c r="I743" s="151">
        <f t="shared" si="74"/>
        <v>2.5311436880344287</v>
      </c>
      <c r="J743" s="151">
        <v>2.6180434639872359</v>
      </c>
      <c r="K743" s="734">
        <v>1.6731091860791771</v>
      </c>
      <c r="L743" s="725">
        <f t="shared" si="71"/>
        <v>2.8063599491747467E-2</v>
      </c>
    </row>
    <row r="744" spans="1:12" s="688" customFormat="1" ht="18" customHeight="1" x14ac:dyDescent="0.3">
      <c r="A744" s="158">
        <v>79</v>
      </c>
      <c r="B744" s="321" t="s">
        <v>1287</v>
      </c>
      <c r="C744" s="154">
        <v>786.94</v>
      </c>
      <c r="D744" s="146"/>
      <c r="E744" s="146"/>
      <c r="F744" s="146">
        <f t="shared" si="73"/>
        <v>786.94</v>
      </c>
      <c r="G744" s="702">
        <f t="shared" si="75"/>
        <v>3.2380617714577041E-3</v>
      </c>
      <c r="H744" s="151">
        <f t="shared" si="72"/>
        <v>13.863599571407587</v>
      </c>
      <c r="I744" s="151">
        <f t="shared" si="74"/>
        <v>3.0499919057096689</v>
      </c>
      <c r="J744" s="151">
        <v>3.1547048915891338</v>
      </c>
      <c r="K744" s="734">
        <v>2.0160726153293642</v>
      </c>
      <c r="L744" s="725">
        <f t="shared" si="71"/>
        <v>2.8063599491747471E-2</v>
      </c>
    </row>
    <row r="745" spans="1:12" s="688" customFormat="1" ht="18" customHeight="1" x14ac:dyDescent="0.3">
      <c r="A745" s="158">
        <v>81</v>
      </c>
      <c r="B745" s="321" t="s">
        <v>1291</v>
      </c>
      <c r="C745" s="146">
        <v>139.80000000000001</v>
      </c>
      <c r="D745" s="146"/>
      <c r="E745" s="146"/>
      <c r="F745" s="146">
        <f t="shared" si="73"/>
        <v>139.80000000000001</v>
      </c>
      <c r="G745" s="702">
        <f t="shared" si="75"/>
        <v>5.7524212220726742E-4</v>
      </c>
      <c r="H745" s="151">
        <f t="shared" si="72"/>
        <v>2.4628703841243049</v>
      </c>
      <c r="I745" s="151">
        <f t="shared" si="74"/>
        <v>0.54183148450734708</v>
      </c>
      <c r="J745" s="151">
        <v>0.56043376095275477</v>
      </c>
      <c r="K745" s="734">
        <v>0.35815557936188919</v>
      </c>
      <c r="L745" s="725">
        <f t="shared" si="71"/>
        <v>2.8063599491747464E-2</v>
      </c>
    </row>
    <row r="746" spans="1:12" s="688" customFormat="1" ht="18" customHeight="1" x14ac:dyDescent="0.3">
      <c r="A746" s="158">
        <v>82</v>
      </c>
      <c r="B746" s="321" t="s">
        <v>1292</v>
      </c>
      <c r="C746" s="146">
        <v>2876.7</v>
      </c>
      <c r="D746" s="146"/>
      <c r="E746" s="146">
        <v>258.60000000000002</v>
      </c>
      <c r="F746" s="146">
        <f t="shared" si="73"/>
        <v>3135.2999999999997</v>
      </c>
      <c r="G746" s="702">
        <f t="shared" si="75"/>
        <v>1.2900977294395174E-2</v>
      </c>
      <c r="H746" s="151">
        <f t="shared" si="72"/>
        <v>55.234889237088218</v>
      </c>
      <c r="I746" s="151">
        <f t="shared" si="74"/>
        <v>12.151675632159408</v>
      </c>
      <c r="J746" s="151">
        <v>12.568869604543432</v>
      </c>
      <c r="K746" s="734">
        <v>8.0323690126847715</v>
      </c>
      <c r="L746" s="725">
        <f t="shared" si="71"/>
        <v>2.8063599491747467E-2</v>
      </c>
    </row>
    <row r="747" spans="1:12" s="688" customFormat="1" ht="18" customHeight="1" x14ac:dyDescent="0.3">
      <c r="A747" s="158">
        <v>83</v>
      </c>
      <c r="B747" s="321" t="s">
        <v>1293</v>
      </c>
      <c r="C747" s="146">
        <v>230.5</v>
      </c>
      <c r="D747" s="146"/>
      <c r="E747" s="146"/>
      <c r="F747" s="146">
        <f t="shared" si="73"/>
        <v>230.5</v>
      </c>
      <c r="G747" s="702">
        <f t="shared" si="75"/>
        <v>9.4844999405418551E-4</v>
      </c>
      <c r="H747" s="151">
        <f t="shared" si="72"/>
        <v>4.0607412270432928</v>
      </c>
      <c r="I747" s="151">
        <f t="shared" si="74"/>
        <v>0.89336306994952441</v>
      </c>
      <c r="J747" s="151">
        <v>0.92403420529048619</v>
      </c>
      <c r="K747" s="734">
        <v>0.59052118056448832</v>
      </c>
      <c r="L747" s="725">
        <f t="shared" si="71"/>
        <v>2.8063599491747467E-2</v>
      </c>
    </row>
    <row r="748" spans="1:12" s="688" customFormat="1" ht="18" customHeight="1" x14ac:dyDescent="0.3">
      <c r="A748" s="158">
        <v>84</v>
      </c>
      <c r="B748" s="321" t="s">
        <v>455</v>
      </c>
      <c r="C748" s="146">
        <v>115.8</v>
      </c>
      <c r="D748" s="146"/>
      <c r="E748" s="146"/>
      <c r="F748" s="146">
        <f t="shared" si="73"/>
        <v>115.8</v>
      </c>
      <c r="G748" s="702">
        <f t="shared" si="75"/>
        <v>4.7648810981116999E-4</v>
      </c>
      <c r="H748" s="151">
        <f t="shared" si="72"/>
        <v>2.0400600177510335</v>
      </c>
      <c r="I748" s="151">
        <f t="shared" si="74"/>
        <v>0.44881320390522739</v>
      </c>
      <c r="J748" s="151">
        <v>0.46422195649734621</v>
      </c>
      <c r="K748" s="734">
        <v>0.29666964299074938</v>
      </c>
      <c r="L748" s="725">
        <f t="shared" si="71"/>
        <v>2.8063599491747464E-2</v>
      </c>
    </row>
    <row r="749" spans="1:12" s="688" customFormat="1" ht="18" customHeight="1" x14ac:dyDescent="0.3">
      <c r="A749" s="158">
        <v>85</v>
      </c>
      <c r="B749" s="321" t="s">
        <v>456</v>
      </c>
      <c r="C749" s="146">
        <v>229.9</v>
      </c>
      <c r="D749" s="146"/>
      <c r="E749" s="146"/>
      <c r="F749" s="146">
        <f t="shared" si="73"/>
        <v>229.9</v>
      </c>
      <c r="G749" s="702">
        <f t="shared" si="75"/>
        <v>9.4598114374428311E-4</v>
      </c>
      <c r="H749" s="151">
        <f t="shared" si="72"/>
        <v>4.050170967883961</v>
      </c>
      <c r="I749" s="151">
        <f t="shared" si="74"/>
        <v>0.89103761293447148</v>
      </c>
      <c r="J749" s="151">
        <v>0.92162891017910098</v>
      </c>
      <c r="K749" s="734">
        <v>0.58898403215520967</v>
      </c>
      <c r="L749" s="725">
        <f t="shared" si="71"/>
        <v>2.8063599491747467E-2</v>
      </c>
    </row>
    <row r="750" spans="1:12" s="688" customFormat="1" ht="18" customHeight="1" x14ac:dyDescent="0.3">
      <c r="A750" s="158">
        <v>86</v>
      </c>
      <c r="B750" s="321" t="s">
        <v>457</v>
      </c>
      <c r="C750" s="146">
        <v>274.3</v>
      </c>
      <c r="D750" s="146"/>
      <c r="E750" s="146"/>
      <c r="F750" s="146">
        <f t="shared" si="73"/>
        <v>274.3</v>
      </c>
      <c r="G750" s="702">
        <f t="shared" si="75"/>
        <v>1.1286760666770633E-3</v>
      </c>
      <c r="H750" s="151">
        <f t="shared" si="72"/>
        <v>4.8323701456745125</v>
      </c>
      <c r="I750" s="151">
        <f t="shared" si="74"/>
        <v>1.0631214320483928</v>
      </c>
      <c r="J750" s="151">
        <v>1.099620748421607</v>
      </c>
      <c r="K750" s="734">
        <v>0.70273301444181824</v>
      </c>
      <c r="L750" s="725">
        <f t="shared" si="71"/>
        <v>2.8063599491747467E-2</v>
      </c>
    </row>
    <row r="751" spans="1:12" s="688" customFormat="1" ht="18" customHeight="1" x14ac:dyDescent="0.3">
      <c r="A751" s="158">
        <v>87</v>
      </c>
      <c r="B751" s="321" t="s">
        <v>458</v>
      </c>
      <c r="C751" s="146">
        <v>282</v>
      </c>
      <c r="D751" s="146"/>
      <c r="E751" s="146"/>
      <c r="F751" s="146">
        <f t="shared" si="73"/>
        <v>282</v>
      </c>
      <c r="G751" s="702">
        <f t="shared" si="75"/>
        <v>1.1603596456541446E-3</v>
      </c>
      <c r="H751" s="151">
        <f t="shared" si="72"/>
        <v>4.9680218048859377</v>
      </c>
      <c r="I751" s="151">
        <f t="shared" si="74"/>
        <v>1.0929647970749063</v>
      </c>
      <c r="J751" s="151">
        <v>1.1304887023510501</v>
      </c>
      <c r="K751" s="734">
        <v>0.72245975236089233</v>
      </c>
      <c r="L751" s="725">
        <f t="shared" ref="L751:L810" si="76">(K751+J751+I751+H751)/F751</f>
        <v>2.8063599491747467E-2</v>
      </c>
    </row>
    <row r="752" spans="1:12" s="688" customFormat="1" ht="18" customHeight="1" x14ac:dyDescent="0.3">
      <c r="A752" s="158">
        <v>88</v>
      </c>
      <c r="B752" s="321" t="s">
        <v>459</v>
      </c>
      <c r="C752" s="146">
        <v>181.2</v>
      </c>
      <c r="D752" s="146"/>
      <c r="E752" s="146"/>
      <c r="F752" s="146">
        <f t="shared" si="73"/>
        <v>181.2</v>
      </c>
      <c r="G752" s="702">
        <f t="shared" si="75"/>
        <v>7.4559279359053541E-4</v>
      </c>
      <c r="H752" s="151">
        <f t="shared" si="72"/>
        <v>3.1922182661181977</v>
      </c>
      <c r="I752" s="151">
        <f t="shared" si="74"/>
        <v>0.70228801854600353</v>
      </c>
      <c r="J752" s="151">
        <v>0.72639912363833437</v>
      </c>
      <c r="K752" s="734">
        <v>0.4642188196021052</v>
      </c>
      <c r="L752" s="725">
        <f t="shared" si="76"/>
        <v>2.8063599491747471E-2</v>
      </c>
    </row>
    <row r="753" spans="1:12" s="688" customFormat="1" ht="18" customHeight="1" x14ac:dyDescent="0.3">
      <c r="A753" s="158">
        <v>89</v>
      </c>
      <c r="B753" s="321" t="s">
        <v>460</v>
      </c>
      <c r="C753" s="146">
        <v>171</v>
      </c>
      <c r="D753" s="146"/>
      <c r="E753" s="146"/>
      <c r="F753" s="146">
        <f t="shared" si="73"/>
        <v>171</v>
      </c>
      <c r="G753" s="702">
        <f t="shared" si="75"/>
        <v>7.0362233832219404E-4</v>
      </c>
      <c r="H753" s="151">
        <f t="shared" si="72"/>
        <v>3.0125238604095577</v>
      </c>
      <c r="I753" s="151">
        <f t="shared" si="74"/>
        <v>0.66275524929010265</v>
      </c>
      <c r="J753" s="151">
        <v>0.68550910674478582</v>
      </c>
      <c r="K753" s="734">
        <v>0.43808729664437085</v>
      </c>
      <c r="L753" s="725">
        <f t="shared" si="76"/>
        <v>2.8063599491747464E-2</v>
      </c>
    </row>
    <row r="754" spans="1:12" s="688" customFormat="1" ht="18" customHeight="1" x14ac:dyDescent="0.3">
      <c r="A754" s="158">
        <v>90</v>
      </c>
      <c r="B754" s="321" t="s">
        <v>461</v>
      </c>
      <c r="C754" s="146">
        <v>160.5</v>
      </c>
      <c r="D754" s="146"/>
      <c r="E754" s="146"/>
      <c r="F754" s="146">
        <f t="shared" si="73"/>
        <v>160.5</v>
      </c>
      <c r="G754" s="702">
        <f t="shared" si="75"/>
        <v>6.6041745789890147E-4</v>
      </c>
      <c r="H754" s="151">
        <f t="shared" si="72"/>
        <v>2.8275443251212518</v>
      </c>
      <c r="I754" s="151">
        <f t="shared" si="74"/>
        <v>0.62205975152667536</v>
      </c>
      <c r="J754" s="151">
        <v>0.64341644229554462</v>
      </c>
      <c r="K754" s="734">
        <v>0.41118719948199722</v>
      </c>
      <c r="L754" s="725">
        <f t="shared" si="76"/>
        <v>2.8063599491747474E-2</v>
      </c>
    </row>
    <row r="755" spans="1:12" s="688" customFormat="1" ht="18" customHeight="1" x14ac:dyDescent="0.3">
      <c r="A755" s="158">
        <v>91</v>
      </c>
      <c r="B755" s="321" t="s">
        <v>462</v>
      </c>
      <c r="C755" s="146">
        <v>165.6</v>
      </c>
      <c r="D755" s="146"/>
      <c r="E755" s="146"/>
      <c r="F755" s="146">
        <f t="shared" si="73"/>
        <v>165.6</v>
      </c>
      <c r="G755" s="702">
        <f t="shared" si="75"/>
        <v>6.8140268553307216E-4</v>
      </c>
      <c r="H755" s="151">
        <f t="shared" si="72"/>
        <v>2.9173915279755716</v>
      </c>
      <c r="I755" s="151">
        <f t="shared" si="74"/>
        <v>0.64182613615462569</v>
      </c>
      <c r="J755" s="151">
        <v>0.66386145074231895</v>
      </c>
      <c r="K755" s="734">
        <v>0.4242529609608644</v>
      </c>
      <c r="L755" s="725">
        <f t="shared" si="76"/>
        <v>2.8063599491747471E-2</v>
      </c>
    </row>
    <row r="756" spans="1:12" s="688" customFormat="1" ht="18" customHeight="1" x14ac:dyDescent="0.3">
      <c r="A756" s="158">
        <v>92</v>
      </c>
      <c r="B756" s="321" t="s">
        <v>463</v>
      </c>
      <c r="C756" s="146">
        <v>158.6</v>
      </c>
      <c r="D756" s="146"/>
      <c r="E756" s="146"/>
      <c r="F756" s="146">
        <f t="shared" si="73"/>
        <v>158.6</v>
      </c>
      <c r="G756" s="702">
        <f t="shared" si="75"/>
        <v>6.5259943191754374E-4</v>
      </c>
      <c r="H756" s="151">
        <f t="shared" si="72"/>
        <v>2.7940718377833673</v>
      </c>
      <c r="I756" s="151">
        <f t="shared" si="74"/>
        <v>0.61469580431234083</v>
      </c>
      <c r="J756" s="151">
        <v>0.6357996744428247</v>
      </c>
      <c r="K756" s="734">
        <v>0.40631956285261528</v>
      </c>
      <c r="L756" s="725">
        <f t="shared" si="76"/>
        <v>2.8063599491747467E-2</v>
      </c>
    </row>
    <row r="757" spans="1:12" s="688" customFormat="1" ht="18" customHeight="1" x14ac:dyDescent="0.3">
      <c r="A757" s="158">
        <v>93</v>
      </c>
      <c r="B757" s="321" t="s">
        <v>464</v>
      </c>
      <c r="C757" s="146">
        <v>414.61</v>
      </c>
      <c r="D757" s="146"/>
      <c r="E757" s="146"/>
      <c r="F757" s="146">
        <f t="shared" si="73"/>
        <v>414.61</v>
      </c>
      <c r="G757" s="702">
        <f t="shared" si="75"/>
        <v>1.7060167116477478E-3</v>
      </c>
      <c r="H757" s="151">
        <f t="shared" si="72"/>
        <v>7.3042252500842491</v>
      </c>
      <c r="I757" s="151">
        <f t="shared" si="74"/>
        <v>1.6069295550185347</v>
      </c>
      <c r="J757" s="151">
        <v>1.6620990102190389</v>
      </c>
      <c r="K757" s="734">
        <v>1.0621951699515941</v>
      </c>
      <c r="L757" s="725">
        <f t="shared" si="76"/>
        <v>2.8063599491747464E-2</v>
      </c>
    </row>
    <row r="758" spans="1:12" s="688" customFormat="1" ht="18" customHeight="1" x14ac:dyDescent="0.3">
      <c r="A758" s="158">
        <v>94</v>
      </c>
      <c r="B758" s="321" t="s">
        <v>465</v>
      </c>
      <c r="C758" s="146">
        <v>148.1</v>
      </c>
      <c r="D758" s="146"/>
      <c r="E758" s="146"/>
      <c r="F758" s="146">
        <f t="shared" si="73"/>
        <v>148.1</v>
      </c>
      <c r="G758" s="702">
        <f t="shared" si="75"/>
        <v>6.0939455149425106E-4</v>
      </c>
      <c r="H758" s="151">
        <f t="shared" si="72"/>
        <v>2.609092302495061</v>
      </c>
      <c r="I758" s="151">
        <f t="shared" si="74"/>
        <v>0.57400030654891343</v>
      </c>
      <c r="J758" s="151">
        <v>0.5937070099935835</v>
      </c>
      <c r="K758" s="734">
        <v>0.37941946569024165</v>
      </c>
      <c r="L758" s="725">
        <f t="shared" si="76"/>
        <v>2.8063599491747471E-2</v>
      </c>
    </row>
    <row r="759" spans="1:12" s="688" customFormat="1" ht="18" customHeight="1" x14ac:dyDescent="0.3">
      <c r="A759" s="158">
        <v>95</v>
      </c>
      <c r="B759" s="321" t="s">
        <v>466</v>
      </c>
      <c r="C759" s="146">
        <v>140.9</v>
      </c>
      <c r="D759" s="146"/>
      <c r="E759" s="146"/>
      <c r="F759" s="146">
        <f t="shared" si="73"/>
        <v>140.9</v>
      </c>
      <c r="G759" s="702">
        <f t="shared" si="75"/>
        <v>5.7976834777542189E-4</v>
      </c>
      <c r="H759" s="151">
        <f t="shared" si="72"/>
        <v>2.4822491925830801</v>
      </c>
      <c r="I759" s="151">
        <f t="shared" si="74"/>
        <v>0.54609482236827767</v>
      </c>
      <c r="J759" s="151">
        <v>0.564843468656961</v>
      </c>
      <c r="K759" s="734">
        <v>0.36097368477889974</v>
      </c>
      <c r="L759" s="725">
        <f t="shared" si="76"/>
        <v>2.8063599491747467E-2</v>
      </c>
    </row>
    <row r="760" spans="1:12" s="688" customFormat="1" ht="18" customHeight="1" x14ac:dyDescent="0.3">
      <c r="A760" s="158">
        <v>96</v>
      </c>
      <c r="B760" s="321" t="s">
        <v>467</v>
      </c>
      <c r="C760" s="146">
        <v>97.5</v>
      </c>
      <c r="D760" s="146"/>
      <c r="E760" s="146"/>
      <c r="F760" s="146">
        <f t="shared" si="73"/>
        <v>97.5</v>
      </c>
      <c r="G760" s="702">
        <f t="shared" si="75"/>
        <v>4.0118817535914574E-4</v>
      </c>
      <c r="H760" s="151">
        <f t="shared" si="72"/>
        <v>1.7176671133914145</v>
      </c>
      <c r="I760" s="151">
        <f t="shared" si="74"/>
        <v>0.37788676494611118</v>
      </c>
      <c r="J760" s="151">
        <v>0.39086045560009719</v>
      </c>
      <c r="K760" s="734">
        <v>0.2497866165077553</v>
      </c>
      <c r="L760" s="725">
        <f t="shared" si="76"/>
        <v>2.8063599491747467E-2</v>
      </c>
    </row>
    <row r="761" spans="1:12" s="688" customFormat="1" ht="18" customHeight="1" x14ac:dyDescent="0.3">
      <c r="A761" s="158">
        <v>97</v>
      </c>
      <c r="B761" s="321" t="s">
        <v>468</v>
      </c>
      <c r="C761" s="146">
        <v>522.6</v>
      </c>
      <c r="D761" s="146"/>
      <c r="E761" s="146"/>
      <c r="F761" s="146">
        <f t="shared" si="73"/>
        <v>522.6</v>
      </c>
      <c r="G761" s="702">
        <f t="shared" si="75"/>
        <v>2.1503686199250212E-3</v>
      </c>
      <c r="H761" s="151">
        <f t="shared" si="72"/>
        <v>9.2066957277779817</v>
      </c>
      <c r="I761" s="151">
        <f t="shared" si="74"/>
        <v>2.0254730601111559</v>
      </c>
      <c r="J761" s="151">
        <v>2.095012042016521</v>
      </c>
      <c r="K761" s="734">
        <v>1.3388562644815687</v>
      </c>
      <c r="L761" s="725">
        <f t="shared" si="76"/>
        <v>2.8063599491747471E-2</v>
      </c>
    </row>
    <row r="762" spans="1:12" s="688" customFormat="1" ht="18" customHeight="1" x14ac:dyDescent="0.3">
      <c r="A762" s="158">
        <v>98</v>
      </c>
      <c r="B762" s="321" t="s">
        <v>469</v>
      </c>
      <c r="C762" s="146">
        <v>199</v>
      </c>
      <c r="D762" s="146"/>
      <c r="E762" s="146"/>
      <c r="F762" s="146">
        <f t="shared" si="73"/>
        <v>199</v>
      </c>
      <c r="G762" s="702">
        <f t="shared" si="75"/>
        <v>8.188353527843077E-4</v>
      </c>
      <c r="H762" s="151">
        <f t="shared" si="72"/>
        <v>3.5058026211783742</v>
      </c>
      <c r="I762" s="151">
        <f t="shared" si="74"/>
        <v>0.77127657665924232</v>
      </c>
      <c r="J762" s="151">
        <v>0.79775621194276247</v>
      </c>
      <c r="K762" s="734">
        <v>0.50982088907736722</v>
      </c>
      <c r="L762" s="725">
        <f t="shared" si="76"/>
        <v>2.8063599491747471E-2</v>
      </c>
    </row>
    <row r="763" spans="1:12" s="688" customFormat="1" ht="18" customHeight="1" x14ac:dyDescent="0.3">
      <c r="A763" s="158">
        <v>99</v>
      </c>
      <c r="B763" s="321" t="s">
        <v>470</v>
      </c>
      <c r="C763" s="146">
        <v>128.5</v>
      </c>
      <c r="D763" s="146"/>
      <c r="E763" s="146"/>
      <c r="F763" s="146">
        <f t="shared" si="73"/>
        <v>128.5</v>
      </c>
      <c r="G763" s="702">
        <f t="shared" si="75"/>
        <v>5.2874544137077159E-4</v>
      </c>
      <c r="H763" s="151">
        <f t="shared" si="72"/>
        <v>2.2637971699568897</v>
      </c>
      <c r="I763" s="151">
        <f t="shared" si="74"/>
        <v>0.49803537739051573</v>
      </c>
      <c r="J763" s="151">
        <v>0.51513403635499988</v>
      </c>
      <c r="K763" s="734">
        <v>0.32920595098714417</v>
      </c>
      <c r="L763" s="725">
        <f t="shared" si="76"/>
        <v>2.8063599491747467E-2</v>
      </c>
    </row>
    <row r="764" spans="1:12" s="688" customFormat="1" ht="18" customHeight="1" x14ac:dyDescent="0.3">
      <c r="A764" s="158">
        <v>100</v>
      </c>
      <c r="B764" s="321" t="s">
        <v>471</v>
      </c>
      <c r="C764" s="146">
        <v>35.4</v>
      </c>
      <c r="D764" s="146"/>
      <c r="E764" s="146"/>
      <c r="F764" s="146">
        <f t="shared" si="73"/>
        <v>35.4</v>
      </c>
      <c r="G764" s="702">
        <f t="shared" si="75"/>
        <v>1.4566216828424368E-4</v>
      </c>
      <c r="H764" s="151">
        <f t="shared" si="72"/>
        <v>0.62364529040057504</v>
      </c>
      <c r="I764" s="151">
        <f t="shared" si="74"/>
        <v>0.1372019638881265</v>
      </c>
      <c r="J764" s="151">
        <v>0.14191241157172757</v>
      </c>
      <c r="K764" s="734">
        <v>9.0691756147431163E-2</v>
      </c>
      <c r="L764" s="725">
        <f t="shared" si="76"/>
        <v>2.8063599491747467E-2</v>
      </c>
    </row>
    <row r="765" spans="1:12" s="688" customFormat="1" ht="18" customHeight="1" x14ac:dyDescent="0.3">
      <c r="A765" s="158">
        <v>101</v>
      </c>
      <c r="B765" s="321" t="s">
        <v>472</v>
      </c>
      <c r="C765" s="146">
        <v>407.14</v>
      </c>
      <c r="D765" s="146"/>
      <c r="E765" s="146"/>
      <c r="F765" s="146">
        <f t="shared" si="73"/>
        <v>407.14</v>
      </c>
      <c r="G765" s="702">
        <f t="shared" si="75"/>
        <v>1.6752795252894623E-3</v>
      </c>
      <c r="H765" s="151">
        <f t="shared" si="72"/>
        <v>7.1726255235505683</v>
      </c>
      <c r="I765" s="151">
        <f t="shared" si="74"/>
        <v>1.5779776151811251</v>
      </c>
      <c r="J765" s="151">
        <v>1.6321530860822928</v>
      </c>
      <c r="K765" s="734">
        <v>1.0430576722560769</v>
      </c>
      <c r="L765" s="725">
        <f t="shared" si="76"/>
        <v>2.8063599491747471E-2</v>
      </c>
    </row>
    <row r="766" spans="1:12" s="688" customFormat="1" ht="18" customHeight="1" x14ac:dyDescent="0.3">
      <c r="A766" s="158">
        <v>102</v>
      </c>
      <c r="B766" s="321" t="s">
        <v>473</v>
      </c>
      <c r="C766" s="146">
        <v>207.4</v>
      </c>
      <c r="D766" s="146"/>
      <c r="E766" s="146"/>
      <c r="F766" s="146">
        <f t="shared" si="73"/>
        <v>207.4</v>
      </c>
      <c r="G766" s="702">
        <f t="shared" si="75"/>
        <v>8.5339925712294177E-4</v>
      </c>
      <c r="H766" s="151">
        <f t="shared" si="72"/>
        <v>3.653786249409019</v>
      </c>
      <c r="I766" s="151">
        <f t="shared" si="74"/>
        <v>0.80383297486998417</v>
      </c>
      <c r="J766" s="151">
        <v>0.8314303435021555</v>
      </c>
      <c r="K766" s="734">
        <v>0.53134096680726617</v>
      </c>
      <c r="L766" s="725">
        <f t="shared" si="76"/>
        <v>2.8063599491747467E-2</v>
      </c>
    </row>
    <row r="767" spans="1:12" s="688" customFormat="1" ht="18" customHeight="1" x14ac:dyDescent="0.3">
      <c r="A767" s="158">
        <v>103</v>
      </c>
      <c r="B767" s="321" t="s">
        <v>474</v>
      </c>
      <c r="C767" s="146">
        <v>388.5</v>
      </c>
      <c r="D767" s="146"/>
      <c r="E767" s="146">
        <v>230.8</v>
      </c>
      <c r="F767" s="146">
        <f t="shared" si="73"/>
        <v>619.29999999999995</v>
      </c>
      <c r="G767" s="702">
        <f t="shared" si="75"/>
        <v>2.5482649948709636E-3</v>
      </c>
      <c r="H767" s="151">
        <f t="shared" si="72"/>
        <v>10.910269162290286</v>
      </c>
      <c r="I767" s="151">
        <f t="shared" si="74"/>
        <v>2.4002592157038629</v>
      </c>
      <c r="J767" s="151">
        <v>2.4826654374681039</v>
      </c>
      <c r="K767" s="734">
        <v>1.5865933497769522</v>
      </c>
      <c r="L767" s="725">
        <f t="shared" si="76"/>
        <v>2.8063599491747464E-2</v>
      </c>
    </row>
    <row r="768" spans="1:12" s="688" customFormat="1" ht="18" customHeight="1" x14ac:dyDescent="0.3">
      <c r="A768" s="158">
        <v>104</v>
      </c>
      <c r="B768" s="321" t="s">
        <v>475</v>
      </c>
      <c r="C768" s="146">
        <v>326.7</v>
      </c>
      <c r="D768" s="146"/>
      <c r="E768" s="146"/>
      <c r="F768" s="146">
        <f t="shared" si="73"/>
        <v>326.7</v>
      </c>
      <c r="G768" s="702">
        <f t="shared" si="75"/>
        <v>1.344288993741876E-3</v>
      </c>
      <c r="H768" s="151">
        <f t="shared" si="72"/>
        <v>5.755506112256155</v>
      </c>
      <c r="I768" s="151">
        <f t="shared" si="74"/>
        <v>1.2662113446963541</v>
      </c>
      <c r="J768" s="151">
        <v>1.3096831881492486</v>
      </c>
      <c r="K768" s="734">
        <v>0.83697730885214006</v>
      </c>
      <c r="L768" s="725">
        <f t="shared" si="76"/>
        <v>2.8063599491747467E-2</v>
      </c>
    </row>
    <row r="769" spans="1:12" s="688" customFormat="1" ht="18" customHeight="1" x14ac:dyDescent="0.3">
      <c r="A769" s="158">
        <v>105</v>
      </c>
      <c r="B769" s="321" t="s">
        <v>476</v>
      </c>
      <c r="C769" s="146">
        <v>485.4</v>
      </c>
      <c r="D769" s="146"/>
      <c r="E769" s="146"/>
      <c r="F769" s="146">
        <f t="shared" si="73"/>
        <v>485.4</v>
      </c>
      <c r="G769" s="702">
        <f t="shared" si="75"/>
        <v>1.9972999007110701E-3</v>
      </c>
      <c r="H769" s="151">
        <f t="shared" si="72"/>
        <v>8.5513396598994103</v>
      </c>
      <c r="I769" s="151">
        <f t="shared" si="74"/>
        <v>1.8812947251778702</v>
      </c>
      <c r="J769" s="151">
        <v>1.9458837451106374</v>
      </c>
      <c r="K769" s="734">
        <v>1.2435530631063019</v>
      </c>
      <c r="L769" s="725">
        <f>(K769+J769+I769+H769)/F769</f>
        <v>2.8063599491747467E-2</v>
      </c>
    </row>
    <row r="770" spans="1:12" s="688" customFormat="1" ht="18" customHeight="1" x14ac:dyDescent="0.3">
      <c r="A770" s="158">
        <v>107</v>
      </c>
      <c r="B770" s="321" t="s">
        <v>477</v>
      </c>
      <c r="C770" s="146">
        <v>562.28</v>
      </c>
      <c r="D770" s="146"/>
      <c r="E770" s="146"/>
      <c r="F770" s="146">
        <f t="shared" si="73"/>
        <v>562.28</v>
      </c>
      <c r="G770" s="702">
        <f t="shared" si="75"/>
        <v>2.3136419204199021E-3</v>
      </c>
      <c r="H770" s="151">
        <f t="shared" si="72"/>
        <v>9.9057422001817894</v>
      </c>
      <c r="I770" s="151">
        <f t="shared" si="74"/>
        <v>2.1792632840399935</v>
      </c>
      <c r="J770" s="151">
        <v>2.2540822253827963</v>
      </c>
      <c r="K770" s="734">
        <v>1.4405130126151862</v>
      </c>
      <c r="L770" s="725">
        <f t="shared" si="76"/>
        <v>2.8063599491747467E-2</v>
      </c>
    </row>
    <row r="771" spans="1:12" s="688" customFormat="1" ht="18" customHeight="1" x14ac:dyDescent="0.3">
      <c r="A771" s="158">
        <v>108</v>
      </c>
      <c r="B771" s="321" t="s">
        <v>478</v>
      </c>
      <c r="C771" s="146">
        <v>156.78</v>
      </c>
      <c r="D771" s="146"/>
      <c r="E771" s="146"/>
      <c r="F771" s="146">
        <f t="shared" si="73"/>
        <v>156.78</v>
      </c>
      <c r="G771" s="702">
        <f t="shared" si="75"/>
        <v>6.4511058597750638E-4</v>
      </c>
      <c r="H771" s="151">
        <f t="shared" si="72"/>
        <v>2.7620087183333948</v>
      </c>
      <c r="I771" s="151">
        <f t="shared" si="74"/>
        <v>0.60764191803334688</v>
      </c>
      <c r="J771" s="151">
        <v>0.62850361260495624</v>
      </c>
      <c r="K771" s="734">
        <v>0.40165687934447053</v>
      </c>
      <c r="L771" s="725">
        <f t="shared" si="76"/>
        <v>2.8063599491747467E-2</v>
      </c>
    </row>
    <row r="772" spans="1:12" s="688" customFormat="1" ht="18" customHeight="1" x14ac:dyDescent="0.3">
      <c r="A772" s="158">
        <v>109</v>
      </c>
      <c r="B772" s="321" t="s">
        <v>479</v>
      </c>
      <c r="C772" s="146">
        <v>169.82</v>
      </c>
      <c r="D772" s="146"/>
      <c r="E772" s="146"/>
      <c r="F772" s="146">
        <f t="shared" si="73"/>
        <v>169.82</v>
      </c>
      <c r="G772" s="702">
        <f t="shared" si="75"/>
        <v>6.987669327127192E-4</v>
      </c>
      <c r="H772" s="151">
        <f t="shared" si="72"/>
        <v>2.9917356840628715</v>
      </c>
      <c r="I772" s="151">
        <f t="shared" si="74"/>
        <v>0.65818185049383171</v>
      </c>
      <c r="J772" s="151">
        <v>0.68077869302572824</v>
      </c>
      <c r="K772" s="734">
        <v>0.4350642381061231</v>
      </c>
      <c r="L772" s="725">
        <f t="shared" si="76"/>
        <v>2.8063599491747467E-2</v>
      </c>
    </row>
    <row r="773" spans="1:12" s="688" customFormat="1" ht="18" customHeight="1" x14ac:dyDescent="0.3">
      <c r="A773" s="158">
        <v>110</v>
      </c>
      <c r="B773" s="321" t="s">
        <v>480</v>
      </c>
      <c r="C773" s="146">
        <v>263.20999999999998</v>
      </c>
      <c r="D773" s="146"/>
      <c r="E773" s="146"/>
      <c r="F773" s="146">
        <f t="shared" si="73"/>
        <v>263.20999999999998</v>
      </c>
      <c r="G773" s="702">
        <f t="shared" si="75"/>
        <v>1.0830434834490333E-3</v>
      </c>
      <c r="H773" s="151">
        <f t="shared" si="72"/>
        <v>4.6369965222128631</v>
      </c>
      <c r="I773" s="151">
        <f t="shared" si="74"/>
        <v>1.0201392348868299</v>
      </c>
      <c r="J773" s="151">
        <v>1.0551628771128367</v>
      </c>
      <c r="K773" s="734">
        <v>0.67432138801032082</v>
      </c>
      <c r="L773" s="725">
        <f t="shared" si="76"/>
        <v>2.8063599491747467E-2</v>
      </c>
    </row>
    <row r="774" spans="1:12" s="688" customFormat="1" ht="18" customHeight="1" x14ac:dyDescent="0.3">
      <c r="A774" s="158">
        <v>111</v>
      </c>
      <c r="B774" s="321" t="s">
        <v>2173</v>
      </c>
      <c r="C774" s="153">
        <v>1770.4</v>
      </c>
      <c r="D774" s="146"/>
      <c r="E774" s="146"/>
      <c r="F774" s="146">
        <f t="shared" si="73"/>
        <v>1770.4</v>
      </c>
      <c r="G774" s="702">
        <f t="shared" si="75"/>
        <v>7.2847543144187862E-3</v>
      </c>
      <c r="H774" s="151">
        <f t="shared" si="72"/>
        <v>31.189311359468309</v>
      </c>
      <c r="I774" s="151">
        <f t="shared" si="74"/>
        <v>6.861648499083028</v>
      </c>
      <c r="J774" s="151">
        <v>7.0972241086606358</v>
      </c>
      <c r="K774" s="734">
        <v>4.5356125729777439</v>
      </c>
      <c r="L774" s="725">
        <f t="shared" si="76"/>
        <v>2.8063599491747467E-2</v>
      </c>
    </row>
    <row r="775" spans="1:12" s="688" customFormat="1" ht="18" customHeight="1" x14ac:dyDescent="0.3">
      <c r="A775" s="158">
        <v>112</v>
      </c>
      <c r="B775" s="321" t="s">
        <v>2174</v>
      </c>
      <c r="C775" s="153">
        <v>4227</v>
      </c>
      <c r="D775" s="146"/>
      <c r="E775" s="146">
        <v>534.20000000000005</v>
      </c>
      <c r="F775" s="146">
        <f t="shared" si="73"/>
        <v>4761.2</v>
      </c>
      <c r="G775" s="702">
        <f t="shared" si="75"/>
        <v>1.9591150159179123E-2</v>
      </c>
      <c r="H775" s="151">
        <f t="shared" ref="H775:H838" si="77">G775*4281.45</f>
        <v>83.878529849017454</v>
      </c>
      <c r="I775" s="151">
        <f t="shared" si="74"/>
        <v>18.453276566783838</v>
      </c>
      <c r="J775" s="151">
        <v>19.086818473878797</v>
      </c>
      <c r="K775" s="734">
        <v>12.197785010427944</v>
      </c>
      <c r="L775" s="725">
        <f t="shared" si="76"/>
        <v>2.8063599491747467E-2</v>
      </c>
    </row>
    <row r="776" spans="1:12" s="688" customFormat="1" ht="18" customHeight="1" x14ac:dyDescent="0.3">
      <c r="A776" s="158">
        <v>113</v>
      </c>
      <c r="B776" s="321" t="s">
        <v>2181</v>
      </c>
      <c r="C776" s="151">
        <v>725.2</v>
      </c>
      <c r="D776" s="146"/>
      <c r="E776" s="146"/>
      <c r="F776" s="146">
        <f t="shared" si="73"/>
        <v>725.2</v>
      </c>
      <c r="G776" s="702">
        <f t="shared" si="75"/>
        <v>2.9840170745687438E-3</v>
      </c>
      <c r="H776" s="151">
        <f t="shared" si="77"/>
        <v>12.775919903912348</v>
      </c>
      <c r="I776" s="151">
        <f t="shared" si="74"/>
        <v>2.8107023788607166</v>
      </c>
      <c r="J776" s="151">
        <v>2.9072000246275951</v>
      </c>
      <c r="K776" s="734">
        <v>1.857900044014607</v>
      </c>
      <c r="L776" s="725">
        <f t="shared" si="76"/>
        <v>2.8063599491747467E-2</v>
      </c>
    </row>
    <row r="777" spans="1:12" s="688" customFormat="1" ht="18" customHeight="1" x14ac:dyDescent="0.3">
      <c r="A777" s="158">
        <v>114</v>
      </c>
      <c r="B777" s="321" t="s">
        <v>611</v>
      </c>
      <c r="C777" s="151">
        <v>2870.81</v>
      </c>
      <c r="D777" s="146"/>
      <c r="E777" s="146">
        <v>41</v>
      </c>
      <c r="F777" s="146">
        <f t="shared" si="73"/>
        <v>2911.81</v>
      </c>
      <c r="G777" s="702">
        <f t="shared" si="75"/>
        <v>1.1981371701461683E-2</v>
      </c>
      <c r="H777" s="151">
        <f t="shared" si="77"/>
        <v>51.297643871223123</v>
      </c>
      <c r="I777" s="151">
        <f t="shared" si="74"/>
        <v>11.285481651669087</v>
      </c>
      <c r="J777" s="151">
        <v>11.672937263804299</v>
      </c>
      <c r="K777" s="734">
        <v>7.4598068493686878</v>
      </c>
      <c r="L777" s="725">
        <f t="shared" si="76"/>
        <v>2.8063599491747467E-2</v>
      </c>
    </row>
    <row r="778" spans="1:12" s="688" customFormat="1" ht="18" customHeight="1" x14ac:dyDescent="0.3">
      <c r="A778" s="158">
        <v>115</v>
      </c>
      <c r="B778" s="321" t="s">
        <v>612</v>
      </c>
      <c r="C778" s="151">
        <v>2933</v>
      </c>
      <c r="D778" s="146"/>
      <c r="E778" s="146"/>
      <c r="F778" s="146">
        <f t="shared" si="73"/>
        <v>2933</v>
      </c>
      <c r="G778" s="702">
        <f t="shared" si="75"/>
        <v>1.2068563264906405E-2</v>
      </c>
      <c r="H778" s="151">
        <f t="shared" si="77"/>
        <v>51.670950190533524</v>
      </c>
      <c r="I778" s="151">
        <f t="shared" si="74"/>
        <v>11.367609041917376</v>
      </c>
      <c r="J778" s="151">
        <v>11.757884269488052</v>
      </c>
      <c r="K778" s="734">
        <v>7.5140938073563737</v>
      </c>
      <c r="L778" s="725">
        <f t="shared" si="76"/>
        <v>2.8063599491747471E-2</v>
      </c>
    </row>
    <row r="779" spans="1:12" s="688" customFormat="1" ht="18" customHeight="1" x14ac:dyDescent="0.3">
      <c r="A779" s="158">
        <v>116</v>
      </c>
      <c r="B779" s="321" t="s">
        <v>613</v>
      </c>
      <c r="C779" s="151">
        <v>3120.67</v>
      </c>
      <c r="D779" s="146"/>
      <c r="E779" s="146"/>
      <c r="F779" s="146">
        <f t="shared" si="73"/>
        <v>3120.67</v>
      </c>
      <c r="G779" s="702">
        <f>1/243028.1*F779</f>
        <v>1.2840778494338722E-2</v>
      </c>
      <c r="H779" s="151">
        <f t="shared" si="77"/>
        <v>54.977151084586517</v>
      </c>
      <c r="I779" s="151">
        <f t="shared" si="74"/>
        <v>12.094973238609034</v>
      </c>
      <c r="J779" s="151">
        <v>12.51022049207749</v>
      </c>
      <c r="K779" s="734">
        <v>7.9948882106385302</v>
      </c>
      <c r="L779" s="725">
        <f t="shared" si="76"/>
        <v>2.8063599491747467E-2</v>
      </c>
    </row>
    <row r="780" spans="1:12" s="688" customFormat="1" ht="18" customHeight="1" x14ac:dyDescent="0.3">
      <c r="A780" s="266"/>
      <c r="B780" s="335" t="s">
        <v>1063</v>
      </c>
      <c r="C780" s="737">
        <f t="shared" ref="C780:K780" si="78">SUM(C670:C779)</f>
        <v>237920.16999999993</v>
      </c>
      <c r="D780" s="737">
        <f t="shared" si="78"/>
        <v>216.9</v>
      </c>
      <c r="E780" s="737">
        <f t="shared" si="78"/>
        <v>4891</v>
      </c>
      <c r="F780" s="737">
        <f t="shared" si="78"/>
        <v>243028.06999999992</v>
      </c>
      <c r="G780" s="737">
        <f t="shared" si="78"/>
        <v>0.99999987655748446</v>
      </c>
      <c r="H780" s="151">
        <f t="shared" si="77"/>
        <v>4281.4494714870416</v>
      </c>
      <c r="I780" s="737">
        <f t="shared" si="78"/>
        <v>941.91888372714868</v>
      </c>
      <c r="J780" s="737">
        <f t="shared" si="78"/>
        <v>974.25704783397225</v>
      </c>
      <c r="K780" s="737">
        <f t="shared" si="78"/>
        <v>622.61701868420414</v>
      </c>
      <c r="L780" s="725">
        <f t="shared" si="76"/>
        <v>2.8063599491747467E-2</v>
      </c>
    </row>
    <row r="781" spans="1:12" s="341" customFormat="1" ht="18" customHeight="1" x14ac:dyDescent="0.3">
      <c r="A781" s="316" t="s">
        <v>817</v>
      </c>
      <c r="B781" s="377"/>
      <c r="C781" s="354"/>
      <c r="D781" s="354"/>
      <c r="E781" s="146"/>
      <c r="F781" s="146"/>
      <c r="G781" s="146"/>
      <c r="H781" s="151">
        <f t="shared" si="77"/>
        <v>0</v>
      </c>
      <c r="I781" s="151"/>
      <c r="J781" s="151"/>
      <c r="K781" s="734"/>
      <c r="L781" s="725"/>
    </row>
    <row r="782" spans="1:12" s="688" customFormat="1" ht="18" customHeight="1" x14ac:dyDescent="0.3">
      <c r="A782" s="158">
        <v>1</v>
      </c>
      <c r="B782" s="321" t="s">
        <v>818</v>
      </c>
      <c r="C782" s="146">
        <v>4265.91</v>
      </c>
      <c r="D782" s="146"/>
      <c r="E782" s="146"/>
      <c r="F782" s="146">
        <f t="shared" si="73"/>
        <v>4265.91</v>
      </c>
      <c r="G782" s="739">
        <f t="shared" ref="G782:G845" si="79">1/248489.2*F782</f>
        <v>1.7167385946753419E-2</v>
      </c>
      <c r="H782" s="151">
        <f t="shared" si="77"/>
        <v>73.501304561727423</v>
      </c>
      <c r="I782" s="151">
        <f t="shared" si="74"/>
        <v>16.170287003580032</v>
      </c>
      <c r="J782" s="151">
        <v>28.821183563055524</v>
      </c>
      <c r="K782" s="151">
        <v>11.339256644166262</v>
      </c>
      <c r="L782" s="725">
        <f t="shared" si="76"/>
        <v>3.0434779864678168E-2</v>
      </c>
    </row>
    <row r="783" spans="1:12" s="688" customFormat="1" ht="18" customHeight="1" x14ac:dyDescent="0.3">
      <c r="A783" s="158">
        <v>2</v>
      </c>
      <c r="B783" s="321" t="s">
        <v>819</v>
      </c>
      <c r="C783" s="146">
        <v>9865.73</v>
      </c>
      <c r="D783" s="146"/>
      <c r="E783" s="146"/>
      <c r="F783" s="146">
        <f t="shared" si="73"/>
        <v>9865.73</v>
      </c>
      <c r="G783" s="739">
        <f t="shared" si="79"/>
        <v>3.9702852276879634E-2</v>
      </c>
      <c r="H783" s="151">
        <f t="shared" si="77"/>
        <v>169.98577688084632</v>
      </c>
      <c r="I783" s="151">
        <f t="shared" si="74"/>
        <v>37.396870913786188</v>
      </c>
      <c r="J783" s="151">
        <v>66.654480594654771</v>
      </c>
      <c r="K783" s="151">
        <v>26.224192365064059</v>
      </c>
      <c r="L783" s="725">
        <f t="shared" si="76"/>
        <v>3.0434779864678168E-2</v>
      </c>
    </row>
    <row r="784" spans="1:12" s="688" customFormat="1" ht="18" customHeight="1" x14ac:dyDescent="0.3">
      <c r="A784" s="158">
        <v>3</v>
      </c>
      <c r="B784" s="321" t="s">
        <v>820</v>
      </c>
      <c r="C784" s="146">
        <v>4252.49</v>
      </c>
      <c r="D784" s="146"/>
      <c r="E784" s="146"/>
      <c r="F784" s="146">
        <f t="shared" si="73"/>
        <v>4252.49</v>
      </c>
      <c r="G784" s="739">
        <f t="shared" si="79"/>
        <v>1.7113379575450359E-2</v>
      </c>
      <c r="H784" s="151">
        <f t="shared" si="77"/>
        <v>73.270078983311933</v>
      </c>
      <c r="I784" s="151">
        <f t="shared" si="74"/>
        <v>16.119417376328624</v>
      </c>
      <c r="J784" s="151">
        <v>28.730515854778456</v>
      </c>
      <c r="K784" s="151">
        <v>11.30358481232623</v>
      </c>
      <c r="L784" s="725">
        <f t="shared" si="76"/>
        <v>3.0434779864678168E-2</v>
      </c>
    </row>
    <row r="785" spans="1:12" s="688" customFormat="1" ht="18" customHeight="1" x14ac:dyDescent="0.3">
      <c r="A785" s="158">
        <v>4</v>
      </c>
      <c r="B785" s="321" t="s">
        <v>821</v>
      </c>
      <c r="C785" s="146">
        <v>5944.1</v>
      </c>
      <c r="D785" s="146"/>
      <c r="E785" s="146">
        <v>7.2</v>
      </c>
      <c r="F785" s="146">
        <f t="shared" si="73"/>
        <v>5951.3</v>
      </c>
      <c r="G785" s="739">
        <f t="shared" si="79"/>
        <v>2.3949934242614969E-2</v>
      </c>
      <c r="H785" s="151">
        <f t="shared" si="77"/>
        <v>102.54044596304385</v>
      </c>
      <c r="I785" s="151">
        <f t="shared" si="74"/>
        <v>22.558898111869649</v>
      </c>
      <c r="J785" s="151">
        <v>40.20795322423875</v>
      </c>
      <c r="K785" s="151">
        <v>15.819208109506926</v>
      </c>
      <c r="L785" s="725">
        <f t="shared" si="76"/>
        <v>3.0434779864678164E-2</v>
      </c>
    </row>
    <row r="786" spans="1:12" s="688" customFormat="1" ht="18" customHeight="1" x14ac:dyDescent="0.3">
      <c r="A786" s="158">
        <v>7</v>
      </c>
      <c r="B786" s="321" t="s">
        <v>822</v>
      </c>
      <c r="C786" s="146">
        <v>3939.69</v>
      </c>
      <c r="D786" s="146"/>
      <c r="E786" s="146">
        <v>7.2</v>
      </c>
      <c r="F786" s="146">
        <f t="shared" ref="F786:F845" si="80">C786+D786+E786</f>
        <v>3946.89</v>
      </c>
      <c r="G786" s="739">
        <f t="shared" si="79"/>
        <v>1.5883547453973853E-2</v>
      </c>
      <c r="H786" s="151">
        <f t="shared" si="77"/>
        <v>68.004614246816345</v>
      </c>
      <c r="I786" s="151">
        <f t="shared" si="74"/>
        <v>14.961015134299595</v>
      </c>
      <c r="J786" s="151">
        <v>26.665832423372315</v>
      </c>
      <c r="K786" s="151">
        <v>10.491266495611344</v>
      </c>
      <c r="L786" s="725">
        <f t="shared" si="76"/>
        <v>3.0434779864678164E-2</v>
      </c>
    </row>
    <row r="787" spans="1:12" s="688" customFormat="1" ht="18" customHeight="1" x14ac:dyDescent="0.3">
      <c r="A787" s="158">
        <v>8</v>
      </c>
      <c r="B787" s="321" t="s">
        <v>826</v>
      </c>
      <c r="C787" s="146">
        <v>8036.22</v>
      </c>
      <c r="D787" s="146"/>
      <c r="E787" s="146"/>
      <c r="F787" s="146">
        <f t="shared" si="80"/>
        <v>8036.22</v>
      </c>
      <c r="G787" s="739">
        <f t="shared" si="79"/>
        <v>3.2340319015876744E-2</v>
      </c>
      <c r="H787" s="151">
        <f t="shared" si="77"/>
        <v>138.46345885052548</v>
      </c>
      <c r="I787" s="151">
        <f t="shared" si="74"/>
        <v>30.461960947115607</v>
      </c>
      <c r="J787" s="151">
        <v>54.294012713136951</v>
      </c>
      <c r="K787" s="151">
        <v>21.361154133345948</v>
      </c>
      <c r="L787" s="725">
        <f t="shared" si="76"/>
        <v>3.0434779864678168E-2</v>
      </c>
    </row>
    <row r="788" spans="1:12" s="688" customFormat="1" ht="18" customHeight="1" x14ac:dyDescent="0.3">
      <c r="A788" s="158">
        <v>9</v>
      </c>
      <c r="B788" s="321" t="s">
        <v>827</v>
      </c>
      <c r="C788" s="146">
        <v>3993.05</v>
      </c>
      <c r="D788" s="146"/>
      <c r="E788" s="146"/>
      <c r="F788" s="146">
        <f t="shared" si="80"/>
        <v>3993.05</v>
      </c>
      <c r="G788" s="739">
        <f t="shared" si="79"/>
        <v>1.6069310054521484E-2</v>
      </c>
      <c r="H788" s="151">
        <f t="shared" si="77"/>
        <v>68.799947532931</v>
      </c>
      <c r="I788" s="151">
        <f t="shared" ref="I788:I846" si="81">H788*0.22</f>
        <v>15.135988457244821</v>
      </c>
      <c r="J788" s="151">
        <v>26.977696910262722</v>
      </c>
      <c r="K788" s="151">
        <v>10.613964838214612</v>
      </c>
      <c r="L788" s="725">
        <f t="shared" si="76"/>
        <v>3.0434779864678164E-2</v>
      </c>
    </row>
    <row r="789" spans="1:12" s="688" customFormat="1" ht="18" customHeight="1" x14ac:dyDescent="0.3">
      <c r="A789" s="158">
        <v>10</v>
      </c>
      <c r="B789" s="321" t="s">
        <v>823</v>
      </c>
      <c r="C789" s="146">
        <v>8196.09</v>
      </c>
      <c r="D789" s="146"/>
      <c r="E789" s="146"/>
      <c r="F789" s="146">
        <f t="shared" si="80"/>
        <v>8196.09</v>
      </c>
      <c r="G789" s="739">
        <f t="shared" si="79"/>
        <v>3.2983687017383446E-2</v>
      </c>
      <c r="H789" s="151">
        <f t="shared" si="77"/>
        <v>141.21800678057636</v>
      </c>
      <c r="I789" s="151">
        <f t="shared" si="81"/>
        <v>31.067961491726798</v>
      </c>
      <c r="J789" s="151">
        <v>55.374120501680466</v>
      </c>
      <c r="K789" s="151">
        <v>21.78610612710645</v>
      </c>
      <c r="L789" s="725">
        <f t="shared" si="76"/>
        <v>3.0434779864678168E-2</v>
      </c>
    </row>
    <row r="790" spans="1:12" s="688" customFormat="1" ht="18" customHeight="1" x14ac:dyDescent="0.3">
      <c r="A790" s="158">
        <v>11</v>
      </c>
      <c r="B790" s="321" t="s">
        <v>824</v>
      </c>
      <c r="C790" s="146">
        <v>3935.64</v>
      </c>
      <c r="D790" s="146"/>
      <c r="E790" s="146"/>
      <c r="F790" s="146">
        <f t="shared" si="80"/>
        <v>3935.64</v>
      </c>
      <c r="G790" s="739">
        <f t="shared" si="79"/>
        <v>1.5838273856570023E-2</v>
      </c>
      <c r="H790" s="151">
        <f t="shared" si="77"/>
        <v>67.810777603211719</v>
      </c>
      <c r="I790" s="151">
        <f t="shared" si="81"/>
        <v>14.918371072706579</v>
      </c>
      <c r="J790" s="151">
        <v>26.589825588937369</v>
      </c>
      <c r="K790" s="151">
        <v>10.461362761766308</v>
      </c>
      <c r="L790" s="725">
        <f t="shared" si="76"/>
        <v>3.0434779864678164E-2</v>
      </c>
    </row>
    <row r="791" spans="1:12" s="688" customFormat="1" ht="18" customHeight="1" x14ac:dyDescent="0.3">
      <c r="A791" s="158">
        <v>12</v>
      </c>
      <c r="B791" s="321" t="s">
        <v>825</v>
      </c>
      <c r="C791" s="146">
        <v>17941.13</v>
      </c>
      <c r="D791" s="146">
        <v>230</v>
      </c>
      <c r="E791" s="146"/>
      <c r="F791" s="146">
        <f t="shared" si="80"/>
        <v>18171.13</v>
      </c>
      <c r="G791" s="739">
        <f t="shared" si="79"/>
        <v>7.3126437688237553E-2</v>
      </c>
      <c r="H791" s="151">
        <f t="shared" si="77"/>
        <v>313.08718664030465</v>
      </c>
      <c r="I791" s="151">
        <f t="shared" si="81"/>
        <v>68.879181060867026</v>
      </c>
      <c r="J791" s="151">
        <v>122.76711728052048</v>
      </c>
      <c r="K791" s="151">
        <v>48.300856460757252</v>
      </c>
      <c r="L791" s="725">
        <f t="shared" si="76"/>
        <v>3.0434779864678168E-2</v>
      </c>
    </row>
    <row r="792" spans="1:12" s="688" customFormat="1" ht="18" customHeight="1" x14ac:dyDescent="0.3">
      <c r="A792" s="158">
        <v>13</v>
      </c>
      <c r="B792" s="321" t="s">
        <v>828</v>
      </c>
      <c r="C792" s="146">
        <v>3212.3</v>
      </c>
      <c r="D792" s="146"/>
      <c r="E792" s="146"/>
      <c r="F792" s="146">
        <f t="shared" si="80"/>
        <v>3212.3</v>
      </c>
      <c r="G792" s="739">
        <f t="shared" si="79"/>
        <v>1.2927322394695625E-2</v>
      </c>
      <c r="H792" s="151">
        <f t="shared" si="77"/>
        <v>55.347684466769579</v>
      </c>
      <c r="I792" s="151">
        <f t="shared" si="81"/>
        <v>12.176490582689308</v>
      </c>
      <c r="J792" s="151">
        <v>21.702822600477564</v>
      </c>
      <c r="K792" s="151">
        <v>8.5386457093692307</v>
      </c>
      <c r="L792" s="725">
        <f t="shared" si="76"/>
        <v>3.0434779864678168E-2</v>
      </c>
    </row>
    <row r="793" spans="1:12" s="688" customFormat="1" ht="18" customHeight="1" x14ac:dyDescent="0.3">
      <c r="A793" s="158">
        <v>14</v>
      </c>
      <c r="B793" s="321" t="s">
        <v>829</v>
      </c>
      <c r="C793" s="146">
        <v>3998.81</v>
      </c>
      <c r="D793" s="146">
        <v>182.8</v>
      </c>
      <c r="E793" s="146"/>
      <c r="F793" s="146">
        <f t="shared" si="80"/>
        <v>4181.6099999999997</v>
      </c>
      <c r="G793" s="739">
        <f t="shared" si="79"/>
        <v>1.682813579020738E-2</v>
      </c>
      <c r="H793" s="151">
        <f t="shared" si="77"/>
        <v>72.048821978983383</v>
      </c>
      <c r="I793" s="151">
        <f t="shared" si="81"/>
        <v>15.850740835376344</v>
      </c>
      <c r="J793" s="151">
        <v>28.251639017023003</v>
      </c>
      <c r="K793" s="151">
        <v>11.11517799855414</v>
      </c>
      <c r="L793" s="725">
        <f t="shared" si="76"/>
        <v>3.0434779864678168E-2</v>
      </c>
    </row>
    <row r="794" spans="1:12" s="688" customFormat="1" ht="18" customHeight="1" x14ac:dyDescent="0.3">
      <c r="A794" s="158">
        <v>15</v>
      </c>
      <c r="B794" s="321" t="s">
        <v>830</v>
      </c>
      <c r="C794" s="146">
        <v>147.65</v>
      </c>
      <c r="D794" s="146"/>
      <c r="E794" s="146"/>
      <c r="F794" s="146">
        <f t="shared" si="80"/>
        <v>147.65</v>
      </c>
      <c r="G794" s="739">
        <f t="shared" si="79"/>
        <v>5.9419081392672189E-4</v>
      </c>
      <c r="H794" s="151">
        <f t="shared" si="77"/>
        <v>2.5439982602865632</v>
      </c>
      <c r="I794" s="151">
        <f t="shared" si="81"/>
        <v>0.55967961726304394</v>
      </c>
      <c r="J794" s="151">
        <v>0.99754747593951765</v>
      </c>
      <c r="K794" s="151">
        <v>0.39246989353060635</v>
      </c>
      <c r="L794" s="725">
        <f t="shared" si="76"/>
        <v>3.0434779864678168E-2</v>
      </c>
    </row>
    <row r="795" spans="1:12" s="688" customFormat="1" ht="18" customHeight="1" x14ac:dyDescent="0.3">
      <c r="A795" s="158">
        <v>16</v>
      </c>
      <c r="B795" s="321" t="s">
        <v>831</v>
      </c>
      <c r="C795" s="146">
        <v>4248.3</v>
      </c>
      <c r="D795" s="146"/>
      <c r="E795" s="146"/>
      <c r="F795" s="146">
        <f t="shared" si="80"/>
        <v>4248.3</v>
      </c>
      <c r="G795" s="739">
        <f t="shared" si="79"/>
        <v>1.709651767561729E-2</v>
      </c>
      <c r="H795" s="151">
        <f t="shared" si="77"/>
        <v>73.19788560227164</v>
      </c>
      <c r="I795" s="151">
        <f t="shared" si="81"/>
        <v>16.103534832499761</v>
      </c>
      <c r="J795" s="151">
        <v>28.702207531553356</v>
      </c>
      <c r="K795" s="151">
        <v>11.292447332787503</v>
      </c>
      <c r="L795" s="725">
        <f t="shared" si="76"/>
        <v>3.0434779864678168E-2</v>
      </c>
    </row>
    <row r="796" spans="1:12" s="688" customFormat="1" ht="18" customHeight="1" x14ac:dyDescent="0.3">
      <c r="A796" s="158">
        <v>17</v>
      </c>
      <c r="B796" s="321" t="s">
        <v>832</v>
      </c>
      <c r="C796" s="146">
        <v>4085.47</v>
      </c>
      <c r="D796" s="146"/>
      <c r="E796" s="146"/>
      <c r="F796" s="146">
        <f t="shared" si="80"/>
        <v>4085.47</v>
      </c>
      <c r="G796" s="739">
        <f t="shared" si="79"/>
        <v>1.6441237687593663E-2</v>
      </c>
      <c r="H796" s="151">
        <f t="shared" si="77"/>
        <v>70.39233709754788</v>
      </c>
      <c r="I796" s="151">
        <f t="shared" si="81"/>
        <v>15.486314161460534</v>
      </c>
      <c r="J796" s="151">
        <v>27.602101500349615</v>
      </c>
      <c r="K796" s="151">
        <v>10.859627334388662</v>
      </c>
      <c r="L796" s="725">
        <f t="shared" si="76"/>
        <v>3.0434779864678164E-2</v>
      </c>
    </row>
    <row r="797" spans="1:12" s="688" customFormat="1" ht="18" customHeight="1" x14ac:dyDescent="0.3">
      <c r="A797" s="158">
        <v>18</v>
      </c>
      <c r="B797" s="321" t="s">
        <v>833</v>
      </c>
      <c r="C797" s="146">
        <v>3953.65</v>
      </c>
      <c r="D797" s="146">
        <v>147.30000000000001</v>
      </c>
      <c r="E797" s="146"/>
      <c r="F797" s="146">
        <f t="shared" si="80"/>
        <v>4100.95</v>
      </c>
      <c r="G797" s="739">
        <f t="shared" si="79"/>
        <v>1.6503534157621336E-2</v>
      </c>
      <c r="H797" s="151">
        <f t="shared" si="77"/>
        <v>70.659056319147865</v>
      </c>
      <c r="I797" s="151">
        <f t="shared" si="81"/>
        <v>15.54499239021253</v>
      </c>
      <c r="J797" s="151">
        <v>27.706686904532102</v>
      </c>
      <c r="K797" s="151">
        <v>10.900774872159429</v>
      </c>
      <c r="L797" s="725">
        <f t="shared" si="76"/>
        <v>3.0434779864678168E-2</v>
      </c>
    </row>
    <row r="798" spans="1:12" s="688" customFormat="1" ht="18" customHeight="1" x14ac:dyDescent="0.3">
      <c r="A798" s="158">
        <v>19</v>
      </c>
      <c r="B798" s="321" t="s">
        <v>834</v>
      </c>
      <c r="C798" s="146">
        <v>7076.23</v>
      </c>
      <c r="D798" s="146"/>
      <c r="E798" s="146"/>
      <c r="F798" s="146">
        <f t="shared" si="80"/>
        <v>7076.23</v>
      </c>
      <c r="G798" s="739">
        <f t="shared" si="79"/>
        <v>2.8477012280614205E-2</v>
      </c>
      <c r="H798" s="151">
        <f t="shared" si="77"/>
        <v>121.92290422883568</v>
      </c>
      <c r="I798" s="151">
        <f t="shared" si="81"/>
        <v>26.823038930343849</v>
      </c>
      <c r="J798" s="151">
        <v>47.808163736318939</v>
      </c>
      <c r="K798" s="151">
        <v>18.809395426333104</v>
      </c>
      <c r="L798" s="725">
        <f t="shared" si="76"/>
        <v>3.0434779864678164E-2</v>
      </c>
    </row>
    <row r="799" spans="1:12" s="688" customFormat="1" ht="18" customHeight="1" x14ac:dyDescent="0.3">
      <c r="A799" s="158">
        <v>20</v>
      </c>
      <c r="B799" s="321" t="s">
        <v>835</v>
      </c>
      <c r="C799" s="146">
        <v>4062.74</v>
      </c>
      <c r="D799" s="146"/>
      <c r="E799" s="146"/>
      <c r="F799" s="146">
        <f t="shared" si="80"/>
        <v>4062.74</v>
      </c>
      <c r="G799" s="739">
        <f t="shared" si="79"/>
        <v>1.6349764899239078E-2</v>
      </c>
      <c r="H799" s="151">
        <f t="shared" si="77"/>
        <v>70.000700927847149</v>
      </c>
      <c r="I799" s="151">
        <f t="shared" si="81"/>
        <v>15.400154204126373</v>
      </c>
      <c r="J799" s="151">
        <v>27.448533913975727</v>
      </c>
      <c r="K799" s="151">
        <v>10.799208501473318</v>
      </c>
      <c r="L799" s="725">
        <f t="shared" si="76"/>
        <v>3.0434779864678168E-2</v>
      </c>
    </row>
    <row r="800" spans="1:12" s="688" customFormat="1" ht="18" customHeight="1" x14ac:dyDescent="0.3">
      <c r="A800" s="158">
        <v>21</v>
      </c>
      <c r="B800" s="321" t="s">
        <v>836</v>
      </c>
      <c r="C800" s="146">
        <v>6379.08</v>
      </c>
      <c r="D800" s="146"/>
      <c r="E800" s="146"/>
      <c r="F800" s="146">
        <f t="shared" si="80"/>
        <v>6379.08</v>
      </c>
      <c r="G800" s="739">
        <f t="shared" si="79"/>
        <v>2.5671457753495924E-2</v>
      </c>
      <c r="H800" s="151">
        <f t="shared" si="77"/>
        <v>109.91106279870512</v>
      </c>
      <c r="I800" s="151">
        <f t="shared" si="81"/>
        <v>24.180433815715126</v>
      </c>
      <c r="J800" s="151">
        <v>43.098104658423686</v>
      </c>
      <c r="K800" s="151">
        <v>16.956294266327259</v>
      </c>
      <c r="L800" s="725">
        <f t="shared" si="76"/>
        <v>3.0434779864678164E-2</v>
      </c>
    </row>
    <row r="801" spans="1:12" s="688" customFormat="1" ht="18" customHeight="1" x14ac:dyDescent="0.3">
      <c r="A801" s="158">
        <v>22</v>
      </c>
      <c r="B801" s="321" t="s">
        <v>837</v>
      </c>
      <c r="C801" s="146">
        <v>6489.94</v>
      </c>
      <c r="D801" s="146"/>
      <c r="E801" s="146">
        <v>19.399999999999999</v>
      </c>
      <c r="F801" s="146">
        <f t="shared" si="80"/>
        <v>6509.3399999999992</v>
      </c>
      <c r="G801" s="739">
        <f t="shared" si="79"/>
        <v>2.6195665646635745E-2</v>
      </c>
      <c r="H801" s="151">
        <f t="shared" si="77"/>
        <v>112.1554326827886</v>
      </c>
      <c r="I801" s="151">
        <f t="shared" si="81"/>
        <v>24.674195190213492</v>
      </c>
      <c r="J801" s="151">
        <v>43.978162458734431</v>
      </c>
      <c r="K801" s="151">
        <v>17.30253963260763</v>
      </c>
      <c r="L801" s="725">
        <f t="shared" si="76"/>
        <v>3.0434779864678164E-2</v>
      </c>
    </row>
    <row r="802" spans="1:12" s="688" customFormat="1" ht="18" customHeight="1" x14ac:dyDescent="0.3">
      <c r="A802" s="158">
        <v>23</v>
      </c>
      <c r="B802" s="321" t="s">
        <v>838</v>
      </c>
      <c r="C802" s="146">
        <v>4249.6000000000004</v>
      </c>
      <c r="D802" s="146"/>
      <c r="E802" s="146"/>
      <c r="F802" s="146">
        <f t="shared" si="80"/>
        <v>4249.6000000000004</v>
      </c>
      <c r="G802" s="739">
        <f t="shared" si="79"/>
        <v>1.7101749291317289E-2</v>
      </c>
      <c r="H802" s="151">
        <f t="shared" si="77"/>
        <v>73.22028450331041</v>
      </c>
      <c r="I802" s="151">
        <f t="shared" si="81"/>
        <v>16.108462590728291</v>
      </c>
      <c r="J802" s="151">
        <v>28.710990543532507</v>
      </c>
      <c r="K802" s="151">
        <v>11.295902875365153</v>
      </c>
      <c r="L802" s="725">
        <f t="shared" si="76"/>
        <v>3.0434779864678175E-2</v>
      </c>
    </row>
    <row r="803" spans="1:12" s="688" customFormat="1" ht="18" customHeight="1" x14ac:dyDescent="0.3">
      <c r="A803" s="158">
        <v>24</v>
      </c>
      <c r="B803" s="321" t="s">
        <v>839</v>
      </c>
      <c r="C803" s="146">
        <v>2807.52</v>
      </c>
      <c r="D803" s="146"/>
      <c r="E803" s="146"/>
      <c r="F803" s="146">
        <f t="shared" si="80"/>
        <v>2807.52</v>
      </c>
      <c r="G803" s="739">
        <f t="shared" si="79"/>
        <v>1.1298358238506945E-2</v>
      </c>
      <c r="H803" s="151">
        <f t="shared" si="77"/>
        <v>48.373355880255559</v>
      </c>
      <c r="I803" s="151">
        <f t="shared" si="81"/>
        <v>10.642138293656224</v>
      </c>
      <c r="J803" s="151">
        <v>18.968062916692951</v>
      </c>
      <c r="K803" s="151">
        <v>7.4626960750765186</v>
      </c>
      <c r="L803" s="725">
        <f t="shared" si="76"/>
        <v>3.0434779864678171E-2</v>
      </c>
    </row>
    <row r="804" spans="1:12" s="688" customFormat="1" ht="18" customHeight="1" x14ac:dyDescent="0.3">
      <c r="A804" s="158">
        <v>25</v>
      </c>
      <c r="B804" s="321" t="s">
        <v>840</v>
      </c>
      <c r="C804" s="146">
        <v>4226.7</v>
      </c>
      <c r="D804" s="146"/>
      <c r="E804" s="146"/>
      <c r="F804" s="146">
        <f t="shared" si="80"/>
        <v>4226.7</v>
      </c>
      <c r="G804" s="739">
        <f t="shared" si="79"/>
        <v>1.7009592368601934E-2</v>
      </c>
      <c r="H804" s="151">
        <f t="shared" si="77"/>
        <v>72.825719246550747</v>
      </c>
      <c r="I804" s="151">
        <f t="shared" si="81"/>
        <v>16.021658234241166</v>
      </c>
      <c r="J804" s="151">
        <v>28.556274409438256</v>
      </c>
      <c r="K804" s="151">
        <v>11.235032163805037</v>
      </c>
      <c r="L804" s="725">
        <f t="shared" si="76"/>
        <v>3.0434779864678164E-2</v>
      </c>
    </row>
    <row r="805" spans="1:12" s="688" customFormat="1" ht="18" customHeight="1" x14ac:dyDescent="0.3">
      <c r="A805" s="158">
        <v>27</v>
      </c>
      <c r="B805" s="321" t="s">
        <v>2160</v>
      </c>
      <c r="C805" s="146">
        <v>5719.55</v>
      </c>
      <c r="D805" s="146"/>
      <c r="E805" s="146">
        <v>30.7</v>
      </c>
      <c r="F805" s="146">
        <v>5649.9</v>
      </c>
      <c r="G805" s="739">
        <f t="shared" si="79"/>
        <v>2.2737004264169223E-2</v>
      </c>
      <c r="H805" s="151">
        <f t="shared" si="77"/>
        <v>97.347346906827312</v>
      </c>
      <c r="I805" s="151">
        <f t="shared" si="81"/>
        <v>21.416416319502009</v>
      </c>
      <c r="J805" s="151">
        <v>38.171645677688318</v>
      </c>
      <c r="K805" s="151">
        <v>15.018053853427515</v>
      </c>
      <c r="L805" s="725">
        <f t="shared" si="76"/>
        <v>3.0434779864678164E-2</v>
      </c>
    </row>
    <row r="806" spans="1:12" s="688" customFormat="1" ht="18" customHeight="1" x14ac:dyDescent="0.3">
      <c r="A806" s="158">
        <v>28</v>
      </c>
      <c r="B806" s="321" t="s">
        <v>841</v>
      </c>
      <c r="C806" s="146">
        <v>342.6</v>
      </c>
      <c r="D806" s="146"/>
      <c r="E806" s="146"/>
      <c r="F806" s="146">
        <f t="shared" si="80"/>
        <v>342.6</v>
      </c>
      <c r="G806" s="739">
        <f t="shared" si="79"/>
        <v>1.3787319529379948E-3</v>
      </c>
      <c r="H806" s="151">
        <f t="shared" si="77"/>
        <v>5.9029719199063777</v>
      </c>
      <c r="I806" s="151">
        <f t="shared" si="81"/>
        <v>1.2986538223794031</v>
      </c>
      <c r="J806" s="151">
        <v>2.314661464658847</v>
      </c>
      <c r="K806" s="151">
        <v>0.91066837469411266</v>
      </c>
      <c r="L806" s="725">
        <f t="shared" si="76"/>
        <v>3.0434779864678164E-2</v>
      </c>
    </row>
    <row r="807" spans="1:12" s="688" customFormat="1" ht="18" customHeight="1" x14ac:dyDescent="0.3">
      <c r="A807" s="158">
        <v>29</v>
      </c>
      <c r="B807" s="321" t="s">
        <v>842</v>
      </c>
      <c r="C807" s="146">
        <v>7724.75</v>
      </c>
      <c r="D807" s="146"/>
      <c r="E807" s="146">
        <v>201.9</v>
      </c>
      <c r="F807" s="146">
        <f t="shared" si="80"/>
        <v>7926.65</v>
      </c>
      <c r="G807" s="739">
        <f t="shared" si="79"/>
        <v>3.1899374298762273E-2</v>
      </c>
      <c r="H807" s="151">
        <f t="shared" si="77"/>
        <v>136.57557609143572</v>
      </c>
      <c r="I807" s="151">
        <f t="shared" si="81"/>
        <v>30.046626740115858</v>
      </c>
      <c r="J807" s="151">
        <v>53.553739926555885</v>
      </c>
      <c r="K807" s="151">
        <v>21.069905056243687</v>
      </c>
      <c r="L807" s="725">
        <f t="shared" si="76"/>
        <v>3.0434779864678164E-2</v>
      </c>
    </row>
    <row r="808" spans="1:12" s="688" customFormat="1" ht="18" customHeight="1" x14ac:dyDescent="0.3">
      <c r="A808" s="158">
        <v>30</v>
      </c>
      <c r="B808" s="321" t="s">
        <v>843</v>
      </c>
      <c r="C808" s="146">
        <v>4021.5</v>
      </c>
      <c r="D808" s="146"/>
      <c r="E808" s="146"/>
      <c r="F808" s="146">
        <f t="shared" si="80"/>
        <v>4021.5</v>
      </c>
      <c r="G808" s="739">
        <f t="shared" si="79"/>
        <v>1.618380195195606E-2</v>
      </c>
      <c r="H808" s="151">
        <f t="shared" si="77"/>
        <v>69.290138867202273</v>
      </c>
      <c r="I808" s="151">
        <f t="shared" si="81"/>
        <v>15.2438305507845</v>
      </c>
      <c r="J808" s="151">
        <v>27.169909749344871</v>
      </c>
      <c r="K808" s="151">
        <v>10.68958805847161</v>
      </c>
      <c r="L808" s="725">
        <f t="shared" si="76"/>
        <v>3.0434779864678168E-2</v>
      </c>
    </row>
    <row r="809" spans="1:12" s="688" customFormat="1" ht="18" customHeight="1" x14ac:dyDescent="0.3">
      <c r="A809" s="158">
        <v>31</v>
      </c>
      <c r="B809" s="321" t="s">
        <v>844</v>
      </c>
      <c r="C809" s="146">
        <v>4138.7700000000004</v>
      </c>
      <c r="D809" s="146"/>
      <c r="E809" s="146"/>
      <c r="F809" s="146">
        <f t="shared" si="80"/>
        <v>4138.7700000000004</v>
      </c>
      <c r="G809" s="739">
        <f t="shared" si="79"/>
        <v>1.6655733931293593E-2</v>
      </c>
      <c r="H809" s="151">
        <f t="shared" si="77"/>
        <v>71.310692040136956</v>
      </c>
      <c r="I809" s="151">
        <f t="shared" si="81"/>
        <v>15.68835224883013</v>
      </c>
      <c r="J809" s="151">
        <v>27.962204991494733</v>
      </c>
      <c r="K809" s="151">
        <v>11.001304580072251</v>
      </c>
      <c r="L809" s="725">
        <f t="shared" si="76"/>
        <v>3.0434779864678168E-2</v>
      </c>
    </row>
    <row r="810" spans="1:12" s="688" customFormat="1" ht="18" customHeight="1" x14ac:dyDescent="0.3">
      <c r="A810" s="158">
        <v>32</v>
      </c>
      <c r="B810" s="321" t="s">
        <v>845</v>
      </c>
      <c r="C810" s="146">
        <v>361.5</v>
      </c>
      <c r="D810" s="146"/>
      <c r="E810" s="146"/>
      <c r="F810" s="146">
        <f t="shared" si="80"/>
        <v>361.5</v>
      </c>
      <c r="G810" s="739">
        <f t="shared" si="79"/>
        <v>1.4547915965764306E-3</v>
      </c>
      <c r="H810" s="151">
        <f t="shared" si="77"/>
        <v>6.2286174811621589</v>
      </c>
      <c r="I810" s="151">
        <f t="shared" si="81"/>
        <v>1.3702958458556749</v>
      </c>
      <c r="J810" s="151">
        <v>2.4423529465095539</v>
      </c>
      <c r="K810" s="151">
        <v>0.9609066475537702</v>
      </c>
      <c r="L810" s="725">
        <f t="shared" si="76"/>
        <v>3.0434779864678168E-2</v>
      </c>
    </row>
    <row r="811" spans="1:12" s="688" customFormat="1" ht="18" customHeight="1" x14ac:dyDescent="0.3">
      <c r="A811" s="158">
        <v>33</v>
      </c>
      <c r="B811" s="321" t="s">
        <v>846</v>
      </c>
      <c r="C811" s="146">
        <v>5685.06</v>
      </c>
      <c r="D811" s="146"/>
      <c r="E811" s="146">
        <v>179.5</v>
      </c>
      <c r="F811" s="146">
        <f t="shared" si="80"/>
        <v>5864.56</v>
      </c>
      <c r="G811" s="739">
        <f t="shared" si="79"/>
        <v>2.360086474583201E-2</v>
      </c>
      <c r="H811" s="151">
        <f t="shared" si="77"/>
        <v>101.04592236604246</v>
      </c>
      <c r="I811" s="151">
        <f t="shared" si="81"/>
        <v>22.23010292052934</v>
      </c>
      <c r="J811" s="151">
        <v>39.621923640337677</v>
      </c>
      <c r="K811" s="151">
        <v>15.588643676287525</v>
      </c>
      <c r="L811" s="725">
        <f t="shared" ref="L811:L874" si="82">(K811+J811+I811+H811)/F811</f>
        <v>3.0434779864678164E-2</v>
      </c>
    </row>
    <row r="812" spans="1:12" s="688" customFormat="1" ht="18" customHeight="1" x14ac:dyDescent="0.3">
      <c r="A812" s="158">
        <v>34</v>
      </c>
      <c r="B812" s="321" t="s">
        <v>847</v>
      </c>
      <c r="C812" s="146">
        <v>135.35</v>
      </c>
      <c r="D812" s="146"/>
      <c r="E812" s="146"/>
      <c r="F812" s="146">
        <f t="shared" si="80"/>
        <v>135.35</v>
      </c>
      <c r="G812" s="739">
        <f t="shared" si="79"/>
        <v>5.4469168076520021E-4</v>
      </c>
      <c r="H812" s="151">
        <f t="shared" si="77"/>
        <v>2.3320701966121664</v>
      </c>
      <c r="I812" s="151">
        <f t="shared" si="81"/>
        <v>0.51305544325467667</v>
      </c>
      <c r="J812" s="151">
        <v>0.91444667029064475</v>
      </c>
      <c r="K812" s="151">
        <v>0.35977514452670212</v>
      </c>
      <c r="L812" s="725">
        <f t="shared" si="82"/>
        <v>3.0434779864678171E-2</v>
      </c>
    </row>
    <row r="813" spans="1:12" s="688" customFormat="1" ht="18" customHeight="1" x14ac:dyDescent="0.3">
      <c r="A813" s="158">
        <v>35</v>
      </c>
      <c r="B813" s="321" t="s">
        <v>848</v>
      </c>
      <c r="C813" s="146">
        <v>37.4</v>
      </c>
      <c r="D813" s="146"/>
      <c r="E813" s="146"/>
      <c r="F813" s="146">
        <f t="shared" si="80"/>
        <v>37.4</v>
      </c>
      <c r="G813" s="739">
        <f t="shared" si="79"/>
        <v>1.5050955936917981E-4</v>
      </c>
      <c r="H813" s="151">
        <f t="shared" si="77"/>
        <v>0.64439915296117489</v>
      </c>
      <c r="I813" s="151">
        <f t="shared" si="81"/>
        <v>0.14176781365145849</v>
      </c>
      <c r="J813" s="151">
        <v>0.25268049847706037</v>
      </c>
      <c r="K813" s="151">
        <v>9.941330184926972E-2</v>
      </c>
      <c r="L813" s="725">
        <f t="shared" si="82"/>
        <v>3.0434779864678168E-2</v>
      </c>
    </row>
    <row r="814" spans="1:12" s="688" customFormat="1" ht="18" customHeight="1" x14ac:dyDescent="0.3">
      <c r="A814" s="158">
        <v>36</v>
      </c>
      <c r="B814" s="321" t="s">
        <v>849</v>
      </c>
      <c r="C814" s="146">
        <v>210.4</v>
      </c>
      <c r="D814" s="146"/>
      <c r="E814" s="146">
        <v>26.5</v>
      </c>
      <c r="F814" s="146">
        <f t="shared" si="80"/>
        <v>236.9</v>
      </c>
      <c r="G814" s="739">
        <f t="shared" si="79"/>
        <v>9.5336135333044651E-4</v>
      </c>
      <c r="H814" s="151">
        <f t="shared" si="77"/>
        <v>4.0817689662166403</v>
      </c>
      <c r="I814" s="151">
        <f t="shared" si="81"/>
        <v>0.89798917256766086</v>
      </c>
      <c r="J814" s="151">
        <v>1.6005350291234115</v>
      </c>
      <c r="K814" s="151">
        <v>0.62970618203454554</v>
      </c>
      <c r="L814" s="725">
        <f t="shared" si="82"/>
        <v>3.0434779864678168E-2</v>
      </c>
    </row>
    <row r="815" spans="1:12" s="688" customFormat="1" ht="18" customHeight="1" x14ac:dyDescent="0.3">
      <c r="A815" s="158">
        <v>37</v>
      </c>
      <c r="B815" s="321" t="s">
        <v>850</v>
      </c>
      <c r="C815" s="146">
        <v>297.2</v>
      </c>
      <c r="D815" s="146"/>
      <c r="E815" s="146">
        <v>65.400000000000006</v>
      </c>
      <c r="F815" s="146">
        <f t="shared" si="80"/>
        <v>362.6</v>
      </c>
      <c r="G815" s="739">
        <f t="shared" si="79"/>
        <v>1.459218348322583E-3</v>
      </c>
      <c r="H815" s="151">
        <f t="shared" si="77"/>
        <v>6.2475703974257231</v>
      </c>
      <c r="I815" s="151">
        <f t="shared" si="81"/>
        <v>1.374465487433659</v>
      </c>
      <c r="J815" s="151">
        <v>2.4497847258765262</v>
      </c>
      <c r="K815" s="151">
        <v>0.96383056819639601</v>
      </c>
      <c r="L815" s="725">
        <f t="shared" si="82"/>
        <v>3.0434779864678171E-2</v>
      </c>
    </row>
    <row r="816" spans="1:12" s="688" customFormat="1" ht="18" customHeight="1" x14ac:dyDescent="0.3">
      <c r="A816" s="158">
        <v>38</v>
      </c>
      <c r="B816" s="321" t="s">
        <v>851</v>
      </c>
      <c r="C816" s="146">
        <v>494.9</v>
      </c>
      <c r="D816" s="146"/>
      <c r="E816" s="146"/>
      <c r="F816" s="146">
        <f t="shared" si="80"/>
        <v>494.9</v>
      </c>
      <c r="G816" s="739">
        <f t="shared" si="79"/>
        <v>1.9916358537916332E-3</v>
      </c>
      <c r="H816" s="151">
        <f t="shared" si="77"/>
        <v>8.5270893262161866</v>
      </c>
      <c r="I816" s="151">
        <f t="shared" si="81"/>
        <v>1.875959651767561</v>
      </c>
      <c r="J816" s="151">
        <v>3.3436250988314744</v>
      </c>
      <c r="K816" s="151">
        <v>1.3154984782139998</v>
      </c>
      <c r="L816" s="725">
        <f t="shared" si="82"/>
        <v>3.0434779864678161E-2</v>
      </c>
    </row>
    <row r="817" spans="1:12" s="688" customFormat="1" ht="18" customHeight="1" x14ac:dyDescent="0.3">
      <c r="A817" s="158">
        <v>39</v>
      </c>
      <c r="B817" s="321" t="s">
        <v>854</v>
      </c>
      <c r="C817" s="146">
        <v>277.2</v>
      </c>
      <c r="D817" s="146"/>
      <c r="E817" s="146"/>
      <c r="F817" s="146">
        <f t="shared" si="80"/>
        <v>277.2</v>
      </c>
      <c r="G817" s="739">
        <f t="shared" si="79"/>
        <v>1.1155414400303915E-3</v>
      </c>
      <c r="H817" s="151">
        <f t="shared" si="77"/>
        <v>4.7761348984181193</v>
      </c>
      <c r="I817" s="151">
        <f t="shared" si="81"/>
        <v>1.0507496776519862</v>
      </c>
      <c r="J817" s="151">
        <v>1.8728084004770353</v>
      </c>
      <c r="K817" s="151">
        <v>0.73682800194164633</v>
      </c>
      <c r="L817" s="725">
        <f t="shared" si="82"/>
        <v>3.0434779864678164E-2</v>
      </c>
    </row>
    <row r="818" spans="1:12" s="688" customFormat="1" ht="18" customHeight="1" x14ac:dyDescent="0.3">
      <c r="A818" s="158">
        <v>40</v>
      </c>
      <c r="B818" s="321" t="s">
        <v>855</v>
      </c>
      <c r="C818" s="146">
        <v>52.9</v>
      </c>
      <c r="D818" s="146"/>
      <c r="E818" s="146"/>
      <c r="F818" s="146">
        <f t="shared" si="80"/>
        <v>52.9</v>
      </c>
      <c r="G818" s="739">
        <f t="shared" si="79"/>
        <v>2.128865157922356E-4</v>
      </c>
      <c r="H818" s="151">
        <f t="shared" si="77"/>
        <v>0.91146297303866708</v>
      </c>
      <c r="I818" s="151">
        <f t="shared" si="81"/>
        <v>0.20052185406850676</v>
      </c>
      <c r="J818" s="151">
        <v>0.35740102592076178</v>
      </c>
      <c r="K818" s="151">
        <v>0.14061400181353925</v>
      </c>
      <c r="L818" s="725">
        <f t="shared" si="82"/>
        <v>3.0434779864678164E-2</v>
      </c>
    </row>
    <row r="819" spans="1:12" s="688" customFormat="1" ht="18" customHeight="1" x14ac:dyDescent="0.3">
      <c r="A819" s="158">
        <v>41</v>
      </c>
      <c r="B819" s="321" t="s">
        <v>856</v>
      </c>
      <c r="C819" s="146">
        <v>119.9</v>
      </c>
      <c r="D819" s="146"/>
      <c r="E819" s="146"/>
      <c r="F819" s="146">
        <f t="shared" si="80"/>
        <v>119.9</v>
      </c>
      <c r="G819" s="739">
        <f t="shared" si="79"/>
        <v>4.825159403306059E-4</v>
      </c>
      <c r="H819" s="151">
        <f t="shared" si="77"/>
        <v>2.0658678727284725</v>
      </c>
      <c r="I819" s="151">
        <f t="shared" si="81"/>
        <v>0.45449093200026397</v>
      </c>
      <c r="J819" s="151">
        <v>0.81006395099998751</v>
      </c>
      <c r="K819" s="151">
        <v>0.31870735004618828</v>
      </c>
      <c r="L819" s="725">
        <f t="shared" si="82"/>
        <v>3.0434779864678164E-2</v>
      </c>
    </row>
    <row r="820" spans="1:12" s="688" customFormat="1" ht="18" customHeight="1" x14ac:dyDescent="0.3">
      <c r="A820" s="158">
        <v>42</v>
      </c>
      <c r="B820" s="321" t="s">
        <v>857</v>
      </c>
      <c r="C820" s="146">
        <v>75.3</v>
      </c>
      <c r="D820" s="146"/>
      <c r="E820" s="146"/>
      <c r="F820" s="146">
        <f t="shared" si="80"/>
        <v>75.3</v>
      </c>
      <c r="G820" s="739">
        <f t="shared" si="79"/>
        <v>3.0303127862297429E-4</v>
      </c>
      <c r="H820" s="151">
        <f t="shared" si="77"/>
        <v>1.2974132678603332</v>
      </c>
      <c r="I820" s="151">
        <f t="shared" si="81"/>
        <v>0.2854309189292733</v>
      </c>
      <c r="J820" s="151">
        <v>0.50873907848456268</v>
      </c>
      <c r="K820" s="151">
        <v>0.20015565853609654</v>
      </c>
      <c r="L820" s="725">
        <f t="shared" si="82"/>
        <v>3.0434779864678164E-2</v>
      </c>
    </row>
    <row r="821" spans="1:12" s="688" customFormat="1" ht="18" customHeight="1" x14ac:dyDescent="0.3">
      <c r="A821" s="158">
        <v>43</v>
      </c>
      <c r="B821" s="321" t="s">
        <v>858</v>
      </c>
      <c r="C821" s="146">
        <v>120.8</v>
      </c>
      <c r="D821" s="146"/>
      <c r="E821" s="146"/>
      <c r="F821" s="146">
        <f t="shared" si="80"/>
        <v>120.8</v>
      </c>
      <c r="G821" s="739">
        <f t="shared" si="79"/>
        <v>4.8613782812291235E-4</v>
      </c>
      <c r="H821" s="151">
        <f t="shared" si="77"/>
        <v>2.0813748042168432</v>
      </c>
      <c r="I821" s="151">
        <f t="shared" si="81"/>
        <v>0.45790245692770548</v>
      </c>
      <c r="J821" s="151">
        <v>0.81614449775478315</v>
      </c>
      <c r="K821" s="151">
        <v>0.32109964875379099</v>
      </c>
      <c r="L821" s="725">
        <f t="shared" si="82"/>
        <v>3.0434779864678171E-2</v>
      </c>
    </row>
    <row r="822" spans="1:12" s="688" customFormat="1" ht="18" customHeight="1" x14ac:dyDescent="0.3">
      <c r="A822" s="158">
        <v>44</v>
      </c>
      <c r="B822" s="321" t="s">
        <v>859</v>
      </c>
      <c r="C822" s="146">
        <v>429.7</v>
      </c>
      <c r="D822" s="146"/>
      <c r="E822" s="146"/>
      <c r="F822" s="146">
        <f t="shared" si="80"/>
        <v>429.7</v>
      </c>
      <c r="G822" s="739">
        <f t="shared" si="79"/>
        <v>1.7292502048378761E-3</v>
      </c>
      <c r="H822" s="151">
        <f t="shared" si="77"/>
        <v>7.4036982895031249</v>
      </c>
      <c r="I822" s="151">
        <f t="shared" si="81"/>
        <v>1.6288136236906874</v>
      </c>
      <c r="J822" s="151">
        <v>2.9031232672618401</v>
      </c>
      <c r="K822" s="151">
        <v>1.1421897273965562</v>
      </c>
      <c r="L822" s="725">
        <f t="shared" si="82"/>
        <v>3.0434779864678168E-2</v>
      </c>
    </row>
    <row r="823" spans="1:12" s="688" customFormat="1" ht="18" customHeight="1" x14ac:dyDescent="0.3">
      <c r="A823" s="158"/>
      <c r="B823" s="321" t="s">
        <v>2234</v>
      </c>
      <c r="C823" s="146">
        <v>856.1</v>
      </c>
      <c r="D823" s="146"/>
      <c r="E823" s="146">
        <v>118.3</v>
      </c>
      <c r="F823" s="146">
        <f t="shared" si="80"/>
        <v>974.4</v>
      </c>
      <c r="G823" s="739">
        <f t="shared" si="79"/>
        <v>3.9212971831371337E-3</v>
      </c>
      <c r="H823" s="151">
        <f t="shared" si="77"/>
        <v>16.78883782474248</v>
      </c>
      <c r="I823" s="151">
        <f t="shared" si="81"/>
        <v>3.6935443214433454</v>
      </c>
      <c r="J823" s="151">
        <v>6.5832052865253354</v>
      </c>
      <c r="K823" s="872">
        <v>1.1421897273965562</v>
      </c>
      <c r="L823" s="725">
        <f t="shared" si="82"/>
        <v>2.8948868185660632E-2</v>
      </c>
    </row>
    <row r="824" spans="1:12" s="688" customFormat="1" ht="18" customHeight="1" x14ac:dyDescent="0.3">
      <c r="A824" s="158">
        <v>45</v>
      </c>
      <c r="B824" s="321" t="s">
        <v>860</v>
      </c>
      <c r="C824" s="146">
        <v>249.1</v>
      </c>
      <c r="D824" s="146"/>
      <c r="E824" s="146"/>
      <c r="F824" s="146">
        <f t="shared" si="80"/>
        <v>249.1</v>
      </c>
      <c r="G824" s="739">
        <f t="shared" si="79"/>
        <v>1.0024580545150452E-3</v>
      </c>
      <c r="H824" s="151">
        <f t="shared" si="77"/>
        <v>4.2919740375034401</v>
      </c>
      <c r="I824" s="151">
        <f t="shared" si="81"/>
        <v>0.94423428825075684</v>
      </c>
      <c r="J824" s="151">
        <v>1.682960218466196</v>
      </c>
      <c r="K824" s="151">
        <v>0.66213512007093822</v>
      </c>
      <c r="L824" s="725">
        <f t="shared" si="82"/>
        <v>3.0434779864678168E-2</v>
      </c>
    </row>
    <row r="825" spans="1:12" s="688" customFormat="1" ht="18" customHeight="1" x14ac:dyDescent="0.3">
      <c r="A825" s="158">
        <v>46</v>
      </c>
      <c r="B825" s="321" t="s">
        <v>861</v>
      </c>
      <c r="C825" s="146">
        <v>111.4</v>
      </c>
      <c r="D825" s="146"/>
      <c r="E825" s="146"/>
      <c r="F825" s="146">
        <f t="shared" si="80"/>
        <v>111.4</v>
      </c>
      <c r="G825" s="739">
        <f t="shared" si="79"/>
        <v>4.4830922229215596E-4</v>
      </c>
      <c r="H825" s="151">
        <f t="shared" si="77"/>
        <v>1.9194135197827511</v>
      </c>
      <c r="I825" s="151">
        <f t="shared" si="81"/>
        <v>0.42227097435220523</v>
      </c>
      <c r="J825" s="151">
        <v>0.75263656498247389</v>
      </c>
      <c r="K825" s="151">
        <v>0.29611341780771788</v>
      </c>
      <c r="L825" s="725">
        <f t="shared" si="82"/>
        <v>3.0434779864678168E-2</v>
      </c>
    </row>
    <row r="826" spans="1:12" s="688" customFormat="1" ht="18" customHeight="1" x14ac:dyDescent="0.3">
      <c r="A826" s="158">
        <v>47</v>
      </c>
      <c r="B826" s="321" t="s">
        <v>862</v>
      </c>
      <c r="C826" s="146">
        <v>101.8</v>
      </c>
      <c r="D826" s="146"/>
      <c r="E826" s="146"/>
      <c r="F826" s="146">
        <f t="shared" si="80"/>
        <v>101.8</v>
      </c>
      <c r="G826" s="739">
        <f t="shared" si="79"/>
        <v>4.0967575250755358E-4</v>
      </c>
      <c r="H826" s="151">
        <f t="shared" si="77"/>
        <v>1.7540062505734653</v>
      </c>
      <c r="I826" s="151">
        <f t="shared" si="81"/>
        <v>0.38588137512616238</v>
      </c>
      <c r="J826" s="151">
        <v>0.68777739959798767</v>
      </c>
      <c r="K826" s="151">
        <v>0.27059556492662196</v>
      </c>
      <c r="L826" s="725">
        <f t="shared" si="82"/>
        <v>3.0434779864678168E-2</v>
      </c>
    </row>
    <row r="827" spans="1:12" s="688" customFormat="1" ht="18" customHeight="1" x14ac:dyDescent="0.3">
      <c r="A827" s="158">
        <v>48</v>
      </c>
      <c r="B827" s="321" t="s">
        <v>863</v>
      </c>
      <c r="C827" s="146">
        <v>202</v>
      </c>
      <c r="D827" s="146"/>
      <c r="E827" s="146"/>
      <c r="F827" s="146">
        <f t="shared" si="80"/>
        <v>202</v>
      </c>
      <c r="G827" s="739">
        <f t="shared" si="79"/>
        <v>8.129125933843402E-4</v>
      </c>
      <c r="H827" s="151">
        <f t="shared" si="77"/>
        <v>3.4804446229453831</v>
      </c>
      <c r="I827" s="151">
        <f t="shared" si="81"/>
        <v>0.76569781704798434</v>
      </c>
      <c r="J827" s="151">
        <v>1.364744938298561</v>
      </c>
      <c r="K827" s="151">
        <v>0.53693815437306114</v>
      </c>
      <c r="L827" s="725">
        <f t="shared" si="82"/>
        <v>3.0434779864678164E-2</v>
      </c>
    </row>
    <row r="828" spans="1:12" s="688" customFormat="1" ht="18" customHeight="1" x14ac:dyDescent="0.3">
      <c r="A828" s="158">
        <v>49</v>
      </c>
      <c r="B828" s="321" t="s">
        <v>864</v>
      </c>
      <c r="C828" s="146">
        <v>214.1</v>
      </c>
      <c r="D828" s="146"/>
      <c r="E828" s="146"/>
      <c r="F828" s="146">
        <f t="shared" si="80"/>
        <v>214.1</v>
      </c>
      <c r="G828" s="739">
        <f t="shared" si="79"/>
        <v>8.6160686259201594E-4</v>
      </c>
      <c r="H828" s="151">
        <f t="shared" si="77"/>
        <v>3.6889267018445864</v>
      </c>
      <c r="I828" s="151">
        <f t="shared" si="81"/>
        <v>0.81156387440580902</v>
      </c>
      <c r="J828" s="151">
        <v>1.4464945113352572</v>
      </c>
      <c r="K828" s="151">
        <v>0.5691012814419425</v>
      </c>
      <c r="L828" s="725">
        <f t="shared" si="82"/>
        <v>3.0434779864678168E-2</v>
      </c>
    </row>
    <row r="829" spans="1:12" s="688" customFormat="1" ht="18" customHeight="1" x14ac:dyDescent="0.3">
      <c r="A829" s="158">
        <v>50</v>
      </c>
      <c r="B829" s="321" t="s">
        <v>865</v>
      </c>
      <c r="C829" s="146">
        <v>161.19999999999999</v>
      </c>
      <c r="D829" s="146"/>
      <c r="E829" s="146"/>
      <c r="F829" s="146">
        <f t="shared" si="80"/>
        <v>161.19999999999999</v>
      </c>
      <c r="G829" s="739">
        <f t="shared" si="79"/>
        <v>6.4872034679978028E-4</v>
      </c>
      <c r="H829" s="151">
        <f t="shared" si="77"/>
        <v>2.7774637288059192</v>
      </c>
      <c r="I829" s="151">
        <f t="shared" si="81"/>
        <v>0.61104202033730226</v>
      </c>
      <c r="J829" s="151">
        <v>1.0890934854144951</v>
      </c>
      <c r="K829" s="151">
        <v>0.42848727962840327</v>
      </c>
      <c r="L829" s="725">
        <f t="shared" si="82"/>
        <v>3.0434779864678164E-2</v>
      </c>
    </row>
    <row r="830" spans="1:12" s="688" customFormat="1" ht="18" customHeight="1" x14ac:dyDescent="0.3">
      <c r="A830" s="158">
        <v>51</v>
      </c>
      <c r="B830" s="321" t="s">
        <v>866</v>
      </c>
      <c r="C830" s="146">
        <v>134.9</v>
      </c>
      <c r="D830" s="146"/>
      <c r="E830" s="146"/>
      <c r="F830" s="146">
        <f t="shared" si="80"/>
        <v>134.9</v>
      </c>
      <c r="G830" s="739">
        <f t="shared" si="79"/>
        <v>5.4288073686904704E-4</v>
      </c>
      <c r="H830" s="151">
        <f t="shared" si="77"/>
        <v>2.3243167308679813</v>
      </c>
      <c r="I830" s="151">
        <f t="shared" si="81"/>
        <v>0.51134968079095589</v>
      </c>
      <c r="J830" s="151">
        <v>0.91140639691324699</v>
      </c>
      <c r="K830" s="151">
        <v>0.35857899517290076</v>
      </c>
      <c r="L830" s="725">
        <f t="shared" si="82"/>
        <v>3.0434779864678164E-2</v>
      </c>
    </row>
    <row r="831" spans="1:12" s="695" customFormat="1" ht="18" customHeight="1" x14ac:dyDescent="0.3">
      <c r="A831" s="158">
        <v>52</v>
      </c>
      <c r="B831" s="321" t="s">
        <v>867</v>
      </c>
      <c r="C831" s="146">
        <v>249.4</v>
      </c>
      <c r="D831" s="146"/>
      <c r="E831" s="146"/>
      <c r="F831" s="146">
        <f t="shared" si="80"/>
        <v>249.4</v>
      </c>
      <c r="G831" s="739">
        <f t="shared" si="79"/>
        <v>1.003665350445814E-3</v>
      </c>
      <c r="H831" s="151">
        <f t="shared" si="77"/>
        <v>4.2971430146662302</v>
      </c>
      <c r="I831" s="151">
        <f t="shared" si="81"/>
        <v>0.94537146322657062</v>
      </c>
      <c r="J831" s="151">
        <v>1.6849870673844611</v>
      </c>
      <c r="K831" s="151">
        <v>0.66293255297347264</v>
      </c>
      <c r="L831" s="725">
        <f t="shared" si="82"/>
        <v>3.0434779864678164E-2</v>
      </c>
    </row>
    <row r="832" spans="1:12" s="693" customFormat="1" ht="18" customHeight="1" x14ac:dyDescent="0.3">
      <c r="A832" s="158">
        <v>53</v>
      </c>
      <c r="B832" s="321" t="s">
        <v>868</v>
      </c>
      <c r="C832" s="146">
        <v>110.5</v>
      </c>
      <c r="D832" s="146"/>
      <c r="E832" s="146"/>
      <c r="F832" s="146">
        <f t="shared" si="80"/>
        <v>110.5</v>
      </c>
      <c r="G832" s="739">
        <f t="shared" si="79"/>
        <v>4.4468733449984946E-4</v>
      </c>
      <c r="H832" s="151">
        <f t="shared" si="77"/>
        <v>1.9039065882943804</v>
      </c>
      <c r="I832" s="151">
        <f t="shared" si="81"/>
        <v>0.41885944942476372</v>
      </c>
      <c r="J832" s="151">
        <v>0.74655601822767825</v>
      </c>
      <c r="K832" s="151">
        <v>0.29372111910011511</v>
      </c>
      <c r="L832" s="725">
        <f t="shared" si="82"/>
        <v>3.0434779864678164E-2</v>
      </c>
    </row>
    <row r="833" spans="1:12" s="688" customFormat="1" ht="18" customHeight="1" x14ac:dyDescent="0.3">
      <c r="A833" s="158">
        <v>54</v>
      </c>
      <c r="B833" s="321" t="s">
        <v>869</v>
      </c>
      <c r="C833" s="146">
        <v>168.5</v>
      </c>
      <c r="D833" s="146"/>
      <c r="E833" s="146"/>
      <c r="F833" s="146">
        <f t="shared" si="80"/>
        <v>168.5</v>
      </c>
      <c r="G833" s="739">
        <f t="shared" si="79"/>
        <v>6.7809788111515502E-4</v>
      </c>
      <c r="H833" s="151">
        <f t="shared" si="77"/>
        <v>2.9032421731004803</v>
      </c>
      <c r="I833" s="151">
        <f t="shared" si="81"/>
        <v>0.63871327808210565</v>
      </c>
      <c r="J833" s="151">
        <v>1.1384134757589484</v>
      </c>
      <c r="K833" s="151">
        <v>0.44789148025673664</v>
      </c>
      <c r="L833" s="725">
        <f t="shared" si="82"/>
        <v>3.0434779864678164E-2</v>
      </c>
    </row>
    <row r="834" spans="1:12" s="688" customFormat="1" ht="18" customHeight="1" x14ac:dyDescent="0.3">
      <c r="A834" s="158">
        <v>55</v>
      </c>
      <c r="B834" s="321" t="s">
        <v>870</v>
      </c>
      <c r="C834" s="153">
        <v>130</v>
      </c>
      <c r="D834" s="146"/>
      <c r="E834" s="146"/>
      <c r="F834" s="146">
        <f t="shared" si="80"/>
        <v>130</v>
      </c>
      <c r="G834" s="739">
        <f t="shared" si="79"/>
        <v>5.2316156999982291E-4</v>
      </c>
      <c r="H834" s="151">
        <f t="shared" si="77"/>
        <v>2.2398901038757417</v>
      </c>
      <c r="I834" s="151">
        <f t="shared" si="81"/>
        <v>0.49277582285266319</v>
      </c>
      <c r="J834" s="151">
        <v>0.87830119791491557</v>
      </c>
      <c r="K834" s="151">
        <v>0.34555425776484128</v>
      </c>
      <c r="L834" s="725">
        <f t="shared" si="82"/>
        <v>3.0434779864678168E-2</v>
      </c>
    </row>
    <row r="835" spans="1:12" s="688" customFormat="1" ht="18" customHeight="1" x14ac:dyDescent="0.3">
      <c r="A835" s="158">
        <v>56</v>
      </c>
      <c r="B835" s="321" t="s">
        <v>871</v>
      </c>
      <c r="C835" s="146">
        <v>175.8</v>
      </c>
      <c r="D835" s="146"/>
      <c r="E835" s="146"/>
      <c r="F835" s="146">
        <f t="shared" si="80"/>
        <v>175.8</v>
      </c>
      <c r="G835" s="739">
        <f t="shared" si="79"/>
        <v>7.0747541543052976E-4</v>
      </c>
      <c r="H835" s="151">
        <f t="shared" si="77"/>
        <v>3.0290206173950414</v>
      </c>
      <c r="I835" s="151">
        <f t="shared" si="81"/>
        <v>0.66638453582690915</v>
      </c>
      <c r="J835" s="151">
        <v>1.1877334661034014</v>
      </c>
      <c r="K835" s="151">
        <v>0.46729568088507012</v>
      </c>
      <c r="L835" s="725">
        <f t="shared" si="82"/>
        <v>3.0434779864678164E-2</v>
      </c>
    </row>
    <row r="836" spans="1:12" s="688" customFormat="1" ht="18" customHeight="1" x14ac:dyDescent="0.3">
      <c r="A836" s="158">
        <v>57</v>
      </c>
      <c r="B836" s="321" t="s">
        <v>872</v>
      </c>
      <c r="C836" s="146">
        <v>129.80000000000001</v>
      </c>
      <c r="D836" s="146"/>
      <c r="E836" s="146"/>
      <c r="F836" s="146">
        <f t="shared" si="80"/>
        <v>129.80000000000001</v>
      </c>
      <c r="G836" s="739">
        <f t="shared" si="79"/>
        <v>5.2235670604597708E-4</v>
      </c>
      <c r="H836" s="151">
        <f t="shared" si="77"/>
        <v>2.2364441191005486</v>
      </c>
      <c r="I836" s="151">
        <f t="shared" si="81"/>
        <v>0.49201770620212071</v>
      </c>
      <c r="J836" s="151">
        <v>0.87694996530273883</v>
      </c>
      <c r="K836" s="151">
        <v>0.34502263582981851</v>
      </c>
      <c r="L836" s="725">
        <f t="shared" si="82"/>
        <v>3.0434779864678168E-2</v>
      </c>
    </row>
    <row r="837" spans="1:12" s="688" customFormat="1" ht="18" customHeight="1" x14ac:dyDescent="0.3">
      <c r="A837" s="158">
        <v>58</v>
      </c>
      <c r="B837" s="321" t="s">
        <v>873</v>
      </c>
      <c r="C837" s="146">
        <v>152.30000000000001</v>
      </c>
      <c r="D837" s="146"/>
      <c r="E837" s="146"/>
      <c r="F837" s="146">
        <f t="shared" si="80"/>
        <v>152.30000000000001</v>
      </c>
      <c r="G837" s="739">
        <f t="shared" si="79"/>
        <v>6.1290390085363868E-4</v>
      </c>
      <c r="H837" s="151">
        <f t="shared" si="77"/>
        <v>2.6241174063098112</v>
      </c>
      <c r="I837" s="151">
        <f t="shared" si="81"/>
        <v>0.57730582938815844</v>
      </c>
      <c r="J837" s="151">
        <v>1.028963634172628</v>
      </c>
      <c r="K837" s="151">
        <v>0.40483010351988719</v>
      </c>
      <c r="L837" s="725">
        <f t="shared" si="82"/>
        <v>3.0434779864678161E-2</v>
      </c>
    </row>
    <row r="838" spans="1:12" s="688" customFormat="1" ht="18" customHeight="1" x14ac:dyDescent="0.3">
      <c r="A838" s="158">
        <v>59</v>
      </c>
      <c r="B838" s="321" t="s">
        <v>874</v>
      </c>
      <c r="C838" s="146">
        <v>239.4</v>
      </c>
      <c r="D838" s="146"/>
      <c r="E838" s="146"/>
      <c r="F838" s="146">
        <f t="shared" si="80"/>
        <v>239.4</v>
      </c>
      <c r="G838" s="739">
        <f t="shared" si="79"/>
        <v>9.6342215275352003E-4</v>
      </c>
      <c r="H838" s="151">
        <f t="shared" si="77"/>
        <v>4.1248437759065579</v>
      </c>
      <c r="I838" s="151">
        <f t="shared" si="81"/>
        <v>0.90746563069944275</v>
      </c>
      <c r="J838" s="151">
        <v>1.6174254367756216</v>
      </c>
      <c r="K838" s="151">
        <v>0.6363514562223308</v>
      </c>
      <c r="L838" s="725">
        <f t="shared" si="82"/>
        <v>3.0434779864678168E-2</v>
      </c>
    </row>
    <row r="839" spans="1:12" s="688" customFormat="1" ht="18" customHeight="1" x14ac:dyDescent="0.3">
      <c r="A839" s="158">
        <v>60</v>
      </c>
      <c r="B839" s="321" t="s">
        <v>875</v>
      </c>
      <c r="C839" s="146">
        <v>84.2</v>
      </c>
      <c r="D839" s="146"/>
      <c r="E839" s="146"/>
      <c r="F839" s="146">
        <f t="shared" si="80"/>
        <v>84.2</v>
      </c>
      <c r="G839" s="739">
        <f t="shared" si="79"/>
        <v>3.3884772456911605E-4</v>
      </c>
      <c r="H839" s="151">
        <f t="shared" ref="H839:H902" si="83">G839*4281.45</f>
        <v>1.4507595903564419</v>
      </c>
      <c r="I839" s="151">
        <f t="shared" si="81"/>
        <v>0.31916710987841723</v>
      </c>
      <c r="J839" s="151">
        <v>0.56886892972642999</v>
      </c>
      <c r="K839" s="151">
        <v>0.22381283464461266</v>
      </c>
      <c r="L839" s="725">
        <f t="shared" si="82"/>
        <v>3.0434779864678168E-2</v>
      </c>
    </row>
    <row r="840" spans="1:12" s="688" customFormat="1" ht="18" customHeight="1" x14ac:dyDescent="0.3">
      <c r="A840" s="158">
        <v>61</v>
      </c>
      <c r="B840" s="321" t="s">
        <v>876</v>
      </c>
      <c r="C840" s="146">
        <v>193.9</v>
      </c>
      <c r="D840" s="146"/>
      <c r="E840" s="146"/>
      <c r="F840" s="146">
        <f t="shared" si="80"/>
        <v>193.9</v>
      </c>
      <c r="G840" s="739">
        <f t="shared" si="79"/>
        <v>7.8031560325358203E-4</v>
      </c>
      <c r="H840" s="151">
        <f t="shared" si="83"/>
        <v>3.3408822395500488</v>
      </c>
      <c r="I840" s="151">
        <f t="shared" si="81"/>
        <v>0.73499409270101079</v>
      </c>
      <c r="J840" s="151">
        <v>1.3100200175054009</v>
      </c>
      <c r="K840" s="151">
        <v>0.51540746600463649</v>
      </c>
      <c r="L840" s="725">
        <f t="shared" si="82"/>
        <v>3.0434779864678164E-2</v>
      </c>
    </row>
    <row r="841" spans="1:12" s="688" customFormat="1" ht="18" customHeight="1" x14ac:dyDescent="0.3">
      <c r="A841" s="158">
        <v>62</v>
      </c>
      <c r="B841" s="321" t="s">
        <v>877</v>
      </c>
      <c r="C841" s="146">
        <v>252.4</v>
      </c>
      <c r="D841" s="146"/>
      <c r="E841" s="146"/>
      <c r="F841" s="146">
        <f t="shared" si="80"/>
        <v>252.4</v>
      </c>
      <c r="G841" s="739">
        <f t="shared" si="79"/>
        <v>1.0157383097535023E-3</v>
      </c>
      <c r="H841" s="151">
        <f t="shared" si="83"/>
        <v>4.3488327862941327</v>
      </c>
      <c r="I841" s="151">
        <f t="shared" si="81"/>
        <v>0.95674321298470921</v>
      </c>
      <c r="J841" s="151">
        <v>1.705255556567113</v>
      </c>
      <c r="K841" s="151">
        <v>0.67090688199881499</v>
      </c>
      <c r="L841" s="725">
        <f t="shared" si="82"/>
        <v>3.0434779864678168E-2</v>
      </c>
    </row>
    <row r="842" spans="1:12" s="688" customFormat="1" ht="18" customHeight="1" x14ac:dyDescent="0.3">
      <c r="A842" s="158">
        <v>63</v>
      </c>
      <c r="B842" s="321" t="s">
        <v>878</v>
      </c>
      <c r="C842" s="151">
        <v>79</v>
      </c>
      <c r="D842" s="146"/>
      <c r="E842" s="146"/>
      <c r="F842" s="146">
        <f t="shared" si="80"/>
        <v>79</v>
      </c>
      <c r="G842" s="739">
        <f t="shared" si="79"/>
        <v>3.1792126176912312E-4</v>
      </c>
      <c r="H842" s="151">
        <f t="shared" si="83"/>
        <v>1.3611639862014122</v>
      </c>
      <c r="I842" s="151">
        <f t="shared" si="81"/>
        <v>0.2994560769643107</v>
      </c>
      <c r="J842" s="151">
        <v>0.53373688180983336</v>
      </c>
      <c r="K842" s="151">
        <v>0.20999066433401894</v>
      </c>
      <c r="L842" s="725">
        <f t="shared" si="82"/>
        <v>3.0434779864678168E-2</v>
      </c>
    </row>
    <row r="843" spans="1:12" s="688" customFormat="1" ht="18" customHeight="1" x14ac:dyDescent="0.3">
      <c r="A843" s="158">
        <v>64</v>
      </c>
      <c r="B843" s="321" t="s">
        <v>879</v>
      </c>
      <c r="C843" s="146">
        <v>549.69000000000005</v>
      </c>
      <c r="D843" s="146"/>
      <c r="E843" s="146"/>
      <c r="F843" s="146">
        <f t="shared" si="80"/>
        <v>549.69000000000005</v>
      </c>
      <c r="G843" s="739">
        <f t="shared" si="79"/>
        <v>2.2121283339477126E-3</v>
      </c>
      <c r="H843" s="151">
        <f t="shared" si="83"/>
        <v>9.4711168553804335</v>
      </c>
      <c r="I843" s="151">
        <f t="shared" si="81"/>
        <v>2.0836457081836954</v>
      </c>
      <c r="J843" s="151">
        <v>3.713795272937308</v>
      </c>
      <c r="K843" s="151">
        <v>1.4611363073135051</v>
      </c>
      <c r="L843" s="725">
        <f t="shared" si="82"/>
        <v>3.0434779864678164E-2</v>
      </c>
    </row>
    <row r="844" spans="1:12" s="688" customFormat="1" ht="18" customHeight="1" x14ac:dyDescent="0.3">
      <c r="A844" s="158">
        <v>65</v>
      </c>
      <c r="B844" s="321" t="s">
        <v>880</v>
      </c>
      <c r="C844" s="146">
        <v>192.1</v>
      </c>
      <c r="D844" s="146"/>
      <c r="E844" s="146"/>
      <c r="F844" s="146">
        <f t="shared" si="80"/>
        <v>192.1</v>
      </c>
      <c r="G844" s="739">
        <f t="shared" si="79"/>
        <v>7.7307182766896902E-4</v>
      </c>
      <c r="H844" s="151">
        <f t="shared" si="83"/>
        <v>3.3098683765733075</v>
      </c>
      <c r="I844" s="151">
        <f t="shared" si="81"/>
        <v>0.72817104284612766</v>
      </c>
      <c r="J844" s="151">
        <v>1.2978589239958098</v>
      </c>
      <c r="K844" s="151">
        <v>0.51062286858943084</v>
      </c>
      <c r="L844" s="725">
        <f t="shared" si="82"/>
        <v>3.0434779864678168E-2</v>
      </c>
    </row>
    <row r="845" spans="1:12" s="688" customFormat="1" ht="18" customHeight="1" x14ac:dyDescent="0.3">
      <c r="A845" s="158">
        <v>66</v>
      </c>
      <c r="B845" s="321" t="s">
        <v>881</v>
      </c>
      <c r="C845" s="146">
        <v>166.8</v>
      </c>
      <c r="D845" s="146"/>
      <c r="E845" s="146"/>
      <c r="F845" s="146">
        <f t="shared" si="80"/>
        <v>166.8</v>
      </c>
      <c r="G845" s="739">
        <f t="shared" si="79"/>
        <v>6.7125653750746514E-4</v>
      </c>
      <c r="H845" s="151">
        <f t="shared" si="83"/>
        <v>2.8739513025113363</v>
      </c>
      <c r="I845" s="151">
        <f t="shared" si="81"/>
        <v>0.63226928655249404</v>
      </c>
      <c r="J845" s="151">
        <v>1.1269279985554457</v>
      </c>
      <c r="K845" s="151">
        <v>0.4433726938090426</v>
      </c>
      <c r="L845" s="725">
        <f t="shared" si="82"/>
        <v>3.0434779864678168E-2</v>
      </c>
    </row>
    <row r="846" spans="1:12" s="688" customFormat="1" ht="18" customHeight="1" x14ac:dyDescent="0.3">
      <c r="A846" s="158">
        <v>68</v>
      </c>
      <c r="B846" s="321" t="s">
        <v>882</v>
      </c>
      <c r="C846" s="146">
        <v>4734.5</v>
      </c>
      <c r="D846" s="146"/>
      <c r="E846" s="146"/>
      <c r="F846" s="146">
        <f t="shared" ref="F846:F903" si="84">C846+D846+E846</f>
        <v>4734.5</v>
      </c>
      <c r="G846" s="739">
        <f t="shared" ref="G846:G909" si="85">1/248489.2*F846</f>
        <v>1.9053141947416627E-2</v>
      </c>
      <c r="H846" s="151">
        <f t="shared" si="83"/>
        <v>81.575074590766917</v>
      </c>
      <c r="I846" s="151">
        <f t="shared" si="81"/>
        <v>17.946516409968723</v>
      </c>
      <c r="J846" s="151">
        <v>31.987054011755138</v>
      </c>
      <c r="K846" s="151">
        <v>12.584820256828012</v>
      </c>
      <c r="L846" s="725">
        <f t="shared" si="82"/>
        <v>3.0434779864678168E-2</v>
      </c>
    </row>
    <row r="847" spans="1:12" s="688" customFormat="1" ht="18" customHeight="1" x14ac:dyDescent="0.3">
      <c r="A847" s="158">
        <v>69</v>
      </c>
      <c r="B847" s="321" t="s">
        <v>883</v>
      </c>
      <c r="C847" s="146">
        <v>66.3</v>
      </c>
      <c r="D847" s="146"/>
      <c r="E847" s="146"/>
      <c r="F847" s="146">
        <f t="shared" si="84"/>
        <v>66.3</v>
      </c>
      <c r="G847" s="739">
        <f t="shared" si="85"/>
        <v>2.6681240069990967E-4</v>
      </c>
      <c r="H847" s="151">
        <f t="shared" si="83"/>
        <v>1.1423439529766282</v>
      </c>
      <c r="I847" s="151">
        <f t="shared" ref="I847:I906" si="86">H847*0.22</f>
        <v>0.25131566965485819</v>
      </c>
      <c r="J847" s="151">
        <v>0.44793361093660689</v>
      </c>
      <c r="K847" s="151">
        <v>0.1762326714600691</v>
      </c>
      <c r="L847" s="725">
        <f t="shared" si="82"/>
        <v>3.0434779864678168E-2</v>
      </c>
    </row>
    <row r="848" spans="1:12" s="688" customFormat="1" ht="18" customHeight="1" x14ac:dyDescent="0.3">
      <c r="A848" s="158">
        <v>70</v>
      </c>
      <c r="B848" s="321" t="s">
        <v>884</v>
      </c>
      <c r="C848" s="146">
        <v>19.8</v>
      </c>
      <c r="D848" s="146"/>
      <c r="E848" s="146"/>
      <c r="F848" s="146">
        <f t="shared" si="84"/>
        <v>19.8</v>
      </c>
      <c r="G848" s="739">
        <f t="shared" si="85"/>
        <v>7.9681531430742252E-5</v>
      </c>
      <c r="H848" s="151">
        <f t="shared" si="83"/>
        <v>0.34115249274415138</v>
      </c>
      <c r="I848" s="151">
        <f t="shared" si="86"/>
        <v>7.505354840371331E-2</v>
      </c>
      <c r="J848" s="151">
        <v>0.13377202860550252</v>
      </c>
      <c r="K848" s="151">
        <v>5.2630571567260455E-2</v>
      </c>
      <c r="L848" s="725">
        <f t="shared" si="82"/>
        <v>3.0434779864678161E-2</v>
      </c>
    </row>
    <row r="849" spans="1:12" s="688" customFormat="1" ht="18" customHeight="1" x14ac:dyDescent="0.3">
      <c r="A849" s="158">
        <v>71</v>
      </c>
      <c r="B849" s="321" t="s">
        <v>885</v>
      </c>
      <c r="C849" s="146">
        <v>282.8</v>
      </c>
      <c r="D849" s="146"/>
      <c r="E849" s="146"/>
      <c r="F849" s="146">
        <f t="shared" si="84"/>
        <v>282.8</v>
      </c>
      <c r="G849" s="739">
        <f t="shared" si="85"/>
        <v>1.1380776307380763E-3</v>
      </c>
      <c r="H849" s="151">
        <f t="shared" si="83"/>
        <v>4.8726224721235365</v>
      </c>
      <c r="I849" s="151">
        <f t="shared" si="86"/>
        <v>1.071976943867178</v>
      </c>
      <c r="J849" s="151">
        <v>1.9106429136179857</v>
      </c>
      <c r="K849" s="151">
        <v>0.75171341612228559</v>
      </c>
      <c r="L849" s="725">
        <f t="shared" si="82"/>
        <v>3.0434779864678164E-2</v>
      </c>
    </row>
    <row r="850" spans="1:12" s="688" customFormat="1" ht="18" customHeight="1" x14ac:dyDescent="0.3">
      <c r="A850" s="158">
        <v>72</v>
      </c>
      <c r="B850" s="321" t="s">
        <v>886</v>
      </c>
      <c r="C850" s="146">
        <v>3266.45</v>
      </c>
      <c r="D850" s="146"/>
      <c r="E850" s="146"/>
      <c r="F850" s="146">
        <f t="shared" si="84"/>
        <v>3266.45</v>
      </c>
      <c r="G850" s="739">
        <f t="shared" si="85"/>
        <v>1.3145239310199395E-2</v>
      </c>
      <c r="H850" s="151">
        <f t="shared" si="83"/>
        <v>56.280684844653202</v>
      </c>
      <c r="I850" s="151">
        <f t="shared" si="86"/>
        <v>12.381750665823704</v>
      </c>
      <c r="J850" s="151">
        <v>22.068668830224428</v>
      </c>
      <c r="K850" s="151">
        <v>8.6825823482766626</v>
      </c>
      <c r="L850" s="725">
        <f t="shared" si="82"/>
        <v>3.0434779864678171E-2</v>
      </c>
    </row>
    <row r="851" spans="1:12" s="688" customFormat="1" ht="18" customHeight="1" x14ac:dyDescent="0.3">
      <c r="A851" s="158">
        <v>73</v>
      </c>
      <c r="B851" s="321" t="s">
        <v>887</v>
      </c>
      <c r="C851" s="146">
        <v>3257.47</v>
      </c>
      <c r="D851" s="146"/>
      <c r="E851" s="146"/>
      <c r="F851" s="146">
        <f t="shared" si="84"/>
        <v>3257.47</v>
      </c>
      <c r="G851" s="739">
        <f t="shared" si="85"/>
        <v>1.3109100918671715E-2</v>
      </c>
      <c r="H851" s="151">
        <f t="shared" si="83"/>
        <v>56.125960128247016</v>
      </c>
      <c r="I851" s="151">
        <f t="shared" si="86"/>
        <v>12.347711228214344</v>
      </c>
      <c r="J851" s="151">
        <v>22.007998485937691</v>
      </c>
      <c r="K851" s="151">
        <v>8.6587125233941347</v>
      </c>
      <c r="L851" s="725">
        <f t="shared" si="82"/>
        <v>3.0434779864678168E-2</v>
      </c>
    </row>
    <row r="852" spans="1:12" s="688" customFormat="1" ht="18" customHeight="1" x14ac:dyDescent="0.3">
      <c r="A852" s="158">
        <v>74</v>
      </c>
      <c r="B852" s="321" t="s">
        <v>1038</v>
      </c>
      <c r="C852" s="146">
        <v>4202.6000000000004</v>
      </c>
      <c r="D852" s="146"/>
      <c r="E852" s="146">
        <v>369.8</v>
      </c>
      <c r="F852" s="146">
        <f t="shared" si="84"/>
        <v>4572.4000000000005</v>
      </c>
      <c r="G852" s="739">
        <f t="shared" si="85"/>
        <v>1.8400799712824541E-2</v>
      </c>
      <c r="H852" s="151">
        <f t="shared" si="83"/>
        <v>78.78210393047263</v>
      </c>
      <c r="I852" s="151">
        <f t="shared" si="86"/>
        <v>17.332062864703978</v>
      </c>
      <c r="J852" s="151">
        <v>30.891879979585848</v>
      </c>
      <c r="K852" s="151">
        <v>12.153940678492004</v>
      </c>
      <c r="L852" s="725">
        <f t="shared" si="82"/>
        <v>3.0434779864678168E-2</v>
      </c>
    </row>
    <row r="853" spans="1:12" s="688" customFormat="1" ht="18" customHeight="1" x14ac:dyDescent="0.3">
      <c r="A853" s="158">
        <v>75</v>
      </c>
      <c r="B853" s="321" t="s">
        <v>1294</v>
      </c>
      <c r="C853" s="146">
        <v>427.4</v>
      </c>
      <c r="D853" s="154"/>
      <c r="E853" s="146"/>
      <c r="F853" s="146">
        <f t="shared" si="84"/>
        <v>427.4</v>
      </c>
      <c r="G853" s="739">
        <f t="shared" si="85"/>
        <v>1.7199942693686483E-3</v>
      </c>
      <c r="H853" s="151">
        <f t="shared" si="83"/>
        <v>7.3640694645883995</v>
      </c>
      <c r="I853" s="151">
        <f t="shared" si="86"/>
        <v>1.6200952822094479</v>
      </c>
      <c r="J853" s="151">
        <v>2.887584092221807</v>
      </c>
      <c r="K853" s="151">
        <v>1.1360760751437937</v>
      </c>
      <c r="L853" s="725">
        <f t="shared" si="82"/>
        <v>3.0434779864678168E-2</v>
      </c>
    </row>
    <row r="854" spans="1:12" s="688" customFormat="1" ht="18" customHeight="1" x14ac:dyDescent="0.3">
      <c r="A854" s="158">
        <v>76</v>
      </c>
      <c r="B854" s="321" t="s">
        <v>1295</v>
      </c>
      <c r="C854" s="146">
        <v>954</v>
      </c>
      <c r="D854" s="146"/>
      <c r="E854" s="146"/>
      <c r="F854" s="146">
        <f t="shared" si="84"/>
        <v>954</v>
      </c>
      <c r="G854" s="739">
        <f t="shared" si="85"/>
        <v>3.8392010598448539E-3</v>
      </c>
      <c r="H854" s="151">
        <f t="shared" si="83"/>
        <v>16.437347377672747</v>
      </c>
      <c r="I854" s="151">
        <f t="shared" si="86"/>
        <v>3.6162164230880043</v>
      </c>
      <c r="J854" s="151">
        <v>6.4453795600833033</v>
      </c>
      <c r="K854" s="151">
        <v>2.5358366300589128</v>
      </c>
      <c r="L854" s="725">
        <f t="shared" si="82"/>
        <v>3.0434779864678164E-2</v>
      </c>
    </row>
    <row r="855" spans="1:12" s="688" customFormat="1" ht="18" customHeight="1" x14ac:dyDescent="0.3">
      <c r="A855" s="158">
        <v>77</v>
      </c>
      <c r="B855" s="321" t="s">
        <v>1296</v>
      </c>
      <c r="C855" s="146">
        <v>202.5</v>
      </c>
      <c r="D855" s="146"/>
      <c r="E855" s="146"/>
      <c r="F855" s="146">
        <f t="shared" si="84"/>
        <v>202.5</v>
      </c>
      <c r="G855" s="739">
        <f t="shared" si="85"/>
        <v>8.1492475326895488E-4</v>
      </c>
      <c r="H855" s="151">
        <f t="shared" si="83"/>
        <v>3.4890595848833668</v>
      </c>
      <c r="I855" s="151">
        <f t="shared" si="86"/>
        <v>0.76759310867434072</v>
      </c>
      <c r="J855" s="151">
        <v>1.3681230198290031</v>
      </c>
      <c r="K855" s="151">
        <v>0.53826720921061832</v>
      </c>
      <c r="L855" s="725">
        <f t="shared" si="82"/>
        <v>3.0434779864678168E-2</v>
      </c>
    </row>
    <row r="856" spans="1:12" s="688" customFormat="1" ht="18" customHeight="1" x14ac:dyDescent="0.3">
      <c r="A856" s="158">
        <v>78</v>
      </c>
      <c r="B856" s="321" t="s">
        <v>1297</v>
      </c>
      <c r="C856" s="146">
        <v>308.2</v>
      </c>
      <c r="D856" s="146"/>
      <c r="E856" s="146"/>
      <c r="F856" s="146">
        <f t="shared" si="84"/>
        <v>308.2</v>
      </c>
      <c r="G856" s="739">
        <f t="shared" si="85"/>
        <v>1.2402953528765032E-3</v>
      </c>
      <c r="H856" s="151">
        <f t="shared" si="83"/>
        <v>5.3102625385731042</v>
      </c>
      <c r="I856" s="151">
        <f t="shared" si="86"/>
        <v>1.1682577584860829</v>
      </c>
      <c r="J856" s="151">
        <v>2.0822494553644382</v>
      </c>
      <c r="K856" s="151">
        <v>0.81922940187018545</v>
      </c>
      <c r="L856" s="725">
        <f t="shared" si="82"/>
        <v>3.0434779864678168E-2</v>
      </c>
    </row>
    <row r="857" spans="1:12" s="688" customFormat="1" ht="18" customHeight="1" x14ac:dyDescent="0.3">
      <c r="A857" s="158">
        <v>79</v>
      </c>
      <c r="B857" s="321" t="s">
        <v>1298</v>
      </c>
      <c r="C857" s="146">
        <v>44.1</v>
      </c>
      <c r="D857" s="146"/>
      <c r="E857" s="146"/>
      <c r="F857" s="146">
        <f t="shared" si="84"/>
        <v>44.1</v>
      </c>
      <c r="G857" s="739">
        <f t="shared" si="85"/>
        <v>1.7747250182301684E-4</v>
      </c>
      <c r="H857" s="151">
        <f t="shared" si="83"/>
        <v>0.75983964293015538</v>
      </c>
      <c r="I857" s="151">
        <f t="shared" si="86"/>
        <v>0.16716472144463418</v>
      </c>
      <c r="J857" s="151">
        <v>0.29794679098498295</v>
      </c>
      <c r="K857" s="151">
        <v>0.11722263667253463</v>
      </c>
      <c r="L857" s="725">
        <f t="shared" si="82"/>
        <v>3.0434779864678164E-2</v>
      </c>
    </row>
    <row r="858" spans="1:12" s="688" customFormat="1" ht="18" customHeight="1" x14ac:dyDescent="0.3">
      <c r="A858" s="158">
        <v>80</v>
      </c>
      <c r="B858" s="321" t="s">
        <v>1299</v>
      </c>
      <c r="C858" s="146">
        <v>236.79</v>
      </c>
      <c r="D858" s="146"/>
      <c r="E858" s="146"/>
      <c r="F858" s="146">
        <f t="shared" si="84"/>
        <v>236.79</v>
      </c>
      <c r="G858" s="739">
        <f t="shared" si="85"/>
        <v>9.5291867815583116E-4</v>
      </c>
      <c r="H858" s="151">
        <f t="shared" si="83"/>
        <v>4.0798736745902833</v>
      </c>
      <c r="I858" s="151">
        <f t="shared" si="86"/>
        <v>0.89757220840986229</v>
      </c>
      <c r="J858" s="151">
        <v>1.5997918511867142</v>
      </c>
      <c r="K858" s="151">
        <v>0.62941378997028286</v>
      </c>
      <c r="L858" s="725">
        <f t="shared" si="82"/>
        <v>3.0434779864678164E-2</v>
      </c>
    </row>
    <row r="859" spans="1:12" s="688" customFormat="1" ht="18" customHeight="1" x14ac:dyDescent="0.3">
      <c r="A859" s="158">
        <v>81</v>
      </c>
      <c r="B859" s="321" t="s">
        <v>1300</v>
      </c>
      <c r="C859" s="146">
        <v>571.4</v>
      </c>
      <c r="D859" s="146"/>
      <c r="E859" s="146"/>
      <c r="F859" s="146">
        <f t="shared" si="84"/>
        <v>571.4</v>
      </c>
      <c r="G859" s="739">
        <f t="shared" si="85"/>
        <v>2.2994963161376831E-3</v>
      </c>
      <c r="H859" s="151">
        <f t="shared" si="83"/>
        <v>9.8451785027276824</v>
      </c>
      <c r="I859" s="151">
        <f t="shared" si="86"/>
        <v>2.1659392706000902</v>
      </c>
      <c r="J859" s="151">
        <v>3.8604715729890979</v>
      </c>
      <c r="K859" s="151">
        <v>1.5188438683602334</v>
      </c>
      <c r="L859" s="725">
        <f t="shared" si="82"/>
        <v>3.0434779864678164E-2</v>
      </c>
    </row>
    <row r="860" spans="1:12" s="688" customFormat="1" ht="18" customHeight="1" x14ac:dyDescent="0.3">
      <c r="A860" s="158">
        <v>82</v>
      </c>
      <c r="B860" s="321" t="s">
        <v>1301</v>
      </c>
      <c r="C860" s="146">
        <v>654.29999999999995</v>
      </c>
      <c r="D860" s="146"/>
      <c r="E860" s="146"/>
      <c r="F860" s="146">
        <f t="shared" si="84"/>
        <v>654.29999999999995</v>
      </c>
      <c r="G860" s="739">
        <f t="shared" si="85"/>
        <v>2.6331124250068005E-3</v>
      </c>
      <c r="H860" s="151">
        <f t="shared" si="83"/>
        <v>11.273539192045366</v>
      </c>
      <c r="I860" s="151">
        <f t="shared" si="86"/>
        <v>2.4801786222499804</v>
      </c>
      <c r="J860" s="151">
        <v>4.4205574907363792</v>
      </c>
      <c r="K860" s="151">
        <v>1.7392011604271975</v>
      </c>
      <c r="L860" s="725">
        <f t="shared" si="82"/>
        <v>3.0434779864678161E-2</v>
      </c>
    </row>
    <row r="861" spans="1:12" s="688" customFormat="1" ht="18" customHeight="1" x14ac:dyDescent="0.3">
      <c r="A861" s="158">
        <v>83</v>
      </c>
      <c r="B861" s="321" t="s">
        <v>1302</v>
      </c>
      <c r="C861" s="146">
        <v>559.79999999999995</v>
      </c>
      <c r="D861" s="146"/>
      <c r="E861" s="146"/>
      <c r="F861" s="146">
        <f t="shared" si="84"/>
        <v>559.79999999999995</v>
      </c>
      <c r="G861" s="739">
        <f t="shared" si="85"/>
        <v>2.2528142068146215E-3</v>
      </c>
      <c r="H861" s="151">
        <f t="shared" si="83"/>
        <v>9.6453113857664619</v>
      </c>
      <c r="I861" s="151">
        <f t="shared" si="86"/>
        <v>2.1219685048686214</v>
      </c>
      <c r="J861" s="151">
        <v>3.7821000814828443</v>
      </c>
      <c r="K861" s="151">
        <v>1.4880097961289089</v>
      </c>
      <c r="L861" s="725">
        <f t="shared" si="82"/>
        <v>3.0434779864678164E-2</v>
      </c>
    </row>
    <row r="862" spans="1:12" s="688" customFormat="1" ht="18" customHeight="1" x14ac:dyDescent="0.3">
      <c r="A862" s="158">
        <v>84</v>
      </c>
      <c r="B862" s="321" t="s">
        <v>1303</v>
      </c>
      <c r="C862" s="146">
        <v>629.1</v>
      </c>
      <c r="D862" s="146"/>
      <c r="E862" s="146">
        <v>51.9</v>
      </c>
      <c r="F862" s="146">
        <f t="shared" si="84"/>
        <v>681</v>
      </c>
      <c r="G862" s="739">
        <f t="shared" si="85"/>
        <v>2.7405617628452261E-3</v>
      </c>
      <c r="H862" s="151">
        <f t="shared" si="83"/>
        <v>11.733578159533693</v>
      </c>
      <c r="I862" s="151">
        <f t="shared" si="86"/>
        <v>2.5813871950974123</v>
      </c>
      <c r="J862" s="151">
        <v>4.6009470444619813</v>
      </c>
      <c r="K862" s="151">
        <v>1.8101726887527456</v>
      </c>
      <c r="L862" s="725">
        <f t="shared" si="82"/>
        <v>3.0434779864678168E-2</v>
      </c>
    </row>
    <row r="863" spans="1:12" s="688" customFormat="1" ht="18" customHeight="1" x14ac:dyDescent="0.3">
      <c r="A863" s="158">
        <v>85</v>
      </c>
      <c r="B863" s="321" t="s">
        <v>1304</v>
      </c>
      <c r="C863" s="146">
        <v>373.3</v>
      </c>
      <c r="D863" s="146"/>
      <c r="E863" s="146"/>
      <c r="F863" s="146">
        <f t="shared" si="84"/>
        <v>373.3</v>
      </c>
      <c r="G863" s="739">
        <f t="shared" si="85"/>
        <v>1.5022785698533376E-3</v>
      </c>
      <c r="H863" s="151">
        <f t="shared" si="83"/>
        <v>6.4319305828985716</v>
      </c>
      <c r="I863" s="151">
        <f t="shared" si="86"/>
        <v>1.4150247282376858</v>
      </c>
      <c r="J863" s="151">
        <v>2.5220756706279848</v>
      </c>
      <c r="K863" s="151">
        <v>0.99227234172011758</v>
      </c>
      <c r="L863" s="725">
        <f t="shared" si="82"/>
        <v>3.0434779864678168E-2</v>
      </c>
    </row>
    <row r="864" spans="1:12" s="688" customFormat="1" ht="18" customHeight="1" x14ac:dyDescent="0.3">
      <c r="A864" s="158">
        <v>86</v>
      </c>
      <c r="B864" s="321" t="s">
        <v>1305</v>
      </c>
      <c r="C864" s="146">
        <v>395.4</v>
      </c>
      <c r="D864" s="146"/>
      <c r="E864" s="146"/>
      <c r="F864" s="146">
        <f t="shared" si="84"/>
        <v>395.4</v>
      </c>
      <c r="G864" s="739">
        <f t="shared" si="85"/>
        <v>1.5912160367533073E-3</v>
      </c>
      <c r="H864" s="151">
        <f t="shared" si="83"/>
        <v>6.8127119005574475</v>
      </c>
      <c r="I864" s="151">
        <f t="shared" si="86"/>
        <v>1.4987966181226384</v>
      </c>
      <c r="J864" s="151">
        <v>2.6713868742735198</v>
      </c>
      <c r="K864" s="151">
        <v>1.0510165655401402</v>
      </c>
      <c r="L864" s="725">
        <f t="shared" si="82"/>
        <v>3.0434779864678168E-2</v>
      </c>
    </row>
    <row r="865" spans="1:12" s="688" customFormat="1" ht="18" customHeight="1" x14ac:dyDescent="0.3">
      <c r="A865" s="158">
        <v>87</v>
      </c>
      <c r="B865" s="321" t="s">
        <v>1306</v>
      </c>
      <c r="C865" s="146">
        <v>359.5</v>
      </c>
      <c r="D865" s="146"/>
      <c r="E865" s="146"/>
      <c r="F865" s="146">
        <f t="shared" si="84"/>
        <v>359.5</v>
      </c>
      <c r="G865" s="739">
        <f t="shared" si="85"/>
        <v>1.4467429570379717E-3</v>
      </c>
      <c r="H865" s="151">
        <f t="shared" si="83"/>
        <v>6.1941576334102235</v>
      </c>
      <c r="I865" s="151">
        <f t="shared" si="86"/>
        <v>1.3627146793502491</v>
      </c>
      <c r="J865" s="151">
        <v>2.4288406203877857</v>
      </c>
      <c r="K865" s="151">
        <v>0.95559042820354201</v>
      </c>
      <c r="L865" s="725">
        <f t="shared" si="82"/>
        <v>3.0434779864678164E-2</v>
      </c>
    </row>
    <row r="866" spans="1:12" s="688" customFormat="1" ht="18" customHeight="1" x14ac:dyDescent="0.3">
      <c r="A866" s="158">
        <v>88</v>
      </c>
      <c r="B866" s="321" t="s">
        <v>1307</v>
      </c>
      <c r="C866" s="146">
        <v>477</v>
      </c>
      <c r="D866" s="146"/>
      <c r="E866" s="146">
        <v>104.7</v>
      </c>
      <c r="F866" s="146">
        <f t="shared" si="84"/>
        <v>581.70000000000005</v>
      </c>
      <c r="G866" s="739">
        <f t="shared" si="85"/>
        <v>2.3409468097607463E-3</v>
      </c>
      <c r="H866" s="151">
        <f t="shared" si="83"/>
        <v>10.022646718650147</v>
      </c>
      <c r="I866" s="151">
        <f t="shared" si="86"/>
        <v>2.2049822781030324</v>
      </c>
      <c r="J866" s="151">
        <v>3.9300600525162035</v>
      </c>
      <c r="K866" s="151">
        <v>1.5462223980139094</v>
      </c>
      <c r="L866" s="725">
        <f t="shared" si="82"/>
        <v>3.0434779864678171E-2</v>
      </c>
    </row>
    <row r="867" spans="1:12" s="688" customFormat="1" ht="18" customHeight="1" x14ac:dyDescent="0.3">
      <c r="A867" s="158">
        <v>89</v>
      </c>
      <c r="B867" s="321" t="s">
        <v>1308</v>
      </c>
      <c r="C867" s="146">
        <v>397</v>
      </c>
      <c r="D867" s="146"/>
      <c r="E867" s="146"/>
      <c r="F867" s="146">
        <f t="shared" si="84"/>
        <v>397</v>
      </c>
      <c r="G867" s="739">
        <f t="shared" si="85"/>
        <v>1.5976549483840744E-3</v>
      </c>
      <c r="H867" s="151">
        <f t="shared" si="83"/>
        <v>6.8402797787589948</v>
      </c>
      <c r="I867" s="151">
        <f t="shared" si="86"/>
        <v>1.504861551326979</v>
      </c>
      <c r="J867" s="151">
        <v>2.6821967351709346</v>
      </c>
      <c r="K867" s="151">
        <v>1.055269541020323</v>
      </c>
      <c r="L867" s="725">
        <f t="shared" si="82"/>
        <v>3.0434779864678168E-2</v>
      </c>
    </row>
    <row r="868" spans="1:12" s="688" customFormat="1" ht="18" customHeight="1" x14ac:dyDescent="0.3">
      <c r="A868" s="158">
        <v>90</v>
      </c>
      <c r="B868" s="321" t="s">
        <v>1309</v>
      </c>
      <c r="C868" s="146">
        <v>271.5</v>
      </c>
      <c r="D868" s="146"/>
      <c r="E868" s="146"/>
      <c r="F868" s="146">
        <f t="shared" si="84"/>
        <v>271.5</v>
      </c>
      <c r="G868" s="739">
        <f t="shared" si="85"/>
        <v>1.092602817345784E-3</v>
      </c>
      <c r="H868" s="151">
        <f t="shared" si="83"/>
        <v>4.677924332325107</v>
      </c>
      <c r="I868" s="151">
        <f t="shared" si="86"/>
        <v>1.0291433531115235</v>
      </c>
      <c r="J868" s="151">
        <v>1.8342982710299967</v>
      </c>
      <c r="K868" s="151">
        <v>0.72167677679349551</v>
      </c>
      <c r="L868" s="725">
        <f t="shared" si="82"/>
        <v>3.0434779864678164E-2</v>
      </c>
    </row>
    <row r="869" spans="1:12" s="688" customFormat="1" ht="18" customHeight="1" x14ac:dyDescent="0.3">
      <c r="A869" s="158">
        <v>91</v>
      </c>
      <c r="B869" s="321" t="s">
        <v>1310</v>
      </c>
      <c r="C869" s="146">
        <v>258.60000000000002</v>
      </c>
      <c r="D869" s="146"/>
      <c r="E869" s="146"/>
      <c r="F869" s="146">
        <f t="shared" si="84"/>
        <v>258.60000000000002</v>
      </c>
      <c r="G869" s="739">
        <f t="shared" si="85"/>
        <v>1.0406890923227248E-3</v>
      </c>
      <c r="H869" s="151">
        <f t="shared" si="83"/>
        <v>4.45565831432513</v>
      </c>
      <c r="I869" s="151">
        <f t="shared" si="86"/>
        <v>0.98024482915152866</v>
      </c>
      <c r="J869" s="151">
        <v>1.7471437675445938</v>
      </c>
      <c r="K869" s="151">
        <v>0.68738716198452288</v>
      </c>
      <c r="L869" s="725">
        <f t="shared" si="82"/>
        <v>3.0434779864678168E-2</v>
      </c>
    </row>
    <row r="870" spans="1:12" s="688" customFormat="1" ht="18" customHeight="1" x14ac:dyDescent="0.3">
      <c r="A870" s="158">
        <v>92</v>
      </c>
      <c r="B870" s="321" t="s">
        <v>1311</v>
      </c>
      <c r="C870" s="146">
        <v>737.4</v>
      </c>
      <c r="D870" s="146"/>
      <c r="E870" s="146"/>
      <c r="F870" s="146">
        <f t="shared" si="84"/>
        <v>737.4</v>
      </c>
      <c r="G870" s="739">
        <f t="shared" si="85"/>
        <v>2.9675333978297644E-3</v>
      </c>
      <c r="H870" s="151">
        <f t="shared" si="83"/>
        <v>12.705345866138245</v>
      </c>
      <c r="I870" s="151">
        <f t="shared" si="86"/>
        <v>2.7951760905504139</v>
      </c>
      <c r="J870" s="151">
        <v>4.9819946410958362</v>
      </c>
      <c r="K870" s="151">
        <v>1.9600900744291845</v>
      </c>
      <c r="L870" s="725">
        <f t="shared" si="82"/>
        <v>3.0434779864678164E-2</v>
      </c>
    </row>
    <row r="871" spans="1:12" s="688" customFormat="1" ht="18" customHeight="1" x14ac:dyDescent="0.3">
      <c r="A871" s="158">
        <v>93</v>
      </c>
      <c r="B871" s="321" t="s">
        <v>1312</v>
      </c>
      <c r="C871" s="146">
        <v>473.4</v>
      </c>
      <c r="D871" s="146"/>
      <c r="E871" s="146"/>
      <c r="F871" s="146">
        <f t="shared" si="84"/>
        <v>473.4</v>
      </c>
      <c r="G871" s="739">
        <f t="shared" si="85"/>
        <v>1.9051129787532011E-3</v>
      </c>
      <c r="H871" s="151">
        <f t="shared" si="83"/>
        <v>8.1566459628828927</v>
      </c>
      <c r="I871" s="151">
        <f t="shared" si="86"/>
        <v>1.7944621118342363</v>
      </c>
      <c r="J871" s="151">
        <v>3.1983675930224691</v>
      </c>
      <c r="K871" s="151">
        <v>1.2583491201990453</v>
      </c>
      <c r="L871" s="725">
        <f t="shared" si="82"/>
        <v>3.0434779864678168E-2</v>
      </c>
    </row>
    <row r="872" spans="1:12" s="688" customFormat="1" ht="18" customHeight="1" x14ac:dyDescent="0.3">
      <c r="A872" s="158">
        <v>94</v>
      </c>
      <c r="B872" s="321" t="s">
        <v>1313</v>
      </c>
      <c r="C872" s="146">
        <v>320.60000000000002</v>
      </c>
      <c r="D872" s="146"/>
      <c r="E872" s="146"/>
      <c r="F872" s="146">
        <f t="shared" si="84"/>
        <v>320.60000000000002</v>
      </c>
      <c r="G872" s="739">
        <f t="shared" si="85"/>
        <v>1.2901969180149479E-3</v>
      </c>
      <c r="H872" s="151">
        <f t="shared" si="83"/>
        <v>5.5239135946350988</v>
      </c>
      <c r="I872" s="151">
        <f t="shared" si="86"/>
        <v>1.2152609908197218</v>
      </c>
      <c r="J872" s="151">
        <v>2.1660258773193997</v>
      </c>
      <c r="K872" s="151">
        <v>0.85218996184160101</v>
      </c>
      <c r="L872" s="725">
        <f t="shared" si="82"/>
        <v>3.0434779864678164E-2</v>
      </c>
    </row>
    <row r="873" spans="1:12" s="688" customFormat="1" ht="18" customHeight="1" x14ac:dyDescent="0.3">
      <c r="A873" s="158">
        <v>95</v>
      </c>
      <c r="B873" s="321" t="s">
        <v>1314</v>
      </c>
      <c r="C873" s="146">
        <v>963.8</v>
      </c>
      <c r="D873" s="146"/>
      <c r="E873" s="146"/>
      <c r="F873" s="146">
        <f t="shared" si="84"/>
        <v>963.8</v>
      </c>
      <c r="G873" s="739">
        <f t="shared" si="85"/>
        <v>3.8786393935833019E-3</v>
      </c>
      <c r="H873" s="151">
        <f t="shared" si="83"/>
        <v>16.606200631657227</v>
      </c>
      <c r="I873" s="151">
        <f t="shared" si="86"/>
        <v>3.6533641389645899</v>
      </c>
      <c r="J873" s="151">
        <v>6.5115899580799663</v>
      </c>
      <c r="K873" s="151">
        <v>2.5618861048750312</v>
      </c>
      <c r="L873" s="725">
        <f t="shared" si="82"/>
        <v>3.0434779864678164E-2</v>
      </c>
    </row>
    <row r="874" spans="1:12" s="688" customFormat="1" ht="18" customHeight="1" x14ac:dyDescent="0.3">
      <c r="A874" s="158">
        <v>96</v>
      </c>
      <c r="B874" s="321" t="s">
        <v>1315</v>
      </c>
      <c r="C874" s="146">
        <v>143.69999999999999</v>
      </c>
      <c r="D874" s="146"/>
      <c r="E874" s="146"/>
      <c r="F874" s="146">
        <f t="shared" si="84"/>
        <v>143.69999999999999</v>
      </c>
      <c r="G874" s="739">
        <f t="shared" si="85"/>
        <v>5.7829475083826572E-4</v>
      </c>
      <c r="H874" s="151">
        <f t="shared" si="83"/>
        <v>2.4759400609764928</v>
      </c>
      <c r="I874" s="151">
        <f t="shared" si="86"/>
        <v>0.54470681341482841</v>
      </c>
      <c r="J874" s="151">
        <v>0.97086063184902582</v>
      </c>
      <c r="K874" s="151">
        <v>0.3819703603139053</v>
      </c>
      <c r="L874" s="725">
        <f t="shared" si="82"/>
        <v>3.0434779864678164E-2</v>
      </c>
    </row>
    <row r="875" spans="1:12" s="688" customFormat="1" ht="18" customHeight="1" x14ac:dyDescent="0.3">
      <c r="A875" s="158">
        <v>97</v>
      </c>
      <c r="B875" s="321" t="s">
        <v>1316</v>
      </c>
      <c r="C875" s="146">
        <v>136.80000000000001</v>
      </c>
      <c r="D875" s="146"/>
      <c r="E875" s="146"/>
      <c r="F875" s="146">
        <f t="shared" si="84"/>
        <v>136.80000000000001</v>
      </c>
      <c r="G875" s="739">
        <f t="shared" si="85"/>
        <v>5.5052694443058286E-4</v>
      </c>
      <c r="H875" s="151">
        <f t="shared" si="83"/>
        <v>2.3570535862323188</v>
      </c>
      <c r="I875" s="151">
        <f t="shared" si="86"/>
        <v>0.51855178897111009</v>
      </c>
      <c r="J875" s="151">
        <v>0.92424310672892673</v>
      </c>
      <c r="K875" s="151">
        <v>0.36362940355561768</v>
      </c>
      <c r="L875" s="725">
        <f t="shared" ref="L875:L937" si="87">(K875+J875+I875+H875)/F875</f>
        <v>3.0434779864678164E-2</v>
      </c>
    </row>
    <row r="876" spans="1:12" s="688" customFormat="1" ht="18" customHeight="1" x14ac:dyDescent="0.3">
      <c r="A876" s="158">
        <v>98</v>
      </c>
      <c r="B876" s="321" t="s">
        <v>1317</v>
      </c>
      <c r="C876" s="146">
        <v>128.1</v>
      </c>
      <c r="D876" s="146"/>
      <c r="E876" s="146"/>
      <c r="F876" s="146">
        <f t="shared" si="84"/>
        <v>128.1</v>
      </c>
      <c r="G876" s="739">
        <f t="shared" si="85"/>
        <v>5.1551536243828698E-4</v>
      </c>
      <c r="H876" s="151">
        <f t="shared" si="83"/>
        <v>2.2071532485114038</v>
      </c>
      <c r="I876" s="151">
        <f t="shared" si="86"/>
        <v>0.48557371467250882</v>
      </c>
      <c r="J876" s="151">
        <v>0.86546448809923604</v>
      </c>
      <c r="K876" s="151">
        <v>0.34050384938212441</v>
      </c>
      <c r="L876" s="725">
        <f t="shared" si="87"/>
        <v>3.0434779864678168E-2</v>
      </c>
    </row>
    <row r="877" spans="1:12" s="688" customFormat="1" ht="18" customHeight="1" x14ac:dyDescent="0.3">
      <c r="A877" s="158">
        <v>99</v>
      </c>
      <c r="B877" s="321" t="s">
        <v>1318</v>
      </c>
      <c r="C877" s="146">
        <v>237.6</v>
      </c>
      <c r="D877" s="146"/>
      <c r="E877" s="146"/>
      <c r="F877" s="146">
        <f t="shared" si="84"/>
        <v>237.6</v>
      </c>
      <c r="G877" s="739">
        <f t="shared" si="85"/>
        <v>9.5617837716890702E-4</v>
      </c>
      <c r="H877" s="151">
        <f t="shared" si="83"/>
        <v>4.0938299129298166</v>
      </c>
      <c r="I877" s="151">
        <f t="shared" si="86"/>
        <v>0.90064258084455961</v>
      </c>
      <c r="J877" s="151">
        <v>1.6052643432660303</v>
      </c>
      <c r="K877" s="151">
        <v>0.63156685880712538</v>
      </c>
      <c r="L877" s="725">
        <f t="shared" si="87"/>
        <v>3.0434779864678161E-2</v>
      </c>
    </row>
    <row r="878" spans="1:12" s="688" customFormat="1" ht="18" customHeight="1" x14ac:dyDescent="0.3">
      <c r="A878" s="158">
        <v>101</v>
      </c>
      <c r="B878" s="321" t="s">
        <v>1319</v>
      </c>
      <c r="C878" s="146">
        <v>348.62</v>
      </c>
      <c r="D878" s="146"/>
      <c r="E878" s="146"/>
      <c r="F878" s="146">
        <f t="shared" si="84"/>
        <v>348.62</v>
      </c>
      <c r="G878" s="739">
        <f t="shared" si="85"/>
        <v>1.4029583579487559E-3</v>
      </c>
      <c r="H878" s="151">
        <f t="shared" si="83"/>
        <v>6.0066960616397003</v>
      </c>
      <c r="I878" s="151">
        <f t="shared" si="86"/>
        <v>1.3214731335607341</v>
      </c>
      <c r="J878" s="151">
        <v>2.3553335662853683</v>
      </c>
      <c r="K878" s="151">
        <v>0.92667019493830005</v>
      </c>
      <c r="L878" s="725">
        <f t="shared" si="87"/>
        <v>3.0434779864678168E-2</v>
      </c>
    </row>
    <row r="879" spans="1:12" s="688" customFormat="1" ht="18" customHeight="1" x14ac:dyDescent="0.3">
      <c r="A879" s="158">
        <v>102</v>
      </c>
      <c r="B879" s="321" t="s">
        <v>1320</v>
      </c>
      <c r="C879" s="146">
        <v>360.12</v>
      </c>
      <c r="D879" s="146"/>
      <c r="E879" s="146"/>
      <c r="F879" s="146">
        <f t="shared" si="84"/>
        <v>360.12</v>
      </c>
      <c r="G879" s="739">
        <f t="shared" si="85"/>
        <v>1.449238035294894E-3</v>
      </c>
      <c r="H879" s="151">
        <f t="shared" si="83"/>
        <v>6.2048401862133238</v>
      </c>
      <c r="I879" s="151">
        <f t="shared" si="86"/>
        <v>1.3650648409669313</v>
      </c>
      <c r="J879" s="151">
        <v>2.4330294414855338</v>
      </c>
      <c r="K879" s="151">
        <v>0.95723845620211268</v>
      </c>
      <c r="L879" s="725">
        <f t="shared" si="87"/>
        <v>3.0434779864678168E-2</v>
      </c>
    </row>
    <row r="880" spans="1:12" s="688" customFormat="1" ht="18" customHeight="1" x14ac:dyDescent="0.3">
      <c r="A880" s="158">
        <v>103</v>
      </c>
      <c r="B880" s="321" t="s">
        <v>1321</v>
      </c>
      <c r="C880" s="146">
        <v>301.69</v>
      </c>
      <c r="D880" s="146"/>
      <c r="E880" s="146"/>
      <c r="F880" s="146">
        <f t="shared" si="84"/>
        <v>301.69</v>
      </c>
      <c r="G880" s="739">
        <f t="shared" si="85"/>
        <v>1.2140970311788196E-3</v>
      </c>
      <c r="H880" s="151">
        <f t="shared" si="83"/>
        <v>5.1980957341405576</v>
      </c>
      <c r="I880" s="151">
        <f t="shared" si="86"/>
        <v>1.1435810615109228</v>
      </c>
      <c r="J880" s="151">
        <v>2.0382668338380836</v>
      </c>
      <c r="K880" s="151">
        <v>0.80192510788519222</v>
      </c>
      <c r="L880" s="725">
        <f t="shared" si="87"/>
        <v>3.0434779864678168E-2</v>
      </c>
    </row>
    <row r="881" spans="1:12" s="688" customFormat="1" ht="18" customHeight="1" x14ac:dyDescent="0.3">
      <c r="A881" s="158">
        <v>104</v>
      </c>
      <c r="B881" s="321" t="s">
        <v>1322</v>
      </c>
      <c r="C881" s="146">
        <v>136.1</v>
      </c>
      <c r="D881" s="146"/>
      <c r="E881" s="146"/>
      <c r="F881" s="146">
        <f t="shared" si="84"/>
        <v>136.1</v>
      </c>
      <c r="G881" s="739">
        <f t="shared" si="85"/>
        <v>5.4770992059212224E-4</v>
      </c>
      <c r="H881" s="151">
        <f t="shared" si="83"/>
        <v>2.3449926395191416</v>
      </c>
      <c r="I881" s="151">
        <f t="shared" si="86"/>
        <v>0.51589838069421112</v>
      </c>
      <c r="J881" s="151">
        <v>0.91951379258630783</v>
      </c>
      <c r="K881" s="151">
        <v>0.36176872678303768</v>
      </c>
      <c r="L881" s="725">
        <f t="shared" si="87"/>
        <v>3.0434779864678164E-2</v>
      </c>
    </row>
    <row r="882" spans="1:12" s="688" customFormat="1" ht="18" customHeight="1" x14ac:dyDescent="0.3">
      <c r="A882" s="158">
        <v>105</v>
      </c>
      <c r="B882" s="321" t="s">
        <v>1323</v>
      </c>
      <c r="C882" s="146">
        <v>113.9</v>
      </c>
      <c r="D882" s="146"/>
      <c r="E882" s="146"/>
      <c r="F882" s="146">
        <f t="shared" si="84"/>
        <v>113.9</v>
      </c>
      <c r="G882" s="739">
        <f t="shared" si="85"/>
        <v>4.5837002171522943E-4</v>
      </c>
      <c r="H882" s="151">
        <f t="shared" si="83"/>
        <v>1.9624883294726689</v>
      </c>
      <c r="I882" s="151">
        <f t="shared" si="86"/>
        <v>0.43174743248398717</v>
      </c>
      <c r="J882" s="151">
        <v>0.76952697263468373</v>
      </c>
      <c r="K882" s="151">
        <v>0.30275869199550332</v>
      </c>
      <c r="L882" s="725">
        <f t="shared" si="87"/>
        <v>3.0434779864678168E-2</v>
      </c>
    </row>
    <row r="883" spans="1:12" s="688" customFormat="1" ht="18" customHeight="1" x14ac:dyDescent="0.3">
      <c r="A883" s="158">
        <v>106</v>
      </c>
      <c r="B883" s="321" t="s">
        <v>1324</v>
      </c>
      <c r="C883" s="146">
        <v>566.45000000000005</v>
      </c>
      <c r="D883" s="146"/>
      <c r="E883" s="146"/>
      <c r="F883" s="146">
        <f t="shared" si="84"/>
        <v>566.45000000000005</v>
      </c>
      <c r="G883" s="739">
        <f t="shared" si="85"/>
        <v>2.2795759332799978E-3</v>
      </c>
      <c r="H883" s="151">
        <f t="shared" si="83"/>
        <v>9.7598903795416465</v>
      </c>
      <c r="I883" s="151">
        <f t="shared" si="86"/>
        <v>2.1471758834991621</v>
      </c>
      <c r="J883" s="151">
        <v>3.8270285658377232</v>
      </c>
      <c r="K883" s="151">
        <v>1.505686225468418</v>
      </c>
      <c r="L883" s="725">
        <f t="shared" si="87"/>
        <v>3.0434779864678168E-2</v>
      </c>
    </row>
    <row r="884" spans="1:12" s="688" customFormat="1" ht="18" customHeight="1" x14ac:dyDescent="0.3">
      <c r="A884" s="158">
        <v>107</v>
      </c>
      <c r="B884" s="321" t="s">
        <v>1325</v>
      </c>
      <c r="C884" s="146">
        <v>760.45</v>
      </c>
      <c r="D884" s="146"/>
      <c r="E884" s="146"/>
      <c r="F884" s="146">
        <f t="shared" si="84"/>
        <v>760.45</v>
      </c>
      <c r="G884" s="739">
        <f t="shared" si="85"/>
        <v>3.0602939685105027E-3</v>
      </c>
      <c r="H884" s="151">
        <f t="shared" si="83"/>
        <v>13.102495611479291</v>
      </c>
      <c r="I884" s="151">
        <f t="shared" si="86"/>
        <v>2.8825490345254443</v>
      </c>
      <c r="J884" s="151">
        <v>5.1377241996492122</v>
      </c>
      <c r="K884" s="151">
        <v>2.0213595024405664</v>
      </c>
      <c r="L884" s="725">
        <f t="shared" si="87"/>
        <v>3.0434779864678168E-2</v>
      </c>
    </row>
    <row r="885" spans="1:12" s="688" customFormat="1" ht="18" customHeight="1" x14ac:dyDescent="0.3">
      <c r="A885" s="158">
        <v>108</v>
      </c>
      <c r="B885" s="321" t="s">
        <v>1326</v>
      </c>
      <c r="C885" s="146">
        <v>275.3</v>
      </c>
      <c r="D885" s="146"/>
      <c r="E885" s="146"/>
      <c r="F885" s="146">
        <f t="shared" si="84"/>
        <v>275.3</v>
      </c>
      <c r="G885" s="739">
        <f t="shared" si="85"/>
        <v>1.1078952324688558E-3</v>
      </c>
      <c r="H885" s="151">
        <f t="shared" si="83"/>
        <v>4.7433980430537828</v>
      </c>
      <c r="I885" s="151">
        <f t="shared" si="86"/>
        <v>1.0435475694718321</v>
      </c>
      <c r="J885" s="151">
        <v>1.8599716906613559</v>
      </c>
      <c r="K885" s="151">
        <v>0.73177759355892946</v>
      </c>
      <c r="L885" s="725">
        <f t="shared" si="87"/>
        <v>3.0434779864678168E-2</v>
      </c>
    </row>
    <row r="886" spans="1:12" s="688" customFormat="1" ht="18" customHeight="1" x14ac:dyDescent="0.3">
      <c r="A886" s="158">
        <v>109</v>
      </c>
      <c r="B886" s="321" t="s">
        <v>1327</v>
      </c>
      <c r="C886" s="146">
        <v>384.4</v>
      </c>
      <c r="D886" s="146"/>
      <c r="E886" s="146"/>
      <c r="F886" s="146">
        <f t="shared" si="84"/>
        <v>384.4</v>
      </c>
      <c r="G886" s="739">
        <f t="shared" si="85"/>
        <v>1.5469485192917839E-3</v>
      </c>
      <c r="H886" s="151">
        <f t="shared" si="83"/>
        <v>6.623182737921808</v>
      </c>
      <c r="I886" s="151">
        <f t="shared" si="86"/>
        <v>1.4571002023427977</v>
      </c>
      <c r="J886" s="151">
        <v>2.5970690806037968</v>
      </c>
      <c r="K886" s="151">
        <v>1.0217773591138846</v>
      </c>
      <c r="L886" s="725">
        <f t="shared" si="87"/>
        <v>3.0434779864678171E-2</v>
      </c>
    </row>
    <row r="887" spans="1:12" s="688" customFormat="1" ht="18" customHeight="1" x14ac:dyDescent="0.3">
      <c r="A887" s="158">
        <v>110</v>
      </c>
      <c r="B887" s="321" t="s">
        <v>1328</v>
      </c>
      <c r="C887" s="146">
        <v>207.2</v>
      </c>
      <c r="D887" s="146"/>
      <c r="E887" s="146"/>
      <c r="F887" s="146">
        <f t="shared" si="84"/>
        <v>207.2</v>
      </c>
      <c r="G887" s="739">
        <f t="shared" si="85"/>
        <v>8.3383905618433308E-4</v>
      </c>
      <c r="H887" s="151">
        <f t="shared" si="83"/>
        <v>3.5700402271004128</v>
      </c>
      <c r="I887" s="151">
        <f t="shared" si="86"/>
        <v>0.78540884996209082</v>
      </c>
      <c r="J887" s="151">
        <v>1.3998769862151579</v>
      </c>
      <c r="K887" s="151">
        <v>0.55076032468365477</v>
      </c>
      <c r="L887" s="725">
        <f t="shared" si="87"/>
        <v>3.0434779864678168E-2</v>
      </c>
    </row>
    <row r="888" spans="1:12" s="688" customFormat="1" ht="18" customHeight="1" x14ac:dyDescent="0.3">
      <c r="A888" s="158">
        <v>111</v>
      </c>
      <c r="B888" s="321" t="s">
        <v>1329</v>
      </c>
      <c r="C888" s="146">
        <v>603.70000000000005</v>
      </c>
      <c r="D888" s="146"/>
      <c r="E888" s="146"/>
      <c r="F888" s="146">
        <f t="shared" si="84"/>
        <v>603.70000000000005</v>
      </c>
      <c r="G888" s="739">
        <f t="shared" si="85"/>
        <v>2.4294818446837932E-3</v>
      </c>
      <c r="H888" s="151">
        <f t="shared" si="83"/>
        <v>10.401705043921426</v>
      </c>
      <c r="I888" s="151">
        <f t="shared" si="86"/>
        <v>2.2883751096627138</v>
      </c>
      <c r="J888" s="151">
        <v>4.0786956398556509</v>
      </c>
      <c r="K888" s="151">
        <v>1.6047008108664209</v>
      </c>
      <c r="L888" s="725">
        <f t="shared" si="87"/>
        <v>3.0434779864678168E-2</v>
      </c>
    </row>
    <row r="889" spans="1:12" s="688" customFormat="1" ht="18" customHeight="1" x14ac:dyDescent="0.3">
      <c r="A889" s="158">
        <v>112</v>
      </c>
      <c r="B889" s="321" t="s">
        <v>1330</v>
      </c>
      <c r="C889" s="146">
        <v>477.8</v>
      </c>
      <c r="D889" s="146"/>
      <c r="E889" s="146"/>
      <c r="F889" s="146">
        <f t="shared" si="84"/>
        <v>477.8</v>
      </c>
      <c r="G889" s="739">
        <f t="shared" si="85"/>
        <v>1.9228199857378107E-3</v>
      </c>
      <c r="H889" s="151">
        <f t="shared" si="83"/>
        <v>8.2324576279371495</v>
      </c>
      <c r="I889" s="151">
        <f t="shared" si="86"/>
        <v>1.811140678146173</v>
      </c>
      <c r="J889" s="151">
        <v>3.228094710490359</v>
      </c>
      <c r="K889" s="151">
        <v>1.2700448027695477</v>
      </c>
      <c r="L889" s="725">
        <f t="shared" si="87"/>
        <v>3.0434779864678168E-2</v>
      </c>
    </row>
    <row r="890" spans="1:12" s="688" customFormat="1" ht="18" customHeight="1" x14ac:dyDescent="0.3">
      <c r="A890" s="158">
        <v>113</v>
      </c>
      <c r="B890" s="321" t="s">
        <v>1331</v>
      </c>
      <c r="C890" s="146">
        <v>481.5</v>
      </c>
      <c r="D890" s="146"/>
      <c r="E890" s="146"/>
      <c r="F890" s="146">
        <f t="shared" si="84"/>
        <v>481.5</v>
      </c>
      <c r="G890" s="739">
        <f t="shared" si="85"/>
        <v>1.9377099688839593E-3</v>
      </c>
      <c r="H890" s="151">
        <f t="shared" si="83"/>
        <v>8.2962083462782275</v>
      </c>
      <c r="I890" s="151">
        <f t="shared" si="86"/>
        <v>1.82516583618121</v>
      </c>
      <c r="J890" s="151">
        <v>3.2530925138156297</v>
      </c>
      <c r="K890" s="151">
        <v>1.2798798085674699</v>
      </c>
      <c r="L890" s="725">
        <f t="shared" si="87"/>
        <v>3.0434779864678164E-2</v>
      </c>
    </row>
    <row r="891" spans="1:12" s="688" customFormat="1" ht="18" customHeight="1" x14ac:dyDescent="0.3">
      <c r="A891" s="158">
        <v>114</v>
      </c>
      <c r="B891" s="321" t="s">
        <v>1332</v>
      </c>
      <c r="C891" s="146">
        <v>539.4</v>
      </c>
      <c r="D891" s="146"/>
      <c r="E891" s="146"/>
      <c r="F891" s="146">
        <f t="shared" si="84"/>
        <v>539.4</v>
      </c>
      <c r="G891" s="739">
        <f t="shared" si="85"/>
        <v>2.1707180835223421E-3</v>
      </c>
      <c r="H891" s="151">
        <f t="shared" si="83"/>
        <v>9.2938209386967312</v>
      </c>
      <c r="I891" s="151">
        <f t="shared" si="86"/>
        <v>2.0446406065132807</v>
      </c>
      <c r="J891" s="151">
        <v>3.6442743550408108</v>
      </c>
      <c r="K891" s="151">
        <v>1.4337843587565799</v>
      </c>
      <c r="L891" s="725">
        <f t="shared" si="87"/>
        <v>3.0434779864678168E-2</v>
      </c>
    </row>
    <row r="892" spans="1:12" s="688" customFormat="1" ht="18" customHeight="1" x14ac:dyDescent="0.3">
      <c r="A892" s="158">
        <v>115</v>
      </c>
      <c r="B892" s="321" t="s">
        <v>1333</v>
      </c>
      <c r="C892" s="146">
        <v>120.6</v>
      </c>
      <c r="D892" s="146"/>
      <c r="E892" s="146"/>
      <c r="F892" s="146">
        <f t="shared" si="84"/>
        <v>120.6</v>
      </c>
      <c r="G892" s="739">
        <f t="shared" si="85"/>
        <v>4.8533296416906641E-4</v>
      </c>
      <c r="H892" s="151">
        <f t="shared" si="83"/>
        <v>2.0779288194416492</v>
      </c>
      <c r="I892" s="151">
        <f t="shared" si="86"/>
        <v>0.45714434027716283</v>
      </c>
      <c r="J892" s="151">
        <v>0.8147932651426063</v>
      </c>
      <c r="K892" s="151">
        <v>0.32056802681876823</v>
      </c>
      <c r="L892" s="725">
        <f t="shared" si="87"/>
        <v>3.0434779864678168E-2</v>
      </c>
    </row>
    <row r="893" spans="1:12" s="688" customFormat="1" ht="18" customHeight="1" x14ac:dyDescent="0.3">
      <c r="A893" s="158">
        <v>116</v>
      </c>
      <c r="B893" s="321" t="s">
        <v>1334</v>
      </c>
      <c r="C893" s="146">
        <v>98.1</v>
      </c>
      <c r="D893" s="146"/>
      <c r="E893" s="146"/>
      <c r="F893" s="146">
        <f t="shared" si="84"/>
        <v>98.1</v>
      </c>
      <c r="G893" s="739">
        <f t="shared" si="85"/>
        <v>3.9478576936140481E-4</v>
      </c>
      <c r="H893" s="151">
        <f t="shared" si="83"/>
        <v>1.6902555322323864</v>
      </c>
      <c r="I893" s="151">
        <f t="shared" si="86"/>
        <v>0.37185621709112504</v>
      </c>
      <c r="J893" s="151">
        <v>0.66277959627271699</v>
      </c>
      <c r="K893" s="151">
        <v>0.2607605591286995</v>
      </c>
      <c r="L893" s="725">
        <f t="shared" si="87"/>
        <v>3.0434779864678164E-2</v>
      </c>
    </row>
    <row r="894" spans="1:12" s="688" customFormat="1" ht="18" customHeight="1" x14ac:dyDescent="0.3">
      <c r="A894" s="158">
        <v>117</v>
      </c>
      <c r="B894" s="321" t="s">
        <v>1335</v>
      </c>
      <c r="C894" s="146">
        <v>95.2</v>
      </c>
      <c r="D894" s="146"/>
      <c r="E894" s="146"/>
      <c r="F894" s="146">
        <f t="shared" si="84"/>
        <v>95.2</v>
      </c>
      <c r="G894" s="739">
        <f t="shared" si="85"/>
        <v>3.8311524203063952E-4</v>
      </c>
      <c r="H894" s="151">
        <f t="shared" si="83"/>
        <v>1.6402887529920815</v>
      </c>
      <c r="I894" s="151">
        <f t="shared" si="86"/>
        <v>0.36086352565825797</v>
      </c>
      <c r="J894" s="151">
        <v>0.64318672339615368</v>
      </c>
      <c r="K894" s="151">
        <v>0.25305204107086843</v>
      </c>
      <c r="L894" s="725">
        <f t="shared" si="87"/>
        <v>3.0434779864678164E-2</v>
      </c>
    </row>
    <row r="895" spans="1:12" s="688" customFormat="1" ht="18" customHeight="1" x14ac:dyDescent="0.3">
      <c r="A895" s="158">
        <v>118</v>
      </c>
      <c r="B895" s="321" t="s">
        <v>1336</v>
      </c>
      <c r="C895" s="146">
        <v>2329.16</v>
      </c>
      <c r="D895" s="146"/>
      <c r="E895" s="146"/>
      <c r="F895" s="146">
        <f t="shared" si="84"/>
        <v>2329.16</v>
      </c>
      <c r="G895" s="739">
        <f t="shared" si="85"/>
        <v>9.3732846336983637E-3</v>
      </c>
      <c r="H895" s="151">
        <f t="shared" si="83"/>
        <v>40.131249494947859</v>
      </c>
      <c r="I895" s="151">
        <f t="shared" si="86"/>
        <v>8.8288748888885298</v>
      </c>
      <c r="J895" s="151">
        <v>15.736184754888498</v>
      </c>
      <c r="K895" s="151">
        <v>6.1911627308889061</v>
      </c>
      <c r="L895" s="725">
        <f t="shared" si="87"/>
        <v>3.0434779864678164E-2</v>
      </c>
    </row>
    <row r="896" spans="1:12" s="688" customFormat="1" ht="18" customHeight="1" x14ac:dyDescent="0.3">
      <c r="A896" s="158">
        <v>119</v>
      </c>
      <c r="B896" s="321" t="s">
        <v>1337</v>
      </c>
      <c r="C896" s="146">
        <v>1481.3</v>
      </c>
      <c r="D896" s="146"/>
      <c r="E896" s="146"/>
      <c r="F896" s="146">
        <f t="shared" si="84"/>
        <v>1481.3</v>
      </c>
      <c r="G896" s="739">
        <f t="shared" si="85"/>
        <v>5.9612248741595202E-3</v>
      </c>
      <c r="H896" s="151">
        <f t="shared" si="83"/>
        <v>25.522686237470275</v>
      </c>
      <c r="I896" s="151">
        <f t="shared" si="86"/>
        <v>5.6149909722434606</v>
      </c>
      <c r="J896" s="151">
        <v>10.007904342087418</v>
      </c>
      <c r="K896" s="151">
        <v>3.9374578617466116</v>
      </c>
      <c r="L896" s="725">
        <f t="shared" si="87"/>
        <v>3.0434779864678164E-2</v>
      </c>
    </row>
    <row r="897" spans="1:12" s="688" customFormat="1" ht="18" customHeight="1" x14ac:dyDescent="0.3">
      <c r="A897" s="158">
        <v>120</v>
      </c>
      <c r="B897" s="321" t="s">
        <v>1338</v>
      </c>
      <c r="C897" s="146">
        <v>152.6</v>
      </c>
      <c r="D897" s="146"/>
      <c r="E897" s="146"/>
      <c r="F897" s="146">
        <f t="shared" si="84"/>
        <v>152.6</v>
      </c>
      <c r="G897" s="739">
        <f t="shared" si="85"/>
        <v>6.1411119678440743E-4</v>
      </c>
      <c r="H897" s="151">
        <f t="shared" si="83"/>
        <v>2.6292863834726012</v>
      </c>
      <c r="I897" s="151">
        <f t="shared" si="86"/>
        <v>0.57844300436397222</v>
      </c>
      <c r="J897" s="151">
        <v>1.0309904830908931</v>
      </c>
      <c r="K897" s="151">
        <v>0.40562753642242144</v>
      </c>
      <c r="L897" s="725">
        <f t="shared" si="87"/>
        <v>3.0434779864678171E-2</v>
      </c>
    </row>
    <row r="898" spans="1:12" s="688" customFormat="1" ht="18" customHeight="1" x14ac:dyDescent="0.3">
      <c r="A898" s="158">
        <v>121</v>
      </c>
      <c r="B898" s="321" t="s">
        <v>1339</v>
      </c>
      <c r="C898" s="146">
        <v>99.09</v>
      </c>
      <c r="D898" s="146"/>
      <c r="E898" s="146"/>
      <c r="F898" s="146">
        <f t="shared" si="84"/>
        <v>99.09</v>
      </c>
      <c r="G898" s="739">
        <f t="shared" si="85"/>
        <v>3.9876984593294196E-4</v>
      </c>
      <c r="H898" s="151">
        <f t="shared" si="83"/>
        <v>1.7073131568695943</v>
      </c>
      <c r="I898" s="151">
        <f t="shared" si="86"/>
        <v>0.37560889451131074</v>
      </c>
      <c r="J898" s="151">
        <v>0.66946819770299215</v>
      </c>
      <c r="K898" s="151">
        <v>0.26339208770706252</v>
      </c>
      <c r="L898" s="725">
        <f t="shared" si="87"/>
        <v>3.0434779864678168E-2</v>
      </c>
    </row>
    <row r="899" spans="1:12" s="688" customFormat="1" ht="18" customHeight="1" x14ac:dyDescent="0.3">
      <c r="A899" s="158">
        <v>122</v>
      </c>
      <c r="B899" s="321" t="s">
        <v>1340</v>
      </c>
      <c r="C899" s="146">
        <v>78.7</v>
      </c>
      <c r="D899" s="146"/>
      <c r="E899" s="146"/>
      <c r="F899" s="146">
        <f t="shared" si="84"/>
        <v>78.7</v>
      </c>
      <c r="G899" s="739">
        <f t="shared" si="85"/>
        <v>3.1671396583835432E-4</v>
      </c>
      <c r="H899" s="151">
        <f t="shared" si="83"/>
        <v>1.3559950090386221</v>
      </c>
      <c r="I899" s="151">
        <f t="shared" si="86"/>
        <v>0.29831890198849687</v>
      </c>
      <c r="J899" s="151">
        <v>0.53171003289156815</v>
      </c>
      <c r="K899" s="151">
        <v>0.20919323143148474</v>
      </c>
      <c r="L899" s="725">
        <f t="shared" si="87"/>
        <v>3.0434779864678168E-2</v>
      </c>
    </row>
    <row r="900" spans="1:12" s="688" customFormat="1" ht="18" customHeight="1" x14ac:dyDescent="0.3">
      <c r="A900" s="158">
        <v>123</v>
      </c>
      <c r="B900" s="321" t="s">
        <v>1341</v>
      </c>
      <c r="C900" s="146">
        <v>557.9</v>
      </c>
      <c r="D900" s="146"/>
      <c r="E900" s="146"/>
      <c r="F900" s="146">
        <f t="shared" si="84"/>
        <v>557.9</v>
      </c>
      <c r="G900" s="739">
        <f t="shared" si="85"/>
        <v>2.2451679992530858E-3</v>
      </c>
      <c r="H900" s="151">
        <f t="shared" si="83"/>
        <v>9.6125745304021244</v>
      </c>
      <c r="I900" s="151">
        <f t="shared" si="86"/>
        <v>2.1147663966884673</v>
      </c>
      <c r="J900" s="151">
        <v>3.7692633716671646</v>
      </c>
      <c r="K900" s="151">
        <v>1.4829593877461922</v>
      </c>
      <c r="L900" s="725">
        <f t="shared" si="87"/>
        <v>3.0434779864678164E-2</v>
      </c>
    </row>
    <row r="901" spans="1:12" s="688" customFormat="1" ht="18" customHeight="1" x14ac:dyDescent="0.3">
      <c r="A901" s="158">
        <v>124</v>
      </c>
      <c r="B901" s="321" t="s">
        <v>1342</v>
      </c>
      <c r="C901" s="146">
        <v>122.5</v>
      </c>
      <c r="D901" s="146"/>
      <c r="E901" s="146"/>
      <c r="F901" s="146">
        <f t="shared" si="84"/>
        <v>122.5</v>
      </c>
      <c r="G901" s="739">
        <f t="shared" si="85"/>
        <v>4.9297917173060234E-4</v>
      </c>
      <c r="H901" s="151">
        <f t="shared" si="83"/>
        <v>2.1106656748059871</v>
      </c>
      <c r="I901" s="151">
        <f t="shared" si="86"/>
        <v>0.46434644845731715</v>
      </c>
      <c r="J901" s="151">
        <v>0.82762997495828583</v>
      </c>
      <c r="K901" s="151">
        <v>0.32561843520148503</v>
      </c>
      <c r="L901" s="725">
        <f t="shared" si="87"/>
        <v>3.0434779864678164E-2</v>
      </c>
    </row>
    <row r="902" spans="1:12" s="688" customFormat="1" ht="18" customHeight="1" x14ac:dyDescent="0.3">
      <c r="A902" s="158">
        <v>125</v>
      </c>
      <c r="B902" s="321" t="s">
        <v>1344</v>
      </c>
      <c r="C902" s="146">
        <v>245.6</v>
      </c>
      <c r="D902" s="146">
        <v>29.9</v>
      </c>
      <c r="E902" s="146"/>
      <c r="F902" s="146">
        <f t="shared" si="84"/>
        <v>275.5</v>
      </c>
      <c r="G902" s="739">
        <f t="shared" si="85"/>
        <v>1.1087000964227016E-3</v>
      </c>
      <c r="H902" s="151">
        <f t="shared" si="83"/>
        <v>4.7468440278289759</v>
      </c>
      <c r="I902" s="151">
        <f t="shared" si="86"/>
        <v>1.0443056861223747</v>
      </c>
      <c r="J902" s="151">
        <v>1.8613229232735327</v>
      </c>
      <c r="K902" s="151">
        <v>0.73230921549395211</v>
      </c>
      <c r="L902" s="725">
        <f t="shared" si="87"/>
        <v>3.0434779864678164E-2</v>
      </c>
    </row>
    <row r="903" spans="1:12" s="688" customFormat="1" ht="18" customHeight="1" x14ac:dyDescent="0.3">
      <c r="A903" s="158">
        <v>126</v>
      </c>
      <c r="B903" s="321" t="s">
        <v>1345</v>
      </c>
      <c r="C903" s="146">
        <v>189.1</v>
      </c>
      <c r="D903" s="146"/>
      <c r="E903" s="146"/>
      <c r="F903" s="146">
        <f t="shared" si="84"/>
        <v>189.1</v>
      </c>
      <c r="G903" s="739">
        <f t="shared" si="85"/>
        <v>7.6099886836128081E-4</v>
      </c>
      <c r="H903" s="151">
        <f t="shared" ref="H903:H966" si="88">G903*4281.45</f>
        <v>3.2581786049454058</v>
      </c>
      <c r="I903" s="151">
        <f t="shared" si="86"/>
        <v>0.71679929308798929</v>
      </c>
      <c r="J903" s="151">
        <v>1.2775904348131579</v>
      </c>
      <c r="K903" s="151">
        <v>0.50264853956408839</v>
      </c>
      <c r="L903" s="725">
        <f t="shared" si="87"/>
        <v>3.0434779864678168E-2</v>
      </c>
    </row>
    <row r="904" spans="1:12" s="688" customFormat="1" ht="18" customHeight="1" x14ac:dyDescent="0.3">
      <c r="A904" s="158">
        <v>127</v>
      </c>
      <c r="B904" s="321" t="s">
        <v>1346</v>
      </c>
      <c r="C904" s="146">
        <v>590.4</v>
      </c>
      <c r="D904" s="146"/>
      <c r="E904" s="146"/>
      <c r="F904" s="146">
        <f t="shared" ref="F904:F967" si="89">C904+D904+E904</f>
        <v>590.4</v>
      </c>
      <c r="G904" s="739">
        <f t="shared" si="85"/>
        <v>2.3759583917530415E-3</v>
      </c>
      <c r="H904" s="151">
        <f t="shared" si="88"/>
        <v>10.172547056371059</v>
      </c>
      <c r="I904" s="151">
        <f t="shared" si="86"/>
        <v>2.2379603524016329</v>
      </c>
      <c r="J904" s="151">
        <v>3.9888386711458939</v>
      </c>
      <c r="K904" s="151">
        <v>1.5693479521874023</v>
      </c>
      <c r="L904" s="725">
        <f t="shared" si="87"/>
        <v>3.0434779864678161E-2</v>
      </c>
    </row>
    <row r="905" spans="1:12" s="688" customFormat="1" ht="18" customHeight="1" x14ac:dyDescent="0.3">
      <c r="A905" s="158">
        <v>128</v>
      </c>
      <c r="B905" s="321" t="s">
        <v>1347</v>
      </c>
      <c r="C905" s="146">
        <v>761.4</v>
      </c>
      <c r="D905" s="146"/>
      <c r="E905" s="146"/>
      <c r="F905" s="146">
        <f t="shared" si="89"/>
        <v>761.4</v>
      </c>
      <c r="G905" s="739">
        <f t="shared" si="85"/>
        <v>3.0641170722912701E-3</v>
      </c>
      <c r="H905" s="151">
        <f t="shared" si="88"/>
        <v>13.118864039161458</v>
      </c>
      <c r="I905" s="151">
        <f t="shared" si="86"/>
        <v>2.8861500886155209</v>
      </c>
      <c r="J905" s="151">
        <v>5.1441425545570514</v>
      </c>
      <c r="K905" s="151">
        <v>2.0238847066319243</v>
      </c>
      <c r="L905" s="725">
        <f t="shared" si="87"/>
        <v>3.0434779864678168E-2</v>
      </c>
    </row>
    <row r="906" spans="1:12" s="688" customFormat="1" ht="18" customHeight="1" x14ac:dyDescent="0.3">
      <c r="A906" s="158">
        <v>129</v>
      </c>
      <c r="B906" s="321" t="s">
        <v>1348</v>
      </c>
      <c r="C906" s="146">
        <v>538.82000000000005</v>
      </c>
      <c r="D906" s="146"/>
      <c r="E906" s="146">
        <v>38.299999999999997</v>
      </c>
      <c r="F906" s="146">
        <f t="shared" si="89"/>
        <v>577.12</v>
      </c>
      <c r="G906" s="739">
        <f t="shared" si="85"/>
        <v>2.3225154252176751E-3</v>
      </c>
      <c r="H906" s="151">
        <f t="shared" si="88"/>
        <v>9.9437336672982148</v>
      </c>
      <c r="I906" s="151">
        <f t="shared" si="86"/>
        <v>2.1876214068056075</v>
      </c>
      <c r="J906" s="151">
        <v>3.8991168256973547</v>
      </c>
      <c r="K906" s="151">
        <v>1.5340482557018864</v>
      </c>
      <c r="L906" s="725">
        <f t="shared" si="87"/>
        <v>3.0434779864678161E-2</v>
      </c>
    </row>
    <row r="907" spans="1:12" s="688" customFormat="1" ht="18" customHeight="1" x14ac:dyDescent="0.3">
      <c r="A907" s="158">
        <v>130</v>
      </c>
      <c r="B907" s="321" t="s">
        <v>1349</v>
      </c>
      <c r="C907" s="146">
        <v>102.8</v>
      </c>
      <c r="D907" s="146"/>
      <c r="E907" s="153">
        <v>34</v>
      </c>
      <c r="F907" s="146">
        <f t="shared" si="89"/>
        <v>136.80000000000001</v>
      </c>
      <c r="G907" s="739">
        <f t="shared" si="85"/>
        <v>5.5052694443058286E-4</v>
      </c>
      <c r="H907" s="151">
        <f t="shared" si="88"/>
        <v>2.3570535862323188</v>
      </c>
      <c r="I907" s="151">
        <f t="shared" ref="I907:I970" si="90">H907*0.22</f>
        <v>0.51855178897111009</v>
      </c>
      <c r="J907" s="151">
        <v>0.92424310672892673</v>
      </c>
      <c r="K907" s="151">
        <v>0.36362940355561768</v>
      </c>
      <c r="L907" s="725">
        <f t="shared" si="87"/>
        <v>3.0434779864678164E-2</v>
      </c>
    </row>
    <row r="908" spans="1:12" s="688" customFormat="1" ht="18" customHeight="1" x14ac:dyDescent="0.3">
      <c r="A908" s="158">
        <v>131</v>
      </c>
      <c r="B908" s="321" t="s">
        <v>1350</v>
      </c>
      <c r="C908" s="146">
        <v>578</v>
      </c>
      <c r="D908" s="146"/>
      <c r="E908" s="146"/>
      <c r="F908" s="146">
        <f t="shared" si="89"/>
        <v>578</v>
      </c>
      <c r="G908" s="739">
        <f t="shared" si="85"/>
        <v>2.326056826614597E-3</v>
      </c>
      <c r="H908" s="151">
        <f t="shared" si="88"/>
        <v>9.9588960003090659</v>
      </c>
      <c r="I908" s="151">
        <f t="shared" si="90"/>
        <v>2.1909571200679947</v>
      </c>
      <c r="J908" s="151">
        <v>3.9050622491909324</v>
      </c>
      <c r="K908" s="151">
        <v>1.5363873922159867</v>
      </c>
      <c r="L908" s="725">
        <f t="shared" si="87"/>
        <v>3.0434779864678164E-2</v>
      </c>
    </row>
    <row r="909" spans="1:12" s="688" customFormat="1" ht="18" customHeight="1" x14ac:dyDescent="0.3">
      <c r="A909" s="158">
        <v>132</v>
      </c>
      <c r="B909" s="321" t="s">
        <v>1351</v>
      </c>
      <c r="C909" s="146">
        <v>150</v>
      </c>
      <c r="D909" s="146"/>
      <c r="E909" s="146"/>
      <c r="F909" s="146">
        <f t="shared" si="89"/>
        <v>150</v>
      </c>
      <c r="G909" s="739">
        <f t="shared" si="85"/>
        <v>6.0364796538441099E-4</v>
      </c>
      <c r="H909" s="151">
        <f t="shared" si="88"/>
        <v>2.5844885813950862</v>
      </c>
      <c r="I909" s="151">
        <f t="shared" si="90"/>
        <v>0.56858748790691893</v>
      </c>
      <c r="J909" s="151">
        <v>1.0134244591325949</v>
      </c>
      <c r="K909" s="151">
        <v>0.39871645126712457</v>
      </c>
      <c r="L909" s="725">
        <f t="shared" si="87"/>
        <v>3.0434779864678164E-2</v>
      </c>
    </row>
    <row r="910" spans="1:12" s="688" customFormat="1" ht="18" customHeight="1" x14ac:dyDescent="0.3">
      <c r="A910" s="158">
        <v>133</v>
      </c>
      <c r="B910" s="321" t="s">
        <v>1352</v>
      </c>
      <c r="C910" s="146">
        <v>106.6</v>
      </c>
      <c r="D910" s="146"/>
      <c r="E910" s="146"/>
      <c r="F910" s="146">
        <f t="shared" si="89"/>
        <v>106.6</v>
      </c>
      <c r="G910" s="739">
        <f t="shared" ref="G910:G973" si="91">1/248489.2*F910</f>
        <v>4.2899248739985474E-4</v>
      </c>
      <c r="H910" s="151">
        <f t="shared" si="88"/>
        <v>1.8367098851781081</v>
      </c>
      <c r="I910" s="151">
        <f t="shared" si="90"/>
        <v>0.40407617473918378</v>
      </c>
      <c r="J910" s="151">
        <v>0.72020698229023072</v>
      </c>
      <c r="K910" s="151">
        <v>0.28335449136716989</v>
      </c>
      <c r="L910" s="725">
        <f t="shared" si="87"/>
        <v>3.0434779864678164E-2</v>
      </c>
    </row>
    <row r="911" spans="1:12" s="688" customFormat="1" ht="18" customHeight="1" x14ac:dyDescent="0.3">
      <c r="A911" s="158">
        <v>134</v>
      </c>
      <c r="B911" s="321" t="s">
        <v>1353</v>
      </c>
      <c r="C911" s="146">
        <v>128.4</v>
      </c>
      <c r="D911" s="146"/>
      <c r="E911" s="146"/>
      <c r="F911" s="146">
        <f t="shared" si="89"/>
        <v>128.4</v>
      </c>
      <c r="G911" s="739">
        <f t="shared" si="91"/>
        <v>5.1672265836905584E-4</v>
      </c>
      <c r="H911" s="151">
        <f t="shared" si="88"/>
        <v>2.2123222256741939</v>
      </c>
      <c r="I911" s="151">
        <f t="shared" si="90"/>
        <v>0.48671088964832265</v>
      </c>
      <c r="J911" s="151">
        <v>0.86749133701750125</v>
      </c>
      <c r="K911" s="151">
        <v>0.34130128228465867</v>
      </c>
      <c r="L911" s="725">
        <f t="shared" si="87"/>
        <v>3.0434779864678164E-2</v>
      </c>
    </row>
    <row r="912" spans="1:12" s="688" customFormat="1" ht="18" customHeight="1" x14ac:dyDescent="0.3">
      <c r="A912" s="158">
        <v>135</v>
      </c>
      <c r="B912" s="321" t="s">
        <v>1354</v>
      </c>
      <c r="C912" s="146">
        <v>221.8</v>
      </c>
      <c r="D912" s="146"/>
      <c r="E912" s="146">
        <v>34.700000000000003</v>
      </c>
      <c r="F912" s="146">
        <f t="shared" si="89"/>
        <v>256.5</v>
      </c>
      <c r="G912" s="739">
        <f t="shared" si="91"/>
        <v>1.0322380208073428E-3</v>
      </c>
      <c r="H912" s="151">
        <f t="shared" si="88"/>
        <v>4.4194754741855977</v>
      </c>
      <c r="I912" s="151">
        <f t="shared" si="90"/>
        <v>0.97228460432083152</v>
      </c>
      <c r="J912" s="151">
        <v>1.7329558251167374</v>
      </c>
      <c r="K912" s="151">
        <v>0.68180513166678314</v>
      </c>
      <c r="L912" s="725">
        <f t="shared" si="87"/>
        <v>3.0434779864678168E-2</v>
      </c>
    </row>
    <row r="913" spans="1:12" s="688" customFormat="1" ht="18" customHeight="1" x14ac:dyDescent="0.3">
      <c r="A913" s="158">
        <v>136</v>
      </c>
      <c r="B913" s="321" t="s">
        <v>1355</v>
      </c>
      <c r="C913" s="146">
        <v>142.1</v>
      </c>
      <c r="D913" s="146"/>
      <c r="E913" s="146"/>
      <c r="F913" s="146">
        <f t="shared" si="89"/>
        <v>142.1</v>
      </c>
      <c r="G913" s="739">
        <f t="shared" si="91"/>
        <v>5.7185583920749865E-4</v>
      </c>
      <c r="H913" s="151">
        <f t="shared" si="88"/>
        <v>2.4483721827749449</v>
      </c>
      <c r="I913" s="151">
        <f t="shared" si="90"/>
        <v>0.53864188021048787</v>
      </c>
      <c r="J913" s="151">
        <v>0.96005077095161151</v>
      </c>
      <c r="K913" s="151">
        <v>0.37771738483372269</v>
      </c>
      <c r="L913" s="725">
        <f t="shared" si="87"/>
        <v>3.0434779864678168E-2</v>
      </c>
    </row>
    <row r="914" spans="1:12" s="688" customFormat="1" ht="18" customHeight="1" x14ac:dyDescent="0.3">
      <c r="A914" s="158">
        <v>137</v>
      </c>
      <c r="B914" s="321" t="s">
        <v>1356</v>
      </c>
      <c r="C914" s="146">
        <v>259.7</v>
      </c>
      <c r="D914" s="146"/>
      <c r="E914" s="146"/>
      <c r="F914" s="146">
        <f t="shared" si="89"/>
        <v>259.7</v>
      </c>
      <c r="G914" s="739">
        <f t="shared" si="91"/>
        <v>1.045115844068877E-3</v>
      </c>
      <c r="H914" s="151">
        <f t="shared" si="88"/>
        <v>4.4746112305886934</v>
      </c>
      <c r="I914" s="151">
        <f t="shared" si="90"/>
        <v>0.98441447072951249</v>
      </c>
      <c r="J914" s="151">
        <v>1.7545755469115658</v>
      </c>
      <c r="K914" s="151">
        <v>0.69031108262714846</v>
      </c>
      <c r="L914" s="725">
        <f t="shared" si="87"/>
        <v>3.0434779864678171E-2</v>
      </c>
    </row>
    <row r="915" spans="1:12" s="688" customFormat="1" ht="18" customHeight="1" x14ac:dyDescent="0.3">
      <c r="A915" s="158">
        <v>138</v>
      </c>
      <c r="B915" s="321" t="s">
        <v>1357</v>
      </c>
      <c r="C915" s="146">
        <v>204.3</v>
      </c>
      <c r="D915" s="146"/>
      <c r="E915" s="146">
        <v>105.1</v>
      </c>
      <c r="F915" s="146">
        <f t="shared" si="89"/>
        <v>309.39999999999998</v>
      </c>
      <c r="G915" s="739">
        <f t="shared" si="91"/>
        <v>1.2451245365995784E-3</v>
      </c>
      <c r="H915" s="151">
        <f t="shared" si="88"/>
        <v>5.3309384472242645</v>
      </c>
      <c r="I915" s="151">
        <f t="shared" si="90"/>
        <v>1.1728064583893383</v>
      </c>
      <c r="J915" s="151">
        <v>2.090356851037499</v>
      </c>
      <c r="K915" s="151">
        <v>0.82241913348032225</v>
      </c>
      <c r="L915" s="725">
        <f t="shared" si="87"/>
        <v>3.0434779864678164E-2</v>
      </c>
    </row>
    <row r="916" spans="1:12" s="688" customFormat="1" ht="18" customHeight="1" x14ac:dyDescent="0.3">
      <c r="A916" s="158">
        <v>139</v>
      </c>
      <c r="B916" s="321" t="s">
        <v>1358</v>
      </c>
      <c r="C916" s="146">
        <v>432.1</v>
      </c>
      <c r="D916" s="146"/>
      <c r="E916" s="146"/>
      <c r="F916" s="146">
        <f t="shared" si="89"/>
        <v>432.1</v>
      </c>
      <c r="G916" s="739">
        <f t="shared" si="91"/>
        <v>1.7389085722840268E-3</v>
      </c>
      <c r="H916" s="151">
        <f t="shared" si="88"/>
        <v>7.4450501068054464</v>
      </c>
      <c r="I916" s="151">
        <f t="shared" si="90"/>
        <v>1.6379110234971983</v>
      </c>
      <c r="J916" s="151">
        <v>2.9193380586079618</v>
      </c>
      <c r="K916" s="151">
        <v>1.1485691906168303</v>
      </c>
      <c r="L916" s="725">
        <f t="shared" si="87"/>
        <v>3.0434779864678164E-2</v>
      </c>
    </row>
    <row r="917" spans="1:12" s="688" customFormat="1" ht="18" customHeight="1" x14ac:dyDescent="0.3">
      <c r="A917" s="158">
        <v>140</v>
      </c>
      <c r="B917" s="321" t="s">
        <v>1359</v>
      </c>
      <c r="C917" s="146">
        <v>164.2</v>
      </c>
      <c r="D917" s="146"/>
      <c r="E917" s="146">
        <v>77.7</v>
      </c>
      <c r="F917" s="146">
        <f t="shared" si="89"/>
        <v>241.89999999999998</v>
      </c>
      <c r="G917" s="739">
        <f t="shared" si="91"/>
        <v>9.7348295217659345E-4</v>
      </c>
      <c r="H917" s="151">
        <f t="shared" si="88"/>
        <v>4.1679185855964755</v>
      </c>
      <c r="I917" s="151">
        <f t="shared" si="90"/>
        <v>0.91694208883122463</v>
      </c>
      <c r="J917" s="151">
        <v>1.6343158444278314</v>
      </c>
      <c r="K917" s="151">
        <v>0.64299673041011618</v>
      </c>
      <c r="L917" s="725">
        <f t="shared" si="87"/>
        <v>3.0434779864678168E-2</v>
      </c>
    </row>
    <row r="918" spans="1:12" s="688" customFormat="1" ht="18" customHeight="1" x14ac:dyDescent="0.3">
      <c r="A918" s="158">
        <v>141</v>
      </c>
      <c r="B918" s="321" t="s">
        <v>1360</v>
      </c>
      <c r="C918" s="146">
        <v>278.3</v>
      </c>
      <c r="D918" s="146"/>
      <c r="E918" s="146"/>
      <c r="F918" s="146">
        <f t="shared" si="89"/>
        <v>278.3</v>
      </c>
      <c r="G918" s="739">
        <f t="shared" si="91"/>
        <v>1.1199681917765439E-3</v>
      </c>
      <c r="H918" s="151">
        <f t="shared" si="88"/>
        <v>4.7950878146816835</v>
      </c>
      <c r="I918" s="151">
        <f t="shared" si="90"/>
        <v>1.0549193192299704</v>
      </c>
      <c r="J918" s="151">
        <v>1.8802401798440076</v>
      </c>
      <c r="K918" s="151">
        <v>0.7397519225842718</v>
      </c>
      <c r="L918" s="725">
        <f t="shared" si="87"/>
        <v>3.0434779864678164E-2</v>
      </c>
    </row>
    <row r="919" spans="1:12" s="688" customFormat="1" ht="18" customHeight="1" x14ac:dyDescent="0.3">
      <c r="A919" s="158">
        <v>142</v>
      </c>
      <c r="B919" s="321" t="s">
        <v>1361</v>
      </c>
      <c r="C919" s="153">
        <v>150</v>
      </c>
      <c r="D919" s="146"/>
      <c r="E919" s="146"/>
      <c r="F919" s="146">
        <f t="shared" si="89"/>
        <v>150</v>
      </c>
      <c r="G919" s="739">
        <f t="shared" si="91"/>
        <v>6.0364796538441099E-4</v>
      </c>
      <c r="H919" s="151">
        <f t="shared" si="88"/>
        <v>2.5844885813950862</v>
      </c>
      <c r="I919" s="151">
        <f t="shared" si="90"/>
        <v>0.56858748790691893</v>
      </c>
      <c r="J919" s="151">
        <v>1.0134244591325949</v>
      </c>
      <c r="K919" s="151">
        <v>0.39871645126712457</v>
      </c>
      <c r="L919" s="725">
        <f t="shared" si="87"/>
        <v>3.0434779864678164E-2</v>
      </c>
    </row>
    <row r="920" spans="1:12" s="688" customFormat="1" ht="18" customHeight="1" x14ac:dyDescent="0.3">
      <c r="A920" s="158">
        <v>143</v>
      </c>
      <c r="B920" s="321" t="s">
        <v>1362</v>
      </c>
      <c r="C920" s="146">
        <v>140.6</v>
      </c>
      <c r="D920" s="146"/>
      <c r="E920" s="146"/>
      <c r="F920" s="146">
        <f t="shared" si="89"/>
        <v>140.6</v>
      </c>
      <c r="G920" s="739">
        <f t="shared" si="91"/>
        <v>5.658193595536546E-4</v>
      </c>
      <c r="H920" s="151">
        <f t="shared" si="88"/>
        <v>2.4225272969609946</v>
      </c>
      <c r="I920" s="151">
        <f t="shared" si="90"/>
        <v>0.53295600533141885</v>
      </c>
      <c r="J920" s="151">
        <v>0.94991652636028567</v>
      </c>
      <c r="K920" s="151">
        <v>0.37373022032105147</v>
      </c>
      <c r="L920" s="725">
        <f t="shared" si="87"/>
        <v>3.0434779864678171E-2</v>
      </c>
    </row>
    <row r="921" spans="1:12" s="688" customFormat="1" ht="18" customHeight="1" x14ac:dyDescent="0.3">
      <c r="A921" s="158">
        <v>144</v>
      </c>
      <c r="B921" s="321" t="s">
        <v>1363</v>
      </c>
      <c r="C921" s="146">
        <v>209.1</v>
      </c>
      <c r="D921" s="146"/>
      <c r="E921" s="146"/>
      <c r="F921" s="146">
        <f t="shared" si="89"/>
        <v>209.1</v>
      </c>
      <c r="G921" s="739">
        <f t="shared" si="91"/>
        <v>8.4148526374586889E-4</v>
      </c>
      <c r="H921" s="151">
        <f t="shared" si="88"/>
        <v>3.6027770824647503</v>
      </c>
      <c r="I921" s="151">
        <f t="shared" si="90"/>
        <v>0.79261095814224503</v>
      </c>
      <c r="J921" s="151">
        <v>1.4127136960308373</v>
      </c>
      <c r="K921" s="151">
        <v>0.55581073306637163</v>
      </c>
      <c r="L921" s="725">
        <f t="shared" si="87"/>
        <v>3.0434779864678161E-2</v>
      </c>
    </row>
    <row r="922" spans="1:12" s="688" customFormat="1" ht="18" customHeight="1" x14ac:dyDescent="0.3">
      <c r="A922" s="158">
        <v>145</v>
      </c>
      <c r="B922" s="321" t="s">
        <v>1364</v>
      </c>
      <c r="C922" s="146">
        <v>463.5</v>
      </c>
      <c r="D922" s="146"/>
      <c r="E922" s="146"/>
      <c r="F922" s="146">
        <f t="shared" si="89"/>
        <v>463.5</v>
      </c>
      <c r="G922" s="739">
        <f t="shared" si="91"/>
        <v>1.8652722130378301E-3</v>
      </c>
      <c r="H922" s="151">
        <f t="shared" si="88"/>
        <v>7.9860697165108174</v>
      </c>
      <c r="I922" s="151">
        <f t="shared" si="90"/>
        <v>1.7569353376323797</v>
      </c>
      <c r="J922" s="151">
        <v>3.1314815787197179</v>
      </c>
      <c r="K922" s="151">
        <v>1.2320338344154151</v>
      </c>
      <c r="L922" s="725">
        <f t="shared" si="87"/>
        <v>3.0434779864678164E-2</v>
      </c>
    </row>
    <row r="923" spans="1:12" s="688" customFormat="1" ht="18" customHeight="1" x14ac:dyDescent="0.3">
      <c r="A923" s="158">
        <v>146</v>
      </c>
      <c r="B923" s="321" t="s">
        <v>1365</v>
      </c>
      <c r="C923" s="146">
        <v>126</v>
      </c>
      <c r="D923" s="146"/>
      <c r="E923" s="146"/>
      <c r="F923" s="146">
        <f t="shared" si="89"/>
        <v>126</v>
      </c>
      <c r="G923" s="739">
        <f t="shared" si="91"/>
        <v>5.0706429092290523E-4</v>
      </c>
      <c r="H923" s="151">
        <f t="shared" si="88"/>
        <v>2.1709704083718724</v>
      </c>
      <c r="I923" s="151">
        <f t="shared" si="90"/>
        <v>0.4776134898418119</v>
      </c>
      <c r="J923" s="151">
        <v>0.85127654567137967</v>
      </c>
      <c r="K923" s="151">
        <v>0.33492181906438467</v>
      </c>
      <c r="L923" s="725">
        <f t="shared" si="87"/>
        <v>3.0434779864678164E-2</v>
      </c>
    </row>
    <row r="924" spans="1:12" s="688" customFormat="1" ht="18" customHeight="1" x14ac:dyDescent="0.3">
      <c r="A924" s="158">
        <v>147</v>
      </c>
      <c r="B924" s="321" t="s">
        <v>1366</v>
      </c>
      <c r="C924" s="146">
        <v>725.1</v>
      </c>
      <c r="D924" s="146"/>
      <c r="E924" s="146"/>
      <c r="F924" s="146">
        <f t="shared" si="89"/>
        <v>725.1</v>
      </c>
      <c r="G924" s="739">
        <f t="shared" si="91"/>
        <v>2.918034264668243E-3</v>
      </c>
      <c r="H924" s="151">
        <f t="shared" si="88"/>
        <v>12.493417802463849</v>
      </c>
      <c r="I924" s="151">
        <f t="shared" si="90"/>
        <v>2.7485519165420467</v>
      </c>
      <c r="J924" s="151">
        <v>4.8988938354469642</v>
      </c>
      <c r="K924" s="151">
        <v>1.9273953254252802</v>
      </c>
      <c r="L924" s="725">
        <f t="shared" si="87"/>
        <v>3.0434779864678168E-2</v>
      </c>
    </row>
    <row r="925" spans="1:12" s="688" customFormat="1" ht="18" customHeight="1" x14ac:dyDescent="0.3">
      <c r="A925" s="158">
        <v>148</v>
      </c>
      <c r="B925" s="321" t="s">
        <v>2161</v>
      </c>
      <c r="C925" s="146">
        <v>466.88</v>
      </c>
      <c r="D925" s="146"/>
      <c r="E925" s="146"/>
      <c r="F925" s="146">
        <f t="shared" si="89"/>
        <v>466.88</v>
      </c>
      <c r="G925" s="739">
        <f t="shared" si="91"/>
        <v>1.8788744138578254E-3</v>
      </c>
      <c r="H925" s="151">
        <f t="shared" si="88"/>
        <v>8.0443068592115861</v>
      </c>
      <c r="I925" s="151">
        <f t="shared" si="90"/>
        <v>1.7697475090265489</v>
      </c>
      <c r="J925" s="151">
        <v>3.1543174098655058</v>
      </c>
      <c r="K925" s="151">
        <v>1.2410182451173011</v>
      </c>
      <c r="L925" s="725">
        <f t="shared" si="87"/>
        <v>3.0434779864678164E-2</v>
      </c>
    </row>
    <row r="926" spans="1:12" s="688" customFormat="1" ht="18" customHeight="1" x14ac:dyDescent="0.3">
      <c r="A926" s="158">
        <v>149</v>
      </c>
      <c r="B926" s="321" t="s">
        <v>1367</v>
      </c>
      <c r="C926" s="146">
        <v>138.1</v>
      </c>
      <c r="D926" s="146"/>
      <c r="E926" s="146"/>
      <c r="F926" s="146">
        <f t="shared" si="89"/>
        <v>138.1</v>
      </c>
      <c r="G926" s="739">
        <f t="shared" si="91"/>
        <v>5.5575856013058108E-4</v>
      </c>
      <c r="H926" s="151">
        <f t="shared" si="88"/>
        <v>2.3794524872710761</v>
      </c>
      <c r="I926" s="151">
        <f t="shared" si="90"/>
        <v>0.52347954719963674</v>
      </c>
      <c r="J926" s="151">
        <v>0.93302611870807561</v>
      </c>
      <c r="K926" s="151">
        <v>0.36708494613326603</v>
      </c>
      <c r="L926" s="725">
        <f t="shared" si="87"/>
        <v>3.0434779864678168E-2</v>
      </c>
    </row>
    <row r="927" spans="1:12" s="688" customFormat="1" ht="18" customHeight="1" x14ac:dyDescent="0.3">
      <c r="A927" s="158">
        <v>150</v>
      </c>
      <c r="B927" s="321" t="s">
        <v>1368</v>
      </c>
      <c r="C927" s="146">
        <v>807</v>
      </c>
      <c r="D927" s="146"/>
      <c r="E927" s="146"/>
      <c r="F927" s="146">
        <f t="shared" si="89"/>
        <v>807</v>
      </c>
      <c r="G927" s="739">
        <f t="shared" si="91"/>
        <v>3.2476260537681314E-3</v>
      </c>
      <c r="H927" s="151">
        <f t="shared" si="88"/>
        <v>13.904548567905566</v>
      </c>
      <c r="I927" s="151">
        <f t="shared" si="90"/>
        <v>3.0590006849392246</v>
      </c>
      <c r="J927" s="151">
        <v>5.4522235901333609</v>
      </c>
      <c r="K927" s="151">
        <v>2.1450945078171304</v>
      </c>
      <c r="L927" s="725">
        <f t="shared" si="87"/>
        <v>3.0434779864678171E-2</v>
      </c>
    </row>
    <row r="928" spans="1:12" s="688" customFormat="1" ht="18" customHeight="1" x14ac:dyDescent="0.3">
      <c r="A928" s="158">
        <v>151</v>
      </c>
      <c r="B928" s="321" t="s">
        <v>1369</v>
      </c>
      <c r="C928" s="146">
        <v>1555.2</v>
      </c>
      <c r="D928" s="146"/>
      <c r="E928" s="146"/>
      <c r="F928" s="146">
        <f t="shared" si="89"/>
        <v>1555.2</v>
      </c>
      <c r="G928" s="739">
        <f t="shared" si="91"/>
        <v>6.2586221051055737E-3</v>
      </c>
      <c r="H928" s="151">
        <f t="shared" si="88"/>
        <v>26.795977611904256</v>
      </c>
      <c r="I928" s="151">
        <f t="shared" si="90"/>
        <v>5.8951150746189365</v>
      </c>
      <c r="J928" s="151">
        <v>10.507184792286743</v>
      </c>
      <c r="K928" s="151">
        <v>4.1338921667375486</v>
      </c>
      <c r="L928" s="725">
        <f t="shared" si="87"/>
        <v>3.0434779864678164E-2</v>
      </c>
    </row>
    <row r="929" spans="1:12" s="688" customFormat="1" ht="18" customHeight="1" x14ac:dyDescent="0.3">
      <c r="A929" s="158">
        <v>152</v>
      </c>
      <c r="B929" s="321" t="s">
        <v>1370</v>
      </c>
      <c r="C929" s="146">
        <v>1514.3</v>
      </c>
      <c r="D929" s="146"/>
      <c r="E929" s="146"/>
      <c r="F929" s="146">
        <f t="shared" si="89"/>
        <v>1514.3</v>
      </c>
      <c r="G929" s="739">
        <f t="shared" si="91"/>
        <v>6.0940274265440901E-3</v>
      </c>
      <c r="H929" s="151">
        <f t="shared" si="88"/>
        <v>26.091273725377192</v>
      </c>
      <c r="I929" s="151">
        <f t="shared" si="90"/>
        <v>5.7400802195829828</v>
      </c>
      <c r="J929" s="151">
        <v>10.230857723096589</v>
      </c>
      <c r="K929" s="151">
        <v>4.0251754810253777</v>
      </c>
      <c r="L929" s="725">
        <f t="shared" si="87"/>
        <v>3.0434779864678161E-2</v>
      </c>
    </row>
    <row r="930" spans="1:12" s="688" customFormat="1" ht="18" customHeight="1" x14ac:dyDescent="0.3">
      <c r="A930" s="158">
        <v>153</v>
      </c>
      <c r="B930" s="321" t="s">
        <v>1371</v>
      </c>
      <c r="C930" s="153">
        <v>394</v>
      </c>
      <c r="D930" s="146"/>
      <c r="E930" s="146"/>
      <c r="F930" s="146">
        <f t="shared" si="89"/>
        <v>394</v>
      </c>
      <c r="G930" s="739">
        <f t="shared" si="91"/>
        <v>1.5855819890763863E-3</v>
      </c>
      <c r="H930" s="151">
        <f t="shared" si="88"/>
        <v>6.7885900071310941</v>
      </c>
      <c r="I930" s="151">
        <f t="shared" si="90"/>
        <v>1.4934898015688407</v>
      </c>
      <c r="J930" s="151">
        <v>2.6619282459882827</v>
      </c>
      <c r="K930" s="151">
        <v>1.0472952119949808</v>
      </c>
      <c r="L930" s="725">
        <f t="shared" si="87"/>
        <v>3.0434779864678168E-2</v>
      </c>
    </row>
    <row r="931" spans="1:12" s="688" customFormat="1" ht="18" customHeight="1" x14ac:dyDescent="0.3">
      <c r="A931" s="158">
        <v>154</v>
      </c>
      <c r="B931" s="321" t="s">
        <v>2162</v>
      </c>
      <c r="C931" s="146">
        <v>572.5</v>
      </c>
      <c r="D931" s="146"/>
      <c r="E931" s="146"/>
      <c r="F931" s="146">
        <f t="shared" si="89"/>
        <v>572.5</v>
      </c>
      <c r="G931" s="739">
        <f t="shared" si="91"/>
        <v>2.3039230678838355E-3</v>
      </c>
      <c r="H931" s="151">
        <f t="shared" si="88"/>
        <v>9.8641314189912475</v>
      </c>
      <c r="I931" s="151">
        <f t="shared" si="90"/>
        <v>2.1701089121780743</v>
      </c>
      <c r="J931" s="151">
        <v>3.8679033523560706</v>
      </c>
      <c r="K931" s="151">
        <v>1.5217677890028587</v>
      </c>
      <c r="L931" s="725">
        <f t="shared" si="87"/>
        <v>3.0434779864678171E-2</v>
      </c>
    </row>
    <row r="932" spans="1:12" s="688" customFormat="1" ht="18" customHeight="1" x14ac:dyDescent="0.3">
      <c r="A932" s="158">
        <v>155</v>
      </c>
      <c r="B932" s="321" t="s">
        <v>1372</v>
      </c>
      <c r="C932" s="146">
        <v>351.9</v>
      </c>
      <c r="D932" s="146"/>
      <c r="E932" s="146"/>
      <c r="F932" s="146">
        <f t="shared" si="89"/>
        <v>351.9</v>
      </c>
      <c r="G932" s="739">
        <f t="shared" si="91"/>
        <v>1.4161581267918282E-3</v>
      </c>
      <c r="H932" s="151">
        <f t="shared" si="88"/>
        <v>6.0632102119528728</v>
      </c>
      <c r="I932" s="151">
        <f t="shared" si="90"/>
        <v>1.3339062466296321</v>
      </c>
      <c r="J932" s="151">
        <v>2.3774937811250676</v>
      </c>
      <c r="K932" s="151">
        <v>0.93538879467267433</v>
      </c>
      <c r="L932" s="725">
        <f t="shared" si="87"/>
        <v>3.0434779864678168E-2</v>
      </c>
    </row>
    <row r="933" spans="1:12" s="688" customFormat="1" ht="18" customHeight="1" x14ac:dyDescent="0.3">
      <c r="A933" s="158">
        <v>156</v>
      </c>
      <c r="B933" s="321" t="s">
        <v>1373</v>
      </c>
      <c r="C933" s="146">
        <v>449.4</v>
      </c>
      <c r="D933" s="146"/>
      <c r="E933" s="146"/>
      <c r="F933" s="146">
        <f t="shared" si="89"/>
        <v>449.4</v>
      </c>
      <c r="G933" s="739">
        <f t="shared" si="91"/>
        <v>1.8085293042916953E-3</v>
      </c>
      <c r="H933" s="151">
        <f t="shared" si="88"/>
        <v>7.7431277898596784</v>
      </c>
      <c r="I933" s="151">
        <f t="shared" si="90"/>
        <v>1.7034881137691293</v>
      </c>
      <c r="J933" s="151">
        <v>3.0362196795612544</v>
      </c>
      <c r="K933" s="151">
        <v>1.1945544879963055</v>
      </c>
      <c r="L933" s="725">
        <f t="shared" si="87"/>
        <v>3.0434779864678168E-2</v>
      </c>
    </row>
    <row r="934" spans="1:12" s="688" customFormat="1" ht="18" customHeight="1" x14ac:dyDescent="0.3">
      <c r="A934" s="158">
        <v>157</v>
      </c>
      <c r="B934" s="321" t="s">
        <v>1374</v>
      </c>
      <c r="C934" s="146">
        <v>1394.3</v>
      </c>
      <c r="D934" s="146"/>
      <c r="E934" s="146"/>
      <c r="F934" s="146">
        <f t="shared" si="89"/>
        <v>1394.3</v>
      </c>
      <c r="G934" s="739">
        <f t="shared" si="91"/>
        <v>5.6111090542365618E-3</v>
      </c>
      <c r="H934" s="151">
        <f t="shared" si="88"/>
        <v>24.023682860261125</v>
      </c>
      <c r="I934" s="151">
        <f t="shared" si="90"/>
        <v>5.2852102292574479</v>
      </c>
      <c r="J934" s="151">
        <v>9.4201181557905134</v>
      </c>
      <c r="K934" s="151">
        <v>3.7062023200116783</v>
      </c>
      <c r="L934" s="725">
        <f t="shared" si="87"/>
        <v>3.0434779864678164E-2</v>
      </c>
    </row>
    <row r="935" spans="1:12" s="688" customFormat="1" ht="18" customHeight="1" x14ac:dyDescent="0.3">
      <c r="A935" s="158">
        <v>158</v>
      </c>
      <c r="B935" s="321" t="s">
        <v>1375</v>
      </c>
      <c r="C935" s="146">
        <v>398.7</v>
      </c>
      <c r="D935" s="146"/>
      <c r="E935" s="146"/>
      <c r="F935" s="146">
        <f t="shared" si="89"/>
        <v>398.7</v>
      </c>
      <c r="G935" s="739">
        <f t="shared" si="91"/>
        <v>1.6044962919917645E-3</v>
      </c>
      <c r="H935" s="151">
        <f t="shared" si="88"/>
        <v>6.8695706493481401</v>
      </c>
      <c r="I935" s="151">
        <f t="shared" si="90"/>
        <v>1.5113055428565909</v>
      </c>
      <c r="J935" s="151">
        <v>2.6936822123744371</v>
      </c>
      <c r="K935" s="151">
        <v>1.0597883274680171</v>
      </c>
      <c r="L935" s="725">
        <f t="shared" si="87"/>
        <v>3.0434779864678164E-2</v>
      </c>
    </row>
    <row r="936" spans="1:12" s="688" customFormat="1" ht="18" customHeight="1" x14ac:dyDescent="0.3">
      <c r="A936" s="158">
        <v>159</v>
      </c>
      <c r="B936" s="321" t="s">
        <v>1376</v>
      </c>
      <c r="C936" s="146">
        <v>359.4</v>
      </c>
      <c r="D936" s="146"/>
      <c r="E936" s="146"/>
      <c r="F936" s="146">
        <f t="shared" si="89"/>
        <v>359.4</v>
      </c>
      <c r="G936" s="739">
        <f t="shared" si="91"/>
        <v>1.4463405250610486E-3</v>
      </c>
      <c r="H936" s="151">
        <f t="shared" si="88"/>
        <v>6.1924346410226265</v>
      </c>
      <c r="I936" s="151">
        <f t="shared" si="90"/>
        <v>1.3623356210249777</v>
      </c>
      <c r="J936" s="151">
        <v>2.4281650040816971</v>
      </c>
      <c r="K936" s="151">
        <v>0.95532461723603057</v>
      </c>
      <c r="L936" s="725">
        <f t="shared" si="87"/>
        <v>3.0434779864678168E-2</v>
      </c>
    </row>
    <row r="937" spans="1:12" s="688" customFormat="1" ht="18" customHeight="1" x14ac:dyDescent="0.3">
      <c r="A937" s="158">
        <v>160</v>
      </c>
      <c r="B937" s="321" t="s">
        <v>1377</v>
      </c>
      <c r="C937" s="146">
        <v>694.9</v>
      </c>
      <c r="D937" s="146"/>
      <c r="E937" s="146"/>
      <c r="F937" s="146">
        <f t="shared" si="89"/>
        <v>694.9</v>
      </c>
      <c r="G937" s="739">
        <f t="shared" si="91"/>
        <v>2.7964998076375146E-3</v>
      </c>
      <c r="H937" s="151">
        <f t="shared" si="88"/>
        <v>11.973074101409637</v>
      </c>
      <c r="I937" s="151">
        <f t="shared" si="90"/>
        <v>2.6340763023101199</v>
      </c>
      <c r="J937" s="151">
        <v>4.6948577110082681</v>
      </c>
      <c r="K937" s="151">
        <v>1.8471204132368326</v>
      </c>
      <c r="L937" s="725">
        <f t="shared" si="87"/>
        <v>3.0434779864678164E-2</v>
      </c>
    </row>
    <row r="938" spans="1:12" s="688" customFormat="1" ht="18" customHeight="1" x14ac:dyDescent="0.3">
      <c r="A938" s="158">
        <v>161</v>
      </c>
      <c r="B938" s="321" t="s">
        <v>1378</v>
      </c>
      <c r="C938" s="146">
        <v>629.6</v>
      </c>
      <c r="D938" s="146"/>
      <c r="E938" s="146"/>
      <c r="F938" s="146">
        <f t="shared" si="89"/>
        <v>629.6</v>
      </c>
      <c r="G938" s="739">
        <f t="shared" si="91"/>
        <v>2.5337117267068346E-3</v>
      </c>
      <c r="H938" s="151">
        <f t="shared" si="88"/>
        <v>10.847960072308977</v>
      </c>
      <c r="I938" s="151">
        <f t="shared" si="90"/>
        <v>2.3865512159079749</v>
      </c>
      <c r="J938" s="151">
        <v>4.2536802631325452</v>
      </c>
      <c r="K938" s="151">
        <v>1.673545851451878</v>
      </c>
      <c r="L938" s="725">
        <f t="shared" ref="L938:L1001" si="92">(K938+J938+I938+H938)/F938</f>
        <v>3.0434779864678168E-2</v>
      </c>
    </row>
    <row r="939" spans="1:12" s="688" customFormat="1" ht="18" customHeight="1" x14ac:dyDescent="0.3">
      <c r="A939" s="158">
        <v>162</v>
      </c>
      <c r="B939" s="321" t="s">
        <v>1379</v>
      </c>
      <c r="C939" s="146">
        <v>969.07</v>
      </c>
      <c r="D939" s="146"/>
      <c r="E939" s="146"/>
      <c r="F939" s="146">
        <f t="shared" si="89"/>
        <v>969.07</v>
      </c>
      <c r="G939" s="739">
        <f t="shared" si="91"/>
        <v>3.8998475587671416E-3</v>
      </c>
      <c r="H939" s="151">
        <f t="shared" si="88"/>
        <v>16.697002330483578</v>
      </c>
      <c r="I939" s="151">
        <f t="shared" si="90"/>
        <v>3.6733405127063872</v>
      </c>
      <c r="J939" s="151">
        <v>6.5471949374108256</v>
      </c>
      <c r="K939" s="151">
        <v>2.5758943428628833</v>
      </c>
      <c r="L939" s="725">
        <f t="shared" si="92"/>
        <v>3.0434779864678168E-2</v>
      </c>
    </row>
    <row r="940" spans="1:12" s="688" customFormat="1" ht="18" customHeight="1" x14ac:dyDescent="0.3">
      <c r="A940" s="158">
        <v>163</v>
      </c>
      <c r="B940" s="321" t="s">
        <v>1380</v>
      </c>
      <c r="C940" s="146">
        <v>315.7</v>
      </c>
      <c r="D940" s="146"/>
      <c r="E940" s="146"/>
      <c r="F940" s="146">
        <f t="shared" si="89"/>
        <v>315.7</v>
      </c>
      <c r="G940" s="739">
        <f t="shared" si="91"/>
        <v>1.2704777511457236E-3</v>
      </c>
      <c r="H940" s="151">
        <f t="shared" si="88"/>
        <v>5.4394869676428579</v>
      </c>
      <c r="I940" s="151">
        <f t="shared" si="90"/>
        <v>1.1966871328814288</v>
      </c>
      <c r="J940" s="151">
        <v>2.1329206783210681</v>
      </c>
      <c r="K940" s="151">
        <v>0.83916522443354158</v>
      </c>
      <c r="L940" s="725">
        <f t="shared" si="92"/>
        <v>3.0434779864678168E-2</v>
      </c>
    </row>
    <row r="941" spans="1:12" s="688" customFormat="1" ht="18" customHeight="1" x14ac:dyDescent="0.3">
      <c r="A941" s="158">
        <v>164</v>
      </c>
      <c r="B941" s="321" t="s">
        <v>1381</v>
      </c>
      <c r="C941" s="146">
        <v>677.4</v>
      </c>
      <c r="D941" s="146"/>
      <c r="E941" s="146"/>
      <c r="F941" s="146">
        <f t="shared" si="89"/>
        <v>677.4</v>
      </c>
      <c r="G941" s="739">
        <f t="shared" si="91"/>
        <v>2.7260742116759999E-3</v>
      </c>
      <c r="H941" s="151">
        <f t="shared" si="88"/>
        <v>11.67155043358021</v>
      </c>
      <c r="I941" s="151">
        <f t="shared" si="90"/>
        <v>2.5677410953876461</v>
      </c>
      <c r="J941" s="151">
        <v>4.5766248574427992</v>
      </c>
      <c r="K941" s="151">
        <v>1.8006034939223348</v>
      </c>
      <c r="L941" s="725">
        <f t="shared" si="92"/>
        <v>3.0434779864678164E-2</v>
      </c>
    </row>
    <row r="942" spans="1:12" s="688" customFormat="1" ht="18" customHeight="1" x14ac:dyDescent="0.3">
      <c r="A942" s="158">
        <v>165</v>
      </c>
      <c r="B942" s="321" t="s">
        <v>1382</v>
      </c>
      <c r="C942" s="146">
        <v>255.8</v>
      </c>
      <c r="D942" s="146"/>
      <c r="E942" s="146"/>
      <c r="F942" s="146">
        <f t="shared" si="89"/>
        <v>255.8</v>
      </c>
      <c r="G942" s="739">
        <f t="shared" si="91"/>
        <v>1.0294209969688823E-3</v>
      </c>
      <c r="H942" s="151">
        <f t="shared" si="88"/>
        <v>4.4074145274724206</v>
      </c>
      <c r="I942" s="151">
        <f t="shared" si="90"/>
        <v>0.96963119604393255</v>
      </c>
      <c r="J942" s="151">
        <v>1.7282265109741186</v>
      </c>
      <c r="K942" s="151">
        <v>0.6799444548942033</v>
      </c>
      <c r="L942" s="725">
        <f t="shared" si="92"/>
        <v>3.0434779864678164E-2</v>
      </c>
    </row>
    <row r="943" spans="1:12" s="688" customFormat="1" ht="18" customHeight="1" x14ac:dyDescent="0.3">
      <c r="A943" s="158">
        <v>166</v>
      </c>
      <c r="B943" s="321" t="s">
        <v>1383</v>
      </c>
      <c r="C943" s="146">
        <v>167.8</v>
      </c>
      <c r="D943" s="146">
        <v>184.7</v>
      </c>
      <c r="E943" s="146"/>
      <c r="F943" s="146">
        <f t="shared" si="89"/>
        <v>352.5</v>
      </c>
      <c r="G943" s="739">
        <f t="shared" si="91"/>
        <v>1.4185727186533659E-3</v>
      </c>
      <c r="H943" s="151">
        <f t="shared" si="88"/>
        <v>6.073548166278453</v>
      </c>
      <c r="I943" s="151">
        <f t="shared" si="90"/>
        <v>1.3361805965812596</v>
      </c>
      <c r="J943" s="151">
        <v>2.3815474789615982</v>
      </c>
      <c r="K943" s="151">
        <v>0.93698366047774284</v>
      </c>
      <c r="L943" s="725">
        <f t="shared" si="92"/>
        <v>3.0434779864678168E-2</v>
      </c>
    </row>
    <row r="944" spans="1:12" s="688" customFormat="1" ht="18" customHeight="1" x14ac:dyDescent="0.3">
      <c r="A944" s="158">
        <v>167</v>
      </c>
      <c r="B944" s="321" t="s">
        <v>1385</v>
      </c>
      <c r="C944" s="146">
        <v>642.9</v>
      </c>
      <c r="D944" s="146"/>
      <c r="E944" s="146"/>
      <c r="F944" s="146">
        <f t="shared" si="89"/>
        <v>642.9</v>
      </c>
      <c r="G944" s="739">
        <f t="shared" si="91"/>
        <v>2.5872351796375854E-3</v>
      </c>
      <c r="H944" s="151">
        <f t="shared" si="88"/>
        <v>11.077118059859339</v>
      </c>
      <c r="I944" s="151">
        <f t="shared" si="90"/>
        <v>2.4369659731690545</v>
      </c>
      <c r="J944" s="151">
        <v>4.3435372318423022</v>
      </c>
      <c r="K944" s="151">
        <v>1.7088987101308961</v>
      </c>
      <c r="L944" s="725">
        <f t="shared" si="92"/>
        <v>3.0434779864678161E-2</v>
      </c>
    </row>
    <row r="945" spans="1:12" s="688" customFormat="1" ht="18" customHeight="1" x14ac:dyDescent="0.3">
      <c r="A945" s="158">
        <v>168</v>
      </c>
      <c r="B945" s="321" t="s">
        <v>1386</v>
      </c>
      <c r="C945" s="146">
        <v>324.39999999999998</v>
      </c>
      <c r="D945" s="146"/>
      <c r="E945" s="146"/>
      <c r="F945" s="146">
        <f t="shared" si="89"/>
        <v>324.39999999999998</v>
      </c>
      <c r="G945" s="739">
        <f t="shared" si="91"/>
        <v>1.3054893331380195E-3</v>
      </c>
      <c r="H945" s="151">
        <f t="shared" si="88"/>
        <v>5.5893873053637737</v>
      </c>
      <c r="I945" s="151">
        <f t="shared" si="90"/>
        <v>1.2296652071800303</v>
      </c>
      <c r="J945" s="151">
        <v>2.191699296950758</v>
      </c>
      <c r="K945" s="151">
        <v>0.86229077860703474</v>
      </c>
      <c r="L945" s="725">
        <f t="shared" si="92"/>
        <v>3.0434779864678168E-2</v>
      </c>
    </row>
    <row r="946" spans="1:12" s="688" customFormat="1" ht="18" customHeight="1" x14ac:dyDescent="0.3">
      <c r="A946" s="158">
        <v>169</v>
      </c>
      <c r="B946" s="321" t="s">
        <v>1387</v>
      </c>
      <c r="C946" s="153">
        <v>505</v>
      </c>
      <c r="D946" s="146"/>
      <c r="E946" s="146"/>
      <c r="F946" s="146">
        <f t="shared" si="89"/>
        <v>505</v>
      </c>
      <c r="G946" s="739">
        <f t="shared" si="91"/>
        <v>2.0322814834608503E-3</v>
      </c>
      <c r="H946" s="151">
        <f t="shared" si="88"/>
        <v>8.7011115573634576</v>
      </c>
      <c r="I946" s="151">
        <f t="shared" si="90"/>
        <v>1.9142445426199608</v>
      </c>
      <c r="J946" s="151">
        <v>3.4118623457464028</v>
      </c>
      <c r="K946" s="151">
        <v>1.3423453859326531</v>
      </c>
      <c r="L946" s="725">
        <f t="shared" si="92"/>
        <v>3.0434779864678168E-2</v>
      </c>
    </row>
    <row r="947" spans="1:12" s="688" customFormat="1" ht="18" customHeight="1" x14ac:dyDescent="0.3">
      <c r="A947" s="158">
        <v>170</v>
      </c>
      <c r="B947" s="321" t="s">
        <v>1388</v>
      </c>
      <c r="C947" s="146">
        <v>548.70000000000005</v>
      </c>
      <c r="D947" s="146"/>
      <c r="E947" s="146"/>
      <c r="F947" s="146">
        <f t="shared" si="89"/>
        <v>548.70000000000005</v>
      </c>
      <c r="G947" s="739">
        <f t="shared" si="91"/>
        <v>2.2081442573761755E-3</v>
      </c>
      <c r="H947" s="151">
        <f t="shared" si="88"/>
        <v>9.4540592307432263</v>
      </c>
      <c r="I947" s="151">
        <f t="shared" si="90"/>
        <v>2.0798930307635097</v>
      </c>
      <c r="J947" s="151">
        <v>3.7071066715070327</v>
      </c>
      <c r="K947" s="151">
        <v>1.4585047787351419</v>
      </c>
      <c r="L947" s="725">
        <f t="shared" si="92"/>
        <v>3.0434779864678161E-2</v>
      </c>
    </row>
    <row r="948" spans="1:12" s="688" customFormat="1" ht="18" customHeight="1" x14ac:dyDescent="0.3">
      <c r="A948" s="158">
        <v>171</v>
      </c>
      <c r="B948" s="321" t="s">
        <v>1389</v>
      </c>
      <c r="C948" s="146">
        <v>222.33</v>
      </c>
      <c r="D948" s="146"/>
      <c r="E948" s="146"/>
      <c r="F948" s="146">
        <f t="shared" si="89"/>
        <v>222.33</v>
      </c>
      <c r="G948" s="739">
        <f t="shared" si="91"/>
        <v>8.947270142927741E-4</v>
      </c>
      <c r="H948" s="151">
        <f t="shared" si="88"/>
        <v>3.8307289753437974</v>
      </c>
      <c r="I948" s="151">
        <f t="shared" si="90"/>
        <v>0.84276037457563546</v>
      </c>
      <c r="J948" s="151">
        <v>1.5020977333263323</v>
      </c>
      <c r="K948" s="151">
        <v>0.5909775240681322</v>
      </c>
      <c r="L948" s="725">
        <f t="shared" si="92"/>
        <v>3.0434779864678168E-2</v>
      </c>
    </row>
    <row r="949" spans="1:12" s="688" customFormat="1" ht="18" customHeight="1" x14ac:dyDescent="0.3">
      <c r="A949" s="158">
        <v>172</v>
      </c>
      <c r="B949" s="321" t="s">
        <v>1390</v>
      </c>
      <c r="C949" s="146">
        <v>461.2</v>
      </c>
      <c r="D949" s="146"/>
      <c r="E949" s="146"/>
      <c r="F949" s="146">
        <f t="shared" si="89"/>
        <v>461.2</v>
      </c>
      <c r="G949" s="739">
        <f t="shared" si="91"/>
        <v>1.8560162775686023E-3</v>
      </c>
      <c r="H949" s="151">
        <f t="shared" si="88"/>
        <v>7.946440891596092</v>
      </c>
      <c r="I949" s="151">
        <f t="shared" si="90"/>
        <v>1.7482169961511402</v>
      </c>
      <c r="J949" s="151">
        <v>3.1159424036796848</v>
      </c>
      <c r="K949" s="151">
        <v>1.2259201821626524</v>
      </c>
      <c r="L949" s="725">
        <f t="shared" si="92"/>
        <v>3.0434779864678164E-2</v>
      </c>
    </row>
    <row r="950" spans="1:12" s="688" customFormat="1" ht="18" customHeight="1" x14ac:dyDescent="0.3">
      <c r="A950" s="158">
        <v>173</v>
      </c>
      <c r="B950" s="321" t="s">
        <v>1391</v>
      </c>
      <c r="C950" s="146">
        <v>446.5</v>
      </c>
      <c r="D950" s="146"/>
      <c r="E950" s="146"/>
      <c r="F950" s="146">
        <f t="shared" si="89"/>
        <v>446.5</v>
      </c>
      <c r="G950" s="739">
        <f t="shared" si="91"/>
        <v>1.7968587769609302E-3</v>
      </c>
      <c r="H950" s="151">
        <f t="shared" si="88"/>
        <v>7.6931610106193746</v>
      </c>
      <c r="I950" s="151">
        <f t="shared" si="90"/>
        <v>1.6924954223362625</v>
      </c>
      <c r="J950" s="151">
        <v>3.0166268066846906</v>
      </c>
      <c r="K950" s="151">
        <v>1.1868459699384744</v>
      </c>
      <c r="L950" s="725">
        <f t="shared" si="92"/>
        <v>3.0434779864678171E-2</v>
      </c>
    </row>
    <row r="951" spans="1:12" s="688" customFormat="1" ht="18" customHeight="1" x14ac:dyDescent="0.3">
      <c r="A951" s="158">
        <v>174</v>
      </c>
      <c r="B951" s="321" t="s">
        <v>1392</v>
      </c>
      <c r="C951" s="146">
        <v>291.5</v>
      </c>
      <c r="D951" s="146"/>
      <c r="E951" s="146"/>
      <c r="F951" s="146">
        <f t="shared" si="89"/>
        <v>291.5</v>
      </c>
      <c r="G951" s="739">
        <f t="shared" si="91"/>
        <v>1.1730892127303722E-3</v>
      </c>
      <c r="H951" s="151">
        <f t="shared" si="88"/>
        <v>5.0225228098444514</v>
      </c>
      <c r="I951" s="151">
        <f t="shared" si="90"/>
        <v>1.1049550181657792</v>
      </c>
      <c r="J951" s="151">
        <v>1.9694215322476762</v>
      </c>
      <c r="K951" s="151">
        <v>0.77483897029577886</v>
      </c>
      <c r="L951" s="725">
        <f t="shared" si="92"/>
        <v>3.0434779864678168E-2</v>
      </c>
    </row>
    <row r="952" spans="1:12" s="688" customFormat="1" ht="18" customHeight="1" x14ac:dyDescent="0.3">
      <c r="A952" s="158">
        <v>175</v>
      </c>
      <c r="B952" s="321" t="s">
        <v>1393</v>
      </c>
      <c r="C952" s="146">
        <v>361.5</v>
      </c>
      <c r="D952" s="146"/>
      <c r="E952" s="146"/>
      <c r="F952" s="146">
        <f t="shared" si="89"/>
        <v>361.5</v>
      </c>
      <c r="G952" s="739">
        <f t="shared" si="91"/>
        <v>1.4547915965764306E-3</v>
      </c>
      <c r="H952" s="151">
        <f t="shared" si="88"/>
        <v>6.2286174811621589</v>
      </c>
      <c r="I952" s="151">
        <f t="shared" si="90"/>
        <v>1.3702958458556749</v>
      </c>
      <c r="J952" s="151">
        <v>2.4423529465095539</v>
      </c>
      <c r="K952" s="151">
        <v>0.9609066475537702</v>
      </c>
      <c r="L952" s="725">
        <f t="shared" si="92"/>
        <v>3.0434779864678168E-2</v>
      </c>
    </row>
    <row r="953" spans="1:12" s="688" customFormat="1" ht="18" customHeight="1" x14ac:dyDescent="0.3">
      <c r="A953" s="158">
        <v>176</v>
      </c>
      <c r="B953" s="321" t="s">
        <v>1394</v>
      </c>
      <c r="C953" s="146">
        <v>474.6</v>
      </c>
      <c r="D953" s="146"/>
      <c r="E953" s="146">
        <v>11.3</v>
      </c>
      <c r="F953" s="146">
        <f t="shared" si="89"/>
        <v>485.90000000000003</v>
      </c>
      <c r="G953" s="739">
        <f t="shared" si="91"/>
        <v>1.9554169758685689E-3</v>
      </c>
      <c r="H953" s="151">
        <f t="shared" si="88"/>
        <v>8.3720200113324843</v>
      </c>
      <c r="I953" s="151">
        <f t="shared" si="90"/>
        <v>1.8418444024931466</v>
      </c>
      <c r="J953" s="151">
        <v>3.2828196312835192</v>
      </c>
      <c r="K953" s="151">
        <v>1.2915754911379727</v>
      </c>
      <c r="L953" s="725">
        <f t="shared" si="92"/>
        <v>3.0434779864678164E-2</v>
      </c>
    </row>
    <row r="954" spans="1:12" s="688" customFormat="1" ht="18" customHeight="1" x14ac:dyDescent="0.3">
      <c r="A954" s="158">
        <v>177</v>
      </c>
      <c r="B954" s="321" t="s">
        <v>1395</v>
      </c>
      <c r="C954" s="146">
        <v>399.3</v>
      </c>
      <c r="D954" s="146"/>
      <c r="E954" s="146">
        <v>31.2</v>
      </c>
      <c r="F954" s="146">
        <f t="shared" si="89"/>
        <v>430.5</v>
      </c>
      <c r="G954" s="739">
        <f t="shared" si="91"/>
        <v>1.7324696606532597E-3</v>
      </c>
      <c r="H954" s="151">
        <f t="shared" si="88"/>
        <v>7.4174822286038982</v>
      </c>
      <c r="I954" s="151">
        <f t="shared" si="90"/>
        <v>1.6318460902928575</v>
      </c>
      <c r="J954" s="151">
        <v>2.9085281977105475</v>
      </c>
      <c r="K954" s="151">
        <v>1.1443162151366477</v>
      </c>
      <c r="L954" s="725">
        <f t="shared" si="92"/>
        <v>3.0434779864678164E-2</v>
      </c>
    </row>
    <row r="955" spans="1:12" s="688" customFormat="1" ht="18" customHeight="1" x14ac:dyDescent="0.3">
      <c r="A955" s="158">
        <v>178</v>
      </c>
      <c r="B955" s="321" t="s">
        <v>1396</v>
      </c>
      <c r="C955" s="146">
        <v>84.3</v>
      </c>
      <c r="D955" s="146"/>
      <c r="E955" s="146"/>
      <c r="F955" s="146">
        <f t="shared" si="89"/>
        <v>84.3</v>
      </c>
      <c r="G955" s="739">
        <f t="shared" si="91"/>
        <v>3.3925015654603897E-4</v>
      </c>
      <c r="H955" s="151">
        <f t="shared" si="88"/>
        <v>1.4524825827440384</v>
      </c>
      <c r="I955" s="151">
        <f t="shared" si="90"/>
        <v>0.31954616820368847</v>
      </c>
      <c r="J955" s="151">
        <v>0.56954454603251825</v>
      </c>
      <c r="K955" s="151">
        <v>0.22407864561212404</v>
      </c>
      <c r="L955" s="725">
        <f t="shared" si="92"/>
        <v>3.0434779864678168E-2</v>
      </c>
    </row>
    <row r="956" spans="1:12" s="688" customFormat="1" ht="18" customHeight="1" x14ac:dyDescent="0.3">
      <c r="A956" s="158">
        <v>179</v>
      </c>
      <c r="B956" s="321" t="s">
        <v>1397</v>
      </c>
      <c r="C956" s="146">
        <v>236.4</v>
      </c>
      <c r="D956" s="146"/>
      <c r="E956" s="146"/>
      <c r="F956" s="146">
        <f t="shared" si="89"/>
        <v>236.4</v>
      </c>
      <c r="G956" s="739">
        <f t="shared" si="91"/>
        <v>9.5134919344583182E-4</v>
      </c>
      <c r="H956" s="151">
        <f t="shared" si="88"/>
        <v>4.0731540042786563</v>
      </c>
      <c r="I956" s="151">
        <f t="shared" si="90"/>
        <v>0.89609388094130438</v>
      </c>
      <c r="J956" s="151">
        <v>1.5971569475929694</v>
      </c>
      <c r="K956" s="151">
        <v>0.62837712719698835</v>
      </c>
      <c r="L956" s="725">
        <f t="shared" si="92"/>
        <v>3.0434779864678164E-2</v>
      </c>
    </row>
    <row r="957" spans="1:12" s="688" customFormat="1" ht="18" customHeight="1" x14ac:dyDescent="0.3">
      <c r="A957" s="158">
        <v>180</v>
      </c>
      <c r="B957" s="321" t="s">
        <v>1398</v>
      </c>
      <c r="C957" s="146">
        <v>84.3</v>
      </c>
      <c r="D957" s="146"/>
      <c r="E957" s="146"/>
      <c r="F957" s="146">
        <f t="shared" si="89"/>
        <v>84.3</v>
      </c>
      <c r="G957" s="739">
        <f t="shared" si="91"/>
        <v>3.3925015654603897E-4</v>
      </c>
      <c r="H957" s="151">
        <f t="shared" si="88"/>
        <v>1.4524825827440384</v>
      </c>
      <c r="I957" s="151">
        <f t="shared" si="90"/>
        <v>0.31954616820368847</v>
      </c>
      <c r="J957" s="151">
        <v>0.56954454603251825</v>
      </c>
      <c r="K957" s="151">
        <v>0.22407864561212404</v>
      </c>
      <c r="L957" s="725">
        <f t="shared" si="92"/>
        <v>3.0434779864678168E-2</v>
      </c>
    </row>
    <row r="958" spans="1:12" s="688" customFormat="1" ht="18" customHeight="1" x14ac:dyDescent="0.3">
      <c r="A958" s="158">
        <v>181</v>
      </c>
      <c r="B958" s="321" t="s">
        <v>1399</v>
      </c>
      <c r="C958" s="146">
        <v>176.6</v>
      </c>
      <c r="D958" s="146"/>
      <c r="E958" s="146"/>
      <c r="F958" s="146">
        <f t="shared" si="89"/>
        <v>176.6</v>
      </c>
      <c r="G958" s="739">
        <f t="shared" si="91"/>
        <v>7.1069487124591319E-4</v>
      </c>
      <c r="H958" s="151">
        <f t="shared" si="88"/>
        <v>3.042804556495815</v>
      </c>
      <c r="I958" s="151">
        <f t="shared" si="90"/>
        <v>0.66941700242907931</v>
      </c>
      <c r="J958" s="151">
        <v>1.1931383965521085</v>
      </c>
      <c r="K958" s="151">
        <v>0.4694221686251614</v>
      </c>
      <c r="L958" s="725">
        <f t="shared" si="92"/>
        <v>3.0434779864678171E-2</v>
      </c>
    </row>
    <row r="959" spans="1:12" s="688" customFormat="1" ht="18" customHeight="1" x14ac:dyDescent="0.3">
      <c r="A959" s="158">
        <v>182</v>
      </c>
      <c r="B959" s="321" t="s">
        <v>1400</v>
      </c>
      <c r="C959" s="146">
        <v>111.5</v>
      </c>
      <c r="D959" s="146"/>
      <c r="E959" s="146"/>
      <c r="F959" s="146">
        <f t="shared" si="89"/>
        <v>111.5</v>
      </c>
      <c r="G959" s="739">
        <f t="shared" si="91"/>
        <v>4.4871165426907888E-4</v>
      </c>
      <c r="H959" s="151">
        <f t="shared" si="88"/>
        <v>1.9211365121703476</v>
      </c>
      <c r="I959" s="151">
        <f t="shared" si="90"/>
        <v>0.42265003267747647</v>
      </c>
      <c r="J959" s="151">
        <v>0.75331218128856225</v>
      </c>
      <c r="K959" s="151">
        <v>0.29637922877522932</v>
      </c>
      <c r="L959" s="725">
        <f t="shared" si="92"/>
        <v>3.0434779864678164E-2</v>
      </c>
    </row>
    <row r="960" spans="1:12" s="688" customFormat="1" ht="18" customHeight="1" x14ac:dyDescent="0.3">
      <c r="A960" s="158">
        <v>183</v>
      </c>
      <c r="B960" s="321" t="s">
        <v>1401</v>
      </c>
      <c r="C960" s="146">
        <v>131.4</v>
      </c>
      <c r="D960" s="146"/>
      <c r="E960" s="146"/>
      <c r="F960" s="146">
        <f t="shared" si="89"/>
        <v>131.4</v>
      </c>
      <c r="G960" s="739">
        <f t="shared" si="91"/>
        <v>5.2879561767674404E-4</v>
      </c>
      <c r="H960" s="151">
        <f t="shared" si="88"/>
        <v>2.2640119973020956</v>
      </c>
      <c r="I960" s="151">
        <f t="shared" si="90"/>
        <v>0.49808263940646103</v>
      </c>
      <c r="J960" s="151">
        <v>0.88775982620015326</v>
      </c>
      <c r="K960" s="151">
        <v>0.34927561131000112</v>
      </c>
      <c r="L960" s="725">
        <f t="shared" si="92"/>
        <v>3.0434779864678168E-2</v>
      </c>
    </row>
    <row r="961" spans="1:12" s="688" customFormat="1" ht="18" customHeight="1" x14ac:dyDescent="0.3">
      <c r="A961" s="158">
        <v>184</v>
      </c>
      <c r="B961" s="321" t="s">
        <v>1402</v>
      </c>
      <c r="C961" s="146">
        <v>87.9</v>
      </c>
      <c r="D961" s="146"/>
      <c r="E961" s="146"/>
      <c r="F961" s="146">
        <f t="shared" si="89"/>
        <v>87.9</v>
      </c>
      <c r="G961" s="739">
        <f t="shared" si="91"/>
        <v>3.5373770771526488E-4</v>
      </c>
      <c r="H961" s="151">
        <f t="shared" si="88"/>
        <v>1.5145103086975207</v>
      </c>
      <c r="I961" s="151">
        <f t="shared" si="90"/>
        <v>0.33319226791345458</v>
      </c>
      <c r="J961" s="151">
        <v>0.59386673305170068</v>
      </c>
      <c r="K961" s="151">
        <v>0.23364784044253506</v>
      </c>
      <c r="L961" s="725">
        <f t="shared" si="92"/>
        <v>3.0434779864678164E-2</v>
      </c>
    </row>
    <row r="962" spans="1:12" s="688" customFormat="1" ht="18" customHeight="1" x14ac:dyDescent="0.3">
      <c r="A962" s="158">
        <v>185</v>
      </c>
      <c r="B962" s="321" t="s">
        <v>1403</v>
      </c>
      <c r="C962" s="146">
        <v>101.5</v>
      </c>
      <c r="D962" s="146"/>
      <c r="E962" s="146"/>
      <c r="F962" s="146">
        <f t="shared" si="89"/>
        <v>101.5</v>
      </c>
      <c r="G962" s="739">
        <f t="shared" si="91"/>
        <v>4.0846845657678478E-4</v>
      </c>
      <c r="H962" s="151">
        <f t="shared" si="88"/>
        <v>1.7488372734106752</v>
      </c>
      <c r="I962" s="151">
        <f t="shared" si="90"/>
        <v>0.38474420015034855</v>
      </c>
      <c r="J962" s="151">
        <v>0.68575055067972246</v>
      </c>
      <c r="K962" s="151">
        <v>0.26979813202408764</v>
      </c>
      <c r="L962" s="725">
        <f t="shared" si="92"/>
        <v>3.0434779864678168E-2</v>
      </c>
    </row>
    <row r="963" spans="1:12" s="688" customFormat="1" ht="18" customHeight="1" x14ac:dyDescent="0.3">
      <c r="A963" s="158">
        <v>186</v>
      </c>
      <c r="B963" s="321" t="s">
        <v>1404</v>
      </c>
      <c r="C963" s="146">
        <v>237.8</v>
      </c>
      <c r="D963" s="146"/>
      <c r="E963" s="146"/>
      <c r="F963" s="146">
        <f t="shared" si="89"/>
        <v>237.8</v>
      </c>
      <c r="G963" s="739">
        <f t="shared" si="91"/>
        <v>9.5698324112275296E-4</v>
      </c>
      <c r="H963" s="151">
        <f t="shared" si="88"/>
        <v>4.0972758977050105</v>
      </c>
      <c r="I963" s="151">
        <f t="shared" si="90"/>
        <v>0.90140069749510232</v>
      </c>
      <c r="J963" s="151">
        <v>1.6066155758782072</v>
      </c>
      <c r="K963" s="151">
        <v>0.63209848074214825</v>
      </c>
      <c r="L963" s="725">
        <f t="shared" si="92"/>
        <v>3.0434779864678164E-2</v>
      </c>
    </row>
    <row r="964" spans="1:12" s="688" customFormat="1" ht="18" customHeight="1" x14ac:dyDescent="0.3">
      <c r="A964" s="158">
        <v>187</v>
      </c>
      <c r="B964" s="321" t="s">
        <v>1405</v>
      </c>
      <c r="C964" s="146">
        <v>96.6</v>
      </c>
      <c r="D964" s="146"/>
      <c r="E964" s="146"/>
      <c r="F964" s="146">
        <f t="shared" si="89"/>
        <v>96.6</v>
      </c>
      <c r="G964" s="739">
        <f t="shared" si="91"/>
        <v>3.8874928970756065E-4</v>
      </c>
      <c r="H964" s="151">
        <f t="shared" si="88"/>
        <v>1.6644106464184354</v>
      </c>
      <c r="I964" s="151">
        <f t="shared" si="90"/>
        <v>0.3661703422120558</v>
      </c>
      <c r="J964" s="151">
        <v>0.65264535168139104</v>
      </c>
      <c r="K964" s="151">
        <v>0.25677339461602816</v>
      </c>
      <c r="L964" s="725">
        <f t="shared" si="92"/>
        <v>3.0434779864678161E-2</v>
      </c>
    </row>
    <row r="965" spans="1:12" s="688" customFormat="1" ht="18" customHeight="1" x14ac:dyDescent="0.3">
      <c r="A965" s="158">
        <v>188</v>
      </c>
      <c r="B965" s="321" t="s">
        <v>1406</v>
      </c>
      <c r="C965" s="146">
        <v>120.2</v>
      </c>
      <c r="D965" s="146"/>
      <c r="E965" s="146"/>
      <c r="F965" s="146">
        <f t="shared" si="89"/>
        <v>120.2</v>
      </c>
      <c r="G965" s="739">
        <f t="shared" si="91"/>
        <v>4.837232362613747E-4</v>
      </c>
      <c r="H965" s="151">
        <f t="shared" si="88"/>
        <v>2.0710368498912626</v>
      </c>
      <c r="I965" s="151">
        <f t="shared" si="90"/>
        <v>0.45562810697607775</v>
      </c>
      <c r="J965" s="151">
        <v>0.81209079991825284</v>
      </c>
      <c r="K965" s="151">
        <v>0.31950478294872253</v>
      </c>
      <c r="L965" s="725">
        <f t="shared" si="92"/>
        <v>3.0434779864678168E-2</v>
      </c>
    </row>
    <row r="966" spans="1:12" s="688" customFormat="1" ht="18" customHeight="1" x14ac:dyDescent="0.3">
      <c r="A966" s="158">
        <v>189</v>
      </c>
      <c r="B966" s="321" t="s">
        <v>1407</v>
      </c>
      <c r="C966" s="146">
        <v>340.3</v>
      </c>
      <c r="D966" s="146"/>
      <c r="E966" s="146"/>
      <c r="F966" s="146">
        <f t="shared" si="89"/>
        <v>340.3</v>
      </c>
      <c r="G966" s="739">
        <f t="shared" si="91"/>
        <v>1.3694760174687672E-3</v>
      </c>
      <c r="H966" s="151">
        <f t="shared" si="88"/>
        <v>5.8633430949916532</v>
      </c>
      <c r="I966" s="151">
        <f t="shared" si="90"/>
        <v>1.2899354808981638</v>
      </c>
      <c r="J966" s="151">
        <v>2.2991222896188139</v>
      </c>
      <c r="K966" s="151">
        <v>0.90455472244135016</v>
      </c>
      <c r="L966" s="725">
        <f t="shared" si="92"/>
        <v>3.0434779864678168E-2</v>
      </c>
    </row>
    <row r="967" spans="1:12" s="688" customFormat="1" ht="18" customHeight="1" x14ac:dyDescent="0.3">
      <c r="A967" s="158">
        <v>190</v>
      </c>
      <c r="B967" s="321" t="s">
        <v>1408</v>
      </c>
      <c r="C967" s="146">
        <v>264.89999999999998</v>
      </c>
      <c r="D967" s="146"/>
      <c r="E967" s="146"/>
      <c r="F967" s="146">
        <f t="shared" si="89"/>
        <v>264.89999999999998</v>
      </c>
      <c r="G967" s="739">
        <f t="shared" si="91"/>
        <v>1.0660423068688698E-3</v>
      </c>
      <c r="H967" s="151">
        <f t="shared" ref="H967:H1030" si="93">G967*4281.45</f>
        <v>4.5642068347437226</v>
      </c>
      <c r="I967" s="151">
        <f t="shared" si="90"/>
        <v>1.004125503643619</v>
      </c>
      <c r="J967" s="151">
        <v>1.7897075948281624</v>
      </c>
      <c r="K967" s="151">
        <v>0.70413325293774198</v>
      </c>
      <c r="L967" s="725">
        <f t="shared" si="92"/>
        <v>3.0434779864678164E-2</v>
      </c>
    </row>
    <row r="968" spans="1:12" s="688" customFormat="1" ht="18" customHeight="1" x14ac:dyDescent="0.3">
      <c r="A968" s="158">
        <v>191</v>
      </c>
      <c r="B968" s="321" t="s">
        <v>1409</v>
      </c>
      <c r="C968" s="146">
        <v>299.7</v>
      </c>
      <c r="D968" s="146"/>
      <c r="E968" s="146"/>
      <c r="F968" s="146">
        <f t="shared" ref="F968:F1010" si="94">C968+D968+E968</f>
        <v>299.7</v>
      </c>
      <c r="G968" s="739">
        <f t="shared" si="91"/>
        <v>1.2060886348380531E-3</v>
      </c>
      <c r="H968" s="151">
        <f t="shared" si="93"/>
        <v>5.1638081856273823</v>
      </c>
      <c r="I968" s="151">
        <f t="shared" si="90"/>
        <v>1.1360378008380241</v>
      </c>
      <c r="J968" s="151">
        <v>2.0248220693469245</v>
      </c>
      <c r="K968" s="151">
        <v>0.79663546963171505</v>
      </c>
      <c r="L968" s="725">
        <f t="shared" si="92"/>
        <v>3.0434779864678161E-2</v>
      </c>
    </row>
    <row r="969" spans="1:12" s="688" customFormat="1" ht="18" customHeight="1" x14ac:dyDescent="0.3">
      <c r="A969" s="158">
        <v>192</v>
      </c>
      <c r="B969" s="321" t="s">
        <v>1410</v>
      </c>
      <c r="C969" s="146">
        <v>295.10000000000002</v>
      </c>
      <c r="D969" s="146"/>
      <c r="E969" s="146"/>
      <c r="F969" s="146">
        <f t="shared" si="94"/>
        <v>295.10000000000002</v>
      </c>
      <c r="G969" s="739">
        <f t="shared" si="91"/>
        <v>1.187576763899598E-3</v>
      </c>
      <c r="H969" s="151">
        <f t="shared" si="93"/>
        <v>5.0845505357979333</v>
      </c>
      <c r="I969" s="151">
        <f t="shared" si="90"/>
        <v>1.1186011178755453</v>
      </c>
      <c r="J969" s="151">
        <v>1.9937437192668586</v>
      </c>
      <c r="K969" s="151">
        <v>0.78440816512618994</v>
      </c>
      <c r="L969" s="725">
        <f t="shared" si="92"/>
        <v>3.0434779864678164E-2</v>
      </c>
    </row>
    <row r="970" spans="1:12" s="688" customFormat="1" ht="18" customHeight="1" x14ac:dyDescent="0.3">
      <c r="A970" s="158">
        <v>193</v>
      </c>
      <c r="B970" s="321" t="s">
        <v>1411</v>
      </c>
      <c r="C970" s="146">
        <v>148.69999999999999</v>
      </c>
      <c r="D970" s="146"/>
      <c r="E970" s="146"/>
      <c r="F970" s="146">
        <f t="shared" si="94"/>
        <v>148.69999999999999</v>
      </c>
      <c r="G970" s="739">
        <f t="shared" si="91"/>
        <v>5.9841634968441277E-4</v>
      </c>
      <c r="H970" s="151">
        <f t="shared" si="93"/>
        <v>2.5620896803563289</v>
      </c>
      <c r="I970" s="151">
        <f t="shared" si="90"/>
        <v>0.5636597296783924</v>
      </c>
      <c r="J970" s="151">
        <v>1.0046414471534457</v>
      </c>
      <c r="K970" s="151">
        <v>0.39526090868947616</v>
      </c>
      <c r="L970" s="725">
        <f t="shared" si="92"/>
        <v>3.0434779864678164E-2</v>
      </c>
    </row>
    <row r="971" spans="1:12" s="688" customFormat="1" ht="18" customHeight="1" x14ac:dyDescent="0.3">
      <c r="A971" s="158">
        <v>194</v>
      </c>
      <c r="B971" s="321" t="s">
        <v>1412</v>
      </c>
      <c r="C971" s="146">
        <v>339.7</v>
      </c>
      <c r="D971" s="146"/>
      <c r="E971" s="146"/>
      <c r="F971" s="146">
        <f t="shared" si="94"/>
        <v>339.7</v>
      </c>
      <c r="G971" s="739">
        <f t="shared" si="91"/>
        <v>1.3670614256072295E-3</v>
      </c>
      <c r="H971" s="151">
        <f t="shared" si="93"/>
        <v>5.8530051406660721</v>
      </c>
      <c r="I971" s="151">
        <f t="shared" ref="I971:I1032" si="95">H971*0.22</f>
        <v>1.2876611309465358</v>
      </c>
      <c r="J971" s="151">
        <v>2.2950685917822833</v>
      </c>
      <c r="K971" s="151">
        <v>0.90295985663628164</v>
      </c>
      <c r="L971" s="725">
        <f t="shared" si="92"/>
        <v>3.0434779864678168E-2</v>
      </c>
    </row>
    <row r="972" spans="1:12" s="688" customFormat="1" ht="18" customHeight="1" x14ac:dyDescent="0.3">
      <c r="A972" s="158">
        <v>195</v>
      </c>
      <c r="B972" s="321" t="s">
        <v>1413</v>
      </c>
      <c r="C972" s="146">
        <v>197.6</v>
      </c>
      <c r="D972" s="146"/>
      <c r="E972" s="146"/>
      <c r="F972" s="146">
        <f t="shared" si="94"/>
        <v>197.6</v>
      </c>
      <c r="G972" s="739">
        <f t="shared" si="91"/>
        <v>7.9520558639973075E-4</v>
      </c>
      <c r="H972" s="151">
        <f t="shared" si="93"/>
        <v>3.4046329578911272</v>
      </c>
      <c r="I972" s="151">
        <f t="shared" si="95"/>
        <v>0.74901925073604803</v>
      </c>
      <c r="J972" s="151">
        <v>1.3350178208306718</v>
      </c>
      <c r="K972" s="151">
        <v>0.52524247180255879</v>
      </c>
      <c r="L972" s="725">
        <f t="shared" si="92"/>
        <v>3.0434779864678164E-2</v>
      </c>
    </row>
    <row r="973" spans="1:12" s="688" customFormat="1" ht="18" customHeight="1" x14ac:dyDescent="0.3">
      <c r="A973" s="158">
        <v>196</v>
      </c>
      <c r="B973" s="321" t="s">
        <v>1414</v>
      </c>
      <c r="C973" s="153">
        <v>251</v>
      </c>
      <c r="D973" s="146"/>
      <c r="E973" s="146"/>
      <c r="F973" s="146">
        <f t="shared" si="94"/>
        <v>251</v>
      </c>
      <c r="G973" s="739">
        <f t="shared" si="91"/>
        <v>1.0101042620765811E-3</v>
      </c>
      <c r="H973" s="151">
        <f t="shared" si="93"/>
        <v>4.3247108928677775</v>
      </c>
      <c r="I973" s="151">
        <f t="shared" si="95"/>
        <v>0.95143639643091105</v>
      </c>
      <c r="J973" s="151">
        <v>1.6957969282818752</v>
      </c>
      <c r="K973" s="151">
        <v>0.6671855284536552</v>
      </c>
      <c r="L973" s="725">
        <f t="shared" si="92"/>
        <v>3.0434779864678164E-2</v>
      </c>
    </row>
    <row r="974" spans="1:12" s="688" customFormat="1" ht="18" customHeight="1" x14ac:dyDescent="0.3">
      <c r="A974" s="158">
        <v>197</v>
      </c>
      <c r="B974" s="321" t="s">
        <v>1415</v>
      </c>
      <c r="C974" s="146">
        <v>172.7</v>
      </c>
      <c r="D974" s="146"/>
      <c r="E974" s="146"/>
      <c r="F974" s="146">
        <f t="shared" si="94"/>
        <v>172.7</v>
      </c>
      <c r="G974" s="739">
        <f t="shared" ref="G974:G1009" si="96">1/248489.2*F974</f>
        <v>6.9500002414591853E-4</v>
      </c>
      <c r="H974" s="151">
        <f t="shared" si="93"/>
        <v>2.9756078533795427</v>
      </c>
      <c r="I974" s="151">
        <f t="shared" si="95"/>
        <v>0.65463372774349937</v>
      </c>
      <c r="J974" s="151">
        <v>1.1667893606146609</v>
      </c>
      <c r="K974" s="151">
        <v>0.45905554089221606</v>
      </c>
      <c r="L974" s="725">
        <f t="shared" si="92"/>
        <v>3.0434779864678164E-2</v>
      </c>
    </row>
    <row r="975" spans="1:12" s="688" customFormat="1" ht="18" customHeight="1" x14ac:dyDescent="0.3">
      <c r="A975" s="158">
        <v>198</v>
      </c>
      <c r="B975" s="321" t="s">
        <v>1416</v>
      </c>
      <c r="C975" s="146">
        <v>294.2</v>
      </c>
      <c r="D975" s="146"/>
      <c r="E975" s="146"/>
      <c r="F975" s="146">
        <f t="shared" si="94"/>
        <v>294.2</v>
      </c>
      <c r="G975" s="739">
        <f t="shared" si="96"/>
        <v>1.1839548761072914E-3</v>
      </c>
      <c r="H975" s="151">
        <f t="shared" si="93"/>
        <v>5.0690436043095621</v>
      </c>
      <c r="I975" s="151">
        <f t="shared" si="95"/>
        <v>1.1151895929481037</v>
      </c>
      <c r="J975" s="151">
        <v>1.9876631725120628</v>
      </c>
      <c r="K975" s="151">
        <v>0.78201586641858711</v>
      </c>
      <c r="L975" s="725">
        <f t="shared" si="92"/>
        <v>3.0434779864678164E-2</v>
      </c>
    </row>
    <row r="976" spans="1:12" s="688" customFormat="1" ht="18" customHeight="1" x14ac:dyDescent="0.3">
      <c r="A976" s="158">
        <v>199</v>
      </c>
      <c r="B976" s="321" t="s">
        <v>1417</v>
      </c>
      <c r="C976" s="146">
        <v>200.9</v>
      </c>
      <c r="D976" s="146"/>
      <c r="E976" s="146"/>
      <c r="F976" s="146">
        <f t="shared" si="94"/>
        <v>200.9</v>
      </c>
      <c r="G976" s="739">
        <f t="shared" si="96"/>
        <v>8.0848584163818781E-4</v>
      </c>
      <c r="H976" s="151">
        <f t="shared" si="93"/>
        <v>3.4614917066818189</v>
      </c>
      <c r="I976" s="151">
        <f t="shared" si="95"/>
        <v>0.76152817547000018</v>
      </c>
      <c r="J976" s="151">
        <v>1.357313158931589</v>
      </c>
      <c r="K976" s="151">
        <v>0.53401423373043555</v>
      </c>
      <c r="L976" s="725">
        <f t="shared" si="92"/>
        <v>3.0434779864678164E-2</v>
      </c>
    </row>
    <row r="977" spans="1:12" s="688" customFormat="1" ht="18" customHeight="1" x14ac:dyDescent="0.3">
      <c r="A977" s="158">
        <v>200</v>
      </c>
      <c r="B977" s="321" t="s">
        <v>1418</v>
      </c>
      <c r="C977" s="146">
        <v>297.8</v>
      </c>
      <c r="D977" s="146"/>
      <c r="E977" s="146"/>
      <c r="F977" s="146">
        <f t="shared" si="94"/>
        <v>297.8</v>
      </c>
      <c r="G977" s="739">
        <f t="shared" si="96"/>
        <v>1.1984424272765174E-3</v>
      </c>
      <c r="H977" s="151">
        <f t="shared" si="93"/>
        <v>5.1310713302630448</v>
      </c>
      <c r="I977" s="151">
        <f t="shared" si="95"/>
        <v>1.12883569265787</v>
      </c>
      <c r="J977" s="151">
        <v>2.0119853595312454</v>
      </c>
      <c r="K977" s="151">
        <v>0.79158506124899808</v>
      </c>
      <c r="L977" s="725">
        <f t="shared" si="92"/>
        <v>3.0434779864678168E-2</v>
      </c>
    </row>
    <row r="978" spans="1:12" s="688" customFormat="1" ht="18" customHeight="1" x14ac:dyDescent="0.3">
      <c r="A978" s="158">
        <v>201</v>
      </c>
      <c r="B978" s="321" t="s">
        <v>1419</v>
      </c>
      <c r="C978" s="146">
        <v>124.6</v>
      </c>
      <c r="D978" s="146"/>
      <c r="E978" s="146"/>
      <c r="F978" s="146">
        <f t="shared" si="94"/>
        <v>124.6</v>
      </c>
      <c r="G978" s="739">
        <f t="shared" si="96"/>
        <v>5.0143024324598409E-4</v>
      </c>
      <c r="H978" s="151">
        <f t="shared" si="93"/>
        <v>2.1468485149455185</v>
      </c>
      <c r="I978" s="151">
        <f t="shared" si="95"/>
        <v>0.47230667328801407</v>
      </c>
      <c r="J978" s="151">
        <v>0.84181791738614209</v>
      </c>
      <c r="K978" s="151">
        <v>0.33120046551922483</v>
      </c>
      <c r="L978" s="725">
        <f t="shared" si="92"/>
        <v>3.0434779864678168E-2</v>
      </c>
    </row>
    <row r="979" spans="1:12" s="688" customFormat="1" ht="18" customHeight="1" x14ac:dyDescent="0.3">
      <c r="A979" s="158">
        <v>202</v>
      </c>
      <c r="B979" s="321" t="s">
        <v>1420</v>
      </c>
      <c r="C979" s="146">
        <v>132.19999999999999</v>
      </c>
      <c r="D979" s="146"/>
      <c r="E979" s="146"/>
      <c r="F979" s="146">
        <f t="shared" si="94"/>
        <v>132.19999999999999</v>
      </c>
      <c r="G979" s="739">
        <f t="shared" si="96"/>
        <v>5.3201507349212758E-4</v>
      </c>
      <c r="H979" s="151">
        <f t="shared" si="93"/>
        <v>2.2777959364028697</v>
      </c>
      <c r="I979" s="151">
        <f t="shared" si="95"/>
        <v>0.50111510600863129</v>
      </c>
      <c r="J979" s="151">
        <v>0.89316475664886019</v>
      </c>
      <c r="K979" s="151">
        <v>0.35140209905009245</v>
      </c>
      <c r="L979" s="725">
        <f t="shared" si="92"/>
        <v>3.0434779864678168E-2</v>
      </c>
    </row>
    <row r="980" spans="1:12" s="688" customFormat="1" ht="18" customHeight="1" x14ac:dyDescent="0.3">
      <c r="A980" s="158">
        <v>203</v>
      </c>
      <c r="B980" s="321" t="s">
        <v>1421</v>
      </c>
      <c r="C980" s="146">
        <v>225.4</v>
      </c>
      <c r="D980" s="146"/>
      <c r="E980" s="146"/>
      <c r="F980" s="146">
        <f t="shared" si="94"/>
        <v>225.4</v>
      </c>
      <c r="G980" s="739">
        <f t="shared" si="96"/>
        <v>9.0708167598430836E-4</v>
      </c>
      <c r="H980" s="151">
        <f t="shared" si="93"/>
        <v>3.8836248416430168</v>
      </c>
      <c r="I980" s="151">
        <f t="shared" si="95"/>
        <v>0.85439746516146375</v>
      </c>
      <c r="J980" s="151">
        <v>1.5228391539232462</v>
      </c>
      <c r="K980" s="151">
        <v>0.59913792077073258</v>
      </c>
      <c r="L980" s="725">
        <f t="shared" si="92"/>
        <v>3.0434779864678171E-2</v>
      </c>
    </row>
    <row r="981" spans="1:12" s="688" customFormat="1" ht="18" customHeight="1" x14ac:dyDescent="0.3">
      <c r="A981" s="158">
        <v>204</v>
      </c>
      <c r="B981" s="321" t="s">
        <v>1422</v>
      </c>
      <c r="C981" s="146">
        <v>415.6</v>
      </c>
      <c r="D981" s="146"/>
      <c r="E981" s="146"/>
      <c r="F981" s="146">
        <f t="shared" si="94"/>
        <v>415.6</v>
      </c>
      <c r="G981" s="739">
        <f t="shared" si="96"/>
        <v>1.6725072960917416E-3</v>
      </c>
      <c r="H981" s="151">
        <f t="shared" si="93"/>
        <v>7.1607563628519868</v>
      </c>
      <c r="I981" s="151">
        <f t="shared" si="95"/>
        <v>1.5753663998274372</v>
      </c>
      <c r="J981" s="151">
        <v>2.8078613681033766</v>
      </c>
      <c r="K981" s="151">
        <v>1.1047103809774466</v>
      </c>
      <c r="L981" s="725">
        <f t="shared" si="92"/>
        <v>3.0434779864678168E-2</v>
      </c>
    </row>
    <row r="982" spans="1:12" s="688" customFormat="1" ht="18" customHeight="1" x14ac:dyDescent="0.3">
      <c r="A982" s="158">
        <v>205</v>
      </c>
      <c r="B982" s="321" t="s">
        <v>1423</v>
      </c>
      <c r="C982" s="146">
        <v>1495</v>
      </c>
      <c r="D982" s="146"/>
      <c r="E982" s="146"/>
      <c r="F982" s="146">
        <f t="shared" si="94"/>
        <v>1495</v>
      </c>
      <c r="G982" s="739">
        <f t="shared" si="96"/>
        <v>6.0163580549979631E-3</v>
      </c>
      <c r="H982" s="151">
        <f t="shared" si="93"/>
        <v>25.758736194571028</v>
      </c>
      <c r="I982" s="151">
        <f t="shared" si="95"/>
        <v>5.6669219628056267</v>
      </c>
      <c r="J982" s="151">
        <v>10.100463776021529</v>
      </c>
      <c r="K982" s="151">
        <v>3.973873964295676</v>
      </c>
      <c r="L982" s="725">
        <f t="shared" si="92"/>
        <v>3.0434779864678171E-2</v>
      </c>
    </row>
    <row r="983" spans="1:12" s="688" customFormat="1" ht="18" customHeight="1" x14ac:dyDescent="0.3">
      <c r="A983" s="158">
        <v>206</v>
      </c>
      <c r="B983" s="321" t="s">
        <v>1424</v>
      </c>
      <c r="C983" s="146">
        <v>288.60000000000002</v>
      </c>
      <c r="D983" s="146"/>
      <c r="E983" s="146"/>
      <c r="F983" s="146">
        <f t="shared" si="94"/>
        <v>288.60000000000002</v>
      </c>
      <c r="G983" s="739">
        <f t="shared" si="96"/>
        <v>1.1614186853996069E-3</v>
      </c>
      <c r="H983" s="151">
        <f t="shared" si="93"/>
        <v>4.9725560306041467</v>
      </c>
      <c r="I983" s="151">
        <f t="shared" si="95"/>
        <v>1.0939623267329124</v>
      </c>
      <c r="J983" s="151">
        <v>1.9498286593711127</v>
      </c>
      <c r="K983" s="151">
        <v>0.76713045223794785</v>
      </c>
      <c r="L983" s="725">
        <f t="shared" si="92"/>
        <v>3.0434779864678171E-2</v>
      </c>
    </row>
    <row r="984" spans="1:12" s="688" customFormat="1" ht="18" customHeight="1" x14ac:dyDescent="0.3">
      <c r="A984" s="158">
        <v>207</v>
      </c>
      <c r="B984" s="321" t="s">
        <v>1425</v>
      </c>
      <c r="C984" s="146">
        <v>272.10000000000002</v>
      </c>
      <c r="D984" s="146"/>
      <c r="E984" s="146"/>
      <c r="F984" s="146">
        <f t="shared" si="94"/>
        <v>272.10000000000002</v>
      </c>
      <c r="G984" s="739">
        <f t="shared" si="96"/>
        <v>1.0950174092073217E-3</v>
      </c>
      <c r="H984" s="151">
        <f t="shared" si="93"/>
        <v>4.6882622866506871</v>
      </c>
      <c r="I984" s="151">
        <f t="shared" si="95"/>
        <v>1.0314177030631513</v>
      </c>
      <c r="J984" s="151">
        <v>1.8383519688665273</v>
      </c>
      <c r="K984" s="151">
        <v>0.72327164259856414</v>
      </c>
      <c r="L984" s="725">
        <f t="shared" si="92"/>
        <v>3.0434779864678168E-2</v>
      </c>
    </row>
    <row r="985" spans="1:12" s="688" customFormat="1" ht="18" customHeight="1" x14ac:dyDescent="0.3">
      <c r="A985" s="158">
        <v>208</v>
      </c>
      <c r="B985" s="321" t="s">
        <v>1426</v>
      </c>
      <c r="C985" s="146">
        <v>287.89999999999998</v>
      </c>
      <c r="D985" s="146"/>
      <c r="E985" s="146">
        <v>25.8</v>
      </c>
      <c r="F985" s="146">
        <f t="shared" si="94"/>
        <v>313.7</v>
      </c>
      <c r="G985" s="739">
        <f t="shared" si="96"/>
        <v>1.2624291116072649E-3</v>
      </c>
      <c r="H985" s="151">
        <f t="shared" si="93"/>
        <v>5.4050271198909243</v>
      </c>
      <c r="I985" s="151">
        <f t="shared" si="95"/>
        <v>1.1891059663760033</v>
      </c>
      <c r="J985" s="151">
        <v>2.1194083521992999</v>
      </c>
      <c r="K985" s="151">
        <v>0.83384900508331328</v>
      </c>
      <c r="L985" s="725">
        <f t="shared" si="92"/>
        <v>3.0434779864678164E-2</v>
      </c>
    </row>
    <row r="986" spans="1:12" s="688" customFormat="1" ht="18" customHeight="1" x14ac:dyDescent="0.3">
      <c r="A986" s="158">
        <v>209</v>
      </c>
      <c r="B986" s="321" t="s">
        <v>1427</v>
      </c>
      <c r="C986" s="146">
        <v>731.71</v>
      </c>
      <c r="D986" s="146"/>
      <c r="E986" s="146">
        <v>128.69999999999999</v>
      </c>
      <c r="F986" s="146">
        <f t="shared" si="94"/>
        <v>860.41000000000008</v>
      </c>
      <c r="G986" s="739">
        <f t="shared" si="96"/>
        <v>3.4625649726426743E-3</v>
      </c>
      <c r="H986" s="151">
        <f t="shared" si="93"/>
        <v>14.824798802120977</v>
      </c>
      <c r="I986" s="151">
        <f t="shared" si="95"/>
        <v>3.261455736466615</v>
      </c>
      <c r="J986" s="151">
        <v>5.8130702592151735</v>
      </c>
      <c r="K986" s="151">
        <v>2.2870641455649783</v>
      </c>
      <c r="L986" s="725">
        <f t="shared" si="92"/>
        <v>3.0434779864678168E-2</v>
      </c>
    </row>
    <row r="987" spans="1:12" s="688" customFormat="1" ht="18" customHeight="1" x14ac:dyDescent="0.3">
      <c r="A987" s="158">
        <v>210</v>
      </c>
      <c r="B987" s="321" t="s">
        <v>1428</v>
      </c>
      <c r="C987" s="153">
        <v>294</v>
      </c>
      <c r="D987" s="146"/>
      <c r="E987" s="146"/>
      <c r="F987" s="146">
        <f t="shared" si="94"/>
        <v>294</v>
      </c>
      <c r="G987" s="739">
        <f t="shared" si="96"/>
        <v>1.1831500121534456E-3</v>
      </c>
      <c r="H987" s="151">
        <f t="shared" si="93"/>
        <v>5.065597619534369</v>
      </c>
      <c r="I987" s="151">
        <f t="shared" si="95"/>
        <v>1.1144314762975611</v>
      </c>
      <c r="J987" s="151">
        <v>1.9863119398998861</v>
      </c>
      <c r="K987" s="151">
        <v>0.78148424448356413</v>
      </c>
      <c r="L987" s="725">
        <f t="shared" si="92"/>
        <v>3.0434779864678161E-2</v>
      </c>
    </row>
    <row r="988" spans="1:12" s="688" customFormat="1" ht="18" customHeight="1" x14ac:dyDescent="0.3">
      <c r="A988" s="158">
        <v>211</v>
      </c>
      <c r="B988" s="321" t="s">
        <v>1429</v>
      </c>
      <c r="C988" s="146">
        <v>1119.54</v>
      </c>
      <c r="D988" s="146"/>
      <c r="E988" s="146"/>
      <c r="F988" s="146">
        <f t="shared" si="94"/>
        <v>1119.54</v>
      </c>
      <c r="G988" s="739">
        <f t="shared" si="96"/>
        <v>4.5053869544430898E-3</v>
      </c>
      <c r="H988" s="151">
        <f t="shared" si="93"/>
        <v>19.289588976100365</v>
      </c>
      <c r="I988" s="151">
        <f t="shared" si="95"/>
        <v>4.2437095747420805</v>
      </c>
      <c r="J988" s="151">
        <v>7.5637947931820353</v>
      </c>
      <c r="K988" s="151">
        <v>2.9758601056773113</v>
      </c>
      <c r="L988" s="725">
        <f t="shared" si="92"/>
        <v>3.0434779864678164E-2</v>
      </c>
    </row>
    <row r="989" spans="1:12" s="688" customFormat="1" ht="18" customHeight="1" x14ac:dyDescent="0.3">
      <c r="A989" s="158">
        <v>212</v>
      </c>
      <c r="B989" s="321" t="s">
        <v>1430</v>
      </c>
      <c r="C989" s="146">
        <v>542.66</v>
      </c>
      <c r="D989" s="146"/>
      <c r="E989" s="146"/>
      <c r="F989" s="146">
        <f t="shared" si="94"/>
        <v>542.66</v>
      </c>
      <c r="G989" s="739">
        <f t="shared" si="96"/>
        <v>2.1838373659700296E-3</v>
      </c>
      <c r="H989" s="151">
        <f t="shared" si="93"/>
        <v>9.3499904905323827</v>
      </c>
      <c r="I989" s="151">
        <f t="shared" si="95"/>
        <v>2.0569979079171241</v>
      </c>
      <c r="J989" s="151">
        <v>3.6662994466192931</v>
      </c>
      <c r="K989" s="151">
        <v>1.4424497962974523</v>
      </c>
      <c r="L989" s="725">
        <f t="shared" si="92"/>
        <v>3.0434779864678161E-2</v>
      </c>
    </row>
    <row r="990" spans="1:12" s="688" customFormat="1" ht="18" customHeight="1" x14ac:dyDescent="0.3">
      <c r="A990" s="158">
        <v>213</v>
      </c>
      <c r="B990" s="321" t="s">
        <v>1431</v>
      </c>
      <c r="C990" s="146">
        <v>507.72</v>
      </c>
      <c r="D990" s="146"/>
      <c r="E990" s="146"/>
      <c r="F990" s="146">
        <f t="shared" si="94"/>
        <v>507.72</v>
      </c>
      <c r="G990" s="739">
        <f t="shared" si="96"/>
        <v>2.0432276332331546E-3</v>
      </c>
      <c r="H990" s="151">
        <f t="shared" si="93"/>
        <v>8.7479769503060893</v>
      </c>
      <c r="I990" s="151">
        <f t="shared" si="95"/>
        <v>1.9245549290673396</v>
      </c>
      <c r="J990" s="151">
        <v>3.4302391092720073</v>
      </c>
      <c r="K990" s="151">
        <v>1.3495754442489636</v>
      </c>
      <c r="L990" s="725">
        <f t="shared" si="92"/>
        <v>3.0434779864678168E-2</v>
      </c>
    </row>
    <row r="991" spans="1:12" s="688" customFormat="1" ht="18" customHeight="1" x14ac:dyDescent="0.3">
      <c r="A991" s="158">
        <v>214</v>
      </c>
      <c r="B991" s="321" t="s">
        <v>1432</v>
      </c>
      <c r="C991" s="146">
        <v>517.03</v>
      </c>
      <c r="D991" s="146"/>
      <c r="E991" s="146"/>
      <c r="F991" s="146">
        <f t="shared" si="94"/>
        <v>517.03</v>
      </c>
      <c r="G991" s="739">
        <f t="shared" si="96"/>
        <v>2.0806940502846802E-3</v>
      </c>
      <c r="H991" s="151">
        <f t="shared" si="93"/>
        <v>8.9083875415913436</v>
      </c>
      <c r="I991" s="151">
        <f t="shared" si="95"/>
        <v>1.9598452591500957</v>
      </c>
      <c r="J991" s="151">
        <v>3.493138987368837</v>
      </c>
      <c r="K991" s="151">
        <v>1.3743224453242762</v>
      </c>
      <c r="L991" s="725">
        <f t="shared" si="92"/>
        <v>3.0434779864678168E-2</v>
      </c>
    </row>
    <row r="992" spans="1:12" s="688" customFormat="1" ht="18" customHeight="1" x14ac:dyDescent="0.3">
      <c r="A992" s="158">
        <v>215</v>
      </c>
      <c r="B992" s="321" t="s">
        <v>1433</v>
      </c>
      <c r="C992" s="146">
        <v>497.81</v>
      </c>
      <c r="D992" s="146"/>
      <c r="E992" s="146"/>
      <c r="F992" s="146">
        <f t="shared" si="94"/>
        <v>497.81</v>
      </c>
      <c r="G992" s="739">
        <f t="shared" si="96"/>
        <v>2.0033466243200909E-3</v>
      </c>
      <c r="H992" s="151">
        <f t="shared" si="93"/>
        <v>8.5772284046952532</v>
      </c>
      <c r="I992" s="151">
        <f t="shared" si="95"/>
        <v>1.8869902490329558</v>
      </c>
      <c r="J992" s="151">
        <v>3.3632855333386469</v>
      </c>
      <c r="K992" s="151">
        <v>1.3232335773685819</v>
      </c>
      <c r="L992" s="725">
        <f t="shared" si="92"/>
        <v>3.0434779864678164E-2</v>
      </c>
    </row>
    <row r="993" spans="1:12" s="688" customFormat="1" ht="18" customHeight="1" x14ac:dyDescent="0.3">
      <c r="A993" s="158">
        <v>216</v>
      </c>
      <c r="B993" s="321" t="s">
        <v>1434</v>
      </c>
      <c r="C993" s="146">
        <v>301.3</v>
      </c>
      <c r="D993" s="146"/>
      <c r="E993" s="146"/>
      <c r="F993" s="146">
        <f t="shared" si="94"/>
        <v>301.3</v>
      </c>
      <c r="G993" s="739">
        <f t="shared" si="96"/>
        <v>1.2125275464688204E-3</v>
      </c>
      <c r="H993" s="151">
        <f t="shared" si="93"/>
        <v>5.1913760638289306</v>
      </c>
      <c r="I993" s="151">
        <f t="shared" si="95"/>
        <v>1.1421027340423648</v>
      </c>
      <c r="J993" s="151">
        <v>2.0356319302443389</v>
      </c>
      <c r="K993" s="151">
        <v>0.80088844511189772</v>
      </c>
      <c r="L993" s="725">
        <f t="shared" si="92"/>
        <v>3.0434779864678161E-2</v>
      </c>
    </row>
    <row r="994" spans="1:12" s="688" customFormat="1" ht="18" customHeight="1" x14ac:dyDescent="0.3">
      <c r="A994" s="158">
        <v>217</v>
      </c>
      <c r="B994" s="321" t="s">
        <v>1435</v>
      </c>
      <c r="C994" s="146">
        <v>493.5</v>
      </c>
      <c r="D994" s="146"/>
      <c r="E994" s="146"/>
      <c r="F994" s="146">
        <f t="shared" si="94"/>
        <v>493.5</v>
      </c>
      <c r="G994" s="739">
        <f t="shared" si="96"/>
        <v>1.9860018061147121E-3</v>
      </c>
      <c r="H994" s="151">
        <f t="shared" si="93"/>
        <v>8.5029674327898341</v>
      </c>
      <c r="I994" s="151">
        <f t="shared" si="95"/>
        <v>1.8706528352137635</v>
      </c>
      <c r="J994" s="151">
        <v>3.3341664705462368</v>
      </c>
      <c r="K994" s="151">
        <v>1.3117771246688399</v>
      </c>
      <c r="L994" s="725">
        <f t="shared" si="92"/>
        <v>3.0434779864678164E-2</v>
      </c>
    </row>
    <row r="995" spans="1:12" s="688" customFormat="1" ht="18" customHeight="1" x14ac:dyDescent="0.3">
      <c r="A995" s="158">
        <v>218</v>
      </c>
      <c r="B995" s="321" t="s">
        <v>1436</v>
      </c>
      <c r="C995" s="146">
        <v>264.8</v>
      </c>
      <c r="D995" s="146"/>
      <c r="E995" s="146"/>
      <c r="F995" s="146">
        <f t="shared" si="94"/>
        <v>264.8</v>
      </c>
      <c r="G995" s="739">
        <f t="shared" si="96"/>
        <v>1.065639874891947E-3</v>
      </c>
      <c r="H995" s="151">
        <f t="shared" si="93"/>
        <v>4.5624838423561265</v>
      </c>
      <c r="I995" s="151">
        <f t="shared" si="95"/>
        <v>1.0037464453183478</v>
      </c>
      <c r="J995" s="151">
        <v>1.7890319785220743</v>
      </c>
      <c r="K995" s="151">
        <v>0.70386744197023077</v>
      </c>
      <c r="L995" s="725">
        <f t="shared" si="92"/>
        <v>3.0434779864678168E-2</v>
      </c>
    </row>
    <row r="996" spans="1:12" s="688" customFormat="1" ht="18" customHeight="1" x14ac:dyDescent="0.3">
      <c r="A996" s="158">
        <v>219</v>
      </c>
      <c r="B996" s="321" t="s">
        <v>1437</v>
      </c>
      <c r="C996" s="146">
        <v>544.79999999999995</v>
      </c>
      <c r="D996" s="146"/>
      <c r="E996" s="146"/>
      <c r="F996" s="146">
        <f t="shared" si="94"/>
        <v>544.79999999999995</v>
      </c>
      <c r="G996" s="739">
        <f t="shared" si="96"/>
        <v>2.1924494102761806E-3</v>
      </c>
      <c r="H996" s="151">
        <f t="shared" si="93"/>
        <v>9.3868625276269526</v>
      </c>
      <c r="I996" s="151">
        <f t="shared" si="95"/>
        <v>2.0651097560779297</v>
      </c>
      <c r="J996" s="151">
        <v>3.6807576355695839</v>
      </c>
      <c r="K996" s="151">
        <v>1.4481381510021964</v>
      </c>
      <c r="L996" s="725">
        <f t="shared" si="92"/>
        <v>3.0434779864678161E-2</v>
      </c>
    </row>
    <row r="997" spans="1:12" s="688" customFormat="1" ht="18" customHeight="1" x14ac:dyDescent="0.3">
      <c r="A997" s="158">
        <v>220</v>
      </c>
      <c r="B997" s="321" t="s">
        <v>1438</v>
      </c>
      <c r="C997" s="153">
        <v>205</v>
      </c>
      <c r="D997" s="146"/>
      <c r="E997" s="146"/>
      <c r="F997" s="146">
        <f t="shared" si="94"/>
        <v>205</v>
      </c>
      <c r="G997" s="739">
        <f t="shared" si="96"/>
        <v>8.249855526920284E-4</v>
      </c>
      <c r="H997" s="151">
        <f t="shared" si="93"/>
        <v>3.5321343945732848</v>
      </c>
      <c r="I997" s="151">
        <f t="shared" si="95"/>
        <v>0.77706956680612271</v>
      </c>
      <c r="J997" s="151">
        <v>1.3850134274812131</v>
      </c>
      <c r="K997" s="151">
        <v>0.54491248339840359</v>
      </c>
      <c r="L997" s="725">
        <f t="shared" si="92"/>
        <v>3.0434779864678168E-2</v>
      </c>
    </row>
    <row r="998" spans="1:12" s="688" customFormat="1" ht="18" customHeight="1" x14ac:dyDescent="0.3">
      <c r="A998" s="158">
        <v>221</v>
      </c>
      <c r="B998" s="321" t="s">
        <v>1439</v>
      </c>
      <c r="C998" s="146">
        <v>577.32000000000005</v>
      </c>
      <c r="D998" s="146"/>
      <c r="E998" s="146"/>
      <c r="F998" s="146">
        <f t="shared" si="94"/>
        <v>577.32000000000005</v>
      </c>
      <c r="G998" s="739">
        <f t="shared" si="96"/>
        <v>2.3233202891715212E-3</v>
      </c>
      <c r="H998" s="151">
        <f t="shared" si="93"/>
        <v>9.9471796520734088</v>
      </c>
      <c r="I998" s="151">
        <f t="shared" si="95"/>
        <v>2.1883795234561498</v>
      </c>
      <c r="J998" s="151">
        <v>3.9004680583095315</v>
      </c>
      <c r="K998" s="151">
        <v>1.5345798776369093</v>
      </c>
      <c r="L998" s="725">
        <f t="shared" si="92"/>
        <v>3.0434779864678168E-2</v>
      </c>
    </row>
    <row r="999" spans="1:12" s="688" customFormat="1" ht="18" customHeight="1" x14ac:dyDescent="0.3">
      <c r="A999" s="158">
        <v>222</v>
      </c>
      <c r="B999" s="321" t="s">
        <v>1440</v>
      </c>
      <c r="C999" s="151">
        <v>353</v>
      </c>
      <c r="D999" s="146"/>
      <c r="E999" s="146"/>
      <c r="F999" s="146">
        <f t="shared" si="94"/>
        <v>353</v>
      </c>
      <c r="G999" s="739">
        <f t="shared" si="96"/>
        <v>1.4205848785379806E-3</v>
      </c>
      <c r="H999" s="151">
        <f t="shared" si="93"/>
        <v>6.082163128216437</v>
      </c>
      <c r="I999" s="151">
        <f t="shared" si="95"/>
        <v>1.3380758882076162</v>
      </c>
      <c r="J999" s="151">
        <v>2.3849255604920403</v>
      </c>
      <c r="K999" s="151">
        <v>0.93831271531529992</v>
      </c>
      <c r="L999" s="725">
        <f t="shared" si="92"/>
        <v>3.0434779864678168E-2</v>
      </c>
    </row>
    <row r="1000" spans="1:12" s="688" customFormat="1" ht="18" customHeight="1" x14ac:dyDescent="0.3">
      <c r="A1000" s="158">
        <v>223</v>
      </c>
      <c r="B1000" s="321" t="s">
        <v>1441</v>
      </c>
      <c r="C1000" s="146">
        <v>623.29999999999995</v>
      </c>
      <c r="D1000" s="146"/>
      <c r="E1000" s="147">
        <v>23</v>
      </c>
      <c r="F1000" s="146">
        <f t="shared" si="94"/>
        <v>646.29999999999995</v>
      </c>
      <c r="G1000" s="739">
        <f t="shared" si="96"/>
        <v>2.6009178668529656E-3</v>
      </c>
      <c r="H1000" s="151">
        <f t="shared" si="93"/>
        <v>11.13569980103763</v>
      </c>
      <c r="I1000" s="151">
        <f t="shared" si="95"/>
        <v>2.4498539562282784</v>
      </c>
      <c r="J1000" s="151">
        <v>4.3665081862493071</v>
      </c>
      <c r="K1000" s="151">
        <v>1.7179362830262843</v>
      </c>
      <c r="L1000" s="725">
        <f t="shared" si="92"/>
        <v>3.0434779864678171E-2</v>
      </c>
    </row>
    <row r="1001" spans="1:12" s="688" customFormat="1" ht="18" customHeight="1" x14ac:dyDescent="0.3">
      <c r="A1001" s="158">
        <v>224</v>
      </c>
      <c r="B1001" s="321" t="s">
        <v>1442</v>
      </c>
      <c r="C1001" s="146">
        <v>281.89999999999998</v>
      </c>
      <c r="D1001" s="146"/>
      <c r="E1001" s="146"/>
      <c r="F1001" s="146">
        <f t="shared" si="94"/>
        <v>281.89999999999998</v>
      </c>
      <c r="G1001" s="739">
        <f t="shared" si="96"/>
        <v>1.1344557429457697E-3</v>
      </c>
      <c r="H1001" s="151">
        <f t="shared" si="93"/>
        <v>4.8571155406351654</v>
      </c>
      <c r="I1001" s="151">
        <f t="shared" si="95"/>
        <v>1.0685654189397364</v>
      </c>
      <c r="J1001" s="151">
        <v>1.9045623668631899</v>
      </c>
      <c r="K1001" s="151">
        <v>0.74932111741468277</v>
      </c>
      <c r="L1001" s="725">
        <f t="shared" si="92"/>
        <v>3.0434779864678168E-2</v>
      </c>
    </row>
    <row r="1002" spans="1:12" s="688" customFormat="1" ht="18" customHeight="1" x14ac:dyDescent="0.3">
      <c r="A1002" s="158">
        <v>225</v>
      </c>
      <c r="B1002" s="321" t="s">
        <v>1443</v>
      </c>
      <c r="C1002" s="146">
        <v>305.10000000000002</v>
      </c>
      <c r="D1002" s="146"/>
      <c r="E1002" s="146"/>
      <c r="F1002" s="146">
        <f t="shared" si="94"/>
        <v>305.10000000000002</v>
      </c>
      <c r="G1002" s="739">
        <f t="shared" si="96"/>
        <v>1.2278199615918921E-3</v>
      </c>
      <c r="H1002" s="151">
        <f t="shared" si="93"/>
        <v>5.2568497745576064</v>
      </c>
      <c r="I1002" s="151">
        <f t="shared" si="95"/>
        <v>1.1565069504026735</v>
      </c>
      <c r="J1002" s="151">
        <v>2.0613053498756981</v>
      </c>
      <c r="K1002" s="151">
        <v>0.81098926187733156</v>
      </c>
      <c r="L1002" s="725">
        <f t="shared" ref="L1002:L1064" si="97">(K1002+J1002+I1002+H1002)/F1002</f>
        <v>3.0434779864678168E-2</v>
      </c>
    </row>
    <row r="1003" spans="1:12" s="688" customFormat="1" ht="18" customHeight="1" x14ac:dyDescent="0.3">
      <c r="A1003" s="158">
        <v>226</v>
      </c>
      <c r="B1003" s="321" t="s">
        <v>1444</v>
      </c>
      <c r="C1003" s="146">
        <v>369.45</v>
      </c>
      <c r="D1003" s="146"/>
      <c r="E1003" s="146"/>
      <c r="F1003" s="146">
        <f t="shared" si="94"/>
        <v>369.45</v>
      </c>
      <c r="G1003" s="739">
        <f t="shared" si="96"/>
        <v>1.4867849387418042E-3</v>
      </c>
      <c r="H1003" s="151">
        <f t="shared" si="93"/>
        <v>6.3655953759760973</v>
      </c>
      <c r="I1003" s="151">
        <f t="shared" si="95"/>
        <v>1.4004309827147414</v>
      </c>
      <c r="J1003" s="151">
        <v>2.496064442843581</v>
      </c>
      <c r="K1003" s="151">
        <v>0.98203861947092796</v>
      </c>
      <c r="L1003" s="725">
        <f t="shared" si="97"/>
        <v>3.0434779864678164E-2</v>
      </c>
    </row>
    <row r="1004" spans="1:12" s="688" customFormat="1" ht="18" customHeight="1" x14ac:dyDescent="0.3">
      <c r="A1004" s="158">
        <v>227</v>
      </c>
      <c r="B1004" s="321" t="s">
        <v>1445</v>
      </c>
      <c r="C1004" s="146">
        <v>453.11</v>
      </c>
      <c r="D1004" s="146"/>
      <c r="E1004" s="146"/>
      <c r="F1004" s="146">
        <f t="shared" si="94"/>
        <v>453.11</v>
      </c>
      <c r="G1004" s="739">
        <f t="shared" si="96"/>
        <v>1.8234595306355365E-3</v>
      </c>
      <c r="H1004" s="151">
        <f t="shared" si="93"/>
        <v>7.8070508074395173</v>
      </c>
      <c r="I1004" s="151">
        <f t="shared" si="95"/>
        <v>1.7175511776366938</v>
      </c>
      <c r="J1004" s="151">
        <v>3.0612850445171338</v>
      </c>
      <c r="K1004" s="151">
        <v>1.2044160748909789</v>
      </c>
      <c r="L1004" s="725">
        <f t="shared" si="97"/>
        <v>3.0434779864678164E-2</v>
      </c>
    </row>
    <row r="1005" spans="1:12" s="688" customFormat="1" ht="18" customHeight="1" x14ac:dyDescent="0.3">
      <c r="A1005" s="158">
        <v>228</v>
      </c>
      <c r="B1005" s="321" t="s">
        <v>1446</v>
      </c>
      <c r="C1005" s="146">
        <v>351.1</v>
      </c>
      <c r="D1005" s="146">
        <v>377.9</v>
      </c>
      <c r="E1005" s="146"/>
      <c r="F1005" s="146">
        <f t="shared" si="94"/>
        <v>729</v>
      </c>
      <c r="G1005" s="739">
        <f t="shared" si="96"/>
        <v>2.9337291117682374E-3</v>
      </c>
      <c r="H1005" s="151">
        <f t="shared" si="93"/>
        <v>12.560614505580119</v>
      </c>
      <c r="I1005" s="151">
        <f t="shared" si="95"/>
        <v>2.7633351912276263</v>
      </c>
      <c r="J1005" s="151">
        <v>4.9252428713844107</v>
      </c>
      <c r="K1005" s="151">
        <v>1.9377619531582257</v>
      </c>
      <c r="L1005" s="725">
        <f t="shared" si="97"/>
        <v>3.0434779864678168E-2</v>
      </c>
    </row>
    <row r="1006" spans="1:12" s="688" customFormat="1" ht="18" customHeight="1" x14ac:dyDescent="0.3">
      <c r="A1006" s="158">
        <v>229</v>
      </c>
      <c r="B1006" s="321" t="s">
        <v>1447</v>
      </c>
      <c r="C1006" s="146">
        <v>422.76</v>
      </c>
      <c r="D1006" s="146"/>
      <c r="E1006" s="146"/>
      <c r="F1006" s="146">
        <f t="shared" si="94"/>
        <v>422.76</v>
      </c>
      <c r="G1006" s="739">
        <f t="shared" si="96"/>
        <v>1.7013214256394239E-3</v>
      </c>
      <c r="H1006" s="151">
        <f t="shared" si="93"/>
        <v>7.2841226178039111</v>
      </c>
      <c r="I1006" s="151">
        <f t="shared" si="95"/>
        <v>1.6025069759168604</v>
      </c>
      <c r="J1006" s="151">
        <v>2.856235495619305</v>
      </c>
      <c r="K1006" s="151">
        <v>1.1237424462512642</v>
      </c>
      <c r="L1006" s="725">
        <f t="shared" si="97"/>
        <v>3.0434779864678164E-2</v>
      </c>
    </row>
    <row r="1007" spans="1:12" s="688" customFormat="1" ht="18" customHeight="1" x14ac:dyDescent="0.3">
      <c r="A1007" s="158">
        <v>230</v>
      </c>
      <c r="B1007" s="321" t="s">
        <v>1448</v>
      </c>
      <c r="C1007" s="146">
        <v>152.30000000000001</v>
      </c>
      <c r="D1007" s="146"/>
      <c r="E1007" s="146"/>
      <c r="F1007" s="146">
        <f t="shared" si="94"/>
        <v>152.30000000000001</v>
      </c>
      <c r="G1007" s="739">
        <f t="shared" si="96"/>
        <v>6.1290390085363868E-4</v>
      </c>
      <c r="H1007" s="151">
        <f t="shared" si="93"/>
        <v>2.6241174063098112</v>
      </c>
      <c r="I1007" s="151">
        <f t="shared" si="95"/>
        <v>0.57730582938815844</v>
      </c>
      <c r="J1007" s="151">
        <v>1.028963634172628</v>
      </c>
      <c r="K1007" s="151">
        <v>0.40483010351988719</v>
      </c>
      <c r="L1007" s="725">
        <f t="shared" si="97"/>
        <v>3.0434779864678161E-2</v>
      </c>
    </row>
    <row r="1008" spans="1:12" s="688" customFormat="1" ht="18" customHeight="1" x14ac:dyDescent="0.3">
      <c r="A1008" s="158">
        <v>231</v>
      </c>
      <c r="B1008" s="321" t="s">
        <v>1449</v>
      </c>
      <c r="C1008" s="146">
        <v>252.6</v>
      </c>
      <c r="D1008" s="146"/>
      <c r="E1008" s="146"/>
      <c r="F1008" s="146">
        <f t="shared" si="94"/>
        <v>252.6</v>
      </c>
      <c r="G1008" s="739">
        <f t="shared" si="96"/>
        <v>1.0165431737073482E-3</v>
      </c>
      <c r="H1008" s="151">
        <f t="shared" si="93"/>
        <v>4.3522787710693258</v>
      </c>
      <c r="I1008" s="151">
        <f t="shared" si="95"/>
        <v>0.9575013296352517</v>
      </c>
      <c r="J1008" s="151">
        <v>1.7066067891792898</v>
      </c>
      <c r="K1008" s="151">
        <v>0.67143850393383786</v>
      </c>
      <c r="L1008" s="725">
        <f t="shared" si="97"/>
        <v>3.0434779864678171E-2</v>
      </c>
    </row>
    <row r="1009" spans="1:12" s="688" customFormat="1" ht="18" customHeight="1" x14ac:dyDescent="0.3">
      <c r="A1009" s="158">
        <v>232</v>
      </c>
      <c r="B1009" s="321" t="s">
        <v>1450</v>
      </c>
      <c r="C1009" s="146">
        <v>143.69999999999999</v>
      </c>
      <c r="D1009" s="146"/>
      <c r="E1009" s="146"/>
      <c r="F1009" s="146">
        <f t="shared" si="94"/>
        <v>143.69999999999999</v>
      </c>
      <c r="G1009" s="739">
        <f t="shared" si="96"/>
        <v>5.7829475083826572E-4</v>
      </c>
      <c r="H1009" s="151">
        <f t="shared" si="93"/>
        <v>2.4759400609764928</v>
      </c>
      <c r="I1009" s="151">
        <f t="shared" si="95"/>
        <v>0.54470681341482841</v>
      </c>
      <c r="J1009" s="151">
        <v>0.97086063184902582</v>
      </c>
      <c r="K1009" s="151">
        <v>0.3819703603139053</v>
      </c>
      <c r="L1009" s="725">
        <f t="shared" si="97"/>
        <v>3.0434779864678164E-2</v>
      </c>
    </row>
    <row r="1010" spans="1:12" s="688" customFormat="1" ht="18" customHeight="1" x14ac:dyDescent="0.3">
      <c r="A1010" s="158">
        <v>233</v>
      </c>
      <c r="B1010" s="321" t="s">
        <v>511</v>
      </c>
      <c r="C1010" s="146">
        <v>6688.6</v>
      </c>
      <c r="D1010" s="146"/>
      <c r="E1010" s="146"/>
      <c r="F1010" s="146">
        <f t="shared" si="94"/>
        <v>6688.6</v>
      </c>
      <c r="G1010" s="739">
        <f>1/248489.2*F1010</f>
        <v>2.6917065208467813E-2</v>
      </c>
      <c r="H1010" s="151">
        <f t="shared" si="93"/>
        <v>115.24406883679451</v>
      </c>
      <c r="I1010" s="151">
        <f t="shared" si="95"/>
        <v>25.353695144094793</v>
      </c>
      <c r="J1010" s="151">
        <v>45.189272249028498</v>
      </c>
      <c r="K1010" s="734">
        <v>27.985513920413531</v>
      </c>
      <c r="L1010" s="725">
        <f>(K1010+J1010+I1010+H1010)/F1010</f>
        <v>3.1960731715206664E-2</v>
      </c>
    </row>
    <row r="1011" spans="1:12" s="688" customFormat="1" ht="18" customHeight="1" x14ac:dyDescent="0.3">
      <c r="A1011" s="158"/>
      <c r="B1011" s="335" t="s">
        <v>1063</v>
      </c>
      <c r="C1011" s="138">
        <f t="shared" ref="C1011:K1011" si="98">SUM(C782:C1010)</f>
        <v>245744.60999999993</v>
      </c>
      <c r="D1011" s="138">
        <f t="shared" si="98"/>
        <v>1152.5999999999999</v>
      </c>
      <c r="E1011" s="138">
        <f t="shared" si="98"/>
        <v>1692.3</v>
      </c>
      <c r="F1011" s="138">
        <f t="shared" si="98"/>
        <v>248489.15999999992</v>
      </c>
      <c r="G1011" s="138">
        <f t="shared" si="98"/>
        <v>0.99999983902720813</v>
      </c>
      <c r="H1011" s="151">
        <f t="shared" si="93"/>
        <v>4281.4493108030401</v>
      </c>
      <c r="I1011" s="138">
        <f t="shared" si="98"/>
        <v>941.91884837666953</v>
      </c>
      <c r="J1011" s="138">
        <f t="shared" si="98"/>
        <v>1678.8332838220865</v>
      </c>
      <c r="K1011" s="138">
        <f t="shared" si="98"/>
        <v>669.2700495644018</v>
      </c>
      <c r="L1011" s="725">
        <f t="shared" si="97"/>
        <v>3.047002731453638E-2</v>
      </c>
    </row>
    <row r="1012" spans="1:12" s="341" customFormat="1" ht="18" customHeight="1" x14ac:dyDescent="0.3">
      <c r="A1012" s="965" t="s">
        <v>1030</v>
      </c>
      <c r="B1012" s="965"/>
      <c r="C1012" s="354"/>
      <c r="D1012" s="354"/>
      <c r="E1012" s="146"/>
      <c r="F1012" s="146"/>
      <c r="G1012" s="146"/>
      <c r="H1012" s="151">
        <f t="shared" si="93"/>
        <v>0</v>
      </c>
      <c r="I1012" s="151"/>
      <c r="J1012" s="151"/>
      <c r="K1012" s="734"/>
      <c r="L1012" s="725"/>
    </row>
    <row r="1013" spans="1:12" s="688" customFormat="1" ht="18" customHeight="1" x14ac:dyDescent="0.3">
      <c r="A1013" s="158">
        <v>1</v>
      </c>
      <c r="B1013" s="321" t="s">
        <v>888</v>
      </c>
      <c r="C1013" s="146">
        <v>219.1</v>
      </c>
      <c r="D1013" s="146"/>
      <c r="E1013" s="146"/>
      <c r="F1013" s="146">
        <f t="shared" ref="F1013:F1069" si="99">C1013+D1013+E1013</f>
        <v>219.1</v>
      </c>
      <c r="G1013" s="702">
        <f t="shared" ref="G1013:G1058" si="100">0/161400.7*F1013</f>
        <v>0</v>
      </c>
      <c r="H1013" s="151">
        <f t="shared" si="93"/>
        <v>0</v>
      </c>
      <c r="I1013" s="151">
        <f t="shared" si="95"/>
        <v>0</v>
      </c>
      <c r="J1013" s="151">
        <v>0</v>
      </c>
      <c r="K1013" s="734">
        <v>0</v>
      </c>
      <c r="L1013" s="725">
        <f t="shared" si="97"/>
        <v>0</v>
      </c>
    </row>
    <row r="1014" spans="1:12" s="688" customFormat="1" ht="18" customHeight="1" x14ac:dyDescent="0.3">
      <c r="A1014" s="158">
        <v>2</v>
      </c>
      <c r="B1014" s="321" t="s">
        <v>889</v>
      </c>
      <c r="C1014" s="146">
        <v>265.10000000000002</v>
      </c>
      <c r="D1014" s="146"/>
      <c r="E1014" s="146"/>
      <c r="F1014" s="146">
        <f t="shared" si="99"/>
        <v>265.10000000000002</v>
      </c>
      <c r="G1014" s="702">
        <f t="shared" si="100"/>
        <v>0</v>
      </c>
      <c r="H1014" s="151">
        <f t="shared" si="93"/>
        <v>0</v>
      </c>
      <c r="I1014" s="151">
        <f t="shared" si="95"/>
        <v>0</v>
      </c>
      <c r="J1014" s="151">
        <v>0</v>
      </c>
      <c r="K1014" s="734">
        <v>0</v>
      </c>
      <c r="L1014" s="725">
        <f t="shared" si="97"/>
        <v>0</v>
      </c>
    </row>
    <row r="1015" spans="1:12" s="688" customFormat="1" ht="18" customHeight="1" x14ac:dyDescent="0.3">
      <c r="A1015" s="158">
        <v>3</v>
      </c>
      <c r="B1015" s="321" t="s">
        <v>890</v>
      </c>
      <c r="C1015" s="146">
        <v>352.7</v>
      </c>
      <c r="D1015" s="146"/>
      <c r="E1015" s="146"/>
      <c r="F1015" s="146">
        <f t="shared" si="99"/>
        <v>352.7</v>
      </c>
      <c r="G1015" s="702">
        <f t="shared" si="100"/>
        <v>0</v>
      </c>
      <c r="H1015" s="151">
        <f t="shared" si="93"/>
        <v>0</v>
      </c>
      <c r="I1015" s="151">
        <f t="shared" si="95"/>
        <v>0</v>
      </c>
      <c r="J1015" s="151">
        <v>0</v>
      </c>
      <c r="K1015" s="734">
        <v>0</v>
      </c>
      <c r="L1015" s="725">
        <f t="shared" si="97"/>
        <v>0</v>
      </c>
    </row>
    <row r="1016" spans="1:12" s="688" customFormat="1" ht="18" customHeight="1" x14ac:dyDescent="0.3">
      <c r="A1016" s="158">
        <v>4</v>
      </c>
      <c r="B1016" s="321" t="s">
        <v>891</v>
      </c>
      <c r="C1016" s="146">
        <v>350.15</v>
      </c>
      <c r="D1016" s="146"/>
      <c r="E1016" s="146"/>
      <c r="F1016" s="146">
        <f t="shared" si="99"/>
        <v>350.15</v>
      </c>
      <c r="G1016" s="702">
        <f t="shared" si="100"/>
        <v>0</v>
      </c>
      <c r="H1016" s="151">
        <f t="shared" si="93"/>
        <v>0</v>
      </c>
      <c r="I1016" s="151">
        <f t="shared" si="95"/>
        <v>0</v>
      </c>
      <c r="J1016" s="151">
        <v>0</v>
      </c>
      <c r="K1016" s="734">
        <v>0</v>
      </c>
      <c r="L1016" s="725">
        <f t="shared" si="97"/>
        <v>0</v>
      </c>
    </row>
    <row r="1017" spans="1:12" s="688" customFormat="1" ht="18" customHeight="1" x14ac:dyDescent="0.3">
      <c r="A1017" s="158">
        <v>5</v>
      </c>
      <c r="B1017" s="321" t="s">
        <v>892</v>
      </c>
      <c r="C1017" s="146">
        <v>348.6</v>
      </c>
      <c r="D1017" s="146"/>
      <c r="E1017" s="146"/>
      <c r="F1017" s="146">
        <f t="shared" si="99"/>
        <v>348.6</v>
      </c>
      <c r="G1017" s="702">
        <f t="shared" si="100"/>
        <v>0</v>
      </c>
      <c r="H1017" s="151">
        <f t="shared" si="93"/>
        <v>0</v>
      </c>
      <c r="I1017" s="151">
        <f t="shared" si="95"/>
        <v>0</v>
      </c>
      <c r="J1017" s="151">
        <v>0</v>
      </c>
      <c r="K1017" s="734">
        <v>0</v>
      </c>
      <c r="L1017" s="725">
        <f t="shared" si="97"/>
        <v>0</v>
      </c>
    </row>
    <row r="1018" spans="1:12" s="688" customFormat="1" ht="18" customHeight="1" x14ac:dyDescent="0.3">
      <c r="A1018" s="158">
        <v>6</v>
      </c>
      <c r="B1018" s="321" t="s">
        <v>893</v>
      </c>
      <c r="C1018" s="146">
        <v>430.37</v>
      </c>
      <c r="D1018" s="146"/>
      <c r="E1018" s="146"/>
      <c r="F1018" s="146">
        <f t="shared" si="99"/>
        <v>430.37</v>
      </c>
      <c r="G1018" s="702">
        <f t="shared" si="100"/>
        <v>0</v>
      </c>
      <c r="H1018" s="151">
        <f t="shared" si="93"/>
        <v>0</v>
      </c>
      <c r="I1018" s="151">
        <f t="shared" si="95"/>
        <v>0</v>
      </c>
      <c r="J1018" s="151">
        <v>0</v>
      </c>
      <c r="K1018" s="734">
        <v>0</v>
      </c>
      <c r="L1018" s="725">
        <f t="shared" si="97"/>
        <v>0</v>
      </c>
    </row>
    <row r="1019" spans="1:12" s="688" customFormat="1" ht="18" customHeight="1" x14ac:dyDescent="0.3">
      <c r="A1019" s="158">
        <v>7</v>
      </c>
      <c r="B1019" s="321" t="s">
        <v>894</v>
      </c>
      <c r="C1019" s="146">
        <v>79.3</v>
      </c>
      <c r="D1019" s="146"/>
      <c r="E1019" s="146"/>
      <c r="F1019" s="146">
        <f t="shared" si="99"/>
        <v>79.3</v>
      </c>
      <c r="G1019" s="702">
        <f t="shared" si="100"/>
        <v>0</v>
      </c>
      <c r="H1019" s="151">
        <f t="shared" si="93"/>
        <v>0</v>
      </c>
      <c r="I1019" s="151">
        <f t="shared" si="95"/>
        <v>0</v>
      </c>
      <c r="J1019" s="151">
        <v>0</v>
      </c>
      <c r="K1019" s="734">
        <v>0</v>
      </c>
      <c r="L1019" s="725">
        <f t="shared" si="97"/>
        <v>0</v>
      </c>
    </row>
    <row r="1020" spans="1:12" s="688" customFormat="1" ht="18" customHeight="1" x14ac:dyDescent="0.3">
      <c r="A1020" s="158">
        <v>8</v>
      </c>
      <c r="B1020" s="321" t="s">
        <v>896</v>
      </c>
      <c r="C1020" s="146">
        <v>326.92</v>
      </c>
      <c r="D1020" s="146"/>
      <c r="E1020" s="146"/>
      <c r="F1020" s="146">
        <f t="shared" si="99"/>
        <v>326.92</v>
      </c>
      <c r="G1020" s="702">
        <f t="shared" si="100"/>
        <v>0</v>
      </c>
      <c r="H1020" s="151">
        <f t="shared" si="93"/>
        <v>0</v>
      </c>
      <c r="I1020" s="151">
        <f t="shared" si="95"/>
        <v>0</v>
      </c>
      <c r="J1020" s="151">
        <v>0</v>
      </c>
      <c r="K1020" s="734">
        <v>0</v>
      </c>
      <c r="L1020" s="725">
        <f t="shared" si="97"/>
        <v>0</v>
      </c>
    </row>
    <row r="1021" spans="1:12" s="688" customFormat="1" ht="18" customHeight="1" x14ac:dyDescent="0.3">
      <c r="A1021" s="158">
        <v>9</v>
      </c>
      <c r="B1021" s="321" t="s">
        <v>897</v>
      </c>
      <c r="C1021" s="146">
        <v>322.55</v>
      </c>
      <c r="D1021" s="146"/>
      <c r="E1021" s="146"/>
      <c r="F1021" s="146">
        <f t="shared" si="99"/>
        <v>322.55</v>
      </c>
      <c r="G1021" s="702">
        <f t="shared" si="100"/>
        <v>0</v>
      </c>
      <c r="H1021" s="151">
        <f t="shared" si="93"/>
        <v>0</v>
      </c>
      <c r="I1021" s="151">
        <f t="shared" si="95"/>
        <v>0</v>
      </c>
      <c r="J1021" s="151">
        <v>0</v>
      </c>
      <c r="K1021" s="734">
        <v>0</v>
      </c>
      <c r="L1021" s="725">
        <f t="shared" si="97"/>
        <v>0</v>
      </c>
    </row>
    <row r="1022" spans="1:12" s="688" customFormat="1" ht="18" customHeight="1" x14ac:dyDescent="0.3">
      <c r="A1022" s="158">
        <v>10</v>
      </c>
      <c r="B1022" s="321" t="s">
        <v>898</v>
      </c>
      <c r="C1022" s="146">
        <v>415.5</v>
      </c>
      <c r="D1022" s="146"/>
      <c r="E1022" s="146"/>
      <c r="F1022" s="146">
        <f t="shared" si="99"/>
        <v>415.5</v>
      </c>
      <c r="G1022" s="702">
        <f t="shared" si="100"/>
        <v>0</v>
      </c>
      <c r="H1022" s="151">
        <f t="shared" si="93"/>
        <v>0</v>
      </c>
      <c r="I1022" s="151">
        <f t="shared" si="95"/>
        <v>0</v>
      </c>
      <c r="J1022" s="151">
        <v>0</v>
      </c>
      <c r="K1022" s="734">
        <v>0</v>
      </c>
      <c r="L1022" s="725">
        <f t="shared" si="97"/>
        <v>0</v>
      </c>
    </row>
    <row r="1023" spans="1:12" s="688" customFormat="1" ht="18" customHeight="1" x14ac:dyDescent="0.3">
      <c r="A1023" s="158">
        <v>11</v>
      </c>
      <c r="B1023" s="321" t="s">
        <v>899</v>
      </c>
      <c r="C1023" s="146">
        <v>372.82</v>
      </c>
      <c r="D1023" s="146"/>
      <c r="E1023" s="146"/>
      <c r="F1023" s="146">
        <f t="shared" si="99"/>
        <v>372.82</v>
      </c>
      <c r="G1023" s="702">
        <f t="shared" si="100"/>
        <v>0</v>
      </c>
      <c r="H1023" s="151">
        <f t="shared" si="93"/>
        <v>0</v>
      </c>
      <c r="I1023" s="151">
        <f t="shared" si="95"/>
        <v>0</v>
      </c>
      <c r="J1023" s="151">
        <v>0</v>
      </c>
      <c r="K1023" s="734">
        <v>0</v>
      </c>
      <c r="L1023" s="725">
        <f t="shared" si="97"/>
        <v>0</v>
      </c>
    </row>
    <row r="1024" spans="1:12" s="688" customFormat="1" ht="18" customHeight="1" x14ac:dyDescent="0.3">
      <c r="A1024" s="158">
        <v>12</v>
      </c>
      <c r="B1024" s="321" t="s">
        <v>900</v>
      </c>
      <c r="C1024" s="146">
        <v>282.76</v>
      </c>
      <c r="D1024" s="146"/>
      <c r="E1024" s="146"/>
      <c r="F1024" s="146">
        <f t="shared" si="99"/>
        <v>282.76</v>
      </c>
      <c r="G1024" s="702">
        <f t="shared" si="100"/>
        <v>0</v>
      </c>
      <c r="H1024" s="151">
        <f t="shared" si="93"/>
        <v>0</v>
      </c>
      <c r="I1024" s="151">
        <f t="shared" si="95"/>
        <v>0</v>
      </c>
      <c r="J1024" s="151">
        <v>0</v>
      </c>
      <c r="K1024" s="734">
        <v>0</v>
      </c>
      <c r="L1024" s="725">
        <f t="shared" si="97"/>
        <v>0</v>
      </c>
    </row>
    <row r="1025" spans="1:12" s="688" customFormat="1" ht="18" customHeight="1" x14ac:dyDescent="0.3">
      <c r="A1025" s="158">
        <v>13</v>
      </c>
      <c r="B1025" s="321" t="s">
        <v>901</v>
      </c>
      <c r="C1025" s="146">
        <v>180.5</v>
      </c>
      <c r="D1025" s="146"/>
      <c r="E1025" s="146"/>
      <c r="F1025" s="146">
        <f t="shared" si="99"/>
        <v>180.5</v>
      </c>
      <c r="G1025" s="702">
        <f t="shared" si="100"/>
        <v>0</v>
      </c>
      <c r="H1025" s="151">
        <f t="shared" si="93"/>
        <v>0</v>
      </c>
      <c r="I1025" s="151">
        <f t="shared" si="95"/>
        <v>0</v>
      </c>
      <c r="J1025" s="151">
        <v>0</v>
      </c>
      <c r="K1025" s="734">
        <v>0</v>
      </c>
      <c r="L1025" s="725">
        <f t="shared" si="97"/>
        <v>0</v>
      </c>
    </row>
    <row r="1026" spans="1:12" s="688" customFormat="1" ht="18" customHeight="1" x14ac:dyDescent="0.3">
      <c r="A1026" s="158">
        <v>14</v>
      </c>
      <c r="B1026" s="321" t="s">
        <v>902</v>
      </c>
      <c r="C1026" s="146">
        <v>5520.77</v>
      </c>
      <c r="D1026" s="146"/>
      <c r="E1026" s="146"/>
      <c r="F1026" s="146">
        <f t="shared" si="99"/>
        <v>5520.77</v>
      </c>
      <c r="G1026" s="702">
        <f t="shared" si="100"/>
        <v>0</v>
      </c>
      <c r="H1026" s="151">
        <f t="shared" si="93"/>
        <v>0</v>
      </c>
      <c r="I1026" s="151">
        <f t="shared" si="95"/>
        <v>0</v>
      </c>
      <c r="J1026" s="151">
        <v>0</v>
      </c>
      <c r="K1026" s="734">
        <v>0</v>
      </c>
      <c r="L1026" s="725">
        <f t="shared" si="97"/>
        <v>0</v>
      </c>
    </row>
    <row r="1027" spans="1:12" s="688" customFormat="1" ht="18" customHeight="1" x14ac:dyDescent="0.3">
      <c r="A1027" s="158">
        <v>15</v>
      </c>
      <c r="B1027" s="321" t="s">
        <v>903</v>
      </c>
      <c r="C1027" s="146">
        <v>5310.85</v>
      </c>
      <c r="D1027" s="146"/>
      <c r="E1027" s="146"/>
      <c r="F1027" s="146">
        <f t="shared" si="99"/>
        <v>5310.85</v>
      </c>
      <c r="G1027" s="702">
        <f t="shared" si="100"/>
        <v>0</v>
      </c>
      <c r="H1027" s="151">
        <f t="shared" si="93"/>
        <v>0</v>
      </c>
      <c r="I1027" s="151">
        <f t="shared" si="95"/>
        <v>0</v>
      </c>
      <c r="J1027" s="151">
        <v>0</v>
      </c>
      <c r="K1027" s="734">
        <v>0</v>
      </c>
      <c r="L1027" s="725">
        <f t="shared" si="97"/>
        <v>0</v>
      </c>
    </row>
    <row r="1028" spans="1:12" s="688" customFormat="1" ht="18" customHeight="1" x14ac:dyDescent="0.3">
      <c r="A1028" s="158">
        <v>16</v>
      </c>
      <c r="B1028" s="321" t="s">
        <v>904</v>
      </c>
      <c r="C1028" s="146">
        <v>5405.43</v>
      </c>
      <c r="D1028" s="146"/>
      <c r="E1028" s="146"/>
      <c r="F1028" s="146">
        <f t="shared" si="99"/>
        <v>5405.43</v>
      </c>
      <c r="G1028" s="702">
        <f t="shared" si="100"/>
        <v>0</v>
      </c>
      <c r="H1028" s="151">
        <f t="shared" si="93"/>
        <v>0</v>
      </c>
      <c r="I1028" s="151">
        <f t="shared" si="95"/>
        <v>0</v>
      </c>
      <c r="J1028" s="151">
        <v>0</v>
      </c>
      <c r="K1028" s="734">
        <v>0</v>
      </c>
      <c r="L1028" s="725">
        <f t="shared" si="97"/>
        <v>0</v>
      </c>
    </row>
    <row r="1029" spans="1:12" s="688" customFormat="1" ht="18" customHeight="1" x14ac:dyDescent="0.3">
      <c r="A1029" s="158">
        <v>17</v>
      </c>
      <c r="B1029" s="321" t="s">
        <v>905</v>
      </c>
      <c r="C1029" s="146">
        <v>349.2</v>
      </c>
      <c r="D1029" s="146"/>
      <c r="E1029" s="146"/>
      <c r="F1029" s="146">
        <f t="shared" si="99"/>
        <v>349.2</v>
      </c>
      <c r="G1029" s="702">
        <f t="shared" si="100"/>
        <v>0</v>
      </c>
      <c r="H1029" s="151">
        <f t="shared" si="93"/>
        <v>0</v>
      </c>
      <c r="I1029" s="151">
        <f t="shared" si="95"/>
        <v>0</v>
      </c>
      <c r="J1029" s="151">
        <v>0</v>
      </c>
      <c r="K1029" s="734">
        <v>0</v>
      </c>
      <c r="L1029" s="725">
        <f t="shared" si="97"/>
        <v>0</v>
      </c>
    </row>
    <row r="1030" spans="1:12" s="688" customFormat="1" ht="18" customHeight="1" x14ac:dyDescent="0.3">
      <c r="A1030" s="158">
        <v>18</v>
      </c>
      <c r="B1030" s="321" t="s">
        <v>907</v>
      </c>
      <c r="C1030" s="146">
        <v>360.2</v>
      </c>
      <c r="D1030" s="146"/>
      <c r="E1030" s="146"/>
      <c r="F1030" s="146">
        <f t="shared" si="99"/>
        <v>360.2</v>
      </c>
      <c r="G1030" s="702">
        <f t="shared" si="100"/>
        <v>0</v>
      </c>
      <c r="H1030" s="151">
        <f t="shared" si="93"/>
        <v>0</v>
      </c>
      <c r="I1030" s="151">
        <f t="shared" si="95"/>
        <v>0</v>
      </c>
      <c r="J1030" s="151">
        <v>0</v>
      </c>
      <c r="K1030" s="734">
        <v>0</v>
      </c>
      <c r="L1030" s="725">
        <f t="shared" si="97"/>
        <v>0</v>
      </c>
    </row>
    <row r="1031" spans="1:12" s="688" customFormat="1" ht="18" customHeight="1" x14ac:dyDescent="0.3">
      <c r="A1031" s="158">
        <v>19</v>
      </c>
      <c r="B1031" s="321" t="s">
        <v>909</v>
      </c>
      <c r="C1031" s="146">
        <v>357.19</v>
      </c>
      <c r="D1031" s="146"/>
      <c r="E1031" s="146"/>
      <c r="F1031" s="146">
        <f t="shared" si="99"/>
        <v>357.19</v>
      </c>
      <c r="G1031" s="702">
        <f t="shared" si="100"/>
        <v>0</v>
      </c>
      <c r="H1031" s="151">
        <f t="shared" ref="H1031:H1094" si="101">G1031*4281.45</f>
        <v>0</v>
      </c>
      <c r="I1031" s="151">
        <f t="shared" si="95"/>
        <v>0</v>
      </c>
      <c r="J1031" s="151">
        <v>0</v>
      </c>
      <c r="K1031" s="734">
        <v>0</v>
      </c>
      <c r="L1031" s="725">
        <f t="shared" si="97"/>
        <v>0</v>
      </c>
    </row>
    <row r="1032" spans="1:12" s="688" customFormat="1" ht="18" customHeight="1" x14ac:dyDescent="0.3">
      <c r="A1032" s="158">
        <v>20</v>
      </c>
      <c r="B1032" s="321" t="s">
        <v>910</v>
      </c>
      <c r="C1032" s="146">
        <v>306.39999999999998</v>
      </c>
      <c r="D1032" s="146"/>
      <c r="E1032" s="146"/>
      <c r="F1032" s="146">
        <f t="shared" si="99"/>
        <v>306.39999999999998</v>
      </c>
      <c r="G1032" s="702">
        <f t="shared" si="100"/>
        <v>0</v>
      </c>
      <c r="H1032" s="151">
        <f t="shared" si="101"/>
        <v>0</v>
      </c>
      <c r="I1032" s="151">
        <f t="shared" si="95"/>
        <v>0</v>
      </c>
      <c r="J1032" s="151">
        <v>0</v>
      </c>
      <c r="K1032" s="734">
        <v>0</v>
      </c>
      <c r="L1032" s="725">
        <f t="shared" si="97"/>
        <v>0</v>
      </c>
    </row>
    <row r="1033" spans="1:12" s="688" customFormat="1" ht="18" customHeight="1" x14ac:dyDescent="0.3">
      <c r="A1033" s="158">
        <v>21</v>
      </c>
      <c r="B1033" s="321" t="s">
        <v>911</v>
      </c>
      <c r="C1033" s="146">
        <v>407.2</v>
      </c>
      <c r="D1033" s="146"/>
      <c r="E1033" s="146"/>
      <c r="F1033" s="146">
        <f t="shared" si="99"/>
        <v>407.2</v>
      </c>
      <c r="G1033" s="702">
        <f t="shared" si="100"/>
        <v>0</v>
      </c>
      <c r="H1033" s="151">
        <f t="shared" si="101"/>
        <v>0</v>
      </c>
      <c r="I1033" s="151">
        <f t="shared" ref="I1033:I1090" si="102">H1033*0.22</f>
        <v>0</v>
      </c>
      <c r="J1033" s="151">
        <v>0</v>
      </c>
      <c r="K1033" s="734">
        <v>0</v>
      </c>
      <c r="L1033" s="725">
        <f t="shared" si="97"/>
        <v>0</v>
      </c>
    </row>
    <row r="1034" spans="1:12" s="688" customFormat="1" ht="18" customHeight="1" x14ac:dyDescent="0.3">
      <c r="A1034" s="158">
        <v>22</v>
      </c>
      <c r="B1034" s="321" t="s">
        <v>912</v>
      </c>
      <c r="C1034" s="146">
        <v>52.3</v>
      </c>
      <c r="D1034" s="146"/>
      <c r="E1034" s="146"/>
      <c r="F1034" s="146">
        <f t="shared" si="99"/>
        <v>52.3</v>
      </c>
      <c r="G1034" s="702">
        <f t="shared" si="100"/>
        <v>0</v>
      </c>
      <c r="H1034" s="151">
        <f t="shared" si="101"/>
        <v>0</v>
      </c>
      <c r="I1034" s="151">
        <f t="shared" si="102"/>
        <v>0</v>
      </c>
      <c r="J1034" s="151">
        <v>0</v>
      </c>
      <c r="K1034" s="734">
        <v>0</v>
      </c>
      <c r="L1034" s="725">
        <f t="shared" si="97"/>
        <v>0</v>
      </c>
    </row>
    <row r="1035" spans="1:12" s="688" customFormat="1" ht="18" customHeight="1" x14ac:dyDescent="0.3">
      <c r="A1035" s="158">
        <v>23</v>
      </c>
      <c r="B1035" s="321" t="s">
        <v>913</v>
      </c>
      <c r="C1035" s="146">
        <v>122.2</v>
      </c>
      <c r="D1035" s="146"/>
      <c r="E1035" s="146"/>
      <c r="F1035" s="146">
        <f t="shared" si="99"/>
        <v>122.2</v>
      </c>
      <c r="G1035" s="702">
        <f t="shared" si="100"/>
        <v>0</v>
      </c>
      <c r="H1035" s="151">
        <f t="shared" si="101"/>
        <v>0</v>
      </c>
      <c r="I1035" s="151">
        <f t="shared" si="102"/>
        <v>0</v>
      </c>
      <c r="J1035" s="151">
        <v>0</v>
      </c>
      <c r="K1035" s="734">
        <v>0</v>
      </c>
      <c r="L1035" s="725">
        <f t="shared" si="97"/>
        <v>0</v>
      </c>
    </row>
    <row r="1036" spans="1:12" s="688" customFormat="1" ht="18" customHeight="1" x14ac:dyDescent="0.3">
      <c r="A1036" s="158">
        <v>24</v>
      </c>
      <c r="B1036" s="321" t="s">
        <v>915</v>
      </c>
      <c r="C1036" s="146">
        <v>205.19</v>
      </c>
      <c r="D1036" s="146"/>
      <c r="E1036" s="146"/>
      <c r="F1036" s="146">
        <f t="shared" si="99"/>
        <v>205.19</v>
      </c>
      <c r="G1036" s="702">
        <f t="shared" si="100"/>
        <v>0</v>
      </c>
      <c r="H1036" s="151">
        <f t="shared" si="101"/>
        <v>0</v>
      </c>
      <c r="I1036" s="151">
        <f t="shared" si="102"/>
        <v>0</v>
      </c>
      <c r="J1036" s="151">
        <v>0</v>
      </c>
      <c r="K1036" s="734">
        <v>0</v>
      </c>
      <c r="L1036" s="725">
        <f t="shared" si="97"/>
        <v>0</v>
      </c>
    </row>
    <row r="1037" spans="1:12" s="688" customFormat="1" ht="18" customHeight="1" x14ac:dyDescent="0.3">
      <c r="A1037" s="158">
        <v>25</v>
      </c>
      <c r="B1037" s="321" t="s">
        <v>916</v>
      </c>
      <c r="C1037" s="146">
        <v>289.10000000000002</v>
      </c>
      <c r="D1037" s="146"/>
      <c r="E1037" s="146"/>
      <c r="F1037" s="146">
        <f t="shared" si="99"/>
        <v>289.10000000000002</v>
      </c>
      <c r="G1037" s="702">
        <f t="shared" si="100"/>
        <v>0</v>
      </c>
      <c r="H1037" s="151">
        <f t="shared" si="101"/>
        <v>0</v>
      </c>
      <c r="I1037" s="151">
        <f t="shared" si="102"/>
        <v>0</v>
      </c>
      <c r="J1037" s="151">
        <v>0</v>
      </c>
      <c r="K1037" s="734">
        <v>0</v>
      </c>
      <c r="L1037" s="725">
        <f t="shared" si="97"/>
        <v>0</v>
      </c>
    </row>
    <row r="1038" spans="1:12" s="688" customFormat="1" ht="18" customHeight="1" x14ac:dyDescent="0.3">
      <c r="A1038" s="158">
        <v>26</v>
      </c>
      <c r="B1038" s="321" t="s">
        <v>918</v>
      </c>
      <c r="C1038" s="146">
        <v>242.85</v>
      </c>
      <c r="D1038" s="146"/>
      <c r="E1038" s="146"/>
      <c r="F1038" s="146">
        <f t="shared" si="99"/>
        <v>242.85</v>
      </c>
      <c r="G1038" s="702">
        <f t="shared" si="100"/>
        <v>0</v>
      </c>
      <c r="H1038" s="151">
        <f t="shared" si="101"/>
        <v>0</v>
      </c>
      <c r="I1038" s="151">
        <f t="shared" si="102"/>
        <v>0</v>
      </c>
      <c r="J1038" s="151">
        <v>0</v>
      </c>
      <c r="K1038" s="734">
        <v>0</v>
      </c>
      <c r="L1038" s="725">
        <f t="shared" si="97"/>
        <v>0</v>
      </c>
    </row>
    <row r="1039" spans="1:12" s="688" customFormat="1" ht="18" customHeight="1" x14ac:dyDescent="0.3">
      <c r="A1039" s="158">
        <v>27</v>
      </c>
      <c r="B1039" s="321" t="s">
        <v>919</v>
      </c>
      <c r="C1039" s="146">
        <v>415.2</v>
      </c>
      <c r="D1039" s="146"/>
      <c r="E1039" s="146"/>
      <c r="F1039" s="146">
        <f t="shared" si="99"/>
        <v>415.2</v>
      </c>
      <c r="G1039" s="702">
        <f t="shared" si="100"/>
        <v>0</v>
      </c>
      <c r="H1039" s="151">
        <f t="shared" si="101"/>
        <v>0</v>
      </c>
      <c r="I1039" s="151">
        <f t="shared" si="102"/>
        <v>0</v>
      </c>
      <c r="J1039" s="151">
        <v>0</v>
      </c>
      <c r="K1039" s="734">
        <v>0</v>
      </c>
      <c r="L1039" s="725">
        <f t="shared" si="97"/>
        <v>0</v>
      </c>
    </row>
    <row r="1040" spans="1:12" s="688" customFormat="1" ht="18" customHeight="1" x14ac:dyDescent="0.3">
      <c r="A1040" s="158">
        <v>28</v>
      </c>
      <c r="B1040" s="321" t="s">
        <v>920</v>
      </c>
      <c r="C1040" s="146">
        <v>8111.75</v>
      </c>
      <c r="D1040" s="146"/>
      <c r="E1040" s="146"/>
      <c r="F1040" s="146">
        <f t="shared" si="99"/>
        <v>8111.75</v>
      </c>
      <c r="G1040" s="702">
        <f t="shared" si="100"/>
        <v>0</v>
      </c>
      <c r="H1040" s="151">
        <f t="shared" si="101"/>
        <v>0</v>
      </c>
      <c r="I1040" s="151">
        <f t="shared" si="102"/>
        <v>0</v>
      </c>
      <c r="J1040" s="151">
        <v>0</v>
      </c>
      <c r="K1040" s="734">
        <v>0</v>
      </c>
      <c r="L1040" s="725">
        <f t="shared" si="97"/>
        <v>0</v>
      </c>
    </row>
    <row r="1041" spans="1:12" s="688" customFormat="1" ht="18" customHeight="1" x14ac:dyDescent="0.3">
      <c r="A1041" s="158">
        <v>29</v>
      </c>
      <c r="B1041" s="321" t="s">
        <v>921</v>
      </c>
      <c r="C1041" s="146">
        <v>6280.23</v>
      </c>
      <c r="D1041" s="146"/>
      <c r="E1041" s="146"/>
      <c r="F1041" s="146">
        <f t="shared" si="99"/>
        <v>6280.23</v>
      </c>
      <c r="G1041" s="702">
        <f t="shared" si="100"/>
        <v>0</v>
      </c>
      <c r="H1041" s="151">
        <f t="shared" si="101"/>
        <v>0</v>
      </c>
      <c r="I1041" s="151">
        <f t="shared" si="102"/>
        <v>0</v>
      </c>
      <c r="J1041" s="151">
        <v>0</v>
      </c>
      <c r="K1041" s="734">
        <v>0</v>
      </c>
      <c r="L1041" s="725">
        <f t="shared" si="97"/>
        <v>0</v>
      </c>
    </row>
    <row r="1042" spans="1:12" s="688" customFormat="1" ht="18" customHeight="1" x14ac:dyDescent="0.3">
      <c r="A1042" s="158">
        <v>30</v>
      </c>
      <c r="B1042" s="334" t="s">
        <v>922</v>
      </c>
      <c r="C1042" s="146">
        <v>8361.6299999999992</v>
      </c>
      <c r="D1042" s="146"/>
      <c r="E1042" s="146"/>
      <c r="F1042" s="146">
        <f t="shared" si="99"/>
        <v>8361.6299999999992</v>
      </c>
      <c r="G1042" s="702">
        <f t="shared" si="100"/>
        <v>0</v>
      </c>
      <c r="H1042" s="151">
        <f t="shared" si="101"/>
        <v>0</v>
      </c>
      <c r="I1042" s="151">
        <f t="shared" si="102"/>
        <v>0</v>
      </c>
      <c r="J1042" s="151">
        <v>0</v>
      </c>
      <c r="K1042" s="734">
        <v>0</v>
      </c>
      <c r="L1042" s="725">
        <f t="shared" si="97"/>
        <v>0</v>
      </c>
    </row>
    <row r="1043" spans="1:12" s="688" customFormat="1" ht="18" customHeight="1" x14ac:dyDescent="0.3">
      <c r="A1043" s="158">
        <v>31</v>
      </c>
      <c r="B1043" s="321" t="s">
        <v>923</v>
      </c>
      <c r="C1043" s="146">
        <v>6675.9</v>
      </c>
      <c r="D1043" s="146"/>
      <c r="E1043" s="146"/>
      <c r="F1043" s="146">
        <f t="shared" si="99"/>
        <v>6675.9</v>
      </c>
      <c r="G1043" s="702">
        <f t="shared" si="100"/>
        <v>0</v>
      </c>
      <c r="H1043" s="151">
        <f t="shared" si="101"/>
        <v>0</v>
      </c>
      <c r="I1043" s="151">
        <f t="shared" si="102"/>
        <v>0</v>
      </c>
      <c r="J1043" s="151">
        <v>0</v>
      </c>
      <c r="K1043" s="734">
        <v>0</v>
      </c>
      <c r="L1043" s="725">
        <f t="shared" si="97"/>
        <v>0</v>
      </c>
    </row>
    <row r="1044" spans="1:12" s="688" customFormat="1" ht="18" customHeight="1" x14ac:dyDescent="0.3">
      <c r="A1044" s="158">
        <v>32</v>
      </c>
      <c r="B1044" s="321" t="s">
        <v>924</v>
      </c>
      <c r="C1044" s="146">
        <v>4489.2299999999996</v>
      </c>
      <c r="D1044" s="146"/>
      <c r="E1044" s="146">
        <v>48.5</v>
      </c>
      <c r="F1044" s="146">
        <f t="shared" si="99"/>
        <v>4537.7299999999996</v>
      </c>
      <c r="G1044" s="702">
        <f t="shared" si="100"/>
        <v>0</v>
      </c>
      <c r="H1044" s="151">
        <f t="shared" si="101"/>
        <v>0</v>
      </c>
      <c r="I1044" s="151">
        <f t="shared" si="102"/>
        <v>0</v>
      </c>
      <c r="J1044" s="151">
        <v>0</v>
      </c>
      <c r="K1044" s="734">
        <v>0</v>
      </c>
      <c r="L1044" s="725">
        <f t="shared" si="97"/>
        <v>0</v>
      </c>
    </row>
    <row r="1045" spans="1:12" s="688" customFormat="1" ht="18" customHeight="1" x14ac:dyDescent="0.3">
      <c r="A1045" s="158">
        <v>33</v>
      </c>
      <c r="B1045" s="321" t="s">
        <v>925</v>
      </c>
      <c r="C1045" s="146">
        <v>4352.13</v>
      </c>
      <c r="D1045" s="146"/>
      <c r="E1045" s="146"/>
      <c r="F1045" s="146">
        <f t="shared" si="99"/>
        <v>4352.13</v>
      </c>
      <c r="G1045" s="702">
        <f t="shared" si="100"/>
        <v>0</v>
      </c>
      <c r="H1045" s="151">
        <f t="shared" si="101"/>
        <v>0</v>
      </c>
      <c r="I1045" s="151">
        <f t="shared" si="102"/>
        <v>0</v>
      </c>
      <c r="J1045" s="151">
        <v>0</v>
      </c>
      <c r="K1045" s="734">
        <v>0</v>
      </c>
      <c r="L1045" s="725">
        <f t="shared" si="97"/>
        <v>0</v>
      </c>
    </row>
    <row r="1046" spans="1:12" s="688" customFormat="1" ht="18" customHeight="1" x14ac:dyDescent="0.3">
      <c r="A1046" s="158">
        <v>34</v>
      </c>
      <c r="B1046" s="321" t="s">
        <v>926</v>
      </c>
      <c r="C1046" s="146">
        <v>4481.0200000000004</v>
      </c>
      <c r="D1046" s="146"/>
      <c r="E1046" s="146">
        <v>48.33</v>
      </c>
      <c r="F1046" s="146">
        <f t="shared" si="99"/>
        <v>4529.3500000000004</v>
      </c>
      <c r="G1046" s="702">
        <f t="shared" si="100"/>
        <v>0</v>
      </c>
      <c r="H1046" s="151">
        <f t="shared" si="101"/>
        <v>0</v>
      </c>
      <c r="I1046" s="151">
        <f t="shared" si="102"/>
        <v>0</v>
      </c>
      <c r="J1046" s="151">
        <v>0</v>
      </c>
      <c r="K1046" s="734">
        <v>0</v>
      </c>
      <c r="L1046" s="725">
        <f t="shared" si="97"/>
        <v>0</v>
      </c>
    </row>
    <row r="1047" spans="1:12" s="688" customFormat="1" ht="18" customHeight="1" x14ac:dyDescent="0.3">
      <c r="A1047" s="158">
        <v>35</v>
      </c>
      <c r="B1047" s="334" t="s">
        <v>927</v>
      </c>
      <c r="C1047" s="146">
        <v>8136.02</v>
      </c>
      <c r="D1047" s="146"/>
      <c r="E1047" s="146"/>
      <c r="F1047" s="146">
        <f t="shared" si="99"/>
        <v>8136.02</v>
      </c>
      <c r="G1047" s="702">
        <f t="shared" si="100"/>
        <v>0</v>
      </c>
      <c r="H1047" s="151">
        <f t="shared" si="101"/>
        <v>0</v>
      </c>
      <c r="I1047" s="151">
        <f t="shared" si="102"/>
        <v>0</v>
      </c>
      <c r="J1047" s="151">
        <v>0</v>
      </c>
      <c r="K1047" s="734">
        <v>0</v>
      </c>
      <c r="L1047" s="725">
        <f t="shared" si="97"/>
        <v>0</v>
      </c>
    </row>
    <row r="1048" spans="1:12" s="688" customFormat="1" ht="18" customHeight="1" x14ac:dyDescent="0.3">
      <c r="A1048" s="158">
        <v>36</v>
      </c>
      <c r="B1048" s="321" t="s">
        <v>928</v>
      </c>
      <c r="C1048" s="146">
        <v>5922.13</v>
      </c>
      <c r="D1048" s="146">
        <v>77.599999999999994</v>
      </c>
      <c r="E1048" s="146">
        <v>240.4</v>
      </c>
      <c r="F1048" s="146">
        <f t="shared" si="99"/>
        <v>6240.13</v>
      </c>
      <c r="G1048" s="702">
        <f t="shared" si="100"/>
        <v>0</v>
      </c>
      <c r="H1048" s="151">
        <f t="shared" si="101"/>
        <v>0</v>
      </c>
      <c r="I1048" s="151">
        <f t="shared" si="102"/>
        <v>0</v>
      </c>
      <c r="J1048" s="151">
        <v>0</v>
      </c>
      <c r="K1048" s="734">
        <v>0</v>
      </c>
      <c r="L1048" s="725">
        <f t="shared" si="97"/>
        <v>0</v>
      </c>
    </row>
    <row r="1049" spans="1:12" s="688" customFormat="1" ht="18" customHeight="1" x14ac:dyDescent="0.3">
      <c r="A1049" s="158">
        <v>37</v>
      </c>
      <c r="B1049" s="321" t="s">
        <v>929</v>
      </c>
      <c r="C1049" s="146">
        <v>5641.92</v>
      </c>
      <c r="D1049" s="146">
        <v>100.4</v>
      </c>
      <c r="E1049" s="146">
        <v>535.70000000000005</v>
      </c>
      <c r="F1049" s="146">
        <f t="shared" si="99"/>
        <v>6278.0199999999995</v>
      </c>
      <c r="G1049" s="702">
        <f t="shared" si="100"/>
        <v>0</v>
      </c>
      <c r="H1049" s="151">
        <f t="shared" si="101"/>
        <v>0</v>
      </c>
      <c r="I1049" s="151">
        <f t="shared" si="102"/>
        <v>0</v>
      </c>
      <c r="J1049" s="151">
        <v>0</v>
      </c>
      <c r="K1049" s="734">
        <v>0</v>
      </c>
      <c r="L1049" s="725">
        <f t="shared" si="97"/>
        <v>0</v>
      </c>
    </row>
    <row r="1050" spans="1:12" s="688" customFormat="1" ht="18" customHeight="1" x14ac:dyDescent="0.3">
      <c r="A1050" s="158">
        <v>38</v>
      </c>
      <c r="B1050" s="321" t="s">
        <v>930</v>
      </c>
      <c r="C1050" s="146">
        <f>3994.79-6.68</f>
        <v>3988.11</v>
      </c>
      <c r="D1050" s="146"/>
      <c r="E1050" s="146"/>
      <c r="F1050" s="146">
        <f t="shared" si="99"/>
        <v>3988.11</v>
      </c>
      <c r="G1050" s="702">
        <f t="shared" si="100"/>
        <v>0</v>
      </c>
      <c r="H1050" s="151">
        <f t="shared" si="101"/>
        <v>0</v>
      </c>
      <c r="I1050" s="151">
        <f t="shared" si="102"/>
        <v>0</v>
      </c>
      <c r="J1050" s="151">
        <v>0</v>
      </c>
      <c r="K1050" s="734">
        <v>0</v>
      </c>
      <c r="L1050" s="725">
        <f t="shared" si="97"/>
        <v>0</v>
      </c>
    </row>
    <row r="1051" spans="1:12" s="688" customFormat="1" ht="18" customHeight="1" x14ac:dyDescent="0.3">
      <c r="A1051" s="158">
        <v>39</v>
      </c>
      <c r="B1051" s="321" t="s">
        <v>931</v>
      </c>
      <c r="C1051" s="146">
        <v>4150.55</v>
      </c>
      <c r="D1051" s="146"/>
      <c r="E1051" s="146"/>
      <c r="F1051" s="146">
        <f t="shared" si="99"/>
        <v>4150.55</v>
      </c>
      <c r="G1051" s="702">
        <f t="shared" si="100"/>
        <v>0</v>
      </c>
      <c r="H1051" s="151">
        <f t="shared" si="101"/>
        <v>0</v>
      </c>
      <c r="I1051" s="151">
        <f t="shared" si="102"/>
        <v>0</v>
      </c>
      <c r="J1051" s="151">
        <v>0</v>
      </c>
      <c r="K1051" s="734">
        <v>0</v>
      </c>
      <c r="L1051" s="725">
        <f t="shared" si="97"/>
        <v>0</v>
      </c>
    </row>
    <row r="1052" spans="1:12" s="688" customFormat="1" ht="18" customHeight="1" x14ac:dyDescent="0.3">
      <c r="A1052" s="158">
        <v>40</v>
      </c>
      <c r="B1052" s="321" t="s">
        <v>932</v>
      </c>
      <c r="C1052" s="146">
        <v>14374.02</v>
      </c>
      <c r="D1052" s="146"/>
      <c r="E1052" s="146"/>
      <c r="F1052" s="146">
        <f t="shared" si="99"/>
        <v>14374.02</v>
      </c>
      <c r="G1052" s="702">
        <f t="shared" si="100"/>
        <v>0</v>
      </c>
      <c r="H1052" s="151">
        <f t="shared" si="101"/>
        <v>0</v>
      </c>
      <c r="I1052" s="151">
        <f t="shared" si="102"/>
        <v>0</v>
      </c>
      <c r="J1052" s="151">
        <v>0</v>
      </c>
      <c r="K1052" s="734">
        <v>0</v>
      </c>
      <c r="L1052" s="725">
        <f t="shared" si="97"/>
        <v>0</v>
      </c>
    </row>
    <row r="1053" spans="1:12" s="688" customFormat="1" ht="18" customHeight="1" x14ac:dyDescent="0.3">
      <c r="A1053" s="158">
        <v>41</v>
      </c>
      <c r="B1053" s="321" t="s">
        <v>933</v>
      </c>
      <c r="C1053" s="146">
        <v>4120.28</v>
      </c>
      <c r="D1053" s="146"/>
      <c r="E1053" s="146"/>
      <c r="F1053" s="146">
        <f t="shared" si="99"/>
        <v>4120.28</v>
      </c>
      <c r="G1053" s="702">
        <f t="shared" si="100"/>
        <v>0</v>
      </c>
      <c r="H1053" s="151">
        <f t="shared" si="101"/>
        <v>0</v>
      </c>
      <c r="I1053" s="151">
        <f t="shared" si="102"/>
        <v>0</v>
      </c>
      <c r="J1053" s="151">
        <v>0</v>
      </c>
      <c r="K1053" s="734">
        <v>0</v>
      </c>
      <c r="L1053" s="725">
        <f t="shared" si="97"/>
        <v>0</v>
      </c>
    </row>
    <row r="1054" spans="1:12" s="688" customFormat="1" ht="18" customHeight="1" x14ac:dyDescent="0.3">
      <c r="A1054" s="158">
        <v>42</v>
      </c>
      <c r="B1054" s="321" t="s">
        <v>934</v>
      </c>
      <c r="C1054" s="146">
        <v>14371.39</v>
      </c>
      <c r="D1054" s="146"/>
      <c r="E1054" s="146"/>
      <c r="F1054" s="146">
        <f t="shared" si="99"/>
        <v>14371.39</v>
      </c>
      <c r="G1054" s="702">
        <f t="shared" si="100"/>
        <v>0</v>
      </c>
      <c r="H1054" s="151">
        <f t="shared" si="101"/>
        <v>0</v>
      </c>
      <c r="I1054" s="151">
        <f t="shared" si="102"/>
        <v>0</v>
      </c>
      <c r="J1054" s="151">
        <v>0</v>
      </c>
      <c r="K1054" s="734">
        <v>0</v>
      </c>
      <c r="L1054" s="725">
        <f t="shared" si="97"/>
        <v>0</v>
      </c>
    </row>
    <row r="1055" spans="1:12" s="688" customFormat="1" ht="18" customHeight="1" x14ac:dyDescent="0.3">
      <c r="A1055" s="158">
        <v>43</v>
      </c>
      <c r="B1055" s="321" t="s">
        <v>935</v>
      </c>
      <c r="C1055" s="146">
        <v>9061.4</v>
      </c>
      <c r="D1055" s="146"/>
      <c r="E1055" s="146">
        <v>2450</v>
      </c>
      <c r="F1055" s="146">
        <f t="shared" si="99"/>
        <v>11511.4</v>
      </c>
      <c r="G1055" s="702">
        <f t="shared" si="100"/>
        <v>0</v>
      </c>
      <c r="H1055" s="151">
        <f t="shared" si="101"/>
        <v>0</v>
      </c>
      <c r="I1055" s="151">
        <f t="shared" si="102"/>
        <v>0</v>
      </c>
      <c r="J1055" s="151">
        <v>0</v>
      </c>
      <c r="K1055" s="734">
        <v>0</v>
      </c>
      <c r="L1055" s="725">
        <f t="shared" si="97"/>
        <v>0</v>
      </c>
    </row>
    <row r="1056" spans="1:12" s="688" customFormat="1" ht="18" customHeight="1" x14ac:dyDescent="0.3">
      <c r="A1056" s="158">
        <v>45</v>
      </c>
      <c r="B1056" s="321" t="s">
        <v>937</v>
      </c>
      <c r="C1056" s="146">
        <v>9038.0300000000007</v>
      </c>
      <c r="D1056" s="146"/>
      <c r="E1056" s="146">
        <v>1829.2</v>
      </c>
      <c r="F1056" s="146">
        <f t="shared" si="99"/>
        <v>10867.230000000001</v>
      </c>
      <c r="G1056" s="702">
        <f t="shared" si="100"/>
        <v>0</v>
      </c>
      <c r="H1056" s="151">
        <f t="shared" si="101"/>
        <v>0</v>
      </c>
      <c r="I1056" s="151">
        <f t="shared" si="102"/>
        <v>0</v>
      </c>
      <c r="J1056" s="151">
        <v>0</v>
      </c>
      <c r="K1056" s="734">
        <v>0</v>
      </c>
      <c r="L1056" s="725">
        <f t="shared" si="97"/>
        <v>0</v>
      </c>
    </row>
    <row r="1057" spans="1:12" s="688" customFormat="1" ht="18" customHeight="1" x14ac:dyDescent="0.3">
      <c r="A1057" s="158">
        <v>46</v>
      </c>
      <c r="B1057" s="321" t="s">
        <v>938</v>
      </c>
      <c r="C1057" s="146">
        <v>6690.6</v>
      </c>
      <c r="D1057" s="146"/>
      <c r="E1057" s="146">
        <v>855.4</v>
      </c>
      <c r="F1057" s="146">
        <f t="shared" si="99"/>
        <v>7546</v>
      </c>
      <c r="G1057" s="702">
        <f t="shared" si="100"/>
        <v>0</v>
      </c>
      <c r="H1057" s="151">
        <f t="shared" si="101"/>
        <v>0</v>
      </c>
      <c r="I1057" s="151">
        <f t="shared" si="102"/>
        <v>0</v>
      </c>
      <c r="J1057" s="151">
        <v>0</v>
      </c>
      <c r="K1057" s="734">
        <v>0</v>
      </c>
      <c r="L1057" s="725">
        <f t="shared" si="97"/>
        <v>0</v>
      </c>
    </row>
    <row r="1058" spans="1:12" s="688" customFormat="1" ht="18" customHeight="1" x14ac:dyDescent="0.3">
      <c r="A1058" s="158">
        <v>47</v>
      </c>
      <c r="B1058" s="321" t="s">
        <v>2171</v>
      </c>
      <c r="C1058" s="146">
        <v>2503.4</v>
      </c>
      <c r="D1058" s="146"/>
      <c r="E1058" s="146"/>
      <c r="F1058" s="146">
        <f t="shared" si="99"/>
        <v>2503.4</v>
      </c>
      <c r="G1058" s="702">
        <f t="shared" si="100"/>
        <v>0</v>
      </c>
      <c r="H1058" s="151">
        <f t="shared" si="101"/>
        <v>0</v>
      </c>
      <c r="I1058" s="151">
        <f t="shared" si="102"/>
        <v>0</v>
      </c>
      <c r="J1058" s="151">
        <v>0</v>
      </c>
      <c r="K1058" s="734">
        <v>0</v>
      </c>
      <c r="L1058" s="725">
        <f t="shared" si="97"/>
        <v>0</v>
      </c>
    </row>
    <row r="1059" spans="1:12" s="688" customFormat="1" ht="18" customHeight="1" x14ac:dyDescent="0.3">
      <c r="A1059" s="158">
        <v>48</v>
      </c>
      <c r="B1059" s="321" t="s">
        <v>2172</v>
      </c>
      <c r="C1059" s="146">
        <v>1175</v>
      </c>
      <c r="D1059" s="146"/>
      <c r="E1059" s="146"/>
      <c r="F1059" s="146">
        <f t="shared" si="99"/>
        <v>1175</v>
      </c>
      <c r="G1059" s="702">
        <f>0/161400.7*F1059</f>
        <v>0</v>
      </c>
      <c r="H1059" s="151">
        <f t="shared" si="101"/>
        <v>0</v>
      </c>
      <c r="I1059" s="151">
        <f t="shared" si="102"/>
        <v>0</v>
      </c>
      <c r="J1059" s="151">
        <v>0</v>
      </c>
      <c r="K1059" s="734">
        <v>0</v>
      </c>
      <c r="L1059" s="725">
        <f t="shared" si="97"/>
        <v>0</v>
      </c>
    </row>
    <row r="1060" spans="1:12" s="688" customFormat="1" ht="18" customHeight="1" x14ac:dyDescent="0.3">
      <c r="A1060" s="266"/>
      <c r="B1060" s="335" t="s">
        <v>1063</v>
      </c>
      <c r="C1060" s="138">
        <f t="shared" ref="C1060:J1060" si="103">SUM(C1013:C1059)</f>
        <v>155215.19</v>
      </c>
      <c r="D1060" s="138">
        <f t="shared" si="103"/>
        <v>178</v>
      </c>
      <c r="E1060" s="138">
        <f t="shared" si="103"/>
        <v>6007.53</v>
      </c>
      <c r="F1060" s="138">
        <f t="shared" si="103"/>
        <v>161400.72</v>
      </c>
      <c r="G1060" s="138">
        <f t="shared" si="103"/>
        <v>0</v>
      </c>
      <c r="H1060" s="151">
        <f t="shared" si="101"/>
        <v>0</v>
      </c>
      <c r="I1060" s="138">
        <f t="shared" si="103"/>
        <v>0</v>
      </c>
      <c r="J1060" s="138">
        <f t="shared" si="103"/>
        <v>0</v>
      </c>
      <c r="K1060" s="734">
        <v>0</v>
      </c>
      <c r="L1060" s="725">
        <f t="shared" si="97"/>
        <v>0</v>
      </c>
    </row>
    <row r="1061" spans="1:12" s="341" customFormat="1" ht="18" customHeight="1" x14ac:dyDescent="0.3">
      <c r="A1061" s="291"/>
      <c r="B1061" s="381" t="s">
        <v>1014</v>
      </c>
      <c r="C1061" s="354"/>
      <c r="D1061" s="354"/>
      <c r="E1061" s="146"/>
      <c r="F1061" s="146"/>
      <c r="G1061" s="146"/>
      <c r="H1061" s="151">
        <f t="shared" si="101"/>
        <v>0</v>
      </c>
      <c r="I1061" s="151"/>
      <c r="J1061" s="151"/>
      <c r="K1061" s="734"/>
      <c r="L1061" s="725"/>
    </row>
    <row r="1062" spans="1:12" s="688" customFormat="1" ht="18" customHeight="1" x14ac:dyDescent="0.35">
      <c r="A1062" s="158">
        <v>1</v>
      </c>
      <c r="B1062" s="321" t="s">
        <v>939</v>
      </c>
      <c r="C1062" s="847">
        <v>3648.31</v>
      </c>
      <c r="D1062" s="13"/>
      <c r="E1062" s="13">
        <v>290.5</v>
      </c>
      <c r="F1062" s="146">
        <f t="shared" si="99"/>
        <v>3938.81</v>
      </c>
      <c r="G1062" s="690">
        <f t="shared" ref="G1062:G1097" si="104">0/134855.03*F1062</f>
        <v>0</v>
      </c>
      <c r="H1062" s="151">
        <f t="shared" si="101"/>
        <v>0</v>
      </c>
      <c r="I1062" s="151">
        <f t="shared" si="102"/>
        <v>0</v>
      </c>
      <c r="J1062" s="151">
        <v>0</v>
      </c>
      <c r="K1062" s="734">
        <v>0</v>
      </c>
      <c r="L1062" s="725">
        <f t="shared" si="97"/>
        <v>0</v>
      </c>
    </row>
    <row r="1063" spans="1:12" s="688" customFormat="1" ht="18" customHeight="1" x14ac:dyDescent="0.35">
      <c r="A1063" s="158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46">
        <f t="shared" si="99"/>
        <v>6467.3</v>
      </c>
      <c r="G1063" s="690">
        <f t="shared" si="104"/>
        <v>0</v>
      </c>
      <c r="H1063" s="151">
        <f t="shared" si="101"/>
        <v>0</v>
      </c>
      <c r="I1063" s="151">
        <f t="shared" si="102"/>
        <v>0</v>
      </c>
      <c r="J1063" s="151">
        <v>0</v>
      </c>
      <c r="K1063" s="734">
        <v>0</v>
      </c>
      <c r="L1063" s="725">
        <f t="shared" si="97"/>
        <v>0</v>
      </c>
    </row>
    <row r="1064" spans="1:12" s="688" customFormat="1" ht="18" customHeight="1" x14ac:dyDescent="0.35">
      <c r="A1064" s="158">
        <v>3</v>
      </c>
      <c r="B1064" s="321" t="s">
        <v>941</v>
      </c>
      <c r="C1064" s="848">
        <v>4137.62</v>
      </c>
      <c r="D1064" s="13"/>
      <c r="E1064" s="13"/>
      <c r="F1064" s="146">
        <f t="shared" si="99"/>
        <v>4137.62</v>
      </c>
      <c r="G1064" s="690">
        <f t="shared" si="104"/>
        <v>0</v>
      </c>
      <c r="H1064" s="151">
        <f t="shared" si="101"/>
        <v>0</v>
      </c>
      <c r="I1064" s="151">
        <f t="shared" si="102"/>
        <v>0</v>
      </c>
      <c r="J1064" s="151">
        <v>0</v>
      </c>
      <c r="K1064" s="734">
        <v>0</v>
      </c>
      <c r="L1064" s="725">
        <f t="shared" si="97"/>
        <v>0</v>
      </c>
    </row>
    <row r="1065" spans="1:12" s="688" customFormat="1" ht="18" customHeight="1" x14ac:dyDescent="0.35">
      <c r="A1065" s="158">
        <v>5</v>
      </c>
      <c r="B1065" s="321" t="s">
        <v>942</v>
      </c>
      <c r="C1065" s="848">
        <v>6632.1</v>
      </c>
      <c r="D1065" s="13"/>
      <c r="E1065" s="13"/>
      <c r="F1065" s="146">
        <f t="shared" si="99"/>
        <v>6632.1</v>
      </c>
      <c r="G1065" s="690">
        <f t="shared" si="104"/>
        <v>0</v>
      </c>
      <c r="H1065" s="151">
        <f t="shared" si="101"/>
        <v>0</v>
      </c>
      <c r="I1065" s="151">
        <f t="shared" si="102"/>
        <v>0</v>
      </c>
      <c r="J1065" s="151">
        <v>0</v>
      </c>
      <c r="K1065" s="734">
        <v>0</v>
      </c>
      <c r="L1065" s="725">
        <f t="shared" ref="L1065:L1101" si="105">(K1065+J1065+I1065+H1065)/F1065</f>
        <v>0</v>
      </c>
    </row>
    <row r="1066" spans="1:12" s="688" customFormat="1" ht="18" customHeight="1" x14ac:dyDescent="0.35">
      <c r="A1066" s="158">
        <v>7</v>
      </c>
      <c r="B1066" s="321" t="s">
        <v>943</v>
      </c>
      <c r="C1066" s="848">
        <v>7476.63</v>
      </c>
      <c r="D1066" s="13"/>
      <c r="E1066" s="13"/>
      <c r="F1066" s="146">
        <f t="shared" si="99"/>
        <v>7476.63</v>
      </c>
      <c r="G1066" s="690">
        <f t="shared" si="104"/>
        <v>0</v>
      </c>
      <c r="H1066" s="151">
        <f t="shared" si="101"/>
        <v>0</v>
      </c>
      <c r="I1066" s="151">
        <f t="shared" si="102"/>
        <v>0</v>
      </c>
      <c r="J1066" s="151">
        <v>0</v>
      </c>
      <c r="K1066" s="734">
        <v>0</v>
      </c>
      <c r="L1066" s="725">
        <f t="shared" si="105"/>
        <v>0</v>
      </c>
    </row>
    <row r="1067" spans="1:12" s="688" customFormat="1" ht="18" customHeight="1" x14ac:dyDescent="0.35">
      <c r="A1067" s="158">
        <v>8</v>
      </c>
      <c r="B1067" s="321" t="s">
        <v>944</v>
      </c>
      <c r="C1067" s="848">
        <v>2286.9</v>
      </c>
      <c r="D1067" s="13"/>
      <c r="E1067" s="13"/>
      <c r="F1067" s="146">
        <f t="shared" si="99"/>
        <v>2286.9</v>
      </c>
      <c r="G1067" s="690">
        <f t="shared" si="104"/>
        <v>0</v>
      </c>
      <c r="H1067" s="151">
        <f t="shared" si="101"/>
        <v>0</v>
      </c>
      <c r="I1067" s="151">
        <f t="shared" si="102"/>
        <v>0</v>
      </c>
      <c r="J1067" s="151">
        <v>0</v>
      </c>
      <c r="K1067" s="734">
        <v>0</v>
      </c>
      <c r="L1067" s="725">
        <f t="shared" si="105"/>
        <v>0</v>
      </c>
    </row>
    <row r="1068" spans="1:12" s="688" customFormat="1" ht="18" customHeight="1" x14ac:dyDescent="0.35">
      <c r="A1068" s="158">
        <v>9</v>
      </c>
      <c r="B1068" s="321" t="s">
        <v>945</v>
      </c>
      <c r="C1068" s="848">
        <v>4665.6000000000004</v>
      </c>
      <c r="D1068" s="13"/>
      <c r="E1068" s="13"/>
      <c r="F1068" s="146">
        <f t="shared" si="99"/>
        <v>4665.6000000000004</v>
      </c>
      <c r="G1068" s="690">
        <f t="shared" si="104"/>
        <v>0</v>
      </c>
      <c r="H1068" s="151">
        <f t="shared" si="101"/>
        <v>0</v>
      </c>
      <c r="I1068" s="151">
        <f t="shared" si="102"/>
        <v>0</v>
      </c>
      <c r="J1068" s="151">
        <v>0</v>
      </c>
      <c r="K1068" s="734">
        <v>0</v>
      </c>
      <c r="L1068" s="725">
        <f t="shared" si="105"/>
        <v>0</v>
      </c>
    </row>
    <row r="1069" spans="1:12" s="688" customFormat="1" ht="18" customHeight="1" x14ac:dyDescent="0.35">
      <c r="A1069" s="158">
        <v>10</v>
      </c>
      <c r="B1069" s="321" t="s">
        <v>946</v>
      </c>
      <c r="C1069" s="848">
        <f>5543.95-53.4</f>
        <v>5490.55</v>
      </c>
      <c r="D1069" s="5"/>
      <c r="E1069" s="850">
        <v>72.8</v>
      </c>
      <c r="F1069" s="146">
        <f t="shared" si="99"/>
        <v>5563.35</v>
      </c>
      <c r="G1069" s="690">
        <f t="shared" si="104"/>
        <v>0</v>
      </c>
      <c r="H1069" s="151">
        <f t="shared" si="101"/>
        <v>0</v>
      </c>
      <c r="I1069" s="151">
        <f t="shared" si="102"/>
        <v>0</v>
      </c>
      <c r="J1069" s="151">
        <v>0</v>
      </c>
      <c r="K1069" s="734">
        <v>0</v>
      </c>
      <c r="L1069" s="725">
        <f t="shared" si="105"/>
        <v>0</v>
      </c>
    </row>
    <row r="1070" spans="1:12" s="688" customFormat="1" ht="18" customHeight="1" x14ac:dyDescent="0.35">
      <c r="A1070" s="158">
        <v>11</v>
      </c>
      <c r="B1070" s="321" t="s">
        <v>948</v>
      </c>
      <c r="C1070" s="848">
        <v>4602.66</v>
      </c>
      <c r="D1070" s="13"/>
      <c r="E1070" s="13"/>
      <c r="F1070" s="146">
        <f t="shared" ref="F1070:F1098" si="106">C1070+D1070+E1070</f>
        <v>4602.66</v>
      </c>
      <c r="G1070" s="690">
        <f t="shared" si="104"/>
        <v>0</v>
      </c>
      <c r="H1070" s="151">
        <f t="shared" si="101"/>
        <v>0</v>
      </c>
      <c r="I1070" s="151">
        <f t="shared" si="102"/>
        <v>0</v>
      </c>
      <c r="J1070" s="151">
        <v>0</v>
      </c>
      <c r="K1070" s="734">
        <v>0</v>
      </c>
      <c r="L1070" s="725">
        <f t="shared" si="105"/>
        <v>0</v>
      </c>
    </row>
    <row r="1071" spans="1:12" s="688" customFormat="1" ht="18" customHeight="1" x14ac:dyDescent="0.35">
      <c r="A1071" s="158">
        <v>12</v>
      </c>
      <c r="B1071" s="321" t="s">
        <v>949</v>
      </c>
      <c r="C1071" s="848">
        <v>4598.8999999999996</v>
      </c>
      <c r="D1071" s="13"/>
      <c r="E1071" s="13"/>
      <c r="F1071" s="146">
        <f t="shared" si="106"/>
        <v>4598.8999999999996</v>
      </c>
      <c r="G1071" s="690">
        <f t="shared" si="104"/>
        <v>0</v>
      </c>
      <c r="H1071" s="151">
        <f t="shared" si="101"/>
        <v>0</v>
      </c>
      <c r="I1071" s="151">
        <f t="shared" si="102"/>
        <v>0</v>
      </c>
      <c r="J1071" s="151">
        <v>0</v>
      </c>
      <c r="K1071" s="734">
        <v>0</v>
      </c>
      <c r="L1071" s="725">
        <f t="shared" si="105"/>
        <v>0</v>
      </c>
    </row>
    <row r="1072" spans="1:12" s="688" customFormat="1" ht="18" customHeight="1" x14ac:dyDescent="0.35">
      <c r="A1072" s="158">
        <v>13</v>
      </c>
      <c r="B1072" s="321" t="s">
        <v>963</v>
      </c>
      <c r="C1072" s="848">
        <v>4536.95</v>
      </c>
      <c r="D1072" s="13"/>
      <c r="E1072" s="13"/>
      <c r="F1072" s="146">
        <f t="shared" si="106"/>
        <v>4536.95</v>
      </c>
      <c r="G1072" s="690">
        <f t="shared" si="104"/>
        <v>0</v>
      </c>
      <c r="H1072" s="151">
        <f t="shared" si="101"/>
        <v>0</v>
      </c>
      <c r="I1072" s="151">
        <f t="shared" si="102"/>
        <v>0</v>
      </c>
      <c r="J1072" s="151">
        <v>0</v>
      </c>
      <c r="K1072" s="734">
        <v>0</v>
      </c>
      <c r="L1072" s="725">
        <f t="shared" si="105"/>
        <v>0</v>
      </c>
    </row>
    <row r="1073" spans="1:12" s="688" customFormat="1" ht="18" customHeight="1" x14ac:dyDescent="0.35">
      <c r="A1073" s="158">
        <v>14</v>
      </c>
      <c r="B1073" s="321" t="s">
        <v>964</v>
      </c>
      <c r="C1073" s="848">
        <v>4379.6000000000004</v>
      </c>
      <c r="D1073" s="13"/>
      <c r="E1073" s="13"/>
      <c r="F1073" s="146">
        <f t="shared" si="106"/>
        <v>4379.6000000000004</v>
      </c>
      <c r="G1073" s="690">
        <f t="shared" si="104"/>
        <v>0</v>
      </c>
      <c r="H1073" s="151">
        <f t="shared" si="101"/>
        <v>0</v>
      </c>
      <c r="I1073" s="151">
        <f t="shared" si="102"/>
        <v>0</v>
      </c>
      <c r="J1073" s="151">
        <v>0</v>
      </c>
      <c r="K1073" s="734">
        <v>0</v>
      </c>
      <c r="L1073" s="725">
        <f t="shared" si="105"/>
        <v>0</v>
      </c>
    </row>
    <row r="1074" spans="1:12" s="688" customFormat="1" ht="18" customHeight="1" x14ac:dyDescent="0.35">
      <c r="A1074" s="158">
        <v>15</v>
      </c>
      <c r="B1074" s="321" t="s">
        <v>965</v>
      </c>
      <c r="C1074" s="848">
        <v>3127.27</v>
      </c>
      <c r="D1074" s="13"/>
      <c r="E1074" s="13"/>
      <c r="F1074" s="146">
        <f t="shared" si="106"/>
        <v>3127.27</v>
      </c>
      <c r="G1074" s="690">
        <f t="shared" si="104"/>
        <v>0</v>
      </c>
      <c r="H1074" s="151">
        <f t="shared" si="101"/>
        <v>0</v>
      </c>
      <c r="I1074" s="151">
        <f t="shared" si="102"/>
        <v>0</v>
      </c>
      <c r="J1074" s="151">
        <v>0</v>
      </c>
      <c r="K1074" s="734">
        <v>0</v>
      </c>
      <c r="L1074" s="725">
        <f t="shared" si="105"/>
        <v>0</v>
      </c>
    </row>
    <row r="1075" spans="1:12" s="688" customFormat="1" ht="18" customHeight="1" x14ac:dyDescent="0.35">
      <c r="A1075" s="158">
        <v>16</v>
      </c>
      <c r="B1075" s="321" t="s">
        <v>966</v>
      </c>
      <c r="C1075" s="848">
        <f>3356.6</f>
        <v>3356.6</v>
      </c>
      <c r="D1075" s="13"/>
      <c r="E1075" s="849">
        <v>46.8</v>
      </c>
      <c r="F1075" s="146">
        <f t="shared" si="106"/>
        <v>3403.4</v>
      </c>
      <c r="G1075" s="690">
        <f t="shared" si="104"/>
        <v>0</v>
      </c>
      <c r="H1075" s="151">
        <f t="shared" si="101"/>
        <v>0</v>
      </c>
      <c r="I1075" s="151">
        <f t="shared" si="102"/>
        <v>0</v>
      </c>
      <c r="J1075" s="151">
        <v>0</v>
      </c>
      <c r="K1075" s="734">
        <v>0</v>
      </c>
      <c r="L1075" s="725">
        <f t="shared" si="105"/>
        <v>0</v>
      </c>
    </row>
    <row r="1076" spans="1:12" s="688" customFormat="1" ht="18" customHeight="1" x14ac:dyDescent="0.35">
      <c r="A1076" s="158">
        <v>17</v>
      </c>
      <c r="B1076" s="321" t="s">
        <v>967</v>
      </c>
      <c r="C1076" s="848">
        <v>50.5</v>
      </c>
      <c r="D1076" s="851"/>
      <c r="E1076" s="851"/>
      <c r="F1076" s="146">
        <f t="shared" si="106"/>
        <v>50.5</v>
      </c>
      <c r="G1076" s="690">
        <f t="shared" si="104"/>
        <v>0</v>
      </c>
      <c r="H1076" s="151">
        <f t="shared" si="101"/>
        <v>0</v>
      </c>
      <c r="I1076" s="151">
        <f t="shared" si="102"/>
        <v>0</v>
      </c>
      <c r="J1076" s="151">
        <v>0</v>
      </c>
      <c r="K1076" s="734">
        <v>0</v>
      </c>
      <c r="L1076" s="725">
        <f t="shared" si="105"/>
        <v>0</v>
      </c>
    </row>
    <row r="1077" spans="1:12" s="688" customFormat="1" ht="18" customHeight="1" x14ac:dyDescent="0.35">
      <c r="A1077" s="158">
        <v>18</v>
      </c>
      <c r="B1077" s="321" t="s">
        <v>787</v>
      </c>
      <c r="C1077" s="848">
        <v>311.10000000000002</v>
      </c>
      <c r="D1077" s="13"/>
      <c r="E1077" s="13"/>
      <c r="F1077" s="146">
        <f t="shared" si="106"/>
        <v>311.10000000000002</v>
      </c>
      <c r="G1077" s="690">
        <f t="shared" si="104"/>
        <v>0</v>
      </c>
      <c r="H1077" s="151">
        <f t="shared" si="101"/>
        <v>0</v>
      </c>
      <c r="I1077" s="151">
        <f t="shared" si="102"/>
        <v>0</v>
      </c>
      <c r="J1077" s="151">
        <v>0</v>
      </c>
      <c r="K1077" s="734">
        <v>0</v>
      </c>
      <c r="L1077" s="725">
        <f t="shared" si="105"/>
        <v>0</v>
      </c>
    </row>
    <row r="1078" spans="1:12" s="688" customFormat="1" ht="18" customHeight="1" x14ac:dyDescent="0.35">
      <c r="A1078" s="158">
        <v>19</v>
      </c>
      <c r="B1078" s="321" t="s">
        <v>788</v>
      </c>
      <c r="C1078" s="848">
        <v>305.14999999999998</v>
      </c>
      <c r="D1078" s="13"/>
      <c r="E1078" s="13"/>
      <c r="F1078" s="146">
        <f t="shared" si="106"/>
        <v>305.14999999999998</v>
      </c>
      <c r="G1078" s="690">
        <f t="shared" si="104"/>
        <v>0</v>
      </c>
      <c r="H1078" s="151">
        <f t="shared" si="101"/>
        <v>0</v>
      </c>
      <c r="I1078" s="151">
        <f t="shared" si="102"/>
        <v>0</v>
      </c>
      <c r="J1078" s="151">
        <v>0</v>
      </c>
      <c r="K1078" s="734">
        <v>0</v>
      </c>
      <c r="L1078" s="725">
        <f t="shared" si="105"/>
        <v>0</v>
      </c>
    </row>
    <row r="1079" spans="1:12" s="688" customFormat="1" ht="18" customHeight="1" x14ac:dyDescent="0.35">
      <c r="A1079" s="158">
        <v>20</v>
      </c>
      <c r="B1079" s="321" t="s">
        <v>789</v>
      </c>
      <c r="C1079" s="848">
        <v>840.06</v>
      </c>
      <c r="D1079" s="13"/>
      <c r="E1079" s="13"/>
      <c r="F1079" s="146">
        <f t="shared" si="106"/>
        <v>840.06</v>
      </c>
      <c r="G1079" s="690">
        <f t="shared" si="104"/>
        <v>0</v>
      </c>
      <c r="H1079" s="151">
        <f t="shared" si="101"/>
        <v>0</v>
      </c>
      <c r="I1079" s="151">
        <f t="shared" si="102"/>
        <v>0</v>
      </c>
      <c r="J1079" s="151">
        <v>0</v>
      </c>
      <c r="K1079" s="734">
        <v>0</v>
      </c>
      <c r="L1079" s="725">
        <f t="shared" si="105"/>
        <v>0</v>
      </c>
    </row>
    <row r="1080" spans="1:12" s="688" customFormat="1" ht="18" customHeight="1" x14ac:dyDescent="0.35">
      <c r="A1080" s="158">
        <v>21</v>
      </c>
      <c r="B1080" s="321" t="s">
        <v>790</v>
      </c>
      <c r="C1080" s="848">
        <v>661.54</v>
      </c>
      <c r="D1080" s="13"/>
      <c r="E1080" s="849">
        <v>135.4</v>
      </c>
      <c r="F1080" s="146">
        <f t="shared" si="106"/>
        <v>796.93999999999994</v>
      </c>
      <c r="G1080" s="690">
        <f t="shared" si="104"/>
        <v>0</v>
      </c>
      <c r="H1080" s="151">
        <f t="shared" si="101"/>
        <v>0</v>
      </c>
      <c r="I1080" s="151">
        <f t="shared" si="102"/>
        <v>0</v>
      </c>
      <c r="J1080" s="151">
        <v>0</v>
      </c>
      <c r="K1080" s="734">
        <v>0</v>
      </c>
      <c r="L1080" s="725">
        <f t="shared" si="105"/>
        <v>0</v>
      </c>
    </row>
    <row r="1081" spans="1:12" s="688" customFormat="1" ht="18" customHeight="1" x14ac:dyDescent="0.35">
      <c r="A1081" s="158">
        <v>23</v>
      </c>
      <c r="B1081" s="321" t="s">
        <v>791</v>
      </c>
      <c r="C1081" s="848">
        <v>2260.08</v>
      </c>
      <c r="D1081" s="13"/>
      <c r="E1081" s="13"/>
      <c r="F1081" s="146">
        <f t="shared" si="106"/>
        <v>2260.08</v>
      </c>
      <c r="G1081" s="690">
        <f t="shared" si="104"/>
        <v>0</v>
      </c>
      <c r="H1081" s="151">
        <f t="shared" si="101"/>
        <v>0</v>
      </c>
      <c r="I1081" s="151">
        <f t="shared" si="102"/>
        <v>0</v>
      </c>
      <c r="J1081" s="151">
        <v>0</v>
      </c>
      <c r="K1081" s="734">
        <v>0</v>
      </c>
      <c r="L1081" s="725">
        <f t="shared" si="105"/>
        <v>0</v>
      </c>
    </row>
    <row r="1082" spans="1:12" s="688" customFormat="1" ht="18" customHeight="1" x14ac:dyDescent="0.35">
      <c r="A1082" s="158">
        <v>24</v>
      </c>
      <c r="B1082" s="321" t="s">
        <v>792</v>
      </c>
      <c r="C1082" s="848">
        <v>120.8</v>
      </c>
      <c r="D1082" s="13"/>
      <c r="E1082" s="13"/>
      <c r="F1082" s="146">
        <f t="shared" si="106"/>
        <v>120.8</v>
      </c>
      <c r="G1082" s="690">
        <f t="shared" si="104"/>
        <v>0</v>
      </c>
      <c r="H1082" s="151">
        <f t="shared" si="101"/>
        <v>0</v>
      </c>
      <c r="I1082" s="151">
        <f t="shared" si="102"/>
        <v>0</v>
      </c>
      <c r="J1082" s="151">
        <v>0</v>
      </c>
      <c r="K1082" s="734">
        <v>0</v>
      </c>
      <c r="L1082" s="725">
        <f t="shared" si="105"/>
        <v>0</v>
      </c>
    </row>
    <row r="1083" spans="1:12" s="688" customFormat="1" ht="18" customHeight="1" x14ac:dyDescent="0.35">
      <c r="A1083" s="158">
        <v>25</v>
      </c>
      <c r="B1083" s="321" t="s">
        <v>793</v>
      </c>
      <c r="C1083" s="848">
        <v>174.6</v>
      </c>
      <c r="D1083" s="13"/>
      <c r="E1083" s="13"/>
      <c r="F1083" s="146">
        <f t="shared" si="106"/>
        <v>174.6</v>
      </c>
      <c r="G1083" s="690">
        <f t="shared" si="104"/>
        <v>0</v>
      </c>
      <c r="H1083" s="151">
        <f t="shared" si="101"/>
        <v>0</v>
      </c>
      <c r="I1083" s="151">
        <f t="shared" si="102"/>
        <v>0</v>
      </c>
      <c r="J1083" s="151">
        <v>0</v>
      </c>
      <c r="K1083" s="734">
        <v>0</v>
      </c>
      <c r="L1083" s="725">
        <f t="shared" si="105"/>
        <v>0</v>
      </c>
    </row>
    <row r="1084" spans="1:12" s="688" customFormat="1" ht="18" customHeight="1" x14ac:dyDescent="0.35">
      <c r="A1084" s="158">
        <v>26</v>
      </c>
      <c r="B1084" s="321" t="s">
        <v>794</v>
      </c>
      <c r="C1084" s="848">
        <v>152.6</v>
      </c>
      <c r="D1084" s="13"/>
      <c r="E1084" s="13"/>
      <c r="F1084" s="146">
        <f t="shared" si="106"/>
        <v>152.6</v>
      </c>
      <c r="G1084" s="690">
        <f t="shared" si="104"/>
        <v>0</v>
      </c>
      <c r="H1084" s="151">
        <f t="shared" si="101"/>
        <v>0</v>
      </c>
      <c r="I1084" s="151">
        <f t="shared" si="102"/>
        <v>0</v>
      </c>
      <c r="J1084" s="151">
        <v>0</v>
      </c>
      <c r="K1084" s="734">
        <v>0</v>
      </c>
      <c r="L1084" s="725">
        <f t="shared" si="105"/>
        <v>0</v>
      </c>
    </row>
    <row r="1085" spans="1:12" s="695" customFormat="1" ht="18" customHeight="1" x14ac:dyDescent="0.35">
      <c r="A1085" s="158">
        <v>27</v>
      </c>
      <c r="B1085" s="334" t="s">
        <v>512</v>
      </c>
      <c r="C1085" s="852">
        <v>5436.2</v>
      </c>
      <c r="D1085" s="17"/>
      <c r="E1085" s="17"/>
      <c r="F1085" s="146">
        <f t="shared" si="106"/>
        <v>5436.2</v>
      </c>
      <c r="G1085" s="690">
        <f t="shared" si="104"/>
        <v>0</v>
      </c>
      <c r="H1085" s="151">
        <f t="shared" si="101"/>
        <v>0</v>
      </c>
      <c r="I1085" s="151">
        <f t="shared" si="102"/>
        <v>0</v>
      </c>
      <c r="J1085" s="151">
        <v>0</v>
      </c>
      <c r="K1085" s="734">
        <v>0</v>
      </c>
      <c r="L1085" s="725">
        <f t="shared" si="105"/>
        <v>0</v>
      </c>
    </row>
    <row r="1086" spans="1:12" s="693" customFormat="1" ht="18" customHeight="1" x14ac:dyDescent="0.35">
      <c r="A1086" s="158">
        <v>28</v>
      </c>
      <c r="B1086" s="334" t="s">
        <v>513</v>
      </c>
      <c r="C1086" s="852">
        <v>4049.1</v>
      </c>
      <c r="D1086" s="17"/>
      <c r="E1086" s="17"/>
      <c r="F1086" s="146">
        <f t="shared" si="106"/>
        <v>4049.1</v>
      </c>
      <c r="G1086" s="690">
        <f t="shared" si="104"/>
        <v>0</v>
      </c>
      <c r="H1086" s="151">
        <f t="shared" si="101"/>
        <v>0</v>
      </c>
      <c r="I1086" s="151">
        <f t="shared" si="102"/>
        <v>0</v>
      </c>
      <c r="J1086" s="151">
        <v>0</v>
      </c>
      <c r="K1086" s="734">
        <v>0</v>
      </c>
      <c r="L1086" s="725">
        <f t="shared" si="105"/>
        <v>0</v>
      </c>
    </row>
    <row r="1087" spans="1:12" s="688" customFormat="1" ht="18" customHeight="1" x14ac:dyDescent="0.35">
      <c r="A1087" s="158">
        <v>29</v>
      </c>
      <c r="B1087" s="334" t="s">
        <v>514</v>
      </c>
      <c r="C1087" s="852">
        <v>3998.3</v>
      </c>
      <c r="D1087" s="17"/>
      <c r="E1087" s="17"/>
      <c r="F1087" s="146">
        <f t="shared" si="106"/>
        <v>3998.3</v>
      </c>
      <c r="G1087" s="690">
        <f t="shared" si="104"/>
        <v>0</v>
      </c>
      <c r="H1087" s="151">
        <f t="shared" si="101"/>
        <v>0</v>
      </c>
      <c r="I1087" s="151">
        <f t="shared" si="102"/>
        <v>0</v>
      </c>
      <c r="J1087" s="151">
        <v>0</v>
      </c>
      <c r="K1087" s="734">
        <v>0</v>
      </c>
      <c r="L1087" s="725">
        <f t="shared" si="105"/>
        <v>0</v>
      </c>
    </row>
    <row r="1088" spans="1:12" s="688" customFormat="1" ht="18" customHeight="1" x14ac:dyDescent="0.35">
      <c r="A1088" s="158">
        <v>30</v>
      </c>
      <c r="B1088" s="334" t="s">
        <v>515</v>
      </c>
      <c r="C1088" s="852">
        <v>3636.5</v>
      </c>
      <c r="D1088" s="17"/>
      <c r="E1088" s="17"/>
      <c r="F1088" s="146">
        <f t="shared" si="106"/>
        <v>3636.5</v>
      </c>
      <c r="G1088" s="690">
        <f t="shared" si="104"/>
        <v>0</v>
      </c>
      <c r="H1088" s="151">
        <f t="shared" si="101"/>
        <v>0</v>
      </c>
      <c r="I1088" s="151">
        <f t="shared" si="102"/>
        <v>0</v>
      </c>
      <c r="J1088" s="151">
        <v>0</v>
      </c>
      <c r="K1088" s="734">
        <v>0</v>
      </c>
      <c r="L1088" s="725">
        <f t="shared" si="105"/>
        <v>0</v>
      </c>
    </row>
    <row r="1089" spans="1:12" s="688" customFormat="1" ht="18" customHeight="1" x14ac:dyDescent="0.35">
      <c r="A1089" s="158">
        <v>31</v>
      </c>
      <c r="B1089" s="334" t="s">
        <v>516</v>
      </c>
      <c r="C1089" s="852">
        <v>4067.7</v>
      </c>
      <c r="D1089" s="17"/>
      <c r="E1089" s="17"/>
      <c r="F1089" s="146">
        <f t="shared" si="106"/>
        <v>4067.7</v>
      </c>
      <c r="G1089" s="690">
        <f t="shared" si="104"/>
        <v>0</v>
      </c>
      <c r="H1089" s="151">
        <f t="shared" si="101"/>
        <v>0</v>
      </c>
      <c r="I1089" s="151">
        <f t="shared" si="102"/>
        <v>0</v>
      </c>
      <c r="J1089" s="151">
        <v>0</v>
      </c>
      <c r="K1089" s="734">
        <v>0</v>
      </c>
      <c r="L1089" s="725">
        <f t="shared" si="105"/>
        <v>0</v>
      </c>
    </row>
    <row r="1090" spans="1:12" s="688" customFormat="1" ht="18" customHeight="1" x14ac:dyDescent="0.35">
      <c r="A1090" s="158">
        <v>32</v>
      </c>
      <c r="B1090" s="334" t="s">
        <v>517</v>
      </c>
      <c r="C1090" s="852">
        <v>5696.9</v>
      </c>
      <c r="D1090" s="17"/>
      <c r="E1090" s="17"/>
      <c r="F1090" s="146">
        <f t="shared" si="106"/>
        <v>5696.9</v>
      </c>
      <c r="G1090" s="690">
        <f t="shared" si="104"/>
        <v>0</v>
      </c>
      <c r="H1090" s="151">
        <f t="shared" si="101"/>
        <v>0</v>
      </c>
      <c r="I1090" s="151">
        <f t="shared" si="102"/>
        <v>0</v>
      </c>
      <c r="J1090" s="151">
        <v>0</v>
      </c>
      <c r="K1090" s="734">
        <v>0</v>
      </c>
      <c r="L1090" s="725">
        <f t="shared" si="105"/>
        <v>0</v>
      </c>
    </row>
    <row r="1091" spans="1:12" s="688" customFormat="1" ht="18" customHeight="1" x14ac:dyDescent="0.35">
      <c r="A1091" s="158">
        <v>33</v>
      </c>
      <c r="B1091" s="334" t="s">
        <v>518</v>
      </c>
      <c r="C1091" s="852">
        <v>4248.7</v>
      </c>
      <c r="D1091" s="17"/>
      <c r="E1091" s="17"/>
      <c r="F1091" s="146">
        <f t="shared" si="106"/>
        <v>4248.7</v>
      </c>
      <c r="G1091" s="690">
        <f t="shared" si="104"/>
        <v>0</v>
      </c>
      <c r="H1091" s="151">
        <f t="shared" si="101"/>
        <v>0</v>
      </c>
      <c r="I1091" s="151">
        <f t="shared" ref="I1091:I1098" si="107">H1091*0.22</f>
        <v>0</v>
      </c>
      <c r="J1091" s="151">
        <v>0</v>
      </c>
      <c r="K1091" s="734">
        <v>0</v>
      </c>
      <c r="L1091" s="725">
        <f t="shared" si="105"/>
        <v>0</v>
      </c>
    </row>
    <row r="1092" spans="1:12" s="688" customFormat="1" ht="18" customHeight="1" x14ac:dyDescent="0.35">
      <c r="A1092" s="158">
        <v>34</v>
      </c>
      <c r="B1092" s="334" t="s">
        <v>519</v>
      </c>
      <c r="C1092" s="852">
        <v>4233.3</v>
      </c>
      <c r="D1092" s="17"/>
      <c r="E1092" s="17"/>
      <c r="F1092" s="146">
        <f t="shared" si="106"/>
        <v>4233.3</v>
      </c>
      <c r="G1092" s="690">
        <f t="shared" si="104"/>
        <v>0</v>
      </c>
      <c r="H1092" s="151">
        <f t="shared" si="101"/>
        <v>0</v>
      </c>
      <c r="I1092" s="151">
        <f t="shared" si="107"/>
        <v>0</v>
      </c>
      <c r="J1092" s="151">
        <v>0</v>
      </c>
      <c r="K1092" s="734">
        <v>0</v>
      </c>
      <c r="L1092" s="725">
        <f t="shared" si="105"/>
        <v>0</v>
      </c>
    </row>
    <row r="1093" spans="1:12" s="688" customFormat="1" ht="18" customHeight="1" x14ac:dyDescent="0.35">
      <c r="A1093" s="158">
        <v>35</v>
      </c>
      <c r="B1093" s="334" t="s">
        <v>520</v>
      </c>
      <c r="C1093" s="852">
        <v>7836.35</v>
      </c>
      <c r="D1093" s="17"/>
      <c r="E1093" s="17"/>
      <c r="F1093" s="146">
        <f t="shared" si="106"/>
        <v>7836.35</v>
      </c>
      <c r="G1093" s="690">
        <f t="shared" si="104"/>
        <v>0</v>
      </c>
      <c r="H1093" s="151">
        <f t="shared" si="101"/>
        <v>0</v>
      </c>
      <c r="I1093" s="151">
        <f t="shared" si="107"/>
        <v>0</v>
      </c>
      <c r="J1093" s="151">
        <v>0</v>
      </c>
      <c r="K1093" s="734">
        <v>0</v>
      </c>
      <c r="L1093" s="725">
        <f t="shared" si="105"/>
        <v>0</v>
      </c>
    </row>
    <row r="1094" spans="1:12" s="688" customFormat="1" ht="18" customHeight="1" x14ac:dyDescent="0.35">
      <c r="A1094" s="158">
        <v>36</v>
      </c>
      <c r="B1094" s="334" t="s">
        <v>521</v>
      </c>
      <c r="C1094" s="852">
        <v>3887.13</v>
      </c>
      <c r="D1094" s="17"/>
      <c r="E1094" s="17"/>
      <c r="F1094" s="146">
        <f t="shared" si="106"/>
        <v>3887.13</v>
      </c>
      <c r="G1094" s="690">
        <f t="shared" si="104"/>
        <v>0</v>
      </c>
      <c r="H1094" s="151">
        <f t="shared" si="101"/>
        <v>0</v>
      </c>
      <c r="I1094" s="151">
        <f t="shared" si="107"/>
        <v>0</v>
      </c>
      <c r="J1094" s="151">
        <v>0</v>
      </c>
      <c r="K1094" s="734">
        <v>0</v>
      </c>
      <c r="L1094" s="725">
        <f t="shared" si="105"/>
        <v>0</v>
      </c>
    </row>
    <row r="1095" spans="1:12" s="688" customFormat="1" ht="18" customHeight="1" x14ac:dyDescent="0.35">
      <c r="A1095" s="158">
        <v>37</v>
      </c>
      <c r="B1095" s="334" t="s">
        <v>522</v>
      </c>
      <c r="C1095" s="852">
        <v>4191.82</v>
      </c>
      <c r="D1095" s="17"/>
      <c r="E1095" s="17"/>
      <c r="F1095" s="146">
        <f t="shared" si="106"/>
        <v>4191.82</v>
      </c>
      <c r="G1095" s="690">
        <f t="shared" si="104"/>
        <v>0</v>
      </c>
      <c r="H1095" s="151">
        <f t="shared" ref="H1095:H1101" si="108">G1095*4281.45</f>
        <v>0</v>
      </c>
      <c r="I1095" s="151">
        <f t="shared" si="107"/>
        <v>0</v>
      </c>
      <c r="J1095" s="151">
        <v>0</v>
      </c>
      <c r="K1095" s="734">
        <v>0</v>
      </c>
      <c r="L1095" s="725">
        <f t="shared" si="105"/>
        <v>0</v>
      </c>
    </row>
    <row r="1096" spans="1:12" s="688" customFormat="1" ht="18" customHeight="1" x14ac:dyDescent="0.35">
      <c r="A1096" s="158">
        <v>38</v>
      </c>
      <c r="B1096" s="334" t="s">
        <v>523</v>
      </c>
      <c r="C1096" s="852">
        <v>4607.8100000000004</v>
      </c>
      <c r="D1096" s="17"/>
      <c r="E1096" s="17"/>
      <c r="F1096" s="146">
        <f t="shared" si="106"/>
        <v>4607.8100000000004</v>
      </c>
      <c r="G1096" s="690">
        <f t="shared" si="104"/>
        <v>0</v>
      </c>
      <c r="H1096" s="151">
        <f t="shared" si="108"/>
        <v>0</v>
      </c>
      <c r="I1096" s="151">
        <f t="shared" si="107"/>
        <v>0</v>
      </c>
      <c r="J1096" s="151">
        <v>0</v>
      </c>
      <c r="K1096" s="734">
        <v>0</v>
      </c>
      <c r="L1096" s="725">
        <f t="shared" si="105"/>
        <v>0</v>
      </c>
    </row>
    <row r="1097" spans="1:12" s="688" customFormat="1" ht="18" customHeight="1" x14ac:dyDescent="0.35">
      <c r="A1097" s="158">
        <v>39</v>
      </c>
      <c r="B1097" s="334" t="s">
        <v>524</v>
      </c>
      <c r="C1097" s="852">
        <v>4528.3999999999996</v>
      </c>
      <c r="D1097" s="17"/>
      <c r="E1097" s="17"/>
      <c r="F1097" s="146">
        <f t="shared" si="106"/>
        <v>4528.3999999999996</v>
      </c>
      <c r="G1097" s="690">
        <f t="shared" si="104"/>
        <v>0</v>
      </c>
      <c r="H1097" s="151">
        <f t="shared" si="108"/>
        <v>0</v>
      </c>
      <c r="I1097" s="151">
        <f t="shared" si="107"/>
        <v>0</v>
      </c>
      <c r="J1097" s="151">
        <v>0</v>
      </c>
      <c r="K1097" s="734">
        <v>0</v>
      </c>
      <c r="L1097" s="725">
        <f t="shared" si="105"/>
        <v>0</v>
      </c>
    </row>
    <row r="1098" spans="1:12" s="688" customFormat="1" ht="18" customHeight="1" x14ac:dyDescent="0.35">
      <c r="A1098" s="158">
        <v>40</v>
      </c>
      <c r="B1098" s="334" t="s">
        <v>525</v>
      </c>
      <c r="C1098" s="852">
        <v>3607.9</v>
      </c>
      <c r="D1098" s="17"/>
      <c r="E1098" s="17"/>
      <c r="F1098" s="146">
        <f t="shared" si="106"/>
        <v>3607.9</v>
      </c>
      <c r="G1098" s="690">
        <f>0/134855.03*F1098</f>
        <v>0</v>
      </c>
      <c r="H1098" s="151">
        <f t="shared" si="108"/>
        <v>0</v>
      </c>
      <c r="I1098" s="151">
        <f t="shared" si="107"/>
        <v>0</v>
      </c>
      <c r="J1098" s="151">
        <v>0</v>
      </c>
      <c r="K1098" s="734">
        <v>0</v>
      </c>
      <c r="L1098" s="725">
        <f t="shared" si="105"/>
        <v>0</v>
      </c>
    </row>
    <row r="1099" spans="1:12" s="433" customFormat="1" ht="18" customHeight="1" x14ac:dyDescent="0.35">
      <c r="A1099" s="260"/>
      <c r="B1099" s="378" t="s">
        <v>968</v>
      </c>
      <c r="C1099" s="143">
        <f t="shared" ref="C1099:K1099" si="109">SUM(C1062:C1098)</f>
        <v>133762.53</v>
      </c>
      <c r="D1099" s="143">
        <f t="shared" si="109"/>
        <v>153.6</v>
      </c>
      <c r="E1099" s="143">
        <f t="shared" si="109"/>
        <v>938.89999999999986</v>
      </c>
      <c r="F1099" s="143">
        <f t="shared" si="109"/>
        <v>134855.03</v>
      </c>
      <c r="G1099" s="143">
        <f t="shared" si="109"/>
        <v>0</v>
      </c>
      <c r="H1099" s="734">
        <f t="shared" si="108"/>
        <v>0</v>
      </c>
      <c r="I1099" s="143">
        <f t="shared" si="109"/>
        <v>0</v>
      </c>
      <c r="J1099" s="143">
        <f t="shared" si="109"/>
        <v>0</v>
      </c>
      <c r="K1099" s="143">
        <f t="shared" si="109"/>
        <v>0</v>
      </c>
      <c r="L1099" s="725">
        <f t="shared" si="105"/>
        <v>0</v>
      </c>
    </row>
    <row r="1100" spans="1:12" s="688" customFormat="1" ht="18" customHeight="1" x14ac:dyDescent="0.3">
      <c r="A1100" s="158"/>
      <c r="B1100" s="321"/>
      <c r="C1100" s="146"/>
      <c r="D1100" s="146"/>
      <c r="E1100" s="146"/>
      <c r="F1100" s="146"/>
      <c r="G1100" s="146"/>
      <c r="H1100" s="151">
        <f t="shared" si="108"/>
        <v>0</v>
      </c>
      <c r="I1100" s="146"/>
      <c r="J1100" s="146"/>
      <c r="K1100" s="146"/>
      <c r="L1100" s="725"/>
    </row>
    <row r="1101" spans="1:12" s="688" customFormat="1" ht="18" customHeight="1" x14ac:dyDescent="0.3">
      <c r="A1101" s="158"/>
      <c r="B1101" s="335" t="s">
        <v>1049</v>
      </c>
      <c r="C1101" s="169">
        <f t="shared" ref="C1101:J1101" si="110">C1099+C1060+C1011+C780+C668+C492+C349+C82+C65</f>
        <v>1714310.43</v>
      </c>
      <c r="D1101" s="169">
        <f t="shared" si="110"/>
        <v>9509.67</v>
      </c>
      <c r="E1101" s="169">
        <f t="shared" si="110"/>
        <v>23457.600000000002</v>
      </c>
      <c r="F1101" s="169">
        <f t="shared" si="110"/>
        <v>1747177.3499999996</v>
      </c>
      <c r="G1101" s="169">
        <f t="shared" si="110"/>
        <v>5.9999998551433942</v>
      </c>
      <c r="H1101" s="734">
        <f t="shared" si="108"/>
        <v>25688.699379803686</v>
      </c>
      <c r="I1101" s="169">
        <f t="shared" si="110"/>
        <v>5651.5138635568092</v>
      </c>
      <c r="J1101" s="169">
        <f t="shared" si="110"/>
        <v>8695.2366990990558</v>
      </c>
      <c r="K1101" s="169">
        <v>4868.8782256372724</v>
      </c>
      <c r="L1101" s="725">
        <f t="shared" si="105"/>
        <v>2.5701070454065143E-2</v>
      </c>
    </row>
    <row r="1102" spans="1:12" s="688" customFormat="1" ht="18" customHeight="1" x14ac:dyDescent="0.3">
      <c r="A1102" s="158"/>
      <c r="B1102" s="321"/>
      <c r="C1102" s="146"/>
      <c r="D1102" s="146"/>
      <c r="E1102" s="146"/>
      <c r="F1102" s="146"/>
      <c r="G1102" s="146"/>
      <c r="H1102" s="146"/>
      <c r="I1102" s="146"/>
      <c r="J1102" s="146"/>
      <c r="K1102" s="146"/>
      <c r="L1102" s="725"/>
    </row>
    <row r="1103" spans="1:12" s="688" customFormat="1" ht="18" customHeight="1" x14ac:dyDescent="0.3">
      <c r="A1103" s="158"/>
      <c r="B1103" s="321"/>
      <c r="C1103" s="146"/>
      <c r="D1103" s="146"/>
      <c r="E1103" s="146"/>
      <c r="F1103" s="146"/>
      <c r="G1103" s="146"/>
      <c r="H1103" s="146"/>
      <c r="I1103" s="146"/>
      <c r="J1103" s="146"/>
      <c r="K1103" s="146"/>
      <c r="L1103" s="143"/>
    </row>
    <row r="1104" spans="1:12" s="688" customFormat="1" ht="18" customHeight="1" x14ac:dyDescent="0.3">
      <c r="A1104" s="158"/>
      <c r="B1104" s="321"/>
      <c r="C1104" s="146"/>
      <c r="D1104" s="146"/>
      <c r="E1104" s="146"/>
      <c r="F1104" s="146"/>
      <c r="G1104" s="146"/>
      <c r="H1104" s="146"/>
      <c r="I1104" s="146"/>
      <c r="J1104" s="146"/>
      <c r="K1104" s="146"/>
      <c r="L1104" s="143"/>
    </row>
    <row r="1105" spans="1:12" s="688" customFormat="1" ht="18" customHeight="1" x14ac:dyDescent="0.3">
      <c r="A1105" s="158"/>
      <c r="B1105" s="321"/>
      <c r="C1105" s="146"/>
      <c r="D1105" s="146"/>
      <c r="E1105" s="146"/>
      <c r="F1105" s="146"/>
      <c r="G1105" s="146"/>
      <c r="H1105" s="146"/>
      <c r="I1105" s="146"/>
      <c r="J1105" s="146"/>
      <c r="K1105" s="146"/>
      <c r="L1105" s="143"/>
    </row>
    <row r="1106" spans="1:12" s="688" customFormat="1" ht="18" customHeight="1" x14ac:dyDescent="0.3">
      <c r="A1106" s="158"/>
      <c r="B1106" s="321"/>
      <c r="C1106" s="146"/>
      <c r="D1106" s="146"/>
      <c r="E1106" s="146"/>
      <c r="F1106" s="146"/>
      <c r="G1106" s="146"/>
      <c r="H1106" s="146"/>
      <c r="I1106" s="146"/>
      <c r="J1106" s="146"/>
      <c r="K1106" s="146"/>
      <c r="L1106" s="143"/>
    </row>
    <row r="1107" spans="1:12" s="688" customFormat="1" ht="18" customHeight="1" x14ac:dyDescent="0.3">
      <c r="A1107" s="158"/>
      <c r="B1107" s="321"/>
      <c r="C1107" s="146"/>
      <c r="D1107" s="146"/>
      <c r="E1107" s="146"/>
      <c r="F1107" s="146"/>
      <c r="G1107" s="146"/>
      <c r="H1107" s="146"/>
      <c r="I1107" s="146"/>
      <c r="J1107" s="146"/>
      <c r="K1107" s="146"/>
      <c r="L1107" s="143"/>
    </row>
    <row r="1108" spans="1:12" s="688" customFormat="1" ht="18" customHeight="1" x14ac:dyDescent="0.3">
      <c r="A1108" s="158"/>
      <c r="B1108" s="321"/>
      <c r="C1108" s="146"/>
      <c r="D1108" s="146"/>
      <c r="E1108" s="146"/>
      <c r="F1108" s="146"/>
      <c r="G1108" s="146"/>
      <c r="H1108" s="146"/>
      <c r="I1108" s="146"/>
      <c r="J1108" s="146"/>
      <c r="K1108" s="146"/>
      <c r="L1108" s="143"/>
    </row>
    <row r="1109" spans="1:12" s="688" customFormat="1" ht="18" customHeight="1" x14ac:dyDescent="0.3">
      <c r="A1109" s="158"/>
      <c r="B1109" s="321"/>
      <c r="C1109" s="146"/>
      <c r="D1109" s="146"/>
      <c r="E1109" s="146"/>
      <c r="F1109" s="146"/>
      <c r="G1109" s="146"/>
      <c r="H1109" s="146"/>
      <c r="I1109" s="146"/>
      <c r="J1109" s="146"/>
      <c r="K1109" s="146"/>
      <c r="L1109" s="143"/>
    </row>
    <row r="1110" spans="1:12" s="688" customFormat="1" ht="18" customHeight="1" x14ac:dyDescent="0.3">
      <c r="A1110" s="158"/>
      <c r="B1110" s="321"/>
      <c r="C1110" s="146"/>
      <c r="D1110" s="146"/>
      <c r="E1110" s="146"/>
      <c r="F1110" s="146"/>
      <c r="G1110" s="146"/>
      <c r="H1110" s="146"/>
      <c r="I1110" s="146"/>
      <c r="J1110" s="146"/>
      <c r="K1110" s="146"/>
      <c r="L1110" s="143"/>
    </row>
    <row r="1111" spans="1:12" s="688" customFormat="1" ht="18" customHeight="1" x14ac:dyDescent="0.3">
      <c r="A1111" s="158"/>
      <c r="B1111" s="321"/>
      <c r="C1111" s="146"/>
      <c r="D1111" s="146"/>
      <c r="E1111" s="146"/>
      <c r="F1111" s="146"/>
      <c r="G1111" s="146"/>
      <c r="H1111" s="146"/>
      <c r="I1111" s="146"/>
      <c r="J1111" s="146"/>
      <c r="K1111" s="146"/>
      <c r="L1111" s="143"/>
    </row>
    <row r="1112" spans="1:12" s="688" customFormat="1" ht="18" customHeight="1" x14ac:dyDescent="0.3">
      <c r="A1112" s="158"/>
      <c r="B1112" s="321"/>
      <c r="C1112" s="146"/>
      <c r="D1112" s="146"/>
      <c r="E1112" s="146"/>
      <c r="F1112" s="146"/>
      <c r="G1112" s="146"/>
      <c r="H1112" s="146"/>
      <c r="I1112" s="146"/>
      <c r="J1112" s="146"/>
      <c r="K1112" s="146"/>
      <c r="L1112" s="143"/>
    </row>
    <row r="1113" spans="1:12" s="688" customFormat="1" ht="18" customHeight="1" x14ac:dyDescent="0.3">
      <c r="A1113" s="158"/>
      <c r="B1113" s="321"/>
      <c r="C1113" s="146"/>
      <c r="D1113" s="146"/>
      <c r="E1113" s="146"/>
      <c r="F1113" s="146"/>
      <c r="G1113" s="146"/>
      <c r="H1113" s="146"/>
      <c r="I1113" s="146"/>
      <c r="J1113" s="146"/>
      <c r="K1113" s="146"/>
      <c r="L1113" s="143"/>
    </row>
    <row r="1114" spans="1:12" s="688" customFormat="1" ht="18" customHeight="1" x14ac:dyDescent="0.3">
      <c r="A1114" s="158"/>
      <c r="B1114" s="321"/>
      <c r="C1114" s="146"/>
      <c r="D1114" s="146"/>
      <c r="E1114" s="146"/>
      <c r="F1114" s="146"/>
      <c r="G1114" s="146"/>
      <c r="H1114" s="146"/>
      <c r="I1114" s="146"/>
      <c r="J1114" s="146"/>
      <c r="K1114" s="146"/>
      <c r="L1114" s="143"/>
    </row>
    <row r="1115" spans="1:12" s="688" customFormat="1" ht="18" customHeight="1" x14ac:dyDescent="0.3">
      <c r="A1115" s="158"/>
      <c r="B1115" s="321"/>
      <c r="C1115" s="146"/>
      <c r="D1115" s="146"/>
      <c r="E1115" s="146"/>
      <c r="F1115" s="146"/>
      <c r="G1115" s="146"/>
      <c r="H1115" s="146"/>
      <c r="I1115" s="146"/>
      <c r="J1115" s="146"/>
      <c r="K1115" s="146"/>
      <c r="L1115" s="143"/>
    </row>
    <row r="1116" spans="1:12" s="688" customFormat="1" ht="18" customHeight="1" x14ac:dyDescent="0.3">
      <c r="A1116" s="158"/>
      <c r="B1116" s="321"/>
      <c r="C1116" s="146"/>
      <c r="D1116" s="146"/>
      <c r="E1116" s="146"/>
      <c r="F1116" s="146"/>
      <c r="G1116" s="146"/>
      <c r="H1116" s="146"/>
      <c r="I1116" s="146"/>
      <c r="J1116" s="146"/>
      <c r="K1116" s="146"/>
      <c r="L1116" s="143"/>
    </row>
    <row r="1117" spans="1:12" s="688" customFormat="1" ht="18" customHeight="1" x14ac:dyDescent="0.3">
      <c r="A1117" s="158"/>
      <c r="B1117" s="321"/>
      <c r="C1117" s="146"/>
      <c r="D1117" s="146"/>
      <c r="E1117" s="146"/>
      <c r="F1117" s="146"/>
      <c r="G1117" s="146"/>
      <c r="H1117" s="146"/>
      <c r="I1117" s="146"/>
      <c r="J1117" s="146"/>
      <c r="K1117" s="146"/>
      <c r="L1117" s="143"/>
    </row>
    <row r="1118" spans="1:12" s="688" customFormat="1" ht="18" customHeight="1" x14ac:dyDescent="0.3">
      <c r="A1118" s="158"/>
      <c r="B1118" s="321"/>
      <c r="C1118" s="146"/>
      <c r="D1118" s="146"/>
      <c r="E1118" s="146"/>
      <c r="F1118" s="146"/>
      <c r="G1118" s="146"/>
      <c r="H1118" s="146"/>
      <c r="I1118" s="146"/>
      <c r="J1118" s="146"/>
      <c r="K1118" s="146"/>
      <c r="L1118" s="143"/>
    </row>
    <row r="1119" spans="1:12" s="688" customFormat="1" ht="18" customHeight="1" x14ac:dyDescent="0.3">
      <c r="A1119" s="158"/>
      <c r="B1119" s="321"/>
      <c r="C1119" s="146"/>
      <c r="D1119" s="146"/>
      <c r="E1119" s="146"/>
      <c r="F1119" s="146"/>
      <c r="G1119" s="146"/>
      <c r="H1119" s="146"/>
      <c r="I1119" s="146"/>
      <c r="J1119" s="146"/>
      <c r="K1119" s="146"/>
      <c r="L1119" s="143"/>
    </row>
    <row r="1120" spans="1:12" s="688" customFormat="1" ht="18" customHeight="1" x14ac:dyDescent="0.3">
      <c r="A1120" s="158"/>
      <c r="B1120" s="321"/>
      <c r="C1120" s="146"/>
      <c r="D1120" s="146"/>
      <c r="E1120" s="146"/>
      <c r="F1120" s="146"/>
      <c r="G1120" s="146"/>
      <c r="H1120" s="146"/>
      <c r="I1120" s="146"/>
      <c r="J1120" s="146"/>
      <c r="K1120" s="146"/>
      <c r="L1120" s="143"/>
    </row>
    <row r="1121" spans="1:12" s="688" customFormat="1" ht="18" customHeight="1" x14ac:dyDescent="0.3">
      <c r="A1121" s="158"/>
      <c r="B1121" s="321"/>
      <c r="C1121" s="146"/>
      <c r="D1121" s="146"/>
      <c r="E1121" s="146"/>
      <c r="F1121" s="146"/>
      <c r="G1121" s="146"/>
      <c r="H1121" s="146"/>
      <c r="I1121" s="146"/>
      <c r="J1121" s="146"/>
      <c r="K1121" s="146"/>
      <c r="L1121" s="143"/>
    </row>
    <row r="1122" spans="1:12" s="688" customFormat="1" ht="18" customHeight="1" x14ac:dyDescent="0.3">
      <c r="A1122" s="158"/>
      <c r="B1122" s="321"/>
      <c r="C1122" s="146"/>
      <c r="D1122" s="146"/>
      <c r="E1122" s="146"/>
      <c r="F1122" s="146"/>
      <c r="G1122" s="146"/>
      <c r="H1122" s="146"/>
      <c r="I1122" s="146"/>
      <c r="J1122" s="146"/>
      <c r="K1122" s="146"/>
      <c r="L1122" s="143"/>
    </row>
    <row r="1123" spans="1:12" s="688" customFormat="1" ht="18" customHeight="1" x14ac:dyDescent="0.3">
      <c r="A1123" s="158"/>
      <c r="B1123" s="321"/>
      <c r="C1123" s="146"/>
      <c r="D1123" s="146"/>
      <c r="E1123" s="146"/>
      <c r="F1123" s="146"/>
      <c r="G1123" s="146"/>
      <c r="H1123" s="146"/>
      <c r="I1123" s="146"/>
      <c r="J1123" s="146"/>
      <c r="K1123" s="146"/>
      <c r="L1123" s="143"/>
    </row>
    <row r="1124" spans="1:12" s="688" customFormat="1" ht="18" customHeight="1" x14ac:dyDescent="0.3">
      <c r="A1124" s="158"/>
      <c r="B1124" s="321"/>
      <c r="C1124" s="146"/>
      <c r="D1124" s="146"/>
      <c r="E1124" s="146"/>
      <c r="F1124" s="146"/>
      <c r="G1124" s="146"/>
      <c r="H1124" s="146"/>
      <c r="I1124" s="146"/>
      <c r="J1124" s="146"/>
      <c r="K1124" s="146"/>
      <c r="L1124" s="143"/>
    </row>
    <row r="1125" spans="1:12" s="688" customFormat="1" ht="18" customHeight="1" x14ac:dyDescent="0.3">
      <c r="A1125" s="158"/>
      <c r="B1125" s="321"/>
      <c r="C1125" s="146"/>
      <c r="D1125" s="146"/>
      <c r="E1125" s="146"/>
      <c r="F1125" s="146"/>
      <c r="G1125" s="146"/>
      <c r="H1125" s="146"/>
      <c r="I1125" s="146"/>
      <c r="J1125" s="146"/>
      <c r="K1125" s="146"/>
      <c r="L1125" s="143"/>
    </row>
    <row r="1126" spans="1:12" s="688" customFormat="1" ht="18" customHeight="1" x14ac:dyDescent="0.3">
      <c r="A1126" s="158"/>
      <c r="B1126" s="321"/>
      <c r="C1126" s="146"/>
      <c r="D1126" s="146"/>
      <c r="E1126" s="146"/>
      <c r="F1126" s="146"/>
      <c r="G1126" s="146"/>
      <c r="H1126" s="146"/>
      <c r="I1126" s="146"/>
      <c r="J1126" s="146"/>
      <c r="K1126" s="146"/>
      <c r="L1126" s="143"/>
    </row>
    <row r="1127" spans="1:12" s="688" customFormat="1" ht="18" customHeight="1" x14ac:dyDescent="0.3">
      <c r="A1127" s="158"/>
      <c r="B1127" s="321"/>
      <c r="C1127" s="146"/>
      <c r="D1127" s="146"/>
      <c r="E1127" s="146"/>
      <c r="F1127" s="146"/>
      <c r="G1127" s="146"/>
      <c r="H1127" s="146"/>
      <c r="I1127" s="146"/>
      <c r="J1127" s="146"/>
      <c r="K1127" s="146"/>
      <c r="L1127" s="143"/>
    </row>
    <row r="1128" spans="1:12" s="688" customFormat="1" ht="18" customHeight="1" x14ac:dyDescent="0.3">
      <c r="A1128" s="158"/>
      <c r="B1128" s="321"/>
      <c r="C1128" s="146"/>
      <c r="D1128" s="146"/>
      <c r="E1128" s="146"/>
      <c r="F1128" s="146"/>
      <c r="G1128" s="146"/>
      <c r="H1128" s="146"/>
      <c r="I1128" s="146"/>
      <c r="J1128" s="146"/>
      <c r="K1128" s="146"/>
      <c r="L1128" s="143"/>
    </row>
    <row r="1129" spans="1:12" s="688" customFormat="1" ht="18" customHeight="1" x14ac:dyDescent="0.3">
      <c r="A1129" s="158"/>
      <c r="B1129" s="321"/>
      <c r="C1129" s="146"/>
      <c r="D1129" s="146"/>
      <c r="E1129" s="146"/>
      <c r="F1129" s="146"/>
      <c r="G1129" s="146"/>
      <c r="H1129" s="146"/>
      <c r="I1129" s="146"/>
      <c r="J1129" s="146"/>
      <c r="K1129" s="146"/>
      <c r="L1129" s="143"/>
    </row>
    <row r="1130" spans="1:12" s="688" customFormat="1" ht="18" customHeight="1" x14ac:dyDescent="0.3">
      <c r="A1130" s="158"/>
      <c r="B1130" s="321"/>
      <c r="C1130" s="146"/>
      <c r="D1130" s="146"/>
      <c r="E1130" s="146"/>
      <c r="F1130" s="146"/>
      <c r="G1130" s="146"/>
      <c r="H1130" s="146"/>
      <c r="I1130" s="146"/>
      <c r="J1130" s="146"/>
      <c r="K1130" s="146"/>
      <c r="L1130" s="143"/>
    </row>
    <row r="1131" spans="1:12" s="688" customFormat="1" ht="18" customHeight="1" x14ac:dyDescent="0.3">
      <c r="A1131" s="158"/>
      <c r="B1131" s="321"/>
      <c r="C1131" s="146"/>
      <c r="D1131" s="146"/>
      <c r="E1131" s="146"/>
      <c r="F1131" s="146"/>
      <c r="G1131" s="146"/>
      <c r="H1131" s="146"/>
      <c r="I1131" s="146"/>
      <c r="J1131" s="146"/>
      <c r="K1131" s="146"/>
      <c r="L1131" s="143"/>
    </row>
    <row r="1132" spans="1:12" s="688" customFormat="1" ht="18" customHeight="1" x14ac:dyDescent="0.3">
      <c r="A1132" s="158"/>
      <c r="B1132" s="321"/>
      <c r="C1132" s="146"/>
      <c r="D1132" s="146"/>
      <c r="E1132" s="146"/>
      <c r="F1132" s="146"/>
      <c r="G1132" s="146"/>
      <c r="H1132" s="146"/>
      <c r="I1132" s="146"/>
      <c r="J1132" s="146"/>
      <c r="K1132" s="146"/>
      <c r="L1132" s="143"/>
    </row>
    <row r="1133" spans="1:12" s="688" customFormat="1" ht="18" customHeight="1" x14ac:dyDescent="0.3">
      <c r="A1133" s="158"/>
      <c r="B1133" s="321"/>
      <c r="C1133" s="146"/>
      <c r="D1133" s="146"/>
      <c r="E1133" s="146"/>
      <c r="F1133" s="146"/>
      <c r="G1133" s="146"/>
      <c r="H1133" s="146"/>
      <c r="I1133" s="146"/>
      <c r="J1133" s="146"/>
      <c r="K1133" s="146"/>
      <c r="L1133" s="143"/>
    </row>
    <row r="1134" spans="1:12" s="688" customFormat="1" ht="18" customHeight="1" x14ac:dyDescent="0.3">
      <c r="A1134" s="158"/>
      <c r="B1134" s="321"/>
      <c r="C1134" s="146"/>
      <c r="D1134" s="146"/>
      <c r="E1134" s="146"/>
      <c r="F1134" s="146"/>
      <c r="G1134" s="146"/>
      <c r="H1134" s="146"/>
      <c r="I1134" s="146"/>
      <c r="J1134" s="146"/>
      <c r="K1134" s="146"/>
      <c r="L1134" s="143"/>
    </row>
    <row r="1135" spans="1:12" s="688" customFormat="1" ht="18" customHeight="1" x14ac:dyDescent="0.3">
      <c r="A1135" s="158"/>
      <c r="B1135" s="321"/>
      <c r="C1135" s="146"/>
      <c r="D1135" s="146"/>
      <c r="E1135" s="146"/>
      <c r="F1135" s="146"/>
      <c r="G1135" s="146"/>
      <c r="H1135" s="146"/>
      <c r="I1135" s="146"/>
      <c r="J1135" s="146"/>
      <c r="K1135" s="146"/>
      <c r="L1135" s="143"/>
    </row>
    <row r="1136" spans="1:12" s="688" customFormat="1" ht="18" customHeight="1" x14ac:dyDescent="0.3">
      <c r="A1136" s="158"/>
      <c r="B1136" s="321"/>
      <c r="C1136" s="146"/>
      <c r="D1136" s="146"/>
      <c r="E1136" s="146"/>
      <c r="F1136" s="146"/>
      <c r="G1136" s="146"/>
      <c r="H1136" s="146"/>
      <c r="I1136" s="146"/>
      <c r="J1136" s="146"/>
      <c r="K1136" s="146"/>
      <c r="L1136" s="143"/>
    </row>
    <row r="1137" spans="1:12" s="688" customFormat="1" ht="18" customHeight="1" x14ac:dyDescent="0.3">
      <c r="A1137" s="158"/>
      <c r="B1137" s="321"/>
      <c r="C1137" s="146"/>
      <c r="D1137" s="146"/>
      <c r="E1137" s="146"/>
      <c r="F1137" s="146"/>
      <c r="G1137" s="146"/>
      <c r="H1137" s="146"/>
      <c r="I1137" s="146"/>
      <c r="J1137" s="146"/>
      <c r="K1137" s="146"/>
      <c r="L1137" s="143"/>
    </row>
    <row r="1138" spans="1:12" s="688" customFormat="1" ht="18" customHeight="1" x14ac:dyDescent="0.3">
      <c r="A1138" s="158"/>
      <c r="B1138" s="321"/>
      <c r="C1138" s="146"/>
      <c r="D1138" s="146"/>
      <c r="E1138" s="146"/>
      <c r="F1138" s="146"/>
      <c r="G1138" s="146"/>
      <c r="H1138" s="146"/>
      <c r="I1138" s="146"/>
      <c r="J1138" s="146"/>
      <c r="K1138" s="146"/>
      <c r="L1138" s="143"/>
    </row>
    <row r="1139" spans="1:12" s="688" customFormat="1" ht="18" customHeight="1" x14ac:dyDescent="0.3">
      <c r="A1139" s="158"/>
      <c r="B1139" s="321"/>
      <c r="C1139" s="146"/>
      <c r="D1139" s="146"/>
      <c r="E1139" s="146"/>
      <c r="F1139" s="146"/>
      <c r="G1139" s="146"/>
      <c r="H1139" s="146"/>
      <c r="I1139" s="146"/>
      <c r="J1139" s="146"/>
      <c r="K1139" s="146"/>
      <c r="L1139" s="143"/>
    </row>
    <row r="1140" spans="1:12" s="688" customFormat="1" ht="18" customHeight="1" x14ac:dyDescent="0.3">
      <c r="A1140" s="158"/>
      <c r="B1140" s="321"/>
      <c r="C1140" s="146"/>
      <c r="D1140" s="146"/>
      <c r="E1140" s="146"/>
      <c r="F1140" s="146"/>
      <c r="G1140" s="146"/>
      <c r="H1140" s="146"/>
      <c r="I1140" s="146"/>
      <c r="J1140" s="146"/>
      <c r="K1140" s="146"/>
      <c r="L1140" s="143"/>
    </row>
    <row r="1141" spans="1:12" s="695" customFormat="1" ht="18" customHeight="1" x14ac:dyDescent="0.3">
      <c r="A1141" s="158"/>
      <c r="B1141" s="321"/>
      <c r="C1141" s="146"/>
      <c r="D1141" s="146"/>
      <c r="E1141" s="146"/>
      <c r="F1141" s="146"/>
      <c r="G1141" s="146"/>
      <c r="H1141" s="146"/>
      <c r="I1141" s="146"/>
      <c r="J1141" s="146"/>
      <c r="K1141" s="146"/>
      <c r="L1141" s="143"/>
    </row>
    <row r="1142" spans="1:12" s="693" customFormat="1" ht="18" customHeight="1" x14ac:dyDescent="0.3">
      <c r="A1142" s="158"/>
      <c r="B1142" s="321"/>
      <c r="C1142" s="146"/>
      <c r="D1142" s="146"/>
      <c r="E1142" s="146"/>
      <c r="F1142" s="146"/>
      <c r="G1142" s="146"/>
      <c r="H1142" s="146"/>
      <c r="I1142" s="146"/>
      <c r="J1142" s="146"/>
      <c r="K1142" s="146"/>
      <c r="L1142" s="143"/>
    </row>
    <row r="1143" spans="1:12" s="688" customFormat="1" ht="18" customHeight="1" x14ac:dyDescent="0.3">
      <c r="A1143" s="158"/>
      <c r="B1143" s="321"/>
      <c r="C1143" s="146"/>
      <c r="D1143" s="146"/>
      <c r="E1143" s="146"/>
      <c r="F1143" s="146"/>
      <c r="G1143" s="146"/>
      <c r="H1143" s="146"/>
      <c r="I1143" s="146"/>
      <c r="J1143" s="146"/>
      <c r="K1143" s="146"/>
      <c r="L1143" s="143"/>
    </row>
    <row r="1144" spans="1:12" s="688" customFormat="1" ht="18" customHeight="1" x14ac:dyDescent="0.3">
      <c r="A1144" s="158"/>
      <c r="B1144" s="321"/>
      <c r="C1144" s="146"/>
      <c r="D1144" s="146"/>
      <c r="E1144" s="146"/>
      <c r="F1144" s="146"/>
      <c r="G1144" s="146"/>
      <c r="H1144" s="146"/>
      <c r="I1144" s="146"/>
      <c r="J1144" s="146"/>
      <c r="K1144" s="146"/>
      <c r="L1144" s="143"/>
    </row>
    <row r="1145" spans="1:12" s="688" customFormat="1" ht="18" customHeight="1" x14ac:dyDescent="0.3">
      <c r="A1145" s="158"/>
      <c r="B1145" s="321"/>
      <c r="C1145" s="146"/>
      <c r="D1145" s="146"/>
      <c r="E1145" s="146"/>
      <c r="F1145" s="146"/>
      <c r="G1145" s="146"/>
      <c r="H1145" s="146"/>
      <c r="I1145" s="146"/>
      <c r="J1145" s="146"/>
      <c r="K1145" s="146"/>
      <c r="L1145" s="143"/>
    </row>
    <row r="1146" spans="1:12" s="688" customFormat="1" ht="18" customHeight="1" x14ac:dyDescent="0.3">
      <c r="A1146" s="158"/>
      <c r="B1146" s="321"/>
      <c r="C1146" s="146"/>
      <c r="D1146" s="146"/>
      <c r="E1146" s="146"/>
      <c r="F1146" s="146"/>
      <c r="G1146" s="146"/>
      <c r="H1146" s="146"/>
      <c r="I1146" s="146"/>
      <c r="J1146" s="146"/>
      <c r="K1146" s="146"/>
      <c r="L1146" s="143"/>
    </row>
    <row r="1147" spans="1:12" s="688" customFormat="1" ht="18" customHeight="1" x14ac:dyDescent="0.3">
      <c r="A1147" s="158"/>
      <c r="B1147" s="321"/>
      <c r="C1147" s="146"/>
      <c r="D1147" s="146"/>
      <c r="E1147" s="146"/>
      <c r="F1147" s="146"/>
      <c r="G1147" s="146"/>
      <c r="H1147" s="146"/>
      <c r="I1147" s="146"/>
      <c r="J1147" s="146"/>
      <c r="K1147" s="146"/>
      <c r="L1147" s="143"/>
    </row>
    <row r="1148" spans="1:12" s="688" customFormat="1" ht="18" customHeight="1" x14ac:dyDescent="0.3">
      <c r="A1148" s="158"/>
      <c r="B1148" s="321"/>
      <c r="C1148" s="146"/>
      <c r="D1148" s="146"/>
      <c r="E1148" s="146"/>
      <c r="F1148" s="146"/>
      <c r="G1148" s="146"/>
      <c r="H1148" s="146"/>
      <c r="I1148" s="146"/>
      <c r="J1148" s="146"/>
      <c r="K1148" s="146"/>
      <c r="L1148" s="143"/>
    </row>
    <row r="1149" spans="1:12" s="688" customFormat="1" ht="18" customHeight="1" x14ac:dyDescent="0.3">
      <c r="A1149" s="158"/>
      <c r="B1149" s="321"/>
      <c r="C1149" s="146"/>
      <c r="D1149" s="146"/>
      <c r="E1149" s="146"/>
      <c r="F1149" s="146"/>
      <c r="G1149" s="146"/>
      <c r="H1149" s="146"/>
      <c r="I1149" s="146"/>
      <c r="J1149" s="146"/>
      <c r="K1149" s="146"/>
      <c r="L1149" s="143"/>
    </row>
    <row r="1150" spans="1:12" s="688" customFormat="1" ht="18" customHeight="1" x14ac:dyDescent="0.3">
      <c r="A1150" s="158"/>
      <c r="B1150" s="321"/>
      <c r="C1150" s="146"/>
      <c r="D1150" s="146"/>
      <c r="E1150" s="146"/>
      <c r="F1150" s="146"/>
      <c r="G1150" s="146"/>
      <c r="H1150" s="146"/>
      <c r="I1150" s="146"/>
      <c r="J1150" s="146"/>
      <c r="K1150" s="146"/>
      <c r="L1150" s="143"/>
    </row>
    <row r="1151" spans="1:12" s="688" customFormat="1" ht="18" customHeight="1" x14ac:dyDescent="0.3">
      <c r="A1151" s="158"/>
      <c r="B1151" s="321"/>
      <c r="C1151" s="146"/>
      <c r="D1151" s="146"/>
      <c r="E1151" s="146"/>
      <c r="F1151" s="146"/>
      <c r="G1151" s="146"/>
      <c r="H1151" s="146"/>
      <c r="I1151" s="146"/>
      <c r="J1151" s="146"/>
      <c r="K1151" s="146"/>
      <c r="L1151" s="143"/>
    </row>
    <row r="1152" spans="1:12" s="688" customFormat="1" ht="18" customHeight="1" x14ac:dyDescent="0.3">
      <c r="A1152" s="158"/>
      <c r="B1152" s="321"/>
      <c r="C1152" s="146"/>
      <c r="D1152" s="146"/>
      <c r="E1152" s="146"/>
      <c r="F1152" s="146"/>
      <c r="G1152" s="146"/>
      <c r="H1152" s="146"/>
      <c r="I1152" s="146"/>
      <c r="J1152" s="146"/>
      <c r="K1152" s="146"/>
      <c r="L1152" s="143"/>
    </row>
    <row r="1153" spans="1:12" s="688" customFormat="1" ht="18" customHeight="1" x14ac:dyDescent="0.3">
      <c r="A1153" s="158"/>
      <c r="B1153" s="321"/>
      <c r="C1153" s="146"/>
      <c r="D1153" s="146"/>
      <c r="E1153" s="146"/>
      <c r="F1153" s="146"/>
      <c r="G1153" s="146"/>
      <c r="H1153" s="146"/>
      <c r="I1153" s="146"/>
      <c r="J1153" s="146"/>
      <c r="K1153" s="146"/>
      <c r="L1153" s="143"/>
    </row>
    <row r="1154" spans="1:12" s="688" customFormat="1" ht="18" customHeight="1" x14ac:dyDescent="0.3">
      <c r="A1154" s="158"/>
      <c r="B1154" s="321"/>
      <c r="C1154" s="146"/>
      <c r="D1154" s="146"/>
      <c r="E1154" s="146"/>
      <c r="F1154" s="146"/>
      <c r="G1154" s="146"/>
      <c r="H1154" s="146"/>
      <c r="I1154" s="146"/>
      <c r="J1154" s="146"/>
      <c r="K1154" s="146"/>
      <c r="L1154" s="143"/>
    </row>
    <row r="1155" spans="1:12" s="688" customFormat="1" ht="18" customHeight="1" x14ac:dyDescent="0.3">
      <c r="A1155" s="158"/>
      <c r="B1155" s="321"/>
      <c r="C1155" s="146"/>
      <c r="D1155" s="146"/>
      <c r="E1155" s="146"/>
      <c r="F1155" s="146"/>
      <c r="G1155" s="146"/>
      <c r="H1155" s="146"/>
      <c r="I1155" s="146"/>
      <c r="J1155" s="146"/>
      <c r="K1155" s="146"/>
      <c r="L1155" s="143"/>
    </row>
    <row r="1156" spans="1:12" s="688" customFormat="1" ht="18" customHeight="1" x14ac:dyDescent="0.3">
      <c r="A1156" s="158"/>
      <c r="B1156" s="321"/>
      <c r="C1156" s="146"/>
      <c r="D1156" s="146"/>
      <c r="E1156" s="146"/>
      <c r="F1156" s="146"/>
      <c r="G1156" s="146"/>
      <c r="H1156" s="146"/>
      <c r="I1156" s="146"/>
      <c r="J1156" s="146"/>
      <c r="K1156" s="146"/>
      <c r="L1156" s="143"/>
    </row>
    <row r="1157" spans="1:12" s="688" customFormat="1" ht="18" customHeight="1" x14ac:dyDescent="0.3">
      <c r="A1157" s="158"/>
      <c r="B1157" s="321"/>
      <c r="C1157" s="146"/>
      <c r="D1157" s="146"/>
      <c r="E1157" s="146"/>
      <c r="F1157" s="146"/>
      <c r="G1157" s="146"/>
      <c r="H1157" s="146"/>
      <c r="I1157" s="146"/>
      <c r="J1157" s="146"/>
      <c r="K1157" s="146"/>
      <c r="L1157" s="143"/>
    </row>
    <row r="1158" spans="1:12" s="688" customFormat="1" ht="18" customHeight="1" x14ac:dyDescent="0.3">
      <c r="A1158" s="158"/>
      <c r="B1158" s="321"/>
      <c r="C1158" s="146"/>
      <c r="D1158" s="146"/>
      <c r="E1158" s="146"/>
      <c r="F1158" s="146"/>
      <c r="G1158" s="146"/>
      <c r="H1158" s="146"/>
      <c r="I1158" s="146"/>
      <c r="J1158" s="146"/>
      <c r="K1158" s="146"/>
      <c r="L1158" s="143"/>
    </row>
    <row r="1159" spans="1:12" s="688" customFormat="1" ht="18" customHeight="1" x14ac:dyDescent="0.3">
      <c r="A1159" s="158"/>
      <c r="B1159" s="321"/>
      <c r="C1159" s="146"/>
      <c r="D1159" s="146"/>
      <c r="E1159" s="146"/>
      <c r="F1159" s="146"/>
      <c r="G1159" s="146"/>
      <c r="H1159" s="146"/>
      <c r="I1159" s="146"/>
      <c r="J1159" s="146"/>
      <c r="K1159" s="146"/>
      <c r="L1159" s="143"/>
    </row>
    <row r="1160" spans="1:12" s="688" customFormat="1" ht="18" customHeight="1" x14ac:dyDescent="0.3">
      <c r="A1160" s="158"/>
      <c r="B1160" s="321"/>
      <c r="C1160" s="146"/>
      <c r="D1160" s="146"/>
      <c r="E1160" s="146"/>
      <c r="F1160" s="146"/>
      <c r="G1160" s="146"/>
      <c r="H1160" s="146"/>
      <c r="I1160" s="146"/>
      <c r="J1160" s="146"/>
      <c r="K1160" s="146"/>
      <c r="L1160" s="143"/>
    </row>
    <row r="1161" spans="1:12" s="688" customFormat="1" ht="18" customHeight="1" x14ac:dyDescent="0.3">
      <c r="A1161" s="158"/>
      <c r="B1161" s="321"/>
      <c r="C1161" s="146"/>
      <c r="D1161" s="146"/>
      <c r="E1161" s="146"/>
      <c r="F1161" s="146"/>
      <c r="G1161" s="146"/>
      <c r="H1161" s="146"/>
      <c r="I1161" s="146"/>
      <c r="J1161" s="146"/>
      <c r="K1161" s="146"/>
      <c r="L1161" s="143"/>
    </row>
    <row r="1162" spans="1:12" s="688" customFormat="1" ht="18" customHeight="1" x14ac:dyDescent="0.3">
      <c r="A1162" s="158"/>
      <c r="B1162" s="321"/>
      <c r="C1162" s="146"/>
      <c r="D1162" s="146"/>
      <c r="E1162" s="146"/>
      <c r="F1162" s="146"/>
      <c r="G1162" s="146"/>
      <c r="H1162" s="146"/>
      <c r="I1162" s="146"/>
      <c r="J1162" s="146"/>
      <c r="K1162" s="146"/>
      <c r="L1162" s="143"/>
    </row>
    <row r="1163" spans="1:12" s="688" customFormat="1" ht="18" customHeight="1" x14ac:dyDescent="0.3">
      <c r="A1163" s="158"/>
      <c r="B1163" s="321"/>
      <c r="C1163" s="146"/>
      <c r="D1163" s="146"/>
      <c r="E1163" s="146"/>
      <c r="F1163" s="146"/>
      <c r="G1163" s="146"/>
      <c r="H1163" s="146"/>
      <c r="I1163" s="146"/>
      <c r="J1163" s="146"/>
      <c r="K1163" s="146"/>
      <c r="L1163" s="143"/>
    </row>
    <row r="1164" spans="1:12" s="688" customFormat="1" ht="18" customHeight="1" x14ac:dyDescent="0.3">
      <c r="A1164" s="158"/>
      <c r="B1164" s="321"/>
      <c r="C1164" s="146"/>
      <c r="D1164" s="146"/>
      <c r="E1164" s="146"/>
      <c r="F1164" s="146"/>
      <c r="G1164" s="146"/>
      <c r="H1164" s="146"/>
      <c r="I1164" s="146"/>
      <c r="J1164" s="146"/>
      <c r="K1164" s="146"/>
      <c r="L1164" s="143"/>
    </row>
    <row r="1165" spans="1:12" s="688" customFormat="1" ht="18" customHeight="1" x14ac:dyDescent="0.3">
      <c r="A1165" s="158"/>
      <c r="B1165" s="321"/>
      <c r="C1165" s="146"/>
      <c r="D1165" s="146"/>
      <c r="E1165" s="146"/>
      <c r="F1165" s="146"/>
      <c r="G1165" s="146"/>
      <c r="H1165" s="146"/>
      <c r="I1165" s="146"/>
      <c r="J1165" s="146"/>
      <c r="K1165" s="146"/>
      <c r="L1165" s="143"/>
    </row>
    <row r="1166" spans="1:12" s="688" customFormat="1" ht="18" customHeight="1" x14ac:dyDescent="0.3">
      <c r="A1166" s="158"/>
      <c r="B1166" s="321"/>
      <c r="C1166" s="146"/>
      <c r="D1166" s="146"/>
      <c r="E1166" s="146"/>
      <c r="F1166" s="146"/>
      <c r="G1166" s="146"/>
      <c r="H1166" s="146"/>
      <c r="I1166" s="146"/>
      <c r="J1166" s="146"/>
      <c r="K1166" s="146"/>
      <c r="L1166" s="143"/>
    </row>
    <row r="1167" spans="1:12" s="688" customFormat="1" ht="18" customHeight="1" x14ac:dyDescent="0.3">
      <c r="A1167" s="158"/>
      <c r="B1167" s="321"/>
      <c r="C1167" s="146"/>
      <c r="D1167" s="146"/>
      <c r="E1167" s="146"/>
      <c r="F1167" s="146"/>
      <c r="G1167" s="146"/>
      <c r="H1167" s="146"/>
      <c r="I1167" s="146"/>
      <c r="J1167" s="146"/>
      <c r="K1167" s="146"/>
      <c r="L1167" s="143"/>
    </row>
    <row r="1168" spans="1:12" s="688" customFormat="1" ht="18" customHeight="1" x14ac:dyDescent="0.3">
      <c r="A1168" s="158"/>
      <c r="B1168" s="321"/>
      <c r="C1168" s="146"/>
      <c r="D1168" s="146"/>
      <c r="E1168" s="146"/>
      <c r="F1168" s="146"/>
      <c r="G1168" s="146"/>
      <c r="H1168" s="146"/>
      <c r="I1168" s="146"/>
      <c r="J1168" s="146"/>
      <c r="K1168" s="146"/>
      <c r="L1168" s="143"/>
    </row>
    <row r="1169" spans="1:12" s="688" customFormat="1" ht="18" customHeight="1" x14ac:dyDescent="0.3">
      <c r="A1169" s="158"/>
      <c r="B1169" s="321"/>
      <c r="C1169" s="146"/>
      <c r="D1169" s="146"/>
      <c r="E1169" s="146"/>
      <c r="F1169" s="146"/>
      <c r="G1169" s="146"/>
      <c r="H1169" s="146"/>
      <c r="I1169" s="146"/>
      <c r="J1169" s="146"/>
      <c r="K1169" s="146"/>
      <c r="L1169" s="143"/>
    </row>
    <row r="1170" spans="1:12" s="688" customFormat="1" ht="18" customHeight="1" x14ac:dyDescent="0.3">
      <c r="A1170" s="158"/>
      <c r="B1170" s="321"/>
      <c r="C1170" s="146"/>
      <c r="D1170" s="146"/>
      <c r="E1170" s="146"/>
      <c r="F1170" s="146"/>
      <c r="G1170" s="146"/>
      <c r="H1170" s="146"/>
      <c r="I1170" s="146"/>
      <c r="J1170" s="146"/>
      <c r="K1170" s="146"/>
      <c r="L1170" s="143"/>
    </row>
    <row r="1171" spans="1:12" s="688" customFormat="1" ht="18" customHeight="1" x14ac:dyDescent="0.3">
      <c r="A1171" s="158"/>
      <c r="B1171" s="321"/>
      <c r="C1171" s="146"/>
      <c r="D1171" s="146"/>
      <c r="E1171" s="146"/>
      <c r="F1171" s="146"/>
      <c r="G1171" s="146"/>
      <c r="H1171" s="146"/>
      <c r="I1171" s="146"/>
      <c r="J1171" s="146"/>
      <c r="K1171" s="146"/>
      <c r="L1171" s="143"/>
    </row>
    <row r="1172" spans="1:12" s="688" customFormat="1" ht="18" customHeight="1" x14ac:dyDescent="0.3">
      <c r="A1172" s="158"/>
      <c r="B1172" s="321"/>
      <c r="C1172" s="146"/>
      <c r="D1172" s="146"/>
      <c r="E1172" s="146"/>
      <c r="F1172" s="146"/>
      <c r="G1172" s="146"/>
      <c r="H1172" s="146"/>
      <c r="I1172" s="146"/>
      <c r="J1172" s="146"/>
      <c r="K1172" s="146"/>
      <c r="L1172" s="143"/>
    </row>
    <row r="1173" spans="1:12" s="688" customFormat="1" ht="18" customHeight="1" x14ac:dyDescent="0.3">
      <c r="A1173" s="158"/>
      <c r="B1173" s="321"/>
      <c r="C1173" s="146"/>
      <c r="D1173" s="146"/>
      <c r="E1173" s="146"/>
      <c r="F1173" s="146"/>
      <c r="G1173" s="146"/>
      <c r="H1173" s="146"/>
      <c r="I1173" s="146"/>
      <c r="J1173" s="146"/>
      <c r="K1173" s="146"/>
      <c r="L1173" s="143"/>
    </row>
    <row r="1174" spans="1:12" s="688" customFormat="1" ht="18" customHeight="1" x14ac:dyDescent="0.3">
      <c r="A1174" s="158"/>
      <c r="B1174" s="321"/>
      <c r="C1174" s="146"/>
      <c r="D1174" s="146"/>
      <c r="E1174" s="146"/>
      <c r="F1174" s="146"/>
      <c r="G1174" s="146"/>
      <c r="H1174" s="146"/>
      <c r="I1174" s="146"/>
      <c r="J1174" s="146"/>
      <c r="K1174" s="146"/>
      <c r="L1174" s="143"/>
    </row>
    <row r="1175" spans="1:12" s="688" customFormat="1" ht="18" customHeight="1" x14ac:dyDescent="0.3">
      <c r="A1175" s="158"/>
      <c r="B1175" s="321"/>
      <c r="C1175" s="146"/>
      <c r="D1175" s="146"/>
      <c r="E1175" s="146"/>
      <c r="F1175" s="146"/>
      <c r="G1175" s="146"/>
      <c r="H1175" s="146"/>
      <c r="I1175" s="146"/>
      <c r="J1175" s="146"/>
      <c r="K1175" s="146"/>
      <c r="L1175" s="143"/>
    </row>
    <row r="1176" spans="1:12" s="688" customFormat="1" ht="18" customHeight="1" x14ac:dyDescent="0.3">
      <c r="A1176" s="158"/>
      <c r="B1176" s="321"/>
      <c r="C1176" s="146"/>
      <c r="D1176" s="146"/>
      <c r="E1176" s="146"/>
      <c r="F1176" s="146"/>
      <c r="G1176" s="146"/>
      <c r="H1176" s="146"/>
      <c r="I1176" s="146"/>
      <c r="J1176" s="146"/>
      <c r="K1176" s="146"/>
      <c r="L1176" s="143"/>
    </row>
    <row r="1177" spans="1:12" s="688" customFormat="1" ht="18" customHeight="1" x14ac:dyDescent="0.3">
      <c r="A1177" s="158"/>
      <c r="B1177" s="321"/>
      <c r="C1177" s="146"/>
      <c r="D1177" s="146"/>
      <c r="E1177" s="146"/>
      <c r="F1177" s="146"/>
      <c r="G1177" s="146"/>
      <c r="H1177" s="146"/>
      <c r="I1177" s="146"/>
      <c r="J1177" s="146"/>
      <c r="K1177" s="146"/>
      <c r="L1177" s="143"/>
    </row>
    <row r="1178" spans="1:12" s="688" customFormat="1" ht="18" customHeight="1" x14ac:dyDescent="0.3">
      <c r="A1178" s="158"/>
      <c r="B1178" s="321"/>
      <c r="C1178" s="146"/>
      <c r="D1178" s="146"/>
      <c r="E1178" s="146"/>
      <c r="F1178" s="146"/>
      <c r="G1178" s="146"/>
      <c r="H1178" s="146"/>
      <c r="I1178" s="146"/>
      <c r="J1178" s="146"/>
      <c r="K1178" s="146"/>
      <c r="L1178" s="143"/>
    </row>
    <row r="1179" spans="1:12" s="688" customFormat="1" ht="18" customHeight="1" x14ac:dyDescent="0.3">
      <c r="A1179" s="158"/>
      <c r="B1179" s="321"/>
      <c r="C1179" s="146"/>
      <c r="D1179" s="146"/>
      <c r="E1179" s="146"/>
      <c r="F1179" s="146"/>
      <c r="G1179" s="146"/>
      <c r="H1179" s="146"/>
      <c r="I1179" s="146"/>
      <c r="J1179" s="146"/>
      <c r="K1179" s="146"/>
      <c r="L1179" s="143"/>
    </row>
    <row r="1180" spans="1:12" s="688" customFormat="1" ht="18" customHeight="1" x14ac:dyDescent="0.3">
      <c r="A1180" s="158"/>
      <c r="B1180" s="321"/>
      <c r="C1180" s="146"/>
      <c r="D1180" s="146"/>
      <c r="E1180" s="146"/>
      <c r="F1180" s="146"/>
      <c r="G1180" s="146"/>
      <c r="H1180" s="146"/>
      <c r="I1180" s="146"/>
      <c r="J1180" s="146"/>
      <c r="K1180" s="146"/>
      <c r="L1180" s="143"/>
    </row>
    <row r="1181" spans="1:12" s="688" customFormat="1" ht="18" customHeight="1" x14ac:dyDescent="0.3">
      <c r="A1181" s="158"/>
      <c r="B1181" s="321"/>
      <c r="C1181" s="146"/>
      <c r="D1181" s="146"/>
      <c r="E1181" s="146"/>
      <c r="F1181" s="146"/>
      <c r="G1181" s="146"/>
      <c r="H1181" s="146"/>
      <c r="I1181" s="146"/>
      <c r="J1181" s="146"/>
      <c r="K1181" s="146"/>
      <c r="L1181" s="143"/>
    </row>
    <row r="1182" spans="1:12" s="688" customFormat="1" ht="18" customHeight="1" x14ac:dyDescent="0.3">
      <c r="A1182" s="158"/>
      <c r="B1182" s="321"/>
      <c r="C1182" s="146"/>
      <c r="D1182" s="146"/>
      <c r="E1182" s="146"/>
      <c r="F1182" s="146"/>
      <c r="G1182" s="146"/>
      <c r="H1182" s="146"/>
      <c r="I1182" s="146"/>
      <c r="J1182" s="146"/>
      <c r="K1182" s="146"/>
      <c r="L1182" s="143"/>
    </row>
    <row r="1183" spans="1:12" s="688" customFormat="1" ht="18" customHeight="1" x14ac:dyDescent="0.3">
      <c r="A1183" s="158"/>
      <c r="B1183" s="321"/>
      <c r="C1183" s="146"/>
      <c r="D1183" s="146"/>
      <c r="E1183" s="146"/>
      <c r="F1183" s="146"/>
      <c r="G1183" s="146"/>
      <c r="H1183" s="146"/>
      <c r="I1183" s="146"/>
      <c r="J1183" s="146"/>
      <c r="K1183" s="146"/>
      <c r="L1183" s="143"/>
    </row>
    <row r="1184" spans="1:12" s="688" customFormat="1" ht="18" customHeight="1" x14ac:dyDescent="0.3">
      <c r="A1184" s="158"/>
      <c r="B1184" s="321"/>
      <c r="C1184" s="146"/>
      <c r="D1184" s="146"/>
      <c r="E1184" s="146"/>
      <c r="F1184" s="146"/>
      <c r="G1184" s="146"/>
      <c r="H1184" s="146"/>
      <c r="I1184" s="146"/>
      <c r="J1184" s="146"/>
      <c r="K1184" s="146"/>
      <c r="L1184" s="143"/>
    </row>
    <row r="1185" spans="1:12" s="695" customFormat="1" ht="18" customHeight="1" x14ac:dyDescent="0.3">
      <c r="A1185" s="158"/>
      <c r="B1185" s="321"/>
      <c r="C1185" s="146"/>
      <c r="D1185" s="146"/>
      <c r="E1185" s="146"/>
      <c r="F1185" s="146"/>
      <c r="G1185" s="146"/>
      <c r="H1185" s="146"/>
      <c r="I1185" s="146"/>
      <c r="J1185" s="146"/>
      <c r="K1185" s="146"/>
      <c r="L1185" s="143"/>
    </row>
    <row r="1186" spans="1:12" s="688" customFormat="1" ht="18" customHeight="1" x14ac:dyDescent="0.3">
      <c r="A1186" s="158"/>
      <c r="B1186" s="321"/>
      <c r="C1186" s="146"/>
      <c r="D1186" s="146"/>
      <c r="E1186" s="146"/>
      <c r="F1186" s="146"/>
      <c r="G1186" s="146"/>
      <c r="H1186" s="146"/>
      <c r="I1186" s="146"/>
      <c r="J1186" s="146"/>
      <c r="K1186" s="146"/>
      <c r="L1186" s="143"/>
    </row>
    <row r="1187" spans="1:12" s="738" customFormat="1" ht="18" customHeight="1" x14ac:dyDescent="0.3">
      <c r="A1187" s="158"/>
      <c r="B1187" s="321"/>
      <c r="C1187" s="146"/>
      <c r="D1187" s="146"/>
      <c r="E1187" s="146"/>
      <c r="F1187" s="146"/>
      <c r="G1187" s="146"/>
      <c r="H1187" s="146"/>
      <c r="I1187" s="146"/>
      <c r="J1187" s="146"/>
      <c r="K1187" s="146"/>
      <c r="L1187" s="143"/>
    </row>
    <row r="1188" spans="1:12" s="688" customFormat="1" ht="18" customHeight="1" x14ac:dyDescent="0.3">
      <c r="A1188" s="158"/>
      <c r="B1188" s="321"/>
      <c r="C1188" s="146"/>
      <c r="D1188" s="146"/>
      <c r="E1188" s="146"/>
      <c r="F1188" s="146"/>
      <c r="G1188" s="146"/>
      <c r="H1188" s="146"/>
      <c r="I1188" s="146"/>
      <c r="J1188" s="146"/>
      <c r="K1188" s="146"/>
      <c r="L1188" s="143"/>
    </row>
    <row r="1189" spans="1:12" s="688" customFormat="1" ht="18" customHeight="1" x14ac:dyDescent="0.3">
      <c r="A1189" s="158"/>
      <c r="B1189" s="321"/>
      <c r="C1189" s="146"/>
      <c r="D1189" s="146"/>
      <c r="E1189" s="146"/>
      <c r="F1189" s="146"/>
      <c r="G1189" s="146"/>
      <c r="H1189" s="146"/>
      <c r="I1189" s="146"/>
      <c r="J1189" s="146"/>
      <c r="K1189" s="146"/>
      <c r="L1189" s="143"/>
    </row>
    <row r="1190" spans="1:12" s="688" customFormat="1" ht="18" customHeight="1" x14ac:dyDescent="0.3">
      <c r="A1190" s="158"/>
      <c r="B1190" s="321"/>
      <c r="C1190" s="146"/>
      <c r="D1190" s="146"/>
      <c r="E1190" s="146"/>
      <c r="F1190" s="146"/>
      <c r="G1190" s="146"/>
      <c r="H1190" s="146"/>
      <c r="I1190" s="146"/>
      <c r="J1190" s="146"/>
      <c r="K1190" s="146"/>
      <c r="L1190" s="143"/>
    </row>
    <row r="1191" spans="1:12" s="688" customFormat="1" ht="18" customHeight="1" x14ac:dyDescent="0.3">
      <c r="A1191" s="158"/>
      <c r="B1191" s="321"/>
      <c r="C1191" s="146"/>
      <c r="D1191" s="146"/>
      <c r="E1191" s="146"/>
      <c r="F1191" s="146"/>
      <c r="G1191" s="146"/>
      <c r="H1191" s="146"/>
      <c r="I1191" s="146"/>
      <c r="J1191" s="146"/>
      <c r="K1191" s="146"/>
      <c r="L1191" s="143"/>
    </row>
    <row r="1192" spans="1:12" s="688" customFormat="1" ht="18" customHeight="1" x14ac:dyDescent="0.3">
      <c r="A1192" s="158"/>
      <c r="B1192" s="321"/>
      <c r="C1192" s="146"/>
      <c r="D1192" s="146"/>
      <c r="E1192" s="146"/>
      <c r="F1192" s="146"/>
      <c r="G1192" s="146"/>
      <c r="H1192" s="146"/>
      <c r="I1192" s="146"/>
      <c r="J1192" s="146"/>
      <c r="K1192" s="146"/>
      <c r="L1192" s="143"/>
    </row>
    <row r="1193" spans="1:12" s="688" customFormat="1" ht="18" customHeight="1" x14ac:dyDescent="0.3">
      <c r="A1193" s="158"/>
      <c r="B1193" s="321"/>
      <c r="C1193" s="146"/>
      <c r="D1193" s="146"/>
      <c r="E1193" s="146"/>
      <c r="F1193" s="146"/>
      <c r="G1193" s="146"/>
      <c r="H1193" s="146"/>
      <c r="I1193" s="146"/>
      <c r="J1193" s="146"/>
      <c r="K1193" s="146"/>
      <c r="L1193" s="143"/>
    </row>
    <row r="1194" spans="1:12" s="688" customFormat="1" ht="18" customHeight="1" x14ac:dyDescent="0.3">
      <c r="A1194" s="158"/>
      <c r="B1194" s="321"/>
      <c r="C1194" s="146"/>
      <c r="D1194" s="146"/>
      <c r="E1194" s="146"/>
      <c r="F1194" s="146"/>
      <c r="G1194" s="146"/>
      <c r="H1194" s="146"/>
      <c r="I1194" s="146"/>
      <c r="J1194" s="146"/>
      <c r="K1194" s="146"/>
      <c r="L1194" s="143"/>
    </row>
    <row r="1195" spans="1:12" s="688" customFormat="1" ht="18" customHeight="1" x14ac:dyDescent="0.3">
      <c r="A1195" s="158"/>
      <c r="B1195" s="321"/>
      <c r="C1195" s="146"/>
      <c r="D1195" s="146"/>
      <c r="E1195" s="146"/>
      <c r="F1195" s="146"/>
      <c r="G1195" s="146"/>
      <c r="H1195" s="146"/>
      <c r="I1195" s="146"/>
      <c r="J1195" s="146"/>
      <c r="K1195" s="146"/>
      <c r="L1195" s="143"/>
    </row>
    <row r="1196" spans="1:12" s="688" customFormat="1" ht="18" customHeight="1" x14ac:dyDescent="0.3">
      <c r="A1196" s="158"/>
      <c r="B1196" s="321"/>
      <c r="C1196" s="146"/>
      <c r="D1196" s="146"/>
      <c r="E1196" s="146"/>
      <c r="F1196" s="146"/>
      <c r="G1196" s="146"/>
      <c r="H1196" s="146"/>
      <c r="I1196" s="146"/>
      <c r="J1196" s="146"/>
      <c r="K1196" s="146"/>
      <c r="L1196" s="143"/>
    </row>
    <row r="1197" spans="1:12" s="688" customFormat="1" ht="18" customHeight="1" x14ac:dyDescent="0.3">
      <c r="A1197" s="158"/>
      <c r="B1197" s="321"/>
      <c r="C1197" s="146"/>
      <c r="D1197" s="146"/>
      <c r="E1197" s="146"/>
      <c r="F1197" s="146"/>
      <c r="G1197" s="146"/>
      <c r="H1197" s="146"/>
      <c r="I1197" s="146"/>
      <c r="J1197" s="146"/>
      <c r="K1197" s="146"/>
      <c r="L1197" s="143"/>
    </row>
    <row r="1198" spans="1:12" s="688" customFormat="1" ht="18" customHeight="1" x14ac:dyDescent="0.3">
      <c r="A1198" s="158"/>
      <c r="B1198" s="321"/>
      <c r="C1198" s="146"/>
      <c r="D1198" s="146"/>
      <c r="E1198" s="146"/>
      <c r="F1198" s="146"/>
      <c r="G1198" s="146"/>
      <c r="H1198" s="146"/>
      <c r="I1198" s="146"/>
      <c r="J1198" s="146"/>
      <c r="K1198" s="146"/>
      <c r="L1198" s="143"/>
    </row>
    <row r="1199" spans="1:12" s="688" customFormat="1" ht="18" customHeight="1" x14ac:dyDescent="0.3">
      <c r="A1199" s="158"/>
      <c r="B1199" s="321"/>
      <c r="C1199" s="146"/>
      <c r="D1199" s="146"/>
      <c r="E1199" s="146"/>
      <c r="F1199" s="146"/>
      <c r="G1199" s="146"/>
      <c r="H1199" s="146"/>
      <c r="I1199" s="146"/>
      <c r="J1199" s="146"/>
      <c r="K1199" s="146"/>
      <c r="L1199" s="143"/>
    </row>
    <row r="1200" spans="1:12" s="688" customFormat="1" ht="18" customHeight="1" x14ac:dyDescent="0.3">
      <c r="A1200" s="158"/>
      <c r="B1200" s="321"/>
      <c r="C1200" s="146"/>
      <c r="D1200" s="146"/>
      <c r="E1200" s="146"/>
      <c r="F1200" s="146"/>
      <c r="G1200" s="146"/>
      <c r="H1200" s="146"/>
      <c r="I1200" s="146"/>
      <c r="J1200" s="146"/>
      <c r="K1200" s="146"/>
      <c r="L1200" s="143"/>
    </row>
    <row r="1201" spans="1:12" s="688" customFormat="1" ht="18" customHeight="1" x14ac:dyDescent="0.3">
      <c r="A1201" s="158"/>
      <c r="B1201" s="321"/>
      <c r="C1201" s="146"/>
      <c r="D1201" s="146"/>
      <c r="E1201" s="146"/>
      <c r="F1201" s="146"/>
      <c r="G1201" s="146"/>
      <c r="H1201" s="146"/>
      <c r="I1201" s="146"/>
      <c r="J1201" s="146"/>
      <c r="K1201" s="146"/>
      <c r="L1201" s="143"/>
    </row>
    <row r="1202" spans="1:12" s="688" customFormat="1" ht="18" customHeight="1" x14ac:dyDescent="0.3">
      <c r="A1202" s="158"/>
      <c r="B1202" s="321"/>
      <c r="C1202" s="146"/>
      <c r="D1202" s="146"/>
      <c r="E1202" s="146"/>
      <c r="F1202" s="146"/>
      <c r="G1202" s="146"/>
      <c r="H1202" s="146"/>
      <c r="I1202" s="146"/>
      <c r="J1202" s="146"/>
      <c r="K1202" s="146"/>
      <c r="L1202" s="143"/>
    </row>
    <row r="1203" spans="1:12" s="688" customFormat="1" ht="18" customHeight="1" x14ac:dyDescent="0.3">
      <c r="A1203" s="158"/>
      <c r="B1203" s="321"/>
      <c r="C1203" s="146"/>
      <c r="D1203" s="146"/>
      <c r="E1203" s="146"/>
      <c r="F1203" s="146"/>
      <c r="G1203" s="146"/>
      <c r="H1203" s="146"/>
      <c r="I1203" s="146"/>
      <c r="J1203" s="146"/>
      <c r="K1203" s="146"/>
      <c r="L1203" s="143"/>
    </row>
    <row r="1204" spans="1:12" s="688" customFormat="1" ht="18" customHeight="1" x14ac:dyDescent="0.3">
      <c r="A1204" s="158"/>
      <c r="B1204" s="321"/>
      <c r="C1204" s="146"/>
      <c r="D1204" s="146"/>
      <c r="E1204" s="146"/>
      <c r="F1204" s="146"/>
      <c r="G1204" s="146"/>
      <c r="H1204" s="146"/>
      <c r="I1204" s="146"/>
      <c r="J1204" s="146"/>
      <c r="K1204" s="146"/>
      <c r="L1204" s="143"/>
    </row>
    <row r="1205" spans="1:12" s="688" customFormat="1" ht="18" customHeight="1" x14ac:dyDescent="0.3">
      <c r="A1205" s="158"/>
      <c r="B1205" s="321"/>
      <c r="C1205" s="146"/>
      <c r="D1205" s="146"/>
      <c r="E1205" s="146"/>
      <c r="F1205" s="146"/>
      <c r="G1205" s="146"/>
      <c r="H1205" s="146"/>
      <c r="I1205" s="146"/>
      <c r="J1205" s="146"/>
      <c r="K1205" s="146"/>
      <c r="L1205" s="143"/>
    </row>
    <row r="1206" spans="1:12" s="688" customFormat="1" ht="18" customHeight="1" x14ac:dyDescent="0.3">
      <c r="A1206" s="158"/>
      <c r="B1206" s="321"/>
      <c r="C1206" s="146"/>
      <c r="D1206" s="146"/>
      <c r="E1206" s="146"/>
      <c r="F1206" s="146"/>
      <c r="G1206" s="146"/>
      <c r="H1206" s="146"/>
      <c r="I1206" s="146"/>
      <c r="J1206" s="146"/>
      <c r="K1206" s="146"/>
      <c r="L1206" s="143"/>
    </row>
    <row r="1207" spans="1:12" s="688" customFormat="1" ht="18" customHeight="1" x14ac:dyDescent="0.3">
      <c r="A1207" s="158"/>
      <c r="B1207" s="321"/>
      <c r="C1207" s="146"/>
      <c r="D1207" s="146"/>
      <c r="E1207" s="146"/>
      <c r="F1207" s="146"/>
      <c r="G1207" s="146"/>
      <c r="H1207" s="146"/>
      <c r="I1207" s="146"/>
      <c r="J1207" s="146"/>
      <c r="K1207" s="146"/>
      <c r="L1207" s="143"/>
    </row>
    <row r="1208" spans="1:12" s="688" customFormat="1" ht="18" customHeight="1" x14ac:dyDescent="0.3">
      <c r="A1208" s="158"/>
      <c r="B1208" s="321"/>
      <c r="C1208" s="146"/>
      <c r="D1208" s="146"/>
      <c r="E1208" s="146"/>
      <c r="F1208" s="146"/>
      <c r="G1208" s="146"/>
      <c r="H1208" s="146"/>
      <c r="I1208" s="146"/>
      <c r="J1208" s="146"/>
      <c r="K1208" s="146"/>
      <c r="L1208" s="143"/>
    </row>
    <row r="1209" spans="1:12" s="688" customFormat="1" ht="18" customHeight="1" x14ac:dyDescent="0.3">
      <c r="A1209" s="158"/>
      <c r="B1209" s="321"/>
      <c r="C1209" s="146"/>
      <c r="D1209" s="146"/>
      <c r="E1209" s="146"/>
      <c r="F1209" s="146"/>
      <c r="G1209" s="146"/>
      <c r="H1209" s="146"/>
      <c r="I1209" s="146"/>
      <c r="J1209" s="146"/>
      <c r="K1209" s="146"/>
      <c r="L1209" s="143"/>
    </row>
    <row r="1210" spans="1:12" s="688" customFormat="1" ht="18" customHeight="1" x14ac:dyDescent="0.3">
      <c r="A1210" s="158"/>
      <c r="B1210" s="321"/>
      <c r="C1210" s="146"/>
      <c r="D1210" s="146"/>
      <c r="E1210" s="146"/>
      <c r="F1210" s="146"/>
      <c r="G1210" s="146"/>
      <c r="H1210" s="146"/>
      <c r="I1210" s="146"/>
      <c r="J1210" s="146"/>
      <c r="K1210" s="146"/>
      <c r="L1210" s="143"/>
    </row>
    <row r="1211" spans="1:12" s="688" customFormat="1" ht="18" customHeight="1" x14ac:dyDescent="0.3">
      <c r="A1211" s="158"/>
      <c r="B1211" s="321"/>
      <c r="C1211" s="146"/>
      <c r="D1211" s="146"/>
      <c r="E1211" s="146"/>
      <c r="F1211" s="146"/>
      <c r="G1211" s="146"/>
      <c r="H1211" s="146"/>
      <c r="I1211" s="146"/>
      <c r="J1211" s="146"/>
      <c r="K1211" s="146"/>
      <c r="L1211" s="143"/>
    </row>
    <row r="1212" spans="1:12" s="688" customFormat="1" ht="18" customHeight="1" x14ac:dyDescent="0.3">
      <c r="A1212" s="158"/>
      <c r="B1212" s="321"/>
      <c r="C1212" s="146"/>
      <c r="D1212" s="146"/>
      <c r="E1212" s="146"/>
      <c r="F1212" s="146"/>
      <c r="G1212" s="146"/>
      <c r="H1212" s="146"/>
      <c r="I1212" s="146"/>
      <c r="J1212" s="146"/>
      <c r="K1212" s="146"/>
      <c r="L1212" s="143"/>
    </row>
    <row r="1213" spans="1:12" s="688" customFormat="1" ht="18" customHeight="1" x14ac:dyDescent="0.3">
      <c r="A1213" s="158"/>
      <c r="B1213" s="321"/>
      <c r="C1213" s="146"/>
      <c r="D1213" s="146"/>
      <c r="E1213" s="146"/>
      <c r="F1213" s="146"/>
      <c r="G1213" s="146"/>
      <c r="H1213" s="146"/>
      <c r="I1213" s="146"/>
      <c r="J1213" s="146"/>
      <c r="K1213" s="146"/>
      <c r="L1213" s="143"/>
    </row>
    <row r="1214" spans="1:12" s="688" customFormat="1" ht="18" customHeight="1" x14ac:dyDescent="0.3">
      <c r="A1214" s="158"/>
      <c r="B1214" s="321"/>
      <c r="C1214" s="146"/>
      <c r="D1214" s="146"/>
      <c r="E1214" s="146"/>
      <c r="F1214" s="146"/>
      <c r="G1214" s="146"/>
      <c r="H1214" s="146"/>
      <c r="I1214" s="146"/>
      <c r="J1214" s="146"/>
      <c r="K1214" s="146"/>
      <c r="L1214" s="143"/>
    </row>
    <row r="1215" spans="1:12" s="688" customFormat="1" ht="18" customHeight="1" x14ac:dyDescent="0.3">
      <c r="A1215" s="158"/>
      <c r="B1215" s="321"/>
      <c r="C1215" s="146"/>
      <c r="D1215" s="146"/>
      <c r="E1215" s="146"/>
      <c r="F1215" s="146"/>
      <c r="G1215" s="146"/>
      <c r="H1215" s="146"/>
      <c r="I1215" s="146"/>
      <c r="J1215" s="146"/>
      <c r="K1215" s="146"/>
      <c r="L1215" s="143"/>
    </row>
    <row r="1216" spans="1:12" s="688" customFormat="1" ht="18" customHeight="1" x14ac:dyDescent="0.3">
      <c r="A1216" s="158"/>
      <c r="B1216" s="321"/>
      <c r="C1216" s="146"/>
      <c r="D1216" s="146"/>
      <c r="E1216" s="146"/>
      <c r="F1216" s="146"/>
      <c r="G1216" s="146"/>
      <c r="H1216" s="146"/>
      <c r="I1216" s="146"/>
      <c r="J1216" s="146"/>
      <c r="K1216" s="146"/>
      <c r="L1216" s="143"/>
    </row>
    <row r="1217" spans="1:12" s="688" customFormat="1" ht="18" customHeight="1" x14ac:dyDescent="0.3">
      <c r="A1217" s="158"/>
      <c r="B1217" s="321"/>
      <c r="C1217" s="146"/>
      <c r="D1217" s="146"/>
      <c r="E1217" s="146"/>
      <c r="F1217" s="146"/>
      <c r="G1217" s="146"/>
      <c r="H1217" s="146"/>
      <c r="I1217" s="146"/>
      <c r="J1217" s="146"/>
      <c r="K1217" s="146"/>
      <c r="L1217" s="143"/>
    </row>
    <row r="1218" spans="1:12" s="688" customFormat="1" ht="18" customHeight="1" x14ac:dyDescent="0.3">
      <c r="A1218" s="158"/>
      <c r="B1218" s="321"/>
      <c r="C1218" s="146"/>
      <c r="D1218" s="146"/>
      <c r="E1218" s="146"/>
      <c r="F1218" s="146"/>
      <c r="G1218" s="146"/>
      <c r="H1218" s="146"/>
      <c r="I1218" s="146"/>
      <c r="J1218" s="146"/>
      <c r="K1218" s="146"/>
      <c r="L1218" s="143"/>
    </row>
    <row r="1219" spans="1:12" s="688" customFormat="1" ht="18" customHeight="1" x14ac:dyDescent="0.3">
      <c r="A1219" s="158"/>
      <c r="B1219" s="321"/>
      <c r="C1219" s="146"/>
      <c r="D1219" s="146"/>
      <c r="E1219" s="146"/>
      <c r="F1219" s="146"/>
      <c r="G1219" s="146"/>
      <c r="H1219" s="146"/>
      <c r="I1219" s="146"/>
      <c r="J1219" s="146"/>
      <c r="K1219" s="146"/>
      <c r="L1219" s="143"/>
    </row>
    <row r="1220" spans="1:12" s="688" customFormat="1" ht="18" customHeight="1" x14ac:dyDescent="0.3">
      <c r="A1220" s="158"/>
      <c r="B1220" s="321"/>
      <c r="C1220" s="146"/>
      <c r="D1220" s="146"/>
      <c r="E1220" s="146"/>
      <c r="F1220" s="146"/>
      <c r="G1220" s="146"/>
      <c r="H1220" s="146"/>
      <c r="I1220" s="146"/>
      <c r="J1220" s="146"/>
      <c r="K1220" s="146"/>
      <c r="L1220" s="143"/>
    </row>
    <row r="1221" spans="1:12" s="688" customFormat="1" ht="18" customHeight="1" x14ac:dyDescent="0.3">
      <c r="A1221" s="158"/>
      <c r="B1221" s="321"/>
      <c r="C1221" s="146"/>
      <c r="D1221" s="146"/>
      <c r="E1221" s="146"/>
      <c r="F1221" s="146"/>
      <c r="G1221" s="146"/>
      <c r="H1221" s="146"/>
      <c r="I1221" s="146"/>
      <c r="J1221" s="146"/>
      <c r="K1221" s="146"/>
      <c r="L1221" s="143"/>
    </row>
    <row r="1222" spans="1:12" s="688" customFormat="1" ht="18" customHeight="1" x14ac:dyDescent="0.3">
      <c r="A1222" s="158"/>
      <c r="B1222" s="321"/>
      <c r="C1222" s="146"/>
      <c r="D1222" s="146"/>
      <c r="E1222" s="146"/>
      <c r="F1222" s="146"/>
      <c r="G1222" s="146"/>
      <c r="H1222" s="146"/>
      <c r="I1222" s="146"/>
      <c r="J1222" s="146"/>
      <c r="K1222" s="146"/>
      <c r="L1222" s="143"/>
    </row>
    <row r="1223" spans="1:12" s="688" customFormat="1" ht="18" customHeight="1" x14ac:dyDescent="0.3">
      <c r="A1223" s="158"/>
      <c r="B1223" s="321"/>
      <c r="C1223" s="146"/>
      <c r="D1223" s="146"/>
      <c r="E1223" s="146"/>
      <c r="F1223" s="146"/>
      <c r="G1223" s="146"/>
      <c r="H1223" s="146"/>
      <c r="I1223" s="146"/>
      <c r="J1223" s="146"/>
      <c r="K1223" s="146"/>
      <c r="L1223" s="143"/>
    </row>
    <row r="1224" spans="1:12" s="688" customFormat="1" ht="18" customHeight="1" x14ac:dyDescent="0.3">
      <c r="A1224" s="158"/>
      <c r="B1224" s="321"/>
      <c r="C1224" s="146"/>
      <c r="D1224" s="146"/>
      <c r="E1224" s="146"/>
      <c r="F1224" s="146"/>
      <c r="G1224" s="146"/>
      <c r="H1224" s="146"/>
      <c r="I1224" s="146"/>
      <c r="J1224" s="146"/>
      <c r="K1224" s="146"/>
      <c r="L1224" s="143"/>
    </row>
    <row r="1225" spans="1:12" s="688" customFormat="1" ht="18" customHeight="1" x14ac:dyDescent="0.3">
      <c r="A1225" s="158"/>
      <c r="B1225" s="321"/>
      <c r="C1225" s="146"/>
      <c r="D1225" s="146"/>
      <c r="E1225" s="146"/>
      <c r="F1225" s="146"/>
      <c r="G1225" s="146"/>
      <c r="H1225" s="146"/>
      <c r="I1225" s="146"/>
      <c r="J1225" s="146"/>
      <c r="K1225" s="146"/>
      <c r="L1225" s="143"/>
    </row>
    <row r="1226" spans="1:12" s="688" customFormat="1" ht="18" customHeight="1" x14ac:dyDescent="0.3">
      <c r="A1226" s="158"/>
      <c r="B1226" s="321"/>
      <c r="C1226" s="146"/>
      <c r="D1226" s="146"/>
      <c r="E1226" s="146"/>
      <c r="F1226" s="146"/>
      <c r="G1226" s="146"/>
      <c r="H1226" s="146"/>
      <c r="I1226" s="146"/>
      <c r="J1226" s="146"/>
      <c r="K1226" s="146"/>
      <c r="L1226" s="143"/>
    </row>
    <row r="1227" spans="1:12" s="688" customFormat="1" ht="18" customHeight="1" x14ac:dyDescent="0.3">
      <c r="A1227" s="158"/>
      <c r="B1227" s="321"/>
      <c r="C1227" s="146"/>
      <c r="D1227" s="146"/>
      <c r="E1227" s="146"/>
      <c r="F1227" s="146"/>
      <c r="G1227" s="146"/>
      <c r="H1227" s="146"/>
      <c r="I1227" s="146"/>
      <c r="J1227" s="146"/>
      <c r="K1227" s="146"/>
      <c r="L1227" s="143"/>
    </row>
    <row r="1228" spans="1:12" s="688" customFormat="1" ht="18" customHeight="1" x14ac:dyDescent="0.3">
      <c r="A1228" s="158"/>
      <c r="B1228" s="321"/>
      <c r="C1228" s="146"/>
      <c r="D1228" s="146"/>
      <c r="E1228" s="146"/>
      <c r="F1228" s="146"/>
      <c r="G1228" s="146"/>
      <c r="H1228" s="146"/>
      <c r="I1228" s="146"/>
      <c r="J1228" s="146"/>
      <c r="K1228" s="146"/>
      <c r="L1228" s="143"/>
    </row>
    <row r="1229" spans="1:12" s="688" customFormat="1" ht="18" customHeight="1" x14ac:dyDescent="0.3">
      <c r="A1229" s="158"/>
      <c r="B1229" s="321"/>
      <c r="C1229" s="146"/>
      <c r="D1229" s="146"/>
      <c r="E1229" s="146"/>
      <c r="F1229" s="146"/>
      <c r="G1229" s="146"/>
      <c r="H1229" s="146"/>
      <c r="I1229" s="146"/>
      <c r="J1229" s="146"/>
      <c r="K1229" s="146"/>
      <c r="L1229" s="143"/>
    </row>
    <row r="1230" spans="1:12" s="688" customFormat="1" ht="18" customHeight="1" x14ac:dyDescent="0.3">
      <c r="A1230" s="158"/>
      <c r="B1230" s="321"/>
      <c r="C1230" s="146"/>
      <c r="D1230" s="146"/>
      <c r="E1230" s="146"/>
      <c r="F1230" s="146"/>
      <c r="G1230" s="146"/>
      <c r="H1230" s="146"/>
      <c r="I1230" s="146"/>
      <c r="J1230" s="146"/>
      <c r="K1230" s="146"/>
      <c r="L1230" s="143"/>
    </row>
    <row r="1231" spans="1:12" s="688" customFormat="1" ht="18" customHeight="1" x14ac:dyDescent="0.3">
      <c r="A1231" s="158"/>
      <c r="B1231" s="321"/>
      <c r="C1231" s="146"/>
      <c r="D1231" s="146"/>
      <c r="E1231" s="146"/>
      <c r="F1231" s="146"/>
      <c r="G1231" s="146"/>
      <c r="H1231" s="146"/>
      <c r="I1231" s="146"/>
      <c r="J1231" s="146"/>
      <c r="K1231" s="146"/>
      <c r="L1231" s="143"/>
    </row>
    <row r="1232" spans="1:12" s="688" customFormat="1" ht="18" customHeight="1" x14ac:dyDescent="0.3">
      <c r="A1232" s="158"/>
      <c r="B1232" s="321"/>
      <c r="C1232" s="146"/>
      <c r="D1232" s="146"/>
      <c r="E1232" s="146"/>
      <c r="F1232" s="146"/>
      <c r="G1232" s="146"/>
      <c r="H1232" s="146"/>
      <c r="I1232" s="146"/>
      <c r="J1232" s="146"/>
      <c r="K1232" s="146"/>
      <c r="L1232" s="143"/>
    </row>
    <row r="1233" spans="1:12" s="688" customFormat="1" ht="18" customHeight="1" x14ac:dyDescent="0.3">
      <c r="A1233" s="158"/>
      <c r="B1233" s="321"/>
      <c r="C1233" s="146"/>
      <c r="D1233" s="146"/>
      <c r="E1233" s="146"/>
      <c r="F1233" s="146"/>
      <c r="G1233" s="146"/>
      <c r="H1233" s="146"/>
      <c r="I1233" s="146"/>
      <c r="J1233" s="146"/>
      <c r="K1233" s="146"/>
      <c r="L1233" s="143"/>
    </row>
    <row r="1234" spans="1:12" s="688" customFormat="1" ht="18" customHeight="1" x14ac:dyDescent="0.3">
      <c r="A1234" s="158"/>
      <c r="B1234" s="321"/>
      <c r="C1234" s="146"/>
      <c r="D1234" s="146"/>
      <c r="E1234" s="146"/>
      <c r="F1234" s="146"/>
      <c r="G1234" s="146"/>
      <c r="H1234" s="146"/>
      <c r="I1234" s="146"/>
      <c r="J1234" s="146"/>
      <c r="K1234" s="146"/>
      <c r="L1234" s="143"/>
    </row>
    <row r="1235" spans="1:12" s="688" customFormat="1" ht="18" customHeight="1" x14ac:dyDescent="0.3">
      <c r="A1235" s="158"/>
      <c r="B1235" s="321"/>
      <c r="C1235" s="146"/>
      <c r="D1235" s="146"/>
      <c r="E1235" s="146"/>
      <c r="F1235" s="146"/>
      <c r="G1235" s="146"/>
      <c r="H1235" s="146"/>
      <c r="I1235" s="146"/>
      <c r="J1235" s="146"/>
      <c r="K1235" s="146"/>
      <c r="L1235" s="143"/>
    </row>
    <row r="1236" spans="1:12" s="688" customFormat="1" ht="18" customHeight="1" x14ac:dyDescent="0.3">
      <c r="A1236" s="158"/>
      <c r="B1236" s="321"/>
      <c r="C1236" s="146"/>
      <c r="D1236" s="146"/>
      <c r="E1236" s="146"/>
      <c r="F1236" s="146"/>
      <c r="G1236" s="146"/>
      <c r="H1236" s="146"/>
      <c r="I1236" s="146"/>
      <c r="J1236" s="146"/>
      <c r="K1236" s="146"/>
      <c r="L1236" s="143"/>
    </row>
    <row r="1237" spans="1:12" s="688" customFormat="1" ht="18" customHeight="1" x14ac:dyDescent="0.3">
      <c r="A1237" s="158"/>
      <c r="B1237" s="321"/>
      <c r="C1237" s="146"/>
      <c r="D1237" s="146"/>
      <c r="E1237" s="146"/>
      <c r="F1237" s="146"/>
      <c r="G1237" s="146"/>
      <c r="H1237" s="146"/>
      <c r="I1237" s="146"/>
      <c r="J1237" s="146"/>
      <c r="K1237" s="146"/>
      <c r="L1237" s="143"/>
    </row>
    <row r="1238" spans="1:12" s="688" customFormat="1" ht="18" customHeight="1" x14ac:dyDescent="0.3">
      <c r="A1238" s="158"/>
      <c r="B1238" s="321"/>
      <c r="C1238" s="146"/>
      <c r="D1238" s="146"/>
      <c r="E1238" s="146"/>
      <c r="F1238" s="146"/>
      <c r="G1238" s="146"/>
      <c r="H1238" s="146"/>
      <c r="I1238" s="146"/>
      <c r="J1238" s="146"/>
      <c r="K1238" s="146"/>
      <c r="L1238" s="143"/>
    </row>
    <row r="1239" spans="1:12" s="688" customFormat="1" ht="18" customHeight="1" x14ac:dyDescent="0.3">
      <c r="A1239" s="158"/>
      <c r="B1239" s="321"/>
      <c r="C1239" s="146"/>
      <c r="D1239" s="146"/>
      <c r="E1239" s="146"/>
      <c r="F1239" s="146"/>
      <c r="G1239" s="146"/>
      <c r="H1239" s="146"/>
      <c r="I1239" s="146"/>
      <c r="J1239" s="146"/>
      <c r="K1239" s="146"/>
      <c r="L1239" s="143"/>
    </row>
    <row r="1240" spans="1:12" s="688" customFormat="1" ht="18" customHeight="1" x14ac:dyDescent="0.3">
      <c r="A1240" s="158"/>
      <c r="B1240" s="321"/>
      <c r="C1240" s="146"/>
      <c r="D1240" s="146"/>
      <c r="E1240" s="146"/>
      <c r="F1240" s="146"/>
      <c r="G1240" s="146"/>
      <c r="H1240" s="146"/>
      <c r="I1240" s="146"/>
      <c r="J1240" s="146"/>
      <c r="K1240" s="146"/>
      <c r="L1240" s="143"/>
    </row>
    <row r="1241" spans="1:12" s="688" customFormat="1" ht="18" customHeight="1" x14ac:dyDescent="0.3">
      <c r="A1241" s="158"/>
      <c r="B1241" s="321"/>
      <c r="C1241" s="146"/>
      <c r="D1241" s="146"/>
      <c r="E1241" s="146"/>
      <c r="F1241" s="146"/>
      <c r="G1241" s="146"/>
      <c r="H1241" s="146"/>
      <c r="I1241" s="146"/>
      <c r="J1241" s="146"/>
      <c r="K1241" s="146"/>
      <c r="L1241" s="143"/>
    </row>
    <row r="1242" spans="1:12" s="688" customFormat="1" ht="18" customHeight="1" x14ac:dyDescent="0.3">
      <c r="A1242" s="158"/>
      <c r="B1242" s="321"/>
      <c r="C1242" s="146"/>
      <c r="D1242" s="146"/>
      <c r="E1242" s="146"/>
      <c r="F1242" s="146"/>
      <c r="G1242" s="146"/>
      <c r="H1242" s="146"/>
      <c r="I1242" s="146"/>
      <c r="J1242" s="146"/>
      <c r="K1242" s="146"/>
      <c r="L1242" s="143"/>
    </row>
    <row r="1243" spans="1:12" s="688" customFormat="1" ht="18" customHeight="1" x14ac:dyDescent="0.3">
      <c r="A1243" s="158"/>
      <c r="B1243" s="321"/>
      <c r="C1243" s="146"/>
      <c r="D1243" s="146"/>
      <c r="E1243" s="146"/>
      <c r="F1243" s="146"/>
      <c r="G1243" s="146"/>
      <c r="H1243" s="146"/>
      <c r="I1243" s="146"/>
      <c r="J1243" s="146"/>
      <c r="K1243" s="146"/>
      <c r="L1243" s="143"/>
    </row>
    <row r="1244" spans="1:12" s="688" customFormat="1" ht="18" customHeight="1" x14ac:dyDescent="0.3">
      <c r="A1244" s="158"/>
      <c r="B1244" s="321"/>
      <c r="C1244" s="146"/>
      <c r="D1244" s="146"/>
      <c r="E1244" s="146"/>
      <c r="F1244" s="146"/>
      <c r="G1244" s="146"/>
      <c r="H1244" s="146"/>
      <c r="I1244" s="146"/>
      <c r="J1244" s="146"/>
      <c r="K1244" s="146"/>
      <c r="L1244" s="143"/>
    </row>
    <row r="1245" spans="1:12" s="688" customFormat="1" ht="18" customHeight="1" x14ac:dyDescent="0.3">
      <c r="A1245" s="158"/>
      <c r="B1245" s="321"/>
      <c r="C1245" s="146"/>
      <c r="D1245" s="146"/>
      <c r="E1245" s="146"/>
      <c r="F1245" s="146"/>
      <c r="G1245" s="146"/>
      <c r="H1245" s="146"/>
      <c r="I1245" s="146"/>
      <c r="J1245" s="146"/>
      <c r="K1245" s="146"/>
      <c r="L1245" s="143"/>
    </row>
    <row r="1246" spans="1:12" s="688" customFormat="1" ht="18" customHeight="1" x14ac:dyDescent="0.3">
      <c r="A1246" s="158"/>
      <c r="B1246" s="321"/>
      <c r="C1246" s="146"/>
      <c r="D1246" s="146"/>
      <c r="E1246" s="146"/>
      <c r="F1246" s="146"/>
      <c r="G1246" s="146"/>
      <c r="H1246" s="146"/>
      <c r="I1246" s="146"/>
      <c r="J1246" s="146"/>
      <c r="K1246" s="146"/>
      <c r="L1246" s="143"/>
    </row>
    <row r="1247" spans="1:12" s="688" customFormat="1" ht="18" customHeight="1" x14ac:dyDescent="0.3">
      <c r="A1247" s="158"/>
      <c r="B1247" s="321"/>
      <c r="C1247" s="146"/>
      <c r="D1247" s="146"/>
      <c r="E1247" s="146"/>
      <c r="F1247" s="146"/>
      <c r="G1247" s="146"/>
      <c r="H1247" s="146"/>
      <c r="I1247" s="146"/>
      <c r="J1247" s="146"/>
      <c r="K1247" s="146"/>
      <c r="L1247" s="143"/>
    </row>
    <row r="1248" spans="1:12" s="688" customFormat="1" ht="18" customHeight="1" x14ac:dyDescent="0.3">
      <c r="A1248" s="158"/>
      <c r="B1248" s="321"/>
      <c r="C1248" s="146"/>
      <c r="D1248" s="146"/>
      <c r="E1248" s="146"/>
      <c r="F1248" s="146"/>
      <c r="G1248" s="146"/>
      <c r="H1248" s="146"/>
      <c r="I1248" s="146"/>
      <c r="J1248" s="146"/>
      <c r="K1248" s="146"/>
      <c r="L1248" s="143"/>
    </row>
    <row r="1249" spans="1:12" s="688" customFormat="1" ht="18" customHeight="1" x14ac:dyDescent="0.3">
      <c r="A1249" s="158"/>
      <c r="B1249" s="321"/>
      <c r="C1249" s="146"/>
      <c r="D1249" s="146"/>
      <c r="E1249" s="146"/>
      <c r="F1249" s="146"/>
      <c r="G1249" s="146"/>
      <c r="H1249" s="146"/>
      <c r="I1249" s="146"/>
      <c r="J1249" s="146"/>
      <c r="K1249" s="146"/>
      <c r="L1249" s="143"/>
    </row>
    <row r="1250" spans="1:12" s="688" customFormat="1" ht="18" customHeight="1" x14ac:dyDescent="0.3">
      <c r="A1250" s="158"/>
      <c r="B1250" s="321"/>
      <c r="C1250" s="146"/>
      <c r="D1250" s="146"/>
      <c r="E1250" s="146"/>
      <c r="F1250" s="146"/>
      <c r="G1250" s="146"/>
      <c r="H1250" s="146"/>
      <c r="I1250" s="146"/>
      <c r="J1250" s="146"/>
      <c r="K1250" s="146"/>
      <c r="L1250" s="143"/>
    </row>
    <row r="1251" spans="1:12" s="688" customFormat="1" ht="18" customHeight="1" x14ac:dyDescent="0.3">
      <c r="A1251" s="158"/>
      <c r="B1251" s="321"/>
      <c r="C1251" s="146"/>
      <c r="D1251" s="146"/>
      <c r="E1251" s="146"/>
      <c r="F1251" s="146"/>
      <c r="G1251" s="146"/>
      <c r="H1251" s="146"/>
      <c r="I1251" s="146"/>
      <c r="J1251" s="146"/>
      <c r="K1251" s="146"/>
      <c r="L1251" s="143"/>
    </row>
    <row r="1252" spans="1:12" s="688" customFormat="1" ht="18" customHeight="1" x14ac:dyDescent="0.3">
      <c r="A1252" s="158"/>
      <c r="B1252" s="321"/>
      <c r="C1252" s="146"/>
      <c r="D1252" s="146"/>
      <c r="E1252" s="146"/>
      <c r="F1252" s="146"/>
      <c r="G1252" s="146"/>
      <c r="H1252" s="146"/>
      <c r="I1252" s="146"/>
      <c r="J1252" s="146"/>
      <c r="K1252" s="146"/>
      <c r="L1252" s="143"/>
    </row>
    <row r="1253" spans="1:12" s="688" customFormat="1" ht="18" customHeight="1" x14ac:dyDescent="0.3">
      <c r="A1253" s="158"/>
      <c r="B1253" s="321"/>
      <c r="C1253" s="146"/>
      <c r="D1253" s="146"/>
      <c r="E1253" s="146"/>
      <c r="F1253" s="146"/>
      <c r="G1253" s="146"/>
      <c r="H1253" s="146"/>
      <c r="I1253" s="146"/>
      <c r="J1253" s="146"/>
      <c r="K1253" s="146"/>
      <c r="L1253" s="143"/>
    </row>
    <row r="1254" spans="1:12" s="688" customFormat="1" ht="18" customHeight="1" x14ac:dyDescent="0.3">
      <c r="A1254" s="158"/>
      <c r="B1254" s="321"/>
      <c r="C1254" s="146"/>
      <c r="D1254" s="146"/>
      <c r="E1254" s="146"/>
      <c r="F1254" s="146"/>
      <c r="G1254" s="146"/>
      <c r="H1254" s="146"/>
      <c r="I1254" s="146"/>
      <c r="J1254" s="146"/>
      <c r="K1254" s="146"/>
      <c r="L1254" s="143"/>
    </row>
    <row r="1255" spans="1:12" s="688" customFormat="1" ht="18" customHeight="1" x14ac:dyDescent="0.3">
      <c r="A1255" s="158"/>
      <c r="B1255" s="321"/>
      <c r="C1255" s="146"/>
      <c r="D1255" s="146"/>
      <c r="E1255" s="146"/>
      <c r="F1255" s="146"/>
      <c r="G1255" s="146"/>
      <c r="H1255" s="146"/>
      <c r="I1255" s="146"/>
      <c r="J1255" s="146"/>
      <c r="K1255" s="146"/>
      <c r="L1255" s="143"/>
    </row>
    <row r="1256" spans="1:12" s="688" customFormat="1" ht="18" customHeight="1" x14ac:dyDescent="0.3">
      <c r="A1256" s="158"/>
      <c r="B1256" s="321"/>
      <c r="C1256" s="146"/>
      <c r="D1256" s="146"/>
      <c r="E1256" s="146"/>
      <c r="F1256" s="146"/>
      <c r="G1256" s="146"/>
      <c r="H1256" s="146"/>
      <c r="I1256" s="146"/>
      <c r="J1256" s="146"/>
      <c r="K1256" s="146"/>
      <c r="L1256" s="143"/>
    </row>
    <row r="1257" spans="1:12" s="688" customFormat="1" ht="18" customHeight="1" x14ac:dyDescent="0.3">
      <c r="A1257" s="158"/>
      <c r="B1257" s="321"/>
      <c r="C1257" s="146"/>
      <c r="D1257" s="146"/>
      <c r="E1257" s="146"/>
      <c r="F1257" s="146"/>
      <c r="G1257" s="146"/>
      <c r="H1257" s="146"/>
      <c r="I1257" s="146"/>
      <c r="J1257" s="146"/>
      <c r="K1257" s="146"/>
      <c r="L1257" s="143"/>
    </row>
    <row r="1258" spans="1:12" s="688" customFormat="1" ht="18" customHeight="1" x14ac:dyDescent="0.3">
      <c r="A1258" s="158"/>
      <c r="B1258" s="321"/>
      <c r="C1258" s="146"/>
      <c r="D1258" s="146"/>
      <c r="E1258" s="146"/>
      <c r="F1258" s="146"/>
      <c r="G1258" s="146"/>
      <c r="H1258" s="146"/>
      <c r="I1258" s="146"/>
      <c r="J1258" s="146"/>
      <c r="K1258" s="146"/>
      <c r="L1258" s="143"/>
    </row>
    <row r="1259" spans="1:12" s="688" customFormat="1" ht="18" customHeight="1" x14ac:dyDescent="0.3">
      <c r="A1259" s="158"/>
      <c r="B1259" s="321"/>
      <c r="C1259" s="146"/>
      <c r="D1259" s="146"/>
      <c r="E1259" s="146"/>
      <c r="F1259" s="146"/>
      <c r="G1259" s="146"/>
      <c r="H1259" s="146"/>
      <c r="I1259" s="146"/>
      <c r="J1259" s="146"/>
      <c r="K1259" s="146"/>
      <c r="L1259" s="143"/>
    </row>
    <row r="1260" spans="1:12" s="688" customFormat="1" ht="18" customHeight="1" x14ac:dyDescent="0.3">
      <c r="A1260" s="158"/>
      <c r="B1260" s="321"/>
      <c r="C1260" s="146"/>
      <c r="D1260" s="146"/>
      <c r="E1260" s="146"/>
      <c r="F1260" s="146"/>
      <c r="G1260" s="146"/>
      <c r="H1260" s="146"/>
      <c r="I1260" s="146"/>
      <c r="J1260" s="146"/>
      <c r="K1260" s="146"/>
      <c r="L1260" s="143"/>
    </row>
    <row r="1261" spans="1:12" s="688" customFormat="1" ht="18" customHeight="1" x14ac:dyDescent="0.3">
      <c r="A1261" s="158"/>
      <c r="B1261" s="321"/>
      <c r="C1261" s="146"/>
      <c r="D1261" s="146"/>
      <c r="E1261" s="146"/>
      <c r="F1261" s="146"/>
      <c r="G1261" s="146"/>
      <c r="H1261" s="146"/>
      <c r="I1261" s="146"/>
      <c r="J1261" s="146"/>
      <c r="K1261" s="146"/>
      <c r="L1261" s="143"/>
    </row>
    <row r="1262" spans="1:12" s="688" customFormat="1" ht="18" customHeight="1" x14ac:dyDescent="0.3">
      <c r="A1262" s="158"/>
      <c r="B1262" s="321"/>
      <c r="C1262" s="146"/>
      <c r="D1262" s="146"/>
      <c r="E1262" s="146"/>
      <c r="F1262" s="146"/>
      <c r="G1262" s="146"/>
      <c r="H1262" s="146"/>
      <c r="I1262" s="146"/>
      <c r="J1262" s="146"/>
      <c r="K1262" s="146"/>
      <c r="L1262" s="143"/>
    </row>
    <row r="1263" spans="1:12" s="688" customFormat="1" ht="18" customHeight="1" x14ac:dyDescent="0.3">
      <c r="A1263" s="158"/>
      <c r="B1263" s="321"/>
      <c r="C1263" s="146"/>
      <c r="D1263" s="146"/>
      <c r="E1263" s="146"/>
      <c r="F1263" s="146"/>
      <c r="G1263" s="146"/>
      <c r="H1263" s="146"/>
      <c r="I1263" s="146"/>
      <c r="J1263" s="146"/>
      <c r="K1263" s="146"/>
      <c r="L1263" s="143"/>
    </row>
    <row r="1264" spans="1:12" s="688" customFormat="1" ht="18" customHeight="1" x14ac:dyDescent="0.3">
      <c r="A1264" s="158"/>
      <c r="B1264" s="321"/>
      <c r="C1264" s="146"/>
      <c r="D1264" s="146"/>
      <c r="E1264" s="146"/>
      <c r="F1264" s="146"/>
      <c r="G1264" s="146"/>
      <c r="H1264" s="146"/>
      <c r="I1264" s="146"/>
      <c r="J1264" s="146"/>
      <c r="K1264" s="146"/>
      <c r="L1264" s="143"/>
    </row>
    <row r="1265" spans="1:12" s="688" customFormat="1" ht="18" customHeight="1" x14ac:dyDescent="0.3">
      <c r="A1265" s="158"/>
      <c r="B1265" s="321"/>
      <c r="C1265" s="146"/>
      <c r="D1265" s="146"/>
      <c r="E1265" s="146"/>
      <c r="F1265" s="146"/>
      <c r="G1265" s="146"/>
      <c r="H1265" s="146"/>
      <c r="I1265" s="146"/>
      <c r="J1265" s="146"/>
      <c r="K1265" s="146"/>
      <c r="L1265" s="143"/>
    </row>
    <row r="1266" spans="1:12" s="688" customFormat="1" ht="18" customHeight="1" x14ac:dyDescent="0.3">
      <c r="A1266" s="158"/>
      <c r="B1266" s="321"/>
      <c r="C1266" s="146"/>
      <c r="D1266" s="146"/>
      <c r="E1266" s="146"/>
      <c r="F1266" s="146"/>
      <c r="G1266" s="146"/>
      <c r="H1266" s="146"/>
      <c r="I1266" s="146"/>
      <c r="J1266" s="146"/>
      <c r="K1266" s="146"/>
      <c r="L1266" s="143"/>
    </row>
    <row r="1267" spans="1:12" s="688" customFormat="1" ht="18" customHeight="1" x14ac:dyDescent="0.3">
      <c r="A1267" s="158"/>
      <c r="B1267" s="321"/>
      <c r="C1267" s="146"/>
      <c r="D1267" s="146"/>
      <c r="E1267" s="146"/>
      <c r="F1267" s="146"/>
      <c r="G1267" s="146"/>
      <c r="H1267" s="146"/>
      <c r="I1267" s="146"/>
      <c r="J1267" s="146"/>
      <c r="K1267" s="146"/>
      <c r="L1267" s="143"/>
    </row>
    <row r="1268" spans="1:12" s="688" customFormat="1" ht="18" customHeight="1" x14ac:dyDescent="0.3">
      <c r="A1268" s="158"/>
      <c r="B1268" s="321"/>
      <c r="C1268" s="146"/>
      <c r="D1268" s="146"/>
      <c r="E1268" s="146"/>
      <c r="F1268" s="146"/>
      <c r="G1268" s="146"/>
      <c r="H1268" s="146"/>
      <c r="I1268" s="146"/>
      <c r="J1268" s="146"/>
      <c r="K1268" s="146"/>
      <c r="L1268" s="143"/>
    </row>
    <row r="1269" spans="1:12" s="688" customFormat="1" ht="18" customHeight="1" x14ac:dyDescent="0.3">
      <c r="A1269" s="158"/>
      <c r="B1269" s="321"/>
      <c r="C1269" s="146"/>
      <c r="D1269" s="146"/>
      <c r="E1269" s="146"/>
      <c r="F1269" s="146"/>
      <c r="G1269" s="146"/>
      <c r="H1269" s="146"/>
      <c r="I1269" s="146"/>
      <c r="J1269" s="146"/>
      <c r="K1269" s="146"/>
      <c r="L1269" s="143"/>
    </row>
    <row r="1270" spans="1:12" s="688" customFormat="1" ht="18" customHeight="1" x14ac:dyDescent="0.3">
      <c r="A1270" s="158"/>
      <c r="B1270" s="321"/>
      <c r="C1270" s="146"/>
      <c r="D1270" s="146"/>
      <c r="E1270" s="146"/>
      <c r="F1270" s="146"/>
      <c r="G1270" s="146"/>
      <c r="H1270" s="146"/>
      <c r="I1270" s="146"/>
      <c r="J1270" s="146"/>
      <c r="K1270" s="146"/>
      <c r="L1270" s="143"/>
    </row>
    <row r="1271" spans="1:12" s="688" customFormat="1" ht="18" customHeight="1" x14ac:dyDescent="0.3">
      <c r="A1271" s="158"/>
      <c r="B1271" s="321"/>
      <c r="C1271" s="146"/>
      <c r="D1271" s="146"/>
      <c r="E1271" s="146"/>
      <c r="F1271" s="146"/>
      <c r="G1271" s="146"/>
      <c r="H1271" s="146"/>
      <c r="I1271" s="146"/>
      <c r="J1271" s="146"/>
      <c r="K1271" s="146"/>
      <c r="L1271" s="143"/>
    </row>
    <row r="1272" spans="1:12" s="688" customFormat="1" ht="18" customHeight="1" x14ac:dyDescent="0.3">
      <c r="A1272" s="158"/>
      <c r="B1272" s="321"/>
      <c r="C1272" s="146"/>
      <c r="D1272" s="146"/>
      <c r="E1272" s="146"/>
      <c r="F1272" s="146"/>
      <c r="G1272" s="146"/>
      <c r="H1272" s="146"/>
      <c r="I1272" s="146"/>
      <c r="J1272" s="146"/>
      <c r="K1272" s="146"/>
      <c r="L1272" s="143"/>
    </row>
    <row r="1273" spans="1:12" s="688" customFormat="1" ht="18" customHeight="1" x14ac:dyDescent="0.3">
      <c r="A1273" s="158"/>
      <c r="B1273" s="321"/>
      <c r="C1273" s="146"/>
      <c r="D1273" s="146"/>
      <c r="E1273" s="146"/>
      <c r="F1273" s="146"/>
      <c r="G1273" s="146"/>
      <c r="H1273" s="146"/>
      <c r="I1273" s="146"/>
      <c r="J1273" s="146"/>
      <c r="K1273" s="146"/>
      <c r="L1273" s="143"/>
    </row>
    <row r="1274" spans="1:12" s="688" customFormat="1" ht="18" customHeight="1" x14ac:dyDescent="0.3">
      <c r="A1274" s="158"/>
      <c r="B1274" s="321"/>
      <c r="C1274" s="146"/>
      <c r="D1274" s="146"/>
      <c r="E1274" s="146"/>
      <c r="F1274" s="146"/>
      <c r="G1274" s="146"/>
      <c r="H1274" s="146"/>
      <c r="I1274" s="146"/>
      <c r="J1274" s="146"/>
      <c r="K1274" s="146"/>
      <c r="L1274" s="143"/>
    </row>
    <row r="1275" spans="1:12" s="688" customFormat="1" ht="18" customHeight="1" x14ac:dyDescent="0.3">
      <c r="A1275" s="158"/>
      <c r="B1275" s="321"/>
      <c r="C1275" s="146"/>
      <c r="D1275" s="146"/>
      <c r="E1275" s="146"/>
      <c r="F1275" s="146"/>
      <c r="G1275" s="146"/>
      <c r="H1275" s="146"/>
      <c r="I1275" s="146"/>
      <c r="J1275" s="146"/>
      <c r="K1275" s="146"/>
      <c r="L1275" s="143"/>
    </row>
    <row r="1276" spans="1:12" s="688" customFormat="1" ht="18" customHeight="1" x14ac:dyDescent="0.3">
      <c r="A1276" s="158"/>
      <c r="B1276" s="321"/>
      <c r="C1276" s="146"/>
      <c r="D1276" s="146"/>
      <c r="E1276" s="146"/>
      <c r="F1276" s="146"/>
      <c r="G1276" s="146"/>
      <c r="H1276" s="146"/>
      <c r="I1276" s="146"/>
      <c r="J1276" s="146"/>
      <c r="K1276" s="146"/>
      <c r="L1276" s="143"/>
    </row>
    <row r="1277" spans="1:12" s="688" customFormat="1" ht="18" customHeight="1" x14ac:dyDescent="0.3">
      <c r="A1277" s="158"/>
      <c r="B1277" s="321"/>
      <c r="C1277" s="146"/>
      <c r="D1277" s="146"/>
      <c r="E1277" s="146"/>
      <c r="F1277" s="146"/>
      <c r="G1277" s="146"/>
      <c r="H1277" s="146"/>
      <c r="I1277" s="146"/>
      <c r="J1277" s="146"/>
      <c r="K1277" s="146"/>
      <c r="L1277" s="143"/>
    </row>
    <row r="1278" spans="1:12" s="688" customFormat="1" ht="18" customHeight="1" x14ac:dyDescent="0.3">
      <c r="A1278" s="158"/>
      <c r="B1278" s="321"/>
      <c r="C1278" s="146"/>
      <c r="D1278" s="146"/>
      <c r="E1278" s="146"/>
      <c r="F1278" s="146"/>
      <c r="G1278" s="146"/>
      <c r="H1278" s="146"/>
      <c r="I1278" s="146"/>
      <c r="J1278" s="146"/>
      <c r="K1278" s="146"/>
      <c r="L1278" s="143"/>
    </row>
    <row r="1279" spans="1:12" s="688" customFormat="1" ht="18" customHeight="1" x14ac:dyDescent="0.3">
      <c r="A1279" s="158"/>
      <c r="B1279" s="321"/>
      <c r="C1279" s="146"/>
      <c r="D1279" s="146"/>
      <c r="E1279" s="146"/>
      <c r="F1279" s="146"/>
      <c r="G1279" s="146"/>
      <c r="H1279" s="146"/>
      <c r="I1279" s="146"/>
      <c r="J1279" s="146"/>
      <c r="K1279" s="146"/>
      <c r="L1279" s="143"/>
    </row>
    <row r="1280" spans="1:12" s="688" customFormat="1" ht="18" customHeight="1" x14ac:dyDescent="0.3">
      <c r="A1280" s="158"/>
      <c r="B1280" s="321"/>
      <c r="C1280" s="146"/>
      <c r="D1280" s="146"/>
      <c r="E1280" s="146"/>
      <c r="F1280" s="146"/>
      <c r="G1280" s="146"/>
      <c r="H1280" s="146"/>
      <c r="I1280" s="146"/>
      <c r="J1280" s="146"/>
      <c r="K1280" s="146"/>
      <c r="L1280" s="143"/>
    </row>
    <row r="1281" spans="1:12" s="688" customFormat="1" ht="18" customHeight="1" x14ac:dyDescent="0.3">
      <c r="A1281" s="158"/>
      <c r="B1281" s="321"/>
      <c r="C1281" s="146"/>
      <c r="D1281" s="146"/>
      <c r="E1281" s="146"/>
      <c r="F1281" s="146"/>
      <c r="G1281" s="146"/>
      <c r="H1281" s="146"/>
      <c r="I1281" s="146"/>
      <c r="J1281" s="146"/>
      <c r="K1281" s="146"/>
      <c r="L1281" s="143"/>
    </row>
    <row r="1282" spans="1:12" s="688" customFormat="1" ht="18" customHeight="1" x14ac:dyDescent="0.3">
      <c r="A1282" s="158"/>
      <c r="B1282" s="321"/>
      <c r="C1282" s="146"/>
      <c r="D1282" s="146"/>
      <c r="E1282" s="146"/>
      <c r="F1282" s="146"/>
      <c r="G1282" s="146"/>
      <c r="H1282" s="146"/>
      <c r="I1282" s="146"/>
      <c r="J1282" s="146"/>
      <c r="K1282" s="146"/>
      <c r="L1282" s="143"/>
    </row>
    <row r="1283" spans="1:12" s="688" customFormat="1" ht="18" customHeight="1" x14ac:dyDescent="0.3">
      <c r="A1283" s="158"/>
      <c r="B1283" s="321"/>
      <c r="C1283" s="146"/>
      <c r="D1283" s="146"/>
      <c r="E1283" s="146"/>
      <c r="F1283" s="146"/>
      <c r="G1283" s="146"/>
      <c r="H1283" s="146"/>
      <c r="I1283" s="146"/>
      <c r="J1283" s="146"/>
      <c r="K1283" s="146"/>
      <c r="L1283" s="143"/>
    </row>
    <row r="1284" spans="1:12" s="688" customFormat="1" ht="18" customHeight="1" x14ac:dyDescent="0.3">
      <c r="A1284" s="158"/>
      <c r="B1284" s="321"/>
      <c r="C1284" s="146"/>
      <c r="D1284" s="146"/>
      <c r="E1284" s="146"/>
      <c r="F1284" s="146"/>
      <c r="G1284" s="146"/>
      <c r="H1284" s="146"/>
      <c r="I1284" s="146"/>
      <c r="J1284" s="146"/>
      <c r="K1284" s="146"/>
      <c r="L1284" s="143"/>
    </row>
    <row r="1285" spans="1:12" s="688" customFormat="1" ht="18" customHeight="1" x14ac:dyDescent="0.3">
      <c r="A1285" s="158"/>
      <c r="B1285" s="321"/>
      <c r="C1285" s="146"/>
      <c r="D1285" s="146"/>
      <c r="E1285" s="146"/>
      <c r="F1285" s="146"/>
      <c r="G1285" s="146"/>
      <c r="H1285" s="146"/>
      <c r="I1285" s="146"/>
      <c r="J1285" s="146"/>
      <c r="K1285" s="146"/>
      <c r="L1285" s="143"/>
    </row>
    <row r="1286" spans="1:12" s="688" customFormat="1" ht="18" customHeight="1" x14ac:dyDescent="0.3">
      <c r="A1286" s="158"/>
      <c r="B1286" s="321"/>
      <c r="C1286" s="146"/>
      <c r="D1286" s="146"/>
      <c r="E1286" s="146"/>
      <c r="F1286" s="146"/>
      <c r="G1286" s="146"/>
      <c r="H1286" s="146"/>
      <c r="I1286" s="146"/>
      <c r="J1286" s="146"/>
      <c r="K1286" s="146"/>
      <c r="L1286" s="143"/>
    </row>
    <row r="1287" spans="1:12" s="688" customFormat="1" ht="18" customHeight="1" x14ac:dyDescent="0.3">
      <c r="A1287" s="158"/>
      <c r="B1287" s="321"/>
      <c r="C1287" s="146"/>
      <c r="D1287" s="146"/>
      <c r="E1287" s="146"/>
      <c r="F1287" s="146"/>
      <c r="G1287" s="146"/>
      <c r="H1287" s="146"/>
      <c r="I1287" s="146"/>
      <c r="J1287" s="146"/>
      <c r="K1287" s="146"/>
      <c r="L1287" s="143"/>
    </row>
    <row r="1288" spans="1:12" s="688" customFormat="1" ht="18" customHeight="1" x14ac:dyDescent="0.3">
      <c r="A1288" s="158"/>
      <c r="B1288" s="321"/>
      <c r="C1288" s="146"/>
      <c r="D1288" s="146"/>
      <c r="E1288" s="146"/>
      <c r="F1288" s="146"/>
      <c r="G1288" s="146"/>
      <c r="H1288" s="146"/>
      <c r="I1288" s="146"/>
      <c r="J1288" s="146"/>
      <c r="K1288" s="146"/>
      <c r="L1288" s="143"/>
    </row>
    <row r="1289" spans="1:12" s="688" customFormat="1" ht="18" customHeight="1" x14ac:dyDescent="0.3">
      <c r="A1289" s="158"/>
      <c r="B1289" s="321"/>
      <c r="C1289" s="146"/>
      <c r="D1289" s="146"/>
      <c r="E1289" s="146"/>
      <c r="F1289" s="146"/>
      <c r="G1289" s="146"/>
      <c r="H1289" s="146"/>
      <c r="I1289" s="146"/>
      <c r="J1289" s="146"/>
      <c r="K1289" s="146"/>
      <c r="L1289" s="143"/>
    </row>
    <row r="1290" spans="1:12" s="688" customFormat="1" ht="18" customHeight="1" x14ac:dyDescent="0.3">
      <c r="A1290" s="158"/>
      <c r="B1290" s="321"/>
      <c r="C1290" s="146"/>
      <c r="D1290" s="146"/>
      <c r="E1290" s="146"/>
      <c r="F1290" s="146"/>
      <c r="G1290" s="146"/>
      <c r="H1290" s="146"/>
      <c r="I1290" s="146"/>
      <c r="J1290" s="146"/>
      <c r="K1290" s="146"/>
      <c r="L1290" s="143"/>
    </row>
    <row r="1291" spans="1:12" s="688" customFormat="1" ht="18" customHeight="1" x14ac:dyDescent="0.3">
      <c r="A1291" s="158"/>
      <c r="B1291" s="321"/>
      <c r="C1291" s="146"/>
      <c r="D1291" s="146"/>
      <c r="E1291" s="146"/>
      <c r="F1291" s="146"/>
      <c r="G1291" s="146"/>
      <c r="H1291" s="146"/>
      <c r="I1291" s="146"/>
      <c r="J1291" s="146"/>
      <c r="K1291" s="146"/>
      <c r="L1291" s="143"/>
    </row>
    <row r="1292" spans="1:12" s="688" customFormat="1" ht="18" customHeight="1" x14ac:dyDescent="0.3">
      <c r="A1292" s="158"/>
      <c r="B1292" s="321"/>
      <c r="C1292" s="146"/>
      <c r="D1292" s="146"/>
      <c r="E1292" s="146"/>
      <c r="F1292" s="146"/>
      <c r="G1292" s="146"/>
      <c r="H1292" s="146"/>
      <c r="I1292" s="146"/>
      <c r="J1292" s="146"/>
      <c r="K1292" s="146"/>
      <c r="L1292" s="143"/>
    </row>
    <row r="1293" spans="1:12" s="688" customFormat="1" ht="18" customHeight="1" x14ac:dyDescent="0.3">
      <c r="A1293" s="158"/>
      <c r="B1293" s="321"/>
      <c r="C1293" s="146"/>
      <c r="D1293" s="146"/>
      <c r="E1293" s="146"/>
      <c r="F1293" s="146"/>
      <c r="G1293" s="146"/>
      <c r="H1293" s="146"/>
      <c r="I1293" s="146"/>
      <c r="J1293" s="146"/>
      <c r="K1293" s="146"/>
      <c r="L1293" s="143"/>
    </row>
    <row r="1294" spans="1:12" s="688" customFormat="1" ht="18" customHeight="1" x14ac:dyDescent="0.3">
      <c r="A1294" s="158"/>
      <c r="B1294" s="321"/>
      <c r="C1294" s="146"/>
      <c r="D1294" s="146"/>
      <c r="E1294" s="146"/>
      <c r="F1294" s="146"/>
      <c r="G1294" s="146"/>
      <c r="H1294" s="146"/>
      <c r="I1294" s="146"/>
      <c r="J1294" s="146"/>
      <c r="K1294" s="146"/>
      <c r="L1294" s="143"/>
    </row>
    <row r="1295" spans="1:12" s="688" customFormat="1" ht="18" customHeight="1" x14ac:dyDescent="0.3">
      <c r="A1295" s="158"/>
      <c r="B1295" s="321"/>
      <c r="C1295" s="146"/>
      <c r="D1295" s="146"/>
      <c r="E1295" s="146"/>
      <c r="F1295" s="146"/>
      <c r="G1295" s="146"/>
      <c r="H1295" s="146"/>
      <c r="I1295" s="146"/>
      <c r="J1295" s="146"/>
      <c r="K1295" s="146"/>
      <c r="L1295" s="143"/>
    </row>
    <row r="1296" spans="1:12" s="688" customFormat="1" ht="18" customHeight="1" x14ac:dyDescent="0.3">
      <c r="A1296" s="158"/>
      <c r="B1296" s="321"/>
      <c r="C1296" s="146"/>
      <c r="D1296" s="146"/>
      <c r="E1296" s="146"/>
      <c r="F1296" s="146"/>
      <c r="G1296" s="146"/>
      <c r="H1296" s="146"/>
      <c r="I1296" s="146"/>
      <c r="J1296" s="146"/>
      <c r="K1296" s="146"/>
      <c r="L1296" s="143"/>
    </row>
    <row r="1297" spans="1:12" s="688" customFormat="1" ht="18" customHeight="1" x14ac:dyDescent="0.3">
      <c r="A1297" s="158"/>
      <c r="B1297" s="321"/>
      <c r="C1297" s="146"/>
      <c r="D1297" s="146"/>
      <c r="E1297" s="146"/>
      <c r="F1297" s="146"/>
      <c r="G1297" s="146"/>
      <c r="H1297" s="146"/>
      <c r="I1297" s="146"/>
      <c r="J1297" s="146"/>
      <c r="K1297" s="146"/>
      <c r="L1297" s="143"/>
    </row>
    <row r="1298" spans="1:12" s="688" customFormat="1" ht="18" customHeight="1" x14ac:dyDescent="0.3">
      <c r="A1298" s="158"/>
      <c r="B1298" s="321"/>
      <c r="C1298" s="146"/>
      <c r="D1298" s="146"/>
      <c r="E1298" s="146"/>
      <c r="F1298" s="146"/>
      <c r="G1298" s="146"/>
      <c r="H1298" s="146"/>
      <c r="I1298" s="146"/>
      <c r="J1298" s="146"/>
      <c r="K1298" s="146"/>
      <c r="L1298" s="143"/>
    </row>
    <row r="1299" spans="1:12" s="688" customFormat="1" ht="18" customHeight="1" x14ac:dyDescent="0.3">
      <c r="A1299" s="158"/>
      <c r="B1299" s="321"/>
      <c r="C1299" s="146"/>
      <c r="D1299" s="146"/>
      <c r="E1299" s="146"/>
      <c r="F1299" s="146"/>
      <c r="G1299" s="146"/>
      <c r="H1299" s="146"/>
      <c r="I1299" s="146"/>
      <c r="J1299" s="146"/>
      <c r="K1299" s="146"/>
      <c r="L1299" s="143"/>
    </row>
    <row r="1300" spans="1:12" s="688" customFormat="1" ht="18" customHeight="1" x14ac:dyDescent="0.3">
      <c r="A1300" s="158"/>
      <c r="B1300" s="321"/>
      <c r="C1300" s="146"/>
      <c r="D1300" s="146"/>
      <c r="E1300" s="146"/>
      <c r="F1300" s="146"/>
      <c r="G1300" s="146"/>
      <c r="H1300" s="146"/>
      <c r="I1300" s="146"/>
      <c r="J1300" s="146"/>
      <c r="K1300" s="146"/>
      <c r="L1300" s="143"/>
    </row>
    <row r="1301" spans="1:12" s="688" customFormat="1" ht="18" customHeight="1" x14ac:dyDescent="0.3">
      <c r="A1301" s="158"/>
      <c r="B1301" s="321"/>
      <c r="C1301" s="146"/>
      <c r="D1301" s="146"/>
      <c r="E1301" s="146"/>
      <c r="F1301" s="146"/>
      <c r="G1301" s="146"/>
      <c r="H1301" s="146"/>
      <c r="I1301" s="146"/>
      <c r="J1301" s="146"/>
      <c r="K1301" s="146"/>
      <c r="L1301" s="143"/>
    </row>
    <row r="1302" spans="1:12" s="688" customFormat="1" ht="18" customHeight="1" x14ac:dyDescent="0.3">
      <c r="A1302" s="158"/>
      <c r="B1302" s="321"/>
      <c r="C1302" s="146"/>
      <c r="D1302" s="146"/>
      <c r="E1302" s="146"/>
      <c r="F1302" s="146"/>
      <c r="G1302" s="146"/>
      <c r="H1302" s="146"/>
      <c r="I1302" s="146"/>
      <c r="J1302" s="146"/>
      <c r="K1302" s="146"/>
      <c r="L1302" s="143"/>
    </row>
    <row r="1303" spans="1:12" s="688" customFormat="1" ht="18" customHeight="1" x14ac:dyDescent="0.3">
      <c r="A1303" s="158"/>
      <c r="B1303" s="321"/>
      <c r="C1303" s="146"/>
      <c r="D1303" s="146"/>
      <c r="E1303" s="146"/>
      <c r="F1303" s="146"/>
      <c r="G1303" s="146"/>
      <c r="H1303" s="146"/>
      <c r="I1303" s="146"/>
      <c r="J1303" s="146"/>
      <c r="K1303" s="146"/>
      <c r="L1303" s="143"/>
    </row>
    <row r="1304" spans="1:12" s="688" customFormat="1" ht="18" customHeight="1" x14ac:dyDescent="0.3">
      <c r="A1304" s="158"/>
      <c r="B1304" s="321"/>
      <c r="C1304" s="146"/>
      <c r="D1304" s="146"/>
      <c r="E1304" s="146"/>
      <c r="F1304" s="146"/>
      <c r="G1304" s="146"/>
      <c r="H1304" s="146"/>
      <c r="I1304" s="146"/>
      <c r="J1304" s="146"/>
      <c r="K1304" s="146"/>
      <c r="L1304" s="143"/>
    </row>
    <row r="1305" spans="1:12" s="688" customFormat="1" ht="18" customHeight="1" x14ac:dyDescent="0.3">
      <c r="A1305" s="158"/>
      <c r="B1305" s="321"/>
      <c r="C1305" s="146"/>
      <c r="D1305" s="146"/>
      <c r="E1305" s="146"/>
      <c r="F1305" s="146"/>
      <c r="G1305" s="146"/>
      <c r="H1305" s="146"/>
      <c r="I1305" s="146"/>
      <c r="J1305" s="146"/>
      <c r="K1305" s="146"/>
      <c r="L1305" s="143"/>
    </row>
    <row r="1306" spans="1:12" s="688" customFormat="1" ht="18" customHeight="1" x14ac:dyDescent="0.3">
      <c r="A1306" s="158"/>
      <c r="B1306" s="321"/>
      <c r="C1306" s="146"/>
      <c r="D1306" s="146"/>
      <c r="E1306" s="146"/>
      <c r="F1306" s="146"/>
      <c r="G1306" s="146"/>
      <c r="H1306" s="146"/>
      <c r="I1306" s="146"/>
      <c r="J1306" s="146"/>
      <c r="K1306" s="146"/>
      <c r="L1306" s="143"/>
    </row>
    <row r="1307" spans="1:12" s="688" customFormat="1" ht="18" customHeight="1" x14ac:dyDescent="0.3">
      <c r="A1307" s="158"/>
      <c r="B1307" s="321"/>
      <c r="C1307" s="146"/>
      <c r="D1307" s="146"/>
      <c r="E1307" s="146"/>
      <c r="F1307" s="146"/>
      <c r="G1307" s="146"/>
      <c r="H1307" s="146"/>
      <c r="I1307" s="146"/>
      <c r="J1307" s="146"/>
      <c r="K1307" s="146"/>
      <c r="L1307" s="143"/>
    </row>
    <row r="1308" spans="1:12" s="688" customFormat="1" ht="18" customHeight="1" x14ac:dyDescent="0.3">
      <c r="A1308" s="158"/>
      <c r="B1308" s="321"/>
      <c r="C1308" s="146"/>
      <c r="D1308" s="146"/>
      <c r="E1308" s="146"/>
      <c r="F1308" s="146"/>
      <c r="G1308" s="146"/>
      <c r="H1308" s="146"/>
      <c r="I1308" s="146"/>
      <c r="J1308" s="146"/>
      <c r="K1308" s="146"/>
      <c r="L1308" s="143"/>
    </row>
    <row r="1309" spans="1:12" s="688" customFormat="1" ht="18" customHeight="1" x14ac:dyDescent="0.3">
      <c r="A1309" s="158"/>
      <c r="B1309" s="321"/>
      <c r="C1309" s="146"/>
      <c r="D1309" s="146"/>
      <c r="E1309" s="146"/>
      <c r="F1309" s="146"/>
      <c r="G1309" s="146"/>
      <c r="H1309" s="146"/>
      <c r="I1309" s="146"/>
      <c r="J1309" s="146"/>
      <c r="K1309" s="146"/>
      <c r="L1309" s="143"/>
    </row>
    <row r="1310" spans="1:12" s="688" customFormat="1" ht="18" customHeight="1" x14ac:dyDescent="0.3">
      <c r="A1310" s="158"/>
      <c r="B1310" s="321"/>
      <c r="C1310" s="146"/>
      <c r="D1310" s="146"/>
      <c r="E1310" s="146"/>
      <c r="F1310" s="146"/>
      <c r="G1310" s="146"/>
      <c r="H1310" s="146"/>
      <c r="I1310" s="146"/>
      <c r="J1310" s="146"/>
      <c r="K1310" s="146"/>
      <c r="L1310" s="143"/>
    </row>
    <row r="1311" spans="1:12" s="688" customFormat="1" ht="18" customHeight="1" x14ac:dyDescent="0.3">
      <c r="A1311" s="158"/>
      <c r="B1311" s="321"/>
      <c r="C1311" s="146"/>
      <c r="D1311" s="146"/>
      <c r="E1311" s="146"/>
      <c r="F1311" s="146"/>
      <c r="G1311" s="146"/>
      <c r="H1311" s="146"/>
      <c r="I1311" s="146"/>
      <c r="J1311" s="146"/>
      <c r="K1311" s="146"/>
      <c r="L1311" s="143"/>
    </row>
    <row r="1312" spans="1:12" s="688" customFormat="1" ht="18" customHeight="1" x14ac:dyDescent="0.3">
      <c r="A1312" s="158"/>
      <c r="B1312" s="321"/>
      <c r="C1312" s="146"/>
      <c r="D1312" s="146"/>
      <c r="E1312" s="146"/>
      <c r="F1312" s="146"/>
      <c r="G1312" s="146"/>
      <c r="H1312" s="146"/>
      <c r="I1312" s="146"/>
      <c r="J1312" s="146"/>
      <c r="K1312" s="146"/>
      <c r="L1312" s="143"/>
    </row>
    <row r="1313" spans="1:12" s="688" customFormat="1" ht="18" customHeight="1" x14ac:dyDescent="0.3">
      <c r="A1313" s="158"/>
      <c r="B1313" s="321"/>
      <c r="C1313" s="146"/>
      <c r="D1313" s="146"/>
      <c r="E1313" s="146"/>
      <c r="F1313" s="146"/>
      <c r="G1313" s="146"/>
      <c r="H1313" s="146"/>
      <c r="I1313" s="146"/>
      <c r="J1313" s="146"/>
      <c r="K1313" s="146"/>
      <c r="L1313" s="143"/>
    </row>
    <row r="1314" spans="1:12" s="688" customFormat="1" ht="18" customHeight="1" x14ac:dyDescent="0.3">
      <c r="A1314" s="158"/>
      <c r="B1314" s="321"/>
      <c r="C1314" s="146"/>
      <c r="D1314" s="146"/>
      <c r="E1314" s="146"/>
      <c r="F1314" s="146"/>
      <c r="G1314" s="146"/>
      <c r="H1314" s="146"/>
      <c r="I1314" s="146"/>
      <c r="J1314" s="146"/>
      <c r="K1314" s="146"/>
      <c r="L1314" s="143"/>
    </row>
    <row r="1315" spans="1:12" s="688" customFormat="1" ht="18" customHeight="1" x14ac:dyDescent="0.3">
      <c r="A1315" s="158"/>
      <c r="B1315" s="321"/>
      <c r="C1315" s="146"/>
      <c r="D1315" s="146"/>
      <c r="E1315" s="146"/>
      <c r="F1315" s="146"/>
      <c r="G1315" s="146"/>
      <c r="H1315" s="146"/>
      <c r="I1315" s="146"/>
      <c r="J1315" s="146"/>
      <c r="K1315" s="146"/>
      <c r="L1315" s="143"/>
    </row>
    <row r="1316" spans="1:12" s="688" customFormat="1" ht="18" customHeight="1" x14ac:dyDescent="0.3">
      <c r="A1316" s="158"/>
      <c r="B1316" s="321"/>
      <c r="C1316" s="146"/>
      <c r="D1316" s="146"/>
      <c r="E1316" s="146"/>
      <c r="F1316" s="146"/>
      <c r="G1316" s="146"/>
      <c r="H1316" s="146"/>
      <c r="I1316" s="146"/>
      <c r="J1316" s="146"/>
      <c r="K1316" s="146"/>
      <c r="L1316" s="143"/>
    </row>
    <row r="1317" spans="1:12" s="688" customFormat="1" ht="18" customHeight="1" x14ac:dyDescent="0.3">
      <c r="A1317" s="158"/>
      <c r="B1317" s="321"/>
      <c r="C1317" s="146"/>
      <c r="D1317" s="146"/>
      <c r="E1317" s="146"/>
      <c r="F1317" s="146"/>
      <c r="G1317" s="146"/>
      <c r="H1317" s="146"/>
      <c r="I1317" s="146"/>
      <c r="J1317" s="146"/>
      <c r="K1317" s="146"/>
      <c r="L1317" s="143"/>
    </row>
    <row r="1318" spans="1:12" s="688" customFormat="1" ht="18" customHeight="1" x14ac:dyDescent="0.3">
      <c r="A1318" s="158"/>
      <c r="B1318" s="321"/>
      <c r="C1318" s="146"/>
      <c r="D1318" s="146"/>
      <c r="E1318" s="146"/>
      <c r="F1318" s="146"/>
      <c r="G1318" s="146"/>
      <c r="H1318" s="146"/>
      <c r="I1318" s="146"/>
      <c r="J1318" s="146"/>
      <c r="K1318" s="146"/>
      <c r="L1318" s="143"/>
    </row>
    <row r="1319" spans="1:12" s="688" customFormat="1" ht="18" customHeight="1" x14ac:dyDescent="0.3">
      <c r="A1319" s="158"/>
      <c r="B1319" s="321"/>
      <c r="C1319" s="146"/>
      <c r="D1319" s="146"/>
      <c r="E1319" s="146"/>
      <c r="F1319" s="146"/>
      <c r="G1319" s="146"/>
      <c r="H1319" s="146"/>
      <c r="I1319" s="146"/>
      <c r="J1319" s="146"/>
      <c r="K1319" s="146"/>
      <c r="L1319" s="143"/>
    </row>
    <row r="1320" spans="1:12" s="688" customFormat="1" ht="18" customHeight="1" x14ac:dyDescent="0.3">
      <c r="A1320" s="158"/>
      <c r="B1320" s="321"/>
      <c r="C1320" s="146"/>
      <c r="D1320" s="146"/>
      <c r="E1320" s="146"/>
      <c r="F1320" s="146"/>
      <c r="G1320" s="146"/>
      <c r="H1320" s="146"/>
      <c r="I1320" s="146"/>
      <c r="J1320" s="146"/>
      <c r="K1320" s="146"/>
      <c r="L1320" s="143"/>
    </row>
    <row r="1321" spans="1:12" s="688" customFormat="1" ht="18" customHeight="1" x14ac:dyDescent="0.3">
      <c r="A1321" s="158"/>
      <c r="B1321" s="321"/>
      <c r="C1321" s="146"/>
      <c r="D1321" s="146"/>
      <c r="E1321" s="146"/>
      <c r="F1321" s="146"/>
      <c r="G1321" s="146"/>
      <c r="H1321" s="146"/>
      <c r="I1321" s="146"/>
      <c r="J1321" s="146"/>
      <c r="K1321" s="146"/>
      <c r="L1321" s="143"/>
    </row>
    <row r="1322" spans="1:12" s="688" customFormat="1" ht="18" customHeight="1" x14ac:dyDescent="0.3">
      <c r="A1322" s="158"/>
      <c r="B1322" s="321"/>
      <c r="C1322" s="146"/>
      <c r="D1322" s="146"/>
      <c r="E1322" s="146"/>
      <c r="F1322" s="146"/>
      <c r="G1322" s="146"/>
      <c r="H1322" s="146"/>
      <c r="I1322" s="146"/>
      <c r="J1322" s="146"/>
      <c r="K1322" s="146"/>
      <c r="L1322" s="143"/>
    </row>
    <row r="1323" spans="1:12" s="688" customFormat="1" ht="18" customHeight="1" x14ac:dyDescent="0.3">
      <c r="A1323" s="158"/>
      <c r="B1323" s="321"/>
      <c r="C1323" s="146"/>
      <c r="D1323" s="146"/>
      <c r="E1323" s="146"/>
      <c r="F1323" s="146"/>
      <c r="G1323" s="146"/>
      <c r="H1323" s="146"/>
      <c r="I1323" s="146"/>
      <c r="J1323" s="146"/>
      <c r="K1323" s="146"/>
      <c r="L1323" s="143"/>
    </row>
    <row r="1324" spans="1:12" s="688" customFormat="1" ht="18" customHeight="1" x14ac:dyDescent="0.3">
      <c r="A1324" s="158"/>
      <c r="B1324" s="321"/>
      <c r="C1324" s="146"/>
      <c r="D1324" s="146"/>
      <c r="E1324" s="146"/>
      <c r="F1324" s="146"/>
      <c r="G1324" s="146"/>
      <c r="H1324" s="146"/>
      <c r="I1324" s="146"/>
      <c r="J1324" s="146"/>
      <c r="K1324" s="146"/>
      <c r="L1324" s="143"/>
    </row>
    <row r="1325" spans="1:12" s="688" customFormat="1" ht="18" customHeight="1" x14ac:dyDescent="0.3">
      <c r="A1325" s="158"/>
      <c r="B1325" s="321"/>
      <c r="C1325" s="146"/>
      <c r="D1325" s="146"/>
      <c r="E1325" s="146"/>
      <c r="F1325" s="146"/>
      <c r="G1325" s="146"/>
      <c r="H1325" s="146"/>
      <c r="I1325" s="146"/>
      <c r="J1325" s="146"/>
      <c r="K1325" s="146"/>
      <c r="L1325" s="143"/>
    </row>
    <row r="1326" spans="1:12" s="688" customFormat="1" ht="18" customHeight="1" x14ac:dyDescent="0.3">
      <c r="A1326" s="158"/>
      <c r="B1326" s="321"/>
      <c r="C1326" s="146"/>
      <c r="D1326" s="146"/>
      <c r="E1326" s="146"/>
      <c r="F1326" s="146"/>
      <c r="G1326" s="146"/>
      <c r="H1326" s="146"/>
      <c r="I1326" s="146"/>
      <c r="J1326" s="146"/>
      <c r="K1326" s="146"/>
      <c r="L1326" s="143"/>
    </row>
    <row r="1327" spans="1:12" s="688" customFormat="1" ht="18" customHeight="1" x14ac:dyDescent="0.3">
      <c r="A1327" s="158"/>
      <c r="B1327" s="321"/>
      <c r="C1327" s="146"/>
      <c r="D1327" s="146"/>
      <c r="E1327" s="146"/>
      <c r="F1327" s="146"/>
      <c r="G1327" s="146"/>
      <c r="H1327" s="146"/>
      <c r="I1327" s="146"/>
      <c r="J1327" s="146"/>
      <c r="K1327" s="146"/>
      <c r="L1327" s="143"/>
    </row>
    <row r="1328" spans="1:12" s="688" customFormat="1" ht="18" customHeight="1" x14ac:dyDescent="0.3">
      <c r="A1328" s="158"/>
      <c r="B1328" s="321"/>
      <c r="C1328" s="146"/>
      <c r="D1328" s="146"/>
      <c r="E1328" s="146"/>
      <c r="F1328" s="146"/>
      <c r="G1328" s="146"/>
      <c r="H1328" s="146"/>
      <c r="I1328" s="146"/>
      <c r="J1328" s="146"/>
      <c r="K1328" s="146"/>
      <c r="L1328" s="143"/>
    </row>
    <row r="1329" spans="1:12" s="688" customFormat="1" ht="18" customHeight="1" x14ac:dyDescent="0.3">
      <c r="A1329" s="158"/>
      <c r="B1329" s="321"/>
      <c r="C1329" s="146"/>
      <c r="D1329" s="146"/>
      <c r="E1329" s="146"/>
      <c r="F1329" s="146"/>
      <c r="G1329" s="146"/>
      <c r="H1329" s="146"/>
      <c r="I1329" s="146"/>
      <c r="J1329" s="146"/>
      <c r="K1329" s="146"/>
      <c r="L1329" s="143"/>
    </row>
    <row r="1330" spans="1:12" s="688" customFormat="1" ht="18" customHeight="1" x14ac:dyDescent="0.3">
      <c r="A1330" s="158"/>
      <c r="B1330" s="321"/>
      <c r="C1330" s="146"/>
      <c r="D1330" s="146"/>
      <c r="E1330" s="146"/>
      <c r="F1330" s="146"/>
      <c r="G1330" s="146"/>
      <c r="H1330" s="146"/>
      <c r="I1330" s="146"/>
      <c r="J1330" s="146"/>
      <c r="K1330" s="146"/>
      <c r="L1330" s="143"/>
    </row>
    <row r="1331" spans="1:12" s="688" customFormat="1" ht="18" customHeight="1" x14ac:dyDescent="0.3">
      <c r="A1331" s="158"/>
      <c r="B1331" s="321"/>
      <c r="C1331" s="146"/>
      <c r="D1331" s="146"/>
      <c r="E1331" s="146"/>
      <c r="F1331" s="146"/>
      <c r="G1331" s="146"/>
      <c r="H1331" s="146"/>
      <c r="I1331" s="146"/>
      <c r="J1331" s="146"/>
      <c r="K1331" s="146"/>
      <c r="L1331" s="143"/>
    </row>
  </sheetData>
  <mergeCells count="2">
    <mergeCell ref="A5:B5"/>
    <mergeCell ref="A1012:B1012"/>
  </mergeCells>
  <phoneticPr fontId="0" type="noConversion"/>
  <pageMargins left="0.75" right="0.75" top="1" bottom="1" header="0.5" footer="0.5"/>
  <pageSetup paperSize="9" scale="73" orientation="landscape" r:id="rId1"/>
  <headerFooter alignWithMargins="0"/>
  <colBreaks count="1" manualBreakCount="1">
    <brk id="1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185"/>
  <sheetViews>
    <sheetView view="pageBreakPreview" topLeftCell="A636" zoomScale="60" zoomScaleNormal="84" workbookViewId="0">
      <selection activeCell="G492" sqref="G492"/>
    </sheetView>
  </sheetViews>
  <sheetFormatPr defaultColWidth="9.1796875" defaultRowHeight="14" x14ac:dyDescent="0.3"/>
  <cols>
    <col min="1" max="1" width="7" style="158" customWidth="1"/>
    <col min="2" max="2" width="25.453125" style="321" customWidth="1"/>
    <col min="3" max="3" width="15.1796875" style="146" customWidth="1"/>
    <col min="4" max="4" width="12.81640625" style="146" customWidth="1"/>
    <col min="5" max="5" width="14" style="146" customWidth="1"/>
    <col min="6" max="6" width="14.81640625" style="146" customWidth="1"/>
    <col min="7" max="7" width="10.81640625" style="146" bestFit="1" customWidth="1"/>
    <col min="8" max="8" width="18.7265625" style="146" customWidth="1"/>
    <col min="9" max="10" width="11.453125" style="146" bestFit="1" customWidth="1"/>
    <col min="11" max="11" width="10.81640625" style="146" bestFit="1" customWidth="1"/>
    <col min="12" max="12" width="16.81640625" style="143" customWidth="1"/>
    <col min="13" max="13" width="9.26953125" style="165" hidden="1" customWidth="1"/>
    <col min="14" max="14" width="13.81640625" style="165" hidden="1" customWidth="1"/>
    <col min="15" max="15" width="9.7265625" style="165" hidden="1" customWidth="1"/>
    <col min="16" max="16" width="9.26953125" style="165" hidden="1" customWidth="1"/>
    <col min="17" max="17" width="9.1796875" style="165"/>
    <col min="18" max="18" width="9.26953125" style="165" bestFit="1" customWidth="1"/>
    <col min="19" max="16384" width="9.1796875" style="165"/>
  </cols>
  <sheetData>
    <row r="1" spans="1:17" ht="16.5" customHeight="1" x14ac:dyDescent="0.3">
      <c r="A1" s="967" t="s">
        <v>1051</v>
      </c>
      <c r="B1" s="967"/>
      <c r="C1" s="967"/>
      <c r="D1" s="967"/>
      <c r="E1" s="967"/>
      <c r="F1" s="967"/>
      <c r="G1" s="967"/>
      <c r="H1" s="967"/>
      <c r="I1" s="967"/>
    </row>
    <row r="2" spans="1:17" ht="16.5" customHeight="1" x14ac:dyDescent="0.3">
      <c r="B2" s="335" t="s">
        <v>1054</v>
      </c>
      <c r="J2" s="146">
        <v>1.27</v>
      </c>
    </row>
    <row r="3" spans="1:17" ht="86.25" customHeight="1" x14ac:dyDescent="0.3">
      <c r="A3" s="158" t="s">
        <v>970</v>
      </c>
      <c r="B3" s="158" t="s">
        <v>1056</v>
      </c>
      <c r="C3" s="148" t="s">
        <v>2139</v>
      </c>
      <c r="D3" s="148" t="s">
        <v>1006</v>
      </c>
      <c r="E3" s="148" t="s">
        <v>1007</v>
      </c>
      <c r="F3" s="148" t="s">
        <v>971</v>
      </c>
      <c r="G3" s="148" t="s">
        <v>990</v>
      </c>
      <c r="H3" s="148" t="s">
        <v>974</v>
      </c>
      <c r="I3" s="148" t="s">
        <v>975</v>
      </c>
      <c r="J3" s="148" t="s">
        <v>976</v>
      </c>
      <c r="K3" s="148" t="s">
        <v>977</v>
      </c>
      <c r="L3" s="494" t="s">
        <v>991</v>
      </c>
    </row>
    <row r="4" spans="1:17" ht="16.5" customHeight="1" x14ac:dyDescent="0.3">
      <c r="A4" s="158">
        <v>1</v>
      </c>
      <c r="B4" s="321">
        <v>2</v>
      </c>
      <c r="C4" s="158">
        <v>3</v>
      </c>
      <c r="D4" s="158">
        <v>4</v>
      </c>
      <c r="E4" s="158">
        <v>5</v>
      </c>
      <c r="F4" s="158"/>
      <c r="G4" s="158">
        <v>6</v>
      </c>
      <c r="H4" s="158">
        <v>7</v>
      </c>
      <c r="I4" s="158">
        <v>8</v>
      </c>
      <c r="J4" s="158">
        <v>9</v>
      </c>
      <c r="K4" s="158">
        <v>10</v>
      </c>
      <c r="L4" s="260">
        <v>11</v>
      </c>
    </row>
    <row r="5" spans="1:17" ht="16.5" customHeight="1" x14ac:dyDescent="0.3">
      <c r="A5" s="335" t="s">
        <v>1064</v>
      </c>
      <c r="G5" s="740"/>
      <c r="H5" s="151"/>
      <c r="I5" s="151"/>
      <c r="J5" s="151"/>
      <c r="K5" s="151"/>
      <c r="L5" s="723"/>
    </row>
    <row r="6" spans="1:17" ht="16.5" customHeight="1" x14ac:dyDescent="0.3">
      <c r="A6" s="158">
        <v>1</v>
      </c>
      <c r="B6" s="321" t="s">
        <v>1065</v>
      </c>
      <c r="C6" s="146">
        <v>9570.0499999999993</v>
      </c>
      <c r="F6" s="146">
        <f>C6+D6+E6</f>
        <v>9570.0499999999993</v>
      </c>
      <c r="G6" s="696">
        <f t="shared" ref="G6:G64" si="0">2/252031.43*F6</f>
        <v>7.5943305959895555E-2</v>
      </c>
      <c r="H6" s="734">
        <f>G6*4281.45</f>
        <v>325.14746730199482</v>
      </c>
      <c r="I6" s="151">
        <f>H6*0.22</f>
        <v>71.532442806438866</v>
      </c>
      <c r="J6" s="151">
        <v>122.96740101026289</v>
      </c>
      <c r="K6" s="151">
        <v>24.998019366510952</v>
      </c>
      <c r="L6" s="725">
        <f>(K6+J6+I6+H6)/F6</f>
        <v>5.6911440429800009E-2</v>
      </c>
      <c r="Q6" s="165">
        <f>L6*100/K6</f>
        <v>0.22766379846093907</v>
      </c>
    </row>
    <row r="7" spans="1:17" ht="16.5" customHeight="1" x14ac:dyDescent="0.3">
      <c r="A7" s="158">
        <v>2</v>
      </c>
      <c r="B7" s="321" t="s">
        <v>1066</v>
      </c>
      <c r="C7" s="146">
        <v>4259.1400000000003</v>
      </c>
      <c r="F7" s="146">
        <f t="shared" ref="F7:F75" si="1">C7+D7+E7</f>
        <v>4259.1400000000003</v>
      </c>
      <c r="G7" s="696">
        <f t="shared" si="0"/>
        <v>3.3798482990792064E-2</v>
      </c>
      <c r="H7" s="734">
        <f t="shared" ref="H7:H70" si="2">G7*4281.45</f>
        <v>144.70651500092669</v>
      </c>
      <c r="I7" s="151">
        <f t="shared" ref="I7:I68" si="3">H7*0.22</f>
        <v>31.835433300203871</v>
      </c>
      <c r="J7" s="151">
        <v>54.726503658690511</v>
      </c>
      <c r="K7" s="151">
        <v>11.125340432357349</v>
      </c>
      <c r="L7" s="725">
        <f t="shared" ref="L7:L69" si="4">(K7+J7+I7+H7)/F7</f>
        <v>5.6911440429800009E-2</v>
      </c>
    </row>
    <row r="8" spans="1:17" ht="16.5" customHeight="1" x14ac:dyDescent="0.3">
      <c r="A8" s="158">
        <v>3</v>
      </c>
      <c r="B8" s="321" t="s">
        <v>1067</v>
      </c>
      <c r="C8" s="146">
        <v>8696.41</v>
      </c>
      <c r="F8" s="146">
        <f t="shared" si="1"/>
        <v>8696.41</v>
      </c>
      <c r="G8" s="696">
        <f t="shared" si="0"/>
        <v>6.9010519838735976E-2</v>
      </c>
      <c r="H8" s="734">
        <f t="shared" si="2"/>
        <v>295.46509016355611</v>
      </c>
      <c r="I8" s="151">
        <f t="shared" si="3"/>
        <v>65.002319835982348</v>
      </c>
      <c r="J8" s="151">
        <v>111.74183372288128</v>
      </c>
      <c r="K8" s="151">
        <v>22.715975945697199</v>
      </c>
      <c r="L8" s="725">
        <f t="shared" si="4"/>
        <v>5.6911440429799995E-2</v>
      </c>
    </row>
    <row r="9" spans="1:17" ht="16.5" customHeight="1" x14ac:dyDescent="0.3">
      <c r="A9" s="158">
        <v>4</v>
      </c>
      <c r="B9" s="321" t="s">
        <v>1068</v>
      </c>
      <c r="C9" s="146">
        <v>2719.72</v>
      </c>
      <c r="F9" s="146">
        <f t="shared" si="1"/>
        <v>2719.72</v>
      </c>
      <c r="G9" s="696">
        <f t="shared" si="0"/>
        <v>2.15823875617418E-2</v>
      </c>
      <c r="H9" s="734">
        <f t="shared" si="2"/>
        <v>92.40391322621943</v>
      </c>
      <c r="I9" s="151">
        <f t="shared" si="3"/>
        <v>20.328860909768274</v>
      </c>
      <c r="J9" s="151">
        <v>34.946201939972326</v>
      </c>
      <c r="K9" s="151">
        <v>7.1042066897756184</v>
      </c>
      <c r="L9" s="725">
        <f t="shared" si="4"/>
        <v>5.6911440429800009E-2</v>
      </c>
    </row>
    <row r="10" spans="1:17" ht="16.5" customHeight="1" x14ac:dyDescent="0.3">
      <c r="A10" s="158">
        <v>5</v>
      </c>
      <c r="B10" s="321" t="s">
        <v>1069</v>
      </c>
      <c r="C10" s="146">
        <v>4138.7</v>
      </c>
      <c r="F10" s="146">
        <f t="shared" si="1"/>
        <v>4138.7</v>
      </c>
      <c r="G10" s="696">
        <f t="shared" si="0"/>
        <v>3.2842729178658388E-2</v>
      </c>
      <c r="H10" s="734">
        <f t="shared" si="2"/>
        <v>140.61450284196695</v>
      </c>
      <c r="I10" s="151">
        <f t="shared" si="3"/>
        <v>30.935190625232728</v>
      </c>
      <c r="J10" s="151">
        <v>53.17894708608366</v>
      </c>
      <c r="K10" s="151">
        <v>10.810737953529907</v>
      </c>
      <c r="L10" s="725">
        <f t="shared" si="4"/>
        <v>5.6911440429800002E-2</v>
      </c>
    </row>
    <row r="11" spans="1:17" ht="16.5" customHeight="1" x14ac:dyDescent="0.3">
      <c r="A11" s="158">
        <v>6</v>
      </c>
      <c r="B11" s="321" t="s">
        <v>1070</v>
      </c>
      <c r="C11" s="146">
        <v>4166.1899999999996</v>
      </c>
      <c r="F11" s="146">
        <f t="shared" si="1"/>
        <v>4166.1899999999996</v>
      </c>
      <c r="G11" s="696">
        <f t="shared" si="0"/>
        <v>3.3060876574005069E-2</v>
      </c>
      <c r="H11" s="734">
        <f t="shared" si="2"/>
        <v>141.54849000777401</v>
      </c>
      <c r="I11" s="151">
        <f t="shared" si="3"/>
        <v>31.140667801710283</v>
      </c>
      <c r="J11" s="151">
        <v>53.532171348629007</v>
      </c>
      <c r="K11" s="151">
        <v>10.882544846115147</v>
      </c>
      <c r="L11" s="725">
        <f t="shared" si="4"/>
        <v>5.6911440429799995E-2</v>
      </c>
    </row>
    <row r="12" spans="1:17" ht="16.5" customHeight="1" x14ac:dyDescent="0.3">
      <c r="A12" s="158">
        <v>7</v>
      </c>
      <c r="B12" s="321" t="s">
        <v>1071</v>
      </c>
      <c r="C12" s="146">
        <v>3572.8</v>
      </c>
      <c r="F12" s="146">
        <f t="shared" si="1"/>
        <v>3572.8</v>
      </c>
      <c r="G12" s="696">
        <f t="shared" si="0"/>
        <v>2.8352019428687921E-2</v>
      </c>
      <c r="H12" s="734">
        <f t="shared" si="2"/>
        <v>121.3877535829559</v>
      </c>
      <c r="I12" s="151">
        <f t="shared" si="3"/>
        <v>26.705305788250296</v>
      </c>
      <c r="J12" s="151">
        <v>45.90758985893148</v>
      </c>
      <c r="K12" s="151">
        <v>9.3325451374517723</v>
      </c>
      <c r="L12" s="725">
        <f t="shared" si="4"/>
        <v>5.6911440429799995E-2</v>
      </c>
    </row>
    <row r="13" spans="1:17" ht="16.5" customHeight="1" x14ac:dyDescent="0.3">
      <c r="A13" s="158">
        <v>8</v>
      </c>
      <c r="B13" s="321" t="s">
        <v>1072</v>
      </c>
      <c r="C13" s="146">
        <v>6443.05</v>
      </c>
      <c r="F13" s="146">
        <f t="shared" si="1"/>
        <v>6443.05</v>
      </c>
      <c r="G13" s="696">
        <f t="shared" si="0"/>
        <v>5.1128940545232787E-2</v>
      </c>
      <c r="H13" s="734">
        <f t="shared" si="2"/>
        <v>218.90600249738691</v>
      </c>
      <c r="I13" s="151">
        <f t="shared" si="3"/>
        <v>48.159320549425118</v>
      </c>
      <c r="J13" s="151">
        <v>82.787980530840926</v>
      </c>
      <c r="K13" s="151">
        <v>16.829952683569928</v>
      </c>
      <c r="L13" s="725">
        <f t="shared" si="4"/>
        <v>5.6911440429799995E-2</v>
      </c>
    </row>
    <row r="14" spans="1:17" ht="16.5" customHeight="1" x14ac:dyDescent="0.3">
      <c r="A14" s="158">
        <v>9</v>
      </c>
      <c r="B14" s="321" t="s">
        <v>1073</v>
      </c>
      <c r="C14" s="146">
        <v>6459.7</v>
      </c>
      <c r="F14" s="146">
        <f t="shared" si="1"/>
        <v>6459.7</v>
      </c>
      <c r="G14" s="696">
        <f t="shared" si="0"/>
        <v>5.1261066923280162E-2</v>
      </c>
      <c r="H14" s="734">
        <f t="shared" si="2"/>
        <v>219.47169497867785</v>
      </c>
      <c r="I14" s="151">
        <f t="shared" si="3"/>
        <v>48.283772895309127</v>
      </c>
      <c r="J14" s="151">
        <v>83.001919562175246</v>
      </c>
      <c r="K14" s="151">
        <v>16.873444308216861</v>
      </c>
      <c r="L14" s="725">
        <f t="shared" si="4"/>
        <v>5.6911440429800002E-2</v>
      </c>
    </row>
    <row r="15" spans="1:17" ht="16.5" customHeight="1" x14ac:dyDescent="0.3">
      <c r="A15" s="158">
        <v>10</v>
      </c>
      <c r="B15" s="321" t="s">
        <v>1074</v>
      </c>
      <c r="C15" s="146">
        <v>4374.04</v>
      </c>
      <c r="F15" s="146">
        <f t="shared" si="1"/>
        <v>4374.04</v>
      </c>
      <c r="G15" s="696">
        <f t="shared" si="0"/>
        <v>3.4710274032091946E-2</v>
      </c>
      <c r="H15" s="734">
        <f t="shared" si="2"/>
        <v>148.61030275470006</v>
      </c>
      <c r="I15" s="151">
        <f t="shared" si="3"/>
        <v>32.694266606034013</v>
      </c>
      <c r="J15" s="151">
        <v>56.20287571276328</v>
      </c>
      <c r="K15" s="151">
        <v>11.425471824065033</v>
      </c>
      <c r="L15" s="725">
        <f t="shared" si="4"/>
        <v>5.6911440429800002E-2</v>
      </c>
    </row>
    <row r="16" spans="1:17" ht="16.5" customHeight="1" x14ac:dyDescent="0.3">
      <c r="A16" s="158">
        <v>11</v>
      </c>
      <c r="B16" s="321" t="s">
        <v>1075</v>
      </c>
      <c r="C16" s="146">
        <v>3413.87</v>
      </c>
      <c r="E16" s="146">
        <v>85.7</v>
      </c>
      <c r="F16" s="146">
        <f t="shared" si="1"/>
        <v>3499.5699999999997</v>
      </c>
      <c r="G16" s="696">
        <f t="shared" si="0"/>
        <v>2.7770901430825508E-2</v>
      </c>
      <c r="H16" s="734">
        <f t="shared" si="2"/>
        <v>118.89972593100786</v>
      </c>
      <c r="I16" s="151">
        <f t="shared" si="3"/>
        <v>26.157939704821729</v>
      </c>
      <c r="J16" s="151">
        <v>44.966643596792665</v>
      </c>
      <c r="K16" s="151">
        <v>9.1412603522929068</v>
      </c>
      <c r="L16" s="725">
        <f t="shared" si="4"/>
        <v>5.6911440429799995E-2</v>
      </c>
    </row>
    <row r="17" spans="1:12" ht="16.5" customHeight="1" x14ac:dyDescent="0.3">
      <c r="A17" s="158">
        <v>12</v>
      </c>
      <c r="B17" s="321" t="s">
        <v>1076</v>
      </c>
      <c r="C17" s="146">
        <v>3466.61</v>
      </c>
      <c r="D17" s="146">
        <v>97.8</v>
      </c>
      <c r="F17" s="146">
        <f t="shared" si="1"/>
        <v>3564.4100000000003</v>
      </c>
      <c r="G17" s="696">
        <f t="shared" si="0"/>
        <v>2.8285440430981169E-2</v>
      </c>
      <c r="H17" s="734">
        <f t="shared" si="2"/>
        <v>121.10269893322432</v>
      </c>
      <c r="I17" s="151">
        <f t="shared" si="3"/>
        <v>26.64259376530935</v>
      </c>
      <c r="J17" s="151">
        <v>45.799785145844709</v>
      </c>
      <c r="K17" s="151">
        <v>9.3106295380050579</v>
      </c>
      <c r="L17" s="725">
        <f t="shared" si="4"/>
        <v>5.6911440429800009E-2</v>
      </c>
    </row>
    <row r="18" spans="1:12" ht="16.5" customHeight="1" x14ac:dyDescent="0.3">
      <c r="A18" s="158">
        <v>13</v>
      </c>
      <c r="B18" s="321" t="s">
        <v>1077</v>
      </c>
      <c r="C18" s="146">
        <v>5767.21</v>
      </c>
      <c r="D18" s="146">
        <v>261.60000000000002</v>
      </c>
      <c r="E18" s="146">
        <v>456.05</v>
      </c>
      <c r="F18" s="146">
        <f t="shared" si="1"/>
        <v>6484.8600000000006</v>
      </c>
      <c r="G18" s="696">
        <f t="shared" si="0"/>
        <v>5.1460724561218418E-2</v>
      </c>
      <c r="H18" s="734">
        <f t="shared" si="2"/>
        <v>220.32651917262859</v>
      </c>
      <c r="I18" s="151">
        <f t="shared" si="3"/>
        <v>48.471834217978291</v>
      </c>
      <c r="J18" s="151">
        <v>83.325205209524867</v>
      </c>
      <c r="K18" s="151">
        <v>16.939164985461122</v>
      </c>
      <c r="L18" s="725">
        <f t="shared" si="4"/>
        <v>5.6911440429799995E-2</v>
      </c>
    </row>
    <row r="19" spans="1:12" ht="16.5" customHeight="1" x14ac:dyDescent="0.3">
      <c r="A19" s="158">
        <v>14</v>
      </c>
      <c r="B19" s="321" t="s">
        <v>1078</v>
      </c>
      <c r="C19" s="146">
        <v>5966.95</v>
      </c>
      <c r="E19" s="146">
        <v>49.5</v>
      </c>
      <c r="F19" s="146">
        <f t="shared" si="1"/>
        <v>6016.45</v>
      </c>
      <c r="G19" s="696">
        <f t="shared" si="0"/>
        <v>4.7743648480667665E-2</v>
      </c>
      <c r="H19" s="734">
        <f t="shared" si="2"/>
        <v>204.41204378755455</v>
      </c>
      <c r="I19" s="151">
        <f t="shared" si="3"/>
        <v>44.970649633261999</v>
      </c>
      <c r="J19" s="151">
        <v>77.306515619897084</v>
      </c>
      <c r="K19" s="151">
        <v>15.715626733156547</v>
      </c>
      <c r="L19" s="725">
        <f t="shared" si="4"/>
        <v>5.6911440429800002E-2</v>
      </c>
    </row>
    <row r="20" spans="1:12" ht="16.5" customHeight="1" x14ac:dyDescent="0.3">
      <c r="A20" s="158">
        <v>15</v>
      </c>
      <c r="B20" s="321" t="s">
        <v>1079</v>
      </c>
      <c r="C20" s="146">
        <v>8566.1200000000008</v>
      </c>
      <c r="F20" s="146">
        <f t="shared" si="1"/>
        <v>8566.1200000000008</v>
      </c>
      <c r="G20" s="696">
        <f t="shared" si="0"/>
        <v>6.7976601172322043E-2</v>
      </c>
      <c r="H20" s="734">
        <f t="shared" si="2"/>
        <v>291.03841908923818</v>
      </c>
      <c r="I20" s="151">
        <f t="shared" si="3"/>
        <v>64.028452199632397</v>
      </c>
      <c r="J20" s="151">
        <v>110.06771261822385</v>
      </c>
      <c r="K20" s="151">
        <v>22.375644187423973</v>
      </c>
      <c r="L20" s="725">
        <f t="shared" si="4"/>
        <v>5.6911440429800002E-2</v>
      </c>
    </row>
    <row r="21" spans="1:12" ht="16.5" customHeight="1" x14ac:dyDescent="0.3">
      <c r="A21" s="158">
        <v>16</v>
      </c>
      <c r="B21" s="321" t="s">
        <v>1080</v>
      </c>
      <c r="C21" s="146">
        <v>5774.55</v>
      </c>
      <c r="D21" s="146">
        <v>201.5</v>
      </c>
      <c r="F21" s="146">
        <f t="shared" si="1"/>
        <v>5976.05</v>
      </c>
      <c r="G21" s="696">
        <f t="shared" si="0"/>
        <v>4.7423053545345512E-2</v>
      </c>
      <c r="H21" s="734">
        <f t="shared" si="2"/>
        <v>203.03943260171954</v>
      </c>
      <c r="I21" s="151">
        <f t="shared" si="3"/>
        <v>44.6686751723783</v>
      </c>
      <c r="J21" s="151">
        <v>76.787408300623454</v>
      </c>
      <c r="K21" s="151">
        <v>15.610097505785003</v>
      </c>
      <c r="L21" s="725">
        <f t="shared" si="4"/>
        <v>5.6911440429800002E-2</v>
      </c>
    </row>
    <row r="22" spans="1:12" ht="16.5" customHeight="1" x14ac:dyDescent="0.3">
      <c r="A22" s="158">
        <v>17</v>
      </c>
      <c r="B22" s="321" t="s">
        <v>1081</v>
      </c>
      <c r="C22" s="146">
        <v>3226.62</v>
      </c>
      <c r="F22" s="146">
        <f t="shared" si="1"/>
        <v>3226.62</v>
      </c>
      <c r="G22" s="696">
        <f t="shared" si="0"/>
        <v>2.560490173785071E-2</v>
      </c>
      <c r="H22" s="734">
        <f t="shared" si="2"/>
        <v>109.62610654552093</v>
      </c>
      <c r="I22" s="151">
        <f t="shared" si="3"/>
        <v>24.117743440014603</v>
      </c>
      <c r="J22" s="151">
        <v>41.459456893927872</v>
      </c>
      <c r="K22" s="151">
        <v>8.4282850401378848</v>
      </c>
      <c r="L22" s="725">
        <f t="shared" si="4"/>
        <v>5.6911440429800009E-2</v>
      </c>
    </row>
    <row r="23" spans="1:12" ht="16.5" customHeight="1" x14ac:dyDescent="0.3">
      <c r="A23" s="158">
        <v>18</v>
      </c>
      <c r="B23" s="321" t="s">
        <v>1082</v>
      </c>
      <c r="C23" s="146">
        <v>3233.9</v>
      </c>
      <c r="F23" s="146">
        <f t="shared" si="1"/>
        <v>3233.9</v>
      </c>
      <c r="G23" s="696">
        <f t="shared" si="0"/>
        <v>2.5662672310354309E-2</v>
      </c>
      <c r="H23" s="734">
        <f t="shared" si="2"/>
        <v>109.87344836316645</v>
      </c>
      <c r="I23" s="151">
        <f t="shared" si="3"/>
        <v>24.172158639896619</v>
      </c>
      <c r="J23" s="151">
        <v>41.552999004925702</v>
      </c>
      <c r="K23" s="151">
        <v>8.4473011979414707</v>
      </c>
      <c r="L23" s="725">
        <f t="shared" si="4"/>
        <v>5.6911440429800002E-2</v>
      </c>
    </row>
    <row r="24" spans="1:12" ht="16.5" customHeight="1" x14ac:dyDescent="0.3">
      <c r="A24" s="158">
        <v>19</v>
      </c>
      <c r="B24" s="321" t="s">
        <v>1083</v>
      </c>
      <c r="C24" s="146">
        <v>6095.4</v>
      </c>
      <c r="F24" s="146">
        <f t="shared" si="1"/>
        <v>6095.4</v>
      </c>
      <c r="G24" s="696">
        <f t="shared" si="0"/>
        <v>4.8370157642640042E-2</v>
      </c>
      <c r="H24" s="734">
        <f t="shared" si="2"/>
        <v>207.0944114390812</v>
      </c>
      <c r="I24" s="151">
        <f t="shared" si="3"/>
        <v>45.560770516597863</v>
      </c>
      <c r="J24" s="151">
        <v>78.320959254962759</v>
      </c>
      <c r="K24" s="151">
        <v>15.921852785161084</v>
      </c>
      <c r="L24" s="725">
        <f t="shared" si="4"/>
        <v>5.6911440429800002E-2</v>
      </c>
    </row>
    <row r="25" spans="1:12" ht="16.5" customHeight="1" x14ac:dyDescent="0.3">
      <c r="A25" s="158">
        <v>20</v>
      </c>
      <c r="B25" s="321" t="s">
        <v>1084</v>
      </c>
      <c r="C25" s="146">
        <v>6384.91</v>
      </c>
      <c r="F25" s="146">
        <f t="shared" si="1"/>
        <v>6384.91</v>
      </c>
      <c r="G25" s="696">
        <f t="shared" si="0"/>
        <v>5.0667569517024121E-2</v>
      </c>
      <c r="H25" s="734">
        <f t="shared" si="2"/>
        <v>216.93066550866291</v>
      </c>
      <c r="I25" s="151">
        <f t="shared" si="3"/>
        <v>47.724746411905841</v>
      </c>
      <c r="J25" s="151">
        <v>82.040928561965458</v>
      </c>
      <c r="K25" s="151">
        <v>16.678084632100088</v>
      </c>
      <c r="L25" s="725">
        <f t="shared" si="4"/>
        <v>5.6911440429799995E-2</v>
      </c>
    </row>
    <row r="26" spans="1:12" ht="16.5" customHeight="1" x14ac:dyDescent="0.3">
      <c r="A26" s="158">
        <v>21</v>
      </c>
      <c r="B26" s="321" t="s">
        <v>1085</v>
      </c>
      <c r="C26" s="146">
        <v>3929.49</v>
      </c>
      <c r="D26" s="146">
        <v>464.4</v>
      </c>
      <c r="F26" s="146">
        <f t="shared" si="1"/>
        <v>4393.8899999999994</v>
      </c>
      <c r="G26" s="696">
        <f t="shared" si="0"/>
        <v>3.4867794068382654E-2</v>
      </c>
      <c r="H26" s="734">
        <f t="shared" si="2"/>
        <v>149.28471691407691</v>
      </c>
      <c r="I26" s="151">
        <f t="shared" si="3"/>
        <v>32.842637721096921</v>
      </c>
      <c r="J26" s="151">
        <v>56.457932155525192</v>
      </c>
      <c r="K26" s="151">
        <v>11.477322199394861</v>
      </c>
      <c r="L26" s="725">
        <f t="shared" si="4"/>
        <v>5.6911440429799995E-2</v>
      </c>
    </row>
    <row r="27" spans="1:12" ht="16.5" customHeight="1" x14ac:dyDescent="0.3">
      <c r="A27" s="158">
        <v>22</v>
      </c>
      <c r="B27" s="321" t="s">
        <v>1086</v>
      </c>
      <c r="C27" s="146">
        <v>7174.09</v>
      </c>
      <c r="F27" s="146">
        <f t="shared" si="1"/>
        <v>7174.09</v>
      </c>
      <c r="G27" s="696">
        <f t="shared" si="0"/>
        <v>5.6930121770923568E-2</v>
      </c>
      <c r="H27" s="734">
        <f t="shared" si="2"/>
        <v>243.7434698561207</v>
      </c>
      <c r="I27" s="151">
        <f t="shared" si="3"/>
        <v>53.623563368346552</v>
      </c>
      <c r="J27" s="151">
        <v>92.18125317147944</v>
      </c>
      <c r="K27" s="151">
        <v>18.73950927707719</v>
      </c>
      <c r="L27" s="725">
        <f t="shared" si="4"/>
        <v>5.6911440429800002E-2</v>
      </c>
    </row>
    <row r="28" spans="1:12" ht="16.5" customHeight="1" x14ac:dyDescent="0.3">
      <c r="A28" s="158">
        <v>23</v>
      </c>
      <c r="B28" s="321" t="s">
        <v>1087</v>
      </c>
      <c r="C28" s="146">
        <v>3836.07</v>
      </c>
      <c r="E28" s="146">
        <v>416</v>
      </c>
      <c r="F28" s="146">
        <f t="shared" si="1"/>
        <v>4252.07</v>
      </c>
      <c r="G28" s="696">
        <f t="shared" si="0"/>
        <v>3.3742378877110679E-2</v>
      </c>
      <c r="H28" s="734">
        <f t="shared" si="2"/>
        <v>144.46630804340552</v>
      </c>
      <c r="I28" s="151">
        <f t="shared" si="3"/>
        <v>31.782587769549213</v>
      </c>
      <c r="J28" s="151">
        <v>54.635659877817616</v>
      </c>
      <c r="K28" s="151">
        <v>11.106872817567327</v>
      </c>
      <c r="L28" s="725">
        <f t="shared" si="4"/>
        <v>5.6911440429799995E-2</v>
      </c>
    </row>
    <row r="29" spans="1:12" ht="16.5" customHeight="1" x14ac:dyDescent="0.3">
      <c r="A29" s="158">
        <v>24</v>
      </c>
      <c r="B29" s="321" t="s">
        <v>1088</v>
      </c>
      <c r="C29" s="146">
        <v>2413.89</v>
      </c>
      <c r="F29" s="146">
        <f t="shared" si="1"/>
        <v>2413.89</v>
      </c>
      <c r="G29" s="696">
        <f t="shared" si="0"/>
        <v>1.9155468030316692E-2</v>
      </c>
      <c r="H29" s="734">
        <f t="shared" si="2"/>
        <v>82.013178598399392</v>
      </c>
      <c r="I29" s="151">
        <f t="shared" si="3"/>
        <v>18.042899291647867</v>
      </c>
      <c r="J29" s="151">
        <v>31.01653383468879</v>
      </c>
      <c r="K29" s="151">
        <v>6.3053452143538564</v>
      </c>
      <c r="L29" s="725">
        <f t="shared" si="4"/>
        <v>5.6911440429800002E-2</v>
      </c>
    </row>
    <row r="30" spans="1:12" ht="16.5" customHeight="1" x14ac:dyDescent="0.3">
      <c r="A30" s="158">
        <v>25</v>
      </c>
      <c r="B30" s="321" t="s">
        <v>1089</v>
      </c>
      <c r="C30" s="146">
        <v>6323.28</v>
      </c>
      <c r="F30" s="146">
        <f t="shared" si="1"/>
        <v>6323.28</v>
      </c>
      <c r="G30" s="696">
        <f t="shared" si="0"/>
        <v>5.0178503530293815E-2</v>
      </c>
      <c r="H30" s="734">
        <f t="shared" si="2"/>
        <v>214.83675393977646</v>
      </c>
      <c r="I30" s="151">
        <f t="shared" si="3"/>
        <v>47.264085866750818</v>
      </c>
      <c r="J30" s="151">
        <v>81.24903291625175</v>
      </c>
      <c r="K30" s="151">
        <v>16.517100318166715</v>
      </c>
      <c r="L30" s="725">
        <f t="shared" si="4"/>
        <v>5.6911440429799995E-2</v>
      </c>
    </row>
    <row r="31" spans="1:12" ht="16.5" customHeight="1" x14ac:dyDescent="0.3">
      <c r="A31" s="158">
        <v>26</v>
      </c>
      <c r="B31" s="321" t="s">
        <v>1090</v>
      </c>
      <c r="C31" s="146">
        <v>4396.59</v>
      </c>
      <c r="F31" s="146">
        <f t="shared" si="1"/>
        <v>4396.59</v>
      </c>
      <c r="G31" s="696">
        <f t="shared" si="0"/>
        <v>3.4889219967525475E-2</v>
      </c>
      <c r="H31" s="734">
        <f t="shared" si="2"/>
        <v>149.37645082996195</v>
      </c>
      <c r="I31" s="151">
        <f t="shared" si="3"/>
        <v>32.862819182591629</v>
      </c>
      <c r="J31" s="151">
        <v>56.49262497141725</v>
      </c>
      <c r="K31" s="151">
        <v>11.484374895283556</v>
      </c>
      <c r="L31" s="725">
        <f t="shared" si="4"/>
        <v>5.6911440429800002E-2</v>
      </c>
    </row>
    <row r="32" spans="1:12" ht="16.5" customHeight="1" x14ac:dyDescent="0.3">
      <c r="A32" s="158">
        <v>27</v>
      </c>
      <c r="B32" s="321" t="s">
        <v>1091</v>
      </c>
      <c r="C32" s="146">
        <v>6702.46</v>
      </c>
      <c r="F32" s="146">
        <f t="shared" si="1"/>
        <v>6702.46</v>
      </c>
      <c r="G32" s="696">
        <f t="shared" si="0"/>
        <v>5.3187493321765464E-2</v>
      </c>
      <c r="H32" s="734">
        <f t="shared" si="2"/>
        <v>227.71959328247274</v>
      </c>
      <c r="I32" s="151">
        <f t="shared" si="3"/>
        <v>50.098310522144004</v>
      </c>
      <c r="J32" s="151">
        <v>86.121189186602649</v>
      </c>
      <c r="K32" s="151">
        <v>17.507560031897949</v>
      </c>
      <c r="L32" s="725">
        <f t="shared" si="4"/>
        <v>5.6911440429800016E-2</v>
      </c>
    </row>
    <row r="33" spans="1:12" ht="16.5" customHeight="1" x14ac:dyDescent="0.3">
      <c r="A33" s="158">
        <v>28</v>
      </c>
      <c r="B33" s="321" t="s">
        <v>1092</v>
      </c>
      <c r="C33" s="146">
        <v>6185.24</v>
      </c>
      <c r="F33" s="146">
        <f t="shared" si="1"/>
        <v>6185.24</v>
      </c>
      <c r="G33" s="696">
        <f t="shared" si="0"/>
        <v>4.9083084597821784E-2</v>
      </c>
      <c r="H33" s="734">
        <f t="shared" si="2"/>
        <v>210.14677255134407</v>
      </c>
      <c r="I33" s="151">
        <f t="shared" si="3"/>
        <v>46.232289961295699</v>
      </c>
      <c r="J33" s="151">
        <v>79.475330580793042</v>
      </c>
      <c r="K33" s="151">
        <v>16.156524710583348</v>
      </c>
      <c r="L33" s="725">
        <f t="shared" si="4"/>
        <v>5.6911440429799995E-2</v>
      </c>
    </row>
    <row r="34" spans="1:12" ht="16.5" customHeight="1" x14ac:dyDescent="0.3">
      <c r="A34" s="158">
        <v>29</v>
      </c>
      <c r="B34" s="321" t="s">
        <v>1093</v>
      </c>
      <c r="C34" s="146">
        <v>6856.85</v>
      </c>
      <c r="F34" s="146">
        <f t="shared" si="1"/>
        <v>6856.85</v>
      </c>
      <c r="G34" s="696">
        <f t="shared" si="0"/>
        <v>5.4412657976824555E-2</v>
      </c>
      <c r="H34" s="734">
        <f t="shared" si="2"/>
        <v>232.96507449487549</v>
      </c>
      <c r="I34" s="151">
        <f t="shared" si="3"/>
        <v>51.252316388872607</v>
      </c>
      <c r="J34" s="151">
        <v>88.104975796074328</v>
      </c>
      <c r="K34" s="151">
        <v>17.910843631251733</v>
      </c>
      <c r="L34" s="725">
        <f t="shared" si="4"/>
        <v>5.6911440429800002E-2</v>
      </c>
    </row>
    <row r="35" spans="1:12" ht="16.5" customHeight="1" x14ac:dyDescent="0.3">
      <c r="A35" s="158">
        <v>30</v>
      </c>
      <c r="B35" s="321" t="s">
        <v>1094</v>
      </c>
      <c r="C35" s="146">
        <v>6358.97</v>
      </c>
      <c r="F35" s="146">
        <f t="shared" si="1"/>
        <v>6358.97</v>
      </c>
      <c r="G35" s="696">
        <f t="shared" si="0"/>
        <v>5.0461722174889062E-2</v>
      </c>
      <c r="H35" s="734">
        <f t="shared" si="2"/>
        <v>216.04934040567878</v>
      </c>
      <c r="I35" s="151">
        <f t="shared" si="3"/>
        <v>47.530854889249333</v>
      </c>
      <c r="J35" s="151">
        <v>81.707620545580369</v>
      </c>
      <c r="K35" s="151">
        <v>16.610326509376875</v>
      </c>
      <c r="L35" s="725">
        <f t="shared" si="4"/>
        <v>5.6911440429800002E-2</v>
      </c>
    </row>
    <row r="36" spans="1:12" ht="16.5" customHeight="1" x14ac:dyDescent="0.3">
      <c r="A36" s="158">
        <v>31</v>
      </c>
      <c r="B36" s="321" t="s">
        <v>1095</v>
      </c>
      <c r="C36" s="146">
        <v>4302.43</v>
      </c>
      <c r="F36" s="146">
        <f t="shared" si="1"/>
        <v>4302.43</v>
      </c>
      <c r="G36" s="696">
        <f t="shared" si="0"/>
        <v>3.4142011573715235E-2</v>
      </c>
      <c r="H36" s="734">
        <f t="shared" si="2"/>
        <v>146.1773154522831</v>
      </c>
      <c r="I36" s="151">
        <f t="shared" si="3"/>
        <v>32.159009399502281</v>
      </c>
      <c r="J36" s="151">
        <v>55.282745140159712</v>
      </c>
      <c r="K36" s="151">
        <v>11.238418656439382</v>
      </c>
      <c r="L36" s="725">
        <f t="shared" si="4"/>
        <v>5.6911440429800009E-2</v>
      </c>
    </row>
    <row r="37" spans="1:12" ht="16.5" customHeight="1" x14ac:dyDescent="0.3">
      <c r="A37" s="158">
        <v>32</v>
      </c>
      <c r="B37" s="321" t="s">
        <v>1096</v>
      </c>
      <c r="C37" s="146">
        <v>4355.7</v>
      </c>
      <c r="F37" s="146">
        <f t="shared" si="1"/>
        <v>4355.7</v>
      </c>
      <c r="G37" s="696">
        <f t="shared" si="0"/>
        <v>3.4564736628284812E-2</v>
      </c>
      <c r="H37" s="734">
        <f t="shared" si="2"/>
        <v>147.98719163717001</v>
      </c>
      <c r="I37" s="151">
        <f t="shared" si="3"/>
        <v>32.557182160177405</v>
      </c>
      <c r="J37" s="151">
        <v>55.967221548518772</v>
      </c>
      <c r="K37" s="151">
        <v>11.377565734213693</v>
      </c>
      <c r="L37" s="725">
        <f t="shared" si="4"/>
        <v>5.6911440429800009E-2</v>
      </c>
    </row>
    <row r="38" spans="1:12" ht="16.5" customHeight="1" x14ac:dyDescent="0.3">
      <c r="A38" s="158">
        <v>33</v>
      </c>
      <c r="B38" s="321" t="s">
        <v>1097</v>
      </c>
      <c r="C38" s="146">
        <v>105.7</v>
      </c>
      <c r="F38" s="146">
        <f t="shared" si="1"/>
        <v>105.7</v>
      </c>
      <c r="G38" s="696">
        <f t="shared" si="0"/>
        <v>8.387842738502892E-4</v>
      </c>
      <c r="H38" s="734">
        <f t="shared" si="2"/>
        <v>3.5912129292763204</v>
      </c>
      <c r="I38" s="151">
        <f t="shared" si="3"/>
        <v>0.79006684444079045</v>
      </c>
      <c r="J38" s="151">
        <v>1.3581594962183883</v>
      </c>
      <c r="K38" s="151">
        <v>0.27609998349436082</v>
      </c>
      <c r="L38" s="725">
        <f t="shared" si="4"/>
        <v>5.6911440429800002E-2</v>
      </c>
    </row>
    <row r="39" spans="1:12" ht="16.5" customHeight="1" x14ac:dyDescent="0.3">
      <c r="A39" s="158">
        <v>34</v>
      </c>
      <c r="B39" s="321" t="s">
        <v>1098</v>
      </c>
      <c r="C39" s="146">
        <v>2349.19</v>
      </c>
      <c r="F39" s="146">
        <f t="shared" si="1"/>
        <v>2349.19</v>
      </c>
      <c r="G39" s="696">
        <f t="shared" si="0"/>
        <v>1.8642040002709186E-2</v>
      </c>
      <c r="H39" s="734">
        <f t="shared" si="2"/>
        <v>79.814962169599241</v>
      </c>
      <c r="I39" s="151">
        <f t="shared" si="3"/>
        <v>17.559291677311833</v>
      </c>
      <c r="J39" s="151">
        <v>30.185191172386716</v>
      </c>
      <c r="K39" s="151">
        <v>6.1363417239840814</v>
      </c>
      <c r="L39" s="725">
        <f t="shared" si="4"/>
        <v>5.6911440429800002E-2</v>
      </c>
    </row>
    <row r="40" spans="1:12" ht="16.5" customHeight="1" x14ac:dyDescent="0.3">
      <c r="A40" s="158">
        <v>35</v>
      </c>
      <c r="B40" s="321" t="s">
        <v>1099</v>
      </c>
      <c r="C40" s="146">
        <v>3321.01</v>
      </c>
      <c r="F40" s="146">
        <f t="shared" si="1"/>
        <v>3321.01</v>
      </c>
      <c r="G40" s="696">
        <f t="shared" si="0"/>
        <v>2.63539353008472E-2</v>
      </c>
      <c r="H40" s="734">
        <f t="shared" si="2"/>
        <v>112.83305629381223</v>
      </c>
      <c r="I40" s="151">
        <f t="shared" si="3"/>
        <v>24.823272384638692</v>
      </c>
      <c r="J40" s="151">
        <v>42.67229203913179</v>
      </c>
      <c r="K40" s="151">
        <v>8.6748420641873896</v>
      </c>
      <c r="L40" s="725">
        <f t="shared" si="4"/>
        <v>5.6911440429800002E-2</v>
      </c>
    </row>
    <row r="41" spans="1:12" ht="16.5" customHeight="1" x14ac:dyDescent="0.3">
      <c r="A41" s="158">
        <v>36</v>
      </c>
      <c r="B41" s="321" t="s">
        <v>1100</v>
      </c>
      <c r="C41" s="146">
        <v>3969.9</v>
      </c>
      <c r="F41" s="146">
        <f t="shared" si="1"/>
        <v>3969.9</v>
      </c>
      <c r="G41" s="696">
        <f t="shared" si="0"/>
        <v>3.150321370632226E-2</v>
      </c>
      <c r="H41" s="734">
        <f t="shared" si="2"/>
        <v>134.87943432293343</v>
      </c>
      <c r="I41" s="151">
        <f t="shared" si="3"/>
        <v>29.673475551045357</v>
      </c>
      <c r="J41" s="151">
        <v>51.010003633277002</v>
      </c>
      <c r="K41" s="151">
        <v>10.369813855007219</v>
      </c>
      <c r="L41" s="725">
        <f t="shared" si="4"/>
        <v>5.6911440429799995E-2</v>
      </c>
    </row>
    <row r="42" spans="1:12" ht="16.5" customHeight="1" x14ac:dyDescent="0.3">
      <c r="A42" s="158">
        <v>37</v>
      </c>
      <c r="B42" s="321" t="s">
        <v>1101</v>
      </c>
      <c r="C42" s="146">
        <v>6582.1</v>
      </c>
      <c r="F42" s="146">
        <f t="shared" si="1"/>
        <v>6582.1</v>
      </c>
      <c r="G42" s="696">
        <f t="shared" si="0"/>
        <v>5.2232374351087879E-2</v>
      </c>
      <c r="H42" s="734">
        <f t="shared" si="2"/>
        <v>223.6302991654652</v>
      </c>
      <c r="I42" s="151">
        <f t="shared" si="3"/>
        <v>49.198665816402347</v>
      </c>
      <c r="J42" s="151">
        <v>84.574660549281489</v>
      </c>
      <c r="K42" s="151">
        <v>17.193166521837583</v>
      </c>
      <c r="L42" s="725">
        <f t="shared" si="4"/>
        <v>5.6911440429800009E-2</v>
      </c>
    </row>
    <row r="43" spans="1:12" ht="16.5" customHeight="1" x14ac:dyDescent="0.3">
      <c r="A43" s="158">
        <v>38</v>
      </c>
      <c r="B43" s="321" t="s">
        <v>1102</v>
      </c>
      <c r="C43" s="146">
        <v>8461.27</v>
      </c>
      <c r="D43" s="146">
        <v>287.3</v>
      </c>
      <c r="F43" s="146">
        <f t="shared" si="1"/>
        <v>8748.57</v>
      </c>
      <c r="G43" s="696">
        <f t="shared" si="0"/>
        <v>6.942443646810241E-2</v>
      </c>
      <c r="H43" s="734">
        <f t="shared" si="2"/>
        <v>297.23725351635704</v>
      </c>
      <c r="I43" s="151">
        <f t="shared" si="3"/>
        <v>65.392195773598544</v>
      </c>
      <c r="J43" s="151">
        <v>112.41204752915142</v>
      </c>
      <c r="K43" s="151">
        <v>22.852223581828387</v>
      </c>
      <c r="L43" s="725">
        <f t="shared" si="4"/>
        <v>5.6911440429800009E-2</v>
      </c>
    </row>
    <row r="44" spans="1:12" ht="16.5" customHeight="1" x14ac:dyDescent="0.3">
      <c r="A44" s="158">
        <v>39</v>
      </c>
      <c r="B44" s="321" t="s">
        <v>1103</v>
      </c>
      <c r="C44" s="146">
        <v>3715.24</v>
      </c>
      <c r="E44" s="146">
        <v>109.3</v>
      </c>
      <c r="F44" s="146">
        <f t="shared" si="1"/>
        <v>3824.54</v>
      </c>
      <c r="G44" s="696">
        <f t="shared" si="0"/>
        <v>3.0349706780618591E-2</v>
      </c>
      <c r="H44" s="734">
        <f t="shared" si="2"/>
        <v>129.94075209587947</v>
      </c>
      <c r="I44" s="151">
        <f t="shared" si="3"/>
        <v>28.586965461093484</v>
      </c>
      <c r="J44" s="151">
        <v>49.142245219177624</v>
      </c>
      <c r="K44" s="151">
        <v>9.9901176052367315</v>
      </c>
      <c r="L44" s="725">
        <f t="shared" si="4"/>
        <v>5.6911440429800009E-2</v>
      </c>
    </row>
    <row r="45" spans="1:12" ht="16.5" customHeight="1" x14ac:dyDescent="0.3">
      <c r="A45" s="158">
        <v>40</v>
      </c>
      <c r="B45" s="321" t="s">
        <v>1104</v>
      </c>
      <c r="C45" s="146">
        <v>355.8</v>
      </c>
      <c r="F45" s="146">
        <f t="shared" si="1"/>
        <v>355.8</v>
      </c>
      <c r="G45" s="696">
        <f t="shared" si="0"/>
        <v>2.8234573759312481E-3</v>
      </c>
      <c r="H45" s="734">
        <f t="shared" si="2"/>
        <v>12.088491582180842</v>
      </c>
      <c r="I45" s="151">
        <f t="shared" si="3"/>
        <v>2.6594681480797853</v>
      </c>
      <c r="J45" s="151">
        <v>4.5717421831078768</v>
      </c>
      <c r="K45" s="151">
        <v>0.92938859155433851</v>
      </c>
      <c r="L45" s="725">
        <f t="shared" si="4"/>
        <v>5.6911440429800002E-2</v>
      </c>
    </row>
    <row r="46" spans="1:12" ht="16.5" customHeight="1" x14ac:dyDescent="0.3">
      <c r="A46" s="158">
        <v>41</v>
      </c>
      <c r="B46" s="321" t="s">
        <v>1105</v>
      </c>
      <c r="C46" s="146">
        <v>907.4</v>
      </c>
      <c r="F46" s="146">
        <f t="shared" si="1"/>
        <v>907.4</v>
      </c>
      <c r="G46" s="696">
        <f t="shared" si="0"/>
        <v>7.2006892156267965E-3</v>
      </c>
      <c r="H46" s="734">
        <f t="shared" si="2"/>
        <v>30.829390842245346</v>
      </c>
      <c r="I46" s="151">
        <f t="shared" si="3"/>
        <v>6.7824659852939764</v>
      </c>
      <c r="J46" s="151">
        <v>11.65935597794291</v>
      </c>
      <c r="K46" s="151">
        <v>2.3702282405182875</v>
      </c>
      <c r="L46" s="725">
        <f t="shared" si="4"/>
        <v>5.6911440429800002E-2</v>
      </c>
    </row>
    <row r="47" spans="1:12" ht="16.5" customHeight="1" x14ac:dyDescent="0.3">
      <c r="A47" s="158">
        <v>42</v>
      </c>
      <c r="B47" s="321" t="s">
        <v>1106</v>
      </c>
      <c r="C47" s="146">
        <v>2273.6</v>
      </c>
      <c r="F47" s="146">
        <f t="shared" si="1"/>
        <v>2273.6</v>
      </c>
      <c r="G47" s="696">
        <f t="shared" si="0"/>
        <v>1.8042194181892311E-2</v>
      </c>
      <c r="H47" s="734">
        <f t="shared" si="2"/>
        <v>77.246752280062836</v>
      </c>
      <c r="I47" s="151">
        <f t="shared" si="3"/>
        <v>16.994285501613824</v>
      </c>
      <c r="J47" s="151">
        <v>29.21392081932003</v>
      </c>
      <c r="K47" s="151">
        <v>5.938892360196582</v>
      </c>
      <c r="L47" s="725">
        <f t="shared" si="4"/>
        <v>5.6911440429799995E-2</v>
      </c>
    </row>
    <row r="48" spans="1:12" ht="16.5" customHeight="1" x14ac:dyDescent="0.3">
      <c r="A48" s="158">
        <v>43</v>
      </c>
      <c r="B48" s="321" t="s">
        <v>1107</v>
      </c>
      <c r="C48" s="146">
        <v>154.1</v>
      </c>
      <c r="F48" s="146">
        <f t="shared" si="1"/>
        <v>154.1</v>
      </c>
      <c r="G48" s="696">
        <f t="shared" si="0"/>
        <v>1.2228633547807905E-3</v>
      </c>
      <c r="H48" s="734">
        <f t="shared" si="2"/>
        <v>5.2356283103262156</v>
      </c>
      <c r="I48" s="151">
        <f t="shared" si="3"/>
        <v>1.1518382282717674</v>
      </c>
      <c r="J48" s="151">
        <v>1.9800603440610562</v>
      </c>
      <c r="K48" s="151">
        <v>0.4025260875731409</v>
      </c>
      <c r="L48" s="725">
        <f t="shared" si="4"/>
        <v>5.6911440429800009E-2</v>
      </c>
    </row>
    <row r="49" spans="1:12" ht="16.5" customHeight="1" x14ac:dyDescent="0.3">
      <c r="A49" s="158">
        <v>44</v>
      </c>
      <c r="B49" s="321" t="s">
        <v>1108</v>
      </c>
      <c r="C49" s="146">
        <v>93.9</v>
      </c>
      <c r="F49" s="146">
        <f t="shared" si="1"/>
        <v>93.9</v>
      </c>
      <c r="G49" s="696">
        <f t="shared" si="0"/>
        <v>7.4514515907797693E-4</v>
      </c>
      <c r="H49" s="734">
        <f t="shared" si="2"/>
        <v>3.1903017413344044</v>
      </c>
      <c r="I49" s="151">
        <f t="shared" si="3"/>
        <v>0.70186638309356897</v>
      </c>
      <c r="J49" s="151">
        <v>1.2065390415790602</v>
      </c>
      <c r="K49" s="151">
        <v>0.24527709035118717</v>
      </c>
      <c r="L49" s="725">
        <f t="shared" si="4"/>
        <v>5.6911440429800002E-2</v>
      </c>
    </row>
    <row r="50" spans="1:12" ht="16.5" customHeight="1" x14ac:dyDescent="0.3">
      <c r="A50" s="158">
        <v>45</v>
      </c>
      <c r="B50" s="321" t="s">
        <v>1109</v>
      </c>
      <c r="C50" s="146">
        <v>296.10000000000002</v>
      </c>
      <c r="F50" s="146">
        <f t="shared" si="1"/>
        <v>296.10000000000002</v>
      </c>
      <c r="G50" s="696">
        <f t="shared" si="0"/>
        <v>2.3497069393289562E-3</v>
      </c>
      <c r="H50" s="734">
        <f t="shared" si="2"/>
        <v>10.060152775389959</v>
      </c>
      <c r="I50" s="151">
        <f t="shared" si="3"/>
        <v>2.213233610585791</v>
      </c>
      <c r="J50" s="151">
        <v>3.8046454761614461</v>
      </c>
      <c r="K50" s="151">
        <v>0.77344564912658686</v>
      </c>
      <c r="L50" s="725">
        <f t="shared" si="4"/>
        <v>5.6911440429799995E-2</v>
      </c>
    </row>
    <row r="51" spans="1:12" ht="16.5" customHeight="1" x14ac:dyDescent="0.3">
      <c r="A51" s="158">
        <v>46</v>
      </c>
      <c r="B51" s="321" t="s">
        <v>1042</v>
      </c>
      <c r="C51" s="146">
        <v>4177.21</v>
      </c>
      <c r="D51" s="146">
        <v>6.6</v>
      </c>
      <c r="F51" s="146">
        <f t="shared" si="1"/>
        <v>4183.8100000000004</v>
      </c>
      <c r="G51" s="696">
        <f t="shared" si="0"/>
        <v>3.3200700404707462E-2</v>
      </c>
      <c r="H51" s="734">
        <f t="shared" si="2"/>
        <v>142.14713874773474</v>
      </c>
      <c r="I51" s="151">
        <f t="shared" si="3"/>
        <v>31.272370524501643</v>
      </c>
      <c r="J51" s="151">
        <v>53.758574095302322</v>
      </c>
      <c r="K51" s="151">
        <v>10.928570217062836</v>
      </c>
      <c r="L51" s="725">
        <f t="shared" si="4"/>
        <v>5.6911440429799995E-2</v>
      </c>
    </row>
    <row r="52" spans="1:12" ht="16.5" customHeight="1" x14ac:dyDescent="0.3">
      <c r="A52" s="158">
        <v>47</v>
      </c>
      <c r="B52" s="321" t="s">
        <v>1043</v>
      </c>
      <c r="C52" s="146">
        <v>4140.68</v>
      </c>
      <c r="F52" s="146">
        <f t="shared" si="1"/>
        <v>4140.68</v>
      </c>
      <c r="G52" s="696">
        <f t="shared" si="0"/>
        <v>3.285844150469646E-2</v>
      </c>
      <c r="H52" s="734">
        <f t="shared" si="2"/>
        <v>140.68177438028266</v>
      </c>
      <c r="I52" s="151">
        <f t="shared" si="3"/>
        <v>30.949990363662184</v>
      </c>
      <c r="J52" s="151">
        <v>53.204388484404511</v>
      </c>
      <c r="K52" s="151">
        <v>10.815909930514948</v>
      </c>
      <c r="L52" s="725">
        <f t="shared" si="4"/>
        <v>5.6911440429800009E-2</v>
      </c>
    </row>
    <row r="53" spans="1:12" ht="16.5" customHeight="1" x14ac:dyDescent="0.3">
      <c r="A53" s="158">
        <v>48</v>
      </c>
      <c r="B53" s="321" t="s">
        <v>2157</v>
      </c>
      <c r="C53" s="146">
        <v>7831.81</v>
      </c>
      <c r="F53" s="146">
        <f t="shared" si="1"/>
        <v>7831.81</v>
      </c>
      <c r="G53" s="696">
        <f t="shared" si="0"/>
        <v>6.2149470802113846E-2</v>
      </c>
      <c r="H53" s="734">
        <f t="shared" si="2"/>
        <v>266.08985176571031</v>
      </c>
      <c r="I53" s="151">
        <f t="shared" si="3"/>
        <v>58.539767388456269</v>
      </c>
      <c r="J53" s="151">
        <v>100.63242312278274</v>
      </c>
      <c r="K53" s="151">
        <v>20.457545995562629</v>
      </c>
      <c r="L53" s="725">
        <f t="shared" si="4"/>
        <v>5.6911440429799995E-2</v>
      </c>
    </row>
    <row r="54" spans="1:12" ht="16.5" customHeight="1" x14ac:dyDescent="0.3">
      <c r="A54" s="158">
        <v>49</v>
      </c>
      <c r="B54" s="321" t="s">
        <v>2175</v>
      </c>
      <c r="C54" s="146">
        <v>996.1</v>
      </c>
      <c r="F54" s="146">
        <f t="shared" si="1"/>
        <v>996.1</v>
      </c>
      <c r="G54" s="696">
        <f t="shared" si="0"/>
        <v>7.9045696800593476E-3</v>
      </c>
      <c r="H54" s="734">
        <f t="shared" si="2"/>
        <v>33.843019856690091</v>
      </c>
      <c r="I54" s="151">
        <f t="shared" si="3"/>
        <v>7.4454643684718205</v>
      </c>
      <c r="J54" s="151">
        <v>12.799079225952097</v>
      </c>
      <c r="K54" s="151">
        <v>2.601922361009771</v>
      </c>
      <c r="L54" s="725">
        <f t="shared" si="4"/>
        <v>5.6911440429799995E-2</v>
      </c>
    </row>
    <row r="55" spans="1:12" ht="16.5" customHeight="1" x14ac:dyDescent="0.3">
      <c r="A55" s="158">
        <v>50</v>
      </c>
      <c r="B55" s="321" t="s">
        <v>2177</v>
      </c>
      <c r="C55" s="146">
        <v>533.79999999999995</v>
      </c>
      <c r="F55" s="146">
        <f t="shared" si="1"/>
        <v>533.79999999999995</v>
      </c>
      <c r="G55" s="696">
        <f t="shared" si="0"/>
        <v>4.2359796157169756E-3</v>
      </c>
      <c r="H55" s="734">
        <f t="shared" si="2"/>
        <v>18.136134925711445</v>
      </c>
      <c r="I55" s="151">
        <f t="shared" si="3"/>
        <v>3.9899496836565178</v>
      </c>
      <c r="J55" s="151">
        <v>6.8588981937689271</v>
      </c>
      <c r="K55" s="151">
        <v>1.3943440982903481</v>
      </c>
      <c r="L55" s="725">
        <f t="shared" si="4"/>
        <v>5.6911440429800002E-2</v>
      </c>
    </row>
    <row r="56" spans="1:12" ht="16.5" customHeight="1" x14ac:dyDescent="0.3">
      <c r="A56" s="158">
        <v>51</v>
      </c>
      <c r="B56" s="321" t="s">
        <v>2176</v>
      </c>
      <c r="C56" s="146">
        <v>987.3</v>
      </c>
      <c r="F56" s="146">
        <f t="shared" si="1"/>
        <v>987.3</v>
      </c>
      <c r="G56" s="696">
        <f t="shared" si="0"/>
        <v>7.8347371198901651E-3</v>
      </c>
      <c r="H56" s="734">
        <f t="shared" si="2"/>
        <v>33.544035241953743</v>
      </c>
      <c r="I56" s="151">
        <f t="shared" si="3"/>
        <v>7.379687753229824</v>
      </c>
      <c r="J56" s="151">
        <v>12.686006344526154</v>
      </c>
      <c r="K56" s="151">
        <v>2.5789357966318107</v>
      </c>
      <c r="L56" s="725">
        <f t="shared" si="4"/>
        <v>5.6911440429799995E-2</v>
      </c>
    </row>
    <row r="57" spans="1:12" ht="16.5" customHeight="1" x14ac:dyDescent="0.3">
      <c r="A57" s="158">
        <v>52</v>
      </c>
      <c r="B57" s="321" t="s">
        <v>2178</v>
      </c>
      <c r="C57" s="146">
        <v>442.6</v>
      </c>
      <c r="F57" s="146">
        <f t="shared" si="1"/>
        <v>442.6</v>
      </c>
      <c r="G57" s="696">
        <f t="shared" si="0"/>
        <v>3.5122603557818165E-3</v>
      </c>
      <c r="H57" s="734">
        <f t="shared" si="2"/>
        <v>15.037567100262057</v>
      </c>
      <c r="I57" s="151">
        <f t="shared" si="3"/>
        <v>3.3082647620576529</v>
      </c>
      <c r="J57" s="151">
        <v>5.6870519680819172</v>
      </c>
      <c r="K57" s="151">
        <v>1.1561197038278535</v>
      </c>
      <c r="L57" s="725">
        <f t="shared" si="4"/>
        <v>5.6911440429799995E-2</v>
      </c>
    </row>
    <row r="58" spans="1:12" ht="16.5" customHeight="1" x14ac:dyDescent="0.3">
      <c r="A58" s="158">
        <v>53</v>
      </c>
      <c r="B58" s="321" t="s">
        <v>2198</v>
      </c>
      <c r="C58" s="146">
        <v>7013.2</v>
      </c>
      <c r="F58" s="146">
        <f t="shared" si="1"/>
        <v>7013.2</v>
      </c>
      <c r="G58" s="696">
        <f t="shared" si="0"/>
        <v>5.5653376247557694E-2</v>
      </c>
      <c r="H58" s="734">
        <f t="shared" si="2"/>
        <v>238.27714773510587</v>
      </c>
      <c r="I58" s="151">
        <f t="shared" si="3"/>
        <v>52.420972501723291</v>
      </c>
      <c r="J58" s="151">
        <v>90.113946820045427</v>
      </c>
      <c r="K58" s="151">
        <v>18.319246965398779</v>
      </c>
      <c r="L58" s="725">
        <f t="shared" si="4"/>
        <v>5.6911440429800002E-2</v>
      </c>
    </row>
    <row r="59" spans="1:12" ht="16.5" customHeight="1" x14ac:dyDescent="0.3">
      <c r="A59" s="158">
        <v>54</v>
      </c>
      <c r="B59" s="321" t="s">
        <v>2188</v>
      </c>
      <c r="C59" s="146">
        <v>8402.66</v>
      </c>
      <c r="F59" s="146">
        <f t="shared" si="1"/>
        <v>8402.66</v>
      </c>
      <c r="G59" s="696">
        <f t="shared" si="0"/>
        <v>6.6679461367179477E-2</v>
      </c>
      <c r="H59" s="734">
        <f t="shared" si="2"/>
        <v>285.48477987051058</v>
      </c>
      <c r="I59" s="151">
        <f t="shared" si="3"/>
        <v>62.806651571512326</v>
      </c>
      <c r="J59" s="151">
        <v>107.96738384573702</v>
      </c>
      <c r="K59" s="151">
        <v>21.948668754103366</v>
      </c>
      <c r="L59" s="725">
        <f>(K59+J59+I59+H59)/F59</f>
        <v>5.6911440429800002E-2</v>
      </c>
    </row>
    <row r="60" spans="1:12" ht="16.5" customHeight="1" x14ac:dyDescent="0.3">
      <c r="A60" s="158">
        <v>55</v>
      </c>
      <c r="B60" s="321" t="s">
        <v>2184</v>
      </c>
      <c r="C60" s="146">
        <v>2601.63</v>
      </c>
      <c r="F60" s="146">
        <f t="shared" si="1"/>
        <v>2601.63</v>
      </c>
      <c r="G60" s="696">
        <f t="shared" si="0"/>
        <v>2.0645282217380587E-2</v>
      </c>
      <c r="H60" s="734">
        <f t="shared" si="2"/>
        <v>88.391743549604115</v>
      </c>
      <c r="I60" s="151">
        <f t="shared" si="3"/>
        <v>19.446183580912905</v>
      </c>
      <c r="J60" s="151">
        <v>33.428840966382644</v>
      </c>
      <c r="K60" s="151">
        <v>6.7957426684809255</v>
      </c>
      <c r="L60" s="725">
        <f t="shared" si="4"/>
        <v>5.6911440429800002E-2</v>
      </c>
    </row>
    <row r="61" spans="1:12" ht="16.5" customHeight="1" x14ac:dyDescent="0.3">
      <c r="A61" s="158">
        <v>56</v>
      </c>
      <c r="B61" s="321" t="s">
        <v>2183</v>
      </c>
      <c r="C61" s="146">
        <v>2594.2600000000002</v>
      </c>
      <c r="F61" s="146">
        <f t="shared" si="1"/>
        <v>2594.2600000000002</v>
      </c>
      <c r="G61" s="696">
        <f t="shared" si="0"/>
        <v>2.0586797448238898E-2</v>
      </c>
      <c r="H61" s="734">
        <f t="shared" si="2"/>
        <v>88.141343934762432</v>
      </c>
      <c r="I61" s="151">
        <f t="shared" si="3"/>
        <v>19.391095665647736</v>
      </c>
      <c r="J61" s="151">
        <v>33.334142428188422</v>
      </c>
      <c r="K61" s="151">
        <v>6.776491420814386</v>
      </c>
      <c r="L61" s="725">
        <f t="shared" si="4"/>
        <v>5.6911440429800009E-2</v>
      </c>
    </row>
    <row r="62" spans="1:12" ht="16.5" customHeight="1" x14ac:dyDescent="0.3">
      <c r="A62" s="158">
        <v>57</v>
      </c>
      <c r="B62" s="321" t="s">
        <v>2186</v>
      </c>
      <c r="C62" s="146">
        <v>2653.52</v>
      </c>
      <c r="F62" s="146">
        <f t="shared" si="1"/>
        <v>2653.52</v>
      </c>
      <c r="G62" s="696">
        <f t="shared" si="0"/>
        <v>2.105705625683273E-2</v>
      </c>
      <c r="H62" s="734">
        <f t="shared" si="2"/>
        <v>90.154733510816484</v>
      </c>
      <c r="I62" s="151">
        <f t="shared" si="3"/>
        <v>19.834041372379627</v>
      </c>
      <c r="J62" s="151">
        <v>34.095585491063559</v>
      </c>
      <c r="K62" s="151">
        <v>6.9312850350232384</v>
      </c>
      <c r="L62" s="725">
        <f t="shared" si="4"/>
        <v>5.6911440429800009E-2</v>
      </c>
    </row>
    <row r="63" spans="1:12" ht="16.5" customHeight="1" x14ac:dyDescent="0.3">
      <c r="A63" s="158">
        <v>58</v>
      </c>
      <c r="B63" s="321" t="s">
        <v>2187</v>
      </c>
      <c r="C63" s="146">
        <v>2150.9</v>
      </c>
      <c r="F63" s="146">
        <f t="shared" si="1"/>
        <v>2150.9</v>
      </c>
      <c r="G63" s="696">
        <f t="shared" si="0"/>
        <v>1.7068506098624286E-2</v>
      </c>
      <c r="H63" s="734">
        <f t="shared" si="2"/>
        <v>73.077955435954948</v>
      </c>
      <c r="I63" s="151">
        <f t="shared" si="3"/>
        <v>16.07715019591009</v>
      </c>
      <c r="J63" s="151">
        <v>27.637325074892445</v>
      </c>
      <c r="K63" s="151">
        <v>5.6183865136993436</v>
      </c>
      <c r="L63" s="725">
        <f t="shared" si="4"/>
        <v>5.6911440429799995E-2</v>
      </c>
    </row>
    <row r="64" spans="1:12" ht="16.5" customHeight="1" x14ac:dyDescent="0.3">
      <c r="A64" s="158">
        <v>59</v>
      </c>
      <c r="B64" s="321" t="s">
        <v>2194</v>
      </c>
      <c r="C64" s="146">
        <v>3353.7</v>
      </c>
      <c r="F64" s="735">
        <f t="shared" si="1"/>
        <v>3353.7</v>
      </c>
      <c r="G64" s="696">
        <f t="shared" si="0"/>
        <v>2.6613347390839308E-2</v>
      </c>
      <c r="H64" s="734">
        <f t="shared" si="2"/>
        <v>113.94371618650895</v>
      </c>
      <c r="I64" s="151">
        <f t="shared" si="3"/>
        <v>25.06761756103197</v>
      </c>
      <c r="J64" s="151">
        <v>43.092332095247002</v>
      </c>
      <c r="K64" s="151">
        <v>8.7602319266323345</v>
      </c>
      <c r="L64" s="725">
        <f t="shared" si="4"/>
        <v>5.6911440429800002E-2</v>
      </c>
    </row>
    <row r="65" spans="1:13" ht="16.5" customHeight="1" x14ac:dyDescent="0.3">
      <c r="B65" s="335" t="s">
        <v>1124</v>
      </c>
      <c r="C65" s="380">
        <f>SUM(C6:C64)</f>
        <v>249595.68</v>
      </c>
      <c r="D65" s="380">
        <f t="shared" ref="D65:K65" si="5">SUM(D6:D64)</f>
        <v>1319.2</v>
      </c>
      <c r="E65" s="380">
        <f t="shared" si="5"/>
        <v>1116.55</v>
      </c>
      <c r="F65" s="380">
        <f t="shared" si="5"/>
        <v>252031.43000000002</v>
      </c>
      <c r="G65" s="380">
        <f t="shared" si="5"/>
        <v>2</v>
      </c>
      <c r="H65" s="734">
        <f t="shared" si="2"/>
        <v>8562.9</v>
      </c>
      <c r="I65" s="380">
        <f t="shared" si="5"/>
        <v>1883.8380000000006</v>
      </c>
      <c r="J65" s="380">
        <f t="shared" si="5"/>
        <v>3238.3999999999996</v>
      </c>
      <c r="K65" s="380">
        <f t="shared" si="5"/>
        <v>658.33371488231001</v>
      </c>
      <c r="L65" s="725">
        <f t="shared" si="4"/>
        <v>5.6911440429800002E-2</v>
      </c>
    </row>
    <row r="66" spans="1:13" ht="16.5" customHeight="1" x14ac:dyDescent="0.3">
      <c r="A66" s="266" t="s">
        <v>1343</v>
      </c>
      <c r="C66" s="149"/>
      <c r="D66" s="149"/>
      <c r="E66" s="149"/>
      <c r="F66" s="149"/>
      <c r="G66" s="149"/>
      <c r="H66" s="734">
        <f t="shared" si="2"/>
        <v>0</v>
      </c>
      <c r="I66" s="151"/>
      <c r="J66" s="151"/>
      <c r="K66" s="151"/>
      <c r="L66" s="725"/>
    </row>
    <row r="67" spans="1:13" ht="16.5" customHeight="1" x14ac:dyDescent="0.3">
      <c r="A67" s="158">
        <v>2</v>
      </c>
      <c r="B67" s="321" t="s">
        <v>1110</v>
      </c>
      <c r="C67" s="146">
        <v>7517.84</v>
      </c>
      <c r="E67" s="146">
        <v>47.9</v>
      </c>
      <c r="F67" s="146">
        <f t="shared" si="1"/>
        <v>7565.74</v>
      </c>
      <c r="G67" s="696">
        <f t="shared" ref="G67:G80" si="6">1/84396.03*F67</f>
        <v>8.9645685940440561E-2</v>
      </c>
      <c r="H67" s="734">
        <f t="shared" si="2"/>
        <v>383.81352206969922</v>
      </c>
      <c r="I67" s="151">
        <f t="shared" si="3"/>
        <v>84.438974855333825</v>
      </c>
      <c r="J67" s="151">
        <v>134.40044549897738</v>
      </c>
      <c r="K67" s="151">
        <v>22.139853330901602</v>
      </c>
      <c r="L67" s="725">
        <f t="shared" si="4"/>
        <v>8.2581848669781424E-2</v>
      </c>
      <c r="M67" s="165" t="s">
        <v>953</v>
      </c>
    </row>
    <row r="68" spans="1:13" ht="16.5" customHeight="1" x14ac:dyDescent="0.3">
      <c r="A68" s="158">
        <v>3</v>
      </c>
      <c r="B68" s="321" t="s">
        <v>1111</v>
      </c>
      <c r="C68" s="146">
        <v>7217.2</v>
      </c>
      <c r="F68" s="146">
        <f t="shared" si="1"/>
        <v>7217.2</v>
      </c>
      <c r="G68" s="696">
        <f t="shared" si="6"/>
        <v>8.5515870829469112E-2</v>
      </c>
      <c r="H68" s="734">
        <f t="shared" si="2"/>
        <v>366.1319251628305</v>
      </c>
      <c r="I68" s="151">
        <f t="shared" si="3"/>
        <v>80.549023535822712</v>
      </c>
      <c r="J68" s="151">
        <v>128.20885931253514</v>
      </c>
      <c r="K68" s="151">
        <v>21.119910208358078</v>
      </c>
      <c r="L68" s="725">
        <f t="shared" si="4"/>
        <v>8.258184866978141E-2</v>
      </c>
      <c r="M68" s="165" t="s">
        <v>954</v>
      </c>
    </row>
    <row r="69" spans="1:13" ht="16.5" customHeight="1" x14ac:dyDescent="0.3">
      <c r="A69" s="158">
        <v>4</v>
      </c>
      <c r="B69" s="321" t="s">
        <v>1112</v>
      </c>
      <c r="C69" s="146">
        <v>6362.5</v>
      </c>
      <c r="E69" s="146">
        <v>72.7</v>
      </c>
      <c r="F69" s="146">
        <f t="shared" si="1"/>
        <v>6435.2</v>
      </c>
      <c r="G69" s="696">
        <f t="shared" si="6"/>
        <v>7.6250032140137397E-2</v>
      </c>
      <c r="H69" s="734">
        <f t="shared" si="2"/>
        <v>326.46070010639124</v>
      </c>
      <c r="I69" s="151">
        <f t="shared" ref="I69:I124" si="7">H69*0.22</f>
        <v>71.821354023406073</v>
      </c>
      <c r="J69" s="151">
        <v>114.31713842598599</v>
      </c>
      <c r="K69" s="151">
        <v>18.831520003994054</v>
      </c>
      <c r="L69" s="725">
        <f t="shared" si="4"/>
        <v>8.2581848669781424E-2</v>
      </c>
      <c r="M69" s="165" t="s">
        <v>950</v>
      </c>
    </row>
    <row r="70" spans="1:13" ht="16.5" customHeight="1" x14ac:dyDescent="0.3">
      <c r="A70" s="158">
        <v>5</v>
      </c>
      <c r="B70" s="321" t="s">
        <v>1113</v>
      </c>
      <c r="C70" s="146">
        <v>8881.51</v>
      </c>
      <c r="F70" s="146">
        <f t="shared" si="1"/>
        <v>8881.51</v>
      </c>
      <c r="G70" s="696">
        <f t="shared" si="6"/>
        <v>0.10523611122466306</v>
      </c>
      <c r="H70" s="734">
        <f t="shared" si="2"/>
        <v>450.56314840283363</v>
      </c>
      <c r="I70" s="151">
        <f t="shared" si="7"/>
        <v>99.123892648623396</v>
      </c>
      <c r="J70" s="151">
        <v>157.7742429297891</v>
      </c>
      <c r="K70" s="151">
        <v>25.990230797904221</v>
      </c>
      <c r="L70" s="725">
        <f t="shared" ref="L70:L131" si="8">(K70+J70+I70+H70)/F70</f>
        <v>8.258184866978141E-2</v>
      </c>
    </row>
    <row r="71" spans="1:13" ht="16.5" customHeight="1" x14ac:dyDescent="0.3">
      <c r="A71" s="158">
        <v>6</v>
      </c>
      <c r="B71" s="321" t="s">
        <v>1114</v>
      </c>
      <c r="C71" s="146">
        <v>7938.92</v>
      </c>
      <c r="F71" s="146">
        <f t="shared" si="1"/>
        <v>7938.92</v>
      </c>
      <c r="G71" s="696">
        <f t="shared" si="6"/>
        <v>9.4067457912416025E-2</v>
      </c>
      <c r="H71" s="734">
        <f t="shared" ref="H71:H134" si="9">G71*4281.45</f>
        <v>402.74511767911355</v>
      </c>
      <c r="I71" s="151">
        <f t="shared" si="7"/>
        <v>88.603925889404977</v>
      </c>
      <c r="J71" s="151">
        <v>141.02974524378865</v>
      </c>
      <c r="K71" s="151">
        <v>23.231901229193888</v>
      </c>
      <c r="L71" s="725">
        <f t="shared" si="8"/>
        <v>8.2581848669781424E-2</v>
      </c>
    </row>
    <row r="72" spans="1:13" ht="16.5" customHeight="1" x14ac:dyDescent="0.3">
      <c r="A72" s="158">
        <v>7</v>
      </c>
      <c r="B72" s="321" t="s">
        <v>1115</v>
      </c>
      <c r="C72" s="146">
        <v>7102.99</v>
      </c>
      <c r="F72" s="146">
        <f t="shared" si="1"/>
        <v>7102.99</v>
      </c>
      <c r="G72" s="696">
        <f t="shared" si="6"/>
        <v>8.4162608122680643E-2</v>
      </c>
      <c r="H72" s="734">
        <f t="shared" si="9"/>
        <v>360.337998546851</v>
      </c>
      <c r="I72" s="151">
        <f t="shared" si="7"/>
        <v>79.274359680307214</v>
      </c>
      <c r="J72" s="151">
        <v>126.17999301783847</v>
      </c>
      <c r="K72" s="151">
        <v>20.785694037973911</v>
      </c>
      <c r="L72" s="725">
        <f t="shared" si="8"/>
        <v>8.258184866978141E-2</v>
      </c>
    </row>
    <row r="73" spans="1:13" ht="16.5" customHeight="1" x14ac:dyDescent="0.3">
      <c r="A73" s="158">
        <v>8</v>
      </c>
      <c r="B73" s="321" t="s">
        <v>1116</v>
      </c>
      <c r="C73" s="146">
        <v>2474.6</v>
      </c>
      <c r="E73" s="146">
        <v>54.25</v>
      </c>
      <c r="F73" s="146">
        <f t="shared" si="1"/>
        <v>2528.85</v>
      </c>
      <c r="G73" s="696">
        <f t="shared" si="6"/>
        <v>2.9964087173294761E-2</v>
      </c>
      <c r="H73" s="734">
        <f t="shared" si="9"/>
        <v>128.28974102810284</v>
      </c>
      <c r="I73" s="151">
        <f t="shared" si="7"/>
        <v>28.223743026182625</v>
      </c>
      <c r="J73" s="151">
        <v>44.923373866943479</v>
      </c>
      <c r="K73" s="151">
        <v>7.4002500873477697</v>
      </c>
      <c r="L73" s="725">
        <f t="shared" si="8"/>
        <v>8.258184866978141E-2</v>
      </c>
    </row>
    <row r="74" spans="1:13" ht="16.5" customHeight="1" x14ac:dyDescent="0.3">
      <c r="A74" s="158">
        <v>9</v>
      </c>
      <c r="B74" s="321" t="s">
        <v>1117</v>
      </c>
      <c r="C74" s="146">
        <v>4250.83</v>
      </c>
      <c r="F74" s="146">
        <f t="shared" si="1"/>
        <v>4250.83</v>
      </c>
      <c r="G74" s="696">
        <f t="shared" si="6"/>
        <v>5.036765354958047E-2</v>
      </c>
      <c r="H74" s="734">
        <f t="shared" si="9"/>
        <v>215.6465902898513</v>
      </c>
      <c r="I74" s="151">
        <f t="shared" si="7"/>
        <v>47.442249863767287</v>
      </c>
      <c r="J74" s="151">
        <v>75.513227488708054</v>
      </c>
      <c r="K74" s="151">
        <v>12.4393321386403</v>
      </c>
      <c r="L74" s="725">
        <f t="shared" si="8"/>
        <v>8.258184866978141E-2</v>
      </c>
    </row>
    <row r="75" spans="1:13" ht="16.5" customHeight="1" x14ac:dyDescent="0.3">
      <c r="A75" s="158">
        <v>10</v>
      </c>
      <c r="B75" s="321" t="s">
        <v>1118</v>
      </c>
      <c r="C75" s="146">
        <v>2862.08</v>
      </c>
      <c r="F75" s="146">
        <f t="shared" si="1"/>
        <v>2862.08</v>
      </c>
      <c r="G75" s="696">
        <f t="shared" si="6"/>
        <v>3.3912495647010883E-2</v>
      </c>
      <c r="H75" s="734">
        <f t="shared" si="9"/>
        <v>145.19465448789475</v>
      </c>
      <c r="I75" s="151">
        <f t="shared" si="7"/>
        <v>31.942823987336844</v>
      </c>
      <c r="J75" s="151">
        <v>50.84298787081147</v>
      </c>
      <c r="K75" s="151">
        <v>8.3753910947649342</v>
      </c>
      <c r="L75" s="725">
        <f t="shared" si="8"/>
        <v>8.2581848669781424E-2</v>
      </c>
    </row>
    <row r="76" spans="1:13" ht="16.5" customHeight="1" x14ac:dyDescent="0.3">
      <c r="A76" s="158">
        <v>12</v>
      </c>
      <c r="B76" s="321" t="s">
        <v>1119</v>
      </c>
      <c r="C76" s="146">
        <v>2523.4899999999998</v>
      </c>
      <c r="F76" s="146">
        <f t="shared" ref="F76:F81" si="10">C76+D76+E76</f>
        <v>2523.4899999999998</v>
      </c>
      <c r="G76" s="696">
        <f t="shared" si="6"/>
        <v>2.9900577076907527E-2</v>
      </c>
      <c r="H76" s="734">
        <f t="shared" si="9"/>
        <v>128.01782572592572</v>
      </c>
      <c r="I76" s="151">
        <f t="shared" si="7"/>
        <v>28.163921659703657</v>
      </c>
      <c r="J76" s="151">
        <v>44.828156956519052</v>
      </c>
      <c r="K76" s="151">
        <v>7.3845649575582657</v>
      </c>
      <c r="L76" s="725">
        <f t="shared" si="8"/>
        <v>8.2581848669781424E-2</v>
      </c>
    </row>
    <row r="77" spans="1:13" ht="16.5" customHeight="1" x14ac:dyDescent="0.3">
      <c r="A77" s="158">
        <v>13</v>
      </c>
      <c r="B77" s="321" t="s">
        <v>1120</v>
      </c>
      <c r="C77" s="146">
        <v>2727.04</v>
      </c>
      <c r="F77" s="146">
        <f t="shared" si="10"/>
        <v>2727.04</v>
      </c>
      <c r="G77" s="696">
        <f t="shared" si="6"/>
        <v>3.2312420382807107E-2</v>
      </c>
      <c r="H77" s="734">
        <f t="shared" si="9"/>
        <v>138.34401224796949</v>
      </c>
      <c r="I77" s="151">
        <f t="shared" si="7"/>
        <v>30.435682694553286</v>
      </c>
      <c r="J77" s="151">
        <v>48.444090187282576</v>
      </c>
      <c r="K77" s="151">
        <v>7.980219466635373</v>
      </c>
      <c r="L77" s="725">
        <f t="shared" si="8"/>
        <v>8.258184866978141E-2</v>
      </c>
    </row>
    <row r="78" spans="1:13" ht="16.5" customHeight="1" x14ac:dyDescent="0.3">
      <c r="A78" s="158">
        <v>14</v>
      </c>
      <c r="B78" s="321" t="s">
        <v>1121</v>
      </c>
      <c r="C78" s="146">
        <v>11004.98</v>
      </c>
      <c r="E78" s="146">
        <v>70.8</v>
      </c>
      <c r="F78" s="146">
        <f t="shared" si="10"/>
        <v>11075.779999999999</v>
      </c>
      <c r="G78" s="696">
        <f t="shared" si="6"/>
        <v>0.13123579391115908</v>
      </c>
      <c r="H78" s="734">
        <f t="shared" si="9"/>
        <v>561.87948984093202</v>
      </c>
      <c r="I78" s="151">
        <f t="shared" si="7"/>
        <v>123.61348776500505</v>
      </c>
      <c r="J78" s="151">
        <v>196.75402092176887</v>
      </c>
      <c r="K78" s="151">
        <v>32.411389332085598</v>
      </c>
      <c r="L78" s="725">
        <f t="shared" si="8"/>
        <v>8.2581848669781424E-2</v>
      </c>
    </row>
    <row r="79" spans="1:13" ht="16.5" customHeight="1" x14ac:dyDescent="0.3">
      <c r="A79" s="158">
        <v>16</v>
      </c>
      <c r="B79" s="321" t="s">
        <v>1122</v>
      </c>
      <c r="C79" s="146">
        <v>6322.5</v>
      </c>
      <c r="F79" s="146">
        <f t="shared" si="10"/>
        <v>6322.5</v>
      </c>
      <c r="G79" s="696">
        <f t="shared" si="6"/>
        <v>7.4914661270204297E-2</v>
      </c>
      <c r="H79" s="734">
        <f t="shared" si="9"/>
        <v>320.74337649531617</v>
      </c>
      <c r="I79" s="151">
        <f t="shared" si="7"/>
        <v>70.56354282896956</v>
      </c>
      <c r="J79" s="151">
        <v>112.31509629821862</v>
      </c>
      <c r="K79" s="151">
        <v>18.501722592188653</v>
      </c>
      <c r="L79" s="725">
        <f t="shared" si="8"/>
        <v>8.2581848669781424E-2</v>
      </c>
    </row>
    <row r="80" spans="1:13" ht="16.5" customHeight="1" x14ac:dyDescent="0.3">
      <c r="A80" s="158">
        <v>17</v>
      </c>
      <c r="B80" s="321" t="s">
        <v>2182</v>
      </c>
      <c r="C80" s="146">
        <v>6397.6</v>
      </c>
      <c r="F80" s="146">
        <f t="shared" si="10"/>
        <v>6397.6</v>
      </c>
      <c r="G80" s="696">
        <f t="shared" si="6"/>
        <v>7.5804513553540384E-2</v>
      </c>
      <c r="H80" s="734">
        <f t="shared" si="9"/>
        <v>324.55323455380545</v>
      </c>
      <c r="I80" s="151">
        <f t="shared" si="7"/>
        <v>71.401711601837206</v>
      </c>
      <c r="J80" s="151">
        <v>113.6491989050982</v>
      </c>
      <c r="K80" s="151">
        <v>18.721489989052767</v>
      </c>
      <c r="L80" s="725">
        <f t="shared" si="8"/>
        <v>8.258184866978141E-2</v>
      </c>
    </row>
    <row r="81" spans="1:18" ht="16.5" customHeight="1" x14ac:dyDescent="0.3">
      <c r="A81" s="158">
        <v>18</v>
      </c>
      <c r="B81" s="321" t="s">
        <v>2179</v>
      </c>
      <c r="C81" s="146">
        <v>566.29999999999995</v>
      </c>
      <c r="F81" s="146">
        <f t="shared" si="10"/>
        <v>566.29999999999995</v>
      </c>
      <c r="G81" s="696">
        <f>1/84396.03*F81</f>
        <v>6.710031265688682E-3</v>
      </c>
      <c r="H81" s="734">
        <f t="shared" si="9"/>
        <v>28.728663362482806</v>
      </c>
      <c r="I81" s="151">
        <f t="shared" si="7"/>
        <v>6.3203059397462171</v>
      </c>
      <c r="J81" s="151">
        <v>10.059950815924269</v>
      </c>
      <c r="K81" s="151">
        <v>1.6571807835439198</v>
      </c>
      <c r="L81" s="725">
        <f t="shared" si="8"/>
        <v>8.2581848669781424E-2</v>
      </c>
    </row>
    <row r="82" spans="1:18" ht="16.5" customHeight="1" x14ac:dyDescent="0.3">
      <c r="A82" s="266"/>
      <c r="B82" s="335" t="s">
        <v>1124</v>
      </c>
      <c r="C82" s="380">
        <f t="shared" ref="C82:K82" si="11">SUM(C67:C81)</f>
        <v>84150.38</v>
      </c>
      <c r="D82" s="380">
        <f t="shared" si="11"/>
        <v>0</v>
      </c>
      <c r="E82" s="380">
        <f t="shared" si="11"/>
        <v>245.64999999999998</v>
      </c>
      <c r="F82" s="380">
        <f t="shared" si="11"/>
        <v>84396.030000000013</v>
      </c>
      <c r="G82" s="380">
        <f t="shared" si="11"/>
        <v>1</v>
      </c>
      <c r="H82" s="734">
        <f t="shared" si="9"/>
        <v>4281.45</v>
      </c>
      <c r="I82" s="380">
        <f t="shared" si="11"/>
        <v>941.91899999999998</v>
      </c>
      <c r="J82" s="380">
        <f t="shared" si="11"/>
        <v>1499.2405277401895</v>
      </c>
      <c r="K82" s="380">
        <f t="shared" si="11"/>
        <v>246.97065005014332</v>
      </c>
      <c r="L82" s="725">
        <f t="shared" si="8"/>
        <v>8.258184866978141E-2</v>
      </c>
    </row>
    <row r="83" spans="1:18" ht="16.5" customHeight="1" x14ac:dyDescent="0.3">
      <c r="A83" s="335" t="s">
        <v>481</v>
      </c>
      <c r="G83" s="702"/>
      <c r="H83" s="734">
        <f t="shared" si="9"/>
        <v>0</v>
      </c>
      <c r="I83" s="151"/>
      <c r="J83" s="151"/>
      <c r="K83" s="151"/>
      <c r="L83" s="725"/>
    </row>
    <row r="84" spans="1:18" ht="16.5" customHeight="1" x14ac:dyDescent="0.3">
      <c r="A84" s="158">
        <v>1</v>
      </c>
      <c r="B84" s="327" t="s">
        <v>482</v>
      </c>
      <c r="C84" s="156">
        <v>478.7</v>
      </c>
      <c r="D84" s="157">
        <v>165.3</v>
      </c>
      <c r="E84" s="157">
        <v>45.3</v>
      </c>
      <c r="F84" s="523">
        <f t="shared" ref="F84:F146" si="12">C84+D84+E84</f>
        <v>689.3</v>
      </c>
      <c r="G84" s="749">
        <f>3/219780.4*F84</f>
        <v>9.4089372846714262E-3</v>
      </c>
      <c r="H84" s="734">
        <f t="shared" si="9"/>
        <v>40.283894537456476</v>
      </c>
      <c r="I84" s="151">
        <f t="shared" si="7"/>
        <v>8.8624567982404248</v>
      </c>
      <c r="J84" s="151">
        <v>22.095734355445192</v>
      </c>
      <c r="K84" s="151">
        <v>1.9558369026642166</v>
      </c>
      <c r="L84" s="725">
        <f t="shared" si="8"/>
        <v>0.10619167647440347</v>
      </c>
    </row>
    <row r="85" spans="1:18" ht="16.5" customHeight="1" x14ac:dyDescent="0.3">
      <c r="A85" s="158">
        <v>2</v>
      </c>
      <c r="B85" s="327" t="s">
        <v>483</v>
      </c>
      <c r="C85" s="156">
        <v>316.39999999999998</v>
      </c>
      <c r="D85" s="157"/>
      <c r="E85" s="157">
        <v>39.9</v>
      </c>
      <c r="F85" s="523">
        <f t="shared" si="12"/>
        <v>356.29999999999995</v>
      </c>
      <c r="G85" s="749">
        <f t="shared" ref="G85:G148" si="13">3/219780.4*F85</f>
        <v>4.8634910119373697E-3</v>
      </c>
      <c r="H85" s="734">
        <f t="shared" si="9"/>
        <v>20.822793593059249</v>
      </c>
      <c r="I85" s="151">
        <f t="shared" si="7"/>
        <v>4.5810145904730346</v>
      </c>
      <c r="J85" s="151">
        <v>11.421311694247963</v>
      </c>
      <c r="K85" s="151">
        <v>1.0109744500497031</v>
      </c>
      <c r="L85" s="725">
        <f t="shared" si="8"/>
        <v>0.10619167647440347</v>
      </c>
      <c r="R85" s="165">
        <v>2</v>
      </c>
    </row>
    <row r="86" spans="1:18" ht="16.5" customHeight="1" x14ac:dyDescent="0.3">
      <c r="A86" s="158">
        <v>3</v>
      </c>
      <c r="B86" s="327" t="s">
        <v>484</v>
      </c>
      <c r="C86" s="156">
        <v>590.26</v>
      </c>
      <c r="D86" s="157"/>
      <c r="E86" s="157">
        <v>27.8</v>
      </c>
      <c r="F86" s="523">
        <f t="shared" si="12"/>
        <v>618.05999999999995</v>
      </c>
      <c r="G86" s="749">
        <f t="shared" si="13"/>
        <v>8.4365120820600915E-3</v>
      </c>
      <c r="H86" s="734">
        <f t="shared" si="9"/>
        <v>36.120504653736177</v>
      </c>
      <c r="I86" s="151">
        <f t="shared" si="7"/>
        <v>7.9465110238219587</v>
      </c>
      <c r="J86" s="151">
        <v>19.812113123061739</v>
      </c>
      <c r="K86" s="151">
        <v>1.7536987611499284</v>
      </c>
      <c r="L86" s="725">
        <f t="shared" si="8"/>
        <v>0.10619167647440347</v>
      </c>
    </row>
    <row r="87" spans="1:18" ht="16.5" customHeight="1" x14ac:dyDescent="0.3">
      <c r="A87" s="158">
        <v>4</v>
      </c>
      <c r="B87" s="327" t="s">
        <v>485</v>
      </c>
      <c r="C87" s="156">
        <v>1277.7</v>
      </c>
      <c r="D87" s="157"/>
      <c r="E87" s="157">
        <v>49.7</v>
      </c>
      <c r="F87" s="523">
        <f t="shared" si="12"/>
        <v>1327.4</v>
      </c>
      <c r="G87" s="749">
        <f t="shared" si="13"/>
        <v>1.8118995142423985E-2</v>
      </c>
      <c r="H87" s="734">
        <f t="shared" si="9"/>
        <v>77.575571752531161</v>
      </c>
      <c r="I87" s="151">
        <f t="shared" si="7"/>
        <v>17.066625785556855</v>
      </c>
      <c r="J87" s="151">
        <v>42.550236157577189</v>
      </c>
      <c r="K87" s="151">
        <v>3.7663976564579738</v>
      </c>
      <c r="L87" s="725">
        <f t="shared" si="8"/>
        <v>0.10619167647440347</v>
      </c>
    </row>
    <row r="88" spans="1:18" ht="16.5" customHeight="1" x14ac:dyDescent="0.3">
      <c r="A88" s="158">
        <v>5</v>
      </c>
      <c r="B88" s="327" t="s">
        <v>486</v>
      </c>
      <c r="C88" s="156">
        <v>1422.3</v>
      </c>
      <c r="D88" s="157"/>
      <c r="E88" s="157">
        <v>106</v>
      </c>
      <c r="F88" s="523">
        <f t="shared" si="12"/>
        <v>1528.3</v>
      </c>
      <c r="G88" s="749">
        <f t="shared" si="13"/>
        <v>2.0861277893752129E-2</v>
      </c>
      <c r="H88" s="734">
        <f t="shared" si="9"/>
        <v>89.316518238205049</v>
      </c>
      <c r="I88" s="151">
        <f t="shared" si="7"/>
        <v>19.649634012405112</v>
      </c>
      <c r="J88" s="151">
        <v>48.990150609933103</v>
      </c>
      <c r="K88" s="151">
        <v>4.3364362952875712</v>
      </c>
      <c r="L88" s="725">
        <f t="shared" si="8"/>
        <v>0.10619167647440347</v>
      </c>
    </row>
    <row r="89" spans="1:18" ht="16.5" customHeight="1" x14ac:dyDescent="0.3">
      <c r="A89" s="158">
        <v>6</v>
      </c>
      <c r="B89" s="327" t="s">
        <v>487</v>
      </c>
      <c r="C89" s="156">
        <v>736.94</v>
      </c>
      <c r="D89" s="157"/>
      <c r="E89" s="157"/>
      <c r="F89" s="523">
        <f t="shared" si="12"/>
        <v>736.94</v>
      </c>
      <c r="G89" s="749">
        <f t="shared" si="13"/>
        <v>1.0059222751437344E-2</v>
      </c>
      <c r="H89" s="734">
        <f t="shared" si="9"/>
        <v>43.068059249141413</v>
      </c>
      <c r="I89" s="151">
        <f t="shared" si="7"/>
        <v>9.4749730348111108</v>
      </c>
      <c r="J89" s="151">
        <v>23.622849957785846</v>
      </c>
      <c r="K89" s="151">
        <v>2.0910118193085276</v>
      </c>
      <c r="L89" s="725">
        <f t="shared" si="8"/>
        <v>0.10619167647440346</v>
      </c>
    </row>
    <row r="90" spans="1:18" ht="16.5" customHeight="1" x14ac:dyDescent="0.3">
      <c r="A90" s="158">
        <v>7</v>
      </c>
      <c r="B90" s="327" t="s">
        <v>488</v>
      </c>
      <c r="C90" s="156">
        <v>588.29</v>
      </c>
      <c r="D90" s="157"/>
      <c r="E90" s="157"/>
      <c r="F90" s="523">
        <f t="shared" si="12"/>
        <v>588.29</v>
      </c>
      <c r="G90" s="749">
        <f t="shared" si="13"/>
        <v>8.0301519152754294E-3</v>
      </c>
      <c r="H90" s="734">
        <f t="shared" si="9"/>
        <v>34.380693917655982</v>
      </c>
      <c r="I90" s="151">
        <f t="shared" si="7"/>
        <v>7.5637526618843163</v>
      </c>
      <c r="J90" s="151">
        <v>18.857826148215366</v>
      </c>
      <c r="K90" s="151">
        <v>1.6692286253711477</v>
      </c>
      <c r="L90" s="725">
        <f t="shared" si="8"/>
        <v>0.10619167647440346</v>
      </c>
    </row>
    <row r="91" spans="1:18" ht="16.5" customHeight="1" x14ac:dyDescent="0.35">
      <c r="A91" s="158">
        <v>8</v>
      </c>
      <c r="B91" s="328" t="s">
        <v>489</v>
      </c>
      <c r="C91" s="156">
        <v>264.32</v>
      </c>
      <c r="D91" s="157"/>
      <c r="E91" s="157"/>
      <c r="F91" s="523">
        <f t="shared" si="12"/>
        <v>264.32</v>
      </c>
      <c r="G91" s="749">
        <f t="shared" si="13"/>
        <v>3.607965041468666E-3</v>
      </c>
      <c r="H91" s="734">
        <f t="shared" si="9"/>
        <v>15.44732192679602</v>
      </c>
      <c r="I91" s="151">
        <f t="shared" si="7"/>
        <v>3.3984108238951243</v>
      </c>
      <c r="J91" s="151">
        <v>8.4728630564794329</v>
      </c>
      <c r="K91" s="151">
        <v>0.74998811854374847</v>
      </c>
      <c r="L91" s="725">
        <f t="shared" si="8"/>
        <v>0.10619167647440349</v>
      </c>
    </row>
    <row r="92" spans="1:18" ht="16.5" customHeight="1" x14ac:dyDescent="0.3">
      <c r="A92" s="158">
        <v>9</v>
      </c>
      <c r="B92" s="327" t="s">
        <v>490</v>
      </c>
      <c r="C92" s="156">
        <v>181.4</v>
      </c>
      <c r="D92" s="157"/>
      <c r="E92" s="157">
        <v>21.3</v>
      </c>
      <c r="F92" s="523">
        <f t="shared" si="12"/>
        <v>202.70000000000002</v>
      </c>
      <c r="G92" s="749">
        <f t="shared" si="13"/>
        <v>2.7668527311807607E-3</v>
      </c>
      <c r="H92" s="734">
        <f t="shared" si="9"/>
        <v>11.846141625913868</v>
      </c>
      <c r="I92" s="151">
        <f t="shared" si="7"/>
        <v>2.606151157701051</v>
      </c>
      <c r="J92" s="151">
        <v>6.4976140343083433</v>
      </c>
      <c r="K92" s="151">
        <v>0.57514600343832412</v>
      </c>
      <c r="L92" s="725">
        <f t="shared" si="8"/>
        <v>0.10619167647440346</v>
      </c>
    </row>
    <row r="93" spans="1:18" ht="16.5" customHeight="1" x14ac:dyDescent="0.3">
      <c r="A93" s="158">
        <v>10</v>
      </c>
      <c r="B93" s="327" t="s">
        <v>491</v>
      </c>
      <c r="C93" s="156">
        <v>366.9</v>
      </c>
      <c r="D93" s="157"/>
      <c r="E93" s="157"/>
      <c r="F93" s="523">
        <f t="shared" si="12"/>
        <v>366.9</v>
      </c>
      <c r="G93" s="749">
        <f t="shared" si="13"/>
        <v>5.0081808932916673E-3</v>
      </c>
      <c r="H93" s="734">
        <f t="shared" si="9"/>
        <v>21.442276085583607</v>
      </c>
      <c r="I93" s="151">
        <f t="shared" si="7"/>
        <v>4.7173007388283938</v>
      </c>
      <c r="J93" s="151">
        <v>11.761098121301091</v>
      </c>
      <c r="K93" s="151">
        <v>1.0410511527455406</v>
      </c>
      <c r="L93" s="725">
        <f t="shared" si="8"/>
        <v>0.10619167647440347</v>
      </c>
    </row>
    <row r="94" spans="1:18" ht="16.5" customHeight="1" x14ac:dyDescent="0.3">
      <c r="A94" s="158">
        <v>11</v>
      </c>
      <c r="B94" s="327" t="s">
        <v>492</v>
      </c>
      <c r="C94" s="156">
        <v>580.66999999999996</v>
      </c>
      <c r="D94" s="157"/>
      <c r="E94" s="157"/>
      <c r="F94" s="523">
        <f t="shared" si="12"/>
        <v>580.66999999999996</v>
      </c>
      <c r="G94" s="749">
        <f t="shared" si="13"/>
        <v>7.9261390005660199E-3</v>
      </c>
      <c r="H94" s="734">
        <f t="shared" si="9"/>
        <v>33.935367823973387</v>
      </c>
      <c r="I94" s="151">
        <f t="shared" si="7"/>
        <v>7.4657809212741455</v>
      </c>
      <c r="J94" s="151">
        <v>18.6135645846168</v>
      </c>
      <c r="K94" s="151">
        <v>1.6476074485275363</v>
      </c>
      <c r="L94" s="725">
        <f t="shared" si="8"/>
        <v>0.1061916764744035</v>
      </c>
    </row>
    <row r="95" spans="1:18" ht="16.5" customHeight="1" x14ac:dyDescent="0.3">
      <c r="A95" s="158">
        <v>12</v>
      </c>
      <c r="B95" s="327" t="s">
        <v>493</v>
      </c>
      <c r="C95" s="156">
        <v>583.6</v>
      </c>
      <c r="D95" s="157">
        <v>29.3</v>
      </c>
      <c r="E95" s="157"/>
      <c r="F95" s="523">
        <f t="shared" si="12"/>
        <v>612.9</v>
      </c>
      <c r="G95" s="749">
        <f t="shared" si="13"/>
        <v>8.3660781398159252E-3</v>
      </c>
      <c r="H95" s="734">
        <f t="shared" si="9"/>
        <v>35.818945251714894</v>
      </c>
      <c r="I95" s="151">
        <f t="shared" si="7"/>
        <v>7.880167955377277</v>
      </c>
      <c r="J95" s="151">
        <v>19.646707654798142</v>
      </c>
      <c r="K95" s="151">
        <v>1.7390576492715777</v>
      </c>
      <c r="L95" s="725">
        <f t="shared" si="8"/>
        <v>0.10619167647440347</v>
      </c>
    </row>
    <row r="96" spans="1:18" ht="16.5" customHeight="1" x14ac:dyDescent="0.3">
      <c r="A96" s="158">
        <v>13</v>
      </c>
      <c r="B96" s="327" t="s">
        <v>495</v>
      </c>
      <c r="C96" s="156">
        <v>851.5</v>
      </c>
      <c r="D96" s="157"/>
      <c r="E96" s="157"/>
      <c r="F96" s="523">
        <f t="shared" si="12"/>
        <v>851.5</v>
      </c>
      <c r="G96" s="749">
        <f t="shared" si="13"/>
        <v>1.1622965469168316E-2</v>
      </c>
      <c r="H96" s="734">
        <f t="shared" si="9"/>
        <v>49.763145507970684</v>
      </c>
      <c r="I96" s="151">
        <f t="shared" si="7"/>
        <v>10.947892011753551</v>
      </c>
      <c r="J96" s="151">
        <v>27.295107795824144</v>
      </c>
      <c r="K96" s="151">
        <v>2.4160672024061811</v>
      </c>
      <c r="L96" s="725">
        <f t="shared" si="8"/>
        <v>0.10619167647440347</v>
      </c>
    </row>
    <row r="97" spans="1:12" ht="16.5" customHeight="1" x14ac:dyDescent="0.3">
      <c r="A97" s="158">
        <v>14</v>
      </c>
      <c r="B97" s="327" t="s">
        <v>496</v>
      </c>
      <c r="C97" s="156">
        <v>510.4</v>
      </c>
      <c r="D97" s="157"/>
      <c r="E97" s="157">
        <v>35.200000000000003</v>
      </c>
      <c r="F97" s="523">
        <f t="shared" si="12"/>
        <v>545.6</v>
      </c>
      <c r="G97" s="749">
        <f t="shared" si="13"/>
        <v>7.4474338931042085E-3</v>
      </c>
      <c r="H97" s="734">
        <f t="shared" si="9"/>
        <v>31.885815841631011</v>
      </c>
      <c r="I97" s="151">
        <f t="shared" si="7"/>
        <v>7.0148794851588221</v>
      </c>
      <c r="J97" s="151">
        <v>17.489384396243867</v>
      </c>
      <c r="K97" s="151">
        <v>1.5480989614008367</v>
      </c>
      <c r="L97" s="725">
        <f t="shared" si="8"/>
        <v>0.10619167647440346</v>
      </c>
    </row>
    <row r="98" spans="1:12" ht="16.5" customHeight="1" x14ac:dyDescent="0.3">
      <c r="A98" s="158">
        <v>15</v>
      </c>
      <c r="B98" s="327" t="s">
        <v>497</v>
      </c>
      <c r="C98" s="156">
        <v>545.21</v>
      </c>
      <c r="D98" s="157"/>
      <c r="E98" s="157">
        <v>19.600000000000001</v>
      </c>
      <c r="F98" s="523">
        <f t="shared" si="12"/>
        <v>564.81000000000006</v>
      </c>
      <c r="G98" s="749">
        <f t="shared" si="13"/>
        <v>7.7096501780868553E-3</v>
      </c>
      <c r="H98" s="734">
        <f t="shared" si="9"/>
        <v>33.008481754969964</v>
      </c>
      <c r="I98" s="151">
        <f t="shared" si="7"/>
        <v>7.2618659860933921</v>
      </c>
      <c r="J98" s="151">
        <v>18.10516715696939</v>
      </c>
      <c r="K98" s="151">
        <v>1.6026058914750856</v>
      </c>
      <c r="L98" s="725">
        <f t="shared" si="8"/>
        <v>0.10619167647440347</v>
      </c>
    </row>
    <row r="99" spans="1:12" ht="16.5" customHeight="1" x14ac:dyDescent="0.3">
      <c r="A99" s="158">
        <v>16</v>
      </c>
      <c r="B99" s="327" t="s">
        <v>498</v>
      </c>
      <c r="C99" s="156">
        <v>536.25</v>
      </c>
      <c r="D99" s="157"/>
      <c r="E99" s="157"/>
      <c r="F99" s="523">
        <f t="shared" si="12"/>
        <v>536.25</v>
      </c>
      <c r="G99" s="749">
        <f t="shared" si="13"/>
        <v>7.3198064977586718E-3</v>
      </c>
      <c r="H99" s="734">
        <f t="shared" si="9"/>
        <v>31.339385529828863</v>
      </c>
      <c r="I99" s="151">
        <f t="shared" si="7"/>
        <v>6.8946648165623499</v>
      </c>
      <c r="J99" s="151">
        <v>17.189667123324366</v>
      </c>
      <c r="K99" s="151">
        <v>1.5215690396832819</v>
      </c>
      <c r="L99" s="725">
        <f t="shared" si="8"/>
        <v>0.10619167647440347</v>
      </c>
    </row>
    <row r="100" spans="1:12" ht="16.5" customHeight="1" x14ac:dyDescent="0.3">
      <c r="A100" s="158">
        <v>17</v>
      </c>
      <c r="B100" s="327" t="s">
        <v>499</v>
      </c>
      <c r="C100" s="156">
        <v>534.97</v>
      </c>
      <c r="D100" s="157">
        <v>68.2</v>
      </c>
      <c r="E100" s="157"/>
      <c r="F100" s="523">
        <f t="shared" si="12"/>
        <v>603.17000000000007</v>
      </c>
      <c r="G100" s="749">
        <f t="shared" si="13"/>
        <v>8.2332637487237282E-3</v>
      </c>
      <c r="H100" s="734">
        <f t="shared" si="9"/>
        <v>35.250307076973208</v>
      </c>
      <c r="I100" s="151">
        <f t="shared" si="7"/>
        <v>7.7550675569341054</v>
      </c>
      <c r="J100" s="151">
        <v>19.334809359022021</v>
      </c>
      <c r="K100" s="151">
        <v>1.7114495061366255</v>
      </c>
      <c r="L100" s="725">
        <f t="shared" si="8"/>
        <v>0.10619167647440349</v>
      </c>
    </row>
    <row r="101" spans="1:12" ht="16.5" customHeight="1" x14ac:dyDescent="0.3">
      <c r="A101" s="158">
        <v>18</v>
      </c>
      <c r="B101" s="327" t="s">
        <v>500</v>
      </c>
      <c r="C101" s="156">
        <v>191.9</v>
      </c>
      <c r="D101" s="157"/>
      <c r="E101" s="157">
        <v>35</v>
      </c>
      <c r="F101" s="523">
        <f t="shared" si="12"/>
        <v>226.9</v>
      </c>
      <c r="G101" s="749">
        <f t="shared" si="13"/>
        <v>3.0971824603103827E-3</v>
      </c>
      <c r="H101" s="734">
        <f t="shared" si="9"/>
        <v>13.260431844695887</v>
      </c>
      <c r="I101" s="151">
        <f t="shared" si="7"/>
        <v>2.9172950058330951</v>
      </c>
      <c r="J101" s="151">
        <v>7.27335285833529</v>
      </c>
      <c r="K101" s="151">
        <v>0.64381168317787718</v>
      </c>
      <c r="L101" s="725">
        <f t="shared" si="8"/>
        <v>0.10619167647440349</v>
      </c>
    </row>
    <row r="102" spans="1:12" ht="16.5" customHeight="1" x14ac:dyDescent="0.3">
      <c r="A102" s="158">
        <v>19</v>
      </c>
      <c r="B102" s="327" t="s">
        <v>501</v>
      </c>
      <c r="C102" s="156">
        <v>368.4</v>
      </c>
      <c r="D102" s="157"/>
      <c r="E102" s="157">
        <v>17.2</v>
      </c>
      <c r="F102" s="523">
        <f t="shared" si="12"/>
        <v>385.59999999999997</v>
      </c>
      <c r="G102" s="749">
        <f t="shared" si="13"/>
        <v>5.2634356839827388E-3</v>
      </c>
      <c r="H102" s="734">
        <f t="shared" si="9"/>
        <v>22.535136709187896</v>
      </c>
      <c r="I102" s="151">
        <f t="shared" si="7"/>
        <v>4.9577300760213374</v>
      </c>
      <c r="J102" s="151">
        <v>12.360532667140093</v>
      </c>
      <c r="K102" s="151">
        <v>1.0941109961806499</v>
      </c>
      <c r="L102" s="725">
        <f t="shared" si="8"/>
        <v>0.10619167647440347</v>
      </c>
    </row>
    <row r="103" spans="1:12" ht="16.5" customHeight="1" x14ac:dyDescent="0.3">
      <c r="A103" s="158">
        <v>20</v>
      </c>
      <c r="B103" s="327" t="s">
        <v>502</v>
      </c>
      <c r="C103" s="156">
        <v>298.58</v>
      </c>
      <c r="D103" s="157">
        <v>41.6</v>
      </c>
      <c r="E103" s="157"/>
      <c r="F103" s="523">
        <f t="shared" si="12"/>
        <v>340.18</v>
      </c>
      <c r="G103" s="749">
        <f t="shared" si="13"/>
        <v>4.6434531923683822E-3</v>
      </c>
      <c r="H103" s="734">
        <f t="shared" si="9"/>
        <v>19.880712670465609</v>
      </c>
      <c r="I103" s="151">
        <f t="shared" si="7"/>
        <v>4.3737567875024341</v>
      </c>
      <c r="J103" s="151">
        <v>10.904579882540762</v>
      </c>
      <c r="K103" s="151">
        <v>0.96523516255376951</v>
      </c>
      <c r="L103" s="725">
        <f t="shared" si="8"/>
        <v>0.10619167647440347</v>
      </c>
    </row>
    <row r="104" spans="1:12" ht="16.5" customHeight="1" x14ac:dyDescent="0.3">
      <c r="A104" s="158">
        <v>21</v>
      </c>
      <c r="B104" s="327" t="s">
        <v>503</v>
      </c>
      <c r="C104" s="156">
        <v>820.07</v>
      </c>
      <c r="D104" s="157"/>
      <c r="E104" s="157">
        <v>159.9</v>
      </c>
      <c r="F104" s="523">
        <f t="shared" si="12"/>
        <v>979.97</v>
      </c>
      <c r="G104" s="749">
        <f t="shared" si="13"/>
        <v>1.3376579531204785E-2</v>
      </c>
      <c r="H104" s="734">
        <f t="shared" si="9"/>
        <v>57.271156433876719</v>
      </c>
      <c r="I104" s="151">
        <f t="shared" si="7"/>
        <v>12.599654415452878</v>
      </c>
      <c r="J104" s="151">
        <v>31.413255181061405</v>
      </c>
      <c r="K104" s="151">
        <v>2.7805911642301644</v>
      </c>
      <c r="L104" s="725">
        <f t="shared" si="8"/>
        <v>0.10619167647440346</v>
      </c>
    </row>
    <row r="105" spans="1:12" ht="16.5" customHeight="1" x14ac:dyDescent="0.3">
      <c r="A105" s="158">
        <v>22</v>
      </c>
      <c r="B105" s="327" t="s">
        <v>504</v>
      </c>
      <c r="C105" s="156">
        <v>1330.1</v>
      </c>
      <c r="D105" s="157"/>
      <c r="E105" s="157"/>
      <c r="F105" s="523">
        <f t="shared" si="12"/>
        <v>1330.1</v>
      </c>
      <c r="G105" s="749">
        <f t="shared" si="13"/>
        <v>1.8155850112202908E-2</v>
      </c>
      <c r="H105" s="734">
        <f t="shared" si="9"/>
        <v>77.733364462891132</v>
      </c>
      <c r="I105" s="151">
        <f t="shared" si="7"/>
        <v>17.101340181836051</v>
      </c>
      <c r="J105" s="151">
        <v>42.636785530505804</v>
      </c>
      <c r="K105" s="151">
        <v>3.7740587033710642</v>
      </c>
      <c r="L105" s="725">
        <f t="shared" si="8"/>
        <v>0.10619167647440346</v>
      </c>
    </row>
    <row r="106" spans="1:12" ht="16.5" customHeight="1" x14ac:dyDescent="0.3">
      <c r="A106" s="158">
        <v>23</v>
      </c>
      <c r="B106" s="327" t="s">
        <v>554</v>
      </c>
      <c r="C106" s="156">
        <v>788.55</v>
      </c>
      <c r="D106" s="157">
        <v>32.1</v>
      </c>
      <c r="E106" s="157"/>
      <c r="F106" s="523">
        <f t="shared" si="12"/>
        <v>820.65</v>
      </c>
      <c r="G106" s="749">
        <f t="shared" si="13"/>
        <v>1.1201863314472081E-2</v>
      </c>
      <c r="H106" s="734">
        <f t="shared" si="9"/>
        <v>47.960217687746493</v>
      </c>
      <c r="I106" s="151">
        <f t="shared" si="7"/>
        <v>10.551247891304229</v>
      </c>
      <c r="J106" s="151">
        <v>26.306201071806324</v>
      </c>
      <c r="K106" s="151">
        <v>2.328532647862164</v>
      </c>
      <c r="L106" s="725">
        <f t="shared" si="8"/>
        <v>0.10619167647440347</v>
      </c>
    </row>
    <row r="107" spans="1:12" ht="16.5" customHeight="1" x14ac:dyDescent="0.3">
      <c r="A107" s="158">
        <v>24</v>
      </c>
      <c r="B107" s="327" t="s">
        <v>555</v>
      </c>
      <c r="C107" s="156">
        <v>1286.57</v>
      </c>
      <c r="D107" s="157">
        <v>132.1</v>
      </c>
      <c r="E107" s="157">
        <v>45.2</v>
      </c>
      <c r="F107" s="523">
        <f t="shared" si="12"/>
        <v>1463.87</v>
      </c>
      <c r="G107" s="749">
        <f t="shared" si="13"/>
        <v>1.9981809114916524E-2</v>
      </c>
      <c r="H107" s="734">
        <f t="shared" si="9"/>
        <v>85.551116635059344</v>
      </c>
      <c r="I107" s="151">
        <f t="shared" si="7"/>
        <v>18.821245659713057</v>
      </c>
      <c r="J107" s="151">
        <v>46.924826129269626</v>
      </c>
      <c r="K107" s="151">
        <v>4.1536210165429663</v>
      </c>
      <c r="L107" s="725">
        <f t="shared" si="8"/>
        <v>0.10619167647440346</v>
      </c>
    </row>
    <row r="108" spans="1:12" ht="16.5" customHeight="1" x14ac:dyDescent="0.3">
      <c r="A108" s="158">
        <v>25</v>
      </c>
      <c r="B108" s="327" t="s">
        <v>556</v>
      </c>
      <c r="C108" s="156">
        <v>498.78</v>
      </c>
      <c r="D108" s="157">
        <v>48.7</v>
      </c>
      <c r="E108" s="157">
        <v>47.7</v>
      </c>
      <c r="F108" s="523">
        <f t="shared" si="12"/>
        <v>595.18000000000006</v>
      </c>
      <c r="G108" s="749">
        <f t="shared" si="13"/>
        <v>8.1242003381557237E-3</v>
      </c>
      <c r="H108" s="734">
        <f t="shared" si="9"/>
        <v>34.783357537796824</v>
      </c>
      <c r="I108" s="151">
        <f t="shared" si="7"/>
        <v>7.6523386583153012</v>
      </c>
      <c r="J108" s="151">
        <v>19.078687325799901</v>
      </c>
      <c r="K108" s="151">
        <v>1.6887784821234422</v>
      </c>
      <c r="L108" s="725">
        <f t="shared" si="8"/>
        <v>0.10619167647440347</v>
      </c>
    </row>
    <row r="109" spans="1:12" ht="16.5" customHeight="1" x14ac:dyDescent="0.3">
      <c r="A109" s="158">
        <v>26</v>
      </c>
      <c r="B109" s="327" t="s">
        <v>557</v>
      </c>
      <c r="C109" s="156">
        <v>142</v>
      </c>
      <c r="D109" s="157"/>
      <c r="E109" s="157"/>
      <c r="F109" s="523">
        <f t="shared" si="12"/>
        <v>142</v>
      </c>
      <c r="G109" s="749">
        <f t="shared" si="13"/>
        <v>1.9382984105953034E-3</v>
      </c>
      <c r="H109" s="734">
        <f t="shared" si="9"/>
        <v>8.2987277300432609</v>
      </c>
      <c r="I109" s="151">
        <f t="shared" si="7"/>
        <v>1.8257201006095174</v>
      </c>
      <c r="J109" s="151">
        <v>4.551855909579599</v>
      </c>
      <c r="K109" s="151">
        <v>0.40291431913291564</v>
      </c>
      <c r="L109" s="725">
        <f t="shared" si="8"/>
        <v>0.10619167647440346</v>
      </c>
    </row>
    <row r="110" spans="1:12" ht="16.5" customHeight="1" x14ac:dyDescent="0.3">
      <c r="A110" s="158">
        <v>27</v>
      </c>
      <c r="B110" s="327" t="s">
        <v>558</v>
      </c>
      <c r="C110" s="156">
        <v>537.64</v>
      </c>
      <c r="D110" s="157">
        <v>39.299999999999997</v>
      </c>
      <c r="E110" s="157"/>
      <c r="F110" s="523">
        <f t="shared" si="12"/>
        <v>576.93999999999994</v>
      </c>
      <c r="G110" s="749">
        <f t="shared" si="13"/>
        <v>7.8752245423158746E-3</v>
      </c>
      <c r="H110" s="734">
        <f t="shared" si="9"/>
        <v>33.717380116698301</v>
      </c>
      <c r="I110" s="151">
        <f t="shared" si="7"/>
        <v>7.4178236256736261</v>
      </c>
      <c r="J110" s="151">
        <v>18.493998228682067</v>
      </c>
      <c r="K110" s="151">
        <v>1.6370238540883404</v>
      </c>
      <c r="L110" s="725">
        <f t="shared" si="8"/>
        <v>0.10619167647440347</v>
      </c>
    </row>
    <row r="111" spans="1:12" ht="16.5" customHeight="1" x14ac:dyDescent="0.3">
      <c r="A111" s="158">
        <v>28</v>
      </c>
      <c r="B111" s="327" t="s">
        <v>559</v>
      </c>
      <c r="C111" s="156">
        <v>587.76</v>
      </c>
      <c r="D111" s="157"/>
      <c r="E111" s="157"/>
      <c r="F111" s="523">
        <f t="shared" si="12"/>
        <v>587.76</v>
      </c>
      <c r="G111" s="749">
        <f t="shared" si="13"/>
        <v>8.0229174212077155E-3</v>
      </c>
      <c r="H111" s="734">
        <f t="shared" si="9"/>
        <v>34.34971979302977</v>
      </c>
      <c r="I111" s="151">
        <f t="shared" si="7"/>
        <v>7.5569383544665492</v>
      </c>
      <c r="J111" s="151">
        <v>18.840836826862713</v>
      </c>
      <c r="K111" s="151">
        <v>1.6677247902363557</v>
      </c>
      <c r="L111" s="725">
        <f t="shared" si="8"/>
        <v>0.10619167647440349</v>
      </c>
    </row>
    <row r="112" spans="1:12" ht="16.5" customHeight="1" x14ac:dyDescent="0.3">
      <c r="A112" s="158">
        <v>29</v>
      </c>
      <c r="B112" s="327" t="s">
        <v>560</v>
      </c>
      <c r="C112" s="156">
        <v>1869.7</v>
      </c>
      <c r="D112" s="157"/>
      <c r="E112" s="157">
        <v>22</v>
      </c>
      <c r="F112" s="523">
        <f t="shared" si="12"/>
        <v>1891.7</v>
      </c>
      <c r="G112" s="749">
        <f t="shared" si="13"/>
        <v>2.5821683826219265E-2</v>
      </c>
      <c r="H112" s="734">
        <f t="shared" si="9"/>
        <v>110.55424821776647</v>
      </c>
      <c r="I112" s="151">
        <f t="shared" si="7"/>
        <v>24.321934607908624</v>
      </c>
      <c r="J112" s="151">
        <v>60.639055099660048</v>
      </c>
      <c r="K112" s="151">
        <v>5.3675564612939199</v>
      </c>
      <c r="L112" s="725">
        <f t="shared" si="8"/>
        <v>0.10619167647440349</v>
      </c>
    </row>
    <row r="113" spans="1:12" ht="16.5" customHeight="1" x14ac:dyDescent="0.3">
      <c r="A113" s="158">
        <v>30</v>
      </c>
      <c r="B113" s="327" t="s">
        <v>561</v>
      </c>
      <c r="C113" s="156">
        <v>1857.4</v>
      </c>
      <c r="D113" s="157"/>
      <c r="E113" s="157"/>
      <c r="F113" s="523">
        <f t="shared" si="12"/>
        <v>1857.4</v>
      </c>
      <c r="G113" s="749">
        <f t="shared" si="13"/>
        <v>2.5353489210138851E-2</v>
      </c>
      <c r="H113" s="734">
        <f t="shared" si="9"/>
        <v>108.54969637874898</v>
      </c>
      <c r="I113" s="151">
        <f t="shared" si="7"/>
        <v>23.880933203324776</v>
      </c>
      <c r="J113" s="151">
        <v>59.539557510233429</v>
      </c>
      <c r="K113" s="151">
        <v>5.2702327912498426</v>
      </c>
      <c r="L113" s="725">
        <f t="shared" si="8"/>
        <v>0.10619167647440347</v>
      </c>
    </row>
    <row r="114" spans="1:12" ht="16.5" customHeight="1" x14ac:dyDescent="0.3">
      <c r="A114" s="158">
        <v>31</v>
      </c>
      <c r="B114" s="327" t="s">
        <v>562</v>
      </c>
      <c r="C114" s="156">
        <v>2470.1999999999998</v>
      </c>
      <c r="D114" s="157"/>
      <c r="E114" s="157"/>
      <c r="F114" s="523">
        <f t="shared" si="12"/>
        <v>2470.1999999999998</v>
      </c>
      <c r="G114" s="749">
        <f t="shared" si="13"/>
        <v>3.3718202351074068E-2</v>
      </c>
      <c r="H114" s="734">
        <f t="shared" si="9"/>
        <v>144.36279745600606</v>
      </c>
      <c r="I114" s="151">
        <f t="shared" si="7"/>
        <v>31.759815440321333</v>
      </c>
      <c r="J114" s="151">
        <v>79.183059632700875</v>
      </c>
      <c r="K114" s="151">
        <v>7.009006698043156</v>
      </c>
      <c r="L114" s="725">
        <f t="shared" si="8"/>
        <v>0.10619167647440347</v>
      </c>
    </row>
    <row r="115" spans="1:12" ht="16.5" customHeight="1" x14ac:dyDescent="0.3">
      <c r="A115" s="158">
        <v>32</v>
      </c>
      <c r="B115" s="327" t="s">
        <v>563</v>
      </c>
      <c r="C115" s="156">
        <v>121.8</v>
      </c>
      <c r="D115" s="157"/>
      <c r="E115" s="157"/>
      <c r="F115" s="523">
        <f t="shared" si="12"/>
        <v>121.8</v>
      </c>
      <c r="G115" s="749">
        <f t="shared" si="13"/>
        <v>1.6625686366937178E-3</v>
      </c>
      <c r="H115" s="734">
        <f t="shared" si="9"/>
        <v>7.1182044895723182</v>
      </c>
      <c r="I115" s="151">
        <f t="shared" si="7"/>
        <v>1.5660049877059101</v>
      </c>
      <c r="J115" s="151">
        <v>3.9043383787802477</v>
      </c>
      <c r="K115" s="151">
        <v>0.34559833852386712</v>
      </c>
      <c r="L115" s="725">
        <f t="shared" si="8"/>
        <v>0.10619167647440347</v>
      </c>
    </row>
    <row r="116" spans="1:12" ht="16.5" customHeight="1" x14ac:dyDescent="0.3">
      <c r="A116" s="158">
        <v>33</v>
      </c>
      <c r="B116" s="327" t="s">
        <v>564</v>
      </c>
      <c r="C116" s="156">
        <v>1831.3</v>
      </c>
      <c r="D116" s="157"/>
      <c r="E116" s="157"/>
      <c r="F116" s="523">
        <f t="shared" si="12"/>
        <v>1831.3</v>
      </c>
      <c r="G116" s="749">
        <f t="shared" si="13"/>
        <v>2.4997224502275907E-2</v>
      </c>
      <c r="H116" s="734">
        <f t="shared" si="9"/>
        <v>107.02436684526917</v>
      </c>
      <c r="I116" s="151">
        <f t="shared" si="7"/>
        <v>23.545360705959219</v>
      </c>
      <c r="J116" s="151">
        <v>58.702913571923375</v>
      </c>
      <c r="K116" s="151">
        <v>5.1961760044232994</v>
      </c>
      <c r="L116" s="725">
        <f t="shared" si="8"/>
        <v>0.10619167647440346</v>
      </c>
    </row>
    <row r="117" spans="1:12" ht="16.5" customHeight="1" x14ac:dyDescent="0.3">
      <c r="A117" s="158">
        <v>34</v>
      </c>
      <c r="B117" s="327" t="s">
        <v>565</v>
      </c>
      <c r="C117" s="156">
        <v>1844.3</v>
      </c>
      <c r="D117" s="157"/>
      <c r="E117" s="157"/>
      <c r="F117" s="523">
        <f t="shared" si="12"/>
        <v>1844.3</v>
      </c>
      <c r="G117" s="749">
        <f t="shared" si="13"/>
        <v>2.5174674356767027E-2</v>
      </c>
      <c r="H117" s="734">
        <f t="shared" si="9"/>
        <v>107.78410952478018</v>
      </c>
      <c r="I117" s="151">
        <f t="shared" si="7"/>
        <v>23.712504095451639</v>
      </c>
      <c r="J117" s="151">
        <v>59.119632774913057</v>
      </c>
      <c r="K117" s="151">
        <v>5.2330625265974398</v>
      </c>
      <c r="L117" s="725">
        <f t="shared" si="8"/>
        <v>0.10619167647440346</v>
      </c>
    </row>
    <row r="118" spans="1:12" ht="16.5" customHeight="1" x14ac:dyDescent="0.3">
      <c r="A118" s="158">
        <v>35</v>
      </c>
      <c r="B118" s="327" t="s">
        <v>566</v>
      </c>
      <c r="C118" s="156">
        <v>193.76</v>
      </c>
      <c r="D118" s="157"/>
      <c r="E118" s="157"/>
      <c r="F118" s="523">
        <f t="shared" si="12"/>
        <v>193.76</v>
      </c>
      <c r="G118" s="749">
        <f t="shared" si="13"/>
        <v>2.6448218312460983E-3</v>
      </c>
      <c r="H118" s="734">
        <f t="shared" si="9"/>
        <v>11.323672429388607</v>
      </c>
      <c r="I118" s="151">
        <f t="shared" si="7"/>
        <v>2.4912079344654936</v>
      </c>
      <c r="J118" s="151">
        <v>6.211039443944669</v>
      </c>
      <c r="K118" s="151">
        <v>0.54977942588164608</v>
      </c>
      <c r="L118" s="725">
        <f t="shared" si="8"/>
        <v>0.10619167647440349</v>
      </c>
    </row>
    <row r="119" spans="1:12" ht="16.5" customHeight="1" x14ac:dyDescent="0.3">
      <c r="A119" s="158">
        <v>36</v>
      </c>
      <c r="B119" s="327" t="s">
        <v>567</v>
      </c>
      <c r="C119" s="156">
        <v>1841.4</v>
      </c>
      <c r="D119" s="157"/>
      <c r="E119" s="157"/>
      <c r="F119" s="523">
        <f t="shared" si="12"/>
        <v>1841.4</v>
      </c>
      <c r="G119" s="749">
        <f t="shared" si="13"/>
        <v>2.5135089389226702E-2</v>
      </c>
      <c r="H119" s="734">
        <f t="shared" si="9"/>
        <v>107.61462846550467</v>
      </c>
      <c r="I119" s="151">
        <f t="shared" si="7"/>
        <v>23.675218262411025</v>
      </c>
      <c r="J119" s="151">
        <v>59.026672337323056</v>
      </c>
      <c r="K119" s="151">
        <v>5.2248339947278248</v>
      </c>
      <c r="L119" s="725">
        <f t="shared" si="8"/>
        <v>0.10619167647440349</v>
      </c>
    </row>
    <row r="120" spans="1:12" ht="16.5" customHeight="1" x14ac:dyDescent="0.3">
      <c r="A120" s="158">
        <v>37</v>
      </c>
      <c r="B120" s="327" t="s">
        <v>568</v>
      </c>
      <c r="C120" s="156">
        <v>94.7</v>
      </c>
      <c r="D120" s="157"/>
      <c r="E120" s="157"/>
      <c r="F120" s="523">
        <f t="shared" si="12"/>
        <v>94.7</v>
      </c>
      <c r="G120" s="749">
        <f t="shared" si="13"/>
        <v>1.2926539400237693E-3</v>
      </c>
      <c r="H120" s="734">
        <f t="shared" si="9"/>
        <v>5.5344332115147665</v>
      </c>
      <c r="I120" s="151">
        <f t="shared" si="7"/>
        <v>1.2175753065332486</v>
      </c>
      <c r="J120" s="151">
        <v>3.0356391171632962</v>
      </c>
      <c r="K120" s="151">
        <v>0.26870412691469803</v>
      </c>
      <c r="L120" s="725">
        <f t="shared" si="8"/>
        <v>0.10619167647440347</v>
      </c>
    </row>
    <row r="121" spans="1:12" ht="16.5" customHeight="1" x14ac:dyDescent="0.3">
      <c r="A121" s="158">
        <v>38</v>
      </c>
      <c r="B121" s="327" t="s">
        <v>569</v>
      </c>
      <c r="C121" s="156">
        <v>1687.6</v>
      </c>
      <c r="D121" s="157">
        <v>124.8</v>
      </c>
      <c r="E121" s="157"/>
      <c r="F121" s="523">
        <f t="shared" si="12"/>
        <v>1812.3999999999999</v>
      </c>
      <c r="G121" s="749">
        <f t="shared" si="13"/>
        <v>2.4739239713823434E-2</v>
      </c>
      <c r="H121" s="734">
        <f t="shared" si="9"/>
        <v>105.91981787274933</v>
      </c>
      <c r="I121" s="151">
        <f t="shared" si="7"/>
        <v>23.302359932004855</v>
      </c>
      <c r="J121" s="151">
        <v>58.097067961422987</v>
      </c>
      <c r="K121" s="151">
        <v>5.1425486760316641</v>
      </c>
      <c r="L121" s="725">
        <f t="shared" si="8"/>
        <v>0.10619167647440346</v>
      </c>
    </row>
    <row r="122" spans="1:12" ht="16.5" customHeight="1" x14ac:dyDescent="0.3">
      <c r="A122" s="158">
        <v>39</v>
      </c>
      <c r="B122" s="327" t="s">
        <v>570</v>
      </c>
      <c r="C122" s="156">
        <v>155.80000000000001</v>
      </c>
      <c r="D122" s="157"/>
      <c r="E122" s="157"/>
      <c r="F122" s="523">
        <f t="shared" si="12"/>
        <v>155.80000000000001</v>
      </c>
      <c r="G122" s="749">
        <f t="shared" si="13"/>
        <v>2.12666825613203E-3</v>
      </c>
      <c r="H122" s="734">
        <f t="shared" si="9"/>
        <v>9.1052238052164789</v>
      </c>
      <c r="I122" s="151">
        <f t="shared" si="7"/>
        <v>2.0031492371476252</v>
      </c>
      <c r="J122" s="151">
        <v>4.9942193712148004</v>
      </c>
      <c r="K122" s="151">
        <v>0.4420707811331569</v>
      </c>
      <c r="L122" s="725">
        <f t="shared" si="8"/>
        <v>0.10619167647440347</v>
      </c>
    </row>
    <row r="123" spans="1:12" ht="16.5" customHeight="1" x14ac:dyDescent="0.3">
      <c r="A123" s="158">
        <v>40</v>
      </c>
      <c r="B123" s="327" t="s">
        <v>571</v>
      </c>
      <c r="C123" s="156">
        <v>378.1</v>
      </c>
      <c r="D123" s="157"/>
      <c r="E123" s="157"/>
      <c r="F123" s="523">
        <f t="shared" si="12"/>
        <v>378.1</v>
      </c>
      <c r="G123" s="749">
        <f t="shared" si="13"/>
        <v>5.1610607679301711E-3</v>
      </c>
      <c r="H123" s="734">
        <f t="shared" si="9"/>
        <v>22.096823624854629</v>
      </c>
      <c r="I123" s="151">
        <f t="shared" si="7"/>
        <v>4.861301197468018</v>
      </c>
      <c r="J123" s="151">
        <v>12.120117742338355</v>
      </c>
      <c r="K123" s="151">
        <v>1.0728303103109538</v>
      </c>
      <c r="L123" s="725">
        <f t="shared" si="8"/>
        <v>0.10619167647440349</v>
      </c>
    </row>
    <row r="124" spans="1:12" ht="16.5" customHeight="1" x14ac:dyDescent="0.3">
      <c r="A124" s="158">
        <v>41</v>
      </c>
      <c r="B124" s="327" t="s">
        <v>572</v>
      </c>
      <c r="C124" s="156">
        <v>2458.6999999999998</v>
      </c>
      <c r="D124" s="157"/>
      <c r="E124" s="157">
        <v>90.3</v>
      </c>
      <c r="F124" s="523">
        <f t="shared" si="12"/>
        <v>2549</v>
      </c>
      <c r="G124" s="749">
        <f t="shared" si="13"/>
        <v>3.4793821469066399E-2</v>
      </c>
      <c r="H124" s="734">
        <f t="shared" si="9"/>
        <v>148.96800692873433</v>
      </c>
      <c r="I124" s="151">
        <f t="shared" si="7"/>
        <v>32.772961524321552</v>
      </c>
      <c r="J124" s="151">
        <v>81.709019109284498</v>
      </c>
      <c r="K124" s="151">
        <v>7.2325957709140987</v>
      </c>
      <c r="L124" s="725">
        <f t="shared" si="8"/>
        <v>0.10619167647440347</v>
      </c>
    </row>
    <row r="125" spans="1:12" ht="16.5" customHeight="1" x14ac:dyDescent="0.3">
      <c r="A125" s="158">
        <v>42</v>
      </c>
      <c r="B125" s="327" t="s">
        <v>573</v>
      </c>
      <c r="C125" s="156">
        <v>2593.29</v>
      </c>
      <c r="D125" s="157"/>
      <c r="E125" s="157"/>
      <c r="F125" s="523">
        <f t="shared" si="12"/>
        <v>2593.29</v>
      </c>
      <c r="G125" s="749">
        <f t="shared" si="13"/>
        <v>3.5398379473328835E-2</v>
      </c>
      <c r="H125" s="734">
        <f t="shared" si="9"/>
        <v>151.55639179608374</v>
      </c>
      <c r="I125" s="151">
        <f t="shared" ref="I125:I184" si="14">H125*0.22</f>
        <v>33.342406195138423</v>
      </c>
      <c r="J125" s="151">
        <v>83.128749378547028</v>
      </c>
      <c r="K125" s="151">
        <v>7.3582653145366121</v>
      </c>
      <c r="L125" s="725">
        <f t="shared" si="8"/>
        <v>0.10619167647440347</v>
      </c>
    </row>
    <row r="126" spans="1:12" ht="16.5" customHeight="1" x14ac:dyDescent="0.35">
      <c r="A126" s="158">
        <v>43</v>
      </c>
      <c r="B126" s="328" t="s">
        <v>574</v>
      </c>
      <c r="C126" s="156">
        <v>330.82</v>
      </c>
      <c r="D126" s="157">
        <v>55</v>
      </c>
      <c r="E126" s="157"/>
      <c r="F126" s="523">
        <f t="shared" si="12"/>
        <v>385.82</v>
      </c>
      <c r="G126" s="749">
        <f t="shared" si="13"/>
        <v>5.2664386815202812E-3</v>
      </c>
      <c r="H126" s="734">
        <f t="shared" si="9"/>
        <v>22.547993892995006</v>
      </c>
      <c r="I126" s="151">
        <f t="shared" si="14"/>
        <v>4.9605586564589013</v>
      </c>
      <c r="J126" s="151">
        <v>12.367584838267613</v>
      </c>
      <c r="K126" s="151">
        <v>1.0947352296328277</v>
      </c>
      <c r="L126" s="725">
        <f t="shared" si="8"/>
        <v>0.10619167647440347</v>
      </c>
    </row>
    <row r="127" spans="1:12" ht="16.5" customHeight="1" x14ac:dyDescent="0.3">
      <c r="A127" s="158">
        <v>44</v>
      </c>
      <c r="B127" s="327" t="s">
        <v>575</v>
      </c>
      <c r="C127" s="156">
        <v>1699.75</v>
      </c>
      <c r="D127" s="157"/>
      <c r="E127" s="157"/>
      <c r="F127" s="523">
        <f t="shared" si="12"/>
        <v>1699.75</v>
      </c>
      <c r="G127" s="749">
        <f t="shared" si="13"/>
        <v>2.320156847471385E-2</v>
      </c>
      <c r="H127" s="734">
        <f t="shared" si="9"/>
        <v>99.336355346063613</v>
      </c>
      <c r="I127" s="151">
        <f t="shared" si="14"/>
        <v>21.853998176133995</v>
      </c>
      <c r="J127" s="151">
        <v>54.486035790900871</v>
      </c>
      <c r="K127" s="151">
        <v>4.8229127742688274</v>
      </c>
      <c r="L127" s="725">
        <f t="shared" si="8"/>
        <v>0.10619167647440347</v>
      </c>
    </row>
    <row r="128" spans="1:12" ht="16.5" customHeight="1" x14ac:dyDescent="0.3">
      <c r="A128" s="158">
        <v>45</v>
      </c>
      <c r="B128" s="327" t="s">
        <v>576</v>
      </c>
      <c r="C128" s="156">
        <v>211.46</v>
      </c>
      <c r="D128" s="157"/>
      <c r="E128" s="157">
        <v>12.6</v>
      </c>
      <c r="F128" s="523">
        <f t="shared" si="12"/>
        <v>224.06</v>
      </c>
      <c r="G128" s="749">
        <f t="shared" si="13"/>
        <v>3.0584164920984766E-3</v>
      </c>
      <c r="H128" s="734">
        <f t="shared" si="9"/>
        <v>13.094457290095022</v>
      </c>
      <c r="I128" s="151">
        <f t="shared" si="14"/>
        <v>2.880780603820905</v>
      </c>
      <c r="J128" s="151">
        <v>7.1823157401436966</v>
      </c>
      <c r="K128" s="151">
        <v>0.63575339679521892</v>
      </c>
      <c r="L128" s="725">
        <f t="shared" si="8"/>
        <v>0.10619167647440346</v>
      </c>
    </row>
    <row r="129" spans="1:12" ht="16.5" customHeight="1" x14ac:dyDescent="0.3">
      <c r="A129" s="158">
        <v>46</v>
      </c>
      <c r="B129" s="327" t="s">
        <v>577</v>
      </c>
      <c r="C129" s="156">
        <v>138.9</v>
      </c>
      <c r="D129" s="157"/>
      <c r="E129" s="157"/>
      <c r="F129" s="523">
        <f t="shared" si="12"/>
        <v>138.9</v>
      </c>
      <c r="G129" s="749">
        <f t="shared" si="13"/>
        <v>1.895983445293575E-3</v>
      </c>
      <c r="H129" s="734">
        <f t="shared" si="9"/>
        <v>8.1175583218521759</v>
      </c>
      <c r="I129" s="151">
        <f t="shared" si="14"/>
        <v>1.7858628308074787</v>
      </c>
      <c r="J129" s="151">
        <v>4.452484407328213</v>
      </c>
      <c r="K129" s="151">
        <v>0.39411830230677458</v>
      </c>
      <c r="L129" s="725">
        <f t="shared" si="8"/>
        <v>0.10619167647440347</v>
      </c>
    </row>
    <row r="130" spans="1:12" ht="16.5" customHeight="1" x14ac:dyDescent="0.3">
      <c r="A130" s="158">
        <v>47</v>
      </c>
      <c r="B130" s="327" t="s">
        <v>578</v>
      </c>
      <c r="C130" s="156">
        <v>8219.0300000000007</v>
      </c>
      <c r="D130" s="157">
        <v>69.3</v>
      </c>
      <c r="E130" s="157">
        <v>122.5</v>
      </c>
      <c r="F130" s="523">
        <f t="shared" si="12"/>
        <v>8410.83</v>
      </c>
      <c r="G130" s="749">
        <f t="shared" si="13"/>
        <v>0.11480773535765701</v>
      </c>
      <c r="H130" s="734">
        <f t="shared" si="9"/>
        <v>491.54357854704057</v>
      </c>
      <c r="I130" s="151">
        <f t="shared" si="14"/>
        <v>108.13958728034892</v>
      </c>
      <c r="J130" s="151">
        <v>269.61187492936182</v>
      </c>
      <c r="K130" s="151">
        <v>23.865097484455642</v>
      </c>
      <c r="L130" s="725">
        <f t="shared" si="8"/>
        <v>0.10619167647440347</v>
      </c>
    </row>
    <row r="131" spans="1:12" ht="16.5" customHeight="1" x14ac:dyDescent="0.3">
      <c r="A131" s="158">
        <v>48</v>
      </c>
      <c r="B131" s="327" t="s">
        <v>2150</v>
      </c>
      <c r="C131" s="156">
        <v>953.56</v>
      </c>
      <c r="D131" s="157"/>
      <c r="E131" s="157"/>
      <c r="F131" s="523">
        <f t="shared" si="12"/>
        <v>953.56</v>
      </c>
      <c r="G131" s="749">
        <f t="shared" si="13"/>
        <v>1.3016083326811671E-2</v>
      </c>
      <c r="H131" s="734">
        <f t="shared" si="9"/>
        <v>55.72770995957783</v>
      </c>
      <c r="I131" s="151">
        <f t="shared" si="14"/>
        <v>12.260096191107122</v>
      </c>
      <c r="J131" s="151">
        <v>30.566674092526213</v>
      </c>
      <c r="K131" s="151">
        <v>2.7056547757210074</v>
      </c>
      <c r="L131" s="725">
        <f t="shared" si="8"/>
        <v>0.10619167647440347</v>
      </c>
    </row>
    <row r="132" spans="1:12" ht="16.5" customHeight="1" x14ac:dyDescent="0.3">
      <c r="A132" s="158">
        <v>49</v>
      </c>
      <c r="B132" s="327" t="s">
        <v>2151</v>
      </c>
      <c r="C132" s="156">
        <v>1663</v>
      </c>
      <c r="D132" s="157"/>
      <c r="E132" s="157">
        <v>57.1</v>
      </c>
      <c r="F132" s="523">
        <f t="shared" si="12"/>
        <v>1720.1</v>
      </c>
      <c r="G132" s="749">
        <f t="shared" si="13"/>
        <v>2.3479345746936487E-2</v>
      </c>
      <c r="H132" s="734">
        <f t="shared" si="9"/>
        <v>100.52564484822122</v>
      </c>
      <c r="I132" s="151">
        <f t="shared" si="14"/>
        <v>22.115641866608669</v>
      </c>
      <c r="J132" s="151">
        <v>55.13836162019625</v>
      </c>
      <c r="K132" s="151">
        <v>4.8806543685952697</v>
      </c>
      <c r="L132" s="725">
        <f t="shared" ref="L132:L191" si="15">(K132+J132+I132+H132)/F132</f>
        <v>0.10619167647440349</v>
      </c>
    </row>
    <row r="133" spans="1:12" ht="16.5" customHeight="1" x14ac:dyDescent="0.3">
      <c r="A133" s="158">
        <v>50</v>
      </c>
      <c r="B133" s="327" t="s">
        <v>2153</v>
      </c>
      <c r="C133" s="156">
        <v>1033.02</v>
      </c>
      <c r="D133" s="157"/>
      <c r="E133" s="157"/>
      <c r="F133" s="523">
        <f t="shared" si="12"/>
        <v>1033.02</v>
      </c>
      <c r="G133" s="749">
        <f t="shared" si="13"/>
        <v>1.4100711437416622E-2</v>
      </c>
      <c r="H133" s="734">
        <f t="shared" si="9"/>
        <v>60.371490983727398</v>
      </c>
      <c r="I133" s="151">
        <f t="shared" si="14"/>
        <v>13.281728016420027</v>
      </c>
      <c r="J133" s="151">
        <v>33.113790082492379</v>
      </c>
      <c r="K133" s="151">
        <v>2.9311165489484829</v>
      </c>
      <c r="L133" s="725">
        <f t="shared" si="15"/>
        <v>0.10619167647440349</v>
      </c>
    </row>
    <row r="134" spans="1:12" ht="16.5" customHeight="1" x14ac:dyDescent="0.3">
      <c r="A134" s="158">
        <v>51</v>
      </c>
      <c r="B134" s="327" t="s">
        <v>2154</v>
      </c>
      <c r="C134" s="156">
        <v>220.38</v>
      </c>
      <c r="D134" s="157"/>
      <c r="E134" s="157"/>
      <c r="F134" s="523">
        <f t="shared" si="12"/>
        <v>220.38</v>
      </c>
      <c r="G134" s="749">
        <f t="shared" si="13"/>
        <v>3.0081845332886829E-3</v>
      </c>
      <c r="H134" s="734">
        <f t="shared" si="9"/>
        <v>12.879391670048831</v>
      </c>
      <c r="I134" s="151">
        <f t="shared" si="14"/>
        <v>2.8334661674107426</v>
      </c>
      <c r="J134" s="151">
        <v>7.0643521503743099</v>
      </c>
      <c r="K134" s="151">
        <v>0.6253116735951546</v>
      </c>
      <c r="L134" s="725">
        <f t="shared" si="15"/>
        <v>0.10619167647440347</v>
      </c>
    </row>
    <row r="135" spans="1:12" ht="16.5" customHeight="1" x14ac:dyDescent="0.3">
      <c r="A135" s="158">
        <v>52</v>
      </c>
      <c r="B135" s="327" t="s">
        <v>579</v>
      </c>
      <c r="C135" s="156">
        <v>1928.15</v>
      </c>
      <c r="D135" s="157">
        <v>45.4</v>
      </c>
      <c r="E135" s="157"/>
      <c r="F135" s="523">
        <f t="shared" si="12"/>
        <v>1973.5500000000002</v>
      </c>
      <c r="G135" s="749">
        <f t="shared" si="13"/>
        <v>2.6938935410072966E-2</v>
      </c>
      <c r="H135" s="734">
        <f t="shared" ref="H135:H198" si="16">G135*4281.45</f>
        <v>115.33770501145689</v>
      </c>
      <c r="I135" s="151">
        <f t="shared" si="14"/>
        <v>25.374295102520517</v>
      </c>
      <c r="J135" s="151">
        <v>63.262783312329709</v>
      </c>
      <c r="K135" s="151">
        <v>5.5997996797518725</v>
      </c>
      <c r="L135" s="725">
        <f t="shared" si="15"/>
        <v>0.10619167647440346</v>
      </c>
    </row>
    <row r="136" spans="1:12" ht="16.5" customHeight="1" x14ac:dyDescent="0.3">
      <c r="A136" s="158">
        <v>54</v>
      </c>
      <c r="B136" s="327" t="s">
        <v>580</v>
      </c>
      <c r="C136" s="156">
        <v>194.37</v>
      </c>
      <c r="D136" s="157">
        <v>37.4</v>
      </c>
      <c r="E136" s="157"/>
      <c r="F136" s="523">
        <f t="shared" si="12"/>
        <v>231.77</v>
      </c>
      <c r="G136" s="749">
        <f t="shared" si="13"/>
        <v>3.1636579058005173E-3</v>
      </c>
      <c r="H136" s="734">
        <f t="shared" si="16"/>
        <v>13.545043140789625</v>
      </c>
      <c r="I136" s="151">
        <f t="shared" si="14"/>
        <v>2.9799094909737174</v>
      </c>
      <c r="J136" s="151">
        <v>7.4294622828398849</v>
      </c>
      <c r="K136" s="151">
        <v>0.65762994186926671</v>
      </c>
      <c r="L136" s="725">
        <f t="shared" si="15"/>
        <v>0.10619167647440347</v>
      </c>
    </row>
    <row r="137" spans="1:12" ht="16.5" customHeight="1" x14ac:dyDescent="0.3">
      <c r="A137" s="158">
        <v>55</v>
      </c>
      <c r="B137" s="327" t="s">
        <v>581</v>
      </c>
      <c r="C137" s="156">
        <v>1422.83</v>
      </c>
      <c r="D137" s="157"/>
      <c r="E137" s="157"/>
      <c r="F137" s="523">
        <f t="shared" si="12"/>
        <v>1422.83</v>
      </c>
      <c r="G137" s="749">
        <f t="shared" si="13"/>
        <v>1.942161357427687E-2</v>
      </c>
      <c r="H137" s="734">
        <f t="shared" si="16"/>
        <v>83.152667437587695</v>
      </c>
      <c r="I137" s="151">
        <f t="shared" si="14"/>
        <v>18.293586836269291</v>
      </c>
      <c r="J137" s="151">
        <v>45.609275660754513</v>
      </c>
      <c r="K137" s="151">
        <v>4.0371731034639886</v>
      </c>
      <c r="L137" s="725">
        <f t="shared" si="15"/>
        <v>0.10619167647440347</v>
      </c>
    </row>
    <row r="138" spans="1:12" ht="16.5" customHeight="1" x14ac:dyDescent="0.3">
      <c r="A138" s="158">
        <v>56</v>
      </c>
      <c r="B138" s="327" t="s">
        <v>582</v>
      </c>
      <c r="C138" s="156">
        <v>377.6</v>
      </c>
      <c r="D138" s="157"/>
      <c r="E138" s="157"/>
      <c r="F138" s="523">
        <f t="shared" si="12"/>
        <v>377.6</v>
      </c>
      <c r="G138" s="749">
        <f t="shared" si="13"/>
        <v>5.1542357735266664E-3</v>
      </c>
      <c r="H138" s="734">
        <f t="shared" si="16"/>
        <v>22.067602752565744</v>
      </c>
      <c r="I138" s="151">
        <f t="shared" si="14"/>
        <v>4.8548726055644638</v>
      </c>
      <c r="J138" s="151">
        <v>12.104090080684907</v>
      </c>
      <c r="K138" s="151">
        <v>1.0714115979196406</v>
      </c>
      <c r="L138" s="725">
        <f t="shared" si="15"/>
        <v>0.10619167647440347</v>
      </c>
    </row>
    <row r="139" spans="1:12" ht="16.5" customHeight="1" x14ac:dyDescent="0.3">
      <c r="A139" s="158">
        <v>57</v>
      </c>
      <c r="B139" s="327" t="s">
        <v>583</v>
      </c>
      <c r="C139" s="156">
        <v>1527.61</v>
      </c>
      <c r="D139" s="157">
        <v>324.89999999999998</v>
      </c>
      <c r="E139" s="157"/>
      <c r="F139" s="523">
        <f t="shared" si="12"/>
        <v>1852.5099999999998</v>
      </c>
      <c r="G139" s="749">
        <f t="shared" si="13"/>
        <v>2.528674076487257E-2</v>
      </c>
      <c r="H139" s="734">
        <f t="shared" si="16"/>
        <v>108.26391624776366</v>
      </c>
      <c r="I139" s="151">
        <f t="shared" si="14"/>
        <v>23.818061574508004</v>
      </c>
      <c r="J139" s="151">
        <v>59.382806979262682</v>
      </c>
      <c r="K139" s="151">
        <v>5.2563577840628</v>
      </c>
      <c r="L139" s="725">
        <f t="shared" si="15"/>
        <v>0.10619167647440346</v>
      </c>
    </row>
    <row r="140" spans="1:12" ht="16.5" customHeight="1" x14ac:dyDescent="0.3">
      <c r="A140" s="158">
        <v>58</v>
      </c>
      <c r="B140" s="327" t="s">
        <v>584</v>
      </c>
      <c r="C140" s="156">
        <v>2010.19</v>
      </c>
      <c r="D140" s="157"/>
      <c r="E140" s="157"/>
      <c r="F140" s="523">
        <f t="shared" si="12"/>
        <v>2010.19</v>
      </c>
      <c r="G140" s="749">
        <f t="shared" si="13"/>
        <v>2.7439070999961783E-2</v>
      </c>
      <c r="H140" s="734">
        <f t="shared" si="16"/>
        <v>117.47901053278638</v>
      </c>
      <c r="I140" s="151">
        <f t="shared" si="14"/>
        <v>25.845382317213001</v>
      </c>
      <c r="J140" s="151">
        <v>64.437290358294476</v>
      </c>
      <c r="K140" s="151">
        <v>5.7037629237872949</v>
      </c>
      <c r="L140" s="725">
        <f t="shared" si="15"/>
        <v>0.10619167647440347</v>
      </c>
    </row>
    <row r="141" spans="1:12" ht="16.5" customHeight="1" x14ac:dyDescent="0.3">
      <c r="A141" s="158">
        <v>59</v>
      </c>
      <c r="B141" s="327" t="s">
        <v>585</v>
      </c>
      <c r="C141" s="156">
        <v>1464.32</v>
      </c>
      <c r="D141" s="157"/>
      <c r="E141" s="157"/>
      <c r="F141" s="523">
        <f t="shared" si="12"/>
        <v>1464.32</v>
      </c>
      <c r="G141" s="749">
        <f t="shared" si="13"/>
        <v>1.9987951609879678E-2</v>
      </c>
      <c r="H141" s="734">
        <f t="shared" si="16"/>
        <v>85.577415420119351</v>
      </c>
      <c r="I141" s="151">
        <f t="shared" si="14"/>
        <v>18.827031392426257</v>
      </c>
      <c r="J141" s="151">
        <v>46.939251024757731</v>
      </c>
      <c r="K141" s="151">
        <v>4.1548978576951487</v>
      </c>
      <c r="L141" s="725">
        <f t="shared" si="15"/>
        <v>0.10619167647440346</v>
      </c>
    </row>
    <row r="142" spans="1:12" ht="16.5" customHeight="1" x14ac:dyDescent="0.3">
      <c r="A142" s="158">
        <v>60</v>
      </c>
      <c r="B142" s="327" t="s">
        <v>586</v>
      </c>
      <c r="C142" s="156">
        <v>152.11000000000001</v>
      </c>
      <c r="D142" s="157"/>
      <c r="E142" s="157"/>
      <c r="F142" s="523">
        <f t="shared" si="12"/>
        <v>152.11000000000001</v>
      </c>
      <c r="G142" s="749">
        <f t="shared" si="13"/>
        <v>2.0762997974341662E-3</v>
      </c>
      <c r="H142" s="734">
        <f t="shared" si="16"/>
        <v>8.8895737677245101</v>
      </c>
      <c r="I142" s="151">
        <f t="shared" si="14"/>
        <v>1.9557062288993923</v>
      </c>
      <c r="J142" s="151">
        <v>4.8759352282123443</v>
      </c>
      <c r="K142" s="151">
        <v>0.43160068368526627</v>
      </c>
      <c r="L142" s="725">
        <f t="shared" si="15"/>
        <v>0.10619167647440346</v>
      </c>
    </row>
    <row r="143" spans="1:12" ht="16.5" customHeight="1" x14ac:dyDescent="0.3">
      <c r="A143" s="158">
        <v>61</v>
      </c>
      <c r="B143" s="327" t="s">
        <v>587</v>
      </c>
      <c r="C143" s="156">
        <v>2553.5700000000002</v>
      </c>
      <c r="D143" s="157"/>
      <c r="E143" s="157"/>
      <c r="F143" s="523">
        <f t="shared" si="12"/>
        <v>2553.5700000000002</v>
      </c>
      <c r="G143" s="749">
        <f t="shared" si="13"/>
        <v>3.4856201917914428E-2</v>
      </c>
      <c r="H143" s="734">
        <f t="shared" si="16"/>
        <v>149.23508570145472</v>
      </c>
      <c r="I143" s="151">
        <f t="shared" si="14"/>
        <v>32.831718854320037</v>
      </c>
      <c r="J143" s="151">
        <v>81.855511936797015</v>
      </c>
      <c r="K143" s="151">
        <v>7.245562802170701</v>
      </c>
      <c r="L143" s="725">
        <f t="shared" si="15"/>
        <v>0.10619167647440346</v>
      </c>
    </row>
    <row r="144" spans="1:12" ht="16.5" customHeight="1" x14ac:dyDescent="0.3">
      <c r="A144" s="158">
        <v>62</v>
      </c>
      <c r="B144" s="327" t="s">
        <v>588</v>
      </c>
      <c r="C144" s="156">
        <v>166.1</v>
      </c>
      <c r="D144" s="157"/>
      <c r="E144" s="157"/>
      <c r="F144" s="523">
        <f t="shared" si="12"/>
        <v>166.1</v>
      </c>
      <c r="G144" s="749">
        <f t="shared" si="13"/>
        <v>2.2672631408442246E-3</v>
      </c>
      <c r="H144" s="734">
        <f t="shared" si="16"/>
        <v>9.7071737743675044</v>
      </c>
      <c r="I144" s="151">
        <f t="shared" si="14"/>
        <v>2.135578230360851</v>
      </c>
      <c r="J144" s="151">
        <v>5.3243892012758547</v>
      </c>
      <c r="K144" s="151">
        <v>0.4712962563942063</v>
      </c>
      <c r="L144" s="725">
        <f t="shared" si="15"/>
        <v>0.10619167647440346</v>
      </c>
    </row>
    <row r="145" spans="1:12" ht="16.5" customHeight="1" x14ac:dyDescent="0.3">
      <c r="A145" s="158">
        <v>63</v>
      </c>
      <c r="B145" s="327" t="s">
        <v>589</v>
      </c>
      <c r="C145" s="156">
        <v>315.39999999999998</v>
      </c>
      <c r="D145" s="157"/>
      <c r="E145" s="157"/>
      <c r="F145" s="523">
        <f t="shared" si="12"/>
        <v>315.39999999999998</v>
      </c>
      <c r="G145" s="749">
        <f t="shared" si="13"/>
        <v>4.3052064697306951E-3</v>
      </c>
      <c r="H145" s="734">
        <f t="shared" si="16"/>
        <v>18.432526239828483</v>
      </c>
      <c r="I145" s="151">
        <f t="shared" si="14"/>
        <v>4.0551557727622667</v>
      </c>
      <c r="J145" s="151">
        <v>10.110248970995812</v>
      </c>
      <c r="K145" s="151">
        <v>0.89492377644029297</v>
      </c>
      <c r="L145" s="725">
        <f t="shared" si="15"/>
        <v>0.10619167647440349</v>
      </c>
    </row>
    <row r="146" spans="1:12" ht="16.5" customHeight="1" x14ac:dyDescent="0.3">
      <c r="A146" s="158">
        <v>64</v>
      </c>
      <c r="B146" s="327" t="s">
        <v>590</v>
      </c>
      <c r="C146" s="156">
        <v>1364.91</v>
      </c>
      <c r="D146" s="157">
        <v>133</v>
      </c>
      <c r="E146" s="157"/>
      <c r="F146" s="523">
        <f t="shared" si="12"/>
        <v>1497.91</v>
      </c>
      <c r="G146" s="749">
        <f t="shared" si="13"/>
        <v>2.0446454733907118E-2</v>
      </c>
      <c r="H146" s="734">
        <f t="shared" si="16"/>
        <v>87.540473620486623</v>
      </c>
      <c r="I146" s="151">
        <f t="shared" si="14"/>
        <v>19.258904196507057</v>
      </c>
      <c r="J146" s="151">
        <v>48.015989334636458</v>
      </c>
      <c r="K146" s="151">
        <v>4.250206956143562</v>
      </c>
      <c r="L146" s="725">
        <f t="shared" si="15"/>
        <v>0.10619167647440346</v>
      </c>
    </row>
    <row r="147" spans="1:12" ht="16.5" customHeight="1" x14ac:dyDescent="0.3">
      <c r="A147" s="158">
        <v>66</v>
      </c>
      <c r="B147" s="327" t="s">
        <v>592</v>
      </c>
      <c r="C147" s="156">
        <v>783.19</v>
      </c>
      <c r="D147" s="157">
        <v>194.1</v>
      </c>
      <c r="E147" s="157"/>
      <c r="F147" s="523">
        <f t="shared" ref="F147:F207" si="17">C147+D147+E147</f>
        <v>977.29000000000008</v>
      </c>
      <c r="G147" s="749">
        <f t="shared" si="13"/>
        <v>1.3339997561202001E-2</v>
      </c>
      <c r="H147" s="734">
        <f t="shared" si="16"/>
        <v>57.114532558408307</v>
      </c>
      <c r="I147" s="151">
        <f t="shared" si="14"/>
        <v>12.565197162849827</v>
      </c>
      <c r="J147" s="151">
        <v>31.327346914598923</v>
      </c>
      <c r="K147" s="151">
        <v>2.7729868658127272</v>
      </c>
      <c r="L147" s="725">
        <f t="shared" si="15"/>
        <v>0.10619167647440349</v>
      </c>
    </row>
    <row r="148" spans="1:12" ht="16.5" customHeight="1" x14ac:dyDescent="0.3">
      <c r="A148" s="158">
        <v>67</v>
      </c>
      <c r="B148" s="327" t="s">
        <v>593</v>
      </c>
      <c r="C148" s="156">
        <v>144.9</v>
      </c>
      <c r="D148" s="157"/>
      <c r="E148" s="157"/>
      <c r="F148" s="523">
        <f t="shared" si="17"/>
        <v>144.9</v>
      </c>
      <c r="G148" s="749">
        <f t="shared" si="13"/>
        <v>1.9778833781356302E-3</v>
      </c>
      <c r="H148" s="734">
        <f t="shared" si="16"/>
        <v>8.4682087893187941</v>
      </c>
      <c r="I148" s="151">
        <f t="shared" si="14"/>
        <v>1.8630059336501348</v>
      </c>
      <c r="J148" s="151">
        <v>4.6448163471696047</v>
      </c>
      <c r="K148" s="151">
        <v>0.41114285100253156</v>
      </c>
      <c r="L148" s="725">
        <f t="shared" si="15"/>
        <v>0.10619167647440347</v>
      </c>
    </row>
    <row r="149" spans="1:12" ht="16.5" customHeight="1" x14ac:dyDescent="0.3">
      <c r="A149" s="158">
        <v>68</v>
      </c>
      <c r="B149" s="327" t="s">
        <v>594</v>
      </c>
      <c r="C149" s="156">
        <v>213.4</v>
      </c>
      <c r="D149" s="157">
        <v>18.5</v>
      </c>
      <c r="E149" s="157"/>
      <c r="F149" s="523">
        <f t="shared" si="17"/>
        <v>231.9</v>
      </c>
      <c r="G149" s="749">
        <f t="shared" ref="G149:G212" si="18">3/219780.4*F149</f>
        <v>3.1654324043454288E-3</v>
      </c>
      <c r="H149" s="734">
        <f t="shared" si="16"/>
        <v>13.552640567584735</v>
      </c>
      <c r="I149" s="151">
        <f t="shared" si="14"/>
        <v>2.9815809248686418</v>
      </c>
      <c r="J149" s="151">
        <v>7.4336294748697807</v>
      </c>
      <c r="K149" s="151">
        <v>0.65799880709100811</v>
      </c>
      <c r="L149" s="725">
        <f t="shared" si="15"/>
        <v>0.10619167647440346</v>
      </c>
    </row>
    <row r="150" spans="1:12" ht="16.5" customHeight="1" x14ac:dyDescent="0.35">
      <c r="A150" s="158">
        <v>69</v>
      </c>
      <c r="B150" s="328" t="s">
        <v>595</v>
      </c>
      <c r="C150" s="156">
        <v>3146.6</v>
      </c>
      <c r="D150" s="157"/>
      <c r="E150" s="157"/>
      <c r="F150" s="523">
        <f t="shared" si="17"/>
        <v>3146.6</v>
      </c>
      <c r="G150" s="749">
        <f t="shared" si="18"/>
        <v>4.2951054780135084E-2</v>
      </c>
      <c r="H150" s="734">
        <f t="shared" si="16"/>
        <v>183.89279348840935</v>
      </c>
      <c r="I150" s="151">
        <f t="shared" si="14"/>
        <v>40.456414567450061</v>
      </c>
      <c r="J150" s="151">
        <v>100.86528031748709</v>
      </c>
      <c r="K150" s="151">
        <v>8.9282408210114959</v>
      </c>
      <c r="L150" s="725">
        <f t="shared" si="15"/>
        <v>0.10619167647440349</v>
      </c>
    </row>
    <row r="151" spans="1:12" ht="16.5" customHeight="1" x14ac:dyDescent="0.3">
      <c r="A151" s="158">
        <v>70</v>
      </c>
      <c r="B151" s="327" t="s">
        <v>596</v>
      </c>
      <c r="C151" s="156">
        <v>848.35</v>
      </c>
      <c r="D151" s="157"/>
      <c r="E151" s="157"/>
      <c r="F151" s="523">
        <f t="shared" si="17"/>
        <v>848.35</v>
      </c>
      <c r="G151" s="749">
        <f t="shared" si="18"/>
        <v>1.1579968004426237E-2</v>
      </c>
      <c r="H151" s="734">
        <f t="shared" si="16"/>
        <v>49.579054012550706</v>
      </c>
      <c r="I151" s="151">
        <f t="shared" si="14"/>
        <v>10.907391882761155</v>
      </c>
      <c r="J151" s="151">
        <v>27.194133527407416</v>
      </c>
      <c r="K151" s="151">
        <v>2.4071293143409083</v>
      </c>
      <c r="L151" s="725">
        <f t="shared" si="15"/>
        <v>0.10619167647440346</v>
      </c>
    </row>
    <row r="152" spans="1:12" ht="16.5" customHeight="1" x14ac:dyDescent="0.3">
      <c r="A152" s="158">
        <v>71</v>
      </c>
      <c r="B152" s="327" t="s">
        <v>597</v>
      </c>
      <c r="C152" s="156">
        <v>885.4</v>
      </c>
      <c r="D152" s="157"/>
      <c r="E152" s="157"/>
      <c r="F152" s="523">
        <f t="shared" si="17"/>
        <v>885.4</v>
      </c>
      <c r="G152" s="749">
        <f t="shared" si="18"/>
        <v>1.2085700089725926E-2</v>
      </c>
      <c r="H152" s="734">
        <f t="shared" si="16"/>
        <v>51.744320649157061</v>
      </c>
      <c r="I152" s="151">
        <f t="shared" si="14"/>
        <v>11.383750542814553</v>
      </c>
      <c r="J152" s="151">
        <v>28.381783255928006</v>
      </c>
      <c r="K152" s="151">
        <v>2.5122559025372082</v>
      </c>
      <c r="L152" s="725">
        <f t="shared" si="15"/>
        <v>0.10619167647440347</v>
      </c>
    </row>
    <row r="153" spans="1:12" ht="16.5" customHeight="1" x14ac:dyDescent="0.3">
      <c r="A153" s="158">
        <v>72</v>
      </c>
      <c r="B153" s="327" t="s">
        <v>598</v>
      </c>
      <c r="C153" s="156">
        <v>877.79</v>
      </c>
      <c r="D153" s="157"/>
      <c r="E153" s="157"/>
      <c r="F153" s="523">
        <f t="shared" si="17"/>
        <v>877.79</v>
      </c>
      <c r="G153" s="749">
        <f t="shared" si="18"/>
        <v>1.1981823674904586E-2</v>
      </c>
      <c r="H153" s="734">
        <f t="shared" si="16"/>
        <v>51.299578972920237</v>
      </c>
      <c r="I153" s="151">
        <f t="shared" si="14"/>
        <v>11.285907374042452</v>
      </c>
      <c r="J153" s="151">
        <v>28.13784224556251</v>
      </c>
      <c r="K153" s="151">
        <v>2.4906630999414228</v>
      </c>
      <c r="L153" s="725">
        <f t="shared" si="15"/>
        <v>0.10619167647440347</v>
      </c>
    </row>
    <row r="154" spans="1:12" ht="16.5" customHeight="1" x14ac:dyDescent="0.3">
      <c r="A154" s="158">
        <v>73</v>
      </c>
      <c r="B154" s="327" t="s">
        <v>599</v>
      </c>
      <c r="C154" s="156">
        <v>917.6</v>
      </c>
      <c r="D154" s="157"/>
      <c r="E154" s="157">
        <v>32.299999999999997</v>
      </c>
      <c r="F154" s="523">
        <f t="shared" si="17"/>
        <v>949.9</v>
      </c>
      <c r="G154" s="749">
        <f t="shared" si="18"/>
        <v>1.2966124367778019E-2</v>
      </c>
      <c r="H154" s="734">
        <f t="shared" si="16"/>
        <v>55.513813174423198</v>
      </c>
      <c r="I154" s="151">
        <f t="shared" si="14"/>
        <v>12.213038898373103</v>
      </c>
      <c r="J154" s="151">
        <v>30.449351609222962</v>
      </c>
      <c r="K154" s="151">
        <v>2.6952698010165959</v>
      </c>
      <c r="L154" s="725">
        <f t="shared" si="15"/>
        <v>0.10619167647440347</v>
      </c>
    </row>
    <row r="155" spans="1:12" ht="16.5" customHeight="1" x14ac:dyDescent="0.3">
      <c r="A155" s="158">
        <v>74</v>
      </c>
      <c r="B155" s="327" t="s">
        <v>600</v>
      </c>
      <c r="C155" s="156">
        <v>1018.2</v>
      </c>
      <c r="D155" s="157"/>
      <c r="E155" s="157">
        <v>37.799999999999997</v>
      </c>
      <c r="F155" s="523">
        <f t="shared" si="17"/>
        <v>1056</v>
      </c>
      <c r="G155" s="749">
        <f t="shared" si="18"/>
        <v>1.4414388180201692E-2</v>
      </c>
      <c r="H155" s="734">
        <f t="shared" si="16"/>
        <v>61.714482274124535</v>
      </c>
      <c r="I155" s="151">
        <f t="shared" si="14"/>
        <v>13.577186100307397</v>
      </c>
      <c r="J155" s="151">
        <v>33.850421412084906</v>
      </c>
      <c r="K155" s="151">
        <v>2.9963205704532325</v>
      </c>
      <c r="L155" s="725">
        <f t="shared" si="15"/>
        <v>0.10619167647440347</v>
      </c>
    </row>
    <row r="156" spans="1:12" ht="16.5" customHeight="1" x14ac:dyDescent="0.3">
      <c r="A156" s="158">
        <v>75</v>
      </c>
      <c r="B156" s="327" t="s">
        <v>601</v>
      </c>
      <c r="C156" s="156">
        <v>837.9</v>
      </c>
      <c r="D156" s="157">
        <v>160.4</v>
      </c>
      <c r="E156" s="157"/>
      <c r="F156" s="523">
        <f t="shared" si="17"/>
        <v>998.3</v>
      </c>
      <c r="G156" s="749">
        <f t="shared" si="18"/>
        <v>1.3626783826037263E-2</v>
      </c>
      <c r="H156" s="734">
        <f t="shared" si="16"/>
        <v>58.342393611987234</v>
      </c>
      <c r="I156" s="151">
        <f t="shared" si="14"/>
        <v>12.835326594637191</v>
      </c>
      <c r="J156" s="151">
        <v>32.000829257276855</v>
      </c>
      <c r="K156" s="151">
        <v>2.8326011604957024</v>
      </c>
      <c r="L156" s="725">
        <f t="shared" si="15"/>
        <v>0.10619167647440349</v>
      </c>
    </row>
    <row r="157" spans="1:12" ht="16.5" customHeight="1" x14ac:dyDescent="0.3">
      <c r="A157" s="158">
        <v>76</v>
      </c>
      <c r="B157" s="327" t="s">
        <v>602</v>
      </c>
      <c r="C157" s="156">
        <v>304</v>
      </c>
      <c r="D157" s="157"/>
      <c r="E157" s="157"/>
      <c r="F157" s="523">
        <f t="shared" si="17"/>
        <v>304</v>
      </c>
      <c r="G157" s="749">
        <f t="shared" si="18"/>
        <v>4.1495965973307901E-3</v>
      </c>
      <c r="H157" s="734">
        <f t="shared" si="16"/>
        <v>17.76629035164191</v>
      </c>
      <c r="I157" s="151">
        <f t="shared" si="14"/>
        <v>3.9085838773612203</v>
      </c>
      <c r="J157" s="151">
        <v>9.7448182852971694</v>
      </c>
      <c r="K157" s="151">
        <v>0.86257713391835467</v>
      </c>
      <c r="L157" s="725">
        <f t="shared" si="15"/>
        <v>0.10619167647440349</v>
      </c>
    </row>
    <row r="158" spans="1:12" ht="16.5" customHeight="1" x14ac:dyDescent="0.3">
      <c r="A158" s="158">
        <v>77</v>
      </c>
      <c r="B158" s="327" t="s">
        <v>603</v>
      </c>
      <c r="C158" s="156">
        <v>1272.1600000000001</v>
      </c>
      <c r="D158" s="157">
        <v>51.6</v>
      </c>
      <c r="E158" s="157">
        <v>23.7</v>
      </c>
      <c r="F158" s="523">
        <f t="shared" si="17"/>
        <v>1347.46</v>
      </c>
      <c r="G158" s="749">
        <f t="shared" si="18"/>
        <v>1.8392813917892589E-2</v>
      </c>
      <c r="H158" s="734">
        <f t="shared" si="16"/>
        <v>78.747913148761228</v>
      </c>
      <c r="I158" s="151">
        <f t="shared" si="14"/>
        <v>17.32454089272747</v>
      </c>
      <c r="J158" s="151">
        <v>43.193265943113566</v>
      </c>
      <c r="K158" s="151">
        <v>3.8233163975974551</v>
      </c>
      <c r="L158" s="725">
        <f t="shared" si="15"/>
        <v>0.10619167647440347</v>
      </c>
    </row>
    <row r="159" spans="1:12" ht="16.5" customHeight="1" x14ac:dyDescent="0.3">
      <c r="A159" s="158">
        <v>78</v>
      </c>
      <c r="B159" s="327" t="s">
        <v>604</v>
      </c>
      <c r="C159" s="156">
        <v>930.9</v>
      </c>
      <c r="D159" s="157"/>
      <c r="E159" s="157"/>
      <c r="F159" s="523">
        <f t="shared" si="17"/>
        <v>930.9</v>
      </c>
      <c r="G159" s="749">
        <f t="shared" si="18"/>
        <v>1.2706774580444844E-2</v>
      </c>
      <c r="H159" s="734">
        <f t="shared" si="16"/>
        <v>54.403420027445577</v>
      </c>
      <c r="I159" s="151">
        <f t="shared" si="14"/>
        <v>11.968752406038027</v>
      </c>
      <c r="J159" s="151">
        <v>29.840300466391895</v>
      </c>
      <c r="K159" s="151">
        <v>2.6413587301466985</v>
      </c>
      <c r="L159" s="725">
        <f t="shared" si="15"/>
        <v>0.10619167647440349</v>
      </c>
    </row>
    <row r="160" spans="1:12" ht="16.5" customHeight="1" x14ac:dyDescent="0.3">
      <c r="A160" s="158">
        <v>79</v>
      </c>
      <c r="B160" s="327" t="s">
        <v>605</v>
      </c>
      <c r="C160" s="156">
        <v>791.4</v>
      </c>
      <c r="D160" s="157"/>
      <c r="E160" s="157"/>
      <c r="F160" s="523">
        <f t="shared" si="17"/>
        <v>791.4</v>
      </c>
      <c r="G160" s="749">
        <f t="shared" si="18"/>
        <v>1.0802601141867063E-2</v>
      </c>
      <c r="H160" s="734">
        <f t="shared" si="16"/>
        <v>46.250796658846738</v>
      </c>
      <c r="I160" s="151">
        <f t="shared" si="14"/>
        <v>10.175175264946283</v>
      </c>
      <c r="J160" s="151">
        <v>25.368582865079539</v>
      </c>
      <c r="K160" s="151">
        <v>2.2455379729703484</v>
      </c>
      <c r="L160" s="725">
        <f t="shared" si="15"/>
        <v>0.10619167647440349</v>
      </c>
    </row>
    <row r="161" spans="1:12" ht="16.5" customHeight="1" x14ac:dyDescent="0.3">
      <c r="A161" s="158">
        <v>80</v>
      </c>
      <c r="B161" s="327" t="s">
        <v>606</v>
      </c>
      <c r="C161" s="156">
        <v>574.42999999999995</v>
      </c>
      <c r="D161" s="157"/>
      <c r="E161" s="157"/>
      <c r="F161" s="523">
        <f t="shared" si="17"/>
        <v>574.42999999999995</v>
      </c>
      <c r="G161" s="749">
        <f t="shared" si="18"/>
        <v>7.8409630704102812E-3</v>
      </c>
      <c r="H161" s="734">
        <f t="shared" si="16"/>
        <v>33.5706913378081</v>
      </c>
      <c r="I161" s="151">
        <f t="shared" si="14"/>
        <v>7.3855520943177817</v>
      </c>
      <c r="J161" s="151">
        <v>18.413539367181752</v>
      </c>
      <c r="K161" s="151">
        <v>1.6299019178839487</v>
      </c>
      <c r="L161" s="725">
        <f t="shared" si="15"/>
        <v>0.10619167647440347</v>
      </c>
    </row>
    <row r="162" spans="1:12" ht="16.5" customHeight="1" x14ac:dyDescent="0.3">
      <c r="A162" s="158">
        <v>81</v>
      </c>
      <c r="B162" s="327" t="s">
        <v>607</v>
      </c>
      <c r="C162" s="156">
        <v>326.89999999999998</v>
      </c>
      <c r="D162" s="157"/>
      <c r="E162" s="157"/>
      <c r="F162" s="523">
        <f t="shared" si="17"/>
        <v>326.89999999999998</v>
      </c>
      <c r="G162" s="749">
        <f t="shared" si="18"/>
        <v>4.4621813410112999E-3</v>
      </c>
      <c r="H162" s="734">
        <f t="shared" si="16"/>
        <v>19.104606302472828</v>
      </c>
      <c r="I162" s="151">
        <f t="shared" si="14"/>
        <v>4.203013386544022</v>
      </c>
      <c r="J162" s="151">
        <v>10.478885189025146</v>
      </c>
      <c r="K162" s="151">
        <v>0.92755416144049385</v>
      </c>
      <c r="L162" s="725">
        <f t="shared" si="15"/>
        <v>0.10619167647440347</v>
      </c>
    </row>
    <row r="163" spans="1:12" ht="16.5" customHeight="1" x14ac:dyDescent="0.3">
      <c r="A163" s="158">
        <v>82</v>
      </c>
      <c r="B163" s="327" t="s">
        <v>608</v>
      </c>
      <c r="C163" s="156">
        <v>323.60000000000002</v>
      </c>
      <c r="D163" s="157"/>
      <c r="E163" s="157"/>
      <c r="F163" s="523">
        <f t="shared" si="17"/>
        <v>323.60000000000002</v>
      </c>
      <c r="G163" s="749">
        <f t="shared" si="18"/>
        <v>4.4171363779481705E-3</v>
      </c>
      <c r="H163" s="734">
        <f t="shared" si="16"/>
        <v>18.911748545366194</v>
      </c>
      <c r="I163" s="151">
        <f t="shared" si="14"/>
        <v>4.1605846799805626</v>
      </c>
      <c r="J163" s="151">
        <v>10.373102622112382</v>
      </c>
      <c r="K163" s="151">
        <v>0.91819065965782765</v>
      </c>
      <c r="L163" s="725">
        <f t="shared" si="15"/>
        <v>0.10619167647440349</v>
      </c>
    </row>
    <row r="164" spans="1:12" ht="16.5" customHeight="1" x14ac:dyDescent="0.3">
      <c r="A164" s="158">
        <v>83</v>
      </c>
      <c r="B164" s="327" t="s">
        <v>609</v>
      </c>
      <c r="C164" s="156">
        <v>483.2</v>
      </c>
      <c r="D164" s="157"/>
      <c r="E164" s="157"/>
      <c r="F164" s="523">
        <f t="shared" si="17"/>
        <v>483.2</v>
      </c>
      <c r="G164" s="749">
        <f t="shared" si="18"/>
        <v>6.5956745915468351E-3</v>
      </c>
      <c r="H164" s="734">
        <f t="shared" si="16"/>
        <v>28.239050979978195</v>
      </c>
      <c r="I164" s="151">
        <f t="shared" si="14"/>
        <v>6.2125912155952028</v>
      </c>
      <c r="J164" s="151">
        <v>15.489132221893396</v>
      </c>
      <c r="K164" s="151">
        <v>1.3710436549649636</v>
      </c>
      <c r="L164" s="725">
        <f t="shared" si="15"/>
        <v>0.10619167647440349</v>
      </c>
    </row>
    <row r="165" spans="1:12" ht="16.5" customHeight="1" x14ac:dyDescent="0.3">
      <c r="A165" s="158">
        <v>84</v>
      </c>
      <c r="B165" s="327" t="s">
        <v>610</v>
      </c>
      <c r="C165" s="156">
        <v>408.2</v>
      </c>
      <c r="D165" s="157"/>
      <c r="E165" s="157"/>
      <c r="F165" s="523">
        <f t="shared" si="17"/>
        <v>408.2</v>
      </c>
      <c r="G165" s="749">
        <f t="shared" si="18"/>
        <v>5.5719254310211469E-3</v>
      </c>
      <c r="H165" s="734">
        <f t="shared" si="16"/>
        <v>23.855920136645487</v>
      </c>
      <c r="I165" s="151">
        <f t="shared" si="14"/>
        <v>5.2483024300620071</v>
      </c>
      <c r="J165" s="151">
        <v>13.084982973876</v>
      </c>
      <c r="K165" s="151">
        <v>1.1582367962680014</v>
      </c>
      <c r="L165" s="725">
        <f t="shared" si="15"/>
        <v>0.10619167647440349</v>
      </c>
    </row>
    <row r="166" spans="1:12" ht="16.5" customHeight="1" x14ac:dyDescent="0.3">
      <c r="A166" s="158">
        <v>85</v>
      </c>
      <c r="B166" s="327" t="s">
        <v>614</v>
      </c>
      <c r="C166" s="156">
        <v>482.97</v>
      </c>
      <c r="D166" s="157"/>
      <c r="E166" s="157"/>
      <c r="F166" s="523">
        <f t="shared" si="17"/>
        <v>482.97</v>
      </c>
      <c r="G166" s="749">
        <f t="shared" si="18"/>
        <v>6.592535094121223E-3</v>
      </c>
      <c r="H166" s="734">
        <f t="shared" si="16"/>
        <v>28.225609378725309</v>
      </c>
      <c r="I166" s="151">
        <f t="shared" si="14"/>
        <v>6.2096340633195677</v>
      </c>
      <c r="J166" s="151">
        <v>15.48175949753281</v>
      </c>
      <c r="K166" s="151">
        <v>1.3703910472649599</v>
      </c>
      <c r="L166" s="725">
        <f t="shared" si="15"/>
        <v>0.10619167647440346</v>
      </c>
    </row>
    <row r="167" spans="1:12" ht="16.5" customHeight="1" x14ac:dyDescent="0.3">
      <c r="A167" s="158">
        <v>86</v>
      </c>
      <c r="B167" s="327" t="s">
        <v>615</v>
      </c>
      <c r="C167" s="156">
        <v>699.05</v>
      </c>
      <c r="D167" s="157"/>
      <c r="E167" s="157"/>
      <c r="F167" s="523">
        <f t="shared" si="17"/>
        <v>699.05</v>
      </c>
      <c r="G167" s="749">
        <f t="shared" si="18"/>
        <v>9.5420246755397661E-3</v>
      </c>
      <c r="H167" s="734">
        <f t="shared" si="16"/>
        <v>40.853701547089727</v>
      </c>
      <c r="I167" s="151">
        <f t="shared" si="14"/>
        <v>8.9878143403597406</v>
      </c>
      <c r="J167" s="151">
        <v>22.408273757687454</v>
      </c>
      <c r="K167" s="151">
        <v>1.9835017942948217</v>
      </c>
      <c r="L167" s="725">
        <f t="shared" si="15"/>
        <v>0.10619167647440346</v>
      </c>
    </row>
    <row r="168" spans="1:12" ht="16.5" customHeight="1" x14ac:dyDescent="0.3">
      <c r="A168" s="158">
        <v>87</v>
      </c>
      <c r="B168" s="327" t="s">
        <v>616</v>
      </c>
      <c r="C168" s="156">
        <v>6095.81</v>
      </c>
      <c r="D168" s="157"/>
      <c r="E168" s="157"/>
      <c r="F168" s="523">
        <f t="shared" si="17"/>
        <v>6095.81</v>
      </c>
      <c r="G168" s="749">
        <f t="shared" si="18"/>
        <v>8.3207738269654621E-2</v>
      </c>
      <c r="H168" s="734">
        <f t="shared" si="16"/>
        <v>356.24977101461275</v>
      </c>
      <c r="I168" s="151">
        <f t="shared" si="14"/>
        <v>78.374949623214803</v>
      </c>
      <c r="J168" s="151">
        <v>195.40316036742547</v>
      </c>
      <c r="K168" s="151">
        <v>17.296402364180416</v>
      </c>
      <c r="L168" s="725">
        <f t="shared" si="15"/>
        <v>0.10619167647440347</v>
      </c>
    </row>
    <row r="169" spans="1:12" ht="16.5" customHeight="1" x14ac:dyDescent="0.3">
      <c r="A169" s="158">
        <v>88</v>
      </c>
      <c r="B169" s="327" t="s">
        <v>617</v>
      </c>
      <c r="C169" s="156">
        <v>166.2</v>
      </c>
      <c r="D169" s="157"/>
      <c r="E169" s="157"/>
      <c r="F169" s="523">
        <f t="shared" si="17"/>
        <v>166.2</v>
      </c>
      <c r="G169" s="749">
        <f t="shared" si="18"/>
        <v>2.2686281397249252E-3</v>
      </c>
      <c r="H169" s="734">
        <f t="shared" si="16"/>
        <v>9.7130179488252804</v>
      </c>
      <c r="I169" s="151">
        <f t="shared" si="14"/>
        <v>2.1368639487415617</v>
      </c>
      <c r="J169" s="151">
        <v>5.3275947336065439</v>
      </c>
      <c r="K169" s="151">
        <v>0.47157999887246888</v>
      </c>
      <c r="L169" s="725">
        <f t="shared" si="15"/>
        <v>0.10619167647440347</v>
      </c>
    </row>
    <row r="170" spans="1:12" ht="16.5" customHeight="1" x14ac:dyDescent="0.3">
      <c r="A170" s="158">
        <v>89</v>
      </c>
      <c r="B170" s="327" t="s">
        <v>618</v>
      </c>
      <c r="C170" s="156">
        <v>273.2</v>
      </c>
      <c r="D170" s="157"/>
      <c r="E170" s="157"/>
      <c r="F170" s="523">
        <f t="shared" si="17"/>
        <v>273.2</v>
      </c>
      <c r="G170" s="749">
        <f t="shared" si="18"/>
        <v>3.7291769420749075E-3</v>
      </c>
      <c r="H170" s="734">
        <f t="shared" si="16"/>
        <v>15.966284618646613</v>
      </c>
      <c r="I170" s="151">
        <f t="shared" si="14"/>
        <v>3.5125826161022551</v>
      </c>
      <c r="J170" s="151">
        <v>8.757514327444694</v>
      </c>
      <c r="K170" s="151">
        <v>0.77518445061346875</v>
      </c>
      <c r="L170" s="725">
        <f t="shared" si="15"/>
        <v>0.10619167647440349</v>
      </c>
    </row>
    <row r="171" spans="1:12" ht="16.5" customHeight="1" x14ac:dyDescent="0.3">
      <c r="A171" s="158">
        <v>91</v>
      </c>
      <c r="B171" s="327" t="s">
        <v>619</v>
      </c>
      <c r="C171" s="156">
        <v>2107.77</v>
      </c>
      <c r="D171" s="157"/>
      <c r="E171" s="157">
        <v>133</v>
      </c>
      <c r="F171" s="523">
        <f t="shared" si="17"/>
        <v>2240.77</v>
      </c>
      <c r="G171" s="749">
        <f t="shared" si="18"/>
        <v>3.0586485419081957E-2</v>
      </c>
      <c r="H171" s="734">
        <f t="shared" si="16"/>
        <v>130.95450799752842</v>
      </c>
      <c r="I171" s="151">
        <f t="shared" si="14"/>
        <v>28.809991759456253</v>
      </c>
      <c r="J171" s="151">
        <v>71.828606806399137</v>
      </c>
      <c r="K171" s="151">
        <v>6.3580163301652366</v>
      </c>
      <c r="L171" s="725">
        <f t="shared" si="15"/>
        <v>0.10619167647440346</v>
      </c>
    </row>
    <row r="172" spans="1:12" ht="16.5" customHeight="1" x14ac:dyDescent="0.3">
      <c r="A172" s="158">
        <v>92</v>
      </c>
      <c r="B172" s="327" t="s">
        <v>620</v>
      </c>
      <c r="C172" s="156">
        <v>454.48</v>
      </c>
      <c r="D172" s="157"/>
      <c r="E172" s="157"/>
      <c r="F172" s="523">
        <f t="shared" si="17"/>
        <v>454.48</v>
      </c>
      <c r="G172" s="749">
        <f t="shared" si="18"/>
        <v>6.2036469130095319E-3</v>
      </c>
      <c r="H172" s="734">
        <f t="shared" si="16"/>
        <v>26.56060407570466</v>
      </c>
      <c r="I172" s="151">
        <f t="shared" si="14"/>
        <v>5.8433328966550251</v>
      </c>
      <c r="J172" s="151">
        <v>14.568503336519269</v>
      </c>
      <c r="K172" s="151">
        <v>1.2895528152079403</v>
      </c>
      <c r="L172" s="725">
        <f t="shared" si="15"/>
        <v>0.10619167647440349</v>
      </c>
    </row>
    <row r="173" spans="1:12" ht="16.5" customHeight="1" x14ac:dyDescent="0.3">
      <c r="A173" s="158">
        <v>93</v>
      </c>
      <c r="B173" s="327" t="s">
        <v>621</v>
      </c>
      <c r="C173" s="156">
        <v>297.3</v>
      </c>
      <c r="D173" s="157">
        <v>41.3</v>
      </c>
      <c r="E173" s="157"/>
      <c r="F173" s="523">
        <f t="shared" si="17"/>
        <v>338.6</v>
      </c>
      <c r="G173" s="749">
        <f t="shared" si="18"/>
        <v>4.6218862100533085E-3</v>
      </c>
      <c r="H173" s="734">
        <f t="shared" si="16"/>
        <v>19.788374714032738</v>
      </c>
      <c r="I173" s="151">
        <f t="shared" si="14"/>
        <v>4.3534424370872022</v>
      </c>
      <c r="J173" s="151">
        <v>10.853932471715861</v>
      </c>
      <c r="K173" s="151">
        <v>0.96075203139722032</v>
      </c>
      <c r="L173" s="725">
        <f t="shared" si="15"/>
        <v>0.10619167647440349</v>
      </c>
    </row>
    <row r="174" spans="1:12" ht="16.5" customHeight="1" x14ac:dyDescent="0.3">
      <c r="A174" s="158">
        <v>94</v>
      </c>
      <c r="B174" s="327" t="s">
        <v>622</v>
      </c>
      <c r="C174" s="156">
        <v>453.7</v>
      </c>
      <c r="D174" s="157"/>
      <c r="E174" s="157"/>
      <c r="F174" s="523">
        <f t="shared" si="17"/>
        <v>453.7</v>
      </c>
      <c r="G174" s="749">
        <f t="shared" si="18"/>
        <v>6.1929999217400639E-3</v>
      </c>
      <c r="H174" s="734">
        <f t="shared" si="16"/>
        <v>26.515019514933996</v>
      </c>
      <c r="I174" s="151">
        <f t="shared" si="14"/>
        <v>5.8333042932854795</v>
      </c>
      <c r="J174" s="151">
        <v>14.543500184339887</v>
      </c>
      <c r="K174" s="151">
        <v>1.2873396238774919</v>
      </c>
      <c r="L174" s="725">
        <f t="shared" si="15"/>
        <v>0.10619167647440347</v>
      </c>
    </row>
    <row r="175" spans="1:12" ht="16.5" customHeight="1" x14ac:dyDescent="0.3">
      <c r="A175" s="158">
        <v>95</v>
      </c>
      <c r="B175" s="327" t="s">
        <v>623</v>
      </c>
      <c r="C175" s="156">
        <v>89.9</v>
      </c>
      <c r="D175" s="157"/>
      <c r="E175" s="157"/>
      <c r="F175" s="523">
        <f t="shared" si="17"/>
        <v>89.9</v>
      </c>
      <c r="G175" s="749">
        <f t="shared" si="18"/>
        <v>1.2271339937501252E-3</v>
      </c>
      <c r="H175" s="734">
        <f t="shared" si="16"/>
        <v>5.2539128375414732</v>
      </c>
      <c r="I175" s="151">
        <f t="shared" si="14"/>
        <v>1.1558608242591242</v>
      </c>
      <c r="J175" s="151">
        <v>2.881773565290183</v>
      </c>
      <c r="K175" s="151">
        <v>0.25508448795809241</v>
      </c>
      <c r="L175" s="725">
        <f t="shared" si="15"/>
        <v>0.10619167647440346</v>
      </c>
    </row>
    <row r="176" spans="1:12" ht="16.5" customHeight="1" x14ac:dyDescent="0.3">
      <c r="A176" s="158">
        <v>96</v>
      </c>
      <c r="B176" s="327" t="s">
        <v>624</v>
      </c>
      <c r="C176" s="156">
        <v>224.08</v>
      </c>
      <c r="D176" s="157"/>
      <c r="E176" s="157"/>
      <c r="F176" s="523">
        <f t="shared" si="17"/>
        <v>224.08</v>
      </c>
      <c r="G176" s="749">
        <f t="shared" si="18"/>
        <v>3.0586894918746168E-3</v>
      </c>
      <c r="H176" s="734">
        <f t="shared" si="16"/>
        <v>13.095626124986577</v>
      </c>
      <c r="I176" s="151">
        <f t="shared" si="14"/>
        <v>2.881037747497047</v>
      </c>
      <c r="J176" s="151">
        <v>7.1829568466098346</v>
      </c>
      <c r="K176" s="151">
        <v>0.63581014529087143</v>
      </c>
      <c r="L176" s="725">
        <f t="shared" si="15"/>
        <v>0.10619167647440346</v>
      </c>
    </row>
    <row r="177" spans="1:12" ht="16.5" customHeight="1" x14ac:dyDescent="0.3">
      <c r="A177" s="158">
        <v>97</v>
      </c>
      <c r="B177" s="327" t="s">
        <v>625</v>
      </c>
      <c r="C177" s="156">
        <v>653.71</v>
      </c>
      <c r="D177" s="157"/>
      <c r="E177" s="157"/>
      <c r="F177" s="523">
        <f t="shared" si="17"/>
        <v>653.71</v>
      </c>
      <c r="G177" s="749">
        <f t="shared" si="18"/>
        <v>8.9231341830299706E-3</v>
      </c>
      <c r="H177" s="734">
        <f t="shared" si="16"/>
        <v>38.203952847933664</v>
      </c>
      <c r="I177" s="151">
        <f t="shared" si="14"/>
        <v>8.4048696265454055</v>
      </c>
      <c r="J177" s="151">
        <v>20.954885398952673</v>
      </c>
      <c r="K177" s="151">
        <v>1.8548529546505517</v>
      </c>
      <c r="L177" s="725">
        <f t="shared" si="15"/>
        <v>0.10619167647440346</v>
      </c>
    </row>
    <row r="178" spans="1:12" ht="16.5" customHeight="1" x14ac:dyDescent="0.3">
      <c r="A178" s="158">
        <v>98</v>
      </c>
      <c r="B178" s="327" t="s">
        <v>626</v>
      </c>
      <c r="C178" s="156">
        <v>2379.1</v>
      </c>
      <c r="D178" s="157"/>
      <c r="E178" s="157"/>
      <c r="F178" s="523">
        <f t="shared" si="17"/>
        <v>2379.1</v>
      </c>
      <c r="G178" s="749">
        <f t="shared" si="18"/>
        <v>3.2474688370755539E-2</v>
      </c>
      <c r="H178" s="734">
        <f t="shared" si="16"/>
        <v>139.0387545249713</v>
      </c>
      <c r="I178" s="151">
        <f t="shared" si="14"/>
        <v>30.588525995493686</v>
      </c>
      <c r="J178" s="151">
        <v>76.262819679442416</v>
      </c>
      <c r="K178" s="151">
        <v>6.7505173003459138</v>
      </c>
      <c r="L178" s="725">
        <f t="shared" si="15"/>
        <v>0.10619167647440349</v>
      </c>
    </row>
    <row r="179" spans="1:12" ht="16.5" customHeight="1" x14ac:dyDescent="0.3">
      <c r="A179" s="158">
        <v>99</v>
      </c>
      <c r="B179" s="327" t="s">
        <v>627</v>
      </c>
      <c r="C179" s="156">
        <v>140.19999999999999</v>
      </c>
      <c r="D179" s="157"/>
      <c r="E179" s="157"/>
      <c r="F179" s="523">
        <f t="shared" si="17"/>
        <v>140.19999999999999</v>
      </c>
      <c r="G179" s="749">
        <f t="shared" si="18"/>
        <v>1.9137284307426867E-3</v>
      </c>
      <c r="H179" s="734">
        <f t="shared" si="16"/>
        <v>8.1935325898032758</v>
      </c>
      <c r="I179" s="151">
        <f t="shared" si="14"/>
        <v>1.8025771697567208</v>
      </c>
      <c r="J179" s="151">
        <v>4.4941563276271816</v>
      </c>
      <c r="K179" s="151">
        <v>0.39780695452418852</v>
      </c>
      <c r="L179" s="725">
        <f t="shared" si="15"/>
        <v>0.10619167647440349</v>
      </c>
    </row>
    <row r="180" spans="1:12" ht="16.5" customHeight="1" x14ac:dyDescent="0.3">
      <c r="A180" s="158">
        <v>100</v>
      </c>
      <c r="B180" s="327" t="s">
        <v>628</v>
      </c>
      <c r="C180" s="156">
        <v>137.5</v>
      </c>
      <c r="D180" s="157"/>
      <c r="E180" s="157"/>
      <c r="F180" s="523">
        <f t="shared" si="17"/>
        <v>137.5</v>
      </c>
      <c r="G180" s="749">
        <f t="shared" si="18"/>
        <v>1.876873460963762E-3</v>
      </c>
      <c r="H180" s="734">
        <f t="shared" si="16"/>
        <v>8.0357398794432982</v>
      </c>
      <c r="I180" s="151">
        <f t="shared" si="14"/>
        <v>1.7678627734775256</v>
      </c>
      <c r="J180" s="151">
        <v>4.4076069546985552</v>
      </c>
      <c r="K180" s="151">
        <v>0.39014590761109796</v>
      </c>
      <c r="L180" s="725">
        <f t="shared" si="15"/>
        <v>0.10619167647440347</v>
      </c>
    </row>
    <row r="181" spans="1:12" ht="16.5" customHeight="1" x14ac:dyDescent="0.3">
      <c r="A181" s="158">
        <v>101</v>
      </c>
      <c r="B181" s="327" t="s">
        <v>629</v>
      </c>
      <c r="C181" s="156">
        <v>1812.9</v>
      </c>
      <c r="D181" s="157">
        <v>95.4</v>
      </c>
      <c r="E181" s="157"/>
      <c r="F181" s="523">
        <f t="shared" si="17"/>
        <v>1908.3000000000002</v>
      </c>
      <c r="G181" s="749">
        <f t="shared" si="18"/>
        <v>2.6048273640415617E-2</v>
      </c>
      <c r="H181" s="734">
        <f t="shared" si="16"/>
        <v>111.52438117775743</v>
      </c>
      <c r="I181" s="151">
        <f t="shared" si="14"/>
        <v>24.535363859106635</v>
      </c>
      <c r="J181" s="151">
        <v>61.171173466554578</v>
      </c>
      <c r="K181" s="151">
        <v>5.4146577126855151</v>
      </c>
      <c r="L181" s="725">
        <f t="shared" si="15"/>
        <v>0.10619167647440347</v>
      </c>
    </row>
    <row r="182" spans="1:12" ht="16.5" customHeight="1" x14ac:dyDescent="0.3">
      <c r="A182" s="158">
        <v>102</v>
      </c>
      <c r="B182" s="327" t="s">
        <v>630</v>
      </c>
      <c r="C182" s="156">
        <v>140.4</v>
      </c>
      <c r="D182" s="157"/>
      <c r="E182" s="157"/>
      <c r="F182" s="523">
        <f t="shared" si="17"/>
        <v>140.4</v>
      </c>
      <c r="G182" s="749">
        <f t="shared" si="18"/>
        <v>1.9164584285040888E-3</v>
      </c>
      <c r="H182" s="734">
        <f t="shared" si="16"/>
        <v>8.2052209387188313</v>
      </c>
      <c r="I182" s="151">
        <f t="shared" si="14"/>
        <v>1.8051486065181428</v>
      </c>
      <c r="J182" s="151">
        <v>4.500567392288561</v>
      </c>
      <c r="K182" s="151">
        <v>0.39837443948071388</v>
      </c>
      <c r="L182" s="725">
        <f t="shared" si="15"/>
        <v>0.10619167647440347</v>
      </c>
    </row>
    <row r="183" spans="1:12" ht="16.5" customHeight="1" x14ac:dyDescent="0.3">
      <c r="A183" s="158">
        <v>103</v>
      </c>
      <c r="B183" s="327" t="s">
        <v>631</v>
      </c>
      <c r="C183" s="156">
        <v>290.7</v>
      </c>
      <c r="D183" s="157"/>
      <c r="E183" s="157"/>
      <c r="F183" s="523">
        <f t="shared" si="17"/>
        <v>290.7</v>
      </c>
      <c r="G183" s="749">
        <f t="shared" si="18"/>
        <v>3.9680517461975684E-3</v>
      </c>
      <c r="H183" s="734">
        <f t="shared" si="16"/>
        <v>16.989015148757577</v>
      </c>
      <c r="I183" s="151">
        <f t="shared" si="14"/>
        <v>3.737583332726667</v>
      </c>
      <c r="J183" s="151">
        <v>9.3184824853154176</v>
      </c>
      <c r="K183" s="151">
        <v>0.82483938430942672</v>
      </c>
      <c r="L183" s="725">
        <f t="shared" si="15"/>
        <v>0.10619167647440347</v>
      </c>
    </row>
    <row r="184" spans="1:12" ht="16.5" customHeight="1" x14ac:dyDescent="0.3">
      <c r="A184" s="158">
        <v>105</v>
      </c>
      <c r="B184" s="327" t="s">
        <v>632</v>
      </c>
      <c r="C184" s="156">
        <v>1387.9</v>
      </c>
      <c r="D184" s="157">
        <v>85.8</v>
      </c>
      <c r="E184" s="157"/>
      <c r="F184" s="523">
        <f t="shared" si="17"/>
        <v>1473.7</v>
      </c>
      <c r="G184" s="749">
        <f t="shared" si="18"/>
        <v>2.0115988504889427E-2</v>
      </c>
      <c r="H184" s="734">
        <f t="shared" si="16"/>
        <v>86.125598984258829</v>
      </c>
      <c r="I184" s="151">
        <f t="shared" si="14"/>
        <v>18.947631776536941</v>
      </c>
      <c r="J184" s="151">
        <v>47.239929957376447</v>
      </c>
      <c r="K184" s="151">
        <v>4.1815129021561814</v>
      </c>
      <c r="L184" s="725">
        <f t="shared" si="15"/>
        <v>0.10619167647440347</v>
      </c>
    </row>
    <row r="185" spans="1:12" ht="16.5" customHeight="1" x14ac:dyDescent="0.3">
      <c r="A185" s="158">
        <v>106</v>
      </c>
      <c r="B185" s="327" t="s">
        <v>633</v>
      </c>
      <c r="C185" s="156">
        <v>2507</v>
      </c>
      <c r="D185" s="157"/>
      <c r="E185" s="157"/>
      <c r="F185" s="523">
        <f t="shared" si="17"/>
        <v>2507</v>
      </c>
      <c r="G185" s="749">
        <f t="shared" si="18"/>
        <v>3.4220521939172008E-2</v>
      </c>
      <c r="H185" s="734">
        <f t="shared" si="16"/>
        <v>146.51345365646799</v>
      </c>
      <c r="I185" s="151">
        <f t="shared" ref="I185:I243" si="19">H185*0.22</f>
        <v>32.232959804422954</v>
      </c>
      <c r="J185" s="151">
        <v>80.36269553039476</v>
      </c>
      <c r="K185" s="151">
        <v>7.1134239300438002</v>
      </c>
      <c r="L185" s="725">
        <f t="shared" si="15"/>
        <v>0.10619167647440347</v>
      </c>
    </row>
    <row r="186" spans="1:12" ht="16.5" customHeight="1" x14ac:dyDescent="0.3">
      <c r="A186" s="158">
        <v>107</v>
      </c>
      <c r="B186" s="327" t="s">
        <v>634</v>
      </c>
      <c r="C186" s="156">
        <v>3505.3</v>
      </c>
      <c r="D186" s="157"/>
      <c r="E186" s="157"/>
      <c r="F186" s="523">
        <f t="shared" si="17"/>
        <v>3505.3</v>
      </c>
      <c r="G186" s="749">
        <f t="shared" si="18"/>
        <v>4.7847305765209278E-2</v>
      </c>
      <c r="H186" s="734">
        <f t="shared" si="16"/>
        <v>204.85584726845525</v>
      </c>
      <c r="I186" s="151">
        <f t="shared" si="19"/>
        <v>45.068286399060156</v>
      </c>
      <c r="J186" s="151">
        <v>112.36352478767161</v>
      </c>
      <c r="K186" s="151">
        <v>9.9460250905395036</v>
      </c>
      <c r="L186" s="725">
        <f t="shared" si="15"/>
        <v>0.10619167647440347</v>
      </c>
    </row>
    <row r="187" spans="1:12" ht="16.5" customHeight="1" x14ac:dyDescent="0.3">
      <c r="A187" s="158">
        <v>108</v>
      </c>
      <c r="B187" s="327" t="s">
        <v>635</v>
      </c>
      <c r="C187" s="156">
        <v>191.78</v>
      </c>
      <c r="D187" s="157"/>
      <c r="E187" s="157"/>
      <c r="F187" s="523">
        <f t="shared" si="17"/>
        <v>191.78</v>
      </c>
      <c r="G187" s="749">
        <f t="shared" si="18"/>
        <v>2.6177948534082205E-3</v>
      </c>
      <c r="H187" s="734">
        <f t="shared" si="16"/>
        <v>11.207957775124624</v>
      </c>
      <c r="I187" s="151">
        <f t="shared" si="19"/>
        <v>2.4657507105274172</v>
      </c>
      <c r="J187" s="151">
        <v>6.1475699037970113</v>
      </c>
      <c r="K187" s="151">
        <v>0.54416132481204627</v>
      </c>
      <c r="L187" s="725">
        <f t="shared" si="15"/>
        <v>0.10619167647440349</v>
      </c>
    </row>
    <row r="188" spans="1:12" ht="16.5" customHeight="1" x14ac:dyDescent="0.3">
      <c r="A188" s="158">
        <v>109</v>
      </c>
      <c r="B188" s="327" t="s">
        <v>636</v>
      </c>
      <c r="C188" s="156">
        <v>3560.1</v>
      </c>
      <c r="D188" s="157"/>
      <c r="E188" s="157"/>
      <c r="F188" s="523">
        <f t="shared" si="17"/>
        <v>3560.1</v>
      </c>
      <c r="G188" s="749">
        <f t="shared" si="18"/>
        <v>4.8595325151833374E-2</v>
      </c>
      <c r="H188" s="734">
        <f t="shared" si="16"/>
        <v>208.058454871317</v>
      </c>
      <c r="I188" s="151">
        <f t="shared" si="19"/>
        <v>45.772860071689742</v>
      </c>
      <c r="J188" s="151">
        <v>114.12015650488965</v>
      </c>
      <c r="K188" s="151">
        <v>10.101515968627417</v>
      </c>
      <c r="L188" s="725">
        <f t="shared" si="15"/>
        <v>0.10619167647440347</v>
      </c>
    </row>
    <row r="189" spans="1:12" ht="16.5" customHeight="1" x14ac:dyDescent="0.3">
      <c r="A189" s="158">
        <v>110</v>
      </c>
      <c r="B189" s="327" t="s">
        <v>637</v>
      </c>
      <c r="C189" s="156">
        <v>291.19</v>
      </c>
      <c r="D189" s="157"/>
      <c r="E189" s="157"/>
      <c r="F189" s="523">
        <f t="shared" si="17"/>
        <v>291.19</v>
      </c>
      <c r="G189" s="749">
        <f t="shared" si="18"/>
        <v>3.9747402407130025E-3</v>
      </c>
      <c r="H189" s="734">
        <f t="shared" si="16"/>
        <v>17.017651603600683</v>
      </c>
      <c r="I189" s="151">
        <f t="shared" si="19"/>
        <v>3.7438833527921505</v>
      </c>
      <c r="J189" s="151">
        <v>9.3341895937357986</v>
      </c>
      <c r="K189" s="151">
        <v>0.82622972245291348</v>
      </c>
      <c r="L189" s="725">
        <f t="shared" si="15"/>
        <v>0.10619167647440346</v>
      </c>
    </row>
    <row r="190" spans="1:12" ht="16.5" customHeight="1" x14ac:dyDescent="0.3">
      <c r="A190" s="158">
        <v>111</v>
      </c>
      <c r="B190" s="327" t="s">
        <v>638</v>
      </c>
      <c r="C190" s="156">
        <v>162.44999999999999</v>
      </c>
      <c r="D190" s="157">
        <v>11</v>
      </c>
      <c r="E190" s="157"/>
      <c r="F190" s="523">
        <f t="shared" si="17"/>
        <v>173.45</v>
      </c>
      <c r="G190" s="749">
        <f t="shared" si="18"/>
        <v>2.3675905585757418E-3</v>
      </c>
      <c r="H190" s="734">
        <f t="shared" si="16"/>
        <v>10.13672059701411</v>
      </c>
      <c r="I190" s="151">
        <f t="shared" si="19"/>
        <v>2.230078531343104</v>
      </c>
      <c r="J190" s="151">
        <v>5.5599958275815595</v>
      </c>
      <c r="K190" s="151">
        <v>0.49215132854650856</v>
      </c>
      <c r="L190" s="725">
        <f t="shared" si="15"/>
        <v>0.10619167647440346</v>
      </c>
    </row>
    <row r="191" spans="1:12" ht="16.5" customHeight="1" x14ac:dyDescent="0.3">
      <c r="A191" s="158">
        <v>112</v>
      </c>
      <c r="B191" s="327" t="s">
        <v>639</v>
      </c>
      <c r="C191" s="156">
        <v>132.96</v>
      </c>
      <c r="D191" s="157">
        <v>37.299999999999997</v>
      </c>
      <c r="E191" s="157">
        <v>39.4</v>
      </c>
      <c r="F191" s="523">
        <f t="shared" si="17"/>
        <v>209.66</v>
      </c>
      <c r="G191" s="749">
        <f t="shared" si="18"/>
        <v>2.8618566532775443E-3</v>
      </c>
      <c r="H191" s="734">
        <f t="shared" si="16"/>
        <v>12.252896168175141</v>
      </c>
      <c r="I191" s="151">
        <f t="shared" si="19"/>
        <v>2.6956371569985311</v>
      </c>
      <c r="J191" s="151">
        <v>6.7207190845243563</v>
      </c>
      <c r="K191" s="151">
        <v>0.59489447992540212</v>
      </c>
      <c r="L191" s="725">
        <f t="shared" si="15"/>
        <v>0.10619167647440347</v>
      </c>
    </row>
    <row r="192" spans="1:12" ht="16.5" customHeight="1" x14ac:dyDescent="0.3">
      <c r="A192" s="158">
        <v>113</v>
      </c>
      <c r="B192" s="327" t="s">
        <v>640</v>
      </c>
      <c r="C192" s="156">
        <v>408.46</v>
      </c>
      <c r="D192" s="157"/>
      <c r="E192" s="157"/>
      <c r="F192" s="523">
        <f t="shared" si="17"/>
        <v>408.46</v>
      </c>
      <c r="G192" s="749">
        <f t="shared" si="18"/>
        <v>5.575474428110969E-3</v>
      </c>
      <c r="H192" s="734">
        <f t="shared" si="16"/>
        <v>23.871114990235707</v>
      </c>
      <c r="I192" s="151">
        <f t="shared" si="19"/>
        <v>5.251645297851856</v>
      </c>
      <c r="J192" s="151">
        <v>13.093317357935794</v>
      </c>
      <c r="K192" s="151">
        <v>1.1589745267114839</v>
      </c>
      <c r="L192" s="725">
        <f t="shared" ref="L192:L254" si="20">(K192+J192+I192+H192)/F192</f>
        <v>0.10619167647440347</v>
      </c>
    </row>
    <row r="193" spans="1:12" ht="16.5" customHeight="1" x14ac:dyDescent="0.3">
      <c r="A193" s="158">
        <v>114</v>
      </c>
      <c r="B193" s="327" t="s">
        <v>641</v>
      </c>
      <c r="C193" s="156">
        <v>352.8</v>
      </c>
      <c r="D193" s="157"/>
      <c r="E193" s="157"/>
      <c r="F193" s="523">
        <f t="shared" si="17"/>
        <v>352.8</v>
      </c>
      <c r="G193" s="749">
        <f t="shared" si="18"/>
        <v>4.8157160511128382E-3</v>
      </c>
      <c r="H193" s="734">
        <f t="shared" si="16"/>
        <v>20.61824748703706</v>
      </c>
      <c r="I193" s="151">
        <f t="shared" si="19"/>
        <v>4.5360144471481529</v>
      </c>
      <c r="J193" s="151">
        <v>11.309118062673821</v>
      </c>
      <c r="K193" s="151">
        <v>1.0010434633105116</v>
      </c>
      <c r="L193" s="725">
        <f t="shared" si="20"/>
        <v>0.10619167647440346</v>
      </c>
    </row>
    <row r="194" spans="1:12" ht="16.5" customHeight="1" x14ac:dyDescent="0.3">
      <c r="A194" s="158">
        <v>115</v>
      </c>
      <c r="B194" s="327" t="s">
        <v>642</v>
      </c>
      <c r="C194" s="156">
        <v>115.8</v>
      </c>
      <c r="D194" s="157"/>
      <c r="E194" s="157"/>
      <c r="F194" s="523">
        <f t="shared" si="17"/>
        <v>115.8</v>
      </c>
      <c r="G194" s="749">
        <f t="shared" si="18"/>
        <v>1.5806687038516629E-3</v>
      </c>
      <c r="H194" s="734">
        <f t="shared" si="16"/>
        <v>6.7675540221057018</v>
      </c>
      <c r="I194" s="151">
        <f t="shared" si="19"/>
        <v>1.4888618848632544</v>
      </c>
      <c r="J194" s="151">
        <v>3.7120064389388561</v>
      </c>
      <c r="K194" s="151">
        <v>0.32857378982811009</v>
      </c>
      <c r="L194" s="725">
        <f t="shared" si="20"/>
        <v>0.10619167647440349</v>
      </c>
    </row>
    <row r="195" spans="1:12" ht="16.5" customHeight="1" x14ac:dyDescent="0.3">
      <c r="A195" s="158">
        <v>116</v>
      </c>
      <c r="B195" s="327" t="s">
        <v>643</v>
      </c>
      <c r="C195" s="156">
        <v>74.2</v>
      </c>
      <c r="D195" s="157">
        <v>67.099999999999994</v>
      </c>
      <c r="E195" s="157"/>
      <c r="F195" s="523">
        <f t="shared" si="17"/>
        <v>141.30000000000001</v>
      </c>
      <c r="G195" s="749">
        <f t="shared" si="18"/>
        <v>1.9287434184303972E-3</v>
      </c>
      <c r="H195" s="734">
        <f t="shared" si="16"/>
        <v>8.2578185088388238</v>
      </c>
      <c r="I195" s="151">
        <f t="shared" si="19"/>
        <v>1.8167200719445413</v>
      </c>
      <c r="J195" s="151">
        <v>4.5294171832647709</v>
      </c>
      <c r="K195" s="151">
        <v>0.40092812178507742</v>
      </c>
      <c r="L195" s="725">
        <f t="shared" si="20"/>
        <v>0.10619167647440347</v>
      </c>
    </row>
    <row r="196" spans="1:12" ht="16.5" customHeight="1" x14ac:dyDescent="0.3">
      <c r="A196" s="158">
        <v>117</v>
      </c>
      <c r="B196" s="327" t="s">
        <v>644</v>
      </c>
      <c r="C196" s="156">
        <v>130.9</v>
      </c>
      <c r="D196" s="157"/>
      <c r="E196" s="157">
        <v>30.2</v>
      </c>
      <c r="F196" s="523">
        <f t="shared" si="17"/>
        <v>161.1</v>
      </c>
      <c r="G196" s="749">
        <f t="shared" si="18"/>
        <v>2.1990131968091784E-3</v>
      </c>
      <c r="H196" s="734">
        <f t="shared" si="16"/>
        <v>9.4149650514786565</v>
      </c>
      <c r="I196" s="151">
        <f t="shared" si="19"/>
        <v>2.0712923113253043</v>
      </c>
      <c r="J196" s="151">
        <v>5.1641125847413623</v>
      </c>
      <c r="K196" s="151">
        <v>0.45710913248107549</v>
      </c>
      <c r="L196" s="725">
        <f t="shared" si="20"/>
        <v>0.10619167647440349</v>
      </c>
    </row>
    <row r="197" spans="1:12" ht="16.5" customHeight="1" x14ac:dyDescent="0.3">
      <c r="A197" s="158">
        <v>118</v>
      </c>
      <c r="B197" s="327" t="s">
        <v>645</v>
      </c>
      <c r="C197" s="156">
        <v>308.8</v>
      </c>
      <c r="D197" s="157"/>
      <c r="E197" s="157"/>
      <c r="F197" s="523">
        <f t="shared" si="17"/>
        <v>308.8</v>
      </c>
      <c r="G197" s="749">
        <f t="shared" si="18"/>
        <v>4.2151165436044346E-3</v>
      </c>
      <c r="H197" s="734">
        <f t="shared" si="16"/>
        <v>18.046810725615206</v>
      </c>
      <c r="I197" s="151">
        <f t="shared" si="19"/>
        <v>3.9702983596353452</v>
      </c>
      <c r="J197" s="151">
        <v>9.8986838371702834</v>
      </c>
      <c r="K197" s="151">
        <v>0.87619677287496023</v>
      </c>
      <c r="L197" s="725">
        <f t="shared" si="20"/>
        <v>0.10619167647440349</v>
      </c>
    </row>
    <row r="198" spans="1:12" ht="16.5" customHeight="1" x14ac:dyDescent="0.3">
      <c r="A198" s="158">
        <v>119</v>
      </c>
      <c r="B198" s="327" t="s">
        <v>646</v>
      </c>
      <c r="C198" s="156">
        <v>343.31</v>
      </c>
      <c r="D198" s="157"/>
      <c r="E198" s="157"/>
      <c r="F198" s="523">
        <f t="shared" si="17"/>
        <v>343.31</v>
      </c>
      <c r="G198" s="749">
        <f t="shared" si="18"/>
        <v>4.6861776573343212E-3</v>
      </c>
      <c r="H198" s="734">
        <f t="shared" si="16"/>
        <v>20.063635330994028</v>
      </c>
      <c r="I198" s="151">
        <f t="shared" si="19"/>
        <v>4.4139997728186859</v>
      </c>
      <c r="J198" s="151">
        <v>11.004913044491353</v>
      </c>
      <c r="K198" s="151">
        <v>0.97411630212338951</v>
      </c>
      <c r="L198" s="725">
        <f t="shared" si="20"/>
        <v>0.10619167647440346</v>
      </c>
    </row>
    <row r="199" spans="1:12" ht="16.5" customHeight="1" x14ac:dyDescent="0.3">
      <c r="A199" s="158">
        <v>120</v>
      </c>
      <c r="B199" s="327" t="s">
        <v>647</v>
      </c>
      <c r="C199" s="156">
        <v>146.82</v>
      </c>
      <c r="D199" s="157"/>
      <c r="E199" s="157"/>
      <c r="F199" s="523">
        <f t="shared" si="17"/>
        <v>146.82</v>
      </c>
      <c r="G199" s="749">
        <f t="shared" si="18"/>
        <v>2.0040913566450875E-3</v>
      </c>
      <c r="H199" s="734">
        <f t="shared" ref="H199:H262" si="21">G199*4281.45</f>
        <v>8.58041693890811</v>
      </c>
      <c r="I199" s="151">
        <f t="shared" si="19"/>
        <v>1.8876917265597841</v>
      </c>
      <c r="J199" s="151">
        <v>4.7063625679188492</v>
      </c>
      <c r="K199" s="151">
        <v>0.41659070658517383</v>
      </c>
      <c r="L199" s="725">
        <f t="shared" si="20"/>
        <v>0.10619167647440347</v>
      </c>
    </row>
    <row r="200" spans="1:12" ht="16.5" customHeight="1" x14ac:dyDescent="0.3">
      <c r="A200" s="158">
        <v>121</v>
      </c>
      <c r="B200" s="327" t="s">
        <v>648</v>
      </c>
      <c r="C200" s="156">
        <v>218.19</v>
      </c>
      <c r="D200" s="157"/>
      <c r="E200" s="157"/>
      <c r="F200" s="523">
        <f t="shared" si="17"/>
        <v>218.19</v>
      </c>
      <c r="G200" s="749">
        <f t="shared" si="18"/>
        <v>2.9782910578013328E-3</v>
      </c>
      <c r="H200" s="734">
        <f t="shared" si="21"/>
        <v>12.751404249423516</v>
      </c>
      <c r="I200" s="151">
        <f t="shared" si="19"/>
        <v>2.8053089348731732</v>
      </c>
      <c r="J200" s="151">
        <v>6.9941509923322025</v>
      </c>
      <c r="K200" s="151">
        <v>0.61909771332120334</v>
      </c>
      <c r="L200" s="725">
        <f t="shared" si="20"/>
        <v>0.10619167647440347</v>
      </c>
    </row>
    <row r="201" spans="1:12" ht="16.5" customHeight="1" x14ac:dyDescent="0.3">
      <c r="A201" s="158">
        <v>122</v>
      </c>
      <c r="B201" s="327" t="s">
        <v>649</v>
      </c>
      <c r="C201" s="156">
        <v>109.6</v>
      </c>
      <c r="D201" s="157"/>
      <c r="E201" s="157"/>
      <c r="F201" s="523">
        <f t="shared" si="17"/>
        <v>109.6</v>
      </c>
      <c r="G201" s="749">
        <f t="shared" si="18"/>
        <v>1.496038773248206E-3</v>
      </c>
      <c r="H201" s="734">
        <f t="shared" si="21"/>
        <v>6.4052152057235316</v>
      </c>
      <c r="I201" s="151">
        <f t="shared" si="19"/>
        <v>1.409147345259177</v>
      </c>
      <c r="J201" s="151">
        <v>3.5132634344360847</v>
      </c>
      <c r="K201" s="151">
        <v>0.31098175617582785</v>
      </c>
      <c r="L201" s="725">
        <f t="shared" si="20"/>
        <v>0.10619167647440347</v>
      </c>
    </row>
    <row r="202" spans="1:12" ht="16.5" customHeight="1" x14ac:dyDescent="0.3">
      <c r="A202" s="158">
        <v>123</v>
      </c>
      <c r="B202" s="327" t="s">
        <v>650</v>
      </c>
      <c r="C202" s="156">
        <v>143.4</v>
      </c>
      <c r="D202" s="157"/>
      <c r="E202" s="157"/>
      <c r="F202" s="523">
        <f t="shared" si="17"/>
        <v>143.4</v>
      </c>
      <c r="G202" s="749">
        <f t="shared" si="18"/>
        <v>1.9574083949251164E-3</v>
      </c>
      <c r="H202" s="734">
        <f t="shared" si="21"/>
        <v>8.3805461724521386</v>
      </c>
      <c r="I202" s="151">
        <f t="shared" si="19"/>
        <v>1.8437201579394704</v>
      </c>
      <c r="J202" s="151">
        <v>4.5967333622092577</v>
      </c>
      <c r="K202" s="151">
        <v>0.40688671382859237</v>
      </c>
      <c r="L202" s="725">
        <f t="shared" si="20"/>
        <v>0.10619167647440347</v>
      </c>
    </row>
    <row r="203" spans="1:12" ht="16.5" customHeight="1" x14ac:dyDescent="0.3">
      <c r="A203" s="158">
        <v>124</v>
      </c>
      <c r="B203" s="327" t="s">
        <v>651</v>
      </c>
      <c r="C203" s="156">
        <v>306.10000000000002</v>
      </c>
      <c r="D203" s="157"/>
      <c r="E203" s="157"/>
      <c r="F203" s="523">
        <f t="shared" si="17"/>
        <v>306.10000000000002</v>
      </c>
      <c r="G203" s="749">
        <f t="shared" si="18"/>
        <v>4.1782615738255096E-3</v>
      </c>
      <c r="H203" s="734">
        <f t="shared" si="21"/>
        <v>17.889018015255228</v>
      </c>
      <c r="I203" s="151">
        <f t="shared" si="19"/>
        <v>3.9355839633561502</v>
      </c>
      <c r="J203" s="151">
        <v>9.812134464241657</v>
      </c>
      <c r="K203" s="151">
        <v>0.86853572596186968</v>
      </c>
      <c r="L203" s="725">
        <f t="shared" si="20"/>
        <v>0.10619167647440347</v>
      </c>
    </row>
    <row r="204" spans="1:12" ht="16.5" customHeight="1" x14ac:dyDescent="0.3">
      <c r="A204" s="158">
        <v>125</v>
      </c>
      <c r="B204" s="327" t="s">
        <v>652</v>
      </c>
      <c r="C204" s="156">
        <v>239.7</v>
      </c>
      <c r="D204" s="157"/>
      <c r="E204" s="157"/>
      <c r="F204" s="523">
        <f t="shared" si="17"/>
        <v>239.7</v>
      </c>
      <c r="G204" s="749">
        <f t="shared" si="18"/>
        <v>3.2719023170401E-3</v>
      </c>
      <c r="H204" s="734">
        <f t="shared" si="21"/>
        <v>14.008486175291337</v>
      </c>
      <c r="I204" s="151">
        <f t="shared" si="19"/>
        <v>3.0818669585640941</v>
      </c>
      <c r="J204" s="151">
        <v>7.6836609966635905</v>
      </c>
      <c r="K204" s="151">
        <v>0.68013072039549216</v>
      </c>
      <c r="L204" s="725">
        <f t="shared" si="20"/>
        <v>0.10619167647440349</v>
      </c>
    </row>
    <row r="205" spans="1:12" ht="16.5" customHeight="1" x14ac:dyDescent="0.3">
      <c r="A205" s="158">
        <v>126</v>
      </c>
      <c r="B205" s="327" t="s">
        <v>653</v>
      </c>
      <c r="C205" s="156">
        <v>193.7</v>
      </c>
      <c r="D205" s="157"/>
      <c r="E205" s="157"/>
      <c r="F205" s="523">
        <f t="shared" si="17"/>
        <v>193.7</v>
      </c>
      <c r="G205" s="749">
        <f t="shared" si="18"/>
        <v>2.6440028319176779E-3</v>
      </c>
      <c r="H205" s="734">
        <f t="shared" si="21"/>
        <v>11.320165924713942</v>
      </c>
      <c r="I205" s="151">
        <f t="shared" si="19"/>
        <v>2.4904365034370675</v>
      </c>
      <c r="J205" s="151">
        <v>6.2091161245462558</v>
      </c>
      <c r="K205" s="151">
        <v>0.54960918039468842</v>
      </c>
      <c r="L205" s="725">
        <f t="shared" si="20"/>
        <v>0.10619167647440347</v>
      </c>
    </row>
    <row r="206" spans="1:12" ht="16.5" customHeight="1" x14ac:dyDescent="0.3">
      <c r="A206" s="158">
        <v>127</v>
      </c>
      <c r="B206" s="327" t="s">
        <v>654</v>
      </c>
      <c r="C206" s="156">
        <v>83.9</v>
      </c>
      <c r="D206" s="157"/>
      <c r="E206" s="157"/>
      <c r="F206" s="523">
        <f t="shared" si="17"/>
        <v>83.9</v>
      </c>
      <c r="G206" s="749">
        <f t="shared" si="18"/>
        <v>1.1452340609080702E-3</v>
      </c>
      <c r="H206" s="734">
        <f t="shared" si="21"/>
        <v>4.9032623700748568</v>
      </c>
      <c r="I206" s="151">
        <f t="shared" si="19"/>
        <v>1.0787177214164685</v>
      </c>
      <c r="J206" s="151">
        <v>2.6894416254487914</v>
      </c>
      <c r="K206" s="151">
        <v>0.2380599392623354</v>
      </c>
      <c r="L206" s="725">
        <f t="shared" si="20"/>
        <v>0.10619167647440347</v>
      </c>
    </row>
    <row r="207" spans="1:12" ht="16.5" customHeight="1" x14ac:dyDescent="0.3">
      <c r="A207" s="158">
        <v>128</v>
      </c>
      <c r="B207" s="327" t="s">
        <v>655</v>
      </c>
      <c r="C207" s="156">
        <v>2111.66</v>
      </c>
      <c r="D207" s="157"/>
      <c r="E207" s="157"/>
      <c r="F207" s="523">
        <f t="shared" si="17"/>
        <v>2111.66</v>
      </c>
      <c r="G207" s="749">
        <f t="shared" si="18"/>
        <v>2.8824135364209E-2</v>
      </c>
      <c r="H207" s="734">
        <f t="shared" si="21"/>
        <v>123.40909435509262</v>
      </c>
      <c r="I207" s="151">
        <f t="shared" si="19"/>
        <v>27.150000758120377</v>
      </c>
      <c r="J207" s="151">
        <v>67.689944014245455</v>
      </c>
      <c r="K207" s="151">
        <v>5.991676416480372</v>
      </c>
      <c r="L207" s="725">
        <f t="shared" si="20"/>
        <v>0.10619167647440349</v>
      </c>
    </row>
    <row r="208" spans="1:12" ht="16.5" customHeight="1" x14ac:dyDescent="0.3">
      <c r="A208" s="158">
        <v>129</v>
      </c>
      <c r="B208" s="327" t="s">
        <v>656</v>
      </c>
      <c r="C208" s="156">
        <v>424.8</v>
      </c>
      <c r="D208" s="157"/>
      <c r="E208" s="157"/>
      <c r="F208" s="523">
        <f t="shared" ref="F208:F270" si="22">C208+D208+E208</f>
        <v>424.8</v>
      </c>
      <c r="G208" s="749">
        <f t="shared" si="18"/>
        <v>5.7985152452174997E-3</v>
      </c>
      <c r="H208" s="734">
        <f t="shared" si="21"/>
        <v>24.826053096636464</v>
      </c>
      <c r="I208" s="151">
        <f t="shared" si="19"/>
        <v>5.4617316812600221</v>
      </c>
      <c r="J208" s="151">
        <v>13.617101340770519</v>
      </c>
      <c r="K208" s="151">
        <v>1.2053380476595958</v>
      </c>
      <c r="L208" s="725">
        <f t="shared" si="20"/>
        <v>0.10619167647440349</v>
      </c>
    </row>
    <row r="209" spans="1:12" ht="16.5" customHeight="1" x14ac:dyDescent="0.3">
      <c r="A209" s="158">
        <v>130</v>
      </c>
      <c r="B209" s="327" t="s">
        <v>657</v>
      </c>
      <c r="C209" s="156">
        <v>105.5</v>
      </c>
      <c r="D209" s="157"/>
      <c r="E209" s="157"/>
      <c r="F209" s="523">
        <f t="shared" si="22"/>
        <v>105.5</v>
      </c>
      <c r="G209" s="749">
        <f t="shared" si="18"/>
        <v>1.4400738191394683E-3</v>
      </c>
      <c r="H209" s="734">
        <f t="shared" si="21"/>
        <v>6.1656040529546763</v>
      </c>
      <c r="I209" s="151">
        <f t="shared" si="19"/>
        <v>1.3564328916500288</v>
      </c>
      <c r="J209" s="151">
        <v>3.3818366088778005</v>
      </c>
      <c r="K209" s="151">
        <v>0.29934831456706062</v>
      </c>
      <c r="L209" s="725">
        <f t="shared" si="20"/>
        <v>0.10619167647440349</v>
      </c>
    </row>
    <row r="210" spans="1:12" ht="16.5" customHeight="1" x14ac:dyDescent="0.3">
      <c r="A210" s="158">
        <v>131</v>
      </c>
      <c r="B210" s="327" t="s">
        <v>658</v>
      </c>
      <c r="C210" s="156">
        <v>158.6</v>
      </c>
      <c r="D210" s="157"/>
      <c r="E210" s="157"/>
      <c r="F210" s="523">
        <f t="shared" si="22"/>
        <v>158.6</v>
      </c>
      <c r="G210" s="749">
        <f t="shared" si="18"/>
        <v>2.1648882247916556E-3</v>
      </c>
      <c r="H210" s="734">
        <f t="shared" si="21"/>
        <v>9.2688606900342325</v>
      </c>
      <c r="I210" s="151">
        <f t="shared" si="19"/>
        <v>2.0391493518075312</v>
      </c>
      <c r="J210" s="151">
        <v>5.0839742764741152</v>
      </c>
      <c r="K210" s="151">
        <v>0.45001557052451002</v>
      </c>
      <c r="L210" s="725">
        <f t="shared" si="20"/>
        <v>0.10619167647440347</v>
      </c>
    </row>
    <row r="211" spans="1:12" ht="16.5" customHeight="1" x14ac:dyDescent="0.3">
      <c r="A211" s="158">
        <v>132</v>
      </c>
      <c r="B211" s="327" t="s">
        <v>659</v>
      </c>
      <c r="C211" s="156">
        <v>84.9</v>
      </c>
      <c r="D211" s="157"/>
      <c r="E211" s="157"/>
      <c r="F211" s="523">
        <f t="shared" si="22"/>
        <v>84.9</v>
      </c>
      <c r="G211" s="749">
        <f t="shared" si="18"/>
        <v>1.1588840497150793E-3</v>
      </c>
      <c r="H211" s="734">
        <f t="shared" si="21"/>
        <v>4.9617041146526262</v>
      </c>
      <c r="I211" s="151">
        <f t="shared" si="19"/>
        <v>1.0915749052235777</v>
      </c>
      <c r="J211" s="151">
        <v>2.7214969487556897</v>
      </c>
      <c r="K211" s="151">
        <v>0.24089736404496159</v>
      </c>
      <c r="L211" s="725">
        <f t="shared" si="20"/>
        <v>0.10619167647440346</v>
      </c>
    </row>
    <row r="212" spans="1:12" ht="16.5" customHeight="1" x14ac:dyDescent="0.3">
      <c r="A212" s="158">
        <v>133</v>
      </c>
      <c r="B212" s="327" t="s">
        <v>660</v>
      </c>
      <c r="C212" s="156">
        <v>191.6</v>
      </c>
      <c r="D212" s="157"/>
      <c r="E212" s="157"/>
      <c r="F212" s="523">
        <f t="shared" si="22"/>
        <v>191.6</v>
      </c>
      <c r="G212" s="749">
        <f t="shared" si="18"/>
        <v>2.6153378554229587E-3</v>
      </c>
      <c r="H212" s="734">
        <f t="shared" si="21"/>
        <v>11.197438261100626</v>
      </c>
      <c r="I212" s="151">
        <f t="shared" si="19"/>
        <v>2.4634364174421375</v>
      </c>
      <c r="J212" s="151">
        <v>6.1417999456017691</v>
      </c>
      <c r="K212" s="151">
        <v>0.54365058835117364</v>
      </c>
      <c r="L212" s="725">
        <f t="shared" si="20"/>
        <v>0.10619167647440349</v>
      </c>
    </row>
    <row r="213" spans="1:12" ht="16.5" customHeight="1" x14ac:dyDescent="0.3">
      <c r="A213" s="158">
        <v>134</v>
      </c>
      <c r="B213" s="327" t="s">
        <v>661</v>
      </c>
      <c r="C213" s="156">
        <v>220.11</v>
      </c>
      <c r="D213" s="157"/>
      <c r="E213" s="157"/>
      <c r="F213" s="523">
        <f t="shared" si="22"/>
        <v>220.11</v>
      </c>
      <c r="G213" s="749">
        <f t="shared" ref="G213:G276" si="23">3/219780.4*F213</f>
        <v>3.0044990363107906E-3</v>
      </c>
      <c r="H213" s="734">
        <f t="shared" si="21"/>
        <v>12.863612399012833</v>
      </c>
      <c r="I213" s="151">
        <f t="shared" si="19"/>
        <v>2.8299947277828235</v>
      </c>
      <c r="J213" s="151">
        <v>7.0556972130814479</v>
      </c>
      <c r="K213" s="151">
        <v>0.62454556890384572</v>
      </c>
      <c r="L213" s="725">
        <f t="shared" si="20"/>
        <v>0.10619167647440347</v>
      </c>
    </row>
    <row r="214" spans="1:12" ht="16.5" customHeight="1" x14ac:dyDescent="0.3">
      <c r="A214" s="158">
        <v>135</v>
      </c>
      <c r="B214" s="327" t="s">
        <v>662</v>
      </c>
      <c r="C214" s="156">
        <v>154.1</v>
      </c>
      <c r="D214" s="157"/>
      <c r="E214" s="157"/>
      <c r="F214" s="523">
        <f t="shared" si="22"/>
        <v>154.1</v>
      </c>
      <c r="G214" s="749">
        <f t="shared" si="23"/>
        <v>2.1034632751601142E-3</v>
      </c>
      <c r="H214" s="734">
        <f t="shared" si="21"/>
        <v>9.0058728394342697</v>
      </c>
      <c r="I214" s="151">
        <f t="shared" si="19"/>
        <v>1.9812920246755394</v>
      </c>
      <c r="J214" s="151">
        <v>4.9397253215930714</v>
      </c>
      <c r="K214" s="151">
        <v>0.43724715900269229</v>
      </c>
      <c r="L214" s="725">
        <f t="shared" si="20"/>
        <v>0.10619167647440346</v>
      </c>
    </row>
    <row r="215" spans="1:12" ht="16.5" customHeight="1" x14ac:dyDescent="0.3">
      <c r="A215" s="158">
        <v>136</v>
      </c>
      <c r="B215" s="327" t="s">
        <v>663</v>
      </c>
      <c r="C215" s="156">
        <v>219.1</v>
      </c>
      <c r="D215" s="157"/>
      <c r="E215" s="157"/>
      <c r="F215" s="523">
        <f t="shared" si="22"/>
        <v>219.1</v>
      </c>
      <c r="G215" s="749">
        <f t="shared" si="23"/>
        <v>2.990712547615711E-3</v>
      </c>
      <c r="H215" s="734">
        <f t="shared" si="21"/>
        <v>12.804586236989286</v>
      </c>
      <c r="I215" s="151">
        <f t="shared" si="19"/>
        <v>2.8170089721376428</v>
      </c>
      <c r="J215" s="151">
        <v>7.0233213365414793</v>
      </c>
      <c r="K215" s="151">
        <v>0.62167976987339313</v>
      </c>
      <c r="L215" s="725">
        <f t="shared" si="20"/>
        <v>0.10619167647440347</v>
      </c>
    </row>
    <row r="216" spans="1:12" ht="16.5" customHeight="1" x14ac:dyDescent="0.3">
      <c r="A216" s="158">
        <v>137</v>
      </c>
      <c r="B216" s="327" t="s">
        <v>664</v>
      </c>
      <c r="C216" s="156">
        <v>255.8</v>
      </c>
      <c r="D216" s="157"/>
      <c r="E216" s="157"/>
      <c r="F216" s="523">
        <f t="shared" si="22"/>
        <v>255.8</v>
      </c>
      <c r="G216" s="749">
        <f t="shared" si="23"/>
        <v>3.4916671368329481E-3</v>
      </c>
      <c r="H216" s="734">
        <f t="shared" si="21"/>
        <v>14.949398262993425</v>
      </c>
      <c r="I216" s="151">
        <f t="shared" si="19"/>
        <v>3.2888676178585534</v>
      </c>
      <c r="J216" s="151">
        <v>8.199751701904658</v>
      </c>
      <c r="K216" s="151">
        <v>0.72581325939577357</v>
      </c>
      <c r="L216" s="725">
        <f t="shared" si="20"/>
        <v>0.10619167647440346</v>
      </c>
    </row>
    <row r="217" spans="1:12" ht="16.5" customHeight="1" x14ac:dyDescent="0.3">
      <c r="A217" s="158">
        <v>138</v>
      </c>
      <c r="B217" s="327" t="s">
        <v>665</v>
      </c>
      <c r="C217" s="156">
        <v>101.5</v>
      </c>
      <c r="D217" s="157"/>
      <c r="E217" s="157"/>
      <c r="F217" s="523">
        <f t="shared" si="22"/>
        <v>101.5</v>
      </c>
      <c r="G217" s="749">
        <f t="shared" si="23"/>
        <v>1.3854738639114317E-3</v>
      </c>
      <c r="H217" s="734">
        <f t="shared" si="21"/>
        <v>5.9318370746435987</v>
      </c>
      <c r="I217" s="151">
        <f t="shared" si="19"/>
        <v>1.3050041564215917</v>
      </c>
      <c r="J217" s="151">
        <v>3.2536153156502059</v>
      </c>
      <c r="K217" s="151">
        <v>0.28799861543655592</v>
      </c>
      <c r="L217" s="725">
        <f t="shared" si="20"/>
        <v>0.10619167647440349</v>
      </c>
    </row>
    <row r="218" spans="1:12" ht="16.5" customHeight="1" x14ac:dyDescent="0.3">
      <c r="A218" s="158">
        <v>139</v>
      </c>
      <c r="B218" s="327" t="s">
        <v>666</v>
      </c>
      <c r="C218" s="156">
        <v>57.8</v>
      </c>
      <c r="D218" s="157"/>
      <c r="E218" s="157"/>
      <c r="F218" s="523">
        <f t="shared" si="22"/>
        <v>57.8</v>
      </c>
      <c r="G218" s="749">
        <f t="shared" si="23"/>
        <v>7.889693530451305E-4</v>
      </c>
      <c r="H218" s="734">
        <f t="shared" si="21"/>
        <v>3.377932836595074</v>
      </c>
      <c r="I218" s="151">
        <f t="shared" si="19"/>
        <v>0.74314522405091632</v>
      </c>
      <c r="J218" s="151">
        <v>1.8527976871387382</v>
      </c>
      <c r="K218" s="151">
        <v>0.16400315243579242</v>
      </c>
      <c r="L218" s="725">
        <f t="shared" si="20"/>
        <v>0.10619167647440349</v>
      </c>
    </row>
    <row r="219" spans="1:12" ht="16.5" customHeight="1" x14ac:dyDescent="0.3">
      <c r="A219" s="158">
        <v>140</v>
      </c>
      <c r="B219" s="321" t="s">
        <v>2009</v>
      </c>
      <c r="C219" s="146">
        <v>569.54999999999995</v>
      </c>
      <c r="D219" s="159">
        <v>76.3</v>
      </c>
      <c r="E219" s="159">
        <v>25</v>
      </c>
      <c r="F219" s="523">
        <f t="shared" si="22"/>
        <v>670.84999999999991</v>
      </c>
      <c r="G219" s="749">
        <f t="shared" si="23"/>
        <v>9.1570949911821062E-3</v>
      </c>
      <c r="H219" s="734">
        <f t="shared" si="21"/>
        <v>39.205644349996625</v>
      </c>
      <c r="I219" s="151">
        <f t="shared" si="19"/>
        <v>8.625241756999257</v>
      </c>
      <c r="J219" s="151">
        <v>21.504313640432912</v>
      </c>
      <c r="K219" s="151">
        <v>1.9034864154247637</v>
      </c>
      <c r="L219" s="725">
        <f t="shared" si="20"/>
        <v>0.10619167647440346</v>
      </c>
    </row>
    <row r="220" spans="1:12" ht="16.5" customHeight="1" x14ac:dyDescent="0.3">
      <c r="A220" s="158">
        <v>141</v>
      </c>
      <c r="B220" s="321" t="s">
        <v>2010</v>
      </c>
      <c r="C220" s="146">
        <v>648.9</v>
      </c>
      <c r="D220" s="159"/>
      <c r="E220" s="159"/>
      <c r="F220" s="523">
        <f t="shared" si="22"/>
        <v>648.9</v>
      </c>
      <c r="G220" s="749">
        <f t="shared" si="23"/>
        <v>8.8574777368682564E-3</v>
      </c>
      <c r="H220" s="734">
        <f t="shared" si="21"/>
        <v>37.922848056514596</v>
      </c>
      <c r="I220" s="151">
        <f t="shared" si="19"/>
        <v>8.343026572433212</v>
      </c>
      <c r="J220" s="151">
        <v>20.800699293846492</v>
      </c>
      <c r="K220" s="151">
        <v>1.8412049414461196</v>
      </c>
      <c r="L220" s="725">
        <f t="shared" si="20"/>
        <v>0.10619167647440347</v>
      </c>
    </row>
    <row r="221" spans="1:12" ht="16.5" customHeight="1" x14ac:dyDescent="0.3">
      <c r="A221" s="158">
        <v>142</v>
      </c>
      <c r="B221" s="321" t="s">
        <v>2011</v>
      </c>
      <c r="C221" s="146">
        <v>527.70000000000005</v>
      </c>
      <c r="D221" s="159">
        <v>115.4</v>
      </c>
      <c r="E221" s="159">
        <v>110</v>
      </c>
      <c r="F221" s="523">
        <f t="shared" si="22"/>
        <v>753.1</v>
      </c>
      <c r="G221" s="749">
        <f t="shared" si="23"/>
        <v>1.0279806570558613E-2</v>
      </c>
      <c r="H221" s="734">
        <f t="shared" si="21"/>
        <v>44.012477841518169</v>
      </c>
      <c r="I221" s="151">
        <f t="shared" si="19"/>
        <v>9.682745125133998</v>
      </c>
      <c r="J221" s="151">
        <v>24.140863982425326</v>
      </c>
      <c r="K221" s="151">
        <v>2.1368646037957664</v>
      </c>
      <c r="L221" s="725">
        <f t="shared" si="20"/>
        <v>0.10619167647440349</v>
      </c>
    </row>
    <row r="222" spans="1:12" ht="16.5" customHeight="1" x14ac:dyDescent="0.3">
      <c r="A222" s="158">
        <v>143</v>
      </c>
      <c r="B222" s="321" t="s">
        <v>2012</v>
      </c>
      <c r="C222" s="146">
        <v>276.60000000000002</v>
      </c>
      <c r="D222" s="159"/>
      <c r="E222" s="159"/>
      <c r="F222" s="523">
        <f t="shared" si="22"/>
        <v>276.60000000000002</v>
      </c>
      <c r="G222" s="749">
        <f t="shared" si="23"/>
        <v>3.7755869040187393E-3</v>
      </c>
      <c r="H222" s="734">
        <f t="shared" si="21"/>
        <v>16.164986550211029</v>
      </c>
      <c r="I222" s="151">
        <f t="shared" si="19"/>
        <v>3.5562970410464265</v>
      </c>
      <c r="J222" s="151">
        <v>8.8665024266881485</v>
      </c>
      <c r="K222" s="151">
        <v>0.78483169487439786</v>
      </c>
      <c r="L222" s="725">
        <f t="shared" si="20"/>
        <v>0.10619167647440347</v>
      </c>
    </row>
    <row r="223" spans="1:12" ht="16.5" customHeight="1" x14ac:dyDescent="0.3">
      <c r="A223" s="158">
        <v>144</v>
      </c>
      <c r="B223" s="321" t="s">
        <v>2013</v>
      </c>
      <c r="C223" s="146">
        <v>238.8</v>
      </c>
      <c r="D223" s="159"/>
      <c r="E223" s="159"/>
      <c r="F223" s="523">
        <f t="shared" si="22"/>
        <v>238.8</v>
      </c>
      <c r="G223" s="749">
        <f t="shared" si="23"/>
        <v>3.259617327113792E-3</v>
      </c>
      <c r="H223" s="734">
        <f t="shared" si="21"/>
        <v>13.955888605171344</v>
      </c>
      <c r="I223" s="151">
        <f t="shared" si="19"/>
        <v>3.0702954931376958</v>
      </c>
      <c r="J223" s="151">
        <v>7.6548112056873823</v>
      </c>
      <c r="K223" s="151">
        <v>0.67757703809112857</v>
      </c>
      <c r="L223" s="725">
        <f t="shared" si="20"/>
        <v>0.10619167647440346</v>
      </c>
    </row>
    <row r="224" spans="1:12" ht="16.5" customHeight="1" x14ac:dyDescent="0.3">
      <c r="A224" s="158">
        <v>145</v>
      </c>
      <c r="B224" s="321" t="s">
        <v>2014</v>
      </c>
      <c r="C224" s="146">
        <v>754.13</v>
      </c>
      <c r="D224" s="159"/>
      <c r="E224" s="159"/>
      <c r="F224" s="523">
        <f t="shared" si="22"/>
        <v>754.13</v>
      </c>
      <c r="G224" s="749">
        <f t="shared" si="23"/>
        <v>1.0293866059029832E-2</v>
      </c>
      <c r="H224" s="734">
        <f t="shared" si="21"/>
        <v>44.07267283843327</v>
      </c>
      <c r="I224" s="151">
        <f t="shared" si="19"/>
        <v>9.6959880244553194</v>
      </c>
      <c r="J224" s="151">
        <v>24.17388096543143</v>
      </c>
      <c r="K224" s="151">
        <v>2.1397871513218711</v>
      </c>
      <c r="L224" s="725">
        <f t="shared" si="20"/>
        <v>0.10619167647440347</v>
      </c>
    </row>
    <row r="225" spans="1:12" ht="16.5" customHeight="1" x14ac:dyDescent="0.3">
      <c r="A225" s="158">
        <v>146</v>
      </c>
      <c r="B225" s="321" t="s">
        <v>2015</v>
      </c>
      <c r="C225" s="146">
        <v>838.38</v>
      </c>
      <c r="D225" s="159">
        <v>72.7</v>
      </c>
      <c r="E225" s="159"/>
      <c r="F225" s="523">
        <f t="shared" si="22"/>
        <v>911.08</v>
      </c>
      <c r="G225" s="749">
        <f t="shared" si="23"/>
        <v>1.2436231802289923E-2</v>
      </c>
      <c r="H225" s="734">
        <f t="shared" si="21"/>
        <v>53.24510464991419</v>
      </c>
      <c r="I225" s="151">
        <f t="shared" si="19"/>
        <v>11.713923022981122</v>
      </c>
      <c r="J225" s="151">
        <v>29.204963958449166</v>
      </c>
      <c r="K225" s="151">
        <v>2.5851209709550482</v>
      </c>
      <c r="L225" s="725">
        <f t="shared" si="20"/>
        <v>0.10619167647440349</v>
      </c>
    </row>
    <row r="226" spans="1:12" ht="16.5" customHeight="1" x14ac:dyDescent="0.3">
      <c r="A226" s="158">
        <v>147</v>
      </c>
      <c r="B226" s="321" t="s">
        <v>2016</v>
      </c>
      <c r="C226" s="146">
        <v>676.2</v>
      </c>
      <c r="D226" s="159"/>
      <c r="E226" s="159">
        <v>31.7</v>
      </c>
      <c r="F226" s="523">
        <f t="shared" si="22"/>
        <v>707.90000000000009</v>
      </c>
      <c r="G226" s="749">
        <f t="shared" si="23"/>
        <v>9.6628270764817989E-3</v>
      </c>
      <c r="H226" s="734">
        <f t="shared" si="21"/>
        <v>41.370910986602993</v>
      </c>
      <c r="I226" s="151">
        <f t="shared" si="19"/>
        <v>9.1016004170526585</v>
      </c>
      <c r="J226" s="151">
        <v>22.691963368953509</v>
      </c>
      <c r="K226" s="151">
        <v>2.0086130036210639</v>
      </c>
      <c r="L226" s="725">
        <f t="shared" si="20"/>
        <v>0.10619167647440347</v>
      </c>
    </row>
    <row r="227" spans="1:12" ht="16.5" customHeight="1" x14ac:dyDescent="0.35">
      <c r="A227" s="158">
        <v>148</v>
      </c>
      <c r="B227" s="329" t="s">
        <v>2017</v>
      </c>
      <c r="C227" s="146">
        <v>814.34</v>
      </c>
      <c r="D227" s="159"/>
      <c r="E227" s="159"/>
      <c r="F227" s="523">
        <f t="shared" si="22"/>
        <v>814.34</v>
      </c>
      <c r="G227" s="749">
        <f t="shared" si="23"/>
        <v>1.1115731885099855E-2</v>
      </c>
      <c r="H227" s="734">
        <f t="shared" si="21"/>
        <v>47.591450279460773</v>
      </c>
      <c r="I227" s="151">
        <f t="shared" si="19"/>
        <v>10.47011906148137</v>
      </c>
      <c r="J227" s="151">
        <v>26.103931981739795</v>
      </c>
      <c r="K227" s="151">
        <v>2.3106284974837927</v>
      </c>
      <c r="L227" s="725">
        <f t="shared" si="20"/>
        <v>0.10619167647440349</v>
      </c>
    </row>
    <row r="228" spans="1:12" ht="16.5" customHeight="1" x14ac:dyDescent="0.35">
      <c r="A228" s="158">
        <v>149</v>
      </c>
      <c r="B228" s="329" t="s">
        <v>2018</v>
      </c>
      <c r="C228" s="146">
        <v>562.29999999999995</v>
      </c>
      <c r="D228" s="159"/>
      <c r="E228" s="159"/>
      <c r="F228" s="523">
        <f t="shared" si="22"/>
        <v>562.29999999999995</v>
      </c>
      <c r="G228" s="749">
        <f t="shared" si="23"/>
        <v>7.675388706181261E-3</v>
      </c>
      <c r="H228" s="734">
        <f t="shared" si="21"/>
        <v>32.861792976079755</v>
      </c>
      <c r="I228" s="151">
        <f t="shared" si="19"/>
        <v>7.2295944547375459</v>
      </c>
      <c r="J228" s="151">
        <v>18.024708295469072</v>
      </c>
      <c r="K228" s="151">
        <v>0</v>
      </c>
      <c r="L228" s="725">
        <f t="shared" si="20"/>
        <v>0.10335425169177731</v>
      </c>
    </row>
    <row r="229" spans="1:12" ht="16.5" customHeight="1" x14ac:dyDescent="0.3">
      <c r="A229" s="158">
        <v>150</v>
      </c>
      <c r="B229" s="321" t="s">
        <v>2019</v>
      </c>
      <c r="C229" s="146">
        <v>410.5</v>
      </c>
      <c r="D229" s="159"/>
      <c r="E229" s="159"/>
      <c r="F229" s="523">
        <f t="shared" si="22"/>
        <v>410.5</v>
      </c>
      <c r="G229" s="749">
        <f t="shared" si="23"/>
        <v>5.6033204052772677E-3</v>
      </c>
      <c r="H229" s="734">
        <f t="shared" si="21"/>
        <v>23.990336149174357</v>
      </c>
      <c r="I229" s="151">
        <f t="shared" si="19"/>
        <v>5.2778739528183589</v>
      </c>
      <c r="J229" s="151">
        <v>13.158710217481868</v>
      </c>
      <c r="K229" s="151">
        <v>1.1647628732680415</v>
      </c>
      <c r="L229" s="725">
        <f t="shared" si="20"/>
        <v>0.10619167647440346</v>
      </c>
    </row>
    <row r="230" spans="1:12" ht="16.5" customHeight="1" x14ac:dyDescent="0.3">
      <c r="A230" s="158">
        <v>151</v>
      </c>
      <c r="B230" s="321" t="s">
        <v>2020</v>
      </c>
      <c r="C230" s="146">
        <v>504.87</v>
      </c>
      <c r="D230" s="159"/>
      <c r="E230" s="159">
        <v>18.399999999999999</v>
      </c>
      <c r="F230" s="523">
        <f t="shared" si="22"/>
        <v>523.27</v>
      </c>
      <c r="G230" s="749">
        <f t="shared" si="23"/>
        <v>7.1426296430436931E-3</v>
      </c>
      <c r="H230" s="734">
        <f t="shared" si="21"/>
        <v>30.580811685209419</v>
      </c>
      <c r="I230" s="151">
        <f t="shared" si="19"/>
        <v>6.7277785707460724</v>
      </c>
      <c r="J230" s="151">
        <v>16.773589026800821</v>
      </c>
      <c r="K230" s="151">
        <v>1.4847392660047942</v>
      </c>
      <c r="L230" s="725">
        <f t="shared" si="20"/>
        <v>0.10619167647440349</v>
      </c>
    </row>
    <row r="231" spans="1:12" ht="16.5" customHeight="1" x14ac:dyDescent="0.35">
      <c r="A231" s="158">
        <v>152</v>
      </c>
      <c r="B231" s="329" t="s">
        <v>2021</v>
      </c>
      <c r="C231" s="146">
        <v>684.1</v>
      </c>
      <c r="D231" s="159"/>
      <c r="E231" s="159"/>
      <c r="F231" s="523">
        <f t="shared" si="22"/>
        <v>684.1</v>
      </c>
      <c r="G231" s="749">
        <f t="shared" si="23"/>
        <v>9.3379573428749793E-3</v>
      </c>
      <c r="H231" s="734">
        <f t="shared" si="21"/>
        <v>39.979997465652076</v>
      </c>
      <c r="I231" s="151">
        <f t="shared" si="19"/>
        <v>8.7955994424434571</v>
      </c>
      <c r="J231" s="151">
        <v>21.929046674249321</v>
      </c>
      <c r="K231" s="151">
        <v>1.9410822937945607</v>
      </c>
      <c r="L231" s="725">
        <f t="shared" si="20"/>
        <v>0.10619167647440346</v>
      </c>
    </row>
    <row r="232" spans="1:12" ht="16.5" customHeight="1" x14ac:dyDescent="0.3">
      <c r="A232" s="158">
        <v>153</v>
      </c>
      <c r="B232" s="321" t="s">
        <v>2022</v>
      </c>
      <c r="C232" s="146">
        <v>525.58000000000004</v>
      </c>
      <c r="D232" s="159">
        <v>133.5</v>
      </c>
      <c r="E232" s="159"/>
      <c r="F232" s="523">
        <f t="shared" si="22"/>
        <v>659.08</v>
      </c>
      <c r="G232" s="749">
        <f t="shared" si="23"/>
        <v>8.9964346229236096E-3</v>
      </c>
      <c r="H232" s="734">
        <f t="shared" si="21"/>
        <v>38.517785016316289</v>
      </c>
      <c r="I232" s="151">
        <f t="shared" si="19"/>
        <v>8.4739127035895834</v>
      </c>
      <c r="J232" s="151">
        <v>21.127022485110722</v>
      </c>
      <c r="K232" s="151">
        <v>1.8700899257332542</v>
      </c>
      <c r="L232" s="725">
        <f t="shared" si="20"/>
        <v>0.10619167647440346</v>
      </c>
    </row>
    <row r="233" spans="1:12" ht="16.5" customHeight="1" x14ac:dyDescent="0.3">
      <c r="A233" s="158">
        <v>154</v>
      </c>
      <c r="B233" s="321" t="s">
        <v>2023</v>
      </c>
      <c r="C233" s="146">
        <v>418.1</v>
      </c>
      <c r="D233" s="159"/>
      <c r="E233" s="159">
        <v>48.4</v>
      </c>
      <c r="F233" s="523">
        <f t="shared" si="22"/>
        <v>466.5</v>
      </c>
      <c r="G233" s="749">
        <f t="shared" si="23"/>
        <v>6.3677197784697817E-3</v>
      </c>
      <c r="H233" s="734">
        <f t="shared" si="21"/>
        <v>27.263073845529444</v>
      </c>
      <c r="I233" s="151">
        <f t="shared" si="19"/>
        <v>5.9978762460164781</v>
      </c>
      <c r="J233" s="151">
        <v>14.953808322668191</v>
      </c>
      <c r="K233" s="151">
        <v>1.3236586610951067</v>
      </c>
      <c r="L233" s="725">
        <f t="shared" si="20"/>
        <v>0.10619167647440347</v>
      </c>
    </row>
    <row r="234" spans="1:12" ht="16.5" customHeight="1" x14ac:dyDescent="0.3">
      <c r="A234" s="158">
        <v>155</v>
      </c>
      <c r="B234" s="321" t="s">
        <v>2024</v>
      </c>
      <c r="C234" s="146">
        <v>399.54</v>
      </c>
      <c r="D234" s="159"/>
      <c r="E234" s="159">
        <v>12.5</v>
      </c>
      <c r="F234" s="523">
        <f t="shared" si="22"/>
        <v>412.04</v>
      </c>
      <c r="G234" s="749">
        <f t="shared" si="23"/>
        <v>5.6243413880400625E-3</v>
      </c>
      <c r="H234" s="734">
        <f t="shared" si="21"/>
        <v>24.080336435824126</v>
      </c>
      <c r="I234" s="151">
        <f t="shared" si="19"/>
        <v>5.2976740158813076</v>
      </c>
      <c r="J234" s="151">
        <v>13.208075415374495</v>
      </c>
      <c r="K234" s="151">
        <v>1.1691325074332857</v>
      </c>
      <c r="L234" s="725">
        <f t="shared" si="20"/>
        <v>0.1061916764744035</v>
      </c>
    </row>
    <row r="235" spans="1:12" ht="16.5" customHeight="1" x14ac:dyDescent="0.3">
      <c r="A235" s="158">
        <v>156</v>
      </c>
      <c r="B235" s="321" t="s">
        <v>2025</v>
      </c>
      <c r="C235" s="146">
        <v>303.5</v>
      </c>
      <c r="D235" s="159"/>
      <c r="E235" s="159"/>
      <c r="F235" s="523">
        <f t="shared" si="22"/>
        <v>303.5</v>
      </c>
      <c r="G235" s="749">
        <f t="shared" si="23"/>
        <v>4.1427716029272862E-3</v>
      </c>
      <c r="H235" s="734">
        <f t="shared" si="21"/>
        <v>17.737069479353028</v>
      </c>
      <c r="I235" s="151">
        <f t="shared" si="19"/>
        <v>3.9021552854576664</v>
      </c>
      <c r="J235" s="151">
        <v>9.7287906236437198</v>
      </c>
      <c r="K235" s="151">
        <v>0.8611584215270417</v>
      </c>
      <c r="L235" s="725">
        <f t="shared" si="20"/>
        <v>0.1061916764744035</v>
      </c>
    </row>
    <row r="236" spans="1:12" ht="16.5" customHeight="1" x14ac:dyDescent="0.3">
      <c r="A236" s="158">
        <v>157</v>
      </c>
      <c r="B236" s="321" t="s">
        <v>2026</v>
      </c>
      <c r="C236" s="146">
        <v>654.13</v>
      </c>
      <c r="D236" s="159"/>
      <c r="E236" s="159"/>
      <c r="F236" s="523">
        <f t="shared" si="22"/>
        <v>654.13</v>
      </c>
      <c r="G236" s="749">
        <f t="shared" si="23"/>
        <v>8.9288671783289142E-3</v>
      </c>
      <c r="H236" s="734">
        <f t="shared" si="21"/>
        <v>38.228498380656326</v>
      </c>
      <c r="I236" s="151">
        <f t="shared" si="19"/>
        <v>8.4102696437443925</v>
      </c>
      <c r="J236" s="151">
        <v>20.96834863474157</v>
      </c>
      <c r="K236" s="151">
        <v>1.8560446730592544</v>
      </c>
      <c r="L236" s="725">
        <f t="shared" si="20"/>
        <v>0.10619167647440346</v>
      </c>
    </row>
    <row r="237" spans="1:12" ht="16.5" customHeight="1" x14ac:dyDescent="0.3">
      <c r="A237" s="158">
        <v>158</v>
      </c>
      <c r="B237" s="321" t="s">
        <v>2027</v>
      </c>
      <c r="C237" s="146">
        <v>598.02</v>
      </c>
      <c r="D237" s="159"/>
      <c r="E237" s="159">
        <v>44.6</v>
      </c>
      <c r="F237" s="523">
        <f t="shared" si="22"/>
        <v>642.62</v>
      </c>
      <c r="G237" s="749">
        <f t="shared" si="23"/>
        <v>8.7717558071602388E-3</v>
      </c>
      <c r="H237" s="734">
        <f t="shared" si="21"/>
        <v>37.555833900566206</v>
      </c>
      <c r="I237" s="151">
        <f t="shared" si="19"/>
        <v>8.2622834581245659</v>
      </c>
      <c r="J237" s="151">
        <v>20.59939186347917</v>
      </c>
      <c r="K237" s="151">
        <v>1.8233859138112274</v>
      </c>
      <c r="L237" s="725">
        <f t="shared" si="20"/>
        <v>0.10619167647440347</v>
      </c>
    </row>
    <row r="238" spans="1:12" ht="16.5" customHeight="1" x14ac:dyDescent="0.3">
      <c r="A238" s="158">
        <v>159</v>
      </c>
      <c r="B238" s="321" t="s">
        <v>2028</v>
      </c>
      <c r="C238" s="146">
        <v>278.7</v>
      </c>
      <c r="D238" s="159"/>
      <c r="E238" s="159"/>
      <c r="F238" s="523">
        <f t="shared" si="22"/>
        <v>278.7</v>
      </c>
      <c r="G238" s="749">
        <f t="shared" si="23"/>
        <v>3.804251880513458E-3</v>
      </c>
      <c r="H238" s="734">
        <f t="shared" si="21"/>
        <v>16.287714213824344</v>
      </c>
      <c r="I238" s="151">
        <f t="shared" si="19"/>
        <v>3.5832971270413556</v>
      </c>
      <c r="J238" s="151">
        <v>8.9338186056326343</v>
      </c>
      <c r="K238" s="151">
        <v>0.79079028691791275</v>
      </c>
      <c r="L238" s="725">
        <f t="shared" si="20"/>
        <v>0.10619167647440347</v>
      </c>
    </row>
    <row r="239" spans="1:12" ht="16.5" customHeight="1" x14ac:dyDescent="0.3">
      <c r="A239" s="158">
        <v>160</v>
      </c>
      <c r="B239" s="321" t="s">
        <v>2029</v>
      </c>
      <c r="C239" s="146">
        <v>3583.55</v>
      </c>
      <c r="D239" s="159"/>
      <c r="E239" s="159"/>
      <c r="F239" s="523">
        <f t="shared" si="22"/>
        <v>3583.55</v>
      </c>
      <c r="G239" s="749">
        <f t="shared" si="23"/>
        <v>4.8915417389357743E-2</v>
      </c>
      <c r="H239" s="734">
        <f t="shared" si="21"/>
        <v>209.4289137816657</v>
      </c>
      <c r="I239" s="151">
        <f t="shared" si="19"/>
        <v>46.074361031966454</v>
      </c>
      <c r="J239" s="151">
        <v>114.87185383643643</v>
      </c>
      <c r="K239" s="151">
        <v>10.16805357978</v>
      </c>
      <c r="L239" s="725">
        <f t="shared" si="20"/>
        <v>0.10619167647440347</v>
      </c>
    </row>
    <row r="240" spans="1:12" ht="16.5" customHeight="1" x14ac:dyDescent="0.3">
      <c r="A240" s="158">
        <v>161</v>
      </c>
      <c r="B240" s="321" t="s">
        <v>2030</v>
      </c>
      <c r="C240" s="146">
        <v>486.9</v>
      </c>
      <c r="D240" s="159"/>
      <c r="E240" s="159">
        <v>26.6</v>
      </c>
      <c r="F240" s="523">
        <f t="shared" si="22"/>
        <v>513.5</v>
      </c>
      <c r="G240" s="749">
        <f t="shared" si="23"/>
        <v>7.0092692523992129E-3</v>
      </c>
      <c r="H240" s="734">
        <f t="shared" si="21"/>
        <v>30.009835840684609</v>
      </c>
      <c r="I240" s="151">
        <f t="shared" si="19"/>
        <v>6.6021638849506141</v>
      </c>
      <c r="J240" s="151">
        <v>16.460408518092422</v>
      </c>
      <c r="K240" s="151">
        <v>1.4570176258785368</v>
      </c>
      <c r="L240" s="725">
        <f t="shared" si="20"/>
        <v>0.10619167647440346</v>
      </c>
    </row>
    <row r="241" spans="1:12" ht="16.5" customHeight="1" x14ac:dyDescent="0.3">
      <c r="A241" s="158">
        <v>162</v>
      </c>
      <c r="B241" s="321" t="s">
        <v>2031</v>
      </c>
      <c r="C241" s="146">
        <v>420.4</v>
      </c>
      <c r="D241" s="159"/>
      <c r="E241" s="159"/>
      <c r="F241" s="523">
        <f t="shared" si="22"/>
        <v>420.4</v>
      </c>
      <c r="G241" s="749">
        <f t="shared" si="23"/>
        <v>5.7384552944666585E-3</v>
      </c>
      <c r="H241" s="734">
        <f t="shared" si="21"/>
        <v>24.568909420494276</v>
      </c>
      <c r="I241" s="151">
        <f t="shared" si="19"/>
        <v>5.4051600725087408</v>
      </c>
      <c r="J241" s="151">
        <v>13.476057918220164</v>
      </c>
      <c r="K241" s="151">
        <v>1.1928533786160402</v>
      </c>
      <c r="L241" s="725">
        <f t="shared" si="20"/>
        <v>0.10619167647440346</v>
      </c>
    </row>
    <row r="242" spans="1:12" ht="16.5" customHeight="1" x14ac:dyDescent="0.3">
      <c r="A242" s="158">
        <v>163</v>
      </c>
      <c r="B242" s="321" t="s">
        <v>2032</v>
      </c>
      <c r="C242" s="146">
        <v>313.2</v>
      </c>
      <c r="D242" s="159"/>
      <c r="E242" s="159">
        <v>31</v>
      </c>
      <c r="F242" s="523">
        <f t="shared" si="22"/>
        <v>344.2</v>
      </c>
      <c r="G242" s="749">
        <f t="shared" si="23"/>
        <v>4.6983261473725595E-3</v>
      </c>
      <c r="H242" s="734">
        <f t="shared" si="21"/>
        <v>20.115648483668245</v>
      </c>
      <c r="I242" s="151">
        <f t="shared" si="19"/>
        <v>4.4254426664070143</v>
      </c>
      <c r="J242" s="151">
        <v>11.033442282234493</v>
      </c>
      <c r="K242" s="151">
        <v>0.97664161017992657</v>
      </c>
      <c r="L242" s="725">
        <f t="shared" si="20"/>
        <v>0.10619167647440347</v>
      </c>
    </row>
    <row r="243" spans="1:12" ht="16.5" customHeight="1" x14ac:dyDescent="0.3">
      <c r="A243" s="158">
        <v>164</v>
      </c>
      <c r="B243" s="321" t="s">
        <v>2033</v>
      </c>
      <c r="C243" s="146">
        <v>350</v>
      </c>
      <c r="D243" s="159">
        <v>24.5</v>
      </c>
      <c r="E243" s="159">
        <v>63.2</v>
      </c>
      <c r="F243" s="523">
        <f t="shared" si="22"/>
        <v>437.7</v>
      </c>
      <c r="G243" s="749">
        <f t="shared" si="23"/>
        <v>5.9746001008279172E-3</v>
      </c>
      <c r="H243" s="734">
        <f t="shared" si="21"/>
        <v>25.579951601689686</v>
      </c>
      <c r="I243" s="151">
        <f t="shared" si="19"/>
        <v>5.6275893523717313</v>
      </c>
      <c r="J243" s="151">
        <v>14.030615011429511</v>
      </c>
      <c r="K243" s="151">
        <v>1.2419408273554733</v>
      </c>
      <c r="L243" s="725">
        <f t="shared" si="20"/>
        <v>0.10619167647440347</v>
      </c>
    </row>
    <row r="244" spans="1:12" ht="16.5" customHeight="1" x14ac:dyDescent="0.35">
      <c r="A244" s="158">
        <v>165</v>
      </c>
      <c r="B244" s="329" t="s">
        <v>2034</v>
      </c>
      <c r="C244" s="146">
        <v>483.54</v>
      </c>
      <c r="D244" s="159">
        <v>72.2</v>
      </c>
      <c r="E244" s="159"/>
      <c r="F244" s="523">
        <f t="shared" si="22"/>
        <v>555.74</v>
      </c>
      <c r="G244" s="749">
        <f t="shared" si="23"/>
        <v>7.5858447796072811E-3</v>
      </c>
      <c r="H244" s="734">
        <f t="shared" si="21"/>
        <v>32.478415131649591</v>
      </c>
      <c r="I244" s="151">
        <f t="shared" ref="I244:I306" si="24">H244*0.22</f>
        <v>7.1452513289629103</v>
      </c>
      <c r="J244" s="151">
        <v>17.814425374575819</v>
      </c>
      <c r="K244" s="151">
        <v>1.576870448696666</v>
      </c>
      <c r="L244" s="725">
        <f t="shared" si="20"/>
        <v>0.10619167647440347</v>
      </c>
    </row>
    <row r="245" spans="1:12" ht="16.5" customHeight="1" x14ac:dyDescent="0.3">
      <c r="A245" s="158">
        <v>166</v>
      </c>
      <c r="B245" s="321" t="s">
        <v>2035</v>
      </c>
      <c r="C245" s="146">
        <v>381.8</v>
      </c>
      <c r="D245" s="159"/>
      <c r="E245" s="159">
        <v>14.8</v>
      </c>
      <c r="F245" s="523">
        <f t="shared" si="22"/>
        <v>396.6</v>
      </c>
      <c r="G245" s="749">
        <f t="shared" si="23"/>
        <v>5.4135855608598406E-3</v>
      </c>
      <c r="H245" s="734">
        <f t="shared" si="21"/>
        <v>23.177995899543365</v>
      </c>
      <c r="I245" s="151">
        <f t="shared" si="24"/>
        <v>5.0991590978995402</v>
      </c>
      <c r="J245" s="151">
        <v>12.713141223515979</v>
      </c>
      <c r="K245" s="151">
        <v>1.1253226687895379</v>
      </c>
      <c r="L245" s="725">
        <f t="shared" si="20"/>
        <v>0.10619167647440347</v>
      </c>
    </row>
    <row r="246" spans="1:12" ht="16.5" customHeight="1" x14ac:dyDescent="0.3">
      <c r="A246" s="158">
        <v>168</v>
      </c>
      <c r="B246" s="321" t="s">
        <v>2036</v>
      </c>
      <c r="C246" s="146">
        <v>709.28</v>
      </c>
      <c r="D246" s="159"/>
      <c r="E246" s="159">
        <v>22.5</v>
      </c>
      <c r="F246" s="523">
        <f t="shared" si="22"/>
        <v>731.78</v>
      </c>
      <c r="G246" s="749">
        <f t="shared" si="23"/>
        <v>9.9887888091931762E-3</v>
      </c>
      <c r="H246" s="734">
        <f t="shared" si="21"/>
        <v>42.766499847120123</v>
      </c>
      <c r="I246" s="151">
        <f t="shared" si="24"/>
        <v>9.4086299663664263</v>
      </c>
      <c r="J246" s="151">
        <v>23.457444489522246</v>
      </c>
      <c r="K246" s="151">
        <v>2.076370707430176</v>
      </c>
      <c r="L246" s="725">
        <f t="shared" si="20"/>
        <v>0.10619167647440349</v>
      </c>
    </row>
    <row r="247" spans="1:12" ht="16.5" customHeight="1" x14ac:dyDescent="0.3">
      <c r="A247" s="158">
        <v>169</v>
      </c>
      <c r="B247" s="321" t="s">
        <v>2037</v>
      </c>
      <c r="C247" s="146">
        <v>185.4</v>
      </c>
      <c r="D247" s="159"/>
      <c r="E247" s="159"/>
      <c r="F247" s="523">
        <f t="shared" si="22"/>
        <v>185.4</v>
      </c>
      <c r="G247" s="749">
        <f t="shared" si="23"/>
        <v>2.5307079248195019E-3</v>
      </c>
      <c r="H247" s="734">
        <f t="shared" si="21"/>
        <v>10.835099444718455</v>
      </c>
      <c r="I247" s="151">
        <f t="shared" si="24"/>
        <v>2.38372187783806</v>
      </c>
      <c r="J247" s="151">
        <v>5.9430569410989973</v>
      </c>
      <c r="K247" s="151">
        <v>0.52605855469889129</v>
      </c>
      <c r="L247" s="725">
        <f t="shared" si="20"/>
        <v>0.10619167647440346</v>
      </c>
    </row>
    <row r="248" spans="1:12" ht="16.5" customHeight="1" x14ac:dyDescent="0.3">
      <c r="A248" s="158">
        <v>170</v>
      </c>
      <c r="B248" s="321" t="s">
        <v>2038</v>
      </c>
      <c r="C248" s="146">
        <v>478.6</v>
      </c>
      <c r="D248" s="159"/>
      <c r="E248" s="159"/>
      <c r="F248" s="523">
        <f t="shared" si="22"/>
        <v>478.6</v>
      </c>
      <c r="G248" s="749">
        <f t="shared" si="23"/>
        <v>6.5328846430345935E-3</v>
      </c>
      <c r="H248" s="734">
        <f t="shared" si="21"/>
        <v>27.970218954920458</v>
      </c>
      <c r="I248" s="151">
        <f t="shared" si="24"/>
        <v>6.153448170082501</v>
      </c>
      <c r="J248" s="151">
        <v>15.341677734681664</v>
      </c>
      <c r="K248" s="151">
        <v>1.3579915009648835</v>
      </c>
      <c r="L248" s="725">
        <f t="shared" si="20"/>
        <v>0.10619167647440347</v>
      </c>
    </row>
    <row r="249" spans="1:12" ht="16.5" customHeight="1" x14ac:dyDescent="0.3">
      <c r="A249" s="158">
        <v>171</v>
      </c>
      <c r="B249" s="321" t="s">
        <v>2039</v>
      </c>
      <c r="C249" s="146">
        <v>496.38</v>
      </c>
      <c r="D249" s="159"/>
      <c r="E249" s="159"/>
      <c r="F249" s="523">
        <f t="shared" si="22"/>
        <v>496.38</v>
      </c>
      <c r="G249" s="749">
        <f t="shared" si="23"/>
        <v>6.7755814440232159E-3</v>
      </c>
      <c r="H249" s="734">
        <f t="shared" si="21"/>
        <v>29.009313173513195</v>
      </c>
      <c r="I249" s="151">
        <f t="shared" si="24"/>
        <v>6.3820488981729033</v>
      </c>
      <c r="J249" s="151">
        <v>15.91162138307832</v>
      </c>
      <c r="K249" s="151">
        <v>1.4084409135999767</v>
      </c>
      <c r="L249" s="725">
        <f t="shared" si="20"/>
        <v>0.10619167647440346</v>
      </c>
    </row>
    <row r="250" spans="1:12" ht="16.5" customHeight="1" x14ac:dyDescent="0.3">
      <c r="A250" s="158">
        <v>172</v>
      </c>
      <c r="B250" s="321" t="s">
        <v>2040</v>
      </c>
      <c r="C250" s="146">
        <v>182.3</v>
      </c>
      <c r="D250" s="159"/>
      <c r="E250" s="159">
        <v>78.5</v>
      </c>
      <c r="F250" s="523">
        <f t="shared" si="22"/>
        <v>260.8</v>
      </c>
      <c r="G250" s="749">
        <f t="shared" si="23"/>
        <v>3.5599170808679938E-3</v>
      </c>
      <c r="H250" s="734">
        <f t="shared" si="21"/>
        <v>15.241606985882271</v>
      </c>
      <c r="I250" s="151">
        <f t="shared" si="24"/>
        <v>3.3531535368940997</v>
      </c>
      <c r="J250" s="151">
        <v>8.3600283184391504</v>
      </c>
      <c r="K250" s="151">
        <v>0.74000038330890439</v>
      </c>
      <c r="L250" s="725">
        <f t="shared" si="20"/>
        <v>0.10619167647440347</v>
      </c>
    </row>
    <row r="251" spans="1:12" ht="16.5" customHeight="1" x14ac:dyDescent="0.3">
      <c r="A251" s="158">
        <v>173</v>
      </c>
      <c r="B251" s="321" t="s">
        <v>2041</v>
      </c>
      <c r="C251" s="146">
        <v>282.8</v>
      </c>
      <c r="D251" s="159"/>
      <c r="E251" s="159"/>
      <c r="F251" s="523">
        <f t="shared" si="22"/>
        <v>282.8</v>
      </c>
      <c r="G251" s="749">
        <f t="shared" si="23"/>
        <v>3.8602168346221961E-3</v>
      </c>
      <c r="H251" s="734">
        <f t="shared" si="21"/>
        <v>16.5273253665932</v>
      </c>
      <c r="I251" s="151">
        <f t="shared" si="24"/>
        <v>3.636011580650504</v>
      </c>
      <c r="J251" s="151">
        <v>9.0652454311909203</v>
      </c>
      <c r="K251" s="151">
        <v>0.80242372852668009</v>
      </c>
      <c r="L251" s="725">
        <f t="shared" si="20"/>
        <v>0.10619167647440347</v>
      </c>
    </row>
    <row r="252" spans="1:12" ht="16.5" customHeight="1" x14ac:dyDescent="0.3">
      <c r="A252" s="158">
        <v>174</v>
      </c>
      <c r="B252" s="321" t="s">
        <v>2042</v>
      </c>
      <c r="C252" s="146">
        <v>227.3</v>
      </c>
      <c r="D252" s="159"/>
      <c r="E252" s="159"/>
      <c r="F252" s="523">
        <f t="shared" si="22"/>
        <v>227.3</v>
      </c>
      <c r="G252" s="749">
        <f t="shared" si="23"/>
        <v>3.1026424558331864E-3</v>
      </c>
      <c r="H252" s="734">
        <f t="shared" si="21"/>
        <v>13.283808542526995</v>
      </c>
      <c r="I252" s="151">
        <f t="shared" si="24"/>
        <v>2.9224378793559387</v>
      </c>
      <c r="J252" s="151">
        <v>7.2861749876580495</v>
      </c>
      <c r="K252" s="151">
        <v>0.64494665309092769</v>
      </c>
      <c r="L252" s="725">
        <f t="shared" si="20"/>
        <v>0.10619167647440347</v>
      </c>
    </row>
    <row r="253" spans="1:12" ht="16.5" customHeight="1" x14ac:dyDescent="0.3">
      <c r="A253" s="158">
        <v>175</v>
      </c>
      <c r="B253" s="321" t="s">
        <v>2043</v>
      </c>
      <c r="C253" s="146">
        <v>7849.73</v>
      </c>
      <c r="D253" s="159"/>
      <c r="E253" s="159"/>
      <c r="F253" s="523">
        <f t="shared" si="22"/>
        <v>7849.73</v>
      </c>
      <c r="G253" s="749">
        <f t="shared" si="23"/>
        <v>0.10714872663804416</v>
      </c>
      <c r="H253" s="734">
        <f t="shared" si="21"/>
        <v>458.75191566445415</v>
      </c>
      <c r="I253" s="151">
        <f t="shared" si="24"/>
        <v>100.92542144617991</v>
      </c>
      <c r="J253" s="151">
        <v>251.62563302186101</v>
      </c>
      <c r="K253" s="151">
        <v>22.273018438924101</v>
      </c>
      <c r="L253" s="725">
        <f t="shared" si="20"/>
        <v>0.10619167647440349</v>
      </c>
    </row>
    <row r="254" spans="1:12" ht="16.5" customHeight="1" x14ac:dyDescent="0.3">
      <c r="A254" s="158">
        <v>176</v>
      </c>
      <c r="B254" s="321" t="s">
        <v>2044</v>
      </c>
      <c r="C254" s="146">
        <v>388.5</v>
      </c>
      <c r="D254" s="159">
        <v>24.1</v>
      </c>
      <c r="E254" s="159">
        <v>41.6</v>
      </c>
      <c r="F254" s="523">
        <f t="shared" si="22"/>
        <v>454.20000000000005</v>
      </c>
      <c r="G254" s="749">
        <f t="shared" si="23"/>
        <v>6.1998249161435695E-3</v>
      </c>
      <c r="H254" s="734">
        <f t="shared" si="21"/>
        <v>26.544240387222885</v>
      </c>
      <c r="I254" s="151">
        <f t="shared" si="24"/>
        <v>5.8397328851890347</v>
      </c>
      <c r="J254" s="151">
        <v>14.559527845993339</v>
      </c>
      <c r="K254" s="151">
        <v>1.2887583362688051</v>
      </c>
      <c r="L254" s="725">
        <f t="shared" si="20"/>
        <v>0.10619167647440347</v>
      </c>
    </row>
    <row r="255" spans="1:12" ht="16.5" customHeight="1" x14ac:dyDescent="0.3">
      <c r="A255" s="158">
        <v>177</v>
      </c>
      <c r="B255" s="321" t="s">
        <v>2045</v>
      </c>
      <c r="C255" s="146">
        <v>380</v>
      </c>
      <c r="D255" s="159">
        <v>28.6</v>
      </c>
      <c r="E255" s="159">
        <v>85.3</v>
      </c>
      <c r="F255" s="523">
        <f t="shared" si="22"/>
        <v>493.90000000000003</v>
      </c>
      <c r="G255" s="749">
        <f t="shared" si="23"/>
        <v>6.7417294717818342E-3</v>
      </c>
      <c r="H255" s="734">
        <f t="shared" si="21"/>
        <v>28.864377646960332</v>
      </c>
      <c r="I255" s="151">
        <f t="shared" si="24"/>
        <v>6.3501630823312727</v>
      </c>
      <c r="J255" s="151">
        <v>15.832124181277212</v>
      </c>
      <c r="K255" s="151">
        <v>1.4014041001390638</v>
      </c>
      <c r="L255" s="725">
        <f t="shared" ref="L255:L318" si="25">(K255+J255+I255+H255)/F255</f>
        <v>0.10619167647440349</v>
      </c>
    </row>
    <row r="256" spans="1:12" ht="16.5" customHeight="1" x14ac:dyDescent="0.3">
      <c r="A256" s="158">
        <v>178</v>
      </c>
      <c r="B256" s="321" t="s">
        <v>2046</v>
      </c>
      <c r="C256" s="146">
        <v>580.32000000000005</v>
      </c>
      <c r="D256" s="159"/>
      <c r="E256" s="159">
        <v>118.5</v>
      </c>
      <c r="F256" s="523">
        <f t="shared" si="22"/>
        <v>698.82</v>
      </c>
      <c r="G256" s="749">
        <f t="shared" si="23"/>
        <v>9.5388851781141558E-3</v>
      </c>
      <c r="H256" s="734">
        <f t="shared" si="21"/>
        <v>40.840259945836848</v>
      </c>
      <c r="I256" s="151">
        <f t="shared" si="24"/>
        <v>8.9848571880841064</v>
      </c>
      <c r="J256" s="151">
        <v>22.400901033326871</v>
      </c>
      <c r="K256" s="151">
        <v>1.9828491865948181</v>
      </c>
      <c r="L256" s="725">
        <f t="shared" si="25"/>
        <v>0.10619167647440349</v>
      </c>
    </row>
    <row r="257" spans="1:12" ht="16.5" customHeight="1" x14ac:dyDescent="0.3">
      <c r="A257" s="158">
        <v>179</v>
      </c>
      <c r="B257" s="321" t="s">
        <v>2047</v>
      </c>
      <c r="C257" s="146">
        <v>478.62</v>
      </c>
      <c r="D257" s="159">
        <v>27.8</v>
      </c>
      <c r="E257" s="159">
        <v>53.1</v>
      </c>
      <c r="F257" s="523">
        <f t="shared" si="22"/>
        <v>559.52</v>
      </c>
      <c r="G257" s="749">
        <f t="shared" si="23"/>
        <v>7.6374417372977758E-3</v>
      </c>
      <c r="H257" s="734">
        <f t="shared" si="21"/>
        <v>32.699324926153558</v>
      </c>
      <c r="I257" s="151">
        <f t="shared" si="24"/>
        <v>7.1938514837537832</v>
      </c>
      <c r="J257" s="151">
        <v>17.935594496675897</v>
      </c>
      <c r="K257" s="151">
        <v>1.5875959143749929</v>
      </c>
      <c r="L257" s="725">
        <f t="shared" si="25"/>
        <v>0.10619167647440347</v>
      </c>
    </row>
    <row r="258" spans="1:12" ht="16.5" customHeight="1" x14ac:dyDescent="0.3">
      <c r="A258" s="158">
        <v>180</v>
      </c>
      <c r="B258" s="321" t="s">
        <v>2048</v>
      </c>
      <c r="C258" s="146">
        <v>781.2</v>
      </c>
      <c r="D258" s="159">
        <v>176.8</v>
      </c>
      <c r="E258" s="159"/>
      <c r="F258" s="523">
        <f t="shared" si="22"/>
        <v>958</v>
      </c>
      <c r="G258" s="749">
        <f t="shared" si="23"/>
        <v>1.3076689277114794E-2</v>
      </c>
      <c r="H258" s="734">
        <f t="shared" si="21"/>
        <v>55.987191305503131</v>
      </c>
      <c r="I258" s="151">
        <f t="shared" si="24"/>
        <v>12.317182087210689</v>
      </c>
      <c r="J258" s="151">
        <v>30.708999728008841</v>
      </c>
      <c r="K258" s="151">
        <v>2.7182529417558676</v>
      </c>
      <c r="L258" s="725">
        <f t="shared" si="25"/>
        <v>0.10619167647440349</v>
      </c>
    </row>
    <row r="259" spans="1:12" ht="16.5" customHeight="1" x14ac:dyDescent="0.3">
      <c r="A259" s="158">
        <v>181</v>
      </c>
      <c r="B259" s="321" t="s">
        <v>2049</v>
      </c>
      <c r="C259" s="146">
        <v>676.2</v>
      </c>
      <c r="D259" s="159">
        <v>23.8</v>
      </c>
      <c r="E259" s="159"/>
      <c r="F259" s="523">
        <f t="shared" si="22"/>
        <v>700</v>
      </c>
      <c r="G259" s="749">
        <f t="shared" si="23"/>
        <v>9.5549921649064253E-3</v>
      </c>
      <c r="H259" s="734">
        <f t="shared" si="21"/>
        <v>40.909221204438616</v>
      </c>
      <c r="I259" s="151">
        <f t="shared" si="24"/>
        <v>9.0000286649764956</v>
      </c>
      <c r="J259" s="151">
        <v>22.438726314829008</v>
      </c>
      <c r="K259" s="151">
        <v>1.9861973478383168</v>
      </c>
      <c r="L259" s="725">
        <f t="shared" si="25"/>
        <v>0.10619167647440349</v>
      </c>
    </row>
    <row r="260" spans="1:12" ht="16.5" customHeight="1" x14ac:dyDescent="0.3">
      <c r="A260" s="158">
        <v>182</v>
      </c>
      <c r="B260" s="321" t="s">
        <v>2050</v>
      </c>
      <c r="C260" s="146">
        <v>209.86</v>
      </c>
      <c r="D260" s="159"/>
      <c r="E260" s="159"/>
      <c r="F260" s="523">
        <f t="shared" si="22"/>
        <v>209.86</v>
      </c>
      <c r="G260" s="749">
        <f t="shared" si="23"/>
        <v>2.8645866510389464E-3</v>
      </c>
      <c r="H260" s="734">
        <f t="shared" si="21"/>
        <v>12.264584517090697</v>
      </c>
      <c r="I260" s="151">
        <f t="shared" si="24"/>
        <v>2.6982085937599534</v>
      </c>
      <c r="J260" s="151">
        <v>6.7271301491857374</v>
      </c>
      <c r="K260" s="151">
        <v>0.59546196488192737</v>
      </c>
      <c r="L260" s="725">
        <f t="shared" si="25"/>
        <v>0.10619167647440347</v>
      </c>
    </row>
    <row r="261" spans="1:12" ht="16.5" customHeight="1" x14ac:dyDescent="0.3">
      <c r="A261" s="158">
        <v>183</v>
      </c>
      <c r="B261" s="321" t="s">
        <v>2051</v>
      </c>
      <c r="C261" s="146">
        <v>577.53</v>
      </c>
      <c r="D261" s="159"/>
      <c r="E261" s="159"/>
      <c r="F261" s="523">
        <f t="shared" si="22"/>
        <v>577.53</v>
      </c>
      <c r="G261" s="749">
        <f t="shared" si="23"/>
        <v>7.8832780357120102E-3</v>
      </c>
      <c r="H261" s="734">
        <f t="shared" si="21"/>
        <v>33.751860745999181</v>
      </c>
      <c r="I261" s="151">
        <f t="shared" si="24"/>
        <v>7.4254093641198198</v>
      </c>
      <c r="J261" s="151">
        <v>18.512910869433139</v>
      </c>
      <c r="K261" s="151">
        <v>1.6386979347100903</v>
      </c>
      <c r="L261" s="725">
        <f t="shared" si="25"/>
        <v>0.10619167647440347</v>
      </c>
    </row>
    <row r="262" spans="1:12" ht="16.5" customHeight="1" x14ac:dyDescent="0.3">
      <c r="A262" s="158">
        <v>184</v>
      </c>
      <c r="B262" s="321" t="s">
        <v>2052</v>
      </c>
      <c r="C262" s="146">
        <v>265.16000000000003</v>
      </c>
      <c r="D262" s="159"/>
      <c r="E262" s="159"/>
      <c r="F262" s="523">
        <f t="shared" si="22"/>
        <v>265.16000000000003</v>
      </c>
      <c r="G262" s="749">
        <f t="shared" si="23"/>
        <v>3.619431032066554E-3</v>
      </c>
      <c r="H262" s="734">
        <f t="shared" si="21"/>
        <v>15.496412992241348</v>
      </c>
      <c r="I262" s="151">
        <f t="shared" si="24"/>
        <v>3.4092108582930964</v>
      </c>
      <c r="J262" s="151">
        <v>8.4997895280572298</v>
      </c>
      <c r="K262" s="151">
        <v>0.75237155536115441</v>
      </c>
      <c r="L262" s="725">
        <f t="shared" si="25"/>
        <v>0.10619167647440347</v>
      </c>
    </row>
    <row r="263" spans="1:12" ht="16.5" customHeight="1" x14ac:dyDescent="0.3">
      <c r="A263" s="158">
        <v>185</v>
      </c>
      <c r="B263" s="321" t="s">
        <v>2053</v>
      </c>
      <c r="C263" s="146">
        <v>134.88</v>
      </c>
      <c r="D263" s="159"/>
      <c r="E263" s="159"/>
      <c r="F263" s="523">
        <f t="shared" si="22"/>
        <v>134.88</v>
      </c>
      <c r="G263" s="749">
        <f t="shared" si="23"/>
        <v>1.841110490289398E-3</v>
      </c>
      <c r="H263" s="734">
        <f t="shared" ref="H263:H326" si="26">G263*4281.45</f>
        <v>7.8826225086495425</v>
      </c>
      <c r="I263" s="151">
        <f t="shared" si="24"/>
        <v>1.7341769519028993</v>
      </c>
      <c r="J263" s="151">
        <v>4.3236220076344809</v>
      </c>
      <c r="K263" s="151">
        <v>0.38271185468061741</v>
      </c>
      <c r="L263" s="725">
        <f t="shared" si="25"/>
        <v>0.10619167647440349</v>
      </c>
    </row>
    <row r="264" spans="1:12" ht="16.5" customHeight="1" x14ac:dyDescent="0.3">
      <c r="A264" s="158">
        <v>186</v>
      </c>
      <c r="B264" s="321" t="s">
        <v>2054</v>
      </c>
      <c r="C264" s="146">
        <v>383.74</v>
      </c>
      <c r="D264" s="159"/>
      <c r="E264" s="159">
        <v>43.6</v>
      </c>
      <c r="F264" s="523">
        <f t="shared" si="22"/>
        <v>427.34000000000003</v>
      </c>
      <c r="G264" s="749">
        <f t="shared" si="23"/>
        <v>5.8331862167873031E-3</v>
      </c>
      <c r="H264" s="734">
        <f t="shared" si="26"/>
        <v>24.974495127863999</v>
      </c>
      <c r="I264" s="151">
        <f t="shared" si="24"/>
        <v>5.4943889281300802</v>
      </c>
      <c r="J264" s="151">
        <v>13.698521861970042</v>
      </c>
      <c r="K264" s="151">
        <v>1.2125451066074662</v>
      </c>
      <c r="L264" s="725">
        <f t="shared" si="25"/>
        <v>0.10619167647440347</v>
      </c>
    </row>
    <row r="265" spans="1:12" ht="16.5" customHeight="1" x14ac:dyDescent="0.3">
      <c r="A265" s="158">
        <v>187</v>
      </c>
      <c r="B265" s="321" t="s">
        <v>2055</v>
      </c>
      <c r="C265" s="146">
        <v>569.4</v>
      </c>
      <c r="D265" s="159"/>
      <c r="E265" s="159">
        <v>33.6</v>
      </c>
      <c r="F265" s="523">
        <f t="shared" si="22"/>
        <v>603</v>
      </c>
      <c r="G265" s="749">
        <f t="shared" si="23"/>
        <v>8.2309432506265344E-3</v>
      </c>
      <c r="H265" s="734">
        <f t="shared" si="26"/>
        <v>35.240371980394976</v>
      </c>
      <c r="I265" s="151">
        <f t="shared" si="24"/>
        <v>7.7528818356868943</v>
      </c>
      <c r="J265" s="151">
        <v>19.329359954059846</v>
      </c>
      <c r="K265" s="151">
        <v>1.7109671439235785</v>
      </c>
      <c r="L265" s="725">
        <f t="shared" si="25"/>
        <v>0.10619167647440347</v>
      </c>
    </row>
    <row r="266" spans="1:12" ht="16.5" customHeight="1" x14ac:dyDescent="0.3">
      <c r="A266" s="158">
        <v>188</v>
      </c>
      <c r="B266" s="321" t="s">
        <v>2056</v>
      </c>
      <c r="C266" s="146">
        <v>340.6</v>
      </c>
      <c r="D266" s="159">
        <v>35.1</v>
      </c>
      <c r="E266" s="159"/>
      <c r="F266" s="523">
        <f t="shared" si="22"/>
        <v>375.70000000000005</v>
      </c>
      <c r="G266" s="749">
        <f t="shared" si="23"/>
        <v>5.1283007947933489E-3</v>
      </c>
      <c r="H266" s="734">
        <f t="shared" si="26"/>
        <v>21.956563437867981</v>
      </c>
      <c r="I266" s="151">
        <f t="shared" si="24"/>
        <v>4.8304439563309556</v>
      </c>
      <c r="J266" s="151">
        <v>12.0431849664018</v>
      </c>
      <c r="K266" s="151">
        <v>1.0660204908326512</v>
      </c>
      <c r="L266" s="725">
        <f t="shared" si="25"/>
        <v>0.10619167647440347</v>
      </c>
    </row>
    <row r="267" spans="1:12" ht="16.5" customHeight="1" x14ac:dyDescent="0.3">
      <c r="A267" s="158">
        <v>189</v>
      </c>
      <c r="B267" s="321" t="s">
        <v>2057</v>
      </c>
      <c r="C267" s="146">
        <v>587.91999999999996</v>
      </c>
      <c r="D267" s="159"/>
      <c r="E267" s="159">
        <v>19.7</v>
      </c>
      <c r="F267" s="523">
        <f t="shared" si="22"/>
        <v>607.62</v>
      </c>
      <c r="G267" s="749">
        <f t="shared" si="23"/>
        <v>8.2940061989149171E-3</v>
      </c>
      <c r="H267" s="734">
        <f t="shared" si="26"/>
        <v>35.510372840344267</v>
      </c>
      <c r="I267" s="151">
        <f t="shared" si="24"/>
        <v>7.8122820248757385</v>
      </c>
      <c r="J267" s="151">
        <v>19.477455547737716</v>
      </c>
      <c r="K267" s="151">
        <v>1.7240760464193117</v>
      </c>
      <c r="L267" s="725">
        <f t="shared" si="25"/>
        <v>0.10619167647440346</v>
      </c>
    </row>
    <row r="268" spans="1:12" ht="16.5" customHeight="1" x14ac:dyDescent="0.3">
      <c r="A268" s="158">
        <v>190</v>
      </c>
      <c r="B268" s="321" t="s">
        <v>2058</v>
      </c>
      <c r="C268" s="146">
        <v>368.22</v>
      </c>
      <c r="D268" s="159"/>
      <c r="E268" s="159">
        <v>32.1</v>
      </c>
      <c r="F268" s="523">
        <f t="shared" si="22"/>
        <v>400.32000000000005</v>
      </c>
      <c r="G268" s="749">
        <f t="shared" si="23"/>
        <v>5.4643635192219153E-3</v>
      </c>
      <c r="H268" s="734">
        <f t="shared" si="26"/>
        <v>23.395399189372668</v>
      </c>
      <c r="I268" s="151">
        <f t="shared" si="24"/>
        <v>5.1469878216619867</v>
      </c>
      <c r="J268" s="151">
        <v>12.832387026217642</v>
      </c>
      <c r="K268" s="151">
        <v>1.1358778889809071</v>
      </c>
      <c r="L268" s="725">
        <f t="shared" si="25"/>
        <v>0.10619167647440349</v>
      </c>
    </row>
    <row r="269" spans="1:12" ht="16.5" customHeight="1" x14ac:dyDescent="0.3">
      <c r="A269" s="158">
        <v>191</v>
      </c>
      <c r="B269" s="321" t="s">
        <v>2059</v>
      </c>
      <c r="C269" s="146">
        <v>267.72000000000003</v>
      </c>
      <c r="D269" s="159"/>
      <c r="E269" s="159">
        <v>43.8</v>
      </c>
      <c r="F269" s="523">
        <f t="shared" si="22"/>
        <v>311.52000000000004</v>
      </c>
      <c r="G269" s="749">
        <f t="shared" si="23"/>
        <v>4.2522445131594998E-3</v>
      </c>
      <c r="H269" s="734">
        <f t="shared" si="26"/>
        <v>18.205772270866738</v>
      </c>
      <c r="I269" s="151">
        <f t="shared" si="24"/>
        <v>4.0052698995906821</v>
      </c>
      <c r="J269" s="151">
        <v>9.9858743165650488</v>
      </c>
      <c r="K269" s="151">
        <v>0.88391456828370352</v>
      </c>
      <c r="L269" s="725">
        <f t="shared" si="25"/>
        <v>0.10619167647440349</v>
      </c>
    </row>
    <row r="270" spans="1:12" ht="16.5" customHeight="1" x14ac:dyDescent="0.3">
      <c r="A270" s="158">
        <v>192</v>
      </c>
      <c r="B270" s="321" t="s">
        <v>2060</v>
      </c>
      <c r="C270" s="146">
        <v>410.1</v>
      </c>
      <c r="D270" s="159">
        <v>41.6</v>
      </c>
      <c r="E270" s="159"/>
      <c r="F270" s="523">
        <f t="shared" si="22"/>
        <v>451.70000000000005</v>
      </c>
      <c r="G270" s="749">
        <f t="shared" si="23"/>
        <v>6.1656999441260466E-3</v>
      </c>
      <c r="H270" s="734">
        <f t="shared" si="26"/>
        <v>26.398136025778459</v>
      </c>
      <c r="I270" s="151">
        <f t="shared" si="24"/>
        <v>5.8075899256712615</v>
      </c>
      <c r="J270" s="151">
        <v>14.479389537726092</v>
      </c>
      <c r="K270" s="151">
        <v>1.2816647743122398</v>
      </c>
      <c r="L270" s="725">
        <f t="shared" si="25"/>
        <v>0.10619167647440347</v>
      </c>
    </row>
    <row r="271" spans="1:12" ht="16.5" customHeight="1" x14ac:dyDescent="0.3">
      <c r="A271" s="158">
        <v>193</v>
      </c>
      <c r="B271" s="321" t="s">
        <v>2061</v>
      </c>
      <c r="C271" s="146">
        <v>468.6</v>
      </c>
      <c r="D271" s="159">
        <v>32.299999999999997</v>
      </c>
      <c r="E271" s="159">
        <v>28.8</v>
      </c>
      <c r="F271" s="523">
        <f t="shared" ref="F271:F334" si="27">C271+D271+E271</f>
        <v>529.70000000000005</v>
      </c>
      <c r="G271" s="749">
        <f t="shared" si="23"/>
        <v>7.2303990710727625E-3</v>
      </c>
      <c r="H271" s="734">
        <f t="shared" si="26"/>
        <v>30.956592102844478</v>
      </c>
      <c r="I271" s="151">
        <f t="shared" si="24"/>
        <v>6.8104502626257855</v>
      </c>
      <c r="J271" s="151">
        <v>16.97970475566418</v>
      </c>
      <c r="K271" s="151">
        <v>1.5029839073570808</v>
      </c>
      <c r="L271" s="725">
        <f t="shared" si="25"/>
        <v>0.10619167647440347</v>
      </c>
    </row>
    <row r="272" spans="1:12" ht="16.5" customHeight="1" x14ac:dyDescent="0.3">
      <c r="A272" s="158">
        <v>194</v>
      </c>
      <c r="B272" s="321" t="s">
        <v>2062</v>
      </c>
      <c r="C272" s="146">
        <v>267.60000000000002</v>
      </c>
      <c r="D272" s="159"/>
      <c r="E272" s="159">
        <v>38.5</v>
      </c>
      <c r="F272" s="523">
        <f t="shared" si="27"/>
        <v>306.10000000000002</v>
      </c>
      <c r="G272" s="749">
        <f t="shared" si="23"/>
        <v>4.1782615738255096E-3</v>
      </c>
      <c r="H272" s="734">
        <f t="shared" si="26"/>
        <v>17.889018015255228</v>
      </c>
      <c r="I272" s="151">
        <f t="shared" si="24"/>
        <v>3.9355839633561502</v>
      </c>
      <c r="J272" s="151">
        <v>9.812134464241657</v>
      </c>
      <c r="K272" s="151">
        <v>0.86853572596186968</v>
      </c>
      <c r="L272" s="725">
        <f t="shared" si="25"/>
        <v>0.10619167647440347</v>
      </c>
    </row>
    <row r="273" spans="1:12" ht="16.5" customHeight="1" x14ac:dyDescent="0.3">
      <c r="A273" s="158">
        <v>195</v>
      </c>
      <c r="B273" s="321" t="s">
        <v>2063</v>
      </c>
      <c r="C273" s="146">
        <v>551.6</v>
      </c>
      <c r="D273" s="159"/>
      <c r="E273" s="159"/>
      <c r="F273" s="523">
        <f t="shared" si="27"/>
        <v>551.6</v>
      </c>
      <c r="G273" s="749">
        <f t="shared" si="23"/>
        <v>7.5293338259462637E-3</v>
      </c>
      <c r="H273" s="734">
        <f t="shared" si="26"/>
        <v>32.236466309097629</v>
      </c>
      <c r="I273" s="151">
        <f t="shared" si="24"/>
        <v>7.0920225880014787</v>
      </c>
      <c r="J273" s="151">
        <v>17.681716336085259</v>
      </c>
      <c r="K273" s="151">
        <v>1.5651235100965937</v>
      </c>
      <c r="L273" s="725">
        <f t="shared" si="25"/>
        <v>0.10619167647440349</v>
      </c>
    </row>
    <row r="274" spans="1:12" ht="16.5" customHeight="1" x14ac:dyDescent="0.3">
      <c r="A274" s="158">
        <v>196</v>
      </c>
      <c r="B274" s="321" t="s">
        <v>2064</v>
      </c>
      <c r="C274" s="146">
        <v>291.2</v>
      </c>
      <c r="D274" s="159"/>
      <c r="E274" s="159">
        <v>38</v>
      </c>
      <c r="F274" s="523">
        <f t="shared" si="27"/>
        <v>329.2</v>
      </c>
      <c r="G274" s="749">
        <f t="shared" si="23"/>
        <v>4.4935763152674215E-3</v>
      </c>
      <c r="H274" s="734">
        <f t="shared" si="26"/>
        <v>19.239022315001701</v>
      </c>
      <c r="I274" s="151">
        <f t="shared" si="24"/>
        <v>4.2325849093003747</v>
      </c>
      <c r="J274" s="151">
        <v>10.552612432631014</v>
      </c>
      <c r="K274" s="151">
        <v>0.93408023844053401</v>
      </c>
      <c r="L274" s="725">
        <f t="shared" si="25"/>
        <v>0.10619167647440349</v>
      </c>
    </row>
    <row r="275" spans="1:12" ht="16.5" customHeight="1" x14ac:dyDescent="0.3">
      <c r="A275" s="158">
        <v>197</v>
      </c>
      <c r="B275" s="321" t="s">
        <v>2065</v>
      </c>
      <c r="C275" s="146">
        <v>620.70000000000005</v>
      </c>
      <c r="D275" s="159">
        <v>10.7</v>
      </c>
      <c r="E275" s="159"/>
      <c r="F275" s="523">
        <f t="shared" si="27"/>
        <v>631.40000000000009</v>
      </c>
      <c r="G275" s="749">
        <f t="shared" si="23"/>
        <v>8.6186029327455973E-3</v>
      </c>
      <c r="H275" s="734">
        <f t="shared" si="26"/>
        <v>36.900117526403633</v>
      </c>
      <c r="I275" s="151">
        <f t="shared" si="24"/>
        <v>8.1180258558087992</v>
      </c>
      <c r="J275" s="151">
        <v>20.23973113597577</v>
      </c>
      <c r="K275" s="151">
        <v>1.7915500077501618</v>
      </c>
      <c r="L275" s="725">
        <f t="shared" si="25"/>
        <v>0.10619167647440347</v>
      </c>
    </row>
    <row r="276" spans="1:12" ht="16.5" customHeight="1" x14ac:dyDescent="0.3">
      <c r="A276" s="158">
        <v>198</v>
      </c>
      <c r="B276" s="321" t="s">
        <v>2066</v>
      </c>
      <c r="C276" s="146">
        <v>373.3</v>
      </c>
      <c r="D276" s="159"/>
      <c r="E276" s="159"/>
      <c r="F276" s="523">
        <f t="shared" si="27"/>
        <v>373.3</v>
      </c>
      <c r="G276" s="749">
        <f t="shared" si="23"/>
        <v>5.0955408216565266E-3</v>
      </c>
      <c r="H276" s="734">
        <f t="shared" si="26"/>
        <v>21.816303250881337</v>
      </c>
      <c r="I276" s="151">
        <f t="shared" si="24"/>
        <v>4.799586715193894</v>
      </c>
      <c r="J276" s="151">
        <v>11.966252190465243</v>
      </c>
      <c r="K276" s="151">
        <v>1.0592106713543481</v>
      </c>
      <c r="L276" s="725">
        <f t="shared" si="25"/>
        <v>0.10619167647440349</v>
      </c>
    </row>
    <row r="277" spans="1:12" ht="16.5" customHeight="1" x14ac:dyDescent="0.3">
      <c r="A277" s="158">
        <v>199</v>
      </c>
      <c r="B277" s="321" t="s">
        <v>2067</v>
      </c>
      <c r="C277" s="146">
        <v>851.4</v>
      </c>
      <c r="D277" s="159"/>
      <c r="E277" s="159">
        <v>67</v>
      </c>
      <c r="F277" s="523">
        <f t="shared" si="27"/>
        <v>918.4</v>
      </c>
      <c r="G277" s="749">
        <f t="shared" ref="G277:G340" si="28">3/219780.4*F277</f>
        <v>1.2536149720357229E-2</v>
      </c>
      <c r="H277" s="734">
        <f t="shared" si="26"/>
        <v>53.672898220223452</v>
      </c>
      <c r="I277" s="151">
        <f t="shared" si="24"/>
        <v>11.80803760844916</v>
      </c>
      <c r="J277" s="151">
        <v>29.439608925055662</v>
      </c>
      <c r="K277" s="151">
        <v>2.6058909203638714</v>
      </c>
      <c r="L277" s="725">
        <f t="shared" si="25"/>
        <v>0.10619167647440347</v>
      </c>
    </row>
    <row r="278" spans="1:12" ht="16.5" customHeight="1" x14ac:dyDescent="0.3">
      <c r="A278" s="158">
        <v>200</v>
      </c>
      <c r="B278" s="321" t="s">
        <v>2068</v>
      </c>
      <c r="C278" s="146">
        <v>756.6</v>
      </c>
      <c r="D278" s="159"/>
      <c r="E278" s="159">
        <v>22.2</v>
      </c>
      <c r="F278" s="523">
        <f t="shared" si="27"/>
        <v>778.80000000000007</v>
      </c>
      <c r="G278" s="749">
        <f t="shared" si="28"/>
        <v>1.0630611282898749E-2</v>
      </c>
      <c r="H278" s="734">
        <f t="shared" si="26"/>
        <v>45.51443067716685</v>
      </c>
      <c r="I278" s="151">
        <f t="shared" si="24"/>
        <v>10.013174748976708</v>
      </c>
      <c r="J278" s="151">
        <v>24.96468579141262</v>
      </c>
      <c r="K278" s="151">
        <v>2.2097864207092588</v>
      </c>
      <c r="L278" s="725">
        <f t="shared" si="25"/>
        <v>0.10619167647440347</v>
      </c>
    </row>
    <row r="279" spans="1:12" ht="16.5" customHeight="1" x14ac:dyDescent="0.3">
      <c r="A279" s="158">
        <v>201</v>
      </c>
      <c r="B279" s="321" t="s">
        <v>2069</v>
      </c>
      <c r="C279" s="146">
        <v>806.91</v>
      </c>
      <c r="D279" s="159"/>
      <c r="E279" s="159"/>
      <c r="F279" s="523">
        <f t="shared" si="27"/>
        <v>806.91</v>
      </c>
      <c r="G279" s="749">
        <f t="shared" si="28"/>
        <v>1.1014312468263777E-2</v>
      </c>
      <c r="H279" s="734">
        <f t="shared" si="26"/>
        <v>47.157228117247946</v>
      </c>
      <c r="I279" s="151">
        <f t="shared" si="24"/>
        <v>10.374590185794549</v>
      </c>
      <c r="J279" s="151">
        <v>25.865760929569536</v>
      </c>
      <c r="K279" s="151">
        <v>2.2895464313488803</v>
      </c>
      <c r="L279" s="725">
        <f t="shared" si="25"/>
        <v>0.10619167647440349</v>
      </c>
    </row>
    <row r="280" spans="1:12" ht="16.5" customHeight="1" x14ac:dyDescent="0.3">
      <c r="A280" s="158">
        <v>202</v>
      </c>
      <c r="B280" s="321" t="s">
        <v>2070</v>
      </c>
      <c r="C280" s="146">
        <v>751.2</v>
      </c>
      <c r="D280" s="159"/>
      <c r="E280" s="159">
        <v>53.8</v>
      </c>
      <c r="F280" s="523">
        <f t="shared" si="27"/>
        <v>805</v>
      </c>
      <c r="G280" s="749">
        <f t="shared" si="28"/>
        <v>1.0988240989642389E-2</v>
      </c>
      <c r="H280" s="734">
        <f t="shared" si="26"/>
        <v>47.045604385104404</v>
      </c>
      <c r="I280" s="151">
        <f t="shared" si="24"/>
        <v>10.350032964722969</v>
      </c>
      <c r="J280" s="151">
        <v>25.80453526205336</v>
      </c>
      <c r="K280" s="151">
        <v>2.2841269500140644</v>
      </c>
      <c r="L280" s="725">
        <f t="shared" si="25"/>
        <v>0.10619167647440347</v>
      </c>
    </row>
    <row r="281" spans="1:12" ht="16.5" customHeight="1" x14ac:dyDescent="0.3">
      <c r="A281" s="158">
        <v>203</v>
      </c>
      <c r="B281" s="321" t="s">
        <v>2071</v>
      </c>
      <c r="C281" s="146">
        <v>426.8</v>
      </c>
      <c r="D281" s="159"/>
      <c r="E281" s="159">
        <v>65.099999999999994</v>
      </c>
      <c r="F281" s="523">
        <f t="shared" si="27"/>
        <v>491.9</v>
      </c>
      <c r="G281" s="749">
        <f t="shared" si="28"/>
        <v>6.7144294941678144E-3</v>
      </c>
      <c r="H281" s="734">
        <f t="shared" si="26"/>
        <v>28.747494157804788</v>
      </c>
      <c r="I281" s="151">
        <f t="shared" si="24"/>
        <v>6.3244487147170529</v>
      </c>
      <c r="J281" s="151">
        <v>15.768013534663414</v>
      </c>
      <c r="K281" s="151">
        <v>1.3957292505738115</v>
      </c>
      <c r="L281" s="725">
        <f t="shared" si="25"/>
        <v>0.10619167647440347</v>
      </c>
    </row>
    <row r="282" spans="1:12" ht="16.5" customHeight="1" x14ac:dyDescent="0.3">
      <c r="A282" s="158">
        <v>204</v>
      </c>
      <c r="B282" s="321" t="s">
        <v>2072</v>
      </c>
      <c r="C282" s="146">
        <v>640.20000000000005</v>
      </c>
      <c r="D282" s="159"/>
      <c r="E282" s="159"/>
      <c r="F282" s="523">
        <f t="shared" si="27"/>
        <v>640.20000000000005</v>
      </c>
      <c r="G282" s="749">
        <f t="shared" si="28"/>
        <v>8.7387228342472763E-3</v>
      </c>
      <c r="H282" s="734">
        <f t="shared" si="26"/>
        <v>37.414404878687996</v>
      </c>
      <c r="I282" s="151">
        <f t="shared" si="24"/>
        <v>8.2311690733113601</v>
      </c>
      <c r="J282" s="151">
        <v>20.521817981076477</v>
      </c>
      <c r="K282" s="151">
        <v>1.8165193458372719</v>
      </c>
      <c r="L282" s="725">
        <f t="shared" si="25"/>
        <v>0.10619167647440346</v>
      </c>
    </row>
    <row r="283" spans="1:12" ht="16.5" customHeight="1" x14ac:dyDescent="0.3">
      <c r="A283" s="158">
        <v>205</v>
      </c>
      <c r="B283" s="321" t="s">
        <v>2073</v>
      </c>
      <c r="C283" s="146">
        <v>537.94000000000005</v>
      </c>
      <c r="D283" s="159"/>
      <c r="E283" s="159"/>
      <c r="F283" s="523">
        <f t="shared" si="27"/>
        <v>537.94000000000005</v>
      </c>
      <c r="G283" s="749">
        <f t="shared" si="28"/>
        <v>7.3428749788425184E-3</v>
      </c>
      <c r="H283" s="734">
        <f t="shared" si="26"/>
        <v>31.438152078165299</v>
      </c>
      <c r="I283" s="151">
        <f t="shared" si="24"/>
        <v>6.9163934571963654</v>
      </c>
      <c r="J283" s="151">
        <v>17.243840619713026</v>
      </c>
      <c r="K283" s="151">
        <v>1.5263642875659205</v>
      </c>
      <c r="L283" s="725">
        <f t="shared" si="25"/>
        <v>0.10619167647440346</v>
      </c>
    </row>
    <row r="284" spans="1:12" ht="16.5" customHeight="1" x14ac:dyDescent="0.3">
      <c r="A284" s="158">
        <v>206</v>
      </c>
      <c r="B284" s="321" t="s">
        <v>2074</v>
      </c>
      <c r="C284" s="146">
        <v>905.4</v>
      </c>
      <c r="D284" s="159"/>
      <c r="E284" s="159">
        <v>24.5</v>
      </c>
      <c r="F284" s="523">
        <f t="shared" si="27"/>
        <v>929.9</v>
      </c>
      <c r="G284" s="749">
        <f t="shared" si="28"/>
        <v>1.2693124591637834E-2</v>
      </c>
      <c r="H284" s="734">
        <f t="shared" si="26"/>
        <v>54.344978282867807</v>
      </c>
      <c r="I284" s="151">
        <f t="shared" si="24"/>
        <v>11.955895222230918</v>
      </c>
      <c r="J284" s="151">
        <v>29.808245143084989</v>
      </c>
      <c r="K284" s="151">
        <v>2.6385213053640721</v>
      </c>
      <c r="L284" s="725">
        <f t="shared" si="25"/>
        <v>0.10619167647440346</v>
      </c>
    </row>
    <row r="285" spans="1:12" ht="16.5" customHeight="1" x14ac:dyDescent="0.3">
      <c r="A285" s="158">
        <v>207</v>
      </c>
      <c r="B285" s="321" t="s">
        <v>2075</v>
      </c>
      <c r="C285" s="146">
        <v>1352.86</v>
      </c>
      <c r="D285" s="159">
        <v>33</v>
      </c>
      <c r="E285" s="159">
        <v>31.5</v>
      </c>
      <c r="F285" s="523">
        <f t="shared" si="27"/>
        <v>1417.36</v>
      </c>
      <c r="G285" s="749">
        <f t="shared" si="28"/>
        <v>1.9346948135502529E-2</v>
      </c>
      <c r="H285" s="734">
        <f t="shared" si="26"/>
        <v>82.8329910947473</v>
      </c>
      <c r="I285" s="151">
        <f t="shared" si="24"/>
        <v>18.223258040844406</v>
      </c>
      <c r="J285" s="151">
        <v>45.433933042265778</v>
      </c>
      <c r="K285" s="151">
        <v>4.0216523899030232</v>
      </c>
      <c r="L285" s="725">
        <f t="shared" si="25"/>
        <v>0.10619167647440347</v>
      </c>
    </row>
    <row r="286" spans="1:12" ht="16.5" customHeight="1" x14ac:dyDescent="0.3">
      <c r="A286" s="158">
        <v>208</v>
      </c>
      <c r="B286" s="321" t="s">
        <v>2076</v>
      </c>
      <c r="C286" s="146">
        <v>725.18</v>
      </c>
      <c r="D286" s="159"/>
      <c r="E286" s="159">
        <v>60.8</v>
      </c>
      <c r="F286" s="523">
        <f t="shared" si="27"/>
        <v>785.9799999999999</v>
      </c>
      <c r="G286" s="749">
        <f t="shared" si="28"/>
        <v>1.0728618202533072E-2</v>
      </c>
      <c r="H286" s="734">
        <f t="shared" si="26"/>
        <v>45.934042403235225</v>
      </c>
      <c r="I286" s="151">
        <f t="shared" si="24"/>
        <v>10.10548932871175</v>
      </c>
      <c r="J286" s="151">
        <v>25.194843012756145</v>
      </c>
      <c r="K286" s="151">
        <v>2.2301591306485142</v>
      </c>
      <c r="L286" s="725">
        <f t="shared" si="25"/>
        <v>0.10619167647440347</v>
      </c>
    </row>
    <row r="287" spans="1:12" ht="16.5" customHeight="1" x14ac:dyDescent="0.3">
      <c r="A287" s="158">
        <v>209</v>
      </c>
      <c r="B287" s="321" t="s">
        <v>2077</v>
      </c>
      <c r="C287" s="146">
        <v>426.28</v>
      </c>
      <c r="D287" s="159">
        <v>59.4</v>
      </c>
      <c r="E287" s="159"/>
      <c r="F287" s="523">
        <f t="shared" si="27"/>
        <v>485.67999999999995</v>
      </c>
      <c r="G287" s="749">
        <f t="shared" si="28"/>
        <v>6.6295265637882177E-3</v>
      </c>
      <c r="H287" s="734">
        <f t="shared" si="26"/>
        <v>28.383986506531063</v>
      </c>
      <c r="I287" s="151">
        <f t="shared" si="24"/>
        <v>6.2444770314368334</v>
      </c>
      <c r="J287" s="151">
        <v>15.568629423694503</v>
      </c>
      <c r="K287" s="151">
        <v>1.3780804684258765</v>
      </c>
      <c r="L287" s="725">
        <f t="shared" si="25"/>
        <v>0.10619167647440349</v>
      </c>
    </row>
    <row r="288" spans="1:12" ht="16.5" customHeight="1" x14ac:dyDescent="0.3">
      <c r="A288" s="158">
        <v>210</v>
      </c>
      <c r="B288" s="321" t="s">
        <v>2078</v>
      </c>
      <c r="C288" s="146">
        <v>402.07</v>
      </c>
      <c r="D288" s="159">
        <v>59.1</v>
      </c>
      <c r="E288" s="159"/>
      <c r="F288" s="523">
        <f t="shared" si="27"/>
        <v>461.17</v>
      </c>
      <c r="G288" s="749">
        <f t="shared" si="28"/>
        <v>6.2949653381284233E-3</v>
      </c>
      <c r="H288" s="734">
        <f t="shared" si="26"/>
        <v>26.951579346929936</v>
      </c>
      <c r="I288" s="151">
        <f t="shared" si="24"/>
        <v>5.929347456324586</v>
      </c>
      <c r="J288" s="151">
        <v>14.78295344944242</v>
      </c>
      <c r="K288" s="151">
        <v>1.3085351870037094</v>
      </c>
      <c r="L288" s="725">
        <f t="shared" si="25"/>
        <v>0.10619167647440347</v>
      </c>
    </row>
    <row r="289" spans="1:12" ht="16.5" customHeight="1" x14ac:dyDescent="0.3">
      <c r="A289" s="158">
        <v>211</v>
      </c>
      <c r="B289" s="321" t="s">
        <v>2079</v>
      </c>
      <c r="C289" s="146">
        <v>305.37</v>
      </c>
      <c r="D289" s="159"/>
      <c r="E289" s="159"/>
      <c r="F289" s="523">
        <f t="shared" si="27"/>
        <v>305.37</v>
      </c>
      <c r="G289" s="749">
        <f t="shared" si="28"/>
        <v>4.1682970819963928E-3</v>
      </c>
      <c r="H289" s="734">
        <f t="shared" si="26"/>
        <v>17.846355541713454</v>
      </c>
      <c r="I289" s="151">
        <f t="shared" si="24"/>
        <v>3.92619821917696</v>
      </c>
      <c r="J289" s="151">
        <v>9.7887340782276215</v>
      </c>
      <c r="K289" s="151">
        <v>0.86646440587055251</v>
      </c>
      <c r="L289" s="725">
        <f t="shared" si="25"/>
        <v>0.10619167647440347</v>
      </c>
    </row>
    <row r="290" spans="1:12" ht="16.5" customHeight="1" x14ac:dyDescent="0.3">
      <c r="A290" s="158">
        <v>212</v>
      </c>
      <c r="B290" s="321" t="s">
        <v>2080</v>
      </c>
      <c r="C290" s="146">
        <v>170.8</v>
      </c>
      <c r="D290" s="159"/>
      <c r="E290" s="159"/>
      <c r="F290" s="523">
        <f t="shared" si="27"/>
        <v>170.8</v>
      </c>
      <c r="G290" s="749">
        <f t="shared" si="28"/>
        <v>2.331418088237168E-3</v>
      </c>
      <c r="H290" s="734">
        <f t="shared" si="26"/>
        <v>9.9818499738830226</v>
      </c>
      <c r="I290" s="151">
        <f t="shared" si="24"/>
        <v>2.1960069942542648</v>
      </c>
      <c r="J290" s="151">
        <v>5.4750492208182786</v>
      </c>
      <c r="K290" s="151">
        <v>0.48463215287254929</v>
      </c>
      <c r="L290" s="725">
        <f t="shared" si="25"/>
        <v>0.10619167647440347</v>
      </c>
    </row>
    <row r="291" spans="1:12" ht="16.5" customHeight="1" x14ac:dyDescent="0.3">
      <c r="A291" s="158">
        <v>213</v>
      </c>
      <c r="B291" s="321" t="s">
        <v>2081</v>
      </c>
      <c r="C291" s="146">
        <v>678.2</v>
      </c>
      <c r="D291" s="159"/>
      <c r="E291" s="159"/>
      <c r="F291" s="523">
        <f t="shared" si="27"/>
        <v>678.2</v>
      </c>
      <c r="G291" s="749">
        <f t="shared" si="28"/>
        <v>9.2574224089136264E-3</v>
      </c>
      <c r="H291" s="734">
        <f t="shared" si="26"/>
        <v>39.635191172643246</v>
      </c>
      <c r="I291" s="151">
        <f t="shared" si="24"/>
        <v>8.7197420579815148</v>
      </c>
      <c r="J291" s="151">
        <v>21.739920266738622</v>
      </c>
      <c r="K291" s="151">
        <v>1.9243414875770666</v>
      </c>
      <c r="L291" s="725">
        <f t="shared" si="25"/>
        <v>0.10619167647440347</v>
      </c>
    </row>
    <row r="292" spans="1:12" ht="16.5" customHeight="1" x14ac:dyDescent="0.3">
      <c r="A292" s="158">
        <v>214</v>
      </c>
      <c r="B292" s="321" t="s">
        <v>2082</v>
      </c>
      <c r="C292" s="146">
        <v>2613.27</v>
      </c>
      <c r="D292" s="159"/>
      <c r="E292" s="159"/>
      <c r="F292" s="523">
        <f t="shared" si="27"/>
        <v>2613.27</v>
      </c>
      <c r="G292" s="749">
        <f t="shared" si="28"/>
        <v>3.5671106249692879E-2</v>
      </c>
      <c r="H292" s="734">
        <f t="shared" si="26"/>
        <v>152.72405785274756</v>
      </c>
      <c r="I292" s="151">
        <f t="shared" si="24"/>
        <v>33.599292727604464</v>
      </c>
      <c r="J292" s="151">
        <v>83.769214738218864</v>
      </c>
      <c r="K292" s="151">
        <v>7.4149570616934835</v>
      </c>
      <c r="L292" s="725">
        <f t="shared" si="25"/>
        <v>0.10619167647440349</v>
      </c>
    </row>
    <row r="293" spans="1:12" ht="16.5" customHeight="1" x14ac:dyDescent="0.3">
      <c r="A293" s="158">
        <v>215</v>
      </c>
      <c r="B293" s="321" t="s">
        <v>2083</v>
      </c>
      <c r="C293" s="146">
        <v>2055.4499999999998</v>
      </c>
      <c r="D293" s="159"/>
      <c r="E293" s="159"/>
      <c r="F293" s="523">
        <f t="shared" si="27"/>
        <v>2055.4499999999998</v>
      </c>
      <c r="G293" s="749">
        <f t="shared" si="28"/>
        <v>2.8056869493367016E-2</v>
      </c>
      <c r="H293" s="734">
        <f t="shared" si="26"/>
        <v>120.12408389237621</v>
      </c>
      <c r="I293" s="151">
        <f t="shared" si="24"/>
        <v>26.427298456322767</v>
      </c>
      <c r="J293" s="151">
        <v>65.888114291164683</v>
      </c>
      <c r="K293" s="151">
        <v>5.8321847694489541</v>
      </c>
      <c r="L293" s="725">
        <f t="shared" si="25"/>
        <v>0.10619167647440347</v>
      </c>
    </row>
    <row r="294" spans="1:12" ht="16.5" customHeight="1" x14ac:dyDescent="0.3">
      <c r="A294" s="158">
        <v>216</v>
      </c>
      <c r="B294" s="321" t="s">
        <v>2084</v>
      </c>
      <c r="C294" s="146">
        <v>3486.96</v>
      </c>
      <c r="D294" s="159"/>
      <c r="E294" s="159"/>
      <c r="F294" s="523">
        <f t="shared" si="27"/>
        <v>3486.96</v>
      </c>
      <c r="G294" s="749">
        <f t="shared" si="28"/>
        <v>4.759696497048873E-2</v>
      </c>
      <c r="H294" s="734">
        <f t="shared" si="26"/>
        <v>203.78402567289896</v>
      </c>
      <c r="I294" s="151">
        <f t="shared" si="24"/>
        <v>44.832485648037775</v>
      </c>
      <c r="J294" s="151">
        <v>111.77563015822309</v>
      </c>
      <c r="K294" s="151">
        <v>9.89398672002614</v>
      </c>
      <c r="L294" s="725">
        <f t="shared" si="25"/>
        <v>0.10619167647440347</v>
      </c>
    </row>
    <row r="295" spans="1:12" ht="16.5" customHeight="1" x14ac:dyDescent="0.3">
      <c r="A295" s="158">
        <v>217</v>
      </c>
      <c r="B295" s="321" t="s">
        <v>2085</v>
      </c>
      <c r="C295" s="146">
        <v>394.94</v>
      </c>
      <c r="D295" s="159"/>
      <c r="E295" s="159"/>
      <c r="F295" s="523">
        <f t="shared" si="27"/>
        <v>394.94</v>
      </c>
      <c r="G295" s="749">
        <f t="shared" si="28"/>
        <v>5.3909265794402049E-3</v>
      </c>
      <c r="H295" s="734">
        <f t="shared" si="26"/>
        <v>23.080982603544264</v>
      </c>
      <c r="I295" s="151">
        <f t="shared" si="24"/>
        <v>5.0778161727797384</v>
      </c>
      <c r="J295" s="151">
        <v>12.659929386826528</v>
      </c>
      <c r="K295" s="151">
        <v>1.1206125436503784</v>
      </c>
      <c r="L295" s="725">
        <f t="shared" si="25"/>
        <v>0.10619167647440347</v>
      </c>
    </row>
    <row r="296" spans="1:12" ht="16.5" customHeight="1" x14ac:dyDescent="0.3">
      <c r="A296" s="158">
        <v>218</v>
      </c>
      <c r="B296" s="321" t="s">
        <v>2086</v>
      </c>
      <c r="C296" s="146">
        <v>333.47</v>
      </c>
      <c r="D296" s="159"/>
      <c r="E296" s="159">
        <v>18.2</v>
      </c>
      <c r="F296" s="523">
        <f t="shared" si="27"/>
        <v>351.67</v>
      </c>
      <c r="G296" s="749">
        <f t="shared" si="28"/>
        <v>4.8002915637609181E-3</v>
      </c>
      <c r="H296" s="734">
        <f t="shared" si="26"/>
        <v>20.552208315664181</v>
      </c>
      <c r="I296" s="151">
        <f t="shared" si="24"/>
        <v>4.52148582944612</v>
      </c>
      <c r="J296" s="151">
        <v>11.272895547337026</v>
      </c>
      <c r="K296" s="151">
        <v>0.99783717330614408</v>
      </c>
      <c r="L296" s="725">
        <f t="shared" si="25"/>
        <v>0.10619167647440347</v>
      </c>
    </row>
    <row r="297" spans="1:12" ht="16.5" customHeight="1" x14ac:dyDescent="0.3">
      <c r="A297" s="158">
        <v>219</v>
      </c>
      <c r="B297" s="321" t="s">
        <v>2087</v>
      </c>
      <c r="C297" s="146">
        <v>615.6</v>
      </c>
      <c r="D297" s="159"/>
      <c r="E297" s="159"/>
      <c r="F297" s="523">
        <f t="shared" si="27"/>
        <v>615.6</v>
      </c>
      <c r="G297" s="749">
        <f t="shared" si="28"/>
        <v>8.4029331095948501E-3</v>
      </c>
      <c r="H297" s="734">
        <f t="shared" si="26"/>
        <v>35.976737962074871</v>
      </c>
      <c r="I297" s="151">
        <f t="shared" si="24"/>
        <v>7.9148823516564715</v>
      </c>
      <c r="J297" s="151">
        <v>19.733257027726768</v>
      </c>
      <c r="K297" s="151">
        <v>1.7467186961846684</v>
      </c>
      <c r="L297" s="725">
        <f t="shared" si="25"/>
        <v>0.10619167647440346</v>
      </c>
    </row>
    <row r="298" spans="1:12" ht="16.5" customHeight="1" x14ac:dyDescent="0.3">
      <c r="A298" s="158">
        <v>220</v>
      </c>
      <c r="B298" s="321" t="s">
        <v>2088</v>
      </c>
      <c r="C298" s="146">
        <v>571.49</v>
      </c>
      <c r="D298" s="159"/>
      <c r="E298" s="159"/>
      <c r="F298" s="523">
        <f t="shared" si="27"/>
        <v>571.49</v>
      </c>
      <c r="G298" s="749">
        <f t="shared" si="28"/>
        <v>7.8008321033176753E-3</v>
      </c>
      <c r="H298" s="734">
        <f t="shared" si="26"/>
        <v>33.398872608749457</v>
      </c>
      <c r="I298" s="151">
        <f t="shared" si="24"/>
        <v>7.3477519739248809</v>
      </c>
      <c r="J298" s="151">
        <v>18.319296716659473</v>
      </c>
      <c r="K298" s="151">
        <v>1.6215598890230283</v>
      </c>
      <c r="L298" s="725">
        <f t="shared" si="25"/>
        <v>0.10619167647440347</v>
      </c>
    </row>
    <row r="299" spans="1:12" ht="16.5" customHeight="1" x14ac:dyDescent="0.3">
      <c r="A299" s="158">
        <v>221</v>
      </c>
      <c r="B299" s="321" t="s">
        <v>2089</v>
      </c>
      <c r="C299" s="146">
        <v>316.76</v>
      </c>
      <c r="D299" s="159">
        <v>22.5</v>
      </c>
      <c r="E299" s="159"/>
      <c r="F299" s="523">
        <f t="shared" si="27"/>
        <v>339.26</v>
      </c>
      <c r="G299" s="749">
        <f t="shared" si="28"/>
        <v>4.6308952026659338E-3</v>
      </c>
      <c r="H299" s="734">
        <f t="shared" si="26"/>
        <v>19.826946265454062</v>
      </c>
      <c r="I299" s="151">
        <f t="shared" si="24"/>
        <v>4.3619281783998938</v>
      </c>
      <c r="J299" s="151">
        <v>10.875088985098413</v>
      </c>
      <c r="K299" s="151">
        <v>0.96262473175375329</v>
      </c>
      <c r="L299" s="725">
        <f t="shared" si="25"/>
        <v>0.10619167647440349</v>
      </c>
    </row>
    <row r="300" spans="1:12" ht="16.5" customHeight="1" x14ac:dyDescent="0.3">
      <c r="A300" s="158">
        <v>222</v>
      </c>
      <c r="B300" s="321" t="s">
        <v>2090</v>
      </c>
      <c r="C300" s="146">
        <v>364.76</v>
      </c>
      <c r="D300" s="159"/>
      <c r="E300" s="159"/>
      <c r="F300" s="523">
        <f t="shared" si="27"/>
        <v>364.76</v>
      </c>
      <c r="G300" s="749">
        <f t="shared" si="28"/>
        <v>4.978969917244668E-3</v>
      </c>
      <c r="H300" s="734">
        <f t="shared" si="26"/>
        <v>21.317210752187183</v>
      </c>
      <c r="I300" s="151">
        <f t="shared" si="24"/>
        <v>4.6897863654811802</v>
      </c>
      <c r="J300" s="151">
        <v>11.692499729424327</v>
      </c>
      <c r="K300" s="151">
        <v>1.0349790637107206</v>
      </c>
      <c r="L300" s="725">
        <f t="shared" si="25"/>
        <v>0.10619167647440347</v>
      </c>
    </row>
    <row r="301" spans="1:12" ht="16.5" customHeight="1" x14ac:dyDescent="0.3">
      <c r="A301" s="158">
        <v>223</v>
      </c>
      <c r="B301" s="321" t="s">
        <v>2091</v>
      </c>
      <c r="C301" s="146">
        <v>406.15</v>
      </c>
      <c r="D301" s="159"/>
      <c r="E301" s="159">
        <v>39.5</v>
      </c>
      <c r="F301" s="523">
        <f t="shared" si="27"/>
        <v>445.65</v>
      </c>
      <c r="G301" s="749">
        <f t="shared" si="28"/>
        <v>6.0831175118436403E-3</v>
      </c>
      <c r="H301" s="734">
        <f t="shared" si="26"/>
        <v>26.044563471082952</v>
      </c>
      <c r="I301" s="151">
        <f t="shared" si="24"/>
        <v>5.7298039636382496</v>
      </c>
      <c r="J301" s="151">
        <v>14.285454831719353</v>
      </c>
      <c r="K301" s="151">
        <v>1.2644983543773514</v>
      </c>
      <c r="L301" s="725">
        <f t="shared" si="25"/>
        <v>0.10619167647440347</v>
      </c>
    </row>
    <row r="302" spans="1:12" ht="16.5" customHeight="1" x14ac:dyDescent="0.3">
      <c r="A302" s="158">
        <v>224</v>
      </c>
      <c r="B302" s="321" t="s">
        <v>2092</v>
      </c>
      <c r="C302" s="146">
        <v>515.54999999999995</v>
      </c>
      <c r="D302" s="159"/>
      <c r="E302" s="159"/>
      <c r="F302" s="523">
        <f t="shared" si="27"/>
        <v>515.54999999999995</v>
      </c>
      <c r="G302" s="749">
        <f t="shared" si="28"/>
        <v>7.0372517294535813E-3</v>
      </c>
      <c r="H302" s="734">
        <f t="shared" si="26"/>
        <v>30.129641417069035</v>
      </c>
      <c r="I302" s="151">
        <f t="shared" si="24"/>
        <v>6.6285211117551874</v>
      </c>
      <c r="J302" s="151">
        <v>16.526121930871565</v>
      </c>
      <c r="K302" s="151">
        <v>1.4628343466829199</v>
      </c>
      <c r="L302" s="725">
        <f t="shared" si="25"/>
        <v>0.10619167647440347</v>
      </c>
    </row>
    <row r="303" spans="1:12" ht="16.5" customHeight="1" x14ac:dyDescent="0.3">
      <c r="A303" s="158">
        <v>225</v>
      </c>
      <c r="B303" s="321" t="s">
        <v>2093</v>
      </c>
      <c r="C303" s="146">
        <v>938.04</v>
      </c>
      <c r="D303" s="159">
        <v>31.8</v>
      </c>
      <c r="E303" s="159"/>
      <c r="F303" s="523">
        <f t="shared" si="27"/>
        <v>969.83999999999992</v>
      </c>
      <c r="G303" s="749">
        <f t="shared" si="28"/>
        <v>1.3238305144589782E-2</v>
      </c>
      <c r="H303" s="734">
        <f t="shared" si="26"/>
        <v>56.679141561303915</v>
      </c>
      <c r="I303" s="151">
        <f t="shared" si="24"/>
        <v>12.469411143486861</v>
      </c>
      <c r="J303" s="151">
        <v>31.088534755962517</v>
      </c>
      <c r="K303" s="151">
        <v>2.7518480511821615</v>
      </c>
      <c r="L303" s="725">
        <f t="shared" si="25"/>
        <v>0.10619167647440347</v>
      </c>
    </row>
    <row r="304" spans="1:12" ht="16.5" customHeight="1" x14ac:dyDescent="0.3">
      <c r="A304" s="158">
        <v>226</v>
      </c>
      <c r="B304" s="321" t="s">
        <v>2094</v>
      </c>
      <c r="C304" s="146">
        <v>476.24</v>
      </c>
      <c r="D304" s="159"/>
      <c r="E304" s="159">
        <v>29</v>
      </c>
      <c r="F304" s="523">
        <f t="shared" si="27"/>
        <v>505.24</v>
      </c>
      <c r="G304" s="749">
        <f t="shared" si="28"/>
        <v>6.8965203448533175E-3</v>
      </c>
      <c r="H304" s="734">
        <f t="shared" si="26"/>
        <v>29.527107030472234</v>
      </c>
      <c r="I304" s="151">
        <f t="shared" si="24"/>
        <v>6.4959635467038916</v>
      </c>
      <c r="J304" s="151">
        <v>16.195631547577442</v>
      </c>
      <c r="K304" s="151">
        <v>1.4335804971740445</v>
      </c>
      <c r="L304" s="725">
        <f t="shared" si="25"/>
        <v>0.10619167647440347</v>
      </c>
    </row>
    <row r="305" spans="1:12" ht="16.5" customHeight="1" x14ac:dyDescent="0.3">
      <c r="A305" s="158">
        <v>227</v>
      </c>
      <c r="B305" s="321" t="s">
        <v>2095</v>
      </c>
      <c r="C305" s="146">
        <v>473.28</v>
      </c>
      <c r="D305" s="159"/>
      <c r="E305" s="159">
        <v>24.4</v>
      </c>
      <c r="F305" s="523">
        <f t="shared" si="27"/>
        <v>497.67999999999995</v>
      </c>
      <c r="G305" s="749">
        <f t="shared" si="28"/>
        <v>6.7933264294723272E-3</v>
      </c>
      <c r="H305" s="734">
        <f t="shared" si="26"/>
        <v>29.085287441464295</v>
      </c>
      <c r="I305" s="151">
        <f t="shared" si="24"/>
        <v>6.3987632371221448</v>
      </c>
      <c r="J305" s="151">
        <v>15.953293303377286</v>
      </c>
      <c r="K305" s="151">
        <v>1.4121295658173907</v>
      </c>
      <c r="L305" s="725">
        <f t="shared" si="25"/>
        <v>0.10619167647440347</v>
      </c>
    </row>
    <row r="306" spans="1:12" ht="16.5" customHeight="1" x14ac:dyDescent="0.3">
      <c r="A306" s="158">
        <v>228</v>
      </c>
      <c r="B306" s="321" t="s">
        <v>2096</v>
      </c>
      <c r="C306" s="146">
        <v>232.2</v>
      </c>
      <c r="D306" s="159"/>
      <c r="E306" s="159">
        <v>12.6</v>
      </c>
      <c r="F306" s="523">
        <f t="shared" si="27"/>
        <v>244.79999999999998</v>
      </c>
      <c r="G306" s="749">
        <f t="shared" si="28"/>
        <v>3.3415172599558468E-3</v>
      </c>
      <c r="H306" s="734">
        <f t="shared" si="26"/>
        <v>14.30653907263796</v>
      </c>
      <c r="I306" s="151">
        <f t="shared" si="24"/>
        <v>3.1474385959803515</v>
      </c>
      <c r="J306" s="151">
        <v>7.8471431455287721</v>
      </c>
      <c r="K306" s="151">
        <v>0.69460158678688566</v>
      </c>
      <c r="L306" s="725">
        <f t="shared" si="25"/>
        <v>0.10619167647440349</v>
      </c>
    </row>
    <row r="307" spans="1:12" ht="16.5" customHeight="1" x14ac:dyDescent="0.3">
      <c r="A307" s="158">
        <v>229</v>
      </c>
      <c r="B307" s="321" t="s">
        <v>2097</v>
      </c>
      <c r="C307" s="146">
        <v>553.98</v>
      </c>
      <c r="D307" s="159">
        <v>42.3</v>
      </c>
      <c r="E307" s="159">
        <v>11.2</v>
      </c>
      <c r="F307" s="523">
        <f t="shared" si="27"/>
        <v>607.48</v>
      </c>
      <c r="G307" s="749">
        <f t="shared" si="28"/>
        <v>8.2920952004819359E-3</v>
      </c>
      <c r="H307" s="734">
        <f t="shared" si="26"/>
        <v>35.50219099610338</v>
      </c>
      <c r="I307" s="151">
        <f t="shared" ref="I307:I368" si="29">H307*0.22</f>
        <v>7.8104820191427438</v>
      </c>
      <c r="J307" s="151">
        <v>19.472967802474752</v>
      </c>
      <c r="K307" s="151">
        <v>1.7236788069497437</v>
      </c>
      <c r="L307" s="725">
        <f t="shared" si="25"/>
        <v>0.10619167647440345</v>
      </c>
    </row>
    <row r="308" spans="1:12" ht="16.5" customHeight="1" x14ac:dyDescent="0.3">
      <c r="A308" s="158">
        <v>230</v>
      </c>
      <c r="B308" s="321" t="s">
        <v>2098</v>
      </c>
      <c r="C308" s="146">
        <v>419.75</v>
      </c>
      <c r="D308" s="159">
        <v>47.9</v>
      </c>
      <c r="E308" s="159">
        <v>12.7</v>
      </c>
      <c r="F308" s="523">
        <f t="shared" si="27"/>
        <v>480.34999999999997</v>
      </c>
      <c r="G308" s="749">
        <f t="shared" si="28"/>
        <v>6.5567721234468584E-3</v>
      </c>
      <c r="H308" s="734">
        <f t="shared" si="26"/>
        <v>28.072492007931551</v>
      </c>
      <c r="I308" s="151">
        <f t="shared" si="29"/>
        <v>6.1759482417449414</v>
      </c>
      <c r="J308" s="151">
        <v>15.397774550468736</v>
      </c>
      <c r="K308" s="151">
        <v>1.3629569943344793</v>
      </c>
      <c r="L308" s="725">
        <f t="shared" si="25"/>
        <v>0.10619167647440347</v>
      </c>
    </row>
    <row r="309" spans="1:12" ht="16.5" customHeight="1" x14ac:dyDescent="0.3">
      <c r="A309" s="158">
        <v>231</v>
      </c>
      <c r="B309" s="321" t="s">
        <v>2099</v>
      </c>
      <c r="C309" s="146">
        <v>970.33</v>
      </c>
      <c r="D309" s="159">
        <v>195</v>
      </c>
      <c r="E309" s="159"/>
      <c r="F309" s="523">
        <f t="shared" si="27"/>
        <v>1165.33</v>
      </c>
      <c r="G309" s="749">
        <f t="shared" si="28"/>
        <v>1.5906741456472005E-2</v>
      </c>
      <c r="H309" s="734">
        <f t="shared" si="26"/>
        <v>68.103918208812061</v>
      </c>
      <c r="I309" s="151">
        <f t="shared" si="29"/>
        <v>14.982862005938653</v>
      </c>
      <c r="J309" s="151">
        <v>37.355029909228129</v>
      </c>
      <c r="K309" s="151">
        <v>3.3065362219377508</v>
      </c>
      <c r="L309" s="725">
        <f t="shared" si="25"/>
        <v>0.10619167647440347</v>
      </c>
    </row>
    <row r="310" spans="1:12" ht="16.5" customHeight="1" x14ac:dyDescent="0.3">
      <c r="A310" s="158">
        <v>232</v>
      </c>
      <c r="B310" s="321" t="s">
        <v>2100</v>
      </c>
      <c r="C310" s="146">
        <v>1351.02</v>
      </c>
      <c r="D310" s="159"/>
      <c r="E310" s="159">
        <v>65</v>
      </c>
      <c r="F310" s="523">
        <f t="shared" si="27"/>
        <v>1416.02</v>
      </c>
      <c r="G310" s="749">
        <f t="shared" si="28"/>
        <v>1.9328657150501138E-2</v>
      </c>
      <c r="H310" s="734">
        <f t="shared" si="26"/>
        <v>82.754679157013101</v>
      </c>
      <c r="I310" s="151">
        <f t="shared" si="29"/>
        <v>18.206029414542883</v>
      </c>
      <c r="J310" s="151">
        <v>45.39097890903453</v>
      </c>
      <c r="K310" s="151">
        <v>4.0178502406943046</v>
      </c>
      <c r="L310" s="725">
        <f t="shared" si="25"/>
        <v>0.10619167647440347</v>
      </c>
    </row>
    <row r="311" spans="1:12" ht="16.5" customHeight="1" x14ac:dyDescent="0.3">
      <c r="A311" s="158">
        <v>233</v>
      </c>
      <c r="B311" s="321" t="s">
        <v>2101</v>
      </c>
      <c r="C311" s="146">
        <v>1448.01</v>
      </c>
      <c r="D311" s="159">
        <v>53.8</v>
      </c>
      <c r="E311" s="159"/>
      <c r="F311" s="523">
        <f t="shared" si="27"/>
        <v>1501.81</v>
      </c>
      <c r="G311" s="749">
        <f t="shared" si="28"/>
        <v>2.0499689690254456E-2</v>
      </c>
      <c r="H311" s="734">
        <f t="shared" si="26"/>
        <v>87.76839642433994</v>
      </c>
      <c r="I311" s="151">
        <f t="shared" si="29"/>
        <v>19.309047213354788</v>
      </c>
      <c r="J311" s="151">
        <v>48.141005095533366</v>
      </c>
      <c r="K311" s="151">
        <v>4.2612729127958033</v>
      </c>
      <c r="L311" s="725">
        <f t="shared" si="25"/>
        <v>0.10619167647440349</v>
      </c>
    </row>
    <row r="312" spans="1:12" ht="16.5" customHeight="1" x14ac:dyDescent="0.3">
      <c r="A312" s="158">
        <v>234</v>
      </c>
      <c r="B312" s="321" t="s">
        <v>2102</v>
      </c>
      <c r="C312" s="146">
        <v>938.2</v>
      </c>
      <c r="D312" s="159"/>
      <c r="E312" s="159">
        <v>31.8</v>
      </c>
      <c r="F312" s="523">
        <f t="shared" si="27"/>
        <v>970</v>
      </c>
      <c r="G312" s="749">
        <f t="shared" si="28"/>
        <v>1.3240489142798904E-2</v>
      </c>
      <c r="H312" s="734">
        <f t="shared" si="26"/>
        <v>56.688492240436368</v>
      </c>
      <c r="I312" s="151">
        <f t="shared" si="29"/>
        <v>12.471468292896001</v>
      </c>
      <c r="J312" s="151">
        <v>31.093663607691628</v>
      </c>
      <c r="K312" s="151">
        <v>2.7523020391473816</v>
      </c>
      <c r="L312" s="725">
        <f t="shared" si="25"/>
        <v>0.10619167647440347</v>
      </c>
    </row>
    <row r="313" spans="1:12" ht="16.5" customHeight="1" x14ac:dyDescent="0.3">
      <c r="A313" s="158">
        <v>235</v>
      </c>
      <c r="B313" s="321" t="s">
        <v>2103</v>
      </c>
      <c r="C313" s="146">
        <v>2158</v>
      </c>
      <c r="D313" s="159"/>
      <c r="E313" s="159"/>
      <c r="F313" s="523">
        <f t="shared" si="27"/>
        <v>2158</v>
      </c>
      <c r="G313" s="749">
        <f t="shared" si="28"/>
        <v>2.9456675845525807E-2</v>
      </c>
      <c r="H313" s="734">
        <f t="shared" si="26"/>
        <v>126.11728479882646</v>
      </c>
      <c r="I313" s="151">
        <f t="shared" si="29"/>
        <v>27.745802655741823</v>
      </c>
      <c r="J313" s="151">
        <v>69.175387696287146</v>
      </c>
      <c r="K313" s="151">
        <v>6.1231626809072672</v>
      </c>
      <c r="L313" s="725">
        <f t="shared" si="25"/>
        <v>0.10619167647440347</v>
      </c>
    </row>
    <row r="314" spans="1:12" ht="16.5" customHeight="1" x14ac:dyDescent="0.3">
      <c r="A314" s="158">
        <v>236</v>
      </c>
      <c r="B314" s="321" t="s">
        <v>2104</v>
      </c>
      <c r="C314" s="146">
        <v>700</v>
      </c>
      <c r="D314" s="159"/>
      <c r="E314" s="159">
        <v>29.1</v>
      </c>
      <c r="F314" s="523">
        <f t="shared" si="27"/>
        <v>729.1</v>
      </c>
      <c r="G314" s="749">
        <f t="shared" si="28"/>
        <v>9.9522068391903924E-3</v>
      </c>
      <c r="H314" s="734">
        <f t="shared" si="26"/>
        <v>42.609875971651704</v>
      </c>
      <c r="I314" s="151">
        <f t="shared" si="29"/>
        <v>9.3741727137633752</v>
      </c>
      <c r="J314" s="151">
        <v>23.371536223059756</v>
      </c>
      <c r="K314" s="151">
        <v>2.0687664090127384</v>
      </c>
      <c r="L314" s="725">
        <f t="shared" si="25"/>
        <v>0.10619167647440347</v>
      </c>
    </row>
    <row r="315" spans="1:12" ht="16.5" customHeight="1" x14ac:dyDescent="0.3">
      <c r="A315" s="158">
        <v>237</v>
      </c>
      <c r="B315" s="321" t="s">
        <v>2105</v>
      </c>
      <c r="C315" s="146">
        <v>913.54</v>
      </c>
      <c r="D315" s="159">
        <v>123.3</v>
      </c>
      <c r="E315" s="159">
        <v>15.2</v>
      </c>
      <c r="F315" s="523">
        <f t="shared" si="27"/>
        <v>1052.04</v>
      </c>
      <c r="G315" s="749">
        <f t="shared" si="28"/>
        <v>1.4360334224525937E-2</v>
      </c>
      <c r="H315" s="734">
        <f t="shared" si="26"/>
        <v>61.483052965596571</v>
      </c>
      <c r="I315" s="151">
        <f t="shared" si="29"/>
        <v>13.526271652431246</v>
      </c>
      <c r="J315" s="151">
        <v>33.723482331789583</v>
      </c>
      <c r="K315" s="151">
        <v>2.9850843683140322</v>
      </c>
      <c r="L315" s="725">
        <f t="shared" si="25"/>
        <v>0.10619167647440349</v>
      </c>
    </row>
    <row r="316" spans="1:12" ht="16.5" customHeight="1" x14ac:dyDescent="0.3">
      <c r="A316" s="158">
        <v>238</v>
      </c>
      <c r="B316" s="321" t="s">
        <v>2106</v>
      </c>
      <c r="C316" s="146">
        <v>608.6</v>
      </c>
      <c r="D316" s="159"/>
      <c r="E316" s="159"/>
      <c r="F316" s="523">
        <f t="shared" si="27"/>
        <v>608.6</v>
      </c>
      <c r="G316" s="749">
        <f t="shared" si="28"/>
        <v>8.3073831879457872E-3</v>
      </c>
      <c r="H316" s="734">
        <f t="shared" si="26"/>
        <v>35.567645750030486</v>
      </c>
      <c r="I316" s="151">
        <f t="shared" si="29"/>
        <v>7.8248820650067072</v>
      </c>
      <c r="J316" s="151">
        <v>19.508869764578478</v>
      </c>
      <c r="K316" s="151">
        <v>1.7268567227062852</v>
      </c>
      <c r="L316" s="725">
        <f t="shared" si="25"/>
        <v>0.10619167647440346</v>
      </c>
    </row>
    <row r="317" spans="1:12" ht="16.5" customHeight="1" x14ac:dyDescent="0.3">
      <c r="A317" s="158">
        <v>239</v>
      </c>
      <c r="B317" s="321" t="s">
        <v>2107</v>
      </c>
      <c r="C317" s="146">
        <v>415.8</v>
      </c>
      <c r="D317" s="159"/>
      <c r="E317" s="159"/>
      <c r="F317" s="523">
        <f t="shared" si="27"/>
        <v>415.8</v>
      </c>
      <c r="G317" s="749">
        <f t="shared" si="28"/>
        <v>5.6756653459544169E-3</v>
      </c>
      <c r="H317" s="734">
        <f t="shared" si="26"/>
        <v>24.300077395436539</v>
      </c>
      <c r="I317" s="151">
        <f t="shared" si="29"/>
        <v>5.3460170269960381</v>
      </c>
      <c r="J317" s="151">
        <v>13.328603431008432</v>
      </c>
      <c r="K317" s="151">
        <v>1.1798012246159602</v>
      </c>
      <c r="L317" s="725">
        <f t="shared" si="25"/>
        <v>0.10619167647440349</v>
      </c>
    </row>
    <row r="318" spans="1:12" ht="16.5" customHeight="1" x14ac:dyDescent="0.3">
      <c r="A318" s="158">
        <v>240</v>
      </c>
      <c r="B318" s="321" t="s">
        <v>2108</v>
      </c>
      <c r="C318" s="146">
        <v>460.4</v>
      </c>
      <c r="D318" s="159"/>
      <c r="E318" s="159"/>
      <c r="F318" s="523">
        <f t="shared" si="27"/>
        <v>460.4</v>
      </c>
      <c r="G318" s="749">
        <f t="shared" si="28"/>
        <v>6.2844548467470259E-3</v>
      </c>
      <c r="H318" s="734">
        <f t="shared" si="26"/>
        <v>26.906579203605052</v>
      </c>
      <c r="I318" s="151">
        <f t="shared" si="29"/>
        <v>5.9194474247931117</v>
      </c>
      <c r="J318" s="151">
        <v>14.758270850496107</v>
      </c>
      <c r="K318" s="151">
        <v>1.306350369921087</v>
      </c>
      <c r="L318" s="725">
        <f t="shared" si="25"/>
        <v>0.10619167647440349</v>
      </c>
    </row>
    <row r="319" spans="1:12" ht="16.5" customHeight="1" x14ac:dyDescent="0.3">
      <c r="A319" s="158">
        <v>241</v>
      </c>
      <c r="B319" s="321" t="s">
        <v>2109</v>
      </c>
      <c r="C319" s="146">
        <v>485</v>
      </c>
      <c r="D319" s="159">
        <v>37.9</v>
      </c>
      <c r="E319" s="159">
        <v>50.1</v>
      </c>
      <c r="F319" s="523">
        <f t="shared" si="27"/>
        <v>573</v>
      </c>
      <c r="G319" s="749">
        <f t="shared" si="28"/>
        <v>7.8214435864162601E-3</v>
      </c>
      <c r="H319" s="734">
        <f t="shared" si="26"/>
        <v>33.487119643061895</v>
      </c>
      <c r="I319" s="151">
        <f t="shared" si="29"/>
        <v>7.3671663214736167</v>
      </c>
      <c r="J319" s="151">
        <v>18.367700254852888</v>
      </c>
      <c r="K319" s="151">
        <v>1.6258444004447936</v>
      </c>
      <c r="L319" s="725">
        <f t="shared" ref="L319:L379" si="30">(K319+J319+I319+H319)/F319</f>
        <v>0.10619167647440349</v>
      </c>
    </row>
    <row r="320" spans="1:12" ht="16.5" customHeight="1" x14ac:dyDescent="0.3">
      <c r="A320" s="158">
        <v>242</v>
      </c>
      <c r="B320" s="321" t="s">
        <v>2110</v>
      </c>
      <c r="C320" s="146">
        <v>791.22</v>
      </c>
      <c r="D320" s="159"/>
      <c r="E320" s="159"/>
      <c r="F320" s="523">
        <f t="shared" si="27"/>
        <v>791.22</v>
      </c>
      <c r="G320" s="749">
        <f t="shared" si="28"/>
        <v>1.0800144143881803E-2</v>
      </c>
      <c r="H320" s="734">
        <f t="shared" si="26"/>
        <v>46.240277144822748</v>
      </c>
      <c r="I320" s="151">
        <f t="shared" si="29"/>
        <v>10.172860971861004</v>
      </c>
      <c r="J320" s="151">
        <v>25.362812906884297</v>
      </c>
      <c r="K320" s="151">
        <v>2.2450272365094759</v>
      </c>
      <c r="L320" s="725">
        <f t="shared" si="30"/>
        <v>0.10619167647440349</v>
      </c>
    </row>
    <row r="321" spans="1:12" ht="16.5" customHeight="1" x14ac:dyDescent="0.3">
      <c r="A321" s="158">
        <v>243</v>
      </c>
      <c r="B321" s="321" t="s">
        <v>2111</v>
      </c>
      <c r="C321" s="146">
        <v>765.5</v>
      </c>
      <c r="D321" s="159"/>
      <c r="E321" s="159"/>
      <c r="F321" s="523">
        <f t="shared" si="27"/>
        <v>765.5</v>
      </c>
      <c r="G321" s="749">
        <f t="shared" si="28"/>
        <v>1.0449066431765526E-2</v>
      </c>
      <c r="H321" s="734">
        <f t="shared" si="26"/>
        <v>44.73715547428251</v>
      </c>
      <c r="I321" s="151">
        <f t="shared" si="29"/>
        <v>9.8421742043421521</v>
      </c>
      <c r="J321" s="151">
        <v>24.538349991430866</v>
      </c>
      <c r="K321" s="151">
        <v>2.1720486711003306</v>
      </c>
      <c r="L321" s="725">
        <f t="shared" si="30"/>
        <v>0.10619167647440349</v>
      </c>
    </row>
    <row r="322" spans="1:12" ht="16.5" customHeight="1" x14ac:dyDescent="0.3">
      <c r="A322" s="158">
        <v>244</v>
      </c>
      <c r="B322" s="321" t="s">
        <v>2112</v>
      </c>
      <c r="C322" s="146">
        <v>777.3</v>
      </c>
      <c r="D322" s="159"/>
      <c r="E322" s="159">
        <v>28.9</v>
      </c>
      <c r="F322" s="523">
        <f t="shared" si="27"/>
        <v>806.19999999999993</v>
      </c>
      <c r="G322" s="749">
        <f t="shared" si="28"/>
        <v>1.1004620976210799E-2</v>
      </c>
      <c r="H322" s="734">
        <f t="shared" si="26"/>
        <v>47.115734478597723</v>
      </c>
      <c r="I322" s="151">
        <f t="shared" si="29"/>
        <v>10.365461585291499</v>
      </c>
      <c r="J322" s="151">
        <v>25.843001650021634</v>
      </c>
      <c r="K322" s="151">
        <v>2.2875318597532153</v>
      </c>
      <c r="L322" s="725">
        <f t="shared" si="30"/>
        <v>0.10619167647440346</v>
      </c>
    </row>
    <row r="323" spans="1:12" ht="16.5" customHeight="1" x14ac:dyDescent="0.3">
      <c r="A323" s="158">
        <v>245</v>
      </c>
      <c r="B323" s="321" t="s">
        <v>2113</v>
      </c>
      <c r="C323" s="146">
        <v>723.6</v>
      </c>
      <c r="D323" s="159"/>
      <c r="E323" s="159">
        <v>29.4</v>
      </c>
      <c r="F323" s="523">
        <f t="shared" si="27"/>
        <v>753</v>
      </c>
      <c r="G323" s="749">
        <f t="shared" si="28"/>
        <v>1.0278441571677911E-2</v>
      </c>
      <c r="H323" s="734">
        <f t="shared" si="26"/>
        <v>44.006633667060392</v>
      </c>
      <c r="I323" s="151">
        <f t="shared" si="29"/>
        <v>9.6814594067532855</v>
      </c>
      <c r="J323" s="151">
        <v>24.137658450094634</v>
      </c>
      <c r="K323" s="151">
        <v>2.1365808613175035</v>
      </c>
      <c r="L323" s="725">
        <f t="shared" si="30"/>
        <v>0.10619167647440346</v>
      </c>
    </row>
    <row r="324" spans="1:12" ht="16.5" customHeight="1" x14ac:dyDescent="0.3">
      <c r="A324" s="158">
        <v>246</v>
      </c>
      <c r="B324" s="321" t="s">
        <v>2114</v>
      </c>
      <c r="C324" s="146">
        <v>579.6</v>
      </c>
      <c r="D324" s="159"/>
      <c r="E324" s="159">
        <v>32.6</v>
      </c>
      <c r="F324" s="523">
        <f t="shared" si="27"/>
        <v>612.20000000000005</v>
      </c>
      <c r="G324" s="749">
        <f t="shared" si="28"/>
        <v>8.3565231476510193E-3</v>
      </c>
      <c r="H324" s="734">
        <f t="shared" si="26"/>
        <v>35.778036030510457</v>
      </c>
      <c r="I324" s="151">
        <f t="shared" si="29"/>
        <v>7.8711679267123005</v>
      </c>
      <c r="J324" s="151">
        <v>19.624268928483314</v>
      </c>
      <c r="K324" s="151">
        <v>1.7370714519237394</v>
      </c>
      <c r="L324" s="725">
        <f t="shared" si="30"/>
        <v>0.10619167647440347</v>
      </c>
    </row>
    <row r="325" spans="1:12" ht="16.5" customHeight="1" x14ac:dyDescent="0.3">
      <c r="A325" s="158">
        <v>247</v>
      </c>
      <c r="B325" s="321" t="s">
        <v>2115</v>
      </c>
      <c r="C325" s="146">
        <v>611.79999999999995</v>
      </c>
      <c r="D325" s="159"/>
      <c r="E325" s="159"/>
      <c r="F325" s="523">
        <f t="shared" si="27"/>
        <v>611.79999999999995</v>
      </c>
      <c r="G325" s="749">
        <f t="shared" si="28"/>
        <v>8.3510631521282151E-3</v>
      </c>
      <c r="H325" s="734">
        <f t="shared" si="26"/>
        <v>35.754659332679346</v>
      </c>
      <c r="I325" s="151">
        <f t="shared" si="29"/>
        <v>7.866025053189456</v>
      </c>
      <c r="J325" s="151">
        <v>19.611446799160554</v>
      </c>
      <c r="K325" s="151">
        <v>1.7359364820106886</v>
      </c>
      <c r="L325" s="725">
        <f t="shared" si="30"/>
        <v>0.10619167647440349</v>
      </c>
    </row>
    <row r="326" spans="1:12" ht="16.5" customHeight="1" x14ac:dyDescent="0.3">
      <c r="A326" s="158">
        <v>248</v>
      </c>
      <c r="B326" s="321" t="s">
        <v>2116</v>
      </c>
      <c r="C326" s="146">
        <v>510.4</v>
      </c>
      <c r="D326" s="159"/>
      <c r="E326" s="159"/>
      <c r="F326" s="523">
        <f t="shared" si="27"/>
        <v>510.4</v>
      </c>
      <c r="G326" s="749">
        <f t="shared" si="28"/>
        <v>6.9669542870974847E-3</v>
      </c>
      <c r="H326" s="734">
        <f t="shared" si="26"/>
        <v>29.828666432493524</v>
      </c>
      <c r="I326" s="151">
        <f t="shared" si="29"/>
        <v>6.5623066151485752</v>
      </c>
      <c r="J326" s="151">
        <v>16.361037015841035</v>
      </c>
      <c r="K326" s="151">
        <v>1.4482216090523954</v>
      </c>
      <c r="L326" s="725">
        <f t="shared" si="30"/>
        <v>0.10619167647440347</v>
      </c>
    </row>
    <row r="327" spans="1:12" ht="16.5" customHeight="1" x14ac:dyDescent="0.3">
      <c r="A327" s="158">
        <v>249</v>
      </c>
      <c r="B327" s="321" t="s">
        <v>2117</v>
      </c>
      <c r="C327" s="146">
        <v>564</v>
      </c>
      <c r="D327" s="160">
        <v>87.5</v>
      </c>
      <c r="E327" s="159"/>
      <c r="F327" s="523">
        <f t="shared" si="27"/>
        <v>651.5</v>
      </c>
      <c r="G327" s="749">
        <f t="shared" si="28"/>
        <v>8.8929677077664807E-3</v>
      </c>
      <c r="H327" s="734">
        <f t="shared" ref="H327:H390" si="31">G327*4281.45</f>
        <v>38.074796592416796</v>
      </c>
      <c r="I327" s="151">
        <f t="shared" si="29"/>
        <v>8.3764552503316949</v>
      </c>
      <c r="J327" s="151">
        <v>20.884043134444426</v>
      </c>
      <c r="K327" s="151">
        <v>1.8485822458809478</v>
      </c>
      <c r="L327" s="725">
        <f t="shared" si="30"/>
        <v>0.10619167647440347</v>
      </c>
    </row>
    <row r="328" spans="1:12" ht="16.5" customHeight="1" x14ac:dyDescent="0.35">
      <c r="A328" s="158">
        <v>250</v>
      </c>
      <c r="B328" s="329" t="s">
        <v>2118</v>
      </c>
      <c r="C328" s="146">
        <v>699.7</v>
      </c>
      <c r="D328" s="159">
        <v>90.2</v>
      </c>
      <c r="E328" s="159"/>
      <c r="F328" s="523">
        <f t="shared" si="27"/>
        <v>789.90000000000009</v>
      </c>
      <c r="G328" s="749">
        <f t="shared" si="28"/>
        <v>1.0782126158656551E-2</v>
      </c>
      <c r="H328" s="734">
        <f t="shared" si="31"/>
        <v>46.163134041980086</v>
      </c>
      <c r="I328" s="151">
        <f t="shared" si="29"/>
        <v>10.155889489235619</v>
      </c>
      <c r="J328" s="151">
        <v>25.320499880119197</v>
      </c>
      <c r="K328" s="151">
        <v>2.2412818357964093</v>
      </c>
      <c r="L328" s="725">
        <f t="shared" si="30"/>
        <v>0.10619167647440349</v>
      </c>
    </row>
    <row r="329" spans="1:12" ht="16.5" customHeight="1" x14ac:dyDescent="0.3">
      <c r="A329" s="158">
        <v>251</v>
      </c>
      <c r="B329" s="321" t="s">
        <v>2119</v>
      </c>
      <c r="C329" s="146">
        <v>770.6</v>
      </c>
      <c r="D329" s="159"/>
      <c r="E329" s="159"/>
      <c r="F329" s="523">
        <f t="shared" si="27"/>
        <v>770.6</v>
      </c>
      <c r="G329" s="749">
        <f t="shared" si="28"/>
        <v>1.0518681374681274E-2</v>
      </c>
      <c r="H329" s="734">
        <f t="shared" si="31"/>
        <v>45.035208371629139</v>
      </c>
      <c r="I329" s="151">
        <f t="shared" si="29"/>
        <v>9.9077458417584108</v>
      </c>
      <c r="J329" s="151">
        <v>24.701832140296052</v>
      </c>
      <c r="K329" s="151">
        <v>2.1865195374917241</v>
      </c>
      <c r="L329" s="725">
        <f t="shared" si="30"/>
        <v>0.10619167647440349</v>
      </c>
    </row>
    <row r="330" spans="1:12" ht="16.5" customHeight="1" x14ac:dyDescent="0.3">
      <c r="A330" s="158">
        <v>252</v>
      </c>
      <c r="B330" s="321" t="s">
        <v>2120</v>
      </c>
      <c r="C330" s="146">
        <v>958.2</v>
      </c>
      <c r="D330" s="159"/>
      <c r="E330" s="159"/>
      <c r="F330" s="523">
        <f t="shared" si="27"/>
        <v>958.2</v>
      </c>
      <c r="G330" s="749">
        <f t="shared" si="28"/>
        <v>1.3079419274876197E-2</v>
      </c>
      <c r="H330" s="734">
        <f t="shared" si="31"/>
        <v>55.998879654418687</v>
      </c>
      <c r="I330" s="151">
        <f t="shared" si="29"/>
        <v>12.319753523972111</v>
      </c>
      <c r="J330" s="151">
        <v>30.715410792670227</v>
      </c>
      <c r="K330" s="151">
        <v>2.7188204267123934</v>
      </c>
      <c r="L330" s="725">
        <f t="shared" si="30"/>
        <v>0.10619167647440347</v>
      </c>
    </row>
    <row r="331" spans="1:12" ht="16.5" customHeight="1" x14ac:dyDescent="0.3">
      <c r="A331" s="158">
        <v>253</v>
      </c>
      <c r="B331" s="321" t="s">
        <v>2121</v>
      </c>
      <c r="C331" s="146">
        <v>950.92</v>
      </c>
      <c r="D331" s="159">
        <v>124.7</v>
      </c>
      <c r="E331" s="159">
        <v>118.8</v>
      </c>
      <c r="F331" s="523">
        <f t="shared" si="27"/>
        <v>1194.4199999999998</v>
      </c>
      <c r="G331" s="749">
        <f t="shared" si="28"/>
        <v>1.63038196308679E-2</v>
      </c>
      <c r="H331" s="734">
        <f t="shared" si="31"/>
        <v>69.803988558579363</v>
      </c>
      <c r="I331" s="151">
        <f t="shared" si="29"/>
        <v>15.356877482887461</v>
      </c>
      <c r="J331" s="151">
        <v>38.2875192642258</v>
      </c>
      <c r="K331" s="151">
        <v>3.3890769088643458</v>
      </c>
      <c r="L331" s="725">
        <f t="shared" si="30"/>
        <v>0.10619167647440347</v>
      </c>
    </row>
    <row r="332" spans="1:12" ht="16.5" customHeight="1" x14ac:dyDescent="0.3">
      <c r="A332" s="158">
        <v>254</v>
      </c>
      <c r="B332" s="321" t="s">
        <v>2122</v>
      </c>
      <c r="C332" s="146">
        <v>290.51</v>
      </c>
      <c r="D332" s="159">
        <v>32.65</v>
      </c>
      <c r="E332" s="159">
        <v>114.7</v>
      </c>
      <c r="F332" s="523">
        <f t="shared" si="27"/>
        <v>437.85999999999996</v>
      </c>
      <c r="G332" s="749">
        <f t="shared" si="28"/>
        <v>5.9767840990370387E-3</v>
      </c>
      <c r="H332" s="734">
        <f t="shared" si="31"/>
        <v>25.589302280822128</v>
      </c>
      <c r="I332" s="151">
        <f t="shared" si="29"/>
        <v>5.6296465017808686</v>
      </c>
      <c r="J332" s="151">
        <v>14.035743863158613</v>
      </c>
      <c r="K332" s="151">
        <v>1.2423948153206934</v>
      </c>
      <c r="L332" s="725">
        <f t="shared" si="30"/>
        <v>0.10619167647440347</v>
      </c>
    </row>
    <row r="333" spans="1:12" ht="16.5" customHeight="1" x14ac:dyDescent="0.3">
      <c r="A333" s="158">
        <v>255</v>
      </c>
      <c r="B333" s="321" t="s">
        <v>2123</v>
      </c>
      <c r="C333" s="146">
        <v>612.5</v>
      </c>
      <c r="D333" s="159">
        <v>100</v>
      </c>
      <c r="E333" s="159"/>
      <c r="F333" s="523">
        <f t="shared" si="27"/>
        <v>712.5</v>
      </c>
      <c r="G333" s="749">
        <f t="shared" si="28"/>
        <v>9.7256170249940405E-3</v>
      </c>
      <c r="H333" s="734">
        <f t="shared" si="31"/>
        <v>41.639743011660734</v>
      </c>
      <c r="I333" s="151">
        <f t="shared" si="29"/>
        <v>9.1607434625653621</v>
      </c>
      <c r="J333" s="151">
        <v>22.839417856165241</v>
      </c>
      <c r="K333" s="151">
        <v>2.0216651576211437</v>
      </c>
      <c r="L333" s="725">
        <f t="shared" si="30"/>
        <v>0.10619167647440347</v>
      </c>
    </row>
    <row r="334" spans="1:12" ht="16.5" customHeight="1" x14ac:dyDescent="0.3">
      <c r="A334" s="158">
        <v>256</v>
      </c>
      <c r="B334" s="321" t="s">
        <v>2124</v>
      </c>
      <c r="C334" s="146">
        <v>1001.86</v>
      </c>
      <c r="D334" s="159">
        <v>33.200000000000003</v>
      </c>
      <c r="E334" s="159"/>
      <c r="F334" s="523">
        <f t="shared" si="27"/>
        <v>1035.06</v>
      </c>
      <c r="G334" s="749">
        <f t="shared" si="28"/>
        <v>1.412855741458292E-2</v>
      </c>
      <c r="H334" s="734">
        <f t="shared" si="31"/>
        <v>60.490712142666041</v>
      </c>
      <c r="I334" s="151">
        <f t="shared" si="29"/>
        <v>13.307956671386529</v>
      </c>
      <c r="J334" s="151">
        <v>33.179182942038445</v>
      </c>
      <c r="K334" s="151">
        <v>2.9369048955050401</v>
      </c>
      <c r="L334" s="725">
        <f t="shared" si="30"/>
        <v>0.10619167647440347</v>
      </c>
    </row>
    <row r="335" spans="1:12" ht="16.5" customHeight="1" x14ac:dyDescent="0.3">
      <c r="A335" s="158">
        <v>257</v>
      </c>
      <c r="B335" s="321" t="s">
        <v>2125</v>
      </c>
      <c r="C335" s="146">
        <v>592</v>
      </c>
      <c r="D335" s="159"/>
      <c r="E335" s="159">
        <v>92.4</v>
      </c>
      <c r="F335" s="523">
        <f t="shared" ref="F335:F347" si="32">C335+D335+E335</f>
        <v>684.4</v>
      </c>
      <c r="G335" s="749">
        <f t="shared" si="28"/>
        <v>9.3420523395170811E-3</v>
      </c>
      <c r="H335" s="734">
        <f t="shared" si="31"/>
        <v>39.997529989025402</v>
      </c>
      <c r="I335" s="151">
        <f t="shared" si="29"/>
        <v>8.7994565975855892</v>
      </c>
      <c r="J335" s="151">
        <v>21.938663271241388</v>
      </c>
      <c r="K335" s="151">
        <v>1.9419335212293483</v>
      </c>
      <c r="L335" s="725">
        <f t="shared" si="30"/>
        <v>0.10619167647440347</v>
      </c>
    </row>
    <row r="336" spans="1:12" ht="16.5" customHeight="1" x14ac:dyDescent="0.3">
      <c r="A336" s="158">
        <v>258</v>
      </c>
      <c r="B336" s="321" t="s">
        <v>2126</v>
      </c>
      <c r="C336" s="146">
        <v>796.45</v>
      </c>
      <c r="D336" s="159">
        <v>32.4</v>
      </c>
      <c r="E336" s="159">
        <v>30</v>
      </c>
      <c r="F336" s="523">
        <f t="shared" si="32"/>
        <v>858.85</v>
      </c>
      <c r="G336" s="749">
        <f t="shared" si="28"/>
        <v>1.1723292886899833E-2</v>
      </c>
      <c r="H336" s="734">
        <f t="shared" si="31"/>
        <v>50.192692330617284</v>
      </c>
      <c r="I336" s="151">
        <f t="shared" si="29"/>
        <v>11.042392312735803</v>
      </c>
      <c r="J336" s="151">
        <v>27.530714422129851</v>
      </c>
      <c r="K336" s="151">
        <v>2.4369222745584835</v>
      </c>
      <c r="L336" s="725">
        <f t="shared" si="30"/>
        <v>0.10619167647440347</v>
      </c>
    </row>
    <row r="337" spans="1:19" ht="16.5" customHeight="1" x14ac:dyDescent="0.3">
      <c r="A337" s="158">
        <v>259</v>
      </c>
      <c r="B337" s="321" t="s">
        <v>2127</v>
      </c>
      <c r="C337" s="146">
        <v>711</v>
      </c>
      <c r="D337" s="159"/>
      <c r="E337" s="159">
        <v>116.7</v>
      </c>
      <c r="F337" s="523">
        <f t="shared" si="32"/>
        <v>827.7</v>
      </c>
      <c r="G337" s="749">
        <f t="shared" si="28"/>
        <v>1.1298095735561498E-2</v>
      </c>
      <c r="H337" s="734">
        <f t="shared" si="31"/>
        <v>48.372231987019774</v>
      </c>
      <c r="I337" s="151">
        <f t="shared" si="29"/>
        <v>10.641891037144351</v>
      </c>
      <c r="J337" s="151">
        <v>26.53219110111996</v>
      </c>
      <c r="K337" s="151">
        <v>2.3485364925796786</v>
      </c>
      <c r="L337" s="725">
        <f t="shared" si="30"/>
        <v>0.10619167647440349</v>
      </c>
    </row>
    <row r="338" spans="1:19" ht="16.5" customHeight="1" x14ac:dyDescent="0.35">
      <c r="A338" s="158">
        <v>260</v>
      </c>
      <c r="B338" s="329" t="s">
        <v>2128</v>
      </c>
      <c r="C338" s="146">
        <v>837.19</v>
      </c>
      <c r="D338" s="159"/>
      <c r="E338" s="159"/>
      <c r="F338" s="523">
        <f t="shared" si="32"/>
        <v>837.19</v>
      </c>
      <c r="G338" s="749">
        <f t="shared" si="28"/>
        <v>1.1427634129340015E-2</v>
      </c>
      <c r="H338" s="734">
        <f t="shared" si="31"/>
        <v>48.926844143062809</v>
      </c>
      <c r="I338" s="151">
        <f t="shared" si="29"/>
        <v>10.763905711473818</v>
      </c>
      <c r="J338" s="151">
        <v>26.836396119302428</v>
      </c>
      <c r="K338" s="151">
        <v>2.375463653766801</v>
      </c>
      <c r="L338" s="725">
        <f t="shared" si="30"/>
        <v>0.10619167647440347</v>
      </c>
    </row>
    <row r="339" spans="1:19" ht="16.5" customHeight="1" x14ac:dyDescent="0.3">
      <c r="A339" s="158">
        <v>261</v>
      </c>
      <c r="B339" s="321" t="s">
        <v>2129</v>
      </c>
      <c r="C339" s="146">
        <v>325.10000000000002</v>
      </c>
      <c r="D339" s="159"/>
      <c r="E339" s="159"/>
      <c r="F339" s="523">
        <f t="shared" si="32"/>
        <v>325.10000000000002</v>
      </c>
      <c r="G339" s="749">
        <f t="shared" si="28"/>
        <v>4.4376113611586847E-3</v>
      </c>
      <c r="H339" s="734">
        <f t="shared" si="31"/>
        <v>18.99941116223285</v>
      </c>
      <c r="I339" s="151">
        <f t="shared" si="29"/>
        <v>4.1798704556912272</v>
      </c>
      <c r="J339" s="151">
        <v>10.421185607072731</v>
      </c>
      <c r="K339" s="151">
        <v>0.92244679683176678</v>
      </c>
      <c r="L339" s="725">
        <f t="shared" si="30"/>
        <v>0.10619167647440349</v>
      </c>
    </row>
    <row r="340" spans="1:19" ht="16.5" customHeight="1" x14ac:dyDescent="0.3">
      <c r="A340" s="158">
        <v>262</v>
      </c>
      <c r="B340" s="321" t="s">
        <v>2130</v>
      </c>
      <c r="C340" s="146">
        <v>456.1</v>
      </c>
      <c r="D340" s="159"/>
      <c r="E340" s="159">
        <v>56.9</v>
      </c>
      <c r="F340" s="523">
        <f t="shared" si="32"/>
        <v>513</v>
      </c>
      <c r="G340" s="749">
        <f t="shared" si="28"/>
        <v>7.002444257995709E-3</v>
      </c>
      <c r="H340" s="734">
        <f t="shared" si="31"/>
        <v>29.980614968395727</v>
      </c>
      <c r="I340" s="151">
        <f t="shared" si="29"/>
        <v>6.5957352930470599</v>
      </c>
      <c r="J340" s="151">
        <v>16.444380856438972</v>
      </c>
      <c r="K340" s="151">
        <v>1.4555989134872236</v>
      </c>
      <c r="L340" s="725">
        <f t="shared" si="30"/>
        <v>0.10619167647440347</v>
      </c>
    </row>
    <row r="341" spans="1:19" ht="16.5" customHeight="1" x14ac:dyDescent="0.3">
      <c r="A341" s="158">
        <v>263</v>
      </c>
      <c r="B341" s="321" t="s">
        <v>2131</v>
      </c>
      <c r="C341" s="146">
        <v>1004.92</v>
      </c>
      <c r="D341" s="159"/>
      <c r="E341" s="159">
        <v>18.5</v>
      </c>
      <c r="F341" s="523">
        <f t="shared" si="32"/>
        <v>1023.42</v>
      </c>
      <c r="G341" s="749">
        <f t="shared" ref="G341:G348" si="33">3/219780.4*F341</f>
        <v>1.3969671544869333E-2</v>
      </c>
      <c r="H341" s="734">
        <f t="shared" si="31"/>
        <v>59.810450235780806</v>
      </c>
      <c r="I341" s="151">
        <f t="shared" si="29"/>
        <v>13.158299051871778</v>
      </c>
      <c r="J341" s="151">
        <v>32.806058978746151</v>
      </c>
      <c r="K341" s="151">
        <v>2.9038772710352716</v>
      </c>
      <c r="L341" s="725">
        <f t="shared" si="30"/>
        <v>0.10619167647440349</v>
      </c>
    </row>
    <row r="342" spans="1:19" ht="16.5" customHeight="1" x14ac:dyDescent="0.3">
      <c r="A342" s="158">
        <v>264</v>
      </c>
      <c r="B342" s="321" t="s">
        <v>2158</v>
      </c>
      <c r="C342" s="156">
        <v>539</v>
      </c>
      <c r="D342" s="157"/>
      <c r="E342" s="157">
        <v>38.799999999999997</v>
      </c>
      <c r="F342" s="523">
        <f t="shared" si="32"/>
        <v>577.79999999999995</v>
      </c>
      <c r="G342" s="749">
        <f t="shared" si="33"/>
        <v>7.8869635326899029E-3</v>
      </c>
      <c r="H342" s="734">
        <f t="shared" si="31"/>
        <v>33.767640017035184</v>
      </c>
      <c r="I342" s="151">
        <f t="shared" si="29"/>
        <v>7.4288808037477407</v>
      </c>
      <c r="J342" s="151">
        <v>18.521565806726002</v>
      </c>
      <c r="K342" s="151">
        <v>1.6394640394013991</v>
      </c>
      <c r="L342" s="725">
        <f t="shared" si="30"/>
        <v>0.10619167647440349</v>
      </c>
    </row>
    <row r="343" spans="1:19" ht="16.5" customHeight="1" x14ac:dyDescent="0.3">
      <c r="A343" s="158">
        <v>265</v>
      </c>
      <c r="B343" s="321" t="s">
        <v>2159</v>
      </c>
      <c r="C343" s="156">
        <v>379.4</v>
      </c>
      <c r="D343" s="157"/>
      <c r="E343" s="157"/>
      <c r="F343" s="523">
        <f t="shared" si="32"/>
        <v>379.4</v>
      </c>
      <c r="G343" s="749">
        <f t="shared" si="33"/>
        <v>5.1788057533792824E-3</v>
      </c>
      <c r="H343" s="734">
        <f t="shared" si="31"/>
        <v>22.172797892805729</v>
      </c>
      <c r="I343" s="151">
        <f t="shared" si="29"/>
        <v>4.8780155364172604</v>
      </c>
      <c r="J343" s="151">
        <v>12.161789662637322</v>
      </c>
      <c r="K343" s="151">
        <v>1.0765189625283675</v>
      </c>
      <c r="L343" s="725">
        <f t="shared" si="30"/>
        <v>0.1061916764744035</v>
      </c>
    </row>
    <row r="344" spans="1:19" ht="16.5" customHeight="1" x14ac:dyDescent="0.3">
      <c r="A344" s="158">
        <v>266</v>
      </c>
      <c r="B344" s="327" t="s">
        <v>2192</v>
      </c>
      <c r="C344" s="162">
        <f>1893+1096.4</f>
        <v>2989.4</v>
      </c>
      <c r="D344" s="157"/>
      <c r="E344" s="157"/>
      <c r="F344" s="523">
        <f t="shared" si="32"/>
        <v>2989.4</v>
      </c>
      <c r="G344" s="749">
        <f t="shared" si="33"/>
        <v>4.0805276539673238E-2</v>
      </c>
      <c r="H344" s="734">
        <f t="shared" si="31"/>
        <v>174.70575124078397</v>
      </c>
      <c r="I344" s="151">
        <f t="shared" si="29"/>
        <v>38.435265272972472</v>
      </c>
      <c r="J344" s="151">
        <v>95.826183493642631</v>
      </c>
      <c r="K344" s="151">
        <v>8.4821976451826639</v>
      </c>
      <c r="L344" s="725">
        <f t="shared" si="30"/>
        <v>0.10619167647440347</v>
      </c>
    </row>
    <row r="345" spans="1:19" ht="16.5" customHeight="1" x14ac:dyDescent="0.3">
      <c r="A345" s="158">
        <v>267</v>
      </c>
      <c r="B345" s="327" t="s">
        <v>2193</v>
      </c>
      <c r="C345" s="162">
        <v>527.29999999999995</v>
      </c>
      <c r="D345" s="157"/>
      <c r="E345" s="157"/>
      <c r="F345" s="523">
        <f t="shared" si="32"/>
        <v>527.29999999999995</v>
      </c>
      <c r="G345" s="749">
        <f t="shared" si="33"/>
        <v>7.1976390979359393E-3</v>
      </c>
      <c r="H345" s="734">
        <f t="shared" si="31"/>
        <v>30.816331915857827</v>
      </c>
      <c r="I345" s="151">
        <f t="shared" si="29"/>
        <v>6.7795930214887221</v>
      </c>
      <c r="J345" s="151">
        <v>16.902771979727625</v>
      </c>
      <c r="K345" s="151">
        <v>1.4961740878787775</v>
      </c>
      <c r="L345" s="725">
        <f t="shared" si="30"/>
        <v>0.10619167647440349</v>
      </c>
    </row>
    <row r="346" spans="1:19" ht="16.5" customHeight="1" x14ac:dyDescent="0.3">
      <c r="A346" s="158">
        <v>268</v>
      </c>
      <c r="B346" s="327" t="s">
        <v>77</v>
      </c>
      <c r="C346" s="162">
        <v>2299.1999999999998</v>
      </c>
      <c r="D346" s="157"/>
      <c r="E346" s="157"/>
      <c r="F346" s="523">
        <f t="shared" si="32"/>
        <v>2299.1999999999998</v>
      </c>
      <c r="G346" s="749">
        <f t="shared" si="33"/>
        <v>3.1384054265075505E-2</v>
      </c>
      <c r="H346" s="734">
        <f t="shared" si="31"/>
        <v>134.36925913320752</v>
      </c>
      <c r="I346" s="151">
        <f t="shared" si="29"/>
        <v>29.561237009305653</v>
      </c>
      <c r="J346" s="151">
        <v>73.701599347221219</v>
      </c>
      <c r="K346" s="151">
        <v>6.5238070602140823</v>
      </c>
      <c r="L346" s="725">
        <f t="shared" si="30"/>
        <v>0.10619167647440349</v>
      </c>
    </row>
    <row r="347" spans="1:19" ht="16.5" customHeight="1" x14ac:dyDescent="0.3">
      <c r="A347" s="158">
        <v>269</v>
      </c>
      <c r="B347" s="321" t="s">
        <v>2197</v>
      </c>
      <c r="C347" s="162">
        <v>292.60000000000002</v>
      </c>
      <c r="D347" s="157"/>
      <c r="E347" s="157"/>
      <c r="F347" s="523">
        <f t="shared" si="32"/>
        <v>292.60000000000002</v>
      </c>
      <c r="G347" s="749">
        <f t="shared" si="33"/>
        <v>3.9939867249308859E-3</v>
      </c>
      <c r="H347" s="734">
        <f t="shared" si="31"/>
        <v>17.10005446345534</v>
      </c>
      <c r="I347" s="151">
        <f t="shared" si="29"/>
        <v>3.7620119819601747</v>
      </c>
      <c r="J347" s="151">
        <v>9.379387599598525</v>
      </c>
      <c r="K347" s="151">
        <v>0.83023049139641647</v>
      </c>
      <c r="L347" s="725">
        <f t="shared" si="30"/>
        <v>0.10619167647440347</v>
      </c>
    </row>
    <row r="348" spans="1:19" ht="16.5" customHeight="1" x14ac:dyDescent="0.3">
      <c r="A348" s="158">
        <v>270</v>
      </c>
      <c r="B348" s="149" t="s">
        <v>78</v>
      </c>
      <c r="C348" s="161">
        <v>1925.9</v>
      </c>
      <c r="D348" s="157"/>
      <c r="E348" s="157"/>
      <c r="F348" s="523">
        <f>C348+D348+E348</f>
        <v>1925.9</v>
      </c>
      <c r="G348" s="749">
        <f t="shared" si="33"/>
        <v>2.6288513443418978E-2</v>
      </c>
      <c r="H348" s="734">
        <f t="shared" si="31"/>
        <v>112.55295588232617</v>
      </c>
      <c r="I348" s="151">
        <f t="shared" si="29"/>
        <v>24.761650294111757</v>
      </c>
      <c r="J348" s="151">
        <v>61.735347156755978</v>
      </c>
      <c r="K348" s="151">
        <v>3.2506679941751648</v>
      </c>
      <c r="L348" s="725">
        <f t="shared" si="30"/>
        <v>0.10504212125622776</v>
      </c>
    </row>
    <row r="349" spans="1:19" ht="16.5" customHeight="1" x14ac:dyDescent="0.3">
      <c r="A349" s="266"/>
      <c r="B349" s="335" t="s">
        <v>694</v>
      </c>
      <c r="C349" s="138">
        <f t="shared" ref="C349:K349" si="34">SUM(C84:C348)</f>
        <v>211873.57000000009</v>
      </c>
      <c r="D349" s="138">
        <f t="shared" si="34"/>
        <v>4210.95</v>
      </c>
      <c r="E349" s="138">
        <f t="shared" si="34"/>
        <v>3695.8999999999996</v>
      </c>
      <c r="F349" s="138">
        <f t="shared" si="34"/>
        <v>219780.42</v>
      </c>
      <c r="G349" s="748">
        <f t="shared" si="34"/>
        <v>3.0000002729997783</v>
      </c>
      <c r="H349" s="734">
        <f t="shared" si="31"/>
        <v>12844.351168834901</v>
      </c>
      <c r="I349" s="138">
        <f t="shared" si="34"/>
        <v>2825.757257143679</v>
      </c>
      <c r="J349" s="138">
        <f t="shared" si="34"/>
        <v>7045.1324196259584</v>
      </c>
      <c r="K349" s="138">
        <f t="shared" si="34"/>
        <v>619.80099809403191</v>
      </c>
      <c r="L349" s="725">
        <f t="shared" si="30"/>
        <v>0.10617434366400141</v>
      </c>
      <c r="M349" s="165">
        <v>2</v>
      </c>
    </row>
    <row r="350" spans="1:19" ht="16.5" customHeight="1" x14ac:dyDescent="0.3">
      <c r="A350" s="335" t="s">
        <v>1050</v>
      </c>
      <c r="F350" s="146">
        <f t="shared" ref="F350:F374" si="35">C350+D350+E350</f>
        <v>0</v>
      </c>
      <c r="H350" s="734">
        <f t="shared" si="31"/>
        <v>0</v>
      </c>
      <c r="I350" s="151"/>
      <c r="J350" s="151"/>
      <c r="K350" s="151"/>
      <c r="L350" s="725"/>
    </row>
    <row r="351" spans="1:19" ht="16.5" customHeight="1" x14ac:dyDescent="0.3">
      <c r="A351" s="158">
        <v>1</v>
      </c>
      <c r="B351" s="321" t="s">
        <v>667</v>
      </c>
      <c r="C351" s="146">
        <v>4235</v>
      </c>
      <c r="F351" s="146">
        <f t="shared" si="35"/>
        <v>4235</v>
      </c>
      <c r="G351" s="741">
        <f>2/205936*F351</f>
        <v>4.1129282884002798E-2</v>
      </c>
      <c r="H351" s="734">
        <f t="shared" si="31"/>
        <v>176.09296820371378</v>
      </c>
      <c r="I351" s="151">
        <f t="shared" si="29"/>
        <v>38.740453004817034</v>
      </c>
      <c r="J351" s="151">
        <v>87.143915597714312</v>
      </c>
      <c r="K351" s="151">
        <v>11.440785539630713</v>
      </c>
      <c r="L351" s="725">
        <f t="shared" si="30"/>
        <v>7.4006640459474818E-2</v>
      </c>
      <c r="M351" s="165">
        <v>2</v>
      </c>
      <c r="Q351" s="165">
        <f>L351*100/K351</f>
        <v>0.64686677504020074</v>
      </c>
      <c r="R351" s="165">
        <f t="shared" ref="R351:R411" si="36">L351/100*K351</f>
        <v>8.4669410200540873E-3</v>
      </c>
      <c r="S351" s="165">
        <f>L351/100*K351</f>
        <v>8.4669410200540873E-3</v>
      </c>
    </row>
    <row r="352" spans="1:19" ht="16.5" customHeight="1" x14ac:dyDescent="0.3">
      <c r="A352" s="158">
        <v>2</v>
      </c>
      <c r="B352" s="321" t="s">
        <v>668</v>
      </c>
      <c r="C352" s="146">
        <v>12601</v>
      </c>
      <c r="F352" s="146">
        <f t="shared" si="35"/>
        <v>12601</v>
      </c>
      <c r="G352" s="741">
        <f>2/205936*F352</f>
        <v>0.12237782612073654</v>
      </c>
      <c r="H352" s="734">
        <f t="shared" si="31"/>
        <v>523.95454364462739</v>
      </c>
      <c r="I352" s="151">
        <f t="shared" si="29"/>
        <v>115.26999960181803</v>
      </c>
      <c r="J352" s="151">
        <v>259.29173092014116</v>
      </c>
      <c r="K352" s="151">
        <v>34.041402263255399</v>
      </c>
      <c r="L352" s="725">
        <f t="shared" si="30"/>
        <v>7.4006640459474804E-2</v>
      </c>
      <c r="Q352" s="165">
        <f t="shared" ref="Q352:Q412" si="37">L352*100/K352</f>
        <v>0.21740185638403695</v>
      </c>
      <c r="R352" s="165">
        <f t="shared" si="36"/>
        <v>2.5192898180330943E-2</v>
      </c>
      <c r="S352" s="165">
        <f t="shared" ref="S352:S412" si="38">L352/100*K352</f>
        <v>2.5192898180330943E-2</v>
      </c>
    </row>
    <row r="353" spans="1:19" ht="16.5" customHeight="1" x14ac:dyDescent="0.3">
      <c r="A353" s="158">
        <v>4</v>
      </c>
      <c r="B353" s="321" t="s">
        <v>669</v>
      </c>
      <c r="C353" s="146">
        <v>6092</v>
      </c>
      <c r="F353" s="146">
        <f t="shared" si="35"/>
        <v>6092</v>
      </c>
      <c r="G353" s="741">
        <f t="shared" ref="G353:G416" si="39">2/205936*F353</f>
        <v>5.9164012120270379E-2</v>
      </c>
      <c r="H353" s="734">
        <f t="shared" si="31"/>
        <v>253.30775969233162</v>
      </c>
      <c r="I353" s="151">
        <f t="shared" si="29"/>
        <v>55.727707132312958</v>
      </c>
      <c r="J353" s="151">
        <v>125.35554517621618</v>
      </c>
      <c r="K353" s="151">
        <v>16.457441678259812</v>
      </c>
      <c r="L353" s="725">
        <f t="shared" si="30"/>
        <v>7.4006640459474818E-2</v>
      </c>
      <c r="Q353" s="165">
        <f t="shared" si="37"/>
        <v>0.4496849626223326</v>
      </c>
      <c r="R353" s="165">
        <f t="shared" si="36"/>
        <v>1.2179599691657498E-2</v>
      </c>
      <c r="S353" s="165">
        <f t="shared" si="38"/>
        <v>1.2179599691657498E-2</v>
      </c>
    </row>
    <row r="354" spans="1:19" ht="16.5" customHeight="1" x14ac:dyDescent="0.3">
      <c r="A354" s="158">
        <v>5</v>
      </c>
      <c r="B354" s="321" t="s">
        <v>670</v>
      </c>
      <c r="C354" s="146">
        <v>12853.2</v>
      </c>
      <c r="F354" s="146">
        <f t="shared" si="35"/>
        <v>12853.2</v>
      </c>
      <c r="G354" s="741">
        <f t="shared" si="39"/>
        <v>0.1248271307590708</v>
      </c>
      <c r="H354" s="734">
        <f t="shared" si="31"/>
        <v>534.44111898842368</v>
      </c>
      <c r="I354" s="151">
        <f t="shared" si="29"/>
        <v>117.57704617745321</v>
      </c>
      <c r="J354" s="151">
        <v>264.48126941217032</v>
      </c>
      <c r="K354" s="151">
        <v>34.722716575674497</v>
      </c>
      <c r="L354" s="725">
        <f t="shared" si="30"/>
        <v>7.4006640459474818E-2</v>
      </c>
      <c r="Q354" s="165">
        <f t="shared" si="37"/>
        <v>0.21313609002390455</v>
      </c>
      <c r="R354" s="165">
        <f t="shared" si="36"/>
        <v>2.569711601392189E-2</v>
      </c>
      <c r="S354" s="165">
        <f t="shared" si="38"/>
        <v>2.569711601392189E-2</v>
      </c>
    </row>
    <row r="355" spans="1:19" ht="16.5" customHeight="1" x14ac:dyDescent="0.3">
      <c r="A355" s="158">
        <v>6</v>
      </c>
      <c r="B355" s="321" t="s">
        <v>671</v>
      </c>
      <c r="C355" s="146">
        <v>6172</v>
      </c>
      <c r="D355" s="146">
        <v>145.1</v>
      </c>
      <c r="F355" s="146">
        <f t="shared" si="35"/>
        <v>6317.1</v>
      </c>
      <c r="G355" s="741">
        <f t="shared" si="39"/>
        <v>6.1350128195167442E-2</v>
      </c>
      <c r="H355" s="734">
        <f t="shared" si="31"/>
        <v>262.66750636119963</v>
      </c>
      <c r="I355" s="151">
        <f t="shared" si="29"/>
        <v>57.78685139946392</v>
      </c>
      <c r="J355" s="151">
        <v>129.98744491672281</v>
      </c>
      <c r="K355" s="151">
        <v>17.065545769162025</v>
      </c>
      <c r="L355" s="725">
        <f t="shared" si="30"/>
        <v>7.4006640459474804E-2</v>
      </c>
      <c r="Q355" s="165">
        <f t="shared" si="37"/>
        <v>0.43366114076004014</v>
      </c>
      <c r="R355" s="165">
        <f t="shared" si="36"/>
        <v>1.2629637099830855E-2</v>
      </c>
      <c r="S355" s="165">
        <f t="shared" si="38"/>
        <v>1.2629637099830855E-2</v>
      </c>
    </row>
    <row r="356" spans="1:19" ht="16.5" customHeight="1" x14ac:dyDescent="0.3">
      <c r="A356" s="158">
        <v>7</v>
      </c>
      <c r="B356" s="321" t="s">
        <v>672</v>
      </c>
      <c r="C356" s="146">
        <v>6172</v>
      </c>
      <c r="D356" s="146">
        <v>71.099999999999994</v>
      </c>
      <c r="F356" s="146">
        <f t="shared" si="35"/>
        <v>6243.1</v>
      </c>
      <c r="G356" s="741">
        <f t="shared" si="39"/>
        <v>6.0631458317147086E-2</v>
      </c>
      <c r="H356" s="734">
        <f t="shared" si="31"/>
        <v>259.59055721194937</v>
      </c>
      <c r="I356" s="151">
        <f t="shared" si="29"/>
        <v>57.109922586628862</v>
      </c>
      <c r="J356" s="151">
        <v>128.46474131477927</v>
      </c>
      <c r="K356" s="151">
        <v>16.86563593918973</v>
      </c>
      <c r="L356" s="725">
        <f t="shared" si="30"/>
        <v>7.4006640459474818E-2</v>
      </c>
      <c r="Q356" s="165">
        <f t="shared" si="37"/>
        <v>0.43880136347251369</v>
      </c>
      <c r="R356" s="165">
        <f t="shared" si="36"/>
        <v>1.2481690550720112E-2</v>
      </c>
      <c r="S356" s="165">
        <f t="shared" si="38"/>
        <v>1.2481690550720112E-2</v>
      </c>
    </row>
    <row r="357" spans="1:19" ht="16.5" customHeight="1" x14ac:dyDescent="0.3">
      <c r="A357" s="158">
        <v>9</v>
      </c>
      <c r="B357" s="321" t="s">
        <v>673</v>
      </c>
      <c r="C357" s="146">
        <v>4332</v>
      </c>
      <c r="F357" s="146">
        <f t="shared" si="35"/>
        <v>4332</v>
      </c>
      <c r="G357" s="741">
        <f t="shared" si="39"/>
        <v>4.2071323129515968E-2</v>
      </c>
      <c r="H357" s="734">
        <f t="shared" si="31"/>
        <v>180.12626641286613</v>
      </c>
      <c r="I357" s="151">
        <f t="shared" si="29"/>
        <v>39.627778610830546</v>
      </c>
      <c r="J357" s="151">
        <v>89.139891940802443</v>
      </c>
      <c r="K357" s="151">
        <v>11.702829505945749</v>
      </c>
      <c r="L357" s="725">
        <f t="shared" si="30"/>
        <v>7.4006640459474818E-2</v>
      </c>
      <c r="Q357" s="165">
        <f t="shared" si="37"/>
        <v>0.63238245436178442</v>
      </c>
      <c r="R357" s="165">
        <f t="shared" si="36"/>
        <v>8.6608709560506026E-3</v>
      </c>
      <c r="S357" s="165">
        <f t="shared" si="38"/>
        <v>8.6608709560506026E-3</v>
      </c>
    </row>
    <row r="358" spans="1:19" ht="16.5" customHeight="1" x14ac:dyDescent="0.3">
      <c r="A358" s="158">
        <v>10</v>
      </c>
      <c r="B358" s="321" t="s">
        <v>674</v>
      </c>
      <c r="C358" s="146">
        <v>3911</v>
      </c>
      <c r="F358" s="146">
        <f t="shared" si="35"/>
        <v>3911</v>
      </c>
      <c r="G358" s="741">
        <f t="shared" si="39"/>
        <v>3.7982674228886647E-2</v>
      </c>
      <c r="H358" s="734">
        <f t="shared" si="31"/>
        <v>162.62092057726673</v>
      </c>
      <c r="I358" s="151">
        <f t="shared" si="29"/>
        <v>35.77660252699868</v>
      </c>
      <c r="J358" s="151">
        <v>80.47694307028587</v>
      </c>
      <c r="K358" s="151">
        <v>10.565504662454714</v>
      </c>
      <c r="L358" s="725">
        <f t="shared" si="30"/>
        <v>7.4006640459474818E-2</v>
      </c>
      <c r="Q358" s="165">
        <f t="shared" si="37"/>
        <v>0.70045532914734099</v>
      </c>
      <c r="R358" s="165">
        <f t="shared" si="36"/>
        <v>7.8191750482719084E-3</v>
      </c>
      <c r="S358" s="165">
        <f t="shared" si="38"/>
        <v>7.8191750482719084E-3</v>
      </c>
    </row>
    <row r="359" spans="1:19" ht="16.5" customHeight="1" x14ac:dyDescent="0.3">
      <c r="A359" s="158">
        <v>11</v>
      </c>
      <c r="B359" s="321" t="s">
        <v>675</v>
      </c>
      <c r="C359" s="146">
        <v>3338</v>
      </c>
      <c r="F359" s="146">
        <f t="shared" si="35"/>
        <v>3338</v>
      </c>
      <c r="G359" s="741">
        <f t="shared" si="39"/>
        <v>3.2417838551783082E-2</v>
      </c>
      <c r="H359" s="734">
        <f t="shared" si="31"/>
        <v>138.79535486753167</v>
      </c>
      <c r="I359" s="151">
        <f t="shared" si="29"/>
        <v>30.534978070856969</v>
      </c>
      <c r="J359" s="151">
        <v>68.686278693074456</v>
      </c>
      <c r="K359" s="151">
        <v>9.017554222263831</v>
      </c>
      <c r="L359" s="725">
        <f t="shared" si="30"/>
        <v>7.4006640459474804E-2</v>
      </c>
      <c r="Q359" s="165">
        <f t="shared" si="37"/>
        <v>0.82069526431852879</v>
      </c>
      <c r="R359" s="165">
        <f t="shared" si="36"/>
        <v>6.6735889315089831E-3</v>
      </c>
      <c r="S359" s="165">
        <f t="shared" si="38"/>
        <v>6.6735889315089831E-3</v>
      </c>
    </row>
    <row r="360" spans="1:19" ht="16.5" customHeight="1" x14ac:dyDescent="0.3">
      <c r="A360" s="158">
        <v>12</v>
      </c>
      <c r="B360" s="321" t="s">
        <v>676</v>
      </c>
      <c r="C360" s="146">
        <v>3353</v>
      </c>
      <c r="F360" s="146">
        <f t="shared" si="35"/>
        <v>3353</v>
      </c>
      <c r="G360" s="741">
        <f t="shared" si="39"/>
        <v>3.2563514878408827E-2</v>
      </c>
      <c r="H360" s="734">
        <f t="shared" si="31"/>
        <v>139.41906077616346</v>
      </c>
      <c r="I360" s="151">
        <f t="shared" si="29"/>
        <v>30.672193370755963</v>
      </c>
      <c r="J360" s="151">
        <v>68.994934828603547</v>
      </c>
      <c r="K360" s="151">
        <v>9.058076485096052</v>
      </c>
      <c r="L360" s="725">
        <f t="shared" si="30"/>
        <v>7.4006640459474804E-2</v>
      </c>
      <c r="Q360" s="165">
        <f t="shared" si="37"/>
        <v>0.81702379728459573</v>
      </c>
      <c r="R360" s="165">
        <f t="shared" si="36"/>
        <v>6.7035780968692678E-3</v>
      </c>
      <c r="S360" s="165">
        <f t="shared" si="38"/>
        <v>6.7035780968692678E-3</v>
      </c>
    </row>
    <row r="361" spans="1:19" ht="16.5" customHeight="1" x14ac:dyDescent="0.3">
      <c r="A361" s="158">
        <v>13</v>
      </c>
      <c r="B361" s="321" t="s">
        <v>677</v>
      </c>
      <c r="C361" s="146">
        <v>4035</v>
      </c>
      <c r="F361" s="146">
        <f t="shared" si="35"/>
        <v>4035</v>
      </c>
      <c r="G361" s="741">
        <f t="shared" si="39"/>
        <v>3.9186931862326163E-2</v>
      </c>
      <c r="H361" s="734">
        <f t="shared" si="31"/>
        <v>167.77688942195635</v>
      </c>
      <c r="I361" s="151">
        <f t="shared" si="29"/>
        <v>36.910915672830399</v>
      </c>
      <c r="J361" s="151">
        <v>83.028500457326373</v>
      </c>
      <c r="K361" s="151">
        <v>10.900488701867751</v>
      </c>
      <c r="L361" s="725">
        <f t="shared" si="30"/>
        <v>7.4006640459474804E-2</v>
      </c>
      <c r="Q361" s="165">
        <f t="shared" si="37"/>
        <v>0.67892956438543983</v>
      </c>
      <c r="R361" s="165">
        <f t="shared" si="36"/>
        <v>8.0670854819169385E-3</v>
      </c>
      <c r="S361" s="165">
        <f t="shared" si="38"/>
        <v>8.0670854819169385E-3</v>
      </c>
    </row>
    <row r="362" spans="1:19" ht="16.5" customHeight="1" x14ac:dyDescent="0.3">
      <c r="A362" s="158">
        <v>14</v>
      </c>
      <c r="B362" s="321" t="s">
        <v>678</v>
      </c>
      <c r="C362" s="146">
        <v>4018</v>
      </c>
      <c r="F362" s="146">
        <f t="shared" si="35"/>
        <v>4018</v>
      </c>
      <c r="G362" s="741">
        <f t="shared" si="39"/>
        <v>3.9021832025483649E-2</v>
      </c>
      <c r="H362" s="734">
        <f t="shared" si="31"/>
        <v>167.07002272550696</v>
      </c>
      <c r="I362" s="151">
        <f t="shared" si="29"/>
        <v>36.755404999611528</v>
      </c>
      <c r="J362" s="151">
        <v>82.678690170393409</v>
      </c>
      <c r="K362" s="151">
        <v>10.854563470657899</v>
      </c>
      <c r="L362" s="725">
        <f t="shared" si="30"/>
        <v>7.4006640459474804E-2</v>
      </c>
      <c r="Q362" s="165">
        <f t="shared" si="37"/>
        <v>0.68180208867477587</v>
      </c>
      <c r="R362" s="165">
        <f t="shared" si="36"/>
        <v>8.033097761175282E-3</v>
      </c>
      <c r="S362" s="165">
        <f t="shared" si="38"/>
        <v>8.033097761175282E-3</v>
      </c>
    </row>
    <row r="363" spans="1:19" s="320" customFormat="1" ht="16.5" customHeight="1" x14ac:dyDescent="0.3">
      <c r="A363" s="158">
        <v>15</v>
      </c>
      <c r="B363" s="321" t="s">
        <v>679</v>
      </c>
      <c r="C363" s="146">
        <v>4031</v>
      </c>
      <c r="D363" s="146"/>
      <c r="E363" s="146"/>
      <c r="F363" s="146">
        <f t="shared" si="35"/>
        <v>4031</v>
      </c>
      <c r="G363" s="741">
        <f t="shared" si="39"/>
        <v>3.9148084841892632E-2</v>
      </c>
      <c r="H363" s="734">
        <f t="shared" si="31"/>
        <v>167.6105678463212</v>
      </c>
      <c r="I363" s="151">
        <f t="shared" si="29"/>
        <v>36.874324926190667</v>
      </c>
      <c r="J363" s="151">
        <v>82.946192154518613</v>
      </c>
      <c r="K363" s="151">
        <v>10.889682765112493</v>
      </c>
      <c r="L363" s="725">
        <f t="shared" si="30"/>
        <v>7.4006640459474818E-2</v>
      </c>
      <c r="Q363" s="165">
        <f t="shared" si="37"/>
        <v>0.67960327271030763</v>
      </c>
      <c r="R363" s="165">
        <f t="shared" si="36"/>
        <v>8.0590883711541984E-3</v>
      </c>
      <c r="S363" s="165">
        <f t="shared" si="38"/>
        <v>8.0590883711541984E-3</v>
      </c>
    </row>
    <row r="364" spans="1:19" ht="16.5" customHeight="1" x14ac:dyDescent="0.3">
      <c r="A364" s="158">
        <v>16</v>
      </c>
      <c r="B364" s="321" t="s">
        <v>680</v>
      </c>
      <c r="C364" s="146">
        <v>4302</v>
      </c>
      <c r="F364" s="146">
        <f t="shared" si="35"/>
        <v>4302</v>
      </c>
      <c r="G364" s="741">
        <f t="shared" si="39"/>
        <v>4.1779970476264472E-2</v>
      </c>
      <c r="H364" s="734">
        <f t="shared" si="31"/>
        <v>178.87885459560252</v>
      </c>
      <c r="I364" s="151">
        <f t="shared" si="29"/>
        <v>39.353348011032551</v>
      </c>
      <c r="J364" s="151">
        <v>88.52257966974426</v>
      </c>
      <c r="K364" s="151">
        <v>11.621784980281303</v>
      </c>
      <c r="L364" s="725">
        <f t="shared" si="30"/>
        <v>7.4006640459474818E-2</v>
      </c>
      <c r="Q364" s="165">
        <f t="shared" si="37"/>
        <v>0.63679237384826837</v>
      </c>
      <c r="R364" s="165">
        <f t="shared" si="36"/>
        <v>8.6008926253300297E-3</v>
      </c>
      <c r="S364" s="165">
        <f t="shared" si="38"/>
        <v>8.6008926253300297E-3</v>
      </c>
    </row>
    <row r="365" spans="1:19" ht="16.5" customHeight="1" x14ac:dyDescent="0.3">
      <c r="A365" s="158">
        <v>18</v>
      </c>
      <c r="B365" s="321" t="s">
        <v>681</v>
      </c>
      <c r="C365" s="146">
        <v>4125</v>
      </c>
      <c r="F365" s="146">
        <f t="shared" si="35"/>
        <v>4125</v>
      </c>
      <c r="G365" s="741">
        <f t="shared" si="39"/>
        <v>4.0060989822080652E-2</v>
      </c>
      <c r="H365" s="734">
        <f t="shared" si="31"/>
        <v>171.51912487374719</v>
      </c>
      <c r="I365" s="151">
        <f t="shared" si="29"/>
        <v>37.734207472224384</v>
      </c>
      <c r="J365" s="151">
        <v>84.880437270500934</v>
      </c>
      <c r="K365" s="151">
        <v>11.143622278861084</v>
      </c>
      <c r="L365" s="725">
        <f t="shared" si="30"/>
        <v>7.4006640459474818E-2</v>
      </c>
      <c r="Q365" s="165">
        <f t="shared" si="37"/>
        <v>0.66411655570793948</v>
      </c>
      <c r="R365" s="165">
        <f t="shared" si="36"/>
        <v>8.2470204740786573E-3</v>
      </c>
      <c r="S365" s="165">
        <f t="shared" si="38"/>
        <v>8.2470204740786573E-3</v>
      </c>
    </row>
    <row r="366" spans="1:19" ht="16.5" customHeight="1" x14ac:dyDescent="0.3">
      <c r="A366" s="158">
        <v>19</v>
      </c>
      <c r="B366" s="321" t="s">
        <v>682</v>
      </c>
      <c r="C366" s="146">
        <v>3975</v>
      </c>
      <c r="F366" s="146">
        <f t="shared" si="35"/>
        <v>3975</v>
      </c>
      <c r="G366" s="741">
        <f t="shared" si="39"/>
        <v>3.8604226555823171E-2</v>
      </c>
      <c r="H366" s="734">
        <f t="shared" si="31"/>
        <v>165.2820657874291</v>
      </c>
      <c r="I366" s="151">
        <f t="shared" si="29"/>
        <v>36.362054473234402</v>
      </c>
      <c r="J366" s="151">
        <v>81.793875915209995</v>
      </c>
      <c r="K366" s="151">
        <v>10.738399650538863</v>
      </c>
      <c r="L366" s="725">
        <f t="shared" si="30"/>
        <v>7.4006640459474818E-2</v>
      </c>
      <c r="Q366" s="165">
        <f t="shared" si="37"/>
        <v>0.6891775578101258</v>
      </c>
      <c r="R366" s="165">
        <f t="shared" si="36"/>
        <v>7.9471288204757962E-3</v>
      </c>
      <c r="S366" s="165">
        <f t="shared" si="38"/>
        <v>7.9471288204757962E-3</v>
      </c>
    </row>
    <row r="367" spans="1:19" ht="16.5" customHeight="1" x14ac:dyDescent="0.3">
      <c r="A367" s="158">
        <v>20</v>
      </c>
      <c r="B367" s="321" t="s">
        <v>683</v>
      </c>
      <c r="C367" s="146">
        <v>3357</v>
      </c>
      <c r="F367" s="146">
        <f t="shared" si="35"/>
        <v>3357</v>
      </c>
      <c r="G367" s="741">
        <f t="shared" si="39"/>
        <v>3.2602361898842358E-2</v>
      </c>
      <c r="H367" s="734">
        <f t="shared" si="31"/>
        <v>139.58538235179861</v>
      </c>
      <c r="I367" s="151">
        <f t="shared" si="29"/>
        <v>30.708784117395695</v>
      </c>
      <c r="J367" s="151">
        <v>69.077243131411308</v>
      </c>
      <c r="K367" s="151">
        <v>9.0688824218513115</v>
      </c>
      <c r="L367" s="725">
        <f t="shared" si="30"/>
        <v>7.4006640459474804E-2</v>
      </c>
      <c r="Q367" s="165">
        <f t="shared" si="37"/>
        <v>0.81605028069563579</v>
      </c>
      <c r="R367" s="165">
        <f t="shared" si="36"/>
        <v>6.7115752076320114E-3</v>
      </c>
      <c r="S367" s="165">
        <f t="shared" si="38"/>
        <v>6.7115752076320114E-3</v>
      </c>
    </row>
    <row r="368" spans="1:19" ht="16.5" customHeight="1" x14ac:dyDescent="0.3">
      <c r="A368" s="158">
        <v>21</v>
      </c>
      <c r="B368" s="321" t="s">
        <v>684</v>
      </c>
      <c r="C368" s="146">
        <v>6146</v>
      </c>
      <c r="F368" s="146">
        <f t="shared" si="35"/>
        <v>6146</v>
      </c>
      <c r="G368" s="741">
        <f t="shared" si="39"/>
        <v>5.9688446896123071E-2</v>
      </c>
      <c r="H368" s="734">
        <f t="shared" si="31"/>
        <v>255.55310096340611</v>
      </c>
      <c r="I368" s="151">
        <f t="shared" si="29"/>
        <v>56.221682211949343</v>
      </c>
      <c r="J368" s="151">
        <v>126.46670726412091</v>
      </c>
      <c r="K368" s="151">
        <v>16.603321824455811</v>
      </c>
      <c r="L368" s="725">
        <f t="shared" si="30"/>
        <v>7.4006640459474804E-2</v>
      </c>
      <c r="Q368" s="165">
        <f t="shared" si="37"/>
        <v>0.44573393952086715</v>
      </c>
      <c r="R368" s="165">
        <f t="shared" si="36"/>
        <v>1.2287560686954526E-2</v>
      </c>
      <c r="S368" s="165">
        <f t="shared" si="38"/>
        <v>1.2287560686954526E-2</v>
      </c>
    </row>
    <row r="369" spans="1:19" ht="16.5" customHeight="1" x14ac:dyDescent="0.3">
      <c r="A369" s="158">
        <v>22</v>
      </c>
      <c r="B369" s="321" t="s">
        <v>685</v>
      </c>
      <c r="C369" s="146">
        <v>983</v>
      </c>
      <c r="F369" s="146">
        <f t="shared" si="35"/>
        <v>983</v>
      </c>
      <c r="G369" s="741">
        <f t="shared" si="39"/>
        <v>9.546655271540673E-3</v>
      </c>
      <c r="H369" s="734">
        <f t="shared" si="31"/>
        <v>40.873527212337812</v>
      </c>
      <c r="I369" s="151">
        <f t="shared" ref="I369:I431" si="40">H369*0.22</f>
        <v>8.9921759867143187</v>
      </c>
      <c r="J369" s="151">
        <v>20.227265415006649</v>
      </c>
      <c r="K369" s="151">
        <v>2.6555589576049567</v>
      </c>
      <c r="L369" s="725">
        <f t="shared" si="30"/>
        <v>7.4006640459474818E-2</v>
      </c>
      <c r="Q369" s="165">
        <f t="shared" si="37"/>
        <v>2.7868573675434893</v>
      </c>
      <c r="R369" s="165">
        <f t="shared" si="36"/>
        <v>1.9652899699440776E-3</v>
      </c>
      <c r="S369" s="165">
        <f t="shared" si="38"/>
        <v>1.9652899699440776E-3</v>
      </c>
    </row>
    <row r="370" spans="1:19" ht="16.5" customHeight="1" x14ac:dyDescent="0.3">
      <c r="A370" s="158">
        <v>23</v>
      </c>
      <c r="B370" s="321" t="s">
        <v>686</v>
      </c>
      <c r="C370" s="146">
        <v>3815</v>
      </c>
      <c r="F370" s="146">
        <f t="shared" si="35"/>
        <v>3815</v>
      </c>
      <c r="G370" s="741">
        <f t="shared" si="39"/>
        <v>3.7050345738481864E-2</v>
      </c>
      <c r="H370" s="734">
        <f t="shared" si="31"/>
        <v>158.62920276202317</v>
      </c>
      <c r="I370" s="151">
        <f t="shared" si="40"/>
        <v>34.898424607645097</v>
      </c>
      <c r="J370" s="151">
        <v>78.501543802899661</v>
      </c>
      <c r="K370" s="151">
        <v>10.306162180328494</v>
      </c>
      <c r="L370" s="725">
        <f t="shared" si="30"/>
        <v>7.4006640459474818E-2</v>
      </c>
      <c r="Q370" s="165">
        <f t="shared" si="37"/>
        <v>0.71808146587031452</v>
      </c>
      <c r="R370" s="165">
        <f t="shared" si="36"/>
        <v>7.6272443899660794E-3</v>
      </c>
      <c r="S370" s="165">
        <f t="shared" si="38"/>
        <v>7.6272443899660794E-3</v>
      </c>
    </row>
    <row r="371" spans="1:19" ht="16.5" customHeight="1" x14ac:dyDescent="0.3">
      <c r="A371" s="158">
        <v>24</v>
      </c>
      <c r="B371" s="321" t="s">
        <v>687</v>
      </c>
      <c r="C371" s="146">
        <v>4215</v>
      </c>
      <c r="F371" s="146">
        <f t="shared" si="35"/>
        <v>4215</v>
      </c>
      <c r="G371" s="741">
        <f t="shared" si="39"/>
        <v>4.0935047781835134E-2</v>
      </c>
      <c r="H371" s="734">
        <f t="shared" si="31"/>
        <v>175.26136032553802</v>
      </c>
      <c r="I371" s="151">
        <f t="shared" si="40"/>
        <v>38.557499271618362</v>
      </c>
      <c r="J371" s="151">
        <v>86.732374083675509</v>
      </c>
      <c r="K371" s="151">
        <v>11.386755855854416</v>
      </c>
      <c r="L371" s="725">
        <f t="shared" si="30"/>
        <v>7.4006640459474804E-2</v>
      </c>
      <c r="Q371" s="165">
        <f t="shared" si="37"/>
        <v>0.64993613103090153</v>
      </c>
      <c r="R371" s="165">
        <f t="shared" si="36"/>
        <v>8.4269554662403708E-3</v>
      </c>
      <c r="S371" s="165">
        <f t="shared" si="38"/>
        <v>8.4269554662403708E-3</v>
      </c>
    </row>
    <row r="372" spans="1:19" ht="16.5" customHeight="1" x14ac:dyDescent="0.3">
      <c r="A372" s="158">
        <v>25</v>
      </c>
      <c r="B372" s="321" t="s">
        <v>688</v>
      </c>
      <c r="C372" s="146">
        <v>12662</v>
      </c>
      <c r="F372" s="146">
        <f t="shared" si="35"/>
        <v>12662</v>
      </c>
      <c r="G372" s="741">
        <f t="shared" si="39"/>
        <v>0.12297024318234792</v>
      </c>
      <c r="H372" s="734">
        <f t="shared" si="31"/>
        <v>526.49094767306349</v>
      </c>
      <c r="I372" s="151">
        <f t="shared" si="40"/>
        <v>115.82800848807396</v>
      </c>
      <c r="J372" s="151">
        <v>260.54693253795955</v>
      </c>
      <c r="K372" s="151">
        <v>34.206192798773102</v>
      </c>
      <c r="L372" s="725">
        <f t="shared" si="30"/>
        <v>7.4006640459474818E-2</v>
      </c>
      <c r="Q372" s="165">
        <f t="shared" si="37"/>
        <v>0.21635450894765837</v>
      </c>
      <c r="R372" s="165">
        <f t="shared" si="36"/>
        <v>2.5314854119462778E-2</v>
      </c>
      <c r="S372" s="165">
        <f t="shared" si="38"/>
        <v>2.5314854119462778E-2</v>
      </c>
    </row>
    <row r="373" spans="1:19" ht="16.5" customHeight="1" x14ac:dyDescent="0.3">
      <c r="A373" s="158">
        <v>26</v>
      </c>
      <c r="B373" s="321" t="s">
        <v>689</v>
      </c>
      <c r="C373" s="146">
        <v>3976</v>
      </c>
      <c r="F373" s="146">
        <f t="shared" si="35"/>
        <v>3976</v>
      </c>
      <c r="G373" s="741">
        <f t="shared" si="39"/>
        <v>3.8613938310931552E-2</v>
      </c>
      <c r="H373" s="734">
        <f t="shared" si="31"/>
        <v>165.32364618133789</v>
      </c>
      <c r="I373" s="151">
        <f t="shared" si="40"/>
        <v>36.371202159894338</v>
      </c>
      <c r="J373" s="151">
        <v>81.814452990911946</v>
      </c>
      <c r="K373" s="151">
        <v>10.741101134727677</v>
      </c>
      <c r="L373" s="725">
        <f t="shared" si="30"/>
        <v>7.4006640459474804E-2</v>
      </c>
      <c r="Q373" s="165">
        <f t="shared" si="37"/>
        <v>0.68900422341429823</v>
      </c>
      <c r="R373" s="165">
        <f t="shared" si="36"/>
        <v>7.9491280981664799E-3</v>
      </c>
      <c r="S373" s="165">
        <f t="shared" si="38"/>
        <v>7.9491280981664799E-3</v>
      </c>
    </row>
    <row r="374" spans="1:19" ht="16.5" customHeight="1" x14ac:dyDescent="0.3">
      <c r="A374" s="158">
        <v>28</v>
      </c>
      <c r="B374" s="321" t="s">
        <v>690</v>
      </c>
      <c r="C374" s="146">
        <v>10313</v>
      </c>
      <c r="F374" s="146">
        <f t="shared" si="35"/>
        <v>10313</v>
      </c>
      <c r="G374" s="741">
        <f t="shared" si="39"/>
        <v>0.10015733043275582</v>
      </c>
      <c r="H374" s="734">
        <f t="shared" si="31"/>
        <v>428.81860238132236</v>
      </c>
      <c r="I374" s="151">
        <f t="shared" si="40"/>
        <v>94.340092523890917</v>
      </c>
      <c r="J374" s="151">
        <v>212.21138171410331</v>
      </c>
      <c r="K374" s="151">
        <v>27.860406439247118</v>
      </c>
      <c r="L374" s="725">
        <f t="shared" si="30"/>
        <v>7.4006640459474818E-2</v>
      </c>
      <c r="Q374" s="165">
        <f t="shared" si="37"/>
        <v>0.26563374307139048</v>
      </c>
      <c r="R374" s="165">
        <f t="shared" si="36"/>
        <v>2.0618550824041983E-2</v>
      </c>
      <c r="S374" s="165">
        <f t="shared" si="38"/>
        <v>2.0618550824041983E-2</v>
      </c>
    </row>
    <row r="375" spans="1:19" ht="16.5" customHeight="1" x14ac:dyDescent="0.3">
      <c r="A375" s="158">
        <v>29</v>
      </c>
      <c r="B375" s="321" t="s">
        <v>691</v>
      </c>
      <c r="C375" s="146">
        <v>6385</v>
      </c>
      <c r="F375" s="146">
        <f t="shared" ref="F375:F438" si="41">C375+D375+E375</f>
        <v>6385</v>
      </c>
      <c r="G375" s="741">
        <f t="shared" si="39"/>
        <v>6.2009556367026653E-2</v>
      </c>
      <c r="H375" s="734">
        <f t="shared" si="31"/>
        <v>265.49081510760624</v>
      </c>
      <c r="I375" s="151">
        <f t="shared" si="40"/>
        <v>58.407979323673374</v>
      </c>
      <c r="J375" s="151">
        <v>131.38462835688449</v>
      </c>
      <c r="K375" s="151">
        <v>17.248976545582551</v>
      </c>
      <c r="L375" s="725">
        <f t="shared" si="30"/>
        <v>7.4006640459474804E-2</v>
      </c>
      <c r="Q375" s="165">
        <f t="shared" si="37"/>
        <v>0.42904945846440873</v>
      </c>
      <c r="R375" s="165">
        <f t="shared" si="36"/>
        <v>1.2765388055028415E-2</v>
      </c>
      <c r="S375" s="165">
        <f t="shared" si="38"/>
        <v>1.2765388055028415E-2</v>
      </c>
    </row>
    <row r="376" spans="1:19" ht="16.5" customHeight="1" x14ac:dyDescent="0.3">
      <c r="A376" s="158">
        <v>30</v>
      </c>
      <c r="B376" s="321" t="s">
        <v>692</v>
      </c>
      <c r="C376" s="146">
        <v>3031</v>
      </c>
      <c r="D376" s="146">
        <v>10.199999999999999</v>
      </c>
      <c r="F376" s="146">
        <f t="shared" si="41"/>
        <v>3041.2</v>
      </c>
      <c r="G376" s="741">
        <f t="shared" si="39"/>
        <v>2.9535389635614948E-2</v>
      </c>
      <c r="H376" s="734">
        <f t="shared" si="31"/>
        <v>126.45429395540361</v>
      </c>
      <c r="I376" s="151">
        <f t="shared" si="40"/>
        <v>27.819944670188796</v>
      </c>
      <c r="J376" s="151">
        <v>62.579002624738784</v>
      </c>
      <c r="K376" s="151">
        <v>8.2157537150235953</v>
      </c>
      <c r="L376" s="725">
        <f t="shared" si="30"/>
        <v>7.4006640459474818E-2</v>
      </c>
      <c r="Q376" s="165">
        <f t="shared" si="37"/>
        <v>0.90078942269342699</v>
      </c>
      <c r="R376" s="165">
        <f t="shared" si="36"/>
        <v>6.0802033129134575E-3</v>
      </c>
      <c r="S376" s="165">
        <f t="shared" si="38"/>
        <v>6.0802033129134575E-3</v>
      </c>
    </row>
    <row r="377" spans="1:19" ht="16.5" customHeight="1" x14ac:dyDescent="0.3">
      <c r="A377" s="158">
        <v>31</v>
      </c>
      <c r="B377" s="321" t="s">
        <v>693</v>
      </c>
      <c r="C377" s="146">
        <v>3886</v>
      </c>
      <c r="F377" s="146">
        <f t="shared" si="41"/>
        <v>3886</v>
      </c>
      <c r="G377" s="741">
        <f t="shared" si="39"/>
        <v>3.773988035117707E-2</v>
      </c>
      <c r="H377" s="734">
        <f t="shared" si="31"/>
        <v>161.58141072954706</v>
      </c>
      <c r="I377" s="151">
        <f t="shared" si="40"/>
        <v>35.547910360500353</v>
      </c>
      <c r="J377" s="151">
        <v>79.962516177737371</v>
      </c>
      <c r="K377" s="151">
        <v>10.497967557734345</v>
      </c>
      <c r="L377" s="725">
        <f t="shared" si="30"/>
        <v>7.4006640459474818E-2</v>
      </c>
      <c r="Q377" s="165">
        <f t="shared" si="37"/>
        <v>0.70496160378158779</v>
      </c>
      <c r="R377" s="165">
        <f t="shared" si="36"/>
        <v>7.7691931060047664E-3</v>
      </c>
      <c r="S377" s="165">
        <f t="shared" si="38"/>
        <v>7.7691931060047664E-3</v>
      </c>
    </row>
    <row r="378" spans="1:19" ht="16.5" customHeight="1" x14ac:dyDescent="0.3">
      <c r="A378" s="158">
        <v>32</v>
      </c>
      <c r="B378" s="321" t="s">
        <v>1137</v>
      </c>
      <c r="C378" s="146">
        <v>4071</v>
      </c>
      <c r="F378" s="146">
        <f t="shared" si="41"/>
        <v>4071</v>
      </c>
      <c r="G378" s="741">
        <f t="shared" si="39"/>
        <v>3.953655504622796E-2</v>
      </c>
      <c r="H378" s="734">
        <f t="shared" si="31"/>
        <v>169.27378360267269</v>
      </c>
      <c r="I378" s="151">
        <f t="shared" si="40"/>
        <v>37.240232392587991</v>
      </c>
      <c r="J378" s="151">
        <v>83.769275182596203</v>
      </c>
      <c r="K378" s="151">
        <v>10.997742132665083</v>
      </c>
      <c r="L378" s="725">
        <f t="shared" si="30"/>
        <v>7.4006640459474804E-2</v>
      </c>
      <c r="Q378" s="165">
        <f t="shared" si="37"/>
        <v>0.6729257657320683</v>
      </c>
      <c r="R378" s="165">
        <f t="shared" si="36"/>
        <v>8.1390594787816243E-3</v>
      </c>
      <c r="S378" s="165">
        <f t="shared" si="38"/>
        <v>8.1390594787816243E-3</v>
      </c>
    </row>
    <row r="379" spans="1:19" ht="16.5" customHeight="1" x14ac:dyDescent="0.3">
      <c r="A379" s="158">
        <v>33</v>
      </c>
      <c r="B379" s="321" t="s">
        <v>1125</v>
      </c>
      <c r="C379" s="146">
        <v>161.1</v>
      </c>
      <c r="E379" s="146">
        <v>191.5</v>
      </c>
      <c r="F379" s="146">
        <f t="shared" si="41"/>
        <v>352.6</v>
      </c>
      <c r="G379" s="741">
        <f t="shared" si="39"/>
        <v>3.424364851215912E-3</v>
      </c>
      <c r="H379" s="734">
        <f t="shared" si="31"/>
        <v>14.661246892238365</v>
      </c>
      <c r="I379" s="151">
        <f t="shared" si="40"/>
        <v>3.2254743162924404</v>
      </c>
      <c r="J379" s="151">
        <v>7.2554768925039115</v>
      </c>
      <c r="K379" s="151">
        <v>0.95254332497610139</v>
      </c>
      <c r="L379" s="725">
        <f t="shared" si="30"/>
        <v>7.4006640459474818E-2</v>
      </c>
      <c r="Q379" s="165">
        <f t="shared" si="37"/>
        <v>7.769372638386983</v>
      </c>
      <c r="R379" s="165">
        <f t="shared" si="36"/>
        <v>7.0494531373579018E-4</v>
      </c>
      <c r="S379" s="165">
        <f t="shared" si="38"/>
        <v>7.0494531373579018E-4</v>
      </c>
    </row>
    <row r="380" spans="1:19" ht="16.5" customHeight="1" x14ac:dyDescent="0.3">
      <c r="A380" s="158">
        <v>34</v>
      </c>
      <c r="B380" s="321" t="s">
        <v>1126</v>
      </c>
      <c r="C380" s="146">
        <v>656.95</v>
      </c>
      <c r="F380" s="146">
        <f t="shared" si="41"/>
        <v>656.95</v>
      </c>
      <c r="G380" s="741">
        <f t="shared" si="39"/>
        <v>6.3801375184523359E-3</v>
      </c>
      <c r="H380" s="734">
        <f t="shared" si="31"/>
        <v>27.316239778377753</v>
      </c>
      <c r="I380" s="151">
        <f t="shared" si="40"/>
        <v>6.0095727512431054</v>
      </c>
      <c r="J380" s="151">
        <v>13.518109882389236</v>
      </c>
      <c r="K380" s="151">
        <v>1.7747400378418883</v>
      </c>
      <c r="L380" s="725">
        <f t="shared" ref="L380:L443" si="42">(K380+J380+I380+H380)/F380</f>
        <v>7.4006640459474818E-2</v>
      </c>
      <c r="Q380" s="165">
        <f t="shared" si="37"/>
        <v>4.1699989227418373</v>
      </c>
      <c r="R380" s="165">
        <f t="shared" si="36"/>
        <v>1.3134254788959936E-3</v>
      </c>
      <c r="S380" s="165">
        <f t="shared" si="38"/>
        <v>1.3134254788959936E-3</v>
      </c>
    </row>
    <row r="381" spans="1:19" ht="16.5" customHeight="1" x14ac:dyDescent="0.3">
      <c r="A381" s="158">
        <v>35</v>
      </c>
      <c r="B381" s="321" t="s">
        <v>1127</v>
      </c>
      <c r="C381" s="146">
        <v>485.16</v>
      </c>
      <c r="F381" s="146">
        <f t="shared" si="41"/>
        <v>485.16</v>
      </c>
      <c r="G381" s="741">
        <f t="shared" si="39"/>
        <v>4.7117551083831876E-3</v>
      </c>
      <c r="H381" s="734">
        <f t="shared" si="31"/>
        <v>20.173143908787196</v>
      </c>
      <c r="I381" s="151">
        <f t="shared" si="40"/>
        <v>4.4380916599331828</v>
      </c>
      <c r="J381" s="151">
        <v>9.9831740475530282</v>
      </c>
      <c r="K381" s="151">
        <v>1.3106520690453924</v>
      </c>
      <c r="L381" s="725">
        <f t="shared" si="42"/>
        <v>7.4006640459474804E-2</v>
      </c>
      <c r="Q381" s="165">
        <f t="shared" si="37"/>
        <v>5.6465512249469239</v>
      </c>
      <c r="R381" s="165">
        <f t="shared" si="36"/>
        <v>9.6996956441309102E-4</v>
      </c>
      <c r="S381" s="165">
        <f t="shared" si="38"/>
        <v>9.6996956441309102E-4</v>
      </c>
    </row>
    <row r="382" spans="1:19" ht="16.5" customHeight="1" x14ac:dyDescent="0.3">
      <c r="A382" s="158">
        <v>36</v>
      </c>
      <c r="B382" s="321" t="s">
        <v>1128</v>
      </c>
      <c r="C382" s="146">
        <v>286.92</v>
      </c>
      <c r="F382" s="146">
        <f t="shared" si="41"/>
        <v>286.92</v>
      </c>
      <c r="G382" s="741">
        <f t="shared" si="39"/>
        <v>2.7864967756973044E-3</v>
      </c>
      <c r="H382" s="734">
        <f t="shared" si="31"/>
        <v>11.930246620309223</v>
      </c>
      <c r="I382" s="151">
        <f t="shared" si="40"/>
        <v>2.6246542564680291</v>
      </c>
      <c r="J382" s="151">
        <v>5.9039745604005169</v>
      </c>
      <c r="K382" s="151">
        <v>0.77510984345474487</v>
      </c>
      <c r="L382" s="725">
        <f t="shared" si="42"/>
        <v>7.4006640459474804E-2</v>
      </c>
      <c r="Q382" s="165">
        <f t="shared" si="37"/>
        <v>9.5478906743874568</v>
      </c>
      <c r="R382" s="165">
        <f t="shared" si="36"/>
        <v>5.7363275501155103E-4</v>
      </c>
      <c r="S382" s="165">
        <f t="shared" si="38"/>
        <v>5.7363275501155103E-4</v>
      </c>
    </row>
    <row r="383" spans="1:19" ht="16.5" customHeight="1" x14ac:dyDescent="0.3">
      <c r="A383" s="158">
        <v>37</v>
      </c>
      <c r="B383" s="321" t="s">
        <v>1129</v>
      </c>
      <c r="C383" s="146">
        <v>226.94</v>
      </c>
      <c r="F383" s="146">
        <f t="shared" si="41"/>
        <v>226.94</v>
      </c>
      <c r="G383" s="741">
        <f t="shared" si="39"/>
        <v>2.2039857042964804E-3</v>
      </c>
      <c r="H383" s="734">
        <f t="shared" si="31"/>
        <v>9.4362545936601663</v>
      </c>
      <c r="I383" s="151">
        <f t="shared" si="40"/>
        <v>2.0759760106052365</v>
      </c>
      <c r="J383" s="151">
        <v>4.6697615597981779</v>
      </c>
      <c r="K383" s="151">
        <v>0.61307482180963258</v>
      </c>
      <c r="L383" s="725">
        <f t="shared" si="42"/>
        <v>7.4006640459474804E-2</v>
      </c>
      <c r="Q383" s="165">
        <f t="shared" si="37"/>
        <v>12.071387998128358</v>
      </c>
      <c r="R383" s="165">
        <f t="shared" si="36"/>
        <v>4.5371607912422063E-4</v>
      </c>
      <c r="S383" s="165">
        <f t="shared" si="38"/>
        <v>4.5371607912422063E-4</v>
      </c>
    </row>
    <row r="384" spans="1:19" ht="16.5" customHeight="1" x14ac:dyDescent="0.3">
      <c r="A384" s="158">
        <v>38</v>
      </c>
      <c r="B384" s="321" t="s">
        <v>1130</v>
      </c>
      <c r="C384" s="146">
        <v>307.14999999999998</v>
      </c>
      <c r="F384" s="146">
        <f t="shared" si="41"/>
        <v>307.14999999999998</v>
      </c>
      <c r="G384" s="741">
        <f t="shared" si="39"/>
        <v>2.9829655815398958E-3</v>
      </c>
      <c r="H384" s="734">
        <f t="shared" si="31"/>
        <v>12.771417989083986</v>
      </c>
      <c r="I384" s="151">
        <f t="shared" si="40"/>
        <v>2.809711957598477</v>
      </c>
      <c r="J384" s="151">
        <v>6.3202488018507541</v>
      </c>
      <c r="K384" s="151">
        <v>0.82976086859446829</v>
      </c>
      <c r="L384" s="725">
        <f t="shared" si="42"/>
        <v>7.4006640459474804E-2</v>
      </c>
      <c r="Q384" s="165">
        <f t="shared" si="37"/>
        <v>8.9190323695108251</v>
      </c>
      <c r="R384" s="165">
        <f t="shared" si="36"/>
        <v>6.1407814269412333E-4</v>
      </c>
      <c r="S384" s="165">
        <f t="shared" si="38"/>
        <v>6.1407814269412333E-4</v>
      </c>
    </row>
    <row r="385" spans="1:19" ht="16.5" customHeight="1" x14ac:dyDescent="0.3">
      <c r="A385" s="158">
        <v>39</v>
      </c>
      <c r="B385" s="321" t="s">
        <v>1131</v>
      </c>
      <c r="C385" s="146">
        <v>329.65</v>
      </c>
      <c r="F385" s="146">
        <f t="shared" si="41"/>
        <v>329.65</v>
      </c>
      <c r="G385" s="741">
        <f t="shared" si="39"/>
        <v>3.2014800714785176E-3</v>
      </c>
      <c r="H385" s="734">
        <f t="shared" si="31"/>
        <v>13.706976852031698</v>
      </c>
      <c r="I385" s="151">
        <f t="shared" si="40"/>
        <v>3.0155349074469737</v>
      </c>
      <c r="J385" s="151">
        <v>6.7832330051443961</v>
      </c>
      <c r="K385" s="151">
        <v>0.89054426284280142</v>
      </c>
      <c r="L385" s="725">
        <f t="shared" si="42"/>
        <v>7.4006640459474804E-2</v>
      </c>
      <c r="Q385" s="165">
        <f t="shared" si="37"/>
        <v>8.3102708699992416</v>
      </c>
      <c r="R385" s="165">
        <f t="shared" si="36"/>
        <v>6.5906189073455237E-4</v>
      </c>
      <c r="S385" s="165">
        <f t="shared" si="38"/>
        <v>6.5906189073455237E-4</v>
      </c>
    </row>
    <row r="386" spans="1:19" ht="16.5" customHeight="1" x14ac:dyDescent="0.3">
      <c r="A386" s="158">
        <v>40</v>
      </c>
      <c r="B386" s="321" t="s">
        <v>1132</v>
      </c>
      <c r="C386" s="146">
        <v>255.16</v>
      </c>
      <c r="F386" s="146">
        <f t="shared" si="41"/>
        <v>255.16</v>
      </c>
      <c r="G386" s="741">
        <f t="shared" si="39"/>
        <v>2.4780514334550542E-3</v>
      </c>
      <c r="H386" s="734">
        <f t="shared" si="31"/>
        <v>10.609653309766141</v>
      </c>
      <c r="I386" s="151">
        <f t="shared" si="40"/>
        <v>2.3341237281485512</v>
      </c>
      <c r="J386" s="151">
        <v>5.250446636106914</v>
      </c>
      <c r="K386" s="151">
        <v>0.68931070561798635</v>
      </c>
      <c r="L386" s="725">
        <f t="shared" si="42"/>
        <v>7.4006640459474804E-2</v>
      </c>
      <c r="Q386" s="165">
        <f t="shared" si="37"/>
        <v>10.736325412663623</v>
      </c>
      <c r="R386" s="165">
        <f t="shared" si="36"/>
        <v>5.1013569555537197E-4</v>
      </c>
      <c r="S386" s="165">
        <f t="shared" si="38"/>
        <v>5.1013569555537197E-4</v>
      </c>
    </row>
    <row r="387" spans="1:19" ht="16.5" customHeight="1" x14ac:dyDescent="0.3">
      <c r="A387" s="158">
        <v>41</v>
      </c>
      <c r="B387" s="321" t="s">
        <v>1133</v>
      </c>
      <c r="C387" s="146">
        <v>509.32</v>
      </c>
      <c r="F387" s="146">
        <f t="shared" si="41"/>
        <v>509.32</v>
      </c>
      <c r="G387" s="741">
        <f t="shared" si="39"/>
        <v>4.9463911118017255E-3</v>
      </c>
      <c r="H387" s="734">
        <f t="shared" si="31"/>
        <v>21.177726225623498</v>
      </c>
      <c r="I387" s="151">
        <f t="shared" si="40"/>
        <v>4.6590997696371694</v>
      </c>
      <c r="J387" s="151">
        <v>10.48031619651189</v>
      </c>
      <c r="K387" s="151">
        <v>1.375919927047158</v>
      </c>
      <c r="L387" s="725">
        <f t="shared" si="42"/>
        <v>7.4006640459474818E-2</v>
      </c>
      <c r="Q387" s="165">
        <f t="shared" si="37"/>
        <v>5.3787025687097509</v>
      </c>
      <c r="R387" s="165">
        <f t="shared" si="36"/>
        <v>1.0182721134200585E-3</v>
      </c>
      <c r="S387" s="165">
        <f t="shared" si="38"/>
        <v>1.0182721134200585E-3</v>
      </c>
    </row>
    <row r="388" spans="1:19" ht="16.5" customHeight="1" x14ac:dyDescent="0.3">
      <c r="A388" s="158">
        <v>42</v>
      </c>
      <c r="B388" s="321" t="s">
        <v>1134</v>
      </c>
      <c r="C388" s="146">
        <v>509.19</v>
      </c>
      <c r="F388" s="146">
        <f t="shared" si="41"/>
        <v>509.19</v>
      </c>
      <c r="G388" s="741">
        <f t="shared" si="39"/>
        <v>4.9451285836376356E-3</v>
      </c>
      <c r="H388" s="734">
        <f t="shared" si="31"/>
        <v>21.172320774415354</v>
      </c>
      <c r="I388" s="151">
        <f t="shared" si="40"/>
        <v>4.6579105703713779</v>
      </c>
      <c r="J388" s="151">
        <v>10.477641176670636</v>
      </c>
      <c r="K388" s="151">
        <v>1.3755687341026122</v>
      </c>
      <c r="L388" s="725">
        <f t="shared" si="42"/>
        <v>7.4006640459474818E-2</v>
      </c>
      <c r="Q388" s="165">
        <f t="shared" si="37"/>
        <v>5.3800757915419597</v>
      </c>
      <c r="R388" s="165">
        <f t="shared" si="36"/>
        <v>1.0180122073202692E-3</v>
      </c>
      <c r="S388" s="165">
        <f t="shared" si="38"/>
        <v>1.0180122073202692E-3</v>
      </c>
    </row>
    <row r="389" spans="1:19" ht="16.5" customHeight="1" x14ac:dyDescent="0.3">
      <c r="A389" s="158">
        <v>43</v>
      </c>
      <c r="B389" s="321" t="s">
        <v>1135</v>
      </c>
      <c r="C389" s="146">
        <v>291.43</v>
      </c>
      <c r="F389" s="146">
        <f t="shared" si="41"/>
        <v>291.43</v>
      </c>
      <c r="G389" s="741">
        <f t="shared" si="39"/>
        <v>2.8302967912361126E-3</v>
      </c>
      <c r="H389" s="734">
        <f t="shared" si="31"/>
        <v>12.117774196837853</v>
      </c>
      <c r="I389" s="151">
        <f t="shared" si="40"/>
        <v>2.665910323304328</v>
      </c>
      <c r="J389" s="151">
        <v>5.996777171816265</v>
      </c>
      <c r="K389" s="151">
        <v>0.78729353714629957</v>
      </c>
      <c r="L389" s="725">
        <f t="shared" si="42"/>
        <v>7.4006640459474818E-2</v>
      </c>
      <c r="Q389" s="165">
        <f t="shared" si="37"/>
        <v>9.4001331101645338</v>
      </c>
      <c r="R389" s="165">
        <f t="shared" si="36"/>
        <v>5.8264949739654374E-4</v>
      </c>
      <c r="S389" s="165">
        <f t="shared" si="38"/>
        <v>5.8264949739654374E-4</v>
      </c>
    </row>
    <row r="390" spans="1:19" ht="16.5" customHeight="1" x14ac:dyDescent="0.3">
      <c r="A390" s="158">
        <v>44</v>
      </c>
      <c r="B390" s="321" t="s">
        <v>1136</v>
      </c>
      <c r="C390" s="146">
        <v>449.48</v>
      </c>
      <c r="F390" s="146">
        <f t="shared" si="41"/>
        <v>449.48</v>
      </c>
      <c r="G390" s="741">
        <f t="shared" si="39"/>
        <v>4.3652396861160753E-3</v>
      </c>
      <c r="H390" s="734">
        <f t="shared" si="31"/>
        <v>18.68955545412167</v>
      </c>
      <c r="I390" s="151">
        <f t="shared" si="40"/>
        <v>4.1117021999067678</v>
      </c>
      <c r="J390" s="151">
        <v>9.2489839865078221</v>
      </c>
      <c r="K390" s="151">
        <v>1.21426311318848</v>
      </c>
      <c r="L390" s="725">
        <f t="shared" si="42"/>
        <v>7.4006640459474804E-2</v>
      </c>
      <c r="Q390" s="165">
        <f t="shared" si="37"/>
        <v>6.0947779485077191</v>
      </c>
      <c r="R390" s="165">
        <f t="shared" si="36"/>
        <v>8.9863533640942403E-4</v>
      </c>
      <c r="S390" s="165">
        <f t="shared" si="38"/>
        <v>8.9863533640942403E-4</v>
      </c>
    </row>
    <row r="391" spans="1:19" ht="16.5" customHeight="1" x14ac:dyDescent="0.3">
      <c r="A391" s="158">
        <v>45</v>
      </c>
      <c r="B391" s="321" t="s">
        <v>1138</v>
      </c>
      <c r="C391" s="146">
        <v>467.46</v>
      </c>
      <c r="F391" s="146">
        <f t="shared" si="41"/>
        <v>467.46</v>
      </c>
      <c r="G391" s="741">
        <f t="shared" si="39"/>
        <v>4.5398570429648049E-3</v>
      </c>
      <c r="H391" s="734">
        <f t="shared" ref="H391:H454" si="43">G391*4281.45</f>
        <v>19.437170936601664</v>
      </c>
      <c r="I391" s="151">
        <f t="shared" si="40"/>
        <v>4.2761776060523662</v>
      </c>
      <c r="J391" s="151">
        <v>9.6189598076286948</v>
      </c>
      <c r="K391" s="151">
        <v>1.2628357989033703</v>
      </c>
      <c r="L391" s="725">
        <f t="shared" si="42"/>
        <v>7.4006640459474818E-2</v>
      </c>
      <c r="Q391" s="165">
        <f t="shared" si="37"/>
        <v>5.8603533827391656</v>
      </c>
      <c r="R391" s="165">
        <f t="shared" si="36"/>
        <v>9.3458234928795369E-4</v>
      </c>
      <c r="S391" s="165">
        <f t="shared" si="38"/>
        <v>9.3458234928795369E-4</v>
      </c>
    </row>
    <row r="392" spans="1:19" ht="16.5" customHeight="1" x14ac:dyDescent="0.3">
      <c r="A392" s="158">
        <v>46</v>
      </c>
      <c r="B392" s="321" t="s">
        <v>1139</v>
      </c>
      <c r="C392" s="146">
        <v>429.2</v>
      </c>
      <c r="E392" s="146">
        <v>129.19999999999999</v>
      </c>
      <c r="F392" s="146">
        <f t="shared" si="41"/>
        <v>558.4</v>
      </c>
      <c r="G392" s="741">
        <f t="shared" si="39"/>
        <v>5.4230440525211716E-3</v>
      </c>
      <c r="H392" s="734">
        <f t="shared" si="43"/>
        <v>23.218491958666768</v>
      </c>
      <c r="I392" s="151">
        <f t="shared" si="40"/>
        <v>5.1080682309066887</v>
      </c>
      <c r="J392" s="151">
        <v>11.490239071963085</v>
      </c>
      <c r="K392" s="151">
        <v>1.5085087710341889</v>
      </c>
      <c r="L392" s="725">
        <f t="shared" si="42"/>
        <v>7.4006640459474804E-2</v>
      </c>
      <c r="Q392" s="165">
        <f t="shared" si="37"/>
        <v>4.9059469776061064</v>
      </c>
      <c r="R392" s="165">
        <f t="shared" si="36"/>
        <v>1.1163966624789141E-3</v>
      </c>
      <c r="S392" s="165">
        <f t="shared" si="38"/>
        <v>1.1163966624789141E-3</v>
      </c>
    </row>
    <row r="393" spans="1:19" ht="16.5" customHeight="1" x14ac:dyDescent="0.3">
      <c r="A393" s="158">
        <v>47</v>
      </c>
      <c r="B393" s="321" t="s">
        <v>1140</v>
      </c>
      <c r="C393" s="146">
        <v>331.42</v>
      </c>
      <c r="F393" s="146">
        <f t="shared" si="41"/>
        <v>331.42</v>
      </c>
      <c r="G393" s="741">
        <f t="shared" si="39"/>
        <v>3.218669878020356E-3</v>
      </c>
      <c r="H393" s="734">
        <f t="shared" si="43"/>
        <v>13.780574149250253</v>
      </c>
      <c r="I393" s="151">
        <f t="shared" si="40"/>
        <v>3.0317263128350556</v>
      </c>
      <c r="J393" s="151">
        <v>6.8196544291368291</v>
      </c>
      <c r="K393" s="151">
        <v>0.89532588985700368</v>
      </c>
      <c r="L393" s="725">
        <f t="shared" si="42"/>
        <v>7.4006640459474804E-2</v>
      </c>
      <c r="Q393" s="165">
        <f t="shared" si="37"/>
        <v>8.2658885773195632</v>
      </c>
      <c r="R393" s="165">
        <f t="shared" si="36"/>
        <v>6.6260061224706615E-4</v>
      </c>
      <c r="S393" s="165">
        <f t="shared" si="38"/>
        <v>6.6260061224706615E-4</v>
      </c>
    </row>
    <row r="394" spans="1:19" ht="16.5" customHeight="1" x14ac:dyDescent="0.3">
      <c r="A394" s="158">
        <v>48</v>
      </c>
      <c r="B394" s="321" t="s">
        <v>1141</v>
      </c>
      <c r="C394" s="146">
        <v>154.9</v>
      </c>
      <c r="F394" s="146">
        <f t="shared" si="41"/>
        <v>154.9</v>
      </c>
      <c r="G394" s="741">
        <f t="shared" si="39"/>
        <v>1.5043508662885559E-3</v>
      </c>
      <c r="H394" s="734">
        <f t="shared" si="43"/>
        <v>6.4408030164711372</v>
      </c>
      <c r="I394" s="151">
        <f t="shared" si="40"/>
        <v>1.4169766636236503</v>
      </c>
      <c r="J394" s="151">
        <v>3.1873890262304472</v>
      </c>
      <c r="K394" s="151">
        <v>0.4184599008474138</v>
      </c>
      <c r="L394" s="725">
        <f t="shared" si="42"/>
        <v>7.4006640459474804E-2</v>
      </c>
      <c r="Q394" s="165">
        <f t="shared" si="37"/>
        <v>17.685479614559391</v>
      </c>
      <c r="R394" s="165">
        <f t="shared" si="36"/>
        <v>3.0968811428722028E-4</v>
      </c>
      <c r="S394" s="165">
        <f t="shared" si="38"/>
        <v>3.0968811428722028E-4</v>
      </c>
    </row>
    <row r="395" spans="1:19" ht="16.5" customHeight="1" x14ac:dyDescent="0.3">
      <c r="A395" s="158">
        <v>49</v>
      </c>
      <c r="B395" s="321" t="s">
        <v>1142</v>
      </c>
      <c r="C395" s="146">
        <v>119.9</v>
      </c>
      <c r="F395" s="146">
        <f t="shared" si="41"/>
        <v>119.9</v>
      </c>
      <c r="G395" s="741">
        <f t="shared" si="39"/>
        <v>1.1644394374951442E-3</v>
      </c>
      <c r="H395" s="734">
        <f t="shared" si="43"/>
        <v>4.9854892296635853</v>
      </c>
      <c r="I395" s="151">
        <f t="shared" si="40"/>
        <v>1.0968076305259888</v>
      </c>
      <c r="J395" s="151">
        <v>2.4671913766625608</v>
      </c>
      <c r="K395" s="151">
        <v>0.32390795423889551</v>
      </c>
      <c r="L395" s="725">
        <f t="shared" si="42"/>
        <v>7.4006640459474818E-2</v>
      </c>
      <c r="Q395" s="165">
        <f>L395*100/K395</f>
        <v>22.848046641328192</v>
      </c>
      <c r="R395" s="165">
        <f t="shared" si="36"/>
        <v>2.3971339511321961E-4</v>
      </c>
      <c r="S395" s="165">
        <f t="shared" si="38"/>
        <v>2.3971339511321961E-4</v>
      </c>
    </row>
    <row r="396" spans="1:19" ht="16.5" customHeight="1" x14ac:dyDescent="0.3">
      <c r="A396" s="158">
        <v>50</v>
      </c>
      <c r="B396" s="321" t="s">
        <v>1143</v>
      </c>
      <c r="C396" s="146">
        <v>280.7</v>
      </c>
      <c r="E396" s="146">
        <v>19.600000000000001</v>
      </c>
      <c r="F396" s="146">
        <f t="shared" si="41"/>
        <v>300.3</v>
      </c>
      <c r="G396" s="741">
        <f t="shared" si="39"/>
        <v>2.9164400590474715E-3</v>
      </c>
      <c r="H396" s="734">
        <f t="shared" si="43"/>
        <v>12.486592290808796</v>
      </c>
      <c r="I396" s="151">
        <f t="shared" si="40"/>
        <v>2.747050303977935</v>
      </c>
      <c r="J396" s="151">
        <v>6.1792958332924686</v>
      </c>
      <c r="K396" s="151">
        <v>0.81125570190108698</v>
      </c>
      <c r="L396" s="725">
        <f t="shared" si="42"/>
        <v>7.4006640459474804E-2</v>
      </c>
      <c r="Q396" s="165">
        <f t="shared" si="37"/>
        <v>9.1224801608233417</v>
      </c>
      <c r="R396" s="165">
        <f t="shared" si="36"/>
        <v>6.0038309051292616E-4</v>
      </c>
      <c r="S396" s="165">
        <f t="shared" si="38"/>
        <v>6.0038309051292616E-4</v>
      </c>
    </row>
    <row r="397" spans="1:19" ht="16.5" customHeight="1" x14ac:dyDescent="0.3">
      <c r="A397" s="158">
        <v>51</v>
      </c>
      <c r="B397" s="321" t="s">
        <v>1144</v>
      </c>
      <c r="C397" s="146">
        <v>226.84</v>
      </c>
      <c r="F397" s="146">
        <f t="shared" si="41"/>
        <v>226.84</v>
      </c>
      <c r="G397" s="741">
        <f t="shared" si="39"/>
        <v>2.2030145287856421E-3</v>
      </c>
      <c r="H397" s="734">
        <f t="shared" si="43"/>
        <v>9.4320965542692878</v>
      </c>
      <c r="I397" s="151">
        <f t="shared" si="40"/>
        <v>2.0750612419392431</v>
      </c>
      <c r="J397" s="151">
        <v>4.6677038522279846</v>
      </c>
      <c r="K397" s="151">
        <v>0.61280467339075118</v>
      </c>
      <c r="L397" s="725">
        <f t="shared" si="42"/>
        <v>7.4006640459474818E-2</v>
      </c>
      <c r="Q397" s="165">
        <f t="shared" si="37"/>
        <v>12.076709541065288</v>
      </c>
      <c r="R397" s="165">
        <f t="shared" si="36"/>
        <v>4.5351615135515215E-4</v>
      </c>
      <c r="S397" s="165">
        <f t="shared" si="38"/>
        <v>4.5351615135515215E-4</v>
      </c>
    </row>
    <row r="398" spans="1:19" ht="16.5" customHeight="1" x14ac:dyDescent="0.3">
      <c r="A398" s="158">
        <v>52</v>
      </c>
      <c r="B398" s="321" t="s">
        <v>1145</v>
      </c>
      <c r="C398" s="146">
        <v>216.3</v>
      </c>
      <c r="F398" s="146">
        <f t="shared" si="41"/>
        <v>216.3</v>
      </c>
      <c r="G398" s="741">
        <f t="shared" si="39"/>
        <v>2.1006526299432835E-3</v>
      </c>
      <c r="H398" s="734">
        <f t="shared" si="43"/>
        <v>8.9938392024706708</v>
      </c>
      <c r="I398" s="151">
        <f t="shared" si="40"/>
        <v>1.9786446245435476</v>
      </c>
      <c r="J398" s="151">
        <v>4.4508214743295405</v>
      </c>
      <c r="K398" s="151">
        <v>0.58433103004064302</v>
      </c>
      <c r="L398" s="725">
        <f t="shared" si="42"/>
        <v>7.4006640459474804E-2</v>
      </c>
      <c r="Q398" s="165">
        <f t="shared" si="37"/>
        <v>12.665190902890659</v>
      </c>
      <c r="R398" s="165">
        <f t="shared" si="36"/>
        <v>4.3244376449532438E-4</v>
      </c>
      <c r="S398" s="165">
        <f t="shared" si="38"/>
        <v>4.3244376449532438E-4</v>
      </c>
    </row>
    <row r="399" spans="1:19" ht="16.5" customHeight="1" x14ac:dyDescent="0.3">
      <c r="A399" s="158">
        <v>53</v>
      </c>
      <c r="B399" s="321" t="s">
        <v>1155</v>
      </c>
      <c r="C399" s="146">
        <v>307.64999999999998</v>
      </c>
      <c r="F399" s="146">
        <f t="shared" si="41"/>
        <v>307.64999999999998</v>
      </c>
      <c r="G399" s="741">
        <f t="shared" si="39"/>
        <v>2.9878214590940873E-3</v>
      </c>
      <c r="H399" s="734">
        <f t="shared" si="43"/>
        <v>12.79220818603838</v>
      </c>
      <c r="I399" s="151">
        <f t="shared" si="40"/>
        <v>2.8142858009284435</v>
      </c>
      <c r="J399" s="151">
        <v>6.3305373397017242</v>
      </c>
      <c r="K399" s="151">
        <v>0.83111161068887573</v>
      </c>
      <c r="L399" s="725">
        <f t="shared" si="42"/>
        <v>7.4006640459474818E-2</v>
      </c>
      <c r="Q399" s="165">
        <f t="shared" si="37"/>
        <v>8.9045369487900228</v>
      </c>
      <c r="R399" s="165">
        <f t="shared" si="36"/>
        <v>6.1507778153946629E-4</v>
      </c>
      <c r="S399" s="165">
        <f t="shared" si="38"/>
        <v>6.1507778153946629E-4</v>
      </c>
    </row>
    <row r="400" spans="1:19" ht="16.5" customHeight="1" x14ac:dyDescent="0.3">
      <c r="A400" s="158">
        <v>54</v>
      </c>
      <c r="B400" s="321" t="s">
        <v>1156</v>
      </c>
      <c r="C400" s="146">
        <v>350.66</v>
      </c>
      <c r="F400" s="146">
        <f t="shared" si="41"/>
        <v>350.66</v>
      </c>
      <c r="G400" s="741">
        <f t="shared" si="39"/>
        <v>3.405524046305649E-3</v>
      </c>
      <c r="H400" s="734">
        <f t="shared" si="43"/>
        <v>14.580580928055321</v>
      </c>
      <c r="I400" s="151">
        <f t="shared" si="40"/>
        <v>3.2077278041721704</v>
      </c>
      <c r="J400" s="151">
        <v>7.215557365642149</v>
      </c>
      <c r="K400" s="151">
        <v>0.94730244564980071</v>
      </c>
      <c r="L400" s="725">
        <f t="shared" si="42"/>
        <v>7.4006640459474818E-2</v>
      </c>
      <c r="Q400" s="165">
        <f t="shared" si="37"/>
        <v>7.812356106471368</v>
      </c>
      <c r="R400" s="165">
        <f t="shared" si="36"/>
        <v>7.0106671501585986E-4</v>
      </c>
      <c r="S400" s="165">
        <f t="shared" si="38"/>
        <v>7.0106671501585986E-4</v>
      </c>
    </row>
    <row r="401" spans="1:19" ht="16.5" customHeight="1" x14ac:dyDescent="0.3">
      <c r="A401" s="158">
        <v>55</v>
      </c>
      <c r="B401" s="321" t="s">
        <v>1157</v>
      </c>
      <c r="C401" s="146">
        <v>485.8</v>
      </c>
      <c r="F401" s="146">
        <f t="shared" si="41"/>
        <v>485.8</v>
      </c>
      <c r="G401" s="741">
        <f t="shared" si="39"/>
        <v>4.7179706316525525E-3</v>
      </c>
      <c r="H401" s="734">
        <f t="shared" si="43"/>
        <v>20.199755360888819</v>
      </c>
      <c r="I401" s="151">
        <f t="shared" si="40"/>
        <v>4.4439461793955406</v>
      </c>
      <c r="J401" s="151">
        <v>9.9963433760022689</v>
      </c>
      <c r="K401" s="151">
        <v>1.3123810189262337</v>
      </c>
      <c r="L401" s="725">
        <f t="shared" si="42"/>
        <v>7.4006640459474804E-2</v>
      </c>
      <c r="Q401" s="165">
        <f t="shared" si="37"/>
        <v>5.6391123760709139</v>
      </c>
      <c r="R401" s="165">
        <f t="shared" si="36"/>
        <v>9.7124910213512976E-4</v>
      </c>
      <c r="S401" s="165">
        <f t="shared" si="38"/>
        <v>9.7124910213512976E-4</v>
      </c>
    </row>
    <row r="402" spans="1:19" ht="16.5" customHeight="1" x14ac:dyDescent="0.3">
      <c r="A402" s="158">
        <v>56</v>
      </c>
      <c r="B402" s="321" t="s">
        <v>1158</v>
      </c>
      <c r="C402" s="146">
        <v>402.96</v>
      </c>
      <c r="F402" s="146">
        <f t="shared" si="41"/>
        <v>402.96</v>
      </c>
      <c r="G402" s="741">
        <f t="shared" si="39"/>
        <v>3.9134488384740887E-3</v>
      </c>
      <c r="H402" s="734">
        <f t="shared" si="43"/>
        <v>16.755235529484885</v>
      </c>
      <c r="I402" s="151">
        <f t="shared" si="40"/>
        <v>3.6861518164866749</v>
      </c>
      <c r="J402" s="151">
        <v>8.291738424853591</v>
      </c>
      <c r="K402" s="151">
        <v>1.0885900687248149</v>
      </c>
      <c r="L402" s="725">
        <f t="shared" si="42"/>
        <v>7.4006640459474804E-2</v>
      </c>
      <c r="Q402" s="165">
        <f t="shared" si="37"/>
        <v>6.7983938661287722</v>
      </c>
      <c r="R402" s="165">
        <f t="shared" si="36"/>
        <v>8.0562893823872344E-4</v>
      </c>
      <c r="S402" s="165">
        <f t="shared" si="38"/>
        <v>8.0562893823872344E-4</v>
      </c>
    </row>
    <row r="403" spans="1:19" ht="16.5" customHeight="1" x14ac:dyDescent="0.3">
      <c r="A403" s="158">
        <v>57</v>
      </c>
      <c r="B403" s="321" t="s">
        <v>1159</v>
      </c>
      <c r="C403" s="146">
        <v>526.67999999999995</v>
      </c>
      <c r="F403" s="146">
        <f t="shared" si="41"/>
        <v>526.67999999999995</v>
      </c>
      <c r="G403" s="741">
        <f t="shared" si="39"/>
        <v>5.1149871804832565E-3</v>
      </c>
      <c r="H403" s="734">
        <f t="shared" si="43"/>
        <v>21.899561863880038</v>
      </c>
      <c r="I403" s="151">
        <f t="shared" si="40"/>
        <v>4.8179036100536088</v>
      </c>
      <c r="J403" s="151">
        <v>10.837534230697559</v>
      </c>
      <c r="K403" s="151">
        <v>1.4228176925649829</v>
      </c>
      <c r="L403" s="725">
        <f t="shared" si="42"/>
        <v>7.4006640459474818E-2</v>
      </c>
      <c r="Q403" s="165">
        <f t="shared" si="37"/>
        <v>5.2014141267852407</v>
      </c>
      <c r="R403" s="165">
        <f t="shared" si="36"/>
        <v>1.0529795741303627E-3</v>
      </c>
      <c r="S403" s="165">
        <f t="shared" si="38"/>
        <v>1.0529795741303627E-3</v>
      </c>
    </row>
    <row r="404" spans="1:19" ht="16.5" customHeight="1" x14ac:dyDescent="0.3">
      <c r="A404" s="158">
        <v>58</v>
      </c>
      <c r="B404" s="321" t="s">
        <v>1160</v>
      </c>
      <c r="C404" s="146">
        <v>198.5</v>
      </c>
      <c r="F404" s="146">
        <f t="shared" si="41"/>
        <v>198.5</v>
      </c>
      <c r="G404" s="741">
        <f t="shared" si="39"/>
        <v>1.9277833890140627E-3</v>
      </c>
      <c r="H404" s="734">
        <f t="shared" si="43"/>
        <v>8.2537081908942582</v>
      </c>
      <c r="I404" s="151">
        <f t="shared" si="40"/>
        <v>1.8158158019967368</v>
      </c>
      <c r="J404" s="151">
        <v>4.0845495268350147</v>
      </c>
      <c r="K404" s="151">
        <v>0.53624461147973945</v>
      </c>
      <c r="L404" s="725">
        <f t="shared" si="42"/>
        <v>7.4006640459474804E-2</v>
      </c>
      <c r="Q404" s="165">
        <f t="shared" si="37"/>
        <v>13.800910792419392</v>
      </c>
      <c r="R404" s="165">
        <f t="shared" si="36"/>
        <v>3.9685662160111835E-4</v>
      </c>
      <c r="S404" s="165">
        <f t="shared" si="38"/>
        <v>3.9685662160111835E-4</v>
      </c>
    </row>
    <row r="405" spans="1:19" ht="16.5" customHeight="1" x14ac:dyDescent="0.3">
      <c r="A405" s="158">
        <v>59</v>
      </c>
      <c r="B405" s="321" t="s">
        <v>1161</v>
      </c>
      <c r="C405" s="146">
        <v>667.9</v>
      </c>
      <c r="E405" s="146">
        <v>211.9</v>
      </c>
      <c r="F405" s="146">
        <f t="shared" si="41"/>
        <v>879.8</v>
      </c>
      <c r="G405" s="741">
        <f t="shared" si="39"/>
        <v>8.5444021443555288E-3</v>
      </c>
      <c r="H405" s="734">
        <f t="shared" si="43"/>
        <v>36.582430560950975</v>
      </c>
      <c r="I405" s="151">
        <f t="shared" si="40"/>
        <v>8.0481347234092144</v>
      </c>
      <c r="J405" s="151">
        <v>18.103711202566476</v>
      </c>
      <c r="K405" s="151">
        <v>2.3767657893192684</v>
      </c>
      <c r="L405" s="725">
        <f t="shared" si="42"/>
        <v>7.4006640459474818E-2</v>
      </c>
      <c r="Q405" s="165">
        <f t="shared" si="37"/>
        <v>3.1137540262505685</v>
      </c>
      <c r="R405" s="165">
        <f t="shared" si="36"/>
        <v>1.7589645122653096E-3</v>
      </c>
      <c r="S405" s="165">
        <f t="shared" si="38"/>
        <v>1.7589645122653096E-3</v>
      </c>
    </row>
    <row r="406" spans="1:19" ht="16.5" customHeight="1" x14ac:dyDescent="0.3">
      <c r="A406" s="158">
        <v>60</v>
      </c>
      <c r="B406" s="321" t="s">
        <v>1162</v>
      </c>
      <c r="C406" s="146">
        <v>1539.9</v>
      </c>
      <c r="D406" s="146">
        <v>108.1</v>
      </c>
      <c r="E406" s="146">
        <v>138.80000000000001</v>
      </c>
      <c r="F406" s="146">
        <f t="shared" si="41"/>
        <v>1786.8</v>
      </c>
      <c r="G406" s="741">
        <f t="shared" si="39"/>
        <v>1.7352964027659078E-2</v>
      </c>
      <c r="H406" s="734">
        <f t="shared" si="43"/>
        <v>74.295847836220958</v>
      </c>
      <c r="I406" s="151">
        <f t="shared" si="40"/>
        <v>16.345086523968611</v>
      </c>
      <c r="J406" s="151">
        <v>36.767118864225715</v>
      </c>
      <c r="K406" s="151">
        <v>4.8270119485742988</v>
      </c>
      <c r="L406" s="725">
        <f t="shared" si="42"/>
        <v>7.4006640459474804E-2</v>
      </c>
      <c r="Q406" s="165">
        <f t="shared" si="37"/>
        <v>1.5331770720255484</v>
      </c>
      <c r="R406" s="165">
        <f t="shared" si="36"/>
        <v>3.5723093777172703E-3</v>
      </c>
      <c r="S406" s="165">
        <f t="shared" si="38"/>
        <v>3.5723093777172703E-3</v>
      </c>
    </row>
    <row r="407" spans="1:19" ht="16.5" customHeight="1" x14ac:dyDescent="0.3">
      <c r="A407" s="158">
        <v>61</v>
      </c>
      <c r="B407" s="321" t="s">
        <v>1163</v>
      </c>
      <c r="C407" s="146">
        <v>540.67999999999995</v>
      </c>
      <c r="D407" s="146">
        <v>235.6</v>
      </c>
      <c r="F407" s="146">
        <f t="shared" si="41"/>
        <v>776.28</v>
      </c>
      <c r="G407" s="741">
        <f t="shared" si="39"/>
        <v>7.5390412555357009E-3</v>
      </c>
      <c r="H407" s="734">
        <f t="shared" si="43"/>
        <v>32.278028183513328</v>
      </c>
      <c r="I407" s="151">
        <f t="shared" si="40"/>
        <v>7.1011662003729326</v>
      </c>
      <c r="J407" s="151">
        <v>15.973572325901687</v>
      </c>
      <c r="K407" s="151">
        <v>2.0971081460931593</v>
      </c>
      <c r="L407" s="725">
        <f t="shared" si="42"/>
        <v>7.4006640459474818E-2</v>
      </c>
      <c r="Q407" s="165">
        <f t="shared" si="37"/>
        <v>3.5289854077075931</v>
      </c>
      <c r="R407" s="165">
        <f t="shared" si="36"/>
        <v>1.5519992857255223E-3</v>
      </c>
      <c r="S407" s="165">
        <f t="shared" si="38"/>
        <v>1.5519992857255223E-3</v>
      </c>
    </row>
    <row r="408" spans="1:19" ht="16.5" customHeight="1" x14ac:dyDescent="0.3">
      <c r="A408" s="158">
        <v>62</v>
      </c>
      <c r="B408" s="321" t="s">
        <v>1164</v>
      </c>
      <c r="C408" s="146">
        <v>475.29</v>
      </c>
      <c r="F408" s="146">
        <f t="shared" si="41"/>
        <v>475.29</v>
      </c>
      <c r="G408" s="741">
        <f t="shared" si="39"/>
        <v>4.6159000854634454E-3</v>
      </c>
      <c r="H408" s="734">
        <f t="shared" si="43"/>
        <v>19.762745420907468</v>
      </c>
      <c r="I408" s="151">
        <f t="shared" si="40"/>
        <v>4.3478039925996432</v>
      </c>
      <c r="J408" s="151">
        <v>9.7800783103748827</v>
      </c>
      <c r="K408" s="151">
        <v>1.2839884201017904</v>
      </c>
      <c r="L408" s="725">
        <f t="shared" si="42"/>
        <v>7.4006640459474804E-2</v>
      </c>
      <c r="Q408" s="165">
        <f t="shared" si="37"/>
        <v>5.7638090266894935</v>
      </c>
      <c r="R408" s="165">
        <f t="shared" si="36"/>
        <v>9.502366936060229E-4</v>
      </c>
      <c r="S408" s="165">
        <f t="shared" si="38"/>
        <v>9.502366936060229E-4</v>
      </c>
    </row>
    <row r="409" spans="1:19" ht="16.5" customHeight="1" x14ac:dyDescent="0.3">
      <c r="A409" s="158">
        <v>63</v>
      </c>
      <c r="B409" s="321" t="s">
        <v>1165</v>
      </c>
      <c r="C409" s="146">
        <v>487.96</v>
      </c>
      <c r="F409" s="146">
        <f t="shared" si="41"/>
        <v>487.96</v>
      </c>
      <c r="G409" s="741">
        <f t="shared" si="39"/>
        <v>4.7389480226866605E-3</v>
      </c>
      <c r="H409" s="734">
        <f t="shared" si="43"/>
        <v>20.289569011731803</v>
      </c>
      <c r="I409" s="151">
        <f t="shared" si="40"/>
        <v>4.4637051825809966</v>
      </c>
      <c r="J409" s="151">
        <v>10.040789859518457</v>
      </c>
      <c r="K409" s="151">
        <v>1.3182162247740739</v>
      </c>
      <c r="L409" s="725">
        <f t="shared" si="42"/>
        <v>7.4006640459474818E-2</v>
      </c>
      <c r="Q409" s="165">
        <f t="shared" si="37"/>
        <v>5.6141503244021029</v>
      </c>
      <c r="R409" s="165">
        <f t="shared" si="36"/>
        <v>9.7556754194701124E-4</v>
      </c>
      <c r="S409" s="165">
        <f t="shared" si="38"/>
        <v>9.7556754194701124E-4</v>
      </c>
    </row>
    <row r="410" spans="1:19" ht="16.5" customHeight="1" x14ac:dyDescent="0.3">
      <c r="A410" s="158">
        <v>64</v>
      </c>
      <c r="B410" s="321" t="s">
        <v>1167</v>
      </c>
      <c r="C410" s="146">
        <v>705.64</v>
      </c>
      <c r="D410" s="146">
        <v>98.2</v>
      </c>
      <c r="E410" s="146">
        <v>255.1</v>
      </c>
      <c r="F410" s="146">
        <f t="shared" si="41"/>
        <v>1058.94</v>
      </c>
      <c r="G410" s="741">
        <f t="shared" si="39"/>
        <v>1.0284165954471293E-2</v>
      </c>
      <c r="H410" s="734">
        <f t="shared" si="43"/>
        <v>44.031142325771114</v>
      </c>
      <c r="I410" s="151">
        <f t="shared" si="40"/>
        <v>9.6868513116696455</v>
      </c>
      <c r="J410" s="151">
        <v>21.789888543811944</v>
      </c>
      <c r="K410" s="151">
        <v>2.8607096669035532</v>
      </c>
      <c r="L410" s="725">
        <f t="shared" si="42"/>
        <v>7.4006640459474804E-2</v>
      </c>
      <c r="Q410" s="165">
        <f t="shared" si="37"/>
        <v>2.5870028446326039</v>
      </c>
      <c r="R410" s="165">
        <f t="shared" si="36"/>
        <v>2.1171151177747519E-3</v>
      </c>
      <c r="S410" s="165">
        <f t="shared" si="38"/>
        <v>2.1171151177747519E-3</v>
      </c>
    </row>
    <row r="411" spans="1:19" ht="16.5" customHeight="1" x14ac:dyDescent="0.3">
      <c r="A411" s="158">
        <v>65</v>
      </c>
      <c r="B411" s="321" t="s">
        <v>1168</v>
      </c>
      <c r="C411" s="146">
        <v>435.39</v>
      </c>
      <c r="F411" s="146">
        <f t="shared" si="41"/>
        <v>435.39</v>
      </c>
      <c r="G411" s="741">
        <f t="shared" si="39"/>
        <v>4.2284010566389562E-3</v>
      </c>
      <c r="H411" s="734">
        <f t="shared" si="43"/>
        <v>18.103687703946857</v>
      </c>
      <c r="I411" s="151">
        <f t="shared" si="40"/>
        <v>3.9828112948683088</v>
      </c>
      <c r="J411" s="151">
        <v>8.9590529898674909</v>
      </c>
      <c r="K411" s="151">
        <v>1.1761992009680793</v>
      </c>
      <c r="L411" s="725">
        <f t="shared" si="42"/>
        <v>7.4006640459474818E-2</v>
      </c>
      <c r="Q411" s="165">
        <f t="shared" si="37"/>
        <v>6.2920158761001641</v>
      </c>
      <c r="R411" s="165">
        <f t="shared" si="36"/>
        <v>8.704655137476621E-4</v>
      </c>
      <c r="S411" s="165">
        <f t="shared" si="38"/>
        <v>8.704655137476621E-4</v>
      </c>
    </row>
    <row r="412" spans="1:19" ht="16.5" customHeight="1" x14ac:dyDescent="0.3">
      <c r="A412" s="158">
        <v>66</v>
      </c>
      <c r="B412" s="321" t="s">
        <v>1169</v>
      </c>
      <c r="C412" s="146">
        <v>497.81</v>
      </c>
      <c r="E412" s="146">
        <v>41.8</v>
      </c>
      <c r="F412" s="146">
        <f t="shared" si="41"/>
        <v>539.61</v>
      </c>
      <c r="G412" s="741">
        <f t="shared" si="39"/>
        <v>5.2405601740346522E-3</v>
      </c>
      <c r="H412" s="734">
        <f t="shared" si="43"/>
        <v>22.437196357120662</v>
      </c>
      <c r="I412" s="151">
        <f t="shared" si="40"/>
        <v>4.9361831985665461</v>
      </c>
      <c r="J412" s="151">
        <v>11.10359581952364</v>
      </c>
      <c r="K412" s="151">
        <v>1.4577478831263588</v>
      </c>
      <c r="L412" s="725">
        <f t="shared" si="42"/>
        <v>7.4006640459474818E-2</v>
      </c>
      <c r="Q412" s="165">
        <f t="shared" si="37"/>
        <v>5.076779141037508</v>
      </c>
      <c r="R412" s="165">
        <f t="shared" ref="R412:R475" si="44">L412/100*K412</f>
        <v>1.0788302346709296E-3</v>
      </c>
      <c r="S412" s="165">
        <f t="shared" si="38"/>
        <v>1.0788302346709296E-3</v>
      </c>
    </row>
    <row r="413" spans="1:19" ht="16.5" customHeight="1" x14ac:dyDescent="0.3">
      <c r="A413" s="158">
        <v>67</v>
      </c>
      <c r="B413" s="321" t="s">
        <v>1170</v>
      </c>
      <c r="C413" s="146">
        <v>417.85</v>
      </c>
      <c r="E413" s="146">
        <v>48.5</v>
      </c>
      <c r="F413" s="146">
        <f t="shared" si="41"/>
        <v>466.35</v>
      </c>
      <c r="G413" s="741">
        <f t="shared" si="39"/>
        <v>4.5290769947945002E-3</v>
      </c>
      <c r="H413" s="734">
        <f t="shared" si="43"/>
        <v>19.391016699362911</v>
      </c>
      <c r="I413" s="151">
        <f t="shared" si="40"/>
        <v>4.2660236738598405</v>
      </c>
      <c r="J413" s="151">
        <v>9.596119253599543</v>
      </c>
      <c r="K413" s="151">
        <v>1.2598371514537858</v>
      </c>
      <c r="L413" s="725">
        <f t="shared" si="42"/>
        <v>7.4006640459474804E-2</v>
      </c>
      <c r="Q413" s="165">
        <f t="shared" ref="Q413:Q476" si="45">L413*100/K413</f>
        <v>5.8743021170692602</v>
      </c>
      <c r="R413" s="165">
        <f t="shared" si="44"/>
        <v>9.3236315105129231E-4</v>
      </c>
      <c r="S413" s="165">
        <f t="shared" ref="S413:S476" si="46">L413/100*K413</f>
        <v>9.3236315105129231E-4</v>
      </c>
    </row>
    <row r="414" spans="1:19" ht="16.5" customHeight="1" x14ac:dyDescent="0.3">
      <c r="A414" s="158">
        <v>68</v>
      </c>
      <c r="B414" s="321" t="s">
        <v>1171</v>
      </c>
      <c r="C414" s="146">
        <v>270.3</v>
      </c>
      <c r="F414" s="146">
        <f t="shared" si="41"/>
        <v>270.3</v>
      </c>
      <c r="G414" s="741">
        <f t="shared" si="39"/>
        <v>2.6250874057959757E-3</v>
      </c>
      <c r="H414" s="734">
        <f t="shared" si="43"/>
        <v>11.239180473545179</v>
      </c>
      <c r="I414" s="151">
        <f t="shared" si="40"/>
        <v>2.4726197041799396</v>
      </c>
      <c r="J414" s="151">
        <v>5.5619835622342801</v>
      </c>
      <c r="K414" s="151">
        <v>0.73021117623664278</v>
      </c>
      <c r="L414" s="725">
        <f t="shared" si="42"/>
        <v>7.4006640459474804E-2</v>
      </c>
      <c r="Q414" s="165">
        <f t="shared" si="45"/>
        <v>10.134964085443023</v>
      </c>
      <c r="R414" s="165">
        <f t="shared" si="44"/>
        <v>5.4040475979235411E-4</v>
      </c>
      <c r="S414" s="165">
        <f t="shared" si="46"/>
        <v>5.4040475979235411E-4</v>
      </c>
    </row>
    <row r="415" spans="1:19" s="320" customFormat="1" ht="16.5" customHeight="1" x14ac:dyDescent="0.3">
      <c r="A415" s="158">
        <v>69</v>
      </c>
      <c r="B415" s="321" t="s">
        <v>1172</v>
      </c>
      <c r="C415" s="146">
        <v>1056.99</v>
      </c>
      <c r="D415" s="146"/>
      <c r="E415" s="146"/>
      <c r="F415" s="146">
        <f t="shared" si="41"/>
        <v>1056.99</v>
      </c>
      <c r="G415" s="741">
        <f t="shared" si="39"/>
        <v>1.0265228032009946E-2</v>
      </c>
      <c r="H415" s="734">
        <f t="shared" si="43"/>
        <v>43.950060557648982</v>
      </c>
      <c r="I415" s="151">
        <f t="shared" si="40"/>
        <v>9.6690133226827761</v>
      </c>
      <c r="J415" s="151">
        <v>21.749763246193162</v>
      </c>
      <c r="K415" s="151">
        <v>2.855441772735364</v>
      </c>
      <c r="L415" s="725">
        <f t="shared" si="42"/>
        <v>7.4006640459474818E-2</v>
      </c>
      <c r="M415" s="165"/>
      <c r="Q415" s="165">
        <f t="shared" si="45"/>
        <v>2.5917755061970786</v>
      </c>
      <c r="R415" s="165">
        <f t="shared" si="44"/>
        <v>2.1132165262779147E-3</v>
      </c>
      <c r="S415" s="165">
        <f t="shared" si="46"/>
        <v>2.1132165262779147E-3</v>
      </c>
    </row>
    <row r="416" spans="1:19" ht="16.5" customHeight="1" x14ac:dyDescent="0.3">
      <c r="A416" s="158">
        <v>70</v>
      </c>
      <c r="B416" s="321" t="s">
        <v>1173</v>
      </c>
      <c r="C416" s="146">
        <v>322.39999999999998</v>
      </c>
      <c r="E416" s="146">
        <v>31.4</v>
      </c>
      <c r="F416" s="146">
        <f t="shared" si="41"/>
        <v>353.79999999999995</v>
      </c>
      <c r="G416" s="741">
        <f t="shared" si="39"/>
        <v>3.4360189573459715E-3</v>
      </c>
      <c r="H416" s="734">
        <f t="shared" si="43"/>
        <v>14.711143364928908</v>
      </c>
      <c r="I416" s="151">
        <f t="shared" si="40"/>
        <v>3.2364515402843597</v>
      </c>
      <c r="J416" s="151">
        <v>7.2801693833462382</v>
      </c>
      <c r="K416" s="151">
        <v>0.95578510600267896</v>
      </c>
      <c r="L416" s="725">
        <f t="shared" si="42"/>
        <v>7.4006640459474818E-2</v>
      </c>
      <c r="Q416" s="165">
        <f t="shared" si="45"/>
        <v>7.7430208939944905</v>
      </c>
      <c r="R416" s="165">
        <f t="shared" si="44"/>
        <v>7.0734444696461283E-4</v>
      </c>
      <c r="S416" s="165">
        <f t="shared" si="46"/>
        <v>7.0734444696461283E-4</v>
      </c>
    </row>
    <row r="417" spans="1:19" ht="16.5" customHeight="1" x14ac:dyDescent="0.3">
      <c r="A417" s="158">
        <v>71</v>
      </c>
      <c r="B417" s="321" t="s">
        <v>1174</v>
      </c>
      <c r="C417" s="146">
        <v>239.3</v>
      </c>
      <c r="F417" s="146">
        <f t="shared" si="41"/>
        <v>239.3</v>
      </c>
      <c r="G417" s="741">
        <f t="shared" ref="G417:G480" si="47">2/205936*F417</f>
        <v>2.3240229974360971E-3</v>
      </c>
      <c r="H417" s="734">
        <f t="shared" si="43"/>
        <v>9.9501882623727766</v>
      </c>
      <c r="I417" s="151">
        <f t="shared" si="40"/>
        <v>2.1890414177220108</v>
      </c>
      <c r="J417" s="151">
        <v>4.9240942154741516</v>
      </c>
      <c r="K417" s="151">
        <v>0.64646516638338369</v>
      </c>
      <c r="L417" s="725">
        <f t="shared" si="42"/>
        <v>7.4006640459474804E-2</v>
      </c>
      <c r="Q417" s="165">
        <f t="shared" si="45"/>
        <v>11.447892989115124</v>
      </c>
      <c r="R417" s="165">
        <f t="shared" si="44"/>
        <v>4.7842715138109637E-4</v>
      </c>
      <c r="S417" s="165">
        <f t="shared" si="46"/>
        <v>4.7842715138109637E-4</v>
      </c>
    </row>
    <row r="418" spans="1:19" ht="16.5" customHeight="1" x14ac:dyDescent="0.3">
      <c r="A418" s="158">
        <v>72</v>
      </c>
      <c r="B418" s="321" t="s">
        <v>1175</v>
      </c>
      <c r="C418" s="146">
        <v>92.2</v>
      </c>
      <c r="E418" s="146">
        <v>52.4</v>
      </c>
      <c r="F418" s="146">
        <f t="shared" si="41"/>
        <v>144.6</v>
      </c>
      <c r="G418" s="741">
        <f t="shared" si="47"/>
        <v>1.4043197886722089E-3</v>
      </c>
      <c r="H418" s="734">
        <f t="shared" si="43"/>
        <v>6.0125249592106282</v>
      </c>
      <c r="I418" s="151">
        <f t="shared" si="40"/>
        <v>1.3227554910263382</v>
      </c>
      <c r="J418" s="151">
        <v>2.9754451465004697</v>
      </c>
      <c r="K418" s="151">
        <v>0.39063461370262126</v>
      </c>
      <c r="L418" s="725">
        <f t="shared" si="42"/>
        <v>7.4006640459474818E-2</v>
      </c>
      <c r="Q418" s="165">
        <f t="shared" si="45"/>
        <v>18.945233694987898</v>
      </c>
      <c r="R418" s="165">
        <f t="shared" si="44"/>
        <v>2.8909555407315726E-4</v>
      </c>
      <c r="S418" s="165">
        <f t="shared" si="46"/>
        <v>2.8909555407315726E-4</v>
      </c>
    </row>
    <row r="419" spans="1:19" ht="16.5" customHeight="1" x14ac:dyDescent="0.3">
      <c r="A419" s="158">
        <v>73</v>
      </c>
      <c r="B419" s="321" t="s">
        <v>1176</v>
      </c>
      <c r="C419" s="146">
        <v>375.5</v>
      </c>
      <c r="F419" s="146">
        <f t="shared" si="41"/>
        <v>375.5</v>
      </c>
      <c r="G419" s="741">
        <f t="shared" si="47"/>
        <v>3.6467640431978869E-3</v>
      </c>
      <c r="H419" s="734">
        <f t="shared" si="43"/>
        <v>15.613437912749593</v>
      </c>
      <c r="I419" s="151">
        <f t="shared" si="40"/>
        <v>3.4349563408049102</v>
      </c>
      <c r="J419" s="151">
        <v>7.7266919260783293</v>
      </c>
      <c r="K419" s="151">
        <v>1.0144073128999604</v>
      </c>
      <c r="L419" s="725">
        <f t="shared" si="42"/>
        <v>7.4006640459474818E-2</v>
      </c>
      <c r="Q419" s="165">
        <f t="shared" si="45"/>
        <v>7.295554706511985</v>
      </c>
      <c r="R419" s="165">
        <f t="shared" si="44"/>
        <v>7.5072877285249347E-4</v>
      </c>
      <c r="S419" s="165">
        <f t="shared" si="46"/>
        <v>7.5072877285249347E-4</v>
      </c>
    </row>
    <row r="420" spans="1:19" ht="16.5" customHeight="1" x14ac:dyDescent="0.3">
      <c r="A420" s="158">
        <v>74</v>
      </c>
      <c r="B420" s="321" t="s">
        <v>1177</v>
      </c>
      <c r="C420" s="146">
        <v>969.31</v>
      </c>
      <c r="E420" s="146">
        <v>24.6</v>
      </c>
      <c r="F420" s="146">
        <f t="shared" si="41"/>
        <v>993.91</v>
      </c>
      <c r="G420" s="741">
        <f t="shared" si="47"/>
        <v>9.6526105197731332E-3</v>
      </c>
      <c r="H420" s="734">
        <f t="shared" si="43"/>
        <v>41.327169309882677</v>
      </c>
      <c r="I420" s="151">
        <f t="shared" si="40"/>
        <v>9.0919772481741887</v>
      </c>
      <c r="J420" s="151">
        <v>20.451761310914808</v>
      </c>
      <c r="K420" s="151">
        <v>2.6850321501049259</v>
      </c>
      <c r="L420" s="725">
        <f t="shared" si="42"/>
        <v>7.4006640459474804E-2</v>
      </c>
      <c r="Q420" s="165">
        <f t="shared" si="45"/>
        <v>2.7562664550062377</v>
      </c>
      <c r="R420" s="165">
        <f t="shared" si="44"/>
        <v>1.9871020895494583E-3</v>
      </c>
      <c r="S420" s="165">
        <f t="shared" si="46"/>
        <v>1.9871020895494583E-3</v>
      </c>
    </row>
    <row r="421" spans="1:19" ht="16.5" customHeight="1" x14ac:dyDescent="0.3">
      <c r="A421" s="158">
        <v>75</v>
      </c>
      <c r="B421" s="321" t="s">
        <v>1178</v>
      </c>
      <c r="C421" s="146">
        <v>584.29999999999995</v>
      </c>
      <c r="E421" s="146">
        <v>131.9</v>
      </c>
      <c r="F421" s="146">
        <f t="shared" si="41"/>
        <v>716.19999999999993</v>
      </c>
      <c r="G421" s="741">
        <f t="shared" si="47"/>
        <v>6.9555590086240382E-3</v>
      </c>
      <c r="H421" s="734">
        <f t="shared" si="43"/>
        <v>29.779878117473388</v>
      </c>
      <c r="I421" s="151">
        <f t="shared" si="40"/>
        <v>6.5515731858441457</v>
      </c>
      <c r="J421" s="151">
        <v>14.737301617729154</v>
      </c>
      <c r="K421" s="151">
        <v>1.9348029760291654</v>
      </c>
      <c r="L421" s="725">
        <f t="shared" si="42"/>
        <v>7.4006640459474818E-2</v>
      </c>
      <c r="Q421" s="165">
        <f t="shared" si="45"/>
        <v>3.8250220501190317</v>
      </c>
      <c r="R421" s="165">
        <f t="shared" si="44"/>
        <v>1.4318826820691232E-3</v>
      </c>
      <c r="S421" s="165">
        <f t="shared" si="46"/>
        <v>1.4318826820691232E-3</v>
      </c>
    </row>
    <row r="422" spans="1:19" ht="16.5" customHeight="1" x14ac:dyDescent="0.3">
      <c r="A422" s="158">
        <v>76</v>
      </c>
      <c r="B422" s="321" t="s">
        <v>1179</v>
      </c>
      <c r="C422" s="146">
        <v>472.2</v>
      </c>
      <c r="F422" s="146">
        <f t="shared" si="41"/>
        <v>472.2</v>
      </c>
      <c r="G422" s="741">
        <f t="shared" si="47"/>
        <v>4.5858907621785412E-3</v>
      </c>
      <c r="H422" s="734">
        <f t="shared" si="43"/>
        <v>19.634262003729315</v>
      </c>
      <c r="I422" s="151">
        <f t="shared" si="40"/>
        <v>4.3195376408204496</v>
      </c>
      <c r="J422" s="151">
        <v>9.7164951464558911</v>
      </c>
      <c r="K422" s="151">
        <v>1.2756408339583525</v>
      </c>
      <c r="L422" s="725">
        <f t="shared" si="42"/>
        <v>7.4006640459474818E-2</v>
      </c>
      <c r="Q422" s="165">
        <f t="shared" si="45"/>
        <v>5.8015264555172603</v>
      </c>
      <c r="R422" s="165">
        <f t="shared" si="44"/>
        <v>9.4405892554180401E-4</v>
      </c>
      <c r="S422" s="165">
        <f t="shared" si="46"/>
        <v>9.4405892554180401E-4</v>
      </c>
    </row>
    <row r="423" spans="1:19" ht="16.5" customHeight="1" x14ac:dyDescent="0.3">
      <c r="A423" s="158">
        <v>77</v>
      </c>
      <c r="B423" s="321" t="s">
        <v>1180</v>
      </c>
      <c r="C423" s="146">
        <v>261.7</v>
      </c>
      <c r="E423" s="146">
        <v>75.599999999999994</v>
      </c>
      <c r="F423" s="146">
        <f t="shared" si="41"/>
        <v>337.29999999999995</v>
      </c>
      <c r="G423" s="741">
        <f t="shared" si="47"/>
        <v>3.2757749980576486E-3</v>
      </c>
      <c r="H423" s="734">
        <f t="shared" si="43"/>
        <v>14.025066865433919</v>
      </c>
      <c r="I423" s="151">
        <f t="shared" si="40"/>
        <v>3.0855147103954623</v>
      </c>
      <c r="J423" s="151">
        <v>6.9406476342642334</v>
      </c>
      <c r="K423" s="151">
        <v>0.91121061688723459</v>
      </c>
      <c r="L423" s="725">
        <f t="shared" si="42"/>
        <v>7.4006640459474804E-2</v>
      </c>
      <c r="Q423" s="165">
        <f t="shared" si="45"/>
        <v>8.1217930397131646</v>
      </c>
      <c r="R423" s="165">
        <f t="shared" si="44"/>
        <v>6.7435636506829816E-4</v>
      </c>
      <c r="S423" s="165">
        <f t="shared" si="46"/>
        <v>6.7435636506829816E-4</v>
      </c>
    </row>
    <row r="424" spans="1:19" ht="16.5" customHeight="1" x14ac:dyDescent="0.3">
      <c r="A424" s="158">
        <v>78</v>
      </c>
      <c r="B424" s="321" t="s">
        <v>1181</v>
      </c>
      <c r="C424" s="146">
        <v>395.5</v>
      </c>
      <c r="F424" s="146">
        <f t="shared" si="41"/>
        <v>395.5</v>
      </c>
      <c r="G424" s="741">
        <f t="shared" si="47"/>
        <v>3.8409991453655506E-3</v>
      </c>
      <c r="H424" s="734">
        <f t="shared" si="43"/>
        <v>16.445045790925334</v>
      </c>
      <c r="I424" s="151">
        <f t="shared" si="40"/>
        <v>3.6179100740035737</v>
      </c>
      <c r="J424" s="151">
        <v>8.138233440117121</v>
      </c>
      <c r="K424" s="151">
        <v>1.0684369966762566</v>
      </c>
      <c r="L424" s="725">
        <f t="shared" si="42"/>
        <v>7.4006640459474804E-2</v>
      </c>
      <c r="Q424" s="165">
        <f t="shared" si="45"/>
        <v>6.9266265291915294</v>
      </c>
      <c r="R424" s="165">
        <f t="shared" si="44"/>
        <v>7.9071432666620795E-4</v>
      </c>
      <c r="S424" s="165">
        <f t="shared" si="46"/>
        <v>7.9071432666620795E-4</v>
      </c>
    </row>
    <row r="425" spans="1:19" ht="16.5" customHeight="1" x14ac:dyDescent="0.3">
      <c r="A425" s="158">
        <v>79</v>
      </c>
      <c r="B425" s="321" t="s">
        <v>1182</v>
      </c>
      <c r="C425" s="146">
        <v>377.9</v>
      </c>
      <c r="E425" s="146">
        <v>86.2</v>
      </c>
      <c r="F425" s="146">
        <f t="shared" si="41"/>
        <v>464.09999999999997</v>
      </c>
      <c r="G425" s="741">
        <f t="shared" si="47"/>
        <v>4.5072255458006374E-3</v>
      </c>
      <c r="H425" s="734">
        <f t="shared" si="43"/>
        <v>19.297460813068138</v>
      </c>
      <c r="I425" s="151">
        <f t="shared" si="40"/>
        <v>4.2454413788749905</v>
      </c>
      <c r="J425" s="151">
        <v>9.5498208332701786</v>
      </c>
      <c r="K425" s="151">
        <v>1.2537588120289522</v>
      </c>
      <c r="L425" s="725">
        <f t="shared" si="42"/>
        <v>7.4006640459474818E-2</v>
      </c>
      <c r="Q425" s="165">
        <f t="shared" si="45"/>
        <v>5.9027812805327535</v>
      </c>
      <c r="R425" s="165">
        <f t="shared" si="44"/>
        <v>9.2786477624724935E-4</v>
      </c>
      <c r="S425" s="165">
        <f t="shared" si="46"/>
        <v>9.2786477624724935E-4</v>
      </c>
    </row>
    <row r="426" spans="1:19" ht="16.5" customHeight="1" x14ac:dyDescent="0.3">
      <c r="A426" s="158">
        <v>80</v>
      </c>
      <c r="B426" s="321" t="s">
        <v>1207</v>
      </c>
      <c r="C426" s="146">
        <v>258.10000000000002</v>
      </c>
      <c r="E426" s="146">
        <v>92.17</v>
      </c>
      <c r="F426" s="146">
        <f t="shared" si="41"/>
        <v>350.27000000000004</v>
      </c>
      <c r="G426" s="741">
        <f t="shared" si="47"/>
        <v>3.4017364618133795E-3</v>
      </c>
      <c r="H426" s="734">
        <f t="shared" si="43"/>
        <v>14.564364574430893</v>
      </c>
      <c r="I426" s="151">
        <f t="shared" si="40"/>
        <v>3.2041602063747967</v>
      </c>
      <c r="J426" s="151">
        <v>7.2075323061183916</v>
      </c>
      <c r="K426" s="151">
        <v>0.94624886681616294</v>
      </c>
      <c r="L426" s="725">
        <f t="shared" si="42"/>
        <v>7.4006640459474804E-2</v>
      </c>
      <c r="Q426" s="165">
        <f t="shared" si="45"/>
        <v>7.8210545930146722</v>
      </c>
      <c r="R426" s="165">
        <f t="shared" si="44"/>
        <v>7.0028699671649227E-4</v>
      </c>
      <c r="S426" s="165">
        <f t="shared" si="46"/>
        <v>7.0028699671649227E-4</v>
      </c>
    </row>
    <row r="427" spans="1:19" ht="16.5" customHeight="1" x14ac:dyDescent="0.3">
      <c r="A427" s="158">
        <v>81</v>
      </c>
      <c r="B427" s="321" t="s">
        <v>1208</v>
      </c>
      <c r="C427" s="146">
        <v>396.61</v>
      </c>
      <c r="F427" s="146">
        <f t="shared" si="41"/>
        <v>396.61</v>
      </c>
      <c r="G427" s="741">
        <f t="shared" si="47"/>
        <v>3.8517791935358562E-3</v>
      </c>
      <c r="H427" s="734">
        <f t="shared" si="43"/>
        <v>16.491200028164091</v>
      </c>
      <c r="I427" s="151">
        <f t="shared" si="40"/>
        <v>3.6280640061960998</v>
      </c>
      <c r="J427" s="151">
        <v>8.1610739941462747</v>
      </c>
      <c r="K427" s="151">
        <v>1.0714356441258412</v>
      </c>
      <c r="L427" s="725">
        <f t="shared" si="42"/>
        <v>7.4006640459474804E-2</v>
      </c>
      <c r="Q427" s="165">
        <f t="shared" si="45"/>
        <v>6.9072408469157338</v>
      </c>
      <c r="R427" s="165">
        <f t="shared" si="44"/>
        <v>7.9293352490286933E-4</v>
      </c>
      <c r="S427" s="165">
        <f t="shared" si="46"/>
        <v>7.9293352490286933E-4</v>
      </c>
    </row>
    <row r="428" spans="1:19" ht="16.5" customHeight="1" x14ac:dyDescent="0.3">
      <c r="A428" s="158">
        <v>82</v>
      </c>
      <c r="B428" s="321" t="s">
        <v>1209</v>
      </c>
      <c r="C428" s="146">
        <v>345.91</v>
      </c>
      <c r="E428" s="146">
        <v>34.1</v>
      </c>
      <c r="F428" s="146">
        <f t="shared" si="41"/>
        <v>380.01000000000005</v>
      </c>
      <c r="G428" s="741">
        <f t="shared" si="47"/>
        <v>3.6905640587366955E-3</v>
      </c>
      <c r="H428" s="734">
        <f t="shared" si="43"/>
        <v>15.800965489278225</v>
      </c>
      <c r="I428" s="151">
        <f t="shared" si="40"/>
        <v>3.4762124076412095</v>
      </c>
      <c r="J428" s="151">
        <v>7.8194945374940765</v>
      </c>
      <c r="K428" s="151">
        <v>1.0265910065915156</v>
      </c>
      <c r="L428" s="725">
        <f t="shared" si="42"/>
        <v>7.4006640459474818E-2</v>
      </c>
      <c r="Q428" s="165">
        <f t="shared" si="45"/>
        <v>7.2089702699803935</v>
      </c>
      <c r="R428" s="165">
        <f t="shared" si="44"/>
        <v>7.5974551523748639E-4</v>
      </c>
      <c r="S428" s="165">
        <f t="shared" si="46"/>
        <v>7.5974551523748639E-4</v>
      </c>
    </row>
    <row r="429" spans="1:19" ht="16.5" customHeight="1" x14ac:dyDescent="0.3">
      <c r="A429" s="158">
        <v>83</v>
      </c>
      <c r="B429" s="321" t="s">
        <v>1210</v>
      </c>
      <c r="C429" s="146">
        <v>501.9</v>
      </c>
      <c r="F429" s="146">
        <f t="shared" si="41"/>
        <v>501.9</v>
      </c>
      <c r="G429" s="741">
        <f t="shared" si="47"/>
        <v>4.8743298888975217E-3</v>
      </c>
      <c r="H429" s="734">
        <f t="shared" si="43"/>
        <v>20.869199702820293</v>
      </c>
      <c r="I429" s="151">
        <f t="shared" si="40"/>
        <v>4.5912239346204649</v>
      </c>
      <c r="J429" s="151">
        <v>10.327634294803495</v>
      </c>
      <c r="K429" s="151">
        <v>1.3558749143661522</v>
      </c>
      <c r="L429" s="725">
        <f t="shared" si="42"/>
        <v>7.4006640459474804E-2</v>
      </c>
      <c r="Q429" s="165">
        <f t="shared" si="45"/>
        <v>5.4582203472708706</v>
      </c>
      <c r="R429" s="165">
        <f t="shared" si="44"/>
        <v>1.0034374729551701E-3</v>
      </c>
      <c r="S429" s="165">
        <f t="shared" si="46"/>
        <v>1.0034374729551701E-3</v>
      </c>
    </row>
    <row r="430" spans="1:19" ht="16.5" customHeight="1" x14ac:dyDescent="0.3">
      <c r="A430" s="158">
        <v>84</v>
      </c>
      <c r="B430" s="321" t="s">
        <v>1211</v>
      </c>
      <c r="C430" s="146">
        <v>406.9</v>
      </c>
      <c r="F430" s="146">
        <f t="shared" si="41"/>
        <v>406.9</v>
      </c>
      <c r="G430" s="741">
        <f t="shared" si="47"/>
        <v>3.9517131536011187E-3</v>
      </c>
      <c r="H430" s="734">
        <f t="shared" si="43"/>
        <v>16.919062281485509</v>
      </c>
      <c r="I430" s="151">
        <f t="shared" si="40"/>
        <v>3.7221937019268121</v>
      </c>
      <c r="J430" s="151">
        <v>8.372812103119232</v>
      </c>
      <c r="K430" s="151">
        <v>1.0992339164287455</v>
      </c>
      <c r="L430" s="725">
        <f t="shared" si="42"/>
        <v>7.4006640459474818E-2</v>
      </c>
      <c r="Q430" s="165">
        <f t="shared" si="45"/>
        <v>6.7325652305117973</v>
      </c>
      <c r="R430" s="165">
        <f t="shared" si="44"/>
        <v>8.1350609234002557E-4</v>
      </c>
      <c r="S430" s="165">
        <f t="shared" si="46"/>
        <v>8.1350609234002557E-4</v>
      </c>
    </row>
    <row r="431" spans="1:19" ht="16.5" customHeight="1" x14ac:dyDescent="0.3">
      <c r="A431" s="158">
        <v>85</v>
      </c>
      <c r="B431" s="321" t="s">
        <v>1212</v>
      </c>
      <c r="C431" s="146">
        <v>583.66999999999996</v>
      </c>
      <c r="F431" s="146">
        <f t="shared" si="41"/>
        <v>583.66999999999996</v>
      </c>
      <c r="G431" s="741">
        <f t="shared" si="47"/>
        <v>5.668460104110015E-3</v>
      </c>
      <c r="H431" s="734">
        <f t="shared" si="43"/>
        <v>24.269228512741822</v>
      </c>
      <c r="I431" s="151">
        <f t="shared" si="40"/>
        <v>5.3392302728032011</v>
      </c>
      <c r="J431" s="151">
        <v>12.010221774951098</v>
      </c>
      <c r="K431" s="151">
        <v>1.5767752764855392</v>
      </c>
      <c r="L431" s="725">
        <f t="shared" si="42"/>
        <v>7.4006640459474818E-2</v>
      </c>
      <c r="Q431" s="165">
        <f t="shared" si="45"/>
        <v>4.6935439414313738</v>
      </c>
      <c r="R431" s="165">
        <f t="shared" si="44"/>
        <v>1.1669184097225429E-3</v>
      </c>
      <c r="S431" s="165">
        <f t="shared" si="46"/>
        <v>1.1669184097225429E-3</v>
      </c>
    </row>
    <row r="432" spans="1:19" ht="16.5" customHeight="1" x14ac:dyDescent="0.3">
      <c r="A432" s="158">
        <v>86</v>
      </c>
      <c r="B432" s="321" t="s">
        <v>1213</v>
      </c>
      <c r="C432" s="146">
        <v>634.80999999999995</v>
      </c>
      <c r="F432" s="146">
        <f t="shared" si="41"/>
        <v>634.80999999999995</v>
      </c>
      <c r="G432" s="741">
        <f t="shared" si="47"/>
        <v>6.1651192603527308E-3</v>
      </c>
      <c r="H432" s="734">
        <f t="shared" si="43"/>
        <v>26.395649857237199</v>
      </c>
      <c r="I432" s="151">
        <f t="shared" ref="I432:I495" si="48">H432*0.22</f>
        <v>5.8070429685921843</v>
      </c>
      <c r="J432" s="151">
        <v>13.06253342634829</v>
      </c>
      <c r="K432" s="151">
        <v>1.7149291779015283</v>
      </c>
      <c r="L432" s="725">
        <f t="shared" si="42"/>
        <v>7.4006640459474804E-2</v>
      </c>
      <c r="Q432" s="165">
        <f t="shared" si="45"/>
        <v>4.3154342122765073</v>
      </c>
      <c r="R432" s="165">
        <f t="shared" si="44"/>
        <v>1.2691614708242112E-3</v>
      </c>
      <c r="S432" s="165">
        <f t="shared" si="46"/>
        <v>1.2691614708242112E-3</v>
      </c>
    </row>
    <row r="433" spans="1:19" ht="16.5" customHeight="1" x14ac:dyDescent="0.3">
      <c r="A433" s="158">
        <v>87</v>
      </c>
      <c r="B433" s="321" t="s">
        <v>1214</v>
      </c>
      <c r="C433" s="146">
        <v>312.74</v>
      </c>
      <c r="F433" s="146">
        <f t="shared" si="41"/>
        <v>312.74</v>
      </c>
      <c r="G433" s="741">
        <f t="shared" si="47"/>
        <v>3.037254292595758E-3</v>
      </c>
      <c r="H433" s="734">
        <f t="shared" si="43"/>
        <v>13.003852391034108</v>
      </c>
      <c r="I433" s="151">
        <f t="shared" si="48"/>
        <v>2.8608475260275039</v>
      </c>
      <c r="J433" s="151">
        <v>6.4352746550245978</v>
      </c>
      <c r="K433" s="151">
        <v>0.84486216520994328</v>
      </c>
      <c r="L433" s="725">
        <f t="shared" si="42"/>
        <v>7.4006640459474804E-2</v>
      </c>
      <c r="Q433" s="165">
        <f t="shared" si="45"/>
        <v>8.7596111539785415</v>
      </c>
      <c r="R433" s="165">
        <f t="shared" si="44"/>
        <v>6.2525410498505678E-4</v>
      </c>
      <c r="S433" s="165">
        <f t="shared" si="46"/>
        <v>6.2525410498505678E-4</v>
      </c>
    </row>
    <row r="434" spans="1:19" ht="16.5" customHeight="1" x14ac:dyDescent="0.3">
      <c r="A434" s="158">
        <v>88</v>
      </c>
      <c r="B434" s="321" t="s">
        <v>1215</v>
      </c>
      <c r="C434" s="146">
        <v>359.3</v>
      </c>
      <c r="F434" s="146">
        <f t="shared" si="41"/>
        <v>359.3</v>
      </c>
      <c r="G434" s="741">
        <f t="shared" si="47"/>
        <v>3.4894336104420794E-3</v>
      </c>
      <c r="H434" s="734">
        <f t="shared" si="43"/>
        <v>14.93983553142724</v>
      </c>
      <c r="I434" s="151">
        <f t="shared" si="48"/>
        <v>3.286763816913993</v>
      </c>
      <c r="J434" s="151">
        <v>7.3933432997069062</v>
      </c>
      <c r="K434" s="151">
        <v>0.97064326904116061</v>
      </c>
      <c r="L434" s="725">
        <f t="shared" si="42"/>
        <v>7.4006640459474804E-2</v>
      </c>
      <c r="Q434" s="165">
        <f t="shared" si="45"/>
        <v>7.6244942730176719</v>
      </c>
      <c r="R434" s="165">
        <f t="shared" si="44"/>
        <v>7.1834047426338446E-4</v>
      </c>
      <c r="S434" s="165">
        <f t="shared" si="46"/>
        <v>7.1834047426338446E-4</v>
      </c>
    </row>
    <row r="435" spans="1:19" ht="16.5" customHeight="1" x14ac:dyDescent="0.3">
      <c r="A435" s="158">
        <v>89</v>
      </c>
      <c r="B435" s="321" t="s">
        <v>1216</v>
      </c>
      <c r="C435" s="146">
        <v>391.67</v>
      </c>
      <c r="E435" s="146">
        <v>25.5</v>
      </c>
      <c r="F435" s="146">
        <f t="shared" si="41"/>
        <v>417.17</v>
      </c>
      <c r="G435" s="741">
        <f t="shared" si="47"/>
        <v>4.051452878564215E-3</v>
      </c>
      <c r="H435" s="734">
        <f t="shared" si="43"/>
        <v>17.346092926928758</v>
      </c>
      <c r="I435" s="151">
        <f t="shared" si="48"/>
        <v>3.8161404439243269</v>
      </c>
      <c r="J435" s="151">
        <v>8.5841386705781542</v>
      </c>
      <c r="K435" s="151">
        <v>1.1269781590478736</v>
      </c>
      <c r="L435" s="725">
        <f t="shared" si="42"/>
        <v>7.4006640459474818E-2</v>
      </c>
      <c r="Q435" s="165">
        <f t="shared" si="45"/>
        <v>6.5668211815213224</v>
      </c>
      <c r="R435" s="165">
        <f t="shared" si="44"/>
        <v>8.3403867422336805E-4</v>
      </c>
      <c r="S435" s="165">
        <f t="shared" si="46"/>
        <v>8.3403867422336805E-4</v>
      </c>
    </row>
    <row r="436" spans="1:19" s="320" customFormat="1" ht="16.5" customHeight="1" x14ac:dyDescent="0.3">
      <c r="A436" s="158">
        <v>90</v>
      </c>
      <c r="B436" s="321" t="s">
        <v>1217</v>
      </c>
      <c r="C436" s="146">
        <v>195.5</v>
      </c>
      <c r="D436" s="146"/>
      <c r="E436" s="146">
        <v>53.8</v>
      </c>
      <c r="F436" s="146">
        <f t="shared" si="41"/>
        <v>249.3</v>
      </c>
      <c r="G436" s="741">
        <f t="shared" si="47"/>
        <v>2.4211405485199287E-3</v>
      </c>
      <c r="H436" s="734">
        <f t="shared" si="43"/>
        <v>10.365992201460648</v>
      </c>
      <c r="I436" s="151">
        <f t="shared" si="48"/>
        <v>2.2805182843213423</v>
      </c>
      <c r="J436" s="151">
        <v>5.1298649724935474</v>
      </c>
      <c r="K436" s="151">
        <v>0.67348000827153165</v>
      </c>
      <c r="L436" s="725">
        <f t="shared" si="42"/>
        <v>7.4006640459474804E-2</v>
      </c>
      <c r="M436" s="165"/>
      <c r="Q436" s="165">
        <f t="shared" si="45"/>
        <v>10.988691505396108</v>
      </c>
      <c r="R436" s="165">
        <f t="shared" si="44"/>
        <v>4.9841992828795361E-4</v>
      </c>
      <c r="S436" s="165">
        <f t="shared" si="46"/>
        <v>4.9841992828795361E-4</v>
      </c>
    </row>
    <row r="437" spans="1:19" ht="16.5" customHeight="1" x14ac:dyDescent="0.3">
      <c r="A437" s="158">
        <v>91</v>
      </c>
      <c r="B437" s="321" t="s">
        <v>1218</v>
      </c>
      <c r="C437" s="146">
        <v>489.94</v>
      </c>
      <c r="E437" s="146">
        <v>45</v>
      </c>
      <c r="F437" s="146">
        <f t="shared" si="41"/>
        <v>534.94000000000005</v>
      </c>
      <c r="G437" s="741">
        <f t="shared" si="47"/>
        <v>5.1952062776785025E-3</v>
      </c>
      <c r="H437" s="734">
        <f t="shared" si="43"/>
        <v>22.243015917566623</v>
      </c>
      <c r="I437" s="151">
        <f t="shared" si="48"/>
        <v>4.8934635018646571</v>
      </c>
      <c r="J437" s="151">
        <v>11.007500875995582</v>
      </c>
      <c r="K437" s="151">
        <v>1.4451319519645935</v>
      </c>
      <c r="L437" s="725">
        <f t="shared" si="42"/>
        <v>7.4006640459474804E-2</v>
      </c>
      <c r="Q437" s="165">
        <f t="shared" si="45"/>
        <v>5.1210991742910412</v>
      </c>
      <c r="R437" s="165">
        <f t="shared" si="44"/>
        <v>1.0694936078554269E-3</v>
      </c>
      <c r="S437" s="165">
        <f t="shared" si="46"/>
        <v>1.0694936078554269E-3</v>
      </c>
    </row>
    <row r="438" spans="1:19" ht="16.5" customHeight="1" x14ac:dyDescent="0.3">
      <c r="A438" s="158">
        <v>92</v>
      </c>
      <c r="B438" s="321" t="s">
        <v>1219</v>
      </c>
      <c r="C438" s="146">
        <v>308.44</v>
      </c>
      <c r="E438" s="146">
        <v>74.5</v>
      </c>
      <c r="F438" s="146">
        <f t="shared" si="41"/>
        <v>382.94</v>
      </c>
      <c r="G438" s="741">
        <f t="shared" si="47"/>
        <v>3.7190195012042578E-3</v>
      </c>
      <c r="H438" s="734">
        <f t="shared" si="43"/>
        <v>15.922796043430969</v>
      </c>
      <c r="I438" s="151">
        <f t="shared" si="48"/>
        <v>3.5030151295548131</v>
      </c>
      <c r="J438" s="151">
        <v>7.8797853693007589</v>
      </c>
      <c r="K438" s="151">
        <v>1.0345063552647427</v>
      </c>
      <c r="L438" s="725">
        <f t="shared" si="42"/>
        <v>7.4006640459474804E-2</v>
      </c>
      <c r="Q438" s="165">
        <f t="shared" si="45"/>
        <v>7.1538120653242014</v>
      </c>
      <c r="R438" s="165">
        <f t="shared" si="44"/>
        <v>7.656033988711952E-4</v>
      </c>
      <c r="S438" s="165">
        <f t="shared" si="46"/>
        <v>7.656033988711952E-4</v>
      </c>
    </row>
    <row r="439" spans="1:19" ht="16.5" customHeight="1" x14ac:dyDescent="0.3">
      <c r="A439" s="158">
        <v>93</v>
      </c>
      <c r="B439" s="321" t="s">
        <v>1220</v>
      </c>
      <c r="C439" s="146">
        <v>367.5</v>
      </c>
      <c r="F439" s="146">
        <f t="shared" ref="F439:F491" si="49">C439+D439+E439</f>
        <v>367.5</v>
      </c>
      <c r="G439" s="741">
        <f t="shared" si="47"/>
        <v>3.5690700023308214E-3</v>
      </c>
      <c r="H439" s="734">
        <f t="shared" si="43"/>
        <v>15.280794761479294</v>
      </c>
      <c r="I439" s="151">
        <f t="shared" si="48"/>
        <v>3.3617748475254445</v>
      </c>
      <c r="J439" s="151">
        <v>7.5620753204628102</v>
      </c>
      <c r="K439" s="151">
        <v>0.99279543938944192</v>
      </c>
      <c r="L439" s="725">
        <f t="shared" si="42"/>
        <v>7.400664045947479E-2</v>
      </c>
      <c r="Q439" s="165">
        <f t="shared" si="45"/>
        <v>7.4543695028442158</v>
      </c>
      <c r="R439" s="165">
        <f t="shared" si="44"/>
        <v>7.3473455132700728E-4</v>
      </c>
      <c r="S439" s="165">
        <f t="shared" si="46"/>
        <v>7.3473455132700728E-4</v>
      </c>
    </row>
    <row r="440" spans="1:19" ht="16.5" customHeight="1" x14ac:dyDescent="0.3">
      <c r="A440" s="158">
        <v>94</v>
      </c>
      <c r="B440" s="321" t="s">
        <v>1221</v>
      </c>
      <c r="C440" s="146">
        <v>131.4</v>
      </c>
      <c r="F440" s="146">
        <f t="shared" si="49"/>
        <v>131.4</v>
      </c>
      <c r="G440" s="741">
        <f t="shared" si="47"/>
        <v>1.2761246212415508E-3</v>
      </c>
      <c r="H440" s="734">
        <f t="shared" si="43"/>
        <v>5.4636637596146373</v>
      </c>
      <c r="I440" s="151">
        <f t="shared" si="48"/>
        <v>1.2020060271152202</v>
      </c>
      <c r="J440" s="151">
        <v>2.7038277472348664</v>
      </c>
      <c r="K440" s="151">
        <v>0.35497502241026579</v>
      </c>
      <c r="L440" s="725">
        <f t="shared" si="42"/>
        <v>7.4006640459474818E-2</v>
      </c>
      <c r="Q440" s="165">
        <f t="shared" si="45"/>
        <v>20.848407856128237</v>
      </c>
      <c r="R440" s="165">
        <f t="shared" si="44"/>
        <v>2.6270508855610555E-4</v>
      </c>
      <c r="S440" s="165">
        <f t="shared" si="46"/>
        <v>2.6270508855610555E-4</v>
      </c>
    </row>
    <row r="441" spans="1:19" ht="16.5" customHeight="1" x14ac:dyDescent="0.3">
      <c r="A441" s="158">
        <v>95</v>
      </c>
      <c r="B441" s="321" t="s">
        <v>1222</v>
      </c>
      <c r="C441" s="146">
        <v>471.36</v>
      </c>
      <c r="F441" s="146">
        <f t="shared" si="49"/>
        <v>471.36</v>
      </c>
      <c r="G441" s="741">
        <f t="shared" si="47"/>
        <v>4.5777328878874998E-3</v>
      </c>
      <c r="H441" s="734">
        <f t="shared" si="43"/>
        <v>19.599334472845936</v>
      </c>
      <c r="I441" s="151">
        <f t="shared" si="48"/>
        <v>4.3118535840261059</v>
      </c>
      <c r="J441" s="151">
        <v>9.6992104028662602</v>
      </c>
      <c r="K441" s="151">
        <v>1.273371587239748</v>
      </c>
      <c r="L441" s="725">
        <f t="shared" si="42"/>
        <v>7.4006640459474818E-2</v>
      </c>
      <c r="Q441" s="165">
        <f t="shared" si="45"/>
        <v>5.8118652246589662</v>
      </c>
      <c r="R441" s="165">
        <f t="shared" si="44"/>
        <v>9.4237953228162798E-4</v>
      </c>
      <c r="S441" s="165">
        <f t="shared" si="46"/>
        <v>9.4237953228162798E-4</v>
      </c>
    </row>
    <row r="442" spans="1:19" ht="16.5" customHeight="1" x14ac:dyDescent="0.3">
      <c r="A442" s="158">
        <v>96</v>
      </c>
      <c r="B442" s="321" t="s">
        <v>1223</v>
      </c>
      <c r="C442" s="146">
        <v>530.79999999999995</v>
      </c>
      <c r="F442" s="146">
        <f t="shared" si="49"/>
        <v>530.79999999999995</v>
      </c>
      <c r="G442" s="741">
        <f t="shared" si="47"/>
        <v>5.1549996115297959E-3</v>
      </c>
      <c r="H442" s="734">
        <f t="shared" si="43"/>
        <v>22.070873086784243</v>
      </c>
      <c r="I442" s="151">
        <f t="shared" si="48"/>
        <v>4.8555920790925331</v>
      </c>
      <c r="J442" s="151">
        <v>10.922311782589551</v>
      </c>
      <c r="K442" s="151">
        <v>1.4339478074229002</v>
      </c>
      <c r="L442" s="725">
        <f t="shared" si="42"/>
        <v>7.4006640459474818E-2</v>
      </c>
      <c r="Q442" s="165">
        <f t="shared" si="45"/>
        <v>5.1610414323572913</v>
      </c>
      <c r="R442" s="165">
        <f t="shared" si="44"/>
        <v>1.0612165982159881E-3</v>
      </c>
      <c r="S442" s="165">
        <f t="shared" si="46"/>
        <v>1.0612165982159881E-3</v>
      </c>
    </row>
    <row r="443" spans="1:19" ht="16.5" customHeight="1" x14ac:dyDescent="0.3">
      <c r="A443" s="158">
        <v>97</v>
      </c>
      <c r="B443" s="321" t="s">
        <v>1224</v>
      </c>
      <c r="C443" s="146">
        <v>330.15</v>
      </c>
      <c r="F443" s="146">
        <f t="shared" si="49"/>
        <v>330.15</v>
      </c>
      <c r="G443" s="741">
        <f t="shared" si="47"/>
        <v>3.206335949032709E-3</v>
      </c>
      <c r="H443" s="734">
        <f t="shared" si="43"/>
        <v>13.727767048986092</v>
      </c>
      <c r="I443" s="151">
        <f t="shared" si="48"/>
        <v>3.0201087507769402</v>
      </c>
      <c r="J443" s="151">
        <v>6.7935215429953661</v>
      </c>
      <c r="K443" s="151">
        <v>0.89189500493720897</v>
      </c>
      <c r="L443" s="725">
        <f t="shared" si="42"/>
        <v>7.4006640459474804E-2</v>
      </c>
      <c r="Q443" s="165">
        <f t="shared" si="45"/>
        <v>8.2976852712259568</v>
      </c>
      <c r="R443" s="165">
        <f t="shared" si="44"/>
        <v>6.6006152957989533E-4</v>
      </c>
      <c r="S443" s="165">
        <f t="shared" si="46"/>
        <v>6.6006152957989533E-4</v>
      </c>
    </row>
    <row r="444" spans="1:19" ht="16.5" customHeight="1" x14ac:dyDescent="0.3">
      <c r="A444" s="158">
        <v>98</v>
      </c>
      <c r="B444" s="321" t="s">
        <v>1225</v>
      </c>
      <c r="C444" s="146">
        <v>242.1</v>
      </c>
      <c r="F444" s="146">
        <f t="shared" si="49"/>
        <v>242.1</v>
      </c>
      <c r="G444" s="741">
        <f t="shared" si="47"/>
        <v>2.3512159117395695E-3</v>
      </c>
      <c r="H444" s="734">
        <f t="shared" si="43"/>
        <v>10.06661336531738</v>
      </c>
      <c r="I444" s="151">
        <f t="shared" si="48"/>
        <v>2.2146549403698237</v>
      </c>
      <c r="J444" s="151">
        <v>4.9817100274395827</v>
      </c>
      <c r="K444" s="151">
        <v>0.6540293221120651</v>
      </c>
      <c r="L444" s="725">
        <f t="shared" ref="L444:L503" si="50">(K444+J444+I444+H444)/F444</f>
        <v>7.4006640459474818E-2</v>
      </c>
      <c r="Q444" s="165">
        <f t="shared" si="45"/>
        <v>11.315492739757332</v>
      </c>
      <c r="R444" s="165">
        <f t="shared" si="44"/>
        <v>4.8402512891501643E-4</v>
      </c>
      <c r="S444" s="165">
        <f t="shared" si="46"/>
        <v>4.8402512891501643E-4</v>
      </c>
    </row>
    <row r="445" spans="1:19" ht="16.5" customHeight="1" x14ac:dyDescent="0.3">
      <c r="A445" s="158">
        <v>99</v>
      </c>
      <c r="B445" s="321" t="s">
        <v>1226</v>
      </c>
      <c r="C445" s="146">
        <v>528.74</v>
      </c>
      <c r="F445" s="146">
        <f t="shared" si="49"/>
        <v>528.74</v>
      </c>
      <c r="G445" s="741">
        <f t="shared" si="47"/>
        <v>5.1349933960065271E-3</v>
      </c>
      <c r="H445" s="734">
        <f t="shared" si="43"/>
        <v>21.985217475332146</v>
      </c>
      <c r="I445" s="151">
        <f t="shared" si="48"/>
        <v>4.8367478445730718</v>
      </c>
      <c r="J445" s="151">
        <v>10.879923006643557</v>
      </c>
      <c r="K445" s="151">
        <v>1.4283827499939417</v>
      </c>
      <c r="L445" s="725">
        <f t="shared" si="50"/>
        <v>7.4006640459474818E-2</v>
      </c>
      <c r="Q445" s="165">
        <f t="shared" si="45"/>
        <v>5.1811491324568788</v>
      </c>
      <c r="R445" s="165">
        <f t="shared" si="44"/>
        <v>1.0570980861731754E-3</v>
      </c>
      <c r="S445" s="165">
        <f t="shared" si="46"/>
        <v>1.0570980861731754E-3</v>
      </c>
    </row>
    <row r="446" spans="1:19" ht="16.5" customHeight="1" x14ac:dyDescent="0.3">
      <c r="A446" s="158">
        <v>100</v>
      </c>
      <c r="B446" s="321" t="s">
        <v>1227</v>
      </c>
      <c r="C446" s="146">
        <v>183.6</v>
      </c>
      <c r="F446" s="146">
        <f t="shared" si="49"/>
        <v>183.6</v>
      </c>
      <c r="G446" s="741">
        <f t="shared" si="47"/>
        <v>1.7830782378991533E-3</v>
      </c>
      <c r="H446" s="734">
        <f t="shared" si="43"/>
        <v>7.6341603216533294</v>
      </c>
      <c r="I446" s="151">
        <f t="shared" si="48"/>
        <v>1.6795152707637324</v>
      </c>
      <c r="J446" s="151">
        <v>3.7779510988761147</v>
      </c>
      <c r="K446" s="151">
        <v>0.49599249706639881</v>
      </c>
      <c r="L446" s="725">
        <f t="shared" si="50"/>
        <v>7.4006640459474818E-2</v>
      </c>
      <c r="Q446" s="165">
        <f t="shared" si="45"/>
        <v>14.920919348013346</v>
      </c>
      <c r="R446" s="165">
        <f t="shared" si="44"/>
        <v>3.6706738400990092E-4</v>
      </c>
      <c r="S446" s="165">
        <f t="shared" si="46"/>
        <v>3.6706738400990092E-4</v>
      </c>
    </row>
    <row r="447" spans="1:19" ht="16.5" customHeight="1" x14ac:dyDescent="0.3">
      <c r="A447" s="158">
        <v>101</v>
      </c>
      <c r="B447" s="321" t="s">
        <v>1228</v>
      </c>
      <c r="C447" s="146">
        <v>384.7</v>
      </c>
      <c r="F447" s="146">
        <f t="shared" si="49"/>
        <v>384.7</v>
      </c>
      <c r="G447" s="741">
        <f t="shared" si="47"/>
        <v>3.7361121901950123E-3</v>
      </c>
      <c r="H447" s="734">
        <f t="shared" si="43"/>
        <v>15.995977536710434</v>
      </c>
      <c r="I447" s="151">
        <f t="shared" si="48"/>
        <v>3.5191150580762955</v>
      </c>
      <c r="J447" s="151">
        <v>7.9160010225361725</v>
      </c>
      <c r="K447" s="151">
        <v>1.0392609674370565</v>
      </c>
      <c r="L447" s="725">
        <f t="shared" si="50"/>
        <v>7.4006640459474818E-2</v>
      </c>
      <c r="Q447" s="165">
        <f t="shared" si="45"/>
        <v>7.1210834216148964</v>
      </c>
      <c r="R447" s="165">
        <f t="shared" si="44"/>
        <v>7.6912212760680209E-4</v>
      </c>
      <c r="S447" s="165">
        <f t="shared" si="46"/>
        <v>7.6912212760680209E-4</v>
      </c>
    </row>
    <row r="448" spans="1:19" ht="16.5" customHeight="1" x14ac:dyDescent="0.3">
      <c r="A448" s="158">
        <v>102</v>
      </c>
      <c r="B448" s="321" t="s">
        <v>1229</v>
      </c>
      <c r="C448" s="146">
        <v>1676.67</v>
      </c>
      <c r="E448" s="146">
        <v>224.2</v>
      </c>
      <c r="F448" s="146">
        <f>C448+E448</f>
        <v>1900.8700000000001</v>
      </c>
      <c r="G448" s="741">
        <f t="shared" si="47"/>
        <v>1.846078393287235E-2</v>
      </c>
      <c r="H448" s="734">
        <f t="shared" si="43"/>
        <v>79.038923369396315</v>
      </c>
      <c r="I448" s="151">
        <f t="shared" si="48"/>
        <v>17.388563141267188</v>
      </c>
      <c r="J448" s="151">
        <v>39.114345889545973</v>
      </c>
      <c r="K448" s="151">
        <v>5.135170249992405</v>
      </c>
      <c r="L448" s="725">
        <f t="shared" si="50"/>
        <v>7.4006640459474804E-2</v>
      </c>
      <c r="Q448" s="165">
        <f t="shared" si="45"/>
        <v>1.4411720908295935</v>
      </c>
      <c r="R448" s="165">
        <f t="shared" si="44"/>
        <v>3.8003669838937927E-3</v>
      </c>
      <c r="S448" s="165">
        <f t="shared" si="46"/>
        <v>3.8003669838937927E-3</v>
      </c>
    </row>
    <row r="449" spans="1:19" ht="16.5" customHeight="1" x14ac:dyDescent="0.3">
      <c r="A449" s="158">
        <v>103</v>
      </c>
      <c r="B449" s="321" t="s">
        <v>1230</v>
      </c>
      <c r="C449" s="146">
        <v>362.4</v>
      </c>
      <c r="F449" s="146">
        <f>C449+D449+E449</f>
        <v>362.4</v>
      </c>
      <c r="G449" s="741">
        <f t="shared" si="47"/>
        <v>3.5195400512780671E-3</v>
      </c>
      <c r="H449" s="734">
        <f t="shared" si="43"/>
        <v>15.068734752544479</v>
      </c>
      <c r="I449" s="151">
        <f t="shared" si="48"/>
        <v>3.3151216455597856</v>
      </c>
      <c r="J449" s="151">
        <v>7.4571322343829181</v>
      </c>
      <c r="K449" s="151">
        <v>0.97901787002648644</v>
      </c>
      <c r="L449" s="725">
        <f t="shared" si="50"/>
        <v>7.4006640459474818E-2</v>
      </c>
      <c r="Q449" s="165">
        <f t="shared" si="45"/>
        <v>7.5592737094239801</v>
      </c>
      <c r="R449" s="165">
        <f t="shared" si="44"/>
        <v>7.2453823510451024E-4</v>
      </c>
      <c r="S449" s="165">
        <f t="shared" si="46"/>
        <v>7.2453823510451024E-4</v>
      </c>
    </row>
    <row r="450" spans="1:19" ht="16.5" customHeight="1" x14ac:dyDescent="0.3">
      <c r="A450" s="158">
        <v>104</v>
      </c>
      <c r="B450" s="321" t="s">
        <v>1237</v>
      </c>
      <c r="C450" s="146">
        <v>156.19999999999999</v>
      </c>
      <c r="E450" s="146">
        <v>39.9</v>
      </c>
      <c r="F450" s="146">
        <f t="shared" si="49"/>
        <v>196.1</v>
      </c>
      <c r="G450" s="741">
        <f t="shared" si="47"/>
        <v>1.904475176753943E-3</v>
      </c>
      <c r="H450" s="734">
        <f t="shared" si="43"/>
        <v>8.1539152455131685</v>
      </c>
      <c r="I450" s="151">
        <f t="shared" si="48"/>
        <v>1.7938613540128971</v>
      </c>
      <c r="J450" s="151">
        <v>4.0351645451503604</v>
      </c>
      <c r="K450" s="151">
        <v>0.52976104942658386</v>
      </c>
      <c r="L450" s="725">
        <f t="shared" si="50"/>
        <v>7.4006640459474818E-2</v>
      </c>
      <c r="Q450" s="165">
        <f t="shared" si="45"/>
        <v>13.969815361016066</v>
      </c>
      <c r="R450" s="165">
        <f t="shared" si="44"/>
        <v>3.9205835514347261E-4</v>
      </c>
      <c r="S450" s="165">
        <f t="shared" si="46"/>
        <v>3.9205835514347261E-4</v>
      </c>
    </row>
    <row r="451" spans="1:19" ht="16.5" customHeight="1" x14ac:dyDescent="0.3">
      <c r="A451" s="158">
        <v>105</v>
      </c>
      <c r="B451" s="321" t="s">
        <v>1238</v>
      </c>
      <c r="C451" s="146">
        <v>98.48</v>
      </c>
      <c r="F451" s="146">
        <f t="shared" si="49"/>
        <v>98.48</v>
      </c>
      <c r="G451" s="741">
        <f t="shared" si="47"/>
        <v>9.5641364307357641E-4</v>
      </c>
      <c r="H451" s="734">
        <f t="shared" si="43"/>
        <v>4.0948371921373639</v>
      </c>
      <c r="I451" s="151">
        <f t="shared" si="48"/>
        <v>0.90086418227022003</v>
      </c>
      <c r="J451" s="151">
        <v>2.0264304151270141</v>
      </c>
      <c r="K451" s="151">
        <v>0.26604216291448229</v>
      </c>
      <c r="L451" s="725">
        <f t="shared" si="50"/>
        <v>7.4006640459474818E-2</v>
      </c>
      <c r="Q451" s="165">
        <f t="shared" si="45"/>
        <v>27.817635990000511</v>
      </c>
      <c r="R451" s="165">
        <f t="shared" si="44"/>
        <v>1.9688886697873115E-4</v>
      </c>
      <c r="S451" s="165">
        <f t="shared" si="46"/>
        <v>1.9688886697873115E-4</v>
      </c>
    </row>
    <row r="452" spans="1:19" ht="16.5" customHeight="1" x14ac:dyDescent="0.3">
      <c r="A452" s="158">
        <v>106</v>
      </c>
      <c r="B452" s="321" t="s">
        <v>1239</v>
      </c>
      <c r="C452" s="146">
        <v>2328.6</v>
      </c>
      <c r="F452" s="146">
        <f t="shared" si="49"/>
        <v>2328.6</v>
      </c>
      <c r="G452" s="741">
        <f t="shared" si="47"/>
        <v>2.2614792945381091E-2</v>
      </c>
      <c r="H452" s="734">
        <f t="shared" si="43"/>
        <v>96.824105256001872</v>
      </c>
      <c r="I452" s="151">
        <f t="shared" si="48"/>
        <v>21.301303156320412</v>
      </c>
      <c r="J452" s="151">
        <v>47.915778479536598</v>
      </c>
      <c r="K452" s="151">
        <v>6.2906760820741621</v>
      </c>
      <c r="L452" s="725">
        <f t="shared" si="50"/>
        <v>7.4006640459474804E-2</v>
      </c>
      <c r="Q452" s="165">
        <f t="shared" si="45"/>
        <v>1.1764497089647212</v>
      </c>
      <c r="R452" s="165">
        <f t="shared" si="44"/>
        <v>4.655518030530801E-3</v>
      </c>
      <c r="S452" s="165">
        <f t="shared" si="46"/>
        <v>4.655518030530801E-3</v>
      </c>
    </row>
    <row r="453" spans="1:19" ht="16.5" customHeight="1" x14ac:dyDescent="0.3">
      <c r="A453" s="158">
        <v>107</v>
      </c>
      <c r="B453" s="321" t="s">
        <v>1240</v>
      </c>
      <c r="C453" s="146">
        <v>479.01</v>
      </c>
      <c r="F453" s="146">
        <f t="shared" si="49"/>
        <v>479.01</v>
      </c>
      <c r="G453" s="741">
        <f t="shared" si="47"/>
        <v>4.6520278144666308E-3</v>
      </c>
      <c r="H453" s="734">
        <f t="shared" si="43"/>
        <v>19.917424486248155</v>
      </c>
      <c r="I453" s="151">
        <f t="shared" si="48"/>
        <v>4.381833386974594</v>
      </c>
      <c r="J453" s="151">
        <v>9.8566250319860984</v>
      </c>
      <c r="K453" s="151">
        <v>1.2940379412841814</v>
      </c>
      <c r="L453" s="725">
        <f t="shared" si="50"/>
        <v>7.4006640459474818E-2</v>
      </c>
      <c r="Q453" s="165">
        <f t="shared" si="45"/>
        <v>5.7190471854350644</v>
      </c>
      <c r="R453" s="165">
        <f t="shared" si="44"/>
        <v>9.5767400661537399E-4</v>
      </c>
      <c r="S453" s="165">
        <f t="shared" si="46"/>
        <v>9.5767400661537399E-4</v>
      </c>
    </row>
    <row r="454" spans="1:19" ht="16.5" customHeight="1" x14ac:dyDescent="0.3">
      <c r="A454" s="158">
        <v>108</v>
      </c>
      <c r="B454" s="321" t="s">
        <v>1241</v>
      </c>
      <c r="C454" s="146">
        <v>479.14</v>
      </c>
      <c r="F454" s="146">
        <f t="shared" si="49"/>
        <v>479.14</v>
      </c>
      <c r="G454" s="741">
        <f t="shared" si="47"/>
        <v>4.6532903426307207E-3</v>
      </c>
      <c r="H454" s="734">
        <f t="shared" si="43"/>
        <v>19.922829937456299</v>
      </c>
      <c r="I454" s="151">
        <f t="shared" si="48"/>
        <v>4.3830225862403855</v>
      </c>
      <c r="J454" s="151">
        <v>9.8593000518273506</v>
      </c>
      <c r="K454" s="151">
        <v>1.294389134228727</v>
      </c>
      <c r="L454" s="725">
        <f t="shared" si="50"/>
        <v>7.4006640459474818E-2</v>
      </c>
      <c r="Q454" s="165">
        <f t="shared" si="45"/>
        <v>5.7174954967133838</v>
      </c>
      <c r="R454" s="165">
        <f t="shared" si="44"/>
        <v>9.5793391271516289E-4</v>
      </c>
      <c r="S454" s="165">
        <f t="shared" si="46"/>
        <v>9.5793391271516289E-4</v>
      </c>
    </row>
    <row r="455" spans="1:19" ht="16.5" customHeight="1" x14ac:dyDescent="0.3">
      <c r="A455" s="158">
        <v>109</v>
      </c>
      <c r="B455" s="321" t="s">
        <v>1242</v>
      </c>
      <c r="C455" s="146">
        <v>1158.5899999999999</v>
      </c>
      <c r="F455" s="146">
        <f t="shared" si="49"/>
        <v>1158.5899999999999</v>
      </c>
      <c r="G455" s="741">
        <f t="shared" si="47"/>
        <v>1.1251942351021676E-2</v>
      </c>
      <c r="H455" s="734">
        <f t="shared" ref="H455:H518" si="51">G455*4281.45</f>
        <v>48.17462857878175</v>
      </c>
      <c r="I455" s="151">
        <f t="shared" si="48"/>
        <v>10.598418287331985</v>
      </c>
      <c r="J455" s="151">
        <v>23.840394137510224</v>
      </c>
      <c r="K455" s="151">
        <v>3.1299125663189482</v>
      </c>
      <c r="L455" s="725">
        <f t="shared" si="50"/>
        <v>7.4006640459474804E-2</v>
      </c>
      <c r="Q455" s="165">
        <f t="shared" si="45"/>
        <v>2.3644954576642729</v>
      </c>
      <c r="R455" s="165">
        <f t="shared" si="44"/>
        <v>2.3163431396515848E-3</v>
      </c>
      <c r="S455" s="165">
        <f t="shared" si="46"/>
        <v>2.3163431396515848E-3</v>
      </c>
    </row>
    <row r="456" spans="1:19" ht="16.5" customHeight="1" x14ac:dyDescent="0.3">
      <c r="A456" s="158">
        <v>110</v>
      </c>
      <c r="B456" s="321" t="s">
        <v>1243</v>
      </c>
      <c r="C456" s="146">
        <v>368.99</v>
      </c>
      <c r="F456" s="146">
        <f t="shared" si="49"/>
        <v>368.99</v>
      </c>
      <c r="G456" s="741">
        <f t="shared" si="47"/>
        <v>3.5835405174423126E-3</v>
      </c>
      <c r="H456" s="734">
        <f t="shared" si="51"/>
        <v>15.342749548403388</v>
      </c>
      <c r="I456" s="151">
        <f t="shared" si="48"/>
        <v>3.3754049006487454</v>
      </c>
      <c r="J456" s="151">
        <v>7.5927351632587019</v>
      </c>
      <c r="K456" s="151">
        <v>0.99682065083077609</v>
      </c>
      <c r="L456" s="725">
        <f t="shared" si="50"/>
        <v>7.4006640459474804E-2</v>
      </c>
      <c r="Q456" s="165">
        <f t="shared" si="45"/>
        <v>7.4242683874773014</v>
      </c>
      <c r="R456" s="165">
        <f t="shared" si="44"/>
        <v>7.3771347508612927E-4</v>
      </c>
      <c r="S456" s="165">
        <f t="shared" si="46"/>
        <v>7.3771347508612927E-4</v>
      </c>
    </row>
    <row r="457" spans="1:19" ht="16.5" customHeight="1" x14ac:dyDescent="0.3">
      <c r="A457" s="158">
        <v>111</v>
      </c>
      <c r="B457" s="321" t="s">
        <v>1244</v>
      </c>
      <c r="C457" s="146">
        <v>346.24</v>
      </c>
      <c r="F457" s="146">
        <f t="shared" si="49"/>
        <v>346.24</v>
      </c>
      <c r="G457" s="741">
        <f t="shared" si="47"/>
        <v>3.3625980887265951E-3</v>
      </c>
      <c r="H457" s="734">
        <f t="shared" si="51"/>
        <v>14.396795586978481</v>
      </c>
      <c r="I457" s="151">
        <f t="shared" si="48"/>
        <v>3.1672950291352659</v>
      </c>
      <c r="J457" s="151">
        <v>7.1246066910395749</v>
      </c>
      <c r="K457" s="151">
        <v>0.93536188553523913</v>
      </c>
      <c r="L457" s="725">
        <f t="shared" si="50"/>
        <v>7.4006640459474818E-2</v>
      </c>
      <c r="Q457" s="165">
        <f t="shared" si="45"/>
        <v>7.912086391795432</v>
      </c>
      <c r="R457" s="165">
        <f t="shared" si="44"/>
        <v>6.9222990762302886E-4</v>
      </c>
      <c r="S457" s="165">
        <f t="shared" si="46"/>
        <v>6.9222990762302886E-4</v>
      </c>
    </row>
    <row r="458" spans="1:19" ht="16.5" customHeight="1" x14ac:dyDescent="0.3">
      <c r="A458" s="158">
        <v>112</v>
      </c>
      <c r="B458" s="321" t="s">
        <v>1245</v>
      </c>
      <c r="C458" s="146">
        <v>151.5</v>
      </c>
      <c r="F458" s="146">
        <f t="shared" si="49"/>
        <v>151.5</v>
      </c>
      <c r="G458" s="741">
        <f t="shared" si="47"/>
        <v>1.4713308989200528E-3</v>
      </c>
      <c r="H458" s="734">
        <f t="shared" si="51"/>
        <v>6.2994296771812603</v>
      </c>
      <c r="I458" s="151">
        <f t="shared" si="48"/>
        <v>1.3858745289798773</v>
      </c>
      <c r="J458" s="151">
        <v>3.1174269688438527</v>
      </c>
      <c r="K458" s="151">
        <v>0.40927485460544344</v>
      </c>
      <c r="L458" s="725">
        <f t="shared" si="50"/>
        <v>7.4006640459474804E-2</v>
      </c>
      <c r="Q458" s="165">
        <f t="shared" si="45"/>
        <v>18.082381467295377</v>
      </c>
      <c r="R458" s="165">
        <f t="shared" si="44"/>
        <v>3.0289057013888879E-4</v>
      </c>
      <c r="S458" s="165">
        <f t="shared" si="46"/>
        <v>3.0289057013888879E-4</v>
      </c>
    </row>
    <row r="459" spans="1:19" ht="16.5" customHeight="1" x14ac:dyDescent="0.3">
      <c r="A459" s="158">
        <v>113</v>
      </c>
      <c r="B459" s="321" t="s">
        <v>1246</v>
      </c>
      <c r="C459" s="146">
        <v>99.3</v>
      </c>
      <c r="E459" s="146">
        <v>24.3</v>
      </c>
      <c r="F459" s="146">
        <f t="shared" si="49"/>
        <v>123.6</v>
      </c>
      <c r="G459" s="741">
        <f t="shared" si="47"/>
        <v>1.2003729313961619E-3</v>
      </c>
      <c r="H459" s="734">
        <f t="shared" si="51"/>
        <v>5.1393366871260975</v>
      </c>
      <c r="I459" s="151">
        <f t="shared" si="48"/>
        <v>1.1306540711677415</v>
      </c>
      <c r="J459" s="151">
        <v>2.543326556759737</v>
      </c>
      <c r="K459" s="151">
        <v>0.3339034457375103</v>
      </c>
      <c r="L459" s="725">
        <f t="shared" si="50"/>
        <v>7.4006640459474804E-2</v>
      </c>
      <c r="Q459" s="165">
        <f t="shared" si="45"/>
        <v>22.164084080058654</v>
      </c>
      <c r="R459" s="165">
        <f t="shared" si="44"/>
        <v>2.4711072256875682E-4</v>
      </c>
      <c r="S459" s="165">
        <f t="shared" si="46"/>
        <v>2.4711072256875682E-4</v>
      </c>
    </row>
    <row r="460" spans="1:19" ht="16.5" customHeight="1" x14ac:dyDescent="0.3">
      <c r="A460" s="158">
        <v>114</v>
      </c>
      <c r="B460" s="321" t="s">
        <v>1247</v>
      </c>
      <c r="C460" s="146">
        <v>624.51</v>
      </c>
      <c r="F460" s="146">
        <f t="shared" si="49"/>
        <v>624.51</v>
      </c>
      <c r="G460" s="741">
        <f t="shared" si="47"/>
        <v>6.0650881827363848E-3</v>
      </c>
      <c r="H460" s="734">
        <f t="shared" si="51"/>
        <v>25.967371799976693</v>
      </c>
      <c r="I460" s="151">
        <f t="shared" si="48"/>
        <v>5.7128217959948726</v>
      </c>
      <c r="J460" s="151">
        <v>12.850589546618313</v>
      </c>
      <c r="K460" s="151">
        <v>1.6871038907567359</v>
      </c>
      <c r="L460" s="725">
        <f t="shared" si="50"/>
        <v>7.4006640459474818E-2</v>
      </c>
      <c r="Q460" s="165">
        <f t="shared" si="45"/>
        <v>4.386608368633409</v>
      </c>
      <c r="R460" s="165">
        <f t="shared" si="44"/>
        <v>1.2485689106101483E-3</v>
      </c>
      <c r="S460" s="165">
        <f t="shared" si="46"/>
        <v>1.2485689106101483E-3</v>
      </c>
    </row>
    <row r="461" spans="1:19" ht="16.5" customHeight="1" x14ac:dyDescent="0.3">
      <c r="A461" s="158">
        <v>115</v>
      </c>
      <c r="B461" s="321" t="s">
        <v>1248</v>
      </c>
      <c r="C461" s="146">
        <v>202.5</v>
      </c>
      <c r="F461" s="146">
        <f t="shared" si="49"/>
        <v>202.5</v>
      </c>
      <c r="G461" s="741">
        <f t="shared" si="47"/>
        <v>1.9666304094475956E-3</v>
      </c>
      <c r="H461" s="734">
        <f t="shared" si="51"/>
        <v>8.4200297665294084</v>
      </c>
      <c r="I461" s="151">
        <f t="shared" si="48"/>
        <v>1.8524065486364698</v>
      </c>
      <c r="J461" s="151">
        <v>4.1668578296427734</v>
      </c>
      <c r="K461" s="151">
        <v>0.54705054823499866</v>
      </c>
      <c r="L461" s="725">
        <f t="shared" si="50"/>
        <v>7.4006640459474818E-2</v>
      </c>
      <c r="Q461" s="165">
        <f t="shared" si="45"/>
        <v>13.528300208865433</v>
      </c>
      <c r="R461" s="165">
        <f t="shared" si="44"/>
        <v>4.0485373236386134E-4</v>
      </c>
      <c r="S461" s="165">
        <f t="shared" si="46"/>
        <v>4.0485373236386134E-4</v>
      </c>
    </row>
    <row r="462" spans="1:19" ht="16.5" customHeight="1" x14ac:dyDescent="0.3">
      <c r="A462" s="158">
        <v>116</v>
      </c>
      <c r="B462" s="321" t="s">
        <v>1249</v>
      </c>
      <c r="C462" s="146">
        <v>132.5</v>
      </c>
      <c r="F462" s="146">
        <f t="shared" si="49"/>
        <v>132.5</v>
      </c>
      <c r="G462" s="741">
        <f t="shared" si="47"/>
        <v>1.2868075518607724E-3</v>
      </c>
      <c r="H462" s="734">
        <f t="shared" si="51"/>
        <v>5.5094021929143038</v>
      </c>
      <c r="I462" s="151">
        <f t="shared" si="48"/>
        <v>1.2120684824411467</v>
      </c>
      <c r="J462" s="151">
        <v>2.7264625305069998</v>
      </c>
      <c r="K462" s="151">
        <v>0.35794665501796208</v>
      </c>
      <c r="L462" s="725">
        <f t="shared" si="50"/>
        <v>7.4006640459474818E-2</v>
      </c>
      <c r="Q462" s="165">
        <f t="shared" si="45"/>
        <v>20.675326734303777</v>
      </c>
      <c r="R462" s="165">
        <f t="shared" si="44"/>
        <v>2.6490429401585989E-4</v>
      </c>
      <c r="S462" s="165">
        <f t="shared" si="46"/>
        <v>2.6490429401585989E-4</v>
      </c>
    </row>
    <row r="463" spans="1:19" ht="16.5" customHeight="1" x14ac:dyDescent="0.3">
      <c r="A463" s="158">
        <v>117</v>
      </c>
      <c r="B463" s="321" t="s">
        <v>1261</v>
      </c>
      <c r="C463" s="146">
        <v>138</v>
      </c>
      <c r="F463" s="146">
        <f t="shared" si="49"/>
        <v>138</v>
      </c>
      <c r="G463" s="741">
        <f t="shared" si="47"/>
        <v>1.3402222049568799E-3</v>
      </c>
      <c r="H463" s="734">
        <f t="shared" si="51"/>
        <v>5.7380943594126332</v>
      </c>
      <c r="I463" s="151">
        <f t="shared" si="48"/>
        <v>1.2623807590707794</v>
      </c>
      <c r="J463" s="151">
        <v>2.8396364468676678</v>
      </c>
      <c r="K463" s="151">
        <v>0.37280481805644355</v>
      </c>
      <c r="L463" s="725">
        <f t="shared" si="50"/>
        <v>7.4006640459474818E-2</v>
      </c>
      <c r="Q463" s="165">
        <f t="shared" si="45"/>
        <v>19.851310089096014</v>
      </c>
      <c r="R463" s="165">
        <f t="shared" si="44"/>
        <v>2.7590032131463141E-4</v>
      </c>
      <c r="S463" s="165">
        <f t="shared" si="46"/>
        <v>2.7590032131463141E-4</v>
      </c>
    </row>
    <row r="464" spans="1:19" ht="16.5" customHeight="1" x14ac:dyDescent="0.3">
      <c r="A464" s="158">
        <v>118</v>
      </c>
      <c r="B464" s="321" t="s">
        <v>1262</v>
      </c>
      <c r="C464" s="146">
        <v>137.69999999999999</v>
      </c>
      <c r="F464" s="146">
        <f t="shared" si="49"/>
        <v>137.69999999999999</v>
      </c>
      <c r="G464" s="741">
        <f t="shared" si="47"/>
        <v>1.3373086784243648E-3</v>
      </c>
      <c r="H464" s="734">
        <f t="shared" si="51"/>
        <v>5.7256202412399961</v>
      </c>
      <c r="I464" s="151">
        <f t="shared" si="48"/>
        <v>1.2596364530727993</v>
      </c>
      <c r="J464" s="151">
        <v>2.8334633241570861</v>
      </c>
      <c r="K464" s="151">
        <v>0.37199437279979902</v>
      </c>
      <c r="L464" s="725">
        <f t="shared" si="50"/>
        <v>7.4006640459474804E-2</v>
      </c>
      <c r="Q464" s="165">
        <f t="shared" si="45"/>
        <v>19.89455913068446</v>
      </c>
      <c r="R464" s="165">
        <f t="shared" si="44"/>
        <v>2.7530053800742558E-4</v>
      </c>
      <c r="S464" s="165">
        <f t="shared" si="46"/>
        <v>2.7530053800742558E-4</v>
      </c>
    </row>
    <row r="465" spans="1:19" ht="16.5" customHeight="1" x14ac:dyDescent="0.3">
      <c r="A465" s="158">
        <v>119</v>
      </c>
      <c r="B465" s="321" t="s">
        <v>1263</v>
      </c>
      <c r="C465" s="146">
        <v>184.88</v>
      </c>
      <c r="F465" s="146">
        <f t="shared" si="49"/>
        <v>184.88</v>
      </c>
      <c r="G465" s="741">
        <f t="shared" si="47"/>
        <v>1.7955092844378837E-3</v>
      </c>
      <c r="H465" s="734">
        <f t="shared" si="51"/>
        <v>7.6873832258565766</v>
      </c>
      <c r="I465" s="151">
        <f t="shared" si="48"/>
        <v>1.6912243096884469</v>
      </c>
      <c r="J465" s="151">
        <v>3.8042897557745978</v>
      </c>
      <c r="K465" s="151">
        <v>0.49945039682808168</v>
      </c>
      <c r="L465" s="725">
        <f t="shared" si="50"/>
        <v>7.4006640459474804E-2</v>
      </c>
      <c r="Q465" s="165">
        <f t="shared" si="45"/>
        <v>14.817615709082919</v>
      </c>
      <c r="R465" s="165">
        <f t="shared" si="44"/>
        <v>3.6962645945397857E-4</v>
      </c>
      <c r="S465" s="165">
        <f t="shared" si="46"/>
        <v>3.6962645945397857E-4</v>
      </c>
    </row>
    <row r="466" spans="1:19" ht="16.5" customHeight="1" x14ac:dyDescent="0.3">
      <c r="A466" s="158">
        <v>120</v>
      </c>
      <c r="B466" s="321" t="s">
        <v>1264</v>
      </c>
      <c r="C466" s="146">
        <v>632.09</v>
      </c>
      <c r="E466" s="146">
        <v>25.1</v>
      </c>
      <c r="F466" s="146">
        <f t="shared" si="49"/>
        <v>657.19</v>
      </c>
      <c r="G466" s="741">
        <f t="shared" si="47"/>
        <v>6.3824683396783476E-3</v>
      </c>
      <c r="H466" s="734">
        <f t="shared" si="51"/>
        <v>27.326219072915862</v>
      </c>
      <c r="I466" s="151">
        <f t="shared" si="48"/>
        <v>6.0117681960414897</v>
      </c>
      <c r="J466" s="151">
        <v>13.5230483805577</v>
      </c>
      <c r="K466" s="151">
        <v>1.7753883940472037</v>
      </c>
      <c r="L466" s="725">
        <f t="shared" si="50"/>
        <v>7.4006640459474818E-2</v>
      </c>
      <c r="Q466" s="165">
        <f t="shared" si="45"/>
        <v>4.1684760758612427</v>
      </c>
      <c r="R466" s="165">
        <f t="shared" si="44"/>
        <v>1.3139053055417581E-3</v>
      </c>
      <c r="S466" s="165">
        <f t="shared" si="46"/>
        <v>1.3139053055417581E-3</v>
      </c>
    </row>
    <row r="467" spans="1:19" ht="16.5" customHeight="1" x14ac:dyDescent="0.3">
      <c r="A467" s="158">
        <v>121</v>
      </c>
      <c r="B467" s="321" t="s">
        <v>1266</v>
      </c>
      <c r="C467" s="146">
        <v>815.3</v>
      </c>
      <c r="F467" s="146">
        <f t="shared" si="49"/>
        <v>815.3</v>
      </c>
      <c r="G467" s="741">
        <f t="shared" si="47"/>
        <v>7.9179939398648126E-3</v>
      </c>
      <c r="H467" s="734">
        <f t="shared" si="51"/>
        <v>33.9004951538342</v>
      </c>
      <c r="I467" s="151">
        <f t="shared" si="48"/>
        <v>7.4581089338435236</v>
      </c>
      <c r="J467" s="151">
        <v>16.776489819791372</v>
      </c>
      <c r="K467" s="151">
        <v>2.202520059140713</v>
      </c>
      <c r="L467" s="725">
        <f t="shared" si="50"/>
        <v>7.4006640459474804E-2</v>
      </c>
      <c r="Q467" s="165">
        <f t="shared" si="45"/>
        <v>3.3600892828348456</v>
      </c>
      <c r="R467" s="165">
        <f t="shared" si="44"/>
        <v>1.6300111012160794E-3</v>
      </c>
      <c r="S467" s="165">
        <f t="shared" si="46"/>
        <v>1.6300111012160794E-3</v>
      </c>
    </row>
    <row r="468" spans="1:19" ht="16.5" customHeight="1" x14ac:dyDescent="0.3">
      <c r="A468" s="158">
        <v>122</v>
      </c>
      <c r="B468" s="321" t="s">
        <v>1267</v>
      </c>
      <c r="C468" s="146">
        <v>800.4</v>
      </c>
      <c r="F468" s="146">
        <f t="shared" si="49"/>
        <v>800.4</v>
      </c>
      <c r="G468" s="741">
        <f t="shared" si="47"/>
        <v>7.7732887887499028E-3</v>
      </c>
      <c r="H468" s="734">
        <f t="shared" si="51"/>
        <v>33.280947284593267</v>
      </c>
      <c r="I468" s="151">
        <f t="shared" si="48"/>
        <v>7.321808402610519</v>
      </c>
      <c r="J468" s="151">
        <v>16.469891391832473</v>
      </c>
      <c r="K468" s="151">
        <v>2.1622679447273727</v>
      </c>
      <c r="L468" s="725">
        <f t="shared" si="50"/>
        <v>7.4006640459474804E-2</v>
      </c>
      <c r="Q468" s="165">
        <f t="shared" si="45"/>
        <v>3.4226396705337949</v>
      </c>
      <c r="R468" s="165">
        <f t="shared" si="44"/>
        <v>1.6002218636248621E-3</v>
      </c>
      <c r="S468" s="165">
        <f t="shared" si="46"/>
        <v>1.6002218636248621E-3</v>
      </c>
    </row>
    <row r="469" spans="1:19" ht="16.5" customHeight="1" x14ac:dyDescent="0.3">
      <c r="A469" s="158">
        <v>123</v>
      </c>
      <c r="B469" s="321" t="s">
        <v>1268</v>
      </c>
      <c r="C469" s="146">
        <v>285.10000000000002</v>
      </c>
      <c r="F469" s="146">
        <f t="shared" si="49"/>
        <v>285.10000000000002</v>
      </c>
      <c r="G469" s="741">
        <f t="shared" si="47"/>
        <v>2.7688213814000468E-3</v>
      </c>
      <c r="H469" s="734">
        <f t="shared" si="51"/>
        <v>11.85457030339523</v>
      </c>
      <c r="I469" s="151">
        <f t="shared" si="48"/>
        <v>2.6080054667469503</v>
      </c>
      <c r="J469" s="151">
        <v>5.8665242826229864</v>
      </c>
      <c r="K469" s="151">
        <v>0.77019314223110191</v>
      </c>
      <c r="L469" s="725">
        <f t="shared" si="50"/>
        <v>7.4006640459474818E-2</v>
      </c>
      <c r="Q469" s="165">
        <f t="shared" si="45"/>
        <v>9.6088417828665378</v>
      </c>
      <c r="R469" s="165">
        <f t="shared" si="44"/>
        <v>5.6999406961450306E-4</v>
      </c>
      <c r="S469" s="165">
        <f t="shared" si="46"/>
        <v>5.6999406961450306E-4</v>
      </c>
    </row>
    <row r="470" spans="1:19" ht="16.5" customHeight="1" x14ac:dyDescent="0.3">
      <c r="A470" s="158">
        <v>124</v>
      </c>
      <c r="B470" s="321" t="s">
        <v>1269</v>
      </c>
      <c r="C470" s="146">
        <v>415.84</v>
      </c>
      <c r="F470" s="146">
        <f t="shared" si="49"/>
        <v>415.84</v>
      </c>
      <c r="G470" s="741">
        <f t="shared" si="47"/>
        <v>4.0385362442700648E-3</v>
      </c>
      <c r="H470" s="734">
        <f t="shared" si="51"/>
        <v>17.290791003030069</v>
      </c>
      <c r="I470" s="151">
        <f t="shared" si="48"/>
        <v>3.8039740206666153</v>
      </c>
      <c r="J470" s="151">
        <v>8.5567711598945717</v>
      </c>
      <c r="K470" s="151">
        <v>1.1233851850767496</v>
      </c>
      <c r="L470" s="725">
        <f t="shared" si="50"/>
        <v>7.4006640459474818E-2</v>
      </c>
      <c r="Q470" s="165">
        <f t="shared" si="45"/>
        <v>6.5878241446115116</v>
      </c>
      <c r="R470" s="165">
        <f t="shared" si="44"/>
        <v>8.3137963489475584E-4</v>
      </c>
      <c r="S470" s="165">
        <f t="shared" si="46"/>
        <v>8.3137963489475584E-4</v>
      </c>
    </row>
    <row r="471" spans="1:19" ht="16.5" customHeight="1" x14ac:dyDescent="0.3">
      <c r="A471" s="158">
        <v>125</v>
      </c>
      <c r="B471" s="321" t="s">
        <v>1270</v>
      </c>
      <c r="C471" s="146">
        <v>516.34</v>
      </c>
      <c r="F471" s="146">
        <f t="shared" si="49"/>
        <v>516.34</v>
      </c>
      <c r="G471" s="741">
        <f t="shared" si="47"/>
        <v>5.0145676326625753E-3</v>
      </c>
      <c r="H471" s="734">
        <f t="shared" si="51"/>
        <v>21.469620590863183</v>
      </c>
      <c r="I471" s="151">
        <f t="shared" si="48"/>
        <v>4.7233165299899005</v>
      </c>
      <c r="J471" s="151">
        <v>10.624767267939506</v>
      </c>
      <c r="K471" s="151">
        <v>1.3948843460526383</v>
      </c>
      <c r="L471" s="725">
        <f t="shared" si="50"/>
        <v>7.4006640459474818E-2</v>
      </c>
      <c r="Q471" s="165">
        <f t="shared" si="45"/>
        <v>5.3055753811350073</v>
      </c>
      <c r="R471" s="165">
        <f t="shared" si="44"/>
        <v>1.0323070428086725E-3</v>
      </c>
      <c r="S471" s="165">
        <f t="shared" si="46"/>
        <v>1.0323070428086725E-3</v>
      </c>
    </row>
    <row r="472" spans="1:19" ht="16.5" customHeight="1" x14ac:dyDescent="0.3">
      <c r="A472" s="158">
        <v>126</v>
      </c>
      <c r="B472" s="321" t="s">
        <v>1271</v>
      </c>
      <c r="C472" s="146">
        <v>605.14</v>
      </c>
      <c r="F472" s="146">
        <f t="shared" si="49"/>
        <v>605.14</v>
      </c>
      <c r="G472" s="741">
        <f t="shared" si="47"/>
        <v>5.8769714862870019E-3</v>
      </c>
      <c r="H472" s="734">
        <f t="shared" si="51"/>
        <v>25.161959569963482</v>
      </c>
      <c r="I472" s="151">
        <f t="shared" si="48"/>
        <v>5.5356311053919658</v>
      </c>
      <c r="J472" s="151">
        <v>12.452011590271743</v>
      </c>
      <c r="K472" s="151">
        <v>1.6347761420193929</v>
      </c>
      <c r="L472" s="725">
        <f t="shared" si="50"/>
        <v>7.4006640459474804E-2</v>
      </c>
      <c r="Q472" s="165">
        <f t="shared" si="45"/>
        <v>4.5270198504399808</v>
      </c>
      <c r="R472" s="165">
        <f t="shared" si="44"/>
        <v>1.2098429017415654E-3</v>
      </c>
      <c r="S472" s="165">
        <f t="shared" si="46"/>
        <v>1.2098429017415654E-3</v>
      </c>
    </row>
    <row r="473" spans="1:19" ht="16.5" customHeight="1" x14ac:dyDescent="0.3">
      <c r="A473" s="158">
        <v>127</v>
      </c>
      <c r="B473" s="321" t="s">
        <v>1272</v>
      </c>
      <c r="C473" s="146">
        <v>476.1</v>
      </c>
      <c r="F473" s="146">
        <f t="shared" si="49"/>
        <v>476.1</v>
      </c>
      <c r="G473" s="741">
        <f t="shared" si="47"/>
        <v>4.6237666071012361E-3</v>
      </c>
      <c r="H473" s="734">
        <f t="shared" si="51"/>
        <v>19.796425539973587</v>
      </c>
      <c r="I473" s="151">
        <f t="shared" si="48"/>
        <v>4.3552136187941892</v>
      </c>
      <c r="J473" s="151">
        <v>9.7967457416934547</v>
      </c>
      <c r="K473" s="151">
        <v>1.2861766222947304</v>
      </c>
      <c r="L473" s="725">
        <f t="shared" si="50"/>
        <v>7.4006640459474818E-2</v>
      </c>
      <c r="Q473" s="165">
        <f t="shared" si="45"/>
        <v>5.7540029243756559</v>
      </c>
      <c r="R473" s="165">
        <f t="shared" si="44"/>
        <v>9.5185610853547851E-4</v>
      </c>
      <c r="S473" s="165">
        <f t="shared" si="46"/>
        <v>9.5185610853547851E-4</v>
      </c>
    </row>
    <row r="474" spans="1:19" ht="16.5" customHeight="1" x14ac:dyDescent="0.3">
      <c r="A474" s="158">
        <v>128</v>
      </c>
      <c r="B474" s="321" t="s">
        <v>1273</v>
      </c>
      <c r="C474" s="146">
        <v>417.52</v>
      </c>
      <c r="F474" s="146">
        <f t="shared" si="49"/>
        <v>417.52</v>
      </c>
      <c r="G474" s="741">
        <f t="shared" si="47"/>
        <v>4.0548519928521485E-3</v>
      </c>
      <c r="H474" s="734">
        <f t="shared" si="51"/>
        <v>17.360646064796832</v>
      </c>
      <c r="I474" s="151">
        <f t="shared" si="48"/>
        <v>3.8193421342553031</v>
      </c>
      <c r="J474" s="151">
        <v>8.5913406470738316</v>
      </c>
      <c r="K474" s="151">
        <v>1.1279236785139586</v>
      </c>
      <c r="L474" s="725">
        <f t="shared" si="50"/>
        <v>7.4006640459474818E-2</v>
      </c>
      <c r="Q474" s="165">
        <f t="shared" si="45"/>
        <v>6.561316325673622</v>
      </c>
      <c r="R474" s="165">
        <f t="shared" si="44"/>
        <v>8.347384214151079E-4</v>
      </c>
      <c r="S474" s="165">
        <f t="shared" si="46"/>
        <v>8.347384214151079E-4</v>
      </c>
    </row>
    <row r="475" spans="1:19" ht="16.5" customHeight="1" x14ac:dyDescent="0.3">
      <c r="A475" s="158">
        <v>129</v>
      </c>
      <c r="B475" s="321" t="s">
        <v>1274</v>
      </c>
      <c r="C475" s="146">
        <v>273.56</v>
      </c>
      <c r="F475" s="146">
        <f t="shared" si="49"/>
        <v>273.56</v>
      </c>
      <c r="G475" s="741">
        <f t="shared" si="47"/>
        <v>2.6567477274493049E-3</v>
      </c>
      <c r="H475" s="734">
        <f t="shared" si="51"/>
        <v>11.374732557687826</v>
      </c>
      <c r="I475" s="151">
        <f t="shared" si="48"/>
        <v>2.5024411626913219</v>
      </c>
      <c r="J475" s="151">
        <v>5.6290648290226031</v>
      </c>
      <c r="K475" s="151">
        <v>0.73901801469217898</v>
      </c>
      <c r="L475" s="725">
        <f t="shared" si="50"/>
        <v>7.4006640459474804E-2</v>
      </c>
      <c r="Q475" s="165">
        <f t="shared" si="45"/>
        <v>10.014186256379768</v>
      </c>
      <c r="R475" s="165">
        <f t="shared" si="44"/>
        <v>5.4692240506398954E-4</v>
      </c>
      <c r="S475" s="165">
        <f t="shared" si="46"/>
        <v>5.4692240506398954E-4</v>
      </c>
    </row>
    <row r="476" spans="1:19" ht="16.5" customHeight="1" x14ac:dyDescent="0.3">
      <c r="A476" s="158">
        <v>130</v>
      </c>
      <c r="B476" s="321" t="s">
        <v>1275</v>
      </c>
      <c r="C476" s="146">
        <v>645.95000000000005</v>
      </c>
      <c r="F476" s="146">
        <f t="shared" si="49"/>
        <v>645.95000000000005</v>
      </c>
      <c r="G476" s="741">
        <f t="shared" si="47"/>
        <v>6.2733082122601209E-3</v>
      </c>
      <c r="H476" s="734">
        <f t="shared" si="51"/>
        <v>26.858855445381092</v>
      </c>
      <c r="I476" s="151">
        <f t="shared" si="48"/>
        <v>5.9089481979838405</v>
      </c>
      <c r="J476" s="151">
        <v>13.291762049667899</v>
      </c>
      <c r="K476" s="151">
        <v>1.7450237117649257</v>
      </c>
      <c r="L476" s="725">
        <f t="shared" si="50"/>
        <v>7.4006640459474804E-2</v>
      </c>
      <c r="Q476" s="165">
        <f t="shared" si="45"/>
        <v>4.2410105926081725</v>
      </c>
      <c r="R476" s="165">
        <f t="shared" ref="R476:R491" si="52">L476/100*K476</f>
        <v>1.2914334242984506E-3</v>
      </c>
      <c r="S476" s="165">
        <f t="shared" si="46"/>
        <v>1.2914334242984506E-3</v>
      </c>
    </row>
    <row r="477" spans="1:19" ht="16.5" customHeight="1" x14ac:dyDescent="0.3">
      <c r="A477" s="158">
        <v>131</v>
      </c>
      <c r="B477" s="321" t="s">
        <v>1276</v>
      </c>
      <c r="C477" s="146">
        <v>867.68</v>
      </c>
      <c r="F477" s="146">
        <f t="shared" si="49"/>
        <v>867.68</v>
      </c>
      <c r="G477" s="741">
        <f t="shared" si="47"/>
        <v>8.426695672441923E-3</v>
      </c>
      <c r="H477" s="734">
        <f t="shared" si="51"/>
        <v>36.07847618677647</v>
      </c>
      <c r="I477" s="151">
        <f t="shared" si="48"/>
        <v>7.9372647610908231</v>
      </c>
      <c r="J477" s="151">
        <v>17.85431704505897</v>
      </c>
      <c r="K477" s="151">
        <v>2.3440238009508327</v>
      </c>
      <c r="L477" s="725">
        <f t="shared" si="50"/>
        <v>7.4006640459474804E-2</v>
      </c>
      <c r="Q477" s="165">
        <f t="shared" ref="Q477:Q491" si="53">L477*100/K477</f>
        <v>3.1572478244228859</v>
      </c>
      <c r="R477" s="165">
        <f t="shared" si="52"/>
        <v>1.7347332666541981E-3</v>
      </c>
      <c r="S477" s="165">
        <f t="shared" ref="S477:S491" si="54">L477/100*K477</f>
        <v>1.7347332666541981E-3</v>
      </c>
    </row>
    <row r="478" spans="1:19" ht="16.5" customHeight="1" x14ac:dyDescent="0.3">
      <c r="A478" s="158">
        <v>132</v>
      </c>
      <c r="B478" s="321" t="s">
        <v>1277</v>
      </c>
      <c r="C478" s="146">
        <v>530.45000000000005</v>
      </c>
      <c r="E478" s="146">
        <v>26.4</v>
      </c>
      <c r="F478" s="146">
        <f t="shared" si="49"/>
        <v>556.85</v>
      </c>
      <c r="G478" s="741">
        <f t="shared" si="47"/>
        <v>5.4079908321031786E-3</v>
      </c>
      <c r="H478" s="734">
        <f t="shared" si="51"/>
        <v>23.154042348108153</v>
      </c>
      <c r="I478" s="151">
        <f t="shared" si="48"/>
        <v>5.0938893165837937</v>
      </c>
      <c r="J478" s="151">
        <v>11.458344604625079</v>
      </c>
      <c r="K478" s="151">
        <v>1.504321470541526</v>
      </c>
      <c r="L478" s="725">
        <f t="shared" si="50"/>
        <v>7.4006640459474818E-2</v>
      </c>
      <c r="Q478" s="165">
        <f t="shared" si="53"/>
        <v>4.9196027517199425</v>
      </c>
      <c r="R478" s="165">
        <f t="shared" si="52"/>
        <v>1.1132977820583515E-3</v>
      </c>
      <c r="S478" s="165">
        <f t="shared" si="54"/>
        <v>1.1132977820583515E-3</v>
      </c>
    </row>
    <row r="479" spans="1:19" ht="16.5" customHeight="1" x14ac:dyDescent="0.3">
      <c r="A479" s="158">
        <v>133</v>
      </c>
      <c r="B479" s="321" t="s">
        <v>1278</v>
      </c>
      <c r="C479" s="146">
        <v>335.18</v>
      </c>
      <c r="F479" s="146">
        <f t="shared" si="49"/>
        <v>335.18</v>
      </c>
      <c r="G479" s="741">
        <f t="shared" si="47"/>
        <v>3.2551860772278771E-3</v>
      </c>
      <c r="H479" s="734">
        <f t="shared" si="51"/>
        <v>13.936916430347294</v>
      </c>
      <c r="I479" s="151">
        <f t="shared" si="48"/>
        <v>3.0661216146764048</v>
      </c>
      <c r="J479" s="151">
        <v>6.8970242337761229</v>
      </c>
      <c r="K479" s="151">
        <v>0.90548347040694732</v>
      </c>
      <c r="L479" s="725">
        <f t="shared" si="50"/>
        <v>7.4006640459474818E-2</v>
      </c>
      <c r="Q479" s="165">
        <f t="shared" si="53"/>
        <v>8.1731630535689792</v>
      </c>
      <c r="R479" s="165">
        <f t="shared" si="52"/>
        <v>6.7011789636404453E-4</v>
      </c>
      <c r="S479" s="165">
        <f t="shared" si="54"/>
        <v>6.7011789636404453E-4</v>
      </c>
    </row>
    <row r="480" spans="1:19" ht="16.5" customHeight="1" x14ac:dyDescent="0.3">
      <c r="A480" s="158">
        <v>134</v>
      </c>
      <c r="B480" s="321" t="s">
        <v>1279</v>
      </c>
      <c r="C480" s="146">
        <v>274.58999999999997</v>
      </c>
      <c r="F480" s="146">
        <f t="shared" si="49"/>
        <v>274.58999999999997</v>
      </c>
      <c r="G480" s="741">
        <f t="shared" si="47"/>
        <v>2.6667508352109393E-3</v>
      </c>
      <c r="H480" s="734">
        <f t="shared" si="51"/>
        <v>11.417560363413875</v>
      </c>
      <c r="I480" s="151">
        <f t="shared" si="48"/>
        <v>2.5118632799510525</v>
      </c>
      <c r="J480" s="151">
        <v>5.6502592169956003</v>
      </c>
      <c r="K480" s="151">
        <v>0.74180054340665802</v>
      </c>
      <c r="L480" s="725">
        <f t="shared" si="50"/>
        <v>7.4006640459474804E-2</v>
      </c>
      <c r="Q480" s="165">
        <f t="shared" si="53"/>
        <v>9.9766225729096121</v>
      </c>
      <c r="R480" s="165">
        <f t="shared" si="52"/>
        <v>5.4898166108539577E-4</v>
      </c>
      <c r="S480" s="165">
        <f t="shared" si="54"/>
        <v>5.4898166108539577E-4</v>
      </c>
    </row>
    <row r="481" spans="1:19" ht="16.5" customHeight="1" x14ac:dyDescent="0.3">
      <c r="A481" s="158">
        <v>135</v>
      </c>
      <c r="B481" s="321" t="s">
        <v>1280</v>
      </c>
      <c r="C481" s="146">
        <v>345.54</v>
      </c>
      <c r="F481" s="146">
        <f t="shared" si="49"/>
        <v>345.54</v>
      </c>
      <c r="G481" s="741">
        <f t="shared" ref="G481:G491" si="55">2/205936*F481</f>
        <v>3.3557998601507267E-3</v>
      </c>
      <c r="H481" s="734">
        <f t="shared" si="51"/>
        <v>14.367689311242328</v>
      </c>
      <c r="I481" s="151">
        <f t="shared" si="48"/>
        <v>3.1608916484733123</v>
      </c>
      <c r="J481" s="151">
        <v>7.1102027380482182</v>
      </c>
      <c r="K481" s="151">
        <v>0.93347084660306889</v>
      </c>
      <c r="L481" s="725">
        <f t="shared" si="50"/>
        <v>7.4006640459474804E-2</v>
      </c>
      <c r="Q481" s="165">
        <f t="shared" si="53"/>
        <v>7.9281148124536935</v>
      </c>
      <c r="R481" s="165">
        <f t="shared" si="52"/>
        <v>6.9083041323954883E-4</v>
      </c>
      <c r="S481" s="165">
        <f t="shared" si="54"/>
        <v>6.9083041323954883E-4</v>
      </c>
    </row>
    <row r="482" spans="1:19" ht="16.5" customHeight="1" x14ac:dyDescent="0.3">
      <c r="A482" s="158">
        <v>136</v>
      </c>
      <c r="B482" s="321" t="s">
        <v>1281</v>
      </c>
      <c r="C482" s="146">
        <v>212.4</v>
      </c>
      <c r="F482" s="146">
        <f t="shared" si="49"/>
        <v>212.4</v>
      </c>
      <c r="G482" s="741">
        <f t="shared" si="55"/>
        <v>2.062776785020589E-3</v>
      </c>
      <c r="H482" s="734">
        <f t="shared" si="51"/>
        <v>8.8316756662264009</v>
      </c>
      <c r="I482" s="151">
        <f t="shared" si="48"/>
        <v>1.9429686465698082</v>
      </c>
      <c r="J482" s="151">
        <v>4.3705708790919751</v>
      </c>
      <c r="K482" s="151">
        <v>0.57379524170426521</v>
      </c>
      <c r="L482" s="725">
        <f t="shared" si="50"/>
        <v>7.4006640459474804E-2</v>
      </c>
      <c r="Q482" s="165">
        <f t="shared" si="53"/>
        <v>12.897743843197974</v>
      </c>
      <c r="R482" s="165">
        <f t="shared" si="52"/>
        <v>4.2464658150164999E-4</v>
      </c>
      <c r="S482" s="165">
        <f t="shared" si="54"/>
        <v>4.2464658150164999E-4</v>
      </c>
    </row>
    <row r="483" spans="1:19" ht="16.5" customHeight="1" x14ac:dyDescent="0.3">
      <c r="A483" s="158">
        <v>137</v>
      </c>
      <c r="B483" s="321" t="s">
        <v>1282</v>
      </c>
      <c r="C483" s="146">
        <v>257.2</v>
      </c>
      <c r="F483" s="146">
        <f t="shared" si="49"/>
        <v>257.2</v>
      </c>
      <c r="G483" s="741">
        <f t="shared" si="55"/>
        <v>2.4978634138761559E-3</v>
      </c>
      <c r="H483" s="734">
        <f t="shared" si="51"/>
        <v>10.694477313340068</v>
      </c>
      <c r="I483" s="151">
        <f t="shared" si="48"/>
        <v>2.352785008934815</v>
      </c>
      <c r="J483" s="151">
        <v>5.2924238705388706</v>
      </c>
      <c r="K483" s="151">
        <v>0.69482173336316877</v>
      </c>
      <c r="L483" s="725">
        <f t="shared" si="50"/>
        <v>7.4006640459474818E-2</v>
      </c>
      <c r="Q483" s="165">
        <f t="shared" si="53"/>
        <v>10.651169487928653</v>
      </c>
      <c r="R483" s="165">
        <f t="shared" si="52"/>
        <v>5.142142220443711E-4</v>
      </c>
      <c r="S483" s="165">
        <f t="shared" si="54"/>
        <v>5.142142220443711E-4</v>
      </c>
    </row>
    <row r="484" spans="1:19" ht="16.5" customHeight="1" x14ac:dyDescent="0.3">
      <c r="A484" s="158">
        <v>138</v>
      </c>
      <c r="B484" s="321" t="s">
        <v>1283</v>
      </c>
      <c r="C484" s="146">
        <v>359.74</v>
      </c>
      <c r="E484" s="146">
        <v>46.4</v>
      </c>
      <c r="F484" s="146">
        <f t="shared" si="49"/>
        <v>406.14</v>
      </c>
      <c r="G484" s="741">
        <f t="shared" si="55"/>
        <v>3.9443322197187476E-3</v>
      </c>
      <c r="H484" s="734">
        <f t="shared" si="51"/>
        <v>16.88746118211483</v>
      </c>
      <c r="I484" s="151">
        <f t="shared" si="48"/>
        <v>3.7152414600652626</v>
      </c>
      <c r="J484" s="151">
        <v>8.3571735255857575</v>
      </c>
      <c r="K484" s="151">
        <v>1.097180788445246</v>
      </c>
      <c r="L484" s="725">
        <f t="shared" si="50"/>
        <v>7.4006640459474818E-2</v>
      </c>
      <c r="Q484" s="165">
        <f t="shared" si="53"/>
        <v>6.745163717671864</v>
      </c>
      <c r="R484" s="165">
        <f t="shared" si="52"/>
        <v>8.1198664129510426E-4</v>
      </c>
      <c r="S484" s="165">
        <f t="shared" si="54"/>
        <v>8.1198664129510426E-4</v>
      </c>
    </row>
    <row r="485" spans="1:19" ht="16.5" customHeight="1" x14ac:dyDescent="0.3">
      <c r="A485" s="158">
        <v>139</v>
      </c>
      <c r="B485" s="321" t="s">
        <v>1284</v>
      </c>
      <c r="C485" s="146">
        <v>253.51</v>
      </c>
      <c r="F485" s="146">
        <f t="shared" si="49"/>
        <v>253.51</v>
      </c>
      <c r="G485" s="741">
        <f t="shared" si="55"/>
        <v>2.462027037526222E-3</v>
      </c>
      <c r="H485" s="734">
        <f t="shared" si="51"/>
        <v>10.541045659816643</v>
      </c>
      <c r="I485" s="151">
        <f t="shared" si="48"/>
        <v>2.3190300451596615</v>
      </c>
      <c r="J485" s="151">
        <v>5.216494461198713</v>
      </c>
      <c r="K485" s="151">
        <v>0.68485325670644215</v>
      </c>
      <c r="L485" s="725">
        <f t="shared" si="50"/>
        <v>7.4006640459474818E-2</v>
      </c>
      <c r="Q485" s="165">
        <f t="shared" si="53"/>
        <v>10.806204064120744</v>
      </c>
      <c r="R485" s="165">
        <f t="shared" si="52"/>
        <v>5.0683688736574077E-4</v>
      </c>
      <c r="S485" s="165">
        <f t="shared" si="54"/>
        <v>5.0683688736574077E-4</v>
      </c>
    </row>
    <row r="486" spans="1:19" ht="16.5" customHeight="1" x14ac:dyDescent="0.3">
      <c r="A486" s="158">
        <v>140</v>
      </c>
      <c r="B486" s="321" t="s">
        <v>1285</v>
      </c>
      <c r="C486" s="146">
        <v>354.64</v>
      </c>
      <c r="F486" s="146">
        <f t="shared" si="49"/>
        <v>354.64</v>
      </c>
      <c r="G486" s="741">
        <f t="shared" si="55"/>
        <v>3.4441768316370133E-3</v>
      </c>
      <c r="H486" s="734">
        <f t="shared" si="51"/>
        <v>14.74607089581229</v>
      </c>
      <c r="I486" s="151">
        <f t="shared" si="48"/>
        <v>3.2441355970787038</v>
      </c>
      <c r="J486" s="151">
        <v>7.2974541269358673</v>
      </c>
      <c r="K486" s="151">
        <v>0.95805435272128359</v>
      </c>
      <c r="L486" s="725">
        <f t="shared" si="50"/>
        <v>7.4006640459474804E-2</v>
      </c>
      <c r="Q486" s="165">
        <f t="shared" si="53"/>
        <v>7.7246807813423457</v>
      </c>
      <c r="R486" s="165">
        <f t="shared" si="52"/>
        <v>7.0902384022478897E-4</v>
      </c>
      <c r="S486" s="165">
        <f t="shared" si="54"/>
        <v>7.0902384022478897E-4</v>
      </c>
    </row>
    <row r="487" spans="1:19" ht="16.5" customHeight="1" x14ac:dyDescent="0.3">
      <c r="A487" s="158">
        <v>141</v>
      </c>
      <c r="B487" s="321" t="s">
        <v>1286</v>
      </c>
      <c r="C487" s="146">
        <v>286.98</v>
      </c>
      <c r="F487" s="146">
        <f t="shared" si="49"/>
        <v>286.98</v>
      </c>
      <c r="G487" s="741">
        <f t="shared" si="55"/>
        <v>2.7870794810038076E-3</v>
      </c>
      <c r="H487" s="734">
        <f t="shared" si="51"/>
        <v>11.932741443943751</v>
      </c>
      <c r="I487" s="151">
        <f t="shared" si="48"/>
        <v>2.6252031176676254</v>
      </c>
      <c r="J487" s="151">
        <v>5.9052091849426329</v>
      </c>
      <c r="K487" s="151">
        <v>0.77527193250607374</v>
      </c>
      <c r="L487" s="725">
        <f t="shared" si="50"/>
        <v>7.4006640459474818E-2</v>
      </c>
      <c r="Q487" s="165">
        <f t="shared" si="53"/>
        <v>9.5458944605730363</v>
      </c>
      <c r="R487" s="165">
        <f t="shared" si="52"/>
        <v>5.737527116729922E-4</v>
      </c>
      <c r="S487" s="165">
        <f t="shared" si="54"/>
        <v>5.737527116729922E-4</v>
      </c>
    </row>
    <row r="488" spans="1:19" ht="16.5" customHeight="1" x14ac:dyDescent="0.3">
      <c r="A488" s="158">
        <v>142</v>
      </c>
      <c r="B488" s="321" t="s">
        <v>1288</v>
      </c>
      <c r="C488" s="146">
        <v>128.9</v>
      </c>
      <c r="F488" s="146">
        <f t="shared" si="49"/>
        <v>128.9</v>
      </c>
      <c r="G488" s="741">
        <f t="shared" si="55"/>
        <v>1.251845233470593E-3</v>
      </c>
      <c r="H488" s="734">
        <f t="shared" si="51"/>
        <v>5.3597127748426701</v>
      </c>
      <c r="I488" s="151">
        <f t="shared" si="48"/>
        <v>1.1791368104653874</v>
      </c>
      <c r="J488" s="151">
        <v>2.6523850579800174</v>
      </c>
      <c r="K488" s="151">
        <v>0.34822131193822881</v>
      </c>
      <c r="L488" s="725">
        <f t="shared" si="50"/>
        <v>7.4006640459474818E-2</v>
      </c>
      <c r="Q488" s="165">
        <f t="shared" si="53"/>
        <v>21.252760219513188</v>
      </c>
      <c r="R488" s="165">
        <f t="shared" si="52"/>
        <v>2.5770689432939127E-4</v>
      </c>
      <c r="S488" s="165">
        <f t="shared" si="54"/>
        <v>2.5770689432939127E-4</v>
      </c>
    </row>
    <row r="489" spans="1:19" ht="16.5" customHeight="1" x14ac:dyDescent="0.3">
      <c r="A489" s="158">
        <v>143</v>
      </c>
      <c r="B489" s="321" t="s">
        <v>1289</v>
      </c>
      <c r="C489" s="146">
        <v>2048.73</v>
      </c>
      <c r="F489" s="146">
        <f t="shared" si="49"/>
        <v>2048.73</v>
      </c>
      <c r="G489" s="741">
        <f t="shared" si="55"/>
        <v>1.9896764043197887E-2</v>
      </c>
      <c r="H489" s="734">
        <f t="shared" si="51"/>
        <v>85.187000412749583</v>
      </c>
      <c r="I489" s="151">
        <f t="shared" si="48"/>
        <v>18.741140090804908</v>
      </c>
      <c r="J489" s="151">
        <v>42.156872302834763</v>
      </c>
      <c r="K489" s="151">
        <v>5.5346117021505616</v>
      </c>
      <c r="L489" s="725">
        <f t="shared" si="50"/>
        <v>7.400664045947479E-2</v>
      </c>
      <c r="Q489" s="165">
        <f t="shared" si="53"/>
        <v>1.337160481027392</v>
      </c>
      <c r="R489" s="165">
        <f t="shared" si="52"/>
        <v>4.095980183238584E-3</v>
      </c>
      <c r="S489" s="165">
        <f t="shared" si="54"/>
        <v>4.095980183238584E-3</v>
      </c>
    </row>
    <row r="490" spans="1:19" ht="16.5" customHeight="1" x14ac:dyDescent="0.3">
      <c r="A490" s="158">
        <v>144</v>
      </c>
      <c r="B490" s="321" t="s">
        <v>1290</v>
      </c>
      <c r="C490" s="146">
        <v>2056.27</v>
      </c>
      <c r="F490" s="146">
        <f t="shared" si="49"/>
        <v>2056.27</v>
      </c>
      <c r="G490" s="741">
        <f t="shared" si="55"/>
        <v>1.9969990676715097E-2</v>
      </c>
      <c r="H490" s="734">
        <f t="shared" si="51"/>
        <v>85.500516582821845</v>
      </c>
      <c r="I490" s="151">
        <f t="shared" si="48"/>
        <v>18.810113648220806</v>
      </c>
      <c r="J490" s="151">
        <v>42.312023453627383</v>
      </c>
      <c r="K490" s="151">
        <v>5.5549808929342248</v>
      </c>
      <c r="L490" s="725">
        <f t="shared" si="50"/>
        <v>7.400664045947479E-2</v>
      </c>
      <c r="Q490" s="165">
        <f t="shared" si="53"/>
        <v>1.3322573359992849</v>
      </c>
      <c r="R490" s="165">
        <f t="shared" si="52"/>
        <v>4.1110547370263543E-3</v>
      </c>
      <c r="S490" s="165">
        <f t="shared" si="54"/>
        <v>4.1110547370263543E-3</v>
      </c>
    </row>
    <row r="491" spans="1:19" ht="16.5" customHeight="1" x14ac:dyDescent="0.3">
      <c r="A491" s="158">
        <v>145</v>
      </c>
      <c r="B491" s="321" t="s">
        <v>2191</v>
      </c>
      <c r="C491" s="146">
        <v>903</v>
      </c>
      <c r="F491" s="146">
        <f t="shared" si="49"/>
        <v>903</v>
      </c>
      <c r="G491" s="741">
        <f t="shared" si="55"/>
        <v>8.7697148628700181E-3</v>
      </c>
      <c r="H491" s="734">
        <f t="shared" si="51"/>
        <v>37.547095699634838</v>
      </c>
      <c r="I491" s="151">
        <f t="shared" si="48"/>
        <v>8.2603610539196648</v>
      </c>
      <c r="J491" s="151">
        <v>18.581099358851478</v>
      </c>
      <c r="K491" s="151">
        <v>2.634595440299754</v>
      </c>
      <c r="L491" s="725">
        <f t="shared" si="50"/>
        <v>7.4222759194580004E-2</v>
      </c>
      <c r="Q491" s="165">
        <f t="shared" si="53"/>
        <v>2.8172355443739487</v>
      </c>
      <c r="R491" s="165">
        <f t="shared" si="52"/>
        <v>1.955469429405071E-3</v>
      </c>
      <c r="S491" s="165">
        <f t="shared" si="54"/>
        <v>1.955469429405071E-3</v>
      </c>
    </row>
    <row r="492" spans="1:19" ht="16.5" customHeight="1" x14ac:dyDescent="0.3">
      <c r="A492" s="266"/>
      <c r="B492" s="335" t="s">
        <v>694</v>
      </c>
      <c r="C492" s="138">
        <f t="shared" ref="C492:J492" si="56">SUM(C351:C491)</f>
        <v>203117.84000000005</v>
      </c>
      <c r="D492" s="138">
        <f t="shared" si="56"/>
        <v>668.30000000000007</v>
      </c>
      <c r="E492" s="138">
        <f t="shared" si="56"/>
        <v>2149.8700000000003</v>
      </c>
      <c r="F492" s="138">
        <f t="shared" si="56"/>
        <v>205936.00999999998</v>
      </c>
      <c r="G492" s="742">
        <f t="shared" si="56"/>
        <v>2.0000000971175509</v>
      </c>
      <c r="H492" s="734">
        <f t="shared" si="51"/>
        <v>8562.900415803937</v>
      </c>
      <c r="I492" s="138">
        <f t="shared" si="56"/>
        <v>1883.8380914768663</v>
      </c>
      <c r="J492" s="138">
        <f t="shared" si="56"/>
        <v>4237.5608675253925</v>
      </c>
      <c r="K492" s="138">
        <v>636.48115619257101</v>
      </c>
      <c r="L492" s="725">
        <f t="shared" si="50"/>
        <v>7.4395830680602043E-2</v>
      </c>
    </row>
    <row r="493" spans="1:19" ht="16.5" customHeight="1" x14ac:dyDescent="0.3">
      <c r="A493" s="335" t="s">
        <v>695</v>
      </c>
      <c r="H493" s="734">
        <f t="shared" si="51"/>
        <v>0</v>
      </c>
      <c r="I493" s="151"/>
      <c r="J493" s="151"/>
      <c r="K493" s="151"/>
      <c r="L493" s="725" t="e">
        <f t="shared" si="50"/>
        <v>#DIV/0!</v>
      </c>
    </row>
    <row r="494" spans="1:19" ht="16.5" customHeight="1" x14ac:dyDescent="0.3">
      <c r="A494" s="158">
        <v>1</v>
      </c>
      <c r="B494" s="321" t="s">
        <v>696</v>
      </c>
      <c r="C494" s="146">
        <v>4327</v>
      </c>
      <c r="D494" s="146">
        <v>114</v>
      </c>
      <c r="E494" s="146">
        <v>272.8</v>
      </c>
      <c r="F494" s="146">
        <f t="shared" ref="F494:F549" si="57">C494+D494+E494</f>
        <v>4713.8</v>
      </c>
      <c r="G494" s="696">
        <f t="shared" ref="G494:G557" si="58">2/197260.5*F494</f>
        <v>4.7792639682044814E-2</v>
      </c>
      <c r="H494" s="734">
        <f t="shared" si="51"/>
        <v>204.62179716669075</v>
      </c>
      <c r="I494" s="151">
        <f t="shared" si="48"/>
        <v>45.016795376671965</v>
      </c>
      <c r="J494" s="151">
        <v>59.699846090112466</v>
      </c>
      <c r="K494" s="151">
        <v>12.607506257906493</v>
      </c>
      <c r="L494" s="725">
        <f t="shared" si="50"/>
        <v>6.8298600893415426E-2</v>
      </c>
    </row>
    <row r="495" spans="1:19" ht="16.5" customHeight="1" x14ac:dyDescent="0.3">
      <c r="A495" s="158">
        <v>2</v>
      </c>
      <c r="B495" s="321" t="s">
        <v>697</v>
      </c>
      <c r="C495" s="146">
        <v>4136.82</v>
      </c>
      <c r="F495" s="146">
        <f t="shared" si="57"/>
        <v>4136.82</v>
      </c>
      <c r="G495" s="696">
        <f t="shared" si="58"/>
        <v>4.1942710273977814E-2</v>
      </c>
      <c r="H495" s="734">
        <f t="shared" si="51"/>
        <v>179.57561690252231</v>
      </c>
      <c r="I495" s="151">
        <f t="shared" si="48"/>
        <v>39.506635718554911</v>
      </c>
      <c r="J495" s="151">
        <v>52.39244713447728</v>
      </c>
      <c r="K495" s="151">
        <v>11.064318392344338</v>
      </c>
      <c r="L495" s="725">
        <f t="shared" si="50"/>
        <v>6.829860089341544E-2</v>
      </c>
    </row>
    <row r="496" spans="1:19" ht="16.5" customHeight="1" x14ac:dyDescent="0.3">
      <c r="A496" s="158">
        <v>3</v>
      </c>
      <c r="B496" s="321" t="s">
        <v>698</v>
      </c>
      <c r="C496" s="146">
        <v>7984.78</v>
      </c>
      <c r="F496" s="146">
        <f t="shared" si="57"/>
        <v>7984.78</v>
      </c>
      <c r="G496" s="696">
        <f t="shared" si="58"/>
        <v>8.0956704459331702E-2</v>
      </c>
      <c r="H496" s="734">
        <f t="shared" si="51"/>
        <v>346.61208230740573</v>
      </c>
      <c r="I496" s="151">
        <f t="shared" ref="I496:I551" si="59">H496*0.22</f>
        <v>76.254658107629254</v>
      </c>
      <c r="J496" s="151">
        <v>101.12650877496036</v>
      </c>
      <c r="K496" s="151">
        <v>21.356053251730369</v>
      </c>
      <c r="L496" s="725">
        <f t="shared" si="50"/>
        <v>6.829860089341544E-2</v>
      </c>
    </row>
    <row r="497" spans="1:12" ht="16.5" customHeight="1" x14ac:dyDescent="0.3">
      <c r="A497" s="158">
        <v>5</v>
      </c>
      <c r="B497" s="321" t="s">
        <v>701</v>
      </c>
      <c r="C497" s="146">
        <v>4206.5</v>
      </c>
      <c r="E497" s="146">
        <v>254.7</v>
      </c>
      <c r="F497" s="146">
        <f t="shared" si="57"/>
        <v>4461.2</v>
      </c>
      <c r="G497" s="696">
        <f t="shared" si="58"/>
        <v>4.523155928328277E-2</v>
      </c>
      <c r="H497" s="734">
        <f t="shared" si="51"/>
        <v>193.65665949341101</v>
      </c>
      <c r="I497" s="151">
        <f t="shared" si="59"/>
        <v>42.60446508855042</v>
      </c>
      <c r="J497" s="151">
        <v>56.500690181426812</v>
      </c>
      <c r="K497" s="151">
        <v>11.931903542316697</v>
      </c>
      <c r="L497" s="725">
        <f t="shared" si="50"/>
        <v>6.829860089341544E-2</v>
      </c>
    </row>
    <row r="498" spans="1:12" ht="16.5" customHeight="1" x14ac:dyDescent="0.3">
      <c r="A498" s="158">
        <v>6</v>
      </c>
      <c r="B498" s="321" t="s">
        <v>702</v>
      </c>
      <c r="C498" s="146">
        <v>10161.57</v>
      </c>
      <c r="F498" s="146">
        <f t="shared" si="57"/>
        <v>10161.57</v>
      </c>
      <c r="G498" s="696">
        <f t="shared" si="58"/>
        <v>0.10302691111499768</v>
      </c>
      <c r="H498" s="734">
        <f t="shared" si="51"/>
        <v>441.10456859330679</v>
      </c>
      <c r="I498" s="151">
        <f t="shared" si="59"/>
        <v>97.043005090527501</v>
      </c>
      <c r="J498" s="151">
        <v>128.69535513469049</v>
      </c>
      <c r="K498" s="151">
        <v>27.178085061978631</v>
      </c>
      <c r="L498" s="725">
        <f t="shared" si="50"/>
        <v>6.829860089341544E-2</v>
      </c>
    </row>
    <row r="499" spans="1:12" ht="16.5" customHeight="1" x14ac:dyDescent="0.3">
      <c r="A499" s="158">
        <v>10</v>
      </c>
      <c r="B499" s="321" t="s">
        <v>707</v>
      </c>
      <c r="C499" s="146">
        <v>5818.22</v>
      </c>
      <c r="F499" s="146">
        <f t="shared" si="57"/>
        <v>5818.22</v>
      </c>
      <c r="G499" s="696">
        <f t="shared" si="58"/>
        <v>5.89902185181524E-2</v>
      </c>
      <c r="H499" s="734">
        <f t="shared" si="51"/>
        <v>252.56367107454358</v>
      </c>
      <c r="I499" s="151">
        <f t="shared" si="59"/>
        <v>55.564007636399587</v>
      </c>
      <c r="J499" s="151">
        <v>73.68722443005943</v>
      </c>
      <c r="K499" s="151">
        <v>15.561382549084968</v>
      </c>
      <c r="L499" s="725">
        <f t="shared" si="50"/>
        <v>6.829860089341544E-2</v>
      </c>
    </row>
    <row r="500" spans="1:12" ht="16.5" customHeight="1" x14ac:dyDescent="0.3">
      <c r="A500" s="158">
        <v>11</v>
      </c>
      <c r="B500" s="321" t="s">
        <v>708</v>
      </c>
      <c r="C500" s="146">
        <v>14736.69</v>
      </c>
      <c r="D500" s="146">
        <v>1007.3</v>
      </c>
      <c r="E500" s="146">
        <v>671</v>
      </c>
      <c r="F500" s="146">
        <f t="shared" si="57"/>
        <v>16414.989999999998</v>
      </c>
      <c r="G500" s="696">
        <f t="shared" si="58"/>
        <v>0.16642956902167438</v>
      </c>
      <c r="H500" s="734">
        <f t="shared" si="51"/>
        <v>712.55987828784771</v>
      </c>
      <c r="I500" s="151">
        <f t="shared" si="59"/>
        <v>156.7631732233265</v>
      </c>
      <c r="J500" s="151">
        <v>207.89434778113943</v>
      </c>
      <c r="K500" s="151">
        <v>43.903451387091621</v>
      </c>
      <c r="L500" s="725">
        <f t="shared" si="50"/>
        <v>6.829860089341544E-2</v>
      </c>
    </row>
    <row r="501" spans="1:12" ht="16.5" customHeight="1" x14ac:dyDescent="0.3">
      <c r="A501" s="158">
        <v>12</v>
      </c>
      <c r="B501" s="321" t="s">
        <v>710</v>
      </c>
      <c r="C501" s="146">
        <v>351.06</v>
      </c>
      <c r="F501" s="146">
        <f t="shared" si="57"/>
        <v>351.06</v>
      </c>
      <c r="G501" s="696">
        <f t="shared" si="58"/>
        <v>3.5593542549065831E-3</v>
      </c>
      <c r="H501" s="734">
        <f t="shared" si="51"/>
        <v>15.23919727466979</v>
      </c>
      <c r="I501" s="151">
        <f t="shared" si="59"/>
        <v>3.3526234004273539</v>
      </c>
      <c r="J501" s="151">
        <v>4.4461428080094363</v>
      </c>
      <c r="K501" s="151">
        <v>0.93894334653584222</v>
      </c>
      <c r="L501" s="725">
        <f t="shared" si="50"/>
        <v>6.829860089341544E-2</v>
      </c>
    </row>
    <row r="502" spans="1:12" ht="16.5" customHeight="1" x14ac:dyDescent="0.3">
      <c r="A502" s="158">
        <v>13</v>
      </c>
      <c r="B502" s="321" t="s">
        <v>711</v>
      </c>
      <c r="C502" s="146">
        <v>377.1</v>
      </c>
      <c r="F502" s="146">
        <f t="shared" si="57"/>
        <v>377.1</v>
      </c>
      <c r="G502" s="696">
        <f t="shared" si="58"/>
        <v>3.8233706190544995E-3</v>
      </c>
      <c r="H502" s="734">
        <f t="shared" si="51"/>
        <v>16.369570136950887</v>
      </c>
      <c r="I502" s="151">
        <f t="shared" si="59"/>
        <v>3.6013054301291954</v>
      </c>
      <c r="J502" s="151">
        <v>4.7759370275746562</v>
      </c>
      <c r="K502" s="151">
        <v>1.0085898022522251</v>
      </c>
      <c r="L502" s="725">
        <f t="shared" si="50"/>
        <v>6.829860089341544E-2</v>
      </c>
    </row>
    <row r="503" spans="1:12" ht="16.5" customHeight="1" x14ac:dyDescent="0.3">
      <c r="A503" s="158">
        <v>14</v>
      </c>
      <c r="B503" s="321" t="s">
        <v>713</v>
      </c>
      <c r="C503" s="146">
        <v>4314.8999999999996</v>
      </c>
      <c r="E503" s="146">
        <v>94.6</v>
      </c>
      <c r="F503" s="146">
        <f t="shared" si="57"/>
        <v>4409.5</v>
      </c>
      <c r="G503" s="696">
        <f t="shared" si="58"/>
        <v>4.4707379328350075E-2</v>
      </c>
      <c r="H503" s="734">
        <f t="shared" si="51"/>
        <v>191.41240922536443</v>
      </c>
      <c r="I503" s="151">
        <f t="shared" si="59"/>
        <v>42.110730029580175</v>
      </c>
      <c r="J503" s="151">
        <v>55.845914407558844</v>
      </c>
      <c r="K503" s="151">
        <v>11.793626977011899</v>
      </c>
      <c r="L503" s="725">
        <f t="shared" si="50"/>
        <v>6.8298600893415426E-2</v>
      </c>
    </row>
    <row r="504" spans="1:12" ht="16.5" customHeight="1" x14ac:dyDescent="0.3">
      <c r="A504" s="158">
        <v>15</v>
      </c>
      <c r="B504" s="321" t="s">
        <v>714</v>
      </c>
      <c r="C504" s="146">
        <v>354.7</v>
      </c>
      <c r="F504" s="146">
        <f t="shared" si="57"/>
        <v>354.7</v>
      </c>
      <c r="G504" s="696">
        <f t="shared" si="58"/>
        <v>3.5962597681745713E-3</v>
      </c>
      <c r="H504" s="734">
        <f t="shared" si="51"/>
        <v>15.397206384451017</v>
      </c>
      <c r="I504" s="151">
        <f t="shared" si="59"/>
        <v>3.387385404579224</v>
      </c>
      <c r="J504" s="151">
        <v>4.4922430752604878</v>
      </c>
      <c r="K504" s="151">
        <v>0.94867887260372374</v>
      </c>
      <c r="L504" s="725">
        <f t="shared" ref="L504:L566" si="60">(K504+J504+I504+H504)/F504</f>
        <v>6.8298600893415426E-2</v>
      </c>
    </row>
    <row r="505" spans="1:12" s="320" customFormat="1" x14ac:dyDescent="0.3">
      <c r="A505" s="158">
        <v>16</v>
      </c>
      <c r="B505" s="321" t="s">
        <v>715</v>
      </c>
      <c r="C505" s="146">
        <v>352.4</v>
      </c>
      <c r="D505" s="146"/>
      <c r="E505" s="146"/>
      <c r="F505" s="146">
        <f t="shared" si="57"/>
        <v>352.4</v>
      </c>
      <c r="G505" s="696">
        <f t="shared" si="58"/>
        <v>3.5729403504502931E-3</v>
      </c>
      <c r="H505" s="734">
        <f t="shared" si="51"/>
        <v>15.297365463435407</v>
      </c>
      <c r="I505" s="151">
        <f t="shared" si="59"/>
        <v>3.3654204019557894</v>
      </c>
      <c r="J505" s="151">
        <v>4.4631137855139436</v>
      </c>
      <c r="K505" s="151">
        <v>0.94252730393445794</v>
      </c>
      <c r="L505" s="725">
        <f t="shared" si="60"/>
        <v>6.829860089341544E-2</v>
      </c>
    </row>
    <row r="506" spans="1:12" x14ac:dyDescent="0.3">
      <c r="A506" s="158">
        <v>17</v>
      </c>
      <c r="B506" s="321" t="s">
        <v>716</v>
      </c>
      <c r="C506" s="146">
        <v>216.7</v>
      </c>
      <c r="F506" s="146">
        <f t="shared" si="57"/>
        <v>216.7</v>
      </c>
      <c r="G506" s="696">
        <f t="shared" si="58"/>
        <v>2.1970947047178732E-3</v>
      </c>
      <c r="H506" s="734">
        <f t="shared" si="51"/>
        <v>9.4067511235143382</v>
      </c>
      <c r="I506" s="151">
        <f t="shared" si="59"/>
        <v>2.0694852471731546</v>
      </c>
      <c r="J506" s="151">
        <v>2.7444856904678541</v>
      </c>
      <c r="K506" s="151">
        <v>0.5795847524477783</v>
      </c>
      <c r="L506" s="725">
        <f t="shared" si="60"/>
        <v>6.829860089341544E-2</v>
      </c>
    </row>
    <row r="507" spans="1:12" x14ac:dyDescent="0.3">
      <c r="A507" s="158">
        <v>18</v>
      </c>
      <c r="B507" s="321" t="s">
        <v>717</v>
      </c>
      <c r="C507" s="146">
        <v>42.7</v>
      </c>
      <c r="F507" s="146">
        <f t="shared" si="57"/>
        <v>42.7</v>
      </c>
      <c r="G507" s="696">
        <f t="shared" si="58"/>
        <v>4.3293005948986246E-4</v>
      </c>
      <c r="H507" s="734">
        <f t="shared" si="51"/>
        <v>1.8535684032028716</v>
      </c>
      <c r="I507" s="151">
        <f t="shared" si="59"/>
        <v>0.40778504870463178</v>
      </c>
      <c r="J507" s="151">
        <v>0.54079159659888032</v>
      </c>
      <c r="K507" s="151">
        <v>0.11420520964245562</v>
      </c>
      <c r="L507" s="725">
        <f t="shared" si="60"/>
        <v>6.829860089341544E-2</v>
      </c>
    </row>
    <row r="508" spans="1:12" x14ac:dyDescent="0.3">
      <c r="A508" s="158">
        <v>19</v>
      </c>
      <c r="B508" s="321" t="s">
        <v>718</v>
      </c>
      <c r="C508" s="146">
        <v>79.7</v>
      </c>
      <c r="F508" s="146">
        <f t="shared" si="57"/>
        <v>79.7</v>
      </c>
      <c r="G508" s="696">
        <f t="shared" si="58"/>
        <v>8.0806851853260032E-4</v>
      </c>
      <c r="H508" s="734">
        <f t="shared" si="51"/>
        <v>3.4597049586714017</v>
      </c>
      <c r="I508" s="151">
        <f t="shared" si="59"/>
        <v>0.76113509090770837</v>
      </c>
      <c r="J508" s="151">
        <v>1.0093932142606736</v>
      </c>
      <c r="K508" s="151">
        <v>0.21316522736542651</v>
      </c>
      <c r="L508" s="725">
        <f t="shared" si="60"/>
        <v>6.8298600893415426E-2</v>
      </c>
    </row>
    <row r="509" spans="1:12" x14ac:dyDescent="0.3">
      <c r="A509" s="158">
        <v>20</v>
      </c>
      <c r="B509" s="321" t="s">
        <v>719</v>
      </c>
      <c r="C509" s="146">
        <v>177.23</v>
      </c>
      <c r="F509" s="146">
        <f t="shared" si="57"/>
        <v>177.23</v>
      </c>
      <c r="G509" s="696">
        <f t="shared" si="58"/>
        <v>1.7969132188147146E-3</v>
      </c>
      <c r="H509" s="734">
        <f t="shared" si="51"/>
        <v>7.6933941006942597</v>
      </c>
      <c r="I509" s="151">
        <f t="shared" si="59"/>
        <v>1.6925467021527372</v>
      </c>
      <c r="J509" s="151">
        <v>2.2446017485999898</v>
      </c>
      <c r="K509" s="151">
        <v>0.47401848489303067</v>
      </c>
      <c r="L509" s="725">
        <f t="shared" si="60"/>
        <v>6.829860089341544E-2</v>
      </c>
    </row>
    <row r="510" spans="1:12" x14ac:dyDescent="0.3">
      <c r="A510" s="158">
        <v>21</v>
      </c>
      <c r="B510" s="321" t="s">
        <v>720</v>
      </c>
      <c r="C510" s="146">
        <v>108.36</v>
      </c>
      <c r="F510" s="146">
        <f t="shared" si="57"/>
        <v>108.36</v>
      </c>
      <c r="G510" s="696">
        <f t="shared" si="58"/>
        <v>1.0986487411316509E-3</v>
      </c>
      <c r="H510" s="734">
        <f t="shared" si="51"/>
        <v>4.7038096527181068</v>
      </c>
      <c r="I510" s="151">
        <f t="shared" si="59"/>
        <v>1.0348381235979836</v>
      </c>
      <c r="J510" s="151">
        <v>1.3723694943197815</v>
      </c>
      <c r="K510" s="151">
        <v>0.28981912217462508</v>
      </c>
      <c r="L510" s="725">
        <f t="shared" si="60"/>
        <v>6.829860089341544E-2</v>
      </c>
    </row>
    <row r="511" spans="1:12" x14ac:dyDescent="0.3">
      <c r="A511" s="158">
        <v>22</v>
      </c>
      <c r="B511" s="321" t="s">
        <v>721</v>
      </c>
      <c r="C511" s="146">
        <v>76.2</v>
      </c>
      <c r="F511" s="146">
        <f t="shared" si="57"/>
        <v>76.2</v>
      </c>
      <c r="G511" s="696">
        <f t="shared" si="58"/>
        <v>7.7258244808261166E-4</v>
      </c>
      <c r="H511" s="734">
        <f t="shared" si="51"/>
        <v>3.3077731223432973</v>
      </c>
      <c r="I511" s="151">
        <f t="shared" si="59"/>
        <v>0.72771008691552541</v>
      </c>
      <c r="J511" s="151">
        <v>0.9650660342115851</v>
      </c>
      <c r="K511" s="151">
        <v>0.20380414460784821</v>
      </c>
      <c r="L511" s="725">
        <f t="shared" si="60"/>
        <v>6.8298600893415426E-2</v>
      </c>
    </row>
    <row r="512" spans="1:12" x14ac:dyDescent="0.3">
      <c r="A512" s="158">
        <v>23</v>
      </c>
      <c r="B512" s="321" t="s">
        <v>722</v>
      </c>
      <c r="C512" s="146">
        <v>98.5</v>
      </c>
      <c r="F512" s="146">
        <f t="shared" si="57"/>
        <v>98.5</v>
      </c>
      <c r="G512" s="696">
        <f t="shared" si="58"/>
        <v>9.9867941123539701E-4</v>
      </c>
      <c r="H512" s="734">
        <f t="shared" si="51"/>
        <v>4.2757959652337902</v>
      </c>
      <c r="I512" s="151">
        <f t="shared" si="59"/>
        <v>0.94067511235143386</v>
      </c>
      <c r="J512" s="151">
        <v>1.2474934956672064</v>
      </c>
      <c r="K512" s="151">
        <v>0.26344761474899009</v>
      </c>
      <c r="L512" s="725">
        <f t="shared" si="60"/>
        <v>6.829860089341544E-2</v>
      </c>
    </row>
    <row r="513" spans="1:12" x14ac:dyDescent="0.3">
      <c r="A513" s="158">
        <v>24</v>
      </c>
      <c r="B513" s="321" t="s">
        <v>723</v>
      </c>
      <c r="C513" s="146">
        <v>93.4</v>
      </c>
      <c r="F513" s="146">
        <f t="shared" si="57"/>
        <v>93.4</v>
      </c>
      <c r="G513" s="696">
        <f t="shared" si="58"/>
        <v>9.4697113715112771E-4</v>
      </c>
      <c r="H513" s="734">
        <f t="shared" si="51"/>
        <v>4.0544095751556952</v>
      </c>
      <c r="I513" s="151">
        <f t="shared" si="59"/>
        <v>0.8919701065342529</v>
      </c>
      <c r="J513" s="151">
        <v>1.1829024618813917</v>
      </c>
      <c r="K513" s="151">
        <v>0.24980717987366172</v>
      </c>
      <c r="L513" s="725">
        <f t="shared" si="60"/>
        <v>6.8298600893415426E-2</v>
      </c>
    </row>
    <row r="514" spans="1:12" x14ac:dyDescent="0.3">
      <c r="A514" s="158">
        <v>25</v>
      </c>
      <c r="B514" s="321" t="s">
        <v>724</v>
      </c>
      <c r="C514" s="146">
        <v>92.7</v>
      </c>
      <c r="F514" s="146">
        <f t="shared" si="57"/>
        <v>92.7</v>
      </c>
      <c r="G514" s="696">
        <f t="shared" si="58"/>
        <v>9.3987392306112995E-4</v>
      </c>
      <c r="H514" s="734">
        <f t="shared" si="51"/>
        <v>4.0240232078900746</v>
      </c>
      <c r="I514" s="151">
        <f t="shared" si="59"/>
        <v>0.88528510573581642</v>
      </c>
      <c r="J514" s="151">
        <v>1.174037025871574</v>
      </c>
      <c r="K514" s="151">
        <v>0.24793496332214604</v>
      </c>
      <c r="L514" s="725">
        <f t="shared" si="60"/>
        <v>6.8298600893415426E-2</v>
      </c>
    </row>
    <row r="515" spans="1:12" x14ac:dyDescent="0.3">
      <c r="A515" s="158">
        <v>26</v>
      </c>
      <c r="B515" s="321" t="s">
        <v>725</v>
      </c>
      <c r="C515" s="146">
        <v>346.6</v>
      </c>
      <c r="F515" s="146">
        <f t="shared" si="57"/>
        <v>346.6</v>
      </c>
      <c r="G515" s="696">
        <f t="shared" si="58"/>
        <v>3.5141348622760261E-3</v>
      </c>
      <c r="H515" s="734">
        <f t="shared" si="51"/>
        <v>15.045592706091691</v>
      </c>
      <c r="I515" s="151">
        <f t="shared" si="59"/>
        <v>3.310030395340172</v>
      </c>
      <c r="J515" s="151">
        <v>4.3896573157183125</v>
      </c>
      <c r="K515" s="151">
        <v>0.92701465250761406</v>
      </c>
      <c r="L515" s="725">
        <f t="shared" si="60"/>
        <v>6.8298600893415426E-2</v>
      </c>
    </row>
    <row r="516" spans="1:12" x14ac:dyDescent="0.3">
      <c r="A516" s="158">
        <v>27</v>
      </c>
      <c r="B516" s="321" t="s">
        <v>726</v>
      </c>
      <c r="C516" s="146">
        <v>293.2</v>
      </c>
      <c r="F516" s="146">
        <f t="shared" si="57"/>
        <v>293.2</v>
      </c>
      <c r="G516" s="696">
        <f t="shared" si="58"/>
        <v>2.9727188159819123E-3</v>
      </c>
      <c r="H516" s="734">
        <f t="shared" si="51"/>
        <v>12.727546974685758</v>
      </c>
      <c r="I516" s="151">
        <v>0.61</v>
      </c>
      <c r="J516" s="151">
        <v>3.7133511972550743</v>
      </c>
      <c r="K516" s="151">
        <v>0.78419127557770452</v>
      </c>
      <c r="L516" s="725">
        <f t="shared" si="60"/>
        <v>6.0829090885124622E-2</v>
      </c>
    </row>
    <row r="517" spans="1:12" x14ac:dyDescent="0.3">
      <c r="A517" s="158">
        <v>28</v>
      </c>
      <c r="B517" s="321" t="s">
        <v>727</v>
      </c>
      <c r="C517" s="146">
        <v>4501</v>
      </c>
      <c r="F517" s="146">
        <f t="shared" si="57"/>
        <v>4501</v>
      </c>
      <c r="G517" s="696">
        <f t="shared" si="58"/>
        <v>4.5635086598685495E-2</v>
      </c>
      <c r="H517" s="734">
        <f t="shared" si="51"/>
        <v>195.384341517942</v>
      </c>
      <c r="I517" s="151">
        <f t="shared" si="59"/>
        <v>42.984555133947239</v>
      </c>
      <c r="J517" s="151">
        <v>57.004753543127883</v>
      </c>
      <c r="K517" s="151">
        <v>12.038352426245732</v>
      </c>
      <c r="L517" s="725">
        <f t="shared" si="60"/>
        <v>6.8298600893415426E-2</v>
      </c>
    </row>
    <row r="518" spans="1:12" x14ac:dyDescent="0.3">
      <c r="A518" s="158">
        <v>29</v>
      </c>
      <c r="B518" s="321" t="s">
        <v>728</v>
      </c>
      <c r="C518" s="146">
        <v>195.86</v>
      </c>
      <c r="F518" s="146">
        <f t="shared" si="57"/>
        <v>195.86</v>
      </c>
      <c r="G518" s="696">
        <f t="shared" si="58"/>
        <v>1.9858005023813689E-3</v>
      </c>
      <c r="H518" s="734">
        <f t="shared" si="51"/>
        <v>8.502105560920711</v>
      </c>
      <c r="I518" s="151">
        <f t="shared" si="59"/>
        <v>1.8704632234025564</v>
      </c>
      <c r="J518" s="151">
        <v>2.4805489955469953</v>
      </c>
      <c r="K518" s="151">
        <v>0.52384619111408337</v>
      </c>
      <c r="L518" s="725">
        <f t="shared" si="60"/>
        <v>6.8298600893415426E-2</v>
      </c>
    </row>
    <row r="519" spans="1:12" x14ac:dyDescent="0.3">
      <c r="A519" s="158">
        <v>30</v>
      </c>
      <c r="B519" s="321" t="s">
        <v>729</v>
      </c>
      <c r="C519" s="146">
        <v>148</v>
      </c>
      <c r="F519" s="146">
        <f t="shared" si="57"/>
        <v>148</v>
      </c>
      <c r="G519" s="696">
        <f t="shared" si="58"/>
        <v>1.5005538361709517E-3</v>
      </c>
      <c r="H519" s="734">
        <f t="shared" ref="H519:H582" si="61">G519*4281.45</f>
        <v>6.4245462218741212</v>
      </c>
      <c r="I519" s="151">
        <f t="shared" si="59"/>
        <v>1.4134001688123066</v>
      </c>
      <c r="J519" s="151">
        <v>1.8744064706471728</v>
      </c>
      <c r="K519" s="151">
        <v>0.39584007089188361</v>
      </c>
      <c r="L519" s="725">
        <f t="shared" si="60"/>
        <v>6.829860089341544E-2</v>
      </c>
    </row>
    <row r="520" spans="1:12" x14ac:dyDescent="0.3">
      <c r="A520" s="158">
        <v>31</v>
      </c>
      <c r="B520" s="321" t="s">
        <v>730</v>
      </c>
      <c r="C520" s="146">
        <v>92.6</v>
      </c>
      <c r="F520" s="146">
        <f t="shared" si="57"/>
        <v>92.6</v>
      </c>
      <c r="G520" s="696">
        <f t="shared" si="58"/>
        <v>9.3886003533398728E-4</v>
      </c>
      <c r="H520" s="734">
        <f t="shared" si="61"/>
        <v>4.0196822982806992</v>
      </c>
      <c r="I520" s="151">
        <f t="shared" si="59"/>
        <v>0.88433010562175385</v>
      </c>
      <c r="J520" s="151">
        <v>1.1727705350130284</v>
      </c>
      <c r="K520" s="151">
        <v>0.24766750381478661</v>
      </c>
      <c r="L520" s="725">
        <f t="shared" si="60"/>
        <v>6.8298600893415426E-2</v>
      </c>
    </row>
    <row r="521" spans="1:12" x14ac:dyDescent="0.3">
      <c r="A521" s="158">
        <v>32</v>
      </c>
      <c r="B521" s="321" t="s">
        <v>731</v>
      </c>
      <c r="C521" s="146">
        <v>78.7</v>
      </c>
      <c r="F521" s="146">
        <f t="shared" si="57"/>
        <v>78.7</v>
      </c>
      <c r="G521" s="696">
        <f t="shared" si="58"/>
        <v>7.9792964126117498E-4</v>
      </c>
      <c r="H521" s="734">
        <f t="shared" si="61"/>
        <v>3.4162958625776576</v>
      </c>
      <c r="I521" s="151">
        <f t="shared" si="59"/>
        <v>0.75158508976708471</v>
      </c>
      <c r="J521" s="151">
        <v>0.99672830567521975</v>
      </c>
      <c r="K521" s="151">
        <v>0.21049063229183271</v>
      </c>
      <c r="L521" s="725">
        <f t="shared" si="60"/>
        <v>6.8298600893415426E-2</v>
      </c>
    </row>
    <row r="522" spans="1:12" x14ac:dyDescent="0.3">
      <c r="A522" s="158">
        <v>33</v>
      </c>
      <c r="B522" s="321" t="s">
        <v>732</v>
      </c>
      <c r="C522" s="146">
        <v>114</v>
      </c>
      <c r="F522" s="146">
        <f t="shared" si="57"/>
        <v>114</v>
      </c>
      <c r="G522" s="696">
        <f t="shared" si="58"/>
        <v>1.1558320089424898E-3</v>
      </c>
      <c r="H522" s="734">
        <f t="shared" si="61"/>
        <v>4.9486369546868225</v>
      </c>
      <c r="I522" s="151">
        <f t="shared" si="59"/>
        <v>1.088700130031101</v>
      </c>
      <c r="J522" s="151">
        <v>1.4437995787417413</v>
      </c>
      <c r="K522" s="151">
        <v>0.30490383838969415</v>
      </c>
      <c r="L522" s="725">
        <f t="shared" si="60"/>
        <v>6.8298600893415426E-2</v>
      </c>
    </row>
    <row r="523" spans="1:12" x14ac:dyDescent="0.3">
      <c r="A523" s="158">
        <v>34</v>
      </c>
      <c r="B523" s="321" t="s">
        <v>733</v>
      </c>
      <c r="C523" s="146">
        <v>25.1</v>
      </c>
      <c r="F523" s="146">
        <f t="shared" si="57"/>
        <v>25.1</v>
      </c>
      <c r="G523" s="696">
        <f t="shared" si="58"/>
        <v>2.5448581951277626E-4</v>
      </c>
      <c r="H523" s="734">
        <f t="shared" si="61"/>
        <v>1.0895683119529758</v>
      </c>
      <c r="I523" s="151">
        <f t="shared" si="59"/>
        <v>0.23970502862965468</v>
      </c>
      <c r="J523" s="151">
        <v>0.31788920549489219</v>
      </c>
      <c r="K523" s="151">
        <v>6.7132336347204585E-2</v>
      </c>
      <c r="L523" s="725">
        <f t="shared" si="60"/>
        <v>6.8298600893415426E-2</v>
      </c>
    </row>
    <row r="524" spans="1:12" x14ac:dyDescent="0.3">
      <c r="A524" s="158">
        <v>35</v>
      </c>
      <c r="B524" s="321" t="s">
        <v>734</v>
      </c>
      <c r="C524" s="146">
        <v>66.599999999999994</v>
      </c>
      <c r="F524" s="146">
        <f t="shared" si="57"/>
        <v>66.599999999999994</v>
      </c>
      <c r="G524" s="696">
        <f t="shared" si="58"/>
        <v>6.7524922627692824E-4</v>
      </c>
      <c r="H524" s="734">
        <f t="shared" si="61"/>
        <v>2.8910457998433543</v>
      </c>
      <c r="I524" s="151">
        <f t="shared" si="59"/>
        <v>0.63603007596553796</v>
      </c>
      <c r="J524" s="151">
        <v>0.84348291179122781</v>
      </c>
      <c r="K524" s="151">
        <v>0.1781280319013476</v>
      </c>
      <c r="L524" s="725">
        <f t="shared" si="60"/>
        <v>6.829860089341544E-2</v>
      </c>
    </row>
    <row r="525" spans="1:12" x14ac:dyDescent="0.3">
      <c r="A525" s="158">
        <v>36</v>
      </c>
      <c r="B525" s="321" t="s">
        <v>735</v>
      </c>
      <c r="C525" s="146">
        <v>156.4</v>
      </c>
      <c r="F525" s="146">
        <f t="shared" si="57"/>
        <v>156.4</v>
      </c>
      <c r="G525" s="696">
        <f t="shared" si="58"/>
        <v>1.5857204052509247E-3</v>
      </c>
      <c r="H525" s="734">
        <f t="shared" si="61"/>
        <v>6.7891826290615711</v>
      </c>
      <c r="I525" s="151">
        <f t="shared" si="59"/>
        <v>1.4936201783935457</v>
      </c>
      <c r="J525" s="151">
        <v>1.9807917027649857</v>
      </c>
      <c r="K525" s="151">
        <v>0.41830666951007162</v>
      </c>
      <c r="L525" s="725">
        <f t="shared" si="60"/>
        <v>6.8298600893415426E-2</v>
      </c>
    </row>
    <row r="526" spans="1:12" x14ac:dyDescent="0.3">
      <c r="A526" s="158">
        <v>37</v>
      </c>
      <c r="B526" s="321" t="s">
        <v>736</v>
      </c>
      <c r="C526" s="146">
        <v>59.6</v>
      </c>
      <c r="F526" s="146">
        <f t="shared" si="57"/>
        <v>59.6</v>
      </c>
      <c r="G526" s="696">
        <f t="shared" si="58"/>
        <v>6.042770853769508E-4</v>
      </c>
      <c r="H526" s="734">
        <f t="shared" si="61"/>
        <v>2.587182127187146</v>
      </c>
      <c r="I526" s="151">
        <f t="shared" si="59"/>
        <v>0.56918006798117216</v>
      </c>
      <c r="J526" s="151">
        <v>0.75482855169305074</v>
      </c>
      <c r="K526" s="151">
        <v>0.15940586638619098</v>
      </c>
      <c r="L526" s="725">
        <f t="shared" si="60"/>
        <v>6.8298600893415426E-2</v>
      </c>
    </row>
    <row r="527" spans="1:12" x14ac:dyDescent="0.3">
      <c r="A527" s="158">
        <v>38</v>
      </c>
      <c r="B527" s="321" t="s">
        <v>737</v>
      </c>
      <c r="C527" s="146">
        <v>176</v>
      </c>
      <c r="F527" s="146">
        <f t="shared" si="57"/>
        <v>176</v>
      </c>
      <c r="G527" s="696">
        <f t="shared" si="58"/>
        <v>1.7844423997708614E-3</v>
      </c>
      <c r="H527" s="734">
        <f t="shared" si="61"/>
        <v>7.6400009124989543</v>
      </c>
      <c r="I527" s="151">
        <f t="shared" si="59"/>
        <v>1.68080020074977</v>
      </c>
      <c r="J527" s="151">
        <v>2.2290239110398811</v>
      </c>
      <c r="K527" s="151">
        <v>0.47072873295251028</v>
      </c>
      <c r="L527" s="725">
        <f t="shared" si="60"/>
        <v>6.8298600893415426E-2</v>
      </c>
    </row>
    <row r="528" spans="1:12" x14ac:dyDescent="0.3">
      <c r="A528" s="158">
        <v>39</v>
      </c>
      <c r="B528" s="321" t="s">
        <v>738</v>
      </c>
      <c r="C528" s="146">
        <v>149</v>
      </c>
      <c r="F528" s="146">
        <f t="shared" si="57"/>
        <v>149</v>
      </c>
      <c r="G528" s="696">
        <f t="shared" si="58"/>
        <v>1.5106927134423771E-3</v>
      </c>
      <c r="H528" s="734">
        <f t="shared" si="61"/>
        <v>6.4679553179678653</v>
      </c>
      <c r="I528" s="151">
        <f t="shared" si="59"/>
        <v>1.4229501699529303</v>
      </c>
      <c r="J528" s="151">
        <v>1.887071379232627</v>
      </c>
      <c r="K528" s="151">
        <v>0.39851466596547747</v>
      </c>
      <c r="L528" s="725">
        <f t="shared" si="60"/>
        <v>6.8298600893415426E-2</v>
      </c>
    </row>
    <row r="529" spans="1:12" x14ac:dyDescent="0.3">
      <c r="A529" s="158">
        <v>40</v>
      </c>
      <c r="B529" s="321" t="s">
        <v>739</v>
      </c>
      <c r="C529" s="146">
        <v>224.8</v>
      </c>
      <c r="F529" s="146">
        <f t="shared" si="57"/>
        <v>224.8</v>
      </c>
      <c r="G529" s="696">
        <f t="shared" si="58"/>
        <v>2.2792196106164188E-3</v>
      </c>
      <c r="H529" s="734">
        <f t="shared" si="61"/>
        <v>9.7583648018736664</v>
      </c>
      <c r="I529" s="151">
        <f t="shared" si="59"/>
        <v>2.1468402564122067</v>
      </c>
      <c r="J529" s="151">
        <v>2.8470714500100307</v>
      </c>
      <c r="K529" s="151">
        <v>0.60124897254388809</v>
      </c>
      <c r="L529" s="725">
        <f t="shared" si="60"/>
        <v>6.829860089341544E-2</v>
      </c>
    </row>
    <row r="530" spans="1:12" x14ac:dyDescent="0.3">
      <c r="A530" s="158">
        <v>41</v>
      </c>
      <c r="B530" s="321" t="s">
        <v>740</v>
      </c>
      <c r="C530" s="146">
        <v>243.4</v>
      </c>
      <c r="F530" s="146">
        <f t="shared" si="57"/>
        <v>243.4</v>
      </c>
      <c r="G530" s="696">
        <f t="shared" si="58"/>
        <v>2.4678027278649301E-3</v>
      </c>
      <c r="H530" s="734">
        <f t="shared" si="61"/>
        <v>10.565773989217304</v>
      </c>
      <c r="I530" s="151">
        <f t="shared" si="59"/>
        <v>2.3244702776278068</v>
      </c>
      <c r="J530" s="151">
        <v>3.0826387496994729</v>
      </c>
      <c r="K530" s="151">
        <v>0.6509964409127329</v>
      </c>
      <c r="L530" s="725">
        <f t="shared" si="60"/>
        <v>6.829860089341544E-2</v>
      </c>
    </row>
    <row r="531" spans="1:12" x14ac:dyDescent="0.3">
      <c r="A531" s="158">
        <v>42</v>
      </c>
      <c r="B531" s="321" t="s">
        <v>741</v>
      </c>
      <c r="C531" s="146">
        <v>169.9</v>
      </c>
      <c r="F531" s="146">
        <f t="shared" si="57"/>
        <v>169.9</v>
      </c>
      <c r="G531" s="696">
        <f t="shared" si="58"/>
        <v>1.7225952484151669E-3</v>
      </c>
      <c r="H531" s="734">
        <f t="shared" si="61"/>
        <v>7.3752054263271161</v>
      </c>
      <c r="I531" s="151">
        <f t="shared" si="59"/>
        <v>1.6225451937919655</v>
      </c>
      <c r="J531" s="151">
        <v>2.1517679686686129</v>
      </c>
      <c r="K531" s="151">
        <v>0.45441370300358797</v>
      </c>
      <c r="L531" s="725">
        <f t="shared" si="60"/>
        <v>6.8298600893415426E-2</v>
      </c>
    </row>
    <row r="532" spans="1:12" x14ac:dyDescent="0.3">
      <c r="A532" s="158">
        <v>43</v>
      </c>
      <c r="B532" s="321" t="s">
        <v>742</v>
      </c>
      <c r="C532" s="146">
        <v>377.1</v>
      </c>
      <c r="F532" s="146">
        <f t="shared" si="57"/>
        <v>377.1</v>
      </c>
      <c r="G532" s="696">
        <f t="shared" si="58"/>
        <v>3.8233706190544995E-3</v>
      </c>
      <c r="H532" s="734">
        <f t="shared" si="61"/>
        <v>16.369570136950887</v>
      </c>
      <c r="I532" s="151">
        <f t="shared" si="59"/>
        <v>3.6013054301291954</v>
      </c>
      <c r="J532" s="151">
        <v>4.7759370275746562</v>
      </c>
      <c r="K532" s="151">
        <v>1.0085898022522251</v>
      </c>
      <c r="L532" s="725">
        <f t="shared" si="60"/>
        <v>6.829860089341544E-2</v>
      </c>
    </row>
    <row r="533" spans="1:12" x14ac:dyDescent="0.3">
      <c r="A533" s="158">
        <v>44</v>
      </c>
      <c r="B533" s="321" t="s">
        <v>743</v>
      </c>
      <c r="C533" s="146">
        <v>87.1</v>
      </c>
      <c r="F533" s="146">
        <f t="shared" si="57"/>
        <v>87.1</v>
      </c>
      <c r="G533" s="696">
        <f t="shared" si="58"/>
        <v>8.8309621034114792E-4</v>
      </c>
      <c r="H533" s="734">
        <f t="shared" si="61"/>
        <v>3.7809322697651075</v>
      </c>
      <c r="I533" s="151">
        <f t="shared" si="59"/>
        <v>0.8318050993483237</v>
      </c>
      <c r="J533" s="151">
        <v>1.1031135377930321</v>
      </c>
      <c r="K533" s="151">
        <v>0.23295723091002071</v>
      </c>
      <c r="L533" s="725">
        <f t="shared" si="60"/>
        <v>6.829860089341544E-2</v>
      </c>
    </row>
    <row r="534" spans="1:12" x14ac:dyDescent="0.3">
      <c r="A534" s="158">
        <v>45</v>
      </c>
      <c r="B534" s="321" t="s">
        <v>744</v>
      </c>
      <c r="C534" s="146">
        <v>348.2</v>
      </c>
      <c r="F534" s="146">
        <f t="shared" si="57"/>
        <v>348.2</v>
      </c>
      <c r="G534" s="696">
        <f t="shared" si="58"/>
        <v>3.5303570659103063E-3</v>
      </c>
      <c r="H534" s="734">
        <f t="shared" si="61"/>
        <v>15.115047259841681</v>
      </c>
      <c r="I534" s="151">
        <f t="shared" si="59"/>
        <v>3.3253103971651701</v>
      </c>
      <c r="J534" s="151">
        <v>4.4099211694550382</v>
      </c>
      <c r="K534" s="151">
        <v>0.93129400462536394</v>
      </c>
      <c r="L534" s="725">
        <f t="shared" si="60"/>
        <v>6.8298600893415426E-2</v>
      </c>
    </row>
    <row r="535" spans="1:12" x14ac:dyDescent="0.3">
      <c r="A535" s="158">
        <v>46</v>
      </c>
      <c r="B535" s="321" t="s">
        <v>745</v>
      </c>
      <c r="C535" s="146">
        <v>227.7</v>
      </c>
      <c r="F535" s="146">
        <f t="shared" si="57"/>
        <v>227.7</v>
      </c>
      <c r="G535" s="696">
        <f t="shared" si="58"/>
        <v>2.3086223547035519E-3</v>
      </c>
      <c r="H535" s="734">
        <f t="shared" si="61"/>
        <v>9.8842511805455224</v>
      </c>
      <c r="I535" s="151">
        <f t="shared" si="59"/>
        <v>2.1745352597200149</v>
      </c>
      <c r="J535" s="151">
        <v>2.8837996849078462</v>
      </c>
      <c r="K535" s="151">
        <v>0.6090052982573102</v>
      </c>
      <c r="L535" s="725">
        <f t="shared" si="60"/>
        <v>6.829860089341544E-2</v>
      </c>
    </row>
    <row r="536" spans="1:12" x14ac:dyDescent="0.3">
      <c r="A536" s="158">
        <v>47</v>
      </c>
      <c r="B536" s="321" t="s">
        <v>746</v>
      </c>
      <c r="C536" s="146">
        <v>409.2</v>
      </c>
      <c r="F536" s="146">
        <f t="shared" si="57"/>
        <v>409.2</v>
      </c>
      <c r="G536" s="696">
        <f t="shared" si="58"/>
        <v>4.1488285794672531E-3</v>
      </c>
      <c r="H536" s="734">
        <f t="shared" si="61"/>
        <v>17.763002121560071</v>
      </c>
      <c r="I536" s="151">
        <f t="shared" si="59"/>
        <v>3.9078604667432155</v>
      </c>
      <c r="J536" s="151">
        <v>5.1824805931677247</v>
      </c>
      <c r="K536" s="151">
        <v>1.0944443041145864</v>
      </c>
      <c r="L536" s="725">
        <f t="shared" si="60"/>
        <v>6.829860089341544E-2</v>
      </c>
    </row>
    <row r="537" spans="1:12" x14ac:dyDescent="0.3">
      <c r="A537" s="158">
        <v>48</v>
      </c>
      <c r="B537" s="321" t="s">
        <v>747</v>
      </c>
      <c r="C537" s="146">
        <v>177.6</v>
      </c>
      <c r="F537" s="146">
        <f t="shared" si="57"/>
        <v>177.6</v>
      </c>
      <c r="G537" s="696">
        <f t="shared" si="58"/>
        <v>1.800664603405142E-3</v>
      </c>
      <c r="H537" s="734">
        <f t="shared" si="61"/>
        <v>7.7094554662489454</v>
      </c>
      <c r="I537" s="151">
        <f t="shared" si="59"/>
        <v>1.6960802025747681</v>
      </c>
      <c r="J537" s="151">
        <v>2.2492877647766076</v>
      </c>
      <c r="K537" s="151">
        <v>0.47500808507026032</v>
      </c>
      <c r="L537" s="725">
        <f t="shared" si="60"/>
        <v>6.829860089341544E-2</v>
      </c>
    </row>
    <row r="538" spans="1:12" x14ac:dyDescent="0.3">
      <c r="A538" s="158">
        <v>49</v>
      </c>
      <c r="B538" s="321" t="s">
        <v>748</v>
      </c>
      <c r="C538" s="146">
        <v>383.9</v>
      </c>
      <c r="F538" s="146">
        <f t="shared" si="57"/>
        <v>383.9</v>
      </c>
      <c r="G538" s="696">
        <f t="shared" si="58"/>
        <v>3.8923149845001915E-3</v>
      </c>
      <c r="H538" s="734">
        <f t="shared" si="61"/>
        <v>16.664751990388343</v>
      </c>
      <c r="I538" s="151">
        <f t="shared" si="59"/>
        <v>3.6662454378854354</v>
      </c>
      <c r="J538" s="151">
        <v>4.8620584059557412</v>
      </c>
      <c r="K538" s="151">
        <v>1.0267770487526631</v>
      </c>
      <c r="L538" s="725">
        <f t="shared" si="60"/>
        <v>6.8298600893415426E-2</v>
      </c>
    </row>
    <row r="539" spans="1:12" x14ac:dyDescent="0.3">
      <c r="A539" s="158">
        <v>50</v>
      </c>
      <c r="B539" s="321" t="s">
        <v>749</v>
      </c>
      <c r="C539" s="146">
        <v>123.2</v>
      </c>
      <c r="F539" s="146">
        <f t="shared" si="57"/>
        <v>123.2</v>
      </c>
      <c r="G539" s="696">
        <f t="shared" si="58"/>
        <v>1.249109679839603E-3</v>
      </c>
      <c r="H539" s="734">
        <f t="shared" si="61"/>
        <v>5.3480006387492685</v>
      </c>
      <c r="I539" s="151">
        <f t="shared" si="59"/>
        <v>1.1765601405248391</v>
      </c>
      <c r="J539" s="151">
        <v>1.560316737727917</v>
      </c>
      <c r="K539" s="151">
        <v>0.32951011306675715</v>
      </c>
      <c r="L539" s="725">
        <f t="shared" si="60"/>
        <v>6.8298600893415426E-2</v>
      </c>
    </row>
    <row r="540" spans="1:12" x14ac:dyDescent="0.3">
      <c r="A540" s="158">
        <v>51</v>
      </c>
      <c r="B540" s="321" t="s">
        <v>750</v>
      </c>
      <c r="C540" s="146">
        <v>423.7</v>
      </c>
      <c r="F540" s="146">
        <f t="shared" si="57"/>
        <v>423.7</v>
      </c>
      <c r="G540" s="696">
        <f t="shared" si="58"/>
        <v>4.2958422999029204E-3</v>
      </c>
      <c r="H540" s="734">
        <f t="shared" si="61"/>
        <v>18.39243401491936</v>
      </c>
      <c r="I540" s="151">
        <f t="shared" si="59"/>
        <v>4.0463354832822596</v>
      </c>
      <c r="J540" s="151">
        <v>5.3661217676568054</v>
      </c>
      <c r="K540" s="151">
        <v>1.1332259326816967</v>
      </c>
      <c r="L540" s="725">
        <f t="shared" si="60"/>
        <v>6.829860089341544E-2</v>
      </c>
    </row>
    <row r="541" spans="1:12" x14ac:dyDescent="0.3">
      <c r="A541" s="158">
        <v>52</v>
      </c>
      <c r="B541" s="321" t="s">
        <v>751</v>
      </c>
      <c r="C541" s="146">
        <v>138.80000000000001</v>
      </c>
      <c r="F541" s="146">
        <f t="shared" si="57"/>
        <v>138.80000000000001</v>
      </c>
      <c r="G541" s="696">
        <f t="shared" si="58"/>
        <v>1.4072761652738385E-3</v>
      </c>
      <c r="H541" s="734">
        <f t="shared" si="61"/>
        <v>6.0251825378116752</v>
      </c>
      <c r="I541" s="151">
        <f t="shared" si="59"/>
        <v>1.3255401583185686</v>
      </c>
      <c r="J541" s="151">
        <v>1.7578893116609977</v>
      </c>
      <c r="K541" s="151">
        <v>0.37123379621482061</v>
      </c>
      <c r="L541" s="725">
        <f t="shared" si="60"/>
        <v>6.8298600893415426E-2</v>
      </c>
    </row>
    <row r="542" spans="1:12" x14ac:dyDescent="0.3">
      <c r="A542" s="158">
        <v>53</v>
      </c>
      <c r="B542" s="321" t="s">
        <v>753</v>
      </c>
      <c r="C542" s="146">
        <v>353.3</v>
      </c>
      <c r="F542" s="146">
        <f t="shared" si="57"/>
        <v>353.3</v>
      </c>
      <c r="G542" s="696">
        <f t="shared" si="58"/>
        <v>3.5820653399945761E-3</v>
      </c>
      <c r="H542" s="734">
        <f t="shared" si="61"/>
        <v>15.336433649919776</v>
      </c>
      <c r="I542" s="151">
        <f t="shared" si="59"/>
        <v>3.3740154029823506</v>
      </c>
      <c r="J542" s="151">
        <v>4.4745122032408533</v>
      </c>
      <c r="K542" s="151">
        <v>0.94493443950069256</v>
      </c>
      <c r="L542" s="725">
        <f t="shared" si="60"/>
        <v>6.8298600893415426E-2</v>
      </c>
    </row>
    <row r="543" spans="1:12" x14ac:dyDescent="0.3">
      <c r="A543" s="158">
        <v>54</v>
      </c>
      <c r="B543" s="321" t="s">
        <v>754</v>
      </c>
      <c r="C543" s="146">
        <v>354.5</v>
      </c>
      <c r="F543" s="146">
        <f t="shared" si="57"/>
        <v>354.5</v>
      </c>
      <c r="G543" s="696">
        <f t="shared" si="58"/>
        <v>3.5942319927202864E-3</v>
      </c>
      <c r="H543" s="734">
        <f t="shared" si="61"/>
        <v>15.38852456523227</v>
      </c>
      <c r="I543" s="151">
        <f t="shared" si="59"/>
        <v>3.3854754043510993</v>
      </c>
      <c r="J543" s="151">
        <v>4.4897100935433967</v>
      </c>
      <c r="K543" s="151">
        <v>0.94814395358900494</v>
      </c>
      <c r="L543" s="725">
        <f t="shared" si="60"/>
        <v>6.8298600893415426E-2</v>
      </c>
    </row>
    <row r="544" spans="1:12" x14ac:dyDescent="0.3">
      <c r="A544" s="158">
        <v>56</v>
      </c>
      <c r="B544" s="321" t="s">
        <v>756</v>
      </c>
      <c r="C544" s="146">
        <v>348.3</v>
      </c>
      <c r="F544" s="146">
        <f t="shared" si="57"/>
        <v>348.3</v>
      </c>
      <c r="G544" s="696">
        <f t="shared" si="58"/>
        <v>3.5313709536374492E-3</v>
      </c>
      <c r="H544" s="734">
        <f t="shared" si="61"/>
        <v>15.119388169451057</v>
      </c>
      <c r="I544" s="151">
        <f t="shared" si="59"/>
        <v>3.3262653972792324</v>
      </c>
      <c r="J544" s="151">
        <v>4.4111876603135842</v>
      </c>
      <c r="K544" s="151">
        <v>0.93156146413272345</v>
      </c>
      <c r="L544" s="725">
        <f t="shared" si="60"/>
        <v>6.829860089341544E-2</v>
      </c>
    </row>
    <row r="545" spans="1:12" x14ac:dyDescent="0.3">
      <c r="A545" s="158">
        <v>57</v>
      </c>
      <c r="B545" s="321" t="s">
        <v>757</v>
      </c>
      <c r="C545" s="146">
        <v>73.400000000000006</v>
      </c>
      <c r="F545" s="146">
        <f t="shared" si="57"/>
        <v>73.400000000000006</v>
      </c>
      <c r="G545" s="696">
        <f t="shared" si="58"/>
        <v>7.4419359172262064E-4</v>
      </c>
      <c r="H545" s="734">
        <f t="shared" si="61"/>
        <v>3.186227653280814</v>
      </c>
      <c r="I545" s="151">
        <f t="shared" si="59"/>
        <v>0.70097008372177905</v>
      </c>
      <c r="J545" s="151">
        <v>0.92960429017231416</v>
      </c>
      <c r="K545" s="151">
        <v>0.19631527840178556</v>
      </c>
      <c r="L545" s="725">
        <f t="shared" si="60"/>
        <v>6.8298600893415426E-2</v>
      </c>
    </row>
    <row r="546" spans="1:12" x14ac:dyDescent="0.3">
      <c r="A546" s="158">
        <v>58</v>
      </c>
      <c r="B546" s="321" t="s">
        <v>758</v>
      </c>
      <c r="C546" s="146">
        <v>117.2</v>
      </c>
      <c r="F546" s="146">
        <f t="shared" si="57"/>
        <v>117.2</v>
      </c>
      <c r="G546" s="696">
        <f t="shared" si="58"/>
        <v>1.1882764162110509E-3</v>
      </c>
      <c r="H546" s="734">
        <f t="shared" si="61"/>
        <v>5.0875460621868038</v>
      </c>
      <c r="I546" s="151">
        <f t="shared" si="59"/>
        <v>1.1192601336810968</v>
      </c>
      <c r="J546" s="151">
        <v>1.4843272862151937</v>
      </c>
      <c r="K546" s="151">
        <v>0.31346254262519435</v>
      </c>
      <c r="L546" s="725">
        <f t="shared" si="60"/>
        <v>6.8298600893415426E-2</v>
      </c>
    </row>
    <row r="547" spans="1:12" x14ac:dyDescent="0.3">
      <c r="A547" s="158">
        <v>59</v>
      </c>
      <c r="B547" s="321" t="s">
        <v>759</v>
      </c>
      <c r="C547" s="146">
        <v>200.1</v>
      </c>
      <c r="F547" s="146">
        <f t="shared" si="57"/>
        <v>200.1</v>
      </c>
      <c r="G547" s="696">
        <f t="shared" si="58"/>
        <v>2.0287893420122124E-3</v>
      </c>
      <c r="H547" s="734">
        <f t="shared" si="61"/>
        <v>8.6861601283581873</v>
      </c>
      <c r="I547" s="151">
        <f t="shared" si="59"/>
        <v>1.9109552282388012</v>
      </c>
      <c r="J547" s="151">
        <v>2.5342482079493194</v>
      </c>
      <c r="K547" s="151">
        <v>0.53518647422612098</v>
      </c>
      <c r="L547" s="725">
        <f t="shared" si="60"/>
        <v>6.829860089341544E-2</v>
      </c>
    </row>
    <row r="548" spans="1:12" x14ac:dyDescent="0.3">
      <c r="A548" s="158">
        <v>60</v>
      </c>
      <c r="B548" s="321" t="s">
        <v>760</v>
      </c>
      <c r="C548" s="146">
        <v>79.099999999999994</v>
      </c>
      <c r="F548" s="146">
        <f t="shared" si="57"/>
        <v>79.099999999999994</v>
      </c>
      <c r="G548" s="696">
        <f t="shared" si="58"/>
        <v>8.0198519216974503E-4</v>
      </c>
      <c r="H548" s="734">
        <f t="shared" si="61"/>
        <v>3.4336595010151547</v>
      </c>
      <c r="I548" s="151">
        <f t="shared" si="59"/>
        <v>0.75540509022333402</v>
      </c>
      <c r="J548" s="151">
        <v>1.0017942691094013</v>
      </c>
      <c r="K548" s="151">
        <v>0.21156047032127023</v>
      </c>
      <c r="L548" s="725">
        <f t="shared" si="60"/>
        <v>6.829860089341544E-2</v>
      </c>
    </row>
    <row r="549" spans="1:12" x14ac:dyDescent="0.3">
      <c r="A549" s="158">
        <v>61</v>
      </c>
      <c r="B549" s="321" t="s">
        <v>761</v>
      </c>
      <c r="C549" s="146">
        <v>2958.8</v>
      </c>
      <c r="D549" s="146">
        <v>298.39999999999998</v>
      </c>
      <c r="F549" s="146">
        <f t="shared" si="57"/>
        <v>3257.2000000000003</v>
      </c>
      <c r="G549" s="696">
        <f t="shared" si="58"/>
        <v>3.3024351048486653E-2</v>
      </c>
      <c r="H549" s="734">
        <f t="shared" si="61"/>
        <v>141.39210779654317</v>
      </c>
      <c r="I549" s="151">
        <f t="shared" si="59"/>
        <v>31.106263715239496</v>
      </c>
      <c r="J549" s="151">
        <v>41.252140244540357</v>
      </c>
      <c r="K549" s="151">
        <v>8.711691073709753</v>
      </c>
      <c r="L549" s="725">
        <f t="shared" si="60"/>
        <v>6.8298600893415426E-2</v>
      </c>
    </row>
    <row r="550" spans="1:12" x14ac:dyDescent="0.3">
      <c r="A550" s="158">
        <v>62</v>
      </c>
      <c r="B550" s="321" t="s">
        <v>762</v>
      </c>
      <c r="C550" s="146">
        <v>4789.17</v>
      </c>
      <c r="F550" s="146">
        <f t="shared" ref="F550:F610" si="62">C550+D550+E550</f>
        <v>4789.17</v>
      </c>
      <c r="G550" s="696">
        <f t="shared" si="58"/>
        <v>4.8556806861992138E-2</v>
      </c>
      <c r="H550" s="734">
        <f t="shared" si="61"/>
        <v>207.89354073927623</v>
      </c>
      <c r="I550" s="151">
        <f t="shared" si="59"/>
        <v>45.73657896264077</v>
      </c>
      <c r="J550" s="151">
        <v>60.654400250198123</v>
      </c>
      <c r="K550" s="151">
        <v>12.80909048860326</v>
      </c>
      <c r="L550" s="725">
        <f t="shared" si="60"/>
        <v>6.829860089341544E-2</v>
      </c>
    </row>
    <row r="551" spans="1:12" x14ac:dyDescent="0.3">
      <c r="A551" s="158">
        <v>63</v>
      </c>
      <c r="B551" s="321" t="s">
        <v>763</v>
      </c>
      <c r="C551" s="146">
        <v>6299.44</v>
      </c>
      <c r="D551" s="146">
        <v>16.920000000000002</v>
      </c>
      <c r="F551" s="146">
        <f t="shared" si="62"/>
        <v>6316.36</v>
      </c>
      <c r="G551" s="696">
        <f t="shared" si="58"/>
        <v>6.4040798842140215E-2</v>
      </c>
      <c r="H551" s="734">
        <f t="shared" si="61"/>
        <v>274.18747820268123</v>
      </c>
      <c r="I551" s="151">
        <f t="shared" si="59"/>
        <v>60.321245204589871</v>
      </c>
      <c r="J551" s="151">
        <v>79.996121992817422</v>
      </c>
      <c r="K551" s="151">
        <v>16.893705339044988</v>
      </c>
      <c r="L551" s="725">
        <f t="shared" si="60"/>
        <v>6.829860089341544E-2</v>
      </c>
    </row>
    <row r="552" spans="1:12" x14ac:dyDescent="0.3">
      <c r="A552" s="158">
        <v>64</v>
      </c>
      <c r="B552" s="321" t="s">
        <v>764</v>
      </c>
      <c r="C552" s="146">
        <v>4812.1099999999997</v>
      </c>
      <c r="F552" s="146">
        <f t="shared" si="62"/>
        <v>4812.1099999999997</v>
      </c>
      <c r="G552" s="696">
        <f t="shared" si="58"/>
        <v>4.8789392706598635E-2</v>
      </c>
      <c r="H552" s="734">
        <f t="shared" si="61"/>
        <v>208.88934540366671</v>
      </c>
      <c r="I552" s="151">
        <f t="shared" ref="I552:I612" si="63">H552*0.22</f>
        <v>45.955655988806676</v>
      </c>
      <c r="J552" s="151">
        <v>60.944933253148434</v>
      </c>
      <c r="K552" s="151">
        <v>12.8704456995915</v>
      </c>
      <c r="L552" s="725">
        <f t="shared" si="60"/>
        <v>6.8298600893415426E-2</v>
      </c>
    </row>
    <row r="553" spans="1:12" x14ac:dyDescent="0.3">
      <c r="A553" s="158">
        <v>65</v>
      </c>
      <c r="B553" s="321" t="s">
        <v>765</v>
      </c>
      <c r="C553" s="146">
        <v>11145.01</v>
      </c>
      <c r="F553" s="146">
        <f t="shared" si="62"/>
        <v>11145.01</v>
      </c>
      <c r="G553" s="696">
        <f t="shared" si="58"/>
        <v>0.11299788857880823</v>
      </c>
      <c r="H553" s="734">
        <f t="shared" si="61"/>
        <v>483.79481005573848</v>
      </c>
      <c r="I553" s="151">
        <f t="shared" si="63"/>
        <v>106.43485821226247</v>
      </c>
      <c r="J553" s="151">
        <v>141.15053283396927</v>
      </c>
      <c r="K553" s="151">
        <v>29.808388841153725</v>
      </c>
      <c r="L553" s="725">
        <f t="shared" si="60"/>
        <v>6.8298600893415426E-2</v>
      </c>
    </row>
    <row r="554" spans="1:12" x14ac:dyDescent="0.3">
      <c r="A554" s="158">
        <v>66</v>
      </c>
      <c r="B554" s="321" t="s">
        <v>766</v>
      </c>
      <c r="C554" s="146">
        <v>74.5</v>
      </c>
      <c r="F554" s="146">
        <f t="shared" si="62"/>
        <v>74.5</v>
      </c>
      <c r="G554" s="696">
        <f t="shared" si="58"/>
        <v>7.5534635672118856E-4</v>
      </c>
      <c r="H554" s="734">
        <f t="shared" si="61"/>
        <v>3.2339776589839326</v>
      </c>
      <c r="I554" s="151">
        <f t="shared" si="63"/>
        <v>0.71147508497646517</v>
      </c>
      <c r="J554" s="151">
        <v>0.94353568961631351</v>
      </c>
      <c r="K554" s="151">
        <v>0.19925733298273873</v>
      </c>
      <c r="L554" s="725">
        <f t="shared" si="60"/>
        <v>6.8298600893415426E-2</v>
      </c>
    </row>
    <row r="555" spans="1:12" x14ac:dyDescent="0.3">
      <c r="A555" s="158">
        <v>67</v>
      </c>
      <c r="B555" s="321" t="s">
        <v>767</v>
      </c>
      <c r="C555" s="146">
        <v>227.9</v>
      </c>
      <c r="F555" s="146">
        <f t="shared" si="62"/>
        <v>227.9</v>
      </c>
      <c r="G555" s="696">
        <f t="shared" si="58"/>
        <v>2.3106501301578372E-3</v>
      </c>
      <c r="H555" s="734">
        <f t="shared" si="61"/>
        <v>9.8929329997642714</v>
      </c>
      <c r="I555" s="151">
        <f t="shared" si="63"/>
        <v>2.1764452599481396</v>
      </c>
      <c r="J555" s="151">
        <v>2.8863326666249374</v>
      </c>
      <c r="K555" s="151">
        <v>0.60954021727202889</v>
      </c>
      <c r="L555" s="725">
        <f t="shared" si="60"/>
        <v>6.8298600893415426E-2</v>
      </c>
    </row>
    <row r="556" spans="1:12" x14ac:dyDescent="0.3">
      <c r="A556" s="158">
        <v>68</v>
      </c>
      <c r="B556" s="321" t="s">
        <v>768</v>
      </c>
      <c r="C556" s="146">
        <v>374.6</v>
      </c>
      <c r="F556" s="146">
        <f t="shared" si="62"/>
        <v>374.6</v>
      </c>
      <c r="G556" s="696">
        <f t="shared" si="58"/>
        <v>3.7980234258759363E-3</v>
      </c>
      <c r="H556" s="734">
        <f t="shared" si="61"/>
        <v>16.261047396716528</v>
      </c>
      <c r="I556" s="151">
        <f t="shared" si="63"/>
        <v>3.577430427277636</v>
      </c>
      <c r="J556" s="151">
        <v>4.7442747561110208</v>
      </c>
      <c r="K556" s="151">
        <v>1.0019033145682406</v>
      </c>
      <c r="L556" s="725">
        <f t="shared" si="60"/>
        <v>6.829860089341544E-2</v>
      </c>
    </row>
    <row r="557" spans="1:12" x14ac:dyDescent="0.3">
      <c r="A557" s="158">
        <v>69</v>
      </c>
      <c r="B557" s="321" t="s">
        <v>1451</v>
      </c>
      <c r="C557" s="146">
        <v>707.9</v>
      </c>
      <c r="E557" s="146">
        <v>30.5</v>
      </c>
      <c r="F557" s="146">
        <f t="shared" si="62"/>
        <v>738.4</v>
      </c>
      <c r="G557" s="696">
        <f t="shared" si="58"/>
        <v>7.4865469772204775E-3</v>
      </c>
      <c r="H557" s="734">
        <f t="shared" si="61"/>
        <v>32.053276555620613</v>
      </c>
      <c r="I557" s="151">
        <f t="shared" si="63"/>
        <v>7.0517208422365352</v>
      </c>
      <c r="J557" s="151">
        <v>9.3517684994991388</v>
      </c>
      <c r="K557" s="151">
        <v>1.9749210023416681</v>
      </c>
      <c r="L557" s="725">
        <f t="shared" si="60"/>
        <v>6.8298600893415426E-2</v>
      </c>
    </row>
    <row r="558" spans="1:12" x14ac:dyDescent="0.3">
      <c r="A558" s="158">
        <v>70</v>
      </c>
      <c r="B558" s="321" t="s">
        <v>1452</v>
      </c>
      <c r="C558" s="146">
        <v>331.5</v>
      </c>
      <c r="E558" s="146">
        <v>110.8</v>
      </c>
      <c r="F558" s="146">
        <f t="shared" si="62"/>
        <v>442.3</v>
      </c>
      <c r="G558" s="696">
        <f t="shared" ref="G558:G621" si="64">2/197260.5*F558</f>
        <v>4.4844254171514325E-3</v>
      </c>
      <c r="H558" s="734">
        <f t="shared" si="61"/>
        <v>19.199843202263001</v>
      </c>
      <c r="I558" s="151">
        <f t="shared" si="63"/>
        <v>4.2239655044978601</v>
      </c>
      <c r="J558" s="151">
        <v>5.6016890673462481</v>
      </c>
      <c r="K558" s="151">
        <v>1.1829734010505413</v>
      </c>
      <c r="L558" s="725">
        <f t="shared" si="60"/>
        <v>6.829860089341544E-2</v>
      </c>
    </row>
    <row r="559" spans="1:12" x14ac:dyDescent="0.3">
      <c r="A559" s="158">
        <v>71</v>
      </c>
      <c r="B559" s="321" t="s">
        <v>1453</v>
      </c>
      <c r="C559" s="146">
        <v>939</v>
      </c>
      <c r="E559" s="146">
        <v>104.4</v>
      </c>
      <c r="F559" s="146">
        <f t="shared" si="62"/>
        <v>1043.4000000000001</v>
      </c>
      <c r="G559" s="696">
        <f t="shared" si="64"/>
        <v>1.0578904545005211E-2</v>
      </c>
      <c r="H559" s="734">
        <f t="shared" si="61"/>
        <v>45.29305086421256</v>
      </c>
      <c r="I559" s="151">
        <f t="shared" si="63"/>
        <v>9.9644711901267637</v>
      </c>
      <c r="J559" s="151">
        <v>13.214565618062572</v>
      </c>
      <c r="K559" s="151">
        <v>2.7906724997877794</v>
      </c>
      <c r="L559" s="725">
        <f t="shared" si="60"/>
        <v>6.829860089341544E-2</v>
      </c>
    </row>
    <row r="560" spans="1:12" x14ac:dyDescent="0.3">
      <c r="A560" s="158">
        <v>72</v>
      </c>
      <c r="B560" s="321" t="s">
        <v>1454</v>
      </c>
      <c r="C560" s="146">
        <v>434.3</v>
      </c>
      <c r="E560" s="146">
        <v>39.299999999999997</v>
      </c>
      <c r="F560" s="146">
        <f t="shared" si="62"/>
        <v>473.6</v>
      </c>
      <c r="G560" s="696">
        <f t="shared" si="64"/>
        <v>4.801772275747046E-3</v>
      </c>
      <c r="H560" s="734">
        <f t="shared" si="61"/>
        <v>20.558547909997188</v>
      </c>
      <c r="I560" s="151">
        <f t="shared" si="63"/>
        <v>4.522880540199381</v>
      </c>
      <c r="J560" s="151">
        <v>5.9981007060709537</v>
      </c>
      <c r="K560" s="151">
        <v>1.2666882268540276</v>
      </c>
      <c r="L560" s="725">
        <f t="shared" si="60"/>
        <v>6.8298600893415426E-2</v>
      </c>
    </row>
    <row r="561" spans="1:12" x14ac:dyDescent="0.3">
      <c r="A561" s="158">
        <v>73</v>
      </c>
      <c r="B561" s="321" t="s">
        <v>1455</v>
      </c>
      <c r="C561" s="146">
        <v>345.2</v>
      </c>
      <c r="F561" s="146">
        <f t="shared" si="62"/>
        <v>345.2</v>
      </c>
      <c r="G561" s="696">
        <f t="shared" si="64"/>
        <v>3.4999404340960304E-3</v>
      </c>
      <c r="H561" s="734">
        <f t="shared" si="61"/>
        <v>14.984819971560448</v>
      </c>
      <c r="I561" s="151">
        <f t="shared" si="63"/>
        <v>3.2966603937432986</v>
      </c>
      <c r="J561" s="151">
        <v>4.3719264436986762</v>
      </c>
      <c r="K561" s="151">
        <v>0.92327021940458254</v>
      </c>
      <c r="L561" s="725">
        <f t="shared" si="60"/>
        <v>6.8298600893415426E-2</v>
      </c>
    </row>
    <row r="562" spans="1:12" x14ac:dyDescent="0.3">
      <c r="A562" s="158">
        <v>74</v>
      </c>
      <c r="B562" s="321" t="s">
        <v>1456</v>
      </c>
      <c r="C562" s="146">
        <v>864.9</v>
      </c>
      <c r="F562" s="146">
        <f t="shared" si="62"/>
        <v>864.9</v>
      </c>
      <c r="G562" s="696">
        <f t="shared" si="64"/>
        <v>8.7691149520557846E-3</v>
      </c>
      <c r="H562" s="734">
        <f t="shared" si="61"/>
        <v>37.544527211479235</v>
      </c>
      <c r="I562" s="151">
        <f t="shared" si="63"/>
        <v>8.2597959865254325</v>
      </c>
      <c r="J562" s="151">
        <v>10.953879435559053</v>
      </c>
      <c r="K562" s="151">
        <v>2.3132572791512844</v>
      </c>
      <c r="L562" s="725">
        <f t="shared" si="60"/>
        <v>6.8298600893415426E-2</v>
      </c>
    </row>
    <row r="563" spans="1:12" x14ac:dyDescent="0.3">
      <c r="A563" s="158">
        <v>75</v>
      </c>
      <c r="B563" s="321" t="s">
        <v>1457</v>
      </c>
      <c r="C563" s="146">
        <v>1116.9000000000001</v>
      </c>
      <c r="F563" s="146">
        <f t="shared" si="62"/>
        <v>1116.9000000000001</v>
      </c>
      <c r="G563" s="696">
        <f t="shared" si="64"/>
        <v>1.1324112024454974E-2</v>
      </c>
      <c r="H563" s="734">
        <f t="shared" si="61"/>
        <v>48.483619427102745</v>
      </c>
      <c r="I563" s="151">
        <f t="shared" si="63"/>
        <v>10.666396273962604</v>
      </c>
      <c r="J563" s="151">
        <v>14.145436399093429</v>
      </c>
      <c r="K563" s="151">
        <v>2.987255237696925</v>
      </c>
      <c r="L563" s="725">
        <f t="shared" si="60"/>
        <v>6.8298600893415426E-2</v>
      </c>
    </row>
    <row r="564" spans="1:12" x14ac:dyDescent="0.3">
      <c r="A564" s="158">
        <v>76</v>
      </c>
      <c r="B564" s="321" t="s">
        <v>1458</v>
      </c>
      <c r="C564" s="146">
        <v>473</v>
      </c>
      <c r="E564" s="146">
        <v>33.200000000000003</v>
      </c>
      <c r="F564" s="146">
        <f t="shared" si="62"/>
        <v>506.2</v>
      </c>
      <c r="G564" s="696">
        <f t="shared" si="64"/>
        <v>5.1322996747955119E-3</v>
      </c>
      <c r="H564" s="734">
        <f t="shared" si="61"/>
        <v>21.973684442653244</v>
      </c>
      <c r="I564" s="151">
        <f t="shared" si="63"/>
        <v>4.8342105773837138</v>
      </c>
      <c r="J564" s="151">
        <v>6.4109767259567505</v>
      </c>
      <c r="K564" s="151">
        <v>1.3538800262531856</v>
      </c>
      <c r="L564" s="725">
        <f t="shared" si="60"/>
        <v>6.829860089341544E-2</v>
      </c>
    </row>
    <row r="565" spans="1:12" x14ac:dyDescent="0.3">
      <c r="A565" s="158">
        <v>77</v>
      </c>
      <c r="B565" s="321" t="s">
        <v>1459</v>
      </c>
      <c r="C565" s="146">
        <v>369.5</v>
      </c>
      <c r="F565" s="146">
        <f t="shared" si="62"/>
        <v>369.5</v>
      </c>
      <c r="G565" s="696">
        <f t="shared" si="64"/>
        <v>3.7463151517916665E-3</v>
      </c>
      <c r="H565" s="734">
        <f t="shared" si="61"/>
        <v>16.039661006638429</v>
      </c>
      <c r="I565" s="151">
        <f t="shared" si="63"/>
        <v>3.5287254214604542</v>
      </c>
      <c r="J565" s="151">
        <v>4.6796837223252057</v>
      </c>
      <c r="K565" s="151">
        <v>0.98826287969291227</v>
      </c>
      <c r="L565" s="725">
        <f t="shared" si="60"/>
        <v>6.8298600893415426E-2</v>
      </c>
    </row>
    <row r="566" spans="1:12" x14ac:dyDescent="0.3">
      <c r="A566" s="158">
        <v>78</v>
      </c>
      <c r="B566" s="321" t="s">
        <v>1460</v>
      </c>
      <c r="C566" s="146">
        <v>510.1</v>
      </c>
      <c r="F566" s="146">
        <f t="shared" si="62"/>
        <v>510.1</v>
      </c>
      <c r="G566" s="696">
        <f t="shared" si="64"/>
        <v>5.1718412961540708E-3</v>
      </c>
      <c r="H566" s="734">
        <f t="shared" si="61"/>
        <v>22.142979917418845</v>
      </c>
      <c r="I566" s="151">
        <f t="shared" si="63"/>
        <v>4.8714555818321461</v>
      </c>
      <c r="J566" s="151">
        <v>6.4603698694400213</v>
      </c>
      <c r="K566" s="151">
        <v>1.3643109470402015</v>
      </c>
      <c r="L566" s="725">
        <f t="shared" si="60"/>
        <v>6.829860089341544E-2</v>
      </c>
    </row>
    <row r="567" spans="1:12" x14ac:dyDescent="0.3">
      <c r="A567" s="158">
        <v>80</v>
      </c>
      <c r="B567" s="321" t="s">
        <v>1462</v>
      </c>
      <c r="C567" s="146">
        <v>488.2</v>
      </c>
      <c r="F567" s="146">
        <f t="shared" si="62"/>
        <v>488.2</v>
      </c>
      <c r="G567" s="696">
        <f t="shared" si="64"/>
        <v>4.9497998839098554E-3</v>
      </c>
      <c r="H567" s="734">
        <f t="shared" si="61"/>
        <v>21.192320712965849</v>
      </c>
      <c r="I567" s="151">
        <f t="shared" si="63"/>
        <v>4.6623105568524865</v>
      </c>
      <c r="J567" s="151">
        <v>6.1830083714185795</v>
      </c>
      <c r="K567" s="151">
        <v>1.3057373149284972</v>
      </c>
      <c r="L567" s="725">
        <f t="shared" ref="L567:L628" si="65">(K567+J567+I567+H567)/F567</f>
        <v>6.829860089341544E-2</v>
      </c>
    </row>
    <row r="568" spans="1:12" x14ac:dyDescent="0.3">
      <c r="A568" s="158">
        <v>81</v>
      </c>
      <c r="B568" s="321" t="s">
        <v>1463</v>
      </c>
      <c r="C568" s="146">
        <v>223.7</v>
      </c>
      <c r="F568" s="146">
        <f t="shared" si="62"/>
        <v>223.7</v>
      </c>
      <c r="G568" s="696">
        <f t="shared" si="64"/>
        <v>2.2680668456178505E-3</v>
      </c>
      <c r="H568" s="734">
        <f t="shared" si="61"/>
        <v>9.710614796170546</v>
      </c>
      <c r="I568" s="151">
        <f t="shared" si="63"/>
        <v>2.1363352551575203</v>
      </c>
      <c r="J568" s="151">
        <v>2.8331400505660307</v>
      </c>
      <c r="K568" s="151">
        <v>0.59830691796293489</v>
      </c>
      <c r="L568" s="725">
        <f t="shared" si="65"/>
        <v>6.829860089341544E-2</v>
      </c>
    </row>
    <row r="569" spans="1:12" x14ac:dyDescent="0.3">
      <c r="A569" s="158">
        <v>82</v>
      </c>
      <c r="B569" s="321" t="s">
        <v>1464</v>
      </c>
      <c r="C569" s="146">
        <v>388.5</v>
      </c>
      <c r="F569" s="146">
        <f t="shared" si="62"/>
        <v>388.5</v>
      </c>
      <c r="G569" s="696">
        <f t="shared" si="64"/>
        <v>3.938953819948748E-3</v>
      </c>
      <c r="H569" s="734">
        <f t="shared" si="61"/>
        <v>16.864433832419568</v>
      </c>
      <c r="I569" s="151">
        <f t="shared" si="63"/>
        <v>3.7101754431323051</v>
      </c>
      <c r="J569" s="151">
        <v>4.9203169854488289</v>
      </c>
      <c r="K569" s="151">
        <v>1.0390801860911945</v>
      </c>
      <c r="L569" s="725">
        <f t="shared" si="65"/>
        <v>6.829860089341544E-2</v>
      </c>
    </row>
    <row r="570" spans="1:12" x14ac:dyDescent="0.3">
      <c r="A570" s="158">
        <v>83</v>
      </c>
      <c r="B570" s="321" t="s">
        <v>1465</v>
      </c>
      <c r="C570" s="146">
        <v>528.32000000000005</v>
      </c>
      <c r="F570" s="146">
        <f t="shared" si="62"/>
        <v>528.32000000000005</v>
      </c>
      <c r="G570" s="696">
        <f t="shared" si="64"/>
        <v>5.3565716400394408E-3</v>
      </c>
      <c r="H570" s="734">
        <f t="shared" si="61"/>
        <v>22.933893648246862</v>
      </c>
      <c r="I570" s="151">
        <f t="shared" si="63"/>
        <v>5.0454566026143093</v>
      </c>
      <c r="J570" s="151">
        <v>6.6911245038669902</v>
      </c>
      <c r="K570" s="151">
        <v>1.413042069281081</v>
      </c>
      <c r="L570" s="725">
        <f t="shared" si="65"/>
        <v>6.8298600893415412E-2</v>
      </c>
    </row>
    <row r="571" spans="1:12" x14ac:dyDescent="0.3">
      <c r="A571" s="158">
        <v>84</v>
      </c>
      <c r="B571" s="321" t="s">
        <v>1466</v>
      </c>
      <c r="C571" s="146">
        <v>262.17</v>
      </c>
      <c r="F571" s="146">
        <f t="shared" si="62"/>
        <v>262.17</v>
      </c>
      <c r="G571" s="696">
        <f t="shared" si="64"/>
        <v>2.6581094542495838E-3</v>
      </c>
      <c r="H571" s="734">
        <f t="shared" si="61"/>
        <v>11.38056272289688</v>
      </c>
      <c r="I571" s="151">
        <f t="shared" si="63"/>
        <v>2.5037237990373136</v>
      </c>
      <c r="J571" s="151">
        <v>3.3203590838484418</v>
      </c>
      <c r="K571" s="151">
        <v>0.70119859044408872</v>
      </c>
      <c r="L571" s="725">
        <f t="shared" si="65"/>
        <v>6.8298600893415426E-2</v>
      </c>
    </row>
    <row r="572" spans="1:12" x14ac:dyDescent="0.3">
      <c r="A572" s="158">
        <v>85</v>
      </c>
      <c r="B572" s="321" t="s">
        <v>1467</v>
      </c>
      <c r="C572" s="146">
        <v>513.29999999999995</v>
      </c>
      <c r="F572" s="146">
        <f t="shared" si="62"/>
        <v>513.29999999999995</v>
      </c>
      <c r="G572" s="696">
        <f t="shared" si="64"/>
        <v>5.2042857034226312E-3</v>
      </c>
      <c r="H572" s="734">
        <f t="shared" si="61"/>
        <v>22.281889024918822</v>
      </c>
      <c r="I572" s="151">
        <f t="shared" si="63"/>
        <v>4.9020155854821406</v>
      </c>
      <c r="J572" s="151">
        <v>6.5008975769134718</v>
      </c>
      <c r="K572" s="151">
        <v>1.3728696512757015</v>
      </c>
      <c r="L572" s="725">
        <f t="shared" si="65"/>
        <v>6.829860089341544E-2</v>
      </c>
    </row>
    <row r="573" spans="1:12" x14ac:dyDescent="0.3">
      <c r="A573" s="158">
        <v>86</v>
      </c>
      <c r="B573" s="321" t="s">
        <v>1468</v>
      </c>
      <c r="C573" s="146">
        <v>577.70000000000005</v>
      </c>
      <c r="F573" s="146">
        <f t="shared" si="62"/>
        <v>577.70000000000005</v>
      </c>
      <c r="G573" s="696">
        <f t="shared" si="64"/>
        <v>5.8572293997024251E-3</v>
      </c>
      <c r="H573" s="734">
        <f t="shared" si="61"/>
        <v>25.077434813355946</v>
      </c>
      <c r="I573" s="151">
        <f t="shared" si="63"/>
        <v>5.5170356589383083</v>
      </c>
      <c r="J573" s="151">
        <v>7.3165176898167026</v>
      </c>
      <c r="K573" s="151">
        <v>1.5451135740151429</v>
      </c>
      <c r="L573" s="725">
        <f t="shared" si="65"/>
        <v>6.829860089341544E-2</v>
      </c>
    </row>
    <row r="574" spans="1:12" x14ac:dyDescent="0.3">
      <c r="A574" s="158">
        <v>87</v>
      </c>
      <c r="B574" s="321" t="s">
        <v>1469</v>
      </c>
      <c r="C574" s="146">
        <v>432.4</v>
      </c>
      <c r="F574" s="146">
        <f t="shared" si="62"/>
        <v>432.4</v>
      </c>
      <c r="G574" s="696">
        <f t="shared" si="64"/>
        <v>4.3840505321643209E-3</v>
      </c>
      <c r="H574" s="734">
        <f t="shared" si="61"/>
        <v>18.77009315093493</v>
      </c>
      <c r="I574" s="151">
        <f t="shared" si="63"/>
        <v>4.1294204932056848</v>
      </c>
      <c r="J574" s="151">
        <v>5.4763064723502541</v>
      </c>
      <c r="K574" s="151">
        <v>1.1564949098219626</v>
      </c>
      <c r="L574" s="725">
        <f t="shared" si="65"/>
        <v>6.8298600893415426E-2</v>
      </c>
    </row>
    <row r="575" spans="1:12" x14ac:dyDescent="0.3">
      <c r="A575" s="158">
        <v>88</v>
      </c>
      <c r="B575" s="321" t="s">
        <v>1470</v>
      </c>
      <c r="C575" s="146">
        <v>488.9</v>
      </c>
      <c r="F575" s="146">
        <f t="shared" si="62"/>
        <v>488.9</v>
      </c>
      <c r="G575" s="696">
        <f t="shared" si="64"/>
        <v>4.9568970979998531E-3</v>
      </c>
      <c r="H575" s="734">
        <f t="shared" si="61"/>
        <v>21.222707080231469</v>
      </c>
      <c r="I575" s="151">
        <f t="shared" si="63"/>
        <v>4.6689955576509234</v>
      </c>
      <c r="J575" s="151">
        <v>6.1918738074283972</v>
      </c>
      <c r="K575" s="151">
        <v>1.3076095314800127</v>
      </c>
      <c r="L575" s="725">
        <f t="shared" si="65"/>
        <v>6.8298600893415426E-2</v>
      </c>
    </row>
    <row r="576" spans="1:12" x14ac:dyDescent="0.3">
      <c r="A576" s="158">
        <v>89</v>
      </c>
      <c r="B576" s="321" t="s">
        <v>1471</v>
      </c>
      <c r="C576" s="146">
        <v>540.1</v>
      </c>
      <c r="F576" s="146">
        <f t="shared" si="62"/>
        <v>540.1</v>
      </c>
      <c r="G576" s="696">
        <f t="shared" si="64"/>
        <v>5.476007614296831E-3</v>
      </c>
      <c r="H576" s="734">
        <f t="shared" si="61"/>
        <v>23.445252800231167</v>
      </c>
      <c r="I576" s="151">
        <f t="shared" si="63"/>
        <v>5.1579556160508568</v>
      </c>
      <c r="J576" s="151">
        <v>6.8403171270036367</v>
      </c>
      <c r="K576" s="151">
        <v>1.4445487992480159</v>
      </c>
      <c r="L576" s="725">
        <f t="shared" si="65"/>
        <v>6.829860089341544E-2</v>
      </c>
    </row>
    <row r="577" spans="1:12" x14ac:dyDescent="0.3">
      <c r="A577" s="158">
        <v>90</v>
      </c>
      <c r="B577" s="321" t="s">
        <v>1472</v>
      </c>
      <c r="C577" s="146">
        <v>236.8</v>
      </c>
      <c r="F577" s="146">
        <f t="shared" si="62"/>
        <v>236.8</v>
      </c>
      <c r="G577" s="696">
        <f t="shared" si="64"/>
        <v>2.400886137873523E-3</v>
      </c>
      <c r="H577" s="734">
        <f t="shared" si="61"/>
        <v>10.279273954998594</v>
      </c>
      <c r="I577" s="151">
        <f t="shared" si="63"/>
        <v>2.2614402700996905</v>
      </c>
      <c r="J577" s="151">
        <v>2.9990503530354768</v>
      </c>
      <c r="K577" s="151">
        <v>0.6333441134270138</v>
      </c>
      <c r="L577" s="725">
        <f t="shared" si="65"/>
        <v>6.8298600893415426E-2</v>
      </c>
    </row>
    <row r="578" spans="1:12" x14ac:dyDescent="0.3">
      <c r="A578" s="158">
        <v>91</v>
      </c>
      <c r="B578" s="321" t="s">
        <v>1473</v>
      </c>
      <c r="C578" s="146">
        <v>375.5</v>
      </c>
      <c r="F578" s="146">
        <f t="shared" si="62"/>
        <v>375.5</v>
      </c>
      <c r="G578" s="696">
        <f t="shared" si="64"/>
        <v>3.8071484154202188E-3</v>
      </c>
      <c r="H578" s="734">
        <f t="shared" si="61"/>
        <v>16.300115583200895</v>
      </c>
      <c r="I578" s="151">
        <f t="shared" si="63"/>
        <v>3.5860254283041972</v>
      </c>
      <c r="J578" s="151">
        <v>4.7556731738379288</v>
      </c>
      <c r="K578" s="151">
        <v>1.0043104501344751</v>
      </c>
      <c r="L578" s="725">
        <f t="shared" si="65"/>
        <v>6.829860089341544E-2</v>
      </c>
    </row>
    <row r="579" spans="1:12" x14ac:dyDescent="0.3">
      <c r="A579" s="158">
        <v>92</v>
      </c>
      <c r="B579" s="321" t="s">
        <v>1474</v>
      </c>
      <c r="C579" s="146">
        <v>552.64</v>
      </c>
      <c r="E579" s="146">
        <v>65.900000000000006</v>
      </c>
      <c r="F579" s="146">
        <f t="shared" si="62"/>
        <v>618.54</v>
      </c>
      <c r="G579" s="696">
        <f t="shared" si="64"/>
        <v>6.2713011474674349E-3</v>
      </c>
      <c r="H579" s="734">
        <f t="shared" si="61"/>
        <v>26.850262297824447</v>
      </c>
      <c r="I579" s="151">
        <f t="shared" si="63"/>
        <v>5.9070577055213782</v>
      </c>
      <c r="J579" s="151">
        <v>7.8337525564466368</v>
      </c>
      <c r="K579" s="151">
        <v>1.6543440368207141</v>
      </c>
      <c r="L579" s="725">
        <f t="shared" si="65"/>
        <v>6.8298600893415426E-2</v>
      </c>
    </row>
    <row r="580" spans="1:12" x14ac:dyDescent="0.3">
      <c r="A580" s="158">
        <v>93</v>
      </c>
      <c r="B580" s="321" t="s">
        <v>1475</v>
      </c>
      <c r="C580" s="146">
        <v>473.5</v>
      </c>
      <c r="F580" s="146">
        <f t="shared" si="62"/>
        <v>473.5</v>
      </c>
      <c r="G580" s="696">
        <f t="shared" si="64"/>
        <v>4.8007583880199031E-3</v>
      </c>
      <c r="H580" s="734">
        <f t="shared" si="61"/>
        <v>20.554207000387812</v>
      </c>
      <c r="I580" s="151">
        <f t="shared" si="63"/>
        <v>4.5219255400853191</v>
      </c>
      <c r="J580" s="151">
        <v>5.9968342152124077</v>
      </c>
      <c r="K580" s="151">
        <v>1.2664207673466681</v>
      </c>
      <c r="L580" s="725">
        <f t="shared" si="65"/>
        <v>6.829860089341544E-2</v>
      </c>
    </row>
    <row r="581" spans="1:12" x14ac:dyDescent="0.3">
      <c r="A581" s="158">
        <v>94</v>
      </c>
      <c r="B581" s="321" t="s">
        <v>1476</v>
      </c>
      <c r="C581" s="146">
        <v>281.8</v>
      </c>
      <c r="F581" s="146">
        <f t="shared" si="62"/>
        <v>281.8</v>
      </c>
      <c r="G581" s="696">
        <f t="shared" si="64"/>
        <v>2.8571356150876638E-3</v>
      </c>
      <c r="H581" s="734">
        <f t="shared" si="61"/>
        <v>12.232683279217078</v>
      </c>
      <c r="I581" s="151">
        <f t="shared" si="63"/>
        <v>2.691190321427757</v>
      </c>
      <c r="J581" s="151">
        <v>3.5689712393809017</v>
      </c>
      <c r="K581" s="151">
        <v>0.75370089173873511</v>
      </c>
      <c r="L581" s="725">
        <f t="shared" si="65"/>
        <v>6.829860089341544E-2</v>
      </c>
    </row>
    <row r="582" spans="1:12" x14ac:dyDescent="0.3">
      <c r="A582" s="158">
        <v>95</v>
      </c>
      <c r="B582" s="321" t="s">
        <v>1477</v>
      </c>
      <c r="C582" s="146">
        <v>295.89999999999998</v>
      </c>
      <c r="F582" s="146">
        <f t="shared" si="62"/>
        <v>295.89999999999998</v>
      </c>
      <c r="G582" s="696">
        <f t="shared" si="64"/>
        <v>3.0000937846147604E-3</v>
      </c>
      <c r="H582" s="734">
        <f t="shared" si="61"/>
        <v>12.844751534138865</v>
      </c>
      <c r="I582" s="151">
        <f t="shared" si="63"/>
        <v>2.8258453375105503</v>
      </c>
      <c r="J582" s="151">
        <v>3.7475464504358009</v>
      </c>
      <c r="K582" s="151">
        <v>0.79141268227640782</v>
      </c>
      <c r="L582" s="725">
        <f t="shared" si="65"/>
        <v>6.8298600893415426E-2</v>
      </c>
    </row>
    <row r="583" spans="1:12" x14ac:dyDescent="0.3">
      <c r="A583" s="158">
        <v>96</v>
      </c>
      <c r="B583" s="321" t="s">
        <v>1478</v>
      </c>
      <c r="C583" s="146">
        <v>346.1</v>
      </c>
      <c r="F583" s="146">
        <f t="shared" si="62"/>
        <v>346.1</v>
      </c>
      <c r="G583" s="696">
        <f t="shared" si="64"/>
        <v>3.5090654236403138E-3</v>
      </c>
      <c r="H583" s="734">
        <f t="shared" ref="H583:H646" si="66">G583*4281.45</f>
        <v>15.023888158044821</v>
      </c>
      <c r="I583" s="151">
        <f t="shared" si="63"/>
        <v>3.3052553947698606</v>
      </c>
      <c r="J583" s="151">
        <v>4.3833248614255851</v>
      </c>
      <c r="K583" s="151">
        <v>0.92567735497081716</v>
      </c>
      <c r="L583" s="725">
        <f t="shared" si="65"/>
        <v>6.829860089341544E-2</v>
      </c>
    </row>
    <row r="584" spans="1:12" x14ac:dyDescent="0.3">
      <c r="A584" s="158">
        <v>97</v>
      </c>
      <c r="B584" s="321" t="s">
        <v>1479</v>
      </c>
      <c r="C584" s="146">
        <v>632.4</v>
      </c>
      <c r="E584" s="146">
        <v>33</v>
      </c>
      <c r="F584" s="146">
        <f t="shared" si="62"/>
        <v>665.4</v>
      </c>
      <c r="G584" s="696">
        <f t="shared" si="64"/>
        <v>6.746408936406427E-3</v>
      </c>
      <c r="H584" s="734">
        <f t="shared" si="66"/>
        <v>28.884412540777294</v>
      </c>
      <c r="I584" s="151">
        <f t="shared" si="63"/>
        <v>6.354570758971005</v>
      </c>
      <c r="J584" s="151">
        <v>8.4272301727610053</v>
      </c>
      <c r="K584" s="151">
        <v>1.7796755619693199</v>
      </c>
      <c r="L584" s="725">
        <f t="shared" si="65"/>
        <v>6.8298600893415426E-2</v>
      </c>
    </row>
    <row r="585" spans="1:12" x14ac:dyDescent="0.3">
      <c r="A585" s="158">
        <v>98</v>
      </c>
      <c r="B585" s="321" t="s">
        <v>1480</v>
      </c>
      <c r="C585" s="146">
        <v>415.51</v>
      </c>
      <c r="F585" s="146">
        <f t="shared" si="62"/>
        <v>415.51</v>
      </c>
      <c r="G585" s="696">
        <f t="shared" si="64"/>
        <v>4.212804895049947E-3</v>
      </c>
      <c r="H585" s="734">
        <f t="shared" si="66"/>
        <v>18.036913517911596</v>
      </c>
      <c r="I585" s="151">
        <f t="shared" si="63"/>
        <v>3.9681209739405512</v>
      </c>
      <c r="J585" s="151">
        <v>5.2623961663419383</v>
      </c>
      <c r="K585" s="151">
        <v>1.1113209990289632</v>
      </c>
      <c r="L585" s="725">
        <f t="shared" si="65"/>
        <v>6.829860089341544E-2</v>
      </c>
    </row>
    <row r="586" spans="1:12" x14ac:dyDescent="0.3">
      <c r="A586" s="158">
        <v>99</v>
      </c>
      <c r="B586" s="321" t="s">
        <v>1481</v>
      </c>
      <c r="C586" s="146">
        <v>1506.2</v>
      </c>
      <c r="E586" s="146">
        <v>148.6</v>
      </c>
      <c r="F586" s="146">
        <f t="shared" si="62"/>
        <v>1654.8</v>
      </c>
      <c r="G586" s="696">
        <f t="shared" si="64"/>
        <v>1.6777814108754667E-2</v>
      </c>
      <c r="H586" s="734">
        <f t="shared" si="66"/>
        <v>71.833372215927668</v>
      </c>
      <c r="I586" s="151">
        <f t="shared" si="63"/>
        <v>15.803341887504088</v>
      </c>
      <c r="J586" s="151">
        <v>20.957890727209065</v>
      </c>
      <c r="K586" s="151">
        <v>4.425919927783033</v>
      </c>
      <c r="L586" s="725">
        <f t="shared" si="65"/>
        <v>6.8298600893415426E-2</v>
      </c>
    </row>
    <row r="587" spans="1:12" x14ac:dyDescent="0.3">
      <c r="A587" s="158">
        <v>100</v>
      </c>
      <c r="B587" s="321" t="s">
        <v>1482</v>
      </c>
      <c r="C587" s="146">
        <v>3220.9</v>
      </c>
      <c r="F587" s="146">
        <f t="shared" si="62"/>
        <v>3220.9</v>
      </c>
      <c r="G587" s="696">
        <f t="shared" si="64"/>
        <v>3.2656309803533907E-2</v>
      </c>
      <c r="H587" s="734">
        <f t="shared" si="66"/>
        <v>139.81635760834024</v>
      </c>
      <c r="I587" s="151">
        <f t="shared" si="63"/>
        <v>30.759598673834851</v>
      </c>
      <c r="J587" s="151">
        <v>40.792404062888373</v>
      </c>
      <c r="K587" s="151">
        <v>8.6146032725382966</v>
      </c>
      <c r="L587" s="725">
        <f t="shared" si="65"/>
        <v>6.8298600893415426E-2</v>
      </c>
    </row>
    <row r="588" spans="1:12" x14ac:dyDescent="0.3">
      <c r="A588" s="158">
        <v>101</v>
      </c>
      <c r="B588" s="321" t="s">
        <v>1483</v>
      </c>
      <c r="C588" s="146">
        <v>3593.47</v>
      </c>
      <c r="F588" s="146">
        <f t="shared" si="62"/>
        <v>3593.47</v>
      </c>
      <c r="G588" s="696">
        <f t="shared" si="64"/>
        <v>3.6433751308548847E-2</v>
      </c>
      <c r="H588" s="734">
        <f t="shared" si="66"/>
        <v>155.98928453998644</v>
      </c>
      <c r="I588" s="151">
        <f t="shared" si="63"/>
        <v>34.317642598797015</v>
      </c>
      <c r="J588" s="151">
        <v>45.510969054570914</v>
      </c>
      <c r="K588" s="151">
        <v>9.6110771591071416</v>
      </c>
      <c r="L588" s="725">
        <f t="shared" si="65"/>
        <v>6.8298600893415426E-2</v>
      </c>
    </row>
    <row r="589" spans="1:12" x14ac:dyDescent="0.3">
      <c r="A589" s="158">
        <v>102</v>
      </c>
      <c r="B589" s="321" t="s">
        <v>1949</v>
      </c>
      <c r="C589" s="146">
        <v>5258.9</v>
      </c>
      <c r="F589" s="146">
        <f t="shared" si="62"/>
        <v>5258.9</v>
      </c>
      <c r="G589" s="696">
        <f t="shared" si="64"/>
        <v>5.3319341682698765E-2</v>
      </c>
      <c r="H589" s="734">
        <f t="shared" si="66"/>
        <v>228.28409544739063</v>
      </c>
      <c r="I589" s="151">
        <f t="shared" si="63"/>
        <v>50.222500998425936</v>
      </c>
      <c r="J589" s="151">
        <v>66.603487760043365</v>
      </c>
      <c r="K589" s="151">
        <v>14.065428032522476</v>
      </c>
      <c r="L589" s="725">
        <f t="shared" si="65"/>
        <v>6.829860089341544E-2</v>
      </c>
    </row>
    <row r="590" spans="1:12" x14ac:dyDescent="0.3">
      <c r="A590" s="158">
        <v>103</v>
      </c>
      <c r="B590" s="321" t="s">
        <v>1950</v>
      </c>
      <c r="C590" s="146">
        <v>3743.95</v>
      </c>
      <c r="F590" s="146">
        <f t="shared" si="62"/>
        <v>3743.95</v>
      </c>
      <c r="G590" s="696">
        <f t="shared" si="64"/>
        <v>3.7959449560352937E-2</v>
      </c>
      <c r="H590" s="734">
        <f t="shared" si="66"/>
        <v>162.52148532017307</v>
      </c>
      <c r="I590" s="151">
        <f t="shared" si="63"/>
        <v>35.754726770438076</v>
      </c>
      <c r="J590" s="151">
        <v>47.416784498510026</v>
      </c>
      <c r="K590" s="151">
        <v>10.013550225781538</v>
      </c>
      <c r="L590" s="725">
        <f t="shared" si="65"/>
        <v>6.829860089341544E-2</v>
      </c>
    </row>
    <row r="591" spans="1:12" x14ac:dyDescent="0.3">
      <c r="A591" s="158">
        <v>105</v>
      </c>
      <c r="B591" s="321" t="s">
        <v>1952</v>
      </c>
      <c r="C591" s="146">
        <v>272.89999999999998</v>
      </c>
      <c r="F591" s="146">
        <f t="shared" si="62"/>
        <v>272.89999999999998</v>
      </c>
      <c r="G591" s="696">
        <f t="shared" si="64"/>
        <v>2.7668996073719775E-3</v>
      </c>
      <c r="H591" s="734">
        <f t="shared" si="66"/>
        <v>11.846342323982753</v>
      </c>
      <c r="I591" s="151">
        <f t="shared" si="63"/>
        <v>2.6061953112762057</v>
      </c>
      <c r="J591" s="151">
        <v>3.4562535529703613</v>
      </c>
      <c r="K591" s="151">
        <v>0.72989699558375021</v>
      </c>
      <c r="L591" s="725">
        <f t="shared" si="65"/>
        <v>6.829860089341544E-2</v>
      </c>
    </row>
    <row r="592" spans="1:12" x14ac:dyDescent="0.3">
      <c r="A592" s="158">
        <v>106</v>
      </c>
      <c r="B592" s="321" t="s">
        <v>1953</v>
      </c>
      <c r="C592" s="146">
        <v>604.1</v>
      </c>
      <c r="F592" s="146">
        <f t="shared" si="62"/>
        <v>604.1</v>
      </c>
      <c r="G592" s="696">
        <f t="shared" si="64"/>
        <v>6.1248957596680541E-3</v>
      </c>
      <c r="H592" s="734">
        <f t="shared" si="66"/>
        <v>26.223434950230789</v>
      </c>
      <c r="I592" s="151">
        <f t="shared" si="63"/>
        <v>5.7691556890507734</v>
      </c>
      <c r="J592" s="151">
        <v>7.6508712764726843</v>
      </c>
      <c r="K592" s="151">
        <v>1.6157228839580196</v>
      </c>
      <c r="L592" s="725">
        <f t="shared" si="65"/>
        <v>6.829860089341544E-2</v>
      </c>
    </row>
    <row r="593" spans="1:12" x14ac:dyDescent="0.3">
      <c r="A593" s="158">
        <v>107</v>
      </c>
      <c r="B593" s="321" t="s">
        <v>1954</v>
      </c>
      <c r="C593" s="146">
        <v>464.8</v>
      </c>
      <c r="F593" s="146">
        <f t="shared" si="62"/>
        <v>464.8</v>
      </c>
      <c r="G593" s="696">
        <f t="shared" si="64"/>
        <v>4.7125501557585027E-3</v>
      </c>
      <c r="H593" s="734">
        <f t="shared" si="66"/>
        <v>20.176547864372239</v>
      </c>
      <c r="I593" s="151">
        <f t="shared" si="63"/>
        <v>4.4388405301618929</v>
      </c>
      <c r="J593" s="151">
        <v>5.8866495105189598</v>
      </c>
      <c r="K593" s="151">
        <v>1.243151790206402</v>
      </c>
      <c r="L593" s="725">
        <f t="shared" si="65"/>
        <v>6.829860089341544E-2</v>
      </c>
    </row>
    <row r="594" spans="1:12" x14ac:dyDescent="0.3">
      <c r="A594" s="158">
        <v>108</v>
      </c>
      <c r="B594" s="321" t="s">
        <v>2180</v>
      </c>
      <c r="C594" s="146">
        <v>83.39</v>
      </c>
      <c r="F594" s="146">
        <f t="shared" si="62"/>
        <v>83.39</v>
      </c>
      <c r="G594" s="696">
        <f t="shared" si="64"/>
        <v>8.4548097566415983E-4</v>
      </c>
      <c r="H594" s="734">
        <f t="shared" si="66"/>
        <v>3.6198845232573169</v>
      </c>
      <c r="I594" s="151">
        <f t="shared" si="63"/>
        <v>0.79637459511660968</v>
      </c>
      <c r="J594" s="151">
        <v>1.0561267269409986</v>
      </c>
      <c r="K594" s="151">
        <v>0.22303448318698765</v>
      </c>
      <c r="L594" s="725">
        <f t="shared" si="65"/>
        <v>6.8298600893415426E-2</v>
      </c>
    </row>
    <row r="595" spans="1:12" x14ac:dyDescent="0.3">
      <c r="A595" s="158">
        <v>109</v>
      </c>
      <c r="B595" s="321" t="s">
        <v>1955</v>
      </c>
      <c r="C595" s="146">
        <v>489.6</v>
      </c>
      <c r="F595" s="146">
        <f t="shared" si="62"/>
        <v>489.6</v>
      </c>
      <c r="G595" s="696">
        <f t="shared" si="64"/>
        <v>4.9639943120898516E-3</v>
      </c>
      <c r="H595" s="734">
        <f t="shared" si="66"/>
        <v>21.253093447497093</v>
      </c>
      <c r="I595" s="151">
        <f t="shared" si="63"/>
        <v>4.6756805584493604</v>
      </c>
      <c r="J595" s="151">
        <v>6.2007392434382158</v>
      </c>
      <c r="K595" s="151">
        <v>1.3094817480315284</v>
      </c>
      <c r="L595" s="725">
        <f t="shared" si="65"/>
        <v>6.829860089341544E-2</v>
      </c>
    </row>
    <row r="596" spans="1:12" x14ac:dyDescent="0.3">
      <c r="A596" s="158">
        <v>110</v>
      </c>
      <c r="B596" s="321" t="s">
        <v>1956</v>
      </c>
      <c r="C596" s="146">
        <v>127.92</v>
      </c>
      <c r="F596" s="146">
        <f t="shared" si="62"/>
        <v>127.92</v>
      </c>
      <c r="G596" s="696">
        <f t="shared" si="64"/>
        <v>1.2969651805607306E-3</v>
      </c>
      <c r="H596" s="734">
        <f t="shared" si="66"/>
        <v>5.55289157231174</v>
      </c>
      <c r="I596" s="151">
        <f t="shared" si="63"/>
        <v>1.2216361459085827</v>
      </c>
      <c r="J596" s="151">
        <v>1.6200951062512594</v>
      </c>
      <c r="K596" s="151">
        <v>0.34213420181411991</v>
      </c>
      <c r="L596" s="725">
        <f t="shared" si="65"/>
        <v>6.8298600893415426E-2</v>
      </c>
    </row>
    <row r="597" spans="1:12" x14ac:dyDescent="0.3">
      <c r="A597" s="158">
        <v>111</v>
      </c>
      <c r="B597" s="321" t="s">
        <v>1957</v>
      </c>
      <c r="C597" s="146">
        <v>129.1</v>
      </c>
      <c r="F597" s="146">
        <f t="shared" si="62"/>
        <v>129.1</v>
      </c>
      <c r="G597" s="696">
        <f t="shared" si="64"/>
        <v>1.3089290557410126E-3</v>
      </c>
      <c r="H597" s="734">
        <f t="shared" si="66"/>
        <v>5.6041143057023586</v>
      </c>
      <c r="I597" s="151">
        <f t="shared" si="63"/>
        <v>1.2329051472545189</v>
      </c>
      <c r="J597" s="151">
        <v>1.635039698382095</v>
      </c>
      <c r="K597" s="151">
        <v>0.34529022400096065</v>
      </c>
      <c r="L597" s="725">
        <f t="shared" si="65"/>
        <v>6.829860089341544E-2</v>
      </c>
    </row>
    <row r="598" spans="1:12" x14ac:dyDescent="0.3">
      <c r="A598" s="158">
        <v>112</v>
      </c>
      <c r="B598" s="321" t="s">
        <v>1958</v>
      </c>
      <c r="C598" s="146">
        <v>136.4</v>
      </c>
      <c r="F598" s="146">
        <f t="shared" si="62"/>
        <v>136.4</v>
      </c>
      <c r="G598" s="696">
        <f t="shared" si="64"/>
        <v>1.3829428598224178E-3</v>
      </c>
      <c r="H598" s="734">
        <f t="shared" si="66"/>
        <v>5.9210007071866899</v>
      </c>
      <c r="I598" s="151">
        <f t="shared" si="63"/>
        <v>1.3026201555810717</v>
      </c>
      <c r="J598" s="151">
        <v>1.7274935310559083</v>
      </c>
      <c r="K598" s="151">
        <v>0.36481476803819551</v>
      </c>
      <c r="L598" s="725">
        <f t="shared" si="65"/>
        <v>6.8298600893415426E-2</v>
      </c>
    </row>
    <row r="599" spans="1:12" x14ac:dyDescent="0.3">
      <c r="A599" s="158">
        <v>113</v>
      </c>
      <c r="B599" s="321" t="s">
        <v>1959</v>
      </c>
      <c r="C599" s="146">
        <v>117.1</v>
      </c>
      <c r="F599" s="146">
        <f t="shared" si="62"/>
        <v>117.1</v>
      </c>
      <c r="G599" s="696">
        <f t="shared" si="64"/>
        <v>1.1872625284839082E-3</v>
      </c>
      <c r="H599" s="734">
        <f t="shared" si="66"/>
        <v>5.0832051525774284</v>
      </c>
      <c r="I599" s="151">
        <f t="shared" si="63"/>
        <v>1.1183051335670342</v>
      </c>
      <c r="J599" s="151">
        <v>1.4830607953566481</v>
      </c>
      <c r="K599" s="151">
        <v>0.31319508311783489</v>
      </c>
      <c r="L599" s="725">
        <f t="shared" si="65"/>
        <v>6.8298600893415426E-2</v>
      </c>
    </row>
    <row r="600" spans="1:12" x14ac:dyDescent="0.3">
      <c r="A600" s="158">
        <v>114</v>
      </c>
      <c r="B600" s="321" t="s">
        <v>1960</v>
      </c>
      <c r="C600" s="146">
        <v>291.16000000000003</v>
      </c>
      <c r="F600" s="146">
        <f t="shared" si="62"/>
        <v>291.16000000000003</v>
      </c>
      <c r="G600" s="696">
        <f t="shared" si="64"/>
        <v>2.9520355063482051E-3</v>
      </c>
      <c r="H600" s="734">
        <f t="shared" si="66"/>
        <v>12.638992418654523</v>
      </c>
      <c r="I600" s="151">
        <f t="shared" si="63"/>
        <v>2.7805783321039952</v>
      </c>
      <c r="J600" s="151">
        <v>3.6875147837407498</v>
      </c>
      <c r="K600" s="151">
        <v>0.77873510162757331</v>
      </c>
      <c r="L600" s="725">
        <f t="shared" si="65"/>
        <v>6.829860089341544E-2</v>
      </c>
    </row>
    <row r="601" spans="1:12" x14ac:dyDescent="0.3">
      <c r="A601" s="158">
        <v>115</v>
      </c>
      <c r="B601" s="321" t="s">
        <v>1961</v>
      </c>
      <c r="C601" s="146">
        <v>395.1</v>
      </c>
      <c r="D601" s="146">
        <v>60.1</v>
      </c>
      <c r="F601" s="146">
        <f t="shared" si="62"/>
        <v>455.20000000000005</v>
      </c>
      <c r="G601" s="696">
        <f t="shared" si="64"/>
        <v>4.6152169339528197E-3</v>
      </c>
      <c r="H601" s="734">
        <f t="shared" si="66"/>
        <v>19.759820541872298</v>
      </c>
      <c r="I601" s="151">
        <f t="shared" si="63"/>
        <v>4.3471605192119052</v>
      </c>
      <c r="J601" s="151">
        <v>5.7650663880986039</v>
      </c>
      <c r="K601" s="151">
        <v>1.2174756774999016</v>
      </c>
      <c r="L601" s="725">
        <f t="shared" si="65"/>
        <v>6.8298600893415426E-2</v>
      </c>
    </row>
    <row r="602" spans="1:12" x14ac:dyDescent="0.3">
      <c r="A602" s="158">
        <v>116</v>
      </c>
      <c r="B602" s="321" t="s">
        <v>1962</v>
      </c>
      <c r="C602" s="146">
        <v>120</v>
      </c>
      <c r="F602" s="146">
        <f t="shared" si="62"/>
        <v>120</v>
      </c>
      <c r="G602" s="696">
        <f t="shared" si="64"/>
        <v>1.2166652725710419E-3</v>
      </c>
      <c r="H602" s="734">
        <f t="shared" si="66"/>
        <v>5.2090915312492871</v>
      </c>
      <c r="I602" s="151">
        <f t="shared" si="63"/>
        <v>1.1460001368748431</v>
      </c>
      <c r="J602" s="151">
        <v>1.5197890302544645</v>
      </c>
      <c r="K602" s="151">
        <v>0.320951408831257</v>
      </c>
      <c r="L602" s="725">
        <f t="shared" si="65"/>
        <v>6.829860089341544E-2</v>
      </c>
    </row>
    <row r="603" spans="1:12" x14ac:dyDescent="0.3">
      <c r="A603" s="158">
        <v>117</v>
      </c>
      <c r="B603" s="321" t="s">
        <v>1963</v>
      </c>
      <c r="C603" s="146">
        <v>390.8</v>
      </c>
      <c r="F603" s="146">
        <f t="shared" si="62"/>
        <v>390.8</v>
      </c>
      <c r="G603" s="696">
        <f t="shared" si="64"/>
        <v>3.9622732376730268E-3</v>
      </c>
      <c r="H603" s="734">
        <f t="shared" si="66"/>
        <v>16.964274753435181</v>
      </c>
      <c r="I603" s="151">
        <f t="shared" si="63"/>
        <v>3.7321404457557397</v>
      </c>
      <c r="J603" s="151">
        <v>4.9494462751953732</v>
      </c>
      <c r="K603" s="151">
        <v>1.0452317547604604</v>
      </c>
      <c r="L603" s="725">
        <f t="shared" si="65"/>
        <v>6.8298600893415426E-2</v>
      </c>
    </row>
    <row r="604" spans="1:12" x14ac:dyDescent="0.3">
      <c r="A604" s="158">
        <v>118</v>
      </c>
      <c r="B604" s="321" t="s">
        <v>1964</v>
      </c>
      <c r="C604" s="146">
        <v>105.1</v>
      </c>
      <c r="F604" s="146">
        <f t="shared" si="62"/>
        <v>105.1</v>
      </c>
      <c r="G604" s="696">
        <f t="shared" si="64"/>
        <v>1.0655960012268041E-3</v>
      </c>
      <c r="H604" s="734">
        <f t="shared" si="66"/>
        <v>4.5622959994525001</v>
      </c>
      <c r="I604" s="151">
        <f t="shared" si="63"/>
        <v>1.0037051198795501</v>
      </c>
      <c r="J604" s="151">
        <v>1.3310818923312018</v>
      </c>
      <c r="K604" s="151">
        <v>0.28109994223470919</v>
      </c>
      <c r="L604" s="725">
        <f t="shared" si="65"/>
        <v>6.8298600893415426E-2</v>
      </c>
    </row>
    <row r="605" spans="1:12" x14ac:dyDescent="0.3">
      <c r="A605" s="158">
        <v>119</v>
      </c>
      <c r="B605" s="321" t="s">
        <v>1965</v>
      </c>
      <c r="C605" s="146">
        <v>168.5</v>
      </c>
      <c r="F605" s="146">
        <f t="shared" si="62"/>
        <v>168.5</v>
      </c>
      <c r="G605" s="696">
        <f t="shared" si="64"/>
        <v>1.7084008202351713E-3</v>
      </c>
      <c r="H605" s="734">
        <f t="shared" si="66"/>
        <v>7.314432691795874</v>
      </c>
      <c r="I605" s="151">
        <f t="shared" si="63"/>
        <v>1.6091751921950923</v>
      </c>
      <c r="J605" s="151">
        <v>2.1340370966489774</v>
      </c>
      <c r="K605" s="151">
        <v>0.45066926990055672</v>
      </c>
      <c r="L605" s="725">
        <f t="shared" si="65"/>
        <v>6.829860089341544E-2</v>
      </c>
    </row>
    <row r="606" spans="1:12" x14ac:dyDescent="0.3">
      <c r="A606" s="158">
        <v>120</v>
      </c>
      <c r="B606" s="321" t="s">
        <v>1966</v>
      </c>
      <c r="C606" s="146">
        <v>227.3</v>
      </c>
      <c r="F606" s="146">
        <f t="shared" si="62"/>
        <v>227.3</v>
      </c>
      <c r="G606" s="696">
        <f t="shared" si="64"/>
        <v>2.304566803794982E-3</v>
      </c>
      <c r="H606" s="734">
        <f t="shared" si="66"/>
        <v>9.8668875421080262</v>
      </c>
      <c r="I606" s="151">
        <f t="shared" si="63"/>
        <v>2.170715259263766</v>
      </c>
      <c r="J606" s="151">
        <v>2.8787337214736657</v>
      </c>
      <c r="K606" s="151">
        <v>0.60793546022787259</v>
      </c>
      <c r="L606" s="725">
        <f t="shared" si="65"/>
        <v>6.829860089341544E-2</v>
      </c>
    </row>
    <row r="607" spans="1:12" x14ac:dyDescent="0.3">
      <c r="A607" s="158">
        <v>121</v>
      </c>
      <c r="B607" s="321" t="s">
        <v>1968</v>
      </c>
      <c r="C607" s="146">
        <v>1851.82</v>
      </c>
      <c r="F607" s="146">
        <f t="shared" si="62"/>
        <v>1851.82</v>
      </c>
      <c r="G607" s="696">
        <f t="shared" si="64"/>
        <v>1.877537570877089E-2</v>
      </c>
      <c r="H607" s="734">
        <f t="shared" si="66"/>
        <v>80.385832328317122</v>
      </c>
      <c r="I607" s="151">
        <f t="shared" si="63"/>
        <v>17.684883112229766</v>
      </c>
      <c r="J607" s="151">
        <v>23.45313101671519</v>
      </c>
      <c r="K607" s="151">
        <v>4.952868649182486</v>
      </c>
      <c r="L607" s="725">
        <f t="shared" si="65"/>
        <v>6.8298600893415426E-2</v>
      </c>
    </row>
    <row r="608" spans="1:12" x14ac:dyDescent="0.3">
      <c r="A608" s="158">
        <v>122</v>
      </c>
      <c r="B608" s="321" t="s">
        <v>1969</v>
      </c>
      <c r="C608" s="146">
        <v>933.25</v>
      </c>
      <c r="F608" s="146">
        <f t="shared" si="62"/>
        <v>933.25</v>
      </c>
      <c r="G608" s="696">
        <f t="shared" si="64"/>
        <v>9.4621072135577071E-3</v>
      </c>
      <c r="H608" s="734">
        <f t="shared" si="66"/>
        <v>40.51153892948664</v>
      </c>
      <c r="I608" s="151">
        <f t="shared" si="63"/>
        <v>8.9125385644870612</v>
      </c>
      <c r="J608" s="151">
        <v>11.819525937374827</v>
      </c>
      <c r="K608" s="151">
        <v>2.4960658524314216</v>
      </c>
      <c r="L608" s="725">
        <f t="shared" si="65"/>
        <v>6.8298600893415426E-2</v>
      </c>
    </row>
    <row r="609" spans="1:12" x14ac:dyDescent="0.3">
      <c r="A609" s="158">
        <v>123</v>
      </c>
      <c r="B609" s="321" t="s">
        <v>1970</v>
      </c>
      <c r="C609" s="146">
        <v>1158.5</v>
      </c>
      <c r="F609" s="146">
        <f t="shared" si="62"/>
        <v>1158.5</v>
      </c>
      <c r="G609" s="696">
        <f t="shared" si="64"/>
        <v>1.1745889318946268E-2</v>
      </c>
      <c r="H609" s="734">
        <f t="shared" si="66"/>
        <v>50.289437824602494</v>
      </c>
      <c r="I609" s="151">
        <f t="shared" si="63"/>
        <v>11.063676321412549</v>
      </c>
      <c r="J609" s="151">
        <v>14.672296596248309</v>
      </c>
      <c r="K609" s="151">
        <v>3.098518392758427</v>
      </c>
      <c r="L609" s="725">
        <f t="shared" si="65"/>
        <v>6.829860089341544E-2</v>
      </c>
    </row>
    <row r="610" spans="1:12" x14ac:dyDescent="0.3">
      <c r="A610" s="158">
        <v>124</v>
      </c>
      <c r="B610" s="321" t="s">
        <v>1971</v>
      </c>
      <c r="C610" s="146">
        <v>3663.95</v>
      </c>
      <c r="E610" s="146">
        <v>111.7</v>
      </c>
      <c r="F610" s="146">
        <f t="shared" si="62"/>
        <v>3775.6499999999996</v>
      </c>
      <c r="G610" s="696">
        <f t="shared" si="64"/>
        <v>3.8280851969857116E-2</v>
      </c>
      <c r="H610" s="734">
        <f t="shared" si="66"/>
        <v>163.89755366634475</v>
      </c>
      <c r="I610" s="151">
        <f t="shared" si="63"/>
        <v>36.057461806595846</v>
      </c>
      <c r="J610" s="151">
        <v>47.81826210066891</v>
      </c>
      <c r="K610" s="151">
        <v>10.098334889614462</v>
      </c>
      <c r="L610" s="725">
        <f t="shared" si="65"/>
        <v>6.829860089341544E-2</v>
      </c>
    </row>
    <row r="611" spans="1:12" x14ac:dyDescent="0.3">
      <c r="A611" s="158">
        <v>125</v>
      </c>
      <c r="B611" s="321" t="s">
        <v>1972</v>
      </c>
      <c r="C611" s="146">
        <v>79.3</v>
      </c>
      <c r="F611" s="146">
        <f t="shared" ref="F611:F660" si="67">C611+D611+E611</f>
        <v>79.3</v>
      </c>
      <c r="G611" s="696">
        <f t="shared" si="64"/>
        <v>8.0401296762403016E-4</v>
      </c>
      <c r="H611" s="734">
        <f t="shared" si="66"/>
        <v>3.4423413202339037</v>
      </c>
      <c r="I611" s="151">
        <f t="shared" si="63"/>
        <v>0.75731509045145884</v>
      </c>
      <c r="J611" s="151">
        <v>1.004327250826492</v>
      </c>
      <c r="K611" s="151">
        <v>0.21209538933598898</v>
      </c>
      <c r="L611" s="725">
        <f t="shared" si="65"/>
        <v>6.8298600893415426E-2</v>
      </c>
    </row>
    <row r="612" spans="1:12" x14ac:dyDescent="0.3">
      <c r="A612" s="158">
        <v>126</v>
      </c>
      <c r="B612" s="321" t="s">
        <v>1973</v>
      </c>
      <c r="C612" s="146">
        <v>377.9</v>
      </c>
      <c r="F612" s="146">
        <f t="shared" si="67"/>
        <v>377.9</v>
      </c>
      <c r="G612" s="696">
        <f t="shared" si="64"/>
        <v>3.8314817208716392E-3</v>
      </c>
      <c r="H612" s="734">
        <f t="shared" si="66"/>
        <v>16.40429741382588</v>
      </c>
      <c r="I612" s="151">
        <f t="shared" si="63"/>
        <v>3.6089454310416937</v>
      </c>
      <c r="J612" s="151">
        <v>4.7860689544430182</v>
      </c>
      <c r="K612" s="151">
        <v>1.0107294783111</v>
      </c>
      <c r="L612" s="725">
        <f t="shared" si="65"/>
        <v>6.829860089341544E-2</v>
      </c>
    </row>
    <row r="613" spans="1:12" x14ac:dyDescent="0.3">
      <c r="A613" s="158">
        <v>127</v>
      </c>
      <c r="B613" s="321" t="s">
        <v>1974</v>
      </c>
      <c r="C613" s="146">
        <v>86.1</v>
      </c>
      <c r="F613" s="146">
        <f t="shared" si="67"/>
        <v>86.1</v>
      </c>
      <c r="G613" s="696">
        <f t="shared" si="64"/>
        <v>8.7295733306972257E-4</v>
      </c>
      <c r="H613" s="734">
        <f t="shared" si="66"/>
        <v>3.7375231736713634</v>
      </c>
      <c r="I613" s="151">
        <f t="shared" ref="I613:I670" si="68">H613*0.22</f>
        <v>0.82225509820769993</v>
      </c>
      <c r="J613" s="151">
        <v>1.0904486292075781</v>
      </c>
      <c r="K613" s="151">
        <v>0.23028263583642689</v>
      </c>
      <c r="L613" s="725">
        <f t="shared" si="65"/>
        <v>6.8298600893415426E-2</v>
      </c>
    </row>
    <row r="614" spans="1:12" x14ac:dyDescent="0.3">
      <c r="A614" s="158">
        <v>128</v>
      </c>
      <c r="B614" s="321" t="s">
        <v>1975</v>
      </c>
      <c r="C614" s="146">
        <v>59.7</v>
      </c>
      <c r="F614" s="146">
        <f t="shared" si="67"/>
        <v>59.7</v>
      </c>
      <c r="G614" s="696">
        <f t="shared" si="64"/>
        <v>6.0529097310409337E-4</v>
      </c>
      <c r="H614" s="734">
        <f t="shared" si="66"/>
        <v>2.5915230367965205</v>
      </c>
      <c r="I614" s="151">
        <f t="shared" si="68"/>
        <v>0.57013506809523451</v>
      </c>
      <c r="J614" s="151">
        <v>0.75609504255159621</v>
      </c>
      <c r="K614" s="151">
        <v>0.15967332589355035</v>
      </c>
      <c r="L614" s="725">
        <f t="shared" si="65"/>
        <v>6.8298600893415426E-2</v>
      </c>
    </row>
    <row r="615" spans="1:12" x14ac:dyDescent="0.3">
      <c r="A615" s="158">
        <v>129</v>
      </c>
      <c r="B615" s="321" t="s">
        <v>1976</v>
      </c>
      <c r="C615" s="146">
        <v>66.099999999999994</v>
      </c>
      <c r="F615" s="146">
        <f t="shared" si="67"/>
        <v>66.099999999999994</v>
      </c>
      <c r="G615" s="696">
        <f t="shared" si="64"/>
        <v>6.7017978764121551E-4</v>
      </c>
      <c r="H615" s="734">
        <f t="shared" si="66"/>
        <v>2.8693412517964818</v>
      </c>
      <c r="I615" s="151">
        <f t="shared" si="68"/>
        <v>0.63125507539522596</v>
      </c>
      <c r="J615" s="151">
        <v>0.83715045749850092</v>
      </c>
      <c r="K615" s="151">
        <v>0.1767907343645507</v>
      </c>
      <c r="L615" s="725">
        <f t="shared" si="65"/>
        <v>6.8298600893415426E-2</v>
      </c>
    </row>
    <row r="616" spans="1:12" x14ac:dyDescent="0.3">
      <c r="A616" s="158">
        <v>130</v>
      </c>
      <c r="B616" s="321" t="s">
        <v>1977</v>
      </c>
      <c r="C616" s="146">
        <v>111.6</v>
      </c>
      <c r="F616" s="146">
        <f t="shared" si="67"/>
        <v>111.6</v>
      </c>
      <c r="G616" s="696">
        <f t="shared" si="64"/>
        <v>1.1314987034910689E-3</v>
      </c>
      <c r="H616" s="734">
        <f t="shared" si="66"/>
        <v>4.8444551240618363</v>
      </c>
      <c r="I616" s="151">
        <f t="shared" si="68"/>
        <v>1.0657801272936041</v>
      </c>
      <c r="J616" s="151">
        <v>1.4134037981366521</v>
      </c>
      <c r="K616" s="151">
        <v>0.298484810213069</v>
      </c>
      <c r="L616" s="725">
        <f t="shared" si="65"/>
        <v>6.8298600893415426E-2</v>
      </c>
    </row>
    <row r="617" spans="1:12" x14ac:dyDescent="0.3">
      <c r="A617" s="158">
        <v>131</v>
      </c>
      <c r="B617" s="321" t="s">
        <v>1978</v>
      </c>
      <c r="C617" s="146">
        <v>119.2</v>
      </c>
      <c r="F617" s="146">
        <f t="shared" si="67"/>
        <v>119.2</v>
      </c>
      <c r="G617" s="696">
        <f t="shared" si="64"/>
        <v>1.2085541707539016E-3</v>
      </c>
      <c r="H617" s="734">
        <f t="shared" si="66"/>
        <v>5.174364254374292</v>
      </c>
      <c r="I617" s="151">
        <f t="shared" si="68"/>
        <v>1.1383601359623443</v>
      </c>
      <c r="J617" s="151">
        <v>1.5096571033861015</v>
      </c>
      <c r="K617" s="151">
        <v>0.31881173277238195</v>
      </c>
      <c r="L617" s="725">
        <f t="shared" si="65"/>
        <v>6.8298600893415426E-2</v>
      </c>
    </row>
    <row r="618" spans="1:12" x14ac:dyDescent="0.3">
      <c r="A618" s="158">
        <v>132</v>
      </c>
      <c r="B618" s="321" t="s">
        <v>1980</v>
      </c>
      <c r="C618" s="146">
        <v>67</v>
      </c>
      <c r="F618" s="146">
        <f t="shared" si="67"/>
        <v>67</v>
      </c>
      <c r="G618" s="696">
        <f t="shared" si="64"/>
        <v>6.793047771854984E-4</v>
      </c>
      <c r="H618" s="734">
        <f t="shared" si="66"/>
        <v>2.9084094382808519</v>
      </c>
      <c r="I618" s="151">
        <f t="shared" si="68"/>
        <v>0.63985007642178737</v>
      </c>
      <c r="J618" s="151">
        <v>0.84854887522540934</v>
      </c>
      <c r="K618" s="151">
        <v>0.17919786993078515</v>
      </c>
      <c r="L618" s="725">
        <f t="shared" si="65"/>
        <v>6.8298600893415426E-2</v>
      </c>
    </row>
    <row r="619" spans="1:12" x14ac:dyDescent="0.3">
      <c r="A619" s="158">
        <v>133</v>
      </c>
      <c r="B619" s="321" t="s">
        <v>1981</v>
      </c>
      <c r="C619" s="146">
        <v>212.2</v>
      </c>
      <c r="F619" s="146">
        <f t="shared" si="67"/>
        <v>212.2</v>
      </c>
      <c r="G619" s="696">
        <f t="shared" si="64"/>
        <v>2.151469756996459E-3</v>
      </c>
      <c r="H619" s="734">
        <f t="shared" si="66"/>
        <v>9.2114101910924884</v>
      </c>
      <c r="I619" s="151">
        <f t="shared" si="68"/>
        <v>2.0265102420403474</v>
      </c>
      <c r="J619" s="151">
        <v>2.6874936018333111</v>
      </c>
      <c r="K619" s="151">
        <v>0.56754907461660609</v>
      </c>
      <c r="L619" s="725">
        <f t="shared" si="65"/>
        <v>6.8298600893415426E-2</v>
      </c>
    </row>
    <row r="620" spans="1:12" x14ac:dyDescent="0.3">
      <c r="A620" s="158">
        <v>134</v>
      </c>
      <c r="B620" s="321" t="s">
        <v>1983</v>
      </c>
      <c r="C620" s="146">
        <v>466.8</v>
      </c>
      <c r="F620" s="146">
        <f t="shared" si="67"/>
        <v>466.8</v>
      </c>
      <c r="G620" s="696">
        <f t="shared" si="64"/>
        <v>4.7328279103013527E-3</v>
      </c>
      <c r="H620" s="734">
        <f t="shared" si="66"/>
        <v>20.263366056559725</v>
      </c>
      <c r="I620" s="151">
        <f t="shared" si="68"/>
        <v>4.45794053244314</v>
      </c>
      <c r="J620" s="151">
        <v>5.9119793276898669</v>
      </c>
      <c r="K620" s="151">
        <v>1.2485009803535896</v>
      </c>
      <c r="L620" s="725">
        <f t="shared" si="65"/>
        <v>6.8298600893415426E-2</v>
      </c>
    </row>
    <row r="621" spans="1:12" x14ac:dyDescent="0.3">
      <c r="A621" s="158">
        <v>135</v>
      </c>
      <c r="B621" s="321" t="s">
        <v>1984</v>
      </c>
      <c r="C621" s="146">
        <v>681.36</v>
      </c>
      <c r="F621" s="146">
        <f t="shared" si="67"/>
        <v>681.36</v>
      </c>
      <c r="G621" s="696">
        <f t="shared" si="64"/>
        <v>6.9082254176583762E-3</v>
      </c>
      <c r="H621" s="734">
        <f t="shared" si="66"/>
        <v>29.577221714433453</v>
      </c>
      <c r="I621" s="151">
        <f t="shared" si="68"/>
        <v>6.5069887771753594</v>
      </c>
      <c r="J621" s="151">
        <v>8.6293621137848504</v>
      </c>
      <c r="K621" s="151">
        <v>1.8223620993438772</v>
      </c>
      <c r="L621" s="725">
        <f t="shared" si="65"/>
        <v>6.829860089341544E-2</v>
      </c>
    </row>
    <row r="622" spans="1:12" x14ac:dyDescent="0.3">
      <c r="A622" s="158">
        <v>136</v>
      </c>
      <c r="B622" s="321" t="s">
        <v>1985</v>
      </c>
      <c r="C622" s="146">
        <v>504.2</v>
      </c>
      <c r="F622" s="146">
        <f t="shared" si="67"/>
        <v>504.2</v>
      </c>
      <c r="G622" s="696">
        <f t="shared" ref="G622:G666" si="69">2/197260.5*F622</f>
        <v>5.112021920252661E-3</v>
      </c>
      <c r="H622" s="734">
        <f t="shared" si="66"/>
        <v>21.886866250465754</v>
      </c>
      <c r="I622" s="151">
        <f t="shared" si="68"/>
        <v>4.8151105751024659</v>
      </c>
      <c r="J622" s="151">
        <v>6.3856469087858416</v>
      </c>
      <c r="K622" s="151">
        <v>1.348530836105998</v>
      </c>
      <c r="L622" s="725">
        <f t="shared" si="65"/>
        <v>6.829860089341544E-2</v>
      </c>
    </row>
    <row r="623" spans="1:12" x14ac:dyDescent="0.3">
      <c r="A623" s="158">
        <v>137</v>
      </c>
      <c r="B623" s="321" t="s">
        <v>1986</v>
      </c>
      <c r="C623" s="146">
        <v>166.6</v>
      </c>
      <c r="F623" s="146">
        <f t="shared" si="67"/>
        <v>166.6</v>
      </c>
      <c r="G623" s="696">
        <f t="shared" si="69"/>
        <v>1.6891369534194631E-3</v>
      </c>
      <c r="H623" s="734">
        <f t="shared" si="66"/>
        <v>7.2319554092177603</v>
      </c>
      <c r="I623" s="151">
        <f t="shared" si="68"/>
        <v>1.5910301900279074</v>
      </c>
      <c r="J623" s="151">
        <v>2.109973770336615</v>
      </c>
      <c r="K623" s="151">
        <v>0.44558753926072842</v>
      </c>
      <c r="L623" s="725">
        <f t="shared" si="65"/>
        <v>6.8298600893415426E-2</v>
      </c>
    </row>
    <row r="624" spans="1:12" x14ac:dyDescent="0.3">
      <c r="A624" s="158">
        <v>138</v>
      </c>
      <c r="B624" s="321" t="s">
        <v>1987</v>
      </c>
      <c r="C624" s="146">
        <v>37.799999999999997</v>
      </c>
      <c r="F624" s="146">
        <f t="shared" si="67"/>
        <v>37.799999999999997</v>
      </c>
      <c r="G624" s="696">
        <f t="shared" si="69"/>
        <v>3.8324956085987818E-4</v>
      </c>
      <c r="H624" s="734">
        <f t="shared" si="66"/>
        <v>1.6408638323435254</v>
      </c>
      <c r="I624" s="151">
        <f t="shared" si="68"/>
        <v>0.36099004311557559</v>
      </c>
      <c r="J624" s="151">
        <v>0.47873354453015626</v>
      </c>
      <c r="K624" s="151">
        <v>0.10109969378184594</v>
      </c>
      <c r="L624" s="725">
        <f t="shared" si="65"/>
        <v>6.829860089341544E-2</v>
      </c>
    </row>
    <row r="625" spans="1:12" x14ac:dyDescent="0.3">
      <c r="A625" s="158">
        <v>139</v>
      </c>
      <c r="B625" s="321" t="s">
        <v>1989</v>
      </c>
      <c r="C625" s="146">
        <v>146.19999999999999</v>
      </c>
      <c r="F625" s="146">
        <f t="shared" si="67"/>
        <v>146.19999999999999</v>
      </c>
      <c r="G625" s="696">
        <f t="shared" si="69"/>
        <v>1.4823038570823859E-3</v>
      </c>
      <c r="H625" s="734">
        <f t="shared" si="66"/>
        <v>6.3464098489053811</v>
      </c>
      <c r="I625" s="151">
        <f t="shared" si="68"/>
        <v>1.3962101667591837</v>
      </c>
      <c r="J625" s="151">
        <v>1.851609635193356</v>
      </c>
      <c r="K625" s="151">
        <v>0.39102579975941471</v>
      </c>
      <c r="L625" s="725">
        <f t="shared" si="65"/>
        <v>6.829860089341544E-2</v>
      </c>
    </row>
    <row r="626" spans="1:12" x14ac:dyDescent="0.3">
      <c r="A626" s="158">
        <v>140</v>
      </c>
      <c r="B626" s="321" t="s">
        <v>1990</v>
      </c>
      <c r="C626" s="146">
        <v>73</v>
      </c>
      <c r="F626" s="146">
        <f t="shared" si="67"/>
        <v>73</v>
      </c>
      <c r="G626" s="696">
        <f t="shared" si="69"/>
        <v>7.4013804081405048E-4</v>
      </c>
      <c r="H626" s="734">
        <f t="shared" si="66"/>
        <v>3.1688640148433165</v>
      </c>
      <c r="I626" s="151">
        <f t="shared" si="68"/>
        <v>0.69715008326552963</v>
      </c>
      <c r="J626" s="151">
        <v>0.92453832673813263</v>
      </c>
      <c r="K626" s="151">
        <v>0.19524544037234801</v>
      </c>
      <c r="L626" s="725">
        <f t="shared" si="65"/>
        <v>6.829860089341544E-2</v>
      </c>
    </row>
    <row r="627" spans="1:12" x14ac:dyDescent="0.3">
      <c r="A627" s="158">
        <v>141</v>
      </c>
      <c r="B627" s="321" t="s">
        <v>1991</v>
      </c>
      <c r="C627" s="146">
        <v>110</v>
      </c>
      <c r="F627" s="146">
        <f t="shared" si="67"/>
        <v>110</v>
      </c>
      <c r="G627" s="696">
        <f t="shared" si="69"/>
        <v>1.1152764998567885E-3</v>
      </c>
      <c r="H627" s="734">
        <f t="shared" si="66"/>
        <v>4.775000570311847</v>
      </c>
      <c r="I627" s="151">
        <f t="shared" si="68"/>
        <v>1.0505001254686064</v>
      </c>
      <c r="J627" s="151">
        <v>1.3931399443999259</v>
      </c>
      <c r="K627" s="151">
        <v>0.29420545809531889</v>
      </c>
      <c r="L627" s="725">
        <f t="shared" si="65"/>
        <v>6.829860089341544E-2</v>
      </c>
    </row>
    <row r="628" spans="1:12" x14ac:dyDescent="0.3">
      <c r="A628" s="158">
        <v>142</v>
      </c>
      <c r="B628" s="321" t="s">
        <v>1992</v>
      </c>
      <c r="C628" s="146">
        <v>382</v>
      </c>
      <c r="F628" s="146">
        <f t="shared" si="67"/>
        <v>382</v>
      </c>
      <c r="G628" s="696">
        <f t="shared" si="69"/>
        <v>3.8730511176844834E-3</v>
      </c>
      <c r="H628" s="734">
        <f t="shared" si="66"/>
        <v>16.582274707810232</v>
      </c>
      <c r="I628" s="151">
        <f t="shared" si="68"/>
        <v>3.6481004357182512</v>
      </c>
      <c r="J628" s="151">
        <v>4.8379950796433793</v>
      </c>
      <c r="K628" s="151">
        <v>1.0216953181128348</v>
      </c>
      <c r="L628" s="725">
        <f t="shared" si="65"/>
        <v>6.829860089341544E-2</v>
      </c>
    </row>
    <row r="629" spans="1:12" x14ac:dyDescent="0.3">
      <c r="A629" s="158">
        <v>143</v>
      </c>
      <c r="B629" s="321" t="s">
        <v>1993</v>
      </c>
      <c r="C629" s="146">
        <v>226.9</v>
      </c>
      <c r="F629" s="146">
        <f t="shared" si="67"/>
        <v>226.9</v>
      </c>
      <c r="G629" s="696">
        <f t="shared" si="69"/>
        <v>2.3005112528864118E-3</v>
      </c>
      <c r="H629" s="734">
        <f t="shared" si="66"/>
        <v>9.8495239036705264</v>
      </c>
      <c r="I629" s="151">
        <f t="shared" si="68"/>
        <v>2.1668952588075157</v>
      </c>
      <c r="J629" s="151">
        <v>2.8736677580394838</v>
      </c>
      <c r="K629" s="151">
        <v>0.6068656221984351</v>
      </c>
      <c r="L629" s="725">
        <f t="shared" ref="L629:L689" si="70">(K629+J629+I629+H629)/F629</f>
        <v>6.8298600893415426E-2</v>
      </c>
    </row>
    <row r="630" spans="1:12" x14ac:dyDescent="0.3">
      <c r="A630" s="158">
        <v>144</v>
      </c>
      <c r="B630" s="321" t="s">
        <v>1994</v>
      </c>
      <c r="C630" s="146">
        <v>428.31</v>
      </c>
      <c r="F630" s="146">
        <f t="shared" si="67"/>
        <v>428.31</v>
      </c>
      <c r="G630" s="696">
        <f t="shared" si="69"/>
        <v>4.3425825241241913E-3</v>
      </c>
      <c r="H630" s="734">
        <f t="shared" si="66"/>
        <v>18.592549947911518</v>
      </c>
      <c r="I630" s="151">
        <f t="shared" si="68"/>
        <v>4.0903609885405343</v>
      </c>
      <c r="J630" s="151">
        <v>5.4245069962357482</v>
      </c>
      <c r="K630" s="151">
        <v>1.145555815970964</v>
      </c>
      <c r="L630" s="725">
        <f t="shared" si="70"/>
        <v>6.8298600893415426E-2</v>
      </c>
    </row>
    <row r="631" spans="1:12" x14ac:dyDescent="0.3">
      <c r="A631" s="158">
        <v>145</v>
      </c>
      <c r="B631" s="321" t="s">
        <v>1995</v>
      </c>
      <c r="C631" s="146">
        <v>744.3</v>
      </c>
      <c r="F631" s="146">
        <f t="shared" si="67"/>
        <v>744.3</v>
      </c>
      <c r="G631" s="696">
        <f t="shared" si="69"/>
        <v>7.5463663531218873E-3</v>
      </c>
      <c r="H631" s="734">
        <f t="shared" si="66"/>
        <v>32.309390222573704</v>
      </c>
      <c r="I631" s="151">
        <f t="shared" si="68"/>
        <v>7.1080658489662145</v>
      </c>
      <c r="J631" s="151">
        <v>9.4264914601533167</v>
      </c>
      <c r="K631" s="151">
        <v>1.9907011132758714</v>
      </c>
      <c r="L631" s="725">
        <f t="shared" si="70"/>
        <v>6.829860089341544E-2</v>
      </c>
    </row>
    <row r="632" spans="1:12" x14ac:dyDescent="0.3">
      <c r="A632" s="158">
        <v>146</v>
      </c>
      <c r="B632" s="321" t="s">
        <v>1996</v>
      </c>
      <c r="C632" s="146">
        <v>1084.5899999999999</v>
      </c>
      <c r="F632" s="146">
        <f t="shared" si="67"/>
        <v>1084.5899999999999</v>
      </c>
      <c r="G632" s="696">
        <f t="shared" si="69"/>
        <v>1.0996524899815219E-2</v>
      </c>
      <c r="H632" s="734">
        <f t="shared" si="66"/>
        <v>47.081071532313871</v>
      </c>
      <c r="I632" s="151">
        <f t="shared" si="68"/>
        <v>10.357835737109051</v>
      </c>
      <c r="J632" s="151">
        <v>13.736233202697415</v>
      </c>
      <c r="K632" s="151">
        <v>2.9008390708691079</v>
      </c>
      <c r="L632" s="725">
        <f t="shared" si="70"/>
        <v>6.829860089341544E-2</v>
      </c>
    </row>
    <row r="633" spans="1:12" x14ac:dyDescent="0.3">
      <c r="A633" s="158">
        <v>147</v>
      </c>
      <c r="B633" s="321" t="s">
        <v>1997</v>
      </c>
      <c r="C633" s="146">
        <v>1069.71</v>
      </c>
      <c r="F633" s="146">
        <f t="shared" si="67"/>
        <v>1069.71</v>
      </c>
      <c r="G633" s="696">
        <f t="shared" si="69"/>
        <v>1.0845658406016411E-2</v>
      </c>
      <c r="H633" s="734">
        <f t="shared" si="66"/>
        <v>46.435144182438961</v>
      </c>
      <c r="I633" s="151">
        <f t="shared" si="68"/>
        <v>10.215731720136571</v>
      </c>
      <c r="J633" s="151">
        <v>13.54777936294586</v>
      </c>
      <c r="K633" s="151">
        <v>2.8610410961740329</v>
      </c>
      <c r="L633" s="725">
        <f t="shared" si="70"/>
        <v>6.829860089341544E-2</v>
      </c>
    </row>
    <row r="634" spans="1:12" x14ac:dyDescent="0.3">
      <c r="A634" s="158">
        <v>148</v>
      </c>
      <c r="B634" s="321" t="s">
        <v>1998</v>
      </c>
      <c r="C634" s="146">
        <v>196.8</v>
      </c>
      <c r="F634" s="146">
        <f t="shared" si="67"/>
        <v>196.8</v>
      </c>
      <c r="G634" s="696">
        <f t="shared" si="69"/>
        <v>1.9953310470165087E-3</v>
      </c>
      <c r="H634" s="734">
        <f t="shared" si="66"/>
        <v>8.5429101112488315</v>
      </c>
      <c r="I634" s="151">
        <f t="shared" si="68"/>
        <v>1.879440224474743</v>
      </c>
      <c r="J634" s="151">
        <v>2.492454009617322</v>
      </c>
      <c r="K634" s="151">
        <v>0.52636031048326137</v>
      </c>
      <c r="L634" s="725">
        <f t="shared" si="70"/>
        <v>6.829860089341544E-2</v>
      </c>
    </row>
    <row r="635" spans="1:12" x14ac:dyDescent="0.3">
      <c r="A635" s="158">
        <v>149</v>
      </c>
      <c r="B635" s="321" t="s">
        <v>1999</v>
      </c>
      <c r="C635" s="146">
        <v>625.9</v>
      </c>
      <c r="F635" s="146">
        <f t="shared" si="67"/>
        <v>625.9</v>
      </c>
      <c r="G635" s="696">
        <f t="shared" si="69"/>
        <v>6.3459232841851258E-3</v>
      </c>
      <c r="H635" s="734">
        <f t="shared" si="66"/>
        <v>27.169753245074407</v>
      </c>
      <c r="I635" s="151">
        <f t="shared" si="68"/>
        <v>5.9773457139163693</v>
      </c>
      <c r="J635" s="151">
        <v>7.9269662836355774</v>
      </c>
      <c r="K635" s="151">
        <v>1.6740290565623646</v>
      </c>
      <c r="L635" s="725">
        <f t="shared" si="70"/>
        <v>6.829860089341544E-2</v>
      </c>
    </row>
    <row r="636" spans="1:12" x14ac:dyDescent="0.3">
      <c r="A636" s="158">
        <v>150</v>
      </c>
      <c r="B636" s="321" t="s">
        <v>2001</v>
      </c>
      <c r="C636" s="146">
        <v>561.25</v>
      </c>
      <c r="F636" s="146">
        <f t="shared" si="67"/>
        <v>561.25</v>
      </c>
      <c r="G636" s="696">
        <f t="shared" si="69"/>
        <v>5.6904448685874773E-3</v>
      </c>
      <c r="H636" s="734">
        <f t="shared" si="66"/>
        <v>24.363355182613855</v>
      </c>
      <c r="I636" s="151">
        <f t="shared" si="68"/>
        <v>5.3599381401750481</v>
      </c>
      <c r="J636" s="151">
        <v>7.1081799435859851</v>
      </c>
      <c r="K636" s="151">
        <v>1.5011164850545249</v>
      </c>
      <c r="L636" s="725">
        <f t="shared" si="70"/>
        <v>6.8298600893415426E-2</v>
      </c>
    </row>
    <row r="637" spans="1:12" x14ac:dyDescent="0.3">
      <c r="A637" s="158">
        <v>151</v>
      </c>
      <c r="B637" s="321" t="s">
        <v>2002</v>
      </c>
      <c r="C637" s="146">
        <v>122.9</v>
      </c>
      <c r="F637" s="146">
        <f t="shared" si="67"/>
        <v>122.9</v>
      </c>
      <c r="G637" s="696">
        <f t="shared" si="69"/>
        <v>1.2460680166581754E-3</v>
      </c>
      <c r="H637" s="734">
        <f t="shared" si="66"/>
        <v>5.334977909921145</v>
      </c>
      <c r="I637" s="151">
        <f t="shared" si="68"/>
        <v>1.1736951401826519</v>
      </c>
      <c r="J637" s="151">
        <v>1.5565172651522807</v>
      </c>
      <c r="K637" s="151">
        <v>0.328707734544679</v>
      </c>
      <c r="L637" s="725">
        <f t="shared" si="70"/>
        <v>6.829860089341544E-2</v>
      </c>
    </row>
    <row r="638" spans="1:12" x14ac:dyDescent="0.3">
      <c r="A638" s="158">
        <v>152</v>
      </c>
      <c r="B638" s="321" t="s">
        <v>2003</v>
      </c>
      <c r="C638" s="146">
        <v>82.5</v>
      </c>
      <c r="F638" s="146">
        <f t="shared" si="67"/>
        <v>82.5</v>
      </c>
      <c r="G638" s="696">
        <f t="shared" si="69"/>
        <v>8.3645737489259134E-4</v>
      </c>
      <c r="H638" s="734">
        <f t="shared" si="66"/>
        <v>3.581250427733885</v>
      </c>
      <c r="I638" s="151">
        <f t="shared" si="68"/>
        <v>0.78787509410145473</v>
      </c>
      <c r="J638" s="151">
        <v>1.0448549582999445</v>
      </c>
      <c r="K638" s="151">
        <v>0.22065409357148918</v>
      </c>
      <c r="L638" s="725">
        <f t="shared" si="70"/>
        <v>6.8298600893415426E-2</v>
      </c>
    </row>
    <row r="639" spans="1:12" x14ac:dyDescent="0.3">
      <c r="A639" s="158">
        <v>153</v>
      </c>
      <c r="B639" s="321" t="s">
        <v>2004</v>
      </c>
      <c r="C639" s="146">
        <v>118.7</v>
      </c>
      <c r="F639" s="146">
        <f t="shared" si="67"/>
        <v>118.7</v>
      </c>
      <c r="G639" s="696">
        <f t="shared" si="69"/>
        <v>1.2034847321181891E-3</v>
      </c>
      <c r="H639" s="734">
        <f t="shared" si="66"/>
        <v>5.1526597063274204</v>
      </c>
      <c r="I639" s="151">
        <f t="shared" si="68"/>
        <v>1.1335851353920325</v>
      </c>
      <c r="J639" s="151">
        <v>1.5033246490933745</v>
      </c>
      <c r="K639" s="151">
        <v>0.31747443523558505</v>
      </c>
      <c r="L639" s="725">
        <f t="shared" si="70"/>
        <v>6.829860089341544E-2</v>
      </c>
    </row>
    <row r="640" spans="1:12" x14ac:dyDescent="0.3">
      <c r="A640" s="158">
        <v>154</v>
      </c>
      <c r="B640" s="321" t="s">
        <v>2005</v>
      </c>
      <c r="C640" s="146">
        <v>113.8</v>
      </c>
      <c r="F640" s="146">
        <f t="shared" si="67"/>
        <v>113.8</v>
      </c>
      <c r="G640" s="696">
        <f t="shared" si="69"/>
        <v>1.1538042334882047E-3</v>
      </c>
      <c r="H640" s="734">
        <f t="shared" si="66"/>
        <v>4.9399551354680735</v>
      </c>
      <c r="I640" s="151">
        <f t="shared" si="68"/>
        <v>1.0867901298029763</v>
      </c>
      <c r="J640" s="151">
        <v>1.4412665970246505</v>
      </c>
      <c r="K640" s="151">
        <v>0.30436891937497534</v>
      </c>
      <c r="L640" s="725">
        <f t="shared" si="70"/>
        <v>6.8298600893415426E-2</v>
      </c>
    </row>
    <row r="641" spans="1:12" x14ac:dyDescent="0.3">
      <c r="A641" s="158">
        <v>155</v>
      </c>
      <c r="B641" s="321" t="s">
        <v>2006</v>
      </c>
      <c r="C641" s="146">
        <v>294</v>
      </c>
      <c r="F641" s="146">
        <f t="shared" si="67"/>
        <v>294</v>
      </c>
      <c r="G641" s="696">
        <f t="shared" si="69"/>
        <v>2.9808299177990528E-3</v>
      </c>
      <c r="H641" s="734">
        <f t="shared" si="66"/>
        <v>12.762274251560754</v>
      </c>
      <c r="I641" s="151">
        <f t="shared" si="68"/>
        <v>2.807700335343366</v>
      </c>
      <c r="J641" s="151">
        <v>3.7234831241234381</v>
      </c>
      <c r="K641" s="151">
        <v>0.78633095163657962</v>
      </c>
      <c r="L641" s="725">
        <f t="shared" si="70"/>
        <v>6.8298600893415426E-2</v>
      </c>
    </row>
    <row r="642" spans="1:12" x14ac:dyDescent="0.3">
      <c r="A642" s="158">
        <v>156</v>
      </c>
      <c r="B642" s="321" t="s">
        <v>2007</v>
      </c>
      <c r="C642" s="146">
        <v>38.6</v>
      </c>
      <c r="F642" s="146">
        <f t="shared" si="67"/>
        <v>38.6</v>
      </c>
      <c r="G642" s="696">
        <f t="shared" si="69"/>
        <v>3.913606626770185E-4</v>
      </c>
      <c r="H642" s="734">
        <f t="shared" si="66"/>
        <v>1.6755911092185207</v>
      </c>
      <c r="I642" s="151">
        <f t="shared" si="68"/>
        <v>0.36863004402807459</v>
      </c>
      <c r="J642" s="151">
        <v>0.48886547139851949</v>
      </c>
      <c r="K642" s="151">
        <v>0.103239369840721</v>
      </c>
      <c r="L642" s="725">
        <f t="shared" si="70"/>
        <v>6.8298600893415426E-2</v>
      </c>
    </row>
    <row r="643" spans="1:12" x14ac:dyDescent="0.3">
      <c r="A643" s="158">
        <v>157</v>
      </c>
      <c r="B643" s="321" t="s">
        <v>2008</v>
      </c>
      <c r="C643" s="146">
        <v>295.8</v>
      </c>
      <c r="F643" s="146">
        <f t="shared" si="67"/>
        <v>295.8</v>
      </c>
      <c r="G643" s="696">
        <f t="shared" si="69"/>
        <v>2.9990798968876184E-3</v>
      </c>
      <c r="H643" s="734">
        <f t="shared" si="66"/>
        <v>12.840410624529493</v>
      </c>
      <c r="I643" s="151">
        <f t="shared" si="68"/>
        <v>2.8248903373964884</v>
      </c>
      <c r="J643" s="151">
        <v>3.7462799595772553</v>
      </c>
      <c r="K643" s="151">
        <v>0.79114522276904853</v>
      </c>
      <c r="L643" s="725">
        <f t="shared" si="70"/>
        <v>6.829860089341544E-2</v>
      </c>
    </row>
    <row r="644" spans="1:12" x14ac:dyDescent="0.3">
      <c r="A644" s="158">
        <v>158</v>
      </c>
      <c r="B644" s="321" t="s">
        <v>2156</v>
      </c>
      <c r="C644" s="146">
        <v>2745.3</v>
      </c>
      <c r="E644" s="146">
        <v>209</v>
      </c>
      <c r="F644" s="146">
        <f t="shared" si="67"/>
        <v>2954.3</v>
      </c>
      <c r="G644" s="696">
        <f t="shared" si="69"/>
        <v>2.995328512297191E-2</v>
      </c>
      <c r="H644" s="734">
        <f t="shared" si="66"/>
        <v>128.24349258974809</v>
      </c>
      <c r="I644" s="151">
        <f t="shared" si="68"/>
        <v>28.213568369744578</v>
      </c>
      <c r="J644" s="151">
        <v>37.415939434006368</v>
      </c>
      <c r="K644" s="151">
        <v>7.9015562259181884</v>
      </c>
      <c r="L644" s="725">
        <f t="shared" si="70"/>
        <v>6.829860089341544E-2</v>
      </c>
    </row>
    <row r="645" spans="1:12" x14ac:dyDescent="0.3">
      <c r="A645" s="158">
        <v>159</v>
      </c>
      <c r="B645" s="321" t="s">
        <v>1146</v>
      </c>
      <c r="C645" s="146">
        <v>601.58000000000004</v>
      </c>
      <c r="F645" s="146">
        <f t="shared" si="67"/>
        <v>601.58000000000004</v>
      </c>
      <c r="G645" s="696">
        <f t="shared" si="69"/>
        <v>6.0993457889440619E-3</v>
      </c>
      <c r="H645" s="734">
        <f t="shared" si="66"/>
        <v>26.114044028074552</v>
      </c>
      <c r="I645" s="151">
        <f t="shared" si="68"/>
        <v>5.7450896861764011</v>
      </c>
      <c r="J645" s="151">
        <v>7.6189557068373412</v>
      </c>
      <c r="K645" s="151">
        <v>1.6089829043725634</v>
      </c>
      <c r="L645" s="725">
        <f t="shared" si="70"/>
        <v>6.829860089341544E-2</v>
      </c>
    </row>
    <row r="646" spans="1:12" x14ac:dyDescent="0.3">
      <c r="A646" s="158">
        <v>160</v>
      </c>
      <c r="B646" s="321" t="s">
        <v>1147</v>
      </c>
      <c r="C646" s="146">
        <v>392.31</v>
      </c>
      <c r="F646" s="146">
        <f t="shared" si="67"/>
        <v>392.31</v>
      </c>
      <c r="G646" s="696">
        <f t="shared" si="69"/>
        <v>3.9775829423528792E-3</v>
      </c>
      <c r="H646" s="734">
        <f t="shared" si="66"/>
        <v>17.029822488536734</v>
      </c>
      <c r="I646" s="151">
        <f t="shared" si="68"/>
        <v>3.7465609474780814</v>
      </c>
      <c r="J646" s="151">
        <v>4.9685702871594088</v>
      </c>
      <c r="K646" s="151">
        <v>1.049270393321587</v>
      </c>
      <c r="L646" s="725">
        <f t="shared" si="70"/>
        <v>6.829860089341544E-2</v>
      </c>
    </row>
    <row r="647" spans="1:12" x14ac:dyDescent="0.3">
      <c r="A647" s="158">
        <v>161</v>
      </c>
      <c r="B647" s="321" t="s">
        <v>1148</v>
      </c>
      <c r="C647" s="146">
        <v>600.88</v>
      </c>
      <c r="F647" s="146">
        <f t="shared" si="67"/>
        <v>600.88</v>
      </c>
      <c r="G647" s="696">
        <f t="shared" si="69"/>
        <v>6.0922485748540634E-3</v>
      </c>
      <c r="H647" s="734">
        <f t="shared" ref="H647:H710" si="71">G647*4281.45</f>
        <v>26.083657660808928</v>
      </c>
      <c r="I647" s="151">
        <f t="shared" si="68"/>
        <v>5.7384046853779642</v>
      </c>
      <c r="J647" s="151">
        <v>7.6100902708275218</v>
      </c>
      <c r="K647" s="151">
        <v>1.6071106878210475</v>
      </c>
      <c r="L647" s="725">
        <f t="shared" si="70"/>
        <v>6.8298600893415426E-2</v>
      </c>
    </row>
    <row r="648" spans="1:12" x14ac:dyDescent="0.3">
      <c r="A648" s="158">
        <v>162</v>
      </c>
      <c r="B648" s="321" t="s">
        <v>1149</v>
      </c>
      <c r="C648" s="146">
        <v>307.3</v>
      </c>
      <c r="F648" s="146">
        <f t="shared" si="67"/>
        <v>307.3</v>
      </c>
      <c r="G648" s="696">
        <f t="shared" si="69"/>
        <v>3.1156769855090099E-3</v>
      </c>
      <c r="H648" s="734">
        <f t="shared" si="71"/>
        <v>13.339615229607549</v>
      </c>
      <c r="I648" s="151">
        <f t="shared" si="68"/>
        <v>2.9347153505136609</v>
      </c>
      <c r="J648" s="151">
        <v>3.8919264083099754</v>
      </c>
      <c r="K648" s="151">
        <v>0.82190306611537722</v>
      </c>
      <c r="L648" s="725">
        <f t="shared" si="70"/>
        <v>6.8298600893415426E-2</v>
      </c>
    </row>
    <row r="649" spans="1:12" x14ac:dyDescent="0.3">
      <c r="A649" s="158">
        <v>163</v>
      </c>
      <c r="B649" s="321" t="s">
        <v>1150</v>
      </c>
      <c r="C649" s="146">
        <v>763</v>
      </c>
      <c r="E649" s="146">
        <v>37.1</v>
      </c>
      <c r="F649" s="146">
        <f t="shared" si="67"/>
        <v>800.1</v>
      </c>
      <c r="G649" s="696">
        <f t="shared" si="69"/>
        <v>8.1121157048674227E-3</v>
      </c>
      <c r="H649" s="734">
        <f t="shared" si="71"/>
        <v>34.731617784604623</v>
      </c>
      <c r="I649" s="151">
        <f t="shared" si="68"/>
        <v>7.6409559126130171</v>
      </c>
      <c r="J649" s="151">
        <v>10.133193359221643</v>
      </c>
      <c r="K649" s="151">
        <v>2.139943518382406</v>
      </c>
      <c r="L649" s="725">
        <f t="shared" si="70"/>
        <v>6.829860089341544E-2</v>
      </c>
    </row>
    <row r="650" spans="1:12" x14ac:dyDescent="0.3">
      <c r="A650" s="158">
        <v>164</v>
      </c>
      <c r="B650" s="321" t="s">
        <v>1151</v>
      </c>
      <c r="C650" s="146">
        <v>325.2</v>
      </c>
      <c r="F650" s="146">
        <f t="shared" si="67"/>
        <v>325.2</v>
      </c>
      <c r="G650" s="696">
        <f t="shared" si="69"/>
        <v>3.2971628886675234E-3</v>
      </c>
      <c r="H650" s="734">
        <f t="shared" si="71"/>
        <v>14.116638049685568</v>
      </c>
      <c r="I650" s="151">
        <f t="shared" si="68"/>
        <v>3.105660370930825</v>
      </c>
      <c r="J650" s="151">
        <v>4.118628271989599</v>
      </c>
      <c r="K650" s="151">
        <v>0.86977831793270644</v>
      </c>
      <c r="L650" s="725">
        <f t="shared" si="70"/>
        <v>6.8298600893415426E-2</v>
      </c>
    </row>
    <row r="651" spans="1:12" x14ac:dyDescent="0.3">
      <c r="A651" s="158">
        <v>165</v>
      </c>
      <c r="B651" s="321" t="s">
        <v>1152</v>
      </c>
      <c r="C651" s="146">
        <v>366.35</v>
      </c>
      <c r="E651" s="146">
        <v>53.9</v>
      </c>
      <c r="F651" s="146">
        <f t="shared" si="67"/>
        <v>420.25</v>
      </c>
      <c r="G651" s="696">
        <f t="shared" si="69"/>
        <v>4.2608631733165028E-3</v>
      </c>
      <c r="H651" s="734">
        <f t="shared" si="71"/>
        <v>18.242672633395941</v>
      </c>
      <c r="I651" s="151">
        <f t="shared" si="68"/>
        <v>4.0133879793471072</v>
      </c>
      <c r="J651" s="151">
        <v>5.3224278330369899</v>
      </c>
      <c r="K651" s="151">
        <v>1.123998579677798</v>
      </c>
      <c r="L651" s="725">
        <f t="shared" si="70"/>
        <v>6.8298600893415426E-2</v>
      </c>
    </row>
    <row r="652" spans="1:12" x14ac:dyDescent="0.3">
      <c r="A652" s="158">
        <v>166</v>
      </c>
      <c r="B652" s="321" t="s">
        <v>1153</v>
      </c>
      <c r="C652" s="146">
        <v>468.48</v>
      </c>
      <c r="F652" s="146">
        <f t="shared" si="67"/>
        <v>468.48</v>
      </c>
      <c r="G652" s="696">
        <f t="shared" si="69"/>
        <v>4.7498612241173481E-3</v>
      </c>
      <c r="H652" s="734">
        <f t="shared" si="71"/>
        <v>20.336293337997219</v>
      </c>
      <c r="I652" s="151">
        <f t="shared" si="68"/>
        <v>4.4739845343593885</v>
      </c>
      <c r="J652" s="151">
        <v>5.9332563741134301</v>
      </c>
      <c r="K652" s="151">
        <v>1.2529943000772275</v>
      </c>
      <c r="L652" s="725">
        <f t="shared" si="70"/>
        <v>6.829860089341544E-2</v>
      </c>
    </row>
    <row r="653" spans="1:12" x14ac:dyDescent="0.3">
      <c r="A653" s="158">
        <v>167</v>
      </c>
      <c r="B653" s="321" t="s">
        <v>1154</v>
      </c>
      <c r="C653" s="146">
        <v>996.98</v>
      </c>
      <c r="E653" s="146">
        <v>29.1</v>
      </c>
      <c r="F653" s="146">
        <f t="shared" si="67"/>
        <v>1026.08</v>
      </c>
      <c r="G653" s="696">
        <f t="shared" si="69"/>
        <v>1.0403299190664121E-2</v>
      </c>
      <c r="H653" s="734">
        <f t="shared" si="71"/>
        <v>44.541205319868901</v>
      </c>
      <c r="I653" s="151">
        <f t="shared" si="68"/>
        <v>9.7990651703711578</v>
      </c>
      <c r="J653" s="151">
        <v>12.995209401362507</v>
      </c>
      <c r="K653" s="151">
        <v>2.7443485131131347</v>
      </c>
      <c r="L653" s="725">
        <f t="shared" si="70"/>
        <v>6.8298600893415426E-2</v>
      </c>
    </row>
    <row r="654" spans="1:12" x14ac:dyDescent="0.3">
      <c r="A654" s="158">
        <v>168</v>
      </c>
      <c r="B654" s="321" t="s">
        <v>1166</v>
      </c>
      <c r="C654" s="146">
        <v>1115.1199999999999</v>
      </c>
      <c r="E654" s="146">
        <v>126.9</v>
      </c>
      <c r="F654" s="146">
        <f t="shared" si="67"/>
        <v>1242.02</v>
      </c>
      <c r="G654" s="696">
        <f t="shared" si="69"/>
        <v>1.2592688348655711E-2</v>
      </c>
      <c r="H654" s="734">
        <f t="shared" si="71"/>
        <v>53.914965530351992</v>
      </c>
      <c r="I654" s="151">
        <f t="shared" si="68"/>
        <v>11.861292416677438</v>
      </c>
      <c r="J654" s="151">
        <v>15.730069761305417</v>
      </c>
      <c r="K654" s="151">
        <v>3.3219005733049811</v>
      </c>
      <c r="L654" s="725">
        <f t="shared" si="70"/>
        <v>6.829860089341544E-2</v>
      </c>
    </row>
    <row r="655" spans="1:12" x14ac:dyDescent="0.3">
      <c r="A655" s="158">
        <v>169</v>
      </c>
      <c r="B655" s="321" t="s">
        <v>1231</v>
      </c>
      <c r="C655" s="146">
        <v>678.82</v>
      </c>
      <c r="E655" s="146">
        <v>148.19999999999999</v>
      </c>
      <c r="F655" s="146">
        <f t="shared" si="67"/>
        <v>827.02</v>
      </c>
      <c r="G655" s="696">
        <f t="shared" si="69"/>
        <v>8.3850542810141922E-3</v>
      </c>
      <c r="H655" s="734">
        <f t="shared" si="71"/>
        <v>35.900190651448213</v>
      </c>
      <c r="I655" s="151">
        <f t="shared" si="68"/>
        <v>7.8980419433186073</v>
      </c>
      <c r="J655" s="151">
        <v>10.474132698342061</v>
      </c>
      <c r="K655" s="151">
        <v>2.2119436177635516</v>
      </c>
      <c r="L655" s="725">
        <f t="shared" si="70"/>
        <v>6.8298600893415426E-2</v>
      </c>
    </row>
    <row r="656" spans="1:12" x14ac:dyDescent="0.3">
      <c r="A656" s="158">
        <v>170</v>
      </c>
      <c r="B656" s="321" t="s">
        <v>1232</v>
      </c>
      <c r="C656" s="146">
        <v>487.41</v>
      </c>
      <c r="F656" s="146">
        <f t="shared" si="67"/>
        <v>487.41</v>
      </c>
      <c r="G656" s="696">
        <f t="shared" si="69"/>
        <v>4.94179017086543E-3</v>
      </c>
      <c r="H656" s="734">
        <f t="shared" si="71"/>
        <v>21.158027527051793</v>
      </c>
      <c r="I656" s="151">
        <f t="shared" si="68"/>
        <v>4.6547660559513941</v>
      </c>
      <c r="J656" s="151">
        <v>6.1730030936360718</v>
      </c>
      <c r="K656" s="151">
        <v>1.3036243848203581</v>
      </c>
      <c r="L656" s="725">
        <f t="shared" si="70"/>
        <v>6.829860089341544E-2</v>
      </c>
    </row>
    <row r="657" spans="1:12" x14ac:dyDescent="0.3">
      <c r="A657" s="158">
        <v>171</v>
      </c>
      <c r="B657" s="321" t="s">
        <v>1233</v>
      </c>
      <c r="C657" s="146">
        <v>436.5</v>
      </c>
      <c r="D657" s="146">
        <v>103.3</v>
      </c>
      <c r="E657" s="146">
        <v>145.19999999999999</v>
      </c>
      <c r="F657" s="146">
        <f t="shared" si="67"/>
        <v>685</v>
      </c>
      <c r="G657" s="696">
        <f t="shared" si="69"/>
        <v>6.9451309309263645E-3</v>
      </c>
      <c r="H657" s="734">
        <f t="shared" si="71"/>
        <v>29.735230824214682</v>
      </c>
      <c r="I657" s="151">
        <f t="shared" si="68"/>
        <v>6.54175078132723</v>
      </c>
      <c r="J657" s="151">
        <v>8.6754623810359028</v>
      </c>
      <c r="K657" s="151">
        <v>1.8320976254117582</v>
      </c>
      <c r="L657" s="725">
        <f t="shared" si="70"/>
        <v>6.829860089341544E-2</v>
      </c>
    </row>
    <row r="658" spans="1:12" x14ac:dyDescent="0.3">
      <c r="A658" s="158">
        <v>172</v>
      </c>
      <c r="B658" s="321" t="s">
        <v>1234</v>
      </c>
      <c r="C658" s="146">
        <v>636.55999999999995</v>
      </c>
      <c r="F658" s="146">
        <f t="shared" si="67"/>
        <v>636.55999999999995</v>
      </c>
      <c r="G658" s="696">
        <f t="shared" si="69"/>
        <v>6.45400371589852E-3</v>
      </c>
      <c r="H658" s="734">
        <f t="shared" si="71"/>
        <v>27.632494209433716</v>
      </c>
      <c r="I658" s="151">
        <f t="shared" si="68"/>
        <v>6.0791487260754176</v>
      </c>
      <c r="J658" s="151">
        <v>8.0619742091565154</v>
      </c>
      <c r="K658" s="151">
        <v>1.7025402400468745</v>
      </c>
      <c r="L658" s="725">
        <f t="shared" si="70"/>
        <v>6.8298600893415426E-2</v>
      </c>
    </row>
    <row r="659" spans="1:12" x14ac:dyDescent="0.3">
      <c r="A659" s="158">
        <v>173</v>
      </c>
      <c r="B659" s="321" t="s">
        <v>1235</v>
      </c>
      <c r="C659" s="146">
        <v>495</v>
      </c>
      <c r="D659" s="146">
        <v>10.1</v>
      </c>
      <c r="F659" s="146">
        <f t="shared" si="67"/>
        <v>505.1</v>
      </c>
      <c r="G659" s="696">
        <f t="shared" si="69"/>
        <v>5.1211469097969444E-3</v>
      </c>
      <c r="H659" s="734">
        <f t="shared" si="71"/>
        <v>21.925934436950126</v>
      </c>
      <c r="I659" s="151">
        <f t="shared" si="68"/>
        <v>4.8237055761290275</v>
      </c>
      <c r="J659" s="151">
        <v>6.3970453265127523</v>
      </c>
      <c r="K659" s="151">
        <v>1.3509379716722325</v>
      </c>
      <c r="L659" s="725">
        <f t="shared" si="70"/>
        <v>6.8298600893415426E-2</v>
      </c>
    </row>
    <row r="660" spans="1:12" x14ac:dyDescent="0.3">
      <c r="A660" s="158">
        <v>174</v>
      </c>
      <c r="B660" s="321" t="s">
        <v>1236</v>
      </c>
      <c r="C660" s="146">
        <v>536.88</v>
      </c>
      <c r="F660" s="146">
        <f t="shared" si="67"/>
        <v>536.88</v>
      </c>
      <c r="G660" s="696">
        <f t="shared" si="69"/>
        <v>5.4433604294828412E-3</v>
      </c>
      <c r="H660" s="734">
        <f t="shared" si="71"/>
        <v>23.305475510809309</v>
      </c>
      <c r="I660" s="151">
        <f t="shared" si="68"/>
        <v>5.1272046123780477</v>
      </c>
      <c r="J660" s="151">
        <v>6.7995361213584751</v>
      </c>
      <c r="K660" s="151">
        <v>1.4359366031110437</v>
      </c>
      <c r="L660" s="725">
        <f t="shared" si="70"/>
        <v>6.8298600893415426E-2</v>
      </c>
    </row>
    <row r="661" spans="1:12" x14ac:dyDescent="0.3">
      <c r="A661" s="158">
        <v>176</v>
      </c>
      <c r="B661" s="321" t="s">
        <v>1265</v>
      </c>
      <c r="C661" s="146">
        <v>380.2</v>
      </c>
      <c r="F661" s="524">
        <f>C661+D661+E661</f>
        <v>380.2</v>
      </c>
      <c r="G661" s="696">
        <f t="shared" si="69"/>
        <v>3.8548011385959179E-3</v>
      </c>
      <c r="H661" s="734">
        <f t="shared" si="71"/>
        <v>16.504138334841493</v>
      </c>
      <c r="I661" s="151">
        <f t="shared" si="68"/>
        <v>3.6309104336651283</v>
      </c>
      <c r="J661" s="151">
        <v>4.8151982441895615</v>
      </c>
      <c r="K661" s="151">
        <v>1.1080317693222863</v>
      </c>
      <c r="L661" s="725">
        <f t="shared" si="70"/>
        <v>6.853834503424111E-2</v>
      </c>
    </row>
    <row r="662" spans="1:12" x14ac:dyDescent="0.3">
      <c r="A662" s="158">
        <v>177</v>
      </c>
      <c r="B662" s="321" t="s">
        <v>505</v>
      </c>
      <c r="C662" s="163">
        <v>4131.2</v>
      </c>
      <c r="F662" s="524">
        <f t="shared" ref="F662:F667" si="72">C662+D662+E662</f>
        <v>4131.2</v>
      </c>
      <c r="G662" s="696">
        <f t="shared" si="69"/>
        <v>4.1885729783712404E-2</v>
      </c>
      <c r="H662" s="734">
        <f t="shared" si="71"/>
        <v>179.33165778247547</v>
      </c>
      <c r="I662" s="151">
        <f t="shared" si="68"/>
        <v>39.452964712144606</v>
      </c>
      <c r="J662" s="151">
        <v>52.321270348227038</v>
      </c>
      <c r="K662" s="151">
        <v>12.039718162609757</v>
      </c>
      <c r="L662" s="725">
        <f t="shared" si="70"/>
        <v>6.853834503424111E-2</v>
      </c>
    </row>
    <row r="663" spans="1:12" x14ac:dyDescent="0.3">
      <c r="A663" s="158">
        <v>178</v>
      </c>
      <c r="B663" s="321" t="s">
        <v>506</v>
      </c>
      <c r="C663" s="163">
        <v>6403.7</v>
      </c>
      <c r="F663" s="524">
        <f t="shared" si="72"/>
        <v>6403.7</v>
      </c>
      <c r="G663" s="696">
        <f t="shared" si="69"/>
        <v>6.4926328383026505E-2</v>
      </c>
      <c r="H663" s="734">
        <f t="shared" si="71"/>
        <v>277.97882865550883</v>
      </c>
      <c r="I663" s="151">
        <f t="shared" si="68"/>
        <v>61.155342304211942</v>
      </c>
      <c r="J663" s="151">
        <v>81.102275108670952</v>
      </c>
      <c r="K663" s="151">
        <v>18.662554027378025</v>
      </c>
      <c r="L663" s="725">
        <f t="shared" si="70"/>
        <v>6.8538345034241097E-2</v>
      </c>
    </row>
    <row r="664" spans="1:12" x14ac:dyDescent="0.3">
      <c r="A664" s="158">
        <v>179</v>
      </c>
      <c r="B664" s="334" t="s">
        <v>507</v>
      </c>
      <c r="C664" s="163">
        <v>2127.8000000000002</v>
      </c>
      <c r="F664" s="524">
        <f t="shared" si="72"/>
        <v>2127.8000000000002</v>
      </c>
      <c r="G664" s="696">
        <f t="shared" si="69"/>
        <v>2.1573503058138859E-2</v>
      </c>
      <c r="H664" s="734">
        <f t="shared" si="71"/>
        <v>92.365874668268617</v>
      </c>
      <c r="I664" s="151">
        <f t="shared" si="68"/>
        <v>20.320492427019097</v>
      </c>
      <c r="J664" s="151">
        <v>26.948392488128746</v>
      </c>
      <c r="K664" s="151">
        <v>6.2011309804417705</v>
      </c>
      <c r="L664" s="725">
        <f t="shared" si="70"/>
        <v>6.853834503424111E-2</v>
      </c>
    </row>
    <row r="665" spans="1:12" x14ac:dyDescent="0.3">
      <c r="A665" s="158">
        <v>180</v>
      </c>
      <c r="B665" s="334" t="s">
        <v>508</v>
      </c>
      <c r="C665" s="163">
        <v>4248.8</v>
      </c>
      <c r="F665" s="524">
        <f t="shared" si="72"/>
        <v>4248.8</v>
      </c>
      <c r="G665" s="696">
        <f t="shared" si="69"/>
        <v>4.3078061750832029E-2</v>
      </c>
      <c r="H665" s="734">
        <f t="shared" si="71"/>
        <v>184.43656748309979</v>
      </c>
      <c r="I665" s="151">
        <f t="shared" si="68"/>
        <v>40.576044846281953</v>
      </c>
      <c r="J665" s="151">
        <v>53.810663597876413</v>
      </c>
      <c r="K665" s="151">
        <v>12.382444454225487</v>
      </c>
      <c r="L665" s="725">
        <f t="shared" si="70"/>
        <v>6.853834503424111E-2</v>
      </c>
    </row>
    <row r="666" spans="1:12" x14ac:dyDescent="0.3">
      <c r="A666" s="158">
        <v>181</v>
      </c>
      <c r="B666" s="334" t="s">
        <v>509</v>
      </c>
      <c r="C666" s="163">
        <v>4357.5</v>
      </c>
      <c r="F666" s="524">
        <f t="shared" si="72"/>
        <v>4357.5</v>
      </c>
      <c r="G666" s="696">
        <f t="shared" si="69"/>
        <v>4.4180157710235958E-2</v>
      </c>
      <c r="H666" s="734">
        <f t="shared" si="71"/>
        <v>189.15513622848974</v>
      </c>
      <c r="I666" s="151">
        <f t="shared" si="68"/>
        <v>41.61412997026774</v>
      </c>
      <c r="J666" s="151">
        <v>55.187339161115247</v>
      </c>
      <c r="K666" s="151">
        <v>12.699233126832885</v>
      </c>
      <c r="L666" s="725">
        <f t="shared" si="70"/>
        <v>6.8538345034241097E-2</v>
      </c>
    </row>
    <row r="667" spans="1:12" x14ac:dyDescent="0.3">
      <c r="A667" s="158">
        <v>182</v>
      </c>
      <c r="B667" s="334" t="s">
        <v>510</v>
      </c>
      <c r="C667" s="163">
        <v>6324.6</v>
      </c>
      <c r="F667" s="524">
        <f t="shared" si="72"/>
        <v>6324.6</v>
      </c>
      <c r="G667" s="696">
        <f>2/197260.5*F667</f>
        <v>6.4124343190856761E-2</v>
      </c>
      <c r="H667" s="734">
        <f t="shared" si="71"/>
        <v>274.54516915449369</v>
      </c>
      <c r="I667" s="151">
        <f t="shared" si="68"/>
        <v>60.399937213988615</v>
      </c>
      <c r="J667" s="151">
        <v>80.10048083956157</v>
      </c>
      <c r="K667" s="151">
        <v>18.432029795517447</v>
      </c>
      <c r="L667" s="725">
        <f t="shared" si="70"/>
        <v>6.853834503424111E-2</v>
      </c>
    </row>
    <row r="668" spans="1:12" x14ac:dyDescent="0.3">
      <c r="B668" s="335" t="s">
        <v>1063</v>
      </c>
      <c r="C668" s="138">
        <f t="shared" ref="C668:J668" si="73">SUM(C494:C667)</f>
        <v>192930.46</v>
      </c>
      <c r="D668" s="138">
        <f t="shared" si="73"/>
        <v>1610.1199999999997</v>
      </c>
      <c r="E668" s="138">
        <f t="shared" si="73"/>
        <v>2719.8999999999996</v>
      </c>
      <c r="F668" s="138">
        <f t="shared" si="73"/>
        <v>197260.47999999995</v>
      </c>
      <c r="G668" s="138">
        <f t="shared" si="73"/>
        <v>1.9999997972224548</v>
      </c>
      <c r="H668" s="734">
        <f t="shared" si="71"/>
        <v>8562.8991318180779</v>
      </c>
      <c r="I668" s="138">
        <f t="shared" si="73"/>
        <v>1881.6477486655463</v>
      </c>
      <c r="J668" s="138">
        <f t="shared" si="73"/>
        <v>2498.2859467227527</v>
      </c>
      <c r="K668" s="138">
        <v>611.35616249359873</v>
      </c>
      <c r="L668" s="725">
        <f t="shared" si="70"/>
        <v>6.8712136306775584E-2</v>
      </c>
    </row>
    <row r="669" spans="1:12" x14ac:dyDescent="0.3">
      <c r="A669" s="335" t="s">
        <v>989</v>
      </c>
      <c r="H669" s="734">
        <f t="shared" si="71"/>
        <v>0</v>
      </c>
      <c r="I669" s="151"/>
      <c r="J669" s="151"/>
      <c r="K669" s="151"/>
      <c r="L669" s="725"/>
    </row>
    <row r="670" spans="1:12" x14ac:dyDescent="0.3">
      <c r="A670" s="158">
        <v>2</v>
      </c>
      <c r="B670" s="321" t="s">
        <v>770</v>
      </c>
      <c r="C670" s="146">
        <v>4574.41</v>
      </c>
      <c r="F670" s="146">
        <f t="shared" ref="F670:F728" si="74">C670+D670+E670</f>
        <v>4574.41</v>
      </c>
      <c r="G670" s="702">
        <f t="shared" ref="G670:G733" si="75">2/243028.1*F670</f>
        <v>3.7645111820402664E-2</v>
      </c>
      <c r="H670" s="734">
        <f t="shared" si="71"/>
        <v>161.17566400346297</v>
      </c>
      <c r="I670" s="151">
        <f t="shared" si="68"/>
        <v>35.458646080761852</v>
      </c>
      <c r="J670" s="151">
        <v>36.676020034905441</v>
      </c>
      <c r="K670" s="151">
        <v>11.107601845900813</v>
      </c>
      <c r="L670" s="725">
        <f t="shared" si="70"/>
        <v>5.3431575211892041E-2</v>
      </c>
    </row>
    <row r="671" spans="1:12" x14ac:dyDescent="0.3">
      <c r="A671" s="158">
        <v>3</v>
      </c>
      <c r="B671" s="321" t="s">
        <v>771</v>
      </c>
      <c r="C671" s="146">
        <v>8527.85</v>
      </c>
      <c r="F671" s="146">
        <f t="shared" si="74"/>
        <v>8527.85</v>
      </c>
      <c r="G671" s="702">
        <f t="shared" si="75"/>
        <v>7.0179950384338274E-2</v>
      </c>
      <c r="H671" s="734">
        <f t="shared" si="71"/>
        <v>300.47194857302509</v>
      </c>
      <c r="I671" s="151">
        <f t="shared" ref="I671:I730" si="76">H671*0.22</f>
        <v>66.103828686065526</v>
      </c>
      <c r="J671" s="151">
        <v>68.37331971875463</v>
      </c>
      <c r="K671" s="151">
        <v>20.707361692888323</v>
      </c>
      <c r="L671" s="725">
        <f t="shared" si="70"/>
        <v>5.3431575211892041E-2</v>
      </c>
    </row>
    <row r="672" spans="1:12" x14ac:dyDescent="0.3">
      <c r="A672" s="158">
        <v>4</v>
      </c>
      <c r="B672" s="321" t="s">
        <v>772</v>
      </c>
      <c r="C672" s="146">
        <v>5131.3999999999996</v>
      </c>
      <c r="F672" s="146">
        <f t="shared" si="74"/>
        <v>5131.3999999999996</v>
      </c>
      <c r="G672" s="702">
        <f t="shared" si="75"/>
        <v>4.2228861600777851E-2</v>
      </c>
      <c r="H672" s="734">
        <f t="shared" si="71"/>
        <v>180.80075950065032</v>
      </c>
      <c r="I672" s="151">
        <f t="shared" si="76"/>
        <v>39.776167090143069</v>
      </c>
      <c r="J672" s="151">
        <v>41.141771115206943</v>
      </c>
      <c r="K672" s="151">
        <v>12.460087336302481</v>
      </c>
      <c r="L672" s="725">
        <f t="shared" si="70"/>
        <v>5.3431575211892048E-2</v>
      </c>
    </row>
    <row r="673" spans="1:12" x14ac:dyDescent="0.3">
      <c r="A673" s="158">
        <v>5</v>
      </c>
      <c r="B673" s="321" t="s">
        <v>773</v>
      </c>
      <c r="C673" s="146">
        <v>4290.1499999999996</v>
      </c>
      <c r="F673" s="146">
        <f t="shared" si="74"/>
        <v>4290.1499999999996</v>
      </c>
      <c r="G673" s="702">
        <f t="shared" si="75"/>
        <v>3.5305793856759769E-2</v>
      </c>
      <c r="H673" s="734">
        <f t="shared" si="71"/>
        <v>151.15999110802412</v>
      </c>
      <c r="I673" s="151">
        <f t="shared" si="76"/>
        <v>33.255198043765304</v>
      </c>
      <c r="J673" s="151">
        <v>34.396922740364239</v>
      </c>
      <c r="K673" s="151">
        <v>10.41736050314497</v>
      </c>
      <c r="L673" s="725">
        <f t="shared" si="70"/>
        <v>5.3431575211892041E-2</v>
      </c>
    </row>
    <row r="674" spans="1:12" x14ac:dyDescent="0.3">
      <c r="A674" s="158">
        <v>6</v>
      </c>
      <c r="B674" s="321" t="s">
        <v>774</v>
      </c>
      <c r="C674" s="146">
        <v>5185.3900000000003</v>
      </c>
      <c r="F674" s="146">
        <f t="shared" si="74"/>
        <v>5185.3900000000003</v>
      </c>
      <c r="G674" s="702">
        <f t="shared" si="75"/>
        <v>4.2673172361549966E-2</v>
      </c>
      <c r="H674" s="734">
        <f t="shared" si="71"/>
        <v>182.70305380735809</v>
      </c>
      <c r="I674" s="151">
        <f t="shared" si="76"/>
        <v>40.194671837618777</v>
      </c>
      <c r="J674" s="151">
        <v>41.574644058752568</v>
      </c>
      <c r="K674" s="151">
        <v>12.591186084263462</v>
      </c>
      <c r="L674" s="725">
        <f t="shared" si="70"/>
        <v>5.3431575211892041E-2</v>
      </c>
    </row>
    <row r="675" spans="1:12" x14ac:dyDescent="0.3">
      <c r="A675" s="158">
        <v>7</v>
      </c>
      <c r="B675" s="321" t="s">
        <v>775</v>
      </c>
      <c r="C675" s="146">
        <v>4246.38</v>
      </c>
      <c r="F675" s="146">
        <f t="shared" si="74"/>
        <v>4246.38</v>
      </c>
      <c r="G675" s="702">
        <f t="shared" si="75"/>
        <v>3.4945588596545014E-2</v>
      </c>
      <c r="H675" s="734">
        <f t="shared" si="71"/>
        <v>149.61779029667764</v>
      </c>
      <c r="I675" s="151">
        <f t="shared" si="76"/>
        <v>32.915913865269083</v>
      </c>
      <c r="J675" s="151">
        <v>34.045990183613142</v>
      </c>
      <c r="K675" s="151">
        <v>10.311078002714295</v>
      </c>
      <c r="L675" s="725">
        <f t="shared" si="70"/>
        <v>5.3431575211892048E-2</v>
      </c>
    </row>
    <row r="676" spans="1:12" x14ac:dyDescent="0.3">
      <c r="A676" s="158">
        <v>8</v>
      </c>
      <c r="B676" s="321" t="s">
        <v>776</v>
      </c>
      <c r="C676" s="146">
        <v>4446.42</v>
      </c>
      <c r="F676" s="146">
        <f t="shared" si="74"/>
        <v>4446.42</v>
      </c>
      <c r="G676" s="702">
        <f t="shared" si="75"/>
        <v>3.6591817983187953E-2</v>
      </c>
      <c r="H676" s="734">
        <f t="shared" si="71"/>
        <v>156.66603910412005</v>
      </c>
      <c r="I676" s="151">
        <f t="shared" si="76"/>
        <v>34.466528602906408</v>
      </c>
      <c r="J676" s="151">
        <v>35.649840963884806</v>
      </c>
      <c r="K676" s="151">
        <v>10.796815982749754</v>
      </c>
      <c r="L676" s="725">
        <f t="shared" si="70"/>
        <v>5.3431575211892041E-2</v>
      </c>
    </row>
    <row r="677" spans="1:12" x14ac:dyDescent="0.3">
      <c r="A677" s="158">
        <v>9</v>
      </c>
      <c r="B677" s="321" t="s">
        <v>777</v>
      </c>
      <c r="C677" s="146">
        <v>2920.24</v>
      </c>
      <c r="F677" s="146">
        <f t="shared" si="74"/>
        <v>2920.24</v>
      </c>
      <c r="G677" s="702">
        <f t="shared" si="75"/>
        <v>2.4032118096631624E-2</v>
      </c>
      <c r="H677" s="734">
        <f t="shared" si="71"/>
        <v>102.89231202482347</v>
      </c>
      <c r="I677" s="151">
        <f t="shared" si="76"/>
        <v>22.636308645461163</v>
      </c>
      <c r="J677" s="151">
        <v>23.413463320238517</v>
      </c>
      <c r="K677" s="151">
        <v>7.0909392062524779</v>
      </c>
      <c r="L677" s="725">
        <f t="shared" si="70"/>
        <v>5.3431575211892048E-2</v>
      </c>
    </row>
    <row r="678" spans="1:12" x14ac:dyDescent="0.3">
      <c r="A678" s="158">
        <v>11</v>
      </c>
      <c r="B678" s="321" t="s">
        <v>778</v>
      </c>
      <c r="C678" s="146">
        <v>8595.7800000000007</v>
      </c>
      <c r="F678" s="146">
        <f t="shared" si="74"/>
        <v>8595.7800000000007</v>
      </c>
      <c r="G678" s="702">
        <f t="shared" si="75"/>
        <v>7.0738980389510528E-2</v>
      </c>
      <c r="H678" s="734">
        <f t="shared" si="71"/>
        <v>302.86540758866983</v>
      </c>
      <c r="I678" s="151">
        <f t="shared" si="76"/>
        <v>66.630389669507366</v>
      </c>
      <c r="J678" s="151">
        <v>68.917958708475979</v>
      </c>
      <c r="K678" s="151">
        <v>20.872309608224299</v>
      </c>
      <c r="L678" s="725">
        <f t="shared" si="70"/>
        <v>5.3431575211892048E-2</v>
      </c>
    </row>
    <row r="679" spans="1:12" x14ac:dyDescent="0.3">
      <c r="A679" s="158">
        <v>12</v>
      </c>
      <c r="B679" s="321" t="s">
        <v>779</v>
      </c>
      <c r="C679" s="146">
        <v>4516.6000000000004</v>
      </c>
      <c r="F679" s="146">
        <f t="shared" si="74"/>
        <v>4516.6000000000004</v>
      </c>
      <c r="G679" s="702">
        <f t="shared" si="75"/>
        <v>3.7169364365684465E-2</v>
      </c>
      <c r="H679" s="734">
        <f t="shared" si="71"/>
        <v>159.13877506345975</v>
      </c>
      <c r="I679" s="151">
        <f t="shared" si="76"/>
        <v>35.010530513961143</v>
      </c>
      <c r="J679" s="151">
        <v>36.212519666941517</v>
      </c>
      <c r="K679" s="151">
        <v>10.967227357669213</v>
      </c>
      <c r="L679" s="725">
        <f t="shared" si="70"/>
        <v>5.3431575211892041E-2</v>
      </c>
    </row>
    <row r="680" spans="1:12" x14ac:dyDescent="0.3">
      <c r="A680" s="158">
        <v>13</v>
      </c>
      <c r="B680" s="321" t="s">
        <v>780</v>
      </c>
      <c r="C680" s="146">
        <v>5810.95</v>
      </c>
      <c r="F680" s="146">
        <f t="shared" si="74"/>
        <v>5810.95</v>
      </c>
      <c r="G680" s="702">
        <f t="shared" si="75"/>
        <v>4.7821219027758516E-2</v>
      </c>
      <c r="H680" s="734">
        <f t="shared" si="71"/>
        <v>204.74415820639669</v>
      </c>
      <c r="I680" s="151">
        <f t="shared" si="76"/>
        <v>45.043714805407269</v>
      </c>
      <c r="J680" s="151">
        <v>46.590165425013019</v>
      </c>
      <c r="K680" s="151">
        <v>14.110173540727075</v>
      </c>
      <c r="L680" s="725">
        <f t="shared" si="70"/>
        <v>5.3431575211892041E-2</v>
      </c>
    </row>
    <row r="681" spans="1:12" x14ac:dyDescent="0.3">
      <c r="A681" s="158">
        <v>14</v>
      </c>
      <c r="B681" s="321" t="s">
        <v>781</v>
      </c>
      <c r="C681" s="146">
        <v>4315.22</v>
      </c>
      <c r="E681" s="146">
        <v>220.4</v>
      </c>
      <c r="F681" s="146">
        <f t="shared" si="74"/>
        <v>4535.62</v>
      </c>
      <c r="G681" s="702">
        <f t="shared" si="75"/>
        <v>3.7325889475332275E-2</v>
      </c>
      <c r="H681" s="734">
        <f t="shared" si="71"/>
        <v>159.80892949416136</v>
      </c>
      <c r="I681" s="151">
        <f t="shared" si="76"/>
        <v>35.1579644887155</v>
      </c>
      <c r="J681" s="151">
        <v>36.365015377003346</v>
      </c>
      <c r="K681" s="151">
        <v>11.013411802681581</v>
      </c>
      <c r="L681" s="725">
        <f t="shared" si="70"/>
        <v>5.3431575211892048E-2</v>
      </c>
    </row>
    <row r="682" spans="1:12" x14ac:dyDescent="0.3">
      <c r="A682" s="158">
        <v>15</v>
      </c>
      <c r="B682" s="321" t="s">
        <v>782</v>
      </c>
      <c r="C682" s="146">
        <v>6019.4</v>
      </c>
      <c r="E682" s="146">
        <v>951.1</v>
      </c>
      <c r="F682" s="146">
        <f t="shared" si="74"/>
        <v>6970.5</v>
      </c>
      <c r="G682" s="702">
        <f t="shared" si="75"/>
        <v>5.7363736950583083E-2</v>
      </c>
      <c r="H682" s="734">
        <f t="shared" si="71"/>
        <v>245.59997156707394</v>
      </c>
      <c r="I682" s="151">
        <f t="shared" si="76"/>
        <v>54.031993744756264</v>
      </c>
      <c r="J682" s="151">
        <v>55.887031913035436</v>
      </c>
      <c r="K682" s="151">
        <v>16.925797789627872</v>
      </c>
      <c r="L682" s="725">
        <f t="shared" si="70"/>
        <v>5.3431575211892041E-2</v>
      </c>
    </row>
    <row r="683" spans="1:12" x14ac:dyDescent="0.3">
      <c r="A683" s="158">
        <v>16</v>
      </c>
      <c r="B683" s="321" t="s">
        <v>783</v>
      </c>
      <c r="C683" s="146">
        <v>7260.15</v>
      </c>
      <c r="E683" s="146">
        <v>68.5</v>
      </c>
      <c r="F683" s="146">
        <f t="shared" si="74"/>
        <v>7328.65</v>
      </c>
      <c r="G683" s="702">
        <f t="shared" si="75"/>
        <v>6.0311132745554941E-2</v>
      </c>
      <c r="H683" s="734">
        <f t="shared" si="71"/>
        <v>258.21909929345617</v>
      </c>
      <c r="I683" s="151">
        <f t="shared" si="76"/>
        <v>56.808201844560358</v>
      </c>
      <c r="J683" s="151">
        <v>58.758553393510809</v>
      </c>
      <c r="K683" s="151">
        <v>17.795459145105269</v>
      </c>
      <c r="L683" s="725">
        <f t="shared" si="70"/>
        <v>5.3431575211892041E-2</v>
      </c>
    </row>
    <row r="684" spans="1:12" x14ac:dyDescent="0.3">
      <c r="A684" s="158">
        <v>17</v>
      </c>
      <c r="B684" s="321" t="s">
        <v>784</v>
      </c>
      <c r="C684" s="146">
        <v>6364.4</v>
      </c>
      <c r="E684" s="146">
        <v>171.2</v>
      </c>
      <c r="F684" s="146">
        <f t="shared" si="74"/>
        <v>6535.5999999999995</v>
      </c>
      <c r="G684" s="702">
        <f t="shared" si="75"/>
        <v>5.3784726951327848E-2</v>
      </c>
      <c r="H684" s="734">
        <f t="shared" si="71"/>
        <v>230.27661920576261</v>
      </c>
      <c r="I684" s="151">
        <f t="shared" si="76"/>
        <v>50.660856225267779</v>
      </c>
      <c r="J684" s="151">
        <v>52.400155766564005</v>
      </c>
      <c r="K684" s="151">
        <v>15.869771757247243</v>
      </c>
      <c r="L684" s="725">
        <f t="shared" si="70"/>
        <v>5.3431575211892048E-2</v>
      </c>
    </row>
    <row r="685" spans="1:12" x14ac:dyDescent="0.3">
      <c r="A685" s="158">
        <v>18</v>
      </c>
      <c r="B685" s="321" t="s">
        <v>785</v>
      </c>
      <c r="C685" s="146">
        <v>11062.33</v>
      </c>
      <c r="F685" s="146">
        <f t="shared" si="74"/>
        <v>11062.33</v>
      </c>
      <c r="G685" s="702">
        <f t="shared" si="75"/>
        <v>9.1037456162476688E-2</v>
      </c>
      <c r="H685" s="734">
        <f t="shared" si="71"/>
        <v>389.77231668683578</v>
      </c>
      <c r="I685" s="151">
        <f t="shared" si="76"/>
        <v>85.749909671103879</v>
      </c>
      <c r="J685" s="151">
        <v>88.693894231766635</v>
      </c>
      <c r="K685" s="151">
        <v>26.861596824063422</v>
      </c>
      <c r="L685" s="725">
        <f t="shared" si="70"/>
        <v>5.3431575211892048E-2</v>
      </c>
    </row>
    <row r="686" spans="1:12" x14ac:dyDescent="0.3">
      <c r="A686" s="158">
        <v>19</v>
      </c>
      <c r="B686" s="321" t="s">
        <v>786</v>
      </c>
      <c r="C686" s="146">
        <v>8492.94</v>
      </c>
      <c r="F686" s="146">
        <f t="shared" si="74"/>
        <v>8492.94</v>
      </c>
      <c r="G686" s="702">
        <f t="shared" si="75"/>
        <v>6.9892658503275959E-2</v>
      </c>
      <c r="H686" s="734">
        <f t="shared" si="71"/>
        <v>299.24192274885087</v>
      </c>
      <c r="I686" s="151">
        <f t="shared" si="76"/>
        <v>65.833223004747197</v>
      </c>
      <c r="J686" s="151">
        <v>68.093423544293131</v>
      </c>
      <c r="K686" s="151">
        <v>20.622593082195269</v>
      </c>
      <c r="L686" s="725">
        <f t="shared" si="70"/>
        <v>5.3431575211892048E-2</v>
      </c>
    </row>
    <row r="687" spans="1:12" x14ac:dyDescent="0.3">
      <c r="A687" s="158">
        <v>20</v>
      </c>
      <c r="B687" s="321" t="s">
        <v>795</v>
      </c>
      <c r="C687" s="146">
        <v>3876.37</v>
      </c>
      <c r="F687" s="146">
        <f t="shared" si="74"/>
        <v>3876.37</v>
      </c>
      <c r="G687" s="702">
        <f t="shared" si="75"/>
        <v>3.1900590919321674E-2</v>
      </c>
      <c r="H687" s="734">
        <f t="shared" si="71"/>
        <v>136.58078499152978</v>
      </c>
      <c r="I687" s="151">
        <f t="shared" si="76"/>
        <v>30.047772698136551</v>
      </c>
      <c r="J687" s="151">
        <v>31.079379369734333</v>
      </c>
      <c r="K687" s="151">
        <v>9.4126181447212964</v>
      </c>
      <c r="L687" s="725">
        <f t="shared" si="70"/>
        <v>5.3431575211892041E-2</v>
      </c>
    </row>
    <row r="688" spans="1:12" x14ac:dyDescent="0.3">
      <c r="A688" s="158">
        <v>21</v>
      </c>
      <c r="B688" s="321" t="s">
        <v>796</v>
      </c>
      <c r="C688" s="146">
        <v>5649.66</v>
      </c>
      <c r="E688" s="146">
        <v>46.1</v>
      </c>
      <c r="F688" s="146">
        <f t="shared" si="74"/>
        <v>5695.76</v>
      </c>
      <c r="G688" s="702">
        <f t="shared" si="75"/>
        <v>4.6873262803766316E-2</v>
      </c>
      <c r="H688" s="734">
        <f t="shared" si="71"/>
        <v>200.68553103118529</v>
      </c>
      <c r="I688" s="151">
        <f t="shared" si="76"/>
        <v>44.150816826860762</v>
      </c>
      <c r="J688" s="151">
        <v>45.666612278744815</v>
      </c>
      <c r="K688" s="151">
        <v>13.830468692095378</v>
      </c>
      <c r="L688" s="725">
        <f t="shared" si="70"/>
        <v>5.3431575211892041E-2</v>
      </c>
    </row>
    <row r="689" spans="1:12" x14ac:dyDescent="0.3">
      <c r="A689" s="158">
        <v>22</v>
      </c>
      <c r="B689" s="321" t="s">
        <v>797</v>
      </c>
      <c r="C689" s="146">
        <v>5815.2</v>
      </c>
      <c r="F689" s="146">
        <f t="shared" si="74"/>
        <v>5815.2</v>
      </c>
      <c r="G689" s="702">
        <f t="shared" si="75"/>
        <v>4.7856194407148805E-2</v>
      </c>
      <c r="H689" s="734">
        <f t="shared" si="71"/>
        <v>204.89390354448724</v>
      </c>
      <c r="I689" s="151">
        <f t="shared" si="76"/>
        <v>45.076658779787195</v>
      </c>
      <c r="J689" s="151">
        <v>46.624240439090975</v>
      </c>
      <c r="K689" s="151">
        <v>14.120493408829207</v>
      </c>
      <c r="L689" s="725">
        <f t="shared" si="70"/>
        <v>5.3431575211892041E-2</v>
      </c>
    </row>
    <row r="690" spans="1:12" x14ac:dyDescent="0.3">
      <c r="A690" s="158">
        <v>23</v>
      </c>
      <c r="B690" s="321" t="s">
        <v>798</v>
      </c>
      <c r="C690" s="146">
        <v>5690.31</v>
      </c>
      <c r="F690" s="146">
        <f t="shared" si="74"/>
        <v>5690.31</v>
      </c>
      <c r="G690" s="702">
        <f t="shared" si="75"/>
        <v>4.6828412023136423E-2</v>
      </c>
      <c r="H690" s="734">
        <f t="shared" si="71"/>
        <v>200.49350465645742</v>
      </c>
      <c r="I690" s="151">
        <f t="shared" si="76"/>
        <v>44.108571024420634</v>
      </c>
      <c r="J690" s="151">
        <v>45.622916084221316</v>
      </c>
      <c r="K690" s="151">
        <v>13.817234978882057</v>
      </c>
      <c r="L690" s="725">
        <f t="shared" ref="L690:L750" si="77">(K690+J690+I690+H690)/F690</f>
        <v>5.3431575211892041E-2</v>
      </c>
    </row>
    <row r="691" spans="1:12" x14ac:dyDescent="0.3">
      <c r="A691" s="158">
        <v>24</v>
      </c>
      <c r="B691" s="321" t="s">
        <v>799</v>
      </c>
      <c r="C691" s="146">
        <v>3955.02</v>
      </c>
      <c r="F691" s="146">
        <f t="shared" si="74"/>
        <v>3955.02</v>
      </c>
      <c r="G691" s="702">
        <f t="shared" si="75"/>
        <v>3.2547841175567763E-2</v>
      </c>
      <c r="H691" s="734">
        <f t="shared" si="71"/>
        <v>139.35195460113459</v>
      </c>
      <c r="I691" s="151">
        <f t="shared" si="76"/>
        <v>30.657430012249609</v>
      </c>
      <c r="J691" s="151">
        <v>31.709967571435826</v>
      </c>
      <c r="K691" s="151">
        <v>9.6035964097172393</v>
      </c>
      <c r="L691" s="725">
        <f t="shared" si="77"/>
        <v>5.3431575211892041E-2</v>
      </c>
    </row>
    <row r="692" spans="1:12" x14ac:dyDescent="0.3">
      <c r="A692" s="158">
        <v>25</v>
      </c>
      <c r="B692" s="321" t="s">
        <v>800</v>
      </c>
      <c r="C692" s="146">
        <v>3905.27</v>
      </c>
      <c r="F692" s="146">
        <f t="shared" si="74"/>
        <v>3905.27</v>
      </c>
      <c r="G692" s="702">
        <f t="shared" si="75"/>
        <v>3.213842349917561E-2</v>
      </c>
      <c r="H692" s="734">
        <f t="shared" si="71"/>
        <v>137.59905329054541</v>
      </c>
      <c r="I692" s="151">
        <f t="shared" si="76"/>
        <v>30.271791723919993</v>
      </c>
      <c r="J692" s="151">
        <v>31.311089465464441</v>
      </c>
      <c r="K692" s="151">
        <v>9.482793247815799</v>
      </c>
      <c r="L692" s="725">
        <f t="shared" si="77"/>
        <v>5.3431575211892041E-2</v>
      </c>
    </row>
    <row r="693" spans="1:12" x14ac:dyDescent="0.3">
      <c r="A693" s="158">
        <v>27</v>
      </c>
      <c r="B693" s="321" t="s">
        <v>801</v>
      </c>
      <c r="C693" s="146">
        <v>4268.12</v>
      </c>
      <c r="D693" s="146">
        <v>216.9</v>
      </c>
      <c r="E693" s="146">
        <v>468.4</v>
      </c>
      <c r="F693" s="146">
        <f t="shared" si="74"/>
        <v>4953.4199999999992</v>
      </c>
      <c r="G693" s="702">
        <f t="shared" si="75"/>
        <v>4.0764175006923066E-2</v>
      </c>
      <c r="H693" s="734">
        <f t="shared" si="71"/>
        <v>174.52977708339074</v>
      </c>
      <c r="I693" s="151">
        <f t="shared" si="76"/>
        <v>38.396550958345962</v>
      </c>
      <c r="J693" s="151">
        <v>39.714789702125806</v>
      </c>
      <c r="K693" s="151">
        <v>12.02791554222774</v>
      </c>
      <c r="L693" s="725">
        <f t="shared" si="77"/>
        <v>5.3431575211892041E-2</v>
      </c>
    </row>
    <row r="694" spans="1:12" x14ac:dyDescent="0.3">
      <c r="A694" s="158">
        <v>28</v>
      </c>
      <c r="B694" s="321" t="s">
        <v>802</v>
      </c>
      <c r="C694" s="146">
        <v>10932.24</v>
      </c>
      <c r="F694" s="146">
        <f t="shared" si="74"/>
        <v>10932.24</v>
      </c>
      <c r="G694" s="702">
        <f t="shared" si="75"/>
        <v>8.9966880373092667E-2</v>
      </c>
      <c r="H694" s="734">
        <f t="shared" si="71"/>
        <v>385.1886999733776</v>
      </c>
      <c r="I694" s="151">
        <f t="shared" si="76"/>
        <v>84.741513994143077</v>
      </c>
      <c r="J694" s="151">
        <v>87.650878094966288</v>
      </c>
      <c r="K694" s="151">
        <v>26.545711731967778</v>
      </c>
      <c r="L694" s="725">
        <f t="shared" si="77"/>
        <v>5.3431575211892054E-2</v>
      </c>
    </row>
    <row r="695" spans="1:12" x14ac:dyDescent="0.3">
      <c r="A695" s="158">
        <v>29</v>
      </c>
      <c r="B695" s="321" t="s">
        <v>803</v>
      </c>
      <c r="C695" s="146">
        <v>4713.08</v>
      </c>
      <c r="F695" s="146">
        <f t="shared" si="74"/>
        <v>4713.08</v>
      </c>
      <c r="G695" s="702">
        <f t="shared" si="75"/>
        <v>3.8786296728649895E-2</v>
      </c>
      <c r="H695" s="734">
        <f t="shared" si="71"/>
        <v>166.06159012887809</v>
      </c>
      <c r="I695" s="151">
        <f t="shared" si="76"/>
        <v>36.533549828353181</v>
      </c>
      <c r="J695" s="151">
        <v>37.787827611891402</v>
      </c>
      <c r="K695" s="151">
        <v>11.444320930541471</v>
      </c>
      <c r="L695" s="725">
        <f t="shared" si="77"/>
        <v>5.3431575211892041E-2</v>
      </c>
    </row>
    <row r="696" spans="1:12" x14ac:dyDescent="0.3">
      <c r="A696" s="158">
        <v>30</v>
      </c>
      <c r="B696" s="321" t="s">
        <v>804</v>
      </c>
      <c r="C696" s="146">
        <v>4688.58</v>
      </c>
      <c r="F696" s="146">
        <f t="shared" si="74"/>
        <v>4688.58</v>
      </c>
      <c r="G696" s="702">
        <f t="shared" si="75"/>
        <v>3.8584673953341198E-2</v>
      </c>
      <c r="H696" s="734">
        <f t="shared" si="71"/>
        <v>165.19835229753267</v>
      </c>
      <c r="I696" s="151">
        <f t="shared" si="76"/>
        <v>36.343637505457188</v>
      </c>
      <c r="J696" s="151">
        <v>37.591395177794951</v>
      </c>
      <c r="K696" s="151">
        <v>11.384829926187997</v>
      </c>
      <c r="L696" s="725">
        <f t="shared" si="77"/>
        <v>5.3431575211892041E-2</v>
      </c>
    </row>
    <row r="697" spans="1:12" x14ac:dyDescent="0.3">
      <c r="A697" s="158">
        <v>31</v>
      </c>
      <c r="B697" s="321" t="s">
        <v>805</v>
      </c>
      <c r="C697" s="146">
        <v>2330.62</v>
      </c>
      <c r="F697" s="146">
        <f t="shared" si="74"/>
        <v>2330.62</v>
      </c>
      <c r="G697" s="702">
        <f t="shared" si="75"/>
        <v>1.9179839697549377E-2</v>
      </c>
      <c r="H697" s="734">
        <f t="shared" si="71"/>
        <v>82.117524673072779</v>
      </c>
      <c r="I697" s="151">
        <f t="shared" si="76"/>
        <v>18.065855428076013</v>
      </c>
      <c r="J697" s="151">
        <v>18.686096308322021</v>
      </c>
      <c r="K697" s="151">
        <v>5.6592214108690202</v>
      </c>
      <c r="L697" s="725">
        <f t="shared" si="77"/>
        <v>5.3431575211892041E-2</v>
      </c>
    </row>
    <row r="698" spans="1:12" x14ac:dyDescent="0.3">
      <c r="A698" s="158">
        <v>32</v>
      </c>
      <c r="B698" s="321" t="s">
        <v>806</v>
      </c>
      <c r="C698" s="146">
        <v>2305.7800000000002</v>
      </c>
      <c r="F698" s="146">
        <f t="shared" si="74"/>
        <v>2305.7800000000002</v>
      </c>
      <c r="G698" s="702">
        <f t="shared" si="75"/>
        <v>1.8975418891889459E-2</v>
      </c>
      <c r="H698" s="734">
        <f t="shared" si="71"/>
        <v>81.242307214680125</v>
      </c>
      <c r="I698" s="151">
        <f t="shared" si="76"/>
        <v>17.873307587229629</v>
      </c>
      <c r="J698" s="151">
        <v>18.486937873099325</v>
      </c>
      <c r="K698" s="151">
        <v>5.5989048170673774</v>
      </c>
      <c r="L698" s="725">
        <f t="shared" si="77"/>
        <v>5.3431575211892048E-2</v>
      </c>
    </row>
    <row r="699" spans="1:12" x14ac:dyDescent="0.3">
      <c r="A699" s="158">
        <v>33</v>
      </c>
      <c r="B699" s="321" t="s">
        <v>807</v>
      </c>
      <c r="C699" s="146">
        <v>2216.46</v>
      </c>
      <c r="F699" s="146">
        <f t="shared" si="74"/>
        <v>2216.46</v>
      </c>
      <c r="G699" s="702">
        <f t="shared" si="75"/>
        <v>1.8240359859621174E-2</v>
      </c>
      <c r="H699" s="734">
        <f t="shared" si="71"/>
        <v>78.095188720975074</v>
      </c>
      <c r="I699" s="151">
        <f t="shared" si="76"/>
        <v>17.180941518614517</v>
      </c>
      <c r="J699" s="151">
        <v>17.770801341936235</v>
      </c>
      <c r="K699" s="151">
        <v>5.3820176126244306</v>
      </c>
      <c r="L699" s="725">
        <f t="shared" si="77"/>
        <v>5.3431575211892048E-2</v>
      </c>
    </row>
    <row r="700" spans="1:12" x14ac:dyDescent="0.3">
      <c r="A700" s="158">
        <v>34</v>
      </c>
      <c r="B700" s="321" t="s">
        <v>808</v>
      </c>
      <c r="C700" s="146">
        <v>5733.87</v>
      </c>
      <c r="E700" s="146">
        <v>119.9</v>
      </c>
      <c r="F700" s="146">
        <f t="shared" si="74"/>
        <v>5853.7699999999995</v>
      </c>
      <c r="G700" s="702">
        <f t="shared" si="75"/>
        <v>4.8173606261991922E-2</v>
      </c>
      <c r="H700" s="734">
        <f t="shared" si="71"/>
        <v>206.25288653040531</v>
      </c>
      <c r="I700" s="151">
        <f t="shared" si="76"/>
        <v>45.375635036689168</v>
      </c>
      <c r="J700" s="151">
        <v>46.933481213911399</v>
      </c>
      <c r="K700" s="151">
        <v>14.214149247111388</v>
      </c>
      <c r="L700" s="725">
        <f t="shared" si="77"/>
        <v>5.3431575211892048E-2</v>
      </c>
    </row>
    <row r="701" spans="1:12" x14ac:dyDescent="0.3">
      <c r="A701" s="158">
        <v>35</v>
      </c>
      <c r="B701" s="321" t="s">
        <v>809</v>
      </c>
      <c r="C701" s="146">
        <v>4616.67</v>
      </c>
      <c r="E701" s="146">
        <v>516.1</v>
      </c>
      <c r="F701" s="146">
        <f t="shared" si="74"/>
        <v>5132.7700000000004</v>
      </c>
      <c r="G701" s="702">
        <f t="shared" si="75"/>
        <v>4.2240136017193078E-2</v>
      </c>
      <c r="H701" s="734">
        <f t="shared" si="71"/>
        <v>180.84903035081129</v>
      </c>
      <c r="I701" s="151">
        <f t="shared" si="76"/>
        <v>39.786786677178483</v>
      </c>
      <c r="J701" s="151">
        <v>41.152755296215602</v>
      </c>
      <c r="K701" s="151">
        <v>12.46341397613776</v>
      </c>
      <c r="L701" s="725">
        <f t="shared" si="77"/>
        <v>5.3431575211892034E-2</v>
      </c>
    </row>
    <row r="702" spans="1:12" x14ac:dyDescent="0.3">
      <c r="A702" s="158">
        <v>36</v>
      </c>
      <c r="B702" s="321" t="s">
        <v>810</v>
      </c>
      <c r="C702" s="146">
        <v>4459.21</v>
      </c>
      <c r="E702" s="146">
        <v>199.1</v>
      </c>
      <c r="F702" s="146">
        <f t="shared" si="74"/>
        <v>4658.3100000000004</v>
      </c>
      <c r="G702" s="702">
        <f t="shared" si="75"/>
        <v>3.8335566957072048E-2</v>
      </c>
      <c r="H702" s="734">
        <f t="shared" si="71"/>
        <v>164.13181314835612</v>
      </c>
      <c r="I702" s="151">
        <f t="shared" si="76"/>
        <v>36.108998892638347</v>
      </c>
      <c r="J702" s="151">
        <v>37.348700901056183</v>
      </c>
      <c r="K702" s="151">
        <v>11.311328183258217</v>
      </c>
      <c r="L702" s="725">
        <f t="shared" si="77"/>
        <v>5.3431575211892048E-2</v>
      </c>
    </row>
    <row r="703" spans="1:12" x14ac:dyDescent="0.3">
      <c r="A703" s="158">
        <v>37</v>
      </c>
      <c r="B703" s="321" t="s">
        <v>811</v>
      </c>
      <c r="C703" s="146">
        <v>4519.6099999999997</v>
      </c>
      <c r="F703" s="146">
        <f t="shared" si="74"/>
        <v>4519.6099999999997</v>
      </c>
      <c r="G703" s="702">
        <f t="shared" si="75"/>
        <v>3.7194135163793815E-2</v>
      </c>
      <c r="H703" s="734">
        <f t="shared" si="71"/>
        <v>159.24482999702502</v>
      </c>
      <c r="I703" s="151">
        <f t="shared" si="76"/>
        <v>35.033862599345504</v>
      </c>
      <c r="J703" s="151">
        <v>36.236652794559078</v>
      </c>
      <c r="K703" s="151">
        <v>10.974536252489781</v>
      </c>
      <c r="L703" s="725">
        <f t="shared" si="77"/>
        <v>5.3431575211892041E-2</v>
      </c>
    </row>
    <row r="704" spans="1:12" x14ac:dyDescent="0.3">
      <c r="A704" s="158">
        <v>38</v>
      </c>
      <c r="B704" s="321" t="s">
        <v>812</v>
      </c>
      <c r="C704" s="146">
        <v>7164.75</v>
      </c>
      <c r="F704" s="146">
        <f t="shared" si="74"/>
        <v>7164.75</v>
      </c>
      <c r="G704" s="702">
        <f t="shared" si="75"/>
        <v>5.8962317526244909E-2</v>
      </c>
      <c r="H704" s="734">
        <f t="shared" si="71"/>
        <v>252.44421437274124</v>
      </c>
      <c r="I704" s="151">
        <f t="shared" si="76"/>
        <v>55.537727162003073</v>
      </c>
      <c r="J704" s="151">
        <v>57.444460497657353</v>
      </c>
      <c r="K704" s="151">
        <v>17.39747646700183</v>
      </c>
      <c r="L704" s="725">
        <f t="shared" si="77"/>
        <v>5.3431575211892034E-2</v>
      </c>
    </row>
    <row r="705" spans="1:12" x14ac:dyDescent="0.3">
      <c r="A705" s="158">
        <v>39</v>
      </c>
      <c r="B705" s="321" t="s">
        <v>813</v>
      </c>
      <c r="C705" s="146">
        <v>4422.5</v>
      </c>
      <c r="F705" s="146">
        <f t="shared" si="74"/>
        <v>4422.5</v>
      </c>
      <c r="G705" s="702">
        <f t="shared" si="75"/>
        <v>3.6394968318478403E-2</v>
      </c>
      <c r="H705" s="734">
        <f t="shared" si="71"/>
        <v>155.82323710714934</v>
      </c>
      <c r="I705" s="151">
        <f t="shared" si="76"/>
        <v>34.281112163572857</v>
      </c>
      <c r="J705" s="151">
        <v>35.458058767003685</v>
      </c>
      <c r="K705" s="151">
        <v>10.738733336866689</v>
      </c>
      <c r="L705" s="725">
        <f t="shared" si="77"/>
        <v>5.3431575211892041E-2</v>
      </c>
    </row>
    <row r="706" spans="1:12" x14ac:dyDescent="0.3">
      <c r="A706" s="158">
        <v>41</v>
      </c>
      <c r="B706" s="321" t="s">
        <v>814</v>
      </c>
      <c r="C706" s="146">
        <v>2091.96</v>
      </c>
      <c r="E706" s="146">
        <v>121.7</v>
      </c>
      <c r="F706" s="146">
        <f t="shared" si="74"/>
        <v>2213.66</v>
      </c>
      <c r="G706" s="702">
        <f t="shared" si="75"/>
        <v>1.821731725672875E-2</v>
      </c>
      <c r="H706" s="734">
        <f t="shared" si="71"/>
        <v>77.996532968821299</v>
      </c>
      <c r="I706" s="151">
        <f t="shared" si="76"/>
        <v>17.159237253140684</v>
      </c>
      <c r="J706" s="151">
        <v>17.748351920896638</v>
      </c>
      <c r="K706" s="151">
        <v>5.3752186406983187</v>
      </c>
      <c r="L706" s="725">
        <f t="shared" si="77"/>
        <v>5.3431575211892041E-2</v>
      </c>
    </row>
    <row r="707" spans="1:12" x14ac:dyDescent="0.3">
      <c r="A707" s="158">
        <v>42</v>
      </c>
      <c r="B707" s="321" t="s">
        <v>815</v>
      </c>
      <c r="C707" s="146">
        <v>113.2</v>
      </c>
      <c r="F707" s="146">
        <f t="shared" si="74"/>
        <v>113.2</v>
      </c>
      <c r="G707" s="702">
        <f t="shared" si="75"/>
        <v>9.3157951693651896E-4</v>
      </c>
      <c r="H707" s="734">
        <f t="shared" si="71"/>
        <v>3.9885111227878589</v>
      </c>
      <c r="I707" s="151">
        <f t="shared" si="76"/>
        <v>0.87747244701332894</v>
      </c>
      <c r="J707" s="151">
        <v>0.90759802202935402</v>
      </c>
      <c r="K707" s="151">
        <v>0.27487272215563807</v>
      </c>
      <c r="L707" s="725">
        <f t="shared" si="77"/>
        <v>5.3431575211892054E-2</v>
      </c>
    </row>
    <row r="708" spans="1:12" x14ac:dyDescent="0.3">
      <c r="A708" s="158">
        <v>43</v>
      </c>
      <c r="B708" s="321" t="s">
        <v>816</v>
      </c>
      <c r="C708" s="146">
        <v>149.19999999999999</v>
      </c>
      <c r="F708" s="146">
        <f t="shared" si="74"/>
        <v>149.19999999999999</v>
      </c>
      <c r="G708" s="702">
        <f t="shared" si="75"/>
        <v>1.2278415541248111E-3</v>
      </c>
      <c r="H708" s="734">
        <f t="shared" si="71"/>
        <v>5.2569422219076722</v>
      </c>
      <c r="I708" s="151">
        <f t="shared" si="76"/>
        <v>1.1565272888196878</v>
      </c>
      <c r="J708" s="151">
        <v>1.1962334353955795</v>
      </c>
      <c r="K708" s="151">
        <v>0.36228807549135328</v>
      </c>
      <c r="L708" s="725">
        <f t="shared" si="77"/>
        <v>5.3431575211892048E-2</v>
      </c>
    </row>
    <row r="709" spans="1:12" s="320" customFormat="1" x14ac:dyDescent="0.3">
      <c r="A709" s="158">
        <v>44</v>
      </c>
      <c r="B709" s="321" t="s">
        <v>1183</v>
      </c>
      <c r="C709" s="146">
        <v>613.9</v>
      </c>
      <c r="D709" s="146"/>
      <c r="E709" s="146">
        <v>71.099999999999994</v>
      </c>
      <c r="F709" s="146">
        <f t="shared" si="74"/>
        <v>685</v>
      </c>
      <c r="G709" s="702">
        <f t="shared" si="75"/>
        <v>5.6372082076105601E-3</v>
      </c>
      <c r="H709" s="734">
        <f t="shared" si="71"/>
        <v>24.135425080474231</v>
      </c>
      <c r="I709" s="151">
        <f t="shared" si="76"/>
        <v>5.3097935177043309</v>
      </c>
      <c r="J709" s="151">
        <v>5.4920905043295702</v>
      </c>
      <c r="K709" s="151">
        <v>1.6633199176379156</v>
      </c>
      <c r="L709" s="725">
        <f t="shared" si="77"/>
        <v>5.3431575211892034E-2</v>
      </c>
    </row>
    <row r="710" spans="1:12" x14ac:dyDescent="0.3">
      <c r="A710" s="158">
        <v>45</v>
      </c>
      <c r="B710" s="321" t="s">
        <v>1184</v>
      </c>
      <c r="C710" s="146">
        <v>451.16</v>
      </c>
      <c r="E710" s="146">
        <v>29.4</v>
      </c>
      <c r="F710" s="146">
        <f t="shared" si="74"/>
        <v>480.56</v>
      </c>
      <c r="G710" s="702">
        <f t="shared" si="75"/>
        <v>3.9547690164223812E-3</v>
      </c>
      <c r="H710" s="734">
        <f t="shared" si="71"/>
        <v>16.932145805361603</v>
      </c>
      <c r="I710" s="151">
        <f t="shared" si="76"/>
        <v>3.7250720771795529</v>
      </c>
      <c r="J710" s="151">
        <v>3.8529620624242606</v>
      </c>
      <c r="K710" s="151">
        <v>1.166897838861426</v>
      </c>
      <c r="L710" s="725">
        <f t="shared" si="77"/>
        <v>5.3431575211892048E-2</v>
      </c>
    </row>
    <row r="711" spans="1:12" x14ac:dyDescent="0.3">
      <c r="A711" s="158">
        <v>46</v>
      </c>
      <c r="B711" s="321" t="s">
        <v>1185</v>
      </c>
      <c r="C711" s="146">
        <v>514.09</v>
      </c>
      <c r="F711" s="146">
        <f t="shared" si="74"/>
        <v>514.09</v>
      </c>
      <c r="G711" s="702">
        <f t="shared" si="75"/>
        <v>4.230704186059143E-3</v>
      </c>
      <c r="H711" s="734">
        <f t="shared" ref="H711:H774" si="78">G711*4281.45</f>
        <v>18.113548437402915</v>
      </c>
      <c r="I711" s="151">
        <f t="shared" si="76"/>
        <v>3.9849806562286414</v>
      </c>
      <c r="J711" s="151">
        <v>4.1217938793734152</v>
      </c>
      <c r="K711" s="151">
        <v>1.2483155276766074</v>
      </c>
      <c r="L711" s="725">
        <f t="shared" si="77"/>
        <v>5.3431575211892034E-2</v>
      </c>
    </row>
    <row r="712" spans="1:12" x14ac:dyDescent="0.3">
      <c r="A712" s="158">
        <v>47</v>
      </c>
      <c r="B712" s="321" t="s">
        <v>1186</v>
      </c>
      <c r="C712" s="146">
        <v>522.29999999999995</v>
      </c>
      <c r="E712" s="146">
        <v>27.8</v>
      </c>
      <c r="F712" s="146">
        <f t="shared" si="74"/>
        <v>550.09999999999991</v>
      </c>
      <c r="G712" s="702">
        <f t="shared" si="75"/>
        <v>4.5270485182577645E-3</v>
      </c>
      <c r="H712" s="734">
        <f t="shared" si="78"/>
        <v>19.382331878494703</v>
      </c>
      <c r="I712" s="151">
        <f t="shared" si="76"/>
        <v>4.264113013268835</v>
      </c>
      <c r="J712" s="151">
        <v>4.4105094692433529</v>
      </c>
      <c r="K712" s="151">
        <v>1.3357551630549158</v>
      </c>
      <c r="L712" s="725">
        <f t="shared" si="77"/>
        <v>5.3431575211892041E-2</v>
      </c>
    </row>
    <row r="713" spans="1:12" x14ac:dyDescent="0.3">
      <c r="A713" s="158">
        <v>48</v>
      </c>
      <c r="B713" s="321" t="s">
        <v>1187</v>
      </c>
      <c r="C713" s="146">
        <v>1211.25</v>
      </c>
      <c r="F713" s="146">
        <f t="shared" si="74"/>
        <v>1211.25</v>
      </c>
      <c r="G713" s="702">
        <f t="shared" si="75"/>
        <v>9.9679831262310826E-3</v>
      </c>
      <c r="H713" s="734">
        <f t="shared" si="78"/>
        <v>42.677421355802068</v>
      </c>
      <c r="I713" s="151">
        <f t="shared" si="76"/>
        <v>9.3890326982764556</v>
      </c>
      <c r="J713" s="151">
        <v>9.7113790122177992</v>
      </c>
      <c r="K713" s="151">
        <v>2.9411624091079203</v>
      </c>
      <c r="L713" s="725">
        <f t="shared" si="77"/>
        <v>5.3431575211892048E-2</v>
      </c>
    </row>
    <row r="714" spans="1:12" x14ac:dyDescent="0.3">
      <c r="A714" s="158">
        <v>49</v>
      </c>
      <c r="B714" s="321" t="s">
        <v>1188</v>
      </c>
      <c r="C714" s="146">
        <v>306.17</v>
      </c>
      <c r="E714" s="146">
        <v>31.2</v>
      </c>
      <c r="F714" s="146">
        <f t="shared" si="74"/>
        <v>337.37</v>
      </c>
      <c r="G714" s="702">
        <f t="shared" si="75"/>
        <v>2.7763867635059486E-3</v>
      </c>
      <c r="H714" s="734">
        <f t="shared" si="78"/>
        <v>11.886961108612542</v>
      </c>
      <c r="I714" s="151">
        <f t="shared" si="76"/>
        <v>2.6151314438947595</v>
      </c>
      <c r="J714" s="151">
        <v>2.7049147057600984</v>
      </c>
      <c r="K714" s="151">
        <v>0.81920327096861845</v>
      </c>
      <c r="L714" s="725">
        <f t="shared" si="77"/>
        <v>5.3431575211892041E-2</v>
      </c>
    </row>
    <row r="715" spans="1:12" x14ac:dyDescent="0.3">
      <c r="A715" s="158">
        <v>50</v>
      </c>
      <c r="B715" s="321" t="s">
        <v>1189</v>
      </c>
      <c r="C715" s="146">
        <v>209.58</v>
      </c>
      <c r="E715" s="146">
        <v>29.1</v>
      </c>
      <c r="F715" s="146">
        <f t="shared" si="74"/>
        <v>238.68</v>
      </c>
      <c r="G715" s="702">
        <f t="shared" si="75"/>
        <v>1.9642173065583775E-3</v>
      </c>
      <c r="H715" s="734">
        <f t="shared" si="78"/>
        <v>8.4096981871643646</v>
      </c>
      <c r="I715" s="151">
        <f t="shared" si="76"/>
        <v>1.8501336011761602</v>
      </c>
      <c r="J715" s="151">
        <v>1.913652790618076</v>
      </c>
      <c r="K715" s="151">
        <v>0.57956379261579227</v>
      </c>
      <c r="L715" s="725">
        <f t="shared" si="77"/>
        <v>5.3431575211892048E-2</v>
      </c>
    </row>
    <row r="716" spans="1:12" x14ac:dyDescent="0.3">
      <c r="A716" s="158">
        <v>51</v>
      </c>
      <c r="B716" s="321" t="s">
        <v>1190</v>
      </c>
      <c r="C716" s="146">
        <v>468.77</v>
      </c>
      <c r="E716" s="146">
        <v>272.5</v>
      </c>
      <c r="F716" s="146">
        <f t="shared" si="74"/>
        <v>741.27</v>
      </c>
      <c r="G716" s="702">
        <f t="shared" si="75"/>
        <v>6.1002822307379273E-3</v>
      </c>
      <c r="H716" s="734">
        <f t="shared" si="78"/>
        <v>26.118053356792899</v>
      </c>
      <c r="I716" s="151">
        <f t="shared" si="76"/>
        <v>5.745971738494438</v>
      </c>
      <c r="J716" s="151">
        <v>5.9432436907217232</v>
      </c>
      <c r="K716" s="151">
        <v>1.7999549713101572</v>
      </c>
      <c r="L716" s="725">
        <f t="shared" si="77"/>
        <v>5.3431575211892048E-2</v>
      </c>
    </row>
    <row r="717" spans="1:12" x14ac:dyDescent="0.3">
      <c r="A717" s="158">
        <v>52</v>
      </c>
      <c r="B717" s="321" t="s">
        <v>1191</v>
      </c>
      <c r="C717" s="146">
        <v>599.20000000000005</v>
      </c>
      <c r="E717" s="146">
        <v>134.4</v>
      </c>
      <c r="F717" s="146">
        <f t="shared" si="74"/>
        <v>733.6</v>
      </c>
      <c r="G717" s="702">
        <f t="shared" si="75"/>
        <v>6.0371619578147556E-3</v>
      </c>
      <c r="H717" s="734">
        <f t="shared" si="78"/>
        <v>25.847807064285984</v>
      </c>
      <c r="I717" s="151">
        <f t="shared" si="76"/>
        <v>5.6865175541429167</v>
      </c>
      <c r="J717" s="151">
        <v>5.8817483123739756</v>
      </c>
      <c r="K717" s="151">
        <v>1.7813306446411317</v>
      </c>
      <c r="L717" s="725">
        <f t="shared" si="77"/>
        <v>5.3431575211892048E-2</v>
      </c>
    </row>
    <row r="718" spans="1:12" x14ac:dyDescent="0.3">
      <c r="A718" s="158">
        <v>53</v>
      </c>
      <c r="B718" s="321" t="s">
        <v>1192</v>
      </c>
      <c r="C718" s="146">
        <v>220.5</v>
      </c>
      <c r="F718" s="146">
        <f t="shared" si="74"/>
        <v>220.5</v>
      </c>
      <c r="G718" s="702">
        <f t="shared" si="75"/>
        <v>1.81460497777829E-3</v>
      </c>
      <c r="H718" s="734">
        <f t="shared" si="78"/>
        <v>7.7691404821088597</v>
      </c>
      <c r="I718" s="151">
        <f t="shared" si="76"/>
        <v>1.7092109060639491</v>
      </c>
      <c r="J718" s="151">
        <v>1.7678919068681318</v>
      </c>
      <c r="K718" s="151">
        <v>0.53541903918125611</v>
      </c>
      <c r="L718" s="725">
        <f t="shared" si="77"/>
        <v>5.3431575211892054E-2</v>
      </c>
    </row>
    <row r="719" spans="1:12" x14ac:dyDescent="0.3">
      <c r="A719" s="158">
        <v>54</v>
      </c>
      <c r="B719" s="321" t="s">
        <v>1193</v>
      </c>
      <c r="C719" s="146">
        <v>330.61</v>
      </c>
      <c r="F719" s="146">
        <f t="shared" si="74"/>
        <v>330.61</v>
      </c>
      <c r="G719" s="702">
        <f t="shared" si="75"/>
        <v>2.720755336522814E-3</v>
      </c>
      <c r="H719" s="734">
        <f t="shared" si="78"/>
        <v>11.648777935555602</v>
      </c>
      <c r="I719" s="151">
        <f t="shared" si="76"/>
        <v>2.5627311458222324</v>
      </c>
      <c r="J719" s="151">
        <v>2.6507153892502182</v>
      </c>
      <c r="K719" s="151">
        <v>0.80278861017557857</v>
      </c>
      <c r="L719" s="725">
        <f t="shared" si="77"/>
        <v>5.3431575211892054E-2</v>
      </c>
    </row>
    <row r="720" spans="1:12" x14ac:dyDescent="0.3">
      <c r="A720" s="158">
        <v>55</v>
      </c>
      <c r="B720" s="321" t="s">
        <v>1194</v>
      </c>
      <c r="C720" s="146">
        <v>949</v>
      </c>
      <c r="E720" s="146">
        <v>88.5</v>
      </c>
      <c r="F720" s="146">
        <f t="shared" si="74"/>
        <v>1037.5</v>
      </c>
      <c r="G720" s="702">
        <f t="shared" si="75"/>
        <v>8.5381073217459212E-3</v>
      </c>
      <c r="H720" s="734">
        <f t="shared" si="78"/>
        <v>36.555479592689075</v>
      </c>
      <c r="I720" s="151">
        <f t="shared" si="76"/>
        <v>8.0422055103915966</v>
      </c>
      <c r="J720" s="151">
        <v>8.3183122602071968</v>
      </c>
      <c r="K720" s="151">
        <v>2.5192619190501278</v>
      </c>
      <c r="L720" s="725">
        <f t="shared" si="77"/>
        <v>5.3431575211892041E-2</v>
      </c>
    </row>
    <row r="721" spans="1:12" x14ac:dyDescent="0.3">
      <c r="A721" s="158">
        <v>56</v>
      </c>
      <c r="B721" s="321" t="s">
        <v>1195</v>
      </c>
      <c r="C721" s="146">
        <v>211.8</v>
      </c>
      <c r="E721" s="146">
        <v>18.3</v>
      </c>
      <c r="F721" s="146">
        <f t="shared" si="74"/>
        <v>230.10000000000002</v>
      </c>
      <c r="G721" s="702">
        <f t="shared" si="75"/>
        <v>1.893608187695168E-3</v>
      </c>
      <c r="H721" s="734">
        <f t="shared" si="78"/>
        <v>8.1073887752074771</v>
      </c>
      <c r="I721" s="151">
        <f t="shared" si="76"/>
        <v>1.783625530545645</v>
      </c>
      <c r="J721" s="151">
        <v>1.8448613504324589</v>
      </c>
      <c r="K721" s="151">
        <v>0.55872980007078021</v>
      </c>
      <c r="L721" s="725">
        <f t="shared" si="77"/>
        <v>5.3431575211892048E-2</v>
      </c>
    </row>
    <row r="722" spans="1:12" x14ac:dyDescent="0.3">
      <c r="A722" s="158">
        <v>57</v>
      </c>
      <c r="B722" s="321" t="s">
        <v>1196</v>
      </c>
      <c r="C722" s="146">
        <v>1331.77</v>
      </c>
      <c r="F722" s="146">
        <f t="shared" si="74"/>
        <v>1331.77</v>
      </c>
      <c r="G722" s="702">
        <f t="shared" si="75"/>
        <v>1.095980259072922E-2</v>
      </c>
      <c r="H722" s="734">
        <f t="shared" si="78"/>
        <v>46.92384680207762</v>
      </c>
      <c r="I722" s="151">
        <f t="shared" si="76"/>
        <v>10.323246296457077</v>
      </c>
      <c r="J722" s="151">
        <v>10.677666234964953</v>
      </c>
      <c r="K722" s="151">
        <v>3.2338095864418204</v>
      </c>
      <c r="L722" s="725">
        <f t="shared" si="77"/>
        <v>5.3431575211892048E-2</v>
      </c>
    </row>
    <row r="723" spans="1:12" x14ac:dyDescent="0.3">
      <c r="A723" s="158">
        <v>58</v>
      </c>
      <c r="B723" s="321" t="s">
        <v>1197</v>
      </c>
      <c r="C723" s="146">
        <v>483.9</v>
      </c>
      <c r="F723" s="146">
        <f t="shared" si="74"/>
        <v>483.9</v>
      </c>
      <c r="G723" s="702">
        <f t="shared" si="75"/>
        <v>3.982255549872628E-3</v>
      </c>
      <c r="H723" s="734">
        <f t="shared" si="78"/>
        <v>17.049828024002164</v>
      </c>
      <c r="I723" s="151">
        <f t="shared" si="76"/>
        <v>3.7509621652804759</v>
      </c>
      <c r="J723" s="151">
        <v>3.879741014664349</v>
      </c>
      <c r="K723" s="151">
        <v>1.175008041087573</v>
      </c>
      <c r="L723" s="725">
        <f t="shared" si="77"/>
        <v>5.3431575211892048E-2</v>
      </c>
    </row>
    <row r="724" spans="1:12" x14ac:dyDescent="0.3">
      <c r="A724" s="158">
        <v>59</v>
      </c>
      <c r="B724" s="321" t="s">
        <v>1198</v>
      </c>
      <c r="C724" s="146">
        <v>665.8</v>
      </c>
      <c r="F724" s="146">
        <f t="shared" si="74"/>
        <v>665.8</v>
      </c>
      <c r="G724" s="702">
        <f t="shared" si="75"/>
        <v>5.4792017877768042E-3</v>
      </c>
      <c r="H724" s="734">
        <f t="shared" si="78"/>
        <v>23.458928494276996</v>
      </c>
      <c r="I724" s="151">
        <f t="shared" si="76"/>
        <v>5.1609642687409396</v>
      </c>
      <c r="J724" s="151">
        <v>5.3381516172009169</v>
      </c>
      <c r="K724" s="151">
        <v>1.6166983958588674</v>
      </c>
      <c r="L724" s="725">
        <f t="shared" si="77"/>
        <v>5.3431575211892041E-2</v>
      </c>
    </row>
    <row r="725" spans="1:12" x14ac:dyDescent="0.3">
      <c r="A725" s="158">
        <v>60</v>
      </c>
      <c r="B725" s="321" t="s">
        <v>1199</v>
      </c>
      <c r="C725" s="146">
        <v>363.78</v>
      </c>
      <c r="E725" s="146">
        <v>58</v>
      </c>
      <c r="F725" s="146">
        <f t="shared" si="74"/>
        <v>421.78</v>
      </c>
      <c r="G725" s="702">
        <f t="shared" si="75"/>
        <v>3.4710389457021638E-3</v>
      </c>
      <c r="H725" s="734">
        <f t="shared" si="78"/>
        <v>14.861079694076528</v>
      </c>
      <c r="I725" s="151">
        <f t="shared" si="76"/>
        <v>3.2694375326968363</v>
      </c>
      <c r="J725" s="151">
        <v>3.3816845736001842</v>
      </c>
      <c r="K725" s="151">
        <v>1.0241679924982776</v>
      </c>
      <c r="L725" s="725">
        <f t="shared" si="77"/>
        <v>5.3431575211892041E-2</v>
      </c>
    </row>
    <row r="726" spans="1:12" x14ac:dyDescent="0.3">
      <c r="A726" s="158">
        <v>61</v>
      </c>
      <c r="B726" s="321" t="s">
        <v>1200</v>
      </c>
      <c r="C726" s="146">
        <v>185.8</v>
      </c>
      <c r="E726" s="146">
        <v>26.8</v>
      </c>
      <c r="F726" s="146">
        <f t="shared" si="74"/>
        <v>212.60000000000002</v>
      </c>
      <c r="G726" s="702">
        <f t="shared" si="75"/>
        <v>1.749591919617526E-3</v>
      </c>
      <c r="H726" s="734">
        <f t="shared" si="78"/>
        <v>7.490790324246456</v>
      </c>
      <c r="I726" s="151">
        <f t="shared" si="76"/>
        <v>1.6479738713342202</v>
      </c>
      <c r="J726" s="151">
        <v>1.704552468934988</v>
      </c>
      <c r="K726" s="151">
        <v>0.5162362255325853</v>
      </c>
      <c r="L726" s="725">
        <f t="shared" si="77"/>
        <v>5.3431575211892041E-2</v>
      </c>
    </row>
    <row r="727" spans="1:12" x14ac:dyDescent="0.3">
      <c r="A727" s="158">
        <v>62</v>
      </c>
      <c r="B727" s="321" t="s">
        <v>1201</v>
      </c>
      <c r="C727" s="146">
        <v>205.2</v>
      </c>
      <c r="E727" s="154"/>
      <c r="F727" s="146">
        <f t="shared" si="74"/>
        <v>205.2</v>
      </c>
      <c r="G727" s="702">
        <f t="shared" si="75"/>
        <v>1.6886936119732657E-3</v>
      </c>
      <c r="H727" s="734">
        <f t="shared" si="78"/>
        <v>7.2300572649829382</v>
      </c>
      <c r="I727" s="151">
        <f t="shared" si="76"/>
        <v>1.5906125982962465</v>
      </c>
      <c r="J727" s="151">
        <v>1.6452218561874861</v>
      </c>
      <c r="K727" s="151">
        <v>0.49826751401357705</v>
      </c>
      <c r="L727" s="725">
        <f t="shared" si="77"/>
        <v>5.3431575211892054E-2</v>
      </c>
    </row>
    <row r="728" spans="1:12" x14ac:dyDescent="0.3">
      <c r="A728" s="158">
        <v>63</v>
      </c>
      <c r="B728" s="321" t="s">
        <v>1202</v>
      </c>
      <c r="C728" s="146">
        <v>177.45</v>
      </c>
      <c r="F728" s="146">
        <f t="shared" si="74"/>
        <v>177.45</v>
      </c>
      <c r="G728" s="702">
        <f t="shared" si="75"/>
        <v>1.4603249583072903E-3</v>
      </c>
      <c r="H728" s="734">
        <f t="shared" si="78"/>
        <v>6.2523082927447478</v>
      </c>
      <c r="I728" s="151">
        <f t="shared" si="76"/>
        <v>1.3755078244038446</v>
      </c>
      <c r="J728" s="151">
        <v>1.4227320583843535</v>
      </c>
      <c r="K728" s="151">
        <v>0.43088484581729652</v>
      </c>
      <c r="L728" s="725">
        <f t="shared" si="77"/>
        <v>5.3431575211892041E-2</v>
      </c>
    </row>
    <row r="729" spans="1:12" x14ac:dyDescent="0.3">
      <c r="A729" s="158">
        <v>64</v>
      </c>
      <c r="B729" s="321" t="s">
        <v>1203</v>
      </c>
      <c r="C729" s="146">
        <v>200</v>
      </c>
      <c r="F729" s="146">
        <f t="shared" ref="F729:F779" si="79">C729+D729+E729</f>
        <v>200</v>
      </c>
      <c r="G729" s="702">
        <f t="shared" si="75"/>
        <v>1.6459002066016235E-3</v>
      </c>
      <c r="H729" s="734">
        <f t="shared" si="78"/>
        <v>7.0468394395545202</v>
      </c>
      <c r="I729" s="151">
        <f t="shared" si="76"/>
        <v>1.5503046767019943</v>
      </c>
      <c r="J729" s="151">
        <v>1.603530074256809</v>
      </c>
      <c r="K729" s="151">
        <v>0.48564085186508488</v>
      </c>
      <c r="L729" s="725">
        <f t="shared" si="77"/>
        <v>5.3431575211892041E-2</v>
      </c>
    </row>
    <row r="730" spans="1:12" x14ac:dyDescent="0.3">
      <c r="A730" s="158">
        <v>65</v>
      </c>
      <c r="B730" s="321" t="s">
        <v>1204</v>
      </c>
      <c r="C730" s="146">
        <v>401.38</v>
      </c>
      <c r="E730" s="146">
        <v>140.80000000000001</v>
      </c>
      <c r="F730" s="146">
        <f t="shared" si="79"/>
        <v>542.18000000000006</v>
      </c>
      <c r="G730" s="702">
        <f t="shared" si="75"/>
        <v>4.4618708700763414E-3</v>
      </c>
      <c r="H730" s="734">
        <f t="shared" si="78"/>
        <v>19.10327703668835</v>
      </c>
      <c r="I730" s="151">
        <f t="shared" si="76"/>
        <v>4.2027209480714367</v>
      </c>
      <c r="J730" s="151">
        <v>4.3470096783027836</v>
      </c>
      <c r="K730" s="151">
        <v>1.3165237853210587</v>
      </c>
      <c r="L730" s="725">
        <f t="shared" si="77"/>
        <v>5.3431575211892041E-2</v>
      </c>
    </row>
    <row r="731" spans="1:12" x14ac:dyDescent="0.3">
      <c r="A731" s="158">
        <v>66</v>
      </c>
      <c r="B731" s="321" t="s">
        <v>1205</v>
      </c>
      <c r="C731" s="146">
        <v>204.3</v>
      </c>
      <c r="F731" s="146">
        <f t="shared" si="79"/>
        <v>204.3</v>
      </c>
      <c r="G731" s="702">
        <f t="shared" si="75"/>
        <v>1.6812870610435585E-3</v>
      </c>
      <c r="H731" s="734">
        <f t="shared" si="78"/>
        <v>7.198346487504943</v>
      </c>
      <c r="I731" s="151">
        <f t="shared" ref="I731:I787" si="80">H731*0.22</f>
        <v>1.5836362272510875</v>
      </c>
      <c r="J731" s="151">
        <v>1.6380059708533303</v>
      </c>
      <c r="K731" s="151">
        <v>0.49608213018018427</v>
      </c>
      <c r="L731" s="725">
        <f t="shared" si="77"/>
        <v>5.3431575211892048E-2</v>
      </c>
    </row>
    <row r="732" spans="1:12" x14ac:dyDescent="0.3">
      <c r="A732" s="158">
        <v>67</v>
      </c>
      <c r="B732" s="321" t="s">
        <v>1206</v>
      </c>
      <c r="C732" s="146">
        <v>306.39999999999998</v>
      </c>
      <c r="F732" s="146">
        <f t="shared" si="79"/>
        <v>306.39999999999998</v>
      </c>
      <c r="G732" s="702">
        <f t="shared" si="75"/>
        <v>2.521519116513687E-3</v>
      </c>
      <c r="H732" s="734">
        <f t="shared" si="78"/>
        <v>10.795758021397525</v>
      </c>
      <c r="I732" s="151">
        <f t="shared" si="80"/>
        <v>2.3750667647074555</v>
      </c>
      <c r="J732" s="151">
        <v>2.4566080737614313</v>
      </c>
      <c r="K732" s="151">
        <v>0.74400178505731007</v>
      </c>
      <c r="L732" s="725">
        <f t="shared" si="77"/>
        <v>5.3431575211892054E-2</v>
      </c>
    </row>
    <row r="733" spans="1:12" x14ac:dyDescent="0.3">
      <c r="A733" s="158">
        <v>68</v>
      </c>
      <c r="B733" s="321" t="s">
        <v>1250</v>
      </c>
      <c r="C733" s="146">
        <v>301.42</v>
      </c>
      <c r="F733" s="146">
        <f t="shared" si="79"/>
        <v>301.42</v>
      </c>
      <c r="G733" s="702">
        <f t="shared" si="75"/>
        <v>2.4805362013693068E-3</v>
      </c>
      <c r="H733" s="734">
        <f t="shared" si="78"/>
        <v>10.620291719352618</v>
      </c>
      <c r="I733" s="151">
        <f t="shared" si="80"/>
        <v>2.3364641782575761</v>
      </c>
      <c r="J733" s="151">
        <v>2.4166801749124369</v>
      </c>
      <c r="K733" s="151">
        <v>0.73190932784586948</v>
      </c>
      <c r="L733" s="725">
        <f t="shared" si="77"/>
        <v>5.3431575211892041E-2</v>
      </c>
    </row>
    <row r="734" spans="1:12" x14ac:dyDescent="0.3">
      <c r="A734" s="158">
        <v>69</v>
      </c>
      <c r="B734" s="321" t="s">
        <v>1251</v>
      </c>
      <c r="C734" s="146">
        <v>394.72</v>
      </c>
      <c r="F734" s="146">
        <f t="shared" si="79"/>
        <v>394.72</v>
      </c>
      <c r="G734" s="702">
        <f t="shared" ref="G734:G778" si="81">2/243028.1*F734</f>
        <v>3.2483486477489646E-3</v>
      </c>
      <c r="H734" s="734">
        <f t="shared" si="78"/>
        <v>13.907642317904804</v>
      </c>
      <c r="I734" s="151">
        <f t="shared" si="80"/>
        <v>3.059681309939057</v>
      </c>
      <c r="J734" s="151">
        <v>3.1647269545532386</v>
      </c>
      <c r="K734" s="151">
        <v>0.9584607852409317</v>
      </c>
      <c r="L734" s="725">
        <f t="shared" si="77"/>
        <v>5.3431575211892048E-2</v>
      </c>
    </row>
    <row r="735" spans="1:12" x14ac:dyDescent="0.3">
      <c r="A735" s="158">
        <v>70</v>
      </c>
      <c r="B735" s="321" t="s">
        <v>1252</v>
      </c>
      <c r="C735" s="146">
        <v>680.89</v>
      </c>
      <c r="F735" s="146">
        <f t="shared" si="79"/>
        <v>680.89</v>
      </c>
      <c r="G735" s="702">
        <f t="shared" si="81"/>
        <v>5.6033849583648973E-3</v>
      </c>
      <c r="H735" s="734">
        <f t="shared" si="78"/>
        <v>23.990612529991388</v>
      </c>
      <c r="I735" s="151">
        <f t="shared" si="80"/>
        <v>5.2779347565981052</v>
      </c>
      <c r="J735" s="151">
        <v>5.4591379613035933</v>
      </c>
      <c r="K735" s="151">
        <v>1.6533399981320882</v>
      </c>
      <c r="L735" s="725">
        <f t="shared" si="77"/>
        <v>5.3431575211892048E-2</v>
      </c>
    </row>
    <row r="736" spans="1:12" x14ac:dyDescent="0.3">
      <c r="A736" s="158">
        <v>71</v>
      </c>
      <c r="B736" s="321" t="s">
        <v>1253</v>
      </c>
      <c r="C736" s="146">
        <v>581.98</v>
      </c>
      <c r="F736" s="146">
        <f t="shared" si="79"/>
        <v>581.98</v>
      </c>
      <c r="G736" s="702">
        <f t="shared" si="81"/>
        <v>4.7894050111900646E-3</v>
      </c>
      <c r="H736" s="734">
        <f t="shared" si="78"/>
        <v>20.505598085159701</v>
      </c>
      <c r="I736" s="151">
        <f t="shared" si="80"/>
        <v>4.511231578735134</v>
      </c>
      <c r="J736" s="151">
        <v>4.6661121630798883</v>
      </c>
      <c r="K736" s="151">
        <v>1.4131663148422102</v>
      </c>
      <c r="L736" s="725">
        <f t="shared" si="77"/>
        <v>5.3431575211892048E-2</v>
      </c>
    </row>
    <row r="737" spans="1:12" x14ac:dyDescent="0.3">
      <c r="A737" s="158">
        <v>72</v>
      </c>
      <c r="B737" s="321" t="s">
        <v>1254</v>
      </c>
      <c r="C737" s="146">
        <v>135.71</v>
      </c>
      <c r="F737" s="146">
        <f t="shared" si="79"/>
        <v>135.71</v>
      </c>
      <c r="G737" s="702">
        <f t="shared" si="81"/>
        <v>1.1168255851895317E-3</v>
      </c>
      <c r="H737" s="734">
        <f t="shared" si="78"/>
        <v>4.7816329017097203</v>
      </c>
      <c r="I737" s="151">
        <f t="shared" si="80"/>
        <v>1.0519592383761385</v>
      </c>
      <c r="J737" s="151">
        <v>1.0880753318869578</v>
      </c>
      <c r="K737" s="151">
        <v>0.32953160003305332</v>
      </c>
      <c r="L737" s="725">
        <f t="shared" si="77"/>
        <v>5.3431575211892041E-2</v>
      </c>
    </row>
    <row r="738" spans="1:12" x14ac:dyDescent="0.3">
      <c r="A738" s="158">
        <v>73</v>
      </c>
      <c r="B738" s="321" t="s">
        <v>1255</v>
      </c>
      <c r="C738" s="146">
        <v>201.8</v>
      </c>
      <c r="F738" s="146">
        <f t="shared" si="79"/>
        <v>201.8</v>
      </c>
      <c r="G738" s="702">
        <f t="shared" si="81"/>
        <v>1.6607133084610383E-3</v>
      </c>
      <c r="H738" s="734">
        <f t="shared" si="78"/>
        <v>7.1102609945105115</v>
      </c>
      <c r="I738" s="151">
        <f t="shared" si="80"/>
        <v>1.5642574187923126</v>
      </c>
      <c r="J738" s="151">
        <v>1.6179618449251203</v>
      </c>
      <c r="K738" s="151">
        <v>0.49001161953187067</v>
      </c>
      <c r="L738" s="725">
        <f t="shared" si="77"/>
        <v>5.3431575211892048E-2</v>
      </c>
    </row>
    <row r="739" spans="1:12" x14ac:dyDescent="0.3">
      <c r="A739" s="158">
        <v>74</v>
      </c>
      <c r="B739" s="321" t="s">
        <v>1256</v>
      </c>
      <c r="C739" s="146">
        <v>1437.1</v>
      </c>
      <c r="F739" s="146">
        <f t="shared" si="79"/>
        <v>1437.1</v>
      </c>
      <c r="G739" s="702">
        <f t="shared" si="81"/>
        <v>1.1826615934535965E-2</v>
      </c>
      <c r="H739" s="734">
        <f t="shared" si="78"/>
        <v>50.635064792919003</v>
      </c>
      <c r="I739" s="151">
        <f t="shared" si="80"/>
        <v>11.139714254442181</v>
      </c>
      <c r="J739" s="151">
        <v>11.522165348572301</v>
      </c>
      <c r="K739" s="151">
        <v>3.4895723410765673</v>
      </c>
      <c r="L739" s="725">
        <f t="shared" si="77"/>
        <v>5.3431575211892048E-2</v>
      </c>
    </row>
    <row r="740" spans="1:12" x14ac:dyDescent="0.3">
      <c r="A740" s="158">
        <v>75</v>
      </c>
      <c r="B740" s="321" t="s">
        <v>1257</v>
      </c>
      <c r="C740" s="146">
        <v>197.86</v>
      </c>
      <c r="E740" s="146">
        <v>16</v>
      </c>
      <c r="F740" s="146">
        <f t="shared" si="79"/>
        <v>213.86</v>
      </c>
      <c r="G740" s="702">
        <f t="shared" si="81"/>
        <v>1.7599610909191162E-3</v>
      </c>
      <c r="H740" s="734">
        <f t="shared" si="78"/>
        <v>7.5351854127156495</v>
      </c>
      <c r="I740" s="151">
        <f t="shared" si="80"/>
        <v>1.6577407907974429</v>
      </c>
      <c r="J740" s="151">
        <v>1.7146547084028059</v>
      </c>
      <c r="K740" s="151">
        <v>0.51929576289933521</v>
      </c>
      <c r="L740" s="725">
        <f t="shared" si="77"/>
        <v>5.3431575211892041E-2</v>
      </c>
    </row>
    <row r="741" spans="1:12" x14ac:dyDescent="0.3">
      <c r="A741" s="158">
        <v>76</v>
      </c>
      <c r="B741" s="321" t="s">
        <v>1258</v>
      </c>
      <c r="C741" s="146">
        <v>397.89</v>
      </c>
      <c r="F741" s="146">
        <f t="shared" si="79"/>
        <v>397.89</v>
      </c>
      <c r="G741" s="702">
        <f t="shared" si="81"/>
        <v>3.2744361660235997E-3</v>
      </c>
      <c r="H741" s="734">
        <f t="shared" si="78"/>
        <v>14.019334723021741</v>
      </c>
      <c r="I741" s="151">
        <f t="shared" si="80"/>
        <v>3.0842536390647832</v>
      </c>
      <c r="J741" s="151">
        <v>3.190142906230208</v>
      </c>
      <c r="K741" s="151">
        <v>0.96615819274299297</v>
      </c>
      <c r="L741" s="725">
        <f t="shared" si="77"/>
        <v>5.3431575211892048E-2</v>
      </c>
    </row>
    <row r="742" spans="1:12" x14ac:dyDescent="0.3">
      <c r="A742" s="158">
        <v>77</v>
      </c>
      <c r="B742" s="321" t="s">
        <v>1259</v>
      </c>
      <c r="C742" s="146">
        <v>352.17</v>
      </c>
      <c r="F742" s="146">
        <f t="shared" si="79"/>
        <v>352.17</v>
      </c>
      <c r="G742" s="702">
        <f t="shared" si="81"/>
        <v>2.8981833787944688E-3</v>
      </c>
      <c r="H742" s="734">
        <f t="shared" si="78"/>
        <v>12.408427227139578</v>
      </c>
      <c r="I742" s="151">
        <f t="shared" si="80"/>
        <v>2.7298539899707071</v>
      </c>
      <c r="J742" s="151">
        <v>2.8235759312551023</v>
      </c>
      <c r="K742" s="151">
        <v>0.85514069400663473</v>
      </c>
      <c r="L742" s="725">
        <f t="shared" si="77"/>
        <v>5.3431575211892041E-2</v>
      </c>
    </row>
    <row r="743" spans="1:12" x14ac:dyDescent="0.3">
      <c r="A743" s="158">
        <v>78</v>
      </c>
      <c r="B743" s="321" t="s">
        <v>1260</v>
      </c>
      <c r="C743" s="146">
        <v>653.07000000000005</v>
      </c>
      <c r="F743" s="146">
        <f t="shared" si="79"/>
        <v>653.07000000000005</v>
      </c>
      <c r="G743" s="702">
        <f t="shared" si="81"/>
        <v>5.3744402396266114E-3</v>
      </c>
      <c r="H743" s="734">
        <f t="shared" si="78"/>
        <v>23.010397163949353</v>
      </c>
      <c r="I743" s="151">
        <f t="shared" si="80"/>
        <v>5.0622873760688574</v>
      </c>
      <c r="J743" s="151">
        <v>5.2360869279744717</v>
      </c>
      <c r="K743" s="151">
        <v>1.5857873556376549</v>
      </c>
      <c r="L743" s="725">
        <f t="shared" si="77"/>
        <v>5.3431575211892034E-2</v>
      </c>
    </row>
    <row r="744" spans="1:12" x14ac:dyDescent="0.3">
      <c r="A744" s="158">
        <v>79</v>
      </c>
      <c r="B744" s="321" t="s">
        <v>1287</v>
      </c>
      <c r="C744" s="154">
        <v>786.94</v>
      </c>
      <c r="F744" s="146">
        <f t="shared" si="79"/>
        <v>786.94</v>
      </c>
      <c r="G744" s="702">
        <f t="shared" si="81"/>
        <v>6.4761235429154082E-3</v>
      </c>
      <c r="H744" s="734">
        <f t="shared" si="78"/>
        <v>27.727199142815174</v>
      </c>
      <c r="I744" s="151">
        <f t="shared" si="80"/>
        <v>6.0999838114193379</v>
      </c>
      <c r="J744" s="151">
        <v>6.3094097831782676</v>
      </c>
      <c r="K744" s="151">
        <v>1.9108510598335495</v>
      </c>
      <c r="L744" s="725">
        <f t="shared" si="77"/>
        <v>5.3431575211892048E-2</v>
      </c>
    </row>
    <row r="745" spans="1:12" x14ac:dyDescent="0.3">
      <c r="A745" s="158">
        <v>81</v>
      </c>
      <c r="B745" s="321" t="s">
        <v>1291</v>
      </c>
      <c r="C745" s="146">
        <v>139.80000000000001</v>
      </c>
      <c r="F745" s="146">
        <f t="shared" si="79"/>
        <v>139.80000000000001</v>
      </c>
      <c r="G745" s="702">
        <f t="shared" si="81"/>
        <v>1.1504842444145348E-3</v>
      </c>
      <c r="H745" s="734">
        <f t="shared" si="78"/>
        <v>4.9257407682486098</v>
      </c>
      <c r="I745" s="151">
        <f t="shared" si="80"/>
        <v>1.0836629690146942</v>
      </c>
      <c r="J745" s="151">
        <v>1.1208675219055095</v>
      </c>
      <c r="K745" s="151">
        <v>0.33946295545369432</v>
      </c>
      <c r="L745" s="725">
        <f t="shared" si="77"/>
        <v>5.3431575211892041E-2</v>
      </c>
    </row>
    <row r="746" spans="1:12" x14ac:dyDescent="0.3">
      <c r="A746" s="158">
        <v>82</v>
      </c>
      <c r="B746" s="321" t="s">
        <v>1292</v>
      </c>
      <c r="C746" s="146">
        <v>2876.7</v>
      </c>
      <c r="E746" s="146">
        <v>258.60000000000002</v>
      </c>
      <c r="F746" s="146">
        <f t="shared" si="79"/>
        <v>3135.2999999999997</v>
      </c>
      <c r="G746" s="702">
        <f t="shared" si="81"/>
        <v>2.5801954588790348E-2</v>
      </c>
      <c r="H746" s="734">
        <f t="shared" si="78"/>
        <v>110.46977847417644</v>
      </c>
      <c r="I746" s="151">
        <f t="shared" si="80"/>
        <v>24.303351264318817</v>
      </c>
      <c r="J746" s="151">
        <v>25.137739209086863</v>
      </c>
      <c r="K746" s="151">
        <v>7.6131488142630035</v>
      </c>
      <c r="L746" s="725">
        <f t="shared" si="77"/>
        <v>5.3431575211892048E-2</v>
      </c>
    </row>
    <row r="747" spans="1:12" x14ac:dyDescent="0.3">
      <c r="A747" s="158">
        <v>83</v>
      </c>
      <c r="B747" s="321" t="s">
        <v>1293</v>
      </c>
      <c r="C747" s="146">
        <v>230.5</v>
      </c>
      <c r="F747" s="146">
        <f t="shared" si="79"/>
        <v>230.5</v>
      </c>
      <c r="G747" s="702">
        <f t="shared" si="81"/>
        <v>1.896899988108371E-3</v>
      </c>
      <c r="H747" s="734">
        <f t="shared" si="78"/>
        <v>8.1214824540865855</v>
      </c>
      <c r="I747" s="151">
        <f t="shared" si="80"/>
        <v>1.7867261398990488</v>
      </c>
      <c r="J747" s="151">
        <v>1.8480684105809724</v>
      </c>
      <c r="K747" s="151">
        <v>0.55970108177451039</v>
      </c>
      <c r="L747" s="725">
        <f t="shared" si="77"/>
        <v>5.3431575211892048E-2</v>
      </c>
    </row>
    <row r="748" spans="1:12" x14ac:dyDescent="0.3">
      <c r="A748" s="158">
        <v>84</v>
      </c>
      <c r="B748" s="321" t="s">
        <v>455</v>
      </c>
      <c r="C748" s="146">
        <v>115.8</v>
      </c>
      <c r="F748" s="146">
        <f t="shared" si="79"/>
        <v>115.8</v>
      </c>
      <c r="G748" s="702">
        <f t="shared" si="81"/>
        <v>9.5297621962233997E-4</v>
      </c>
      <c r="H748" s="734">
        <f t="shared" si="78"/>
        <v>4.080120035502067</v>
      </c>
      <c r="I748" s="151">
        <f t="shared" si="80"/>
        <v>0.89762640781045477</v>
      </c>
      <c r="J748" s="151">
        <v>0.92844391299469242</v>
      </c>
      <c r="K748" s="151">
        <v>0.28118605322988416</v>
      </c>
      <c r="L748" s="725">
        <f t="shared" si="77"/>
        <v>5.3431575211892041E-2</v>
      </c>
    </row>
    <row r="749" spans="1:12" x14ac:dyDescent="0.3">
      <c r="A749" s="158">
        <v>85</v>
      </c>
      <c r="B749" s="321" t="s">
        <v>456</v>
      </c>
      <c r="C749" s="146">
        <v>229.9</v>
      </c>
      <c r="F749" s="146">
        <f t="shared" si="79"/>
        <v>229.9</v>
      </c>
      <c r="G749" s="702">
        <f t="shared" si="81"/>
        <v>1.8919622874885662E-3</v>
      </c>
      <c r="H749" s="734">
        <f t="shared" si="78"/>
        <v>8.1003419357679221</v>
      </c>
      <c r="I749" s="151">
        <f t="shared" si="80"/>
        <v>1.782075225868943</v>
      </c>
      <c r="J749" s="151">
        <v>1.843257820358202</v>
      </c>
      <c r="K749" s="151">
        <v>0.55824415921891501</v>
      </c>
      <c r="L749" s="725">
        <f t="shared" si="77"/>
        <v>5.3431575211892048E-2</v>
      </c>
    </row>
    <row r="750" spans="1:12" x14ac:dyDescent="0.3">
      <c r="A750" s="158">
        <v>86</v>
      </c>
      <c r="B750" s="321" t="s">
        <v>457</v>
      </c>
      <c r="C750" s="146">
        <v>274.3</v>
      </c>
      <c r="F750" s="146">
        <f t="shared" si="79"/>
        <v>274.3</v>
      </c>
      <c r="G750" s="702">
        <f t="shared" si="81"/>
        <v>2.2573521333541266E-3</v>
      </c>
      <c r="H750" s="734">
        <f t="shared" si="78"/>
        <v>9.664740291349025</v>
      </c>
      <c r="I750" s="151">
        <f t="shared" si="80"/>
        <v>2.1262428640967856</v>
      </c>
      <c r="J750" s="151">
        <v>2.1992414968432139</v>
      </c>
      <c r="K750" s="151">
        <v>0.66605642833296386</v>
      </c>
      <c r="L750" s="725">
        <f t="shared" si="77"/>
        <v>5.3431575211892048E-2</v>
      </c>
    </row>
    <row r="751" spans="1:12" x14ac:dyDescent="0.3">
      <c r="A751" s="158">
        <v>87</v>
      </c>
      <c r="B751" s="321" t="s">
        <v>458</v>
      </c>
      <c r="C751" s="146">
        <v>282</v>
      </c>
      <c r="F751" s="146">
        <f t="shared" si="79"/>
        <v>282</v>
      </c>
      <c r="G751" s="702">
        <f t="shared" si="81"/>
        <v>2.3207192913082893E-3</v>
      </c>
      <c r="H751" s="734">
        <f t="shared" si="78"/>
        <v>9.9360436097718754</v>
      </c>
      <c r="I751" s="151">
        <f t="shared" si="80"/>
        <v>2.1859295941498127</v>
      </c>
      <c r="J751" s="151">
        <v>2.2609774047021003</v>
      </c>
      <c r="K751" s="151">
        <v>0.68475360112976968</v>
      </c>
      <c r="L751" s="725">
        <f t="shared" ref="L751:L810" si="82">(K751+J751+I751+H751)/F751</f>
        <v>5.3431575211892048E-2</v>
      </c>
    </row>
    <row r="752" spans="1:12" x14ac:dyDescent="0.3">
      <c r="A752" s="158">
        <v>88</v>
      </c>
      <c r="B752" s="321" t="s">
        <v>459</v>
      </c>
      <c r="C752" s="146">
        <v>181.2</v>
      </c>
      <c r="F752" s="146">
        <f t="shared" si="79"/>
        <v>181.2</v>
      </c>
      <c r="G752" s="702">
        <f t="shared" si="81"/>
        <v>1.4911855871810708E-3</v>
      </c>
      <c r="H752" s="734">
        <f t="shared" si="78"/>
        <v>6.3844365322363954</v>
      </c>
      <c r="I752" s="151">
        <f t="shared" si="80"/>
        <v>1.4045760370920071</v>
      </c>
      <c r="J752" s="151">
        <v>1.4527982472766687</v>
      </c>
      <c r="K752" s="151">
        <v>0.43999061178976678</v>
      </c>
      <c r="L752" s="725">
        <f t="shared" si="82"/>
        <v>5.3431575211892048E-2</v>
      </c>
    </row>
    <row r="753" spans="1:12" x14ac:dyDescent="0.3">
      <c r="A753" s="158">
        <v>89</v>
      </c>
      <c r="B753" s="321" t="s">
        <v>460</v>
      </c>
      <c r="C753" s="146">
        <v>171</v>
      </c>
      <c r="F753" s="146">
        <f t="shared" si="79"/>
        <v>171</v>
      </c>
      <c r="G753" s="702">
        <f t="shared" si="81"/>
        <v>1.4072446766443881E-3</v>
      </c>
      <c r="H753" s="734">
        <f t="shared" si="78"/>
        <v>6.0250477208191153</v>
      </c>
      <c r="I753" s="151">
        <f t="shared" si="80"/>
        <v>1.3255104985802053</v>
      </c>
      <c r="J753" s="151">
        <v>1.3710182134895716</v>
      </c>
      <c r="K753" s="151">
        <v>0.41522292834464752</v>
      </c>
      <c r="L753" s="725">
        <f t="shared" si="82"/>
        <v>5.3431575211892041E-2</v>
      </c>
    </row>
    <row r="754" spans="1:12" x14ac:dyDescent="0.3">
      <c r="A754" s="158">
        <v>90</v>
      </c>
      <c r="B754" s="321" t="s">
        <v>461</v>
      </c>
      <c r="C754" s="146">
        <v>160.5</v>
      </c>
      <c r="F754" s="146">
        <f t="shared" si="79"/>
        <v>160.5</v>
      </c>
      <c r="G754" s="702">
        <f t="shared" si="81"/>
        <v>1.3208349157978029E-3</v>
      </c>
      <c r="H754" s="734">
        <f t="shared" si="78"/>
        <v>5.6550886502425035</v>
      </c>
      <c r="I754" s="151">
        <f t="shared" si="80"/>
        <v>1.2441195030533507</v>
      </c>
      <c r="J754" s="151">
        <v>1.2868328845910892</v>
      </c>
      <c r="K754" s="151">
        <v>0.38972678362173058</v>
      </c>
      <c r="L754" s="725">
        <f t="shared" si="82"/>
        <v>5.3431575211892048E-2</v>
      </c>
    </row>
    <row r="755" spans="1:12" x14ac:dyDescent="0.3">
      <c r="A755" s="158">
        <v>91</v>
      </c>
      <c r="B755" s="321" t="s">
        <v>462</v>
      </c>
      <c r="C755" s="146">
        <v>165.6</v>
      </c>
      <c r="F755" s="146">
        <f t="shared" si="79"/>
        <v>165.6</v>
      </c>
      <c r="G755" s="702">
        <f t="shared" si="81"/>
        <v>1.3628053710661443E-3</v>
      </c>
      <c r="H755" s="734">
        <f t="shared" si="78"/>
        <v>5.8347830559511431</v>
      </c>
      <c r="I755" s="151">
        <f t="shared" si="80"/>
        <v>1.2836522723092514</v>
      </c>
      <c r="J755" s="151">
        <v>1.3277229014846379</v>
      </c>
      <c r="K755" s="151">
        <v>0.40211062534429026</v>
      </c>
      <c r="L755" s="725">
        <f t="shared" si="82"/>
        <v>5.3431575211892048E-2</v>
      </c>
    </row>
    <row r="756" spans="1:12" x14ac:dyDescent="0.3">
      <c r="A756" s="158">
        <v>92</v>
      </c>
      <c r="B756" s="321" t="s">
        <v>463</v>
      </c>
      <c r="C756" s="146">
        <v>158.6</v>
      </c>
      <c r="F756" s="146">
        <f t="shared" si="79"/>
        <v>158.6</v>
      </c>
      <c r="G756" s="702">
        <f t="shared" si="81"/>
        <v>1.3051988638350875E-3</v>
      </c>
      <c r="H756" s="734">
        <f t="shared" si="78"/>
        <v>5.5881436755667346</v>
      </c>
      <c r="I756" s="151">
        <f t="shared" si="80"/>
        <v>1.2293916086246817</v>
      </c>
      <c r="J756" s="151">
        <v>1.2715993488856494</v>
      </c>
      <c r="K756" s="151">
        <v>0.3851131955290123</v>
      </c>
      <c r="L756" s="725">
        <f t="shared" si="82"/>
        <v>5.3431575211892048E-2</v>
      </c>
    </row>
    <row r="757" spans="1:12" x14ac:dyDescent="0.3">
      <c r="A757" s="158">
        <v>93</v>
      </c>
      <c r="B757" s="321" t="s">
        <v>464</v>
      </c>
      <c r="C757" s="146">
        <v>414.61</v>
      </c>
      <c r="F757" s="146">
        <f t="shared" si="79"/>
        <v>414.61</v>
      </c>
      <c r="G757" s="702">
        <f t="shared" si="81"/>
        <v>3.4120334232954955E-3</v>
      </c>
      <c r="H757" s="734">
        <f t="shared" si="78"/>
        <v>14.608450500168498</v>
      </c>
      <c r="I757" s="151">
        <f t="shared" si="80"/>
        <v>3.2138591100370695</v>
      </c>
      <c r="J757" s="151">
        <v>3.3241980204380779</v>
      </c>
      <c r="K757" s="151">
        <v>1.0067577679589141</v>
      </c>
      <c r="L757" s="725">
        <f t="shared" si="82"/>
        <v>5.3431575211892041E-2</v>
      </c>
    </row>
    <row r="758" spans="1:12" x14ac:dyDescent="0.3">
      <c r="A758" s="158">
        <v>94</v>
      </c>
      <c r="B758" s="321" t="s">
        <v>465</v>
      </c>
      <c r="C758" s="146">
        <v>148.1</v>
      </c>
      <c r="F758" s="146">
        <f t="shared" si="79"/>
        <v>148.1</v>
      </c>
      <c r="G758" s="702">
        <f t="shared" si="81"/>
        <v>1.2187891029885021E-3</v>
      </c>
      <c r="H758" s="734">
        <f t="shared" si="78"/>
        <v>5.2181846049901219</v>
      </c>
      <c r="I758" s="151">
        <f t="shared" si="80"/>
        <v>1.1480006130978269</v>
      </c>
      <c r="J758" s="151">
        <v>1.187414019987167</v>
      </c>
      <c r="K758" s="151">
        <v>0.3596170508060953</v>
      </c>
      <c r="L758" s="725">
        <f t="shared" si="82"/>
        <v>5.3431575211892041E-2</v>
      </c>
    </row>
    <row r="759" spans="1:12" x14ac:dyDescent="0.3">
      <c r="A759" s="158">
        <v>95</v>
      </c>
      <c r="B759" s="321" t="s">
        <v>466</v>
      </c>
      <c r="C759" s="146">
        <v>140.9</v>
      </c>
      <c r="F759" s="146">
        <f t="shared" si="79"/>
        <v>140.9</v>
      </c>
      <c r="G759" s="702">
        <f t="shared" si="81"/>
        <v>1.1595366955508438E-3</v>
      </c>
      <c r="H759" s="734">
        <f t="shared" si="78"/>
        <v>4.9644983851661602</v>
      </c>
      <c r="I759" s="151">
        <f t="shared" si="80"/>
        <v>1.0921896447365553</v>
      </c>
      <c r="J759" s="151">
        <v>1.129686937313922</v>
      </c>
      <c r="K759" s="151">
        <v>0.3421339801389523</v>
      </c>
      <c r="L759" s="725">
        <f t="shared" si="82"/>
        <v>5.3431575211892048E-2</v>
      </c>
    </row>
    <row r="760" spans="1:12" x14ac:dyDescent="0.3">
      <c r="A760" s="158">
        <v>96</v>
      </c>
      <c r="B760" s="321" t="s">
        <v>467</v>
      </c>
      <c r="C760" s="146">
        <v>97.5</v>
      </c>
      <c r="F760" s="146">
        <f t="shared" si="79"/>
        <v>97.5</v>
      </c>
      <c r="G760" s="702">
        <f t="shared" si="81"/>
        <v>8.0237635071829148E-4</v>
      </c>
      <c r="H760" s="734">
        <f t="shared" si="78"/>
        <v>3.4353342267828291</v>
      </c>
      <c r="I760" s="151">
        <f t="shared" si="80"/>
        <v>0.75577352989222235</v>
      </c>
      <c r="J760" s="151">
        <v>0.78172091120019438</v>
      </c>
      <c r="K760" s="151">
        <v>0.2367499152842289</v>
      </c>
      <c r="L760" s="725">
        <f t="shared" si="82"/>
        <v>5.3431575211892048E-2</v>
      </c>
    </row>
    <row r="761" spans="1:12" x14ac:dyDescent="0.3">
      <c r="A761" s="158">
        <v>97</v>
      </c>
      <c r="B761" s="321" t="s">
        <v>468</v>
      </c>
      <c r="C761" s="146">
        <v>522.6</v>
      </c>
      <c r="F761" s="146">
        <f t="shared" si="79"/>
        <v>522.6</v>
      </c>
      <c r="G761" s="702">
        <f t="shared" si="81"/>
        <v>4.3007372398500424E-3</v>
      </c>
      <c r="H761" s="734">
        <f t="shared" si="78"/>
        <v>18.413391455555963</v>
      </c>
      <c r="I761" s="151">
        <f t="shared" si="80"/>
        <v>4.0509461202223118</v>
      </c>
      <c r="J761" s="151">
        <v>4.1900240840330421</v>
      </c>
      <c r="K761" s="151">
        <v>1.268979545923467</v>
      </c>
      <c r="L761" s="725">
        <f t="shared" si="82"/>
        <v>5.3431575211892048E-2</v>
      </c>
    </row>
    <row r="762" spans="1:12" x14ac:dyDescent="0.3">
      <c r="A762" s="158">
        <v>98</v>
      </c>
      <c r="B762" s="321" t="s">
        <v>469</v>
      </c>
      <c r="C762" s="146">
        <v>199</v>
      </c>
      <c r="F762" s="146">
        <f t="shared" si="79"/>
        <v>199</v>
      </c>
      <c r="G762" s="702">
        <f t="shared" si="81"/>
        <v>1.6376707055686154E-3</v>
      </c>
      <c r="H762" s="734">
        <f t="shared" si="78"/>
        <v>7.0116052423567483</v>
      </c>
      <c r="I762" s="151">
        <f t="shared" si="80"/>
        <v>1.5425531533184846</v>
      </c>
      <c r="J762" s="151">
        <v>1.5955124238855249</v>
      </c>
      <c r="K762" s="151">
        <v>0.48321264760575944</v>
      </c>
      <c r="L762" s="725">
        <f t="shared" si="82"/>
        <v>5.3431575211892054E-2</v>
      </c>
    </row>
    <row r="763" spans="1:12" x14ac:dyDescent="0.3">
      <c r="A763" s="158">
        <v>99</v>
      </c>
      <c r="B763" s="321" t="s">
        <v>470</v>
      </c>
      <c r="C763" s="146">
        <v>128.5</v>
      </c>
      <c r="F763" s="146">
        <f t="shared" si="79"/>
        <v>128.5</v>
      </c>
      <c r="G763" s="702">
        <f t="shared" si="81"/>
        <v>1.0574908827415432E-3</v>
      </c>
      <c r="H763" s="734">
        <f t="shared" si="78"/>
        <v>4.5275943399137795</v>
      </c>
      <c r="I763" s="151">
        <f t="shared" si="80"/>
        <v>0.99607075478103146</v>
      </c>
      <c r="J763" s="151">
        <v>1.0302680727099998</v>
      </c>
      <c r="K763" s="151">
        <v>0.31202424732331702</v>
      </c>
      <c r="L763" s="725">
        <f t="shared" si="82"/>
        <v>5.3431575211892041E-2</v>
      </c>
    </row>
    <row r="764" spans="1:12" x14ac:dyDescent="0.3">
      <c r="A764" s="158">
        <v>100</v>
      </c>
      <c r="B764" s="321" t="s">
        <v>471</v>
      </c>
      <c r="C764" s="146">
        <v>35.4</v>
      </c>
      <c r="F764" s="146">
        <f t="shared" si="79"/>
        <v>35.4</v>
      </c>
      <c r="G764" s="702">
        <f t="shared" si="81"/>
        <v>2.9132433656848736E-4</v>
      </c>
      <c r="H764" s="734">
        <f t="shared" si="78"/>
        <v>1.2472905808011501</v>
      </c>
      <c r="I764" s="151">
        <f t="shared" si="80"/>
        <v>0.274403927776253</v>
      </c>
      <c r="J764" s="151">
        <v>0.28382482314345514</v>
      </c>
      <c r="K764" s="151">
        <v>8.5958430780120013E-2</v>
      </c>
      <c r="L764" s="725">
        <f t="shared" si="82"/>
        <v>5.3431575211892041E-2</v>
      </c>
    </row>
    <row r="765" spans="1:12" x14ac:dyDescent="0.3">
      <c r="A765" s="158">
        <v>101</v>
      </c>
      <c r="B765" s="321" t="s">
        <v>472</v>
      </c>
      <c r="C765" s="146">
        <v>407.14</v>
      </c>
      <c r="F765" s="146">
        <f t="shared" si="79"/>
        <v>407.14</v>
      </c>
      <c r="G765" s="702">
        <f t="shared" si="81"/>
        <v>3.3505590505789246E-3</v>
      </c>
      <c r="H765" s="734">
        <f t="shared" si="78"/>
        <v>14.345251047101137</v>
      </c>
      <c r="I765" s="151">
        <f t="shared" si="80"/>
        <v>3.1559552303622502</v>
      </c>
      <c r="J765" s="151">
        <v>3.2643061721645856</v>
      </c>
      <c r="K765" s="151">
        <v>0.9886190821417532</v>
      </c>
      <c r="L765" s="725">
        <f t="shared" si="82"/>
        <v>5.3431575211892048E-2</v>
      </c>
    </row>
    <row r="766" spans="1:12" x14ac:dyDescent="0.3">
      <c r="A766" s="158">
        <v>102</v>
      </c>
      <c r="B766" s="321" t="s">
        <v>473</v>
      </c>
      <c r="C766" s="146">
        <v>207.4</v>
      </c>
      <c r="F766" s="146">
        <f t="shared" si="79"/>
        <v>207.4</v>
      </c>
      <c r="G766" s="702">
        <f t="shared" si="81"/>
        <v>1.7067985142458835E-3</v>
      </c>
      <c r="H766" s="734">
        <f t="shared" si="78"/>
        <v>7.3075724988180379</v>
      </c>
      <c r="I766" s="151">
        <f t="shared" si="80"/>
        <v>1.6076659497399683</v>
      </c>
      <c r="J766" s="151">
        <v>1.662860687004311</v>
      </c>
      <c r="K766" s="151">
        <v>0.50360956338409302</v>
      </c>
      <c r="L766" s="725">
        <f t="shared" si="82"/>
        <v>5.3431575211892048E-2</v>
      </c>
    </row>
    <row r="767" spans="1:12" x14ac:dyDescent="0.3">
      <c r="A767" s="158">
        <v>103</v>
      </c>
      <c r="B767" s="321" t="s">
        <v>474</v>
      </c>
      <c r="C767" s="146">
        <v>388.5</v>
      </c>
      <c r="E767" s="146">
        <v>230.8</v>
      </c>
      <c r="F767" s="146">
        <f t="shared" si="79"/>
        <v>619.29999999999995</v>
      </c>
      <c r="G767" s="702">
        <f t="shared" si="81"/>
        <v>5.0965299897419271E-3</v>
      </c>
      <c r="H767" s="734">
        <f t="shared" si="78"/>
        <v>21.820538324580571</v>
      </c>
      <c r="I767" s="151">
        <f t="shared" si="80"/>
        <v>4.8005184314077258</v>
      </c>
      <c r="J767" s="151">
        <v>4.9653308749362077</v>
      </c>
      <c r="K767" s="151">
        <v>1.5037868978002351</v>
      </c>
      <c r="L767" s="725">
        <f t="shared" si="82"/>
        <v>5.3431575211892041E-2</v>
      </c>
    </row>
    <row r="768" spans="1:12" x14ac:dyDescent="0.3">
      <c r="A768" s="158">
        <v>104</v>
      </c>
      <c r="B768" s="321" t="s">
        <v>475</v>
      </c>
      <c r="C768" s="146">
        <v>326.7</v>
      </c>
      <c r="F768" s="146">
        <f t="shared" si="79"/>
        <v>326.7</v>
      </c>
      <c r="G768" s="702">
        <f t="shared" si="81"/>
        <v>2.688577987483752E-3</v>
      </c>
      <c r="H768" s="734">
        <f t="shared" si="78"/>
        <v>11.51101222451231</v>
      </c>
      <c r="I768" s="151">
        <f t="shared" si="80"/>
        <v>2.5324226893927082</v>
      </c>
      <c r="J768" s="151">
        <v>2.6193663762984971</v>
      </c>
      <c r="K768" s="151">
        <v>0.7932943315216161</v>
      </c>
      <c r="L768" s="725">
        <f t="shared" si="82"/>
        <v>5.3431575211892054E-2</v>
      </c>
    </row>
    <row r="769" spans="1:12" x14ac:dyDescent="0.3">
      <c r="A769" s="158">
        <v>105</v>
      </c>
      <c r="B769" s="321" t="s">
        <v>476</v>
      </c>
      <c r="C769" s="146">
        <v>485.4</v>
      </c>
      <c r="F769" s="146">
        <f t="shared" si="79"/>
        <v>485.4</v>
      </c>
      <c r="G769" s="702">
        <f t="shared" si="81"/>
        <v>3.9945998014221402E-3</v>
      </c>
      <c r="H769" s="734">
        <f t="shared" si="78"/>
        <v>17.102679319798821</v>
      </c>
      <c r="I769" s="151">
        <f t="shared" si="80"/>
        <v>3.7625894503557404</v>
      </c>
      <c r="J769" s="151">
        <v>3.8917674902212749</v>
      </c>
      <c r="K769" s="151">
        <v>1.1786503474765611</v>
      </c>
      <c r="L769" s="725">
        <f t="shared" si="82"/>
        <v>5.3431575211892041E-2</v>
      </c>
    </row>
    <row r="770" spans="1:12" x14ac:dyDescent="0.3">
      <c r="A770" s="158">
        <v>107</v>
      </c>
      <c r="B770" s="321" t="s">
        <v>477</v>
      </c>
      <c r="C770" s="146">
        <v>562.28</v>
      </c>
      <c r="F770" s="146">
        <f t="shared" si="79"/>
        <v>562.28</v>
      </c>
      <c r="G770" s="702">
        <f t="shared" si="81"/>
        <v>4.6272838408398043E-3</v>
      </c>
      <c r="H770" s="734">
        <f t="shared" si="78"/>
        <v>19.811484400363579</v>
      </c>
      <c r="I770" s="151">
        <f t="shared" si="80"/>
        <v>4.358526568079987</v>
      </c>
      <c r="J770" s="151">
        <v>4.5081644507655927</v>
      </c>
      <c r="K770" s="151">
        <v>1.3653306909334995</v>
      </c>
      <c r="L770" s="725">
        <f t="shared" si="82"/>
        <v>5.3431575211892048E-2</v>
      </c>
    </row>
    <row r="771" spans="1:12" x14ac:dyDescent="0.3">
      <c r="A771" s="158">
        <v>108</v>
      </c>
      <c r="B771" s="321" t="s">
        <v>478</v>
      </c>
      <c r="C771" s="146">
        <v>156.78</v>
      </c>
      <c r="F771" s="146">
        <f t="shared" si="79"/>
        <v>156.78</v>
      </c>
      <c r="G771" s="702">
        <f t="shared" si="81"/>
        <v>1.2902211719550128E-3</v>
      </c>
      <c r="H771" s="734">
        <f t="shared" si="78"/>
        <v>5.5240174366667896</v>
      </c>
      <c r="I771" s="151">
        <f t="shared" si="80"/>
        <v>1.2152838360666938</v>
      </c>
      <c r="J771" s="151">
        <v>1.2570072252099125</v>
      </c>
      <c r="K771" s="151">
        <v>0.38069386377704001</v>
      </c>
      <c r="L771" s="725">
        <f t="shared" si="82"/>
        <v>5.3431575211892054E-2</v>
      </c>
    </row>
    <row r="772" spans="1:12" x14ac:dyDescent="0.3">
      <c r="A772" s="158">
        <v>109</v>
      </c>
      <c r="B772" s="321" t="s">
        <v>479</v>
      </c>
      <c r="C772" s="146">
        <v>169.82</v>
      </c>
      <c r="F772" s="146">
        <f t="shared" si="79"/>
        <v>169.82</v>
      </c>
      <c r="G772" s="702">
        <f t="shared" si="81"/>
        <v>1.3975338654254384E-3</v>
      </c>
      <c r="H772" s="734">
        <f t="shared" si="78"/>
        <v>5.983471368125743</v>
      </c>
      <c r="I772" s="151">
        <f t="shared" si="80"/>
        <v>1.3163637009876634</v>
      </c>
      <c r="J772" s="151">
        <v>1.3615573860514565</v>
      </c>
      <c r="K772" s="151">
        <v>0.41235764731864355</v>
      </c>
      <c r="L772" s="725">
        <f t="shared" si="82"/>
        <v>5.3431575211892041E-2</v>
      </c>
    </row>
    <row r="773" spans="1:12" x14ac:dyDescent="0.3">
      <c r="A773" s="158">
        <v>110</v>
      </c>
      <c r="B773" s="321" t="s">
        <v>480</v>
      </c>
      <c r="C773" s="146">
        <v>263.20999999999998</v>
      </c>
      <c r="F773" s="146">
        <f t="shared" si="79"/>
        <v>263.20999999999998</v>
      </c>
      <c r="G773" s="702">
        <f t="shared" si="81"/>
        <v>2.1660869668980666E-3</v>
      </c>
      <c r="H773" s="734">
        <f t="shared" si="78"/>
        <v>9.2739930444257261</v>
      </c>
      <c r="I773" s="151">
        <f t="shared" si="80"/>
        <v>2.0402784697736598</v>
      </c>
      <c r="J773" s="151">
        <v>2.1103257542256735</v>
      </c>
      <c r="K773" s="151">
        <v>0.63912764309704495</v>
      </c>
      <c r="L773" s="725">
        <f t="shared" si="82"/>
        <v>5.3431575211892048E-2</v>
      </c>
    </row>
    <row r="774" spans="1:12" x14ac:dyDescent="0.3">
      <c r="A774" s="158">
        <v>111</v>
      </c>
      <c r="B774" s="321" t="s">
        <v>2173</v>
      </c>
      <c r="C774" s="153">
        <v>1770.4</v>
      </c>
      <c r="F774" s="146">
        <f t="shared" si="79"/>
        <v>1770.4</v>
      </c>
      <c r="G774" s="702">
        <f t="shared" si="81"/>
        <v>1.4569508628837572E-2</v>
      </c>
      <c r="H774" s="734">
        <f t="shared" si="78"/>
        <v>62.378622718936619</v>
      </c>
      <c r="I774" s="151">
        <f t="shared" si="80"/>
        <v>13.723296998166056</v>
      </c>
      <c r="J774" s="151">
        <v>14.194448217321272</v>
      </c>
      <c r="K774" s="151">
        <v>4.2988928207097317</v>
      </c>
      <c r="L774" s="725">
        <f t="shared" si="82"/>
        <v>5.3431575211892041E-2</v>
      </c>
    </row>
    <row r="775" spans="1:12" x14ac:dyDescent="0.3">
      <c r="A775" s="158">
        <v>112</v>
      </c>
      <c r="B775" s="321" t="s">
        <v>2174</v>
      </c>
      <c r="C775" s="153">
        <v>4227</v>
      </c>
      <c r="E775" s="146">
        <v>534.20000000000005</v>
      </c>
      <c r="F775" s="146">
        <f t="shared" si="79"/>
        <v>4761.2</v>
      </c>
      <c r="G775" s="702">
        <f t="shared" si="81"/>
        <v>3.9182300318358246E-2</v>
      </c>
      <c r="H775" s="734">
        <f t="shared" ref="H775:H838" si="83">G775*4281.45</f>
        <v>167.75705969803491</v>
      </c>
      <c r="I775" s="151">
        <f t="shared" si="80"/>
        <v>36.906553133567677</v>
      </c>
      <c r="J775" s="151">
        <v>38.173636947757593</v>
      </c>
      <c r="K775" s="151">
        <v>11.561166119500209</v>
      </c>
      <c r="L775" s="725">
        <f>(K775+J775+I775+H775)/F775</f>
        <v>5.3431575211892041E-2</v>
      </c>
    </row>
    <row r="776" spans="1:12" x14ac:dyDescent="0.3">
      <c r="A776" s="158">
        <v>113</v>
      </c>
      <c r="B776" s="321" t="s">
        <v>2181</v>
      </c>
      <c r="C776" s="151">
        <v>725.2</v>
      </c>
      <c r="F776" s="146">
        <f t="shared" si="79"/>
        <v>725.2</v>
      </c>
      <c r="G776" s="702">
        <f t="shared" si="81"/>
        <v>5.9680341491374876E-3</v>
      </c>
      <c r="H776" s="734">
        <f t="shared" si="83"/>
        <v>25.551839807824695</v>
      </c>
      <c r="I776" s="151">
        <f t="shared" si="80"/>
        <v>5.6214047577214332</v>
      </c>
      <c r="J776" s="151">
        <v>5.8144000492551902</v>
      </c>
      <c r="K776" s="151">
        <v>1.7609337288627982</v>
      </c>
      <c r="L776" s="725">
        <f t="shared" si="82"/>
        <v>5.3431575211892054E-2</v>
      </c>
    </row>
    <row r="777" spans="1:12" x14ac:dyDescent="0.3">
      <c r="A777" s="158">
        <v>114</v>
      </c>
      <c r="B777" s="321" t="s">
        <v>611</v>
      </c>
      <c r="C777" s="151">
        <v>2870.81</v>
      </c>
      <c r="E777" s="146">
        <v>41</v>
      </c>
      <c r="F777" s="146">
        <f t="shared" si="79"/>
        <v>2911.81</v>
      </c>
      <c r="G777" s="702">
        <f t="shared" si="81"/>
        <v>2.3962743402923366E-2</v>
      </c>
      <c r="H777" s="734">
        <f t="shared" si="83"/>
        <v>102.59528774244625</v>
      </c>
      <c r="I777" s="151">
        <f t="shared" si="80"/>
        <v>22.570963303338175</v>
      </c>
      <c r="J777" s="151">
        <v>23.345874527608597</v>
      </c>
      <c r="K777" s="151">
        <v>7.0704694443463634</v>
      </c>
      <c r="L777" s="725">
        <f t="shared" si="82"/>
        <v>5.3431575211892048E-2</v>
      </c>
    </row>
    <row r="778" spans="1:12" x14ac:dyDescent="0.3">
      <c r="A778" s="158">
        <v>115</v>
      </c>
      <c r="B778" s="321" t="s">
        <v>612</v>
      </c>
      <c r="C778" s="151">
        <v>2933</v>
      </c>
      <c r="F778" s="146">
        <f t="shared" si="79"/>
        <v>2933</v>
      </c>
      <c r="G778" s="702">
        <f t="shared" si="81"/>
        <v>2.413712652981281E-2</v>
      </c>
      <c r="H778" s="734">
        <f t="shared" si="83"/>
        <v>103.34190038106705</v>
      </c>
      <c r="I778" s="151">
        <f t="shared" si="80"/>
        <v>22.735218083834752</v>
      </c>
      <c r="J778" s="151">
        <v>23.515768538976104</v>
      </c>
      <c r="K778" s="151">
        <v>7.1219230926014694</v>
      </c>
      <c r="L778" s="725">
        <f t="shared" si="82"/>
        <v>5.3431575211892048E-2</v>
      </c>
    </row>
    <row r="779" spans="1:12" x14ac:dyDescent="0.3">
      <c r="A779" s="158">
        <v>116</v>
      </c>
      <c r="B779" s="321" t="s">
        <v>613</v>
      </c>
      <c r="C779" s="151">
        <v>3120.67</v>
      </c>
      <c r="F779" s="146">
        <f t="shared" si="79"/>
        <v>3120.67</v>
      </c>
      <c r="G779" s="702">
        <f>2/243028.1*F779</f>
        <v>2.5681556988677443E-2</v>
      </c>
      <c r="H779" s="734">
        <f t="shared" si="83"/>
        <v>109.95430216917303</v>
      </c>
      <c r="I779" s="151">
        <f t="shared" si="80"/>
        <v>24.189946477218069</v>
      </c>
      <c r="J779" s="151">
        <v>25.02044098415498</v>
      </c>
      <c r="K779" s="151">
        <v>7.5776241859490723</v>
      </c>
      <c r="L779" s="725">
        <f t="shared" si="82"/>
        <v>5.3431575211892041E-2</v>
      </c>
    </row>
    <row r="780" spans="1:12" x14ac:dyDescent="0.3">
      <c r="A780" s="266"/>
      <c r="B780" s="335" t="s">
        <v>1063</v>
      </c>
      <c r="C780" s="737">
        <f t="shared" ref="C780:K780" si="84">SUM(C670:C779)</f>
        <v>237920.16999999993</v>
      </c>
      <c r="D780" s="737">
        <f t="shared" si="84"/>
        <v>216.9</v>
      </c>
      <c r="E780" s="737">
        <f t="shared" si="84"/>
        <v>4891</v>
      </c>
      <c r="F780" s="737">
        <f t="shared" si="84"/>
        <v>243028.06999999992</v>
      </c>
      <c r="G780" s="737">
        <f t="shared" si="84"/>
        <v>1.9999997531149689</v>
      </c>
      <c r="H780" s="734">
        <f t="shared" si="83"/>
        <v>8562.8989429740832</v>
      </c>
      <c r="I780" s="737">
        <f t="shared" si="84"/>
        <v>1883.8377674542974</v>
      </c>
      <c r="J780" s="737">
        <f t="shared" si="84"/>
        <v>1948.5140956679445</v>
      </c>
      <c r="K780" s="737">
        <f t="shared" si="84"/>
        <v>590.12179470963747</v>
      </c>
      <c r="L780" s="725">
        <f t="shared" si="82"/>
        <v>5.3431575211892054E-2</v>
      </c>
    </row>
    <row r="781" spans="1:12" x14ac:dyDescent="0.3">
      <c r="A781" s="335" t="s">
        <v>817</v>
      </c>
      <c r="H781" s="734">
        <f t="shared" si="83"/>
        <v>0</v>
      </c>
      <c r="I781" s="151"/>
      <c r="J781" s="151"/>
      <c r="K781" s="151"/>
      <c r="L781" s="725" t="e">
        <f t="shared" si="82"/>
        <v>#DIV/0!</v>
      </c>
    </row>
    <row r="782" spans="1:12" x14ac:dyDescent="0.3">
      <c r="A782" s="158">
        <v>1</v>
      </c>
      <c r="B782" s="321" t="s">
        <v>818</v>
      </c>
      <c r="C782" s="146">
        <v>4265.91</v>
      </c>
      <c r="F782" s="146">
        <f t="shared" ref="F782:F840" si="85">C782+D782+E782</f>
        <v>4265.91</v>
      </c>
      <c r="G782" s="696">
        <f t="shared" ref="G782:G845" si="86">2/248489.2*F782</f>
        <v>3.4334771893506838E-2</v>
      </c>
      <c r="H782" s="734">
        <f t="shared" si="83"/>
        <v>147.00260912345485</v>
      </c>
      <c r="I782" s="151">
        <f t="shared" si="80"/>
        <v>32.340574007160065</v>
      </c>
      <c r="J782" s="151">
        <v>57.620517682513942</v>
      </c>
      <c r="K782" s="151">
        <v>81.530411407855368</v>
      </c>
      <c r="L782" s="725">
        <f t="shared" si="82"/>
        <v>7.4660298089032406E-2</v>
      </c>
    </row>
    <row r="783" spans="1:12" x14ac:dyDescent="0.3">
      <c r="A783" s="158">
        <v>2</v>
      </c>
      <c r="B783" s="321" t="s">
        <v>819</v>
      </c>
      <c r="C783" s="146">
        <v>9865.73</v>
      </c>
      <c r="F783" s="146">
        <f t="shared" si="85"/>
        <v>9865.73</v>
      </c>
      <c r="G783" s="696">
        <f t="shared" si="86"/>
        <v>7.9405704553759268E-2</v>
      </c>
      <c r="H783" s="734">
        <f t="shared" si="83"/>
        <v>339.97155376169263</v>
      </c>
      <c r="I783" s="151">
        <f t="shared" si="80"/>
        <v>74.793741827572376</v>
      </c>
      <c r="J783" s="151">
        <v>133.25843018626932</v>
      </c>
      <c r="K783" s="151">
        <v>663.64089349537505</v>
      </c>
      <c r="L783" s="725">
        <f t="shared" si="82"/>
        <v>0.12281550572242594</v>
      </c>
    </row>
    <row r="784" spans="1:12" x14ac:dyDescent="0.3">
      <c r="A784" s="158">
        <v>3</v>
      </c>
      <c r="B784" s="321" t="s">
        <v>820</v>
      </c>
      <c r="C784" s="146">
        <v>4252.49</v>
      </c>
      <c r="F784" s="146">
        <f t="shared" si="85"/>
        <v>4252.49</v>
      </c>
      <c r="G784" s="696">
        <f t="shared" si="86"/>
        <v>3.4226759150900718E-2</v>
      </c>
      <c r="H784" s="734">
        <f t="shared" si="83"/>
        <v>146.54015796662387</v>
      </c>
      <c r="I784" s="151">
        <f t="shared" si="80"/>
        <v>32.238834752657247</v>
      </c>
      <c r="J784" s="151">
        <v>57.439251001477686</v>
      </c>
      <c r="K784" s="151">
        <v>81.273927299870564</v>
      </c>
      <c r="L784" s="725">
        <f t="shared" si="82"/>
        <v>7.4660298089032393E-2</v>
      </c>
    </row>
    <row r="785" spans="1:12" x14ac:dyDescent="0.3">
      <c r="A785" s="158">
        <v>4</v>
      </c>
      <c r="B785" s="321" t="s">
        <v>821</v>
      </c>
      <c r="C785" s="146">
        <v>5944.1</v>
      </c>
      <c r="E785" s="146">
        <v>7.2</v>
      </c>
      <c r="F785" s="146">
        <f t="shared" si="85"/>
        <v>5951.3</v>
      </c>
      <c r="G785" s="696">
        <f t="shared" si="86"/>
        <v>4.7899868485229938E-2</v>
      </c>
      <c r="H785" s="734">
        <f t="shared" si="83"/>
        <v>205.0808919260877</v>
      </c>
      <c r="I785" s="151">
        <f t="shared" si="80"/>
        <v>45.117796223739298</v>
      </c>
      <c r="J785" s="151">
        <v>80.38542465357807</v>
      </c>
      <c r="K785" s="151">
        <v>113.74171921385349</v>
      </c>
      <c r="L785" s="725">
        <f t="shared" si="82"/>
        <v>7.4660298089032406E-2</v>
      </c>
    </row>
    <row r="786" spans="1:12" x14ac:dyDescent="0.3">
      <c r="A786" s="158">
        <v>7</v>
      </c>
      <c r="B786" s="321" t="s">
        <v>822</v>
      </c>
      <c r="C786" s="146">
        <v>3939.69</v>
      </c>
      <c r="E786" s="146">
        <v>7.2</v>
      </c>
      <c r="F786" s="146">
        <f t="shared" si="85"/>
        <v>3946.89</v>
      </c>
      <c r="G786" s="696">
        <f t="shared" si="86"/>
        <v>3.1767094907947706E-2</v>
      </c>
      <c r="H786" s="734">
        <f t="shared" si="83"/>
        <v>136.00922849363269</v>
      </c>
      <c r="I786" s="151">
        <f t="shared" si="80"/>
        <v>29.92203026859919</v>
      </c>
      <c r="J786" s="151">
        <v>53.311449382649286</v>
      </c>
      <c r="K786" s="151">
        <v>75.433275779739915</v>
      </c>
      <c r="L786" s="725">
        <f t="shared" si="82"/>
        <v>7.4660298089032406E-2</v>
      </c>
    </row>
    <row r="787" spans="1:12" x14ac:dyDescent="0.3">
      <c r="A787" s="158">
        <v>8</v>
      </c>
      <c r="B787" s="321" t="s">
        <v>826</v>
      </c>
      <c r="C787" s="146">
        <v>8036.22</v>
      </c>
      <c r="F787" s="146">
        <f t="shared" si="85"/>
        <v>8036.22</v>
      </c>
      <c r="G787" s="696">
        <f t="shared" si="86"/>
        <v>6.4680638031753487E-2</v>
      </c>
      <c r="H787" s="734">
        <f t="shared" si="83"/>
        <v>276.92691770105097</v>
      </c>
      <c r="I787" s="151">
        <f t="shared" si="80"/>
        <v>60.923921894231214</v>
      </c>
      <c r="J787" s="151">
        <v>108.54686493868184</v>
      </c>
      <c r="K787" s="151">
        <v>153.58887617508</v>
      </c>
      <c r="L787" s="725">
        <f t="shared" si="82"/>
        <v>7.4660298089032406E-2</v>
      </c>
    </row>
    <row r="788" spans="1:12" x14ac:dyDescent="0.3">
      <c r="A788" s="158">
        <v>9</v>
      </c>
      <c r="B788" s="321" t="s">
        <v>827</v>
      </c>
      <c r="C788" s="146">
        <v>3993.05</v>
      </c>
      <c r="F788" s="146">
        <f t="shared" si="85"/>
        <v>3993.05</v>
      </c>
      <c r="G788" s="696">
        <f t="shared" si="86"/>
        <v>3.2138620109042969E-2</v>
      </c>
      <c r="H788" s="734">
        <f t="shared" si="83"/>
        <v>137.599895065862</v>
      </c>
      <c r="I788" s="151">
        <f t="shared" ref="I788:I846" si="87">H788*0.22</f>
        <v>30.271976914489642</v>
      </c>
      <c r="J788" s="151">
        <v>53.934941930833581</v>
      </c>
      <c r="K788" s="151">
        <v>76.315489373225617</v>
      </c>
      <c r="L788" s="725">
        <f t="shared" si="82"/>
        <v>7.4660298089032393E-2</v>
      </c>
    </row>
    <row r="789" spans="1:12" x14ac:dyDescent="0.3">
      <c r="A789" s="158">
        <v>10</v>
      </c>
      <c r="B789" s="321" t="s">
        <v>823</v>
      </c>
      <c r="C789" s="146">
        <v>8196.09</v>
      </c>
      <c r="F789" s="146">
        <f t="shared" si="85"/>
        <v>8196.09</v>
      </c>
      <c r="G789" s="696">
        <f t="shared" si="86"/>
        <v>6.5967374034766893E-2</v>
      </c>
      <c r="H789" s="734">
        <f t="shared" si="83"/>
        <v>282.43601356115272</v>
      </c>
      <c r="I789" s="151">
        <f t="shared" si="87"/>
        <v>62.135922983453597</v>
      </c>
      <c r="J789" s="151">
        <v>110.70626168214417</v>
      </c>
      <c r="K789" s="151">
        <v>156.64432433778711</v>
      </c>
      <c r="L789" s="725">
        <f t="shared" si="82"/>
        <v>7.4660298089032393E-2</v>
      </c>
    </row>
    <row r="790" spans="1:12" x14ac:dyDescent="0.3">
      <c r="A790" s="158">
        <v>11</v>
      </c>
      <c r="B790" s="321" t="s">
        <v>824</v>
      </c>
      <c r="C790" s="146">
        <v>3935.64</v>
      </c>
      <c r="F790" s="146">
        <f t="shared" si="85"/>
        <v>3935.64</v>
      </c>
      <c r="G790" s="696">
        <f t="shared" si="86"/>
        <v>3.1676547713140046E-2</v>
      </c>
      <c r="H790" s="734">
        <f t="shared" si="83"/>
        <v>135.62155520642344</v>
      </c>
      <c r="I790" s="151">
        <f t="shared" si="87"/>
        <v>29.836742145413158</v>
      </c>
      <c r="J790" s="151">
        <v>53.159493334835744</v>
      </c>
      <c r="K790" s="151">
        <v>75.218264884447137</v>
      </c>
      <c r="L790" s="725">
        <f t="shared" si="82"/>
        <v>7.4660298089032393E-2</v>
      </c>
    </row>
    <row r="791" spans="1:12" x14ac:dyDescent="0.3">
      <c r="A791" s="158">
        <v>12</v>
      </c>
      <c r="B791" s="321" t="s">
        <v>825</v>
      </c>
      <c r="C791" s="146">
        <v>17941.13</v>
      </c>
      <c r="D791" s="146">
        <v>230</v>
      </c>
      <c r="F791" s="146">
        <f t="shared" si="85"/>
        <v>18171.13</v>
      </c>
      <c r="G791" s="696">
        <f t="shared" si="86"/>
        <v>0.14625287537647511</v>
      </c>
      <c r="H791" s="734">
        <f t="shared" si="83"/>
        <v>626.1743732806093</v>
      </c>
      <c r="I791" s="151">
        <f t="shared" si="87"/>
        <v>137.75836212173405</v>
      </c>
      <c r="J791" s="151">
        <v>245.44116436499118</v>
      </c>
      <c r="K791" s="151">
        <v>347.28808264722494</v>
      </c>
      <c r="L791" s="725">
        <f t="shared" si="82"/>
        <v>7.4660298089032406E-2</v>
      </c>
    </row>
    <row r="792" spans="1:12" x14ac:dyDescent="0.3">
      <c r="A792" s="158">
        <v>13</v>
      </c>
      <c r="B792" s="321" t="s">
        <v>828</v>
      </c>
      <c r="C792" s="146">
        <v>3212.3</v>
      </c>
      <c r="F792" s="146">
        <f t="shared" si="85"/>
        <v>3212.3</v>
      </c>
      <c r="G792" s="696">
        <f t="shared" si="86"/>
        <v>2.585464478939125E-2</v>
      </c>
      <c r="H792" s="734">
        <f t="shared" si="83"/>
        <v>110.69536893353916</v>
      </c>
      <c r="I792" s="151">
        <f t="shared" si="87"/>
        <v>24.352981165378615</v>
      </c>
      <c r="J792" s="151">
        <v>43.389192212573526</v>
      </c>
      <c r="K792" s="151">
        <v>138.73821998028257</v>
      </c>
      <c r="L792" s="725">
        <f t="shared" si="82"/>
        <v>9.8737901905729189E-2</v>
      </c>
    </row>
    <row r="793" spans="1:12" x14ac:dyDescent="0.3">
      <c r="A793" s="158">
        <v>14</v>
      </c>
      <c r="B793" s="321" t="s">
        <v>829</v>
      </c>
      <c r="C793" s="146">
        <v>3998.81</v>
      </c>
      <c r="D793" s="146">
        <v>182.8</v>
      </c>
      <c r="F793" s="146">
        <f t="shared" si="85"/>
        <v>4181.6099999999997</v>
      </c>
      <c r="G793" s="696">
        <f t="shared" si="86"/>
        <v>3.3656271580414759E-2</v>
      </c>
      <c r="H793" s="734">
        <f t="shared" si="83"/>
        <v>144.09764395796677</v>
      </c>
      <c r="I793" s="151">
        <f t="shared" si="87"/>
        <v>31.701481670752688</v>
      </c>
      <c r="J793" s="151">
        <v>56.481860364231096</v>
      </c>
      <c r="K793" s="151">
        <v>180.60241199506564</v>
      </c>
      <c r="L793" s="725">
        <f t="shared" si="82"/>
        <v>9.8737901905729189E-2</v>
      </c>
    </row>
    <row r="794" spans="1:12" x14ac:dyDescent="0.3">
      <c r="A794" s="158">
        <v>15</v>
      </c>
      <c r="B794" s="321" t="s">
        <v>830</v>
      </c>
      <c r="C794" s="146">
        <v>147.65</v>
      </c>
      <c r="F794" s="146">
        <f t="shared" si="85"/>
        <v>147.65</v>
      </c>
      <c r="G794" s="696">
        <f t="shared" si="86"/>
        <v>1.1883816278534438E-3</v>
      </c>
      <c r="H794" s="734">
        <f t="shared" si="83"/>
        <v>5.0879965205731263</v>
      </c>
      <c r="I794" s="151">
        <f t="shared" si="87"/>
        <v>1.1193592345260879</v>
      </c>
      <c r="J794" s="151">
        <v>1.9943387075262211</v>
      </c>
      <c r="K794" s="151">
        <v>9.9320149572907575</v>
      </c>
      <c r="L794" s="725">
        <f t="shared" si="82"/>
        <v>0.12281550572242596</v>
      </c>
    </row>
    <row r="795" spans="1:12" x14ac:dyDescent="0.3">
      <c r="A795" s="158">
        <v>16</v>
      </c>
      <c r="B795" s="321" t="s">
        <v>831</v>
      </c>
      <c r="C795" s="146">
        <v>4248.3</v>
      </c>
      <c r="F795" s="146">
        <f t="shared" si="85"/>
        <v>4248.3</v>
      </c>
      <c r="G795" s="696">
        <f t="shared" si="86"/>
        <v>3.419303535123458E-2</v>
      </c>
      <c r="H795" s="734">
        <f t="shared" si="83"/>
        <v>146.39577120454328</v>
      </c>
      <c r="I795" s="151">
        <f t="shared" si="87"/>
        <v>32.207069664999523</v>
      </c>
      <c r="J795" s="151">
        <v>57.382655815669807</v>
      </c>
      <c r="K795" s="151">
        <v>81.193847686423766</v>
      </c>
      <c r="L795" s="725">
        <f t="shared" si="82"/>
        <v>7.4660298089032406E-2</v>
      </c>
    </row>
    <row r="796" spans="1:12" x14ac:dyDescent="0.3">
      <c r="A796" s="158">
        <v>17</v>
      </c>
      <c r="B796" s="321" t="s">
        <v>832</v>
      </c>
      <c r="C796" s="146">
        <v>4085.47</v>
      </c>
      <c r="F796" s="146">
        <f t="shared" si="85"/>
        <v>4085.47</v>
      </c>
      <c r="G796" s="696">
        <f t="shared" si="86"/>
        <v>3.2882475375187327E-2</v>
      </c>
      <c r="H796" s="734">
        <f t="shared" si="83"/>
        <v>140.78467419509576</v>
      </c>
      <c r="I796" s="151">
        <f t="shared" si="87"/>
        <v>30.972628322921068</v>
      </c>
      <c r="J796" s="151">
        <v>55.183277747627173</v>
      </c>
      <c r="K796" s="151">
        <v>274.81848389815553</v>
      </c>
      <c r="L796" s="725">
        <f t="shared" si="82"/>
        <v>0.12281550572242596</v>
      </c>
    </row>
    <row r="797" spans="1:12" x14ac:dyDescent="0.3">
      <c r="A797" s="158">
        <v>18</v>
      </c>
      <c r="B797" s="321" t="s">
        <v>833</v>
      </c>
      <c r="C797" s="146">
        <v>3953.65</v>
      </c>
      <c r="D797" s="146">
        <v>147.30000000000001</v>
      </c>
      <c r="F797" s="146">
        <f t="shared" si="85"/>
        <v>4100.95</v>
      </c>
      <c r="G797" s="696">
        <f t="shared" si="86"/>
        <v>3.3007068315242673E-2</v>
      </c>
      <c r="H797" s="734">
        <f t="shared" si="83"/>
        <v>141.31811263829573</v>
      </c>
      <c r="I797" s="151">
        <f t="shared" si="87"/>
        <v>31.089984780425059</v>
      </c>
      <c r="J797" s="151">
        <v>55.392369269418609</v>
      </c>
      <c r="K797" s="151">
        <v>78.377682760078031</v>
      </c>
      <c r="L797" s="725">
        <f t="shared" si="82"/>
        <v>7.4660298089032406E-2</v>
      </c>
    </row>
    <row r="798" spans="1:12" x14ac:dyDescent="0.3">
      <c r="A798" s="158">
        <v>19</v>
      </c>
      <c r="B798" s="321" t="s">
        <v>834</v>
      </c>
      <c r="C798" s="146">
        <v>7076.23</v>
      </c>
      <c r="F798" s="146">
        <f t="shared" si="85"/>
        <v>7076.23</v>
      </c>
      <c r="G798" s="696">
        <f t="shared" si="86"/>
        <v>5.695402456122841E-2</v>
      </c>
      <c r="H798" s="734">
        <f t="shared" si="83"/>
        <v>243.84580845767135</v>
      </c>
      <c r="I798" s="151">
        <f t="shared" si="87"/>
        <v>53.646077860687697</v>
      </c>
      <c r="J798" s="151">
        <v>95.580083930635098</v>
      </c>
      <c r="K798" s="151">
        <v>339.69586584454868</v>
      </c>
      <c r="L798" s="725">
        <f t="shared" si="82"/>
        <v>0.10355342266906854</v>
      </c>
    </row>
    <row r="799" spans="1:12" x14ac:dyDescent="0.3">
      <c r="A799" s="158">
        <v>20</v>
      </c>
      <c r="B799" s="321" t="s">
        <v>835</v>
      </c>
      <c r="C799" s="146">
        <v>4062.74</v>
      </c>
      <c r="F799" s="146">
        <f t="shared" si="85"/>
        <v>4062.74</v>
      </c>
      <c r="G799" s="696">
        <f t="shared" si="86"/>
        <v>3.2699529798478157E-2</v>
      </c>
      <c r="H799" s="734">
        <f t="shared" si="83"/>
        <v>140.0014018556943</v>
      </c>
      <c r="I799" s="151">
        <f t="shared" si="87"/>
        <v>30.800308408252747</v>
      </c>
      <c r="J799" s="151">
        <v>54.876258995022553</v>
      </c>
      <c r="K799" s="151">
        <v>175.46845432951255</v>
      </c>
      <c r="L799" s="725">
        <f t="shared" si="82"/>
        <v>9.8737901905729189E-2</v>
      </c>
    </row>
    <row r="800" spans="1:12" x14ac:dyDescent="0.3">
      <c r="A800" s="158">
        <v>21</v>
      </c>
      <c r="B800" s="321" t="s">
        <v>836</v>
      </c>
      <c r="C800" s="146">
        <v>6379.08</v>
      </c>
      <c r="F800" s="146">
        <f t="shared" si="85"/>
        <v>6379.08</v>
      </c>
      <c r="G800" s="696">
        <f t="shared" si="86"/>
        <v>5.1342915506991847E-2</v>
      </c>
      <c r="H800" s="734">
        <f t="shared" si="83"/>
        <v>219.82212559741023</v>
      </c>
      <c r="I800" s="151">
        <f t="shared" si="87"/>
        <v>48.360867631430253</v>
      </c>
      <c r="J800" s="151">
        <v>86.163536487682833</v>
      </c>
      <c r="K800" s="151">
        <v>275.51044557227561</v>
      </c>
      <c r="L800" s="725">
        <f t="shared" si="82"/>
        <v>9.8737901905729189E-2</v>
      </c>
    </row>
    <row r="801" spans="1:12" x14ac:dyDescent="0.3">
      <c r="A801" s="158">
        <v>22</v>
      </c>
      <c r="B801" s="321" t="s">
        <v>837</v>
      </c>
      <c r="C801" s="146">
        <v>6489.94</v>
      </c>
      <c r="E801" s="146">
        <v>19.399999999999999</v>
      </c>
      <c r="F801" s="146">
        <f t="shared" si="85"/>
        <v>6509.3399999999992</v>
      </c>
      <c r="G801" s="696">
        <f t="shared" si="86"/>
        <v>5.239133129327149E-2</v>
      </c>
      <c r="H801" s="734">
        <f t="shared" si="83"/>
        <v>224.3108653655772</v>
      </c>
      <c r="I801" s="151">
        <f t="shared" si="87"/>
        <v>49.348390380426984</v>
      </c>
      <c r="J801" s="151">
        <v>87.922984913299914</v>
      </c>
      <c r="K801" s="151">
        <v>202.77167891764654</v>
      </c>
      <c r="L801" s="725">
        <f t="shared" si="82"/>
        <v>8.6699099997380791E-2</v>
      </c>
    </row>
    <row r="802" spans="1:12" x14ac:dyDescent="0.3">
      <c r="A802" s="158">
        <v>23</v>
      </c>
      <c r="B802" s="321" t="s">
        <v>838</v>
      </c>
      <c r="C802" s="146">
        <v>4249.6000000000004</v>
      </c>
      <c r="F802" s="146">
        <f t="shared" si="85"/>
        <v>4249.6000000000004</v>
      </c>
      <c r="G802" s="696">
        <f t="shared" si="86"/>
        <v>3.4203498582634578E-2</v>
      </c>
      <c r="H802" s="734">
        <f t="shared" si="83"/>
        <v>146.44056900662082</v>
      </c>
      <c r="I802" s="151">
        <f t="shared" si="87"/>
        <v>32.216925181456581</v>
      </c>
      <c r="J802" s="151">
        <v>57.40021518119493</v>
      </c>
      <c r="K802" s="151">
        <v>224.46695264108831</v>
      </c>
      <c r="L802" s="725">
        <f t="shared" si="82"/>
        <v>0.1083689434324079</v>
      </c>
    </row>
    <row r="803" spans="1:12" x14ac:dyDescent="0.3">
      <c r="A803" s="158">
        <v>24</v>
      </c>
      <c r="B803" s="321" t="s">
        <v>839</v>
      </c>
      <c r="C803" s="146">
        <v>2807.52</v>
      </c>
      <c r="F803" s="146">
        <f t="shared" si="85"/>
        <v>2807.52</v>
      </c>
      <c r="G803" s="696">
        <f t="shared" si="86"/>
        <v>2.259671647701389E-2</v>
      </c>
      <c r="H803" s="734">
        <f t="shared" si="83"/>
        <v>96.746711760511118</v>
      </c>
      <c r="I803" s="151">
        <f t="shared" si="87"/>
        <v>21.284276587312448</v>
      </c>
      <c r="J803" s="151">
        <v>37.921746076220906</v>
      </c>
      <c r="K803" s="151">
        <v>53.657545666875798</v>
      </c>
      <c r="L803" s="725">
        <f t="shared" si="82"/>
        <v>7.4660298089032406E-2</v>
      </c>
    </row>
    <row r="804" spans="1:12" x14ac:dyDescent="0.3">
      <c r="A804" s="158">
        <v>25</v>
      </c>
      <c r="B804" s="321" t="s">
        <v>840</v>
      </c>
      <c r="C804" s="146">
        <v>4226.7</v>
      </c>
      <c r="F804" s="146">
        <f t="shared" si="85"/>
        <v>4226.7</v>
      </c>
      <c r="G804" s="696">
        <f t="shared" si="86"/>
        <v>3.4019184737203868E-2</v>
      </c>
      <c r="H804" s="734">
        <f t="shared" si="83"/>
        <v>145.65143849310149</v>
      </c>
      <c r="I804" s="151">
        <f t="shared" si="87"/>
        <v>32.043316468482331</v>
      </c>
      <c r="J804" s="151">
        <v>57.090900203867797</v>
      </c>
      <c r="K804" s="151">
        <v>80.78102676746164</v>
      </c>
      <c r="L804" s="725">
        <f t="shared" si="82"/>
        <v>7.466029808903242E-2</v>
      </c>
    </row>
    <row r="805" spans="1:12" x14ac:dyDescent="0.3">
      <c r="A805" s="158">
        <v>27</v>
      </c>
      <c r="B805" s="321" t="s">
        <v>2160</v>
      </c>
      <c r="C805" s="146">
        <v>5719.55</v>
      </c>
      <c r="E805" s="146">
        <v>30.7</v>
      </c>
      <c r="F805" s="146">
        <v>5649.9</v>
      </c>
      <c r="G805" s="696">
        <f t="shared" si="86"/>
        <v>4.5474008528338446E-2</v>
      </c>
      <c r="H805" s="734">
        <f t="shared" si="83"/>
        <v>194.69469381365462</v>
      </c>
      <c r="I805" s="151">
        <f t="shared" si="87"/>
        <v>42.832832639004017</v>
      </c>
      <c r="J805" s="151">
        <v>76.314353292600046</v>
      </c>
      <c r="K805" s="151">
        <v>244.01739223192055</v>
      </c>
      <c r="L805" s="725">
        <f t="shared" si="82"/>
        <v>9.8737901905729189E-2</v>
      </c>
    </row>
    <row r="806" spans="1:12" x14ac:dyDescent="0.3">
      <c r="A806" s="158">
        <v>28</v>
      </c>
      <c r="B806" s="321" t="s">
        <v>841</v>
      </c>
      <c r="C806" s="146">
        <v>342.6</v>
      </c>
      <c r="F806" s="146">
        <f t="shared" si="85"/>
        <v>342.6</v>
      </c>
      <c r="G806" s="696">
        <f t="shared" si="86"/>
        <v>2.7574639058759896E-3</v>
      </c>
      <c r="H806" s="734">
        <f t="shared" si="83"/>
        <v>11.805943839812755</v>
      </c>
      <c r="I806" s="151">
        <f t="shared" si="87"/>
        <v>2.5973076447588062</v>
      </c>
      <c r="J806" s="151">
        <v>4.6275681760818381</v>
      </c>
      <c r="K806" s="151">
        <v>15.621684239009451</v>
      </c>
      <c r="L806" s="725">
        <f t="shared" si="82"/>
        <v>0.10114566228739885</v>
      </c>
    </row>
    <row r="807" spans="1:12" x14ac:dyDescent="0.3">
      <c r="A807" s="158">
        <v>29</v>
      </c>
      <c r="B807" s="321" t="s">
        <v>842</v>
      </c>
      <c r="C807" s="146">
        <v>7724.75</v>
      </c>
      <c r="E807" s="146">
        <v>201.9</v>
      </c>
      <c r="F807" s="146">
        <f t="shared" si="85"/>
        <v>7926.65</v>
      </c>
      <c r="G807" s="696">
        <f t="shared" si="86"/>
        <v>6.3798748597524546E-2</v>
      </c>
      <c r="H807" s="734">
        <f t="shared" si="83"/>
        <v>273.15115218287144</v>
      </c>
      <c r="I807" s="151">
        <f t="shared" si="87"/>
        <v>60.093253480231716</v>
      </c>
      <c r="J807" s="151">
        <v>107.06688056899914</v>
      </c>
      <c r="K807" s="151">
        <v>437.77687305575552</v>
      </c>
      <c r="L807" s="725">
        <f t="shared" si="82"/>
        <v>0.11077670381407756</v>
      </c>
    </row>
    <row r="808" spans="1:12" x14ac:dyDescent="0.3">
      <c r="A808" s="158">
        <v>30</v>
      </c>
      <c r="B808" s="321" t="s">
        <v>843</v>
      </c>
      <c r="C808" s="146">
        <v>4021.5</v>
      </c>
      <c r="F808" s="146">
        <f t="shared" si="85"/>
        <v>4021.5</v>
      </c>
      <c r="G808" s="696">
        <f t="shared" si="86"/>
        <v>3.236760390391212E-2</v>
      </c>
      <c r="H808" s="734">
        <f t="shared" si="83"/>
        <v>138.58027773440455</v>
      </c>
      <c r="I808" s="151">
        <f t="shared" si="87"/>
        <v>30.487661101569</v>
      </c>
      <c r="J808" s="151">
        <v>54.319221891748725</v>
      </c>
      <c r="K808" s="151">
        <v>76.859228037321557</v>
      </c>
      <c r="L808" s="725">
        <f t="shared" si="82"/>
        <v>7.4660298089032393E-2</v>
      </c>
    </row>
    <row r="809" spans="1:12" x14ac:dyDescent="0.3">
      <c r="A809" s="158">
        <v>31</v>
      </c>
      <c r="B809" s="321" t="s">
        <v>844</v>
      </c>
      <c r="C809" s="146">
        <v>4138.7700000000004</v>
      </c>
      <c r="F809" s="146">
        <f t="shared" si="85"/>
        <v>4138.7700000000004</v>
      </c>
      <c r="G809" s="696">
        <f t="shared" si="86"/>
        <v>3.3311467862587187E-2</v>
      </c>
      <c r="H809" s="734">
        <f t="shared" si="83"/>
        <v>142.62138408027391</v>
      </c>
      <c r="I809" s="151">
        <f t="shared" si="87"/>
        <v>31.37670449766026</v>
      </c>
      <c r="J809" s="151">
        <v>55.903211734157125</v>
      </c>
      <c r="K809" s="151">
        <v>79.100501609853382</v>
      </c>
      <c r="L809" s="725">
        <f t="shared" si="82"/>
        <v>7.4660298089032406E-2</v>
      </c>
    </row>
    <row r="810" spans="1:12" x14ac:dyDescent="0.3">
      <c r="A810" s="158">
        <v>32</v>
      </c>
      <c r="B810" s="321" t="s">
        <v>845</v>
      </c>
      <c r="C810" s="146">
        <v>361.5</v>
      </c>
      <c r="F810" s="146">
        <f t="shared" si="85"/>
        <v>361.5</v>
      </c>
      <c r="G810" s="696">
        <f t="shared" si="86"/>
        <v>2.9095831931528612E-3</v>
      </c>
      <c r="H810" s="734">
        <f t="shared" si="83"/>
        <v>12.457234962324318</v>
      </c>
      <c r="I810" s="151">
        <f t="shared" si="87"/>
        <v>2.7405916917113498</v>
      </c>
      <c r="J810" s="151">
        <v>4.8828543364085943</v>
      </c>
      <c r="K810" s="151">
        <v>15.613070548476836</v>
      </c>
      <c r="L810" s="725">
        <f t="shared" si="82"/>
        <v>9.8737901905729161E-2</v>
      </c>
    </row>
    <row r="811" spans="1:12" x14ac:dyDescent="0.3">
      <c r="A811" s="158">
        <v>33</v>
      </c>
      <c r="B811" s="321" t="s">
        <v>846</v>
      </c>
      <c r="C811" s="146">
        <v>5685.06</v>
      </c>
      <c r="E811" s="146">
        <v>179.5</v>
      </c>
      <c r="F811" s="146">
        <f t="shared" si="85"/>
        <v>5864.56</v>
      </c>
      <c r="G811" s="696">
        <f t="shared" si="86"/>
        <v>4.720172949166402E-2</v>
      </c>
      <c r="H811" s="734">
        <f t="shared" si="83"/>
        <v>202.09184473208492</v>
      </c>
      <c r="I811" s="151">
        <f t="shared" si="87"/>
        <v>44.460205841058681</v>
      </c>
      <c r="J811" s="151">
        <v>79.213809756925016</v>
      </c>
      <c r="K811" s="151">
        <v>182.68621355057093</v>
      </c>
      <c r="L811" s="725">
        <f t="shared" ref="L811:L874" si="88">(K811+J811+I811+H811)/F811</f>
        <v>8.6699099997380791E-2</v>
      </c>
    </row>
    <row r="812" spans="1:12" x14ac:dyDescent="0.3">
      <c r="A812" s="158">
        <v>34</v>
      </c>
      <c r="B812" s="321" t="s">
        <v>847</v>
      </c>
      <c r="C812" s="146">
        <v>135.35</v>
      </c>
      <c r="F812" s="146">
        <f t="shared" si="85"/>
        <v>135.35</v>
      </c>
      <c r="G812" s="696">
        <f t="shared" si="86"/>
        <v>1.0893833615304004E-3</v>
      </c>
      <c r="H812" s="734">
        <f t="shared" si="83"/>
        <v>4.6641403932243328</v>
      </c>
      <c r="I812" s="151">
        <f t="shared" si="87"/>
        <v>1.0261108865093533</v>
      </c>
      <c r="J812" s="151">
        <v>1.8282000952500783</v>
      </c>
      <c r="K812" s="151">
        <v>2.5868199713667717</v>
      </c>
      <c r="L812" s="725">
        <f t="shared" si="88"/>
        <v>7.4660298089032406E-2</v>
      </c>
    </row>
    <row r="813" spans="1:12" x14ac:dyDescent="0.3">
      <c r="A813" s="158">
        <v>35</v>
      </c>
      <c r="B813" s="321" t="s">
        <v>848</v>
      </c>
      <c r="C813" s="146">
        <v>37.4</v>
      </c>
      <c r="F813" s="146">
        <f t="shared" si="85"/>
        <v>37.4</v>
      </c>
      <c r="G813" s="696">
        <f t="shared" si="86"/>
        <v>3.0101911873835961E-4</v>
      </c>
      <c r="H813" s="734">
        <f t="shared" si="83"/>
        <v>1.2887983059223498</v>
      </c>
      <c r="I813" s="151">
        <f t="shared" si="87"/>
        <v>0.28353562730291698</v>
      </c>
      <c r="J813" s="151">
        <v>0.50516943895347566</v>
      </c>
      <c r="K813" s="151">
        <v>0.7147917763510695</v>
      </c>
      <c r="L813" s="725">
        <f t="shared" si="88"/>
        <v>7.4660298089032406E-2</v>
      </c>
    </row>
    <row r="814" spans="1:12" x14ac:dyDescent="0.3">
      <c r="A814" s="158">
        <v>36</v>
      </c>
      <c r="B814" s="321" t="s">
        <v>849</v>
      </c>
      <c r="C814" s="146">
        <v>210.4</v>
      </c>
      <c r="E814" s="146">
        <v>26.5</v>
      </c>
      <c r="F814" s="146">
        <f t="shared" si="85"/>
        <v>236.9</v>
      </c>
      <c r="G814" s="696">
        <f t="shared" si="86"/>
        <v>1.906722706660893E-3</v>
      </c>
      <c r="H814" s="734">
        <f t="shared" si="83"/>
        <v>8.1635379324332806</v>
      </c>
      <c r="I814" s="151">
        <f t="shared" si="87"/>
        <v>1.7959783451353217</v>
      </c>
      <c r="J814" s="151">
        <v>3.1998566868470157</v>
      </c>
      <c r="K814" s="151">
        <v>10.231635997051626</v>
      </c>
      <c r="L814" s="725">
        <f t="shared" si="88"/>
        <v>9.8737901905729175E-2</v>
      </c>
    </row>
    <row r="815" spans="1:12" x14ac:dyDescent="0.3">
      <c r="A815" s="158">
        <v>37</v>
      </c>
      <c r="B815" s="321" t="s">
        <v>850</v>
      </c>
      <c r="C815" s="146">
        <v>297.2</v>
      </c>
      <c r="E815" s="146">
        <v>65.400000000000006</v>
      </c>
      <c r="F815" s="146">
        <f t="shared" si="85"/>
        <v>362.6</v>
      </c>
      <c r="G815" s="696">
        <f t="shared" si="86"/>
        <v>2.918436696645166E-3</v>
      </c>
      <c r="H815" s="734">
        <f t="shared" si="83"/>
        <v>12.495140794851446</v>
      </c>
      <c r="I815" s="151">
        <f t="shared" si="87"/>
        <v>2.7489309748673181</v>
      </c>
      <c r="J815" s="151">
        <v>4.8977122610836972</v>
      </c>
      <c r="K815" s="151">
        <v>15.660579200214942</v>
      </c>
      <c r="L815" s="725">
        <f t="shared" si="88"/>
        <v>9.8737901905729175E-2</v>
      </c>
    </row>
    <row r="816" spans="1:12" x14ac:dyDescent="0.3">
      <c r="A816" s="158">
        <v>38</v>
      </c>
      <c r="B816" s="321" t="s">
        <v>851</v>
      </c>
      <c r="C816" s="146">
        <v>494.9</v>
      </c>
      <c r="F816" s="146">
        <f t="shared" si="85"/>
        <v>494.9</v>
      </c>
      <c r="G816" s="696">
        <f t="shared" si="86"/>
        <v>3.9832717075832663E-3</v>
      </c>
      <c r="H816" s="734">
        <f t="shared" si="83"/>
        <v>17.054178652432373</v>
      </c>
      <c r="I816" s="151">
        <f t="shared" si="87"/>
        <v>3.7519193035351219</v>
      </c>
      <c r="J816" s="151">
        <v>6.6847153833709916</v>
      </c>
      <c r="K816" s="151">
        <v>33.290580442690114</v>
      </c>
      <c r="L816" s="725">
        <f t="shared" si="88"/>
        <v>0.12281550572242596</v>
      </c>
    </row>
    <row r="817" spans="1:12" x14ac:dyDescent="0.3">
      <c r="A817" s="158">
        <v>39</v>
      </c>
      <c r="B817" s="321" t="s">
        <v>854</v>
      </c>
      <c r="C817" s="146">
        <v>277.2</v>
      </c>
      <c r="F817" s="146">
        <f t="shared" si="85"/>
        <v>277.2</v>
      </c>
      <c r="G817" s="696">
        <f t="shared" si="86"/>
        <v>2.231082880060783E-3</v>
      </c>
      <c r="H817" s="734">
        <f t="shared" si="83"/>
        <v>9.5522697968362387</v>
      </c>
      <c r="I817" s="151">
        <f t="shared" si="87"/>
        <v>2.1014993553039725</v>
      </c>
      <c r="J817" s="151">
        <v>3.7441970181257607</v>
      </c>
      <c r="K817" s="151">
        <v>18.646492015990503</v>
      </c>
      <c r="L817" s="725">
        <f t="shared" si="88"/>
        <v>0.12281550572242597</v>
      </c>
    </row>
    <row r="818" spans="1:12" x14ac:dyDescent="0.3">
      <c r="A818" s="158">
        <v>40</v>
      </c>
      <c r="B818" s="321" t="s">
        <v>855</v>
      </c>
      <c r="C818" s="146">
        <v>52.9</v>
      </c>
      <c r="F818" s="146">
        <f t="shared" si="85"/>
        <v>52.9</v>
      </c>
      <c r="G818" s="696">
        <f t="shared" si="86"/>
        <v>4.2577303158447121E-4</v>
      </c>
      <c r="H818" s="734">
        <f t="shared" si="83"/>
        <v>1.8229259460773342</v>
      </c>
      <c r="I818" s="151">
        <f t="shared" si="87"/>
        <v>0.40104370813701351</v>
      </c>
      <c r="J818" s="151">
        <v>0.71453110482991611</v>
      </c>
      <c r="K818" s="151">
        <v>1.0110290098655501</v>
      </c>
      <c r="L818" s="725">
        <f t="shared" si="88"/>
        <v>7.4660298089032406E-2</v>
      </c>
    </row>
    <row r="819" spans="1:12" x14ac:dyDescent="0.3">
      <c r="A819" s="158">
        <v>41</v>
      </c>
      <c r="B819" s="321" t="s">
        <v>856</v>
      </c>
      <c r="C819" s="146">
        <v>119.9</v>
      </c>
      <c r="F819" s="146">
        <f t="shared" si="85"/>
        <v>119.9</v>
      </c>
      <c r="G819" s="696">
        <f t="shared" si="86"/>
        <v>9.650318806612118E-4</v>
      </c>
      <c r="H819" s="734">
        <f t="shared" si="83"/>
        <v>4.131735745456945</v>
      </c>
      <c r="I819" s="151">
        <f t="shared" si="87"/>
        <v>0.90898186400052794</v>
      </c>
      <c r="J819" s="151">
        <v>1.6195137895861427</v>
      </c>
      <c r="K819" s="151">
        <v>2.29153834183137</v>
      </c>
      <c r="L819" s="725">
        <f t="shared" si="88"/>
        <v>7.4660298089032406E-2</v>
      </c>
    </row>
    <row r="820" spans="1:12" x14ac:dyDescent="0.3">
      <c r="A820" s="158">
        <v>42</v>
      </c>
      <c r="B820" s="321" t="s">
        <v>857</v>
      </c>
      <c r="C820" s="146">
        <v>75.3</v>
      </c>
      <c r="F820" s="146">
        <f t="shared" si="85"/>
        <v>75.3</v>
      </c>
      <c r="G820" s="696">
        <f t="shared" si="86"/>
        <v>6.0606255724594859E-4</v>
      </c>
      <c r="H820" s="734">
        <f t="shared" si="83"/>
        <v>2.5948265357206663</v>
      </c>
      <c r="I820" s="151">
        <f t="shared" si="87"/>
        <v>0.57086183785854661</v>
      </c>
      <c r="J820" s="151">
        <v>1.0170924800319976</v>
      </c>
      <c r="K820" s="151">
        <v>3.2521831598901958</v>
      </c>
      <c r="L820" s="725">
        <f t="shared" si="88"/>
        <v>9.8737901905729175E-2</v>
      </c>
    </row>
    <row r="821" spans="1:12" x14ac:dyDescent="0.3">
      <c r="A821" s="158">
        <v>43</v>
      </c>
      <c r="B821" s="321" t="s">
        <v>858</v>
      </c>
      <c r="C821" s="146">
        <v>120.8</v>
      </c>
      <c r="F821" s="146">
        <f t="shared" si="85"/>
        <v>120.8</v>
      </c>
      <c r="G821" s="696">
        <f t="shared" si="86"/>
        <v>9.722756562458247E-4</v>
      </c>
      <c r="H821" s="734">
        <f t="shared" si="83"/>
        <v>4.1627496084336864</v>
      </c>
      <c r="I821" s="151">
        <f t="shared" si="87"/>
        <v>0.91580491385541096</v>
      </c>
      <c r="J821" s="151">
        <v>1.6316702734112261</v>
      </c>
      <c r="K821" s="151">
        <v>2.3087392134547913</v>
      </c>
      <c r="L821" s="725">
        <f t="shared" si="88"/>
        <v>7.466029808903242E-2</v>
      </c>
    </row>
    <row r="822" spans="1:12" x14ac:dyDescent="0.3">
      <c r="A822" s="158">
        <v>44</v>
      </c>
      <c r="B822" s="321" t="s">
        <v>859</v>
      </c>
      <c r="C822" s="146">
        <v>429.7</v>
      </c>
      <c r="F822" s="146">
        <f t="shared" si="85"/>
        <v>429.7</v>
      </c>
      <c r="G822" s="696">
        <f t="shared" si="86"/>
        <v>3.4585004096757523E-3</v>
      </c>
      <c r="H822" s="734">
        <f t="shared" si="83"/>
        <v>14.80739657900625</v>
      </c>
      <c r="I822" s="151">
        <f t="shared" si="87"/>
        <v>3.2576272473813748</v>
      </c>
      <c r="J822" s="151">
        <v>5.8040456662649333</v>
      </c>
      <c r="K822" s="151">
        <v>8.212460596204668</v>
      </c>
      <c r="L822" s="725">
        <f t="shared" si="88"/>
        <v>7.466029808903242E-2</v>
      </c>
    </row>
    <row r="823" spans="1:12" x14ac:dyDescent="0.3">
      <c r="B823" s="321" t="s">
        <v>2234</v>
      </c>
      <c r="C823" s="146">
        <v>856.1</v>
      </c>
      <c r="E823" s="146">
        <v>118.3</v>
      </c>
      <c r="F823" s="146">
        <f t="shared" si="85"/>
        <v>974.4</v>
      </c>
      <c r="G823" s="696">
        <f t="shared" si="86"/>
        <v>7.8425943662742675E-3</v>
      </c>
      <c r="H823" s="734">
        <f t="shared" si="83"/>
        <v>33.577675649484959</v>
      </c>
      <c r="I823" s="151">
        <f t="shared" si="87"/>
        <v>7.3870886428866909</v>
      </c>
      <c r="J823" s="151">
        <v>13.161419821290554</v>
      </c>
      <c r="K823" s="872">
        <v>8.212460596204668</v>
      </c>
      <c r="L823" s="725">
        <f t="shared" si="88"/>
        <v>6.3976441615216414E-2</v>
      </c>
    </row>
    <row r="824" spans="1:12" x14ac:dyDescent="0.3">
      <c r="A824" s="158">
        <v>45</v>
      </c>
      <c r="B824" s="321" t="s">
        <v>860</v>
      </c>
      <c r="C824" s="146">
        <v>249.1</v>
      </c>
      <c r="F824" s="146">
        <f t="shared" si="85"/>
        <v>249.1</v>
      </c>
      <c r="G824" s="696">
        <f t="shared" si="86"/>
        <v>2.0049161090300903E-3</v>
      </c>
      <c r="H824" s="734">
        <f t="shared" si="83"/>
        <v>8.5839480750068802</v>
      </c>
      <c r="I824" s="151">
        <f t="shared" si="87"/>
        <v>1.8884685765015137</v>
      </c>
      <c r="J824" s="151">
        <v>3.3646445786981491</v>
      </c>
      <c r="K824" s="151">
        <v>11.958096356658428</v>
      </c>
      <c r="L824" s="725">
        <f t="shared" si="88"/>
        <v>0.10355342266906853</v>
      </c>
    </row>
    <row r="825" spans="1:12" x14ac:dyDescent="0.3">
      <c r="A825" s="158">
        <v>46</v>
      </c>
      <c r="B825" s="321" t="s">
        <v>861</v>
      </c>
      <c r="C825" s="146">
        <v>111.4</v>
      </c>
      <c r="F825" s="146">
        <f t="shared" si="85"/>
        <v>111.4</v>
      </c>
      <c r="G825" s="696">
        <f t="shared" si="86"/>
        <v>8.9661844458431192E-4</v>
      </c>
      <c r="H825" s="734">
        <f t="shared" si="83"/>
        <v>3.8388270395655022</v>
      </c>
      <c r="I825" s="151">
        <f t="shared" si="87"/>
        <v>0.84454194870441046</v>
      </c>
      <c r="J825" s="151">
        <v>1.5047025534603526</v>
      </c>
      <c r="K825" s="151">
        <v>2.1290856653879455</v>
      </c>
      <c r="L825" s="725">
        <f t="shared" si="88"/>
        <v>7.4660298089032406E-2</v>
      </c>
    </row>
    <row r="826" spans="1:12" x14ac:dyDescent="0.3">
      <c r="A826" s="158">
        <v>47</v>
      </c>
      <c r="B826" s="321" t="s">
        <v>862</v>
      </c>
      <c r="C826" s="146">
        <v>101.8</v>
      </c>
      <c r="F826" s="146">
        <f t="shared" si="85"/>
        <v>101.8</v>
      </c>
      <c r="G826" s="696">
        <f t="shared" si="86"/>
        <v>8.1935150501510716E-4</v>
      </c>
      <c r="H826" s="734">
        <f t="shared" si="83"/>
        <v>3.5080125011469305</v>
      </c>
      <c r="I826" s="151">
        <f t="shared" si="87"/>
        <v>0.77176275025232477</v>
      </c>
      <c r="J826" s="151">
        <v>1.3750333926594605</v>
      </c>
      <c r="K826" s="151">
        <v>4.3967097699445148</v>
      </c>
      <c r="L826" s="725">
        <f t="shared" si="88"/>
        <v>9.8737901905729189E-2</v>
      </c>
    </row>
    <row r="827" spans="1:12" x14ac:dyDescent="0.3">
      <c r="A827" s="158">
        <v>48</v>
      </c>
      <c r="B827" s="321" t="s">
        <v>863</v>
      </c>
      <c r="C827" s="146">
        <v>202</v>
      </c>
      <c r="F827" s="146">
        <f t="shared" si="85"/>
        <v>202</v>
      </c>
      <c r="G827" s="696">
        <f t="shared" si="86"/>
        <v>1.6258251867686804E-3</v>
      </c>
      <c r="H827" s="734">
        <f t="shared" si="83"/>
        <v>6.9608892458907663</v>
      </c>
      <c r="I827" s="151">
        <f t="shared" si="87"/>
        <v>1.5313956340959687</v>
      </c>
      <c r="J827" s="151">
        <v>2.728455258518772</v>
      </c>
      <c r="K827" s="151">
        <v>3.8606400754790386</v>
      </c>
      <c r="L827" s="725">
        <f t="shared" si="88"/>
        <v>7.4660298089032406E-2</v>
      </c>
    </row>
    <row r="828" spans="1:12" x14ac:dyDescent="0.3">
      <c r="A828" s="158">
        <v>49</v>
      </c>
      <c r="B828" s="321" t="s">
        <v>864</v>
      </c>
      <c r="C828" s="146">
        <v>214.1</v>
      </c>
      <c r="F828" s="146">
        <f t="shared" si="85"/>
        <v>214.1</v>
      </c>
      <c r="G828" s="696">
        <f t="shared" si="86"/>
        <v>1.7232137251840319E-3</v>
      </c>
      <c r="H828" s="734">
        <f t="shared" si="83"/>
        <v>7.3778534036891728</v>
      </c>
      <c r="I828" s="151">
        <f t="shared" si="87"/>
        <v>1.623127748811618</v>
      </c>
      <c r="J828" s="151">
        <v>2.8918924299448965</v>
      </c>
      <c r="K828" s="151">
        <v>4.0918962384161492</v>
      </c>
      <c r="L828" s="725">
        <f t="shared" si="88"/>
        <v>7.4660298089032393E-2</v>
      </c>
    </row>
    <row r="829" spans="1:12" x14ac:dyDescent="0.3">
      <c r="A829" s="158">
        <v>50</v>
      </c>
      <c r="B829" s="321" t="s">
        <v>865</v>
      </c>
      <c r="C829" s="146">
        <v>161.19999999999999</v>
      </c>
      <c r="F829" s="146">
        <f t="shared" si="85"/>
        <v>161.19999999999999</v>
      </c>
      <c r="G829" s="696">
        <f t="shared" si="86"/>
        <v>1.2974406935995606E-3</v>
      </c>
      <c r="H829" s="734">
        <f t="shared" si="83"/>
        <v>5.5549274576118384</v>
      </c>
      <c r="I829" s="151">
        <f t="shared" si="87"/>
        <v>1.2220840406746045</v>
      </c>
      <c r="J829" s="151">
        <v>2.1773613251149806</v>
      </c>
      <c r="K829" s="151">
        <v>3.0808672285505989</v>
      </c>
      <c r="L829" s="725">
        <f t="shared" si="88"/>
        <v>7.4660298089032406E-2</v>
      </c>
    </row>
    <row r="830" spans="1:12" x14ac:dyDescent="0.3">
      <c r="A830" s="158">
        <v>51</v>
      </c>
      <c r="B830" s="321" t="s">
        <v>866</v>
      </c>
      <c r="C830" s="146">
        <v>134.9</v>
      </c>
      <c r="F830" s="146">
        <f t="shared" si="85"/>
        <v>134.9</v>
      </c>
      <c r="G830" s="696">
        <f t="shared" si="86"/>
        <v>1.0857614737380941E-3</v>
      </c>
      <c r="H830" s="734">
        <f t="shared" si="83"/>
        <v>4.6486334617359626</v>
      </c>
      <c r="I830" s="151">
        <f t="shared" si="87"/>
        <v>1.0226993615819118</v>
      </c>
      <c r="J830" s="151">
        <v>1.8221218533375367</v>
      </c>
      <c r="K830" s="151">
        <v>5.8262882904274562</v>
      </c>
      <c r="L830" s="725">
        <f t="shared" si="88"/>
        <v>9.8737901905729175E-2</v>
      </c>
    </row>
    <row r="831" spans="1:12" s="320" customFormat="1" x14ac:dyDescent="0.3">
      <c r="A831" s="158">
        <v>52</v>
      </c>
      <c r="B831" s="321" t="s">
        <v>867</v>
      </c>
      <c r="C831" s="146">
        <v>249.4</v>
      </c>
      <c r="D831" s="146"/>
      <c r="E831" s="146"/>
      <c r="F831" s="146">
        <f t="shared" si="85"/>
        <v>249.4</v>
      </c>
      <c r="G831" s="696">
        <f t="shared" si="86"/>
        <v>2.007330700891628E-3</v>
      </c>
      <c r="H831" s="734">
        <f t="shared" si="83"/>
        <v>8.5942860293324603</v>
      </c>
      <c r="I831" s="151">
        <f t="shared" si="87"/>
        <v>1.8907429264531412</v>
      </c>
      <c r="J831" s="151">
        <v>3.3686967399731773</v>
      </c>
      <c r="K831" s="151">
        <v>16.776461431414255</v>
      </c>
      <c r="L831" s="725">
        <f t="shared" si="88"/>
        <v>0.12281550572242594</v>
      </c>
    </row>
    <row r="832" spans="1:12" x14ac:dyDescent="0.3">
      <c r="A832" s="158">
        <v>53</v>
      </c>
      <c r="B832" s="321" t="s">
        <v>868</v>
      </c>
      <c r="C832" s="146">
        <v>110.5</v>
      </c>
      <c r="F832" s="146">
        <f t="shared" si="85"/>
        <v>110.5</v>
      </c>
      <c r="G832" s="696">
        <f t="shared" si="86"/>
        <v>8.8937466899969891E-4</v>
      </c>
      <c r="H832" s="734">
        <f t="shared" si="83"/>
        <v>3.8078131765887608</v>
      </c>
      <c r="I832" s="151">
        <f t="shared" si="87"/>
        <v>0.83771889884952744</v>
      </c>
      <c r="J832" s="151">
        <v>1.492546069635269</v>
      </c>
      <c r="K832" s="151">
        <v>2.1118847937645233</v>
      </c>
      <c r="L832" s="725">
        <f t="shared" si="88"/>
        <v>7.4660298089032406E-2</v>
      </c>
    </row>
    <row r="833" spans="1:14" x14ac:dyDescent="0.3">
      <c r="A833" s="158">
        <v>54</v>
      </c>
      <c r="B833" s="321" t="s">
        <v>869</v>
      </c>
      <c r="C833" s="146">
        <v>168.5</v>
      </c>
      <c r="F833" s="146">
        <f t="shared" si="85"/>
        <v>168.5</v>
      </c>
      <c r="G833" s="696">
        <f t="shared" si="86"/>
        <v>1.35619576223031E-3</v>
      </c>
      <c r="H833" s="734">
        <f t="shared" si="83"/>
        <v>5.8064843462009605</v>
      </c>
      <c r="I833" s="151">
        <f t="shared" si="87"/>
        <v>1.2774265561642113</v>
      </c>
      <c r="J833" s="151">
        <v>2.2759639161406588</v>
      </c>
      <c r="K833" s="151">
        <v>7.277461652609535</v>
      </c>
      <c r="L833" s="725">
        <f t="shared" si="88"/>
        <v>9.8737901905729189E-2</v>
      </c>
      <c r="M833" s="165">
        <f>K833*1.7</f>
        <v>12.371684809436209</v>
      </c>
      <c r="N833" s="165">
        <v>79.644185731644967</v>
      </c>
    </row>
    <row r="834" spans="1:14" x14ac:dyDescent="0.3">
      <c r="A834" s="158">
        <v>55</v>
      </c>
      <c r="B834" s="321" t="s">
        <v>870</v>
      </c>
      <c r="C834" s="153">
        <v>130</v>
      </c>
      <c r="F834" s="146">
        <f t="shared" si="85"/>
        <v>130</v>
      </c>
      <c r="G834" s="696">
        <f t="shared" si="86"/>
        <v>1.0463231399996458E-3</v>
      </c>
      <c r="H834" s="734">
        <f t="shared" si="83"/>
        <v>4.4797802077514834</v>
      </c>
      <c r="I834" s="151">
        <f t="shared" si="87"/>
        <v>0.98555164570532638</v>
      </c>
      <c r="J834" s="151">
        <v>1.7559365525120811</v>
      </c>
      <c r="K834" s="151">
        <v>5.6146588417759027</v>
      </c>
      <c r="L834" s="725">
        <f t="shared" si="88"/>
        <v>9.8737901905729175E-2</v>
      </c>
      <c r="M834" s="165">
        <f t="shared" ref="M834:M894" si="89">K834*1.7</f>
        <v>9.5449200310190339</v>
      </c>
      <c r="N834" s="165">
        <v>648.28740181688738</v>
      </c>
    </row>
    <row r="835" spans="1:14" x14ac:dyDescent="0.3">
      <c r="A835" s="158">
        <v>56</v>
      </c>
      <c r="B835" s="321" t="s">
        <v>871</v>
      </c>
      <c r="C835" s="146">
        <v>175.8</v>
      </c>
      <c r="F835" s="146">
        <f t="shared" si="85"/>
        <v>175.8</v>
      </c>
      <c r="G835" s="696">
        <f t="shared" si="86"/>
        <v>1.4149508308610595E-3</v>
      </c>
      <c r="H835" s="734">
        <f t="shared" si="83"/>
        <v>6.0580412347900827</v>
      </c>
      <c r="I835" s="151">
        <f t="shared" si="87"/>
        <v>1.3327690716538183</v>
      </c>
      <c r="J835" s="151">
        <v>2.3745665071663375</v>
      </c>
      <c r="K835" s="151">
        <v>7.5927463414169525</v>
      </c>
      <c r="L835" s="725">
        <f t="shared" si="88"/>
        <v>9.8737901905729175E-2</v>
      </c>
      <c r="M835" s="165">
        <f t="shared" si="89"/>
        <v>12.907668780408819</v>
      </c>
      <c r="N835" s="165">
        <v>79.393635445183548</v>
      </c>
    </row>
    <row r="836" spans="1:14" x14ac:dyDescent="0.3">
      <c r="A836" s="158">
        <v>57</v>
      </c>
      <c r="B836" s="321" t="s">
        <v>872</v>
      </c>
      <c r="C836" s="146">
        <v>129.80000000000001</v>
      </c>
      <c r="F836" s="146">
        <f t="shared" si="85"/>
        <v>129.80000000000001</v>
      </c>
      <c r="G836" s="696">
        <f t="shared" si="86"/>
        <v>1.0447134120919542E-3</v>
      </c>
      <c r="H836" s="734">
        <f t="shared" si="83"/>
        <v>4.4728882382010973</v>
      </c>
      <c r="I836" s="151">
        <f t="shared" si="87"/>
        <v>0.98403541240424142</v>
      </c>
      <c r="J836" s="151">
        <v>1.7532351116620628</v>
      </c>
      <c r="K836" s="151">
        <v>5.6060209050962486</v>
      </c>
      <c r="L836" s="725">
        <f t="shared" si="88"/>
        <v>9.8737901905729189E-2</v>
      </c>
      <c r="M836" s="165">
        <f t="shared" si="89"/>
        <v>9.5302355386636233</v>
      </c>
      <c r="N836" s="165">
        <v>111.11027718464261</v>
      </c>
    </row>
    <row r="837" spans="1:14" x14ac:dyDescent="0.3">
      <c r="A837" s="158">
        <v>58</v>
      </c>
      <c r="B837" s="321" t="s">
        <v>873</v>
      </c>
      <c r="C837" s="146">
        <v>152.30000000000001</v>
      </c>
      <c r="F837" s="146">
        <f t="shared" si="85"/>
        <v>152.30000000000001</v>
      </c>
      <c r="G837" s="696">
        <f t="shared" si="86"/>
        <v>1.2258078017072774E-3</v>
      </c>
      <c r="H837" s="734">
        <f t="shared" si="83"/>
        <v>5.2482348126196223</v>
      </c>
      <c r="I837" s="151">
        <f t="shared" si="87"/>
        <v>1.1546116587763169</v>
      </c>
      <c r="J837" s="151">
        <v>2.0571472072891539</v>
      </c>
      <c r="K837" s="151">
        <v>2.9107697202745428</v>
      </c>
      <c r="L837" s="725">
        <f t="shared" si="88"/>
        <v>7.4660298089032393E-2</v>
      </c>
      <c r="M837" s="165">
        <f t="shared" si="89"/>
        <v>4.9483085244667224</v>
      </c>
      <c r="N837" s="165">
        <v>80.197935470575374</v>
      </c>
    </row>
    <row r="838" spans="1:14" x14ac:dyDescent="0.3">
      <c r="A838" s="158">
        <v>59</v>
      </c>
      <c r="B838" s="321" t="s">
        <v>874</v>
      </c>
      <c r="C838" s="146">
        <v>239.4</v>
      </c>
      <c r="F838" s="146">
        <f t="shared" si="85"/>
        <v>239.4</v>
      </c>
      <c r="G838" s="696">
        <f t="shared" si="86"/>
        <v>1.9268443055070401E-3</v>
      </c>
      <c r="H838" s="734">
        <f t="shared" si="83"/>
        <v>8.2496875518131159</v>
      </c>
      <c r="I838" s="151">
        <f t="shared" si="87"/>
        <v>1.8149312613988855</v>
      </c>
      <c r="J838" s="151">
        <v>3.2336246974722482</v>
      </c>
      <c r="K838" s="151">
        <v>4.5754318518301078</v>
      </c>
      <c r="L838" s="725">
        <f t="shared" si="88"/>
        <v>7.4660298089032406E-2</v>
      </c>
      <c r="M838" s="165">
        <f t="shared" si="89"/>
        <v>7.7782341481111832</v>
      </c>
      <c r="N838" s="165">
        <v>148.84292628672958</v>
      </c>
    </row>
    <row r="839" spans="1:14" x14ac:dyDescent="0.3">
      <c r="A839" s="158">
        <v>60</v>
      </c>
      <c r="B839" s="321" t="s">
        <v>875</v>
      </c>
      <c r="C839" s="146">
        <v>84.2</v>
      </c>
      <c r="F839" s="146">
        <f t="shared" si="85"/>
        <v>84.2</v>
      </c>
      <c r="G839" s="696">
        <f t="shared" si="86"/>
        <v>6.7769544913823211E-4</v>
      </c>
      <c r="H839" s="734">
        <f t="shared" ref="H839:H902" si="90">G839*4281.45</f>
        <v>2.9015191807128837</v>
      </c>
      <c r="I839" s="151">
        <f t="shared" si="87"/>
        <v>0.63833421975683446</v>
      </c>
      <c r="J839" s="151">
        <v>1.137306597857825</v>
      </c>
      <c r="K839" s="151">
        <v>1.6092371007689856</v>
      </c>
      <c r="L839" s="725">
        <f t="shared" si="88"/>
        <v>7.4660298089032406E-2</v>
      </c>
      <c r="M839" s="165">
        <f t="shared" si="89"/>
        <v>2.7357030713072756</v>
      </c>
      <c r="N839" s="165">
        <v>73.688108802663962</v>
      </c>
    </row>
    <row r="840" spans="1:14" x14ac:dyDescent="0.3">
      <c r="A840" s="158">
        <v>61</v>
      </c>
      <c r="B840" s="321" t="s">
        <v>876</v>
      </c>
      <c r="C840" s="146">
        <v>193.9</v>
      </c>
      <c r="F840" s="146">
        <f t="shared" si="85"/>
        <v>193.9</v>
      </c>
      <c r="G840" s="696">
        <f t="shared" si="86"/>
        <v>1.5606312065071641E-3</v>
      </c>
      <c r="H840" s="734">
        <f t="shared" si="90"/>
        <v>6.6817644791000976</v>
      </c>
      <c r="I840" s="151">
        <f t="shared" si="87"/>
        <v>1.4699881854020216</v>
      </c>
      <c r="J840" s="151">
        <v>2.6190469040930195</v>
      </c>
      <c r="K840" s="151">
        <v>3.7058322308682459</v>
      </c>
      <c r="L840" s="725">
        <f t="shared" si="88"/>
        <v>7.4660298089032406E-2</v>
      </c>
      <c r="M840" s="165">
        <f t="shared" si="89"/>
        <v>6.2999147924760175</v>
      </c>
      <c r="N840" s="165">
        <v>150.03556058621959</v>
      </c>
    </row>
    <row r="841" spans="1:14" x14ac:dyDescent="0.3">
      <c r="A841" s="158">
        <v>62</v>
      </c>
      <c r="B841" s="321" t="s">
        <v>877</v>
      </c>
      <c r="C841" s="146">
        <v>252.4</v>
      </c>
      <c r="F841" s="146">
        <f t="shared" ref="F841:F898" si="91">C841+D841+E841</f>
        <v>252.4</v>
      </c>
      <c r="G841" s="696">
        <f t="shared" si="86"/>
        <v>2.0314766195070047E-3</v>
      </c>
      <c r="H841" s="734">
        <f t="shared" si="90"/>
        <v>8.6976655725882654</v>
      </c>
      <c r="I841" s="151">
        <f t="shared" si="87"/>
        <v>1.9134864259694184</v>
      </c>
      <c r="J841" s="151">
        <v>3.4092183527234563</v>
      </c>
      <c r="K841" s="151">
        <v>4.8238888863906411</v>
      </c>
      <c r="L841" s="725">
        <f t="shared" si="88"/>
        <v>7.466029808903242E-2</v>
      </c>
      <c r="M841" s="165">
        <f t="shared" si="89"/>
        <v>8.2006111068640895</v>
      </c>
      <c r="N841" s="165">
        <v>74.54991217248957</v>
      </c>
    </row>
    <row r="842" spans="1:14" x14ac:dyDescent="0.3">
      <c r="A842" s="158">
        <v>63</v>
      </c>
      <c r="B842" s="321" t="s">
        <v>878</v>
      </c>
      <c r="C842" s="151">
        <v>79</v>
      </c>
      <c r="F842" s="146">
        <f t="shared" si="91"/>
        <v>79</v>
      </c>
      <c r="G842" s="696">
        <f t="shared" si="86"/>
        <v>6.3584252353824625E-4</v>
      </c>
      <c r="H842" s="734">
        <f t="shared" si="90"/>
        <v>2.7223279724028244</v>
      </c>
      <c r="I842" s="151">
        <f t="shared" si="87"/>
        <v>0.5989121539286214</v>
      </c>
      <c r="J842" s="151">
        <v>1.0670691357573416</v>
      </c>
      <c r="K842" s="151">
        <v>3.4119849884638178</v>
      </c>
      <c r="L842" s="725">
        <f t="shared" si="88"/>
        <v>9.8737901905729189E-2</v>
      </c>
      <c r="M842" s="165">
        <f t="shared" si="89"/>
        <v>5.8003744803884905</v>
      </c>
      <c r="N842" s="165">
        <v>153.02032022083873</v>
      </c>
    </row>
    <row r="843" spans="1:14" x14ac:dyDescent="0.3">
      <c r="A843" s="158">
        <v>64</v>
      </c>
      <c r="B843" s="321" t="s">
        <v>879</v>
      </c>
      <c r="C843" s="146">
        <v>549.69000000000005</v>
      </c>
      <c r="F843" s="146">
        <f t="shared" si="91"/>
        <v>549.69000000000005</v>
      </c>
      <c r="G843" s="696">
        <f t="shared" si="86"/>
        <v>4.4242566678954253E-3</v>
      </c>
      <c r="H843" s="734">
        <f t="shared" si="90"/>
        <v>18.942233710760867</v>
      </c>
      <c r="I843" s="151">
        <f t="shared" si="87"/>
        <v>4.1672914163673909</v>
      </c>
      <c r="J843" s="151">
        <v>7.4247751042335848</v>
      </c>
      <c r="K843" s="151">
        <v>23.740937067198434</v>
      </c>
      <c r="L843" s="725">
        <f t="shared" si="88"/>
        <v>9.8737901905729175E-2</v>
      </c>
      <c r="M843" s="165">
        <f t="shared" si="89"/>
        <v>40.35959301423734</v>
      </c>
      <c r="N843" s="165">
        <v>73.478072236144499</v>
      </c>
    </row>
    <row r="844" spans="1:14" x14ac:dyDescent="0.3">
      <c r="A844" s="158">
        <v>65</v>
      </c>
      <c r="B844" s="321" t="s">
        <v>880</v>
      </c>
      <c r="C844" s="146">
        <v>192.1</v>
      </c>
      <c r="F844" s="146">
        <f t="shared" si="91"/>
        <v>192.1</v>
      </c>
      <c r="G844" s="696">
        <f t="shared" si="86"/>
        <v>1.546143655337938E-3</v>
      </c>
      <c r="H844" s="734">
        <f t="shared" si="90"/>
        <v>6.6197367531466149</v>
      </c>
      <c r="I844" s="151">
        <f t="shared" si="87"/>
        <v>1.4563420856922553</v>
      </c>
      <c r="J844" s="151">
        <v>2.5947339364428519</v>
      </c>
      <c r="K844" s="151">
        <v>8.2967381808088518</v>
      </c>
      <c r="L844" s="725">
        <f t="shared" si="88"/>
        <v>9.8737901905729175E-2</v>
      </c>
      <c r="M844" s="165">
        <f t="shared" si="89"/>
        <v>14.104454907375048</v>
      </c>
      <c r="N844" s="165">
        <v>77.076885441681398</v>
      </c>
    </row>
    <row r="845" spans="1:14" x14ac:dyDescent="0.3">
      <c r="A845" s="158">
        <v>66</v>
      </c>
      <c r="B845" s="321" t="s">
        <v>881</v>
      </c>
      <c r="C845" s="146">
        <v>166.8</v>
      </c>
      <c r="F845" s="146">
        <f t="shared" si="91"/>
        <v>166.8</v>
      </c>
      <c r="G845" s="696">
        <f t="shared" si="86"/>
        <v>1.3425130750149303E-3</v>
      </c>
      <c r="H845" s="734">
        <f t="shared" si="90"/>
        <v>5.7479026050226727</v>
      </c>
      <c r="I845" s="151">
        <f t="shared" si="87"/>
        <v>1.2645385731049881</v>
      </c>
      <c r="J845" s="151">
        <v>2.2530016689155015</v>
      </c>
      <c r="K845" s="151">
        <v>7.2040391908324661</v>
      </c>
      <c r="L845" s="725">
        <f t="shared" si="88"/>
        <v>9.8737901905729189E-2</v>
      </c>
      <c r="M845" s="165">
        <f t="shared" si="89"/>
        <v>12.246866624415192</v>
      </c>
      <c r="N845" s="165">
        <v>339.25348933143596</v>
      </c>
    </row>
    <row r="846" spans="1:14" x14ac:dyDescent="0.3">
      <c r="A846" s="158">
        <v>68</v>
      </c>
      <c r="B846" s="321" t="s">
        <v>882</v>
      </c>
      <c r="C846" s="146">
        <v>4734.5</v>
      </c>
      <c r="F846" s="146">
        <f t="shared" si="91"/>
        <v>4734.5</v>
      </c>
      <c r="G846" s="696">
        <f t="shared" ref="G846:G909" si="92">2/248489.2*F846</f>
        <v>3.8106283894833254E-2</v>
      </c>
      <c r="H846" s="734">
        <f t="shared" si="90"/>
        <v>163.15014918153383</v>
      </c>
      <c r="I846" s="151">
        <f t="shared" si="87"/>
        <v>35.893032819937446</v>
      </c>
      <c r="J846" s="151">
        <v>63.949858522064986</v>
      </c>
      <c r="K846" s="151">
        <v>204.48155604913859</v>
      </c>
      <c r="L846" s="725">
        <f t="shared" si="88"/>
        <v>9.8737901905729189E-2</v>
      </c>
      <c r="M846" s="165">
        <f t="shared" si="89"/>
        <v>347.61864528353561</v>
      </c>
      <c r="N846" s="165">
        <v>117.6019940330408</v>
      </c>
    </row>
    <row r="847" spans="1:14" x14ac:dyDescent="0.3">
      <c r="A847" s="158">
        <v>69</v>
      </c>
      <c r="B847" s="321" t="s">
        <v>883</v>
      </c>
      <c r="C847" s="146">
        <v>66.3</v>
      </c>
      <c r="F847" s="146">
        <f t="shared" si="91"/>
        <v>66.3</v>
      </c>
      <c r="G847" s="696">
        <f t="shared" si="92"/>
        <v>5.3362480139981935E-4</v>
      </c>
      <c r="H847" s="734">
        <f t="shared" si="90"/>
        <v>2.2846879059532563</v>
      </c>
      <c r="I847" s="151">
        <f t="shared" ref="I847:I906" si="93">H847*0.22</f>
        <v>0.50263133930971637</v>
      </c>
      <c r="J847" s="151">
        <v>0.89552764178116129</v>
      </c>
      <c r="K847" s="151">
        <v>1.2671308762587143</v>
      </c>
      <c r="L847" s="725">
        <f t="shared" si="88"/>
        <v>7.4660298089032406E-2</v>
      </c>
      <c r="M847" s="165">
        <f t="shared" si="89"/>
        <v>2.1541224896398141</v>
      </c>
      <c r="N847" s="165">
        <v>9.7022354025767417</v>
      </c>
    </row>
    <row r="848" spans="1:14" x14ac:dyDescent="0.3">
      <c r="A848" s="158">
        <v>70</v>
      </c>
      <c r="B848" s="321" t="s">
        <v>884</v>
      </c>
      <c r="C848" s="146">
        <v>19.8</v>
      </c>
      <c r="F848" s="146">
        <f t="shared" si="91"/>
        <v>19.8</v>
      </c>
      <c r="G848" s="696">
        <f t="shared" si="92"/>
        <v>1.593630628614845E-4</v>
      </c>
      <c r="H848" s="734">
        <f t="shared" si="90"/>
        <v>0.68230498548830276</v>
      </c>
      <c r="I848" s="151">
        <f t="shared" si="93"/>
        <v>0.15010709680742662</v>
      </c>
      <c r="J848" s="151">
        <v>0.26744264415184005</v>
      </c>
      <c r="K848" s="151">
        <v>0.37841917571527212</v>
      </c>
      <c r="L848" s="725">
        <f t="shared" si="88"/>
        <v>7.4660298089032393E-2</v>
      </c>
      <c r="M848" s="165">
        <f t="shared" si="89"/>
        <v>0.64331259871596258</v>
      </c>
      <c r="N848" s="165">
        <v>79.315408492853194</v>
      </c>
    </row>
    <row r="849" spans="1:14" x14ac:dyDescent="0.3">
      <c r="A849" s="158">
        <v>71</v>
      </c>
      <c r="B849" s="321" t="s">
        <v>885</v>
      </c>
      <c r="C849" s="146">
        <v>282.8</v>
      </c>
      <c r="F849" s="146">
        <f t="shared" si="91"/>
        <v>282.8</v>
      </c>
      <c r="G849" s="696">
        <f t="shared" si="92"/>
        <v>2.2761552614761526E-3</v>
      </c>
      <c r="H849" s="734">
        <f t="shared" si="90"/>
        <v>9.745244944247073</v>
      </c>
      <c r="I849" s="151">
        <f t="shared" si="93"/>
        <v>2.143953887734356</v>
      </c>
      <c r="J849" s="151">
        <v>3.8198373619262815</v>
      </c>
      <c r="K849" s="151">
        <v>19.023188824394353</v>
      </c>
      <c r="L849" s="725">
        <f t="shared" si="88"/>
        <v>0.12281550572242594</v>
      </c>
      <c r="M849" s="165">
        <f t="shared" si="89"/>
        <v>32.339421001470399</v>
      </c>
      <c r="N849" s="165">
        <v>268.46049217856546</v>
      </c>
    </row>
    <row r="850" spans="1:14" x14ac:dyDescent="0.3">
      <c r="A850" s="158">
        <v>72</v>
      </c>
      <c r="B850" s="321" t="s">
        <v>886</v>
      </c>
      <c r="C850" s="146">
        <v>3266.45</v>
      </c>
      <c r="F850" s="146">
        <f t="shared" si="91"/>
        <v>3266.45</v>
      </c>
      <c r="G850" s="696">
        <f t="shared" si="92"/>
        <v>2.629047862039879E-2</v>
      </c>
      <c r="H850" s="734">
        <f t="shared" si="90"/>
        <v>112.5613696893064</v>
      </c>
      <c r="I850" s="151">
        <f t="shared" si="93"/>
        <v>24.763501331647408</v>
      </c>
      <c r="J850" s="151">
        <v>44.120607322716054</v>
      </c>
      <c r="K850" s="151">
        <v>141.0769413362992</v>
      </c>
      <c r="L850" s="725">
        <f t="shared" si="88"/>
        <v>9.8737901905729175E-2</v>
      </c>
      <c r="M850" s="165">
        <f t="shared" si="89"/>
        <v>239.83080027170863</v>
      </c>
      <c r="N850" s="165">
        <v>76.564396219373933</v>
      </c>
    </row>
    <row r="851" spans="1:14" x14ac:dyDescent="0.3">
      <c r="A851" s="158">
        <v>73</v>
      </c>
      <c r="B851" s="321" t="s">
        <v>887</v>
      </c>
      <c r="C851" s="146">
        <v>3257.47</v>
      </c>
      <c r="F851" s="146">
        <f t="shared" si="91"/>
        <v>3257.47</v>
      </c>
      <c r="G851" s="696">
        <f t="shared" si="92"/>
        <v>2.6218201837343431E-2</v>
      </c>
      <c r="H851" s="734">
        <f t="shared" si="90"/>
        <v>112.25192025649403</v>
      </c>
      <c r="I851" s="151">
        <f t="shared" si="93"/>
        <v>24.695422456428687</v>
      </c>
      <c r="J851" s="151">
        <v>43.999312628550214</v>
      </c>
      <c r="K851" s="151">
        <v>101.47306192699506</v>
      </c>
      <c r="L851" s="725">
        <f t="shared" si="88"/>
        <v>8.6699099997380791E-2</v>
      </c>
      <c r="M851" s="165">
        <f t="shared" si="89"/>
        <v>172.50420527589159</v>
      </c>
      <c r="N851" s="165">
        <v>331.8369202904388</v>
      </c>
    </row>
    <row r="852" spans="1:14" x14ac:dyDescent="0.3">
      <c r="A852" s="158">
        <v>74</v>
      </c>
      <c r="B852" s="321" t="s">
        <v>1038</v>
      </c>
      <c r="C852" s="146">
        <v>4202.6000000000004</v>
      </c>
      <c r="E852" s="146">
        <v>369.8</v>
      </c>
      <c r="F852" s="146">
        <f t="shared" si="91"/>
        <v>4572.4000000000005</v>
      </c>
      <c r="G852" s="696">
        <f t="shared" si="92"/>
        <v>3.6801599425649083E-2</v>
      </c>
      <c r="H852" s="734">
        <f t="shared" si="90"/>
        <v>157.56420786094526</v>
      </c>
      <c r="I852" s="151">
        <f t="shared" si="93"/>
        <v>34.664125729407957</v>
      </c>
      <c r="J852" s="151">
        <v>61.760340713124918</v>
      </c>
      <c r="K852" s="151">
        <v>307.57294406174236</v>
      </c>
      <c r="L852" s="725">
        <f t="shared" si="88"/>
        <v>0.12281550572242596</v>
      </c>
      <c r="M852" s="165">
        <f t="shared" si="89"/>
        <v>522.87400490496202</v>
      </c>
      <c r="N852" s="165">
        <v>171.40894943795018</v>
      </c>
    </row>
    <row r="853" spans="1:14" x14ac:dyDescent="0.3">
      <c r="A853" s="158">
        <v>75</v>
      </c>
      <c r="B853" s="321" t="s">
        <v>1294</v>
      </c>
      <c r="C853" s="146">
        <v>427.4</v>
      </c>
      <c r="D853" s="154"/>
      <c r="F853" s="146">
        <f t="shared" si="91"/>
        <v>427.4</v>
      </c>
      <c r="G853" s="696">
        <f t="shared" si="92"/>
        <v>3.4399885387372967E-3</v>
      </c>
      <c r="H853" s="734">
        <f t="shared" si="90"/>
        <v>14.728138929176799</v>
      </c>
      <c r="I853" s="151">
        <f t="shared" si="93"/>
        <v>3.2401905644188957</v>
      </c>
      <c r="J853" s="151">
        <v>5.7729790964897187</v>
      </c>
      <c r="K853" s="151">
        <v>8.1685028131670361</v>
      </c>
      <c r="L853" s="725">
        <f t="shared" si="88"/>
        <v>7.4660298089032406E-2</v>
      </c>
      <c r="M853" s="165">
        <f t="shared" si="89"/>
        <v>13.886454782383961</v>
      </c>
      <c r="N853" s="165">
        <v>269.13644515293606</v>
      </c>
    </row>
    <row r="854" spans="1:14" x14ac:dyDescent="0.3">
      <c r="A854" s="158">
        <v>76</v>
      </c>
      <c r="B854" s="321" t="s">
        <v>1295</v>
      </c>
      <c r="C854" s="146">
        <v>954</v>
      </c>
      <c r="F854" s="146">
        <f t="shared" si="91"/>
        <v>954</v>
      </c>
      <c r="G854" s="696">
        <f t="shared" si="92"/>
        <v>7.6784021196897078E-3</v>
      </c>
      <c r="H854" s="734">
        <f t="shared" si="90"/>
        <v>32.874694755345494</v>
      </c>
      <c r="I854" s="151">
        <f t="shared" si="93"/>
        <v>7.2324328461760086</v>
      </c>
      <c r="J854" s="151">
        <v>12.885872854588657</v>
      </c>
      <c r="K854" s="151">
        <v>18.23292392082675</v>
      </c>
      <c r="L854" s="725">
        <f t="shared" si="88"/>
        <v>7.4660298089032406E-2</v>
      </c>
      <c r="M854" s="165">
        <f t="shared" si="89"/>
        <v>30.995970665405473</v>
      </c>
      <c r="N854" s="165">
        <v>198.08050735873661</v>
      </c>
    </row>
    <row r="855" spans="1:14" x14ac:dyDescent="0.3">
      <c r="A855" s="158">
        <v>77</v>
      </c>
      <c r="B855" s="321" t="s">
        <v>1296</v>
      </c>
      <c r="C855" s="146">
        <v>202.5</v>
      </c>
      <c r="F855" s="146">
        <f t="shared" si="91"/>
        <v>202.5</v>
      </c>
      <c r="G855" s="696">
        <f t="shared" si="92"/>
        <v>1.6298495065379098E-3</v>
      </c>
      <c r="H855" s="734">
        <f t="shared" si="90"/>
        <v>6.9781191697667335</v>
      </c>
      <c r="I855" s="151">
        <f t="shared" si="93"/>
        <v>1.5351862173486814</v>
      </c>
      <c r="J855" s="151">
        <v>2.735208860643819</v>
      </c>
      <c r="K855" s="151">
        <v>3.8701961152698283</v>
      </c>
      <c r="L855" s="725">
        <f t="shared" si="88"/>
        <v>7.4660298089032406E-2</v>
      </c>
      <c r="M855" s="165">
        <f t="shared" si="89"/>
        <v>6.5793333959587077</v>
      </c>
      <c r="N855" s="165">
        <v>219.27385570681318</v>
      </c>
    </row>
    <row r="856" spans="1:14" x14ac:dyDescent="0.3">
      <c r="A856" s="158">
        <v>78</v>
      </c>
      <c r="B856" s="321" t="s">
        <v>1297</v>
      </c>
      <c r="C856" s="146">
        <v>308.2</v>
      </c>
      <c r="F856" s="146">
        <f t="shared" si="91"/>
        <v>308.2</v>
      </c>
      <c r="G856" s="696">
        <f t="shared" si="92"/>
        <v>2.4805907057530063E-3</v>
      </c>
      <c r="H856" s="734">
        <f t="shared" si="90"/>
        <v>10.620525077146208</v>
      </c>
      <c r="I856" s="151">
        <f t="shared" si="93"/>
        <v>2.3365155169721659</v>
      </c>
      <c r="J856" s="151">
        <v>4.1629203498786422</v>
      </c>
      <c r="K856" s="151">
        <v>5.890342927042771</v>
      </c>
      <c r="L856" s="725">
        <f t="shared" si="88"/>
        <v>7.4660298089032406E-2</v>
      </c>
      <c r="M856" s="165">
        <f t="shared" si="89"/>
        <v>10.01358297597271</v>
      </c>
      <c r="N856" s="165">
        <v>52.416165443084338</v>
      </c>
    </row>
    <row r="857" spans="1:14" x14ac:dyDescent="0.3">
      <c r="A857" s="158">
        <v>79</v>
      </c>
      <c r="B857" s="321" t="s">
        <v>1298</v>
      </c>
      <c r="C857" s="146">
        <v>44.1</v>
      </c>
      <c r="F857" s="146">
        <f t="shared" si="91"/>
        <v>44.1</v>
      </c>
      <c r="G857" s="696">
        <f t="shared" si="92"/>
        <v>3.5494500364603368E-4</v>
      </c>
      <c r="H857" s="734">
        <f t="shared" si="90"/>
        <v>1.5196792858603108</v>
      </c>
      <c r="I857" s="151">
        <f t="shared" si="93"/>
        <v>0.33432944288926836</v>
      </c>
      <c r="J857" s="151">
        <v>0.59566770742909825</v>
      </c>
      <c r="K857" s="151">
        <v>1.9046650378639791</v>
      </c>
      <c r="L857" s="725">
        <f t="shared" si="88"/>
        <v>9.8737901905729175E-2</v>
      </c>
      <c r="M857" s="165">
        <f t="shared" si="89"/>
        <v>3.2379305643687646</v>
      </c>
      <c r="N857" s="165">
        <v>78.912138285135839</v>
      </c>
    </row>
    <row r="858" spans="1:14" x14ac:dyDescent="0.3">
      <c r="A858" s="158">
        <v>80</v>
      </c>
      <c r="B858" s="321" t="s">
        <v>1299</v>
      </c>
      <c r="C858" s="146">
        <v>236.79</v>
      </c>
      <c r="F858" s="146">
        <f t="shared" si="91"/>
        <v>236.79</v>
      </c>
      <c r="G858" s="696">
        <f t="shared" si="92"/>
        <v>1.9058373563116623E-3</v>
      </c>
      <c r="H858" s="734">
        <f t="shared" si="90"/>
        <v>8.1597473491805665</v>
      </c>
      <c r="I858" s="151">
        <f t="shared" si="93"/>
        <v>1.7951444168197246</v>
      </c>
      <c r="J858" s="151">
        <v>3.1983708943795053</v>
      </c>
      <c r="K858" s="151">
        <v>4.5255493241221858</v>
      </c>
      <c r="L858" s="725">
        <f t="shared" si="88"/>
        <v>7.4660298089032406E-2</v>
      </c>
      <c r="M858" s="165">
        <f t="shared" si="89"/>
        <v>7.6934338510077156</v>
      </c>
      <c r="N858" s="165">
        <v>143.30675892409059</v>
      </c>
    </row>
    <row r="859" spans="1:14" x14ac:dyDescent="0.3">
      <c r="A859" s="158">
        <v>81</v>
      </c>
      <c r="B859" s="321" t="s">
        <v>1300</v>
      </c>
      <c r="C859" s="146">
        <v>571.4</v>
      </c>
      <c r="F859" s="146">
        <f t="shared" si="91"/>
        <v>571.4</v>
      </c>
      <c r="G859" s="696">
        <f t="shared" si="92"/>
        <v>4.5989926322753663E-3</v>
      </c>
      <c r="H859" s="734">
        <f t="shared" si="90"/>
        <v>19.690357005455365</v>
      </c>
      <c r="I859" s="151">
        <f t="shared" si="93"/>
        <v>4.3318785412001803</v>
      </c>
      <c r="J859" s="151">
        <v>7.7180165085031014</v>
      </c>
      <c r="K859" s="151">
        <v>10.920642272914469</v>
      </c>
      <c r="L859" s="725">
        <f t="shared" si="88"/>
        <v>7.4660298089032406E-2</v>
      </c>
      <c r="M859" s="165">
        <f t="shared" si="89"/>
        <v>18.565091863954596</v>
      </c>
      <c r="N859" s="165">
        <v>238.37199117577666</v>
      </c>
    </row>
    <row r="860" spans="1:14" x14ac:dyDescent="0.3">
      <c r="A860" s="158">
        <v>82</v>
      </c>
      <c r="B860" s="321" t="s">
        <v>1301</v>
      </c>
      <c r="C860" s="146">
        <v>654.29999999999995</v>
      </c>
      <c r="F860" s="146">
        <f t="shared" si="91"/>
        <v>654.29999999999995</v>
      </c>
      <c r="G860" s="696">
        <f t="shared" si="92"/>
        <v>5.2662248500136011E-3</v>
      </c>
      <c r="H860" s="734">
        <f t="shared" si="90"/>
        <v>22.547078384090732</v>
      </c>
      <c r="I860" s="151">
        <f t="shared" si="93"/>
        <v>4.9603572444999608</v>
      </c>
      <c r="J860" s="151">
        <v>8.8377637408358041</v>
      </c>
      <c r="K860" s="151">
        <v>28.259009847492095</v>
      </c>
      <c r="L860" s="725">
        <f t="shared" si="88"/>
        <v>9.8737901905729175E-2</v>
      </c>
      <c r="M860" s="165">
        <f t="shared" si="89"/>
        <v>48.040316740736557</v>
      </c>
      <c r="N860" s="165">
        <v>66.373795410190482</v>
      </c>
    </row>
    <row r="861" spans="1:14" x14ac:dyDescent="0.3">
      <c r="A861" s="158">
        <v>83</v>
      </c>
      <c r="B861" s="321" t="s">
        <v>1302</v>
      </c>
      <c r="C861" s="146">
        <v>559.79999999999995</v>
      </c>
      <c r="F861" s="146">
        <f t="shared" si="91"/>
        <v>559.79999999999995</v>
      </c>
      <c r="G861" s="696">
        <f t="shared" si="92"/>
        <v>4.5056284136292431E-3</v>
      </c>
      <c r="H861" s="734">
        <f t="shared" si="90"/>
        <v>19.290622771532924</v>
      </c>
      <c r="I861" s="151">
        <f t="shared" si="93"/>
        <v>4.2439370097372429</v>
      </c>
      <c r="J861" s="151">
        <v>7.561332939202023</v>
      </c>
      <c r="K861" s="151">
        <v>24.177584766355004</v>
      </c>
      <c r="L861" s="725">
        <f t="shared" si="88"/>
        <v>9.8737901905729189E-2</v>
      </c>
      <c r="M861" s="165">
        <f t="shared" si="89"/>
        <v>41.101894102803506</v>
      </c>
      <c r="N861" s="165">
        <v>15.260272817081658</v>
      </c>
    </row>
    <row r="862" spans="1:14" x14ac:dyDescent="0.3">
      <c r="A862" s="158">
        <v>84</v>
      </c>
      <c r="B862" s="321" t="s">
        <v>1303</v>
      </c>
      <c r="C862" s="146">
        <v>629.1</v>
      </c>
      <c r="E862" s="146">
        <v>51.9</v>
      </c>
      <c r="F862" s="146">
        <f t="shared" si="91"/>
        <v>681</v>
      </c>
      <c r="G862" s="696">
        <f t="shared" si="92"/>
        <v>5.4811235256904522E-3</v>
      </c>
      <c r="H862" s="734">
        <f t="shared" si="90"/>
        <v>23.467156319067385</v>
      </c>
      <c r="I862" s="151">
        <f t="shared" si="93"/>
        <v>5.1627743901948246</v>
      </c>
      <c r="J862" s="151">
        <v>9.1984060943132864</v>
      </c>
      <c r="K862" s="151">
        <v>13.01532619505557</v>
      </c>
      <c r="L862" s="725">
        <f t="shared" si="88"/>
        <v>7.4660298089032406E-2</v>
      </c>
      <c r="M862" s="165">
        <f t="shared" si="89"/>
        <v>22.12605453159447</v>
      </c>
      <c r="N862" s="165">
        <v>11.00355972509028</v>
      </c>
    </row>
    <row r="863" spans="1:14" x14ac:dyDescent="0.3">
      <c r="A863" s="158">
        <v>85</v>
      </c>
      <c r="B863" s="321" t="s">
        <v>1304</v>
      </c>
      <c r="C863" s="146">
        <v>373.3</v>
      </c>
      <c r="F863" s="146">
        <f t="shared" si="91"/>
        <v>373.3</v>
      </c>
      <c r="G863" s="696">
        <f t="shared" si="92"/>
        <v>3.0045571397066752E-3</v>
      </c>
      <c r="H863" s="734">
        <f t="shared" si="90"/>
        <v>12.863861165797143</v>
      </c>
      <c r="I863" s="151">
        <f t="shared" si="93"/>
        <v>2.8300494564753715</v>
      </c>
      <c r="J863" s="151">
        <v>5.0422393465596924</v>
      </c>
      <c r="K863" s="151">
        <v>7.1345393078035899</v>
      </c>
      <c r="L863" s="725">
        <f t="shared" si="88"/>
        <v>7.4660298089032406E-2</v>
      </c>
      <c r="M863" s="165">
        <f t="shared" si="89"/>
        <v>12.128716823266103</v>
      </c>
      <c r="N863" s="165">
        <v>427.64879981106071</v>
      </c>
    </row>
    <row r="864" spans="1:14" x14ac:dyDescent="0.3">
      <c r="A864" s="158">
        <v>86</v>
      </c>
      <c r="B864" s="321" t="s">
        <v>1305</v>
      </c>
      <c r="C864" s="146">
        <v>395.4</v>
      </c>
      <c r="F864" s="146">
        <f t="shared" si="91"/>
        <v>395.4</v>
      </c>
      <c r="G864" s="696">
        <f t="shared" si="92"/>
        <v>3.1824320735066147E-3</v>
      </c>
      <c r="H864" s="734">
        <f t="shared" si="90"/>
        <v>13.625423801114895</v>
      </c>
      <c r="I864" s="151">
        <f t="shared" si="93"/>
        <v>2.9975932362452768</v>
      </c>
      <c r="J864" s="151">
        <v>5.3407485604867455</v>
      </c>
      <c r="K864" s="151">
        <v>7.5569162665564935</v>
      </c>
      <c r="L864" s="725">
        <f t="shared" si="88"/>
        <v>7.4660298089032406E-2</v>
      </c>
      <c r="M864" s="165">
        <f t="shared" si="89"/>
        <v>12.846757653146039</v>
      </c>
      <c r="N864" s="165">
        <v>75.081071311820992</v>
      </c>
    </row>
    <row r="865" spans="1:14" x14ac:dyDescent="0.3">
      <c r="A865" s="158">
        <v>87</v>
      </c>
      <c r="B865" s="321" t="s">
        <v>1306</v>
      </c>
      <c r="C865" s="146">
        <v>359.5</v>
      </c>
      <c r="F865" s="146">
        <f t="shared" si="91"/>
        <v>359.5</v>
      </c>
      <c r="G865" s="696">
        <f t="shared" si="92"/>
        <v>2.8934859140759433E-3</v>
      </c>
      <c r="H865" s="734">
        <f t="shared" si="90"/>
        <v>12.388315266820447</v>
      </c>
      <c r="I865" s="151">
        <f t="shared" si="93"/>
        <v>2.7254293587004983</v>
      </c>
      <c r="J865" s="151">
        <v>4.8558399279084092</v>
      </c>
      <c r="K865" s="151">
        <v>6.8707926095777934</v>
      </c>
      <c r="L865" s="725">
        <f t="shared" si="88"/>
        <v>7.4660298089032393E-2</v>
      </c>
      <c r="M865" s="165">
        <f t="shared" si="89"/>
        <v>11.680347436282249</v>
      </c>
      <c r="N865" s="165">
        <v>77.27049248121979</v>
      </c>
    </row>
    <row r="866" spans="1:14" x14ac:dyDescent="0.3">
      <c r="A866" s="158">
        <v>88</v>
      </c>
      <c r="B866" s="321" t="s">
        <v>1307</v>
      </c>
      <c r="C866" s="146">
        <v>477</v>
      </c>
      <c r="E866" s="146">
        <v>104.7</v>
      </c>
      <c r="F866" s="146">
        <f t="shared" si="91"/>
        <v>581.70000000000005</v>
      </c>
      <c r="G866" s="696">
        <f t="shared" si="92"/>
        <v>4.6818936195214926E-3</v>
      </c>
      <c r="H866" s="734">
        <f t="shared" si="90"/>
        <v>20.045293437300295</v>
      </c>
      <c r="I866" s="151">
        <f t="shared" si="93"/>
        <v>4.4099645562060648</v>
      </c>
      <c r="J866" s="151">
        <v>7.8571407122790582</v>
      </c>
      <c r="K866" s="151">
        <v>13.918685120639241</v>
      </c>
      <c r="L866" s="725">
        <f t="shared" si="88"/>
        <v>7.947581885237176E-2</v>
      </c>
      <c r="M866" s="165">
        <f t="shared" si="89"/>
        <v>23.661764705086707</v>
      </c>
      <c r="N866" s="165">
        <v>15.251858406351133</v>
      </c>
    </row>
    <row r="867" spans="1:14" x14ac:dyDescent="0.3">
      <c r="A867" s="158">
        <v>89</v>
      </c>
      <c r="B867" s="321" t="s">
        <v>1308</v>
      </c>
      <c r="C867" s="146">
        <v>397</v>
      </c>
      <c r="F867" s="146">
        <f t="shared" si="91"/>
        <v>397</v>
      </c>
      <c r="G867" s="696">
        <f t="shared" si="92"/>
        <v>3.1953098967681488E-3</v>
      </c>
      <c r="H867" s="734">
        <f t="shared" si="90"/>
        <v>13.68055955751799</v>
      </c>
      <c r="I867" s="151">
        <f t="shared" si="93"/>
        <v>3.0097231026539579</v>
      </c>
      <c r="J867" s="151">
        <v>5.3623600872868948</v>
      </c>
      <c r="K867" s="151">
        <v>7.587495593887021</v>
      </c>
      <c r="L867" s="725">
        <f t="shared" si="88"/>
        <v>7.4660298089032393E-2</v>
      </c>
      <c r="M867" s="165">
        <f t="shared" si="89"/>
        <v>12.898742509607935</v>
      </c>
      <c r="N867" s="165">
        <v>178.45972406353832</v>
      </c>
    </row>
    <row r="868" spans="1:14" x14ac:dyDescent="0.3">
      <c r="A868" s="158">
        <v>90</v>
      </c>
      <c r="B868" s="321" t="s">
        <v>1309</v>
      </c>
      <c r="C868" s="146">
        <v>271.5</v>
      </c>
      <c r="F868" s="146">
        <f t="shared" si="91"/>
        <v>271.5</v>
      </c>
      <c r="G868" s="696">
        <f t="shared" si="92"/>
        <v>2.1852056346915679E-3</v>
      </c>
      <c r="H868" s="734">
        <f t="shared" si="90"/>
        <v>9.3558486646502139</v>
      </c>
      <c r="I868" s="151">
        <f t="shared" si="93"/>
        <v>2.058286706223047</v>
      </c>
      <c r="J868" s="151">
        <v>3.6672059539002309</v>
      </c>
      <c r="K868" s="151">
        <v>5.1889296063988066</v>
      </c>
      <c r="L868" s="725">
        <f t="shared" si="88"/>
        <v>7.4660298089032406E-2</v>
      </c>
      <c r="M868" s="165">
        <f t="shared" si="89"/>
        <v>8.8211803308779704</v>
      </c>
      <c r="N868" s="165">
        <v>2.5269732691918363</v>
      </c>
    </row>
    <row r="869" spans="1:14" x14ac:dyDescent="0.3">
      <c r="A869" s="158">
        <v>91</v>
      </c>
      <c r="B869" s="321" t="s">
        <v>1310</v>
      </c>
      <c r="C869" s="146">
        <v>258.60000000000002</v>
      </c>
      <c r="F869" s="146">
        <f t="shared" si="91"/>
        <v>258.60000000000002</v>
      </c>
      <c r="G869" s="696">
        <f t="shared" si="92"/>
        <v>2.0813781846454496E-3</v>
      </c>
      <c r="H869" s="734">
        <f t="shared" si="90"/>
        <v>8.9113166286502601</v>
      </c>
      <c r="I869" s="151">
        <f t="shared" si="93"/>
        <v>1.9604896583030573</v>
      </c>
      <c r="J869" s="151">
        <v>3.4929630190740322</v>
      </c>
      <c r="K869" s="151">
        <v>4.9423837797964323</v>
      </c>
      <c r="L869" s="725">
        <f t="shared" si="88"/>
        <v>7.4660298089032406E-2</v>
      </c>
      <c r="M869" s="165">
        <f t="shared" si="89"/>
        <v>8.4020524256539346</v>
      </c>
      <c r="N869" s="165">
        <v>0.69825489669578633</v>
      </c>
    </row>
    <row r="870" spans="1:14" x14ac:dyDescent="0.3">
      <c r="A870" s="158">
        <v>92</v>
      </c>
      <c r="B870" s="321" t="s">
        <v>1311</v>
      </c>
      <c r="C870" s="146">
        <v>737.4</v>
      </c>
      <c r="F870" s="146">
        <f t="shared" si="91"/>
        <v>737.4</v>
      </c>
      <c r="G870" s="696">
        <f t="shared" si="92"/>
        <v>5.9350667956595288E-3</v>
      </c>
      <c r="H870" s="734">
        <f t="shared" si="90"/>
        <v>25.41069173227649</v>
      </c>
      <c r="I870" s="151">
        <f t="shared" si="93"/>
        <v>5.5903521811008279</v>
      </c>
      <c r="J870" s="151">
        <v>9.9602124140185264</v>
      </c>
      <c r="K870" s="151">
        <v>14.093247483456647</v>
      </c>
      <c r="L870" s="725">
        <f t="shared" si="88"/>
        <v>7.4660298089032393E-2</v>
      </c>
      <c r="M870" s="165">
        <f t="shared" si="89"/>
        <v>23.958520721876301</v>
      </c>
      <c r="N870" s="165">
        <v>9.9949246375230523</v>
      </c>
    </row>
    <row r="871" spans="1:14" x14ac:dyDescent="0.3">
      <c r="A871" s="158">
        <v>93</v>
      </c>
      <c r="B871" s="321" t="s">
        <v>1312</v>
      </c>
      <c r="C871" s="146">
        <v>473.4</v>
      </c>
      <c r="F871" s="146">
        <f t="shared" si="91"/>
        <v>473.4</v>
      </c>
      <c r="G871" s="696">
        <f t="shared" si="92"/>
        <v>3.8102259575064023E-3</v>
      </c>
      <c r="H871" s="734">
        <f t="shared" si="90"/>
        <v>16.313291925765785</v>
      </c>
      <c r="I871" s="151">
        <f t="shared" si="93"/>
        <v>3.5889242236684726</v>
      </c>
      <c r="J871" s="151">
        <v>6.3943104919939939</v>
      </c>
      <c r="K871" s="151">
        <v>9.0476584739196877</v>
      </c>
      <c r="L871" s="725">
        <f t="shared" si="88"/>
        <v>7.4660298089032406E-2</v>
      </c>
      <c r="M871" s="165">
        <f t="shared" si="89"/>
        <v>15.381019405663469</v>
      </c>
      <c r="N871" s="165">
        <v>15.298267934005315</v>
      </c>
    </row>
    <row r="872" spans="1:14" x14ac:dyDescent="0.3">
      <c r="A872" s="158">
        <v>94</v>
      </c>
      <c r="B872" s="321" t="s">
        <v>1313</v>
      </c>
      <c r="C872" s="146">
        <v>320.60000000000002</v>
      </c>
      <c r="F872" s="146">
        <f t="shared" si="91"/>
        <v>320.60000000000002</v>
      </c>
      <c r="G872" s="696">
        <f t="shared" si="92"/>
        <v>2.5803938360298958E-3</v>
      </c>
      <c r="H872" s="734">
        <f t="shared" si="90"/>
        <v>11.047827189270198</v>
      </c>
      <c r="I872" s="151">
        <f t="shared" si="93"/>
        <v>2.4305219816394437</v>
      </c>
      <c r="J872" s="151">
        <v>4.3304096825797949</v>
      </c>
      <c r="K872" s="151">
        <v>6.1273327138543561</v>
      </c>
      <c r="L872" s="725">
        <f t="shared" si="88"/>
        <v>7.466029808903242E-2</v>
      </c>
      <c r="M872" s="165">
        <f t="shared" si="89"/>
        <v>10.416465613552406</v>
      </c>
      <c r="N872" s="165">
        <v>32.520394857671718</v>
      </c>
    </row>
    <row r="873" spans="1:14" x14ac:dyDescent="0.3">
      <c r="A873" s="158">
        <v>95</v>
      </c>
      <c r="B873" s="321" t="s">
        <v>1314</v>
      </c>
      <c r="C873" s="146">
        <v>963.8</v>
      </c>
      <c r="F873" s="146">
        <f t="shared" si="91"/>
        <v>963.8</v>
      </c>
      <c r="G873" s="696">
        <f t="shared" si="92"/>
        <v>7.7572787871666039E-3</v>
      </c>
      <c r="H873" s="734">
        <f t="shared" si="90"/>
        <v>33.212401263314455</v>
      </c>
      <c r="I873" s="151">
        <f t="shared" si="93"/>
        <v>7.3067282779291798</v>
      </c>
      <c r="J873" s="151">
        <v>13.018243456239567</v>
      </c>
      <c r="K873" s="151">
        <v>18.420222300726223</v>
      </c>
      <c r="L873" s="725">
        <f t="shared" si="88"/>
        <v>7.4660298089032406E-2</v>
      </c>
      <c r="M873" s="165">
        <f t="shared" si="89"/>
        <v>31.31437791123458</v>
      </c>
      <c r="N873" s="165">
        <v>18.215100938667607</v>
      </c>
    </row>
    <row r="874" spans="1:14" x14ac:dyDescent="0.3">
      <c r="A874" s="158">
        <v>96</v>
      </c>
      <c r="B874" s="321" t="s">
        <v>1315</v>
      </c>
      <c r="C874" s="146">
        <v>143.69999999999999</v>
      </c>
      <c r="F874" s="146">
        <f t="shared" si="91"/>
        <v>143.69999999999999</v>
      </c>
      <c r="G874" s="696">
        <f t="shared" si="92"/>
        <v>1.1565895016765314E-3</v>
      </c>
      <c r="H874" s="734">
        <f t="shared" si="90"/>
        <v>4.9518801219529855</v>
      </c>
      <c r="I874" s="151">
        <f t="shared" si="93"/>
        <v>1.0894136268296568</v>
      </c>
      <c r="J874" s="151">
        <v>1.9409852507383543</v>
      </c>
      <c r="K874" s="151">
        <v>2.7464058358729591</v>
      </c>
      <c r="L874" s="725">
        <f t="shared" si="88"/>
        <v>7.4660298089032406E-2</v>
      </c>
      <c r="M874" s="165">
        <f t="shared" si="89"/>
        <v>4.6688899209840304</v>
      </c>
      <c r="N874" s="165">
        <v>133.07020698655487</v>
      </c>
    </row>
    <row r="875" spans="1:14" x14ac:dyDescent="0.3">
      <c r="A875" s="158">
        <v>97</v>
      </c>
      <c r="B875" s="321" t="s">
        <v>1316</v>
      </c>
      <c r="C875" s="146">
        <v>136.80000000000001</v>
      </c>
      <c r="F875" s="146">
        <f t="shared" si="91"/>
        <v>136.80000000000001</v>
      </c>
      <c r="G875" s="696">
        <f t="shared" si="92"/>
        <v>1.1010538888611657E-3</v>
      </c>
      <c r="H875" s="734">
        <f t="shared" si="90"/>
        <v>4.7141071724646375</v>
      </c>
      <c r="I875" s="151">
        <f t="shared" si="93"/>
        <v>1.0371035779422202</v>
      </c>
      <c r="J875" s="151">
        <v>1.8477855414127131</v>
      </c>
      <c r="K875" s="151">
        <v>5.9083486888841819</v>
      </c>
      <c r="L875" s="725">
        <f t="shared" ref="L875:L937" si="94">(K875+J875+I875+H875)/F875</f>
        <v>9.8737901905729175E-2</v>
      </c>
      <c r="M875" s="165">
        <f t="shared" si="89"/>
        <v>10.044192771103109</v>
      </c>
      <c r="N875" s="165">
        <v>0.98763861056703472</v>
      </c>
    </row>
    <row r="876" spans="1:14" x14ac:dyDescent="0.3">
      <c r="A876" s="158">
        <v>98</v>
      </c>
      <c r="B876" s="321" t="s">
        <v>1317</v>
      </c>
      <c r="C876" s="146">
        <v>128.1</v>
      </c>
      <c r="F876" s="146">
        <f t="shared" si="91"/>
        <v>128.1</v>
      </c>
      <c r="G876" s="696">
        <f t="shared" si="92"/>
        <v>1.031030724876574E-3</v>
      </c>
      <c r="H876" s="734">
        <f t="shared" si="90"/>
        <v>4.4143064970228076</v>
      </c>
      <c r="I876" s="151">
        <f t="shared" si="93"/>
        <v>0.97114742934501763</v>
      </c>
      <c r="J876" s="151">
        <v>1.7302728644369045</v>
      </c>
      <c r="K876" s="151">
        <v>2.4482573944003208</v>
      </c>
      <c r="L876" s="725">
        <f t="shared" si="94"/>
        <v>7.4660298089032406E-2</v>
      </c>
      <c r="M876" s="165">
        <f t="shared" si="89"/>
        <v>4.1620375704805452</v>
      </c>
      <c r="N876" s="165">
        <v>2.2385230511717862</v>
      </c>
    </row>
    <row r="877" spans="1:14" x14ac:dyDescent="0.3">
      <c r="A877" s="158">
        <v>99</v>
      </c>
      <c r="B877" s="321" t="s">
        <v>1318</v>
      </c>
      <c r="C877" s="146">
        <v>237.6</v>
      </c>
      <c r="F877" s="146">
        <f t="shared" si="91"/>
        <v>237.6</v>
      </c>
      <c r="G877" s="696">
        <f t="shared" si="92"/>
        <v>1.912356754337814E-3</v>
      </c>
      <c r="H877" s="734">
        <f t="shared" si="90"/>
        <v>8.1876598258596331</v>
      </c>
      <c r="I877" s="151">
        <f t="shared" si="93"/>
        <v>1.8012851616891192</v>
      </c>
      <c r="J877" s="151">
        <v>3.2093117298220806</v>
      </c>
      <c r="K877" s="151">
        <v>4.5410301085832652</v>
      </c>
      <c r="L877" s="725">
        <f t="shared" si="94"/>
        <v>7.4660298089032393E-2</v>
      </c>
      <c r="M877" s="165">
        <f t="shared" si="89"/>
        <v>7.7197511845915505</v>
      </c>
      <c r="N877" s="165">
        <v>3.1769431203270826</v>
      </c>
    </row>
    <row r="878" spans="1:14" x14ac:dyDescent="0.3">
      <c r="A878" s="158">
        <v>101</v>
      </c>
      <c r="B878" s="321" t="s">
        <v>1319</v>
      </c>
      <c r="C878" s="146">
        <v>348.62</v>
      </c>
      <c r="F878" s="146">
        <f t="shared" si="91"/>
        <v>348.62</v>
      </c>
      <c r="G878" s="696">
        <f t="shared" si="92"/>
        <v>2.8059167158975117E-3</v>
      </c>
      <c r="H878" s="734">
        <f t="shared" si="90"/>
        <v>12.013392123279401</v>
      </c>
      <c r="I878" s="151">
        <f t="shared" si="93"/>
        <v>2.6429462671214683</v>
      </c>
      <c r="J878" s="151">
        <v>4.7088815456673982</v>
      </c>
      <c r="K878" s="151">
        <v>6.6628531837302107</v>
      </c>
      <c r="L878" s="725">
        <f t="shared" si="94"/>
        <v>7.4660298089032406E-2</v>
      </c>
      <c r="M878" s="165">
        <f t="shared" si="89"/>
        <v>11.326850412341358</v>
      </c>
      <c r="N878" s="165">
        <v>8.022463345191964</v>
      </c>
    </row>
    <row r="879" spans="1:14" x14ac:dyDescent="0.3">
      <c r="A879" s="158">
        <v>102</v>
      </c>
      <c r="B879" s="321" t="s">
        <v>1320</v>
      </c>
      <c r="C879" s="146">
        <v>360.12</v>
      </c>
      <c r="F879" s="146">
        <f t="shared" si="91"/>
        <v>360.12</v>
      </c>
      <c r="G879" s="696">
        <f t="shared" si="92"/>
        <v>2.898476070589788E-3</v>
      </c>
      <c r="H879" s="734">
        <f t="shared" si="90"/>
        <v>12.409680372426648</v>
      </c>
      <c r="I879" s="151">
        <f t="shared" si="93"/>
        <v>2.7301296819338625</v>
      </c>
      <c r="J879" s="151">
        <v>4.8642143945434668</v>
      </c>
      <c r="K879" s="151">
        <v>6.8826420989183719</v>
      </c>
      <c r="L879" s="725">
        <f t="shared" si="94"/>
        <v>7.4660298089032393E-2</v>
      </c>
      <c r="M879" s="165">
        <f t="shared" si="89"/>
        <v>11.700491568161231</v>
      </c>
      <c r="N879" s="165">
        <v>11.681442921491856</v>
      </c>
    </row>
    <row r="880" spans="1:14" x14ac:dyDescent="0.3">
      <c r="A880" s="158">
        <v>103</v>
      </c>
      <c r="B880" s="321" t="s">
        <v>1321</v>
      </c>
      <c r="C880" s="146">
        <v>301.69</v>
      </c>
      <c r="F880" s="146">
        <f t="shared" si="91"/>
        <v>301.69</v>
      </c>
      <c r="G880" s="696">
        <f t="shared" si="92"/>
        <v>2.4281940623576393E-3</v>
      </c>
      <c r="H880" s="734">
        <f t="shared" si="90"/>
        <v>10.396191468281115</v>
      </c>
      <c r="I880" s="151">
        <f t="shared" si="93"/>
        <v>2.2871621230218455</v>
      </c>
      <c r="J880" s="151">
        <v>4.0749884502105367</v>
      </c>
      <c r="K880" s="151">
        <v>5.7659232889666887</v>
      </c>
      <c r="L880" s="725">
        <f t="shared" si="94"/>
        <v>7.4660298089032406E-2</v>
      </c>
      <c r="M880" s="165">
        <f t="shared" si="89"/>
        <v>9.8020695912433702</v>
      </c>
      <c r="N880" s="165">
        <v>5.556928384694575</v>
      </c>
    </row>
    <row r="881" spans="1:14" x14ac:dyDescent="0.3">
      <c r="A881" s="158">
        <v>104</v>
      </c>
      <c r="B881" s="321" t="s">
        <v>1322</v>
      </c>
      <c r="C881" s="146">
        <v>136.1</v>
      </c>
      <c r="F881" s="146">
        <f t="shared" si="91"/>
        <v>136.1</v>
      </c>
      <c r="G881" s="696">
        <f t="shared" si="92"/>
        <v>1.0954198411842445E-3</v>
      </c>
      <c r="H881" s="734">
        <f t="shared" si="90"/>
        <v>4.6899852790382832</v>
      </c>
      <c r="I881" s="151">
        <f t="shared" si="93"/>
        <v>1.0317967613884222</v>
      </c>
      <c r="J881" s="151">
        <v>1.8383304984376481</v>
      </c>
      <c r="K881" s="151">
        <v>2.6011540310529564</v>
      </c>
      <c r="L881" s="725">
        <f t="shared" si="94"/>
        <v>7.4660298089032406E-2</v>
      </c>
      <c r="M881" s="165">
        <f t="shared" si="89"/>
        <v>4.4219618527900257</v>
      </c>
      <c r="N881" s="165">
        <v>9.5223093194038118</v>
      </c>
    </row>
    <row r="882" spans="1:14" x14ac:dyDescent="0.3">
      <c r="A882" s="158">
        <v>105</v>
      </c>
      <c r="B882" s="321" t="s">
        <v>1323</v>
      </c>
      <c r="C882" s="146">
        <v>113.9</v>
      </c>
      <c r="F882" s="146">
        <f t="shared" si="91"/>
        <v>113.9</v>
      </c>
      <c r="G882" s="696">
        <f t="shared" si="92"/>
        <v>9.1674004343045886E-4</v>
      </c>
      <c r="H882" s="734">
        <f t="shared" si="90"/>
        <v>3.9249766589453379</v>
      </c>
      <c r="I882" s="151">
        <f t="shared" si="93"/>
        <v>0.86349486496797434</v>
      </c>
      <c r="J882" s="151">
        <v>1.5384705640855849</v>
      </c>
      <c r="K882" s="151">
        <v>2.1768658643418939</v>
      </c>
      <c r="L882" s="725">
        <f t="shared" si="94"/>
        <v>7.4660298089032406E-2</v>
      </c>
      <c r="M882" s="165">
        <f t="shared" si="89"/>
        <v>3.7006719693812196</v>
      </c>
      <c r="N882" s="165">
        <v>2.5594562364132001</v>
      </c>
    </row>
    <row r="883" spans="1:14" x14ac:dyDescent="0.3">
      <c r="A883" s="158">
        <v>106</v>
      </c>
      <c r="B883" s="321" t="s">
        <v>1324</v>
      </c>
      <c r="C883" s="146">
        <v>566.45000000000005</v>
      </c>
      <c r="F883" s="146">
        <f t="shared" si="91"/>
        <v>566.45000000000005</v>
      </c>
      <c r="G883" s="696">
        <f t="shared" si="92"/>
        <v>4.5591518665599956E-3</v>
      </c>
      <c r="H883" s="734">
        <f t="shared" si="90"/>
        <v>19.519780759083293</v>
      </c>
      <c r="I883" s="151">
        <f t="shared" si="93"/>
        <v>4.2943517669983242</v>
      </c>
      <c r="J883" s="151">
        <v>7.6511558474651418</v>
      </c>
      <c r="K883" s="151">
        <v>10.826037478985651</v>
      </c>
      <c r="L883" s="725">
        <f t="shared" si="94"/>
        <v>7.4660298089032406E-2</v>
      </c>
      <c r="M883" s="165">
        <f t="shared" si="89"/>
        <v>18.404263714275604</v>
      </c>
      <c r="N883" s="165">
        <v>2.0798287564681979</v>
      </c>
    </row>
    <row r="884" spans="1:14" x14ac:dyDescent="0.3">
      <c r="A884" s="158">
        <v>107</v>
      </c>
      <c r="B884" s="321" t="s">
        <v>1325</v>
      </c>
      <c r="C884" s="146">
        <v>760.45</v>
      </c>
      <c r="F884" s="146">
        <f t="shared" si="91"/>
        <v>760.45</v>
      </c>
      <c r="G884" s="696">
        <f t="shared" si="92"/>
        <v>6.1205879370210053E-3</v>
      </c>
      <c r="H884" s="734">
        <f t="shared" si="90"/>
        <v>26.204991222958583</v>
      </c>
      <c r="I884" s="151">
        <f t="shared" si="93"/>
        <v>5.7650980690508886</v>
      </c>
      <c r="J884" s="151">
        <v>10.27155347198317</v>
      </c>
      <c r="K884" s="151">
        <v>14.533780917812056</v>
      </c>
      <c r="L884" s="725">
        <f t="shared" si="94"/>
        <v>7.4660298089032406E-2</v>
      </c>
      <c r="M884" s="165">
        <f t="shared" si="89"/>
        <v>24.707427560280493</v>
      </c>
      <c r="N884" s="165">
        <v>1.7344352915250949</v>
      </c>
    </row>
    <row r="885" spans="1:14" x14ac:dyDescent="0.3">
      <c r="A885" s="158">
        <v>108</v>
      </c>
      <c r="B885" s="321" t="s">
        <v>1326</v>
      </c>
      <c r="C885" s="146">
        <v>275.3</v>
      </c>
      <c r="F885" s="146">
        <f t="shared" si="91"/>
        <v>275.3</v>
      </c>
      <c r="G885" s="696">
        <f t="shared" si="92"/>
        <v>2.2157904649377116E-3</v>
      </c>
      <c r="H885" s="734">
        <f t="shared" si="90"/>
        <v>9.4867960861075655</v>
      </c>
      <c r="I885" s="151">
        <f t="shared" si="93"/>
        <v>2.0870951389436643</v>
      </c>
      <c r="J885" s="151">
        <v>3.7185333300505845</v>
      </c>
      <c r="K885" s="151">
        <v>5.2615555088088088</v>
      </c>
      <c r="L885" s="725">
        <f t="shared" si="94"/>
        <v>7.4660298089032406E-2</v>
      </c>
      <c r="M885" s="165">
        <f t="shared" si="89"/>
        <v>8.9446443649749749</v>
      </c>
      <c r="N885" s="165">
        <v>4.2949908319959755</v>
      </c>
    </row>
    <row r="886" spans="1:14" x14ac:dyDescent="0.3">
      <c r="A886" s="158">
        <v>109</v>
      </c>
      <c r="B886" s="321" t="s">
        <v>1327</v>
      </c>
      <c r="C886" s="146">
        <v>384.4</v>
      </c>
      <c r="F886" s="146">
        <f t="shared" si="91"/>
        <v>384.4</v>
      </c>
      <c r="G886" s="696">
        <f t="shared" si="92"/>
        <v>3.0938970385835677E-3</v>
      </c>
      <c r="H886" s="734">
        <f t="shared" si="90"/>
        <v>13.246365475843616</v>
      </c>
      <c r="I886" s="151">
        <f t="shared" si="93"/>
        <v>2.9142004046855954</v>
      </c>
      <c r="J886" s="151">
        <v>5.1921693137357234</v>
      </c>
      <c r="K886" s="151">
        <v>7.3466833911591207</v>
      </c>
      <c r="L886" s="725">
        <f t="shared" si="94"/>
        <v>7.4660298089032406E-2</v>
      </c>
      <c r="M886" s="165">
        <f t="shared" si="89"/>
        <v>12.489361764970505</v>
      </c>
      <c r="N886" s="165">
        <v>3.7713232388382045</v>
      </c>
    </row>
    <row r="887" spans="1:14" x14ac:dyDescent="0.3">
      <c r="A887" s="158">
        <v>110</v>
      </c>
      <c r="B887" s="321" t="s">
        <v>1328</v>
      </c>
      <c r="C887" s="146">
        <v>207.2</v>
      </c>
      <c r="F887" s="146">
        <f t="shared" si="91"/>
        <v>207.2</v>
      </c>
      <c r="G887" s="696">
        <f t="shared" si="92"/>
        <v>1.6676781123686662E-3</v>
      </c>
      <c r="H887" s="734">
        <f t="shared" si="90"/>
        <v>7.1400804542008256</v>
      </c>
      <c r="I887" s="151">
        <f t="shared" si="93"/>
        <v>1.5708176999241816</v>
      </c>
      <c r="J887" s="151">
        <v>2.7986927206192553</v>
      </c>
      <c r="K887" s="151">
        <v>3.9600228893032514</v>
      </c>
      <c r="L887" s="725">
        <f t="shared" si="94"/>
        <v>7.4660298089032406E-2</v>
      </c>
      <c r="M887" s="165">
        <f t="shared" si="89"/>
        <v>6.7320389118155273</v>
      </c>
      <c r="N887" s="165">
        <v>3.9972292348280178</v>
      </c>
    </row>
    <row r="888" spans="1:14" x14ac:dyDescent="0.3">
      <c r="A888" s="158">
        <v>111</v>
      </c>
      <c r="B888" s="321" t="s">
        <v>1329</v>
      </c>
      <c r="C888" s="146">
        <v>603.70000000000005</v>
      </c>
      <c r="F888" s="146">
        <f t="shared" si="91"/>
        <v>603.70000000000005</v>
      </c>
      <c r="G888" s="696">
        <f t="shared" si="92"/>
        <v>4.8589636893675864E-3</v>
      </c>
      <c r="H888" s="734">
        <f t="shared" si="90"/>
        <v>20.803410087842853</v>
      </c>
      <c r="I888" s="151">
        <f t="shared" si="93"/>
        <v>4.5767502193254277</v>
      </c>
      <c r="J888" s="151">
        <v>8.1542992057811041</v>
      </c>
      <c r="K888" s="151">
        <v>26.073611867539331</v>
      </c>
      <c r="L888" s="725">
        <f t="shared" si="94"/>
        <v>9.8737901905729175E-2</v>
      </c>
      <c r="M888" s="165">
        <f t="shared" si="89"/>
        <v>44.325140174816859</v>
      </c>
      <c r="N888" s="165">
        <v>3.0095906242609831</v>
      </c>
    </row>
    <row r="889" spans="1:14" x14ac:dyDescent="0.3">
      <c r="A889" s="158">
        <v>112</v>
      </c>
      <c r="B889" s="321" t="s">
        <v>1330</v>
      </c>
      <c r="C889" s="146">
        <v>477.8</v>
      </c>
      <c r="F889" s="146">
        <f t="shared" si="91"/>
        <v>477.8</v>
      </c>
      <c r="G889" s="696">
        <f t="shared" si="92"/>
        <v>3.8456399714756214E-3</v>
      </c>
      <c r="H889" s="734">
        <f t="shared" si="90"/>
        <v>16.464915255874299</v>
      </c>
      <c r="I889" s="151">
        <f t="shared" si="93"/>
        <v>3.6222813562923459</v>
      </c>
      <c r="J889" s="151">
        <v>6.4537421906944026</v>
      </c>
      <c r="K889" s="151">
        <v>20.636030727696355</v>
      </c>
      <c r="L889" s="725">
        <f t="shared" si="94"/>
        <v>9.8737901905729175E-2</v>
      </c>
      <c r="M889" s="165">
        <f t="shared" si="89"/>
        <v>35.081252237083802</v>
      </c>
      <c r="N889" s="165">
        <v>5.6914957095899528</v>
      </c>
    </row>
    <row r="890" spans="1:14" x14ac:dyDescent="0.3">
      <c r="A890" s="158">
        <v>113</v>
      </c>
      <c r="B890" s="321" t="s">
        <v>1331</v>
      </c>
      <c r="C890" s="146">
        <v>481.5</v>
      </c>
      <c r="F890" s="146">
        <f t="shared" si="91"/>
        <v>481.5</v>
      </c>
      <c r="G890" s="696">
        <f t="shared" si="92"/>
        <v>3.8754199377679186E-3</v>
      </c>
      <c r="H890" s="734">
        <f t="shared" si="90"/>
        <v>16.592416692556455</v>
      </c>
      <c r="I890" s="151">
        <f t="shared" si="93"/>
        <v>3.65033167236242</v>
      </c>
      <c r="J890" s="151">
        <v>6.503718846419746</v>
      </c>
      <c r="K890" s="151">
        <v>9.2024663185304814</v>
      </c>
      <c r="L890" s="725">
        <f t="shared" si="94"/>
        <v>7.4660298089032406E-2</v>
      </c>
      <c r="M890" s="165">
        <f t="shared" si="89"/>
        <v>15.644192741501818</v>
      </c>
      <c r="N890" s="165">
        <v>3.4005526626608611</v>
      </c>
    </row>
    <row r="891" spans="1:14" x14ac:dyDescent="0.3">
      <c r="A891" s="158">
        <v>114</v>
      </c>
      <c r="B891" s="321" t="s">
        <v>1332</v>
      </c>
      <c r="C891" s="146">
        <v>539.4</v>
      </c>
      <c r="F891" s="146">
        <f t="shared" si="91"/>
        <v>539.4</v>
      </c>
      <c r="G891" s="696">
        <f t="shared" si="92"/>
        <v>4.3414361670446842E-3</v>
      </c>
      <c r="H891" s="734">
        <f t="shared" si="90"/>
        <v>18.587641877393462</v>
      </c>
      <c r="I891" s="151">
        <f t="shared" si="93"/>
        <v>4.0892812130265614</v>
      </c>
      <c r="J891" s="151">
        <v>7.2857859725001264</v>
      </c>
      <c r="K891" s="151">
        <v>10.309055726303926</v>
      </c>
      <c r="L891" s="725">
        <f t="shared" si="94"/>
        <v>7.4660298089032406E-2</v>
      </c>
      <c r="M891" s="165">
        <f t="shared" si="89"/>
        <v>17.525394734716674</v>
      </c>
      <c r="N891" s="165">
        <v>16.388333961413068</v>
      </c>
    </row>
    <row r="892" spans="1:14" x14ac:dyDescent="0.3">
      <c r="A892" s="158">
        <v>115</v>
      </c>
      <c r="B892" s="321" t="s">
        <v>1333</v>
      </c>
      <c r="C892" s="146">
        <v>120.6</v>
      </c>
      <c r="F892" s="146">
        <f t="shared" si="91"/>
        <v>120.6</v>
      </c>
      <c r="G892" s="696">
        <f t="shared" si="92"/>
        <v>9.7066592833813282E-4</v>
      </c>
      <c r="H892" s="734">
        <f t="shared" si="90"/>
        <v>4.1558576388832984</v>
      </c>
      <c r="I892" s="151">
        <f t="shared" si="93"/>
        <v>0.91428868055432566</v>
      </c>
      <c r="J892" s="151">
        <v>1.6289688325612077</v>
      </c>
      <c r="K892" s="151">
        <v>2.3049167975384757</v>
      </c>
      <c r="L892" s="725">
        <f t="shared" si="94"/>
        <v>7.4660298089032393E-2</v>
      </c>
      <c r="M892" s="165">
        <f t="shared" si="89"/>
        <v>3.9183585558154084</v>
      </c>
      <c r="N892" s="165">
        <v>2.0630258311466414</v>
      </c>
    </row>
    <row r="893" spans="1:14" x14ac:dyDescent="0.3">
      <c r="A893" s="158">
        <v>116</v>
      </c>
      <c r="B893" s="321" t="s">
        <v>1334</v>
      </c>
      <c r="C893" s="146">
        <v>98.1</v>
      </c>
      <c r="F893" s="146">
        <f t="shared" si="91"/>
        <v>98.1</v>
      </c>
      <c r="G893" s="696">
        <f t="shared" si="92"/>
        <v>7.8957153872280961E-4</v>
      </c>
      <c r="H893" s="734">
        <f t="shared" si="90"/>
        <v>3.3805110644647729</v>
      </c>
      <c r="I893" s="151">
        <f t="shared" si="93"/>
        <v>0.74371243418225008</v>
      </c>
      <c r="J893" s="151">
        <v>1.3250567369341166</v>
      </c>
      <c r="K893" s="151">
        <v>1.8748950069529393</v>
      </c>
      <c r="L893" s="725">
        <f t="shared" si="94"/>
        <v>7.4660298089032406E-2</v>
      </c>
      <c r="M893" s="165">
        <f t="shared" si="89"/>
        <v>3.1873215118199969</v>
      </c>
      <c r="N893" s="165">
        <v>7.1090958270267395</v>
      </c>
    </row>
    <row r="894" spans="1:14" x14ac:dyDescent="0.3">
      <c r="A894" s="158">
        <v>117</v>
      </c>
      <c r="B894" s="321" t="s">
        <v>1335</v>
      </c>
      <c r="C894" s="146">
        <v>95.2</v>
      </c>
      <c r="F894" s="146">
        <f t="shared" si="91"/>
        <v>95.2</v>
      </c>
      <c r="G894" s="696">
        <f t="shared" si="92"/>
        <v>7.6623048406127903E-4</v>
      </c>
      <c r="H894" s="734">
        <f t="shared" si="90"/>
        <v>3.2805775059841631</v>
      </c>
      <c r="I894" s="151">
        <f t="shared" si="93"/>
        <v>0.72172705131651593</v>
      </c>
      <c r="J894" s="151">
        <v>1.2858858446088473</v>
      </c>
      <c r="K894" s="151">
        <v>1.8194699761663589</v>
      </c>
      <c r="L894" s="725">
        <f t="shared" si="94"/>
        <v>7.4660298089032406E-2</v>
      </c>
      <c r="M894" s="165">
        <f t="shared" si="89"/>
        <v>3.09309895948281</v>
      </c>
      <c r="N894" s="165">
        <v>5.4847623591304213</v>
      </c>
    </row>
    <row r="895" spans="1:14" x14ac:dyDescent="0.3">
      <c r="A895" s="158">
        <v>118</v>
      </c>
      <c r="B895" s="321" t="s">
        <v>1336</v>
      </c>
      <c r="C895" s="146">
        <v>2329.16</v>
      </c>
      <c r="F895" s="146">
        <f t="shared" si="91"/>
        <v>2329.16</v>
      </c>
      <c r="G895" s="696">
        <f t="shared" si="92"/>
        <v>1.8746569267396727E-2</v>
      </c>
      <c r="H895" s="734">
        <f t="shared" si="90"/>
        <v>80.262498989895718</v>
      </c>
      <c r="I895" s="151">
        <f t="shared" si="93"/>
        <v>17.65774977777706</v>
      </c>
      <c r="J895" s="151">
        <v>31.460439851146454</v>
      </c>
      <c r="K895" s="151">
        <v>100.59568298392892</v>
      </c>
      <c r="L895" s="725">
        <f t="shared" si="94"/>
        <v>9.8737901905729175E-2</v>
      </c>
      <c r="M895" s="165">
        <f t="shared" ref="M895:M955" si="95">K895*1.7</f>
        <v>171.01266107267918</v>
      </c>
      <c r="N895" s="165">
        <v>7.4170863287317541</v>
      </c>
    </row>
    <row r="896" spans="1:14" x14ac:dyDescent="0.3">
      <c r="A896" s="158">
        <v>119</v>
      </c>
      <c r="B896" s="321" t="s">
        <v>1337</v>
      </c>
      <c r="C896" s="146">
        <v>1481.3</v>
      </c>
      <c r="F896" s="146">
        <f t="shared" si="91"/>
        <v>1481.3</v>
      </c>
      <c r="G896" s="696">
        <f t="shared" si="92"/>
        <v>1.192244974831904E-2</v>
      </c>
      <c r="H896" s="734">
        <f t="shared" si="90"/>
        <v>51.04537247494055</v>
      </c>
      <c r="I896" s="151">
        <f t="shared" si="93"/>
        <v>11.229981944486921</v>
      </c>
      <c r="J896" s="151">
        <v>20.008221655662659</v>
      </c>
      <c r="K896" s="151">
        <v>28.310723484193566</v>
      </c>
      <c r="L896" s="725">
        <f t="shared" si="94"/>
        <v>7.4660298089032406E-2</v>
      </c>
      <c r="M896" s="165">
        <f t="shared" si="95"/>
        <v>48.128229923129062</v>
      </c>
      <c r="N896" s="165">
        <v>1.572007013416717</v>
      </c>
    </row>
    <row r="897" spans="1:14" x14ac:dyDescent="0.3">
      <c r="A897" s="158">
        <v>120</v>
      </c>
      <c r="B897" s="321" t="s">
        <v>1338</v>
      </c>
      <c r="C897" s="146">
        <v>152.6</v>
      </c>
      <c r="F897" s="146">
        <f t="shared" si="91"/>
        <v>152.6</v>
      </c>
      <c r="G897" s="696">
        <f t="shared" si="92"/>
        <v>1.2282223935688149E-3</v>
      </c>
      <c r="H897" s="734">
        <f t="shared" si="90"/>
        <v>5.2585727669452025</v>
      </c>
      <c r="I897" s="151">
        <f t="shared" si="93"/>
        <v>1.1568860087279444</v>
      </c>
      <c r="J897" s="151">
        <v>2.0611993685641812</v>
      </c>
      <c r="K897" s="151">
        <v>2.916503344149016</v>
      </c>
      <c r="L897" s="725">
        <f t="shared" si="94"/>
        <v>7.4660298089032406E-2</v>
      </c>
      <c r="M897" s="165">
        <f t="shared" si="95"/>
        <v>4.9580556850533268</v>
      </c>
      <c r="N897" s="165">
        <v>3.6200969109441972</v>
      </c>
    </row>
    <row r="898" spans="1:14" x14ac:dyDescent="0.3">
      <c r="A898" s="158">
        <v>121</v>
      </c>
      <c r="B898" s="321" t="s">
        <v>1339</v>
      </c>
      <c r="C898" s="146">
        <v>99.09</v>
      </c>
      <c r="F898" s="146">
        <f t="shared" si="91"/>
        <v>99.09</v>
      </c>
      <c r="G898" s="696">
        <f t="shared" si="92"/>
        <v>7.9753969186588392E-4</v>
      </c>
      <c r="H898" s="734">
        <f t="shared" si="90"/>
        <v>3.4146263137391886</v>
      </c>
      <c r="I898" s="151">
        <f t="shared" si="93"/>
        <v>0.75121778902262148</v>
      </c>
      <c r="J898" s="151">
        <v>1.3384288691417088</v>
      </c>
      <c r="K898" s="151">
        <v>1.8938159657387028</v>
      </c>
      <c r="L898" s="725">
        <f t="shared" si="94"/>
        <v>7.4660298089032406E-2</v>
      </c>
      <c r="M898" s="165">
        <f t="shared" si="95"/>
        <v>3.2194871417557946</v>
      </c>
      <c r="N898" s="165">
        <v>4.7122870568453612</v>
      </c>
    </row>
    <row r="899" spans="1:14" x14ac:dyDescent="0.3">
      <c r="A899" s="158">
        <v>122</v>
      </c>
      <c r="B899" s="321" t="s">
        <v>1340</v>
      </c>
      <c r="C899" s="146">
        <v>78.7</v>
      </c>
      <c r="F899" s="146">
        <f t="shared" ref="F899:F962" si="96">C899+D899+E899</f>
        <v>78.7</v>
      </c>
      <c r="G899" s="696">
        <f t="shared" si="92"/>
        <v>6.3342793167670865E-4</v>
      </c>
      <c r="H899" s="734">
        <f t="shared" si="90"/>
        <v>2.7119900180772443</v>
      </c>
      <c r="I899" s="151">
        <f t="shared" si="93"/>
        <v>0.59663780397699373</v>
      </c>
      <c r="J899" s="151">
        <v>1.0630169744823137</v>
      </c>
      <c r="K899" s="151">
        <v>1.5041206630702988</v>
      </c>
      <c r="L899" s="725">
        <f t="shared" si="94"/>
        <v>7.4660298089032393E-2</v>
      </c>
      <c r="M899" s="165">
        <f t="shared" si="95"/>
        <v>2.557005127219508</v>
      </c>
      <c r="N899" s="165">
        <v>3.3330478951638711</v>
      </c>
    </row>
    <row r="900" spans="1:14" x14ac:dyDescent="0.3">
      <c r="A900" s="158">
        <v>123</v>
      </c>
      <c r="B900" s="321" t="s">
        <v>1341</v>
      </c>
      <c r="C900" s="146">
        <v>557.9</v>
      </c>
      <c r="F900" s="146">
        <f t="shared" si="96"/>
        <v>557.9</v>
      </c>
      <c r="G900" s="696">
        <f t="shared" si="92"/>
        <v>4.4903359985061717E-3</v>
      </c>
      <c r="H900" s="734">
        <f t="shared" si="90"/>
        <v>19.225149060804249</v>
      </c>
      <c r="I900" s="151">
        <f t="shared" si="93"/>
        <v>4.2295327933769347</v>
      </c>
      <c r="J900" s="151">
        <v>7.5356692511268459</v>
      </c>
      <c r="K900" s="151">
        <v>10.662629198563145</v>
      </c>
      <c r="L900" s="725">
        <f t="shared" si="94"/>
        <v>7.4660298089032406E-2</v>
      </c>
      <c r="M900" s="165">
        <f t="shared" si="95"/>
        <v>18.126469637557346</v>
      </c>
      <c r="N900" s="165">
        <v>23.191684778387707</v>
      </c>
    </row>
    <row r="901" spans="1:14" x14ac:dyDescent="0.3">
      <c r="A901" s="158">
        <v>124</v>
      </c>
      <c r="B901" s="321" t="s">
        <v>1342</v>
      </c>
      <c r="C901" s="146">
        <v>122.5</v>
      </c>
      <c r="F901" s="146">
        <f t="shared" si="96"/>
        <v>122.5</v>
      </c>
      <c r="G901" s="696">
        <f t="shared" si="92"/>
        <v>9.8595834346120468E-4</v>
      </c>
      <c r="H901" s="734">
        <f t="shared" si="90"/>
        <v>4.2213313496119742</v>
      </c>
      <c r="I901" s="151">
        <f t="shared" si="93"/>
        <v>0.9286928969146343</v>
      </c>
      <c r="J901" s="151">
        <v>1.6546325206363843</v>
      </c>
      <c r="K901" s="151">
        <v>2.3412297487434763</v>
      </c>
      <c r="L901" s="725">
        <f t="shared" si="94"/>
        <v>7.4660298089032393E-2</v>
      </c>
      <c r="M901" s="165">
        <f t="shared" si="95"/>
        <v>3.9800905728639098</v>
      </c>
      <c r="N901" s="165">
        <v>8.1047911476073384</v>
      </c>
    </row>
    <row r="902" spans="1:14" x14ac:dyDescent="0.3">
      <c r="A902" s="158">
        <v>125</v>
      </c>
      <c r="B902" s="321" t="s">
        <v>1344</v>
      </c>
      <c r="C902" s="146">
        <v>245.6</v>
      </c>
      <c r="D902" s="146">
        <v>29.9</v>
      </c>
      <c r="F902" s="146">
        <f t="shared" si="96"/>
        <v>275.5</v>
      </c>
      <c r="G902" s="696">
        <f t="shared" si="92"/>
        <v>2.2174001928454033E-3</v>
      </c>
      <c r="H902" s="734">
        <f t="shared" si="90"/>
        <v>9.4936880556579517</v>
      </c>
      <c r="I902" s="151">
        <f t="shared" si="93"/>
        <v>2.0886113722447495</v>
      </c>
      <c r="J902" s="151">
        <v>3.7212347709006028</v>
      </c>
      <c r="K902" s="151">
        <v>5.265377924725124</v>
      </c>
      <c r="L902" s="725">
        <f t="shared" si="94"/>
        <v>7.4660298089032406E-2</v>
      </c>
      <c r="M902" s="165">
        <f t="shared" si="95"/>
        <v>8.9511424720327106</v>
      </c>
      <c r="N902" s="165">
        <v>7.037372011561188</v>
      </c>
    </row>
    <row r="903" spans="1:14" x14ac:dyDescent="0.3">
      <c r="A903" s="158">
        <v>126</v>
      </c>
      <c r="B903" s="321" t="s">
        <v>1345</v>
      </c>
      <c r="C903" s="146">
        <v>189.1</v>
      </c>
      <c r="F903" s="146">
        <f t="shared" si="96"/>
        <v>189.1</v>
      </c>
      <c r="G903" s="696">
        <f t="shared" si="92"/>
        <v>1.5219977367225616E-3</v>
      </c>
      <c r="H903" s="734">
        <f t="shared" ref="H903:H966" si="97">G903*4281.45</f>
        <v>6.5163572098908116</v>
      </c>
      <c r="I903" s="151">
        <f t="shared" si="93"/>
        <v>1.4335985861759786</v>
      </c>
      <c r="J903" s="151">
        <v>2.5542123236925733</v>
      </c>
      <c r="K903" s="151">
        <v>3.6140942488766643</v>
      </c>
      <c r="L903" s="725">
        <f t="shared" si="94"/>
        <v>7.4660298089032406E-2</v>
      </c>
      <c r="M903" s="165">
        <f t="shared" si="95"/>
        <v>6.1439602230903292</v>
      </c>
      <c r="N903" s="165">
        <v>5.0586385143056738</v>
      </c>
    </row>
    <row r="904" spans="1:14" x14ac:dyDescent="0.3">
      <c r="A904" s="158">
        <v>127</v>
      </c>
      <c r="B904" s="321" t="s">
        <v>1346</v>
      </c>
      <c r="C904" s="146">
        <v>590.4</v>
      </c>
      <c r="F904" s="146">
        <f t="shared" si="96"/>
        <v>590.4</v>
      </c>
      <c r="G904" s="696">
        <f t="shared" si="92"/>
        <v>4.7519167835060831E-3</v>
      </c>
      <c r="H904" s="734">
        <f t="shared" si="97"/>
        <v>20.345094112742117</v>
      </c>
      <c r="I904" s="151">
        <f t="shared" si="93"/>
        <v>4.4759207048032659</v>
      </c>
      <c r="J904" s="151">
        <v>7.9746533892548666</v>
      </c>
      <c r="K904" s="151">
        <v>25.499189078342251</v>
      </c>
      <c r="L904" s="725">
        <f t="shared" si="94"/>
        <v>9.8737901905729161E-2</v>
      </c>
      <c r="M904" s="165">
        <f t="shared" si="95"/>
        <v>43.348621433181826</v>
      </c>
      <c r="N904" s="165">
        <v>7.9613435166762345</v>
      </c>
    </row>
    <row r="905" spans="1:14" x14ac:dyDescent="0.3">
      <c r="A905" s="158">
        <v>128</v>
      </c>
      <c r="B905" s="321" t="s">
        <v>1347</v>
      </c>
      <c r="C905" s="146">
        <v>761.4</v>
      </c>
      <c r="F905" s="146">
        <f t="shared" si="96"/>
        <v>761.4</v>
      </c>
      <c r="G905" s="696">
        <f t="shared" si="92"/>
        <v>6.1282341445825401E-3</v>
      </c>
      <c r="H905" s="734">
        <f t="shared" si="97"/>
        <v>26.237728078322917</v>
      </c>
      <c r="I905" s="151">
        <f t="shared" si="93"/>
        <v>5.7723001772310418</v>
      </c>
      <c r="J905" s="151">
        <v>10.284385316020758</v>
      </c>
      <c r="K905" s="151">
        <v>14.551937393414555</v>
      </c>
      <c r="L905" s="725">
        <f t="shared" si="94"/>
        <v>7.4660298089032406E-2</v>
      </c>
      <c r="M905" s="165">
        <f t="shared" si="95"/>
        <v>24.738293568804743</v>
      </c>
      <c r="N905" s="165">
        <v>199.75082607156139</v>
      </c>
    </row>
    <row r="906" spans="1:14" x14ac:dyDescent="0.3">
      <c r="A906" s="158">
        <v>129</v>
      </c>
      <c r="B906" s="321" t="s">
        <v>1348</v>
      </c>
      <c r="C906" s="146">
        <v>538.82000000000005</v>
      </c>
      <c r="E906" s="146">
        <v>38.299999999999997</v>
      </c>
      <c r="F906" s="146">
        <f t="shared" si="96"/>
        <v>577.12</v>
      </c>
      <c r="G906" s="696">
        <f t="shared" si="92"/>
        <v>4.6450308504353503E-3</v>
      </c>
      <c r="H906" s="734">
        <f t="shared" si="97"/>
        <v>19.88746733459643</v>
      </c>
      <c r="I906" s="151">
        <f t="shared" si="93"/>
        <v>4.3752428136112149</v>
      </c>
      <c r="J906" s="151">
        <v>7.7952777168136329</v>
      </c>
      <c r="K906" s="151">
        <v>11.029963368121104</v>
      </c>
      <c r="L906" s="725">
        <f t="shared" si="94"/>
        <v>7.4660298089032406E-2</v>
      </c>
      <c r="M906" s="165">
        <f t="shared" si="95"/>
        <v>18.750937725805876</v>
      </c>
      <c r="N906" s="165">
        <v>1.237815498687985</v>
      </c>
    </row>
    <row r="907" spans="1:14" x14ac:dyDescent="0.3">
      <c r="A907" s="158">
        <v>130</v>
      </c>
      <c r="B907" s="321" t="s">
        <v>1349</v>
      </c>
      <c r="C907" s="146">
        <v>102.8</v>
      </c>
      <c r="E907" s="153">
        <v>34</v>
      </c>
      <c r="F907" s="146">
        <f t="shared" si="96"/>
        <v>136.80000000000001</v>
      </c>
      <c r="G907" s="696">
        <f t="shared" si="92"/>
        <v>1.1010538888611657E-3</v>
      </c>
      <c r="H907" s="734">
        <f t="shared" si="97"/>
        <v>4.7141071724646375</v>
      </c>
      <c r="I907" s="151">
        <f t="shared" ref="I907:I970" si="98">H907*0.22</f>
        <v>1.0371035779422202</v>
      </c>
      <c r="J907" s="151">
        <v>1.8477855414127131</v>
      </c>
      <c r="K907" s="151">
        <v>2.6145324867600621</v>
      </c>
      <c r="L907" s="725">
        <f t="shared" si="94"/>
        <v>7.4660298089032393E-2</v>
      </c>
      <c r="M907" s="165">
        <f t="shared" si="95"/>
        <v>4.4447052274921051</v>
      </c>
      <c r="N907" s="165">
        <v>0.36966435707423989</v>
      </c>
    </row>
    <row r="908" spans="1:14" x14ac:dyDescent="0.3">
      <c r="A908" s="158">
        <v>131</v>
      </c>
      <c r="B908" s="321" t="s">
        <v>1350</v>
      </c>
      <c r="C908" s="146">
        <v>578</v>
      </c>
      <c r="F908" s="146">
        <f t="shared" si="96"/>
        <v>578</v>
      </c>
      <c r="G908" s="696">
        <f t="shared" si="92"/>
        <v>4.6521136532291941E-3</v>
      </c>
      <c r="H908" s="734">
        <f t="shared" si="97"/>
        <v>19.917792000618132</v>
      </c>
      <c r="I908" s="151">
        <f t="shared" si="98"/>
        <v>4.3819142401359894</v>
      </c>
      <c r="J908" s="151">
        <v>7.8071640565537139</v>
      </c>
      <c r="K908" s="151">
        <v>11.046781998152891</v>
      </c>
      <c r="L908" s="725">
        <f t="shared" si="94"/>
        <v>7.4660298089032406E-2</v>
      </c>
      <c r="M908" s="165">
        <f t="shared" si="95"/>
        <v>18.779529396859914</v>
      </c>
      <c r="N908" s="165">
        <v>1.1425989218658323</v>
      </c>
    </row>
    <row r="909" spans="1:14" x14ac:dyDescent="0.3">
      <c r="A909" s="158">
        <v>132</v>
      </c>
      <c r="B909" s="321" t="s">
        <v>1351</v>
      </c>
      <c r="C909" s="146">
        <v>150</v>
      </c>
      <c r="F909" s="146">
        <f t="shared" si="96"/>
        <v>150</v>
      </c>
      <c r="G909" s="696">
        <f t="shared" si="92"/>
        <v>1.207295930768822E-3</v>
      </c>
      <c r="H909" s="734">
        <f t="shared" si="97"/>
        <v>5.1689771627901724</v>
      </c>
      <c r="I909" s="151">
        <f t="shared" si="98"/>
        <v>1.1371749758138379</v>
      </c>
      <c r="J909" s="151">
        <v>2.0260806375139397</v>
      </c>
      <c r="K909" s="151">
        <v>2.8668119372369096</v>
      </c>
      <c r="L909" s="725">
        <f t="shared" si="94"/>
        <v>7.4660298089032393E-2</v>
      </c>
      <c r="M909" s="165">
        <f t="shared" si="95"/>
        <v>4.8735802933027461</v>
      </c>
      <c r="N909" s="165">
        <v>0.87935309182811605</v>
      </c>
    </row>
    <row r="910" spans="1:14" x14ac:dyDescent="0.3">
      <c r="A910" s="158">
        <v>133</v>
      </c>
      <c r="B910" s="321" t="s">
        <v>1352</v>
      </c>
      <c r="C910" s="146">
        <v>106.6</v>
      </c>
      <c r="F910" s="146">
        <f t="shared" si="96"/>
        <v>106.6</v>
      </c>
      <c r="G910" s="696">
        <f t="shared" ref="G910:G973" si="99">2/248489.2*F910</f>
        <v>8.5798497479970949E-4</v>
      </c>
      <c r="H910" s="734">
        <f t="shared" si="97"/>
        <v>3.6734197703562161</v>
      </c>
      <c r="I910" s="151">
        <f t="shared" si="98"/>
        <v>0.80815234947836756</v>
      </c>
      <c r="J910" s="151">
        <v>1.4398679730599064</v>
      </c>
      <c r="K910" s="151">
        <v>2.037347683396364</v>
      </c>
      <c r="L910" s="725">
        <f t="shared" si="94"/>
        <v>7.4660298089032406E-2</v>
      </c>
      <c r="M910" s="165">
        <f t="shared" si="95"/>
        <v>3.4634910617738188</v>
      </c>
      <c r="N910" s="165">
        <v>18.583082775812407</v>
      </c>
    </row>
    <row r="911" spans="1:14" x14ac:dyDescent="0.3">
      <c r="A911" s="158">
        <v>134</v>
      </c>
      <c r="B911" s="321" t="s">
        <v>1353</v>
      </c>
      <c r="C911" s="146">
        <v>128.4</v>
      </c>
      <c r="F911" s="146">
        <f t="shared" si="96"/>
        <v>128.4</v>
      </c>
      <c r="G911" s="696">
        <f t="shared" si="99"/>
        <v>1.0334453167381117E-3</v>
      </c>
      <c r="H911" s="734">
        <f t="shared" si="97"/>
        <v>4.4246444513483878</v>
      </c>
      <c r="I911" s="151">
        <f t="shared" si="98"/>
        <v>0.97342177929664531</v>
      </c>
      <c r="J911" s="151">
        <v>1.7343250257119325</v>
      </c>
      <c r="K911" s="151">
        <v>2.4539910182747948</v>
      </c>
      <c r="L911" s="725">
        <f t="shared" si="94"/>
        <v>7.4660298089032393E-2</v>
      </c>
      <c r="M911" s="165">
        <f t="shared" si="95"/>
        <v>4.1717847310671514</v>
      </c>
      <c r="N911" s="165">
        <v>0.8700181333161402</v>
      </c>
    </row>
    <row r="912" spans="1:14" x14ac:dyDescent="0.3">
      <c r="A912" s="158">
        <v>135</v>
      </c>
      <c r="B912" s="321" t="s">
        <v>1354</v>
      </c>
      <c r="C912" s="146">
        <v>221.8</v>
      </c>
      <c r="E912" s="146">
        <v>34.700000000000003</v>
      </c>
      <c r="F912" s="146">
        <f t="shared" si="96"/>
        <v>256.5</v>
      </c>
      <c r="G912" s="696">
        <f t="shared" si="99"/>
        <v>2.0644760416146856E-3</v>
      </c>
      <c r="H912" s="734">
        <f t="shared" si="97"/>
        <v>8.8389509483711954</v>
      </c>
      <c r="I912" s="151">
        <f t="shared" si="98"/>
        <v>1.944569208641663</v>
      </c>
      <c r="J912" s="151">
        <v>3.4645978901488372</v>
      </c>
      <c r="K912" s="151">
        <v>4.9022484126751165</v>
      </c>
      <c r="L912" s="725">
        <f t="shared" si="94"/>
        <v>7.4660298089032393E-2</v>
      </c>
      <c r="M912" s="165">
        <f t="shared" si="95"/>
        <v>8.3338223015476984</v>
      </c>
      <c r="N912" s="165">
        <v>137.81309236908893</v>
      </c>
    </row>
    <row r="913" spans="1:14" x14ac:dyDescent="0.3">
      <c r="A913" s="158">
        <v>136</v>
      </c>
      <c r="B913" s="321" t="s">
        <v>1355</v>
      </c>
      <c r="C913" s="146">
        <v>142.1</v>
      </c>
      <c r="F913" s="146">
        <f t="shared" si="96"/>
        <v>142.1</v>
      </c>
      <c r="G913" s="696">
        <f t="shared" si="99"/>
        <v>1.1437116784149973E-3</v>
      </c>
      <c r="H913" s="734">
        <f t="shared" si="97"/>
        <v>4.8967443655498899</v>
      </c>
      <c r="I913" s="151">
        <f t="shared" si="98"/>
        <v>1.0772837604209757</v>
      </c>
      <c r="J913" s="151">
        <v>1.9193737239382056</v>
      </c>
      <c r="K913" s="151">
        <v>2.7158265085424325</v>
      </c>
      <c r="L913" s="725">
        <f t="shared" si="94"/>
        <v>7.4660298089032393E-2</v>
      </c>
      <c r="M913" s="165">
        <f t="shared" si="95"/>
        <v>4.6169050645221352</v>
      </c>
      <c r="N913" s="165">
        <v>99.125458234761709</v>
      </c>
    </row>
    <row r="914" spans="1:14" x14ac:dyDescent="0.3">
      <c r="A914" s="158">
        <v>137</v>
      </c>
      <c r="B914" s="321" t="s">
        <v>1356</v>
      </c>
      <c r="C914" s="146">
        <v>259.7</v>
      </c>
      <c r="F914" s="146">
        <f t="shared" si="96"/>
        <v>259.7</v>
      </c>
      <c r="G914" s="696">
        <f t="shared" si="99"/>
        <v>2.0902316881377539E-3</v>
      </c>
      <c r="H914" s="734">
        <f t="shared" si="97"/>
        <v>8.9492224611773867</v>
      </c>
      <c r="I914" s="151">
        <f t="shared" si="98"/>
        <v>1.968828941459025</v>
      </c>
      <c r="J914" s="151">
        <v>3.5078209437491341</v>
      </c>
      <c r="K914" s="151">
        <v>4.9634070673361697</v>
      </c>
      <c r="L914" s="725">
        <f t="shared" si="94"/>
        <v>7.4660298089032406E-2</v>
      </c>
      <c r="M914" s="165">
        <f t="shared" si="95"/>
        <v>8.4377920144714889</v>
      </c>
      <c r="N914" s="165">
        <v>1.0252286563605326</v>
      </c>
    </row>
    <row r="915" spans="1:14" x14ac:dyDescent="0.3">
      <c r="A915" s="158">
        <v>138</v>
      </c>
      <c r="B915" s="321" t="s">
        <v>1357</v>
      </c>
      <c r="C915" s="146">
        <v>204.3</v>
      </c>
      <c r="E915" s="146">
        <v>105.1</v>
      </c>
      <c r="F915" s="146">
        <f t="shared" si="96"/>
        <v>309.39999999999998</v>
      </c>
      <c r="G915" s="696">
        <f t="shared" si="99"/>
        <v>2.4902490731991567E-3</v>
      </c>
      <c r="H915" s="734">
        <f t="shared" si="97"/>
        <v>10.661876894448529</v>
      </c>
      <c r="I915" s="151">
        <f t="shared" si="98"/>
        <v>2.3456129167786766</v>
      </c>
      <c r="J915" s="151">
        <v>4.1791289949787531</v>
      </c>
      <c r="K915" s="151">
        <v>5.9132774225406646</v>
      </c>
      <c r="L915" s="725">
        <f t="shared" si="94"/>
        <v>7.4660298089032406E-2</v>
      </c>
      <c r="M915" s="165">
        <f t="shared" si="95"/>
        <v>10.05257161831913</v>
      </c>
      <c r="N915" s="165">
        <v>300.45717002872937</v>
      </c>
    </row>
    <row r="916" spans="1:14" x14ac:dyDescent="0.3">
      <c r="A916" s="158">
        <v>139</v>
      </c>
      <c r="B916" s="321" t="s">
        <v>1358</v>
      </c>
      <c r="C916" s="146">
        <v>432.1</v>
      </c>
      <c r="F916" s="146">
        <f t="shared" si="96"/>
        <v>432.1</v>
      </c>
      <c r="G916" s="696">
        <f t="shared" si="99"/>
        <v>3.4778171445680535E-3</v>
      </c>
      <c r="H916" s="734">
        <f t="shared" si="97"/>
        <v>14.890100213610893</v>
      </c>
      <c r="I916" s="151">
        <f t="shared" si="98"/>
        <v>3.2758220469943966</v>
      </c>
      <c r="J916" s="151">
        <v>5.8364629564651569</v>
      </c>
      <c r="K916" s="151">
        <v>8.2583295872004587</v>
      </c>
      <c r="L916" s="725">
        <f t="shared" si="94"/>
        <v>7.4660298089032406E-2</v>
      </c>
      <c r="M916" s="165">
        <f t="shared" si="95"/>
        <v>14.039160298240779</v>
      </c>
      <c r="N916" s="165">
        <v>2.6193893584603969</v>
      </c>
    </row>
    <row r="917" spans="1:14" x14ac:dyDescent="0.3">
      <c r="A917" s="158">
        <v>140</v>
      </c>
      <c r="B917" s="321" t="s">
        <v>1359</v>
      </c>
      <c r="C917" s="146">
        <v>164.2</v>
      </c>
      <c r="E917" s="146">
        <v>77.7</v>
      </c>
      <c r="F917" s="146">
        <f t="shared" si="96"/>
        <v>241.89999999999998</v>
      </c>
      <c r="G917" s="696">
        <f t="shared" si="99"/>
        <v>1.9469659043531869E-3</v>
      </c>
      <c r="H917" s="734">
        <f t="shared" si="97"/>
        <v>8.3358371711929511</v>
      </c>
      <c r="I917" s="151">
        <f t="shared" si="98"/>
        <v>1.8338841776624493</v>
      </c>
      <c r="J917" s="151">
        <v>3.2673927080974798</v>
      </c>
      <c r="K917" s="151">
        <v>4.6232120507840557</v>
      </c>
      <c r="L917" s="725">
        <f t="shared" si="94"/>
        <v>7.4660298089032393E-2</v>
      </c>
      <c r="M917" s="165">
        <f t="shared" si="95"/>
        <v>7.8594604863328943</v>
      </c>
      <c r="N917" s="165">
        <v>7.9795225360368738</v>
      </c>
    </row>
    <row r="918" spans="1:14" x14ac:dyDescent="0.3">
      <c r="A918" s="158">
        <v>141</v>
      </c>
      <c r="B918" s="321" t="s">
        <v>1360</v>
      </c>
      <c r="C918" s="146">
        <v>278.3</v>
      </c>
      <c r="F918" s="146">
        <f t="shared" si="96"/>
        <v>278.3</v>
      </c>
      <c r="G918" s="696">
        <f t="shared" si="99"/>
        <v>2.2399363835530878E-3</v>
      </c>
      <c r="H918" s="734">
        <f t="shared" si="97"/>
        <v>9.5901756293633671</v>
      </c>
      <c r="I918" s="151">
        <f t="shared" si="98"/>
        <v>2.1098386384599408</v>
      </c>
      <c r="J918" s="151">
        <v>3.7590549428008635</v>
      </c>
      <c r="K918" s="151">
        <v>5.3188917475535469</v>
      </c>
      <c r="L918" s="725">
        <f t="shared" si="94"/>
        <v>7.4660298089032406E-2</v>
      </c>
      <c r="M918" s="165">
        <f t="shared" si="95"/>
        <v>9.0421159708410297</v>
      </c>
      <c r="N918" s="165">
        <v>17.811100840849736</v>
      </c>
    </row>
    <row r="919" spans="1:14" x14ac:dyDescent="0.3">
      <c r="A919" s="158">
        <v>142</v>
      </c>
      <c r="B919" s="321" t="s">
        <v>1361</v>
      </c>
      <c r="C919" s="153">
        <v>150</v>
      </c>
      <c r="F919" s="146">
        <f t="shared" si="96"/>
        <v>150</v>
      </c>
      <c r="G919" s="696">
        <f t="shared" si="99"/>
        <v>1.207295930768822E-3</v>
      </c>
      <c r="H919" s="734">
        <f t="shared" si="97"/>
        <v>5.1689771627901724</v>
      </c>
      <c r="I919" s="151">
        <f t="shared" si="98"/>
        <v>1.1371749758138379</v>
      </c>
      <c r="J919" s="151">
        <v>2.0260806375139397</v>
      </c>
      <c r="K919" s="151">
        <v>2.8668119372369096</v>
      </c>
      <c r="L919" s="725">
        <f t="shared" si="94"/>
        <v>7.4660298089032393E-2</v>
      </c>
      <c r="M919" s="165">
        <f t="shared" si="95"/>
        <v>4.8735802933027461</v>
      </c>
      <c r="N919" s="165">
        <v>3.78065819735018</v>
      </c>
    </row>
    <row r="920" spans="1:14" x14ac:dyDescent="0.3">
      <c r="A920" s="158">
        <v>143</v>
      </c>
      <c r="B920" s="321" t="s">
        <v>1362</v>
      </c>
      <c r="C920" s="146">
        <v>140.6</v>
      </c>
      <c r="F920" s="146">
        <f t="shared" si="96"/>
        <v>140.6</v>
      </c>
      <c r="G920" s="696">
        <f t="shared" si="99"/>
        <v>1.1316387191073092E-3</v>
      </c>
      <c r="H920" s="734">
        <f t="shared" si="97"/>
        <v>4.8450545939219891</v>
      </c>
      <c r="I920" s="151">
        <f t="shared" si="98"/>
        <v>1.0659120106628377</v>
      </c>
      <c r="J920" s="151">
        <v>1.8991129175630661</v>
      </c>
      <c r="K920" s="151">
        <v>6.0724694857976305</v>
      </c>
      <c r="L920" s="725">
        <f t="shared" si="94"/>
        <v>9.8737901905729189E-2</v>
      </c>
      <c r="M920" s="165">
        <f t="shared" si="95"/>
        <v>10.323198125855971</v>
      </c>
      <c r="N920" s="165">
        <v>5.7540684267818554</v>
      </c>
    </row>
    <row r="921" spans="1:14" x14ac:dyDescent="0.3">
      <c r="A921" s="158">
        <v>144</v>
      </c>
      <c r="B921" s="321" t="s">
        <v>1363</v>
      </c>
      <c r="C921" s="146">
        <v>209.1</v>
      </c>
      <c r="F921" s="146">
        <f t="shared" si="96"/>
        <v>209.1</v>
      </c>
      <c r="G921" s="696">
        <f t="shared" si="99"/>
        <v>1.6829705274917378E-3</v>
      </c>
      <c r="H921" s="734">
        <f t="shared" si="97"/>
        <v>7.2055541649295005</v>
      </c>
      <c r="I921" s="151">
        <f t="shared" si="98"/>
        <v>1.5852219162844901</v>
      </c>
      <c r="J921" s="151">
        <v>2.8243564086944319</v>
      </c>
      <c r="K921" s="151">
        <v>3.996335840508253</v>
      </c>
      <c r="L921" s="725">
        <f t="shared" si="94"/>
        <v>7.4660298089032406E-2</v>
      </c>
      <c r="M921" s="165">
        <f t="shared" si="95"/>
        <v>6.7937709288640296</v>
      </c>
      <c r="N921" s="165">
        <v>1.8606001541357815</v>
      </c>
    </row>
    <row r="922" spans="1:14" x14ac:dyDescent="0.3">
      <c r="A922" s="158">
        <v>145</v>
      </c>
      <c r="B922" s="321" t="s">
        <v>1364</v>
      </c>
      <c r="C922" s="146">
        <v>463.5</v>
      </c>
      <c r="F922" s="146">
        <f t="shared" si="96"/>
        <v>463.5</v>
      </c>
      <c r="G922" s="696">
        <f t="shared" si="99"/>
        <v>3.7305444260756601E-3</v>
      </c>
      <c r="H922" s="734">
        <f t="shared" si="97"/>
        <v>15.972139433021635</v>
      </c>
      <c r="I922" s="151">
        <f t="shared" si="98"/>
        <v>3.5138706752647595</v>
      </c>
      <c r="J922" s="151">
        <v>6.2605891699180738</v>
      </c>
      <c r="K922" s="151">
        <v>14.43843357058153</v>
      </c>
      <c r="L922" s="725">
        <f t="shared" si="94"/>
        <v>8.6699099997380791E-2</v>
      </c>
      <c r="M922" s="165">
        <f t="shared" si="95"/>
        <v>24.545337069988602</v>
      </c>
      <c r="N922" s="165">
        <v>4.4208496521014773</v>
      </c>
    </row>
    <row r="923" spans="1:14" x14ac:dyDescent="0.3">
      <c r="A923" s="158">
        <v>146</v>
      </c>
      <c r="B923" s="321" t="s">
        <v>1365</v>
      </c>
      <c r="C923" s="146">
        <v>126</v>
      </c>
      <c r="F923" s="146">
        <f t="shared" si="96"/>
        <v>126</v>
      </c>
      <c r="G923" s="696">
        <f t="shared" si="99"/>
        <v>1.0141285818458105E-3</v>
      </c>
      <c r="H923" s="734">
        <f t="shared" si="97"/>
        <v>4.3419408167437448</v>
      </c>
      <c r="I923" s="151">
        <f t="shared" si="98"/>
        <v>0.9552269796836238</v>
      </c>
      <c r="J923" s="151">
        <v>1.7019077355117094</v>
      </c>
      <c r="K923" s="151">
        <v>3.0148776434597635</v>
      </c>
      <c r="L923" s="725">
        <f t="shared" si="94"/>
        <v>7.947581885237176E-2</v>
      </c>
      <c r="M923" s="165">
        <f t="shared" si="95"/>
        <v>5.1252919938815982</v>
      </c>
      <c r="N923" s="165">
        <v>10.667990587485891</v>
      </c>
    </row>
    <row r="924" spans="1:14" x14ac:dyDescent="0.3">
      <c r="A924" s="158">
        <v>147</v>
      </c>
      <c r="B924" s="321" t="s">
        <v>1366</v>
      </c>
      <c r="C924" s="146">
        <v>725.1</v>
      </c>
      <c r="F924" s="146">
        <f t="shared" si="96"/>
        <v>725.1</v>
      </c>
      <c r="G924" s="696">
        <f t="shared" si="99"/>
        <v>5.8360685293364859E-3</v>
      </c>
      <c r="H924" s="734">
        <f t="shared" si="97"/>
        <v>24.986835604927698</v>
      </c>
      <c r="I924" s="151">
        <f t="shared" si="98"/>
        <v>5.4971038330840933</v>
      </c>
      <c r="J924" s="151">
        <v>9.7940738017423872</v>
      </c>
      <c r="K924" s="151">
        <v>13.858168904603223</v>
      </c>
      <c r="L924" s="725">
        <f t="shared" si="94"/>
        <v>7.466029808903242E-2</v>
      </c>
      <c r="M924" s="165">
        <f t="shared" si="95"/>
        <v>23.558887137825479</v>
      </c>
      <c r="N924" s="165">
        <v>27.605230858300263</v>
      </c>
    </row>
    <row r="925" spans="1:14" x14ac:dyDescent="0.3">
      <c r="A925" s="158">
        <v>148</v>
      </c>
      <c r="B925" s="321" t="s">
        <v>2161</v>
      </c>
      <c r="C925" s="146">
        <v>466.88</v>
      </c>
      <c r="F925" s="146">
        <f t="shared" si="96"/>
        <v>466.88</v>
      </c>
      <c r="G925" s="696">
        <f t="shared" si="99"/>
        <v>3.7577488277156508E-3</v>
      </c>
      <c r="H925" s="734">
        <f t="shared" si="97"/>
        <v>16.088613718423172</v>
      </c>
      <c r="I925" s="151">
        <f t="shared" si="98"/>
        <v>3.5394950180530977</v>
      </c>
      <c r="J925" s="151">
        <v>6.3062435202833882</v>
      </c>
      <c r="K925" s="151">
        <v>8.9230477150477903</v>
      </c>
      <c r="L925" s="725">
        <f t="shared" si="94"/>
        <v>7.466029808903242E-2</v>
      </c>
      <c r="M925" s="165">
        <f t="shared" si="95"/>
        <v>15.169181115581242</v>
      </c>
      <c r="N925" s="165">
        <v>23.618230528009306</v>
      </c>
    </row>
    <row r="926" spans="1:14" x14ac:dyDescent="0.3">
      <c r="A926" s="158">
        <v>149</v>
      </c>
      <c r="B926" s="321" t="s">
        <v>1367</v>
      </c>
      <c r="C926" s="146">
        <v>138.1</v>
      </c>
      <c r="F926" s="146">
        <f t="shared" si="96"/>
        <v>138.1</v>
      </c>
      <c r="G926" s="696">
        <f t="shared" si="99"/>
        <v>1.1115171202611622E-3</v>
      </c>
      <c r="H926" s="734">
        <f t="shared" si="97"/>
        <v>4.7589049745421521</v>
      </c>
      <c r="I926" s="151">
        <f t="shared" si="98"/>
        <v>1.0469590943992735</v>
      </c>
      <c r="J926" s="151">
        <v>1.8653449069378338</v>
      </c>
      <c r="K926" s="151">
        <v>2.6393781902161151</v>
      </c>
      <c r="L926" s="725">
        <f t="shared" si="94"/>
        <v>7.4660298089032393E-2</v>
      </c>
      <c r="M926" s="165">
        <f t="shared" si="95"/>
        <v>4.4869429233673959</v>
      </c>
      <c r="N926" s="165">
        <v>12.714213493310977</v>
      </c>
    </row>
    <row r="927" spans="1:14" x14ac:dyDescent="0.3">
      <c r="A927" s="158">
        <v>150</v>
      </c>
      <c r="B927" s="321" t="s">
        <v>1368</v>
      </c>
      <c r="C927" s="146">
        <v>807</v>
      </c>
      <c r="F927" s="146">
        <f t="shared" si="96"/>
        <v>807</v>
      </c>
      <c r="G927" s="696">
        <f t="shared" si="99"/>
        <v>6.4952521075362629E-3</v>
      </c>
      <c r="H927" s="734">
        <f t="shared" si="97"/>
        <v>27.809097135811133</v>
      </c>
      <c r="I927" s="151">
        <f t="shared" si="98"/>
        <v>6.1180013698784492</v>
      </c>
      <c r="J927" s="151">
        <v>10.900313829824997</v>
      </c>
      <c r="K927" s="151">
        <v>34.854074502408871</v>
      </c>
      <c r="L927" s="725">
        <f t="shared" si="94"/>
        <v>9.8737901905729175E-2</v>
      </c>
      <c r="M927" s="165">
        <f t="shared" si="95"/>
        <v>59.25192665409508</v>
      </c>
      <c r="N927" s="165">
        <v>6.969480025041098</v>
      </c>
    </row>
    <row r="928" spans="1:14" x14ac:dyDescent="0.3">
      <c r="A928" s="158">
        <v>151</v>
      </c>
      <c r="B928" s="321" t="s">
        <v>1369</v>
      </c>
      <c r="C928" s="146">
        <v>1555.2</v>
      </c>
      <c r="F928" s="146">
        <f t="shared" si="96"/>
        <v>1555.2</v>
      </c>
      <c r="G928" s="696">
        <f t="shared" si="99"/>
        <v>1.2517244210211147E-2</v>
      </c>
      <c r="H928" s="734">
        <f t="shared" si="97"/>
        <v>53.591955223808512</v>
      </c>
      <c r="I928" s="151">
        <f t="shared" si="98"/>
        <v>11.790230149237873</v>
      </c>
      <c r="J928" s="151">
        <v>21.006404049744528</v>
      </c>
      <c r="K928" s="151">
        <v>29.723106165272281</v>
      </c>
      <c r="L928" s="725">
        <f t="shared" si="94"/>
        <v>7.4660298089032393E-2</v>
      </c>
      <c r="M928" s="165">
        <f t="shared" si="95"/>
        <v>50.529280480962875</v>
      </c>
      <c r="N928" s="165">
        <v>7.3820851912704253</v>
      </c>
    </row>
    <row r="929" spans="1:14" x14ac:dyDescent="0.3">
      <c r="A929" s="158">
        <v>152</v>
      </c>
      <c r="B929" s="321" t="s">
        <v>1370</v>
      </c>
      <c r="C929" s="146">
        <v>1514.3</v>
      </c>
      <c r="F929" s="146">
        <f t="shared" si="96"/>
        <v>1514.3</v>
      </c>
      <c r="G929" s="696">
        <f t="shared" si="99"/>
        <v>1.218805485308818E-2</v>
      </c>
      <c r="H929" s="734">
        <f t="shared" si="97"/>
        <v>52.182547450754384</v>
      </c>
      <c r="I929" s="151">
        <f t="shared" si="98"/>
        <v>11.480160439165966</v>
      </c>
      <c r="J929" s="151">
        <v>20.453959395915724</v>
      </c>
      <c r="K929" s="151">
        <v>28.94142211038568</v>
      </c>
      <c r="L929" s="725">
        <f t="shared" si="94"/>
        <v>7.4660298089032406E-2</v>
      </c>
      <c r="M929" s="165">
        <f t="shared" si="95"/>
        <v>49.200417587655657</v>
      </c>
      <c r="N929" s="165">
        <v>6.7118351701105672</v>
      </c>
    </row>
    <row r="930" spans="1:14" x14ac:dyDescent="0.3">
      <c r="A930" s="158">
        <v>153</v>
      </c>
      <c r="B930" s="321" t="s">
        <v>1371</v>
      </c>
      <c r="C930" s="153">
        <v>394</v>
      </c>
      <c r="F930" s="146">
        <f t="shared" si="96"/>
        <v>394</v>
      </c>
      <c r="G930" s="696">
        <f t="shared" si="99"/>
        <v>3.1711639781527726E-3</v>
      </c>
      <c r="H930" s="734">
        <f t="shared" si="97"/>
        <v>13.577180014262188</v>
      </c>
      <c r="I930" s="151">
        <f t="shared" si="98"/>
        <v>2.9869796031376814</v>
      </c>
      <c r="J930" s="151">
        <v>5.321838474536615</v>
      </c>
      <c r="K930" s="151">
        <v>7.5301593551422839</v>
      </c>
      <c r="L930" s="725">
        <f t="shared" si="94"/>
        <v>7.4660298089032406E-2</v>
      </c>
      <c r="M930" s="165">
        <f t="shared" si="95"/>
        <v>12.801270903741882</v>
      </c>
      <c r="N930" s="165">
        <v>13.596672992890944</v>
      </c>
    </row>
    <row r="931" spans="1:14" x14ac:dyDescent="0.3">
      <c r="A931" s="158">
        <v>154</v>
      </c>
      <c r="B931" s="321" t="s">
        <v>2162</v>
      </c>
      <c r="C931" s="146">
        <v>572.5</v>
      </c>
      <c r="F931" s="146">
        <f t="shared" si="96"/>
        <v>572.5</v>
      </c>
      <c r="G931" s="696">
        <f t="shared" si="99"/>
        <v>4.6078461357676711E-3</v>
      </c>
      <c r="H931" s="734">
        <f t="shared" si="97"/>
        <v>19.728262837982495</v>
      </c>
      <c r="I931" s="151">
        <f t="shared" si="98"/>
        <v>4.3402178243561487</v>
      </c>
      <c r="J931" s="151">
        <v>7.7328744331782042</v>
      </c>
      <c r="K931" s="151">
        <v>10.941665560454206</v>
      </c>
      <c r="L931" s="725">
        <f t="shared" si="94"/>
        <v>7.4660298089032406E-2</v>
      </c>
      <c r="M931" s="165">
        <f t="shared" si="95"/>
        <v>18.600831452772152</v>
      </c>
      <c r="N931" s="165">
        <v>7.4119570585087482</v>
      </c>
    </row>
    <row r="932" spans="1:14" x14ac:dyDescent="0.3">
      <c r="A932" s="158">
        <v>155</v>
      </c>
      <c r="B932" s="321" t="s">
        <v>1372</v>
      </c>
      <c r="C932" s="146">
        <v>351.9</v>
      </c>
      <c r="F932" s="146">
        <f t="shared" si="96"/>
        <v>351.9</v>
      </c>
      <c r="G932" s="696">
        <f t="shared" si="99"/>
        <v>2.8323162535836563E-3</v>
      </c>
      <c r="H932" s="734">
        <f t="shared" si="97"/>
        <v>12.126420423905746</v>
      </c>
      <c r="I932" s="151">
        <f t="shared" si="98"/>
        <v>2.6678124932592642</v>
      </c>
      <c r="J932" s="151">
        <v>4.7531851756077028</v>
      </c>
      <c r="K932" s="151">
        <v>6.7255408047577907</v>
      </c>
      <c r="L932" s="725">
        <f t="shared" si="94"/>
        <v>7.4660298089032406E-2</v>
      </c>
      <c r="M932" s="165">
        <f t="shared" si="95"/>
        <v>11.433419368088243</v>
      </c>
      <c r="N932" s="165">
        <v>5.0688824720028354</v>
      </c>
    </row>
    <row r="933" spans="1:14" x14ac:dyDescent="0.3">
      <c r="A933" s="158">
        <v>156</v>
      </c>
      <c r="B933" s="321" t="s">
        <v>1373</v>
      </c>
      <c r="C933" s="146">
        <v>449.4</v>
      </c>
      <c r="F933" s="146">
        <f t="shared" si="96"/>
        <v>449.4</v>
      </c>
      <c r="G933" s="696">
        <f t="shared" si="99"/>
        <v>3.6170586085833905E-3</v>
      </c>
      <c r="H933" s="734">
        <f t="shared" si="97"/>
        <v>15.486255579719357</v>
      </c>
      <c r="I933" s="151">
        <f t="shared" si="98"/>
        <v>3.4069762275382587</v>
      </c>
      <c r="J933" s="151">
        <v>6.0701375899917629</v>
      </c>
      <c r="K933" s="151">
        <v>8.5889685639617817</v>
      </c>
      <c r="L933" s="725">
        <f t="shared" si="94"/>
        <v>7.4660298089032393E-2</v>
      </c>
      <c r="M933" s="165">
        <f t="shared" si="95"/>
        <v>14.601246558735028</v>
      </c>
      <c r="N933" s="165">
        <v>4.8280405423938602</v>
      </c>
    </row>
    <row r="934" spans="1:14" x14ac:dyDescent="0.3">
      <c r="A934" s="158">
        <v>157</v>
      </c>
      <c r="B934" s="321" t="s">
        <v>1374</v>
      </c>
      <c r="C934" s="146">
        <v>1394.3</v>
      </c>
      <c r="F934" s="146">
        <f t="shared" si="96"/>
        <v>1394.3</v>
      </c>
      <c r="G934" s="696">
        <f t="shared" si="99"/>
        <v>1.1222218108473124E-2</v>
      </c>
      <c r="H934" s="734">
        <f t="shared" si="97"/>
        <v>48.047365720522251</v>
      </c>
      <c r="I934" s="151">
        <f t="shared" si="98"/>
        <v>10.570420458514896</v>
      </c>
      <c r="J934" s="151">
        <v>18.833094885904572</v>
      </c>
      <c r="K934" s="151">
        <v>26.647972560596155</v>
      </c>
      <c r="L934" s="725">
        <f t="shared" si="94"/>
        <v>7.4660298089032406E-2</v>
      </c>
      <c r="M934" s="165">
        <f t="shared" si="95"/>
        <v>45.30155335301346</v>
      </c>
      <c r="N934" s="165">
        <v>13.76719681346184</v>
      </c>
    </row>
    <row r="935" spans="1:14" x14ac:dyDescent="0.3">
      <c r="A935" s="158">
        <v>158</v>
      </c>
      <c r="B935" s="321" t="s">
        <v>1375</v>
      </c>
      <c r="C935" s="146">
        <v>398.7</v>
      </c>
      <c r="F935" s="146">
        <f t="shared" si="96"/>
        <v>398.7</v>
      </c>
      <c r="G935" s="696">
        <f t="shared" si="99"/>
        <v>3.208992583983529E-3</v>
      </c>
      <c r="H935" s="734">
        <f t="shared" si="97"/>
        <v>13.73914129869628</v>
      </c>
      <c r="I935" s="151">
        <f t="shared" si="98"/>
        <v>3.0226110857131818</v>
      </c>
      <c r="J935" s="151">
        <v>5.3853223345120522</v>
      </c>
      <c r="K935" s="151">
        <v>7.6199861291757074</v>
      </c>
      <c r="L935" s="725">
        <f t="shared" si="94"/>
        <v>7.466029808903242E-2</v>
      </c>
      <c r="M935" s="165">
        <f t="shared" si="95"/>
        <v>12.953976419598701</v>
      </c>
      <c r="N935" s="165">
        <v>8.838338719138644</v>
      </c>
    </row>
    <row r="936" spans="1:14" x14ac:dyDescent="0.3">
      <c r="A936" s="158">
        <v>159</v>
      </c>
      <c r="B936" s="321" t="s">
        <v>1376</v>
      </c>
      <c r="C936" s="146">
        <v>359.4</v>
      </c>
      <c r="F936" s="146">
        <f t="shared" si="96"/>
        <v>359.4</v>
      </c>
      <c r="G936" s="696">
        <f t="shared" si="99"/>
        <v>2.8926810501220973E-3</v>
      </c>
      <c r="H936" s="734">
        <f t="shared" si="97"/>
        <v>12.384869282045253</v>
      </c>
      <c r="I936" s="151">
        <f t="shared" si="98"/>
        <v>2.7246712420499555</v>
      </c>
      <c r="J936" s="151">
        <v>4.8544892074834003</v>
      </c>
      <c r="K936" s="151">
        <v>6.8688814016196353</v>
      </c>
      <c r="L936" s="725">
        <f t="shared" si="94"/>
        <v>7.4660298089032406E-2</v>
      </c>
      <c r="M936" s="165">
        <f t="shared" si="95"/>
        <v>11.67709838275338</v>
      </c>
      <c r="N936" s="165">
        <v>5.9855753978788542</v>
      </c>
    </row>
    <row r="937" spans="1:14" x14ac:dyDescent="0.3">
      <c r="A937" s="158">
        <v>160</v>
      </c>
      <c r="B937" s="321" t="s">
        <v>1377</v>
      </c>
      <c r="C937" s="146">
        <v>694.9</v>
      </c>
      <c r="F937" s="146">
        <f t="shared" si="96"/>
        <v>694.9</v>
      </c>
      <c r="G937" s="696">
        <f t="shared" si="99"/>
        <v>5.5929996152750293E-3</v>
      </c>
      <c r="H937" s="734">
        <f t="shared" si="97"/>
        <v>23.946148202819273</v>
      </c>
      <c r="I937" s="151">
        <f t="shared" si="98"/>
        <v>5.2681526046202398</v>
      </c>
      <c r="J937" s="151">
        <v>9.3861562333895794</v>
      </c>
      <c r="K937" s="151">
        <v>13.280984101239524</v>
      </c>
      <c r="L937" s="725">
        <f t="shared" si="94"/>
        <v>7.4660298089032406E-2</v>
      </c>
      <c r="M937" s="165">
        <f t="shared" si="95"/>
        <v>22.577672972107191</v>
      </c>
      <c r="N937" s="165">
        <v>17.994066027684461</v>
      </c>
    </row>
    <row r="938" spans="1:14" x14ac:dyDescent="0.3">
      <c r="A938" s="158">
        <v>161</v>
      </c>
      <c r="B938" s="321" t="s">
        <v>1378</v>
      </c>
      <c r="C938" s="146">
        <v>629.6</v>
      </c>
      <c r="F938" s="146">
        <f t="shared" si="96"/>
        <v>629.6</v>
      </c>
      <c r="G938" s="696">
        <f t="shared" si="99"/>
        <v>5.0674234534136692E-3</v>
      </c>
      <c r="H938" s="734">
        <f t="shared" si="97"/>
        <v>21.695920144617954</v>
      </c>
      <c r="I938" s="151">
        <f t="shared" si="98"/>
        <v>4.7731024318159498</v>
      </c>
      <c r="J938" s="151">
        <v>8.5041357958585095</v>
      </c>
      <c r="K938" s="151">
        <v>27.192224667554683</v>
      </c>
      <c r="L938" s="725">
        <f t="shared" ref="L938:L1001" si="100">(K938+J938+I938+H938)/F938</f>
        <v>9.8737901905729189E-2</v>
      </c>
      <c r="M938" s="165">
        <f t="shared" si="95"/>
        <v>46.226781934842961</v>
      </c>
      <c r="N938" s="165">
        <v>2.6828670763418314</v>
      </c>
    </row>
    <row r="939" spans="1:14" x14ac:dyDescent="0.3">
      <c r="A939" s="158">
        <v>162</v>
      </c>
      <c r="B939" s="321" t="s">
        <v>1379</v>
      </c>
      <c r="C939" s="146">
        <v>969.07</v>
      </c>
      <c r="F939" s="146">
        <f t="shared" si="96"/>
        <v>969.07</v>
      </c>
      <c r="G939" s="696">
        <f t="shared" si="99"/>
        <v>7.7996951175342832E-3</v>
      </c>
      <c r="H939" s="734">
        <f t="shared" si="97"/>
        <v>33.394004660967155</v>
      </c>
      <c r="I939" s="151">
        <f t="shared" si="98"/>
        <v>7.3466810254127743</v>
      </c>
      <c r="J939" s="151">
        <v>13.089426422637558</v>
      </c>
      <c r="K939" s="151">
        <v>18.52094296012115</v>
      </c>
      <c r="L939" s="725">
        <f t="shared" si="100"/>
        <v>7.4660298089032406E-2</v>
      </c>
      <c r="M939" s="165">
        <f t="shared" si="95"/>
        <v>31.485603032205955</v>
      </c>
      <c r="N939" s="165">
        <v>5.7716576209926291</v>
      </c>
    </row>
    <row r="940" spans="1:14" x14ac:dyDescent="0.3">
      <c r="A940" s="158">
        <v>163</v>
      </c>
      <c r="B940" s="321" t="s">
        <v>1380</v>
      </c>
      <c r="C940" s="146">
        <v>315.7</v>
      </c>
      <c r="F940" s="146">
        <f t="shared" si="96"/>
        <v>315.7</v>
      </c>
      <c r="G940" s="696">
        <f t="shared" si="99"/>
        <v>2.5409555022914473E-3</v>
      </c>
      <c r="H940" s="734">
        <f t="shared" si="97"/>
        <v>10.878973935285716</v>
      </c>
      <c r="I940" s="151">
        <f t="shared" si="98"/>
        <v>2.3933742657628576</v>
      </c>
      <c r="J940" s="151">
        <v>4.2642243817543388</v>
      </c>
      <c r="K940" s="151">
        <v>6.0336835239046156</v>
      </c>
      <c r="L940" s="725">
        <f t="shared" si="100"/>
        <v>7.4660298089032393E-2</v>
      </c>
      <c r="M940" s="165">
        <f t="shared" si="95"/>
        <v>10.257261990637847</v>
      </c>
      <c r="N940" s="165">
        <v>2.3916163707681877</v>
      </c>
    </row>
    <row r="941" spans="1:14" x14ac:dyDescent="0.3">
      <c r="A941" s="158">
        <v>164</v>
      </c>
      <c r="B941" s="321" t="s">
        <v>1381</v>
      </c>
      <c r="C941" s="146">
        <v>677.4</v>
      </c>
      <c r="F941" s="146">
        <f t="shared" si="96"/>
        <v>677.4</v>
      </c>
      <c r="G941" s="696">
        <f t="shared" si="99"/>
        <v>5.4521484233519997E-3</v>
      </c>
      <c r="H941" s="734">
        <f t="shared" si="97"/>
        <v>23.34310086716042</v>
      </c>
      <c r="I941" s="151">
        <f t="shared" si="98"/>
        <v>5.1354821907752921</v>
      </c>
      <c r="J941" s="151">
        <v>9.1497801590129519</v>
      </c>
      <c r="K941" s="151">
        <v>12.946522708561885</v>
      </c>
      <c r="L941" s="725">
        <f t="shared" si="100"/>
        <v>7.4660298089032393E-2</v>
      </c>
      <c r="M941" s="165">
        <f t="shared" si="95"/>
        <v>22.009088604555203</v>
      </c>
      <c r="N941" s="165">
        <v>1.3535689842364844</v>
      </c>
    </row>
    <row r="942" spans="1:14" x14ac:dyDescent="0.3">
      <c r="A942" s="158">
        <v>165</v>
      </c>
      <c r="B942" s="321" t="s">
        <v>1382</v>
      </c>
      <c r="C942" s="146">
        <v>255.8</v>
      </c>
      <c r="F942" s="146">
        <f t="shared" si="96"/>
        <v>255.8</v>
      </c>
      <c r="G942" s="696">
        <f t="shared" si="99"/>
        <v>2.0588419939377646E-3</v>
      </c>
      <c r="H942" s="734">
        <f t="shared" si="97"/>
        <v>8.8148290549448411</v>
      </c>
      <c r="I942" s="151">
        <f t="shared" si="98"/>
        <v>1.9392623920878651</v>
      </c>
      <c r="J942" s="151">
        <v>3.455142847173772</v>
      </c>
      <c r="K942" s="151">
        <v>4.8888699569680103</v>
      </c>
      <c r="L942" s="725">
        <f t="shared" si="100"/>
        <v>7.4660298089032406E-2</v>
      </c>
      <c r="M942" s="165">
        <f t="shared" si="95"/>
        <v>8.3110789268456173</v>
      </c>
      <c r="N942" s="165">
        <v>4.4359722848908785</v>
      </c>
    </row>
    <row r="943" spans="1:14" x14ac:dyDescent="0.3">
      <c r="A943" s="158">
        <v>166</v>
      </c>
      <c r="B943" s="321" t="s">
        <v>1383</v>
      </c>
      <c r="C943" s="146">
        <v>167.8</v>
      </c>
      <c r="D943" s="146">
        <v>184.7</v>
      </c>
      <c r="F943" s="146">
        <f t="shared" si="96"/>
        <v>352.5</v>
      </c>
      <c r="G943" s="696">
        <f t="shared" si="99"/>
        <v>2.8371454373067317E-3</v>
      </c>
      <c r="H943" s="734">
        <f t="shared" si="97"/>
        <v>12.147096332556906</v>
      </c>
      <c r="I943" s="151">
        <f t="shared" si="98"/>
        <v>2.6723611931625193</v>
      </c>
      <c r="J943" s="151">
        <v>4.7612894981577583</v>
      </c>
      <c r="K943" s="151">
        <v>23.711718743277967</v>
      </c>
      <c r="L943" s="725">
        <f t="shared" si="100"/>
        <v>0.12281550572242596</v>
      </c>
      <c r="M943" s="165">
        <f t="shared" si="95"/>
        <v>40.309921863572541</v>
      </c>
      <c r="N943" s="165">
        <v>1.9864791713484407</v>
      </c>
    </row>
    <row r="944" spans="1:14" x14ac:dyDescent="0.3">
      <c r="A944" s="158">
        <v>167</v>
      </c>
      <c r="B944" s="321" t="s">
        <v>1385</v>
      </c>
      <c r="C944" s="146">
        <v>642.9</v>
      </c>
      <c r="F944" s="146">
        <f t="shared" si="96"/>
        <v>642.9</v>
      </c>
      <c r="G944" s="696">
        <f t="shared" si="99"/>
        <v>5.1744703592751708E-3</v>
      </c>
      <c r="H944" s="734">
        <f t="shared" si="97"/>
        <v>22.154236119718679</v>
      </c>
      <c r="I944" s="151">
        <f t="shared" si="98"/>
        <v>4.873931946338109</v>
      </c>
      <c r="J944" s="151">
        <v>8.6837816123847453</v>
      </c>
      <c r="K944" s="151">
        <v>12.287155962997394</v>
      </c>
      <c r="L944" s="725">
        <f t="shared" si="100"/>
        <v>7.4660298089032406E-2</v>
      </c>
      <c r="M944" s="165">
        <f t="shared" si="95"/>
        <v>20.888165137095569</v>
      </c>
      <c r="N944" s="165">
        <v>6.5087064728899753</v>
      </c>
    </row>
    <row r="945" spans="1:14" x14ac:dyDescent="0.3">
      <c r="A945" s="158">
        <v>168</v>
      </c>
      <c r="B945" s="321" t="s">
        <v>1386</v>
      </c>
      <c r="C945" s="146">
        <v>324.39999999999998</v>
      </c>
      <c r="F945" s="146">
        <f t="shared" si="96"/>
        <v>324.39999999999998</v>
      </c>
      <c r="G945" s="696">
        <f t="shared" si="99"/>
        <v>2.610978666276039E-3</v>
      </c>
      <c r="H945" s="734">
        <f t="shared" si="97"/>
        <v>11.178774610727547</v>
      </c>
      <c r="I945" s="151">
        <f t="shared" si="98"/>
        <v>2.4593304143600605</v>
      </c>
      <c r="J945" s="151">
        <v>4.3817370587301472</v>
      </c>
      <c r="K945" s="151">
        <v>6.1999586162643565</v>
      </c>
      <c r="L945" s="725">
        <f t="shared" si="100"/>
        <v>7.4660298089032406E-2</v>
      </c>
      <c r="M945" s="165">
        <f t="shared" si="95"/>
        <v>10.539929647649405</v>
      </c>
      <c r="N945" s="165">
        <v>6.7234105186654167</v>
      </c>
    </row>
    <row r="946" spans="1:14" x14ac:dyDescent="0.3">
      <c r="A946" s="158">
        <v>169</v>
      </c>
      <c r="B946" s="321" t="s">
        <v>1387</v>
      </c>
      <c r="C946" s="153">
        <v>505</v>
      </c>
      <c r="F946" s="146">
        <f t="shared" si="96"/>
        <v>505</v>
      </c>
      <c r="G946" s="696">
        <f t="shared" si="99"/>
        <v>4.0645629669217006E-3</v>
      </c>
      <c r="H946" s="734">
        <f t="shared" si="97"/>
        <v>17.402223114726915</v>
      </c>
      <c r="I946" s="151">
        <f t="shared" si="98"/>
        <v>3.8284890852399216</v>
      </c>
      <c r="J946" s="151">
        <v>6.8211381462969314</v>
      </c>
      <c r="K946" s="151">
        <v>9.6516001886975982</v>
      </c>
      <c r="L946" s="725">
        <f t="shared" si="100"/>
        <v>7.466029808903242E-2</v>
      </c>
      <c r="M946" s="165">
        <f t="shared" si="95"/>
        <v>16.407720320785916</v>
      </c>
      <c r="N946" s="165">
        <v>5.6325272669559308</v>
      </c>
    </row>
    <row r="947" spans="1:14" x14ac:dyDescent="0.3">
      <c r="A947" s="158">
        <v>170</v>
      </c>
      <c r="B947" s="321" t="s">
        <v>1388</v>
      </c>
      <c r="C947" s="146">
        <v>548.70000000000005</v>
      </c>
      <c r="F947" s="146">
        <f t="shared" si="96"/>
        <v>548.70000000000005</v>
      </c>
      <c r="G947" s="696">
        <f t="shared" si="99"/>
        <v>4.416288514752351E-3</v>
      </c>
      <c r="H947" s="734">
        <f t="shared" si="97"/>
        <v>18.908118461486453</v>
      </c>
      <c r="I947" s="151">
        <f t="shared" si="98"/>
        <v>4.1597860615270195</v>
      </c>
      <c r="J947" s="151">
        <v>7.4114029720259929</v>
      </c>
      <c r="K947" s="151">
        <v>10.486798066412618</v>
      </c>
      <c r="L947" s="725">
        <f t="shared" si="100"/>
        <v>7.4660298089032406E-2</v>
      </c>
      <c r="M947" s="165">
        <f t="shared" si="95"/>
        <v>17.827556712901451</v>
      </c>
      <c r="N947" s="165">
        <v>2.5409757069598</v>
      </c>
    </row>
    <row r="948" spans="1:14" x14ac:dyDescent="0.3">
      <c r="A948" s="158">
        <v>171</v>
      </c>
      <c r="B948" s="321" t="s">
        <v>1389</v>
      </c>
      <c r="C948" s="146">
        <v>222.33</v>
      </c>
      <c r="F948" s="146">
        <f t="shared" si="96"/>
        <v>222.33</v>
      </c>
      <c r="G948" s="696">
        <f t="shared" si="99"/>
        <v>1.7894540285855482E-3</v>
      </c>
      <c r="H948" s="734">
        <f t="shared" si="97"/>
        <v>7.6614579506875948</v>
      </c>
      <c r="I948" s="151">
        <f t="shared" si="98"/>
        <v>1.6855207491512709</v>
      </c>
      <c r="J948" s="151">
        <v>3.003056720923162</v>
      </c>
      <c r="K948" s="151">
        <v>4.2491886533725483</v>
      </c>
      <c r="L948" s="725">
        <f t="shared" si="100"/>
        <v>7.4660298089032406E-2</v>
      </c>
      <c r="M948" s="165">
        <f t="shared" si="95"/>
        <v>7.2236207107333321</v>
      </c>
      <c r="N948" s="165">
        <v>2.1265035490280768</v>
      </c>
    </row>
    <row r="949" spans="1:14" x14ac:dyDescent="0.3">
      <c r="A949" s="158">
        <v>172</v>
      </c>
      <c r="B949" s="321" t="s">
        <v>1390</v>
      </c>
      <c r="C949" s="146">
        <v>461.2</v>
      </c>
      <c r="F949" s="146">
        <f t="shared" si="96"/>
        <v>461.2</v>
      </c>
      <c r="G949" s="696">
        <f t="shared" si="99"/>
        <v>3.7120325551372045E-3</v>
      </c>
      <c r="H949" s="734">
        <f t="shared" si="97"/>
        <v>15.892881783192184</v>
      </c>
      <c r="I949" s="151">
        <f t="shared" si="98"/>
        <v>3.4964339923022805</v>
      </c>
      <c r="J949" s="151">
        <v>6.2295226001428601</v>
      </c>
      <c r="K949" s="151">
        <v>19.919081983284972</v>
      </c>
      <c r="L949" s="725">
        <f t="shared" si="100"/>
        <v>9.8737901905729175E-2</v>
      </c>
      <c r="M949" s="165">
        <f t="shared" si="95"/>
        <v>33.86243937158445</v>
      </c>
      <c r="N949" s="165">
        <v>10.575574498217334</v>
      </c>
    </row>
    <row r="950" spans="1:14" x14ac:dyDescent="0.3">
      <c r="A950" s="158">
        <v>173</v>
      </c>
      <c r="B950" s="321" t="s">
        <v>1391</v>
      </c>
      <c r="C950" s="146">
        <v>446.5</v>
      </c>
      <c r="F950" s="146">
        <f t="shared" si="96"/>
        <v>446.5</v>
      </c>
      <c r="G950" s="696">
        <f t="shared" si="99"/>
        <v>3.5937175539218604E-3</v>
      </c>
      <c r="H950" s="734">
        <f t="shared" si="97"/>
        <v>15.386322021238749</v>
      </c>
      <c r="I950" s="151">
        <f t="shared" si="98"/>
        <v>3.384990844672525</v>
      </c>
      <c r="J950" s="151">
        <v>6.0309666976664937</v>
      </c>
      <c r="K950" s="151">
        <v>8.5335435331752034</v>
      </c>
      <c r="L950" s="725">
        <f t="shared" si="100"/>
        <v>7.466029808903242E-2</v>
      </c>
      <c r="M950" s="165">
        <f t="shared" si="95"/>
        <v>14.507024006397845</v>
      </c>
      <c r="N950" s="165">
        <v>14.197538400863925</v>
      </c>
    </row>
    <row r="951" spans="1:14" x14ac:dyDescent="0.3">
      <c r="A951" s="158">
        <v>174</v>
      </c>
      <c r="B951" s="321" t="s">
        <v>1392</v>
      </c>
      <c r="C951" s="146">
        <v>291.5</v>
      </c>
      <c r="F951" s="146">
        <f t="shared" si="96"/>
        <v>291.5</v>
      </c>
      <c r="G951" s="696">
        <f t="shared" si="99"/>
        <v>2.3461784254607443E-3</v>
      </c>
      <c r="H951" s="734">
        <f t="shared" si="97"/>
        <v>10.045045619688903</v>
      </c>
      <c r="I951" s="151">
        <f t="shared" si="98"/>
        <v>2.2099100363315585</v>
      </c>
      <c r="J951" s="151">
        <v>3.9373500389020895</v>
      </c>
      <c r="K951" s="151">
        <v>12.589792710597504</v>
      </c>
      <c r="L951" s="725">
        <f t="shared" si="100"/>
        <v>9.8737901905729175E-2</v>
      </c>
      <c r="M951" s="165">
        <f t="shared" si="95"/>
        <v>21.402647608015755</v>
      </c>
      <c r="N951" s="165">
        <v>5.1398281566938504</v>
      </c>
    </row>
    <row r="952" spans="1:14" x14ac:dyDescent="0.3">
      <c r="A952" s="158">
        <v>175</v>
      </c>
      <c r="B952" s="321" t="s">
        <v>1393</v>
      </c>
      <c r="C952" s="146">
        <v>361.5</v>
      </c>
      <c r="F952" s="146">
        <f t="shared" si="96"/>
        <v>361.5</v>
      </c>
      <c r="G952" s="696">
        <f t="shared" si="99"/>
        <v>2.9095831931528612E-3</v>
      </c>
      <c r="H952" s="734">
        <f t="shared" si="97"/>
        <v>12.457234962324318</v>
      </c>
      <c r="I952" s="151">
        <f t="shared" si="98"/>
        <v>2.7405916917113498</v>
      </c>
      <c r="J952" s="151">
        <v>4.8828543364085943</v>
      </c>
      <c r="K952" s="151">
        <v>6.9090167687409521</v>
      </c>
      <c r="L952" s="725">
        <f t="shared" si="100"/>
        <v>7.4660298089032393E-2</v>
      </c>
      <c r="M952" s="165">
        <f t="shared" si="95"/>
        <v>11.745328506859618</v>
      </c>
      <c r="N952" s="165">
        <v>7.1767161040069594</v>
      </c>
    </row>
    <row r="953" spans="1:14" x14ac:dyDescent="0.3">
      <c r="A953" s="158">
        <v>176</v>
      </c>
      <c r="B953" s="321" t="s">
        <v>1394</v>
      </c>
      <c r="C953" s="146">
        <v>474.6</v>
      </c>
      <c r="E953" s="146">
        <v>11.3</v>
      </c>
      <c r="F953" s="146">
        <f t="shared" si="96"/>
        <v>485.90000000000003</v>
      </c>
      <c r="G953" s="696">
        <f t="shared" si="99"/>
        <v>3.9108339517371377E-3</v>
      </c>
      <c r="H953" s="734">
        <f t="shared" si="97"/>
        <v>16.744040022664969</v>
      </c>
      <c r="I953" s="151">
        <f t="shared" si="98"/>
        <v>3.6836888049862933</v>
      </c>
      <c r="J953" s="151">
        <v>6.5631505451201564</v>
      </c>
      <c r="K953" s="151">
        <v>9.2865594686894308</v>
      </c>
      <c r="L953" s="725">
        <f t="shared" si="100"/>
        <v>7.4660298089032406E-2</v>
      </c>
      <c r="M953" s="165">
        <f t="shared" si="95"/>
        <v>15.787151096772032</v>
      </c>
      <c r="N953" s="165">
        <v>3.8684068073627524</v>
      </c>
    </row>
    <row r="954" spans="1:14" x14ac:dyDescent="0.3">
      <c r="A954" s="158">
        <v>177</v>
      </c>
      <c r="B954" s="321" t="s">
        <v>1395</v>
      </c>
      <c r="C954" s="146">
        <v>399.3</v>
      </c>
      <c r="E954" s="146">
        <v>31.2</v>
      </c>
      <c r="F954" s="146">
        <f t="shared" si="96"/>
        <v>430.5</v>
      </c>
      <c r="G954" s="696">
        <f t="shared" si="99"/>
        <v>3.4649393213065194E-3</v>
      </c>
      <c r="H954" s="734">
        <f t="shared" si="97"/>
        <v>14.834964457207796</v>
      </c>
      <c r="I954" s="151">
        <f t="shared" si="98"/>
        <v>3.2636921805857151</v>
      </c>
      <c r="J954" s="151">
        <v>5.8148514296650067</v>
      </c>
      <c r="K954" s="151">
        <v>8.2277502598699321</v>
      </c>
      <c r="L954" s="725">
        <f t="shared" si="100"/>
        <v>7.4660298089032406E-2</v>
      </c>
      <c r="M954" s="165">
        <f t="shared" si="95"/>
        <v>13.987175441778884</v>
      </c>
      <c r="N954" s="165">
        <v>25.470392586207964</v>
      </c>
    </row>
    <row r="955" spans="1:14" x14ac:dyDescent="0.3">
      <c r="A955" s="158">
        <v>178</v>
      </c>
      <c r="B955" s="321" t="s">
        <v>1396</v>
      </c>
      <c r="C955" s="146">
        <v>84.3</v>
      </c>
      <c r="F955" s="146">
        <f t="shared" si="96"/>
        <v>84.3</v>
      </c>
      <c r="G955" s="696">
        <f t="shared" si="99"/>
        <v>6.7850031309207794E-4</v>
      </c>
      <c r="H955" s="734">
        <f t="shared" si="97"/>
        <v>2.9049651654880768</v>
      </c>
      <c r="I955" s="151">
        <f t="shared" si="98"/>
        <v>0.63909233640737695</v>
      </c>
      <c r="J955" s="151">
        <v>1.1386573182828341</v>
      </c>
      <c r="K955" s="151">
        <v>1.6111483087271434</v>
      </c>
      <c r="L955" s="725">
        <f t="shared" si="100"/>
        <v>7.4660298089032406E-2</v>
      </c>
      <c r="M955" s="165">
        <f t="shared" si="95"/>
        <v>2.7389521248361439</v>
      </c>
      <c r="N955" s="165">
        <v>20.158611193788577</v>
      </c>
    </row>
    <row r="956" spans="1:14" x14ac:dyDescent="0.3">
      <c r="A956" s="158">
        <v>179</v>
      </c>
      <c r="B956" s="321" t="s">
        <v>1397</v>
      </c>
      <c r="C956" s="146">
        <v>236.4</v>
      </c>
      <c r="F956" s="146">
        <f t="shared" si="96"/>
        <v>236.4</v>
      </c>
      <c r="G956" s="696">
        <f t="shared" si="99"/>
        <v>1.9026983868916636E-3</v>
      </c>
      <c r="H956" s="734">
        <f t="shared" si="97"/>
        <v>8.1463080085573125</v>
      </c>
      <c r="I956" s="151">
        <f t="shared" si="98"/>
        <v>1.7921877618826088</v>
      </c>
      <c r="J956" s="151">
        <v>3.1931030847219692</v>
      </c>
      <c r="K956" s="151">
        <v>4.5180956130853698</v>
      </c>
      <c r="L956" s="725">
        <f t="shared" si="100"/>
        <v>7.4660298089032406E-2</v>
      </c>
      <c r="M956" s="165">
        <f t="shared" ref="M956:M1019" si="101">K956*1.7</f>
        <v>7.6807625422451284</v>
      </c>
      <c r="N956" s="165">
        <v>8.9895650470326522</v>
      </c>
    </row>
    <row r="957" spans="1:14" x14ac:dyDescent="0.3">
      <c r="A957" s="158">
        <v>180</v>
      </c>
      <c r="B957" s="321" t="s">
        <v>1398</v>
      </c>
      <c r="C957" s="146">
        <v>84.3</v>
      </c>
      <c r="F957" s="146">
        <f t="shared" si="96"/>
        <v>84.3</v>
      </c>
      <c r="G957" s="696">
        <f t="shared" si="99"/>
        <v>6.7850031309207794E-4</v>
      </c>
      <c r="H957" s="734">
        <f t="shared" si="97"/>
        <v>2.9049651654880768</v>
      </c>
      <c r="I957" s="151">
        <f t="shared" si="98"/>
        <v>0.63909233640737695</v>
      </c>
      <c r="J957" s="151">
        <v>1.1386573182828341</v>
      </c>
      <c r="K957" s="151">
        <v>1.6111483087271434</v>
      </c>
      <c r="L957" s="725">
        <f t="shared" si="100"/>
        <v>7.4660298089032406E-2</v>
      </c>
      <c r="M957" s="165">
        <f t="shared" si="101"/>
        <v>2.7389521248361439</v>
      </c>
      <c r="N957" s="165">
        <v>10.070553242719443</v>
      </c>
    </row>
    <row r="958" spans="1:14" x14ac:dyDescent="0.3">
      <c r="A958" s="158">
        <v>181</v>
      </c>
      <c r="B958" s="321" t="s">
        <v>1399</v>
      </c>
      <c r="C958" s="146">
        <v>176.6</v>
      </c>
      <c r="F958" s="146">
        <f t="shared" si="96"/>
        <v>176.6</v>
      </c>
      <c r="G958" s="696">
        <f t="shared" si="99"/>
        <v>1.4213897424918264E-3</v>
      </c>
      <c r="H958" s="734">
        <f t="shared" si="97"/>
        <v>6.0856091129916301</v>
      </c>
      <c r="I958" s="151">
        <f t="shared" si="98"/>
        <v>1.3388340048581586</v>
      </c>
      <c r="J958" s="151">
        <v>2.3853722705664118</v>
      </c>
      <c r="K958" s="151">
        <v>3.3751932541069221</v>
      </c>
      <c r="L958" s="725">
        <f t="shared" si="100"/>
        <v>7.4660298089032406E-2</v>
      </c>
      <c r="M958" s="165">
        <f t="shared" si="101"/>
        <v>5.7378285319817675</v>
      </c>
      <c r="N958" s="165">
        <v>2.2515919930885517</v>
      </c>
    </row>
    <row r="959" spans="1:14" x14ac:dyDescent="0.3">
      <c r="A959" s="158">
        <v>182</v>
      </c>
      <c r="B959" s="321" t="s">
        <v>1400</v>
      </c>
      <c r="C959" s="146">
        <v>111.5</v>
      </c>
      <c r="F959" s="146">
        <f t="shared" si="96"/>
        <v>111.5</v>
      </c>
      <c r="G959" s="696">
        <f t="shared" si="99"/>
        <v>8.9742330853815775E-4</v>
      </c>
      <c r="H959" s="734">
        <f t="shared" si="97"/>
        <v>3.8422730243406953</v>
      </c>
      <c r="I959" s="151">
        <f t="shared" si="98"/>
        <v>0.84530006535495295</v>
      </c>
      <c r="J959" s="151">
        <v>1.506053273885362</v>
      </c>
      <c r="K959" s="151">
        <v>2.1309968733461027</v>
      </c>
      <c r="L959" s="725">
        <f t="shared" si="100"/>
        <v>7.4660298089032406E-2</v>
      </c>
      <c r="M959" s="165">
        <f t="shared" si="101"/>
        <v>3.6226946846883745</v>
      </c>
      <c r="N959" s="165">
        <v>1.8315188600496428</v>
      </c>
    </row>
    <row r="960" spans="1:14" x14ac:dyDescent="0.3">
      <c r="A960" s="158">
        <v>183</v>
      </c>
      <c r="B960" s="321" t="s">
        <v>1401</v>
      </c>
      <c r="C960" s="146">
        <v>131.4</v>
      </c>
      <c r="F960" s="146">
        <f t="shared" si="96"/>
        <v>131.4</v>
      </c>
      <c r="G960" s="696">
        <f t="shared" si="99"/>
        <v>1.0575912353534881E-3</v>
      </c>
      <c r="H960" s="734">
        <f t="shared" si="97"/>
        <v>4.5280239946041911</v>
      </c>
      <c r="I960" s="151">
        <f t="shared" si="98"/>
        <v>0.99616527881292205</v>
      </c>
      <c r="J960" s="151">
        <v>1.7748466384622112</v>
      </c>
      <c r="K960" s="151">
        <v>5.6751243985334892</v>
      </c>
      <c r="L960" s="725">
        <f t="shared" si="100"/>
        <v>9.8737901905729161E-2</v>
      </c>
      <c r="M960" s="165">
        <f t="shared" si="101"/>
        <v>9.647711477506931</v>
      </c>
      <c r="N960" s="165">
        <v>1.7773761006801834</v>
      </c>
    </row>
    <row r="961" spans="1:14" x14ac:dyDescent="0.3">
      <c r="A961" s="158">
        <v>184</v>
      </c>
      <c r="B961" s="321" t="s">
        <v>1402</v>
      </c>
      <c r="C961" s="146">
        <v>87.9</v>
      </c>
      <c r="F961" s="146">
        <f t="shared" si="96"/>
        <v>87.9</v>
      </c>
      <c r="G961" s="696">
        <f t="shared" si="99"/>
        <v>7.0747541543052976E-4</v>
      </c>
      <c r="H961" s="734">
        <f t="shared" si="97"/>
        <v>3.0290206173950414</v>
      </c>
      <c r="I961" s="151">
        <f t="shared" si="98"/>
        <v>0.66638453582690915</v>
      </c>
      <c r="J961" s="151">
        <v>1.1872832535831688</v>
      </c>
      <c r="K961" s="151">
        <v>1.6799517952208294</v>
      </c>
      <c r="L961" s="725">
        <f t="shared" si="100"/>
        <v>7.4660298089032393E-2</v>
      </c>
      <c r="M961" s="165">
        <f t="shared" si="101"/>
        <v>2.8559180518754097</v>
      </c>
      <c r="N961" s="165">
        <v>98.268377664555473</v>
      </c>
    </row>
    <row r="962" spans="1:14" x14ac:dyDescent="0.3">
      <c r="A962" s="158">
        <v>185</v>
      </c>
      <c r="B962" s="321" t="s">
        <v>1403</v>
      </c>
      <c r="C962" s="146">
        <v>101.5</v>
      </c>
      <c r="F962" s="146">
        <f t="shared" si="96"/>
        <v>101.5</v>
      </c>
      <c r="G962" s="696">
        <f t="shared" si="99"/>
        <v>8.1693691315356956E-4</v>
      </c>
      <c r="H962" s="734">
        <f t="shared" si="97"/>
        <v>3.4976745468213504</v>
      </c>
      <c r="I962" s="151">
        <f t="shared" si="98"/>
        <v>0.7694884003006971</v>
      </c>
      <c r="J962" s="151">
        <v>1.3709812313844325</v>
      </c>
      <c r="K962" s="151">
        <v>1.939876077530309</v>
      </c>
      <c r="L962" s="725">
        <f t="shared" si="100"/>
        <v>7.4660298089032406E-2</v>
      </c>
      <c r="M962" s="165">
        <f t="shared" si="101"/>
        <v>3.2977893318015252</v>
      </c>
      <c r="N962" s="165">
        <v>7.9318101808963029</v>
      </c>
    </row>
    <row r="963" spans="1:14" x14ac:dyDescent="0.3">
      <c r="A963" s="158">
        <v>186</v>
      </c>
      <c r="B963" s="321" t="s">
        <v>1404</v>
      </c>
      <c r="C963" s="146">
        <v>237.8</v>
      </c>
      <c r="F963" s="146">
        <f t="shared" ref="F963:F1010" si="102">C963+D963+E963</f>
        <v>237.8</v>
      </c>
      <c r="G963" s="696">
        <f t="shared" si="99"/>
        <v>1.9139664822455059E-3</v>
      </c>
      <c r="H963" s="734">
        <f t="shared" si="97"/>
        <v>8.1945517954100211</v>
      </c>
      <c r="I963" s="151">
        <f t="shared" si="98"/>
        <v>1.8028013949902046</v>
      </c>
      <c r="J963" s="151">
        <v>3.2120131706720993</v>
      </c>
      <c r="K963" s="151">
        <v>4.5448525244995812</v>
      </c>
      <c r="L963" s="725">
        <f t="shared" si="100"/>
        <v>7.4660298089032393E-2</v>
      </c>
      <c r="M963" s="165">
        <f t="shared" si="101"/>
        <v>7.726249291649288</v>
      </c>
      <c r="N963" s="165">
        <v>4.64517181338661</v>
      </c>
    </row>
    <row r="964" spans="1:14" x14ac:dyDescent="0.3">
      <c r="A964" s="158">
        <v>187</v>
      </c>
      <c r="B964" s="321" t="s">
        <v>1405</v>
      </c>
      <c r="C964" s="146">
        <v>96.6</v>
      </c>
      <c r="F964" s="146">
        <f t="shared" si="102"/>
        <v>96.6</v>
      </c>
      <c r="G964" s="696">
        <f t="shared" si="99"/>
        <v>7.774985794151213E-4</v>
      </c>
      <c r="H964" s="734">
        <f t="shared" si="97"/>
        <v>3.3288212928368708</v>
      </c>
      <c r="I964" s="151">
        <f t="shared" si="98"/>
        <v>0.7323406844241116</v>
      </c>
      <c r="J964" s="151">
        <v>1.3047959305589771</v>
      </c>
      <c r="K964" s="151">
        <v>1.8462268875805699</v>
      </c>
      <c r="L964" s="725">
        <f t="shared" si="100"/>
        <v>7.4660298089032393E-2</v>
      </c>
      <c r="M964" s="165">
        <f t="shared" si="101"/>
        <v>3.1385857088869686</v>
      </c>
      <c r="N964" s="165">
        <v>4.0289680937687358</v>
      </c>
    </row>
    <row r="965" spans="1:14" x14ac:dyDescent="0.3">
      <c r="A965" s="158">
        <v>188</v>
      </c>
      <c r="B965" s="321" t="s">
        <v>1406</v>
      </c>
      <c r="C965" s="146">
        <v>120.2</v>
      </c>
      <c r="F965" s="146">
        <f t="shared" si="102"/>
        <v>120.2</v>
      </c>
      <c r="G965" s="696">
        <f t="shared" si="99"/>
        <v>9.674464725227494E-4</v>
      </c>
      <c r="H965" s="734">
        <f t="shared" si="97"/>
        <v>4.1420736997825252</v>
      </c>
      <c r="I965" s="151">
        <f t="shared" si="98"/>
        <v>0.9112562139521555</v>
      </c>
      <c r="J965" s="151">
        <v>1.6235659508611704</v>
      </c>
      <c r="K965" s="151">
        <v>2.297271965705844</v>
      </c>
      <c r="L965" s="725">
        <f t="shared" si="100"/>
        <v>7.4660298089032406E-2</v>
      </c>
      <c r="M965" s="165">
        <f t="shared" si="101"/>
        <v>3.9053623416999348</v>
      </c>
      <c r="N965" s="165">
        <v>27.655748087579365</v>
      </c>
    </row>
    <row r="966" spans="1:14" x14ac:dyDescent="0.3">
      <c r="A966" s="158">
        <v>189</v>
      </c>
      <c r="B966" s="321" t="s">
        <v>1407</v>
      </c>
      <c r="C966" s="146">
        <v>340.3</v>
      </c>
      <c r="F966" s="146">
        <f t="shared" si="102"/>
        <v>340.3</v>
      </c>
      <c r="G966" s="696">
        <f t="shared" si="99"/>
        <v>2.7389520349375344E-3</v>
      </c>
      <c r="H966" s="734">
        <f t="shared" si="97"/>
        <v>11.726686189983306</v>
      </c>
      <c r="I966" s="151">
        <f t="shared" si="98"/>
        <v>2.5798709617963276</v>
      </c>
      <c r="J966" s="151">
        <v>4.5965016063066253</v>
      </c>
      <c r="K966" s="151">
        <v>6.5038406816114707</v>
      </c>
      <c r="L966" s="725">
        <f t="shared" si="100"/>
        <v>7.466029808903242E-2</v>
      </c>
      <c r="M966" s="165">
        <f t="shared" si="101"/>
        <v>11.056529158739499</v>
      </c>
      <c r="N966" s="165">
        <v>2.8490293378550002</v>
      </c>
    </row>
    <row r="967" spans="1:14" x14ac:dyDescent="0.3">
      <c r="A967" s="158">
        <v>190</v>
      </c>
      <c r="B967" s="321" t="s">
        <v>1408</v>
      </c>
      <c r="C967" s="146">
        <v>264.89999999999998</v>
      </c>
      <c r="F967" s="146">
        <f t="shared" si="102"/>
        <v>264.89999999999998</v>
      </c>
      <c r="G967" s="696">
        <f t="shared" si="99"/>
        <v>2.1320846137377397E-3</v>
      </c>
      <c r="H967" s="734">
        <f t="shared" ref="H967:H1030" si="103">G967*4281.45</f>
        <v>9.1284136694874451</v>
      </c>
      <c r="I967" s="151">
        <f t="shared" si="98"/>
        <v>2.0082510072872379</v>
      </c>
      <c r="J967" s="151">
        <v>3.5780584058496174</v>
      </c>
      <c r="K967" s="151">
        <v>5.0627898811603824</v>
      </c>
      <c r="L967" s="725">
        <f t="shared" si="100"/>
        <v>7.4660298089032393E-2</v>
      </c>
      <c r="M967" s="165">
        <f t="shared" si="101"/>
        <v>8.6067427979726503</v>
      </c>
      <c r="N967" s="165">
        <v>2.0704937979562223</v>
      </c>
    </row>
    <row r="968" spans="1:14" x14ac:dyDescent="0.3">
      <c r="A968" s="158">
        <v>191</v>
      </c>
      <c r="B968" s="321" t="s">
        <v>1409</v>
      </c>
      <c r="C968" s="146">
        <v>299.7</v>
      </c>
      <c r="F968" s="146">
        <f t="shared" si="102"/>
        <v>299.7</v>
      </c>
      <c r="G968" s="696">
        <f t="shared" si="99"/>
        <v>2.4121772696761063E-3</v>
      </c>
      <c r="H968" s="734">
        <f t="shared" si="103"/>
        <v>10.327616371254765</v>
      </c>
      <c r="I968" s="151">
        <f t="shared" si="98"/>
        <v>2.2720756016760482</v>
      </c>
      <c r="J968" s="151">
        <v>4.0481091137528509</v>
      </c>
      <c r="K968" s="151">
        <v>5.7278902505993461</v>
      </c>
      <c r="L968" s="725">
        <f t="shared" si="100"/>
        <v>7.4660298089032393E-2</v>
      </c>
      <c r="M968" s="165">
        <f t="shared" si="101"/>
        <v>9.7374134260188878</v>
      </c>
      <c r="N968" s="165">
        <v>1.1108600629251146</v>
      </c>
    </row>
    <row r="969" spans="1:14" x14ac:dyDescent="0.3">
      <c r="A969" s="158">
        <v>192</v>
      </c>
      <c r="B969" s="321" t="s">
        <v>1410</v>
      </c>
      <c r="C969" s="146">
        <v>295.10000000000002</v>
      </c>
      <c r="F969" s="146">
        <f t="shared" si="102"/>
        <v>295.10000000000002</v>
      </c>
      <c r="G969" s="696">
        <f t="shared" si="99"/>
        <v>2.3751535277991959E-3</v>
      </c>
      <c r="H969" s="734">
        <f t="shared" si="103"/>
        <v>10.169101071595867</v>
      </c>
      <c r="I969" s="151">
        <f t="shared" si="98"/>
        <v>2.2372022357510906</v>
      </c>
      <c r="J969" s="151">
        <v>3.9859759742024239</v>
      </c>
      <c r="K969" s="151">
        <v>5.6399746845240806</v>
      </c>
      <c r="L969" s="725">
        <f t="shared" si="100"/>
        <v>7.4660298089032393E-2</v>
      </c>
      <c r="M969" s="165">
        <f t="shared" si="101"/>
        <v>9.587956963690937</v>
      </c>
      <c r="N969" s="165">
        <v>0.72252578882692342</v>
      </c>
    </row>
    <row r="970" spans="1:14" x14ac:dyDescent="0.3">
      <c r="A970" s="158">
        <v>193</v>
      </c>
      <c r="B970" s="321" t="s">
        <v>1411</v>
      </c>
      <c r="C970" s="146">
        <v>148.69999999999999</v>
      </c>
      <c r="F970" s="146">
        <f t="shared" si="102"/>
        <v>148.69999999999999</v>
      </c>
      <c r="G970" s="696">
        <f t="shared" si="99"/>
        <v>1.1968326993688255E-3</v>
      </c>
      <c r="H970" s="734">
        <f t="shared" si="103"/>
        <v>5.1241793607126578</v>
      </c>
      <c r="I970" s="151">
        <f t="shared" si="98"/>
        <v>1.1273194593567848</v>
      </c>
      <c r="J970" s="151">
        <v>2.008521271988819</v>
      </c>
      <c r="K970" s="151">
        <v>2.8419662337808562</v>
      </c>
      <c r="L970" s="725">
        <f t="shared" si="100"/>
        <v>7.4660298089032406E-2</v>
      </c>
      <c r="M970" s="165">
        <f t="shared" si="101"/>
        <v>4.8313425974274553</v>
      </c>
      <c r="N970" s="165">
        <v>1.3498350008316942</v>
      </c>
    </row>
    <row r="971" spans="1:14" x14ac:dyDescent="0.3">
      <c r="A971" s="158">
        <v>194</v>
      </c>
      <c r="B971" s="321" t="s">
        <v>1412</v>
      </c>
      <c r="C971" s="146">
        <v>339.7</v>
      </c>
      <c r="F971" s="146">
        <f t="shared" si="102"/>
        <v>339.7</v>
      </c>
      <c r="G971" s="696">
        <f t="shared" si="99"/>
        <v>2.734122851214459E-3</v>
      </c>
      <c r="H971" s="734">
        <f t="shared" si="103"/>
        <v>11.706010281332144</v>
      </c>
      <c r="I971" s="151">
        <f t="shared" ref="I971:I1032" si="104">H971*0.22</f>
        <v>2.5753222618930716</v>
      </c>
      <c r="J971" s="151">
        <v>4.588397283756569</v>
      </c>
      <c r="K971" s="151">
        <v>6.4923734338625216</v>
      </c>
      <c r="L971" s="725">
        <f t="shared" si="100"/>
        <v>7.4660298089032406E-2</v>
      </c>
      <c r="M971" s="165">
        <f t="shared" si="101"/>
        <v>11.037034837566287</v>
      </c>
      <c r="N971" s="165">
        <v>1.8500020779033552</v>
      </c>
    </row>
    <row r="972" spans="1:14" x14ac:dyDescent="0.3">
      <c r="A972" s="158">
        <v>195</v>
      </c>
      <c r="B972" s="321" t="s">
        <v>1413</v>
      </c>
      <c r="C972" s="146">
        <v>197.6</v>
      </c>
      <c r="F972" s="146">
        <f t="shared" si="102"/>
        <v>197.6</v>
      </c>
      <c r="G972" s="696">
        <f t="shared" si="99"/>
        <v>1.5904111727994615E-3</v>
      </c>
      <c r="H972" s="734">
        <f t="shared" si="103"/>
        <v>6.8092659157822544</v>
      </c>
      <c r="I972" s="151">
        <f t="shared" si="104"/>
        <v>1.4980385014720961</v>
      </c>
      <c r="J972" s="151">
        <v>2.6690235598183634</v>
      </c>
      <c r="K972" s="151">
        <v>3.7765469253200887</v>
      </c>
      <c r="L972" s="725">
        <f t="shared" si="100"/>
        <v>7.4660298089032406E-2</v>
      </c>
      <c r="M972" s="165">
        <f t="shared" si="101"/>
        <v>6.4201297730441507</v>
      </c>
      <c r="N972" s="165">
        <v>1.4693224697849836</v>
      </c>
    </row>
    <row r="973" spans="1:14" x14ac:dyDescent="0.3">
      <c r="A973" s="158">
        <v>196</v>
      </c>
      <c r="B973" s="321" t="s">
        <v>1414</v>
      </c>
      <c r="C973" s="153">
        <v>251</v>
      </c>
      <c r="F973" s="146">
        <f t="shared" si="102"/>
        <v>251</v>
      </c>
      <c r="G973" s="696">
        <f t="shared" si="99"/>
        <v>2.0202085241531622E-3</v>
      </c>
      <c r="H973" s="734">
        <f t="shared" si="103"/>
        <v>8.6494217857355551</v>
      </c>
      <c r="I973" s="151">
        <f t="shared" si="104"/>
        <v>1.9028727928618221</v>
      </c>
      <c r="J973" s="151">
        <v>3.3903082667733258</v>
      </c>
      <c r="K973" s="151">
        <v>10.84061053296732</v>
      </c>
      <c r="L973" s="725">
        <f t="shared" si="100"/>
        <v>9.8737901905729175E-2</v>
      </c>
      <c r="M973" s="165">
        <f t="shared" si="101"/>
        <v>18.429037906044442</v>
      </c>
      <c r="N973" s="165">
        <v>10.415946707662545</v>
      </c>
    </row>
    <row r="974" spans="1:14" x14ac:dyDescent="0.3">
      <c r="A974" s="158">
        <v>197</v>
      </c>
      <c r="B974" s="321" t="s">
        <v>1415</v>
      </c>
      <c r="C974" s="146">
        <v>172.7</v>
      </c>
      <c r="F974" s="146">
        <f t="shared" si="102"/>
        <v>172.7</v>
      </c>
      <c r="G974" s="696">
        <f t="shared" ref="G974:G1009" si="105">2/248489.2*F974</f>
        <v>1.3900000482918371E-3</v>
      </c>
      <c r="H974" s="734">
        <f t="shared" si="103"/>
        <v>5.9512157067590854</v>
      </c>
      <c r="I974" s="151">
        <f t="shared" si="104"/>
        <v>1.3092674554869987</v>
      </c>
      <c r="J974" s="151">
        <v>2.3326941739910492</v>
      </c>
      <c r="K974" s="151">
        <v>3.3006561437387623</v>
      </c>
      <c r="L974" s="725">
        <f t="shared" si="100"/>
        <v>7.4660298089032406E-2</v>
      </c>
      <c r="M974" s="165">
        <f t="shared" si="101"/>
        <v>5.6111154443558959</v>
      </c>
      <c r="N974" s="165">
        <v>2.2870648354340597</v>
      </c>
    </row>
    <row r="975" spans="1:14" x14ac:dyDescent="0.3">
      <c r="A975" s="158">
        <v>198</v>
      </c>
      <c r="B975" s="321" t="s">
        <v>1416</v>
      </c>
      <c r="C975" s="146">
        <v>294.2</v>
      </c>
      <c r="F975" s="146">
        <f t="shared" si="102"/>
        <v>294.2</v>
      </c>
      <c r="G975" s="696">
        <f t="shared" si="105"/>
        <v>2.3679097522145828E-3</v>
      </c>
      <c r="H975" s="734">
        <f t="shared" si="103"/>
        <v>10.138087208619124</v>
      </c>
      <c r="I975" s="151">
        <f t="shared" si="104"/>
        <v>2.2303791858962074</v>
      </c>
      <c r="J975" s="151">
        <v>3.9738194903773407</v>
      </c>
      <c r="K975" s="151">
        <v>12.706404855772849</v>
      </c>
      <c r="L975" s="725">
        <f t="shared" si="100"/>
        <v>9.8737901905729175E-2</v>
      </c>
      <c r="M975" s="165">
        <f t="shared" si="101"/>
        <v>21.600888254813842</v>
      </c>
      <c r="N975" s="165">
        <v>5.1435621400986413</v>
      </c>
    </row>
    <row r="976" spans="1:14" x14ac:dyDescent="0.3">
      <c r="A976" s="158">
        <v>199</v>
      </c>
      <c r="B976" s="321" t="s">
        <v>1417</v>
      </c>
      <c r="C976" s="146">
        <v>200.9</v>
      </c>
      <c r="F976" s="146">
        <f t="shared" si="102"/>
        <v>200.9</v>
      </c>
      <c r="G976" s="696">
        <f t="shared" si="105"/>
        <v>1.6169716832763756E-3</v>
      </c>
      <c r="H976" s="734">
        <f t="shared" si="103"/>
        <v>6.9229834133636379</v>
      </c>
      <c r="I976" s="151">
        <f t="shared" si="104"/>
        <v>1.5230563509400004</v>
      </c>
      <c r="J976" s="151">
        <v>2.7135973338436701</v>
      </c>
      <c r="K976" s="151">
        <v>3.8396167879393013</v>
      </c>
      <c r="L976" s="725">
        <f t="shared" si="100"/>
        <v>7.4660298089032406E-2</v>
      </c>
      <c r="M976" s="165">
        <f t="shared" si="101"/>
        <v>6.5273485394968116</v>
      </c>
      <c r="N976" s="165">
        <v>3.5304813092292298</v>
      </c>
    </row>
    <row r="977" spans="1:14" x14ac:dyDescent="0.3">
      <c r="A977" s="158">
        <v>200</v>
      </c>
      <c r="B977" s="321" t="s">
        <v>1418</v>
      </c>
      <c r="C977" s="146">
        <v>297.8</v>
      </c>
      <c r="F977" s="146">
        <f t="shared" si="102"/>
        <v>297.8</v>
      </c>
      <c r="G977" s="696">
        <f t="shared" si="105"/>
        <v>2.3968848545530348E-3</v>
      </c>
      <c r="H977" s="734">
        <f t="shared" si="103"/>
        <v>10.26214266052609</v>
      </c>
      <c r="I977" s="151">
        <f t="shared" si="104"/>
        <v>2.25767138531574</v>
      </c>
      <c r="J977" s="151">
        <v>4.0224454256776756</v>
      </c>
      <c r="K977" s="151">
        <v>5.6915772993943445</v>
      </c>
      <c r="L977" s="725">
        <f t="shared" si="100"/>
        <v>7.4660298089032406E-2</v>
      </c>
      <c r="M977" s="165">
        <f t="shared" si="101"/>
        <v>9.6756814089703855</v>
      </c>
      <c r="N977" s="165">
        <v>24.909259206389237</v>
      </c>
    </row>
    <row r="978" spans="1:14" x14ac:dyDescent="0.3">
      <c r="A978" s="158">
        <v>201</v>
      </c>
      <c r="B978" s="321" t="s">
        <v>1419</v>
      </c>
      <c r="C978" s="146">
        <v>124.6</v>
      </c>
      <c r="F978" s="146">
        <f t="shared" si="102"/>
        <v>124.6</v>
      </c>
      <c r="G978" s="696">
        <f t="shared" si="105"/>
        <v>1.0028604864919682E-3</v>
      </c>
      <c r="H978" s="734">
        <f t="shared" si="103"/>
        <v>4.2936970298910371</v>
      </c>
      <c r="I978" s="151">
        <f t="shared" si="104"/>
        <v>0.94461334657602813</v>
      </c>
      <c r="J978" s="151">
        <v>1.6829976495615793</v>
      </c>
      <c r="K978" s="151">
        <v>5.3814345514252109</v>
      </c>
      <c r="L978" s="725">
        <f t="shared" si="100"/>
        <v>9.8737901905729189E-2</v>
      </c>
      <c r="M978" s="165">
        <f t="shared" si="101"/>
        <v>9.1484387374228575</v>
      </c>
      <c r="N978" s="165">
        <v>14.215274822036678</v>
      </c>
    </row>
    <row r="979" spans="1:14" x14ac:dyDescent="0.3">
      <c r="A979" s="158">
        <v>202</v>
      </c>
      <c r="B979" s="321" t="s">
        <v>1420</v>
      </c>
      <c r="C979" s="146">
        <v>132.19999999999999</v>
      </c>
      <c r="F979" s="146">
        <f t="shared" si="102"/>
        <v>132.19999999999999</v>
      </c>
      <c r="G979" s="696">
        <f t="shared" si="105"/>
        <v>1.0640301469842552E-3</v>
      </c>
      <c r="H979" s="734">
        <f t="shared" si="103"/>
        <v>4.5555918728057394</v>
      </c>
      <c r="I979" s="151">
        <f t="shared" si="104"/>
        <v>1.0022302120172626</v>
      </c>
      <c r="J979" s="151">
        <v>1.7856524018622857</v>
      </c>
      <c r="K979" s="151">
        <v>2.5266169206847966</v>
      </c>
      <c r="L979" s="725">
        <f t="shared" si="100"/>
        <v>7.4660298089032406E-2</v>
      </c>
      <c r="M979" s="165">
        <f t="shared" si="101"/>
        <v>4.2952487651641542</v>
      </c>
      <c r="N979" s="165">
        <v>10.774782512862894</v>
      </c>
    </row>
    <row r="980" spans="1:14" x14ac:dyDescent="0.3">
      <c r="A980" s="158">
        <v>203</v>
      </c>
      <c r="B980" s="321" t="s">
        <v>1421</v>
      </c>
      <c r="C980" s="146">
        <v>225.4</v>
      </c>
      <c r="F980" s="146">
        <f t="shared" si="102"/>
        <v>225.4</v>
      </c>
      <c r="G980" s="696">
        <f t="shared" si="105"/>
        <v>1.8141633519686167E-3</v>
      </c>
      <c r="H980" s="734">
        <f t="shared" si="103"/>
        <v>7.7672496832860336</v>
      </c>
      <c r="I980" s="151">
        <f t="shared" si="104"/>
        <v>1.7087949303229275</v>
      </c>
      <c r="J980" s="151">
        <v>3.0445238379709467</v>
      </c>
      <c r="K980" s="151">
        <v>4.3078627376879961</v>
      </c>
      <c r="L980" s="725">
        <f t="shared" si="100"/>
        <v>7.4660298089032393E-2</v>
      </c>
      <c r="M980" s="165">
        <f t="shared" si="101"/>
        <v>7.3233666540695932</v>
      </c>
      <c r="N980" s="165">
        <v>2.5540446488765665</v>
      </c>
    </row>
    <row r="981" spans="1:14" x14ac:dyDescent="0.3">
      <c r="A981" s="158">
        <v>204</v>
      </c>
      <c r="B981" s="321" t="s">
        <v>1422</v>
      </c>
      <c r="C981" s="146">
        <v>415.6</v>
      </c>
      <c r="F981" s="146">
        <f t="shared" si="102"/>
        <v>415.6</v>
      </c>
      <c r="G981" s="696">
        <f t="shared" si="105"/>
        <v>3.3450145921834831E-3</v>
      </c>
      <c r="H981" s="734">
        <f t="shared" si="103"/>
        <v>14.321512725703974</v>
      </c>
      <c r="I981" s="151">
        <f t="shared" si="104"/>
        <v>3.1507327996548744</v>
      </c>
      <c r="J981" s="151">
        <v>5.6135940863386224</v>
      </c>
      <c r="K981" s="151">
        <v>7.9429802741043982</v>
      </c>
      <c r="L981" s="725">
        <f t="shared" si="100"/>
        <v>7.4660298089032393E-2</v>
      </c>
      <c r="M981" s="165">
        <f t="shared" si="101"/>
        <v>13.503066465977478</v>
      </c>
      <c r="N981" s="165">
        <v>10.791212039843973</v>
      </c>
    </row>
    <row r="982" spans="1:14" x14ac:dyDescent="0.3">
      <c r="A982" s="158">
        <v>205</v>
      </c>
      <c r="B982" s="321" t="s">
        <v>1423</v>
      </c>
      <c r="C982" s="146">
        <v>1495</v>
      </c>
      <c r="F982" s="146">
        <f t="shared" si="102"/>
        <v>1495</v>
      </c>
      <c r="G982" s="696">
        <f t="shared" si="105"/>
        <v>1.2032716109995926E-2</v>
      </c>
      <c r="H982" s="734">
        <f t="shared" si="103"/>
        <v>51.517472389142057</v>
      </c>
      <c r="I982" s="151">
        <f t="shared" si="104"/>
        <v>11.333843925611253</v>
      </c>
      <c r="J982" s="151">
        <v>20.193270353888934</v>
      </c>
      <c r="K982" s="151">
        <v>28.572558974461206</v>
      </c>
      <c r="L982" s="725">
        <f t="shared" si="100"/>
        <v>7.4660298089032406E-2</v>
      </c>
      <c r="M982" s="165">
        <f t="shared" si="101"/>
        <v>48.57335025658405</v>
      </c>
      <c r="N982" s="165">
        <v>2.8004875535927258</v>
      </c>
    </row>
    <row r="983" spans="1:14" x14ac:dyDescent="0.3">
      <c r="A983" s="158">
        <v>206</v>
      </c>
      <c r="B983" s="321" t="s">
        <v>1424</v>
      </c>
      <c r="C983" s="146">
        <v>288.60000000000002</v>
      </c>
      <c r="F983" s="146">
        <f t="shared" si="102"/>
        <v>288.60000000000002</v>
      </c>
      <c r="G983" s="696">
        <f t="shared" si="105"/>
        <v>2.3228373707992137E-3</v>
      </c>
      <c r="H983" s="734">
        <f t="shared" si="103"/>
        <v>9.9451120612082935</v>
      </c>
      <c r="I983" s="151">
        <f t="shared" si="104"/>
        <v>2.1879246534658248</v>
      </c>
      <c r="J983" s="151">
        <v>3.8981791465768203</v>
      </c>
      <c r="K983" s="151">
        <v>5.5157461672438144</v>
      </c>
      <c r="L983" s="725">
        <f t="shared" si="100"/>
        <v>7.4660298089032406E-2</v>
      </c>
      <c r="M983" s="165">
        <f t="shared" si="101"/>
        <v>9.3767684843144838</v>
      </c>
      <c r="N983" s="165">
        <v>1.9902131547532305</v>
      </c>
    </row>
    <row r="984" spans="1:14" x14ac:dyDescent="0.3">
      <c r="A984" s="158">
        <v>207</v>
      </c>
      <c r="B984" s="321" t="s">
        <v>1425</v>
      </c>
      <c r="C984" s="146">
        <v>272.10000000000002</v>
      </c>
      <c r="F984" s="146">
        <f t="shared" si="102"/>
        <v>272.10000000000002</v>
      </c>
      <c r="G984" s="696">
        <f t="shared" si="105"/>
        <v>2.1900348184146433E-3</v>
      </c>
      <c r="H984" s="734">
        <f t="shared" si="103"/>
        <v>9.3765245733013742</v>
      </c>
      <c r="I984" s="151">
        <f t="shared" si="104"/>
        <v>2.0628354061263026</v>
      </c>
      <c r="J984" s="151">
        <v>3.6753102764502867</v>
      </c>
      <c r="K984" s="151">
        <v>5.2003968541477548</v>
      </c>
      <c r="L984" s="725">
        <f t="shared" si="100"/>
        <v>7.4660298089032393E-2</v>
      </c>
      <c r="M984" s="165">
        <f t="shared" si="101"/>
        <v>8.8406746520511827</v>
      </c>
      <c r="N984" s="165">
        <v>2.3972173458753736</v>
      </c>
    </row>
    <row r="985" spans="1:14" x14ac:dyDescent="0.3">
      <c r="A985" s="158">
        <v>208</v>
      </c>
      <c r="B985" s="321" t="s">
        <v>1426</v>
      </c>
      <c r="C985" s="146">
        <v>287.89999999999998</v>
      </c>
      <c r="E985" s="146">
        <v>25.8</v>
      </c>
      <c r="F985" s="146">
        <f t="shared" si="102"/>
        <v>313.7</v>
      </c>
      <c r="G985" s="696">
        <f t="shared" si="105"/>
        <v>2.5248582232145298E-3</v>
      </c>
      <c r="H985" s="734">
        <f t="shared" si="103"/>
        <v>10.810054239781849</v>
      </c>
      <c r="I985" s="151">
        <f t="shared" si="104"/>
        <v>2.3782119327520066</v>
      </c>
      <c r="J985" s="151">
        <v>4.2372099732541528</v>
      </c>
      <c r="K985" s="151">
        <v>5.9954593647414578</v>
      </c>
      <c r="L985" s="725">
        <f t="shared" si="100"/>
        <v>7.4660298089032406E-2</v>
      </c>
      <c r="M985" s="165">
        <f t="shared" si="101"/>
        <v>10.192280920060478</v>
      </c>
      <c r="N985" s="165">
        <v>1.0772542122820019</v>
      </c>
    </row>
    <row r="986" spans="1:14" x14ac:dyDescent="0.3">
      <c r="A986" s="158">
        <v>209</v>
      </c>
      <c r="B986" s="321" t="s">
        <v>1427</v>
      </c>
      <c r="C986" s="146">
        <v>731.71</v>
      </c>
      <c r="E986" s="146">
        <v>128.69999999999999</v>
      </c>
      <c r="F986" s="146">
        <f t="shared" si="102"/>
        <v>860.41000000000008</v>
      </c>
      <c r="G986" s="696">
        <f t="shared" si="105"/>
        <v>6.9251299452853486E-3</v>
      </c>
      <c r="H986" s="734">
        <f t="shared" si="103"/>
        <v>29.649597604241954</v>
      </c>
      <c r="I986" s="151">
        <f t="shared" si="104"/>
        <v>6.52291147293323</v>
      </c>
      <c r="J986" s="151">
        <v>11.621733608822462</v>
      </c>
      <c r="K986" s="151">
        <v>16.444224392786733</v>
      </c>
      <c r="L986" s="725">
        <f t="shared" si="100"/>
        <v>7.4660298089032406E-2</v>
      </c>
      <c r="M986" s="165">
        <f t="shared" si="101"/>
        <v>27.955181467737447</v>
      </c>
      <c r="N986" s="165">
        <v>4.7888337166435617</v>
      </c>
    </row>
    <row r="987" spans="1:14" x14ac:dyDescent="0.3">
      <c r="A987" s="158">
        <v>210</v>
      </c>
      <c r="B987" s="321" t="s">
        <v>1428</v>
      </c>
      <c r="C987" s="153">
        <v>294</v>
      </c>
      <c r="F987" s="146">
        <f t="shared" si="102"/>
        <v>294</v>
      </c>
      <c r="G987" s="696">
        <f t="shared" si="105"/>
        <v>2.3663000243068911E-3</v>
      </c>
      <c r="H987" s="734">
        <f t="shared" si="103"/>
        <v>10.131195239068738</v>
      </c>
      <c r="I987" s="151">
        <f t="shared" si="104"/>
        <v>2.2288629525951222</v>
      </c>
      <c r="J987" s="151">
        <v>3.9711180495273215</v>
      </c>
      <c r="K987" s="151">
        <v>5.6189513969843432</v>
      </c>
      <c r="L987" s="725">
        <f t="shared" si="100"/>
        <v>7.4660298089032393E-2</v>
      </c>
      <c r="M987" s="165">
        <f t="shared" si="101"/>
        <v>9.5522173748733827</v>
      </c>
      <c r="N987" s="165">
        <v>2.2123851673382537</v>
      </c>
    </row>
    <row r="988" spans="1:14" x14ac:dyDescent="0.3">
      <c r="A988" s="158">
        <v>211</v>
      </c>
      <c r="B988" s="321" t="s">
        <v>1429</v>
      </c>
      <c r="C988" s="146">
        <v>1119.54</v>
      </c>
      <c r="F988" s="146">
        <f t="shared" si="102"/>
        <v>1119.54</v>
      </c>
      <c r="G988" s="696">
        <f t="shared" si="105"/>
        <v>9.0107739088861796E-3</v>
      </c>
      <c r="H988" s="734">
        <f t="shared" si="103"/>
        <v>38.57917795220073</v>
      </c>
      <c r="I988" s="151">
        <f t="shared" si="104"/>
        <v>8.4874191494841611</v>
      </c>
      <c r="J988" s="151">
        <v>15.121855446149041</v>
      </c>
      <c r="K988" s="151">
        <v>21.396737574761403</v>
      </c>
      <c r="L988" s="725">
        <f t="shared" si="100"/>
        <v>7.4660298089032406E-2</v>
      </c>
      <c r="M988" s="165">
        <f t="shared" si="101"/>
        <v>36.374453877094382</v>
      </c>
      <c r="N988" s="165">
        <v>2.6529952091035094</v>
      </c>
    </row>
    <row r="989" spans="1:14" x14ac:dyDescent="0.3">
      <c r="A989" s="158">
        <v>212</v>
      </c>
      <c r="B989" s="321" t="s">
        <v>1430</v>
      </c>
      <c r="C989" s="146">
        <v>542.66</v>
      </c>
      <c r="F989" s="146">
        <f t="shared" si="102"/>
        <v>542.66</v>
      </c>
      <c r="G989" s="696">
        <f t="shared" si="105"/>
        <v>4.3676747319400591E-3</v>
      </c>
      <c r="H989" s="734">
        <f t="shared" si="103"/>
        <v>18.699980981064765</v>
      </c>
      <c r="I989" s="151">
        <f t="shared" si="104"/>
        <v>4.1139958158342482</v>
      </c>
      <c r="J989" s="151">
        <v>7.3298194583554297</v>
      </c>
      <c r="K989" s="151">
        <v>10.371361105739876</v>
      </c>
      <c r="L989" s="725">
        <f t="shared" si="100"/>
        <v>7.4660298089032406E-2</v>
      </c>
      <c r="M989" s="165">
        <f t="shared" si="101"/>
        <v>17.631313879757787</v>
      </c>
      <c r="N989" s="165">
        <v>4.8485774511202058</v>
      </c>
    </row>
    <row r="990" spans="1:14" x14ac:dyDescent="0.3">
      <c r="A990" s="158">
        <v>213</v>
      </c>
      <c r="B990" s="321" t="s">
        <v>1431</v>
      </c>
      <c r="C990" s="146">
        <v>507.72</v>
      </c>
      <c r="F990" s="146">
        <f t="shared" si="102"/>
        <v>507.72</v>
      </c>
      <c r="G990" s="696">
        <f t="shared" si="105"/>
        <v>4.0864552664663092E-3</v>
      </c>
      <c r="H990" s="734">
        <f t="shared" si="103"/>
        <v>17.495953900612179</v>
      </c>
      <c r="I990" s="151">
        <f t="shared" si="104"/>
        <v>3.8491098581346792</v>
      </c>
      <c r="J990" s="151">
        <v>6.8578777418571839</v>
      </c>
      <c r="K990" s="151">
        <v>9.7035850451594925</v>
      </c>
      <c r="L990" s="725">
        <f t="shared" si="100"/>
        <v>7.4660298089032406E-2</v>
      </c>
      <c r="M990" s="165">
        <f t="shared" si="101"/>
        <v>16.496094576771135</v>
      </c>
      <c r="N990" s="165">
        <v>5.7764723272105964</v>
      </c>
    </row>
    <row r="991" spans="1:14" x14ac:dyDescent="0.3">
      <c r="A991" s="158">
        <v>214</v>
      </c>
      <c r="B991" s="321" t="s">
        <v>1432</v>
      </c>
      <c r="C991" s="146">
        <v>517.03</v>
      </c>
      <c r="F991" s="146">
        <f t="shared" si="102"/>
        <v>517.03</v>
      </c>
      <c r="G991" s="696">
        <f t="shared" si="105"/>
        <v>4.1613881005693604E-3</v>
      </c>
      <c r="H991" s="734">
        <f t="shared" si="103"/>
        <v>17.816775083182687</v>
      </c>
      <c r="I991" s="151">
        <f t="shared" si="104"/>
        <v>3.9196905183001913</v>
      </c>
      <c r="J991" s="151">
        <v>6.9836298134255488</v>
      </c>
      <c r="K991" s="151">
        <v>9.8815185060639958</v>
      </c>
      <c r="L991" s="725">
        <f t="shared" si="100"/>
        <v>7.4660298089032406E-2</v>
      </c>
      <c r="M991" s="165">
        <f t="shared" si="101"/>
        <v>16.798581460308792</v>
      </c>
      <c r="N991" s="165">
        <v>8.0672711460494479</v>
      </c>
    </row>
    <row r="992" spans="1:14" x14ac:dyDescent="0.3">
      <c r="A992" s="158">
        <v>215</v>
      </c>
      <c r="B992" s="321" t="s">
        <v>1433</v>
      </c>
      <c r="C992" s="146">
        <v>497.81</v>
      </c>
      <c r="F992" s="146">
        <f t="shared" si="102"/>
        <v>497.81</v>
      </c>
      <c r="G992" s="696">
        <f t="shared" si="105"/>
        <v>4.0066932486401818E-3</v>
      </c>
      <c r="H992" s="734">
        <f t="shared" si="103"/>
        <v>17.154456809390506</v>
      </c>
      <c r="I992" s="151">
        <f t="shared" si="104"/>
        <v>3.7739804980659115</v>
      </c>
      <c r="J992" s="151">
        <v>6.7240213477387627</v>
      </c>
      <c r="K992" s="151">
        <v>9.514184336506041</v>
      </c>
      <c r="L992" s="725">
        <f t="shared" si="100"/>
        <v>7.4660298089032406E-2</v>
      </c>
      <c r="M992" s="165">
        <f t="shared" si="101"/>
        <v>16.174113372060269</v>
      </c>
      <c r="N992" s="165">
        <v>4.516252928093869</v>
      </c>
    </row>
    <row r="993" spans="1:14" x14ac:dyDescent="0.3">
      <c r="A993" s="158">
        <v>216</v>
      </c>
      <c r="B993" s="321" t="s">
        <v>1434</v>
      </c>
      <c r="C993" s="146">
        <v>301.3</v>
      </c>
      <c r="F993" s="146">
        <f t="shared" si="102"/>
        <v>301.3</v>
      </c>
      <c r="G993" s="696">
        <f t="shared" si="105"/>
        <v>2.4250550929376408E-3</v>
      </c>
      <c r="H993" s="734">
        <f t="shared" si="103"/>
        <v>10.382752127657861</v>
      </c>
      <c r="I993" s="151">
        <f t="shared" si="104"/>
        <v>2.2842054680847297</v>
      </c>
      <c r="J993" s="151">
        <v>4.0697206405530002</v>
      </c>
      <c r="K993" s="151">
        <v>5.7584695779298736</v>
      </c>
      <c r="L993" s="725">
        <f t="shared" si="100"/>
        <v>7.4660298089032406E-2</v>
      </c>
      <c r="M993" s="165">
        <f t="shared" si="101"/>
        <v>9.7893982824807857</v>
      </c>
      <c r="N993" s="165">
        <v>5.1958379077657053</v>
      </c>
    </row>
    <row r="994" spans="1:14" x14ac:dyDescent="0.3">
      <c r="A994" s="158">
        <v>217</v>
      </c>
      <c r="B994" s="321" t="s">
        <v>1435</v>
      </c>
      <c r="C994" s="146">
        <v>493.5</v>
      </c>
      <c r="F994" s="146">
        <f t="shared" si="102"/>
        <v>493.5</v>
      </c>
      <c r="G994" s="696">
        <f t="shared" si="105"/>
        <v>3.9720036122294243E-3</v>
      </c>
      <c r="H994" s="734">
        <f t="shared" si="103"/>
        <v>17.005934865579668</v>
      </c>
      <c r="I994" s="151">
        <f t="shared" si="104"/>
        <v>3.7413056704275269</v>
      </c>
      <c r="J994" s="151">
        <v>6.6658052974208628</v>
      </c>
      <c r="K994" s="151">
        <v>9.4318112735094335</v>
      </c>
      <c r="L994" s="725">
        <f t="shared" si="100"/>
        <v>7.4660298089032406E-2</v>
      </c>
      <c r="M994" s="165">
        <f t="shared" si="101"/>
        <v>16.034079164966037</v>
      </c>
      <c r="N994" s="165">
        <v>2.8004875535927258</v>
      </c>
    </row>
    <row r="995" spans="1:14" x14ac:dyDescent="0.3">
      <c r="A995" s="158">
        <v>218</v>
      </c>
      <c r="B995" s="321" t="s">
        <v>1436</v>
      </c>
      <c r="C995" s="146">
        <v>264.8</v>
      </c>
      <c r="F995" s="146">
        <f t="shared" si="102"/>
        <v>264.8</v>
      </c>
      <c r="G995" s="696">
        <f t="shared" si="105"/>
        <v>2.1312797497838941E-3</v>
      </c>
      <c r="H995" s="734">
        <f t="shared" si="103"/>
        <v>9.1249676847122529</v>
      </c>
      <c r="I995" s="151">
        <f t="shared" si="104"/>
        <v>2.0074928906366956</v>
      </c>
      <c r="J995" s="151">
        <v>3.5767076854246089</v>
      </c>
      <c r="K995" s="151">
        <v>5.0608786732022253</v>
      </c>
      <c r="L995" s="725">
        <f t="shared" si="100"/>
        <v>7.466029808903242E-2</v>
      </c>
      <c r="M995" s="165">
        <f t="shared" si="101"/>
        <v>8.6034937444437833</v>
      </c>
      <c r="N995" s="165">
        <v>5.9319814437979783</v>
      </c>
    </row>
    <row r="996" spans="1:14" x14ac:dyDescent="0.3">
      <c r="A996" s="158">
        <v>219</v>
      </c>
      <c r="B996" s="321" t="s">
        <v>1437</v>
      </c>
      <c r="C996" s="146">
        <v>544.79999999999995</v>
      </c>
      <c r="F996" s="146">
        <f t="shared" si="102"/>
        <v>544.79999999999995</v>
      </c>
      <c r="G996" s="696">
        <f t="shared" si="105"/>
        <v>4.3848988205523612E-3</v>
      </c>
      <c r="H996" s="734">
        <f t="shared" si="103"/>
        <v>18.773725055253905</v>
      </c>
      <c r="I996" s="151">
        <f t="shared" si="104"/>
        <v>4.1302195121558594</v>
      </c>
      <c r="J996" s="151">
        <v>7.3587248754506289</v>
      </c>
      <c r="K996" s="151">
        <v>10.412260956044456</v>
      </c>
      <c r="L996" s="725">
        <f t="shared" si="100"/>
        <v>7.4660298089032406E-2</v>
      </c>
      <c r="M996" s="165">
        <f t="shared" si="101"/>
        <v>17.700843625275574</v>
      </c>
      <c r="N996" s="165">
        <v>3.90387964970826</v>
      </c>
    </row>
    <row r="997" spans="1:14" x14ac:dyDescent="0.3">
      <c r="A997" s="158">
        <v>220</v>
      </c>
      <c r="B997" s="321" t="s">
        <v>1438</v>
      </c>
      <c r="C997" s="153">
        <v>205</v>
      </c>
      <c r="F997" s="146">
        <f t="shared" si="102"/>
        <v>205</v>
      </c>
      <c r="G997" s="696">
        <f t="shared" si="105"/>
        <v>1.6499711053840568E-3</v>
      </c>
      <c r="H997" s="734">
        <f t="shared" si="103"/>
        <v>7.0642687891465696</v>
      </c>
      <c r="I997" s="151">
        <f t="shared" si="104"/>
        <v>1.5541391336122454</v>
      </c>
      <c r="J997" s="151">
        <v>2.768976871269051</v>
      </c>
      <c r="K997" s="151">
        <v>3.9179763142237767</v>
      </c>
      <c r="L997" s="725">
        <f t="shared" si="100"/>
        <v>7.4660298089032393E-2</v>
      </c>
      <c r="M997" s="165">
        <f t="shared" si="101"/>
        <v>6.6605597341804206</v>
      </c>
      <c r="N997" s="165">
        <v>14.104396937442878</v>
      </c>
    </row>
    <row r="998" spans="1:14" x14ac:dyDescent="0.3">
      <c r="A998" s="158">
        <v>221</v>
      </c>
      <c r="B998" s="321" t="s">
        <v>1439</v>
      </c>
      <c r="C998" s="146">
        <v>577.32000000000005</v>
      </c>
      <c r="F998" s="146">
        <f t="shared" si="102"/>
        <v>577.32000000000005</v>
      </c>
      <c r="G998" s="696">
        <f t="shared" si="105"/>
        <v>4.6466405783430424E-3</v>
      </c>
      <c r="H998" s="734">
        <f t="shared" si="103"/>
        <v>19.894359304146818</v>
      </c>
      <c r="I998" s="151">
        <f t="shared" si="104"/>
        <v>4.3767590469122997</v>
      </c>
      <c r="J998" s="151">
        <v>7.7979791576636535</v>
      </c>
      <c r="K998" s="151">
        <v>11.03378578403742</v>
      </c>
      <c r="L998" s="725">
        <f t="shared" si="100"/>
        <v>7.4660298089032406E-2</v>
      </c>
      <c r="M998" s="165">
        <f t="shared" si="101"/>
        <v>18.757435832863614</v>
      </c>
      <c r="N998" s="165">
        <v>2.9451277240919014</v>
      </c>
    </row>
    <row r="999" spans="1:14" x14ac:dyDescent="0.3">
      <c r="A999" s="158">
        <v>222</v>
      </c>
      <c r="B999" s="321" t="s">
        <v>1440</v>
      </c>
      <c r="C999" s="151">
        <v>353</v>
      </c>
      <c r="F999" s="146">
        <f t="shared" si="102"/>
        <v>353</v>
      </c>
      <c r="G999" s="696">
        <f t="shared" si="105"/>
        <v>2.8411697570759611E-3</v>
      </c>
      <c r="H999" s="734">
        <f t="shared" si="103"/>
        <v>12.164326256432874</v>
      </c>
      <c r="I999" s="151">
        <f t="shared" si="104"/>
        <v>2.6761517764152325</v>
      </c>
      <c r="J999" s="151">
        <v>4.7680431002828056</v>
      </c>
      <c r="K999" s="151">
        <v>6.7465640922975281</v>
      </c>
      <c r="L999" s="725">
        <f t="shared" si="100"/>
        <v>7.4660298089032406E-2</v>
      </c>
      <c r="M999" s="165">
        <f t="shared" si="101"/>
        <v>11.469158956905797</v>
      </c>
      <c r="N999" s="165">
        <v>13.537556834067239</v>
      </c>
    </row>
    <row r="1000" spans="1:14" x14ac:dyDescent="0.3">
      <c r="A1000" s="158">
        <v>223</v>
      </c>
      <c r="B1000" s="321" t="s">
        <v>1441</v>
      </c>
      <c r="C1000" s="146">
        <v>623.29999999999995</v>
      </c>
      <c r="E1000" s="147">
        <v>23</v>
      </c>
      <c r="F1000" s="146">
        <f t="shared" si="102"/>
        <v>646.29999999999995</v>
      </c>
      <c r="G1000" s="696">
        <f t="shared" si="105"/>
        <v>5.2018357337059312E-3</v>
      </c>
      <c r="H1000" s="734">
        <f t="shared" si="103"/>
        <v>22.27139960207526</v>
      </c>
      <c r="I1000" s="151">
        <f t="shared" si="104"/>
        <v>4.8997079124565568</v>
      </c>
      <c r="J1000" s="151">
        <v>8.7297061068350601</v>
      </c>
      <c r="K1000" s="151">
        <v>27.91349238030589</v>
      </c>
      <c r="L1000" s="725">
        <f t="shared" si="100"/>
        <v>9.8737901905729175E-2</v>
      </c>
      <c r="M1000" s="165">
        <f t="shared" si="101"/>
        <v>47.452937046520013</v>
      </c>
      <c r="N1000" s="165">
        <v>8.7166108601424792</v>
      </c>
    </row>
    <row r="1001" spans="1:14" x14ac:dyDescent="0.3">
      <c r="A1001" s="158">
        <v>224</v>
      </c>
      <c r="B1001" s="321" t="s">
        <v>1442</v>
      </c>
      <c r="C1001" s="146">
        <v>281.89999999999998</v>
      </c>
      <c r="F1001" s="146">
        <f t="shared" si="102"/>
        <v>281.89999999999998</v>
      </c>
      <c r="G1001" s="696">
        <f t="shared" si="105"/>
        <v>2.2689114858915394E-3</v>
      </c>
      <c r="H1001" s="734">
        <f t="shared" si="103"/>
        <v>9.7142310812703307</v>
      </c>
      <c r="I1001" s="151">
        <f t="shared" si="104"/>
        <v>2.1371308378794729</v>
      </c>
      <c r="J1001" s="151">
        <v>3.807680878101197</v>
      </c>
      <c r="K1001" s="151">
        <v>5.3876952340472322</v>
      </c>
      <c r="L1001" s="725">
        <f t="shared" si="100"/>
        <v>7.4660298089032406E-2</v>
      </c>
      <c r="M1001" s="165">
        <f t="shared" si="101"/>
        <v>9.159081897880295</v>
      </c>
      <c r="N1001" s="165">
        <v>2.578315541007703</v>
      </c>
    </row>
    <row r="1002" spans="1:14" x14ac:dyDescent="0.3">
      <c r="A1002" s="158">
        <v>225</v>
      </c>
      <c r="B1002" s="321" t="s">
        <v>1443</v>
      </c>
      <c r="C1002" s="146">
        <v>305.10000000000002</v>
      </c>
      <c r="F1002" s="146">
        <f t="shared" si="102"/>
        <v>305.10000000000002</v>
      </c>
      <c r="G1002" s="696">
        <f t="shared" si="105"/>
        <v>2.4556399231837841E-3</v>
      </c>
      <c r="H1002" s="734">
        <f t="shared" si="103"/>
        <v>10.513699549115213</v>
      </c>
      <c r="I1002" s="151">
        <f t="shared" si="104"/>
        <v>2.313013900805347</v>
      </c>
      <c r="J1002" s="151">
        <v>4.1210480167033534</v>
      </c>
      <c r="K1002" s="151">
        <v>5.8310954803398749</v>
      </c>
      <c r="L1002" s="725">
        <f>(K1002+J1002+I1002+H1002)/F1002</f>
        <v>7.4660298089032393E-2</v>
      </c>
      <c r="M1002" s="165">
        <f t="shared" si="101"/>
        <v>9.9128623165777867</v>
      </c>
      <c r="N1002" s="165">
        <v>2.6007194414364454</v>
      </c>
    </row>
    <row r="1003" spans="1:14" x14ac:dyDescent="0.3">
      <c r="A1003" s="158">
        <v>226</v>
      </c>
      <c r="B1003" s="321" t="s">
        <v>1444</v>
      </c>
      <c r="C1003" s="146">
        <v>369.45</v>
      </c>
      <c r="F1003" s="146">
        <f t="shared" si="102"/>
        <v>369.45</v>
      </c>
      <c r="G1003" s="696">
        <f t="shared" si="105"/>
        <v>2.9735698774836085E-3</v>
      </c>
      <c r="H1003" s="734">
        <f t="shared" si="103"/>
        <v>12.731190751952195</v>
      </c>
      <c r="I1003" s="151">
        <f t="shared" si="104"/>
        <v>2.8008619654294828</v>
      </c>
      <c r="J1003" s="151">
        <v>4.990236610196833</v>
      </c>
      <c r="K1003" s="151">
        <v>7.0609578014145091</v>
      </c>
      <c r="L1003" s="725">
        <f t="shared" ref="L1003:L1064" si="106">(K1003+J1003+I1003+H1003)/F1003</f>
        <v>7.4660298089032393E-2</v>
      </c>
      <c r="M1003" s="165">
        <f t="shared" si="101"/>
        <v>12.003628262404666</v>
      </c>
      <c r="N1003" s="165">
        <v>34.047717106294236</v>
      </c>
    </row>
    <row r="1004" spans="1:14" x14ac:dyDescent="0.3">
      <c r="A1004" s="158">
        <v>227</v>
      </c>
      <c r="B1004" s="321" t="s">
        <v>1445</v>
      </c>
      <c r="C1004" s="146">
        <v>453.11</v>
      </c>
      <c r="F1004" s="146">
        <f t="shared" si="102"/>
        <v>453.11</v>
      </c>
      <c r="G1004" s="696">
        <f t="shared" si="105"/>
        <v>3.6469190612710731E-3</v>
      </c>
      <c r="H1004" s="734">
        <f t="shared" si="103"/>
        <v>15.614101614879035</v>
      </c>
      <c r="I1004" s="151">
        <f t="shared" si="104"/>
        <v>3.4351023552733877</v>
      </c>
      <c r="J1004" s="151">
        <v>6.1202493177596082</v>
      </c>
      <c r="K1004" s="151">
        <v>8.6598743792094428</v>
      </c>
      <c r="L1004" s="725">
        <f t="shared" si="106"/>
        <v>7.4660298089032406E-2</v>
      </c>
      <c r="M1004" s="165">
        <f t="shared" si="101"/>
        <v>14.721786444656052</v>
      </c>
      <c r="N1004" s="165">
        <v>29.035454955649385</v>
      </c>
    </row>
    <row r="1005" spans="1:14" x14ac:dyDescent="0.3">
      <c r="A1005" s="158">
        <v>228</v>
      </c>
      <c r="B1005" s="321" t="s">
        <v>1446</v>
      </c>
      <c r="C1005" s="146">
        <v>351.1</v>
      </c>
      <c r="D1005" s="146">
        <v>377.9</v>
      </c>
      <c r="F1005" s="146">
        <f t="shared" si="102"/>
        <v>729</v>
      </c>
      <c r="G1005" s="696">
        <f t="shared" si="105"/>
        <v>5.8674582235364748E-3</v>
      </c>
      <c r="H1005" s="734">
        <f t="shared" si="103"/>
        <v>25.121229011160239</v>
      </c>
      <c r="I1005" s="151">
        <f t="shared" si="104"/>
        <v>5.5266703824552526</v>
      </c>
      <c r="J1005" s="151">
        <v>9.8467518983177484</v>
      </c>
      <c r="K1005" s="151">
        <v>49.037852379715282</v>
      </c>
      <c r="L1005" s="725">
        <f t="shared" si="106"/>
        <v>0.12281550572242596</v>
      </c>
      <c r="M1005" s="165">
        <f t="shared" si="101"/>
        <v>83.364349045515979</v>
      </c>
      <c r="N1005" s="165">
        <v>28.271855349369769</v>
      </c>
    </row>
    <row r="1006" spans="1:14" x14ac:dyDescent="0.3">
      <c r="A1006" s="158">
        <v>229</v>
      </c>
      <c r="B1006" s="321" t="s">
        <v>1447</v>
      </c>
      <c r="C1006" s="146">
        <v>422.76</v>
      </c>
      <c r="F1006" s="146">
        <f t="shared" si="102"/>
        <v>422.76</v>
      </c>
      <c r="G1006" s="696">
        <f t="shared" si="105"/>
        <v>3.4026428512788478E-3</v>
      </c>
      <c r="H1006" s="734">
        <f t="shared" si="103"/>
        <v>14.568245235607822</v>
      </c>
      <c r="I1006" s="151">
        <f t="shared" si="104"/>
        <v>3.2050139518337208</v>
      </c>
      <c r="J1006" s="151">
        <v>5.7124627910655938</v>
      </c>
      <c r="K1006" s="151">
        <v>8.0798227639085081</v>
      </c>
      <c r="L1006" s="725">
        <f t="shared" si="106"/>
        <v>7.4665400563950338E-2</v>
      </c>
      <c r="M1006" s="165">
        <f t="shared" si="101"/>
        <v>13.735698698644462</v>
      </c>
      <c r="N1006" s="165">
        <v>7.3559473074368933</v>
      </c>
    </row>
    <row r="1007" spans="1:14" x14ac:dyDescent="0.3">
      <c r="A1007" s="158">
        <v>230</v>
      </c>
      <c r="B1007" s="321" t="s">
        <v>1448</v>
      </c>
      <c r="C1007" s="146">
        <v>152.30000000000001</v>
      </c>
      <c r="F1007" s="146">
        <f t="shared" si="102"/>
        <v>152.30000000000001</v>
      </c>
      <c r="G1007" s="696">
        <f t="shared" si="105"/>
        <v>1.2258078017072774E-3</v>
      </c>
      <c r="H1007" s="734">
        <f t="shared" si="103"/>
        <v>5.2482348126196223</v>
      </c>
      <c r="I1007" s="151">
        <f t="shared" si="104"/>
        <v>1.1546116587763169</v>
      </c>
      <c r="J1007" s="151">
        <v>2.0579243142191554</v>
      </c>
      <c r="K1007" s="151">
        <v>2.9107697202745428</v>
      </c>
      <c r="L1007" s="725">
        <f t="shared" si="106"/>
        <v>7.4665400563950338E-2</v>
      </c>
      <c r="M1007" s="165">
        <f t="shared" si="101"/>
        <v>4.9483085244667224</v>
      </c>
      <c r="N1007" s="165">
        <v>10.688527496212238</v>
      </c>
    </row>
    <row r="1008" spans="1:14" x14ac:dyDescent="0.3">
      <c r="A1008" s="158">
        <v>231</v>
      </c>
      <c r="B1008" s="321" t="s">
        <v>1449</v>
      </c>
      <c r="C1008" s="146">
        <v>252.6</v>
      </c>
      <c r="F1008" s="146">
        <f t="shared" si="102"/>
        <v>252.6</v>
      </c>
      <c r="G1008" s="696">
        <f t="shared" si="105"/>
        <v>2.0330863474146963E-3</v>
      </c>
      <c r="H1008" s="734">
        <f t="shared" si="103"/>
        <v>8.7045575421386516</v>
      </c>
      <c r="I1008" s="151">
        <f t="shared" si="104"/>
        <v>1.9150026592705034</v>
      </c>
      <c r="J1008" s="151">
        <v>3.4132086787377451</v>
      </c>
      <c r="K1008" s="151">
        <v>4.8277113023069562</v>
      </c>
      <c r="L1008" s="725">
        <f t="shared" si="106"/>
        <v>7.4665400563950338E-2</v>
      </c>
      <c r="M1008" s="165">
        <f t="shared" si="101"/>
        <v>8.2071092139218251</v>
      </c>
      <c r="N1008" s="165">
        <v>6.5699438007285353</v>
      </c>
    </row>
    <row r="1009" spans="1:14" x14ac:dyDescent="0.3">
      <c r="A1009" s="158">
        <v>232</v>
      </c>
      <c r="B1009" s="321" t="s">
        <v>1450</v>
      </c>
      <c r="C1009" s="146">
        <v>143.69999999999999</v>
      </c>
      <c r="F1009" s="146">
        <f t="shared" si="102"/>
        <v>143.69999999999999</v>
      </c>
      <c r="G1009" s="696">
        <f t="shared" si="105"/>
        <v>1.1565895016765314E-3</v>
      </c>
      <c r="H1009" s="734">
        <f t="shared" si="103"/>
        <v>4.9518801219529855</v>
      </c>
      <c r="I1009" s="151">
        <f t="shared" si="104"/>
        <v>1.0894136268296568</v>
      </c>
      <c r="J1009" s="151">
        <v>1.9417184763840616</v>
      </c>
      <c r="K1009" s="151">
        <v>2.7464058358729591</v>
      </c>
      <c r="L1009" s="725">
        <f t="shared" si="106"/>
        <v>7.4665400563950338E-2</v>
      </c>
      <c r="M1009" s="165">
        <f t="shared" si="101"/>
        <v>4.6688899209840304</v>
      </c>
      <c r="N1009" s="165">
        <v>8.3902607105638065</v>
      </c>
    </row>
    <row r="1010" spans="1:14" x14ac:dyDescent="0.3">
      <c r="A1010" s="158">
        <v>233</v>
      </c>
      <c r="B1010" s="321" t="s">
        <v>511</v>
      </c>
      <c r="C1010" s="146">
        <v>6688.6</v>
      </c>
      <c r="F1010" s="146">
        <f t="shared" si="102"/>
        <v>6688.6</v>
      </c>
      <c r="G1010" s="696">
        <f>2/248489.2*F1010</f>
        <v>5.3834130416935626E-2</v>
      </c>
      <c r="H1010" s="734">
        <f t="shared" si="103"/>
        <v>230.48813767358902</v>
      </c>
      <c r="I1010" s="151">
        <f t="shared" si="104"/>
        <v>50.707390288189586</v>
      </c>
      <c r="J1010" s="151">
        <v>90.378414760907702</v>
      </c>
      <c r="K1010" s="151">
        <v>88.098256432256491</v>
      </c>
      <c r="L1010" s="725">
        <f t="shared" si="106"/>
        <v>6.8724725526260008E-2</v>
      </c>
      <c r="M1010" s="165">
        <f t="shared" si="101"/>
        <v>149.76703593483603</v>
      </c>
      <c r="N1010" s="165">
        <v>26.031465306495591</v>
      </c>
    </row>
    <row r="1011" spans="1:14" x14ac:dyDescent="0.3">
      <c r="B1011" s="335" t="s">
        <v>1063</v>
      </c>
      <c r="C1011" s="138">
        <f t="shared" ref="C1011:K1011" si="107">SUM(C782:C1010)</f>
        <v>245744.60999999993</v>
      </c>
      <c r="D1011" s="138">
        <f t="shared" si="107"/>
        <v>1152.5999999999999</v>
      </c>
      <c r="E1011" s="138">
        <f t="shared" si="107"/>
        <v>1692.3</v>
      </c>
      <c r="F1011" s="138">
        <f t="shared" si="107"/>
        <v>248489.15999999992</v>
      </c>
      <c r="G1011" s="138">
        <f t="shared" si="107"/>
        <v>1.9999996780544163</v>
      </c>
      <c r="H1011" s="734">
        <f t="shared" si="103"/>
        <v>8562.8986216060803</v>
      </c>
      <c r="I1011" s="138">
        <f t="shared" si="107"/>
        <v>1883.8376967533391</v>
      </c>
      <c r="J1011" s="138">
        <f t="shared" si="107"/>
        <v>3356.4329228077931</v>
      </c>
      <c r="K1011" s="138">
        <f t="shared" si="107"/>
        <v>7608.4040928007889</v>
      </c>
      <c r="L1011" s="725">
        <f t="shared" si="106"/>
        <v>8.6167031728740226E-2</v>
      </c>
      <c r="M1011" s="165">
        <f t="shared" si="101"/>
        <v>12934.28695776134</v>
      </c>
      <c r="N1011" s="165">
        <v>7.4436959174494648</v>
      </c>
    </row>
    <row r="1012" spans="1:14" x14ac:dyDescent="0.3">
      <c r="A1012" s="743" t="s">
        <v>1030</v>
      </c>
      <c r="B1012" s="744"/>
      <c r="G1012" s="745"/>
      <c r="H1012" s="734">
        <f t="shared" si="103"/>
        <v>0</v>
      </c>
      <c r="I1012" s="151"/>
      <c r="J1012" s="151"/>
      <c r="K1012" s="151"/>
      <c r="L1012" s="725"/>
      <c r="M1012" s="165">
        <f t="shared" si="101"/>
        <v>0</v>
      </c>
      <c r="N1012" s="165">
        <v>6.7099681784081717</v>
      </c>
    </row>
    <row r="1013" spans="1:14" x14ac:dyDescent="0.3">
      <c r="A1013" s="158">
        <v>1</v>
      </c>
      <c r="B1013" s="321" t="s">
        <v>888</v>
      </c>
      <c r="C1013" s="146">
        <v>219.1</v>
      </c>
      <c r="F1013" s="146">
        <f t="shared" ref="F1013:F1059" si="108">C1013+D1013+E1013</f>
        <v>219.1</v>
      </c>
      <c r="G1013" s="696">
        <f t="shared" ref="G1013:G1058" si="109">2/161400.7*F1013</f>
        <v>2.7149820291981382E-3</v>
      </c>
      <c r="H1013" s="734">
        <f t="shared" si="103"/>
        <v>11.624059808910369</v>
      </c>
      <c r="I1013" s="151">
        <f t="shared" si="104"/>
        <v>2.5572931579602813</v>
      </c>
      <c r="J1013" s="151">
        <v>4.7900691115730218</v>
      </c>
      <c r="K1013" s="151">
        <v>0.83337758937660966</v>
      </c>
      <c r="L1013" s="725">
        <f t="shared" si="106"/>
        <v>9.0391600492105359E-2</v>
      </c>
      <c r="M1013" s="165">
        <f t="shared" si="101"/>
        <v>1.4167419019402363</v>
      </c>
      <c r="N1013" s="165">
        <v>12.973725339943901</v>
      </c>
    </row>
    <row r="1014" spans="1:14" x14ac:dyDescent="0.3">
      <c r="A1014" s="158">
        <v>2</v>
      </c>
      <c r="B1014" s="321" t="s">
        <v>889</v>
      </c>
      <c r="C1014" s="146">
        <v>265.10000000000002</v>
      </c>
      <c r="F1014" s="146">
        <f t="shared" si="108"/>
        <v>265.10000000000002</v>
      </c>
      <c r="G1014" s="696">
        <f t="shared" si="109"/>
        <v>3.2849919486098882E-3</v>
      </c>
      <c r="H1014" s="734">
        <f t="shared" si="103"/>
        <v>14.064528778375806</v>
      </c>
      <c r="I1014" s="151">
        <f t="shared" si="104"/>
        <v>3.0941963312426775</v>
      </c>
      <c r="J1014" s="151">
        <v>5.7957431377362312</v>
      </c>
      <c r="K1014" s="151">
        <v>1.0083450431024155</v>
      </c>
      <c r="L1014" s="725">
        <f t="shared" si="106"/>
        <v>9.0391600492105345E-2</v>
      </c>
      <c r="M1014" s="165">
        <f t="shared" si="101"/>
        <v>1.7141865732741062</v>
      </c>
      <c r="N1014" s="165">
        <v>26.563126010065488</v>
      </c>
    </row>
    <row r="1015" spans="1:14" x14ac:dyDescent="0.3">
      <c r="A1015" s="158">
        <v>3</v>
      </c>
      <c r="B1015" s="321" t="s">
        <v>890</v>
      </c>
      <c r="C1015" s="146">
        <v>352.7</v>
      </c>
      <c r="F1015" s="146">
        <f t="shared" si="108"/>
        <v>352.7</v>
      </c>
      <c r="G1015" s="696">
        <f t="shared" si="109"/>
        <v>4.3704890994896543E-3</v>
      </c>
      <c r="H1015" s="734">
        <f t="shared" si="103"/>
        <v>18.712030555009981</v>
      </c>
      <c r="I1015" s="151">
        <f t="shared" si="104"/>
        <v>4.1166467221021961</v>
      </c>
      <c r="J1015" s="151">
        <v>7.7108962832122536</v>
      </c>
      <c r="K1015" s="151">
        <v>1.3415439332411239</v>
      </c>
      <c r="L1015" s="725">
        <f t="shared" si="106"/>
        <v>9.0391600492105345E-2</v>
      </c>
      <c r="M1015" s="165">
        <f t="shared" si="101"/>
        <v>2.2806246865099107</v>
      </c>
      <c r="N1015" s="165">
        <v>18.092456490400689</v>
      </c>
    </row>
    <row r="1016" spans="1:14" x14ac:dyDescent="0.3">
      <c r="A1016" s="158">
        <v>4</v>
      </c>
      <c r="B1016" s="321" t="s">
        <v>891</v>
      </c>
      <c r="C1016" s="146">
        <v>350.15</v>
      </c>
      <c r="F1016" s="146">
        <f t="shared" si="108"/>
        <v>350.15</v>
      </c>
      <c r="G1016" s="696">
        <f t="shared" si="109"/>
        <v>4.3388907235222644E-3</v>
      </c>
      <c r="H1016" s="734">
        <f t="shared" si="103"/>
        <v>18.576743688224397</v>
      </c>
      <c r="I1016" s="151">
        <f t="shared" si="104"/>
        <v>4.086883611409367</v>
      </c>
      <c r="J1016" s="151">
        <v>7.6551469621966834</v>
      </c>
      <c r="K1016" s="151">
        <v>1.3318446504802366</v>
      </c>
      <c r="L1016" s="725">
        <f t="shared" si="106"/>
        <v>9.0391600492105345E-2</v>
      </c>
      <c r="M1016" s="165">
        <f t="shared" si="101"/>
        <v>2.2641359058164023</v>
      </c>
      <c r="N1016" s="165">
        <v>5.8940928044614909</v>
      </c>
    </row>
    <row r="1017" spans="1:14" x14ac:dyDescent="0.3">
      <c r="A1017" s="158">
        <v>5</v>
      </c>
      <c r="B1017" s="321" t="s">
        <v>892</v>
      </c>
      <c r="C1017" s="146">
        <v>348.6</v>
      </c>
      <c r="F1017" s="146">
        <f t="shared" si="108"/>
        <v>348.6</v>
      </c>
      <c r="G1017" s="696">
        <f t="shared" si="109"/>
        <v>4.3196838675420863E-3</v>
      </c>
      <c r="H1017" s="734">
        <f t="shared" si="103"/>
        <v>18.494510494688065</v>
      </c>
      <c r="I1017" s="151">
        <f t="shared" si="104"/>
        <v>4.068792308831374</v>
      </c>
      <c r="J1017" s="151">
        <v>7.6212601200107519</v>
      </c>
      <c r="K1017" s="151">
        <v>1.325949008017737</v>
      </c>
      <c r="L1017" s="725">
        <f t="shared" si="106"/>
        <v>9.0391600492105359E-2</v>
      </c>
      <c r="M1017" s="165">
        <f t="shared" si="101"/>
        <v>2.2541133136301528</v>
      </c>
      <c r="N1017" s="165">
        <v>12.647001792024753</v>
      </c>
    </row>
    <row r="1018" spans="1:14" x14ac:dyDescent="0.3">
      <c r="A1018" s="158">
        <v>6</v>
      </c>
      <c r="B1018" s="321" t="s">
        <v>893</v>
      </c>
      <c r="C1018" s="146">
        <v>430.37</v>
      </c>
      <c r="F1018" s="146">
        <f t="shared" si="108"/>
        <v>430.37</v>
      </c>
      <c r="G1018" s="696">
        <f t="shared" si="109"/>
        <v>5.3329384568964067E-3</v>
      </c>
      <c r="H1018" s="734">
        <f t="shared" si="103"/>
        <v>22.832709356279121</v>
      </c>
      <c r="I1018" s="151">
        <f t="shared" si="104"/>
        <v>5.0231960583814068</v>
      </c>
      <c r="J1018" s="151">
        <v>9.4089550139100027</v>
      </c>
      <c r="K1018" s="151">
        <v>1.6369726752168485</v>
      </c>
      <c r="L1018" s="725">
        <f t="shared" si="106"/>
        <v>9.0391600492105359E-2</v>
      </c>
      <c r="M1018" s="165">
        <f t="shared" si="101"/>
        <v>2.7828535478686423</v>
      </c>
      <c r="N1018" s="165">
        <v>4.7757647747267962</v>
      </c>
    </row>
    <row r="1019" spans="1:14" x14ac:dyDescent="0.3">
      <c r="A1019" s="158">
        <v>7</v>
      </c>
      <c r="B1019" s="321" t="s">
        <v>894</v>
      </c>
      <c r="C1019" s="146">
        <v>79.3</v>
      </c>
      <c r="F1019" s="146">
        <f t="shared" si="108"/>
        <v>79.3</v>
      </c>
      <c r="G1019" s="696">
        <f t="shared" si="109"/>
        <v>9.8264753498590769E-4</v>
      </c>
      <c r="H1019" s="734">
        <f t="shared" si="103"/>
        <v>4.2071562886654146</v>
      </c>
      <c r="I1019" s="151">
        <f t="shared" si="104"/>
        <v>0.92557438350639121</v>
      </c>
      <c r="J1019" s="151">
        <v>1.7336945711900531</v>
      </c>
      <c r="K1019" s="151">
        <v>0.30162867566209556</v>
      </c>
      <c r="L1019" s="725">
        <f t="shared" si="106"/>
        <v>9.0391600492105359E-2</v>
      </c>
      <c r="M1019" s="165">
        <f t="shared" si="101"/>
        <v>0.51276874862556243</v>
      </c>
      <c r="N1019" s="165">
        <v>23.163142427418222</v>
      </c>
    </row>
    <row r="1020" spans="1:14" x14ac:dyDescent="0.3">
      <c r="A1020" s="158">
        <v>8</v>
      </c>
      <c r="B1020" s="321" t="s">
        <v>896</v>
      </c>
      <c r="C1020" s="146">
        <v>326.92</v>
      </c>
      <c r="F1020" s="146">
        <f t="shared" si="108"/>
        <v>326.92</v>
      </c>
      <c r="G1020" s="696">
        <f t="shared" si="109"/>
        <v>4.051035714219331E-3</v>
      </c>
      <c r="H1020" s="734">
        <f t="shared" si="103"/>
        <v>17.344306858644355</v>
      </c>
      <c r="I1020" s="151">
        <f t="shared" si="104"/>
        <v>3.8157475089017581</v>
      </c>
      <c r="J1020" s="151">
        <v>7.1472815789842645</v>
      </c>
      <c r="K1020" s="151">
        <v>1.2434860863487049</v>
      </c>
      <c r="L1020" s="725">
        <f t="shared" si="106"/>
        <v>9.0391600492105345E-2</v>
      </c>
      <c r="M1020" s="165">
        <f t="shared" ref="M1020:M1076" si="110">K1020*1.7</f>
        <v>2.1139263467927982</v>
      </c>
      <c r="N1020" s="165">
        <v>12.002889654698425</v>
      </c>
    </row>
    <row r="1021" spans="1:14" x14ac:dyDescent="0.3">
      <c r="A1021" s="158">
        <v>9</v>
      </c>
      <c r="B1021" s="321" t="s">
        <v>897</v>
      </c>
      <c r="C1021" s="146">
        <v>322.55</v>
      </c>
      <c r="F1021" s="146">
        <f t="shared" si="108"/>
        <v>322.55</v>
      </c>
      <c r="G1021" s="696">
        <f t="shared" si="109"/>
        <v>3.9968847718752148E-3</v>
      </c>
      <c r="H1021" s="734">
        <f t="shared" si="103"/>
        <v>17.112462306545137</v>
      </c>
      <c r="I1021" s="151">
        <f t="shared" si="104"/>
        <v>3.7647417074399301</v>
      </c>
      <c r="J1021" s="151">
        <v>7.05174254649876</v>
      </c>
      <c r="K1021" s="151">
        <v>1.2268641782447534</v>
      </c>
      <c r="L1021" s="725">
        <f t="shared" si="106"/>
        <v>9.0391600492105345E-2</v>
      </c>
      <c r="M1021" s="165">
        <f t="shared" si="110"/>
        <v>2.0856691030160808</v>
      </c>
      <c r="N1021" s="165">
        <v>6.0565210825698692</v>
      </c>
    </row>
    <row r="1022" spans="1:14" x14ac:dyDescent="0.3">
      <c r="A1022" s="158">
        <v>10</v>
      </c>
      <c r="B1022" s="321" t="s">
        <v>898</v>
      </c>
      <c r="C1022" s="146">
        <v>415.5</v>
      </c>
      <c r="F1022" s="146">
        <f t="shared" si="108"/>
        <v>415.5</v>
      </c>
      <c r="G1022" s="696">
        <f t="shared" si="109"/>
        <v>5.1486765546865654E-3</v>
      </c>
      <c r="H1022" s="734">
        <f t="shared" si="103"/>
        <v>22.043801235062794</v>
      </c>
      <c r="I1022" s="151">
        <f t="shared" si="104"/>
        <v>4.8496362717138144</v>
      </c>
      <c r="J1022" s="151">
        <v>9.0838599537133309</v>
      </c>
      <c r="K1022" s="151">
        <v>1.5804125439798327</v>
      </c>
      <c r="L1022" s="725">
        <f t="shared" si="106"/>
        <v>9.0391600492105345E-2</v>
      </c>
      <c r="M1022" s="165">
        <f t="shared" si="110"/>
        <v>2.6867013247657154</v>
      </c>
      <c r="N1022" s="165">
        <v>9.4283080970955115</v>
      </c>
    </row>
    <row r="1023" spans="1:14" x14ac:dyDescent="0.3">
      <c r="A1023" s="158">
        <v>11</v>
      </c>
      <c r="B1023" s="321" t="s">
        <v>899</v>
      </c>
      <c r="C1023" s="146">
        <v>372.82</v>
      </c>
      <c r="F1023" s="146">
        <f t="shared" si="108"/>
        <v>372.82</v>
      </c>
      <c r="G1023" s="696">
        <f t="shared" si="109"/>
        <v>4.6198064816323587E-3</v>
      </c>
      <c r="H1023" s="734">
        <f t="shared" si="103"/>
        <v>19.779470460784861</v>
      </c>
      <c r="I1023" s="151">
        <f t="shared" si="104"/>
        <v>4.3514835013726696</v>
      </c>
      <c r="J1023" s="151">
        <v>8.1507693572645099</v>
      </c>
      <c r="K1023" s="151">
        <v>1.4180731760446719</v>
      </c>
      <c r="L1023" s="725">
        <f t="shared" si="106"/>
        <v>9.0391600492105345E-2</v>
      </c>
      <c r="M1023" s="165">
        <f t="shared" si="110"/>
        <v>2.4107243992759422</v>
      </c>
      <c r="N1023" s="165">
        <v>10.244183471042193</v>
      </c>
    </row>
    <row r="1024" spans="1:14" x14ac:dyDescent="0.3">
      <c r="A1024" s="158">
        <v>12</v>
      </c>
      <c r="B1024" s="321" t="s">
        <v>900</v>
      </c>
      <c r="C1024" s="146">
        <v>282.76</v>
      </c>
      <c r="F1024" s="146">
        <f t="shared" si="108"/>
        <v>282.76</v>
      </c>
      <c r="G1024" s="696">
        <f t="shared" si="109"/>
        <v>3.503826191584051E-3</v>
      </c>
      <c r="H1024" s="734">
        <f t="shared" si="103"/>
        <v>15.001456647957534</v>
      </c>
      <c r="I1024" s="151">
        <f t="shared" si="104"/>
        <v>3.3003204625506575</v>
      </c>
      <c r="J1024" s="151">
        <v>6.1818345138675834</v>
      </c>
      <c r="K1024" s="151">
        <v>1.0755173307719312</v>
      </c>
      <c r="L1024" s="725">
        <v>0</v>
      </c>
      <c r="M1024" s="165">
        <f t="shared" si="110"/>
        <v>1.8283794623122831</v>
      </c>
      <c r="N1024" s="165">
        <v>4.1508826519351389</v>
      </c>
    </row>
    <row r="1025" spans="1:14" x14ac:dyDescent="0.3">
      <c r="A1025" s="158">
        <v>13</v>
      </c>
      <c r="B1025" s="321" t="s">
        <v>901</v>
      </c>
      <c r="C1025" s="146">
        <v>180.5</v>
      </c>
      <c r="F1025" s="146">
        <f t="shared" si="108"/>
        <v>180.5</v>
      </c>
      <c r="G1025" s="696">
        <f t="shared" si="109"/>
        <v>2.236669357691757E-3</v>
      </c>
      <c r="H1025" s="734">
        <f t="shared" si="103"/>
        <v>9.5761880214893722</v>
      </c>
      <c r="I1025" s="151">
        <f t="shared" si="104"/>
        <v>2.106761364727662</v>
      </c>
      <c r="J1025" s="151">
        <v>3.9461774287491123</v>
      </c>
      <c r="K1025" s="151">
        <v>0.68655707385886844</v>
      </c>
      <c r="L1025" s="725">
        <f t="shared" si="106"/>
        <v>9.0391600492105331E-2</v>
      </c>
      <c r="M1025" s="165">
        <f t="shared" si="110"/>
        <v>1.1671470255600762</v>
      </c>
      <c r="N1025" s="165">
        <v>19.458249231007311</v>
      </c>
    </row>
    <row r="1026" spans="1:14" x14ac:dyDescent="0.3">
      <c r="A1026" s="158">
        <v>14</v>
      </c>
      <c r="B1026" s="321" t="s">
        <v>902</v>
      </c>
      <c r="C1026" s="146">
        <v>5520.77</v>
      </c>
      <c r="F1026" s="146">
        <f t="shared" si="108"/>
        <v>5520.77</v>
      </c>
      <c r="G1026" s="696">
        <f t="shared" si="109"/>
        <v>6.8410731799800117E-2</v>
      </c>
      <c r="H1026" s="734">
        <f t="shared" si="103"/>
        <v>292.89712766425419</v>
      </c>
      <c r="I1026" s="151">
        <f t="shared" si="104"/>
        <v>64.437368086135919</v>
      </c>
      <c r="J1026" s="151">
        <v>120.69771724828387</v>
      </c>
      <c r="K1026" s="151">
        <v>20.999023250126452</v>
      </c>
      <c r="L1026" s="725">
        <f t="shared" si="106"/>
        <v>9.0391600492105345E-2</v>
      </c>
      <c r="M1026" s="165">
        <f t="shared" si="110"/>
        <v>35.698339525214969</v>
      </c>
      <c r="N1026" s="165">
        <v>8.336117951194348</v>
      </c>
    </row>
    <row r="1027" spans="1:14" x14ac:dyDescent="0.3">
      <c r="A1027" s="158">
        <v>15</v>
      </c>
      <c r="B1027" s="321" t="s">
        <v>903</v>
      </c>
      <c r="C1027" s="146">
        <v>5310.85</v>
      </c>
      <c r="F1027" s="146">
        <f t="shared" si="108"/>
        <v>5310.85</v>
      </c>
      <c r="G1027" s="696">
        <f t="shared" si="109"/>
        <v>6.5809503924084592E-2</v>
      </c>
      <c r="H1027" s="734">
        <f t="shared" si="103"/>
        <v>281.76010057577196</v>
      </c>
      <c r="I1027" s="151">
        <f t="shared" si="104"/>
        <v>61.987222126669828</v>
      </c>
      <c r="J1027" s="151">
        <v>116.1083456923669</v>
      </c>
      <c r="K1027" s="151">
        <v>20.200563078689036</v>
      </c>
      <c r="L1027" s="725">
        <f t="shared" si="106"/>
        <v>9.0391600492105359E-2</v>
      </c>
      <c r="M1027" s="165">
        <f t="shared" si="110"/>
        <v>34.340957233771363</v>
      </c>
      <c r="N1027" s="165">
        <v>12.298524828357829</v>
      </c>
    </row>
    <row r="1028" spans="1:14" x14ac:dyDescent="0.3">
      <c r="A1028" s="158">
        <v>16</v>
      </c>
      <c r="B1028" s="321" t="s">
        <v>904</v>
      </c>
      <c r="C1028" s="146">
        <v>5405.43</v>
      </c>
      <c r="F1028" s="146">
        <f t="shared" si="108"/>
        <v>5405.43</v>
      </c>
      <c r="G1028" s="696">
        <f t="shared" si="109"/>
        <v>6.6981493884475093E-2</v>
      </c>
      <c r="H1028" s="734">
        <f t="shared" si="103"/>
        <v>286.77791699168586</v>
      </c>
      <c r="I1028" s="151">
        <f t="shared" si="104"/>
        <v>63.09114173817089</v>
      </c>
      <c r="J1028" s="151">
        <v>118.17609894007377</v>
      </c>
      <c r="K1028" s="151">
        <v>20.560311378110487</v>
      </c>
      <c r="L1028" s="725">
        <f t="shared" si="106"/>
        <v>9.0391600492105345E-2</v>
      </c>
      <c r="M1028" s="165">
        <f t="shared" si="110"/>
        <v>34.952529342787827</v>
      </c>
      <c r="N1028" s="165">
        <v>6.7491750041584702</v>
      </c>
    </row>
    <row r="1029" spans="1:14" x14ac:dyDescent="0.3">
      <c r="A1029" s="158">
        <v>17</v>
      </c>
      <c r="B1029" s="321" t="s">
        <v>905</v>
      </c>
      <c r="C1029" s="146">
        <v>349.2</v>
      </c>
      <c r="F1029" s="146">
        <f t="shared" si="108"/>
        <v>349.2</v>
      </c>
      <c r="G1029" s="696">
        <f t="shared" si="109"/>
        <v>4.3271187795344132E-3</v>
      </c>
      <c r="H1029" s="734">
        <f t="shared" si="103"/>
        <v>18.526342698637613</v>
      </c>
      <c r="I1029" s="151">
        <f t="shared" si="104"/>
        <v>4.0757953937002753</v>
      </c>
      <c r="J1029" s="151">
        <v>7.6343776073085321</v>
      </c>
      <c r="K1029" s="151">
        <v>1.3282311921967689</v>
      </c>
      <c r="L1029" s="725">
        <f t="shared" si="106"/>
        <v>9.0391600492105359E-2</v>
      </c>
      <c r="M1029" s="165">
        <f t="shared" si="110"/>
        <v>2.257993026734507</v>
      </c>
      <c r="N1029" s="165">
        <v>9.0717126819380383</v>
      </c>
    </row>
    <row r="1030" spans="1:14" x14ac:dyDescent="0.3">
      <c r="A1030" s="158">
        <v>18</v>
      </c>
      <c r="B1030" s="321" t="s">
        <v>907</v>
      </c>
      <c r="C1030" s="146">
        <v>360.2</v>
      </c>
      <c r="F1030" s="146">
        <f t="shared" si="108"/>
        <v>360.2</v>
      </c>
      <c r="G1030" s="696">
        <f t="shared" si="109"/>
        <v>4.4634254993937443E-3</v>
      </c>
      <c r="H1030" s="734">
        <f t="shared" si="103"/>
        <v>19.109933104379344</v>
      </c>
      <c r="I1030" s="151">
        <f t="shared" si="104"/>
        <v>4.2041852829634561</v>
      </c>
      <c r="J1030" s="151">
        <v>7.8748648744345164</v>
      </c>
      <c r="K1030" s="151">
        <v>1.370071235479027</v>
      </c>
      <c r="L1030" s="725">
        <f t="shared" si="106"/>
        <v>9.0391600492105331E-2</v>
      </c>
      <c r="M1030" s="165">
        <f t="shared" si="110"/>
        <v>2.3291211003143459</v>
      </c>
      <c r="N1030" s="165">
        <v>1.7997800011089253</v>
      </c>
    </row>
    <row r="1031" spans="1:14" x14ac:dyDescent="0.3">
      <c r="A1031" s="158">
        <v>19</v>
      </c>
      <c r="B1031" s="321" t="s">
        <v>909</v>
      </c>
      <c r="C1031" s="146">
        <v>357.19</v>
      </c>
      <c r="F1031" s="146">
        <f t="shared" si="108"/>
        <v>357.19</v>
      </c>
      <c r="G1031" s="696">
        <f t="shared" si="109"/>
        <v>4.4261270242322362E-3</v>
      </c>
      <c r="H1031" s="734">
        <f t="shared" ref="H1031:H1094" si="111">G1031*4281.45</f>
        <v>18.950241547899108</v>
      </c>
      <c r="I1031" s="151">
        <f t="shared" si="104"/>
        <v>4.1690531405378035</v>
      </c>
      <c r="J1031" s="151">
        <v>7.8090588131573142</v>
      </c>
      <c r="K1031" s="151">
        <v>1.3586222781808819</v>
      </c>
      <c r="L1031" s="725">
        <f t="shared" si="106"/>
        <v>9.0391600492105331E-2</v>
      </c>
      <c r="M1031" s="165">
        <f t="shared" si="110"/>
        <v>2.3096578729074992</v>
      </c>
      <c r="N1031" s="165">
        <v>1.5738740051191118</v>
      </c>
    </row>
    <row r="1032" spans="1:14" x14ac:dyDescent="0.3">
      <c r="A1032" s="158">
        <v>20</v>
      </c>
      <c r="B1032" s="321" t="s">
        <v>910</v>
      </c>
      <c r="C1032" s="146">
        <v>306.39999999999998</v>
      </c>
      <c r="F1032" s="146">
        <f t="shared" si="108"/>
        <v>306.39999999999998</v>
      </c>
      <c r="G1032" s="696">
        <f t="shared" si="109"/>
        <v>3.7967617240817412E-3</v>
      </c>
      <c r="H1032" s="734">
        <f t="shared" si="111"/>
        <v>16.255645483569769</v>
      </c>
      <c r="I1032" s="151">
        <f t="shared" si="104"/>
        <v>3.5762420063853493</v>
      </c>
      <c r="J1032" s="151">
        <v>6.6986635134001542</v>
      </c>
      <c r="K1032" s="151">
        <v>1.1654353874258019</v>
      </c>
      <c r="L1032" s="725">
        <f t="shared" si="106"/>
        <v>9.0391600492105331E-2</v>
      </c>
      <c r="M1032" s="165">
        <f t="shared" si="110"/>
        <v>1.981240158623863</v>
      </c>
      <c r="N1032" s="165">
        <v>4.4135683844621365</v>
      </c>
    </row>
    <row r="1033" spans="1:14" x14ac:dyDescent="0.3">
      <c r="A1033" s="158">
        <v>21</v>
      </c>
      <c r="B1033" s="321" t="s">
        <v>911</v>
      </c>
      <c r="C1033" s="146">
        <v>407.2</v>
      </c>
      <c r="F1033" s="146">
        <f t="shared" si="108"/>
        <v>407.2</v>
      </c>
      <c r="G1033" s="696">
        <f t="shared" si="109"/>
        <v>5.0458269387927057E-3</v>
      </c>
      <c r="H1033" s="734">
        <f t="shared" si="111"/>
        <v>21.603455747094028</v>
      </c>
      <c r="I1033" s="151">
        <f t="shared" ref="I1033:I1059" si="112">H1033*0.22</f>
        <v>4.7527602643606865</v>
      </c>
      <c r="J1033" s="151">
        <v>8.90240137942736</v>
      </c>
      <c r="K1033" s="151">
        <v>1.5488423295032197</v>
      </c>
      <c r="L1033" s="725">
        <f t="shared" si="106"/>
        <v>9.0391600492105345E-2</v>
      </c>
      <c r="M1033" s="165">
        <f t="shared" si="110"/>
        <v>2.6330319601554733</v>
      </c>
      <c r="N1033" s="165">
        <v>1.5738740051191118</v>
      </c>
    </row>
    <row r="1034" spans="1:14" x14ac:dyDescent="0.3">
      <c r="A1034" s="158">
        <v>22</v>
      </c>
      <c r="B1034" s="321" t="s">
        <v>912</v>
      </c>
      <c r="C1034" s="146">
        <v>52.3</v>
      </c>
      <c r="F1034" s="146">
        <f t="shared" si="108"/>
        <v>52.3</v>
      </c>
      <c r="G1034" s="696">
        <f t="shared" si="109"/>
        <v>6.4807649533118496E-4</v>
      </c>
      <c r="H1034" s="734">
        <f t="shared" si="111"/>
        <v>2.7747071109357018</v>
      </c>
      <c r="I1034" s="151">
        <f t="shared" si="112"/>
        <v>0.61043556440585445</v>
      </c>
      <c r="J1034" s="151">
        <v>1.1434076427899087</v>
      </c>
      <c r="K1034" s="151">
        <v>0.19893038760564441</v>
      </c>
      <c r="L1034" s="725">
        <f t="shared" si="106"/>
        <v>9.0391600492105345E-2</v>
      </c>
      <c r="M1034" s="165">
        <f t="shared" si="110"/>
        <v>0.33818165892959551</v>
      </c>
      <c r="N1034" s="165">
        <v>1.5738740051191118</v>
      </c>
    </row>
    <row r="1035" spans="1:14" x14ac:dyDescent="0.3">
      <c r="A1035" s="158">
        <v>23</v>
      </c>
      <c r="B1035" s="321" t="s">
        <v>913</v>
      </c>
      <c r="C1035" s="146">
        <v>122.2</v>
      </c>
      <c r="F1035" s="146">
        <f t="shared" si="108"/>
        <v>122.2</v>
      </c>
      <c r="G1035" s="696">
        <f t="shared" si="109"/>
        <v>1.5142437424373004E-3</v>
      </c>
      <c r="H1035" s="734">
        <f t="shared" si="111"/>
        <v>6.4831588710581798</v>
      </c>
      <c r="I1035" s="151">
        <f t="shared" si="112"/>
        <v>1.4262949516327996</v>
      </c>
      <c r="J1035" s="151">
        <v>2.6715949129813934</v>
      </c>
      <c r="K1035" s="151">
        <v>0.46480484446290143</v>
      </c>
      <c r="L1035" s="725">
        <f t="shared" si="106"/>
        <v>9.0391600492105345E-2</v>
      </c>
      <c r="M1035" s="165">
        <f t="shared" si="110"/>
        <v>0.79016823558693239</v>
      </c>
      <c r="N1035" s="165">
        <v>3.2971073464298364</v>
      </c>
    </row>
    <row r="1036" spans="1:14" x14ac:dyDescent="0.3">
      <c r="A1036" s="158">
        <v>24</v>
      </c>
      <c r="B1036" s="321" t="s">
        <v>915</v>
      </c>
      <c r="C1036" s="146">
        <v>205.19</v>
      </c>
      <c r="F1036" s="146">
        <f t="shared" si="108"/>
        <v>205.19</v>
      </c>
      <c r="G1036" s="696">
        <f t="shared" si="109"/>
        <v>2.54261598617602E-3</v>
      </c>
      <c r="H1036" s="734">
        <f t="shared" si="111"/>
        <v>10.88608321401332</v>
      </c>
      <c r="I1036" s="151">
        <f t="shared" si="112"/>
        <v>2.3949383070829304</v>
      </c>
      <c r="J1036" s="151">
        <v>4.4859620310527992</v>
      </c>
      <c r="K1036" s="151">
        <v>0.78046895282604534</v>
      </c>
      <c r="L1036" s="725">
        <f t="shared" si="106"/>
        <v>9.0391600492105345E-2</v>
      </c>
      <c r="M1036" s="165">
        <f t="shared" si="110"/>
        <v>1.326797219804277</v>
      </c>
      <c r="N1036" s="165">
        <v>1.7587061836562321</v>
      </c>
    </row>
    <row r="1037" spans="1:14" x14ac:dyDescent="0.3">
      <c r="A1037" s="158">
        <v>25</v>
      </c>
      <c r="B1037" s="321" t="s">
        <v>916</v>
      </c>
      <c r="C1037" s="146">
        <v>289.10000000000002</v>
      </c>
      <c r="F1037" s="146">
        <f t="shared" si="108"/>
        <v>289.10000000000002</v>
      </c>
      <c r="G1037" s="696">
        <f t="shared" si="109"/>
        <v>3.5823884283029753E-3</v>
      </c>
      <c r="H1037" s="734">
        <f t="shared" si="111"/>
        <v>15.337816936357774</v>
      </c>
      <c r="I1037" s="151">
        <f t="shared" si="112"/>
        <v>3.3743197259987103</v>
      </c>
      <c r="J1037" s="151">
        <v>6.3204426296474701</v>
      </c>
      <c r="K1037" s="151">
        <v>1.0996324102637056</v>
      </c>
      <c r="L1037" s="725">
        <f t="shared" si="106"/>
        <v>9.0391600492105359E-2</v>
      </c>
      <c r="M1037" s="165">
        <f t="shared" si="110"/>
        <v>1.8693750974482994</v>
      </c>
      <c r="N1037" s="165">
        <v>5.5438290306902873</v>
      </c>
    </row>
    <row r="1038" spans="1:14" x14ac:dyDescent="0.3">
      <c r="A1038" s="158">
        <v>26</v>
      </c>
      <c r="B1038" s="321" t="s">
        <v>918</v>
      </c>
      <c r="C1038" s="146">
        <v>242.85</v>
      </c>
      <c r="F1038" s="146">
        <f t="shared" si="108"/>
        <v>242.85</v>
      </c>
      <c r="G1038" s="696">
        <f t="shared" si="109"/>
        <v>3.0092806288944218E-3</v>
      </c>
      <c r="H1038" s="734">
        <f t="shared" si="111"/>
        <v>12.884084548580022</v>
      </c>
      <c r="I1038" s="151">
        <f t="shared" si="112"/>
        <v>2.834498600687605</v>
      </c>
      <c r="J1038" s="151">
        <v>5.3093029837768526</v>
      </c>
      <c r="K1038" s="151">
        <v>0.9237140464633028</v>
      </c>
      <c r="L1038" s="725">
        <f t="shared" si="106"/>
        <v>9.0391600492105345E-2</v>
      </c>
      <c r="M1038" s="165">
        <f t="shared" si="110"/>
        <v>1.5703138789876148</v>
      </c>
      <c r="N1038" s="165">
        <v>1.6410857064053375</v>
      </c>
    </row>
    <row r="1039" spans="1:14" x14ac:dyDescent="0.3">
      <c r="A1039" s="158">
        <v>27</v>
      </c>
      <c r="B1039" s="321" t="s">
        <v>919</v>
      </c>
      <c r="C1039" s="146">
        <v>415.2</v>
      </c>
      <c r="F1039" s="146">
        <f t="shared" si="108"/>
        <v>415.2</v>
      </c>
      <c r="G1039" s="696">
        <f t="shared" si="109"/>
        <v>5.1449590986904015E-3</v>
      </c>
      <c r="H1039" s="734">
        <f t="shared" si="111"/>
        <v>22.02788513308802</v>
      </c>
      <c r="I1039" s="151">
        <f t="shared" si="112"/>
        <v>4.8461347292793642</v>
      </c>
      <c r="J1039" s="151">
        <v>9.077301210064439</v>
      </c>
      <c r="K1039" s="151">
        <v>1.5792714518903164</v>
      </c>
      <c r="L1039" s="725">
        <f t="shared" si="106"/>
        <v>9.0391600492105345E-2</v>
      </c>
      <c r="M1039" s="165">
        <f t="shared" si="110"/>
        <v>2.6847614682135377</v>
      </c>
      <c r="N1039" s="165">
        <v>2.9364573861190562</v>
      </c>
    </row>
    <row r="1040" spans="1:14" x14ac:dyDescent="0.3">
      <c r="A1040" s="158">
        <v>28</v>
      </c>
      <c r="B1040" s="321" t="s">
        <v>920</v>
      </c>
      <c r="C1040" s="146">
        <v>8111.75</v>
      </c>
      <c r="F1040" s="146">
        <f t="shared" si="108"/>
        <v>8111.75</v>
      </c>
      <c r="G1040" s="696">
        <f t="shared" si="109"/>
        <v>0.10051691225626654</v>
      </c>
      <c r="H1040" s="734">
        <f t="shared" si="111"/>
        <v>430.35813397959237</v>
      </c>
      <c r="I1040" s="151">
        <f t="shared" si="112"/>
        <v>94.678789475510328</v>
      </c>
      <c r="J1040" s="151">
        <v>177.34296264629145</v>
      </c>
      <c r="K1040" s="151">
        <v>30.85417919044141</v>
      </c>
      <c r="L1040" s="725">
        <f t="shared" si="106"/>
        <v>9.0391600492105345E-2</v>
      </c>
      <c r="M1040" s="165">
        <f t="shared" si="110"/>
        <v>52.452104623750394</v>
      </c>
      <c r="N1040" s="165">
        <v>1.894996577931078</v>
      </c>
    </row>
    <row r="1041" spans="1:14" x14ac:dyDescent="0.3">
      <c r="A1041" s="158">
        <v>29</v>
      </c>
      <c r="B1041" s="321" t="s">
        <v>921</v>
      </c>
      <c r="C1041" s="146">
        <v>6280.23</v>
      </c>
      <c r="F1041" s="146">
        <f t="shared" si="108"/>
        <v>6280.23</v>
      </c>
      <c r="G1041" s="696">
        <f t="shared" si="109"/>
        <v>7.7821595569288096E-2</v>
      </c>
      <c r="H1041" s="734">
        <f t="shared" si="111"/>
        <v>333.18927035012848</v>
      </c>
      <c r="I1041" s="151">
        <f t="shared" si="112"/>
        <v>73.30163947702826</v>
      </c>
      <c r="J1041" s="151">
        <v>137.30139542023841</v>
      </c>
      <c r="K1041" s="151">
        <v>23.887735911139501</v>
      </c>
      <c r="L1041" s="725">
        <f t="shared" si="106"/>
        <v>9.0391600492105331E-2</v>
      </c>
      <c r="M1041" s="165">
        <f t="shared" si="110"/>
        <v>40.60915104893715</v>
      </c>
      <c r="N1041" s="165">
        <v>4.4397062682956685</v>
      </c>
    </row>
    <row r="1042" spans="1:14" x14ac:dyDescent="0.3">
      <c r="A1042" s="158">
        <v>30</v>
      </c>
      <c r="B1042" s="334" t="s">
        <v>922</v>
      </c>
      <c r="C1042" s="146">
        <v>8361.6299999999992</v>
      </c>
      <c r="F1042" s="146">
        <f t="shared" si="108"/>
        <v>8361.6299999999992</v>
      </c>
      <c r="G1042" s="696">
        <f t="shared" si="109"/>
        <v>0.10361330527067104</v>
      </c>
      <c r="H1042" s="734">
        <f t="shared" si="111"/>
        <v>443.61518585111452</v>
      </c>
      <c r="I1042" s="151">
        <f t="shared" si="112"/>
        <v>97.5953408872452</v>
      </c>
      <c r="J1042" s="151">
        <v>182.80595885624064</v>
      </c>
      <c r="K1042" s="151">
        <v>31.804632828202372</v>
      </c>
      <c r="L1042" s="725">
        <f t="shared" si="106"/>
        <v>9.0391600492105345E-2</v>
      </c>
      <c r="M1042" s="165">
        <f t="shared" si="110"/>
        <v>54.067875807944034</v>
      </c>
      <c r="N1042" s="165">
        <v>1.8035139845137156</v>
      </c>
    </row>
    <row r="1043" spans="1:14" x14ac:dyDescent="0.3">
      <c r="A1043" s="158">
        <v>31</v>
      </c>
      <c r="B1043" s="321" t="s">
        <v>923</v>
      </c>
      <c r="C1043" s="146">
        <v>6675.9</v>
      </c>
      <c r="F1043" s="146">
        <f t="shared" si="108"/>
        <v>6675.9</v>
      </c>
      <c r="G1043" s="696">
        <f t="shared" si="109"/>
        <v>8.2724548282628249E-2</v>
      </c>
      <c r="H1043" s="734">
        <f t="shared" si="111"/>
        <v>354.18101724465868</v>
      </c>
      <c r="I1043" s="151">
        <f t="shared" si="112"/>
        <v>77.919823793824904</v>
      </c>
      <c r="J1043" s="151">
        <v>145.95172241876008</v>
      </c>
      <c r="K1043" s="151">
        <v>25.392722268002316</v>
      </c>
      <c r="L1043" s="725">
        <f t="shared" si="106"/>
        <v>9.0391600492105331E-2</v>
      </c>
      <c r="M1043" s="165">
        <f t="shared" si="110"/>
        <v>43.167627855603939</v>
      </c>
      <c r="N1043" s="165">
        <v>2.2441240262789712</v>
      </c>
    </row>
    <row r="1044" spans="1:14" x14ac:dyDescent="0.3">
      <c r="A1044" s="158">
        <v>32</v>
      </c>
      <c r="B1044" s="321" t="s">
        <v>924</v>
      </c>
      <c r="C1044" s="146">
        <v>4489.2299999999996</v>
      </c>
      <c r="E1044" s="146">
        <v>48.5</v>
      </c>
      <c r="F1044" s="146">
        <f t="shared" si="108"/>
        <v>4537.7299999999996</v>
      </c>
      <c r="G1044" s="696">
        <f t="shared" si="109"/>
        <v>5.6229371991571277E-2</v>
      </c>
      <c r="H1044" s="734">
        <f t="shared" si="111"/>
        <v>240.74324471331283</v>
      </c>
      <c r="I1044" s="151">
        <f t="shared" si="112"/>
        <v>52.963513836928826</v>
      </c>
      <c r="J1044" s="151">
        <v>99.206026059599481</v>
      </c>
      <c r="K1044" s="151">
        <v>17.259892691200012</v>
      </c>
      <c r="L1044" s="725">
        <f t="shared" si="106"/>
        <v>9.0391600492105345E-2</v>
      </c>
      <c r="M1044" s="165">
        <f t="shared" si="110"/>
        <v>29.341817575040018</v>
      </c>
      <c r="N1044" s="165">
        <v>6.3533727632506984</v>
      </c>
    </row>
    <row r="1045" spans="1:14" x14ac:dyDescent="0.3">
      <c r="A1045" s="158">
        <v>33</v>
      </c>
      <c r="B1045" s="321" t="s">
        <v>925</v>
      </c>
      <c r="C1045" s="146">
        <v>4352.13</v>
      </c>
      <c r="F1045" s="146">
        <f t="shared" si="108"/>
        <v>4352.13</v>
      </c>
      <c r="G1045" s="696">
        <f t="shared" si="109"/>
        <v>5.3929505881944749E-2</v>
      </c>
      <c r="H1045" s="734">
        <f t="shared" si="111"/>
        <v>230.89648295825234</v>
      </c>
      <c r="I1045" s="151">
        <f t="shared" si="112"/>
        <v>50.797226250815513</v>
      </c>
      <c r="J1045" s="151">
        <v>95.148349988819248</v>
      </c>
      <c r="K1045" s="151">
        <v>16.553937051819375</v>
      </c>
      <c r="L1045" s="725">
        <f t="shared" si="106"/>
        <v>9.0391600492105359E-2</v>
      </c>
      <c r="M1045" s="165">
        <f t="shared" si="110"/>
        <v>28.141692988092938</v>
      </c>
      <c r="N1045" s="165">
        <v>4.9456610196447537</v>
      </c>
    </row>
    <row r="1046" spans="1:14" x14ac:dyDescent="0.3">
      <c r="A1046" s="158">
        <v>34</v>
      </c>
      <c r="B1046" s="321" t="s">
        <v>926</v>
      </c>
      <c r="C1046" s="146">
        <v>4481.0200000000004</v>
      </c>
      <c r="E1046" s="146">
        <v>48.33</v>
      </c>
      <c r="F1046" s="146">
        <f t="shared" si="108"/>
        <v>4529.3500000000004</v>
      </c>
      <c r="G1046" s="696">
        <f t="shared" si="109"/>
        <v>5.6125531054078449E-2</v>
      </c>
      <c r="H1046" s="734">
        <f t="shared" si="111"/>
        <v>240.29865493148418</v>
      </c>
      <c r="I1046" s="151">
        <f t="shared" si="112"/>
        <v>52.86570408492652</v>
      </c>
      <c r="J1046" s="151">
        <v>99.022818487007157</v>
      </c>
      <c r="K1046" s="151">
        <v>17.228018185499533</v>
      </c>
      <c r="L1046" s="725">
        <f t="shared" si="106"/>
        <v>9.0391600492105345E-2</v>
      </c>
      <c r="M1046" s="165">
        <f t="shared" si="110"/>
        <v>29.287630915349204</v>
      </c>
      <c r="N1046" s="165">
        <v>5.5953741320782671</v>
      </c>
    </row>
    <row r="1047" spans="1:14" x14ac:dyDescent="0.3">
      <c r="A1047" s="158">
        <v>35</v>
      </c>
      <c r="B1047" s="334" t="s">
        <v>927</v>
      </c>
      <c r="C1047" s="146">
        <v>8136.02</v>
      </c>
      <c r="F1047" s="146">
        <f t="shared" si="108"/>
        <v>8136.02</v>
      </c>
      <c r="G1047" s="696">
        <f t="shared" si="109"/>
        <v>0.10081765444635618</v>
      </c>
      <c r="H1047" s="734">
        <f t="shared" si="111"/>
        <v>431.64574662935166</v>
      </c>
      <c r="I1047" s="151">
        <f t="shared" si="112"/>
        <v>94.96206425845736</v>
      </c>
      <c r="J1047" s="151">
        <v>177.87356500748672</v>
      </c>
      <c r="K1047" s="151">
        <v>30.946493540483267</v>
      </c>
      <c r="L1047" s="725">
        <f t="shared" si="106"/>
        <v>9.0391600492105359E-2</v>
      </c>
      <c r="M1047" s="165">
        <f t="shared" si="110"/>
        <v>52.609039018821555</v>
      </c>
      <c r="N1047" s="165">
        <v>2.6828670763418314</v>
      </c>
    </row>
    <row r="1048" spans="1:14" x14ac:dyDescent="0.3">
      <c r="A1048" s="158">
        <v>36</v>
      </c>
      <c r="B1048" s="321" t="s">
        <v>928</v>
      </c>
      <c r="C1048" s="146">
        <v>5922.13</v>
      </c>
      <c r="D1048" s="146">
        <v>77.599999999999994</v>
      </c>
      <c r="E1048" s="146">
        <v>240.4</v>
      </c>
      <c r="F1048" s="146">
        <f t="shared" si="108"/>
        <v>6240.13</v>
      </c>
      <c r="G1048" s="696">
        <f t="shared" si="109"/>
        <v>7.7324695617800906E-2</v>
      </c>
      <c r="H1048" s="734">
        <f t="shared" si="111"/>
        <v>331.0618180528337</v>
      </c>
      <c r="I1048" s="151">
        <f t="shared" si="112"/>
        <v>72.833599971623414</v>
      </c>
      <c r="J1048" s="151">
        <v>136.42471001917005</v>
      </c>
      <c r="K1048" s="151">
        <v>23.735209935174183</v>
      </c>
      <c r="L1048" s="725">
        <f t="shared" si="106"/>
        <v>9.0391600492105359E-2</v>
      </c>
      <c r="M1048" s="165">
        <f t="shared" si="110"/>
        <v>40.349856889796108</v>
      </c>
      <c r="N1048" s="165">
        <v>5.5094925137680901</v>
      </c>
    </row>
    <row r="1049" spans="1:14" x14ac:dyDescent="0.3">
      <c r="A1049" s="158">
        <v>37</v>
      </c>
      <c r="B1049" s="321" t="s">
        <v>929</v>
      </c>
      <c r="C1049" s="146">
        <v>5641.92</v>
      </c>
      <c r="D1049" s="146">
        <v>100.4</v>
      </c>
      <c r="E1049" s="146">
        <v>535.70000000000005</v>
      </c>
      <c r="F1049" s="146">
        <f t="shared" si="108"/>
        <v>6278.0199999999995</v>
      </c>
      <c r="G1049" s="696">
        <f t="shared" si="109"/>
        <v>7.7794210310116366E-2</v>
      </c>
      <c r="H1049" s="734">
        <f t="shared" si="111"/>
        <v>333.07202173224772</v>
      </c>
      <c r="I1049" s="151">
        <f t="shared" si="112"/>
        <v>73.275844781094506</v>
      </c>
      <c r="J1049" s="151">
        <v>137.25307934202493</v>
      </c>
      <c r="K1049" s="151">
        <v>23.87932986608007</v>
      </c>
      <c r="L1049" s="725">
        <f t="shared" si="106"/>
        <v>9.0391600492105359E-2</v>
      </c>
      <c r="M1049" s="165">
        <f t="shared" si="110"/>
        <v>40.594860772336119</v>
      </c>
      <c r="N1049" s="165">
        <v>2.7762166614615893</v>
      </c>
    </row>
    <row r="1050" spans="1:14" x14ac:dyDescent="0.3">
      <c r="A1050" s="158">
        <v>38</v>
      </c>
      <c r="B1050" s="321" t="s">
        <v>930</v>
      </c>
      <c r="C1050" s="146">
        <f>3994.79-6.68</f>
        <v>3988.11</v>
      </c>
      <c r="F1050" s="146">
        <f t="shared" si="108"/>
        <v>3988.11</v>
      </c>
      <c r="G1050" s="696">
        <f t="shared" si="109"/>
        <v>4.9418744776199855E-2</v>
      </c>
      <c r="H1050" s="734">
        <f t="shared" si="111"/>
        <v>211.58388482206087</v>
      </c>
      <c r="I1050" s="151">
        <f t="shared" si="112"/>
        <v>46.548454660853388</v>
      </c>
      <c r="J1050" s="151">
        <v>87.189970445255526</v>
      </c>
      <c r="K1050" s="151">
        <v>15.169335910400507</v>
      </c>
      <c r="L1050" s="725">
        <f t="shared" si="106"/>
        <v>9.0391600492105359E-2</v>
      </c>
      <c r="M1050" s="165">
        <f t="shared" si="110"/>
        <v>25.787871047680863</v>
      </c>
      <c r="N1050" s="165">
        <v>6.3421708130363275</v>
      </c>
    </row>
    <row r="1051" spans="1:14" x14ac:dyDescent="0.3">
      <c r="A1051" s="158">
        <v>39</v>
      </c>
      <c r="B1051" s="321" t="s">
        <v>931</v>
      </c>
      <c r="C1051" s="146">
        <v>4150.55</v>
      </c>
      <c r="F1051" s="146">
        <f t="shared" si="108"/>
        <v>4150.55</v>
      </c>
      <c r="G1051" s="696">
        <f t="shared" si="109"/>
        <v>5.1431623282922563E-2</v>
      </c>
      <c r="H1051" s="734">
        <f t="shared" si="111"/>
        <v>220.2019235046688</v>
      </c>
      <c r="I1051" s="151">
        <f t="shared" si="112"/>
        <v>48.444423171027132</v>
      </c>
      <c r="J1051" s="151">
        <v>90.741311506341432</v>
      </c>
      <c r="K1051" s="151">
        <v>15.787199240470505</v>
      </c>
      <c r="L1051" s="725">
        <f t="shared" si="106"/>
        <v>9.0391600492105359E-2</v>
      </c>
      <c r="M1051" s="165">
        <f t="shared" si="110"/>
        <v>26.838238708799857</v>
      </c>
      <c r="N1051" s="165">
        <v>3.6891756039328181</v>
      </c>
    </row>
    <row r="1052" spans="1:14" x14ac:dyDescent="0.3">
      <c r="A1052" s="158">
        <v>40</v>
      </c>
      <c r="B1052" s="321" t="s">
        <v>932</v>
      </c>
      <c r="C1052" s="146">
        <v>14374.02</v>
      </c>
      <c r="F1052" s="146">
        <f t="shared" si="108"/>
        <v>14374.02</v>
      </c>
      <c r="G1052" s="696">
        <f t="shared" si="109"/>
        <v>0.17811595612658432</v>
      </c>
      <c r="H1052" s="734">
        <f t="shared" si="111"/>
        <v>762.59456035816436</v>
      </c>
      <c r="I1052" s="151">
        <f t="shared" si="112"/>
        <v>167.77080327879617</v>
      </c>
      <c r="J1052" s="151">
        <v>314.25170794674966</v>
      </c>
      <c r="K1052" s="151">
        <v>54.673601721821889</v>
      </c>
      <c r="L1052" s="725">
        <f t="shared" si="106"/>
        <v>9.0391600492105331E-2</v>
      </c>
      <c r="M1052" s="165">
        <f t="shared" si="110"/>
        <v>92.945122927097202</v>
      </c>
      <c r="N1052" s="165">
        <v>10.589810401090276</v>
      </c>
    </row>
    <row r="1053" spans="1:14" x14ac:dyDescent="0.3">
      <c r="A1053" s="158">
        <v>41</v>
      </c>
      <c r="B1053" s="321" t="s">
        <v>933</v>
      </c>
      <c r="C1053" s="146">
        <v>4120.28</v>
      </c>
      <c r="F1053" s="146">
        <f t="shared" si="108"/>
        <v>4120.28</v>
      </c>
      <c r="G1053" s="696">
        <f t="shared" si="109"/>
        <v>5.1056531972909651E-2</v>
      </c>
      <c r="H1053" s="734">
        <f t="shared" si="111"/>
        <v>218.59598881541402</v>
      </c>
      <c r="I1053" s="151">
        <f t="shared" si="112"/>
        <v>48.091117539391085</v>
      </c>
      <c r="J1053" s="151">
        <v>90.079534272168374</v>
      </c>
      <c r="K1053" s="151">
        <v>15.672063048638325</v>
      </c>
      <c r="L1053" s="725">
        <f t="shared" si="106"/>
        <v>9.0391600492105345E-2</v>
      </c>
      <c r="M1053" s="165">
        <f t="shared" si="110"/>
        <v>26.642507182685151</v>
      </c>
      <c r="N1053" s="165">
        <v>3.224294670036425</v>
      </c>
    </row>
    <row r="1054" spans="1:14" x14ac:dyDescent="0.3">
      <c r="A1054" s="158">
        <v>42</v>
      </c>
      <c r="B1054" s="321" t="s">
        <v>934</v>
      </c>
      <c r="C1054" s="146">
        <v>14371.39</v>
      </c>
      <c r="F1054" s="146">
        <f t="shared" si="108"/>
        <v>14371.39</v>
      </c>
      <c r="G1054" s="696">
        <f t="shared" si="109"/>
        <v>0.17808336642901795</v>
      </c>
      <c r="H1054" s="734">
        <f t="shared" si="111"/>
        <v>762.45502919751891</v>
      </c>
      <c r="I1054" s="151">
        <f t="shared" si="112"/>
        <v>167.74010642345416</v>
      </c>
      <c r="J1054" s="151">
        <v>314.19420962742771</v>
      </c>
      <c r="K1054" s="151">
        <v>54.663598147837121</v>
      </c>
      <c r="L1054" s="725">
        <f t="shared" si="106"/>
        <v>9.0391600492105345E-2</v>
      </c>
      <c r="M1054" s="165">
        <f t="shared" si="110"/>
        <v>92.928116851323097</v>
      </c>
      <c r="N1054" s="165">
        <v>12.412439123509001</v>
      </c>
    </row>
    <row r="1055" spans="1:14" x14ac:dyDescent="0.3">
      <c r="A1055" s="158">
        <v>43</v>
      </c>
      <c r="B1055" s="321" t="s">
        <v>935</v>
      </c>
      <c r="C1055" s="146">
        <v>9061.4</v>
      </c>
      <c r="E1055" s="146">
        <v>2450</v>
      </c>
      <c r="F1055" s="146">
        <f t="shared" si="108"/>
        <v>11511.4</v>
      </c>
      <c r="G1055" s="696">
        <f t="shared" si="109"/>
        <v>0.14264374318079165</v>
      </c>
      <c r="H1055" s="734">
        <f t="shared" si="111"/>
        <v>610.72205424140043</v>
      </c>
      <c r="I1055" s="151">
        <f t="shared" si="112"/>
        <v>134.3588519331081</v>
      </c>
      <c r="J1055" s="151">
        <v>251.66773879946001</v>
      </c>
      <c r="K1055" s="151">
        <v>54.163794271174474</v>
      </c>
      <c r="L1055" s="725">
        <f t="shared" si="106"/>
        <v>9.1293191031945997E-2</v>
      </c>
      <c r="M1055" s="165">
        <f t="shared" si="110"/>
        <v>92.078450260996604</v>
      </c>
      <c r="N1055" s="165">
        <v>3.750786330111858</v>
      </c>
    </row>
    <row r="1056" spans="1:14" x14ac:dyDescent="0.3">
      <c r="A1056" s="158">
        <v>45</v>
      </c>
      <c r="B1056" s="321" t="s">
        <v>937</v>
      </c>
      <c r="C1056" s="146">
        <v>9038.0300000000007</v>
      </c>
      <c r="E1056" s="146">
        <v>1829.2</v>
      </c>
      <c r="F1056" s="146">
        <f t="shared" si="108"/>
        <v>10867.230000000001</v>
      </c>
      <c r="G1056" s="696">
        <f t="shared" si="109"/>
        <v>0.13466149775062933</v>
      </c>
      <c r="H1056" s="734">
        <f t="shared" si="111"/>
        <v>576.54646954443194</v>
      </c>
      <c r="I1056" s="151">
        <f t="shared" si="112"/>
        <v>126.84022329977503</v>
      </c>
      <c r="J1056" s="151">
        <v>237.58458581177405</v>
      </c>
      <c r="K1056" s="151">
        <v>51.132825722113331</v>
      </c>
      <c r="L1056" s="725">
        <f t="shared" si="106"/>
        <v>9.1293191031945969E-2</v>
      </c>
      <c r="M1056" s="165">
        <f t="shared" si="110"/>
        <v>86.925803727592665</v>
      </c>
      <c r="N1056" s="165">
        <v>5.2569337688280804</v>
      </c>
    </row>
    <row r="1057" spans="1:16" x14ac:dyDescent="0.3">
      <c r="A1057" s="158">
        <v>46</v>
      </c>
      <c r="B1057" s="321" t="s">
        <v>938</v>
      </c>
      <c r="C1057" s="146">
        <v>6690.6</v>
      </c>
      <c r="E1057" s="146">
        <v>855.4</v>
      </c>
      <c r="F1057" s="146">
        <f t="shared" si="108"/>
        <v>7546</v>
      </c>
      <c r="G1057" s="696">
        <f t="shared" si="109"/>
        <v>9.3506409823501377E-2</v>
      </c>
      <c r="H1057" s="734">
        <f t="shared" si="111"/>
        <v>400.34301833882995</v>
      </c>
      <c r="I1057" s="151">
        <f t="shared" si="112"/>
        <v>88.075464034542591</v>
      </c>
      <c r="J1057" s="151">
        <v>164.9742652484255</v>
      </c>
      <c r="K1057" s="151">
        <v>35.505671905266304</v>
      </c>
      <c r="L1057" s="725">
        <f t="shared" si="106"/>
        <v>9.1293191031945969E-2</v>
      </c>
      <c r="M1057" s="165">
        <f t="shared" si="110"/>
        <v>60.359642238952716</v>
      </c>
      <c r="N1057" s="165">
        <v>2.4681630305663891</v>
      </c>
    </row>
    <row r="1058" spans="1:16" x14ac:dyDescent="0.3">
      <c r="A1058" s="158">
        <v>47</v>
      </c>
      <c r="B1058" s="321" t="s">
        <v>2171</v>
      </c>
      <c r="C1058" s="146">
        <v>2503.4</v>
      </c>
      <c r="F1058" s="146">
        <f t="shared" si="108"/>
        <v>2503.4</v>
      </c>
      <c r="G1058" s="696">
        <f t="shared" si="109"/>
        <v>3.1020931135986397E-2</v>
      </c>
      <c r="H1058" s="734">
        <f t="shared" si="111"/>
        <v>132.81456561216896</v>
      </c>
      <c r="I1058" s="151">
        <f t="shared" si="112"/>
        <v>29.21920443467717</v>
      </c>
      <c r="J1058" s="151">
        <v>54.73052950210819</v>
      </c>
      <c r="K1058" s="151">
        <v>11.779074880419252</v>
      </c>
      <c r="L1058" s="725">
        <f t="shared" si="106"/>
        <v>9.1293191031945969E-2</v>
      </c>
      <c r="M1058" s="165">
        <f t="shared" si="110"/>
        <v>20.024427296712727</v>
      </c>
      <c r="N1058" s="165">
        <v>4.2081992971986697</v>
      </c>
    </row>
    <row r="1059" spans="1:16" x14ac:dyDescent="0.3">
      <c r="A1059" s="158">
        <v>48</v>
      </c>
      <c r="B1059" s="321" t="s">
        <v>2172</v>
      </c>
      <c r="C1059" s="146">
        <v>1175</v>
      </c>
      <c r="F1059" s="146">
        <f t="shared" si="108"/>
        <v>1175</v>
      </c>
      <c r="G1059" s="696">
        <f>2/161400.7*F1059</f>
        <v>1.4560035984974042E-2</v>
      </c>
      <c r="H1059" s="734">
        <f t="shared" si="111"/>
        <v>62.338066067867111</v>
      </c>
      <c r="I1059" s="151">
        <f t="shared" si="112"/>
        <v>13.714374534930764</v>
      </c>
      <c r="J1059" s="151">
        <v>25.68841262482109</v>
      </c>
      <c r="K1059" s="151">
        <v>5.5286462349175594</v>
      </c>
      <c r="L1059" s="725">
        <f t="shared" si="106"/>
        <v>9.1293191031945969E-2</v>
      </c>
      <c r="M1059" s="165">
        <f t="shared" si="110"/>
        <v>9.3986985993598502</v>
      </c>
      <c r="N1059" s="165">
        <v>7.7592175151542486</v>
      </c>
    </row>
    <row r="1060" spans="1:16" x14ac:dyDescent="0.3">
      <c r="A1060" s="266"/>
      <c r="B1060" s="335" t="s">
        <v>1063</v>
      </c>
      <c r="C1060" s="138">
        <f t="shared" ref="C1060:K1060" si="113">SUM(C1013:C1059)</f>
        <v>155215.19</v>
      </c>
      <c r="D1060" s="138">
        <f t="shared" si="113"/>
        <v>178</v>
      </c>
      <c r="E1060" s="138">
        <f t="shared" si="113"/>
        <v>6007.53</v>
      </c>
      <c r="F1060" s="138">
        <f t="shared" si="113"/>
        <v>161400.72</v>
      </c>
      <c r="G1060" s="138">
        <f t="shared" si="113"/>
        <v>2.0000002478303998</v>
      </c>
      <c r="H1060" s="734">
        <f t="shared" si="111"/>
        <v>8562.901061073464</v>
      </c>
      <c r="I1060" s="138">
        <f t="shared" si="113"/>
        <v>1883.838233436162</v>
      </c>
      <c r="J1060" s="138">
        <f t="shared" si="113"/>
        <v>3528.6198240878425</v>
      </c>
      <c r="K1060" s="138">
        <f t="shared" si="113"/>
        <v>644.20645673867079</v>
      </c>
      <c r="L1060" s="725">
        <f t="shared" si="106"/>
        <v>9.0579308291413682E-2</v>
      </c>
      <c r="M1060" s="165">
        <f t="shared" si="110"/>
        <v>1095.1509764557404</v>
      </c>
      <c r="N1060" s="165">
        <v>27.911525950807501</v>
      </c>
    </row>
    <row r="1061" spans="1:16" x14ac:dyDescent="0.3">
      <c r="A1061" s="966" t="s">
        <v>1014</v>
      </c>
      <c r="B1061" s="966"/>
      <c r="H1061" s="734">
        <f t="shared" si="111"/>
        <v>0</v>
      </c>
      <c r="I1061" s="151"/>
      <c r="J1061" s="151"/>
      <c r="K1061" s="151"/>
      <c r="L1061" s="725"/>
      <c r="M1061" s="165">
        <f t="shared" si="110"/>
        <v>0</v>
      </c>
      <c r="N1061" s="165">
        <v>5.3881380531124057</v>
      </c>
    </row>
    <row r="1062" spans="1:16" ht="15.5" x14ac:dyDescent="0.35">
      <c r="A1062" s="158">
        <v>1</v>
      </c>
      <c r="B1062" s="321" t="s">
        <v>939</v>
      </c>
      <c r="C1062" s="847">
        <v>3648.31</v>
      </c>
      <c r="D1062" s="13"/>
      <c r="E1062" s="13">
        <v>290.5</v>
      </c>
      <c r="F1062" s="146">
        <f t="shared" ref="F1062:F1098" si="114">C1062+D1062+E1062</f>
        <v>3938.81</v>
      </c>
      <c r="G1062" s="746">
        <f>1/134855.03*F1062</f>
        <v>2.9207735150850511E-2</v>
      </c>
      <c r="H1062" s="734">
        <f t="shared" si="111"/>
        <v>125.05145766160892</v>
      </c>
      <c r="I1062" s="151">
        <f t="shared" ref="I1062:I1098" si="115">H1062*0.22</f>
        <v>27.511320685553962</v>
      </c>
      <c r="J1062" s="151">
        <v>87.865872789967185</v>
      </c>
      <c r="K1062" s="151">
        <v>13.756297737197601</v>
      </c>
      <c r="L1062" s="725">
        <f t="shared" si="106"/>
        <v>6.4533437478407868E-2</v>
      </c>
      <c r="M1062" s="165">
        <f t="shared" si="110"/>
        <v>23.385706153235919</v>
      </c>
      <c r="N1062" s="165">
        <v>5.0800844222172055</v>
      </c>
      <c r="O1062" s="165">
        <v>52.994526721656875</v>
      </c>
      <c r="P1062" s="165">
        <f>(O1062*0.02)+O1062</f>
        <v>54.054417256090012</v>
      </c>
    </row>
    <row r="1063" spans="1:16" ht="15.5" x14ac:dyDescent="0.35">
      <c r="A1063" s="158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46">
        <f t="shared" si="114"/>
        <v>6467.3</v>
      </c>
      <c r="G1063" s="746">
        <f t="shared" ref="G1063:G1098" si="116">1/134855.03*F1063</f>
        <v>4.7957425095674966E-2</v>
      </c>
      <c r="H1063" s="734">
        <f t="shared" si="111"/>
        <v>205.32731767587757</v>
      </c>
      <c r="I1063" s="151">
        <f t="shared" si="115"/>
        <v>45.172009888693061</v>
      </c>
      <c r="J1063" s="151">
        <v>144.27072113012682</v>
      </c>
      <c r="K1063" s="151">
        <v>22.477614378642361</v>
      </c>
      <c r="L1063" s="725">
        <f t="shared" si="106"/>
        <v>6.4516515868034544E-2</v>
      </c>
      <c r="M1063" s="165">
        <f t="shared" si="110"/>
        <v>38.211944443692012</v>
      </c>
      <c r="N1063" s="165">
        <v>5.8567529704135879</v>
      </c>
      <c r="O1063" s="165">
        <v>86.592378166331258</v>
      </c>
      <c r="P1063" s="165">
        <f t="shared" ref="P1063:P1099" si="117">(O1063*0.02)+O1063</f>
        <v>88.324225729657883</v>
      </c>
    </row>
    <row r="1064" spans="1:16" ht="15.5" x14ac:dyDescent="0.35">
      <c r="A1064" s="158">
        <v>3</v>
      </c>
      <c r="B1064" s="321" t="s">
        <v>941</v>
      </c>
      <c r="C1064" s="848">
        <v>4137.62</v>
      </c>
      <c r="D1064" s="13"/>
      <c r="E1064" s="13"/>
      <c r="F1064" s="146">
        <f t="shared" si="114"/>
        <v>4137.62</v>
      </c>
      <c r="G1064" s="746">
        <f t="shared" si="116"/>
        <v>3.0681984943386982E-2</v>
      </c>
      <c r="H1064" s="734">
        <f t="shared" si="111"/>
        <v>131.36338443586419</v>
      </c>
      <c r="I1064" s="151">
        <f t="shared" si="115"/>
        <v>28.899944575890121</v>
      </c>
      <c r="J1064" s="151">
        <v>92.300870713038719</v>
      </c>
      <c r="K1064" s="151">
        <v>14.462030813185594</v>
      </c>
      <c r="L1064" s="725">
        <f t="shared" si="106"/>
        <v>6.4536190016961106E-2</v>
      </c>
      <c r="M1064" s="165">
        <f t="shared" si="110"/>
        <v>24.585452382415507</v>
      </c>
      <c r="N1064" s="165">
        <v>16.06378330657812</v>
      </c>
      <c r="O1064" s="165">
        <v>55.713280783854273</v>
      </c>
      <c r="P1064" s="165">
        <f t="shared" si="117"/>
        <v>56.827546399531357</v>
      </c>
    </row>
    <row r="1065" spans="1:16" ht="15.5" x14ac:dyDescent="0.35">
      <c r="A1065" s="158">
        <v>5</v>
      </c>
      <c r="B1065" s="321" t="s">
        <v>942</v>
      </c>
      <c r="C1065" s="848">
        <v>6632.1</v>
      </c>
      <c r="D1065" s="13"/>
      <c r="E1065" s="13"/>
      <c r="F1065" s="146">
        <f t="shared" si="114"/>
        <v>6632.1</v>
      </c>
      <c r="G1065" s="746">
        <f t="shared" si="116"/>
        <v>4.9179478140340779E-2</v>
      </c>
      <c r="H1065" s="734">
        <f t="shared" si="111"/>
        <v>210.55947668396203</v>
      </c>
      <c r="I1065" s="151">
        <f t="shared" si="115"/>
        <v>46.323084870471646</v>
      </c>
      <c r="J1065" s="151">
        <v>147.94703347720289</v>
      </c>
      <c r="K1065" s="151">
        <v>23.318215544841959</v>
      </c>
      <c r="L1065" s="725">
        <f t="shared" ref="L1065:L1099" si="118">(K1065+J1065+I1065+H1065)/F1065</f>
        <v>6.4556899108348567E-2</v>
      </c>
      <c r="M1065" s="165">
        <f t="shared" si="110"/>
        <v>39.64096642623133</v>
      </c>
      <c r="N1065" s="165">
        <v>20.90171890499467</v>
      </c>
      <c r="O1065" s="165">
        <v>89.83069575842309</v>
      </c>
      <c r="P1065" s="165">
        <f t="shared" si="117"/>
        <v>91.627309673591554</v>
      </c>
    </row>
    <row r="1066" spans="1:16" ht="15.5" x14ac:dyDescent="0.35">
      <c r="A1066" s="158">
        <v>7</v>
      </c>
      <c r="B1066" s="321" t="s">
        <v>943</v>
      </c>
      <c r="C1066" s="848">
        <v>7476.63</v>
      </c>
      <c r="D1066" s="13"/>
      <c r="E1066" s="13"/>
      <c r="F1066" s="146">
        <f t="shared" si="114"/>
        <v>7476.63</v>
      </c>
      <c r="G1066" s="746">
        <f t="shared" si="116"/>
        <v>5.5441980918323926E-2</v>
      </c>
      <c r="H1066" s="734">
        <f t="shared" si="111"/>
        <v>237.37206920275796</v>
      </c>
      <c r="I1066" s="151">
        <f t="shared" si="115"/>
        <v>52.221855224606749</v>
      </c>
      <c r="J1066" s="151">
        <v>166.78657271552891</v>
      </c>
      <c r="K1066" s="151">
        <v>26.40968205934368</v>
      </c>
      <c r="L1066" s="725">
        <f t="shared" si="118"/>
        <v>6.4573234091059376E-2</v>
      </c>
      <c r="M1066" s="165">
        <f t="shared" si="110"/>
        <v>44.896459500884255</v>
      </c>
      <c r="N1066" s="165">
        <v>9.4790902714006595</v>
      </c>
      <c r="O1066" s="165">
        <v>101.7402086187666</v>
      </c>
      <c r="P1066" s="165">
        <f t="shared" si="117"/>
        <v>103.77501279114193</v>
      </c>
    </row>
    <row r="1067" spans="1:16" ht="15.5" x14ac:dyDescent="0.35">
      <c r="A1067" s="158">
        <v>8</v>
      </c>
      <c r="B1067" s="321" t="s">
        <v>944</v>
      </c>
      <c r="C1067" s="848">
        <v>2286.9</v>
      </c>
      <c r="D1067" s="13"/>
      <c r="E1067" s="13"/>
      <c r="F1067" s="146">
        <f t="shared" si="114"/>
        <v>2286.9</v>
      </c>
      <c r="G1067" s="746">
        <f t="shared" si="116"/>
        <v>1.6958210605863201E-2</v>
      </c>
      <c r="H1067" s="734">
        <f t="shared" si="111"/>
        <v>72.605730798473004</v>
      </c>
      <c r="I1067" s="151">
        <f t="shared" si="115"/>
        <v>15.973260775664061</v>
      </c>
      <c r="J1067" s="151">
        <v>51.01552613184591</v>
      </c>
      <c r="K1067" s="151">
        <v>8.0482488643704055</v>
      </c>
      <c r="L1067" s="725">
        <f t="shared" si="118"/>
        <v>6.4560219760528836E-2</v>
      </c>
      <c r="M1067" s="165">
        <f t="shared" si="110"/>
        <v>13.68202306942969</v>
      </c>
      <c r="N1067" s="165">
        <v>9.6529071988936472</v>
      </c>
      <c r="O1067" s="165">
        <v>31.004936622744996</v>
      </c>
      <c r="P1067" s="165">
        <f t="shared" si="117"/>
        <v>31.625035355199895</v>
      </c>
    </row>
    <row r="1068" spans="1:16" ht="15.5" x14ac:dyDescent="0.35">
      <c r="A1068" s="158">
        <v>9</v>
      </c>
      <c r="B1068" s="321" t="s">
        <v>945</v>
      </c>
      <c r="C1068" s="848">
        <v>4665.6000000000004</v>
      </c>
      <c r="D1068" s="13"/>
      <c r="E1068" s="13"/>
      <c r="F1068" s="146">
        <f t="shared" si="114"/>
        <v>4665.6000000000004</v>
      </c>
      <c r="G1068" s="746">
        <f t="shared" si="116"/>
        <v>3.4597152215975931E-2</v>
      </c>
      <c r="H1068" s="734">
        <f t="shared" si="111"/>
        <v>148.12597735509013</v>
      </c>
      <c r="I1068" s="151">
        <f t="shared" si="115"/>
        <v>32.58771501811983</v>
      </c>
      <c r="J1068" s="151">
        <v>104.07890101042472</v>
      </c>
      <c r="K1068" s="151">
        <v>16.411944116410044</v>
      </c>
      <c r="L1068" s="725">
        <f t="shared" si="118"/>
        <v>6.4558585712458136E-2</v>
      </c>
      <c r="M1068" s="165">
        <f t="shared" si="110"/>
        <v>27.900304997897074</v>
      </c>
      <c r="N1068" s="165">
        <v>9.2940713936933008</v>
      </c>
      <c r="O1068" s="165">
        <v>63.225093527861759</v>
      </c>
      <c r="P1068" s="165">
        <f t="shared" si="117"/>
        <v>64.489595398418999</v>
      </c>
    </row>
    <row r="1069" spans="1:16" ht="15.5" x14ac:dyDescent="0.35">
      <c r="A1069" s="158">
        <v>10</v>
      </c>
      <c r="B1069" s="321" t="s">
        <v>946</v>
      </c>
      <c r="C1069" s="848">
        <f>5543.95-53.4</f>
        <v>5490.55</v>
      </c>
      <c r="D1069" s="5"/>
      <c r="E1069" s="850">
        <v>72.8</v>
      </c>
      <c r="F1069" s="146">
        <f t="shared" si="114"/>
        <v>5563.35</v>
      </c>
      <c r="G1069" s="746">
        <f t="shared" si="116"/>
        <v>4.12543010075338E-2</v>
      </c>
      <c r="H1069" s="734">
        <f t="shared" si="111"/>
        <v>176.62822704870558</v>
      </c>
      <c r="I1069" s="151">
        <f t="shared" si="115"/>
        <v>38.858209950715228</v>
      </c>
      <c r="J1069" s="151">
        <v>124.10565713656256</v>
      </c>
      <c r="K1069" s="151">
        <v>19.625163108680777</v>
      </c>
      <c r="L1069" s="725">
        <f t="shared" si="118"/>
        <v>6.4568516675144322E-2</v>
      </c>
      <c r="M1069" s="165">
        <f t="shared" si="110"/>
        <v>33.362777284757321</v>
      </c>
      <c r="N1069" s="165">
        <v>9.2136040513200701</v>
      </c>
      <c r="O1069" s="165">
        <v>75.603643556476968</v>
      </c>
      <c r="P1069" s="165">
        <f t="shared" si="117"/>
        <v>77.1157164276065</v>
      </c>
    </row>
    <row r="1070" spans="1:16" ht="15.5" x14ac:dyDescent="0.35">
      <c r="A1070" s="158">
        <v>11</v>
      </c>
      <c r="B1070" s="321" t="s">
        <v>948</v>
      </c>
      <c r="C1070" s="848">
        <v>4602.66</v>
      </c>
      <c r="D1070" s="13"/>
      <c r="E1070" s="13"/>
      <c r="F1070" s="146">
        <f t="shared" si="114"/>
        <v>4602.66</v>
      </c>
      <c r="G1070" s="746">
        <f t="shared" si="116"/>
        <v>3.4130428801951253E-2</v>
      </c>
      <c r="H1070" s="734">
        <f t="shared" si="111"/>
        <v>146.12772439411418</v>
      </c>
      <c r="I1070" s="151">
        <f t="shared" si="115"/>
        <v>32.148099366705118</v>
      </c>
      <c r="J1070" s="151">
        <v>102.67485307884117</v>
      </c>
      <c r="K1070" s="151">
        <v>16.107704330207934</v>
      </c>
      <c r="L1070" s="725">
        <f t="shared" si="118"/>
        <v>6.4540587653632561E-2</v>
      </c>
      <c r="M1070" s="165">
        <f t="shared" si="110"/>
        <v>27.383097361353485</v>
      </c>
      <c r="N1070" s="165">
        <v>4.9437940279423591</v>
      </c>
      <c r="O1070" s="165">
        <v>62.053045365798404</v>
      </c>
      <c r="P1070" s="165">
        <f t="shared" si="117"/>
        <v>63.294106273114373</v>
      </c>
    </row>
    <row r="1071" spans="1:16" ht="15.5" x14ac:dyDescent="0.35">
      <c r="A1071" s="158">
        <v>12</v>
      </c>
      <c r="B1071" s="321" t="s">
        <v>949</v>
      </c>
      <c r="C1071" s="848">
        <v>4598.8999999999996</v>
      </c>
      <c r="D1071" s="13"/>
      <c r="E1071" s="13"/>
      <c r="F1071" s="146">
        <f t="shared" si="114"/>
        <v>4598.8999999999996</v>
      </c>
      <c r="G1071" s="746">
        <f t="shared" si="116"/>
        <v>3.4102547009184601E-2</v>
      </c>
      <c r="H1071" s="734">
        <f t="shared" si="111"/>
        <v>146.0083498924734</v>
      </c>
      <c r="I1071" s="151">
        <f t="shared" si="115"/>
        <v>32.121836976344149</v>
      </c>
      <c r="J1071" s="151">
        <v>102.59097604956321</v>
      </c>
      <c r="K1071" s="151">
        <v>16.249960999935716</v>
      </c>
      <c r="L1071" s="725">
        <f t="shared" si="118"/>
        <v>6.4574381682210205E-2</v>
      </c>
      <c r="M1071" s="165">
        <f t="shared" si="110"/>
        <v>27.624933699890718</v>
      </c>
      <c r="N1071" s="165">
        <v>10.17137079464878</v>
      </c>
      <c r="O1071" s="165">
        <v>62.60107253337253</v>
      </c>
      <c r="P1071" s="165">
        <f t="shared" si="117"/>
        <v>63.85309398403998</v>
      </c>
    </row>
    <row r="1072" spans="1:16" ht="15.5" x14ac:dyDescent="0.35">
      <c r="A1072" s="158">
        <v>13</v>
      </c>
      <c r="B1072" s="321" t="s">
        <v>963</v>
      </c>
      <c r="C1072" s="848">
        <v>4536.95</v>
      </c>
      <c r="D1072" s="13"/>
      <c r="E1072" s="13"/>
      <c r="F1072" s="146">
        <f t="shared" si="114"/>
        <v>4536.95</v>
      </c>
      <c r="G1072" s="746">
        <f t="shared" si="116"/>
        <v>3.364316481187242E-2</v>
      </c>
      <c r="H1072" s="734">
        <f t="shared" si="111"/>
        <v>144.04152798379116</v>
      </c>
      <c r="I1072" s="151">
        <f t="shared" si="115"/>
        <v>31.689136156434053</v>
      </c>
      <c r="J1072" s="151">
        <v>101.2090127613268</v>
      </c>
      <c r="K1072" s="151">
        <v>15.87459287886972</v>
      </c>
      <c r="L1072" s="725">
        <f t="shared" si="118"/>
        <v>6.4539893492417094E-2</v>
      </c>
      <c r="M1072" s="165">
        <f t="shared" si="110"/>
        <v>26.986807894078524</v>
      </c>
      <c r="N1072" s="165">
        <v>3.8273329899100594</v>
      </c>
      <c r="O1072" s="165">
        <v>61.155010787522116</v>
      </c>
      <c r="P1072" s="165">
        <f t="shared" si="117"/>
        <v>62.378111003272558</v>
      </c>
    </row>
    <row r="1073" spans="1:16" ht="15.5" x14ac:dyDescent="0.35">
      <c r="A1073" s="158">
        <v>14</v>
      </c>
      <c r="B1073" s="321" t="s">
        <v>964</v>
      </c>
      <c r="C1073" s="848">
        <v>4379.6000000000004</v>
      </c>
      <c r="D1073" s="13"/>
      <c r="E1073" s="13"/>
      <c r="F1073" s="146">
        <f t="shared" si="114"/>
        <v>4379.6000000000004</v>
      </c>
      <c r="G1073" s="746">
        <f t="shared" si="116"/>
        <v>3.2476356276810739E-2</v>
      </c>
      <c r="H1073" s="734">
        <f t="shared" si="111"/>
        <v>139.04589558135135</v>
      </c>
      <c r="I1073" s="151">
        <f t="shared" si="115"/>
        <v>30.590097027897297</v>
      </c>
      <c r="J1073" s="151">
        <v>97.698892932367983</v>
      </c>
      <c r="K1073" s="151">
        <v>15.337489105715106</v>
      </c>
      <c r="L1073" s="725">
        <f t="shared" si="118"/>
        <v>6.4542966172100577E-2</v>
      </c>
      <c r="M1073" s="165">
        <f t="shared" si="110"/>
        <v>26.073731479715679</v>
      </c>
      <c r="N1073" s="165">
        <v>10.778516496267686</v>
      </c>
      <c r="O1073" s="165">
        <v>59.085881374760248</v>
      </c>
      <c r="P1073" s="165">
        <f t="shared" si="117"/>
        <v>60.267599002255452</v>
      </c>
    </row>
    <row r="1074" spans="1:16" ht="15.5" x14ac:dyDescent="0.35">
      <c r="A1074" s="158">
        <v>15</v>
      </c>
      <c r="B1074" s="321" t="s">
        <v>965</v>
      </c>
      <c r="C1074" s="848">
        <v>3127.27</v>
      </c>
      <c r="D1074" s="13"/>
      <c r="E1074" s="13"/>
      <c r="F1074" s="146">
        <f t="shared" si="114"/>
        <v>3127.27</v>
      </c>
      <c r="G1074" s="746">
        <f t="shared" si="116"/>
        <v>2.318986544291303E-2</v>
      </c>
      <c r="H1074" s="734">
        <f t="shared" si="111"/>
        <v>99.286249400559981</v>
      </c>
      <c r="I1074" s="151">
        <f t="shared" si="115"/>
        <v>21.842974868123196</v>
      </c>
      <c r="J1074" s="151">
        <v>69.762265252672933</v>
      </c>
      <c r="K1074" s="151">
        <v>11.068940564559256</v>
      </c>
      <c r="L1074" s="725">
        <f t="shared" si="118"/>
        <v>6.4580426405751776E-2</v>
      </c>
      <c r="M1074" s="165">
        <f t="shared" si="110"/>
        <v>18.817198959750733</v>
      </c>
      <c r="N1074" s="165">
        <v>6.5904807094548827</v>
      </c>
      <c r="O1074" s="165">
        <v>42.64179779584115</v>
      </c>
      <c r="P1074" s="165">
        <f t="shared" si="117"/>
        <v>43.494633751757974</v>
      </c>
    </row>
    <row r="1075" spans="1:16" ht="15.5" x14ac:dyDescent="0.35">
      <c r="A1075" s="158">
        <v>16</v>
      </c>
      <c r="B1075" s="321" t="s">
        <v>966</v>
      </c>
      <c r="C1075" s="848">
        <f>3356.6</f>
        <v>3356.6</v>
      </c>
      <c r="D1075" s="13"/>
      <c r="E1075" s="849">
        <v>46.8</v>
      </c>
      <c r="F1075" s="146">
        <f t="shared" si="114"/>
        <v>3403.4</v>
      </c>
      <c r="G1075" s="746">
        <f t="shared" si="116"/>
        <v>2.5237471676065774E-2</v>
      </c>
      <c r="H1075" s="734">
        <f t="shared" si="111"/>
        <v>108.05297310749181</v>
      </c>
      <c r="I1075" s="151">
        <f t="shared" si="115"/>
        <v>23.771654083648198</v>
      </c>
      <c r="J1075" s="151">
        <v>75.922096128875054</v>
      </c>
      <c r="K1075" s="151">
        <v>11.938318303611339</v>
      </c>
      <c r="L1075" s="725">
        <f t="shared" si="118"/>
        <v>6.4548698837523177E-2</v>
      </c>
      <c r="M1075" s="165">
        <f t="shared" si="110"/>
        <v>20.295141116139277</v>
      </c>
      <c r="N1075" s="165">
        <v>27.267707020815312</v>
      </c>
      <c r="O1075" s="165">
        <v>45.990973766264354</v>
      </c>
      <c r="P1075" s="165">
        <f t="shared" si="117"/>
        <v>46.910793241589644</v>
      </c>
    </row>
    <row r="1076" spans="1:16" ht="15.5" x14ac:dyDescent="0.35">
      <c r="A1076" s="158">
        <v>17</v>
      </c>
      <c r="B1076" s="321" t="s">
        <v>967</v>
      </c>
      <c r="C1076" s="848">
        <v>50.5</v>
      </c>
      <c r="D1076" s="851"/>
      <c r="E1076" s="851"/>
      <c r="F1076" s="146">
        <f t="shared" si="114"/>
        <v>50.5</v>
      </c>
      <c r="G1076" s="746">
        <f t="shared" si="116"/>
        <v>3.744762060414061E-4</v>
      </c>
      <c r="H1076" s="734">
        <f t="shared" si="111"/>
        <v>1.6033011523559781</v>
      </c>
      <c r="I1076" s="151">
        <f t="shared" si="115"/>
        <v>0.35272625351831521</v>
      </c>
      <c r="J1076" s="151">
        <v>1.1265398879086179</v>
      </c>
      <c r="K1076" s="151">
        <v>0.1785278782617524</v>
      </c>
      <c r="L1076" s="725">
        <f t="shared" si="118"/>
        <v>6.45761420206864E-2</v>
      </c>
      <c r="M1076" s="165">
        <f t="shared" si="110"/>
        <v>0.30349739304497908</v>
      </c>
      <c r="N1076" s="165">
        <v>5.2630496090519294</v>
      </c>
      <c r="O1076" s="165">
        <v>0.68775775254705385</v>
      </c>
      <c r="P1076" s="165">
        <f t="shared" si="117"/>
        <v>0.70151290759799489</v>
      </c>
    </row>
    <row r="1077" spans="1:16" ht="15.5" x14ac:dyDescent="0.35">
      <c r="A1077" s="158">
        <v>18</v>
      </c>
      <c r="B1077" s="321" t="s">
        <v>787</v>
      </c>
      <c r="C1077" s="848">
        <v>311.10000000000002</v>
      </c>
      <c r="D1077" s="13"/>
      <c r="E1077" s="13"/>
      <c r="F1077" s="146">
        <f t="shared" si="114"/>
        <v>311.10000000000002</v>
      </c>
      <c r="G1077" s="746">
        <f t="shared" si="116"/>
        <v>2.3069217366233951E-3</v>
      </c>
      <c r="H1077" s="734">
        <f t="shared" si="111"/>
        <v>9.8769700692662337</v>
      </c>
      <c r="I1077" s="151">
        <f t="shared" si="115"/>
        <v>2.1729334152385715</v>
      </c>
      <c r="J1077" s="151">
        <v>6.9399318639281393</v>
      </c>
      <c r="K1077" s="151">
        <v>1.0846010505090224</v>
      </c>
      <c r="L1077" s="725">
        <f t="shared" si="118"/>
        <v>6.4527278685123646E-2</v>
      </c>
      <c r="M1077" s="165">
        <f t="shared" ref="M1077:M1084" si="119">K1077*1.7</f>
        <v>1.8438217858653381</v>
      </c>
      <c r="N1077" s="165">
        <v>5.696191684007605</v>
      </c>
      <c r="O1077" s="165">
        <v>4.1782985837908138</v>
      </c>
      <c r="P1077" s="165">
        <f t="shared" si="117"/>
        <v>4.2618645554666301</v>
      </c>
    </row>
    <row r="1078" spans="1:16" ht="15.5" x14ac:dyDescent="0.35">
      <c r="A1078" s="158">
        <v>19</v>
      </c>
      <c r="B1078" s="321" t="s">
        <v>788</v>
      </c>
      <c r="C1078" s="848">
        <v>305.14999999999998</v>
      </c>
      <c r="D1078" s="13"/>
      <c r="E1078" s="13"/>
      <c r="F1078" s="146">
        <f t="shared" si="114"/>
        <v>305.14999999999998</v>
      </c>
      <c r="G1078" s="746">
        <f t="shared" si="116"/>
        <v>2.2628002826442588E-3</v>
      </c>
      <c r="H1078" s="734">
        <f t="shared" si="111"/>
        <v>9.688066270127262</v>
      </c>
      <c r="I1078" s="151">
        <f t="shared" si="115"/>
        <v>2.1313745794279977</v>
      </c>
      <c r="J1078" s="151">
        <v>6.8072009266398954</v>
      </c>
      <c r="K1078" s="151">
        <v>1.0753388120724721</v>
      </c>
      <c r="L1078" s="725">
        <f t="shared" si="118"/>
        <v>6.456490443476201E-2</v>
      </c>
      <c r="M1078" s="165">
        <f t="shared" si="119"/>
        <v>1.8280759805232025</v>
      </c>
      <c r="N1078" s="165">
        <v>6.8976008444988848</v>
      </c>
      <c r="O1078" s="165">
        <v>4.1426168944507484</v>
      </c>
      <c r="P1078" s="165">
        <f t="shared" si="117"/>
        <v>4.2254692323397638</v>
      </c>
    </row>
    <row r="1079" spans="1:16" ht="15.5" x14ac:dyDescent="0.35">
      <c r="A1079" s="158">
        <v>20</v>
      </c>
      <c r="B1079" s="321" t="s">
        <v>789</v>
      </c>
      <c r="C1079" s="848">
        <v>840.06</v>
      </c>
      <c r="D1079" s="13"/>
      <c r="E1079" s="13"/>
      <c r="F1079" s="146">
        <f t="shared" si="114"/>
        <v>840.06</v>
      </c>
      <c r="G1079" s="746">
        <f t="shared" si="116"/>
        <v>6.2293560722206653E-3</v>
      </c>
      <c r="H1079" s="734">
        <f t="shared" si="111"/>
        <v>26.670676555409166</v>
      </c>
      <c r="I1079" s="151">
        <f t="shared" si="115"/>
        <v>5.8675488421900166</v>
      </c>
      <c r="J1079" s="151">
        <v>18.739823727455711</v>
      </c>
      <c r="K1079" s="151">
        <v>2.9111710334849081</v>
      </c>
      <c r="L1079" s="725">
        <f t="shared" si="118"/>
        <v>6.450636878144396E-2</v>
      </c>
      <c r="M1079" s="165">
        <f t="shared" si="119"/>
        <v>4.9489907569243439</v>
      </c>
      <c r="N1079" s="165">
        <v>8.459526102722668</v>
      </c>
      <c r="O1079" s="165">
        <v>11.214945625097975</v>
      </c>
      <c r="P1079" s="165">
        <f t="shared" si="117"/>
        <v>11.439244537599935</v>
      </c>
    </row>
    <row r="1080" spans="1:16" ht="15.5" x14ac:dyDescent="0.35">
      <c r="A1080" s="158">
        <v>21</v>
      </c>
      <c r="B1080" s="321" t="s">
        <v>790</v>
      </c>
      <c r="C1080" s="848">
        <v>661.54</v>
      </c>
      <c r="D1080" s="13"/>
      <c r="E1080" s="849">
        <v>135.4</v>
      </c>
      <c r="F1080" s="146">
        <f t="shared" si="114"/>
        <v>796.93999999999994</v>
      </c>
      <c r="G1080" s="746">
        <f t="shared" si="116"/>
        <v>5.9096052998542205E-3</v>
      </c>
      <c r="H1080" s="734">
        <f t="shared" si="111"/>
        <v>25.301679611060852</v>
      </c>
      <c r="I1080" s="151">
        <f t="shared" si="115"/>
        <v>5.5663695144333873</v>
      </c>
      <c r="J1080" s="151">
        <v>17.777914817225621</v>
      </c>
      <c r="K1080" s="151">
        <v>2.8404315712271329</v>
      </c>
      <c r="L1080" s="725">
        <f t="shared" si="118"/>
        <v>6.4605108934106703E-2</v>
      </c>
      <c r="M1080" s="165">
        <f t="shared" si="119"/>
        <v>4.8287336710861259</v>
      </c>
      <c r="N1080" s="165">
        <v>47.903349871171301</v>
      </c>
      <c r="O1080" s="165">
        <v>10.942430127504579</v>
      </c>
      <c r="P1080" s="165">
        <f t="shared" si="117"/>
        <v>11.16127873005467</v>
      </c>
    </row>
    <row r="1081" spans="1:16" ht="15.5" x14ac:dyDescent="0.35">
      <c r="A1081" s="158">
        <v>23</v>
      </c>
      <c r="B1081" s="321" t="s">
        <v>791</v>
      </c>
      <c r="C1081" s="848">
        <v>2260.08</v>
      </c>
      <c r="D1081" s="13"/>
      <c r="E1081" s="13"/>
      <c r="F1081" s="146">
        <f t="shared" si="114"/>
        <v>2260.08</v>
      </c>
      <c r="G1081" s="746">
        <f t="shared" si="116"/>
        <v>1.675933037128834E-2</v>
      </c>
      <c r="H1081" s="734">
        <f t="shared" si="111"/>
        <v>71.754235018152457</v>
      </c>
      <c r="I1081" s="151">
        <f t="shared" si="115"/>
        <v>15.785931703993541</v>
      </c>
      <c r="J1081" s="151">
        <v>50.417233066623943</v>
      </c>
      <c r="K1081" s="151">
        <v>7.8434897612234611</v>
      </c>
      <c r="L1081" s="725">
        <f t="shared" si="118"/>
        <v>6.4511384353648282E-2</v>
      </c>
      <c r="M1081" s="165">
        <f t="shared" si="119"/>
        <v>13.333932594079883</v>
      </c>
      <c r="N1081" s="165">
        <v>2.8434283627478147</v>
      </c>
      <c r="O1081" s="165">
        <v>30.216126146952416</v>
      </c>
      <c r="P1081" s="165">
        <f t="shared" si="117"/>
        <v>30.820448669891462</v>
      </c>
    </row>
    <row r="1082" spans="1:16" ht="15.5" x14ac:dyDescent="0.35">
      <c r="A1082" s="158">
        <v>24</v>
      </c>
      <c r="B1082" s="321" t="s">
        <v>792</v>
      </c>
      <c r="C1082" s="848">
        <v>120.8</v>
      </c>
      <c r="D1082" s="13"/>
      <c r="E1082" s="13"/>
      <c r="F1082" s="146">
        <f t="shared" si="114"/>
        <v>120.8</v>
      </c>
      <c r="G1082" s="746">
        <f t="shared" si="116"/>
        <v>8.9577674633270997E-4</v>
      </c>
      <c r="H1082" s="734">
        <f t="shared" si="111"/>
        <v>3.835223350586181</v>
      </c>
      <c r="I1082" s="151">
        <f t="shared" si="115"/>
        <v>0.84374913712895983</v>
      </c>
      <c r="J1082" s="151">
        <v>2.6947726427596241</v>
      </c>
      <c r="K1082" s="151">
        <v>0.4270528256241522</v>
      </c>
      <c r="L1082" s="725">
        <f t="shared" si="118"/>
        <v>6.45761420206864E-2</v>
      </c>
      <c r="M1082" s="165">
        <f t="shared" si="119"/>
        <v>0.72598980356105869</v>
      </c>
      <c r="N1082" s="165">
        <v>4.7160210402501512</v>
      </c>
      <c r="O1082" s="165">
        <v>1.6451710199541403</v>
      </c>
      <c r="P1082" s="165">
        <f t="shared" si="117"/>
        <v>1.6780744403532231</v>
      </c>
    </row>
    <row r="1083" spans="1:16" ht="15.5" x14ac:dyDescent="0.35">
      <c r="A1083" s="158">
        <v>25</v>
      </c>
      <c r="B1083" s="321" t="s">
        <v>793</v>
      </c>
      <c r="C1083" s="848">
        <v>174.6</v>
      </c>
      <c r="D1083" s="13"/>
      <c r="E1083" s="13"/>
      <c r="F1083" s="146">
        <f t="shared" si="114"/>
        <v>174.6</v>
      </c>
      <c r="G1083" s="746">
        <f t="shared" si="116"/>
        <v>1.2947236747490991E-3</v>
      </c>
      <c r="H1083" s="734">
        <f t="shared" si="111"/>
        <v>5.5432946772545302</v>
      </c>
      <c r="I1083" s="151">
        <f t="shared" si="115"/>
        <v>1.2195248289959966</v>
      </c>
      <c r="J1083" s="151">
        <v>3.8949280084919744</v>
      </c>
      <c r="K1083" s="151">
        <v>0.61724688206934586</v>
      </c>
      <c r="L1083" s="725">
        <f t="shared" si="118"/>
        <v>6.4576142020686414E-2</v>
      </c>
      <c r="M1083" s="165">
        <f t="shared" si="119"/>
        <v>1.0493196995178879</v>
      </c>
      <c r="N1083" s="165">
        <v>2.6828670763418314</v>
      </c>
      <c r="O1083" s="165">
        <v>2.3778713583111997</v>
      </c>
      <c r="P1083" s="165">
        <f t="shared" si="117"/>
        <v>2.4254287854774237</v>
      </c>
    </row>
    <row r="1084" spans="1:16" ht="15.5" x14ac:dyDescent="0.35">
      <c r="A1084" s="158">
        <v>26</v>
      </c>
      <c r="B1084" s="321" t="s">
        <v>794</v>
      </c>
      <c r="C1084" s="848">
        <v>152.6</v>
      </c>
      <c r="D1084" s="13"/>
      <c r="E1084" s="13"/>
      <c r="F1084" s="146">
        <f t="shared" si="114"/>
        <v>152.6</v>
      </c>
      <c r="G1084" s="746">
        <f t="shared" si="116"/>
        <v>1.1315855255825459E-3</v>
      </c>
      <c r="H1084" s="734">
        <f t="shared" si="111"/>
        <v>4.8448268485053907</v>
      </c>
      <c r="I1084" s="151">
        <f t="shared" si="115"/>
        <v>1.0658619066711859</v>
      </c>
      <c r="J1084" s="151">
        <v>3.4041581563337644</v>
      </c>
      <c r="K1084" s="151">
        <v>0.49210060701061242</v>
      </c>
      <c r="L1084" s="725">
        <f t="shared" si="118"/>
        <v>6.4265711130543607E-2</v>
      </c>
      <c r="M1084" s="165">
        <f t="shared" si="119"/>
        <v>0.83657103191804105</v>
      </c>
      <c r="N1084" s="165">
        <v>51.82250378368029</v>
      </c>
      <c r="O1084" s="165">
        <v>1.8957599832584133</v>
      </c>
      <c r="P1084" s="165">
        <f t="shared" si="117"/>
        <v>1.9336751829235816</v>
      </c>
    </row>
    <row r="1085" spans="1:16" s="320" customFormat="1" ht="15.5" x14ac:dyDescent="0.35">
      <c r="A1085" s="158">
        <v>27</v>
      </c>
      <c r="B1085" s="334" t="s">
        <v>512</v>
      </c>
      <c r="C1085" s="852">
        <v>5436.2</v>
      </c>
      <c r="D1085" s="17"/>
      <c r="E1085" s="17"/>
      <c r="F1085" s="146">
        <f t="shared" si="114"/>
        <v>5436.2</v>
      </c>
      <c r="G1085" s="746">
        <f t="shared" si="116"/>
        <v>4.0311436659055282E-2</v>
      </c>
      <c r="H1085" s="734">
        <f t="shared" si="111"/>
        <v>172.59140048391222</v>
      </c>
      <c r="I1085" s="151">
        <f t="shared" si="115"/>
        <v>37.970108106460692</v>
      </c>
      <c r="J1085" s="151">
        <v>121.26923046829364</v>
      </c>
      <c r="K1085" s="151">
        <v>12.033180070418059</v>
      </c>
      <c r="L1085" s="725">
        <f t="shared" si="118"/>
        <v>6.3254464355447668E-2</v>
      </c>
      <c r="O1085" s="320">
        <v>65.231140276149517</v>
      </c>
      <c r="P1085" s="165">
        <f t="shared" si="117"/>
        <v>66.535763081672513</v>
      </c>
    </row>
    <row r="1086" spans="1:16" s="747" customFormat="1" ht="15.5" x14ac:dyDescent="0.35">
      <c r="A1086" s="158">
        <v>28</v>
      </c>
      <c r="B1086" s="334" t="s">
        <v>513</v>
      </c>
      <c r="C1086" s="852">
        <v>4049.1</v>
      </c>
      <c r="D1086" s="17"/>
      <c r="E1086" s="17"/>
      <c r="F1086" s="146">
        <f t="shared" si="114"/>
        <v>4049.1</v>
      </c>
      <c r="G1086" s="746">
        <f t="shared" si="116"/>
        <v>3.0025576354104105E-2</v>
      </c>
      <c r="H1086" s="734">
        <f t="shared" si="111"/>
        <v>128.55300388127901</v>
      </c>
      <c r="I1086" s="151">
        <f t="shared" si="115"/>
        <v>28.281660853881384</v>
      </c>
      <c r="J1086" s="151">
        <v>90.326191289718508</v>
      </c>
      <c r="K1086" s="151">
        <v>8.9514635316660058</v>
      </c>
      <c r="L1086" s="725">
        <f t="shared" si="118"/>
        <v>6.3251665692757628E-2</v>
      </c>
      <c r="O1086" s="747">
        <v>48.525341588331734</v>
      </c>
      <c r="P1086" s="165">
        <f t="shared" si="117"/>
        <v>49.495848420098369</v>
      </c>
    </row>
    <row r="1087" spans="1:16" ht="15.5" x14ac:dyDescent="0.35">
      <c r="A1087" s="158">
        <v>29</v>
      </c>
      <c r="B1087" s="334" t="s">
        <v>514</v>
      </c>
      <c r="C1087" s="852">
        <v>3998.3</v>
      </c>
      <c r="D1087" s="17"/>
      <c r="E1087" s="17"/>
      <c r="F1087" s="146">
        <f t="shared" si="114"/>
        <v>3998.3</v>
      </c>
      <c r="G1087" s="746">
        <f t="shared" si="116"/>
        <v>2.9648875536937704E-2</v>
      </c>
      <c r="H1087" s="734">
        <f t="shared" si="111"/>
        <v>126.94017816762192</v>
      </c>
      <c r="I1087" s="151">
        <f t="shared" si="115"/>
        <v>27.926839196876823</v>
      </c>
      <c r="J1087" s="151">
        <v>89.192959085644091</v>
      </c>
      <c r="K1087" s="151">
        <v>8.8406135959785921</v>
      </c>
      <c r="L1087" s="725">
        <f t="shared" si="118"/>
        <v>6.3252029624120604E-2</v>
      </c>
      <c r="M1087" s="165">
        <f>K1087*1.7</f>
        <v>15.029043113163606</v>
      </c>
      <c r="O1087" s="165">
        <v>54.314354908345493</v>
      </c>
      <c r="P1087" s="165">
        <f t="shared" si="117"/>
        <v>55.400642006512406</v>
      </c>
    </row>
    <row r="1088" spans="1:16" ht="15.5" x14ac:dyDescent="0.35">
      <c r="A1088" s="158">
        <v>30</v>
      </c>
      <c r="B1088" s="334" t="s">
        <v>515</v>
      </c>
      <c r="C1088" s="852">
        <v>3636.5</v>
      </c>
      <c r="D1088" s="17"/>
      <c r="E1088" s="17"/>
      <c r="F1088" s="146">
        <f t="shared" si="114"/>
        <v>3636.5</v>
      </c>
      <c r="G1088" s="746">
        <f t="shared" si="116"/>
        <v>2.6965994520189569E-2</v>
      </c>
      <c r="H1088" s="734">
        <f t="shared" si="111"/>
        <v>115.45355723846562</v>
      </c>
      <c r="I1088" s="151">
        <f t="shared" si="115"/>
        <v>25.399782592462437</v>
      </c>
      <c r="J1088" s="151">
        <v>81.122025789696806</v>
      </c>
      <c r="K1088" s="151">
        <v>8.0297750225838147</v>
      </c>
      <c r="L1088" s="725">
        <f t="shared" si="118"/>
        <v>6.3249041837813463E-2</v>
      </c>
      <c r="M1088" s="165">
        <f t="shared" ref="M1088:M1140" si="120">K1088*1.7</f>
        <v>13.650617538392485</v>
      </c>
      <c r="O1088" s="165">
        <v>49.332780544686656</v>
      </c>
      <c r="P1088" s="165">
        <f t="shared" si="117"/>
        <v>50.319436155580391</v>
      </c>
    </row>
    <row r="1089" spans="1:16" ht="15.5" x14ac:dyDescent="0.35">
      <c r="A1089" s="158">
        <v>31</v>
      </c>
      <c r="B1089" s="334" t="s">
        <v>516</v>
      </c>
      <c r="C1089" s="852">
        <v>4067.7</v>
      </c>
      <c r="D1089" s="17"/>
      <c r="E1089" s="17"/>
      <c r="F1089" s="146">
        <f t="shared" si="114"/>
        <v>4067.7</v>
      </c>
      <c r="G1089" s="746">
        <f t="shared" si="116"/>
        <v>3.0163502243854012E-2</v>
      </c>
      <c r="H1089" s="734">
        <f t="shared" si="111"/>
        <v>129.14352668194874</v>
      </c>
      <c r="I1089" s="151">
        <f t="shared" si="115"/>
        <v>28.411575870028724</v>
      </c>
      <c r="J1089" s="151">
        <v>90.741114891997711</v>
      </c>
      <c r="K1089" s="151">
        <v>9.0049011500651162</v>
      </c>
      <c r="L1089" s="725">
        <f t="shared" si="118"/>
        <v>6.3254693953349636E-2</v>
      </c>
      <c r="M1089" s="165">
        <f t="shared" si="120"/>
        <v>15.308331955110697</v>
      </c>
      <c r="O1089" s="165">
        <v>55.323693504903815</v>
      </c>
      <c r="P1089" s="165">
        <f t="shared" si="117"/>
        <v>56.430167375001894</v>
      </c>
    </row>
    <row r="1090" spans="1:16" ht="15.5" x14ac:dyDescent="0.35">
      <c r="A1090" s="158">
        <v>32</v>
      </c>
      <c r="B1090" s="334" t="s">
        <v>517</v>
      </c>
      <c r="C1090" s="852">
        <v>5696.9</v>
      </c>
      <c r="D1090" s="17"/>
      <c r="E1090" s="17"/>
      <c r="F1090" s="146">
        <f t="shared" si="114"/>
        <v>5696.9</v>
      </c>
      <c r="G1090" s="746">
        <f t="shared" si="116"/>
        <v>4.2244623726678934E-2</v>
      </c>
      <c r="H1090" s="734">
        <f t="shared" si="111"/>
        <v>180.86824425458951</v>
      </c>
      <c r="I1090" s="151">
        <f t="shared" si="115"/>
        <v>39.791013736009695</v>
      </c>
      <c r="J1090" s="151">
        <v>127.08485321636842</v>
      </c>
      <c r="K1090" s="151">
        <v>12.557840323791153</v>
      </c>
      <c r="L1090" s="725">
        <f t="shared" si="118"/>
        <v>6.3245265237367468E-2</v>
      </c>
      <c r="M1090" s="165">
        <f t="shared" si="120"/>
        <v>21.348328550444958</v>
      </c>
      <c r="O1090" s="165">
        <v>77.151997293376155</v>
      </c>
      <c r="P1090" s="165">
        <f t="shared" si="117"/>
        <v>78.695037239243675</v>
      </c>
    </row>
    <row r="1091" spans="1:16" ht="15.5" x14ac:dyDescent="0.35">
      <c r="A1091" s="158">
        <v>33</v>
      </c>
      <c r="B1091" s="334" t="s">
        <v>518</v>
      </c>
      <c r="C1091" s="852">
        <v>4248.7</v>
      </c>
      <c r="D1091" s="17"/>
      <c r="E1091" s="17"/>
      <c r="F1091" s="146">
        <f t="shared" si="114"/>
        <v>4248.7</v>
      </c>
      <c r="G1091" s="746">
        <f t="shared" si="116"/>
        <v>3.1505684289269746E-2</v>
      </c>
      <c r="H1091" s="734">
        <f t="shared" si="111"/>
        <v>134.89001200029395</v>
      </c>
      <c r="I1091" s="151">
        <f t="shared" si="115"/>
        <v>29.675802640064671</v>
      </c>
      <c r="J1091" s="151">
        <v>94.778812312026616</v>
      </c>
      <c r="K1091" s="151">
        <v>9.3365676907075343</v>
      </c>
      <c r="L1091" s="725">
        <f t="shared" si="118"/>
        <v>6.3238448147219808E-2</v>
      </c>
      <c r="M1091" s="165">
        <f t="shared" si="120"/>
        <v>15.872165074202808</v>
      </c>
      <c r="O1091" s="165">
        <v>57.361363628600841</v>
      </c>
      <c r="P1091" s="165">
        <f t="shared" si="117"/>
        <v>58.508590901172859</v>
      </c>
    </row>
    <row r="1092" spans="1:16" ht="15.5" x14ac:dyDescent="0.35">
      <c r="A1092" s="158">
        <v>34</v>
      </c>
      <c r="B1092" s="334" t="s">
        <v>519</v>
      </c>
      <c r="C1092" s="852">
        <v>4233.3</v>
      </c>
      <c r="D1092" s="17"/>
      <c r="E1092" s="17"/>
      <c r="F1092" s="146">
        <f t="shared" si="114"/>
        <v>4233.3</v>
      </c>
      <c r="G1092" s="746">
        <f t="shared" si="116"/>
        <v>3.1391487584853162E-2</v>
      </c>
      <c r="H1092" s="734">
        <f t="shared" si="111"/>
        <v>134.40108452016958</v>
      </c>
      <c r="I1092" s="151">
        <f t="shared" si="115"/>
        <v>29.568238594437307</v>
      </c>
      <c r="J1092" s="151">
        <v>94.43527341551588</v>
      </c>
      <c r="K1092" s="151">
        <v>9.359090984412946</v>
      </c>
      <c r="L1092" s="725">
        <f t="shared" si="118"/>
        <v>6.3251762812589638E-2</v>
      </c>
      <c r="M1092" s="165">
        <f t="shared" si="120"/>
        <v>15.910454673502008</v>
      </c>
      <c r="O1092" s="165">
        <v>57.499740694258037</v>
      </c>
      <c r="P1092" s="165">
        <f t="shared" si="117"/>
        <v>58.649735508143195</v>
      </c>
    </row>
    <row r="1093" spans="1:16" ht="15.5" x14ac:dyDescent="0.35">
      <c r="A1093" s="158">
        <v>35</v>
      </c>
      <c r="B1093" s="334" t="s">
        <v>520</v>
      </c>
      <c r="C1093" s="852">
        <v>7836.35</v>
      </c>
      <c r="D1093" s="17"/>
      <c r="E1093" s="17"/>
      <c r="F1093" s="146">
        <f t="shared" si="114"/>
        <v>7836.35</v>
      </c>
      <c r="G1093" s="746">
        <f t="shared" si="116"/>
        <v>5.8109437964605402E-2</v>
      </c>
      <c r="H1093" s="734">
        <f t="shared" si="111"/>
        <v>248.79265317355978</v>
      </c>
      <c r="I1093" s="151">
        <f t="shared" si="115"/>
        <v>54.734383698183152</v>
      </c>
      <c r="J1093" s="151">
        <v>174.81110595272671</v>
      </c>
      <c r="K1093" s="151">
        <v>17.322179392300345</v>
      </c>
      <c r="L1093" s="725">
        <f t="shared" si="118"/>
        <v>6.3251427286526246E-2</v>
      </c>
      <c r="M1093" s="165">
        <f t="shared" si="120"/>
        <v>29.447704966910585</v>
      </c>
      <c r="O1093" s="165">
        <v>93.902485229618406</v>
      </c>
      <c r="P1093" s="165">
        <f t="shared" si="117"/>
        <v>95.780534934210777</v>
      </c>
    </row>
    <row r="1094" spans="1:16" ht="15.5" x14ac:dyDescent="0.35">
      <c r="A1094" s="158">
        <v>36</v>
      </c>
      <c r="B1094" s="334" t="s">
        <v>521</v>
      </c>
      <c r="C1094" s="852">
        <v>3887.13</v>
      </c>
      <c r="D1094" s="17"/>
      <c r="E1094" s="17"/>
      <c r="F1094" s="146">
        <f t="shared" si="114"/>
        <v>3887.13</v>
      </c>
      <c r="G1094" s="746">
        <f t="shared" si="116"/>
        <v>2.8824508807717444E-2</v>
      </c>
      <c r="H1094" s="734">
        <f t="shared" si="111"/>
        <v>123.41069323480184</v>
      </c>
      <c r="I1094" s="151">
        <f t="shared" si="115"/>
        <v>27.150352511656404</v>
      </c>
      <c r="J1094" s="151">
        <v>86.713009791806442</v>
      </c>
      <c r="K1094" s="151">
        <v>8.5902738109411025</v>
      </c>
      <c r="L1094" s="725">
        <f t="shared" si="118"/>
        <v>6.3250863580380845E-2</v>
      </c>
      <c r="M1094" s="165">
        <f t="shared" si="120"/>
        <v>14.603465478599874</v>
      </c>
      <c r="O1094" s="165">
        <v>52.77633452270279</v>
      </c>
      <c r="P1094" s="165">
        <f t="shared" si="117"/>
        <v>53.831861213156849</v>
      </c>
    </row>
    <row r="1095" spans="1:16" ht="15.5" x14ac:dyDescent="0.35">
      <c r="A1095" s="158">
        <v>37</v>
      </c>
      <c r="B1095" s="334" t="s">
        <v>522</v>
      </c>
      <c r="C1095" s="852">
        <v>4191.82</v>
      </c>
      <c r="D1095" s="17"/>
      <c r="E1095" s="17"/>
      <c r="F1095" s="146">
        <f t="shared" si="114"/>
        <v>4191.82</v>
      </c>
      <c r="G1095" s="746">
        <f t="shared" si="116"/>
        <v>3.1083898019970035E-2</v>
      </c>
      <c r="H1095" s="734">
        <f t="shared" ref="H1095:H1101" si="121">G1095*4281.45</f>
        <v>133.08415517760071</v>
      </c>
      <c r="I1095" s="151">
        <f t="shared" si="115"/>
        <v>29.278514139072154</v>
      </c>
      <c r="J1095" s="151">
        <v>93.509949166992129</v>
      </c>
      <c r="K1095" s="151">
        <v>9.2338879694034564</v>
      </c>
      <c r="L1095" s="725">
        <f t="shared" si="118"/>
        <v>6.3243771548651531E-2</v>
      </c>
      <c r="M1095" s="165">
        <f t="shared" si="120"/>
        <v>15.697609547985875</v>
      </c>
      <c r="O1095" s="165">
        <v>23.49</v>
      </c>
      <c r="P1095" s="165">
        <f t="shared" si="117"/>
        <v>23.959799999999998</v>
      </c>
    </row>
    <row r="1096" spans="1:16" ht="15.5" x14ac:dyDescent="0.35">
      <c r="A1096" s="158">
        <v>38</v>
      </c>
      <c r="B1096" s="334" t="s">
        <v>523</v>
      </c>
      <c r="C1096" s="852">
        <v>4607.8100000000004</v>
      </c>
      <c r="D1096" s="17"/>
      <c r="E1096" s="17"/>
      <c r="F1096" s="146">
        <f t="shared" si="114"/>
        <v>4607.8100000000004</v>
      </c>
      <c r="G1096" s="746">
        <f t="shared" si="116"/>
        <v>3.416861795959706E-2</v>
      </c>
      <c r="H1096" s="734">
        <f t="shared" si="121"/>
        <v>146.29122936311683</v>
      </c>
      <c r="I1096" s="151">
        <f t="shared" si="115"/>
        <v>32.184070459885703</v>
      </c>
      <c r="J1096" s="151">
        <v>102.78973783968729</v>
      </c>
      <c r="K1096" s="151">
        <v>10.184525535395251</v>
      </c>
      <c r="L1096" s="725">
        <f t="shared" si="118"/>
        <v>6.3251211138932603E-2</v>
      </c>
      <c r="M1096" s="165">
        <f t="shared" si="120"/>
        <v>17.313693410171926</v>
      </c>
      <c r="O1096" s="165">
        <v>62.570988823014325</v>
      </c>
      <c r="P1096" s="165">
        <f t="shared" si="117"/>
        <v>63.822408599474613</v>
      </c>
    </row>
    <row r="1097" spans="1:16" ht="15.5" x14ac:dyDescent="0.35">
      <c r="A1097" s="158">
        <v>39</v>
      </c>
      <c r="B1097" s="334" t="s">
        <v>524</v>
      </c>
      <c r="C1097" s="852">
        <v>4528.3999999999996</v>
      </c>
      <c r="D1097" s="17"/>
      <c r="E1097" s="17"/>
      <c r="F1097" s="146">
        <f t="shared" si="114"/>
        <v>4528.3999999999996</v>
      </c>
      <c r="G1097" s="746">
        <f t="shared" si="116"/>
        <v>3.3579763394809968E-2</v>
      </c>
      <c r="H1097" s="734">
        <f t="shared" si="121"/>
        <v>143.77007798670914</v>
      </c>
      <c r="I1097" s="151">
        <f t="shared" si="115"/>
        <v>31.629417157076009</v>
      </c>
      <c r="J1097" s="151">
        <v>101.01828175060167</v>
      </c>
      <c r="K1097" s="151">
        <v>9.9605954163103796</v>
      </c>
      <c r="L1097" s="725">
        <f t="shared" si="118"/>
        <v>6.3240520340671597E-2</v>
      </c>
      <c r="M1097" s="165">
        <f t="shared" si="120"/>
        <v>16.933012207727646</v>
      </c>
      <c r="O1097" s="165">
        <v>53.995784408862491</v>
      </c>
      <c r="P1097" s="165">
        <f t="shared" si="117"/>
        <v>55.075700097039743</v>
      </c>
    </row>
    <row r="1098" spans="1:16" ht="15.5" x14ac:dyDescent="0.35">
      <c r="A1098" s="158">
        <v>40</v>
      </c>
      <c r="B1098" s="334" t="s">
        <v>525</v>
      </c>
      <c r="C1098" s="852">
        <v>3607.9</v>
      </c>
      <c r="D1098" s="17"/>
      <c r="E1098" s="17"/>
      <c r="F1098" s="146">
        <f t="shared" si="114"/>
        <v>3607.9</v>
      </c>
      <c r="G1098" s="746">
        <f t="shared" si="116"/>
        <v>2.6753914926273051E-2</v>
      </c>
      <c r="H1098" s="734">
        <f t="shared" si="121"/>
        <v>114.54554906109175</v>
      </c>
      <c r="I1098" s="151">
        <f t="shared" si="115"/>
        <v>25.200020793440185</v>
      </c>
      <c r="J1098" s="151">
        <v>80.484024981891139</v>
      </c>
      <c r="K1098" s="151">
        <v>7.9798704698639815</v>
      </c>
      <c r="L1098" s="725">
        <f t="shared" si="118"/>
        <v>6.3252713574735178E-2</v>
      </c>
      <c r="M1098" s="165">
        <f t="shared" si="120"/>
        <v>13.565779798768768</v>
      </c>
      <c r="O1098" s="165">
        <v>43.258394452590949</v>
      </c>
      <c r="P1098" s="165">
        <f t="shared" si="117"/>
        <v>44.123562341642767</v>
      </c>
    </row>
    <row r="1099" spans="1:16" x14ac:dyDescent="0.3">
      <c r="A1099" s="266"/>
      <c r="B1099" s="335" t="s">
        <v>968</v>
      </c>
      <c r="C1099" s="691">
        <f t="shared" ref="C1099:K1099" si="122">SUM(C1062:C1098)</f>
        <v>133762.53</v>
      </c>
      <c r="D1099" s="691">
        <f t="shared" si="122"/>
        <v>153.6</v>
      </c>
      <c r="E1099" s="691">
        <f t="shared" si="122"/>
        <v>938.89999999999986</v>
      </c>
      <c r="F1099" s="691">
        <f t="shared" si="122"/>
        <v>134855.03</v>
      </c>
      <c r="G1099" s="691">
        <f t="shared" si="122"/>
        <v>0.99999999999999989</v>
      </c>
      <c r="H1099" s="734">
        <f t="shared" si="121"/>
        <v>4281.4499999999989</v>
      </c>
      <c r="I1099" s="691">
        <f t="shared" si="122"/>
        <v>941.91899999999987</v>
      </c>
      <c r="J1099" s="691">
        <f t="shared" si="122"/>
        <v>3008.3083243586798</v>
      </c>
      <c r="K1099" s="691">
        <f t="shared" si="122"/>
        <v>389.9409281908919</v>
      </c>
      <c r="L1099" s="725">
        <f t="shared" si="118"/>
        <v>6.3932492933704968E-2</v>
      </c>
      <c r="M1099" s="165">
        <f t="shared" si="120"/>
        <v>662.89957792451617</v>
      </c>
      <c r="O1099" s="165">
        <v>2063.7440117894203</v>
      </c>
      <c r="P1099" s="165">
        <f t="shared" si="117"/>
        <v>2105.0188920252085</v>
      </c>
    </row>
    <row r="1100" spans="1:16" x14ac:dyDescent="0.3">
      <c r="G1100" s="146">
        <v>93179.59</v>
      </c>
      <c r="H1100" s="734"/>
      <c r="L1100" s="725"/>
      <c r="M1100" s="165">
        <f t="shared" si="120"/>
        <v>0</v>
      </c>
    </row>
    <row r="1101" spans="1:16" x14ac:dyDescent="0.3">
      <c r="B1101" s="335" t="s">
        <v>1049</v>
      </c>
      <c r="C1101" s="169">
        <f t="shared" ref="C1101:L1101" si="123">C1099+C1060+C1011+C780+C668+C492+C349+C82+C65</f>
        <v>1714310.43</v>
      </c>
      <c r="D1101" s="169">
        <f t="shared" si="123"/>
        <v>9509.67</v>
      </c>
      <c r="E1101" s="169">
        <f t="shared" si="123"/>
        <v>23457.600000000002</v>
      </c>
      <c r="F1101" s="169">
        <f t="shared" si="123"/>
        <v>1747177.3499999996</v>
      </c>
      <c r="G1101" s="169">
        <f t="shared" si="123"/>
        <v>16.99999984633957</v>
      </c>
      <c r="H1101" s="734">
        <f t="shared" si="121"/>
        <v>72784.649342110555</v>
      </c>
      <c r="I1101" s="169">
        <f t="shared" si="123"/>
        <v>16010.432794929889</v>
      </c>
      <c r="J1101" s="169">
        <f t="shared" si="123"/>
        <v>30360.494928536551</v>
      </c>
      <c r="K1101" s="169">
        <f t="shared" si="123"/>
        <v>12005.615954152643</v>
      </c>
      <c r="L1101" s="380">
        <f t="shared" si="123"/>
        <v>0.68288600791671128</v>
      </c>
      <c r="M1101" s="165">
        <f t="shared" si="120"/>
        <v>20409.547122059492</v>
      </c>
    </row>
    <row r="1102" spans="1:16" x14ac:dyDescent="0.3">
      <c r="M1102" s="165">
        <f t="shared" si="120"/>
        <v>0</v>
      </c>
    </row>
    <row r="1103" spans="1:16" x14ac:dyDescent="0.3">
      <c r="M1103" s="165">
        <f t="shared" si="120"/>
        <v>0</v>
      </c>
    </row>
    <row r="1104" spans="1:16" x14ac:dyDescent="0.3">
      <c r="M1104" s="165">
        <f t="shared" si="120"/>
        <v>0</v>
      </c>
    </row>
    <row r="1105" spans="13:13" x14ac:dyDescent="0.3">
      <c r="M1105" s="165">
        <f t="shared" si="120"/>
        <v>0</v>
      </c>
    </row>
    <row r="1106" spans="13:13" x14ac:dyDescent="0.3">
      <c r="M1106" s="165">
        <f t="shared" si="120"/>
        <v>0</v>
      </c>
    </row>
    <row r="1107" spans="13:13" x14ac:dyDescent="0.3">
      <c r="M1107" s="165">
        <f t="shared" si="120"/>
        <v>0</v>
      </c>
    </row>
    <row r="1108" spans="13:13" x14ac:dyDescent="0.3">
      <c r="M1108" s="165">
        <f t="shared" si="120"/>
        <v>0</v>
      </c>
    </row>
    <row r="1109" spans="13:13" x14ac:dyDescent="0.3">
      <c r="M1109" s="165">
        <f t="shared" si="120"/>
        <v>0</v>
      </c>
    </row>
    <row r="1110" spans="13:13" x14ac:dyDescent="0.3">
      <c r="M1110" s="165">
        <f t="shared" si="120"/>
        <v>0</v>
      </c>
    </row>
    <row r="1111" spans="13:13" x14ac:dyDescent="0.3">
      <c r="M1111" s="165">
        <f t="shared" si="120"/>
        <v>0</v>
      </c>
    </row>
    <row r="1112" spans="13:13" x14ac:dyDescent="0.3">
      <c r="M1112" s="165">
        <f t="shared" si="120"/>
        <v>0</v>
      </c>
    </row>
    <row r="1113" spans="13:13" x14ac:dyDescent="0.3">
      <c r="M1113" s="165">
        <f t="shared" si="120"/>
        <v>0</v>
      </c>
    </row>
    <row r="1114" spans="13:13" x14ac:dyDescent="0.3">
      <c r="M1114" s="165">
        <f t="shared" si="120"/>
        <v>0</v>
      </c>
    </row>
    <row r="1115" spans="13:13" x14ac:dyDescent="0.3">
      <c r="M1115" s="165">
        <f t="shared" si="120"/>
        <v>0</v>
      </c>
    </row>
    <row r="1116" spans="13:13" x14ac:dyDescent="0.3">
      <c r="M1116" s="165">
        <f t="shared" si="120"/>
        <v>0</v>
      </c>
    </row>
    <row r="1117" spans="13:13" x14ac:dyDescent="0.3">
      <c r="M1117" s="165">
        <f t="shared" si="120"/>
        <v>0</v>
      </c>
    </row>
    <row r="1118" spans="13:13" x14ac:dyDescent="0.3">
      <c r="M1118" s="165">
        <f t="shared" si="120"/>
        <v>0</v>
      </c>
    </row>
    <row r="1119" spans="13:13" x14ac:dyDescent="0.3">
      <c r="M1119" s="165">
        <f t="shared" si="120"/>
        <v>0</v>
      </c>
    </row>
    <row r="1120" spans="13:13" x14ac:dyDescent="0.3">
      <c r="M1120" s="165">
        <f t="shared" si="120"/>
        <v>0</v>
      </c>
    </row>
    <row r="1121" spans="13:13" x14ac:dyDescent="0.3">
      <c r="M1121" s="165">
        <f t="shared" si="120"/>
        <v>0</v>
      </c>
    </row>
    <row r="1122" spans="13:13" x14ac:dyDescent="0.3">
      <c r="M1122" s="165">
        <f t="shared" si="120"/>
        <v>0</v>
      </c>
    </row>
    <row r="1123" spans="13:13" x14ac:dyDescent="0.3">
      <c r="M1123" s="165">
        <f t="shared" si="120"/>
        <v>0</v>
      </c>
    </row>
    <row r="1124" spans="13:13" x14ac:dyDescent="0.3">
      <c r="M1124" s="165">
        <f t="shared" si="120"/>
        <v>0</v>
      </c>
    </row>
    <row r="1125" spans="13:13" x14ac:dyDescent="0.3">
      <c r="M1125" s="165">
        <f t="shared" si="120"/>
        <v>0</v>
      </c>
    </row>
    <row r="1126" spans="13:13" x14ac:dyDescent="0.3">
      <c r="M1126" s="165">
        <f t="shared" si="120"/>
        <v>0</v>
      </c>
    </row>
    <row r="1127" spans="13:13" x14ac:dyDescent="0.3">
      <c r="M1127" s="165">
        <f t="shared" si="120"/>
        <v>0</v>
      </c>
    </row>
    <row r="1128" spans="13:13" x14ac:dyDescent="0.3">
      <c r="M1128" s="165">
        <f t="shared" si="120"/>
        <v>0</v>
      </c>
    </row>
    <row r="1129" spans="13:13" x14ac:dyDescent="0.3">
      <c r="M1129" s="165">
        <f t="shared" si="120"/>
        <v>0</v>
      </c>
    </row>
    <row r="1130" spans="13:13" x14ac:dyDescent="0.3">
      <c r="M1130" s="165">
        <f t="shared" si="120"/>
        <v>0</v>
      </c>
    </row>
    <row r="1131" spans="13:13" x14ac:dyDescent="0.3">
      <c r="M1131" s="165">
        <f t="shared" si="120"/>
        <v>0</v>
      </c>
    </row>
    <row r="1132" spans="13:13" x14ac:dyDescent="0.3">
      <c r="M1132" s="165">
        <f t="shared" si="120"/>
        <v>0</v>
      </c>
    </row>
    <row r="1133" spans="13:13" x14ac:dyDescent="0.3">
      <c r="M1133" s="165">
        <f t="shared" si="120"/>
        <v>0</v>
      </c>
    </row>
    <row r="1134" spans="13:13" x14ac:dyDescent="0.3">
      <c r="M1134" s="165">
        <f t="shared" si="120"/>
        <v>0</v>
      </c>
    </row>
    <row r="1135" spans="13:13" x14ac:dyDescent="0.3">
      <c r="M1135" s="165">
        <f t="shared" si="120"/>
        <v>0</v>
      </c>
    </row>
    <row r="1136" spans="13:13" x14ac:dyDescent="0.3">
      <c r="M1136" s="165">
        <f t="shared" si="120"/>
        <v>0</v>
      </c>
    </row>
    <row r="1137" spans="1:13" x14ac:dyDescent="0.3">
      <c r="M1137" s="165">
        <f t="shared" si="120"/>
        <v>0</v>
      </c>
    </row>
    <row r="1138" spans="1:13" x14ac:dyDescent="0.3">
      <c r="M1138" s="165">
        <f t="shared" si="120"/>
        <v>0</v>
      </c>
    </row>
    <row r="1139" spans="1:13" x14ac:dyDescent="0.3">
      <c r="M1139" s="165">
        <f t="shared" si="120"/>
        <v>0</v>
      </c>
    </row>
    <row r="1140" spans="1:13" x14ac:dyDescent="0.3">
      <c r="M1140" s="165">
        <f t="shared" si="120"/>
        <v>0</v>
      </c>
    </row>
    <row r="1141" spans="1:13" s="320" customFormat="1" x14ac:dyDescent="0.3">
      <c r="A1141" s="158"/>
      <c r="B1141" s="321"/>
      <c r="C1141" s="146"/>
      <c r="D1141" s="146"/>
      <c r="E1141" s="146"/>
      <c r="F1141" s="146"/>
      <c r="G1141" s="146"/>
      <c r="H1141" s="146"/>
      <c r="I1141" s="146"/>
      <c r="J1141" s="146"/>
      <c r="K1141" s="146"/>
      <c r="L1141" s="143"/>
    </row>
    <row r="1143" spans="1:13" x14ac:dyDescent="0.3">
      <c r="M1143" s="165" t="e">
        <f>K1143*#REF!</f>
        <v>#REF!</v>
      </c>
    </row>
    <row r="1144" spans="1:13" x14ac:dyDescent="0.3">
      <c r="M1144" s="165" t="e">
        <f>K1144*#REF!</f>
        <v>#REF!</v>
      </c>
    </row>
    <row r="1145" spans="1:13" x14ac:dyDescent="0.3">
      <c r="M1145" s="165" t="e">
        <f>K1145*#REF!</f>
        <v>#REF!</v>
      </c>
    </row>
    <row r="1146" spans="1:13" x14ac:dyDescent="0.3">
      <c r="M1146" s="165" t="e">
        <f>K1146*#REF!</f>
        <v>#REF!</v>
      </c>
    </row>
    <row r="1147" spans="1:13" x14ac:dyDescent="0.3">
      <c r="M1147" s="165" t="e">
        <f>K1147*#REF!</f>
        <v>#REF!</v>
      </c>
    </row>
    <row r="1148" spans="1:13" x14ac:dyDescent="0.3">
      <c r="M1148" s="165" t="e">
        <f>K1148*#REF!</f>
        <v>#REF!</v>
      </c>
    </row>
    <row r="1149" spans="1:13" x14ac:dyDescent="0.3">
      <c r="M1149" s="165" t="e">
        <f>K1149*#REF!</f>
        <v>#REF!</v>
      </c>
    </row>
    <row r="1150" spans="1:13" x14ac:dyDescent="0.3">
      <c r="M1150" s="165" t="e">
        <f>K1150*#REF!</f>
        <v>#REF!</v>
      </c>
    </row>
    <row r="1151" spans="1:13" x14ac:dyDescent="0.3">
      <c r="M1151" s="165" t="e">
        <f>K1151*#REF!</f>
        <v>#REF!</v>
      </c>
    </row>
    <row r="1152" spans="1:13" x14ac:dyDescent="0.3">
      <c r="M1152" s="165" t="e">
        <f>K1152*#REF!</f>
        <v>#REF!</v>
      </c>
    </row>
    <row r="1153" spans="13:13" x14ac:dyDescent="0.3">
      <c r="M1153" s="165" t="e">
        <f>K1153*#REF!</f>
        <v>#REF!</v>
      </c>
    </row>
    <row r="1154" spans="13:13" x14ac:dyDescent="0.3">
      <c r="M1154" s="165" t="e">
        <f>K1154*#REF!</f>
        <v>#REF!</v>
      </c>
    </row>
    <row r="1155" spans="13:13" x14ac:dyDescent="0.3">
      <c r="M1155" s="165" t="e">
        <f>K1155*#REF!</f>
        <v>#REF!</v>
      </c>
    </row>
    <row r="1156" spans="13:13" x14ac:dyDescent="0.3">
      <c r="M1156" s="165" t="e">
        <f>K1156*#REF!</f>
        <v>#REF!</v>
      </c>
    </row>
    <row r="1157" spans="13:13" x14ac:dyDescent="0.3">
      <c r="M1157" s="165" t="e">
        <f>K1157*#REF!</f>
        <v>#REF!</v>
      </c>
    </row>
    <row r="1158" spans="13:13" x14ac:dyDescent="0.3">
      <c r="M1158" s="165" t="e">
        <f>K1158*#REF!</f>
        <v>#REF!</v>
      </c>
    </row>
    <row r="1159" spans="13:13" x14ac:dyDescent="0.3">
      <c r="M1159" s="165" t="e">
        <f>K1159*#REF!</f>
        <v>#REF!</v>
      </c>
    </row>
    <row r="1160" spans="13:13" x14ac:dyDescent="0.3">
      <c r="M1160" s="165" t="e">
        <f>K1160*#REF!</f>
        <v>#REF!</v>
      </c>
    </row>
    <row r="1161" spans="13:13" ht="15" customHeight="1" x14ac:dyDescent="0.3">
      <c r="M1161" s="165" t="e">
        <f>K1161*#REF!</f>
        <v>#REF!</v>
      </c>
    </row>
    <row r="1162" spans="13:13" x14ac:dyDescent="0.3">
      <c r="M1162" s="165" t="e">
        <f>K1162*#REF!</f>
        <v>#REF!</v>
      </c>
    </row>
    <row r="1163" spans="13:13" x14ac:dyDescent="0.3">
      <c r="M1163" s="165" t="e">
        <f>K1163*#REF!</f>
        <v>#REF!</v>
      </c>
    </row>
    <row r="1164" spans="13:13" x14ac:dyDescent="0.3">
      <c r="M1164" s="165" t="e">
        <f>K1164*#REF!</f>
        <v>#REF!</v>
      </c>
    </row>
    <row r="1165" spans="13:13" x14ac:dyDescent="0.3">
      <c r="M1165" s="165" t="e">
        <f>K1165*#REF!</f>
        <v>#REF!</v>
      </c>
    </row>
    <row r="1166" spans="13:13" x14ac:dyDescent="0.3">
      <c r="M1166" s="165" t="e">
        <f>K1166*#REF!</f>
        <v>#REF!</v>
      </c>
    </row>
    <row r="1167" spans="13:13" x14ac:dyDescent="0.3">
      <c r="M1167" s="165" t="e">
        <f>K1167*#REF!</f>
        <v>#REF!</v>
      </c>
    </row>
    <row r="1168" spans="13:13" x14ac:dyDescent="0.3">
      <c r="M1168" s="165" t="e">
        <f>K1168*#REF!</f>
        <v>#REF!</v>
      </c>
    </row>
    <row r="1169" spans="13:13" x14ac:dyDescent="0.3">
      <c r="M1169" s="165" t="e">
        <f>K1169*#REF!</f>
        <v>#REF!</v>
      </c>
    </row>
    <row r="1170" spans="13:13" x14ac:dyDescent="0.3">
      <c r="M1170" s="165" t="e">
        <f>K1170*#REF!</f>
        <v>#REF!</v>
      </c>
    </row>
    <row r="1171" spans="13:13" x14ac:dyDescent="0.3">
      <c r="M1171" s="165" t="e">
        <f>K1171*#REF!</f>
        <v>#REF!</v>
      </c>
    </row>
    <row r="1172" spans="13:13" x14ac:dyDescent="0.3">
      <c r="M1172" s="165" t="e">
        <f>K1172*#REF!</f>
        <v>#REF!</v>
      </c>
    </row>
    <row r="1173" spans="13:13" x14ac:dyDescent="0.3">
      <c r="M1173" s="165" t="e">
        <f>K1173*#REF!</f>
        <v>#REF!</v>
      </c>
    </row>
    <row r="1174" spans="13:13" x14ac:dyDescent="0.3">
      <c r="M1174" s="165" t="e">
        <f>K1174*#REF!</f>
        <v>#REF!</v>
      </c>
    </row>
    <row r="1175" spans="13:13" x14ac:dyDescent="0.3">
      <c r="M1175" s="165" t="e">
        <f>K1175*#REF!</f>
        <v>#REF!</v>
      </c>
    </row>
    <row r="1176" spans="13:13" x14ac:dyDescent="0.3">
      <c r="M1176" s="165" t="e">
        <f>K1176*#REF!</f>
        <v>#REF!</v>
      </c>
    </row>
    <row r="1177" spans="13:13" x14ac:dyDescent="0.3">
      <c r="M1177" s="165" t="e">
        <f>K1177*#REF!</f>
        <v>#REF!</v>
      </c>
    </row>
    <row r="1178" spans="13:13" x14ac:dyDescent="0.3">
      <c r="M1178" s="165" t="e">
        <f>K1178*#REF!</f>
        <v>#REF!</v>
      </c>
    </row>
    <row r="1179" spans="13:13" x14ac:dyDescent="0.3">
      <c r="M1179" s="165" t="e">
        <f>K1179*#REF!</f>
        <v>#REF!</v>
      </c>
    </row>
    <row r="1180" spans="13:13" x14ac:dyDescent="0.3">
      <c r="M1180" s="165" t="e">
        <f>K1180*#REF!</f>
        <v>#REF!</v>
      </c>
    </row>
    <row r="1181" spans="13:13" x14ac:dyDescent="0.3">
      <c r="M1181" s="165" t="e">
        <f>K1181*#REF!</f>
        <v>#REF!</v>
      </c>
    </row>
    <row r="1182" spans="13:13" x14ac:dyDescent="0.3">
      <c r="M1182" s="165" t="e">
        <f>K1182*#REF!</f>
        <v>#REF!</v>
      </c>
    </row>
    <row r="1183" spans="13:13" x14ac:dyDescent="0.3">
      <c r="M1183" s="165" t="e">
        <f>K1183*#REF!</f>
        <v>#REF!</v>
      </c>
    </row>
    <row r="1184" spans="13:13" x14ac:dyDescent="0.3">
      <c r="M1184" s="165" t="e">
        <f>K1184*#REF!</f>
        <v>#REF!</v>
      </c>
    </row>
    <row r="1185" spans="1:12" s="320" customFormat="1" x14ac:dyDescent="0.3">
      <c r="A1185" s="158"/>
      <c r="B1185" s="321"/>
      <c r="C1185" s="146"/>
      <c r="D1185" s="146"/>
      <c r="E1185" s="146"/>
      <c r="F1185" s="146"/>
      <c r="G1185" s="146"/>
      <c r="H1185" s="146"/>
      <c r="I1185" s="146"/>
      <c r="J1185" s="146"/>
      <c r="K1185" s="146"/>
      <c r="L1185" s="143"/>
    </row>
  </sheetData>
  <mergeCells count="2">
    <mergeCell ref="A1061:B1061"/>
    <mergeCell ref="A1:I1"/>
  </mergeCells>
  <phoneticPr fontId="0" type="noConversion"/>
  <pageMargins left="0.75" right="0.75" top="1" bottom="1" header="0.5" footer="0.5"/>
  <pageSetup paperSize="9" scale="77" orientation="landscape" r:id="rId1"/>
  <headerFooter alignWithMargins="0"/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417"/>
  <sheetViews>
    <sheetView view="pageBreakPreview" topLeftCell="A992" zoomScale="78" zoomScaleSheetLayoutView="78" workbookViewId="0">
      <selection activeCell="G1013" sqref="G1013"/>
    </sheetView>
  </sheetViews>
  <sheetFormatPr defaultColWidth="9.1796875" defaultRowHeight="14" x14ac:dyDescent="0.3"/>
  <cols>
    <col min="1" max="1" width="7.453125" style="252" customWidth="1"/>
    <col min="2" max="2" width="23.26953125" style="761" customWidth="1"/>
    <col min="3" max="6" width="13.7265625" style="252" customWidth="1"/>
    <col min="7" max="8" width="11.26953125" style="252" customWidth="1"/>
    <col min="9" max="9" width="12.54296875" style="252" customWidth="1"/>
    <col min="10" max="10" width="11.453125" style="252" bestFit="1" customWidth="1"/>
    <col min="11" max="11" width="12" style="252" customWidth="1"/>
    <col min="12" max="12" width="14.26953125" style="407" customWidth="1"/>
    <col min="13" max="13" width="9.7265625" style="18" hidden="1" customWidth="1"/>
    <col min="14" max="16" width="9.453125" style="18" hidden="1" customWidth="1"/>
    <col min="17" max="17" width="0" style="18" hidden="1" customWidth="1"/>
    <col min="18" max="18" width="9.26953125" style="18" hidden="1" customWidth="1"/>
    <col min="19" max="16384" width="9.1796875" style="18"/>
  </cols>
  <sheetData>
    <row r="1" spans="1:19" s="87" customFormat="1" ht="15.5" x14ac:dyDescent="0.35">
      <c r="A1" s="252" t="s">
        <v>1026</v>
      </c>
      <c r="B1" s="321"/>
      <c r="C1" s="158"/>
      <c r="D1" s="158"/>
      <c r="E1" s="158"/>
      <c r="F1" s="158"/>
      <c r="G1" s="158"/>
      <c r="H1" s="158"/>
      <c r="I1" s="158"/>
      <c r="J1" s="158"/>
      <c r="K1" s="158"/>
      <c r="L1" s="260"/>
    </row>
    <row r="2" spans="1:19" s="87" customFormat="1" ht="18" customHeight="1" x14ac:dyDescent="0.35">
      <c r="A2" s="252"/>
      <c r="B2" s="761" t="s">
        <v>1054</v>
      </c>
      <c r="C2" s="283"/>
      <c r="D2" s="283"/>
      <c r="E2" s="283"/>
      <c r="F2" s="283"/>
      <c r="G2" s="445"/>
      <c r="H2" s="445"/>
      <c r="I2" s="283"/>
      <c r="J2" s="283"/>
      <c r="K2" s="283"/>
      <c r="L2" s="750"/>
    </row>
    <row r="3" spans="1:19" s="87" customFormat="1" ht="65.25" customHeight="1" x14ac:dyDescent="0.35">
      <c r="A3" s="158" t="s">
        <v>970</v>
      </c>
      <c r="B3" s="321" t="s">
        <v>1056</v>
      </c>
      <c r="C3" s="148" t="s">
        <v>2134</v>
      </c>
      <c r="D3" s="148" t="s">
        <v>1006</v>
      </c>
      <c r="E3" s="148" t="s">
        <v>1007</v>
      </c>
      <c r="F3" s="148" t="s">
        <v>971</v>
      </c>
      <c r="G3" s="148" t="s">
        <v>1027</v>
      </c>
      <c r="H3" s="148" t="s">
        <v>974</v>
      </c>
      <c r="I3" s="148" t="s">
        <v>975</v>
      </c>
      <c r="J3" s="148" t="s">
        <v>976</v>
      </c>
      <c r="K3" s="148" t="s">
        <v>977</v>
      </c>
      <c r="L3" s="494" t="s">
        <v>1028</v>
      </c>
    </row>
    <row r="4" spans="1:19" s="86" customFormat="1" ht="17.25" customHeight="1" x14ac:dyDescent="0.35">
      <c r="A4" s="158">
        <v>1</v>
      </c>
      <c r="B4" s="321">
        <v>2</v>
      </c>
      <c r="C4" s="148">
        <v>3</v>
      </c>
      <c r="D4" s="148">
        <v>4</v>
      </c>
      <c r="E4" s="148">
        <v>5</v>
      </c>
      <c r="F4" s="148">
        <v>6</v>
      </c>
      <c r="G4" s="148">
        <v>7</v>
      </c>
      <c r="H4" s="148">
        <v>8</v>
      </c>
      <c r="I4" s="148">
        <v>9</v>
      </c>
      <c r="J4" s="148">
        <v>10</v>
      </c>
      <c r="K4" s="148">
        <v>11</v>
      </c>
      <c r="L4" s="494">
        <v>12</v>
      </c>
    </row>
    <row r="5" spans="1:19" s="112" customFormat="1" ht="15.5" x14ac:dyDescent="0.35">
      <c r="A5" s="525" t="s">
        <v>1064</v>
      </c>
      <c r="B5" s="335"/>
      <c r="C5" s="266"/>
      <c r="D5" s="266"/>
      <c r="E5" s="266"/>
      <c r="F5" s="266"/>
      <c r="G5" s="751"/>
      <c r="H5" s="397"/>
      <c r="I5" s="397"/>
      <c r="J5" s="397"/>
      <c r="K5" s="397"/>
      <c r="L5" s="404"/>
    </row>
    <row r="6" spans="1:19" s="87" customFormat="1" ht="15.5" x14ac:dyDescent="0.35">
      <c r="A6" s="158">
        <v>1</v>
      </c>
      <c r="B6" s="321" t="s">
        <v>1065</v>
      </c>
      <c r="C6" s="152">
        <v>9570.0499999999993</v>
      </c>
      <c r="D6" s="152"/>
      <c r="E6" s="152"/>
      <c r="F6" s="158">
        <f>C6+D6+E6</f>
        <v>9570.0499999999993</v>
      </c>
      <c r="G6" s="861">
        <f>4/248309.63*F6</f>
        <v>0.15416317119879722</v>
      </c>
      <c r="H6" s="387">
        <f>G6*4281.45</f>
        <v>660.04190932909034</v>
      </c>
      <c r="I6" s="387">
        <f>H6*0.22</f>
        <v>145.20922005239987</v>
      </c>
      <c r="J6" s="565">
        <v>249.62100680509246</v>
      </c>
      <c r="K6" s="387">
        <v>110.21206044666894</v>
      </c>
      <c r="L6" s="530">
        <f>(K6+J6+I6+H6)/F6</f>
        <v>0.12174274916361479</v>
      </c>
      <c r="M6" s="87" t="s">
        <v>443</v>
      </c>
      <c r="S6" s="87">
        <f>L6*100/K6</f>
        <v>0.11046227488190866</v>
      </c>
    </row>
    <row r="7" spans="1:19" s="87" customFormat="1" ht="15.5" x14ac:dyDescent="0.35">
      <c r="A7" s="158">
        <v>2</v>
      </c>
      <c r="B7" s="321" t="s">
        <v>1066</v>
      </c>
      <c r="C7" s="158">
        <v>4259.1400000000003</v>
      </c>
      <c r="D7" s="158"/>
      <c r="E7" s="158"/>
      <c r="F7" s="158">
        <f t="shared" ref="F7:F64" si="0">C7+D7+E7</f>
        <v>4259.1400000000003</v>
      </c>
      <c r="G7" s="861">
        <f t="shared" ref="G7:G64" si="1">4/248309.63*F7</f>
        <v>6.8610146130860888E-2</v>
      </c>
      <c r="H7" s="387">
        <f t="shared" ref="H7:H70" si="2">G7*4281.45</f>
        <v>293.75091015197432</v>
      </c>
      <c r="I7" s="387">
        <f t="shared" ref="I7:I68" si="3">H7*0.22</f>
        <v>64.625200233434356</v>
      </c>
      <c r="J7" s="565">
        <v>111.09354861508996</v>
      </c>
      <c r="K7" s="387">
        <v>49.049753672219644</v>
      </c>
      <c r="L7" s="530">
        <f t="shared" ref="L7:L69" si="4">(K7+J7+I7+H7)/F7</f>
        <v>0.12174274916361479</v>
      </c>
      <c r="M7" s="87" t="s">
        <v>444</v>
      </c>
    </row>
    <row r="8" spans="1:19" s="87" customFormat="1" ht="15.5" x14ac:dyDescent="0.35">
      <c r="A8" s="158">
        <v>3</v>
      </c>
      <c r="B8" s="321" t="s">
        <v>1067</v>
      </c>
      <c r="C8" s="158">
        <v>8696.41</v>
      </c>
      <c r="D8" s="158"/>
      <c r="E8" s="158"/>
      <c r="F8" s="158">
        <f t="shared" si="0"/>
        <v>8696.41</v>
      </c>
      <c r="G8" s="861">
        <f t="shared" si="1"/>
        <v>0.14008977420650176</v>
      </c>
      <c r="H8" s="387">
        <f t="shared" si="2"/>
        <v>599.7873637764269</v>
      </c>
      <c r="I8" s="387">
        <f t="shared" si="3"/>
        <v>131.95322003081392</v>
      </c>
      <c r="J8" s="565">
        <v>226.83336239516765</v>
      </c>
      <c r="K8" s="387">
        <v>100.15091505154271</v>
      </c>
      <c r="L8" s="530">
        <f t="shared" si="4"/>
        <v>0.12174274916361477</v>
      </c>
      <c r="M8" s="87" t="s">
        <v>445</v>
      </c>
    </row>
    <row r="9" spans="1:19" s="87" customFormat="1" ht="15.5" x14ac:dyDescent="0.35">
      <c r="A9" s="158">
        <v>4</v>
      </c>
      <c r="B9" s="321" t="s">
        <v>1068</v>
      </c>
      <c r="C9" s="158">
        <v>2719.72</v>
      </c>
      <c r="D9" s="158"/>
      <c r="E9" s="158"/>
      <c r="F9" s="158">
        <f t="shared" si="0"/>
        <v>2719.72</v>
      </c>
      <c r="G9" s="861">
        <f t="shared" si="1"/>
        <v>4.3811752286852503E-2</v>
      </c>
      <c r="H9" s="387">
        <f t="shared" si="2"/>
        <v>187.57782682854463</v>
      </c>
      <c r="I9" s="387">
        <f t="shared" si="3"/>
        <v>41.267121902279818</v>
      </c>
      <c r="J9" s="565">
        <v>70.939989302871567</v>
      </c>
      <c r="K9" s="387">
        <v>31.321251721570363</v>
      </c>
      <c r="L9" s="530">
        <f t="shared" si="4"/>
        <v>0.12174274916361479</v>
      </c>
    </row>
    <row r="10" spans="1:19" s="87" customFormat="1" ht="15.5" x14ac:dyDescent="0.35">
      <c r="A10" s="158">
        <v>5</v>
      </c>
      <c r="B10" s="321" t="s">
        <v>1069</v>
      </c>
      <c r="C10" s="158">
        <v>4138.7</v>
      </c>
      <c r="D10" s="158"/>
      <c r="E10" s="158"/>
      <c r="F10" s="158">
        <f t="shared" si="0"/>
        <v>4138.7</v>
      </c>
      <c r="G10" s="861">
        <f t="shared" si="1"/>
        <v>6.6669987789035795E-2</v>
      </c>
      <c r="H10" s="387">
        <f t="shared" si="2"/>
        <v>285.44421921936731</v>
      </c>
      <c r="I10" s="387">
        <f t="shared" si="3"/>
        <v>62.797728228260809</v>
      </c>
      <c r="J10" s="565">
        <v>107.95204422800676</v>
      </c>
      <c r="K10" s="387">
        <v>47.662724287817596</v>
      </c>
      <c r="L10" s="530">
        <f t="shared" si="4"/>
        <v>0.12174274916361479</v>
      </c>
    </row>
    <row r="11" spans="1:19" s="87" customFormat="1" ht="15.5" x14ac:dyDescent="0.35">
      <c r="A11" s="158">
        <v>6</v>
      </c>
      <c r="B11" s="321" t="s">
        <v>1070</v>
      </c>
      <c r="C11" s="158">
        <v>4166.1899999999996</v>
      </c>
      <c r="D11" s="158"/>
      <c r="E11" s="158"/>
      <c r="F11" s="158">
        <f t="shared" si="0"/>
        <v>4166.1899999999996</v>
      </c>
      <c r="G11" s="861">
        <f t="shared" si="1"/>
        <v>6.7112822003721706E-2</v>
      </c>
      <c r="H11" s="387">
        <f t="shared" si="2"/>
        <v>287.34019176783431</v>
      </c>
      <c r="I11" s="387">
        <f t="shared" si="3"/>
        <v>63.214842188923548</v>
      </c>
      <c r="J11" s="565">
        <v>108.66908138842619</v>
      </c>
      <c r="K11" s="387">
        <v>47.97930879277618</v>
      </c>
      <c r="L11" s="530">
        <f t="shared" si="4"/>
        <v>0.1217427491636148</v>
      </c>
    </row>
    <row r="12" spans="1:19" s="87" customFormat="1" ht="15.5" x14ac:dyDescent="0.35">
      <c r="A12" s="158">
        <v>7</v>
      </c>
      <c r="B12" s="321" t="s">
        <v>1071</v>
      </c>
      <c r="C12" s="158">
        <v>3572.8</v>
      </c>
      <c r="D12" s="158"/>
      <c r="E12" s="158"/>
      <c r="F12" s="158">
        <f t="shared" si="0"/>
        <v>3572.8</v>
      </c>
      <c r="G12" s="861">
        <f t="shared" si="1"/>
        <v>5.7553949881041663E-2</v>
      </c>
      <c r="H12" s="387">
        <f t="shared" si="2"/>
        <v>246.41435871818581</v>
      </c>
      <c r="I12" s="387">
        <f t="shared" si="3"/>
        <v>54.211158918000876</v>
      </c>
      <c r="J12" s="565">
        <v>93.191355647382665</v>
      </c>
      <c r="K12" s="387">
        <v>41.145620928193566</v>
      </c>
      <c r="L12" s="530">
        <f t="shared" si="4"/>
        <v>0.12174274916361477</v>
      </c>
    </row>
    <row r="13" spans="1:19" s="87" customFormat="1" ht="15.5" x14ac:dyDescent="0.35">
      <c r="A13" s="158">
        <v>8</v>
      </c>
      <c r="B13" s="321" t="s">
        <v>1072</v>
      </c>
      <c r="C13" s="158">
        <v>6443.05</v>
      </c>
      <c r="D13" s="158"/>
      <c r="E13" s="158"/>
      <c r="F13" s="158">
        <f t="shared" si="0"/>
        <v>6443.05</v>
      </c>
      <c r="G13" s="861">
        <f t="shared" si="1"/>
        <v>0.10379057791677269</v>
      </c>
      <c r="H13" s="387">
        <f t="shared" si="2"/>
        <v>444.37416982176643</v>
      </c>
      <c r="I13" s="387">
        <f t="shared" si="3"/>
        <v>97.762317360788614</v>
      </c>
      <c r="J13" s="565">
        <v>168.05770376283834</v>
      </c>
      <c r="K13" s="387">
        <v>74.20042905323487</v>
      </c>
      <c r="L13" s="530">
        <f t="shared" si="4"/>
        <v>0.12174274916361479</v>
      </c>
    </row>
    <row r="14" spans="1:19" s="87" customFormat="1" ht="15.5" x14ac:dyDescent="0.35">
      <c r="A14" s="158">
        <v>9</v>
      </c>
      <c r="B14" s="321" t="s">
        <v>1073</v>
      </c>
      <c r="C14" s="158">
        <v>6459.7</v>
      </c>
      <c r="D14" s="158"/>
      <c r="E14" s="158"/>
      <c r="F14" s="158">
        <f t="shared" si="0"/>
        <v>6459.7</v>
      </c>
      <c r="G14" s="861">
        <f t="shared" si="1"/>
        <v>0.10405879143712629</v>
      </c>
      <c r="H14" s="387">
        <f t="shared" si="2"/>
        <v>445.52251259848435</v>
      </c>
      <c r="I14" s="387">
        <f t="shared" si="3"/>
        <v>98.014952771666557</v>
      </c>
      <c r="J14" s="565">
        <v>168.49199509499491</v>
      </c>
      <c r="K14" s="387">
        <v>74.392176307056644</v>
      </c>
      <c r="L14" s="530">
        <f t="shared" si="4"/>
        <v>0.12174274916361479</v>
      </c>
    </row>
    <row r="15" spans="1:19" s="87" customFormat="1" ht="15.5" x14ac:dyDescent="0.35">
      <c r="A15" s="158">
        <v>10</v>
      </c>
      <c r="B15" s="321" t="s">
        <v>1074</v>
      </c>
      <c r="C15" s="158">
        <v>4374.04</v>
      </c>
      <c r="D15" s="158"/>
      <c r="E15" s="158"/>
      <c r="F15" s="158">
        <f t="shared" si="0"/>
        <v>4374.04</v>
      </c>
      <c r="G15" s="861">
        <f t="shared" si="1"/>
        <v>7.0461061055102844E-2</v>
      </c>
      <c r="H15" s="387">
        <f t="shared" si="2"/>
        <v>301.67550985437003</v>
      </c>
      <c r="I15" s="387">
        <f t="shared" si="3"/>
        <v>66.368612167961402</v>
      </c>
      <c r="J15" s="565">
        <v>114.09055006042252</v>
      </c>
      <c r="K15" s="387">
        <v>50.372982468863569</v>
      </c>
      <c r="L15" s="530">
        <f t="shared" si="4"/>
        <v>0.12174274916361476</v>
      </c>
    </row>
    <row r="16" spans="1:19" s="87" customFormat="1" ht="15.5" x14ac:dyDescent="0.35">
      <c r="A16" s="158">
        <v>11</v>
      </c>
      <c r="B16" s="321" t="s">
        <v>1075</v>
      </c>
      <c r="C16" s="158">
        <v>3413.87</v>
      </c>
      <c r="D16" s="158"/>
      <c r="E16" s="158">
        <v>85.7</v>
      </c>
      <c r="F16" s="158">
        <f t="shared" si="0"/>
        <v>3499.5699999999997</v>
      </c>
      <c r="G16" s="861">
        <f t="shared" si="1"/>
        <v>5.6374293659090052E-2</v>
      </c>
      <c r="H16" s="387">
        <f t="shared" si="2"/>
        <v>241.36371958671108</v>
      </c>
      <c r="I16" s="387">
        <f t="shared" si="3"/>
        <v>53.100018309076439</v>
      </c>
      <c r="J16" s="565">
        <v>91.281256292798616</v>
      </c>
      <c r="K16" s="387">
        <v>40.302278501925201</v>
      </c>
      <c r="L16" s="530">
        <f t="shared" si="4"/>
        <v>0.12174274916361479</v>
      </c>
    </row>
    <row r="17" spans="1:12" s="87" customFormat="1" ht="15.5" x14ac:dyDescent="0.35">
      <c r="A17" s="158">
        <v>12</v>
      </c>
      <c r="B17" s="321" t="s">
        <v>1076</v>
      </c>
      <c r="C17" s="158">
        <v>3466.61</v>
      </c>
      <c r="D17" s="158">
        <v>97.8</v>
      </c>
      <c r="E17" s="158"/>
      <c r="F17" s="158">
        <f t="shared" si="0"/>
        <v>3564.4100000000003</v>
      </c>
      <c r="G17" s="861">
        <f t="shared" si="1"/>
        <v>5.7418796041055674E-2</v>
      </c>
      <c r="H17" s="387">
        <f t="shared" si="2"/>
        <v>245.83570430997781</v>
      </c>
      <c r="I17" s="387">
        <f t="shared" si="3"/>
        <v>54.083854948195118</v>
      </c>
      <c r="J17" s="565">
        <v>92.972514549677342</v>
      </c>
      <c r="K17" s="387">
        <v>41.048998738429923</v>
      </c>
      <c r="L17" s="530">
        <f t="shared" si="4"/>
        <v>0.12174274916361479</v>
      </c>
    </row>
    <row r="18" spans="1:12" s="87" customFormat="1" ht="15.5" x14ac:dyDescent="0.35">
      <c r="A18" s="158">
        <v>13</v>
      </c>
      <c r="B18" s="321" t="s">
        <v>1077</v>
      </c>
      <c r="C18" s="158">
        <v>5767.21</v>
      </c>
      <c r="D18" s="158">
        <v>261.60000000000002</v>
      </c>
      <c r="E18" s="158">
        <v>456.05</v>
      </c>
      <c r="F18" s="158">
        <f t="shared" si="0"/>
        <v>6484.8600000000006</v>
      </c>
      <c r="G18" s="861">
        <f t="shared" si="1"/>
        <v>0.10446409186788286</v>
      </c>
      <c r="H18" s="387">
        <f t="shared" si="2"/>
        <v>447.25778612774707</v>
      </c>
      <c r="I18" s="387">
        <f t="shared" si="3"/>
        <v>98.396712948104351</v>
      </c>
      <c r="J18" s="565">
        <v>169.14825755247594</v>
      </c>
      <c r="K18" s="387">
        <v>74.681927712831779</v>
      </c>
      <c r="L18" s="530">
        <f t="shared" si="4"/>
        <v>0.1217427491636148</v>
      </c>
    </row>
    <row r="19" spans="1:12" s="87" customFormat="1" ht="15.5" x14ac:dyDescent="0.35">
      <c r="A19" s="158">
        <v>14</v>
      </c>
      <c r="B19" s="321" t="s">
        <v>1078</v>
      </c>
      <c r="C19" s="158">
        <v>5966.95</v>
      </c>
      <c r="D19" s="158"/>
      <c r="E19" s="158">
        <v>49.5</v>
      </c>
      <c r="F19" s="158">
        <f t="shared" si="0"/>
        <v>6016.45</v>
      </c>
      <c r="G19" s="861">
        <f t="shared" si="1"/>
        <v>9.6918512584469624E-2</v>
      </c>
      <c r="H19" s="387">
        <f t="shared" si="2"/>
        <v>414.95176570477747</v>
      </c>
      <c r="I19" s="387">
        <f t="shared" si="3"/>
        <v>91.289388455051039</v>
      </c>
      <c r="J19" s="565">
        <v>156.93045557677323</v>
      </c>
      <c r="K19" s="387">
        <v>69.28755346882842</v>
      </c>
      <c r="L19" s="530">
        <f t="shared" si="4"/>
        <v>0.12174274916361479</v>
      </c>
    </row>
    <row r="20" spans="1:12" s="87" customFormat="1" ht="15.5" x14ac:dyDescent="0.35">
      <c r="A20" s="158">
        <v>15</v>
      </c>
      <c r="B20" s="321" t="s">
        <v>1079</v>
      </c>
      <c r="C20" s="158">
        <v>8566.1200000000008</v>
      </c>
      <c r="D20" s="158"/>
      <c r="E20" s="158"/>
      <c r="F20" s="158">
        <f t="shared" si="0"/>
        <v>8566.1200000000008</v>
      </c>
      <c r="G20" s="861">
        <f t="shared" si="1"/>
        <v>0.13799094300128431</v>
      </c>
      <c r="H20" s="387">
        <f t="shared" si="2"/>
        <v>590.80132291284872</v>
      </c>
      <c r="I20" s="387">
        <f t="shared" si="3"/>
        <v>129.97629104082671</v>
      </c>
      <c r="J20" s="565">
        <v>223.43493490767955</v>
      </c>
      <c r="K20" s="387">
        <v>98.650449604068939</v>
      </c>
      <c r="L20" s="530">
        <f t="shared" si="4"/>
        <v>0.12174274916361479</v>
      </c>
    </row>
    <row r="21" spans="1:12" s="87" customFormat="1" ht="15.5" x14ac:dyDescent="0.35">
      <c r="A21" s="158">
        <v>16</v>
      </c>
      <c r="B21" s="321" t="s">
        <v>1080</v>
      </c>
      <c r="C21" s="158">
        <v>5774.55</v>
      </c>
      <c r="D21" s="158">
        <v>201.5</v>
      </c>
      <c r="E21" s="158"/>
      <c r="F21" s="158">
        <f t="shared" si="0"/>
        <v>5976.05</v>
      </c>
      <c r="G21" s="861">
        <f t="shared" si="1"/>
        <v>9.6267712210758791E-2</v>
      </c>
      <c r="H21" s="387">
        <f t="shared" si="2"/>
        <v>412.16539644475318</v>
      </c>
      <c r="I21" s="387">
        <f t="shared" si="3"/>
        <v>90.676387217845701</v>
      </c>
      <c r="J21" s="565">
        <v>155.87667961166065</v>
      </c>
      <c r="K21" s="387">
        <v>68.822292864960573</v>
      </c>
      <c r="L21" s="530">
        <f t="shared" si="4"/>
        <v>0.12174274916361477</v>
      </c>
    </row>
    <row r="22" spans="1:12" s="87" customFormat="1" ht="15.5" x14ac:dyDescent="0.35">
      <c r="A22" s="158">
        <v>17</v>
      </c>
      <c r="B22" s="321" t="s">
        <v>1081</v>
      </c>
      <c r="C22" s="158">
        <v>3226.62</v>
      </c>
      <c r="D22" s="158"/>
      <c r="E22" s="158"/>
      <c r="F22" s="158">
        <f t="shared" si="0"/>
        <v>3226.62</v>
      </c>
      <c r="G22" s="861">
        <f t="shared" si="1"/>
        <v>5.1977363906506563E-2</v>
      </c>
      <c r="H22" s="387">
        <f t="shared" si="2"/>
        <v>222.5384846975125</v>
      </c>
      <c r="I22" s="387">
        <f t="shared" si="3"/>
        <v>48.958466633452751</v>
      </c>
      <c r="J22" s="565">
        <v>84.161747637415431</v>
      </c>
      <c r="K22" s="387">
        <v>37.158890337922053</v>
      </c>
      <c r="L22" s="530">
        <f t="shared" si="4"/>
        <v>0.1217427491636148</v>
      </c>
    </row>
    <row r="23" spans="1:12" s="87" customFormat="1" ht="15.5" x14ac:dyDescent="0.35">
      <c r="A23" s="158">
        <v>18</v>
      </c>
      <c r="B23" s="321" t="s">
        <v>1082</v>
      </c>
      <c r="C23" s="158">
        <v>3233.9</v>
      </c>
      <c r="D23" s="158"/>
      <c r="E23" s="158"/>
      <c r="F23" s="158">
        <f t="shared" si="0"/>
        <v>3233.9</v>
      </c>
      <c r="G23" s="861">
        <f t="shared" si="1"/>
        <v>5.2094636845135642E-2</v>
      </c>
      <c r="H23" s="387">
        <f t="shared" si="2"/>
        <v>223.04058292060597</v>
      </c>
      <c r="I23" s="387">
        <f t="shared" si="3"/>
        <v>49.06892824253331</v>
      </c>
      <c r="J23" s="565">
        <v>84.351635979643632</v>
      </c>
      <c r="K23" s="387">
        <v>37.242729377430919</v>
      </c>
      <c r="L23" s="530">
        <f t="shared" si="4"/>
        <v>0.12174274916361477</v>
      </c>
    </row>
    <row r="24" spans="1:12" s="87" customFormat="1" ht="15.5" x14ac:dyDescent="0.35">
      <c r="A24" s="158">
        <v>19</v>
      </c>
      <c r="B24" s="321" t="s">
        <v>1083</v>
      </c>
      <c r="C24" s="158">
        <v>6095.4</v>
      </c>
      <c r="D24" s="158"/>
      <c r="E24" s="158"/>
      <c r="F24" s="158">
        <f t="shared" si="0"/>
        <v>6095.4</v>
      </c>
      <c r="G24" s="861">
        <f t="shared" si="1"/>
        <v>9.8190311829629784E-2</v>
      </c>
      <c r="H24" s="387">
        <f t="shared" si="2"/>
        <v>420.39691058296842</v>
      </c>
      <c r="I24" s="387">
        <f t="shared" si="3"/>
        <v>92.487320328253048</v>
      </c>
      <c r="J24" s="565">
        <v>158.98975291453655</v>
      </c>
      <c r="K24" s="387">
        <v>70.196769426139454</v>
      </c>
      <c r="L24" s="530">
        <f t="shared" si="4"/>
        <v>0.12174274916361479</v>
      </c>
    </row>
    <row r="25" spans="1:12" s="87" customFormat="1" ht="15.5" x14ac:dyDescent="0.35">
      <c r="A25" s="158">
        <v>20</v>
      </c>
      <c r="B25" s="321" t="s">
        <v>1084</v>
      </c>
      <c r="C25" s="158">
        <v>6384.91</v>
      </c>
      <c r="D25" s="158"/>
      <c r="E25" s="158"/>
      <c r="F25" s="158">
        <f t="shared" si="0"/>
        <v>6384.91</v>
      </c>
      <c r="G25" s="861">
        <f t="shared" si="1"/>
        <v>0.10285400529975416</v>
      </c>
      <c r="H25" s="387">
        <f t="shared" si="2"/>
        <v>440.36428099063244</v>
      </c>
      <c r="I25" s="387">
        <f t="shared" si="3"/>
        <v>96.880141817939133</v>
      </c>
      <c r="J25" s="565">
        <v>166.54120538136195</v>
      </c>
      <c r="K25" s="387">
        <v>73.530868372322104</v>
      </c>
      <c r="L25" s="530">
        <f t="shared" si="4"/>
        <v>0.12174274916361479</v>
      </c>
    </row>
    <row r="26" spans="1:12" s="87" customFormat="1" ht="15.5" x14ac:dyDescent="0.35">
      <c r="A26" s="158">
        <v>21</v>
      </c>
      <c r="B26" s="321" t="s">
        <v>1085</v>
      </c>
      <c r="C26" s="158">
        <v>3929.49</v>
      </c>
      <c r="D26" s="158">
        <v>464.4</v>
      </c>
      <c r="E26" s="158"/>
      <c r="F26" s="158">
        <f t="shared" si="0"/>
        <v>4393.8899999999994</v>
      </c>
      <c r="G26" s="861">
        <f t="shared" si="1"/>
        <v>7.0780823119908784E-2</v>
      </c>
      <c r="H26" s="387">
        <f t="shared" si="2"/>
        <v>303.04455514673344</v>
      </c>
      <c r="I26" s="387">
        <f t="shared" si="3"/>
        <v>66.669802132281362</v>
      </c>
      <c r="J26" s="565">
        <v>114.6083087957563</v>
      </c>
      <c r="K26" s="387">
        <v>50.601582047744181</v>
      </c>
      <c r="L26" s="530">
        <f t="shared" si="4"/>
        <v>0.1217427491636148</v>
      </c>
    </row>
    <row r="27" spans="1:12" s="87" customFormat="1" ht="15.5" x14ac:dyDescent="0.35">
      <c r="A27" s="158">
        <v>22</v>
      </c>
      <c r="B27" s="321" t="s">
        <v>1086</v>
      </c>
      <c r="C27" s="158">
        <v>7174.09</v>
      </c>
      <c r="D27" s="158"/>
      <c r="E27" s="158"/>
      <c r="F27" s="158">
        <f t="shared" si="0"/>
        <v>7174.09</v>
      </c>
      <c r="G27" s="861">
        <f t="shared" si="1"/>
        <v>0.11556684289691059</v>
      </c>
      <c r="H27" s="387">
        <f t="shared" si="2"/>
        <v>494.79365952097783</v>
      </c>
      <c r="I27" s="387">
        <f t="shared" si="3"/>
        <v>108.85460509461512</v>
      </c>
      <c r="J27" s="565">
        <v>187.12583201867761</v>
      </c>
      <c r="K27" s="387">
        <v>82.61934271292661</v>
      </c>
      <c r="L27" s="530">
        <f t="shared" si="4"/>
        <v>0.12174274916361477</v>
      </c>
    </row>
    <row r="28" spans="1:12" s="87" customFormat="1" ht="15.5" x14ac:dyDescent="0.35">
      <c r="A28" s="158">
        <v>23</v>
      </c>
      <c r="B28" s="321" t="s">
        <v>1087</v>
      </c>
      <c r="C28" s="158">
        <v>3836.07</v>
      </c>
      <c r="D28" s="158"/>
      <c r="E28" s="158">
        <v>416</v>
      </c>
      <c r="F28" s="158">
        <f t="shared" si="0"/>
        <v>4252.07</v>
      </c>
      <c r="G28" s="861">
        <f t="shared" si="1"/>
        <v>6.8496256065461489E-2</v>
      </c>
      <c r="H28" s="387">
        <f t="shared" si="2"/>
        <v>293.26329553147008</v>
      </c>
      <c r="I28" s="387">
        <f t="shared" si="3"/>
        <v>64.517925016923414</v>
      </c>
      <c r="J28" s="565">
        <v>110.90913782119524</v>
      </c>
      <c r="K28" s="387">
        <v>48.968333066542769</v>
      </c>
      <c r="L28" s="530">
        <f t="shared" si="4"/>
        <v>0.12174274916361477</v>
      </c>
    </row>
    <row r="29" spans="1:12" s="87" customFormat="1" ht="15.5" x14ac:dyDescent="0.35">
      <c r="A29" s="158">
        <v>24</v>
      </c>
      <c r="B29" s="321" t="s">
        <v>1088</v>
      </c>
      <c r="C29" s="158">
        <v>2413.89</v>
      </c>
      <c r="D29" s="158"/>
      <c r="E29" s="158"/>
      <c r="F29" s="158">
        <f t="shared" si="0"/>
        <v>2413.89</v>
      </c>
      <c r="G29" s="861">
        <f t="shared" si="1"/>
        <v>3.8885161240021171E-2</v>
      </c>
      <c r="H29" s="387">
        <f t="shared" si="2"/>
        <v>166.48487359108864</v>
      </c>
      <c r="I29" s="387">
        <f t="shared" si="3"/>
        <v>36.6266721900395</v>
      </c>
      <c r="J29" s="565">
        <v>62.962853079842283</v>
      </c>
      <c r="K29" s="387">
        <v>27.799205917587653</v>
      </c>
      <c r="L29" s="530">
        <f t="shared" si="4"/>
        <v>0.12174274916361477</v>
      </c>
    </row>
    <row r="30" spans="1:12" s="87" customFormat="1" ht="15.5" x14ac:dyDescent="0.35">
      <c r="A30" s="158">
        <v>25</v>
      </c>
      <c r="B30" s="321" t="s">
        <v>1089</v>
      </c>
      <c r="C30" s="158">
        <v>6323.28</v>
      </c>
      <c r="D30" s="158"/>
      <c r="E30" s="158"/>
      <c r="F30" s="158">
        <f t="shared" si="0"/>
        <v>6323.28</v>
      </c>
      <c r="G30" s="861">
        <f t="shared" si="1"/>
        <v>0.10186121255144232</v>
      </c>
      <c r="H30" s="387">
        <f t="shared" si="2"/>
        <v>436.11368847837269</v>
      </c>
      <c r="I30" s="387">
        <f t="shared" si="3"/>
        <v>95.94501146524199</v>
      </c>
      <c r="J30" s="565">
        <v>164.93367536329538</v>
      </c>
      <c r="K30" s="387">
        <v>72.821115624392021</v>
      </c>
      <c r="L30" s="530">
        <f t="shared" si="4"/>
        <v>0.12174274916361479</v>
      </c>
    </row>
    <row r="31" spans="1:12" s="87" customFormat="1" ht="15.5" x14ac:dyDescent="0.35">
      <c r="A31" s="158">
        <v>26</v>
      </c>
      <c r="B31" s="321" t="s">
        <v>1090</v>
      </c>
      <c r="C31" s="158">
        <v>4396.59</v>
      </c>
      <c r="D31" s="158"/>
      <c r="E31" s="158"/>
      <c r="F31" s="158">
        <f t="shared" si="0"/>
        <v>4396.59</v>
      </c>
      <c r="G31" s="861">
        <f t="shared" si="1"/>
        <v>7.0824317204290457E-2</v>
      </c>
      <c r="H31" s="387">
        <f t="shared" si="2"/>
        <v>303.23077289430938</v>
      </c>
      <c r="I31" s="387">
        <f t="shared" si="3"/>
        <v>66.710770036748059</v>
      </c>
      <c r="J31" s="565">
        <v>114.67873441718712</v>
      </c>
      <c r="K31" s="387">
        <v>50.632676197012579</v>
      </c>
      <c r="L31" s="530">
        <f t="shared" si="4"/>
        <v>0.12174274916361479</v>
      </c>
    </row>
    <row r="32" spans="1:12" s="87" customFormat="1" ht="15.5" x14ac:dyDescent="0.35">
      <c r="A32" s="158">
        <v>27</v>
      </c>
      <c r="B32" s="321" t="s">
        <v>1091</v>
      </c>
      <c r="C32" s="158">
        <v>6702.46</v>
      </c>
      <c r="D32" s="158"/>
      <c r="E32" s="158"/>
      <c r="F32" s="158">
        <f t="shared" si="0"/>
        <v>6702.46</v>
      </c>
      <c r="G32" s="861">
        <f t="shared" si="1"/>
        <v>0.10796939289064221</v>
      </c>
      <c r="H32" s="387">
        <f t="shared" si="2"/>
        <v>462.26555719164008</v>
      </c>
      <c r="I32" s="387">
        <f t="shared" si="3"/>
        <v>101.69842258216082</v>
      </c>
      <c r="J32" s="565">
        <v>174.82404096852787</v>
      </c>
      <c r="K32" s="387">
        <v>77.187885816832804</v>
      </c>
      <c r="L32" s="530">
        <f t="shared" si="4"/>
        <v>0.12174274916361479</v>
      </c>
    </row>
    <row r="33" spans="1:12" s="87" customFormat="1" ht="15.5" x14ac:dyDescent="0.35">
      <c r="A33" s="158">
        <v>28</v>
      </c>
      <c r="B33" s="321" t="s">
        <v>1092</v>
      </c>
      <c r="C33" s="158">
        <v>6185.24</v>
      </c>
      <c r="D33" s="158"/>
      <c r="E33" s="158"/>
      <c r="F33" s="158">
        <f t="shared" si="0"/>
        <v>6185.24</v>
      </c>
      <c r="G33" s="861">
        <f t="shared" si="1"/>
        <v>9.9637537215129343E-2</v>
      </c>
      <c r="H33" s="387">
        <f t="shared" si="2"/>
        <v>426.59313370971552</v>
      </c>
      <c r="I33" s="387">
        <f t="shared" si="3"/>
        <v>93.850489416137421</v>
      </c>
      <c r="J33" s="565">
        <v>161.33310025873743</v>
      </c>
      <c r="K33" s="387">
        <v>71.23139845216636</v>
      </c>
      <c r="L33" s="530">
        <f t="shared" si="4"/>
        <v>0.1217427491636148</v>
      </c>
    </row>
    <row r="34" spans="1:12" s="87" customFormat="1" ht="15.5" x14ac:dyDescent="0.35">
      <c r="A34" s="158">
        <v>29</v>
      </c>
      <c r="B34" s="321" t="s">
        <v>1093</v>
      </c>
      <c r="C34" s="158">
        <v>6856.85</v>
      </c>
      <c r="D34" s="158"/>
      <c r="E34" s="158"/>
      <c r="F34" s="158">
        <f t="shared" si="0"/>
        <v>6856.85</v>
      </c>
      <c r="G34" s="861">
        <f t="shared" si="1"/>
        <v>0.11045644907126638</v>
      </c>
      <c r="H34" s="387">
        <f t="shared" si="2"/>
        <v>472.91376387617345</v>
      </c>
      <c r="I34" s="387">
        <f t="shared" si="3"/>
        <v>104.04102805275816</v>
      </c>
      <c r="J34" s="565">
        <v>178.85108233619454</v>
      </c>
      <c r="K34" s="387">
        <v>78.965895337405968</v>
      </c>
      <c r="L34" s="530">
        <f t="shared" si="4"/>
        <v>0.12174274916361479</v>
      </c>
    </row>
    <row r="35" spans="1:12" s="87" customFormat="1" ht="15.5" x14ac:dyDescent="0.35">
      <c r="A35" s="158">
        <v>30</v>
      </c>
      <c r="B35" s="321" t="s">
        <v>1094</v>
      </c>
      <c r="C35" s="158">
        <v>6358.97</v>
      </c>
      <c r="D35" s="158"/>
      <c r="E35" s="158"/>
      <c r="F35" s="158">
        <f t="shared" si="0"/>
        <v>6358.97</v>
      </c>
      <c r="G35" s="861">
        <f t="shared" si="1"/>
        <v>0.10243613991128736</v>
      </c>
      <c r="H35" s="387">
        <f t="shared" si="2"/>
        <v>438.57521122318127</v>
      </c>
      <c r="I35" s="387">
        <f t="shared" si="3"/>
        <v>96.486546469099878</v>
      </c>
      <c r="J35" s="565">
        <v>165.8645977443565</v>
      </c>
      <c r="K35" s="387">
        <v>73.232134212313881</v>
      </c>
      <c r="L35" s="530">
        <f t="shared" si="4"/>
        <v>0.12174274916361479</v>
      </c>
    </row>
    <row r="36" spans="1:12" s="87" customFormat="1" ht="15.5" x14ac:dyDescent="0.35">
      <c r="A36" s="158">
        <v>31</v>
      </c>
      <c r="B36" s="321" t="s">
        <v>1095</v>
      </c>
      <c r="C36" s="158">
        <v>4302.43</v>
      </c>
      <c r="D36" s="158"/>
      <c r="E36" s="158"/>
      <c r="F36" s="158">
        <f t="shared" si="0"/>
        <v>4302.43</v>
      </c>
      <c r="G36" s="861">
        <f t="shared" si="1"/>
        <v>6.9307501283780257E-2</v>
      </c>
      <c r="H36" s="387">
        <f t="shared" si="2"/>
        <v>296.73660137144094</v>
      </c>
      <c r="I36" s="387">
        <f t="shared" si="3"/>
        <v>65.282052301717002</v>
      </c>
      <c r="J36" s="565">
        <v>112.22270607869699</v>
      </c>
      <c r="K36" s="387">
        <v>49.54829653215625</v>
      </c>
      <c r="L36" s="530">
        <f t="shared" si="4"/>
        <v>0.1217427491636148</v>
      </c>
    </row>
    <row r="37" spans="1:12" s="87" customFormat="1" ht="15.5" x14ac:dyDescent="0.35">
      <c r="A37" s="158">
        <v>32</v>
      </c>
      <c r="B37" s="321" t="s">
        <v>1096</v>
      </c>
      <c r="C37" s="158">
        <v>4355.7</v>
      </c>
      <c r="D37" s="158"/>
      <c r="E37" s="158"/>
      <c r="F37" s="158">
        <f t="shared" si="0"/>
        <v>4355.7</v>
      </c>
      <c r="G37" s="861">
        <f t="shared" si="1"/>
        <v>7.016562345971035E-2</v>
      </c>
      <c r="H37" s="387">
        <f t="shared" si="2"/>
        <v>300.41060856157685</v>
      </c>
      <c r="I37" s="387">
        <f t="shared" si="3"/>
        <v>66.090333883546904</v>
      </c>
      <c r="J37" s="565">
        <v>113.612177505963</v>
      </c>
      <c r="K37" s="387">
        <v>50.161772580870107</v>
      </c>
      <c r="L37" s="530">
        <f t="shared" si="4"/>
        <v>0.12174274916361479</v>
      </c>
    </row>
    <row r="38" spans="1:12" s="87" customFormat="1" ht="15.5" x14ac:dyDescent="0.35">
      <c r="A38" s="158">
        <v>33</v>
      </c>
      <c r="B38" s="321" t="s">
        <v>1097</v>
      </c>
      <c r="C38" s="158"/>
      <c r="D38" s="158"/>
      <c r="E38" s="158"/>
      <c r="F38" s="158"/>
      <c r="G38" s="861">
        <f t="shared" si="1"/>
        <v>0</v>
      </c>
      <c r="H38" s="387">
        <f t="shared" si="2"/>
        <v>0</v>
      </c>
      <c r="I38" s="387">
        <f t="shared" si="3"/>
        <v>0</v>
      </c>
      <c r="J38" s="565">
        <v>0</v>
      </c>
      <c r="K38" s="387">
        <v>0</v>
      </c>
      <c r="L38" s="530">
        <v>0</v>
      </c>
    </row>
    <row r="39" spans="1:12" s="87" customFormat="1" ht="15.5" x14ac:dyDescent="0.35">
      <c r="A39" s="158">
        <v>34</v>
      </c>
      <c r="B39" s="321" t="s">
        <v>1098</v>
      </c>
      <c r="C39" s="158">
        <v>2349.19</v>
      </c>
      <c r="D39" s="158"/>
      <c r="E39" s="158"/>
      <c r="F39" s="158">
        <f t="shared" si="0"/>
        <v>2349.19</v>
      </c>
      <c r="G39" s="861">
        <f t="shared" si="1"/>
        <v>3.7842914106875354E-2</v>
      </c>
      <c r="H39" s="387">
        <f t="shared" si="2"/>
        <v>162.02254460288148</v>
      </c>
      <c r="I39" s="387">
        <f t="shared" si="3"/>
        <v>35.644959812633928</v>
      </c>
      <c r="J39" s="565">
        <v>61.275246521852573</v>
      </c>
      <c r="K39" s="387">
        <v>27.054097970304255</v>
      </c>
      <c r="L39" s="530">
        <f t="shared" si="4"/>
        <v>0.1217427491636148</v>
      </c>
    </row>
    <row r="40" spans="1:12" s="87" customFormat="1" ht="15.5" x14ac:dyDescent="0.35">
      <c r="A40" s="158">
        <v>35</v>
      </c>
      <c r="B40" s="321" t="s">
        <v>1099</v>
      </c>
      <c r="C40" s="158">
        <v>3321.01</v>
      </c>
      <c r="D40" s="158"/>
      <c r="E40" s="158"/>
      <c r="F40" s="158">
        <f t="shared" si="0"/>
        <v>3321.01</v>
      </c>
      <c r="G40" s="861">
        <f t="shared" si="1"/>
        <v>5.3497884878649288E-2</v>
      </c>
      <c r="H40" s="387">
        <f t="shared" si="2"/>
        <v>229.04851921369297</v>
      </c>
      <c r="I40" s="387">
        <f t="shared" si="3"/>
        <v>50.390674227012454</v>
      </c>
      <c r="J40" s="565">
        <v>86.623775195508927</v>
      </c>
      <c r="K40" s="387">
        <v>38.245918763641995</v>
      </c>
      <c r="L40" s="530">
        <f t="shared" si="4"/>
        <v>0.12174274916361477</v>
      </c>
    </row>
    <row r="41" spans="1:12" s="87" customFormat="1" ht="15.5" x14ac:dyDescent="0.35">
      <c r="A41" s="158">
        <v>36</v>
      </c>
      <c r="B41" s="321" t="s">
        <v>1100</v>
      </c>
      <c r="C41" s="158">
        <v>3969.9</v>
      </c>
      <c r="D41" s="158"/>
      <c r="E41" s="158"/>
      <c r="F41" s="158">
        <f t="shared" si="0"/>
        <v>3969.9</v>
      </c>
      <c r="G41" s="861">
        <f t="shared" si="1"/>
        <v>6.3950802069174681E-2</v>
      </c>
      <c r="H41" s="387">
        <f t="shared" si="2"/>
        <v>273.80216151906791</v>
      </c>
      <c r="I41" s="387">
        <f t="shared" si="3"/>
        <v>60.236475534194938</v>
      </c>
      <c r="J41" s="565">
        <v>103.54913871040765</v>
      </c>
      <c r="K41" s="387">
        <v>45.718764140963849</v>
      </c>
      <c r="L41" s="530">
        <f t="shared" si="4"/>
        <v>0.12174274916361479</v>
      </c>
    </row>
    <row r="42" spans="1:12" s="87" customFormat="1" ht="15.5" x14ac:dyDescent="0.35">
      <c r="A42" s="158">
        <v>37</v>
      </c>
      <c r="B42" s="321" t="s">
        <v>1101</v>
      </c>
      <c r="C42" s="158">
        <v>6582.1</v>
      </c>
      <c r="D42" s="158"/>
      <c r="E42" s="158"/>
      <c r="F42" s="158">
        <f t="shared" si="0"/>
        <v>6582.1</v>
      </c>
      <c r="G42" s="861">
        <f t="shared" si="1"/>
        <v>0.10603052326242844</v>
      </c>
      <c r="H42" s="387">
        <f t="shared" si="2"/>
        <v>453.96438382192423</v>
      </c>
      <c r="I42" s="387">
        <f t="shared" si="3"/>
        <v>99.872164440823326</v>
      </c>
      <c r="J42" s="565">
        <v>171.68462326652411</v>
      </c>
      <c r="K42" s="387">
        <v>75.801777740557228</v>
      </c>
      <c r="L42" s="530">
        <f t="shared" si="4"/>
        <v>0.12174274916361479</v>
      </c>
    </row>
    <row r="43" spans="1:12" s="87" customFormat="1" ht="15.5" x14ac:dyDescent="0.35">
      <c r="A43" s="158">
        <v>38</v>
      </c>
      <c r="B43" s="321" t="s">
        <v>1102</v>
      </c>
      <c r="C43" s="158">
        <v>8461.27</v>
      </c>
      <c r="D43" s="158">
        <v>287.3</v>
      </c>
      <c r="E43" s="158"/>
      <c r="F43" s="158">
        <f t="shared" si="0"/>
        <v>8748.57</v>
      </c>
      <c r="G43" s="861">
        <f t="shared" si="1"/>
        <v>0.14093001548107495</v>
      </c>
      <c r="H43" s="387">
        <f t="shared" si="2"/>
        <v>603.38481478144831</v>
      </c>
      <c r="I43" s="387">
        <f t="shared" si="3"/>
        <v>132.74465925191862</v>
      </c>
      <c r="J43" s="565">
        <v>228.19388106695658</v>
      </c>
      <c r="K43" s="387">
        <v>100.75160795000178</v>
      </c>
      <c r="L43" s="530">
        <f t="shared" si="4"/>
        <v>0.12174274916361479</v>
      </c>
    </row>
    <row r="44" spans="1:12" s="87" customFormat="1" ht="15.5" x14ac:dyDescent="0.35">
      <c r="A44" s="158">
        <v>39</v>
      </c>
      <c r="B44" s="321" t="s">
        <v>1103</v>
      </c>
      <c r="C44" s="158">
        <v>3715.24</v>
      </c>
      <c r="D44" s="158"/>
      <c r="E44" s="158">
        <v>109.3</v>
      </c>
      <c r="F44" s="158">
        <f t="shared" si="0"/>
        <v>3824.54</v>
      </c>
      <c r="G44" s="861">
        <f t="shared" si="1"/>
        <v>6.1609209437426968E-2</v>
      </c>
      <c r="H44" s="387">
        <f t="shared" si="2"/>
        <v>263.77674974587165</v>
      </c>
      <c r="I44" s="387">
        <f t="shared" si="3"/>
        <v>58.030884944091767</v>
      </c>
      <c r="J44" s="565">
        <v>99.757631921081739</v>
      </c>
      <c r="K44" s="387">
        <v>44.044747275166095</v>
      </c>
      <c r="L44" s="530">
        <f t="shared" si="4"/>
        <v>0.12174274916361479</v>
      </c>
    </row>
    <row r="45" spans="1:12" s="87" customFormat="1" ht="15.5" x14ac:dyDescent="0.35">
      <c r="A45" s="158">
        <v>40</v>
      </c>
      <c r="B45" s="321" t="s">
        <v>1104</v>
      </c>
      <c r="C45" s="158"/>
      <c r="D45" s="158"/>
      <c r="E45" s="158"/>
      <c r="F45" s="158"/>
      <c r="G45" s="861">
        <f t="shared" si="1"/>
        <v>0</v>
      </c>
      <c r="H45" s="387">
        <f t="shared" si="2"/>
        <v>0</v>
      </c>
      <c r="I45" s="387">
        <f t="shared" si="3"/>
        <v>0</v>
      </c>
      <c r="J45" s="565">
        <v>0</v>
      </c>
      <c r="K45" s="387">
        <v>0</v>
      </c>
      <c r="L45" s="530">
        <v>0</v>
      </c>
    </row>
    <row r="46" spans="1:12" s="87" customFormat="1" ht="15.5" x14ac:dyDescent="0.35">
      <c r="A46" s="158">
        <v>41</v>
      </c>
      <c r="B46" s="321" t="s">
        <v>1105</v>
      </c>
      <c r="C46" s="158">
        <v>907.4</v>
      </c>
      <c r="D46" s="158"/>
      <c r="E46" s="158"/>
      <c r="F46" s="158">
        <f t="shared" si="0"/>
        <v>907.4</v>
      </c>
      <c r="G46" s="861">
        <f t="shared" si="1"/>
        <v>1.461723413626769E-2</v>
      </c>
      <c r="H46" s="387">
        <f t="shared" si="2"/>
        <v>62.582957092723298</v>
      </c>
      <c r="I46" s="387">
        <f t="shared" si="3"/>
        <v>13.768250560399126</v>
      </c>
      <c r="J46" s="565">
        <v>23.668225513444643</v>
      </c>
      <c r="K46" s="387">
        <v>10.449937424496987</v>
      </c>
      <c r="L46" s="530">
        <f t="shared" si="4"/>
        <v>0.1217427491636148</v>
      </c>
    </row>
    <row r="47" spans="1:12" s="87" customFormat="1" ht="15.5" x14ac:dyDescent="0.35">
      <c r="A47" s="158">
        <v>42</v>
      </c>
      <c r="B47" s="321" t="s">
        <v>1106</v>
      </c>
      <c r="C47" s="158"/>
      <c r="D47" s="158"/>
      <c r="E47" s="158"/>
      <c r="F47" s="158"/>
      <c r="G47" s="861">
        <f t="shared" si="1"/>
        <v>0</v>
      </c>
      <c r="H47" s="387">
        <f t="shared" si="2"/>
        <v>0</v>
      </c>
      <c r="I47" s="387">
        <f t="shared" si="3"/>
        <v>0</v>
      </c>
      <c r="J47" s="565">
        <v>0</v>
      </c>
      <c r="K47" s="387">
        <v>0</v>
      </c>
      <c r="L47" s="530">
        <v>0</v>
      </c>
    </row>
    <row r="48" spans="1:12" s="87" customFormat="1" ht="15.5" x14ac:dyDescent="0.35">
      <c r="A48" s="158">
        <v>43</v>
      </c>
      <c r="B48" s="321" t="s">
        <v>1107</v>
      </c>
      <c r="C48" s="158"/>
      <c r="D48" s="158"/>
      <c r="E48" s="158"/>
      <c r="F48" s="158"/>
      <c r="G48" s="861">
        <f t="shared" si="1"/>
        <v>0</v>
      </c>
      <c r="H48" s="387">
        <f t="shared" si="2"/>
        <v>0</v>
      </c>
      <c r="I48" s="387">
        <f t="shared" si="3"/>
        <v>0</v>
      </c>
      <c r="J48" s="565">
        <v>0</v>
      </c>
      <c r="K48" s="387">
        <v>0</v>
      </c>
      <c r="L48" s="530"/>
    </row>
    <row r="49" spans="1:12" s="87" customFormat="1" ht="15.5" x14ac:dyDescent="0.35">
      <c r="A49" s="158">
        <v>44</v>
      </c>
      <c r="B49" s="321" t="s">
        <v>1108</v>
      </c>
      <c r="C49" s="158"/>
      <c r="D49" s="158"/>
      <c r="E49" s="158"/>
      <c r="F49" s="158"/>
      <c r="G49" s="861">
        <f t="shared" si="1"/>
        <v>0</v>
      </c>
      <c r="H49" s="387">
        <f t="shared" si="2"/>
        <v>0</v>
      </c>
      <c r="I49" s="387">
        <f t="shared" si="3"/>
        <v>0</v>
      </c>
      <c r="J49" s="565">
        <v>0</v>
      </c>
      <c r="K49" s="387">
        <v>0</v>
      </c>
      <c r="L49" s="530"/>
    </row>
    <row r="50" spans="1:12" s="87" customFormat="1" ht="15.5" x14ac:dyDescent="0.35">
      <c r="A50" s="158">
        <v>45</v>
      </c>
      <c r="B50" s="321" t="s">
        <v>1109</v>
      </c>
      <c r="C50" s="158"/>
      <c r="D50" s="158"/>
      <c r="E50" s="158"/>
      <c r="F50" s="158"/>
      <c r="G50" s="861">
        <f t="shared" si="1"/>
        <v>0</v>
      </c>
      <c r="H50" s="387">
        <f t="shared" si="2"/>
        <v>0</v>
      </c>
      <c r="I50" s="387">
        <f t="shared" si="3"/>
        <v>0</v>
      </c>
      <c r="J50" s="565">
        <v>0</v>
      </c>
      <c r="K50" s="387">
        <v>0</v>
      </c>
      <c r="L50" s="530"/>
    </row>
    <row r="51" spans="1:12" s="87" customFormat="1" ht="15.5" x14ac:dyDescent="0.35">
      <c r="A51" s="158">
        <v>46</v>
      </c>
      <c r="B51" s="321" t="s">
        <v>1042</v>
      </c>
      <c r="C51" s="158">
        <v>4177.21</v>
      </c>
      <c r="D51" s="158">
        <v>6.6</v>
      </c>
      <c r="E51" s="158"/>
      <c r="F51" s="158">
        <f t="shared" si="0"/>
        <v>4183.8100000000004</v>
      </c>
      <c r="G51" s="861">
        <f t="shared" si="1"/>
        <v>6.7396661176612443E-2</v>
      </c>
      <c r="H51" s="387">
        <f t="shared" si="2"/>
        <v>288.55543499460731</v>
      </c>
      <c r="I51" s="387">
        <f t="shared" si="3"/>
        <v>63.482195698813605</v>
      </c>
      <c r="J51" s="565">
        <v>109.12867377717087</v>
      </c>
      <c r="K51" s="387">
        <v>48.182226907631417</v>
      </c>
      <c r="L51" s="530">
        <f t="shared" si="4"/>
        <v>0.12174274916361477</v>
      </c>
    </row>
    <row r="52" spans="1:12" s="87" customFormat="1" ht="15.5" x14ac:dyDescent="0.35">
      <c r="A52" s="158">
        <v>47</v>
      </c>
      <c r="B52" s="321" t="s">
        <v>1043</v>
      </c>
      <c r="C52" s="158">
        <v>4140.68</v>
      </c>
      <c r="D52" s="158"/>
      <c r="E52" s="158"/>
      <c r="F52" s="158">
        <f t="shared" si="0"/>
        <v>4140.68</v>
      </c>
      <c r="G52" s="861">
        <f t="shared" si="1"/>
        <v>6.6701883450915697E-2</v>
      </c>
      <c r="H52" s="387">
        <f t="shared" si="2"/>
        <v>285.58077890092301</v>
      </c>
      <c r="I52" s="387">
        <f t="shared" si="3"/>
        <v>62.827771358203059</v>
      </c>
      <c r="J52" s="565">
        <v>108.0036896837227</v>
      </c>
      <c r="K52" s="387">
        <v>47.685526663947755</v>
      </c>
      <c r="L52" s="530">
        <f t="shared" si="4"/>
        <v>0.1217427491636148</v>
      </c>
    </row>
    <row r="53" spans="1:12" s="87" customFormat="1" ht="15.5" x14ac:dyDescent="0.35">
      <c r="A53" s="158">
        <v>48</v>
      </c>
      <c r="B53" s="321" t="s">
        <v>2157</v>
      </c>
      <c r="C53" s="158">
        <v>7831.81</v>
      </c>
      <c r="D53" s="158"/>
      <c r="E53" s="158"/>
      <c r="F53" s="158">
        <f t="shared" si="0"/>
        <v>7831.81</v>
      </c>
      <c r="G53" s="861">
        <f t="shared" si="1"/>
        <v>0.12616200185228418</v>
      </c>
      <c r="H53" s="387">
        <f t="shared" si="2"/>
        <v>540.1563028304621</v>
      </c>
      <c r="I53" s="387">
        <f t="shared" si="3"/>
        <v>118.83438662270166</v>
      </c>
      <c r="J53" s="565">
        <v>204.28151339921857</v>
      </c>
      <c r="K53" s="387">
        <v>90.193877474707691</v>
      </c>
      <c r="L53" s="530">
        <f t="shared" si="4"/>
        <v>0.1217427491636148</v>
      </c>
    </row>
    <row r="54" spans="1:12" s="87" customFormat="1" ht="15.5" x14ac:dyDescent="0.35">
      <c r="A54" s="158">
        <v>49</v>
      </c>
      <c r="B54" s="321" t="s">
        <v>2175</v>
      </c>
      <c r="C54" s="158">
        <v>996.1</v>
      </c>
      <c r="D54" s="158"/>
      <c r="E54" s="158"/>
      <c r="F54" s="158">
        <f t="shared" si="0"/>
        <v>996.1</v>
      </c>
      <c r="G54" s="861">
        <f t="shared" si="1"/>
        <v>1.604609535280609E-2</v>
      </c>
      <c r="H54" s="387">
        <f t="shared" si="2"/>
        <v>68.70055494827163</v>
      </c>
      <c r="I54" s="387">
        <f t="shared" si="3"/>
        <v>15.114122088619759</v>
      </c>
      <c r="J54" s="565">
        <v>25.98183759526362</v>
      </c>
      <c r="K54" s="387">
        <v>11.471437809721678</v>
      </c>
      <c r="L54" s="530">
        <f t="shared" si="4"/>
        <v>0.12174274916361479</v>
      </c>
    </row>
    <row r="55" spans="1:12" s="87" customFormat="1" ht="15.5" x14ac:dyDescent="0.35">
      <c r="A55" s="158">
        <v>50</v>
      </c>
      <c r="B55" s="321" t="s">
        <v>2177</v>
      </c>
      <c r="C55" s="158">
        <v>533.79999999999995</v>
      </c>
      <c r="D55" s="158"/>
      <c r="E55" s="158"/>
      <c r="F55" s="158">
        <f t="shared" si="0"/>
        <v>533.79999999999995</v>
      </c>
      <c r="G55" s="861">
        <f t="shared" si="1"/>
        <v>8.5989415714565701E-3</v>
      </c>
      <c r="H55" s="387">
        <f t="shared" si="2"/>
        <v>36.815938391112731</v>
      </c>
      <c r="I55" s="387">
        <f t="shared" si="3"/>
        <v>8.099506446044801</v>
      </c>
      <c r="J55" s="565">
        <v>13.92340619250248</v>
      </c>
      <c r="K55" s="387">
        <v>6.1474284738775529</v>
      </c>
      <c r="L55" s="530">
        <f t="shared" si="4"/>
        <v>0.12174274916361477</v>
      </c>
    </row>
    <row r="56" spans="1:12" s="87" customFormat="1" ht="15.5" x14ac:dyDescent="0.35">
      <c r="A56" s="158">
        <v>51</v>
      </c>
      <c r="B56" s="321" t="s">
        <v>2176</v>
      </c>
      <c r="C56" s="158">
        <v>987.3</v>
      </c>
      <c r="D56" s="158"/>
      <c r="E56" s="158"/>
      <c r="F56" s="158">
        <f t="shared" si="0"/>
        <v>987.3</v>
      </c>
      <c r="G56" s="861">
        <f t="shared" si="1"/>
        <v>1.5904336855562144E-2</v>
      </c>
      <c r="H56" s="387">
        <f t="shared" si="2"/>
        <v>68.093623030246533</v>
      </c>
      <c r="I56" s="387">
        <f t="shared" si="3"/>
        <v>14.980597066654237</v>
      </c>
      <c r="J56" s="565">
        <v>25.752302236526223</v>
      </c>
      <c r="K56" s="387">
        <v>11.370093915809871</v>
      </c>
      <c r="L56" s="530">
        <f t="shared" si="4"/>
        <v>0.12174274916361479</v>
      </c>
    </row>
    <row r="57" spans="1:12" s="87" customFormat="1" ht="15.5" x14ac:dyDescent="0.35">
      <c r="A57" s="158">
        <v>52</v>
      </c>
      <c r="B57" s="321" t="s">
        <v>2178</v>
      </c>
      <c r="C57" s="158"/>
      <c r="D57" s="158"/>
      <c r="E57" s="158"/>
      <c r="F57" s="158">
        <v>0</v>
      </c>
      <c r="G57" s="861">
        <f t="shared" si="1"/>
        <v>0</v>
      </c>
      <c r="H57" s="387">
        <f t="shared" si="2"/>
        <v>0</v>
      </c>
      <c r="I57" s="387">
        <f t="shared" si="3"/>
        <v>0</v>
      </c>
      <c r="J57" s="565">
        <v>0</v>
      </c>
      <c r="K57" s="387">
        <v>0</v>
      </c>
      <c r="L57" s="530"/>
    </row>
    <row r="58" spans="1:12" s="87" customFormat="1" ht="15.5" x14ac:dyDescent="0.35">
      <c r="A58" s="158">
        <v>53</v>
      </c>
      <c r="B58" s="324" t="s">
        <v>2198</v>
      </c>
      <c r="C58" s="152">
        <v>7013.2</v>
      </c>
      <c r="D58" s="152"/>
      <c r="E58" s="152"/>
      <c r="F58" s="158">
        <f t="shared" si="0"/>
        <v>7013.2</v>
      </c>
      <c r="G58" s="861">
        <f t="shared" si="1"/>
        <v>0.11297507873536761</v>
      </c>
      <c r="H58" s="387">
        <f t="shared" si="2"/>
        <v>483.69715085153962</v>
      </c>
      <c r="I58" s="387">
        <f t="shared" si="3"/>
        <v>106.41337318733872</v>
      </c>
      <c r="J58" s="565">
        <v>182.92924748830723</v>
      </c>
      <c r="K58" s="387">
        <v>80.766476907077674</v>
      </c>
      <c r="L58" s="530">
        <f t="shared" si="4"/>
        <v>0.12174274916361479</v>
      </c>
    </row>
    <row r="59" spans="1:12" s="87" customFormat="1" ht="15.5" x14ac:dyDescent="0.35">
      <c r="A59" s="158">
        <v>54</v>
      </c>
      <c r="B59" s="324" t="s">
        <v>2188</v>
      </c>
      <c r="C59" s="152">
        <v>8402.66</v>
      </c>
      <c r="D59" s="152"/>
      <c r="E59" s="152"/>
      <c r="F59" s="158">
        <f t="shared" si="0"/>
        <v>8402.66</v>
      </c>
      <c r="G59" s="861">
        <f t="shared" si="1"/>
        <v>0.13535777891497802</v>
      </c>
      <c r="H59" s="387">
        <f t="shared" si="2"/>
        <v>579.52756253553264</v>
      </c>
      <c r="I59" s="387">
        <f t="shared" si="3"/>
        <v>127.49606375781718</v>
      </c>
      <c r="J59" s="565">
        <v>219.1713156191324</v>
      </c>
      <c r="K59" s="387">
        <v>96.767986774657118</v>
      </c>
      <c r="L59" s="530">
        <f>(K59+J59+I59+H59)/F59</f>
        <v>0.12174274916361477</v>
      </c>
    </row>
    <row r="60" spans="1:12" s="87" customFormat="1" ht="15.5" x14ac:dyDescent="0.35">
      <c r="A60" s="158">
        <v>55</v>
      </c>
      <c r="B60" s="321" t="s">
        <v>2184</v>
      </c>
      <c r="C60" s="158">
        <v>2601.63</v>
      </c>
      <c r="D60" s="158"/>
      <c r="E60" s="158"/>
      <c r="F60" s="158">
        <f t="shared" si="0"/>
        <v>2601.63</v>
      </c>
      <c r="G60" s="861">
        <f t="shared" si="1"/>
        <v>4.1909449907359612E-2</v>
      </c>
      <c r="H60" s="387">
        <f t="shared" si="2"/>
        <v>179.43321430586479</v>
      </c>
      <c r="I60" s="387">
        <f t="shared" si="3"/>
        <v>39.475307147290252</v>
      </c>
      <c r="J60" s="565">
        <v>67.85978128999669</v>
      </c>
      <c r="K60" s="387">
        <v>29.961285763383405</v>
      </c>
      <c r="L60" s="530">
        <f t="shared" si="4"/>
        <v>0.12174274916361479</v>
      </c>
    </row>
    <row r="61" spans="1:12" s="87" customFormat="1" ht="15.5" x14ac:dyDescent="0.35">
      <c r="A61" s="158">
        <v>56</v>
      </c>
      <c r="B61" s="321" t="s">
        <v>2183</v>
      </c>
      <c r="C61" s="158">
        <v>2594.2600000000002</v>
      </c>
      <c r="D61" s="158"/>
      <c r="E61" s="158"/>
      <c r="F61" s="158">
        <f t="shared" si="0"/>
        <v>2594.2600000000002</v>
      </c>
      <c r="G61" s="861">
        <f t="shared" si="1"/>
        <v>4.1790727165917807E-2</v>
      </c>
      <c r="H61" s="387">
        <f t="shared" si="2"/>
        <v>178.92490882451878</v>
      </c>
      <c r="I61" s="387">
        <f t="shared" si="3"/>
        <v>39.363479941394132</v>
      </c>
      <c r="J61" s="565">
        <v>67.667545427054108</v>
      </c>
      <c r="K61" s="387">
        <v>29.876410252232272</v>
      </c>
      <c r="L61" s="530">
        <f t="shared" si="4"/>
        <v>0.12174274916361477</v>
      </c>
    </row>
    <row r="62" spans="1:12" s="87" customFormat="1" ht="15.5" x14ac:dyDescent="0.35">
      <c r="A62" s="158">
        <v>57</v>
      </c>
      <c r="B62" s="321" t="s">
        <v>2186</v>
      </c>
      <c r="C62" s="158">
        <v>2653.52</v>
      </c>
      <c r="D62" s="158"/>
      <c r="E62" s="158"/>
      <c r="F62" s="158">
        <f t="shared" si="0"/>
        <v>2653.52</v>
      </c>
      <c r="G62" s="861">
        <f t="shared" si="1"/>
        <v>4.2745341773494643E-2</v>
      </c>
      <c r="H62" s="387">
        <f t="shared" si="2"/>
        <v>183.01204353612863</v>
      </c>
      <c r="I62" s="387">
        <f t="shared" si="3"/>
        <v>40.262649577948302</v>
      </c>
      <c r="J62" s="565">
        <v>69.213257399642515</v>
      </c>
      <c r="K62" s="387">
        <v>30.558869246915638</v>
      </c>
      <c r="L62" s="530">
        <f t="shared" si="4"/>
        <v>0.12174274916361479</v>
      </c>
    </row>
    <row r="63" spans="1:12" s="87" customFormat="1" ht="15.5" x14ac:dyDescent="0.35">
      <c r="A63" s="158">
        <v>58</v>
      </c>
      <c r="B63" s="322" t="s">
        <v>2187</v>
      </c>
      <c r="C63" s="158">
        <v>2150.9</v>
      </c>
      <c r="D63" s="158"/>
      <c r="E63" s="158"/>
      <c r="F63" s="158">
        <f t="shared" si="0"/>
        <v>2150.9</v>
      </c>
      <c r="G63" s="861">
        <f t="shared" si="1"/>
        <v>3.4648676332045596E-2</v>
      </c>
      <c r="H63" s="387">
        <f t="shared" si="2"/>
        <v>148.34657528183661</v>
      </c>
      <c r="I63" s="387">
        <f t="shared" si="3"/>
        <v>32.636246562004054</v>
      </c>
      <c r="J63" s="565">
        <v>56.103136716848226</v>
      </c>
      <c r="K63" s="387">
        <v>24.770520615330145</v>
      </c>
      <c r="L63" s="530">
        <f t="shared" si="4"/>
        <v>0.12174274916361477</v>
      </c>
    </row>
    <row r="64" spans="1:12" s="87" customFormat="1" ht="15.5" x14ac:dyDescent="0.35">
      <c r="A64" s="158">
        <v>59</v>
      </c>
      <c r="B64" s="322" t="s">
        <v>2194</v>
      </c>
      <c r="C64" s="152">
        <v>3353.7</v>
      </c>
      <c r="D64" s="152"/>
      <c r="E64" s="152"/>
      <c r="F64" s="158">
        <f t="shared" si="0"/>
        <v>3353.7</v>
      </c>
      <c r="G64" s="861">
        <f t="shared" si="1"/>
        <v>5.4024485478070254E-2</v>
      </c>
      <c r="H64" s="387">
        <f t="shared" si="2"/>
        <v>231.30313335008387</v>
      </c>
      <c r="I64" s="387">
        <f t="shared" si="3"/>
        <v>50.886689337018453</v>
      </c>
      <c r="J64" s="565">
        <v>87.476446886091352</v>
      </c>
      <c r="K64" s="387">
        <v>38.622388296821192</v>
      </c>
      <c r="L64" s="530">
        <f t="shared" si="4"/>
        <v>0.12174274916361477</v>
      </c>
    </row>
    <row r="65" spans="1:13" s="350" customFormat="1" ht="15.5" x14ac:dyDescent="0.35">
      <c r="A65" s="446"/>
      <c r="B65" s="444" t="s">
        <v>1124</v>
      </c>
      <c r="C65" s="447">
        <f>SUM(C6:C64)</f>
        <v>245873.87999999998</v>
      </c>
      <c r="D65" s="447">
        <f t="shared" ref="D65:K65" si="5">SUM(D6:D64)</f>
        <v>1319.2</v>
      </c>
      <c r="E65" s="447">
        <f t="shared" si="5"/>
        <v>1116.55</v>
      </c>
      <c r="F65" s="447">
        <f t="shared" si="5"/>
        <v>248309.63</v>
      </c>
      <c r="G65" s="862">
        <f t="shared" si="5"/>
        <v>3.9999999999999987</v>
      </c>
      <c r="H65" s="387">
        <f t="shared" si="2"/>
        <v>17125.799999999992</v>
      </c>
      <c r="I65" s="447">
        <f t="shared" si="5"/>
        <v>3767.6759999999986</v>
      </c>
      <c r="J65" s="447">
        <f t="shared" si="5"/>
        <v>6476.7999999999984</v>
      </c>
      <c r="K65" s="447">
        <f t="shared" si="5"/>
        <v>2859.6209999999992</v>
      </c>
      <c r="L65" s="530">
        <f t="shared" si="4"/>
        <v>0.12174274916361476</v>
      </c>
    </row>
    <row r="66" spans="1:13" s="112" customFormat="1" ht="15.5" x14ac:dyDescent="0.35">
      <c r="A66" s="753" t="s">
        <v>1343</v>
      </c>
      <c r="B66" s="762"/>
      <c r="C66" s="754"/>
      <c r="D66" s="754"/>
      <c r="E66" s="754"/>
      <c r="F66" s="754"/>
      <c r="G66" s="754"/>
      <c r="H66" s="387">
        <f t="shared" si="2"/>
        <v>0</v>
      </c>
      <c r="I66" s="397"/>
      <c r="J66" s="755"/>
      <c r="K66" s="397"/>
      <c r="L66" s="530"/>
    </row>
    <row r="67" spans="1:13" s="87" customFormat="1" ht="15.5" x14ac:dyDescent="0.35">
      <c r="A67" s="152">
        <v>2</v>
      </c>
      <c r="B67" s="321" t="s">
        <v>1110</v>
      </c>
      <c r="C67" s="158">
        <v>7517.84</v>
      </c>
      <c r="D67" s="158"/>
      <c r="E67" s="158">
        <v>47.9</v>
      </c>
      <c r="F67" s="158">
        <f t="shared" ref="F67:F81" si="6">C67+D67+E67</f>
        <v>7565.74</v>
      </c>
      <c r="G67" s="752">
        <f>1.5/84396.03*F67</f>
        <v>0.13446852891066086</v>
      </c>
      <c r="H67" s="387">
        <f t="shared" si="2"/>
        <v>575.72028310454891</v>
      </c>
      <c r="I67" s="387">
        <f t="shared" si="3"/>
        <v>126.65846228300076</v>
      </c>
      <c r="J67" s="565">
        <v>201.60066824846609</v>
      </c>
      <c r="K67" s="387">
        <v>127.90652184295503</v>
      </c>
      <c r="L67" s="530">
        <f t="shared" si="4"/>
        <v>0.13638929377416761</v>
      </c>
      <c r="M67" s="87" t="s">
        <v>955</v>
      </c>
    </row>
    <row r="68" spans="1:13" s="87" customFormat="1" ht="15.5" x14ac:dyDescent="0.35">
      <c r="A68" s="152">
        <v>3</v>
      </c>
      <c r="B68" s="321" t="s">
        <v>1111</v>
      </c>
      <c r="C68" s="158">
        <v>7217.2</v>
      </c>
      <c r="D68" s="158"/>
      <c r="E68" s="158"/>
      <c r="F68" s="158">
        <f t="shared" si="6"/>
        <v>7217.2</v>
      </c>
      <c r="G68" s="752">
        <f t="shared" ref="G68:G80" si="7">1.5/84396.03*F68</f>
        <v>0.12827380624420368</v>
      </c>
      <c r="H68" s="387">
        <f t="shared" si="2"/>
        <v>549.1978877442458</v>
      </c>
      <c r="I68" s="387">
        <f t="shared" si="3"/>
        <v>120.82353530373408</v>
      </c>
      <c r="J68" s="565">
        <v>192.31328896880271</v>
      </c>
      <c r="K68" s="387">
        <v>122.0140990101398</v>
      </c>
      <c r="L68" s="530">
        <f t="shared" si="4"/>
        <v>0.13638929377416759</v>
      </c>
      <c r="M68" s="87" t="s">
        <v>956</v>
      </c>
    </row>
    <row r="69" spans="1:13" s="87" customFormat="1" ht="15.5" x14ac:dyDescent="0.35">
      <c r="A69" s="152">
        <v>4</v>
      </c>
      <c r="B69" s="321" t="s">
        <v>1112</v>
      </c>
      <c r="C69" s="158">
        <v>6362.5</v>
      </c>
      <c r="D69" s="158"/>
      <c r="E69" s="158">
        <v>72.7</v>
      </c>
      <c r="F69" s="158">
        <f t="shared" si="6"/>
        <v>6435.2</v>
      </c>
      <c r="G69" s="752">
        <f t="shared" si="7"/>
        <v>0.11437504821020611</v>
      </c>
      <c r="H69" s="387">
        <f t="shared" si="2"/>
        <v>489.69105015958695</v>
      </c>
      <c r="I69" s="387">
        <f t="shared" ref="I69:I124" si="8">H69*0.22</f>
        <v>107.73203103510913</v>
      </c>
      <c r="J69" s="565">
        <v>171.47570763897897</v>
      </c>
      <c r="K69" s="387">
        <v>108.79359446184831</v>
      </c>
      <c r="L69" s="530">
        <f t="shared" si="4"/>
        <v>0.13638929377416761</v>
      </c>
      <c r="M69" s="87" t="s">
        <v>950</v>
      </c>
    </row>
    <row r="70" spans="1:13" s="87" customFormat="1" ht="15.5" x14ac:dyDescent="0.35">
      <c r="A70" s="152">
        <v>5</v>
      </c>
      <c r="B70" s="321" t="s">
        <v>1113</v>
      </c>
      <c r="C70" s="158">
        <v>8881.51</v>
      </c>
      <c r="D70" s="158"/>
      <c r="E70" s="158"/>
      <c r="F70" s="158">
        <f t="shared" si="6"/>
        <v>8881.51</v>
      </c>
      <c r="G70" s="752">
        <f t="shared" si="7"/>
        <v>0.1578541668369946</v>
      </c>
      <c r="H70" s="387">
        <f t="shared" si="2"/>
        <v>675.84472260425048</v>
      </c>
      <c r="I70" s="387">
        <f t="shared" si="8"/>
        <v>148.6858389729351</v>
      </c>
      <c r="J70" s="565">
        <v>236.66136439468366</v>
      </c>
      <c r="K70" s="387">
        <v>150.15095057633803</v>
      </c>
      <c r="L70" s="530">
        <f t="shared" ref="L70:L82" si="9">(K70+J70+I70+H70)/F70</f>
        <v>0.13638929377416759</v>
      </c>
    </row>
    <row r="71" spans="1:13" s="87" customFormat="1" ht="15.5" x14ac:dyDescent="0.35">
      <c r="A71" s="152">
        <v>6</v>
      </c>
      <c r="B71" s="321" t="s">
        <v>1114</v>
      </c>
      <c r="C71" s="158">
        <v>7938.92</v>
      </c>
      <c r="D71" s="158"/>
      <c r="E71" s="158"/>
      <c r="F71" s="158">
        <f t="shared" si="6"/>
        <v>7938.92</v>
      </c>
      <c r="G71" s="752">
        <f t="shared" si="7"/>
        <v>0.14110118686862405</v>
      </c>
      <c r="H71" s="387">
        <f t="shared" ref="H71:H134" si="10">G71*4281.45</f>
        <v>604.11767651867046</v>
      </c>
      <c r="I71" s="387">
        <f t="shared" si="8"/>
        <v>132.90588883410751</v>
      </c>
      <c r="J71" s="565">
        <v>211.54461786568297</v>
      </c>
      <c r="K71" s="387">
        <v>134.21550891115379</v>
      </c>
      <c r="L71" s="530">
        <f t="shared" si="9"/>
        <v>0.13638929377416761</v>
      </c>
    </row>
    <row r="72" spans="1:13" s="87" customFormat="1" ht="15.5" x14ac:dyDescent="0.35">
      <c r="A72" s="152">
        <v>7</v>
      </c>
      <c r="B72" s="321" t="s">
        <v>1115</v>
      </c>
      <c r="C72" s="158">
        <v>7102.99</v>
      </c>
      <c r="D72" s="158"/>
      <c r="E72" s="158"/>
      <c r="F72" s="158">
        <f t="shared" si="6"/>
        <v>7102.99</v>
      </c>
      <c r="G72" s="752">
        <f t="shared" si="7"/>
        <v>0.12624391218402098</v>
      </c>
      <c r="H72" s="387">
        <f t="shared" si="10"/>
        <v>540.50699782027664</v>
      </c>
      <c r="I72" s="387">
        <f t="shared" si="8"/>
        <v>118.91153952046086</v>
      </c>
      <c r="J72" s="565">
        <v>189.26998952675771</v>
      </c>
      <c r="K72" s="387">
        <v>120.08326291747949</v>
      </c>
      <c r="L72" s="530">
        <f t="shared" si="9"/>
        <v>0.13638929377416761</v>
      </c>
    </row>
    <row r="73" spans="1:13" s="87" customFormat="1" ht="15.5" x14ac:dyDescent="0.35">
      <c r="A73" s="152">
        <v>8</v>
      </c>
      <c r="B73" s="321" t="s">
        <v>1116</v>
      </c>
      <c r="C73" s="158">
        <v>2474.6</v>
      </c>
      <c r="D73" s="158"/>
      <c r="E73" s="158">
        <v>54.25</v>
      </c>
      <c r="F73" s="158">
        <f t="shared" si="6"/>
        <v>2528.85</v>
      </c>
      <c r="G73" s="752">
        <f t="shared" si="7"/>
        <v>4.4946130759942145E-2</v>
      </c>
      <c r="H73" s="387">
        <f t="shared" si="10"/>
        <v>192.4346115421543</v>
      </c>
      <c r="I73" s="387">
        <f t="shared" si="8"/>
        <v>42.335614539273948</v>
      </c>
      <c r="J73" s="565">
        <v>67.385060800415218</v>
      </c>
      <c r="K73" s="387">
        <v>42.752778678960262</v>
      </c>
      <c r="L73" s="530">
        <f t="shared" si="9"/>
        <v>0.13638929377416759</v>
      </c>
    </row>
    <row r="74" spans="1:13" s="87" customFormat="1" ht="15.5" x14ac:dyDescent="0.35">
      <c r="A74" s="152">
        <v>9</v>
      </c>
      <c r="B74" s="321" t="s">
        <v>1117</v>
      </c>
      <c r="C74" s="158">
        <v>4250.83</v>
      </c>
      <c r="D74" s="158"/>
      <c r="E74" s="158"/>
      <c r="F74" s="158">
        <f t="shared" si="6"/>
        <v>4250.83</v>
      </c>
      <c r="G74" s="752">
        <f t="shared" si="7"/>
        <v>7.5551480324370715E-2</v>
      </c>
      <c r="H74" s="387">
        <f t="shared" si="10"/>
        <v>323.46988543477698</v>
      </c>
      <c r="I74" s="387">
        <f t="shared" si="8"/>
        <v>71.163374795650938</v>
      </c>
      <c r="J74" s="565">
        <v>113.26984123306207</v>
      </c>
      <c r="K74" s="387">
        <v>71.864600190554881</v>
      </c>
      <c r="L74" s="530">
        <f t="shared" si="9"/>
        <v>0.13638929377416761</v>
      </c>
    </row>
    <row r="75" spans="1:13" s="87" customFormat="1" ht="15.5" x14ac:dyDescent="0.35">
      <c r="A75" s="152">
        <v>10</v>
      </c>
      <c r="B75" s="321" t="s">
        <v>1118</v>
      </c>
      <c r="C75" s="158">
        <v>2862.08</v>
      </c>
      <c r="D75" s="158"/>
      <c r="E75" s="158"/>
      <c r="F75" s="158">
        <f t="shared" si="6"/>
        <v>2862.08</v>
      </c>
      <c r="G75" s="752">
        <f t="shared" si="7"/>
        <v>5.0868743470516328E-2</v>
      </c>
      <c r="H75" s="387">
        <f t="shared" si="10"/>
        <v>217.79198173184213</v>
      </c>
      <c r="I75" s="387">
        <f t="shared" si="8"/>
        <v>47.91423598100527</v>
      </c>
      <c r="J75" s="565">
        <v>76.264481806217219</v>
      </c>
      <c r="K75" s="387">
        <v>48.386370406104987</v>
      </c>
      <c r="L75" s="530">
        <f t="shared" si="9"/>
        <v>0.13638929377416761</v>
      </c>
    </row>
    <row r="76" spans="1:13" s="87" customFormat="1" ht="15.5" x14ac:dyDescent="0.35">
      <c r="A76" s="152">
        <v>12</v>
      </c>
      <c r="B76" s="321" t="s">
        <v>1119</v>
      </c>
      <c r="C76" s="158">
        <v>2523.4899999999998</v>
      </c>
      <c r="D76" s="158"/>
      <c r="E76" s="158"/>
      <c r="F76" s="158">
        <f t="shared" si="6"/>
        <v>2523.4899999999998</v>
      </c>
      <c r="G76" s="752">
        <f t="shared" si="7"/>
        <v>4.4850865615361293E-2</v>
      </c>
      <c r="H76" s="387">
        <f t="shared" si="10"/>
        <v>192.02673858888861</v>
      </c>
      <c r="I76" s="387">
        <f t="shared" si="8"/>
        <v>42.245882489555491</v>
      </c>
      <c r="J76" s="565">
        <v>67.242235434778564</v>
      </c>
      <c r="K76" s="387">
        <v>42.662162432951519</v>
      </c>
      <c r="L76" s="530">
        <f t="shared" si="9"/>
        <v>0.13638929377416759</v>
      </c>
    </row>
    <row r="77" spans="1:13" s="87" customFormat="1" ht="15.5" x14ac:dyDescent="0.35">
      <c r="A77" s="152">
        <v>13</v>
      </c>
      <c r="B77" s="321" t="s">
        <v>1120</v>
      </c>
      <c r="C77" s="158">
        <v>2727.04</v>
      </c>
      <c r="D77" s="158"/>
      <c r="E77" s="158"/>
      <c r="F77" s="158">
        <f t="shared" si="6"/>
        <v>2727.04</v>
      </c>
      <c r="G77" s="752">
        <f t="shared" si="7"/>
        <v>4.8468630574210664E-2</v>
      </c>
      <c r="H77" s="387">
        <f t="shared" si="10"/>
        <v>207.51601837195423</v>
      </c>
      <c r="I77" s="387">
        <f t="shared" si="8"/>
        <v>45.653524041829932</v>
      </c>
      <c r="J77" s="565">
        <v>72.666135280923868</v>
      </c>
      <c r="K77" s="387">
        <v>46.103381999197978</v>
      </c>
      <c r="L77" s="530">
        <f t="shared" si="9"/>
        <v>0.13638929377416761</v>
      </c>
    </row>
    <row r="78" spans="1:13" s="87" customFormat="1" ht="15.5" x14ac:dyDescent="0.35">
      <c r="A78" s="152">
        <v>14</v>
      </c>
      <c r="B78" s="321" t="s">
        <v>1121</v>
      </c>
      <c r="C78" s="158">
        <v>11004.98</v>
      </c>
      <c r="D78" s="158"/>
      <c r="E78" s="158">
        <v>70.8</v>
      </c>
      <c r="F78" s="158">
        <f t="shared" si="6"/>
        <v>11075.779999999999</v>
      </c>
      <c r="G78" s="752">
        <f t="shared" si="7"/>
        <v>0.19685369086673862</v>
      </c>
      <c r="H78" s="387">
        <f t="shared" si="10"/>
        <v>842.81923476139809</v>
      </c>
      <c r="I78" s="387">
        <f t="shared" si="8"/>
        <v>185.42023164750759</v>
      </c>
      <c r="J78" s="565">
        <v>295.1310313826533</v>
      </c>
      <c r="K78" s="387">
        <v>187.24731440649091</v>
      </c>
      <c r="L78" s="530">
        <f t="shared" si="9"/>
        <v>0.13638929377416761</v>
      </c>
    </row>
    <row r="79" spans="1:13" s="87" customFormat="1" ht="15.5" x14ac:dyDescent="0.35">
      <c r="A79" s="152">
        <v>16</v>
      </c>
      <c r="B79" s="321" t="s">
        <v>1122</v>
      </c>
      <c r="C79" s="158">
        <v>6322.5</v>
      </c>
      <c r="D79" s="158"/>
      <c r="E79" s="158"/>
      <c r="F79" s="158">
        <f t="shared" si="6"/>
        <v>6322.5</v>
      </c>
      <c r="G79" s="752">
        <f t="shared" si="7"/>
        <v>0.11237199190530646</v>
      </c>
      <c r="H79" s="387">
        <f t="shared" si="10"/>
        <v>481.11506474297431</v>
      </c>
      <c r="I79" s="387">
        <f t="shared" si="8"/>
        <v>105.84531424345435</v>
      </c>
      <c r="J79" s="565">
        <v>168.47264444732795</v>
      </c>
      <c r="K79" s="387">
        <v>106.88828645341808</v>
      </c>
      <c r="L79" s="530">
        <f t="shared" si="9"/>
        <v>0.13638929377416761</v>
      </c>
    </row>
    <row r="80" spans="1:13" s="87" customFormat="1" ht="15.5" x14ac:dyDescent="0.35">
      <c r="A80" s="152">
        <v>17</v>
      </c>
      <c r="B80" s="324" t="s">
        <v>2182</v>
      </c>
      <c r="C80" s="158">
        <v>6397.6</v>
      </c>
      <c r="D80" s="158"/>
      <c r="E80" s="158"/>
      <c r="F80" s="158">
        <f t="shared" si="6"/>
        <v>6397.6</v>
      </c>
      <c r="G80" s="752">
        <f t="shared" si="7"/>
        <v>0.11370677033031058</v>
      </c>
      <c r="H80" s="387">
        <f t="shared" si="10"/>
        <v>486.82985183070821</v>
      </c>
      <c r="I80" s="387">
        <f t="shared" si="8"/>
        <v>107.10256740275581</v>
      </c>
      <c r="J80" s="565">
        <v>170.47379835764733</v>
      </c>
      <c r="K80" s="387">
        <v>108.15792825850338</v>
      </c>
      <c r="L80" s="530">
        <f t="shared" si="9"/>
        <v>0.13638929377416761</v>
      </c>
    </row>
    <row r="81" spans="1:18" s="87" customFormat="1" ht="15.5" x14ac:dyDescent="0.35">
      <c r="A81" s="152">
        <v>18</v>
      </c>
      <c r="B81" s="324" t="s">
        <v>2179</v>
      </c>
      <c r="C81" s="258">
        <v>566.29999999999995</v>
      </c>
      <c r="D81" s="258"/>
      <c r="E81" s="258"/>
      <c r="F81" s="158">
        <f t="shared" si="6"/>
        <v>566.29999999999995</v>
      </c>
      <c r="G81" s="752">
        <f>1.5/84396.03*F81</f>
        <v>1.0065046898533023E-2</v>
      </c>
      <c r="H81" s="387">
        <f t="shared" si="10"/>
        <v>43.092995043724208</v>
      </c>
      <c r="I81" s="387">
        <f t="shared" si="8"/>
        <v>9.4804589096193261</v>
      </c>
      <c r="J81" s="565">
        <v>15.089926223886406</v>
      </c>
      <c r="K81" s="387">
        <v>9.5738768870811626</v>
      </c>
      <c r="L81" s="530">
        <f t="shared" si="9"/>
        <v>0.13638929377416761</v>
      </c>
    </row>
    <row r="82" spans="1:18" s="350" customFormat="1" ht="15.5" x14ac:dyDescent="0.35">
      <c r="A82" s="249"/>
      <c r="B82" s="444" t="s">
        <v>1124</v>
      </c>
      <c r="C82" s="447">
        <f t="shared" ref="C82:K82" si="11">SUM(C67:C81)</f>
        <v>84150.38</v>
      </c>
      <c r="D82" s="447">
        <f t="shared" si="11"/>
        <v>0</v>
      </c>
      <c r="E82" s="447">
        <f t="shared" si="11"/>
        <v>245.64999999999998</v>
      </c>
      <c r="F82" s="447">
        <f t="shared" si="11"/>
        <v>84396.030000000013</v>
      </c>
      <c r="G82" s="447">
        <f>SUM(G67:G81)</f>
        <v>1.5000000000000002</v>
      </c>
      <c r="H82" s="387">
        <f t="shared" si="10"/>
        <v>6422.1750000000011</v>
      </c>
      <c r="I82" s="447">
        <f t="shared" si="11"/>
        <v>1412.8785</v>
      </c>
      <c r="J82" s="447">
        <f t="shared" si="11"/>
        <v>2248.8607916102847</v>
      </c>
      <c r="K82" s="447">
        <f t="shared" si="11"/>
        <v>1426.8006374331774</v>
      </c>
      <c r="L82" s="530">
        <f t="shared" si="9"/>
        <v>0.13638929377416759</v>
      </c>
    </row>
    <row r="83" spans="1:18" s="87" customFormat="1" ht="15.5" x14ac:dyDescent="0.35">
      <c r="A83" s="158" t="s">
        <v>481</v>
      </c>
      <c r="B83" s="321"/>
      <c r="C83" s="158"/>
      <c r="D83" s="158"/>
      <c r="E83" s="158"/>
      <c r="F83" s="158"/>
      <c r="G83" s="752"/>
      <c r="H83" s="387">
        <f t="shared" si="10"/>
        <v>0</v>
      </c>
      <c r="I83" s="387">
        <f t="shared" si="8"/>
        <v>0</v>
      </c>
      <c r="J83" s="565">
        <v>0</v>
      </c>
      <c r="K83" s="387">
        <v>0</v>
      </c>
      <c r="L83" s="530"/>
    </row>
    <row r="84" spans="1:18" s="87" customFormat="1" ht="15.5" x14ac:dyDescent="0.35">
      <c r="A84" s="152">
        <v>1</v>
      </c>
      <c r="B84" s="763" t="s">
        <v>482</v>
      </c>
      <c r="C84" s="162"/>
      <c r="D84" s="390"/>
      <c r="E84" s="390"/>
      <c r="F84" s="158">
        <f t="shared" ref="F84:F140" si="12">C84+D84+E84</f>
        <v>0</v>
      </c>
      <c r="G84" s="752">
        <f t="shared" ref="G84:G147" si="13">0.5/28825.8*F84</f>
        <v>0</v>
      </c>
      <c r="H84" s="387">
        <f t="shared" si="10"/>
        <v>0</v>
      </c>
      <c r="I84" s="387">
        <f t="shared" si="8"/>
        <v>0</v>
      </c>
      <c r="J84" s="565">
        <v>0</v>
      </c>
      <c r="K84" s="387">
        <v>0</v>
      </c>
      <c r="L84" s="530"/>
    </row>
    <row r="85" spans="1:18" s="87" customFormat="1" ht="15.5" x14ac:dyDescent="0.35">
      <c r="A85" s="158">
        <v>2</v>
      </c>
      <c r="B85" s="327" t="s">
        <v>483</v>
      </c>
      <c r="C85" s="162"/>
      <c r="D85" s="390"/>
      <c r="E85" s="390"/>
      <c r="F85" s="158">
        <f t="shared" si="12"/>
        <v>0</v>
      </c>
      <c r="G85" s="752">
        <f t="shared" si="13"/>
        <v>0</v>
      </c>
      <c r="H85" s="387">
        <f t="shared" si="10"/>
        <v>0</v>
      </c>
      <c r="I85" s="387">
        <f t="shared" si="8"/>
        <v>0</v>
      </c>
      <c r="J85" s="565">
        <v>0</v>
      </c>
      <c r="K85" s="387">
        <v>0</v>
      </c>
      <c r="L85" s="530"/>
      <c r="R85" s="87">
        <v>2</v>
      </c>
    </row>
    <row r="86" spans="1:18" s="87" customFormat="1" ht="15.5" x14ac:dyDescent="0.35">
      <c r="A86" s="158">
        <v>3</v>
      </c>
      <c r="B86" s="327" t="s">
        <v>484</v>
      </c>
      <c r="C86" s="162"/>
      <c r="D86" s="390"/>
      <c r="E86" s="390"/>
      <c r="F86" s="158">
        <f t="shared" si="12"/>
        <v>0</v>
      </c>
      <c r="G86" s="752">
        <f t="shared" si="13"/>
        <v>0</v>
      </c>
      <c r="H86" s="387">
        <f t="shared" si="10"/>
        <v>0</v>
      </c>
      <c r="I86" s="387">
        <f t="shared" si="8"/>
        <v>0</v>
      </c>
      <c r="J86" s="565">
        <v>0</v>
      </c>
      <c r="K86" s="387">
        <v>0</v>
      </c>
      <c r="L86" s="530"/>
    </row>
    <row r="87" spans="1:18" s="87" customFormat="1" ht="15.5" x14ac:dyDescent="0.35">
      <c r="A87" s="158">
        <v>4</v>
      </c>
      <c r="B87" s="327" t="s">
        <v>485</v>
      </c>
      <c r="C87" s="162"/>
      <c r="D87" s="390"/>
      <c r="E87" s="390"/>
      <c r="F87" s="158">
        <f t="shared" si="12"/>
        <v>0</v>
      </c>
      <c r="G87" s="752">
        <f t="shared" si="13"/>
        <v>0</v>
      </c>
      <c r="H87" s="387">
        <f t="shared" si="10"/>
        <v>0</v>
      </c>
      <c r="I87" s="387">
        <f t="shared" si="8"/>
        <v>0</v>
      </c>
      <c r="J87" s="565">
        <v>0</v>
      </c>
      <c r="K87" s="387">
        <v>0</v>
      </c>
      <c r="L87" s="530"/>
    </row>
    <row r="88" spans="1:18" s="87" customFormat="1" ht="15.5" x14ac:dyDescent="0.35">
      <c r="A88" s="152">
        <v>5</v>
      </c>
      <c r="B88" s="327" t="s">
        <v>486</v>
      </c>
      <c r="C88" s="162"/>
      <c r="D88" s="390"/>
      <c r="E88" s="390"/>
      <c r="F88" s="158">
        <f t="shared" si="12"/>
        <v>0</v>
      </c>
      <c r="G88" s="752">
        <f t="shared" si="13"/>
        <v>0</v>
      </c>
      <c r="H88" s="387">
        <f t="shared" si="10"/>
        <v>0</v>
      </c>
      <c r="I88" s="387">
        <f t="shared" si="8"/>
        <v>0</v>
      </c>
      <c r="J88" s="565">
        <v>0</v>
      </c>
      <c r="K88" s="387">
        <v>0</v>
      </c>
      <c r="L88" s="530"/>
    </row>
    <row r="89" spans="1:18" s="87" customFormat="1" ht="15.5" x14ac:dyDescent="0.35">
      <c r="A89" s="158">
        <v>6</v>
      </c>
      <c r="B89" s="327" t="s">
        <v>487</v>
      </c>
      <c r="C89" s="162"/>
      <c r="D89" s="390"/>
      <c r="E89" s="390"/>
      <c r="F89" s="158">
        <f t="shared" si="12"/>
        <v>0</v>
      </c>
      <c r="G89" s="752">
        <f t="shared" si="13"/>
        <v>0</v>
      </c>
      <c r="H89" s="387">
        <f t="shared" si="10"/>
        <v>0</v>
      </c>
      <c r="I89" s="387">
        <f t="shared" si="8"/>
        <v>0</v>
      </c>
      <c r="J89" s="565">
        <v>0</v>
      </c>
      <c r="K89" s="387">
        <v>0</v>
      </c>
      <c r="L89" s="530"/>
    </row>
    <row r="90" spans="1:18" s="87" customFormat="1" ht="15.5" x14ac:dyDescent="0.35">
      <c r="A90" s="152">
        <v>7</v>
      </c>
      <c r="B90" s="327" t="s">
        <v>488</v>
      </c>
      <c r="C90" s="162"/>
      <c r="D90" s="390"/>
      <c r="E90" s="390"/>
      <c r="F90" s="158">
        <f t="shared" si="12"/>
        <v>0</v>
      </c>
      <c r="G90" s="752">
        <f t="shared" si="13"/>
        <v>0</v>
      </c>
      <c r="H90" s="387">
        <f t="shared" si="10"/>
        <v>0</v>
      </c>
      <c r="I90" s="387">
        <f t="shared" si="8"/>
        <v>0</v>
      </c>
      <c r="J90" s="565">
        <v>0</v>
      </c>
      <c r="K90" s="387">
        <v>0</v>
      </c>
      <c r="L90" s="530"/>
    </row>
    <row r="91" spans="1:18" s="87" customFormat="1" ht="15.5" x14ac:dyDescent="0.35">
      <c r="A91" s="158">
        <v>8</v>
      </c>
      <c r="B91" s="328" t="s">
        <v>489</v>
      </c>
      <c r="C91" s="162"/>
      <c r="D91" s="390"/>
      <c r="E91" s="390"/>
      <c r="F91" s="158">
        <f t="shared" si="12"/>
        <v>0</v>
      </c>
      <c r="G91" s="752">
        <f t="shared" si="13"/>
        <v>0</v>
      </c>
      <c r="H91" s="387">
        <f t="shared" si="10"/>
        <v>0</v>
      </c>
      <c r="I91" s="387">
        <f t="shared" si="8"/>
        <v>0</v>
      </c>
      <c r="J91" s="565">
        <v>0</v>
      </c>
      <c r="K91" s="387">
        <v>0</v>
      </c>
      <c r="L91" s="530"/>
    </row>
    <row r="92" spans="1:18" s="87" customFormat="1" ht="15.5" x14ac:dyDescent="0.35">
      <c r="A92" s="158">
        <v>9</v>
      </c>
      <c r="B92" s="327" t="s">
        <v>490</v>
      </c>
      <c r="C92" s="162"/>
      <c r="D92" s="390"/>
      <c r="E92" s="390"/>
      <c r="F92" s="158">
        <f t="shared" si="12"/>
        <v>0</v>
      </c>
      <c r="G92" s="752">
        <f t="shared" si="13"/>
        <v>0</v>
      </c>
      <c r="H92" s="387">
        <f t="shared" si="10"/>
        <v>0</v>
      </c>
      <c r="I92" s="387">
        <f t="shared" si="8"/>
        <v>0</v>
      </c>
      <c r="J92" s="565">
        <v>0</v>
      </c>
      <c r="K92" s="387">
        <v>0</v>
      </c>
      <c r="L92" s="530"/>
    </row>
    <row r="93" spans="1:18" s="87" customFormat="1" ht="15.5" x14ac:dyDescent="0.35">
      <c r="A93" s="158">
        <v>10</v>
      </c>
      <c r="B93" s="327" t="s">
        <v>491</v>
      </c>
      <c r="C93" s="162"/>
      <c r="D93" s="390"/>
      <c r="E93" s="390"/>
      <c r="F93" s="158">
        <f t="shared" si="12"/>
        <v>0</v>
      </c>
      <c r="G93" s="752">
        <f t="shared" si="13"/>
        <v>0</v>
      </c>
      <c r="H93" s="387">
        <f t="shared" si="10"/>
        <v>0</v>
      </c>
      <c r="I93" s="387">
        <f t="shared" si="8"/>
        <v>0</v>
      </c>
      <c r="J93" s="565">
        <v>0</v>
      </c>
      <c r="K93" s="387">
        <v>0</v>
      </c>
      <c r="L93" s="530"/>
    </row>
    <row r="94" spans="1:18" s="87" customFormat="1" ht="15.5" x14ac:dyDescent="0.35">
      <c r="A94" s="152">
        <v>11</v>
      </c>
      <c r="B94" s="327" t="s">
        <v>492</v>
      </c>
      <c r="C94" s="162"/>
      <c r="D94" s="390"/>
      <c r="E94" s="390"/>
      <c r="F94" s="158">
        <f t="shared" si="12"/>
        <v>0</v>
      </c>
      <c r="G94" s="752">
        <f t="shared" si="13"/>
        <v>0</v>
      </c>
      <c r="H94" s="387">
        <f t="shared" si="10"/>
        <v>0</v>
      </c>
      <c r="I94" s="387">
        <f t="shared" si="8"/>
        <v>0</v>
      </c>
      <c r="J94" s="565">
        <v>0</v>
      </c>
      <c r="K94" s="387">
        <v>0</v>
      </c>
      <c r="L94" s="530"/>
    </row>
    <row r="95" spans="1:18" s="87" customFormat="1" ht="15.5" x14ac:dyDescent="0.35">
      <c r="A95" s="158">
        <v>12</v>
      </c>
      <c r="B95" s="327" t="s">
        <v>493</v>
      </c>
      <c r="C95" s="162"/>
      <c r="D95" s="390"/>
      <c r="E95" s="390"/>
      <c r="F95" s="158">
        <f t="shared" si="12"/>
        <v>0</v>
      </c>
      <c r="G95" s="752">
        <f t="shared" si="13"/>
        <v>0</v>
      </c>
      <c r="H95" s="387">
        <f t="shared" si="10"/>
        <v>0</v>
      </c>
      <c r="I95" s="387">
        <f t="shared" si="8"/>
        <v>0</v>
      </c>
      <c r="J95" s="565">
        <v>0</v>
      </c>
      <c r="K95" s="387">
        <v>0</v>
      </c>
      <c r="L95" s="530"/>
    </row>
    <row r="96" spans="1:18" s="87" customFormat="1" ht="15.5" x14ac:dyDescent="0.35">
      <c r="A96" s="152">
        <v>13</v>
      </c>
      <c r="B96" s="327" t="s">
        <v>495</v>
      </c>
      <c r="C96" s="162"/>
      <c r="D96" s="390"/>
      <c r="E96" s="390"/>
      <c r="F96" s="158">
        <f t="shared" si="12"/>
        <v>0</v>
      </c>
      <c r="G96" s="752">
        <f t="shared" si="13"/>
        <v>0</v>
      </c>
      <c r="H96" s="387">
        <f t="shared" si="10"/>
        <v>0</v>
      </c>
      <c r="I96" s="387">
        <f t="shared" si="8"/>
        <v>0</v>
      </c>
      <c r="J96" s="565">
        <v>0</v>
      </c>
      <c r="K96" s="387">
        <v>0</v>
      </c>
      <c r="L96" s="530"/>
    </row>
    <row r="97" spans="1:12" s="87" customFormat="1" ht="15.5" x14ac:dyDescent="0.35">
      <c r="A97" s="158">
        <v>14</v>
      </c>
      <c r="B97" s="327" t="s">
        <v>496</v>
      </c>
      <c r="C97" s="162"/>
      <c r="D97" s="390"/>
      <c r="E97" s="390"/>
      <c r="F97" s="158">
        <f t="shared" si="12"/>
        <v>0</v>
      </c>
      <c r="G97" s="752">
        <f t="shared" si="13"/>
        <v>0</v>
      </c>
      <c r="H97" s="387">
        <f t="shared" si="10"/>
        <v>0</v>
      </c>
      <c r="I97" s="387">
        <f t="shared" si="8"/>
        <v>0</v>
      </c>
      <c r="J97" s="565">
        <v>0</v>
      </c>
      <c r="K97" s="387">
        <v>0</v>
      </c>
      <c r="L97" s="530"/>
    </row>
    <row r="98" spans="1:12" s="87" customFormat="1" ht="15.5" x14ac:dyDescent="0.35">
      <c r="A98" s="158">
        <v>15</v>
      </c>
      <c r="B98" s="327" t="s">
        <v>497</v>
      </c>
      <c r="C98" s="162"/>
      <c r="D98" s="390"/>
      <c r="E98" s="390"/>
      <c r="F98" s="158">
        <f t="shared" si="12"/>
        <v>0</v>
      </c>
      <c r="G98" s="752">
        <f t="shared" si="13"/>
        <v>0</v>
      </c>
      <c r="H98" s="387">
        <f t="shared" si="10"/>
        <v>0</v>
      </c>
      <c r="I98" s="387">
        <f t="shared" si="8"/>
        <v>0</v>
      </c>
      <c r="J98" s="565">
        <v>0</v>
      </c>
      <c r="K98" s="387">
        <v>0</v>
      </c>
      <c r="L98" s="530"/>
    </row>
    <row r="99" spans="1:12" s="87" customFormat="1" ht="15.5" x14ac:dyDescent="0.35">
      <c r="A99" s="158">
        <v>16</v>
      </c>
      <c r="B99" s="327" t="s">
        <v>498</v>
      </c>
      <c r="C99" s="162"/>
      <c r="D99" s="390"/>
      <c r="E99" s="390"/>
      <c r="F99" s="158">
        <f t="shared" si="12"/>
        <v>0</v>
      </c>
      <c r="G99" s="752">
        <f t="shared" si="13"/>
        <v>0</v>
      </c>
      <c r="H99" s="387">
        <f t="shared" si="10"/>
        <v>0</v>
      </c>
      <c r="I99" s="387">
        <f t="shared" si="8"/>
        <v>0</v>
      </c>
      <c r="J99" s="565">
        <v>0</v>
      </c>
      <c r="K99" s="387">
        <v>0</v>
      </c>
      <c r="L99" s="530"/>
    </row>
    <row r="100" spans="1:12" s="87" customFormat="1" ht="15.5" x14ac:dyDescent="0.35">
      <c r="A100" s="152">
        <v>17</v>
      </c>
      <c r="B100" s="327" t="s">
        <v>499</v>
      </c>
      <c r="C100" s="162"/>
      <c r="D100" s="390"/>
      <c r="E100" s="390"/>
      <c r="F100" s="158">
        <f t="shared" si="12"/>
        <v>0</v>
      </c>
      <c r="G100" s="752">
        <f t="shared" si="13"/>
        <v>0</v>
      </c>
      <c r="H100" s="387">
        <f t="shared" si="10"/>
        <v>0</v>
      </c>
      <c r="I100" s="387">
        <f t="shared" si="8"/>
        <v>0</v>
      </c>
      <c r="J100" s="565">
        <v>0</v>
      </c>
      <c r="K100" s="387">
        <v>0</v>
      </c>
      <c r="L100" s="530"/>
    </row>
    <row r="101" spans="1:12" s="87" customFormat="1" ht="15.5" x14ac:dyDescent="0.35">
      <c r="A101" s="158">
        <v>18</v>
      </c>
      <c r="B101" s="327" t="s">
        <v>500</v>
      </c>
      <c r="C101" s="162"/>
      <c r="D101" s="390"/>
      <c r="E101" s="390"/>
      <c r="F101" s="158">
        <f t="shared" si="12"/>
        <v>0</v>
      </c>
      <c r="G101" s="752">
        <f t="shared" si="13"/>
        <v>0</v>
      </c>
      <c r="H101" s="387">
        <f t="shared" si="10"/>
        <v>0</v>
      </c>
      <c r="I101" s="387">
        <f t="shared" si="8"/>
        <v>0</v>
      </c>
      <c r="J101" s="565">
        <v>0</v>
      </c>
      <c r="K101" s="387">
        <v>0</v>
      </c>
      <c r="L101" s="530"/>
    </row>
    <row r="102" spans="1:12" s="87" customFormat="1" ht="15.5" x14ac:dyDescent="0.35">
      <c r="A102" s="152">
        <v>19</v>
      </c>
      <c r="B102" s="327" t="s">
        <v>501</v>
      </c>
      <c r="C102" s="162"/>
      <c r="D102" s="390"/>
      <c r="E102" s="390"/>
      <c r="F102" s="158">
        <f t="shared" si="12"/>
        <v>0</v>
      </c>
      <c r="G102" s="752">
        <f t="shared" si="13"/>
        <v>0</v>
      </c>
      <c r="H102" s="387">
        <f t="shared" si="10"/>
        <v>0</v>
      </c>
      <c r="I102" s="387">
        <f t="shared" si="8"/>
        <v>0</v>
      </c>
      <c r="J102" s="565">
        <v>0</v>
      </c>
      <c r="K102" s="387">
        <v>0</v>
      </c>
      <c r="L102" s="530"/>
    </row>
    <row r="103" spans="1:12" s="87" customFormat="1" ht="15.5" x14ac:dyDescent="0.35">
      <c r="A103" s="158">
        <v>20</v>
      </c>
      <c r="B103" s="327" t="s">
        <v>502</v>
      </c>
      <c r="C103" s="162"/>
      <c r="D103" s="390"/>
      <c r="E103" s="390"/>
      <c r="F103" s="158">
        <f t="shared" si="12"/>
        <v>0</v>
      </c>
      <c r="G103" s="752">
        <f t="shared" si="13"/>
        <v>0</v>
      </c>
      <c r="H103" s="387">
        <f t="shared" si="10"/>
        <v>0</v>
      </c>
      <c r="I103" s="387">
        <f t="shared" si="8"/>
        <v>0</v>
      </c>
      <c r="J103" s="565">
        <v>0</v>
      </c>
      <c r="K103" s="387">
        <v>0</v>
      </c>
      <c r="L103" s="530"/>
    </row>
    <row r="104" spans="1:12" s="87" customFormat="1" ht="15.5" x14ac:dyDescent="0.35">
      <c r="A104" s="158">
        <v>21</v>
      </c>
      <c r="B104" s="327" t="s">
        <v>503</v>
      </c>
      <c r="C104" s="162"/>
      <c r="D104" s="390"/>
      <c r="E104" s="390"/>
      <c r="F104" s="158">
        <f t="shared" si="12"/>
        <v>0</v>
      </c>
      <c r="G104" s="752">
        <f t="shared" si="13"/>
        <v>0</v>
      </c>
      <c r="H104" s="387">
        <f t="shared" si="10"/>
        <v>0</v>
      </c>
      <c r="I104" s="387">
        <f t="shared" si="8"/>
        <v>0</v>
      </c>
      <c r="J104" s="565">
        <v>0</v>
      </c>
      <c r="K104" s="387">
        <v>0</v>
      </c>
      <c r="L104" s="530"/>
    </row>
    <row r="105" spans="1:12" s="87" customFormat="1" ht="15.5" x14ac:dyDescent="0.35">
      <c r="A105" s="158">
        <v>22</v>
      </c>
      <c r="B105" s="327" t="s">
        <v>504</v>
      </c>
      <c r="C105" s="162"/>
      <c r="D105" s="390"/>
      <c r="E105" s="390"/>
      <c r="F105" s="158">
        <f t="shared" si="12"/>
        <v>0</v>
      </c>
      <c r="G105" s="752">
        <f t="shared" si="13"/>
        <v>0</v>
      </c>
      <c r="H105" s="387">
        <f t="shared" si="10"/>
        <v>0</v>
      </c>
      <c r="I105" s="387">
        <f t="shared" si="8"/>
        <v>0</v>
      </c>
      <c r="J105" s="565">
        <v>0</v>
      </c>
      <c r="K105" s="387">
        <v>0</v>
      </c>
      <c r="L105" s="530"/>
    </row>
    <row r="106" spans="1:12" s="87" customFormat="1" ht="15.5" x14ac:dyDescent="0.35">
      <c r="A106" s="152">
        <v>23</v>
      </c>
      <c r="B106" s="327" t="s">
        <v>554</v>
      </c>
      <c r="C106" s="162"/>
      <c r="D106" s="390"/>
      <c r="E106" s="390"/>
      <c r="F106" s="158">
        <f t="shared" si="12"/>
        <v>0</v>
      </c>
      <c r="G106" s="752">
        <f t="shared" si="13"/>
        <v>0</v>
      </c>
      <c r="H106" s="387">
        <f t="shared" si="10"/>
        <v>0</v>
      </c>
      <c r="I106" s="387">
        <f t="shared" si="8"/>
        <v>0</v>
      </c>
      <c r="J106" s="565">
        <v>0</v>
      </c>
      <c r="K106" s="387">
        <v>0</v>
      </c>
      <c r="L106" s="530"/>
    </row>
    <row r="107" spans="1:12" s="87" customFormat="1" ht="15.5" x14ac:dyDescent="0.35">
      <c r="A107" s="158">
        <v>24</v>
      </c>
      <c r="B107" s="327" t="s">
        <v>555</v>
      </c>
      <c r="C107" s="162"/>
      <c r="D107" s="390"/>
      <c r="E107" s="390"/>
      <c r="F107" s="158">
        <f t="shared" si="12"/>
        <v>0</v>
      </c>
      <c r="G107" s="752">
        <f t="shared" si="13"/>
        <v>0</v>
      </c>
      <c r="H107" s="387">
        <f t="shared" si="10"/>
        <v>0</v>
      </c>
      <c r="I107" s="387">
        <f t="shared" si="8"/>
        <v>0</v>
      </c>
      <c r="J107" s="565">
        <v>0</v>
      </c>
      <c r="K107" s="387">
        <v>0</v>
      </c>
      <c r="L107" s="530"/>
    </row>
    <row r="108" spans="1:12" s="87" customFormat="1" ht="15.5" x14ac:dyDescent="0.35">
      <c r="A108" s="152">
        <v>25</v>
      </c>
      <c r="B108" s="327" t="s">
        <v>556</v>
      </c>
      <c r="C108" s="162"/>
      <c r="D108" s="390"/>
      <c r="E108" s="390"/>
      <c r="F108" s="158">
        <f t="shared" si="12"/>
        <v>0</v>
      </c>
      <c r="G108" s="752">
        <f t="shared" si="13"/>
        <v>0</v>
      </c>
      <c r="H108" s="387">
        <f t="shared" si="10"/>
        <v>0</v>
      </c>
      <c r="I108" s="387">
        <f t="shared" si="8"/>
        <v>0</v>
      </c>
      <c r="J108" s="565">
        <v>0</v>
      </c>
      <c r="K108" s="387">
        <v>0</v>
      </c>
      <c r="L108" s="530"/>
    </row>
    <row r="109" spans="1:12" s="87" customFormat="1" ht="15.5" x14ac:dyDescent="0.35">
      <c r="A109" s="158">
        <v>26</v>
      </c>
      <c r="B109" s="327" t="s">
        <v>557</v>
      </c>
      <c r="C109" s="162"/>
      <c r="D109" s="390"/>
      <c r="E109" s="390"/>
      <c r="F109" s="158">
        <f t="shared" si="12"/>
        <v>0</v>
      </c>
      <c r="G109" s="752">
        <f t="shared" si="13"/>
        <v>0</v>
      </c>
      <c r="H109" s="387">
        <f t="shared" si="10"/>
        <v>0</v>
      </c>
      <c r="I109" s="387">
        <f t="shared" si="8"/>
        <v>0</v>
      </c>
      <c r="J109" s="565">
        <v>0</v>
      </c>
      <c r="K109" s="387">
        <v>0</v>
      </c>
      <c r="L109" s="530"/>
    </row>
    <row r="110" spans="1:12" s="87" customFormat="1" ht="15.5" x14ac:dyDescent="0.35">
      <c r="A110" s="158">
        <v>27</v>
      </c>
      <c r="B110" s="327" t="s">
        <v>558</v>
      </c>
      <c r="C110" s="162"/>
      <c r="D110" s="390"/>
      <c r="E110" s="390"/>
      <c r="F110" s="158">
        <f t="shared" si="12"/>
        <v>0</v>
      </c>
      <c r="G110" s="752">
        <f t="shared" si="13"/>
        <v>0</v>
      </c>
      <c r="H110" s="387">
        <f t="shared" si="10"/>
        <v>0</v>
      </c>
      <c r="I110" s="387">
        <f t="shared" si="8"/>
        <v>0</v>
      </c>
      <c r="J110" s="565">
        <v>0</v>
      </c>
      <c r="K110" s="387">
        <v>0</v>
      </c>
      <c r="L110" s="530"/>
    </row>
    <row r="111" spans="1:12" s="87" customFormat="1" ht="15.5" x14ac:dyDescent="0.35">
      <c r="A111" s="158">
        <v>28</v>
      </c>
      <c r="B111" s="327" t="s">
        <v>559</v>
      </c>
      <c r="C111" s="162"/>
      <c r="D111" s="390"/>
      <c r="E111" s="390"/>
      <c r="F111" s="158">
        <f t="shared" si="12"/>
        <v>0</v>
      </c>
      <c r="G111" s="752">
        <f t="shared" si="13"/>
        <v>0</v>
      </c>
      <c r="H111" s="387">
        <f t="shared" si="10"/>
        <v>0</v>
      </c>
      <c r="I111" s="387">
        <f t="shared" si="8"/>
        <v>0</v>
      </c>
      <c r="J111" s="565">
        <v>0</v>
      </c>
      <c r="K111" s="387">
        <v>0</v>
      </c>
      <c r="L111" s="530"/>
    </row>
    <row r="112" spans="1:12" s="87" customFormat="1" ht="15.5" x14ac:dyDescent="0.35">
      <c r="A112" s="152">
        <v>29</v>
      </c>
      <c r="B112" s="327" t="s">
        <v>560</v>
      </c>
      <c r="C112" s="162"/>
      <c r="D112" s="390"/>
      <c r="E112" s="390"/>
      <c r="F112" s="158">
        <f t="shared" si="12"/>
        <v>0</v>
      </c>
      <c r="G112" s="752">
        <f t="shared" si="13"/>
        <v>0</v>
      </c>
      <c r="H112" s="387">
        <f t="shared" si="10"/>
        <v>0</v>
      </c>
      <c r="I112" s="387">
        <f t="shared" si="8"/>
        <v>0</v>
      </c>
      <c r="J112" s="565">
        <v>0</v>
      </c>
      <c r="K112" s="387">
        <v>0</v>
      </c>
      <c r="L112" s="530"/>
    </row>
    <row r="113" spans="1:12" s="87" customFormat="1" ht="15.5" x14ac:dyDescent="0.35">
      <c r="A113" s="158">
        <v>30</v>
      </c>
      <c r="B113" s="327" t="s">
        <v>561</v>
      </c>
      <c r="C113" s="162"/>
      <c r="D113" s="390"/>
      <c r="E113" s="390"/>
      <c r="F113" s="158">
        <f t="shared" si="12"/>
        <v>0</v>
      </c>
      <c r="G113" s="752">
        <f t="shared" si="13"/>
        <v>0</v>
      </c>
      <c r="H113" s="387">
        <f t="shared" si="10"/>
        <v>0</v>
      </c>
      <c r="I113" s="387">
        <f t="shared" si="8"/>
        <v>0</v>
      </c>
      <c r="J113" s="565">
        <v>0</v>
      </c>
      <c r="K113" s="387">
        <v>0</v>
      </c>
      <c r="L113" s="530"/>
    </row>
    <row r="114" spans="1:12" s="87" customFormat="1" ht="15.5" x14ac:dyDescent="0.35">
      <c r="A114" s="152">
        <v>31</v>
      </c>
      <c r="B114" s="327" t="s">
        <v>562</v>
      </c>
      <c r="C114" s="162"/>
      <c r="D114" s="390"/>
      <c r="E114" s="390"/>
      <c r="F114" s="158">
        <f t="shared" si="12"/>
        <v>0</v>
      </c>
      <c r="G114" s="752">
        <f t="shared" si="13"/>
        <v>0</v>
      </c>
      <c r="H114" s="387">
        <f t="shared" si="10"/>
        <v>0</v>
      </c>
      <c r="I114" s="387">
        <f t="shared" si="8"/>
        <v>0</v>
      </c>
      <c r="J114" s="565">
        <v>0</v>
      </c>
      <c r="K114" s="387">
        <v>0</v>
      </c>
      <c r="L114" s="530"/>
    </row>
    <row r="115" spans="1:12" s="87" customFormat="1" ht="15.5" x14ac:dyDescent="0.35">
      <c r="A115" s="158">
        <v>32</v>
      </c>
      <c r="B115" s="327" t="s">
        <v>563</v>
      </c>
      <c r="C115" s="162"/>
      <c r="D115" s="390"/>
      <c r="E115" s="390"/>
      <c r="F115" s="158">
        <f t="shared" si="12"/>
        <v>0</v>
      </c>
      <c r="G115" s="752">
        <f t="shared" si="13"/>
        <v>0</v>
      </c>
      <c r="H115" s="387">
        <f t="shared" si="10"/>
        <v>0</v>
      </c>
      <c r="I115" s="387">
        <f t="shared" si="8"/>
        <v>0</v>
      </c>
      <c r="J115" s="565">
        <v>0</v>
      </c>
      <c r="K115" s="387">
        <v>0</v>
      </c>
      <c r="L115" s="530"/>
    </row>
    <row r="116" spans="1:12" s="87" customFormat="1" ht="15.5" x14ac:dyDescent="0.35">
      <c r="A116" s="158">
        <v>33</v>
      </c>
      <c r="B116" s="327" t="s">
        <v>564</v>
      </c>
      <c r="C116" s="162"/>
      <c r="D116" s="390"/>
      <c r="E116" s="390"/>
      <c r="F116" s="158">
        <f t="shared" si="12"/>
        <v>0</v>
      </c>
      <c r="G116" s="752">
        <f t="shared" si="13"/>
        <v>0</v>
      </c>
      <c r="H116" s="387">
        <f t="shared" si="10"/>
        <v>0</v>
      </c>
      <c r="I116" s="387">
        <f t="shared" si="8"/>
        <v>0</v>
      </c>
      <c r="J116" s="565">
        <v>0</v>
      </c>
      <c r="K116" s="387">
        <v>0</v>
      </c>
      <c r="L116" s="530"/>
    </row>
    <row r="117" spans="1:12" s="87" customFormat="1" ht="15.5" x14ac:dyDescent="0.35">
      <c r="A117" s="158">
        <v>34</v>
      </c>
      <c r="B117" s="327" t="s">
        <v>565</v>
      </c>
      <c r="C117" s="162"/>
      <c r="D117" s="390"/>
      <c r="E117" s="390"/>
      <c r="F117" s="158">
        <f t="shared" si="12"/>
        <v>0</v>
      </c>
      <c r="G117" s="752">
        <f t="shared" si="13"/>
        <v>0</v>
      </c>
      <c r="H117" s="387">
        <f t="shared" si="10"/>
        <v>0</v>
      </c>
      <c r="I117" s="387">
        <f t="shared" si="8"/>
        <v>0</v>
      </c>
      <c r="J117" s="565">
        <v>0</v>
      </c>
      <c r="K117" s="387">
        <v>0</v>
      </c>
      <c r="L117" s="530"/>
    </row>
    <row r="118" spans="1:12" s="87" customFormat="1" ht="15.5" x14ac:dyDescent="0.35">
      <c r="A118" s="152">
        <v>35</v>
      </c>
      <c r="B118" s="327" t="s">
        <v>566</v>
      </c>
      <c r="C118" s="162"/>
      <c r="D118" s="390"/>
      <c r="E118" s="390"/>
      <c r="F118" s="158">
        <f t="shared" si="12"/>
        <v>0</v>
      </c>
      <c r="G118" s="752">
        <f t="shared" si="13"/>
        <v>0</v>
      </c>
      <c r="H118" s="387">
        <f t="shared" si="10"/>
        <v>0</v>
      </c>
      <c r="I118" s="387">
        <f t="shared" si="8"/>
        <v>0</v>
      </c>
      <c r="J118" s="565">
        <v>0</v>
      </c>
      <c r="K118" s="387">
        <v>0</v>
      </c>
      <c r="L118" s="530"/>
    </row>
    <row r="119" spans="1:12" s="87" customFormat="1" ht="15.5" x14ac:dyDescent="0.35">
      <c r="A119" s="158">
        <v>36</v>
      </c>
      <c r="B119" s="327" t="s">
        <v>567</v>
      </c>
      <c r="C119" s="162"/>
      <c r="D119" s="390"/>
      <c r="E119" s="390"/>
      <c r="F119" s="158">
        <f t="shared" si="12"/>
        <v>0</v>
      </c>
      <c r="G119" s="752">
        <f t="shared" si="13"/>
        <v>0</v>
      </c>
      <c r="H119" s="387">
        <f t="shared" si="10"/>
        <v>0</v>
      </c>
      <c r="I119" s="387">
        <f t="shared" si="8"/>
        <v>0</v>
      </c>
      <c r="J119" s="565">
        <v>0</v>
      </c>
      <c r="K119" s="387">
        <v>0</v>
      </c>
      <c r="L119" s="530"/>
    </row>
    <row r="120" spans="1:12" s="87" customFormat="1" ht="15.5" x14ac:dyDescent="0.35">
      <c r="A120" s="152">
        <v>37</v>
      </c>
      <c r="B120" s="327" t="s">
        <v>568</v>
      </c>
      <c r="C120" s="162"/>
      <c r="D120" s="390"/>
      <c r="E120" s="390"/>
      <c r="F120" s="158">
        <f t="shared" si="12"/>
        <v>0</v>
      </c>
      <c r="G120" s="752">
        <f t="shared" si="13"/>
        <v>0</v>
      </c>
      <c r="H120" s="387">
        <f t="shared" si="10"/>
        <v>0</v>
      </c>
      <c r="I120" s="387">
        <f t="shared" si="8"/>
        <v>0</v>
      </c>
      <c r="J120" s="565">
        <v>0</v>
      </c>
      <c r="K120" s="387">
        <v>0</v>
      </c>
      <c r="L120" s="530"/>
    </row>
    <row r="121" spans="1:12" s="87" customFormat="1" ht="15.5" x14ac:dyDescent="0.35">
      <c r="A121" s="158">
        <v>38</v>
      </c>
      <c r="B121" s="327" t="s">
        <v>569</v>
      </c>
      <c r="C121" s="162"/>
      <c r="D121" s="390"/>
      <c r="E121" s="390"/>
      <c r="F121" s="158">
        <f t="shared" si="12"/>
        <v>0</v>
      </c>
      <c r="G121" s="752">
        <f t="shared" si="13"/>
        <v>0</v>
      </c>
      <c r="H121" s="387">
        <f t="shared" si="10"/>
        <v>0</v>
      </c>
      <c r="I121" s="387">
        <f t="shared" si="8"/>
        <v>0</v>
      </c>
      <c r="J121" s="565">
        <v>0</v>
      </c>
      <c r="K121" s="387">
        <v>0</v>
      </c>
      <c r="L121" s="530"/>
    </row>
    <row r="122" spans="1:12" s="87" customFormat="1" ht="15.5" x14ac:dyDescent="0.35">
      <c r="A122" s="158">
        <v>39</v>
      </c>
      <c r="B122" s="327" t="s">
        <v>570</v>
      </c>
      <c r="C122" s="162"/>
      <c r="D122" s="390"/>
      <c r="E122" s="390"/>
      <c r="F122" s="158">
        <f t="shared" si="12"/>
        <v>0</v>
      </c>
      <c r="G122" s="752">
        <f t="shared" si="13"/>
        <v>0</v>
      </c>
      <c r="H122" s="387">
        <f t="shared" si="10"/>
        <v>0</v>
      </c>
      <c r="I122" s="387">
        <f t="shared" si="8"/>
        <v>0</v>
      </c>
      <c r="J122" s="565">
        <v>0</v>
      </c>
      <c r="K122" s="387">
        <v>0</v>
      </c>
      <c r="L122" s="530"/>
    </row>
    <row r="123" spans="1:12" s="87" customFormat="1" ht="15.5" x14ac:dyDescent="0.35">
      <c r="A123" s="158">
        <v>40</v>
      </c>
      <c r="B123" s="327" t="s">
        <v>571</v>
      </c>
      <c r="C123" s="162"/>
      <c r="D123" s="390"/>
      <c r="E123" s="390"/>
      <c r="F123" s="158">
        <f t="shared" si="12"/>
        <v>0</v>
      </c>
      <c r="G123" s="752">
        <f t="shared" si="13"/>
        <v>0</v>
      </c>
      <c r="H123" s="387">
        <f t="shared" si="10"/>
        <v>0</v>
      </c>
      <c r="I123" s="387">
        <f t="shared" si="8"/>
        <v>0</v>
      </c>
      <c r="J123" s="565">
        <v>0</v>
      </c>
      <c r="K123" s="387">
        <v>0</v>
      </c>
      <c r="L123" s="530"/>
    </row>
    <row r="124" spans="1:12" s="87" customFormat="1" ht="15.5" x14ac:dyDescent="0.35">
      <c r="A124" s="152">
        <v>41</v>
      </c>
      <c r="B124" s="327" t="s">
        <v>572</v>
      </c>
      <c r="C124" s="162"/>
      <c r="D124" s="390"/>
      <c r="E124" s="390"/>
      <c r="F124" s="158">
        <f t="shared" si="12"/>
        <v>0</v>
      </c>
      <c r="G124" s="752">
        <f t="shared" si="13"/>
        <v>0</v>
      </c>
      <c r="H124" s="387">
        <f t="shared" si="10"/>
        <v>0</v>
      </c>
      <c r="I124" s="387">
        <f t="shared" si="8"/>
        <v>0</v>
      </c>
      <c r="J124" s="565">
        <v>0</v>
      </c>
      <c r="K124" s="387">
        <v>0</v>
      </c>
      <c r="L124" s="530"/>
    </row>
    <row r="125" spans="1:12" s="87" customFormat="1" ht="15.5" x14ac:dyDescent="0.35">
      <c r="A125" s="158">
        <v>42</v>
      </c>
      <c r="B125" s="327" t="s">
        <v>573</v>
      </c>
      <c r="C125" s="162"/>
      <c r="D125" s="390"/>
      <c r="E125" s="390"/>
      <c r="F125" s="158">
        <f t="shared" si="12"/>
        <v>0</v>
      </c>
      <c r="G125" s="752">
        <f t="shared" si="13"/>
        <v>0</v>
      </c>
      <c r="H125" s="387">
        <f t="shared" si="10"/>
        <v>0</v>
      </c>
      <c r="I125" s="387">
        <f t="shared" ref="I125:I184" si="14">H125*0.22</f>
        <v>0</v>
      </c>
      <c r="J125" s="565">
        <v>0</v>
      </c>
      <c r="K125" s="387">
        <v>0</v>
      </c>
      <c r="L125" s="530"/>
    </row>
    <row r="126" spans="1:12" s="87" customFormat="1" ht="15.5" x14ac:dyDescent="0.35">
      <c r="A126" s="152">
        <v>43</v>
      </c>
      <c r="B126" s="328" t="s">
        <v>574</v>
      </c>
      <c r="C126" s="162"/>
      <c r="D126" s="390"/>
      <c r="E126" s="390"/>
      <c r="F126" s="158">
        <f t="shared" si="12"/>
        <v>0</v>
      </c>
      <c r="G126" s="752">
        <f t="shared" si="13"/>
        <v>0</v>
      </c>
      <c r="H126" s="387">
        <f t="shared" si="10"/>
        <v>0</v>
      </c>
      <c r="I126" s="387">
        <f t="shared" si="14"/>
        <v>0</v>
      </c>
      <c r="J126" s="565">
        <v>0</v>
      </c>
      <c r="K126" s="387">
        <v>0</v>
      </c>
      <c r="L126" s="530"/>
    </row>
    <row r="127" spans="1:12" s="87" customFormat="1" ht="15.5" x14ac:dyDescent="0.35">
      <c r="A127" s="158">
        <v>44</v>
      </c>
      <c r="B127" s="327" t="s">
        <v>575</v>
      </c>
      <c r="C127" s="162"/>
      <c r="D127" s="390"/>
      <c r="E127" s="390"/>
      <c r="F127" s="158">
        <f t="shared" si="12"/>
        <v>0</v>
      </c>
      <c r="G127" s="752">
        <f t="shared" si="13"/>
        <v>0</v>
      </c>
      <c r="H127" s="387">
        <f t="shared" si="10"/>
        <v>0</v>
      </c>
      <c r="I127" s="387">
        <f t="shared" si="14"/>
        <v>0</v>
      </c>
      <c r="J127" s="565">
        <v>0</v>
      </c>
      <c r="K127" s="387">
        <v>0</v>
      </c>
      <c r="L127" s="530"/>
    </row>
    <row r="128" spans="1:12" s="87" customFormat="1" ht="15.5" x14ac:dyDescent="0.35">
      <c r="A128" s="158">
        <v>45</v>
      </c>
      <c r="B128" s="327" t="s">
        <v>576</v>
      </c>
      <c r="C128" s="162"/>
      <c r="D128" s="390"/>
      <c r="E128" s="390"/>
      <c r="F128" s="158">
        <f t="shared" si="12"/>
        <v>0</v>
      </c>
      <c r="G128" s="752">
        <f t="shared" si="13"/>
        <v>0</v>
      </c>
      <c r="H128" s="387">
        <f t="shared" si="10"/>
        <v>0</v>
      </c>
      <c r="I128" s="387">
        <f t="shared" si="14"/>
        <v>0</v>
      </c>
      <c r="J128" s="565">
        <v>0</v>
      </c>
      <c r="K128" s="387">
        <v>0</v>
      </c>
      <c r="L128" s="530"/>
    </row>
    <row r="129" spans="1:12" s="87" customFormat="1" ht="15.5" x14ac:dyDescent="0.35">
      <c r="A129" s="158">
        <v>46</v>
      </c>
      <c r="B129" s="327" t="s">
        <v>577</v>
      </c>
      <c r="C129" s="162"/>
      <c r="D129" s="390"/>
      <c r="E129" s="390"/>
      <c r="F129" s="158">
        <f>C129+D129+E129</f>
        <v>0</v>
      </c>
      <c r="G129" s="752">
        <f t="shared" si="13"/>
        <v>0</v>
      </c>
      <c r="H129" s="387">
        <f t="shared" si="10"/>
        <v>0</v>
      </c>
      <c r="I129" s="387">
        <f t="shared" si="14"/>
        <v>0</v>
      </c>
      <c r="J129" s="565">
        <v>0</v>
      </c>
      <c r="K129" s="387">
        <v>0</v>
      </c>
      <c r="L129" s="530"/>
    </row>
    <row r="130" spans="1:12" s="87" customFormat="1" ht="15.5" x14ac:dyDescent="0.35">
      <c r="A130" s="152">
        <v>47</v>
      </c>
      <c r="B130" s="327" t="s">
        <v>578</v>
      </c>
      <c r="C130" s="162">
        <v>8219.0300000000007</v>
      </c>
      <c r="D130" s="390">
        <v>69.3</v>
      </c>
      <c r="E130" s="390">
        <v>122.5</v>
      </c>
      <c r="F130" s="158">
        <f t="shared" si="12"/>
        <v>8410.83</v>
      </c>
      <c r="G130" s="752">
        <f t="shared" si="13"/>
        <v>0.14589066045001353</v>
      </c>
      <c r="H130" s="387">
        <f t="shared" si="10"/>
        <v>624.6235681837104</v>
      </c>
      <c r="I130" s="387">
        <f t="shared" si="14"/>
        <v>137.41718500041628</v>
      </c>
      <c r="J130" s="565">
        <v>218.50599143536067</v>
      </c>
      <c r="K130" s="387">
        <v>119.70654462696884</v>
      </c>
      <c r="L130" s="530">
        <f>(K130+J130+I130+H130)/F130</f>
        <v>0.1308138779700049</v>
      </c>
    </row>
    <row r="131" spans="1:12" s="87" customFormat="1" ht="15.5" x14ac:dyDescent="0.35">
      <c r="A131" s="158">
        <v>48</v>
      </c>
      <c r="B131" s="327" t="s">
        <v>2150</v>
      </c>
      <c r="C131" s="162">
        <v>953.56</v>
      </c>
      <c r="D131" s="390"/>
      <c r="E131" s="390"/>
      <c r="F131" s="158">
        <f t="shared" si="12"/>
        <v>953.56</v>
      </c>
      <c r="G131" s="752">
        <f t="shared" si="13"/>
        <v>1.6540043988371528E-2</v>
      </c>
      <c r="H131" s="387">
        <f t="shared" si="10"/>
        <v>70.815371334013278</v>
      </c>
      <c r="I131" s="387">
        <f t="shared" si="14"/>
        <v>15.579381693482921</v>
      </c>
      <c r="J131" s="565">
        <v>24.772653019155364</v>
      </c>
      <c r="K131" s="387">
        <v>13.571475430426297</v>
      </c>
      <c r="L131" s="530">
        <f>(K131+J131+I131+H131)/F131</f>
        <v>0.13081387797000488</v>
      </c>
    </row>
    <row r="132" spans="1:12" s="87" customFormat="1" ht="15.5" x14ac:dyDescent="0.35">
      <c r="A132" s="152">
        <v>49</v>
      </c>
      <c r="B132" s="327" t="s">
        <v>2151</v>
      </c>
      <c r="C132" s="162">
        <v>1663</v>
      </c>
      <c r="D132" s="390"/>
      <c r="E132" s="390">
        <v>57.1</v>
      </c>
      <c r="F132" s="158">
        <f t="shared" si="12"/>
        <v>1720.1</v>
      </c>
      <c r="G132" s="752">
        <f t="shared" si="13"/>
        <v>2.9836119032255824E-2</v>
      </c>
      <c r="H132" s="387">
        <f t="shared" si="10"/>
        <v>127.7418518306517</v>
      </c>
      <c r="I132" s="387">
        <f t="shared" si="14"/>
        <v>28.103207402743372</v>
      </c>
      <c r="J132" s="565">
        <v>44.686690358497778</v>
      </c>
      <c r="K132" s="387">
        <v>24.481201904312545</v>
      </c>
      <c r="L132" s="530">
        <f>(K132+J132+I132+H132)/F132</f>
        <v>0.1308138779700049</v>
      </c>
    </row>
    <row r="133" spans="1:12" s="87" customFormat="1" ht="15.5" x14ac:dyDescent="0.35">
      <c r="A133" s="158">
        <v>50</v>
      </c>
      <c r="B133" s="327" t="s">
        <v>2153</v>
      </c>
      <c r="C133" s="162"/>
      <c r="D133" s="390"/>
      <c r="E133" s="390"/>
      <c r="F133" s="158">
        <f t="shared" si="12"/>
        <v>0</v>
      </c>
      <c r="G133" s="752">
        <f t="shared" si="13"/>
        <v>0</v>
      </c>
      <c r="H133" s="387">
        <f t="shared" si="10"/>
        <v>0</v>
      </c>
      <c r="I133" s="387">
        <f t="shared" si="14"/>
        <v>0</v>
      </c>
      <c r="J133" s="565">
        <v>0</v>
      </c>
      <c r="K133" s="387">
        <v>0</v>
      </c>
      <c r="L133" s="530"/>
    </row>
    <row r="134" spans="1:12" s="87" customFormat="1" ht="15.5" x14ac:dyDescent="0.35">
      <c r="A134" s="158">
        <v>51</v>
      </c>
      <c r="B134" s="327" t="s">
        <v>2154</v>
      </c>
      <c r="C134" s="162"/>
      <c r="D134" s="390"/>
      <c r="E134" s="390"/>
      <c r="F134" s="158">
        <f t="shared" si="12"/>
        <v>0</v>
      </c>
      <c r="G134" s="752">
        <f t="shared" si="13"/>
        <v>0</v>
      </c>
      <c r="H134" s="387">
        <f t="shared" si="10"/>
        <v>0</v>
      </c>
      <c r="I134" s="387">
        <f t="shared" si="14"/>
        <v>0</v>
      </c>
      <c r="J134" s="565">
        <v>0</v>
      </c>
      <c r="K134" s="387">
        <v>0</v>
      </c>
      <c r="L134" s="530"/>
    </row>
    <row r="135" spans="1:12" s="87" customFormat="1" ht="15.5" x14ac:dyDescent="0.35">
      <c r="A135" s="158">
        <v>52</v>
      </c>
      <c r="B135" s="327" t="s">
        <v>579</v>
      </c>
      <c r="C135" s="162"/>
      <c r="D135" s="390"/>
      <c r="E135" s="390"/>
      <c r="F135" s="158">
        <f t="shared" si="12"/>
        <v>0</v>
      </c>
      <c r="G135" s="752">
        <f t="shared" si="13"/>
        <v>0</v>
      </c>
      <c r="H135" s="387">
        <f t="shared" ref="H135:H198" si="15">G135*4281.45</f>
        <v>0</v>
      </c>
      <c r="I135" s="387">
        <f t="shared" si="14"/>
        <v>0</v>
      </c>
      <c r="J135" s="565">
        <v>0</v>
      </c>
      <c r="K135" s="387">
        <v>0</v>
      </c>
      <c r="L135" s="530"/>
    </row>
    <row r="136" spans="1:12" s="87" customFormat="1" ht="15.5" x14ac:dyDescent="0.35">
      <c r="A136" s="158">
        <v>54</v>
      </c>
      <c r="B136" s="327" t="s">
        <v>580</v>
      </c>
      <c r="C136" s="162"/>
      <c r="D136" s="390"/>
      <c r="E136" s="390"/>
      <c r="F136" s="158">
        <f t="shared" si="12"/>
        <v>0</v>
      </c>
      <c r="G136" s="752">
        <f t="shared" si="13"/>
        <v>0</v>
      </c>
      <c r="H136" s="387">
        <f t="shared" si="15"/>
        <v>0</v>
      </c>
      <c r="I136" s="387">
        <f t="shared" si="14"/>
        <v>0</v>
      </c>
      <c r="J136" s="565">
        <v>0</v>
      </c>
      <c r="K136" s="387">
        <v>0</v>
      </c>
      <c r="L136" s="530"/>
    </row>
    <row r="137" spans="1:12" s="87" customFormat="1" ht="15.5" x14ac:dyDescent="0.35">
      <c r="A137" s="152">
        <v>55</v>
      </c>
      <c r="B137" s="327" t="s">
        <v>581</v>
      </c>
      <c r="C137" s="162"/>
      <c r="D137" s="390"/>
      <c r="E137" s="390"/>
      <c r="F137" s="158">
        <f t="shared" si="12"/>
        <v>0</v>
      </c>
      <c r="G137" s="752">
        <f t="shared" si="13"/>
        <v>0</v>
      </c>
      <c r="H137" s="387">
        <f t="shared" si="15"/>
        <v>0</v>
      </c>
      <c r="I137" s="387">
        <f t="shared" si="14"/>
        <v>0</v>
      </c>
      <c r="J137" s="565">
        <v>0</v>
      </c>
      <c r="K137" s="387">
        <v>0</v>
      </c>
      <c r="L137" s="530"/>
    </row>
    <row r="138" spans="1:12" s="87" customFormat="1" ht="15.5" x14ac:dyDescent="0.35">
      <c r="A138" s="158">
        <v>56</v>
      </c>
      <c r="B138" s="327" t="s">
        <v>582</v>
      </c>
      <c r="C138" s="162"/>
      <c r="D138" s="390"/>
      <c r="E138" s="390"/>
      <c r="F138" s="158">
        <f t="shared" si="12"/>
        <v>0</v>
      </c>
      <c r="G138" s="752">
        <f t="shared" si="13"/>
        <v>0</v>
      </c>
      <c r="H138" s="387">
        <f t="shared" si="15"/>
        <v>0</v>
      </c>
      <c r="I138" s="387">
        <f t="shared" si="14"/>
        <v>0</v>
      </c>
      <c r="J138" s="565">
        <v>0</v>
      </c>
      <c r="K138" s="387">
        <v>0</v>
      </c>
      <c r="L138" s="530"/>
    </row>
    <row r="139" spans="1:12" s="87" customFormat="1" ht="15.5" x14ac:dyDescent="0.35">
      <c r="A139" s="158">
        <v>57</v>
      </c>
      <c r="B139" s="327" t="s">
        <v>583</v>
      </c>
      <c r="C139" s="162"/>
      <c r="D139" s="390"/>
      <c r="E139" s="390"/>
      <c r="F139" s="158">
        <f t="shared" si="12"/>
        <v>0</v>
      </c>
      <c r="G139" s="752">
        <f t="shared" si="13"/>
        <v>0</v>
      </c>
      <c r="H139" s="387">
        <f t="shared" si="15"/>
        <v>0</v>
      </c>
      <c r="I139" s="387">
        <f t="shared" si="14"/>
        <v>0</v>
      </c>
      <c r="J139" s="565">
        <v>0</v>
      </c>
      <c r="K139" s="387">
        <v>0</v>
      </c>
      <c r="L139" s="530"/>
    </row>
    <row r="140" spans="1:12" s="87" customFormat="1" ht="15.5" x14ac:dyDescent="0.35">
      <c r="A140" s="158">
        <v>58</v>
      </c>
      <c r="B140" s="327" t="s">
        <v>584</v>
      </c>
      <c r="C140" s="162"/>
      <c r="D140" s="390"/>
      <c r="E140" s="390"/>
      <c r="F140" s="158">
        <f t="shared" si="12"/>
        <v>0</v>
      </c>
      <c r="G140" s="752">
        <f t="shared" si="13"/>
        <v>0</v>
      </c>
      <c r="H140" s="387">
        <f t="shared" si="15"/>
        <v>0</v>
      </c>
      <c r="I140" s="387">
        <f t="shared" si="14"/>
        <v>0</v>
      </c>
      <c r="J140" s="565">
        <v>0</v>
      </c>
      <c r="K140" s="387">
        <v>0</v>
      </c>
      <c r="L140" s="530"/>
    </row>
    <row r="141" spans="1:12" s="87" customFormat="1" ht="15.5" x14ac:dyDescent="0.35">
      <c r="A141" s="152">
        <v>59</v>
      </c>
      <c r="B141" s="327" t="s">
        <v>585</v>
      </c>
      <c r="C141" s="162"/>
      <c r="D141" s="390"/>
      <c r="E141" s="390"/>
      <c r="F141" s="158">
        <f t="shared" ref="F141:F199" si="16">C141+D141+E141</f>
        <v>0</v>
      </c>
      <c r="G141" s="752">
        <f t="shared" si="13"/>
        <v>0</v>
      </c>
      <c r="H141" s="387">
        <f t="shared" si="15"/>
        <v>0</v>
      </c>
      <c r="I141" s="387">
        <f t="shared" si="14"/>
        <v>0</v>
      </c>
      <c r="J141" s="565">
        <v>0</v>
      </c>
      <c r="K141" s="387">
        <v>0</v>
      </c>
      <c r="L141" s="530"/>
    </row>
    <row r="142" spans="1:12" s="87" customFormat="1" ht="15.5" x14ac:dyDescent="0.35">
      <c r="A142" s="158">
        <v>60</v>
      </c>
      <c r="B142" s="327" t="s">
        <v>586</v>
      </c>
      <c r="C142" s="162"/>
      <c r="D142" s="390"/>
      <c r="E142" s="390"/>
      <c r="F142" s="158">
        <f t="shared" si="16"/>
        <v>0</v>
      </c>
      <c r="G142" s="752">
        <f t="shared" si="13"/>
        <v>0</v>
      </c>
      <c r="H142" s="387">
        <f t="shared" si="15"/>
        <v>0</v>
      </c>
      <c r="I142" s="387">
        <f t="shared" si="14"/>
        <v>0</v>
      </c>
      <c r="J142" s="565">
        <v>0</v>
      </c>
      <c r="K142" s="387">
        <v>0</v>
      </c>
      <c r="L142" s="530"/>
    </row>
    <row r="143" spans="1:12" s="87" customFormat="1" ht="15.5" x14ac:dyDescent="0.35">
      <c r="A143" s="152">
        <v>61</v>
      </c>
      <c r="B143" s="327" t="s">
        <v>587</v>
      </c>
      <c r="C143" s="162"/>
      <c r="D143" s="390"/>
      <c r="E143" s="390"/>
      <c r="F143" s="158">
        <f t="shared" si="16"/>
        <v>0</v>
      </c>
      <c r="G143" s="752">
        <f t="shared" si="13"/>
        <v>0</v>
      </c>
      <c r="H143" s="387">
        <f t="shared" si="15"/>
        <v>0</v>
      </c>
      <c r="I143" s="387">
        <f t="shared" si="14"/>
        <v>0</v>
      </c>
      <c r="J143" s="565">
        <v>0</v>
      </c>
      <c r="K143" s="387">
        <v>0</v>
      </c>
      <c r="L143" s="530"/>
    </row>
    <row r="144" spans="1:12" s="87" customFormat="1" ht="15.5" x14ac:dyDescent="0.35">
      <c r="A144" s="158">
        <v>62</v>
      </c>
      <c r="B144" s="327" t="s">
        <v>588</v>
      </c>
      <c r="C144" s="162"/>
      <c r="D144" s="390"/>
      <c r="E144" s="390"/>
      <c r="F144" s="158">
        <f t="shared" si="16"/>
        <v>0</v>
      </c>
      <c r="G144" s="752">
        <f t="shared" si="13"/>
        <v>0</v>
      </c>
      <c r="H144" s="387">
        <f t="shared" si="15"/>
        <v>0</v>
      </c>
      <c r="I144" s="387">
        <f t="shared" si="14"/>
        <v>0</v>
      </c>
      <c r="J144" s="565">
        <v>0</v>
      </c>
      <c r="K144" s="387">
        <v>0</v>
      </c>
      <c r="L144" s="530"/>
    </row>
    <row r="145" spans="1:12" s="87" customFormat="1" ht="15.5" x14ac:dyDescent="0.35">
      <c r="A145" s="158">
        <v>63</v>
      </c>
      <c r="B145" s="327" t="s">
        <v>589</v>
      </c>
      <c r="C145" s="162"/>
      <c r="D145" s="390"/>
      <c r="E145" s="390"/>
      <c r="F145" s="158">
        <f t="shared" si="16"/>
        <v>0</v>
      </c>
      <c r="G145" s="752">
        <f t="shared" si="13"/>
        <v>0</v>
      </c>
      <c r="H145" s="387">
        <f t="shared" si="15"/>
        <v>0</v>
      </c>
      <c r="I145" s="387">
        <f t="shared" si="14"/>
        <v>0</v>
      </c>
      <c r="J145" s="565">
        <v>0</v>
      </c>
      <c r="K145" s="387">
        <v>0</v>
      </c>
      <c r="L145" s="530"/>
    </row>
    <row r="146" spans="1:12" s="87" customFormat="1" ht="15.5" x14ac:dyDescent="0.35">
      <c r="A146" s="158">
        <v>64</v>
      </c>
      <c r="B146" s="327" t="s">
        <v>590</v>
      </c>
      <c r="C146" s="162"/>
      <c r="D146" s="390"/>
      <c r="E146" s="390"/>
      <c r="F146" s="158">
        <f t="shared" si="16"/>
        <v>0</v>
      </c>
      <c r="G146" s="752">
        <f t="shared" si="13"/>
        <v>0</v>
      </c>
      <c r="H146" s="387">
        <f t="shared" si="15"/>
        <v>0</v>
      </c>
      <c r="I146" s="387">
        <f t="shared" si="14"/>
        <v>0</v>
      </c>
      <c r="J146" s="565">
        <v>0</v>
      </c>
      <c r="K146" s="387">
        <v>0</v>
      </c>
      <c r="L146" s="530"/>
    </row>
    <row r="147" spans="1:12" s="87" customFormat="1" ht="15.5" x14ac:dyDescent="0.35">
      <c r="A147" s="158">
        <v>66</v>
      </c>
      <c r="B147" s="327" t="s">
        <v>592</v>
      </c>
      <c r="C147" s="162"/>
      <c r="D147" s="390"/>
      <c r="E147" s="390"/>
      <c r="F147" s="158">
        <f t="shared" si="16"/>
        <v>0</v>
      </c>
      <c r="G147" s="752">
        <f t="shared" si="13"/>
        <v>0</v>
      </c>
      <c r="H147" s="387">
        <f t="shared" si="15"/>
        <v>0</v>
      </c>
      <c r="I147" s="387">
        <f t="shared" si="14"/>
        <v>0</v>
      </c>
      <c r="J147" s="565">
        <v>0</v>
      </c>
      <c r="K147" s="387">
        <v>0</v>
      </c>
      <c r="L147" s="530"/>
    </row>
    <row r="148" spans="1:12" s="87" customFormat="1" ht="15.5" x14ac:dyDescent="0.35">
      <c r="A148" s="152">
        <v>67</v>
      </c>
      <c r="B148" s="327" t="s">
        <v>593</v>
      </c>
      <c r="C148" s="162"/>
      <c r="D148" s="390"/>
      <c r="E148" s="390"/>
      <c r="F148" s="158">
        <f t="shared" si="16"/>
        <v>0</v>
      </c>
      <c r="G148" s="752">
        <f t="shared" ref="G148:G211" si="17">0.5/28825.8*F148</f>
        <v>0</v>
      </c>
      <c r="H148" s="387">
        <f t="shared" si="15"/>
        <v>0</v>
      </c>
      <c r="I148" s="387">
        <f t="shared" si="14"/>
        <v>0</v>
      </c>
      <c r="J148" s="565">
        <v>0</v>
      </c>
      <c r="K148" s="387">
        <v>0</v>
      </c>
      <c r="L148" s="530"/>
    </row>
    <row r="149" spans="1:12" s="87" customFormat="1" ht="15.5" x14ac:dyDescent="0.35">
      <c r="A149" s="158">
        <v>68</v>
      </c>
      <c r="B149" s="327" t="s">
        <v>594</v>
      </c>
      <c r="C149" s="162"/>
      <c r="D149" s="390"/>
      <c r="E149" s="390"/>
      <c r="F149" s="158">
        <f t="shared" si="16"/>
        <v>0</v>
      </c>
      <c r="G149" s="752">
        <f t="shared" si="17"/>
        <v>0</v>
      </c>
      <c r="H149" s="387">
        <f t="shared" si="15"/>
        <v>0</v>
      </c>
      <c r="I149" s="387">
        <f t="shared" si="14"/>
        <v>0</v>
      </c>
      <c r="J149" s="565">
        <v>0</v>
      </c>
      <c r="K149" s="387">
        <v>0</v>
      </c>
      <c r="L149" s="530"/>
    </row>
    <row r="150" spans="1:12" s="87" customFormat="1" ht="15.5" x14ac:dyDescent="0.35">
      <c r="A150" s="158">
        <v>69</v>
      </c>
      <c r="B150" s="328" t="s">
        <v>595</v>
      </c>
      <c r="C150" s="162">
        <v>3146.6</v>
      </c>
      <c r="D150" s="390"/>
      <c r="E150" s="390"/>
      <c r="F150" s="158">
        <f t="shared" si="16"/>
        <v>3146.6</v>
      </c>
      <c r="G150" s="752">
        <f t="shared" si="17"/>
        <v>5.4579578016915403E-2</v>
      </c>
      <c r="H150" s="387">
        <f t="shared" si="15"/>
        <v>233.67973430052245</v>
      </c>
      <c r="I150" s="387">
        <f t="shared" si="14"/>
        <v>51.409541546114937</v>
      </c>
      <c r="J150" s="565">
        <v>81.745910052932459</v>
      </c>
      <c r="K150" s="387">
        <v>44.783762520847546</v>
      </c>
      <c r="L150" s="530">
        <f>(K150+J150+I150+H150)/F150</f>
        <v>0.1308138779700049</v>
      </c>
    </row>
    <row r="151" spans="1:12" s="87" customFormat="1" ht="15.5" x14ac:dyDescent="0.35">
      <c r="A151" s="158">
        <v>70</v>
      </c>
      <c r="B151" s="327" t="s">
        <v>596</v>
      </c>
      <c r="C151" s="162"/>
      <c r="D151" s="390"/>
      <c r="E151" s="390"/>
      <c r="F151" s="158">
        <f t="shared" si="16"/>
        <v>0</v>
      </c>
      <c r="G151" s="752">
        <f t="shared" si="17"/>
        <v>0</v>
      </c>
      <c r="H151" s="387">
        <f t="shared" si="15"/>
        <v>0</v>
      </c>
      <c r="I151" s="387">
        <f t="shared" si="14"/>
        <v>0</v>
      </c>
      <c r="J151" s="565">
        <v>0</v>
      </c>
      <c r="K151" s="387">
        <v>0</v>
      </c>
      <c r="L151" s="530"/>
    </row>
    <row r="152" spans="1:12" s="87" customFormat="1" ht="15.5" x14ac:dyDescent="0.35">
      <c r="A152" s="152">
        <v>71</v>
      </c>
      <c r="B152" s="327" t="s">
        <v>597</v>
      </c>
      <c r="C152" s="162"/>
      <c r="D152" s="390"/>
      <c r="E152" s="390"/>
      <c r="F152" s="158">
        <f t="shared" si="16"/>
        <v>0</v>
      </c>
      <c r="G152" s="752">
        <f t="shared" si="17"/>
        <v>0</v>
      </c>
      <c r="H152" s="387">
        <f t="shared" si="15"/>
        <v>0</v>
      </c>
      <c r="I152" s="387">
        <f t="shared" si="14"/>
        <v>0</v>
      </c>
      <c r="J152" s="565">
        <v>0</v>
      </c>
      <c r="K152" s="387">
        <v>0</v>
      </c>
      <c r="L152" s="530"/>
    </row>
    <row r="153" spans="1:12" s="87" customFormat="1" ht="15.5" x14ac:dyDescent="0.35">
      <c r="A153" s="158">
        <v>72</v>
      </c>
      <c r="B153" s="327" t="s">
        <v>598</v>
      </c>
      <c r="C153" s="162"/>
      <c r="D153" s="390"/>
      <c r="E153" s="390"/>
      <c r="F153" s="158">
        <f t="shared" si="16"/>
        <v>0</v>
      </c>
      <c r="G153" s="752">
        <f t="shared" si="17"/>
        <v>0</v>
      </c>
      <c r="H153" s="387">
        <f t="shared" si="15"/>
        <v>0</v>
      </c>
      <c r="I153" s="387">
        <f t="shared" si="14"/>
        <v>0</v>
      </c>
      <c r="J153" s="565">
        <v>0</v>
      </c>
      <c r="K153" s="387">
        <v>0</v>
      </c>
      <c r="L153" s="530"/>
    </row>
    <row r="154" spans="1:12" s="87" customFormat="1" ht="15.5" x14ac:dyDescent="0.35">
      <c r="A154" s="152">
        <v>73</v>
      </c>
      <c r="B154" s="327" t="s">
        <v>599</v>
      </c>
      <c r="C154" s="162"/>
      <c r="D154" s="390"/>
      <c r="E154" s="390"/>
      <c r="F154" s="158">
        <f t="shared" si="16"/>
        <v>0</v>
      </c>
      <c r="G154" s="752">
        <f t="shared" si="17"/>
        <v>0</v>
      </c>
      <c r="H154" s="387">
        <f t="shared" si="15"/>
        <v>0</v>
      </c>
      <c r="I154" s="387">
        <f t="shared" si="14"/>
        <v>0</v>
      </c>
      <c r="J154" s="565">
        <v>0</v>
      </c>
      <c r="K154" s="387">
        <v>0</v>
      </c>
      <c r="L154" s="530"/>
    </row>
    <row r="155" spans="1:12" s="87" customFormat="1" ht="15.5" x14ac:dyDescent="0.35">
      <c r="A155" s="158">
        <v>74</v>
      </c>
      <c r="B155" s="327" t="s">
        <v>600</v>
      </c>
      <c r="C155" s="162"/>
      <c r="D155" s="390"/>
      <c r="E155" s="390"/>
      <c r="F155" s="158">
        <f t="shared" si="16"/>
        <v>0</v>
      </c>
      <c r="G155" s="752">
        <f t="shared" si="17"/>
        <v>0</v>
      </c>
      <c r="H155" s="387">
        <f t="shared" si="15"/>
        <v>0</v>
      </c>
      <c r="I155" s="387">
        <f t="shared" si="14"/>
        <v>0</v>
      </c>
      <c r="J155" s="565">
        <v>0</v>
      </c>
      <c r="K155" s="387">
        <v>0</v>
      </c>
      <c r="L155" s="530"/>
    </row>
    <row r="156" spans="1:12" s="87" customFormat="1" ht="15.5" x14ac:dyDescent="0.35">
      <c r="A156" s="158">
        <v>75</v>
      </c>
      <c r="B156" s="327" t="s">
        <v>601</v>
      </c>
      <c r="C156" s="162"/>
      <c r="D156" s="390"/>
      <c r="E156" s="390"/>
      <c r="F156" s="158">
        <f t="shared" si="16"/>
        <v>0</v>
      </c>
      <c r="G156" s="752">
        <f t="shared" si="17"/>
        <v>0</v>
      </c>
      <c r="H156" s="387">
        <f t="shared" si="15"/>
        <v>0</v>
      </c>
      <c r="I156" s="387">
        <f t="shared" si="14"/>
        <v>0</v>
      </c>
      <c r="J156" s="565">
        <v>0</v>
      </c>
      <c r="K156" s="387">
        <v>0</v>
      </c>
      <c r="L156" s="530"/>
    </row>
    <row r="157" spans="1:12" s="87" customFormat="1" ht="15.5" x14ac:dyDescent="0.35">
      <c r="A157" s="158">
        <v>76</v>
      </c>
      <c r="B157" s="327" t="s">
        <v>602</v>
      </c>
      <c r="C157" s="162"/>
      <c r="D157" s="390"/>
      <c r="E157" s="390"/>
      <c r="F157" s="158">
        <f t="shared" si="16"/>
        <v>0</v>
      </c>
      <c r="G157" s="752">
        <f t="shared" si="17"/>
        <v>0</v>
      </c>
      <c r="H157" s="387">
        <f t="shared" si="15"/>
        <v>0</v>
      </c>
      <c r="I157" s="387">
        <f t="shared" si="14"/>
        <v>0</v>
      </c>
      <c r="J157" s="565">
        <v>0</v>
      </c>
      <c r="K157" s="387">
        <v>0</v>
      </c>
      <c r="L157" s="530"/>
    </row>
    <row r="158" spans="1:12" s="87" customFormat="1" ht="15.5" x14ac:dyDescent="0.35">
      <c r="A158" s="152">
        <v>77</v>
      </c>
      <c r="B158" s="327" t="s">
        <v>603</v>
      </c>
      <c r="C158" s="162"/>
      <c r="D158" s="390"/>
      <c r="E158" s="390"/>
      <c r="F158" s="158">
        <f t="shared" si="16"/>
        <v>0</v>
      </c>
      <c r="G158" s="752">
        <f t="shared" si="17"/>
        <v>0</v>
      </c>
      <c r="H158" s="387">
        <f t="shared" si="15"/>
        <v>0</v>
      </c>
      <c r="I158" s="387">
        <f t="shared" si="14"/>
        <v>0</v>
      </c>
      <c r="J158" s="565">
        <v>0</v>
      </c>
      <c r="K158" s="387">
        <v>0</v>
      </c>
      <c r="L158" s="530"/>
    </row>
    <row r="159" spans="1:12" s="87" customFormat="1" ht="15.5" x14ac:dyDescent="0.35">
      <c r="A159" s="158">
        <v>78</v>
      </c>
      <c r="B159" s="327" t="s">
        <v>604</v>
      </c>
      <c r="C159" s="162"/>
      <c r="D159" s="390"/>
      <c r="E159" s="390"/>
      <c r="F159" s="158">
        <f t="shared" si="16"/>
        <v>0</v>
      </c>
      <c r="G159" s="752">
        <f t="shared" si="17"/>
        <v>0</v>
      </c>
      <c r="H159" s="387">
        <f t="shared" si="15"/>
        <v>0</v>
      </c>
      <c r="I159" s="387">
        <f t="shared" si="14"/>
        <v>0</v>
      </c>
      <c r="J159" s="565">
        <v>0</v>
      </c>
      <c r="K159" s="387">
        <v>0</v>
      </c>
      <c r="L159" s="530"/>
    </row>
    <row r="160" spans="1:12" s="87" customFormat="1" ht="15.5" x14ac:dyDescent="0.35">
      <c r="A160" s="152">
        <v>79</v>
      </c>
      <c r="B160" s="327" t="s">
        <v>605</v>
      </c>
      <c r="C160" s="162"/>
      <c r="D160" s="390"/>
      <c r="E160" s="390"/>
      <c r="F160" s="158">
        <f t="shared" si="16"/>
        <v>0</v>
      </c>
      <c r="G160" s="752">
        <f t="shared" si="17"/>
        <v>0</v>
      </c>
      <c r="H160" s="387">
        <f t="shared" si="15"/>
        <v>0</v>
      </c>
      <c r="I160" s="387">
        <f t="shared" si="14"/>
        <v>0</v>
      </c>
      <c r="J160" s="565">
        <v>0</v>
      </c>
      <c r="K160" s="387">
        <v>0</v>
      </c>
      <c r="L160" s="530"/>
    </row>
    <row r="161" spans="1:12" s="87" customFormat="1" ht="15.5" x14ac:dyDescent="0.35">
      <c r="A161" s="158">
        <v>80</v>
      </c>
      <c r="B161" s="327" t="s">
        <v>606</v>
      </c>
      <c r="C161" s="162"/>
      <c r="D161" s="390"/>
      <c r="E161" s="390"/>
      <c r="F161" s="158">
        <f t="shared" si="16"/>
        <v>0</v>
      </c>
      <c r="G161" s="752">
        <f t="shared" si="17"/>
        <v>0</v>
      </c>
      <c r="H161" s="387">
        <f t="shared" si="15"/>
        <v>0</v>
      </c>
      <c r="I161" s="387">
        <f t="shared" si="14"/>
        <v>0</v>
      </c>
      <c r="J161" s="565">
        <v>0</v>
      </c>
      <c r="K161" s="387">
        <v>0</v>
      </c>
      <c r="L161" s="530"/>
    </row>
    <row r="162" spans="1:12" s="87" customFormat="1" ht="15.5" x14ac:dyDescent="0.35">
      <c r="A162" s="158">
        <v>81</v>
      </c>
      <c r="B162" s="327" t="s">
        <v>607</v>
      </c>
      <c r="C162" s="162"/>
      <c r="D162" s="390"/>
      <c r="E162" s="390"/>
      <c r="F162" s="158">
        <f t="shared" si="16"/>
        <v>0</v>
      </c>
      <c r="G162" s="752">
        <f t="shared" si="17"/>
        <v>0</v>
      </c>
      <c r="H162" s="387">
        <f t="shared" si="15"/>
        <v>0</v>
      </c>
      <c r="I162" s="387">
        <f t="shared" si="14"/>
        <v>0</v>
      </c>
      <c r="J162" s="565">
        <v>0</v>
      </c>
      <c r="K162" s="387">
        <v>0</v>
      </c>
      <c r="L162" s="530"/>
    </row>
    <row r="163" spans="1:12" s="87" customFormat="1" ht="15.5" x14ac:dyDescent="0.35">
      <c r="A163" s="158">
        <v>82</v>
      </c>
      <c r="B163" s="327" t="s">
        <v>608</v>
      </c>
      <c r="C163" s="162"/>
      <c r="D163" s="390"/>
      <c r="E163" s="390"/>
      <c r="F163" s="158">
        <f t="shared" si="16"/>
        <v>0</v>
      </c>
      <c r="G163" s="752">
        <f t="shared" si="17"/>
        <v>0</v>
      </c>
      <c r="H163" s="387">
        <f t="shared" si="15"/>
        <v>0</v>
      </c>
      <c r="I163" s="387">
        <f t="shared" si="14"/>
        <v>0</v>
      </c>
      <c r="J163" s="565">
        <v>0</v>
      </c>
      <c r="K163" s="387">
        <v>0</v>
      </c>
      <c r="L163" s="530"/>
    </row>
    <row r="164" spans="1:12" s="87" customFormat="1" ht="15.5" x14ac:dyDescent="0.35">
      <c r="A164" s="152">
        <v>83</v>
      </c>
      <c r="B164" s="327" t="s">
        <v>609</v>
      </c>
      <c r="C164" s="162"/>
      <c r="D164" s="390"/>
      <c r="E164" s="390"/>
      <c r="F164" s="158">
        <f t="shared" si="16"/>
        <v>0</v>
      </c>
      <c r="G164" s="752">
        <f t="shared" si="17"/>
        <v>0</v>
      </c>
      <c r="H164" s="387">
        <f t="shared" si="15"/>
        <v>0</v>
      </c>
      <c r="I164" s="387">
        <f t="shared" si="14"/>
        <v>0</v>
      </c>
      <c r="J164" s="565">
        <v>0</v>
      </c>
      <c r="K164" s="387">
        <v>0</v>
      </c>
      <c r="L164" s="530"/>
    </row>
    <row r="165" spans="1:12" s="87" customFormat="1" ht="15.5" x14ac:dyDescent="0.35">
      <c r="A165" s="158">
        <v>84</v>
      </c>
      <c r="B165" s="327" t="s">
        <v>610</v>
      </c>
      <c r="C165" s="162"/>
      <c r="D165" s="390"/>
      <c r="E165" s="390"/>
      <c r="F165" s="158">
        <f t="shared" si="16"/>
        <v>0</v>
      </c>
      <c r="G165" s="752">
        <f t="shared" si="17"/>
        <v>0</v>
      </c>
      <c r="H165" s="387">
        <f t="shared" si="15"/>
        <v>0</v>
      </c>
      <c r="I165" s="387">
        <f t="shared" si="14"/>
        <v>0</v>
      </c>
      <c r="J165" s="565">
        <v>0</v>
      </c>
      <c r="K165" s="387">
        <v>0</v>
      </c>
      <c r="L165" s="530"/>
    </row>
    <row r="166" spans="1:12" s="87" customFormat="1" ht="15.5" x14ac:dyDescent="0.35">
      <c r="A166" s="152">
        <v>85</v>
      </c>
      <c r="B166" s="327" t="s">
        <v>614</v>
      </c>
      <c r="C166" s="162"/>
      <c r="D166" s="390"/>
      <c r="E166" s="390"/>
      <c r="F166" s="158">
        <f t="shared" si="16"/>
        <v>0</v>
      </c>
      <c r="G166" s="752">
        <f t="shared" si="17"/>
        <v>0</v>
      </c>
      <c r="H166" s="387">
        <f t="shared" si="15"/>
        <v>0</v>
      </c>
      <c r="I166" s="387">
        <f t="shared" si="14"/>
        <v>0</v>
      </c>
      <c r="J166" s="565">
        <v>0</v>
      </c>
      <c r="K166" s="387">
        <v>0</v>
      </c>
      <c r="L166" s="530"/>
    </row>
    <row r="167" spans="1:12" s="87" customFormat="1" ht="15.5" x14ac:dyDescent="0.35">
      <c r="A167" s="158">
        <v>86</v>
      </c>
      <c r="B167" s="327" t="s">
        <v>615</v>
      </c>
      <c r="C167" s="162"/>
      <c r="D167" s="390"/>
      <c r="E167" s="390"/>
      <c r="F167" s="158">
        <f t="shared" si="16"/>
        <v>0</v>
      </c>
      <c r="G167" s="752">
        <f t="shared" si="17"/>
        <v>0</v>
      </c>
      <c r="H167" s="387">
        <f t="shared" si="15"/>
        <v>0</v>
      </c>
      <c r="I167" s="387">
        <f t="shared" si="14"/>
        <v>0</v>
      </c>
      <c r="J167" s="565">
        <v>0</v>
      </c>
      <c r="K167" s="387">
        <v>0</v>
      </c>
      <c r="L167" s="530"/>
    </row>
    <row r="168" spans="1:12" s="87" customFormat="1" ht="15.5" x14ac:dyDescent="0.35">
      <c r="A168" s="158">
        <v>87</v>
      </c>
      <c r="B168" s="327" t="s">
        <v>616</v>
      </c>
      <c r="C168" s="162">
        <v>6095.81</v>
      </c>
      <c r="D168" s="390"/>
      <c r="E168" s="390"/>
      <c r="F168" s="158">
        <f t="shared" si="16"/>
        <v>6095.81</v>
      </c>
      <c r="G168" s="752">
        <f t="shared" si="17"/>
        <v>0.10573531350387501</v>
      </c>
      <c r="H168" s="387">
        <f t="shared" si="15"/>
        <v>452.70045800116566</v>
      </c>
      <c r="I168" s="387">
        <f t="shared" si="14"/>
        <v>99.594100760256438</v>
      </c>
      <c r="J168" s="565">
        <v>158.36380091519933</v>
      </c>
      <c r="K168" s="387">
        <v>86.758185791714126</v>
      </c>
      <c r="L168" s="530">
        <f>(K168+J168+I168+H168)/F168</f>
        <v>0.13081387797000488</v>
      </c>
    </row>
    <row r="169" spans="1:12" s="87" customFormat="1" ht="15.5" x14ac:dyDescent="0.35">
      <c r="A169" s="158">
        <v>88</v>
      </c>
      <c r="B169" s="327" t="s">
        <v>617</v>
      </c>
      <c r="C169" s="162"/>
      <c r="D169" s="390"/>
      <c r="E169" s="390"/>
      <c r="F169" s="158">
        <f t="shared" si="16"/>
        <v>0</v>
      </c>
      <c r="G169" s="752">
        <f t="shared" si="17"/>
        <v>0</v>
      </c>
      <c r="H169" s="387">
        <f t="shared" si="15"/>
        <v>0</v>
      </c>
      <c r="I169" s="387">
        <f t="shared" si="14"/>
        <v>0</v>
      </c>
      <c r="J169" s="565">
        <v>0</v>
      </c>
      <c r="K169" s="387">
        <v>0</v>
      </c>
      <c r="L169" s="530"/>
    </row>
    <row r="170" spans="1:12" s="87" customFormat="1" ht="15.5" x14ac:dyDescent="0.35">
      <c r="A170" s="152">
        <v>89</v>
      </c>
      <c r="B170" s="327" t="s">
        <v>618</v>
      </c>
      <c r="C170" s="162"/>
      <c r="D170" s="390"/>
      <c r="E170" s="390"/>
      <c r="F170" s="158">
        <f t="shared" si="16"/>
        <v>0</v>
      </c>
      <c r="G170" s="752">
        <f t="shared" si="17"/>
        <v>0</v>
      </c>
      <c r="H170" s="387">
        <f t="shared" si="15"/>
        <v>0</v>
      </c>
      <c r="I170" s="387">
        <f t="shared" si="14"/>
        <v>0</v>
      </c>
      <c r="J170" s="565">
        <v>0</v>
      </c>
      <c r="K170" s="387">
        <v>0</v>
      </c>
      <c r="L170" s="530"/>
    </row>
    <row r="171" spans="1:12" s="87" customFormat="1" ht="15.5" x14ac:dyDescent="0.35">
      <c r="A171" s="152">
        <v>91</v>
      </c>
      <c r="B171" s="327" t="s">
        <v>619</v>
      </c>
      <c r="C171" s="162"/>
      <c r="D171" s="390"/>
      <c r="E171" s="390"/>
      <c r="F171" s="158">
        <f t="shared" si="16"/>
        <v>0</v>
      </c>
      <c r="G171" s="752">
        <f t="shared" si="17"/>
        <v>0</v>
      </c>
      <c r="H171" s="387">
        <f t="shared" si="15"/>
        <v>0</v>
      </c>
      <c r="I171" s="387">
        <f t="shared" si="14"/>
        <v>0</v>
      </c>
      <c r="J171" s="565">
        <v>0</v>
      </c>
      <c r="K171" s="387">
        <v>0</v>
      </c>
      <c r="L171" s="530"/>
    </row>
    <row r="172" spans="1:12" s="87" customFormat="1" ht="15.5" x14ac:dyDescent="0.35">
      <c r="A172" s="158">
        <v>92</v>
      </c>
      <c r="B172" s="327" t="s">
        <v>620</v>
      </c>
      <c r="C172" s="162"/>
      <c r="D172" s="390"/>
      <c r="E172" s="390"/>
      <c r="F172" s="158">
        <f t="shared" si="16"/>
        <v>0</v>
      </c>
      <c r="G172" s="752">
        <f t="shared" si="17"/>
        <v>0</v>
      </c>
      <c r="H172" s="387">
        <f t="shared" si="15"/>
        <v>0</v>
      </c>
      <c r="I172" s="387">
        <f t="shared" si="14"/>
        <v>0</v>
      </c>
      <c r="J172" s="565">
        <v>0</v>
      </c>
      <c r="K172" s="387">
        <v>0</v>
      </c>
      <c r="L172" s="530"/>
    </row>
    <row r="173" spans="1:12" s="87" customFormat="1" ht="15.5" x14ac:dyDescent="0.35">
      <c r="A173" s="158">
        <v>93</v>
      </c>
      <c r="B173" s="327" t="s">
        <v>621</v>
      </c>
      <c r="C173" s="162"/>
      <c r="D173" s="390"/>
      <c r="E173" s="390"/>
      <c r="F173" s="158">
        <f t="shared" si="16"/>
        <v>0</v>
      </c>
      <c r="G173" s="752">
        <f t="shared" si="17"/>
        <v>0</v>
      </c>
      <c r="H173" s="387">
        <f t="shared" si="15"/>
        <v>0</v>
      </c>
      <c r="I173" s="387">
        <f t="shared" si="14"/>
        <v>0</v>
      </c>
      <c r="J173" s="565">
        <v>0</v>
      </c>
      <c r="K173" s="387">
        <v>0</v>
      </c>
      <c r="L173" s="530"/>
    </row>
    <row r="174" spans="1:12" s="87" customFormat="1" ht="15.5" x14ac:dyDescent="0.35">
      <c r="A174" s="158">
        <v>94</v>
      </c>
      <c r="B174" s="327" t="s">
        <v>622</v>
      </c>
      <c r="C174" s="162"/>
      <c r="D174" s="390"/>
      <c r="E174" s="390"/>
      <c r="F174" s="158">
        <f t="shared" si="16"/>
        <v>0</v>
      </c>
      <c r="G174" s="752">
        <f t="shared" si="17"/>
        <v>0</v>
      </c>
      <c r="H174" s="387">
        <f t="shared" si="15"/>
        <v>0</v>
      </c>
      <c r="I174" s="387">
        <f t="shared" si="14"/>
        <v>0</v>
      </c>
      <c r="J174" s="565">
        <v>0</v>
      </c>
      <c r="K174" s="387">
        <v>0</v>
      </c>
      <c r="L174" s="530"/>
    </row>
    <row r="175" spans="1:12" s="87" customFormat="1" ht="15.5" x14ac:dyDescent="0.35">
      <c r="A175" s="152">
        <v>95</v>
      </c>
      <c r="B175" s="327" t="s">
        <v>623</v>
      </c>
      <c r="C175" s="162"/>
      <c r="D175" s="390"/>
      <c r="E175" s="390"/>
      <c r="F175" s="158">
        <f t="shared" si="16"/>
        <v>0</v>
      </c>
      <c r="G175" s="752">
        <f t="shared" si="17"/>
        <v>0</v>
      </c>
      <c r="H175" s="387">
        <f t="shared" si="15"/>
        <v>0</v>
      </c>
      <c r="I175" s="387">
        <f t="shared" si="14"/>
        <v>0</v>
      </c>
      <c r="J175" s="565">
        <v>0</v>
      </c>
      <c r="K175" s="387">
        <v>0</v>
      </c>
      <c r="L175" s="530"/>
    </row>
    <row r="176" spans="1:12" s="87" customFormat="1" ht="15.5" x14ac:dyDescent="0.35">
      <c r="A176" s="158">
        <v>96</v>
      </c>
      <c r="B176" s="327" t="s">
        <v>624</v>
      </c>
      <c r="C176" s="162"/>
      <c r="D176" s="390"/>
      <c r="E176" s="390"/>
      <c r="F176" s="158">
        <f t="shared" si="16"/>
        <v>0</v>
      </c>
      <c r="G176" s="752">
        <f t="shared" si="17"/>
        <v>0</v>
      </c>
      <c r="H176" s="387">
        <f t="shared" si="15"/>
        <v>0</v>
      </c>
      <c r="I176" s="387">
        <f t="shared" si="14"/>
        <v>0</v>
      </c>
      <c r="J176" s="565">
        <v>0</v>
      </c>
      <c r="K176" s="387">
        <v>0</v>
      </c>
      <c r="L176" s="530"/>
    </row>
    <row r="177" spans="1:12" s="87" customFormat="1" ht="15.5" x14ac:dyDescent="0.35">
      <c r="A177" s="152">
        <v>97</v>
      </c>
      <c r="B177" s="327" t="s">
        <v>625</v>
      </c>
      <c r="C177" s="162"/>
      <c r="D177" s="390"/>
      <c r="E177" s="390"/>
      <c r="F177" s="158">
        <f t="shared" si="16"/>
        <v>0</v>
      </c>
      <c r="G177" s="752">
        <f t="shared" si="17"/>
        <v>0</v>
      </c>
      <c r="H177" s="387">
        <f t="shared" si="15"/>
        <v>0</v>
      </c>
      <c r="I177" s="387">
        <f t="shared" si="14"/>
        <v>0</v>
      </c>
      <c r="J177" s="565">
        <v>0</v>
      </c>
      <c r="K177" s="387">
        <v>0</v>
      </c>
      <c r="L177" s="530"/>
    </row>
    <row r="178" spans="1:12" s="87" customFormat="1" ht="15.5" x14ac:dyDescent="0.35">
      <c r="A178" s="158">
        <v>98</v>
      </c>
      <c r="B178" s="327" t="s">
        <v>626</v>
      </c>
      <c r="C178" s="162"/>
      <c r="D178" s="390"/>
      <c r="E178" s="390"/>
      <c r="F178" s="158">
        <f t="shared" si="16"/>
        <v>0</v>
      </c>
      <c r="G178" s="752">
        <f t="shared" si="17"/>
        <v>0</v>
      </c>
      <c r="H178" s="387">
        <f t="shared" si="15"/>
        <v>0</v>
      </c>
      <c r="I178" s="387">
        <f t="shared" si="14"/>
        <v>0</v>
      </c>
      <c r="J178" s="565">
        <v>0</v>
      </c>
      <c r="K178" s="387">
        <v>0</v>
      </c>
      <c r="L178" s="530"/>
    </row>
    <row r="179" spans="1:12" s="87" customFormat="1" ht="15.5" x14ac:dyDescent="0.35">
      <c r="A179" s="158">
        <v>99</v>
      </c>
      <c r="B179" s="327" t="s">
        <v>627</v>
      </c>
      <c r="C179" s="162"/>
      <c r="D179" s="390"/>
      <c r="E179" s="390"/>
      <c r="F179" s="158">
        <f t="shared" si="16"/>
        <v>0</v>
      </c>
      <c r="G179" s="752">
        <f t="shared" si="17"/>
        <v>0</v>
      </c>
      <c r="H179" s="387">
        <f t="shared" si="15"/>
        <v>0</v>
      </c>
      <c r="I179" s="387">
        <f t="shared" si="14"/>
        <v>0</v>
      </c>
      <c r="J179" s="565">
        <v>0</v>
      </c>
      <c r="K179" s="387">
        <v>0</v>
      </c>
      <c r="L179" s="530"/>
    </row>
    <row r="180" spans="1:12" s="87" customFormat="1" ht="15.5" x14ac:dyDescent="0.35">
      <c r="A180" s="158">
        <v>100</v>
      </c>
      <c r="B180" s="327" t="s">
        <v>628</v>
      </c>
      <c r="C180" s="162"/>
      <c r="D180" s="390"/>
      <c r="E180" s="390"/>
      <c r="F180" s="158">
        <f t="shared" si="16"/>
        <v>0</v>
      </c>
      <c r="G180" s="752">
        <f t="shared" si="17"/>
        <v>0</v>
      </c>
      <c r="H180" s="387">
        <f t="shared" si="15"/>
        <v>0</v>
      </c>
      <c r="I180" s="387">
        <f t="shared" si="14"/>
        <v>0</v>
      </c>
      <c r="J180" s="565">
        <v>0</v>
      </c>
      <c r="K180" s="387">
        <v>0</v>
      </c>
      <c r="L180" s="530"/>
    </row>
    <row r="181" spans="1:12" s="87" customFormat="1" ht="15.5" x14ac:dyDescent="0.35">
      <c r="A181" s="152">
        <v>101</v>
      </c>
      <c r="B181" s="327" t="s">
        <v>629</v>
      </c>
      <c r="C181" s="162"/>
      <c r="D181" s="390"/>
      <c r="E181" s="390"/>
      <c r="F181" s="158">
        <f t="shared" si="16"/>
        <v>0</v>
      </c>
      <c r="G181" s="752">
        <f t="shared" si="17"/>
        <v>0</v>
      </c>
      <c r="H181" s="387">
        <f t="shared" si="15"/>
        <v>0</v>
      </c>
      <c r="I181" s="387">
        <f t="shared" si="14"/>
        <v>0</v>
      </c>
      <c r="J181" s="565">
        <v>0</v>
      </c>
      <c r="K181" s="387">
        <v>0</v>
      </c>
      <c r="L181" s="530"/>
    </row>
    <row r="182" spans="1:12" s="87" customFormat="1" ht="15.5" x14ac:dyDescent="0.35">
      <c r="A182" s="158">
        <v>102</v>
      </c>
      <c r="B182" s="327" t="s">
        <v>630</v>
      </c>
      <c r="C182" s="162"/>
      <c r="D182" s="390"/>
      <c r="E182" s="390"/>
      <c r="F182" s="158">
        <f t="shared" si="16"/>
        <v>0</v>
      </c>
      <c r="G182" s="752">
        <f t="shared" si="17"/>
        <v>0</v>
      </c>
      <c r="H182" s="387">
        <f t="shared" si="15"/>
        <v>0</v>
      </c>
      <c r="I182" s="387">
        <f t="shared" si="14"/>
        <v>0</v>
      </c>
      <c r="J182" s="565">
        <v>0</v>
      </c>
      <c r="K182" s="387">
        <v>0</v>
      </c>
      <c r="L182" s="530"/>
    </row>
    <row r="183" spans="1:12" s="87" customFormat="1" ht="15.5" x14ac:dyDescent="0.35">
      <c r="A183" s="152">
        <v>103</v>
      </c>
      <c r="B183" s="327" t="s">
        <v>631</v>
      </c>
      <c r="C183" s="162"/>
      <c r="D183" s="390"/>
      <c r="E183" s="390"/>
      <c r="F183" s="158">
        <f t="shared" si="16"/>
        <v>0</v>
      </c>
      <c r="G183" s="752">
        <f t="shared" si="17"/>
        <v>0</v>
      </c>
      <c r="H183" s="387">
        <f t="shared" si="15"/>
        <v>0</v>
      </c>
      <c r="I183" s="387">
        <f t="shared" si="14"/>
        <v>0</v>
      </c>
      <c r="J183" s="565">
        <v>0</v>
      </c>
      <c r="K183" s="387">
        <v>0</v>
      </c>
      <c r="L183" s="530"/>
    </row>
    <row r="184" spans="1:12" s="87" customFormat="1" ht="15.5" x14ac:dyDescent="0.35">
      <c r="A184" s="158">
        <v>105</v>
      </c>
      <c r="B184" s="327" t="s">
        <v>632</v>
      </c>
      <c r="C184" s="162"/>
      <c r="D184" s="390"/>
      <c r="E184" s="390"/>
      <c r="F184" s="158">
        <f t="shared" si="16"/>
        <v>0</v>
      </c>
      <c r="G184" s="752">
        <f t="shared" si="17"/>
        <v>0</v>
      </c>
      <c r="H184" s="387">
        <f t="shared" si="15"/>
        <v>0</v>
      </c>
      <c r="I184" s="387">
        <f t="shared" si="14"/>
        <v>0</v>
      </c>
      <c r="J184" s="565">
        <v>0</v>
      </c>
      <c r="K184" s="387">
        <v>0</v>
      </c>
      <c r="L184" s="530"/>
    </row>
    <row r="185" spans="1:12" s="87" customFormat="1" ht="15.5" x14ac:dyDescent="0.35">
      <c r="A185" s="158">
        <v>106</v>
      </c>
      <c r="B185" s="327" t="s">
        <v>633</v>
      </c>
      <c r="C185" s="162"/>
      <c r="D185" s="390"/>
      <c r="E185" s="390"/>
      <c r="F185" s="158">
        <f t="shared" si="16"/>
        <v>0</v>
      </c>
      <c r="G185" s="752">
        <f t="shared" si="17"/>
        <v>0</v>
      </c>
      <c r="H185" s="387">
        <f t="shared" si="15"/>
        <v>0</v>
      </c>
      <c r="I185" s="387">
        <f t="shared" ref="I185:I243" si="18">H185*0.22</f>
        <v>0</v>
      </c>
      <c r="J185" s="565">
        <v>0</v>
      </c>
      <c r="K185" s="387">
        <v>0</v>
      </c>
      <c r="L185" s="530"/>
    </row>
    <row r="186" spans="1:12" s="87" customFormat="1" ht="15.5" x14ac:dyDescent="0.35">
      <c r="A186" s="152">
        <v>107</v>
      </c>
      <c r="B186" s="327" t="s">
        <v>634</v>
      </c>
      <c r="C186" s="162"/>
      <c r="D186" s="390"/>
      <c r="E186" s="390"/>
      <c r="F186" s="158">
        <f t="shared" si="16"/>
        <v>0</v>
      </c>
      <c r="G186" s="752">
        <f t="shared" si="17"/>
        <v>0</v>
      </c>
      <c r="H186" s="387">
        <f t="shared" si="15"/>
        <v>0</v>
      </c>
      <c r="I186" s="387">
        <f t="shared" si="18"/>
        <v>0</v>
      </c>
      <c r="J186" s="565">
        <v>0</v>
      </c>
      <c r="K186" s="387">
        <v>0</v>
      </c>
      <c r="L186" s="530"/>
    </row>
    <row r="187" spans="1:12" s="87" customFormat="1" ht="15.5" x14ac:dyDescent="0.35">
      <c r="A187" s="158">
        <v>108</v>
      </c>
      <c r="B187" s="327" t="s">
        <v>635</v>
      </c>
      <c r="C187" s="162"/>
      <c r="D187" s="390"/>
      <c r="E187" s="390"/>
      <c r="F187" s="158">
        <f t="shared" si="16"/>
        <v>0</v>
      </c>
      <c r="G187" s="752">
        <f t="shared" si="17"/>
        <v>0</v>
      </c>
      <c r="H187" s="387">
        <f t="shared" si="15"/>
        <v>0</v>
      </c>
      <c r="I187" s="387">
        <f t="shared" si="18"/>
        <v>0</v>
      </c>
      <c r="J187" s="565">
        <v>0</v>
      </c>
      <c r="K187" s="387">
        <v>0</v>
      </c>
      <c r="L187" s="530"/>
    </row>
    <row r="188" spans="1:12" s="87" customFormat="1" ht="15.5" x14ac:dyDescent="0.35">
      <c r="A188" s="152">
        <v>109</v>
      </c>
      <c r="B188" s="327" t="s">
        <v>636</v>
      </c>
      <c r="C188" s="162"/>
      <c r="D188" s="390"/>
      <c r="E188" s="390"/>
      <c r="F188" s="158">
        <f t="shared" si="16"/>
        <v>0</v>
      </c>
      <c r="G188" s="752">
        <f t="shared" si="17"/>
        <v>0</v>
      </c>
      <c r="H188" s="387">
        <f t="shared" si="15"/>
        <v>0</v>
      </c>
      <c r="I188" s="387">
        <f t="shared" si="18"/>
        <v>0</v>
      </c>
      <c r="J188" s="565">
        <v>0</v>
      </c>
      <c r="K188" s="387">
        <v>0</v>
      </c>
      <c r="L188" s="530"/>
    </row>
    <row r="189" spans="1:12" s="87" customFormat="1" ht="15.5" x14ac:dyDescent="0.35">
      <c r="A189" s="158">
        <v>110</v>
      </c>
      <c r="B189" s="327" t="s">
        <v>637</v>
      </c>
      <c r="C189" s="162"/>
      <c r="D189" s="390"/>
      <c r="E189" s="390"/>
      <c r="F189" s="158">
        <f t="shared" si="16"/>
        <v>0</v>
      </c>
      <c r="G189" s="752">
        <f t="shared" si="17"/>
        <v>0</v>
      </c>
      <c r="H189" s="387">
        <f t="shared" si="15"/>
        <v>0</v>
      </c>
      <c r="I189" s="387">
        <f t="shared" si="18"/>
        <v>0</v>
      </c>
      <c r="J189" s="565">
        <v>0</v>
      </c>
      <c r="K189" s="387">
        <v>0</v>
      </c>
      <c r="L189" s="530"/>
    </row>
    <row r="190" spans="1:12" s="87" customFormat="1" ht="15.5" x14ac:dyDescent="0.35">
      <c r="A190" s="158">
        <v>111</v>
      </c>
      <c r="B190" s="327" t="s">
        <v>638</v>
      </c>
      <c r="C190" s="162"/>
      <c r="D190" s="390"/>
      <c r="E190" s="390"/>
      <c r="F190" s="158">
        <f t="shared" si="16"/>
        <v>0</v>
      </c>
      <c r="G190" s="752">
        <f t="shared" si="17"/>
        <v>0</v>
      </c>
      <c r="H190" s="387">
        <f t="shared" si="15"/>
        <v>0</v>
      </c>
      <c r="I190" s="387">
        <f t="shared" si="18"/>
        <v>0</v>
      </c>
      <c r="J190" s="565">
        <v>0</v>
      </c>
      <c r="K190" s="387">
        <v>0</v>
      </c>
      <c r="L190" s="530"/>
    </row>
    <row r="191" spans="1:12" s="87" customFormat="1" ht="15.5" x14ac:dyDescent="0.35">
      <c r="A191" s="158">
        <v>112</v>
      </c>
      <c r="B191" s="327" t="s">
        <v>639</v>
      </c>
      <c r="C191" s="162"/>
      <c r="D191" s="390"/>
      <c r="E191" s="390"/>
      <c r="F191" s="158">
        <f t="shared" si="16"/>
        <v>0</v>
      </c>
      <c r="G191" s="752">
        <f t="shared" si="17"/>
        <v>0</v>
      </c>
      <c r="H191" s="387">
        <f t="shared" si="15"/>
        <v>0</v>
      </c>
      <c r="I191" s="387">
        <f t="shared" si="18"/>
        <v>0</v>
      </c>
      <c r="J191" s="565">
        <v>0</v>
      </c>
      <c r="K191" s="387">
        <v>0</v>
      </c>
      <c r="L191" s="530"/>
    </row>
    <row r="192" spans="1:12" s="87" customFormat="1" ht="15.5" x14ac:dyDescent="0.35">
      <c r="A192" s="152">
        <v>113</v>
      </c>
      <c r="B192" s="327" t="s">
        <v>640</v>
      </c>
      <c r="C192" s="162"/>
      <c r="D192" s="390"/>
      <c r="E192" s="390"/>
      <c r="F192" s="158">
        <f t="shared" si="16"/>
        <v>0</v>
      </c>
      <c r="G192" s="752">
        <f t="shared" si="17"/>
        <v>0</v>
      </c>
      <c r="H192" s="387">
        <f t="shared" si="15"/>
        <v>0</v>
      </c>
      <c r="I192" s="387">
        <f t="shared" si="18"/>
        <v>0</v>
      </c>
      <c r="J192" s="565">
        <v>0</v>
      </c>
      <c r="K192" s="387">
        <v>0</v>
      </c>
      <c r="L192" s="530"/>
    </row>
    <row r="193" spans="1:12" s="87" customFormat="1" ht="15.5" x14ac:dyDescent="0.35">
      <c r="A193" s="158">
        <v>114</v>
      </c>
      <c r="B193" s="327" t="s">
        <v>641</v>
      </c>
      <c r="C193" s="162"/>
      <c r="D193" s="390"/>
      <c r="E193" s="390"/>
      <c r="F193" s="158">
        <f t="shared" si="16"/>
        <v>0</v>
      </c>
      <c r="G193" s="752">
        <f t="shared" si="17"/>
        <v>0</v>
      </c>
      <c r="H193" s="387">
        <f t="shared" si="15"/>
        <v>0</v>
      </c>
      <c r="I193" s="387">
        <f t="shared" si="18"/>
        <v>0</v>
      </c>
      <c r="J193" s="565">
        <v>0</v>
      </c>
      <c r="K193" s="387">
        <v>0</v>
      </c>
      <c r="L193" s="530"/>
    </row>
    <row r="194" spans="1:12" s="87" customFormat="1" ht="15.5" x14ac:dyDescent="0.35">
      <c r="A194" s="152">
        <v>115</v>
      </c>
      <c r="B194" s="327" t="s">
        <v>642</v>
      </c>
      <c r="C194" s="162"/>
      <c r="D194" s="390"/>
      <c r="E194" s="390"/>
      <c r="F194" s="158">
        <f t="shared" si="16"/>
        <v>0</v>
      </c>
      <c r="G194" s="752">
        <f t="shared" si="17"/>
        <v>0</v>
      </c>
      <c r="H194" s="387">
        <f t="shared" si="15"/>
        <v>0</v>
      </c>
      <c r="I194" s="387">
        <f t="shared" si="18"/>
        <v>0</v>
      </c>
      <c r="J194" s="565">
        <v>0</v>
      </c>
      <c r="K194" s="387">
        <v>0</v>
      </c>
      <c r="L194" s="530"/>
    </row>
    <row r="195" spans="1:12" s="87" customFormat="1" ht="15.5" x14ac:dyDescent="0.35">
      <c r="A195" s="158">
        <v>116</v>
      </c>
      <c r="B195" s="327" t="s">
        <v>643</v>
      </c>
      <c r="C195" s="162"/>
      <c r="D195" s="390"/>
      <c r="E195" s="390"/>
      <c r="F195" s="158">
        <f t="shared" si="16"/>
        <v>0</v>
      </c>
      <c r="G195" s="752">
        <f t="shared" si="17"/>
        <v>0</v>
      </c>
      <c r="H195" s="387">
        <f t="shared" si="15"/>
        <v>0</v>
      </c>
      <c r="I195" s="387">
        <f t="shared" si="18"/>
        <v>0</v>
      </c>
      <c r="J195" s="565">
        <v>0</v>
      </c>
      <c r="K195" s="387">
        <v>0</v>
      </c>
      <c r="L195" s="530"/>
    </row>
    <row r="196" spans="1:12" s="87" customFormat="1" ht="15.5" x14ac:dyDescent="0.35">
      <c r="A196" s="158">
        <v>117</v>
      </c>
      <c r="B196" s="327" t="s">
        <v>644</v>
      </c>
      <c r="C196" s="162"/>
      <c r="D196" s="390"/>
      <c r="E196" s="390"/>
      <c r="F196" s="158">
        <f t="shared" si="16"/>
        <v>0</v>
      </c>
      <c r="G196" s="752">
        <f t="shared" si="17"/>
        <v>0</v>
      </c>
      <c r="H196" s="387">
        <f t="shared" si="15"/>
        <v>0</v>
      </c>
      <c r="I196" s="387">
        <f t="shared" si="18"/>
        <v>0</v>
      </c>
      <c r="J196" s="565">
        <v>0</v>
      </c>
      <c r="K196" s="387">
        <v>0</v>
      </c>
      <c r="L196" s="530"/>
    </row>
    <row r="197" spans="1:12" s="87" customFormat="1" ht="15.5" x14ac:dyDescent="0.35">
      <c r="A197" s="158">
        <v>118</v>
      </c>
      <c r="B197" s="327" t="s">
        <v>645</v>
      </c>
      <c r="C197" s="162"/>
      <c r="D197" s="390"/>
      <c r="E197" s="390"/>
      <c r="F197" s="158">
        <f t="shared" si="16"/>
        <v>0</v>
      </c>
      <c r="G197" s="752">
        <f t="shared" si="17"/>
        <v>0</v>
      </c>
      <c r="H197" s="387">
        <f t="shared" si="15"/>
        <v>0</v>
      </c>
      <c r="I197" s="387">
        <f t="shared" si="18"/>
        <v>0</v>
      </c>
      <c r="J197" s="565">
        <v>0</v>
      </c>
      <c r="K197" s="387">
        <v>0</v>
      </c>
      <c r="L197" s="530"/>
    </row>
    <row r="198" spans="1:12" s="87" customFormat="1" ht="15.5" x14ac:dyDescent="0.35">
      <c r="A198" s="152">
        <v>119</v>
      </c>
      <c r="B198" s="327" t="s">
        <v>646</v>
      </c>
      <c r="C198" s="162"/>
      <c r="D198" s="390"/>
      <c r="E198" s="390"/>
      <c r="F198" s="158">
        <f t="shared" si="16"/>
        <v>0</v>
      </c>
      <c r="G198" s="752">
        <f t="shared" si="17"/>
        <v>0</v>
      </c>
      <c r="H198" s="387">
        <f t="shared" si="15"/>
        <v>0</v>
      </c>
      <c r="I198" s="387">
        <f t="shared" si="18"/>
        <v>0</v>
      </c>
      <c r="J198" s="565">
        <v>0</v>
      </c>
      <c r="K198" s="387">
        <v>0</v>
      </c>
      <c r="L198" s="530"/>
    </row>
    <row r="199" spans="1:12" s="87" customFormat="1" ht="15.5" x14ac:dyDescent="0.35">
      <c r="A199" s="158">
        <v>120</v>
      </c>
      <c r="B199" s="327" t="s">
        <v>647</v>
      </c>
      <c r="C199" s="162"/>
      <c r="D199" s="390"/>
      <c r="E199" s="390"/>
      <c r="F199" s="158">
        <f t="shared" si="16"/>
        <v>0</v>
      </c>
      <c r="G199" s="752">
        <f t="shared" si="17"/>
        <v>0</v>
      </c>
      <c r="H199" s="387">
        <f t="shared" ref="H199:H262" si="19">G199*4281.45</f>
        <v>0</v>
      </c>
      <c r="I199" s="387">
        <f t="shared" si="18"/>
        <v>0</v>
      </c>
      <c r="J199" s="565">
        <v>0</v>
      </c>
      <c r="K199" s="387">
        <v>0</v>
      </c>
      <c r="L199" s="530"/>
    </row>
    <row r="200" spans="1:12" s="87" customFormat="1" ht="15.5" x14ac:dyDescent="0.35">
      <c r="A200" s="152">
        <v>121</v>
      </c>
      <c r="B200" s="327" t="s">
        <v>648</v>
      </c>
      <c r="C200" s="162"/>
      <c r="D200" s="390"/>
      <c r="E200" s="390"/>
      <c r="F200" s="158">
        <f t="shared" ref="F200:F259" si="20">C200+D200+E200</f>
        <v>0</v>
      </c>
      <c r="G200" s="752">
        <f t="shared" si="17"/>
        <v>0</v>
      </c>
      <c r="H200" s="387">
        <f t="shared" si="19"/>
        <v>0</v>
      </c>
      <c r="I200" s="387">
        <f t="shared" si="18"/>
        <v>0</v>
      </c>
      <c r="J200" s="565">
        <v>0</v>
      </c>
      <c r="K200" s="387">
        <v>0</v>
      </c>
      <c r="L200" s="530"/>
    </row>
    <row r="201" spans="1:12" s="87" customFormat="1" ht="15.5" x14ac:dyDescent="0.35">
      <c r="A201" s="158">
        <v>122</v>
      </c>
      <c r="B201" s="327" t="s">
        <v>649</v>
      </c>
      <c r="C201" s="162"/>
      <c r="D201" s="390"/>
      <c r="E201" s="390"/>
      <c r="F201" s="158">
        <f t="shared" si="20"/>
        <v>0</v>
      </c>
      <c r="G201" s="752">
        <f t="shared" si="17"/>
        <v>0</v>
      </c>
      <c r="H201" s="387">
        <f t="shared" si="19"/>
        <v>0</v>
      </c>
      <c r="I201" s="387">
        <f t="shared" si="18"/>
        <v>0</v>
      </c>
      <c r="J201" s="565">
        <v>0</v>
      </c>
      <c r="K201" s="387">
        <v>0</v>
      </c>
      <c r="L201" s="530"/>
    </row>
    <row r="202" spans="1:12" s="87" customFormat="1" ht="15.5" x14ac:dyDescent="0.35">
      <c r="A202" s="158">
        <v>123</v>
      </c>
      <c r="B202" s="327" t="s">
        <v>650</v>
      </c>
      <c r="C202" s="162"/>
      <c r="D202" s="390"/>
      <c r="E202" s="390"/>
      <c r="F202" s="158">
        <f t="shared" si="20"/>
        <v>0</v>
      </c>
      <c r="G202" s="752">
        <f t="shared" si="17"/>
        <v>0</v>
      </c>
      <c r="H202" s="387">
        <f t="shared" si="19"/>
        <v>0</v>
      </c>
      <c r="I202" s="387">
        <f t="shared" si="18"/>
        <v>0</v>
      </c>
      <c r="J202" s="565">
        <v>0</v>
      </c>
      <c r="K202" s="387">
        <v>0</v>
      </c>
      <c r="L202" s="530"/>
    </row>
    <row r="203" spans="1:12" s="87" customFormat="1" ht="15.5" x14ac:dyDescent="0.35">
      <c r="A203" s="158">
        <v>124</v>
      </c>
      <c r="B203" s="327" t="s">
        <v>651</v>
      </c>
      <c r="C203" s="162"/>
      <c r="D203" s="390"/>
      <c r="E203" s="390"/>
      <c r="F203" s="158">
        <f t="shared" si="20"/>
        <v>0</v>
      </c>
      <c r="G203" s="752">
        <f t="shared" si="17"/>
        <v>0</v>
      </c>
      <c r="H203" s="387">
        <f t="shared" si="19"/>
        <v>0</v>
      </c>
      <c r="I203" s="387">
        <f t="shared" si="18"/>
        <v>0</v>
      </c>
      <c r="J203" s="565">
        <v>0</v>
      </c>
      <c r="K203" s="387">
        <v>0</v>
      </c>
      <c r="L203" s="530"/>
    </row>
    <row r="204" spans="1:12" s="87" customFormat="1" ht="15.5" x14ac:dyDescent="0.35">
      <c r="A204" s="152">
        <v>125</v>
      </c>
      <c r="B204" s="327" t="s">
        <v>652</v>
      </c>
      <c r="C204" s="162"/>
      <c r="D204" s="390"/>
      <c r="E204" s="390"/>
      <c r="F204" s="158">
        <f t="shared" si="20"/>
        <v>0</v>
      </c>
      <c r="G204" s="752">
        <f t="shared" si="17"/>
        <v>0</v>
      </c>
      <c r="H204" s="387">
        <f t="shared" si="19"/>
        <v>0</v>
      </c>
      <c r="I204" s="387">
        <f t="shared" si="18"/>
        <v>0</v>
      </c>
      <c r="J204" s="565">
        <v>0</v>
      </c>
      <c r="K204" s="387">
        <v>0</v>
      </c>
      <c r="L204" s="530"/>
    </row>
    <row r="205" spans="1:12" s="87" customFormat="1" ht="15.5" x14ac:dyDescent="0.35">
      <c r="A205" s="158">
        <v>126</v>
      </c>
      <c r="B205" s="327" t="s">
        <v>653</v>
      </c>
      <c r="C205" s="162"/>
      <c r="D205" s="390"/>
      <c r="E205" s="390"/>
      <c r="F205" s="158">
        <f t="shared" si="20"/>
        <v>0</v>
      </c>
      <c r="G205" s="752">
        <f t="shared" si="17"/>
        <v>0</v>
      </c>
      <c r="H205" s="387">
        <f t="shared" si="19"/>
        <v>0</v>
      </c>
      <c r="I205" s="387">
        <f t="shared" si="18"/>
        <v>0</v>
      </c>
      <c r="J205" s="565">
        <v>0</v>
      </c>
      <c r="K205" s="387">
        <v>0</v>
      </c>
      <c r="L205" s="530"/>
    </row>
    <row r="206" spans="1:12" s="87" customFormat="1" ht="15.5" x14ac:dyDescent="0.35">
      <c r="A206" s="152">
        <v>127</v>
      </c>
      <c r="B206" s="327" t="s">
        <v>654</v>
      </c>
      <c r="C206" s="162"/>
      <c r="D206" s="390"/>
      <c r="E206" s="390"/>
      <c r="F206" s="158">
        <f t="shared" si="20"/>
        <v>0</v>
      </c>
      <c r="G206" s="752">
        <f t="shared" si="17"/>
        <v>0</v>
      </c>
      <c r="H206" s="387">
        <f t="shared" si="19"/>
        <v>0</v>
      </c>
      <c r="I206" s="387">
        <f t="shared" si="18"/>
        <v>0</v>
      </c>
      <c r="J206" s="565">
        <v>0</v>
      </c>
      <c r="K206" s="387">
        <v>0</v>
      </c>
      <c r="L206" s="530"/>
    </row>
    <row r="207" spans="1:12" s="87" customFormat="1" ht="15.5" x14ac:dyDescent="0.35">
      <c r="A207" s="158">
        <v>128</v>
      </c>
      <c r="B207" s="327" t="s">
        <v>655</v>
      </c>
      <c r="C207" s="162"/>
      <c r="D207" s="390"/>
      <c r="E207" s="390"/>
      <c r="F207" s="158">
        <f t="shared" si="20"/>
        <v>0</v>
      </c>
      <c r="G207" s="752">
        <f t="shared" si="17"/>
        <v>0</v>
      </c>
      <c r="H207" s="387">
        <f t="shared" si="19"/>
        <v>0</v>
      </c>
      <c r="I207" s="387">
        <f t="shared" si="18"/>
        <v>0</v>
      </c>
      <c r="J207" s="565">
        <v>0</v>
      </c>
      <c r="K207" s="387">
        <v>0</v>
      </c>
      <c r="L207" s="530"/>
    </row>
    <row r="208" spans="1:12" s="87" customFormat="1" ht="15.5" x14ac:dyDescent="0.35">
      <c r="A208" s="158">
        <v>129</v>
      </c>
      <c r="B208" s="327" t="s">
        <v>656</v>
      </c>
      <c r="C208" s="162"/>
      <c r="D208" s="390"/>
      <c r="E208" s="390"/>
      <c r="F208" s="158">
        <f t="shared" si="20"/>
        <v>0</v>
      </c>
      <c r="G208" s="752">
        <f t="shared" si="17"/>
        <v>0</v>
      </c>
      <c r="H208" s="387">
        <f t="shared" si="19"/>
        <v>0</v>
      </c>
      <c r="I208" s="387">
        <f t="shared" si="18"/>
        <v>0</v>
      </c>
      <c r="J208" s="565">
        <v>0</v>
      </c>
      <c r="K208" s="387">
        <v>0</v>
      </c>
      <c r="L208" s="530"/>
    </row>
    <row r="209" spans="1:12" s="87" customFormat="1" ht="15.5" x14ac:dyDescent="0.35">
      <c r="A209" s="158">
        <v>130</v>
      </c>
      <c r="B209" s="327" t="s">
        <v>657</v>
      </c>
      <c r="C209" s="162"/>
      <c r="D209" s="390"/>
      <c r="E209" s="390"/>
      <c r="F209" s="158">
        <f t="shared" si="20"/>
        <v>0</v>
      </c>
      <c r="G209" s="752">
        <f t="shared" si="17"/>
        <v>0</v>
      </c>
      <c r="H209" s="387">
        <f t="shared" si="19"/>
        <v>0</v>
      </c>
      <c r="I209" s="387">
        <f t="shared" si="18"/>
        <v>0</v>
      </c>
      <c r="J209" s="565">
        <v>0</v>
      </c>
      <c r="K209" s="387">
        <v>0</v>
      </c>
      <c r="L209" s="530"/>
    </row>
    <row r="210" spans="1:12" s="87" customFormat="1" ht="15.5" x14ac:dyDescent="0.35">
      <c r="A210" s="152">
        <v>131</v>
      </c>
      <c r="B210" s="327" t="s">
        <v>658</v>
      </c>
      <c r="C210" s="162"/>
      <c r="D210" s="390"/>
      <c r="E210" s="390"/>
      <c r="F210" s="158">
        <f t="shared" si="20"/>
        <v>0</v>
      </c>
      <c r="G210" s="752">
        <f t="shared" si="17"/>
        <v>0</v>
      </c>
      <c r="H210" s="387">
        <f t="shared" si="19"/>
        <v>0</v>
      </c>
      <c r="I210" s="387">
        <f t="shared" si="18"/>
        <v>0</v>
      </c>
      <c r="J210" s="565">
        <v>0</v>
      </c>
      <c r="K210" s="387">
        <v>0</v>
      </c>
      <c r="L210" s="530"/>
    </row>
    <row r="211" spans="1:12" s="87" customFormat="1" ht="15.5" x14ac:dyDescent="0.35">
      <c r="A211" s="158">
        <v>132</v>
      </c>
      <c r="B211" s="327" t="s">
        <v>659</v>
      </c>
      <c r="C211" s="162"/>
      <c r="D211" s="390"/>
      <c r="E211" s="390"/>
      <c r="F211" s="158">
        <f t="shared" si="20"/>
        <v>0</v>
      </c>
      <c r="G211" s="752">
        <f t="shared" si="17"/>
        <v>0</v>
      </c>
      <c r="H211" s="387">
        <f t="shared" si="19"/>
        <v>0</v>
      </c>
      <c r="I211" s="387">
        <f t="shared" si="18"/>
        <v>0</v>
      </c>
      <c r="J211" s="565">
        <v>0</v>
      </c>
      <c r="K211" s="387">
        <v>0</v>
      </c>
      <c r="L211" s="530"/>
    </row>
    <row r="212" spans="1:12" s="87" customFormat="1" ht="15.5" x14ac:dyDescent="0.35">
      <c r="A212" s="152">
        <v>133</v>
      </c>
      <c r="B212" s="327" t="s">
        <v>660</v>
      </c>
      <c r="C212" s="162"/>
      <c r="D212" s="390"/>
      <c r="E212" s="390"/>
      <c r="F212" s="158">
        <f t="shared" si="20"/>
        <v>0</v>
      </c>
      <c r="G212" s="752">
        <f t="shared" ref="G212:G275" si="21">0.5/28825.8*F212</f>
        <v>0</v>
      </c>
      <c r="H212" s="387">
        <f t="shared" si="19"/>
        <v>0</v>
      </c>
      <c r="I212" s="387">
        <f t="shared" si="18"/>
        <v>0</v>
      </c>
      <c r="J212" s="565">
        <v>0</v>
      </c>
      <c r="K212" s="387">
        <v>0</v>
      </c>
      <c r="L212" s="530"/>
    </row>
    <row r="213" spans="1:12" s="87" customFormat="1" ht="15.5" x14ac:dyDescent="0.35">
      <c r="A213" s="158">
        <v>134</v>
      </c>
      <c r="B213" s="327" t="s">
        <v>661</v>
      </c>
      <c r="C213" s="162"/>
      <c r="D213" s="390"/>
      <c r="E213" s="390"/>
      <c r="F213" s="158">
        <f t="shared" si="20"/>
        <v>0</v>
      </c>
      <c r="G213" s="752">
        <f t="shared" si="21"/>
        <v>0</v>
      </c>
      <c r="H213" s="387">
        <f t="shared" si="19"/>
        <v>0</v>
      </c>
      <c r="I213" s="387">
        <f t="shared" si="18"/>
        <v>0</v>
      </c>
      <c r="J213" s="565">
        <v>0</v>
      </c>
      <c r="K213" s="387">
        <v>0</v>
      </c>
      <c r="L213" s="530"/>
    </row>
    <row r="214" spans="1:12" s="87" customFormat="1" ht="15.5" x14ac:dyDescent="0.35">
      <c r="A214" s="158">
        <v>135</v>
      </c>
      <c r="B214" s="327" t="s">
        <v>662</v>
      </c>
      <c r="C214" s="162"/>
      <c r="D214" s="390"/>
      <c r="E214" s="390"/>
      <c r="F214" s="158">
        <f t="shared" si="20"/>
        <v>0</v>
      </c>
      <c r="G214" s="752">
        <f t="shared" si="21"/>
        <v>0</v>
      </c>
      <c r="H214" s="387">
        <f t="shared" si="19"/>
        <v>0</v>
      </c>
      <c r="I214" s="387">
        <f t="shared" si="18"/>
        <v>0</v>
      </c>
      <c r="J214" s="565">
        <v>0</v>
      </c>
      <c r="K214" s="387">
        <v>0</v>
      </c>
      <c r="L214" s="530"/>
    </row>
    <row r="215" spans="1:12" s="87" customFormat="1" ht="15.5" x14ac:dyDescent="0.35">
      <c r="A215" s="158">
        <v>136</v>
      </c>
      <c r="B215" s="327" t="s">
        <v>663</v>
      </c>
      <c r="C215" s="162"/>
      <c r="D215" s="390"/>
      <c r="E215" s="390"/>
      <c r="F215" s="158">
        <f t="shared" si="20"/>
        <v>0</v>
      </c>
      <c r="G215" s="752">
        <f t="shared" si="21"/>
        <v>0</v>
      </c>
      <c r="H215" s="387">
        <f t="shared" si="19"/>
        <v>0</v>
      </c>
      <c r="I215" s="387">
        <f t="shared" si="18"/>
        <v>0</v>
      </c>
      <c r="J215" s="565">
        <v>0</v>
      </c>
      <c r="K215" s="387">
        <v>0</v>
      </c>
      <c r="L215" s="530"/>
    </row>
    <row r="216" spans="1:12" s="87" customFormat="1" ht="15.5" x14ac:dyDescent="0.35">
      <c r="A216" s="152">
        <v>137</v>
      </c>
      <c r="B216" s="327" t="s">
        <v>664</v>
      </c>
      <c r="C216" s="162"/>
      <c r="D216" s="390"/>
      <c r="E216" s="390"/>
      <c r="F216" s="158">
        <f t="shared" si="20"/>
        <v>0</v>
      </c>
      <c r="G216" s="752">
        <f t="shared" si="21"/>
        <v>0</v>
      </c>
      <c r="H216" s="387">
        <f t="shared" si="19"/>
        <v>0</v>
      </c>
      <c r="I216" s="387">
        <f t="shared" si="18"/>
        <v>0</v>
      </c>
      <c r="J216" s="565">
        <v>0</v>
      </c>
      <c r="K216" s="387">
        <v>0</v>
      </c>
      <c r="L216" s="530"/>
    </row>
    <row r="217" spans="1:12" s="87" customFormat="1" ht="15.5" x14ac:dyDescent="0.35">
      <c r="A217" s="158">
        <v>138</v>
      </c>
      <c r="B217" s="327" t="s">
        <v>665</v>
      </c>
      <c r="C217" s="162"/>
      <c r="D217" s="390"/>
      <c r="E217" s="390"/>
      <c r="F217" s="158">
        <f t="shared" si="20"/>
        <v>0</v>
      </c>
      <c r="G217" s="752">
        <f t="shared" si="21"/>
        <v>0</v>
      </c>
      <c r="H217" s="387">
        <f t="shared" si="19"/>
        <v>0</v>
      </c>
      <c r="I217" s="387">
        <f t="shared" si="18"/>
        <v>0</v>
      </c>
      <c r="J217" s="565">
        <v>0</v>
      </c>
      <c r="K217" s="387">
        <v>0</v>
      </c>
      <c r="L217" s="530"/>
    </row>
    <row r="218" spans="1:12" s="87" customFormat="1" ht="15.5" x14ac:dyDescent="0.35">
      <c r="A218" s="152">
        <v>139</v>
      </c>
      <c r="B218" s="327" t="s">
        <v>666</v>
      </c>
      <c r="C218" s="162"/>
      <c r="D218" s="390"/>
      <c r="E218" s="390"/>
      <c r="F218" s="158">
        <f t="shared" si="20"/>
        <v>0</v>
      </c>
      <c r="G218" s="752">
        <f t="shared" si="21"/>
        <v>0</v>
      </c>
      <c r="H218" s="387">
        <f t="shared" si="19"/>
        <v>0</v>
      </c>
      <c r="I218" s="387">
        <f t="shared" si="18"/>
        <v>0</v>
      </c>
      <c r="J218" s="565">
        <v>0</v>
      </c>
      <c r="K218" s="387">
        <v>0</v>
      </c>
      <c r="L218" s="530"/>
    </row>
    <row r="219" spans="1:12" s="87" customFormat="1" ht="15.5" x14ac:dyDescent="0.35">
      <c r="A219" s="158">
        <v>140</v>
      </c>
      <c r="B219" s="321" t="s">
        <v>2009</v>
      </c>
      <c r="C219" s="158"/>
      <c r="D219" s="438"/>
      <c r="E219" s="438"/>
      <c r="F219" s="158">
        <f t="shared" si="20"/>
        <v>0</v>
      </c>
      <c r="G219" s="752">
        <f t="shared" si="21"/>
        <v>0</v>
      </c>
      <c r="H219" s="387">
        <f t="shared" si="19"/>
        <v>0</v>
      </c>
      <c r="I219" s="387">
        <f t="shared" si="18"/>
        <v>0</v>
      </c>
      <c r="J219" s="565">
        <v>0</v>
      </c>
      <c r="K219" s="387">
        <v>0</v>
      </c>
      <c r="L219" s="530"/>
    </row>
    <row r="220" spans="1:12" s="87" customFormat="1" ht="15.5" x14ac:dyDescent="0.35">
      <c r="A220" s="158">
        <v>141</v>
      </c>
      <c r="B220" s="321" t="s">
        <v>2010</v>
      </c>
      <c r="C220" s="158"/>
      <c r="D220" s="438"/>
      <c r="E220" s="438"/>
      <c r="F220" s="158">
        <f t="shared" si="20"/>
        <v>0</v>
      </c>
      <c r="G220" s="752">
        <f t="shared" si="21"/>
        <v>0</v>
      </c>
      <c r="H220" s="387">
        <f t="shared" si="19"/>
        <v>0</v>
      </c>
      <c r="I220" s="387">
        <f t="shared" si="18"/>
        <v>0</v>
      </c>
      <c r="J220" s="565">
        <v>0</v>
      </c>
      <c r="K220" s="387">
        <v>0</v>
      </c>
      <c r="L220" s="530"/>
    </row>
    <row r="221" spans="1:12" s="87" customFormat="1" ht="15.5" x14ac:dyDescent="0.35">
      <c r="A221" s="158">
        <v>142</v>
      </c>
      <c r="B221" s="321" t="s">
        <v>2011</v>
      </c>
      <c r="C221" s="158"/>
      <c r="D221" s="438"/>
      <c r="E221" s="438"/>
      <c r="F221" s="158">
        <f t="shared" si="20"/>
        <v>0</v>
      </c>
      <c r="G221" s="752">
        <f t="shared" si="21"/>
        <v>0</v>
      </c>
      <c r="H221" s="387">
        <f t="shared" si="19"/>
        <v>0</v>
      </c>
      <c r="I221" s="387">
        <f t="shared" si="18"/>
        <v>0</v>
      </c>
      <c r="J221" s="565">
        <v>0</v>
      </c>
      <c r="K221" s="387">
        <v>0</v>
      </c>
      <c r="L221" s="530"/>
    </row>
    <row r="222" spans="1:12" s="87" customFormat="1" ht="15.5" x14ac:dyDescent="0.35">
      <c r="A222" s="152">
        <v>143</v>
      </c>
      <c r="B222" s="321" t="s">
        <v>2012</v>
      </c>
      <c r="C222" s="158"/>
      <c r="D222" s="438"/>
      <c r="E222" s="438"/>
      <c r="F222" s="158">
        <f t="shared" si="20"/>
        <v>0</v>
      </c>
      <c r="G222" s="752">
        <f t="shared" si="21"/>
        <v>0</v>
      </c>
      <c r="H222" s="387">
        <f t="shared" si="19"/>
        <v>0</v>
      </c>
      <c r="I222" s="387">
        <f t="shared" si="18"/>
        <v>0</v>
      </c>
      <c r="J222" s="565">
        <v>0</v>
      </c>
      <c r="K222" s="387">
        <v>0</v>
      </c>
      <c r="L222" s="530"/>
    </row>
    <row r="223" spans="1:12" s="87" customFormat="1" ht="15.5" x14ac:dyDescent="0.35">
      <c r="A223" s="158">
        <v>144</v>
      </c>
      <c r="B223" s="321" t="s">
        <v>2013</v>
      </c>
      <c r="C223" s="158"/>
      <c r="D223" s="438"/>
      <c r="E223" s="438"/>
      <c r="F223" s="158">
        <f t="shared" si="20"/>
        <v>0</v>
      </c>
      <c r="G223" s="752">
        <f t="shared" si="21"/>
        <v>0</v>
      </c>
      <c r="H223" s="387">
        <f t="shared" si="19"/>
        <v>0</v>
      </c>
      <c r="I223" s="387">
        <f t="shared" si="18"/>
        <v>0</v>
      </c>
      <c r="J223" s="565">
        <v>0</v>
      </c>
      <c r="K223" s="387">
        <v>0</v>
      </c>
      <c r="L223" s="530"/>
    </row>
    <row r="224" spans="1:12" s="87" customFormat="1" ht="15.5" x14ac:dyDescent="0.35">
      <c r="A224" s="152">
        <v>145</v>
      </c>
      <c r="B224" s="321" t="s">
        <v>2014</v>
      </c>
      <c r="C224" s="158"/>
      <c r="D224" s="438"/>
      <c r="E224" s="438"/>
      <c r="F224" s="158">
        <f t="shared" si="20"/>
        <v>0</v>
      </c>
      <c r="G224" s="752">
        <f t="shared" si="21"/>
        <v>0</v>
      </c>
      <c r="H224" s="387">
        <f t="shared" si="19"/>
        <v>0</v>
      </c>
      <c r="I224" s="387">
        <f t="shared" si="18"/>
        <v>0</v>
      </c>
      <c r="J224" s="565">
        <v>0</v>
      </c>
      <c r="K224" s="387">
        <v>0</v>
      </c>
      <c r="L224" s="530"/>
    </row>
    <row r="225" spans="1:12" s="87" customFormat="1" ht="15.5" x14ac:dyDescent="0.35">
      <c r="A225" s="158">
        <v>146</v>
      </c>
      <c r="B225" s="321" t="s">
        <v>2015</v>
      </c>
      <c r="C225" s="158"/>
      <c r="D225" s="438"/>
      <c r="E225" s="438"/>
      <c r="F225" s="158">
        <f t="shared" si="20"/>
        <v>0</v>
      </c>
      <c r="G225" s="752">
        <f t="shared" si="21"/>
        <v>0</v>
      </c>
      <c r="H225" s="387">
        <f t="shared" si="19"/>
        <v>0</v>
      </c>
      <c r="I225" s="387">
        <f t="shared" si="18"/>
        <v>0</v>
      </c>
      <c r="J225" s="565">
        <v>0</v>
      </c>
      <c r="K225" s="387">
        <v>0</v>
      </c>
      <c r="L225" s="530"/>
    </row>
    <row r="226" spans="1:12" s="87" customFormat="1" ht="15.5" x14ac:dyDescent="0.35">
      <c r="A226" s="158">
        <v>147</v>
      </c>
      <c r="B226" s="321" t="s">
        <v>2016</v>
      </c>
      <c r="C226" s="158"/>
      <c r="D226" s="438"/>
      <c r="E226" s="438"/>
      <c r="F226" s="158">
        <f t="shared" si="20"/>
        <v>0</v>
      </c>
      <c r="G226" s="752">
        <f t="shared" si="21"/>
        <v>0</v>
      </c>
      <c r="H226" s="387">
        <f t="shared" si="19"/>
        <v>0</v>
      </c>
      <c r="I226" s="387">
        <f t="shared" si="18"/>
        <v>0</v>
      </c>
      <c r="J226" s="565">
        <v>0</v>
      </c>
      <c r="K226" s="387">
        <v>0</v>
      </c>
      <c r="L226" s="530"/>
    </row>
    <row r="227" spans="1:12" s="87" customFormat="1" ht="15.5" x14ac:dyDescent="0.35">
      <c r="A227" s="158">
        <v>148</v>
      </c>
      <c r="B227" s="329" t="s">
        <v>2017</v>
      </c>
      <c r="C227" s="158"/>
      <c r="D227" s="438"/>
      <c r="E227" s="438"/>
      <c r="F227" s="158">
        <f t="shared" si="20"/>
        <v>0</v>
      </c>
      <c r="G227" s="752">
        <f t="shared" si="21"/>
        <v>0</v>
      </c>
      <c r="H227" s="387">
        <f t="shared" si="19"/>
        <v>0</v>
      </c>
      <c r="I227" s="387">
        <f t="shared" si="18"/>
        <v>0</v>
      </c>
      <c r="J227" s="565">
        <v>0</v>
      </c>
      <c r="K227" s="387">
        <v>0</v>
      </c>
      <c r="L227" s="530"/>
    </row>
    <row r="228" spans="1:12" s="87" customFormat="1" ht="15.5" x14ac:dyDescent="0.35">
      <c r="A228" s="152">
        <v>149</v>
      </c>
      <c r="B228" s="329" t="s">
        <v>2018</v>
      </c>
      <c r="C228" s="158"/>
      <c r="D228" s="438"/>
      <c r="E228" s="438"/>
      <c r="F228" s="158">
        <f t="shared" si="20"/>
        <v>0</v>
      </c>
      <c r="G228" s="752">
        <f t="shared" si="21"/>
        <v>0</v>
      </c>
      <c r="H228" s="387">
        <f t="shared" si="19"/>
        <v>0</v>
      </c>
      <c r="I228" s="387">
        <f t="shared" si="18"/>
        <v>0</v>
      </c>
      <c r="J228" s="565">
        <v>0</v>
      </c>
      <c r="K228" s="387">
        <v>0</v>
      </c>
      <c r="L228" s="530"/>
    </row>
    <row r="229" spans="1:12" s="87" customFormat="1" ht="15.5" x14ac:dyDescent="0.35">
      <c r="A229" s="158">
        <v>150</v>
      </c>
      <c r="B229" s="321" t="s">
        <v>2019</v>
      </c>
      <c r="C229" s="158"/>
      <c r="D229" s="438"/>
      <c r="E229" s="438"/>
      <c r="F229" s="158">
        <f t="shared" si="20"/>
        <v>0</v>
      </c>
      <c r="G229" s="752">
        <f t="shared" si="21"/>
        <v>0</v>
      </c>
      <c r="H229" s="387">
        <f t="shared" si="19"/>
        <v>0</v>
      </c>
      <c r="I229" s="387">
        <f t="shared" si="18"/>
        <v>0</v>
      </c>
      <c r="J229" s="565">
        <v>0</v>
      </c>
      <c r="K229" s="387">
        <v>0</v>
      </c>
      <c r="L229" s="530"/>
    </row>
    <row r="230" spans="1:12" s="87" customFormat="1" ht="15.5" x14ac:dyDescent="0.35">
      <c r="A230" s="152">
        <v>151</v>
      </c>
      <c r="B230" s="321" t="s">
        <v>2020</v>
      </c>
      <c r="C230" s="158"/>
      <c r="D230" s="438"/>
      <c r="E230" s="438"/>
      <c r="F230" s="158">
        <f t="shared" si="20"/>
        <v>0</v>
      </c>
      <c r="G230" s="752">
        <f t="shared" si="21"/>
        <v>0</v>
      </c>
      <c r="H230" s="387">
        <f t="shared" si="19"/>
        <v>0</v>
      </c>
      <c r="I230" s="387">
        <f t="shared" si="18"/>
        <v>0</v>
      </c>
      <c r="J230" s="565">
        <v>0</v>
      </c>
      <c r="K230" s="387">
        <v>0</v>
      </c>
      <c r="L230" s="530"/>
    </row>
    <row r="231" spans="1:12" s="87" customFormat="1" ht="15.5" x14ac:dyDescent="0.35">
      <c r="A231" s="158">
        <v>152</v>
      </c>
      <c r="B231" s="329" t="s">
        <v>2021</v>
      </c>
      <c r="C231" s="158"/>
      <c r="D231" s="438"/>
      <c r="E231" s="438"/>
      <c r="F231" s="158">
        <f t="shared" si="20"/>
        <v>0</v>
      </c>
      <c r="G231" s="752">
        <f t="shared" si="21"/>
        <v>0</v>
      </c>
      <c r="H231" s="387">
        <f t="shared" si="19"/>
        <v>0</v>
      </c>
      <c r="I231" s="387">
        <f t="shared" si="18"/>
        <v>0</v>
      </c>
      <c r="J231" s="565">
        <v>0</v>
      </c>
      <c r="K231" s="387">
        <v>0</v>
      </c>
      <c r="L231" s="530"/>
    </row>
    <row r="232" spans="1:12" s="87" customFormat="1" ht="15.5" x14ac:dyDescent="0.35">
      <c r="A232" s="158">
        <v>153</v>
      </c>
      <c r="B232" s="321" t="s">
        <v>2022</v>
      </c>
      <c r="C232" s="158"/>
      <c r="D232" s="438"/>
      <c r="E232" s="438"/>
      <c r="F232" s="158">
        <f t="shared" si="20"/>
        <v>0</v>
      </c>
      <c r="G232" s="752">
        <f t="shared" si="21"/>
        <v>0</v>
      </c>
      <c r="H232" s="387">
        <f t="shared" si="19"/>
        <v>0</v>
      </c>
      <c r="I232" s="387">
        <f t="shared" si="18"/>
        <v>0</v>
      </c>
      <c r="J232" s="565">
        <v>0</v>
      </c>
      <c r="K232" s="387">
        <v>0</v>
      </c>
      <c r="L232" s="530"/>
    </row>
    <row r="233" spans="1:12" s="87" customFormat="1" ht="15.5" x14ac:dyDescent="0.35">
      <c r="A233" s="158">
        <v>154</v>
      </c>
      <c r="B233" s="321" t="s">
        <v>2023</v>
      </c>
      <c r="C233" s="158"/>
      <c r="D233" s="438"/>
      <c r="E233" s="438"/>
      <c r="F233" s="158">
        <f t="shared" si="20"/>
        <v>0</v>
      </c>
      <c r="G233" s="752">
        <f t="shared" si="21"/>
        <v>0</v>
      </c>
      <c r="H233" s="387">
        <f t="shared" si="19"/>
        <v>0</v>
      </c>
      <c r="I233" s="387">
        <f t="shared" si="18"/>
        <v>0</v>
      </c>
      <c r="J233" s="565">
        <v>0</v>
      </c>
      <c r="K233" s="387">
        <v>0</v>
      </c>
      <c r="L233" s="530"/>
    </row>
    <row r="234" spans="1:12" s="87" customFormat="1" ht="15.5" x14ac:dyDescent="0.35">
      <c r="A234" s="152">
        <v>155</v>
      </c>
      <c r="B234" s="321" t="s">
        <v>2024</v>
      </c>
      <c r="C234" s="158"/>
      <c r="D234" s="438"/>
      <c r="E234" s="438"/>
      <c r="F234" s="158">
        <f t="shared" si="20"/>
        <v>0</v>
      </c>
      <c r="G234" s="752">
        <f t="shared" si="21"/>
        <v>0</v>
      </c>
      <c r="H234" s="387">
        <f t="shared" si="19"/>
        <v>0</v>
      </c>
      <c r="I234" s="387">
        <f t="shared" si="18"/>
        <v>0</v>
      </c>
      <c r="J234" s="565">
        <v>0</v>
      </c>
      <c r="K234" s="387">
        <v>0</v>
      </c>
      <c r="L234" s="530"/>
    </row>
    <row r="235" spans="1:12" s="87" customFormat="1" ht="15.5" x14ac:dyDescent="0.35">
      <c r="A235" s="158">
        <v>156</v>
      </c>
      <c r="B235" s="321" t="s">
        <v>2025</v>
      </c>
      <c r="C235" s="158"/>
      <c r="D235" s="438"/>
      <c r="E235" s="438"/>
      <c r="F235" s="158">
        <f t="shared" si="20"/>
        <v>0</v>
      </c>
      <c r="G235" s="752">
        <f t="shared" si="21"/>
        <v>0</v>
      </c>
      <c r="H235" s="387">
        <f t="shared" si="19"/>
        <v>0</v>
      </c>
      <c r="I235" s="387">
        <f t="shared" si="18"/>
        <v>0</v>
      </c>
      <c r="J235" s="565">
        <v>0</v>
      </c>
      <c r="K235" s="387">
        <v>0</v>
      </c>
      <c r="L235" s="530"/>
    </row>
    <row r="236" spans="1:12" s="87" customFormat="1" ht="15.5" x14ac:dyDescent="0.35">
      <c r="A236" s="152">
        <v>157</v>
      </c>
      <c r="B236" s="321" t="s">
        <v>2026</v>
      </c>
      <c r="C236" s="158"/>
      <c r="D236" s="438"/>
      <c r="E236" s="438"/>
      <c r="F236" s="158">
        <f t="shared" si="20"/>
        <v>0</v>
      </c>
      <c r="G236" s="752">
        <f t="shared" si="21"/>
        <v>0</v>
      </c>
      <c r="H236" s="387">
        <f t="shared" si="19"/>
        <v>0</v>
      </c>
      <c r="I236" s="387">
        <f t="shared" si="18"/>
        <v>0</v>
      </c>
      <c r="J236" s="565">
        <v>0</v>
      </c>
      <c r="K236" s="387">
        <v>0</v>
      </c>
      <c r="L236" s="530"/>
    </row>
    <row r="237" spans="1:12" s="87" customFormat="1" ht="15.5" x14ac:dyDescent="0.35">
      <c r="A237" s="158">
        <v>158</v>
      </c>
      <c r="B237" s="321" t="s">
        <v>2027</v>
      </c>
      <c r="C237" s="158"/>
      <c r="D237" s="438"/>
      <c r="E237" s="438"/>
      <c r="F237" s="158">
        <f t="shared" si="20"/>
        <v>0</v>
      </c>
      <c r="G237" s="752">
        <f t="shared" si="21"/>
        <v>0</v>
      </c>
      <c r="H237" s="387">
        <f t="shared" si="19"/>
        <v>0</v>
      </c>
      <c r="I237" s="387">
        <f t="shared" si="18"/>
        <v>0</v>
      </c>
      <c r="J237" s="565">
        <v>0</v>
      </c>
      <c r="K237" s="387">
        <v>0</v>
      </c>
      <c r="L237" s="530"/>
    </row>
    <row r="238" spans="1:12" s="87" customFormat="1" ht="15.5" x14ac:dyDescent="0.35">
      <c r="A238" s="158">
        <v>159</v>
      </c>
      <c r="B238" s="321" t="s">
        <v>2028</v>
      </c>
      <c r="C238" s="158"/>
      <c r="D238" s="438"/>
      <c r="E238" s="438"/>
      <c r="F238" s="158">
        <f t="shared" si="20"/>
        <v>0</v>
      </c>
      <c r="G238" s="752">
        <f t="shared" si="21"/>
        <v>0</v>
      </c>
      <c r="H238" s="387">
        <f t="shared" si="19"/>
        <v>0</v>
      </c>
      <c r="I238" s="387">
        <f t="shared" si="18"/>
        <v>0</v>
      </c>
      <c r="J238" s="565">
        <v>0</v>
      </c>
      <c r="K238" s="387">
        <v>0</v>
      </c>
      <c r="L238" s="530"/>
    </row>
    <row r="239" spans="1:12" s="87" customFormat="1" ht="15.5" x14ac:dyDescent="0.35">
      <c r="A239" s="158">
        <v>160</v>
      </c>
      <c r="B239" s="321" t="s">
        <v>2029</v>
      </c>
      <c r="C239" s="158">
        <v>3583.55</v>
      </c>
      <c r="D239" s="438"/>
      <c r="E239" s="438"/>
      <c r="F239" s="158">
        <f t="shared" si="20"/>
        <v>3583.55</v>
      </c>
      <c r="G239" s="752">
        <f t="shared" si="21"/>
        <v>6.215872586363605E-2</v>
      </c>
      <c r="H239" s="387">
        <f t="shared" si="19"/>
        <v>266.12947684886456</v>
      </c>
      <c r="I239" s="387">
        <f t="shared" si="18"/>
        <v>58.548484906750204</v>
      </c>
      <c r="J239" s="565">
        <v>93.097488072899679</v>
      </c>
      <c r="K239" s="387">
        <v>51.002622570896598</v>
      </c>
      <c r="L239" s="530">
        <f>(K239+J239+I239+H239)/F239</f>
        <v>0.13081387797000488</v>
      </c>
    </row>
    <row r="240" spans="1:12" s="87" customFormat="1" ht="15.5" x14ac:dyDescent="0.35">
      <c r="A240" s="152">
        <v>161</v>
      </c>
      <c r="B240" s="321" t="s">
        <v>2030</v>
      </c>
      <c r="C240" s="158"/>
      <c r="D240" s="438"/>
      <c r="E240" s="438"/>
      <c r="F240" s="158">
        <f t="shared" si="20"/>
        <v>0</v>
      </c>
      <c r="G240" s="752">
        <f t="shared" si="21"/>
        <v>0</v>
      </c>
      <c r="H240" s="387">
        <f t="shared" si="19"/>
        <v>0</v>
      </c>
      <c r="I240" s="387">
        <f t="shared" si="18"/>
        <v>0</v>
      </c>
      <c r="J240" s="565">
        <v>0</v>
      </c>
      <c r="K240" s="387">
        <v>0</v>
      </c>
      <c r="L240" s="530"/>
    </row>
    <row r="241" spans="1:13" s="87" customFormat="1" ht="15.5" x14ac:dyDescent="0.35">
      <c r="A241" s="158">
        <v>162</v>
      </c>
      <c r="B241" s="321" t="s">
        <v>2031</v>
      </c>
      <c r="C241" s="158"/>
      <c r="D241" s="438"/>
      <c r="E241" s="438"/>
      <c r="F241" s="158">
        <f t="shared" si="20"/>
        <v>0</v>
      </c>
      <c r="G241" s="752">
        <f t="shared" si="21"/>
        <v>0</v>
      </c>
      <c r="H241" s="387">
        <f t="shared" si="19"/>
        <v>0</v>
      </c>
      <c r="I241" s="387">
        <f t="shared" si="18"/>
        <v>0</v>
      </c>
      <c r="J241" s="565">
        <v>0</v>
      </c>
      <c r="K241" s="387">
        <v>0</v>
      </c>
      <c r="L241" s="530"/>
    </row>
    <row r="242" spans="1:13" s="87" customFormat="1" ht="15.5" x14ac:dyDescent="0.35">
      <c r="A242" s="152">
        <v>163</v>
      </c>
      <c r="B242" s="321" t="s">
        <v>2032</v>
      </c>
      <c r="C242" s="158"/>
      <c r="D242" s="438"/>
      <c r="E242" s="438"/>
      <c r="F242" s="158">
        <f t="shared" si="20"/>
        <v>0</v>
      </c>
      <c r="G242" s="752">
        <f t="shared" si="21"/>
        <v>0</v>
      </c>
      <c r="H242" s="387">
        <f t="shared" si="19"/>
        <v>0</v>
      </c>
      <c r="I242" s="387">
        <f t="shared" si="18"/>
        <v>0</v>
      </c>
      <c r="J242" s="565">
        <v>0</v>
      </c>
      <c r="K242" s="387">
        <v>0</v>
      </c>
      <c r="L242" s="530"/>
    </row>
    <row r="243" spans="1:13" s="87" customFormat="1" ht="15.5" x14ac:dyDescent="0.35">
      <c r="A243" s="158">
        <v>164</v>
      </c>
      <c r="B243" s="321" t="s">
        <v>2033</v>
      </c>
      <c r="C243" s="158"/>
      <c r="D243" s="438"/>
      <c r="E243" s="438"/>
      <c r="F243" s="158">
        <f t="shared" si="20"/>
        <v>0</v>
      </c>
      <c r="G243" s="752">
        <f t="shared" si="21"/>
        <v>0</v>
      </c>
      <c r="H243" s="387">
        <f t="shared" si="19"/>
        <v>0</v>
      </c>
      <c r="I243" s="387">
        <f t="shared" si="18"/>
        <v>0</v>
      </c>
      <c r="J243" s="565">
        <v>0</v>
      </c>
      <c r="K243" s="387">
        <v>0</v>
      </c>
      <c r="L243" s="530"/>
    </row>
    <row r="244" spans="1:13" s="87" customFormat="1" ht="15.5" x14ac:dyDescent="0.35">
      <c r="A244" s="158">
        <v>165</v>
      </c>
      <c r="B244" s="329" t="s">
        <v>2034</v>
      </c>
      <c r="C244" s="158"/>
      <c r="D244" s="438"/>
      <c r="E244" s="438"/>
      <c r="F244" s="158">
        <f t="shared" si="20"/>
        <v>0</v>
      </c>
      <c r="G244" s="752">
        <f t="shared" si="21"/>
        <v>0</v>
      </c>
      <c r="H244" s="387">
        <f t="shared" si="19"/>
        <v>0</v>
      </c>
      <c r="I244" s="387">
        <f t="shared" ref="I244:I306" si="22">H244*0.22</f>
        <v>0</v>
      </c>
      <c r="J244" s="565">
        <v>0</v>
      </c>
      <c r="K244" s="387">
        <v>0</v>
      </c>
      <c r="L244" s="530"/>
    </row>
    <row r="245" spans="1:13" s="87" customFormat="1" ht="15.5" x14ac:dyDescent="0.35">
      <c r="A245" s="158">
        <v>166</v>
      </c>
      <c r="B245" s="321" t="s">
        <v>2035</v>
      </c>
      <c r="C245" s="158"/>
      <c r="D245" s="438"/>
      <c r="E245" s="438"/>
      <c r="F245" s="158">
        <f t="shared" si="20"/>
        <v>0</v>
      </c>
      <c r="G245" s="752">
        <f t="shared" si="21"/>
        <v>0</v>
      </c>
      <c r="H245" s="387">
        <f t="shared" si="19"/>
        <v>0</v>
      </c>
      <c r="I245" s="387">
        <f t="shared" si="22"/>
        <v>0</v>
      </c>
      <c r="J245" s="565">
        <v>0</v>
      </c>
      <c r="K245" s="387">
        <v>0</v>
      </c>
      <c r="L245" s="530"/>
    </row>
    <row r="246" spans="1:13" s="87" customFormat="1" ht="15.5" x14ac:dyDescent="0.35">
      <c r="A246" s="158">
        <v>168</v>
      </c>
      <c r="B246" s="321" t="s">
        <v>2036</v>
      </c>
      <c r="C246" s="158"/>
      <c r="D246" s="438"/>
      <c r="E246" s="438"/>
      <c r="F246" s="158">
        <f t="shared" si="20"/>
        <v>0</v>
      </c>
      <c r="G246" s="752">
        <f t="shared" si="21"/>
        <v>0</v>
      </c>
      <c r="H246" s="387">
        <f t="shared" si="19"/>
        <v>0</v>
      </c>
      <c r="I246" s="387">
        <f t="shared" si="22"/>
        <v>0</v>
      </c>
      <c r="J246" s="565">
        <v>0</v>
      </c>
      <c r="K246" s="387">
        <v>0</v>
      </c>
      <c r="L246" s="530"/>
    </row>
    <row r="247" spans="1:13" s="87" customFormat="1" ht="15.5" x14ac:dyDescent="0.35">
      <c r="A247" s="152">
        <v>169</v>
      </c>
      <c r="B247" s="321" t="s">
        <v>2037</v>
      </c>
      <c r="C247" s="158"/>
      <c r="D247" s="438"/>
      <c r="E247" s="438"/>
      <c r="F247" s="158">
        <f t="shared" si="20"/>
        <v>0</v>
      </c>
      <c r="G247" s="752">
        <f t="shared" si="21"/>
        <v>0</v>
      </c>
      <c r="H247" s="387">
        <f t="shared" si="19"/>
        <v>0</v>
      </c>
      <c r="I247" s="387">
        <f t="shared" si="22"/>
        <v>0</v>
      </c>
      <c r="J247" s="565">
        <v>0</v>
      </c>
      <c r="K247" s="387">
        <v>0</v>
      </c>
      <c r="L247" s="530"/>
    </row>
    <row r="248" spans="1:13" s="87" customFormat="1" ht="15.5" x14ac:dyDescent="0.35">
      <c r="A248" s="158">
        <v>170</v>
      </c>
      <c r="B248" s="321" t="s">
        <v>2038</v>
      </c>
      <c r="C248" s="158"/>
      <c r="D248" s="438"/>
      <c r="E248" s="438"/>
      <c r="F248" s="158">
        <f t="shared" si="20"/>
        <v>0</v>
      </c>
      <c r="G248" s="752">
        <f t="shared" si="21"/>
        <v>0</v>
      </c>
      <c r="H248" s="387">
        <f t="shared" si="19"/>
        <v>0</v>
      </c>
      <c r="I248" s="387">
        <f t="shared" si="22"/>
        <v>0</v>
      </c>
      <c r="J248" s="565">
        <v>0</v>
      </c>
      <c r="K248" s="387">
        <v>0</v>
      </c>
      <c r="L248" s="530"/>
    </row>
    <row r="249" spans="1:13" s="87" customFormat="1" ht="15.5" x14ac:dyDescent="0.35">
      <c r="A249" s="158">
        <v>171</v>
      </c>
      <c r="B249" s="321" t="s">
        <v>2039</v>
      </c>
      <c r="C249" s="158"/>
      <c r="D249" s="438"/>
      <c r="E249" s="438"/>
      <c r="F249" s="158">
        <f t="shared" si="20"/>
        <v>0</v>
      </c>
      <c r="G249" s="752">
        <f t="shared" si="21"/>
        <v>0</v>
      </c>
      <c r="H249" s="387">
        <f t="shared" si="19"/>
        <v>0</v>
      </c>
      <c r="I249" s="387">
        <f t="shared" si="22"/>
        <v>0</v>
      </c>
      <c r="J249" s="565">
        <v>0</v>
      </c>
      <c r="K249" s="387">
        <v>0</v>
      </c>
      <c r="L249" s="530"/>
    </row>
    <row r="250" spans="1:13" s="87" customFormat="1" ht="15.5" x14ac:dyDescent="0.35">
      <c r="A250" s="158">
        <v>172</v>
      </c>
      <c r="B250" s="321" t="s">
        <v>2040</v>
      </c>
      <c r="C250" s="158"/>
      <c r="D250" s="438"/>
      <c r="E250" s="438"/>
      <c r="F250" s="158">
        <f t="shared" si="20"/>
        <v>0</v>
      </c>
      <c r="G250" s="752">
        <f t="shared" si="21"/>
        <v>0</v>
      </c>
      <c r="H250" s="387">
        <f t="shared" si="19"/>
        <v>0</v>
      </c>
      <c r="I250" s="387">
        <f t="shared" si="22"/>
        <v>0</v>
      </c>
      <c r="J250" s="565">
        <v>0</v>
      </c>
      <c r="K250" s="387">
        <v>0</v>
      </c>
      <c r="L250" s="530"/>
    </row>
    <row r="251" spans="1:13" s="87" customFormat="1" ht="15.5" x14ac:dyDescent="0.35">
      <c r="A251" s="152">
        <v>173</v>
      </c>
      <c r="B251" s="321" t="s">
        <v>2041</v>
      </c>
      <c r="C251" s="158"/>
      <c r="D251" s="438"/>
      <c r="E251" s="438"/>
      <c r="F251" s="158">
        <f t="shared" si="20"/>
        <v>0</v>
      </c>
      <c r="G251" s="752">
        <f t="shared" si="21"/>
        <v>0</v>
      </c>
      <c r="H251" s="387">
        <f t="shared" si="19"/>
        <v>0</v>
      </c>
      <c r="I251" s="387">
        <f t="shared" si="22"/>
        <v>0</v>
      </c>
      <c r="J251" s="565">
        <v>0</v>
      </c>
      <c r="K251" s="387">
        <v>0</v>
      </c>
      <c r="L251" s="530"/>
    </row>
    <row r="252" spans="1:13" s="87" customFormat="1" ht="15.5" x14ac:dyDescent="0.35">
      <c r="A252" s="158">
        <v>174</v>
      </c>
      <c r="B252" s="321" t="s">
        <v>2042</v>
      </c>
      <c r="C252" s="158"/>
      <c r="D252" s="438"/>
      <c r="E252" s="438"/>
      <c r="F252" s="158">
        <f t="shared" si="20"/>
        <v>0</v>
      </c>
      <c r="G252" s="752">
        <f t="shared" si="21"/>
        <v>0</v>
      </c>
      <c r="H252" s="387">
        <f t="shared" si="19"/>
        <v>0</v>
      </c>
      <c r="I252" s="387">
        <f t="shared" si="22"/>
        <v>0</v>
      </c>
      <c r="J252" s="565">
        <v>0</v>
      </c>
      <c r="K252" s="387">
        <v>0</v>
      </c>
      <c r="L252" s="530"/>
      <c r="M252" s="756"/>
    </row>
    <row r="253" spans="1:13" s="87" customFormat="1" ht="15.5" x14ac:dyDescent="0.35">
      <c r="A253" s="152">
        <v>175</v>
      </c>
      <c r="B253" s="321" t="s">
        <v>2043</v>
      </c>
      <c r="C253" s="158"/>
      <c r="D253" s="438"/>
      <c r="E253" s="438"/>
      <c r="F253" s="158">
        <f t="shared" si="20"/>
        <v>0</v>
      </c>
      <c r="G253" s="752">
        <f t="shared" si="21"/>
        <v>0</v>
      </c>
      <c r="H253" s="387">
        <f t="shared" si="19"/>
        <v>0</v>
      </c>
      <c r="I253" s="387">
        <f t="shared" si="22"/>
        <v>0</v>
      </c>
      <c r="J253" s="565">
        <v>0</v>
      </c>
      <c r="K253" s="387">
        <v>0</v>
      </c>
      <c r="L253" s="530"/>
    </row>
    <row r="254" spans="1:13" s="87" customFormat="1" ht="15.5" x14ac:dyDescent="0.35">
      <c r="A254" s="158">
        <v>176</v>
      </c>
      <c r="B254" s="321" t="s">
        <v>2044</v>
      </c>
      <c r="C254" s="158"/>
      <c r="D254" s="438"/>
      <c r="E254" s="438"/>
      <c r="F254" s="158">
        <f t="shared" si="20"/>
        <v>0</v>
      </c>
      <c r="G254" s="752">
        <f t="shared" si="21"/>
        <v>0</v>
      </c>
      <c r="H254" s="387">
        <f t="shared" si="19"/>
        <v>0</v>
      </c>
      <c r="I254" s="387">
        <f t="shared" si="22"/>
        <v>0</v>
      </c>
      <c r="J254" s="565">
        <v>0</v>
      </c>
      <c r="K254" s="387">
        <v>0</v>
      </c>
      <c r="L254" s="530"/>
    </row>
    <row r="255" spans="1:13" s="87" customFormat="1" ht="15.5" x14ac:dyDescent="0.35">
      <c r="A255" s="158">
        <v>177</v>
      </c>
      <c r="B255" s="321" t="s">
        <v>2045</v>
      </c>
      <c r="C255" s="158"/>
      <c r="D255" s="438"/>
      <c r="E255" s="438"/>
      <c r="F255" s="158">
        <f t="shared" si="20"/>
        <v>0</v>
      </c>
      <c r="G255" s="752">
        <f t="shared" si="21"/>
        <v>0</v>
      </c>
      <c r="H255" s="387">
        <f t="shared" si="19"/>
        <v>0</v>
      </c>
      <c r="I255" s="387">
        <f t="shared" si="22"/>
        <v>0</v>
      </c>
      <c r="J255" s="565">
        <v>0</v>
      </c>
      <c r="K255" s="387">
        <v>0</v>
      </c>
      <c r="L255" s="530"/>
    </row>
    <row r="256" spans="1:13" s="87" customFormat="1" ht="15.5" x14ac:dyDescent="0.35">
      <c r="A256" s="158">
        <v>178</v>
      </c>
      <c r="B256" s="321" t="s">
        <v>2046</v>
      </c>
      <c r="C256" s="158"/>
      <c r="D256" s="438"/>
      <c r="E256" s="438"/>
      <c r="F256" s="158">
        <f t="shared" si="20"/>
        <v>0</v>
      </c>
      <c r="G256" s="752">
        <f t="shared" si="21"/>
        <v>0</v>
      </c>
      <c r="H256" s="387">
        <f t="shared" si="19"/>
        <v>0</v>
      </c>
      <c r="I256" s="387">
        <f t="shared" si="22"/>
        <v>0</v>
      </c>
      <c r="J256" s="565">
        <v>0</v>
      </c>
      <c r="K256" s="387">
        <v>0</v>
      </c>
      <c r="L256" s="530"/>
    </row>
    <row r="257" spans="1:12" s="87" customFormat="1" ht="15.5" x14ac:dyDescent="0.35">
      <c r="A257" s="152">
        <v>179</v>
      </c>
      <c r="B257" s="321" t="s">
        <v>2047</v>
      </c>
      <c r="C257" s="158"/>
      <c r="D257" s="438"/>
      <c r="E257" s="438"/>
      <c r="F257" s="158">
        <f t="shared" si="20"/>
        <v>0</v>
      </c>
      <c r="G257" s="752">
        <f t="shared" si="21"/>
        <v>0</v>
      </c>
      <c r="H257" s="387">
        <f t="shared" si="19"/>
        <v>0</v>
      </c>
      <c r="I257" s="387">
        <f t="shared" si="22"/>
        <v>0</v>
      </c>
      <c r="J257" s="565">
        <v>0</v>
      </c>
      <c r="K257" s="387">
        <v>0</v>
      </c>
      <c r="L257" s="530"/>
    </row>
    <row r="258" spans="1:12" s="87" customFormat="1" ht="15.5" x14ac:dyDescent="0.35">
      <c r="A258" s="158">
        <v>180</v>
      </c>
      <c r="B258" s="321" t="s">
        <v>2048</v>
      </c>
      <c r="C258" s="158"/>
      <c r="D258" s="438"/>
      <c r="E258" s="438"/>
      <c r="F258" s="158">
        <f t="shared" si="20"/>
        <v>0</v>
      </c>
      <c r="G258" s="752">
        <f t="shared" si="21"/>
        <v>0</v>
      </c>
      <c r="H258" s="387">
        <f t="shared" si="19"/>
        <v>0</v>
      </c>
      <c r="I258" s="387">
        <f t="shared" si="22"/>
        <v>0</v>
      </c>
      <c r="J258" s="565">
        <v>0</v>
      </c>
      <c r="K258" s="387">
        <v>0</v>
      </c>
      <c r="L258" s="530"/>
    </row>
    <row r="259" spans="1:12" s="87" customFormat="1" ht="15.5" x14ac:dyDescent="0.35">
      <c r="A259" s="152">
        <v>181</v>
      </c>
      <c r="B259" s="321" t="s">
        <v>2049</v>
      </c>
      <c r="C259" s="158"/>
      <c r="D259" s="438"/>
      <c r="E259" s="438"/>
      <c r="F259" s="158">
        <f t="shared" si="20"/>
        <v>0</v>
      </c>
      <c r="G259" s="752">
        <f t="shared" si="21"/>
        <v>0</v>
      </c>
      <c r="H259" s="387">
        <f t="shared" si="19"/>
        <v>0</v>
      </c>
      <c r="I259" s="387">
        <f t="shared" si="22"/>
        <v>0</v>
      </c>
      <c r="J259" s="565">
        <v>0</v>
      </c>
      <c r="K259" s="387">
        <v>0</v>
      </c>
      <c r="L259" s="530"/>
    </row>
    <row r="260" spans="1:12" s="87" customFormat="1" ht="15.5" x14ac:dyDescent="0.35">
      <c r="A260" s="158">
        <v>182</v>
      </c>
      <c r="B260" s="321" t="s">
        <v>2050</v>
      </c>
      <c r="C260" s="158"/>
      <c r="D260" s="438"/>
      <c r="E260" s="438"/>
      <c r="F260" s="158">
        <f t="shared" ref="F260:F323" si="23">C260+D260+E260</f>
        <v>0</v>
      </c>
      <c r="G260" s="752">
        <f t="shared" si="21"/>
        <v>0</v>
      </c>
      <c r="H260" s="387">
        <f t="shared" si="19"/>
        <v>0</v>
      </c>
      <c r="I260" s="387">
        <f t="shared" si="22"/>
        <v>0</v>
      </c>
      <c r="J260" s="565">
        <v>0</v>
      </c>
      <c r="K260" s="387">
        <v>0</v>
      </c>
      <c r="L260" s="530"/>
    </row>
    <row r="261" spans="1:12" s="87" customFormat="1" ht="15.5" x14ac:dyDescent="0.35">
      <c r="A261" s="158">
        <v>183</v>
      </c>
      <c r="B261" s="321" t="s">
        <v>2051</v>
      </c>
      <c r="C261" s="158"/>
      <c r="D261" s="438"/>
      <c r="E261" s="438"/>
      <c r="F261" s="158">
        <f t="shared" si="23"/>
        <v>0</v>
      </c>
      <c r="G261" s="752">
        <f t="shared" si="21"/>
        <v>0</v>
      </c>
      <c r="H261" s="387">
        <f t="shared" si="19"/>
        <v>0</v>
      </c>
      <c r="I261" s="387">
        <f t="shared" si="22"/>
        <v>0</v>
      </c>
      <c r="J261" s="565">
        <v>0</v>
      </c>
      <c r="K261" s="387">
        <v>0</v>
      </c>
      <c r="L261" s="530"/>
    </row>
    <row r="262" spans="1:12" s="87" customFormat="1" ht="15.5" x14ac:dyDescent="0.35">
      <c r="A262" s="158">
        <v>184</v>
      </c>
      <c r="B262" s="321" t="s">
        <v>2052</v>
      </c>
      <c r="C262" s="158"/>
      <c r="D262" s="438"/>
      <c r="E262" s="438"/>
      <c r="F262" s="158">
        <f t="shared" si="23"/>
        <v>0</v>
      </c>
      <c r="G262" s="752">
        <f t="shared" si="21"/>
        <v>0</v>
      </c>
      <c r="H262" s="387">
        <f t="shared" si="19"/>
        <v>0</v>
      </c>
      <c r="I262" s="387">
        <f t="shared" si="22"/>
        <v>0</v>
      </c>
      <c r="J262" s="565">
        <v>0</v>
      </c>
      <c r="K262" s="387">
        <v>0</v>
      </c>
      <c r="L262" s="530"/>
    </row>
    <row r="263" spans="1:12" s="87" customFormat="1" ht="15.5" x14ac:dyDescent="0.35">
      <c r="A263" s="152">
        <v>185</v>
      </c>
      <c r="B263" s="321" t="s">
        <v>2053</v>
      </c>
      <c r="C263" s="158"/>
      <c r="D263" s="438"/>
      <c r="E263" s="438"/>
      <c r="F263" s="158">
        <f t="shared" si="23"/>
        <v>0</v>
      </c>
      <c r="G263" s="752">
        <f t="shared" si="21"/>
        <v>0</v>
      </c>
      <c r="H263" s="387">
        <f t="shared" ref="H263:H326" si="24">G263*4281.45</f>
        <v>0</v>
      </c>
      <c r="I263" s="387">
        <f t="shared" si="22"/>
        <v>0</v>
      </c>
      <c r="J263" s="565">
        <v>0</v>
      </c>
      <c r="K263" s="387">
        <v>0</v>
      </c>
      <c r="L263" s="530"/>
    </row>
    <row r="264" spans="1:12" s="87" customFormat="1" ht="15.5" x14ac:dyDescent="0.35">
      <c r="A264" s="158">
        <v>186</v>
      </c>
      <c r="B264" s="321" t="s">
        <v>2054</v>
      </c>
      <c r="C264" s="158"/>
      <c r="D264" s="438"/>
      <c r="E264" s="438"/>
      <c r="F264" s="158">
        <f t="shared" si="23"/>
        <v>0</v>
      </c>
      <c r="G264" s="752">
        <f t="shared" si="21"/>
        <v>0</v>
      </c>
      <c r="H264" s="387">
        <f t="shared" si="24"/>
        <v>0</v>
      </c>
      <c r="I264" s="387">
        <f t="shared" si="22"/>
        <v>0</v>
      </c>
      <c r="J264" s="565">
        <v>0</v>
      </c>
      <c r="K264" s="387">
        <v>0</v>
      </c>
      <c r="L264" s="530"/>
    </row>
    <row r="265" spans="1:12" s="87" customFormat="1" ht="15.5" x14ac:dyDescent="0.35">
      <c r="A265" s="152">
        <v>187</v>
      </c>
      <c r="B265" s="321" t="s">
        <v>2055</v>
      </c>
      <c r="C265" s="158"/>
      <c r="D265" s="438"/>
      <c r="E265" s="438"/>
      <c r="F265" s="158">
        <f t="shared" si="23"/>
        <v>0</v>
      </c>
      <c r="G265" s="752">
        <f t="shared" si="21"/>
        <v>0</v>
      </c>
      <c r="H265" s="387">
        <f t="shared" si="24"/>
        <v>0</v>
      </c>
      <c r="I265" s="387">
        <f t="shared" si="22"/>
        <v>0</v>
      </c>
      <c r="J265" s="565">
        <v>0</v>
      </c>
      <c r="K265" s="387">
        <v>0</v>
      </c>
      <c r="L265" s="530"/>
    </row>
    <row r="266" spans="1:12" s="87" customFormat="1" ht="15.5" x14ac:dyDescent="0.35">
      <c r="A266" s="158">
        <v>188</v>
      </c>
      <c r="B266" s="321" t="s">
        <v>2056</v>
      </c>
      <c r="C266" s="158"/>
      <c r="D266" s="438"/>
      <c r="E266" s="438"/>
      <c r="F266" s="158">
        <f t="shared" si="23"/>
        <v>0</v>
      </c>
      <c r="G266" s="752">
        <f t="shared" si="21"/>
        <v>0</v>
      </c>
      <c r="H266" s="387">
        <f t="shared" si="24"/>
        <v>0</v>
      </c>
      <c r="I266" s="387">
        <f t="shared" si="22"/>
        <v>0</v>
      </c>
      <c r="J266" s="565">
        <v>0</v>
      </c>
      <c r="K266" s="387">
        <v>0</v>
      </c>
      <c r="L266" s="530"/>
    </row>
    <row r="267" spans="1:12" s="87" customFormat="1" ht="15.5" x14ac:dyDescent="0.35">
      <c r="A267" s="158">
        <v>189</v>
      </c>
      <c r="B267" s="321" t="s">
        <v>2057</v>
      </c>
      <c r="C267" s="158"/>
      <c r="D267" s="438"/>
      <c r="E267" s="438"/>
      <c r="F267" s="158">
        <f t="shared" si="23"/>
        <v>0</v>
      </c>
      <c r="G267" s="752">
        <f t="shared" si="21"/>
        <v>0</v>
      </c>
      <c r="H267" s="387">
        <f t="shared" si="24"/>
        <v>0</v>
      </c>
      <c r="I267" s="387">
        <f t="shared" si="22"/>
        <v>0</v>
      </c>
      <c r="J267" s="565">
        <v>0</v>
      </c>
      <c r="K267" s="387">
        <v>0</v>
      </c>
      <c r="L267" s="530"/>
    </row>
    <row r="268" spans="1:12" s="87" customFormat="1" ht="15.5" x14ac:dyDescent="0.35">
      <c r="A268" s="158">
        <v>190</v>
      </c>
      <c r="B268" s="321" t="s">
        <v>2058</v>
      </c>
      <c r="C268" s="158"/>
      <c r="D268" s="438"/>
      <c r="E268" s="438"/>
      <c r="F268" s="158">
        <f t="shared" si="23"/>
        <v>0</v>
      </c>
      <c r="G268" s="752">
        <f t="shared" si="21"/>
        <v>0</v>
      </c>
      <c r="H268" s="387">
        <f t="shared" si="24"/>
        <v>0</v>
      </c>
      <c r="I268" s="387">
        <f t="shared" si="22"/>
        <v>0</v>
      </c>
      <c r="J268" s="565">
        <v>0</v>
      </c>
      <c r="K268" s="387">
        <v>0</v>
      </c>
      <c r="L268" s="530"/>
    </row>
    <row r="269" spans="1:12" s="87" customFormat="1" ht="15.5" x14ac:dyDescent="0.35">
      <c r="A269" s="152">
        <v>191</v>
      </c>
      <c r="B269" s="321" t="s">
        <v>2059</v>
      </c>
      <c r="C269" s="158"/>
      <c r="D269" s="438"/>
      <c r="E269" s="438"/>
      <c r="F269" s="158">
        <f t="shared" si="23"/>
        <v>0</v>
      </c>
      <c r="G269" s="752">
        <f t="shared" si="21"/>
        <v>0</v>
      </c>
      <c r="H269" s="387">
        <f t="shared" si="24"/>
        <v>0</v>
      </c>
      <c r="I269" s="387">
        <f t="shared" si="22"/>
        <v>0</v>
      </c>
      <c r="J269" s="565">
        <v>0</v>
      </c>
      <c r="K269" s="387">
        <v>0</v>
      </c>
      <c r="L269" s="530"/>
    </row>
    <row r="270" spans="1:12" s="87" customFormat="1" ht="15.5" x14ac:dyDescent="0.35">
      <c r="A270" s="158">
        <v>192</v>
      </c>
      <c r="B270" s="321" t="s">
        <v>2060</v>
      </c>
      <c r="C270" s="158"/>
      <c r="D270" s="438"/>
      <c r="E270" s="438"/>
      <c r="F270" s="158">
        <f t="shared" si="23"/>
        <v>0</v>
      </c>
      <c r="G270" s="752">
        <f t="shared" si="21"/>
        <v>0</v>
      </c>
      <c r="H270" s="387">
        <f t="shared" si="24"/>
        <v>0</v>
      </c>
      <c r="I270" s="387">
        <f t="shared" si="22"/>
        <v>0</v>
      </c>
      <c r="J270" s="565">
        <v>0</v>
      </c>
      <c r="K270" s="387">
        <v>0</v>
      </c>
      <c r="L270" s="530"/>
    </row>
    <row r="271" spans="1:12" s="87" customFormat="1" ht="15.5" x14ac:dyDescent="0.35">
      <c r="A271" s="152">
        <v>193</v>
      </c>
      <c r="B271" s="321" t="s">
        <v>2061</v>
      </c>
      <c r="C271" s="158"/>
      <c r="D271" s="438"/>
      <c r="E271" s="438"/>
      <c r="F271" s="158">
        <f t="shared" si="23"/>
        <v>0</v>
      </c>
      <c r="G271" s="752">
        <f t="shared" si="21"/>
        <v>0</v>
      </c>
      <c r="H271" s="387">
        <f t="shared" si="24"/>
        <v>0</v>
      </c>
      <c r="I271" s="387">
        <f t="shared" si="22"/>
        <v>0</v>
      </c>
      <c r="J271" s="565">
        <v>0</v>
      </c>
      <c r="K271" s="387">
        <v>0</v>
      </c>
      <c r="L271" s="530"/>
    </row>
    <row r="272" spans="1:12" s="87" customFormat="1" ht="15.5" x14ac:dyDescent="0.35">
      <c r="A272" s="158">
        <v>194</v>
      </c>
      <c r="B272" s="321" t="s">
        <v>2062</v>
      </c>
      <c r="C272" s="158"/>
      <c r="D272" s="438"/>
      <c r="E272" s="438"/>
      <c r="F272" s="158">
        <f t="shared" si="23"/>
        <v>0</v>
      </c>
      <c r="G272" s="752">
        <f t="shared" si="21"/>
        <v>0</v>
      </c>
      <c r="H272" s="387">
        <f t="shared" si="24"/>
        <v>0</v>
      </c>
      <c r="I272" s="387">
        <f t="shared" si="22"/>
        <v>0</v>
      </c>
      <c r="J272" s="565">
        <v>0</v>
      </c>
      <c r="K272" s="387">
        <v>0</v>
      </c>
      <c r="L272" s="530"/>
    </row>
    <row r="273" spans="1:12" s="87" customFormat="1" ht="15.5" x14ac:dyDescent="0.35">
      <c r="A273" s="158">
        <v>195</v>
      </c>
      <c r="B273" s="321" t="s">
        <v>2063</v>
      </c>
      <c r="C273" s="158"/>
      <c r="D273" s="438"/>
      <c r="E273" s="438"/>
      <c r="F273" s="158">
        <f t="shared" si="23"/>
        <v>0</v>
      </c>
      <c r="G273" s="752">
        <f t="shared" si="21"/>
        <v>0</v>
      </c>
      <c r="H273" s="387">
        <f t="shared" si="24"/>
        <v>0</v>
      </c>
      <c r="I273" s="387">
        <f t="shared" si="22"/>
        <v>0</v>
      </c>
      <c r="J273" s="565">
        <v>0</v>
      </c>
      <c r="K273" s="387">
        <v>0</v>
      </c>
      <c r="L273" s="530"/>
    </row>
    <row r="274" spans="1:12" s="87" customFormat="1" ht="15.5" x14ac:dyDescent="0.35">
      <c r="A274" s="158">
        <v>196</v>
      </c>
      <c r="B274" s="321" t="s">
        <v>2064</v>
      </c>
      <c r="C274" s="158"/>
      <c r="D274" s="438"/>
      <c r="E274" s="438"/>
      <c r="F274" s="158">
        <f t="shared" si="23"/>
        <v>0</v>
      </c>
      <c r="G274" s="752">
        <f t="shared" si="21"/>
        <v>0</v>
      </c>
      <c r="H274" s="387">
        <f t="shared" si="24"/>
        <v>0</v>
      </c>
      <c r="I274" s="387">
        <f t="shared" si="22"/>
        <v>0</v>
      </c>
      <c r="J274" s="565">
        <v>0</v>
      </c>
      <c r="K274" s="387">
        <v>0</v>
      </c>
      <c r="L274" s="530"/>
    </row>
    <row r="275" spans="1:12" s="87" customFormat="1" ht="15.5" x14ac:dyDescent="0.35">
      <c r="A275" s="152">
        <v>197</v>
      </c>
      <c r="B275" s="321" t="s">
        <v>2065</v>
      </c>
      <c r="C275" s="158"/>
      <c r="D275" s="438"/>
      <c r="E275" s="438"/>
      <c r="F275" s="158">
        <f t="shared" si="23"/>
        <v>0</v>
      </c>
      <c r="G275" s="752">
        <f t="shared" si="21"/>
        <v>0</v>
      </c>
      <c r="H275" s="387">
        <f t="shared" si="24"/>
        <v>0</v>
      </c>
      <c r="I275" s="387">
        <f t="shared" si="22"/>
        <v>0</v>
      </c>
      <c r="J275" s="565">
        <v>0</v>
      </c>
      <c r="K275" s="387">
        <v>0</v>
      </c>
      <c r="L275" s="530"/>
    </row>
    <row r="276" spans="1:12" s="87" customFormat="1" ht="15.5" x14ac:dyDescent="0.35">
      <c r="A276" s="158">
        <v>198</v>
      </c>
      <c r="B276" s="321" t="s">
        <v>2066</v>
      </c>
      <c r="C276" s="158"/>
      <c r="D276" s="438"/>
      <c r="E276" s="438"/>
      <c r="F276" s="158">
        <f t="shared" si="23"/>
        <v>0</v>
      </c>
      <c r="G276" s="752">
        <f t="shared" ref="G276:G339" si="25">0.5/28825.8*F276</f>
        <v>0</v>
      </c>
      <c r="H276" s="387">
        <f t="shared" si="24"/>
        <v>0</v>
      </c>
      <c r="I276" s="387">
        <f t="shared" si="22"/>
        <v>0</v>
      </c>
      <c r="J276" s="565">
        <v>0</v>
      </c>
      <c r="K276" s="387">
        <v>0</v>
      </c>
      <c r="L276" s="530"/>
    </row>
    <row r="277" spans="1:12" s="87" customFormat="1" ht="15.5" x14ac:dyDescent="0.35">
      <c r="A277" s="152">
        <v>199</v>
      </c>
      <c r="B277" s="321" t="s">
        <v>2067</v>
      </c>
      <c r="C277" s="158"/>
      <c r="D277" s="438"/>
      <c r="E277" s="438"/>
      <c r="F277" s="158">
        <f t="shared" si="23"/>
        <v>0</v>
      </c>
      <c r="G277" s="752">
        <f t="shared" si="25"/>
        <v>0</v>
      </c>
      <c r="H277" s="387">
        <f t="shared" si="24"/>
        <v>0</v>
      </c>
      <c r="I277" s="387">
        <f t="shared" si="22"/>
        <v>0</v>
      </c>
      <c r="J277" s="565">
        <v>0</v>
      </c>
      <c r="K277" s="387">
        <v>0</v>
      </c>
      <c r="L277" s="530"/>
    </row>
    <row r="278" spans="1:12" s="87" customFormat="1" ht="15.5" x14ac:dyDescent="0.35">
      <c r="A278" s="158">
        <v>200</v>
      </c>
      <c r="B278" s="321" t="s">
        <v>2068</v>
      </c>
      <c r="C278" s="158"/>
      <c r="D278" s="438"/>
      <c r="E278" s="438"/>
      <c r="F278" s="158">
        <f t="shared" si="23"/>
        <v>0</v>
      </c>
      <c r="G278" s="752">
        <f t="shared" si="25"/>
        <v>0</v>
      </c>
      <c r="H278" s="387">
        <f t="shared" si="24"/>
        <v>0</v>
      </c>
      <c r="I278" s="387">
        <f t="shared" si="22"/>
        <v>0</v>
      </c>
      <c r="J278" s="565">
        <v>0</v>
      </c>
      <c r="K278" s="387">
        <v>0</v>
      </c>
      <c r="L278" s="530"/>
    </row>
    <row r="279" spans="1:12" s="87" customFormat="1" ht="15.5" x14ac:dyDescent="0.35">
      <c r="A279" s="158">
        <v>201</v>
      </c>
      <c r="B279" s="321" t="s">
        <v>2069</v>
      </c>
      <c r="C279" s="158"/>
      <c r="D279" s="438"/>
      <c r="E279" s="438"/>
      <c r="F279" s="158">
        <f t="shared" si="23"/>
        <v>0</v>
      </c>
      <c r="G279" s="752">
        <f t="shared" si="25"/>
        <v>0</v>
      </c>
      <c r="H279" s="387">
        <f t="shared" si="24"/>
        <v>0</v>
      </c>
      <c r="I279" s="387">
        <f t="shared" si="22"/>
        <v>0</v>
      </c>
      <c r="J279" s="565">
        <v>0</v>
      </c>
      <c r="K279" s="387">
        <v>0</v>
      </c>
      <c r="L279" s="530"/>
    </row>
    <row r="280" spans="1:12" s="87" customFormat="1" ht="15.5" x14ac:dyDescent="0.35">
      <c r="A280" s="158">
        <v>202</v>
      </c>
      <c r="B280" s="321" t="s">
        <v>2070</v>
      </c>
      <c r="C280" s="158"/>
      <c r="D280" s="438"/>
      <c r="E280" s="438"/>
      <c r="F280" s="158">
        <f t="shared" si="23"/>
        <v>0</v>
      </c>
      <c r="G280" s="752">
        <f t="shared" si="25"/>
        <v>0</v>
      </c>
      <c r="H280" s="387">
        <f t="shared" si="24"/>
        <v>0</v>
      </c>
      <c r="I280" s="387">
        <f t="shared" si="22"/>
        <v>0</v>
      </c>
      <c r="J280" s="565">
        <v>0</v>
      </c>
      <c r="K280" s="387">
        <v>0</v>
      </c>
      <c r="L280" s="530"/>
    </row>
    <row r="281" spans="1:12" s="87" customFormat="1" ht="15.5" x14ac:dyDescent="0.35">
      <c r="A281" s="152">
        <v>203</v>
      </c>
      <c r="B281" s="321" t="s">
        <v>2071</v>
      </c>
      <c r="C281" s="158"/>
      <c r="D281" s="438"/>
      <c r="E281" s="438"/>
      <c r="F281" s="158">
        <f t="shared" si="23"/>
        <v>0</v>
      </c>
      <c r="G281" s="752">
        <f t="shared" si="25"/>
        <v>0</v>
      </c>
      <c r="H281" s="387">
        <f t="shared" si="24"/>
        <v>0</v>
      </c>
      <c r="I281" s="387">
        <f t="shared" si="22"/>
        <v>0</v>
      </c>
      <c r="J281" s="565">
        <v>0</v>
      </c>
      <c r="K281" s="387">
        <v>0</v>
      </c>
      <c r="L281" s="530"/>
    </row>
    <row r="282" spans="1:12" s="87" customFormat="1" ht="15.5" x14ac:dyDescent="0.35">
      <c r="A282" s="158">
        <v>204</v>
      </c>
      <c r="B282" s="321" t="s">
        <v>2072</v>
      </c>
      <c r="C282" s="158"/>
      <c r="D282" s="438"/>
      <c r="E282" s="438"/>
      <c r="F282" s="158">
        <f t="shared" si="23"/>
        <v>0</v>
      </c>
      <c r="G282" s="752">
        <f t="shared" si="25"/>
        <v>0</v>
      </c>
      <c r="H282" s="387">
        <f t="shared" si="24"/>
        <v>0</v>
      </c>
      <c r="I282" s="387">
        <f t="shared" si="22"/>
        <v>0</v>
      </c>
      <c r="J282" s="565">
        <v>0</v>
      </c>
      <c r="K282" s="387">
        <v>0</v>
      </c>
      <c r="L282" s="530"/>
    </row>
    <row r="283" spans="1:12" s="87" customFormat="1" ht="15.5" x14ac:dyDescent="0.35">
      <c r="A283" s="152">
        <v>205</v>
      </c>
      <c r="B283" s="321" t="s">
        <v>2073</v>
      </c>
      <c r="C283" s="158"/>
      <c r="D283" s="438"/>
      <c r="E283" s="438"/>
      <c r="F283" s="158">
        <f t="shared" si="23"/>
        <v>0</v>
      </c>
      <c r="G283" s="752">
        <f t="shared" si="25"/>
        <v>0</v>
      </c>
      <c r="H283" s="387">
        <f t="shared" si="24"/>
        <v>0</v>
      </c>
      <c r="I283" s="387">
        <f t="shared" si="22"/>
        <v>0</v>
      </c>
      <c r="J283" s="565">
        <v>0</v>
      </c>
      <c r="K283" s="387">
        <v>0</v>
      </c>
      <c r="L283" s="530"/>
    </row>
    <row r="284" spans="1:12" s="87" customFormat="1" ht="15.5" x14ac:dyDescent="0.35">
      <c r="A284" s="158">
        <v>206</v>
      </c>
      <c r="B284" s="321" t="s">
        <v>2074</v>
      </c>
      <c r="C284" s="158"/>
      <c r="D284" s="438"/>
      <c r="E284" s="438"/>
      <c r="F284" s="158">
        <f t="shared" si="23"/>
        <v>0</v>
      </c>
      <c r="G284" s="752">
        <f t="shared" si="25"/>
        <v>0</v>
      </c>
      <c r="H284" s="387">
        <f t="shared" si="24"/>
        <v>0</v>
      </c>
      <c r="I284" s="387">
        <f t="shared" si="22"/>
        <v>0</v>
      </c>
      <c r="J284" s="565">
        <v>0</v>
      </c>
      <c r="K284" s="387">
        <v>0</v>
      </c>
      <c r="L284" s="530"/>
    </row>
    <row r="285" spans="1:12" s="87" customFormat="1" ht="15.5" x14ac:dyDescent="0.35">
      <c r="A285" s="158">
        <v>207</v>
      </c>
      <c r="B285" s="321" t="s">
        <v>2075</v>
      </c>
      <c r="C285" s="158"/>
      <c r="D285" s="438"/>
      <c r="E285" s="438"/>
      <c r="F285" s="158">
        <f t="shared" si="23"/>
        <v>0</v>
      </c>
      <c r="G285" s="752">
        <f t="shared" si="25"/>
        <v>0</v>
      </c>
      <c r="H285" s="387">
        <f t="shared" si="24"/>
        <v>0</v>
      </c>
      <c r="I285" s="387">
        <f t="shared" si="22"/>
        <v>0</v>
      </c>
      <c r="J285" s="565">
        <v>0</v>
      </c>
      <c r="K285" s="387">
        <v>0</v>
      </c>
      <c r="L285" s="530"/>
    </row>
    <row r="286" spans="1:12" s="87" customFormat="1" ht="15.5" x14ac:dyDescent="0.35">
      <c r="A286" s="158">
        <v>208</v>
      </c>
      <c r="B286" s="321" t="s">
        <v>2076</v>
      </c>
      <c r="C286" s="158"/>
      <c r="D286" s="438"/>
      <c r="E286" s="438"/>
      <c r="F286" s="158">
        <f t="shared" si="23"/>
        <v>0</v>
      </c>
      <c r="G286" s="752">
        <f t="shared" si="25"/>
        <v>0</v>
      </c>
      <c r="H286" s="387">
        <f t="shared" si="24"/>
        <v>0</v>
      </c>
      <c r="I286" s="387">
        <f t="shared" si="22"/>
        <v>0</v>
      </c>
      <c r="J286" s="565">
        <v>0</v>
      </c>
      <c r="K286" s="387">
        <v>0</v>
      </c>
      <c r="L286" s="530"/>
    </row>
    <row r="287" spans="1:12" s="87" customFormat="1" ht="15.5" x14ac:dyDescent="0.35">
      <c r="A287" s="152">
        <v>209</v>
      </c>
      <c r="B287" s="321" t="s">
        <v>2077</v>
      </c>
      <c r="C287" s="158"/>
      <c r="D287" s="438"/>
      <c r="E287" s="438"/>
      <c r="F287" s="158">
        <f t="shared" si="23"/>
        <v>0</v>
      </c>
      <c r="G287" s="752">
        <f t="shared" si="25"/>
        <v>0</v>
      </c>
      <c r="H287" s="387">
        <f t="shared" si="24"/>
        <v>0</v>
      </c>
      <c r="I287" s="387">
        <f t="shared" si="22"/>
        <v>0</v>
      </c>
      <c r="J287" s="565">
        <v>0</v>
      </c>
      <c r="K287" s="387">
        <v>0</v>
      </c>
      <c r="L287" s="530"/>
    </row>
    <row r="288" spans="1:12" s="87" customFormat="1" ht="15.5" x14ac:dyDescent="0.35">
      <c r="A288" s="158">
        <v>210</v>
      </c>
      <c r="B288" s="321" t="s">
        <v>2078</v>
      </c>
      <c r="C288" s="158"/>
      <c r="D288" s="438"/>
      <c r="E288" s="438"/>
      <c r="F288" s="158">
        <f t="shared" si="23"/>
        <v>0</v>
      </c>
      <c r="G288" s="752">
        <f t="shared" si="25"/>
        <v>0</v>
      </c>
      <c r="H288" s="387">
        <f t="shared" si="24"/>
        <v>0</v>
      </c>
      <c r="I288" s="387">
        <f t="shared" si="22"/>
        <v>0</v>
      </c>
      <c r="J288" s="565">
        <v>0</v>
      </c>
      <c r="K288" s="387">
        <v>0</v>
      </c>
      <c r="L288" s="530"/>
    </row>
    <row r="289" spans="1:12" s="87" customFormat="1" ht="15.5" x14ac:dyDescent="0.35">
      <c r="A289" s="152">
        <v>211</v>
      </c>
      <c r="B289" s="321" t="s">
        <v>2079</v>
      </c>
      <c r="C289" s="158"/>
      <c r="D289" s="438"/>
      <c r="E289" s="438"/>
      <c r="F289" s="158">
        <f t="shared" si="23"/>
        <v>0</v>
      </c>
      <c r="G289" s="752">
        <f t="shared" si="25"/>
        <v>0</v>
      </c>
      <c r="H289" s="387">
        <f t="shared" si="24"/>
        <v>0</v>
      </c>
      <c r="I289" s="387">
        <f t="shared" si="22"/>
        <v>0</v>
      </c>
      <c r="J289" s="565">
        <v>0</v>
      </c>
      <c r="K289" s="387">
        <v>0</v>
      </c>
      <c r="L289" s="530"/>
    </row>
    <row r="290" spans="1:12" s="87" customFormat="1" ht="15.5" x14ac:dyDescent="0.35">
      <c r="A290" s="158">
        <v>212</v>
      </c>
      <c r="B290" s="321" t="s">
        <v>2080</v>
      </c>
      <c r="C290" s="158"/>
      <c r="D290" s="438"/>
      <c r="E290" s="438"/>
      <c r="F290" s="158">
        <f t="shared" si="23"/>
        <v>0</v>
      </c>
      <c r="G290" s="752">
        <f t="shared" si="25"/>
        <v>0</v>
      </c>
      <c r="H290" s="387">
        <f t="shared" si="24"/>
        <v>0</v>
      </c>
      <c r="I290" s="387">
        <f t="shared" si="22"/>
        <v>0</v>
      </c>
      <c r="J290" s="565">
        <v>0</v>
      </c>
      <c r="K290" s="387">
        <v>0</v>
      </c>
      <c r="L290" s="530"/>
    </row>
    <row r="291" spans="1:12" s="87" customFormat="1" ht="15.5" x14ac:dyDescent="0.35">
      <c r="A291" s="158">
        <v>213</v>
      </c>
      <c r="B291" s="321" t="s">
        <v>2081</v>
      </c>
      <c r="C291" s="158"/>
      <c r="D291" s="438"/>
      <c r="E291" s="438"/>
      <c r="F291" s="158">
        <f t="shared" si="23"/>
        <v>0</v>
      </c>
      <c r="G291" s="752">
        <f t="shared" si="25"/>
        <v>0</v>
      </c>
      <c r="H291" s="387">
        <f t="shared" si="24"/>
        <v>0</v>
      </c>
      <c r="I291" s="387">
        <f t="shared" si="22"/>
        <v>0</v>
      </c>
      <c r="J291" s="565">
        <v>0</v>
      </c>
      <c r="K291" s="387">
        <v>0</v>
      </c>
      <c r="L291" s="530"/>
    </row>
    <row r="292" spans="1:12" s="87" customFormat="1" ht="15.5" x14ac:dyDescent="0.35">
      <c r="A292" s="158">
        <v>214</v>
      </c>
      <c r="B292" s="321" t="s">
        <v>2082</v>
      </c>
      <c r="C292" s="158"/>
      <c r="D292" s="438"/>
      <c r="E292" s="438"/>
      <c r="F292" s="158">
        <f t="shared" si="23"/>
        <v>0</v>
      </c>
      <c r="G292" s="752">
        <f t="shared" si="25"/>
        <v>0</v>
      </c>
      <c r="H292" s="387">
        <f t="shared" si="24"/>
        <v>0</v>
      </c>
      <c r="I292" s="387">
        <f t="shared" si="22"/>
        <v>0</v>
      </c>
      <c r="J292" s="565">
        <v>0</v>
      </c>
      <c r="K292" s="387">
        <v>0</v>
      </c>
      <c r="L292" s="530"/>
    </row>
    <row r="293" spans="1:12" s="87" customFormat="1" ht="15.5" x14ac:dyDescent="0.35">
      <c r="A293" s="152">
        <v>215</v>
      </c>
      <c r="B293" s="321" t="s">
        <v>2083</v>
      </c>
      <c r="C293" s="158"/>
      <c r="D293" s="438"/>
      <c r="E293" s="438"/>
      <c r="F293" s="158">
        <f t="shared" si="23"/>
        <v>0</v>
      </c>
      <c r="G293" s="752">
        <f t="shared" si="25"/>
        <v>0</v>
      </c>
      <c r="H293" s="387">
        <f t="shared" si="24"/>
        <v>0</v>
      </c>
      <c r="I293" s="387">
        <f t="shared" si="22"/>
        <v>0</v>
      </c>
      <c r="J293" s="565">
        <v>0</v>
      </c>
      <c r="K293" s="387">
        <v>0</v>
      </c>
      <c r="L293" s="530"/>
    </row>
    <row r="294" spans="1:12" s="87" customFormat="1" ht="15.5" x14ac:dyDescent="0.35">
      <c r="A294" s="158">
        <v>216</v>
      </c>
      <c r="B294" s="321" t="s">
        <v>2084</v>
      </c>
      <c r="C294" s="158"/>
      <c r="D294" s="438"/>
      <c r="E294" s="438"/>
      <c r="F294" s="158">
        <f t="shared" si="23"/>
        <v>0</v>
      </c>
      <c r="G294" s="752">
        <f t="shared" si="25"/>
        <v>0</v>
      </c>
      <c r="H294" s="387">
        <f t="shared" si="24"/>
        <v>0</v>
      </c>
      <c r="I294" s="387">
        <f t="shared" si="22"/>
        <v>0</v>
      </c>
      <c r="J294" s="565">
        <v>0</v>
      </c>
      <c r="K294" s="387">
        <v>0</v>
      </c>
      <c r="L294" s="530"/>
    </row>
    <row r="295" spans="1:12" s="87" customFormat="1" ht="15.5" x14ac:dyDescent="0.35">
      <c r="A295" s="152">
        <v>217</v>
      </c>
      <c r="B295" s="321" t="s">
        <v>2085</v>
      </c>
      <c r="C295" s="158"/>
      <c r="D295" s="438"/>
      <c r="E295" s="438"/>
      <c r="F295" s="158">
        <f t="shared" si="23"/>
        <v>0</v>
      </c>
      <c r="G295" s="752">
        <f t="shared" si="25"/>
        <v>0</v>
      </c>
      <c r="H295" s="387">
        <f t="shared" si="24"/>
        <v>0</v>
      </c>
      <c r="I295" s="387">
        <f t="shared" si="22"/>
        <v>0</v>
      </c>
      <c r="J295" s="565">
        <v>0</v>
      </c>
      <c r="K295" s="387">
        <v>0</v>
      </c>
      <c r="L295" s="530"/>
    </row>
    <row r="296" spans="1:12" s="87" customFormat="1" ht="15.5" x14ac:dyDescent="0.35">
      <c r="A296" s="158">
        <v>218</v>
      </c>
      <c r="B296" s="321" t="s">
        <v>2086</v>
      </c>
      <c r="C296" s="158"/>
      <c r="D296" s="438"/>
      <c r="E296" s="438"/>
      <c r="F296" s="158">
        <f t="shared" si="23"/>
        <v>0</v>
      </c>
      <c r="G296" s="752">
        <f t="shared" si="25"/>
        <v>0</v>
      </c>
      <c r="H296" s="387">
        <f t="shared" si="24"/>
        <v>0</v>
      </c>
      <c r="I296" s="387">
        <f t="shared" si="22"/>
        <v>0</v>
      </c>
      <c r="J296" s="565">
        <v>0</v>
      </c>
      <c r="K296" s="387">
        <v>0</v>
      </c>
      <c r="L296" s="530"/>
    </row>
    <row r="297" spans="1:12" s="87" customFormat="1" ht="15.5" x14ac:dyDescent="0.35">
      <c r="A297" s="158">
        <v>219</v>
      </c>
      <c r="B297" s="321" t="s">
        <v>2087</v>
      </c>
      <c r="C297" s="158"/>
      <c r="D297" s="438"/>
      <c r="E297" s="438"/>
      <c r="F297" s="158">
        <f t="shared" si="23"/>
        <v>0</v>
      </c>
      <c r="G297" s="752">
        <f t="shared" si="25"/>
        <v>0</v>
      </c>
      <c r="H297" s="387">
        <f t="shared" si="24"/>
        <v>0</v>
      </c>
      <c r="I297" s="387">
        <f t="shared" si="22"/>
        <v>0</v>
      </c>
      <c r="J297" s="565">
        <v>0</v>
      </c>
      <c r="K297" s="387">
        <v>0</v>
      </c>
      <c r="L297" s="530"/>
    </row>
    <row r="298" spans="1:12" s="87" customFormat="1" ht="15.5" x14ac:dyDescent="0.35">
      <c r="A298" s="158">
        <v>220</v>
      </c>
      <c r="B298" s="321" t="s">
        <v>2088</v>
      </c>
      <c r="C298" s="158"/>
      <c r="D298" s="438"/>
      <c r="E298" s="438"/>
      <c r="F298" s="158">
        <f t="shared" si="23"/>
        <v>0</v>
      </c>
      <c r="G298" s="752">
        <f t="shared" si="25"/>
        <v>0</v>
      </c>
      <c r="H298" s="387">
        <f t="shared" si="24"/>
        <v>0</v>
      </c>
      <c r="I298" s="387">
        <f t="shared" si="22"/>
        <v>0</v>
      </c>
      <c r="J298" s="565">
        <v>0</v>
      </c>
      <c r="K298" s="387">
        <v>0</v>
      </c>
      <c r="L298" s="530"/>
    </row>
    <row r="299" spans="1:12" s="87" customFormat="1" ht="15.5" x14ac:dyDescent="0.35">
      <c r="A299" s="152">
        <v>221</v>
      </c>
      <c r="B299" s="321" t="s">
        <v>2089</v>
      </c>
      <c r="C299" s="158"/>
      <c r="D299" s="438"/>
      <c r="E299" s="438"/>
      <c r="F299" s="158">
        <f t="shared" si="23"/>
        <v>0</v>
      </c>
      <c r="G299" s="752">
        <f t="shared" si="25"/>
        <v>0</v>
      </c>
      <c r="H299" s="387">
        <f t="shared" si="24"/>
        <v>0</v>
      </c>
      <c r="I299" s="387">
        <f t="shared" si="22"/>
        <v>0</v>
      </c>
      <c r="J299" s="565">
        <v>0</v>
      </c>
      <c r="K299" s="387">
        <v>0</v>
      </c>
      <c r="L299" s="530"/>
    </row>
    <row r="300" spans="1:12" s="87" customFormat="1" ht="15.5" x14ac:dyDescent="0.35">
      <c r="A300" s="158">
        <v>222</v>
      </c>
      <c r="B300" s="321" t="s">
        <v>2090</v>
      </c>
      <c r="C300" s="158"/>
      <c r="D300" s="438"/>
      <c r="E300" s="438"/>
      <c r="F300" s="158">
        <f t="shared" si="23"/>
        <v>0</v>
      </c>
      <c r="G300" s="752">
        <f t="shared" si="25"/>
        <v>0</v>
      </c>
      <c r="H300" s="387">
        <f t="shared" si="24"/>
        <v>0</v>
      </c>
      <c r="I300" s="387">
        <f t="shared" si="22"/>
        <v>0</v>
      </c>
      <c r="J300" s="565">
        <v>0</v>
      </c>
      <c r="K300" s="387">
        <v>0</v>
      </c>
      <c r="L300" s="530"/>
    </row>
    <row r="301" spans="1:12" s="87" customFormat="1" ht="15.5" x14ac:dyDescent="0.35">
      <c r="A301" s="152">
        <v>223</v>
      </c>
      <c r="B301" s="321" t="s">
        <v>2091</v>
      </c>
      <c r="C301" s="158"/>
      <c r="D301" s="438"/>
      <c r="E301" s="438"/>
      <c r="F301" s="158">
        <f t="shared" si="23"/>
        <v>0</v>
      </c>
      <c r="G301" s="752">
        <f t="shared" si="25"/>
        <v>0</v>
      </c>
      <c r="H301" s="387">
        <f t="shared" si="24"/>
        <v>0</v>
      </c>
      <c r="I301" s="387">
        <f t="shared" si="22"/>
        <v>0</v>
      </c>
      <c r="J301" s="565">
        <v>0</v>
      </c>
      <c r="K301" s="387">
        <v>0</v>
      </c>
      <c r="L301" s="530"/>
    </row>
    <row r="302" spans="1:12" s="87" customFormat="1" ht="15.5" x14ac:dyDescent="0.35">
      <c r="A302" s="158">
        <v>224</v>
      </c>
      <c r="B302" s="321" t="s">
        <v>2092</v>
      </c>
      <c r="C302" s="158"/>
      <c r="D302" s="438"/>
      <c r="E302" s="438"/>
      <c r="F302" s="158">
        <f t="shared" si="23"/>
        <v>0</v>
      </c>
      <c r="G302" s="752">
        <f t="shared" si="25"/>
        <v>0</v>
      </c>
      <c r="H302" s="387">
        <f t="shared" si="24"/>
        <v>0</v>
      </c>
      <c r="I302" s="387">
        <f t="shared" si="22"/>
        <v>0</v>
      </c>
      <c r="J302" s="565">
        <v>0</v>
      </c>
      <c r="K302" s="387">
        <v>0</v>
      </c>
      <c r="L302" s="530"/>
    </row>
    <row r="303" spans="1:12" s="87" customFormat="1" ht="15.5" x14ac:dyDescent="0.35">
      <c r="A303" s="158">
        <v>225</v>
      </c>
      <c r="B303" s="321" t="s">
        <v>2093</v>
      </c>
      <c r="C303" s="158"/>
      <c r="D303" s="438"/>
      <c r="E303" s="438"/>
      <c r="F303" s="158">
        <f t="shared" si="23"/>
        <v>0</v>
      </c>
      <c r="G303" s="752">
        <f t="shared" si="25"/>
        <v>0</v>
      </c>
      <c r="H303" s="387">
        <f t="shared" si="24"/>
        <v>0</v>
      </c>
      <c r="I303" s="387">
        <f t="shared" si="22"/>
        <v>0</v>
      </c>
      <c r="J303" s="565">
        <v>0</v>
      </c>
      <c r="K303" s="387">
        <v>0</v>
      </c>
      <c r="L303" s="530"/>
    </row>
    <row r="304" spans="1:12" s="87" customFormat="1" ht="15.5" x14ac:dyDescent="0.35">
      <c r="A304" s="158">
        <v>226</v>
      </c>
      <c r="B304" s="321" t="s">
        <v>2094</v>
      </c>
      <c r="C304" s="158"/>
      <c r="D304" s="438"/>
      <c r="E304" s="438"/>
      <c r="F304" s="158">
        <f t="shared" si="23"/>
        <v>0</v>
      </c>
      <c r="G304" s="752">
        <f t="shared" si="25"/>
        <v>0</v>
      </c>
      <c r="H304" s="387">
        <f t="shared" si="24"/>
        <v>0</v>
      </c>
      <c r="I304" s="387">
        <f t="shared" si="22"/>
        <v>0</v>
      </c>
      <c r="J304" s="565">
        <v>0</v>
      </c>
      <c r="K304" s="387">
        <v>0</v>
      </c>
      <c r="L304" s="530"/>
    </row>
    <row r="305" spans="1:12" s="87" customFormat="1" ht="15.5" x14ac:dyDescent="0.35">
      <c r="A305" s="152">
        <v>227</v>
      </c>
      <c r="B305" s="321" t="s">
        <v>2095</v>
      </c>
      <c r="C305" s="158"/>
      <c r="D305" s="438"/>
      <c r="E305" s="438"/>
      <c r="F305" s="158">
        <f t="shared" si="23"/>
        <v>0</v>
      </c>
      <c r="G305" s="752">
        <f t="shared" si="25"/>
        <v>0</v>
      </c>
      <c r="H305" s="387">
        <f t="shared" si="24"/>
        <v>0</v>
      </c>
      <c r="I305" s="387">
        <f t="shared" si="22"/>
        <v>0</v>
      </c>
      <c r="J305" s="565">
        <v>0</v>
      </c>
      <c r="K305" s="387">
        <v>0</v>
      </c>
      <c r="L305" s="530"/>
    </row>
    <row r="306" spans="1:12" s="87" customFormat="1" ht="15.5" x14ac:dyDescent="0.35">
      <c r="A306" s="158">
        <v>228</v>
      </c>
      <c r="B306" s="321" t="s">
        <v>2096</v>
      </c>
      <c r="C306" s="158"/>
      <c r="D306" s="438"/>
      <c r="E306" s="438"/>
      <c r="F306" s="158">
        <f t="shared" si="23"/>
        <v>0</v>
      </c>
      <c r="G306" s="752">
        <f t="shared" si="25"/>
        <v>0</v>
      </c>
      <c r="H306" s="387">
        <f t="shared" si="24"/>
        <v>0</v>
      </c>
      <c r="I306" s="387">
        <f t="shared" si="22"/>
        <v>0</v>
      </c>
      <c r="J306" s="565">
        <v>0</v>
      </c>
      <c r="K306" s="387">
        <v>0</v>
      </c>
      <c r="L306" s="530"/>
    </row>
    <row r="307" spans="1:12" s="87" customFormat="1" ht="15.5" x14ac:dyDescent="0.35">
      <c r="A307" s="152">
        <v>229</v>
      </c>
      <c r="B307" s="321" t="s">
        <v>2097</v>
      </c>
      <c r="C307" s="158"/>
      <c r="D307" s="438"/>
      <c r="E307" s="438"/>
      <c r="F307" s="158">
        <f t="shared" si="23"/>
        <v>0</v>
      </c>
      <c r="G307" s="752">
        <f t="shared" si="25"/>
        <v>0</v>
      </c>
      <c r="H307" s="387">
        <f t="shared" si="24"/>
        <v>0</v>
      </c>
      <c r="I307" s="387">
        <f t="shared" ref="I307:I368" si="26">H307*0.22</f>
        <v>0</v>
      </c>
      <c r="J307" s="565">
        <v>0</v>
      </c>
      <c r="K307" s="387">
        <v>0</v>
      </c>
      <c r="L307" s="530"/>
    </row>
    <row r="308" spans="1:12" s="87" customFormat="1" ht="15.5" x14ac:dyDescent="0.35">
      <c r="A308" s="158">
        <v>230</v>
      </c>
      <c r="B308" s="321" t="s">
        <v>2098</v>
      </c>
      <c r="C308" s="158"/>
      <c r="D308" s="438"/>
      <c r="E308" s="438"/>
      <c r="F308" s="158">
        <f t="shared" si="23"/>
        <v>0</v>
      </c>
      <c r="G308" s="752">
        <f t="shared" si="25"/>
        <v>0</v>
      </c>
      <c r="H308" s="387">
        <f t="shared" si="24"/>
        <v>0</v>
      </c>
      <c r="I308" s="387">
        <f t="shared" si="26"/>
        <v>0</v>
      </c>
      <c r="J308" s="565">
        <v>0</v>
      </c>
      <c r="K308" s="387">
        <v>0</v>
      </c>
      <c r="L308" s="530"/>
    </row>
    <row r="309" spans="1:12" s="87" customFormat="1" ht="15.5" x14ac:dyDescent="0.35">
      <c r="A309" s="158">
        <v>231</v>
      </c>
      <c r="B309" s="321" t="s">
        <v>2099</v>
      </c>
      <c r="C309" s="158"/>
      <c r="D309" s="438"/>
      <c r="E309" s="438"/>
      <c r="F309" s="158">
        <f t="shared" si="23"/>
        <v>0</v>
      </c>
      <c r="G309" s="752">
        <f t="shared" si="25"/>
        <v>0</v>
      </c>
      <c r="H309" s="387">
        <f t="shared" si="24"/>
        <v>0</v>
      </c>
      <c r="I309" s="387">
        <f t="shared" si="26"/>
        <v>0</v>
      </c>
      <c r="J309" s="565">
        <v>0</v>
      </c>
      <c r="K309" s="387">
        <v>0</v>
      </c>
      <c r="L309" s="530"/>
    </row>
    <row r="310" spans="1:12" s="87" customFormat="1" ht="15.5" x14ac:dyDescent="0.35">
      <c r="A310" s="158">
        <v>232</v>
      </c>
      <c r="B310" s="321" t="s">
        <v>2100</v>
      </c>
      <c r="C310" s="158"/>
      <c r="D310" s="438"/>
      <c r="E310" s="438"/>
      <c r="F310" s="158">
        <f t="shared" si="23"/>
        <v>0</v>
      </c>
      <c r="G310" s="752">
        <f t="shared" si="25"/>
        <v>0</v>
      </c>
      <c r="H310" s="387">
        <f t="shared" si="24"/>
        <v>0</v>
      </c>
      <c r="I310" s="387">
        <f t="shared" si="26"/>
        <v>0</v>
      </c>
      <c r="J310" s="565">
        <v>0</v>
      </c>
      <c r="K310" s="387">
        <v>0</v>
      </c>
      <c r="L310" s="530"/>
    </row>
    <row r="311" spans="1:12" s="87" customFormat="1" ht="15.5" x14ac:dyDescent="0.35">
      <c r="A311" s="152">
        <v>233</v>
      </c>
      <c r="B311" s="321" t="s">
        <v>2101</v>
      </c>
      <c r="C311" s="158"/>
      <c r="D311" s="438"/>
      <c r="E311" s="438"/>
      <c r="F311" s="158">
        <f t="shared" si="23"/>
        <v>0</v>
      </c>
      <c r="G311" s="752">
        <f t="shared" si="25"/>
        <v>0</v>
      </c>
      <c r="H311" s="387">
        <f t="shared" si="24"/>
        <v>0</v>
      </c>
      <c r="I311" s="387">
        <f t="shared" si="26"/>
        <v>0</v>
      </c>
      <c r="J311" s="565">
        <v>0</v>
      </c>
      <c r="K311" s="387">
        <v>0</v>
      </c>
      <c r="L311" s="530"/>
    </row>
    <row r="312" spans="1:12" s="87" customFormat="1" ht="15.5" x14ac:dyDescent="0.35">
      <c r="A312" s="158">
        <v>234</v>
      </c>
      <c r="B312" s="321" t="s">
        <v>2102</v>
      </c>
      <c r="C312" s="158"/>
      <c r="D312" s="438"/>
      <c r="E312" s="438"/>
      <c r="F312" s="158">
        <f t="shared" si="23"/>
        <v>0</v>
      </c>
      <c r="G312" s="752">
        <f t="shared" si="25"/>
        <v>0</v>
      </c>
      <c r="H312" s="387">
        <f t="shared" si="24"/>
        <v>0</v>
      </c>
      <c r="I312" s="387">
        <f t="shared" si="26"/>
        <v>0</v>
      </c>
      <c r="J312" s="565">
        <v>0</v>
      </c>
      <c r="K312" s="387">
        <v>0</v>
      </c>
      <c r="L312" s="530"/>
    </row>
    <row r="313" spans="1:12" s="87" customFormat="1" ht="15.5" x14ac:dyDescent="0.35">
      <c r="A313" s="152">
        <v>235</v>
      </c>
      <c r="B313" s="321" t="s">
        <v>2103</v>
      </c>
      <c r="C313" s="158"/>
      <c r="D313" s="438"/>
      <c r="E313" s="438"/>
      <c r="F313" s="158">
        <f t="shared" si="23"/>
        <v>0</v>
      </c>
      <c r="G313" s="752">
        <f t="shared" si="25"/>
        <v>0</v>
      </c>
      <c r="H313" s="387">
        <f t="shared" si="24"/>
        <v>0</v>
      </c>
      <c r="I313" s="387">
        <f t="shared" si="26"/>
        <v>0</v>
      </c>
      <c r="J313" s="565">
        <v>0</v>
      </c>
      <c r="K313" s="387">
        <v>0</v>
      </c>
      <c r="L313" s="530"/>
    </row>
    <row r="314" spans="1:12" s="87" customFormat="1" ht="15.5" x14ac:dyDescent="0.35">
      <c r="A314" s="158">
        <v>236</v>
      </c>
      <c r="B314" s="321" t="s">
        <v>2104</v>
      </c>
      <c r="C314" s="158"/>
      <c r="D314" s="438"/>
      <c r="E314" s="438"/>
      <c r="F314" s="158">
        <f t="shared" si="23"/>
        <v>0</v>
      </c>
      <c r="G314" s="752">
        <f t="shared" si="25"/>
        <v>0</v>
      </c>
      <c r="H314" s="387">
        <f t="shared" si="24"/>
        <v>0</v>
      </c>
      <c r="I314" s="387">
        <f t="shared" si="26"/>
        <v>0</v>
      </c>
      <c r="J314" s="565">
        <v>0</v>
      </c>
      <c r="K314" s="387">
        <v>0</v>
      </c>
      <c r="L314" s="530"/>
    </row>
    <row r="315" spans="1:12" s="87" customFormat="1" ht="15.5" x14ac:dyDescent="0.35">
      <c r="A315" s="158">
        <v>237</v>
      </c>
      <c r="B315" s="321" t="s">
        <v>2105</v>
      </c>
      <c r="C315" s="158"/>
      <c r="D315" s="438"/>
      <c r="E315" s="438"/>
      <c r="F315" s="158">
        <f t="shared" si="23"/>
        <v>0</v>
      </c>
      <c r="G315" s="752">
        <f t="shared" si="25"/>
        <v>0</v>
      </c>
      <c r="H315" s="387">
        <f t="shared" si="24"/>
        <v>0</v>
      </c>
      <c r="I315" s="387">
        <f t="shared" si="26"/>
        <v>0</v>
      </c>
      <c r="J315" s="565">
        <v>0</v>
      </c>
      <c r="K315" s="387">
        <v>0</v>
      </c>
      <c r="L315" s="530"/>
    </row>
    <row r="316" spans="1:12" s="87" customFormat="1" ht="15.5" x14ac:dyDescent="0.35">
      <c r="A316" s="158">
        <v>238</v>
      </c>
      <c r="B316" s="321" t="s">
        <v>2106</v>
      </c>
      <c r="C316" s="158"/>
      <c r="D316" s="438"/>
      <c r="E316" s="438"/>
      <c r="F316" s="158">
        <f t="shared" si="23"/>
        <v>0</v>
      </c>
      <c r="G316" s="752">
        <f t="shared" si="25"/>
        <v>0</v>
      </c>
      <c r="H316" s="387">
        <f t="shared" si="24"/>
        <v>0</v>
      </c>
      <c r="I316" s="387">
        <f t="shared" si="26"/>
        <v>0</v>
      </c>
      <c r="J316" s="565">
        <v>0</v>
      </c>
      <c r="K316" s="387">
        <v>0</v>
      </c>
      <c r="L316" s="530"/>
    </row>
    <row r="317" spans="1:12" s="87" customFormat="1" ht="15.5" x14ac:dyDescent="0.35">
      <c r="A317" s="152">
        <v>239</v>
      </c>
      <c r="B317" s="321" t="s">
        <v>2107</v>
      </c>
      <c r="C317" s="158"/>
      <c r="D317" s="438"/>
      <c r="E317" s="438"/>
      <c r="F317" s="158">
        <f t="shared" si="23"/>
        <v>0</v>
      </c>
      <c r="G317" s="752">
        <f t="shared" si="25"/>
        <v>0</v>
      </c>
      <c r="H317" s="387">
        <f t="shared" si="24"/>
        <v>0</v>
      </c>
      <c r="I317" s="387">
        <f t="shared" si="26"/>
        <v>0</v>
      </c>
      <c r="J317" s="565">
        <v>0</v>
      </c>
      <c r="K317" s="387">
        <v>0</v>
      </c>
      <c r="L317" s="530"/>
    </row>
    <row r="318" spans="1:12" s="87" customFormat="1" ht="15.5" x14ac:dyDescent="0.35">
      <c r="A318" s="158">
        <v>240</v>
      </c>
      <c r="B318" s="321" t="s">
        <v>2108</v>
      </c>
      <c r="C318" s="158"/>
      <c r="D318" s="438"/>
      <c r="E318" s="438"/>
      <c r="F318" s="158">
        <f t="shared" si="23"/>
        <v>0</v>
      </c>
      <c r="G318" s="752">
        <f t="shared" si="25"/>
        <v>0</v>
      </c>
      <c r="H318" s="387">
        <f t="shared" si="24"/>
        <v>0</v>
      </c>
      <c r="I318" s="387">
        <f t="shared" si="26"/>
        <v>0</v>
      </c>
      <c r="J318" s="565">
        <v>0</v>
      </c>
      <c r="K318" s="387">
        <v>0</v>
      </c>
      <c r="L318" s="530"/>
    </row>
    <row r="319" spans="1:12" s="87" customFormat="1" ht="15.5" x14ac:dyDescent="0.35">
      <c r="A319" s="152">
        <v>241</v>
      </c>
      <c r="B319" s="321" t="s">
        <v>2109</v>
      </c>
      <c r="C319" s="158"/>
      <c r="D319" s="438"/>
      <c r="E319" s="438"/>
      <c r="F319" s="158">
        <f t="shared" si="23"/>
        <v>0</v>
      </c>
      <c r="G319" s="752">
        <f t="shared" si="25"/>
        <v>0</v>
      </c>
      <c r="H319" s="387">
        <f t="shared" si="24"/>
        <v>0</v>
      </c>
      <c r="I319" s="387">
        <f t="shared" si="26"/>
        <v>0</v>
      </c>
      <c r="J319" s="565">
        <v>0</v>
      </c>
      <c r="K319" s="387">
        <v>0</v>
      </c>
      <c r="L319" s="530"/>
    </row>
    <row r="320" spans="1:12" s="87" customFormat="1" ht="15.5" x14ac:dyDescent="0.35">
      <c r="A320" s="158">
        <v>242</v>
      </c>
      <c r="B320" s="321" t="s">
        <v>2110</v>
      </c>
      <c r="C320" s="158"/>
      <c r="D320" s="438"/>
      <c r="E320" s="438"/>
      <c r="F320" s="158">
        <f t="shared" si="23"/>
        <v>0</v>
      </c>
      <c r="G320" s="752">
        <f t="shared" si="25"/>
        <v>0</v>
      </c>
      <c r="H320" s="387">
        <f t="shared" si="24"/>
        <v>0</v>
      </c>
      <c r="I320" s="387">
        <f t="shared" si="26"/>
        <v>0</v>
      </c>
      <c r="J320" s="565">
        <v>0</v>
      </c>
      <c r="K320" s="387">
        <v>0</v>
      </c>
      <c r="L320" s="530"/>
    </row>
    <row r="321" spans="1:12" s="87" customFormat="1" ht="15.5" x14ac:dyDescent="0.35">
      <c r="A321" s="158">
        <v>243</v>
      </c>
      <c r="B321" s="321" t="s">
        <v>2111</v>
      </c>
      <c r="C321" s="158"/>
      <c r="D321" s="438"/>
      <c r="E321" s="438"/>
      <c r="F321" s="158">
        <f t="shared" si="23"/>
        <v>0</v>
      </c>
      <c r="G321" s="752">
        <f t="shared" si="25"/>
        <v>0</v>
      </c>
      <c r="H321" s="387">
        <f t="shared" si="24"/>
        <v>0</v>
      </c>
      <c r="I321" s="387">
        <f t="shared" si="26"/>
        <v>0</v>
      </c>
      <c r="J321" s="565">
        <v>0</v>
      </c>
      <c r="K321" s="387">
        <v>0</v>
      </c>
      <c r="L321" s="530"/>
    </row>
    <row r="322" spans="1:12" s="87" customFormat="1" ht="15.5" x14ac:dyDescent="0.35">
      <c r="A322" s="158">
        <v>244</v>
      </c>
      <c r="B322" s="321" t="s">
        <v>2112</v>
      </c>
      <c r="C322" s="158"/>
      <c r="D322" s="438"/>
      <c r="E322" s="438"/>
      <c r="F322" s="158">
        <f t="shared" si="23"/>
        <v>0</v>
      </c>
      <c r="G322" s="752">
        <f t="shared" si="25"/>
        <v>0</v>
      </c>
      <c r="H322" s="387">
        <f t="shared" si="24"/>
        <v>0</v>
      </c>
      <c r="I322" s="387">
        <f t="shared" si="26"/>
        <v>0</v>
      </c>
      <c r="J322" s="565">
        <v>0</v>
      </c>
      <c r="K322" s="387">
        <v>0</v>
      </c>
      <c r="L322" s="530"/>
    </row>
    <row r="323" spans="1:12" s="87" customFormat="1" ht="15.5" x14ac:dyDescent="0.35">
      <c r="A323" s="152">
        <v>245</v>
      </c>
      <c r="B323" s="321" t="s">
        <v>2113</v>
      </c>
      <c r="C323" s="158"/>
      <c r="D323" s="438"/>
      <c r="E323" s="438"/>
      <c r="F323" s="158">
        <f t="shared" si="23"/>
        <v>0</v>
      </c>
      <c r="G323" s="752">
        <f t="shared" si="25"/>
        <v>0</v>
      </c>
      <c r="H323" s="387">
        <f t="shared" si="24"/>
        <v>0</v>
      </c>
      <c r="I323" s="387">
        <f t="shared" si="26"/>
        <v>0</v>
      </c>
      <c r="J323" s="565">
        <v>0</v>
      </c>
      <c r="K323" s="387">
        <v>0</v>
      </c>
      <c r="L323" s="530"/>
    </row>
    <row r="324" spans="1:12" s="87" customFormat="1" ht="15.5" x14ac:dyDescent="0.35">
      <c r="A324" s="158">
        <v>246</v>
      </c>
      <c r="B324" s="321" t="s">
        <v>2114</v>
      </c>
      <c r="C324" s="158"/>
      <c r="D324" s="438"/>
      <c r="E324" s="438"/>
      <c r="F324" s="158">
        <f t="shared" ref="F324:F344" si="27">C324+D324+E324</f>
        <v>0</v>
      </c>
      <c r="G324" s="752">
        <f t="shared" si="25"/>
        <v>0</v>
      </c>
      <c r="H324" s="387">
        <f t="shared" si="24"/>
        <v>0</v>
      </c>
      <c r="I324" s="387">
        <f t="shared" si="26"/>
        <v>0</v>
      </c>
      <c r="J324" s="565">
        <v>0</v>
      </c>
      <c r="K324" s="387">
        <v>0</v>
      </c>
      <c r="L324" s="530"/>
    </row>
    <row r="325" spans="1:12" s="87" customFormat="1" ht="15.5" x14ac:dyDescent="0.35">
      <c r="A325" s="152">
        <v>247</v>
      </c>
      <c r="B325" s="321" t="s">
        <v>2115</v>
      </c>
      <c r="C325" s="158"/>
      <c r="D325" s="438"/>
      <c r="E325" s="438"/>
      <c r="F325" s="158">
        <f t="shared" si="27"/>
        <v>0</v>
      </c>
      <c r="G325" s="752">
        <f t="shared" si="25"/>
        <v>0</v>
      </c>
      <c r="H325" s="387">
        <f t="shared" si="24"/>
        <v>0</v>
      </c>
      <c r="I325" s="387">
        <f t="shared" si="26"/>
        <v>0</v>
      </c>
      <c r="J325" s="565">
        <v>0</v>
      </c>
      <c r="K325" s="387">
        <v>0</v>
      </c>
      <c r="L325" s="530"/>
    </row>
    <row r="326" spans="1:12" s="87" customFormat="1" ht="15.5" x14ac:dyDescent="0.35">
      <c r="A326" s="158">
        <v>248</v>
      </c>
      <c r="B326" s="321" t="s">
        <v>2116</v>
      </c>
      <c r="C326" s="158"/>
      <c r="D326" s="438"/>
      <c r="E326" s="438"/>
      <c r="F326" s="158">
        <f t="shared" si="27"/>
        <v>0</v>
      </c>
      <c r="G326" s="752">
        <f t="shared" si="25"/>
        <v>0</v>
      </c>
      <c r="H326" s="387">
        <f t="shared" si="24"/>
        <v>0</v>
      </c>
      <c r="I326" s="387">
        <f t="shared" si="26"/>
        <v>0</v>
      </c>
      <c r="J326" s="565">
        <v>0</v>
      </c>
      <c r="K326" s="387">
        <v>0</v>
      </c>
      <c r="L326" s="530"/>
    </row>
    <row r="327" spans="1:12" s="87" customFormat="1" ht="15.5" x14ac:dyDescent="0.35">
      <c r="A327" s="158">
        <v>249</v>
      </c>
      <c r="B327" s="321" t="s">
        <v>2117</v>
      </c>
      <c r="C327" s="158"/>
      <c r="D327" s="439"/>
      <c r="E327" s="438"/>
      <c r="F327" s="158">
        <f t="shared" si="27"/>
        <v>0</v>
      </c>
      <c r="G327" s="752">
        <f t="shared" si="25"/>
        <v>0</v>
      </c>
      <c r="H327" s="387">
        <f t="shared" ref="H327:H390" si="28">G327*4281.45</f>
        <v>0</v>
      </c>
      <c r="I327" s="387">
        <f t="shared" si="26"/>
        <v>0</v>
      </c>
      <c r="J327" s="565">
        <v>0</v>
      </c>
      <c r="K327" s="387">
        <v>0</v>
      </c>
      <c r="L327" s="530"/>
    </row>
    <row r="328" spans="1:12" s="87" customFormat="1" ht="15.5" x14ac:dyDescent="0.35">
      <c r="A328" s="158">
        <v>250</v>
      </c>
      <c r="B328" s="329" t="s">
        <v>2118</v>
      </c>
      <c r="C328" s="158"/>
      <c r="D328" s="438"/>
      <c r="E328" s="438"/>
      <c r="F328" s="158">
        <f t="shared" si="27"/>
        <v>0</v>
      </c>
      <c r="G328" s="752">
        <f t="shared" si="25"/>
        <v>0</v>
      </c>
      <c r="H328" s="387">
        <f t="shared" si="28"/>
        <v>0</v>
      </c>
      <c r="I328" s="387">
        <f t="shared" si="26"/>
        <v>0</v>
      </c>
      <c r="J328" s="565">
        <v>0</v>
      </c>
      <c r="K328" s="387">
        <v>0</v>
      </c>
      <c r="L328" s="530"/>
    </row>
    <row r="329" spans="1:12" s="87" customFormat="1" ht="15.5" x14ac:dyDescent="0.35">
      <c r="A329" s="152">
        <v>251</v>
      </c>
      <c r="B329" s="321" t="s">
        <v>2119</v>
      </c>
      <c r="C329" s="158"/>
      <c r="D329" s="438"/>
      <c r="E329" s="438"/>
      <c r="F329" s="158">
        <f t="shared" si="27"/>
        <v>0</v>
      </c>
      <c r="G329" s="752">
        <f t="shared" si="25"/>
        <v>0</v>
      </c>
      <c r="H329" s="387">
        <f t="shared" si="28"/>
        <v>0</v>
      </c>
      <c r="I329" s="387">
        <f t="shared" si="26"/>
        <v>0</v>
      </c>
      <c r="J329" s="565">
        <v>0</v>
      </c>
      <c r="K329" s="387">
        <v>0</v>
      </c>
      <c r="L329" s="530"/>
    </row>
    <row r="330" spans="1:12" s="87" customFormat="1" ht="15.5" x14ac:dyDescent="0.35">
      <c r="A330" s="158">
        <v>252</v>
      </c>
      <c r="B330" s="321" t="s">
        <v>2120</v>
      </c>
      <c r="C330" s="158"/>
      <c r="D330" s="438"/>
      <c r="E330" s="438"/>
      <c r="F330" s="158">
        <f t="shared" si="27"/>
        <v>0</v>
      </c>
      <c r="G330" s="752">
        <f t="shared" si="25"/>
        <v>0</v>
      </c>
      <c r="H330" s="387">
        <f t="shared" si="28"/>
        <v>0</v>
      </c>
      <c r="I330" s="387">
        <f t="shared" si="26"/>
        <v>0</v>
      </c>
      <c r="J330" s="565">
        <v>0</v>
      </c>
      <c r="K330" s="387">
        <v>0</v>
      </c>
      <c r="L330" s="530"/>
    </row>
    <row r="331" spans="1:12" s="87" customFormat="1" ht="15.5" x14ac:dyDescent="0.35">
      <c r="A331" s="152">
        <v>253</v>
      </c>
      <c r="B331" s="321" t="s">
        <v>2121</v>
      </c>
      <c r="C331" s="158"/>
      <c r="D331" s="438"/>
      <c r="E331" s="438"/>
      <c r="F331" s="158">
        <f t="shared" si="27"/>
        <v>0</v>
      </c>
      <c r="G331" s="752">
        <f t="shared" si="25"/>
        <v>0</v>
      </c>
      <c r="H331" s="387">
        <f t="shared" si="28"/>
        <v>0</v>
      </c>
      <c r="I331" s="387">
        <f t="shared" si="26"/>
        <v>0</v>
      </c>
      <c r="J331" s="565">
        <v>0</v>
      </c>
      <c r="K331" s="387">
        <v>0</v>
      </c>
      <c r="L331" s="530"/>
    </row>
    <row r="332" spans="1:12" s="87" customFormat="1" ht="15.5" x14ac:dyDescent="0.35">
      <c r="A332" s="158">
        <v>254</v>
      </c>
      <c r="B332" s="321" t="s">
        <v>2122</v>
      </c>
      <c r="C332" s="158"/>
      <c r="D332" s="438"/>
      <c r="E332" s="438"/>
      <c r="F332" s="158">
        <f t="shared" si="27"/>
        <v>0</v>
      </c>
      <c r="G332" s="752">
        <f t="shared" si="25"/>
        <v>0</v>
      </c>
      <c r="H332" s="387">
        <f t="shared" si="28"/>
        <v>0</v>
      </c>
      <c r="I332" s="387">
        <f t="shared" si="26"/>
        <v>0</v>
      </c>
      <c r="J332" s="565">
        <v>0</v>
      </c>
      <c r="K332" s="387">
        <v>0</v>
      </c>
      <c r="L332" s="530"/>
    </row>
    <row r="333" spans="1:12" s="87" customFormat="1" ht="15.5" x14ac:dyDescent="0.35">
      <c r="A333" s="158">
        <v>255</v>
      </c>
      <c r="B333" s="321" t="s">
        <v>2123</v>
      </c>
      <c r="C333" s="158"/>
      <c r="D333" s="438"/>
      <c r="E333" s="438"/>
      <c r="F333" s="158">
        <f t="shared" si="27"/>
        <v>0</v>
      </c>
      <c r="G333" s="752">
        <f t="shared" si="25"/>
        <v>0</v>
      </c>
      <c r="H333" s="387">
        <f t="shared" si="28"/>
        <v>0</v>
      </c>
      <c r="I333" s="387">
        <f t="shared" si="26"/>
        <v>0</v>
      </c>
      <c r="J333" s="565">
        <v>0</v>
      </c>
      <c r="K333" s="387">
        <v>0</v>
      </c>
      <c r="L333" s="530"/>
    </row>
    <row r="334" spans="1:12" s="87" customFormat="1" ht="15.5" x14ac:dyDescent="0.35">
      <c r="A334" s="158">
        <v>256</v>
      </c>
      <c r="B334" s="321" t="s">
        <v>2124</v>
      </c>
      <c r="C334" s="158"/>
      <c r="D334" s="438"/>
      <c r="E334" s="438"/>
      <c r="F334" s="158">
        <f t="shared" si="27"/>
        <v>0</v>
      </c>
      <c r="G334" s="752">
        <f t="shared" si="25"/>
        <v>0</v>
      </c>
      <c r="H334" s="387">
        <f t="shared" si="28"/>
        <v>0</v>
      </c>
      <c r="I334" s="387">
        <f t="shared" si="26"/>
        <v>0</v>
      </c>
      <c r="J334" s="565">
        <v>0</v>
      </c>
      <c r="K334" s="387">
        <v>0</v>
      </c>
      <c r="L334" s="530"/>
    </row>
    <row r="335" spans="1:12" s="87" customFormat="1" ht="15.5" x14ac:dyDescent="0.35">
      <c r="A335" s="152">
        <v>257</v>
      </c>
      <c r="B335" s="321" t="s">
        <v>2125</v>
      </c>
      <c r="C335" s="158"/>
      <c r="D335" s="438"/>
      <c r="E335" s="438"/>
      <c r="F335" s="158">
        <f t="shared" si="27"/>
        <v>0</v>
      </c>
      <c r="G335" s="752">
        <f t="shared" si="25"/>
        <v>0</v>
      </c>
      <c r="H335" s="387">
        <f t="shared" si="28"/>
        <v>0</v>
      </c>
      <c r="I335" s="387">
        <f t="shared" si="26"/>
        <v>0</v>
      </c>
      <c r="J335" s="565">
        <v>0</v>
      </c>
      <c r="K335" s="387">
        <v>0</v>
      </c>
      <c r="L335" s="530"/>
    </row>
    <row r="336" spans="1:12" s="87" customFormat="1" ht="15.5" x14ac:dyDescent="0.35">
      <c r="A336" s="158">
        <v>258</v>
      </c>
      <c r="B336" s="321" t="s">
        <v>2126</v>
      </c>
      <c r="C336" s="158"/>
      <c r="D336" s="438"/>
      <c r="E336" s="438"/>
      <c r="F336" s="158">
        <f t="shared" si="27"/>
        <v>0</v>
      </c>
      <c r="G336" s="752">
        <f t="shared" si="25"/>
        <v>0</v>
      </c>
      <c r="H336" s="387">
        <f t="shared" si="28"/>
        <v>0</v>
      </c>
      <c r="I336" s="387">
        <f t="shared" si="26"/>
        <v>0</v>
      </c>
      <c r="J336" s="565">
        <v>0</v>
      </c>
      <c r="K336" s="387">
        <v>0</v>
      </c>
      <c r="L336" s="530"/>
    </row>
    <row r="337" spans="1:20" s="87" customFormat="1" ht="15.5" x14ac:dyDescent="0.35">
      <c r="A337" s="152">
        <v>259</v>
      </c>
      <c r="B337" s="321" t="s">
        <v>2127</v>
      </c>
      <c r="C337" s="158"/>
      <c r="D337" s="438"/>
      <c r="E337" s="438"/>
      <c r="F337" s="158">
        <f t="shared" si="27"/>
        <v>0</v>
      </c>
      <c r="G337" s="752">
        <f t="shared" si="25"/>
        <v>0</v>
      </c>
      <c r="H337" s="387">
        <f t="shared" si="28"/>
        <v>0</v>
      </c>
      <c r="I337" s="387">
        <f t="shared" si="26"/>
        <v>0</v>
      </c>
      <c r="J337" s="565">
        <v>0</v>
      </c>
      <c r="K337" s="387">
        <v>0</v>
      </c>
      <c r="L337" s="530"/>
    </row>
    <row r="338" spans="1:20" s="87" customFormat="1" ht="15.5" x14ac:dyDescent="0.35">
      <c r="A338" s="158">
        <v>260</v>
      </c>
      <c r="B338" s="329" t="s">
        <v>2128</v>
      </c>
      <c r="C338" s="158"/>
      <c r="D338" s="438"/>
      <c r="E338" s="438"/>
      <c r="F338" s="158">
        <f t="shared" si="27"/>
        <v>0</v>
      </c>
      <c r="G338" s="752">
        <f t="shared" si="25"/>
        <v>0</v>
      </c>
      <c r="H338" s="387">
        <f t="shared" si="28"/>
        <v>0</v>
      </c>
      <c r="I338" s="387">
        <f t="shared" si="26"/>
        <v>0</v>
      </c>
      <c r="J338" s="565">
        <v>0</v>
      </c>
      <c r="K338" s="387">
        <v>0</v>
      </c>
      <c r="L338" s="530"/>
    </row>
    <row r="339" spans="1:20" s="87" customFormat="1" ht="15.5" x14ac:dyDescent="0.35">
      <c r="A339" s="158">
        <v>261</v>
      </c>
      <c r="B339" s="321" t="s">
        <v>2129</v>
      </c>
      <c r="C339" s="158"/>
      <c r="D339" s="438"/>
      <c r="E339" s="438"/>
      <c r="F339" s="158">
        <f t="shared" si="27"/>
        <v>0</v>
      </c>
      <c r="G339" s="752">
        <f t="shared" si="25"/>
        <v>0</v>
      </c>
      <c r="H339" s="387">
        <f t="shared" si="28"/>
        <v>0</v>
      </c>
      <c r="I339" s="387">
        <f t="shared" si="26"/>
        <v>0</v>
      </c>
      <c r="J339" s="565">
        <v>0</v>
      </c>
      <c r="K339" s="387">
        <v>0</v>
      </c>
      <c r="L339" s="530"/>
    </row>
    <row r="340" spans="1:20" s="87" customFormat="1" ht="15.5" x14ac:dyDescent="0.35">
      <c r="A340" s="158">
        <v>262</v>
      </c>
      <c r="B340" s="321" t="s">
        <v>2130</v>
      </c>
      <c r="C340" s="158"/>
      <c r="D340" s="438"/>
      <c r="E340" s="438"/>
      <c r="F340" s="158">
        <f t="shared" si="27"/>
        <v>0</v>
      </c>
      <c r="G340" s="752">
        <f t="shared" ref="G340:G347" si="29">0.5/28825.8*F340</f>
        <v>0</v>
      </c>
      <c r="H340" s="387">
        <f t="shared" si="28"/>
        <v>0</v>
      </c>
      <c r="I340" s="387">
        <f t="shared" si="26"/>
        <v>0</v>
      </c>
      <c r="J340" s="565">
        <v>0</v>
      </c>
      <c r="K340" s="387">
        <v>0</v>
      </c>
      <c r="L340" s="530"/>
    </row>
    <row r="341" spans="1:20" s="87" customFormat="1" ht="15.5" x14ac:dyDescent="0.35">
      <c r="A341" s="152">
        <v>263</v>
      </c>
      <c r="B341" s="321" t="s">
        <v>2131</v>
      </c>
      <c r="C341" s="158"/>
      <c r="D341" s="438"/>
      <c r="E341" s="438"/>
      <c r="F341" s="158">
        <f t="shared" si="27"/>
        <v>0</v>
      </c>
      <c r="G341" s="752">
        <f t="shared" si="29"/>
        <v>0</v>
      </c>
      <c r="H341" s="387">
        <f t="shared" si="28"/>
        <v>0</v>
      </c>
      <c r="I341" s="387">
        <f t="shared" si="26"/>
        <v>0</v>
      </c>
      <c r="J341" s="565">
        <v>0</v>
      </c>
      <c r="K341" s="387">
        <v>0</v>
      </c>
      <c r="L341" s="530"/>
    </row>
    <row r="342" spans="1:20" s="87" customFormat="1" ht="15.5" x14ac:dyDescent="0.35">
      <c r="A342" s="158">
        <v>264</v>
      </c>
      <c r="B342" s="321" t="s">
        <v>2158</v>
      </c>
      <c r="C342" s="162"/>
      <c r="D342" s="390"/>
      <c r="E342" s="390"/>
      <c r="F342" s="158"/>
      <c r="G342" s="752">
        <f t="shared" si="29"/>
        <v>0</v>
      </c>
      <c r="H342" s="387">
        <f t="shared" si="28"/>
        <v>0</v>
      </c>
      <c r="I342" s="387">
        <f t="shared" si="26"/>
        <v>0</v>
      </c>
      <c r="J342" s="565">
        <v>0</v>
      </c>
      <c r="K342" s="387">
        <v>0</v>
      </c>
      <c r="L342" s="530"/>
    </row>
    <row r="343" spans="1:20" s="87" customFormat="1" ht="15.5" x14ac:dyDescent="0.35">
      <c r="A343" s="152">
        <v>265</v>
      </c>
      <c r="B343" s="321" t="s">
        <v>2159</v>
      </c>
      <c r="C343" s="162"/>
      <c r="D343" s="390"/>
      <c r="E343" s="390"/>
      <c r="F343" s="158"/>
      <c r="G343" s="752">
        <f t="shared" si="29"/>
        <v>0</v>
      </c>
      <c r="H343" s="387">
        <f t="shared" si="28"/>
        <v>0</v>
      </c>
      <c r="I343" s="387">
        <f t="shared" si="26"/>
        <v>0</v>
      </c>
      <c r="J343" s="565">
        <v>0</v>
      </c>
      <c r="K343" s="387">
        <v>0</v>
      </c>
      <c r="L343" s="530"/>
    </row>
    <row r="344" spans="1:20" s="87" customFormat="1" ht="15.5" x14ac:dyDescent="0.35">
      <c r="A344" s="158">
        <v>266</v>
      </c>
      <c r="B344" s="763" t="s">
        <v>2192</v>
      </c>
      <c r="C344" s="268">
        <f>1893+1096.4</f>
        <v>2989.4</v>
      </c>
      <c r="D344" s="390"/>
      <c r="E344" s="390"/>
      <c r="F344" s="158">
        <f t="shared" si="27"/>
        <v>2989.4</v>
      </c>
      <c r="G344" s="752">
        <f t="shared" si="29"/>
        <v>5.1852854040477632E-2</v>
      </c>
      <c r="H344" s="387">
        <f t="shared" si="28"/>
        <v>222.00540193160296</v>
      </c>
      <c r="I344" s="387">
        <f t="shared" si="26"/>
        <v>48.841188424952655</v>
      </c>
      <c r="J344" s="565">
        <v>77.661991836342807</v>
      </c>
      <c r="K344" s="387">
        <v>42.546424610634226</v>
      </c>
      <c r="L344" s="530">
        <f t="shared" ref="L344:L378" si="30">(K344+J344+I344+H344)/F344</f>
        <v>0.1308138779700049</v>
      </c>
    </row>
    <row r="345" spans="1:20" s="87" customFormat="1" ht="15.5" x14ac:dyDescent="0.35">
      <c r="A345" s="158">
        <v>267</v>
      </c>
      <c r="B345" s="327" t="s">
        <v>2193</v>
      </c>
      <c r="C345" s="162"/>
      <c r="D345" s="390"/>
      <c r="E345" s="390"/>
      <c r="F345" s="158"/>
      <c r="G345" s="752">
        <f t="shared" si="29"/>
        <v>0</v>
      </c>
      <c r="H345" s="387">
        <f t="shared" si="28"/>
        <v>0</v>
      </c>
      <c r="I345" s="387">
        <f t="shared" si="26"/>
        <v>0</v>
      </c>
      <c r="J345" s="565">
        <v>0</v>
      </c>
      <c r="K345" s="387">
        <v>0</v>
      </c>
      <c r="L345" s="530"/>
    </row>
    <row r="346" spans="1:20" s="87" customFormat="1" ht="15.5" x14ac:dyDescent="0.35">
      <c r="A346" s="158">
        <v>268</v>
      </c>
      <c r="B346" s="764" t="s">
        <v>77</v>
      </c>
      <c r="C346" s="268"/>
      <c r="D346" s="390"/>
      <c r="E346" s="390"/>
      <c r="F346" s="158"/>
      <c r="G346" s="752">
        <f t="shared" si="29"/>
        <v>0</v>
      </c>
      <c r="H346" s="387">
        <f t="shared" si="28"/>
        <v>0</v>
      </c>
      <c r="I346" s="387">
        <f t="shared" si="26"/>
        <v>0</v>
      </c>
      <c r="J346" s="565">
        <v>0</v>
      </c>
      <c r="K346" s="387">
        <v>0</v>
      </c>
      <c r="L346" s="530"/>
    </row>
    <row r="347" spans="1:20" s="87" customFormat="1" ht="15.5" x14ac:dyDescent="0.35">
      <c r="A347" s="152">
        <v>269</v>
      </c>
      <c r="B347" s="321" t="s">
        <v>2197</v>
      </c>
      <c r="C347" s="162"/>
      <c r="D347" s="390"/>
      <c r="E347" s="390"/>
      <c r="F347" s="158"/>
      <c r="G347" s="752">
        <f t="shared" si="29"/>
        <v>0</v>
      </c>
      <c r="H347" s="387">
        <f t="shared" si="28"/>
        <v>0</v>
      </c>
      <c r="I347" s="387">
        <f t="shared" si="26"/>
        <v>0</v>
      </c>
      <c r="J347" s="565">
        <v>0</v>
      </c>
      <c r="K347" s="387">
        <v>0</v>
      </c>
      <c r="L347" s="530"/>
    </row>
    <row r="348" spans="1:20" s="87" customFormat="1" ht="15.5" x14ac:dyDescent="0.35">
      <c r="A348" s="158">
        <v>270</v>
      </c>
      <c r="B348" s="321" t="s">
        <v>78</v>
      </c>
      <c r="C348" s="161">
        <v>1925.9</v>
      </c>
      <c r="D348" s="390"/>
      <c r="E348" s="390"/>
      <c r="F348" s="534">
        <f>C348+D348+E348</f>
        <v>1925.9</v>
      </c>
      <c r="G348" s="752">
        <f>0.5/28825.8*F348</f>
        <v>3.340583782583658E-2</v>
      </c>
      <c r="H348" s="387">
        <f t="shared" si="28"/>
        <v>143.02542435942803</v>
      </c>
      <c r="I348" s="387">
        <f>H348*0.22</f>
        <v>31.465593359074166</v>
      </c>
      <c r="J348" s="565">
        <v>50.03319397792621</v>
      </c>
      <c r="K348" s="387">
        <v>0</v>
      </c>
      <c r="L348" s="530">
        <f>(K348+J348+I348+H348)/F348</f>
        <v>0.11658144851572169</v>
      </c>
    </row>
    <row r="349" spans="1:20" s="350" customFormat="1" ht="15.5" x14ac:dyDescent="0.35">
      <c r="A349" s="449"/>
      <c r="B349" s="444" t="s">
        <v>694</v>
      </c>
      <c r="C349" s="434">
        <f t="shared" ref="C349:K349" si="31">SUM(C84:C348)</f>
        <v>28576.850000000002</v>
      </c>
      <c r="D349" s="434">
        <f t="shared" si="31"/>
        <v>69.3</v>
      </c>
      <c r="E349" s="434">
        <f t="shared" si="31"/>
        <v>179.6</v>
      </c>
      <c r="F349" s="434">
        <f t="shared" si="31"/>
        <v>28825.750000000004</v>
      </c>
      <c r="G349" s="434">
        <f t="shared" si="31"/>
        <v>0.49999913272138152</v>
      </c>
      <c r="H349" s="387">
        <f t="shared" si="28"/>
        <v>2140.7212867899589</v>
      </c>
      <c r="I349" s="434">
        <f t="shared" si="31"/>
        <v>470.95868309379097</v>
      </c>
      <c r="J349" s="434">
        <f t="shared" si="31"/>
        <v>748.86771966831429</v>
      </c>
      <c r="K349" s="434">
        <f t="shared" si="31"/>
        <v>382.85021745580019</v>
      </c>
      <c r="L349" s="530">
        <f t="shared" si="30"/>
        <v>0.12986298386018971</v>
      </c>
    </row>
    <row r="350" spans="1:20" s="112" customFormat="1" ht="15.5" x14ac:dyDescent="0.35">
      <c r="A350" s="473" t="s">
        <v>1050</v>
      </c>
      <c r="B350" s="335"/>
      <c r="C350" s="266"/>
      <c r="D350" s="266"/>
      <c r="E350" s="266"/>
      <c r="F350" s="266"/>
      <c r="G350" s="751"/>
      <c r="H350" s="387">
        <f t="shared" si="28"/>
        <v>0</v>
      </c>
      <c r="I350" s="397"/>
      <c r="J350" s="755"/>
      <c r="K350" s="397"/>
      <c r="L350" s="530"/>
    </row>
    <row r="351" spans="1:20" s="87" customFormat="1" ht="15.5" x14ac:dyDescent="0.35">
      <c r="A351" s="152">
        <v>1</v>
      </c>
      <c r="B351" s="324" t="s">
        <v>667</v>
      </c>
      <c r="C351" s="158">
        <v>4235</v>
      </c>
      <c r="D351" s="158"/>
      <c r="E351" s="158"/>
      <c r="F351" s="158">
        <f t="shared" ref="F351:F378" si="32">C351+D351+E351</f>
        <v>4235</v>
      </c>
      <c r="G351" s="752">
        <f>1.5/150611.6*F351</f>
        <v>4.217802612813356E-2</v>
      </c>
      <c r="H351" s="387">
        <f t="shared" si="28"/>
        <v>180.58310996629743</v>
      </c>
      <c r="I351" s="387">
        <f t="shared" si="26"/>
        <v>39.728284192585434</v>
      </c>
      <c r="J351" s="565">
        <v>75.931616646578718</v>
      </c>
      <c r="K351" s="387">
        <v>42.904942458001997</v>
      </c>
      <c r="L351" s="530">
        <f>(K351+J351+I351+H351)/F351</f>
        <v>8.0082161337299548E-2</v>
      </c>
      <c r="S351" s="87">
        <f>L351*100/K351</f>
        <v>0.1866502010011758</v>
      </c>
      <c r="T351" s="87">
        <f>L351/100*K351</f>
        <v>3.4359205240892692E-2</v>
      </c>
    </row>
    <row r="352" spans="1:20" s="87" customFormat="1" ht="15.5" x14ac:dyDescent="0.35">
      <c r="A352" s="158">
        <v>2</v>
      </c>
      <c r="B352" s="321" t="s">
        <v>668</v>
      </c>
      <c r="C352" s="158">
        <v>12601</v>
      </c>
      <c r="D352" s="158"/>
      <c r="E352" s="158"/>
      <c r="F352" s="158">
        <f t="shared" si="32"/>
        <v>12601</v>
      </c>
      <c r="G352" s="752">
        <f t="shared" ref="G352:G415" si="33">1.5/150611.6*F352</f>
        <v>0.12549830159164369</v>
      </c>
      <c r="H352" s="387">
        <f t="shared" si="28"/>
        <v>537.31470334954281</v>
      </c>
      <c r="I352" s="387">
        <f t="shared" si="26"/>
        <v>118.20923473689942</v>
      </c>
      <c r="J352" s="565">
        <v>225.93017741760056</v>
      </c>
      <c r="K352" s="387">
        <v>127.66119950726873</v>
      </c>
      <c r="L352" s="530">
        <f t="shared" si="30"/>
        <v>8.0082161337299534E-2</v>
      </c>
      <c r="S352" s="87">
        <f t="shared" ref="S352:S378" si="34">L352*100/K352</f>
        <v>6.2730227858104878E-2</v>
      </c>
      <c r="T352" s="87">
        <f t="shared" ref="T352:T378" si="35">L352/100*K352</f>
        <v>0.10223384775454279</v>
      </c>
    </row>
    <row r="353" spans="1:20" s="87" customFormat="1" ht="15.5" x14ac:dyDescent="0.35">
      <c r="A353" s="158">
        <v>4</v>
      </c>
      <c r="B353" s="321" t="s">
        <v>669</v>
      </c>
      <c r="C353" s="158">
        <v>6092</v>
      </c>
      <c r="D353" s="158"/>
      <c r="E353" s="158"/>
      <c r="F353" s="158">
        <f t="shared" si="32"/>
        <v>6092</v>
      </c>
      <c r="G353" s="752">
        <f t="shared" si="33"/>
        <v>6.0672617514188815E-2</v>
      </c>
      <c r="H353" s="387">
        <f t="shared" si="28"/>
        <v>259.7667782561237</v>
      </c>
      <c r="I353" s="387">
        <f t="shared" si="26"/>
        <v>57.148691216347217</v>
      </c>
      <c r="J353" s="565">
        <v>109.2267788927881</v>
      </c>
      <c r="K353" s="387">
        <v>61.718278501569813</v>
      </c>
      <c r="L353" s="530">
        <f t="shared" si="30"/>
        <v>8.0082161337299548E-2</v>
      </c>
      <c r="S353" s="87">
        <f t="shared" si="34"/>
        <v>0.12975436658568279</v>
      </c>
      <c r="T353" s="87">
        <f t="shared" si="35"/>
        <v>4.9425331364231002E-2</v>
      </c>
    </row>
    <row r="354" spans="1:20" s="87" customFormat="1" ht="15.5" x14ac:dyDescent="0.35">
      <c r="A354" s="152">
        <v>5</v>
      </c>
      <c r="B354" s="321" t="s">
        <v>670</v>
      </c>
      <c r="C354" s="158">
        <v>12853.2</v>
      </c>
      <c r="D354" s="158"/>
      <c r="E354" s="158"/>
      <c r="F354" s="158">
        <f t="shared" si="32"/>
        <v>12853.2</v>
      </c>
      <c r="G354" s="752">
        <f t="shared" si="33"/>
        <v>0.12801006031407941</v>
      </c>
      <c r="H354" s="387">
        <f t="shared" si="28"/>
        <v>548.06867273171531</v>
      </c>
      <c r="I354" s="387">
        <f t="shared" si="26"/>
        <v>120.57510800097737</v>
      </c>
      <c r="J354" s="565">
        <v>230.45200828377938</v>
      </c>
      <c r="K354" s="387">
        <v>130.21624708410656</v>
      </c>
      <c r="L354" s="530">
        <f t="shared" si="30"/>
        <v>8.0082161337299548E-2</v>
      </c>
      <c r="S354" s="87">
        <f t="shared" si="34"/>
        <v>6.1499362123049475E-2</v>
      </c>
      <c r="T354" s="87">
        <f t="shared" si="35"/>
        <v>0.10427998507727083</v>
      </c>
    </row>
    <row r="355" spans="1:20" s="87" customFormat="1" ht="15.5" x14ac:dyDescent="0.35">
      <c r="A355" s="152">
        <v>6</v>
      </c>
      <c r="B355" s="321" t="s">
        <v>671</v>
      </c>
      <c r="C355" s="158">
        <v>6172</v>
      </c>
      <c r="D355" s="158">
        <v>145.1</v>
      </c>
      <c r="E355" s="158"/>
      <c r="F355" s="158">
        <f t="shared" si="32"/>
        <v>6317.1</v>
      </c>
      <c r="G355" s="752">
        <f t="shared" si="33"/>
        <v>6.2914476706973435E-2</v>
      </c>
      <c r="H355" s="387">
        <f t="shared" si="28"/>
        <v>269.36518629707138</v>
      </c>
      <c r="I355" s="387">
        <f t="shared" si="26"/>
        <v>59.260340985355704</v>
      </c>
      <c r="J355" s="565">
        <v>113.26271913060272</v>
      </c>
      <c r="K355" s="387">
        <v>63.998774970825124</v>
      </c>
      <c r="L355" s="530">
        <f t="shared" si="30"/>
        <v>8.0082161337299534E-2</v>
      </c>
      <c r="S355" s="87">
        <f t="shared" si="34"/>
        <v>0.12513077222775951</v>
      </c>
      <c r="T355" s="87">
        <f t="shared" si="35"/>
        <v>5.1251602226031451E-2</v>
      </c>
    </row>
    <row r="356" spans="1:20" s="87" customFormat="1" ht="15.5" x14ac:dyDescent="0.35">
      <c r="A356" s="158">
        <v>7</v>
      </c>
      <c r="B356" s="321" t="s">
        <v>672</v>
      </c>
      <c r="C356" s="158">
        <v>6172</v>
      </c>
      <c r="D356" s="158">
        <v>71.099999999999994</v>
      </c>
      <c r="E356" s="158"/>
      <c r="F356" s="158">
        <f t="shared" si="32"/>
        <v>6243.1</v>
      </c>
      <c r="G356" s="752">
        <f t="shared" si="33"/>
        <v>6.217748168135788E-2</v>
      </c>
      <c r="H356" s="387">
        <f t="shared" si="28"/>
        <v>266.20977894464966</v>
      </c>
      <c r="I356" s="387">
        <f t="shared" si="26"/>
        <v>58.566151367822926</v>
      </c>
      <c r="J356" s="565">
        <v>111.93593291292933</v>
      </c>
      <c r="K356" s="387">
        <v>63.249078219492866</v>
      </c>
      <c r="L356" s="530">
        <f t="shared" si="30"/>
        <v>8.0082161337299534E-2</v>
      </c>
      <c r="S356" s="87">
        <f t="shared" si="34"/>
        <v>0.1266139580080376</v>
      </c>
      <c r="T356" s="87">
        <f t="shared" si="35"/>
        <v>5.0651228864089057E-2</v>
      </c>
    </row>
    <row r="357" spans="1:20" s="87" customFormat="1" ht="15.5" x14ac:dyDescent="0.35">
      <c r="A357" s="158">
        <v>9</v>
      </c>
      <c r="B357" s="321" t="s">
        <v>673</v>
      </c>
      <c r="C357" s="158">
        <v>4332</v>
      </c>
      <c r="D357" s="158"/>
      <c r="E357" s="158"/>
      <c r="F357" s="158">
        <f t="shared" si="32"/>
        <v>4332</v>
      </c>
      <c r="G357" s="752">
        <f t="shared" si="33"/>
        <v>4.3144087175224222E-2</v>
      </c>
      <c r="H357" s="387">
        <f t="shared" si="28"/>
        <v>184.71925203636374</v>
      </c>
      <c r="I357" s="387">
        <f t="shared" si="26"/>
        <v>40.638235448000025</v>
      </c>
      <c r="J357" s="565">
        <v>77.6707823643398</v>
      </c>
      <c r="K357" s="387">
        <v>43.887653064478073</v>
      </c>
      <c r="L357" s="530">
        <f t="shared" si="30"/>
        <v>8.0082161337299548E-2</v>
      </c>
      <c r="S357" s="87">
        <f t="shared" si="34"/>
        <v>0.1824708220775576</v>
      </c>
      <c r="T357" s="87">
        <f t="shared" si="35"/>
        <v>3.5146181134249617E-2</v>
      </c>
    </row>
    <row r="358" spans="1:20" s="87" customFormat="1" ht="15.5" x14ac:dyDescent="0.35">
      <c r="A358" s="152">
        <v>10</v>
      </c>
      <c r="B358" s="321" t="s">
        <v>674</v>
      </c>
      <c r="C358" s="158">
        <v>3911</v>
      </c>
      <c r="D358" s="158"/>
      <c r="E358" s="158"/>
      <c r="F358" s="158">
        <f t="shared" si="32"/>
        <v>3911</v>
      </c>
      <c r="G358" s="752">
        <f t="shared" si="33"/>
        <v>3.8951183043005988E-2</v>
      </c>
      <c r="H358" s="387">
        <f t="shared" si="28"/>
        <v>166.76754263947797</v>
      </c>
      <c r="I358" s="387">
        <f t="shared" si="26"/>
        <v>36.688859380685152</v>
      </c>
      <c r="J358" s="565">
        <v>70.122444558387102</v>
      </c>
      <c r="K358" s="387">
        <v>39.622486411628287</v>
      </c>
      <c r="L358" s="530">
        <f t="shared" si="30"/>
        <v>8.0082161337299548E-2</v>
      </c>
      <c r="O358" s="87">
        <v>0</v>
      </c>
      <c r="S358" s="87">
        <f t="shared" si="34"/>
        <v>0.20211291261569408</v>
      </c>
      <c r="T358" s="87">
        <f t="shared" si="35"/>
        <v>3.1730543494009757E-2</v>
      </c>
    </row>
    <row r="359" spans="1:20" s="87" customFormat="1" ht="15.5" x14ac:dyDescent="0.35">
      <c r="A359" s="152">
        <v>11</v>
      </c>
      <c r="B359" s="321" t="s">
        <v>675</v>
      </c>
      <c r="C359" s="158">
        <v>3338</v>
      </c>
      <c r="D359" s="158"/>
      <c r="E359" s="158"/>
      <c r="F359" s="158">
        <f t="shared" si="32"/>
        <v>3338</v>
      </c>
      <c r="G359" s="752">
        <f t="shared" si="33"/>
        <v>3.3244451290604445E-2</v>
      </c>
      <c r="H359" s="387">
        <f t="shared" si="28"/>
        <v>142.33445597815839</v>
      </c>
      <c r="I359" s="387">
        <f t="shared" si="26"/>
        <v>31.313580315194844</v>
      </c>
      <c r="J359" s="565">
        <v>59.848816143159333</v>
      </c>
      <c r="K359" s="387">
        <v>33.817402107393313</v>
      </c>
      <c r="L359" s="530">
        <f t="shared" si="30"/>
        <v>8.0082161337299534E-2</v>
      </c>
      <c r="S359" s="87">
        <f t="shared" si="34"/>
        <v>0.23680754980227064</v>
      </c>
      <c r="T359" s="87">
        <f t="shared" si="35"/>
        <v>2.7081706515726046E-2</v>
      </c>
    </row>
    <row r="360" spans="1:20" s="87" customFormat="1" ht="15.5" x14ac:dyDescent="0.35">
      <c r="A360" s="158">
        <v>12</v>
      </c>
      <c r="B360" s="321" t="s">
        <v>676</v>
      </c>
      <c r="C360" s="158">
        <v>3353</v>
      </c>
      <c r="D360" s="158"/>
      <c r="E360" s="158"/>
      <c r="F360" s="158">
        <f t="shared" si="32"/>
        <v>3353</v>
      </c>
      <c r="G360" s="752">
        <f t="shared" si="33"/>
        <v>3.3393842174175167E-2</v>
      </c>
      <c r="H360" s="387">
        <f t="shared" si="28"/>
        <v>142.97406557662225</v>
      </c>
      <c r="I360" s="387">
        <f t="shared" si="26"/>
        <v>31.454294426856894</v>
      </c>
      <c r="J360" s="565">
        <v>60.117759295390435</v>
      </c>
      <c r="K360" s="387">
        <v>33.969367665095795</v>
      </c>
      <c r="L360" s="530">
        <f t="shared" si="30"/>
        <v>8.0082161337299548E-2</v>
      </c>
      <c r="S360" s="87">
        <f t="shared" si="34"/>
        <v>0.23574816619146421</v>
      </c>
      <c r="T360" s="87">
        <f t="shared" si="35"/>
        <v>2.720340381882248E-2</v>
      </c>
    </row>
    <row r="361" spans="1:20" s="87" customFormat="1" ht="15.5" x14ac:dyDescent="0.35">
      <c r="A361" s="158">
        <v>13</v>
      </c>
      <c r="B361" s="321" t="s">
        <v>677</v>
      </c>
      <c r="C361" s="158">
        <v>4035</v>
      </c>
      <c r="D361" s="158"/>
      <c r="E361" s="158"/>
      <c r="F361" s="158">
        <f t="shared" si="32"/>
        <v>4035</v>
      </c>
      <c r="G361" s="752">
        <f t="shared" si="33"/>
        <v>4.0186147680523948E-2</v>
      </c>
      <c r="H361" s="387">
        <f t="shared" si="28"/>
        <v>172.05498198677924</v>
      </c>
      <c r="I361" s="387">
        <f t="shared" si="26"/>
        <v>37.852096037091435</v>
      </c>
      <c r="J361" s="565">
        <v>72.345707950164154</v>
      </c>
      <c r="K361" s="387">
        <v>40.878735021968851</v>
      </c>
      <c r="L361" s="530">
        <f t="shared" si="30"/>
        <v>8.0082161337299548E-2</v>
      </c>
      <c r="S361" s="87">
        <f t="shared" si="34"/>
        <v>0.19590175991077555</v>
      </c>
      <c r="T361" s="87">
        <f t="shared" si="35"/>
        <v>3.2736574532940266E-2</v>
      </c>
    </row>
    <row r="362" spans="1:20" s="87" customFormat="1" ht="15.5" x14ac:dyDescent="0.35">
      <c r="A362" s="158">
        <v>14</v>
      </c>
      <c r="B362" s="321" t="s">
        <v>678</v>
      </c>
      <c r="C362" s="158">
        <v>4018</v>
      </c>
      <c r="D362" s="158"/>
      <c r="E362" s="158"/>
      <c r="F362" s="158">
        <f t="shared" si="32"/>
        <v>4018</v>
      </c>
      <c r="G362" s="752">
        <f t="shared" si="33"/>
        <v>4.0016838012477129E-2</v>
      </c>
      <c r="H362" s="387">
        <f t="shared" si="28"/>
        <v>171.33009110852021</v>
      </c>
      <c r="I362" s="387">
        <f t="shared" si="26"/>
        <v>37.692620043874449</v>
      </c>
      <c r="J362" s="565">
        <v>72.0409057109689</v>
      </c>
      <c r="K362" s="387">
        <v>40.706507389906029</v>
      </c>
      <c r="L362" s="530">
        <f t="shared" si="30"/>
        <v>8.0082161337299562E-2</v>
      </c>
      <c r="S362" s="87">
        <f t="shared" si="34"/>
        <v>0.19673061255350413</v>
      </c>
      <c r="T362" s="87">
        <f t="shared" si="35"/>
        <v>3.2598650922764316E-2</v>
      </c>
    </row>
    <row r="363" spans="1:20" s="112" customFormat="1" ht="15.5" x14ac:dyDescent="0.35">
      <c r="A363" s="152">
        <v>15</v>
      </c>
      <c r="B363" s="321" t="s">
        <v>679</v>
      </c>
      <c r="C363" s="158">
        <v>4031</v>
      </c>
      <c r="D363" s="158"/>
      <c r="E363" s="158"/>
      <c r="F363" s="158">
        <f t="shared" si="32"/>
        <v>4031</v>
      </c>
      <c r="G363" s="752">
        <f t="shared" si="33"/>
        <v>4.0146310111571749E-2</v>
      </c>
      <c r="H363" s="387">
        <f t="shared" si="28"/>
        <v>171.88441942718885</v>
      </c>
      <c r="I363" s="387">
        <f t="shared" si="26"/>
        <v>37.814572273981547</v>
      </c>
      <c r="J363" s="565">
        <v>72.273989776235851</v>
      </c>
      <c r="K363" s="387">
        <v>40.83821087324818</v>
      </c>
      <c r="L363" s="530">
        <f t="shared" si="30"/>
        <v>8.0082161337299534E-2</v>
      </c>
      <c r="S363" s="87">
        <f t="shared" si="34"/>
        <v>0.19609615510790859</v>
      </c>
      <c r="T363" s="87">
        <f t="shared" si="35"/>
        <v>3.2704121918781207E-2</v>
      </c>
    </row>
    <row r="364" spans="1:20" s="87" customFormat="1" ht="15.5" x14ac:dyDescent="0.35">
      <c r="A364" s="152">
        <v>16</v>
      </c>
      <c r="B364" s="321" t="s">
        <v>680</v>
      </c>
      <c r="C364" s="158">
        <v>4302</v>
      </c>
      <c r="D364" s="158"/>
      <c r="E364" s="158"/>
      <c r="F364" s="158">
        <f t="shared" si="32"/>
        <v>4302</v>
      </c>
      <c r="G364" s="752">
        <f t="shared" si="33"/>
        <v>4.2845305408082776E-2</v>
      </c>
      <c r="H364" s="387">
        <f t="shared" si="28"/>
        <v>183.44003283943599</v>
      </c>
      <c r="I364" s="387">
        <f t="shared" si="26"/>
        <v>40.356807224675919</v>
      </c>
      <c r="J364" s="565">
        <v>77.132896059877609</v>
      </c>
      <c r="K364" s="387">
        <v>43.583721949073102</v>
      </c>
      <c r="L364" s="530">
        <f t="shared" si="30"/>
        <v>8.0082161337299534E-2</v>
      </c>
      <c r="S364" s="87">
        <f t="shared" si="34"/>
        <v>0.1837432824825615</v>
      </c>
      <c r="T364" s="87">
        <f t="shared" si="35"/>
        <v>3.4902786528056749E-2</v>
      </c>
    </row>
    <row r="365" spans="1:20" s="87" customFormat="1" ht="15.5" x14ac:dyDescent="0.35">
      <c r="A365" s="158">
        <v>18</v>
      </c>
      <c r="B365" s="321" t="s">
        <v>681</v>
      </c>
      <c r="C365" s="158">
        <v>4125</v>
      </c>
      <c r="D365" s="158"/>
      <c r="E365" s="158"/>
      <c r="F365" s="158">
        <f t="shared" si="32"/>
        <v>4125</v>
      </c>
      <c r="G365" s="752">
        <f t="shared" si="33"/>
        <v>4.1082492981948271E-2</v>
      </c>
      <c r="H365" s="387">
        <f t="shared" si="28"/>
        <v>175.89263957756242</v>
      </c>
      <c r="I365" s="387">
        <f t="shared" si="26"/>
        <v>38.696380707063732</v>
      </c>
      <c r="J365" s="565">
        <v>73.959366863550699</v>
      </c>
      <c r="K365" s="387">
        <v>41.790528368183757</v>
      </c>
      <c r="L365" s="530">
        <f t="shared" si="30"/>
        <v>8.0082161337299534E-2</v>
      </c>
      <c r="S365" s="87">
        <f t="shared" si="34"/>
        <v>0.19162753969454052</v>
      </c>
      <c r="T365" s="87">
        <f t="shared" si="35"/>
        <v>3.3466758351518848E-2</v>
      </c>
    </row>
    <row r="366" spans="1:20" s="87" customFormat="1" ht="15.5" x14ac:dyDescent="0.35">
      <c r="A366" s="158">
        <v>19</v>
      </c>
      <c r="B366" s="321" t="s">
        <v>682</v>
      </c>
      <c r="C366" s="158">
        <v>3975</v>
      </c>
      <c r="D366" s="158"/>
      <c r="E366" s="158"/>
      <c r="F366" s="158">
        <f t="shared" si="32"/>
        <v>3975</v>
      </c>
      <c r="G366" s="752">
        <f t="shared" si="33"/>
        <v>3.9588584146241064E-2</v>
      </c>
      <c r="H366" s="387">
        <f t="shared" si="28"/>
        <v>169.49654359292379</v>
      </c>
      <c r="I366" s="387">
        <f t="shared" si="26"/>
        <v>37.289239590443231</v>
      </c>
      <c r="J366" s="565">
        <v>71.269935341239773</v>
      </c>
      <c r="K366" s="387">
        <v>40.270872791158894</v>
      </c>
      <c r="L366" s="530">
        <f t="shared" si="30"/>
        <v>8.0082161337299534E-2</v>
      </c>
      <c r="S366" s="87">
        <f t="shared" si="34"/>
        <v>0.19885876760754204</v>
      </c>
      <c r="T366" s="87">
        <f t="shared" si="35"/>
        <v>3.2249785320554523E-2</v>
      </c>
    </row>
    <row r="367" spans="1:20" s="87" customFormat="1" ht="15.5" x14ac:dyDescent="0.35">
      <c r="A367" s="152">
        <v>20</v>
      </c>
      <c r="B367" s="321" t="s">
        <v>683</v>
      </c>
      <c r="C367" s="158">
        <v>3357</v>
      </c>
      <c r="D367" s="158"/>
      <c r="E367" s="158"/>
      <c r="F367" s="158">
        <f t="shared" si="32"/>
        <v>3357</v>
      </c>
      <c r="G367" s="752">
        <f t="shared" si="33"/>
        <v>3.3433679743127359E-2</v>
      </c>
      <c r="H367" s="387">
        <f t="shared" si="28"/>
        <v>143.14462813621262</v>
      </c>
      <c r="I367" s="387">
        <f t="shared" si="26"/>
        <v>31.491818189966775</v>
      </c>
      <c r="J367" s="565">
        <v>60.189477469318724</v>
      </c>
      <c r="K367" s="387">
        <v>34.009891813816459</v>
      </c>
      <c r="L367" s="530">
        <f t="shared" si="30"/>
        <v>8.0082161337299548E-2</v>
      </c>
      <c r="S367" s="87">
        <f t="shared" si="34"/>
        <v>0.23546726280607075</v>
      </c>
      <c r="T367" s="87">
        <f t="shared" si="35"/>
        <v>2.7235856432981528E-2</v>
      </c>
    </row>
    <row r="368" spans="1:20" s="87" customFormat="1" ht="15.5" x14ac:dyDescent="0.35">
      <c r="A368" s="152">
        <v>21</v>
      </c>
      <c r="B368" s="321" t="s">
        <v>684</v>
      </c>
      <c r="C368" s="158">
        <v>6146</v>
      </c>
      <c r="D368" s="158"/>
      <c r="E368" s="158"/>
      <c r="F368" s="158">
        <f t="shared" si="32"/>
        <v>6146</v>
      </c>
      <c r="G368" s="752">
        <f t="shared" si="33"/>
        <v>6.1210424695043411E-2</v>
      </c>
      <c r="H368" s="387">
        <f t="shared" si="28"/>
        <v>262.06937281059362</v>
      </c>
      <c r="I368" s="387">
        <f t="shared" si="26"/>
        <v>57.655262018330596</v>
      </c>
      <c r="J368" s="565">
        <v>110.19497424082003</v>
      </c>
      <c r="K368" s="387">
        <v>62.265354509298767</v>
      </c>
      <c r="L368" s="530">
        <f t="shared" si="30"/>
        <v>8.0082161337299548E-2</v>
      </c>
      <c r="S368" s="87">
        <f t="shared" si="34"/>
        <v>0.12861431845753002</v>
      </c>
      <c r="T368" s="87">
        <f t="shared" si="35"/>
        <v>4.9863441655378156E-2</v>
      </c>
    </row>
    <row r="369" spans="1:20" s="87" customFormat="1" ht="15.5" x14ac:dyDescent="0.35">
      <c r="A369" s="158">
        <v>22</v>
      </c>
      <c r="B369" s="321" t="s">
        <v>685</v>
      </c>
      <c r="C369" s="158">
        <v>983</v>
      </c>
      <c r="D369" s="158"/>
      <c r="E369" s="158"/>
      <c r="F369" s="158">
        <f t="shared" si="32"/>
        <v>983</v>
      </c>
      <c r="G369" s="752">
        <f t="shared" si="33"/>
        <v>9.7900825700012479E-3</v>
      </c>
      <c r="H369" s="387">
        <f t="shared" si="28"/>
        <v>41.915749019331841</v>
      </c>
      <c r="I369" s="387">
        <f t="shared" ref="I369:I431" si="36">H369*0.22</f>
        <v>9.2214647842530049</v>
      </c>
      <c r="J369" s="565">
        <v>17.624741242877661</v>
      </c>
      <c r="K369" s="387">
        <v>9.9588095481029431</v>
      </c>
      <c r="L369" s="530">
        <f t="shared" si="30"/>
        <v>8.0082161337299548E-2</v>
      </c>
      <c r="S369" s="87">
        <f t="shared" si="34"/>
        <v>0.80413387715155593</v>
      </c>
      <c r="T369" s="87">
        <f t="shared" si="35"/>
        <v>7.9752299295861914E-3</v>
      </c>
    </row>
    <row r="370" spans="1:20" s="87" customFormat="1" ht="15.5" x14ac:dyDescent="0.35">
      <c r="A370" s="158">
        <v>23</v>
      </c>
      <c r="B370" s="321" t="s">
        <v>686</v>
      </c>
      <c r="C370" s="158">
        <v>3815</v>
      </c>
      <c r="D370" s="158"/>
      <c r="E370" s="158"/>
      <c r="F370" s="158">
        <f t="shared" si="32"/>
        <v>3815</v>
      </c>
      <c r="G370" s="752">
        <f t="shared" si="33"/>
        <v>3.7995081388153371E-2</v>
      </c>
      <c r="H370" s="387">
        <f t="shared" si="28"/>
        <v>162.67404120930925</v>
      </c>
      <c r="I370" s="387">
        <f t="shared" si="36"/>
        <v>35.788289066048037</v>
      </c>
      <c r="J370" s="565">
        <v>68.401208384108116</v>
      </c>
      <c r="K370" s="387">
        <v>38.649906842332371</v>
      </c>
      <c r="L370" s="530">
        <f t="shared" si="30"/>
        <v>8.0082161337299548E-2</v>
      </c>
      <c r="S370" s="87">
        <f t="shared" si="34"/>
        <v>0.20719884698295665</v>
      </c>
      <c r="T370" s="87">
        <f t="shared" si="35"/>
        <v>3.0951680754192586E-2</v>
      </c>
    </row>
    <row r="371" spans="1:20" s="87" customFormat="1" ht="15.5" x14ac:dyDescent="0.35">
      <c r="A371" s="158">
        <v>24</v>
      </c>
      <c r="B371" s="321" t="s">
        <v>687</v>
      </c>
      <c r="C371" s="158">
        <v>4215</v>
      </c>
      <c r="D371" s="158"/>
      <c r="E371" s="158"/>
      <c r="F371" s="158">
        <f t="shared" si="32"/>
        <v>4215</v>
      </c>
      <c r="G371" s="752">
        <f t="shared" si="33"/>
        <v>4.1978838283372594E-2</v>
      </c>
      <c r="H371" s="387">
        <f t="shared" si="28"/>
        <v>179.73029716834557</v>
      </c>
      <c r="I371" s="387">
        <f t="shared" si="36"/>
        <v>39.540665377036028</v>
      </c>
      <c r="J371" s="565">
        <v>75.573025776937271</v>
      </c>
      <c r="K371" s="387">
        <v>42.702321714398678</v>
      </c>
      <c r="L371" s="530">
        <f t="shared" si="30"/>
        <v>8.0082161337299534E-2</v>
      </c>
      <c r="S371" s="87">
        <f t="shared" si="34"/>
        <v>0.18753584845551116</v>
      </c>
      <c r="T371" s="87">
        <f t="shared" si="35"/>
        <v>3.4196942170097444E-2</v>
      </c>
    </row>
    <row r="372" spans="1:20" s="87" customFormat="1" ht="15.5" x14ac:dyDescent="0.35">
      <c r="A372" s="152">
        <v>25</v>
      </c>
      <c r="B372" s="321" t="s">
        <v>688</v>
      </c>
      <c r="C372" s="158">
        <v>12662</v>
      </c>
      <c r="D372" s="158"/>
      <c r="E372" s="158"/>
      <c r="F372" s="158">
        <f t="shared" si="32"/>
        <v>12662</v>
      </c>
      <c r="G372" s="752">
        <f t="shared" si="33"/>
        <v>0.1261058245181646</v>
      </c>
      <c r="H372" s="387">
        <f t="shared" si="28"/>
        <v>539.91578238329578</v>
      </c>
      <c r="I372" s="387">
        <f t="shared" si="36"/>
        <v>118.78147212432508</v>
      </c>
      <c r="J372" s="565">
        <v>227.02387957000707</v>
      </c>
      <c r="K372" s="387">
        <v>128.27919277525885</v>
      </c>
      <c r="L372" s="530">
        <f t="shared" si="30"/>
        <v>8.0082161337299548E-2</v>
      </c>
      <c r="S372" s="87">
        <f t="shared" si="34"/>
        <v>6.2428020947715969E-2</v>
      </c>
      <c r="T372" s="87">
        <f t="shared" si="35"/>
        <v>0.1027287501204683</v>
      </c>
    </row>
    <row r="373" spans="1:20" s="87" customFormat="1" ht="15.5" x14ac:dyDescent="0.35">
      <c r="A373" s="152">
        <v>26</v>
      </c>
      <c r="B373" s="321" t="s">
        <v>689</v>
      </c>
      <c r="C373" s="158">
        <v>3976</v>
      </c>
      <c r="D373" s="158"/>
      <c r="E373" s="158"/>
      <c r="F373" s="158">
        <f t="shared" si="32"/>
        <v>3976</v>
      </c>
      <c r="G373" s="752">
        <f t="shared" si="33"/>
        <v>3.9598543538479108E-2</v>
      </c>
      <c r="H373" s="387">
        <f t="shared" si="28"/>
        <v>169.53918423282138</v>
      </c>
      <c r="I373" s="387">
        <f t="shared" si="36"/>
        <v>37.298620531220706</v>
      </c>
      <c r="J373" s="565">
        <v>71.287864884721841</v>
      </c>
      <c r="K373" s="387">
        <v>40.281003828339067</v>
      </c>
      <c r="L373" s="530">
        <f t="shared" si="30"/>
        <v>8.0082161337299548E-2</v>
      </c>
      <c r="S373" s="87">
        <f t="shared" si="34"/>
        <v>0.19880875282695659</v>
      </c>
      <c r="T373" s="87">
        <f t="shared" si="35"/>
        <v>3.2257898474094299E-2</v>
      </c>
    </row>
    <row r="374" spans="1:20" s="87" customFormat="1" ht="15.5" x14ac:dyDescent="0.35">
      <c r="A374" s="158">
        <v>28</v>
      </c>
      <c r="B374" s="321" t="s">
        <v>690</v>
      </c>
      <c r="C374" s="158">
        <v>10313</v>
      </c>
      <c r="D374" s="158"/>
      <c r="E374" s="158"/>
      <c r="F374" s="158">
        <f t="shared" si="32"/>
        <v>10313</v>
      </c>
      <c r="G374" s="752">
        <f t="shared" si="33"/>
        <v>0.1027112121509897</v>
      </c>
      <c r="H374" s="387">
        <f t="shared" si="28"/>
        <v>439.75291926385484</v>
      </c>
      <c r="I374" s="387">
        <f t="shared" si="36"/>
        <v>96.745642238048063</v>
      </c>
      <c r="J374" s="565">
        <v>184.90738193061779</v>
      </c>
      <c r="K374" s="387">
        <v>104.4813864390495</v>
      </c>
      <c r="L374" s="530">
        <f t="shared" si="30"/>
        <v>8.0082161337299534E-2</v>
      </c>
      <c r="S374" s="87">
        <f t="shared" si="34"/>
        <v>7.6647299645106123E-2</v>
      </c>
      <c r="T374" s="87">
        <f t="shared" si="35"/>
        <v>8.3670952455567021E-2</v>
      </c>
    </row>
    <row r="375" spans="1:20" s="87" customFormat="1" ht="15.5" x14ac:dyDescent="0.35">
      <c r="A375" s="158">
        <v>29</v>
      </c>
      <c r="B375" s="321" t="s">
        <v>691</v>
      </c>
      <c r="C375" s="158">
        <v>6385</v>
      </c>
      <c r="D375" s="158"/>
      <c r="E375" s="158"/>
      <c r="F375" s="158">
        <f t="shared" si="32"/>
        <v>6385</v>
      </c>
      <c r="G375" s="752">
        <f t="shared" si="33"/>
        <v>6.3590719439936896E-2</v>
      </c>
      <c r="H375" s="387">
        <f t="shared" si="28"/>
        <v>272.26048574611781</v>
      </c>
      <c r="I375" s="387">
        <f t="shared" si="36"/>
        <v>59.897306864145918</v>
      </c>
      <c r="J375" s="565">
        <v>114.48013513303546</v>
      </c>
      <c r="K375" s="387">
        <v>64.686672395358372</v>
      </c>
      <c r="L375" s="530">
        <f t="shared" si="30"/>
        <v>8.0082161337299534E-2</v>
      </c>
      <c r="S375" s="87">
        <f t="shared" si="34"/>
        <v>0.12380009416444474</v>
      </c>
      <c r="T375" s="87">
        <f t="shared" si="35"/>
        <v>5.1802485351381294E-2</v>
      </c>
    </row>
    <row r="376" spans="1:20" s="87" customFormat="1" ht="15.5" x14ac:dyDescent="0.35">
      <c r="A376" s="152">
        <v>30</v>
      </c>
      <c r="B376" s="321" t="s">
        <v>692</v>
      </c>
      <c r="C376" s="158">
        <v>3031</v>
      </c>
      <c r="D376" s="158">
        <v>10.199999999999999</v>
      </c>
      <c r="E376" s="158"/>
      <c r="F376" s="158">
        <f t="shared" si="32"/>
        <v>3041.2</v>
      </c>
      <c r="G376" s="752">
        <f t="shared" si="33"/>
        <v>3.0288503674351774E-2</v>
      </c>
      <c r="H376" s="387">
        <f t="shared" si="28"/>
        <v>129.67871405655339</v>
      </c>
      <c r="I376" s="387">
        <f t="shared" si="36"/>
        <v>28.529317092441747</v>
      </c>
      <c r="J376" s="565">
        <v>54.527327637680095</v>
      </c>
      <c r="K376" s="387">
        <v>30.810510272320109</v>
      </c>
      <c r="L376" s="530">
        <f t="shared" si="30"/>
        <v>8.0082161337299534E-2</v>
      </c>
      <c r="S376" s="87">
        <f t="shared" si="34"/>
        <v>0.25991832212283955</v>
      </c>
      <c r="T376" s="87">
        <f t="shared" si="35"/>
        <v>2.4673722545124635E-2</v>
      </c>
    </row>
    <row r="377" spans="1:20" s="87" customFormat="1" ht="15.5" x14ac:dyDescent="0.35">
      <c r="A377" s="152">
        <v>31</v>
      </c>
      <c r="B377" s="321" t="s">
        <v>693</v>
      </c>
      <c r="C377" s="158">
        <v>3886</v>
      </c>
      <c r="D377" s="158"/>
      <c r="E377" s="158"/>
      <c r="F377" s="158">
        <f t="shared" si="32"/>
        <v>3886</v>
      </c>
      <c r="G377" s="752">
        <f t="shared" si="33"/>
        <v>3.8702198237054786E-2</v>
      </c>
      <c r="H377" s="387">
        <f t="shared" si="28"/>
        <v>165.7015266420382</v>
      </c>
      <c r="I377" s="387">
        <f t="shared" si="36"/>
        <v>36.454335861248403</v>
      </c>
      <c r="J377" s="565">
        <v>69.674205971335283</v>
      </c>
      <c r="K377" s="387">
        <v>39.369210482124146</v>
      </c>
      <c r="L377" s="530">
        <f t="shared" si="30"/>
        <v>8.0082161337299548E-2</v>
      </c>
      <c r="S377" s="87">
        <f t="shared" si="34"/>
        <v>0.20341317582089025</v>
      </c>
      <c r="T377" s="87">
        <f t="shared" si="35"/>
        <v>3.1527714655515703E-2</v>
      </c>
    </row>
    <row r="378" spans="1:20" s="87" customFormat="1" ht="15.5" x14ac:dyDescent="0.35">
      <c r="A378" s="158">
        <v>32</v>
      </c>
      <c r="B378" s="321" t="s">
        <v>1137</v>
      </c>
      <c r="C378" s="158">
        <v>4071</v>
      </c>
      <c r="D378" s="158"/>
      <c r="E378" s="158"/>
      <c r="F378" s="158">
        <f t="shared" si="32"/>
        <v>4071</v>
      </c>
      <c r="G378" s="752">
        <f t="shared" si="33"/>
        <v>4.0544685801093674E-2</v>
      </c>
      <c r="H378" s="387">
        <f t="shared" si="28"/>
        <v>173.5900450230925</v>
      </c>
      <c r="I378" s="387">
        <f t="shared" si="36"/>
        <v>38.189809905080352</v>
      </c>
      <c r="J378" s="565">
        <v>72.991171515518772</v>
      </c>
      <c r="K378" s="387">
        <v>41.24345236045481</v>
      </c>
      <c r="L378" s="530">
        <f t="shared" si="30"/>
        <v>8.0082161337299548E-2</v>
      </c>
      <c r="S378" s="87">
        <f t="shared" si="34"/>
        <v>0.19416939357405541</v>
      </c>
      <c r="T378" s="87">
        <f t="shared" si="35"/>
        <v>3.3028648060371701E-2</v>
      </c>
    </row>
    <row r="379" spans="1:20" s="87" customFormat="1" ht="15.5" x14ac:dyDescent="0.35">
      <c r="A379" s="158">
        <v>33</v>
      </c>
      <c r="B379" s="321" t="s">
        <v>1125</v>
      </c>
      <c r="C379" s="158"/>
      <c r="D379" s="158"/>
      <c r="E379" s="158"/>
      <c r="F379" s="158"/>
      <c r="G379" s="752">
        <f t="shared" si="33"/>
        <v>0</v>
      </c>
      <c r="H379" s="387">
        <f t="shared" si="28"/>
        <v>0</v>
      </c>
      <c r="I379" s="387">
        <f t="shared" si="36"/>
        <v>0</v>
      </c>
      <c r="J379" s="565">
        <v>0</v>
      </c>
      <c r="K379" s="387">
        <v>0</v>
      </c>
      <c r="L379" s="530"/>
      <c r="S379" s="87">
        <v>0</v>
      </c>
    </row>
    <row r="380" spans="1:20" s="87" customFormat="1" ht="15.5" x14ac:dyDescent="0.35">
      <c r="A380" s="158">
        <v>34</v>
      </c>
      <c r="B380" s="321" t="s">
        <v>1126</v>
      </c>
      <c r="C380" s="158"/>
      <c r="D380" s="158"/>
      <c r="E380" s="158"/>
      <c r="F380" s="158"/>
      <c r="G380" s="752">
        <f t="shared" si="33"/>
        <v>0</v>
      </c>
      <c r="H380" s="387">
        <f t="shared" si="28"/>
        <v>0</v>
      </c>
      <c r="I380" s="387">
        <f t="shared" si="36"/>
        <v>0</v>
      </c>
      <c r="J380" s="565">
        <v>0</v>
      </c>
      <c r="K380" s="387">
        <v>0</v>
      </c>
      <c r="L380" s="530"/>
      <c r="S380" s="87">
        <v>0</v>
      </c>
    </row>
    <row r="381" spans="1:20" s="87" customFormat="1" ht="15.5" x14ac:dyDescent="0.35">
      <c r="A381" s="152">
        <v>35</v>
      </c>
      <c r="B381" s="321" t="s">
        <v>1127</v>
      </c>
      <c r="C381" s="158"/>
      <c r="D381" s="158"/>
      <c r="E381" s="158"/>
      <c r="F381" s="158"/>
      <c r="G381" s="752">
        <f t="shared" si="33"/>
        <v>0</v>
      </c>
      <c r="H381" s="387">
        <f t="shared" si="28"/>
        <v>0</v>
      </c>
      <c r="I381" s="387">
        <f t="shared" si="36"/>
        <v>0</v>
      </c>
      <c r="J381" s="565">
        <v>0</v>
      </c>
      <c r="K381" s="387">
        <v>0</v>
      </c>
      <c r="L381" s="530"/>
      <c r="S381" s="87">
        <v>0</v>
      </c>
    </row>
    <row r="382" spans="1:20" s="87" customFormat="1" ht="15.5" x14ac:dyDescent="0.35">
      <c r="A382" s="152">
        <v>36</v>
      </c>
      <c r="B382" s="321" t="s">
        <v>1128</v>
      </c>
      <c r="C382" s="158"/>
      <c r="D382" s="158"/>
      <c r="E382" s="158"/>
      <c r="F382" s="158"/>
      <c r="G382" s="752">
        <f t="shared" si="33"/>
        <v>0</v>
      </c>
      <c r="H382" s="387">
        <f t="shared" si="28"/>
        <v>0</v>
      </c>
      <c r="I382" s="387">
        <f t="shared" si="36"/>
        <v>0</v>
      </c>
      <c r="J382" s="565">
        <v>0</v>
      </c>
      <c r="K382" s="387">
        <v>0</v>
      </c>
      <c r="L382" s="530"/>
      <c r="S382" s="87">
        <v>0</v>
      </c>
    </row>
    <row r="383" spans="1:20" s="87" customFormat="1" ht="15.5" x14ac:dyDescent="0.35">
      <c r="A383" s="158">
        <v>37</v>
      </c>
      <c r="B383" s="321" t="s">
        <v>1129</v>
      </c>
      <c r="C383" s="158"/>
      <c r="D383" s="158"/>
      <c r="E383" s="158"/>
      <c r="F383" s="158"/>
      <c r="G383" s="752">
        <f t="shared" si="33"/>
        <v>0</v>
      </c>
      <c r="H383" s="387">
        <f t="shared" si="28"/>
        <v>0</v>
      </c>
      <c r="I383" s="387">
        <f t="shared" si="36"/>
        <v>0</v>
      </c>
      <c r="J383" s="565">
        <v>0</v>
      </c>
      <c r="K383" s="387">
        <v>0</v>
      </c>
      <c r="L383" s="530"/>
      <c r="S383" s="87">
        <v>0</v>
      </c>
    </row>
    <row r="384" spans="1:20" s="87" customFormat="1" ht="15.5" x14ac:dyDescent="0.35">
      <c r="A384" s="158">
        <v>38</v>
      </c>
      <c r="B384" s="321" t="s">
        <v>1130</v>
      </c>
      <c r="C384" s="158"/>
      <c r="D384" s="158"/>
      <c r="E384" s="158"/>
      <c r="F384" s="158"/>
      <c r="G384" s="752">
        <f t="shared" si="33"/>
        <v>0</v>
      </c>
      <c r="H384" s="387">
        <f t="shared" si="28"/>
        <v>0</v>
      </c>
      <c r="I384" s="387">
        <f t="shared" si="36"/>
        <v>0</v>
      </c>
      <c r="J384" s="565">
        <v>0</v>
      </c>
      <c r="K384" s="387">
        <v>0</v>
      </c>
      <c r="L384" s="530"/>
      <c r="S384" s="87">
        <v>0</v>
      </c>
    </row>
    <row r="385" spans="1:19" s="87" customFormat="1" ht="15.5" x14ac:dyDescent="0.35">
      <c r="A385" s="158">
        <v>39</v>
      </c>
      <c r="B385" s="321" t="s">
        <v>1131</v>
      </c>
      <c r="C385" s="158"/>
      <c r="D385" s="158"/>
      <c r="E385" s="158"/>
      <c r="F385" s="158"/>
      <c r="G385" s="752">
        <f t="shared" si="33"/>
        <v>0</v>
      </c>
      <c r="H385" s="387">
        <f t="shared" si="28"/>
        <v>0</v>
      </c>
      <c r="I385" s="387">
        <f t="shared" si="36"/>
        <v>0</v>
      </c>
      <c r="J385" s="565">
        <v>0</v>
      </c>
      <c r="K385" s="387">
        <v>0</v>
      </c>
      <c r="L385" s="530"/>
      <c r="S385" s="87">
        <v>0</v>
      </c>
    </row>
    <row r="386" spans="1:19" s="87" customFormat="1" ht="15.5" x14ac:dyDescent="0.35">
      <c r="A386" s="152">
        <v>40</v>
      </c>
      <c r="B386" s="321" t="s">
        <v>1132</v>
      </c>
      <c r="C386" s="158"/>
      <c r="D386" s="158"/>
      <c r="E386" s="158"/>
      <c r="F386" s="158"/>
      <c r="G386" s="752">
        <f t="shared" si="33"/>
        <v>0</v>
      </c>
      <c r="H386" s="387">
        <f t="shared" si="28"/>
        <v>0</v>
      </c>
      <c r="I386" s="387">
        <f t="shared" si="36"/>
        <v>0</v>
      </c>
      <c r="J386" s="565">
        <v>0</v>
      </c>
      <c r="K386" s="387">
        <v>0</v>
      </c>
      <c r="L386" s="530"/>
      <c r="S386" s="87">
        <v>0</v>
      </c>
    </row>
    <row r="387" spans="1:19" s="87" customFormat="1" ht="15.5" x14ac:dyDescent="0.35">
      <c r="A387" s="152">
        <v>41</v>
      </c>
      <c r="B387" s="321" t="s">
        <v>1133</v>
      </c>
      <c r="C387" s="158"/>
      <c r="D387" s="158"/>
      <c r="E387" s="158"/>
      <c r="F387" s="158"/>
      <c r="G387" s="752">
        <f t="shared" si="33"/>
        <v>0</v>
      </c>
      <c r="H387" s="387">
        <f t="shared" si="28"/>
        <v>0</v>
      </c>
      <c r="I387" s="387">
        <f t="shared" si="36"/>
        <v>0</v>
      </c>
      <c r="J387" s="565">
        <v>0</v>
      </c>
      <c r="K387" s="387">
        <v>0</v>
      </c>
      <c r="L387" s="530"/>
      <c r="S387" s="87">
        <v>0</v>
      </c>
    </row>
    <row r="388" spans="1:19" s="87" customFormat="1" ht="15.5" x14ac:dyDescent="0.35">
      <c r="A388" s="158">
        <v>42</v>
      </c>
      <c r="B388" s="321" t="s">
        <v>1134</v>
      </c>
      <c r="C388" s="158"/>
      <c r="D388" s="158"/>
      <c r="E388" s="158"/>
      <c r="F388" s="158"/>
      <c r="G388" s="752">
        <f t="shared" si="33"/>
        <v>0</v>
      </c>
      <c r="H388" s="387">
        <f t="shared" si="28"/>
        <v>0</v>
      </c>
      <c r="I388" s="387">
        <f t="shared" si="36"/>
        <v>0</v>
      </c>
      <c r="J388" s="565">
        <v>0</v>
      </c>
      <c r="K388" s="387">
        <v>0</v>
      </c>
      <c r="L388" s="530"/>
      <c r="S388" s="87">
        <v>0</v>
      </c>
    </row>
    <row r="389" spans="1:19" s="87" customFormat="1" ht="15.5" x14ac:dyDescent="0.35">
      <c r="A389" s="158">
        <v>43</v>
      </c>
      <c r="B389" s="321" t="s">
        <v>1135</v>
      </c>
      <c r="C389" s="158"/>
      <c r="D389" s="158"/>
      <c r="E389" s="158"/>
      <c r="F389" s="158"/>
      <c r="G389" s="752">
        <f t="shared" si="33"/>
        <v>0</v>
      </c>
      <c r="H389" s="387">
        <f t="shared" si="28"/>
        <v>0</v>
      </c>
      <c r="I389" s="387">
        <f t="shared" si="36"/>
        <v>0</v>
      </c>
      <c r="J389" s="565">
        <v>0</v>
      </c>
      <c r="K389" s="387">
        <v>0</v>
      </c>
      <c r="L389" s="530"/>
      <c r="S389" s="87">
        <v>0</v>
      </c>
    </row>
    <row r="390" spans="1:19" s="87" customFormat="1" ht="15.5" x14ac:dyDescent="0.35">
      <c r="A390" s="158">
        <v>44</v>
      </c>
      <c r="B390" s="321" t="s">
        <v>1136</v>
      </c>
      <c r="C390" s="158"/>
      <c r="D390" s="158"/>
      <c r="E390" s="158"/>
      <c r="F390" s="158"/>
      <c r="G390" s="752">
        <f t="shared" si="33"/>
        <v>0</v>
      </c>
      <c r="H390" s="387">
        <f t="shared" si="28"/>
        <v>0</v>
      </c>
      <c r="I390" s="387">
        <f t="shared" si="36"/>
        <v>0</v>
      </c>
      <c r="J390" s="565">
        <v>0</v>
      </c>
      <c r="K390" s="387">
        <v>0</v>
      </c>
      <c r="L390" s="530"/>
      <c r="S390" s="87">
        <v>0</v>
      </c>
    </row>
    <row r="391" spans="1:19" s="87" customFormat="1" ht="15.5" x14ac:dyDescent="0.35">
      <c r="A391" s="152">
        <v>45</v>
      </c>
      <c r="B391" s="321" t="s">
        <v>1138</v>
      </c>
      <c r="C391" s="158"/>
      <c r="D391" s="158"/>
      <c r="E391" s="158"/>
      <c r="F391" s="158"/>
      <c r="G391" s="752">
        <f t="shared" si="33"/>
        <v>0</v>
      </c>
      <c r="H391" s="387">
        <f t="shared" ref="H391:H454" si="37">G391*4281.45</f>
        <v>0</v>
      </c>
      <c r="I391" s="387">
        <f t="shared" si="36"/>
        <v>0</v>
      </c>
      <c r="J391" s="565">
        <v>0</v>
      </c>
      <c r="K391" s="387">
        <v>0</v>
      </c>
      <c r="L391" s="530"/>
      <c r="S391" s="87">
        <v>0</v>
      </c>
    </row>
    <row r="392" spans="1:19" s="87" customFormat="1" ht="15.5" x14ac:dyDescent="0.35">
      <c r="A392" s="152">
        <v>46</v>
      </c>
      <c r="B392" s="321" t="s">
        <v>1139</v>
      </c>
      <c r="C392" s="158"/>
      <c r="D392" s="158"/>
      <c r="E392" s="158"/>
      <c r="F392" s="158"/>
      <c r="G392" s="752">
        <f t="shared" si="33"/>
        <v>0</v>
      </c>
      <c r="H392" s="387">
        <f t="shared" si="37"/>
        <v>0</v>
      </c>
      <c r="I392" s="387">
        <f t="shared" si="36"/>
        <v>0</v>
      </c>
      <c r="J392" s="565">
        <v>0</v>
      </c>
      <c r="K392" s="387">
        <v>0</v>
      </c>
      <c r="L392" s="530"/>
      <c r="S392" s="87">
        <v>0</v>
      </c>
    </row>
    <row r="393" spans="1:19" s="87" customFormat="1" ht="15.5" x14ac:dyDescent="0.35">
      <c r="A393" s="158">
        <v>47</v>
      </c>
      <c r="B393" s="321" t="s">
        <v>1140</v>
      </c>
      <c r="C393" s="158"/>
      <c r="D393" s="158"/>
      <c r="E393" s="158"/>
      <c r="F393" s="158"/>
      <c r="G393" s="752">
        <f t="shared" si="33"/>
        <v>0</v>
      </c>
      <c r="H393" s="387">
        <f t="shared" si="37"/>
        <v>0</v>
      </c>
      <c r="I393" s="387">
        <f t="shared" si="36"/>
        <v>0</v>
      </c>
      <c r="J393" s="565">
        <v>0</v>
      </c>
      <c r="K393" s="387">
        <v>0</v>
      </c>
      <c r="L393" s="530"/>
      <c r="S393" s="87">
        <v>0</v>
      </c>
    </row>
    <row r="394" spans="1:19" s="87" customFormat="1" ht="15.5" x14ac:dyDescent="0.35">
      <c r="A394" s="158">
        <v>48</v>
      </c>
      <c r="B394" s="321" t="s">
        <v>1141</v>
      </c>
      <c r="C394" s="158"/>
      <c r="D394" s="158"/>
      <c r="E394" s="158"/>
      <c r="F394" s="158"/>
      <c r="G394" s="752">
        <f t="shared" si="33"/>
        <v>0</v>
      </c>
      <c r="H394" s="387">
        <f t="shared" si="37"/>
        <v>0</v>
      </c>
      <c r="I394" s="387">
        <f t="shared" si="36"/>
        <v>0</v>
      </c>
      <c r="J394" s="565">
        <v>0</v>
      </c>
      <c r="K394" s="387">
        <v>0</v>
      </c>
      <c r="L394" s="530"/>
      <c r="S394" s="87">
        <v>0</v>
      </c>
    </row>
    <row r="395" spans="1:19" s="87" customFormat="1" ht="15.5" x14ac:dyDescent="0.35">
      <c r="A395" s="158">
        <v>49</v>
      </c>
      <c r="B395" s="321" t="s">
        <v>1142</v>
      </c>
      <c r="C395" s="158"/>
      <c r="D395" s="158"/>
      <c r="E395" s="158"/>
      <c r="F395" s="158"/>
      <c r="G395" s="752">
        <f t="shared" si="33"/>
        <v>0</v>
      </c>
      <c r="H395" s="387">
        <f t="shared" si="37"/>
        <v>0</v>
      </c>
      <c r="I395" s="387">
        <f t="shared" si="36"/>
        <v>0</v>
      </c>
      <c r="J395" s="565">
        <v>0</v>
      </c>
      <c r="K395" s="387">
        <v>0</v>
      </c>
      <c r="L395" s="530"/>
      <c r="S395" s="87">
        <v>0</v>
      </c>
    </row>
    <row r="396" spans="1:19" s="87" customFormat="1" ht="15.5" x14ac:dyDescent="0.35">
      <c r="A396" s="152">
        <v>50</v>
      </c>
      <c r="B396" s="321" t="s">
        <v>1143</v>
      </c>
      <c r="C396" s="158"/>
      <c r="D396" s="158"/>
      <c r="E396" s="158"/>
      <c r="F396" s="158"/>
      <c r="G396" s="752">
        <f t="shared" si="33"/>
        <v>0</v>
      </c>
      <c r="H396" s="387">
        <f t="shared" si="37"/>
        <v>0</v>
      </c>
      <c r="I396" s="387">
        <f t="shared" si="36"/>
        <v>0</v>
      </c>
      <c r="J396" s="565">
        <v>0</v>
      </c>
      <c r="K396" s="387">
        <v>0</v>
      </c>
      <c r="L396" s="530"/>
      <c r="S396" s="87">
        <v>0</v>
      </c>
    </row>
    <row r="397" spans="1:19" s="87" customFormat="1" ht="15.5" x14ac:dyDescent="0.35">
      <c r="A397" s="152">
        <v>51</v>
      </c>
      <c r="B397" s="321" t="s">
        <v>1144</v>
      </c>
      <c r="C397" s="158"/>
      <c r="D397" s="158"/>
      <c r="E397" s="158"/>
      <c r="F397" s="158"/>
      <c r="G397" s="752">
        <f t="shared" si="33"/>
        <v>0</v>
      </c>
      <c r="H397" s="387">
        <f t="shared" si="37"/>
        <v>0</v>
      </c>
      <c r="I397" s="387">
        <f t="shared" si="36"/>
        <v>0</v>
      </c>
      <c r="J397" s="565">
        <v>0</v>
      </c>
      <c r="K397" s="387">
        <v>0</v>
      </c>
      <c r="L397" s="530"/>
      <c r="S397" s="87">
        <v>0</v>
      </c>
    </row>
    <row r="398" spans="1:19" s="87" customFormat="1" ht="15.5" x14ac:dyDescent="0.35">
      <c r="A398" s="158">
        <v>52</v>
      </c>
      <c r="B398" s="321" t="s">
        <v>1145</v>
      </c>
      <c r="C398" s="158"/>
      <c r="D398" s="158"/>
      <c r="E398" s="158"/>
      <c r="F398" s="158"/>
      <c r="G398" s="752">
        <f t="shared" si="33"/>
        <v>0</v>
      </c>
      <c r="H398" s="387">
        <f t="shared" si="37"/>
        <v>0</v>
      </c>
      <c r="I398" s="387">
        <f t="shared" si="36"/>
        <v>0</v>
      </c>
      <c r="J398" s="565">
        <v>0</v>
      </c>
      <c r="K398" s="387">
        <v>0</v>
      </c>
      <c r="L398" s="530"/>
      <c r="S398" s="87">
        <v>0</v>
      </c>
    </row>
    <row r="399" spans="1:19" s="87" customFormat="1" ht="15.5" x14ac:dyDescent="0.35">
      <c r="A399" s="158">
        <v>53</v>
      </c>
      <c r="B399" s="321" t="s">
        <v>1155</v>
      </c>
      <c r="C399" s="158"/>
      <c r="D399" s="158"/>
      <c r="E399" s="158"/>
      <c r="F399" s="158"/>
      <c r="G399" s="752">
        <f t="shared" si="33"/>
        <v>0</v>
      </c>
      <c r="H399" s="387">
        <f t="shared" si="37"/>
        <v>0</v>
      </c>
      <c r="I399" s="387">
        <f t="shared" si="36"/>
        <v>0</v>
      </c>
      <c r="J399" s="565">
        <v>0</v>
      </c>
      <c r="K399" s="387">
        <v>0</v>
      </c>
      <c r="L399" s="530"/>
      <c r="S399" s="87">
        <v>0</v>
      </c>
    </row>
    <row r="400" spans="1:19" s="87" customFormat="1" ht="15.5" x14ac:dyDescent="0.35">
      <c r="A400" s="158">
        <v>54</v>
      </c>
      <c r="B400" s="321" t="s">
        <v>1156</v>
      </c>
      <c r="C400" s="158"/>
      <c r="D400" s="158"/>
      <c r="E400" s="158"/>
      <c r="F400" s="158"/>
      <c r="G400" s="752">
        <f t="shared" si="33"/>
        <v>0</v>
      </c>
      <c r="H400" s="387">
        <f t="shared" si="37"/>
        <v>0</v>
      </c>
      <c r="I400" s="387">
        <f t="shared" si="36"/>
        <v>0</v>
      </c>
      <c r="J400" s="565">
        <v>0</v>
      </c>
      <c r="K400" s="387">
        <v>0</v>
      </c>
      <c r="L400" s="530"/>
      <c r="S400" s="87">
        <v>0</v>
      </c>
    </row>
    <row r="401" spans="1:19" s="87" customFormat="1" ht="15.5" x14ac:dyDescent="0.35">
      <c r="A401" s="152">
        <v>55</v>
      </c>
      <c r="B401" s="321" t="s">
        <v>1157</v>
      </c>
      <c r="C401" s="158"/>
      <c r="D401" s="158"/>
      <c r="E401" s="158"/>
      <c r="F401" s="158"/>
      <c r="G401" s="752">
        <f t="shared" si="33"/>
        <v>0</v>
      </c>
      <c r="H401" s="387">
        <f t="shared" si="37"/>
        <v>0</v>
      </c>
      <c r="I401" s="387">
        <f t="shared" si="36"/>
        <v>0</v>
      </c>
      <c r="J401" s="565">
        <v>0</v>
      </c>
      <c r="K401" s="387">
        <v>0</v>
      </c>
      <c r="L401" s="530"/>
      <c r="S401" s="87">
        <v>0</v>
      </c>
    </row>
    <row r="402" spans="1:19" s="87" customFormat="1" ht="15.5" x14ac:dyDescent="0.35">
      <c r="A402" s="152">
        <v>56</v>
      </c>
      <c r="B402" s="321" t="s">
        <v>1158</v>
      </c>
      <c r="C402" s="158"/>
      <c r="D402" s="158"/>
      <c r="E402" s="158"/>
      <c r="F402" s="158"/>
      <c r="G402" s="752">
        <f t="shared" si="33"/>
        <v>0</v>
      </c>
      <c r="H402" s="387">
        <f t="shared" si="37"/>
        <v>0</v>
      </c>
      <c r="I402" s="387">
        <f t="shared" si="36"/>
        <v>0</v>
      </c>
      <c r="J402" s="565">
        <v>0</v>
      </c>
      <c r="K402" s="387">
        <v>0</v>
      </c>
      <c r="L402" s="530"/>
      <c r="S402" s="87">
        <v>0</v>
      </c>
    </row>
    <row r="403" spans="1:19" s="87" customFormat="1" ht="15.5" x14ac:dyDescent="0.35">
      <c r="A403" s="158">
        <v>57</v>
      </c>
      <c r="B403" s="321" t="s">
        <v>1159</v>
      </c>
      <c r="C403" s="158"/>
      <c r="D403" s="158"/>
      <c r="E403" s="158"/>
      <c r="F403" s="158"/>
      <c r="G403" s="752">
        <f t="shared" si="33"/>
        <v>0</v>
      </c>
      <c r="H403" s="387">
        <f t="shared" si="37"/>
        <v>0</v>
      </c>
      <c r="I403" s="387">
        <f t="shared" si="36"/>
        <v>0</v>
      </c>
      <c r="J403" s="565">
        <v>0</v>
      </c>
      <c r="K403" s="387">
        <v>0</v>
      </c>
      <c r="L403" s="530"/>
      <c r="S403" s="87">
        <v>0</v>
      </c>
    </row>
    <row r="404" spans="1:19" s="87" customFormat="1" ht="15.5" x14ac:dyDescent="0.35">
      <c r="A404" s="158">
        <v>58</v>
      </c>
      <c r="B404" s="321" t="s">
        <v>1160</v>
      </c>
      <c r="C404" s="158"/>
      <c r="D404" s="158"/>
      <c r="E404" s="158"/>
      <c r="F404" s="158"/>
      <c r="G404" s="752">
        <f t="shared" si="33"/>
        <v>0</v>
      </c>
      <c r="H404" s="387">
        <f t="shared" si="37"/>
        <v>0</v>
      </c>
      <c r="I404" s="387">
        <f t="shared" si="36"/>
        <v>0</v>
      </c>
      <c r="J404" s="565">
        <v>0</v>
      </c>
      <c r="K404" s="387">
        <v>0</v>
      </c>
      <c r="L404" s="530"/>
      <c r="S404" s="87">
        <v>0</v>
      </c>
    </row>
    <row r="405" spans="1:19" s="87" customFormat="1" ht="15.5" x14ac:dyDescent="0.35">
      <c r="A405" s="158">
        <v>59</v>
      </c>
      <c r="B405" s="321" t="s">
        <v>1161</v>
      </c>
      <c r="C405" s="158"/>
      <c r="D405" s="158"/>
      <c r="E405" s="158"/>
      <c r="F405" s="158"/>
      <c r="G405" s="752">
        <f t="shared" si="33"/>
        <v>0</v>
      </c>
      <c r="H405" s="387">
        <f t="shared" si="37"/>
        <v>0</v>
      </c>
      <c r="I405" s="387">
        <f t="shared" si="36"/>
        <v>0</v>
      </c>
      <c r="J405" s="565">
        <v>0</v>
      </c>
      <c r="K405" s="387">
        <v>0</v>
      </c>
      <c r="L405" s="530"/>
      <c r="S405" s="87">
        <v>0</v>
      </c>
    </row>
    <row r="406" spans="1:19" s="87" customFormat="1" ht="15.5" x14ac:dyDescent="0.35">
      <c r="A406" s="152">
        <v>60</v>
      </c>
      <c r="B406" s="321" t="s">
        <v>1162</v>
      </c>
      <c r="C406" s="158"/>
      <c r="D406" s="158"/>
      <c r="E406" s="158"/>
      <c r="F406" s="158"/>
      <c r="G406" s="752">
        <f t="shared" si="33"/>
        <v>0</v>
      </c>
      <c r="H406" s="387">
        <f t="shared" si="37"/>
        <v>0</v>
      </c>
      <c r="I406" s="387">
        <f t="shared" si="36"/>
        <v>0</v>
      </c>
      <c r="J406" s="565">
        <v>0</v>
      </c>
      <c r="K406" s="387">
        <v>0</v>
      </c>
      <c r="L406" s="530"/>
      <c r="S406" s="87">
        <v>0</v>
      </c>
    </row>
    <row r="407" spans="1:19" s="87" customFormat="1" ht="15.5" x14ac:dyDescent="0.35">
      <c r="A407" s="152">
        <v>61</v>
      </c>
      <c r="B407" s="321" t="s">
        <v>1163</v>
      </c>
      <c r="C407" s="158"/>
      <c r="D407" s="158"/>
      <c r="E407" s="158"/>
      <c r="F407" s="158"/>
      <c r="G407" s="752">
        <f t="shared" si="33"/>
        <v>0</v>
      </c>
      <c r="H407" s="387">
        <f t="shared" si="37"/>
        <v>0</v>
      </c>
      <c r="I407" s="387">
        <f t="shared" si="36"/>
        <v>0</v>
      </c>
      <c r="J407" s="565">
        <v>0</v>
      </c>
      <c r="K407" s="387">
        <v>0</v>
      </c>
      <c r="L407" s="530"/>
      <c r="S407" s="87">
        <v>0</v>
      </c>
    </row>
    <row r="408" spans="1:19" s="87" customFormat="1" ht="15.5" x14ac:dyDescent="0.35">
      <c r="A408" s="158">
        <v>62</v>
      </c>
      <c r="B408" s="321" t="s">
        <v>1164</v>
      </c>
      <c r="C408" s="158"/>
      <c r="D408" s="158"/>
      <c r="E408" s="158"/>
      <c r="F408" s="158"/>
      <c r="G408" s="752">
        <f t="shared" si="33"/>
        <v>0</v>
      </c>
      <c r="H408" s="387">
        <f t="shared" si="37"/>
        <v>0</v>
      </c>
      <c r="I408" s="387">
        <f t="shared" si="36"/>
        <v>0</v>
      </c>
      <c r="J408" s="565">
        <v>0</v>
      </c>
      <c r="K408" s="387">
        <v>0</v>
      </c>
      <c r="L408" s="530"/>
      <c r="S408" s="87">
        <v>0</v>
      </c>
    </row>
    <row r="409" spans="1:19" s="87" customFormat="1" ht="15.5" x14ac:dyDescent="0.35">
      <c r="A409" s="158">
        <v>63</v>
      </c>
      <c r="B409" s="321" t="s">
        <v>1165</v>
      </c>
      <c r="C409" s="158"/>
      <c r="D409" s="158"/>
      <c r="E409" s="158"/>
      <c r="F409" s="158"/>
      <c r="G409" s="752">
        <f t="shared" si="33"/>
        <v>0</v>
      </c>
      <c r="H409" s="387">
        <f t="shared" si="37"/>
        <v>0</v>
      </c>
      <c r="I409" s="387">
        <f t="shared" si="36"/>
        <v>0</v>
      </c>
      <c r="J409" s="565">
        <v>0</v>
      </c>
      <c r="K409" s="387">
        <v>0</v>
      </c>
      <c r="L409" s="530"/>
      <c r="S409" s="87">
        <v>0</v>
      </c>
    </row>
    <row r="410" spans="1:19" s="87" customFormat="1" ht="15.5" x14ac:dyDescent="0.35">
      <c r="A410" s="158">
        <v>64</v>
      </c>
      <c r="B410" s="321" t="s">
        <v>1167</v>
      </c>
      <c r="C410" s="158"/>
      <c r="D410" s="158"/>
      <c r="E410" s="158"/>
      <c r="F410" s="158"/>
      <c r="G410" s="752">
        <f t="shared" si="33"/>
        <v>0</v>
      </c>
      <c r="H410" s="387">
        <f t="shared" si="37"/>
        <v>0</v>
      </c>
      <c r="I410" s="387">
        <f t="shared" si="36"/>
        <v>0</v>
      </c>
      <c r="J410" s="565">
        <v>0</v>
      </c>
      <c r="K410" s="387">
        <v>0</v>
      </c>
      <c r="L410" s="530"/>
      <c r="S410" s="87">
        <v>0</v>
      </c>
    </row>
    <row r="411" spans="1:19" s="87" customFormat="1" ht="15.5" x14ac:dyDescent="0.35">
      <c r="A411" s="152">
        <v>65</v>
      </c>
      <c r="B411" s="321" t="s">
        <v>1168</v>
      </c>
      <c r="C411" s="158"/>
      <c r="D411" s="158"/>
      <c r="E411" s="158"/>
      <c r="F411" s="158"/>
      <c r="G411" s="752">
        <f t="shared" si="33"/>
        <v>0</v>
      </c>
      <c r="H411" s="387">
        <f t="shared" si="37"/>
        <v>0</v>
      </c>
      <c r="I411" s="387">
        <f t="shared" si="36"/>
        <v>0</v>
      </c>
      <c r="J411" s="565">
        <v>0</v>
      </c>
      <c r="K411" s="387">
        <v>0</v>
      </c>
      <c r="L411" s="530"/>
      <c r="S411" s="87">
        <v>0</v>
      </c>
    </row>
    <row r="412" spans="1:19" s="87" customFormat="1" ht="15.5" x14ac:dyDescent="0.35">
      <c r="A412" s="152">
        <v>66</v>
      </c>
      <c r="B412" s="321" t="s">
        <v>1169</v>
      </c>
      <c r="C412" s="158"/>
      <c r="D412" s="158"/>
      <c r="E412" s="158"/>
      <c r="F412" s="158"/>
      <c r="G412" s="752">
        <f t="shared" si="33"/>
        <v>0</v>
      </c>
      <c r="H412" s="387">
        <f t="shared" si="37"/>
        <v>0</v>
      </c>
      <c r="I412" s="387">
        <f t="shared" si="36"/>
        <v>0</v>
      </c>
      <c r="J412" s="565">
        <v>0</v>
      </c>
      <c r="K412" s="387">
        <v>0</v>
      </c>
      <c r="L412" s="530"/>
      <c r="S412" s="87">
        <v>0</v>
      </c>
    </row>
    <row r="413" spans="1:19" s="87" customFormat="1" ht="15.5" x14ac:dyDescent="0.35">
      <c r="A413" s="158">
        <v>67</v>
      </c>
      <c r="B413" s="321" t="s">
        <v>1170</v>
      </c>
      <c r="C413" s="158"/>
      <c r="D413" s="158"/>
      <c r="E413" s="158"/>
      <c r="F413" s="158"/>
      <c r="G413" s="752">
        <f t="shared" si="33"/>
        <v>0</v>
      </c>
      <c r="H413" s="387">
        <f t="shared" si="37"/>
        <v>0</v>
      </c>
      <c r="I413" s="387">
        <f t="shared" si="36"/>
        <v>0</v>
      </c>
      <c r="J413" s="565">
        <v>0</v>
      </c>
      <c r="K413" s="387">
        <v>0</v>
      </c>
      <c r="L413" s="530"/>
      <c r="S413" s="87">
        <v>0</v>
      </c>
    </row>
    <row r="414" spans="1:19" s="87" customFormat="1" ht="15.5" x14ac:dyDescent="0.35">
      <c r="A414" s="158">
        <v>68</v>
      </c>
      <c r="B414" s="321" t="s">
        <v>1171</v>
      </c>
      <c r="C414" s="158"/>
      <c r="D414" s="158"/>
      <c r="E414" s="158"/>
      <c r="F414" s="158"/>
      <c r="G414" s="752">
        <f t="shared" si="33"/>
        <v>0</v>
      </c>
      <c r="H414" s="387">
        <f t="shared" si="37"/>
        <v>0</v>
      </c>
      <c r="I414" s="387">
        <f t="shared" si="36"/>
        <v>0</v>
      </c>
      <c r="J414" s="565">
        <v>0</v>
      </c>
      <c r="K414" s="387">
        <v>0</v>
      </c>
      <c r="L414" s="530"/>
      <c r="S414" s="87">
        <v>0</v>
      </c>
    </row>
    <row r="415" spans="1:19" s="112" customFormat="1" ht="15.5" x14ac:dyDescent="0.35">
      <c r="A415" s="158">
        <v>69</v>
      </c>
      <c r="B415" s="321" t="s">
        <v>1172</v>
      </c>
      <c r="C415" s="158"/>
      <c r="D415" s="158"/>
      <c r="E415" s="158"/>
      <c r="F415" s="158"/>
      <c r="G415" s="752">
        <f t="shared" si="33"/>
        <v>0</v>
      </c>
      <c r="H415" s="387">
        <f t="shared" si="37"/>
        <v>0</v>
      </c>
      <c r="I415" s="387">
        <f t="shared" si="36"/>
        <v>0</v>
      </c>
      <c r="J415" s="565">
        <v>0</v>
      </c>
      <c r="K415" s="387">
        <v>0</v>
      </c>
      <c r="L415" s="530"/>
      <c r="S415" s="87">
        <v>0</v>
      </c>
    </row>
    <row r="416" spans="1:19" s="87" customFormat="1" ht="15.5" x14ac:dyDescent="0.35">
      <c r="A416" s="152">
        <v>70</v>
      </c>
      <c r="B416" s="321" t="s">
        <v>1173</v>
      </c>
      <c r="C416" s="158"/>
      <c r="D416" s="158"/>
      <c r="E416" s="158"/>
      <c r="F416" s="158"/>
      <c r="G416" s="752">
        <f t="shared" ref="G416:G479" si="38">1.5/150611.6*F416</f>
        <v>0</v>
      </c>
      <c r="H416" s="387">
        <f t="shared" si="37"/>
        <v>0</v>
      </c>
      <c r="I416" s="387">
        <f t="shared" si="36"/>
        <v>0</v>
      </c>
      <c r="J416" s="565">
        <v>0</v>
      </c>
      <c r="K416" s="387">
        <v>0</v>
      </c>
      <c r="L416" s="530"/>
      <c r="S416" s="87">
        <v>0</v>
      </c>
    </row>
    <row r="417" spans="1:19" s="87" customFormat="1" ht="15.5" x14ac:dyDescent="0.35">
      <c r="A417" s="152">
        <v>71</v>
      </c>
      <c r="B417" s="321" t="s">
        <v>1174</v>
      </c>
      <c r="C417" s="158"/>
      <c r="D417" s="158"/>
      <c r="E417" s="158"/>
      <c r="F417" s="158"/>
      <c r="G417" s="752">
        <f t="shared" si="38"/>
        <v>0</v>
      </c>
      <c r="H417" s="387">
        <f t="shared" si="37"/>
        <v>0</v>
      </c>
      <c r="I417" s="387">
        <f t="shared" si="36"/>
        <v>0</v>
      </c>
      <c r="J417" s="565">
        <v>0</v>
      </c>
      <c r="K417" s="387">
        <v>0</v>
      </c>
      <c r="L417" s="530"/>
      <c r="S417" s="87">
        <v>0</v>
      </c>
    </row>
    <row r="418" spans="1:19" s="87" customFormat="1" ht="15.5" x14ac:dyDescent="0.35">
      <c r="A418" s="158">
        <v>72</v>
      </c>
      <c r="B418" s="321" t="s">
        <v>1175</v>
      </c>
      <c r="C418" s="158"/>
      <c r="D418" s="158"/>
      <c r="E418" s="158"/>
      <c r="F418" s="158"/>
      <c r="G418" s="752">
        <f t="shared" si="38"/>
        <v>0</v>
      </c>
      <c r="H418" s="387">
        <f t="shared" si="37"/>
        <v>0</v>
      </c>
      <c r="I418" s="387">
        <f t="shared" si="36"/>
        <v>0</v>
      </c>
      <c r="J418" s="565">
        <v>0</v>
      </c>
      <c r="K418" s="387">
        <v>0</v>
      </c>
      <c r="L418" s="530"/>
      <c r="S418" s="87">
        <v>0</v>
      </c>
    </row>
    <row r="419" spans="1:19" s="87" customFormat="1" ht="15.5" x14ac:dyDescent="0.35">
      <c r="A419" s="158">
        <v>73</v>
      </c>
      <c r="B419" s="321" t="s">
        <v>1176</v>
      </c>
      <c r="C419" s="158"/>
      <c r="D419" s="158"/>
      <c r="E419" s="158"/>
      <c r="F419" s="158"/>
      <c r="G419" s="752">
        <f t="shared" si="38"/>
        <v>0</v>
      </c>
      <c r="H419" s="387">
        <f t="shared" si="37"/>
        <v>0</v>
      </c>
      <c r="I419" s="387">
        <f t="shared" si="36"/>
        <v>0</v>
      </c>
      <c r="J419" s="565">
        <v>0</v>
      </c>
      <c r="K419" s="387">
        <v>0</v>
      </c>
      <c r="L419" s="530"/>
      <c r="S419" s="87">
        <v>0</v>
      </c>
    </row>
    <row r="420" spans="1:19" s="87" customFormat="1" ht="15.5" x14ac:dyDescent="0.35">
      <c r="A420" s="158">
        <v>74</v>
      </c>
      <c r="B420" s="321" t="s">
        <v>1177</v>
      </c>
      <c r="C420" s="158"/>
      <c r="D420" s="158"/>
      <c r="E420" s="158"/>
      <c r="F420" s="158"/>
      <c r="G420" s="752">
        <f t="shared" si="38"/>
        <v>0</v>
      </c>
      <c r="H420" s="387">
        <f t="shared" si="37"/>
        <v>0</v>
      </c>
      <c r="I420" s="387">
        <f t="shared" si="36"/>
        <v>0</v>
      </c>
      <c r="J420" s="565">
        <v>0</v>
      </c>
      <c r="K420" s="387">
        <v>0</v>
      </c>
      <c r="L420" s="530"/>
      <c r="S420" s="87">
        <v>0</v>
      </c>
    </row>
    <row r="421" spans="1:19" s="87" customFormat="1" ht="15.5" x14ac:dyDescent="0.35">
      <c r="A421" s="152">
        <v>75</v>
      </c>
      <c r="B421" s="321" t="s">
        <v>1178</v>
      </c>
      <c r="C421" s="158"/>
      <c r="D421" s="158"/>
      <c r="E421" s="158"/>
      <c r="F421" s="158"/>
      <c r="G421" s="752">
        <f t="shared" si="38"/>
        <v>0</v>
      </c>
      <c r="H421" s="387">
        <f t="shared" si="37"/>
        <v>0</v>
      </c>
      <c r="I421" s="387">
        <f t="shared" si="36"/>
        <v>0</v>
      </c>
      <c r="J421" s="565">
        <v>0</v>
      </c>
      <c r="K421" s="387">
        <v>0</v>
      </c>
      <c r="L421" s="530"/>
      <c r="S421" s="87">
        <v>0</v>
      </c>
    </row>
    <row r="422" spans="1:19" s="87" customFormat="1" ht="15.5" x14ac:dyDescent="0.35">
      <c r="A422" s="152">
        <v>76</v>
      </c>
      <c r="B422" s="321" t="s">
        <v>1179</v>
      </c>
      <c r="C422" s="158"/>
      <c r="D422" s="158"/>
      <c r="E422" s="158"/>
      <c r="F422" s="158"/>
      <c r="G422" s="752">
        <f t="shared" si="38"/>
        <v>0</v>
      </c>
      <c r="H422" s="387">
        <f t="shared" si="37"/>
        <v>0</v>
      </c>
      <c r="I422" s="387">
        <f t="shared" si="36"/>
        <v>0</v>
      </c>
      <c r="J422" s="565">
        <v>0</v>
      </c>
      <c r="K422" s="387">
        <v>0</v>
      </c>
      <c r="L422" s="530"/>
      <c r="S422" s="87">
        <v>0</v>
      </c>
    </row>
    <row r="423" spans="1:19" s="87" customFormat="1" ht="15.5" x14ac:dyDescent="0.35">
      <c r="A423" s="158">
        <v>77</v>
      </c>
      <c r="B423" s="321" t="s">
        <v>1180</v>
      </c>
      <c r="C423" s="158"/>
      <c r="D423" s="158"/>
      <c r="E423" s="158"/>
      <c r="F423" s="158"/>
      <c r="G423" s="752">
        <f t="shared" si="38"/>
        <v>0</v>
      </c>
      <c r="H423" s="387">
        <f t="shared" si="37"/>
        <v>0</v>
      </c>
      <c r="I423" s="387">
        <f t="shared" si="36"/>
        <v>0</v>
      </c>
      <c r="J423" s="565">
        <v>0</v>
      </c>
      <c r="K423" s="387">
        <v>0</v>
      </c>
      <c r="L423" s="530"/>
      <c r="S423" s="87">
        <v>0</v>
      </c>
    </row>
    <row r="424" spans="1:19" s="87" customFormat="1" ht="15.5" x14ac:dyDescent="0.35">
      <c r="A424" s="158">
        <v>78</v>
      </c>
      <c r="B424" s="321" t="s">
        <v>1181</v>
      </c>
      <c r="C424" s="158"/>
      <c r="D424" s="158"/>
      <c r="E424" s="158"/>
      <c r="F424" s="158"/>
      <c r="G424" s="752">
        <f t="shared" si="38"/>
        <v>0</v>
      </c>
      <c r="H424" s="387">
        <f t="shared" si="37"/>
        <v>0</v>
      </c>
      <c r="I424" s="387">
        <f t="shared" si="36"/>
        <v>0</v>
      </c>
      <c r="J424" s="565">
        <v>0</v>
      </c>
      <c r="K424" s="387">
        <v>0</v>
      </c>
      <c r="L424" s="530"/>
      <c r="S424" s="87">
        <v>0</v>
      </c>
    </row>
    <row r="425" spans="1:19" s="87" customFormat="1" ht="15.5" x14ac:dyDescent="0.35">
      <c r="A425" s="158">
        <v>79</v>
      </c>
      <c r="B425" s="321" t="s">
        <v>1182</v>
      </c>
      <c r="C425" s="158"/>
      <c r="D425" s="158"/>
      <c r="E425" s="158"/>
      <c r="F425" s="158"/>
      <c r="G425" s="752">
        <f t="shared" si="38"/>
        <v>0</v>
      </c>
      <c r="H425" s="387">
        <f t="shared" si="37"/>
        <v>0</v>
      </c>
      <c r="I425" s="387">
        <f t="shared" si="36"/>
        <v>0</v>
      </c>
      <c r="J425" s="565">
        <v>0</v>
      </c>
      <c r="K425" s="387">
        <v>0</v>
      </c>
      <c r="L425" s="530"/>
      <c r="S425" s="87">
        <v>0</v>
      </c>
    </row>
    <row r="426" spans="1:19" s="87" customFormat="1" ht="15.5" x14ac:dyDescent="0.35">
      <c r="A426" s="152">
        <v>80</v>
      </c>
      <c r="B426" s="321" t="s">
        <v>1207</v>
      </c>
      <c r="C426" s="158"/>
      <c r="D426" s="158"/>
      <c r="E426" s="158"/>
      <c r="F426" s="158"/>
      <c r="G426" s="752">
        <f t="shared" si="38"/>
        <v>0</v>
      </c>
      <c r="H426" s="387">
        <f t="shared" si="37"/>
        <v>0</v>
      </c>
      <c r="I426" s="387">
        <f t="shared" si="36"/>
        <v>0</v>
      </c>
      <c r="J426" s="565">
        <v>0</v>
      </c>
      <c r="K426" s="387">
        <v>0</v>
      </c>
      <c r="L426" s="530"/>
      <c r="S426" s="87">
        <v>0</v>
      </c>
    </row>
    <row r="427" spans="1:19" s="87" customFormat="1" ht="15.5" x14ac:dyDescent="0.35">
      <c r="A427" s="152">
        <v>81</v>
      </c>
      <c r="B427" s="321" t="s">
        <v>1208</v>
      </c>
      <c r="C427" s="158"/>
      <c r="D427" s="158"/>
      <c r="E427" s="158"/>
      <c r="F427" s="158"/>
      <c r="G427" s="752">
        <f t="shared" si="38"/>
        <v>0</v>
      </c>
      <c r="H427" s="387">
        <f t="shared" si="37"/>
        <v>0</v>
      </c>
      <c r="I427" s="387">
        <f t="shared" si="36"/>
        <v>0</v>
      </c>
      <c r="J427" s="565">
        <v>0</v>
      </c>
      <c r="K427" s="387">
        <v>0</v>
      </c>
      <c r="L427" s="530"/>
      <c r="S427" s="87">
        <v>0</v>
      </c>
    </row>
    <row r="428" spans="1:19" s="87" customFormat="1" ht="15.5" x14ac:dyDescent="0.35">
      <c r="A428" s="158">
        <v>82</v>
      </c>
      <c r="B428" s="321" t="s">
        <v>1209</v>
      </c>
      <c r="C428" s="158"/>
      <c r="D428" s="158"/>
      <c r="E428" s="158"/>
      <c r="F428" s="158"/>
      <c r="G428" s="752">
        <f t="shared" si="38"/>
        <v>0</v>
      </c>
      <c r="H428" s="387">
        <f t="shared" si="37"/>
        <v>0</v>
      </c>
      <c r="I428" s="387">
        <f t="shared" si="36"/>
        <v>0</v>
      </c>
      <c r="J428" s="565">
        <v>0</v>
      </c>
      <c r="K428" s="387">
        <v>0</v>
      </c>
      <c r="L428" s="530"/>
      <c r="S428" s="87">
        <v>0</v>
      </c>
    </row>
    <row r="429" spans="1:19" s="87" customFormat="1" ht="15.5" x14ac:dyDescent="0.35">
      <c r="A429" s="158">
        <v>83</v>
      </c>
      <c r="B429" s="321" t="s">
        <v>1210</v>
      </c>
      <c r="C429" s="158"/>
      <c r="D429" s="158"/>
      <c r="E429" s="158"/>
      <c r="F429" s="158"/>
      <c r="G429" s="752">
        <f t="shared" si="38"/>
        <v>0</v>
      </c>
      <c r="H429" s="387">
        <f t="shared" si="37"/>
        <v>0</v>
      </c>
      <c r="I429" s="387">
        <f t="shared" si="36"/>
        <v>0</v>
      </c>
      <c r="J429" s="565">
        <v>0</v>
      </c>
      <c r="K429" s="387">
        <v>0</v>
      </c>
      <c r="L429" s="530"/>
      <c r="S429" s="87">
        <v>0</v>
      </c>
    </row>
    <row r="430" spans="1:19" s="87" customFormat="1" ht="15.5" x14ac:dyDescent="0.35">
      <c r="A430" s="158">
        <v>84</v>
      </c>
      <c r="B430" s="321" t="s">
        <v>1211</v>
      </c>
      <c r="C430" s="158"/>
      <c r="D430" s="158"/>
      <c r="E430" s="158"/>
      <c r="F430" s="158"/>
      <c r="G430" s="752">
        <f t="shared" si="38"/>
        <v>0</v>
      </c>
      <c r="H430" s="387">
        <f t="shared" si="37"/>
        <v>0</v>
      </c>
      <c r="I430" s="387">
        <f t="shared" si="36"/>
        <v>0</v>
      </c>
      <c r="J430" s="565">
        <v>0</v>
      </c>
      <c r="K430" s="387">
        <v>0</v>
      </c>
      <c r="L430" s="530"/>
      <c r="S430" s="87">
        <v>0</v>
      </c>
    </row>
    <row r="431" spans="1:19" s="87" customFormat="1" ht="15.5" x14ac:dyDescent="0.35">
      <c r="A431" s="152">
        <v>85</v>
      </c>
      <c r="B431" s="321" t="s">
        <v>1212</v>
      </c>
      <c r="C431" s="158"/>
      <c r="D431" s="158"/>
      <c r="E431" s="158"/>
      <c r="F431" s="158"/>
      <c r="G431" s="752">
        <f t="shared" si="38"/>
        <v>0</v>
      </c>
      <c r="H431" s="387">
        <f t="shared" si="37"/>
        <v>0</v>
      </c>
      <c r="I431" s="387">
        <f t="shared" si="36"/>
        <v>0</v>
      </c>
      <c r="J431" s="565">
        <v>0</v>
      </c>
      <c r="K431" s="387">
        <v>0</v>
      </c>
      <c r="L431" s="530"/>
      <c r="S431" s="87">
        <v>0</v>
      </c>
    </row>
    <row r="432" spans="1:19" s="87" customFormat="1" ht="15.5" x14ac:dyDescent="0.35">
      <c r="A432" s="152">
        <v>86</v>
      </c>
      <c r="B432" s="321" t="s">
        <v>1213</v>
      </c>
      <c r="C432" s="158"/>
      <c r="D432" s="158"/>
      <c r="E432" s="158"/>
      <c r="F432" s="158"/>
      <c r="G432" s="752">
        <f t="shared" si="38"/>
        <v>0</v>
      </c>
      <c r="H432" s="387">
        <f t="shared" si="37"/>
        <v>0</v>
      </c>
      <c r="I432" s="387">
        <f t="shared" ref="I432:I495" si="39">H432*0.22</f>
        <v>0</v>
      </c>
      <c r="J432" s="565">
        <v>0</v>
      </c>
      <c r="K432" s="387">
        <v>0</v>
      </c>
      <c r="L432" s="530"/>
      <c r="S432" s="87">
        <v>0</v>
      </c>
    </row>
    <row r="433" spans="1:19" s="87" customFormat="1" ht="15.5" x14ac:dyDescent="0.35">
      <c r="A433" s="158">
        <v>87</v>
      </c>
      <c r="B433" s="321" t="s">
        <v>1214</v>
      </c>
      <c r="C433" s="158"/>
      <c r="D433" s="158"/>
      <c r="E433" s="158"/>
      <c r="F433" s="158"/>
      <c r="G433" s="752">
        <f t="shared" si="38"/>
        <v>0</v>
      </c>
      <c r="H433" s="387">
        <f t="shared" si="37"/>
        <v>0</v>
      </c>
      <c r="I433" s="387">
        <f t="shared" si="39"/>
        <v>0</v>
      </c>
      <c r="J433" s="565">
        <v>0</v>
      </c>
      <c r="K433" s="387">
        <v>0</v>
      </c>
      <c r="L433" s="530"/>
      <c r="S433" s="87">
        <v>0</v>
      </c>
    </row>
    <row r="434" spans="1:19" s="87" customFormat="1" ht="15.5" x14ac:dyDescent="0.35">
      <c r="A434" s="158">
        <v>88</v>
      </c>
      <c r="B434" s="321" t="s">
        <v>1215</v>
      </c>
      <c r="C434" s="158"/>
      <c r="D434" s="158"/>
      <c r="E434" s="158"/>
      <c r="F434" s="158"/>
      <c r="G434" s="752">
        <f t="shared" si="38"/>
        <v>0</v>
      </c>
      <c r="H434" s="387">
        <f t="shared" si="37"/>
        <v>0</v>
      </c>
      <c r="I434" s="387">
        <f t="shared" si="39"/>
        <v>0</v>
      </c>
      <c r="J434" s="565">
        <v>0</v>
      </c>
      <c r="K434" s="387">
        <v>0</v>
      </c>
      <c r="L434" s="530"/>
      <c r="S434" s="87">
        <v>0</v>
      </c>
    </row>
    <row r="435" spans="1:19" s="87" customFormat="1" ht="15.5" x14ac:dyDescent="0.35">
      <c r="A435" s="158">
        <v>89</v>
      </c>
      <c r="B435" s="321" t="s">
        <v>1216</v>
      </c>
      <c r="C435" s="158"/>
      <c r="D435" s="158"/>
      <c r="E435" s="158"/>
      <c r="F435" s="158"/>
      <c r="G435" s="752">
        <f t="shared" si="38"/>
        <v>0</v>
      </c>
      <c r="H435" s="387">
        <f t="shared" si="37"/>
        <v>0</v>
      </c>
      <c r="I435" s="387">
        <f t="shared" si="39"/>
        <v>0</v>
      </c>
      <c r="J435" s="565">
        <v>0</v>
      </c>
      <c r="K435" s="387">
        <v>0</v>
      </c>
      <c r="L435" s="530"/>
      <c r="S435" s="87">
        <v>0</v>
      </c>
    </row>
    <row r="436" spans="1:19" s="112" customFormat="1" ht="15.5" x14ac:dyDescent="0.35">
      <c r="A436" s="152">
        <v>90</v>
      </c>
      <c r="B436" s="321" t="s">
        <v>1217</v>
      </c>
      <c r="C436" s="158"/>
      <c r="D436" s="158"/>
      <c r="E436" s="158"/>
      <c r="F436" s="158"/>
      <c r="G436" s="752">
        <f t="shared" si="38"/>
        <v>0</v>
      </c>
      <c r="H436" s="387">
        <f t="shared" si="37"/>
        <v>0</v>
      </c>
      <c r="I436" s="387">
        <f t="shared" si="39"/>
        <v>0</v>
      </c>
      <c r="J436" s="565">
        <v>0</v>
      </c>
      <c r="K436" s="387">
        <v>0</v>
      </c>
      <c r="L436" s="530"/>
      <c r="S436" s="87">
        <v>0</v>
      </c>
    </row>
    <row r="437" spans="1:19" s="87" customFormat="1" ht="15.5" x14ac:dyDescent="0.35">
      <c r="A437" s="152">
        <v>91</v>
      </c>
      <c r="B437" s="321" t="s">
        <v>1218</v>
      </c>
      <c r="C437" s="158"/>
      <c r="D437" s="158"/>
      <c r="E437" s="158"/>
      <c r="F437" s="158"/>
      <c r="G437" s="752">
        <f t="shared" si="38"/>
        <v>0</v>
      </c>
      <c r="H437" s="387">
        <f t="shared" si="37"/>
        <v>0</v>
      </c>
      <c r="I437" s="387">
        <f t="shared" si="39"/>
        <v>0</v>
      </c>
      <c r="J437" s="565">
        <v>0</v>
      </c>
      <c r="K437" s="387">
        <v>0</v>
      </c>
      <c r="L437" s="530"/>
      <c r="S437" s="87">
        <v>0</v>
      </c>
    </row>
    <row r="438" spans="1:19" s="87" customFormat="1" ht="15.5" x14ac:dyDescent="0.35">
      <c r="A438" s="158">
        <v>92</v>
      </c>
      <c r="B438" s="321" t="s">
        <v>1219</v>
      </c>
      <c r="C438" s="158"/>
      <c r="D438" s="158"/>
      <c r="E438" s="158"/>
      <c r="F438" s="158"/>
      <c r="G438" s="752">
        <f t="shared" si="38"/>
        <v>0</v>
      </c>
      <c r="H438" s="387">
        <f t="shared" si="37"/>
        <v>0</v>
      </c>
      <c r="I438" s="387">
        <f t="shared" si="39"/>
        <v>0</v>
      </c>
      <c r="J438" s="565">
        <v>0</v>
      </c>
      <c r="K438" s="387">
        <v>0</v>
      </c>
      <c r="L438" s="530"/>
      <c r="S438" s="87">
        <v>0</v>
      </c>
    </row>
    <row r="439" spans="1:19" s="87" customFormat="1" ht="15.5" x14ac:dyDescent="0.35">
      <c r="A439" s="158">
        <v>93</v>
      </c>
      <c r="B439" s="321" t="s">
        <v>1220</v>
      </c>
      <c r="C439" s="158"/>
      <c r="D439" s="158"/>
      <c r="E439" s="158"/>
      <c r="F439" s="158"/>
      <c r="G439" s="752">
        <f t="shared" si="38"/>
        <v>0</v>
      </c>
      <c r="H439" s="387">
        <f t="shared" si="37"/>
        <v>0</v>
      </c>
      <c r="I439" s="387">
        <f t="shared" si="39"/>
        <v>0</v>
      </c>
      <c r="J439" s="565">
        <v>0</v>
      </c>
      <c r="K439" s="387">
        <v>0</v>
      </c>
      <c r="L439" s="530"/>
      <c r="S439" s="87">
        <v>0</v>
      </c>
    </row>
    <row r="440" spans="1:19" s="87" customFormat="1" ht="15.5" x14ac:dyDescent="0.35">
      <c r="A440" s="158">
        <v>94</v>
      </c>
      <c r="B440" s="321" t="s">
        <v>1221</v>
      </c>
      <c r="C440" s="158"/>
      <c r="D440" s="158"/>
      <c r="E440" s="158"/>
      <c r="F440" s="158"/>
      <c r="G440" s="752">
        <f t="shared" si="38"/>
        <v>0</v>
      </c>
      <c r="H440" s="387">
        <f t="shared" si="37"/>
        <v>0</v>
      </c>
      <c r="I440" s="387">
        <f t="shared" si="39"/>
        <v>0</v>
      </c>
      <c r="J440" s="565">
        <v>0</v>
      </c>
      <c r="K440" s="387">
        <v>0</v>
      </c>
      <c r="L440" s="530"/>
      <c r="S440" s="87">
        <v>0</v>
      </c>
    </row>
    <row r="441" spans="1:19" s="87" customFormat="1" ht="15.5" x14ac:dyDescent="0.35">
      <c r="A441" s="152">
        <v>95</v>
      </c>
      <c r="B441" s="321" t="s">
        <v>1222</v>
      </c>
      <c r="C441" s="158"/>
      <c r="D441" s="158"/>
      <c r="E441" s="158"/>
      <c r="F441" s="158"/>
      <c r="G441" s="752">
        <f t="shared" si="38"/>
        <v>0</v>
      </c>
      <c r="H441" s="387">
        <f t="shared" si="37"/>
        <v>0</v>
      </c>
      <c r="I441" s="387">
        <f t="shared" si="39"/>
        <v>0</v>
      </c>
      <c r="J441" s="565">
        <v>0</v>
      </c>
      <c r="K441" s="387">
        <v>0</v>
      </c>
      <c r="L441" s="530"/>
      <c r="S441" s="87">
        <v>0</v>
      </c>
    </row>
    <row r="442" spans="1:19" s="87" customFormat="1" ht="15.5" x14ac:dyDescent="0.35">
      <c r="A442" s="152">
        <v>96</v>
      </c>
      <c r="B442" s="321" t="s">
        <v>1223</v>
      </c>
      <c r="C442" s="158"/>
      <c r="D442" s="158"/>
      <c r="E442" s="158"/>
      <c r="F442" s="158"/>
      <c r="G442" s="752">
        <f t="shared" si="38"/>
        <v>0</v>
      </c>
      <c r="H442" s="387">
        <f t="shared" si="37"/>
        <v>0</v>
      </c>
      <c r="I442" s="387">
        <f t="shared" si="39"/>
        <v>0</v>
      </c>
      <c r="J442" s="565">
        <v>0</v>
      </c>
      <c r="K442" s="387">
        <v>0</v>
      </c>
      <c r="L442" s="530"/>
      <c r="S442" s="87">
        <v>0</v>
      </c>
    </row>
    <row r="443" spans="1:19" s="87" customFormat="1" ht="15.5" x14ac:dyDescent="0.35">
      <c r="A443" s="158">
        <v>97</v>
      </c>
      <c r="B443" s="321" t="s">
        <v>1224</v>
      </c>
      <c r="C443" s="158"/>
      <c r="D443" s="158"/>
      <c r="E443" s="158"/>
      <c r="F443" s="158"/>
      <c r="G443" s="752">
        <f t="shared" si="38"/>
        <v>0</v>
      </c>
      <c r="H443" s="387">
        <f t="shared" si="37"/>
        <v>0</v>
      </c>
      <c r="I443" s="387">
        <f t="shared" si="39"/>
        <v>0</v>
      </c>
      <c r="J443" s="565">
        <v>0</v>
      </c>
      <c r="K443" s="387">
        <v>0</v>
      </c>
      <c r="L443" s="530"/>
      <c r="S443" s="87">
        <v>0</v>
      </c>
    </row>
    <row r="444" spans="1:19" s="87" customFormat="1" ht="15.5" x14ac:dyDescent="0.35">
      <c r="A444" s="158">
        <v>98</v>
      </c>
      <c r="B444" s="321" t="s">
        <v>1225</v>
      </c>
      <c r="C444" s="158"/>
      <c r="D444" s="158"/>
      <c r="E444" s="158"/>
      <c r="F444" s="158"/>
      <c r="G444" s="752">
        <f t="shared" si="38"/>
        <v>0</v>
      </c>
      <c r="H444" s="387">
        <f t="shared" si="37"/>
        <v>0</v>
      </c>
      <c r="I444" s="387">
        <f t="shared" si="39"/>
        <v>0</v>
      </c>
      <c r="J444" s="565">
        <v>0</v>
      </c>
      <c r="K444" s="387">
        <v>0</v>
      </c>
      <c r="L444" s="530"/>
      <c r="S444" s="87">
        <v>0</v>
      </c>
    </row>
    <row r="445" spans="1:19" s="87" customFormat="1" ht="15.5" x14ac:dyDescent="0.35">
      <c r="A445" s="158">
        <v>99</v>
      </c>
      <c r="B445" s="321" t="s">
        <v>1226</v>
      </c>
      <c r="C445" s="158"/>
      <c r="D445" s="158"/>
      <c r="E445" s="158"/>
      <c r="F445" s="158"/>
      <c r="G445" s="752">
        <f t="shared" si="38"/>
        <v>0</v>
      </c>
      <c r="H445" s="387">
        <f t="shared" si="37"/>
        <v>0</v>
      </c>
      <c r="I445" s="387">
        <f t="shared" si="39"/>
        <v>0</v>
      </c>
      <c r="J445" s="565">
        <v>0</v>
      </c>
      <c r="K445" s="387">
        <v>0</v>
      </c>
      <c r="L445" s="530"/>
      <c r="S445" s="87">
        <v>0</v>
      </c>
    </row>
    <row r="446" spans="1:19" s="87" customFormat="1" ht="15.5" x14ac:dyDescent="0.35">
      <c r="A446" s="152">
        <v>100</v>
      </c>
      <c r="B446" s="321" t="s">
        <v>1227</v>
      </c>
      <c r="C446" s="158"/>
      <c r="D446" s="158"/>
      <c r="E446" s="158"/>
      <c r="F446" s="158"/>
      <c r="G446" s="752">
        <f t="shared" si="38"/>
        <v>0</v>
      </c>
      <c r="H446" s="387">
        <f t="shared" si="37"/>
        <v>0</v>
      </c>
      <c r="I446" s="387">
        <f t="shared" si="39"/>
        <v>0</v>
      </c>
      <c r="J446" s="565">
        <v>0</v>
      </c>
      <c r="K446" s="387">
        <v>0</v>
      </c>
      <c r="L446" s="530"/>
      <c r="S446" s="87">
        <v>0</v>
      </c>
    </row>
    <row r="447" spans="1:19" s="87" customFormat="1" ht="15.5" x14ac:dyDescent="0.35">
      <c r="A447" s="152">
        <v>101</v>
      </c>
      <c r="B447" s="321" t="s">
        <v>1228</v>
      </c>
      <c r="C447" s="158"/>
      <c r="D447" s="158"/>
      <c r="E447" s="158"/>
      <c r="F447" s="158"/>
      <c r="G447" s="752">
        <f t="shared" si="38"/>
        <v>0</v>
      </c>
      <c r="H447" s="387">
        <f t="shared" si="37"/>
        <v>0</v>
      </c>
      <c r="I447" s="387">
        <f t="shared" si="39"/>
        <v>0</v>
      </c>
      <c r="J447" s="565">
        <v>0</v>
      </c>
      <c r="K447" s="387">
        <v>0</v>
      </c>
      <c r="L447" s="530"/>
      <c r="S447" s="87">
        <v>0</v>
      </c>
    </row>
    <row r="448" spans="1:19" s="87" customFormat="1" ht="15.5" x14ac:dyDescent="0.35">
      <c r="A448" s="158">
        <v>102</v>
      </c>
      <c r="B448" s="321" t="s">
        <v>1229</v>
      </c>
      <c r="C448" s="158"/>
      <c r="D448" s="158"/>
      <c r="E448" s="158"/>
      <c r="F448" s="158"/>
      <c r="G448" s="752">
        <f t="shared" si="38"/>
        <v>0</v>
      </c>
      <c r="H448" s="387">
        <f t="shared" si="37"/>
        <v>0</v>
      </c>
      <c r="I448" s="387">
        <f t="shared" si="39"/>
        <v>0</v>
      </c>
      <c r="J448" s="565">
        <v>0</v>
      </c>
      <c r="K448" s="387">
        <v>0</v>
      </c>
      <c r="L448" s="530"/>
      <c r="S448" s="87">
        <v>0</v>
      </c>
    </row>
    <row r="449" spans="1:19" s="87" customFormat="1" ht="15.5" x14ac:dyDescent="0.35">
      <c r="A449" s="158">
        <v>103</v>
      </c>
      <c r="B449" s="321" t="s">
        <v>1230</v>
      </c>
      <c r="C449" s="158"/>
      <c r="D449" s="158"/>
      <c r="E449" s="158"/>
      <c r="F449" s="158"/>
      <c r="G449" s="752">
        <f t="shared" si="38"/>
        <v>0</v>
      </c>
      <c r="H449" s="387">
        <f t="shared" si="37"/>
        <v>0</v>
      </c>
      <c r="I449" s="387">
        <f t="shared" si="39"/>
        <v>0</v>
      </c>
      <c r="J449" s="565">
        <v>0</v>
      </c>
      <c r="K449" s="387">
        <v>0</v>
      </c>
      <c r="L449" s="530"/>
      <c r="S449" s="87">
        <v>0</v>
      </c>
    </row>
    <row r="450" spans="1:19" s="87" customFormat="1" ht="15.5" x14ac:dyDescent="0.35">
      <c r="A450" s="158">
        <v>104</v>
      </c>
      <c r="B450" s="321" t="s">
        <v>1237</v>
      </c>
      <c r="C450" s="158"/>
      <c r="D450" s="158"/>
      <c r="E450" s="158"/>
      <c r="F450" s="158"/>
      <c r="G450" s="752">
        <f t="shared" si="38"/>
        <v>0</v>
      </c>
      <c r="H450" s="387">
        <f t="shared" si="37"/>
        <v>0</v>
      </c>
      <c r="I450" s="387">
        <f t="shared" si="39"/>
        <v>0</v>
      </c>
      <c r="J450" s="565">
        <v>0</v>
      </c>
      <c r="K450" s="387">
        <v>0</v>
      </c>
      <c r="L450" s="530"/>
      <c r="S450" s="87">
        <v>0</v>
      </c>
    </row>
    <row r="451" spans="1:19" s="87" customFormat="1" ht="15.5" x14ac:dyDescent="0.35">
      <c r="A451" s="152">
        <v>105</v>
      </c>
      <c r="B451" s="321" t="s">
        <v>1238</v>
      </c>
      <c r="C451" s="158"/>
      <c r="D451" s="158"/>
      <c r="E451" s="158"/>
      <c r="F451" s="158"/>
      <c r="G451" s="752">
        <f t="shared" si="38"/>
        <v>0</v>
      </c>
      <c r="H451" s="387">
        <f t="shared" si="37"/>
        <v>0</v>
      </c>
      <c r="I451" s="387">
        <f t="shared" si="39"/>
        <v>0</v>
      </c>
      <c r="J451" s="565">
        <v>0</v>
      </c>
      <c r="K451" s="387">
        <v>0</v>
      </c>
      <c r="L451" s="530"/>
      <c r="S451" s="87">
        <v>0</v>
      </c>
    </row>
    <row r="452" spans="1:19" s="87" customFormat="1" ht="15.5" x14ac:dyDescent="0.35">
      <c r="A452" s="152">
        <v>106</v>
      </c>
      <c r="B452" s="321" t="s">
        <v>1239</v>
      </c>
      <c r="C452" s="158"/>
      <c r="D452" s="158"/>
      <c r="E452" s="158"/>
      <c r="F452" s="158"/>
      <c r="G452" s="752">
        <f t="shared" si="38"/>
        <v>0</v>
      </c>
      <c r="H452" s="387">
        <f t="shared" si="37"/>
        <v>0</v>
      </c>
      <c r="I452" s="387">
        <f t="shared" si="39"/>
        <v>0</v>
      </c>
      <c r="J452" s="565">
        <v>0</v>
      </c>
      <c r="K452" s="387">
        <v>0</v>
      </c>
      <c r="L452" s="530"/>
      <c r="S452" s="87">
        <v>0</v>
      </c>
    </row>
    <row r="453" spans="1:19" s="87" customFormat="1" ht="15.5" x14ac:dyDescent="0.35">
      <c r="A453" s="158">
        <v>107</v>
      </c>
      <c r="B453" s="321" t="s">
        <v>1240</v>
      </c>
      <c r="C453" s="158"/>
      <c r="D453" s="158"/>
      <c r="E453" s="158"/>
      <c r="F453" s="158"/>
      <c r="G453" s="752">
        <f t="shared" si="38"/>
        <v>0</v>
      </c>
      <c r="H453" s="387">
        <f t="shared" si="37"/>
        <v>0</v>
      </c>
      <c r="I453" s="387">
        <f t="shared" si="39"/>
        <v>0</v>
      </c>
      <c r="J453" s="565">
        <v>0</v>
      </c>
      <c r="K453" s="387">
        <v>0</v>
      </c>
      <c r="L453" s="530"/>
      <c r="S453" s="87">
        <v>0</v>
      </c>
    </row>
    <row r="454" spans="1:19" s="87" customFormat="1" ht="15.5" x14ac:dyDescent="0.35">
      <c r="A454" s="158">
        <v>108</v>
      </c>
      <c r="B454" s="321" t="s">
        <v>1241</v>
      </c>
      <c r="C454" s="158"/>
      <c r="D454" s="158"/>
      <c r="E454" s="158"/>
      <c r="F454" s="158"/>
      <c r="G454" s="752">
        <f t="shared" si="38"/>
        <v>0</v>
      </c>
      <c r="H454" s="387">
        <f t="shared" si="37"/>
        <v>0</v>
      </c>
      <c r="I454" s="387">
        <f t="shared" si="39"/>
        <v>0</v>
      </c>
      <c r="J454" s="565">
        <v>0</v>
      </c>
      <c r="K454" s="387">
        <v>0</v>
      </c>
      <c r="L454" s="530"/>
      <c r="S454" s="87">
        <v>0</v>
      </c>
    </row>
    <row r="455" spans="1:19" s="87" customFormat="1" ht="15.5" x14ac:dyDescent="0.35">
      <c r="A455" s="158">
        <v>109</v>
      </c>
      <c r="B455" s="321" t="s">
        <v>1242</v>
      </c>
      <c r="C455" s="158"/>
      <c r="D455" s="158"/>
      <c r="E455" s="158"/>
      <c r="F455" s="158"/>
      <c r="G455" s="752">
        <f t="shared" si="38"/>
        <v>0</v>
      </c>
      <c r="H455" s="387">
        <f t="shared" ref="H455:H518" si="40">G455*4281.45</f>
        <v>0</v>
      </c>
      <c r="I455" s="387">
        <f t="shared" si="39"/>
        <v>0</v>
      </c>
      <c r="J455" s="565">
        <v>0</v>
      </c>
      <c r="K455" s="387">
        <v>0</v>
      </c>
      <c r="L455" s="530"/>
      <c r="S455" s="87">
        <v>0</v>
      </c>
    </row>
    <row r="456" spans="1:19" s="87" customFormat="1" ht="15.5" x14ac:dyDescent="0.35">
      <c r="A456" s="152">
        <v>110</v>
      </c>
      <c r="B456" s="321" t="s">
        <v>1243</v>
      </c>
      <c r="C456" s="158"/>
      <c r="D456" s="158"/>
      <c r="E456" s="158"/>
      <c r="F456" s="158"/>
      <c r="G456" s="752">
        <f t="shared" si="38"/>
        <v>0</v>
      </c>
      <c r="H456" s="387">
        <f t="shared" si="40"/>
        <v>0</v>
      </c>
      <c r="I456" s="387">
        <f t="shared" si="39"/>
        <v>0</v>
      </c>
      <c r="J456" s="565">
        <v>0</v>
      </c>
      <c r="K456" s="387">
        <v>0</v>
      </c>
      <c r="L456" s="530"/>
      <c r="S456" s="87">
        <v>0</v>
      </c>
    </row>
    <row r="457" spans="1:19" s="87" customFormat="1" ht="15.5" x14ac:dyDescent="0.35">
      <c r="A457" s="152">
        <v>111</v>
      </c>
      <c r="B457" s="321" t="s">
        <v>1244</v>
      </c>
      <c r="C457" s="158"/>
      <c r="D457" s="158"/>
      <c r="E457" s="158"/>
      <c r="F457" s="158"/>
      <c r="G457" s="752">
        <f t="shared" si="38"/>
        <v>0</v>
      </c>
      <c r="H457" s="387">
        <f t="shared" si="40"/>
        <v>0</v>
      </c>
      <c r="I457" s="387">
        <f t="shared" si="39"/>
        <v>0</v>
      </c>
      <c r="J457" s="565">
        <v>0</v>
      </c>
      <c r="K457" s="387">
        <v>0</v>
      </c>
      <c r="L457" s="530"/>
      <c r="S457" s="87">
        <v>0</v>
      </c>
    </row>
    <row r="458" spans="1:19" s="87" customFormat="1" ht="15.5" x14ac:dyDescent="0.35">
      <c r="A458" s="158">
        <v>112</v>
      </c>
      <c r="B458" s="321" t="s">
        <v>1245</v>
      </c>
      <c r="C458" s="158"/>
      <c r="D458" s="158"/>
      <c r="E458" s="158"/>
      <c r="F458" s="158"/>
      <c r="G458" s="752">
        <f t="shared" si="38"/>
        <v>0</v>
      </c>
      <c r="H458" s="387">
        <f t="shared" si="40"/>
        <v>0</v>
      </c>
      <c r="I458" s="387">
        <f t="shared" si="39"/>
        <v>0</v>
      </c>
      <c r="J458" s="565">
        <v>0</v>
      </c>
      <c r="K458" s="387">
        <v>0</v>
      </c>
      <c r="L458" s="530"/>
      <c r="S458" s="87">
        <v>0</v>
      </c>
    </row>
    <row r="459" spans="1:19" s="87" customFormat="1" ht="15.5" x14ac:dyDescent="0.35">
      <c r="A459" s="158">
        <v>113</v>
      </c>
      <c r="B459" s="321" t="s">
        <v>1246</v>
      </c>
      <c r="C459" s="158"/>
      <c r="D459" s="158"/>
      <c r="E459" s="158"/>
      <c r="F459" s="158"/>
      <c r="G459" s="752">
        <f t="shared" si="38"/>
        <v>0</v>
      </c>
      <c r="H459" s="387">
        <f t="shared" si="40"/>
        <v>0</v>
      </c>
      <c r="I459" s="387">
        <f t="shared" si="39"/>
        <v>0</v>
      </c>
      <c r="J459" s="565">
        <v>0</v>
      </c>
      <c r="K459" s="387">
        <v>0</v>
      </c>
      <c r="L459" s="530"/>
      <c r="S459" s="87">
        <v>0</v>
      </c>
    </row>
    <row r="460" spans="1:19" s="87" customFormat="1" ht="15.5" x14ac:dyDescent="0.35">
      <c r="A460" s="158">
        <v>114</v>
      </c>
      <c r="B460" s="321" t="s">
        <v>1247</v>
      </c>
      <c r="C460" s="158"/>
      <c r="D460" s="158"/>
      <c r="E460" s="158"/>
      <c r="F460" s="158"/>
      <c r="G460" s="752">
        <f t="shared" si="38"/>
        <v>0</v>
      </c>
      <c r="H460" s="387">
        <f t="shared" si="40"/>
        <v>0</v>
      </c>
      <c r="I460" s="387">
        <f t="shared" si="39"/>
        <v>0</v>
      </c>
      <c r="J460" s="565">
        <v>0</v>
      </c>
      <c r="K460" s="387">
        <v>0</v>
      </c>
      <c r="L460" s="530"/>
      <c r="S460" s="87">
        <v>0</v>
      </c>
    </row>
    <row r="461" spans="1:19" s="87" customFormat="1" ht="15.5" x14ac:dyDescent="0.35">
      <c r="A461" s="152">
        <v>115</v>
      </c>
      <c r="B461" s="321" t="s">
        <v>1248</v>
      </c>
      <c r="C461" s="158"/>
      <c r="D461" s="158"/>
      <c r="E461" s="158"/>
      <c r="F461" s="158"/>
      <c r="G461" s="752">
        <f t="shared" si="38"/>
        <v>0</v>
      </c>
      <c r="H461" s="387">
        <f t="shared" si="40"/>
        <v>0</v>
      </c>
      <c r="I461" s="387">
        <f t="shared" si="39"/>
        <v>0</v>
      </c>
      <c r="J461" s="565">
        <v>0</v>
      </c>
      <c r="K461" s="387">
        <v>0</v>
      </c>
      <c r="L461" s="530"/>
      <c r="S461" s="87">
        <v>0</v>
      </c>
    </row>
    <row r="462" spans="1:19" s="87" customFormat="1" ht="15.5" x14ac:dyDescent="0.35">
      <c r="A462" s="152">
        <v>116</v>
      </c>
      <c r="B462" s="321" t="s">
        <v>1249</v>
      </c>
      <c r="C462" s="158"/>
      <c r="D462" s="158"/>
      <c r="E462" s="158"/>
      <c r="F462" s="158"/>
      <c r="G462" s="752">
        <f t="shared" si="38"/>
        <v>0</v>
      </c>
      <c r="H462" s="387">
        <f t="shared" si="40"/>
        <v>0</v>
      </c>
      <c r="I462" s="387">
        <f t="shared" si="39"/>
        <v>0</v>
      </c>
      <c r="J462" s="565">
        <v>0</v>
      </c>
      <c r="K462" s="387">
        <v>0</v>
      </c>
      <c r="L462" s="530"/>
      <c r="S462" s="87">
        <v>0</v>
      </c>
    </row>
    <row r="463" spans="1:19" s="87" customFormat="1" ht="15.5" x14ac:dyDescent="0.35">
      <c r="A463" s="158">
        <v>117</v>
      </c>
      <c r="B463" s="321" t="s">
        <v>1261</v>
      </c>
      <c r="C463" s="158"/>
      <c r="D463" s="158"/>
      <c r="E463" s="158"/>
      <c r="F463" s="158"/>
      <c r="G463" s="752">
        <f t="shared" si="38"/>
        <v>0</v>
      </c>
      <c r="H463" s="387">
        <f t="shared" si="40"/>
        <v>0</v>
      </c>
      <c r="I463" s="387">
        <f t="shared" si="39"/>
        <v>0</v>
      </c>
      <c r="J463" s="565">
        <v>0</v>
      </c>
      <c r="K463" s="387">
        <v>0</v>
      </c>
      <c r="L463" s="530"/>
      <c r="S463" s="87">
        <v>0</v>
      </c>
    </row>
    <row r="464" spans="1:19" s="87" customFormat="1" ht="15.5" x14ac:dyDescent="0.35">
      <c r="A464" s="158">
        <v>118</v>
      </c>
      <c r="B464" s="321" t="s">
        <v>1262</v>
      </c>
      <c r="C464" s="158"/>
      <c r="D464" s="158"/>
      <c r="E464" s="158"/>
      <c r="F464" s="158"/>
      <c r="G464" s="752">
        <f t="shared" si="38"/>
        <v>0</v>
      </c>
      <c r="H464" s="387">
        <f t="shared" si="40"/>
        <v>0</v>
      </c>
      <c r="I464" s="387">
        <f t="shared" si="39"/>
        <v>0</v>
      </c>
      <c r="J464" s="565">
        <v>0</v>
      </c>
      <c r="K464" s="387">
        <v>0</v>
      </c>
      <c r="L464" s="530"/>
      <c r="S464" s="87">
        <v>0</v>
      </c>
    </row>
    <row r="465" spans="1:19" s="87" customFormat="1" ht="15.5" x14ac:dyDescent="0.35">
      <c r="A465" s="158">
        <v>119</v>
      </c>
      <c r="B465" s="321" t="s">
        <v>1263</v>
      </c>
      <c r="C465" s="158"/>
      <c r="D465" s="158"/>
      <c r="E465" s="158"/>
      <c r="F465" s="158"/>
      <c r="G465" s="752">
        <f t="shared" si="38"/>
        <v>0</v>
      </c>
      <c r="H465" s="387">
        <f t="shared" si="40"/>
        <v>0</v>
      </c>
      <c r="I465" s="387">
        <f t="shared" si="39"/>
        <v>0</v>
      </c>
      <c r="J465" s="565">
        <v>0</v>
      </c>
      <c r="K465" s="387">
        <v>0</v>
      </c>
      <c r="L465" s="530"/>
      <c r="S465" s="87">
        <v>0</v>
      </c>
    </row>
    <row r="466" spans="1:19" s="87" customFormat="1" ht="15.5" x14ac:dyDescent="0.35">
      <c r="A466" s="152">
        <v>120</v>
      </c>
      <c r="B466" s="321" t="s">
        <v>1264</v>
      </c>
      <c r="C466" s="158"/>
      <c r="D466" s="158"/>
      <c r="E466" s="158"/>
      <c r="F466" s="158"/>
      <c r="G466" s="752">
        <f t="shared" si="38"/>
        <v>0</v>
      </c>
      <c r="H466" s="387">
        <f t="shared" si="40"/>
        <v>0</v>
      </c>
      <c r="I466" s="387">
        <f t="shared" si="39"/>
        <v>0</v>
      </c>
      <c r="J466" s="565">
        <v>0</v>
      </c>
      <c r="K466" s="387">
        <v>0</v>
      </c>
      <c r="L466" s="530"/>
      <c r="S466" s="87">
        <v>0</v>
      </c>
    </row>
    <row r="467" spans="1:19" s="87" customFormat="1" ht="15.5" x14ac:dyDescent="0.35">
      <c r="A467" s="152">
        <v>121</v>
      </c>
      <c r="B467" s="321" t="s">
        <v>1266</v>
      </c>
      <c r="C467" s="158"/>
      <c r="D467" s="158"/>
      <c r="E467" s="158"/>
      <c r="F467" s="158"/>
      <c r="G467" s="752">
        <f t="shared" si="38"/>
        <v>0</v>
      </c>
      <c r="H467" s="387">
        <f t="shared" si="40"/>
        <v>0</v>
      </c>
      <c r="I467" s="387">
        <f t="shared" si="39"/>
        <v>0</v>
      </c>
      <c r="J467" s="565">
        <v>0</v>
      </c>
      <c r="K467" s="387">
        <v>0</v>
      </c>
      <c r="L467" s="530"/>
      <c r="S467" s="87">
        <v>0</v>
      </c>
    </row>
    <row r="468" spans="1:19" s="87" customFormat="1" ht="15.5" x14ac:dyDescent="0.35">
      <c r="A468" s="158">
        <v>122</v>
      </c>
      <c r="B468" s="321" t="s">
        <v>1267</v>
      </c>
      <c r="C468" s="158"/>
      <c r="D468" s="158"/>
      <c r="E468" s="158"/>
      <c r="F468" s="158"/>
      <c r="G468" s="752">
        <f t="shared" si="38"/>
        <v>0</v>
      </c>
      <c r="H468" s="387">
        <f t="shared" si="40"/>
        <v>0</v>
      </c>
      <c r="I468" s="387">
        <f t="shared" si="39"/>
        <v>0</v>
      </c>
      <c r="J468" s="565">
        <v>0</v>
      </c>
      <c r="K468" s="387">
        <v>0</v>
      </c>
      <c r="L468" s="530"/>
      <c r="S468" s="87">
        <v>0</v>
      </c>
    </row>
    <row r="469" spans="1:19" s="87" customFormat="1" ht="15.5" x14ac:dyDescent="0.35">
      <c r="A469" s="158">
        <v>123</v>
      </c>
      <c r="B469" s="321" t="s">
        <v>1268</v>
      </c>
      <c r="C469" s="158"/>
      <c r="D469" s="158"/>
      <c r="E469" s="158"/>
      <c r="F469" s="158"/>
      <c r="G469" s="752">
        <f t="shared" si="38"/>
        <v>0</v>
      </c>
      <c r="H469" s="387">
        <f t="shared" si="40"/>
        <v>0</v>
      </c>
      <c r="I469" s="387">
        <f t="shared" si="39"/>
        <v>0</v>
      </c>
      <c r="J469" s="565">
        <v>0</v>
      </c>
      <c r="K469" s="387">
        <v>0</v>
      </c>
      <c r="L469" s="530"/>
      <c r="S469" s="87">
        <v>0</v>
      </c>
    </row>
    <row r="470" spans="1:19" s="87" customFormat="1" ht="15.5" x14ac:dyDescent="0.35">
      <c r="A470" s="158">
        <v>124</v>
      </c>
      <c r="B470" s="321" t="s">
        <v>1269</v>
      </c>
      <c r="C470" s="158"/>
      <c r="D470" s="158"/>
      <c r="E470" s="158"/>
      <c r="F470" s="158"/>
      <c r="G470" s="752">
        <f t="shared" si="38"/>
        <v>0</v>
      </c>
      <c r="H470" s="387">
        <f t="shared" si="40"/>
        <v>0</v>
      </c>
      <c r="I470" s="387">
        <f t="shared" si="39"/>
        <v>0</v>
      </c>
      <c r="J470" s="565">
        <v>0</v>
      </c>
      <c r="K470" s="387">
        <v>0</v>
      </c>
      <c r="L470" s="530"/>
      <c r="S470" s="87">
        <v>0</v>
      </c>
    </row>
    <row r="471" spans="1:19" s="87" customFormat="1" ht="15.5" x14ac:dyDescent="0.35">
      <c r="A471" s="152">
        <v>125</v>
      </c>
      <c r="B471" s="321" t="s">
        <v>1270</v>
      </c>
      <c r="C471" s="158"/>
      <c r="D471" s="158"/>
      <c r="E471" s="158"/>
      <c r="F471" s="158"/>
      <c r="G471" s="752">
        <f t="shared" si="38"/>
        <v>0</v>
      </c>
      <c r="H471" s="387">
        <f t="shared" si="40"/>
        <v>0</v>
      </c>
      <c r="I471" s="387">
        <f t="shared" si="39"/>
        <v>0</v>
      </c>
      <c r="J471" s="565">
        <v>0</v>
      </c>
      <c r="K471" s="387">
        <v>0</v>
      </c>
      <c r="L471" s="530"/>
      <c r="S471" s="87">
        <v>0</v>
      </c>
    </row>
    <row r="472" spans="1:19" s="87" customFormat="1" ht="15.5" x14ac:dyDescent="0.35">
      <c r="A472" s="152">
        <v>126</v>
      </c>
      <c r="B472" s="321" t="s">
        <v>1271</v>
      </c>
      <c r="C472" s="158"/>
      <c r="D472" s="158"/>
      <c r="E472" s="158"/>
      <c r="F472" s="158"/>
      <c r="G472" s="752">
        <f t="shared" si="38"/>
        <v>0</v>
      </c>
      <c r="H472" s="387">
        <f t="shared" si="40"/>
        <v>0</v>
      </c>
      <c r="I472" s="387">
        <f t="shared" si="39"/>
        <v>0</v>
      </c>
      <c r="J472" s="565">
        <v>0</v>
      </c>
      <c r="K472" s="387">
        <v>0</v>
      </c>
      <c r="L472" s="530"/>
      <c r="S472" s="87">
        <v>0</v>
      </c>
    </row>
    <row r="473" spans="1:19" s="87" customFormat="1" ht="15.5" x14ac:dyDescent="0.35">
      <c r="A473" s="158">
        <v>127</v>
      </c>
      <c r="B473" s="321" t="s">
        <v>1272</v>
      </c>
      <c r="C473" s="158"/>
      <c r="D473" s="158"/>
      <c r="E473" s="158"/>
      <c r="F473" s="158"/>
      <c r="G473" s="752">
        <f t="shared" si="38"/>
        <v>0</v>
      </c>
      <c r="H473" s="387">
        <f t="shared" si="40"/>
        <v>0</v>
      </c>
      <c r="I473" s="387">
        <f t="shared" si="39"/>
        <v>0</v>
      </c>
      <c r="J473" s="565">
        <v>0</v>
      </c>
      <c r="K473" s="387">
        <v>0</v>
      </c>
      <c r="L473" s="530"/>
      <c r="S473" s="87">
        <v>0</v>
      </c>
    </row>
    <row r="474" spans="1:19" s="87" customFormat="1" ht="15.5" x14ac:dyDescent="0.35">
      <c r="A474" s="158">
        <v>128</v>
      </c>
      <c r="B474" s="321" t="s">
        <v>1273</v>
      </c>
      <c r="C474" s="158"/>
      <c r="D474" s="158"/>
      <c r="E474" s="158"/>
      <c r="F474" s="158"/>
      <c r="G474" s="752">
        <f t="shared" si="38"/>
        <v>0</v>
      </c>
      <c r="H474" s="387">
        <f t="shared" si="40"/>
        <v>0</v>
      </c>
      <c r="I474" s="387">
        <f t="shared" si="39"/>
        <v>0</v>
      </c>
      <c r="J474" s="565">
        <v>0</v>
      </c>
      <c r="K474" s="387">
        <v>0</v>
      </c>
      <c r="L474" s="530"/>
      <c r="S474" s="87">
        <v>0</v>
      </c>
    </row>
    <row r="475" spans="1:19" s="87" customFormat="1" ht="15.5" x14ac:dyDescent="0.35">
      <c r="A475" s="158">
        <v>129</v>
      </c>
      <c r="B475" s="321" t="s">
        <v>1274</v>
      </c>
      <c r="C475" s="158"/>
      <c r="D475" s="158"/>
      <c r="E475" s="158"/>
      <c r="F475" s="158"/>
      <c r="G475" s="752">
        <f t="shared" si="38"/>
        <v>0</v>
      </c>
      <c r="H475" s="387">
        <f t="shared" si="40"/>
        <v>0</v>
      </c>
      <c r="I475" s="387">
        <f t="shared" si="39"/>
        <v>0</v>
      </c>
      <c r="J475" s="565">
        <v>0</v>
      </c>
      <c r="K475" s="387">
        <v>0</v>
      </c>
      <c r="L475" s="530"/>
      <c r="S475" s="87">
        <v>0</v>
      </c>
    </row>
    <row r="476" spans="1:19" s="87" customFormat="1" ht="15.5" x14ac:dyDescent="0.35">
      <c r="A476" s="152">
        <v>130</v>
      </c>
      <c r="B476" s="321" t="s">
        <v>1275</v>
      </c>
      <c r="C476" s="158"/>
      <c r="D476" s="158"/>
      <c r="E476" s="158"/>
      <c r="F476" s="158"/>
      <c r="G476" s="752">
        <f t="shared" si="38"/>
        <v>0</v>
      </c>
      <c r="H476" s="387">
        <f t="shared" si="40"/>
        <v>0</v>
      </c>
      <c r="I476" s="387">
        <f t="shared" si="39"/>
        <v>0</v>
      </c>
      <c r="J476" s="565">
        <v>0</v>
      </c>
      <c r="K476" s="387">
        <v>0</v>
      </c>
      <c r="L476" s="530"/>
      <c r="S476" s="87">
        <v>0</v>
      </c>
    </row>
    <row r="477" spans="1:19" s="87" customFormat="1" ht="15.5" x14ac:dyDescent="0.35">
      <c r="A477" s="152">
        <v>131</v>
      </c>
      <c r="B477" s="321" t="s">
        <v>1276</v>
      </c>
      <c r="C477" s="158"/>
      <c r="D477" s="158"/>
      <c r="E477" s="158"/>
      <c r="F477" s="158"/>
      <c r="G477" s="752">
        <f t="shared" si="38"/>
        <v>0</v>
      </c>
      <c r="H477" s="387">
        <f t="shared" si="40"/>
        <v>0</v>
      </c>
      <c r="I477" s="387">
        <f t="shared" si="39"/>
        <v>0</v>
      </c>
      <c r="J477" s="565">
        <v>0</v>
      </c>
      <c r="K477" s="387">
        <v>0</v>
      </c>
      <c r="L477" s="530"/>
      <c r="S477" s="87">
        <v>0</v>
      </c>
    </row>
    <row r="478" spans="1:19" s="87" customFormat="1" ht="15.5" x14ac:dyDescent="0.35">
      <c r="A478" s="158">
        <v>132</v>
      </c>
      <c r="B478" s="321" t="s">
        <v>1277</v>
      </c>
      <c r="C478" s="158"/>
      <c r="D478" s="158"/>
      <c r="E478" s="158"/>
      <c r="F478" s="158"/>
      <c r="G478" s="752">
        <f t="shared" si="38"/>
        <v>0</v>
      </c>
      <c r="H478" s="387">
        <f t="shared" si="40"/>
        <v>0</v>
      </c>
      <c r="I478" s="387">
        <f t="shared" si="39"/>
        <v>0</v>
      </c>
      <c r="J478" s="565">
        <v>0</v>
      </c>
      <c r="K478" s="387">
        <v>0</v>
      </c>
      <c r="L478" s="530"/>
      <c r="S478" s="87">
        <v>0</v>
      </c>
    </row>
    <row r="479" spans="1:19" s="87" customFormat="1" ht="15.5" x14ac:dyDescent="0.35">
      <c r="A479" s="158">
        <v>133</v>
      </c>
      <c r="B479" s="321" t="s">
        <v>1278</v>
      </c>
      <c r="C479" s="158"/>
      <c r="D479" s="158"/>
      <c r="E479" s="158"/>
      <c r="F479" s="158"/>
      <c r="G479" s="752">
        <f t="shared" si="38"/>
        <v>0</v>
      </c>
      <c r="H479" s="387">
        <f t="shared" si="40"/>
        <v>0</v>
      </c>
      <c r="I479" s="387">
        <f t="shared" si="39"/>
        <v>0</v>
      </c>
      <c r="J479" s="565">
        <v>0</v>
      </c>
      <c r="K479" s="387">
        <v>0</v>
      </c>
      <c r="L479" s="530"/>
      <c r="S479" s="87">
        <v>0</v>
      </c>
    </row>
    <row r="480" spans="1:19" s="87" customFormat="1" ht="15.5" x14ac:dyDescent="0.35">
      <c r="A480" s="158">
        <v>134</v>
      </c>
      <c r="B480" s="321" t="s">
        <v>1279</v>
      </c>
      <c r="C480" s="158"/>
      <c r="D480" s="158"/>
      <c r="E480" s="158"/>
      <c r="F480" s="158"/>
      <c r="G480" s="752">
        <f t="shared" ref="G480:G491" si="41">1.5/150611.6*F480</f>
        <v>0</v>
      </c>
      <c r="H480" s="387">
        <f t="shared" si="40"/>
        <v>0</v>
      </c>
      <c r="I480" s="387">
        <f t="shared" si="39"/>
        <v>0</v>
      </c>
      <c r="J480" s="565">
        <v>0</v>
      </c>
      <c r="K480" s="387">
        <v>0</v>
      </c>
      <c r="L480" s="530"/>
      <c r="S480" s="87">
        <v>0</v>
      </c>
    </row>
    <row r="481" spans="1:19" s="87" customFormat="1" ht="15.5" x14ac:dyDescent="0.35">
      <c r="A481" s="152">
        <v>135</v>
      </c>
      <c r="B481" s="321" t="s">
        <v>1280</v>
      </c>
      <c r="C481" s="158"/>
      <c r="D481" s="158"/>
      <c r="E481" s="158"/>
      <c r="F481" s="158"/>
      <c r="G481" s="752">
        <f t="shared" si="41"/>
        <v>0</v>
      </c>
      <c r="H481" s="387">
        <f t="shared" si="40"/>
        <v>0</v>
      </c>
      <c r="I481" s="387">
        <f t="shared" si="39"/>
        <v>0</v>
      </c>
      <c r="J481" s="565">
        <v>0</v>
      </c>
      <c r="K481" s="387">
        <v>0</v>
      </c>
      <c r="L481" s="530"/>
      <c r="S481" s="87">
        <v>0</v>
      </c>
    </row>
    <row r="482" spans="1:19" s="87" customFormat="1" ht="15.5" x14ac:dyDescent="0.35">
      <c r="A482" s="152">
        <v>136</v>
      </c>
      <c r="B482" s="321" t="s">
        <v>1281</v>
      </c>
      <c r="C482" s="158"/>
      <c r="D482" s="158"/>
      <c r="E482" s="158"/>
      <c r="F482" s="158"/>
      <c r="G482" s="752">
        <f t="shared" si="41"/>
        <v>0</v>
      </c>
      <c r="H482" s="387">
        <f t="shared" si="40"/>
        <v>0</v>
      </c>
      <c r="I482" s="387">
        <f t="shared" si="39"/>
        <v>0</v>
      </c>
      <c r="J482" s="565">
        <v>0</v>
      </c>
      <c r="K482" s="387">
        <v>0</v>
      </c>
      <c r="L482" s="530"/>
      <c r="S482" s="87">
        <v>0</v>
      </c>
    </row>
    <row r="483" spans="1:19" s="87" customFormat="1" ht="15.5" x14ac:dyDescent="0.35">
      <c r="A483" s="158">
        <v>137</v>
      </c>
      <c r="B483" s="321" t="s">
        <v>1282</v>
      </c>
      <c r="C483" s="158"/>
      <c r="D483" s="158"/>
      <c r="E483" s="158"/>
      <c r="F483" s="158"/>
      <c r="G483" s="752">
        <f t="shared" si="41"/>
        <v>0</v>
      </c>
      <c r="H483" s="387">
        <f t="shared" si="40"/>
        <v>0</v>
      </c>
      <c r="I483" s="387">
        <f t="shared" si="39"/>
        <v>0</v>
      </c>
      <c r="J483" s="565">
        <v>0</v>
      </c>
      <c r="K483" s="387">
        <v>0</v>
      </c>
      <c r="L483" s="530"/>
      <c r="S483" s="87">
        <v>0</v>
      </c>
    </row>
    <row r="484" spans="1:19" s="87" customFormat="1" ht="15.5" x14ac:dyDescent="0.35">
      <c r="A484" s="158">
        <v>138</v>
      </c>
      <c r="B484" s="321" t="s">
        <v>1283</v>
      </c>
      <c r="C484" s="158"/>
      <c r="D484" s="158"/>
      <c r="E484" s="158"/>
      <c r="F484" s="158"/>
      <c r="G484" s="752">
        <f t="shared" si="41"/>
        <v>0</v>
      </c>
      <c r="H484" s="387">
        <f t="shared" si="40"/>
        <v>0</v>
      </c>
      <c r="I484" s="387">
        <f t="shared" si="39"/>
        <v>0</v>
      </c>
      <c r="J484" s="565">
        <v>0</v>
      </c>
      <c r="K484" s="387">
        <v>0</v>
      </c>
      <c r="L484" s="530"/>
      <c r="S484" s="87">
        <v>0</v>
      </c>
    </row>
    <row r="485" spans="1:19" s="87" customFormat="1" ht="15.5" x14ac:dyDescent="0.35">
      <c r="A485" s="158">
        <v>139</v>
      </c>
      <c r="B485" s="321" t="s">
        <v>1284</v>
      </c>
      <c r="C485" s="158"/>
      <c r="D485" s="158"/>
      <c r="E485" s="158"/>
      <c r="F485" s="158"/>
      <c r="G485" s="752">
        <f t="shared" si="41"/>
        <v>0</v>
      </c>
      <c r="H485" s="387">
        <f t="shared" si="40"/>
        <v>0</v>
      </c>
      <c r="I485" s="387">
        <f t="shared" si="39"/>
        <v>0</v>
      </c>
      <c r="J485" s="565">
        <v>0</v>
      </c>
      <c r="K485" s="387">
        <v>0</v>
      </c>
      <c r="L485" s="530"/>
      <c r="S485" s="87">
        <v>0</v>
      </c>
    </row>
    <row r="486" spans="1:19" s="87" customFormat="1" ht="15.5" x14ac:dyDescent="0.35">
      <c r="A486" s="152">
        <v>140</v>
      </c>
      <c r="B486" s="321" t="s">
        <v>1285</v>
      </c>
      <c r="C486" s="158"/>
      <c r="D486" s="158"/>
      <c r="E486" s="158"/>
      <c r="F486" s="158"/>
      <c r="G486" s="752">
        <f t="shared" si="41"/>
        <v>0</v>
      </c>
      <c r="H486" s="387">
        <f t="shared" si="40"/>
        <v>0</v>
      </c>
      <c r="I486" s="387">
        <f t="shared" si="39"/>
        <v>0</v>
      </c>
      <c r="J486" s="565">
        <v>0</v>
      </c>
      <c r="K486" s="387">
        <v>0</v>
      </c>
      <c r="L486" s="530"/>
      <c r="S486" s="87">
        <v>0</v>
      </c>
    </row>
    <row r="487" spans="1:19" s="87" customFormat="1" ht="15.5" x14ac:dyDescent="0.35">
      <c r="A487" s="152">
        <v>141</v>
      </c>
      <c r="B487" s="321" t="s">
        <v>1286</v>
      </c>
      <c r="C487" s="158"/>
      <c r="D487" s="158"/>
      <c r="E487" s="158"/>
      <c r="F487" s="158"/>
      <c r="G487" s="752">
        <f t="shared" si="41"/>
        <v>0</v>
      </c>
      <c r="H487" s="387">
        <f t="shared" si="40"/>
        <v>0</v>
      </c>
      <c r="I487" s="387">
        <f t="shared" si="39"/>
        <v>0</v>
      </c>
      <c r="J487" s="565">
        <v>0</v>
      </c>
      <c r="K487" s="387">
        <v>0</v>
      </c>
      <c r="L487" s="530"/>
      <c r="S487" s="87">
        <v>0</v>
      </c>
    </row>
    <row r="488" spans="1:19" s="87" customFormat="1" ht="15.5" x14ac:dyDescent="0.35">
      <c r="A488" s="158">
        <v>142</v>
      </c>
      <c r="B488" s="321" t="s">
        <v>1288</v>
      </c>
      <c r="C488" s="158"/>
      <c r="D488" s="158"/>
      <c r="E488" s="158"/>
      <c r="F488" s="158"/>
      <c r="G488" s="752">
        <f t="shared" si="41"/>
        <v>0</v>
      </c>
      <c r="H488" s="387">
        <f t="shared" si="40"/>
        <v>0</v>
      </c>
      <c r="I488" s="387">
        <f t="shared" si="39"/>
        <v>0</v>
      </c>
      <c r="J488" s="565">
        <v>0</v>
      </c>
      <c r="K488" s="387">
        <v>0</v>
      </c>
      <c r="L488" s="530"/>
      <c r="S488" s="87">
        <v>0</v>
      </c>
    </row>
    <row r="489" spans="1:19" s="87" customFormat="1" ht="15.5" x14ac:dyDescent="0.35">
      <c r="A489" s="158">
        <v>143</v>
      </c>
      <c r="B489" s="321" t="s">
        <v>1289</v>
      </c>
      <c r="C489" s="158"/>
      <c r="D489" s="158"/>
      <c r="E489" s="158"/>
      <c r="F489" s="158"/>
      <c r="G489" s="752">
        <f t="shared" si="41"/>
        <v>0</v>
      </c>
      <c r="H489" s="387">
        <f t="shared" si="40"/>
        <v>0</v>
      </c>
      <c r="I489" s="387">
        <f t="shared" si="39"/>
        <v>0</v>
      </c>
      <c r="J489" s="565">
        <v>0</v>
      </c>
      <c r="K489" s="387">
        <v>0</v>
      </c>
      <c r="L489" s="530"/>
      <c r="S489" s="87">
        <v>0</v>
      </c>
    </row>
    <row r="490" spans="1:19" s="87" customFormat="1" ht="15.5" x14ac:dyDescent="0.35">
      <c r="A490" s="158">
        <v>144</v>
      </c>
      <c r="B490" s="321" t="s">
        <v>1290</v>
      </c>
      <c r="C490" s="158"/>
      <c r="D490" s="158"/>
      <c r="E490" s="158"/>
      <c r="F490" s="158"/>
      <c r="G490" s="752">
        <f t="shared" si="41"/>
        <v>0</v>
      </c>
      <c r="H490" s="387">
        <f t="shared" si="40"/>
        <v>0</v>
      </c>
      <c r="I490" s="387">
        <f t="shared" si="39"/>
        <v>0</v>
      </c>
      <c r="J490" s="565">
        <v>0</v>
      </c>
      <c r="K490" s="387">
        <v>0</v>
      </c>
      <c r="L490" s="530"/>
      <c r="S490" s="87">
        <v>0</v>
      </c>
    </row>
    <row r="491" spans="1:19" s="87" customFormat="1" ht="15.5" x14ac:dyDescent="0.35">
      <c r="A491" s="152">
        <v>145</v>
      </c>
      <c r="B491" s="321" t="s">
        <v>2191</v>
      </c>
      <c r="C491" s="158"/>
      <c r="D491" s="158"/>
      <c r="E491" s="158"/>
      <c r="F491" s="158"/>
      <c r="G491" s="752">
        <f t="shared" si="41"/>
        <v>0</v>
      </c>
      <c r="H491" s="387">
        <f t="shared" si="40"/>
        <v>0</v>
      </c>
      <c r="I491" s="387">
        <f t="shared" si="39"/>
        <v>0</v>
      </c>
      <c r="J491" s="565">
        <v>0</v>
      </c>
      <c r="K491" s="387">
        <v>0</v>
      </c>
      <c r="L491" s="530"/>
      <c r="S491" s="87">
        <v>0</v>
      </c>
    </row>
    <row r="492" spans="1:19" s="350" customFormat="1" ht="15.5" x14ac:dyDescent="0.35">
      <c r="A492" s="249"/>
      <c r="B492" s="444" t="s">
        <v>694</v>
      </c>
      <c r="C492" s="249">
        <f t="shared" ref="C492:K492" si="42">SUM(C351:C491)</f>
        <v>150385.20000000001</v>
      </c>
      <c r="D492" s="249">
        <f t="shared" si="42"/>
        <v>226.39999999999998</v>
      </c>
      <c r="E492" s="249">
        <f t="shared" si="42"/>
        <v>0</v>
      </c>
      <c r="F492" s="249">
        <f t="shared" si="42"/>
        <v>150611.6</v>
      </c>
      <c r="G492" s="249">
        <f t="shared" si="42"/>
        <v>1.5000000000000002</v>
      </c>
      <c r="H492" s="387">
        <f t="shared" si="40"/>
        <v>6422.1750000000011</v>
      </c>
      <c r="I492" s="249">
        <f t="shared" si="42"/>
        <v>1412.8785</v>
      </c>
      <c r="J492" s="249">
        <f t="shared" si="42"/>
        <v>2700.3972311045709</v>
      </c>
      <c r="K492" s="249">
        <f t="shared" si="42"/>
        <v>1525.8517193642531</v>
      </c>
      <c r="L492" s="530">
        <f t="shared" ref="L492:L503" si="43">(K492+J492+I492+H492)/F492</f>
        <v>8.0082161337299548E-2</v>
      </c>
    </row>
    <row r="493" spans="1:19" s="87" customFormat="1" ht="15.5" x14ac:dyDescent="0.35">
      <c r="A493" s="525" t="s">
        <v>695</v>
      </c>
      <c r="B493" s="335"/>
      <c r="C493" s="158"/>
      <c r="D493" s="158"/>
      <c r="E493" s="158"/>
      <c r="F493" s="158"/>
      <c r="G493" s="148"/>
      <c r="H493" s="387">
        <f t="shared" si="40"/>
        <v>0</v>
      </c>
      <c r="I493" s="387"/>
      <c r="J493" s="565"/>
      <c r="K493" s="387"/>
      <c r="L493" s="530"/>
    </row>
    <row r="494" spans="1:19" s="87" customFormat="1" ht="15.5" x14ac:dyDescent="0.35">
      <c r="A494" s="152">
        <v>1</v>
      </c>
      <c r="B494" s="324" t="s">
        <v>696</v>
      </c>
      <c r="C494" s="392">
        <v>4327</v>
      </c>
      <c r="D494" s="392">
        <v>114</v>
      </c>
      <c r="E494" s="392">
        <v>272.8</v>
      </c>
      <c r="F494" s="158">
        <f t="shared" ref="F494:F500" si="44">C494+D494+E494</f>
        <v>4713.8</v>
      </c>
      <c r="G494" s="531">
        <f t="shared" ref="G494:G557" si="45">2/143442.7*F494</f>
        <v>6.5723804696927762E-2</v>
      </c>
      <c r="H494" s="387">
        <f t="shared" si="40"/>
        <v>281.39318361966133</v>
      </c>
      <c r="I494" s="387">
        <f t="shared" si="39"/>
        <v>61.906500396325491</v>
      </c>
      <c r="J494" s="565">
        <v>80.232556333360094</v>
      </c>
      <c r="K494" s="387">
        <v>72.420598418883458</v>
      </c>
      <c r="L494" s="530">
        <f t="shared" si="43"/>
        <v>0.10521295743736059</v>
      </c>
    </row>
    <row r="495" spans="1:19" s="87" customFormat="1" ht="15.5" x14ac:dyDescent="0.35">
      <c r="A495" s="152">
        <v>2</v>
      </c>
      <c r="B495" s="321" t="s">
        <v>697</v>
      </c>
      <c r="C495" s="277">
        <v>4136.82</v>
      </c>
      <c r="D495" s="277"/>
      <c r="E495" s="277"/>
      <c r="F495" s="158">
        <f t="shared" si="44"/>
        <v>4136.82</v>
      </c>
      <c r="G495" s="531">
        <f t="shared" si="45"/>
        <v>5.7679059303819565E-2</v>
      </c>
      <c r="H495" s="387">
        <f t="shared" si="40"/>
        <v>246.95000845633825</v>
      </c>
      <c r="I495" s="387">
        <f t="shared" si="39"/>
        <v>54.329001860394413</v>
      </c>
      <c r="J495" s="565">
        <v>70.411906252062167</v>
      </c>
      <c r="K495" s="387">
        <v>63.556150017227161</v>
      </c>
      <c r="L495" s="530">
        <f t="shared" si="43"/>
        <v>0.10521295743736059</v>
      </c>
    </row>
    <row r="496" spans="1:19" s="87" customFormat="1" ht="15.5" x14ac:dyDescent="0.35">
      <c r="A496" s="152">
        <v>3</v>
      </c>
      <c r="B496" s="321" t="s">
        <v>698</v>
      </c>
      <c r="C496" s="277">
        <v>7984.78</v>
      </c>
      <c r="D496" s="277"/>
      <c r="E496" s="277"/>
      <c r="F496" s="158">
        <f t="shared" si="44"/>
        <v>7984.78</v>
      </c>
      <c r="G496" s="531">
        <f t="shared" si="45"/>
        <v>0.11133058705671323</v>
      </c>
      <c r="H496" s="387">
        <f t="shared" si="40"/>
        <v>476.65634195396484</v>
      </c>
      <c r="I496" s="387">
        <f t="shared" ref="I496:I551" si="46">H496*0.22</f>
        <v>104.86439522987227</v>
      </c>
      <c r="J496" s="565">
        <v>135.90718977459522</v>
      </c>
      <c r="K496" s="387">
        <v>122.67439132825579</v>
      </c>
      <c r="L496" s="530">
        <f t="shared" si="43"/>
        <v>0.1052129574373606</v>
      </c>
    </row>
    <row r="497" spans="1:12" s="87" customFormat="1" ht="15.5" x14ac:dyDescent="0.35">
      <c r="A497" s="152">
        <v>5</v>
      </c>
      <c r="B497" s="321" t="s">
        <v>701</v>
      </c>
      <c r="C497" s="277">
        <v>4206.5</v>
      </c>
      <c r="D497" s="277"/>
      <c r="E497" s="277">
        <v>254.7</v>
      </c>
      <c r="F497" s="158">
        <f t="shared" si="44"/>
        <v>4461.2</v>
      </c>
      <c r="G497" s="531">
        <f t="shared" si="45"/>
        <v>6.2201840874439751E-2</v>
      </c>
      <c r="H497" s="387">
        <f t="shared" si="40"/>
        <v>266.31407161187008</v>
      </c>
      <c r="I497" s="387">
        <f t="shared" si="46"/>
        <v>58.589095754611414</v>
      </c>
      <c r="J497" s="565">
        <v>75.933107114087576</v>
      </c>
      <c r="K497" s="387">
        <v>68.539771238984002</v>
      </c>
      <c r="L497" s="530">
        <f t="shared" si="43"/>
        <v>0.1052129574373606</v>
      </c>
    </row>
    <row r="498" spans="1:12" s="87" customFormat="1" ht="15.5" x14ac:dyDescent="0.35">
      <c r="A498" s="152">
        <v>6</v>
      </c>
      <c r="B498" s="321" t="s">
        <v>702</v>
      </c>
      <c r="C498" s="277">
        <v>10161.57</v>
      </c>
      <c r="D498" s="277"/>
      <c r="E498" s="277"/>
      <c r="F498" s="158">
        <f t="shared" si="44"/>
        <v>10161.57</v>
      </c>
      <c r="G498" s="531">
        <f t="shared" si="45"/>
        <v>0.14168124275407531</v>
      </c>
      <c r="H498" s="387">
        <f t="shared" si="40"/>
        <v>606.60115678943578</v>
      </c>
      <c r="I498" s="387">
        <f t="shared" si="46"/>
        <v>133.45225449367587</v>
      </c>
      <c r="J498" s="565">
        <v>172.95785511909324</v>
      </c>
      <c r="K498" s="387">
        <v>156.11756550455544</v>
      </c>
      <c r="L498" s="530">
        <f t="shared" si="43"/>
        <v>0.1052129574373606</v>
      </c>
    </row>
    <row r="499" spans="1:12" s="87" customFormat="1" ht="15.5" x14ac:dyDescent="0.35">
      <c r="A499" s="152">
        <v>10</v>
      </c>
      <c r="B499" s="321" t="s">
        <v>707</v>
      </c>
      <c r="C499" s="277">
        <v>5818.22</v>
      </c>
      <c r="D499" s="277"/>
      <c r="E499" s="277"/>
      <c r="F499" s="158">
        <f t="shared" si="44"/>
        <v>5818.22</v>
      </c>
      <c r="G499" s="531">
        <f t="shared" si="45"/>
        <v>8.112256671130702E-2</v>
      </c>
      <c r="H499" s="387">
        <f t="shared" si="40"/>
        <v>347.32221324612544</v>
      </c>
      <c r="I499" s="387">
        <f t="shared" si="46"/>
        <v>76.410886914147596</v>
      </c>
      <c r="J499" s="565">
        <v>99.030647017243481</v>
      </c>
      <c r="K499" s="387">
        <v>89.388386043683667</v>
      </c>
      <c r="L499" s="530">
        <f t="shared" si="43"/>
        <v>0.1052129574373606</v>
      </c>
    </row>
    <row r="500" spans="1:12" s="87" customFormat="1" ht="15.5" x14ac:dyDescent="0.35">
      <c r="A500" s="152">
        <v>11</v>
      </c>
      <c r="B500" s="321" t="s">
        <v>708</v>
      </c>
      <c r="C500" s="277">
        <v>14736.69</v>
      </c>
      <c r="D500" s="277">
        <v>1007.3</v>
      </c>
      <c r="E500" s="277">
        <v>671</v>
      </c>
      <c r="F500" s="158">
        <f t="shared" si="44"/>
        <v>16414.989999999998</v>
      </c>
      <c r="G500" s="531">
        <f t="shared" si="45"/>
        <v>0.22887173763460947</v>
      </c>
      <c r="H500" s="387">
        <f t="shared" si="40"/>
        <v>979.90290109569867</v>
      </c>
      <c r="I500" s="387">
        <f t="shared" si="46"/>
        <v>215.57863824105371</v>
      </c>
      <c r="J500" s="565">
        <v>279.39594592187672</v>
      </c>
      <c r="K500" s="387">
        <v>252.19215894607055</v>
      </c>
      <c r="L500" s="530">
        <f t="shared" si="43"/>
        <v>0.1052129574373606</v>
      </c>
    </row>
    <row r="501" spans="1:12" s="87" customFormat="1" ht="15.5" x14ac:dyDescent="0.35">
      <c r="A501" s="152">
        <v>12</v>
      </c>
      <c r="B501" s="321" t="s">
        <v>710</v>
      </c>
      <c r="C501" s="277"/>
      <c r="D501" s="277"/>
      <c r="E501" s="277"/>
      <c r="F501" s="158"/>
      <c r="G501" s="531">
        <f t="shared" si="45"/>
        <v>0</v>
      </c>
      <c r="H501" s="387">
        <f t="shared" si="40"/>
        <v>0</v>
      </c>
      <c r="I501" s="387">
        <f t="shared" si="46"/>
        <v>0</v>
      </c>
      <c r="J501" s="565">
        <v>0</v>
      </c>
      <c r="K501" s="387">
        <v>0</v>
      </c>
      <c r="L501" s="530"/>
    </row>
    <row r="502" spans="1:12" s="87" customFormat="1" ht="15.5" x14ac:dyDescent="0.35">
      <c r="A502" s="152">
        <v>13</v>
      </c>
      <c r="B502" s="321" t="s">
        <v>711</v>
      </c>
      <c r="C502" s="277"/>
      <c r="D502" s="277"/>
      <c r="E502" s="277"/>
      <c r="F502" s="158"/>
      <c r="G502" s="531">
        <f t="shared" si="45"/>
        <v>0</v>
      </c>
      <c r="H502" s="387">
        <f t="shared" si="40"/>
        <v>0</v>
      </c>
      <c r="I502" s="387">
        <f t="shared" si="46"/>
        <v>0</v>
      </c>
      <c r="J502" s="565">
        <v>0</v>
      </c>
      <c r="K502" s="387">
        <v>0</v>
      </c>
      <c r="L502" s="530"/>
    </row>
    <row r="503" spans="1:12" s="87" customFormat="1" ht="15.5" x14ac:dyDescent="0.35">
      <c r="A503" s="152">
        <v>14</v>
      </c>
      <c r="B503" s="321" t="s">
        <v>713</v>
      </c>
      <c r="C503" s="277">
        <v>4314.8999999999996</v>
      </c>
      <c r="D503" s="277"/>
      <c r="E503" s="277">
        <v>94.6</v>
      </c>
      <c r="F503" s="158">
        <f>C503+D503+E503</f>
        <v>4409.5</v>
      </c>
      <c r="G503" s="531">
        <f t="shared" si="45"/>
        <v>6.148099554735096E-2</v>
      </c>
      <c r="H503" s="387">
        <f t="shared" si="40"/>
        <v>263.22780838620577</v>
      </c>
      <c r="I503" s="387">
        <f t="shared" si="46"/>
        <v>57.910117844965271</v>
      </c>
      <c r="J503" s="565">
        <v>75.053132748939547</v>
      </c>
      <c r="K503" s="387">
        <v>67.745476839930959</v>
      </c>
      <c r="L503" s="530">
        <f t="shared" si="43"/>
        <v>0.10521295743736059</v>
      </c>
    </row>
    <row r="504" spans="1:12" s="87" customFormat="1" ht="15.5" x14ac:dyDescent="0.35">
      <c r="A504" s="152">
        <v>15</v>
      </c>
      <c r="B504" s="321" t="s">
        <v>714</v>
      </c>
      <c r="C504" s="277"/>
      <c r="D504" s="277"/>
      <c r="E504" s="277"/>
      <c r="F504" s="158"/>
      <c r="G504" s="531">
        <f t="shared" si="45"/>
        <v>0</v>
      </c>
      <c r="H504" s="387">
        <f t="shared" si="40"/>
        <v>0</v>
      </c>
      <c r="I504" s="387">
        <f t="shared" si="46"/>
        <v>0</v>
      </c>
      <c r="J504" s="565">
        <v>0</v>
      </c>
      <c r="K504" s="387">
        <v>0</v>
      </c>
      <c r="L504" s="530"/>
    </row>
    <row r="505" spans="1:12" s="112" customFormat="1" ht="15.5" x14ac:dyDescent="0.35">
      <c r="A505" s="152">
        <v>16</v>
      </c>
      <c r="B505" s="321" t="s">
        <v>715</v>
      </c>
      <c r="C505" s="277"/>
      <c r="D505" s="277"/>
      <c r="E505" s="277"/>
      <c r="F505" s="158"/>
      <c r="G505" s="531">
        <f t="shared" si="45"/>
        <v>0</v>
      </c>
      <c r="H505" s="387">
        <f t="shared" si="40"/>
        <v>0</v>
      </c>
      <c r="I505" s="387">
        <f t="shared" si="46"/>
        <v>0</v>
      </c>
      <c r="J505" s="565">
        <v>0</v>
      </c>
      <c r="K505" s="387">
        <v>0</v>
      </c>
      <c r="L505" s="530"/>
    </row>
    <row r="506" spans="1:12" s="87" customFormat="1" ht="15.5" x14ac:dyDescent="0.35">
      <c r="A506" s="152">
        <v>17</v>
      </c>
      <c r="B506" s="321" t="s">
        <v>716</v>
      </c>
      <c r="C506" s="277"/>
      <c r="D506" s="277"/>
      <c r="E506" s="277"/>
      <c r="F506" s="158"/>
      <c r="G506" s="531">
        <f t="shared" si="45"/>
        <v>0</v>
      </c>
      <c r="H506" s="387">
        <f t="shared" si="40"/>
        <v>0</v>
      </c>
      <c r="I506" s="387">
        <f t="shared" si="46"/>
        <v>0</v>
      </c>
      <c r="J506" s="565">
        <v>0</v>
      </c>
      <c r="K506" s="387">
        <v>0</v>
      </c>
      <c r="L506" s="530"/>
    </row>
    <row r="507" spans="1:12" s="87" customFormat="1" ht="15.5" x14ac:dyDescent="0.35">
      <c r="A507" s="152">
        <v>18</v>
      </c>
      <c r="B507" s="321" t="s">
        <v>717</v>
      </c>
      <c r="C507" s="277"/>
      <c r="D507" s="277"/>
      <c r="E507" s="277"/>
      <c r="F507" s="158"/>
      <c r="G507" s="531">
        <f t="shared" si="45"/>
        <v>0</v>
      </c>
      <c r="H507" s="387">
        <f t="shared" si="40"/>
        <v>0</v>
      </c>
      <c r="I507" s="387">
        <f t="shared" si="46"/>
        <v>0</v>
      </c>
      <c r="J507" s="565">
        <v>0</v>
      </c>
      <c r="K507" s="387">
        <v>0</v>
      </c>
      <c r="L507" s="530"/>
    </row>
    <row r="508" spans="1:12" s="87" customFormat="1" ht="15.5" x14ac:dyDescent="0.35">
      <c r="A508" s="152">
        <v>19</v>
      </c>
      <c r="B508" s="321" t="s">
        <v>718</v>
      </c>
      <c r="C508" s="277"/>
      <c r="D508" s="277"/>
      <c r="E508" s="277"/>
      <c r="F508" s="158"/>
      <c r="G508" s="531">
        <f t="shared" si="45"/>
        <v>0</v>
      </c>
      <c r="H508" s="387">
        <f t="shared" si="40"/>
        <v>0</v>
      </c>
      <c r="I508" s="387">
        <f t="shared" si="46"/>
        <v>0</v>
      </c>
      <c r="J508" s="565">
        <v>0</v>
      </c>
      <c r="K508" s="387">
        <v>0</v>
      </c>
      <c r="L508" s="530"/>
    </row>
    <row r="509" spans="1:12" s="87" customFormat="1" ht="15.5" x14ac:dyDescent="0.35">
      <c r="A509" s="152">
        <v>20</v>
      </c>
      <c r="B509" s="321" t="s">
        <v>719</v>
      </c>
      <c r="C509" s="277"/>
      <c r="D509" s="277"/>
      <c r="E509" s="277"/>
      <c r="F509" s="158"/>
      <c r="G509" s="531">
        <f t="shared" si="45"/>
        <v>0</v>
      </c>
      <c r="H509" s="387">
        <f t="shared" si="40"/>
        <v>0</v>
      </c>
      <c r="I509" s="387">
        <f t="shared" si="46"/>
        <v>0</v>
      </c>
      <c r="J509" s="565">
        <v>0</v>
      </c>
      <c r="K509" s="387">
        <v>0</v>
      </c>
      <c r="L509" s="530"/>
    </row>
    <row r="510" spans="1:12" s="87" customFormat="1" ht="15.5" x14ac:dyDescent="0.35">
      <c r="A510" s="152">
        <v>21</v>
      </c>
      <c r="B510" s="321" t="s">
        <v>720</v>
      </c>
      <c r="C510" s="277"/>
      <c r="D510" s="277"/>
      <c r="E510" s="277"/>
      <c r="F510" s="158"/>
      <c r="G510" s="531">
        <f t="shared" si="45"/>
        <v>0</v>
      </c>
      <c r="H510" s="387">
        <f t="shared" si="40"/>
        <v>0</v>
      </c>
      <c r="I510" s="387">
        <f t="shared" si="46"/>
        <v>0</v>
      </c>
      <c r="J510" s="565">
        <v>0</v>
      </c>
      <c r="K510" s="387">
        <v>0</v>
      </c>
      <c r="L510" s="530"/>
    </row>
    <row r="511" spans="1:12" s="87" customFormat="1" ht="15.5" x14ac:dyDescent="0.35">
      <c r="A511" s="152">
        <v>22</v>
      </c>
      <c r="B511" s="321" t="s">
        <v>721</v>
      </c>
      <c r="C511" s="277"/>
      <c r="D511" s="277"/>
      <c r="E511" s="277"/>
      <c r="F511" s="158"/>
      <c r="G511" s="531">
        <f t="shared" si="45"/>
        <v>0</v>
      </c>
      <c r="H511" s="387">
        <f t="shared" si="40"/>
        <v>0</v>
      </c>
      <c r="I511" s="387">
        <f t="shared" si="46"/>
        <v>0</v>
      </c>
      <c r="J511" s="565">
        <v>0</v>
      </c>
      <c r="K511" s="387">
        <v>0</v>
      </c>
      <c r="L511" s="530"/>
    </row>
    <row r="512" spans="1:12" s="87" customFormat="1" ht="15.5" x14ac:dyDescent="0.35">
      <c r="A512" s="152">
        <v>23</v>
      </c>
      <c r="B512" s="321" t="s">
        <v>722</v>
      </c>
      <c r="C512" s="277"/>
      <c r="D512" s="277"/>
      <c r="E512" s="277"/>
      <c r="F512" s="158"/>
      <c r="G512" s="531">
        <f t="shared" si="45"/>
        <v>0</v>
      </c>
      <c r="H512" s="387">
        <f t="shared" si="40"/>
        <v>0</v>
      </c>
      <c r="I512" s="387">
        <f t="shared" si="46"/>
        <v>0</v>
      </c>
      <c r="J512" s="565">
        <v>0</v>
      </c>
      <c r="K512" s="387">
        <v>0</v>
      </c>
      <c r="L512" s="530"/>
    </row>
    <row r="513" spans="1:13" s="87" customFormat="1" ht="15.5" x14ac:dyDescent="0.35">
      <c r="A513" s="152">
        <v>24</v>
      </c>
      <c r="B513" s="321" t="s">
        <v>723</v>
      </c>
      <c r="C513" s="277"/>
      <c r="D513" s="277"/>
      <c r="E513" s="277"/>
      <c r="F513" s="158"/>
      <c r="G513" s="531">
        <f t="shared" si="45"/>
        <v>0</v>
      </c>
      <c r="H513" s="387">
        <f t="shared" si="40"/>
        <v>0</v>
      </c>
      <c r="I513" s="387">
        <f t="shared" si="46"/>
        <v>0</v>
      </c>
      <c r="J513" s="565">
        <v>0</v>
      </c>
      <c r="K513" s="387">
        <v>0</v>
      </c>
      <c r="L513" s="530"/>
    </row>
    <row r="514" spans="1:13" s="87" customFormat="1" ht="15.5" x14ac:dyDescent="0.35">
      <c r="A514" s="152">
        <v>25</v>
      </c>
      <c r="B514" s="321" t="s">
        <v>724</v>
      </c>
      <c r="C514" s="277"/>
      <c r="D514" s="277"/>
      <c r="E514" s="277"/>
      <c r="F514" s="158"/>
      <c r="G514" s="531">
        <f t="shared" si="45"/>
        <v>0</v>
      </c>
      <c r="H514" s="387">
        <f t="shared" si="40"/>
        <v>0</v>
      </c>
      <c r="I514" s="387">
        <f t="shared" si="46"/>
        <v>0</v>
      </c>
      <c r="J514" s="565">
        <v>0</v>
      </c>
      <c r="K514" s="387">
        <v>0</v>
      </c>
      <c r="L514" s="530"/>
    </row>
    <row r="515" spans="1:13" s="87" customFormat="1" ht="15.5" x14ac:dyDescent="0.35">
      <c r="A515" s="152">
        <v>26</v>
      </c>
      <c r="B515" s="321" t="s">
        <v>725</v>
      </c>
      <c r="C515" s="158"/>
      <c r="D515" s="158"/>
      <c r="E515" s="158"/>
      <c r="F515" s="158"/>
      <c r="G515" s="531">
        <f t="shared" si="45"/>
        <v>0</v>
      </c>
      <c r="H515" s="387">
        <f t="shared" si="40"/>
        <v>0</v>
      </c>
      <c r="I515" s="387">
        <f t="shared" si="46"/>
        <v>0</v>
      </c>
      <c r="J515" s="565">
        <v>0</v>
      </c>
      <c r="K515" s="387">
        <v>0</v>
      </c>
      <c r="L515" s="530"/>
    </row>
    <row r="516" spans="1:13" s="87" customFormat="1" ht="15.5" x14ac:dyDescent="0.35">
      <c r="A516" s="152">
        <v>27</v>
      </c>
      <c r="B516" s="321" t="s">
        <v>726</v>
      </c>
      <c r="C516" s="277"/>
      <c r="D516" s="277"/>
      <c r="E516" s="277"/>
      <c r="F516" s="158"/>
      <c r="G516" s="531">
        <f t="shared" si="45"/>
        <v>0</v>
      </c>
      <c r="H516" s="387">
        <f t="shared" si="40"/>
        <v>0</v>
      </c>
      <c r="I516" s="387">
        <f t="shared" si="46"/>
        <v>0</v>
      </c>
      <c r="J516" s="565">
        <v>0</v>
      </c>
      <c r="K516" s="387">
        <v>0</v>
      </c>
      <c r="L516" s="530"/>
    </row>
    <row r="517" spans="1:13" s="87" customFormat="1" ht="15.5" x14ac:dyDescent="0.35">
      <c r="A517" s="152">
        <v>28</v>
      </c>
      <c r="B517" s="321" t="s">
        <v>727</v>
      </c>
      <c r="C517" s="277">
        <v>4501</v>
      </c>
      <c r="D517" s="277"/>
      <c r="E517" s="277"/>
      <c r="F517" s="158">
        <f>C517+D517+E517</f>
        <v>4501</v>
      </c>
      <c r="G517" s="531">
        <f t="shared" si="45"/>
        <v>6.2756766290651245E-2</v>
      </c>
      <c r="H517" s="387">
        <f t="shared" si="40"/>
        <v>268.68995703510876</v>
      </c>
      <c r="I517" s="387">
        <f t="shared" si="46"/>
        <v>59.111790547723928</v>
      </c>
      <c r="J517" s="565">
        <v>76.610534188224733</v>
      </c>
      <c r="K517" s="387">
        <v>69.151239654502604</v>
      </c>
      <c r="L517" s="530">
        <f>(K517+J517+I517+H517)/F517</f>
        <v>0.10521295743736059</v>
      </c>
    </row>
    <row r="518" spans="1:13" s="87" customFormat="1" ht="15.5" x14ac:dyDescent="0.35">
      <c r="A518" s="152">
        <v>29</v>
      </c>
      <c r="B518" s="321" t="s">
        <v>728</v>
      </c>
      <c r="C518" s="277"/>
      <c r="D518" s="277"/>
      <c r="E518" s="277"/>
      <c r="F518" s="158"/>
      <c r="G518" s="531">
        <f t="shared" si="45"/>
        <v>0</v>
      </c>
      <c r="H518" s="387">
        <f t="shared" si="40"/>
        <v>0</v>
      </c>
      <c r="I518" s="387">
        <f t="shared" si="46"/>
        <v>0</v>
      </c>
      <c r="J518" s="565">
        <v>0</v>
      </c>
      <c r="K518" s="387">
        <v>0</v>
      </c>
      <c r="L518" s="530"/>
    </row>
    <row r="519" spans="1:13" s="87" customFormat="1" ht="15.5" x14ac:dyDescent="0.35">
      <c r="A519" s="152">
        <v>30</v>
      </c>
      <c r="B519" s="321" t="s">
        <v>729</v>
      </c>
      <c r="C519" s="277"/>
      <c r="D519" s="277"/>
      <c r="E519" s="277"/>
      <c r="F519" s="158"/>
      <c r="G519" s="531">
        <f t="shared" si="45"/>
        <v>0</v>
      </c>
      <c r="H519" s="387">
        <f t="shared" ref="H519:H582" si="47">G519*4281.45</f>
        <v>0</v>
      </c>
      <c r="I519" s="387">
        <f t="shared" si="46"/>
        <v>0</v>
      </c>
      <c r="J519" s="565">
        <v>0</v>
      </c>
      <c r="K519" s="387">
        <v>0</v>
      </c>
      <c r="L519" s="530"/>
    </row>
    <row r="520" spans="1:13" s="87" customFormat="1" ht="15.5" x14ac:dyDescent="0.35">
      <c r="A520" s="152">
        <v>31</v>
      </c>
      <c r="B520" s="321" t="s">
        <v>730</v>
      </c>
      <c r="C520" s="277"/>
      <c r="D520" s="277"/>
      <c r="E520" s="277"/>
      <c r="F520" s="158"/>
      <c r="G520" s="531">
        <f t="shared" si="45"/>
        <v>0</v>
      </c>
      <c r="H520" s="387">
        <f t="shared" si="47"/>
        <v>0</v>
      </c>
      <c r="I520" s="387">
        <f t="shared" si="46"/>
        <v>0</v>
      </c>
      <c r="J520" s="565">
        <v>0</v>
      </c>
      <c r="K520" s="387">
        <v>0</v>
      </c>
      <c r="L520" s="530"/>
      <c r="M520" s="87" t="s">
        <v>1029</v>
      </c>
    </row>
    <row r="521" spans="1:13" s="87" customFormat="1" ht="15.5" x14ac:dyDescent="0.35">
      <c r="A521" s="152">
        <v>32</v>
      </c>
      <c r="B521" s="321" t="s">
        <v>731</v>
      </c>
      <c r="C521" s="277"/>
      <c r="D521" s="277"/>
      <c r="E521" s="277"/>
      <c r="F521" s="158"/>
      <c r="G521" s="531">
        <f t="shared" si="45"/>
        <v>0</v>
      </c>
      <c r="H521" s="387">
        <f t="shared" si="47"/>
        <v>0</v>
      </c>
      <c r="I521" s="387">
        <f t="shared" si="46"/>
        <v>0</v>
      </c>
      <c r="J521" s="565">
        <v>0</v>
      </c>
      <c r="K521" s="387">
        <v>0</v>
      </c>
      <c r="L521" s="530"/>
      <c r="M521" s="87" t="s">
        <v>1029</v>
      </c>
    </row>
    <row r="522" spans="1:13" s="87" customFormat="1" ht="15.5" x14ac:dyDescent="0.35">
      <c r="A522" s="152">
        <v>33</v>
      </c>
      <c r="B522" s="321" t="s">
        <v>732</v>
      </c>
      <c r="C522" s="277"/>
      <c r="D522" s="277"/>
      <c r="E522" s="277"/>
      <c r="F522" s="158"/>
      <c r="G522" s="531">
        <f t="shared" si="45"/>
        <v>0</v>
      </c>
      <c r="H522" s="387">
        <f t="shared" si="47"/>
        <v>0</v>
      </c>
      <c r="I522" s="387">
        <f t="shared" si="46"/>
        <v>0</v>
      </c>
      <c r="J522" s="565">
        <v>0</v>
      </c>
      <c r="K522" s="387">
        <v>0</v>
      </c>
      <c r="L522" s="530"/>
      <c r="M522" s="87" t="s">
        <v>1029</v>
      </c>
    </row>
    <row r="523" spans="1:13" s="87" customFormat="1" ht="15.5" x14ac:dyDescent="0.35">
      <c r="A523" s="152">
        <v>34</v>
      </c>
      <c r="B523" s="321" t="s">
        <v>733</v>
      </c>
      <c r="C523" s="277"/>
      <c r="D523" s="277"/>
      <c r="E523" s="277"/>
      <c r="F523" s="158"/>
      <c r="G523" s="531">
        <f t="shared" si="45"/>
        <v>0</v>
      </c>
      <c r="H523" s="387">
        <f t="shared" si="47"/>
        <v>0</v>
      </c>
      <c r="I523" s="387">
        <f t="shared" si="46"/>
        <v>0</v>
      </c>
      <c r="J523" s="565">
        <v>0</v>
      </c>
      <c r="K523" s="387">
        <v>0</v>
      </c>
      <c r="L523" s="530"/>
    </row>
    <row r="524" spans="1:13" s="87" customFormat="1" ht="15.5" x14ac:dyDescent="0.35">
      <c r="A524" s="152">
        <v>35</v>
      </c>
      <c r="B524" s="321" t="s">
        <v>734</v>
      </c>
      <c r="C524" s="277"/>
      <c r="D524" s="277"/>
      <c r="E524" s="277"/>
      <c r="F524" s="158"/>
      <c r="G524" s="531">
        <f t="shared" si="45"/>
        <v>0</v>
      </c>
      <c r="H524" s="387">
        <f t="shared" si="47"/>
        <v>0</v>
      </c>
      <c r="I524" s="387">
        <f t="shared" si="46"/>
        <v>0</v>
      </c>
      <c r="J524" s="565">
        <v>0</v>
      </c>
      <c r="K524" s="387">
        <v>0</v>
      </c>
      <c r="L524" s="530"/>
    </row>
    <row r="525" spans="1:13" s="87" customFormat="1" ht="15.5" x14ac:dyDescent="0.35">
      <c r="A525" s="152">
        <v>36</v>
      </c>
      <c r="B525" s="321" t="s">
        <v>735</v>
      </c>
      <c r="C525" s="277"/>
      <c r="D525" s="277"/>
      <c r="E525" s="277"/>
      <c r="F525" s="158"/>
      <c r="G525" s="531">
        <f t="shared" si="45"/>
        <v>0</v>
      </c>
      <c r="H525" s="387">
        <f t="shared" si="47"/>
        <v>0</v>
      </c>
      <c r="I525" s="387">
        <f t="shared" si="46"/>
        <v>0</v>
      </c>
      <c r="J525" s="565">
        <v>0</v>
      </c>
      <c r="K525" s="387">
        <v>0</v>
      </c>
      <c r="L525" s="530"/>
    </row>
    <row r="526" spans="1:13" s="87" customFormat="1" ht="15.5" x14ac:dyDescent="0.35">
      <c r="A526" s="152">
        <v>37</v>
      </c>
      <c r="B526" s="321" t="s">
        <v>736</v>
      </c>
      <c r="C526" s="277"/>
      <c r="D526" s="277"/>
      <c r="E526" s="277"/>
      <c r="F526" s="158"/>
      <c r="G526" s="531">
        <f t="shared" si="45"/>
        <v>0</v>
      </c>
      <c r="H526" s="387">
        <f t="shared" si="47"/>
        <v>0</v>
      </c>
      <c r="I526" s="387">
        <f t="shared" si="46"/>
        <v>0</v>
      </c>
      <c r="J526" s="565">
        <v>0</v>
      </c>
      <c r="K526" s="387">
        <v>0</v>
      </c>
      <c r="L526" s="530"/>
    </row>
    <row r="527" spans="1:13" s="87" customFormat="1" ht="15.5" x14ac:dyDescent="0.35">
      <c r="A527" s="152">
        <v>38</v>
      </c>
      <c r="B527" s="321" t="s">
        <v>737</v>
      </c>
      <c r="C527" s="277"/>
      <c r="D527" s="277"/>
      <c r="E527" s="277"/>
      <c r="F527" s="158"/>
      <c r="G527" s="531">
        <f t="shared" si="45"/>
        <v>0</v>
      </c>
      <c r="H527" s="387">
        <f t="shared" si="47"/>
        <v>0</v>
      </c>
      <c r="I527" s="387">
        <f t="shared" si="46"/>
        <v>0</v>
      </c>
      <c r="J527" s="565">
        <v>0</v>
      </c>
      <c r="K527" s="387">
        <v>0</v>
      </c>
      <c r="L527" s="530"/>
    </row>
    <row r="528" spans="1:13" s="87" customFormat="1" ht="15.5" x14ac:dyDescent="0.35">
      <c r="A528" s="152">
        <v>39</v>
      </c>
      <c r="B528" s="321" t="s">
        <v>738</v>
      </c>
      <c r="C528" s="277"/>
      <c r="D528" s="277"/>
      <c r="E528" s="277"/>
      <c r="F528" s="158"/>
      <c r="G528" s="531">
        <f t="shared" si="45"/>
        <v>0</v>
      </c>
      <c r="H528" s="387">
        <f t="shared" si="47"/>
        <v>0</v>
      </c>
      <c r="I528" s="387">
        <f t="shared" si="46"/>
        <v>0</v>
      </c>
      <c r="J528" s="565">
        <v>0</v>
      </c>
      <c r="K528" s="387">
        <v>0</v>
      </c>
      <c r="L528" s="530"/>
    </row>
    <row r="529" spans="1:13" s="87" customFormat="1" ht="15.5" x14ac:dyDescent="0.35">
      <c r="A529" s="152">
        <v>40</v>
      </c>
      <c r="B529" s="321" t="s">
        <v>739</v>
      </c>
      <c r="C529" s="277"/>
      <c r="D529" s="277"/>
      <c r="E529" s="277"/>
      <c r="F529" s="158"/>
      <c r="G529" s="531">
        <f t="shared" si="45"/>
        <v>0</v>
      </c>
      <c r="H529" s="387">
        <f t="shared" si="47"/>
        <v>0</v>
      </c>
      <c r="I529" s="387">
        <f t="shared" si="46"/>
        <v>0</v>
      </c>
      <c r="J529" s="565">
        <v>0</v>
      </c>
      <c r="K529" s="387">
        <v>0</v>
      </c>
      <c r="L529" s="530"/>
    </row>
    <row r="530" spans="1:13" s="87" customFormat="1" ht="15.5" x14ac:dyDescent="0.35">
      <c r="A530" s="152">
        <v>41</v>
      </c>
      <c r="B530" s="321" t="s">
        <v>740</v>
      </c>
      <c r="C530" s="277"/>
      <c r="D530" s="277"/>
      <c r="E530" s="277"/>
      <c r="F530" s="158"/>
      <c r="G530" s="531">
        <f t="shared" si="45"/>
        <v>0</v>
      </c>
      <c r="H530" s="387">
        <f t="shared" si="47"/>
        <v>0</v>
      </c>
      <c r="I530" s="387">
        <f t="shared" si="46"/>
        <v>0</v>
      </c>
      <c r="J530" s="565">
        <v>0</v>
      </c>
      <c r="K530" s="387">
        <v>0</v>
      </c>
      <c r="L530" s="530"/>
    </row>
    <row r="531" spans="1:13" s="87" customFormat="1" ht="15.5" x14ac:dyDescent="0.35">
      <c r="A531" s="152">
        <v>42</v>
      </c>
      <c r="B531" s="321" t="s">
        <v>741</v>
      </c>
      <c r="C531" s="277"/>
      <c r="D531" s="277"/>
      <c r="E531" s="277"/>
      <c r="F531" s="158"/>
      <c r="G531" s="531">
        <f t="shared" si="45"/>
        <v>0</v>
      </c>
      <c r="H531" s="387">
        <f t="shared" si="47"/>
        <v>0</v>
      </c>
      <c r="I531" s="387">
        <f t="shared" si="46"/>
        <v>0</v>
      </c>
      <c r="J531" s="565">
        <v>0</v>
      </c>
      <c r="K531" s="387">
        <v>0</v>
      </c>
      <c r="L531" s="530"/>
      <c r="M531" s="87" t="s">
        <v>1029</v>
      </c>
    </row>
    <row r="532" spans="1:13" s="87" customFormat="1" ht="15.5" x14ac:dyDescent="0.35">
      <c r="A532" s="152">
        <v>43</v>
      </c>
      <c r="B532" s="321" t="s">
        <v>742</v>
      </c>
      <c r="C532" s="277"/>
      <c r="D532" s="277"/>
      <c r="E532" s="277"/>
      <c r="F532" s="158"/>
      <c r="G532" s="531">
        <f t="shared" si="45"/>
        <v>0</v>
      </c>
      <c r="H532" s="387">
        <f t="shared" si="47"/>
        <v>0</v>
      </c>
      <c r="I532" s="387">
        <f t="shared" si="46"/>
        <v>0</v>
      </c>
      <c r="J532" s="565">
        <v>0</v>
      </c>
      <c r="K532" s="387">
        <v>0</v>
      </c>
      <c r="L532" s="530"/>
    </row>
    <row r="533" spans="1:13" s="87" customFormat="1" ht="15.5" x14ac:dyDescent="0.35">
      <c r="A533" s="152">
        <v>44</v>
      </c>
      <c r="B533" s="321" t="s">
        <v>743</v>
      </c>
      <c r="C533" s="277"/>
      <c r="D533" s="277"/>
      <c r="E533" s="277"/>
      <c r="F533" s="158"/>
      <c r="G533" s="531">
        <f t="shared" si="45"/>
        <v>0</v>
      </c>
      <c r="H533" s="387">
        <f t="shared" si="47"/>
        <v>0</v>
      </c>
      <c r="I533" s="387">
        <f t="shared" si="46"/>
        <v>0</v>
      </c>
      <c r="J533" s="565">
        <v>0</v>
      </c>
      <c r="K533" s="387">
        <v>0</v>
      </c>
      <c r="L533" s="530"/>
    </row>
    <row r="534" spans="1:13" s="87" customFormat="1" ht="15.5" x14ac:dyDescent="0.35">
      <c r="A534" s="152">
        <v>45</v>
      </c>
      <c r="B534" s="321" t="s">
        <v>744</v>
      </c>
      <c r="C534" s="277"/>
      <c r="D534" s="277"/>
      <c r="E534" s="277"/>
      <c r="F534" s="158"/>
      <c r="G534" s="531">
        <f t="shared" si="45"/>
        <v>0</v>
      </c>
      <c r="H534" s="387">
        <f t="shared" si="47"/>
        <v>0</v>
      </c>
      <c r="I534" s="387">
        <f t="shared" si="46"/>
        <v>0</v>
      </c>
      <c r="J534" s="565">
        <v>0</v>
      </c>
      <c r="K534" s="387">
        <v>0</v>
      </c>
      <c r="L534" s="530"/>
    </row>
    <row r="535" spans="1:13" s="87" customFormat="1" ht="15.5" x14ac:dyDescent="0.35">
      <c r="A535" s="152">
        <v>46</v>
      </c>
      <c r="B535" s="321" t="s">
        <v>745</v>
      </c>
      <c r="C535" s="277"/>
      <c r="D535" s="277"/>
      <c r="E535" s="277"/>
      <c r="F535" s="158"/>
      <c r="G535" s="531">
        <f t="shared" si="45"/>
        <v>0</v>
      </c>
      <c r="H535" s="387">
        <f t="shared" si="47"/>
        <v>0</v>
      </c>
      <c r="I535" s="387">
        <f t="shared" si="46"/>
        <v>0</v>
      </c>
      <c r="J535" s="565">
        <v>0</v>
      </c>
      <c r="K535" s="387">
        <v>0</v>
      </c>
      <c r="L535" s="530"/>
    </row>
    <row r="536" spans="1:13" s="87" customFormat="1" ht="15.5" x14ac:dyDescent="0.35">
      <c r="A536" s="152">
        <v>47</v>
      </c>
      <c r="B536" s="321" t="s">
        <v>746</v>
      </c>
      <c r="C536" s="277"/>
      <c r="D536" s="277"/>
      <c r="E536" s="277"/>
      <c r="F536" s="158"/>
      <c r="G536" s="531">
        <f t="shared" si="45"/>
        <v>0</v>
      </c>
      <c r="H536" s="387">
        <f t="shared" si="47"/>
        <v>0</v>
      </c>
      <c r="I536" s="387">
        <f t="shared" si="46"/>
        <v>0</v>
      </c>
      <c r="J536" s="565">
        <v>0</v>
      </c>
      <c r="K536" s="387">
        <v>0</v>
      </c>
      <c r="L536" s="530"/>
    </row>
    <row r="537" spans="1:13" s="87" customFormat="1" ht="15.5" x14ac:dyDescent="0.35">
      <c r="A537" s="152">
        <v>48</v>
      </c>
      <c r="B537" s="321" t="s">
        <v>747</v>
      </c>
      <c r="C537" s="277"/>
      <c r="D537" s="277"/>
      <c r="E537" s="277"/>
      <c r="F537" s="158"/>
      <c r="G537" s="531">
        <f t="shared" si="45"/>
        <v>0</v>
      </c>
      <c r="H537" s="387">
        <f t="shared" si="47"/>
        <v>0</v>
      </c>
      <c r="I537" s="387">
        <f t="shared" si="46"/>
        <v>0</v>
      </c>
      <c r="J537" s="565">
        <v>0</v>
      </c>
      <c r="K537" s="387">
        <v>0</v>
      </c>
      <c r="L537" s="530"/>
    </row>
    <row r="538" spans="1:13" s="87" customFormat="1" ht="15.5" x14ac:dyDescent="0.35">
      <c r="A538" s="152">
        <v>49</v>
      </c>
      <c r="B538" s="321" t="s">
        <v>748</v>
      </c>
      <c r="C538" s="277"/>
      <c r="D538" s="277"/>
      <c r="E538" s="277"/>
      <c r="F538" s="158"/>
      <c r="G538" s="531">
        <f t="shared" si="45"/>
        <v>0</v>
      </c>
      <c r="H538" s="387">
        <f t="shared" si="47"/>
        <v>0</v>
      </c>
      <c r="I538" s="387">
        <f t="shared" si="46"/>
        <v>0</v>
      </c>
      <c r="J538" s="565">
        <v>0</v>
      </c>
      <c r="K538" s="387">
        <v>0</v>
      </c>
      <c r="L538" s="530"/>
    </row>
    <row r="539" spans="1:13" s="87" customFormat="1" ht="15.5" x14ac:dyDescent="0.35">
      <c r="A539" s="152">
        <v>50</v>
      </c>
      <c r="B539" s="321" t="s">
        <v>749</v>
      </c>
      <c r="C539" s="277"/>
      <c r="D539" s="277"/>
      <c r="E539" s="277"/>
      <c r="F539" s="158"/>
      <c r="G539" s="531">
        <f t="shared" si="45"/>
        <v>0</v>
      </c>
      <c r="H539" s="387">
        <f t="shared" si="47"/>
        <v>0</v>
      </c>
      <c r="I539" s="387">
        <f t="shared" si="46"/>
        <v>0</v>
      </c>
      <c r="J539" s="565">
        <v>0</v>
      </c>
      <c r="K539" s="387">
        <v>0</v>
      </c>
      <c r="L539" s="530"/>
    </row>
    <row r="540" spans="1:13" s="87" customFormat="1" ht="15.5" x14ac:dyDescent="0.35">
      <c r="A540" s="152">
        <v>51</v>
      </c>
      <c r="B540" s="321" t="s">
        <v>750</v>
      </c>
      <c r="C540" s="277"/>
      <c r="D540" s="277"/>
      <c r="E540" s="277"/>
      <c r="F540" s="158"/>
      <c r="G540" s="531">
        <f t="shared" si="45"/>
        <v>0</v>
      </c>
      <c r="H540" s="387">
        <f t="shared" si="47"/>
        <v>0</v>
      </c>
      <c r="I540" s="387">
        <f t="shared" si="46"/>
        <v>0</v>
      </c>
      <c r="J540" s="565">
        <v>0</v>
      </c>
      <c r="K540" s="387">
        <v>0</v>
      </c>
      <c r="L540" s="530"/>
    </row>
    <row r="541" spans="1:13" s="87" customFormat="1" ht="15.5" x14ac:dyDescent="0.35">
      <c r="A541" s="152">
        <v>52</v>
      </c>
      <c r="B541" s="321" t="s">
        <v>751</v>
      </c>
      <c r="C541" s="277"/>
      <c r="D541" s="277"/>
      <c r="E541" s="277"/>
      <c r="F541" s="158"/>
      <c r="G541" s="531">
        <f t="shared" si="45"/>
        <v>0</v>
      </c>
      <c r="H541" s="387">
        <f t="shared" si="47"/>
        <v>0</v>
      </c>
      <c r="I541" s="387">
        <f t="shared" si="46"/>
        <v>0</v>
      </c>
      <c r="J541" s="565">
        <v>0</v>
      </c>
      <c r="K541" s="387">
        <v>0</v>
      </c>
      <c r="L541" s="530"/>
    </row>
    <row r="542" spans="1:13" s="87" customFormat="1" ht="15.5" x14ac:dyDescent="0.35">
      <c r="A542" s="152">
        <v>53</v>
      </c>
      <c r="B542" s="321" t="s">
        <v>753</v>
      </c>
      <c r="C542" s="277"/>
      <c r="D542" s="277"/>
      <c r="E542" s="277"/>
      <c r="F542" s="158"/>
      <c r="G542" s="531">
        <f t="shared" si="45"/>
        <v>0</v>
      </c>
      <c r="H542" s="387">
        <f t="shared" si="47"/>
        <v>0</v>
      </c>
      <c r="I542" s="387">
        <f t="shared" si="46"/>
        <v>0</v>
      </c>
      <c r="J542" s="565">
        <v>0</v>
      </c>
      <c r="K542" s="387">
        <v>0</v>
      </c>
      <c r="L542" s="530"/>
    </row>
    <row r="543" spans="1:13" s="87" customFormat="1" ht="15.5" x14ac:dyDescent="0.35">
      <c r="A543" s="152">
        <v>54</v>
      </c>
      <c r="B543" s="321" t="s">
        <v>754</v>
      </c>
      <c r="C543" s="277"/>
      <c r="D543" s="277"/>
      <c r="E543" s="277"/>
      <c r="F543" s="158"/>
      <c r="G543" s="531">
        <f t="shared" si="45"/>
        <v>0</v>
      </c>
      <c r="H543" s="387">
        <f t="shared" si="47"/>
        <v>0</v>
      </c>
      <c r="I543" s="387">
        <f t="shared" si="46"/>
        <v>0</v>
      </c>
      <c r="J543" s="565">
        <v>0</v>
      </c>
      <c r="K543" s="387">
        <v>0</v>
      </c>
      <c r="L543" s="530"/>
    </row>
    <row r="544" spans="1:13" s="87" customFormat="1" ht="15.5" x14ac:dyDescent="0.35">
      <c r="A544" s="152">
        <v>56</v>
      </c>
      <c r="B544" s="321" t="s">
        <v>756</v>
      </c>
      <c r="C544" s="277"/>
      <c r="D544" s="277"/>
      <c r="E544" s="277"/>
      <c r="F544" s="158"/>
      <c r="G544" s="531">
        <f t="shared" si="45"/>
        <v>0</v>
      </c>
      <c r="H544" s="387">
        <f t="shared" si="47"/>
        <v>0</v>
      </c>
      <c r="I544" s="387">
        <f t="shared" si="46"/>
        <v>0</v>
      </c>
      <c r="J544" s="565">
        <v>0</v>
      </c>
      <c r="K544" s="387">
        <v>0</v>
      </c>
      <c r="L544" s="530"/>
    </row>
    <row r="545" spans="1:12" s="87" customFormat="1" ht="15.5" x14ac:dyDescent="0.35">
      <c r="A545" s="152">
        <v>57</v>
      </c>
      <c r="B545" s="321" t="s">
        <v>757</v>
      </c>
      <c r="C545" s="277"/>
      <c r="D545" s="277"/>
      <c r="E545" s="277"/>
      <c r="F545" s="158"/>
      <c r="G545" s="531">
        <f t="shared" si="45"/>
        <v>0</v>
      </c>
      <c r="H545" s="387">
        <f t="shared" si="47"/>
        <v>0</v>
      </c>
      <c r="I545" s="387">
        <f t="shared" si="46"/>
        <v>0</v>
      </c>
      <c r="J545" s="565">
        <v>0</v>
      </c>
      <c r="K545" s="387">
        <v>0</v>
      </c>
      <c r="L545" s="530"/>
    </row>
    <row r="546" spans="1:12" s="87" customFormat="1" ht="15.5" x14ac:dyDescent="0.35">
      <c r="A546" s="152">
        <v>58</v>
      </c>
      <c r="B546" s="321" t="s">
        <v>758</v>
      </c>
      <c r="C546" s="277"/>
      <c r="D546" s="277"/>
      <c r="E546" s="277"/>
      <c r="F546" s="158"/>
      <c r="G546" s="531">
        <f t="shared" si="45"/>
        <v>0</v>
      </c>
      <c r="H546" s="387">
        <f t="shared" si="47"/>
        <v>0</v>
      </c>
      <c r="I546" s="387">
        <f t="shared" si="46"/>
        <v>0</v>
      </c>
      <c r="J546" s="565">
        <v>0</v>
      </c>
      <c r="K546" s="387">
        <v>0</v>
      </c>
      <c r="L546" s="530"/>
    </row>
    <row r="547" spans="1:12" s="87" customFormat="1" ht="15.5" x14ac:dyDescent="0.35">
      <c r="A547" s="152">
        <v>59</v>
      </c>
      <c r="B547" s="321" t="s">
        <v>759</v>
      </c>
      <c r="C547" s="277"/>
      <c r="D547" s="277"/>
      <c r="E547" s="277"/>
      <c r="F547" s="158"/>
      <c r="G547" s="531">
        <f t="shared" si="45"/>
        <v>0</v>
      </c>
      <c r="H547" s="387">
        <f t="shared" si="47"/>
        <v>0</v>
      </c>
      <c r="I547" s="387">
        <f t="shared" si="46"/>
        <v>0</v>
      </c>
      <c r="J547" s="565">
        <v>0</v>
      </c>
      <c r="K547" s="387">
        <v>0</v>
      </c>
      <c r="L547" s="530"/>
    </row>
    <row r="548" spans="1:12" s="87" customFormat="1" ht="15.5" x14ac:dyDescent="0.35">
      <c r="A548" s="152">
        <v>60</v>
      </c>
      <c r="B548" s="321" t="s">
        <v>760</v>
      </c>
      <c r="C548" s="277"/>
      <c r="D548" s="277"/>
      <c r="E548" s="277"/>
      <c r="F548" s="158"/>
      <c r="G548" s="531">
        <f t="shared" si="45"/>
        <v>0</v>
      </c>
      <c r="H548" s="387">
        <f t="shared" si="47"/>
        <v>0</v>
      </c>
      <c r="I548" s="387">
        <f t="shared" si="46"/>
        <v>0</v>
      </c>
      <c r="J548" s="565">
        <v>0</v>
      </c>
      <c r="K548" s="387">
        <v>0</v>
      </c>
      <c r="L548" s="530"/>
    </row>
    <row r="549" spans="1:12" s="87" customFormat="1" ht="15.5" x14ac:dyDescent="0.35">
      <c r="A549" s="152">
        <v>61</v>
      </c>
      <c r="B549" s="321" t="s">
        <v>761</v>
      </c>
      <c r="C549" s="277">
        <v>2958.8</v>
      </c>
      <c r="D549" s="277">
        <v>298.39999999999998</v>
      </c>
      <c r="E549" s="277"/>
      <c r="F549" s="158">
        <f>C549+D549+E549</f>
        <v>3257.2000000000003</v>
      </c>
      <c r="G549" s="531">
        <f t="shared" si="45"/>
        <v>4.5414649891559487E-2</v>
      </c>
      <c r="H549" s="387">
        <f t="shared" si="47"/>
        <v>194.44055277821735</v>
      </c>
      <c r="I549" s="387">
        <f t="shared" si="46"/>
        <v>42.776921611207818</v>
      </c>
      <c r="J549" s="565">
        <v>55.440087082400716</v>
      </c>
      <c r="K549" s="387">
        <v>50.042083493145064</v>
      </c>
      <c r="L549" s="530">
        <f>(K549+J549+I549+H549)/F549</f>
        <v>0.10521295743736059</v>
      </c>
    </row>
    <row r="550" spans="1:12" s="87" customFormat="1" ht="15.5" x14ac:dyDescent="0.35">
      <c r="A550" s="152">
        <v>62</v>
      </c>
      <c r="B550" s="321" t="s">
        <v>762</v>
      </c>
      <c r="C550" s="277">
        <v>4789.17</v>
      </c>
      <c r="D550" s="277"/>
      <c r="E550" s="277"/>
      <c r="F550" s="158">
        <f>C550+D550+E550</f>
        <v>4789.17</v>
      </c>
      <c r="G550" s="531">
        <f t="shared" si="45"/>
        <v>6.6774677275316205E-2</v>
      </c>
      <c r="H550" s="387">
        <f t="shared" si="47"/>
        <v>285.89244202040254</v>
      </c>
      <c r="I550" s="387">
        <f t="shared" si="46"/>
        <v>62.896337244488556</v>
      </c>
      <c r="J550" s="565">
        <v>81.515412579031391</v>
      </c>
      <c r="K550" s="387">
        <v>73.57854752636176</v>
      </c>
      <c r="L550" s="530">
        <f>(K550+J550+I550+H550)/F550</f>
        <v>0.10521295743736059</v>
      </c>
    </row>
    <row r="551" spans="1:12" s="87" customFormat="1" ht="15.5" x14ac:dyDescent="0.35">
      <c r="A551" s="152">
        <v>63</v>
      </c>
      <c r="B551" s="321" t="s">
        <v>763</v>
      </c>
      <c r="C551" s="277">
        <v>6299.44</v>
      </c>
      <c r="D551" s="277">
        <v>16.920000000000002</v>
      </c>
      <c r="E551" s="277"/>
      <c r="F551" s="158">
        <f>C551+D551+E551</f>
        <v>6316.36</v>
      </c>
      <c r="G551" s="531">
        <f t="shared" si="45"/>
        <v>8.8068057837728919E-2</v>
      </c>
      <c r="H551" s="387">
        <f t="shared" si="47"/>
        <v>377.05898622934444</v>
      </c>
      <c r="I551" s="387">
        <f t="shared" si="46"/>
        <v>82.952976970455779</v>
      </c>
      <c r="J551" s="565">
        <v>107.50937874364256</v>
      </c>
      <c r="K551" s="387">
        <v>97.041573895604117</v>
      </c>
      <c r="L551" s="530">
        <f>(K551+J551+I551+H551)/F551</f>
        <v>0.10521295743736059</v>
      </c>
    </row>
    <row r="552" spans="1:12" s="87" customFormat="1" ht="15.5" x14ac:dyDescent="0.35">
      <c r="A552" s="152">
        <v>64</v>
      </c>
      <c r="B552" s="321" t="s">
        <v>764</v>
      </c>
      <c r="C552" s="277">
        <v>4812.1099999999997</v>
      </c>
      <c r="D552" s="277"/>
      <c r="E552" s="277"/>
      <c r="F552" s="158">
        <f>C552+D552+E552</f>
        <v>4812.1099999999997</v>
      </c>
      <c r="G552" s="531">
        <f t="shared" si="45"/>
        <v>6.7094526246368746E-2</v>
      </c>
      <c r="H552" s="387">
        <f t="shared" si="47"/>
        <v>287.26185939751548</v>
      </c>
      <c r="I552" s="387">
        <f t="shared" ref="I552:I612" si="48">H552*0.22</f>
        <v>63.197609067453406</v>
      </c>
      <c r="J552" s="565">
        <v>81.905869289601895</v>
      </c>
      <c r="K552" s="387">
        <v>73.930986859326481</v>
      </c>
      <c r="L552" s="530">
        <f>(K552+J552+I552+H552)/F552</f>
        <v>0.10521295743736059</v>
      </c>
    </row>
    <row r="553" spans="1:12" s="87" customFormat="1" ht="15.5" x14ac:dyDescent="0.35">
      <c r="A553" s="152">
        <v>65</v>
      </c>
      <c r="B553" s="321" t="s">
        <v>765</v>
      </c>
      <c r="C553" s="277">
        <v>11145.01</v>
      </c>
      <c r="D553" s="277"/>
      <c r="E553" s="277"/>
      <c r="F553" s="158">
        <f>C553+D553+E553</f>
        <v>11145.01</v>
      </c>
      <c r="G553" s="531">
        <f t="shared" si="45"/>
        <v>0.15539319881736749</v>
      </c>
      <c r="H553" s="387">
        <f t="shared" si="47"/>
        <v>665.30821107661802</v>
      </c>
      <c r="I553" s="387">
        <f t="shared" si="48"/>
        <v>146.36780643685597</v>
      </c>
      <c r="J553" s="565">
        <v>189.69677174696881</v>
      </c>
      <c r="K553" s="387">
        <v>171.22667350851546</v>
      </c>
      <c r="L553" s="530">
        <f>(K553+J553+I553+H553)/F553</f>
        <v>0.1052129574373606</v>
      </c>
    </row>
    <row r="554" spans="1:12" s="87" customFormat="1" ht="15.5" x14ac:dyDescent="0.35">
      <c r="A554" s="152">
        <v>66</v>
      </c>
      <c r="B554" s="321" t="s">
        <v>766</v>
      </c>
      <c r="C554" s="277"/>
      <c r="D554" s="277"/>
      <c r="E554" s="277"/>
      <c r="F554" s="158"/>
      <c r="G554" s="531">
        <f t="shared" si="45"/>
        <v>0</v>
      </c>
      <c r="H554" s="387">
        <f t="shared" si="47"/>
        <v>0</v>
      </c>
      <c r="I554" s="387">
        <f t="shared" si="48"/>
        <v>0</v>
      </c>
      <c r="J554" s="565">
        <v>0</v>
      </c>
      <c r="K554" s="387">
        <v>0</v>
      </c>
      <c r="L554" s="530"/>
    </row>
    <row r="555" spans="1:12" s="87" customFormat="1" ht="15.5" x14ac:dyDescent="0.35">
      <c r="A555" s="152">
        <v>67</v>
      </c>
      <c r="B555" s="321" t="s">
        <v>767</v>
      </c>
      <c r="C555" s="277"/>
      <c r="D555" s="277"/>
      <c r="E555" s="277"/>
      <c r="F555" s="158"/>
      <c r="G555" s="531">
        <f t="shared" si="45"/>
        <v>0</v>
      </c>
      <c r="H555" s="387">
        <f t="shared" si="47"/>
        <v>0</v>
      </c>
      <c r="I555" s="387">
        <f t="shared" si="48"/>
        <v>0</v>
      </c>
      <c r="J555" s="565">
        <v>0</v>
      </c>
      <c r="K555" s="387">
        <v>0</v>
      </c>
      <c r="L555" s="530"/>
    </row>
    <row r="556" spans="1:12" s="87" customFormat="1" ht="15.5" x14ac:dyDescent="0.35">
      <c r="A556" s="152">
        <v>68</v>
      </c>
      <c r="B556" s="321" t="s">
        <v>768</v>
      </c>
      <c r="C556" s="277"/>
      <c r="D556" s="277"/>
      <c r="E556" s="277"/>
      <c r="F556" s="158"/>
      <c r="G556" s="531">
        <f t="shared" si="45"/>
        <v>0</v>
      </c>
      <c r="H556" s="387">
        <f t="shared" si="47"/>
        <v>0</v>
      </c>
      <c r="I556" s="387">
        <f t="shared" si="48"/>
        <v>0</v>
      </c>
      <c r="J556" s="565">
        <v>0</v>
      </c>
      <c r="K556" s="387">
        <v>0</v>
      </c>
      <c r="L556" s="530"/>
    </row>
    <row r="557" spans="1:12" s="87" customFormat="1" ht="15.5" x14ac:dyDescent="0.35">
      <c r="A557" s="152">
        <v>69</v>
      </c>
      <c r="B557" s="765" t="s">
        <v>1451</v>
      </c>
      <c r="C557" s="277"/>
      <c r="D557" s="277"/>
      <c r="E557" s="277"/>
      <c r="F557" s="158"/>
      <c r="G557" s="531">
        <f t="shared" si="45"/>
        <v>0</v>
      </c>
      <c r="H557" s="387">
        <f t="shared" si="47"/>
        <v>0</v>
      </c>
      <c r="I557" s="387">
        <f t="shared" si="48"/>
        <v>0</v>
      </c>
      <c r="J557" s="565">
        <v>0</v>
      </c>
      <c r="K557" s="387">
        <v>0</v>
      </c>
      <c r="L557" s="530"/>
    </row>
    <row r="558" spans="1:12" s="87" customFormat="1" ht="15.5" x14ac:dyDescent="0.35">
      <c r="A558" s="152">
        <v>70</v>
      </c>
      <c r="B558" s="765" t="s">
        <v>1452</v>
      </c>
      <c r="C558" s="277"/>
      <c r="D558" s="277"/>
      <c r="E558" s="277"/>
      <c r="F558" s="158"/>
      <c r="G558" s="531">
        <f t="shared" ref="G558:G621" si="49">2/143442.7*F558</f>
        <v>0</v>
      </c>
      <c r="H558" s="387">
        <f t="shared" si="47"/>
        <v>0</v>
      </c>
      <c r="I558" s="387">
        <f t="shared" si="48"/>
        <v>0</v>
      </c>
      <c r="J558" s="565">
        <v>0</v>
      </c>
      <c r="K558" s="387">
        <v>0</v>
      </c>
      <c r="L558" s="530"/>
    </row>
    <row r="559" spans="1:12" s="87" customFormat="1" ht="15.5" x14ac:dyDescent="0.35">
      <c r="A559" s="152">
        <v>71</v>
      </c>
      <c r="B559" s="765" t="s">
        <v>1453</v>
      </c>
      <c r="C559" s="277"/>
      <c r="D559" s="277"/>
      <c r="E559" s="277"/>
      <c r="F559" s="158"/>
      <c r="G559" s="531">
        <f t="shared" si="49"/>
        <v>0</v>
      </c>
      <c r="H559" s="387">
        <f t="shared" si="47"/>
        <v>0</v>
      </c>
      <c r="I559" s="387">
        <f t="shared" si="48"/>
        <v>0</v>
      </c>
      <c r="J559" s="565">
        <v>0</v>
      </c>
      <c r="K559" s="387">
        <v>0</v>
      </c>
      <c r="L559" s="530"/>
    </row>
    <row r="560" spans="1:12" s="87" customFormat="1" ht="15.5" x14ac:dyDescent="0.35">
      <c r="A560" s="152">
        <v>72</v>
      </c>
      <c r="B560" s="765" t="s">
        <v>1454</v>
      </c>
      <c r="C560" s="277"/>
      <c r="D560" s="277"/>
      <c r="E560" s="277"/>
      <c r="F560" s="158"/>
      <c r="G560" s="531">
        <f t="shared" si="49"/>
        <v>0</v>
      </c>
      <c r="H560" s="387">
        <f t="shared" si="47"/>
        <v>0</v>
      </c>
      <c r="I560" s="387">
        <f t="shared" si="48"/>
        <v>0</v>
      </c>
      <c r="J560" s="565">
        <v>0</v>
      </c>
      <c r="K560" s="387">
        <v>0</v>
      </c>
      <c r="L560" s="530"/>
    </row>
    <row r="561" spans="1:12" s="87" customFormat="1" ht="15.5" x14ac:dyDescent="0.35">
      <c r="A561" s="152">
        <v>73</v>
      </c>
      <c r="B561" s="765" t="s">
        <v>1455</v>
      </c>
      <c r="C561" s="277"/>
      <c r="D561" s="277"/>
      <c r="E561" s="277"/>
      <c r="F561" s="158"/>
      <c r="G561" s="531">
        <f t="shared" si="49"/>
        <v>0</v>
      </c>
      <c r="H561" s="387">
        <f t="shared" si="47"/>
        <v>0</v>
      </c>
      <c r="I561" s="387">
        <f t="shared" si="48"/>
        <v>0</v>
      </c>
      <c r="J561" s="565">
        <v>0</v>
      </c>
      <c r="K561" s="387">
        <v>0</v>
      </c>
      <c r="L561" s="530"/>
    </row>
    <row r="562" spans="1:12" s="87" customFormat="1" ht="15.5" x14ac:dyDescent="0.35">
      <c r="A562" s="152">
        <v>74</v>
      </c>
      <c r="B562" s="765" t="s">
        <v>1456</v>
      </c>
      <c r="C562" s="277"/>
      <c r="D562" s="277"/>
      <c r="E562" s="277"/>
      <c r="F562" s="158"/>
      <c r="G562" s="531">
        <f t="shared" si="49"/>
        <v>0</v>
      </c>
      <c r="H562" s="387">
        <f t="shared" si="47"/>
        <v>0</v>
      </c>
      <c r="I562" s="387">
        <f t="shared" si="48"/>
        <v>0</v>
      </c>
      <c r="J562" s="565">
        <v>0</v>
      </c>
      <c r="K562" s="387">
        <v>0</v>
      </c>
      <c r="L562" s="530"/>
    </row>
    <row r="563" spans="1:12" s="87" customFormat="1" ht="15.5" x14ac:dyDescent="0.35">
      <c r="A563" s="152">
        <v>75</v>
      </c>
      <c r="B563" s="765" t="s">
        <v>1457</v>
      </c>
      <c r="C563" s="277"/>
      <c r="D563" s="277"/>
      <c r="E563" s="277"/>
      <c r="F563" s="158"/>
      <c r="G563" s="531">
        <f t="shared" si="49"/>
        <v>0</v>
      </c>
      <c r="H563" s="387">
        <f t="shared" si="47"/>
        <v>0</v>
      </c>
      <c r="I563" s="387">
        <f t="shared" si="48"/>
        <v>0</v>
      </c>
      <c r="J563" s="565">
        <v>0</v>
      </c>
      <c r="K563" s="387">
        <v>0</v>
      </c>
      <c r="L563" s="530"/>
    </row>
    <row r="564" spans="1:12" s="87" customFormat="1" ht="15.5" x14ac:dyDescent="0.35">
      <c r="A564" s="152">
        <v>76</v>
      </c>
      <c r="B564" s="765" t="s">
        <v>1458</v>
      </c>
      <c r="C564" s="277"/>
      <c r="D564" s="277"/>
      <c r="E564" s="277"/>
      <c r="F564" s="158"/>
      <c r="G564" s="531">
        <f t="shared" si="49"/>
        <v>0</v>
      </c>
      <c r="H564" s="387">
        <f t="shared" si="47"/>
        <v>0</v>
      </c>
      <c r="I564" s="387">
        <f t="shared" si="48"/>
        <v>0</v>
      </c>
      <c r="J564" s="565">
        <v>0</v>
      </c>
      <c r="K564" s="387">
        <v>0</v>
      </c>
      <c r="L564" s="530"/>
    </row>
    <row r="565" spans="1:12" s="87" customFormat="1" ht="15.5" x14ac:dyDescent="0.35">
      <c r="A565" s="152">
        <v>77</v>
      </c>
      <c r="B565" s="765" t="s">
        <v>1459</v>
      </c>
      <c r="C565" s="277"/>
      <c r="D565" s="277"/>
      <c r="E565" s="277"/>
      <c r="F565" s="158"/>
      <c r="G565" s="531">
        <f t="shared" si="49"/>
        <v>0</v>
      </c>
      <c r="H565" s="387">
        <f t="shared" si="47"/>
        <v>0</v>
      </c>
      <c r="I565" s="387">
        <f t="shared" si="48"/>
        <v>0</v>
      </c>
      <c r="J565" s="565">
        <v>0</v>
      </c>
      <c r="K565" s="387">
        <v>0</v>
      </c>
      <c r="L565" s="530"/>
    </row>
    <row r="566" spans="1:12" s="87" customFormat="1" ht="15.5" x14ac:dyDescent="0.35">
      <c r="A566" s="152">
        <v>78</v>
      </c>
      <c r="B566" s="765" t="s">
        <v>1460</v>
      </c>
      <c r="C566" s="277"/>
      <c r="D566" s="277"/>
      <c r="E566" s="277"/>
      <c r="F566" s="158"/>
      <c r="G566" s="531">
        <f t="shared" si="49"/>
        <v>0</v>
      </c>
      <c r="H566" s="387">
        <f t="shared" si="47"/>
        <v>0</v>
      </c>
      <c r="I566" s="387">
        <f t="shared" si="48"/>
        <v>0</v>
      </c>
      <c r="J566" s="565">
        <v>0</v>
      </c>
      <c r="K566" s="387">
        <v>0</v>
      </c>
      <c r="L566" s="530"/>
    </row>
    <row r="567" spans="1:12" s="87" customFormat="1" ht="15.5" x14ac:dyDescent="0.35">
      <c r="A567" s="152">
        <v>80</v>
      </c>
      <c r="B567" s="765" t="s">
        <v>1462</v>
      </c>
      <c r="C567" s="277"/>
      <c r="D567" s="277"/>
      <c r="E567" s="277"/>
      <c r="F567" s="158"/>
      <c r="G567" s="531">
        <f t="shared" si="49"/>
        <v>0</v>
      </c>
      <c r="H567" s="387">
        <f t="shared" si="47"/>
        <v>0</v>
      </c>
      <c r="I567" s="387">
        <f t="shared" si="48"/>
        <v>0</v>
      </c>
      <c r="J567" s="565">
        <v>0</v>
      </c>
      <c r="K567" s="387">
        <v>0</v>
      </c>
      <c r="L567" s="530"/>
    </row>
    <row r="568" spans="1:12" s="87" customFormat="1" ht="15.5" x14ac:dyDescent="0.35">
      <c r="A568" s="152">
        <v>81</v>
      </c>
      <c r="B568" s="765" t="s">
        <v>1463</v>
      </c>
      <c r="C568" s="277"/>
      <c r="D568" s="277"/>
      <c r="E568" s="277"/>
      <c r="F568" s="158"/>
      <c r="G568" s="531">
        <f t="shared" si="49"/>
        <v>0</v>
      </c>
      <c r="H568" s="387">
        <f t="shared" si="47"/>
        <v>0</v>
      </c>
      <c r="I568" s="387">
        <f t="shared" si="48"/>
        <v>0</v>
      </c>
      <c r="J568" s="565">
        <v>0</v>
      </c>
      <c r="K568" s="387">
        <v>0</v>
      </c>
      <c r="L568" s="530"/>
    </row>
    <row r="569" spans="1:12" s="87" customFormat="1" ht="15.5" x14ac:dyDescent="0.35">
      <c r="A569" s="152">
        <v>82</v>
      </c>
      <c r="B569" s="765" t="s">
        <v>1464</v>
      </c>
      <c r="C569" s="277"/>
      <c r="D569" s="277"/>
      <c r="E569" s="277"/>
      <c r="F569" s="158"/>
      <c r="G569" s="531">
        <f t="shared" si="49"/>
        <v>0</v>
      </c>
      <c r="H569" s="387">
        <f t="shared" si="47"/>
        <v>0</v>
      </c>
      <c r="I569" s="387">
        <f t="shared" si="48"/>
        <v>0</v>
      </c>
      <c r="J569" s="565">
        <v>0</v>
      </c>
      <c r="K569" s="387">
        <v>0</v>
      </c>
      <c r="L569" s="530"/>
    </row>
    <row r="570" spans="1:12" s="87" customFormat="1" ht="15.5" x14ac:dyDescent="0.35">
      <c r="A570" s="152">
        <v>83</v>
      </c>
      <c r="B570" s="765" t="s">
        <v>1465</v>
      </c>
      <c r="C570" s="277"/>
      <c r="D570" s="277"/>
      <c r="E570" s="277"/>
      <c r="F570" s="158"/>
      <c r="G570" s="531">
        <f t="shared" si="49"/>
        <v>0</v>
      </c>
      <c r="H570" s="387">
        <f t="shared" si="47"/>
        <v>0</v>
      </c>
      <c r="I570" s="387">
        <f t="shared" si="48"/>
        <v>0</v>
      </c>
      <c r="J570" s="565">
        <v>0</v>
      </c>
      <c r="K570" s="387">
        <v>0</v>
      </c>
      <c r="L570" s="530"/>
    </row>
    <row r="571" spans="1:12" s="87" customFormat="1" ht="15.5" x14ac:dyDescent="0.35">
      <c r="A571" s="152">
        <v>84</v>
      </c>
      <c r="B571" s="765" t="s">
        <v>1466</v>
      </c>
      <c r="C571" s="277"/>
      <c r="D571" s="277"/>
      <c r="E571" s="277"/>
      <c r="F571" s="158"/>
      <c r="G571" s="531">
        <f t="shared" si="49"/>
        <v>0</v>
      </c>
      <c r="H571" s="387">
        <f t="shared" si="47"/>
        <v>0</v>
      </c>
      <c r="I571" s="387">
        <f t="shared" si="48"/>
        <v>0</v>
      </c>
      <c r="J571" s="565">
        <v>0</v>
      </c>
      <c r="K571" s="387">
        <v>0</v>
      </c>
      <c r="L571" s="530"/>
    </row>
    <row r="572" spans="1:12" s="87" customFormat="1" ht="15.5" x14ac:dyDescent="0.35">
      <c r="A572" s="152">
        <v>85</v>
      </c>
      <c r="B572" s="765" t="s">
        <v>1467</v>
      </c>
      <c r="C572" s="277"/>
      <c r="D572" s="277"/>
      <c r="E572" s="277"/>
      <c r="F572" s="158"/>
      <c r="G572" s="531">
        <f t="shared" si="49"/>
        <v>0</v>
      </c>
      <c r="H572" s="387">
        <f t="shared" si="47"/>
        <v>0</v>
      </c>
      <c r="I572" s="387">
        <f t="shared" si="48"/>
        <v>0</v>
      </c>
      <c r="J572" s="565">
        <v>0</v>
      </c>
      <c r="K572" s="387">
        <v>0</v>
      </c>
      <c r="L572" s="530"/>
    </row>
    <row r="573" spans="1:12" s="87" customFormat="1" ht="15.5" x14ac:dyDescent="0.35">
      <c r="A573" s="152">
        <v>86</v>
      </c>
      <c r="B573" s="765" t="s">
        <v>1468</v>
      </c>
      <c r="C573" s="277"/>
      <c r="D573" s="277"/>
      <c r="E573" s="277"/>
      <c r="F573" s="158"/>
      <c r="G573" s="531">
        <f t="shared" si="49"/>
        <v>0</v>
      </c>
      <c r="H573" s="387">
        <f t="shared" si="47"/>
        <v>0</v>
      </c>
      <c r="I573" s="387">
        <f t="shared" si="48"/>
        <v>0</v>
      </c>
      <c r="J573" s="565">
        <v>0</v>
      </c>
      <c r="K573" s="387">
        <v>0</v>
      </c>
      <c r="L573" s="530"/>
    </row>
    <row r="574" spans="1:12" s="87" customFormat="1" ht="15.5" x14ac:dyDescent="0.35">
      <c r="A574" s="152">
        <v>87</v>
      </c>
      <c r="B574" s="765" t="s">
        <v>1469</v>
      </c>
      <c r="C574" s="277"/>
      <c r="D574" s="277"/>
      <c r="E574" s="277"/>
      <c r="F574" s="158"/>
      <c r="G574" s="531">
        <f t="shared" si="49"/>
        <v>0</v>
      </c>
      <c r="H574" s="387">
        <f t="shared" si="47"/>
        <v>0</v>
      </c>
      <c r="I574" s="387">
        <f t="shared" si="48"/>
        <v>0</v>
      </c>
      <c r="J574" s="565">
        <v>0</v>
      </c>
      <c r="K574" s="387">
        <v>0</v>
      </c>
      <c r="L574" s="530"/>
    </row>
    <row r="575" spans="1:12" s="87" customFormat="1" ht="15.5" x14ac:dyDescent="0.35">
      <c r="A575" s="152">
        <v>88</v>
      </c>
      <c r="B575" s="765" t="s">
        <v>1470</v>
      </c>
      <c r="C575" s="277"/>
      <c r="D575" s="277"/>
      <c r="E575" s="277"/>
      <c r="F575" s="158"/>
      <c r="G575" s="531">
        <f t="shared" si="49"/>
        <v>0</v>
      </c>
      <c r="H575" s="387">
        <f t="shared" si="47"/>
        <v>0</v>
      </c>
      <c r="I575" s="387">
        <f t="shared" si="48"/>
        <v>0</v>
      </c>
      <c r="J575" s="565">
        <v>0</v>
      </c>
      <c r="K575" s="387">
        <v>0</v>
      </c>
      <c r="L575" s="530"/>
    </row>
    <row r="576" spans="1:12" s="87" customFormat="1" ht="15.5" x14ac:dyDescent="0.35">
      <c r="A576" s="152">
        <v>89</v>
      </c>
      <c r="B576" s="765" t="s">
        <v>1471</v>
      </c>
      <c r="C576" s="277"/>
      <c r="D576" s="277"/>
      <c r="E576" s="277"/>
      <c r="F576" s="158"/>
      <c r="G576" s="531">
        <f t="shared" si="49"/>
        <v>0</v>
      </c>
      <c r="H576" s="387">
        <f t="shared" si="47"/>
        <v>0</v>
      </c>
      <c r="I576" s="387">
        <f t="shared" si="48"/>
        <v>0</v>
      </c>
      <c r="J576" s="565">
        <v>0</v>
      </c>
      <c r="K576" s="387">
        <v>0</v>
      </c>
      <c r="L576" s="530"/>
    </row>
    <row r="577" spans="1:12" s="87" customFormat="1" ht="15.5" x14ac:dyDescent="0.35">
      <c r="A577" s="152">
        <v>90</v>
      </c>
      <c r="B577" s="765" t="s">
        <v>1472</v>
      </c>
      <c r="C577" s="277"/>
      <c r="D577" s="277"/>
      <c r="E577" s="277"/>
      <c r="F577" s="158"/>
      <c r="G577" s="531">
        <f t="shared" si="49"/>
        <v>0</v>
      </c>
      <c r="H577" s="387">
        <f t="shared" si="47"/>
        <v>0</v>
      </c>
      <c r="I577" s="387">
        <f t="shared" si="48"/>
        <v>0</v>
      </c>
      <c r="J577" s="565">
        <v>0</v>
      </c>
      <c r="K577" s="387">
        <v>0</v>
      </c>
      <c r="L577" s="530"/>
    </row>
    <row r="578" spans="1:12" s="87" customFormat="1" ht="15.5" x14ac:dyDescent="0.35">
      <c r="A578" s="152">
        <v>91</v>
      </c>
      <c r="B578" s="765" t="s">
        <v>1473</v>
      </c>
      <c r="C578" s="277"/>
      <c r="D578" s="277"/>
      <c r="E578" s="277"/>
      <c r="F578" s="158"/>
      <c r="G578" s="531">
        <f t="shared" si="49"/>
        <v>0</v>
      </c>
      <c r="H578" s="387">
        <f t="shared" si="47"/>
        <v>0</v>
      </c>
      <c r="I578" s="387">
        <f t="shared" si="48"/>
        <v>0</v>
      </c>
      <c r="J578" s="565">
        <v>0</v>
      </c>
      <c r="K578" s="387">
        <v>0</v>
      </c>
      <c r="L578" s="530"/>
    </row>
    <row r="579" spans="1:12" s="87" customFormat="1" ht="15.5" x14ac:dyDescent="0.35">
      <c r="A579" s="152">
        <v>92</v>
      </c>
      <c r="B579" s="765" t="s">
        <v>1474</v>
      </c>
      <c r="C579" s="277"/>
      <c r="D579" s="277"/>
      <c r="E579" s="277"/>
      <c r="F579" s="158"/>
      <c r="G579" s="531">
        <f t="shared" si="49"/>
        <v>0</v>
      </c>
      <c r="H579" s="387">
        <f t="shared" si="47"/>
        <v>0</v>
      </c>
      <c r="I579" s="387">
        <f t="shared" si="48"/>
        <v>0</v>
      </c>
      <c r="J579" s="565">
        <v>0</v>
      </c>
      <c r="K579" s="387">
        <v>0</v>
      </c>
      <c r="L579" s="530"/>
    </row>
    <row r="580" spans="1:12" s="87" customFormat="1" ht="15.5" x14ac:dyDescent="0.35">
      <c r="A580" s="152">
        <v>93</v>
      </c>
      <c r="B580" s="765" t="s">
        <v>1475</v>
      </c>
      <c r="C580" s="277"/>
      <c r="D580" s="277"/>
      <c r="E580" s="277"/>
      <c r="F580" s="158"/>
      <c r="G580" s="531">
        <f t="shared" si="49"/>
        <v>0</v>
      </c>
      <c r="H580" s="387">
        <f t="shared" si="47"/>
        <v>0</v>
      </c>
      <c r="I580" s="387">
        <f t="shared" si="48"/>
        <v>0</v>
      </c>
      <c r="J580" s="565">
        <v>0</v>
      </c>
      <c r="K580" s="387">
        <v>0</v>
      </c>
      <c r="L580" s="530"/>
    </row>
    <row r="581" spans="1:12" s="87" customFormat="1" ht="15.5" x14ac:dyDescent="0.35">
      <c r="A581" s="152">
        <v>94</v>
      </c>
      <c r="B581" s="765" t="s">
        <v>1476</v>
      </c>
      <c r="C581" s="277"/>
      <c r="D581" s="277"/>
      <c r="E581" s="277"/>
      <c r="F581" s="158"/>
      <c r="G581" s="531">
        <f t="shared" si="49"/>
        <v>0</v>
      </c>
      <c r="H581" s="387">
        <f t="shared" si="47"/>
        <v>0</v>
      </c>
      <c r="I581" s="387">
        <f t="shared" si="48"/>
        <v>0</v>
      </c>
      <c r="J581" s="565">
        <v>0</v>
      </c>
      <c r="K581" s="387">
        <v>0</v>
      </c>
      <c r="L581" s="530"/>
    </row>
    <row r="582" spans="1:12" s="87" customFormat="1" ht="15.5" x14ac:dyDescent="0.35">
      <c r="A582" s="152">
        <v>95</v>
      </c>
      <c r="B582" s="765" t="s">
        <v>1477</v>
      </c>
      <c r="C582" s="277"/>
      <c r="D582" s="277"/>
      <c r="E582" s="277"/>
      <c r="F582" s="158"/>
      <c r="G582" s="531">
        <f t="shared" si="49"/>
        <v>0</v>
      </c>
      <c r="H582" s="387">
        <f t="shared" si="47"/>
        <v>0</v>
      </c>
      <c r="I582" s="387">
        <f t="shared" si="48"/>
        <v>0</v>
      </c>
      <c r="J582" s="565">
        <v>0</v>
      </c>
      <c r="K582" s="387">
        <v>0</v>
      </c>
      <c r="L582" s="530"/>
    </row>
    <row r="583" spans="1:12" s="87" customFormat="1" ht="15.5" x14ac:dyDescent="0.35">
      <c r="A583" s="152">
        <v>96</v>
      </c>
      <c r="B583" s="765" t="s">
        <v>1478</v>
      </c>
      <c r="C583" s="277"/>
      <c r="D583" s="277"/>
      <c r="E583" s="277"/>
      <c r="F583" s="158"/>
      <c r="G583" s="531">
        <f t="shared" si="49"/>
        <v>0</v>
      </c>
      <c r="H583" s="387">
        <f t="shared" ref="H583:H646" si="50">G583*4281.45</f>
        <v>0</v>
      </c>
      <c r="I583" s="387">
        <f t="shared" si="48"/>
        <v>0</v>
      </c>
      <c r="J583" s="565">
        <v>0</v>
      </c>
      <c r="K583" s="387">
        <v>0</v>
      </c>
      <c r="L583" s="530"/>
    </row>
    <row r="584" spans="1:12" s="87" customFormat="1" ht="15.5" x14ac:dyDescent="0.35">
      <c r="A584" s="152">
        <v>97</v>
      </c>
      <c r="B584" s="765" t="s">
        <v>1479</v>
      </c>
      <c r="C584" s="277"/>
      <c r="D584" s="277"/>
      <c r="E584" s="277"/>
      <c r="F584" s="158"/>
      <c r="G584" s="531">
        <f t="shared" si="49"/>
        <v>0</v>
      </c>
      <c r="H584" s="387">
        <f t="shared" si="50"/>
        <v>0</v>
      </c>
      <c r="I584" s="387">
        <f t="shared" si="48"/>
        <v>0</v>
      </c>
      <c r="J584" s="565">
        <v>0</v>
      </c>
      <c r="K584" s="387">
        <v>0</v>
      </c>
      <c r="L584" s="530"/>
    </row>
    <row r="585" spans="1:12" s="87" customFormat="1" ht="15.5" x14ac:dyDescent="0.35">
      <c r="A585" s="152">
        <v>98</v>
      </c>
      <c r="B585" s="765" t="s">
        <v>1480</v>
      </c>
      <c r="C585" s="277"/>
      <c r="D585" s="277"/>
      <c r="E585" s="277"/>
      <c r="F585" s="158"/>
      <c r="G585" s="531">
        <f t="shared" si="49"/>
        <v>0</v>
      </c>
      <c r="H585" s="387">
        <f t="shared" si="50"/>
        <v>0</v>
      </c>
      <c r="I585" s="387">
        <f t="shared" si="48"/>
        <v>0</v>
      </c>
      <c r="J585" s="565">
        <v>0</v>
      </c>
      <c r="K585" s="387">
        <v>0</v>
      </c>
      <c r="L585" s="530"/>
    </row>
    <row r="586" spans="1:12" s="87" customFormat="1" ht="15.5" x14ac:dyDescent="0.35">
      <c r="A586" s="152">
        <v>99</v>
      </c>
      <c r="B586" s="765" t="s">
        <v>1481</v>
      </c>
      <c r="C586" s="277"/>
      <c r="D586" s="277"/>
      <c r="E586" s="277"/>
      <c r="F586" s="158"/>
      <c r="G586" s="531">
        <f t="shared" si="49"/>
        <v>0</v>
      </c>
      <c r="H586" s="387">
        <f t="shared" si="50"/>
        <v>0</v>
      </c>
      <c r="I586" s="387">
        <f t="shared" si="48"/>
        <v>0</v>
      </c>
      <c r="J586" s="565">
        <v>0</v>
      </c>
      <c r="K586" s="387">
        <v>0</v>
      </c>
      <c r="L586" s="530"/>
    </row>
    <row r="587" spans="1:12" s="87" customFormat="1" ht="15.5" x14ac:dyDescent="0.35">
      <c r="A587" s="152">
        <v>100</v>
      </c>
      <c r="B587" s="765" t="s">
        <v>1482</v>
      </c>
      <c r="C587" s="277">
        <v>3220.9</v>
      </c>
      <c r="D587" s="277"/>
      <c r="E587" s="277"/>
      <c r="F587" s="158">
        <f>C587+D587+E587</f>
        <v>3220.9</v>
      </c>
      <c r="G587" s="531">
        <f t="shared" si="49"/>
        <v>4.4908524449135435E-2</v>
      </c>
      <c r="H587" s="387">
        <f t="shared" si="50"/>
        <v>192.27360200275089</v>
      </c>
      <c r="I587" s="387">
        <f t="shared" si="48"/>
        <v>42.300192440605194</v>
      </c>
      <c r="J587" s="565">
        <v>54.822232740913812</v>
      </c>
      <c r="K587" s="387">
        <v>49.484387425724826</v>
      </c>
      <c r="L587" s="530">
        <f>(K587+J587+I587+H587)/F587</f>
        <v>0.10521295743736059</v>
      </c>
    </row>
    <row r="588" spans="1:12" s="87" customFormat="1" ht="15.5" x14ac:dyDescent="0.35">
      <c r="A588" s="152">
        <v>101</v>
      </c>
      <c r="B588" s="765" t="s">
        <v>1483</v>
      </c>
      <c r="C588" s="277">
        <v>3593.47</v>
      </c>
      <c r="D588" s="277"/>
      <c r="E588" s="277"/>
      <c r="F588" s="158">
        <f>C588+D588+E588</f>
        <v>3593.47</v>
      </c>
      <c r="G588" s="531">
        <f t="shared" si="49"/>
        <v>5.0103211944560432E-2</v>
      </c>
      <c r="H588" s="387">
        <f t="shared" si="50"/>
        <v>214.51439678003825</v>
      </c>
      <c r="I588" s="387">
        <f t="shared" si="48"/>
        <v>47.193167291608418</v>
      </c>
      <c r="J588" s="565">
        <v>61.163665027629399</v>
      </c>
      <c r="K588" s="387">
        <v>55.208377063156071</v>
      </c>
      <c r="L588" s="530">
        <f>(K588+J588+I588+H588)/F588</f>
        <v>0.10521295743736059</v>
      </c>
    </row>
    <row r="589" spans="1:12" s="87" customFormat="1" ht="15.5" x14ac:dyDescent="0.35">
      <c r="A589" s="152">
        <v>102</v>
      </c>
      <c r="B589" s="765" t="s">
        <v>1949</v>
      </c>
      <c r="C589" s="277">
        <v>5258.9</v>
      </c>
      <c r="D589" s="277"/>
      <c r="E589" s="277"/>
      <c r="F589" s="158">
        <f>C589+D589+E589</f>
        <v>5258.9</v>
      </c>
      <c r="G589" s="531">
        <f t="shared" si="49"/>
        <v>7.3324052043080609E-2</v>
      </c>
      <c r="H589" s="387">
        <f t="shared" si="50"/>
        <v>313.93326261984748</v>
      </c>
      <c r="I589" s="387">
        <f t="shared" si="48"/>
        <v>69.065317776366442</v>
      </c>
      <c r="J589" s="565">
        <v>89.510583924117981</v>
      </c>
      <c r="K589" s="387">
        <v>80.795257547003715</v>
      </c>
      <c r="L589" s="530">
        <f>(K589+J589+I589+H589)/F589</f>
        <v>0.10521295743736059</v>
      </c>
    </row>
    <row r="590" spans="1:12" s="87" customFormat="1" ht="15.5" x14ac:dyDescent="0.35">
      <c r="A590" s="152">
        <v>103</v>
      </c>
      <c r="B590" s="765" t="s">
        <v>1950</v>
      </c>
      <c r="C590" s="277">
        <v>3743.95</v>
      </c>
      <c r="D590" s="277"/>
      <c r="E590" s="277"/>
      <c r="F590" s="158">
        <f>C590+D590+E590</f>
        <v>3743.95</v>
      </c>
      <c r="G590" s="531">
        <f t="shared" si="49"/>
        <v>5.2201331960427401E-2</v>
      </c>
      <c r="H590" s="387">
        <f t="shared" si="50"/>
        <v>223.49739272197189</v>
      </c>
      <c r="I590" s="387">
        <f t="shared" si="48"/>
        <v>49.169426398833814</v>
      </c>
      <c r="J590" s="565">
        <v>63.724952115975107</v>
      </c>
      <c r="K590" s="387">
        <v>57.520280760825379</v>
      </c>
      <c r="L590" s="530">
        <f>(K590+J590+I590+H590)/F590</f>
        <v>0.1052129574373606</v>
      </c>
    </row>
    <row r="591" spans="1:12" s="87" customFormat="1" ht="15.5" x14ac:dyDescent="0.35">
      <c r="A591" s="152">
        <v>105</v>
      </c>
      <c r="B591" s="765" t="s">
        <v>1952</v>
      </c>
      <c r="C591" s="277"/>
      <c r="D591" s="277"/>
      <c r="E591" s="277"/>
      <c r="F591" s="158"/>
      <c r="G591" s="531">
        <f t="shared" si="49"/>
        <v>0</v>
      </c>
      <c r="H591" s="387">
        <f t="shared" si="50"/>
        <v>0</v>
      </c>
      <c r="I591" s="387">
        <f t="shared" si="48"/>
        <v>0</v>
      </c>
      <c r="J591" s="565">
        <v>0</v>
      </c>
      <c r="K591" s="387">
        <v>0</v>
      </c>
      <c r="L591" s="530"/>
    </row>
    <row r="592" spans="1:12" s="87" customFormat="1" ht="15.5" x14ac:dyDescent="0.35">
      <c r="A592" s="152">
        <v>106</v>
      </c>
      <c r="B592" s="765" t="s">
        <v>1953</v>
      </c>
      <c r="C592" s="277"/>
      <c r="D592" s="277"/>
      <c r="E592" s="277"/>
      <c r="F592" s="158"/>
      <c r="G592" s="531">
        <f t="shared" si="49"/>
        <v>0</v>
      </c>
      <c r="H592" s="387">
        <f t="shared" si="50"/>
        <v>0</v>
      </c>
      <c r="I592" s="387">
        <f t="shared" si="48"/>
        <v>0</v>
      </c>
      <c r="J592" s="565">
        <v>0</v>
      </c>
      <c r="K592" s="387">
        <v>0</v>
      </c>
      <c r="L592" s="530"/>
    </row>
    <row r="593" spans="1:12" s="87" customFormat="1" ht="15.5" x14ac:dyDescent="0.35">
      <c r="A593" s="152">
        <v>107</v>
      </c>
      <c r="B593" s="765" t="s">
        <v>1954</v>
      </c>
      <c r="C593" s="277"/>
      <c r="D593" s="277"/>
      <c r="E593" s="277"/>
      <c r="F593" s="158"/>
      <c r="G593" s="531">
        <f t="shared" si="49"/>
        <v>0</v>
      </c>
      <c r="H593" s="387">
        <f t="shared" si="50"/>
        <v>0</v>
      </c>
      <c r="I593" s="387">
        <f t="shared" si="48"/>
        <v>0</v>
      </c>
      <c r="J593" s="565">
        <v>0</v>
      </c>
      <c r="K593" s="387">
        <v>0</v>
      </c>
      <c r="L593" s="530"/>
    </row>
    <row r="594" spans="1:12" s="87" customFormat="1" ht="15.5" x14ac:dyDescent="0.35">
      <c r="A594" s="152">
        <v>108</v>
      </c>
      <c r="B594" s="765" t="s">
        <v>2180</v>
      </c>
      <c r="C594" s="277"/>
      <c r="D594" s="277"/>
      <c r="E594" s="277"/>
      <c r="F594" s="158"/>
      <c r="G594" s="531">
        <f t="shared" si="49"/>
        <v>0</v>
      </c>
      <c r="H594" s="387">
        <f t="shared" si="50"/>
        <v>0</v>
      </c>
      <c r="I594" s="387">
        <f t="shared" si="48"/>
        <v>0</v>
      </c>
      <c r="J594" s="565">
        <v>0</v>
      </c>
      <c r="K594" s="387">
        <v>0</v>
      </c>
      <c r="L594" s="530"/>
    </row>
    <row r="595" spans="1:12" s="87" customFormat="1" ht="15.5" x14ac:dyDescent="0.35">
      <c r="A595" s="152">
        <v>109</v>
      </c>
      <c r="B595" s="765" t="s">
        <v>1955</v>
      </c>
      <c r="C595" s="277"/>
      <c r="D595" s="277"/>
      <c r="E595" s="277"/>
      <c r="F595" s="158"/>
      <c r="G595" s="531">
        <f t="shared" si="49"/>
        <v>0</v>
      </c>
      <c r="H595" s="387">
        <f t="shared" si="50"/>
        <v>0</v>
      </c>
      <c r="I595" s="387">
        <f t="shared" si="48"/>
        <v>0</v>
      </c>
      <c r="J595" s="565">
        <v>0</v>
      </c>
      <c r="K595" s="387">
        <v>0</v>
      </c>
      <c r="L595" s="530"/>
    </row>
    <row r="596" spans="1:12" s="87" customFormat="1" ht="15.5" x14ac:dyDescent="0.35">
      <c r="A596" s="152">
        <v>110</v>
      </c>
      <c r="B596" s="765" t="s">
        <v>1956</v>
      </c>
      <c r="C596" s="277"/>
      <c r="D596" s="277"/>
      <c r="E596" s="277"/>
      <c r="F596" s="158"/>
      <c r="G596" s="531">
        <f t="shared" si="49"/>
        <v>0</v>
      </c>
      <c r="H596" s="387">
        <f t="shared" si="50"/>
        <v>0</v>
      </c>
      <c r="I596" s="387">
        <f t="shared" si="48"/>
        <v>0</v>
      </c>
      <c r="J596" s="565">
        <v>0</v>
      </c>
      <c r="K596" s="387">
        <v>0</v>
      </c>
      <c r="L596" s="530"/>
    </row>
    <row r="597" spans="1:12" s="87" customFormat="1" ht="15.5" x14ac:dyDescent="0.35">
      <c r="A597" s="152">
        <v>111</v>
      </c>
      <c r="B597" s="765" t="s">
        <v>1957</v>
      </c>
      <c r="C597" s="277"/>
      <c r="D597" s="277"/>
      <c r="E597" s="277"/>
      <c r="F597" s="158"/>
      <c r="G597" s="531">
        <f t="shared" si="49"/>
        <v>0</v>
      </c>
      <c r="H597" s="387">
        <f t="shared" si="50"/>
        <v>0</v>
      </c>
      <c r="I597" s="387">
        <f t="shared" si="48"/>
        <v>0</v>
      </c>
      <c r="J597" s="565">
        <v>0</v>
      </c>
      <c r="K597" s="387">
        <v>0</v>
      </c>
      <c r="L597" s="530"/>
    </row>
    <row r="598" spans="1:12" s="87" customFormat="1" ht="15.5" x14ac:dyDescent="0.35">
      <c r="A598" s="152">
        <v>112</v>
      </c>
      <c r="B598" s="765" t="s">
        <v>1958</v>
      </c>
      <c r="C598" s="277"/>
      <c r="D598" s="277"/>
      <c r="E598" s="277"/>
      <c r="F598" s="158"/>
      <c r="G598" s="531">
        <f t="shared" si="49"/>
        <v>0</v>
      </c>
      <c r="H598" s="387">
        <f t="shared" si="50"/>
        <v>0</v>
      </c>
      <c r="I598" s="387">
        <f t="shared" si="48"/>
        <v>0</v>
      </c>
      <c r="J598" s="565">
        <v>0</v>
      </c>
      <c r="K598" s="387">
        <v>0</v>
      </c>
      <c r="L598" s="530"/>
    </row>
    <row r="599" spans="1:12" s="87" customFormat="1" ht="15.5" x14ac:dyDescent="0.35">
      <c r="A599" s="152">
        <v>113</v>
      </c>
      <c r="B599" s="765" t="s">
        <v>1959</v>
      </c>
      <c r="C599" s="277"/>
      <c r="D599" s="277"/>
      <c r="E599" s="277"/>
      <c r="F599" s="158"/>
      <c r="G599" s="531">
        <f t="shared" si="49"/>
        <v>0</v>
      </c>
      <c r="H599" s="387">
        <f t="shared" si="50"/>
        <v>0</v>
      </c>
      <c r="I599" s="387">
        <f t="shared" si="48"/>
        <v>0</v>
      </c>
      <c r="J599" s="565">
        <v>0</v>
      </c>
      <c r="K599" s="387">
        <v>0</v>
      </c>
      <c r="L599" s="530"/>
    </row>
    <row r="600" spans="1:12" s="87" customFormat="1" ht="15.5" x14ac:dyDescent="0.35">
      <c r="A600" s="152">
        <v>114</v>
      </c>
      <c r="B600" s="765" t="s">
        <v>1960</v>
      </c>
      <c r="C600" s="277"/>
      <c r="D600" s="277"/>
      <c r="E600" s="277"/>
      <c r="F600" s="158"/>
      <c r="G600" s="531">
        <f t="shared" si="49"/>
        <v>0</v>
      </c>
      <c r="H600" s="387">
        <f t="shared" si="50"/>
        <v>0</v>
      </c>
      <c r="I600" s="387">
        <f t="shared" si="48"/>
        <v>0</v>
      </c>
      <c r="J600" s="565">
        <v>0</v>
      </c>
      <c r="K600" s="387">
        <v>0</v>
      </c>
      <c r="L600" s="530"/>
    </row>
    <row r="601" spans="1:12" s="87" customFormat="1" ht="15.5" x14ac:dyDescent="0.35">
      <c r="A601" s="152">
        <v>115</v>
      </c>
      <c r="B601" s="765" t="s">
        <v>1961</v>
      </c>
      <c r="C601" s="277"/>
      <c r="D601" s="277"/>
      <c r="E601" s="277"/>
      <c r="F601" s="158"/>
      <c r="G601" s="531">
        <f t="shared" si="49"/>
        <v>0</v>
      </c>
      <c r="H601" s="387">
        <f t="shared" si="50"/>
        <v>0</v>
      </c>
      <c r="I601" s="387">
        <f t="shared" si="48"/>
        <v>0</v>
      </c>
      <c r="J601" s="565">
        <v>0</v>
      </c>
      <c r="K601" s="387">
        <v>0</v>
      </c>
      <c r="L601" s="530"/>
    </row>
    <row r="602" spans="1:12" s="87" customFormat="1" ht="15.5" x14ac:dyDescent="0.35">
      <c r="A602" s="152">
        <v>116</v>
      </c>
      <c r="B602" s="765" t="s">
        <v>1962</v>
      </c>
      <c r="C602" s="277"/>
      <c r="D602" s="277"/>
      <c r="E602" s="277"/>
      <c r="F602" s="158"/>
      <c r="G602" s="531">
        <f t="shared" si="49"/>
        <v>0</v>
      </c>
      <c r="H602" s="387">
        <f t="shared" si="50"/>
        <v>0</v>
      </c>
      <c r="I602" s="387">
        <f t="shared" si="48"/>
        <v>0</v>
      </c>
      <c r="J602" s="565">
        <v>0</v>
      </c>
      <c r="K602" s="387">
        <v>0</v>
      </c>
      <c r="L602" s="530"/>
    </row>
    <row r="603" spans="1:12" s="87" customFormat="1" ht="15.5" x14ac:dyDescent="0.35">
      <c r="A603" s="152">
        <v>117</v>
      </c>
      <c r="B603" s="765" t="s">
        <v>1963</v>
      </c>
      <c r="C603" s="277"/>
      <c r="D603" s="277"/>
      <c r="E603" s="277"/>
      <c r="F603" s="158"/>
      <c r="G603" s="531">
        <f t="shared" si="49"/>
        <v>0</v>
      </c>
      <c r="H603" s="387">
        <f t="shared" si="50"/>
        <v>0</v>
      </c>
      <c r="I603" s="387">
        <f t="shared" si="48"/>
        <v>0</v>
      </c>
      <c r="J603" s="565">
        <v>0</v>
      </c>
      <c r="K603" s="387">
        <v>0</v>
      </c>
      <c r="L603" s="530"/>
    </row>
    <row r="604" spans="1:12" s="87" customFormat="1" ht="15.5" x14ac:dyDescent="0.35">
      <c r="A604" s="152">
        <v>118</v>
      </c>
      <c r="B604" s="765" t="s">
        <v>1964</v>
      </c>
      <c r="C604" s="277"/>
      <c r="D604" s="277"/>
      <c r="E604" s="277"/>
      <c r="F604" s="158"/>
      <c r="G604" s="531">
        <f t="shared" si="49"/>
        <v>0</v>
      </c>
      <c r="H604" s="387">
        <f t="shared" si="50"/>
        <v>0</v>
      </c>
      <c r="I604" s="387">
        <f t="shared" si="48"/>
        <v>0</v>
      </c>
      <c r="J604" s="565">
        <v>0</v>
      </c>
      <c r="K604" s="387">
        <v>0</v>
      </c>
      <c r="L604" s="530"/>
    </row>
    <row r="605" spans="1:12" s="87" customFormat="1" ht="15.5" x14ac:dyDescent="0.35">
      <c r="A605" s="152">
        <v>119</v>
      </c>
      <c r="B605" s="765" t="s">
        <v>1965</v>
      </c>
      <c r="C605" s="277"/>
      <c r="D605" s="277"/>
      <c r="E605" s="277"/>
      <c r="F605" s="158"/>
      <c r="G605" s="531">
        <f t="shared" si="49"/>
        <v>0</v>
      </c>
      <c r="H605" s="387">
        <f t="shared" si="50"/>
        <v>0</v>
      </c>
      <c r="I605" s="387">
        <f t="shared" si="48"/>
        <v>0</v>
      </c>
      <c r="J605" s="565">
        <v>0</v>
      </c>
      <c r="K605" s="387">
        <v>0</v>
      </c>
      <c r="L605" s="530"/>
    </row>
    <row r="606" spans="1:12" s="87" customFormat="1" ht="15.5" x14ac:dyDescent="0.35">
      <c r="A606" s="152">
        <v>120</v>
      </c>
      <c r="B606" s="765" t="s">
        <v>1966</v>
      </c>
      <c r="C606" s="277"/>
      <c r="D606" s="277"/>
      <c r="E606" s="277"/>
      <c r="F606" s="158"/>
      <c r="G606" s="531">
        <f t="shared" si="49"/>
        <v>0</v>
      </c>
      <c r="H606" s="387">
        <f t="shared" si="50"/>
        <v>0</v>
      </c>
      <c r="I606" s="387">
        <f t="shared" si="48"/>
        <v>0</v>
      </c>
      <c r="J606" s="565">
        <v>0</v>
      </c>
      <c r="K606" s="387">
        <v>0</v>
      </c>
      <c r="L606" s="530"/>
    </row>
    <row r="607" spans="1:12" s="87" customFormat="1" ht="15.5" x14ac:dyDescent="0.35">
      <c r="A607" s="152">
        <v>121</v>
      </c>
      <c r="B607" s="765" t="s">
        <v>1968</v>
      </c>
      <c r="C607" s="277"/>
      <c r="D607" s="277"/>
      <c r="E607" s="277"/>
      <c r="F607" s="158"/>
      <c r="G607" s="531">
        <f t="shared" si="49"/>
        <v>0</v>
      </c>
      <c r="H607" s="387">
        <f t="shared" si="50"/>
        <v>0</v>
      </c>
      <c r="I607" s="387">
        <f t="shared" si="48"/>
        <v>0</v>
      </c>
      <c r="J607" s="565">
        <v>0</v>
      </c>
      <c r="K607" s="387">
        <v>0</v>
      </c>
      <c r="L607" s="530"/>
    </row>
    <row r="608" spans="1:12" s="87" customFormat="1" ht="15.5" x14ac:dyDescent="0.35">
      <c r="A608" s="152">
        <v>122</v>
      </c>
      <c r="B608" s="765" t="s">
        <v>1969</v>
      </c>
      <c r="C608" s="277"/>
      <c r="D608" s="277"/>
      <c r="E608" s="277"/>
      <c r="F608" s="158"/>
      <c r="G608" s="531">
        <f t="shared" si="49"/>
        <v>0</v>
      </c>
      <c r="H608" s="387">
        <f t="shared" si="50"/>
        <v>0</v>
      </c>
      <c r="I608" s="387">
        <f t="shared" si="48"/>
        <v>0</v>
      </c>
      <c r="J608" s="565">
        <v>0</v>
      </c>
      <c r="K608" s="387">
        <v>0</v>
      </c>
      <c r="L608" s="530"/>
    </row>
    <row r="609" spans="1:12" s="87" customFormat="1" ht="15.5" x14ac:dyDescent="0.35">
      <c r="A609" s="152">
        <v>123</v>
      </c>
      <c r="B609" s="765" t="s">
        <v>1970</v>
      </c>
      <c r="C609" s="277"/>
      <c r="D609" s="277"/>
      <c r="E609" s="277"/>
      <c r="F609" s="158"/>
      <c r="G609" s="531">
        <f t="shared" si="49"/>
        <v>0</v>
      </c>
      <c r="H609" s="387">
        <f t="shared" si="50"/>
        <v>0</v>
      </c>
      <c r="I609" s="387">
        <f t="shared" si="48"/>
        <v>0</v>
      </c>
      <c r="J609" s="565">
        <v>0</v>
      </c>
      <c r="K609" s="387">
        <v>0</v>
      </c>
      <c r="L609" s="530"/>
    </row>
    <row r="610" spans="1:12" s="87" customFormat="1" ht="15.5" x14ac:dyDescent="0.35">
      <c r="A610" s="152">
        <v>124</v>
      </c>
      <c r="B610" s="765" t="s">
        <v>1971</v>
      </c>
      <c r="C610" s="277">
        <v>3663.95</v>
      </c>
      <c r="D610" s="277"/>
      <c r="E610" s="277">
        <v>111.7</v>
      </c>
      <c r="F610" s="158">
        <f>C610+D610+E610</f>
        <v>3775.6499999999996</v>
      </c>
      <c r="G610" s="531">
        <f t="shared" si="49"/>
        <v>5.2643320294445087E-2</v>
      </c>
      <c r="H610" s="387">
        <f t="shared" si="50"/>
        <v>225.3897436746519</v>
      </c>
      <c r="I610" s="387">
        <f t="shared" si="48"/>
        <v>49.585743608423421</v>
      </c>
      <c r="J610" s="565">
        <v>64.264510865978821</v>
      </c>
      <c r="K610" s="387">
        <v>58.007304599316321</v>
      </c>
      <c r="L610" s="530">
        <f>(K610+J610+I610+H610)/F610</f>
        <v>0.10521295743736057</v>
      </c>
    </row>
    <row r="611" spans="1:12" s="87" customFormat="1" ht="15.5" x14ac:dyDescent="0.35">
      <c r="A611" s="152">
        <v>125</v>
      </c>
      <c r="B611" s="765" t="s">
        <v>1972</v>
      </c>
      <c r="C611" s="277"/>
      <c r="D611" s="277"/>
      <c r="E611" s="277"/>
      <c r="F611" s="158"/>
      <c r="G611" s="531">
        <f t="shared" si="49"/>
        <v>0</v>
      </c>
      <c r="H611" s="387">
        <f t="shared" si="50"/>
        <v>0</v>
      </c>
      <c r="I611" s="387">
        <f t="shared" si="48"/>
        <v>0</v>
      </c>
      <c r="J611" s="565">
        <v>0</v>
      </c>
      <c r="K611" s="387">
        <v>0</v>
      </c>
      <c r="L611" s="530"/>
    </row>
    <row r="612" spans="1:12" s="87" customFormat="1" ht="15.5" x14ac:dyDescent="0.35">
      <c r="A612" s="152">
        <v>126</v>
      </c>
      <c r="B612" s="765" t="s">
        <v>1973</v>
      </c>
      <c r="C612" s="277"/>
      <c r="D612" s="277"/>
      <c r="E612" s="277"/>
      <c r="F612" s="158"/>
      <c r="G612" s="531">
        <f t="shared" si="49"/>
        <v>0</v>
      </c>
      <c r="H612" s="387">
        <f t="shared" si="50"/>
        <v>0</v>
      </c>
      <c r="I612" s="387">
        <f t="shared" si="48"/>
        <v>0</v>
      </c>
      <c r="J612" s="565">
        <v>0</v>
      </c>
      <c r="K612" s="387">
        <v>0</v>
      </c>
      <c r="L612" s="530"/>
    </row>
    <row r="613" spans="1:12" s="87" customFormat="1" ht="15.5" x14ac:dyDescent="0.35">
      <c r="A613" s="152">
        <v>127</v>
      </c>
      <c r="B613" s="765" t="s">
        <v>1974</v>
      </c>
      <c r="C613" s="277"/>
      <c r="D613" s="277"/>
      <c r="E613" s="277"/>
      <c r="F613" s="158"/>
      <c r="G613" s="531">
        <f t="shared" si="49"/>
        <v>0</v>
      </c>
      <c r="H613" s="387">
        <f t="shared" si="50"/>
        <v>0</v>
      </c>
      <c r="I613" s="387">
        <f t="shared" ref="I613:I670" si="51">H613*0.22</f>
        <v>0</v>
      </c>
      <c r="J613" s="565">
        <v>0</v>
      </c>
      <c r="K613" s="387">
        <v>0</v>
      </c>
      <c r="L613" s="530"/>
    </row>
    <row r="614" spans="1:12" s="87" customFormat="1" ht="15.5" x14ac:dyDescent="0.35">
      <c r="A614" s="152">
        <v>128</v>
      </c>
      <c r="B614" s="765" t="s">
        <v>1975</v>
      </c>
      <c r="C614" s="277"/>
      <c r="D614" s="277"/>
      <c r="E614" s="277"/>
      <c r="F614" s="158"/>
      <c r="G614" s="531">
        <f t="shared" si="49"/>
        <v>0</v>
      </c>
      <c r="H614" s="387">
        <f t="shared" si="50"/>
        <v>0</v>
      </c>
      <c r="I614" s="387">
        <f t="shared" si="51"/>
        <v>0</v>
      </c>
      <c r="J614" s="565">
        <v>0</v>
      </c>
      <c r="K614" s="387">
        <v>0</v>
      </c>
      <c r="L614" s="530"/>
    </row>
    <row r="615" spans="1:12" s="87" customFormat="1" ht="15.5" x14ac:dyDescent="0.35">
      <c r="A615" s="152">
        <v>129</v>
      </c>
      <c r="B615" s="765" t="s">
        <v>1976</v>
      </c>
      <c r="C615" s="277"/>
      <c r="D615" s="277"/>
      <c r="E615" s="277"/>
      <c r="F615" s="158"/>
      <c r="G615" s="531">
        <f t="shared" si="49"/>
        <v>0</v>
      </c>
      <c r="H615" s="387">
        <f t="shared" si="50"/>
        <v>0</v>
      </c>
      <c r="I615" s="387">
        <f t="shared" si="51"/>
        <v>0</v>
      </c>
      <c r="J615" s="565">
        <v>0</v>
      </c>
      <c r="K615" s="387">
        <v>0</v>
      </c>
      <c r="L615" s="530"/>
    </row>
    <row r="616" spans="1:12" s="87" customFormat="1" ht="15.5" x14ac:dyDescent="0.35">
      <c r="A616" s="152">
        <v>130</v>
      </c>
      <c r="B616" s="765" t="s">
        <v>1977</v>
      </c>
      <c r="C616" s="277"/>
      <c r="D616" s="277"/>
      <c r="E616" s="277"/>
      <c r="F616" s="158"/>
      <c r="G616" s="531">
        <f t="shared" si="49"/>
        <v>0</v>
      </c>
      <c r="H616" s="387">
        <f t="shared" si="50"/>
        <v>0</v>
      </c>
      <c r="I616" s="387">
        <f t="shared" si="51"/>
        <v>0</v>
      </c>
      <c r="J616" s="565">
        <v>0</v>
      </c>
      <c r="K616" s="387">
        <v>0</v>
      </c>
      <c r="L616" s="530"/>
    </row>
    <row r="617" spans="1:12" s="87" customFormat="1" ht="15.5" x14ac:dyDescent="0.35">
      <c r="A617" s="152">
        <v>131</v>
      </c>
      <c r="B617" s="765" t="s">
        <v>1978</v>
      </c>
      <c r="C617" s="277"/>
      <c r="D617" s="277"/>
      <c r="E617" s="277"/>
      <c r="F617" s="158"/>
      <c r="G617" s="531">
        <f t="shared" si="49"/>
        <v>0</v>
      </c>
      <c r="H617" s="387">
        <f t="shared" si="50"/>
        <v>0</v>
      </c>
      <c r="I617" s="387">
        <f t="shared" si="51"/>
        <v>0</v>
      </c>
      <c r="J617" s="565">
        <v>0</v>
      </c>
      <c r="K617" s="387">
        <v>0</v>
      </c>
      <c r="L617" s="530"/>
    </row>
    <row r="618" spans="1:12" s="87" customFormat="1" ht="15.5" x14ac:dyDescent="0.35">
      <c r="A618" s="152">
        <v>132</v>
      </c>
      <c r="B618" s="765" t="s">
        <v>1980</v>
      </c>
      <c r="C618" s="277"/>
      <c r="D618" s="277"/>
      <c r="E618" s="277"/>
      <c r="F618" s="158"/>
      <c r="G618" s="531">
        <f t="shared" si="49"/>
        <v>0</v>
      </c>
      <c r="H618" s="387">
        <f t="shared" si="50"/>
        <v>0</v>
      </c>
      <c r="I618" s="387">
        <f t="shared" si="51"/>
        <v>0</v>
      </c>
      <c r="J618" s="565">
        <v>0</v>
      </c>
      <c r="K618" s="387">
        <v>0</v>
      </c>
      <c r="L618" s="530"/>
    </row>
    <row r="619" spans="1:12" s="87" customFormat="1" ht="15.5" x14ac:dyDescent="0.35">
      <c r="A619" s="152">
        <v>133</v>
      </c>
      <c r="B619" s="765" t="s">
        <v>1981</v>
      </c>
      <c r="C619" s="277"/>
      <c r="D619" s="277"/>
      <c r="E619" s="277"/>
      <c r="F619" s="158"/>
      <c r="G619" s="531">
        <f t="shared" si="49"/>
        <v>0</v>
      </c>
      <c r="H619" s="387">
        <f t="shared" si="50"/>
        <v>0</v>
      </c>
      <c r="I619" s="387">
        <f t="shared" si="51"/>
        <v>0</v>
      </c>
      <c r="J619" s="565">
        <v>0</v>
      </c>
      <c r="K619" s="387">
        <v>0</v>
      </c>
      <c r="L619" s="530"/>
    </row>
    <row r="620" spans="1:12" s="87" customFormat="1" ht="15.5" x14ac:dyDescent="0.35">
      <c r="A620" s="152">
        <v>134</v>
      </c>
      <c r="B620" s="765" t="s">
        <v>1983</v>
      </c>
      <c r="C620" s="277"/>
      <c r="D620" s="277"/>
      <c r="E620" s="277"/>
      <c r="F620" s="158"/>
      <c r="G620" s="531">
        <f t="shared" si="49"/>
        <v>0</v>
      </c>
      <c r="H620" s="387">
        <f t="shared" si="50"/>
        <v>0</v>
      </c>
      <c r="I620" s="387">
        <f t="shared" si="51"/>
        <v>0</v>
      </c>
      <c r="J620" s="565">
        <v>0</v>
      </c>
      <c r="K620" s="387">
        <v>0</v>
      </c>
      <c r="L620" s="530"/>
    </row>
    <row r="621" spans="1:12" s="87" customFormat="1" ht="15.5" x14ac:dyDescent="0.35">
      <c r="A621" s="152">
        <v>135</v>
      </c>
      <c r="B621" s="765" t="s">
        <v>1984</v>
      </c>
      <c r="C621" s="277"/>
      <c r="D621" s="277"/>
      <c r="E621" s="277"/>
      <c r="F621" s="158"/>
      <c r="G621" s="531">
        <f t="shared" si="49"/>
        <v>0</v>
      </c>
      <c r="H621" s="387">
        <f t="shared" si="50"/>
        <v>0</v>
      </c>
      <c r="I621" s="387">
        <f t="shared" si="51"/>
        <v>0</v>
      </c>
      <c r="J621" s="565">
        <v>0</v>
      </c>
      <c r="K621" s="387">
        <v>0</v>
      </c>
      <c r="L621" s="530"/>
    </row>
    <row r="622" spans="1:12" s="87" customFormat="1" ht="15.5" x14ac:dyDescent="0.35">
      <c r="A622" s="152">
        <v>136</v>
      </c>
      <c r="B622" s="765" t="s">
        <v>1985</v>
      </c>
      <c r="C622" s="277"/>
      <c r="D622" s="277"/>
      <c r="E622" s="277"/>
      <c r="F622" s="158"/>
      <c r="G622" s="531">
        <f t="shared" ref="G622:G666" si="52">2/143442.7*F622</f>
        <v>0</v>
      </c>
      <c r="H622" s="387">
        <f t="shared" si="50"/>
        <v>0</v>
      </c>
      <c r="I622" s="387">
        <f t="shared" si="51"/>
        <v>0</v>
      </c>
      <c r="J622" s="565">
        <v>0</v>
      </c>
      <c r="K622" s="387">
        <v>0</v>
      </c>
      <c r="L622" s="530"/>
    </row>
    <row r="623" spans="1:12" s="87" customFormat="1" ht="15.5" x14ac:dyDescent="0.35">
      <c r="A623" s="152">
        <v>137</v>
      </c>
      <c r="B623" s="765" t="s">
        <v>1986</v>
      </c>
      <c r="C623" s="277"/>
      <c r="D623" s="277"/>
      <c r="E623" s="277"/>
      <c r="F623" s="158"/>
      <c r="G623" s="531">
        <f t="shared" si="52"/>
        <v>0</v>
      </c>
      <c r="H623" s="387">
        <f t="shared" si="50"/>
        <v>0</v>
      </c>
      <c r="I623" s="387">
        <f t="shared" si="51"/>
        <v>0</v>
      </c>
      <c r="J623" s="565">
        <v>0</v>
      </c>
      <c r="K623" s="387">
        <v>0</v>
      </c>
      <c r="L623" s="530"/>
    </row>
    <row r="624" spans="1:12" s="87" customFormat="1" ht="15.5" x14ac:dyDescent="0.35">
      <c r="A624" s="152">
        <v>138</v>
      </c>
      <c r="B624" s="765" t="s">
        <v>1987</v>
      </c>
      <c r="C624" s="277"/>
      <c r="D624" s="277"/>
      <c r="E624" s="277"/>
      <c r="F624" s="158"/>
      <c r="G624" s="531">
        <f t="shared" si="52"/>
        <v>0</v>
      </c>
      <c r="H624" s="387">
        <f t="shared" si="50"/>
        <v>0</v>
      </c>
      <c r="I624" s="387">
        <f t="shared" si="51"/>
        <v>0</v>
      </c>
      <c r="J624" s="565">
        <v>0</v>
      </c>
      <c r="K624" s="387">
        <v>0</v>
      </c>
      <c r="L624" s="530"/>
    </row>
    <row r="625" spans="1:12" s="87" customFormat="1" ht="15.5" x14ac:dyDescent="0.35">
      <c r="A625" s="152">
        <v>139</v>
      </c>
      <c r="B625" s="765" t="s">
        <v>1989</v>
      </c>
      <c r="C625" s="277"/>
      <c r="D625" s="277"/>
      <c r="E625" s="277"/>
      <c r="F625" s="158"/>
      <c r="G625" s="531">
        <f t="shared" si="52"/>
        <v>0</v>
      </c>
      <c r="H625" s="387">
        <f t="shared" si="50"/>
        <v>0</v>
      </c>
      <c r="I625" s="387">
        <f t="shared" si="51"/>
        <v>0</v>
      </c>
      <c r="J625" s="565">
        <v>0</v>
      </c>
      <c r="K625" s="387">
        <v>0</v>
      </c>
      <c r="L625" s="530"/>
    </row>
    <row r="626" spans="1:12" s="87" customFormat="1" ht="15.5" x14ac:dyDescent="0.35">
      <c r="A626" s="152">
        <v>140</v>
      </c>
      <c r="B626" s="765" t="s">
        <v>1990</v>
      </c>
      <c r="C626" s="277"/>
      <c r="D626" s="277"/>
      <c r="E626" s="277"/>
      <c r="F626" s="158"/>
      <c r="G626" s="531">
        <f t="shared" si="52"/>
        <v>0</v>
      </c>
      <c r="H626" s="387">
        <f t="shared" si="50"/>
        <v>0</v>
      </c>
      <c r="I626" s="387">
        <f t="shared" si="51"/>
        <v>0</v>
      </c>
      <c r="J626" s="565">
        <v>0</v>
      </c>
      <c r="K626" s="387">
        <v>0</v>
      </c>
      <c r="L626" s="530"/>
    </row>
    <row r="627" spans="1:12" s="87" customFormat="1" ht="15.5" x14ac:dyDescent="0.35">
      <c r="A627" s="152">
        <v>141</v>
      </c>
      <c r="B627" s="765" t="s">
        <v>1991</v>
      </c>
      <c r="C627" s="277"/>
      <c r="D627" s="277"/>
      <c r="E627" s="277"/>
      <c r="F627" s="158"/>
      <c r="G627" s="531">
        <f t="shared" si="52"/>
        <v>0</v>
      </c>
      <c r="H627" s="387">
        <f t="shared" si="50"/>
        <v>0</v>
      </c>
      <c r="I627" s="387">
        <f t="shared" si="51"/>
        <v>0</v>
      </c>
      <c r="J627" s="565">
        <v>0</v>
      </c>
      <c r="K627" s="387">
        <v>0</v>
      </c>
      <c r="L627" s="530"/>
    </row>
    <row r="628" spans="1:12" s="87" customFormat="1" ht="15.5" x14ac:dyDescent="0.35">
      <c r="A628" s="152">
        <v>142</v>
      </c>
      <c r="B628" s="765" t="s">
        <v>1992</v>
      </c>
      <c r="C628" s="277"/>
      <c r="D628" s="277"/>
      <c r="E628" s="277"/>
      <c r="F628" s="158"/>
      <c r="G628" s="531">
        <f t="shared" si="52"/>
        <v>0</v>
      </c>
      <c r="H628" s="387">
        <f t="shared" si="50"/>
        <v>0</v>
      </c>
      <c r="I628" s="387">
        <f t="shared" si="51"/>
        <v>0</v>
      </c>
      <c r="J628" s="565">
        <v>0</v>
      </c>
      <c r="K628" s="387">
        <v>0</v>
      </c>
      <c r="L628" s="530"/>
    </row>
    <row r="629" spans="1:12" s="87" customFormat="1" ht="15.5" x14ac:dyDescent="0.35">
      <c r="A629" s="152">
        <v>143</v>
      </c>
      <c r="B629" s="765" t="s">
        <v>1993</v>
      </c>
      <c r="C629" s="277"/>
      <c r="D629" s="277"/>
      <c r="E629" s="277"/>
      <c r="F629" s="158"/>
      <c r="G629" s="531">
        <f t="shared" si="52"/>
        <v>0</v>
      </c>
      <c r="H629" s="387">
        <f t="shared" si="50"/>
        <v>0</v>
      </c>
      <c r="I629" s="387">
        <f t="shared" si="51"/>
        <v>0</v>
      </c>
      <c r="J629" s="565">
        <v>0</v>
      </c>
      <c r="K629" s="387">
        <v>0</v>
      </c>
      <c r="L629" s="530"/>
    </row>
    <row r="630" spans="1:12" s="87" customFormat="1" ht="15.5" x14ac:dyDescent="0.35">
      <c r="A630" s="152">
        <v>144</v>
      </c>
      <c r="B630" s="765" t="s">
        <v>1994</v>
      </c>
      <c r="C630" s="277"/>
      <c r="D630" s="277"/>
      <c r="E630" s="277"/>
      <c r="F630" s="158"/>
      <c r="G630" s="531">
        <f t="shared" si="52"/>
        <v>0</v>
      </c>
      <c r="H630" s="387">
        <f t="shared" si="50"/>
        <v>0</v>
      </c>
      <c r="I630" s="387">
        <f t="shared" si="51"/>
        <v>0</v>
      </c>
      <c r="J630" s="565">
        <v>0</v>
      </c>
      <c r="K630" s="387">
        <v>0</v>
      </c>
      <c r="L630" s="530"/>
    </row>
    <row r="631" spans="1:12" s="87" customFormat="1" ht="15.5" x14ac:dyDescent="0.35">
      <c r="A631" s="152">
        <v>145</v>
      </c>
      <c r="B631" s="765" t="s">
        <v>1995</v>
      </c>
      <c r="C631" s="277"/>
      <c r="D631" s="277"/>
      <c r="E631" s="277"/>
      <c r="F631" s="158"/>
      <c r="G631" s="531">
        <f t="shared" si="52"/>
        <v>0</v>
      </c>
      <c r="H631" s="387">
        <f t="shared" si="50"/>
        <v>0</v>
      </c>
      <c r="I631" s="387">
        <f t="shared" si="51"/>
        <v>0</v>
      </c>
      <c r="J631" s="565">
        <v>0</v>
      </c>
      <c r="K631" s="387">
        <v>0</v>
      </c>
      <c r="L631" s="530"/>
    </row>
    <row r="632" spans="1:12" s="87" customFormat="1" ht="15.5" x14ac:dyDescent="0.35">
      <c r="A632" s="152">
        <v>146</v>
      </c>
      <c r="B632" s="765" t="s">
        <v>1996</v>
      </c>
      <c r="C632" s="277"/>
      <c r="D632" s="277"/>
      <c r="E632" s="277"/>
      <c r="F632" s="158"/>
      <c r="G632" s="531">
        <f t="shared" si="52"/>
        <v>0</v>
      </c>
      <c r="H632" s="387">
        <f t="shared" si="50"/>
        <v>0</v>
      </c>
      <c r="I632" s="387">
        <f t="shared" si="51"/>
        <v>0</v>
      </c>
      <c r="J632" s="565">
        <v>0</v>
      </c>
      <c r="K632" s="387">
        <v>0</v>
      </c>
      <c r="L632" s="530"/>
    </row>
    <row r="633" spans="1:12" s="87" customFormat="1" ht="15.5" x14ac:dyDescent="0.35">
      <c r="A633" s="152">
        <v>147</v>
      </c>
      <c r="B633" s="765" t="s">
        <v>1997</v>
      </c>
      <c r="C633" s="277"/>
      <c r="D633" s="277"/>
      <c r="E633" s="277"/>
      <c r="F633" s="158"/>
      <c r="G633" s="531">
        <f t="shared" si="52"/>
        <v>0</v>
      </c>
      <c r="H633" s="387">
        <f t="shared" si="50"/>
        <v>0</v>
      </c>
      <c r="I633" s="387">
        <f t="shared" si="51"/>
        <v>0</v>
      </c>
      <c r="J633" s="565">
        <v>0</v>
      </c>
      <c r="K633" s="387">
        <v>0</v>
      </c>
      <c r="L633" s="530"/>
    </row>
    <row r="634" spans="1:12" s="87" customFormat="1" ht="15.5" x14ac:dyDescent="0.35">
      <c r="A634" s="152">
        <v>148</v>
      </c>
      <c r="B634" s="765" t="s">
        <v>1998</v>
      </c>
      <c r="C634" s="277"/>
      <c r="D634" s="277"/>
      <c r="E634" s="277"/>
      <c r="F634" s="158"/>
      <c r="G634" s="531">
        <f t="shared" si="52"/>
        <v>0</v>
      </c>
      <c r="H634" s="387">
        <f t="shared" si="50"/>
        <v>0</v>
      </c>
      <c r="I634" s="387">
        <f t="shared" si="51"/>
        <v>0</v>
      </c>
      <c r="J634" s="565">
        <v>0</v>
      </c>
      <c r="K634" s="387">
        <v>0</v>
      </c>
      <c r="L634" s="530"/>
    </row>
    <row r="635" spans="1:12" s="87" customFormat="1" ht="15.5" x14ac:dyDescent="0.35">
      <c r="A635" s="152">
        <v>149</v>
      </c>
      <c r="B635" s="765" t="s">
        <v>1999</v>
      </c>
      <c r="C635" s="277"/>
      <c r="D635" s="277"/>
      <c r="E635" s="277"/>
      <c r="F635" s="158"/>
      <c r="G635" s="531">
        <f t="shared" si="52"/>
        <v>0</v>
      </c>
      <c r="H635" s="387">
        <f t="shared" si="50"/>
        <v>0</v>
      </c>
      <c r="I635" s="387">
        <f t="shared" si="51"/>
        <v>0</v>
      </c>
      <c r="J635" s="565">
        <v>0</v>
      </c>
      <c r="K635" s="387">
        <v>0</v>
      </c>
      <c r="L635" s="530"/>
    </row>
    <row r="636" spans="1:12" s="87" customFormat="1" ht="15.5" x14ac:dyDescent="0.35">
      <c r="A636" s="152">
        <v>150</v>
      </c>
      <c r="B636" s="765" t="s">
        <v>2001</v>
      </c>
      <c r="C636" s="277"/>
      <c r="D636" s="277"/>
      <c r="E636" s="277"/>
      <c r="F636" s="158"/>
      <c r="G636" s="531">
        <f t="shared" si="52"/>
        <v>0</v>
      </c>
      <c r="H636" s="387">
        <f t="shared" si="50"/>
        <v>0</v>
      </c>
      <c r="I636" s="387">
        <f t="shared" si="51"/>
        <v>0</v>
      </c>
      <c r="J636" s="565">
        <v>0</v>
      </c>
      <c r="K636" s="387">
        <v>0</v>
      </c>
      <c r="L636" s="530"/>
    </row>
    <row r="637" spans="1:12" s="87" customFormat="1" ht="15.5" x14ac:dyDescent="0.35">
      <c r="A637" s="152">
        <v>151</v>
      </c>
      <c r="B637" s="765" t="s">
        <v>2002</v>
      </c>
      <c r="C637" s="277"/>
      <c r="D637" s="277"/>
      <c r="E637" s="277"/>
      <c r="F637" s="158"/>
      <c r="G637" s="531">
        <f t="shared" si="52"/>
        <v>0</v>
      </c>
      <c r="H637" s="387">
        <f t="shared" si="50"/>
        <v>0</v>
      </c>
      <c r="I637" s="387">
        <f t="shared" si="51"/>
        <v>0</v>
      </c>
      <c r="J637" s="565">
        <v>0</v>
      </c>
      <c r="K637" s="387">
        <v>0</v>
      </c>
      <c r="L637" s="530"/>
    </row>
    <row r="638" spans="1:12" s="87" customFormat="1" ht="15.5" x14ac:dyDescent="0.35">
      <c r="A638" s="152">
        <v>152</v>
      </c>
      <c r="B638" s="765" t="s">
        <v>2003</v>
      </c>
      <c r="C638" s="277"/>
      <c r="D638" s="277"/>
      <c r="E638" s="277"/>
      <c r="F638" s="158"/>
      <c r="G638" s="531">
        <f t="shared" si="52"/>
        <v>0</v>
      </c>
      <c r="H638" s="387">
        <f t="shared" si="50"/>
        <v>0</v>
      </c>
      <c r="I638" s="387">
        <f t="shared" si="51"/>
        <v>0</v>
      </c>
      <c r="J638" s="565">
        <v>0</v>
      </c>
      <c r="K638" s="387">
        <v>0</v>
      </c>
      <c r="L638" s="530"/>
    </row>
    <row r="639" spans="1:12" s="87" customFormat="1" ht="15.5" x14ac:dyDescent="0.35">
      <c r="A639" s="152">
        <v>153</v>
      </c>
      <c r="B639" s="765" t="s">
        <v>2004</v>
      </c>
      <c r="C639" s="277"/>
      <c r="D639" s="277"/>
      <c r="E639" s="277"/>
      <c r="F639" s="158"/>
      <c r="G639" s="531">
        <f t="shared" si="52"/>
        <v>0</v>
      </c>
      <c r="H639" s="387">
        <f t="shared" si="50"/>
        <v>0</v>
      </c>
      <c r="I639" s="387">
        <f t="shared" si="51"/>
        <v>0</v>
      </c>
      <c r="J639" s="565">
        <v>0</v>
      </c>
      <c r="K639" s="387">
        <v>0</v>
      </c>
      <c r="L639" s="530"/>
    </row>
    <row r="640" spans="1:12" s="87" customFormat="1" ht="15.5" x14ac:dyDescent="0.35">
      <c r="A640" s="152">
        <v>154</v>
      </c>
      <c r="B640" s="765" t="s">
        <v>2005</v>
      </c>
      <c r="C640" s="277"/>
      <c r="D640" s="277"/>
      <c r="E640" s="277"/>
      <c r="F640" s="158"/>
      <c r="G640" s="531">
        <f t="shared" si="52"/>
        <v>0</v>
      </c>
      <c r="H640" s="387">
        <f t="shared" si="50"/>
        <v>0</v>
      </c>
      <c r="I640" s="387">
        <f t="shared" si="51"/>
        <v>0</v>
      </c>
      <c r="J640" s="565">
        <v>0</v>
      </c>
      <c r="K640" s="387">
        <v>0</v>
      </c>
      <c r="L640" s="530"/>
    </row>
    <row r="641" spans="1:12" s="87" customFormat="1" ht="15.5" x14ac:dyDescent="0.35">
      <c r="A641" s="152">
        <v>155</v>
      </c>
      <c r="B641" s="765" t="s">
        <v>2006</v>
      </c>
      <c r="C641" s="277"/>
      <c r="D641" s="277"/>
      <c r="E641" s="277"/>
      <c r="F641" s="158"/>
      <c r="G641" s="531">
        <f t="shared" si="52"/>
        <v>0</v>
      </c>
      <c r="H641" s="387">
        <f t="shared" si="50"/>
        <v>0</v>
      </c>
      <c r="I641" s="387">
        <f t="shared" si="51"/>
        <v>0</v>
      </c>
      <c r="J641" s="565">
        <v>0</v>
      </c>
      <c r="K641" s="387">
        <v>0</v>
      </c>
      <c r="L641" s="530"/>
    </row>
    <row r="642" spans="1:12" s="87" customFormat="1" ht="15.5" x14ac:dyDescent="0.35">
      <c r="A642" s="152">
        <v>156</v>
      </c>
      <c r="B642" s="765" t="s">
        <v>2007</v>
      </c>
      <c r="C642" s="277"/>
      <c r="D642" s="277"/>
      <c r="E642" s="277"/>
      <c r="F642" s="158"/>
      <c r="G642" s="531">
        <f t="shared" si="52"/>
        <v>0</v>
      </c>
      <c r="H642" s="387">
        <f t="shared" si="50"/>
        <v>0</v>
      </c>
      <c r="I642" s="387">
        <f t="shared" si="51"/>
        <v>0</v>
      </c>
      <c r="J642" s="565">
        <v>0</v>
      </c>
      <c r="K642" s="387">
        <v>0</v>
      </c>
      <c r="L642" s="530"/>
    </row>
    <row r="643" spans="1:12" s="87" customFormat="1" ht="15.5" x14ac:dyDescent="0.35">
      <c r="A643" s="152">
        <v>157</v>
      </c>
      <c r="B643" s="765" t="s">
        <v>2008</v>
      </c>
      <c r="C643" s="277"/>
      <c r="D643" s="277"/>
      <c r="E643" s="277"/>
      <c r="F643" s="158"/>
      <c r="G643" s="531">
        <f t="shared" si="52"/>
        <v>0</v>
      </c>
      <c r="H643" s="387">
        <f t="shared" si="50"/>
        <v>0</v>
      </c>
      <c r="I643" s="387">
        <f t="shared" si="51"/>
        <v>0</v>
      </c>
      <c r="J643" s="565">
        <v>0</v>
      </c>
      <c r="K643" s="387">
        <v>0</v>
      </c>
      <c r="L643" s="530"/>
    </row>
    <row r="644" spans="1:12" s="87" customFormat="1" ht="15.5" x14ac:dyDescent="0.35">
      <c r="A644" s="152">
        <v>158</v>
      </c>
      <c r="B644" s="765" t="s">
        <v>2156</v>
      </c>
      <c r="C644" s="277">
        <v>2745.3</v>
      </c>
      <c r="D644" s="277"/>
      <c r="E644" s="277">
        <v>209</v>
      </c>
      <c r="F644" s="158">
        <f>C644+E644</f>
        <v>2954.3</v>
      </c>
      <c r="G644" s="531">
        <f t="shared" si="52"/>
        <v>4.1191360731497664E-2</v>
      </c>
      <c r="H644" s="387">
        <f t="shared" si="50"/>
        <v>176.35875140387066</v>
      </c>
      <c r="I644" s="387">
        <f t="shared" si="51"/>
        <v>38.798925308851544</v>
      </c>
      <c r="J644" s="565">
        <v>50.284492591040291</v>
      </c>
      <c r="K644" s="387">
        <v>45.388470853431919</v>
      </c>
      <c r="L644" s="530">
        <f t="shared" ref="L644:L686" si="53">(K644+J644+I644+H644)/F644</f>
        <v>0.10521295743736059</v>
      </c>
    </row>
    <row r="645" spans="1:12" s="87" customFormat="1" ht="15.5" x14ac:dyDescent="0.35">
      <c r="A645" s="152">
        <v>159</v>
      </c>
      <c r="B645" s="765" t="s">
        <v>1146</v>
      </c>
      <c r="C645" s="277"/>
      <c r="D645" s="277"/>
      <c r="E645" s="277"/>
      <c r="F645" s="158"/>
      <c r="G645" s="531">
        <f t="shared" si="52"/>
        <v>0</v>
      </c>
      <c r="H645" s="387">
        <f t="shared" si="50"/>
        <v>0</v>
      </c>
      <c r="I645" s="387">
        <f t="shared" si="51"/>
        <v>0</v>
      </c>
      <c r="J645" s="565">
        <v>0</v>
      </c>
      <c r="K645" s="387">
        <v>0</v>
      </c>
      <c r="L645" s="530"/>
    </row>
    <row r="646" spans="1:12" s="87" customFormat="1" ht="15.5" x14ac:dyDescent="0.35">
      <c r="A646" s="152">
        <v>160</v>
      </c>
      <c r="B646" s="765" t="s">
        <v>1147</v>
      </c>
      <c r="C646" s="277"/>
      <c r="D646" s="277"/>
      <c r="E646" s="277"/>
      <c r="F646" s="158"/>
      <c r="G646" s="531">
        <f t="shared" si="52"/>
        <v>0</v>
      </c>
      <c r="H646" s="387">
        <f t="shared" si="50"/>
        <v>0</v>
      </c>
      <c r="I646" s="387">
        <f t="shared" si="51"/>
        <v>0</v>
      </c>
      <c r="J646" s="565">
        <v>0</v>
      </c>
      <c r="K646" s="387">
        <v>0</v>
      </c>
      <c r="L646" s="530"/>
    </row>
    <row r="647" spans="1:12" s="87" customFormat="1" ht="15.5" x14ac:dyDescent="0.35">
      <c r="A647" s="152">
        <v>161</v>
      </c>
      <c r="B647" s="765" t="s">
        <v>1148</v>
      </c>
      <c r="C647" s="277"/>
      <c r="D647" s="277"/>
      <c r="E647" s="277"/>
      <c r="F647" s="158"/>
      <c r="G647" s="531">
        <f t="shared" si="52"/>
        <v>0</v>
      </c>
      <c r="H647" s="387">
        <f t="shared" ref="H647:H710" si="54">G647*4281.45</f>
        <v>0</v>
      </c>
      <c r="I647" s="387">
        <f t="shared" si="51"/>
        <v>0</v>
      </c>
      <c r="J647" s="565">
        <v>0</v>
      </c>
      <c r="K647" s="387">
        <v>0</v>
      </c>
      <c r="L647" s="530"/>
    </row>
    <row r="648" spans="1:12" s="87" customFormat="1" ht="15.5" x14ac:dyDescent="0.35">
      <c r="A648" s="152">
        <v>162</v>
      </c>
      <c r="B648" s="765" t="s">
        <v>1149</v>
      </c>
      <c r="C648" s="277"/>
      <c r="D648" s="277"/>
      <c r="E648" s="277"/>
      <c r="F648" s="158"/>
      <c r="G648" s="531">
        <f t="shared" si="52"/>
        <v>0</v>
      </c>
      <c r="H648" s="387">
        <f t="shared" si="54"/>
        <v>0</v>
      </c>
      <c r="I648" s="387">
        <f t="shared" si="51"/>
        <v>0</v>
      </c>
      <c r="J648" s="565">
        <v>0</v>
      </c>
      <c r="K648" s="387">
        <v>0</v>
      </c>
      <c r="L648" s="530"/>
    </row>
    <row r="649" spans="1:12" s="87" customFormat="1" ht="15.5" x14ac:dyDescent="0.35">
      <c r="A649" s="152">
        <v>163</v>
      </c>
      <c r="B649" s="765" t="s">
        <v>1150</v>
      </c>
      <c r="C649" s="277"/>
      <c r="D649" s="277"/>
      <c r="E649" s="277"/>
      <c r="F649" s="158"/>
      <c r="G649" s="531">
        <f t="shared" si="52"/>
        <v>0</v>
      </c>
      <c r="H649" s="387">
        <f t="shared" si="54"/>
        <v>0</v>
      </c>
      <c r="I649" s="387">
        <f t="shared" si="51"/>
        <v>0</v>
      </c>
      <c r="J649" s="565">
        <v>0</v>
      </c>
      <c r="K649" s="387">
        <v>0</v>
      </c>
      <c r="L649" s="530"/>
    </row>
    <row r="650" spans="1:12" s="87" customFormat="1" ht="15.5" x14ac:dyDescent="0.35">
      <c r="A650" s="152">
        <v>164</v>
      </c>
      <c r="B650" s="765" t="s">
        <v>1151</v>
      </c>
      <c r="C650" s="277"/>
      <c r="D650" s="277"/>
      <c r="E650" s="277"/>
      <c r="F650" s="158"/>
      <c r="G650" s="531">
        <f t="shared" si="52"/>
        <v>0</v>
      </c>
      <c r="H650" s="387">
        <f t="shared" si="54"/>
        <v>0</v>
      </c>
      <c r="I650" s="387">
        <f t="shared" si="51"/>
        <v>0</v>
      </c>
      <c r="J650" s="565">
        <v>0</v>
      </c>
      <c r="K650" s="387">
        <v>0</v>
      </c>
      <c r="L650" s="530"/>
    </row>
    <row r="651" spans="1:12" s="87" customFormat="1" ht="15.5" x14ac:dyDescent="0.35">
      <c r="A651" s="152">
        <v>165</v>
      </c>
      <c r="B651" s="765" t="s">
        <v>1152</v>
      </c>
      <c r="C651" s="277"/>
      <c r="D651" s="277"/>
      <c r="E651" s="277"/>
      <c r="F651" s="158"/>
      <c r="G651" s="531">
        <f t="shared" si="52"/>
        <v>0</v>
      </c>
      <c r="H651" s="387">
        <f t="shared" si="54"/>
        <v>0</v>
      </c>
      <c r="I651" s="387">
        <f t="shared" si="51"/>
        <v>0</v>
      </c>
      <c r="J651" s="565">
        <v>0</v>
      </c>
      <c r="K651" s="387">
        <v>0</v>
      </c>
      <c r="L651" s="530"/>
    </row>
    <row r="652" spans="1:12" s="87" customFormat="1" ht="15.5" x14ac:dyDescent="0.35">
      <c r="A652" s="152">
        <v>166</v>
      </c>
      <c r="B652" s="765" t="s">
        <v>1153</v>
      </c>
      <c r="C652" s="277"/>
      <c r="D652" s="277"/>
      <c r="E652" s="277"/>
      <c r="F652" s="158"/>
      <c r="G652" s="531">
        <f t="shared" si="52"/>
        <v>0</v>
      </c>
      <c r="H652" s="387">
        <f t="shared" si="54"/>
        <v>0</v>
      </c>
      <c r="I652" s="387">
        <f t="shared" si="51"/>
        <v>0</v>
      </c>
      <c r="J652" s="565">
        <v>0</v>
      </c>
      <c r="K652" s="387">
        <v>0</v>
      </c>
      <c r="L652" s="530"/>
    </row>
    <row r="653" spans="1:12" s="87" customFormat="1" ht="15.5" x14ac:dyDescent="0.35">
      <c r="A653" s="152">
        <v>167</v>
      </c>
      <c r="B653" s="765" t="s">
        <v>1154</v>
      </c>
      <c r="C653" s="277"/>
      <c r="D653" s="277"/>
      <c r="E653" s="277"/>
      <c r="F653" s="158"/>
      <c r="G653" s="531">
        <f t="shared" si="52"/>
        <v>0</v>
      </c>
      <c r="H653" s="387">
        <f t="shared" si="54"/>
        <v>0</v>
      </c>
      <c r="I653" s="387">
        <f t="shared" si="51"/>
        <v>0</v>
      </c>
      <c r="J653" s="565">
        <v>0</v>
      </c>
      <c r="K653" s="387">
        <v>0</v>
      </c>
      <c r="L653" s="530"/>
    </row>
    <row r="654" spans="1:12" s="87" customFormat="1" ht="15.5" x14ac:dyDescent="0.35">
      <c r="A654" s="152">
        <v>168</v>
      </c>
      <c r="B654" s="765" t="s">
        <v>1166</v>
      </c>
      <c r="C654" s="277"/>
      <c r="D654" s="277"/>
      <c r="E654" s="277"/>
      <c r="F654" s="158"/>
      <c r="G654" s="531">
        <f t="shared" si="52"/>
        <v>0</v>
      </c>
      <c r="H654" s="387">
        <f t="shared" si="54"/>
        <v>0</v>
      </c>
      <c r="I654" s="387">
        <f t="shared" si="51"/>
        <v>0</v>
      </c>
      <c r="J654" s="565">
        <v>0</v>
      </c>
      <c r="K654" s="387">
        <v>0</v>
      </c>
      <c r="L654" s="530"/>
    </row>
    <row r="655" spans="1:12" s="87" customFormat="1" ht="15.5" x14ac:dyDescent="0.35">
      <c r="A655" s="152">
        <v>169</v>
      </c>
      <c r="B655" s="765" t="s">
        <v>1231</v>
      </c>
      <c r="C655" s="277"/>
      <c r="D655" s="277"/>
      <c r="E655" s="277"/>
      <c r="F655" s="158"/>
      <c r="G655" s="531">
        <f t="shared" si="52"/>
        <v>0</v>
      </c>
      <c r="H655" s="387">
        <f t="shared" si="54"/>
        <v>0</v>
      </c>
      <c r="I655" s="387">
        <f t="shared" si="51"/>
        <v>0</v>
      </c>
      <c r="J655" s="565">
        <v>0</v>
      </c>
      <c r="K655" s="387">
        <v>0</v>
      </c>
      <c r="L655" s="530"/>
    </row>
    <row r="656" spans="1:12" s="87" customFormat="1" ht="15.5" x14ac:dyDescent="0.35">
      <c r="A656" s="152">
        <v>170</v>
      </c>
      <c r="B656" s="765" t="s">
        <v>1232</v>
      </c>
      <c r="C656" s="277"/>
      <c r="D656" s="277"/>
      <c r="E656" s="277"/>
      <c r="F656" s="158"/>
      <c r="G656" s="531">
        <f t="shared" si="52"/>
        <v>0</v>
      </c>
      <c r="H656" s="387">
        <f t="shared" si="54"/>
        <v>0</v>
      </c>
      <c r="I656" s="387">
        <f t="shared" si="51"/>
        <v>0</v>
      </c>
      <c r="J656" s="565">
        <v>0</v>
      </c>
      <c r="K656" s="387">
        <v>0</v>
      </c>
      <c r="L656" s="530"/>
    </row>
    <row r="657" spans="1:12" s="87" customFormat="1" ht="15.5" x14ac:dyDescent="0.35">
      <c r="A657" s="152">
        <v>171</v>
      </c>
      <c r="B657" s="765" t="s">
        <v>1233</v>
      </c>
      <c r="C657" s="277"/>
      <c r="D657" s="277"/>
      <c r="E657" s="277"/>
      <c r="F657" s="158"/>
      <c r="G657" s="531">
        <f t="shared" si="52"/>
        <v>0</v>
      </c>
      <c r="H657" s="387">
        <f t="shared" si="54"/>
        <v>0</v>
      </c>
      <c r="I657" s="387">
        <f t="shared" si="51"/>
        <v>0</v>
      </c>
      <c r="J657" s="565">
        <v>0</v>
      </c>
      <c r="K657" s="387">
        <v>0</v>
      </c>
      <c r="L657" s="530"/>
    </row>
    <row r="658" spans="1:12" s="87" customFormat="1" ht="15.5" x14ac:dyDescent="0.35">
      <c r="A658" s="152">
        <v>172</v>
      </c>
      <c r="B658" s="765" t="s">
        <v>1234</v>
      </c>
      <c r="C658" s="277"/>
      <c r="D658" s="277"/>
      <c r="E658" s="277"/>
      <c r="F658" s="158"/>
      <c r="G658" s="531">
        <f t="shared" si="52"/>
        <v>0</v>
      </c>
      <c r="H658" s="387">
        <f t="shared" si="54"/>
        <v>0</v>
      </c>
      <c r="I658" s="387">
        <f t="shared" si="51"/>
        <v>0</v>
      </c>
      <c r="J658" s="565">
        <v>0</v>
      </c>
      <c r="K658" s="387">
        <v>0</v>
      </c>
      <c r="L658" s="530"/>
    </row>
    <row r="659" spans="1:12" s="87" customFormat="1" ht="15.5" x14ac:dyDescent="0.35">
      <c r="A659" s="152">
        <v>173</v>
      </c>
      <c r="B659" s="765" t="s">
        <v>1235</v>
      </c>
      <c r="C659" s="277"/>
      <c r="D659" s="277"/>
      <c r="E659" s="277"/>
      <c r="F659" s="158"/>
      <c r="G659" s="531">
        <f t="shared" si="52"/>
        <v>0</v>
      </c>
      <c r="H659" s="387">
        <f t="shared" si="54"/>
        <v>0</v>
      </c>
      <c r="I659" s="387">
        <f t="shared" si="51"/>
        <v>0</v>
      </c>
      <c r="J659" s="565">
        <v>0</v>
      </c>
      <c r="K659" s="387">
        <v>0</v>
      </c>
      <c r="L659" s="530"/>
    </row>
    <row r="660" spans="1:12" s="87" customFormat="1" ht="15.5" x14ac:dyDescent="0.35">
      <c r="A660" s="152">
        <v>174</v>
      </c>
      <c r="B660" s="766" t="s">
        <v>1236</v>
      </c>
      <c r="C660" s="278"/>
      <c r="D660" s="277"/>
      <c r="E660" s="277"/>
      <c r="F660" s="158"/>
      <c r="G660" s="531">
        <f t="shared" si="52"/>
        <v>0</v>
      </c>
      <c r="H660" s="387">
        <f t="shared" si="54"/>
        <v>0</v>
      </c>
      <c r="I660" s="387">
        <f t="shared" si="51"/>
        <v>0</v>
      </c>
      <c r="J660" s="565">
        <v>0</v>
      </c>
      <c r="K660" s="387">
        <v>0</v>
      </c>
      <c r="L660" s="530"/>
    </row>
    <row r="661" spans="1:12" s="87" customFormat="1" ht="15.5" x14ac:dyDescent="0.35">
      <c r="A661" s="152">
        <v>176</v>
      </c>
      <c r="B661" s="767" t="s">
        <v>1265</v>
      </c>
      <c r="C661" s="158">
        <v>380.2</v>
      </c>
      <c r="D661" s="158"/>
      <c r="E661" s="158"/>
      <c r="F661" s="757">
        <f>C661+D661+E661</f>
        <v>380.2</v>
      </c>
      <c r="G661" s="531">
        <f t="shared" si="52"/>
        <v>5.3010714382816272E-3</v>
      </c>
      <c r="H661" s="387">
        <f t="shared" si="54"/>
        <v>22.696272309430871</v>
      </c>
      <c r="I661" s="387">
        <f t="shared" si="51"/>
        <v>4.9931799080747918</v>
      </c>
      <c r="J661" s="565">
        <v>6.4713008438931441</v>
      </c>
      <c r="K661" s="387">
        <v>6.4635729121893375</v>
      </c>
      <c r="L661" s="530">
        <f>(K661+J661+I661+H661)/F661</f>
        <v>0.10684988420196777</v>
      </c>
    </row>
    <row r="662" spans="1:12" s="87" customFormat="1" ht="15.5" x14ac:dyDescent="0.35">
      <c r="A662" s="152">
        <v>177</v>
      </c>
      <c r="B662" s="321" t="s">
        <v>505</v>
      </c>
      <c r="C662" s="163">
        <v>4131.2</v>
      </c>
      <c r="D662" s="258"/>
      <c r="E662" s="258"/>
      <c r="F662" s="757">
        <f t="shared" ref="F662:F667" si="55">C662+D662+E662</f>
        <v>4131.2</v>
      </c>
      <c r="G662" s="531">
        <f t="shared" si="52"/>
        <v>5.7600700488766587E-2</v>
      </c>
      <c r="H662" s="387">
        <f t="shared" si="54"/>
        <v>246.61451910762969</v>
      </c>
      <c r="I662" s="387">
        <f t="shared" si="51"/>
        <v>54.255194203678535</v>
      </c>
      <c r="J662" s="565">
        <v>70.316249464206635</v>
      </c>
      <c r="K662" s="387">
        <v>70.23227883965437</v>
      </c>
      <c r="L662" s="530">
        <f t="shared" si="53"/>
        <v>0.10684988420196777</v>
      </c>
    </row>
    <row r="663" spans="1:12" s="87" customFormat="1" ht="15.5" x14ac:dyDescent="0.35">
      <c r="A663" s="152">
        <v>178</v>
      </c>
      <c r="B663" s="321" t="s">
        <v>506</v>
      </c>
      <c r="C663" s="163">
        <v>6403.7</v>
      </c>
      <c r="D663" s="258"/>
      <c r="E663" s="258"/>
      <c r="F663" s="757">
        <f t="shared" si="55"/>
        <v>6403.7</v>
      </c>
      <c r="G663" s="531">
        <f t="shared" si="52"/>
        <v>8.9285826326470419E-2</v>
      </c>
      <c r="H663" s="387">
        <f t="shared" si="54"/>
        <v>382.27280112546674</v>
      </c>
      <c r="I663" s="387">
        <f t="shared" si="51"/>
        <v>84.100016247602682</v>
      </c>
      <c r="J663" s="565">
        <v>108.99597373497771</v>
      </c>
      <c r="K663" s="387">
        <v>108.86581235609378</v>
      </c>
      <c r="L663" s="530">
        <f t="shared" si="53"/>
        <v>0.10684988420196777</v>
      </c>
    </row>
    <row r="664" spans="1:12" s="87" customFormat="1" ht="15.5" x14ac:dyDescent="0.35">
      <c r="A664" s="152">
        <v>179</v>
      </c>
      <c r="B664" s="334" t="s">
        <v>507</v>
      </c>
      <c r="C664" s="163">
        <v>2127.8000000000002</v>
      </c>
      <c r="D664" s="258"/>
      <c r="E664" s="258"/>
      <c r="F664" s="757">
        <f t="shared" si="55"/>
        <v>2127.8000000000002</v>
      </c>
      <c r="G664" s="531">
        <f t="shared" si="52"/>
        <v>2.9667595492834421E-2</v>
      </c>
      <c r="H664" s="387">
        <f t="shared" si="54"/>
        <v>127.02032672279593</v>
      </c>
      <c r="I664" s="387">
        <f t="shared" si="51"/>
        <v>27.944471879015104</v>
      </c>
      <c r="J664" s="565">
        <v>36.216817295202084</v>
      </c>
      <c r="K664" s="387">
        <v>36.173567707933906</v>
      </c>
      <c r="L664" s="530">
        <f t="shared" si="53"/>
        <v>0.10684988420196775</v>
      </c>
    </row>
    <row r="665" spans="1:12" s="87" customFormat="1" ht="15.5" x14ac:dyDescent="0.35">
      <c r="A665" s="152">
        <v>180</v>
      </c>
      <c r="B665" s="334" t="s">
        <v>508</v>
      </c>
      <c r="C665" s="163">
        <v>4248.8</v>
      </c>
      <c r="D665" s="258"/>
      <c r="E665" s="258"/>
      <c r="F665" s="757">
        <f t="shared" si="55"/>
        <v>4248.8</v>
      </c>
      <c r="G665" s="531">
        <f t="shared" si="52"/>
        <v>5.9240379608024668E-2</v>
      </c>
      <c r="H665" s="387">
        <f t="shared" si="54"/>
        <v>253.63472327277719</v>
      </c>
      <c r="I665" s="387">
        <f t="shared" si="51"/>
        <v>55.79963912001098</v>
      </c>
      <c r="J665" s="565">
        <v>72.31789328125511</v>
      </c>
      <c r="K665" s="387">
        <v>72.231532323277364</v>
      </c>
      <c r="L665" s="530">
        <f t="shared" si="53"/>
        <v>0.10684988420196775</v>
      </c>
    </row>
    <row r="666" spans="1:12" s="87" customFormat="1" ht="15.5" x14ac:dyDescent="0.35">
      <c r="A666" s="152">
        <v>181</v>
      </c>
      <c r="B666" s="334" t="s">
        <v>509</v>
      </c>
      <c r="C666" s="163">
        <v>4357.5</v>
      </c>
      <c r="D666" s="258"/>
      <c r="E666" s="258"/>
      <c r="F666" s="757">
        <f t="shared" si="55"/>
        <v>4357.5</v>
      </c>
      <c r="G666" s="531">
        <f t="shared" si="52"/>
        <v>6.0755967365366099E-2</v>
      </c>
      <c r="H666" s="387">
        <f t="shared" si="54"/>
        <v>260.12363647644668</v>
      </c>
      <c r="I666" s="387">
        <f t="shared" si="51"/>
        <v>57.227200024818266</v>
      </c>
      <c r="J666" s="565">
        <v>74.168052149564375</v>
      </c>
      <c r="K666" s="387">
        <v>74.079481759245226</v>
      </c>
      <c r="L666" s="530">
        <f t="shared" si="53"/>
        <v>0.10684988420196777</v>
      </c>
    </row>
    <row r="667" spans="1:12" s="87" customFormat="1" ht="15.5" x14ac:dyDescent="0.35">
      <c r="A667" s="152">
        <v>182</v>
      </c>
      <c r="B667" s="334" t="s">
        <v>510</v>
      </c>
      <c r="C667" s="163">
        <v>6324.6</v>
      </c>
      <c r="D667" s="258"/>
      <c r="E667" s="258"/>
      <c r="F667" s="757">
        <f t="shared" si="55"/>
        <v>6324.6</v>
      </c>
      <c r="G667" s="531">
        <f>2/143442.7*F667</f>
        <v>8.8182946918874225E-2</v>
      </c>
      <c r="H667" s="387">
        <f t="shared" si="54"/>
        <v>377.55087808581402</v>
      </c>
      <c r="I667" s="387">
        <f t="shared" si="51"/>
        <v>83.06119317887908</v>
      </c>
      <c r="J667" s="565">
        <v>107.64962997708201</v>
      </c>
      <c r="K667" s="387">
        <v>107.52107638199023</v>
      </c>
      <c r="L667" s="530">
        <f t="shared" si="53"/>
        <v>0.10684988420196777</v>
      </c>
    </row>
    <row r="668" spans="1:12" s="350" customFormat="1" ht="15.5" x14ac:dyDescent="0.35">
      <c r="A668" s="449">
        <v>1</v>
      </c>
      <c r="B668" s="443" t="s">
        <v>1063</v>
      </c>
      <c r="C668" s="301">
        <f t="shared" ref="C668:K668" si="56">SUM(C494:C667)</f>
        <v>140392.28</v>
      </c>
      <c r="D668" s="301">
        <f t="shared" si="56"/>
        <v>1436.62</v>
      </c>
      <c r="E668" s="301">
        <f t="shared" si="56"/>
        <v>1613.8</v>
      </c>
      <c r="F668" s="301">
        <f t="shared" si="56"/>
        <v>143442.69999999998</v>
      </c>
      <c r="G668" s="301">
        <f t="shared" si="56"/>
        <v>2.0000000000000004</v>
      </c>
      <c r="H668" s="387">
        <f t="shared" si="54"/>
        <v>8562.9000000000015</v>
      </c>
      <c r="I668" s="301">
        <f t="shared" si="56"/>
        <v>1883.8379999999997</v>
      </c>
      <c r="J668" s="301">
        <f t="shared" si="56"/>
        <v>2441.5067479229651</v>
      </c>
      <c r="K668" s="301">
        <f t="shared" si="56"/>
        <v>2249.577003804889</v>
      </c>
      <c r="L668" s="530">
        <f t="shared" si="53"/>
        <v>0.10553218638332837</v>
      </c>
    </row>
    <row r="669" spans="1:12" s="112" customFormat="1" ht="15.5" x14ac:dyDescent="0.35">
      <c r="A669" s="525" t="s">
        <v>989</v>
      </c>
      <c r="B669" s="335"/>
      <c r="C669" s="266"/>
      <c r="D669" s="266"/>
      <c r="E669" s="266"/>
      <c r="F669" s="266"/>
      <c r="G669" s="751"/>
      <c r="H669" s="387">
        <f t="shared" si="54"/>
        <v>0</v>
      </c>
      <c r="I669" s="397"/>
      <c r="J669" s="755"/>
      <c r="K669" s="397"/>
      <c r="L669" s="530"/>
    </row>
    <row r="670" spans="1:12" s="87" customFormat="1" ht="15.5" x14ac:dyDescent="0.35">
      <c r="A670" s="158">
        <v>2</v>
      </c>
      <c r="B670" s="321" t="s">
        <v>770</v>
      </c>
      <c r="C670" s="158">
        <v>4574.41</v>
      </c>
      <c r="D670" s="158"/>
      <c r="E670" s="158"/>
      <c r="F670" s="158">
        <f t="shared" ref="F670:F706" si="57">C670+D670+E670</f>
        <v>4574.41</v>
      </c>
      <c r="G670" s="531">
        <f t="shared" ref="G670:G733" si="58">2/166138.62*F670</f>
        <v>5.5067388906926036E-2</v>
      </c>
      <c r="H670" s="387">
        <f t="shared" si="54"/>
        <v>235.76827223555847</v>
      </c>
      <c r="I670" s="387">
        <f t="shared" si="51"/>
        <v>51.869019891822866</v>
      </c>
      <c r="J670" s="565">
        <v>52.304265369040145</v>
      </c>
      <c r="K670" s="387">
        <v>45.142018253988631</v>
      </c>
      <c r="L670" s="530">
        <f t="shared" si="53"/>
        <v>8.418212966271281E-2</v>
      </c>
    </row>
    <row r="671" spans="1:12" s="87" customFormat="1" ht="15.5" x14ac:dyDescent="0.35">
      <c r="A671" s="158">
        <v>3</v>
      </c>
      <c r="B671" s="321" t="s">
        <v>771</v>
      </c>
      <c r="C671" s="158">
        <v>8527.85</v>
      </c>
      <c r="D671" s="158"/>
      <c r="E671" s="158"/>
      <c r="F671" s="158">
        <f t="shared" si="57"/>
        <v>8527.85</v>
      </c>
      <c r="G671" s="531">
        <f t="shared" si="58"/>
        <v>0.10265945389458514</v>
      </c>
      <c r="H671" s="387">
        <f t="shared" si="54"/>
        <v>439.53131887697151</v>
      </c>
      <c r="I671" s="387">
        <f t="shared" ref="I671:I730" si="59">H671*0.22</f>
        <v>96.696890152933733</v>
      </c>
      <c r="J671" s="565">
        <v>97.508297119709226</v>
      </c>
      <c r="K671" s="387">
        <v>84.156068294550991</v>
      </c>
      <c r="L671" s="530">
        <f t="shared" si="53"/>
        <v>8.418212966271281E-2</v>
      </c>
    </row>
    <row r="672" spans="1:12" s="87" customFormat="1" ht="15.5" x14ac:dyDescent="0.35">
      <c r="A672" s="158">
        <v>4</v>
      </c>
      <c r="B672" s="321" t="s">
        <v>772</v>
      </c>
      <c r="C672" s="158">
        <v>5131.3999999999996</v>
      </c>
      <c r="D672" s="158"/>
      <c r="E672" s="158"/>
      <c r="F672" s="158">
        <f t="shared" si="57"/>
        <v>5131.3999999999996</v>
      </c>
      <c r="G672" s="531">
        <f t="shared" si="58"/>
        <v>6.1772512616271875E-2</v>
      </c>
      <c r="H672" s="387">
        <f t="shared" si="54"/>
        <v>264.4759241409372</v>
      </c>
      <c r="I672" s="387">
        <f t="shared" si="59"/>
        <v>58.184703311006182</v>
      </c>
      <c r="J672" s="565">
        <v>58.672945213632488</v>
      </c>
      <c r="K672" s="387">
        <v>50.638607485668594</v>
      </c>
      <c r="L672" s="530">
        <f t="shared" si="53"/>
        <v>8.418212966271281E-2</v>
      </c>
    </row>
    <row r="673" spans="1:12" s="87" customFormat="1" ht="15.5" x14ac:dyDescent="0.35">
      <c r="A673" s="158">
        <v>5</v>
      </c>
      <c r="B673" s="321" t="s">
        <v>773</v>
      </c>
      <c r="C673" s="158">
        <v>4290.1499999999996</v>
      </c>
      <c r="D673" s="158"/>
      <c r="E673" s="158"/>
      <c r="F673" s="158">
        <f t="shared" si="57"/>
        <v>4290.1499999999996</v>
      </c>
      <c r="G673" s="531">
        <f t="shared" si="58"/>
        <v>5.1645427174006858E-2</v>
      </c>
      <c r="H673" s="387">
        <f t="shared" si="54"/>
        <v>221.11731417415166</v>
      </c>
      <c r="I673" s="387">
        <f t="shared" si="59"/>
        <v>48.645809118313366</v>
      </c>
      <c r="J673" s="565">
        <v>49.054007855217954</v>
      </c>
      <c r="K673" s="387">
        <v>42.336832424804363</v>
      </c>
      <c r="L673" s="530">
        <f t="shared" si="53"/>
        <v>8.418212966271281E-2</v>
      </c>
    </row>
    <row r="674" spans="1:12" s="87" customFormat="1" ht="15.5" x14ac:dyDescent="0.35">
      <c r="A674" s="158">
        <v>6</v>
      </c>
      <c r="B674" s="321" t="s">
        <v>774</v>
      </c>
      <c r="C674" s="158">
        <v>5185.3900000000003</v>
      </c>
      <c r="D674" s="158"/>
      <c r="E674" s="158"/>
      <c r="F674" s="158">
        <f t="shared" si="57"/>
        <v>5185.3900000000003</v>
      </c>
      <c r="G674" s="531">
        <f t="shared" si="58"/>
        <v>6.2422451805606669E-2</v>
      </c>
      <c r="H674" s="387">
        <f t="shared" si="54"/>
        <v>267.25860628311466</v>
      </c>
      <c r="I674" s="387">
        <f t="shared" si="59"/>
        <v>58.796893382285226</v>
      </c>
      <c r="J674" s="565">
        <v>59.290272319701799</v>
      </c>
      <c r="K674" s="387">
        <v>51.171401346632713</v>
      </c>
      <c r="L674" s="530">
        <f t="shared" si="53"/>
        <v>8.418212966271281E-2</v>
      </c>
    </row>
    <row r="675" spans="1:12" s="87" customFormat="1" ht="15.5" x14ac:dyDescent="0.35">
      <c r="A675" s="158">
        <v>7</v>
      </c>
      <c r="B675" s="321" t="s">
        <v>775</v>
      </c>
      <c r="C675" s="158">
        <v>4246.38</v>
      </c>
      <c r="D675" s="158"/>
      <c r="E675" s="158"/>
      <c r="F675" s="158">
        <f t="shared" si="57"/>
        <v>4246.38</v>
      </c>
      <c r="G675" s="531">
        <f t="shared" si="58"/>
        <v>5.1118517777504112E-2</v>
      </c>
      <c r="H675" s="387">
        <f t="shared" si="54"/>
        <v>218.86137793849497</v>
      </c>
      <c r="I675" s="387">
        <f t="shared" si="59"/>
        <v>48.149503146468895</v>
      </c>
      <c r="J675" s="565">
        <v>48.553537260058611</v>
      </c>
      <c r="K675" s="387">
        <v>41.904893412127961</v>
      </c>
      <c r="L675" s="530">
        <f t="shared" si="53"/>
        <v>8.418212966271281E-2</v>
      </c>
    </row>
    <row r="676" spans="1:12" s="87" customFormat="1" ht="15.5" x14ac:dyDescent="0.35">
      <c r="A676" s="158">
        <v>8</v>
      </c>
      <c r="B676" s="321" t="s">
        <v>776</v>
      </c>
      <c r="C676" s="158">
        <v>4446.42</v>
      </c>
      <c r="D676" s="158"/>
      <c r="E676" s="158"/>
      <c r="F676" s="158">
        <f t="shared" si="57"/>
        <v>4446.42</v>
      </c>
      <c r="G676" s="531">
        <f t="shared" si="58"/>
        <v>5.3526627342877893E-2</v>
      </c>
      <c r="H676" s="387">
        <f t="shared" si="54"/>
        <v>229.17157863716454</v>
      </c>
      <c r="I676" s="387">
        <f t="shared" si="59"/>
        <v>50.417747300176202</v>
      </c>
      <c r="J676" s="565">
        <v>50.84081479845652</v>
      </c>
      <c r="K676" s="387">
        <v>43.878964239082229</v>
      </c>
      <c r="L676" s="530">
        <f t="shared" si="53"/>
        <v>8.418212966271281E-2</v>
      </c>
    </row>
    <row r="677" spans="1:12" s="87" customFormat="1" ht="15.5" x14ac:dyDescent="0.35">
      <c r="A677" s="158">
        <v>9</v>
      </c>
      <c r="B677" s="321" t="s">
        <v>777</v>
      </c>
      <c r="C677" s="158">
        <v>2920.24</v>
      </c>
      <c r="D677" s="158"/>
      <c r="E677" s="158"/>
      <c r="F677" s="158">
        <f t="shared" si="57"/>
        <v>2920.24</v>
      </c>
      <c r="G677" s="531">
        <f t="shared" si="58"/>
        <v>3.5154258534228822E-2</v>
      </c>
      <c r="H677" s="387">
        <f t="shared" si="54"/>
        <v>150.51120020137398</v>
      </c>
      <c r="I677" s="387">
        <f t="shared" si="59"/>
        <v>33.112464044302278</v>
      </c>
      <c r="J677" s="565">
        <v>33.390318729909602</v>
      </c>
      <c r="K677" s="387">
        <v>28.818039350654566</v>
      </c>
      <c r="L677" s="530">
        <f t="shared" si="53"/>
        <v>8.418212966271281E-2</v>
      </c>
    </row>
    <row r="678" spans="1:12" s="87" customFormat="1" ht="15.5" x14ac:dyDescent="0.35">
      <c r="A678" s="158">
        <v>11</v>
      </c>
      <c r="B678" s="321" t="s">
        <v>778</v>
      </c>
      <c r="C678" s="158">
        <v>8595.7800000000007</v>
      </c>
      <c r="D678" s="158"/>
      <c r="E678" s="158"/>
      <c r="F678" s="158">
        <f t="shared" si="57"/>
        <v>8595.7800000000007</v>
      </c>
      <c r="G678" s="531">
        <f t="shared" si="58"/>
        <v>0.10347720475829161</v>
      </c>
      <c r="H678" s="387">
        <f t="shared" si="54"/>
        <v>443.03247831238758</v>
      </c>
      <c r="I678" s="387">
        <f t="shared" si="59"/>
        <v>97.467145228725272</v>
      </c>
      <c r="J678" s="565">
        <v>98.285015591931639</v>
      </c>
      <c r="K678" s="387">
        <v>84.826427379109106</v>
      </c>
      <c r="L678" s="530">
        <f t="shared" si="53"/>
        <v>8.418212966271281E-2</v>
      </c>
    </row>
    <row r="679" spans="1:12" s="87" customFormat="1" ht="15.5" x14ac:dyDescent="0.35">
      <c r="A679" s="158">
        <v>12</v>
      </c>
      <c r="B679" s="321" t="s">
        <v>779</v>
      </c>
      <c r="C679" s="158">
        <v>4516.6000000000004</v>
      </c>
      <c r="D679" s="158"/>
      <c r="E679" s="158"/>
      <c r="F679" s="158">
        <f t="shared" si="57"/>
        <v>4516.6000000000004</v>
      </c>
      <c r="G679" s="531">
        <f t="shared" si="58"/>
        <v>5.4371464022031725E-2</v>
      </c>
      <c r="H679" s="387">
        <f t="shared" si="54"/>
        <v>232.78870463712772</v>
      </c>
      <c r="I679" s="387">
        <f t="shared" si="59"/>
        <v>51.213515020168096</v>
      </c>
      <c r="J679" s="565">
        <v>51.643259997640513</v>
      </c>
      <c r="K679" s="387">
        <v>44.571527179672366</v>
      </c>
      <c r="L679" s="530">
        <f t="shared" si="53"/>
        <v>8.418212966271281E-2</v>
      </c>
    </row>
    <row r="680" spans="1:12" s="87" customFormat="1" ht="15.5" x14ac:dyDescent="0.35">
      <c r="A680" s="158">
        <v>13</v>
      </c>
      <c r="B680" s="321" t="s">
        <v>780</v>
      </c>
      <c r="C680" s="158"/>
      <c r="D680" s="158"/>
      <c r="E680" s="158"/>
      <c r="F680" s="158"/>
      <c r="G680" s="531">
        <f t="shared" si="58"/>
        <v>0</v>
      </c>
      <c r="H680" s="387">
        <f t="shared" si="54"/>
        <v>0</v>
      </c>
      <c r="I680" s="387">
        <f t="shared" si="59"/>
        <v>0</v>
      </c>
      <c r="J680" s="565">
        <v>0</v>
      </c>
      <c r="K680" s="387">
        <v>0</v>
      </c>
      <c r="L680" s="530"/>
    </row>
    <row r="681" spans="1:12" s="87" customFormat="1" ht="15.5" x14ac:dyDescent="0.35">
      <c r="A681" s="158">
        <v>14</v>
      </c>
      <c r="B681" s="321" t="s">
        <v>781</v>
      </c>
      <c r="C681" s="158">
        <v>4315.22</v>
      </c>
      <c r="D681" s="158"/>
      <c r="E681" s="158">
        <v>220.4</v>
      </c>
      <c r="F681" s="158">
        <f t="shared" si="57"/>
        <v>4535.62</v>
      </c>
      <c r="G681" s="531">
        <f t="shared" si="58"/>
        <v>5.4600429448613451E-2</v>
      </c>
      <c r="H681" s="387">
        <f t="shared" si="54"/>
        <v>233.76900866276605</v>
      </c>
      <c r="I681" s="387">
        <f t="shared" si="59"/>
        <v>51.429181905808534</v>
      </c>
      <c r="J681" s="565">
        <v>51.860736596222438</v>
      </c>
      <c r="K681" s="387">
        <v>44.75922377599646</v>
      </c>
      <c r="L681" s="530">
        <f t="shared" si="53"/>
        <v>8.418212966271281E-2</v>
      </c>
    </row>
    <row r="682" spans="1:12" s="87" customFormat="1" ht="15.5" x14ac:dyDescent="0.35">
      <c r="A682" s="158">
        <v>15</v>
      </c>
      <c r="B682" s="321" t="s">
        <v>782</v>
      </c>
      <c r="C682" s="158"/>
      <c r="D682" s="158"/>
      <c r="E682" s="158"/>
      <c r="F682" s="158"/>
      <c r="G682" s="531">
        <f t="shared" si="58"/>
        <v>0</v>
      </c>
      <c r="H682" s="387">
        <f t="shared" si="54"/>
        <v>0</v>
      </c>
      <c r="I682" s="387">
        <f t="shared" si="59"/>
        <v>0</v>
      </c>
      <c r="J682" s="565">
        <v>0</v>
      </c>
      <c r="K682" s="387">
        <v>0</v>
      </c>
      <c r="L682" s="530"/>
    </row>
    <row r="683" spans="1:12" s="87" customFormat="1" ht="15.5" x14ac:dyDescent="0.35">
      <c r="A683" s="158">
        <v>16</v>
      </c>
      <c r="B683" s="321" t="s">
        <v>783</v>
      </c>
      <c r="C683" s="158">
        <v>7260.15</v>
      </c>
      <c r="D683" s="158"/>
      <c r="E683" s="158">
        <v>68.5</v>
      </c>
      <c r="F683" s="158">
        <f t="shared" si="57"/>
        <v>7328.65</v>
      </c>
      <c r="G683" s="531">
        <f t="shared" si="58"/>
        <v>8.8223316168149227E-2</v>
      </c>
      <c r="H683" s="387">
        <f t="shared" si="54"/>
        <v>377.72371700812249</v>
      </c>
      <c r="I683" s="387">
        <f t="shared" si="59"/>
        <v>83.099217741786944</v>
      </c>
      <c r="J683" s="565">
        <v>83.796523354228441</v>
      </c>
      <c r="K683" s="387">
        <v>72.321906448502375</v>
      </c>
      <c r="L683" s="530">
        <f t="shared" si="53"/>
        <v>8.4182129662712823E-2</v>
      </c>
    </row>
    <row r="684" spans="1:12" s="87" customFormat="1" ht="15.5" x14ac:dyDescent="0.35">
      <c r="A684" s="158">
        <v>17</v>
      </c>
      <c r="B684" s="321" t="s">
        <v>784</v>
      </c>
      <c r="C684" s="158">
        <v>6364.4</v>
      </c>
      <c r="D684" s="158"/>
      <c r="E684" s="158">
        <v>171.2</v>
      </c>
      <c r="F684" s="158">
        <f t="shared" si="57"/>
        <v>6535.5999999999995</v>
      </c>
      <c r="G684" s="531">
        <f t="shared" si="58"/>
        <v>7.8676469083467759E-2</v>
      </c>
      <c r="H684" s="387">
        <f t="shared" si="54"/>
        <v>336.84936855741302</v>
      </c>
      <c r="I684" s="387">
        <f t="shared" si="59"/>
        <v>74.106861082630857</v>
      </c>
      <c r="J684" s="565">
        <v>74.728709657835381</v>
      </c>
      <c r="K684" s="387">
        <v>64.49578732574652</v>
      </c>
      <c r="L684" s="530">
        <f t="shared" si="53"/>
        <v>8.418212966271281E-2</v>
      </c>
    </row>
    <row r="685" spans="1:12" s="87" customFormat="1" ht="15.5" x14ac:dyDescent="0.35">
      <c r="A685" s="158">
        <v>18</v>
      </c>
      <c r="B685" s="321" t="s">
        <v>785</v>
      </c>
      <c r="C685" s="158">
        <v>11062.33</v>
      </c>
      <c r="D685" s="158"/>
      <c r="E685" s="158"/>
      <c r="F685" s="158">
        <f t="shared" si="57"/>
        <v>11062.33</v>
      </c>
      <c r="G685" s="531">
        <f t="shared" si="58"/>
        <v>0.13316987946571363</v>
      </c>
      <c r="H685" s="387">
        <f t="shared" si="54"/>
        <v>570.16018043847953</v>
      </c>
      <c r="I685" s="387">
        <f t="shared" si="59"/>
        <v>125.4352396964655</v>
      </c>
      <c r="J685" s="565">
        <v>126.48779709730739</v>
      </c>
      <c r="K685" s="387">
        <v>109.16728119946531</v>
      </c>
      <c r="L685" s="530">
        <f t="shared" si="53"/>
        <v>8.4182129662712796E-2</v>
      </c>
    </row>
    <row r="686" spans="1:12" s="87" customFormat="1" ht="15.5" x14ac:dyDescent="0.35">
      <c r="A686" s="158">
        <v>19</v>
      </c>
      <c r="B686" s="321" t="s">
        <v>786</v>
      </c>
      <c r="C686" s="158">
        <v>8492.94</v>
      </c>
      <c r="D686" s="158"/>
      <c r="E686" s="158"/>
      <c r="F686" s="158">
        <f t="shared" si="57"/>
        <v>8492.94</v>
      </c>
      <c r="G686" s="531">
        <f t="shared" si="58"/>
        <v>0.10223920242024402</v>
      </c>
      <c r="H686" s="387">
        <f t="shared" si="54"/>
        <v>437.73203320215373</v>
      </c>
      <c r="I686" s="387">
        <f t="shared" si="59"/>
        <v>96.301047304473826</v>
      </c>
      <c r="J686" s="565">
        <v>97.109132658274149</v>
      </c>
      <c r="K686" s="387">
        <v>83.811563132738485</v>
      </c>
      <c r="L686" s="530">
        <f t="shared" si="53"/>
        <v>8.418212966271281E-2</v>
      </c>
    </row>
    <row r="687" spans="1:12" s="87" customFormat="1" ht="15.5" x14ac:dyDescent="0.35">
      <c r="A687" s="158">
        <v>20</v>
      </c>
      <c r="B687" s="321" t="s">
        <v>795</v>
      </c>
      <c r="C687" s="158"/>
      <c r="D687" s="158"/>
      <c r="E687" s="158"/>
      <c r="F687" s="158"/>
      <c r="G687" s="531">
        <f t="shared" si="58"/>
        <v>0</v>
      </c>
      <c r="H687" s="387">
        <f t="shared" si="54"/>
        <v>0</v>
      </c>
      <c r="I687" s="387">
        <f t="shared" si="59"/>
        <v>0</v>
      </c>
      <c r="J687" s="565">
        <v>0</v>
      </c>
      <c r="K687" s="387">
        <v>0</v>
      </c>
      <c r="L687" s="530"/>
    </row>
    <row r="688" spans="1:12" s="87" customFormat="1" ht="15.5" x14ac:dyDescent="0.35">
      <c r="A688" s="158">
        <v>21</v>
      </c>
      <c r="B688" s="321" t="s">
        <v>796</v>
      </c>
      <c r="C688" s="158"/>
      <c r="D688" s="158"/>
      <c r="E688" s="158"/>
      <c r="F688" s="158"/>
      <c r="G688" s="531">
        <f t="shared" si="58"/>
        <v>0</v>
      </c>
      <c r="H688" s="387">
        <f t="shared" si="54"/>
        <v>0</v>
      </c>
      <c r="I688" s="387">
        <f t="shared" si="59"/>
        <v>0</v>
      </c>
      <c r="J688" s="565">
        <v>0</v>
      </c>
      <c r="K688" s="387">
        <v>0</v>
      </c>
      <c r="L688" s="530"/>
    </row>
    <row r="689" spans="1:12" s="87" customFormat="1" ht="15.5" x14ac:dyDescent="0.35">
      <c r="A689" s="158">
        <v>22</v>
      </c>
      <c r="B689" s="321" t="s">
        <v>797</v>
      </c>
      <c r="C689" s="158"/>
      <c r="D689" s="158"/>
      <c r="E689" s="158"/>
      <c r="F689" s="158"/>
      <c r="G689" s="531">
        <f t="shared" si="58"/>
        <v>0</v>
      </c>
      <c r="H689" s="387">
        <f t="shared" si="54"/>
        <v>0</v>
      </c>
      <c r="I689" s="387">
        <f t="shared" si="59"/>
        <v>0</v>
      </c>
      <c r="J689" s="565">
        <v>0</v>
      </c>
      <c r="K689" s="387">
        <v>0</v>
      </c>
      <c r="L689" s="530"/>
    </row>
    <row r="690" spans="1:12" s="87" customFormat="1" ht="15.5" x14ac:dyDescent="0.35">
      <c r="A690" s="158">
        <v>23</v>
      </c>
      <c r="B690" s="321" t="s">
        <v>798</v>
      </c>
      <c r="C690" s="158"/>
      <c r="D690" s="158"/>
      <c r="E690" s="158"/>
      <c r="F690" s="158"/>
      <c r="G690" s="531">
        <f t="shared" si="58"/>
        <v>0</v>
      </c>
      <c r="H690" s="387">
        <f t="shared" si="54"/>
        <v>0</v>
      </c>
      <c r="I690" s="387">
        <f t="shared" si="59"/>
        <v>0</v>
      </c>
      <c r="J690" s="565">
        <v>0</v>
      </c>
      <c r="K690" s="387">
        <v>0</v>
      </c>
      <c r="L690" s="530"/>
    </row>
    <row r="691" spans="1:12" s="87" customFormat="1" ht="15.5" x14ac:dyDescent="0.35">
      <c r="A691" s="158">
        <v>24</v>
      </c>
      <c r="B691" s="321" t="s">
        <v>799</v>
      </c>
      <c r="C691" s="158"/>
      <c r="D691" s="158"/>
      <c r="E691" s="158"/>
      <c r="F691" s="158"/>
      <c r="G691" s="531">
        <f t="shared" si="58"/>
        <v>0</v>
      </c>
      <c r="H691" s="387">
        <f t="shared" si="54"/>
        <v>0</v>
      </c>
      <c r="I691" s="387">
        <f t="shared" si="59"/>
        <v>0</v>
      </c>
      <c r="J691" s="565">
        <v>0</v>
      </c>
      <c r="K691" s="387">
        <v>0</v>
      </c>
      <c r="L691" s="530"/>
    </row>
    <row r="692" spans="1:12" s="87" customFormat="1" ht="15.5" x14ac:dyDescent="0.35">
      <c r="A692" s="158">
        <v>25</v>
      </c>
      <c r="B692" s="321" t="s">
        <v>800</v>
      </c>
      <c r="C692" s="158"/>
      <c r="D692" s="158"/>
      <c r="E692" s="158"/>
      <c r="F692" s="158"/>
      <c r="G692" s="531">
        <f t="shared" si="58"/>
        <v>0</v>
      </c>
      <c r="H692" s="387">
        <f t="shared" si="54"/>
        <v>0</v>
      </c>
      <c r="I692" s="387">
        <f t="shared" si="59"/>
        <v>0</v>
      </c>
      <c r="J692" s="565">
        <v>0</v>
      </c>
      <c r="K692" s="387">
        <v>0</v>
      </c>
      <c r="L692" s="530"/>
    </row>
    <row r="693" spans="1:12" s="87" customFormat="1" ht="15.5" x14ac:dyDescent="0.35">
      <c r="A693" s="158">
        <v>27</v>
      </c>
      <c r="B693" s="321" t="s">
        <v>801</v>
      </c>
      <c r="C693" s="158">
        <v>4268.12</v>
      </c>
      <c r="D693" s="158">
        <v>216.9</v>
      </c>
      <c r="E693" s="158">
        <v>468.4</v>
      </c>
      <c r="F693" s="158">
        <f t="shared" si="57"/>
        <v>4953.4199999999992</v>
      </c>
      <c r="G693" s="531">
        <f t="shared" si="58"/>
        <v>5.9629964423684262E-2</v>
      </c>
      <c r="H693" s="387">
        <f t="shared" si="54"/>
        <v>255.30271118178297</v>
      </c>
      <c r="I693" s="387">
        <f t="shared" si="59"/>
        <v>56.166596459992256</v>
      </c>
      <c r="J693" s="565">
        <v>56.637903940466813</v>
      </c>
      <c r="K693" s="387">
        <v>48.882233131632788</v>
      </c>
      <c r="L693" s="530">
        <f t="shared" ref="L693:L706" si="60">(K693+J693+I693+H693)/F693</f>
        <v>8.418212966271281E-2</v>
      </c>
    </row>
    <row r="694" spans="1:12" s="87" customFormat="1" ht="15.5" x14ac:dyDescent="0.35">
      <c r="A694" s="158">
        <v>28</v>
      </c>
      <c r="B694" s="321" t="s">
        <v>802</v>
      </c>
      <c r="C694" s="158">
        <v>10932.24</v>
      </c>
      <c r="D694" s="158"/>
      <c r="E694" s="158"/>
      <c r="F694" s="158">
        <f t="shared" si="57"/>
        <v>10932.24</v>
      </c>
      <c r="G694" s="531">
        <f t="shared" si="58"/>
        <v>0.13160383780724794</v>
      </c>
      <c r="H694" s="387">
        <f t="shared" si="54"/>
        <v>563.45525137984168</v>
      </c>
      <c r="I694" s="387">
        <f t="shared" si="59"/>
        <v>123.96015530356517</v>
      </c>
      <c r="J694" s="565">
        <v>125.00033491489296</v>
      </c>
      <c r="K694" s="387">
        <v>107.88350358559569</v>
      </c>
      <c r="L694" s="530">
        <f t="shared" si="60"/>
        <v>8.418212966271281E-2</v>
      </c>
    </row>
    <row r="695" spans="1:12" s="87" customFormat="1" ht="15.5" x14ac:dyDescent="0.35">
      <c r="A695" s="158">
        <v>29</v>
      </c>
      <c r="B695" s="321" t="s">
        <v>803</v>
      </c>
      <c r="C695" s="158">
        <v>4713.08</v>
      </c>
      <c r="D695" s="158"/>
      <c r="E695" s="158"/>
      <c r="F695" s="158">
        <f t="shared" si="57"/>
        <v>4713.08</v>
      </c>
      <c r="G695" s="531">
        <f t="shared" si="58"/>
        <v>5.6736717808297671E-2</v>
      </c>
      <c r="H695" s="387">
        <f t="shared" si="54"/>
        <v>242.91542046033607</v>
      </c>
      <c r="I695" s="387">
        <f t="shared" si="59"/>
        <v>53.441392501273931</v>
      </c>
      <c r="J695" s="565">
        <v>53.889832136934764</v>
      </c>
      <c r="K695" s="387">
        <v>46.510466572193742</v>
      </c>
      <c r="L695" s="530">
        <f t="shared" si="60"/>
        <v>8.418212966271281E-2</v>
      </c>
    </row>
    <row r="696" spans="1:12" s="87" customFormat="1" ht="15.5" x14ac:dyDescent="0.35">
      <c r="A696" s="158">
        <v>30</v>
      </c>
      <c r="B696" s="321" t="s">
        <v>804</v>
      </c>
      <c r="C696" s="158">
        <v>4688.58</v>
      </c>
      <c r="D696" s="158"/>
      <c r="E696" s="158"/>
      <c r="F696" s="158">
        <f t="shared" si="57"/>
        <v>4688.58</v>
      </c>
      <c r="G696" s="531">
        <f t="shared" si="58"/>
        <v>5.6441783373426362E-2</v>
      </c>
      <c r="H696" s="387">
        <f t="shared" si="54"/>
        <v>241.65267342415629</v>
      </c>
      <c r="I696" s="387">
        <f t="shared" si="59"/>
        <v>53.163588153314386</v>
      </c>
      <c r="J696" s="565">
        <v>53.609696665575285</v>
      </c>
      <c r="K696" s="387">
        <v>46.268691250956088</v>
      </c>
      <c r="L696" s="530">
        <f t="shared" si="60"/>
        <v>8.4182129662712823E-2</v>
      </c>
    </row>
    <row r="697" spans="1:12" s="87" customFormat="1" ht="15.5" x14ac:dyDescent="0.35">
      <c r="A697" s="158">
        <v>31</v>
      </c>
      <c r="B697" s="321" t="s">
        <v>805</v>
      </c>
      <c r="C697" s="158">
        <v>2330.62</v>
      </c>
      <c r="D697" s="158"/>
      <c r="E697" s="158"/>
      <c r="F697" s="158">
        <f t="shared" si="57"/>
        <v>2330.62</v>
      </c>
      <c r="G697" s="531">
        <f t="shared" si="58"/>
        <v>2.8056330310195183E-2</v>
      </c>
      <c r="H697" s="387">
        <f t="shared" si="54"/>
        <v>120.12177540658516</v>
      </c>
      <c r="I697" s="387">
        <f t="shared" si="59"/>
        <v>26.426790589448736</v>
      </c>
      <c r="J697" s="565">
        <v>26.648544173869933</v>
      </c>
      <c r="K697" s="387">
        <v>22.999444864607892</v>
      </c>
      <c r="L697" s="530">
        <f t="shared" si="60"/>
        <v>8.418212966271281E-2</v>
      </c>
    </row>
    <row r="698" spans="1:12" s="87" customFormat="1" ht="15.5" x14ac:dyDescent="0.35">
      <c r="A698" s="158">
        <v>32</v>
      </c>
      <c r="B698" s="321" t="s">
        <v>806</v>
      </c>
      <c r="C698" s="158">
        <v>2305.7800000000002</v>
      </c>
      <c r="D698" s="158"/>
      <c r="E698" s="158"/>
      <c r="F698" s="158">
        <f t="shared" si="57"/>
        <v>2305.7800000000002</v>
      </c>
      <c r="G698" s="531">
        <f t="shared" si="58"/>
        <v>2.7757302907656271E-2</v>
      </c>
      <c r="H698" s="387">
        <f t="shared" si="54"/>
        <v>118.84150453398493</v>
      </c>
      <c r="I698" s="387">
        <f t="shared" si="59"/>
        <v>26.145130997476684</v>
      </c>
      <c r="J698" s="565">
        <v>26.364521108214042</v>
      </c>
      <c r="K698" s="387">
        <v>22.754314294014293</v>
      </c>
      <c r="L698" s="530">
        <f t="shared" si="60"/>
        <v>8.418212966271281E-2</v>
      </c>
    </row>
    <row r="699" spans="1:12" s="87" customFormat="1" ht="15.5" x14ac:dyDescent="0.35">
      <c r="A699" s="158">
        <v>33</v>
      </c>
      <c r="B699" s="321" t="s">
        <v>807</v>
      </c>
      <c r="C699" s="158">
        <v>2216.46</v>
      </c>
      <c r="D699" s="158"/>
      <c r="E699" s="158"/>
      <c r="F699" s="158">
        <f t="shared" si="57"/>
        <v>2216.46</v>
      </c>
      <c r="G699" s="531">
        <f t="shared" si="58"/>
        <v>2.668205622509685E-2</v>
      </c>
      <c r="H699" s="387">
        <f t="shared" si="54"/>
        <v>114.23788962494091</v>
      </c>
      <c r="I699" s="387">
        <f t="shared" si="59"/>
        <v>25.132335717486999</v>
      </c>
      <c r="J699" s="565">
        <v>25.343227218343511</v>
      </c>
      <c r="K699" s="387">
        <v>21.872870551445029</v>
      </c>
      <c r="L699" s="530">
        <f t="shared" si="60"/>
        <v>8.4182129662712823E-2</v>
      </c>
    </row>
    <row r="700" spans="1:12" s="87" customFormat="1" ht="15.5" x14ac:dyDescent="0.35">
      <c r="A700" s="158">
        <v>34</v>
      </c>
      <c r="B700" s="321" t="s">
        <v>808</v>
      </c>
      <c r="C700" s="158"/>
      <c r="D700" s="158"/>
      <c r="E700" s="158"/>
      <c r="F700" s="158"/>
      <c r="G700" s="531">
        <f t="shared" si="58"/>
        <v>0</v>
      </c>
      <c r="H700" s="387">
        <f t="shared" si="54"/>
        <v>0</v>
      </c>
      <c r="I700" s="387">
        <f t="shared" si="59"/>
        <v>0</v>
      </c>
      <c r="J700" s="565">
        <v>0</v>
      </c>
      <c r="K700" s="387">
        <v>0</v>
      </c>
      <c r="L700" s="530"/>
    </row>
    <row r="701" spans="1:12" s="87" customFormat="1" ht="15.5" x14ac:dyDescent="0.35">
      <c r="A701" s="158">
        <v>35</v>
      </c>
      <c r="B701" s="321" t="s">
        <v>809</v>
      </c>
      <c r="C701" s="158">
        <v>4616.67</v>
      </c>
      <c r="D701" s="158"/>
      <c r="E701" s="158">
        <v>516.1</v>
      </c>
      <c r="F701" s="158">
        <f t="shared" si="57"/>
        <v>5132.7700000000004</v>
      </c>
      <c r="G701" s="531">
        <f t="shared" si="58"/>
        <v>6.1789004868344287E-2</v>
      </c>
      <c r="H701" s="387">
        <f t="shared" si="54"/>
        <v>264.54653489357264</v>
      </c>
      <c r="I701" s="387">
        <f t="shared" si="59"/>
        <v>58.200237676585978</v>
      </c>
      <c r="J701" s="565">
        <v>58.688609931826889</v>
      </c>
      <c r="K701" s="387">
        <v>50.652127166896989</v>
      </c>
      <c r="L701" s="530">
        <f t="shared" si="60"/>
        <v>8.418212966271281E-2</v>
      </c>
    </row>
    <row r="702" spans="1:12" s="87" customFormat="1" ht="15.5" x14ac:dyDescent="0.35">
      <c r="A702" s="158">
        <v>36</v>
      </c>
      <c r="B702" s="321" t="s">
        <v>810</v>
      </c>
      <c r="C702" s="158">
        <v>4459.21</v>
      </c>
      <c r="D702" s="158"/>
      <c r="E702" s="158">
        <v>199.1</v>
      </c>
      <c r="F702" s="158">
        <f t="shared" si="57"/>
        <v>4658.3100000000004</v>
      </c>
      <c r="G702" s="531">
        <f t="shared" si="58"/>
        <v>5.6077388869607808E-2</v>
      </c>
      <c r="H702" s="387">
        <f t="shared" si="54"/>
        <v>240.09253657578233</v>
      </c>
      <c r="I702" s="387">
        <f t="shared" si="59"/>
        <v>52.820358046672112</v>
      </c>
      <c r="J702" s="565">
        <v>53.263586432185448</v>
      </c>
      <c r="K702" s="387">
        <v>45.969975374471858</v>
      </c>
      <c r="L702" s="530">
        <f t="shared" si="60"/>
        <v>8.418212966271281E-2</v>
      </c>
    </row>
    <row r="703" spans="1:12" s="87" customFormat="1" ht="15.5" x14ac:dyDescent="0.35">
      <c r="A703" s="158">
        <v>37</v>
      </c>
      <c r="B703" s="321" t="s">
        <v>811</v>
      </c>
      <c r="C703" s="158">
        <v>4519.6099999999997</v>
      </c>
      <c r="D703" s="158"/>
      <c r="E703" s="158"/>
      <c r="F703" s="158">
        <f t="shared" si="57"/>
        <v>4519.6099999999997</v>
      </c>
      <c r="G703" s="531">
        <f t="shared" si="58"/>
        <v>5.4407698824030196E-2</v>
      </c>
      <c r="H703" s="387">
        <f t="shared" si="54"/>
        <v>232.94384213014408</v>
      </c>
      <c r="I703" s="387">
        <f t="shared" si="59"/>
        <v>51.2476452686317</v>
      </c>
      <c r="J703" s="565">
        <v>51.677676641264668</v>
      </c>
      <c r="K703" s="387">
        <v>44.601231004852991</v>
      </c>
      <c r="L703" s="530">
        <f t="shared" si="60"/>
        <v>8.418212966271281E-2</v>
      </c>
    </row>
    <row r="704" spans="1:12" s="87" customFormat="1" ht="15.5" x14ac:dyDescent="0.35">
      <c r="A704" s="158">
        <v>38</v>
      </c>
      <c r="B704" s="321" t="s">
        <v>812</v>
      </c>
      <c r="C704" s="158">
        <v>7164.75</v>
      </c>
      <c r="D704" s="158"/>
      <c r="E704" s="158"/>
      <c r="F704" s="158">
        <f t="shared" si="57"/>
        <v>7164.75</v>
      </c>
      <c r="G704" s="531">
        <f t="shared" si="58"/>
        <v>8.6250264989561121E-2</v>
      </c>
      <c r="H704" s="387">
        <f t="shared" si="54"/>
        <v>369.27619703955645</v>
      </c>
      <c r="I704" s="387">
        <f t="shared" si="59"/>
        <v>81.240763348702416</v>
      </c>
      <c r="J704" s="565">
        <v>81.922474221337922</v>
      </c>
      <c r="K704" s="387">
        <v>70.704478891324797</v>
      </c>
      <c r="L704" s="530">
        <f t="shared" si="60"/>
        <v>8.418212966271281E-2</v>
      </c>
    </row>
    <row r="705" spans="1:12" s="87" customFormat="1" ht="15.5" x14ac:dyDescent="0.35">
      <c r="A705" s="158">
        <v>39</v>
      </c>
      <c r="B705" s="321" t="s">
        <v>813</v>
      </c>
      <c r="C705" s="158">
        <v>4422.5</v>
      </c>
      <c r="D705" s="158"/>
      <c r="E705" s="158"/>
      <c r="F705" s="158">
        <f t="shared" si="57"/>
        <v>4422.5</v>
      </c>
      <c r="G705" s="531">
        <f t="shared" si="58"/>
        <v>5.3238675029321898E-2</v>
      </c>
      <c r="H705" s="387">
        <f t="shared" si="54"/>
        <v>227.93872520429022</v>
      </c>
      <c r="I705" s="387">
        <f t="shared" si="59"/>
        <v>50.14651954494385</v>
      </c>
      <c r="J705" s="565">
        <v>50.567311105602698</v>
      </c>
      <c r="K705" s="387">
        <v>43.642912578510618</v>
      </c>
      <c r="L705" s="530">
        <f t="shared" si="60"/>
        <v>8.418212966271281E-2</v>
      </c>
    </row>
    <row r="706" spans="1:12" s="87" customFormat="1" ht="15.5" x14ac:dyDescent="0.35">
      <c r="A706" s="158">
        <v>41</v>
      </c>
      <c r="B706" s="321" t="s">
        <v>814</v>
      </c>
      <c r="C706" s="158">
        <v>2091.96</v>
      </c>
      <c r="D706" s="158"/>
      <c r="E706" s="158">
        <v>121.7</v>
      </c>
      <c r="F706" s="158">
        <f t="shared" si="57"/>
        <v>2213.66</v>
      </c>
      <c r="G706" s="531">
        <f t="shared" si="58"/>
        <v>2.6648349432540127E-2</v>
      </c>
      <c r="H706" s="387">
        <f t="shared" si="54"/>
        <v>114.09357567794892</v>
      </c>
      <c r="I706" s="387">
        <f t="shared" si="59"/>
        <v>25.100586649148763</v>
      </c>
      <c r="J706" s="565">
        <v>25.311211735902425</v>
      </c>
      <c r="K706" s="387">
        <v>21.845239086160724</v>
      </c>
      <c r="L706" s="530">
        <f t="shared" si="60"/>
        <v>8.418212966271281E-2</v>
      </c>
    </row>
    <row r="707" spans="1:12" s="87" customFormat="1" ht="15.5" x14ac:dyDescent="0.35">
      <c r="A707" s="158">
        <v>42</v>
      </c>
      <c r="B707" s="321" t="s">
        <v>815</v>
      </c>
      <c r="C707" s="158"/>
      <c r="D707" s="158"/>
      <c r="E707" s="158"/>
      <c r="F707" s="158"/>
      <c r="G707" s="531">
        <f t="shared" si="58"/>
        <v>0</v>
      </c>
      <c r="H707" s="387">
        <f t="shared" si="54"/>
        <v>0</v>
      </c>
      <c r="I707" s="387">
        <f t="shared" si="59"/>
        <v>0</v>
      </c>
      <c r="J707" s="565">
        <v>0</v>
      </c>
      <c r="K707" s="387">
        <v>0</v>
      </c>
      <c r="L707" s="530"/>
    </row>
    <row r="708" spans="1:12" s="87" customFormat="1" ht="15.5" x14ac:dyDescent="0.35">
      <c r="A708" s="158">
        <v>43</v>
      </c>
      <c r="B708" s="321" t="s">
        <v>816</v>
      </c>
      <c r="C708" s="158"/>
      <c r="D708" s="158"/>
      <c r="E708" s="158"/>
      <c r="F708" s="158"/>
      <c r="G708" s="531">
        <f t="shared" si="58"/>
        <v>0</v>
      </c>
      <c r="H708" s="387">
        <f t="shared" si="54"/>
        <v>0</v>
      </c>
      <c r="I708" s="387">
        <f t="shared" si="59"/>
        <v>0</v>
      </c>
      <c r="J708" s="565">
        <v>0</v>
      </c>
      <c r="K708" s="387">
        <v>0</v>
      </c>
      <c r="L708" s="530"/>
    </row>
    <row r="709" spans="1:12" s="112" customFormat="1" ht="15.5" x14ac:dyDescent="0.35">
      <c r="A709" s="158">
        <v>44</v>
      </c>
      <c r="B709" s="321" t="s">
        <v>1183</v>
      </c>
      <c r="C709" s="158"/>
      <c r="D709" s="158"/>
      <c r="E709" s="158"/>
      <c r="F709" s="158"/>
      <c r="G709" s="531">
        <f t="shared" si="58"/>
        <v>0</v>
      </c>
      <c r="H709" s="387">
        <f t="shared" si="54"/>
        <v>0</v>
      </c>
      <c r="I709" s="387">
        <f t="shared" si="59"/>
        <v>0</v>
      </c>
      <c r="J709" s="565">
        <v>0</v>
      </c>
      <c r="K709" s="387">
        <v>0</v>
      </c>
      <c r="L709" s="530"/>
    </row>
    <row r="710" spans="1:12" s="87" customFormat="1" ht="15.5" x14ac:dyDescent="0.35">
      <c r="A710" s="158">
        <v>45</v>
      </c>
      <c r="B710" s="321" t="s">
        <v>1184</v>
      </c>
      <c r="C710" s="158"/>
      <c r="D710" s="158"/>
      <c r="E710" s="158"/>
      <c r="F710" s="158"/>
      <c r="G710" s="531">
        <f t="shared" si="58"/>
        <v>0</v>
      </c>
      <c r="H710" s="387">
        <f t="shared" si="54"/>
        <v>0</v>
      </c>
      <c r="I710" s="387">
        <f t="shared" si="59"/>
        <v>0</v>
      </c>
      <c r="J710" s="565">
        <v>0</v>
      </c>
      <c r="K710" s="387">
        <v>0</v>
      </c>
      <c r="L710" s="530"/>
    </row>
    <row r="711" spans="1:12" s="87" customFormat="1" ht="15.5" x14ac:dyDescent="0.35">
      <c r="A711" s="158">
        <v>46</v>
      </c>
      <c r="B711" s="321" t="s">
        <v>1185</v>
      </c>
      <c r="C711" s="158"/>
      <c r="D711" s="158"/>
      <c r="E711" s="158"/>
      <c r="F711" s="158"/>
      <c r="G711" s="531">
        <f t="shared" si="58"/>
        <v>0</v>
      </c>
      <c r="H711" s="387">
        <f t="shared" ref="H711:H774" si="61">G711*4281.45</f>
        <v>0</v>
      </c>
      <c r="I711" s="387">
        <f t="shared" si="59"/>
        <v>0</v>
      </c>
      <c r="J711" s="565">
        <v>0</v>
      </c>
      <c r="K711" s="387">
        <v>0</v>
      </c>
      <c r="L711" s="530"/>
    </row>
    <row r="712" spans="1:12" s="87" customFormat="1" ht="15.5" x14ac:dyDescent="0.35">
      <c r="A712" s="158">
        <v>47</v>
      </c>
      <c r="B712" s="321" t="s">
        <v>1186</v>
      </c>
      <c r="C712" s="158"/>
      <c r="D712" s="158"/>
      <c r="E712" s="158"/>
      <c r="F712" s="158"/>
      <c r="G712" s="531">
        <f t="shared" si="58"/>
        <v>0</v>
      </c>
      <c r="H712" s="387">
        <f t="shared" si="61"/>
        <v>0</v>
      </c>
      <c r="I712" s="387">
        <f t="shared" si="59"/>
        <v>0</v>
      </c>
      <c r="J712" s="565">
        <v>0</v>
      </c>
      <c r="K712" s="387">
        <v>0</v>
      </c>
      <c r="L712" s="530"/>
    </row>
    <row r="713" spans="1:12" s="87" customFormat="1" ht="15.5" x14ac:dyDescent="0.35">
      <c r="A713" s="158">
        <v>48</v>
      </c>
      <c r="B713" s="321" t="s">
        <v>1187</v>
      </c>
      <c r="C713" s="158"/>
      <c r="D713" s="158"/>
      <c r="E713" s="158"/>
      <c r="F713" s="158"/>
      <c r="G713" s="531">
        <f t="shared" si="58"/>
        <v>0</v>
      </c>
      <c r="H713" s="387">
        <f t="shared" si="61"/>
        <v>0</v>
      </c>
      <c r="I713" s="387">
        <f t="shared" si="59"/>
        <v>0</v>
      </c>
      <c r="J713" s="565">
        <v>0</v>
      </c>
      <c r="K713" s="387">
        <v>0</v>
      </c>
      <c r="L713" s="530"/>
    </row>
    <row r="714" spans="1:12" s="87" customFormat="1" ht="15.5" x14ac:dyDescent="0.35">
      <c r="A714" s="158">
        <v>49</v>
      </c>
      <c r="B714" s="321" t="s">
        <v>1188</v>
      </c>
      <c r="C714" s="158"/>
      <c r="D714" s="158"/>
      <c r="E714" s="158"/>
      <c r="F714" s="158"/>
      <c r="G714" s="531">
        <f t="shared" si="58"/>
        <v>0</v>
      </c>
      <c r="H714" s="387">
        <f t="shared" si="61"/>
        <v>0</v>
      </c>
      <c r="I714" s="387">
        <f t="shared" si="59"/>
        <v>0</v>
      </c>
      <c r="J714" s="565">
        <v>0</v>
      </c>
      <c r="K714" s="387">
        <v>0</v>
      </c>
      <c r="L714" s="530"/>
    </row>
    <row r="715" spans="1:12" s="87" customFormat="1" ht="15.5" x14ac:dyDescent="0.35">
      <c r="A715" s="158">
        <v>50</v>
      </c>
      <c r="B715" s="321" t="s">
        <v>1189</v>
      </c>
      <c r="C715" s="158"/>
      <c r="D715" s="158"/>
      <c r="E715" s="158"/>
      <c r="F715" s="158"/>
      <c r="G715" s="531">
        <f t="shared" si="58"/>
        <v>0</v>
      </c>
      <c r="H715" s="387">
        <f t="shared" si="61"/>
        <v>0</v>
      </c>
      <c r="I715" s="387">
        <f t="shared" si="59"/>
        <v>0</v>
      </c>
      <c r="J715" s="565">
        <v>0</v>
      </c>
      <c r="K715" s="387">
        <v>0</v>
      </c>
      <c r="L715" s="530"/>
    </row>
    <row r="716" spans="1:12" s="87" customFormat="1" ht="15.5" x14ac:dyDescent="0.35">
      <c r="A716" s="158">
        <v>51</v>
      </c>
      <c r="B716" s="321" t="s">
        <v>1190</v>
      </c>
      <c r="C716" s="158"/>
      <c r="D716" s="158"/>
      <c r="E716" s="158"/>
      <c r="F716" s="158"/>
      <c r="G716" s="531">
        <f t="shared" si="58"/>
        <v>0</v>
      </c>
      <c r="H716" s="387">
        <f t="shared" si="61"/>
        <v>0</v>
      </c>
      <c r="I716" s="387">
        <f t="shared" si="59"/>
        <v>0</v>
      </c>
      <c r="J716" s="565">
        <v>0</v>
      </c>
      <c r="K716" s="387">
        <v>0</v>
      </c>
      <c r="L716" s="530"/>
    </row>
    <row r="717" spans="1:12" s="87" customFormat="1" ht="15.5" x14ac:dyDescent="0.35">
      <c r="A717" s="158">
        <v>52</v>
      </c>
      <c r="B717" s="321" t="s">
        <v>1191</v>
      </c>
      <c r="C717" s="158"/>
      <c r="D717" s="158"/>
      <c r="E717" s="158"/>
      <c r="F717" s="158"/>
      <c r="G717" s="531">
        <f t="shared" si="58"/>
        <v>0</v>
      </c>
      <c r="H717" s="387">
        <f t="shared" si="61"/>
        <v>0</v>
      </c>
      <c r="I717" s="387">
        <f t="shared" si="59"/>
        <v>0</v>
      </c>
      <c r="J717" s="565">
        <v>0</v>
      </c>
      <c r="K717" s="387">
        <v>0</v>
      </c>
      <c r="L717" s="530"/>
    </row>
    <row r="718" spans="1:12" s="87" customFormat="1" ht="15.5" x14ac:dyDescent="0.35">
      <c r="A718" s="158">
        <v>53</v>
      </c>
      <c r="B718" s="321" t="s">
        <v>1192</v>
      </c>
      <c r="C718" s="158"/>
      <c r="D718" s="158"/>
      <c r="E718" s="158"/>
      <c r="F718" s="158"/>
      <c r="G718" s="531">
        <f t="shared" si="58"/>
        <v>0</v>
      </c>
      <c r="H718" s="387">
        <f t="shared" si="61"/>
        <v>0</v>
      </c>
      <c r="I718" s="387">
        <f t="shared" si="59"/>
        <v>0</v>
      </c>
      <c r="J718" s="565">
        <v>0</v>
      </c>
      <c r="K718" s="387">
        <v>0</v>
      </c>
      <c r="L718" s="530"/>
    </row>
    <row r="719" spans="1:12" s="87" customFormat="1" ht="15.5" x14ac:dyDescent="0.35">
      <c r="A719" s="158">
        <v>54</v>
      </c>
      <c r="B719" s="321" t="s">
        <v>1193</v>
      </c>
      <c r="C719" s="158"/>
      <c r="D719" s="158"/>
      <c r="E719" s="158"/>
      <c r="F719" s="158"/>
      <c r="G719" s="531">
        <f t="shared" si="58"/>
        <v>0</v>
      </c>
      <c r="H719" s="387">
        <f t="shared" si="61"/>
        <v>0</v>
      </c>
      <c r="I719" s="387">
        <f t="shared" si="59"/>
        <v>0</v>
      </c>
      <c r="J719" s="565">
        <v>0</v>
      </c>
      <c r="K719" s="387">
        <v>0</v>
      </c>
      <c r="L719" s="530"/>
    </row>
    <row r="720" spans="1:12" s="87" customFormat="1" ht="15.5" x14ac:dyDescent="0.35">
      <c r="A720" s="158">
        <v>55</v>
      </c>
      <c r="B720" s="321" t="s">
        <v>1194</v>
      </c>
      <c r="C720" s="158"/>
      <c r="D720" s="158"/>
      <c r="E720" s="158"/>
      <c r="F720" s="158"/>
      <c r="G720" s="531">
        <f t="shared" si="58"/>
        <v>0</v>
      </c>
      <c r="H720" s="387">
        <f t="shared" si="61"/>
        <v>0</v>
      </c>
      <c r="I720" s="387">
        <f t="shared" si="59"/>
        <v>0</v>
      </c>
      <c r="J720" s="565">
        <v>0</v>
      </c>
      <c r="K720" s="387">
        <v>0</v>
      </c>
      <c r="L720" s="530"/>
    </row>
    <row r="721" spans="1:12" s="87" customFormat="1" ht="15.5" x14ac:dyDescent="0.35">
      <c r="A721" s="158">
        <v>56</v>
      </c>
      <c r="B721" s="321" t="s">
        <v>1195</v>
      </c>
      <c r="C721" s="158"/>
      <c r="D721" s="158"/>
      <c r="E721" s="158"/>
      <c r="F721" s="158"/>
      <c r="G721" s="531">
        <f t="shared" si="58"/>
        <v>0</v>
      </c>
      <c r="H721" s="387">
        <f t="shared" si="61"/>
        <v>0</v>
      </c>
      <c r="I721" s="387">
        <f t="shared" si="59"/>
        <v>0</v>
      </c>
      <c r="J721" s="565">
        <v>0</v>
      </c>
      <c r="K721" s="387">
        <v>0</v>
      </c>
      <c r="L721" s="530"/>
    </row>
    <row r="722" spans="1:12" s="87" customFormat="1" ht="15.5" x14ac:dyDescent="0.35">
      <c r="A722" s="158">
        <v>57</v>
      </c>
      <c r="B722" s="321" t="s">
        <v>1196</v>
      </c>
      <c r="C722" s="158"/>
      <c r="D722" s="158"/>
      <c r="E722" s="158"/>
      <c r="F722" s="158"/>
      <c r="G722" s="531">
        <f t="shared" si="58"/>
        <v>0</v>
      </c>
      <c r="H722" s="387">
        <f t="shared" si="61"/>
        <v>0</v>
      </c>
      <c r="I722" s="387">
        <f t="shared" si="59"/>
        <v>0</v>
      </c>
      <c r="J722" s="565">
        <v>0</v>
      </c>
      <c r="K722" s="387">
        <v>0</v>
      </c>
      <c r="L722" s="530"/>
    </row>
    <row r="723" spans="1:12" s="87" customFormat="1" ht="15.5" x14ac:dyDescent="0.35">
      <c r="A723" s="158">
        <v>58</v>
      </c>
      <c r="B723" s="321" t="s">
        <v>1197</v>
      </c>
      <c r="C723" s="158"/>
      <c r="D723" s="158"/>
      <c r="E723" s="158"/>
      <c r="F723" s="158"/>
      <c r="G723" s="531">
        <f t="shared" si="58"/>
        <v>0</v>
      </c>
      <c r="H723" s="387">
        <f t="shared" si="61"/>
        <v>0</v>
      </c>
      <c r="I723" s="387">
        <f t="shared" si="59"/>
        <v>0</v>
      </c>
      <c r="J723" s="565">
        <v>0</v>
      </c>
      <c r="K723" s="387">
        <v>0</v>
      </c>
      <c r="L723" s="530"/>
    </row>
    <row r="724" spans="1:12" s="87" customFormat="1" ht="15.5" x14ac:dyDescent="0.35">
      <c r="A724" s="158">
        <v>59</v>
      </c>
      <c r="B724" s="321" t="s">
        <v>1198</v>
      </c>
      <c r="C724" s="158"/>
      <c r="D724" s="158"/>
      <c r="E724" s="158"/>
      <c r="F724" s="158"/>
      <c r="G724" s="531">
        <f t="shared" si="58"/>
        <v>0</v>
      </c>
      <c r="H724" s="387">
        <f t="shared" si="61"/>
        <v>0</v>
      </c>
      <c r="I724" s="387">
        <f t="shared" si="59"/>
        <v>0</v>
      </c>
      <c r="J724" s="565">
        <v>0</v>
      </c>
      <c r="K724" s="387">
        <v>0</v>
      </c>
      <c r="L724" s="530"/>
    </row>
    <row r="725" spans="1:12" s="87" customFormat="1" ht="15.5" x14ac:dyDescent="0.35">
      <c r="A725" s="158">
        <v>60</v>
      </c>
      <c r="B725" s="321" t="s">
        <v>1199</v>
      </c>
      <c r="C725" s="158"/>
      <c r="D725" s="158"/>
      <c r="E725" s="158"/>
      <c r="F725" s="158"/>
      <c r="G725" s="531">
        <f t="shared" si="58"/>
        <v>0</v>
      </c>
      <c r="H725" s="387">
        <f t="shared" si="61"/>
        <v>0</v>
      </c>
      <c r="I725" s="387">
        <f t="shared" si="59"/>
        <v>0</v>
      </c>
      <c r="J725" s="565">
        <v>0</v>
      </c>
      <c r="K725" s="387">
        <v>0</v>
      </c>
      <c r="L725" s="530"/>
    </row>
    <row r="726" spans="1:12" s="87" customFormat="1" ht="15.5" x14ac:dyDescent="0.35">
      <c r="A726" s="158">
        <v>61</v>
      </c>
      <c r="B726" s="321" t="s">
        <v>1200</v>
      </c>
      <c r="C726" s="158"/>
      <c r="D726" s="158"/>
      <c r="E726" s="158"/>
      <c r="F726" s="158"/>
      <c r="G726" s="531">
        <f t="shared" si="58"/>
        <v>0</v>
      </c>
      <c r="H726" s="387">
        <f t="shared" si="61"/>
        <v>0</v>
      </c>
      <c r="I726" s="387">
        <f t="shared" si="59"/>
        <v>0</v>
      </c>
      <c r="J726" s="565">
        <v>0</v>
      </c>
      <c r="K726" s="387">
        <v>0</v>
      </c>
      <c r="L726" s="530"/>
    </row>
    <row r="727" spans="1:12" s="87" customFormat="1" ht="15.5" x14ac:dyDescent="0.35">
      <c r="A727" s="158">
        <v>62</v>
      </c>
      <c r="B727" s="321" t="s">
        <v>1201</v>
      </c>
      <c r="C727" s="158"/>
      <c r="D727" s="158"/>
      <c r="E727" s="158"/>
      <c r="F727" s="158"/>
      <c r="G727" s="531">
        <f t="shared" si="58"/>
        <v>0</v>
      </c>
      <c r="H727" s="387">
        <f t="shared" si="61"/>
        <v>0</v>
      </c>
      <c r="I727" s="387">
        <f t="shared" si="59"/>
        <v>0</v>
      </c>
      <c r="J727" s="565">
        <v>0</v>
      </c>
      <c r="K727" s="387">
        <v>0</v>
      </c>
      <c r="L727" s="530"/>
    </row>
    <row r="728" spans="1:12" s="87" customFormat="1" ht="15.5" x14ac:dyDescent="0.35">
      <c r="A728" s="158">
        <v>63</v>
      </c>
      <c r="B728" s="321" t="s">
        <v>1202</v>
      </c>
      <c r="C728" s="158"/>
      <c r="D728" s="158"/>
      <c r="E728" s="158"/>
      <c r="F728" s="158"/>
      <c r="G728" s="531">
        <f t="shared" si="58"/>
        <v>0</v>
      </c>
      <c r="H728" s="387">
        <f t="shared" si="61"/>
        <v>0</v>
      </c>
      <c r="I728" s="387">
        <f t="shared" si="59"/>
        <v>0</v>
      </c>
      <c r="J728" s="565">
        <v>0</v>
      </c>
      <c r="K728" s="387">
        <v>0</v>
      </c>
      <c r="L728" s="530"/>
    </row>
    <row r="729" spans="1:12" s="87" customFormat="1" ht="15.5" x14ac:dyDescent="0.35">
      <c r="A729" s="158">
        <v>64</v>
      </c>
      <c r="B729" s="321" t="s">
        <v>1203</v>
      </c>
      <c r="C729" s="158"/>
      <c r="D729" s="158"/>
      <c r="E729" s="158"/>
      <c r="F729" s="158"/>
      <c r="G729" s="531">
        <f t="shared" si="58"/>
        <v>0</v>
      </c>
      <c r="H729" s="387">
        <f t="shared" si="61"/>
        <v>0</v>
      </c>
      <c r="I729" s="387">
        <f t="shared" si="59"/>
        <v>0</v>
      </c>
      <c r="J729" s="565">
        <v>0</v>
      </c>
      <c r="K729" s="387">
        <v>0</v>
      </c>
      <c r="L729" s="530"/>
    </row>
    <row r="730" spans="1:12" s="87" customFormat="1" ht="15.5" x14ac:dyDescent="0.35">
      <c r="A730" s="158">
        <v>65</v>
      </c>
      <c r="B730" s="321" t="s">
        <v>1204</v>
      </c>
      <c r="C730" s="158"/>
      <c r="D730" s="158"/>
      <c r="E730" s="158"/>
      <c r="F730" s="158"/>
      <c r="G730" s="531">
        <f t="shared" si="58"/>
        <v>0</v>
      </c>
      <c r="H730" s="387">
        <f t="shared" si="61"/>
        <v>0</v>
      </c>
      <c r="I730" s="387">
        <f t="shared" si="59"/>
        <v>0</v>
      </c>
      <c r="J730" s="565">
        <v>0</v>
      </c>
      <c r="K730" s="387">
        <v>0</v>
      </c>
      <c r="L730" s="530"/>
    </row>
    <row r="731" spans="1:12" s="87" customFormat="1" ht="15.5" x14ac:dyDescent="0.35">
      <c r="A731" s="158">
        <v>66</v>
      </c>
      <c r="B731" s="321" t="s">
        <v>1205</v>
      </c>
      <c r="C731" s="158"/>
      <c r="D731" s="158"/>
      <c r="E731" s="158"/>
      <c r="F731" s="158"/>
      <c r="G731" s="531">
        <f t="shared" si="58"/>
        <v>0</v>
      </c>
      <c r="H731" s="387">
        <f t="shared" si="61"/>
        <v>0</v>
      </c>
      <c r="I731" s="387">
        <f t="shared" ref="I731:I787" si="62">H731*0.22</f>
        <v>0</v>
      </c>
      <c r="J731" s="565">
        <v>0</v>
      </c>
      <c r="K731" s="387">
        <v>0</v>
      </c>
      <c r="L731" s="530"/>
    </row>
    <row r="732" spans="1:12" s="87" customFormat="1" ht="15.5" x14ac:dyDescent="0.35">
      <c r="A732" s="158">
        <v>67</v>
      </c>
      <c r="B732" s="321" t="s">
        <v>1206</v>
      </c>
      <c r="C732" s="158"/>
      <c r="D732" s="158"/>
      <c r="E732" s="158"/>
      <c r="F732" s="158"/>
      <c r="G732" s="531">
        <f t="shared" si="58"/>
        <v>0</v>
      </c>
      <c r="H732" s="387">
        <f t="shared" si="61"/>
        <v>0</v>
      </c>
      <c r="I732" s="387">
        <f t="shared" si="62"/>
        <v>0</v>
      </c>
      <c r="J732" s="565">
        <v>0</v>
      </c>
      <c r="K732" s="387">
        <v>0</v>
      </c>
      <c r="L732" s="530"/>
    </row>
    <row r="733" spans="1:12" s="87" customFormat="1" ht="15.5" x14ac:dyDescent="0.35">
      <c r="A733" s="158">
        <v>68</v>
      </c>
      <c r="B733" s="321" t="s">
        <v>1250</v>
      </c>
      <c r="C733" s="158"/>
      <c r="D733" s="158"/>
      <c r="E733" s="158"/>
      <c r="F733" s="158"/>
      <c r="G733" s="531">
        <f t="shared" si="58"/>
        <v>0</v>
      </c>
      <c r="H733" s="387">
        <f t="shared" si="61"/>
        <v>0</v>
      </c>
      <c r="I733" s="387">
        <f t="shared" si="62"/>
        <v>0</v>
      </c>
      <c r="J733" s="565">
        <v>0</v>
      </c>
      <c r="K733" s="387">
        <v>0</v>
      </c>
      <c r="L733" s="530"/>
    </row>
    <row r="734" spans="1:12" s="87" customFormat="1" ht="15.5" x14ac:dyDescent="0.35">
      <c r="A734" s="158">
        <v>69</v>
      </c>
      <c r="B734" s="321" t="s">
        <v>1251</v>
      </c>
      <c r="C734" s="158"/>
      <c r="D734" s="158"/>
      <c r="E734" s="158"/>
      <c r="F734" s="158"/>
      <c r="G734" s="531">
        <f t="shared" ref="G734:G778" si="63">2/166138.62*F734</f>
        <v>0</v>
      </c>
      <c r="H734" s="387">
        <f t="shared" si="61"/>
        <v>0</v>
      </c>
      <c r="I734" s="387">
        <f t="shared" si="62"/>
        <v>0</v>
      </c>
      <c r="J734" s="565">
        <v>0</v>
      </c>
      <c r="K734" s="387">
        <v>0</v>
      </c>
      <c r="L734" s="530"/>
    </row>
    <row r="735" spans="1:12" s="87" customFormat="1" ht="15.5" x14ac:dyDescent="0.35">
      <c r="A735" s="158">
        <v>70</v>
      </c>
      <c r="B735" s="321" t="s">
        <v>1252</v>
      </c>
      <c r="C735" s="158"/>
      <c r="D735" s="158"/>
      <c r="E735" s="158"/>
      <c r="F735" s="158"/>
      <c r="G735" s="531">
        <f t="shared" si="63"/>
        <v>0</v>
      </c>
      <c r="H735" s="387">
        <f t="shared" si="61"/>
        <v>0</v>
      </c>
      <c r="I735" s="387">
        <f t="shared" si="62"/>
        <v>0</v>
      </c>
      <c r="J735" s="565">
        <v>0</v>
      </c>
      <c r="K735" s="387">
        <v>0</v>
      </c>
      <c r="L735" s="530"/>
    </row>
    <row r="736" spans="1:12" s="87" customFormat="1" ht="15.5" x14ac:dyDescent="0.35">
      <c r="A736" s="158">
        <v>71</v>
      </c>
      <c r="B736" s="321" t="s">
        <v>1253</v>
      </c>
      <c r="C736" s="158"/>
      <c r="D736" s="158"/>
      <c r="E736" s="158"/>
      <c r="F736" s="158"/>
      <c r="G736" s="531">
        <f t="shared" si="63"/>
        <v>0</v>
      </c>
      <c r="H736" s="387">
        <f t="shared" si="61"/>
        <v>0</v>
      </c>
      <c r="I736" s="387">
        <f t="shared" si="62"/>
        <v>0</v>
      </c>
      <c r="J736" s="565">
        <v>0</v>
      </c>
      <c r="K736" s="387">
        <v>0</v>
      </c>
      <c r="L736" s="530"/>
    </row>
    <row r="737" spans="1:12" s="87" customFormat="1" ht="15.5" x14ac:dyDescent="0.35">
      <c r="A737" s="158">
        <v>72</v>
      </c>
      <c r="B737" s="321" t="s">
        <v>1254</v>
      </c>
      <c r="C737" s="158"/>
      <c r="D737" s="158"/>
      <c r="E737" s="158"/>
      <c r="F737" s="158"/>
      <c r="G737" s="531">
        <f t="shared" si="63"/>
        <v>0</v>
      </c>
      <c r="H737" s="387">
        <f t="shared" si="61"/>
        <v>0</v>
      </c>
      <c r="I737" s="387">
        <f t="shared" si="62"/>
        <v>0</v>
      </c>
      <c r="J737" s="565">
        <v>0</v>
      </c>
      <c r="K737" s="387">
        <v>0</v>
      </c>
      <c r="L737" s="530"/>
    </row>
    <row r="738" spans="1:12" s="87" customFormat="1" ht="15.5" x14ac:dyDescent="0.35">
      <c r="A738" s="158">
        <v>73</v>
      </c>
      <c r="B738" s="321" t="s">
        <v>1255</v>
      </c>
      <c r="C738" s="158"/>
      <c r="D738" s="158"/>
      <c r="E738" s="158"/>
      <c r="F738" s="158"/>
      <c r="G738" s="531">
        <f t="shared" si="63"/>
        <v>0</v>
      </c>
      <c r="H738" s="387">
        <f t="shared" si="61"/>
        <v>0</v>
      </c>
      <c r="I738" s="387">
        <f t="shared" si="62"/>
        <v>0</v>
      </c>
      <c r="J738" s="565">
        <v>0</v>
      </c>
      <c r="K738" s="387">
        <v>0</v>
      </c>
      <c r="L738" s="530"/>
    </row>
    <row r="739" spans="1:12" s="87" customFormat="1" ht="15.5" x14ac:dyDescent="0.35">
      <c r="A739" s="158">
        <v>74</v>
      </c>
      <c r="B739" s="321" t="s">
        <v>1256</v>
      </c>
      <c r="C739" s="158"/>
      <c r="D739" s="158"/>
      <c r="E739" s="158"/>
      <c r="F739" s="158"/>
      <c r="G739" s="531">
        <f t="shared" si="63"/>
        <v>0</v>
      </c>
      <c r="H739" s="387">
        <f t="shared" si="61"/>
        <v>0</v>
      </c>
      <c r="I739" s="387">
        <f t="shared" si="62"/>
        <v>0</v>
      </c>
      <c r="J739" s="565">
        <v>0</v>
      </c>
      <c r="K739" s="387">
        <v>0</v>
      </c>
      <c r="L739" s="530"/>
    </row>
    <row r="740" spans="1:12" s="87" customFormat="1" ht="15.5" x14ac:dyDescent="0.35">
      <c r="A740" s="158">
        <v>75</v>
      </c>
      <c r="B740" s="321" t="s">
        <v>1257</v>
      </c>
      <c r="C740" s="158"/>
      <c r="D740" s="158"/>
      <c r="E740" s="158"/>
      <c r="F740" s="158"/>
      <c r="G740" s="531">
        <f t="shared" si="63"/>
        <v>0</v>
      </c>
      <c r="H740" s="387">
        <f t="shared" si="61"/>
        <v>0</v>
      </c>
      <c r="I740" s="387">
        <f t="shared" si="62"/>
        <v>0</v>
      </c>
      <c r="J740" s="565">
        <v>0</v>
      </c>
      <c r="K740" s="387">
        <v>0</v>
      </c>
      <c r="L740" s="530"/>
    </row>
    <row r="741" spans="1:12" s="87" customFormat="1" ht="15.5" x14ac:dyDescent="0.35">
      <c r="A741" s="158">
        <v>76</v>
      </c>
      <c r="B741" s="321" t="s">
        <v>1258</v>
      </c>
      <c r="C741" s="158"/>
      <c r="D741" s="158"/>
      <c r="E741" s="158"/>
      <c r="F741" s="158"/>
      <c r="G741" s="531">
        <f t="shared" si="63"/>
        <v>0</v>
      </c>
      <c r="H741" s="387">
        <f t="shared" si="61"/>
        <v>0</v>
      </c>
      <c r="I741" s="387">
        <f t="shared" si="62"/>
        <v>0</v>
      </c>
      <c r="J741" s="565">
        <v>0</v>
      </c>
      <c r="K741" s="387">
        <v>0</v>
      </c>
      <c r="L741" s="530"/>
    </row>
    <row r="742" spans="1:12" s="87" customFormat="1" ht="15.5" x14ac:dyDescent="0.35">
      <c r="A742" s="158">
        <v>77</v>
      </c>
      <c r="B742" s="321" t="s">
        <v>1259</v>
      </c>
      <c r="C742" s="158"/>
      <c r="D742" s="158"/>
      <c r="E742" s="158"/>
      <c r="F742" s="158"/>
      <c r="G742" s="531">
        <f t="shared" si="63"/>
        <v>0</v>
      </c>
      <c r="H742" s="387">
        <f t="shared" si="61"/>
        <v>0</v>
      </c>
      <c r="I742" s="387">
        <f t="shared" si="62"/>
        <v>0</v>
      </c>
      <c r="J742" s="565">
        <v>0</v>
      </c>
      <c r="K742" s="387">
        <v>0</v>
      </c>
      <c r="L742" s="530"/>
    </row>
    <row r="743" spans="1:12" s="87" customFormat="1" ht="15.5" x14ac:dyDescent="0.35">
      <c r="A743" s="158">
        <v>78</v>
      </c>
      <c r="B743" s="321" t="s">
        <v>1260</v>
      </c>
      <c r="C743" s="158"/>
      <c r="D743" s="158"/>
      <c r="E743" s="158"/>
      <c r="F743" s="158"/>
      <c r="G743" s="531">
        <f t="shared" si="63"/>
        <v>0</v>
      </c>
      <c r="H743" s="387">
        <f t="shared" si="61"/>
        <v>0</v>
      </c>
      <c r="I743" s="387">
        <f t="shared" si="62"/>
        <v>0</v>
      </c>
      <c r="J743" s="565">
        <v>0</v>
      </c>
      <c r="K743" s="387">
        <v>0</v>
      </c>
      <c r="L743" s="530"/>
    </row>
    <row r="744" spans="1:12" s="87" customFormat="1" ht="15.5" x14ac:dyDescent="0.35">
      <c r="A744" s="158">
        <v>79</v>
      </c>
      <c r="B744" s="321" t="s">
        <v>1287</v>
      </c>
      <c r="C744" s="158"/>
      <c r="D744" s="158"/>
      <c r="E744" s="158"/>
      <c r="F744" s="158"/>
      <c r="G744" s="531">
        <f t="shared" si="63"/>
        <v>0</v>
      </c>
      <c r="H744" s="387">
        <f t="shared" si="61"/>
        <v>0</v>
      </c>
      <c r="I744" s="387">
        <f t="shared" si="62"/>
        <v>0</v>
      </c>
      <c r="J744" s="565">
        <v>0</v>
      </c>
      <c r="K744" s="387">
        <v>0</v>
      </c>
      <c r="L744" s="530"/>
    </row>
    <row r="745" spans="1:12" s="87" customFormat="1" ht="15.5" x14ac:dyDescent="0.35">
      <c r="A745" s="158">
        <v>81</v>
      </c>
      <c r="B745" s="321" t="s">
        <v>1291</v>
      </c>
      <c r="C745" s="158"/>
      <c r="D745" s="158"/>
      <c r="E745" s="158"/>
      <c r="F745" s="158"/>
      <c r="G745" s="531">
        <f t="shared" si="63"/>
        <v>0</v>
      </c>
      <c r="H745" s="387">
        <f t="shared" si="61"/>
        <v>0</v>
      </c>
      <c r="I745" s="387">
        <f t="shared" si="62"/>
        <v>0</v>
      </c>
      <c r="J745" s="565">
        <v>0</v>
      </c>
      <c r="K745" s="387">
        <v>0</v>
      </c>
      <c r="L745" s="530"/>
    </row>
    <row r="746" spans="1:12" s="87" customFormat="1" ht="15.5" x14ac:dyDescent="0.35">
      <c r="A746" s="158">
        <v>82</v>
      </c>
      <c r="B746" s="321" t="s">
        <v>1292</v>
      </c>
      <c r="C746" s="158"/>
      <c r="D746" s="158"/>
      <c r="E746" s="158"/>
      <c r="F746" s="158"/>
      <c r="G746" s="531">
        <f t="shared" si="63"/>
        <v>0</v>
      </c>
      <c r="H746" s="387">
        <f t="shared" si="61"/>
        <v>0</v>
      </c>
      <c r="I746" s="387">
        <f t="shared" si="62"/>
        <v>0</v>
      </c>
      <c r="J746" s="565">
        <v>0</v>
      </c>
      <c r="K746" s="387">
        <v>0</v>
      </c>
      <c r="L746" s="530"/>
    </row>
    <row r="747" spans="1:12" s="87" customFormat="1" ht="15.5" x14ac:dyDescent="0.35">
      <c r="A747" s="158">
        <v>83</v>
      </c>
      <c r="B747" s="321" t="s">
        <v>1293</v>
      </c>
      <c r="C747" s="158"/>
      <c r="D747" s="158"/>
      <c r="E747" s="158"/>
      <c r="F747" s="158"/>
      <c r="G747" s="531">
        <f t="shared" si="63"/>
        <v>0</v>
      </c>
      <c r="H747" s="387">
        <f t="shared" si="61"/>
        <v>0</v>
      </c>
      <c r="I747" s="387">
        <f t="shared" si="62"/>
        <v>0</v>
      </c>
      <c r="J747" s="565">
        <v>0</v>
      </c>
      <c r="K747" s="387">
        <v>0</v>
      </c>
      <c r="L747" s="530"/>
    </row>
    <row r="748" spans="1:12" s="87" customFormat="1" ht="15.5" x14ac:dyDescent="0.35">
      <c r="A748" s="158">
        <v>84</v>
      </c>
      <c r="B748" s="321" t="s">
        <v>455</v>
      </c>
      <c r="C748" s="158"/>
      <c r="D748" s="158"/>
      <c r="E748" s="158"/>
      <c r="F748" s="158"/>
      <c r="G748" s="531">
        <f t="shared" si="63"/>
        <v>0</v>
      </c>
      <c r="H748" s="387">
        <f t="shared" si="61"/>
        <v>0</v>
      </c>
      <c r="I748" s="387">
        <f t="shared" si="62"/>
        <v>0</v>
      </c>
      <c r="J748" s="565">
        <v>0</v>
      </c>
      <c r="K748" s="387">
        <v>0</v>
      </c>
      <c r="L748" s="530"/>
    </row>
    <row r="749" spans="1:12" s="87" customFormat="1" ht="15.5" x14ac:dyDescent="0.35">
      <c r="A749" s="158">
        <v>85</v>
      </c>
      <c r="B749" s="321" t="s">
        <v>456</v>
      </c>
      <c r="C749" s="158"/>
      <c r="D749" s="158"/>
      <c r="E749" s="158"/>
      <c r="F749" s="158"/>
      <c r="G749" s="531">
        <f t="shared" si="63"/>
        <v>0</v>
      </c>
      <c r="H749" s="387">
        <f t="shared" si="61"/>
        <v>0</v>
      </c>
      <c r="I749" s="387">
        <f t="shared" si="62"/>
        <v>0</v>
      </c>
      <c r="J749" s="565">
        <v>0</v>
      </c>
      <c r="K749" s="387">
        <v>0</v>
      </c>
      <c r="L749" s="530"/>
    </row>
    <row r="750" spans="1:12" s="87" customFormat="1" ht="15.5" x14ac:dyDescent="0.35">
      <c r="A750" s="158">
        <v>86</v>
      </c>
      <c r="B750" s="321" t="s">
        <v>457</v>
      </c>
      <c r="C750" s="158"/>
      <c r="D750" s="158"/>
      <c r="E750" s="158"/>
      <c r="F750" s="158"/>
      <c r="G750" s="531">
        <f t="shared" si="63"/>
        <v>0</v>
      </c>
      <c r="H750" s="387">
        <f t="shared" si="61"/>
        <v>0</v>
      </c>
      <c r="I750" s="387">
        <f t="shared" si="62"/>
        <v>0</v>
      </c>
      <c r="J750" s="565">
        <v>0</v>
      </c>
      <c r="K750" s="387">
        <v>0</v>
      </c>
      <c r="L750" s="530"/>
    </row>
    <row r="751" spans="1:12" s="87" customFormat="1" ht="15.5" x14ac:dyDescent="0.35">
      <c r="A751" s="158">
        <v>87</v>
      </c>
      <c r="B751" s="321" t="s">
        <v>458</v>
      </c>
      <c r="C751" s="158"/>
      <c r="D751" s="158"/>
      <c r="E751" s="158"/>
      <c r="F751" s="158"/>
      <c r="G751" s="531">
        <f t="shared" si="63"/>
        <v>0</v>
      </c>
      <c r="H751" s="387">
        <f t="shared" si="61"/>
        <v>0</v>
      </c>
      <c r="I751" s="387">
        <f t="shared" si="62"/>
        <v>0</v>
      </c>
      <c r="J751" s="565">
        <v>0</v>
      </c>
      <c r="K751" s="387">
        <v>0</v>
      </c>
      <c r="L751" s="530"/>
    </row>
    <row r="752" spans="1:12" s="87" customFormat="1" ht="15.5" x14ac:dyDescent="0.35">
      <c r="A752" s="158">
        <v>88</v>
      </c>
      <c r="B752" s="321" t="s">
        <v>459</v>
      </c>
      <c r="C752" s="158"/>
      <c r="D752" s="158"/>
      <c r="E752" s="158"/>
      <c r="F752" s="158"/>
      <c r="G752" s="531">
        <f t="shared" si="63"/>
        <v>0</v>
      </c>
      <c r="H752" s="387">
        <f t="shared" si="61"/>
        <v>0</v>
      </c>
      <c r="I752" s="387">
        <f t="shared" si="62"/>
        <v>0</v>
      </c>
      <c r="J752" s="565">
        <v>0</v>
      </c>
      <c r="K752" s="387">
        <v>0</v>
      </c>
      <c r="L752" s="530"/>
    </row>
    <row r="753" spans="1:12" s="87" customFormat="1" ht="15.5" x14ac:dyDescent="0.35">
      <c r="A753" s="158">
        <v>89</v>
      </c>
      <c r="B753" s="321" t="s">
        <v>460</v>
      </c>
      <c r="C753" s="158"/>
      <c r="D753" s="158"/>
      <c r="E753" s="158"/>
      <c r="F753" s="158"/>
      <c r="G753" s="531">
        <f t="shared" si="63"/>
        <v>0</v>
      </c>
      <c r="H753" s="387">
        <f t="shared" si="61"/>
        <v>0</v>
      </c>
      <c r="I753" s="387">
        <f t="shared" si="62"/>
        <v>0</v>
      </c>
      <c r="J753" s="565">
        <v>0</v>
      </c>
      <c r="K753" s="387">
        <v>0</v>
      </c>
      <c r="L753" s="530"/>
    </row>
    <row r="754" spans="1:12" s="87" customFormat="1" ht="15.5" x14ac:dyDescent="0.35">
      <c r="A754" s="158">
        <v>90</v>
      </c>
      <c r="B754" s="321" t="s">
        <v>461</v>
      </c>
      <c r="C754" s="158"/>
      <c r="D754" s="158"/>
      <c r="E754" s="158"/>
      <c r="F754" s="158"/>
      <c r="G754" s="531">
        <f t="shared" si="63"/>
        <v>0</v>
      </c>
      <c r="H754" s="387">
        <f t="shared" si="61"/>
        <v>0</v>
      </c>
      <c r="I754" s="387">
        <f t="shared" si="62"/>
        <v>0</v>
      </c>
      <c r="J754" s="565">
        <v>0</v>
      </c>
      <c r="K754" s="387">
        <v>0</v>
      </c>
      <c r="L754" s="530"/>
    </row>
    <row r="755" spans="1:12" s="87" customFormat="1" ht="15.5" x14ac:dyDescent="0.35">
      <c r="A755" s="158">
        <v>91</v>
      </c>
      <c r="B755" s="321" t="s">
        <v>462</v>
      </c>
      <c r="C755" s="158"/>
      <c r="D755" s="158"/>
      <c r="E755" s="158"/>
      <c r="F755" s="158"/>
      <c r="G755" s="531">
        <f t="shared" si="63"/>
        <v>0</v>
      </c>
      <c r="H755" s="387">
        <f t="shared" si="61"/>
        <v>0</v>
      </c>
      <c r="I755" s="387">
        <f t="shared" si="62"/>
        <v>0</v>
      </c>
      <c r="J755" s="565">
        <v>0</v>
      </c>
      <c r="K755" s="387">
        <v>0</v>
      </c>
      <c r="L755" s="530"/>
    </row>
    <row r="756" spans="1:12" s="87" customFormat="1" ht="15.5" x14ac:dyDescent="0.35">
      <c r="A756" s="158">
        <v>92</v>
      </c>
      <c r="B756" s="321" t="s">
        <v>463</v>
      </c>
      <c r="C756" s="158"/>
      <c r="D756" s="158"/>
      <c r="E756" s="158"/>
      <c r="F756" s="158"/>
      <c r="G756" s="531">
        <f t="shared" si="63"/>
        <v>0</v>
      </c>
      <c r="H756" s="387">
        <f t="shared" si="61"/>
        <v>0</v>
      </c>
      <c r="I756" s="387">
        <f t="shared" si="62"/>
        <v>0</v>
      </c>
      <c r="J756" s="565">
        <v>0</v>
      </c>
      <c r="K756" s="387">
        <v>0</v>
      </c>
      <c r="L756" s="530"/>
    </row>
    <row r="757" spans="1:12" s="87" customFormat="1" ht="15.5" x14ac:dyDescent="0.35">
      <c r="A757" s="158">
        <v>93</v>
      </c>
      <c r="B757" s="321" t="s">
        <v>464</v>
      </c>
      <c r="C757" s="158"/>
      <c r="D757" s="158"/>
      <c r="E757" s="158"/>
      <c r="F757" s="158"/>
      <c r="G757" s="531">
        <f t="shared" si="63"/>
        <v>0</v>
      </c>
      <c r="H757" s="387">
        <f t="shared" si="61"/>
        <v>0</v>
      </c>
      <c r="I757" s="387">
        <f t="shared" si="62"/>
        <v>0</v>
      </c>
      <c r="J757" s="565">
        <v>0</v>
      </c>
      <c r="K757" s="387">
        <v>0</v>
      </c>
      <c r="L757" s="530"/>
    </row>
    <row r="758" spans="1:12" s="87" customFormat="1" ht="15.5" x14ac:dyDescent="0.35">
      <c r="A758" s="158">
        <v>94</v>
      </c>
      <c r="B758" s="321" t="s">
        <v>465</v>
      </c>
      <c r="C758" s="158"/>
      <c r="D758" s="158"/>
      <c r="E758" s="158"/>
      <c r="F758" s="158"/>
      <c r="G758" s="531">
        <f t="shared" si="63"/>
        <v>0</v>
      </c>
      <c r="H758" s="387">
        <f t="shared" si="61"/>
        <v>0</v>
      </c>
      <c r="I758" s="387">
        <f t="shared" si="62"/>
        <v>0</v>
      </c>
      <c r="J758" s="565">
        <v>0</v>
      </c>
      <c r="K758" s="387">
        <v>0</v>
      </c>
      <c r="L758" s="530"/>
    </row>
    <row r="759" spans="1:12" s="87" customFormat="1" ht="15.5" x14ac:dyDescent="0.35">
      <c r="A759" s="158">
        <v>95</v>
      </c>
      <c r="B759" s="321" t="s">
        <v>466</v>
      </c>
      <c r="C759" s="158"/>
      <c r="D759" s="158"/>
      <c r="E759" s="158"/>
      <c r="F759" s="158"/>
      <c r="G759" s="531">
        <f t="shared" si="63"/>
        <v>0</v>
      </c>
      <c r="H759" s="387">
        <f t="shared" si="61"/>
        <v>0</v>
      </c>
      <c r="I759" s="387">
        <f t="shared" si="62"/>
        <v>0</v>
      </c>
      <c r="J759" s="565">
        <v>0</v>
      </c>
      <c r="K759" s="387">
        <v>0</v>
      </c>
      <c r="L759" s="530"/>
    </row>
    <row r="760" spans="1:12" s="87" customFormat="1" ht="15.5" x14ac:dyDescent="0.35">
      <c r="A760" s="158">
        <v>96</v>
      </c>
      <c r="B760" s="321" t="s">
        <v>467</v>
      </c>
      <c r="C760" s="158"/>
      <c r="D760" s="158"/>
      <c r="E760" s="158"/>
      <c r="F760" s="158"/>
      <c r="G760" s="531">
        <f t="shared" si="63"/>
        <v>0</v>
      </c>
      <c r="H760" s="387">
        <f t="shared" si="61"/>
        <v>0</v>
      </c>
      <c r="I760" s="387">
        <f t="shared" si="62"/>
        <v>0</v>
      </c>
      <c r="J760" s="565">
        <v>0</v>
      </c>
      <c r="K760" s="387">
        <v>0</v>
      </c>
      <c r="L760" s="530"/>
    </row>
    <row r="761" spans="1:12" s="87" customFormat="1" ht="15.5" x14ac:dyDescent="0.35">
      <c r="A761" s="158">
        <v>97</v>
      </c>
      <c r="B761" s="321" t="s">
        <v>468</v>
      </c>
      <c r="C761" s="158"/>
      <c r="D761" s="158"/>
      <c r="E761" s="158"/>
      <c r="F761" s="158"/>
      <c r="G761" s="531">
        <f t="shared" si="63"/>
        <v>0</v>
      </c>
      <c r="H761" s="387">
        <f t="shared" si="61"/>
        <v>0</v>
      </c>
      <c r="I761" s="387">
        <f t="shared" si="62"/>
        <v>0</v>
      </c>
      <c r="J761" s="565">
        <v>0</v>
      </c>
      <c r="K761" s="387">
        <v>0</v>
      </c>
      <c r="L761" s="530"/>
    </row>
    <row r="762" spans="1:12" s="87" customFormat="1" ht="15.5" x14ac:dyDescent="0.35">
      <c r="A762" s="158">
        <v>98</v>
      </c>
      <c r="B762" s="321" t="s">
        <v>469</v>
      </c>
      <c r="C762" s="158"/>
      <c r="D762" s="158"/>
      <c r="E762" s="158"/>
      <c r="F762" s="158"/>
      <c r="G762" s="531">
        <f t="shared" si="63"/>
        <v>0</v>
      </c>
      <c r="H762" s="387">
        <f t="shared" si="61"/>
        <v>0</v>
      </c>
      <c r="I762" s="387">
        <f t="shared" si="62"/>
        <v>0</v>
      </c>
      <c r="J762" s="565">
        <v>0</v>
      </c>
      <c r="K762" s="387">
        <v>0</v>
      </c>
      <c r="L762" s="530"/>
    </row>
    <row r="763" spans="1:12" s="87" customFormat="1" ht="15.5" x14ac:dyDescent="0.35">
      <c r="A763" s="158">
        <v>99</v>
      </c>
      <c r="B763" s="321" t="s">
        <v>470</v>
      </c>
      <c r="C763" s="158"/>
      <c r="D763" s="158"/>
      <c r="E763" s="158"/>
      <c r="F763" s="158"/>
      <c r="G763" s="531">
        <f t="shared" si="63"/>
        <v>0</v>
      </c>
      <c r="H763" s="387">
        <f t="shared" si="61"/>
        <v>0</v>
      </c>
      <c r="I763" s="387">
        <f t="shared" si="62"/>
        <v>0</v>
      </c>
      <c r="J763" s="565">
        <v>0</v>
      </c>
      <c r="K763" s="387">
        <v>0</v>
      </c>
      <c r="L763" s="530"/>
    </row>
    <row r="764" spans="1:12" s="87" customFormat="1" ht="15.5" x14ac:dyDescent="0.35">
      <c r="A764" s="158">
        <v>100</v>
      </c>
      <c r="B764" s="321" t="s">
        <v>471</v>
      </c>
      <c r="C764" s="158"/>
      <c r="D764" s="158"/>
      <c r="E764" s="158"/>
      <c r="F764" s="158"/>
      <c r="G764" s="531">
        <f t="shared" si="63"/>
        <v>0</v>
      </c>
      <c r="H764" s="387">
        <f t="shared" si="61"/>
        <v>0</v>
      </c>
      <c r="I764" s="387">
        <f t="shared" si="62"/>
        <v>0</v>
      </c>
      <c r="J764" s="565">
        <v>0</v>
      </c>
      <c r="K764" s="387">
        <v>0</v>
      </c>
      <c r="L764" s="530"/>
    </row>
    <row r="765" spans="1:12" s="87" customFormat="1" ht="15.5" x14ac:dyDescent="0.35">
      <c r="A765" s="158">
        <v>101</v>
      </c>
      <c r="B765" s="321" t="s">
        <v>472</v>
      </c>
      <c r="C765" s="158"/>
      <c r="D765" s="158"/>
      <c r="E765" s="158"/>
      <c r="F765" s="158"/>
      <c r="G765" s="531">
        <f t="shared" si="63"/>
        <v>0</v>
      </c>
      <c r="H765" s="387">
        <f t="shared" si="61"/>
        <v>0</v>
      </c>
      <c r="I765" s="387">
        <f t="shared" si="62"/>
        <v>0</v>
      </c>
      <c r="J765" s="565">
        <v>0</v>
      </c>
      <c r="K765" s="387">
        <v>0</v>
      </c>
      <c r="L765" s="530"/>
    </row>
    <row r="766" spans="1:12" s="87" customFormat="1" ht="15.5" x14ac:dyDescent="0.35">
      <c r="A766" s="158">
        <v>102</v>
      </c>
      <c r="B766" s="321" t="s">
        <v>473</v>
      </c>
      <c r="C766" s="158"/>
      <c r="D766" s="158"/>
      <c r="E766" s="158"/>
      <c r="F766" s="158"/>
      <c r="G766" s="531">
        <f t="shared" si="63"/>
        <v>0</v>
      </c>
      <c r="H766" s="387">
        <f t="shared" si="61"/>
        <v>0</v>
      </c>
      <c r="I766" s="387">
        <f t="shared" si="62"/>
        <v>0</v>
      </c>
      <c r="J766" s="565">
        <v>0</v>
      </c>
      <c r="K766" s="387">
        <v>0</v>
      </c>
      <c r="L766" s="530"/>
    </row>
    <row r="767" spans="1:12" s="87" customFormat="1" ht="16.5" customHeight="1" x14ac:dyDescent="0.35">
      <c r="A767" s="158">
        <v>103</v>
      </c>
      <c r="B767" s="321" t="s">
        <v>474</v>
      </c>
      <c r="C767" s="158"/>
      <c r="D767" s="158"/>
      <c r="E767" s="158"/>
      <c r="F767" s="158"/>
      <c r="G767" s="531">
        <f t="shared" si="63"/>
        <v>0</v>
      </c>
      <c r="H767" s="387">
        <f t="shared" si="61"/>
        <v>0</v>
      </c>
      <c r="I767" s="387">
        <f t="shared" si="62"/>
        <v>0</v>
      </c>
      <c r="J767" s="565">
        <v>0</v>
      </c>
      <c r="K767" s="387">
        <v>0</v>
      </c>
      <c r="L767" s="530"/>
    </row>
    <row r="768" spans="1:12" s="87" customFormat="1" ht="15.5" x14ac:dyDescent="0.35">
      <c r="A768" s="158">
        <v>104</v>
      </c>
      <c r="B768" s="321" t="s">
        <v>475</v>
      </c>
      <c r="C768" s="158"/>
      <c r="D768" s="158"/>
      <c r="E768" s="158"/>
      <c r="F768" s="158"/>
      <c r="G768" s="531">
        <f t="shared" si="63"/>
        <v>0</v>
      </c>
      <c r="H768" s="387">
        <f t="shared" si="61"/>
        <v>0</v>
      </c>
      <c r="I768" s="387">
        <f t="shared" si="62"/>
        <v>0</v>
      </c>
      <c r="J768" s="565">
        <v>0</v>
      </c>
      <c r="K768" s="387">
        <v>0</v>
      </c>
      <c r="L768" s="530"/>
    </row>
    <row r="769" spans="1:12" s="87" customFormat="1" ht="15.5" x14ac:dyDescent="0.35">
      <c r="A769" s="158">
        <v>105</v>
      </c>
      <c r="B769" s="321" t="s">
        <v>476</v>
      </c>
      <c r="C769" s="158"/>
      <c r="D769" s="158"/>
      <c r="E769" s="158"/>
      <c r="F769" s="158"/>
      <c r="G769" s="531">
        <f t="shared" si="63"/>
        <v>0</v>
      </c>
      <c r="H769" s="387">
        <f t="shared" si="61"/>
        <v>0</v>
      </c>
      <c r="I769" s="387">
        <f t="shared" si="62"/>
        <v>0</v>
      </c>
      <c r="J769" s="565">
        <v>0</v>
      </c>
      <c r="K769" s="387">
        <v>0</v>
      </c>
      <c r="L769" s="530"/>
    </row>
    <row r="770" spans="1:12" s="87" customFormat="1" ht="15.5" x14ac:dyDescent="0.35">
      <c r="A770" s="158">
        <v>107</v>
      </c>
      <c r="B770" s="321" t="s">
        <v>477</v>
      </c>
      <c r="C770" s="158"/>
      <c r="D770" s="158"/>
      <c r="E770" s="158"/>
      <c r="F770" s="158"/>
      <c r="G770" s="531">
        <f t="shared" si="63"/>
        <v>0</v>
      </c>
      <c r="H770" s="387">
        <f t="shared" si="61"/>
        <v>0</v>
      </c>
      <c r="I770" s="387">
        <f t="shared" si="62"/>
        <v>0</v>
      </c>
      <c r="J770" s="565">
        <v>0</v>
      </c>
      <c r="K770" s="387">
        <v>0</v>
      </c>
      <c r="L770" s="530"/>
    </row>
    <row r="771" spans="1:12" s="87" customFormat="1" ht="15.5" x14ac:dyDescent="0.35">
      <c r="A771" s="158">
        <v>108</v>
      </c>
      <c r="B771" s="321" t="s">
        <v>478</v>
      </c>
      <c r="C771" s="158"/>
      <c r="D771" s="158"/>
      <c r="E771" s="158"/>
      <c r="F771" s="158"/>
      <c r="G771" s="531">
        <f t="shared" si="63"/>
        <v>0</v>
      </c>
      <c r="H771" s="387">
        <f t="shared" si="61"/>
        <v>0</v>
      </c>
      <c r="I771" s="387">
        <f t="shared" si="62"/>
        <v>0</v>
      </c>
      <c r="J771" s="565">
        <v>0</v>
      </c>
      <c r="K771" s="387">
        <v>0</v>
      </c>
      <c r="L771" s="530"/>
    </row>
    <row r="772" spans="1:12" s="87" customFormat="1" ht="15.5" x14ac:dyDescent="0.35">
      <c r="A772" s="158">
        <v>109</v>
      </c>
      <c r="B772" s="321" t="s">
        <v>479</v>
      </c>
      <c r="C772" s="158"/>
      <c r="D772" s="158"/>
      <c r="E772" s="158"/>
      <c r="F772" s="158"/>
      <c r="G772" s="531">
        <f t="shared" si="63"/>
        <v>0</v>
      </c>
      <c r="H772" s="387">
        <f t="shared" si="61"/>
        <v>0</v>
      </c>
      <c r="I772" s="387">
        <f t="shared" si="62"/>
        <v>0</v>
      </c>
      <c r="J772" s="565">
        <v>0</v>
      </c>
      <c r="K772" s="387">
        <v>0</v>
      </c>
      <c r="L772" s="530"/>
    </row>
    <row r="773" spans="1:12" s="87" customFormat="1" ht="15.5" x14ac:dyDescent="0.35">
      <c r="A773" s="158">
        <v>110</v>
      </c>
      <c r="B773" s="321" t="s">
        <v>480</v>
      </c>
      <c r="C773" s="158"/>
      <c r="D773" s="158"/>
      <c r="E773" s="158"/>
      <c r="F773" s="158"/>
      <c r="G773" s="531">
        <f t="shared" si="63"/>
        <v>0</v>
      </c>
      <c r="H773" s="387">
        <f t="shared" si="61"/>
        <v>0</v>
      </c>
      <c r="I773" s="387">
        <f t="shared" si="62"/>
        <v>0</v>
      </c>
      <c r="J773" s="565">
        <v>0</v>
      </c>
      <c r="K773" s="387">
        <v>0</v>
      </c>
      <c r="L773" s="530"/>
    </row>
    <row r="774" spans="1:12" s="87" customFormat="1" ht="15.5" x14ac:dyDescent="0.35">
      <c r="A774" s="158">
        <v>111</v>
      </c>
      <c r="B774" s="321" t="s">
        <v>2173</v>
      </c>
      <c r="C774" s="163">
        <v>1770.4</v>
      </c>
      <c r="D774" s="158"/>
      <c r="E774" s="158"/>
      <c r="F774" s="158">
        <f>C774+D774+E774</f>
        <v>1770.4</v>
      </c>
      <c r="G774" s="531">
        <f t="shared" si="63"/>
        <v>2.1312323408007122E-2</v>
      </c>
      <c r="H774" s="387">
        <f t="shared" si="61"/>
        <v>91.247647055212084</v>
      </c>
      <c r="I774" s="387">
        <f t="shared" si="62"/>
        <v>20.07448235214666</v>
      </c>
      <c r="J774" s="565">
        <v>20.242932183461622</v>
      </c>
      <c r="K774" s="387">
        <v>17.470980764046399</v>
      </c>
      <c r="L774" s="530">
        <f t="shared" ref="L774:L809" si="64">(K774+J774+I774+H774)/F774</f>
        <v>8.418212966271281E-2</v>
      </c>
    </row>
    <row r="775" spans="1:12" s="87" customFormat="1" ht="15.5" x14ac:dyDescent="0.35">
      <c r="A775" s="158">
        <v>112</v>
      </c>
      <c r="B775" s="321" t="s">
        <v>2174</v>
      </c>
      <c r="C775" s="163">
        <v>4227</v>
      </c>
      <c r="D775" s="158"/>
      <c r="E775" s="158">
        <v>534.20000000000005</v>
      </c>
      <c r="F775" s="158">
        <f>C775+D775+E775</f>
        <v>4761.2</v>
      </c>
      <c r="G775" s="531">
        <f t="shared" si="63"/>
        <v>5.7315993114665328E-2</v>
      </c>
      <c r="H775" s="387">
        <f t="shared" ref="H775:H838" si="65">G775*4281.45</f>
        <v>245.39555872078387</v>
      </c>
      <c r="I775" s="387">
        <f t="shared" si="62"/>
        <v>53.98702291857245</v>
      </c>
      <c r="J775" s="565">
        <v>54.440041070886501</v>
      </c>
      <c r="K775" s="387">
        <v>46.985333039865402</v>
      </c>
      <c r="L775" s="530">
        <f t="shared" si="64"/>
        <v>8.4182129662712823E-2</v>
      </c>
    </row>
    <row r="776" spans="1:12" s="87" customFormat="1" ht="15.5" x14ac:dyDescent="0.35">
      <c r="A776" s="158">
        <v>113</v>
      </c>
      <c r="B776" s="321" t="s">
        <v>2181</v>
      </c>
      <c r="C776" s="387"/>
      <c r="D776" s="258"/>
      <c r="E776" s="258"/>
      <c r="F776" s="158"/>
      <c r="G776" s="531">
        <f t="shared" si="63"/>
        <v>0</v>
      </c>
      <c r="H776" s="387">
        <f t="shared" si="65"/>
        <v>0</v>
      </c>
      <c r="I776" s="387">
        <f t="shared" si="62"/>
        <v>0</v>
      </c>
      <c r="J776" s="565">
        <v>0</v>
      </c>
      <c r="K776" s="387">
        <v>0</v>
      </c>
      <c r="L776" s="530"/>
    </row>
    <row r="777" spans="1:12" s="87" customFormat="1" ht="15.5" x14ac:dyDescent="0.35">
      <c r="A777" s="158">
        <v>114</v>
      </c>
      <c r="B777" s="321" t="s">
        <v>611</v>
      </c>
      <c r="C777" s="387">
        <v>2870.81</v>
      </c>
      <c r="D777" s="158"/>
      <c r="E777" s="158">
        <v>41</v>
      </c>
      <c r="F777" s="158">
        <f>C777+D777+E777</f>
        <v>2911.81</v>
      </c>
      <c r="G777" s="531">
        <f t="shared" si="63"/>
        <v>3.5052777012352695E-2</v>
      </c>
      <c r="H777" s="387">
        <f t="shared" si="65"/>
        <v>150.07671213953745</v>
      </c>
      <c r="I777" s="387">
        <f t="shared" si="62"/>
        <v>33.016876670698238</v>
      </c>
      <c r="J777" s="565">
        <v>33.293929259560201</v>
      </c>
      <c r="K777" s="387">
        <v>28.734848903387903</v>
      </c>
      <c r="L777" s="530">
        <f t="shared" si="64"/>
        <v>8.418212966271281E-2</v>
      </c>
    </row>
    <row r="778" spans="1:12" s="87" customFormat="1" ht="15.5" x14ac:dyDescent="0.35">
      <c r="A778" s="158">
        <v>115</v>
      </c>
      <c r="B778" s="321" t="s">
        <v>612</v>
      </c>
      <c r="C778" s="387">
        <v>2933</v>
      </c>
      <c r="D778" s="158"/>
      <c r="E778" s="158"/>
      <c r="F778" s="158">
        <f>C778+D778+E778</f>
        <v>2933</v>
      </c>
      <c r="G778" s="531">
        <f t="shared" si="63"/>
        <v>3.5307865203165888E-2</v>
      </c>
      <c r="H778" s="387">
        <f t="shared" si="65"/>
        <v>151.16885947409457</v>
      </c>
      <c r="I778" s="387">
        <f t="shared" si="62"/>
        <v>33.257149084300806</v>
      </c>
      <c r="J778" s="565">
        <v>33.536217857033968</v>
      </c>
      <c r="K778" s="387">
        <v>28.943959885307319</v>
      </c>
      <c r="L778" s="530">
        <f t="shared" si="64"/>
        <v>8.418212966271281E-2</v>
      </c>
    </row>
    <row r="779" spans="1:12" s="87" customFormat="1" ht="15.5" x14ac:dyDescent="0.35">
      <c r="A779" s="158">
        <v>116</v>
      </c>
      <c r="B779" s="321" t="s">
        <v>613</v>
      </c>
      <c r="C779" s="387">
        <v>3120.67</v>
      </c>
      <c r="D779" s="158"/>
      <c r="E779" s="158"/>
      <c r="F779" s="158">
        <f>C779+D779+E779</f>
        <v>3120.67</v>
      </c>
      <c r="G779" s="531">
        <f>2/166138.62*F779</f>
        <v>3.7567062974280155E-2</v>
      </c>
      <c r="H779" s="387">
        <f t="shared" si="65"/>
        <v>160.84150177123178</v>
      </c>
      <c r="I779" s="387">
        <f t="shared" si="62"/>
        <v>35.385130389670991</v>
      </c>
      <c r="J779" s="565">
        <v>35.682055567647531</v>
      </c>
      <c r="K779" s="387">
        <v>30.795958845987727</v>
      </c>
      <c r="L779" s="530">
        <f t="shared" si="64"/>
        <v>8.4182129662712837E-2</v>
      </c>
    </row>
    <row r="780" spans="1:12" s="350" customFormat="1" ht="15.5" x14ac:dyDescent="0.35">
      <c r="A780" s="249"/>
      <c r="B780" s="444" t="s">
        <v>1063</v>
      </c>
      <c r="C780" s="249">
        <f t="shared" ref="C780:K780" si="66">SUM(C670:C779)</f>
        <v>163581.12</v>
      </c>
      <c r="D780" s="249">
        <f t="shared" si="66"/>
        <v>216.9</v>
      </c>
      <c r="E780" s="249">
        <f t="shared" si="66"/>
        <v>2340.6</v>
      </c>
      <c r="F780" s="249">
        <f t="shared" si="66"/>
        <v>166138.62000000002</v>
      </c>
      <c r="G780" s="249">
        <f t="shared" si="66"/>
        <v>2.0000000000000004</v>
      </c>
      <c r="H780" s="387">
        <f t="shared" si="65"/>
        <v>8562.9000000000015</v>
      </c>
      <c r="I780" s="249">
        <f t="shared" si="66"/>
        <v>1883.8379999999993</v>
      </c>
      <c r="J780" s="249">
        <f t="shared" si="66"/>
        <v>1899.6457397841737</v>
      </c>
      <c r="K780" s="249">
        <f t="shared" si="66"/>
        <v>1639.5191110399987</v>
      </c>
      <c r="L780" s="530">
        <f t="shared" si="64"/>
        <v>8.418212966271281E-2</v>
      </c>
    </row>
    <row r="781" spans="1:12" s="112" customFormat="1" ht="15.5" x14ac:dyDescent="0.35">
      <c r="A781" s="266" t="s">
        <v>817</v>
      </c>
      <c r="B781" s="335"/>
      <c r="C781" s="266"/>
      <c r="D781" s="266"/>
      <c r="E781" s="266"/>
      <c r="F781" s="266"/>
      <c r="G781" s="751"/>
      <c r="H781" s="387">
        <f t="shared" si="65"/>
        <v>0</v>
      </c>
      <c r="I781" s="397"/>
      <c r="J781" s="755"/>
      <c r="K781" s="397"/>
      <c r="L781" s="530"/>
    </row>
    <row r="782" spans="1:12" s="87" customFormat="1" ht="15.5" x14ac:dyDescent="0.35">
      <c r="A782" s="158">
        <v>1</v>
      </c>
      <c r="B782" s="324" t="s">
        <v>818</v>
      </c>
      <c r="C782" s="158">
        <v>4265.91</v>
      </c>
      <c r="D782" s="158"/>
      <c r="E782" s="158"/>
      <c r="F782" s="158">
        <f t="shared" ref="F782:F840" si="67">C782+D782+E782</f>
        <v>4265.91</v>
      </c>
      <c r="G782" s="531">
        <f t="shared" ref="G782:G845" si="68">2/163476.39*F782</f>
        <v>5.2189921737322433E-2</v>
      </c>
      <c r="H782" s="387">
        <f t="shared" si="65"/>
        <v>223.44854042225913</v>
      </c>
      <c r="I782" s="387">
        <f t="shared" si="62"/>
        <v>49.158678892897008</v>
      </c>
      <c r="J782" s="565">
        <v>84.559046536379469</v>
      </c>
      <c r="K782" s="387">
        <v>41.732320493571507</v>
      </c>
      <c r="L782" s="530">
        <f>(K782+J782+I782+H782)/F782</f>
        <v>9.3508439311918698E-2</v>
      </c>
    </row>
    <row r="783" spans="1:12" s="87" customFormat="1" ht="15.5" x14ac:dyDescent="0.35">
      <c r="A783" s="158">
        <v>2</v>
      </c>
      <c r="B783" s="321" t="s">
        <v>819</v>
      </c>
      <c r="C783" s="158">
        <v>9865.73</v>
      </c>
      <c r="D783" s="158"/>
      <c r="E783" s="158"/>
      <c r="F783" s="158">
        <f t="shared" si="67"/>
        <v>9865.73</v>
      </c>
      <c r="G783" s="531">
        <f t="shared" si="68"/>
        <v>0.12069914193725466</v>
      </c>
      <c r="H783" s="387">
        <f t="shared" si="65"/>
        <v>516.76734124725897</v>
      </c>
      <c r="I783" s="387">
        <f t="shared" si="62"/>
        <v>113.68881507439697</v>
      </c>
      <c r="J783" s="565">
        <v>195.55891291315453</v>
      </c>
      <c r="K783" s="387">
        <v>268.64204357457453</v>
      </c>
      <c r="L783" s="530">
        <f t="shared" si="64"/>
        <v>0.11095551092614385</v>
      </c>
    </row>
    <row r="784" spans="1:12" s="87" customFormat="1" ht="15.5" x14ac:dyDescent="0.35">
      <c r="A784" s="158">
        <v>3</v>
      </c>
      <c r="B784" s="321" t="s">
        <v>820</v>
      </c>
      <c r="C784" s="158">
        <v>4252.49</v>
      </c>
      <c r="D784" s="158"/>
      <c r="E784" s="158"/>
      <c r="F784" s="158">
        <f t="shared" si="67"/>
        <v>4252.49</v>
      </c>
      <c r="G784" s="531">
        <f t="shared" si="68"/>
        <v>5.2025739007326988E-2</v>
      </c>
      <c r="H784" s="387">
        <f t="shared" si="65"/>
        <v>222.74560027292011</v>
      </c>
      <c r="I784" s="387">
        <f t="shared" si="62"/>
        <v>49.004032060042427</v>
      </c>
      <c r="J784" s="565">
        <v>84.293034734790069</v>
      </c>
      <c r="K784" s="387">
        <v>41.601036021788524</v>
      </c>
      <c r="L784" s="530">
        <f t="shared" si="64"/>
        <v>9.3508439311918698E-2</v>
      </c>
    </row>
    <row r="785" spans="1:12" s="87" customFormat="1" ht="15.5" x14ac:dyDescent="0.35">
      <c r="A785" s="158">
        <v>4</v>
      </c>
      <c r="B785" s="321" t="s">
        <v>821</v>
      </c>
      <c r="C785" s="158">
        <v>5944.1</v>
      </c>
      <c r="D785" s="158"/>
      <c r="E785" s="158">
        <v>7.2</v>
      </c>
      <c r="F785" s="158">
        <f t="shared" si="67"/>
        <v>5951.3</v>
      </c>
      <c r="G785" s="531">
        <f t="shared" si="68"/>
        <v>7.2809290687175066E-2</v>
      </c>
      <c r="H785" s="387">
        <f t="shared" si="65"/>
        <v>311.72933761260566</v>
      </c>
      <c r="I785" s="387">
        <f t="shared" si="62"/>
        <v>68.580454274773246</v>
      </c>
      <c r="J785" s="565">
        <v>117.96691764522815</v>
      </c>
      <c r="K785" s="387">
        <v>58.220065344414692</v>
      </c>
      <c r="L785" s="530">
        <f t="shared" si="64"/>
        <v>9.3508439311918684E-2</v>
      </c>
    </row>
    <row r="786" spans="1:12" s="87" customFormat="1" ht="15.5" x14ac:dyDescent="0.35">
      <c r="A786" s="158">
        <v>7</v>
      </c>
      <c r="B786" s="321" t="s">
        <v>822</v>
      </c>
      <c r="C786" s="158">
        <v>3939.69</v>
      </c>
      <c r="D786" s="158"/>
      <c r="E786" s="158">
        <v>7.2</v>
      </c>
      <c r="F786" s="158">
        <f t="shared" si="67"/>
        <v>3946.89</v>
      </c>
      <c r="G786" s="531">
        <f t="shared" si="68"/>
        <v>4.8286972816074539E-2</v>
      </c>
      <c r="H786" s="387">
        <f t="shared" si="65"/>
        <v>206.73825976338233</v>
      </c>
      <c r="I786" s="387">
        <f t="shared" si="62"/>
        <v>45.482417147944112</v>
      </c>
      <c r="J786" s="565">
        <v>78.235418746286442</v>
      </c>
      <c r="K786" s="387">
        <v>38.611428378205922</v>
      </c>
      <c r="L786" s="530">
        <f t="shared" si="64"/>
        <v>9.3508439311918698E-2</v>
      </c>
    </row>
    <row r="787" spans="1:12" s="87" customFormat="1" ht="15.5" x14ac:dyDescent="0.35">
      <c r="A787" s="158">
        <v>8</v>
      </c>
      <c r="B787" s="321" t="s">
        <v>826</v>
      </c>
      <c r="C787" s="158">
        <v>8036.22</v>
      </c>
      <c r="D787" s="158"/>
      <c r="E787" s="158"/>
      <c r="F787" s="158">
        <f t="shared" si="67"/>
        <v>8036.22</v>
      </c>
      <c r="G787" s="531">
        <f t="shared" si="68"/>
        <v>9.8316582596422647E-2</v>
      </c>
      <c r="H787" s="387">
        <f t="shared" si="65"/>
        <v>420.93753255745372</v>
      </c>
      <c r="I787" s="387">
        <f t="shared" si="62"/>
        <v>92.606257162639821</v>
      </c>
      <c r="J787" s="565">
        <v>159.29428913328772</v>
      </c>
      <c r="K787" s="387">
        <v>78.616311313846097</v>
      </c>
      <c r="L787" s="530">
        <f t="shared" si="64"/>
        <v>9.3508439311918698E-2</v>
      </c>
    </row>
    <row r="788" spans="1:12" s="87" customFormat="1" ht="15.5" x14ac:dyDescent="0.35">
      <c r="A788" s="158">
        <v>9</v>
      </c>
      <c r="B788" s="321" t="s">
        <v>827</v>
      </c>
      <c r="C788" s="158">
        <v>3993.05</v>
      </c>
      <c r="D788" s="158"/>
      <c r="E788" s="158"/>
      <c r="F788" s="158">
        <f t="shared" si="67"/>
        <v>3993.05</v>
      </c>
      <c r="G788" s="531">
        <f t="shared" si="68"/>
        <v>4.885170268318257E-2</v>
      </c>
      <c r="H788" s="387">
        <f t="shared" si="65"/>
        <v>209.156122452912</v>
      </c>
      <c r="I788" s="387">
        <f t="shared" ref="I788:I846" si="69">H788*0.22</f>
        <v>46.014346939640639</v>
      </c>
      <c r="J788" s="565">
        <v>79.15040419795308</v>
      </c>
      <c r="K788" s="387">
        <v>39.063000003951259</v>
      </c>
      <c r="L788" s="530">
        <f t="shared" si="64"/>
        <v>9.3508439311918698E-2</v>
      </c>
    </row>
    <row r="789" spans="1:12" s="87" customFormat="1" ht="15.5" x14ac:dyDescent="0.35">
      <c r="A789" s="158">
        <v>10</v>
      </c>
      <c r="B789" s="321" t="s">
        <v>823</v>
      </c>
      <c r="C789" s="158">
        <v>8196.09</v>
      </c>
      <c r="D789" s="158"/>
      <c r="E789" s="158"/>
      <c r="F789" s="158">
        <f t="shared" si="67"/>
        <v>8196.09</v>
      </c>
      <c r="G789" s="531">
        <f t="shared" si="68"/>
        <v>0.10027246136276927</v>
      </c>
      <c r="H789" s="387">
        <f t="shared" si="65"/>
        <v>429.31152970162844</v>
      </c>
      <c r="I789" s="387">
        <f t="shared" si="69"/>
        <v>94.448536534358254</v>
      </c>
      <c r="J789" s="565">
        <v>162.46323896339925</v>
      </c>
      <c r="K789" s="387">
        <v>80.180279160637824</v>
      </c>
      <c r="L789" s="530">
        <f t="shared" si="64"/>
        <v>9.3508439311918712E-2</v>
      </c>
    </row>
    <row r="790" spans="1:12" s="87" customFormat="1" ht="15.5" x14ac:dyDescent="0.35">
      <c r="A790" s="158">
        <v>11</v>
      </c>
      <c r="B790" s="321" t="s">
        <v>824</v>
      </c>
      <c r="C790" s="158">
        <v>3935.64</v>
      </c>
      <c r="D790" s="158"/>
      <c r="E790" s="158"/>
      <c r="F790" s="158">
        <f t="shared" si="67"/>
        <v>3935.64</v>
      </c>
      <c r="G790" s="531">
        <f t="shared" si="68"/>
        <v>4.8149338262240798E-2</v>
      </c>
      <c r="H790" s="387">
        <f t="shared" si="65"/>
        <v>206.14898430287084</v>
      </c>
      <c r="I790" s="387">
        <f t="shared" si="69"/>
        <v>45.352776546631588</v>
      </c>
      <c r="J790" s="565">
        <v>78.012420775505461</v>
      </c>
      <c r="K790" s="387">
        <v>38.501372468551793</v>
      </c>
      <c r="L790" s="530">
        <f t="shared" si="64"/>
        <v>9.3508439311918698E-2</v>
      </c>
    </row>
    <row r="791" spans="1:12" s="87" customFormat="1" ht="15.5" x14ac:dyDescent="0.35">
      <c r="A791" s="158">
        <v>12</v>
      </c>
      <c r="B791" s="321" t="s">
        <v>825</v>
      </c>
      <c r="C791" s="158">
        <v>17941.13</v>
      </c>
      <c r="D791" s="158">
        <v>230</v>
      </c>
      <c r="E791" s="158"/>
      <c r="F791" s="158">
        <f t="shared" si="67"/>
        <v>18171.13</v>
      </c>
      <c r="G791" s="531">
        <f t="shared" si="68"/>
        <v>0.22230892179598535</v>
      </c>
      <c r="H791" s="387">
        <f t="shared" si="65"/>
        <v>951.80453322342146</v>
      </c>
      <c r="I791" s="387">
        <f t="shared" si="69"/>
        <v>209.39699730915271</v>
      </c>
      <c r="J791" s="565">
        <v>360.18889927087099</v>
      </c>
      <c r="K791" s="387">
        <v>177.76357703054026</v>
      </c>
      <c r="L791" s="530">
        <f t="shared" si="64"/>
        <v>9.3508439311918712E-2</v>
      </c>
    </row>
    <row r="792" spans="1:12" s="87" customFormat="1" ht="15.5" x14ac:dyDescent="0.35">
      <c r="A792" s="158">
        <v>13</v>
      </c>
      <c r="B792" s="321" t="s">
        <v>828</v>
      </c>
      <c r="C792" s="158">
        <v>3212.3</v>
      </c>
      <c r="D792" s="158"/>
      <c r="E792" s="158"/>
      <c r="F792" s="158">
        <f t="shared" si="67"/>
        <v>3212.3</v>
      </c>
      <c r="G792" s="531">
        <f t="shared" si="68"/>
        <v>3.9299864647121215E-2</v>
      </c>
      <c r="H792" s="387">
        <f t="shared" si="65"/>
        <v>168.26040549341712</v>
      </c>
      <c r="I792" s="387">
        <f t="shared" si="69"/>
        <v>37.017289208551766</v>
      </c>
      <c r="J792" s="565">
        <v>63.674345025753418</v>
      </c>
      <c r="K792" s="387">
        <v>31.425119873954149</v>
      </c>
      <c r="L792" s="530">
        <f t="shared" si="64"/>
        <v>9.3508439311918698E-2</v>
      </c>
    </row>
    <row r="793" spans="1:12" s="87" customFormat="1" ht="15.5" x14ac:dyDescent="0.35">
      <c r="A793" s="158">
        <v>14</v>
      </c>
      <c r="B793" s="321" t="s">
        <v>829</v>
      </c>
      <c r="C793" s="158">
        <v>3998.81</v>
      </c>
      <c r="D793" s="158">
        <v>182.8</v>
      </c>
      <c r="E793" s="158"/>
      <c r="F793" s="158">
        <f t="shared" si="67"/>
        <v>4181.6099999999997</v>
      </c>
      <c r="G793" s="531">
        <f t="shared" si="68"/>
        <v>5.1158580147261629E-2</v>
      </c>
      <c r="H793" s="387">
        <f t="shared" si="65"/>
        <v>219.03290297149329</v>
      </c>
      <c r="I793" s="387">
        <f t="shared" si="69"/>
        <v>48.187238653728521</v>
      </c>
      <c r="J793" s="565">
        <v>82.88804840866068</v>
      </c>
      <c r="K793" s="387">
        <v>40.907634877229832</v>
      </c>
      <c r="L793" s="530">
        <f t="shared" si="64"/>
        <v>9.3508439311918698E-2</v>
      </c>
    </row>
    <row r="794" spans="1:12" s="87" customFormat="1" ht="15.5" x14ac:dyDescent="0.35">
      <c r="A794" s="158">
        <v>15</v>
      </c>
      <c r="B794" s="321" t="s">
        <v>830</v>
      </c>
      <c r="C794" s="158"/>
      <c r="D794" s="158"/>
      <c r="E794" s="158"/>
      <c r="F794" s="158"/>
      <c r="G794" s="531">
        <f t="shared" si="68"/>
        <v>0</v>
      </c>
      <c r="H794" s="387">
        <f t="shared" si="65"/>
        <v>0</v>
      </c>
      <c r="I794" s="387">
        <f t="shared" si="69"/>
        <v>0</v>
      </c>
      <c r="J794" s="565">
        <v>0</v>
      </c>
      <c r="K794" s="387">
        <v>0</v>
      </c>
      <c r="L794" s="530"/>
    </row>
    <row r="795" spans="1:12" s="87" customFormat="1" ht="15.5" x14ac:dyDescent="0.35">
      <c r="A795" s="158">
        <v>16</v>
      </c>
      <c r="B795" s="321" t="s">
        <v>831</v>
      </c>
      <c r="C795" s="158">
        <v>4248.3</v>
      </c>
      <c r="D795" s="158"/>
      <c r="E795" s="158"/>
      <c r="F795" s="158">
        <f t="shared" si="67"/>
        <v>4248.3</v>
      </c>
      <c r="G795" s="531">
        <f t="shared" si="68"/>
        <v>5.1974477782388027E-2</v>
      </c>
      <c r="H795" s="387">
        <f t="shared" si="65"/>
        <v>222.5261279014052</v>
      </c>
      <c r="I795" s="387">
        <f t="shared" si="69"/>
        <v>48.955748138309147</v>
      </c>
      <c r="J795" s="565">
        <v>84.209980379450329</v>
      </c>
      <c r="K795" s="387">
        <v>71.208204045144626</v>
      </c>
      <c r="L795" s="530">
        <f t="shared" si="64"/>
        <v>0.10048726795760875</v>
      </c>
    </row>
    <row r="796" spans="1:12" s="87" customFormat="1" ht="15.5" x14ac:dyDescent="0.35">
      <c r="A796" s="158">
        <v>17</v>
      </c>
      <c r="B796" s="321" t="s">
        <v>832</v>
      </c>
      <c r="C796" s="158">
        <v>4085.47</v>
      </c>
      <c r="D796" s="158"/>
      <c r="E796" s="158"/>
      <c r="F796" s="158">
        <f t="shared" si="67"/>
        <v>4085.47</v>
      </c>
      <c r="G796" s="531">
        <f t="shared" si="68"/>
        <v>4.9982385835654917E-2</v>
      </c>
      <c r="H796" s="387">
        <f t="shared" si="65"/>
        <v>213.99708583606474</v>
      </c>
      <c r="I796" s="387">
        <f t="shared" si="69"/>
        <v>47.079358883934241</v>
      </c>
      <c r="J796" s="565">
        <v>80.982357305471098</v>
      </c>
      <c r="K796" s="387">
        <v>39.967121530194397</v>
      </c>
      <c r="L796" s="530">
        <f t="shared" si="64"/>
        <v>9.3508439311918698E-2</v>
      </c>
    </row>
    <row r="797" spans="1:12" s="87" customFormat="1" ht="15.5" x14ac:dyDescent="0.35">
      <c r="A797" s="158">
        <v>18</v>
      </c>
      <c r="B797" s="321" t="s">
        <v>833</v>
      </c>
      <c r="C797" s="158">
        <v>3953.65</v>
      </c>
      <c r="D797" s="158">
        <v>147.30000000000001</v>
      </c>
      <c r="E797" s="158"/>
      <c r="F797" s="158">
        <f t="shared" si="67"/>
        <v>4100.95</v>
      </c>
      <c r="G797" s="531">
        <f t="shared" si="68"/>
        <v>5.0171770981730139E-2</v>
      </c>
      <c r="H797" s="387">
        <f t="shared" si="65"/>
        <v>214.8079288697285</v>
      </c>
      <c r="I797" s="387">
        <f t="shared" si="69"/>
        <v>47.257744351340271</v>
      </c>
      <c r="J797" s="565">
        <v>81.289202513265721</v>
      </c>
      <c r="K797" s="387">
        <v>40.118558461878486</v>
      </c>
      <c r="L797" s="530">
        <f t="shared" si="64"/>
        <v>9.3508439311918712E-2</v>
      </c>
    </row>
    <row r="798" spans="1:12" s="87" customFormat="1" ht="15.5" x14ac:dyDescent="0.35">
      <c r="A798" s="158">
        <v>19</v>
      </c>
      <c r="B798" s="321" t="s">
        <v>834</v>
      </c>
      <c r="C798" s="158">
        <v>7076.23</v>
      </c>
      <c r="D798" s="158"/>
      <c r="E798" s="158"/>
      <c r="F798" s="158">
        <f t="shared" si="67"/>
        <v>7076.23</v>
      </c>
      <c r="G798" s="531">
        <f t="shared" si="68"/>
        <v>8.6571889677769367E-2</v>
      </c>
      <c r="H798" s="387">
        <f t="shared" si="65"/>
        <v>370.65321706088565</v>
      </c>
      <c r="I798" s="387">
        <f t="shared" si="69"/>
        <v>81.543707753394841</v>
      </c>
      <c r="J798" s="565">
        <v>140.26532718039633</v>
      </c>
      <c r="K798" s="387">
        <v>192.68446308622998</v>
      </c>
      <c r="L798" s="530">
        <f t="shared" si="64"/>
        <v>0.11095551092614386</v>
      </c>
    </row>
    <row r="799" spans="1:12" s="87" customFormat="1" ht="15.5" x14ac:dyDescent="0.35">
      <c r="A799" s="158">
        <v>20</v>
      </c>
      <c r="B799" s="321" t="s">
        <v>835</v>
      </c>
      <c r="C799" s="158">
        <v>4062.74</v>
      </c>
      <c r="D799" s="158"/>
      <c r="E799" s="158"/>
      <c r="F799" s="158">
        <f t="shared" si="67"/>
        <v>4062.74</v>
      </c>
      <c r="G799" s="531">
        <f t="shared" si="68"/>
        <v>4.9704302865997953E-2</v>
      </c>
      <c r="H799" s="387">
        <f t="shared" si="65"/>
        <v>212.80648750562693</v>
      </c>
      <c r="I799" s="387">
        <f t="shared" si="69"/>
        <v>46.817427251237923</v>
      </c>
      <c r="J799" s="565">
        <v>80.531802294284304</v>
      </c>
      <c r="K799" s="387">
        <v>110.62767540893242</v>
      </c>
      <c r="L799" s="530">
        <f t="shared" si="64"/>
        <v>0.11095551092614384</v>
      </c>
    </row>
    <row r="800" spans="1:12" s="87" customFormat="1" ht="15.5" x14ac:dyDescent="0.35">
      <c r="A800" s="158">
        <v>21</v>
      </c>
      <c r="B800" s="321" t="s">
        <v>836</v>
      </c>
      <c r="C800" s="158">
        <v>6379.08</v>
      </c>
      <c r="D800" s="158"/>
      <c r="E800" s="158"/>
      <c r="F800" s="158">
        <f t="shared" si="67"/>
        <v>6379.08</v>
      </c>
      <c r="G800" s="531">
        <f t="shared" si="68"/>
        <v>7.8042829303974715E-2</v>
      </c>
      <c r="H800" s="387">
        <f t="shared" si="65"/>
        <v>334.13647152350251</v>
      </c>
      <c r="I800" s="387">
        <f t="shared" si="69"/>
        <v>73.510023735170549</v>
      </c>
      <c r="J800" s="565">
        <v>126.44639070662241</v>
      </c>
      <c r="K800" s="387">
        <v>195.96044779202435</v>
      </c>
      <c r="L800" s="530">
        <f t="shared" si="64"/>
        <v>0.11444492524898886</v>
      </c>
    </row>
    <row r="801" spans="1:12" s="87" customFormat="1" ht="15.5" x14ac:dyDescent="0.35">
      <c r="A801" s="158">
        <v>22</v>
      </c>
      <c r="B801" s="321" t="s">
        <v>837</v>
      </c>
      <c r="C801" s="158">
        <v>6489.94</v>
      </c>
      <c r="D801" s="158"/>
      <c r="E801" s="158">
        <v>19.399999999999999</v>
      </c>
      <c r="F801" s="158">
        <f t="shared" si="67"/>
        <v>6509.3399999999992</v>
      </c>
      <c r="G801" s="531">
        <f t="shared" si="68"/>
        <v>7.9636453924630937E-2</v>
      </c>
      <c r="H801" s="387">
        <f t="shared" si="65"/>
        <v>340.95949565561114</v>
      </c>
      <c r="I801" s="387">
        <f t="shared" si="69"/>
        <v>75.011089044234453</v>
      </c>
      <c r="J801" s="565">
        <v>129.02840987763835</v>
      </c>
      <c r="K801" s="387">
        <v>177.24815091450108</v>
      </c>
      <c r="L801" s="530">
        <f t="shared" si="64"/>
        <v>0.11095551092614384</v>
      </c>
    </row>
    <row r="802" spans="1:12" s="87" customFormat="1" ht="15.5" x14ac:dyDescent="0.35">
      <c r="A802" s="158">
        <v>23</v>
      </c>
      <c r="B802" s="321" t="s">
        <v>838</v>
      </c>
      <c r="C802" s="158">
        <v>4249.6000000000004</v>
      </c>
      <c r="D802" s="158"/>
      <c r="E802" s="158"/>
      <c r="F802" s="158">
        <f t="shared" si="67"/>
        <v>4249.6000000000004</v>
      </c>
      <c r="G802" s="531">
        <f t="shared" si="68"/>
        <v>5.1990382219719924E-2</v>
      </c>
      <c r="H802" s="387">
        <f t="shared" si="65"/>
        <v>222.59422195461985</v>
      </c>
      <c r="I802" s="387">
        <f t="shared" si="69"/>
        <v>48.97072883001637</v>
      </c>
      <c r="J802" s="565">
        <v>84.235749033851675</v>
      </c>
      <c r="K802" s="387">
        <v>86.058609200528494</v>
      </c>
      <c r="L802" s="530">
        <f t="shared" si="64"/>
        <v>0.10397668228045377</v>
      </c>
    </row>
    <row r="803" spans="1:12" s="87" customFormat="1" ht="15.5" x14ac:dyDescent="0.35">
      <c r="A803" s="158">
        <v>24</v>
      </c>
      <c r="B803" s="321" t="s">
        <v>839</v>
      </c>
      <c r="C803" s="158">
        <v>2807.52</v>
      </c>
      <c r="D803" s="158"/>
      <c r="E803" s="158"/>
      <c r="F803" s="158">
        <f t="shared" si="67"/>
        <v>2807.52</v>
      </c>
      <c r="G803" s="531">
        <f t="shared" si="68"/>
        <v>3.4347712229270536E-2</v>
      </c>
      <c r="H803" s="387">
        <f t="shared" si="65"/>
        <v>147.05801252401034</v>
      </c>
      <c r="I803" s="387">
        <f t="shared" si="69"/>
        <v>32.352762755282278</v>
      </c>
      <c r="J803" s="565">
        <v>55.650778926844708</v>
      </c>
      <c r="K803" s="387">
        <v>27.465259330860675</v>
      </c>
      <c r="L803" s="530">
        <f t="shared" si="64"/>
        <v>9.3508439311918712E-2</v>
      </c>
    </row>
    <row r="804" spans="1:12" s="87" customFormat="1" ht="15.5" x14ac:dyDescent="0.35">
      <c r="A804" s="158">
        <v>25</v>
      </c>
      <c r="B804" s="321" t="s">
        <v>840</v>
      </c>
      <c r="C804" s="158">
        <v>4226.7</v>
      </c>
      <c r="D804" s="158"/>
      <c r="E804" s="158"/>
      <c r="F804" s="158">
        <f t="shared" si="67"/>
        <v>4226.7</v>
      </c>
      <c r="G804" s="531">
        <f t="shared" si="68"/>
        <v>5.1710219439027247E-2</v>
      </c>
      <c r="H804" s="387">
        <f t="shared" si="65"/>
        <v>221.3947190172232</v>
      </c>
      <c r="I804" s="387">
        <f t="shared" si="69"/>
        <v>48.706838183789102</v>
      </c>
      <c r="J804" s="565">
        <v>83.781824275550832</v>
      </c>
      <c r="K804" s="387">
        <v>92.969215277415373</v>
      </c>
      <c r="L804" s="530">
        <f t="shared" si="64"/>
        <v>0.1057213894418763</v>
      </c>
    </row>
    <row r="805" spans="1:12" s="87" customFormat="1" ht="15.5" x14ac:dyDescent="0.35">
      <c r="A805" s="158">
        <v>27</v>
      </c>
      <c r="B805" s="321" t="s">
        <v>2160</v>
      </c>
      <c r="C805" s="158">
        <v>5719.55</v>
      </c>
      <c r="D805" s="158"/>
      <c r="E805" s="158">
        <v>30.7</v>
      </c>
      <c r="F805" s="158">
        <f t="shared" si="67"/>
        <v>5750.25</v>
      </c>
      <c r="G805" s="531">
        <f t="shared" si="68"/>
        <v>7.0349608282884155E-2</v>
      </c>
      <c r="H805" s="387">
        <f t="shared" si="65"/>
        <v>301.19833038275436</v>
      </c>
      <c r="I805" s="387">
        <f t="shared" si="69"/>
        <v>66.263632684205959</v>
      </c>
      <c r="J805" s="565">
        <v>113.98169613184902</v>
      </c>
      <c r="K805" s="387">
        <v>56.253243954551202</v>
      </c>
      <c r="L805" s="530">
        <f t="shared" si="64"/>
        <v>9.3508439311918712E-2</v>
      </c>
    </row>
    <row r="806" spans="1:12" s="87" customFormat="1" ht="15.5" x14ac:dyDescent="0.35">
      <c r="A806" s="158">
        <v>28</v>
      </c>
      <c r="B806" s="321" t="s">
        <v>841</v>
      </c>
      <c r="C806" s="158"/>
      <c r="D806" s="158"/>
      <c r="E806" s="158"/>
      <c r="F806" s="158">
        <f t="shared" si="67"/>
        <v>0</v>
      </c>
      <c r="G806" s="531">
        <f t="shared" si="68"/>
        <v>0</v>
      </c>
      <c r="H806" s="387">
        <f t="shared" si="65"/>
        <v>0</v>
      </c>
      <c r="I806" s="387">
        <f t="shared" si="69"/>
        <v>0</v>
      </c>
      <c r="J806" s="565">
        <v>0</v>
      </c>
      <c r="K806" s="387">
        <v>0</v>
      </c>
      <c r="L806" s="530"/>
    </row>
    <row r="807" spans="1:12" s="87" customFormat="1" ht="15.5" x14ac:dyDescent="0.35">
      <c r="A807" s="158">
        <v>29</v>
      </c>
      <c r="B807" s="321" t="s">
        <v>842</v>
      </c>
      <c r="C807" s="158"/>
      <c r="D807" s="158"/>
      <c r="E807" s="158"/>
      <c r="F807" s="158">
        <f t="shared" si="67"/>
        <v>0</v>
      </c>
      <c r="G807" s="531">
        <f t="shared" si="68"/>
        <v>0</v>
      </c>
      <c r="H807" s="387">
        <f t="shared" si="65"/>
        <v>0</v>
      </c>
      <c r="I807" s="387">
        <f t="shared" si="69"/>
        <v>0</v>
      </c>
      <c r="J807" s="565">
        <v>0</v>
      </c>
      <c r="K807" s="387">
        <v>0</v>
      </c>
      <c r="L807" s="530"/>
    </row>
    <row r="808" spans="1:12" s="87" customFormat="1" ht="15.5" x14ac:dyDescent="0.35">
      <c r="A808" s="158">
        <v>30</v>
      </c>
      <c r="B808" s="321" t="s">
        <v>843</v>
      </c>
      <c r="C808" s="158">
        <v>4021.5</v>
      </c>
      <c r="D808" s="158"/>
      <c r="E808" s="158"/>
      <c r="F808" s="158">
        <f t="shared" si="67"/>
        <v>4021.5</v>
      </c>
      <c r="G808" s="531">
        <f t="shared" si="68"/>
        <v>4.9199765177099883E-2</v>
      </c>
      <c r="H808" s="387">
        <f t="shared" si="65"/>
        <v>210.64633461749429</v>
      </c>
      <c r="I808" s="387">
        <f t="shared" si="69"/>
        <v>46.342193615848743</v>
      </c>
      <c r="J808" s="565">
        <v>79.71434128850585</v>
      </c>
      <c r="K808" s="387">
        <v>39.341319171032161</v>
      </c>
      <c r="L808" s="530">
        <f t="shared" si="64"/>
        <v>9.3508439311918698E-2</v>
      </c>
    </row>
    <row r="809" spans="1:12" s="87" customFormat="1" ht="15.5" x14ac:dyDescent="0.35">
      <c r="A809" s="158">
        <v>31</v>
      </c>
      <c r="B809" s="321" t="s">
        <v>844</v>
      </c>
      <c r="C809" s="158">
        <v>4138.7700000000004</v>
      </c>
      <c r="D809" s="158"/>
      <c r="E809" s="158"/>
      <c r="F809" s="158">
        <f t="shared" si="67"/>
        <v>4138.7700000000004</v>
      </c>
      <c r="G809" s="531">
        <f t="shared" si="68"/>
        <v>5.0634467766262764E-2</v>
      </c>
      <c r="H809" s="387">
        <f t="shared" si="65"/>
        <v>216.78894201786571</v>
      </c>
      <c r="I809" s="387">
        <f t="shared" si="69"/>
        <v>47.693567243930453</v>
      </c>
      <c r="J809" s="565">
        <v>82.038872135926752</v>
      </c>
      <c r="K809" s="387">
        <v>40.488541973266891</v>
      </c>
      <c r="L809" s="530">
        <f t="shared" si="64"/>
        <v>9.3508439311918698E-2</v>
      </c>
    </row>
    <row r="810" spans="1:12" s="87" customFormat="1" ht="15.5" x14ac:dyDescent="0.35">
      <c r="A810" s="158">
        <v>32</v>
      </c>
      <c r="B810" s="321" t="s">
        <v>845</v>
      </c>
      <c r="C810" s="158"/>
      <c r="D810" s="158"/>
      <c r="E810" s="158"/>
      <c r="F810" s="158">
        <f t="shared" si="67"/>
        <v>0</v>
      </c>
      <c r="G810" s="531">
        <f t="shared" si="68"/>
        <v>0</v>
      </c>
      <c r="H810" s="387">
        <f t="shared" si="65"/>
        <v>0</v>
      </c>
      <c r="I810" s="387">
        <f t="shared" si="69"/>
        <v>0</v>
      </c>
      <c r="J810" s="565">
        <v>0</v>
      </c>
      <c r="K810" s="387">
        <v>0</v>
      </c>
      <c r="L810" s="530"/>
    </row>
    <row r="811" spans="1:12" s="87" customFormat="1" ht="15.5" x14ac:dyDescent="0.35">
      <c r="A811" s="158">
        <v>33</v>
      </c>
      <c r="B811" s="321" t="s">
        <v>846</v>
      </c>
      <c r="C811" s="158">
        <v>5685.06</v>
      </c>
      <c r="D811" s="158"/>
      <c r="E811" s="158">
        <v>179.5</v>
      </c>
      <c r="F811" s="158">
        <f t="shared" si="67"/>
        <v>5864.56</v>
      </c>
      <c r="G811" s="531">
        <f t="shared" si="68"/>
        <v>7.1748097691660559E-2</v>
      </c>
      <c r="H811" s="387">
        <f t="shared" si="65"/>
        <v>307.1858928619601</v>
      </c>
      <c r="I811" s="387">
        <f t="shared" si="69"/>
        <v>67.580896429631224</v>
      </c>
      <c r="J811" s="565">
        <v>116.24755373540221</v>
      </c>
      <c r="K811" s="387">
        <v>128.99508863825659</v>
      </c>
      <c r="L811" s="530">
        <f>(K811+J811+I811+H811)/F811</f>
        <v>0.1057213894418763</v>
      </c>
    </row>
    <row r="812" spans="1:12" s="87" customFormat="1" ht="15.5" x14ac:dyDescent="0.35">
      <c r="A812" s="158">
        <v>34</v>
      </c>
      <c r="B812" s="321" t="s">
        <v>847</v>
      </c>
      <c r="C812" s="158"/>
      <c r="D812" s="158"/>
      <c r="E812" s="158"/>
      <c r="F812" s="158">
        <f t="shared" si="67"/>
        <v>0</v>
      </c>
      <c r="G812" s="531">
        <f t="shared" si="68"/>
        <v>0</v>
      </c>
      <c r="H812" s="387">
        <f t="shared" si="65"/>
        <v>0</v>
      </c>
      <c r="I812" s="387">
        <f t="shared" si="69"/>
        <v>0</v>
      </c>
      <c r="J812" s="565">
        <v>0</v>
      </c>
      <c r="K812" s="387">
        <v>0</v>
      </c>
      <c r="L812" s="530"/>
    </row>
    <row r="813" spans="1:12" s="87" customFormat="1" ht="15.5" x14ac:dyDescent="0.35">
      <c r="A813" s="158">
        <v>35</v>
      </c>
      <c r="B813" s="321" t="s">
        <v>848</v>
      </c>
      <c r="C813" s="158"/>
      <c r="D813" s="158"/>
      <c r="E813" s="158"/>
      <c r="F813" s="158">
        <f t="shared" si="67"/>
        <v>0</v>
      </c>
      <c r="G813" s="531">
        <f t="shared" si="68"/>
        <v>0</v>
      </c>
      <c r="H813" s="387">
        <f t="shared" si="65"/>
        <v>0</v>
      </c>
      <c r="I813" s="387">
        <f t="shared" si="69"/>
        <v>0</v>
      </c>
      <c r="J813" s="565">
        <v>0</v>
      </c>
      <c r="K813" s="387">
        <v>0</v>
      </c>
      <c r="L813" s="530"/>
    </row>
    <row r="814" spans="1:12" s="87" customFormat="1" ht="15.5" x14ac:dyDescent="0.35">
      <c r="A814" s="158">
        <v>36</v>
      </c>
      <c r="B814" s="321" t="s">
        <v>849</v>
      </c>
      <c r="C814" s="158"/>
      <c r="D814" s="158"/>
      <c r="E814" s="158"/>
      <c r="F814" s="158">
        <f t="shared" si="67"/>
        <v>0</v>
      </c>
      <c r="G814" s="531">
        <f t="shared" si="68"/>
        <v>0</v>
      </c>
      <c r="H814" s="387">
        <f t="shared" si="65"/>
        <v>0</v>
      </c>
      <c r="I814" s="387">
        <f t="shared" si="69"/>
        <v>0</v>
      </c>
      <c r="J814" s="565">
        <v>0</v>
      </c>
      <c r="K814" s="387">
        <v>0</v>
      </c>
      <c r="L814" s="530"/>
    </row>
    <row r="815" spans="1:12" s="87" customFormat="1" ht="15.5" x14ac:dyDescent="0.35">
      <c r="A815" s="158">
        <v>37</v>
      </c>
      <c r="B815" s="321" t="s">
        <v>850</v>
      </c>
      <c r="C815" s="158"/>
      <c r="D815" s="158"/>
      <c r="E815" s="158"/>
      <c r="F815" s="158">
        <f t="shared" si="67"/>
        <v>0</v>
      </c>
      <c r="G815" s="531">
        <f t="shared" si="68"/>
        <v>0</v>
      </c>
      <c r="H815" s="387">
        <f t="shared" si="65"/>
        <v>0</v>
      </c>
      <c r="I815" s="387">
        <f t="shared" si="69"/>
        <v>0</v>
      </c>
      <c r="J815" s="565">
        <v>0</v>
      </c>
      <c r="K815" s="387">
        <v>0</v>
      </c>
      <c r="L815" s="530"/>
    </row>
    <row r="816" spans="1:12" s="87" customFormat="1" ht="15.5" x14ac:dyDescent="0.35">
      <c r="A816" s="158">
        <v>38</v>
      </c>
      <c r="B816" s="321" t="s">
        <v>851</v>
      </c>
      <c r="C816" s="158"/>
      <c r="D816" s="158"/>
      <c r="E816" s="158"/>
      <c r="F816" s="158">
        <f t="shared" si="67"/>
        <v>0</v>
      </c>
      <c r="G816" s="531">
        <f t="shared" si="68"/>
        <v>0</v>
      </c>
      <c r="H816" s="387">
        <f t="shared" si="65"/>
        <v>0</v>
      </c>
      <c r="I816" s="387">
        <f t="shared" si="69"/>
        <v>0</v>
      </c>
      <c r="J816" s="565">
        <v>0</v>
      </c>
      <c r="K816" s="387">
        <v>0</v>
      </c>
      <c r="L816" s="530"/>
    </row>
    <row r="817" spans="1:12" s="87" customFormat="1" ht="15.5" x14ac:dyDescent="0.35">
      <c r="A817" s="158">
        <v>39</v>
      </c>
      <c r="B817" s="321" t="s">
        <v>854</v>
      </c>
      <c r="C817" s="158"/>
      <c r="D817" s="158"/>
      <c r="E817" s="158"/>
      <c r="F817" s="158">
        <f t="shared" si="67"/>
        <v>0</v>
      </c>
      <c r="G817" s="531">
        <f t="shared" si="68"/>
        <v>0</v>
      </c>
      <c r="H817" s="387">
        <f t="shared" si="65"/>
        <v>0</v>
      </c>
      <c r="I817" s="387">
        <f t="shared" si="69"/>
        <v>0</v>
      </c>
      <c r="J817" s="565">
        <v>0</v>
      </c>
      <c r="K817" s="387">
        <v>0</v>
      </c>
      <c r="L817" s="530"/>
    </row>
    <row r="818" spans="1:12" s="87" customFormat="1" ht="15.5" x14ac:dyDescent="0.35">
      <c r="A818" s="158">
        <v>40</v>
      </c>
      <c r="B818" s="321" t="s">
        <v>855</v>
      </c>
      <c r="C818" s="158"/>
      <c r="D818" s="158"/>
      <c r="E818" s="158"/>
      <c r="F818" s="158">
        <f t="shared" si="67"/>
        <v>0</v>
      </c>
      <c r="G818" s="531">
        <f t="shared" si="68"/>
        <v>0</v>
      </c>
      <c r="H818" s="387">
        <f t="shared" si="65"/>
        <v>0</v>
      </c>
      <c r="I818" s="387">
        <f t="shared" si="69"/>
        <v>0</v>
      </c>
      <c r="J818" s="565">
        <v>0</v>
      </c>
      <c r="K818" s="387">
        <v>0</v>
      </c>
      <c r="L818" s="530"/>
    </row>
    <row r="819" spans="1:12" s="87" customFormat="1" ht="15.5" x14ac:dyDescent="0.35">
      <c r="A819" s="158">
        <v>41</v>
      </c>
      <c r="B819" s="321" t="s">
        <v>856</v>
      </c>
      <c r="C819" s="158"/>
      <c r="D819" s="158"/>
      <c r="E819" s="158"/>
      <c r="F819" s="158">
        <f t="shared" si="67"/>
        <v>0</v>
      </c>
      <c r="G819" s="531">
        <f t="shared" si="68"/>
        <v>0</v>
      </c>
      <c r="H819" s="387">
        <f t="shared" si="65"/>
        <v>0</v>
      </c>
      <c r="I819" s="387">
        <f t="shared" si="69"/>
        <v>0</v>
      </c>
      <c r="J819" s="565">
        <v>0</v>
      </c>
      <c r="K819" s="387">
        <v>0</v>
      </c>
      <c r="L819" s="530"/>
    </row>
    <row r="820" spans="1:12" s="87" customFormat="1" ht="15.5" x14ac:dyDescent="0.35">
      <c r="A820" s="158">
        <v>42</v>
      </c>
      <c r="B820" s="321" t="s">
        <v>857</v>
      </c>
      <c r="C820" s="158"/>
      <c r="D820" s="158"/>
      <c r="E820" s="158"/>
      <c r="F820" s="158">
        <f t="shared" si="67"/>
        <v>0</v>
      </c>
      <c r="G820" s="531">
        <f t="shared" si="68"/>
        <v>0</v>
      </c>
      <c r="H820" s="387">
        <f t="shared" si="65"/>
        <v>0</v>
      </c>
      <c r="I820" s="387">
        <f t="shared" si="69"/>
        <v>0</v>
      </c>
      <c r="J820" s="565">
        <v>0</v>
      </c>
      <c r="K820" s="387">
        <v>0</v>
      </c>
      <c r="L820" s="530"/>
    </row>
    <row r="821" spans="1:12" s="87" customFormat="1" ht="15.5" x14ac:dyDescent="0.35">
      <c r="A821" s="158">
        <v>43</v>
      </c>
      <c r="B821" s="321" t="s">
        <v>858</v>
      </c>
      <c r="C821" s="158"/>
      <c r="D821" s="158"/>
      <c r="E821" s="158"/>
      <c r="F821" s="158">
        <f t="shared" si="67"/>
        <v>0</v>
      </c>
      <c r="G821" s="531">
        <f t="shared" si="68"/>
        <v>0</v>
      </c>
      <c r="H821" s="387">
        <f t="shared" si="65"/>
        <v>0</v>
      </c>
      <c r="I821" s="387">
        <f t="shared" si="69"/>
        <v>0</v>
      </c>
      <c r="J821" s="565">
        <v>0</v>
      </c>
      <c r="K821" s="387">
        <v>0</v>
      </c>
      <c r="L821" s="530"/>
    </row>
    <row r="822" spans="1:12" s="87" customFormat="1" ht="15.5" x14ac:dyDescent="0.35">
      <c r="A822" s="158">
        <v>44</v>
      </c>
      <c r="B822" s="321" t="s">
        <v>859</v>
      </c>
      <c r="C822" s="158"/>
      <c r="D822" s="158"/>
      <c r="E822" s="158"/>
      <c r="F822" s="158">
        <f t="shared" si="67"/>
        <v>0</v>
      </c>
      <c r="G822" s="531">
        <f t="shared" si="68"/>
        <v>0</v>
      </c>
      <c r="H822" s="387">
        <f t="shared" si="65"/>
        <v>0</v>
      </c>
      <c r="I822" s="387">
        <f t="shared" si="69"/>
        <v>0</v>
      </c>
      <c r="J822" s="565">
        <v>0</v>
      </c>
      <c r="K822" s="387">
        <v>0</v>
      </c>
      <c r="L822" s="530"/>
    </row>
    <row r="823" spans="1:12" s="87" customFormat="1" ht="15.5" x14ac:dyDescent="0.35">
      <c r="A823" s="158"/>
      <c r="B823" s="321" t="s">
        <v>2234</v>
      </c>
      <c r="C823" s="158"/>
      <c r="D823" s="158"/>
      <c r="E823" s="158"/>
      <c r="F823" s="158">
        <f t="shared" si="67"/>
        <v>0</v>
      </c>
      <c r="G823" s="531">
        <f t="shared" si="68"/>
        <v>0</v>
      </c>
      <c r="H823" s="387">
        <f t="shared" si="65"/>
        <v>0</v>
      </c>
      <c r="I823" s="387">
        <f t="shared" si="69"/>
        <v>0</v>
      </c>
      <c r="J823" s="565">
        <v>0</v>
      </c>
      <c r="K823" s="387">
        <v>0</v>
      </c>
      <c r="L823" s="530"/>
    </row>
    <row r="824" spans="1:12" s="87" customFormat="1" ht="15.5" x14ac:dyDescent="0.35">
      <c r="A824" s="158">
        <v>45</v>
      </c>
      <c r="B824" s="321" t="s">
        <v>860</v>
      </c>
      <c r="C824" s="158"/>
      <c r="D824" s="158"/>
      <c r="E824" s="158"/>
      <c r="F824" s="158">
        <f t="shared" si="67"/>
        <v>0</v>
      </c>
      <c r="G824" s="531">
        <f t="shared" si="68"/>
        <v>0</v>
      </c>
      <c r="H824" s="387">
        <f t="shared" si="65"/>
        <v>0</v>
      </c>
      <c r="I824" s="387">
        <f t="shared" si="69"/>
        <v>0</v>
      </c>
      <c r="J824" s="565">
        <v>0</v>
      </c>
      <c r="K824" s="387">
        <v>0</v>
      </c>
      <c r="L824" s="530"/>
    </row>
    <row r="825" spans="1:12" s="87" customFormat="1" ht="15.5" x14ac:dyDescent="0.35">
      <c r="A825" s="158">
        <v>46</v>
      </c>
      <c r="B825" s="321" t="s">
        <v>861</v>
      </c>
      <c r="C825" s="158"/>
      <c r="D825" s="158"/>
      <c r="E825" s="158"/>
      <c r="F825" s="158">
        <f t="shared" si="67"/>
        <v>0</v>
      </c>
      <c r="G825" s="531">
        <f t="shared" si="68"/>
        <v>0</v>
      </c>
      <c r="H825" s="387">
        <f t="shared" si="65"/>
        <v>0</v>
      </c>
      <c r="I825" s="387">
        <f t="shared" si="69"/>
        <v>0</v>
      </c>
      <c r="J825" s="565">
        <v>0</v>
      </c>
      <c r="K825" s="387">
        <v>0</v>
      </c>
      <c r="L825" s="530"/>
    </row>
    <row r="826" spans="1:12" s="87" customFormat="1" ht="15.5" x14ac:dyDescent="0.35">
      <c r="A826" s="158">
        <v>47</v>
      </c>
      <c r="B826" s="321" t="s">
        <v>862</v>
      </c>
      <c r="C826" s="158"/>
      <c r="D826" s="158"/>
      <c r="E826" s="158"/>
      <c r="F826" s="158">
        <f t="shared" si="67"/>
        <v>0</v>
      </c>
      <c r="G826" s="531">
        <f t="shared" si="68"/>
        <v>0</v>
      </c>
      <c r="H826" s="387">
        <f t="shared" si="65"/>
        <v>0</v>
      </c>
      <c r="I826" s="387">
        <f t="shared" si="69"/>
        <v>0</v>
      </c>
      <c r="J826" s="565">
        <v>0</v>
      </c>
      <c r="K826" s="387">
        <v>0</v>
      </c>
      <c r="L826" s="530"/>
    </row>
    <row r="827" spans="1:12" s="87" customFormat="1" ht="15.5" x14ac:dyDescent="0.35">
      <c r="A827" s="158">
        <v>48</v>
      </c>
      <c r="B827" s="321" t="s">
        <v>863</v>
      </c>
      <c r="C827" s="158"/>
      <c r="D827" s="158"/>
      <c r="E827" s="158"/>
      <c r="F827" s="158">
        <f t="shared" si="67"/>
        <v>0</v>
      </c>
      <c r="G827" s="531">
        <f t="shared" si="68"/>
        <v>0</v>
      </c>
      <c r="H827" s="387">
        <f t="shared" si="65"/>
        <v>0</v>
      </c>
      <c r="I827" s="387">
        <f t="shared" si="69"/>
        <v>0</v>
      </c>
      <c r="J827" s="565">
        <v>0</v>
      </c>
      <c r="K827" s="387">
        <v>0</v>
      </c>
      <c r="L827" s="530"/>
    </row>
    <row r="828" spans="1:12" s="87" customFormat="1" ht="15.5" x14ac:dyDescent="0.35">
      <c r="A828" s="158">
        <v>49</v>
      </c>
      <c r="B828" s="321" t="s">
        <v>864</v>
      </c>
      <c r="C828" s="158"/>
      <c r="D828" s="158"/>
      <c r="E828" s="158"/>
      <c r="F828" s="158">
        <f t="shared" si="67"/>
        <v>0</v>
      </c>
      <c r="G828" s="531">
        <f t="shared" si="68"/>
        <v>0</v>
      </c>
      <c r="H828" s="387">
        <f t="shared" si="65"/>
        <v>0</v>
      </c>
      <c r="I828" s="387">
        <f t="shared" si="69"/>
        <v>0</v>
      </c>
      <c r="J828" s="565">
        <v>0</v>
      </c>
      <c r="K828" s="387">
        <v>0</v>
      </c>
      <c r="L828" s="530"/>
    </row>
    <row r="829" spans="1:12" s="87" customFormat="1" ht="15.5" x14ac:dyDescent="0.35">
      <c r="A829" s="158">
        <v>50</v>
      </c>
      <c r="B829" s="321" t="s">
        <v>865</v>
      </c>
      <c r="C829" s="158"/>
      <c r="D829" s="158"/>
      <c r="E829" s="158"/>
      <c r="F829" s="158">
        <f t="shared" si="67"/>
        <v>0</v>
      </c>
      <c r="G829" s="531">
        <f t="shared" si="68"/>
        <v>0</v>
      </c>
      <c r="H829" s="387">
        <f t="shared" si="65"/>
        <v>0</v>
      </c>
      <c r="I829" s="387">
        <f t="shared" si="69"/>
        <v>0</v>
      </c>
      <c r="J829" s="565">
        <v>0</v>
      </c>
      <c r="K829" s="387">
        <v>0</v>
      </c>
      <c r="L829" s="530"/>
    </row>
    <row r="830" spans="1:12" s="87" customFormat="1" ht="15.5" x14ac:dyDescent="0.35">
      <c r="A830" s="158">
        <v>51</v>
      </c>
      <c r="B830" s="321" t="s">
        <v>866</v>
      </c>
      <c r="C830" s="158"/>
      <c r="D830" s="158"/>
      <c r="E830" s="158"/>
      <c r="F830" s="158">
        <f t="shared" si="67"/>
        <v>0</v>
      </c>
      <c r="G830" s="531">
        <f t="shared" si="68"/>
        <v>0</v>
      </c>
      <c r="H830" s="387">
        <f t="shared" si="65"/>
        <v>0</v>
      </c>
      <c r="I830" s="387">
        <f t="shared" si="69"/>
        <v>0</v>
      </c>
      <c r="J830" s="565">
        <v>0</v>
      </c>
      <c r="K830" s="387">
        <v>0</v>
      </c>
      <c r="L830" s="530"/>
    </row>
    <row r="831" spans="1:12" s="112" customFormat="1" ht="15.5" x14ac:dyDescent="0.35">
      <c r="A831" s="158">
        <v>52</v>
      </c>
      <c r="B831" s="321" t="s">
        <v>867</v>
      </c>
      <c r="C831" s="158"/>
      <c r="D831" s="158"/>
      <c r="E831" s="158"/>
      <c r="F831" s="158">
        <f t="shared" si="67"/>
        <v>0</v>
      </c>
      <c r="G831" s="531">
        <f t="shared" si="68"/>
        <v>0</v>
      </c>
      <c r="H831" s="387">
        <f t="shared" si="65"/>
        <v>0</v>
      </c>
      <c r="I831" s="387">
        <f t="shared" si="69"/>
        <v>0</v>
      </c>
      <c r="J831" s="565">
        <v>0</v>
      </c>
      <c r="K831" s="387">
        <v>0</v>
      </c>
      <c r="L831" s="530"/>
    </row>
    <row r="832" spans="1:12" s="87" customFormat="1" ht="15.5" x14ac:dyDescent="0.35">
      <c r="A832" s="158">
        <v>53</v>
      </c>
      <c r="B832" s="321" t="s">
        <v>868</v>
      </c>
      <c r="C832" s="158"/>
      <c r="D832" s="158"/>
      <c r="E832" s="158"/>
      <c r="F832" s="158">
        <f t="shared" si="67"/>
        <v>0</v>
      </c>
      <c r="G832" s="531">
        <f t="shared" si="68"/>
        <v>0</v>
      </c>
      <c r="H832" s="387">
        <f t="shared" si="65"/>
        <v>0</v>
      </c>
      <c r="I832" s="387">
        <f t="shared" si="69"/>
        <v>0</v>
      </c>
      <c r="J832" s="565">
        <v>0</v>
      </c>
      <c r="K832" s="387">
        <v>0</v>
      </c>
      <c r="L832" s="530"/>
    </row>
    <row r="833" spans="1:14" s="87" customFormat="1" ht="15.5" x14ac:dyDescent="0.35">
      <c r="A833" s="158">
        <v>54</v>
      </c>
      <c r="B833" s="321" t="s">
        <v>869</v>
      </c>
      <c r="C833" s="158"/>
      <c r="D833" s="158"/>
      <c r="E833" s="158"/>
      <c r="F833" s="158">
        <f t="shared" si="67"/>
        <v>0</v>
      </c>
      <c r="G833" s="531">
        <f t="shared" si="68"/>
        <v>0</v>
      </c>
      <c r="H833" s="387">
        <f t="shared" si="65"/>
        <v>0</v>
      </c>
      <c r="I833" s="387">
        <f t="shared" si="69"/>
        <v>0</v>
      </c>
      <c r="J833" s="565">
        <v>0</v>
      </c>
      <c r="K833" s="387">
        <v>0</v>
      </c>
      <c r="L833" s="530"/>
      <c r="M833" s="87">
        <f>K833*1.7</f>
        <v>0</v>
      </c>
      <c r="N833" s="87">
        <v>41.732320493571507</v>
      </c>
    </row>
    <row r="834" spans="1:14" s="87" customFormat="1" ht="15.5" x14ac:dyDescent="0.35">
      <c r="A834" s="158">
        <v>55</v>
      </c>
      <c r="B834" s="321" t="s">
        <v>870</v>
      </c>
      <c r="C834" s="163"/>
      <c r="D834" s="158"/>
      <c r="E834" s="158"/>
      <c r="F834" s="158">
        <f t="shared" si="67"/>
        <v>0</v>
      </c>
      <c r="G834" s="531">
        <f t="shared" si="68"/>
        <v>0</v>
      </c>
      <c r="H834" s="387">
        <f t="shared" si="65"/>
        <v>0</v>
      </c>
      <c r="I834" s="387">
        <f t="shared" si="69"/>
        <v>0</v>
      </c>
      <c r="J834" s="565">
        <v>0</v>
      </c>
      <c r="K834" s="387">
        <v>0</v>
      </c>
      <c r="L834" s="530"/>
      <c r="M834" s="87">
        <f t="shared" ref="M834:M894" si="70">K834*1.7</f>
        <v>0</v>
      </c>
      <c r="N834" s="87">
        <v>268.64204357457453</v>
      </c>
    </row>
    <row r="835" spans="1:14" s="87" customFormat="1" ht="15.5" x14ac:dyDescent="0.35">
      <c r="A835" s="158">
        <v>56</v>
      </c>
      <c r="B835" s="321" t="s">
        <v>871</v>
      </c>
      <c r="C835" s="158"/>
      <c r="D835" s="158"/>
      <c r="E835" s="158"/>
      <c r="F835" s="158">
        <f t="shared" si="67"/>
        <v>0</v>
      </c>
      <c r="G835" s="531">
        <f t="shared" si="68"/>
        <v>0</v>
      </c>
      <c r="H835" s="387">
        <f t="shared" si="65"/>
        <v>0</v>
      </c>
      <c r="I835" s="387">
        <f t="shared" si="69"/>
        <v>0</v>
      </c>
      <c r="J835" s="565">
        <v>0</v>
      </c>
      <c r="K835" s="387">
        <v>0</v>
      </c>
      <c r="L835" s="530"/>
      <c r="M835" s="87">
        <f t="shared" si="70"/>
        <v>0</v>
      </c>
      <c r="N835" s="87">
        <v>41.601036021788524</v>
      </c>
    </row>
    <row r="836" spans="1:14" s="87" customFormat="1" ht="15.5" x14ac:dyDescent="0.35">
      <c r="A836" s="158">
        <v>57</v>
      </c>
      <c r="B836" s="321" t="s">
        <v>872</v>
      </c>
      <c r="C836" s="158"/>
      <c r="D836" s="158"/>
      <c r="E836" s="158"/>
      <c r="F836" s="158">
        <f t="shared" si="67"/>
        <v>0</v>
      </c>
      <c r="G836" s="531">
        <f t="shared" si="68"/>
        <v>0</v>
      </c>
      <c r="H836" s="387">
        <f t="shared" si="65"/>
        <v>0</v>
      </c>
      <c r="I836" s="387">
        <f t="shared" si="69"/>
        <v>0</v>
      </c>
      <c r="J836" s="565">
        <v>0</v>
      </c>
      <c r="K836" s="387">
        <v>0</v>
      </c>
      <c r="L836" s="530"/>
      <c r="M836" s="87">
        <f t="shared" si="70"/>
        <v>0</v>
      </c>
      <c r="N836" s="87">
        <v>58.220065344414692</v>
      </c>
    </row>
    <row r="837" spans="1:14" s="87" customFormat="1" ht="15.5" x14ac:dyDescent="0.35">
      <c r="A837" s="158">
        <v>58</v>
      </c>
      <c r="B837" s="321" t="s">
        <v>873</v>
      </c>
      <c r="C837" s="158"/>
      <c r="D837" s="158"/>
      <c r="E837" s="158"/>
      <c r="F837" s="158">
        <f t="shared" si="67"/>
        <v>0</v>
      </c>
      <c r="G837" s="531">
        <f t="shared" si="68"/>
        <v>0</v>
      </c>
      <c r="H837" s="387">
        <f t="shared" si="65"/>
        <v>0</v>
      </c>
      <c r="I837" s="387">
        <f t="shared" si="69"/>
        <v>0</v>
      </c>
      <c r="J837" s="565">
        <v>0</v>
      </c>
      <c r="K837" s="387">
        <v>0</v>
      </c>
      <c r="L837" s="530"/>
      <c r="M837" s="87">
        <f t="shared" si="70"/>
        <v>0</v>
      </c>
      <c r="N837" s="87">
        <v>116.96759419907447</v>
      </c>
    </row>
    <row r="838" spans="1:14" s="87" customFormat="1" ht="15.5" x14ac:dyDescent="0.35">
      <c r="A838" s="158">
        <v>59</v>
      </c>
      <c r="B838" s="321" t="s">
        <v>874</v>
      </c>
      <c r="C838" s="158"/>
      <c r="D838" s="158"/>
      <c r="E838" s="158"/>
      <c r="F838" s="158">
        <f t="shared" si="67"/>
        <v>0</v>
      </c>
      <c r="G838" s="531">
        <f t="shared" si="68"/>
        <v>0</v>
      </c>
      <c r="H838" s="387">
        <f t="shared" si="65"/>
        <v>0</v>
      </c>
      <c r="I838" s="387">
        <f t="shared" si="69"/>
        <v>0</v>
      </c>
      <c r="J838" s="565">
        <v>0</v>
      </c>
      <c r="K838" s="387">
        <v>0</v>
      </c>
      <c r="L838" s="530"/>
      <c r="M838" s="87">
        <f t="shared" si="70"/>
        <v>0</v>
      </c>
      <c r="N838" s="87">
        <v>77.991389401961101</v>
      </c>
    </row>
    <row r="839" spans="1:14" s="87" customFormat="1" ht="15.5" x14ac:dyDescent="0.35">
      <c r="A839" s="158">
        <v>60</v>
      </c>
      <c r="B839" s="321" t="s">
        <v>875</v>
      </c>
      <c r="C839" s="158"/>
      <c r="D839" s="158"/>
      <c r="E839" s="158"/>
      <c r="F839" s="158">
        <f t="shared" si="67"/>
        <v>0</v>
      </c>
      <c r="G839" s="531">
        <f t="shared" si="68"/>
        <v>0</v>
      </c>
      <c r="H839" s="387">
        <f t="shared" ref="H839:H902" si="71">G839*4281.45</f>
        <v>0</v>
      </c>
      <c r="I839" s="387">
        <f t="shared" si="69"/>
        <v>0</v>
      </c>
      <c r="J839" s="565">
        <v>0</v>
      </c>
      <c r="K839" s="387">
        <v>0</v>
      </c>
      <c r="L839" s="530"/>
      <c r="M839" s="87">
        <f t="shared" si="70"/>
        <v>0</v>
      </c>
      <c r="N839" s="87">
        <v>38.611428378205922</v>
      </c>
    </row>
    <row r="840" spans="1:14" s="87" customFormat="1" ht="15.5" x14ac:dyDescent="0.35">
      <c r="A840" s="158">
        <v>61</v>
      </c>
      <c r="B840" s="321" t="s">
        <v>876</v>
      </c>
      <c r="C840" s="158"/>
      <c r="D840" s="158"/>
      <c r="E840" s="158"/>
      <c r="F840" s="158">
        <f t="shared" si="67"/>
        <v>0</v>
      </c>
      <c r="G840" s="531">
        <f t="shared" si="68"/>
        <v>0</v>
      </c>
      <c r="H840" s="387">
        <f t="shared" si="71"/>
        <v>0</v>
      </c>
      <c r="I840" s="387">
        <f t="shared" si="69"/>
        <v>0</v>
      </c>
      <c r="J840" s="565">
        <v>0</v>
      </c>
      <c r="K840" s="387">
        <v>0</v>
      </c>
      <c r="L840" s="530"/>
      <c r="M840" s="87">
        <f t="shared" si="70"/>
        <v>0</v>
      </c>
      <c r="N840" s="87">
        <v>78.616311313846097</v>
      </c>
    </row>
    <row r="841" spans="1:14" s="87" customFormat="1" ht="15.5" x14ac:dyDescent="0.35">
      <c r="A841" s="158">
        <v>62</v>
      </c>
      <c r="B841" s="321" t="s">
        <v>877</v>
      </c>
      <c r="C841" s="158"/>
      <c r="D841" s="158"/>
      <c r="E841" s="158"/>
      <c r="F841" s="158">
        <f t="shared" ref="F841:F898" si="72">C841+D841+E841</f>
        <v>0</v>
      </c>
      <c r="G841" s="531">
        <f t="shared" si="68"/>
        <v>0</v>
      </c>
      <c r="H841" s="387">
        <f t="shared" si="71"/>
        <v>0</v>
      </c>
      <c r="I841" s="387">
        <f t="shared" si="69"/>
        <v>0</v>
      </c>
      <c r="J841" s="565">
        <v>0</v>
      </c>
      <c r="K841" s="387">
        <v>0</v>
      </c>
      <c r="L841" s="530"/>
      <c r="M841" s="87">
        <f t="shared" si="70"/>
        <v>0</v>
      </c>
      <c r="N841" s="87">
        <v>39.063000003951259</v>
      </c>
    </row>
    <row r="842" spans="1:14" s="87" customFormat="1" ht="15.5" x14ac:dyDescent="0.35">
      <c r="A842" s="158">
        <v>63</v>
      </c>
      <c r="B842" s="321" t="s">
        <v>878</v>
      </c>
      <c r="C842" s="387"/>
      <c r="D842" s="158"/>
      <c r="E842" s="158"/>
      <c r="F842" s="158">
        <f t="shared" si="72"/>
        <v>0</v>
      </c>
      <c r="G842" s="531">
        <f t="shared" si="68"/>
        <v>0</v>
      </c>
      <c r="H842" s="387">
        <f t="shared" si="71"/>
        <v>0</v>
      </c>
      <c r="I842" s="387">
        <f t="shared" si="69"/>
        <v>0</v>
      </c>
      <c r="J842" s="565">
        <v>0</v>
      </c>
      <c r="K842" s="387">
        <v>0</v>
      </c>
      <c r="L842" s="530"/>
      <c r="M842" s="87">
        <f t="shared" si="70"/>
        <v>0</v>
      </c>
      <c r="N842" s="87">
        <v>80.180279160637824</v>
      </c>
    </row>
    <row r="843" spans="1:14" s="87" customFormat="1" ht="15.5" x14ac:dyDescent="0.35">
      <c r="A843" s="158">
        <v>64</v>
      </c>
      <c r="B843" s="321" t="s">
        <v>879</v>
      </c>
      <c r="C843" s="158"/>
      <c r="D843" s="158"/>
      <c r="E843" s="158"/>
      <c r="F843" s="158">
        <f t="shared" si="72"/>
        <v>0</v>
      </c>
      <c r="G843" s="531">
        <f t="shared" si="68"/>
        <v>0</v>
      </c>
      <c r="H843" s="387">
        <f t="shared" si="71"/>
        <v>0</v>
      </c>
      <c r="I843" s="387">
        <f t="shared" si="69"/>
        <v>0</v>
      </c>
      <c r="J843" s="565">
        <v>0</v>
      </c>
      <c r="K843" s="387">
        <v>0</v>
      </c>
      <c r="L843" s="530"/>
      <c r="M843" s="87">
        <f t="shared" si="70"/>
        <v>0</v>
      </c>
      <c r="N843" s="87">
        <v>38.501372468551793</v>
      </c>
    </row>
    <row r="844" spans="1:14" s="87" customFormat="1" ht="15.5" x14ac:dyDescent="0.35">
      <c r="A844" s="158">
        <v>65</v>
      </c>
      <c r="B844" s="321" t="s">
        <v>880</v>
      </c>
      <c r="C844" s="158"/>
      <c r="D844" s="158"/>
      <c r="E844" s="158"/>
      <c r="F844" s="158">
        <f t="shared" si="72"/>
        <v>0</v>
      </c>
      <c r="G844" s="531">
        <f t="shared" si="68"/>
        <v>0</v>
      </c>
      <c r="H844" s="387">
        <f t="shared" si="71"/>
        <v>0</v>
      </c>
      <c r="I844" s="387">
        <f t="shared" si="69"/>
        <v>0</v>
      </c>
      <c r="J844" s="565">
        <v>0</v>
      </c>
      <c r="K844" s="387">
        <v>0</v>
      </c>
      <c r="L844" s="530"/>
      <c r="M844" s="87">
        <f t="shared" si="70"/>
        <v>0</v>
      </c>
      <c r="N844" s="87">
        <v>40.387094881434578</v>
      </c>
    </row>
    <row r="845" spans="1:14" s="87" customFormat="1" ht="15.5" x14ac:dyDescent="0.35">
      <c r="A845" s="158">
        <v>66</v>
      </c>
      <c r="B845" s="321" t="s">
        <v>881</v>
      </c>
      <c r="C845" s="158"/>
      <c r="D845" s="158"/>
      <c r="E845" s="158"/>
      <c r="F845" s="158">
        <f t="shared" si="72"/>
        <v>0</v>
      </c>
      <c r="G845" s="531">
        <f t="shared" si="68"/>
        <v>0</v>
      </c>
      <c r="H845" s="387">
        <f t="shared" si="71"/>
        <v>0</v>
      </c>
      <c r="I845" s="387">
        <f t="shared" si="69"/>
        <v>0</v>
      </c>
      <c r="J845" s="565">
        <v>0</v>
      </c>
      <c r="K845" s="387">
        <v>0</v>
      </c>
      <c r="L845" s="530"/>
      <c r="M845" s="87">
        <f t="shared" si="70"/>
        <v>0</v>
      </c>
      <c r="N845" s="87">
        <v>177.76357703054026</v>
      </c>
    </row>
    <row r="846" spans="1:14" s="87" customFormat="1" ht="15.5" x14ac:dyDescent="0.35">
      <c r="A846" s="158">
        <v>68</v>
      </c>
      <c r="B846" s="321" t="s">
        <v>882</v>
      </c>
      <c r="C846" s="158">
        <v>4734.5</v>
      </c>
      <c r="D846" s="158"/>
      <c r="E846" s="158"/>
      <c r="F846" s="158">
        <f t="shared" si="72"/>
        <v>4734.5</v>
      </c>
      <c r="G846" s="531">
        <f t="shared" ref="G846:G909" si="73">2/163476.39*F846</f>
        <v>5.7922737344518069E-2</v>
      </c>
      <c r="H846" s="387">
        <f t="shared" si="71"/>
        <v>247.99330380368687</v>
      </c>
      <c r="I846" s="387">
        <f t="shared" si="69"/>
        <v>54.558526836811112</v>
      </c>
      <c r="J846" s="565">
        <v>93.847457125557881</v>
      </c>
      <c r="K846" s="387">
        <v>128.91957871377213</v>
      </c>
      <c r="L846" s="530">
        <f>(K846+J846+I846+H846)/F846</f>
        <v>0.11095551092614384</v>
      </c>
      <c r="M846" s="87">
        <f t="shared" si="70"/>
        <v>219.16328381341262</v>
      </c>
      <c r="N846" s="87">
        <v>61.621624486267137</v>
      </c>
    </row>
    <row r="847" spans="1:14" s="87" customFormat="1" ht="15.5" x14ac:dyDescent="0.35">
      <c r="A847" s="158">
        <v>69</v>
      </c>
      <c r="B847" s="321" t="s">
        <v>883</v>
      </c>
      <c r="C847" s="158"/>
      <c r="D847" s="158"/>
      <c r="E847" s="158"/>
      <c r="F847" s="158">
        <f t="shared" si="72"/>
        <v>0</v>
      </c>
      <c r="G847" s="531">
        <f t="shared" si="73"/>
        <v>0</v>
      </c>
      <c r="H847" s="387">
        <f t="shared" si="71"/>
        <v>0</v>
      </c>
      <c r="I847" s="387">
        <f t="shared" ref="I847:I906" si="74">H847*0.22</f>
        <v>0</v>
      </c>
      <c r="J847" s="565">
        <v>0</v>
      </c>
      <c r="K847" s="387">
        <v>0</v>
      </c>
      <c r="L847" s="530"/>
      <c r="M847" s="87">
        <f t="shared" si="70"/>
        <v>0</v>
      </c>
      <c r="N847" s="87">
        <v>0</v>
      </c>
    </row>
    <row r="848" spans="1:14" s="87" customFormat="1" ht="15.5" x14ac:dyDescent="0.35">
      <c r="A848" s="158">
        <v>70</v>
      </c>
      <c r="B848" s="321" t="s">
        <v>884</v>
      </c>
      <c r="C848" s="158"/>
      <c r="D848" s="158"/>
      <c r="E848" s="158"/>
      <c r="F848" s="158">
        <f t="shared" si="72"/>
        <v>0</v>
      </c>
      <c r="G848" s="531">
        <f t="shared" si="73"/>
        <v>0</v>
      </c>
      <c r="H848" s="387">
        <f t="shared" si="71"/>
        <v>0</v>
      </c>
      <c r="I848" s="387">
        <f t="shared" si="74"/>
        <v>0</v>
      </c>
      <c r="J848" s="565">
        <v>0</v>
      </c>
      <c r="K848" s="387">
        <v>0</v>
      </c>
      <c r="L848" s="530"/>
      <c r="M848" s="87">
        <f t="shared" si="70"/>
        <v>0</v>
      </c>
      <c r="N848" s="87">
        <v>71.208204045144626</v>
      </c>
    </row>
    <row r="849" spans="1:14" s="87" customFormat="1" ht="15.5" x14ac:dyDescent="0.35">
      <c r="A849" s="158">
        <v>71</v>
      </c>
      <c r="B849" s="321" t="s">
        <v>885</v>
      </c>
      <c r="C849" s="158"/>
      <c r="D849" s="158"/>
      <c r="E849" s="158"/>
      <c r="F849" s="158">
        <f t="shared" si="72"/>
        <v>0</v>
      </c>
      <c r="G849" s="531">
        <f t="shared" si="73"/>
        <v>0</v>
      </c>
      <c r="H849" s="387">
        <f t="shared" si="71"/>
        <v>0</v>
      </c>
      <c r="I849" s="387">
        <f t="shared" si="74"/>
        <v>0</v>
      </c>
      <c r="J849" s="565">
        <v>0</v>
      </c>
      <c r="K849" s="387">
        <v>0</v>
      </c>
      <c r="L849" s="530"/>
      <c r="M849" s="87">
        <f t="shared" si="70"/>
        <v>0</v>
      </c>
      <c r="N849" s="87">
        <v>39.967121530194397</v>
      </c>
    </row>
    <row r="850" spans="1:14" s="87" customFormat="1" ht="15.5" x14ac:dyDescent="0.35">
      <c r="A850" s="158">
        <v>72</v>
      </c>
      <c r="B850" s="321" t="s">
        <v>886</v>
      </c>
      <c r="C850" s="158">
        <v>3266.45</v>
      </c>
      <c r="D850" s="158"/>
      <c r="E850" s="158"/>
      <c r="F850" s="158">
        <f t="shared" si="72"/>
        <v>3266.45</v>
      </c>
      <c r="G850" s="531">
        <f t="shared" si="73"/>
        <v>3.9962345632907598E-2</v>
      </c>
      <c r="H850" s="387">
        <f t="shared" si="71"/>
        <v>171.09678471001223</v>
      </c>
      <c r="I850" s="387">
        <f t="shared" si="74"/>
        <v>37.641292636202692</v>
      </c>
      <c r="J850" s="565">
        <v>64.747708591779173</v>
      </c>
      <c r="K850" s="387">
        <v>88.944842726708401</v>
      </c>
      <c r="L850" s="530">
        <f>(K850+J850+I850+H850)/F850</f>
        <v>0.11095551092614384</v>
      </c>
      <c r="M850" s="87">
        <f t="shared" si="70"/>
        <v>151.20623263540429</v>
      </c>
      <c r="N850" s="87">
        <v>40.118558461878486</v>
      </c>
    </row>
    <row r="851" spans="1:14" s="87" customFormat="1" ht="15.5" x14ac:dyDescent="0.35">
      <c r="A851" s="158">
        <v>73</v>
      </c>
      <c r="B851" s="321" t="s">
        <v>887</v>
      </c>
      <c r="C851" s="158">
        <v>3257.47</v>
      </c>
      <c r="D851" s="158"/>
      <c r="E851" s="158"/>
      <c r="F851" s="158">
        <f t="shared" si="72"/>
        <v>3257.47</v>
      </c>
      <c r="G851" s="531">
        <f t="shared" si="73"/>
        <v>3.9852482673491868E-2</v>
      </c>
      <c r="H851" s="387">
        <f t="shared" si="71"/>
        <v>170.62641194242175</v>
      </c>
      <c r="I851" s="387">
        <f t="shared" si="74"/>
        <v>37.537810627332789</v>
      </c>
      <c r="J851" s="565">
        <v>64.569706655991354</v>
      </c>
      <c r="K851" s="387">
        <v>31.86700657964991</v>
      </c>
      <c r="L851" s="530">
        <f>(K851+J851+I851+H851)/F851</f>
        <v>9.3508439311918712E-2</v>
      </c>
      <c r="M851" s="87">
        <f t="shared" si="70"/>
        <v>54.173911185404847</v>
      </c>
      <c r="N851" s="87">
        <v>192.68446308622998</v>
      </c>
    </row>
    <row r="852" spans="1:14" s="87" customFormat="1" ht="15.5" x14ac:dyDescent="0.35">
      <c r="A852" s="158">
        <v>74</v>
      </c>
      <c r="B852" s="321" t="s">
        <v>1038</v>
      </c>
      <c r="C852" s="158"/>
      <c r="D852" s="158"/>
      <c r="E852" s="158"/>
      <c r="F852" s="158">
        <f t="shared" si="72"/>
        <v>0</v>
      </c>
      <c r="G852" s="531">
        <f t="shared" si="73"/>
        <v>0</v>
      </c>
      <c r="H852" s="387">
        <f t="shared" si="71"/>
        <v>0</v>
      </c>
      <c r="I852" s="387">
        <f t="shared" si="74"/>
        <v>0</v>
      </c>
      <c r="J852" s="565">
        <v>0</v>
      </c>
      <c r="K852" s="387">
        <v>0</v>
      </c>
      <c r="L852" s="530"/>
      <c r="M852" s="87">
        <f t="shared" si="70"/>
        <v>0</v>
      </c>
      <c r="N852" s="87">
        <v>110.62767540893242</v>
      </c>
    </row>
    <row r="853" spans="1:14" s="87" customFormat="1" ht="15.5" x14ac:dyDescent="0.35">
      <c r="A853" s="158">
        <v>75</v>
      </c>
      <c r="B853" s="333" t="s">
        <v>1294</v>
      </c>
      <c r="C853" s="158"/>
      <c r="D853" s="158"/>
      <c r="E853" s="158"/>
      <c r="F853" s="158">
        <f t="shared" si="72"/>
        <v>0</v>
      </c>
      <c r="G853" s="531">
        <f t="shared" si="73"/>
        <v>0</v>
      </c>
      <c r="H853" s="387">
        <f t="shared" si="71"/>
        <v>0</v>
      </c>
      <c r="I853" s="387">
        <f t="shared" si="74"/>
        <v>0</v>
      </c>
      <c r="J853" s="565">
        <v>0</v>
      </c>
      <c r="K853" s="387">
        <v>0</v>
      </c>
      <c r="L853" s="530"/>
      <c r="M853" s="87">
        <f t="shared" si="70"/>
        <v>0</v>
      </c>
      <c r="N853" s="87">
        <v>195.96044779202435</v>
      </c>
    </row>
    <row r="854" spans="1:14" s="87" customFormat="1" ht="15.5" x14ac:dyDescent="0.35">
      <c r="A854" s="158">
        <v>76</v>
      </c>
      <c r="B854" s="333" t="s">
        <v>1295</v>
      </c>
      <c r="C854" s="158"/>
      <c r="D854" s="158"/>
      <c r="E854" s="158"/>
      <c r="F854" s="158">
        <f t="shared" si="72"/>
        <v>0</v>
      </c>
      <c r="G854" s="531">
        <f t="shared" si="73"/>
        <v>0</v>
      </c>
      <c r="H854" s="387">
        <f t="shared" si="71"/>
        <v>0</v>
      </c>
      <c r="I854" s="387">
        <f t="shared" si="74"/>
        <v>0</v>
      </c>
      <c r="J854" s="565">
        <v>0</v>
      </c>
      <c r="K854" s="387">
        <v>0</v>
      </c>
      <c r="L854" s="530"/>
      <c r="M854" s="87">
        <f t="shared" si="70"/>
        <v>0</v>
      </c>
      <c r="N854" s="87">
        <v>177.24815091450108</v>
      </c>
    </row>
    <row r="855" spans="1:14" s="87" customFormat="1" ht="15.5" x14ac:dyDescent="0.35">
      <c r="A855" s="158">
        <v>77</v>
      </c>
      <c r="B855" s="333" t="s">
        <v>1296</v>
      </c>
      <c r="C855" s="158"/>
      <c r="D855" s="158"/>
      <c r="E855" s="158"/>
      <c r="F855" s="158">
        <f t="shared" si="72"/>
        <v>0</v>
      </c>
      <c r="G855" s="531">
        <f t="shared" si="73"/>
        <v>0</v>
      </c>
      <c r="H855" s="387">
        <f t="shared" si="71"/>
        <v>0</v>
      </c>
      <c r="I855" s="387">
        <f t="shared" si="74"/>
        <v>0</v>
      </c>
      <c r="J855" s="565">
        <v>0</v>
      </c>
      <c r="K855" s="387">
        <v>0</v>
      </c>
      <c r="L855" s="530"/>
      <c r="M855" s="87">
        <f t="shared" si="70"/>
        <v>0</v>
      </c>
      <c r="N855" s="87">
        <v>86.058609200528494</v>
      </c>
    </row>
    <row r="856" spans="1:14" s="87" customFormat="1" ht="15.5" x14ac:dyDescent="0.35">
      <c r="A856" s="158">
        <v>78</v>
      </c>
      <c r="B856" s="333" t="s">
        <v>1297</v>
      </c>
      <c r="C856" s="158"/>
      <c r="D856" s="158"/>
      <c r="E856" s="158"/>
      <c r="F856" s="158">
        <f t="shared" si="72"/>
        <v>0</v>
      </c>
      <c r="G856" s="531">
        <f t="shared" si="73"/>
        <v>0</v>
      </c>
      <c r="H856" s="387">
        <f t="shared" si="71"/>
        <v>0</v>
      </c>
      <c r="I856" s="387">
        <f t="shared" si="74"/>
        <v>0</v>
      </c>
      <c r="J856" s="565">
        <v>0</v>
      </c>
      <c r="K856" s="387">
        <v>0</v>
      </c>
      <c r="L856" s="530"/>
      <c r="M856" s="87">
        <f t="shared" si="70"/>
        <v>0</v>
      </c>
      <c r="N856" s="87">
        <v>27.465259330860675</v>
      </c>
    </row>
    <row r="857" spans="1:14" s="87" customFormat="1" ht="15.5" x14ac:dyDescent="0.35">
      <c r="A857" s="158">
        <v>79</v>
      </c>
      <c r="B857" s="333" t="s">
        <v>1298</v>
      </c>
      <c r="C857" s="158"/>
      <c r="D857" s="158"/>
      <c r="E857" s="158"/>
      <c r="F857" s="158">
        <f t="shared" si="72"/>
        <v>0</v>
      </c>
      <c r="G857" s="531">
        <f t="shared" si="73"/>
        <v>0</v>
      </c>
      <c r="H857" s="387">
        <f t="shared" si="71"/>
        <v>0</v>
      </c>
      <c r="I857" s="387">
        <f t="shared" si="74"/>
        <v>0</v>
      </c>
      <c r="J857" s="565">
        <v>0</v>
      </c>
      <c r="K857" s="387">
        <v>0</v>
      </c>
      <c r="L857" s="530"/>
      <c r="M857" s="87">
        <f t="shared" si="70"/>
        <v>0</v>
      </c>
      <c r="N857" s="87">
        <v>92.969215277415373</v>
      </c>
    </row>
    <row r="858" spans="1:14" s="87" customFormat="1" ht="15.5" x14ac:dyDescent="0.35">
      <c r="A858" s="158">
        <v>80</v>
      </c>
      <c r="B858" s="333" t="s">
        <v>1299</v>
      </c>
      <c r="C858" s="158"/>
      <c r="D858" s="158"/>
      <c r="E858" s="158"/>
      <c r="F858" s="158">
        <f t="shared" si="72"/>
        <v>0</v>
      </c>
      <c r="G858" s="531">
        <f t="shared" si="73"/>
        <v>0</v>
      </c>
      <c r="H858" s="387">
        <f t="shared" si="71"/>
        <v>0</v>
      </c>
      <c r="I858" s="387">
        <f t="shared" si="74"/>
        <v>0</v>
      </c>
      <c r="J858" s="565">
        <v>0</v>
      </c>
      <c r="K858" s="387">
        <v>0</v>
      </c>
      <c r="L858" s="530"/>
      <c r="M858" s="87">
        <f t="shared" si="70"/>
        <v>0</v>
      </c>
      <c r="N858" s="87">
        <v>103.58565870746654</v>
      </c>
    </row>
    <row r="859" spans="1:14" s="87" customFormat="1" ht="15.5" x14ac:dyDescent="0.35">
      <c r="A859" s="158">
        <v>81</v>
      </c>
      <c r="B859" s="333" t="s">
        <v>1300</v>
      </c>
      <c r="C859" s="158"/>
      <c r="D859" s="158"/>
      <c r="E859" s="158"/>
      <c r="F859" s="158">
        <f t="shared" si="72"/>
        <v>0</v>
      </c>
      <c r="G859" s="531">
        <f t="shared" si="73"/>
        <v>0</v>
      </c>
      <c r="H859" s="387">
        <f t="shared" si="71"/>
        <v>0</v>
      </c>
      <c r="I859" s="387">
        <f t="shared" si="74"/>
        <v>0</v>
      </c>
      <c r="J859" s="565">
        <v>0</v>
      </c>
      <c r="K859" s="387">
        <v>0</v>
      </c>
      <c r="L859" s="530"/>
      <c r="M859" s="87">
        <f t="shared" si="70"/>
        <v>0</v>
      </c>
      <c r="N859" s="87">
        <v>56.253243954551202</v>
      </c>
    </row>
    <row r="860" spans="1:14" s="87" customFormat="1" ht="15.5" x14ac:dyDescent="0.35">
      <c r="A860" s="158">
        <v>82</v>
      </c>
      <c r="B860" s="333" t="s">
        <v>1301</v>
      </c>
      <c r="C860" s="158"/>
      <c r="D860" s="158"/>
      <c r="E860" s="158"/>
      <c r="F860" s="158">
        <f t="shared" si="72"/>
        <v>0</v>
      </c>
      <c r="G860" s="531">
        <f t="shared" si="73"/>
        <v>0</v>
      </c>
      <c r="H860" s="387">
        <f t="shared" si="71"/>
        <v>0</v>
      </c>
      <c r="I860" s="387">
        <f t="shared" si="74"/>
        <v>0</v>
      </c>
      <c r="J860" s="565">
        <v>0</v>
      </c>
      <c r="K860" s="387">
        <v>0</v>
      </c>
      <c r="L860" s="530"/>
      <c r="M860" s="87">
        <f t="shared" si="70"/>
        <v>0</v>
      </c>
      <c r="N860" s="87">
        <v>96.805274617574312</v>
      </c>
    </row>
    <row r="861" spans="1:14" s="87" customFormat="1" ht="15.5" x14ac:dyDescent="0.35">
      <c r="A861" s="158">
        <v>83</v>
      </c>
      <c r="B861" s="333" t="s">
        <v>1302</v>
      </c>
      <c r="C861" s="158"/>
      <c r="D861" s="158"/>
      <c r="E861" s="158"/>
      <c r="F861" s="158">
        <f t="shared" si="72"/>
        <v>0</v>
      </c>
      <c r="G861" s="531">
        <f t="shared" si="73"/>
        <v>0</v>
      </c>
      <c r="H861" s="387">
        <f t="shared" si="71"/>
        <v>0</v>
      </c>
      <c r="I861" s="387">
        <f t="shared" si="74"/>
        <v>0</v>
      </c>
      <c r="J861" s="565">
        <v>0</v>
      </c>
      <c r="K861" s="387">
        <v>0</v>
      </c>
      <c r="L861" s="530"/>
      <c r="M861" s="87">
        <f t="shared" si="70"/>
        <v>0</v>
      </c>
      <c r="N861" s="87">
        <v>0</v>
      </c>
    </row>
    <row r="862" spans="1:14" s="87" customFormat="1" ht="15.5" x14ac:dyDescent="0.35">
      <c r="A862" s="158">
        <v>84</v>
      </c>
      <c r="B862" s="333" t="s">
        <v>1303</v>
      </c>
      <c r="C862" s="158"/>
      <c r="D862" s="158"/>
      <c r="E862" s="158"/>
      <c r="F862" s="158">
        <f t="shared" si="72"/>
        <v>0</v>
      </c>
      <c r="G862" s="531">
        <f t="shared" si="73"/>
        <v>0</v>
      </c>
      <c r="H862" s="387">
        <f t="shared" si="71"/>
        <v>0</v>
      </c>
      <c r="I862" s="387">
        <f t="shared" si="74"/>
        <v>0</v>
      </c>
      <c r="J862" s="565">
        <v>0</v>
      </c>
      <c r="K862" s="387">
        <v>0</v>
      </c>
      <c r="L862" s="530"/>
      <c r="M862" s="87">
        <f t="shared" si="70"/>
        <v>0</v>
      </c>
      <c r="N862" s="87">
        <v>0</v>
      </c>
    </row>
    <row r="863" spans="1:14" s="87" customFormat="1" ht="15.5" x14ac:dyDescent="0.35">
      <c r="A863" s="158">
        <v>85</v>
      </c>
      <c r="B863" s="333" t="s">
        <v>1304</v>
      </c>
      <c r="C863" s="158"/>
      <c r="D863" s="158"/>
      <c r="E863" s="158"/>
      <c r="F863" s="158">
        <f t="shared" si="72"/>
        <v>0</v>
      </c>
      <c r="G863" s="531">
        <f t="shared" si="73"/>
        <v>0</v>
      </c>
      <c r="H863" s="387">
        <f t="shared" si="71"/>
        <v>0</v>
      </c>
      <c r="I863" s="387">
        <f t="shared" si="74"/>
        <v>0</v>
      </c>
      <c r="J863" s="565">
        <v>0</v>
      </c>
      <c r="K863" s="387">
        <v>0</v>
      </c>
      <c r="L863" s="530"/>
      <c r="M863" s="87">
        <f t="shared" si="70"/>
        <v>0</v>
      </c>
      <c r="N863" s="87">
        <v>0</v>
      </c>
    </row>
    <row r="864" spans="1:14" s="87" customFormat="1" ht="15.5" x14ac:dyDescent="0.35">
      <c r="A864" s="158">
        <v>86</v>
      </c>
      <c r="B864" s="333" t="s">
        <v>1305</v>
      </c>
      <c r="C864" s="158"/>
      <c r="D864" s="158"/>
      <c r="E864" s="158"/>
      <c r="F864" s="158">
        <f t="shared" si="72"/>
        <v>0</v>
      </c>
      <c r="G864" s="531">
        <f t="shared" si="73"/>
        <v>0</v>
      </c>
      <c r="H864" s="387">
        <f t="shared" si="71"/>
        <v>0</v>
      </c>
      <c r="I864" s="387">
        <f t="shared" si="74"/>
        <v>0</v>
      </c>
      <c r="J864" s="565">
        <v>0</v>
      </c>
      <c r="K864" s="387">
        <v>0</v>
      </c>
      <c r="L864" s="530"/>
      <c r="M864" s="87">
        <f t="shared" si="70"/>
        <v>0</v>
      </c>
      <c r="N864" s="87">
        <v>39.341319171032161</v>
      </c>
    </row>
    <row r="865" spans="1:14" s="87" customFormat="1" ht="15.5" x14ac:dyDescent="0.35">
      <c r="A865" s="158">
        <v>87</v>
      </c>
      <c r="B865" s="333" t="s">
        <v>1306</v>
      </c>
      <c r="C865" s="158"/>
      <c r="D865" s="158"/>
      <c r="E865" s="158"/>
      <c r="F865" s="158">
        <f t="shared" si="72"/>
        <v>0</v>
      </c>
      <c r="G865" s="531">
        <f t="shared" si="73"/>
        <v>0</v>
      </c>
      <c r="H865" s="387">
        <f t="shared" si="71"/>
        <v>0</v>
      </c>
      <c r="I865" s="387">
        <f t="shared" si="74"/>
        <v>0</v>
      </c>
      <c r="J865" s="565">
        <v>0</v>
      </c>
      <c r="K865" s="387">
        <v>0</v>
      </c>
      <c r="L865" s="530"/>
      <c r="M865" s="87">
        <f t="shared" si="70"/>
        <v>0</v>
      </c>
      <c r="N865" s="87">
        <v>40.488541973266891</v>
      </c>
    </row>
    <row r="866" spans="1:14" s="87" customFormat="1" ht="15.5" x14ac:dyDescent="0.35">
      <c r="A866" s="158">
        <v>88</v>
      </c>
      <c r="B866" s="333" t="s">
        <v>1307</v>
      </c>
      <c r="C866" s="158"/>
      <c r="D866" s="158"/>
      <c r="E866" s="158"/>
      <c r="F866" s="158">
        <f t="shared" si="72"/>
        <v>0</v>
      </c>
      <c r="G866" s="531">
        <f t="shared" si="73"/>
        <v>0</v>
      </c>
      <c r="H866" s="387">
        <f t="shared" si="71"/>
        <v>0</v>
      </c>
      <c r="I866" s="387">
        <f t="shared" si="74"/>
        <v>0</v>
      </c>
      <c r="J866" s="565">
        <v>0</v>
      </c>
      <c r="K866" s="387">
        <v>0</v>
      </c>
      <c r="L866" s="530"/>
      <c r="M866" s="87">
        <f t="shared" si="70"/>
        <v>0</v>
      </c>
      <c r="N866" s="87">
        <v>0</v>
      </c>
    </row>
    <row r="867" spans="1:14" s="87" customFormat="1" ht="15.5" x14ac:dyDescent="0.35">
      <c r="A867" s="158">
        <v>89</v>
      </c>
      <c r="B867" s="333" t="s">
        <v>1308</v>
      </c>
      <c r="C867" s="158"/>
      <c r="D867" s="158"/>
      <c r="E867" s="158"/>
      <c r="F867" s="158">
        <f t="shared" si="72"/>
        <v>0</v>
      </c>
      <c r="G867" s="531">
        <f t="shared" si="73"/>
        <v>0</v>
      </c>
      <c r="H867" s="387">
        <f t="shared" si="71"/>
        <v>0</v>
      </c>
      <c r="I867" s="387">
        <f t="shared" si="74"/>
        <v>0</v>
      </c>
      <c r="J867" s="565">
        <v>0</v>
      </c>
      <c r="K867" s="387">
        <v>0</v>
      </c>
      <c r="L867" s="530"/>
      <c r="M867" s="87">
        <f t="shared" si="70"/>
        <v>0</v>
      </c>
      <c r="N867" s="87">
        <v>128.99508863825659</v>
      </c>
    </row>
    <row r="868" spans="1:14" s="87" customFormat="1" ht="15.5" x14ac:dyDescent="0.35">
      <c r="A868" s="158">
        <v>90</v>
      </c>
      <c r="B868" s="333" t="s">
        <v>1309</v>
      </c>
      <c r="C868" s="158"/>
      <c r="D868" s="158"/>
      <c r="E868" s="158"/>
      <c r="F868" s="158">
        <f t="shared" si="72"/>
        <v>0</v>
      </c>
      <c r="G868" s="531">
        <f t="shared" si="73"/>
        <v>0</v>
      </c>
      <c r="H868" s="387">
        <f t="shared" si="71"/>
        <v>0</v>
      </c>
      <c r="I868" s="387">
        <f t="shared" si="74"/>
        <v>0</v>
      </c>
      <c r="J868" s="565">
        <v>0</v>
      </c>
      <c r="K868" s="387">
        <v>0</v>
      </c>
      <c r="L868" s="530"/>
      <c r="M868" s="87">
        <f t="shared" si="70"/>
        <v>0</v>
      </c>
      <c r="N868" s="87">
        <v>0</v>
      </c>
    </row>
    <row r="869" spans="1:14" s="87" customFormat="1" ht="15.5" x14ac:dyDescent="0.35">
      <c r="A869" s="158">
        <v>91</v>
      </c>
      <c r="B869" s="333" t="s">
        <v>1310</v>
      </c>
      <c r="C869" s="158"/>
      <c r="D869" s="158"/>
      <c r="E869" s="158"/>
      <c r="F869" s="158">
        <f t="shared" si="72"/>
        <v>0</v>
      </c>
      <c r="G869" s="531">
        <f t="shared" si="73"/>
        <v>0</v>
      </c>
      <c r="H869" s="387">
        <f t="shared" si="71"/>
        <v>0</v>
      </c>
      <c r="I869" s="387">
        <f t="shared" si="74"/>
        <v>0</v>
      </c>
      <c r="J869" s="565">
        <v>0</v>
      </c>
      <c r="K869" s="387">
        <v>0</v>
      </c>
      <c r="L869" s="530"/>
      <c r="M869" s="87">
        <f t="shared" si="70"/>
        <v>0</v>
      </c>
      <c r="N869" s="87">
        <v>0</v>
      </c>
    </row>
    <row r="870" spans="1:14" s="87" customFormat="1" ht="15.5" x14ac:dyDescent="0.35">
      <c r="A870" s="158">
        <v>92</v>
      </c>
      <c r="B870" s="333" t="s">
        <v>1311</v>
      </c>
      <c r="C870" s="158"/>
      <c r="D870" s="158"/>
      <c r="E870" s="158"/>
      <c r="F870" s="158">
        <f t="shared" si="72"/>
        <v>0</v>
      </c>
      <c r="G870" s="531">
        <f t="shared" si="73"/>
        <v>0</v>
      </c>
      <c r="H870" s="387">
        <f t="shared" si="71"/>
        <v>0</v>
      </c>
      <c r="I870" s="387">
        <f t="shared" si="74"/>
        <v>0</v>
      </c>
      <c r="J870" s="565">
        <v>0</v>
      </c>
      <c r="K870" s="387">
        <v>0</v>
      </c>
      <c r="L870" s="530"/>
      <c r="M870" s="87">
        <f t="shared" si="70"/>
        <v>0</v>
      </c>
      <c r="N870" s="87">
        <v>0</v>
      </c>
    </row>
    <row r="871" spans="1:14" s="87" customFormat="1" ht="15.5" x14ac:dyDescent="0.35">
      <c r="A871" s="158">
        <v>93</v>
      </c>
      <c r="B871" s="333" t="s">
        <v>1312</v>
      </c>
      <c r="C871" s="158"/>
      <c r="D871" s="158"/>
      <c r="E871" s="158"/>
      <c r="F871" s="158">
        <f t="shared" si="72"/>
        <v>0</v>
      </c>
      <c r="G871" s="531">
        <f t="shared" si="73"/>
        <v>0</v>
      </c>
      <c r="H871" s="387">
        <f t="shared" si="71"/>
        <v>0</v>
      </c>
      <c r="I871" s="387">
        <f t="shared" si="74"/>
        <v>0</v>
      </c>
      <c r="J871" s="565">
        <v>0</v>
      </c>
      <c r="K871" s="387">
        <v>0</v>
      </c>
      <c r="L871" s="530"/>
      <c r="M871" s="87">
        <f t="shared" si="70"/>
        <v>0</v>
      </c>
      <c r="N871" s="87">
        <v>0</v>
      </c>
    </row>
    <row r="872" spans="1:14" s="87" customFormat="1" ht="15.5" x14ac:dyDescent="0.35">
      <c r="A872" s="158">
        <v>94</v>
      </c>
      <c r="B872" s="333" t="s">
        <v>1313</v>
      </c>
      <c r="C872" s="158"/>
      <c r="D872" s="158"/>
      <c r="E872" s="158"/>
      <c r="F872" s="158">
        <f t="shared" si="72"/>
        <v>0</v>
      </c>
      <c r="G872" s="531">
        <f t="shared" si="73"/>
        <v>0</v>
      </c>
      <c r="H872" s="387">
        <f t="shared" si="71"/>
        <v>0</v>
      </c>
      <c r="I872" s="387">
        <f t="shared" si="74"/>
        <v>0</v>
      </c>
      <c r="J872" s="565">
        <v>0</v>
      </c>
      <c r="K872" s="387">
        <v>0</v>
      </c>
      <c r="L872" s="530"/>
      <c r="M872" s="87">
        <f t="shared" si="70"/>
        <v>0</v>
      </c>
      <c r="N872" s="87">
        <v>0</v>
      </c>
    </row>
    <row r="873" spans="1:14" s="87" customFormat="1" ht="15.5" x14ac:dyDescent="0.35">
      <c r="A873" s="158">
        <v>95</v>
      </c>
      <c r="B873" s="333" t="s">
        <v>1314</v>
      </c>
      <c r="C873" s="158"/>
      <c r="D873" s="158"/>
      <c r="E873" s="158"/>
      <c r="F873" s="158">
        <f t="shared" si="72"/>
        <v>0</v>
      </c>
      <c r="G873" s="531">
        <f t="shared" si="73"/>
        <v>0</v>
      </c>
      <c r="H873" s="387">
        <f t="shared" si="71"/>
        <v>0</v>
      </c>
      <c r="I873" s="387">
        <f t="shared" si="74"/>
        <v>0</v>
      </c>
      <c r="J873" s="565">
        <v>0</v>
      </c>
      <c r="K873" s="387">
        <v>0</v>
      </c>
      <c r="L873" s="530"/>
      <c r="M873" s="87">
        <f t="shared" si="70"/>
        <v>0</v>
      </c>
      <c r="N873" s="87">
        <v>0</v>
      </c>
    </row>
    <row r="874" spans="1:14" s="87" customFormat="1" ht="15.5" x14ac:dyDescent="0.35">
      <c r="A874" s="158">
        <v>96</v>
      </c>
      <c r="B874" s="333" t="s">
        <v>1315</v>
      </c>
      <c r="C874" s="158"/>
      <c r="D874" s="158"/>
      <c r="E874" s="158"/>
      <c r="F874" s="158">
        <f t="shared" si="72"/>
        <v>0</v>
      </c>
      <c r="G874" s="531">
        <f t="shared" si="73"/>
        <v>0</v>
      </c>
      <c r="H874" s="387">
        <f t="shared" si="71"/>
        <v>0</v>
      </c>
      <c r="I874" s="387">
        <f t="shared" si="74"/>
        <v>0</v>
      </c>
      <c r="J874" s="565">
        <v>0</v>
      </c>
      <c r="K874" s="387">
        <v>0</v>
      </c>
      <c r="L874" s="530"/>
      <c r="M874" s="87">
        <f t="shared" si="70"/>
        <v>0</v>
      </c>
      <c r="N874" s="87">
        <v>69.726728638049266</v>
      </c>
    </row>
    <row r="875" spans="1:14" s="87" customFormat="1" ht="15.5" x14ac:dyDescent="0.35">
      <c r="A875" s="158">
        <v>97</v>
      </c>
      <c r="B875" s="333" t="s">
        <v>1316</v>
      </c>
      <c r="C875" s="158"/>
      <c r="D875" s="158"/>
      <c r="E875" s="158"/>
      <c r="F875" s="158">
        <f t="shared" si="72"/>
        <v>0</v>
      </c>
      <c r="G875" s="531">
        <f t="shared" si="73"/>
        <v>0</v>
      </c>
      <c r="H875" s="387">
        <f t="shared" si="71"/>
        <v>0</v>
      </c>
      <c r="I875" s="387">
        <f t="shared" si="74"/>
        <v>0</v>
      </c>
      <c r="J875" s="565">
        <v>0</v>
      </c>
      <c r="K875" s="387">
        <v>0</v>
      </c>
      <c r="L875" s="530"/>
      <c r="M875" s="87">
        <f t="shared" si="70"/>
        <v>0</v>
      </c>
      <c r="N875" s="87">
        <v>0</v>
      </c>
    </row>
    <row r="876" spans="1:14" s="87" customFormat="1" ht="15.5" x14ac:dyDescent="0.35">
      <c r="A876" s="158">
        <v>98</v>
      </c>
      <c r="B876" s="333" t="s">
        <v>1317</v>
      </c>
      <c r="C876" s="158"/>
      <c r="D876" s="158"/>
      <c r="E876" s="158"/>
      <c r="F876" s="158">
        <f t="shared" si="72"/>
        <v>0</v>
      </c>
      <c r="G876" s="531">
        <f t="shared" si="73"/>
        <v>0</v>
      </c>
      <c r="H876" s="387">
        <f t="shared" si="71"/>
        <v>0</v>
      </c>
      <c r="I876" s="387">
        <f t="shared" si="74"/>
        <v>0</v>
      </c>
      <c r="J876" s="565">
        <v>0</v>
      </c>
      <c r="K876" s="387">
        <v>0</v>
      </c>
      <c r="L876" s="530"/>
      <c r="M876" s="87">
        <f t="shared" si="70"/>
        <v>0</v>
      </c>
      <c r="N876" s="87">
        <v>0</v>
      </c>
    </row>
    <row r="877" spans="1:14" s="87" customFormat="1" ht="15.5" x14ac:dyDescent="0.35">
      <c r="A877" s="158">
        <v>99</v>
      </c>
      <c r="B877" s="333" t="s">
        <v>1318</v>
      </c>
      <c r="C877" s="158"/>
      <c r="D877" s="158"/>
      <c r="E877" s="158"/>
      <c r="F877" s="158">
        <f t="shared" si="72"/>
        <v>0</v>
      </c>
      <c r="G877" s="531">
        <f t="shared" si="73"/>
        <v>0</v>
      </c>
      <c r="H877" s="387">
        <f t="shared" si="71"/>
        <v>0</v>
      </c>
      <c r="I877" s="387">
        <f t="shared" si="74"/>
        <v>0</v>
      </c>
      <c r="J877" s="565">
        <v>0</v>
      </c>
      <c r="K877" s="387">
        <v>0</v>
      </c>
      <c r="L877" s="530"/>
      <c r="M877" s="87">
        <f t="shared" si="70"/>
        <v>0</v>
      </c>
      <c r="N877" s="87">
        <v>0</v>
      </c>
    </row>
    <row r="878" spans="1:14" s="87" customFormat="1" ht="15.5" x14ac:dyDescent="0.35">
      <c r="A878" s="158">
        <v>101</v>
      </c>
      <c r="B878" s="333" t="s">
        <v>1319</v>
      </c>
      <c r="C878" s="158"/>
      <c r="D878" s="158"/>
      <c r="E878" s="158"/>
      <c r="F878" s="158">
        <f t="shared" si="72"/>
        <v>0</v>
      </c>
      <c r="G878" s="531">
        <f t="shared" si="73"/>
        <v>0</v>
      </c>
      <c r="H878" s="387">
        <f t="shared" si="71"/>
        <v>0</v>
      </c>
      <c r="I878" s="387">
        <f t="shared" si="74"/>
        <v>0</v>
      </c>
      <c r="J878" s="565">
        <v>0</v>
      </c>
      <c r="K878" s="387">
        <v>0</v>
      </c>
      <c r="L878" s="530"/>
      <c r="M878" s="87">
        <f t="shared" si="70"/>
        <v>0</v>
      </c>
      <c r="N878" s="87">
        <v>0</v>
      </c>
    </row>
    <row r="879" spans="1:14" s="87" customFormat="1" ht="15.5" x14ac:dyDescent="0.35">
      <c r="A879" s="158">
        <v>102</v>
      </c>
      <c r="B879" s="333" t="s">
        <v>1320</v>
      </c>
      <c r="C879" s="158"/>
      <c r="D879" s="158"/>
      <c r="E879" s="158"/>
      <c r="F879" s="158">
        <f t="shared" si="72"/>
        <v>0</v>
      </c>
      <c r="G879" s="531">
        <f t="shared" si="73"/>
        <v>0</v>
      </c>
      <c r="H879" s="387">
        <f t="shared" si="71"/>
        <v>0</v>
      </c>
      <c r="I879" s="387">
        <f t="shared" si="74"/>
        <v>0</v>
      </c>
      <c r="J879" s="565">
        <v>0</v>
      </c>
      <c r="K879" s="387">
        <v>0</v>
      </c>
      <c r="L879" s="530"/>
      <c r="M879" s="87">
        <f t="shared" si="70"/>
        <v>0</v>
      </c>
      <c r="N879" s="87">
        <v>0</v>
      </c>
    </row>
    <row r="880" spans="1:14" s="87" customFormat="1" ht="15.5" x14ac:dyDescent="0.35">
      <c r="A880" s="158">
        <v>103</v>
      </c>
      <c r="B880" s="333" t="s">
        <v>1321</v>
      </c>
      <c r="C880" s="158"/>
      <c r="D880" s="158"/>
      <c r="E880" s="158"/>
      <c r="F880" s="158">
        <f t="shared" si="72"/>
        <v>0</v>
      </c>
      <c r="G880" s="531">
        <f t="shared" si="73"/>
        <v>0</v>
      </c>
      <c r="H880" s="387">
        <f t="shared" si="71"/>
        <v>0</v>
      </c>
      <c r="I880" s="387">
        <f t="shared" si="74"/>
        <v>0</v>
      </c>
      <c r="J880" s="565">
        <v>0</v>
      </c>
      <c r="K880" s="387">
        <v>0</v>
      </c>
      <c r="L880" s="530"/>
      <c r="M880" s="87">
        <f t="shared" si="70"/>
        <v>0</v>
      </c>
      <c r="N880" s="87">
        <v>0</v>
      </c>
    </row>
    <row r="881" spans="1:14" s="87" customFormat="1" ht="15.5" x14ac:dyDescent="0.35">
      <c r="A881" s="158">
        <v>104</v>
      </c>
      <c r="B881" s="333" t="s">
        <v>1322</v>
      </c>
      <c r="C881" s="158"/>
      <c r="D881" s="158"/>
      <c r="E881" s="158"/>
      <c r="F881" s="158">
        <f t="shared" si="72"/>
        <v>0</v>
      </c>
      <c r="G881" s="531">
        <f t="shared" si="73"/>
        <v>0</v>
      </c>
      <c r="H881" s="387">
        <f t="shared" si="71"/>
        <v>0</v>
      </c>
      <c r="I881" s="387">
        <f t="shared" si="74"/>
        <v>0</v>
      </c>
      <c r="J881" s="565">
        <v>0</v>
      </c>
      <c r="K881" s="387">
        <v>0</v>
      </c>
      <c r="L881" s="530"/>
      <c r="M881" s="87">
        <f t="shared" si="70"/>
        <v>0</v>
      </c>
      <c r="N881" s="87">
        <v>0</v>
      </c>
    </row>
    <row r="882" spans="1:14" s="87" customFormat="1" ht="15.5" x14ac:dyDescent="0.35">
      <c r="A882" s="158">
        <v>105</v>
      </c>
      <c r="B882" s="333" t="s">
        <v>1323</v>
      </c>
      <c r="C882" s="158"/>
      <c r="D882" s="158"/>
      <c r="E882" s="158"/>
      <c r="F882" s="158">
        <f t="shared" si="72"/>
        <v>0</v>
      </c>
      <c r="G882" s="531">
        <f t="shared" si="73"/>
        <v>0</v>
      </c>
      <c r="H882" s="387">
        <f t="shared" si="71"/>
        <v>0</v>
      </c>
      <c r="I882" s="387">
        <f t="shared" si="74"/>
        <v>0</v>
      </c>
      <c r="J882" s="565">
        <v>0</v>
      </c>
      <c r="K882" s="387">
        <v>0</v>
      </c>
      <c r="L882" s="530"/>
      <c r="M882" s="87">
        <f t="shared" si="70"/>
        <v>0</v>
      </c>
      <c r="N882" s="87">
        <v>0</v>
      </c>
    </row>
    <row r="883" spans="1:14" s="87" customFormat="1" ht="15.5" x14ac:dyDescent="0.35">
      <c r="A883" s="158">
        <v>106</v>
      </c>
      <c r="B883" s="333" t="s">
        <v>1324</v>
      </c>
      <c r="C883" s="158"/>
      <c r="D883" s="158"/>
      <c r="E883" s="158"/>
      <c r="F883" s="158">
        <f t="shared" si="72"/>
        <v>0</v>
      </c>
      <c r="G883" s="531">
        <f t="shared" si="73"/>
        <v>0</v>
      </c>
      <c r="H883" s="387">
        <f t="shared" si="71"/>
        <v>0</v>
      </c>
      <c r="I883" s="387">
        <f t="shared" si="74"/>
        <v>0</v>
      </c>
      <c r="J883" s="565">
        <v>0</v>
      </c>
      <c r="K883" s="387">
        <v>0</v>
      </c>
      <c r="L883" s="530"/>
      <c r="M883" s="87">
        <f t="shared" si="70"/>
        <v>0</v>
      </c>
      <c r="N883" s="87">
        <v>0</v>
      </c>
    </row>
    <row r="884" spans="1:14" s="87" customFormat="1" ht="15.5" x14ac:dyDescent="0.35">
      <c r="A884" s="158">
        <v>107</v>
      </c>
      <c r="B884" s="333" t="s">
        <v>1325</v>
      </c>
      <c r="C884" s="158"/>
      <c r="D884" s="158"/>
      <c r="E884" s="158"/>
      <c r="F884" s="158">
        <f t="shared" si="72"/>
        <v>0</v>
      </c>
      <c r="G884" s="531">
        <f t="shared" si="73"/>
        <v>0</v>
      </c>
      <c r="H884" s="387">
        <f t="shared" si="71"/>
        <v>0</v>
      </c>
      <c r="I884" s="387">
        <f t="shared" si="74"/>
        <v>0</v>
      </c>
      <c r="J884" s="565">
        <v>0</v>
      </c>
      <c r="K884" s="387">
        <v>0</v>
      </c>
      <c r="L884" s="530"/>
      <c r="M884" s="87">
        <f t="shared" si="70"/>
        <v>0</v>
      </c>
      <c r="N884" s="87">
        <v>0</v>
      </c>
    </row>
    <row r="885" spans="1:14" s="87" customFormat="1" ht="15.5" x14ac:dyDescent="0.35">
      <c r="A885" s="158">
        <v>108</v>
      </c>
      <c r="B885" s="333" t="s">
        <v>1326</v>
      </c>
      <c r="C885" s="158"/>
      <c r="D885" s="158"/>
      <c r="E885" s="158"/>
      <c r="F885" s="158">
        <f t="shared" si="72"/>
        <v>0</v>
      </c>
      <c r="G885" s="531">
        <f t="shared" si="73"/>
        <v>0</v>
      </c>
      <c r="H885" s="387">
        <f t="shared" si="71"/>
        <v>0</v>
      </c>
      <c r="I885" s="387">
        <f t="shared" si="74"/>
        <v>0</v>
      </c>
      <c r="J885" s="565">
        <v>0</v>
      </c>
      <c r="K885" s="387">
        <v>0</v>
      </c>
      <c r="L885" s="530"/>
      <c r="M885" s="87">
        <f t="shared" si="70"/>
        <v>0</v>
      </c>
      <c r="N885" s="87">
        <v>0</v>
      </c>
    </row>
    <row r="886" spans="1:14" s="87" customFormat="1" ht="15.5" x14ac:dyDescent="0.35">
      <c r="A886" s="158">
        <v>109</v>
      </c>
      <c r="B886" s="333" t="s">
        <v>1327</v>
      </c>
      <c r="C886" s="158"/>
      <c r="D886" s="158"/>
      <c r="E886" s="158"/>
      <c r="F886" s="158">
        <f t="shared" si="72"/>
        <v>0</v>
      </c>
      <c r="G886" s="531">
        <f t="shared" si="73"/>
        <v>0</v>
      </c>
      <c r="H886" s="387">
        <f t="shared" si="71"/>
        <v>0</v>
      </c>
      <c r="I886" s="387">
        <f t="shared" si="74"/>
        <v>0</v>
      </c>
      <c r="J886" s="565">
        <v>0</v>
      </c>
      <c r="K886" s="387">
        <v>0</v>
      </c>
      <c r="L886" s="530"/>
      <c r="M886" s="87">
        <f t="shared" si="70"/>
        <v>0</v>
      </c>
      <c r="N886" s="87">
        <v>0</v>
      </c>
    </row>
    <row r="887" spans="1:14" s="87" customFormat="1" ht="15.5" x14ac:dyDescent="0.35">
      <c r="A887" s="158">
        <v>110</v>
      </c>
      <c r="B887" s="333" t="s">
        <v>1328</v>
      </c>
      <c r="C887" s="158"/>
      <c r="D887" s="158"/>
      <c r="E887" s="158"/>
      <c r="F887" s="158">
        <f t="shared" si="72"/>
        <v>0</v>
      </c>
      <c r="G887" s="531">
        <f t="shared" si="73"/>
        <v>0</v>
      </c>
      <c r="H887" s="387">
        <f t="shared" si="71"/>
        <v>0</v>
      </c>
      <c r="I887" s="387">
        <f t="shared" si="74"/>
        <v>0</v>
      </c>
      <c r="J887" s="565">
        <v>0</v>
      </c>
      <c r="K887" s="387">
        <v>0</v>
      </c>
      <c r="L887" s="530"/>
      <c r="M887" s="87">
        <f t="shared" si="70"/>
        <v>0</v>
      </c>
      <c r="N887" s="87">
        <v>0</v>
      </c>
    </row>
    <row r="888" spans="1:14" s="87" customFormat="1" ht="15.5" x14ac:dyDescent="0.35">
      <c r="A888" s="158">
        <v>111</v>
      </c>
      <c r="B888" s="333" t="s">
        <v>1329</v>
      </c>
      <c r="C888" s="158"/>
      <c r="D888" s="158"/>
      <c r="E888" s="158"/>
      <c r="F888" s="158">
        <f t="shared" si="72"/>
        <v>0</v>
      </c>
      <c r="G888" s="531">
        <f t="shared" si="73"/>
        <v>0</v>
      </c>
      <c r="H888" s="387">
        <f t="shared" si="71"/>
        <v>0</v>
      </c>
      <c r="I888" s="387">
        <f t="shared" si="74"/>
        <v>0</v>
      </c>
      <c r="J888" s="565">
        <v>0</v>
      </c>
      <c r="K888" s="387">
        <v>0</v>
      </c>
      <c r="L888" s="530"/>
      <c r="M888" s="87">
        <f t="shared" si="70"/>
        <v>0</v>
      </c>
      <c r="N888" s="87">
        <v>0</v>
      </c>
    </row>
    <row r="889" spans="1:14" s="87" customFormat="1" ht="15.5" x14ac:dyDescent="0.35">
      <c r="A889" s="158">
        <v>112</v>
      </c>
      <c r="B889" s="333" t="s">
        <v>1330</v>
      </c>
      <c r="C889" s="158"/>
      <c r="D889" s="158"/>
      <c r="E889" s="158"/>
      <c r="F889" s="158">
        <f t="shared" si="72"/>
        <v>0</v>
      </c>
      <c r="G889" s="531">
        <f t="shared" si="73"/>
        <v>0</v>
      </c>
      <c r="H889" s="387">
        <f t="shared" si="71"/>
        <v>0</v>
      </c>
      <c r="I889" s="387">
        <f t="shared" si="74"/>
        <v>0</v>
      </c>
      <c r="J889" s="565">
        <v>0</v>
      </c>
      <c r="K889" s="387">
        <v>0</v>
      </c>
      <c r="L889" s="530"/>
      <c r="M889" s="87">
        <f t="shared" si="70"/>
        <v>0</v>
      </c>
      <c r="N889" s="87">
        <v>0</v>
      </c>
    </row>
    <row r="890" spans="1:14" s="87" customFormat="1" ht="15.5" x14ac:dyDescent="0.35">
      <c r="A890" s="158">
        <v>113</v>
      </c>
      <c r="B890" s="333" t="s">
        <v>1331</v>
      </c>
      <c r="C890" s="158"/>
      <c r="D890" s="158"/>
      <c r="E890" s="158"/>
      <c r="F890" s="158">
        <f t="shared" si="72"/>
        <v>0</v>
      </c>
      <c r="G890" s="531">
        <f t="shared" si="73"/>
        <v>0</v>
      </c>
      <c r="H890" s="387">
        <f t="shared" si="71"/>
        <v>0</v>
      </c>
      <c r="I890" s="387">
        <f t="shared" si="74"/>
        <v>0</v>
      </c>
      <c r="J890" s="565">
        <v>0</v>
      </c>
      <c r="K890" s="387">
        <v>0</v>
      </c>
      <c r="L890" s="530"/>
      <c r="M890" s="87">
        <f t="shared" si="70"/>
        <v>0</v>
      </c>
      <c r="N890" s="87">
        <v>0</v>
      </c>
    </row>
    <row r="891" spans="1:14" s="87" customFormat="1" ht="15.5" x14ac:dyDescent="0.35">
      <c r="A891" s="158">
        <v>114</v>
      </c>
      <c r="B891" s="333" t="s">
        <v>1332</v>
      </c>
      <c r="C891" s="158"/>
      <c r="D891" s="158"/>
      <c r="E891" s="158"/>
      <c r="F891" s="158">
        <f t="shared" si="72"/>
        <v>0</v>
      </c>
      <c r="G891" s="531">
        <f t="shared" si="73"/>
        <v>0</v>
      </c>
      <c r="H891" s="387">
        <f t="shared" si="71"/>
        <v>0</v>
      </c>
      <c r="I891" s="387">
        <f t="shared" si="74"/>
        <v>0</v>
      </c>
      <c r="J891" s="565">
        <v>0</v>
      </c>
      <c r="K891" s="387">
        <v>0</v>
      </c>
      <c r="L891" s="530"/>
      <c r="M891" s="87">
        <f t="shared" si="70"/>
        <v>0</v>
      </c>
      <c r="N891" s="87">
        <v>0</v>
      </c>
    </row>
    <row r="892" spans="1:14" s="87" customFormat="1" ht="15.5" x14ac:dyDescent="0.35">
      <c r="A892" s="158">
        <v>115</v>
      </c>
      <c r="B892" s="333" t="s">
        <v>1333</v>
      </c>
      <c r="C892" s="158"/>
      <c r="D892" s="158"/>
      <c r="E892" s="158"/>
      <c r="F892" s="158">
        <f t="shared" si="72"/>
        <v>0</v>
      </c>
      <c r="G892" s="531">
        <f t="shared" si="73"/>
        <v>0</v>
      </c>
      <c r="H892" s="387">
        <f t="shared" si="71"/>
        <v>0</v>
      </c>
      <c r="I892" s="387">
        <f t="shared" si="74"/>
        <v>0</v>
      </c>
      <c r="J892" s="565">
        <v>0</v>
      </c>
      <c r="K892" s="387">
        <v>0</v>
      </c>
      <c r="L892" s="530"/>
      <c r="M892" s="87">
        <f t="shared" si="70"/>
        <v>0</v>
      </c>
      <c r="N892" s="87">
        <v>0</v>
      </c>
    </row>
    <row r="893" spans="1:14" s="87" customFormat="1" ht="15.5" x14ac:dyDescent="0.35">
      <c r="A893" s="158">
        <v>116</v>
      </c>
      <c r="B893" s="333" t="s">
        <v>1334</v>
      </c>
      <c r="C893" s="158"/>
      <c r="D893" s="158"/>
      <c r="E893" s="158"/>
      <c r="F893" s="158">
        <f t="shared" si="72"/>
        <v>0</v>
      </c>
      <c r="G893" s="531">
        <f t="shared" si="73"/>
        <v>0</v>
      </c>
      <c r="H893" s="387">
        <f t="shared" si="71"/>
        <v>0</v>
      </c>
      <c r="I893" s="387">
        <f t="shared" si="74"/>
        <v>0</v>
      </c>
      <c r="J893" s="565">
        <v>0</v>
      </c>
      <c r="K893" s="387">
        <v>0</v>
      </c>
      <c r="L893" s="530"/>
      <c r="M893" s="87">
        <f t="shared" si="70"/>
        <v>0</v>
      </c>
      <c r="N893" s="87">
        <v>0</v>
      </c>
    </row>
    <row r="894" spans="1:14" s="87" customFormat="1" ht="15.5" x14ac:dyDescent="0.35">
      <c r="A894" s="158">
        <v>117</v>
      </c>
      <c r="B894" s="333" t="s">
        <v>1335</v>
      </c>
      <c r="C894" s="158"/>
      <c r="D894" s="158"/>
      <c r="E894" s="158"/>
      <c r="F894" s="158">
        <f t="shared" si="72"/>
        <v>0</v>
      </c>
      <c r="G894" s="531">
        <f t="shared" si="73"/>
        <v>0</v>
      </c>
      <c r="H894" s="387">
        <f t="shared" si="71"/>
        <v>0</v>
      </c>
      <c r="I894" s="387">
        <f t="shared" si="74"/>
        <v>0</v>
      </c>
      <c r="J894" s="565">
        <v>0</v>
      </c>
      <c r="K894" s="387">
        <v>0</v>
      </c>
      <c r="L894" s="530"/>
      <c r="M894" s="87">
        <f t="shared" si="70"/>
        <v>0</v>
      </c>
      <c r="N894" s="87">
        <v>0</v>
      </c>
    </row>
    <row r="895" spans="1:14" s="87" customFormat="1" ht="15.5" x14ac:dyDescent="0.35">
      <c r="A895" s="158">
        <v>118</v>
      </c>
      <c r="B895" s="333" t="s">
        <v>1336</v>
      </c>
      <c r="C895" s="158"/>
      <c r="D895" s="158"/>
      <c r="E895" s="158"/>
      <c r="F895" s="158">
        <f t="shared" si="72"/>
        <v>0</v>
      </c>
      <c r="G895" s="531">
        <f t="shared" si="73"/>
        <v>0</v>
      </c>
      <c r="H895" s="387">
        <f t="shared" si="71"/>
        <v>0</v>
      </c>
      <c r="I895" s="387">
        <f t="shared" si="74"/>
        <v>0</v>
      </c>
      <c r="J895" s="565">
        <v>0</v>
      </c>
      <c r="K895" s="387">
        <v>0</v>
      </c>
      <c r="L895" s="530"/>
      <c r="M895" s="87">
        <f t="shared" ref="M895:M955" si="75">K895*1.7</f>
        <v>0</v>
      </c>
      <c r="N895" s="87">
        <v>0</v>
      </c>
    </row>
    <row r="896" spans="1:14" s="87" customFormat="1" ht="15.5" x14ac:dyDescent="0.35">
      <c r="A896" s="158">
        <v>119</v>
      </c>
      <c r="B896" s="333" t="s">
        <v>1337</v>
      </c>
      <c r="C896" s="158"/>
      <c r="D896" s="158"/>
      <c r="E896" s="158"/>
      <c r="F896" s="158">
        <f t="shared" si="72"/>
        <v>0</v>
      </c>
      <c r="G896" s="531">
        <f t="shared" si="73"/>
        <v>0</v>
      </c>
      <c r="H896" s="387">
        <f t="shared" si="71"/>
        <v>0</v>
      </c>
      <c r="I896" s="387">
        <f t="shared" si="74"/>
        <v>0</v>
      </c>
      <c r="J896" s="565">
        <v>0</v>
      </c>
      <c r="K896" s="387">
        <v>0</v>
      </c>
      <c r="L896" s="530"/>
      <c r="M896" s="87">
        <f t="shared" si="75"/>
        <v>0</v>
      </c>
      <c r="N896" s="87">
        <v>0</v>
      </c>
    </row>
    <row r="897" spans="1:14" s="87" customFormat="1" ht="15.5" x14ac:dyDescent="0.35">
      <c r="A897" s="158">
        <v>120</v>
      </c>
      <c r="B897" s="333" t="s">
        <v>1338</v>
      </c>
      <c r="C897" s="158"/>
      <c r="D897" s="158"/>
      <c r="E897" s="158"/>
      <c r="F897" s="158">
        <f t="shared" si="72"/>
        <v>0</v>
      </c>
      <c r="G897" s="531">
        <f t="shared" si="73"/>
        <v>0</v>
      </c>
      <c r="H897" s="387">
        <f t="shared" si="71"/>
        <v>0</v>
      </c>
      <c r="I897" s="387">
        <f t="shared" si="74"/>
        <v>0</v>
      </c>
      <c r="J897" s="565">
        <v>0</v>
      </c>
      <c r="K897" s="387">
        <v>0</v>
      </c>
      <c r="L897" s="530"/>
      <c r="M897" s="87">
        <f t="shared" si="75"/>
        <v>0</v>
      </c>
      <c r="N897" s="87">
        <v>0</v>
      </c>
    </row>
    <row r="898" spans="1:14" s="87" customFormat="1" ht="15.5" x14ac:dyDescent="0.35">
      <c r="A898" s="158">
        <v>121</v>
      </c>
      <c r="B898" s="333" t="s">
        <v>1339</v>
      </c>
      <c r="C898" s="158"/>
      <c r="D898" s="158"/>
      <c r="E898" s="158"/>
      <c r="F898" s="158">
        <f t="shared" si="72"/>
        <v>0</v>
      </c>
      <c r="G898" s="531">
        <f t="shared" si="73"/>
        <v>0</v>
      </c>
      <c r="H898" s="387">
        <f t="shared" si="71"/>
        <v>0</v>
      </c>
      <c r="I898" s="387">
        <f t="shared" si="74"/>
        <v>0</v>
      </c>
      <c r="J898" s="565">
        <v>0</v>
      </c>
      <c r="K898" s="387">
        <v>0</v>
      </c>
      <c r="L898" s="530"/>
      <c r="M898" s="87">
        <f t="shared" si="75"/>
        <v>0</v>
      </c>
      <c r="N898" s="87">
        <v>0</v>
      </c>
    </row>
    <row r="899" spans="1:14" s="87" customFormat="1" ht="15.5" x14ac:dyDescent="0.35">
      <c r="A899" s="158">
        <v>122</v>
      </c>
      <c r="B899" s="333" t="s">
        <v>1340</v>
      </c>
      <c r="C899" s="158"/>
      <c r="D899" s="158"/>
      <c r="E899" s="158"/>
      <c r="F899" s="158">
        <f t="shared" ref="F899:F962" si="76">C899+D899+E899</f>
        <v>0</v>
      </c>
      <c r="G899" s="531">
        <f t="shared" si="73"/>
        <v>0</v>
      </c>
      <c r="H899" s="387">
        <f t="shared" si="71"/>
        <v>0</v>
      </c>
      <c r="I899" s="387">
        <f t="shared" si="74"/>
        <v>0</v>
      </c>
      <c r="J899" s="565">
        <v>0</v>
      </c>
      <c r="K899" s="387">
        <v>0</v>
      </c>
      <c r="L899" s="530"/>
      <c r="M899" s="87">
        <f t="shared" si="75"/>
        <v>0</v>
      </c>
      <c r="N899" s="87">
        <v>0</v>
      </c>
    </row>
    <row r="900" spans="1:14" s="87" customFormat="1" ht="15.5" x14ac:dyDescent="0.35">
      <c r="A900" s="158">
        <v>123</v>
      </c>
      <c r="B900" s="333" t="s">
        <v>1341</v>
      </c>
      <c r="C900" s="158"/>
      <c r="D900" s="158"/>
      <c r="E900" s="158"/>
      <c r="F900" s="158">
        <f t="shared" si="76"/>
        <v>0</v>
      </c>
      <c r="G900" s="531">
        <f t="shared" si="73"/>
        <v>0</v>
      </c>
      <c r="H900" s="387">
        <f t="shared" si="71"/>
        <v>0</v>
      </c>
      <c r="I900" s="387">
        <f t="shared" si="74"/>
        <v>0</v>
      </c>
      <c r="J900" s="565">
        <v>0</v>
      </c>
      <c r="K900" s="387">
        <v>0</v>
      </c>
      <c r="L900" s="530"/>
      <c r="M900" s="87">
        <f t="shared" si="75"/>
        <v>0</v>
      </c>
      <c r="N900" s="87">
        <v>0</v>
      </c>
    </row>
    <row r="901" spans="1:14" s="87" customFormat="1" ht="15.5" x14ac:dyDescent="0.35">
      <c r="A901" s="158">
        <v>124</v>
      </c>
      <c r="B901" s="333" t="s">
        <v>1342</v>
      </c>
      <c r="C901" s="158"/>
      <c r="D901" s="158"/>
      <c r="E901" s="158"/>
      <c r="F901" s="158">
        <f t="shared" si="76"/>
        <v>0</v>
      </c>
      <c r="G901" s="531">
        <f t="shared" si="73"/>
        <v>0</v>
      </c>
      <c r="H901" s="387">
        <f t="shared" si="71"/>
        <v>0</v>
      </c>
      <c r="I901" s="387">
        <f t="shared" si="74"/>
        <v>0</v>
      </c>
      <c r="J901" s="565">
        <v>0</v>
      </c>
      <c r="K901" s="387">
        <v>0</v>
      </c>
      <c r="L901" s="530"/>
      <c r="M901" s="87">
        <f t="shared" si="75"/>
        <v>0</v>
      </c>
      <c r="N901" s="87">
        <v>0</v>
      </c>
    </row>
    <row r="902" spans="1:14" s="87" customFormat="1" ht="15.5" x14ac:dyDescent="0.35">
      <c r="A902" s="158">
        <v>125</v>
      </c>
      <c r="B902" s="333" t="s">
        <v>1344</v>
      </c>
      <c r="C902" s="158"/>
      <c r="D902" s="158"/>
      <c r="E902" s="158"/>
      <c r="F902" s="158">
        <f t="shared" si="76"/>
        <v>0</v>
      </c>
      <c r="G902" s="531">
        <f t="shared" si="73"/>
        <v>0</v>
      </c>
      <c r="H902" s="387">
        <f t="shared" si="71"/>
        <v>0</v>
      </c>
      <c r="I902" s="387">
        <f t="shared" si="74"/>
        <v>0</v>
      </c>
      <c r="J902" s="565">
        <v>0</v>
      </c>
      <c r="K902" s="387">
        <v>0</v>
      </c>
      <c r="L902" s="530"/>
      <c r="M902" s="87">
        <f t="shared" si="75"/>
        <v>0</v>
      </c>
      <c r="N902" s="87">
        <v>0</v>
      </c>
    </row>
    <row r="903" spans="1:14" s="87" customFormat="1" ht="15.5" x14ac:dyDescent="0.35">
      <c r="A903" s="158">
        <v>126</v>
      </c>
      <c r="B903" s="333" t="s">
        <v>1345</v>
      </c>
      <c r="C903" s="158"/>
      <c r="D903" s="158"/>
      <c r="E903" s="158"/>
      <c r="F903" s="158">
        <f t="shared" si="76"/>
        <v>0</v>
      </c>
      <c r="G903" s="531">
        <f t="shared" si="73"/>
        <v>0</v>
      </c>
      <c r="H903" s="387">
        <f t="shared" ref="H903:H966" si="77">G903*4281.45</f>
        <v>0</v>
      </c>
      <c r="I903" s="387">
        <f t="shared" si="74"/>
        <v>0</v>
      </c>
      <c r="J903" s="565">
        <v>0</v>
      </c>
      <c r="K903" s="387">
        <v>0</v>
      </c>
      <c r="L903" s="530"/>
      <c r="M903" s="87">
        <f t="shared" si="75"/>
        <v>0</v>
      </c>
      <c r="N903" s="87">
        <v>0</v>
      </c>
    </row>
    <row r="904" spans="1:14" s="87" customFormat="1" ht="15.5" x14ac:dyDescent="0.35">
      <c r="A904" s="158">
        <v>127</v>
      </c>
      <c r="B904" s="333" t="s">
        <v>1346</v>
      </c>
      <c r="C904" s="158"/>
      <c r="D904" s="158"/>
      <c r="E904" s="158"/>
      <c r="F904" s="158">
        <f t="shared" si="76"/>
        <v>0</v>
      </c>
      <c r="G904" s="531">
        <f t="shared" si="73"/>
        <v>0</v>
      </c>
      <c r="H904" s="387">
        <f t="shared" si="77"/>
        <v>0</v>
      </c>
      <c r="I904" s="387">
        <f t="shared" si="74"/>
        <v>0</v>
      </c>
      <c r="J904" s="565">
        <v>0</v>
      </c>
      <c r="K904" s="387">
        <v>0</v>
      </c>
      <c r="L904" s="530"/>
      <c r="M904" s="87">
        <f t="shared" si="75"/>
        <v>0</v>
      </c>
      <c r="N904" s="87">
        <v>0</v>
      </c>
    </row>
    <row r="905" spans="1:14" s="87" customFormat="1" ht="15.5" x14ac:dyDescent="0.35">
      <c r="A905" s="158">
        <v>128</v>
      </c>
      <c r="B905" s="333" t="s">
        <v>1347</v>
      </c>
      <c r="C905" s="158"/>
      <c r="D905" s="158"/>
      <c r="E905" s="158"/>
      <c r="F905" s="158">
        <f t="shared" si="76"/>
        <v>0</v>
      </c>
      <c r="G905" s="531">
        <f t="shared" si="73"/>
        <v>0</v>
      </c>
      <c r="H905" s="387">
        <f t="shared" si="77"/>
        <v>0</v>
      </c>
      <c r="I905" s="387">
        <f t="shared" si="74"/>
        <v>0</v>
      </c>
      <c r="J905" s="565">
        <v>0</v>
      </c>
      <c r="K905" s="387">
        <v>0</v>
      </c>
      <c r="L905" s="530"/>
      <c r="M905" s="87">
        <f t="shared" si="75"/>
        <v>0</v>
      </c>
      <c r="N905" s="87">
        <v>128.91957871377213</v>
      </c>
    </row>
    <row r="906" spans="1:14" s="87" customFormat="1" ht="15.5" x14ac:dyDescent="0.35">
      <c r="A906" s="158">
        <v>129</v>
      </c>
      <c r="B906" s="333" t="s">
        <v>1348</v>
      </c>
      <c r="C906" s="158"/>
      <c r="D906" s="158"/>
      <c r="E906" s="158"/>
      <c r="F906" s="158">
        <f t="shared" si="76"/>
        <v>0</v>
      </c>
      <c r="G906" s="531">
        <f t="shared" si="73"/>
        <v>0</v>
      </c>
      <c r="H906" s="387">
        <f t="shared" si="77"/>
        <v>0</v>
      </c>
      <c r="I906" s="387">
        <f t="shared" si="74"/>
        <v>0</v>
      </c>
      <c r="J906" s="565">
        <v>0</v>
      </c>
      <c r="K906" s="387">
        <v>0</v>
      </c>
      <c r="L906" s="530"/>
      <c r="M906" s="87">
        <f t="shared" si="75"/>
        <v>0</v>
      </c>
      <c r="N906" s="87">
        <v>0</v>
      </c>
    </row>
    <row r="907" spans="1:14" s="87" customFormat="1" ht="15.5" x14ac:dyDescent="0.35">
      <c r="A907" s="158">
        <v>130</v>
      </c>
      <c r="B907" s="333" t="s">
        <v>1349</v>
      </c>
      <c r="C907" s="158"/>
      <c r="D907" s="158"/>
      <c r="E907" s="163"/>
      <c r="F907" s="158">
        <f t="shared" si="76"/>
        <v>0</v>
      </c>
      <c r="G907" s="531">
        <f t="shared" si="73"/>
        <v>0</v>
      </c>
      <c r="H907" s="387">
        <f t="shared" si="77"/>
        <v>0</v>
      </c>
      <c r="I907" s="387">
        <f t="shared" ref="I907:I970" si="78">H907*0.22</f>
        <v>0</v>
      </c>
      <c r="J907" s="565">
        <v>0</v>
      </c>
      <c r="K907" s="387">
        <v>0</v>
      </c>
      <c r="L907" s="530"/>
      <c r="M907" s="87">
        <f t="shared" si="75"/>
        <v>0</v>
      </c>
      <c r="N907" s="87">
        <v>0</v>
      </c>
    </row>
    <row r="908" spans="1:14" s="87" customFormat="1" ht="15.5" x14ac:dyDescent="0.35">
      <c r="A908" s="158">
        <v>131</v>
      </c>
      <c r="B908" s="333" t="s">
        <v>1350</v>
      </c>
      <c r="C908" s="158"/>
      <c r="D908" s="158"/>
      <c r="E908" s="158"/>
      <c r="F908" s="158">
        <f t="shared" si="76"/>
        <v>0</v>
      </c>
      <c r="G908" s="531">
        <f t="shared" si="73"/>
        <v>0</v>
      </c>
      <c r="H908" s="387">
        <f t="shared" si="77"/>
        <v>0</v>
      </c>
      <c r="I908" s="387">
        <f t="shared" si="78"/>
        <v>0</v>
      </c>
      <c r="J908" s="565">
        <v>0</v>
      </c>
      <c r="K908" s="387">
        <v>0</v>
      </c>
      <c r="L908" s="530"/>
      <c r="M908" s="87">
        <f t="shared" si="75"/>
        <v>0</v>
      </c>
      <c r="N908" s="87">
        <v>0</v>
      </c>
    </row>
    <row r="909" spans="1:14" s="87" customFormat="1" ht="15.5" x14ac:dyDescent="0.35">
      <c r="A909" s="158">
        <v>132</v>
      </c>
      <c r="B909" s="333" t="s">
        <v>1351</v>
      </c>
      <c r="C909" s="158"/>
      <c r="D909" s="158"/>
      <c r="E909" s="158"/>
      <c r="F909" s="158">
        <f t="shared" si="76"/>
        <v>0</v>
      </c>
      <c r="G909" s="531">
        <f t="shared" si="73"/>
        <v>0</v>
      </c>
      <c r="H909" s="387">
        <f t="shared" si="77"/>
        <v>0</v>
      </c>
      <c r="I909" s="387">
        <f t="shared" si="78"/>
        <v>0</v>
      </c>
      <c r="J909" s="565">
        <v>0</v>
      </c>
      <c r="K909" s="387">
        <v>0</v>
      </c>
      <c r="L909" s="530"/>
      <c r="M909" s="87">
        <f t="shared" si="75"/>
        <v>0</v>
      </c>
      <c r="N909" s="87">
        <v>0</v>
      </c>
    </row>
    <row r="910" spans="1:14" s="87" customFormat="1" ht="15.5" x14ac:dyDescent="0.35">
      <c r="A910" s="158">
        <v>133</v>
      </c>
      <c r="B910" s="333" t="s">
        <v>1352</v>
      </c>
      <c r="C910" s="158"/>
      <c r="D910" s="158"/>
      <c r="E910" s="158"/>
      <c r="F910" s="158">
        <f t="shared" si="76"/>
        <v>0</v>
      </c>
      <c r="G910" s="531">
        <f t="shared" ref="G910:G973" si="79">2/163476.39*F910</f>
        <v>0</v>
      </c>
      <c r="H910" s="387">
        <f t="shared" si="77"/>
        <v>0</v>
      </c>
      <c r="I910" s="387">
        <f t="shared" si="78"/>
        <v>0</v>
      </c>
      <c r="J910" s="565">
        <v>0</v>
      </c>
      <c r="K910" s="387">
        <v>0</v>
      </c>
      <c r="L910" s="530"/>
      <c r="M910" s="87">
        <f t="shared" si="75"/>
        <v>0</v>
      </c>
      <c r="N910" s="87">
        <v>0</v>
      </c>
    </row>
    <row r="911" spans="1:14" s="87" customFormat="1" ht="15.5" x14ac:dyDescent="0.35">
      <c r="A911" s="158">
        <v>134</v>
      </c>
      <c r="B911" s="333" t="s">
        <v>1353</v>
      </c>
      <c r="C911" s="158"/>
      <c r="D911" s="158"/>
      <c r="E911" s="158"/>
      <c r="F911" s="158">
        <f t="shared" si="76"/>
        <v>0</v>
      </c>
      <c r="G911" s="531">
        <f t="shared" si="79"/>
        <v>0</v>
      </c>
      <c r="H911" s="387">
        <f t="shared" si="77"/>
        <v>0</v>
      </c>
      <c r="I911" s="387">
        <f t="shared" si="78"/>
        <v>0</v>
      </c>
      <c r="J911" s="565">
        <v>0</v>
      </c>
      <c r="K911" s="387">
        <v>0</v>
      </c>
      <c r="L911" s="530"/>
      <c r="M911" s="87">
        <f t="shared" si="75"/>
        <v>0</v>
      </c>
      <c r="N911" s="87">
        <v>0</v>
      </c>
    </row>
    <row r="912" spans="1:14" s="87" customFormat="1" ht="15.5" x14ac:dyDescent="0.35">
      <c r="A912" s="158">
        <v>135</v>
      </c>
      <c r="B912" s="333" t="s">
        <v>1354</v>
      </c>
      <c r="C912" s="158"/>
      <c r="D912" s="158"/>
      <c r="E912" s="158"/>
      <c r="F912" s="158">
        <f t="shared" si="76"/>
        <v>0</v>
      </c>
      <c r="G912" s="531">
        <f t="shared" si="79"/>
        <v>0</v>
      </c>
      <c r="H912" s="387">
        <f t="shared" si="77"/>
        <v>0</v>
      </c>
      <c r="I912" s="387">
        <f t="shared" si="78"/>
        <v>0</v>
      </c>
      <c r="J912" s="565">
        <v>0</v>
      </c>
      <c r="K912" s="387">
        <v>0</v>
      </c>
      <c r="L912" s="530"/>
      <c r="M912" s="87">
        <f t="shared" si="75"/>
        <v>0</v>
      </c>
      <c r="N912" s="87">
        <v>88.944842726708401</v>
      </c>
    </row>
    <row r="913" spans="1:14" s="87" customFormat="1" ht="15.5" x14ac:dyDescent="0.35">
      <c r="A913" s="158">
        <v>136</v>
      </c>
      <c r="B913" s="333" t="s">
        <v>1355</v>
      </c>
      <c r="C913" s="158"/>
      <c r="D913" s="158"/>
      <c r="E913" s="158"/>
      <c r="F913" s="158">
        <f t="shared" si="76"/>
        <v>0</v>
      </c>
      <c r="G913" s="531">
        <f t="shared" si="79"/>
        <v>0</v>
      </c>
      <c r="H913" s="387">
        <f t="shared" si="77"/>
        <v>0</v>
      </c>
      <c r="I913" s="387">
        <f t="shared" si="78"/>
        <v>0</v>
      </c>
      <c r="J913" s="565">
        <v>0</v>
      </c>
      <c r="K913" s="387">
        <v>0</v>
      </c>
      <c r="L913" s="530"/>
      <c r="M913" s="87">
        <f t="shared" si="75"/>
        <v>0</v>
      </c>
      <c r="N913" s="87">
        <v>31.86700657964991</v>
      </c>
    </row>
    <row r="914" spans="1:14" s="87" customFormat="1" ht="15.5" x14ac:dyDescent="0.35">
      <c r="A914" s="158">
        <v>137</v>
      </c>
      <c r="B914" s="333" t="s">
        <v>1356</v>
      </c>
      <c r="C914" s="158"/>
      <c r="D914" s="158"/>
      <c r="E914" s="158"/>
      <c r="F914" s="158">
        <f t="shared" si="76"/>
        <v>0</v>
      </c>
      <c r="G914" s="531">
        <f t="shared" si="79"/>
        <v>0</v>
      </c>
      <c r="H914" s="387">
        <f t="shared" si="77"/>
        <v>0</v>
      </c>
      <c r="I914" s="387">
        <f t="shared" si="78"/>
        <v>0</v>
      </c>
      <c r="J914" s="565">
        <v>0</v>
      </c>
      <c r="K914" s="387">
        <v>0</v>
      </c>
      <c r="L914" s="530"/>
      <c r="M914" s="87">
        <f t="shared" si="75"/>
        <v>0</v>
      </c>
      <c r="N914" s="87">
        <v>0</v>
      </c>
    </row>
    <row r="915" spans="1:14" s="87" customFormat="1" ht="15.5" x14ac:dyDescent="0.35">
      <c r="A915" s="158">
        <v>138</v>
      </c>
      <c r="B915" s="333" t="s">
        <v>1357</v>
      </c>
      <c r="C915" s="158"/>
      <c r="D915" s="158"/>
      <c r="E915" s="158"/>
      <c r="F915" s="158">
        <f t="shared" si="76"/>
        <v>0</v>
      </c>
      <c r="G915" s="531">
        <f t="shared" si="79"/>
        <v>0</v>
      </c>
      <c r="H915" s="387">
        <f t="shared" si="77"/>
        <v>0</v>
      </c>
      <c r="I915" s="387">
        <f t="shared" si="78"/>
        <v>0</v>
      </c>
      <c r="J915" s="565">
        <v>0</v>
      </c>
      <c r="K915" s="387">
        <v>0</v>
      </c>
      <c r="L915" s="530"/>
      <c r="M915" s="87">
        <f t="shared" si="75"/>
        <v>0</v>
      </c>
      <c r="N915" s="87">
        <v>0</v>
      </c>
    </row>
    <row r="916" spans="1:14" s="87" customFormat="1" ht="15.5" x14ac:dyDescent="0.35">
      <c r="A916" s="158">
        <v>139</v>
      </c>
      <c r="B916" s="333" t="s">
        <v>1358</v>
      </c>
      <c r="C916" s="158"/>
      <c r="D916" s="158"/>
      <c r="E916" s="158"/>
      <c r="F916" s="158">
        <f t="shared" si="76"/>
        <v>0</v>
      </c>
      <c r="G916" s="531">
        <f t="shared" si="79"/>
        <v>0</v>
      </c>
      <c r="H916" s="387">
        <f t="shared" si="77"/>
        <v>0</v>
      </c>
      <c r="I916" s="387">
        <f t="shared" si="78"/>
        <v>0</v>
      </c>
      <c r="J916" s="565">
        <v>0</v>
      </c>
      <c r="K916" s="387">
        <v>0</v>
      </c>
      <c r="L916" s="530"/>
      <c r="M916" s="87">
        <f t="shared" si="75"/>
        <v>0</v>
      </c>
      <c r="N916" s="87">
        <v>0</v>
      </c>
    </row>
    <row r="917" spans="1:14" s="87" customFormat="1" ht="15.5" x14ac:dyDescent="0.35">
      <c r="A917" s="158">
        <v>140</v>
      </c>
      <c r="B917" s="333" t="s">
        <v>1359</v>
      </c>
      <c r="C917" s="158"/>
      <c r="D917" s="158"/>
      <c r="E917" s="158"/>
      <c r="F917" s="158">
        <f t="shared" si="76"/>
        <v>0</v>
      </c>
      <c r="G917" s="531">
        <f t="shared" si="79"/>
        <v>0</v>
      </c>
      <c r="H917" s="387">
        <f t="shared" si="77"/>
        <v>0</v>
      </c>
      <c r="I917" s="387">
        <f t="shared" si="78"/>
        <v>0</v>
      </c>
      <c r="J917" s="565">
        <v>0</v>
      </c>
      <c r="K917" s="387">
        <v>0</v>
      </c>
      <c r="L917" s="530"/>
      <c r="M917" s="87">
        <f t="shared" si="75"/>
        <v>0</v>
      </c>
      <c r="N917" s="87">
        <v>0</v>
      </c>
    </row>
    <row r="918" spans="1:14" s="87" customFormat="1" ht="15.5" x14ac:dyDescent="0.35">
      <c r="A918" s="158">
        <v>141</v>
      </c>
      <c r="B918" s="333" t="s">
        <v>1360</v>
      </c>
      <c r="C918" s="158"/>
      <c r="D918" s="158"/>
      <c r="E918" s="158"/>
      <c r="F918" s="158">
        <f t="shared" si="76"/>
        <v>0</v>
      </c>
      <c r="G918" s="531">
        <f t="shared" si="79"/>
        <v>0</v>
      </c>
      <c r="H918" s="387">
        <f t="shared" si="77"/>
        <v>0</v>
      </c>
      <c r="I918" s="387">
        <f t="shared" si="78"/>
        <v>0</v>
      </c>
      <c r="J918" s="565">
        <v>0</v>
      </c>
      <c r="K918" s="387">
        <v>0</v>
      </c>
      <c r="L918" s="530"/>
      <c r="M918" s="87">
        <f t="shared" si="75"/>
        <v>0</v>
      </c>
      <c r="N918" s="87">
        <v>0</v>
      </c>
    </row>
    <row r="919" spans="1:14" s="87" customFormat="1" ht="15.5" x14ac:dyDescent="0.35">
      <c r="A919" s="158">
        <v>142</v>
      </c>
      <c r="B919" s="333" t="s">
        <v>1361</v>
      </c>
      <c r="C919" s="163"/>
      <c r="D919" s="158"/>
      <c r="E919" s="158"/>
      <c r="F919" s="158">
        <f t="shared" si="76"/>
        <v>0</v>
      </c>
      <c r="G919" s="531">
        <f t="shared" si="79"/>
        <v>0</v>
      </c>
      <c r="H919" s="387">
        <f t="shared" si="77"/>
        <v>0</v>
      </c>
      <c r="I919" s="387">
        <f t="shared" si="78"/>
        <v>0</v>
      </c>
      <c r="J919" s="565">
        <v>0</v>
      </c>
      <c r="K919" s="387">
        <v>0</v>
      </c>
      <c r="L919" s="530"/>
      <c r="M919" s="87">
        <f t="shared" si="75"/>
        <v>0</v>
      </c>
      <c r="N919" s="87">
        <v>0</v>
      </c>
    </row>
    <row r="920" spans="1:14" s="87" customFormat="1" ht="15.5" x14ac:dyDescent="0.35">
      <c r="A920" s="158">
        <v>143</v>
      </c>
      <c r="B920" s="333" t="s">
        <v>1362</v>
      </c>
      <c r="C920" s="158"/>
      <c r="D920" s="158"/>
      <c r="E920" s="158"/>
      <c r="F920" s="158">
        <f t="shared" si="76"/>
        <v>0</v>
      </c>
      <c r="G920" s="531">
        <f t="shared" si="79"/>
        <v>0</v>
      </c>
      <c r="H920" s="387">
        <f t="shared" si="77"/>
        <v>0</v>
      </c>
      <c r="I920" s="387">
        <f t="shared" si="78"/>
        <v>0</v>
      </c>
      <c r="J920" s="565">
        <v>0</v>
      </c>
      <c r="K920" s="387">
        <v>0</v>
      </c>
      <c r="L920" s="530"/>
      <c r="M920" s="87">
        <f t="shared" si="75"/>
        <v>0</v>
      </c>
      <c r="N920" s="87">
        <v>0</v>
      </c>
    </row>
    <row r="921" spans="1:14" s="87" customFormat="1" ht="15.5" x14ac:dyDescent="0.35">
      <c r="A921" s="158">
        <v>144</v>
      </c>
      <c r="B921" s="333" t="s">
        <v>1363</v>
      </c>
      <c r="C921" s="158"/>
      <c r="D921" s="158"/>
      <c r="E921" s="158"/>
      <c r="F921" s="158">
        <f t="shared" si="76"/>
        <v>0</v>
      </c>
      <c r="G921" s="531">
        <f t="shared" si="79"/>
        <v>0</v>
      </c>
      <c r="H921" s="387">
        <f t="shared" si="77"/>
        <v>0</v>
      </c>
      <c r="I921" s="387">
        <f t="shared" si="78"/>
        <v>0</v>
      </c>
      <c r="J921" s="565">
        <v>0</v>
      </c>
      <c r="K921" s="387">
        <v>0</v>
      </c>
      <c r="L921" s="530"/>
      <c r="M921" s="87">
        <f t="shared" si="75"/>
        <v>0</v>
      </c>
      <c r="N921" s="87">
        <v>0</v>
      </c>
    </row>
    <row r="922" spans="1:14" s="87" customFormat="1" ht="15.5" x14ac:dyDescent="0.35">
      <c r="A922" s="158">
        <v>145</v>
      </c>
      <c r="B922" s="333" t="s">
        <v>1364</v>
      </c>
      <c r="C922" s="158"/>
      <c r="D922" s="158"/>
      <c r="E922" s="158"/>
      <c r="F922" s="158">
        <f t="shared" si="76"/>
        <v>0</v>
      </c>
      <c r="G922" s="531">
        <f t="shared" si="79"/>
        <v>0</v>
      </c>
      <c r="H922" s="387">
        <f t="shared" si="77"/>
        <v>0</v>
      </c>
      <c r="I922" s="387">
        <f t="shared" si="78"/>
        <v>0</v>
      </c>
      <c r="J922" s="565">
        <v>0</v>
      </c>
      <c r="K922" s="387">
        <v>0</v>
      </c>
      <c r="L922" s="530"/>
      <c r="M922" s="87">
        <f t="shared" si="75"/>
        <v>0</v>
      </c>
      <c r="N922" s="87">
        <v>0</v>
      </c>
    </row>
    <row r="923" spans="1:14" s="87" customFormat="1" ht="15.5" x14ac:dyDescent="0.35">
      <c r="A923" s="158">
        <v>146</v>
      </c>
      <c r="B923" s="333" t="s">
        <v>1365</v>
      </c>
      <c r="C923" s="158"/>
      <c r="D923" s="158"/>
      <c r="E923" s="158"/>
      <c r="F923" s="158">
        <f t="shared" si="76"/>
        <v>0</v>
      </c>
      <c r="G923" s="531">
        <f t="shared" si="79"/>
        <v>0</v>
      </c>
      <c r="H923" s="387">
        <f t="shared" si="77"/>
        <v>0</v>
      </c>
      <c r="I923" s="387">
        <f t="shared" si="78"/>
        <v>0</v>
      </c>
      <c r="J923" s="565">
        <v>0</v>
      </c>
      <c r="K923" s="387">
        <v>0</v>
      </c>
      <c r="L923" s="530"/>
      <c r="M923" s="87">
        <f t="shared" si="75"/>
        <v>0</v>
      </c>
      <c r="N923" s="87">
        <v>0</v>
      </c>
    </row>
    <row r="924" spans="1:14" s="87" customFormat="1" ht="15.5" x14ac:dyDescent="0.35">
      <c r="A924" s="158">
        <v>147</v>
      </c>
      <c r="B924" s="333" t="s">
        <v>1366</v>
      </c>
      <c r="C924" s="158"/>
      <c r="D924" s="158"/>
      <c r="E924" s="158"/>
      <c r="F924" s="158">
        <f t="shared" si="76"/>
        <v>0</v>
      </c>
      <c r="G924" s="531">
        <f t="shared" si="79"/>
        <v>0</v>
      </c>
      <c r="H924" s="387">
        <f t="shared" si="77"/>
        <v>0</v>
      </c>
      <c r="I924" s="387">
        <f t="shared" si="78"/>
        <v>0</v>
      </c>
      <c r="J924" s="565">
        <v>0</v>
      </c>
      <c r="K924" s="387">
        <v>0</v>
      </c>
      <c r="L924" s="530"/>
      <c r="M924" s="87">
        <f t="shared" si="75"/>
        <v>0</v>
      </c>
      <c r="N924" s="87">
        <v>0</v>
      </c>
    </row>
    <row r="925" spans="1:14" s="87" customFormat="1" ht="15.5" x14ac:dyDescent="0.35">
      <c r="A925" s="158">
        <v>148</v>
      </c>
      <c r="B925" s="333" t="s">
        <v>2161</v>
      </c>
      <c r="C925" s="158"/>
      <c r="D925" s="158"/>
      <c r="E925" s="158"/>
      <c r="F925" s="158">
        <f t="shared" si="76"/>
        <v>0</v>
      </c>
      <c r="G925" s="531">
        <f t="shared" si="79"/>
        <v>0</v>
      </c>
      <c r="H925" s="387">
        <f t="shared" si="77"/>
        <v>0</v>
      </c>
      <c r="I925" s="387">
        <f t="shared" si="78"/>
        <v>0</v>
      </c>
      <c r="J925" s="565">
        <v>0</v>
      </c>
      <c r="K925" s="387">
        <v>0</v>
      </c>
      <c r="L925" s="530"/>
      <c r="M925" s="87">
        <f t="shared" si="75"/>
        <v>0</v>
      </c>
      <c r="N925" s="87">
        <v>0</v>
      </c>
    </row>
    <row r="926" spans="1:14" s="87" customFormat="1" ht="15.5" x14ac:dyDescent="0.35">
      <c r="A926" s="158">
        <v>149</v>
      </c>
      <c r="B926" s="333" t="s">
        <v>1367</v>
      </c>
      <c r="C926" s="158"/>
      <c r="D926" s="158"/>
      <c r="E926" s="158"/>
      <c r="F926" s="158">
        <f t="shared" si="76"/>
        <v>0</v>
      </c>
      <c r="G926" s="531">
        <f t="shared" si="79"/>
        <v>0</v>
      </c>
      <c r="H926" s="387">
        <f t="shared" si="77"/>
        <v>0</v>
      </c>
      <c r="I926" s="387">
        <f t="shared" si="78"/>
        <v>0</v>
      </c>
      <c r="J926" s="565">
        <v>0</v>
      </c>
      <c r="K926" s="387">
        <v>0</v>
      </c>
      <c r="L926" s="530"/>
      <c r="M926" s="87">
        <f t="shared" si="75"/>
        <v>0</v>
      </c>
      <c r="N926" s="87">
        <v>0</v>
      </c>
    </row>
    <row r="927" spans="1:14" s="87" customFormat="1" ht="15.5" x14ac:dyDescent="0.35">
      <c r="A927" s="158">
        <v>150</v>
      </c>
      <c r="B927" s="333" t="s">
        <v>1368</v>
      </c>
      <c r="C927" s="158"/>
      <c r="D927" s="158"/>
      <c r="E927" s="158"/>
      <c r="F927" s="158">
        <f t="shared" si="76"/>
        <v>0</v>
      </c>
      <c r="G927" s="531">
        <f t="shared" si="79"/>
        <v>0</v>
      </c>
      <c r="H927" s="387">
        <f t="shared" si="77"/>
        <v>0</v>
      </c>
      <c r="I927" s="387">
        <f t="shared" si="78"/>
        <v>0</v>
      </c>
      <c r="J927" s="565">
        <v>0</v>
      </c>
      <c r="K927" s="387">
        <v>0</v>
      </c>
      <c r="L927" s="530"/>
      <c r="M927" s="87">
        <f t="shared" si="75"/>
        <v>0</v>
      </c>
      <c r="N927" s="87">
        <v>0</v>
      </c>
    </row>
    <row r="928" spans="1:14" s="87" customFormat="1" ht="15.5" x14ac:dyDescent="0.35">
      <c r="A928" s="158">
        <v>151</v>
      </c>
      <c r="B928" s="333" t="s">
        <v>1369</v>
      </c>
      <c r="C928" s="158"/>
      <c r="D928" s="158"/>
      <c r="E928" s="158"/>
      <c r="F928" s="158">
        <f t="shared" si="76"/>
        <v>0</v>
      </c>
      <c r="G928" s="531">
        <f t="shared" si="79"/>
        <v>0</v>
      </c>
      <c r="H928" s="387">
        <f t="shared" si="77"/>
        <v>0</v>
      </c>
      <c r="I928" s="387">
        <f t="shared" si="78"/>
        <v>0</v>
      </c>
      <c r="J928" s="565">
        <v>0</v>
      </c>
      <c r="K928" s="387">
        <v>0</v>
      </c>
      <c r="L928" s="530"/>
      <c r="M928" s="87">
        <f t="shared" si="75"/>
        <v>0</v>
      </c>
      <c r="N928" s="87">
        <v>0</v>
      </c>
    </row>
    <row r="929" spans="1:14" s="87" customFormat="1" ht="15.5" x14ac:dyDescent="0.35">
      <c r="A929" s="158">
        <v>152</v>
      </c>
      <c r="B929" s="333" t="s">
        <v>1370</v>
      </c>
      <c r="C929" s="158"/>
      <c r="D929" s="158"/>
      <c r="E929" s="158"/>
      <c r="F929" s="158">
        <f t="shared" si="76"/>
        <v>0</v>
      </c>
      <c r="G929" s="531">
        <f t="shared" si="79"/>
        <v>0</v>
      </c>
      <c r="H929" s="387">
        <f t="shared" si="77"/>
        <v>0</v>
      </c>
      <c r="I929" s="387">
        <f t="shared" si="78"/>
        <v>0</v>
      </c>
      <c r="J929" s="565">
        <v>0</v>
      </c>
      <c r="K929" s="387">
        <v>0</v>
      </c>
      <c r="L929" s="530"/>
      <c r="M929" s="87">
        <f t="shared" si="75"/>
        <v>0</v>
      </c>
      <c r="N929" s="87">
        <v>0</v>
      </c>
    </row>
    <row r="930" spans="1:14" s="87" customFormat="1" ht="15.5" x14ac:dyDescent="0.35">
      <c r="A930" s="158">
        <v>153</v>
      </c>
      <c r="B930" s="333" t="s">
        <v>1371</v>
      </c>
      <c r="C930" s="163"/>
      <c r="D930" s="158"/>
      <c r="E930" s="158"/>
      <c r="F930" s="158">
        <f t="shared" si="76"/>
        <v>0</v>
      </c>
      <c r="G930" s="531">
        <f t="shared" si="79"/>
        <v>0</v>
      </c>
      <c r="H930" s="387">
        <f t="shared" si="77"/>
        <v>0</v>
      </c>
      <c r="I930" s="387">
        <f t="shared" si="78"/>
        <v>0</v>
      </c>
      <c r="J930" s="565">
        <v>0</v>
      </c>
      <c r="K930" s="387">
        <v>0</v>
      </c>
      <c r="L930" s="530"/>
      <c r="M930" s="87">
        <f t="shared" si="75"/>
        <v>0</v>
      </c>
      <c r="N930" s="87">
        <v>0</v>
      </c>
    </row>
    <row r="931" spans="1:14" s="87" customFormat="1" ht="15.5" x14ac:dyDescent="0.35">
      <c r="A931" s="158">
        <v>154</v>
      </c>
      <c r="B931" s="333" t="s">
        <v>2162</v>
      </c>
      <c r="C931" s="158"/>
      <c r="D931" s="158"/>
      <c r="E931" s="158"/>
      <c r="F931" s="158">
        <f t="shared" si="76"/>
        <v>0</v>
      </c>
      <c r="G931" s="531">
        <f t="shared" si="79"/>
        <v>0</v>
      </c>
      <c r="H931" s="387">
        <f t="shared" si="77"/>
        <v>0</v>
      </c>
      <c r="I931" s="387">
        <f t="shared" si="78"/>
        <v>0</v>
      </c>
      <c r="J931" s="565">
        <v>0</v>
      </c>
      <c r="K931" s="387">
        <v>0</v>
      </c>
      <c r="L931" s="530"/>
      <c r="M931" s="87">
        <f t="shared" si="75"/>
        <v>0</v>
      </c>
      <c r="N931" s="87">
        <v>0</v>
      </c>
    </row>
    <row r="932" spans="1:14" s="87" customFormat="1" ht="15.5" x14ac:dyDescent="0.35">
      <c r="A932" s="158">
        <v>155</v>
      </c>
      <c r="B932" s="333" t="s">
        <v>1372</v>
      </c>
      <c r="C932" s="158"/>
      <c r="D932" s="158"/>
      <c r="E932" s="158"/>
      <c r="F932" s="158">
        <f t="shared" si="76"/>
        <v>0</v>
      </c>
      <c r="G932" s="531">
        <f t="shared" si="79"/>
        <v>0</v>
      </c>
      <c r="H932" s="387">
        <f t="shared" si="77"/>
        <v>0</v>
      </c>
      <c r="I932" s="387">
        <f t="shared" si="78"/>
        <v>0</v>
      </c>
      <c r="J932" s="565">
        <v>0</v>
      </c>
      <c r="K932" s="387">
        <v>0</v>
      </c>
      <c r="L932" s="530"/>
      <c r="M932" s="87">
        <f t="shared" si="75"/>
        <v>0</v>
      </c>
      <c r="N932" s="87">
        <v>0</v>
      </c>
    </row>
    <row r="933" spans="1:14" s="87" customFormat="1" ht="15.5" x14ac:dyDescent="0.35">
      <c r="A933" s="158">
        <v>156</v>
      </c>
      <c r="B933" s="333" t="s">
        <v>1373</v>
      </c>
      <c r="C933" s="158"/>
      <c r="D933" s="158"/>
      <c r="E933" s="158"/>
      <c r="F933" s="158">
        <f t="shared" si="76"/>
        <v>0</v>
      </c>
      <c r="G933" s="531">
        <f t="shared" si="79"/>
        <v>0</v>
      </c>
      <c r="H933" s="387">
        <f t="shared" si="77"/>
        <v>0</v>
      </c>
      <c r="I933" s="387">
        <f t="shared" si="78"/>
        <v>0</v>
      </c>
      <c r="J933" s="565">
        <v>0</v>
      </c>
      <c r="K933" s="387">
        <v>0</v>
      </c>
      <c r="L933" s="530"/>
      <c r="M933" s="87">
        <f t="shared" si="75"/>
        <v>0</v>
      </c>
      <c r="N933" s="87">
        <v>0</v>
      </c>
    </row>
    <row r="934" spans="1:14" s="87" customFormat="1" ht="15.5" x14ac:dyDescent="0.35">
      <c r="A934" s="158">
        <v>157</v>
      </c>
      <c r="B934" s="333" t="s">
        <v>1374</v>
      </c>
      <c r="C934" s="158"/>
      <c r="D934" s="158"/>
      <c r="E934" s="158"/>
      <c r="F934" s="158">
        <f t="shared" si="76"/>
        <v>0</v>
      </c>
      <c r="G934" s="531">
        <f t="shared" si="79"/>
        <v>0</v>
      </c>
      <c r="H934" s="387">
        <f t="shared" si="77"/>
        <v>0</v>
      </c>
      <c r="I934" s="387">
        <f t="shared" si="78"/>
        <v>0</v>
      </c>
      <c r="J934" s="565">
        <v>0</v>
      </c>
      <c r="K934" s="387">
        <v>0</v>
      </c>
      <c r="L934" s="530"/>
      <c r="M934" s="87">
        <f t="shared" si="75"/>
        <v>0</v>
      </c>
      <c r="N934" s="87">
        <v>0</v>
      </c>
    </row>
    <row r="935" spans="1:14" s="87" customFormat="1" ht="15.5" x14ac:dyDescent="0.35">
      <c r="A935" s="158">
        <v>158</v>
      </c>
      <c r="B935" s="333" t="s">
        <v>1375</v>
      </c>
      <c r="C935" s="158"/>
      <c r="D935" s="158"/>
      <c r="E935" s="158"/>
      <c r="F935" s="158">
        <f t="shared" si="76"/>
        <v>0</v>
      </c>
      <c r="G935" s="531">
        <f t="shared" si="79"/>
        <v>0</v>
      </c>
      <c r="H935" s="387">
        <f t="shared" si="77"/>
        <v>0</v>
      </c>
      <c r="I935" s="387">
        <f t="shared" si="78"/>
        <v>0</v>
      </c>
      <c r="J935" s="565">
        <v>0</v>
      </c>
      <c r="K935" s="387">
        <v>0</v>
      </c>
      <c r="L935" s="530"/>
      <c r="M935" s="87">
        <f t="shared" si="75"/>
        <v>0</v>
      </c>
      <c r="N935" s="87">
        <v>0</v>
      </c>
    </row>
    <row r="936" spans="1:14" s="87" customFormat="1" ht="15.5" x14ac:dyDescent="0.35">
      <c r="A936" s="158">
        <v>159</v>
      </c>
      <c r="B936" s="333" t="s">
        <v>1376</v>
      </c>
      <c r="C936" s="158"/>
      <c r="D936" s="158"/>
      <c r="E936" s="158"/>
      <c r="F936" s="158">
        <f t="shared" si="76"/>
        <v>0</v>
      </c>
      <c r="G936" s="531">
        <f t="shared" si="79"/>
        <v>0</v>
      </c>
      <c r="H936" s="387">
        <f t="shared" si="77"/>
        <v>0</v>
      </c>
      <c r="I936" s="387">
        <f t="shared" si="78"/>
        <v>0</v>
      </c>
      <c r="J936" s="565">
        <v>0</v>
      </c>
      <c r="K936" s="387">
        <v>0</v>
      </c>
      <c r="L936" s="530"/>
      <c r="M936" s="87">
        <f t="shared" si="75"/>
        <v>0</v>
      </c>
      <c r="N936" s="87">
        <v>0</v>
      </c>
    </row>
    <row r="937" spans="1:14" s="87" customFormat="1" ht="15.5" x14ac:dyDescent="0.35">
      <c r="A937" s="158">
        <v>160</v>
      </c>
      <c r="B937" s="333" t="s">
        <v>1377</v>
      </c>
      <c r="C937" s="158"/>
      <c r="D937" s="158"/>
      <c r="E937" s="158"/>
      <c r="F937" s="158">
        <f t="shared" si="76"/>
        <v>0</v>
      </c>
      <c r="G937" s="531">
        <f t="shared" si="79"/>
        <v>0</v>
      </c>
      <c r="H937" s="387">
        <f t="shared" si="77"/>
        <v>0</v>
      </c>
      <c r="I937" s="387">
        <f t="shared" si="78"/>
        <v>0</v>
      </c>
      <c r="J937" s="565">
        <v>0</v>
      </c>
      <c r="K937" s="387">
        <v>0</v>
      </c>
      <c r="L937" s="530"/>
      <c r="M937" s="87">
        <f t="shared" si="75"/>
        <v>0</v>
      </c>
      <c r="N937" s="87">
        <v>0</v>
      </c>
    </row>
    <row r="938" spans="1:14" s="87" customFormat="1" ht="15.5" x14ac:dyDescent="0.35">
      <c r="A938" s="158">
        <v>161</v>
      </c>
      <c r="B938" s="333" t="s">
        <v>1378</v>
      </c>
      <c r="C938" s="158"/>
      <c r="D938" s="158"/>
      <c r="E938" s="158"/>
      <c r="F938" s="158">
        <f t="shared" si="76"/>
        <v>0</v>
      </c>
      <c r="G938" s="531">
        <f t="shared" si="79"/>
        <v>0</v>
      </c>
      <c r="H938" s="387">
        <f t="shared" si="77"/>
        <v>0</v>
      </c>
      <c r="I938" s="387">
        <f t="shared" si="78"/>
        <v>0</v>
      </c>
      <c r="J938" s="565">
        <v>0</v>
      </c>
      <c r="K938" s="387">
        <v>0</v>
      </c>
      <c r="L938" s="530"/>
      <c r="M938" s="87">
        <f t="shared" si="75"/>
        <v>0</v>
      </c>
      <c r="N938" s="87">
        <v>0</v>
      </c>
    </row>
    <row r="939" spans="1:14" s="87" customFormat="1" ht="15.5" x14ac:dyDescent="0.35">
      <c r="A939" s="158">
        <v>162</v>
      </c>
      <c r="B939" s="333" t="s">
        <v>1379</v>
      </c>
      <c r="C939" s="158"/>
      <c r="D939" s="158"/>
      <c r="E939" s="158"/>
      <c r="F939" s="158">
        <f t="shared" si="76"/>
        <v>0</v>
      </c>
      <c r="G939" s="531">
        <f t="shared" si="79"/>
        <v>0</v>
      </c>
      <c r="H939" s="387">
        <f t="shared" si="77"/>
        <v>0</v>
      </c>
      <c r="I939" s="387">
        <f t="shared" si="78"/>
        <v>0</v>
      </c>
      <c r="J939" s="565">
        <v>0</v>
      </c>
      <c r="K939" s="387">
        <v>0</v>
      </c>
      <c r="L939" s="530"/>
      <c r="M939" s="87">
        <f t="shared" si="75"/>
        <v>0</v>
      </c>
      <c r="N939" s="87">
        <v>0</v>
      </c>
    </row>
    <row r="940" spans="1:14" s="87" customFormat="1" ht="15.5" x14ac:dyDescent="0.35">
      <c r="A940" s="158">
        <v>163</v>
      </c>
      <c r="B940" s="333" t="s">
        <v>1380</v>
      </c>
      <c r="C940" s="158"/>
      <c r="D940" s="158"/>
      <c r="E940" s="158"/>
      <c r="F940" s="158">
        <f t="shared" si="76"/>
        <v>0</v>
      </c>
      <c r="G940" s="531">
        <f t="shared" si="79"/>
        <v>0</v>
      </c>
      <c r="H940" s="387">
        <f t="shared" si="77"/>
        <v>0</v>
      </c>
      <c r="I940" s="387">
        <f t="shared" si="78"/>
        <v>0</v>
      </c>
      <c r="J940" s="565">
        <v>0</v>
      </c>
      <c r="K940" s="387">
        <v>0</v>
      </c>
      <c r="L940" s="530"/>
      <c r="M940" s="87">
        <f t="shared" si="75"/>
        <v>0</v>
      </c>
      <c r="N940" s="87">
        <v>0</v>
      </c>
    </row>
    <row r="941" spans="1:14" s="87" customFormat="1" ht="15.5" x14ac:dyDescent="0.35">
      <c r="A941" s="158">
        <v>164</v>
      </c>
      <c r="B941" s="333" t="s">
        <v>1381</v>
      </c>
      <c r="C941" s="158"/>
      <c r="D941" s="158"/>
      <c r="E941" s="158"/>
      <c r="F941" s="158">
        <f t="shared" si="76"/>
        <v>0</v>
      </c>
      <c r="G941" s="531">
        <f t="shared" si="79"/>
        <v>0</v>
      </c>
      <c r="H941" s="387">
        <f t="shared" si="77"/>
        <v>0</v>
      </c>
      <c r="I941" s="387">
        <f t="shared" si="78"/>
        <v>0</v>
      </c>
      <c r="J941" s="565">
        <v>0</v>
      </c>
      <c r="K941" s="387">
        <v>0</v>
      </c>
      <c r="L941" s="530"/>
      <c r="M941" s="87">
        <f t="shared" si="75"/>
        <v>0</v>
      </c>
      <c r="N941" s="87">
        <v>0</v>
      </c>
    </row>
    <row r="942" spans="1:14" s="87" customFormat="1" ht="15.5" x14ac:dyDescent="0.35">
      <c r="A942" s="158">
        <v>165</v>
      </c>
      <c r="B942" s="333" t="s">
        <v>1382</v>
      </c>
      <c r="C942" s="158"/>
      <c r="D942" s="158"/>
      <c r="E942" s="158"/>
      <c r="F942" s="158">
        <f t="shared" si="76"/>
        <v>0</v>
      </c>
      <c r="G942" s="531">
        <f t="shared" si="79"/>
        <v>0</v>
      </c>
      <c r="H942" s="387">
        <f t="shared" si="77"/>
        <v>0</v>
      </c>
      <c r="I942" s="387">
        <f t="shared" si="78"/>
        <v>0</v>
      </c>
      <c r="J942" s="565">
        <v>0</v>
      </c>
      <c r="K942" s="387">
        <v>0</v>
      </c>
      <c r="L942" s="530"/>
      <c r="M942" s="87">
        <f t="shared" si="75"/>
        <v>0</v>
      </c>
      <c r="N942" s="87">
        <v>0</v>
      </c>
    </row>
    <row r="943" spans="1:14" s="87" customFormat="1" ht="15.5" x14ac:dyDescent="0.35">
      <c r="A943" s="158">
        <v>166</v>
      </c>
      <c r="B943" s="333" t="s">
        <v>1383</v>
      </c>
      <c r="C943" s="158"/>
      <c r="D943" s="158"/>
      <c r="E943" s="158"/>
      <c r="F943" s="158">
        <f t="shared" si="76"/>
        <v>0</v>
      </c>
      <c r="G943" s="531">
        <f t="shared" si="79"/>
        <v>0</v>
      </c>
      <c r="H943" s="387">
        <f t="shared" si="77"/>
        <v>0</v>
      </c>
      <c r="I943" s="387">
        <f t="shared" si="78"/>
        <v>0</v>
      </c>
      <c r="J943" s="565">
        <v>0</v>
      </c>
      <c r="K943" s="387">
        <v>0</v>
      </c>
      <c r="L943" s="530"/>
      <c r="M943" s="87">
        <f t="shared" si="75"/>
        <v>0</v>
      </c>
      <c r="N943" s="87">
        <v>0</v>
      </c>
    </row>
    <row r="944" spans="1:14" s="87" customFormat="1" ht="15.5" x14ac:dyDescent="0.35">
      <c r="A944" s="158">
        <v>167</v>
      </c>
      <c r="B944" s="333" t="s">
        <v>1385</v>
      </c>
      <c r="C944" s="158"/>
      <c r="D944" s="158"/>
      <c r="E944" s="158"/>
      <c r="F944" s="158">
        <f t="shared" si="76"/>
        <v>0</v>
      </c>
      <c r="G944" s="531">
        <f t="shared" si="79"/>
        <v>0</v>
      </c>
      <c r="H944" s="387">
        <f t="shared" si="77"/>
        <v>0</v>
      </c>
      <c r="I944" s="387">
        <f t="shared" si="78"/>
        <v>0</v>
      </c>
      <c r="J944" s="565">
        <v>0</v>
      </c>
      <c r="K944" s="387">
        <v>0</v>
      </c>
      <c r="L944" s="530"/>
      <c r="M944" s="87">
        <f t="shared" si="75"/>
        <v>0</v>
      </c>
      <c r="N944" s="87">
        <v>0</v>
      </c>
    </row>
    <row r="945" spans="1:14" s="87" customFormat="1" ht="15.5" x14ac:dyDescent="0.35">
      <c r="A945" s="158">
        <v>168</v>
      </c>
      <c r="B945" s="333" t="s">
        <v>1386</v>
      </c>
      <c r="C945" s="158"/>
      <c r="D945" s="158"/>
      <c r="E945" s="158"/>
      <c r="F945" s="158">
        <f t="shared" si="76"/>
        <v>0</v>
      </c>
      <c r="G945" s="531">
        <f t="shared" si="79"/>
        <v>0</v>
      </c>
      <c r="H945" s="387">
        <f t="shared" si="77"/>
        <v>0</v>
      </c>
      <c r="I945" s="387">
        <f t="shared" si="78"/>
        <v>0</v>
      </c>
      <c r="J945" s="565">
        <v>0</v>
      </c>
      <c r="K945" s="387">
        <v>0</v>
      </c>
      <c r="L945" s="530"/>
      <c r="M945" s="87">
        <f t="shared" si="75"/>
        <v>0</v>
      </c>
      <c r="N945" s="87">
        <v>0</v>
      </c>
    </row>
    <row r="946" spans="1:14" s="87" customFormat="1" ht="15.5" x14ac:dyDescent="0.35">
      <c r="A946" s="158">
        <v>169</v>
      </c>
      <c r="B946" s="333" t="s">
        <v>1387</v>
      </c>
      <c r="C946" s="163"/>
      <c r="D946" s="158"/>
      <c r="E946" s="158"/>
      <c r="F946" s="158">
        <f t="shared" si="76"/>
        <v>0</v>
      </c>
      <c r="G946" s="531">
        <f t="shared" si="79"/>
        <v>0</v>
      </c>
      <c r="H946" s="387">
        <f t="shared" si="77"/>
        <v>0</v>
      </c>
      <c r="I946" s="387">
        <f t="shared" si="78"/>
        <v>0</v>
      </c>
      <c r="J946" s="565">
        <v>0</v>
      </c>
      <c r="K946" s="387">
        <v>0</v>
      </c>
      <c r="L946" s="530"/>
      <c r="M946" s="87">
        <f t="shared" si="75"/>
        <v>0</v>
      </c>
      <c r="N946" s="87">
        <v>0</v>
      </c>
    </row>
    <row r="947" spans="1:14" s="87" customFormat="1" ht="15.5" x14ac:dyDescent="0.35">
      <c r="A947" s="158">
        <v>170</v>
      </c>
      <c r="B947" s="333" t="s">
        <v>1388</v>
      </c>
      <c r="C947" s="158"/>
      <c r="D947" s="158"/>
      <c r="E947" s="158"/>
      <c r="F947" s="158">
        <f t="shared" si="76"/>
        <v>0</v>
      </c>
      <c r="G947" s="531">
        <f t="shared" si="79"/>
        <v>0</v>
      </c>
      <c r="H947" s="387">
        <f t="shared" si="77"/>
        <v>0</v>
      </c>
      <c r="I947" s="387">
        <f t="shared" si="78"/>
        <v>0</v>
      </c>
      <c r="J947" s="565">
        <v>0</v>
      </c>
      <c r="K947" s="387">
        <v>0</v>
      </c>
      <c r="L947" s="530"/>
      <c r="M947" s="87">
        <f t="shared" si="75"/>
        <v>0</v>
      </c>
      <c r="N947" s="87">
        <v>0</v>
      </c>
    </row>
    <row r="948" spans="1:14" s="87" customFormat="1" ht="15.5" x14ac:dyDescent="0.35">
      <c r="A948" s="158">
        <v>171</v>
      </c>
      <c r="B948" s="333" t="s">
        <v>1389</v>
      </c>
      <c r="C948" s="158"/>
      <c r="D948" s="158"/>
      <c r="E948" s="158"/>
      <c r="F948" s="158">
        <f t="shared" si="76"/>
        <v>0</v>
      </c>
      <c r="G948" s="531">
        <f t="shared" si="79"/>
        <v>0</v>
      </c>
      <c r="H948" s="387">
        <f t="shared" si="77"/>
        <v>0</v>
      </c>
      <c r="I948" s="387">
        <f t="shared" si="78"/>
        <v>0</v>
      </c>
      <c r="J948" s="565">
        <v>0</v>
      </c>
      <c r="K948" s="387">
        <v>0</v>
      </c>
      <c r="L948" s="530"/>
      <c r="M948" s="87">
        <f t="shared" si="75"/>
        <v>0</v>
      </c>
      <c r="N948" s="87">
        <v>0</v>
      </c>
    </row>
    <row r="949" spans="1:14" s="87" customFormat="1" ht="15.5" x14ac:dyDescent="0.35">
      <c r="A949" s="158">
        <v>172</v>
      </c>
      <c r="B949" s="333" t="s">
        <v>1390</v>
      </c>
      <c r="C949" s="158"/>
      <c r="D949" s="158"/>
      <c r="E949" s="158"/>
      <c r="F949" s="158">
        <f t="shared" si="76"/>
        <v>0</v>
      </c>
      <c r="G949" s="531">
        <f t="shared" si="79"/>
        <v>0</v>
      </c>
      <c r="H949" s="387">
        <f t="shared" si="77"/>
        <v>0</v>
      </c>
      <c r="I949" s="387">
        <f t="shared" si="78"/>
        <v>0</v>
      </c>
      <c r="J949" s="565">
        <v>0</v>
      </c>
      <c r="K949" s="387">
        <v>0</v>
      </c>
      <c r="L949" s="530"/>
      <c r="M949" s="87">
        <f t="shared" si="75"/>
        <v>0</v>
      </c>
      <c r="N949" s="87">
        <v>0</v>
      </c>
    </row>
    <row r="950" spans="1:14" s="87" customFormat="1" ht="15.5" x14ac:dyDescent="0.35">
      <c r="A950" s="158">
        <v>173</v>
      </c>
      <c r="B950" s="333" t="s">
        <v>1391</v>
      </c>
      <c r="C950" s="158"/>
      <c r="D950" s="158"/>
      <c r="E950" s="158"/>
      <c r="F950" s="158">
        <f t="shared" si="76"/>
        <v>0</v>
      </c>
      <c r="G950" s="531">
        <f t="shared" si="79"/>
        <v>0</v>
      </c>
      <c r="H950" s="387">
        <f t="shared" si="77"/>
        <v>0</v>
      </c>
      <c r="I950" s="387">
        <f t="shared" si="78"/>
        <v>0</v>
      </c>
      <c r="J950" s="565">
        <v>0</v>
      </c>
      <c r="K950" s="387">
        <v>0</v>
      </c>
      <c r="L950" s="530"/>
      <c r="M950" s="87">
        <f t="shared" si="75"/>
        <v>0</v>
      </c>
      <c r="N950" s="87">
        <v>0</v>
      </c>
    </row>
    <row r="951" spans="1:14" s="87" customFormat="1" ht="15.5" x14ac:dyDescent="0.35">
      <c r="A951" s="158">
        <v>174</v>
      </c>
      <c r="B951" s="333" t="s">
        <v>1392</v>
      </c>
      <c r="C951" s="158"/>
      <c r="D951" s="158"/>
      <c r="E951" s="158"/>
      <c r="F951" s="158">
        <f t="shared" si="76"/>
        <v>0</v>
      </c>
      <c r="G951" s="531">
        <f t="shared" si="79"/>
        <v>0</v>
      </c>
      <c r="H951" s="387">
        <f t="shared" si="77"/>
        <v>0</v>
      </c>
      <c r="I951" s="387">
        <f t="shared" si="78"/>
        <v>0</v>
      </c>
      <c r="J951" s="565">
        <v>0</v>
      </c>
      <c r="K951" s="387">
        <v>0</v>
      </c>
      <c r="L951" s="530"/>
      <c r="M951" s="87">
        <f t="shared" si="75"/>
        <v>0</v>
      </c>
      <c r="N951" s="87">
        <v>0</v>
      </c>
    </row>
    <row r="952" spans="1:14" s="87" customFormat="1" ht="15.5" x14ac:dyDescent="0.35">
      <c r="A952" s="158">
        <v>175</v>
      </c>
      <c r="B952" s="333" t="s">
        <v>1393</v>
      </c>
      <c r="C952" s="158"/>
      <c r="D952" s="158"/>
      <c r="E952" s="158"/>
      <c r="F952" s="158">
        <f t="shared" si="76"/>
        <v>0</v>
      </c>
      <c r="G952" s="531">
        <f t="shared" si="79"/>
        <v>0</v>
      </c>
      <c r="H952" s="387">
        <f t="shared" si="77"/>
        <v>0</v>
      </c>
      <c r="I952" s="387">
        <f t="shared" si="78"/>
        <v>0</v>
      </c>
      <c r="J952" s="565">
        <v>0</v>
      </c>
      <c r="K952" s="387">
        <v>0</v>
      </c>
      <c r="L952" s="530"/>
      <c r="M952" s="87">
        <f t="shared" si="75"/>
        <v>0</v>
      </c>
      <c r="N952" s="87">
        <v>0</v>
      </c>
    </row>
    <row r="953" spans="1:14" s="87" customFormat="1" ht="15.5" x14ac:dyDescent="0.35">
      <c r="A953" s="158">
        <v>176</v>
      </c>
      <c r="B953" s="333" t="s">
        <v>1394</v>
      </c>
      <c r="C953" s="158"/>
      <c r="D953" s="158"/>
      <c r="E953" s="158"/>
      <c r="F953" s="158">
        <f t="shared" si="76"/>
        <v>0</v>
      </c>
      <c r="G953" s="531">
        <f t="shared" si="79"/>
        <v>0</v>
      </c>
      <c r="H953" s="387">
        <f t="shared" si="77"/>
        <v>0</v>
      </c>
      <c r="I953" s="387">
        <f t="shared" si="78"/>
        <v>0</v>
      </c>
      <c r="J953" s="565">
        <v>0</v>
      </c>
      <c r="K953" s="387">
        <v>0</v>
      </c>
      <c r="L953" s="530"/>
      <c r="M953" s="87">
        <f t="shared" si="75"/>
        <v>0</v>
      </c>
      <c r="N953" s="87">
        <v>0</v>
      </c>
    </row>
    <row r="954" spans="1:14" s="87" customFormat="1" ht="15.5" x14ac:dyDescent="0.35">
      <c r="A954" s="158">
        <v>177</v>
      </c>
      <c r="B954" s="333" t="s">
        <v>1395</v>
      </c>
      <c r="C954" s="158"/>
      <c r="D954" s="158"/>
      <c r="E954" s="158"/>
      <c r="F954" s="158">
        <f t="shared" si="76"/>
        <v>0</v>
      </c>
      <c r="G954" s="531">
        <f t="shared" si="79"/>
        <v>0</v>
      </c>
      <c r="H954" s="387">
        <f t="shared" si="77"/>
        <v>0</v>
      </c>
      <c r="I954" s="387">
        <f t="shared" si="78"/>
        <v>0</v>
      </c>
      <c r="J954" s="565">
        <v>0</v>
      </c>
      <c r="K954" s="387">
        <v>0</v>
      </c>
      <c r="L954" s="530"/>
      <c r="M954" s="87">
        <f t="shared" si="75"/>
        <v>0</v>
      </c>
      <c r="N954" s="87">
        <v>0</v>
      </c>
    </row>
    <row r="955" spans="1:14" s="87" customFormat="1" ht="15.5" x14ac:dyDescent="0.35">
      <c r="A955" s="158">
        <v>178</v>
      </c>
      <c r="B955" s="333" t="s">
        <v>1396</v>
      </c>
      <c r="C955" s="158"/>
      <c r="D955" s="158"/>
      <c r="E955" s="158"/>
      <c r="F955" s="158">
        <f t="shared" si="76"/>
        <v>0</v>
      </c>
      <c r="G955" s="531">
        <f t="shared" si="79"/>
        <v>0</v>
      </c>
      <c r="H955" s="387">
        <f t="shared" si="77"/>
        <v>0</v>
      </c>
      <c r="I955" s="387">
        <f t="shared" si="78"/>
        <v>0</v>
      </c>
      <c r="J955" s="565">
        <v>0</v>
      </c>
      <c r="K955" s="387">
        <v>0</v>
      </c>
      <c r="L955" s="530"/>
      <c r="M955" s="87">
        <f t="shared" si="75"/>
        <v>0</v>
      </c>
      <c r="N955" s="87">
        <v>0</v>
      </c>
    </row>
    <row r="956" spans="1:14" s="87" customFormat="1" ht="15.5" x14ac:dyDescent="0.35">
      <c r="A956" s="158">
        <v>179</v>
      </c>
      <c r="B956" s="333" t="s">
        <v>1397</v>
      </c>
      <c r="C956" s="158"/>
      <c r="D956" s="158"/>
      <c r="E956" s="158"/>
      <c r="F956" s="158">
        <f t="shared" si="76"/>
        <v>0</v>
      </c>
      <c r="G956" s="531">
        <f t="shared" si="79"/>
        <v>0</v>
      </c>
      <c r="H956" s="387">
        <f t="shared" si="77"/>
        <v>0</v>
      </c>
      <c r="I956" s="387">
        <f t="shared" si="78"/>
        <v>0</v>
      </c>
      <c r="J956" s="565">
        <v>0</v>
      </c>
      <c r="K956" s="387">
        <v>0</v>
      </c>
      <c r="L956" s="530"/>
      <c r="M956" s="87">
        <f t="shared" ref="M956:M1019" si="80">K956*1.7</f>
        <v>0</v>
      </c>
      <c r="N956" s="87">
        <v>0</v>
      </c>
    </row>
    <row r="957" spans="1:14" s="87" customFormat="1" ht="15.5" x14ac:dyDescent="0.35">
      <c r="A957" s="158">
        <v>180</v>
      </c>
      <c r="B957" s="333" t="s">
        <v>1398</v>
      </c>
      <c r="C957" s="158"/>
      <c r="D957" s="158"/>
      <c r="E957" s="158"/>
      <c r="F957" s="158">
        <f t="shared" si="76"/>
        <v>0</v>
      </c>
      <c r="G957" s="531">
        <f t="shared" si="79"/>
        <v>0</v>
      </c>
      <c r="H957" s="387">
        <f t="shared" si="77"/>
        <v>0</v>
      </c>
      <c r="I957" s="387">
        <f t="shared" si="78"/>
        <v>0</v>
      </c>
      <c r="J957" s="565">
        <v>0</v>
      </c>
      <c r="K957" s="387">
        <v>0</v>
      </c>
      <c r="L957" s="530"/>
      <c r="M957" s="87">
        <f t="shared" si="80"/>
        <v>0</v>
      </c>
      <c r="N957" s="87">
        <v>0</v>
      </c>
    </row>
    <row r="958" spans="1:14" s="87" customFormat="1" ht="15.5" x14ac:dyDescent="0.35">
      <c r="A958" s="158">
        <v>181</v>
      </c>
      <c r="B958" s="333" t="s">
        <v>1399</v>
      </c>
      <c r="C958" s="158"/>
      <c r="D958" s="158"/>
      <c r="E958" s="158"/>
      <c r="F958" s="158">
        <f t="shared" si="76"/>
        <v>0</v>
      </c>
      <c r="G958" s="531">
        <f t="shared" si="79"/>
        <v>0</v>
      </c>
      <c r="H958" s="387">
        <f t="shared" si="77"/>
        <v>0</v>
      </c>
      <c r="I958" s="387">
        <f t="shared" si="78"/>
        <v>0</v>
      </c>
      <c r="J958" s="565">
        <v>0</v>
      </c>
      <c r="K958" s="387">
        <v>0</v>
      </c>
      <c r="L958" s="530"/>
      <c r="M958" s="87">
        <f t="shared" si="80"/>
        <v>0</v>
      </c>
      <c r="N958" s="87">
        <v>0</v>
      </c>
    </row>
    <row r="959" spans="1:14" s="87" customFormat="1" ht="15.5" x14ac:dyDescent="0.35">
      <c r="A959" s="158">
        <v>182</v>
      </c>
      <c r="B959" s="333" t="s">
        <v>1400</v>
      </c>
      <c r="C959" s="158"/>
      <c r="D959" s="158"/>
      <c r="E959" s="158"/>
      <c r="F959" s="158">
        <f t="shared" si="76"/>
        <v>0</v>
      </c>
      <c r="G959" s="531">
        <f t="shared" si="79"/>
        <v>0</v>
      </c>
      <c r="H959" s="387">
        <f t="shared" si="77"/>
        <v>0</v>
      </c>
      <c r="I959" s="387">
        <f t="shared" si="78"/>
        <v>0</v>
      </c>
      <c r="J959" s="565">
        <v>0</v>
      </c>
      <c r="K959" s="387">
        <v>0</v>
      </c>
      <c r="L959" s="530"/>
      <c r="M959" s="87">
        <f t="shared" si="80"/>
        <v>0</v>
      </c>
      <c r="N959" s="87">
        <v>0</v>
      </c>
    </row>
    <row r="960" spans="1:14" s="87" customFormat="1" ht="15.5" x14ac:dyDescent="0.35">
      <c r="A960" s="158">
        <v>183</v>
      </c>
      <c r="B960" s="333" t="s">
        <v>1401</v>
      </c>
      <c r="C960" s="158"/>
      <c r="D960" s="158"/>
      <c r="E960" s="158"/>
      <c r="F960" s="158">
        <f t="shared" si="76"/>
        <v>0</v>
      </c>
      <c r="G960" s="531">
        <f t="shared" si="79"/>
        <v>0</v>
      </c>
      <c r="H960" s="387">
        <f t="shared" si="77"/>
        <v>0</v>
      </c>
      <c r="I960" s="387">
        <f t="shared" si="78"/>
        <v>0</v>
      </c>
      <c r="J960" s="565">
        <v>0</v>
      </c>
      <c r="K960" s="387">
        <v>0</v>
      </c>
      <c r="L960" s="530"/>
      <c r="M960" s="87">
        <f t="shared" si="80"/>
        <v>0</v>
      </c>
      <c r="N960" s="87">
        <v>0</v>
      </c>
    </row>
    <row r="961" spans="1:14" s="87" customFormat="1" ht="15.5" x14ac:dyDescent="0.35">
      <c r="A961" s="158">
        <v>184</v>
      </c>
      <c r="B961" s="333" t="s">
        <v>1402</v>
      </c>
      <c r="C961" s="158"/>
      <c r="D961" s="158"/>
      <c r="E961" s="158"/>
      <c r="F961" s="158">
        <f t="shared" si="76"/>
        <v>0</v>
      </c>
      <c r="G961" s="531">
        <f t="shared" si="79"/>
        <v>0</v>
      </c>
      <c r="H961" s="387">
        <f t="shared" si="77"/>
        <v>0</v>
      </c>
      <c r="I961" s="387">
        <f t="shared" si="78"/>
        <v>0</v>
      </c>
      <c r="J961" s="565">
        <v>0</v>
      </c>
      <c r="K961" s="387">
        <v>0</v>
      </c>
      <c r="L961" s="530"/>
      <c r="M961" s="87">
        <f t="shared" si="80"/>
        <v>0</v>
      </c>
      <c r="N961" s="87">
        <v>0</v>
      </c>
    </row>
    <row r="962" spans="1:14" s="87" customFormat="1" ht="15.5" x14ac:dyDescent="0.35">
      <c r="A962" s="158">
        <v>185</v>
      </c>
      <c r="B962" s="333" t="s">
        <v>1403</v>
      </c>
      <c r="C962" s="158"/>
      <c r="D962" s="158"/>
      <c r="E962" s="158"/>
      <c r="F962" s="158">
        <f t="shared" si="76"/>
        <v>0</v>
      </c>
      <c r="G962" s="531">
        <f t="shared" si="79"/>
        <v>0</v>
      </c>
      <c r="H962" s="387">
        <f t="shared" si="77"/>
        <v>0</v>
      </c>
      <c r="I962" s="387">
        <f t="shared" si="78"/>
        <v>0</v>
      </c>
      <c r="J962" s="565">
        <v>0</v>
      </c>
      <c r="K962" s="387">
        <v>0</v>
      </c>
      <c r="L962" s="530"/>
      <c r="M962" s="87">
        <f t="shared" si="80"/>
        <v>0</v>
      </c>
      <c r="N962" s="87">
        <v>0</v>
      </c>
    </row>
    <row r="963" spans="1:14" s="87" customFormat="1" ht="15.5" x14ac:dyDescent="0.35">
      <c r="A963" s="158">
        <v>186</v>
      </c>
      <c r="B963" s="333" t="s">
        <v>1404</v>
      </c>
      <c r="C963" s="158"/>
      <c r="D963" s="158"/>
      <c r="E963" s="158"/>
      <c r="F963" s="158">
        <f t="shared" ref="F963:F1010" si="81">C963+D963+E963</f>
        <v>0</v>
      </c>
      <c r="G963" s="531">
        <f t="shared" si="79"/>
        <v>0</v>
      </c>
      <c r="H963" s="387">
        <f t="shared" si="77"/>
        <v>0</v>
      </c>
      <c r="I963" s="387">
        <f t="shared" si="78"/>
        <v>0</v>
      </c>
      <c r="J963" s="565">
        <v>0</v>
      </c>
      <c r="K963" s="387">
        <v>0</v>
      </c>
      <c r="L963" s="530"/>
      <c r="M963" s="87">
        <f t="shared" si="80"/>
        <v>0</v>
      </c>
      <c r="N963" s="87">
        <v>0</v>
      </c>
    </row>
    <row r="964" spans="1:14" s="87" customFormat="1" ht="15.5" x14ac:dyDescent="0.35">
      <c r="A964" s="158">
        <v>187</v>
      </c>
      <c r="B964" s="333" t="s">
        <v>1405</v>
      </c>
      <c r="C964" s="158"/>
      <c r="D964" s="158"/>
      <c r="E964" s="158"/>
      <c r="F964" s="158">
        <f t="shared" si="81"/>
        <v>0</v>
      </c>
      <c r="G964" s="531">
        <f t="shared" si="79"/>
        <v>0</v>
      </c>
      <c r="H964" s="387">
        <f t="shared" si="77"/>
        <v>0</v>
      </c>
      <c r="I964" s="387">
        <f t="shared" si="78"/>
        <v>0</v>
      </c>
      <c r="J964" s="565">
        <v>0</v>
      </c>
      <c r="K964" s="387">
        <v>0</v>
      </c>
      <c r="L964" s="530"/>
      <c r="M964" s="87">
        <f t="shared" si="80"/>
        <v>0</v>
      </c>
      <c r="N964" s="87">
        <v>0</v>
      </c>
    </row>
    <row r="965" spans="1:14" s="87" customFormat="1" ht="15.5" x14ac:dyDescent="0.35">
      <c r="A965" s="158">
        <v>188</v>
      </c>
      <c r="B965" s="333" t="s">
        <v>1406</v>
      </c>
      <c r="C965" s="158"/>
      <c r="D965" s="158"/>
      <c r="E965" s="158"/>
      <c r="F965" s="158">
        <f t="shared" si="81"/>
        <v>0</v>
      </c>
      <c r="G965" s="531">
        <f t="shared" si="79"/>
        <v>0</v>
      </c>
      <c r="H965" s="387">
        <f t="shared" si="77"/>
        <v>0</v>
      </c>
      <c r="I965" s="387">
        <f t="shared" si="78"/>
        <v>0</v>
      </c>
      <c r="J965" s="565">
        <v>0</v>
      </c>
      <c r="K965" s="387">
        <v>0</v>
      </c>
      <c r="L965" s="530"/>
      <c r="M965" s="87">
        <f t="shared" si="80"/>
        <v>0</v>
      </c>
      <c r="N965" s="87">
        <v>0</v>
      </c>
    </row>
    <row r="966" spans="1:14" s="87" customFormat="1" ht="15.5" x14ac:dyDescent="0.35">
      <c r="A966" s="158">
        <v>189</v>
      </c>
      <c r="B966" s="333" t="s">
        <v>1407</v>
      </c>
      <c r="C966" s="158"/>
      <c r="D966" s="158"/>
      <c r="E966" s="158"/>
      <c r="F966" s="158">
        <f t="shared" si="81"/>
        <v>0</v>
      </c>
      <c r="G966" s="531">
        <f t="shared" si="79"/>
        <v>0</v>
      </c>
      <c r="H966" s="387">
        <f t="shared" si="77"/>
        <v>0</v>
      </c>
      <c r="I966" s="387">
        <f t="shared" si="78"/>
        <v>0</v>
      </c>
      <c r="J966" s="565">
        <v>0</v>
      </c>
      <c r="K966" s="387">
        <v>0</v>
      </c>
      <c r="L966" s="530"/>
      <c r="M966" s="87">
        <f t="shared" si="80"/>
        <v>0</v>
      </c>
      <c r="N966" s="87">
        <v>0</v>
      </c>
    </row>
    <row r="967" spans="1:14" s="87" customFormat="1" ht="15.5" x14ac:dyDescent="0.35">
      <c r="A967" s="158">
        <v>190</v>
      </c>
      <c r="B967" s="333" t="s">
        <v>1408</v>
      </c>
      <c r="C967" s="158"/>
      <c r="D967" s="158"/>
      <c r="E967" s="158"/>
      <c r="F967" s="158">
        <f t="shared" si="81"/>
        <v>0</v>
      </c>
      <c r="G967" s="531">
        <f t="shared" si="79"/>
        <v>0</v>
      </c>
      <c r="H967" s="387">
        <f t="shared" ref="H967:H1030" si="82">G967*4281.45</f>
        <v>0</v>
      </c>
      <c r="I967" s="387">
        <f t="shared" si="78"/>
        <v>0</v>
      </c>
      <c r="J967" s="565">
        <v>0</v>
      </c>
      <c r="K967" s="387">
        <v>0</v>
      </c>
      <c r="L967" s="530"/>
      <c r="M967" s="87">
        <f t="shared" si="80"/>
        <v>0</v>
      </c>
      <c r="N967" s="87">
        <v>0</v>
      </c>
    </row>
    <row r="968" spans="1:14" s="87" customFormat="1" ht="15.5" x14ac:dyDescent="0.35">
      <c r="A968" s="158">
        <v>191</v>
      </c>
      <c r="B968" s="333" t="s">
        <v>1409</v>
      </c>
      <c r="C968" s="158"/>
      <c r="D968" s="158"/>
      <c r="E968" s="158"/>
      <c r="F968" s="158">
        <f t="shared" si="81"/>
        <v>0</v>
      </c>
      <c r="G968" s="531">
        <f t="shared" si="79"/>
        <v>0</v>
      </c>
      <c r="H968" s="387">
        <f t="shared" si="82"/>
        <v>0</v>
      </c>
      <c r="I968" s="387">
        <f t="shared" si="78"/>
        <v>0</v>
      </c>
      <c r="J968" s="565">
        <v>0</v>
      </c>
      <c r="K968" s="387">
        <v>0</v>
      </c>
      <c r="L968" s="530"/>
      <c r="M968" s="87">
        <f t="shared" si="80"/>
        <v>0</v>
      </c>
      <c r="N968" s="87">
        <v>0</v>
      </c>
    </row>
    <row r="969" spans="1:14" s="87" customFormat="1" ht="15.5" x14ac:dyDescent="0.35">
      <c r="A969" s="158">
        <v>192</v>
      </c>
      <c r="B969" s="333" t="s">
        <v>1410</v>
      </c>
      <c r="C969" s="158"/>
      <c r="D969" s="158"/>
      <c r="E969" s="158"/>
      <c r="F969" s="158">
        <f t="shared" si="81"/>
        <v>0</v>
      </c>
      <c r="G969" s="531">
        <f t="shared" si="79"/>
        <v>0</v>
      </c>
      <c r="H969" s="387">
        <f t="shared" si="82"/>
        <v>0</v>
      </c>
      <c r="I969" s="387">
        <f t="shared" si="78"/>
        <v>0</v>
      </c>
      <c r="J969" s="565">
        <v>0</v>
      </c>
      <c r="K969" s="387">
        <v>0</v>
      </c>
      <c r="L969" s="530"/>
      <c r="M969" s="87">
        <f t="shared" si="80"/>
        <v>0</v>
      </c>
      <c r="N969" s="87">
        <v>0</v>
      </c>
    </row>
    <row r="970" spans="1:14" s="87" customFormat="1" ht="15.5" x14ac:dyDescent="0.35">
      <c r="A970" s="158">
        <v>193</v>
      </c>
      <c r="B970" s="333" t="s">
        <v>1411</v>
      </c>
      <c r="C970" s="158"/>
      <c r="D970" s="158"/>
      <c r="E970" s="158"/>
      <c r="F970" s="158">
        <f t="shared" si="81"/>
        <v>0</v>
      </c>
      <c r="G970" s="531">
        <f t="shared" si="79"/>
        <v>0</v>
      </c>
      <c r="H970" s="387">
        <f t="shared" si="82"/>
        <v>0</v>
      </c>
      <c r="I970" s="387">
        <f t="shared" si="78"/>
        <v>0</v>
      </c>
      <c r="J970" s="565">
        <v>0</v>
      </c>
      <c r="K970" s="387">
        <v>0</v>
      </c>
      <c r="L970" s="530"/>
      <c r="M970" s="87">
        <f t="shared" si="80"/>
        <v>0</v>
      </c>
      <c r="N970" s="87">
        <v>0</v>
      </c>
    </row>
    <row r="971" spans="1:14" s="87" customFormat="1" ht="15.5" x14ac:dyDescent="0.35">
      <c r="A971" s="158">
        <v>194</v>
      </c>
      <c r="B971" s="333" t="s">
        <v>1412</v>
      </c>
      <c r="C971" s="158"/>
      <c r="D971" s="158"/>
      <c r="E971" s="158"/>
      <c r="F971" s="158">
        <f t="shared" si="81"/>
        <v>0</v>
      </c>
      <c r="G971" s="531">
        <f t="shared" si="79"/>
        <v>0</v>
      </c>
      <c r="H971" s="387">
        <f t="shared" si="82"/>
        <v>0</v>
      </c>
      <c r="I971" s="387">
        <f t="shared" ref="I971:I1032" si="83">H971*0.22</f>
        <v>0</v>
      </c>
      <c r="J971" s="565">
        <v>0</v>
      </c>
      <c r="K971" s="387">
        <v>0</v>
      </c>
      <c r="L971" s="530"/>
      <c r="M971" s="87">
        <f t="shared" si="80"/>
        <v>0</v>
      </c>
      <c r="N971" s="87">
        <v>0</v>
      </c>
    </row>
    <row r="972" spans="1:14" s="87" customFormat="1" ht="15.5" x14ac:dyDescent="0.35">
      <c r="A972" s="158">
        <v>195</v>
      </c>
      <c r="B972" s="333" t="s">
        <v>1413</v>
      </c>
      <c r="C972" s="158"/>
      <c r="D972" s="158"/>
      <c r="E972" s="158"/>
      <c r="F972" s="158">
        <f t="shared" si="81"/>
        <v>0</v>
      </c>
      <c r="G972" s="531">
        <f t="shared" si="79"/>
        <v>0</v>
      </c>
      <c r="H972" s="387">
        <f t="shared" si="82"/>
        <v>0</v>
      </c>
      <c r="I972" s="387">
        <f t="shared" si="83"/>
        <v>0</v>
      </c>
      <c r="J972" s="565">
        <v>0</v>
      </c>
      <c r="K972" s="387">
        <v>0</v>
      </c>
      <c r="L972" s="530"/>
      <c r="M972" s="87">
        <f t="shared" si="80"/>
        <v>0</v>
      </c>
      <c r="N972" s="87">
        <v>0</v>
      </c>
    </row>
    <row r="973" spans="1:14" s="87" customFormat="1" ht="15.5" x14ac:dyDescent="0.35">
      <c r="A973" s="158">
        <v>196</v>
      </c>
      <c r="B973" s="333" t="s">
        <v>1414</v>
      </c>
      <c r="C973" s="163"/>
      <c r="D973" s="158"/>
      <c r="E973" s="158"/>
      <c r="F973" s="158">
        <f t="shared" si="81"/>
        <v>0</v>
      </c>
      <c r="G973" s="531">
        <f t="shared" si="79"/>
        <v>0</v>
      </c>
      <c r="H973" s="387">
        <f t="shared" si="82"/>
        <v>0</v>
      </c>
      <c r="I973" s="387">
        <f t="shared" si="83"/>
        <v>0</v>
      </c>
      <c r="J973" s="565">
        <v>0</v>
      </c>
      <c r="K973" s="387">
        <v>0</v>
      </c>
      <c r="L973" s="530"/>
      <c r="M973" s="87">
        <f t="shared" si="80"/>
        <v>0</v>
      </c>
      <c r="N973" s="87">
        <v>0</v>
      </c>
    </row>
    <row r="974" spans="1:14" s="87" customFormat="1" ht="15.5" x14ac:dyDescent="0.35">
      <c r="A974" s="158">
        <v>197</v>
      </c>
      <c r="B974" s="333" t="s">
        <v>1415</v>
      </c>
      <c r="C974" s="158"/>
      <c r="D974" s="158"/>
      <c r="E974" s="158"/>
      <c r="F974" s="158">
        <f t="shared" si="81"/>
        <v>0</v>
      </c>
      <c r="G974" s="531">
        <f t="shared" ref="G974:G1009" si="84">2/163476.39*F974</f>
        <v>0</v>
      </c>
      <c r="H974" s="387">
        <f t="shared" si="82"/>
        <v>0</v>
      </c>
      <c r="I974" s="387">
        <f t="shared" si="83"/>
        <v>0</v>
      </c>
      <c r="J974" s="565">
        <v>0</v>
      </c>
      <c r="K974" s="387">
        <v>0</v>
      </c>
      <c r="L974" s="530"/>
      <c r="M974" s="87">
        <f t="shared" si="80"/>
        <v>0</v>
      </c>
      <c r="N974" s="87">
        <v>0</v>
      </c>
    </row>
    <row r="975" spans="1:14" s="87" customFormat="1" ht="15.5" x14ac:dyDescent="0.35">
      <c r="A975" s="158">
        <v>198</v>
      </c>
      <c r="B975" s="333" t="s">
        <v>1416</v>
      </c>
      <c r="C975" s="158"/>
      <c r="D975" s="158"/>
      <c r="E975" s="158"/>
      <c r="F975" s="158">
        <f t="shared" si="81"/>
        <v>0</v>
      </c>
      <c r="G975" s="531">
        <f t="shared" si="84"/>
        <v>0</v>
      </c>
      <c r="H975" s="387">
        <f t="shared" si="82"/>
        <v>0</v>
      </c>
      <c r="I975" s="387">
        <f t="shared" si="83"/>
        <v>0</v>
      </c>
      <c r="J975" s="565">
        <v>0</v>
      </c>
      <c r="K975" s="387">
        <v>0</v>
      </c>
      <c r="L975" s="530"/>
      <c r="M975" s="87">
        <f t="shared" si="80"/>
        <v>0</v>
      </c>
      <c r="N975" s="87">
        <v>0</v>
      </c>
    </row>
    <row r="976" spans="1:14" s="87" customFormat="1" ht="15.5" x14ac:dyDescent="0.35">
      <c r="A976" s="158">
        <v>199</v>
      </c>
      <c r="B976" s="333" t="s">
        <v>1417</v>
      </c>
      <c r="C976" s="158"/>
      <c r="D976" s="158"/>
      <c r="E976" s="158"/>
      <c r="F976" s="158">
        <f t="shared" si="81"/>
        <v>0</v>
      </c>
      <c r="G976" s="531">
        <f t="shared" si="84"/>
        <v>0</v>
      </c>
      <c r="H976" s="387">
        <f t="shared" si="82"/>
        <v>0</v>
      </c>
      <c r="I976" s="387">
        <f t="shared" si="83"/>
        <v>0</v>
      </c>
      <c r="J976" s="565">
        <v>0</v>
      </c>
      <c r="K976" s="387">
        <v>0</v>
      </c>
      <c r="L976" s="530"/>
      <c r="M976" s="87">
        <f t="shared" si="80"/>
        <v>0</v>
      </c>
      <c r="N976" s="87">
        <v>0</v>
      </c>
    </row>
    <row r="977" spans="1:14" s="87" customFormat="1" ht="15.5" x14ac:dyDescent="0.35">
      <c r="A977" s="158">
        <v>200</v>
      </c>
      <c r="B977" s="333" t="s">
        <v>1418</v>
      </c>
      <c r="C977" s="158"/>
      <c r="D977" s="158"/>
      <c r="E977" s="158"/>
      <c r="F977" s="158">
        <f t="shared" si="81"/>
        <v>0</v>
      </c>
      <c r="G977" s="531">
        <f t="shared" si="84"/>
        <v>0</v>
      </c>
      <c r="H977" s="387">
        <f t="shared" si="82"/>
        <v>0</v>
      </c>
      <c r="I977" s="387">
        <f t="shared" si="83"/>
        <v>0</v>
      </c>
      <c r="J977" s="565">
        <v>0</v>
      </c>
      <c r="K977" s="387">
        <v>0</v>
      </c>
      <c r="L977" s="530"/>
      <c r="M977" s="87">
        <f t="shared" si="80"/>
        <v>0</v>
      </c>
      <c r="N977" s="87">
        <v>0</v>
      </c>
    </row>
    <row r="978" spans="1:14" s="87" customFormat="1" ht="15.5" x14ac:dyDescent="0.35">
      <c r="A978" s="158">
        <v>201</v>
      </c>
      <c r="B978" s="333" t="s">
        <v>1419</v>
      </c>
      <c r="C978" s="158"/>
      <c r="D978" s="158"/>
      <c r="E978" s="158"/>
      <c r="F978" s="158">
        <f t="shared" si="81"/>
        <v>0</v>
      </c>
      <c r="G978" s="531">
        <f t="shared" si="84"/>
        <v>0</v>
      </c>
      <c r="H978" s="387">
        <f t="shared" si="82"/>
        <v>0</v>
      </c>
      <c r="I978" s="387">
        <f t="shared" si="83"/>
        <v>0</v>
      </c>
      <c r="J978" s="565">
        <v>0</v>
      </c>
      <c r="K978" s="387">
        <v>0</v>
      </c>
      <c r="L978" s="530"/>
      <c r="M978" s="87">
        <f t="shared" si="80"/>
        <v>0</v>
      </c>
      <c r="N978" s="87">
        <v>0</v>
      </c>
    </row>
    <row r="979" spans="1:14" s="87" customFormat="1" ht="15.5" x14ac:dyDescent="0.35">
      <c r="A979" s="158">
        <v>202</v>
      </c>
      <c r="B979" s="333" t="s">
        <v>1420</v>
      </c>
      <c r="C979" s="158"/>
      <c r="D979" s="158"/>
      <c r="E979" s="158"/>
      <c r="F979" s="158">
        <f t="shared" si="81"/>
        <v>0</v>
      </c>
      <c r="G979" s="531">
        <f t="shared" si="84"/>
        <v>0</v>
      </c>
      <c r="H979" s="387">
        <f t="shared" si="82"/>
        <v>0</v>
      </c>
      <c r="I979" s="387">
        <f t="shared" si="83"/>
        <v>0</v>
      </c>
      <c r="J979" s="565">
        <v>0</v>
      </c>
      <c r="K979" s="387">
        <v>0</v>
      </c>
      <c r="L979" s="530"/>
      <c r="M979" s="87">
        <f t="shared" si="80"/>
        <v>0</v>
      </c>
      <c r="N979" s="87">
        <v>0</v>
      </c>
    </row>
    <row r="980" spans="1:14" s="87" customFormat="1" ht="15.5" x14ac:dyDescent="0.35">
      <c r="A980" s="158">
        <v>203</v>
      </c>
      <c r="B980" s="333" t="s">
        <v>1421</v>
      </c>
      <c r="C980" s="158"/>
      <c r="D980" s="158"/>
      <c r="E980" s="158"/>
      <c r="F980" s="158">
        <f t="shared" si="81"/>
        <v>0</v>
      </c>
      <c r="G980" s="531">
        <f t="shared" si="84"/>
        <v>0</v>
      </c>
      <c r="H980" s="387">
        <f t="shared" si="82"/>
        <v>0</v>
      </c>
      <c r="I980" s="387">
        <f t="shared" si="83"/>
        <v>0</v>
      </c>
      <c r="J980" s="565">
        <v>0</v>
      </c>
      <c r="K980" s="387">
        <v>0</v>
      </c>
      <c r="L980" s="530"/>
      <c r="M980" s="87">
        <f t="shared" si="80"/>
        <v>0</v>
      </c>
      <c r="N980" s="87">
        <v>0</v>
      </c>
    </row>
    <row r="981" spans="1:14" s="87" customFormat="1" ht="15.5" x14ac:dyDescent="0.35">
      <c r="A981" s="158">
        <v>204</v>
      </c>
      <c r="B981" s="333" t="s">
        <v>1422</v>
      </c>
      <c r="C981" s="158"/>
      <c r="D981" s="158"/>
      <c r="E981" s="158"/>
      <c r="F981" s="158">
        <f t="shared" si="81"/>
        <v>0</v>
      </c>
      <c r="G981" s="531">
        <f t="shared" si="84"/>
        <v>0</v>
      </c>
      <c r="H981" s="387">
        <f t="shared" si="82"/>
        <v>0</v>
      </c>
      <c r="I981" s="387">
        <f t="shared" si="83"/>
        <v>0</v>
      </c>
      <c r="J981" s="565">
        <v>0</v>
      </c>
      <c r="K981" s="387">
        <v>0</v>
      </c>
      <c r="L981" s="530"/>
      <c r="M981" s="87">
        <f t="shared" si="80"/>
        <v>0</v>
      </c>
      <c r="N981" s="87">
        <v>0</v>
      </c>
    </row>
    <row r="982" spans="1:14" s="87" customFormat="1" ht="15.5" x14ac:dyDescent="0.35">
      <c r="A982" s="158">
        <v>205</v>
      </c>
      <c r="B982" s="333" t="s">
        <v>1423</v>
      </c>
      <c r="C982" s="158"/>
      <c r="D982" s="158"/>
      <c r="E982" s="158"/>
      <c r="F982" s="158">
        <f t="shared" si="81"/>
        <v>0</v>
      </c>
      <c r="G982" s="531">
        <f t="shared" si="84"/>
        <v>0</v>
      </c>
      <c r="H982" s="387">
        <f t="shared" si="82"/>
        <v>0</v>
      </c>
      <c r="I982" s="387">
        <f t="shared" si="83"/>
        <v>0</v>
      </c>
      <c r="J982" s="565">
        <v>0</v>
      </c>
      <c r="K982" s="387">
        <v>0</v>
      </c>
      <c r="L982" s="530"/>
      <c r="M982" s="87">
        <f t="shared" si="80"/>
        <v>0</v>
      </c>
      <c r="N982" s="87">
        <v>0</v>
      </c>
    </row>
    <row r="983" spans="1:14" s="87" customFormat="1" ht="15.5" x14ac:dyDescent="0.35">
      <c r="A983" s="158">
        <v>206</v>
      </c>
      <c r="B983" s="333" t="s">
        <v>1424</v>
      </c>
      <c r="C983" s="158"/>
      <c r="D983" s="158"/>
      <c r="E983" s="158"/>
      <c r="F983" s="158">
        <f t="shared" si="81"/>
        <v>0</v>
      </c>
      <c r="G983" s="531">
        <f t="shared" si="84"/>
        <v>0</v>
      </c>
      <c r="H983" s="387">
        <f t="shared" si="82"/>
        <v>0</v>
      </c>
      <c r="I983" s="387">
        <f t="shared" si="83"/>
        <v>0</v>
      </c>
      <c r="J983" s="565">
        <v>0</v>
      </c>
      <c r="K983" s="387">
        <v>0</v>
      </c>
      <c r="L983" s="530"/>
      <c r="M983" s="87">
        <f t="shared" si="80"/>
        <v>0</v>
      </c>
      <c r="N983" s="87">
        <v>0</v>
      </c>
    </row>
    <row r="984" spans="1:14" s="87" customFormat="1" ht="15.5" x14ac:dyDescent="0.35">
      <c r="A984" s="158">
        <v>207</v>
      </c>
      <c r="B984" s="333" t="s">
        <v>1425</v>
      </c>
      <c r="C984" s="158"/>
      <c r="D984" s="158"/>
      <c r="E984" s="158"/>
      <c r="F984" s="158">
        <f t="shared" si="81"/>
        <v>0</v>
      </c>
      <c r="G984" s="531">
        <f t="shared" si="84"/>
        <v>0</v>
      </c>
      <c r="H984" s="387">
        <f t="shared" si="82"/>
        <v>0</v>
      </c>
      <c r="I984" s="387">
        <f t="shared" si="83"/>
        <v>0</v>
      </c>
      <c r="J984" s="565">
        <v>0</v>
      </c>
      <c r="K984" s="387">
        <v>0</v>
      </c>
      <c r="L984" s="530"/>
      <c r="M984" s="87">
        <f t="shared" si="80"/>
        <v>0</v>
      </c>
      <c r="N984" s="87">
        <v>0</v>
      </c>
    </row>
    <row r="985" spans="1:14" s="87" customFormat="1" ht="15.5" x14ac:dyDescent="0.35">
      <c r="A985" s="158">
        <v>208</v>
      </c>
      <c r="B985" s="333" t="s">
        <v>1426</v>
      </c>
      <c r="C985" s="158"/>
      <c r="D985" s="158"/>
      <c r="E985" s="158"/>
      <c r="F985" s="158">
        <f t="shared" si="81"/>
        <v>0</v>
      </c>
      <c r="G985" s="531">
        <f t="shared" si="84"/>
        <v>0</v>
      </c>
      <c r="H985" s="387">
        <f t="shared" si="82"/>
        <v>0</v>
      </c>
      <c r="I985" s="387">
        <f t="shared" si="83"/>
        <v>0</v>
      </c>
      <c r="J985" s="565">
        <v>0</v>
      </c>
      <c r="K985" s="387">
        <v>0</v>
      </c>
      <c r="L985" s="530"/>
      <c r="M985" s="87">
        <f t="shared" si="80"/>
        <v>0</v>
      </c>
      <c r="N985" s="87">
        <v>0</v>
      </c>
    </row>
    <row r="986" spans="1:14" s="87" customFormat="1" ht="15.5" x14ac:dyDescent="0.35">
      <c r="A986" s="158">
        <v>209</v>
      </c>
      <c r="B986" s="333" t="s">
        <v>1427</v>
      </c>
      <c r="C986" s="158"/>
      <c r="D986" s="158"/>
      <c r="E986" s="158"/>
      <c r="F986" s="158">
        <f t="shared" si="81"/>
        <v>0</v>
      </c>
      <c r="G986" s="531">
        <f t="shared" si="84"/>
        <v>0</v>
      </c>
      <c r="H986" s="387">
        <f t="shared" si="82"/>
        <v>0</v>
      </c>
      <c r="I986" s="387">
        <f t="shared" si="83"/>
        <v>0</v>
      </c>
      <c r="J986" s="565">
        <v>0</v>
      </c>
      <c r="K986" s="387">
        <v>0</v>
      </c>
      <c r="L986" s="530"/>
      <c r="M986" s="87">
        <f t="shared" si="80"/>
        <v>0</v>
      </c>
      <c r="N986" s="87">
        <v>0</v>
      </c>
    </row>
    <row r="987" spans="1:14" s="87" customFormat="1" ht="15.5" x14ac:dyDescent="0.35">
      <c r="A987" s="158">
        <v>210</v>
      </c>
      <c r="B987" s="333" t="s">
        <v>1428</v>
      </c>
      <c r="C987" s="163"/>
      <c r="D987" s="158"/>
      <c r="E987" s="158"/>
      <c r="F987" s="158">
        <f t="shared" si="81"/>
        <v>0</v>
      </c>
      <c r="G987" s="531">
        <f t="shared" si="84"/>
        <v>0</v>
      </c>
      <c r="H987" s="387">
        <f t="shared" si="82"/>
        <v>0</v>
      </c>
      <c r="I987" s="387">
        <f t="shared" si="83"/>
        <v>0</v>
      </c>
      <c r="J987" s="565">
        <v>0</v>
      </c>
      <c r="K987" s="387">
        <v>0</v>
      </c>
      <c r="L987" s="530"/>
      <c r="M987" s="87">
        <f t="shared" si="80"/>
        <v>0</v>
      </c>
      <c r="N987" s="87">
        <v>0</v>
      </c>
    </row>
    <row r="988" spans="1:14" s="87" customFormat="1" ht="15.5" x14ac:dyDescent="0.35">
      <c r="A988" s="158">
        <v>211</v>
      </c>
      <c r="B988" s="333" t="s">
        <v>1429</v>
      </c>
      <c r="C988" s="158"/>
      <c r="D988" s="158"/>
      <c r="E988" s="158"/>
      <c r="F988" s="158">
        <f t="shared" si="81"/>
        <v>0</v>
      </c>
      <c r="G988" s="531">
        <f t="shared" si="84"/>
        <v>0</v>
      </c>
      <c r="H988" s="387">
        <f t="shared" si="82"/>
        <v>0</v>
      </c>
      <c r="I988" s="387">
        <f t="shared" si="83"/>
        <v>0</v>
      </c>
      <c r="J988" s="565">
        <v>0</v>
      </c>
      <c r="K988" s="387">
        <v>0</v>
      </c>
      <c r="L988" s="530"/>
      <c r="M988" s="87">
        <f t="shared" si="80"/>
        <v>0</v>
      </c>
      <c r="N988" s="87">
        <v>0</v>
      </c>
    </row>
    <row r="989" spans="1:14" s="87" customFormat="1" ht="15.5" x14ac:dyDescent="0.35">
      <c r="A989" s="158">
        <v>212</v>
      </c>
      <c r="B989" s="333" t="s">
        <v>1430</v>
      </c>
      <c r="C989" s="158"/>
      <c r="D989" s="158"/>
      <c r="E989" s="158"/>
      <c r="F989" s="158">
        <f t="shared" si="81"/>
        <v>0</v>
      </c>
      <c r="G989" s="531">
        <f t="shared" si="84"/>
        <v>0</v>
      </c>
      <c r="H989" s="387">
        <f t="shared" si="82"/>
        <v>0</v>
      </c>
      <c r="I989" s="387">
        <f t="shared" si="83"/>
        <v>0</v>
      </c>
      <c r="J989" s="565">
        <v>0</v>
      </c>
      <c r="K989" s="387">
        <v>0</v>
      </c>
      <c r="L989" s="530"/>
      <c r="M989" s="87">
        <f t="shared" si="80"/>
        <v>0</v>
      </c>
      <c r="N989" s="87">
        <v>0</v>
      </c>
    </row>
    <row r="990" spans="1:14" s="87" customFormat="1" ht="15.5" x14ac:dyDescent="0.35">
      <c r="A990" s="158">
        <v>213</v>
      </c>
      <c r="B990" s="333" t="s">
        <v>1431</v>
      </c>
      <c r="C990" s="158"/>
      <c r="D990" s="158"/>
      <c r="E990" s="158"/>
      <c r="F990" s="158">
        <f t="shared" si="81"/>
        <v>0</v>
      </c>
      <c r="G990" s="531">
        <f t="shared" si="84"/>
        <v>0</v>
      </c>
      <c r="H990" s="387">
        <f t="shared" si="82"/>
        <v>0</v>
      </c>
      <c r="I990" s="387">
        <f t="shared" si="83"/>
        <v>0</v>
      </c>
      <c r="J990" s="565">
        <v>0</v>
      </c>
      <c r="K990" s="387">
        <v>0</v>
      </c>
      <c r="L990" s="530"/>
      <c r="M990" s="87">
        <f t="shared" si="80"/>
        <v>0</v>
      </c>
      <c r="N990" s="87">
        <v>0</v>
      </c>
    </row>
    <row r="991" spans="1:14" s="87" customFormat="1" ht="15.5" x14ac:dyDescent="0.35">
      <c r="A991" s="158">
        <v>214</v>
      </c>
      <c r="B991" s="333" t="s">
        <v>1432</v>
      </c>
      <c r="C991" s="158"/>
      <c r="D991" s="158"/>
      <c r="E991" s="158"/>
      <c r="F991" s="158">
        <f t="shared" si="81"/>
        <v>0</v>
      </c>
      <c r="G991" s="531">
        <f t="shared" si="84"/>
        <v>0</v>
      </c>
      <c r="H991" s="387">
        <f t="shared" si="82"/>
        <v>0</v>
      </c>
      <c r="I991" s="387">
        <f t="shared" si="83"/>
        <v>0</v>
      </c>
      <c r="J991" s="565">
        <v>0</v>
      </c>
      <c r="K991" s="387">
        <v>0</v>
      </c>
      <c r="L991" s="530"/>
      <c r="M991" s="87">
        <f t="shared" si="80"/>
        <v>0</v>
      </c>
      <c r="N991" s="87">
        <v>0</v>
      </c>
    </row>
    <row r="992" spans="1:14" s="87" customFormat="1" ht="15.5" x14ac:dyDescent="0.35">
      <c r="A992" s="158">
        <v>215</v>
      </c>
      <c r="B992" s="333" t="s">
        <v>1433</v>
      </c>
      <c r="C992" s="158"/>
      <c r="D992" s="158"/>
      <c r="E992" s="158"/>
      <c r="F992" s="158">
        <f t="shared" si="81"/>
        <v>0</v>
      </c>
      <c r="G992" s="531">
        <f t="shared" si="84"/>
        <v>0</v>
      </c>
      <c r="H992" s="387">
        <f t="shared" si="82"/>
        <v>0</v>
      </c>
      <c r="I992" s="387">
        <f t="shared" si="83"/>
        <v>0</v>
      </c>
      <c r="J992" s="565">
        <v>0</v>
      </c>
      <c r="K992" s="387">
        <v>0</v>
      </c>
      <c r="L992" s="530"/>
      <c r="M992" s="87">
        <f t="shared" si="80"/>
        <v>0</v>
      </c>
      <c r="N992" s="87">
        <v>0</v>
      </c>
    </row>
    <row r="993" spans="1:14" s="87" customFormat="1" ht="15.5" x14ac:dyDescent="0.35">
      <c r="A993" s="158">
        <v>216</v>
      </c>
      <c r="B993" s="333" t="s">
        <v>1434</v>
      </c>
      <c r="C993" s="158"/>
      <c r="D993" s="158"/>
      <c r="E993" s="158"/>
      <c r="F993" s="158">
        <f t="shared" si="81"/>
        <v>0</v>
      </c>
      <c r="G993" s="531">
        <f t="shared" si="84"/>
        <v>0</v>
      </c>
      <c r="H993" s="387">
        <f t="shared" si="82"/>
        <v>0</v>
      </c>
      <c r="I993" s="387">
        <f t="shared" si="83"/>
        <v>0</v>
      </c>
      <c r="J993" s="565">
        <v>0</v>
      </c>
      <c r="K993" s="387">
        <v>0</v>
      </c>
      <c r="L993" s="530"/>
      <c r="M993" s="87">
        <f t="shared" si="80"/>
        <v>0</v>
      </c>
      <c r="N993" s="87">
        <v>0</v>
      </c>
    </row>
    <row r="994" spans="1:14" s="87" customFormat="1" ht="15.5" x14ac:dyDescent="0.35">
      <c r="A994" s="158">
        <v>217</v>
      </c>
      <c r="B994" s="333" t="s">
        <v>1435</v>
      </c>
      <c r="C994" s="158"/>
      <c r="D994" s="158"/>
      <c r="E994" s="158"/>
      <c r="F994" s="158">
        <f t="shared" si="81"/>
        <v>0</v>
      </c>
      <c r="G994" s="531">
        <f t="shared" si="84"/>
        <v>0</v>
      </c>
      <c r="H994" s="387">
        <f t="shared" si="82"/>
        <v>0</v>
      </c>
      <c r="I994" s="387">
        <f t="shared" si="83"/>
        <v>0</v>
      </c>
      <c r="J994" s="565">
        <v>0</v>
      </c>
      <c r="K994" s="387">
        <v>0</v>
      </c>
      <c r="L994" s="530"/>
      <c r="M994" s="87">
        <f t="shared" si="80"/>
        <v>0</v>
      </c>
      <c r="N994" s="87">
        <v>0</v>
      </c>
    </row>
    <row r="995" spans="1:14" s="87" customFormat="1" ht="15.5" x14ac:dyDescent="0.35">
      <c r="A995" s="158">
        <v>218</v>
      </c>
      <c r="B995" s="333" t="s">
        <v>1436</v>
      </c>
      <c r="C995" s="158"/>
      <c r="D995" s="158"/>
      <c r="E995" s="158"/>
      <c r="F995" s="158">
        <f t="shared" si="81"/>
        <v>0</v>
      </c>
      <c r="G995" s="531">
        <f t="shared" si="84"/>
        <v>0</v>
      </c>
      <c r="H995" s="387">
        <f t="shared" si="82"/>
        <v>0</v>
      </c>
      <c r="I995" s="387">
        <f t="shared" si="83"/>
        <v>0</v>
      </c>
      <c r="J995" s="565">
        <v>0</v>
      </c>
      <c r="K995" s="387">
        <v>0</v>
      </c>
      <c r="L995" s="530"/>
      <c r="M995" s="87">
        <f t="shared" si="80"/>
        <v>0</v>
      </c>
      <c r="N995" s="87">
        <v>0</v>
      </c>
    </row>
    <row r="996" spans="1:14" s="87" customFormat="1" ht="15.5" x14ac:dyDescent="0.35">
      <c r="A996" s="158">
        <v>219</v>
      </c>
      <c r="B996" s="333" t="s">
        <v>1437</v>
      </c>
      <c r="C996" s="158"/>
      <c r="D996" s="158"/>
      <c r="E996" s="158"/>
      <c r="F996" s="158">
        <f t="shared" si="81"/>
        <v>0</v>
      </c>
      <c r="G996" s="531">
        <f t="shared" si="84"/>
        <v>0</v>
      </c>
      <c r="H996" s="387">
        <f t="shared" si="82"/>
        <v>0</v>
      </c>
      <c r="I996" s="387">
        <f t="shared" si="83"/>
        <v>0</v>
      </c>
      <c r="J996" s="565">
        <v>0</v>
      </c>
      <c r="K996" s="387">
        <v>0</v>
      </c>
      <c r="L996" s="530"/>
      <c r="M996" s="87">
        <f t="shared" si="80"/>
        <v>0</v>
      </c>
      <c r="N996" s="87">
        <v>0</v>
      </c>
    </row>
    <row r="997" spans="1:14" s="87" customFormat="1" ht="15.5" x14ac:dyDescent="0.35">
      <c r="A997" s="158">
        <v>220</v>
      </c>
      <c r="B997" s="333" t="s">
        <v>1438</v>
      </c>
      <c r="C997" s="163"/>
      <c r="D997" s="158"/>
      <c r="E997" s="158"/>
      <c r="F997" s="158">
        <f t="shared" si="81"/>
        <v>0</v>
      </c>
      <c r="G997" s="531">
        <f t="shared" si="84"/>
        <v>0</v>
      </c>
      <c r="H997" s="387">
        <f t="shared" si="82"/>
        <v>0</v>
      </c>
      <c r="I997" s="387">
        <f t="shared" si="83"/>
        <v>0</v>
      </c>
      <c r="J997" s="565">
        <v>0</v>
      </c>
      <c r="K997" s="387">
        <v>0</v>
      </c>
      <c r="L997" s="530"/>
      <c r="M997" s="87">
        <f t="shared" si="80"/>
        <v>0</v>
      </c>
      <c r="N997" s="87">
        <v>0</v>
      </c>
    </row>
    <row r="998" spans="1:14" s="87" customFormat="1" ht="15.5" x14ac:dyDescent="0.35">
      <c r="A998" s="158">
        <v>221</v>
      </c>
      <c r="B998" s="333" t="s">
        <v>1439</v>
      </c>
      <c r="C998" s="158"/>
      <c r="D998" s="158"/>
      <c r="E998" s="158"/>
      <c r="F998" s="158">
        <f t="shared" si="81"/>
        <v>0</v>
      </c>
      <c r="G998" s="531">
        <f t="shared" si="84"/>
        <v>0</v>
      </c>
      <c r="H998" s="387">
        <f t="shared" si="82"/>
        <v>0</v>
      </c>
      <c r="I998" s="387">
        <f t="shared" si="83"/>
        <v>0</v>
      </c>
      <c r="J998" s="565">
        <v>0</v>
      </c>
      <c r="K998" s="387">
        <v>0</v>
      </c>
      <c r="L998" s="530"/>
      <c r="M998" s="87">
        <f t="shared" si="80"/>
        <v>0</v>
      </c>
      <c r="N998" s="87">
        <v>0</v>
      </c>
    </row>
    <row r="999" spans="1:14" s="87" customFormat="1" ht="15.5" x14ac:dyDescent="0.35">
      <c r="A999" s="158">
        <v>222</v>
      </c>
      <c r="B999" s="333" t="s">
        <v>1440</v>
      </c>
      <c r="C999" s="387"/>
      <c r="D999" s="158"/>
      <c r="E999" s="158"/>
      <c r="F999" s="158">
        <f t="shared" si="81"/>
        <v>0</v>
      </c>
      <c r="G999" s="531">
        <f t="shared" si="84"/>
        <v>0</v>
      </c>
      <c r="H999" s="387">
        <f t="shared" si="82"/>
        <v>0</v>
      </c>
      <c r="I999" s="387">
        <f t="shared" si="83"/>
        <v>0</v>
      </c>
      <c r="J999" s="565">
        <v>0</v>
      </c>
      <c r="K999" s="387">
        <v>0</v>
      </c>
      <c r="L999" s="530"/>
      <c r="M999" s="87">
        <f t="shared" si="80"/>
        <v>0</v>
      </c>
      <c r="N999" s="87">
        <v>0</v>
      </c>
    </row>
    <row r="1000" spans="1:14" s="87" customFormat="1" ht="15.5" x14ac:dyDescent="0.35">
      <c r="A1000" s="158">
        <v>223</v>
      </c>
      <c r="B1000" s="333" t="s">
        <v>1441</v>
      </c>
      <c r="C1000" s="158"/>
      <c r="D1000" s="158"/>
      <c r="E1000" s="158"/>
      <c r="F1000" s="158">
        <f t="shared" si="81"/>
        <v>0</v>
      </c>
      <c r="G1000" s="531">
        <f t="shared" si="84"/>
        <v>0</v>
      </c>
      <c r="H1000" s="387">
        <f t="shared" si="82"/>
        <v>0</v>
      </c>
      <c r="I1000" s="387">
        <f t="shared" si="83"/>
        <v>0</v>
      </c>
      <c r="J1000" s="565">
        <v>0</v>
      </c>
      <c r="K1000" s="387">
        <v>0</v>
      </c>
      <c r="L1000" s="530"/>
      <c r="M1000" s="87">
        <f t="shared" si="80"/>
        <v>0</v>
      </c>
      <c r="N1000" s="87">
        <v>0</v>
      </c>
    </row>
    <row r="1001" spans="1:14" s="87" customFormat="1" ht="15.5" x14ac:dyDescent="0.35">
      <c r="A1001" s="158">
        <v>224</v>
      </c>
      <c r="B1001" s="333" t="s">
        <v>1442</v>
      </c>
      <c r="C1001" s="158"/>
      <c r="D1001" s="158"/>
      <c r="E1001" s="158"/>
      <c r="F1001" s="158">
        <f t="shared" si="81"/>
        <v>0</v>
      </c>
      <c r="G1001" s="531">
        <f t="shared" si="84"/>
        <v>0</v>
      </c>
      <c r="H1001" s="387">
        <f t="shared" si="82"/>
        <v>0</v>
      </c>
      <c r="I1001" s="387">
        <f t="shared" si="83"/>
        <v>0</v>
      </c>
      <c r="J1001" s="565">
        <v>0</v>
      </c>
      <c r="K1001" s="387">
        <v>0</v>
      </c>
      <c r="L1001" s="530"/>
      <c r="M1001" s="87">
        <f t="shared" si="80"/>
        <v>0</v>
      </c>
      <c r="N1001" s="87">
        <v>0</v>
      </c>
    </row>
    <row r="1002" spans="1:14" s="87" customFormat="1" ht="15.5" x14ac:dyDescent="0.35">
      <c r="A1002" s="158">
        <v>225</v>
      </c>
      <c r="B1002" s="333" t="s">
        <v>1443</v>
      </c>
      <c r="C1002" s="158"/>
      <c r="D1002" s="158"/>
      <c r="E1002" s="158"/>
      <c r="F1002" s="158">
        <f t="shared" si="81"/>
        <v>0</v>
      </c>
      <c r="G1002" s="531">
        <f t="shared" si="84"/>
        <v>0</v>
      </c>
      <c r="H1002" s="387">
        <f t="shared" si="82"/>
        <v>0</v>
      </c>
      <c r="I1002" s="387">
        <f t="shared" si="83"/>
        <v>0</v>
      </c>
      <c r="J1002" s="565">
        <v>0</v>
      </c>
      <c r="K1002" s="387">
        <v>0</v>
      </c>
      <c r="L1002" s="530"/>
      <c r="M1002" s="87">
        <f t="shared" si="80"/>
        <v>0</v>
      </c>
      <c r="N1002" s="87">
        <v>0</v>
      </c>
    </row>
    <row r="1003" spans="1:14" s="87" customFormat="1" ht="15.5" x14ac:dyDescent="0.35">
      <c r="A1003" s="158">
        <v>226</v>
      </c>
      <c r="B1003" s="333" t="s">
        <v>1444</v>
      </c>
      <c r="C1003" s="158"/>
      <c r="D1003" s="158"/>
      <c r="E1003" s="158"/>
      <c r="F1003" s="158">
        <f t="shared" si="81"/>
        <v>0</v>
      </c>
      <c r="G1003" s="531">
        <f t="shared" si="84"/>
        <v>0</v>
      </c>
      <c r="H1003" s="387">
        <f t="shared" si="82"/>
        <v>0</v>
      </c>
      <c r="I1003" s="387">
        <f t="shared" si="83"/>
        <v>0</v>
      </c>
      <c r="J1003" s="565">
        <v>0</v>
      </c>
      <c r="K1003" s="387">
        <v>0</v>
      </c>
      <c r="L1003" s="530"/>
      <c r="M1003" s="87">
        <f t="shared" si="80"/>
        <v>0</v>
      </c>
      <c r="N1003" s="87">
        <v>0</v>
      </c>
    </row>
    <row r="1004" spans="1:14" s="87" customFormat="1" ht="15.5" x14ac:dyDescent="0.35">
      <c r="A1004" s="158">
        <v>227</v>
      </c>
      <c r="B1004" s="333" t="s">
        <v>1445</v>
      </c>
      <c r="C1004" s="158"/>
      <c r="D1004" s="158"/>
      <c r="E1004" s="158"/>
      <c r="F1004" s="158">
        <f t="shared" si="81"/>
        <v>0</v>
      </c>
      <c r="G1004" s="531">
        <f t="shared" si="84"/>
        <v>0</v>
      </c>
      <c r="H1004" s="387">
        <f t="shared" si="82"/>
        <v>0</v>
      </c>
      <c r="I1004" s="387">
        <f t="shared" si="83"/>
        <v>0</v>
      </c>
      <c r="J1004" s="565">
        <v>0</v>
      </c>
      <c r="K1004" s="387">
        <v>0</v>
      </c>
      <c r="L1004" s="530"/>
      <c r="M1004" s="87">
        <f t="shared" si="80"/>
        <v>0</v>
      </c>
      <c r="N1004" s="87">
        <v>0</v>
      </c>
    </row>
    <row r="1005" spans="1:14" s="87" customFormat="1" ht="15.5" x14ac:dyDescent="0.35">
      <c r="A1005" s="158">
        <v>228</v>
      </c>
      <c r="B1005" s="333" t="s">
        <v>1446</v>
      </c>
      <c r="C1005" s="158"/>
      <c r="D1005" s="158"/>
      <c r="E1005" s="158"/>
      <c r="F1005" s="158">
        <f t="shared" si="81"/>
        <v>0</v>
      </c>
      <c r="G1005" s="531">
        <f t="shared" si="84"/>
        <v>0</v>
      </c>
      <c r="H1005" s="387">
        <f t="shared" si="82"/>
        <v>0</v>
      </c>
      <c r="I1005" s="387">
        <f t="shared" si="83"/>
        <v>0</v>
      </c>
      <c r="J1005" s="565">
        <v>0</v>
      </c>
      <c r="K1005" s="387">
        <v>0</v>
      </c>
      <c r="L1005" s="530"/>
      <c r="M1005" s="87">
        <f t="shared" si="80"/>
        <v>0</v>
      </c>
      <c r="N1005" s="87">
        <v>0</v>
      </c>
    </row>
    <row r="1006" spans="1:14" s="87" customFormat="1" ht="15.5" x14ac:dyDescent="0.35">
      <c r="A1006" s="158">
        <v>229</v>
      </c>
      <c r="B1006" s="333" t="s">
        <v>1447</v>
      </c>
      <c r="C1006" s="158"/>
      <c r="D1006" s="158"/>
      <c r="E1006" s="158"/>
      <c r="F1006" s="158">
        <f t="shared" si="81"/>
        <v>0</v>
      </c>
      <c r="G1006" s="531">
        <f t="shared" si="84"/>
        <v>0</v>
      </c>
      <c r="H1006" s="387">
        <f t="shared" si="82"/>
        <v>0</v>
      </c>
      <c r="I1006" s="387">
        <f t="shared" si="83"/>
        <v>0</v>
      </c>
      <c r="J1006" s="565">
        <v>0</v>
      </c>
      <c r="K1006" s="387">
        <v>0</v>
      </c>
      <c r="L1006" s="530"/>
      <c r="M1006" s="87">
        <f t="shared" si="80"/>
        <v>0</v>
      </c>
      <c r="N1006" s="87">
        <v>0</v>
      </c>
    </row>
    <row r="1007" spans="1:14" s="87" customFormat="1" ht="15.5" x14ac:dyDescent="0.35">
      <c r="A1007" s="158">
        <v>230</v>
      </c>
      <c r="B1007" s="333" t="s">
        <v>1448</v>
      </c>
      <c r="C1007" s="158"/>
      <c r="D1007" s="158"/>
      <c r="E1007" s="158"/>
      <c r="F1007" s="158">
        <f t="shared" si="81"/>
        <v>0</v>
      </c>
      <c r="G1007" s="531">
        <f t="shared" si="84"/>
        <v>0</v>
      </c>
      <c r="H1007" s="387">
        <f t="shared" si="82"/>
        <v>0</v>
      </c>
      <c r="I1007" s="387">
        <f t="shared" si="83"/>
        <v>0</v>
      </c>
      <c r="J1007" s="565">
        <v>0</v>
      </c>
      <c r="K1007" s="387">
        <v>0</v>
      </c>
      <c r="L1007" s="530"/>
      <c r="M1007" s="87">
        <f t="shared" si="80"/>
        <v>0</v>
      </c>
      <c r="N1007" s="87">
        <v>0</v>
      </c>
    </row>
    <row r="1008" spans="1:14" s="87" customFormat="1" ht="15.5" x14ac:dyDescent="0.35">
      <c r="A1008" s="158">
        <v>231</v>
      </c>
      <c r="B1008" s="333" t="s">
        <v>1449</v>
      </c>
      <c r="C1008" s="158"/>
      <c r="D1008" s="158"/>
      <c r="E1008" s="158"/>
      <c r="F1008" s="158">
        <f t="shared" si="81"/>
        <v>0</v>
      </c>
      <c r="G1008" s="531">
        <f t="shared" si="84"/>
        <v>0</v>
      </c>
      <c r="H1008" s="387">
        <f t="shared" si="82"/>
        <v>0</v>
      </c>
      <c r="I1008" s="387">
        <f t="shared" si="83"/>
        <v>0</v>
      </c>
      <c r="J1008" s="565">
        <v>0</v>
      </c>
      <c r="K1008" s="387">
        <v>0</v>
      </c>
      <c r="L1008" s="530"/>
      <c r="M1008" s="87">
        <f t="shared" si="80"/>
        <v>0</v>
      </c>
      <c r="N1008" s="87">
        <v>0</v>
      </c>
    </row>
    <row r="1009" spans="1:14" s="87" customFormat="1" ht="15.5" x14ac:dyDescent="0.35">
      <c r="A1009" s="158">
        <v>232</v>
      </c>
      <c r="B1009" s="321" t="s">
        <v>1450</v>
      </c>
      <c r="C1009" s="158"/>
      <c r="D1009" s="158"/>
      <c r="E1009" s="158"/>
      <c r="F1009" s="158">
        <f t="shared" si="81"/>
        <v>0</v>
      </c>
      <c r="G1009" s="531">
        <f t="shared" si="84"/>
        <v>0</v>
      </c>
      <c r="H1009" s="387">
        <f t="shared" si="82"/>
        <v>0</v>
      </c>
      <c r="I1009" s="387">
        <f t="shared" si="83"/>
        <v>0</v>
      </c>
      <c r="J1009" s="565">
        <v>0</v>
      </c>
      <c r="K1009" s="387">
        <v>0</v>
      </c>
      <c r="L1009" s="530"/>
      <c r="M1009" s="87">
        <f t="shared" si="80"/>
        <v>0</v>
      </c>
      <c r="N1009" s="87">
        <v>0</v>
      </c>
    </row>
    <row r="1010" spans="1:14" s="87" customFormat="1" ht="15.5" x14ac:dyDescent="0.35">
      <c r="A1010" s="158">
        <v>233</v>
      </c>
      <c r="B1010" s="322" t="s">
        <v>511</v>
      </c>
      <c r="C1010" s="163">
        <v>6688.6</v>
      </c>
      <c r="D1010" s="394"/>
      <c r="E1010" s="394"/>
      <c r="F1010" s="158">
        <f t="shared" si="81"/>
        <v>6688.6</v>
      </c>
      <c r="G1010" s="531">
        <f>2/163476.39*F1010</f>
        <v>8.1829553490874132E-2</v>
      </c>
      <c r="H1010" s="387">
        <f t="shared" si="82"/>
        <v>350.34914179350307</v>
      </c>
      <c r="I1010" s="387">
        <f t="shared" si="83"/>
        <v>77.076811194570681</v>
      </c>
      <c r="J1010" s="565">
        <v>132.58170909916706</v>
      </c>
      <c r="K1010" s="387">
        <v>70.662133870823126</v>
      </c>
      <c r="L1010" s="530">
        <f t="shared" ref="L1010:L1064" si="85">(K1010+J1010+I1010+H1010)/F1010</f>
        <v>9.429025445654754E-2</v>
      </c>
      <c r="M1010" s="87">
        <f t="shared" si="80"/>
        <v>120.12562758039931</v>
      </c>
      <c r="N1010" s="87">
        <v>0</v>
      </c>
    </row>
    <row r="1011" spans="1:14" s="350" customFormat="1" ht="15.5" x14ac:dyDescent="0.35">
      <c r="A1011" s="449"/>
      <c r="B1011" s="443" t="s">
        <v>1063</v>
      </c>
      <c r="C1011" s="450">
        <f t="shared" ref="C1011:J1011" si="86">SUM(C782:C1010)</f>
        <v>162672.29</v>
      </c>
      <c r="D1011" s="450">
        <f t="shared" si="86"/>
        <v>560.1</v>
      </c>
      <c r="E1011" s="450">
        <f t="shared" si="86"/>
        <v>244</v>
      </c>
      <c r="F1011" s="450">
        <f t="shared" si="86"/>
        <v>163476.39000000001</v>
      </c>
      <c r="G1011" s="450">
        <f t="shared" si="86"/>
        <v>2</v>
      </c>
      <c r="H1011" s="387">
        <f t="shared" si="82"/>
        <v>8562.9</v>
      </c>
      <c r="I1011" s="450">
        <f t="shared" si="86"/>
        <v>1883.838</v>
      </c>
      <c r="J1011" s="450">
        <f t="shared" si="86"/>
        <v>3240.4358436088241</v>
      </c>
      <c r="K1011" s="450">
        <v>2853.5882915255393</v>
      </c>
      <c r="L1011" s="530">
        <f t="shared" si="85"/>
        <v>0.10118135184618623</v>
      </c>
      <c r="M1011" s="350">
        <f t="shared" si="80"/>
        <v>4851.1000955934169</v>
      </c>
      <c r="N1011" s="350">
        <v>0</v>
      </c>
    </row>
    <row r="1012" spans="1:14" s="112" customFormat="1" ht="15.5" x14ac:dyDescent="0.35">
      <c r="A1012" s="266" t="s">
        <v>1030</v>
      </c>
      <c r="B1012" s="335"/>
      <c r="C1012" s="266"/>
      <c r="D1012" s="266"/>
      <c r="E1012" s="266"/>
      <c r="F1012" s="266"/>
      <c r="G1012" s="437"/>
      <c r="H1012" s="387">
        <f t="shared" si="82"/>
        <v>0</v>
      </c>
      <c r="I1012" s="397"/>
      <c r="J1012" s="755">
        <f>H1012*0.391</f>
        <v>0</v>
      </c>
      <c r="K1012" s="397">
        <v>0</v>
      </c>
      <c r="L1012" s="530"/>
      <c r="M1012" s="112">
        <f t="shared" si="80"/>
        <v>0</v>
      </c>
      <c r="N1012" s="112">
        <v>0</v>
      </c>
    </row>
    <row r="1013" spans="1:14" s="87" customFormat="1" ht="15.5" x14ac:dyDescent="0.35">
      <c r="A1013" s="158">
        <v>1</v>
      </c>
      <c r="B1013" s="321" t="s">
        <v>888</v>
      </c>
      <c r="C1013" s="152"/>
      <c r="D1013" s="152"/>
      <c r="E1013" s="152"/>
      <c r="F1013" s="158"/>
      <c r="G1013" s="758">
        <f>1/154347.32*F1013</f>
        <v>0</v>
      </c>
      <c r="H1013" s="387">
        <f t="shared" si="82"/>
        <v>0</v>
      </c>
      <c r="I1013" s="387">
        <f t="shared" si="83"/>
        <v>0</v>
      </c>
      <c r="J1013" s="565">
        <v>0</v>
      </c>
      <c r="K1013" s="387">
        <v>0</v>
      </c>
      <c r="L1013" s="530"/>
      <c r="M1013" s="87">
        <f t="shared" si="80"/>
        <v>0</v>
      </c>
      <c r="N1013" s="87">
        <v>0</v>
      </c>
    </row>
    <row r="1014" spans="1:14" s="87" customFormat="1" ht="15.5" x14ac:dyDescent="0.35">
      <c r="A1014" s="158">
        <v>2</v>
      </c>
      <c r="B1014" s="321" t="s">
        <v>889</v>
      </c>
      <c r="C1014" s="158"/>
      <c r="D1014" s="158"/>
      <c r="E1014" s="158"/>
      <c r="F1014" s="158"/>
      <c r="G1014" s="758">
        <f t="shared" ref="G1014:G1059" si="87">1/154347.32*F1014</f>
        <v>0</v>
      </c>
      <c r="H1014" s="387">
        <f t="shared" si="82"/>
        <v>0</v>
      </c>
      <c r="I1014" s="387">
        <f t="shared" si="83"/>
        <v>0</v>
      </c>
      <c r="J1014" s="565">
        <v>0</v>
      </c>
      <c r="K1014" s="387">
        <v>0</v>
      </c>
      <c r="L1014" s="530"/>
      <c r="M1014" s="87">
        <f t="shared" si="80"/>
        <v>0</v>
      </c>
      <c r="N1014" s="87">
        <v>0</v>
      </c>
    </row>
    <row r="1015" spans="1:14" s="87" customFormat="1" ht="15.5" x14ac:dyDescent="0.35">
      <c r="A1015" s="158">
        <v>3</v>
      </c>
      <c r="B1015" s="321" t="s">
        <v>890</v>
      </c>
      <c r="C1015" s="158"/>
      <c r="D1015" s="158"/>
      <c r="E1015" s="158"/>
      <c r="F1015" s="158"/>
      <c r="G1015" s="758">
        <f t="shared" si="87"/>
        <v>0</v>
      </c>
      <c r="H1015" s="387">
        <f t="shared" si="82"/>
        <v>0</v>
      </c>
      <c r="I1015" s="387">
        <f t="shared" si="83"/>
        <v>0</v>
      </c>
      <c r="J1015" s="565">
        <v>0</v>
      </c>
      <c r="K1015" s="387">
        <v>0</v>
      </c>
      <c r="L1015" s="530"/>
      <c r="M1015" s="87">
        <f t="shared" si="80"/>
        <v>0</v>
      </c>
      <c r="N1015" s="87">
        <v>0</v>
      </c>
    </row>
    <row r="1016" spans="1:14" s="87" customFormat="1" ht="15.5" x14ac:dyDescent="0.35">
      <c r="A1016" s="158">
        <v>4</v>
      </c>
      <c r="B1016" s="321" t="s">
        <v>891</v>
      </c>
      <c r="C1016" s="158"/>
      <c r="D1016" s="158"/>
      <c r="E1016" s="158"/>
      <c r="F1016" s="158"/>
      <c r="G1016" s="758">
        <f t="shared" si="87"/>
        <v>0</v>
      </c>
      <c r="H1016" s="387">
        <f t="shared" si="82"/>
        <v>0</v>
      </c>
      <c r="I1016" s="387">
        <f t="shared" si="83"/>
        <v>0</v>
      </c>
      <c r="J1016" s="565">
        <v>0</v>
      </c>
      <c r="K1016" s="387">
        <v>0</v>
      </c>
      <c r="L1016" s="530"/>
      <c r="M1016" s="87">
        <f t="shared" si="80"/>
        <v>0</v>
      </c>
      <c r="N1016" s="87">
        <v>0</v>
      </c>
    </row>
    <row r="1017" spans="1:14" s="87" customFormat="1" ht="15.5" x14ac:dyDescent="0.35">
      <c r="A1017" s="158">
        <v>5</v>
      </c>
      <c r="B1017" s="321" t="s">
        <v>892</v>
      </c>
      <c r="C1017" s="158"/>
      <c r="D1017" s="158"/>
      <c r="E1017" s="158"/>
      <c r="F1017" s="158"/>
      <c r="G1017" s="758">
        <f t="shared" si="87"/>
        <v>0</v>
      </c>
      <c r="H1017" s="387">
        <f t="shared" si="82"/>
        <v>0</v>
      </c>
      <c r="I1017" s="387">
        <f t="shared" si="83"/>
        <v>0</v>
      </c>
      <c r="J1017" s="565">
        <v>0</v>
      </c>
      <c r="K1017" s="387">
        <v>0</v>
      </c>
      <c r="L1017" s="530"/>
      <c r="M1017" s="87">
        <f t="shared" si="80"/>
        <v>0</v>
      </c>
      <c r="N1017" s="87">
        <v>0</v>
      </c>
    </row>
    <row r="1018" spans="1:14" s="87" customFormat="1" ht="15.5" x14ac:dyDescent="0.35">
      <c r="A1018" s="158">
        <v>6</v>
      </c>
      <c r="B1018" s="321" t="s">
        <v>893</v>
      </c>
      <c r="C1018" s="158"/>
      <c r="D1018" s="158"/>
      <c r="E1018" s="158"/>
      <c r="F1018" s="158"/>
      <c r="G1018" s="758">
        <f t="shared" si="87"/>
        <v>0</v>
      </c>
      <c r="H1018" s="387">
        <f t="shared" si="82"/>
        <v>0</v>
      </c>
      <c r="I1018" s="387">
        <f t="shared" si="83"/>
        <v>0</v>
      </c>
      <c r="J1018" s="565">
        <v>0</v>
      </c>
      <c r="K1018" s="387">
        <v>0</v>
      </c>
      <c r="L1018" s="530"/>
      <c r="M1018" s="87">
        <f t="shared" si="80"/>
        <v>0</v>
      </c>
      <c r="N1018" s="87">
        <v>0</v>
      </c>
    </row>
    <row r="1019" spans="1:14" s="87" customFormat="1" ht="15.5" x14ac:dyDescent="0.35">
      <c r="A1019" s="158">
        <v>7</v>
      </c>
      <c r="B1019" s="321" t="s">
        <v>894</v>
      </c>
      <c r="C1019" s="158"/>
      <c r="D1019" s="158"/>
      <c r="E1019" s="158"/>
      <c r="F1019" s="158"/>
      <c r="G1019" s="758">
        <f t="shared" si="87"/>
        <v>0</v>
      </c>
      <c r="H1019" s="387">
        <f t="shared" si="82"/>
        <v>0</v>
      </c>
      <c r="I1019" s="387">
        <f t="shared" si="83"/>
        <v>0</v>
      </c>
      <c r="J1019" s="565">
        <v>0</v>
      </c>
      <c r="K1019" s="387">
        <v>0</v>
      </c>
      <c r="L1019" s="530"/>
      <c r="M1019" s="87">
        <f t="shared" si="80"/>
        <v>0</v>
      </c>
      <c r="N1019" s="87">
        <v>0</v>
      </c>
    </row>
    <row r="1020" spans="1:14" s="87" customFormat="1" ht="15.5" x14ac:dyDescent="0.35">
      <c r="A1020" s="158">
        <v>8</v>
      </c>
      <c r="B1020" s="321" t="s">
        <v>896</v>
      </c>
      <c r="C1020" s="158"/>
      <c r="D1020" s="158"/>
      <c r="E1020" s="158"/>
      <c r="F1020" s="158"/>
      <c r="G1020" s="758">
        <f t="shared" si="87"/>
        <v>0</v>
      </c>
      <c r="H1020" s="387">
        <f t="shared" si="82"/>
        <v>0</v>
      </c>
      <c r="I1020" s="387">
        <f t="shared" si="83"/>
        <v>0</v>
      </c>
      <c r="J1020" s="565">
        <v>0</v>
      </c>
      <c r="K1020" s="387">
        <v>0</v>
      </c>
      <c r="L1020" s="530"/>
      <c r="M1020" s="87">
        <f t="shared" ref="M1020:M1076" si="88">K1020*1.7</f>
        <v>0</v>
      </c>
      <c r="N1020" s="87">
        <v>0</v>
      </c>
    </row>
    <row r="1021" spans="1:14" s="87" customFormat="1" ht="15.5" x14ac:dyDescent="0.35">
      <c r="A1021" s="158">
        <v>9</v>
      </c>
      <c r="B1021" s="321" t="s">
        <v>897</v>
      </c>
      <c r="C1021" s="158"/>
      <c r="D1021" s="158"/>
      <c r="E1021" s="158"/>
      <c r="F1021" s="158"/>
      <c r="G1021" s="758">
        <f t="shared" si="87"/>
        <v>0</v>
      </c>
      <c r="H1021" s="387">
        <f t="shared" si="82"/>
        <v>0</v>
      </c>
      <c r="I1021" s="387">
        <f t="shared" si="83"/>
        <v>0</v>
      </c>
      <c r="J1021" s="565">
        <v>0</v>
      </c>
      <c r="K1021" s="387">
        <v>0</v>
      </c>
      <c r="L1021" s="530"/>
      <c r="M1021" s="87">
        <f t="shared" si="88"/>
        <v>0</v>
      </c>
      <c r="N1021" s="87">
        <v>0</v>
      </c>
    </row>
    <row r="1022" spans="1:14" s="87" customFormat="1" ht="15.5" x14ac:dyDescent="0.35">
      <c r="A1022" s="158">
        <v>10</v>
      </c>
      <c r="B1022" s="321" t="s">
        <v>898</v>
      </c>
      <c r="C1022" s="158"/>
      <c r="D1022" s="158"/>
      <c r="E1022" s="158"/>
      <c r="F1022" s="158"/>
      <c r="G1022" s="758">
        <f t="shared" si="87"/>
        <v>0</v>
      </c>
      <c r="H1022" s="387">
        <f t="shared" si="82"/>
        <v>0</v>
      </c>
      <c r="I1022" s="387">
        <f t="shared" si="83"/>
        <v>0</v>
      </c>
      <c r="J1022" s="565">
        <v>0</v>
      </c>
      <c r="K1022" s="387">
        <v>0</v>
      </c>
      <c r="L1022" s="530"/>
      <c r="M1022" s="87">
        <f t="shared" si="88"/>
        <v>0</v>
      </c>
      <c r="N1022" s="87">
        <v>0</v>
      </c>
    </row>
    <row r="1023" spans="1:14" s="87" customFormat="1" ht="15.5" x14ac:dyDescent="0.35">
      <c r="A1023" s="158">
        <v>11</v>
      </c>
      <c r="B1023" s="321" t="s">
        <v>899</v>
      </c>
      <c r="C1023" s="158"/>
      <c r="D1023" s="158"/>
      <c r="E1023" s="158"/>
      <c r="F1023" s="158"/>
      <c r="G1023" s="758">
        <f t="shared" si="87"/>
        <v>0</v>
      </c>
      <c r="H1023" s="387">
        <f t="shared" si="82"/>
        <v>0</v>
      </c>
      <c r="I1023" s="387">
        <f t="shared" si="83"/>
        <v>0</v>
      </c>
      <c r="J1023" s="565">
        <v>0</v>
      </c>
      <c r="K1023" s="387">
        <v>0</v>
      </c>
      <c r="L1023" s="530"/>
      <c r="M1023" s="87">
        <f t="shared" si="88"/>
        <v>0</v>
      </c>
      <c r="N1023" s="87">
        <v>0</v>
      </c>
    </row>
    <row r="1024" spans="1:14" s="87" customFormat="1" ht="15.5" x14ac:dyDescent="0.35">
      <c r="A1024" s="158">
        <v>12</v>
      </c>
      <c r="B1024" s="321" t="s">
        <v>900</v>
      </c>
      <c r="C1024" s="158"/>
      <c r="D1024" s="158"/>
      <c r="E1024" s="158"/>
      <c r="F1024" s="158"/>
      <c r="G1024" s="758">
        <f t="shared" si="87"/>
        <v>0</v>
      </c>
      <c r="H1024" s="387">
        <f t="shared" si="82"/>
        <v>0</v>
      </c>
      <c r="I1024" s="387">
        <f t="shared" si="83"/>
        <v>0</v>
      </c>
      <c r="J1024" s="565">
        <v>0</v>
      </c>
      <c r="K1024" s="387">
        <v>0</v>
      </c>
      <c r="L1024" s="530"/>
      <c r="M1024" s="87">
        <f t="shared" si="88"/>
        <v>0</v>
      </c>
      <c r="N1024" s="87">
        <v>0</v>
      </c>
    </row>
    <row r="1025" spans="1:14" s="87" customFormat="1" ht="15.5" x14ac:dyDescent="0.35">
      <c r="A1025" s="158">
        <v>13</v>
      </c>
      <c r="B1025" s="321" t="s">
        <v>901</v>
      </c>
      <c r="C1025" s="158"/>
      <c r="D1025" s="158"/>
      <c r="E1025" s="158"/>
      <c r="F1025" s="158"/>
      <c r="G1025" s="758">
        <f t="shared" si="87"/>
        <v>0</v>
      </c>
      <c r="H1025" s="387">
        <f t="shared" si="82"/>
        <v>0</v>
      </c>
      <c r="I1025" s="387">
        <f t="shared" si="83"/>
        <v>0</v>
      </c>
      <c r="J1025" s="565">
        <v>0</v>
      </c>
      <c r="K1025" s="387">
        <v>0</v>
      </c>
      <c r="L1025" s="530"/>
      <c r="M1025" s="87">
        <f t="shared" si="88"/>
        <v>0</v>
      </c>
      <c r="N1025" s="87">
        <v>0</v>
      </c>
    </row>
    <row r="1026" spans="1:14" s="87" customFormat="1" ht="15.5" x14ac:dyDescent="0.35">
      <c r="A1026" s="158">
        <v>14</v>
      </c>
      <c r="B1026" s="321" t="s">
        <v>902</v>
      </c>
      <c r="C1026" s="158">
        <v>5520.77</v>
      </c>
      <c r="D1026" s="158"/>
      <c r="E1026" s="158"/>
      <c r="F1026" s="158">
        <f>C1026+D1026+E1026</f>
        <v>5520.77</v>
      </c>
      <c r="G1026" s="758">
        <f t="shared" si="87"/>
        <v>3.5768486294417035E-2</v>
      </c>
      <c r="H1026" s="387">
        <f t="shared" si="82"/>
        <v>153.14098564523181</v>
      </c>
      <c r="I1026" s="387">
        <f t="shared" si="83"/>
        <v>33.691016841950997</v>
      </c>
      <c r="J1026" s="565">
        <v>125.97657416510989</v>
      </c>
      <c r="K1026" s="387">
        <v>54.506181221369182</v>
      </c>
      <c r="L1026" s="530">
        <f>(K1026+J1026+I1026+H1026)/F1026</f>
        <v>6.6533247694372688E-2</v>
      </c>
      <c r="M1026" s="87">
        <f t="shared" si="88"/>
        <v>92.660508076327602</v>
      </c>
      <c r="N1026" s="87">
        <v>0</v>
      </c>
    </row>
    <row r="1027" spans="1:14" s="87" customFormat="1" ht="15.5" x14ac:dyDescent="0.35">
      <c r="A1027" s="158">
        <v>15</v>
      </c>
      <c r="B1027" s="321" t="s">
        <v>903</v>
      </c>
      <c r="C1027" s="158">
        <v>5310.85</v>
      </c>
      <c r="D1027" s="158"/>
      <c r="E1027" s="158"/>
      <c r="F1027" s="158">
        <f>C1027+D1027+E1027</f>
        <v>5310.85</v>
      </c>
      <c r="G1027" s="758">
        <f t="shared" si="87"/>
        <v>3.4408436764564489E-2</v>
      </c>
      <c r="H1027" s="387">
        <f t="shared" si="82"/>
        <v>147.31800158564462</v>
      </c>
      <c r="I1027" s="387">
        <f t="shared" si="83"/>
        <v>32.409960348841814</v>
      </c>
      <c r="J1027" s="565">
        <v>121.18648103521318</v>
      </c>
      <c r="K1027" s="387">
        <v>52.433655547959525</v>
      </c>
      <c r="L1027" s="530">
        <f t="shared" si="85"/>
        <v>6.6533247694372674E-2</v>
      </c>
      <c r="M1027" s="87">
        <f t="shared" si="88"/>
        <v>89.137214431531191</v>
      </c>
      <c r="N1027" s="87">
        <v>0</v>
      </c>
    </row>
    <row r="1028" spans="1:14" s="87" customFormat="1" ht="15.5" x14ac:dyDescent="0.35">
      <c r="A1028" s="158">
        <v>16</v>
      </c>
      <c r="B1028" s="321" t="s">
        <v>904</v>
      </c>
      <c r="C1028" s="158">
        <v>5405.43</v>
      </c>
      <c r="D1028" s="158"/>
      <c r="E1028" s="158"/>
      <c r="F1028" s="158">
        <f>C1028+D1028+E1028</f>
        <v>5405.43</v>
      </c>
      <c r="G1028" s="758">
        <f t="shared" si="87"/>
        <v>3.502121060475815E-2</v>
      </c>
      <c r="H1028" s="387">
        <f t="shared" si="82"/>
        <v>149.94156214374178</v>
      </c>
      <c r="I1028" s="387">
        <f t="shared" si="83"/>
        <v>32.987143671623194</v>
      </c>
      <c r="J1028" s="565">
        <v>123.34466990823924</v>
      </c>
      <c r="K1028" s="387">
        <v>53.367437360988703</v>
      </c>
      <c r="L1028" s="530">
        <f t="shared" si="85"/>
        <v>6.6533247694372674E-2</v>
      </c>
      <c r="M1028" s="87">
        <f t="shared" si="88"/>
        <v>90.724643513680789</v>
      </c>
      <c r="N1028" s="87">
        <v>0</v>
      </c>
    </row>
    <row r="1029" spans="1:14" s="87" customFormat="1" ht="15.5" x14ac:dyDescent="0.35">
      <c r="A1029" s="158">
        <v>17</v>
      </c>
      <c r="B1029" s="321" t="s">
        <v>905</v>
      </c>
      <c r="C1029" s="158"/>
      <c r="D1029" s="158"/>
      <c r="E1029" s="158"/>
      <c r="F1029" s="158"/>
      <c r="G1029" s="758">
        <f t="shared" si="87"/>
        <v>0</v>
      </c>
      <c r="H1029" s="387">
        <f t="shared" si="82"/>
        <v>0</v>
      </c>
      <c r="I1029" s="387">
        <f t="shared" si="83"/>
        <v>0</v>
      </c>
      <c r="J1029" s="565">
        <v>0</v>
      </c>
      <c r="K1029" s="387">
        <v>0</v>
      </c>
      <c r="L1029" s="530"/>
      <c r="M1029" s="87">
        <f t="shared" si="88"/>
        <v>0</v>
      </c>
      <c r="N1029" s="87">
        <v>0</v>
      </c>
    </row>
    <row r="1030" spans="1:14" s="87" customFormat="1" ht="15.5" x14ac:dyDescent="0.35">
      <c r="A1030" s="158">
        <v>18</v>
      </c>
      <c r="B1030" s="321" t="s">
        <v>907</v>
      </c>
      <c r="C1030" s="158"/>
      <c r="D1030" s="158"/>
      <c r="E1030" s="158"/>
      <c r="F1030" s="158"/>
      <c r="G1030" s="758">
        <f t="shared" si="87"/>
        <v>0</v>
      </c>
      <c r="H1030" s="387">
        <f t="shared" si="82"/>
        <v>0</v>
      </c>
      <c r="I1030" s="387">
        <f t="shared" si="83"/>
        <v>0</v>
      </c>
      <c r="J1030" s="565">
        <v>0</v>
      </c>
      <c r="K1030" s="387">
        <v>0</v>
      </c>
      <c r="L1030" s="530"/>
      <c r="M1030" s="87">
        <f t="shared" si="88"/>
        <v>0</v>
      </c>
      <c r="N1030" s="87">
        <v>0</v>
      </c>
    </row>
    <row r="1031" spans="1:14" s="87" customFormat="1" ht="15.5" x14ac:dyDescent="0.35">
      <c r="A1031" s="158">
        <v>19</v>
      </c>
      <c r="B1031" s="321" t="s">
        <v>909</v>
      </c>
      <c r="C1031" s="158"/>
      <c r="D1031" s="158"/>
      <c r="E1031" s="158"/>
      <c r="F1031" s="158"/>
      <c r="G1031" s="758">
        <f t="shared" si="87"/>
        <v>0</v>
      </c>
      <c r="H1031" s="387">
        <f t="shared" ref="H1031:H1094" si="89">G1031*4281.45</f>
        <v>0</v>
      </c>
      <c r="I1031" s="387">
        <f t="shared" si="83"/>
        <v>0</v>
      </c>
      <c r="J1031" s="565">
        <v>0</v>
      </c>
      <c r="K1031" s="387">
        <v>0</v>
      </c>
      <c r="L1031" s="530"/>
      <c r="M1031" s="87">
        <f t="shared" si="88"/>
        <v>0</v>
      </c>
      <c r="N1031" s="87">
        <v>0</v>
      </c>
    </row>
    <row r="1032" spans="1:14" s="87" customFormat="1" ht="15.5" x14ac:dyDescent="0.35">
      <c r="A1032" s="158">
        <v>20</v>
      </c>
      <c r="B1032" s="321" t="s">
        <v>910</v>
      </c>
      <c r="C1032" s="158"/>
      <c r="D1032" s="158"/>
      <c r="E1032" s="158"/>
      <c r="F1032" s="158"/>
      <c r="G1032" s="758">
        <f t="shared" si="87"/>
        <v>0</v>
      </c>
      <c r="H1032" s="387">
        <f t="shared" si="89"/>
        <v>0</v>
      </c>
      <c r="I1032" s="387">
        <f t="shared" si="83"/>
        <v>0</v>
      </c>
      <c r="J1032" s="565">
        <v>0</v>
      </c>
      <c r="K1032" s="387">
        <v>0</v>
      </c>
      <c r="L1032" s="530"/>
      <c r="M1032" s="87">
        <f t="shared" si="88"/>
        <v>0</v>
      </c>
      <c r="N1032" s="87">
        <v>0</v>
      </c>
    </row>
    <row r="1033" spans="1:14" s="87" customFormat="1" ht="15.5" x14ac:dyDescent="0.35">
      <c r="A1033" s="158">
        <v>21</v>
      </c>
      <c r="B1033" s="321" t="s">
        <v>911</v>
      </c>
      <c r="C1033" s="158"/>
      <c r="D1033" s="158"/>
      <c r="E1033" s="158"/>
      <c r="F1033" s="158"/>
      <c r="G1033" s="758">
        <f t="shared" si="87"/>
        <v>0</v>
      </c>
      <c r="H1033" s="387">
        <f t="shared" si="89"/>
        <v>0</v>
      </c>
      <c r="I1033" s="387">
        <f t="shared" ref="I1033:I1091" si="90">H1033*0.22</f>
        <v>0</v>
      </c>
      <c r="J1033" s="565">
        <v>0</v>
      </c>
      <c r="K1033" s="387">
        <v>0</v>
      </c>
      <c r="L1033" s="530"/>
      <c r="M1033" s="87">
        <f t="shared" si="88"/>
        <v>0</v>
      </c>
      <c r="N1033" s="87">
        <v>0</v>
      </c>
    </row>
    <row r="1034" spans="1:14" s="87" customFormat="1" ht="15.5" x14ac:dyDescent="0.35">
      <c r="A1034" s="158">
        <v>22</v>
      </c>
      <c r="B1034" s="321" t="s">
        <v>912</v>
      </c>
      <c r="C1034" s="158"/>
      <c r="D1034" s="158"/>
      <c r="E1034" s="158"/>
      <c r="F1034" s="158"/>
      <c r="G1034" s="758">
        <f t="shared" si="87"/>
        <v>0</v>
      </c>
      <c r="H1034" s="387">
        <f t="shared" si="89"/>
        <v>0</v>
      </c>
      <c r="I1034" s="387">
        <f t="shared" si="90"/>
        <v>0</v>
      </c>
      <c r="J1034" s="565">
        <v>0</v>
      </c>
      <c r="K1034" s="387">
        <v>0</v>
      </c>
      <c r="L1034" s="530"/>
      <c r="M1034" s="87">
        <f t="shared" si="88"/>
        <v>0</v>
      </c>
      <c r="N1034" s="87">
        <v>0</v>
      </c>
    </row>
    <row r="1035" spans="1:14" s="87" customFormat="1" ht="15.5" x14ac:dyDescent="0.35">
      <c r="A1035" s="158">
        <v>23</v>
      </c>
      <c r="B1035" s="321" t="s">
        <v>913</v>
      </c>
      <c r="C1035" s="158"/>
      <c r="D1035" s="158"/>
      <c r="E1035" s="158"/>
      <c r="F1035" s="158"/>
      <c r="G1035" s="758">
        <f t="shared" si="87"/>
        <v>0</v>
      </c>
      <c r="H1035" s="387">
        <f t="shared" si="89"/>
        <v>0</v>
      </c>
      <c r="I1035" s="387">
        <f t="shared" si="90"/>
        <v>0</v>
      </c>
      <c r="J1035" s="565">
        <v>0</v>
      </c>
      <c r="K1035" s="387">
        <v>0</v>
      </c>
      <c r="L1035" s="530"/>
      <c r="M1035" s="87">
        <f t="shared" si="88"/>
        <v>0</v>
      </c>
      <c r="N1035" s="87">
        <v>0</v>
      </c>
    </row>
    <row r="1036" spans="1:14" s="87" customFormat="1" ht="15.5" x14ac:dyDescent="0.35">
      <c r="A1036" s="158">
        <v>24</v>
      </c>
      <c r="B1036" s="321" t="s">
        <v>915</v>
      </c>
      <c r="C1036" s="158"/>
      <c r="D1036" s="158"/>
      <c r="E1036" s="158"/>
      <c r="F1036" s="158"/>
      <c r="G1036" s="758">
        <f t="shared" si="87"/>
        <v>0</v>
      </c>
      <c r="H1036" s="387">
        <f t="shared" si="89"/>
        <v>0</v>
      </c>
      <c r="I1036" s="387">
        <f t="shared" si="90"/>
        <v>0</v>
      </c>
      <c r="J1036" s="565">
        <v>0</v>
      </c>
      <c r="K1036" s="387">
        <v>0</v>
      </c>
      <c r="L1036" s="530"/>
      <c r="M1036" s="87">
        <f t="shared" si="88"/>
        <v>0</v>
      </c>
      <c r="N1036" s="87">
        <v>0</v>
      </c>
    </row>
    <row r="1037" spans="1:14" s="87" customFormat="1" ht="15.5" x14ac:dyDescent="0.35">
      <c r="A1037" s="158">
        <v>25</v>
      </c>
      <c r="B1037" s="321" t="s">
        <v>916</v>
      </c>
      <c r="C1037" s="158"/>
      <c r="D1037" s="158"/>
      <c r="E1037" s="158"/>
      <c r="F1037" s="158"/>
      <c r="G1037" s="758">
        <f t="shared" si="87"/>
        <v>0</v>
      </c>
      <c r="H1037" s="387">
        <f t="shared" si="89"/>
        <v>0</v>
      </c>
      <c r="I1037" s="387">
        <f t="shared" si="90"/>
        <v>0</v>
      </c>
      <c r="J1037" s="565">
        <v>0</v>
      </c>
      <c r="K1037" s="387">
        <v>0</v>
      </c>
      <c r="L1037" s="530"/>
      <c r="M1037" s="87">
        <f t="shared" si="88"/>
        <v>0</v>
      </c>
      <c r="N1037" s="87">
        <v>0</v>
      </c>
    </row>
    <row r="1038" spans="1:14" s="87" customFormat="1" ht="15.5" x14ac:dyDescent="0.35">
      <c r="A1038" s="158">
        <v>26</v>
      </c>
      <c r="B1038" s="321" t="s">
        <v>918</v>
      </c>
      <c r="C1038" s="158"/>
      <c r="D1038" s="158"/>
      <c r="E1038" s="158"/>
      <c r="F1038" s="158"/>
      <c r="G1038" s="758">
        <f t="shared" si="87"/>
        <v>0</v>
      </c>
      <c r="H1038" s="387">
        <f t="shared" si="89"/>
        <v>0</v>
      </c>
      <c r="I1038" s="387">
        <f t="shared" si="90"/>
        <v>0</v>
      </c>
      <c r="J1038" s="565">
        <v>0</v>
      </c>
      <c r="K1038" s="387">
        <v>0</v>
      </c>
      <c r="L1038" s="530"/>
      <c r="M1038" s="87">
        <f t="shared" si="88"/>
        <v>0</v>
      </c>
      <c r="N1038" s="87">
        <v>0</v>
      </c>
    </row>
    <row r="1039" spans="1:14" s="87" customFormat="1" ht="15.5" x14ac:dyDescent="0.35">
      <c r="A1039" s="158">
        <v>27</v>
      </c>
      <c r="B1039" s="321" t="s">
        <v>919</v>
      </c>
      <c r="C1039" s="158"/>
      <c r="D1039" s="158"/>
      <c r="E1039" s="158"/>
      <c r="F1039" s="158"/>
      <c r="G1039" s="758">
        <f t="shared" si="87"/>
        <v>0</v>
      </c>
      <c r="H1039" s="387">
        <f t="shared" si="89"/>
        <v>0</v>
      </c>
      <c r="I1039" s="387">
        <f t="shared" si="90"/>
        <v>0</v>
      </c>
      <c r="J1039" s="565">
        <v>0</v>
      </c>
      <c r="K1039" s="387">
        <v>0</v>
      </c>
      <c r="L1039" s="530"/>
      <c r="M1039" s="87">
        <f t="shared" si="88"/>
        <v>0</v>
      </c>
      <c r="N1039" s="87">
        <v>0</v>
      </c>
    </row>
    <row r="1040" spans="1:14" s="87" customFormat="1" ht="15.5" x14ac:dyDescent="0.35">
      <c r="A1040" s="158">
        <v>28</v>
      </c>
      <c r="B1040" s="321" t="s">
        <v>920</v>
      </c>
      <c r="C1040" s="158">
        <v>8111.75</v>
      </c>
      <c r="D1040" s="158"/>
      <c r="E1040" s="158"/>
      <c r="F1040" s="158">
        <f t="shared" ref="F1040:F1058" si="91">C1040+D1040+E1040</f>
        <v>8111.75</v>
      </c>
      <c r="G1040" s="758">
        <f t="shared" si="87"/>
        <v>5.2555172321748118E-2</v>
      </c>
      <c r="H1040" s="387">
        <f t="shared" si="89"/>
        <v>225.01234253694847</v>
      </c>
      <c r="I1040" s="387">
        <f t="shared" si="90"/>
        <v>49.502715358128661</v>
      </c>
      <c r="J1040" s="565">
        <v>185.09926613204863</v>
      </c>
      <c r="K1040" s="387">
        <v>46.741930912932084</v>
      </c>
      <c r="L1040" s="530">
        <f t="shared" si="85"/>
        <v>6.2422566639758113E-2</v>
      </c>
      <c r="M1040" s="87">
        <f t="shared" si="88"/>
        <v>79.461282551984539</v>
      </c>
      <c r="N1040" s="87">
        <v>0</v>
      </c>
    </row>
    <row r="1041" spans="1:14" s="87" customFormat="1" ht="15.5" x14ac:dyDescent="0.35">
      <c r="A1041" s="158">
        <v>29</v>
      </c>
      <c r="B1041" s="321" t="s">
        <v>921</v>
      </c>
      <c r="C1041" s="158">
        <v>6280.23</v>
      </c>
      <c r="D1041" s="158"/>
      <c r="E1041" s="158"/>
      <c r="F1041" s="158">
        <f t="shared" si="91"/>
        <v>6280.23</v>
      </c>
      <c r="G1041" s="758">
        <f t="shared" si="87"/>
        <v>4.068894749840813E-2</v>
      </c>
      <c r="H1041" s="387">
        <f t="shared" si="89"/>
        <v>174.20769426705948</v>
      </c>
      <c r="I1041" s="387">
        <f t="shared" si="90"/>
        <v>38.325692738753084</v>
      </c>
      <c r="J1041" s="565">
        <v>143.30643377082328</v>
      </c>
      <c r="K1041" s="387">
        <v>36.188254911372198</v>
      </c>
      <c r="L1041" s="530">
        <f t="shared" si="85"/>
        <v>6.2422566639758106E-2</v>
      </c>
      <c r="M1041" s="87">
        <f t="shared" si="88"/>
        <v>61.520033349332735</v>
      </c>
      <c r="N1041" s="87">
        <v>0</v>
      </c>
    </row>
    <row r="1042" spans="1:14" s="87" customFormat="1" ht="15.5" x14ac:dyDescent="0.35">
      <c r="A1042" s="158">
        <v>30</v>
      </c>
      <c r="B1042" s="321" t="s">
        <v>922</v>
      </c>
      <c r="C1042" s="158">
        <v>8361.6299999999992</v>
      </c>
      <c r="D1042" s="158"/>
      <c r="E1042" s="158"/>
      <c r="F1042" s="158">
        <f t="shared" si="91"/>
        <v>8361.6299999999992</v>
      </c>
      <c r="G1042" s="758">
        <f t="shared" si="87"/>
        <v>5.4174118475137756E-2</v>
      </c>
      <c r="H1042" s="387">
        <f t="shared" si="89"/>
        <v>231.94377954537853</v>
      </c>
      <c r="I1042" s="387">
        <f t="shared" si="90"/>
        <v>51.027631499983279</v>
      </c>
      <c r="J1042" s="565">
        <v>190.80119291986583</v>
      </c>
      <c r="K1042" s="387">
        <v>48.181801926772927</v>
      </c>
      <c r="L1042" s="530">
        <f t="shared" si="85"/>
        <v>6.2422566639758106E-2</v>
      </c>
      <c r="M1042" s="87">
        <f t="shared" si="88"/>
        <v>81.909063275513972</v>
      </c>
      <c r="N1042" s="87">
        <v>0</v>
      </c>
    </row>
    <row r="1043" spans="1:14" s="87" customFormat="1" ht="15.5" x14ac:dyDescent="0.35">
      <c r="A1043" s="158">
        <v>31</v>
      </c>
      <c r="B1043" s="321" t="s">
        <v>923</v>
      </c>
      <c r="C1043" s="158">
        <v>6675.9</v>
      </c>
      <c r="D1043" s="158"/>
      <c r="E1043" s="158"/>
      <c r="F1043" s="158">
        <f t="shared" si="91"/>
        <v>6675.9</v>
      </c>
      <c r="G1043" s="758">
        <f t="shared" si="87"/>
        <v>4.3252451678461271E-2</v>
      </c>
      <c r="H1043" s="387">
        <f t="shared" si="89"/>
        <v>185.18320923874799</v>
      </c>
      <c r="I1043" s="387">
        <f t="shared" si="90"/>
        <v>40.740306032524558</v>
      </c>
      <c r="J1043" s="565">
        <v>152.33509301580341</v>
      </c>
      <c r="K1043" s="387">
        <v>65.910699995786544</v>
      </c>
      <c r="L1043" s="530">
        <f t="shared" si="85"/>
        <v>6.6533247694372674E-2</v>
      </c>
      <c r="M1043" s="87">
        <f t="shared" si="88"/>
        <v>112.04818999283712</v>
      </c>
      <c r="N1043" s="87">
        <v>0</v>
      </c>
    </row>
    <row r="1044" spans="1:14" s="87" customFormat="1" ht="15.5" x14ac:dyDescent="0.35">
      <c r="A1044" s="158">
        <v>32</v>
      </c>
      <c r="B1044" s="321" t="s">
        <v>924</v>
      </c>
      <c r="C1044" s="158">
        <v>4489.2299999999996</v>
      </c>
      <c r="D1044" s="158"/>
      <c r="E1044" s="158">
        <v>48.5</v>
      </c>
      <c r="F1044" s="158">
        <f t="shared" si="91"/>
        <v>4537.7299999999996</v>
      </c>
      <c r="G1044" s="758">
        <f t="shared" si="87"/>
        <v>2.9399473861936826E-2</v>
      </c>
      <c r="H1044" s="387">
        <f t="shared" si="89"/>
        <v>125.87237736618943</v>
      </c>
      <c r="I1044" s="387">
        <f t="shared" si="90"/>
        <v>27.691923020561674</v>
      </c>
      <c r="J1044" s="565">
        <v>103.54491853242284</v>
      </c>
      <c r="K1044" s="387">
        <v>44.800695141011772</v>
      </c>
      <c r="L1044" s="530">
        <f t="shared" si="85"/>
        <v>6.6533247694372674E-2</v>
      </c>
      <c r="M1044" s="87">
        <f t="shared" si="88"/>
        <v>76.161181739720007</v>
      </c>
      <c r="N1044" s="87">
        <v>0</v>
      </c>
    </row>
    <row r="1045" spans="1:14" s="87" customFormat="1" ht="15.5" x14ac:dyDescent="0.35">
      <c r="A1045" s="158">
        <v>33</v>
      </c>
      <c r="B1045" s="321" t="s">
        <v>925</v>
      </c>
      <c r="C1045" s="158">
        <v>4352.13</v>
      </c>
      <c r="D1045" s="158"/>
      <c r="E1045" s="158"/>
      <c r="F1045" s="158">
        <f t="shared" si="91"/>
        <v>4352.13</v>
      </c>
      <c r="G1045" s="758">
        <f t="shared" si="87"/>
        <v>2.8196991045908667E-2</v>
      </c>
      <c r="H1045" s="387">
        <f t="shared" si="89"/>
        <v>120.72400731350565</v>
      </c>
      <c r="I1045" s="387">
        <f t="shared" si="90"/>
        <v>26.559281608971244</v>
      </c>
      <c r="J1045" s="565">
        <v>99.309775216355632</v>
      </c>
      <c r="K1045" s="387">
        <v>25.078060811057927</v>
      </c>
      <c r="L1045" s="530">
        <f t="shared" si="85"/>
        <v>6.2422566639758106E-2</v>
      </c>
      <c r="M1045" s="87">
        <f t="shared" si="88"/>
        <v>42.632703378798475</v>
      </c>
      <c r="N1045" s="87">
        <v>0</v>
      </c>
    </row>
    <row r="1046" spans="1:14" s="87" customFormat="1" ht="15.5" x14ac:dyDescent="0.35">
      <c r="A1046" s="158">
        <v>34</v>
      </c>
      <c r="B1046" s="321" t="s">
        <v>926</v>
      </c>
      <c r="C1046" s="158">
        <v>4481.0200000000004</v>
      </c>
      <c r="D1046" s="158"/>
      <c r="E1046" s="158">
        <v>48.33</v>
      </c>
      <c r="F1046" s="158">
        <f t="shared" si="91"/>
        <v>4529.3500000000004</v>
      </c>
      <c r="G1046" s="758">
        <f t="shared" si="87"/>
        <v>2.9345180726170043E-2</v>
      </c>
      <c r="H1046" s="387">
        <f t="shared" si="89"/>
        <v>125.63992402006072</v>
      </c>
      <c r="I1046" s="387">
        <f t="shared" si="90"/>
        <v>27.640783284413359</v>
      </c>
      <c r="J1046" s="565">
        <v>103.3536981607168</v>
      </c>
      <c r="K1046" s="387">
        <v>26.099246744597526</v>
      </c>
      <c r="L1046" s="530">
        <f t="shared" si="85"/>
        <v>6.2422566639758113E-2</v>
      </c>
      <c r="M1046" s="87">
        <f t="shared" si="88"/>
        <v>44.368719465815794</v>
      </c>
      <c r="N1046" s="87">
        <v>0</v>
      </c>
    </row>
    <row r="1047" spans="1:14" s="87" customFormat="1" ht="15.5" x14ac:dyDescent="0.35">
      <c r="A1047" s="158">
        <v>35</v>
      </c>
      <c r="B1047" s="321" t="s">
        <v>927</v>
      </c>
      <c r="C1047" s="158">
        <v>8136.02</v>
      </c>
      <c r="D1047" s="158"/>
      <c r="E1047" s="158"/>
      <c r="F1047" s="158">
        <f t="shared" si="91"/>
        <v>8136.02</v>
      </c>
      <c r="G1047" s="758">
        <f t="shared" si="87"/>
        <v>5.2712415090848355E-2</v>
      </c>
      <c r="H1047" s="387">
        <f t="shared" si="89"/>
        <v>225.68556959071267</v>
      </c>
      <c r="I1047" s="387">
        <f t="shared" si="90"/>
        <v>49.650825309956787</v>
      </c>
      <c r="J1047" s="565">
        <v>185.6530750128727</v>
      </c>
      <c r="K1047" s="387">
        <v>46.881780718862608</v>
      </c>
      <c r="L1047" s="530">
        <f t="shared" si="85"/>
        <v>6.2422566639758106E-2</v>
      </c>
      <c r="M1047" s="87">
        <f t="shared" si="88"/>
        <v>79.699027222066434</v>
      </c>
      <c r="N1047" s="87">
        <v>0</v>
      </c>
    </row>
    <row r="1048" spans="1:14" s="87" customFormat="1" ht="15.5" x14ac:dyDescent="0.35">
      <c r="A1048" s="158">
        <v>36</v>
      </c>
      <c r="B1048" s="321" t="s">
        <v>928</v>
      </c>
      <c r="C1048" s="158">
        <v>5922.13</v>
      </c>
      <c r="D1048" s="158">
        <v>77.599999999999994</v>
      </c>
      <c r="E1048" s="158">
        <v>240.4</v>
      </c>
      <c r="F1048" s="158">
        <f t="shared" si="91"/>
        <v>6240.13</v>
      </c>
      <c r="G1048" s="758">
        <f t="shared" si="87"/>
        <v>4.0429143829643431E-2</v>
      </c>
      <c r="H1048" s="387">
        <f t="shared" si="89"/>
        <v>173.09535784942685</v>
      </c>
      <c r="I1048" s="387">
        <f t="shared" si="90"/>
        <v>38.080978726873909</v>
      </c>
      <c r="J1048" s="565">
        <v>142.39140550048765</v>
      </c>
      <c r="K1048" s="387">
        <v>35.957188688965374</v>
      </c>
      <c r="L1048" s="530">
        <f t="shared" si="85"/>
        <v>6.2422566639758106E-2</v>
      </c>
      <c r="M1048" s="87">
        <f t="shared" si="88"/>
        <v>61.127220771241134</v>
      </c>
      <c r="N1048" s="87">
        <v>0</v>
      </c>
    </row>
    <row r="1049" spans="1:14" s="87" customFormat="1" ht="15.5" x14ac:dyDescent="0.35">
      <c r="A1049" s="158">
        <v>37</v>
      </c>
      <c r="B1049" s="321" t="s">
        <v>929</v>
      </c>
      <c r="C1049" s="158">
        <v>5641.92</v>
      </c>
      <c r="D1049" s="158">
        <v>100.4</v>
      </c>
      <c r="E1049" s="158">
        <v>535.70000000000005</v>
      </c>
      <c r="F1049" s="158">
        <f t="shared" si="91"/>
        <v>6278.0199999999995</v>
      </c>
      <c r="G1049" s="758">
        <f t="shared" si="87"/>
        <v>4.0674629141600901E-2</v>
      </c>
      <c r="H1049" s="387">
        <f t="shared" si="89"/>
        <v>174.14639093830718</v>
      </c>
      <c r="I1049" s="387">
        <f t="shared" si="90"/>
        <v>38.31220600642758</v>
      </c>
      <c r="J1049" s="565">
        <v>143.25600453198433</v>
      </c>
      <c r="K1049" s="387">
        <v>36.175520339015115</v>
      </c>
      <c r="L1049" s="530">
        <f t="shared" si="85"/>
        <v>6.242256663975812E-2</v>
      </c>
      <c r="M1049" s="87">
        <f t="shared" si="88"/>
        <v>61.498384576325691</v>
      </c>
      <c r="N1049" s="87">
        <v>0</v>
      </c>
    </row>
    <row r="1050" spans="1:14" s="87" customFormat="1" ht="15.5" x14ac:dyDescent="0.35">
      <c r="A1050" s="158">
        <v>38</v>
      </c>
      <c r="B1050" s="321" t="s">
        <v>930</v>
      </c>
      <c r="C1050" s="158">
        <f>3994.79-6.68</f>
        <v>3988.11</v>
      </c>
      <c r="D1050" s="158"/>
      <c r="E1050" s="158"/>
      <c r="F1050" s="158">
        <f t="shared" si="91"/>
        <v>3988.11</v>
      </c>
      <c r="G1050" s="758">
        <f t="shared" si="87"/>
        <v>2.5838543876239638E-2</v>
      </c>
      <c r="H1050" s="387">
        <f t="shared" si="89"/>
        <v>110.62643367892619</v>
      </c>
      <c r="I1050" s="387">
        <f t="shared" si="90"/>
        <v>24.337815409363763</v>
      </c>
      <c r="J1050" s="565">
        <v>91.003326563797515</v>
      </c>
      <c r="K1050" s="387">
        <v>10.685100424059065</v>
      </c>
      <c r="L1050" s="530">
        <f t="shared" si="85"/>
        <v>5.9339555848797187E-2</v>
      </c>
      <c r="M1050" s="87">
        <f t="shared" si="88"/>
        <v>18.164670720900411</v>
      </c>
      <c r="N1050" s="87">
        <v>0</v>
      </c>
    </row>
    <row r="1051" spans="1:14" s="87" customFormat="1" ht="15.5" x14ac:dyDescent="0.35">
      <c r="A1051" s="158">
        <v>39</v>
      </c>
      <c r="B1051" s="321" t="s">
        <v>931</v>
      </c>
      <c r="C1051" s="158">
        <v>4150.55</v>
      </c>
      <c r="D1051" s="158"/>
      <c r="E1051" s="158"/>
      <c r="F1051" s="158">
        <f t="shared" si="91"/>
        <v>4150.55</v>
      </c>
      <c r="G1051" s="758">
        <f t="shared" si="87"/>
        <v>2.68909754960436E-2</v>
      </c>
      <c r="H1051" s="387">
        <f t="shared" si="89"/>
        <v>115.13236703753586</v>
      </c>
      <c r="I1051" s="387">
        <f t="shared" si="90"/>
        <v>25.329120748257889</v>
      </c>
      <c r="J1051" s="565">
        <v>94.709989711760642</v>
      </c>
      <c r="K1051" s="387">
        <v>23.916506469093637</v>
      </c>
      <c r="L1051" s="530">
        <f t="shared" si="85"/>
        <v>6.2422566639758113E-2</v>
      </c>
      <c r="M1051" s="87">
        <f t="shared" si="88"/>
        <v>40.658060997459181</v>
      </c>
      <c r="N1051" s="87">
        <v>0</v>
      </c>
    </row>
    <row r="1052" spans="1:14" s="87" customFormat="1" ht="15.5" x14ac:dyDescent="0.35">
      <c r="A1052" s="158">
        <v>40</v>
      </c>
      <c r="B1052" s="321" t="s">
        <v>932</v>
      </c>
      <c r="C1052" s="158">
        <v>14374.02</v>
      </c>
      <c r="D1052" s="158"/>
      <c r="E1052" s="158"/>
      <c r="F1052" s="158">
        <f t="shared" si="91"/>
        <v>14374.02</v>
      </c>
      <c r="G1052" s="758">
        <f t="shared" si="87"/>
        <v>9.3127758875243188E-2</v>
      </c>
      <c r="H1052" s="387">
        <f t="shared" si="89"/>
        <v>398.72184323640994</v>
      </c>
      <c r="I1052" s="387">
        <f t="shared" si="90"/>
        <v>87.718805512010192</v>
      </c>
      <c r="J1052" s="565">
        <v>327.99587676733006</v>
      </c>
      <c r="K1052" s="387">
        <v>82.82669581546574</v>
      </c>
      <c r="L1052" s="530">
        <f t="shared" si="85"/>
        <v>6.2422566639758113E-2</v>
      </c>
      <c r="M1052" s="87">
        <f t="shared" si="88"/>
        <v>140.80538288629177</v>
      </c>
      <c r="N1052" s="87">
        <v>0</v>
      </c>
    </row>
    <row r="1053" spans="1:14" s="87" customFormat="1" ht="15.5" x14ac:dyDescent="0.35">
      <c r="A1053" s="158">
        <v>41</v>
      </c>
      <c r="B1053" s="321" t="s">
        <v>933</v>
      </c>
      <c r="C1053" s="158">
        <v>4120.28</v>
      </c>
      <c r="D1053" s="158"/>
      <c r="E1053" s="158"/>
      <c r="F1053" s="158">
        <f t="shared" si="91"/>
        <v>4120.28</v>
      </c>
      <c r="G1053" s="758">
        <f t="shared" si="87"/>
        <v>2.6694859360045897E-2</v>
      </c>
      <c r="H1053" s="387">
        <f t="shared" si="89"/>
        <v>114.2927056070685</v>
      </c>
      <c r="I1053" s="387">
        <f t="shared" si="90"/>
        <v>25.14439523355507</v>
      </c>
      <c r="J1053" s="565">
        <v>94.019268870287817</v>
      </c>
      <c r="K1053" s="387">
        <v>23.742083163551122</v>
      </c>
      <c r="L1053" s="530">
        <f t="shared" si="85"/>
        <v>6.2422566639758099E-2</v>
      </c>
      <c r="M1053" s="87">
        <f t="shared" si="88"/>
        <v>40.361541378036904</v>
      </c>
      <c r="N1053" s="87">
        <v>0</v>
      </c>
    </row>
    <row r="1054" spans="1:14" s="87" customFormat="1" ht="15.5" x14ac:dyDescent="0.35">
      <c r="A1054" s="158">
        <v>42</v>
      </c>
      <c r="B1054" s="321" t="s">
        <v>934</v>
      </c>
      <c r="C1054" s="158">
        <v>14371.39</v>
      </c>
      <c r="D1054" s="158"/>
      <c r="E1054" s="158"/>
      <c r="F1054" s="158">
        <f t="shared" si="91"/>
        <v>14371.39</v>
      </c>
      <c r="G1054" s="758">
        <f t="shared" si="87"/>
        <v>9.3110719382753129E-2</v>
      </c>
      <c r="H1054" s="387">
        <f t="shared" si="89"/>
        <v>398.64888950128835</v>
      </c>
      <c r="I1054" s="387">
        <f t="shared" si="90"/>
        <v>87.702755690283439</v>
      </c>
      <c r="J1054" s="565">
        <v>327.93586369124574</v>
      </c>
      <c r="K1054" s="387">
        <v>82.811541098135791</v>
      </c>
      <c r="L1054" s="530">
        <f t="shared" si="85"/>
        <v>6.242256663975812E-2</v>
      </c>
      <c r="M1054" s="87">
        <f t="shared" si="88"/>
        <v>140.77961986683084</v>
      </c>
      <c r="N1054" s="87">
        <v>0</v>
      </c>
    </row>
    <row r="1055" spans="1:14" s="87" customFormat="1" ht="15.5" x14ac:dyDescent="0.35">
      <c r="A1055" s="158">
        <v>43</v>
      </c>
      <c r="B1055" s="321" t="s">
        <v>935</v>
      </c>
      <c r="C1055" s="158">
        <v>9061.4</v>
      </c>
      <c r="D1055" s="158"/>
      <c r="E1055" s="158">
        <v>2450</v>
      </c>
      <c r="F1055" s="158">
        <f t="shared" si="91"/>
        <v>11511.4</v>
      </c>
      <c r="G1055" s="758">
        <f t="shared" si="87"/>
        <v>7.4581145950574315E-2</v>
      </c>
      <c r="H1055" s="387">
        <f t="shared" si="89"/>
        <v>319.31544733008639</v>
      </c>
      <c r="I1055" s="387">
        <f t="shared" si="90"/>
        <v>70.249398412619001</v>
      </c>
      <c r="J1055" s="565">
        <v>262.67472396862138</v>
      </c>
      <c r="K1055" s="387">
        <v>113.65125779767482</v>
      </c>
      <c r="L1055" s="530">
        <f t="shared" si="85"/>
        <v>6.6533247694372674E-2</v>
      </c>
      <c r="M1055" s="87">
        <f t="shared" si="88"/>
        <v>193.20713825604719</v>
      </c>
      <c r="N1055" s="87">
        <v>0</v>
      </c>
    </row>
    <row r="1056" spans="1:14" s="87" customFormat="1" ht="15.5" x14ac:dyDescent="0.35">
      <c r="A1056" s="158">
        <v>45</v>
      </c>
      <c r="B1056" s="321" t="s">
        <v>937</v>
      </c>
      <c r="C1056" s="158">
        <v>9038.0300000000007</v>
      </c>
      <c r="D1056" s="158"/>
      <c r="E1056" s="158">
        <v>1829.2</v>
      </c>
      <c r="F1056" s="158">
        <f t="shared" si="91"/>
        <v>10867.230000000001</v>
      </c>
      <c r="G1056" s="758">
        <f t="shared" si="87"/>
        <v>7.0407636491517961E-2</v>
      </c>
      <c r="H1056" s="387">
        <f t="shared" si="89"/>
        <v>301.44677525660956</v>
      </c>
      <c r="I1056" s="387">
        <f t="shared" si="90"/>
        <v>66.318290556454102</v>
      </c>
      <c r="J1056" s="565">
        <v>247.97562768677327</v>
      </c>
      <c r="K1056" s="387">
        <v>107.29141184188073</v>
      </c>
      <c r="L1056" s="530">
        <f t="shared" si="85"/>
        <v>6.6533247694372674E-2</v>
      </c>
      <c r="M1056" s="87">
        <f t="shared" si="88"/>
        <v>182.39540013119725</v>
      </c>
      <c r="N1056" s="87">
        <v>0</v>
      </c>
    </row>
    <row r="1057" spans="1:16" s="87" customFormat="1" ht="15.5" x14ac:dyDescent="0.35">
      <c r="A1057" s="158">
        <v>46</v>
      </c>
      <c r="B1057" s="321" t="s">
        <v>938</v>
      </c>
      <c r="C1057" s="158">
        <v>6690.6</v>
      </c>
      <c r="D1057" s="158"/>
      <c r="E1057" s="158">
        <v>855.4</v>
      </c>
      <c r="F1057" s="158">
        <f t="shared" si="91"/>
        <v>7546</v>
      </c>
      <c r="G1057" s="758">
        <f t="shared" si="87"/>
        <v>4.8889737768041577E-2</v>
      </c>
      <c r="H1057" s="387">
        <f t="shared" si="89"/>
        <v>209.31896776698161</v>
      </c>
      <c r="I1057" s="387">
        <f t="shared" si="90"/>
        <v>46.050172908735952</v>
      </c>
      <c r="J1057" s="565">
        <v>172.18960917587933</v>
      </c>
      <c r="K1057" s="387">
        <v>74.501137250139351</v>
      </c>
      <c r="L1057" s="530">
        <f t="shared" si="85"/>
        <v>6.6533247694372674E-2</v>
      </c>
      <c r="M1057" s="87">
        <f t="shared" si="88"/>
        <v>126.6519333252369</v>
      </c>
      <c r="N1057" s="87">
        <v>0</v>
      </c>
    </row>
    <row r="1058" spans="1:16" s="87" customFormat="1" ht="15.5" x14ac:dyDescent="0.35">
      <c r="A1058" s="158">
        <v>47</v>
      </c>
      <c r="B1058" s="321" t="s">
        <v>2171</v>
      </c>
      <c r="C1058" s="158">
        <v>2503.4</v>
      </c>
      <c r="D1058" s="158"/>
      <c r="E1058" s="158"/>
      <c r="F1058" s="158">
        <f t="shared" si="91"/>
        <v>2503.4</v>
      </c>
      <c r="G1058" s="758">
        <f t="shared" si="87"/>
        <v>1.6219264448517796E-2</v>
      </c>
      <c r="H1058" s="387">
        <f t="shared" si="89"/>
        <v>69.441969773106521</v>
      </c>
      <c r="I1058" s="387">
        <f t="shared" si="90"/>
        <v>15.277233350083435</v>
      </c>
      <c r="J1058" s="565">
        <v>57.124233714669529</v>
      </c>
      <c r="K1058" s="387">
        <v>14.425216488110973</v>
      </c>
      <c r="L1058" s="530">
        <f t="shared" si="85"/>
        <v>6.2422566639758113E-2</v>
      </c>
      <c r="M1058" s="87">
        <f t="shared" si="88"/>
        <v>24.522868029788654</v>
      </c>
      <c r="N1058" s="87">
        <v>0</v>
      </c>
    </row>
    <row r="1059" spans="1:16" s="87" customFormat="1" ht="15.5" x14ac:dyDescent="0.35">
      <c r="A1059" s="158">
        <v>48</v>
      </c>
      <c r="B1059" s="321" t="s">
        <v>2172</v>
      </c>
      <c r="C1059" s="158">
        <v>1175</v>
      </c>
      <c r="D1059" s="158"/>
      <c r="E1059" s="158"/>
      <c r="F1059" s="158">
        <f>C1059+D1059+E1059</f>
        <v>1175</v>
      </c>
      <c r="G1059" s="758">
        <f t="shared" si="87"/>
        <v>7.6127010174196737E-3</v>
      </c>
      <c r="H1059" s="387">
        <f t="shared" si="89"/>
        <v>32.59339877103146</v>
      </c>
      <c r="I1059" s="387">
        <f t="shared" si="90"/>
        <v>7.1705477296269216</v>
      </c>
      <c r="J1059" s="565">
        <v>26.811925627041902</v>
      </c>
      <c r="K1059" s="387">
        <v>6.7706436740154965</v>
      </c>
      <c r="L1059" s="530">
        <f t="shared" si="85"/>
        <v>6.2422566639758113E-2</v>
      </c>
      <c r="M1059" s="87">
        <f t="shared" si="88"/>
        <v>11.510094245826343</v>
      </c>
      <c r="N1059" s="87">
        <v>0</v>
      </c>
    </row>
    <row r="1060" spans="1:16" s="87" customFormat="1" ht="15.5" x14ac:dyDescent="0.35">
      <c r="A1060" s="158"/>
      <c r="B1060" s="321" t="s">
        <v>1063</v>
      </c>
      <c r="C1060" s="393">
        <f t="shared" ref="C1060:I1060" si="92">SUM(C1013:C1059)</f>
        <v>148161.79</v>
      </c>
      <c r="D1060" s="393">
        <f t="shared" si="92"/>
        <v>178</v>
      </c>
      <c r="E1060" s="393">
        <f t="shared" si="92"/>
        <v>6007.53</v>
      </c>
      <c r="F1060" s="393">
        <f t="shared" si="92"/>
        <v>154347.32000000004</v>
      </c>
      <c r="G1060" s="758">
        <f t="shared" si="92"/>
        <v>0.99999999999999978</v>
      </c>
      <c r="H1060" s="387">
        <f t="shared" si="89"/>
        <v>4281.4499999999989</v>
      </c>
      <c r="I1060" s="393">
        <f t="shared" si="92"/>
        <v>941.91899999999998</v>
      </c>
      <c r="J1060" s="565">
        <f>H1060*0.5</f>
        <v>2140.7249999999995</v>
      </c>
      <c r="K1060" s="393">
        <v>1181.3061971034085</v>
      </c>
      <c r="L1060" s="530">
        <f t="shared" si="85"/>
        <v>5.5364746191274357E-2</v>
      </c>
      <c r="M1060" s="87">
        <f t="shared" si="88"/>
        <v>2008.2205350757945</v>
      </c>
      <c r="N1060" s="87">
        <v>0</v>
      </c>
    </row>
    <row r="1061" spans="1:16" s="87" customFormat="1" ht="15.5" x14ac:dyDescent="0.35">
      <c r="A1061" s="158" t="s">
        <v>1025</v>
      </c>
      <c r="B1061" s="321"/>
      <c r="C1061" s="158"/>
      <c r="D1061" s="158"/>
      <c r="E1061" s="158"/>
      <c r="F1061" s="158">
        <f t="shared" ref="F1061:F1081" si="93">C1061+D1061+E1061</f>
        <v>0</v>
      </c>
      <c r="G1061" s="148"/>
      <c r="H1061" s="387">
        <f t="shared" si="89"/>
        <v>0</v>
      </c>
      <c r="I1061" s="387">
        <f t="shared" si="90"/>
        <v>0</v>
      </c>
      <c r="J1061" s="565" t="e">
        <f>#REF!*1.45</f>
        <v>#REF!</v>
      </c>
      <c r="K1061" s="387">
        <v>0</v>
      </c>
      <c r="L1061" s="530"/>
      <c r="M1061" s="87">
        <f t="shared" si="88"/>
        <v>0</v>
      </c>
      <c r="N1061" s="87">
        <v>0</v>
      </c>
    </row>
    <row r="1062" spans="1:16" s="87" customFormat="1" ht="15.5" x14ac:dyDescent="0.35">
      <c r="A1062" s="158">
        <v>1</v>
      </c>
      <c r="B1062" s="321" t="s">
        <v>939</v>
      </c>
      <c r="C1062" s="847">
        <v>3648.31</v>
      </c>
      <c r="D1062" s="13"/>
      <c r="E1062" s="13">
        <v>290.5</v>
      </c>
      <c r="F1062" s="158">
        <f t="shared" si="93"/>
        <v>3938.81</v>
      </c>
      <c r="G1062" s="752">
        <f t="shared" ref="G1062:G1097" si="94">1/132103.28*F1062</f>
        <v>2.9816140825572233E-2</v>
      </c>
      <c r="H1062" s="387">
        <f t="shared" si="89"/>
        <v>127.65631613764623</v>
      </c>
      <c r="I1062" s="387">
        <f t="shared" si="90"/>
        <v>28.084389550282172</v>
      </c>
      <c r="J1062" s="565">
        <v>44.755128518550634</v>
      </c>
      <c r="K1062" s="387">
        <v>41.004694122135398</v>
      </c>
      <c r="L1062" s="530">
        <f t="shared" si="85"/>
        <v>6.1313068751377806E-2</v>
      </c>
      <c r="M1062" s="87">
        <f t="shared" si="88"/>
        <v>69.707980007630169</v>
      </c>
      <c r="N1062" s="87">
        <v>0</v>
      </c>
      <c r="O1062" s="87">
        <v>54.674720983088456</v>
      </c>
      <c r="P1062" s="87">
        <f>(O1062*0.02)+O1062</f>
        <v>55.768215402750222</v>
      </c>
    </row>
    <row r="1063" spans="1:16" s="87" customFormat="1" ht="15.5" x14ac:dyDescent="0.35">
      <c r="A1063" s="158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58">
        <f t="shared" si="93"/>
        <v>6467.3</v>
      </c>
      <c r="G1063" s="752">
        <f t="shared" si="94"/>
        <v>4.8956392301538615E-2</v>
      </c>
      <c r="H1063" s="387">
        <f t="shared" si="89"/>
        <v>209.60434581942249</v>
      </c>
      <c r="I1063" s="387">
        <f t="shared" si="90"/>
        <v>46.112956080272951</v>
      </c>
      <c r="J1063" s="565">
        <v>73.485352852263119</v>
      </c>
      <c r="K1063" s="387">
        <v>67.001145206334186</v>
      </c>
      <c r="L1063" s="530">
        <f t="shared" si="85"/>
        <v>6.1262628911337456E-2</v>
      </c>
      <c r="M1063" s="87">
        <f t="shared" si="88"/>
        <v>113.90194685076811</v>
      </c>
      <c r="N1063" s="87">
        <v>0</v>
      </c>
      <c r="O1063" s="87">
        <v>89.3377940777319</v>
      </c>
      <c r="P1063" s="87">
        <f t="shared" ref="P1063:P1099" si="95">(O1063*0.02)+O1063</f>
        <v>91.12454995928654</v>
      </c>
    </row>
    <row r="1064" spans="1:16" s="87" customFormat="1" ht="15.5" x14ac:dyDescent="0.35">
      <c r="A1064" s="158">
        <v>3</v>
      </c>
      <c r="B1064" s="321" t="s">
        <v>941</v>
      </c>
      <c r="C1064" s="848">
        <v>4137.62</v>
      </c>
      <c r="D1064" s="13"/>
      <c r="E1064" s="13"/>
      <c r="F1064" s="158">
        <f t="shared" si="93"/>
        <v>4137.62</v>
      </c>
      <c r="G1064" s="752">
        <f t="shared" si="94"/>
        <v>3.1321099672922577E-2</v>
      </c>
      <c r="H1064" s="387">
        <f t="shared" si="89"/>
        <v>134.09972219463435</v>
      </c>
      <c r="I1064" s="387">
        <f t="shared" si="90"/>
        <v>29.501938882819559</v>
      </c>
      <c r="J1064" s="565">
        <v>47.014127328031947</v>
      </c>
      <c r="K1064" s="387">
        <v>43.108339264571562</v>
      </c>
      <c r="L1064" s="530">
        <f t="shared" si="85"/>
        <v>6.1321273502655496E-2</v>
      </c>
      <c r="M1064" s="87">
        <f t="shared" si="88"/>
        <v>73.28417674977166</v>
      </c>
      <c r="N1064" s="87">
        <v>0</v>
      </c>
      <c r="O1064" s="87">
        <v>57.479673286050236</v>
      </c>
      <c r="P1064" s="87">
        <f t="shared" si="95"/>
        <v>58.62926675177124</v>
      </c>
    </row>
    <row r="1065" spans="1:16" s="87" customFormat="1" ht="15.5" x14ac:dyDescent="0.35">
      <c r="A1065" s="158">
        <v>5</v>
      </c>
      <c r="B1065" s="321" t="s">
        <v>942</v>
      </c>
      <c r="C1065" s="848">
        <v>6632.1</v>
      </c>
      <c r="D1065" s="13"/>
      <c r="E1065" s="13"/>
      <c r="F1065" s="158">
        <f t="shared" si="93"/>
        <v>6632.1</v>
      </c>
      <c r="G1065" s="752">
        <f t="shared" si="94"/>
        <v>5.0203901068921225E-2</v>
      </c>
      <c r="H1065" s="387">
        <f t="shared" si="89"/>
        <v>214.94549223153277</v>
      </c>
      <c r="I1065" s="387">
        <f t="shared" si="90"/>
        <v>47.288008290937206</v>
      </c>
      <c r="J1065" s="565">
        <v>75.357909583828544</v>
      </c>
      <c r="K1065" s="387">
        <v>69.50680438565827</v>
      </c>
      <c r="L1065" s="530">
        <f t="shared" ref="L1065:L1099" si="96">(K1065+J1065+I1065+H1065)/F1065</f>
        <v>6.1383003044579665E-2</v>
      </c>
      <c r="M1065" s="87">
        <f t="shared" si="88"/>
        <v>118.16156745561905</v>
      </c>
      <c r="N1065" s="87">
        <v>0</v>
      </c>
      <c r="O1065" s="87">
        <v>92.678782699673732</v>
      </c>
      <c r="P1065" s="87">
        <f t="shared" si="95"/>
        <v>94.532358353667206</v>
      </c>
    </row>
    <row r="1066" spans="1:16" s="87" customFormat="1" ht="15.5" x14ac:dyDescent="0.35">
      <c r="A1066" s="158">
        <v>7</v>
      </c>
      <c r="B1066" s="321" t="s">
        <v>943</v>
      </c>
      <c r="C1066" s="848">
        <v>7476.63</v>
      </c>
      <c r="D1066" s="13"/>
      <c r="E1066" s="13"/>
      <c r="F1066" s="158">
        <f t="shared" si="93"/>
        <v>7476.63</v>
      </c>
      <c r="G1066" s="752">
        <f t="shared" si="94"/>
        <v>5.6596853613324359E-2</v>
      </c>
      <c r="H1066" s="387">
        <f t="shared" si="89"/>
        <v>242.31659890276757</v>
      </c>
      <c r="I1066" s="387">
        <f t="shared" si="90"/>
        <v>53.309651758608865</v>
      </c>
      <c r="J1066" s="565">
        <v>84.953967450994398</v>
      </c>
      <c r="K1066" s="387">
        <v>78.721830204210505</v>
      </c>
      <c r="L1066" s="530">
        <f t="shared" si="96"/>
        <v>6.1431694268217277E-2</v>
      </c>
      <c r="M1066" s="87">
        <f t="shared" si="88"/>
        <v>133.82711134715785</v>
      </c>
      <c r="N1066" s="87">
        <v>0</v>
      </c>
      <c r="O1066" s="87">
        <v>104.96588729264079</v>
      </c>
      <c r="P1066" s="87">
        <f t="shared" si="95"/>
        <v>107.0652050384936</v>
      </c>
    </row>
    <row r="1067" spans="1:16" s="87" customFormat="1" ht="15.5" x14ac:dyDescent="0.35">
      <c r="A1067" s="158">
        <v>8</v>
      </c>
      <c r="B1067" s="321" t="s">
        <v>944</v>
      </c>
      <c r="C1067" s="848">
        <v>2286.9</v>
      </c>
      <c r="D1067" s="13"/>
      <c r="E1067" s="13"/>
      <c r="F1067" s="158">
        <f t="shared" si="93"/>
        <v>2286.9</v>
      </c>
      <c r="G1067" s="752">
        <f t="shared" si="94"/>
        <v>1.7311455097859797E-2</v>
      </c>
      <c r="H1067" s="387">
        <f t="shared" si="89"/>
        <v>74.11812942873182</v>
      </c>
      <c r="I1067" s="387">
        <f t="shared" si="90"/>
        <v>16.305988474321001</v>
      </c>
      <c r="J1067" s="565">
        <v>25.985133430927984</v>
      </c>
      <c r="K1067" s="387">
        <v>23.990174479137302</v>
      </c>
      <c r="L1067" s="530">
        <f t="shared" si="96"/>
        <v>6.1392901225728325E-2</v>
      </c>
      <c r="M1067" s="87">
        <f t="shared" si="88"/>
        <v>40.783296614533413</v>
      </c>
      <c r="N1067" s="87">
        <v>0</v>
      </c>
      <c r="O1067" s="87">
        <v>31.987949771691511</v>
      </c>
      <c r="P1067" s="87">
        <f t="shared" si="95"/>
        <v>32.627708767125341</v>
      </c>
    </row>
    <row r="1068" spans="1:16" s="87" customFormat="1" ht="15.5" x14ac:dyDescent="0.35">
      <c r="A1068" s="158">
        <v>9</v>
      </c>
      <c r="B1068" s="321" t="s">
        <v>945</v>
      </c>
      <c r="C1068" s="848">
        <v>4665.6000000000004</v>
      </c>
      <c r="D1068" s="13"/>
      <c r="E1068" s="13"/>
      <c r="F1068" s="158">
        <f t="shared" si="93"/>
        <v>4665.6000000000004</v>
      </c>
      <c r="G1068" s="752">
        <f t="shared" si="94"/>
        <v>3.5317821026094133E-2</v>
      </c>
      <c r="H1068" s="387">
        <f t="shared" si="89"/>
        <v>151.21148483217073</v>
      </c>
      <c r="I1068" s="387">
        <f t="shared" si="90"/>
        <v>33.266526663077563</v>
      </c>
      <c r="J1068" s="565">
        <v>53.013353681987674</v>
      </c>
      <c r="K1068" s="387">
        <v>48.920629758052087</v>
      </c>
      <c r="L1068" s="530">
        <f t="shared" si="96"/>
        <v>6.1388030464525033E-2</v>
      </c>
      <c r="M1068" s="87">
        <f t="shared" si="88"/>
        <v>83.16507058868855</v>
      </c>
      <c r="N1068" s="87">
        <v>0</v>
      </c>
      <c r="O1068" s="87">
        <v>65.229648448824491</v>
      </c>
      <c r="P1068" s="87">
        <f t="shared" si="95"/>
        <v>66.534241417800985</v>
      </c>
    </row>
    <row r="1069" spans="1:16" s="87" customFormat="1" ht="15.5" x14ac:dyDescent="0.35">
      <c r="A1069" s="158">
        <v>10</v>
      </c>
      <c r="B1069" s="321" t="s">
        <v>946</v>
      </c>
      <c r="C1069" s="848">
        <f>5543.95-53.4</f>
        <v>5490.55</v>
      </c>
      <c r="D1069" s="5"/>
      <c r="E1069" s="850">
        <v>72.8</v>
      </c>
      <c r="F1069" s="158">
        <f t="shared" si="93"/>
        <v>5563.35</v>
      </c>
      <c r="G1069" s="752">
        <f t="shared" si="94"/>
        <v>4.2113640176080415E-2</v>
      </c>
      <c r="H1069" s="387">
        <f t="shared" si="89"/>
        <v>180.30744473187949</v>
      </c>
      <c r="I1069" s="387">
        <f t="shared" si="90"/>
        <v>39.667637841013487</v>
      </c>
      <c r="J1069" s="565">
        <v>63.214129202393288</v>
      </c>
      <c r="K1069" s="387">
        <v>58.498574670455447</v>
      </c>
      <c r="L1069" s="530">
        <f t="shared" si="96"/>
        <v>6.1417632621665309E-2</v>
      </c>
      <c r="M1069" s="87">
        <f t="shared" si="88"/>
        <v>99.447576939774251</v>
      </c>
      <c r="N1069" s="87">
        <v>0</v>
      </c>
      <c r="O1069" s="87">
        <v>78.000661058191909</v>
      </c>
      <c r="P1069" s="87">
        <f t="shared" si="95"/>
        <v>79.560674279355752</v>
      </c>
    </row>
    <row r="1070" spans="1:16" s="87" customFormat="1" ht="15.5" x14ac:dyDescent="0.35">
      <c r="A1070" s="158">
        <v>11</v>
      </c>
      <c r="B1070" s="321" t="s">
        <v>948</v>
      </c>
      <c r="C1070" s="848">
        <v>4602.66</v>
      </c>
      <c r="D1070" s="13"/>
      <c r="E1070" s="13"/>
      <c r="F1070" s="158">
        <f t="shared" si="93"/>
        <v>4602.66</v>
      </c>
      <c r="G1070" s="752">
        <f t="shared" si="94"/>
        <v>3.4841375626706618E-2</v>
      </c>
      <c r="H1070" s="387">
        <f t="shared" si="89"/>
        <v>149.17160767696305</v>
      </c>
      <c r="I1070" s="387">
        <f t="shared" si="90"/>
        <v>32.817753688931873</v>
      </c>
      <c r="J1070" s="565">
        <v>52.298191541910441</v>
      </c>
      <c r="K1070" s="387">
        <v>48.01375353224406</v>
      </c>
      <c r="L1070" s="530">
        <f t="shared" si="96"/>
        <v>6.1334381953055281E-2</v>
      </c>
      <c r="M1070" s="87">
        <f t="shared" si="88"/>
        <v>81.623381004814902</v>
      </c>
      <c r="N1070" s="87">
        <v>0</v>
      </c>
      <c r="O1070" s="87">
        <v>64.020440438040083</v>
      </c>
      <c r="P1070" s="87">
        <f t="shared" si="95"/>
        <v>65.30084924680088</v>
      </c>
    </row>
    <row r="1071" spans="1:16" s="87" customFormat="1" ht="15.5" x14ac:dyDescent="0.35">
      <c r="A1071" s="158">
        <v>12</v>
      </c>
      <c r="B1071" s="321" t="s">
        <v>949</v>
      </c>
      <c r="C1071" s="848">
        <v>4598.8999999999996</v>
      </c>
      <c r="D1071" s="13"/>
      <c r="E1071" s="13"/>
      <c r="F1071" s="158">
        <f t="shared" si="93"/>
        <v>4598.8999999999996</v>
      </c>
      <c r="G1071" s="752">
        <f t="shared" si="94"/>
        <v>3.4812913048033321E-2</v>
      </c>
      <c r="H1071" s="387">
        <f t="shared" si="89"/>
        <v>149.04974656950225</v>
      </c>
      <c r="I1071" s="387">
        <f t="shared" si="90"/>
        <v>32.790944245290497</v>
      </c>
      <c r="J1071" s="565">
        <v>52.255468160170842</v>
      </c>
      <c r="K1071" s="387">
        <v>48.437791404966752</v>
      </c>
      <c r="L1071" s="530">
        <f t="shared" si="96"/>
        <v>6.1435115001398234E-2</v>
      </c>
      <c r="M1071" s="87">
        <f t="shared" si="88"/>
        <v>82.344245388443483</v>
      </c>
      <c r="N1071" s="87">
        <v>0</v>
      </c>
      <c r="O1071" s="87">
        <v>64.585842835831912</v>
      </c>
      <c r="P1071" s="87">
        <f t="shared" si="95"/>
        <v>65.877559692548544</v>
      </c>
    </row>
    <row r="1072" spans="1:16" s="87" customFormat="1" ht="15.5" x14ac:dyDescent="0.35">
      <c r="A1072" s="158">
        <v>13</v>
      </c>
      <c r="B1072" s="321" t="s">
        <v>963</v>
      </c>
      <c r="C1072" s="848">
        <v>4536.95</v>
      </c>
      <c r="D1072" s="13"/>
      <c r="E1072" s="13"/>
      <c r="F1072" s="158">
        <f t="shared" si="93"/>
        <v>4536.95</v>
      </c>
      <c r="G1072" s="752">
        <f t="shared" si="94"/>
        <v>3.4343961785051814E-2</v>
      </c>
      <c r="H1072" s="387">
        <f t="shared" si="89"/>
        <v>147.04195518461009</v>
      </c>
      <c r="I1072" s="387">
        <f t="shared" si="90"/>
        <v>32.349230140614218</v>
      </c>
      <c r="J1072" s="565">
        <v>51.551554995604839</v>
      </c>
      <c r="K1072" s="387">
        <v>47.318896242797379</v>
      </c>
      <c r="L1072" s="530">
        <f t="shared" si="96"/>
        <v>6.1332312801248984E-2</v>
      </c>
      <c r="M1072" s="87">
        <f t="shared" si="88"/>
        <v>80.442123612755537</v>
      </c>
      <c r="N1072" s="87">
        <v>0</v>
      </c>
      <c r="O1072" s="87">
        <v>63.093933626151603</v>
      </c>
      <c r="P1072" s="87">
        <f t="shared" si="95"/>
        <v>64.355812298674635</v>
      </c>
    </row>
    <row r="1073" spans="1:16" s="87" customFormat="1" ht="15.5" x14ac:dyDescent="0.35">
      <c r="A1073" s="158">
        <v>14</v>
      </c>
      <c r="B1073" s="321" t="s">
        <v>964</v>
      </c>
      <c r="C1073" s="848">
        <v>4379.6000000000004</v>
      </c>
      <c r="D1073" s="13"/>
      <c r="E1073" s="13"/>
      <c r="F1073" s="158">
        <f t="shared" si="93"/>
        <v>4379.6000000000004</v>
      </c>
      <c r="G1073" s="752">
        <f t="shared" si="94"/>
        <v>3.3152848286583048E-2</v>
      </c>
      <c r="H1073" s="387">
        <f t="shared" si="89"/>
        <v>141.942262296591</v>
      </c>
      <c r="I1073" s="387">
        <f t="shared" si="90"/>
        <v>31.22729770525002</v>
      </c>
      <c r="J1073" s="565">
        <v>49.763649645411782</v>
      </c>
      <c r="K1073" s="387">
        <v>45.717900367977322</v>
      </c>
      <c r="L1073" s="530">
        <f t="shared" si="96"/>
        <v>6.1341471827388368E-2</v>
      </c>
      <c r="M1073" s="87">
        <f t="shared" si="88"/>
        <v>77.720430625561448</v>
      </c>
      <c r="N1073" s="87">
        <v>0</v>
      </c>
      <c r="O1073" s="87">
        <v>60.959202356357572</v>
      </c>
      <c r="P1073" s="87">
        <f t="shared" si="95"/>
        <v>62.178386403484723</v>
      </c>
    </row>
    <row r="1074" spans="1:16" s="87" customFormat="1" ht="15.5" x14ac:dyDescent="0.35">
      <c r="A1074" s="158">
        <v>15</v>
      </c>
      <c r="B1074" s="321" t="s">
        <v>965</v>
      </c>
      <c r="C1074" s="848">
        <v>3127.27</v>
      </c>
      <c r="D1074" s="13"/>
      <c r="E1074" s="13"/>
      <c r="F1074" s="158">
        <f t="shared" si="93"/>
        <v>3127.27</v>
      </c>
      <c r="G1074" s="752">
        <f t="shared" si="94"/>
        <v>2.3672917129688224E-2</v>
      </c>
      <c r="H1074" s="387">
        <f t="shared" si="89"/>
        <v>101.35441104490364</v>
      </c>
      <c r="I1074" s="387">
        <f t="shared" si="90"/>
        <v>22.297970429878802</v>
      </c>
      <c r="J1074" s="565">
        <v>35.533922875743656</v>
      </c>
      <c r="K1074" s="387">
        <v>32.994235133377686</v>
      </c>
      <c r="L1074" s="530">
        <f t="shared" si="96"/>
        <v>6.1453133078980635E-2</v>
      </c>
      <c r="M1074" s="87">
        <f t="shared" si="88"/>
        <v>56.090199726742064</v>
      </c>
      <c r="N1074" s="87">
        <v>0</v>
      </c>
      <c r="O1074" s="87">
        <v>43.993758241303894</v>
      </c>
      <c r="P1074" s="87">
        <f t="shared" si="95"/>
        <v>44.873633406129969</v>
      </c>
    </row>
    <row r="1075" spans="1:16" s="87" customFormat="1" ht="15.5" x14ac:dyDescent="0.35">
      <c r="A1075" s="158">
        <v>16</v>
      </c>
      <c r="B1075" s="321" t="s">
        <v>966</v>
      </c>
      <c r="C1075" s="848">
        <f>3356.6</f>
        <v>3356.6</v>
      </c>
      <c r="D1075" s="13"/>
      <c r="E1075" s="849">
        <v>46.8</v>
      </c>
      <c r="F1075" s="158">
        <f t="shared" si="93"/>
        <v>3403.4</v>
      </c>
      <c r="G1075" s="752">
        <f t="shared" si="94"/>
        <v>2.5763175600181917E-2</v>
      </c>
      <c r="H1075" s="387">
        <f t="shared" si="89"/>
        <v>110.30374817339886</v>
      </c>
      <c r="I1075" s="387">
        <f t="shared" si="90"/>
        <v>24.26682459814775</v>
      </c>
      <c r="J1075" s="565">
        <v>38.671478035253088</v>
      </c>
      <c r="K1075" s="387">
        <v>35.585671357531886</v>
      </c>
      <c r="L1075" s="530">
        <f t="shared" si="96"/>
        <v>6.1358559723903035E-2</v>
      </c>
      <c r="M1075" s="87">
        <f t="shared" si="88"/>
        <v>60.495641307804206</v>
      </c>
      <c r="N1075" s="87">
        <v>0</v>
      </c>
      <c r="O1075" s="87">
        <v>47.449120012302039</v>
      </c>
      <c r="P1075" s="87">
        <f t="shared" si="95"/>
        <v>48.398102412548077</v>
      </c>
    </row>
    <row r="1076" spans="1:16" s="87" customFormat="1" ht="15.5" x14ac:dyDescent="0.35">
      <c r="A1076" s="158">
        <v>17</v>
      </c>
      <c r="B1076" s="321" t="s">
        <v>967</v>
      </c>
      <c r="C1076" s="848"/>
      <c r="D1076" s="851"/>
      <c r="E1076" s="851"/>
      <c r="F1076" s="158"/>
      <c r="G1076" s="752">
        <f t="shared" si="94"/>
        <v>0</v>
      </c>
      <c r="H1076" s="387">
        <f t="shared" si="89"/>
        <v>0</v>
      </c>
      <c r="I1076" s="387">
        <f t="shared" si="90"/>
        <v>0</v>
      </c>
      <c r="J1076" s="565">
        <v>0</v>
      </c>
      <c r="K1076" s="387">
        <v>0</v>
      </c>
      <c r="L1076" s="530"/>
      <c r="M1076" s="87">
        <f t="shared" si="88"/>
        <v>0</v>
      </c>
      <c r="N1076" s="87">
        <v>0</v>
      </c>
      <c r="O1076" s="87">
        <v>0</v>
      </c>
      <c r="P1076" s="87">
        <f t="shared" si="95"/>
        <v>0</v>
      </c>
    </row>
    <row r="1077" spans="1:16" s="87" customFormat="1" ht="15.5" x14ac:dyDescent="0.35">
      <c r="A1077" s="158">
        <v>18</v>
      </c>
      <c r="B1077" s="321" t="s">
        <v>787</v>
      </c>
      <c r="C1077" s="848"/>
      <c r="D1077" s="13"/>
      <c r="E1077" s="13"/>
      <c r="F1077" s="158"/>
      <c r="G1077" s="752">
        <f t="shared" si="94"/>
        <v>0</v>
      </c>
      <c r="H1077" s="387">
        <f t="shared" si="89"/>
        <v>0</v>
      </c>
      <c r="I1077" s="387">
        <f t="shared" si="90"/>
        <v>0</v>
      </c>
      <c r="J1077" s="565">
        <v>0</v>
      </c>
      <c r="K1077" s="387">
        <v>0</v>
      </c>
      <c r="L1077" s="530"/>
      <c r="M1077" s="87">
        <f t="shared" ref="M1077:M1085" si="97">K1077*1.7</f>
        <v>0</v>
      </c>
      <c r="N1077" s="87">
        <v>0</v>
      </c>
      <c r="O1077" s="87">
        <v>0</v>
      </c>
      <c r="P1077" s="87">
        <f t="shared" si="95"/>
        <v>0</v>
      </c>
    </row>
    <row r="1078" spans="1:16" s="87" customFormat="1" ht="15.5" x14ac:dyDescent="0.35">
      <c r="A1078" s="158">
        <v>19</v>
      </c>
      <c r="B1078" s="321" t="s">
        <v>788</v>
      </c>
      <c r="C1078" s="848"/>
      <c r="D1078" s="13"/>
      <c r="E1078" s="13"/>
      <c r="F1078" s="158"/>
      <c r="G1078" s="752">
        <f t="shared" si="94"/>
        <v>0</v>
      </c>
      <c r="H1078" s="387">
        <f t="shared" si="89"/>
        <v>0</v>
      </c>
      <c r="I1078" s="387">
        <f t="shared" si="90"/>
        <v>0</v>
      </c>
      <c r="J1078" s="565">
        <v>0</v>
      </c>
      <c r="K1078" s="387">
        <v>0</v>
      </c>
      <c r="L1078" s="530"/>
      <c r="M1078" s="87">
        <f t="shared" si="97"/>
        <v>0</v>
      </c>
      <c r="N1078" s="87">
        <v>0</v>
      </c>
      <c r="O1078" s="87">
        <v>0</v>
      </c>
      <c r="P1078" s="87">
        <f t="shared" si="95"/>
        <v>0</v>
      </c>
    </row>
    <row r="1079" spans="1:16" s="87" customFormat="1" ht="15.5" x14ac:dyDescent="0.35">
      <c r="A1079" s="158">
        <v>20</v>
      </c>
      <c r="B1079" s="321" t="s">
        <v>789</v>
      </c>
      <c r="C1079" s="848"/>
      <c r="D1079" s="13"/>
      <c r="E1079" s="13"/>
      <c r="F1079" s="158"/>
      <c r="G1079" s="752">
        <f t="shared" si="94"/>
        <v>0</v>
      </c>
      <c r="H1079" s="387">
        <f t="shared" si="89"/>
        <v>0</v>
      </c>
      <c r="I1079" s="387">
        <f t="shared" si="90"/>
        <v>0</v>
      </c>
      <c r="J1079" s="565">
        <v>0</v>
      </c>
      <c r="K1079" s="387">
        <v>0</v>
      </c>
      <c r="L1079" s="530"/>
      <c r="M1079" s="87">
        <f t="shared" si="97"/>
        <v>0</v>
      </c>
      <c r="N1079" s="87">
        <v>0</v>
      </c>
      <c r="O1079" s="87">
        <v>0</v>
      </c>
      <c r="P1079" s="87">
        <f t="shared" si="95"/>
        <v>0</v>
      </c>
    </row>
    <row r="1080" spans="1:16" s="87" customFormat="1" ht="15.5" x14ac:dyDescent="0.35">
      <c r="A1080" s="158">
        <v>21</v>
      </c>
      <c r="B1080" s="321" t="s">
        <v>790</v>
      </c>
      <c r="C1080" s="848"/>
      <c r="D1080" s="13"/>
      <c r="E1080" s="849"/>
      <c r="F1080" s="158"/>
      <c r="G1080" s="752">
        <f t="shared" si="94"/>
        <v>0</v>
      </c>
      <c r="H1080" s="387">
        <f t="shared" si="89"/>
        <v>0</v>
      </c>
      <c r="I1080" s="387">
        <f t="shared" si="90"/>
        <v>0</v>
      </c>
      <c r="J1080" s="565">
        <v>0</v>
      </c>
      <c r="K1080" s="387">
        <v>0</v>
      </c>
      <c r="L1080" s="530"/>
      <c r="M1080" s="87">
        <f t="shared" si="97"/>
        <v>0</v>
      </c>
      <c r="N1080" s="87">
        <v>0</v>
      </c>
      <c r="O1080" s="87">
        <v>0</v>
      </c>
      <c r="P1080" s="87">
        <f t="shared" si="95"/>
        <v>0</v>
      </c>
    </row>
    <row r="1081" spans="1:16" s="87" customFormat="1" ht="15.5" x14ac:dyDescent="0.35">
      <c r="A1081" s="158">
        <v>23</v>
      </c>
      <c r="B1081" s="321" t="s">
        <v>791</v>
      </c>
      <c r="C1081" s="848">
        <v>2260.08</v>
      </c>
      <c r="D1081" s="13"/>
      <c r="E1081" s="13"/>
      <c r="F1081" s="158">
        <f t="shared" si="93"/>
        <v>2260.08</v>
      </c>
      <c r="G1081" s="752">
        <f t="shared" si="94"/>
        <v>1.7108432129769979E-2</v>
      </c>
      <c r="H1081" s="387">
        <f t="shared" si="89"/>
        <v>73.24889674200368</v>
      </c>
      <c r="I1081" s="387">
        <f t="shared" si="90"/>
        <v>16.114757283240809</v>
      </c>
      <c r="J1081" s="565">
        <v>25.680388457987547</v>
      </c>
      <c r="K1081" s="387">
        <v>23.379829708061294</v>
      </c>
      <c r="L1081" s="530">
        <f t="shared" si="96"/>
        <v>6.1247332922415722E-2</v>
      </c>
      <c r="M1081" s="87">
        <f t="shared" si="97"/>
        <v>39.745710503704196</v>
      </c>
      <c r="N1081" s="87">
        <v>0</v>
      </c>
      <c r="O1081" s="87">
        <v>31.174130018209841</v>
      </c>
      <c r="P1081" s="87">
        <f t="shared" si="95"/>
        <v>31.797612618574039</v>
      </c>
    </row>
    <row r="1082" spans="1:16" s="87" customFormat="1" ht="15.5" x14ac:dyDescent="0.35">
      <c r="A1082" s="158">
        <v>24</v>
      </c>
      <c r="B1082" s="321" t="s">
        <v>792</v>
      </c>
      <c r="C1082" s="848"/>
      <c r="D1082" s="13"/>
      <c r="E1082" s="13"/>
      <c r="F1082" s="158"/>
      <c r="G1082" s="752">
        <f t="shared" si="94"/>
        <v>0</v>
      </c>
      <c r="H1082" s="387">
        <f t="shared" si="89"/>
        <v>0</v>
      </c>
      <c r="I1082" s="387">
        <f t="shared" si="90"/>
        <v>0</v>
      </c>
      <c r="J1082" s="565">
        <v>0</v>
      </c>
      <c r="K1082" s="387">
        <v>0</v>
      </c>
      <c r="L1082" s="530"/>
      <c r="M1082" s="87">
        <f t="shared" si="97"/>
        <v>0</v>
      </c>
      <c r="N1082" s="87">
        <v>0</v>
      </c>
      <c r="O1082" s="87">
        <v>31.174130018209841</v>
      </c>
      <c r="P1082" s="87">
        <f t="shared" si="95"/>
        <v>31.797612618574039</v>
      </c>
    </row>
    <row r="1083" spans="1:16" s="87" customFormat="1" ht="15.5" x14ac:dyDescent="0.35">
      <c r="A1083" s="158">
        <v>25</v>
      </c>
      <c r="B1083" s="321" t="s">
        <v>793</v>
      </c>
      <c r="C1083" s="848"/>
      <c r="D1083" s="13"/>
      <c r="E1083" s="13"/>
      <c r="F1083" s="158"/>
      <c r="G1083" s="752">
        <f t="shared" si="94"/>
        <v>0</v>
      </c>
      <c r="H1083" s="387">
        <f t="shared" si="89"/>
        <v>0</v>
      </c>
      <c r="I1083" s="387">
        <f t="shared" si="90"/>
        <v>0</v>
      </c>
      <c r="J1083" s="565">
        <v>0</v>
      </c>
      <c r="K1083" s="387">
        <v>0</v>
      </c>
      <c r="L1083" s="530"/>
      <c r="M1083" s="87">
        <f t="shared" si="97"/>
        <v>0</v>
      </c>
      <c r="N1083" s="87">
        <v>0</v>
      </c>
      <c r="O1083" s="87">
        <v>31.174130018209841</v>
      </c>
      <c r="P1083" s="87">
        <f t="shared" si="95"/>
        <v>31.797612618574039</v>
      </c>
    </row>
    <row r="1084" spans="1:16" s="87" customFormat="1" ht="15.5" x14ac:dyDescent="0.35">
      <c r="A1084" s="158">
        <v>26</v>
      </c>
      <c r="B1084" s="321" t="s">
        <v>794</v>
      </c>
      <c r="C1084" s="848"/>
      <c r="D1084" s="13"/>
      <c r="E1084" s="13"/>
      <c r="F1084" s="158"/>
      <c r="G1084" s="752">
        <f t="shared" si="94"/>
        <v>0</v>
      </c>
      <c r="H1084" s="387">
        <f t="shared" si="89"/>
        <v>0</v>
      </c>
      <c r="I1084" s="387">
        <f t="shared" si="90"/>
        <v>0</v>
      </c>
      <c r="J1084" s="565">
        <v>0</v>
      </c>
      <c r="K1084" s="387">
        <v>0</v>
      </c>
      <c r="L1084" s="530"/>
      <c r="M1084" s="87">
        <f t="shared" si="97"/>
        <v>0</v>
      </c>
      <c r="O1084" s="87">
        <v>31.174130018209841</v>
      </c>
      <c r="P1084" s="87">
        <f t="shared" si="95"/>
        <v>31.797612618574039</v>
      </c>
    </row>
    <row r="1085" spans="1:16" s="112" customFormat="1" ht="15.5" x14ac:dyDescent="0.35">
      <c r="A1085" s="158">
        <v>27</v>
      </c>
      <c r="B1085" s="334" t="s">
        <v>512</v>
      </c>
      <c r="C1085" s="852">
        <v>5436.2</v>
      </c>
      <c r="D1085" s="17"/>
      <c r="E1085" s="17"/>
      <c r="F1085" s="158">
        <f t="shared" ref="F1085:F1097" si="98">C1085+D1085+E1085</f>
        <v>5436.2</v>
      </c>
      <c r="G1085" s="752">
        <f t="shared" si="94"/>
        <v>4.1151135687168404E-2</v>
      </c>
      <c r="H1085" s="387">
        <f t="shared" si="89"/>
        <v>176.18652988782716</v>
      </c>
      <c r="I1085" s="387">
        <f t="shared" si="90"/>
        <v>38.761036575321974</v>
      </c>
      <c r="J1085" s="565">
        <v>61.769374418300195</v>
      </c>
      <c r="K1085" s="387">
        <v>35.467686717406842</v>
      </c>
      <c r="L1085" s="530">
        <f t="shared" si="96"/>
        <v>5.7426994518019241E-2</v>
      </c>
      <c r="M1085" s="87">
        <f t="shared" si="97"/>
        <v>60.295067419591632</v>
      </c>
      <c r="O1085" s="112">
        <v>67.194804955705791</v>
      </c>
      <c r="P1085" s="87">
        <f t="shared" si="95"/>
        <v>68.53870105481991</v>
      </c>
    </row>
    <row r="1086" spans="1:16" s="87" customFormat="1" ht="15.5" x14ac:dyDescent="0.35">
      <c r="A1086" s="158">
        <v>28</v>
      </c>
      <c r="B1086" s="334" t="s">
        <v>513</v>
      </c>
      <c r="C1086" s="852">
        <v>4049.1</v>
      </c>
      <c r="D1086" s="17"/>
      <c r="E1086" s="17"/>
      <c r="F1086" s="158">
        <f t="shared" si="98"/>
        <v>4049.1</v>
      </c>
      <c r="G1086" s="752">
        <f t="shared" si="94"/>
        <v>3.0651017900539635E-2</v>
      </c>
      <c r="H1086" s="387">
        <f t="shared" si="89"/>
        <v>131.2308005902654</v>
      </c>
      <c r="I1086" s="387">
        <f t="shared" si="90"/>
        <v>28.870776129858388</v>
      </c>
      <c r="J1086" s="565">
        <v>46.008309840907124</v>
      </c>
      <c r="K1086" s="387">
        <v>26.384355785044939</v>
      </c>
      <c r="L1086" s="530">
        <f t="shared" si="96"/>
        <v>5.7418745485682217E-2</v>
      </c>
      <c r="M1086" s="87">
        <f>K1086*1.7</f>
        <v>44.853404834576395</v>
      </c>
      <c r="O1086" s="87">
        <v>49.98610862286494</v>
      </c>
      <c r="P1086" s="87">
        <f t="shared" si="95"/>
        <v>50.985830795322236</v>
      </c>
    </row>
    <row r="1087" spans="1:16" s="87" customFormat="1" ht="15.5" x14ac:dyDescent="0.35">
      <c r="A1087" s="158">
        <v>29</v>
      </c>
      <c r="B1087" s="334" t="s">
        <v>514</v>
      </c>
      <c r="C1087" s="852">
        <v>3998.3</v>
      </c>
      <c r="D1087" s="17"/>
      <c r="E1087" s="17"/>
      <c r="F1087" s="158">
        <f t="shared" si="98"/>
        <v>3998.3</v>
      </c>
      <c r="G1087" s="752">
        <f t="shared" si="94"/>
        <v>3.0266470295060046E-2</v>
      </c>
      <c r="H1087" s="387">
        <f t="shared" si="89"/>
        <v>129.58437924478483</v>
      </c>
      <c r="I1087" s="387">
        <f t="shared" si="90"/>
        <v>28.508563433852661</v>
      </c>
      <c r="J1087" s="565">
        <v>45.431089683361478</v>
      </c>
      <c r="K1087" s="387">
        <v>26.057626627116758</v>
      </c>
      <c r="L1087" s="530">
        <f t="shared" si="96"/>
        <v>5.7419818170001184E-2</v>
      </c>
      <c r="M1087" s="87">
        <f t="shared" ref="M1087:M1140" si="99">K1087*1.7</f>
        <v>44.297965266098487</v>
      </c>
      <c r="O1087" s="87">
        <v>60.886100497085664</v>
      </c>
      <c r="P1087" s="87">
        <f t="shared" si="95"/>
        <v>62.103822507027374</v>
      </c>
    </row>
    <row r="1088" spans="1:16" s="87" customFormat="1" ht="15.5" x14ac:dyDescent="0.35">
      <c r="A1088" s="158">
        <v>30</v>
      </c>
      <c r="B1088" s="334" t="s">
        <v>515</v>
      </c>
      <c r="C1088" s="852">
        <v>3636.5</v>
      </c>
      <c r="D1088" s="17"/>
      <c r="E1088" s="17"/>
      <c r="F1088" s="158">
        <f t="shared" si="98"/>
        <v>3636.5</v>
      </c>
      <c r="G1088" s="752">
        <f t="shared" si="94"/>
        <v>2.7527704081230987E-2</v>
      </c>
      <c r="H1088" s="387">
        <f t="shared" si="89"/>
        <v>117.85848863858641</v>
      </c>
      <c r="I1088" s="387">
        <f t="shared" si="90"/>
        <v>25.928867500489009</v>
      </c>
      <c r="J1088" s="565">
        <v>41.320100451077707</v>
      </c>
      <c r="K1088" s="387">
        <v>23.667687448008639</v>
      </c>
      <c r="L1088" s="530">
        <f t="shared" si="96"/>
        <v>5.7411011697555824E-2</v>
      </c>
      <c r="M1088" s="87">
        <f t="shared" si="99"/>
        <v>40.235068661614683</v>
      </c>
      <c r="O1088" s="87">
        <v>55.301782357778578</v>
      </c>
      <c r="P1088" s="87">
        <f t="shared" si="95"/>
        <v>56.40781800493415</v>
      </c>
    </row>
    <row r="1089" spans="1:16" s="87" customFormat="1" ht="15.5" x14ac:dyDescent="0.35">
      <c r="A1089" s="158">
        <v>31</v>
      </c>
      <c r="B1089" s="334" t="s">
        <v>516</v>
      </c>
      <c r="C1089" s="852">
        <v>4067.7</v>
      </c>
      <c r="D1089" s="17"/>
      <c r="E1089" s="17"/>
      <c r="F1089" s="158">
        <f t="shared" si="98"/>
        <v>4067.7</v>
      </c>
      <c r="G1089" s="752">
        <f t="shared" si="94"/>
        <v>3.0791816826955393E-2</v>
      </c>
      <c r="H1089" s="387">
        <f t="shared" si="89"/>
        <v>131.83362415376817</v>
      </c>
      <c r="I1089" s="387">
        <f t="shared" si="90"/>
        <v>29.003397313828998</v>
      </c>
      <c r="J1089" s="565">
        <v>46.21965422929982</v>
      </c>
      <c r="K1089" s="387">
        <v>26.541862669942585</v>
      </c>
      <c r="L1089" s="530">
        <f t="shared" si="96"/>
        <v>5.7427671255707059E-2</v>
      </c>
      <c r="M1089" s="87">
        <f t="shared" si="99"/>
        <v>45.121166538902393</v>
      </c>
      <c r="O1089" s="87">
        <v>62.017563649494299</v>
      </c>
      <c r="P1089" s="87">
        <f t="shared" si="95"/>
        <v>63.257914922484183</v>
      </c>
    </row>
    <row r="1090" spans="1:16" s="87" customFormat="1" ht="15.5" x14ac:dyDescent="0.35">
      <c r="A1090" s="158">
        <v>32</v>
      </c>
      <c r="B1090" s="334" t="s">
        <v>517</v>
      </c>
      <c r="C1090" s="852">
        <v>5696.9</v>
      </c>
      <c r="D1090" s="17"/>
      <c r="E1090" s="17"/>
      <c r="F1090" s="158">
        <f t="shared" si="98"/>
        <v>5696.9</v>
      </c>
      <c r="G1090" s="752">
        <f t="shared" si="94"/>
        <v>4.3124591607415046E-2</v>
      </c>
      <c r="H1090" s="387">
        <f t="shared" si="89"/>
        <v>184.63578273756713</v>
      </c>
      <c r="I1090" s="387">
        <f t="shared" si="90"/>
        <v>40.619872202264766</v>
      </c>
      <c r="J1090" s="565">
        <v>64.731604636255895</v>
      </c>
      <c r="K1090" s="387">
        <v>37.014117950947394</v>
      </c>
      <c r="L1090" s="530">
        <f t="shared" si="96"/>
        <v>5.739988020274802E-2</v>
      </c>
      <c r="M1090" s="87">
        <f t="shared" si="99"/>
        <v>62.924000516610569</v>
      </c>
      <c r="O1090" s="87">
        <v>86.486975104137827</v>
      </c>
      <c r="P1090" s="87">
        <f t="shared" si="95"/>
        <v>88.216714606220577</v>
      </c>
    </row>
    <row r="1091" spans="1:16" s="87" customFormat="1" ht="15.5" x14ac:dyDescent="0.35">
      <c r="A1091" s="158">
        <v>33</v>
      </c>
      <c r="B1091" s="334" t="s">
        <v>518</v>
      </c>
      <c r="C1091" s="852">
        <v>4248.7</v>
      </c>
      <c r="D1091" s="17"/>
      <c r="E1091" s="17"/>
      <c r="F1091" s="158">
        <f t="shared" si="98"/>
        <v>4248.7</v>
      </c>
      <c r="G1091" s="752">
        <f t="shared" si="94"/>
        <v>3.2161956917345275E-2</v>
      </c>
      <c r="H1091" s="387">
        <f t="shared" si="89"/>
        <v>137.69981044376792</v>
      </c>
      <c r="I1091" s="387">
        <f t="shared" si="90"/>
        <v>30.29395829762894</v>
      </c>
      <c r="J1091" s="565">
        <v>48.276285105594354</v>
      </c>
      <c r="K1091" s="387">
        <v>27.519446724142046</v>
      </c>
      <c r="L1091" s="530">
        <f t="shared" si="96"/>
        <v>5.7379786892727956E-2</v>
      </c>
      <c r="M1091" s="87">
        <f t="shared" si="99"/>
        <v>46.78305943104148</v>
      </c>
      <c r="O1091" s="87">
        <v>64.301780927609556</v>
      </c>
      <c r="P1091" s="87">
        <f t="shared" si="95"/>
        <v>65.587816546161747</v>
      </c>
    </row>
    <row r="1092" spans="1:16" s="87" customFormat="1" ht="15.5" x14ac:dyDescent="0.35">
      <c r="A1092" s="158">
        <v>34</v>
      </c>
      <c r="B1092" s="334" t="s">
        <v>519</v>
      </c>
      <c r="C1092" s="852">
        <v>4233.3</v>
      </c>
      <c r="D1092" s="17"/>
      <c r="E1092" s="17"/>
      <c r="F1092" s="158">
        <f t="shared" si="98"/>
        <v>4233.3</v>
      </c>
      <c r="G1092" s="752">
        <f t="shared" si="94"/>
        <v>3.2045381462140837E-2</v>
      </c>
      <c r="H1092" s="387">
        <f t="shared" si="89"/>
        <v>137.20069846108288</v>
      </c>
      <c r="I1092" s="387">
        <f t="shared" ref="I1092:I1098" si="100">H1092*0.22</f>
        <v>30.184153661438234</v>
      </c>
      <c r="J1092" s="565">
        <v>48.101301042086426</v>
      </c>
      <c r="K1092" s="387">
        <v>27.585833923561712</v>
      </c>
      <c r="L1092" s="530">
        <f t="shared" si="96"/>
        <v>5.7419031745486793E-2</v>
      </c>
      <c r="M1092" s="87">
        <f t="shared" si="99"/>
        <v>46.895917670054907</v>
      </c>
      <c r="O1092" s="87">
        <v>64.456900875923637</v>
      </c>
      <c r="P1092" s="87">
        <f t="shared" si="95"/>
        <v>65.746038893442105</v>
      </c>
    </row>
    <row r="1093" spans="1:16" s="87" customFormat="1" ht="15.5" x14ac:dyDescent="0.35">
      <c r="A1093" s="158">
        <v>35</v>
      </c>
      <c r="B1093" s="334" t="s">
        <v>520</v>
      </c>
      <c r="C1093" s="852">
        <v>7836.35</v>
      </c>
      <c r="D1093" s="17"/>
      <c r="E1093" s="17"/>
      <c r="F1093" s="158">
        <f t="shared" si="98"/>
        <v>7836.35</v>
      </c>
      <c r="G1093" s="752">
        <f t="shared" si="94"/>
        <v>5.9319874570866071E-2</v>
      </c>
      <c r="H1093" s="387">
        <f t="shared" si="89"/>
        <v>253.97507698143454</v>
      </c>
      <c r="I1093" s="387">
        <f t="shared" si="100"/>
        <v>55.874516935915601</v>
      </c>
      <c r="J1093" s="565">
        <v>89.041322472103076</v>
      </c>
      <c r="K1093" s="387">
        <v>51.056963192896426</v>
      </c>
      <c r="L1093" s="530">
        <f t="shared" si="96"/>
        <v>5.7418042785525099E-2</v>
      </c>
      <c r="M1093" s="87">
        <f t="shared" si="99"/>
        <v>86.796837427923919</v>
      </c>
      <c r="O1093" s="87">
        <v>96.729248532963226</v>
      </c>
      <c r="P1093" s="87">
        <f t="shared" si="95"/>
        <v>98.663833503622484</v>
      </c>
    </row>
    <row r="1094" spans="1:16" s="87" customFormat="1" ht="15.5" x14ac:dyDescent="0.35">
      <c r="A1094" s="158">
        <v>36</v>
      </c>
      <c r="B1094" s="334" t="s">
        <v>521</v>
      </c>
      <c r="C1094" s="852">
        <v>3887.13</v>
      </c>
      <c r="D1094" s="17"/>
      <c r="E1094" s="17"/>
      <c r="F1094" s="158">
        <f t="shared" si="98"/>
        <v>3887.13</v>
      </c>
      <c r="G1094" s="752">
        <f t="shared" si="94"/>
        <v>2.9424931765509532E-2</v>
      </c>
      <c r="H1094" s="387">
        <f t="shared" si="89"/>
        <v>125.98137410744079</v>
      </c>
      <c r="I1094" s="387">
        <f t="shared" si="100"/>
        <v>27.715902303636973</v>
      </c>
      <c r="J1094" s="565">
        <v>44.167909271661685</v>
      </c>
      <c r="K1094" s="387">
        <v>25.319752431214013</v>
      </c>
      <c r="L1094" s="530">
        <f t="shared" si="96"/>
        <v>5.7416381266886737E-2</v>
      </c>
      <c r="M1094" s="87">
        <f t="shared" si="99"/>
        <v>43.043579133063822</v>
      </c>
      <c r="O1094" s="87">
        <v>59.161987895088807</v>
      </c>
      <c r="P1094" s="87">
        <f t="shared" si="95"/>
        <v>60.34522765299058</v>
      </c>
    </row>
    <row r="1095" spans="1:16" s="87" customFormat="1" ht="15.5" x14ac:dyDescent="0.35">
      <c r="A1095" s="158">
        <v>37</v>
      </c>
      <c r="B1095" s="334" t="s">
        <v>522</v>
      </c>
      <c r="C1095" s="852">
        <v>4191.82</v>
      </c>
      <c r="D1095" s="17"/>
      <c r="E1095" s="17"/>
      <c r="F1095" s="158">
        <f t="shared" si="98"/>
        <v>4191.82</v>
      </c>
      <c r="G1095" s="752">
        <f t="shared" si="94"/>
        <v>3.1731384716564191E-2</v>
      </c>
      <c r="H1095" s="387">
        <f t="shared" ref="H1095:H1101" si="101">G1095*4281.45</f>
        <v>135.85633709473376</v>
      </c>
      <c r="I1095" s="387">
        <f t="shared" si="100"/>
        <v>29.888394160841429</v>
      </c>
      <c r="J1095" s="565">
        <v>47.629980330767651</v>
      </c>
      <c r="K1095" s="387">
        <v>27.216799197375899</v>
      </c>
      <c r="L1095" s="530">
        <f t="shared" si="96"/>
        <v>5.7395477569103334E-2</v>
      </c>
      <c r="M1095" s="87">
        <f t="shared" si="99"/>
        <v>46.26855863553903</v>
      </c>
      <c r="O1095" s="87">
        <v>30.015000000000001</v>
      </c>
      <c r="P1095" s="87">
        <f t="shared" si="95"/>
        <v>30.615300000000001</v>
      </c>
    </row>
    <row r="1096" spans="1:16" s="87" customFormat="1" ht="15.5" x14ac:dyDescent="0.35">
      <c r="A1096" s="158">
        <v>38</v>
      </c>
      <c r="B1096" s="334" t="s">
        <v>523</v>
      </c>
      <c r="C1096" s="852">
        <v>4607.8100000000004</v>
      </c>
      <c r="D1096" s="17"/>
      <c r="E1096" s="17"/>
      <c r="F1096" s="158">
        <f t="shared" si="98"/>
        <v>4607.8100000000004</v>
      </c>
      <c r="G1096" s="752">
        <f t="shared" si="94"/>
        <v>3.4880360275687326E-2</v>
      </c>
      <c r="H1096" s="387">
        <f t="shared" si="101"/>
        <v>149.33851850234149</v>
      </c>
      <c r="I1096" s="387">
        <f t="shared" si="100"/>
        <v>32.854474070515124</v>
      </c>
      <c r="J1096" s="565">
        <v>52.356708939771877</v>
      </c>
      <c r="K1096" s="387">
        <v>30.018794611313364</v>
      </c>
      <c r="L1096" s="530">
        <f t="shared" si="96"/>
        <v>5.7417405692496391E-2</v>
      </c>
      <c r="M1096" s="87">
        <f t="shared" si="99"/>
        <v>51.031950839232721</v>
      </c>
      <c r="O1096" s="87">
        <v>70.141742824873504</v>
      </c>
      <c r="P1096" s="87">
        <f t="shared" si="95"/>
        <v>71.544577681370967</v>
      </c>
    </row>
    <row r="1097" spans="1:16" s="87" customFormat="1" ht="15.5" x14ac:dyDescent="0.35">
      <c r="A1097" s="158">
        <v>39</v>
      </c>
      <c r="B1097" s="334" t="s">
        <v>524</v>
      </c>
      <c r="C1097" s="852">
        <v>4528.3999999999996</v>
      </c>
      <c r="D1097" s="17"/>
      <c r="E1097" s="17"/>
      <c r="F1097" s="158">
        <f t="shared" si="98"/>
        <v>4528.3999999999996</v>
      </c>
      <c r="G1097" s="752">
        <f t="shared" si="94"/>
        <v>3.4279239697909088E-2</v>
      </c>
      <c r="H1097" s="387">
        <f t="shared" si="101"/>
        <v>146.76485080461285</v>
      </c>
      <c r="I1097" s="387">
        <f t="shared" si="100"/>
        <v>32.288267177014824</v>
      </c>
      <c r="J1097" s="565">
        <v>51.454404752553359</v>
      </c>
      <c r="K1097" s="387">
        <v>29.358762661004665</v>
      </c>
      <c r="L1097" s="530">
        <f>(K1097+J1097+I1097+H1097)/F1097</f>
        <v>5.7385894663719128E-2</v>
      </c>
      <c r="M1097" s="87">
        <f t="shared" si="99"/>
        <v>49.909896523707928</v>
      </c>
      <c r="O1097" s="87">
        <v>55.621229161778864</v>
      </c>
      <c r="P1097" s="87">
        <f t="shared" si="95"/>
        <v>56.733653745014443</v>
      </c>
    </row>
    <row r="1098" spans="1:16" s="87" customFormat="1" ht="15.5" x14ac:dyDescent="0.35">
      <c r="A1098" s="158">
        <v>40</v>
      </c>
      <c r="B1098" s="334" t="s">
        <v>525</v>
      </c>
      <c r="C1098" s="852">
        <v>3607.9</v>
      </c>
      <c r="D1098" s="17"/>
      <c r="E1098" s="17"/>
      <c r="F1098" s="163">
        <f>C1098+D1098+E1098</f>
        <v>3607.9</v>
      </c>
      <c r="G1098" s="752">
        <f>1/132103.28*F1098</f>
        <v>2.7311206807279879E-2</v>
      </c>
      <c r="H1098" s="387">
        <f t="shared" si="101"/>
        <v>116.93156638502843</v>
      </c>
      <c r="I1098" s="387">
        <f t="shared" si="100"/>
        <v>25.724944604706256</v>
      </c>
      <c r="J1098" s="565">
        <v>40.995130047420126</v>
      </c>
      <c r="K1098" s="387">
        <v>23.520594241451331</v>
      </c>
      <c r="L1098" s="530">
        <f t="shared" si="96"/>
        <v>5.742183410809782E-2</v>
      </c>
      <c r="M1098" s="87">
        <f t="shared" si="99"/>
        <v>39.985010210467259</v>
      </c>
      <c r="O1098" s="87">
        <v>44.560609635726799</v>
      </c>
      <c r="P1098" s="87">
        <f t="shared" si="95"/>
        <v>45.451821828441332</v>
      </c>
    </row>
    <row r="1099" spans="1:16" s="350" customFormat="1" ht="15.5" x14ac:dyDescent="0.35">
      <c r="A1099" s="249"/>
      <c r="B1099" s="444" t="s">
        <v>968</v>
      </c>
      <c r="C1099" s="448">
        <f t="shared" ref="C1099:J1099" si="102">SUM(C1062:C1098)</f>
        <v>131146.18</v>
      </c>
      <c r="D1099" s="448">
        <f t="shared" si="102"/>
        <v>153.6</v>
      </c>
      <c r="E1099" s="448">
        <f t="shared" si="102"/>
        <v>803.49999999999989</v>
      </c>
      <c r="F1099" s="448">
        <f t="shared" si="102"/>
        <v>132103.28</v>
      </c>
      <c r="G1099" s="448">
        <f t="shared" si="102"/>
        <v>1</v>
      </c>
      <c r="H1099" s="387">
        <f t="shared" si="101"/>
        <v>4281.45</v>
      </c>
      <c r="I1099" s="448">
        <f t="shared" si="102"/>
        <v>941.91900000000021</v>
      </c>
      <c r="J1099" s="448">
        <f t="shared" si="102"/>
        <v>1501.0369309822204</v>
      </c>
      <c r="K1099" s="448">
        <v>1285.3173864389055</v>
      </c>
      <c r="L1099" s="530">
        <f t="shared" si="96"/>
        <v>6.0632281934416207E-2</v>
      </c>
      <c r="M1099" s="350">
        <f t="shared" si="99"/>
        <v>2185.0395569461393</v>
      </c>
      <c r="O1099" s="350">
        <v>1431.7001950103349</v>
      </c>
      <c r="P1099" s="350">
        <f t="shared" si="95"/>
        <v>1460.3341989105415</v>
      </c>
    </row>
    <row r="1100" spans="1:16" s="87" customFormat="1" ht="15.5" x14ac:dyDescent="0.35">
      <c r="A1100" s="252"/>
      <c r="B1100" s="761"/>
      <c r="C1100" s="252"/>
      <c r="D1100" s="252"/>
      <c r="E1100" s="252"/>
      <c r="F1100" s="252"/>
      <c r="G1100" s="752"/>
      <c r="H1100" s="387"/>
      <c r="I1100" s="252"/>
      <c r="J1100" s="252"/>
      <c r="K1100" s="252"/>
      <c r="L1100" s="759"/>
      <c r="M1100" s="87">
        <f t="shared" si="99"/>
        <v>0</v>
      </c>
    </row>
    <row r="1101" spans="1:16" s="87" customFormat="1" ht="15.5" x14ac:dyDescent="0.35">
      <c r="A1101" s="252"/>
      <c r="B1101" s="761" t="s">
        <v>1049</v>
      </c>
      <c r="C1101" s="400">
        <f t="shared" ref="C1101:L1101" si="103">C82+C349+C492+C668+C780+C1011+C1060+C1099+C65</f>
        <v>1254939.97</v>
      </c>
      <c r="D1101" s="400">
        <f t="shared" si="103"/>
        <v>4160.12</v>
      </c>
      <c r="E1101" s="400">
        <f t="shared" si="103"/>
        <v>12551.23</v>
      </c>
      <c r="F1101" s="400">
        <f t="shared" si="103"/>
        <v>1271651.32</v>
      </c>
      <c r="G1101" s="400">
        <f t="shared" si="103"/>
        <v>15.499999132721381</v>
      </c>
      <c r="H1101" s="387">
        <f t="shared" si="101"/>
        <v>66362.471286789951</v>
      </c>
      <c r="I1101" s="400">
        <f t="shared" si="103"/>
        <v>14599.743683093788</v>
      </c>
      <c r="J1101" s="400">
        <f t="shared" si="103"/>
        <v>23398.276004681353</v>
      </c>
      <c r="K1101" s="400">
        <f t="shared" si="103"/>
        <v>15404.43156416597</v>
      </c>
      <c r="L1101" s="403">
        <f t="shared" si="103"/>
        <v>0.87496988415318955</v>
      </c>
      <c r="M1101" s="87">
        <f t="shared" si="99"/>
        <v>26187.53365908215</v>
      </c>
    </row>
    <row r="1102" spans="1:16" s="87" customFormat="1" ht="15.5" x14ac:dyDescent="0.35">
      <c r="A1102" s="252"/>
      <c r="B1102" s="761"/>
      <c r="C1102" s="252"/>
      <c r="D1102" s="252"/>
      <c r="E1102" s="252"/>
      <c r="F1102" s="252"/>
      <c r="G1102" s="252"/>
      <c r="H1102" s="252"/>
      <c r="I1102" s="252"/>
      <c r="J1102" s="252"/>
      <c r="K1102" s="252"/>
      <c r="L1102" s="759"/>
      <c r="M1102" s="87">
        <f t="shared" si="99"/>
        <v>0</v>
      </c>
    </row>
    <row r="1103" spans="1:16" s="87" customFormat="1" ht="15.5" x14ac:dyDescent="0.35">
      <c r="A1103" s="252"/>
      <c r="B1103" s="761"/>
      <c r="C1103" s="252"/>
      <c r="D1103" s="252"/>
      <c r="E1103" s="252"/>
      <c r="F1103" s="252"/>
      <c r="G1103" s="252"/>
      <c r="H1103" s="252"/>
      <c r="I1103" s="252"/>
      <c r="J1103" s="252"/>
      <c r="K1103" s="252"/>
      <c r="L1103" s="759"/>
      <c r="M1103" s="87">
        <f t="shared" si="99"/>
        <v>0</v>
      </c>
    </row>
    <row r="1104" spans="1:16" s="87" customFormat="1" ht="15.5" x14ac:dyDescent="0.35">
      <c r="A1104" s="252"/>
      <c r="B1104" s="761"/>
      <c r="C1104" s="252"/>
      <c r="D1104" s="252"/>
      <c r="E1104" s="252"/>
      <c r="F1104" s="252"/>
      <c r="G1104" s="252"/>
      <c r="H1104" s="252"/>
      <c r="I1104" s="252"/>
      <c r="J1104" s="252"/>
      <c r="K1104" s="252"/>
      <c r="L1104" s="759"/>
      <c r="M1104" s="87">
        <f t="shared" si="99"/>
        <v>0</v>
      </c>
    </row>
    <row r="1105" spans="1:13" s="87" customFormat="1" ht="15.5" x14ac:dyDescent="0.35">
      <c r="A1105" s="252"/>
      <c r="B1105" s="761"/>
      <c r="C1105" s="252"/>
      <c r="D1105" s="252"/>
      <c r="E1105" s="252"/>
      <c r="F1105" s="252"/>
      <c r="G1105" s="252"/>
      <c r="H1105" s="252"/>
      <c r="I1105" s="252"/>
      <c r="J1105" s="252"/>
      <c r="K1105" s="252"/>
      <c r="L1105" s="759"/>
      <c r="M1105" s="87">
        <f t="shared" si="99"/>
        <v>0</v>
      </c>
    </row>
    <row r="1106" spans="1:13" s="87" customFormat="1" ht="15.5" x14ac:dyDescent="0.35">
      <c r="A1106" s="252"/>
      <c r="B1106" s="761"/>
      <c r="C1106" s="252"/>
      <c r="D1106" s="252"/>
      <c r="E1106" s="252"/>
      <c r="F1106" s="252"/>
      <c r="G1106" s="252"/>
      <c r="H1106" s="252"/>
      <c r="I1106" s="252"/>
      <c r="J1106" s="252"/>
      <c r="K1106" s="252"/>
      <c r="L1106" s="759"/>
      <c r="M1106" s="87">
        <f t="shared" si="99"/>
        <v>0</v>
      </c>
    </row>
    <row r="1107" spans="1:13" s="87" customFormat="1" ht="15.5" x14ac:dyDescent="0.35">
      <c r="A1107" s="252"/>
      <c r="B1107" s="761"/>
      <c r="C1107" s="252"/>
      <c r="D1107" s="252"/>
      <c r="E1107" s="252"/>
      <c r="F1107" s="252"/>
      <c r="G1107" s="252"/>
      <c r="H1107" s="252"/>
      <c r="I1107" s="252"/>
      <c r="J1107" s="252"/>
      <c r="K1107" s="252"/>
      <c r="L1107" s="759"/>
      <c r="M1107" s="87">
        <f t="shared" si="99"/>
        <v>0</v>
      </c>
    </row>
    <row r="1108" spans="1:13" s="87" customFormat="1" ht="15.5" x14ac:dyDescent="0.35">
      <c r="A1108" s="252"/>
      <c r="B1108" s="761"/>
      <c r="C1108" s="252"/>
      <c r="D1108" s="252"/>
      <c r="E1108" s="252"/>
      <c r="F1108" s="252"/>
      <c r="G1108" s="252"/>
      <c r="H1108" s="252"/>
      <c r="I1108" s="252"/>
      <c r="J1108" s="252"/>
      <c r="K1108" s="252"/>
      <c r="L1108" s="759"/>
      <c r="M1108" s="87">
        <f t="shared" si="99"/>
        <v>0</v>
      </c>
    </row>
    <row r="1109" spans="1:13" s="87" customFormat="1" ht="15.5" x14ac:dyDescent="0.35">
      <c r="A1109" s="252"/>
      <c r="B1109" s="761"/>
      <c r="C1109" s="252"/>
      <c r="D1109" s="252"/>
      <c r="E1109" s="252"/>
      <c r="F1109" s="252"/>
      <c r="G1109" s="252"/>
      <c r="H1109" s="252"/>
      <c r="I1109" s="252"/>
      <c r="J1109" s="252"/>
      <c r="K1109" s="252"/>
      <c r="L1109" s="759"/>
      <c r="M1109" s="87">
        <f t="shared" si="99"/>
        <v>0</v>
      </c>
    </row>
    <row r="1110" spans="1:13" s="87" customFormat="1" ht="15.5" x14ac:dyDescent="0.35">
      <c r="A1110" s="252"/>
      <c r="B1110" s="761"/>
      <c r="C1110" s="252"/>
      <c r="D1110" s="252"/>
      <c r="E1110" s="252"/>
      <c r="F1110" s="252"/>
      <c r="G1110" s="252"/>
      <c r="H1110" s="252"/>
      <c r="I1110" s="252"/>
      <c r="J1110" s="252"/>
      <c r="K1110" s="252"/>
      <c r="L1110" s="759"/>
      <c r="M1110" s="87">
        <f t="shared" si="99"/>
        <v>0</v>
      </c>
    </row>
    <row r="1111" spans="1:13" s="87" customFormat="1" ht="15.5" x14ac:dyDescent="0.35">
      <c r="A1111" s="252"/>
      <c r="B1111" s="761"/>
      <c r="C1111" s="252"/>
      <c r="D1111" s="252"/>
      <c r="E1111" s="252"/>
      <c r="F1111" s="252"/>
      <c r="G1111" s="252"/>
      <c r="H1111" s="252"/>
      <c r="I1111" s="252"/>
      <c r="J1111" s="252"/>
      <c r="K1111" s="252"/>
      <c r="L1111" s="759"/>
      <c r="M1111" s="87">
        <f t="shared" si="99"/>
        <v>0</v>
      </c>
    </row>
    <row r="1112" spans="1:13" s="87" customFormat="1" ht="15.5" x14ac:dyDescent="0.35">
      <c r="A1112" s="252"/>
      <c r="B1112" s="761"/>
      <c r="C1112" s="252"/>
      <c r="D1112" s="252"/>
      <c r="E1112" s="252"/>
      <c r="F1112" s="252"/>
      <c r="G1112" s="252"/>
      <c r="H1112" s="252"/>
      <c r="I1112" s="252"/>
      <c r="J1112" s="252"/>
      <c r="K1112" s="252"/>
      <c r="L1112" s="759"/>
      <c r="M1112" s="87">
        <f t="shared" si="99"/>
        <v>0</v>
      </c>
    </row>
    <row r="1113" spans="1:13" s="87" customFormat="1" ht="15.5" x14ac:dyDescent="0.35">
      <c r="A1113" s="252"/>
      <c r="B1113" s="761"/>
      <c r="C1113" s="252"/>
      <c r="D1113" s="252"/>
      <c r="E1113" s="252"/>
      <c r="F1113" s="252"/>
      <c r="G1113" s="252"/>
      <c r="H1113" s="252"/>
      <c r="I1113" s="252"/>
      <c r="J1113" s="252"/>
      <c r="K1113" s="252"/>
      <c r="L1113" s="759"/>
      <c r="M1113" s="87">
        <f t="shared" si="99"/>
        <v>0</v>
      </c>
    </row>
    <row r="1114" spans="1:13" s="87" customFormat="1" ht="15.5" x14ac:dyDescent="0.35">
      <c r="A1114" s="252"/>
      <c r="B1114" s="761"/>
      <c r="C1114" s="252"/>
      <c r="D1114" s="252"/>
      <c r="E1114" s="252"/>
      <c r="F1114" s="252"/>
      <c r="G1114" s="252"/>
      <c r="H1114" s="252"/>
      <c r="I1114" s="252"/>
      <c r="J1114" s="252"/>
      <c r="K1114" s="252"/>
      <c r="L1114" s="759"/>
      <c r="M1114" s="87">
        <f t="shared" si="99"/>
        <v>0</v>
      </c>
    </row>
    <row r="1115" spans="1:13" s="87" customFormat="1" ht="15.5" x14ac:dyDescent="0.35">
      <c r="A1115" s="252"/>
      <c r="B1115" s="761"/>
      <c r="C1115" s="252"/>
      <c r="D1115" s="252"/>
      <c r="E1115" s="252"/>
      <c r="F1115" s="252"/>
      <c r="G1115" s="252"/>
      <c r="H1115" s="252"/>
      <c r="I1115" s="252"/>
      <c r="J1115" s="252"/>
      <c r="K1115" s="252"/>
      <c r="L1115" s="759"/>
      <c r="M1115" s="87">
        <f t="shared" si="99"/>
        <v>0</v>
      </c>
    </row>
    <row r="1116" spans="1:13" s="87" customFormat="1" ht="15.5" x14ac:dyDescent="0.35">
      <c r="A1116" s="252"/>
      <c r="B1116" s="761"/>
      <c r="C1116" s="252"/>
      <c r="D1116" s="252"/>
      <c r="E1116" s="252"/>
      <c r="F1116" s="252"/>
      <c r="G1116" s="252"/>
      <c r="H1116" s="252"/>
      <c r="I1116" s="252"/>
      <c r="J1116" s="252"/>
      <c r="K1116" s="252"/>
      <c r="L1116" s="759"/>
      <c r="M1116" s="87">
        <f t="shared" si="99"/>
        <v>0</v>
      </c>
    </row>
    <row r="1117" spans="1:13" s="87" customFormat="1" ht="15.5" x14ac:dyDescent="0.35">
      <c r="A1117" s="252"/>
      <c r="B1117" s="761"/>
      <c r="C1117" s="252"/>
      <c r="D1117" s="252"/>
      <c r="E1117" s="252"/>
      <c r="F1117" s="252"/>
      <c r="G1117" s="252"/>
      <c r="H1117" s="252"/>
      <c r="I1117" s="252"/>
      <c r="J1117" s="252"/>
      <c r="K1117" s="252"/>
      <c r="L1117" s="759"/>
      <c r="M1117" s="87">
        <f t="shared" si="99"/>
        <v>0</v>
      </c>
    </row>
    <row r="1118" spans="1:13" s="87" customFormat="1" ht="15.5" x14ac:dyDescent="0.35">
      <c r="A1118" s="252"/>
      <c r="B1118" s="761"/>
      <c r="C1118" s="252"/>
      <c r="D1118" s="252"/>
      <c r="E1118" s="252"/>
      <c r="F1118" s="252"/>
      <c r="G1118" s="252"/>
      <c r="H1118" s="252"/>
      <c r="I1118" s="252"/>
      <c r="J1118" s="252"/>
      <c r="K1118" s="252"/>
      <c r="L1118" s="759"/>
      <c r="M1118" s="87">
        <f t="shared" si="99"/>
        <v>0</v>
      </c>
    </row>
    <row r="1119" spans="1:13" s="87" customFormat="1" ht="15.5" x14ac:dyDescent="0.35">
      <c r="A1119" s="252"/>
      <c r="B1119" s="761"/>
      <c r="C1119" s="252"/>
      <c r="D1119" s="252"/>
      <c r="E1119" s="252"/>
      <c r="F1119" s="252"/>
      <c r="G1119" s="252"/>
      <c r="H1119" s="252"/>
      <c r="I1119" s="252"/>
      <c r="J1119" s="252"/>
      <c r="K1119" s="252"/>
      <c r="L1119" s="759"/>
      <c r="M1119" s="87">
        <f t="shared" si="99"/>
        <v>0</v>
      </c>
    </row>
    <row r="1120" spans="1:13" s="87" customFormat="1" ht="15.5" x14ac:dyDescent="0.35">
      <c r="A1120" s="252"/>
      <c r="B1120" s="761"/>
      <c r="C1120" s="252"/>
      <c r="D1120" s="252"/>
      <c r="E1120" s="252"/>
      <c r="F1120" s="252"/>
      <c r="G1120" s="252"/>
      <c r="H1120" s="252"/>
      <c r="I1120" s="252"/>
      <c r="J1120" s="252"/>
      <c r="K1120" s="252"/>
      <c r="L1120" s="759"/>
      <c r="M1120" s="87">
        <f t="shared" si="99"/>
        <v>0</v>
      </c>
    </row>
    <row r="1121" spans="1:13" s="87" customFormat="1" ht="15.5" x14ac:dyDescent="0.35">
      <c r="A1121" s="252"/>
      <c r="B1121" s="761"/>
      <c r="C1121" s="252"/>
      <c r="D1121" s="252"/>
      <c r="E1121" s="252"/>
      <c r="F1121" s="252"/>
      <c r="G1121" s="252"/>
      <c r="H1121" s="252"/>
      <c r="I1121" s="252"/>
      <c r="J1121" s="252"/>
      <c r="K1121" s="252"/>
      <c r="L1121" s="759"/>
      <c r="M1121" s="87">
        <f t="shared" si="99"/>
        <v>0</v>
      </c>
    </row>
    <row r="1122" spans="1:13" s="87" customFormat="1" ht="15.5" x14ac:dyDescent="0.35">
      <c r="A1122" s="252"/>
      <c r="B1122" s="761"/>
      <c r="C1122" s="252"/>
      <c r="D1122" s="252"/>
      <c r="E1122" s="252"/>
      <c r="F1122" s="252"/>
      <c r="G1122" s="252"/>
      <c r="H1122" s="252"/>
      <c r="I1122" s="252"/>
      <c r="J1122" s="252"/>
      <c r="K1122" s="252"/>
      <c r="L1122" s="759"/>
      <c r="M1122" s="87">
        <f t="shared" si="99"/>
        <v>0</v>
      </c>
    </row>
    <row r="1123" spans="1:13" s="87" customFormat="1" ht="15.5" x14ac:dyDescent="0.35">
      <c r="A1123" s="252"/>
      <c r="B1123" s="761"/>
      <c r="C1123" s="252"/>
      <c r="D1123" s="252"/>
      <c r="E1123" s="252"/>
      <c r="F1123" s="252"/>
      <c r="G1123" s="252"/>
      <c r="H1123" s="252"/>
      <c r="I1123" s="252"/>
      <c r="J1123" s="252"/>
      <c r="K1123" s="252"/>
      <c r="L1123" s="759"/>
      <c r="M1123" s="87">
        <f t="shared" si="99"/>
        <v>0</v>
      </c>
    </row>
    <row r="1124" spans="1:13" s="87" customFormat="1" ht="15.5" x14ac:dyDescent="0.35">
      <c r="A1124" s="252"/>
      <c r="B1124" s="761"/>
      <c r="C1124" s="252"/>
      <c r="D1124" s="252"/>
      <c r="E1124" s="252"/>
      <c r="F1124" s="252"/>
      <c r="G1124" s="252"/>
      <c r="H1124" s="252"/>
      <c r="I1124" s="252"/>
      <c r="J1124" s="252"/>
      <c r="K1124" s="252"/>
      <c r="L1124" s="759"/>
      <c r="M1124" s="87">
        <f t="shared" si="99"/>
        <v>0</v>
      </c>
    </row>
    <row r="1125" spans="1:13" s="87" customFormat="1" ht="15.5" x14ac:dyDescent="0.35">
      <c r="A1125" s="252"/>
      <c r="B1125" s="761"/>
      <c r="C1125" s="252"/>
      <c r="D1125" s="252"/>
      <c r="E1125" s="252"/>
      <c r="F1125" s="252"/>
      <c r="G1125" s="252"/>
      <c r="H1125" s="252"/>
      <c r="I1125" s="252"/>
      <c r="J1125" s="252"/>
      <c r="K1125" s="252"/>
      <c r="L1125" s="759"/>
      <c r="M1125" s="87">
        <f t="shared" si="99"/>
        <v>0</v>
      </c>
    </row>
    <row r="1126" spans="1:13" s="87" customFormat="1" ht="15.5" x14ac:dyDescent="0.35">
      <c r="A1126" s="252"/>
      <c r="B1126" s="761"/>
      <c r="C1126" s="252"/>
      <c r="D1126" s="252"/>
      <c r="E1126" s="252"/>
      <c r="F1126" s="252"/>
      <c r="G1126" s="252"/>
      <c r="H1126" s="252"/>
      <c r="I1126" s="252"/>
      <c r="J1126" s="252"/>
      <c r="K1126" s="252"/>
      <c r="L1126" s="759"/>
      <c r="M1126" s="87">
        <f t="shared" si="99"/>
        <v>0</v>
      </c>
    </row>
    <row r="1127" spans="1:13" s="87" customFormat="1" ht="15.5" x14ac:dyDescent="0.35">
      <c r="A1127" s="252"/>
      <c r="B1127" s="761"/>
      <c r="C1127" s="252"/>
      <c r="D1127" s="252"/>
      <c r="E1127" s="252"/>
      <c r="F1127" s="252"/>
      <c r="G1127" s="252"/>
      <c r="H1127" s="252"/>
      <c r="I1127" s="252"/>
      <c r="J1127" s="252"/>
      <c r="K1127" s="252"/>
      <c r="L1127" s="759"/>
      <c r="M1127" s="87">
        <f t="shared" si="99"/>
        <v>0</v>
      </c>
    </row>
    <row r="1128" spans="1:13" s="87" customFormat="1" ht="15.5" x14ac:dyDescent="0.35">
      <c r="A1128" s="252"/>
      <c r="B1128" s="761"/>
      <c r="C1128" s="252"/>
      <c r="D1128" s="252"/>
      <c r="E1128" s="252"/>
      <c r="F1128" s="252"/>
      <c r="G1128" s="252"/>
      <c r="H1128" s="252"/>
      <c r="I1128" s="252"/>
      <c r="J1128" s="252"/>
      <c r="K1128" s="252"/>
      <c r="L1128" s="759"/>
      <c r="M1128" s="87">
        <f t="shared" si="99"/>
        <v>0</v>
      </c>
    </row>
    <row r="1129" spans="1:13" s="87" customFormat="1" ht="15.5" x14ac:dyDescent="0.35">
      <c r="A1129" s="252"/>
      <c r="B1129" s="761"/>
      <c r="C1129" s="252"/>
      <c r="D1129" s="252"/>
      <c r="E1129" s="252"/>
      <c r="F1129" s="252"/>
      <c r="G1129" s="252"/>
      <c r="H1129" s="252"/>
      <c r="I1129" s="252"/>
      <c r="J1129" s="252"/>
      <c r="K1129" s="252"/>
      <c r="L1129" s="759"/>
      <c r="M1129" s="87">
        <f t="shared" si="99"/>
        <v>0</v>
      </c>
    </row>
    <row r="1130" spans="1:13" s="87" customFormat="1" ht="15.5" x14ac:dyDescent="0.35">
      <c r="A1130" s="252"/>
      <c r="B1130" s="761"/>
      <c r="C1130" s="252"/>
      <c r="D1130" s="252"/>
      <c r="E1130" s="252"/>
      <c r="F1130" s="252"/>
      <c r="G1130" s="252"/>
      <c r="H1130" s="252"/>
      <c r="I1130" s="252"/>
      <c r="J1130" s="252"/>
      <c r="K1130" s="252"/>
      <c r="L1130" s="759"/>
      <c r="M1130" s="87">
        <f t="shared" si="99"/>
        <v>0</v>
      </c>
    </row>
    <row r="1131" spans="1:13" s="87" customFormat="1" ht="15.5" x14ac:dyDescent="0.35">
      <c r="A1131" s="252"/>
      <c r="B1131" s="761"/>
      <c r="C1131" s="252"/>
      <c r="D1131" s="252"/>
      <c r="E1131" s="252"/>
      <c r="F1131" s="252"/>
      <c r="G1131" s="252"/>
      <c r="H1131" s="252"/>
      <c r="I1131" s="252"/>
      <c r="J1131" s="252"/>
      <c r="K1131" s="252"/>
      <c r="L1131" s="759"/>
      <c r="M1131" s="87">
        <f t="shared" si="99"/>
        <v>0</v>
      </c>
    </row>
    <row r="1132" spans="1:13" s="87" customFormat="1" ht="15.5" x14ac:dyDescent="0.35">
      <c r="A1132" s="252"/>
      <c r="B1132" s="761"/>
      <c r="C1132" s="252"/>
      <c r="D1132" s="252"/>
      <c r="E1132" s="252"/>
      <c r="F1132" s="252"/>
      <c r="G1132" s="252"/>
      <c r="H1132" s="252"/>
      <c r="I1132" s="252"/>
      <c r="J1132" s="252"/>
      <c r="K1132" s="252"/>
      <c r="L1132" s="759"/>
      <c r="M1132" s="87">
        <f t="shared" si="99"/>
        <v>0</v>
      </c>
    </row>
    <row r="1133" spans="1:13" s="87" customFormat="1" ht="15.5" x14ac:dyDescent="0.35">
      <c r="A1133" s="252"/>
      <c r="B1133" s="761"/>
      <c r="C1133" s="252"/>
      <c r="D1133" s="252"/>
      <c r="E1133" s="252"/>
      <c r="F1133" s="252"/>
      <c r="G1133" s="252"/>
      <c r="H1133" s="252"/>
      <c r="I1133" s="252"/>
      <c r="J1133" s="252"/>
      <c r="K1133" s="252"/>
      <c r="L1133" s="759"/>
      <c r="M1133" s="87">
        <f t="shared" si="99"/>
        <v>0</v>
      </c>
    </row>
    <row r="1134" spans="1:13" s="87" customFormat="1" ht="15.5" x14ac:dyDescent="0.35">
      <c r="A1134" s="252"/>
      <c r="B1134" s="761"/>
      <c r="C1134" s="252"/>
      <c r="D1134" s="252"/>
      <c r="E1134" s="252"/>
      <c r="F1134" s="252"/>
      <c r="G1134" s="252"/>
      <c r="H1134" s="252"/>
      <c r="I1134" s="252"/>
      <c r="J1134" s="252"/>
      <c r="K1134" s="252"/>
      <c r="L1134" s="759"/>
      <c r="M1134" s="87">
        <f t="shared" si="99"/>
        <v>0</v>
      </c>
    </row>
    <row r="1135" spans="1:13" s="87" customFormat="1" ht="15.5" x14ac:dyDescent="0.35">
      <c r="A1135" s="252"/>
      <c r="B1135" s="761"/>
      <c r="C1135" s="252"/>
      <c r="D1135" s="252"/>
      <c r="E1135" s="252"/>
      <c r="F1135" s="252"/>
      <c r="G1135" s="252"/>
      <c r="H1135" s="252"/>
      <c r="I1135" s="252"/>
      <c r="J1135" s="252"/>
      <c r="K1135" s="252"/>
      <c r="L1135" s="407"/>
      <c r="M1135" s="87">
        <f t="shared" si="99"/>
        <v>0</v>
      </c>
    </row>
    <row r="1136" spans="1:13" s="87" customFormat="1" ht="15.5" x14ac:dyDescent="0.35">
      <c r="A1136" s="252"/>
      <c r="B1136" s="761"/>
      <c r="C1136" s="252"/>
      <c r="D1136" s="252"/>
      <c r="E1136" s="252"/>
      <c r="F1136" s="252"/>
      <c r="G1136" s="252"/>
      <c r="H1136" s="252"/>
      <c r="I1136" s="252"/>
      <c r="J1136" s="252"/>
      <c r="K1136" s="252"/>
      <c r="L1136" s="407"/>
      <c r="M1136" s="87">
        <f t="shared" si="99"/>
        <v>0</v>
      </c>
    </row>
    <row r="1137" spans="1:16" s="87" customFormat="1" ht="15.5" x14ac:dyDescent="0.35">
      <c r="A1137" s="252"/>
      <c r="B1137" s="761"/>
      <c r="C1137" s="252"/>
      <c r="D1137" s="252"/>
      <c r="E1137" s="252"/>
      <c r="F1137" s="252"/>
      <c r="G1137" s="252"/>
      <c r="H1137" s="252"/>
      <c r="I1137" s="252"/>
      <c r="J1137" s="252"/>
      <c r="K1137" s="252"/>
      <c r="L1137" s="407"/>
      <c r="M1137" s="87">
        <f t="shared" si="99"/>
        <v>0</v>
      </c>
    </row>
    <row r="1138" spans="1:16" s="87" customFormat="1" ht="15.5" x14ac:dyDescent="0.35">
      <c r="A1138" s="252"/>
      <c r="B1138" s="761"/>
      <c r="C1138" s="252"/>
      <c r="D1138" s="252"/>
      <c r="E1138" s="252"/>
      <c r="F1138" s="252"/>
      <c r="G1138" s="252"/>
      <c r="H1138" s="252"/>
      <c r="I1138" s="252"/>
      <c r="J1138" s="252"/>
      <c r="K1138" s="252"/>
      <c r="L1138" s="407"/>
      <c r="M1138" s="87">
        <f t="shared" si="99"/>
        <v>0</v>
      </c>
    </row>
    <row r="1139" spans="1:16" s="87" customFormat="1" ht="15.5" x14ac:dyDescent="0.35">
      <c r="A1139" s="252"/>
      <c r="B1139" s="761"/>
      <c r="C1139" s="252"/>
      <c r="D1139" s="252"/>
      <c r="E1139" s="252"/>
      <c r="F1139" s="252"/>
      <c r="G1139" s="252"/>
      <c r="H1139" s="252"/>
      <c r="I1139" s="252"/>
      <c r="J1139" s="252"/>
      <c r="K1139" s="252"/>
      <c r="L1139" s="407"/>
      <c r="M1139" s="87">
        <f t="shared" si="99"/>
        <v>0</v>
      </c>
    </row>
    <row r="1140" spans="1:16" s="87" customFormat="1" ht="15.5" x14ac:dyDescent="0.35">
      <c r="A1140" s="252"/>
      <c r="B1140" s="761"/>
      <c r="C1140" s="252"/>
      <c r="D1140" s="252"/>
      <c r="E1140" s="252"/>
      <c r="F1140" s="252"/>
      <c r="G1140" s="252"/>
      <c r="H1140" s="252"/>
      <c r="I1140" s="252"/>
      <c r="J1140" s="252"/>
      <c r="K1140" s="252"/>
      <c r="L1140" s="407"/>
      <c r="M1140" s="87">
        <f t="shared" si="99"/>
        <v>0</v>
      </c>
    </row>
    <row r="1141" spans="1:16" s="112" customFormat="1" ht="15.5" x14ac:dyDescent="0.35">
      <c r="A1141" s="252"/>
      <c r="B1141" s="761"/>
      <c r="C1141" s="252"/>
      <c r="D1141" s="252"/>
      <c r="E1141" s="252"/>
      <c r="F1141" s="252"/>
      <c r="G1141" s="252"/>
      <c r="H1141" s="252"/>
      <c r="I1141" s="252"/>
      <c r="J1141" s="252"/>
      <c r="K1141" s="252"/>
      <c r="L1141" s="407"/>
    </row>
    <row r="1142" spans="1:16" s="87" customFormat="1" ht="15.5" x14ac:dyDescent="0.35">
      <c r="A1142" s="252"/>
      <c r="B1142" s="761"/>
      <c r="C1142" s="252"/>
      <c r="D1142" s="252"/>
      <c r="E1142" s="252"/>
      <c r="F1142" s="252"/>
      <c r="G1142" s="252"/>
      <c r="H1142" s="252"/>
      <c r="I1142" s="252"/>
      <c r="J1142" s="252"/>
      <c r="K1142" s="252"/>
      <c r="L1142" s="407"/>
    </row>
    <row r="1143" spans="1:16" s="87" customFormat="1" ht="15.5" x14ac:dyDescent="0.35">
      <c r="A1143" s="252"/>
      <c r="B1143" s="761"/>
      <c r="C1143" s="252"/>
      <c r="D1143" s="252"/>
      <c r="E1143" s="252"/>
      <c r="F1143" s="252"/>
      <c r="G1143" s="252"/>
      <c r="H1143" s="252"/>
      <c r="I1143" s="252"/>
      <c r="J1143" s="252"/>
      <c r="K1143" s="252"/>
      <c r="L1143" s="407"/>
      <c r="M1143" s="760">
        <f>K1143*1.7</f>
        <v>0</v>
      </c>
      <c r="N1143" s="760">
        <v>40.547051245258118</v>
      </c>
      <c r="O1143" s="760">
        <v>42.596948420324622</v>
      </c>
      <c r="P1143" s="760">
        <v>27.248623615994664</v>
      </c>
    </row>
    <row r="1144" spans="1:16" s="87" customFormat="1" ht="15.5" x14ac:dyDescent="0.35">
      <c r="A1144" s="252"/>
      <c r="B1144" s="761"/>
      <c r="C1144" s="252"/>
      <c r="D1144" s="252"/>
      <c r="E1144" s="252"/>
      <c r="F1144" s="252"/>
      <c r="G1144" s="252"/>
      <c r="H1144" s="252"/>
      <c r="I1144" s="252"/>
      <c r="J1144" s="252"/>
      <c r="K1144" s="252"/>
      <c r="L1144" s="407"/>
      <c r="M1144" s="760">
        <f t="shared" ref="M1144:M1170" si="104">K1144*1.7</f>
        <v>0</v>
      </c>
      <c r="N1144" s="760">
        <v>35.892140662547462</v>
      </c>
      <c r="O1144" s="760">
        <v>37.706704126267901</v>
      </c>
      <c r="P1144" s="760">
        <v>24.120408307138469</v>
      </c>
    </row>
    <row r="1145" spans="1:16" s="87" customFormat="1" ht="15.5" x14ac:dyDescent="0.35">
      <c r="A1145" s="252"/>
      <c r="B1145" s="761"/>
      <c r="C1145" s="252"/>
      <c r="D1145" s="252"/>
      <c r="E1145" s="252"/>
      <c r="F1145" s="252"/>
      <c r="G1145" s="252"/>
      <c r="H1145" s="252"/>
      <c r="I1145" s="252"/>
      <c r="J1145" s="252"/>
      <c r="K1145" s="252"/>
      <c r="L1145" s="407"/>
      <c r="M1145" s="760">
        <f t="shared" si="104"/>
        <v>0</v>
      </c>
      <c r="N1145" s="760">
        <v>58.647298310154511</v>
      </c>
      <c r="O1145" s="760">
        <v>61.612271777746138</v>
      </c>
      <c r="P1145" s="760">
        <v>39.412438356667167</v>
      </c>
    </row>
    <row r="1146" spans="1:16" s="87" customFormat="1" ht="15.5" x14ac:dyDescent="0.35">
      <c r="A1146" s="252"/>
      <c r="B1146" s="761"/>
      <c r="C1146" s="252"/>
      <c r="D1146" s="252"/>
      <c r="E1146" s="252"/>
      <c r="F1146" s="252"/>
      <c r="G1146" s="252"/>
      <c r="H1146" s="252"/>
      <c r="I1146" s="252"/>
      <c r="J1146" s="252"/>
      <c r="K1146" s="252"/>
      <c r="L1146" s="407"/>
      <c r="M1146" s="760">
        <f t="shared" si="104"/>
        <v>0</v>
      </c>
      <c r="N1146" s="760">
        <v>37.733498803922899</v>
      </c>
      <c r="O1146" s="760">
        <v>39.641153990379472</v>
      </c>
      <c r="P1146" s="760">
        <v>25.357846626218567</v>
      </c>
    </row>
    <row r="1147" spans="1:16" s="87" customFormat="1" ht="15.5" x14ac:dyDescent="0.35">
      <c r="A1147" s="252"/>
      <c r="B1147" s="761"/>
      <c r="C1147" s="252"/>
      <c r="D1147" s="252"/>
      <c r="E1147" s="252"/>
      <c r="F1147" s="252"/>
      <c r="G1147" s="252"/>
      <c r="H1147" s="252"/>
      <c r="I1147" s="252"/>
      <c r="J1147" s="252"/>
      <c r="K1147" s="252"/>
      <c r="L1147" s="407"/>
      <c r="M1147" s="760">
        <f t="shared" si="104"/>
        <v>0</v>
      </c>
      <c r="N1147" s="760">
        <v>30.200284318911958</v>
      </c>
      <c r="O1147" s="760">
        <v>31.727090229829656</v>
      </c>
      <c r="P1147" s="760">
        <v>20.295339740600639</v>
      </c>
    </row>
    <row r="1148" spans="1:16" s="87" customFormat="1" ht="15.5" x14ac:dyDescent="0.35">
      <c r="A1148" s="252"/>
      <c r="B1148" s="761"/>
      <c r="C1148" s="252"/>
      <c r="D1148" s="252"/>
      <c r="E1148" s="252"/>
      <c r="F1148" s="252"/>
      <c r="G1148" s="252"/>
      <c r="H1148" s="252"/>
      <c r="I1148" s="252"/>
      <c r="J1148" s="252"/>
      <c r="K1148" s="252"/>
      <c r="L1148" s="407"/>
      <c r="M1148" s="760">
        <f t="shared" si="104"/>
        <v>0</v>
      </c>
      <c r="N1148" s="760">
        <v>60.840546513612153</v>
      </c>
      <c r="O1148" s="760">
        <v>63.916401861843958</v>
      </c>
      <c r="P1148" s="760">
        <v>40.886355520975457</v>
      </c>
    </row>
    <row r="1149" spans="1:16" s="87" customFormat="1" ht="15.5" x14ac:dyDescent="0.35">
      <c r="A1149" s="252"/>
      <c r="B1149" s="761"/>
      <c r="C1149" s="252"/>
      <c r="D1149" s="252"/>
      <c r="E1149" s="252"/>
      <c r="F1149" s="252"/>
      <c r="G1149" s="252"/>
      <c r="H1149" s="252"/>
      <c r="I1149" s="252"/>
      <c r="J1149" s="252"/>
      <c r="K1149" s="252"/>
      <c r="L1149" s="407"/>
      <c r="M1149" s="760">
        <f t="shared" si="104"/>
        <v>0</v>
      </c>
      <c r="N1149" s="760">
        <v>65.500437977935519</v>
      </c>
      <c r="O1149" s="760">
        <v>68.811878851019756</v>
      </c>
      <c r="P1149" s="760">
        <v>44.01791810575363</v>
      </c>
    </row>
    <row r="1150" spans="1:16" s="87" customFormat="1" ht="15.5" x14ac:dyDescent="0.35">
      <c r="A1150" s="252"/>
      <c r="B1150" s="761"/>
      <c r="C1150" s="252"/>
      <c r="D1150" s="252"/>
      <c r="E1150" s="252"/>
      <c r="F1150" s="252"/>
      <c r="G1150" s="252"/>
      <c r="H1150" s="252"/>
      <c r="I1150" s="252"/>
      <c r="J1150" s="252"/>
      <c r="K1150" s="252"/>
      <c r="L1150" s="407"/>
      <c r="M1150" s="760">
        <f t="shared" si="104"/>
        <v>0</v>
      </c>
      <c r="N1150" s="760">
        <v>68.906623092633311</v>
      </c>
      <c r="O1150" s="760">
        <v>72.390267098372959</v>
      </c>
      <c r="P1150" s="760">
        <v>46.306958943653235</v>
      </c>
    </row>
    <row r="1151" spans="1:16" s="87" customFormat="1" ht="15.5" x14ac:dyDescent="0.35">
      <c r="A1151" s="252"/>
      <c r="B1151" s="761"/>
      <c r="C1151" s="252"/>
      <c r="D1151" s="252"/>
      <c r="E1151" s="252"/>
      <c r="F1151" s="252"/>
      <c r="G1151" s="252"/>
      <c r="H1151" s="252"/>
      <c r="I1151" s="252"/>
      <c r="J1151" s="252"/>
      <c r="K1151" s="252"/>
      <c r="L1151" s="407"/>
      <c r="M1151" s="760">
        <f t="shared" si="104"/>
        <v>0</v>
      </c>
      <c r="N1151" s="760">
        <v>20.999027924937753</v>
      </c>
      <c r="O1151" s="760">
        <v>22.060655014959664</v>
      </c>
      <c r="P1151" s="760">
        <v>14.111867340669001</v>
      </c>
    </row>
    <row r="1152" spans="1:16" s="87" customFormat="1" ht="15.5" x14ac:dyDescent="0.35">
      <c r="A1152" s="252"/>
      <c r="B1152" s="761"/>
      <c r="C1152" s="252"/>
      <c r="D1152" s="252"/>
      <c r="E1152" s="252"/>
      <c r="F1152" s="252"/>
      <c r="G1152" s="252"/>
      <c r="H1152" s="252"/>
      <c r="I1152" s="252"/>
      <c r="J1152" s="252"/>
      <c r="K1152" s="252"/>
      <c r="L1152" s="407"/>
      <c r="M1152" s="760">
        <f t="shared" si="104"/>
        <v>0</v>
      </c>
      <c r="N1152" s="760">
        <v>42.82110041709953</v>
      </c>
      <c r="O1152" s="760">
        <v>44.985964447465172</v>
      </c>
      <c r="P1152" s="760">
        <v>28.776841034148287</v>
      </c>
    </row>
    <row r="1153" spans="1:16" s="87" customFormat="1" ht="15.5" x14ac:dyDescent="0.35">
      <c r="A1153" s="252"/>
      <c r="B1153" s="761"/>
      <c r="C1153" s="252"/>
      <c r="D1153" s="252"/>
      <c r="E1153" s="252"/>
      <c r="F1153" s="252"/>
      <c r="G1153" s="252"/>
      <c r="H1153" s="252"/>
      <c r="I1153" s="252"/>
      <c r="J1153" s="252"/>
      <c r="K1153" s="252"/>
      <c r="L1153" s="407"/>
      <c r="M1153" s="760">
        <f t="shared" si="104"/>
        <v>0</v>
      </c>
      <c r="N1153" s="760">
        <v>33.521333253451985</v>
      </c>
      <c r="O1153" s="760">
        <v>35.21603815135132</v>
      </c>
      <c r="P1153" s="760">
        <v>22.527166954870982</v>
      </c>
    </row>
    <row r="1154" spans="1:16" s="87" customFormat="1" ht="15.5" x14ac:dyDescent="0.35">
      <c r="A1154" s="252"/>
      <c r="B1154" s="761"/>
      <c r="C1154" s="252"/>
      <c r="D1154" s="252"/>
      <c r="E1154" s="252"/>
      <c r="F1154" s="252"/>
      <c r="G1154" s="252"/>
      <c r="H1154" s="252"/>
      <c r="I1154" s="252"/>
      <c r="J1154" s="252"/>
      <c r="K1154" s="252"/>
      <c r="L1154" s="407"/>
      <c r="M1154" s="760">
        <f t="shared" si="104"/>
        <v>0</v>
      </c>
      <c r="N1154" s="760">
        <v>51.204846556752713</v>
      </c>
      <c r="O1154" s="760">
        <v>53.793559350477182</v>
      </c>
      <c r="P1154" s="760">
        <v>34.4109262767385</v>
      </c>
    </row>
    <row r="1155" spans="1:16" s="87" customFormat="1" ht="15.5" x14ac:dyDescent="0.35">
      <c r="A1155" s="252"/>
      <c r="B1155" s="761"/>
      <c r="C1155" s="252"/>
      <c r="D1155" s="252"/>
      <c r="E1155" s="252"/>
      <c r="F1155" s="252"/>
      <c r="G1155" s="252"/>
      <c r="H1155" s="252"/>
      <c r="I1155" s="252"/>
      <c r="J1155" s="252"/>
      <c r="K1155" s="252"/>
      <c r="L1155" s="407"/>
      <c r="M1155" s="760">
        <f t="shared" si="104"/>
        <v>0</v>
      </c>
      <c r="N1155" s="760">
        <v>42.027295469713017</v>
      </c>
      <c r="O1155" s="760">
        <v>44.152027888303508</v>
      </c>
      <c r="P1155" s="760">
        <v>28.243384430731801</v>
      </c>
    </row>
    <row r="1156" spans="1:16" s="87" customFormat="1" ht="15.5" x14ac:dyDescent="0.35">
      <c r="A1156" s="252"/>
      <c r="B1156" s="761"/>
      <c r="C1156" s="252"/>
      <c r="D1156" s="252"/>
      <c r="E1156" s="252"/>
      <c r="F1156" s="252"/>
      <c r="G1156" s="252"/>
      <c r="H1156" s="252"/>
      <c r="I1156" s="252"/>
      <c r="J1156" s="252"/>
      <c r="K1156" s="252"/>
      <c r="L1156" s="407"/>
      <c r="M1156" s="760">
        <f t="shared" si="104"/>
        <v>0</v>
      </c>
      <c r="N1156" s="760">
        <v>42.398463388407329</v>
      </c>
      <c r="O1156" s="760">
        <v>44.541960576435798</v>
      </c>
      <c r="P1156" s="760">
        <v>28.492818473509853</v>
      </c>
    </row>
    <row r="1157" spans="1:16" s="87" customFormat="1" ht="15.5" x14ac:dyDescent="0.35">
      <c r="A1157" s="252"/>
      <c r="B1157" s="761"/>
      <c r="C1157" s="252"/>
      <c r="D1157" s="252"/>
      <c r="E1157" s="252"/>
      <c r="F1157" s="252"/>
      <c r="G1157" s="252"/>
      <c r="H1157" s="252"/>
      <c r="I1157" s="252"/>
      <c r="J1157" s="252"/>
      <c r="K1157" s="252"/>
      <c r="L1157" s="407"/>
      <c r="M1157" s="760">
        <f t="shared" si="104"/>
        <v>0</v>
      </c>
      <c r="N1157" s="760">
        <v>41.419074481673661</v>
      </c>
      <c r="O1157" s="760">
        <v>43.513057673208003</v>
      </c>
      <c r="P1157" s="760">
        <v>27.834644848704343</v>
      </c>
    </row>
    <row r="1158" spans="1:16" s="87" customFormat="1" ht="15.5" x14ac:dyDescent="0.35">
      <c r="A1158" s="252"/>
      <c r="B1158" s="761"/>
      <c r="C1158" s="252"/>
      <c r="D1158" s="252"/>
      <c r="E1158" s="252"/>
      <c r="F1158" s="252"/>
      <c r="G1158" s="252"/>
      <c r="H1158" s="252"/>
      <c r="I1158" s="252"/>
      <c r="J1158" s="252"/>
      <c r="K1158" s="252"/>
      <c r="L1158" s="407"/>
      <c r="M1158" s="760">
        <f t="shared" si="104"/>
        <v>0</v>
      </c>
      <c r="N1158" s="760">
        <v>40.017694216086468</v>
      </c>
      <c r="O1158" s="760">
        <v>42.040829211281086</v>
      </c>
      <c r="P1158" s="760">
        <v>26.892882569398427</v>
      </c>
    </row>
    <row r="1159" spans="1:16" s="87" customFormat="1" ht="15.5" x14ac:dyDescent="0.35">
      <c r="A1159" s="252"/>
      <c r="B1159" s="761"/>
      <c r="C1159" s="252"/>
      <c r="D1159" s="252"/>
      <c r="E1159" s="252"/>
      <c r="F1159" s="252"/>
      <c r="G1159" s="252"/>
      <c r="H1159" s="252"/>
      <c r="I1159" s="252"/>
      <c r="J1159" s="252"/>
      <c r="K1159" s="252"/>
      <c r="L1159" s="407"/>
      <c r="M1159" s="760">
        <f t="shared" si="104"/>
        <v>0</v>
      </c>
      <c r="N1159" s="760">
        <v>28.880442930095587</v>
      </c>
      <c r="O1159" s="760">
        <v>30.340522925037167</v>
      </c>
      <c r="P1159" s="760">
        <v>19.408373607869226</v>
      </c>
    </row>
    <row r="1160" spans="1:16" s="87" customFormat="1" ht="15.5" x14ac:dyDescent="0.35">
      <c r="A1160" s="252"/>
      <c r="B1160" s="761"/>
      <c r="C1160" s="252"/>
      <c r="D1160" s="252"/>
      <c r="E1160" s="252"/>
      <c r="F1160" s="252"/>
      <c r="G1160" s="252"/>
      <c r="H1160" s="252"/>
      <c r="I1160" s="252"/>
      <c r="J1160" s="252"/>
      <c r="K1160" s="252"/>
      <c r="L1160" s="407"/>
      <c r="M1160" s="760">
        <f t="shared" si="104"/>
        <v>0</v>
      </c>
      <c r="N1160" s="760">
        <v>31.148773311937237</v>
      </c>
      <c r="O1160" s="760">
        <v>32.723531042966925</v>
      </c>
      <c r="P1160" s="760">
        <v>20.932747857371698</v>
      </c>
    </row>
    <row r="1161" spans="1:16" s="87" customFormat="1" ht="15.5" x14ac:dyDescent="0.35">
      <c r="A1161" s="252"/>
      <c r="B1161" s="761"/>
      <c r="C1161" s="252"/>
      <c r="D1161" s="252"/>
      <c r="E1161" s="252"/>
      <c r="F1161" s="252"/>
      <c r="G1161" s="252"/>
      <c r="H1161" s="252"/>
      <c r="I1161" s="252"/>
      <c r="J1161" s="252"/>
      <c r="K1161" s="252"/>
      <c r="L1161" s="407"/>
      <c r="M1161" s="760">
        <f t="shared" si="104"/>
        <v>0</v>
      </c>
      <c r="N1161" s="760"/>
      <c r="O1161" s="760">
        <v>0</v>
      </c>
      <c r="P1161" s="760">
        <v>0</v>
      </c>
    </row>
    <row r="1162" spans="1:16" s="87" customFormat="1" ht="15.5" x14ac:dyDescent="0.35">
      <c r="A1162" s="252"/>
      <c r="B1162" s="761"/>
      <c r="C1162" s="252"/>
      <c r="D1162" s="252"/>
      <c r="E1162" s="252"/>
      <c r="F1162" s="252"/>
      <c r="G1162" s="252"/>
      <c r="H1162" s="252"/>
      <c r="I1162" s="252"/>
      <c r="J1162" s="252"/>
      <c r="K1162" s="252"/>
      <c r="L1162" s="407"/>
      <c r="M1162" s="760">
        <f t="shared" si="104"/>
        <v>0</v>
      </c>
      <c r="N1162" s="760"/>
      <c r="O1162" s="760">
        <v>0</v>
      </c>
      <c r="P1162" s="760">
        <v>0</v>
      </c>
    </row>
    <row r="1163" spans="1:16" s="87" customFormat="1" ht="15.5" x14ac:dyDescent="0.35">
      <c r="A1163" s="252"/>
      <c r="B1163" s="761"/>
      <c r="C1163" s="252"/>
      <c r="D1163" s="252"/>
      <c r="E1163" s="252"/>
      <c r="F1163" s="252"/>
      <c r="G1163" s="252"/>
      <c r="H1163" s="252"/>
      <c r="I1163" s="252"/>
      <c r="J1163" s="252"/>
      <c r="K1163" s="252"/>
      <c r="L1163" s="407"/>
      <c r="M1163" s="760">
        <f t="shared" si="104"/>
        <v>0</v>
      </c>
      <c r="N1163" s="760"/>
      <c r="O1163" s="760">
        <v>0</v>
      </c>
      <c r="P1163" s="760">
        <v>0</v>
      </c>
    </row>
    <row r="1164" spans="1:16" s="87" customFormat="1" ht="15.5" x14ac:dyDescent="0.35">
      <c r="A1164" s="252"/>
      <c r="B1164" s="761"/>
      <c r="C1164" s="252"/>
      <c r="D1164" s="252"/>
      <c r="E1164" s="252"/>
      <c r="F1164" s="252"/>
      <c r="G1164" s="252"/>
      <c r="H1164" s="252"/>
      <c r="I1164" s="252"/>
      <c r="J1164" s="252"/>
      <c r="K1164" s="252"/>
      <c r="L1164" s="407"/>
      <c r="M1164" s="760">
        <f t="shared" si="104"/>
        <v>0</v>
      </c>
      <c r="N1164" s="760"/>
      <c r="O1164" s="760">
        <v>0</v>
      </c>
      <c r="P1164" s="760">
        <v>0</v>
      </c>
    </row>
    <row r="1165" spans="1:16" s="87" customFormat="1" ht="15.5" x14ac:dyDescent="0.35">
      <c r="A1165" s="252"/>
      <c r="B1165" s="761"/>
      <c r="C1165" s="252"/>
      <c r="D1165" s="252"/>
      <c r="E1165" s="252"/>
      <c r="F1165" s="252"/>
      <c r="G1165" s="252"/>
      <c r="H1165" s="252"/>
      <c r="I1165" s="252"/>
      <c r="J1165" s="252"/>
      <c r="K1165" s="252"/>
      <c r="L1165" s="407"/>
      <c r="M1165" s="760">
        <f t="shared" si="104"/>
        <v>0</v>
      </c>
      <c r="N1165" s="760"/>
      <c r="O1165" s="760">
        <v>0</v>
      </c>
      <c r="P1165" s="760">
        <v>0</v>
      </c>
    </row>
    <row r="1166" spans="1:16" s="87" customFormat="1" ht="15.5" x14ac:dyDescent="0.35">
      <c r="A1166" s="252"/>
      <c r="B1166" s="761"/>
      <c r="C1166" s="252"/>
      <c r="D1166" s="252"/>
      <c r="E1166" s="252"/>
      <c r="F1166" s="252"/>
      <c r="G1166" s="252"/>
      <c r="H1166" s="252"/>
      <c r="I1166" s="252"/>
      <c r="J1166" s="252"/>
      <c r="K1166" s="252"/>
      <c r="L1166" s="407"/>
      <c r="M1166" s="760">
        <f t="shared" si="104"/>
        <v>0</v>
      </c>
      <c r="N1166" s="760">
        <v>41.187463486683235</v>
      </c>
      <c r="O1166" s="760">
        <v>43.269737350171177</v>
      </c>
      <c r="P1166" s="760">
        <v>27.678996518332642</v>
      </c>
    </row>
    <row r="1167" spans="1:16" s="87" customFormat="1" ht="15.5" x14ac:dyDescent="0.35">
      <c r="A1167" s="252"/>
      <c r="B1167" s="761"/>
      <c r="C1167" s="252"/>
      <c r="D1167" s="252"/>
      <c r="E1167" s="252"/>
      <c r="F1167" s="252"/>
      <c r="G1167" s="252"/>
      <c r="H1167" s="252"/>
      <c r="I1167" s="252"/>
      <c r="J1167" s="252"/>
      <c r="K1167" s="252"/>
      <c r="L1167" s="407"/>
      <c r="M1167" s="760">
        <f t="shared" si="104"/>
        <v>0</v>
      </c>
      <c r="N1167" s="760">
        <v>20.464782252701792</v>
      </c>
      <c r="O1167" s="760">
        <v>21.49940001255851</v>
      </c>
      <c r="P1167" s="760">
        <v>13.752841004741938</v>
      </c>
    </row>
    <row r="1168" spans="1:16" s="87" customFormat="1" ht="15.5" x14ac:dyDescent="0.35">
      <c r="A1168" s="252"/>
      <c r="B1168" s="761"/>
      <c r="C1168" s="252"/>
      <c r="D1168" s="252"/>
      <c r="E1168" s="252"/>
      <c r="F1168" s="252"/>
      <c r="G1168" s="252"/>
      <c r="H1168" s="252"/>
      <c r="I1168" s="252"/>
      <c r="J1168" s="252"/>
      <c r="K1168" s="252"/>
      <c r="L1168" s="407"/>
      <c r="M1168" s="760">
        <f t="shared" si="104"/>
        <v>0</v>
      </c>
      <c r="N1168" s="760"/>
      <c r="O1168" s="760">
        <v>0</v>
      </c>
      <c r="P1168" s="760">
        <v>0</v>
      </c>
    </row>
    <row r="1169" spans="1:16" s="87" customFormat="1" ht="15.5" x14ac:dyDescent="0.35">
      <c r="A1169" s="252"/>
      <c r="B1169" s="761"/>
      <c r="C1169" s="252"/>
      <c r="D1169" s="252"/>
      <c r="E1169" s="252"/>
      <c r="F1169" s="252"/>
      <c r="G1169" s="252"/>
      <c r="H1169" s="252"/>
      <c r="I1169" s="252"/>
      <c r="J1169" s="252"/>
      <c r="K1169" s="252"/>
      <c r="L1169" s="407"/>
      <c r="M1169" s="760">
        <f t="shared" si="104"/>
        <v>0</v>
      </c>
      <c r="N1169" s="760"/>
      <c r="O1169" s="760">
        <v>0</v>
      </c>
      <c r="P1169" s="760">
        <v>0</v>
      </c>
    </row>
    <row r="1170" spans="1:16" s="87" customFormat="1" ht="15.5" x14ac:dyDescent="0.35">
      <c r="A1170" s="252"/>
      <c r="B1170" s="761"/>
      <c r="C1170" s="252"/>
      <c r="D1170" s="252"/>
      <c r="E1170" s="252"/>
      <c r="F1170" s="252"/>
      <c r="G1170" s="252"/>
      <c r="H1170" s="252"/>
      <c r="I1170" s="252"/>
      <c r="J1170" s="252"/>
      <c r="K1170" s="252"/>
      <c r="L1170" s="407"/>
      <c r="M1170" s="760">
        <f t="shared" si="104"/>
        <v>0</v>
      </c>
      <c r="N1170" s="760"/>
      <c r="O1170" s="760">
        <v>0</v>
      </c>
      <c r="P1170" s="760">
        <v>0</v>
      </c>
    </row>
    <row r="1171" spans="1:16" s="87" customFormat="1" ht="15.5" x14ac:dyDescent="0.35">
      <c r="A1171" s="252"/>
      <c r="B1171" s="761"/>
      <c r="C1171" s="252"/>
      <c r="D1171" s="252"/>
      <c r="E1171" s="252"/>
      <c r="F1171" s="252"/>
      <c r="G1171" s="252"/>
      <c r="H1171" s="252"/>
      <c r="I1171" s="252"/>
      <c r="J1171" s="252"/>
      <c r="K1171" s="252"/>
      <c r="L1171" s="407"/>
    </row>
    <row r="1172" spans="1:16" s="87" customFormat="1" ht="15.5" x14ac:dyDescent="0.35">
      <c r="A1172" s="252"/>
      <c r="B1172" s="761"/>
      <c r="C1172" s="252"/>
      <c r="D1172" s="252"/>
      <c r="E1172" s="252"/>
      <c r="F1172" s="252"/>
      <c r="G1172" s="252"/>
      <c r="H1172" s="252"/>
      <c r="I1172" s="252"/>
      <c r="J1172" s="252"/>
      <c r="K1172" s="252"/>
      <c r="L1172" s="407"/>
    </row>
    <row r="1173" spans="1:16" s="87" customFormat="1" ht="15.5" x14ac:dyDescent="0.35">
      <c r="A1173" s="252"/>
      <c r="B1173" s="761"/>
      <c r="C1173" s="252"/>
      <c r="D1173" s="252"/>
      <c r="E1173" s="252"/>
      <c r="F1173" s="252"/>
      <c r="G1173" s="252"/>
      <c r="H1173" s="252"/>
      <c r="I1173" s="252"/>
      <c r="J1173" s="252"/>
      <c r="K1173" s="252"/>
      <c r="L1173" s="407"/>
    </row>
    <row r="1174" spans="1:16" s="87" customFormat="1" ht="15.5" x14ac:dyDescent="0.35">
      <c r="A1174" s="252"/>
      <c r="B1174" s="761"/>
      <c r="C1174" s="252"/>
      <c r="D1174" s="252"/>
      <c r="E1174" s="252"/>
      <c r="F1174" s="252"/>
      <c r="G1174" s="252"/>
      <c r="H1174" s="252"/>
      <c r="I1174" s="252"/>
      <c r="J1174" s="252"/>
      <c r="K1174" s="252"/>
      <c r="L1174" s="407"/>
    </row>
    <row r="1175" spans="1:16" s="87" customFormat="1" ht="15.5" x14ac:dyDescent="0.35">
      <c r="A1175" s="252"/>
      <c r="B1175" s="761"/>
      <c r="C1175" s="252"/>
      <c r="D1175" s="252"/>
      <c r="E1175" s="252"/>
      <c r="F1175" s="252"/>
      <c r="G1175" s="252"/>
      <c r="H1175" s="252"/>
      <c r="I1175" s="252"/>
      <c r="J1175" s="252"/>
      <c r="K1175" s="252"/>
      <c r="L1175" s="407"/>
    </row>
    <row r="1176" spans="1:16" s="87" customFormat="1" ht="15.5" x14ac:dyDescent="0.35">
      <c r="A1176" s="252"/>
      <c r="B1176" s="761"/>
      <c r="C1176" s="252"/>
      <c r="D1176" s="252"/>
      <c r="E1176" s="252"/>
      <c r="F1176" s="252"/>
      <c r="G1176" s="252"/>
      <c r="H1176" s="252"/>
      <c r="I1176" s="252"/>
      <c r="J1176" s="252"/>
      <c r="K1176" s="252"/>
      <c r="L1176" s="407"/>
    </row>
    <row r="1177" spans="1:16" s="87" customFormat="1" ht="15.5" x14ac:dyDescent="0.35">
      <c r="A1177" s="252"/>
      <c r="B1177" s="761"/>
      <c r="C1177" s="252"/>
      <c r="D1177" s="252"/>
      <c r="E1177" s="252"/>
      <c r="F1177" s="252"/>
      <c r="G1177" s="252"/>
      <c r="H1177" s="252"/>
      <c r="I1177" s="252"/>
      <c r="J1177" s="252"/>
      <c r="K1177" s="252"/>
      <c r="L1177" s="407"/>
    </row>
    <row r="1178" spans="1:16" s="87" customFormat="1" ht="15.5" x14ac:dyDescent="0.35">
      <c r="A1178" s="252"/>
      <c r="B1178" s="761"/>
      <c r="C1178" s="252"/>
      <c r="D1178" s="252"/>
      <c r="E1178" s="252"/>
      <c r="F1178" s="252"/>
      <c r="G1178" s="252"/>
      <c r="H1178" s="252"/>
      <c r="I1178" s="252"/>
      <c r="J1178" s="252"/>
      <c r="K1178" s="252"/>
      <c r="L1178" s="407"/>
    </row>
    <row r="1179" spans="1:16" s="87" customFormat="1" ht="15.5" x14ac:dyDescent="0.35">
      <c r="A1179" s="252"/>
      <c r="B1179" s="761"/>
      <c r="C1179" s="252"/>
      <c r="D1179" s="252"/>
      <c r="E1179" s="252"/>
      <c r="F1179" s="252"/>
      <c r="G1179" s="252"/>
      <c r="H1179" s="252"/>
      <c r="I1179" s="252"/>
      <c r="J1179" s="252"/>
      <c r="K1179" s="252"/>
      <c r="L1179" s="407"/>
    </row>
    <row r="1180" spans="1:16" s="87" customFormat="1" ht="15.5" x14ac:dyDescent="0.35">
      <c r="A1180" s="252"/>
      <c r="B1180" s="761"/>
      <c r="C1180" s="252"/>
      <c r="D1180" s="252"/>
      <c r="E1180" s="252"/>
      <c r="F1180" s="252"/>
      <c r="G1180" s="252"/>
      <c r="H1180" s="252"/>
      <c r="I1180" s="252"/>
      <c r="J1180" s="252"/>
      <c r="K1180" s="252"/>
      <c r="L1180" s="407"/>
    </row>
    <row r="1181" spans="1:16" s="87" customFormat="1" ht="15.5" x14ac:dyDescent="0.35">
      <c r="A1181" s="252"/>
      <c r="B1181" s="761"/>
      <c r="C1181" s="252"/>
      <c r="D1181" s="252"/>
      <c r="E1181" s="252"/>
      <c r="F1181" s="252"/>
      <c r="G1181" s="252"/>
      <c r="H1181" s="252"/>
      <c r="I1181" s="252"/>
      <c r="J1181" s="252"/>
      <c r="K1181" s="252"/>
      <c r="L1181" s="407"/>
    </row>
    <row r="1182" spans="1:16" s="87" customFormat="1" ht="15.5" x14ac:dyDescent="0.35">
      <c r="A1182" s="252"/>
      <c r="B1182" s="761"/>
      <c r="C1182" s="252"/>
      <c r="D1182" s="252"/>
      <c r="E1182" s="252"/>
      <c r="F1182" s="252"/>
      <c r="G1182" s="252"/>
      <c r="H1182" s="252"/>
      <c r="I1182" s="252"/>
      <c r="J1182" s="252"/>
      <c r="K1182" s="252"/>
      <c r="L1182" s="407"/>
    </row>
    <row r="1183" spans="1:16" s="87" customFormat="1" ht="15.5" x14ac:dyDescent="0.35">
      <c r="A1183" s="252"/>
      <c r="B1183" s="761"/>
      <c r="C1183" s="252"/>
      <c r="D1183" s="252"/>
      <c r="E1183" s="252"/>
      <c r="F1183" s="252"/>
      <c r="G1183" s="252"/>
      <c r="H1183" s="252"/>
      <c r="I1183" s="252"/>
      <c r="J1183" s="252"/>
      <c r="K1183" s="252"/>
      <c r="L1183" s="407"/>
    </row>
    <row r="1184" spans="1:16" s="87" customFormat="1" ht="15.5" x14ac:dyDescent="0.35">
      <c r="A1184" s="252"/>
      <c r="B1184" s="761"/>
      <c r="C1184" s="252"/>
      <c r="D1184" s="252"/>
      <c r="E1184" s="252"/>
      <c r="F1184" s="252"/>
      <c r="G1184" s="252"/>
      <c r="H1184" s="252"/>
      <c r="I1184" s="252"/>
      <c r="J1184" s="252"/>
      <c r="K1184" s="252"/>
      <c r="L1184" s="407"/>
    </row>
    <row r="1185" spans="1:12" s="112" customFormat="1" ht="15.5" x14ac:dyDescent="0.35">
      <c r="A1185" s="252"/>
      <c r="B1185" s="761"/>
      <c r="C1185" s="252"/>
      <c r="D1185" s="252"/>
      <c r="E1185" s="252"/>
      <c r="F1185" s="252"/>
      <c r="G1185" s="252"/>
      <c r="H1185" s="252"/>
      <c r="I1185" s="252"/>
      <c r="J1185" s="252"/>
      <c r="K1185" s="252"/>
      <c r="L1185" s="407"/>
    </row>
    <row r="1186" spans="1:12" s="87" customFormat="1" ht="15.5" x14ac:dyDescent="0.35">
      <c r="A1186" s="252"/>
      <c r="B1186" s="761"/>
      <c r="C1186" s="252"/>
      <c r="D1186" s="252"/>
      <c r="E1186" s="252"/>
      <c r="F1186" s="252"/>
      <c r="G1186" s="252"/>
      <c r="H1186" s="252"/>
      <c r="I1186" s="252"/>
      <c r="J1186" s="252"/>
      <c r="K1186" s="252"/>
      <c r="L1186" s="407"/>
    </row>
    <row r="1187" spans="1:12" s="112" customFormat="1" ht="15.5" x14ac:dyDescent="0.35">
      <c r="A1187" s="252"/>
      <c r="B1187" s="761"/>
      <c r="C1187" s="252"/>
      <c r="D1187" s="252"/>
      <c r="E1187" s="252"/>
      <c r="F1187" s="252"/>
      <c r="G1187" s="252"/>
      <c r="H1187" s="252"/>
      <c r="I1187" s="252"/>
      <c r="J1187" s="252"/>
      <c r="K1187" s="252"/>
      <c r="L1187" s="407"/>
    </row>
    <row r="1188" spans="1:12" s="87" customFormat="1" ht="15.5" x14ac:dyDescent="0.35">
      <c r="A1188" s="252"/>
      <c r="B1188" s="761"/>
      <c r="C1188" s="252"/>
      <c r="D1188" s="252"/>
      <c r="E1188" s="252"/>
      <c r="F1188" s="252"/>
      <c r="G1188" s="252"/>
      <c r="H1188" s="252"/>
      <c r="I1188" s="252"/>
      <c r="J1188" s="252"/>
      <c r="K1188" s="252"/>
      <c r="L1188" s="407"/>
    </row>
    <row r="1189" spans="1:12" s="87" customFormat="1" ht="15.5" x14ac:dyDescent="0.35">
      <c r="A1189" s="252"/>
      <c r="B1189" s="761"/>
      <c r="C1189" s="252"/>
      <c r="D1189" s="252"/>
      <c r="E1189" s="252"/>
      <c r="F1189" s="252"/>
      <c r="G1189" s="252"/>
      <c r="H1189" s="252"/>
      <c r="I1189" s="252"/>
      <c r="J1189" s="252"/>
      <c r="K1189" s="252"/>
      <c r="L1189" s="407"/>
    </row>
    <row r="1190" spans="1:12" s="87" customFormat="1" ht="15.5" x14ac:dyDescent="0.35">
      <c r="A1190" s="252"/>
      <c r="B1190" s="761"/>
      <c r="C1190" s="252"/>
      <c r="D1190" s="252"/>
      <c r="E1190" s="252"/>
      <c r="F1190" s="252"/>
      <c r="G1190" s="252"/>
      <c r="H1190" s="252"/>
      <c r="I1190" s="252"/>
      <c r="J1190" s="252"/>
      <c r="K1190" s="252"/>
      <c r="L1190" s="407"/>
    </row>
    <row r="1191" spans="1:12" s="87" customFormat="1" ht="15.5" x14ac:dyDescent="0.35">
      <c r="A1191" s="252"/>
      <c r="B1191" s="761"/>
      <c r="C1191" s="252"/>
      <c r="D1191" s="252"/>
      <c r="E1191" s="252"/>
      <c r="F1191" s="252"/>
      <c r="G1191" s="252"/>
      <c r="H1191" s="252"/>
      <c r="I1191" s="252"/>
      <c r="J1191" s="252"/>
      <c r="K1191" s="252"/>
      <c r="L1191" s="407"/>
    </row>
    <row r="1192" spans="1:12" s="87" customFormat="1" ht="15.5" x14ac:dyDescent="0.35">
      <c r="A1192" s="252"/>
      <c r="B1192" s="761"/>
      <c r="C1192" s="252"/>
      <c r="D1192" s="252"/>
      <c r="E1192" s="252"/>
      <c r="F1192" s="252"/>
      <c r="G1192" s="252"/>
      <c r="H1192" s="252"/>
      <c r="I1192" s="252"/>
      <c r="J1192" s="252"/>
      <c r="K1192" s="252"/>
      <c r="L1192" s="407"/>
    </row>
    <row r="1193" spans="1:12" s="87" customFormat="1" ht="15.5" x14ac:dyDescent="0.35">
      <c r="A1193" s="252"/>
      <c r="B1193" s="761"/>
      <c r="C1193" s="252"/>
      <c r="D1193" s="252"/>
      <c r="E1193" s="252"/>
      <c r="F1193" s="252"/>
      <c r="G1193" s="252"/>
      <c r="H1193" s="252"/>
      <c r="I1193" s="252"/>
      <c r="J1193" s="252"/>
      <c r="K1193" s="252"/>
      <c r="L1193" s="407"/>
    </row>
    <row r="1194" spans="1:12" s="87" customFormat="1" ht="15.5" x14ac:dyDescent="0.35">
      <c r="A1194" s="252"/>
      <c r="B1194" s="761"/>
      <c r="C1194" s="252"/>
      <c r="D1194" s="252"/>
      <c r="E1194" s="252"/>
      <c r="F1194" s="252"/>
      <c r="G1194" s="252"/>
      <c r="H1194" s="252"/>
      <c r="I1194" s="252"/>
      <c r="J1194" s="252"/>
      <c r="K1194" s="252"/>
      <c r="L1194" s="407"/>
    </row>
    <row r="1195" spans="1:12" s="87" customFormat="1" ht="15.5" x14ac:dyDescent="0.35">
      <c r="A1195" s="252"/>
      <c r="B1195" s="761"/>
      <c r="C1195" s="252"/>
      <c r="D1195" s="252"/>
      <c r="E1195" s="252"/>
      <c r="F1195" s="252"/>
      <c r="G1195" s="252"/>
      <c r="H1195" s="252"/>
      <c r="I1195" s="252"/>
      <c r="J1195" s="252"/>
      <c r="K1195" s="252"/>
      <c r="L1195" s="407"/>
    </row>
    <row r="1196" spans="1:12" s="87" customFormat="1" ht="15.5" x14ac:dyDescent="0.35">
      <c r="A1196" s="252"/>
      <c r="B1196" s="761"/>
      <c r="C1196" s="252"/>
      <c r="D1196" s="252"/>
      <c r="E1196" s="252"/>
      <c r="F1196" s="252"/>
      <c r="G1196" s="252"/>
      <c r="H1196" s="252"/>
      <c r="I1196" s="252"/>
      <c r="J1196" s="252"/>
      <c r="K1196" s="252"/>
      <c r="L1196" s="407"/>
    </row>
    <row r="1197" spans="1:12" s="87" customFormat="1" ht="15.5" x14ac:dyDescent="0.35">
      <c r="A1197" s="252"/>
      <c r="B1197" s="761"/>
      <c r="C1197" s="252"/>
      <c r="D1197" s="252"/>
      <c r="E1197" s="252"/>
      <c r="F1197" s="252"/>
      <c r="G1197" s="252"/>
      <c r="H1197" s="252"/>
      <c r="I1197" s="252"/>
      <c r="J1197" s="252"/>
      <c r="K1197" s="252"/>
      <c r="L1197" s="407"/>
    </row>
    <row r="1198" spans="1:12" s="87" customFormat="1" ht="15.5" x14ac:dyDescent="0.35">
      <c r="A1198" s="252"/>
      <c r="B1198" s="761"/>
      <c r="C1198" s="252"/>
      <c r="D1198" s="252"/>
      <c r="E1198" s="252"/>
      <c r="F1198" s="252"/>
      <c r="G1198" s="252"/>
      <c r="H1198" s="252"/>
      <c r="I1198" s="252"/>
      <c r="J1198" s="252"/>
      <c r="K1198" s="252"/>
      <c r="L1198" s="407"/>
    </row>
    <row r="1199" spans="1:12" s="87" customFormat="1" ht="15.5" x14ac:dyDescent="0.35">
      <c r="A1199" s="252"/>
      <c r="B1199" s="761"/>
      <c r="C1199" s="252"/>
      <c r="D1199" s="252"/>
      <c r="E1199" s="252"/>
      <c r="F1199" s="252"/>
      <c r="G1199" s="252"/>
      <c r="H1199" s="252"/>
      <c r="I1199" s="252"/>
      <c r="J1199" s="252"/>
      <c r="K1199" s="252"/>
      <c r="L1199" s="407"/>
    </row>
    <row r="1200" spans="1:12" s="87" customFormat="1" ht="15.5" x14ac:dyDescent="0.35">
      <c r="A1200" s="252"/>
      <c r="B1200" s="761"/>
      <c r="C1200" s="252"/>
      <c r="D1200" s="252"/>
      <c r="E1200" s="252"/>
      <c r="F1200" s="252"/>
      <c r="G1200" s="252"/>
      <c r="H1200" s="252"/>
      <c r="I1200" s="252"/>
      <c r="J1200" s="252"/>
      <c r="K1200" s="252"/>
      <c r="L1200" s="407"/>
    </row>
    <row r="1201" spans="1:12" s="87" customFormat="1" ht="15.5" x14ac:dyDescent="0.35">
      <c r="A1201" s="252"/>
      <c r="B1201" s="761"/>
      <c r="C1201" s="252"/>
      <c r="D1201" s="252"/>
      <c r="E1201" s="252"/>
      <c r="F1201" s="252"/>
      <c r="G1201" s="252"/>
      <c r="H1201" s="252"/>
      <c r="I1201" s="252"/>
      <c r="J1201" s="252"/>
      <c r="K1201" s="252"/>
      <c r="L1201" s="407"/>
    </row>
    <row r="1202" spans="1:12" s="87" customFormat="1" ht="15.5" x14ac:dyDescent="0.35">
      <c r="A1202" s="252"/>
      <c r="B1202" s="761"/>
      <c r="C1202" s="252"/>
      <c r="D1202" s="252"/>
      <c r="E1202" s="252"/>
      <c r="F1202" s="252"/>
      <c r="G1202" s="252"/>
      <c r="H1202" s="252"/>
      <c r="I1202" s="252"/>
      <c r="J1202" s="252"/>
      <c r="K1202" s="252"/>
      <c r="L1202" s="407"/>
    </row>
    <row r="1203" spans="1:12" s="87" customFormat="1" ht="15.5" x14ac:dyDescent="0.35">
      <c r="A1203" s="252"/>
      <c r="B1203" s="761"/>
      <c r="C1203" s="252"/>
      <c r="D1203" s="252"/>
      <c r="E1203" s="252"/>
      <c r="F1203" s="252"/>
      <c r="G1203" s="252"/>
      <c r="H1203" s="252"/>
      <c r="I1203" s="252"/>
      <c r="J1203" s="252"/>
      <c r="K1203" s="252"/>
      <c r="L1203" s="407"/>
    </row>
    <row r="1204" spans="1:12" s="87" customFormat="1" ht="15.5" x14ac:dyDescent="0.35">
      <c r="A1204" s="252"/>
      <c r="B1204" s="761"/>
      <c r="C1204" s="252"/>
      <c r="D1204" s="252"/>
      <c r="E1204" s="252"/>
      <c r="F1204" s="252"/>
      <c r="G1204" s="252"/>
      <c r="H1204" s="252"/>
      <c r="I1204" s="252"/>
      <c r="J1204" s="252"/>
      <c r="K1204" s="252"/>
      <c r="L1204" s="407"/>
    </row>
    <row r="1205" spans="1:12" s="87" customFormat="1" ht="15.5" x14ac:dyDescent="0.35">
      <c r="A1205" s="252"/>
      <c r="B1205" s="761"/>
      <c r="C1205" s="252"/>
      <c r="D1205" s="252"/>
      <c r="E1205" s="252"/>
      <c r="F1205" s="252"/>
      <c r="G1205" s="252"/>
      <c r="H1205" s="252"/>
      <c r="I1205" s="252"/>
      <c r="J1205" s="252"/>
      <c r="K1205" s="252"/>
      <c r="L1205" s="407"/>
    </row>
    <row r="1206" spans="1:12" s="87" customFormat="1" ht="15.5" x14ac:dyDescent="0.35">
      <c r="A1206" s="252"/>
      <c r="B1206" s="761"/>
      <c r="C1206" s="252"/>
      <c r="D1206" s="252"/>
      <c r="E1206" s="252"/>
      <c r="F1206" s="252"/>
      <c r="G1206" s="252"/>
      <c r="H1206" s="252"/>
      <c r="I1206" s="252"/>
      <c r="J1206" s="252"/>
      <c r="K1206" s="252"/>
      <c r="L1206" s="407"/>
    </row>
    <row r="1207" spans="1:12" s="87" customFormat="1" ht="15.5" x14ac:dyDescent="0.35">
      <c r="A1207" s="252"/>
      <c r="B1207" s="761"/>
      <c r="C1207" s="252"/>
      <c r="D1207" s="252"/>
      <c r="E1207" s="252"/>
      <c r="F1207" s="252"/>
      <c r="G1207" s="252"/>
      <c r="H1207" s="252"/>
      <c r="I1207" s="252"/>
      <c r="J1207" s="252"/>
      <c r="K1207" s="252"/>
      <c r="L1207" s="407"/>
    </row>
    <row r="1208" spans="1:12" s="87" customFormat="1" ht="15.5" x14ac:dyDescent="0.35">
      <c r="A1208" s="252"/>
      <c r="B1208" s="761"/>
      <c r="C1208" s="252"/>
      <c r="D1208" s="252"/>
      <c r="E1208" s="252"/>
      <c r="F1208" s="252"/>
      <c r="G1208" s="252"/>
      <c r="H1208" s="252"/>
      <c r="I1208" s="252"/>
      <c r="J1208" s="252"/>
      <c r="K1208" s="252"/>
      <c r="L1208" s="407"/>
    </row>
    <row r="1209" spans="1:12" s="87" customFormat="1" ht="15.5" x14ac:dyDescent="0.35">
      <c r="A1209" s="252"/>
      <c r="B1209" s="761"/>
      <c r="C1209" s="252"/>
      <c r="D1209" s="252"/>
      <c r="E1209" s="252"/>
      <c r="F1209" s="252"/>
      <c r="G1209" s="252"/>
      <c r="H1209" s="252"/>
      <c r="I1209" s="252"/>
      <c r="J1209" s="252"/>
      <c r="K1209" s="252"/>
      <c r="L1209" s="407"/>
    </row>
    <row r="1210" spans="1:12" s="87" customFormat="1" ht="15.5" x14ac:dyDescent="0.35">
      <c r="A1210" s="252"/>
      <c r="B1210" s="761"/>
      <c r="C1210" s="252"/>
      <c r="D1210" s="252"/>
      <c r="E1210" s="252"/>
      <c r="F1210" s="252"/>
      <c r="G1210" s="252"/>
      <c r="H1210" s="252"/>
      <c r="I1210" s="252"/>
      <c r="J1210" s="252"/>
      <c r="K1210" s="252"/>
      <c r="L1210" s="407"/>
    </row>
    <row r="1211" spans="1:12" s="87" customFormat="1" ht="15.5" x14ac:dyDescent="0.35">
      <c r="A1211" s="252"/>
      <c r="B1211" s="761"/>
      <c r="C1211" s="252"/>
      <c r="D1211" s="252"/>
      <c r="E1211" s="252"/>
      <c r="F1211" s="252"/>
      <c r="G1211" s="252"/>
      <c r="H1211" s="252"/>
      <c r="I1211" s="252"/>
      <c r="J1211" s="252"/>
      <c r="K1211" s="252"/>
      <c r="L1211" s="407"/>
    </row>
    <row r="1212" spans="1:12" s="87" customFormat="1" ht="15.5" x14ac:dyDescent="0.35">
      <c r="A1212" s="252"/>
      <c r="B1212" s="761"/>
      <c r="C1212" s="252"/>
      <c r="D1212" s="252"/>
      <c r="E1212" s="252"/>
      <c r="F1212" s="252"/>
      <c r="G1212" s="252"/>
      <c r="H1212" s="252"/>
      <c r="I1212" s="252"/>
      <c r="J1212" s="252"/>
      <c r="K1212" s="252"/>
      <c r="L1212" s="407"/>
    </row>
    <row r="1213" spans="1:12" s="87" customFormat="1" ht="15.5" x14ac:dyDescent="0.35">
      <c r="A1213" s="252"/>
      <c r="B1213" s="761"/>
      <c r="C1213" s="252"/>
      <c r="D1213" s="252"/>
      <c r="E1213" s="252"/>
      <c r="F1213" s="252"/>
      <c r="G1213" s="252"/>
      <c r="H1213" s="252"/>
      <c r="I1213" s="252"/>
      <c r="J1213" s="252"/>
      <c r="K1213" s="252"/>
      <c r="L1213" s="407"/>
    </row>
    <row r="1214" spans="1:12" s="87" customFormat="1" ht="15.5" x14ac:dyDescent="0.35">
      <c r="A1214" s="252"/>
      <c r="B1214" s="761"/>
      <c r="C1214" s="252"/>
      <c r="D1214" s="252"/>
      <c r="E1214" s="252"/>
      <c r="F1214" s="252"/>
      <c r="G1214" s="252"/>
      <c r="H1214" s="252"/>
      <c r="I1214" s="252"/>
      <c r="J1214" s="252"/>
      <c r="K1214" s="252"/>
      <c r="L1214" s="407"/>
    </row>
    <row r="1215" spans="1:12" s="87" customFormat="1" ht="15.5" x14ac:dyDescent="0.35">
      <c r="A1215" s="252"/>
      <c r="B1215" s="761"/>
      <c r="C1215" s="252"/>
      <c r="D1215" s="252"/>
      <c r="E1215" s="252"/>
      <c r="F1215" s="252"/>
      <c r="G1215" s="252"/>
      <c r="H1215" s="252"/>
      <c r="I1215" s="252"/>
      <c r="J1215" s="252"/>
      <c r="K1215" s="252"/>
      <c r="L1215" s="407"/>
    </row>
    <row r="1216" spans="1:12" s="87" customFormat="1" ht="15.5" x14ac:dyDescent="0.35">
      <c r="A1216" s="252"/>
      <c r="B1216" s="761"/>
      <c r="C1216" s="252"/>
      <c r="D1216" s="252"/>
      <c r="E1216" s="252"/>
      <c r="F1216" s="252"/>
      <c r="G1216" s="252"/>
      <c r="H1216" s="252"/>
      <c r="I1216" s="252"/>
      <c r="J1216" s="252"/>
      <c r="K1216" s="252"/>
      <c r="L1216" s="407"/>
    </row>
    <row r="1217" spans="1:12" s="87" customFormat="1" ht="15.5" x14ac:dyDescent="0.35">
      <c r="A1217" s="252"/>
      <c r="B1217" s="761"/>
      <c r="C1217" s="252"/>
      <c r="D1217" s="252"/>
      <c r="E1217" s="252"/>
      <c r="F1217" s="252"/>
      <c r="G1217" s="252"/>
      <c r="H1217" s="252"/>
      <c r="I1217" s="252"/>
      <c r="J1217" s="252"/>
      <c r="K1217" s="252"/>
      <c r="L1217" s="407"/>
    </row>
    <row r="1218" spans="1:12" s="87" customFormat="1" ht="15.5" x14ac:dyDescent="0.35">
      <c r="A1218" s="252"/>
      <c r="B1218" s="761"/>
      <c r="C1218" s="252"/>
      <c r="D1218" s="252"/>
      <c r="E1218" s="252"/>
      <c r="F1218" s="252"/>
      <c r="G1218" s="252"/>
      <c r="H1218" s="252"/>
      <c r="I1218" s="252"/>
      <c r="J1218" s="252"/>
      <c r="K1218" s="252"/>
      <c r="L1218" s="407"/>
    </row>
    <row r="1219" spans="1:12" s="87" customFormat="1" ht="15.5" x14ac:dyDescent="0.35">
      <c r="A1219" s="252"/>
      <c r="B1219" s="761"/>
      <c r="C1219" s="252"/>
      <c r="D1219" s="252"/>
      <c r="E1219" s="252"/>
      <c r="F1219" s="252"/>
      <c r="G1219" s="252"/>
      <c r="H1219" s="252"/>
      <c r="I1219" s="252"/>
      <c r="J1219" s="252"/>
      <c r="K1219" s="252"/>
      <c r="L1219" s="407"/>
    </row>
    <row r="1220" spans="1:12" s="87" customFormat="1" ht="15.5" x14ac:dyDescent="0.35">
      <c r="A1220" s="252"/>
      <c r="B1220" s="761"/>
      <c r="C1220" s="252"/>
      <c r="D1220" s="252"/>
      <c r="E1220" s="252"/>
      <c r="F1220" s="252"/>
      <c r="G1220" s="252"/>
      <c r="H1220" s="252"/>
      <c r="I1220" s="252"/>
      <c r="J1220" s="252"/>
      <c r="K1220" s="252"/>
      <c r="L1220" s="407"/>
    </row>
    <row r="1221" spans="1:12" s="87" customFormat="1" ht="15.5" x14ac:dyDescent="0.35">
      <c r="A1221" s="252"/>
      <c r="B1221" s="761"/>
      <c r="C1221" s="252"/>
      <c r="D1221" s="252"/>
      <c r="E1221" s="252"/>
      <c r="F1221" s="252"/>
      <c r="G1221" s="252"/>
      <c r="H1221" s="252"/>
      <c r="I1221" s="252"/>
      <c r="J1221" s="252"/>
      <c r="K1221" s="252"/>
      <c r="L1221" s="407"/>
    </row>
    <row r="1222" spans="1:12" s="87" customFormat="1" ht="15.5" x14ac:dyDescent="0.35">
      <c r="A1222" s="252"/>
      <c r="B1222" s="761"/>
      <c r="C1222" s="252"/>
      <c r="D1222" s="252"/>
      <c r="E1222" s="252"/>
      <c r="F1222" s="252"/>
      <c r="G1222" s="252"/>
      <c r="H1222" s="252"/>
      <c r="I1222" s="252"/>
      <c r="J1222" s="252"/>
      <c r="K1222" s="252"/>
      <c r="L1222" s="407"/>
    </row>
    <row r="1223" spans="1:12" s="87" customFormat="1" ht="15.5" x14ac:dyDescent="0.35">
      <c r="A1223" s="252"/>
      <c r="B1223" s="761"/>
      <c r="C1223" s="252"/>
      <c r="D1223" s="252"/>
      <c r="E1223" s="252"/>
      <c r="F1223" s="252"/>
      <c r="G1223" s="252"/>
      <c r="H1223" s="252"/>
      <c r="I1223" s="252"/>
      <c r="J1223" s="252"/>
      <c r="K1223" s="252"/>
      <c r="L1223" s="407"/>
    </row>
    <row r="1224" spans="1:12" s="87" customFormat="1" ht="15.5" x14ac:dyDescent="0.35">
      <c r="A1224" s="252"/>
      <c r="B1224" s="761"/>
      <c r="C1224" s="252"/>
      <c r="D1224" s="252"/>
      <c r="E1224" s="252"/>
      <c r="F1224" s="252"/>
      <c r="G1224" s="252"/>
      <c r="H1224" s="252"/>
      <c r="I1224" s="252"/>
      <c r="J1224" s="252"/>
      <c r="K1224" s="252"/>
      <c r="L1224" s="407"/>
    </row>
    <row r="1225" spans="1:12" s="87" customFormat="1" ht="15.5" x14ac:dyDescent="0.35">
      <c r="A1225" s="252"/>
      <c r="B1225" s="761"/>
      <c r="C1225" s="252"/>
      <c r="D1225" s="252"/>
      <c r="E1225" s="252"/>
      <c r="F1225" s="252"/>
      <c r="G1225" s="252"/>
      <c r="H1225" s="252"/>
      <c r="I1225" s="252"/>
      <c r="J1225" s="252"/>
      <c r="K1225" s="252"/>
      <c r="L1225" s="407"/>
    </row>
    <row r="1226" spans="1:12" s="87" customFormat="1" ht="15.5" x14ac:dyDescent="0.35">
      <c r="A1226" s="252"/>
      <c r="B1226" s="761"/>
      <c r="C1226" s="252"/>
      <c r="D1226" s="252"/>
      <c r="E1226" s="252"/>
      <c r="F1226" s="252"/>
      <c r="G1226" s="252"/>
      <c r="H1226" s="252"/>
      <c r="I1226" s="252"/>
      <c r="J1226" s="252"/>
      <c r="K1226" s="252"/>
      <c r="L1226" s="407"/>
    </row>
    <row r="1227" spans="1:12" s="87" customFormat="1" ht="15.5" x14ac:dyDescent="0.35">
      <c r="A1227" s="252"/>
      <c r="B1227" s="761"/>
      <c r="C1227" s="252"/>
      <c r="D1227" s="252"/>
      <c r="E1227" s="252"/>
      <c r="F1227" s="252"/>
      <c r="G1227" s="252"/>
      <c r="H1227" s="252"/>
      <c r="I1227" s="252"/>
      <c r="J1227" s="252"/>
      <c r="K1227" s="252"/>
      <c r="L1227" s="407"/>
    </row>
    <row r="1228" spans="1:12" s="87" customFormat="1" ht="15.5" x14ac:dyDescent="0.35">
      <c r="A1228" s="252"/>
      <c r="B1228" s="761"/>
      <c r="C1228" s="252"/>
      <c r="D1228" s="252"/>
      <c r="E1228" s="252"/>
      <c r="F1228" s="252"/>
      <c r="G1228" s="252"/>
      <c r="H1228" s="252"/>
      <c r="I1228" s="252"/>
      <c r="J1228" s="252"/>
      <c r="K1228" s="252"/>
      <c r="L1228" s="407"/>
    </row>
    <row r="1229" spans="1:12" s="87" customFormat="1" ht="15.5" x14ac:dyDescent="0.35">
      <c r="A1229" s="252"/>
      <c r="B1229" s="761"/>
      <c r="C1229" s="252"/>
      <c r="D1229" s="252"/>
      <c r="E1229" s="252"/>
      <c r="F1229" s="252"/>
      <c r="G1229" s="252"/>
      <c r="H1229" s="252"/>
      <c r="I1229" s="252"/>
      <c r="J1229" s="252"/>
      <c r="K1229" s="252"/>
      <c r="L1229" s="407"/>
    </row>
    <row r="1230" spans="1:12" s="87" customFormat="1" ht="15.5" x14ac:dyDescent="0.35">
      <c r="A1230" s="252"/>
      <c r="B1230" s="761"/>
      <c r="C1230" s="252"/>
      <c r="D1230" s="252"/>
      <c r="E1230" s="252"/>
      <c r="F1230" s="252"/>
      <c r="G1230" s="252"/>
      <c r="H1230" s="252"/>
      <c r="I1230" s="252"/>
      <c r="J1230" s="252"/>
      <c r="K1230" s="252"/>
      <c r="L1230" s="407"/>
    </row>
    <row r="1231" spans="1:12" s="87" customFormat="1" ht="15.5" x14ac:dyDescent="0.35">
      <c r="A1231" s="252"/>
      <c r="B1231" s="761"/>
      <c r="C1231" s="252"/>
      <c r="D1231" s="252"/>
      <c r="E1231" s="252"/>
      <c r="F1231" s="252"/>
      <c r="G1231" s="252"/>
      <c r="H1231" s="252"/>
      <c r="I1231" s="252"/>
      <c r="J1231" s="252"/>
      <c r="K1231" s="252"/>
      <c r="L1231" s="407"/>
    </row>
    <row r="1232" spans="1:12" s="87" customFormat="1" ht="15.5" x14ac:dyDescent="0.35">
      <c r="A1232" s="252"/>
      <c r="B1232" s="761"/>
      <c r="C1232" s="252"/>
      <c r="D1232" s="252"/>
      <c r="E1232" s="252"/>
      <c r="F1232" s="252"/>
      <c r="G1232" s="252"/>
      <c r="H1232" s="252"/>
      <c r="I1232" s="252"/>
      <c r="J1232" s="252"/>
      <c r="K1232" s="252"/>
      <c r="L1232" s="407"/>
    </row>
    <row r="1233" spans="1:12" s="87" customFormat="1" ht="15.5" x14ac:dyDescent="0.35">
      <c r="A1233" s="252"/>
      <c r="B1233" s="761"/>
      <c r="C1233" s="252"/>
      <c r="D1233" s="252"/>
      <c r="E1233" s="252"/>
      <c r="F1233" s="252"/>
      <c r="G1233" s="252"/>
      <c r="H1233" s="252"/>
      <c r="I1233" s="252"/>
      <c r="J1233" s="252"/>
      <c r="K1233" s="252"/>
      <c r="L1233" s="407"/>
    </row>
    <row r="1234" spans="1:12" s="87" customFormat="1" ht="15.5" x14ac:dyDescent="0.35">
      <c r="A1234" s="252"/>
      <c r="B1234" s="761"/>
      <c r="C1234" s="252"/>
      <c r="D1234" s="252"/>
      <c r="E1234" s="252"/>
      <c r="F1234" s="252"/>
      <c r="G1234" s="252"/>
      <c r="H1234" s="252"/>
      <c r="I1234" s="252"/>
      <c r="J1234" s="252"/>
      <c r="K1234" s="252"/>
      <c r="L1234" s="407"/>
    </row>
    <row r="1235" spans="1:12" s="87" customFormat="1" ht="15.5" x14ac:dyDescent="0.35">
      <c r="A1235" s="252"/>
      <c r="B1235" s="761"/>
      <c r="C1235" s="252"/>
      <c r="D1235" s="252"/>
      <c r="E1235" s="252"/>
      <c r="F1235" s="252"/>
      <c r="G1235" s="252"/>
      <c r="H1235" s="252"/>
      <c r="I1235" s="252"/>
      <c r="J1235" s="252"/>
      <c r="K1235" s="252"/>
      <c r="L1235" s="407"/>
    </row>
    <row r="1236" spans="1:12" s="87" customFormat="1" ht="15.5" x14ac:dyDescent="0.35">
      <c r="A1236" s="252"/>
      <c r="B1236" s="761"/>
      <c r="C1236" s="252"/>
      <c r="D1236" s="252"/>
      <c r="E1236" s="252"/>
      <c r="F1236" s="252"/>
      <c r="G1236" s="252"/>
      <c r="H1236" s="252"/>
      <c r="I1236" s="252"/>
      <c r="J1236" s="252"/>
      <c r="K1236" s="252"/>
      <c r="L1236" s="407"/>
    </row>
    <row r="1237" spans="1:12" s="87" customFormat="1" ht="15.5" x14ac:dyDescent="0.35">
      <c r="A1237" s="252"/>
      <c r="B1237" s="761"/>
      <c r="C1237" s="252"/>
      <c r="D1237" s="252"/>
      <c r="E1237" s="252"/>
      <c r="F1237" s="252"/>
      <c r="G1237" s="252"/>
      <c r="H1237" s="252"/>
      <c r="I1237" s="252"/>
      <c r="J1237" s="252"/>
      <c r="K1237" s="252"/>
      <c r="L1237" s="407"/>
    </row>
    <row r="1238" spans="1:12" s="87" customFormat="1" ht="15.5" x14ac:dyDescent="0.35">
      <c r="A1238" s="252"/>
      <c r="B1238" s="761"/>
      <c r="C1238" s="252"/>
      <c r="D1238" s="252"/>
      <c r="E1238" s="252"/>
      <c r="F1238" s="252"/>
      <c r="G1238" s="252"/>
      <c r="H1238" s="252"/>
      <c r="I1238" s="252"/>
      <c r="J1238" s="252"/>
      <c r="K1238" s="252"/>
      <c r="L1238" s="407"/>
    </row>
    <row r="1239" spans="1:12" s="87" customFormat="1" ht="15.5" x14ac:dyDescent="0.35">
      <c r="A1239" s="252"/>
      <c r="B1239" s="761"/>
      <c r="C1239" s="252"/>
      <c r="D1239" s="252"/>
      <c r="E1239" s="252"/>
      <c r="F1239" s="252"/>
      <c r="G1239" s="252"/>
      <c r="H1239" s="252"/>
      <c r="I1239" s="252"/>
      <c r="J1239" s="252"/>
      <c r="K1239" s="252"/>
      <c r="L1239" s="407"/>
    </row>
    <row r="1240" spans="1:12" s="87" customFormat="1" ht="15.5" x14ac:dyDescent="0.35">
      <c r="A1240" s="252"/>
      <c r="B1240" s="761"/>
      <c r="C1240" s="252"/>
      <c r="D1240" s="252"/>
      <c r="E1240" s="252"/>
      <c r="F1240" s="252"/>
      <c r="G1240" s="252"/>
      <c r="H1240" s="252"/>
      <c r="I1240" s="252"/>
      <c r="J1240" s="252"/>
      <c r="K1240" s="252"/>
      <c r="L1240" s="407"/>
    </row>
    <row r="1241" spans="1:12" s="87" customFormat="1" ht="15.5" x14ac:dyDescent="0.35">
      <c r="A1241" s="252"/>
      <c r="B1241" s="761"/>
      <c r="C1241" s="252"/>
      <c r="D1241" s="252"/>
      <c r="E1241" s="252"/>
      <c r="F1241" s="252"/>
      <c r="G1241" s="252"/>
      <c r="H1241" s="252"/>
      <c r="I1241" s="252"/>
      <c r="J1241" s="252"/>
      <c r="K1241" s="252"/>
      <c r="L1241" s="407"/>
    </row>
    <row r="1242" spans="1:12" s="87" customFormat="1" ht="15.5" x14ac:dyDescent="0.35">
      <c r="A1242" s="252"/>
      <c r="B1242" s="761"/>
      <c r="C1242" s="252"/>
      <c r="D1242" s="252"/>
      <c r="E1242" s="252"/>
      <c r="F1242" s="252"/>
      <c r="G1242" s="252"/>
      <c r="H1242" s="252"/>
      <c r="I1242" s="252"/>
      <c r="J1242" s="252"/>
      <c r="K1242" s="252"/>
      <c r="L1242" s="407"/>
    </row>
    <row r="1243" spans="1:12" s="87" customFormat="1" ht="15.5" x14ac:dyDescent="0.35">
      <c r="A1243" s="252"/>
      <c r="B1243" s="761"/>
      <c r="C1243" s="252"/>
      <c r="D1243" s="252"/>
      <c r="E1243" s="252"/>
      <c r="F1243" s="252"/>
      <c r="G1243" s="252"/>
      <c r="H1243" s="252"/>
      <c r="I1243" s="252"/>
      <c r="J1243" s="252"/>
      <c r="K1243" s="252"/>
      <c r="L1243" s="407"/>
    </row>
    <row r="1244" spans="1:12" s="87" customFormat="1" ht="15.5" x14ac:dyDescent="0.35">
      <c r="A1244" s="252"/>
      <c r="B1244" s="761"/>
      <c r="C1244" s="252"/>
      <c r="D1244" s="252"/>
      <c r="E1244" s="252"/>
      <c r="F1244" s="252"/>
      <c r="G1244" s="252"/>
      <c r="H1244" s="252"/>
      <c r="I1244" s="252"/>
      <c r="J1244" s="252"/>
      <c r="K1244" s="252"/>
      <c r="L1244" s="407"/>
    </row>
    <row r="1245" spans="1:12" s="87" customFormat="1" ht="15.5" x14ac:dyDescent="0.35">
      <c r="A1245" s="252"/>
      <c r="B1245" s="761"/>
      <c r="C1245" s="252"/>
      <c r="D1245" s="252"/>
      <c r="E1245" s="252"/>
      <c r="F1245" s="252"/>
      <c r="G1245" s="252"/>
      <c r="H1245" s="252"/>
      <c r="I1245" s="252"/>
      <c r="J1245" s="252"/>
      <c r="K1245" s="252"/>
      <c r="L1245" s="407"/>
    </row>
    <row r="1246" spans="1:12" s="87" customFormat="1" ht="15.5" x14ac:dyDescent="0.35">
      <c r="A1246" s="252"/>
      <c r="B1246" s="761"/>
      <c r="C1246" s="252"/>
      <c r="D1246" s="252"/>
      <c r="E1246" s="252"/>
      <c r="F1246" s="252"/>
      <c r="G1246" s="252"/>
      <c r="H1246" s="252"/>
      <c r="I1246" s="252"/>
      <c r="J1246" s="252"/>
      <c r="K1246" s="252"/>
      <c r="L1246" s="407"/>
    </row>
    <row r="1247" spans="1:12" s="87" customFormat="1" ht="15.5" x14ac:dyDescent="0.35">
      <c r="A1247" s="252"/>
      <c r="B1247" s="761"/>
      <c r="C1247" s="252"/>
      <c r="D1247" s="252"/>
      <c r="E1247" s="252"/>
      <c r="F1247" s="252"/>
      <c r="G1247" s="252"/>
      <c r="H1247" s="252"/>
      <c r="I1247" s="252"/>
      <c r="J1247" s="252"/>
      <c r="K1247" s="252"/>
      <c r="L1247" s="407"/>
    </row>
    <row r="1248" spans="1:12" s="87" customFormat="1" ht="15.5" x14ac:dyDescent="0.35">
      <c r="A1248" s="252"/>
      <c r="B1248" s="761"/>
      <c r="C1248" s="252"/>
      <c r="D1248" s="252"/>
      <c r="E1248" s="252"/>
      <c r="F1248" s="252"/>
      <c r="G1248" s="252"/>
      <c r="H1248" s="252"/>
      <c r="I1248" s="252"/>
      <c r="J1248" s="252"/>
      <c r="K1248" s="252"/>
      <c r="L1248" s="407"/>
    </row>
    <row r="1249" spans="1:12" s="87" customFormat="1" ht="15.5" x14ac:dyDescent="0.35">
      <c r="A1249" s="252"/>
      <c r="B1249" s="761"/>
      <c r="C1249" s="252"/>
      <c r="D1249" s="252"/>
      <c r="E1249" s="252"/>
      <c r="F1249" s="252"/>
      <c r="G1249" s="252"/>
      <c r="H1249" s="252"/>
      <c r="I1249" s="252"/>
      <c r="J1249" s="252"/>
      <c r="K1249" s="252"/>
      <c r="L1249" s="407"/>
    </row>
    <row r="1250" spans="1:12" s="87" customFormat="1" ht="15.5" x14ac:dyDescent="0.35">
      <c r="A1250" s="252"/>
      <c r="B1250" s="761"/>
      <c r="C1250" s="252"/>
      <c r="D1250" s="252"/>
      <c r="E1250" s="252"/>
      <c r="F1250" s="252"/>
      <c r="G1250" s="252"/>
      <c r="H1250" s="252"/>
      <c r="I1250" s="252"/>
      <c r="J1250" s="252"/>
      <c r="K1250" s="252"/>
      <c r="L1250" s="407"/>
    </row>
    <row r="1251" spans="1:12" s="87" customFormat="1" ht="15.5" x14ac:dyDescent="0.35">
      <c r="A1251" s="252"/>
      <c r="B1251" s="761"/>
      <c r="C1251" s="252"/>
      <c r="D1251" s="252"/>
      <c r="E1251" s="252"/>
      <c r="F1251" s="252"/>
      <c r="G1251" s="252"/>
      <c r="H1251" s="252"/>
      <c r="I1251" s="252"/>
      <c r="J1251" s="252"/>
      <c r="K1251" s="252"/>
      <c r="L1251" s="407"/>
    </row>
    <row r="1252" spans="1:12" s="87" customFormat="1" ht="15.5" x14ac:dyDescent="0.35">
      <c r="A1252" s="252"/>
      <c r="B1252" s="761"/>
      <c r="C1252" s="252"/>
      <c r="D1252" s="252"/>
      <c r="E1252" s="252"/>
      <c r="F1252" s="252"/>
      <c r="G1252" s="252"/>
      <c r="H1252" s="252"/>
      <c r="I1252" s="252"/>
      <c r="J1252" s="252"/>
      <c r="K1252" s="252"/>
      <c r="L1252" s="407"/>
    </row>
    <row r="1253" spans="1:12" s="87" customFormat="1" ht="15.5" x14ac:dyDescent="0.35">
      <c r="A1253" s="252"/>
      <c r="B1253" s="761"/>
      <c r="C1253" s="252"/>
      <c r="D1253" s="252"/>
      <c r="E1253" s="252"/>
      <c r="F1253" s="252"/>
      <c r="G1253" s="252"/>
      <c r="H1253" s="252"/>
      <c r="I1253" s="252"/>
      <c r="J1253" s="252"/>
      <c r="K1253" s="252"/>
      <c r="L1253" s="407"/>
    </row>
    <row r="1254" spans="1:12" s="87" customFormat="1" ht="15.5" x14ac:dyDescent="0.35">
      <c r="A1254" s="252"/>
      <c r="B1254" s="761"/>
      <c r="C1254" s="252"/>
      <c r="D1254" s="252"/>
      <c r="E1254" s="252"/>
      <c r="F1254" s="252"/>
      <c r="G1254" s="252"/>
      <c r="H1254" s="252"/>
      <c r="I1254" s="252"/>
      <c r="J1254" s="252"/>
      <c r="K1254" s="252"/>
      <c r="L1254" s="407"/>
    </row>
    <row r="1255" spans="1:12" s="87" customFormat="1" ht="15.5" x14ac:dyDescent="0.35">
      <c r="A1255" s="252"/>
      <c r="B1255" s="761"/>
      <c r="C1255" s="252"/>
      <c r="D1255" s="252"/>
      <c r="E1255" s="252"/>
      <c r="F1255" s="252"/>
      <c r="G1255" s="252"/>
      <c r="H1255" s="252"/>
      <c r="I1255" s="252"/>
      <c r="J1255" s="252"/>
      <c r="K1255" s="252"/>
      <c r="L1255" s="407"/>
    </row>
    <row r="1256" spans="1:12" s="87" customFormat="1" ht="15.5" x14ac:dyDescent="0.35">
      <c r="A1256" s="252"/>
      <c r="B1256" s="761"/>
      <c r="C1256" s="252"/>
      <c r="D1256" s="252"/>
      <c r="E1256" s="252"/>
      <c r="F1256" s="252"/>
      <c r="G1256" s="252"/>
      <c r="H1256" s="252"/>
      <c r="I1256" s="252"/>
      <c r="J1256" s="252"/>
      <c r="K1256" s="252"/>
      <c r="L1256" s="407"/>
    </row>
    <row r="1257" spans="1:12" s="87" customFormat="1" ht="15.5" x14ac:dyDescent="0.35">
      <c r="A1257" s="252"/>
      <c r="B1257" s="761"/>
      <c r="C1257" s="252"/>
      <c r="D1257" s="252"/>
      <c r="E1257" s="252"/>
      <c r="F1257" s="252"/>
      <c r="G1257" s="252"/>
      <c r="H1257" s="252"/>
      <c r="I1257" s="252"/>
      <c r="J1257" s="252"/>
      <c r="K1257" s="252"/>
      <c r="L1257" s="407"/>
    </row>
    <row r="1258" spans="1:12" s="87" customFormat="1" ht="15.5" x14ac:dyDescent="0.35">
      <c r="A1258" s="252"/>
      <c r="B1258" s="761"/>
      <c r="C1258" s="252"/>
      <c r="D1258" s="252"/>
      <c r="E1258" s="252"/>
      <c r="F1258" s="252"/>
      <c r="G1258" s="252"/>
      <c r="H1258" s="252"/>
      <c r="I1258" s="252"/>
      <c r="J1258" s="252"/>
      <c r="K1258" s="252"/>
      <c r="L1258" s="407"/>
    </row>
    <row r="1259" spans="1:12" s="87" customFormat="1" ht="15.5" x14ac:dyDescent="0.35">
      <c r="A1259" s="252"/>
      <c r="B1259" s="761"/>
      <c r="C1259" s="252"/>
      <c r="D1259" s="252"/>
      <c r="E1259" s="252"/>
      <c r="F1259" s="252"/>
      <c r="G1259" s="252"/>
      <c r="H1259" s="252"/>
      <c r="I1259" s="252"/>
      <c r="J1259" s="252"/>
      <c r="K1259" s="252"/>
      <c r="L1259" s="407"/>
    </row>
    <row r="1260" spans="1:12" s="87" customFormat="1" ht="15.5" x14ac:dyDescent="0.35">
      <c r="A1260" s="252"/>
      <c r="B1260" s="761"/>
      <c r="C1260" s="252"/>
      <c r="D1260" s="252"/>
      <c r="E1260" s="252"/>
      <c r="F1260" s="252"/>
      <c r="G1260" s="252"/>
      <c r="H1260" s="252"/>
      <c r="I1260" s="252"/>
      <c r="J1260" s="252"/>
      <c r="K1260" s="252"/>
      <c r="L1260" s="407"/>
    </row>
    <row r="1261" spans="1:12" s="87" customFormat="1" ht="15.5" x14ac:dyDescent="0.35">
      <c r="A1261" s="252"/>
      <c r="B1261" s="761"/>
      <c r="C1261" s="252"/>
      <c r="D1261" s="252"/>
      <c r="E1261" s="252"/>
      <c r="F1261" s="252"/>
      <c r="G1261" s="252"/>
      <c r="H1261" s="252"/>
      <c r="I1261" s="252"/>
      <c r="J1261" s="252"/>
      <c r="K1261" s="252"/>
      <c r="L1261" s="407"/>
    </row>
    <row r="1262" spans="1:12" s="87" customFormat="1" ht="15.5" x14ac:dyDescent="0.35">
      <c r="A1262" s="252"/>
      <c r="B1262" s="761"/>
      <c r="C1262" s="252"/>
      <c r="D1262" s="252"/>
      <c r="E1262" s="252"/>
      <c r="F1262" s="252"/>
      <c r="G1262" s="252"/>
      <c r="H1262" s="252"/>
      <c r="I1262" s="252"/>
      <c r="J1262" s="252"/>
      <c r="K1262" s="252"/>
      <c r="L1262" s="407"/>
    </row>
    <row r="1263" spans="1:12" s="87" customFormat="1" ht="15.5" x14ac:dyDescent="0.35">
      <c r="A1263" s="252"/>
      <c r="B1263" s="761"/>
      <c r="C1263" s="252"/>
      <c r="D1263" s="252"/>
      <c r="E1263" s="252"/>
      <c r="F1263" s="252"/>
      <c r="G1263" s="252"/>
      <c r="H1263" s="252"/>
      <c r="I1263" s="252"/>
      <c r="J1263" s="252"/>
      <c r="K1263" s="252"/>
      <c r="L1263" s="407"/>
    </row>
    <row r="1264" spans="1:12" s="87" customFormat="1" ht="15.5" x14ac:dyDescent="0.35">
      <c r="A1264" s="252"/>
      <c r="B1264" s="761"/>
      <c r="C1264" s="252"/>
      <c r="D1264" s="252"/>
      <c r="E1264" s="252"/>
      <c r="F1264" s="252"/>
      <c r="G1264" s="252"/>
      <c r="H1264" s="252"/>
      <c r="I1264" s="252"/>
      <c r="J1264" s="252"/>
      <c r="K1264" s="252"/>
      <c r="L1264" s="407"/>
    </row>
    <row r="1265" spans="1:12" s="87" customFormat="1" ht="15.5" x14ac:dyDescent="0.35">
      <c r="A1265" s="252"/>
      <c r="B1265" s="761"/>
      <c r="C1265" s="252"/>
      <c r="D1265" s="252"/>
      <c r="E1265" s="252"/>
      <c r="F1265" s="252"/>
      <c r="G1265" s="252"/>
      <c r="H1265" s="252"/>
      <c r="I1265" s="252"/>
      <c r="J1265" s="252"/>
      <c r="K1265" s="252"/>
      <c r="L1265" s="407"/>
    </row>
    <row r="1266" spans="1:12" s="87" customFormat="1" ht="15.5" x14ac:dyDescent="0.35">
      <c r="A1266" s="252"/>
      <c r="B1266" s="761"/>
      <c r="C1266" s="252"/>
      <c r="D1266" s="252"/>
      <c r="E1266" s="252"/>
      <c r="F1266" s="252"/>
      <c r="G1266" s="252"/>
      <c r="H1266" s="252"/>
      <c r="I1266" s="252"/>
      <c r="J1266" s="252"/>
      <c r="K1266" s="252"/>
      <c r="L1266" s="407"/>
    </row>
    <row r="1267" spans="1:12" s="87" customFormat="1" ht="15.5" x14ac:dyDescent="0.35">
      <c r="A1267" s="252"/>
      <c r="B1267" s="761"/>
      <c r="C1267" s="252"/>
      <c r="D1267" s="252"/>
      <c r="E1267" s="252"/>
      <c r="F1267" s="252"/>
      <c r="G1267" s="252"/>
      <c r="H1267" s="252"/>
      <c r="I1267" s="252"/>
      <c r="J1267" s="252"/>
      <c r="K1267" s="252"/>
      <c r="L1267" s="407"/>
    </row>
    <row r="1268" spans="1:12" s="87" customFormat="1" ht="15.5" x14ac:dyDescent="0.35">
      <c r="A1268" s="252"/>
      <c r="B1268" s="761"/>
      <c r="C1268" s="252"/>
      <c r="D1268" s="252"/>
      <c r="E1268" s="252"/>
      <c r="F1268" s="252"/>
      <c r="G1268" s="252"/>
      <c r="H1268" s="252"/>
      <c r="I1268" s="252"/>
      <c r="J1268" s="252"/>
      <c r="K1268" s="252"/>
      <c r="L1268" s="407"/>
    </row>
    <row r="1269" spans="1:12" s="87" customFormat="1" ht="15.5" x14ac:dyDescent="0.35">
      <c r="A1269" s="252"/>
      <c r="B1269" s="761"/>
      <c r="C1269" s="252"/>
      <c r="D1269" s="252"/>
      <c r="E1269" s="252"/>
      <c r="F1269" s="252"/>
      <c r="G1269" s="252"/>
      <c r="H1269" s="252"/>
      <c r="I1269" s="252"/>
      <c r="J1269" s="252"/>
      <c r="K1269" s="252"/>
      <c r="L1269" s="407"/>
    </row>
    <row r="1270" spans="1:12" s="87" customFormat="1" ht="15.5" x14ac:dyDescent="0.35">
      <c r="A1270" s="252"/>
      <c r="B1270" s="761"/>
      <c r="C1270" s="252"/>
      <c r="D1270" s="252"/>
      <c r="E1270" s="252"/>
      <c r="F1270" s="252"/>
      <c r="G1270" s="252"/>
      <c r="H1270" s="252"/>
      <c r="I1270" s="252"/>
      <c r="J1270" s="252"/>
      <c r="K1270" s="252"/>
      <c r="L1270" s="407"/>
    </row>
    <row r="1271" spans="1:12" s="87" customFormat="1" ht="15.5" x14ac:dyDescent="0.35">
      <c r="A1271" s="252"/>
      <c r="B1271" s="761"/>
      <c r="C1271" s="252"/>
      <c r="D1271" s="252"/>
      <c r="E1271" s="252"/>
      <c r="F1271" s="252"/>
      <c r="G1271" s="252"/>
      <c r="H1271" s="252"/>
      <c r="I1271" s="252"/>
      <c r="J1271" s="252"/>
      <c r="K1271" s="252"/>
      <c r="L1271" s="407"/>
    </row>
    <row r="1272" spans="1:12" s="87" customFormat="1" ht="15.5" x14ac:dyDescent="0.35">
      <c r="A1272" s="252"/>
      <c r="B1272" s="761"/>
      <c r="C1272" s="252"/>
      <c r="D1272" s="252"/>
      <c r="E1272" s="252"/>
      <c r="F1272" s="252"/>
      <c r="G1272" s="252"/>
      <c r="H1272" s="252"/>
      <c r="I1272" s="252"/>
      <c r="J1272" s="252"/>
      <c r="K1272" s="252"/>
      <c r="L1272" s="407"/>
    </row>
    <row r="1273" spans="1:12" s="87" customFormat="1" ht="15.5" x14ac:dyDescent="0.35">
      <c r="A1273" s="252"/>
      <c r="B1273" s="761"/>
      <c r="C1273" s="252"/>
      <c r="D1273" s="252"/>
      <c r="E1273" s="252"/>
      <c r="F1273" s="252"/>
      <c r="G1273" s="252"/>
      <c r="H1273" s="252"/>
      <c r="I1273" s="252"/>
      <c r="J1273" s="252"/>
      <c r="K1273" s="252"/>
      <c r="L1273" s="407"/>
    </row>
    <row r="1274" spans="1:12" s="87" customFormat="1" ht="15.5" x14ac:dyDescent="0.35">
      <c r="A1274" s="252"/>
      <c r="B1274" s="761"/>
      <c r="C1274" s="252"/>
      <c r="D1274" s="252"/>
      <c r="E1274" s="252"/>
      <c r="F1274" s="252"/>
      <c r="G1274" s="252"/>
      <c r="H1274" s="252"/>
      <c r="I1274" s="252"/>
      <c r="J1274" s="252"/>
      <c r="K1274" s="252"/>
      <c r="L1274" s="407"/>
    </row>
    <row r="1275" spans="1:12" s="87" customFormat="1" ht="15.5" x14ac:dyDescent="0.35">
      <c r="A1275" s="252"/>
      <c r="B1275" s="761"/>
      <c r="C1275" s="252"/>
      <c r="D1275" s="252"/>
      <c r="E1275" s="252"/>
      <c r="F1275" s="252"/>
      <c r="G1275" s="252"/>
      <c r="H1275" s="252"/>
      <c r="I1275" s="252"/>
      <c r="J1275" s="252"/>
      <c r="K1275" s="252"/>
      <c r="L1275" s="407"/>
    </row>
    <row r="1276" spans="1:12" s="87" customFormat="1" ht="15.5" x14ac:dyDescent="0.35">
      <c r="A1276" s="252"/>
      <c r="B1276" s="761"/>
      <c r="C1276" s="252"/>
      <c r="D1276" s="252"/>
      <c r="E1276" s="252"/>
      <c r="F1276" s="252"/>
      <c r="G1276" s="252"/>
      <c r="H1276" s="252"/>
      <c r="I1276" s="252"/>
      <c r="J1276" s="252"/>
      <c r="K1276" s="252"/>
      <c r="L1276" s="407"/>
    </row>
    <row r="1277" spans="1:12" s="87" customFormat="1" ht="15.5" x14ac:dyDescent="0.35">
      <c r="A1277" s="252"/>
      <c r="B1277" s="761"/>
      <c r="C1277" s="252"/>
      <c r="D1277" s="252"/>
      <c r="E1277" s="252"/>
      <c r="F1277" s="252"/>
      <c r="G1277" s="252"/>
      <c r="H1277" s="252"/>
      <c r="I1277" s="252"/>
      <c r="J1277" s="252"/>
      <c r="K1277" s="252"/>
      <c r="L1277" s="407"/>
    </row>
    <row r="1278" spans="1:12" s="87" customFormat="1" ht="15.5" x14ac:dyDescent="0.35">
      <c r="A1278" s="252"/>
      <c r="B1278" s="761"/>
      <c r="C1278" s="252"/>
      <c r="D1278" s="252"/>
      <c r="E1278" s="252"/>
      <c r="F1278" s="252"/>
      <c r="G1278" s="252"/>
      <c r="H1278" s="252"/>
      <c r="I1278" s="252"/>
      <c r="J1278" s="252"/>
      <c r="K1278" s="252"/>
      <c r="L1278" s="407"/>
    </row>
    <row r="1279" spans="1:12" s="87" customFormat="1" ht="15.5" x14ac:dyDescent="0.35">
      <c r="A1279" s="252"/>
      <c r="B1279" s="761"/>
      <c r="C1279" s="252"/>
      <c r="D1279" s="252"/>
      <c r="E1279" s="252"/>
      <c r="F1279" s="252"/>
      <c r="G1279" s="252"/>
      <c r="H1279" s="252"/>
      <c r="I1279" s="252"/>
      <c r="J1279" s="252"/>
      <c r="K1279" s="252"/>
      <c r="L1279" s="407"/>
    </row>
    <row r="1280" spans="1:12" s="87" customFormat="1" ht="15.5" x14ac:dyDescent="0.35">
      <c r="A1280" s="252"/>
      <c r="B1280" s="761"/>
      <c r="C1280" s="252"/>
      <c r="D1280" s="252"/>
      <c r="E1280" s="252"/>
      <c r="F1280" s="252"/>
      <c r="G1280" s="252"/>
      <c r="H1280" s="252"/>
      <c r="I1280" s="252"/>
      <c r="J1280" s="252"/>
      <c r="K1280" s="252"/>
      <c r="L1280" s="407"/>
    </row>
    <row r="1281" spans="1:12" s="87" customFormat="1" ht="15.5" x14ac:dyDescent="0.35">
      <c r="A1281" s="252"/>
      <c r="B1281" s="761"/>
      <c r="C1281" s="252"/>
      <c r="D1281" s="252"/>
      <c r="E1281" s="252"/>
      <c r="F1281" s="252"/>
      <c r="G1281" s="252"/>
      <c r="H1281" s="252"/>
      <c r="I1281" s="252"/>
      <c r="J1281" s="252"/>
      <c r="K1281" s="252"/>
      <c r="L1281" s="407"/>
    </row>
    <row r="1282" spans="1:12" s="87" customFormat="1" ht="15.5" x14ac:dyDescent="0.35">
      <c r="A1282" s="252"/>
      <c r="B1282" s="761"/>
      <c r="C1282" s="252"/>
      <c r="D1282" s="252"/>
      <c r="E1282" s="252"/>
      <c r="F1282" s="252"/>
      <c r="G1282" s="252"/>
      <c r="H1282" s="252"/>
      <c r="I1282" s="252"/>
      <c r="J1282" s="252"/>
      <c r="K1282" s="252"/>
      <c r="L1282" s="407"/>
    </row>
    <row r="1283" spans="1:12" s="87" customFormat="1" ht="15.5" x14ac:dyDescent="0.35">
      <c r="A1283" s="252"/>
      <c r="B1283" s="761"/>
      <c r="C1283" s="252"/>
      <c r="D1283" s="252"/>
      <c r="E1283" s="252"/>
      <c r="F1283" s="252"/>
      <c r="G1283" s="252"/>
      <c r="H1283" s="252"/>
      <c r="I1283" s="252"/>
      <c r="J1283" s="252"/>
      <c r="K1283" s="252"/>
      <c r="L1283" s="407"/>
    </row>
    <row r="1284" spans="1:12" s="87" customFormat="1" ht="15.5" x14ac:dyDescent="0.35">
      <c r="A1284" s="252"/>
      <c r="B1284" s="761"/>
      <c r="C1284" s="252"/>
      <c r="D1284" s="252"/>
      <c r="E1284" s="252"/>
      <c r="F1284" s="252"/>
      <c r="G1284" s="252"/>
      <c r="H1284" s="252"/>
      <c r="I1284" s="252"/>
      <c r="J1284" s="252"/>
      <c r="K1284" s="252"/>
      <c r="L1284" s="407"/>
    </row>
    <row r="1285" spans="1:12" s="87" customFormat="1" ht="15.5" x14ac:dyDescent="0.35">
      <c r="A1285" s="252"/>
      <c r="B1285" s="761"/>
      <c r="C1285" s="252"/>
      <c r="D1285" s="252"/>
      <c r="E1285" s="252"/>
      <c r="F1285" s="252"/>
      <c r="G1285" s="252"/>
      <c r="H1285" s="252"/>
      <c r="I1285" s="252"/>
      <c r="J1285" s="252"/>
      <c r="K1285" s="252"/>
      <c r="L1285" s="407"/>
    </row>
    <row r="1286" spans="1:12" s="87" customFormat="1" ht="15.5" x14ac:dyDescent="0.35">
      <c r="A1286" s="252"/>
      <c r="B1286" s="761"/>
      <c r="C1286" s="252"/>
      <c r="D1286" s="252"/>
      <c r="E1286" s="252"/>
      <c r="F1286" s="252"/>
      <c r="G1286" s="252"/>
      <c r="H1286" s="252"/>
      <c r="I1286" s="252"/>
      <c r="J1286" s="252"/>
      <c r="K1286" s="252"/>
      <c r="L1286" s="407"/>
    </row>
    <row r="1287" spans="1:12" s="87" customFormat="1" ht="15.5" x14ac:dyDescent="0.35">
      <c r="A1287" s="252"/>
      <c r="B1287" s="761"/>
      <c r="C1287" s="252"/>
      <c r="D1287" s="252"/>
      <c r="E1287" s="252"/>
      <c r="F1287" s="252"/>
      <c r="G1287" s="252"/>
      <c r="H1287" s="252"/>
      <c r="I1287" s="252"/>
      <c r="J1287" s="252"/>
      <c r="K1287" s="252"/>
      <c r="L1287" s="407"/>
    </row>
    <row r="1288" spans="1:12" s="87" customFormat="1" ht="15.5" x14ac:dyDescent="0.35">
      <c r="A1288" s="252"/>
      <c r="B1288" s="761"/>
      <c r="C1288" s="252"/>
      <c r="D1288" s="252"/>
      <c r="E1288" s="252"/>
      <c r="F1288" s="252"/>
      <c r="G1288" s="252"/>
      <c r="H1288" s="252"/>
      <c r="I1288" s="252"/>
      <c r="J1288" s="252"/>
      <c r="K1288" s="252"/>
      <c r="L1288" s="407"/>
    </row>
    <row r="1289" spans="1:12" s="87" customFormat="1" ht="15.5" x14ac:dyDescent="0.35">
      <c r="A1289" s="252"/>
      <c r="B1289" s="761"/>
      <c r="C1289" s="252"/>
      <c r="D1289" s="252"/>
      <c r="E1289" s="252"/>
      <c r="F1289" s="252"/>
      <c r="G1289" s="252"/>
      <c r="H1289" s="252"/>
      <c r="I1289" s="252"/>
      <c r="J1289" s="252"/>
      <c r="K1289" s="252"/>
      <c r="L1289" s="407"/>
    </row>
    <row r="1290" spans="1:12" s="87" customFormat="1" ht="15.5" x14ac:dyDescent="0.35">
      <c r="A1290" s="252"/>
      <c r="B1290" s="761"/>
      <c r="C1290" s="252"/>
      <c r="D1290" s="252"/>
      <c r="E1290" s="252"/>
      <c r="F1290" s="252"/>
      <c r="G1290" s="252"/>
      <c r="H1290" s="252"/>
      <c r="I1290" s="252"/>
      <c r="J1290" s="252"/>
      <c r="K1290" s="252"/>
      <c r="L1290" s="407"/>
    </row>
    <row r="1291" spans="1:12" s="87" customFormat="1" ht="15.5" x14ac:dyDescent="0.35">
      <c r="A1291" s="252"/>
      <c r="B1291" s="761"/>
      <c r="C1291" s="252"/>
      <c r="D1291" s="252"/>
      <c r="E1291" s="252"/>
      <c r="F1291" s="252"/>
      <c r="G1291" s="252"/>
      <c r="H1291" s="252"/>
      <c r="I1291" s="252"/>
      <c r="J1291" s="252"/>
      <c r="K1291" s="252"/>
      <c r="L1291" s="407"/>
    </row>
    <row r="1292" spans="1:12" s="87" customFormat="1" ht="15.5" x14ac:dyDescent="0.35">
      <c r="A1292" s="252"/>
      <c r="B1292" s="761"/>
      <c r="C1292" s="252"/>
      <c r="D1292" s="252"/>
      <c r="E1292" s="252"/>
      <c r="F1292" s="252"/>
      <c r="G1292" s="252"/>
      <c r="H1292" s="252"/>
      <c r="I1292" s="252"/>
      <c r="J1292" s="252"/>
      <c r="K1292" s="252"/>
      <c r="L1292" s="407"/>
    </row>
    <row r="1293" spans="1:12" s="87" customFormat="1" ht="15.5" x14ac:dyDescent="0.35">
      <c r="A1293" s="252"/>
      <c r="B1293" s="761"/>
      <c r="C1293" s="252"/>
      <c r="D1293" s="252"/>
      <c r="E1293" s="252"/>
      <c r="F1293" s="252"/>
      <c r="G1293" s="252"/>
      <c r="H1293" s="252"/>
      <c r="I1293" s="252"/>
      <c r="J1293" s="252"/>
      <c r="K1293" s="252"/>
      <c r="L1293" s="407"/>
    </row>
    <row r="1294" spans="1:12" s="87" customFormat="1" ht="15.5" x14ac:dyDescent="0.35">
      <c r="A1294" s="252"/>
      <c r="B1294" s="761"/>
      <c r="C1294" s="252"/>
      <c r="D1294" s="252"/>
      <c r="E1294" s="252"/>
      <c r="F1294" s="252"/>
      <c r="G1294" s="252"/>
      <c r="H1294" s="252"/>
      <c r="I1294" s="252"/>
      <c r="J1294" s="252"/>
      <c r="K1294" s="252"/>
      <c r="L1294" s="407"/>
    </row>
    <row r="1295" spans="1:12" s="87" customFormat="1" ht="15.5" x14ac:dyDescent="0.35">
      <c r="A1295" s="252"/>
      <c r="B1295" s="761"/>
      <c r="C1295" s="252"/>
      <c r="D1295" s="252"/>
      <c r="E1295" s="252"/>
      <c r="F1295" s="252"/>
      <c r="G1295" s="252"/>
      <c r="H1295" s="252"/>
      <c r="I1295" s="252"/>
      <c r="J1295" s="252"/>
      <c r="K1295" s="252"/>
      <c r="L1295" s="407"/>
    </row>
    <row r="1296" spans="1:12" s="87" customFormat="1" ht="15.5" x14ac:dyDescent="0.35">
      <c r="A1296" s="252"/>
      <c r="B1296" s="761"/>
      <c r="C1296" s="252"/>
      <c r="D1296" s="252"/>
      <c r="E1296" s="252"/>
      <c r="F1296" s="252"/>
      <c r="G1296" s="252"/>
      <c r="H1296" s="252"/>
      <c r="I1296" s="252"/>
      <c r="J1296" s="252"/>
      <c r="K1296" s="252"/>
      <c r="L1296" s="407"/>
    </row>
    <row r="1297" spans="1:12" s="87" customFormat="1" ht="15.5" x14ac:dyDescent="0.35">
      <c r="A1297" s="252"/>
      <c r="B1297" s="761"/>
      <c r="C1297" s="252"/>
      <c r="D1297" s="252"/>
      <c r="E1297" s="252"/>
      <c r="F1297" s="252"/>
      <c r="G1297" s="252"/>
      <c r="H1297" s="252"/>
      <c r="I1297" s="252"/>
      <c r="J1297" s="252"/>
      <c r="K1297" s="252"/>
      <c r="L1297" s="407"/>
    </row>
    <row r="1298" spans="1:12" s="87" customFormat="1" ht="15.5" x14ac:dyDescent="0.35">
      <c r="A1298" s="252"/>
      <c r="B1298" s="761"/>
      <c r="C1298" s="252"/>
      <c r="D1298" s="252"/>
      <c r="E1298" s="252"/>
      <c r="F1298" s="252"/>
      <c r="G1298" s="252"/>
      <c r="H1298" s="252"/>
      <c r="I1298" s="252"/>
      <c r="J1298" s="252"/>
      <c r="K1298" s="252"/>
      <c r="L1298" s="407"/>
    </row>
    <row r="1299" spans="1:12" s="87" customFormat="1" ht="15.5" x14ac:dyDescent="0.35">
      <c r="A1299" s="252"/>
      <c r="B1299" s="761"/>
      <c r="C1299" s="252"/>
      <c r="D1299" s="252"/>
      <c r="E1299" s="252"/>
      <c r="F1299" s="252"/>
      <c r="G1299" s="252"/>
      <c r="H1299" s="252"/>
      <c r="I1299" s="252"/>
      <c r="J1299" s="252"/>
      <c r="K1299" s="252"/>
      <c r="L1299" s="407"/>
    </row>
    <row r="1300" spans="1:12" s="87" customFormat="1" ht="15.5" x14ac:dyDescent="0.35">
      <c r="A1300" s="252"/>
      <c r="B1300" s="761"/>
      <c r="C1300" s="252"/>
      <c r="D1300" s="252"/>
      <c r="E1300" s="252"/>
      <c r="F1300" s="252"/>
      <c r="G1300" s="252"/>
      <c r="H1300" s="252"/>
      <c r="I1300" s="252"/>
      <c r="J1300" s="252"/>
      <c r="K1300" s="252"/>
      <c r="L1300" s="407"/>
    </row>
    <row r="1301" spans="1:12" s="87" customFormat="1" ht="15.5" x14ac:dyDescent="0.35">
      <c r="A1301" s="252"/>
      <c r="B1301" s="761"/>
      <c r="C1301" s="252"/>
      <c r="D1301" s="252"/>
      <c r="E1301" s="252"/>
      <c r="F1301" s="252"/>
      <c r="G1301" s="252"/>
      <c r="H1301" s="252"/>
      <c r="I1301" s="252"/>
      <c r="J1301" s="252"/>
      <c r="K1301" s="252"/>
      <c r="L1301" s="407"/>
    </row>
    <row r="1302" spans="1:12" s="87" customFormat="1" ht="15.5" x14ac:dyDescent="0.35">
      <c r="A1302" s="252"/>
      <c r="B1302" s="761"/>
      <c r="C1302" s="252"/>
      <c r="D1302" s="252"/>
      <c r="E1302" s="252"/>
      <c r="F1302" s="252"/>
      <c r="G1302" s="252"/>
      <c r="H1302" s="252"/>
      <c r="I1302" s="252"/>
      <c r="J1302" s="252"/>
      <c r="K1302" s="252"/>
      <c r="L1302" s="407"/>
    </row>
    <row r="1303" spans="1:12" s="87" customFormat="1" ht="15.5" x14ac:dyDescent="0.35">
      <c r="A1303" s="252"/>
      <c r="B1303" s="761"/>
      <c r="C1303" s="252"/>
      <c r="D1303" s="252"/>
      <c r="E1303" s="252"/>
      <c r="F1303" s="252"/>
      <c r="G1303" s="252"/>
      <c r="H1303" s="252"/>
      <c r="I1303" s="252"/>
      <c r="J1303" s="252"/>
      <c r="K1303" s="252"/>
      <c r="L1303" s="407"/>
    </row>
    <row r="1304" spans="1:12" s="87" customFormat="1" ht="15.5" x14ac:dyDescent="0.35">
      <c r="A1304" s="252"/>
      <c r="B1304" s="761"/>
      <c r="C1304" s="252"/>
      <c r="D1304" s="252"/>
      <c r="E1304" s="252"/>
      <c r="F1304" s="252"/>
      <c r="G1304" s="252"/>
      <c r="H1304" s="252"/>
      <c r="I1304" s="252"/>
      <c r="J1304" s="252"/>
      <c r="K1304" s="252"/>
      <c r="L1304" s="407"/>
    </row>
    <row r="1305" spans="1:12" s="87" customFormat="1" ht="15.5" x14ac:dyDescent="0.35">
      <c r="A1305" s="252"/>
      <c r="B1305" s="761"/>
      <c r="C1305" s="252"/>
      <c r="D1305" s="252"/>
      <c r="E1305" s="252"/>
      <c r="F1305" s="252"/>
      <c r="G1305" s="252"/>
      <c r="H1305" s="252"/>
      <c r="I1305" s="252"/>
      <c r="J1305" s="252"/>
      <c r="K1305" s="252"/>
      <c r="L1305" s="407"/>
    </row>
    <row r="1306" spans="1:12" s="87" customFormat="1" ht="15.5" x14ac:dyDescent="0.35">
      <c r="A1306" s="252"/>
      <c r="B1306" s="761"/>
      <c r="C1306" s="252"/>
      <c r="D1306" s="252"/>
      <c r="E1306" s="252"/>
      <c r="F1306" s="252"/>
      <c r="G1306" s="252"/>
      <c r="H1306" s="252"/>
      <c r="I1306" s="252"/>
      <c r="J1306" s="252"/>
      <c r="K1306" s="252"/>
      <c r="L1306" s="407"/>
    </row>
    <row r="1307" spans="1:12" s="87" customFormat="1" ht="15.5" x14ac:dyDescent="0.35">
      <c r="A1307" s="252"/>
      <c r="B1307" s="761"/>
      <c r="C1307" s="252"/>
      <c r="D1307" s="252"/>
      <c r="E1307" s="252"/>
      <c r="F1307" s="252"/>
      <c r="G1307" s="252"/>
      <c r="H1307" s="252"/>
      <c r="I1307" s="252"/>
      <c r="J1307" s="252"/>
      <c r="K1307" s="252"/>
      <c r="L1307" s="407"/>
    </row>
    <row r="1308" spans="1:12" s="87" customFormat="1" ht="15.5" x14ac:dyDescent="0.35">
      <c r="A1308" s="252"/>
      <c r="B1308" s="761"/>
      <c r="C1308" s="252"/>
      <c r="D1308" s="252"/>
      <c r="E1308" s="252"/>
      <c r="F1308" s="252"/>
      <c r="G1308" s="252"/>
      <c r="H1308" s="252"/>
      <c r="I1308" s="252"/>
      <c r="J1308" s="252"/>
      <c r="K1308" s="252"/>
      <c r="L1308" s="407"/>
    </row>
    <row r="1309" spans="1:12" s="87" customFormat="1" ht="15.5" x14ac:dyDescent="0.35">
      <c r="A1309" s="252"/>
      <c r="B1309" s="761"/>
      <c r="C1309" s="252"/>
      <c r="D1309" s="252"/>
      <c r="E1309" s="252"/>
      <c r="F1309" s="252"/>
      <c r="G1309" s="252"/>
      <c r="H1309" s="252"/>
      <c r="I1309" s="252"/>
      <c r="J1309" s="252"/>
      <c r="K1309" s="252"/>
      <c r="L1309" s="407"/>
    </row>
    <row r="1310" spans="1:12" s="87" customFormat="1" ht="15.5" x14ac:dyDescent="0.35">
      <c r="A1310" s="252"/>
      <c r="B1310" s="761"/>
      <c r="C1310" s="252"/>
      <c r="D1310" s="252"/>
      <c r="E1310" s="252"/>
      <c r="F1310" s="252"/>
      <c r="G1310" s="252"/>
      <c r="H1310" s="252"/>
      <c r="I1310" s="252"/>
      <c r="J1310" s="252"/>
      <c r="K1310" s="252"/>
      <c r="L1310" s="407"/>
    </row>
    <row r="1311" spans="1:12" s="87" customFormat="1" ht="15.5" x14ac:dyDescent="0.35">
      <c r="A1311" s="252"/>
      <c r="B1311" s="761"/>
      <c r="C1311" s="252"/>
      <c r="D1311" s="252"/>
      <c r="E1311" s="252"/>
      <c r="F1311" s="252"/>
      <c r="G1311" s="252"/>
      <c r="H1311" s="252"/>
      <c r="I1311" s="252"/>
      <c r="J1311" s="252"/>
      <c r="K1311" s="252"/>
      <c r="L1311" s="407"/>
    </row>
    <row r="1312" spans="1:12" s="87" customFormat="1" ht="15.5" x14ac:dyDescent="0.35">
      <c r="A1312" s="252"/>
      <c r="B1312" s="761"/>
      <c r="C1312" s="252"/>
      <c r="D1312" s="252"/>
      <c r="E1312" s="252"/>
      <c r="F1312" s="252"/>
      <c r="G1312" s="252"/>
      <c r="H1312" s="252"/>
      <c r="I1312" s="252"/>
      <c r="J1312" s="252"/>
      <c r="K1312" s="252"/>
      <c r="L1312" s="407"/>
    </row>
    <row r="1313" spans="1:12" s="87" customFormat="1" ht="15.5" x14ac:dyDescent="0.35">
      <c r="A1313" s="252"/>
      <c r="B1313" s="761"/>
      <c r="C1313" s="252"/>
      <c r="D1313" s="252"/>
      <c r="E1313" s="252"/>
      <c r="F1313" s="252"/>
      <c r="G1313" s="252"/>
      <c r="H1313" s="252"/>
      <c r="I1313" s="252"/>
      <c r="J1313" s="252"/>
      <c r="K1313" s="252"/>
      <c r="L1313" s="407"/>
    </row>
    <row r="1314" spans="1:12" s="87" customFormat="1" ht="15.5" x14ac:dyDescent="0.35">
      <c r="A1314" s="252"/>
      <c r="B1314" s="761"/>
      <c r="C1314" s="252"/>
      <c r="D1314" s="252"/>
      <c r="E1314" s="252"/>
      <c r="F1314" s="252"/>
      <c r="G1314" s="252"/>
      <c r="H1314" s="252"/>
      <c r="I1314" s="252"/>
      <c r="J1314" s="252"/>
      <c r="K1314" s="252"/>
      <c r="L1314" s="407"/>
    </row>
    <row r="1315" spans="1:12" s="87" customFormat="1" ht="15.5" x14ac:dyDescent="0.35">
      <c r="A1315" s="252"/>
      <c r="B1315" s="761"/>
      <c r="C1315" s="252"/>
      <c r="D1315" s="252"/>
      <c r="E1315" s="252"/>
      <c r="F1315" s="252"/>
      <c r="G1315" s="252"/>
      <c r="H1315" s="252"/>
      <c r="I1315" s="252"/>
      <c r="J1315" s="252"/>
      <c r="K1315" s="252"/>
      <c r="L1315" s="407"/>
    </row>
    <row r="1316" spans="1:12" s="87" customFormat="1" ht="15.5" x14ac:dyDescent="0.35">
      <c r="A1316" s="252"/>
      <c r="B1316" s="761"/>
      <c r="C1316" s="252"/>
      <c r="D1316" s="252"/>
      <c r="E1316" s="252"/>
      <c r="F1316" s="252"/>
      <c r="G1316" s="252"/>
      <c r="H1316" s="252"/>
      <c r="I1316" s="252"/>
      <c r="J1316" s="252"/>
      <c r="K1316" s="252"/>
      <c r="L1316" s="407"/>
    </row>
    <row r="1317" spans="1:12" s="87" customFormat="1" ht="15.5" x14ac:dyDescent="0.35">
      <c r="A1317" s="252"/>
      <c r="B1317" s="761"/>
      <c r="C1317" s="252"/>
      <c r="D1317" s="252"/>
      <c r="E1317" s="252"/>
      <c r="F1317" s="252"/>
      <c r="G1317" s="252"/>
      <c r="H1317" s="252"/>
      <c r="I1317" s="252"/>
      <c r="J1317" s="252"/>
      <c r="K1317" s="252"/>
      <c r="L1317" s="407"/>
    </row>
    <row r="1318" spans="1:12" s="87" customFormat="1" ht="15.5" x14ac:dyDescent="0.35">
      <c r="A1318" s="252"/>
      <c r="B1318" s="761"/>
      <c r="C1318" s="252"/>
      <c r="D1318" s="252"/>
      <c r="E1318" s="252"/>
      <c r="F1318" s="252"/>
      <c r="G1318" s="252"/>
      <c r="H1318" s="252"/>
      <c r="I1318" s="252"/>
      <c r="J1318" s="252"/>
      <c r="K1318" s="252"/>
      <c r="L1318" s="407"/>
    </row>
    <row r="1319" spans="1:12" s="87" customFormat="1" ht="15.5" x14ac:dyDescent="0.35">
      <c r="A1319" s="252"/>
      <c r="B1319" s="761"/>
      <c r="C1319" s="252"/>
      <c r="D1319" s="252"/>
      <c r="E1319" s="252"/>
      <c r="F1319" s="252"/>
      <c r="G1319" s="252"/>
      <c r="H1319" s="252"/>
      <c r="I1319" s="252"/>
      <c r="J1319" s="252"/>
      <c r="K1319" s="252"/>
      <c r="L1319" s="407"/>
    </row>
    <row r="1320" spans="1:12" s="87" customFormat="1" ht="15.5" x14ac:dyDescent="0.35">
      <c r="A1320" s="252"/>
      <c r="B1320" s="761"/>
      <c r="C1320" s="252"/>
      <c r="D1320" s="252"/>
      <c r="E1320" s="252"/>
      <c r="F1320" s="252"/>
      <c r="G1320" s="252"/>
      <c r="H1320" s="252"/>
      <c r="I1320" s="252"/>
      <c r="J1320" s="252"/>
      <c r="K1320" s="252"/>
      <c r="L1320" s="407"/>
    </row>
    <row r="1321" spans="1:12" s="87" customFormat="1" ht="15.5" x14ac:dyDescent="0.35">
      <c r="A1321" s="252"/>
      <c r="B1321" s="761"/>
      <c r="C1321" s="252"/>
      <c r="D1321" s="252"/>
      <c r="E1321" s="252"/>
      <c r="F1321" s="252"/>
      <c r="G1321" s="252"/>
      <c r="H1321" s="252"/>
      <c r="I1321" s="252"/>
      <c r="J1321" s="252"/>
      <c r="K1321" s="252"/>
      <c r="L1321" s="407"/>
    </row>
    <row r="1322" spans="1:12" s="87" customFormat="1" ht="15.5" x14ac:dyDescent="0.35">
      <c r="A1322" s="252"/>
      <c r="B1322" s="761"/>
      <c r="C1322" s="252"/>
      <c r="D1322" s="252"/>
      <c r="E1322" s="252"/>
      <c r="F1322" s="252"/>
      <c r="G1322" s="252"/>
      <c r="H1322" s="252"/>
      <c r="I1322" s="252"/>
      <c r="J1322" s="252"/>
      <c r="K1322" s="252"/>
      <c r="L1322" s="407"/>
    </row>
    <row r="1323" spans="1:12" s="87" customFormat="1" ht="15.5" x14ac:dyDescent="0.35">
      <c r="A1323" s="252"/>
      <c r="B1323" s="761"/>
      <c r="C1323" s="252"/>
      <c r="D1323" s="252"/>
      <c r="E1323" s="252"/>
      <c r="F1323" s="252"/>
      <c r="G1323" s="252"/>
      <c r="H1323" s="252"/>
      <c r="I1323" s="252"/>
      <c r="J1323" s="252"/>
      <c r="K1323" s="252"/>
      <c r="L1323" s="407"/>
    </row>
    <row r="1324" spans="1:12" s="87" customFormat="1" ht="15.5" x14ac:dyDescent="0.35">
      <c r="A1324" s="252"/>
      <c r="B1324" s="761"/>
      <c r="C1324" s="252"/>
      <c r="D1324" s="252"/>
      <c r="E1324" s="252"/>
      <c r="F1324" s="252"/>
      <c r="G1324" s="252"/>
      <c r="H1324" s="252"/>
      <c r="I1324" s="252"/>
      <c r="J1324" s="252"/>
      <c r="K1324" s="252"/>
      <c r="L1324" s="407"/>
    </row>
    <row r="1325" spans="1:12" s="87" customFormat="1" ht="15.5" x14ac:dyDescent="0.35">
      <c r="A1325" s="252"/>
      <c r="B1325" s="761"/>
      <c r="C1325" s="252"/>
      <c r="D1325" s="252"/>
      <c r="E1325" s="252"/>
      <c r="F1325" s="252"/>
      <c r="G1325" s="252"/>
      <c r="H1325" s="252"/>
      <c r="I1325" s="252"/>
      <c r="J1325" s="252"/>
      <c r="K1325" s="252"/>
      <c r="L1325" s="407"/>
    </row>
    <row r="1326" spans="1:12" s="87" customFormat="1" ht="15.5" x14ac:dyDescent="0.35">
      <c r="A1326" s="252"/>
      <c r="B1326" s="761"/>
      <c r="C1326" s="252"/>
      <c r="D1326" s="252"/>
      <c r="E1326" s="252"/>
      <c r="F1326" s="252"/>
      <c r="G1326" s="252"/>
      <c r="H1326" s="252"/>
      <c r="I1326" s="252"/>
      <c r="J1326" s="252"/>
      <c r="K1326" s="252"/>
      <c r="L1326" s="407"/>
    </row>
    <row r="1327" spans="1:12" s="87" customFormat="1" ht="15.5" x14ac:dyDescent="0.35">
      <c r="A1327" s="252"/>
      <c r="B1327" s="761"/>
      <c r="C1327" s="252"/>
      <c r="D1327" s="252"/>
      <c r="E1327" s="252"/>
      <c r="F1327" s="252"/>
      <c r="G1327" s="252"/>
      <c r="H1327" s="252"/>
      <c r="I1327" s="252"/>
      <c r="J1327" s="252"/>
      <c r="K1327" s="252"/>
      <c r="L1327" s="407"/>
    </row>
    <row r="1328" spans="1:12" s="87" customFormat="1" ht="15.5" x14ac:dyDescent="0.35">
      <c r="A1328" s="252"/>
      <c r="B1328" s="761"/>
      <c r="C1328" s="252"/>
      <c r="D1328" s="252"/>
      <c r="E1328" s="252"/>
      <c r="F1328" s="252"/>
      <c r="G1328" s="252"/>
      <c r="H1328" s="252"/>
      <c r="I1328" s="252"/>
      <c r="J1328" s="252"/>
      <c r="K1328" s="252"/>
      <c r="L1328" s="407"/>
    </row>
    <row r="1329" spans="1:12" s="87" customFormat="1" ht="15.5" x14ac:dyDescent="0.35">
      <c r="A1329" s="252"/>
      <c r="B1329" s="761"/>
      <c r="C1329" s="252"/>
      <c r="D1329" s="252"/>
      <c r="E1329" s="252"/>
      <c r="F1329" s="252"/>
      <c r="G1329" s="252"/>
      <c r="H1329" s="252"/>
      <c r="I1329" s="252"/>
      <c r="J1329" s="252"/>
      <c r="K1329" s="252"/>
      <c r="L1329" s="407"/>
    </row>
    <row r="1330" spans="1:12" s="87" customFormat="1" ht="15.5" x14ac:dyDescent="0.35">
      <c r="A1330" s="252"/>
      <c r="B1330" s="761"/>
      <c r="C1330" s="252"/>
      <c r="D1330" s="252"/>
      <c r="E1330" s="252"/>
      <c r="F1330" s="252"/>
      <c r="G1330" s="252"/>
      <c r="H1330" s="252"/>
      <c r="I1330" s="252"/>
      <c r="J1330" s="252"/>
      <c r="K1330" s="252"/>
      <c r="L1330" s="407"/>
    </row>
    <row r="1331" spans="1:12" s="87" customFormat="1" ht="15.5" x14ac:dyDescent="0.35">
      <c r="A1331" s="252"/>
      <c r="B1331" s="761"/>
      <c r="C1331" s="252"/>
      <c r="D1331" s="252"/>
      <c r="E1331" s="252"/>
      <c r="F1331" s="252"/>
      <c r="G1331" s="252"/>
      <c r="H1331" s="252"/>
      <c r="I1331" s="252"/>
      <c r="J1331" s="252"/>
      <c r="K1331" s="252"/>
      <c r="L1331" s="407"/>
    </row>
    <row r="1332" spans="1:12" s="87" customFormat="1" ht="15.5" x14ac:dyDescent="0.35">
      <c r="A1332" s="252"/>
      <c r="B1332" s="761"/>
      <c r="C1332" s="252"/>
      <c r="D1332" s="252"/>
      <c r="E1332" s="252"/>
      <c r="F1332" s="252"/>
      <c r="G1332" s="252"/>
      <c r="H1332" s="252"/>
      <c r="I1332" s="252"/>
      <c r="J1332" s="252"/>
      <c r="K1332" s="252"/>
      <c r="L1332" s="407"/>
    </row>
    <row r="1333" spans="1:12" s="87" customFormat="1" ht="15.5" x14ac:dyDescent="0.35">
      <c r="A1333" s="252"/>
      <c r="B1333" s="761"/>
      <c r="C1333" s="252"/>
      <c r="D1333" s="252"/>
      <c r="E1333" s="252"/>
      <c r="F1333" s="252"/>
      <c r="G1333" s="252"/>
      <c r="H1333" s="252"/>
      <c r="I1333" s="252"/>
      <c r="J1333" s="252"/>
      <c r="K1333" s="252"/>
      <c r="L1333" s="407"/>
    </row>
    <row r="1334" spans="1:12" s="87" customFormat="1" ht="15.5" x14ac:dyDescent="0.35">
      <c r="A1334" s="252"/>
      <c r="B1334" s="761"/>
      <c r="C1334" s="252"/>
      <c r="D1334" s="252"/>
      <c r="E1334" s="252"/>
      <c r="F1334" s="252"/>
      <c r="G1334" s="252"/>
      <c r="H1334" s="252"/>
      <c r="I1334" s="252"/>
      <c r="J1334" s="252"/>
      <c r="K1334" s="252"/>
      <c r="L1334" s="407"/>
    </row>
    <row r="1335" spans="1:12" s="87" customFormat="1" ht="15.5" x14ac:dyDescent="0.35">
      <c r="A1335" s="252"/>
      <c r="B1335" s="761"/>
      <c r="C1335" s="252"/>
      <c r="D1335" s="252"/>
      <c r="E1335" s="252"/>
      <c r="F1335" s="252"/>
      <c r="G1335" s="252"/>
      <c r="H1335" s="252"/>
      <c r="I1335" s="252"/>
      <c r="J1335" s="252"/>
      <c r="K1335" s="252"/>
      <c r="L1335" s="407"/>
    </row>
    <row r="1336" spans="1:12" s="87" customFormat="1" ht="15.5" x14ac:dyDescent="0.35">
      <c r="A1336" s="252"/>
      <c r="B1336" s="761"/>
      <c r="C1336" s="252"/>
      <c r="D1336" s="252"/>
      <c r="E1336" s="252"/>
      <c r="F1336" s="252"/>
      <c r="G1336" s="252"/>
      <c r="H1336" s="252"/>
      <c r="I1336" s="252"/>
      <c r="J1336" s="252"/>
      <c r="K1336" s="252"/>
      <c r="L1336" s="407"/>
    </row>
    <row r="1337" spans="1:12" s="87" customFormat="1" ht="15.5" x14ac:dyDescent="0.35">
      <c r="A1337" s="252"/>
      <c r="B1337" s="761"/>
      <c r="C1337" s="252"/>
      <c r="D1337" s="252"/>
      <c r="E1337" s="252"/>
      <c r="F1337" s="252"/>
      <c r="G1337" s="252"/>
      <c r="H1337" s="252"/>
      <c r="I1337" s="252"/>
      <c r="J1337" s="252"/>
      <c r="K1337" s="252"/>
      <c r="L1337" s="407"/>
    </row>
    <row r="1338" spans="1:12" s="87" customFormat="1" ht="15.5" x14ac:dyDescent="0.35">
      <c r="A1338" s="252"/>
      <c r="B1338" s="761"/>
      <c r="C1338" s="252"/>
      <c r="D1338" s="252"/>
      <c r="E1338" s="252"/>
      <c r="F1338" s="252"/>
      <c r="G1338" s="252"/>
      <c r="H1338" s="252"/>
      <c r="I1338" s="252"/>
      <c r="J1338" s="252"/>
      <c r="K1338" s="252"/>
      <c r="L1338" s="407"/>
    </row>
    <row r="1339" spans="1:12" s="87" customFormat="1" ht="15.5" x14ac:dyDescent="0.35">
      <c r="A1339" s="252"/>
      <c r="B1339" s="761"/>
      <c r="C1339" s="252"/>
      <c r="D1339" s="252"/>
      <c r="E1339" s="252"/>
      <c r="F1339" s="252"/>
      <c r="G1339" s="252"/>
      <c r="H1339" s="252"/>
      <c r="I1339" s="252"/>
      <c r="J1339" s="252"/>
      <c r="K1339" s="252"/>
      <c r="L1339" s="407"/>
    </row>
    <row r="1340" spans="1:12" s="87" customFormat="1" ht="15.5" x14ac:dyDescent="0.35">
      <c r="A1340" s="252"/>
      <c r="B1340" s="761"/>
      <c r="C1340" s="252"/>
      <c r="D1340" s="252"/>
      <c r="E1340" s="252"/>
      <c r="F1340" s="252"/>
      <c r="G1340" s="252"/>
      <c r="H1340" s="252"/>
      <c r="I1340" s="252"/>
      <c r="J1340" s="252"/>
      <c r="K1340" s="252"/>
      <c r="L1340" s="407"/>
    </row>
    <row r="1341" spans="1:12" s="87" customFormat="1" ht="15.5" x14ac:dyDescent="0.35">
      <c r="A1341" s="252"/>
      <c r="B1341" s="761"/>
      <c r="C1341" s="252"/>
      <c r="D1341" s="252"/>
      <c r="E1341" s="252"/>
      <c r="F1341" s="252"/>
      <c r="G1341" s="252"/>
      <c r="H1341" s="252"/>
      <c r="I1341" s="252"/>
      <c r="J1341" s="252"/>
      <c r="K1341" s="252"/>
      <c r="L1341" s="407"/>
    </row>
    <row r="1342" spans="1:12" s="87" customFormat="1" ht="15.5" x14ac:dyDescent="0.35">
      <c r="A1342" s="252"/>
      <c r="B1342" s="761"/>
      <c r="C1342" s="252"/>
      <c r="D1342" s="252"/>
      <c r="E1342" s="252"/>
      <c r="F1342" s="252"/>
      <c r="G1342" s="252"/>
      <c r="H1342" s="252"/>
      <c r="I1342" s="252"/>
      <c r="J1342" s="252"/>
      <c r="K1342" s="252"/>
      <c r="L1342" s="407"/>
    </row>
    <row r="1343" spans="1:12" s="87" customFormat="1" ht="15.5" x14ac:dyDescent="0.35">
      <c r="A1343" s="252"/>
      <c r="B1343" s="761"/>
      <c r="C1343" s="252"/>
      <c r="D1343" s="252"/>
      <c r="E1343" s="252"/>
      <c r="F1343" s="252"/>
      <c r="G1343" s="252"/>
      <c r="H1343" s="252"/>
      <c r="I1343" s="252"/>
      <c r="J1343" s="252"/>
      <c r="K1343" s="252"/>
      <c r="L1343" s="407"/>
    </row>
    <row r="1344" spans="1:12" s="87" customFormat="1" ht="15.5" x14ac:dyDescent="0.35">
      <c r="A1344" s="252"/>
      <c r="B1344" s="761"/>
      <c r="C1344" s="252"/>
      <c r="D1344" s="252"/>
      <c r="E1344" s="252"/>
      <c r="F1344" s="252"/>
      <c r="G1344" s="252"/>
      <c r="H1344" s="252"/>
      <c r="I1344" s="252"/>
      <c r="J1344" s="252"/>
      <c r="K1344" s="252"/>
      <c r="L1344" s="407"/>
    </row>
    <row r="1345" spans="1:12" s="87" customFormat="1" ht="15.5" x14ac:dyDescent="0.35">
      <c r="A1345" s="252"/>
      <c r="B1345" s="761"/>
      <c r="C1345" s="252"/>
      <c r="D1345" s="252"/>
      <c r="E1345" s="252"/>
      <c r="F1345" s="252"/>
      <c r="G1345" s="252"/>
      <c r="H1345" s="252"/>
      <c r="I1345" s="252"/>
      <c r="J1345" s="252"/>
      <c r="K1345" s="252"/>
      <c r="L1345" s="407"/>
    </row>
    <row r="1346" spans="1:12" s="87" customFormat="1" ht="15.5" x14ac:dyDescent="0.35">
      <c r="A1346" s="252"/>
      <c r="B1346" s="761"/>
      <c r="C1346" s="252"/>
      <c r="D1346" s="252"/>
      <c r="E1346" s="252"/>
      <c r="F1346" s="252"/>
      <c r="G1346" s="252"/>
      <c r="H1346" s="252"/>
      <c r="I1346" s="252"/>
      <c r="J1346" s="252"/>
      <c r="K1346" s="252"/>
      <c r="L1346" s="407"/>
    </row>
    <row r="1347" spans="1:12" s="87" customFormat="1" ht="15.5" x14ac:dyDescent="0.35">
      <c r="A1347" s="252"/>
      <c r="B1347" s="761"/>
      <c r="C1347" s="252"/>
      <c r="D1347" s="252"/>
      <c r="E1347" s="252"/>
      <c r="F1347" s="252"/>
      <c r="G1347" s="252"/>
      <c r="H1347" s="252"/>
      <c r="I1347" s="252"/>
      <c r="J1347" s="252"/>
      <c r="K1347" s="252"/>
      <c r="L1347" s="407"/>
    </row>
    <row r="1348" spans="1:12" s="87" customFormat="1" ht="15.5" x14ac:dyDescent="0.35">
      <c r="A1348" s="252"/>
      <c r="B1348" s="761"/>
      <c r="C1348" s="252"/>
      <c r="D1348" s="252"/>
      <c r="E1348" s="252"/>
      <c r="F1348" s="252"/>
      <c r="G1348" s="252"/>
      <c r="H1348" s="252"/>
      <c r="I1348" s="252"/>
      <c r="J1348" s="252"/>
      <c r="K1348" s="252"/>
      <c r="L1348" s="407"/>
    </row>
    <row r="1349" spans="1:12" s="87" customFormat="1" ht="15.5" x14ac:dyDescent="0.35">
      <c r="A1349" s="252"/>
      <c r="B1349" s="761"/>
      <c r="C1349" s="252"/>
      <c r="D1349" s="252"/>
      <c r="E1349" s="252"/>
      <c r="F1349" s="252"/>
      <c r="G1349" s="252"/>
      <c r="H1349" s="252"/>
      <c r="I1349" s="252"/>
      <c r="J1349" s="252"/>
      <c r="K1349" s="252"/>
      <c r="L1349" s="407"/>
    </row>
    <row r="1350" spans="1:12" s="87" customFormat="1" ht="15.5" x14ac:dyDescent="0.35">
      <c r="A1350" s="252"/>
      <c r="B1350" s="761"/>
      <c r="C1350" s="252"/>
      <c r="D1350" s="252"/>
      <c r="E1350" s="252"/>
      <c r="F1350" s="252"/>
      <c r="G1350" s="252"/>
      <c r="H1350" s="252"/>
      <c r="I1350" s="252"/>
      <c r="J1350" s="252"/>
      <c r="K1350" s="252"/>
      <c r="L1350" s="407"/>
    </row>
    <row r="1351" spans="1:12" s="87" customFormat="1" ht="15.5" x14ac:dyDescent="0.35">
      <c r="A1351" s="252"/>
      <c r="B1351" s="761"/>
      <c r="C1351" s="252"/>
      <c r="D1351" s="252"/>
      <c r="E1351" s="252"/>
      <c r="F1351" s="252"/>
      <c r="G1351" s="252"/>
      <c r="H1351" s="252"/>
      <c r="I1351" s="252"/>
      <c r="J1351" s="252"/>
      <c r="K1351" s="252"/>
      <c r="L1351" s="407"/>
    </row>
    <row r="1352" spans="1:12" s="87" customFormat="1" ht="15.5" x14ac:dyDescent="0.35">
      <c r="A1352" s="252"/>
      <c r="B1352" s="761"/>
      <c r="C1352" s="252"/>
      <c r="D1352" s="252"/>
      <c r="E1352" s="252"/>
      <c r="F1352" s="252"/>
      <c r="G1352" s="252"/>
      <c r="H1352" s="252"/>
      <c r="I1352" s="252"/>
      <c r="J1352" s="252"/>
      <c r="K1352" s="252"/>
      <c r="L1352" s="407"/>
    </row>
    <row r="1353" spans="1:12" s="87" customFormat="1" ht="15.5" x14ac:dyDescent="0.35">
      <c r="A1353" s="252"/>
      <c r="B1353" s="761"/>
      <c r="C1353" s="252"/>
      <c r="D1353" s="252"/>
      <c r="E1353" s="252"/>
      <c r="F1353" s="252"/>
      <c r="G1353" s="252"/>
      <c r="H1353" s="252"/>
      <c r="I1353" s="252"/>
      <c r="J1353" s="252"/>
      <c r="K1353" s="252"/>
      <c r="L1353" s="407"/>
    </row>
    <row r="1354" spans="1:12" s="87" customFormat="1" ht="15.5" x14ac:dyDescent="0.35">
      <c r="A1354" s="252"/>
      <c r="B1354" s="761"/>
      <c r="C1354" s="252"/>
      <c r="D1354" s="252"/>
      <c r="E1354" s="252"/>
      <c r="F1354" s="252"/>
      <c r="G1354" s="252"/>
      <c r="H1354" s="252"/>
      <c r="I1354" s="252"/>
      <c r="J1354" s="252"/>
      <c r="K1354" s="252"/>
      <c r="L1354" s="407"/>
    </row>
    <row r="1355" spans="1:12" s="87" customFormat="1" ht="15.5" x14ac:dyDescent="0.35">
      <c r="A1355" s="252"/>
      <c r="B1355" s="761"/>
      <c r="C1355" s="252"/>
      <c r="D1355" s="252"/>
      <c r="E1355" s="252"/>
      <c r="F1355" s="252"/>
      <c r="G1355" s="252"/>
      <c r="H1355" s="252"/>
      <c r="I1355" s="252"/>
      <c r="J1355" s="252"/>
      <c r="K1355" s="252"/>
      <c r="L1355" s="407"/>
    </row>
    <row r="1356" spans="1:12" s="87" customFormat="1" ht="15.5" x14ac:dyDescent="0.35">
      <c r="A1356" s="252"/>
      <c r="B1356" s="761"/>
      <c r="C1356" s="252"/>
      <c r="D1356" s="252"/>
      <c r="E1356" s="252"/>
      <c r="F1356" s="252"/>
      <c r="G1356" s="252"/>
      <c r="H1356" s="252"/>
      <c r="I1356" s="252"/>
      <c r="J1356" s="252"/>
      <c r="K1356" s="252"/>
      <c r="L1356" s="407"/>
    </row>
    <row r="1357" spans="1:12" s="87" customFormat="1" ht="15.5" x14ac:dyDescent="0.35">
      <c r="A1357" s="252"/>
      <c r="B1357" s="761"/>
      <c r="C1357" s="252"/>
      <c r="D1357" s="252"/>
      <c r="E1357" s="252"/>
      <c r="F1357" s="252"/>
      <c r="G1357" s="252"/>
      <c r="H1357" s="252"/>
      <c r="I1357" s="252"/>
      <c r="J1357" s="252"/>
      <c r="K1357" s="252"/>
      <c r="L1357" s="407"/>
    </row>
    <row r="1358" spans="1:12" s="87" customFormat="1" ht="15.5" x14ac:dyDescent="0.35">
      <c r="A1358" s="252"/>
      <c r="B1358" s="761"/>
      <c r="C1358" s="252"/>
      <c r="D1358" s="252"/>
      <c r="E1358" s="252"/>
      <c r="F1358" s="252"/>
      <c r="G1358" s="252"/>
      <c r="H1358" s="252"/>
      <c r="I1358" s="252"/>
      <c r="J1358" s="252"/>
      <c r="K1358" s="252"/>
      <c r="L1358" s="407"/>
    </row>
    <row r="1359" spans="1:12" s="87" customFormat="1" ht="15.5" x14ac:dyDescent="0.35">
      <c r="A1359" s="252"/>
      <c r="B1359" s="761"/>
      <c r="C1359" s="252"/>
      <c r="D1359" s="252"/>
      <c r="E1359" s="252"/>
      <c r="F1359" s="252"/>
      <c r="G1359" s="252"/>
      <c r="H1359" s="252"/>
      <c r="I1359" s="252"/>
      <c r="J1359" s="252"/>
      <c r="K1359" s="252"/>
      <c r="L1359" s="407"/>
    </row>
    <row r="1360" spans="1:12" s="87" customFormat="1" ht="15.5" x14ac:dyDescent="0.35">
      <c r="A1360" s="252"/>
      <c r="B1360" s="761"/>
      <c r="C1360" s="252"/>
      <c r="D1360" s="252"/>
      <c r="E1360" s="252"/>
      <c r="F1360" s="252"/>
      <c r="G1360" s="252"/>
      <c r="H1360" s="252"/>
      <c r="I1360" s="252"/>
      <c r="J1360" s="252"/>
      <c r="K1360" s="252"/>
      <c r="L1360" s="407"/>
    </row>
    <row r="1361" spans="1:12" s="87" customFormat="1" ht="15.5" x14ac:dyDescent="0.35">
      <c r="A1361" s="252"/>
      <c r="B1361" s="761"/>
      <c r="C1361" s="252"/>
      <c r="D1361" s="252"/>
      <c r="E1361" s="252"/>
      <c r="F1361" s="252"/>
      <c r="G1361" s="252"/>
      <c r="H1361" s="252"/>
      <c r="I1361" s="252"/>
      <c r="J1361" s="252"/>
      <c r="K1361" s="252"/>
      <c r="L1361" s="407"/>
    </row>
    <row r="1362" spans="1:12" s="87" customFormat="1" ht="15.5" x14ac:dyDescent="0.35">
      <c r="A1362" s="252"/>
      <c r="B1362" s="761"/>
      <c r="C1362" s="252"/>
      <c r="D1362" s="252"/>
      <c r="E1362" s="252"/>
      <c r="F1362" s="252"/>
      <c r="G1362" s="252"/>
      <c r="H1362" s="252"/>
      <c r="I1362" s="252"/>
      <c r="J1362" s="252"/>
      <c r="K1362" s="252"/>
      <c r="L1362" s="407"/>
    </row>
    <row r="1363" spans="1:12" s="87" customFormat="1" ht="15.5" x14ac:dyDescent="0.35">
      <c r="A1363" s="252"/>
      <c r="B1363" s="761"/>
      <c r="C1363" s="252"/>
      <c r="D1363" s="252"/>
      <c r="E1363" s="252"/>
      <c r="F1363" s="252"/>
      <c r="G1363" s="252"/>
      <c r="H1363" s="252"/>
      <c r="I1363" s="252"/>
      <c r="J1363" s="252"/>
      <c r="K1363" s="252"/>
      <c r="L1363" s="407"/>
    </row>
    <row r="1364" spans="1:12" s="87" customFormat="1" ht="15.5" x14ac:dyDescent="0.35">
      <c r="A1364" s="252"/>
      <c r="B1364" s="761"/>
      <c r="C1364" s="252"/>
      <c r="D1364" s="252"/>
      <c r="E1364" s="252"/>
      <c r="F1364" s="252"/>
      <c r="G1364" s="252"/>
      <c r="H1364" s="252"/>
      <c r="I1364" s="252"/>
      <c r="J1364" s="252"/>
      <c r="K1364" s="252"/>
      <c r="L1364" s="407"/>
    </row>
    <row r="1365" spans="1:12" s="87" customFormat="1" ht="15.5" x14ac:dyDescent="0.35">
      <c r="A1365" s="252"/>
      <c r="B1365" s="761"/>
      <c r="C1365" s="252"/>
      <c r="D1365" s="252"/>
      <c r="E1365" s="252"/>
      <c r="F1365" s="252"/>
      <c r="G1365" s="252"/>
      <c r="H1365" s="252"/>
      <c r="I1365" s="252"/>
      <c r="J1365" s="252"/>
      <c r="K1365" s="252"/>
      <c r="L1365" s="407"/>
    </row>
    <row r="1366" spans="1:12" s="87" customFormat="1" ht="15.5" x14ac:dyDescent="0.35">
      <c r="A1366" s="252"/>
      <c r="B1366" s="761"/>
      <c r="C1366" s="252"/>
      <c r="D1366" s="252"/>
      <c r="E1366" s="252"/>
      <c r="F1366" s="252"/>
      <c r="G1366" s="252"/>
      <c r="H1366" s="252"/>
      <c r="I1366" s="252"/>
      <c r="J1366" s="252"/>
      <c r="K1366" s="252"/>
      <c r="L1366" s="407"/>
    </row>
    <row r="1367" spans="1:12" s="87" customFormat="1" ht="15.5" x14ac:dyDescent="0.35">
      <c r="A1367" s="252"/>
      <c r="B1367" s="761"/>
      <c r="C1367" s="252"/>
      <c r="D1367" s="252"/>
      <c r="E1367" s="252"/>
      <c r="F1367" s="252"/>
      <c r="G1367" s="252"/>
      <c r="H1367" s="252"/>
      <c r="I1367" s="252"/>
      <c r="J1367" s="252"/>
      <c r="K1367" s="252"/>
      <c r="L1367" s="407"/>
    </row>
    <row r="1368" spans="1:12" s="87" customFormat="1" ht="15.5" x14ac:dyDescent="0.35">
      <c r="A1368" s="252"/>
      <c r="B1368" s="761"/>
      <c r="C1368" s="252"/>
      <c r="D1368" s="252"/>
      <c r="E1368" s="252"/>
      <c r="F1368" s="252"/>
      <c r="G1368" s="252"/>
      <c r="H1368" s="252"/>
      <c r="I1368" s="252"/>
      <c r="J1368" s="252"/>
      <c r="K1368" s="252"/>
      <c r="L1368" s="407"/>
    </row>
    <row r="1369" spans="1:12" s="87" customFormat="1" ht="15.5" x14ac:dyDescent="0.35">
      <c r="A1369" s="252"/>
      <c r="B1369" s="761"/>
      <c r="C1369" s="252"/>
      <c r="D1369" s="252"/>
      <c r="E1369" s="252"/>
      <c r="F1369" s="252"/>
      <c r="G1369" s="252"/>
      <c r="H1369" s="252"/>
      <c r="I1369" s="252"/>
      <c r="J1369" s="252"/>
      <c r="K1369" s="252"/>
      <c r="L1369" s="407"/>
    </row>
    <row r="1370" spans="1:12" s="87" customFormat="1" ht="15.5" x14ac:dyDescent="0.35">
      <c r="A1370" s="252"/>
      <c r="B1370" s="761"/>
      <c r="C1370" s="252"/>
      <c r="D1370" s="252"/>
      <c r="E1370" s="252"/>
      <c r="F1370" s="252"/>
      <c r="G1370" s="252"/>
      <c r="H1370" s="252"/>
      <c r="I1370" s="252"/>
      <c r="J1370" s="252"/>
      <c r="K1370" s="252"/>
      <c r="L1370" s="407"/>
    </row>
    <row r="1371" spans="1:12" s="87" customFormat="1" ht="15.5" x14ac:dyDescent="0.35">
      <c r="A1371" s="252"/>
      <c r="B1371" s="761"/>
      <c r="C1371" s="252"/>
      <c r="D1371" s="252"/>
      <c r="E1371" s="252"/>
      <c r="F1371" s="252"/>
      <c r="G1371" s="252"/>
      <c r="H1371" s="252"/>
      <c r="I1371" s="252"/>
      <c r="J1371" s="252"/>
      <c r="K1371" s="252"/>
      <c r="L1371" s="407"/>
    </row>
    <row r="1372" spans="1:12" s="87" customFormat="1" ht="15.5" x14ac:dyDescent="0.35">
      <c r="A1372" s="252"/>
      <c r="B1372" s="761"/>
      <c r="C1372" s="252"/>
      <c r="D1372" s="252"/>
      <c r="E1372" s="252"/>
      <c r="F1372" s="252"/>
      <c r="G1372" s="252"/>
      <c r="H1372" s="252"/>
      <c r="I1372" s="252"/>
      <c r="J1372" s="252"/>
      <c r="K1372" s="252"/>
      <c r="L1372" s="407"/>
    </row>
    <row r="1373" spans="1:12" s="87" customFormat="1" ht="15.5" x14ac:dyDescent="0.35">
      <c r="A1373" s="252"/>
      <c r="B1373" s="761"/>
      <c r="C1373" s="252"/>
      <c r="D1373" s="252"/>
      <c r="E1373" s="252"/>
      <c r="F1373" s="252"/>
      <c r="G1373" s="252"/>
      <c r="H1373" s="252"/>
      <c r="I1373" s="252"/>
      <c r="J1373" s="252"/>
      <c r="K1373" s="252"/>
      <c r="L1373" s="407"/>
    </row>
    <row r="1374" spans="1:12" s="87" customFormat="1" ht="15.5" x14ac:dyDescent="0.35">
      <c r="A1374" s="252"/>
      <c r="B1374" s="761"/>
      <c r="C1374" s="252"/>
      <c r="D1374" s="252"/>
      <c r="E1374" s="252"/>
      <c r="F1374" s="252"/>
      <c r="G1374" s="252"/>
      <c r="H1374" s="252"/>
      <c r="I1374" s="252"/>
      <c r="J1374" s="252"/>
      <c r="K1374" s="252"/>
      <c r="L1374" s="407"/>
    </row>
    <row r="1375" spans="1:12" s="87" customFormat="1" ht="15.5" x14ac:dyDescent="0.35">
      <c r="A1375" s="252"/>
      <c r="B1375" s="761"/>
      <c r="C1375" s="252"/>
      <c r="D1375" s="252"/>
      <c r="E1375" s="252"/>
      <c r="F1375" s="252"/>
      <c r="G1375" s="252"/>
      <c r="H1375" s="252"/>
      <c r="I1375" s="252"/>
      <c r="J1375" s="252"/>
      <c r="K1375" s="252"/>
      <c r="L1375" s="407"/>
    </row>
    <row r="1376" spans="1:12" s="87" customFormat="1" ht="15.5" x14ac:dyDescent="0.35">
      <c r="A1376" s="252"/>
      <c r="B1376" s="761"/>
      <c r="C1376" s="252"/>
      <c r="D1376" s="252"/>
      <c r="E1376" s="252"/>
      <c r="F1376" s="252"/>
      <c r="G1376" s="252"/>
      <c r="H1376" s="252"/>
      <c r="I1376" s="252"/>
      <c r="J1376" s="252"/>
      <c r="K1376" s="252"/>
      <c r="L1376" s="407"/>
    </row>
    <row r="1377" spans="1:12" s="87" customFormat="1" ht="15.5" x14ac:dyDescent="0.35">
      <c r="A1377" s="252"/>
      <c r="B1377" s="761"/>
      <c r="C1377" s="252"/>
      <c r="D1377" s="252"/>
      <c r="E1377" s="252"/>
      <c r="F1377" s="252"/>
      <c r="G1377" s="252"/>
      <c r="H1377" s="252"/>
      <c r="I1377" s="252"/>
      <c r="J1377" s="252"/>
      <c r="K1377" s="252"/>
      <c r="L1377" s="407"/>
    </row>
    <row r="1378" spans="1:12" s="87" customFormat="1" ht="15.5" x14ac:dyDescent="0.35">
      <c r="A1378" s="252"/>
      <c r="B1378" s="761"/>
      <c r="C1378" s="252"/>
      <c r="D1378" s="252"/>
      <c r="E1378" s="252"/>
      <c r="F1378" s="252"/>
      <c r="G1378" s="252"/>
      <c r="H1378" s="252"/>
      <c r="I1378" s="252"/>
      <c r="J1378" s="252"/>
      <c r="K1378" s="252"/>
      <c r="L1378" s="407"/>
    </row>
    <row r="1379" spans="1:12" s="87" customFormat="1" ht="15.5" x14ac:dyDescent="0.35">
      <c r="A1379" s="252"/>
      <c r="B1379" s="761"/>
      <c r="C1379" s="252"/>
      <c r="D1379" s="252"/>
      <c r="E1379" s="252"/>
      <c r="F1379" s="252"/>
      <c r="G1379" s="252"/>
      <c r="H1379" s="252"/>
      <c r="I1379" s="252"/>
      <c r="J1379" s="252"/>
      <c r="K1379" s="252"/>
      <c r="L1379" s="407"/>
    </row>
    <row r="1380" spans="1:12" s="87" customFormat="1" ht="15.5" x14ac:dyDescent="0.35">
      <c r="A1380" s="252"/>
      <c r="B1380" s="761"/>
      <c r="C1380" s="252"/>
      <c r="D1380" s="252"/>
      <c r="E1380" s="252"/>
      <c r="F1380" s="252"/>
      <c r="G1380" s="252"/>
      <c r="H1380" s="252"/>
      <c r="I1380" s="252"/>
      <c r="J1380" s="252"/>
      <c r="K1380" s="252"/>
      <c r="L1380" s="407"/>
    </row>
    <row r="1381" spans="1:12" s="87" customFormat="1" ht="15.5" x14ac:dyDescent="0.35">
      <c r="A1381" s="252"/>
      <c r="B1381" s="761"/>
      <c r="C1381" s="252"/>
      <c r="D1381" s="252"/>
      <c r="E1381" s="252"/>
      <c r="F1381" s="252"/>
      <c r="G1381" s="252"/>
      <c r="H1381" s="252"/>
      <c r="I1381" s="252"/>
      <c r="J1381" s="252"/>
      <c r="K1381" s="252"/>
      <c r="L1381" s="407"/>
    </row>
    <row r="1382" spans="1:12" s="87" customFormat="1" ht="15.5" x14ac:dyDescent="0.35">
      <c r="A1382" s="252"/>
      <c r="B1382" s="761"/>
      <c r="C1382" s="252"/>
      <c r="D1382" s="252"/>
      <c r="E1382" s="252"/>
      <c r="F1382" s="252"/>
      <c r="G1382" s="252"/>
      <c r="H1382" s="252"/>
      <c r="I1382" s="252"/>
      <c r="J1382" s="252"/>
      <c r="K1382" s="252"/>
      <c r="L1382" s="407"/>
    </row>
    <row r="1383" spans="1:12" s="87" customFormat="1" ht="15.5" x14ac:dyDescent="0.35">
      <c r="A1383" s="252"/>
      <c r="B1383" s="761"/>
      <c r="C1383" s="252"/>
      <c r="D1383" s="252"/>
      <c r="E1383" s="252"/>
      <c r="F1383" s="252"/>
      <c r="G1383" s="252"/>
      <c r="H1383" s="252"/>
      <c r="I1383" s="252"/>
      <c r="J1383" s="252"/>
      <c r="K1383" s="252"/>
      <c r="L1383" s="407"/>
    </row>
    <row r="1384" spans="1:12" s="87" customFormat="1" ht="15.5" x14ac:dyDescent="0.35">
      <c r="A1384" s="252"/>
      <c r="B1384" s="761"/>
      <c r="C1384" s="252"/>
      <c r="D1384" s="252"/>
      <c r="E1384" s="252"/>
      <c r="F1384" s="252"/>
      <c r="G1384" s="252"/>
      <c r="H1384" s="252"/>
      <c r="I1384" s="252"/>
      <c r="J1384" s="252"/>
      <c r="K1384" s="252"/>
      <c r="L1384" s="407"/>
    </row>
    <row r="1385" spans="1:12" s="87" customFormat="1" ht="15.5" x14ac:dyDescent="0.35">
      <c r="A1385" s="252"/>
      <c r="B1385" s="761"/>
      <c r="C1385" s="252"/>
      <c r="D1385" s="252"/>
      <c r="E1385" s="252"/>
      <c r="F1385" s="252"/>
      <c r="G1385" s="252"/>
      <c r="H1385" s="252"/>
      <c r="I1385" s="252"/>
      <c r="J1385" s="252"/>
      <c r="K1385" s="252"/>
      <c r="L1385" s="407"/>
    </row>
    <row r="1386" spans="1:12" s="87" customFormat="1" ht="15.5" x14ac:dyDescent="0.35">
      <c r="A1386" s="252"/>
      <c r="B1386" s="761"/>
      <c r="C1386" s="252"/>
      <c r="D1386" s="252"/>
      <c r="E1386" s="252"/>
      <c r="F1386" s="252"/>
      <c r="G1386" s="252"/>
      <c r="H1386" s="252"/>
      <c r="I1386" s="252"/>
      <c r="J1386" s="252"/>
      <c r="K1386" s="252"/>
      <c r="L1386" s="407"/>
    </row>
    <row r="1387" spans="1:12" s="87" customFormat="1" ht="15.5" x14ac:dyDescent="0.35">
      <c r="A1387" s="252"/>
      <c r="B1387" s="761"/>
      <c r="C1387" s="252"/>
      <c r="D1387" s="252"/>
      <c r="E1387" s="252"/>
      <c r="F1387" s="252"/>
      <c r="G1387" s="252"/>
      <c r="H1387" s="252"/>
      <c r="I1387" s="252"/>
      <c r="J1387" s="252"/>
      <c r="K1387" s="252"/>
      <c r="L1387" s="407"/>
    </row>
    <row r="1388" spans="1:12" s="87" customFormat="1" ht="15.5" x14ac:dyDescent="0.35">
      <c r="A1388" s="252"/>
      <c r="B1388" s="761"/>
      <c r="C1388" s="252"/>
      <c r="D1388" s="252"/>
      <c r="E1388" s="252"/>
      <c r="F1388" s="252"/>
      <c r="G1388" s="252"/>
      <c r="H1388" s="252"/>
      <c r="I1388" s="252"/>
      <c r="J1388" s="252"/>
      <c r="K1388" s="252"/>
      <c r="L1388" s="407"/>
    </row>
    <row r="1389" spans="1:12" s="87" customFormat="1" ht="15.5" x14ac:dyDescent="0.35">
      <c r="A1389" s="252"/>
      <c r="B1389" s="761"/>
      <c r="C1389" s="252"/>
      <c r="D1389" s="252"/>
      <c r="E1389" s="252"/>
      <c r="F1389" s="252"/>
      <c r="G1389" s="252"/>
      <c r="H1389" s="252"/>
      <c r="I1389" s="252"/>
      <c r="J1389" s="252"/>
      <c r="K1389" s="252"/>
      <c r="L1389" s="407"/>
    </row>
    <row r="1390" spans="1:12" s="87" customFormat="1" ht="15.5" x14ac:dyDescent="0.35">
      <c r="A1390" s="252"/>
      <c r="B1390" s="761"/>
      <c r="C1390" s="252"/>
      <c r="D1390" s="252"/>
      <c r="E1390" s="252"/>
      <c r="F1390" s="252"/>
      <c r="G1390" s="252"/>
      <c r="H1390" s="252"/>
      <c r="I1390" s="252"/>
      <c r="J1390" s="252"/>
      <c r="K1390" s="252"/>
      <c r="L1390" s="407"/>
    </row>
    <row r="1391" spans="1:12" s="87" customFormat="1" ht="15.5" x14ac:dyDescent="0.35">
      <c r="A1391" s="252"/>
      <c r="B1391" s="761"/>
      <c r="C1391" s="252"/>
      <c r="D1391" s="252"/>
      <c r="E1391" s="252"/>
      <c r="F1391" s="252"/>
      <c r="G1391" s="252"/>
      <c r="H1391" s="252"/>
      <c r="I1391" s="252"/>
      <c r="J1391" s="252"/>
      <c r="K1391" s="252"/>
      <c r="L1391" s="407"/>
    </row>
    <row r="1392" spans="1:12" s="87" customFormat="1" ht="15.5" x14ac:dyDescent="0.35">
      <c r="A1392" s="252"/>
      <c r="B1392" s="761"/>
      <c r="C1392" s="252"/>
      <c r="D1392" s="252"/>
      <c r="E1392" s="252"/>
      <c r="F1392" s="252"/>
      <c r="G1392" s="252"/>
      <c r="H1392" s="252"/>
      <c r="I1392" s="252"/>
      <c r="J1392" s="252"/>
      <c r="K1392" s="252"/>
      <c r="L1392" s="407"/>
    </row>
    <row r="1393" spans="1:12" s="87" customFormat="1" ht="15.5" x14ac:dyDescent="0.35">
      <c r="A1393" s="252"/>
      <c r="B1393" s="761"/>
      <c r="C1393" s="252"/>
      <c r="D1393" s="252"/>
      <c r="E1393" s="252"/>
      <c r="F1393" s="252"/>
      <c r="G1393" s="252"/>
      <c r="H1393" s="252"/>
      <c r="I1393" s="252"/>
      <c r="J1393" s="252"/>
      <c r="K1393" s="252"/>
      <c r="L1393" s="407"/>
    </row>
    <row r="1394" spans="1:12" s="87" customFormat="1" ht="15.5" x14ac:dyDescent="0.35">
      <c r="A1394" s="252"/>
      <c r="B1394" s="761"/>
      <c r="C1394" s="252"/>
      <c r="D1394" s="252"/>
      <c r="E1394" s="252"/>
      <c r="F1394" s="252"/>
      <c r="G1394" s="252"/>
      <c r="H1394" s="252"/>
      <c r="I1394" s="252"/>
      <c r="J1394" s="252"/>
      <c r="K1394" s="252"/>
      <c r="L1394" s="407"/>
    </row>
    <row r="1395" spans="1:12" s="87" customFormat="1" ht="15.5" x14ac:dyDescent="0.35">
      <c r="A1395" s="252"/>
      <c r="B1395" s="761"/>
      <c r="C1395" s="252"/>
      <c r="D1395" s="252"/>
      <c r="E1395" s="252"/>
      <c r="F1395" s="252"/>
      <c r="G1395" s="252"/>
      <c r="H1395" s="252"/>
      <c r="I1395" s="252"/>
      <c r="J1395" s="252"/>
      <c r="K1395" s="252"/>
      <c r="L1395" s="407"/>
    </row>
    <row r="1396" spans="1:12" s="87" customFormat="1" ht="15.5" x14ac:dyDescent="0.35">
      <c r="A1396" s="252"/>
      <c r="B1396" s="761"/>
      <c r="C1396" s="252"/>
      <c r="D1396" s="252"/>
      <c r="E1396" s="252"/>
      <c r="F1396" s="252"/>
      <c r="G1396" s="252"/>
      <c r="H1396" s="252"/>
      <c r="I1396" s="252"/>
      <c r="J1396" s="252"/>
      <c r="K1396" s="252"/>
      <c r="L1396" s="407"/>
    </row>
    <row r="1397" spans="1:12" s="87" customFormat="1" ht="15.5" x14ac:dyDescent="0.35">
      <c r="A1397" s="252"/>
      <c r="B1397" s="761"/>
      <c r="C1397" s="252"/>
      <c r="D1397" s="252"/>
      <c r="E1397" s="252"/>
      <c r="F1397" s="252"/>
      <c r="G1397" s="252"/>
      <c r="H1397" s="252"/>
      <c r="I1397" s="252"/>
      <c r="J1397" s="252"/>
      <c r="K1397" s="252"/>
      <c r="L1397" s="407"/>
    </row>
    <row r="1398" spans="1:12" s="87" customFormat="1" ht="15.5" x14ac:dyDescent="0.35">
      <c r="A1398" s="252"/>
      <c r="B1398" s="761"/>
      <c r="C1398" s="252"/>
      <c r="D1398" s="252"/>
      <c r="E1398" s="252"/>
      <c r="F1398" s="252"/>
      <c r="G1398" s="252"/>
      <c r="H1398" s="252"/>
      <c r="I1398" s="252"/>
      <c r="J1398" s="252"/>
      <c r="K1398" s="252"/>
      <c r="L1398" s="407"/>
    </row>
    <row r="1399" spans="1:12" s="87" customFormat="1" ht="15.5" x14ac:dyDescent="0.35">
      <c r="A1399" s="252"/>
      <c r="B1399" s="761"/>
      <c r="C1399" s="252"/>
      <c r="D1399" s="252"/>
      <c r="E1399" s="252"/>
      <c r="F1399" s="252"/>
      <c r="G1399" s="252"/>
      <c r="H1399" s="252"/>
      <c r="I1399" s="252"/>
      <c r="J1399" s="252"/>
      <c r="K1399" s="252"/>
      <c r="L1399" s="407"/>
    </row>
    <row r="1400" spans="1:12" s="87" customFormat="1" ht="15.5" x14ac:dyDescent="0.35">
      <c r="A1400" s="252"/>
      <c r="B1400" s="761"/>
      <c r="C1400" s="252"/>
      <c r="D1400" s="252"/>
      <c r="E1400" s="252"/>
      <c r="F1400" s="252"/>
      <c r="G1400" s="252"/>
      <c r="H1400" s="252"/>
      <c r="I1400" s="252"/>
      <c r="J1400" s="252"/>
      <c r="K1400" s="252"/>
      <c r="L1400" s="407"/>
    </row>
    <row r="1401" spans="1:12" s="87" customFormat="1" ht="15.5" x14ac:dyDescent="0.35">
      <c r="A1401" s="252"/>
      <c r="B1401" s="761"/>
      <c r="C1401" s="252"/>
      <c r="D1401" s="252"/>
      <c r="E1401" s="252"/>
      <c r="F1401" s="252"/>
      <c r="G1401" s="252"/>
      <c r="H1401" s="252"/>
      <c r="I1401" s="252"/>
      <c r="J1401" s="252"/>
      <c r="K1401" s="252"/>
      <c r="L1401" s="407"/>
    </row>
    <row r="1402" spans="1:12" s="87" customFormat="1" ht="15.5" x14ac:dyDescent="0.35">
      <c r="A1402" s="252"/>
      <c r="B1402" s="761"/>
      <c r="C1402" s="252"/>
      <c r="D1402" s="252"/>
      <c r="E1402" s="252"/>
      <c r="F1402" s="252"/>
      <c r="G1402" s="252"/>
      <c r="H1402" s="252"/>
      <c r="I1402" s="252"/>
      <c r="J1402" s="252"/>
      <c r="K1402" s="252"/>
      <c r="L1402" s="407"/>
    </row>
    <row r="1403" spans="1:12" s="87" customFormat="1" ht="15.5" x14ac:dyDescent="0.35">
      <c r="A1403" s="252"/>
      <c r="B1403" s="761"/>
      <c r="C1403" s="252"/>
      <c r="D1403" s="252"/>
      <c r="E1403" s="252"/>
      <c r="F1403" s="252"/>
      <c r="G1403" s="252"/>
      <c r="H1403" s="252"/>
      <c r="I1403" s="252"/>
      <c r="J1403" s="252"/>
      <c r="K1403" s="252"/>
      <c r="L1403" s="407"/>
    </row>
    <row r="1404" spans="1:12" s="87" customFormat="1" ht="15.5" x14ac:dyDescent="0.35">
      <c r="A1404" s="252"/>
      <c r="B1404" s="761"/>
      <c r="C1404" s="252"/>
      <c r="D1404" s="252"/>
      <c r="E1404" s="252"/>
      <c r="F1404" s="252"/>
      <c r="G1404" s="252"/>
      <c r="H1404" s="252"/>
      <c r="I1404" s="252"/>
      <c r="J1404" s="252"/>
      <c r="K1404" s="252"/>
      <c r="L1404" s="407"/>
    </row>
    <row r="1405" spans="1:12" s="87" customFormat="1" ht="15.5" x14ac:dyDescent="0.35">
      <c r="A1405" s="252"/>
      <c r="B1405" s="761"/>
      <c r="C1405" s="252"/>
      <c r="D1405" s="252"/>
      <c r="E1405" s="252"/>
      <c r="F1405" s="252"/>
      <c r="G1405" s="252"/>
      <c r="H1405" s="252"/>
      <c r="I1405" s="252"/>
      <c r="J1405" s="252"/>
      <c r="K1405" s="252"/>
      <c r="L1405" s="407"/>
    </row>
    <row r="1406" spans="1:12" s="87" customFormat="1" ht="15.5" x14ac:dyDescent="0.35">
      <c r="A1406" s="252"/>
      <c r="B1406" s="761"/>
      <c r="C1406" s="252"/>
      <c r="D1406" s="252"/>
      <c r="E1406" s="252"/>
      <c r="F1406" s="252"/>
      <c r="G1406" s="252"/>
      <c r="H1406" s="252"/>
      <c r="I1406" s="252"/>
      <c r="J1406" s="252"/>
      <c r="K1406" s="252"/>
      <c r="L1406" s="407"/>
    </row>
    <row r="1407" spans="1:12" s="87" customFormat="1" ht="15.5" x14ac:dyDescent="0.35">
      <c r="A1407" s="252"/>
      <c r="B1407" s="761"/>
      <c r="C1407" s="252"/>
      <c r="D1407" s="252"/>
      <c r="E1407" s="252"/>
      <c r="F1407" s="252"/>
      <c r="G1407" s="252"/>
      <c r="H1407" s="252"/>
      <c r="I1407" s="252"/>
      <c r="J1407" s="252"/>
      <c r="K1407" s="252"/>
      <c r="L1407" s="407"/>
    </row>
    <row r="1408" spans="1:12" s="87" customFormat="1" ht="15.5" x14ac:dyDescent="0.35">
      <c r="A1408" s="252"/>
      <c r="B1408" s="761"/>
      <c r="C1408" s="252"/>
      <c r="D1408" s="252"/>
      <c r="E1408" s="252"/>
      <c r="F1408" s="252"/>
      <c r="G1408" s="252"/>
      <c r="H1408" s="252"/>
      <c r="I1408" s="252"/>
      <c r="J1408" s="252"/>
      <c r="K1408" s="252"/>
      <c r="L1408" s="407"/>
    </row>
    <row r="1409" spans="1:12" s="87" customFormat="1" ht="15.5" x14ac:dyDescent="0.35">
      <c r="A1409" s="252"/>
      <c r="B1409" s="761"/>
      <c r="C1409" s="252"/>
      <c r="D1409" s="252"/>
      <c r="E1409" s="252"/>
      <c r="F1409" s="252"/>
      <c r="G1409" s="252"/>
      <c r="H1409" s="252"/>
      <c r="I1409" s="252"/>
      <c r="J1409" s="252"/>
      <c r="K1409" s="252"/>
      <c r="L1409" s="407"/>
    </row>
    <row r="1410" spans="1:12" s="87" customFormat="1" ht="15.5" x14ac:dyDescent="0.35">
      <c r="A1410" s="252"/>
      <c r="B1410" s="761"/>
      <c r="C1410" s="252"/>
      <c r="D1410" s="252"/>
      <c r="E1410" s="252"/>
      <c r="F1410" s="252"/>
      <c r="G1410" s="252"/>
      <c r="H1410" s="252"/>
      <c r="I1410" s="252"/>
      <c r="J1410" s="252"/>
      <c r="K1410" s="252"/>
      <c r="L1410" s="407"/>
    </row>
    <row r="1411" spans="1:12" s="87" customFormat="1" ht="15.5" x14ac:dyDescent="0.35">
      <c r="A1411" s="252"/>
      <c r="B1411" s="761"/>
      <c r="C1411" s="252"/>
      <c r="D1411" s="252"/>
      <c r="E1411" s="252"/>
      <c r="F1411" s="252"/>
      <c r="G1411" s="252"/>
      <c r="H1411" s="252"/>
      <c r="I1411" s="252"/>
      <c r="J1411" s="252"/>
      <c r="K1411" s="252"/>
      <c r="L1411" s="407"/>
    </row>
    <row r="1412" spans="1:12" s="87" customFormat="1" ht="15.5" x14ac:dyDescent="0.35">
      <c r="A1412" s="252"/>
      <c r="B1412" s="761"/>
      <c r="C1412" s="252"/>
      <c r="D1412" s="252"/>
      <c r="E1412" s="252"/>
      <c r="F1412" s="252"/>
      <c r="G1412" s="252"/>
      <c r="H1412" s="252"/>
      <c r="I1412" s="252"/>
      <c r="J1412" s="252"/>
      <c r="K1412" s="252"/>
      <c r="L1412" s="407"/>
    </row>
    <row r="1413" spans="1:12" s="87" customFormat="1" ht="15.5" x14ac:dyDescent="0.35">
      <c r="A1413" s="252"/>
      <c r="B1413" s="761"/>
      <c r="C1413" s="252"/>
      <c r="D1413" s="252"/>
      <c r="E1413" s="252"/>
      <c r="F1413" s="252"/>
      <c r="G1413" s="252"/>
      <c r="H1413" s="252"/>
      <c r="I1413" s="252"/>
      <c r="J1413" s="252"/>
      <c r="K1413" s="252"/>
      <c r="L1413" s="407"/>
    </row>
    <row r="1414" spans="1:12" s="87" customFormat="1" ht="15.5" x14ac:dyDescent="0.35">
      <c r="A1414" s="252"/>
      <c r="B1414" s="761"/>
      <c r="C1414" s="252"/>
      <c r="D1414" s="252"/>
      <c r="E1414" s="252"/>
      <c r="F1414" s="252"/>
      <c r="G1414" s="252"/>
      <c r="H1414" s="252"/>
      <c r="I1414" s="252"/>
      <c r="J1414" s="252"/>
      <c r="K1414" s="252"/>
      <c r="L1414" s="407"/>
    </row>
    <row r="1415" spans="1:12" s="87" customFormat="1" ht="15.5" x14ac:dyDescent="0.35">
      <c r="A1415" s="252"/>
      <c r="B1415" s="761"/>
      <c r="C1415" s="252"/>
      <c r="D1415" s="252"/>
      <c r="E1415" s="252"/>
      <c r="F1415" s="252"/>
      <c r="G1415" s="252"/>
      <c r="H1415" s="252"/>
      <c r="I1415" s="252"/>
      <c r="J1415" s="252"/>
      <c r="K1415" s="252"/>
      <c r="L1415" s="407"/>
    </row>
    <row r="1416" spans="1:12" s="87" customFormat="1" ht="15.5" x14ac:dyDescent="0.35">
      <c r="A1416" s="252"/>
      <c r="B1416" s="761"/>
      <c r="C1416" s="252"/>
      <c r="D1416" s="252"/>
      <c r="E1416" s="252"/>
      <c r="F1416" s="252"/>
      <c r="G1416" s="252"/>
      <c r="H1416" s="252"/>
      <c r="I1416" s="252"/>
      <c r="J1416" s="252"/>
      <c r="K1416" s="252"/>
      <c r="L1416" s="407"/>
    </row>
    <row r="1417" spans="1:12" s="87" customFormat="1" ht="15.5" x14ac:dyDescent="0.35">
      <c r="A1417" s="252"/>
      <c r="B1417" s="761"/>
      <c r="C1417" s="252"/>
      <c r="D1417" s="252"/>
      <c r="E1417" s="252"/>
      <c r="F1417" s="252"/>
      <c r="G1417" s="252"/>
      <c r="H1417" s="252"/>
      <c r="I1417" s="252"/>
      <c r="J1417" s="252"/>
      <c r="K1417" s="252"/>
      <c r="L1417" s="407"/>
    </row>
  </sheetData>
  <phoneticPr fontId="0" type="noConversion"/>
  <pageMargins left="0.75" right="0.75" top="1" bottom="1" header="0.5" footer="0.5"/>
  <pageSetup paperSize="9" scale="55" orientation="portrait" r:id="rId1"/>
  <headerFooter alignWithMargins="0"/>
  <rowBreaks count="3" manualBreakCount="3">
    <brk id="709" max="16383" man="1"/>
    <brk id="832" max="16383" man="1"/>
    <brk id="108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187"/>
  <sheetViews>
    <sheetView view="pageBreakPreview" topLeftCell="A1047" zoomScale="60" zoomScaleNormal="91" workbookViewId="0">
      <selection activeCell="G1013" sqref="G1013"/>
    </sheetView>
  </sheetViews>
  <sheetFormatPr defaultColWidth="9.1796875" defaultRowHeight="14" x14ac:dyDescent="0.3"/>
  <cols>
    <col min="1" max="1" width="9.1796875" style="252"/>
    <col min="2" max="2" width="27" style="761" customWidth="1"/>
    <col min="3" max="3" width="14.81640625" style="165" customWidth="1"/>
    <col min="4" max="5" width="13.7265625" style="165" customWidth="1"/>
    <col min="6" max="6" width="15.1796875" style="165" customWidth="1"/>
    <col min="7" max="7" width="10.453125" style="165" customWidth="1"/>
    <col min="8" max="8" width="11.26953125" style="165" customWidth="1"/>
    <col min="9" max="9" width="10.81640625" style="165" customWidth="1"/>
    <col min="10" max="10" width="12.453125" style="165" customWidth="1"/>
    <col min="11" max="11" width="12" style="165" customWidth="1"/>
    <col min="12" max="12" width="0.1796875" style="165" customWidth="1"/>
    <col min="13" max="13" width="15.26953125" style="337" customWidth="1"/>
    <col min="14" max="17" width="0" style="165" hidden="1" customWidth="1"/>
    <col min="18" max="16384" width="9.1796875" style="165"/>
  </cols>
  <sheetData>
    <row r="1" spans="1:18" x14ac:dyDescent="0.3">
      <c r="A1" s="473" t="s">
        <v>1026</v>
      </c>
      <c r="B1" s="473"/>
      <c r="C1" s="473"/>
      <c r="D1" s="473"/>
      <c r="E1" s="473"/>
      <c r="F1" s="473"/>
      <c r="G1" s="473"/>
      <c r="H1" s="473"/>
      <c r="I1" s="768"/>
      <c r="J1" s="146"/>
      <c r="K1" s="146"/>
      <c r="L1" s="146"/>
      <c r="M1" s="143"/>
    </row>
    <row r="2" spans="1:18" ht="14.25" customHeight="1" x14ac:dyDescent="0.3">
      <c r="A2" s="769" t="s">
        <v>1054</v>
      </c>
      <c r="B2" s="769"/>
      <c r="C2" s="769"/>
      <c r="D2" s="769"/>
      <c r="E2" s="769"/>
      <c r="F2" s="769"/>
      <c r="G2" s="769"/>
      <c r="H2" s="769"/>
      <c r="I2" s="769"/>
      <c r="J2" s="770"/>
      <c r="K2" s="770"/>
      <c r="L2" s="770"/>
      <c r="M2" s="771"/>
    </row>
    <row r="3" spans="1:18" ht="63.75" customHeight="1" x14ac:dyDescent="0.3">
      <c r="A3" s="158" t="s">
        <v>970</v>
      </c>
      <c r="B3" s="158" t="s">
        <v>1056</v>
      </c>
      <c r="C3" s="148" t="s">
        <v>971</v>
      </c>
      <c r="D3" s="148" t="s">
        <v>1006</v>
      </c>
      <c r="E3" s="148" t="s">
        <v>1007</v>
      </c>
      <c r="F3" s="148" t="s">
        <v>971</v>
      </c>
      <c r="G3" s="148" t="s">
        <v>1027</v>
      </c>
      <c r="H3" s="148" t="s">
        <v>974</v>
      </c>
      <c r="I3" s="148" t="s">
        <v>975</v>
      </c>
      <c r="J3" s="148" t="s">
        <v>976</v>
      </c>
      <c r="K3" s="148" t="s">
        <v>977</v>
      </c>
      <c r="L3" s="148">
        <v>1.29</v>
      </c>
      <c r="M3" s="494" t="s">
        <v>1028</v>
      </c>
    </row>
    <row r="4" spans="1:18" s="252" customFormat="1" ht="16.5" customHeight="1" x14ac:dyDescent="0.3">
      <c r="A4" s="158">
        <v>1</v>
      </c>
      <c r="B4" s="321">
        <v>2</v>
      </c>
      <c r="C4" s="148">
        <v>3</v>
      </c>
      <c r="D4" s="148">
        <v>4</v>
      </c>
      <c r="E4" s="148">
        <v>5</v>
      </c>
      <c r="F4" s="148"/>
      <c r="G4" s="148">
        <v>7</v>
      </c>
      <c r="H4" s="148">
        <v>8</v>
      </c>
      <c r="I4" s="148">
        <v>9</v>
      </c>
      <c r="J4" s="148">
        <v>10</v>
      </c>
      <c r="K4" s="148">
        <v>11</v>
      </c>
      <c r="L4" s="148"/>
      <c r="M4" s="494">
        <v>12</v>
      </c>
    </row>
    <row r="5" spans="1:18" x14ac:dyDescent="0.3">
      <c r="A5" s="335" t="s">
        <v>1064</v>
      </c>
      <c r="B5" s="321"/>
      <c r="C5" s="146"/>
      <c r="D5" s="146"/>
      <c r="E5" s="146"/>
      <c r="F5" s="146"/>
      <c r="G5" s="146"/>
      <c r="H5" s="151"/>
      <c r="I5" s="151"/>
      <c r="J5" s="151"/>
      <c r="K5" s="151"/>
      <c r="L5" s="151"/>
      <c r="M5" s="725"/>
    </row>
    <row r="6" spans="1:18" x14ac:dyDescent="0.3">
      <c r="A6" s="158">
        <v>1</v>
      </c>
      <c r="B6" s="321" t="s">
        <v>1065</v>
      </c>
      <c r="C6" s="150">
        <v>9570.0499999999993</v>
      </c>
      <c r="D6" s="150"/>
      <c r="E6" s="150"/>
      <c r="F6" s="146">
        <f>C6+D6+E6</f>
        <v>9570.0499999999993</v>
      </c>
      <c r="G6" s="863">
        <f>5/252031.43*F6</f>
        <v>0.18985826489973889</v>
      </c>
      <c r="H6" s="151">
        <f>G6*4281.45</f>
        <v>812.86866825498703</v>
      </c>
      <c r="I6" s="151">
        <f>H6*0.22</f>
        <v>178.83110701609715</v>
      </c>
      <c r="J6" s="734">
        <v>307.41850252565723</v>
      </c>
      <c r="K6" s="151">
        <v>206.81387648476908</v>
      </c>
      <c r="L6" s="151"/>
      <c r="M6" s="725">
        <f>(K6+J6+I6+H6)/F6</f>
        <v>0.1573588595965027</v>
      </c>
      <c r="N6" s="165" t="s">
        <v>446</v>
      </c>
      <c r="R6" s="165">
        <f>M6*100/K6</f>
        <v>7.6087186348973768E-2</v>
      </c>
    </row>
    <row r="7" spans="1:18" x14ac:dyDescent="0.3">
      <c r="A7" s="158">
        <v>2</v>
      </c>
      <c r="B7" s="321" t="s">
        <v>1066</v>
      </c>
      <c r="C7" s="146">
        <v>4259.1400000000003</v>
      </c>
      <c r="D7" s="146"/>
      <c r="E7" s="146"/>
      <c r="F7" s="146">
        <f t="shared" ref="F7:F75" si="0">C7+D7+E7</f>
        <v>4259.1400000000003</v>
      </c>
      <c r="G7" s="863">
        <f t="shared" ref="G7:G64" si="1">5/252031.43*F7</f>
        <v>8.4496207476980167E-2</v>
      </c>
      <c r="H7" s="151">
        <f t="shared" ref="H7:H70" si="2">G7*4281.45</f>
        <v>361.76628750231674</v>
      </c>
      <c r="I7" s="151">
        <f t="shared" ref="I7:I68" si="3">H7*0.22</f>
        <v>79.588583250509686</v>
      </c>
      <c r="J7" s="734">
        <v>136.81625914672628</v>
      </c>
      <c r="K7" s="151">
        <v>92.042283362295848</v>
      </c>
      <c r="L7" s="151"/>
      <c r="M7" s="725">
        <f t="shared" ref="M7:M69" si="4">(K7+J7+I7+H7)/F7</f>
        <v>0.15735885959650267</v>
      </c>
      <c r="N7" s="165" t="s">
        <v>447</v>
      </c>
    </row>
    <row r="8" spans="1:18" x14ac:dyDescent="0.3">
      <c r="A8" s="158">
        <v>3</v>
      </c>
      <c r="B8" s="321" t="s">
        <v>1067</v>
      </c>
      <c r="C8" s="146">
        <v>8696.41</v>
      </c>
      <c r="D8" s="146"/>
      <c r="E8" s="146"/>
      <c r="F8" s="146">
        <f t="shared" si="0"/>
        <v>8696.41</v>
      </c>
      <c r="G8" s="863">
        <f t="shared" si="1"/>
        <v>0.17252629959683996</v>
      </c>
      <c r="H8" s="151">
        <f t="shared" si="2"/>
        <v>738.66272540889042</v>
      </c>
      <c r="I8" s="151">
        <f t="shared" si="3"/>
        <v>162.5057995899559</v>
      </c>
      <c r="J8" s="734">
        <v>279.35458430720331</v>
      </c>
      <c r="K8" s="151">
        <v>187.93405087757228</v>
      </c>
      <c r="L8" s="151"/>
      <c r="M8" s="725">
        <f t="shared" si="4"/>
        <v>0.1573588595965027</v>
      </c>
      <c r="N8" s="165" t="s">
        <v>448</v>
      </c>
    </row>
    <row r="9" spans="1:18" x14ac:dyDescent="0.3">
      <c r="A9" s="158">
        <v>4</v>
      </c>
      <c r="B9" s="321" t="s">
        <v>1068</v>
      </c>
      <c r="C9" s="146">
        <v>2719.72</v>
      </c>
      <c r="D9" s="146"/>
      <c r="E9" s="146"/>
      <c r="F9" s="146">
        <f t="shared" si="0"/>
        <v>2719.72</v>
      </c>
      <c r="G9" s="863">
        <f t="shared" si="1"/>
        <v>5.3955968904354508E-2</v>
      </c>
      <c r="H9" s="151">
        <f t="shared" si="2"/>
        <v>231.00978306554859</v>
      </c>
      <c r="I9" s="151">
        <f t="shared" si="3"/>
        <v>50.822152274420688</v>
      </c>
      <c r="J9" s="734">
        <v>87.365504849930829</v>
      </c>
      <c r="K9" s="151">
        <v>58.774597431900155</v>
      </c>
      <c r="L9" s="151"/>
      <c r="M9" s="725">
        <f t="shared" si="4"/>
        <v>0.1573588595965027</v>
      </c>
    </row>
    <row r="10" spans="1:18" x14ac:dyDescent="0.3">
      <c r="A10" s="158">
        <v>5</v>
      </c>
      <c r="B10" s="321" t="s">
        <v>1069</v>
      </c>
      <c r="C10" s="146">
        <v>4138.7</v>
      </c>
      <c r="D10" s="146"/>
      <c r="E10" s="146"/>
      <c r="F10" s="146">
        <f t="shared" si="0"/>
        <v>4138.7</v>
      </c>
      <c r="G10" s="863">
        <f t="shared" si="1"/>
        <v>8.210682294664598E-2</v>
      </c>
      <c r="H10" s="151">
        <f t="shared" si="2"/>
        <v>351.53625710491741</v>
      </c>
      <c r="I10" s="151">
        <f t="shared" si="3"/>
        <v>77.337976563081824</v>
      </c>
      <c r="J10" s="734">
        <v>132.9473677152092</v>
      </c>
      <c r="K10" s="151">
        <v>89.439510828837228</v>
      </c>
      <c r="L10" s="151"/>
      <c r="M10" s="725">
        <f t="shared" si="4"/>
        <v>0.1573588595965027</v>
      </c>
    </row>
    <row r="11" spans="1:18" x14ac:dyDescent="0.3">
      <c r="A11" s="158">
        <v>6</v>
      </c>
      <c r="B11" s="321" t="s">
        <v>1070</v>
      </c>
      <c r="C11" s="146">
        <v>4166.1899999999996</v>
      </c>
      <c r="D11" s="146"/>
      <c r="E11" s="146"/>
      <c r="F11" s="146">
        <f t="shared" si="0"/>
        <v>4166.1899999999996</v>
      </c>
      <c r="G11" s="863">
        <f t="shared" si="1"/>
        <v>8.2652191435012679E-2</v>
      </c>
      <c r="H11" s="151">
        <f t="shared" si="2"/>
        <v>353.87122501943503</v>
      </c>
      <c r="I11" s="151">
        <f t="shared" si="3"/>
        <v>77.851669504275705</v>
      </c>
      <c r="J11" s="734">
        <v>133.83042837157254</v>
      </c>
      <c r="K11" s="151">
        <v>90.033584367070191</v>
      </c>
      <c r="L11" s="151"/>
      <c r="M11" s="725">
        <f t="shared" si="4"/>
        <v>0.15735885959650267</v>
      </c>
    </row>
    <row r="12" spans="1:18" x14ac:dyDescent="0.3">
      <c r="A12" s="158">
        <v>7</v>
      </c>
      <c r="B12" s="321" t="s">
        <v>1071</v>
      </c>
      <c r="C12" s="146">
        <v>3572.8</v>
      </c>
      <c r="D12" s="146"/>
      <c r="E12" s="146"/>
      <c r="F12" s="146">
        <f t="shared" si="0"/>
        <v>3572.8</v>
      </c>
      <c r="G12" s="863">
        <f t="shared" si="1"/>
        <v>7.0880048571719811E-2</v>
      </c>
      <c r="H12" s="151">
        <f t="shared" si="2"/>
        <v>303.46938395738977</v>
      </c>
      <c r="I12" s="151">
        <f t="shared" si="3"/>
        <v>66.763264470625742</v>
      </c>
      <c r="J12" s="734">
        <v>114.76897464732872</v>
      </c>
      <c r="K12" s="151">
        <v>77.210110491040581</v>
      </c>
      <c r="L12" s="151"/>
      <c r="M12" s="725">
        <f t="shared" si="4"/>
        <v>0.15735885959650267</v>
      </c>
    </row>
    <row r="13" spans="1:18" x14ac:dyDescent="0.3">
      <c r="A13" s="158">
        <v>8</v>
      </c>
      <c r="B13" s="321" t="s">
        <v>1072</v>
      </c>
      <c r="C13" s="146">
        <v>6443.05</v>
      </c>
      <c r="D13" s="146"/>
      <c r="E13" s="146"/>
      <c r="F13" s="146">
        <f t="shared" si="0"/>
        <v>6443.05</v>
      </c>
      <c r="G13" s="863">
        <f t="shared" si="1"/>
        <v>0.12782235136308198</v>
      </c>
      <c r="H13" s="151">
        <f t="shared" si="2"/>
        <v>547.26500624346738</v>
      </c>
      <c r="I13" s="151">
        <f t="shared" si="3"/>
        <v>120.39830137356283</v>
      </c>
      <c r="J13" s="734">
        <v>206.96995132710234</v>
      </c>
      <c r="K13" s="151">
        <v>139.23774137911414</v>
      </c>
      <c r="L13" s="151"/>
      <c r="M13" s="725">
        <f t="shared" si="4"/>
        <v>0.1573588595965027</v>
      </c>
    </row>
    <row r="14" spans="1:18" x14ac:dyDescent="0.3">
      <c r="A14" s="158">
        <v>9</v>
      </c>
      <c r="B14" s="321" t="s">
        <v>1073</v>
      </c>
      <c r="C14" s="146">
        <v>6459.7</v>
      </c>
      <c r="D14" s="146"/>
      <c r="E14" s="146"/>
      <c r="F14" s="146">
        <f t="shared" si="0"/>
        <v>6459.7</v>
      </c>
      <c r="G14" s="863">
        <f t="shared" si="1"/>
        <v>0.12815266730820041</v>
      </c>
      <c r="H14" s="151">
        <f t="shared" si="2"/>
        <v>548.67923744669463</v>
      </c>
      <c r="I14" s="151">
        <f t="shared" si="3"/>
        <v>120.70943223827283</v>
      </c>
      <c r="J14" s="734">
        <v>207.50479890543809</v>
      </c>
      <c r="K14" s="151">
        <v>139.59755674512283</v>
      </c>
      <c r="L14" s="151"/>
      <c r="M14" s="725">
        <f t="shared" si="4"/>
        <v>0.15735885959650267</v>
      </c>
    </row>
    <row r="15" spans="1:18" x14ac:dyDescent="0.3">
      <c r="A15" s="158">
        <v>10</v>
      </c>
      <c r="B15" s="321" t="s">
        <v>1074</v>
      </c>
      <c r="C15" s="146">
        <v>4374.04</v>
      </c>
      <c r="D15" s="146"/>
      <c r="E15" s="146"/>
      <c r="F15" s="146">
        <f t="shared" si="0"/>
        <v>4374.04</v>
      </c>
      <c r="G15" s="863">
        <f t="shared" si="1"/>
        <v>8.6775685080229883E-2</v>
      </c>
      <c r="H15" s="151">
        <f t="shared" si="2"/>
        <v>371.52575688675023</v>
      </c>
      <c r="I15" s="151">
        <f t="shared" si="3"/>
        <v>81.735666515085057</v>
      </c>
      <c r="J15" s="734">
        <v>140.50718928190824</v>
      </c>
      <c r="K15" s="151">
        <v>94.525333545743152</v>
      </c>
      <c r="L15" s="151"/>
      <c r="M15" s="725">
        <f t="shared" si="4"/>
        <v>0.1573588595965027</v>
      </c>
    </row>
    <row r="16" spans="1:18" x14ac:dyDescent="0.3">
      <c r="A16" s="158">
        <v>11</v>
      </c>
      <c r="B16" s="321" t="s">
        <v>1075</v>
      </c>
      <c r="C16" s="146">
        <v>3413.87</v>
      </c>
      <c r="D16" s="146"/>
      <c r="E16" s="146">
        <v>85.7</v>
      </c>
      <c r="F16" s="146">
        <f t="shared" si="0"/>
        <v>3499.5699999999997</v>
      </c>
      <c r="G16" s="863">
        <f t="shared" si="1"/>
        <v>6.942725357706378E-2</v>
      </c>
      <c r="H16" s="151">
        <f t="shared" si="2"/>
        <v>297.2493148275197</v>
      </c>
      <c r="I16" s="151">
        <f t="shared" si="3"/>
        <v>65.394849262054336</v>
      </c>
      <c r="J16" s="734">
        <v>112.41660899198168</v>
      </c>
      <c r="K16" s="151">
        <v>75.627571196577165</v>
      </c>
      <c r="L16" s="151"/>
      <c r="M16" s="725">
        <f t="shared" si="4"/>
        <v>0.1573588595965027</v>
      </c>
    </row>
    <row r="17" spans="1:13" x14ac:dyDescent="0.3">
      <c r="A17" s="158">
        <v>12</v>
      </c>
      <c r="B17" s="321" t="s">
        <v>1076</v>
      </c>
      <c r="C17" s="146">
        <v>3466.61</v>
      </c>
      <c r="D17" s="146">
        <v>97.8</v>
      </c>
      <c r="E17" s="146"/>
      <c r="F17" s="146">
        <f t="shared" si="0"/>
        <v>3564.4100000000003</v>
      </c>
      <c r="G17" s="863">
        <f t="shared" si="1"/>
        <v>7.0713601077452934E-2</v>
      </c>
      <c r="H17" s="151">
        <f t="shared" si="2"/>
        <v>302.75674733306084</v>
      </c>
      <c r="I17" s="151">
        <f t="shared" si="3"/>
        <v>66.606484413273392</v>
      </c>
      <c r="J17" s="734">
        <v>114.49946286461179</v>
      </c>
      <c r="K17" s="151">
        <v>77.02879812342421</v>
      </c>
      <c r="L17" s="151"/>
      <c r="M17" s="725">
        <f>(K17+J17+I17+H17)/F17</f>
        <v>0.1573588595965027</v>
      </c>
    </row>
    <row r="18" spans="1:13" x14ac:dyDescent="0.3">
      <c r="A18" s="158">
        <v>13</v>
      </c>
      <c r="B18" s="321" t="s">
        <v>1077</v>
      </c>
      <c r="C18" s="146">
        <v>5767.21</v>
      </c>
      <c r="D18" s="146">
        <v>261.60000000000002</v>
      </c>
      <c r="E18" s="146">
        <v>456.05</v>
      </c>
      <c r="F18" s="146">
        <f t="shared" si="0"/>
        <v>6484.8600000000006</v>
      </c>
      <c r="G18" s="863">
        <f t="shared" si="1"/>
        <v>0.12865181140304605</v>
      </c>
      <c r="H18" s="151">
        <f t="shared" si="2"/>
        <v>550.81629793157151</v>
      </c>
      <c r="I18" s="151">
        <f t="shared" si="3"/>
        <v>121.17958554494574</v>
      </c>
      <c r="J18" s="734">
        <v>208.31301302381218</v>
      </c>
      <c r="K18" s="151">
        <v>140.14127774264708</v>
      </c>
      <c r="L18" s="151"/>
      <c r="M18" s="725">
        <f t="shared" si="4"/>
        <v>0.1573588595965027</v>
      </c>
    </row>
    <row r="19" spans="1:13" x14ac:dyDescent="0.3">
      <c r="A19" s="158">
        <v>14</v>
      </c>
      <c r="B19" s="321" t="s">
        <v>1078</v>
      </c>
      <c r="C19" s="146">
        <v>5966.95</v>
      </c>
      <c r="D19" s="146"/>
      <c r="E19" s="146">
        <v>49.5</v>
      </c>
      <c r="F19" s="146">
        <f t="shared" si="0"/>
        <v>6016.45</v>
      </c>
      <c r="G19" s="863">
        <f t="shared" si="1"/>
        <v>0.11935912120166918</v>
      </c>
      <c r="H19" s="151">
        <f t="shared" si="2"/>
        <v>511.03010946888651</v>
      </c>
      <c r="I19" s="151">
        <f t="shared" si="3"/>
        <v>112.42662408315503</v>
      </c>
      <c r="J19" s="734">
        <v>193.26628904974274</v>
      </c>
      <c r="K19" s="151">
        <v>130.01868821759436</v>
      </c>
      <c r="L19" s="151"/>
      <c r="M19" s="725">
        <f t="shared" si="4"/>
        <v>0.1573588595965027</v>
      </c>
    </row>
    <row r="20" spans="1:13" x14ac:dyDescent="0.3">
      <c r="A20" s="158">
        <v>15</v>
      </c>
      <c r="B20" s="321" t="s">
        <v>1079</v>
      </c>
      <c r="C20" s="146">
        <v>8566.1200000000008</v>
      </c>
      <c r="D20" s="146"/>
      <c r="E20" s="146"/>
      <c r="F20" s="146">
        <f t="shared" si="0"/>
        <v>8566.1200000000008</v>
      </c>
      <c r="G20" s="863">
        <f t="shared" si="1"/>
        <v>0.16994150293080512</v>
      </c>
      <c r="H20" s="151">
        <f t="shared" si="2"/>
        <v>727.59604772309558</v>
      </c>
      <c r="I20" s="151">
        <f t="shared" si="3"/>
        <v>160.07113049908102</v>
      </c>
      <c r="J20" s="734">
        <v>275.16928154555967</v>
      </c>
      <c r="K20" s="151">
        <v>185.11841459905747</v>
      </c>
      <c r="L20" s="151"/>
      <c r="M20" s="725">
        <f t="shared" si="4"/>
        <v>0.1573588595965027</v>
      </c>
    </row>
    <row r="21" spans="1:13" x14ac:dyDescent="0.3">
      <c r="A21" s="158">
        <v>16</v>
      </c>
      <c r="B21" s="321" t="s">
        <v>1080</v>
      </c>
      <c r="C21" s="146">
        <v>5774.55</v>
      </c>
      <c r="D21" s="146">
        <v>201.5</v>
      </c>
      <c r="E21" s="146"/>
      <c r="F21" s="146">
        <f t="shared" si="0"/>
        <v>5976.05</v>
      </c>
      <c r="G21" s="863">
        <f t="shared" si="1"/>
        <v>0.11855763386336379</v>
      </c>
      <c r="H21" s="151">
        <f t="shared" si="2"/>
        <v>507.59858150429886</v>
      </c>
      <c r="I21" s="151">
        <f t="shared" si="3"/>
        <v>111.67168793094575</v>
      </c>
      <c r="J21" s="734">
        <v>191.96852075155866</v>
      </c>
      <c r="K21" s="151">
        <v>129.14562270487659</v>
      </c>
      <c r="L21" s="151"/>
      <c r="M21" s="725">
        <f t="shared" si="4"/>
        <v>0.15735885959650267</v>
      </c>
    </row>
    <row r="22" spans="1:13" x14ac:dyDescent="0.3">
      <c r="A22" s="158">
        <v>17</v>
      </c>
      <c r="B22" s="321" t="s">
        <v>1081</v>
      </c>
      <c r="C22" s="146">
        <v>3226.62</v>
      </c>
      <c r="D22" s="146"/>
      <c r="E22" s="146"/>
      <c r="F22" s="146">
        <f t="shared" si="0"/>
        <v>3226.62</v>
      </c>
      <c r="G22" s="863">
        <f t="shared" si="1"/>
        <v>6.4012254344626776E-2</v>
      </c>
      <c r="H22" s="151">
        <f t="shared" si="2"/>
        <v>274.06526636380232</v>
      </c>
      <c r="I22" s="151">
        <f t="shared" si="3"/>
        <v>60.29435860003651</v>
      </c>
      <c r="J22" s="734">
        <v>103.64864223481968</v>
      </c>
      <c r="K22" s="151">
        <v>69.728976352608981</v>
      </c>
      <c r="L22" s="151"/>
      <c r="M22" s="725">
        <f t="shared" si="4"/>
        <v>0.1573588595965027</v>
      </c>
    </row>
    <row r="23" spans="1:13" x14ac:dyDescent="0.3">
      <c r="A23" s="158">
        <v>18</v>
      </c>
      <c r="B23" s="321" t="s">
        <v>1082</v>
      </c>
      <c r="C23" s="146">
        <v>3233.9</v>
      </c>
      <c r="D23" s="146"/>
      <c r="E23" s="146"/>
      <c r="F23" s="146">
        <f t="shared" si="0"/>
        <v>3233.9</v>
      </c>
      <c r="G23" s="863">
        <f t="shared" si="1"/>
        <v>6.415668077588578E-2</v>
      </c>
      <c r="H23" s="151">
        <f t="shared" si="2"/>
        <v>274.68362090791618</v>
      </c>
      <c r="I23" s="151">
        <f t="shared" si="3"/>
        <v>60.430396599741563</v>
      </c>
      <c r="J23" s="734">
        <v>103.88249751231426</v>
      </c>
      <c r="K23" s="151">
        <v>69.886301029158133</v>
      </c>
      <c r="L23" s="151"/>
      <c r="M23" s="725">
        <f t="shared" si="4"/>
        <v>0.15735885959650273</v>
      </c>
    </row>
    <row r="24" spans="1:13" x14ac:dyDescent="0.3">
      <c r="A24" s="158">
        <v>19</v>
      </c>
      <c r="B24" s="321" t="s">
        <v>1083</v>
      </c>
      <c r="C24" s="146">
        <v>6095.4</v>
      </c>
      <c r="D24" s="146"/>
      <c r="E24" s="146"/>
      <c r="F24" s="146">
        <f t="shared" si="0"/>
        <v>6095.4</v>
      </c>
      <c r="G24" s="863">
        <f t="shared" si="1"/>
        <v>0.12092539410660011</v>
      </c>
      <c r="H24" s="151">
        <f t="shared" si="2"/>
        <v>517.73602859770301</v>
      </c>
      <c r="I24" s="151">
        <f t="shared" si="3"/>
        <v>113.90192629149466</v>
      </c>
      <c r="J24" s="734">
        <v>195.8023981374069</v>
      </c>
      <c r="K24" s="151">
        <v>131.72483975791778</v>
      </c>
      <c r="L24" s="151"/>
      <c r="M24" s="725">
        <f t="shared" si="4"/>
        <v>0.15735885959650267</v>
      </c>
    </row>
    <row r="25" spans="1:13" x14ac:dyDescent="0.3">
      <c r="A25" s="158">
        <v>20</v>
      </c>
      <c r="B25" s="321" t="s">
        <v>1084</v>
      </c>
      <c r="C25" s="146">
        <v>6384.91</v>
      </c>
      <c r="D25" s="146"/>
      <c r="E25" s="146"/>
      <c r="F25" s="146">
        <f t="shared" si="0"/>
        <v>6384.91</v>
      </c>
      <c r="G25" s="863">
        <f t="shared" si="1"/>
        <v>0.12666892379256031</v>
      </c>
      <c r="H25" s="151">
        <f t="shared" si="2"/>
        <v>542.32666377165731</v>
      </c>
      <c r="I25" s="151">
        <f t="shared" si="3"/>
        <v>119.3118660297646</v>
      </c>
      <c r="J25" s="734">
        <v>205.10232140491365</v>
      </c>
      <c r="K25" s="151">
        <v>137.98130501997031</v>
      </c>
      <c r="L25" s="151"/>
      <c r="M25" s="725">
        <f t="shared" si="4"/>
        <v>0.15735885959650267</v>
      </c>
    </row>
    <row r="26" spans="1:13" x14ac:dyDescent="0.3">
      <c r="A26" s="158">
        <v>21</v>
      </c>
      <c r="B26" s="321" t="s">
        <v>1085</v>
      </c>
      <c r="C26" s="146">
        <v>3929.49</v>
      </c>
      <c r="D26" s="146">
        <v>464.4</v>
      </c>
      <c r="E26" s="146"/>
      <c r="F26" s="146">
        <f t="shared" si="0"/>
        <v>4393.8899999999994</v>
      </c>
      <c r="G26" s="863">
        <f t="shared" si="1"/>
        <v>8.7169485170956643E-2</v>
      </c>
      <c r="H26" s="151">
        <f t="shared" si="2"/>
        <v>373.2117922851923</v>
      </c>
      <c r="I26" s="151">
        <f t="shared" si="3"/>
        <v>82.106594302742309</v>
      </c>
      <c r="J26" s="734">
        <v>141.14483038881301</v>
      </c>
      <c r="K26" s="151">
        <v>94.954302615729461</v>
      </c>
      <c r="L26" s="151"/>
      <c r="M26" s="725">
        <f t="shared" si="4"/>
        <v>0.15735885959650267</v>
      </c>
    </row>
    <row r="27" spans="1:13" x14ac:dyDescent="0.3">
      <c r="A27" s="158">
        <v>22</v>
      </c>
      <c r="B27" s="321" t="s">
        <v>1086</v>
      </c>
      <c r="C27" s="146">
        <v>7174.09</v>
      </c>
      <c r="D27" s="146"/>
      <c r="E27" s="146"/>
      <c r="F27" s="146">
        <f t="shared" si="0"/>
        <v>7174.09</v>
      </c>
      <c r="G27" s="863">
        <f t="shared" si="1"/>
        <v>0.14232530442730892</v>
      </c>
      <c r="H27" s="151">
        <f t="shared" si="2"/>
        <v>609.35867464030173</v>
      </c>
      <c r="I27" s="151">
        <f t="shared" si="3"/>
        <v>134.05890842086637</v>
      </c>
      <c r="J27" s="734">
        <v>230.45313292869864</v>
      </c>
      <c r="K27" s="151">
        <v>155.03590505280715</v>
      </c>
      <c r="L27" s="151"/>
      <c r="M27" s="725">
        <f t="shared" si="4"/>
        <v>0.1573588595965027</v>
      </c>
    </row>
    <row r="28" spans="1:13" x14ac:dyDescent="0.3">
      <c r="A28" s="158">
        <v>23</v>
      </c>
      <c r="B28" s="321" t="s">
        <v>1087</v>
      </c>
      <c r="C28" s="146">
        <v>3836.07</v>
      </c>
      <c r="D28" s="146"/>
      <c r="E28" s="146">
        <v>416</v>
      </c>
      <c r="F28" s="146">
        <f t="shared" si="0"/>
        <v>4252.07</v>
      </c>
      <c r="G28" s="863">
        <f t="shared" si="1"/>
        <v>8.4355947192776712E-2</v>
      </c>
      <c r="H28" s="151">
        <f t="shared" si="2"/>
        <v>361.16577010851381</v>
      </c>
      <c r="I28" s="151">
        <f t="shared" si="3"/>
        <v>79.456469423873045</v>
      </c>
      <c r="J28" s="734">
        <v>136.58914969454406</v>
      </c>
      <c r="K28" s="151">
        <v>91.889496897570226</v>
      </c>
      <c r="L28" s="151"/>
      <c r="M28" s="725">
        <f t="shared" si="4"/>
        <v>0.1573588595965027</v>
      </c>
    </row>
    <row r="29" spans="1:13" x14ac:dyDescent="0.3">
      <c r="A29" s="158">
        <v>24</v>
      </c>
      <c r="B29" s="321" t="s">
        <v>1088</v>
      </c>
      <c r="C29" s="146">
        <v>2413.89</v>
      </c>
      <c r="D29" s="146"/>
      <c r="E29" s="146"/>
      <c r="F29" s="146">
        <f t="shared" si="0"/>
        <v>2413.89</v>
      </c>
      <c r="G29" s="863">
        <f t="shared" si="1"/>
        <v>4.7888670075791735E-2</v>
      </c>
      <c r="H29" s="151">
        <f t="shared" si="2"/>
        <v>205.03294649599852</v>
      </c>
      <c r="I29" s="151">
        <f t="shared" si="3"/>
        <v>45.107248229119676</v>
      </c>
      <c r="J29" s="734">
        <v>77.541334586721973</v>
      </c>
      <c r="K29" s="151">
        <v>52.165448279561673</v>
      </c>
      <c r="L29" s="151"/>
      <c r="M29" s="725">
        <f t="shared" si="4"/>
        <v>0.15735885959650267</v>
      </c>
    </row>
    <row r="30" spans="1:13" x14ac:dyDescent="0.3">
      <c r="A30" s="158">
        <v>25</v>
      </c>
      <c r="B30" s="321" t="s">
        <v>1089</v>
      </c>
      <c r="C30" s="146">
        <v>6323.28</v>
      </c>
      <c r="D30" s="146"/>
      <c r="E30" s="146"/>
      <c r="F30" s="146">
        <f t="shared" si="0"/>
        <v>6323.28</v>
      </c>
      <c r="G30" s="863">
        <f t="shared" si="1"/>
        <v>0.12544625882573454</v>
      </c>
      <c r="H30" s="151">
        <f t="shared" si="2"/>
        <v>537.09188484944116</v>
      </c>
      <c r="I30" s="151">
        <f t="shared" si="3"/>
        <v>118.16021466687705</v>
      </c>
      <c r="J30" s="734">
        <v>203.12258229062937</v>
      </c>
      <c r="K30" s="151">
        <v>136.64944790242583</v>
      </c>
      <c r="L30" s="151"/>
      <c r="M30" s="725">
        <f t="shared" si="4"/>
        <v>0.1573588595965027</v>
      </c>
    </row>
    <row r="31" spans="1:13" x14ac:dyDescent="0.3">
      <c r="A31" s="158">
        <v>26</v>
      </c>
      <c r="B31" s="321" t="s">
        <v>1090</v>
      </c>
      <c r="C31" s="146">
        <v>4396.59</v>
      </c>
      <c r="D31" s="146"/>
      <c r="E31" s="146"/>
      <c r="F31" s="146">
        <f t="shared" si="0"/>
        <v>4396.59</v>
      </c>
      <c r="G31" s="863">
        <f t="shared" si="1"/>
        <v>8.7223049918813703E-2</v>
      </c>
      <c r="H31" s="151">
        <f t="shared" si="2"/>
        <v>373.4411270749049</v>
      </c>
      <c r="I31" s="151">
        <f t="shared" si="3"/>
        <v>82.157047956479076</v>
      </c>
      <c r="J31" s="734">
        <v>141.23156242854316</v>
      </c>
      <c r="K31" s="151">
        <v>95.01265105346063</v>
      </c>
      <c r="L31" s="151"/>
      <c r="M31" s="725">
        <f t="shared" si="4"/>
        <v>0.15735885959650267</v>
      </c>
    </row>
    <row r="32" spans="1:13" x14ac:dyDescent="0.3">
      <c r="A32" s="158">
        <v>27</v>
      </c>
      <c r="B32" s="321" t="s">
        <v>1091</v>
      </c>
      <c r="C32" s="146">
        <v>6702.46</v>
      </c>
      <c r="D32" s="146"/>
      <c r="E32" s="146"/>
      <c r="F32" s="146">
        <f t="shared" si="0"/>
        <v>6702.46</v>
      </c>
      <c r="G32" s="863">
        <f t="shared" si="1"/>
        <v>0.13296873330441367</v>
      </c>
      <c r="H32" s="151">
        <f t="shared" si="2"/>
        <v>569.2989832061819</v>
      </c>
      <c r="I32" s="151">
        <f t="shared" si="3"/>
        <v>125.24577630536002</v>
      </c>
      <c r="J32" s="734">
        <v>215.30297296650662</v>
      </c>
      <c r="K32" s="151">
        <v>144.84372961312692</v>
      </c>
      <c r="L32" s="151"/>
      <c r="M32" s="725">
        <f t="shared" si="4"/>
        <v>0.1573588595965027</v>
      </c>
    </row>
    <row r="33" spans="1:13" x14ac:dyDescent="0.3">
      <c r="A33" s="158">
        <v>28</v>
      </c>
      <c r="B33" s="321" t="s">
        <v>1092</v>
      </c>
      <c r="C33" s="146">
        <v>6185.24</v>
      </c>
      <c r="D33" s="146"/>
      <c r="E33" s="146"/>
      <c r="F33" s="146">
        <f t="shared" si="0"/>
        <v>6185.24</v>
      </c>
      <c r="G33" s="863">
        <f t="shared" si="1"/>
        <v>0.12270771149455446</v>
      </c>
      <c r="H33" s="151">
        <f t="shared" si="2"/>
        <v>525.36693137836016</v>
      </c>
      <c r="I33" s="151">
        <f t="shared" si="3"/>
        <v>115.58072490323924</v>
      </c>
      <c r="J33" s="734">
        <v>198.68832645198259</v>
      </c>
      <c r="K33" s="151">
        <v>133.66632999709017</v>
      </c>
      <c r="L33" s="151"/>
      <c r="M33" s="725">
        <f t="shared" si="4"/>
        <v>0.15735885959650267</v>
      </c>
    </row>
    <row r="34" spans="1:13" x14ac:dyDescent="0.3">
      <c r="A34" s="158">
        <v>29</v>
      </c>
      <c r="B34" s="321" t="s">
        <v>1093</v>
      </c>
      <c r="C34" s="146">
        <v>6856.85</v>
      </c>
      <c r="D34" s="146"/>
      <c r="E34" s="146"/>
      <c r="F34" s="146">
        <f t="shared" si="0"/>
        <v>6856.85</v>
      </c>
      <c r="G34" s="863">
        <f t="shared" si="1"/>
        <v>0.13603164494206141</v>
      </c>
      <c r="H34" s="151">
        <f t="shared" si="2"/>
        <v>582.41268623718884</v>
      </c>
      <c r="I34" s="151">
        <f t="shared" si="3"/>
        <v>128.13079097218156</v>
      </c>
      <c r="J34" s="734">
        <v>220.26243949018584</v>
      </c>
      <c r="K34" s="151">
        <v>148.18017972472336</v>
      </c>
      <c r="L34" s="151"/>
      <c r="M34" s="725">
        <f t="shared" si="4"/>
        <v>0.1573588595965027</v>
      </c>
    </row>
    <row r="35" spans="1:13" x14ac:dyDescent="0.3">
      <c r="A35" s="158">
        <v>30</v>
      </c>
      <c r="B35" s="321" t="s">
        <v>1094</v>
      </c>
      <c r="C35" s="146">
        <v>6358.97</v>
      </c>
      <c r="D35" s="146"/>
      <c r="E35" s="146"/>
      <c r="F35" s="146">
        <f t="shared" si="0"/>
        <v>6358.97</v>
      </c>
      <c r="G35" s="863">
        <f t="shared" si="1"/>
        <v>0.12615430543722267</v>
      </c>
      <c r="H35" s="151">
        <f t="shared" si="2"/>
        <v>540.12335101419694</v>
      </c>
      <c r="I35" s="151">
        <f t="shared" si="3"/>
        <v>118.82713722312333</v>
      </c>
      <c r="J35" s="734">
        <v>204.26905136395095</v>
      </c>
      <c r="K35" s="151">
        <v>137.42072780710154</v>
      </c>
      <c r="L35" s="151"/>
      <c r="M35" s="725">
        <f t="shared" si="4"/>
        <v>0.15735885959650267</v>
      </c>
    </row>
    <row r="36" spans="1:13" x14ac:dyDescent="0.3">
      <c r="A36" s="158">
        <v>31</v>
      </c>
      <c r="B36" s="321" t="s">
        <v>1095</v>
      </c>
      <c r="C36" s="146">
        <v>4302.43</v>
      </c>
      <c r="D36" s="146"/>
      <c r="E36" s="146"/>
      <c r="F36" s="146">
        <f t="shared" si="0"/>
        <v>4302.43</v>
      </c>
      <c r="G36" s="863">
        <f t="shared" si="1"/>
        <v>8.5355028934288091E-2</v>
      </c>
      <c r="H36" s="151">
        <f t="shared" si="2"/>
        <v>365.44328863070774</v>
      </c>
      <c r="I36" s="151">
        <f t="shared" si="3"/>
        <v>80.397523498755703</v>
      </c>
      <c r="J36" s="734">
        <v>138.20686285039926</v>
      </c>
      <c r="K36" s="151">
        <v>92.977803313918415</v>
      </c>
      <c r="L36" s="151"/>
      <c r="M36" s="725">
        <f t="shared" si="4"/>
        <v>0.1573588595965027</v>
      </c>
    </row>
    <row r="37" spans="1:13" x14ac:dyDescent="0.3">
      <c r="A37" s="158">
        <v>32</v>
      </c>
      <c r="B37" s="321" t="s">
        <v>1096</v>
      </c>
      <c r="C37" s="146">
        <v>4355.7</v>
      </c>
      <c r="D37" s="146"/>
      <c r="E37" s="146"/>
      <c r="F37" s="146">
        <f t="shared" si="0"/>
        <v>4355.7</v>
      </c>
      <c r="G37" s="863">
        <f t="shared" si="1"/>
        <v>8.6411841570712036E-2</v>
      </c>
      <c r="H37" s="151">
        <f t="shared" si="2"/>
        <v>369.96797909292502</v>
      </c>
      <c r="I37" s="151">
        <f t="shared" si="3"/>
        <v>81.392955400443512</v>
      </c>
      <c r="J37" s="734">
        <v>139.91805387129693</v>
      </c>
      <c r="K37" s="151">
        <v>94.128996379821274</v>
      </c>
      <c r="L37" s="151"/>
      <c r="M37" s="725">
        <f t="shared" si="4"/>
        <v>0.1573588595965027</v>
      </c>
    </row>
    <row r="38" spans="1:13" x14ac:dyDescent="0.3">
      <c r="A38" s="158">
        <v>33</v>
      </c>
      <c r="B38" s="321" t="s">
        <v>1097</v>
      </c>
      <c r="C38" s="146">
        <v>105.7</v>
      </c>
      <c r="D38" s="146"/>
      <c r="E38" s="146"/>
      <c r="F38" s="146">
        <f t="shared" si="0"/>
        <v>105.7</v>
      </c>
      <c r="G38" s="863">
        <f t="shared" si="1"/>
        <v>2.096960684625723E-3</v>
      </c>
      <c r="H38" s="151">
        <f t="shared" si="2"/>
        <v>8.978032323190801</v>
      </c>
      <c r="I38" s="151">
        <f t="shared" si="3"/>
        <v>1.9751671111019762</v>
      </c>
      <c r="J38" s="734">
        <v>3.3953987405459705</v>
      </c>
      <c r="K38" s="151">
        <v>2.2842332845115849</v>
      </c>
      <c r="L38" s="151"/>
      <c r="M38" s="725">
        <f t="shared" si="4"/>
        <v>0.1573588595965027</v>
      </c>
    </row>
    <row r="39" spans="1:13" x14ac:dyDescent="0.3">
      <c r="A39" s="158">
        <v>34</v>
      </c>
      <c r="B39" s="321" t="s">
        <v>1098</v>
      </c>
      <c r="C39" s="146">
        <v>2349.19</v>
      </c>
      <c r="D39" s="146"/>
      <c r="E39" s="146"/>
      <c r="F39" s="146">
        <f t="shared" si="0"/>
        <v>2349.19</v>
      </c>
      <c r="G39" s="863">
        <f t="shared" si="1"/>
        <v>4.6605100006772968E-2</v>
      </c>
      <c r="H39" s="151">
        <f t="shared" si="2"/>
        <v>199.53740542399811</v>
      </c>
      <c r="I39" s="151">
        <f t="shared" si="3"/>
        <v>43.898229193279583</v>
      </c>
      <c r="J39" s="734">
        <v>75.462977930966787</v>
      </c>
      <c r="K39" s="151">
        <v>50.767246827263662</v>
      </c>
      <c r="L39" s="151"/>
      <c r="M39" s="725">
        <f t="shared" si="4"/>
        <v>0.15735885959650267</v>
      </c>
    </row>
    <row r="40" spans="1:13" x14ac:dyDescent="0.3">
      <c r="A40" s="158">
        <v>35</v>
      </c>
      <c r="B40" s="321" t="s">
        <v>1099</v>
      </c>
      <c r="C40" s="146">
        <v>3321.01</v>
      </c>
      <c r="D40" s="146"/>
      <c r="E40" s="146"/>
      <c r="F40" s="146">
        <f t="shared" si="0"/>
        <v>3321.01</v>
      </c>
      <c r="G40" s="863">
        <f t="shared" si="1"/>
        <v>6.5884838252118008E-2</v>
      </c>
      <c r="H40" s="151">
        <f t="shared" si="2"/>
        <v>282.08264073453063</v>
      </c>
      <c r="I40" s="151">
        <f t="shared" si="3"/>
        <v>62.05818096159674</v>
      </c>
      <c r="J40" s="734">
        <v>106.68073009782948</v>
      </c>
      <c r="K40" s="151">
        <v>71.768794514624574</v>
      </c>
      <c r="L40" s="151"/>
      <c r="M40" s="725">
        <f t="shared" si="4"/>
        <v>0.1573588595965027</v>
      </c>
    </row>
    <row r="41" spans="1:13" x14ac:dyDescent="0.3">
      <c r="A41" s="158">
        <v>36</v>
      </c>
      <c r="B41" s="321" t="s">
        <v>1100</v>
      </c>
      <c r="C41" s="146">
        <v>3969.9</v>
      </c>
      <c r="D41" s="146"/>
      <c r="E41" s="146"/>
      <c r="F41" s="146">
        <f t="shared" si="0"/>
        <v>3969.9</v>
      </c>
      <c r="G41" s="863">
        <f t="shared" si="1"/>
        <v>7.875803426580566E-2</v>
      </c>
      <c r="H41" s="151">
        <f t="shared" si="2"/>
        <v>337.19858580733364</v>
      </c>
      <c r="I41" s="151">
        <f t="shared" si="3"/>
        <v>74.183688877613406</v>
      </c>
      <c r="J41" s="734">
        <v>127.52500908319253</v>
      </c>
      <c r="K41" s="151">
        <v>85.791652944016462</v>
      </c>
      <c r="L41" s="151"/>
      <c r="M41" s="725">
        <f t="shared" si="4"/>
        <v>0.1573588595965027</v>
      </c>
    </row>
    <row r="42" spans="1:13" x14ac:dyDescent="0.3">
      <c r="A42" s="158">
        <v>37</v>
      </c>
      <c r="B42" s="321" t="s">
        <v>1101</v>
      </c>
      <c r="C42" s="146">
        <v>6582.1</v>
      </c>
      <c r="D42" s="146"/>
      <c r="E42" s="146"/>
      <c r="F42" s="146">
        <f t="shared" si="0"/>
        <v>6582.1</v>
      </c>
      <c r="G42" s="863">
        <f t="shared" si="1"/>
        <v>0.13058093587771971</v>
      </c>
      <c r="H42" s="151">
        <f t="shared" si="2"/>
        <v>559.07574791366301</v>
      </c>
      <c r="I42" s="151">
        <f t="shared" si="3"/>
        <v>122.99666454100586</v>
      </c>
      <c r="J42" s="734">
        <v>211.43665137320377</v>
      </c>
      <c r="K42" s="151">
        <v>142.24268592226775</v>
      </c>
      <c r="L42" s="151"/>
      <c r="M42" s="725">
        <f t="shared" si="4"/>
        <v>0.15735885959650267</v>
      </c>
    </row>
    <row r="43" spans="1:13" x14ac:dyDescent="0.3">
      <c r="A43" s="158">
        <v>38</v>
      </c>
      <c r="B43" s="321" t="s">
        <v>1102</v>
      </c>
      <c r="C43" s="146">
        <v>8461.27</v>
      </c>
      <c r="D43" s="146">
        <v>287.3</v>
      </c>
      <c r="E43" s="146"/>
      <c r="F43" s="146">
        <f t="shared" si="0"/>
        <v>8748.57</v>
      </c>
      <c r="G43" s="863">
        <f t="shared" si="1"/>
        <v>0.17356109117025603</v>
      </c>
      <c r="H43" s="151">
        <f t="shared" si="2"/>
        <v>743.09313379089269</v>
      </c>
      <c r="I43" s="151">
        <f t="shared" si="3"/>
        <v>163.48048943399638</v>
      </c>
      <c r="J43" s="734">
        <v>281.03011882287859</v>
      </c>
      <c r="K43" s="151">
        <v>189.0612562524079</v>
      </c>
      <c r="L43" s="151"/>
      <c r="M43" s="725">
        <f t="shared" si="4"/>
        <v>0.1573588595965027</v>
      </c>
    </row>
    <row r="44" spans="1:13" x14ac:dyDescent="0.3">
      <c r="A44" s="158">
        <v>39</v>
      </c>
      <c r="B44" s="321" t="s">
        <v>1103</v>
      </c>
      <c r="C44" s="146">
        <v>3715.24</v>
      </c>
      <c r="D44" s="146"/>
      <c r="E44" s="146">
        <v>109.3</v>
      </c>
      <c r="F44" s="146">
        <f t="shared" si="0"/>
        <v>3824.54</v>
      </c>
      <c r="G44" s="863">
        <f t="shared" si="1"/>
        <v>7.5874266951546476E-2</v>
      </c>
      <c r="H44" s="151">
        <f t="shared" si="2"/>
        <v>324.85188023969863</v>
      </c>
      <c r="I44" s="151">
        <f t="shared" si="3"/>
        <v>71.467413652733697</v>
      </c>
      <c r="J44" s="734">
        <v>122.85561304794405</v>
      </c>
      <c r="K44" s="151">
        <v>82.650345940831926</v>
      </c>
      <c r="L44" s="151"/>
      <c r="M44" s="725">
        <f t="shared" si="4"/>
        <v>0.1573588595965027</v>
      </c>
    </row>
    <row r="45" spans="1:13" x14ac:dyDescent="0.3">
      <c r="A45" s="158">
        <v>40</v>
      </c>
      <c r="B45" s="321" t="s">
        <v>1104</v>
      </c>
      <c r="C45" s="146">
        <v>355.8</v>
      </c>
      <c r="D45" s="146"/>
      <c r="E45" s="146"/>
      <c r="F45" s="146">
        <f t="shared" si="0"/>
        <v>355.8</v>
      </c>
      <c r="G45" s="863">
        <f t="shared" si="1"/>
        <v>7.05864343982812E-3</v>
      </c>
      <c r="H45" s="151">
        <f t="shared" si="2"/>
        <v>30.221228955452101</v>
      </c>
      <c r="I45" s="151">
        <f t="shared" si="3"/>
        <v>6.6486703701994623</v>
      </c>
      <c r="J45" s="734">
        <v>11.429355457769692</v>
      </c>
      <c r="K45" s="151">
        <v>7.6890274610143976</v>
      </c>
      <c r="L45" s="151"/>
      <c r="M45" s="725">
        <f t="shared" si="4"/>
        <v>0.15735885959650267</v>
      </c>
    </row>
    <row r="46" spans="1:13" x14ac:dyDescent="0.3">
      <c r="A46" s="158">
        <v>41</v>
      </c>
      <c r="B46" s="321" t="s">
        <v>1105</v>
      </c>
      <c r="C46" s="146">
        <v>907.4</v>
      </c>
      <c r="D46" s="146"/>
      <c r="E46" s="146"/>
      <c r="F46" s="146">
        <f t="shared" si="0"/>
        <v>907.4</v>
      </c>
      <c r="G46" s="863">
        <f t="shared" si="1"/>
        <v>1.8001723039066993E-2</v>
      </c>
      <c r="H46" s="151">
        <f t="shared" si="2"/>
        <v>77.073477105613378</v>
      </c>
      <c r="I46" s="151">
        <f t="shared" si="3"/>
        <v>16.956164963234944</v>
      </c>
      <c r="J46" s="734">
        <v>29.148389944857279</v>
      </c>
      <c r="K46" s="151">
        <v>19.609397184160944</v>
      </c>
      <c r="L46" s="151"/>
      <c r="M46" s="725">
        <f t="shared" si="4"/>
        <v>0.1573588595965027</v>
      </c>
    </row>
    <row r="47" spans="1:13" x14ac:dyDescent="0.3">
      <c r="A47" s="158">
        <v>42</v>
      </c>
      <c r="B47" s="321" t="s">
        <v>1106</v>
      </c>
      <c r="C47" s="146">
        <v>2273.6</v>
      </c>
      <c r="D47" s="146"/>
      <c r="E47" s="146"/>
      <c r="F47" s="146">
        <f t="shared" si="0"/>
        <v>2273.6</v>
      </c>
      <c r="G47" s="863">
        <f t="shared" si="1"/>
        <v>4.5105485454730788E-2</v>
      </c>
      <c r="H47" s="151">
        <f t="shared" si="2"/>
        <v>193.11688070015714</v>
      </c>
      <c r="I47" s="151">
        <f t="shared" si="3"/>
        <v>42.48571375403457</v>
      </c>
      <c r="J47" s="734">
        <v>73.034802048300094</v>
      </c>
      <c r="K47" s="151">
        <v>49.133706676116738</v>
      </c>
      <c r="L47" s="151"/>
      <c r="M47" s="725">
        <f t="shared" si="4"/>
        <v>0.1573588595965027</v>
      </c>
    </row>
    <row r="48" spans="1:13" x14ac:dyDescent="0.3">
      <c r="A48" s="158">
        <v>43</v>
      </c>
      <c r="B48" s="321" t="s">
        <v>1107</v>
      </c>
      <c r="C48" s="146">
        <v>154.1</v>
      </c>
      <c r="D48" s="146"/>
      <c r="E48" s="146"/>
      <c r="F48" s="146">
        <f t="shared" si="0"/>
        <v>154.1</v>
      </c>
      <c r="G48" s="863">
        <f t="shared" si="1"/>
        <v>3.0571583869519765E-3</v>
      </c>
      <c r="H48" s="151">
        <f t="shared" si="2"/>
        <v>13.089070775815539</v>
      </c>
      <c r="I48" s="151">
        <f t="shared" si="3"/>
        <v>2.8795955706794185</v>
      </c>
      <c r="J48" s="734">
        <v>4.9501508601526405</v>
      </c>
      <c r="K48" s="151">
        <v>3.3301830571734641</v>
      </c>
      <c r="L48" s="151"/>
      <c r="M48" s="725">
        <f t="shared" si="4"/>
        <v>0.15735885959650267</v>
      </c>
    </row>
    <row r="49" spans="1:13" x14ac:dyDescent="0.3">
      <c r="A49" s="158">
        <v>44</v>
      </c>
      <c r="B49" s="321" t="s">
        <v>1108</v>
      </c>
      <c r="C49" s="146">
        <v>93.9</v>
      </c>
      <c r="D49" s="146"/>
      <c r="E49" s="146"/>
      <c r="F49" s="146">
        <f t="shared" si="0"/>
        <v>93.9</v>
      </c>
      <c r="G49" s="863">
        <f t="shared" si="1"/>
        <v>1.8628628976949425E-3</v>
      </c>
      <c r="H49" s="151">
        <f t="shared" si="2"/>
        <v>7.9757543533360113</v>
      </c>
      <c r="I49" s="151">
        <f t="shared" si="3"/>
        <v>1.7546659577339225</v>
      </c>
      <c r="J49" s="734">
        <v>3.0163476039476507</v>
      </c>
      <c r="K49" s="151">
        <v>2.029229001094019</v>
      </c>
      <c r="L49" s="151"/>
      <c r="M49" s="725">
        <f t="shared" si="4"/>
        <v>0.1573588595965027</v>
      </c>
    </row>
    <row r="50" spans="1:13" x14ac:dyDescent="0.3">
      <c r="A50" s="158">
        <v>45</v>
      </c>
      <c r="B50" s="321" t="s">
        <v>1109</v>
      </c>
      <c r="C50" s="146">
        <v>296.10000000000002</v>
      </c>
      <c r="D50" s="146"/>
      <c r="E50" s="146"/>
      <c r="F50" s="146">
        <f t="shared" si="0"/>
        <v>296.10000000000002</v>
      </c>
      <c r="G50" s="863">
        <f t="shared" si="1"/>
        <v>5.8742673483223908E-3</v>
      </c>
      <c r="H50" s="151">
        <f t="shared" si="2"/>
        <v>25.150381938474897</v>
      </c>
      <c r="I50" s="151">
        <f t="shared" si="3"/>
        <v>5.5330840264644774</v>
      </c>
      <c r="J50" s="734">
        <v>9.5116136904036157</v>
      </c>
      <c r="K50" s="151">
        <v>6.3988786711814587</v>
      </c>
      <c r="L50" s="151"/>
      <c r="M50" s="725">
        <f t="shared" si="4"/>
        <v>0.15735885959650267</v>
      </c>
    </row>
    <row r="51" spans="1:13" x14ac:dyDescent="0.3">
      <c r="A51" s="158">
        <v>46</v>
      </c>
      <c r="B51" s="321" t="s">
        <v>1042</v>
      </c>
      <c r="C51" s="146">
        <v>4177.21</v>
      </c>
      <c r="D51" s="146">
        <v>6.6</v>
      </c>
      <c r="E51" s="146"/>
      <c r="F51" s="146">
        <f t="shared" si="0"/>
        <v>4183.8100000000004</v>
      </c>
      <c r="G51" s="863">
        <f t="shared" si="1"/>
        <v>8.3001751011768668E-2</v>
      </c>
      <c r="H51" s="151">
        <f t="shared" si="2"/>
        <v>355.36784686933697</v>
      </c>
      <c r="I51" s="151">
        <f t="shared" si="3"/>
        <v>78.18092631125414</v>
      </c>
      <c r="J51" s="734">
        <v>134.3964352382558</v>
      </c>
      <c r="K51" s="151">
        <v>90.414361949597094</v>
      </c>
      <c r="L51" s="151"/>
      <c r="M51" s="725">
        <f t="shared" si="4"/>
        <v>0.1573588595965027</v>
      </c>
    </row>
    <row r="52" spans="1:13" x14ac:dyDescent="0.3">
      <c r="A52" s="158">
        <v>47</v>
      </c>
      <c r="B52" s="321" t="s">
        <v>1043</v>
      </c>
      <c r="C52" s="146">
        <v>4140.68</v>
      </c>
      <c r="D52" s="146"/>
      <c r="E52" s="146"/>
      <c r="F52" s="146">
        <f t="shared" si="0"/>
        <v>4140.68</v>
      </c>
      <c r="G52" s="863">
        <f t="shared" si="1"/>
        <v>8.2146103761741154E-2</v>
      </c>
      <c r="H52" s="151">
        <f t="shared" si="2"/>
        <v>351.70443595070662</v>
      </c>
      <c r="I52" s="151">
        <f t="shared" si="3"/>
        <v>77.374975909155452</v>
      </c>
      <c r="J52" s="734">
        <v>133.01097121101128</v>
      </c>
      <c r="K52" s="151">
        <v>89.482299683173409</v>
      </c>
      <c r="L52" s="151"/>
      <c r="M52" s="725">
        <f t="shared" si="4"/>
        <v>0.1573588595965027</v>
      </c>
    </row>
    <row r="53" spans="1:13" x14ac:dyDescent="0.3">
      <c r="A53" s="158">
        <v>48</v>
      </c>
      <c r="B53" s="321" t="s">
        <v>2157</v>
      </c>
      <c r="C53" s="146">
        <v>7831.81</v>
      </c>
      <c r="D53" s="146"/>
      <c r="E53" s="146"/>
      <c r="F53" s="146">
        <f t="shared" si="0"/>
        <v>7831.81</v>
      </c>
      <c r="G53" s="863">
        <f t="shared" si="1"/>
        <v>0.15537367700528462</v>
      </c>
      <c r="H53" s="151">
        <f t="shared" si="2"/>
        <v>665.2246294142758</v>
      </c>
      <c r="I53" s="151">
        <f t="shared" si="3"/>
        <v>146.34941847114067</v>
      </c>
      <c r="J53" s="734">
        <v>251.58105780695686</v>
      </c>
      <c r="K53" s="151">
        <v>169.24958448411232</v>
      </c>
      <c r="L53" s="151"/>
      <c r="M53" s="725">
        <f t="shared" si="4"/>
        <v>0.15735885959650267</v>
      </c>
    </row>
    <row r="54" spans="1:13" x14ac:dyDescent="0.3">
      <c r="A54" s="158">
        <v>49</v>
      </c>
      <c r="B54" s="321" t="s">
        <v>2175</v>
      </c>
      <c r="C54" s="146">
        <v>996.1</v>
      </c>
      <c r="D54" s="146"/>
      <c r="E54" s="146"/>
      <c r="F54" s="146">
        <f t="shared" si="0"/>
        <v>996.1</v>
      </c>
      <c r="G54" s="863">
        <f t="shared" si="1"/>
        <v>1.9761424200148373E-2</v>
      </c>
      <c r="H54" s="151">
        <f t="shared" si="2"/>
        <v>84.607549641725242</v>
      </c>
      <c r="I54" s="151">
        <f t="shared" si="3"/>
        <v>18.613660921179555</v>
      </c>
      <c r="J54" s="734">
        <v>31.997698064880247</v>
      </c>
      <c r="K54" s="151">
        <v>21.526251416291295</v>
      </c>
      <c r="L54" s="151"/>
      <c r="M54" s="725">
        <f t="shared" si="4"/>
        <v>0.1573588595965027</v>
      </c>
    </row>
    <row r="55" spans="1:13" x14ac:dyDescent="0.3">
      <c r="A55" s="158">
        <v>50</v>
      </c>
      <c r="B55" s="321" t="s">
        <v>2177</v>
      </c>
      <c r="C55" s="146">
        <v>533.79999999999995</v>
      </c>
      <c r="D55" s="146"/>
      <c r="E55" s="146"/>
      <c r="F55" s="146">
        <f t="shared" si="0"/>
        <v>533.79999999999995</v>
      </c>
      <c r="G55" s="863">
        <f t="shared" si="1"/>
        <v>1.058994903929244E-2</v>
      </c>
      <c r="H55" s="151">
        <f t="shared" si="2"/>
        <v>45.340337314278614</v>
      </c>
      <c r="I55" s="151">
        <f t="shared" si="3"/>
        <v>9.9748742091412943</v>
      </c>
      <c r="J55" s="734">
        <v>17.147245484422317</v>
      </c>
      <c r="K55" s="151">
        <v>11.535702244770897</v>
      </c>
      <c r="L55" s="151"/>
      <c r="M55" s="725">
        <f t="shared" si="4"/>
        <v>0.15735885959650267</v>
      </c>
    </row>
    <row r="56" spans="1:13" x14ac:dyDescent="0.3">
      <c r="A56" s="158">
        <v>51</v>
      </c>
      <c r="B56" s="321" t="s">
        <v>2176</v>
      </c>
      <c r="C56" s="146">
        <v>987.3</v>
      </c>
      <c r="D56" s="146"/>
      <c r="E56" s="146"/>
      <c r="F56" s="146">
        <f t="shared" si="0"/>
        <v>987.3</v>
      </c>
      <c r="G56" s="863">
        <f t="shared" si="1"/>
        <v>1.9586842799725415E-2</v>
      </c>
      <c r="H56" s="151">
        <f t="shared" si="2"/>
        <v>83.860088104884369</v>
      </c>
      <c r="I56" s="151">
        <f t="shared" si="3"/>
        <v>18.44921938307456</v>
      </c>
      <c r="J56" s="734">
        <v>31.715015861315393</v>
      </c>
      <c r="K56" s="151">
        <v>21.336078730352764</v>
      </c>
      <c r="L56" s="151"/>
      <c r="M56" s="725">
        <f t="shared" si="4"/>
        <v>0.15735885959650267</v>
      </c>
    </row>
    <row r="57" spans="1:13" x14ac:dyDescent="0.3">
      <c r="A57" s="158">
        <v>52</v>
      </c>
      <c r="B57" s="321" t="s">
        <v>2178</v>
      </c>
      <c r="C57" s="146">
        <v>442.6</v>
      </c>
      <c r="D57" s="146"/>
      <c r="E57" s="146"/>
      <c r="F57" s="146">
        <f t="shared" si="0"/>
        <v>442.6</v>
      </c>
      <c r="G57" s="863">
        <f t="shared" si="1"/>
        <v>8.7806508894545422E-3</v>
      </c>
      <c r="H57" s="151">
        <f t="shared" si="2"/>
        <v>37.593917750655152</v>
      </c>
      <c r="I57" s="151">
        <f t="shared" si="3"/>
        <v>8.2706619051441326</v>
      </c>
      <c r="J57" s="734">
        <v>14.217629920204793</v>
      </c>
      <c r="K57" s="151">
        <v>9.5648216814080165</v>
      </c>
      <c r="L57" s="151"/>
      <c r="M57" s="725">
        <f t="shared" si="4"/>
        <v>0.1573588595965027</v>
      </c>
    </row>
    <row r="58" spans="1:13" x14ac:dyDescent="0.3">
      <c r="A58" s="158">
        <v>53</v>
      </c>
      <c r="B58" s="324" t="s">
        <v>2198</v>
      </c>
      <c r="C58" s="150">
        <v>7013.2</v>
      </c>
      <c r="D58" s="150"/>
      <c r="E58" s="150"/>
      <c r="F58" s="146">
        <f t="shared" si="0"/>
        <v>7013.2</v>
      </c>
      <c r="G58" s="863">
        <f t="shared" si="1"/>
        <v>0.13913344061889424</v>
      </c>
      <c r="H58" s="151">
        <f t="shared" si="2"/>
        <v>595.69286933776471</v>
      </c>
      <c r="I58" s="151">
        <f t="shared" si="3"/>
        <v>131.05243125430823</v>
      </c>
      <c r="J58" s="734">
        <v>225.28486705011355</v>
      </c>
      <c r="K58" s="151">
        <v>151.5589864800061</v>
      </c>
      <c r="L58" s="151"/>
      <c r="M58" s="725">
        <f t="shared" si="4"/>
        <v>0.1573588595965027</v>
      </c>
    </row>
    <row r="59" spans="1:13" x14ac:dyDescent="0.3">
      <c r="A59" s="158">
        <v>54</v>
      </c>
      <c r="B59" s="324" t="s">
        <v>2188</v>
      </c>
      <c r="C59" s="150">
        <v>8402.66</v>
      </c>
      <c r="D59" s="150"/>
      <c r="E59" s="150"/>
      <c r="F59" s="146">
        <f t="shared" si="0"/>
        <v>8402.66</v>
      </c>
      <c r="G59" s="863">
        <f t="shared" si="1"/>
        <v>0.16669865341794871</v>
      </c>
      <c r="H59" s="151">
        <f t="shared" si="2"/>
        <v>713.7119496762765</v>
      </c>
      <c r="I59" s="151">
        <f t="shared" si="3"/>
        <v>157.01662892878082</v>
      </c>
      <c r="J59" s="734">
        <v>269.91845961434251</v>
      </c>
      <c r="K59" s="151">
        <v>181.5859569577494</v>
      </c>
      <c r="L59" s="151"/>
      <c r="M59" s="725">
        <f t="shared" si="4"/>
        <v>0.1573588595965027</v>
      </c>
    </row>
    <row r="60" spans="1:13" x14ac:dyDescent="0.3">
      <c r="A60" s="158">
        <v>55</v>
      </c>
      <c r="B60" s="321" t="s">
        <v>2184</v>
      </c>
      <c r="C60" s="146">
        <v>2601.63</v>
      </c>
      <c r="D60" s="146"/>
      <c r="E60" s="146"/>
      <c r="F60" s="146">
        <f t="shared" si="0"/>
        <v>2601.63</v>
      </c>
      <c r="G60" s="863">
        <f t="shared" si="1"/>
        <v>5.1613205543451467E-2</v>
      </c>
      <c r="H60" s="151">
        <f t="shared" si="2"/>
        <v>220.97935887401027</v>
      </c>
      <c r="I60" s="151">
        <f t="shared" si="3"/>
        <v>48.61545895228226</v>
      </c>
      <c r="J60" s="734">
        <v>83.572102415956607</v>
      </c>
      <c r="K60" s="151">
        <v>56.222609649800134</v>
      </c>
      <c r="L60" s="151"/>
      <c r="M60" s="725">
        <f t="shared" si="4"/>
        <v>0.15735885959650267</v>
      </c>
    </row>
    <row r="61" spans="1:13" x14ac:dyDescent="0.3">
      <c r="A61" s="158">
        <v>56</v>
      </c>
      <c r="B61" s="321" t="s">
        <v>2183</v>
      </c>
      <c r="C61" s="146">
        <v>2594.2600000000002</v>
      </c>
      <c r="D61" s="146"/>
      <c r="E61" s="146"/>
      <c r="F61" s="146">
        <f t="shared" si="0"/>
        <v>2594.2600000000002</v>
      </c>
      <c r="G61" s="863">
        <f t="shared" si="1"/>
        <v>5.146699362059725E-2</v>
      </c>
      <c r="H61" s="151">
        <f t="shared" si="2"/>
        <v>220.35335983690609</v>
      </c>
      <c r="I61" s="151">
        <f t="shared" si="3"/>
        <v>48.477739164119342</v>
      </c>
      <c r="J61" s="734">
        <v>83.335356070471065</v>
      </c>
      <c r="K61" s="151">
        <v>56.063340025326617</v>
      </c>
      <c r="L61" s="151"/>
      <c r="M61" s="725">
        <f t="shared" si="4"/>
        <v>0.15735885959650267</v>
      </c>
    </row>
    <row r="62" spans="1:13" x14ac:dyDescent="0.3">
      <c r="A62" s="158">
        <v>57</v>
      </c>
      <c r="B62" s="321" t="s">
        <v>2186</v>
      </c>
      <c r="C62" s="146">
        <v>2653.52</v>
      </c>
      <c r="D62" s="146"/>
      <c r="E62" s="146"/>
      <c r="F62" s="146">
        <f t="shared" si="0"/>
        <v>2653.52</v>
      </c>
      <c r="G62" s="863">
        <f t="shared" si="1"/>
        <v>5.2642640642081823E-2</v>
      </c>
      <c r="H62" s="151">
        <f t="shared" si="2"/>
        <v>225.3868337770412</v>
      </c>
      <c r="I62" s="151">
        <f t="shared" si="3"/>
        <v>49.585103430949069</v>
      </c>
      <c r="J62" s="734">
        <v>85.238963727658884</v>
      </c>
      <c r="K62" s="151">
        <v>57.343980180862637</v>
      </c>
      <c r="L62" s="151"/>
      <c r="M62" s="725">
        <f t="shared" si="4"/>
        <v>0.15735885959650267</v>
      </c>
    </row>
    <row r="63" spans="1:13" x14ac:dyDescent="0.3">
      <c r="A63" s="158">
        <v>58</v>
      </c>
      <c r="B63" s="322" t="s">
        <v>2187</v>
      </c>
      <c r="C63" s="146">
        <v>2150.9</v>
      </c>
      <c r="D63" s="146"/>
      <c r="E63" s="146"/>
      <c r="F63" s="146">
        <f t="shared" si="0"/>
        <v>2150.9</v>
      </c>
      <c r="G63" s="863">
        <f t="shared" si="1"/>
        <v>4.2671265246560723E-2</v>
      </c>
      <c r="H63" s="151">
        <f t="shared" si="2"/>
        <v>182.6948885898874</v>
      </c>
      <c r="I63" s="151">
        <f t="shared" si="3"/>
        <v>40.192875489775226</v>
      </c>
      <c r="J63" s="734">
        <v>69.093312687231119</v>
      </c>
      <c r="K63" s="151">
        <v>46.482094339223906</v>
      </c>
      <c r="L63" s="151"/>
      <c r="M63" s="725">
        <f t="shared" si="4"/>
        <v>0.1573588595965027</v>
      </c>
    </row>
    <row r="64" spans="1:13" x14ac:dyDescent="0.3">
      <c r="A64" s="158">
        <v>59</v>
      </c>
      <c r="B64" s="322" t="s">
        <v>2194</v>
      </c>
      <c r="C64" s="150">
        <v>3353.7</v>
      </c>
      <c r="D64" s="150"/>
      <c r="E64" s="150"/>
      <c r="F64" s="146">
        <f t="shared" si="0"/>
        <v>3353.7</v>
      </c>
      <c r="G64" s="863">
        <f t="shared" si="1"/>
        <v>6.6533368477098273E-2</v>
      </c>
      <c r="H64" s="151">
        <f t="shared" si="2"/>
        <v>284.8592904662724</v>
      </c>
      <c r="I64" s="151">
        <f t="shared" si="3"/>
        <v>62.669043902579929</v>
      </c>
      <c r="J64" s="734">
        <v>107.73083023811752</v>
      </c>
      <c r="K64" s="151">
        <v>72.475242821821197</v>
      </c>
      <c r="L64" s="151"/>
      <c r="M64" s="725">
        <f t="shared" si="4"/>
        <v>0.15735885959650267</v>
      </c>
    </row>
    <row r="65" spans="1:14" s="337" customFormat="1" x14ac:dyDescent="0.3">
      <c r="A65" s="402"/>
      <c r="B65" s="378" t="s">
        <v>1124</v>
      </c>
      <c r="C65" s="380">
        <f>SUM(C6:C64)</f>
        <v>249595.68</v>
      </c>
      <c r="D65" s="380">
        <f t="shared" ref="D65:K65" si="5">SUM(D6:D64)</f>
        <v>1319.2</v>
      </c>
      <c r="E65" s="380">
        <f t="shared" si="5"/>
        <v>1116.55</v>
      </c>
      <c r="F65" s="380">
        <f t="shared" si="5"/>
        <v>252031.43000000002</v>
      </c>
      <c r="G65" s="380">
        <f t="shared" si="5"/>
        <v>4.9999999999999991</v>
      </c>
      <c r="H65" s="151">
        <f t="shared" si="2"/>
        <v>21407.249999999996</v>
      </c>
      <c r="I65" s="380">
        <f t="shared" si="5"/>
        <v>4709.5950000000003</v>
      </c>
      <c r="J65" s="380">
        <f t="shared" si="5"/>
        <v>8096.0000000000018</v>
      </c>
      <c r="K65" s="380">
        <f t="shared" si="5"/>
        <v>5446.5334072757942</v>
      </c>
      <c r="L65" s="691"/>
      <c r="M65" s="725">
        <f t="shared" si="4"/>
        <v>0.15735885959650267</v>
      </c>
    </row>
    <row r="66" spans="1:14" x14ac:dyDescent="0.3">
      <c r="A66" s="787" t="s">
        <v>1343</v>
      </c>
      <c r="B66" s="772"/>
      <c r="C66" s="773"/>
      <c r="D66" s="773"/>
      <c r="E66" s="773"/>
      <c r="F66" s="773"/>
      <c r="G66" s="773"/>
      <c r="H66" s="151">
        <f t="shared" si="2"/>
        <v>0</v>
      </c>
      <c r="I66" s="151"/>
      <c r="J66" s="734"/>
      <c r="K66" s="151"/>
      <c r="L66" s="773"/>
      <c r="M66" s="725"/>
    </row>
    <row r="67" spans="1:14" x14ac:dyDescent="0.3">
      <c r="A67" s="152">
        <v>2</v>
      </c>
      <c r="B67" s="321" t="s">
        <v>1110</v>
      </c>
      <c r="C67" s="146">
        <v>7517.84</v>
      </c>
      <c r="D67" s="146"/>
      <c r="E67" s="146">
        <v>47.9</v>
      </c>
      <c r="F67" s="146">
        <f t="shared" si="0"/>
        <v>7565.74</v>
      </c>
      <c r="G67" s="716">
        <f t="shared" ref="G67:G80" si="6">1.5/84396.03*F67</f>
        <v>0.13446852891066086</v>
      </c>
      <c r="H67" s="151">
        <f t="shared" si="2"/>
        <v>575.72028310454891</v>
      </c>
      <c r="I67" s="151">
        <f t="shared" si="3"/>
        <v>126.65846228300076</v>
      </c>
      <c r="J67" s="734">
        <v>201.60066824846609</v>
      </c>
      <c r="K67" s="151">
        <v>182.84580725013035</v>
      </c>
      <c r="L67" s="151"/>
      <c r="M67" s="725">
        <f t="shared" si="4"/>
        <v>0.14365088159071632</v>
      </c>
      <c r="N67" s="165" t="s">
        <v>957</v>
      </c>
    </row>
    <row r="68" spans="1:14" x14ac:dyDescent="0.3">
      <c r="A68" s="152">
        <v>3</v>
      </c>
      <c r="B68" s="321" t="s">
        <v>1111</v>
      </c>
      <c r="C68" s="146">
        <v>7217.2</v>
      </c>
      <c r="D68" s="146"/>
      <c r="E68" s="146"/>
      <c r="F68" s="146">
        <f t="shared" si="0"/>
        <v>7217.2</v>
      </c>
      <c r="G68" s="716">
        <f t="shared" si="6"/>
        <v>0.12827380624420368</v>
      </c>
      <c r="H68" s="151">
        <f t="shared" si="2"/>
        <v>549.1978877442458</v>
      </c>
      <c r="I68" s="151">
        <f t="shared" si="3"/>
        <v>120.82353530373408</v>
      </c>
      <c r="J68" s="734">
        <v>192.31328896880271</v>
      </c>
      <c r="K68" s="151">
        <v>174.42243059973524</v>
      </c>
      <c r="L68" s="151"/>
      <c r="M68" s="725">
        <f t="shared" si="4"/>
        <v>0.14365088159071632</v>
      </c>
      <c r="N68" s="165" t="s">
        <v>958</v>
      </c>
    </row>
    <row r="69" spans="1:14" x14ac:dyDescent="0.3">
      <c r="A69" s="152">
        <v>4</v>
      </c>
      <c r="B69" s="321" t="s">
        <v>1112</v>
      </c>
      <c r="C69" s="146">
        <v>6362.5</v>
      </c>
      <c r="D69" s="146"/>
      <c r="E69" s="146">
        <v>72.7</v>
      </c>
      <c r="F69" s="146">
        <f t="shared" si="0"/>
        <v>6435.2</v>
      </c>
      <c r="G69" s="716">
        <f t="shared" si="6"/>
        <v>0.11437504821020611</v>
      </c>
      <c r="H69" s="151">
        <f t="shared" si="2"/>
        <v>489.69105015958695</v>
      </c>
      <c r="I69" s="151">
        <f t="shared" ref="I69:I124" si="7">H69*0.22</f>
        <v>107.73203103510913</v>
      </c>
      <c r="J69" s="734">
        <v>171.47570763897897</v>
      </c>
      <c r="K69" s="151">
        <v>155.52336437890264</v>
      </c>
      <c r="L69" s="151"/>
      <c r="M69" s="725">
        <f t="shared" si="4"/>
        <v>0.14365088159071634</v>
      </c>
      <c r="N69" s="165" t="s">
        <v>950</v>
      </c>
    </row>
    <row r="70" spans="1:14" x14ac:dyDescent="0.3">
      <c r="A70" s="152">
        <v>5</v>
      </c>
      <c r="B70" s="321" t="s">
        <v>1113</v>
      </c>
      <c r="C70" s="146">
        <v>8881.51</v>
      </c>
      <c r="D70" s="146"/>
      <c r="E70" s="146"/>
      <c r="F70" s="146">
        <f t="shared" si="0"/>
        <v>8881.51</v>
      </c>
      <c r="G70" s="716">
        <f t="shared" si="6"/>
        <v>0.1578541668369946</v>
      </c>
      <c r="H70" s="151">
        <f t="shared" si="2"/>
        <v>675.84472260425048</v>
      </c>
      <c r="I70" s="151">
        <f t="shared" si="7"/>
        <v>148.6858389729351</v>
      </c>
      <c r="J70" s="734">
        <v>236.66136439468366</v>
      </c>
      <c r="K70" s="151">
        <v>214.64481538489369</v>
      </c>
      <c r="L70" s="151"/>
      <c r="M70" s="725">
        <f t="shared" ref="M70:M82" si="8">(K70+J70+I70+H70)/F70</f>
        <v>0.14365088159071632</v>
      </c>
    </row>
    <row r="71" spans="1:14" x14ac:dyDescent="0.3">
      <c r="A71" s="152">
        <v>6</v>
      </c>
      <c r="B71" s="321" t="s">
        <v>1114</v>
      </c>
      <c r="C71" s="146">
        <v>7938.92</v>
      </c>
      <c r="D71" s="146"/>
      <c r="E71" s="146"/>
      <c r="F71" s="146">
        <f t="shared" si="0"/>
        <v>7938.92</v>
      </c>
      <c r="G71" s="716">
        <f t="shared" si="6"/>
        <v>0.14110118686862405</v>
      </c>
      <c r="H71" s="151">
        <f t="shared" ref="H71:H134" si="9">G71*4281.45</f>
        <v>604.11767651867046</v>
      </c>
      <c r="I71" s="151">
        <f t="shared" si="7"/>
        <v>132.90588883410751</v>
      </c>
      <c r="J71" s="734">
        <v>211.54461786568297</v>
      </c>
      <c r="K71" s="151">
        <v>191.86467365970876</v>
      </c>
      <c r="L71" s="151"/>
      <c r="M71" s="725">
        <f t="shared" si="8"/>
        <v>0.14365088159071634</v>
      </c>
    </row>
    <row r="72" spans="1:14" x14ac:dyDescent="0.3">
      <c r="A72" s="152">
        <v>7</v>
      </c>
      <c r="B72" s="321" t="s">
        <v>1115</v>
      </c>
      <c r="C72" s="146">
        <v>7102.99</v>
      </c>
      <c r="D72" s="146"/>
      <c r="E72" s="146"/>
      <c r="F72" s="146">
        <f t="shared" si="0"/>
        <v>7102.99</v>
      </c>
      <c r="G72" s="716">
        <f t="shared" si="6"/>
        <v>0.12624391218402098</v>
      </c>
      <c r="H72" s="151">
        <f t="shared" si="9"/>
        <v>540.50699782027664</v>
      </c>
      <c r="I72" s="151">
        <f t="shared" si="7"/>
        <v>118.91153952046086</v>
      </c>
      <c r="J72" s="734">
        <v>189.26998952675771</v>
      </c>
      <c r="K72" s="151">
        <v>171.66224856254689</v>
      </c>
      <c r="L72" s="151"/>
      <c r="M72" s="725">
        <f t="shared" si="8"/>
        <v>0.14365088159071634</v>
      </c>
    </row>
    <row r="73" spans="1:14" x14ac:dyDescent="0.3">
      <c r="A73" s="152">
        <v>8</v>
      </c>
      <c r="B73" s="321" t="s">
        <v>1116</v>
      </c>
      <c r="C73" s="146">
        <v>2474.6</v>
      </c>
      <c r="D73" s="146"/>
      <c r="E73" s="146">
        <v>54.25</v>
      </c>
      <c r="F73" s="146">
        <f t="shared" si="0"/>
        <v>2528.85</v>
      </c>
      <c r="G73" s="716">
        <f t="shared" si="6"/>
        <v>4.4946130759942145E-2</v>
      </c>
      <c r="H73" s="151">
        <f t="shared" si="9"/>
        <v>192.4346115421543</v>
      </c>
      <c r="I73" s="151">
        <f t="shared" si="7"/>
        <v>42.335614539273948</v>
      </c>
      <c r="J73" s="734">
        <v>67.385060800415218</v>
      </c>
      <c r="K73" s="151">
        <v>61.116245028839494</v>
      </c>
      <c r="L73" s="151"/>
      <c r="M73" s="725">
        <f t="shared" si="8"/>
        <v>0.14365088159071632</v>
      </c>
    </row>
    <row r="74" spans="1:14" x14ac:dyDescent="0.3">
      <c r="A74" s="152">
        <v>9</v>
      </c>
      <c r="B74" s="321" t="s">
        <v>1117</v>
      </c>
      <c r="C74" s="146">
        <v>4250.83</v>
      </c>
      <c r="D74" s="146"/>
      <c r="E74" s="146"/>
      <c r="F74" s="146">
        <f t="shared" si="0"/>
        <v>4250.83</v>
      </c>
      <c r="G74" s="716">
        <f t="shared" si="6"/>
        <v>7.5551480324370715E-2</v>
      </c>
      <c r="H74" s="151">
        <f t="shared" si="9"/>
        <v>323.46988543477698</v>
      </c>
      <c r="I74" s="151">
        <f t="shared" si="7"/>
        <v>71.163374795650938</v>
      </c>
      <c r="J74" s="734">
        <v>113.26984123306207</v>
      </c>
      <c r="K74" s="151">
        <v>102.73237552877468</v>
      </c>
      <c r="L74" s="151"/>
      <c r="M74" s="725">
        <f t="shared" si="8"/>
        <v>0.14365088159071632</v>
      </c>
    </row>
    <row r="75" spans="1:14" x14ac:dyDescent="0.3">
      <c r="A75" s="152">
        <v>10</v>
      </c>
      <c r="B75" s="321" t="s">
        <v>1118</v>
      </c>
      <c r="C75" s="146">
        <v>2862.08</v>
      </c>
      <c r="D75" s="146"/>
      <c r="E75" s="146"/>
      <c r="F75" s="146">
        <f t="shared" si="0"/>
        <v>2862.08</v>
      </c>
      <c r="G75" s="716">
        <f t="shared" si="6"/>
        <v>5.0868743470516328E-2</v>
      </c>
      <c r="H75" s="151">
        <f t="shared" si="9"/>
        <v>217.79198173184213</v>
      </c>
      <c r="I75" s="151">
        <f t="shared" si="7"/>
        <v>47.91423598100527</v>
      </c>
      <c r="J75" s="734">
        <v>76.264481806217219</v>
      </c>
      <c r="K75" s="151">
        <v>69.16961566409276</v>
      </c>
      <c r="L75" s="151"/>
      <c r="M75" s="725">
        <f t="shared" si="8"/>
        <v>0.14365088159071632</v>
      </c>
    </row>
    <row r="76" spans="1:14" x14ac:dyDescent="0.3">
      <c r="A76" s="152">
        <v>12</v>
      </c>
      <c r="B76" s="321" t="s">
        <v>1119</v>
      </c>
      <c r="C76" s="146">
        <v>2523.4899999999998</v>
      </c>
      <c r="D76" s="146"/>
      <c r="E76" s="146"/>
      <c r="F76" s="146">
        <f t="shared" ref="F76:F83" si="10">C76+D76+E76</f>
        <v>2523.4899999999998</v>
      </c>
      <c r="G76" s="716">
        <f t="shared" si="6"/>
        <v>4.4850865615361293E-2</v>
      </c>
      <c r="H76" s="151">
        <f t="shared" si="9"/>
        <v>192.02673858888861</v>
      </c>
      <c r="I76" s="151">
        <f t="shared" si="7"/>
        <v>42.245882489555491</v>
      </c>
      <c r="J76" s="734">
        <v>67.242235434778564</v>
      </c>
      <c r="K76" s="151">
        <v>60.986706672134048</v>
      </c>
      <c r="L76" s="151"/>
      <c r="M76" s="725">
        <f t="shared" si="8"/>
        <v>0.14365088159071632</v>
      </c>
    </row>
    <row r="77" spans="1:14" x14ac:dyDescent="0.3">
      <c r="A77" s="152">
        <v>13</v>
      </c>
      <c r="B77" s="321" t="s">
        <v>1120</v>
      </c>
      <c r="C77" s="146">
        <v>2727.04</v>
      </c>
      <c r="D77" s="146"/>
      <c r="E77" s="146"/>
      <c r="F77" s="146">
        <f t="shared" si="10"/>
        <v>2727.04</v>
      </c>
      <c r="G77" s="716">
        <f t="shared" si="6"/>
        <v>4.8468630574210664E-2</v>
      </c>
      <c r="H77" s="151">
        <f t="shared" si="9"/>
        <v>207.51601837195423</v>
      </c>
      <c r="I77" s="151">
        <f t="shared" si="7"/>
        <v>45.653524041829932</v>
      </c>
      <c r="J77" s="734">
        <v>72.666135280923868</v>
      </c>
      <c r="K77" s="151">
        <v>65.90602243843901</v>
      </c>
      <c r="L77" s="151"/>
      <c r="M77" s="725">
        <f t="shared" si="8"/>
        <v>0.14365088159071632</v>
      </c>
    </row>
    <row r="78" spans="1:14" x14ac:dyDescent="0.3">
      <c r="A78" s="152">
        <v>14</v>
      </c>
      <c r="B78" s="321" t="s">
        <v>1121</v>
      </c>
      <c r="C78" s="146">
        <v>11004.98</v>
      </c>
      <c r="D78" s="146"/>
      <c r="E78" s="146">
        <v>70.8</v>
      </c>
      <c r="F78" s="146">
        <f t="shared" si="10"/>
        <v>11075.779999999999</v>
      </c>
      <c r="G78" s="716">
        <f t="shared" si="6"/>
        <v>0.19685369086673862</v>
      </c>
      <c r="H78" s="151">
        <f t="shared" si="9"/>
        <v>842.81923476139809</v>
      </c>
      <c r="I78" s="151">
        <f t="shared" si="7"/>
        <v>185.42023164750759</v>
      </c>
      <c r="J78" s="734">
        <v>295.1310313826533</v>
      </c>
      <c r="K78" s="151">
        <v>267.67506351326494</v>
      </c>
      <c r="L78" s="151"/>
      <c r="M78" s="725">
        <f t="shared" si="8"/>
        <v>0.14365088159071632</v>
      </c>
    </row>
    <row r="79" spans="1:14" x14ac:dyDescent="0.3">
      <c r="A79" s="152">
        <v>16</v>
      </c>
      <c r="B79" s="321" t="s">
        <v>1122</v>
      </c>
      <c r="C79" s="146">
        <v>6322.5</v>
      </c>
      <c r="D79" s="146"/>
      <c r="E79" s="146"/>
      <c r="F79" s="146">
        <f t="shared" si="10"/>
        <v>6322.5</v>
      </c>
      <c r="G79" s="716">
        <f t="shared" si="6"/>
        <v>0.11237199190530646</v>
      </c>
      <c r="H79" s="151">
        <f t="shared" si="9"/>
        <v>481.11506474297431</v>
      </c>
      <c r="I79" s="151">
        <f t="shared" si="7"/>
        <v>105.84531424345435</v>
      </c>
      <c r="J79" s="734">
        <v>168.47264444732795</v>
      </c>
      <c r="K79" s="151">
        <v>152.79967542354737</v>
      </c>
      <c r="L79" s="151"/>
      <c r="M79" s="725">
        <f t="shared" si="8"/>
        <v>0.14365088159071634</v>
      </c>
    </row>
    <row r="80" spans="1:14" x14ac:dyDescent="0.3">
      <c r="A80" s="152">
        <v>17</v>
      </c>
      <c r="B80" s="324" t="s">
        <v>2182</v>
      </c>
      <c r="C80" s="146">
        <v>6397.6</v>
      </c>
      <c r="D80" s="146"/>
      <c r="E80" s="146"/>
      <c r="F80" s="146">
        <f t="shared" si="10"/>
        <v>6397.6</v>
      </c>
      <c r="G80" s="716">
        <f t="shared" si="6"/>
        <v>0.11370677033031058</v>
      </c>
      <c r="H80" s="151">
        <f t="shared" si="9"/>
        <v>486.82985183070821</v>
      </c>
      <c r="I80" s="151">
        <f t="shared" si="7"/>
        <v>107.10256740275581</v>
      </c>
      <c r="J80" s="734">
        <v>170.47379835764733</v>
      </c>
      <c r="K80" s="151">
        <v>154.61466247365547</v>
      </c>
      <c r="L80" s="151"/>
      <c r="M80" s="725">
        <f t="shared" si="8"/>
        <v>0.14365088159071632</v>
      </c>
    </row>
    <row r="81" spans="1:18" x14ac:dyDescent="0.3">
      <c r="A81" s="152">
        <v>18</v>
      </c>
      <c r="B81" s="324" t="s">
        <v>2179</v>
      </c>
      <c r="C81" s="774">
        <v>566.29999999999995</v>
      </c>
      <c r="D81" s="774"/>
      <c r="E81" s="774"/>
      <c r="F81" s="146">
        <f t="shared" si="10"/>
        <v>566.29999999999995</v>
      </c>
      <c r="G81" s="716">
        <f>1.5/84396.03*F81</f>
        <v>1.0065046898533023E-2</v>
      </c>
      <c r="H81" s="151">
        <f t="shared" si="9"/>
        <v>43.092995043724208</v>
      </c>
      <c r="I81" s="151">
        <f t="shared" si="7"/>
        <v>9.4804589096193261</v>
      </c>
      <c r="J81" s="734">
        <v>15.089926223886406</v>
      </c>
      <c r="K81" s="151">
        <v>13.686114067592705</v>
      </c>
      <c r="L81" s="151"/>
      <c r="M81" s="725">
        <f t="shared" si="8"/>
        <v>0.14365088159071632</v>
      </c>
    </row>
    <row r="82" spans="1:18" x14ac:dyDescent="0.3">
      <c r="A82" s="266"/>
      <c r="B82" s="335" t="s">
        <v>1124</v>
      </c>
      <c r="C82" s="380">
        <f t="shared" ref="C82:K82" si="11">SUM(C67:C81)</f>
        <v>84150.38</v>
      </c>
      <c r="D82" s="380">
        <f t="shared" si="11"/>
        <v>0</v>
      </c>
      <c r="E82" s="380">
        <f t="shared" si="11"/>
        <v>245.64999999999998</v>
      </c>
      <c r="F82" s="380">
        <f t="shared" si="11"/>
        <v>84396.030000000013</v>
      </c>
      <c r="G82" s="380">
        <f t="shared" si="11"/>
        <v>1.5000000000000002</v>
      </c>
      <c r="H82" s="151">
        <f t="shared" si="9"/>
        <v>6422.1750000000011</v>
      </c>
      <c r="I82" s="380">
        <f t="shared" si="11"/>
        <v>1412.8785</v>
      </c>
      <c r="J82" s="380">
        <f t="shared" si="11"/>
        <v>2248.8607916102847</v>
      </c>
      <c r="K82" s="380">
        <f t="shared" si="11"/>
        <v>2039.6498206462579</v>
      </c>
      <c r="L82" s="151"/>
      <c r="M82" s="725">
        <f t="shared" si="8"/>
        <v>0.14365088159071632</v>
      </c>
    </row>
    <row r="83" spans="1:18" x14ac:dyDescent="0.3">
      <c r="A83" s="335" t="s">
        <v>481</v>
      </c>
      <c r="B83" s="321"/>
      <c r="C83" s="146"/>
      <c r="D83" s="146"/>
      <c r="E83" s="146"/>
      <c r="F83" s="146">
        <f t="shared" si="10"/>
        <v>0</v>
      </c>
      <c r="G83" s="146"/>
      <c r="H83" s="151">
        <f t="shared" si="9"/>
        <v>0</v>
      </c>
      <c r="I83" s="151">
        <f t="shared" si="7"/>
        <v>0</v>
      </c>
      <c r="J83" s="734">
        <v>0</v>
      </c>
      <c r="K83" s="151">
        <v>0</v>
      </c>
      <c r="L83" s="151"/>
      <c r="M83" s="725"/>
    </row>
    <row r="84" spans="1:18" x14ac:dyDescent="0.3">
      <c r="A84" s="152">
        <v>1</v>
      </c>
      <c r="B84" s="763" t="s">
        <v>482</v>
      </c>
      <c r="C84" s="156"/>
      <c r="D84" s="157"/>
      <c r="E84" s="157"/>
      <c r="F84" s="788"/>
      <c r="G84" s="775">
        <f t="shared" ref="G84:G147" si="12">2.5/89754.4*F84</f>
        <v>0</v>
      </c>
      <c r="H84" s="151">
        <f t="shared" si="9"/>
        <v>0</v>
      </c>
      <c r="I84" s="151">
        <f t="shared" si="7"/>
        <v>0</v>
      </c>
      <c r="J84" s="734">
        <v>0</v>
      </c>
      <c r="K84" s="151">
        <v>0</v>
      </c>
      <c r="L84" s="151">
        <f>K84*1.219</f>
        <v>0</v>
      </c>
      <c r="M84" s="725"/>
    </row>
    <row r="85" spans="1:18" x14ac:dyDescent="0.3">
      <c r="A85" s="158">
        <v>2</v>
      </c>
      <c r="B85" s="327" t="s">
        <v>483</v>
      </c>
      <c r="C85" s="156"/>
      <c r="D85" s="157"/>
      <c r="E85" s="157"/>
      <c r="F85" s="788"/>
      <c r="G85" s="775">
        <f t="shared" si="12"/>
        <v>0</v>
      </c>
      <c r="H85" s="151">
        <f t="shared" si="9"/>
        <v>0</v>
      </c>
      <c r="I85" s="151">
        <f t="shared" si="7"/>
        <v>0</v>
      </c>
      <c r="J85" s="734">
        <v>0</v>
      </c>
      <c r="K85" s="151">
        <v>0</v>
      </c>
      <c r="L85" s="151">
        <f t="shared" ref="L85:L141" si="13">K85*1.219</f>
        <v>0</v>
      </c>
      <c r="M85" s="725"/>
      <c r="R85" s="165">
        <v>2</v>
      </c>
    </row>
    <row r="86" spans="1:18" x14ac:dyDescent="0.3">
      <c r="A86" s="158">
        <v>3</v>
      </c>
      <c r="B86" s="327" t="s">
        <v>484</v>
      </c>
      <c r="C86" s="156"/>
      <c r="D86" s="157"/>
      <c r="E86" s="157"/>
      <c r="F86" s="788"/>
      <c r="G86" s="775">
        <f t="shared" si="12"/>
        <v>0</v>
      </c>
      <c r="H86" s="151">
        <f t="shared" si="9"/>
        <v>0</v>
      </c>
      <c r="I86" s="151">
        <f t="shared" si="7"/>
        <v>0</v>
      </c>
      <c r="J86" s="734">
        <v>0</v>
      </c>
      <c r="K86" s="151">
        <v>0</v>
      </c>
      <c r="L86" s="151">
        <f t="shared" si="13"/>
        <v>0</v>
      </c>
      <c r="M86" s="725"/>
    </row>
    <row r="87" spans="1:18" x14ac:dyDescent="0.3">
      <c r="A87" s="158">
        <v>4</v>
      </c>
      <c r="B87" s="327" t="s">
        <v>485</v>
      </c>
      <c r="C87" s="156"/>
      <c r="D87" s="157"/>
      <c r="E87" s="157"/>
      <c r="F87" s="788"/>
      <c r="G87" s="775">
        <f t="shared" si="12"/>
        <v>0</v>
      </c>
      <c r="H87" s="151">
        <f t="shared" si="9"/>
        <v>0</v>
      </c>
      <c r="I87" s="151">
        <f t="shared" si="7"/>
        <v>0</v>
      </c>
      <c r="J87" s="734">
        <v>0</v>
      </c>
      <c r="K87" s="151">
        <v>0</v>
      </c>
      <c r="L87" s="151">
        <f t="shared" si="13"/>
        <v>0</v>
      </c>
      <c r="M87" s="725"/>
    </row>
    <row r="88" spans="1:18" x14ac:dyDescent="0.3">
      <c r="A88" s="152">
        <v>5</v>
      </c>
      <c r="B88" s="327" t="s">
        <v>486</v>
      </c>
      <c r="C88" s="156"/>
      <c r="D88" s="157"/>
      <c r="E88" s="157"/>
      <c r="F88" s="788"/>
      <c r="G88" s="775">
        <f t="shared" si="12"/>
        <v>0</v>
      </c>
      <c r="H88" s="151">
        <f t="shared" si="9"/>
        <v>0</v>
      </c>
      <c r="I88" s="151">
        <f t="shared" si="7"/>
        <v>0</v>
      </c>
      <c r="J88" s="734">
        <v>0</v>
      </c>
      <c r="K88" s="151">
        <v>0</v>
      </c>
      <c r="L88" s="151">
        <f t="shared" si="13"/>
        <v>0</v>
      </c>
      <c r="M88" s="725"/>
    </row>
    <row r="89" spans="1:18" x14ac:dyDescent="0.3">
      <c r="A89" s="152">
        <v>6</v>
      </c>
      <c r="B89" s="327" t="s">
        <v>487</v>
      </c>
      <c r="C89" s="156"/>
      <c r="D89" s="157"/>
      <c r="E89" s="157"/>
      <c r="F89" s="788"/>
      <c r="G89" s="775">
        <f t="shared" si="12"/>
        <v>0</v>
      </c>
      <c r="H89" s="151">
        <f t="shared" si="9"/>
        <v>0</v>
      </c>
      <c r="I89" s="151">
        <f t="shared" si="7"/>
        <v>0</v>
      </c>
      <c r="J89" s="734">
        <v>0</v>
      </c>
      <c r="K89" s="151">
        <v>0</v>
      </c>
      <c r="L89" s="151">
        <f t="shared" si="13"/>
        <v>0</v>
      </c>
      <c r="M89" s="725"/>
    </row>
    <row r="90" spans="1:18" x14ac:dyDescent="0.3">
      <c r="A90" s="158">
        <v>7</v>
      </c>
      <c r="B90" s="327" t="s">
        <v>488</v>
      </c>
      <c r="C90" s="156"/>
      <c r="D90" s="157"/>
      <c r="E90" s="157"/>
      <c r="F90" s="788"/>
      <c r="G90" s="775">
        <f t="shared" si="12"/>
        <v>0</v>
      </c>
      <c r="H90" s="151">
        <f t="shared" si="9"/>
        <v>0</v>
      </c>
      <c r="I90" s="151">
        <f t="shared" si="7"/>
        <v>0</v>
      </c>
      <c r="J90" s="734">
        <v>0</v>
      </c>
      <c r="K90" s="151">
        <v>0</v>
      </c>
      <c r="L90" s="151">
        <f t="shared" si="13"/>
        <v>0</v>
      </c>
      <c r="M90" s="725"/>
    </row>
    <row r="91" spans="1:18" ht="14.5" x14ac:dyDescent="0.35">
      <c r="A91" s="158">
        <v>8</v>
      </c>
      <c r="B91" s="328" t="s">
        <v>489</v>
      </c>
      <c r="C91" s="156"/>
      <c r="D91" s="157"/>
      <c r="E91" s="157"/>
      <c r="F91" s="788"/>
      <c r="G91" s="775">
        <f t="shared" si="12"/>
        <v>0</v>
      </c>
      <c r="H91" s="151">
        <f t="shared" si="9"/>
        <v>0</v>
      </c>
      <c r="I91" s="151">
        <f t="shared" si="7"/>
        <v>0</v>
      </c>
      <c r="J91" s="734">
        <v>0</v>
      </c>
      <c r="K91" s="151">
        <v>0</v>
      </c>
      <c r="L91" s="151">
        <f t="shared" si="13"/>
        <v>0</v>
      </c>
      <c r="M91" s="725"/>
    </row>
    <row r="92" spans="1:18" x14ac:dyDescent="0.3">
      <c r="A92" s="158">
        <v>9</v>
      </c>
      <c r="B92" s="327" t="s">
        <v>490</v>
      </c>
      <c r="C92" s="156"/>
      <c r="D92" s="157"/>
      <c r="E92" s="157"/>
      <c r="F92" s="788"/>
      <c r="G92" s="775">
        <f t="shared" si="12"/>
        <v>0</v>
      </c>
      <c r="H92" s="151">
        <f t="shared" si="9"/>
        <v>0</v>
      </c>
      <c r="I92" s="151">
        <f t="shared" si="7"/>
        <v>0</v>
      </c>
      <c r="J92" s="734">
        <v>0</v>
      </c>
      <c r="K92" s="151">
        <v>0</v>
      </c>
      <c r="L92" s="151">
        <f t="shared" si="13"/>
        <v>0</v>
      </c>
      <c r="M92" s="725"/>
    </row>
    <row r="93" spans="1:18" x14ac:dyDescent="0.3">
      <c r="A93" s="152">
        <v>10</v>
      </c>
      <c r="B93" s="327" t="s">
        <v>491</v>
      </c>
      <c r="C93" s="156"/>
      <c r="D93" s="157"/>
      <c r="E93" s="157"/>
      <c r="F93" s="788"/>
      <c r="G93" s="775">
        <f t="shared" si="12"/>
        <v>0</v>
      </c>
      <c r="H93" s="151">
        <f t="shared" si="9"/>
        <v>0</v>
      </c>
      <c r="I93" s="151">
        <f t="shared" si="7"/>
        <v>0</v>
      </c>
      <c r="J93" s="734">
        <v>0</v>
      </c>
      <c r="K93" s="151">
        <v>0</v>
      </c>
      <c r="L93" s="151">
        <f t="shared" si="13"/>
        <v>0</v>
      </c>
      <c r="M93" s="725"/>
    </row>
    <row r="94" spans="1:18" x14ac:dyDescent="0.3">
      <c r="A94" s="152">
        <v>11</v>
      </c>
      <c r="B94" s="327" t="s">
        <v>492</v>
      </c>
      <c r="C94" s="156"/>
      <c r="D94" s="157"/>
      <c r="E94" s="157"/>
      <c r="F94" s="788"/>
      <c r="G94" s="775">
        <f t="shared" si="12"/>
        <v>0</v>
      </c>
      <c r="H94" s="151">
        <f t="shared" si="9"/>
        <v>0</v>
      </c>
      <c r="I94" s="151">
        <f t="shared" si="7"/>
        <v>0</v>
      </c>
      <c r="J94" s="734">
        <v>0</v>
      </c>
      <c r="K94" s="151">
        <v>0</v>
      </c>
      <c r="L94" s="151">
        <f t="shared" si="13"/>
        <v>0</v>
      </c>
      <c r="M94" s="725"/>
    </row>
    <row r="95" spans="1:18" x14ac:dyDescent="0.3">
      <c r="A95" s="158">
        <v>12</v>
      </c>
      <c r="B95" s="327" t="s">
        <v>493</v>
      </c>
      <c r="C95" s="156"/>
      <c r="D95" s="157"/>
      <c r="E95" s="157"/>
      <c r="F95" s="788"/>
      <c r="G95" s="775">
        <f t="shared" si="12"/>
        <v>0</v>
      </c>
      <c r="H95" s="151">
        <f t="shared" si="9"/>
        <v>0</v>
      </c>
      <c r="I95" s="151">
        <f t="shared" si="7"/>
        <v>0</v>
      </c>
      <c r="J95" s="734">
        <v>0</v>
      </c>
      <c r="K95" s="151">
        <v>0</v>
      </c>
      <c r="L95" s="151">
        <f t="shared" si="13"/>
        <v>0</v>
      </c>
      <c r="M95" s="725"/>
    </row>
    <row r="96" spans="1:18" x14ac:dyDescent="0.3">
      <c r="A96" s="158">
        <v>13</v>
      </c>
      <c r="B96" s="327" t="s">
        <v>495</v>
      </c>
      <c r="C96" s="156"/>
      <c r="D96" s="157"/>
      <c r="E96" s="157"/>
      <c r="F96" s="788"/>
      <c r="G96" s="775">
        <f t="shared" si="12"/>
        <v>0</v>
      </c>
      <c r="H96" s="151">
        <f t="shared" si="9"/>
        <v>0</v>
      </c>
      <c r="I96" s="151">
        <f t="shared" si="7"/>
        <v>0</v>
      </c>
      <c r="J96" s="734">
        <v>0</v>
      </c>
      <c r="K96" s="151">
        <v>0</v>
      </c>
      <c r="L96" s="151">
        <f t="shared" si="13"/>
        <v>0</v>
      </c>
      <c r="M96" s="725"/>
    </row>
    <row r="97" spans="1:14" x14ac:dyDescent="0.3">
      <c r="A97" s="158">
        <v>14</v>
      </c>
      <c r="B97" s="327" t="s">
        <v>496</v>
      </c>
      <c r="C97" s="156"/>
      <c r="D97" s="157"/>
      <c r="E97" s="157"/>
      <c r="F97" s="788"/>
      <c r="G97" s="775">
        <f t="shared" si="12"/>
        <v>0</v>
      </c>
      <c r="H97" s="151">
        <f t="shared" si="9"/>
        <v>0</v>
      </c>
      <c r="I97" s="151">
        <f t="shared" si="7"/>
        <v>0</v>
      </c>
      <c r="J97" s="734">
        <v>0</v>
      </c>
      <c r="K97" s="151">
        <v>0</v>
      </c>
      <c r="L97" s="151">
        <f t="shared" si="13"/>
        <v>0</v>
      </c>
      <c r="M97" s="725"/>
    </row>
    <row r="98" spans="1:14" x14ac:dyDescent="0.3">
      <c r="A98" s="152">
        <v>15</v>
      </c>
      <c r="B98" s="327" t="s">
        <v>497</v>
      </c>
      <c r="C98" s="156"/>
      <c r="D98" s="157"/>
      <c r="E98" s="157"/>
      <c r="F98" s="788"/>
      <c r="G98" s="775">
        <f t="shared" si="12"/>
        <v>0</v>
      </c>
      <c r="H98" s="151">
        <f t="shared" si="9"/>
        <v>0</v>
      </c>
      <c r="I98" s="151">
        <f t="shared" si="7"/>
        <v>0</v>
      </c>
      <c r="J98" s="734">
        <v>0</v>
      </c>
      <c r="K98" s="151">
        <v>0</v>
      </c>
      <c r="L98" s="151">
        <f t="shared" si="13"/>
        <v>0</v>
      </c>
      <c r="M98" s="725"/>
    </row>
    <row r="99" spans="1:14" x14ac:dyDescent="0.3">
      <c r="A99" s="152">
        <v>16</v>
      </c>
      <c r="B99" s="327" t="s">
        <v>498</v>
      </c>
      <c r="C99" s="156"/>
      <c r="D99" s="157"/>
      <c r="E99" s="157"/>
      <c r="F99" s="788"/>
      <c r="G99" s="775">
        <f t="shared" si="12"/>
        <v>0</v>
      </c>
      <c r="H99" s="151">
        <f t="shared" si="9"/>
        <v>0</v>
      </c>
      <c r="I99" s="151">
        <f t="shared" si="7"/>
        <v>0</v>
      </c>
      <c r="J99" s="734">
        <v>0</v>
      </c>
      <c r="K99" s="151">
        <v>0</v>
      </c>
      <c r="L99" s="151">
        <f t="shared" si="13"/>
        <v>0</v>
      </c>
      <c r="M99" s="725"/>
    </row>
    <row r="100" spans="1:14" x14ac:dyDescent="0.3">
      <c r="A100" s="158">
        <v>17</v>
      </c>
      <c r="B100" s="327" t="s">
        <v>499</v>
      </c>
      <c r="C100" s="156"/>
      <c r="D100" s="157"/>
      <c r="E100" s="157"/>
      <c r="F100" s="788"/>
      <c r="G100" s="775">
        <f t="shared" si="12"/>
        <v>0</v>
      </c>
      <c r="H100" s="151">
        <f t="shared" si="9"/>
        <v>0</v>
      </c>
      <c r="I100" s="151">
        <f t="shared" si="7"/>
        <v>0</v>
      </c>
      <c r="J100" s="734">
        <v>0</v>
      </c>
      <c r="K100" s="151">
        <v>0</v>
      </c>
      <c r="L100" s="151">
        <f t="shared" si="13"/>
        <v>0</v>
      </c>
      <c r="M100" s="725"/>
    </row>
    <row r="101" spans="1:14" x14ac:dyDescent="0.3">
      <c r="A101" s="158">
        <v>18</v>
      </c>
      <c r="B101" s="327" t="s">
        <v>500</v>
      </c>
      <c r="C101" s="156"/>
      <c r="D101" s="157"/>
      <c r="E101" s="157"/>
      <c r="F101" s="788"/>
      <c r="G101" s="775">
        <f t="shared" si="12"/>
        <v>0</v>
      </c>
      <c r="H101" s="151">
        <f t="shared" si="9"/>
        <v>0</v>
      </c>
      <c r="I101" s="151">
        <f t="shared" si="7"/>
        <v>0</v>
      </c>
      <c r="J101" s="734">
        <v>0</v>
      </c>
      <c r="K101" s="151">
        <v>0</v>
      </c>
      <c r="L101" s="151">
        <f t="shared" si="13"/>
        <v>0</v>
      </c>
      <c r="M101" s="725"/>
    </row>
    <row r="102" spans="1:14" x14ac:dyDescent="0.3">
      <c r="A102" s="158">
        <v>19</v>
      </c>
      <c r="B102" s="327" t="s">
        <v>501</v>
      </c>
      <c r="C102" s="156"/>
      <c r="D102" s="157"/>
      <c r="E102" s="157"/>
      <c r="F102" s="788"/>
      <c r="G102" s="775">
        <f t="shared" si="12"/>
        <v>0</v>
      </c>
      <c r="H102" s="151">
        <f t="shared" si="9"/>
        <v>0</v>
      </c>
      <c r="I102" s="151">
        <f t="shared" si="7"/>
        <v>0</v>
      </c>
      <c r="J102" s="734">
        <v>0</v>
      </c>
      <c r="K102" s="151">
        <v>0</v>
      </c>
      <c r="L102" s="151">
        <f t="shared" si="13"/>
        <v>0</v>
      </c>
      <c r="M102" s="725"/>
    </row>
    <row r="103" spans="1:14" x14ac:dyDescent="0.3">
      <c r="A103" s="152">
        <v>20</v>
      </c>
      <c r="B103" s="327" t="s">
        <v>502</v>
      </c>
      <c r="C103" s="156"/>
      <c r="D103" s="157"/>
      <c r="E103" s="157"/>
      <c r="F103" s="788"/>
      <c r="G103" s="775">
        <f t="shared" si="12"/>
        <v>0</v>
      </c>
      <c r="H103" s="151">
        <f t="shared" si="9"/>
        <v>0</v>
      </c>
      <c r="I103" s="151">
        <f t="shared" si="7"/>
        <v>0</v>
      </c>
      <c r="J103" s="734">
        <v>0</v>
      </c>
      <c r="K103" s="151">
        <v>0</v>
      </c>
      <c r="L103" s="151">
        <f t="shared" si="13"/>
        <v>0</v>
      </c>
      <c r="M103" s="725"/>
    </row>
    <row r="104" spans="1:14" x14ac:dyDescent="0.3">
      <c r="A104" s="152">
        <v>21</v>
      </c>
      <c r="B104" s="327" t="s">
        <v>503</v>
      </c>
      <c r="C104" s="156"/>
      <c r="D104" s="157"/>
      <c r="E104" s="157"/>
      <c r="F104" s="788"/>
      <c r="G104" s="775">
        <f t="shared" si="12"/>
        <v>0</v>
      </c>
      <c r="H104" s="151">
        <f t="shared" si="9"/>
        <v>0</v>
      </c>
      <c r="I104" s="151">
        <f t="shared" si="7"/>
        <v>0</v>
      </c>
      <c r="J104" s="734">
        <v>0</v>
      </c>
      <c r="K104" s="151">
        <v>0</v>
      </c>
      <c r="L104" s="151">
        <f t="shared" si="13"/>
        <v>0</v>
      </c>
      <c r="M104" s="725"/>
    </row>
    <row r="105" spans="1:14" x14ac:dyDescent="0.3">
      <c r="A105" s="158">
        <v>22</v>
      </c>
      <c r="B105" s="327" t="s">
        <v>504</v>
      </c>
      <c r="C105" s="156">
        <v>1330.1</v>
      </c>
      <c r="D105" s="157"/>
      <c r="E105" s="157"/>
      <c r="F105" s="788">
        <f>C105+D105+E105</f>
        <v>1330.1</v>
      </c>
      <c r="G105" s="775">
        <f t="shared" si="12"/>
        <v>3.7048322979151997E-2</v>
      </c>
      <c r="H105" s="151">
        <f t="shared" si="9"/>
        <v>158.6205424190903</v>
      </c>
      <c r="I105" s="151">
        <f t="shared" si="7"/>
        <v>34.896519332199865</v>
      </c>
      <c r="J105" s="734">
        <v>62.668438212623201</v>
      </c>
      <c r="K105" s="151">
        <v>47.343802236612532</v>
      </c>
      <c r="L105" s="151">
        <f t="shared" si="13"/>
        <v>57.71209492643068</v>
      </c>
      <c r="M105" s="725">
        <f>(K105+J105+I105+H105)/F105</f>
        <v>0.22820036252952852</v>
      </c>
    </row>
    <row r="106" spans="1:14" x14ac:dyDescent="0.3">
      <c r="A106" s="158">
        <v>23</v>
      </c>
      <c r="B106" s="327" t="s">
        <v>554</v>
      </c>
      <c r="C106" s="156"/>
      <c r="D106" s="157"/>
      <c r="E106" s="157"/>
      <c r="F106" s="788"/>
      <c r="G106" s="775">
        <f t="shared" si="12"/>
        <v>0</v>
      </c>
      <c r="H106" s="151">
        <f t="shared" si="9"/>
        <v>0</v>
      </c>
      <c r="I106" s="151">
        <f t="shared" si="7"/>
        <v>0</v>
      </c>
      <c r="J106" s="734">
        <v>0</v>
      </c>
      <c r="K106" s="151">
        <v>0</v>
      </c>
      <c r="L106" s="151">
        <f t="shared" si="13"/>
        <v>0</v>
      </c>
      <c r="M106" s="725"/>
    </row>
    <row r="107" spans="1:14" x14ac:dyDescent="0.3">
      <c r="A107" s="158">
        <v>24</v>
      </c>
      <c r="B107" s="327" t="s">
        <v>555</v>
      </c>
      <c r="C107" s="156">
        <v>1286.57</v>
      </c>
      <c r="D107" s="157">
        <v>132.1</v>
      </c>
      <c r="E107" s="157">
        <v>45.2</v>
      </c>
      <c r="F107" s="788">
        <f>C107+D107+E107</f>
        <v>1463.87</v>
      </c>
      <c r="G107" s="775">
        <f t="shared" si="12"/>
        <v>4.0774324155695992E-2</v>
      </c>
      <c r="H107" s="151">
        <f t="shared" si="9"/>
        <v>174.57323015640461</v>
      </c>
      <c r="I107" s="151">
        <f t="shared" si="7"/>
        <v>38.406110634409011</v>
      </c>
      <c r="J107" s="734">
        <v>68.971089877687945</v>
      </c>
      <c r="K107" s="151">
        <v>52.105234027599415</v>
      </c>
      <c r="L107" s="151">
        <f t="shared" si="13"/>
        <v>63.516280279643695</v>
      </c>
      <c r="M107" s="725">
        <f>(K107+J107+I107+H107)/F107</f>
        <v>0.22820036252952858</v>
      </c>
    </row>
    <row r="108" spans="1:14" x14ac:dyDescent="0.3">
      <c r="A108" s="152">
        <v>25</v>
      </c>
      <c r="B108" s="327" t="s">
        <v>556</v>
      </c>
      <c r="C108" s="156"/>
      <c r="D108" s="157"/>
      <c r="E108" s="157"/>
      <c r="F108" s="788"/>
      <c r="G108" s="775">
        <f t="shared" si="12"/>
        <v>0</v>
      </c>
      <c r="H108" s="151">
        <f t="shared" si="9"/>
        <v>0</v>
      </c>
      <c r="I108" s="151">
        <f t="shared" si="7"/>
        <v>0</v>
      </c>
      <c r="J108" s="734">
        <v>0</v>
      </c>
      <c r="K108" s="151">
        <v>0</v>
      </c>
      <c r="L108" s="151">
        <f t="shared" si="13"/>
        <v>0</v>
      </c>
      <c r="M108" s="725"/>
    </row>
    <row r="109" spans="1:14" x14ac:dyDescent="0.3">
      <c r="A109" s="152">
        <v>26</v>
      </c>
      <c r="B109" s="327" t="s">
        <v>557</v>
      </c>
      <c r="C109" s="156"/>
      <c r="D109" s="157"/>
      <c r="E109" s="157"/>
      <c r="F109" s="788"/>
      <c r="G109" s="775">
        <f t="shared" si="12"/>
        <v>0</v>
      </c>
      <c r="H109" s="151">
        <f t="shared" si="9"/>
        <v>0</v>
      </c>
      <c r="I109" s="151">
        <f t="shared" si="7"/>
        <v>0</v>
      </c>
      <c r="J109" s="734">
        <v>0</v>
      </c>
      <c r="K109" s="151">
        <v>0</v>
      </c>
      <c r="L109" s="151">
        <f t="shared" si="13"/>
        <v>0</v>
      </c>
      <c r="M109" s="725"/>
      <c r="N109" s="165" t="s">
        <v>1384</v>
      </c>
    </row>
    <row r="110" spans="1:14" x14ac:dyDescent="0.3">
      <c r="A110" s="158">
        <v>27</v>
      </c>
      <c r="B110" s="327" t="s">
        <v>558</v>
      </c>
      <c r="C110" s="156"/>
      <c r="D110" s="157"/>
      <c r="E110" s="157"/>
      <c r="F110" s="788"/>
      <c r="G110" s="775">
        <f t="shared" si="12"/>
        <v>0</v>
      </c>
      <c r="H110" s="151">
        <f t="shared" si="9"/>
        <v>0</v>
      </c>
      <c r="I110" s="151">
        <f t="shared" si="7"/>
        <v>0</v>
      </c>
      <c r="J110" s="734">
        <v>0</v>
      </c>
      <c r="K110" s="151">
        <v>0</v>
      </c>
      <c r="L110" s="151">
        <f t="shared" si="13"/>
        <v>0</v>
      </c>
      <c r="M110" s="725"/>
    </row>
    <row r="111" spans="1:14" x14ac:dyDescent="0.3">
      <c r="A111" s="158">
        <v>28</v>
      </c>
      <c r="B111" s="327" t="s">
        <v>559</v>
      </c>
      <c r="C111" s="156"/>
      <c r="D111" s="157"/>
      <c r="E111" s="157"/>
      <c r="F111" s="788"/>
      <c r="G111" s="775">
        <f t="shared" si="12"/>
        <v>0</v>
      </c>
      <c r="H111" s="151">
        <f t="shared" si="9"/>
        <v>0</v>
      </c>
      <c r="I111" s="151">
        <f t="shared" si="7"/>
        <v>0</v>
      </c>
      <c r="J111" s="734">
        <v>0</v>
      </c>
      <c r="K111" s="151">
        <v>0</v>
      </c>
      <c r="L111" s="151">
        <f t="shared" si="13"/>
        <v>0</v>
      </c>
      <c r="M111" s="725"/>
      <c r="N111" s="165" t="s">
        <v>1384</v>
      </c>
    </row>
    <row r="112" spans="1:14" x14ac:dyDescent="0.3">
      <c r="A112" s="158">
        <v>29</v>
      </c>
      <c r="B112" s="327" t="s">
        <v>560</v>
      </c>
      <c r="C112" s="156">
        <v>1869.7</v>
      </c>
      <c r="D112" s="157"/>
      <c r="E112" s="157">
        <v>22</v>
      </c>
      <c r="F112" s="788">
        <f>C112+D112+E112</f>
        <v>1891.7</v>
      </c>
      <c r="G112" s="775">
        <f t="shared" si="12"/>
        <v>5.2691010134322112E-2</v>
      </c>
      <c r="H112" s="151">
        <f t="shared" si="9"/>
        <v>225.5939253395934</v>
      </c>
      <c r="I112" s="151">
        <f t="shared" si="7"/>
        <v>49.630663574710546</v>
      </c>
      <c r="J112" s="734">
        <v>89.128550159250679</v>
      </c>
      <c r="K112" s="151">
        <v>67.333486723554572</v>
      </c>
      <c r="L112" s="151">
        <f t="shared" si="13"/>
        <v>82.079520316013031</v>
      </c>
      <c r="M112" s="725">
        <f>(K112+J112+I112+H112)/F112</f>
        <v>0.22820036252952855</v>
      </c>
    </row>
    <row r="113" spans="1:14" x14ac:dyDescent="0.3">
      <c r="A113" s="152">
        <v>30</v>
      </c>
      <c r="B113" s="327" t="s">
        <v>561</v>
      </c>
      <c r="C113" s="156">
        <v>1857.4</v>
      </c>
      <c r="D113" s="157"/>
      <c r="E113" s="157"/>
      <c r="F113" s="788">
        <f>C113+D113+E113</f>
        <v>1857.4</v>
      </c>
      <c r="G113" s="775">
        <f t="shared" si="12"/>
        <v>5.1735625217259551E-2</v>
      </c>
      <c r="H113" s="151">
        <f t="shared" si="9"/>
        <v>221.5034925864359</v>
      </c>
      <c r="I113" s="151">
        <f t="shared" si="7"/>
        <v>48.730768369015898</v>
      </c>
      <c r="J113" s="734">
        <v>87.512485629746905</v>
      </c>
      <c r="K113" s="151">
        <v>66.112606777147676</v>
      </c>
      <c r="L113" s="151">
        <f t="shared" si="13"/>
        <v>80.591267661343025</v>
      </c>
      <c r="M113" s="725">
        <f>(K113+J113+I113+H113)/F113</f>
        <v>0.22820036252952858</v>
      </c>
    </row>
    <row r="114" spans="1:14" x14ac:dyDescent="0.3">
      <c r="A114" s="152">
        <v>31</v>
      </c>
      <c r="B114" s="327" t="s">
        <v>562</v>
      </c>
      <c r="C114" s="156">
        <v>2470.1999999999998</v>
      </c>
      <c r="D114" s="157"/>
      <c r="E114" s="157"/>
      <c r="F114" s="788">
        <f>C114+D114+E114</f>
        <v>2470.1999999999998</v>
      </c>
      <c r="G114" s="775">
        <f t="shared" si="12"/>
        <v>6.8804426301106128E-2</v>
      </c>
      <c r="H114" s="151">
        <f t="shared" si="9"/>
        <v>294.58271098687084</v>
      </c>
      <c r="I114" s="151">
        <f t="shared" si="7"/>
        <v>64.808196417111589</v>
      </c>
      <c r="J114" s="734">
        <v>116.38491547464238</v>
      </c>
      <c r="K114" s="151">
        <v>87.924712641816612</v>
      </c>
      <c r="L114" s="151">
        <f t="shared" si="13"/>
        <v>107.18022471037446</v>
      </c>
      <c r="M114" s="725">
        <f>(K114+J114+I114+H114)/F114</f>
        <v>0.22820036252952858</v>
      </c>
    </row>
    <row r="115" spans="1:14" x14ac:dyDescent="0.3">
      <c r="A115" s="158">
        <v>32</v>
      </c>
      <c r="B115" s="327" t="s">
        <v>563</v>
      </c>
      <c r="C115" s="156"/>
      <c r="D115" s="157"/>
      <c r="E115" s="157"/>
      <c r="F115" s="788"/>
      <c r="G115" s="775">
        <f t="shared" si="12"/>
        <v>0</v>
      </c>
      <c r="H115" s="151">
        <f t="shared" si="9"/>
        <v>0</v>
      </c>
      <c r="I115" s="151">
        <f t="shared" si="7"/>
        <v>0</v>
      </c>
      <c r="J115" s="734">
        <v>0</v>
      </c>
      <c r="K115" s="151">
        <v>0</v>
      </c>
      <c r="L115" s="151">
        <f t="shared" si="13"/>
        <v>0</v>
      </c>
      <c r="M115" s="725"/>
      <c r="N115" s="165" t="s">
        <v>1384</v>
      </c>
    </row>
    <row r="116" spans="1:14" x14ac:dyDescent="0.3">
      <c r="A116" s="158">
        <v>33</v>
      </c>
      <c r="B116" s="327" t="s">
        <v>564</v>
      </c>
      <c r="C116" s="156">
        <v>1831.3</v>
      </c>
      <c r="D116" s="157"/>
      <c r="E116" s="157"/>
      <c r="F116" s="788">
        <f>C116+D116+E116</f>
        <v>1831.3</v>
      </c>
      <c r="G116" s="775">
        <f t="shared" si="12"/>
        <v>5.1008641359086573E-2</v>
      </c>
      <c r="H116" s="151">
        <f t="shared" si="9"/>
        <v>218.39094754686121</v>
      </c>
      <c r="I116" s="151">
        <f t="shared" si="7"/>
        <v>48.046008460309466</v>
      </c>
      <c r="J116" s="734">
        <v>86.282768888637605</v>
      </c>
      <c r="K116" s="151">
        <v>65.183599004517362</v>
      </c>
      <c r="L116" s="151">
        <f t="shared" si="13"/>
        <v>79.458807186506675</v>
      </c>
      <c r="M116" s="725">
        <f>(K116+J116+I116+H116)/F116</f>
        <v>0.22820036252952855</v>
      </c>
    </row>
    <row r="117" spans="1:14" x14ac:dyDescent="0.3">
      <c r="A117" s="158">
        <v>34</v>
      </c>
      <c r="B117" s="327" t="s">
        <v>565</v>
      </c>
      <c r="C117" s="156">
        <v>1844.3</v>
      </c>
      <c r="D117" s="157"/>
      <c r="E117" s="157"/>
      <c r="F117" s="788">
        <f>C117+D117+E117</f>
        <v>1844.3</v>
      </c>
      <c r="G117" s="775">
        <f t="shared" si="12"/>
        <v>5.1370740598789585E-2</v>
      </c>
      <c r="H117" s="151">
        <f t="shared" si="9"/>
        <v>219.94125733668767</v>
      </c>
      <c r="I117" s="151">
        <f t="shared" si="7"/>
        <v>48.38707661407129</v>
      </c>
      <c r="J117" s="734">
        <v>86.895271479994719</v>
      </c>
      <c r="K117" s="151">
        <v>65.646323182455831</v>
      </c>
      <c r="L117" s="151">
        <f t="shared" si="13"/>
        <v>80.022867959413659</v>
      </c>
      <c r="M117" s="725">
        <f>(K117+J117+I117+H117)/F117</f>
        <v>0.22820036252952858</v>
      </c>
      <c r="N117" s="165" t="s">
        <v>1384</v>
      </c>
    </row>
    <row r="118" spans="1:14" x14ac:dyDescent="0.3">
      <c r="A118" s="152">
        <v>35</v>
      </c>
      <c r="B118" s="327" t="s">
        <v>566</v>
      </c>
      <c r="C118" s="156"/>
      <c r="D118" s="157"/>
      <c r="E118" s="157"/>
      <c r="F118" s="788"/>
      <c r="G118" s="775">
        <f t="shared" si="12"/>
        <v>0</v>
      </c>
      <c r="H118" s="151">
        <f t="shared" si="9"/>
        <v>0</v>
      </c>
      <c r="I118" s="151">
        <f t="shared" si="7"/>
        <v>0</v>
      </c>
      <c r="J118" s="734">
        <v>0</v>
      </c>
      <c r="K118" s="151">
        <v>0</v>
      </c>
      <c r="L118" s="151">
        <f t="shared" si="13"/>
        <v>0</v>
      </c>
      <c r="M118" s="725"/>
      <c r="N118" s="165" t="s">
        <v>1384</v>
      </c>
    </row>
    <row r="119" spans="1:14" x14ac:dyDescent="0.3">
      <c r="A119" s="152">
        <v>36</v>
      </c>
      <c r="B119" s="327" t="s">
        <v>567</v>
      </c>
      <c r="C119" s="156">
        <v>1841.4</v>
      </c>
      <c r="D119" s="157"/>
      <c r="E119" s="157"/>
      <c r="F119" s="788">
        <f>C119+D119+E119</f>
        <v>1841.4</v>
      </c>
      <c r="G119" s="775">
        <f t="shared" si="12"/>
        <v>5.1289964614548149E-2</v>
      </c>
      <c r="H119" s="151">
        <f t="shared" si="9"/>
        <v>219.59541899895717</v>
      </c>
      <c r="I119" s="151">
        <f t="shared" si="7"/>
        <v>48.310992179770579</v>
      </c>
      <c r="J119" s="734">
        <v>86.758636286538135</v>
      </c>
      <c r="K119" s="151">
        <v>65.543100096608015</v>
      </c>
      <c r="L119" s="151">
        <f t="shared" si="13"/>
        <v>79.897039017765181</v>
      </c>
      <c r="M119" s="725">
        <f>(K119+J119+I119+H119)/F119</f>
        <v>0.22820036252952855</v>
      </c>
    </row>
    <row r="120" spans="1:14" x14ac:dyDescent="0.3">
      <c r="A120" s="158">
        <v>37</v>
      </c>
      <c r="B120" s="327" t="s">
        <v>568</v>
      </c>
      <c r="C120" s="156"/>
      <c r="D120" s="157"/>
      <c r="E120" s="157"/>
      <c r="F120" s="788"/>
      <c r="G120" s="775">
        <f t="shared" si="12"/>
        <v>0</v>
      </c>
      <c r="H120" s="151">
        <f t="shared" si="9"/>
        <v>0</v>
      </c>
      <c r="I120" s="151">
        <f t="shared" si="7"/>
        <v>0</v>
      </c>
      <c r="J120" s="734">
        <v>0</v>
      </c>
      <c r="K120" s="151">
        <v>0</v>
      </c>
      <c r="L120" s="151">
        <f t="shared" si="13"/>
        <v>0</v>
      </c>
      <c r="M120" s="725"/>
      <c r="N120" s="165" t="s">
        <v>1384</v>
      </c>
    </row>
    <row r="121" spans="1:14" x14ac:dyDescent="0.3">
      <c r="A121" s="158">
        <v>38</v>
      </c>
      <c r="B121" s="327" t="s">
        <v>569</v>
      </c>
      <c r="C121" s="156">
        <v>1687.6</v>
      </c>
      <c r="D121" s="157">
        <v>124.8</v>
      </c>
      <c r="E121" s="157"/>
      <c r="F121" s="788">
        <f>C121+D121+E121</f>
        <v>1812.3999999999999</v>
      </c>
      <c r="G121" s="775">
        <f t="shared" si="12"/>
        <v>5.0482204772133735E-2</v>
      </c>
      <c r="H121" s="151">
        <f t="shared" si="9"/>
        <v>216.13703562165196</v>
      </c>
      <c r="I121" s="151">
        <f t="shared" si="7"/>
        <v>47.550147836763429</v>
      </c>
      <c r="J121" s="734">
        <v>85.392284351972265</v>
      </c>
      <c r="K121" s="151">
        <v>64.510869238129885</v>
      </c>
      <c r="L121" s="151">
        <f t="shared" si="13"/>
        <v>78.638749601280338</v>
      </c>
      <c r="M121" s="725">
        <f>(K121+J121+I121+H121)/F121</f>
        <v>0.22820036252952858</v>
      </c>
    </row>
    <row r="122" spans="1:14" x14ac:dyDescent="0.3">
      <c r="A122" s="158">
        <v>39</v>
      </c>
      <c r="B122" s="327" t="s">
        <v>570</v>
      </c>
      <c r="C122" s="156"/>
      <c r="D122" s="157"/>
      <c r="E122" s="157"/>
      <c r="F122" s="788"/>
      <c r="G122" s="775">
        <f t="shared" si="12"/>
        <v>0</v>
      </c>
      <c r="H122" s="151">
        <f t="shared" si="9"/>
        <v>0</v>
      </c>
      <c r="I122" s="151">
        <f t="shared" si="7"/>
        <v>0</v>
      </c>
      <c r="J122" s="734">
        <v>0</v>
      </c>
      <c r="K122" s="151">
        <v>0</v>
      </c>
      <c r="L122" s="151">
        <f t="shared" si="13"/>
        <v>0</v>
      </c>
      <c r="M122" s="725"/>
      <c r="N122" s="165" t="s">
        <v>1384</v>
      </c>
    </row>
    <row r="123" spans="1:14" x14ac:dyDescent="0.3">
      <c r="A123" s="152">
        <v>40</v>
      </c>
      <c r="B123" s="327" t="s">
        <v>571</v>
      </c>
      <c r="C123" s="156"/>
      <c r="D123" s="157"/>
      <c r="E123" s="157"/>
      <c r="F123" s="788"/>
      <c r="G123" s="775">
        <f t="shared" si="12"/>
        <v>0</v>
      </c>
      <c r="H123" s="151">
        <f t="shared" si="9"/>
        <v>0</v>
      </c>
      <c r="I123" s="151">
        <f t="shared" si="7"/>
        <v>0</v>
      </c>
      <c r="J123" s="734">
        <v>0</v>
      </c>
      <c r="K123" s="151">
        <v>0</v>
      </c>
      <c r="L123" s="151">
        <f t="shared" si="13"/>
        <v>0</v>
      </c>
      <c r="M123" s="725"/>
    </row>
    <row r="124" spans="1:14" x14ac:dyDescent="0.3">
      <c r="A124" s="152">
        <v>41</v>
      </c>
      <c r="B124" s="327" t="s">
        <v>572</v>
      </c>
      <c r="C124" s="156">
        <v>2458.6999999999998</v>
      </c>
      <c r="D124" s="157"/>
      <c r="E124" s="157">
        <v>90.3</v>
      </c>
      <c r="F124" s="788">
        <f>C124+D124+E124</f>
        <v>2549</v>
      </c>
      <c r="G124" s="775">
        <f t="shared" si="12"/>
        <v>7.0999304769459773E-2</v>
      </c>
      <c r="H124" s="151">
        <f t="shared" si="9"/>
        <v>303.97997340520351</v>
      </c>
      <c r="I124" s="151">
        <f t="shared" si="7"/>
        <v>66.875594149144774</v>
      </c>
      <c r="J124" s="734">
        <v>120.09762348994555</v>
      </c>
      <c r="K124" s="151">
        <v>90.729533043474433</v>
      </c>
      <c r="L124" s="151">
        <f t="shared" si="13"/>
        <v>110.59930077999535</v>
      </c>
      <c r="M124" s="725">
        <f>(K124+J124+I124+H124)/F124</f>
        <v>0.22820036252952855</v>
      </c>
    </row>
    <row r="125" spans="1:14" x14ac:dyDescent="0.3">
      <c r="A125" s="158">
        <v>42</v>
      </c>
      <c r="B125" s="327" t="s">
        <v>573</v>
      </c>
      <c r="C125" s="156">
        <v>2593.29</v>
      </c>
      <c r="D125" s="157"/>
      <c r="E125" s="157"/>
      <c r="F125" s="788">
        <f>C125+D125+E125</f>
        <v>2593.29</v>
      </c>
      <c r="G125" s="775">
        <f t="shared" si="12"/>
        <v>7.2232949025340262E-2</v>
      </c>
      <c r="H125" s="151">
        <f t="shared" si="9"/>
        <v>309.26175960454304</v>
      </c>
      <c r="I125" s="151">
        <f t="shared" ref="I125:I184" si="14">H125*0.22</f>
        <v>68.037587112999475</v>
      </c>
      <c r="J125" s="734">
        <v>122.18437270311527</v>
      </c>
      <c r="K125" s="151">
        <v>92.305998723543297</v>
      </c>
      <c r="L125" s="151">
        <f t="shared" si="13"/>
        <v>112.52101244399928</v>
      </c>
      <c r="M125" s="725">
        <f>(K125+J125+I125+H125)/F125</f>
        <v>0.22820036252952855</v>
      </c>
      <c r="N125" s="165" t="s">
        <v>1384</v>
      </c>
    </row>
    <row r="126" spans="1:14" ht="14.5" x14ac:dyDescent="0.35">
      <c r="A126" s="158">
        <v>43</v>
      </c>
      <c r="B126" s="328" t="s">
        <v>574</v>
      </c>
      <c r="C126" s="156"/>
      <c r="D126" s="157"/>
      <c r="E126" s="157"/>
      <c r="F126" s="788"/>
      <c r="G126" s="775">
        <f t="shared" si="12"/>
        <v>0</v>
      </c>
      <c r="H126" s="151">
        <f t="shared" si="9"/>
        <v>0</v>
      </c>
      <c r="I126" s="151">
        <f t="shared" si="14"/>
        <v>0</v>
      </c>
      <c r="J126" s="734">
        <v>0</v>
      </c>
      <c r="K126" s="151">
        <v>0</v>
      </c>
      <c r="L126" s="151">
        <f t="shared" si="13"/>
        <v>0</v>
      </c>
      <c r="M126" s="725"/>
    </row>
    <row r="127" spans="1:14" x14ac:dyDescent="0.3">
      <c r="A127" s="158">
        <v>44</v>
      </c>
      <c r="B127" s="327" t="s">
        <v>575</v>
      </c>
      <c r="C127" s="156">
        <v>1699.75</v>
      </c>
      <c r="D127" s="157"/>
      <c r="E127" s="157"/>
      <c r="F127" s="788">
        <f>C127+D127+E127</f>
        <v>1699.75</v>
      </c>
      <c r="G127" s="775">
        <f t="shared" si="12"/>
        <v>4.7344475591168791E-2</v>
      </c>
      <c r="H127" s="151">
        <f t="shared" si="9"/>
        <v>202.70300501980961</v>
      </c>
      <c r="I127" s="151">
        <f t="shared" si="14"/>
        <v>44.594661104358117</v>
      </c>
      <c r="J127" s="734">
        <v>80.08471381994309</v>
      </c>
      <c r="K127" s="151">
        <v>60.501186265455345</v>
      </c>
      <c r="L127" s="151">
        <f t="shared" si="13"/>
        <v>73.75094605759007</v>
      </c>
      <c r="M127" s="725">
        <f>(K127+J127+I127+H127)/F127</f>
        <v>0.22820036252952858</v>
      </c>
    </row>
    <row r="128" spans="1:14" x14ac:dyDescent="0.3">
      <c r="A128" s="152">
        <v>45</v>
      </c>
      <c r="B128" s="327" t="s">
        <v>576</v>
      </c>
      <c r="C128" s="156"/>
      <c r="D128" s="157"/>
      <c r="E128" s="157"/>
      <c r="F128" s="788"/>
      <c r="G128" s="775">
        <f t="shared" si="12"/>
        <v>0</v>
      </c>
      <c r="H128" s="151">
        <f t="shared" si="9"/>
        <v>0</v>
      </c>
      <c r="I128" s="151">
        <f t="shared" si="14"/>
        <v>0</v>
      </c>
      <c r="J128" s="734">
        <v>0</v>
      </c>
      <c r="K128" s="151">
        <v>0</v>
      </c>
      <c r="L128" s="151">
        <f t="shared" si="13"/>
        <v>0</v>
      </c>
      <c r="M128" s="725"/>
    </row>
    <row r="129" spans="1:14" x14ac:dyDescent="0.3">
      <c r="A129" s="152">
        <v>46</v>
      </c>
      <c r="B129" s="327" t="s">
        <v>577</v>
      </c>
      <c r="C129" s="156"/>
      <c r="D129" s="157"/>
      <c r="E129" s="157"/>
      <c r="F129" s="788"/>
      <c r="G129" s="775">
        <f t="shared" si="12"/>
        <v>0</v>
      </c>
      <c r="H129" s="151">
        <f t="shared" si="9"/>
        <v>0</v>
      </c>
      <c r="I129" s="151">
        <f t="shared" si="14"/>
        <v>0</v>
      </c>
      <c r="J129" s="734">
        <v>0</v>
      </c>
      <c r="K129" s="151">
        <v>0</v>
      </c>
      <c r="L129" s="151">
        <f t="shared" si="13"/>
        <v>0</v>
      </c>
      <c r="M129" s="725"/>
      <c r="N129" s="165" t="s">
        <v>1384</v>
      </c>
    </row>
    <row r="130" spans="1:14" x14ac:dyDescent="0.3">
      <c r="A130" s="158">
        <v>47</v>
      </c>
      <c r="B130" s="327" t="s">
        <v>578</v>
      </c>
      <c r="C130" s="156">
        <v>8219.0300000000007</v>
      </c>
      <c r="D130" s="157">
        <v>69.3</v>
      </c>
      <c r="E130" s="157">
        <v>122.5</v>
      </c>
      <c r="F130" s="788">
        <f>C130+D130+E130</f>
        <v>8410.83</v>
      </c>
      <c r="G130" s="775">
        <f t="shared" si="12"/>
        <v>0.23427347294394482</v>
      </c>
      <c r="H130" s="151">
        <f t="shared" si="9"/>
        <v>1003.0301607358525</v>
      </c>
      <c r="I130" s="151">
        <f t="shared" si="14"/>
        <v>220.66663536188756</v>
      </c>
      <c r="J130" s="734">
        <v>396.28116695878333</v>
      </c>
      <c r="K130" s="151">
        <v>299.37649211771128</v>
      </c>
      <c r="L130" s="151">
        <f t="shared" si="13"/>
        <v>364.93994389149009</v>
      </c>
      <c r="M130" s="725">
        <f>(K130+J130+I130+H130)/F130</f>
        <v>0.22820036252952858</v>
      </c>
      <c r="N130" s="165" t="s">
        <v>1384</v>
      </c>
    </row>
    <row r="131" spans="1:14" x14ac:dyDescent="0.3">
      <c r="A131" s="158">
        <v>48</v>
      </c>
      <c r="B131" s="327" t="s">
        <v>2150</v>
      </c>
      <c r="C131" s="156"/>
      <c r="D131" s="157"/>
      <c r="E131" s="157"/>
      <c r="F131" s="788"/>
      <c r="G131" s="775">
        <f t="shared" si="12"/>
        <v>0</v>
      </c>
      <c r="H131" s="151">
        <f t="shared" si="9"/>
        <v>0</v>
      </c>
      <c r="I131" s="151">
        <f t="shared" si="14"/>
        <v>0</v>
      </c>
      <c r="J131" s="734">
        <v>0</v>
      </c>
      <c r="K131" s="151">
        <v>0</v>
      </c>
      <c r="L131" s="151">
        <f t="shared" si="13"/>
        <v>0</v>
      </c>
      <c r="M131" s="725"/>
    </row>
    <row r="132" spans="1:14" x14ac:dyDescent="0.3">
      <c r="A132" s="158">
        <v>49</v>
      </c>
      <c r="B132" s="327" t="s">
        <v>2151</v>
      </c>
      <c r="C132" s="156">
        <v>1663</v>
      </c>
      <c r="D132" s="157"/>
      <c r="E132" s="157">
        <v>57.1</v>
      </c>
      <c r="F132" s="788">
        <f>C132+D132+E132</f>
        <v>1720.1</v>
      </c>
      <c r="G132" s="775">
        <f t="shared" si="12"/>
        <v>4.7911300170242352E-2</v>
      </c>
      <c r="H132" s="151">
        <f t="shared" si="9"/>
        <v>205.1298361138841</v>
      </c>
      <c r="I132" s="151">
        <f t="shared" si="14"/>
        <v>45.128563945054502</v>
      </c>
      <c r="J132" s="734">
        <v>81.043515953336723</v>
      </c>
      <c r="K132" s="151">
        <v>61.225527574766716</v>
      </c>
      <c r="L132" s="151">
        <f t="shared" si="13"/>
        <v>74.633918113640632</v>
      </c>
      <c r="M132" s="725">
        <f>(K132+J132+I132+H132)/F132</f>
        <v>0.22820036252952855</v>
      </c>
      <c r="N132" s="165" t="s">
        <v>1384</v>
      </c>
    </row>
    <row r="133" spans="1:14" x14ac:dyDescent="0.3">
      <c r="A133" s="152">
        <v>50</v>
      </c>
      <c r="B133" s="327" t="s">
        <v>2153</v>
      </c>
      <c r="C133" s="156">
        <v>1033.02</v>
      </c>
      <c r="D133" s="157"/>
      <c r="E133" s="157"/>
      <c r="F133" s="788">
        <f>C133+D133+E133</f>
        <v>1033.02</v>
      </c>
      <c r="G133" s="775">
        <f t="shared" si="12"/>
        <v>2.8773519738308096E-2</v>
      </c>
      <c r="H133" s="151">
        <f t="shared" si="9"/>
        <v>123.19238608357919</v>
      </c>
      <c r="I133" s="151">
        <f t="shared" si="14"/>
        <v>27.102324938387422</v>
      </c>
      <c r="J133" s="734">
        <v>48.671340532594556</v>
      </c>
      <c r="K133" s="151">
        <v>36.769486945692414</v>
      </c>
      <c r="L133" s="151">
        <f t="shared" si="13"/>
        <v>44.822004586799054</v>
      </c>
      <c r="M133" s="725">
        <f>(K133+J133+I133+H133)/F133</f>
        <v>0.22820036252952858</v>
      </c>
    </row>
    <row r="134" spans="1:14" x14ac:dyDescent="0.3">
      <c r="A134" s="152">
        <v>51</v>
      </c>
      <c r="B134" s="327" t="s">
        <v>2154</v>
      </c>
      <c r="C134" s="156"/>
      <c r="D134" s="157"/>
      <c r="E134" s="157"/>
      <c r="F134" s="788"/>
      <c r="G134" s="775">
        <f t="shared" si="12"/>
        <v>0</v>
      </c>
      <c r="H134" s="151">
        <f t="shared" si="9"/>
        <v>0</v>
      </c>
      <c r="I134" s="151">
        <f t="shared" si="14"/>
        <v>0</v>
      </c>
      <c r="J134" s="734">
        <v>0</v>
      </c>
      <c r="K134" s="151">
        <v>0</v>
      </c>
      <c r="L134" s="151">
        <f t="shared" si="13"/>
        <v>0</v>
      </c>
      <c r="M134" s="725"/>
    </row>
    <row r="135" spans="1:14" x14ac:dyDescent="0.3">
      <c r="A135" s="158">
        <v>52</v>
      </c>
      <c r="B135" s="327" t="s">
        <v>579</v>
      </c>
      <c r="C135" s="156">
        <v>1928.15</v>
      </c>
      <c r="D135" s="157">
        <v>45.4</v>
      </c>
      <c r="E135" s="157"/>
      <c r="F135" s="788">
        <f t="shared" ref="F135:F141" si="15">C135+D135+E135</f>
        <v>1973.5500000000002</v>
      </c>
      <c r="G135" s="775">
        <f t="shared" si="12"/>
        <v>5.4970842655067617E-2</v>
      </c>
      <c r="H135" s="151">
        <f t="shared" ref="H135:H198" si="16">G135*4281.45</f>
        <v>235.35491428553925</v>
      </c>
      <c r="I135" s="151">
        <f t="shared" si="14"/>
        <v>51.778081142818635</v>
      </c>
      <c r="J135" s="734">
        <v>92.984960705603001</v>
      </c>
      <c r="K135" s="151">
        <v>70.246869336190258</v>
      </c>
      <c r="L135" s="151">
        <f t="shared" si="13"/>
        <v>85.630933720815932</v>
      </c>
      <c r="M135" s="725">
        <f t="shared" ref="M135:M141" si="17">(K135+J135+I135+H135)/F135</f>
        <v>0.22820036252952855</v>
      </c>
      <c r="N135" s="165" t="s">
        <v>1384</v>
      </c>
    </row>
    <row r="136" spans="1:14" x14ac:dyDescent="0.3">
      <c r="A136" s="158">
        <v>54</v>
      </c>
      <c r="B136" s="327" t="s">
        <v>580</v>
      </c>
      <c r="C136" s="156">
        <v>194.37</v>
      </c>
      <c r="D136" s="157">
        <v>37.4</v>
      </c>
      <c r="E136" s="157"/>
      <c r="F136" s="788">
        <f t="shared" si="15"/>
        <v>231.77</v>
      </c>
      <c r="G136" s="775">
        <f t="shared" si="12"/>
        <v>6.4556723681513115E-3</v>
      </c>
      <c r="H136" s="151">
        <f t="shared" si="16"/>
        <v>27.63963846062143</v>
      </c>
      <c r="I136" s="151">
        <f t="shared" si="14"/>
        <v>6.080720461336715</v>
      </c>
      <c r="J136" s="734">
        <v>10.91997889221839</v>
      </c>
      <c r="K136" s="151">
        <v>8.2496602092923013</v>
      </c>
      <c r="L136" s="151">
        <f t="shared" si="13"/>
        <v>10.056335795127316</v>
      </c>
      <c r="M136" s="725">
        <f t="shared" si="17"/>
        <v>0.22820036252952855</v>
      </c>
      <c r="N136" s="165" t="s">
        <v>1384</v>
      </c>
    </row>
    <row r="137" spans="1:14" x14ac:dyDescent="0.3">
      <c r="A137" s="152">
        <v>55</v>
      </c>
      <c r="B137" s="327" t="s">
        <v>581</v>
      </c>
      <c r="C137" s="156">
        <v>1422.83</v>
      </c>
      <c r="D137" s="157"/>
      <c r="E137" s="157"/>
      <c r="F137" s="788">
        <f t="shared" si="15"/>
        <v>1422.83</v>
      </c>
      <c r="G137" s="775">
        <f t="shared" si="12"/>
        <v>3.9631204709741248E-2</v>
      </c>
      <c r="H137" s="151">
        <f t="shared" si="16"/>
        <v>169.67902140452165</v>
      </c>
      <c r="I137" s="151">
        <f t="shared" si="14"/>
        <v>37.329384708994766</v>
      </c>
      <c r="J137" s="734">
        <v>67.037466312357481</v>
      </c>
      <c r="K137" s="151">
        <v>50.644449392015197</v>
      </c>
      <c r="L137" s="151">
        <f t="shared" si="13"/>
        <v>61.735583808866529</v>
      </c>
      <c r="M137" s="725">
        <f t="shared" si="17"/>
        <v>0.22820036252952855</v>
      </c>
      <c r="N137" s="165" t="s">
        <v>1384</v>
      </c>
    </row>
    <row r="138" spans="1:14" x14ac:dyDescent="0.3">
      <c r="A138" s="152">
        <v>56</v>
      </c>
      <c r="B138" s="327" t="s">
        <v>582</v>
      </c>
      <c r="C138" s="156">
        <v>377.6</v>
      </c>
      <c r="D138" s="157"/>
      <c r="E138" s="157"/>
      <c r="F138" s="788">
        <f t="shared" si="15"/>
        <v>377.6</v>
      </c>
      <c r="G138" s="775">
        <f t="shared" si="12"/>
        <v>1.051759022398902E-2</v>
      </c>
      <c r="H138" s="151">
        <f t="shared" si="16"/>
        <v>45.030536664497788</v>
      </c>
      <c r="I138" s="151">
        <f t="shared" si="14"/>
        <v>9.906718066189514</v>
      </c>
      <c r="J138" s="734">
        <v>17.790844499726731</v>
      </c>
      <c r="K138" s="151">
        <v>13.440357660735955</v>
      </c>
      <c r="L138" s="151">
        <f t="shared" si="13"/>
        <v>16.383795988437132</v>
      </c>
      <c r="M138" s="725">
        <f t="shared" si="17"/>
        <v>0.22820036252952855</v>
      </c>
    </row>
    <row r="139" spans="1:14" x14ac:dyDescent="0.3">
      <c r="A139" s="158">
        <v>57</v>
      </c>
      <c r="B139" s="327" t="s">
        <v>583</v>
      </c>
      <c r="C139" s="156">
        <v>1527.61</v>
      </c>
      <c r="D139" s="157">
        <v>324.89999999999998</v>
      </c>
      <c r="E139" s="157"/>
      <c r="F139" s="788">
        <f t="shared" si="15"/>
        <v>1852.5099999999998</v>
      </c>
      <c r="G139" s="775">
        <f t="shared" si="12"/>
        <v>5.159942019555587E-2</v>
      </c>
      <c r="H139" s="151">
        <f t="shared" si="16"/>
        <v>220.92033759626267</v>
      </c>
      <c r="I139" s="151">
        <f t="shared" si="14"/>
        <v>48.60247427117779</v>
      </c>
      <c r="J139" s="734">
        <v>87.282090424228699</v>
      </c>
      <c r="K139" s="151">
        <v>65.938551297907736</v>
      </c>
      <c r="L139" s="151">
        <f t="shared" si="13"/>
        <v>80.379094032149538</v>
      </c>
      <c r="M139" s="725">
        <f t="shared" si="17"/>
        <v>0.22820036252952858</v>
      </c>
      <c r="N139" s="165" t="s">
        <v>1384</v>
      </c>
    </row>
    <row r="140" spans="1:14" x14ac:dyDescent="0.3">
      <c r="A140" s="158">
        <v>58</v>
      </c>
      <c r="B140" s="327" t="s">
        <v>584</v>
      </c>
      <c r="C140" s="156">
        <v>2010.19</v>
      </c>
      <c r="D140" s="157"/>
      <c r="E140" s="157"/>
      <c r="F140" s="788">
        <f t="shared" si="15"/>
        <v>2010.19</v>
      </c>
      <c r="G140" s="775">
        <f t="shared" si="12"/>
        <v>5.5991405435276718E-2</v>
      </c>
      <c r="H140" s="151">
        <f t="shared" si="16"/>
        <v>239.72440280086551</v>
      </c>
      <c r="I140" s="151">
        <f t="shared" si="14"/>
        <v>52.739368616190411</v>
      </c>
      <c r="J140" s="734">
        <v>94.711275701551045</v>
      </c>
      <c r="K140" s="151">
        <v>71.551039634626079</v>
      </c>
      <c r="L140" s="151">
        <f t="shared" si="13"/>
        <v>87.220717314609203</v>
      </c>
      <c r="M140" s="725">
        <f t="shared" si="17"/>
        <v>0.22820036252952858</v>
      </c>
      <c r="N140" s="165" t="s">
        <v>1384</v>
      </c>
    </row>
    <row r="141" spans="1:14" x14ac:dyDescent="0.3">
      <c r="A141" s="158">
        <v>59</v>
      </c>
      <c r="B141" s="327" t="s">
        <v>585</v>
      </c>
      <c r="C141" s="156">
        <v>1464.32</v>
      </c>
      <c r="D141" s="157"/>
      <c r="E141" s="157"/>
      <c r="F141" s="788">
        <f t="shared" si="15"/>
        <v>1464.32</v>
      </c>
      <c r="G141" s="775">
        <f t="shared" si="12"/>
        <v>4.0786858360147248E-2</v>
      </c>
      <c r="H141" s="151">
        <f t="shared" si="16"/>
        <v>174.62689472605243</v>
      </c>
      <c r="I141" s="151">
        <f t="shared" si="14"/>
        <v>38.417916839731532</v>
      </c>
      <c r="J141" s="734">
        <v>68.992291890465694</v>
      </c>
      <c r="K141" s="151">
        <v>52.121251402989593</v>
      </c>
      <c r="L141" s="151">
        <f t="shared" si="13"/>
        <v>63.535805460244319</v>
      </c>
      <c r="M141" s="725">
        <f t="shared" si="17"/>
        <v>0.22820036252952855</v>
      </c>
      <c r="N141" s="165" t="s">
        <v>1384</v>
      </c>
    </row>
    <row r="142" spans="1:14" x14ac:dyDescent="0.3">
      <c r="A142" s="152">
        <v>60</v>
      </c>
      <c r="B142" s="327" t="s">
        <v>586</v>
      </c>
      <c r="C142" s="156"/>
      <c r="D142" s="157"/>
      <c r="E142" s="157"/>
      <c r="F142" s="788"/>
      <c r="G142" s="775">
        <f t="shared" si="12"/>
        <v>0</v>
      </c>
      <c r="H142" s="151">
        <f t="shared" si="16"/>
        <v>0</v>
      </c>
      <c r="I142" s="151">
        <f t="shared" si="14"/>
        <v>0</v>
      </c>
      <c r="J142" s="734">
        <v>0</v>
      </c>
      <c r="K142" s="151">
        <v>0</v>
      </c>
      <c r="L142" s="151">
        <f t="shared" ref="L142:L200" si="18">K142*1.219</f>
        <v>0</v>
      </c>
      <c r="M142" s="725"/>
      <c r="N142" s="165" t="s">
        <v>1384</v>
      </c>
    </row>
    <row r="143" spans="1:14" x14ac:dyDescent="0.3">
      <c r="A143" s="152">
        <v>61</v>
      </c>
      <c r="B143" s="327" t="s">
        <v>587</v>
      </c>
      <c r="C143" s="156">
        <v>2553.5700000000002</v>
      </c>
      <c r="D143" s="157"/>
      <c r="E143" s="157"/>
      <c r="F143" s="788">
        <f>C143+D143+E143</f>
        <v>2553.5700000000002</v>
      </c>
      <c r="G143" s="775">
        <f t="shared" si="12"/>
        <v>7.1126596579109219E-2</v>
      </c>
      <c r="H143" s="151">
        <f t="shared" si="16"/>
        <v>304.52496692362718</v>
      </c>
      <c r="I143" s="151">
        <f t="shared" si="14"/>
        <v>66.995492723197984</v>
      </c>
      <c r="J143" s="734">
        <v>120.31294170859955</v>
      </c>
      <c r="K143" s="151">
        <v>90.892198389103584</v>
      </c>
      <c r="L143" s="151">
        <f t="shared" si="18"/>
        <v>110.79758983631727</v>
      </c>
      <c r="M143" s="725">
        <f>(K143+J143+I143+H143)/F143</f>
        <v>0.22820036252952855</v>
      </c>
      <c r="N143" s="165" t="s">
        <v>1384</v>
      </c>
    </row>
    <row r="144" spans="1:14" x14ac:dyDescent="0.3">
      <c r="A144" s="158">
        <v>62</v>
      </c>
      <c r="B144" s="327" t="s">
        <v>588</v>
      </c>
      <c r="C144" s="156"/>
      <c r="D144" s="157"/>
      <c r="E144" s="157"/>
      <c r="F144" s="788"/>
      <c r="G144" s="775">
        <f t="shared" si="12"/>
        <v>0</v>
      </c>
      <c r="H144" s="151">
        <f t="shared" si="16"/>
        <v>0</v>
      </c>
      <c r="I144" s="151">
        <f t="shared" si="14"/>
        <v>0</v>
      </c>
      <c r="J144" s="734">
        <v>0</v>
      </c>
      <c r="K144" s="151">
        <v>0</v>
      </c>
      <c r="L144" s="151">
        <f t="shared" si="18"/>
        <v>0</v>
      </c>
      <c r="M144" s="725"/>
      <c r="N144" s="165" t="s">
        <v>1384</v>
      </c>
    </row>
    <row r="145" spans="1:14" x14ac:dyDescent="0.3">
      <c r="A145" s="158">
        <v>63</v>
      </c>
      <c r="B145" s="327" t="s">
        <v>589</v>
      </c>
      <c r="C145" s="156"/>
      <c r="D145" s="157"/>
      <c r="E145" s="157"/>
      <c r="F145" s="788"/>
      <c r="G145" s="775">
        <f t="shared" si="12"/>
        <v>0</v>
      </c>
      <c r="H145" s="151">
        <f t="shared" si="16"/>
        <v>0</v>
      </c>
      <c r="I145" s="151">
        <f t="shared" si="14"/>
        <v>0</v>
      </c>
      <c r="J145" s="734">
        <v>0</v>
      </c>
      <c r="K145" s="151">
        <v>0</v>
      </c>
      <c r="L145" s="151">
        <f t="shared" si="18"/>
        <v>0</v>
      </c>
      <c r="M145" s="725"/>
      <c r="N145" s="165" t="s">
        <v>1384</v>
      </c>
    </row>
    <row r="146" spans="1:14" x14ac:dyDescent="0.3">
      <c r="A146" s="158">
        <v>64</v>
      </c>
      <c r="B146" s="327" t="s">
        <v>590</v>
      </c>
      <c r="C146" s="156">
        <v>1364.91</v>
      </c>
      <c r="D146" s="157">
        <v>133</v>
      </c>
      <c r="E146" s="157"/>
      <c r="F146" s="788">
        <f>C146+D146+E146</f>
        <v>1497.91</v>
      </c>
      <c r="G146" s="775">
        <f t="shared" si="12"/>
        <v>4.1722467087964496E-2</v>
      </c>
      <c r="H146" s="151">
        <f t="shared" si="16"/>
        <v>178.63265671376558</v>
      </c>
      <c r="I146" s="151">
        <f t="shared" si="14"/>
        <v>39.299184477028426</v>
      </c>
      <c r="J146" s="734">
        <v>70.574904355364595</v>
      </c>
      <c r="K146" s="151">
        <v>53.316859490447548</v>
      </c>
      <c r="L146" s="151">
        <f t="shared" si="18"/>
        <v>64.993251718855561</v>
      </c>
      <c r="M146" s="725">
        <f>(K146+J146+I146+H146)/F146</f>
        <v>0.22820036252952858</v>
      </c>
      <c r="N146" s="165" t="s">
        <v>1384</v>
      </c>
    </row>
    <row r="147" spans="1:14" x14ac:dyDescent="0.3">
      <c r="A147" s="152">
        <v>66</v>
      </c>
      <c r="B147" s="327" t="s">
        <v>592</v>
      </c>
      <c r="C147" s="156"/>
      <c r="D147" s="157"/>
      <c r="E147" s="157"/>
      <c r="F147" s="788"/>
      <c r="G147" s="775">
        <f t="shared" si="12"/>
        <v>0</v>
      </c>
      <c r="H147" s="151">
        <f t="shared" si="16"/>
        <v>0</v>
      </c>
      <c r="I147" s="151">
        <f t="shared" si="14"/>
        <v>0</v>
      </c>
      <c r="J147" s="734">
        <v>0</v>
      </c>
      <c r="K147" s="151">
        <v>0</v>
      </c>
      <c r="L147" s="151">
        <f t="shared" si="18"/>
        <v>0</v>
      </c>
      <c r="M147" s="725"/>
      <c r="N147" s="165" t="s">
        <v>1384</v>
      </c>
    </row>
    <row r="148" spans="1:14" x14ac:dyDescent="0.3">
      <c r="A148" s="158">
        <v>67</v>
      </c>
      <c r="B148" s="327" t="s">
        <v>593</v>
      </c>
      <c r="C148" s="156"/>
      <c r="D148" s="157"/>
      <c r="E148" s="157"/>
      <c r="F148" s="788"/>
      <c r="G148" s="775">
        <f t="shared" ref="G148:G211" si="19">2.5/89754.4*F148</f>
        <v>0</v>
      </c>
      <c r="H148" s="151">
        <f t="shared" si="16"/>
        <v>0</v>
      </c>
      <c r="I148" s="151">
        <f t="shared" si="14"/>
        <v>0</v>
      </c>
      <c r="J148" s="734">
        <v>0</v>
      </c>
      <c r="K148" s="151">
        <v>0</v>
      </c>
      <c r="L148" s="151">
        <f t="shared" si="18"/>
        <v>0</v>
      </c>
      <c r="M148" s="725"/>
    </row>
    <row r="149" spans="1:14" x14ac:dyDescent="0.3">
      <c r="A149" s="158">
        <v>68</v>
      </c>
      <c r="B149" s="327" t="s">
        <v>594</v>
      </c>
      <c r="C149" s="156"/>
      <c r="D149" s="157"/>
      <c r="E149" s="157"/>
      <c r="F149" s="788"/>
      <c r="G149" s="775">
        <f t="shared" si="19"/>
        <v>0</v>
      </c>
      <c r="H149" s="151">
        <f t="shared" si="16"/>
        <v>0</v>
      </c>
      <c r="I149" s="151">
        <f t="shared" si="14"/>
        <v>0</v>
      </c>
      <c r="J149" s="734">
        <v>0</v>
      </c>
      <c r="K149" s="151">
        <v>0</v>
      </c>
      <c r="L149" s="151">
        <f t="shared" si="18"/>
        <v>0</v>
      </c>
      <c r="M149" s="725"/>
    </row>
    <row r="150" spans="1:14" ht="14.5" x14ac:dyDescent="0.35">
      <c r="A150" s="158">
        <v>69</v>
      </c>
      <c r="B150" s="328" t="s">
        <v>595</v>
      </c>
      <c r="C150" s="156">
        <v>3146.6</v>
      </c>
      <c r="D150" s="157"/>
      <c r="E150" s="157"/>
      <c r="F150" s="788">
        <f>C150+D150+E150</f>
        <v>3146.6</v>
      </c>
      <c r="G150" s="775">
        <f t="shared" si="19"/>
        <v>8.7644728280730527E-2</v>
      </c>
      <c r="H150" s="151">
        <f t="shared" si="16"/>
        <v>375.24652189753368</v>
      </c>
      <c r="I150" s="151">
        <f t="shared" si="14"/>
        <v>82.554234817457413</v>
      </c>
      <c r="J150" s="734">
        <v>148.2538964587927</v>
      </c>
      <c r="K150" s="151">
        <v>112.00060756163069</v>
      </c>
      <c r="L150" s="151">
        <f t="shared" si="18"/>
        <v>136.52874061762782</v>
      </c>
      <c r="M150" s="725">
        <f>(K150+J150+I150+H150)/F150</f>
        <v>0.22820036252952855</v>
      </c>
    </row>
    <row r="151" spans="1:14" x14ac:dyDescent="0.3">
      <c r="A151" s="152">
        <v>70</v>
      </c>
      <c r="B151" s="327" t="s">
        <v>596</v>
      </c>
      <c r="C151" s="156"/>
      <c r="D151" s="157"/>
      <c r="E151" s="157"/>
      <c r="F151" s="788"/>
      <c r="G151" s="775">
        <f t="shared" si="19"/>
        <v>0</v>
      </c>
      <c r="H151" s="151">
        <f t="shared" si="16"/>
        <v>0</v>
      </c>
      <c r="I151" s="151">
        <f t="shared" si="14"/>
        <v>0</v>
      </c>
      <c r="J151" s="734">
        <v>0</v>
      </c>
      <c r="K151" s="151">
        <v>0</v>
      </c>
      <c r="L151" s="151">
        <f t="shared" si="18"/>
        <v>0</v>
      </c>
      <c r="M151" s="725"/>
      <c r="N151" s="165" t="s">
        <v>1384</v>
      </c>
    </row>
    <row r="152" spans="1:14" x14ac:dyDescent="0.3">
      <c r="A152" s="152">
        <v>71</v>
      </c>
      <c r="B152" s="327" t="s">
        <v>597</v>
      </c>
      <c r="C152" s="156"/>
      <c r="D152" s="157"/>
      <c r="E152" s="157"/>
      <c r="F152" s="788"/>
      <c r="G152" s="775">
        <f t="shared" si="19"/>
        <v>0</v>
      </c>
      <c r="H152" s="151">
        <f t="shared" si="16"/>
        <v>0</v>
      </c>
      <c r="I152" s="151">
        <f t="shared" si="14"/>
        <v>0</v>
      </c>
      <c r="J152" s="734">
        <v>0</v>
      </c>
      <c r="K152" s="151">
        <v>0</v>
      </c>
      <c r="L152" s="151">
        <f t="shared" si="18"/>
        <v>0</v>
      </c>
      <c r="M152" s="725"/>
    </row>
    <row r="153" spans="1:14" x14ac:dyDescent="0.3">
      <c r="A153" s="158">
        <v>72</v>
      </c>
      <c r="B153" s="327" t="s">
        <v>598</v>
      </c>
      <c r="C153" s="156"/>
      <c r="D153" s="157"/>
      <c r="E153" s="157"/>
      <c r="F153" s="788"/>
      <c r="G153" s="775">
        <f t="shared" si="19"/>
        <v>0</v>
      </c>
      <c r="H153" s="151">
        <f t="shared" si="16"/>
        <v>0</v>
      </c>
      <c r="I153" s="151">
        <f t="shared" si="14"/>
        <v>0</v>
      </c>
      <c r="J153" s="734">
        <v>0</v>
      </c>
      <c r="K153" s="151">
        <v>0</v>
      </c>
      <c r="L153" s="151">
        <f t="shared" si="18"/>
        <v>0</v>
      </c>
      <c r="M153" s="725"/>
    </row>
    <row r="154" spans="1:14" x14ac:dyDescent="0.3">
      <c r="A154" s="158">
        <v>73</v>
      </c>
      <c r="B154" s="327" t="s">
        <v>599</v>
      </c>
      <c r="C154" s="156"/>
      <c r="D154" s="157"/>
      <c r="E154" s="157"/>
      <c r="F154" s="788"/>
      <c r="G154" s="775">
        <f t="shared" si="19"/>
        <v>0</v>
      </c>
      <c r="H154" s="151">
        <f t="shared" si="16"/>
        <v>0</v>
      </c>
      <c r="I154" s="151">
        <f t="shared" si="14"/>
        <v>0</v>
      </c>
      <c r="J154" s="734">
        <v>0</v>
      </c>
      <c r="K154" s="151">
        <v>0</v>
      </c>
      <c r="L154" s="151">
        <f t="shared" si="18"/>
        <v>0</v>
      </c>
      <c r="M154" s="725"/>
    </row>
    <row r="155" spans="1:14" x14ac:dyDescent="0.3">
      <c r="A155" s="158">
        <v>74</v>
      </c>
      <c r="B155" s="327" t="s">
        <v>600</v>
      </c>
      <c r="C155" s="156"/>
      <c r="D155" s="157"/>
      <c r="E155" s="157"/>
      <c r="F155" s="788"/>
      <c r="G155" s="775">
        <f t="shared" si="19"/>
        <v>0</v>
      </c>
      <c r="H155" s="151">
        <f t="shared" si="16"/>
        <v>0</v>
      </c>
      <c r="I155" s="151">
        <f t="shared" si="14"/>
        <v>0</v>
      </c>
      <c r="J155" s="734">
        <v>0</v>
      </c>
      <c r="K155" s="151">
        <v>0</v>
      </c>
      <c r="L155" s="151">
        <f t="shared" si="18"/>
        <v>0</v>
      </c>
      <c r="M155" s="725"/>
    </row>
    <row r="156" spans="1:14" x14ac:dyDescent="0.3">
      <c r="A156" s="152">
        <v>75</v>
      </c>
      <c r="B156" s="327" t="s">
        <v>601</v>
      </c>
      <c r="C156" s="156"/>
      <c r="D156" s="157"/>
      <c r="E156" s="157"/>
      <c r="F156" s="788"/>
      <c r="G156" s="775">
        <f t="shared" si="19"/>
        <v>0</v>
      </c>
      <c r="H156" s="151">
        <f t="shared" si="16"/>
        <v>0</v>
      </c>
      <c r="I156" s="151">
        <f t="shared" si="14"/>
        <v>0</v>
      </c>
      <c r="J156" s="734">
        <v>0</v>
      </c>
      <c r="K156" s="151">
        <v>0</v>
      </c>
      <c r="L156" s="151">
        <f t="shared" si="18"/>
        <v>0</v>
      </c>
      <c r="M156" s="725"/>
      <c r="N156" s="165" t="s">
        <v>1384</v>
      </c>
    </row>
    <row r="157" spans="1:14" x14ac:dyDescent="0.3">
      <c r="A157" s="152">
        <v>76</v>
      </c>
      <c r="B157" s="327" t="s">
        <v>602</v>
      </c>
      <c r="C157" s="156"/>
      <c r="D157" s="157"/>
      <c r="E157" s="157"/>
      <c r="F157" s="788"/>
      <c r="G157" s="775">
        <f t="shared" si="19"/>
        <v>0</v>
      </c>
      <c r="H157" s="151">
        <f t="shared" si="16"/>
        <v>0</v>
      </c>
      <c r="I157" s="151">
        <f t="shared" si="14"/>
        <v>0</v>
      </c>
      <c r="J157" s="734">
        <v>0</v>
      </c>
      <c r="K157" s="151">
        <v>0</v>
      </c>
      <c r="L157" s="151">
        <f t="shared" si="18"/>
        <v>0</v>
      </c>
      <c r="M157" s="725"/>
    </row>
    <row r="158" spans="1:14" x14ac:dyDescent="0.3">
      <c r="A158" s="158">
        <v>77</v>
      </c>
      <c r="B158" s="327" t="s">
        <v>603</v>
      </c>
      <c r="C158" s="156"/>
      <c r="D158" s="157"/>
      <c r="E158" s="157"/>
      <c r="F158" s="788"/>
      <c r="G158" s="775">
        <f t="shared" si="19"/>
        <v>0</v>
      </c>
      <c r="H158" s="151">
        <f t="shared" si="16"/>
        <v>0</v>
      </c>
      <c r="I158" s="151">
        <f t="shared" si="14"/>
        <v>0</v>
      </c>
      <c r="J158" s="734">
        <v>0</v>
      </c>
      <c r="K158" s="151">
        <v>0</v>
      </c>
      <c r="L158" s="151">
        <f t="shared" si="18"/>
        <v>0</v>
      </c>
      <c r="M158" s="725"/>
    </row>
    <row r="159" spans="1:14" x14ac:dyDescent="0.3">
      <c r="A159" s="158">
        <v>78</v>
      </c>
      <c r="B159" s="327" t="s">
        <v>604</v>
      </c>
      <c r="C159" s="156"/>
      <c r="D159" s="157"/>
      <c r="E159" s="157"/>
      <c r="F159" s="788"/>
      <c r="G159" s="775">
        <f t="shared" si="19"/>
        <v>0</v>
      </c>
      <c r="H159" s="151">
        <f t="shared" si="16"/>
        <v>0</v>
      </c>
      <c r="I159" s="151">
        <f t="shared" si="14"/>
        <v>0</v>
      </c>
      <c r="J159" s="734">
        <v>0</v>
      </c>
      <c r="K159" s="151">
        <v>0</v>
      </c>
      <c r="L159" s="151">
        <f t="shared" si="18"/>
        <v>0</v>
      </c>
      <c r="M159" s="725"/>
    </row>
    <row r="160" spans="1:14" x14ac:dyDescent="0.3">
      <c r="A160" s="158">
        <v>79</v>
      </c>
      <c r="B160" s="327" t="s">
        <v>605</v>
      </c>
      <c r="C160" s="156"/>
      <c r="D160" s="157"/>
      <c r="E160" s="157"/>
      <c r="F160" s="788"/>
      <c r="G160" s="775">
        <f t="shared" si="19"/>
        <v>0</v>
      </c>
      <c r="H160" s="151">
        <f t="shared" si="16"/>
        <v>0</v>
      </c>
      <c r="I160" s="151">
        <f t="shared" si="14"/>
        <v>0</v>
      </c>
      <c r="J160" s="734">
        <v>0</v>
      </c>
      <c r="K160" s="151">
        <v>0</v>
      </c>
      <c r="L160" s="151">
        <f t="shared" si="18"/>
        <v>0</v>
      </c>
      <c r="M160" s="725"/>
    </row>
    <row r="161" spans="1:14" x14ac:dyDescent="0.3">
      <c r="A161" s="152">
        <v>80</v>
      </c>
      <c r="B161" s="327" t="s">
        <v>606</v>
      </c>
      <c r="C161" s="156"/>
      <c r="D161" s="157"/>
      <c r="E161" s="157"/>
      <c r="F161" s="788"/>
      <c r="G161" s="775">
        <f t="shared" si="19"/>
        <v>0</v>
      </c>
      <c r="H161" s="151">
        <f t="shared" si="16"/>
        <v>0</v>
      </c>
      <c r="I161" s="151">
        <f t="shared" si="14"/>
        <v>0</v>
      </c>
      <c r="J161" s="734">
        <v>0</v>
      </c>
      <c r="K161" s="151">
        <v>0</v>
      </c>
      <c r="L161" s="151">
        <f t="shared" si="18"/>
        <v>0</v>
      </c>
      <c r="M161" s="725"/>
    </row>
    <row r="162" spans="1:14" x14ac:dyDescent="0.3">
      <c r="A162" s="152">
        <v>81</v>
      </c>
      <c r="B162" s="327" t="s">
        <v>607</v>
      </c>
      <c r="C162" s="156"/>
      <c r="D162" s="157"/>
      <c r="E162" s="157"/>
      <c r="F162" s="788"/>
      <c r="G162" s="775">
        <f t="shared" si="19"/>
        <v>0</v>
      </c>
      <c r="H162" s="151">
        <f t="shared" si="16"/>
        <v>0</v>
      </c>
      <c r="I162" s="151">
        <f t="shared" si="14"/>
        <v>0</v>
      </c>
      <c r="J162" s="734">
        <v>0</v>
      </c>
      <c r="K162" s="151">
        <v>0</v>
      </c>
      <c r="L162" s="151">
        <f t="shared" si="18"/>
        <v>0</v>
      </c>
      <c r="M162" s="725"/>
    </row>
    <row r="163" spans="1:14" x14ac:dyDescent="0.3">
      <c r="A163" s="158">
        <v>82</v>
      </c>
      <c r="B163" s="327" t="s">
        <v>608</v>
      </c>
      <c r="C163" s="156"/>
      <c r="D163" s="157"/>
      <c r="E163" s="157"/>
      <c r="F163" s="788"/>
      <c r="G163" s="775">
        <f t="shared" si="19"/>
        <v>0</v>
      </c>
      <c r="H163" s="151">
        <f t="shared" si="16"/>
        <v>0</v>
      </c>
      <c r="I163" s="151">
        <f t="shared" si="14"/>
        <v>0</v>
      </c>
      <c r="J163" s="734">
        <v>0</v>
      </c>
      <c r="K163" s="151">
        <v>0</v>
      </c>
      <c r="L163" s="151">
        <f t="shared" si="18"/>
        <v>0</v>
      </c>
      <c r="M163" s="725"/>
    </row>
    <row r="164" spans="1:14" x14ac:dyDescent="0.3">
      <c r="A164" s="158">
        <v>83</v>
      </c>
      <c r="B164" s="327" t="s">
        <v>609</v>
      </c>
      <c r="C164" s="156"/>
      <c r="D164" s="157"/>
      <c r="E164" s="157"/>
      <c r="F164" s="788"/>
      <c r="G164" s="775">
        <f t="shared" si="19"/>
        <v>0</v>
      </c>
      <c r="H164" s="151">
        <f t="shared" si="16"/>
        <v>0</v>
      </c>
      <c r="I164" s="151">
        <f t="shared" si="14"/>
        <v>0</v>
      </c>
      <c r="J164" s="734">
        <v>0</v>
      </c>
      <c r="K164" s="151">
        <v>0</v>
      </c>
      <c r="L164" s="151">
        <f t="shared" si="18"/>
        <v>0</v>
      </c>
      <c r="M164" s="725"/>
    </row>
    <row r="165" spans="1:14" x14ac:dyDescent="0.3">
      <c r="A165" s="158">
        <v>84</v>
      </c>
      <c r="B165" s="327" t="s">
        <v>610</v>
      </c>
      <c r="C165" s="156"/>
      <c r="D165" s="157"/>
      <c r="E165" s="157"/>
      <c r="F165" s="788"/>
      <c r="G165" s="775">
        <f t="shared" si="19"/>
        <v>0</v>
      </c>
      <c r="H165" s="151">
        <f t="shared" si="16"/>
        <v>0</v>
      </c>
      <c r="I165" s="151">
        <f t="shared" si="14"/>
        <v>0</v>
      </c>
      <c r="J165" s="734">
        <v>0</v>
      </c>
      <c r="K165" s="151">
        <v>0</v>
      </c>
      <c r="L165" s="151">
        <f t="shared" si="18"/>
        <v>0</v>
      </c>
      <c r="M165" s="725"/>
    </row>
    <row r="166" spans="1:14" x14ac:dyDescent="0.3">
      <c r="A166" s="152">
        <v>85</v>
      </c>
      <c r="B166" s="327" t="s">
        <v>614</v>
      </c>
      <c r="C166" s="156"/>
      <c r="D166" s="157"/>
      <c r="E166" s="157"/>
      <c r="F166" s="788"/>
      <c r="G166" s="775">
        <f t="shared" si="19"/>
        <v>0</v>
      </c>
      <c r="H166" s="151">
        <f t="shared" si="16"/>
        <v>0</v>
      </c>
      <c r="I166" s="151">
        <f t="shared" si="14"/>
        <v>0</v>
      </c>
      <c r="J166" s="734">
        <v>0</v>
      </c>
      <c r="K166" s="151">
        <v>0</v>
      </c>
      <c r="L166" s="151">
        <f t="shared" si="18"/>
        <v>0</v>
      </c>
      <c r="M166" s="725"/>
    </row>
    <row r="167" spans="1:14" x14ac:dyDescent="0.3">
      <c r="A167" s="152">
        <v>86</v>
      </c>
      <c r="B167" s="327" t="s">
        <v>615</v>
      </c>
      <c r="C167" s="156"/>
      <c r="D167" s="157"/>
      <c r="E167" s="157"/>
      <c r="F167" s="788"/>
      <c r="G167" s="775">
        <f t="shared" si="19"/>
        <v>0</v>
      </c>
      <c r="H167" s="151">
        <f t="shared" si="16"/>
        <v>0</v>
      </c>
      <c r="I167" s="151">
        <f t="shared" si="14"/>
        <v>0</v>
      </c>
      <c r="J167" s="734">
        <v>0</v>
      </c>
      <c r="K167" s="151">
        <v>0</v>
      </c>
      <c r="L167" s="151">
        <f t="shared" si="18"/>
        <v>0</v>
      </c>
      <c r="M167" s="725"/>
    </row>
    <row r="168" spans="1:14" x14ac:dyDescent="0.3">
      <c r="A168" s="158">
        <v>87</v>
      </c>
      <c r="B168" s="327" t="s">
        <v>616</v>
      </c>
      <c r="C168" s="156">
        <v>6095.81</v>
      </c>
      <c r="D168" s="157"/>
      <c r="E168" s="157"/>
      <c r="F168" s="788">
        <f>C168+D168+E168</f>
        <v>6095.81</v>
      </c>
      <c r="G168" s="775">
        <f t="shared" si="19"/>
        <v>0.16979139741338589</v>
      </c>
      <c r="H168" s="151">
        <f t="shared" si="16"/>
        <v>726.95337845554104</v>
      </c>
      <c r="I168" s="151">
        <f t="shared" si="14"/>
        <v>159.92974326021903</v>
      </c>
      <c r="J168" s="734">
        <v>287.20764780158686</v>
      </c>
      <c r="K168" s="151">
        <v>216.97528239377871</v>
      </c>
      <c r="L168" s="151">
        <f t="shared" si="18"/>
        <v>264.49286923801628</v>
      </c>
      <c r="M168" s="725">
        <f>(K168+J168+I168+H168)/F168</f>
        <v>0.22820036252952858</v>
      </c>
    </row>
    <row r="169" spans="1:14" x14ac:dyDescent="0.3">
      <c r="A169" s="158">
        <v>88</v>
      </c>
      <c r="B169" s="327" t="s">
        <v>617</v>
      </c>
      <c r="C169" s="156"/>
      <c r="D169" s="157"/>
      <c r="E169" s="157"/>
      <c r="F169" s="788"/>
      <c r="G169" s="775">
        <f t="shared" si="19"/>
        <v>0</v>
      </c>
      <c r="H169" s="151">
        <f t="shared" si="16"/>
        <v>0</v>
      </c>
      <c r="I169" s="151">
        <f t="shared" si="14"/>
        <v>0</v>
      </c>
      <c r="J169" s="734">
        <v>0</v>
      </c>
      <c r="K169" s="151">
        <v>0</v>
      </c>
      <c r="L169" s="151">
        <f t="shared" si="18"/>
        <v>0</v>
      </c>
      <c r="M169" s="725"/>
    </row>
    <row r="170" spans="1:14" x14ac:dyDescent="0.3">
      <c r="A170" s="158">
        <v>89</v>
      </c>
      <c r="B170" s="327" t="s">
        <v>618</v>
      </c>
      <c r="C170" s="156"/>
      <c r="D170" s="157"/>
      <c r="E170" s="157"/>
      <c r="F170" s="788"/>
      <c r="G170" s="775">
        <f t="shared" si="19"/>
        <v>0</v>
      </c>
      <c r="H170" s="151">
        <f t="shared" si="16"/>
        <v>0</v>
      </c>
      <c r="I170" s="151">
        <f t="shared" si="14"/>
        <v>0</v>
      </c>
      <c r="J170" s="734">
        <v>0</v>
      </c>
      <c r="K170" s="151">
        <v>0</v>
      </c>
      <c r="L170" s="151">
        <f t="shared" si="18"/>
        <v>0</v>
      </c>
      <c r="M170" s="725"/>
    </row>
    <row r="171" spans="1:14" x14ac:dyDescent="0.3">
      <c r="A171" s="152">
        <v>91</v>
      </c>
      <c r="B171" s="327" t="s">
        <v>619</v>
      </c>
      <c r="C171" s="156">
        <v>2107.77</v>
      </c>
      <c r="D171" s="157"/>
      <c r="E171" s="157">
        <v>133</v>
      </c>
      <c r="F171" s="788">
        <f>C171+D171+E171</f>
        <v>2240.77</v>
      </c>
      <c r="G171" s="775">
        <f t="shared" si="19"/>
        <v>6.2413931796101364E-2</v>
      </c>
      <c r="H171" s="151">
        <f t="shared" si="16"/>
        <v>267.22212828841816</v>
      </c>
      <c r="I171" s="151">
        <f t="shared" si="14"/>
        <v>58.788868223451999</v>
      </c>
      <c r="J171" s="734">
        <v>105.57518704886829</v>
      </c>
      <c r="K171" s="151">
        <v>79.75834278455325</v>
      </c>
      <c r="L171" s="151">
        <f t="shared" si="18"/>
        <v>97.225419854370415</v>
      </c>
      <c r="M171" s="725">
        <f>(K171+J171+I171+H171)/F171</f>
        <v>0.22820036252952855</v>
      </c>
    </row>
    <row r="172" spans="1:14" x14ac:dyDescent="0.3">
      <c r="A172" s="158">
        <v>92</v>
      </c>
      <c r="B172" s="327" t="s">
        <v>620</v>
      </c>
      <c r="C172" s="156"/>
      <c r="D172" s="157"/>
      <c r="E172" s="157"/>
      <c r="F172" s="788"/>
      <c r="G172" s="775">
        <f t="shared" si="19"/>
        <v>0</v>
      </c>
      <c r="H172" s="151">
        <f t="shared" si="16"/>
        <v>0</v>
      </c>
      <c r="I172" s="151">
        <f t="shared" si="14"/>
        <v>0</v>
      </c>
      <c r="J172" s="734">
        <v>0</v>
      </c>
      <c r="K172" s="151">
        <v>0</v>
      </c>
      <c r="L172" s="151">
        <f t="shared" si="18"/>
        <v>0</v>
      </c>
      <c r="M172" s="725"/>
    </row>
    <row r="173" spans="1:14" x14ac:dyDescent="0.3">
      <c r="A173" s="158">
        <v>93</v>
      </c>
      <c r="B173" s="327" t="s">
        <v>621</v>
      </c>
      <c r="C173" s="156"/>
      <c r="D173" s="157"/>
      <c r="E173" s="157"/>
      <c r="F173" s="788"/>
      <c r="G173" s="775">
        <f t="shared" si="19"/>
        <v>0</v>
      </c>
      <c r="H173" s="151">
        <f t="shared" si="16"/>
        <v>0</v>
      </c>
      <c r="I173" s="151">
        <f t="shared" si="14"/>
        <v>0</v>
      </c>
      <c r="J173" s="734">
        <v>0</v>
      </c>
      <c r="K173" s="151">
        <v>0</v>
      </c>
      <c r="L173" s="151">
        <f t="shared" si="18"/>
        <v>0</v>
      </c>
      <c r="M173" s="725"/>
      <c r="N173" s="165" t="s">
        <v>1384</v>
      </c>
    </row>
    <row r="174" spans="1:14" x14ac:dyDescent="0.3">
      <c r="A174" s="158">
        <v>94</v>
      </c>
      <c r="B174" s="327" t="s">
        <v>622</v>
      </c>
      <c r="C174" s="156"/>
      <c r="D174" s="157"/>
      <c r="E174" s="157"/>
      <c r="F174" s="788"/>
      <c r="G174" s="775">
        <f t="shared" si="19"/>
        <v>0</v>
      </c>
      <c r="H174" s="151">
        <f t="shared" si="16"/>
        <v>0</v>
      </c>
      <c r="I174" s="151">
        <f t="shared" si="14"/>
        <v>0</v>
      </c>
      <c r="J174" s="734">
        <v>0</v>
      </c>
      <c r="K174" s="151">
        <v>0</v>
      </c>
      <c r="L174" s="151">
        <f t="shared" si="18"/>
        <v>0</v>
      </c>
      <c r="M174" s="725"/>
    </row>
    <row r="175" spans="1:14" x14ac:dyDescent="0.3">
      <c r="A175" s="152">
        <v>95</v>
      </c>
      <c r="B175" s="327" t="s">
        <v>623</v>
      </c>
      <c r="C175" s="156"/>
      <c r="D175" s="157"/>
      <c r="E175" s="157"/>
      <c r="F175" s="788"/>
      <c r="G175" s="775">
        <f t="shared" si="19"/>
        <v>0</v>
      </c>
      <c r="H175" s="151">
        <f t="shared" si="16"/>
        <v>0</v>
      </c>
      <c r="I175" s="151">
        <f t="shared" si="14"/>
        <v>0</v>
      </c>
      <c r="J175" s="734">
        <v>0</v>
      </c>
      <c r="K175" s="151">
        <v>0</v>
      </c>
      <c r="L175" s="151">
        <f t="shared" si="18"/>
        <v>0</v>
      </c>
      <c r="M175" s="725"/>
    </row>
    <row r="176" spans="1:14" x14ac:dyDescent="0.3">
      <c r="A176" s="152">
        <v>96</v>
      </c>
      <c r="B176" s="327" t="s">
        <v>624</v>
      </c>
      <c r="C176" s="156"/>
      <c r="D176" s="157"/>
      <c r="E176" s="157"/>
      <c r="F176" s="788"/>
      <c r="G176" s="775">
        <f t="shared" si="19"/>
        <v>0</v>
      </c>
      <c r="H176" s="151">
        <f t="shared" si="16"/>
        <v>0</v>
      </c>
      <c r="I176" s="151">
        <f t="shared" si="14"/>
        <v>0</v>
      </c>
      <c r="J176" s="734">
        <v>0</v>
      </c>
      <c r="K176" s="151">
        <v>0</v>
      </c>
      <c r="L176" s="151">
        <f t="shared" si="18"/>
        <v>0</v>
      </c>
      <c r="M176" s="725"/>
      <c r="N176" s="165" t="s">
        <v>1384</v>
      </c>
    </row>
    <row r="177" spans="1:14" x14ac:dyDescent="0.3">
      <c r="A177" s="158">
        <v>97</v>
      </c>
      <c r="B177" s="327" t="s">
        <v>625</v>
      </c>
      <c r="C177" s="156"/>
      <c r="D177" s="157"/>
      <c r="E177" s="157"/>
      <c r="F177" s="788"/>
      <c r="G177" s="775">
        <f t="shared" si="19"/>
        <v>0</v>
      </c>
      <c r="H177" s="151">
        <f t="shared" si="16"/>
        <v>0</v>
      </c>
      <c r="I177" s="151">
        <f t="shared" si="14"/>
        <v>0</v>
      </c>
      <c r="J177" s="734">
        <v>0</v>
      </c>
      <c r="K177" s="151">
        <v>0</v>
      </c>
      <c r="L177" s="151">
        <f t="shared" si="18"/>
        <v>0</v>
      </c>
      <c r="M177" s="725"/>
      <c r="N177" s="165" t="s">
        <v>1384</v>
      </c>
    </row>
    <row r="178" spans="1:14" x14ac:dyDescent="0.3">
      <c r="A178" s="158">
        <v>98</v>
      </c>
      <c r="B178" s="327" t="s">
        <v>626</v>
      </c>
      <c r="C178" s="156">
        <v>2379.1</v>
      </c>
      <c r="D178" s="157"/>
      <c r="E178" s="157"/>
      <c r="F178" s="788">
        <f>C178+D178+E178</f>
        <v>2379.1</v>
      </c>
      <c r="G178" s="775">
        <f t="shared" si="19"/>
        <v>6.6266946244418104E-2</v>
      </c>
      <c r="H178" s="151">
        <f t="shared" si="16"/>
        <v>283.7186169981639</v>
      </c>
      <c r="I178" s="151">
        <f t="shared" si="14"/>
        <v>62.418095739596055</v>
      </c>
      <c r="J178" s="734">
        <v>112.09268577674752</v>
      </c>
      <c r="K178" s="151">
        <v>84.682083979493925</v>
      </c>
      <c r="L178" s="151">
        <f t="shared" si="18"/>
        <v>103.2274603710031</v>
      </c>
      <c r="M178" s="725">
        <f>(K178+J178+I178+H178)/F178</f>
        <v>0.22820036252952855</v>
      </c>
    </row>
    <row r="179" spans="1:14" x14ac:dyDescent="0.3">
      <c r="A179" s="158">
        <v>99</v>
      </c>
      <c r="B179" s="327" t="s">
        <v>627</v>
      </c>
      <c r="C179" s="156"/>
      <c r="D179" s="157"/>
      <c r="E179" s="157"/>
      <c r="F179" s="788"/>
      <c r="G179" s="775">
        <f t="shared" si="19"/>
        <v>0</v>
      </c>
      <c r="H179" s="151">
        <f t="shared" si="16"/>
        <v>0</v>
      </c>
      <c r="I179" s="151">
        <f t="shared" si="14"/>
        <v>0</v>
      </c>
      <c r="J179" s="734">
        <v>0</v>
      </c>
      <c r="K179" s="151">
        <v>0</v>
      </c>
      <c r="L179" s="151">
        <f t="shared" si="18"/>
        <v>0</v>
      </c>
      <c r="M179" s="725"/>
    </row>
    <row r="180" spans="1:14" x14ac:dyDescent="0.3">
      <c r="A180" s="152">
        <v>100</v>
      </c>
      <c r="B180" s="327" t="s">
        <v>628</v>
      </c>
      <c r="C180" s="156"/>
      <c r="D180" s="157"/>
      <c r="E180" s="157"/>
      <c r="F180" s="788"/>
      <c r="G180" s="775">
        <f t="shared" si="19"/>
        <v>0</v>
      </c>
      <c r="H180" s="151">
        <f t="shared" si="16"/>
        <v>0</v>
      </c>
      <c r="I180" s="151">
        <f t="shared" si="14"/>
        <v>0</v>
      </c>
      <c r="J180" s="734">
        <v>0</v>
      </c>
      <c r="K180" s="151">
        <v>0</v>
      </c>
      <c r="L180" s="151">
        <f t="shared" si="18"/>
        <v>0</v>
      </c>
      <c r="M180" s="725"/>
    </row>
    <row r="181" spans="1:14" x14ac:dyDescent="0.3">
      <c r="A181" s="152">
        <v>101</v>
      </c>
      <c r="B181" s="327" t="s">
        <v>629</v>
      </c>
      <c r="C181" s="156"/>
      <c r="D181" s="157"/>
      <c r="E181" s="157"/>
      <c r="F181" s="788"/>
      <c r="G181" s="775">
        <f t="shared" si="19"/>
        <v>0</v>
      </c>
      <c r="H181" s="151">
        <f t="shared" si="16"/>
        <v>0</v>
      </c>
      <c r="I181" s="151">
        <f t="shared" si="14"/>
        <v>0</v>
      </c>
      <c r="J181" s="734">
        <v>0</v>
      </c>
      <c r="K181" s="151">
        <v>0</v>
      </c>
      <c r="L181" s="151">
        <f t="shared" si="18"/>
        <v>0</v>
      </c>
      <c r="M181" s="725"/>
    </row>
    <row r="182" spans="1:14" x14ac:dyDescent="0.3">
      <c r="A182" s="158">
        <v>102</v>
      </c>
      <c r="B182" s="327" t="s">
        <v>630</v>
      </c>
      <c r="C182" s="156"/>
      <c r="D182" s="157"/>
      <c r="E182" s="157"/>
      <c r="F182" s="788"/>
      <c r="G182" s="775">
        <f t="shared" si="19"/>
        <v>0</v>
      </c>
      <c r="H182" s="151">
        <f t="shared" si="16"/>
        <v>0</v>
      </c>
      <c r="I182" s="151">
        <f t="shared" si="14"/>
        <v>0</v>
      </c>
      <c r="J182" s="734">
        <v>0</v>
      </c>
      <c r="K182" s="151">
        <v>0</v>
      </c>
      <c r="L182" s="151">
        <f t="shared" si="18"/>
        <v>0</v>
      </c>
      <c r="M182" s="725"/>
    </row>
    <row r="183" spans="1:14" x14ac:dyDescent="0.3">
      <c r="A183" s="158">
        <v>103</v>
      </c>
      <c r="B183" s="327" t="s">
        <v>631</v>
      </c>
      <c r="C183" s="156"/>
      <c r="D183" s="157"/>
      <c r="E183" s="157"/>
      <c r="F183" s="788"/>
      <c r="G183" s="775">
        <f t="shared" si="19"/>
        <v>0</v>
      </c>
      <c r="H183" s="151">
        <f t="shared" si="16"/>
        <v>0</v>
      </c>
      <c r="I183" s="151">
        <f t="shared" si="14"/>
        <v>0</v>
      </c>
      <c r="J183" s="734">
        <v>0</v>
      </c>
      <c r="K183" s="151">
        <v>0</v>
      </c>
      <c r="L183" s="151">
        <f t="shared" si="18"/>
        <v>0</v>
      </c>
      <c r="M183" s="725"/>
    </row>
    <row r="184" spans="1:14" x14ac:dyDescent="0.3">
      <c r="A184" s="152">
        <v>105</v>
      </c>
      <c r="B184" s="327" t="s">
        <v>632</v>
      </c>
      <c r="C184" s="156">
        <v>1387.9</v>
      </c>
      <c r="D184" s="157">
        <v>85.8</v>
      </c>
      <c r="E184" s="157"/>
      <c r="F184" s="788">
        <f>C184+D184+E184</f>
        <v>1473.7</v>
      </c>
      <c r="G184" s="775">
        <f t="shared" si="19"/>
        <v>4.1048126888486809E-2</v>
      </c>
      <c r="H184" s="151">
        <f t="shared" si="16"/>
        <v>175.74550286671183</v>
      </c>
      <c r="I184" s="151">
        <f t="shared" si="14"/>
        <v>38.6640106306766</v>
      </c>
      <c r="J184" s="734">
        <v>69.434236067921816</v>
      </c>
      <c r="K184" s="151">
        <v>52.455124694455975</v>
      </c>
      <c r="L184" s="151">
        <f t="shared" si="18"/>
        <v>63.942797002541838</v>
      </c>
      <c r="M184" s="725">
        <f>(K184+J184+I184+H184)/F184</f>
        <v>0.22820036252952852</v>
      </c>
    </row>
    <row r="185" spans="1:14" x14ac:dyDescent="0.3">
      <c r="A185" s="152">
        <v>106</v>
      </c>
      <c r="B185" s="327" t="s">
        <v>633</v>
      </c>
      <c r="C185" s="156">
        <v>2507</v>
      </c>
      <c r="D185" s="157"/>
      <c r="E185" s="157"/>
      <c r="F185" s="788">
        <f>C185+D185+E185</f>
        <v>2507</v>
      </c>
      <c r="G185" s="775">
        <f t="shared" si="19"/>
        <v>6.9829445687342354E-2</v>
      </c>
      <c r="H185" s="151">
        <f t="shared" si="16"/>
        <v>298.97128023807193</v>
      </c>
      <c r="I185" s="151">
        <f t="shared" ref="I185:I243" si="20">H185*0.22</f>
        <v>65.773681652375828</v>
      </c>
      <c r="J185" s="734">
        <v>118.11876896402255</v>
      </c>
      <c r="K185" s="151">
        <v>89.234578007057848</v>
      </c>
      <c r="L185" s="151">
        <f t="shared" si="18"/>
        <v>108.77695059060352</v>
      </c>
      <c r="M185" s="725">
        <f>(K185+J185+I185+H185)/F185</f>
        <v>0.22820036252952858</v>
      </c>
    </row>
    <row r="186" spans="1:14" x14ac:dyDescent="0.3">
      <c r="A186" s="158">
        <v>107</v>
      </c>
      <c r="B186" s="327" t="s">
        <v>634</v>
      </c>
      <c r="C186" s="156">
        <v>3505.3</v>
      </c>
      <c r="D186" s="157"/>
      <c r="E186" s="157"/>
      <c r="F186" s="788">
        <f>C186+D186+E186</f>
        <v>3505.3</v>
      </c>
      <c r="G186" s="775">
        <f t="shared" si="19"/>
        <v>9.7635881917766718E-2</v>
      </c>
      <c r="H186" s="151">
        <f t="shared" si="16"/>
        <v>418.02314663682228</v>
      </c>
      <c r="I186" s="151">
        <f t="shared" si="20"/>
        <v>91.965092260100903</v>
      </c>
      <c r="J186" s="734">
        <v>165.15425642185411</v>
      </c>
      <c r="K186" s="151">
        <v>124.76823545597919</v>
      </c>
      <c r="L186" s="151">
        <f t="shared" si="18"/>
        <v>152.09247902083865</v>
      </c>
      <c r="M186" s="725">
        <f>(K186+J186+I186+H186)/F186</f>
        <v>0.22820036252952858</v>
      </c>
      <c r="N186" s="165" t="s">
        <v>1384</v>
      </c>
    </row>
    <row r="187" spans="1:14" x14ac:dyDescent="0.3">
      <c r="A187" s="158">
        <v>108</v>
      </c>
      <c r="B187" s="327" t="s">
        <v>635</v>
      </c>
      <c r="C187" s="156"/>
      <c r="D187" s="157"/>
      <c r="E187" s="157"/>
      <c r="F187" s="788"/>
      <c r="G187" s="775">
        <f t="shared" si="19"/>
        <v>0</v>
      </c>
      <c r="H187" s="151">
        <f t="shared" si="16"/>
        <v>0</v>
      </c>
      <c r="I187" s="151">
        <f t="shared" si="20"/>
        <v>0</v>
      </c>
      <c r="J187" s="734">
        <v>0</v>
      </c>
      <c r="K187" s="151">
        <v>0</v>
      </c>
      <c r="L187" s="151">
        <f t="shared" si="18"/>
        <v>0</v>
      </c>
      <c r="M187" s="725"/>
    </row>
    <row r="188" spans="1:14" x14ac:dyDescent="0.3">
      <c r="A188" s="158">
        <v>109</v>
      </c>
      <c r="B188" s="327" t="s">
        <v>636</v>
      </c>
      <c r="C188" s="156">
        <v>3560.1</v>
      </c>
      <c r="D188" s="157"/>
      <c r="E188" s="157"/>
      <c r="F188" s="788">
        <f>C188+D188+E188</f>
        <v>3560.1</v>
      </c>
      <c r="G188" s="775">
        <f t="shared" si="19"/>
        <v>9.9162269482053256E-2</v>
      </c>
      <c r="H188" s="151">
        <f t="shared" si="16"/>
        <v>424.55829867393692</v>
      </c>
      <c r="I188" s="151">
        <f t="shared" si="20"/>
        <v>93.402825708266121</v>
      </c>
      <c r="J188" s="734">
        <v>167.73619042234409</v>
      </c>
      <c r="K188" s="151">
        <v>126.71879583682751</v>
      </c>
      <c r="L188" s="151">
        <f t="shared" si="18"/>
        <v>154.47021212509276</v>
      </c>
      <c r="M188" s="725">
        <f>(K188+J188+I188+H188)/F188</f>
        <v>0.22820036252952858</v>
      </c>
    </row>
    <row r="189" spans="1:14" x14ac:dyDescent="0.3">
      <c r="A189" s="152">
        <v>110</v>
      </c>
      <c r="B189" s="327" t="s">
        <v>637</v>
      </c>
      <c r="C189" s="156"/>
      <c r="D189" s="157"/>
      <c r="E189" s="157"/>
      <c r="F189" s="788"/>
      <c r="G189" s="775">
        <f t="shared" si="19"/>
        <v>0</v>
      </c>
      <c r="H189" s="151">
        <f t="shared" si="16"/>
        <v>0</v>
      </c>
      <c r="I189" s="151">
        <f t="shared" si="20"/>
        <v>0</v>
      </c>
      <c r="J189" s="734">
        <v>0</v>
      </c>
      <c r="K189" s="151">
        <v>0</v>
      </c>
      <c r="L189" s="151">
        <f t="shared" si="18"/>
        <v>0</v>
      </c>
      <c r="M189" s="725"/>
    </row>
    <row r="190" spans="1:14" x14ac:dyDescent="0.3">
      <c r="A190" s="152">
        <v>111</v>
      </c>
      <c r="B190" s="327" t="s">
        <v>638</v>
      </c>
      <c r="C190" s="156"/>
      <c r="D190" s="157"/>
      <c r="E190" s="157"/>
      <c r="F190" s="788"/>
      <c r="G190" s="775">
        <f t="shared" si="19"/>
        <v>0</v>
      </c>
      <c r="H190" s="151">
        <f t="shared" si="16"/>
        <v>0</v>
      </c>
      <c r="I190" s="151">
        <f t="shared" si="20"/>
        <v>0</v>
      </c>
      <c r="J190" s="734">
        <v>0</v>
      </c>
      <c r="K190" s="151">
        <v>0</v>
      </c>
      <c r="L190" s="151">
        <f t="shared" si="18"/>
        <v>0</v>
      </c>
      <c r="M190" s="725"/>
    </row>
    <row r="191" spans="1:14" x14ac:dyDescent="0.3">
      <c r="A191" s="158">
        <v>112</v>
      </c>
      <c r="B191" s="327" t="s">
        <v>639</v>
      </c>
      <c r="C191" s="156"/>
      <c r="D191" s="157"/>
      <c r="E191" s="157"/>
      <c r="F191" s="788"/>
      <c r="G191" s="775">
        <f t="shared" si="19"/>
        <v>0</v>
      </c>
      <c r="H191" s="151">
        <f t="shared" si="16"/>
        <v>0</v>
      </c>
      <c r="I191" s="151">
        <f t="shared" si="20"/>
        <v>0</v>
      </c>
      <c r="J191" s="734">
        <v>0</v>
      </c>
      <c r="K191" s="151">
        <v>0</v>
      </c>
      <c r="L191" s="151">
        <f t="shared" si="18"/>
        <v>0</v>
      </c>
      <c r="M191" s="725"/>
    </row>
    <row r="192" spans="1:14" x14ac:dyDescent="0.3">
      <c r="A192" s="158">
        <v>113</v>
      </c>
      <c r="B192" s="327" t="s">
        <v>640</v>
      </c>
      <c r="C192" s="156"/>
      <c r="D192" s="157"/>
      <c r="E192" s="157"/>
      <c r="F192" s="788"/>
      <c r="G192" s="775">
        <f t="shared" si="19"/>
        <v>0</v>
      </c>
      <c r="H192" s="151">
        <f t="shared" si="16"/>
        <v>0</v>
      </c>
      <c r="I192" s="151">
        <f t="shared" si="20"/>
        <v>0</v>
      </c>
      <c r="J192" s="734">
        <v>0</v>
      </c>
      <c r="K192" s="151">
        <v>0</v>
      </c>
      <c r="L192" s="151">
        <f t="shared" si="18"/>
        <v>0</v>
      </c>
      <c r="M192" s="725"/>
    </row>
    <row r="193" spans="1:14" x14ac:dyDescent="0.3">
      <c r="A193" s="158">
        <v>114</v>
      </c>
      <c r="B193" s="327" t="s">
        <v>641</v>
      </c>
      <c r="C193" s="156"/>
      <c r="D193" s="157"/>
      <c r="E193" s="157"/>
      <c r="F193" s="788"/>
      <c r="G193" s="775">
        <f t="shared" si="19"/>
        <v>0</v>
      </c>
      <c r="H193" s="151">
        <f t="shared" si="16"/>
        <v>0</v>
      </c>
      <c r="I193" s="151">
        <f t="shared" si="20"/>
        <v>0</v>
      </c>
      <c r="J193" s="734">
        <v>0</v>
      </c>
      <c r="K193" s="151">
        <v>0</v>
      </c>
      <c r="L193" s="151">
        <f t="shared" si="18"/>
        <v>0</v>
      </c>
      <c r="M193" s="725"/>
      <c r="N193" s="165" t="s">
        <v>1384</v>
      </c>
    </row>
    <row r="194" spans="1:14" x14ac:dyDescent="0.3">
      <c r="A194" s="152">
        <v>115</v>
      </c>
      <c r="B194" s="327" t="s">
        <v>642</v>
      </c>
      <c r="C194" s="156"/>
      <c r="D194" s="157"/>
      <c r="E194" s="157"/>
      <c r="F194" s="788"/>
      <c r="G194" s="775">
        <f t="shared" si="19"/>
        <v>0</v>
      </c>
      <c r="H194" s="151">
        <f t="shared" si="16"/>
        <v>0</v>
      </c>
      <c r="I194" s="151">
        <f t="shared" si="20"/>
        <v>0</v>
      </c>
      <c r="J194" s="734">
        <v>0</v>
      </c>
      <c r="K194" s="151">
        <v>0</v>
      </c>
      <c r="L194" s="151">
        <f t="shared" si="18"/>
        <v>0</v>
      </c>
      <c r="M194" s="725"/>
      <c r="N194" s="165" t="s">
        <v>1384</v>
      </c>
    </row>
    <row r="195" spans="1:14" x14ac:dyDescent="0.3">
      <c r="A195" s="152">
        <v>116</v>
      </c>
      <c r="B195" s="327" t="s">
        <v>643</v>
      </c>
      <c r="C195" s="156"/>
      <c r="D195" s="157"/>
      <c r="E195" s="157"/>
      <c r="F195" s="788"/>
      <c r="G195" s="775">
        <f t="shared" si="19"/>
        <v>0</v>
      </c>
      <c r="H195" s="151">
        <f t="shared" si="16"/>
        <v>0</v>
      </c>
      <c r="I195" s="151">
        <f t="shared" si="20"/>
        <v>0</v>
      </c>
      <c r="J195" s="734">
        <v>0</v>
      </c>
      <c r="K195" s="151">
        <v>0</v>
      </c>
      <c r="L195" s="151">
        <f t="shared" si="18"/>
        <v>0</v>
      </c>
      <c r="M195" s="725"/>
      <c r="N195" s="165" t="s">
        <v>1384</v>
      </c>
    </row>
    <row r="196" spans="1:14" x14ac:dyDescent="0.3">
      <c r="A196" s="158">
        <v>117</v>
      </c>
      <c r="B196" s="327" t="s">
        <v>644</v>
      </c>
      <c r="C196" s="156"/>
      <c r="D196" s="157"/>
      <c r="E196" s="157"/>
      <c r="F196" s="788"/>
      <c r="G196" s="775">
        <f t="shared" si="19"/>
        <v>0</v>
      </c>
      <c r="H196" s="151">
        <f t="shared" si="16"/>
        <v>0</v>
      </c>
      <c r="I196" s="151">
        <f t="shared" si="20"/>
        <v>0</v>
      </c>
      <c r="J196" s="734">
        <v>0</v>
      </c>
      <c r="K196" s="151">
        <v>0</v>
      </c>
      <c r="L196" s="151">
        <f t="shared" si="18"/>
        <v>0</v>
      </c>
      <c r="M196" s="725"/>
      <c r="N196" s="165" t="s">
        <v>1384</v>
      </c>
    </row>
    <row r="197" spans="1:14" x14ac:dyDescent="0.3">
      <c r="A197" s="158">
        <v>118</v>
      </c>
      <c r="B197" s="327" t="s">
        <v>645</v>
      </c>
      <c r="C197" s="156"/>
      <c r="D197" s="157"/>
      <c r="E197" s="157"/>
      <c r="F197" s="788"/>
      <c r="G197" s="775">
        <f t="shared" si="19"/>
        <v>0</v>
      </c>
      <c r="H197" s="151">
        <f t="shared" si="16"/>
        <v>0</v>
      </c>
      <c r="I197" s="151">
        <f t="shared" si="20"/>
        <v>0</v>
      </c>
      <c r="J197" s="734">
        <v>0</v>
      </c>
      <c r="K197" s="151">
        <v>0</v>
      </c>
      <c r="L197" s="151">
        <f t="shared" si="18"/>
        <v>0</v>
      </c>
      <c r="M197" s="725"/>
    </row>
    <row r="198" spans="1:14" x14ac:dyDescent="0.3">
      <c r="A198" s="158">
        <v>119</v>
      </c>
      <c r="B198" s="327" t="s">
        <v>646</v>
      </c>
      <c r="C198" s="156"/>
      <c r="D198" s="157"/>
      <c r="E198" s="157"/>
      <c r="F198" s="788"/>
      <c r="G198" s="775">
        <f t="shared" si="19"/>
        <v>0</v>
      </c>
      <c r="H198" s="151">
        <f t="shared" si="16"/>
        <v>0</v>
      </c>
      <c r="I198" s="151">
        <f t="shared" si="20"/>
        <v>0</v>
      </c>
      <c r="J198" s="734">
        <v>0</v>
      </c>
      <c r="K198" s="151">
        <v>0</v>
      </c>
      <c r="L198" s="151">
        <f t="shared" si="18"/>
        <v>0</v>
      </c>
      <c r="M198" s="725"/>
      <c r="N198" s="165" t="s">
        <v>1384</v>
      </c>
    </row>
    <row r="199" spans="1:14" x14ac:dyDescent="0.3">
      <c r="A199" s="152">
        <v>120</v>
      </c>
      <c r="B199" s="327" t="s">
        <v>647</v>
      </c>
      <c r="C199" s="156"/>
      <c r="D199" s="157"/>
      <c r="E199" s="157"/>
      <c r="F199" s="788"/>
      <c r="G199" s="775">
        <f t="shared" si="19"/>
        <v>0</v>
      </c>
      <c r="H199" s="151">
        <f t="shared" ref="H199:H262" si="21">G199*4281.45</f>
        <v>0</v>
      </c>
      <c r="I199" s="151">
        <f t="shared" si="20"/>
        <v>0</v>
      </c>
      <c r="J199" s="734">
        <v>0</v>
      </c>
      <c r="K199" s="151">
        <v>0</v>
      </c>
      <c r="L199" s="151">
        <f t="shared" si="18"/>
        <v>0</v>
      </c>
      <c r="M199" s="725"/>
    </row>
    <row r="200" spans="1:14" x14ac:dyDescent="0.3">
      <c r="A200" s="152">
        <v>121</v>
      </c>
      <c r="B200" s="327" t="s">
        <v>648</v>
      </c>
      <c r="C200" s="156"/>
      <c r="D200" s="157"/>
      <c r="E200" s="157"/>
      <c r="F200" s="788"/>
      <c r="G200" s="775">
        <f t="shared" si="19"/>
        <v>0</v>
      </c>
      <c r="H200" s="151">
        <f t="shared" si="21"/>
        <v>0</v>
      </c>
      <c r="I200" s="151">
        <f t="shared" si="20"/>
        <v>0</v>
      </c>
      <c r="J200" s="734">
        <v>0</v>
      </c>
      <c r="K200" s="151">
        <v>0</v>
      </c>
      <c r="L200" s="151">
        <f t="shared" si="18"/>
        <v>0</v>
      </c>
      <c r="M200" s="725"/>
    </row>
    <row r="201" spans="1:14" x14ac:dyDescent="0.3">
      <c r="A201" s="158">
        <v>122</v>
      </c>
      <c r="B201" s="327" t="s">
        <v>649</v>
      </c>
      <c r="C201" s="156"/>
      <c r="D201" s="157"/>
      <c r="E201" s="157"/>
      <c r="F201" s="788"/>
      <c r="G201" s="775">
        <f t="shared" si="19"/>
        <v>0</v>
      </c>
      <c r="H201" s="151">
        <f t="shared" si="21"/>
        <v>0</v>
      </c>
      <c r="I201" s="151">
        <f t="shared" si="20"/>
        <v>0</v>
      </c>
      <c r="J201" s="734">
        <v>0</v>
      </c>
      <c r="K201" s="151">
        <v>0</v>
      </c>
      <c r="L201" s="151">
        <f t="shared" ref="L201:L260" si="22">K201*1.219</f>
        <v>0</v>
      </c>
      <c r="M201" s="725"/>
    </row>
    <row r="202" spans="1:14" x14ac:dyDescent="0.3">
      <c r="A202" s="158">
        <v>123</v>
      </c>
      <c r="B202" s="327" t="s">
        <v>650</v>
      </c>
      <c r="C202" s="156"/>
      <c r="D202" s="157"/>
      <c r="E202" s="157"/>
      <c r="F202" s="788"/>
      <c r="G202" s="775">
        <f t="shared" si="19"/>
        <v>0</v>
      </c>
      <c r="H202" s="151">
        <f t="shared" si="21"/>
        <v>0</v>
      </c>
      <c r="I202" s="151">
        <f t="shared" si="20"/>
        <v>0</v>
      </c>
      <c r="J202" s="734">
        <v>0</v>
      </c>
      <c r="K202" s="151">
        <v>0</v>
      </c>
      <c r="L202" s="151">
        <f t="shared" si="22"/>
        <v>0</v>
      </c>
      <c r="M202" s="725"/>
    </row>
    <row r="203" spans="1:14" x14ac:dyDescent="0.3">
      <c r="A203" s="158">
        <v>124</v>
      </c>
      <c r="B203" s="327" t="s">
        <v>651</v>
      </c>
      <c r="C203" s="156">
        <v>306.10000000000002</v>
      </c>
      <c r="D203" s="157"/>
      <c r="E203" s="157"/>
      <c r="F203" s="788">
        <f>C203+D203+E203</f>
        <v>306.10000000000002</v>
      </c>
      <c r="G203" s="775">
        <f t="shared" si="19"/>
        <v>8.5260444056224557E-3</v>
      </c>
      <c r="H203" s="151">
        <f t="shared" si="21"/>
        <v>36.50383282045226</v>
      </c>
      <c r="I203" s="151">
        <f t="shared" si="20"/>
        <v>8.0308432204994968</v>
      </c>
      <c r="J203" s="734">
        <v>14.422080247262585</v>
      </c>
      <c r="K203" s="151">
        <v>10.895374682074355</v>
      </c>
      <c r="L203" s="151">
        <f t="shared" si="22"/>
        <v>13.281461737448639</v>
      </c>
      <c r="M203" s="725">
        <f>(K203+J203+I203+H203)/F203</f>
        <v>0.22820036252952855</v>
      </c>
    </row>
    <row r="204" spans="1:14" x14ac:dyDescent="0.3">
      <c r="A204" s="152">
        <v>125</v>
      </c>
      <c r="B204" s="327" t="s">
        <v>652</v>
      </c>
      <c r="C204" s="156"/>
      <c r="D204" s="157"/>
      <c r="E204" s="157"/>
      <c r="F204" s="788"/>
      <c r="G204" s="775">
        <f t="shared" si="19"/>
        <v>0</v>
      </c>
      <c r="H204" s="151">
        <f t="shared" si="21"/>
        <v>0</v>
      </c>
      <c r="I204" s="151">
        <f t="shared" si="20"/>
        <v>0</v>
      </c>
      <c r="J204" s="734">
        <v>0</v>
      </c>
      <c r="K204" s="151">
        <v>0</v>
      </c>
      <c r="L204" s="151">
        <f t="shared" si="22"/>
        <v>0</v>
      </c>
      <c r="M204" s="725"/>
    </row>
    <row r="205" spans="1:14" x14ac:dyDescent="0.3">
      <c r="A205" s="152">
        <v>126</v>
      </c>
      <c r="B205" s="327" t="s">
        <v>653</v>
      </c>
      <c r="C205" s="156"/>
      <c r="D205" s="157"/>
      <c r="E205" s="157"/>
      <c r="F205" s="788"/>
      <c r="G205" s="775">
        <f t="shared" si="19"/>
        <v>0</v>
      </c>
      <c r="H205" s="151">
        <f t="shared" si="21"/>
        <v>0</v>
      </c>
      <c r="I205" s="151">
        <f t="shared" si="20"/>
        <v>0</v>
      </c>
      <c r="J205" s="734">
        <v>0</v>
      </c>
      <c r="K205" s="151">
        <v>0</v>
      </c>
      <c r="L205" s="151">
        <f t="shared" si="22"/>
        <v>0</v>
      </c>
      <c r="M205" s="725"/>
    </row>
    <row r="206" spans="1:14" x14ac:dyDescent="0.3">
      <c r="A206" s="158">
        <v>127</v>
      </c>
      <c r="B206" s="327" t="s">
        <v>654</v>
      </c>
      <c r="C206" s="156"/>
      <c r="D206" s="157"/>
      <c r="E206" s="157"/>
      <c r="F206" s="788"/>
      <c r="G206" s="775">
        <f t="shared" si="19"/>
        <v>0</v>
      </c>
      <c r="H206" s="151">
        <f t="shared" si="21"/>
        <v>0</v>
      </c>
      <c r="I206" s="151">
        <f t="shared" si="20"/>
        <v>0</v>
      </c>
      <c r="J206" s="734">
        <v>0</v>
      </c>
      <c r="K206" s="151">
        <v>0</v>
      </c>
      <c r="L206" s="151">
        <f t="shared" si="22"/>
        <v>0</v>
      </c>
      <c r="M206" s="725"/>
    </row>
    <row r="207" spans="1:14" x14ac:dyDescent="0.3">
      <c r="A207" s="158">
        <v>128</v>
      </c>
      <c r="B207" s="327" t="s">
        <v>655</v>
      </c>
      <c r="C207" s="156">
        <v>2111.66</v>
      </c>
      <c r="D207" s="157"/>
      <c r="E207" s="157"/>
      <c r="F207" s="788">
        <f>C207+D207+E207</f>
        <v>2111.66</v>
      </c>
      <c r="G207" s="775">
        <f t="shared" si="19"/>
        <v>5.8817729270097062E-2</v>
      </c>
      <c r="H207" s="151">
        <f t="shared" si="21"/>
        <v>251.82516698345705</v>
      </c>
      <c r="I207" s="151">
        <f t="shared" si="20"/>
        <v>55.401536736360555</v>
      </c>
      <c r="J207" s="734">
        <v>99.492094005013087</v>
      </c>
      <c r="K207" s="151">
        <v>75.16277981427352</v>
      </c>
      <c r="L207" s="151">
        <f t="shared" si="22"/>
        <v>91.623428593599428</v>
      </c>
      <c r="M207" s="725">
        <f>(K207+J207+I207+H207)/F207</f>
        <v>0.22820036252952855</v>
      </c>
    </row>
    <row r="208" spans="1:14" x14ac:dyDescent="0.3">
      <c r="A208" s="158">
        <v>129</v>
      </c>
      <c r="B208" s="327" t="s">
        <v>656</v>
      </c>
      <c r="C208" s="156"/>
      <c r="D208" s="157"/>
      <c r="E208" s="157"/>
      <c r="F208" s="788"/>
      <c r="G208" s="775">
        <f t="shared" si="19"/>
        <v>0</v>
      </c>
      <c r="H208" s="151">
        <f t="shared" si="21"/>
        <v>0</v>
      </c>
      <c r="I208" s="151">
        <f t="shared" si="20"/>
        <v>0</v>
      </c>
      <c r="J208" s="734">
        <v>0</v>
      </c>
      <c r="K208" s="151">
        <v>0</v>
      </c>
      <c r="L208" s="151">
        <f t="shared" si="22"/>
        <v>0</v>
      </c>
      <c r="M208" s="725"/>
    </row>
    <row r="209" spans="1:14" x14ac:dyDescent="0.3">
      <c r="A209" s="152">
        <v>130</v>
      </c>
      <c r="B209" s="327" t="s">
        <v>657</v>
      </c>
      <c r="C209" s="156"/>
      <c r="D209" s="157"/>
      <c r="E209" s="157"/>
      <c r="F209" s="788"/>
      <c r="G209" s="775">
        <f t="shared" si="19"/>
        <v>0</v>
      </c>
      <c r="H209" s="151">
        <f t="shared" si="21"/>
        <v>0</v>
      </c>
      <c r="I209" s="151">
        <f t="shared" si="20"/>
        <v>0</v>
      </c>
      <c r="J209" s="734">
        <v>0</v>
      </c>
      <c r="K209" s="151">
        <v>0</v>
      </c>
      <c r="L209" s="151">
        <f t="shared" si="22"/>
        <v>0</v>
      </c>
      <c r="M209" s="725"/>
    </row>
    <row r="210" spans="1:14" x14ac:dyDescent="0.3">
      <c r="A210" s="152">
        <v>131</v>
      </c>
      <c r="B210" s="327" t="s">
        <v>658</v>
      </c>
      <c r="C210" s="156"/>
      <c r="D210" s="157"/>
      <c r="E210" s="157"/>
      <c r="F210" s="788"/>
      <c r="G210" s="775">
        <f t="shared" si="19"/>
        <v>0</v>
      </c>
      <c r="H210" s="151">
        <f t="shared" si="21"/>
        <v>0</v>
      </c>
      <c r="I210" s="151">
        <f t="shared" si="20"/>
        <v>0</v>
      </c>
      <c r="J210" s="734">
        <v>0</v>
      </c>
      <c r="K210" s="151">
        <v>0</v>
      </c>
      <c r="L210" s="151">
        <f t="shared" si="22"/>
        <v>0</v>
      </c>
      <c r="M210" s="725"/>
    </row>
    <row r="211" spans="1:14" x14ac:dyDescent="0.3">
      <c r="A211" s="158">
        <v>132</v>
      </c>
      <c r="B211" s="327" t="s">
        <v>659</v>
      </c>
      <c r="C211" s="156"/>
      <c r="D211" s="157"/>
      <c r="E211" s="157"/>
      <c r="F211" s="788"/>
      <c r="G211" s="775">
        <f t="shared" si="19"/>
        <v>0</v>
      </c>
      <c r="H211" s="151">
        <f t="shared" si="21"/>
        <v>0</v>
      </c>
      <c r="I211" s="151">
        <f t="shared" si="20"/>
        <v>0</v>
      </c>
      <c r="J211" s="734">
        <v>0</v>
      </c>
      <c r="K211" s="151">
        <v>0</v>
      </c>
      <c r="L211" s="151">
        <f t="shared" si="22"/>
        <v>0</v>
      </c>
      <c r="M211" s="725"/>
    </row>
    <row r="212" spans="1:14" x14ac:dyDescent="0.3">
      <c r="A212" s="158">
        <v>133</v>
      </c>
      <c r="B212" s="327" t="s">
        <v>660</v>
      </c>
      <c r="C212" s="156"/>
      <c r="D212" s="157"/>
      <c r="E212" s="157"/>
      <c r="F212" s="788"/>
      <c r="G212" s="775">
        <f t="shared" ref="G212:G275" si="23">2.5/89754.4*F212</f>
        <v>0</v>
      </c>
      <c r="H212" s="151">
        <f t="shared" si="21"/>
        <v>0</v>
      </c>
      <c r="I212" s="151">
        <f t="shared" si="20"/>
        <v>0</v>
      </c>
      <c r="J212" s="734">
        <v>0</v>
      </c>
      <c r="K212" s="151">
        <v>0</v>
      </c>
      <c r="L212" s="151">
        <f t="shared" si="22"/>
        <v>0</v>
      </c>
      <c r="M212" s="725"/>
    </row>
    <row r="213" spans="1:14" x14ac:dyDescent="0.3">
      <c r="A213" s="158">
        <v>134</v>
      </c>
      <c r="B213" s="327" t="s">
        <v>661</v>
      </c>
      <c r="C213" s="156"/>
      <c r="D213" s="157"/>
      <c r="E213" s="157"/>
      <c r="F213" s="788"/>
      <c r="G213" s="775">
        <f t="shared" si="23"/>
        <v>0</v>
      </c>
      <c r="H213" s="151">
        <f t="shared" si="21"/>
        <v>0</v>
      </c>
      <c r="I213" s="151">
        <f t="shared" si="20"/>
        <v>0</v>
      </c>
      <c r="J213" s="734">
        <v>0</v>
      </c>
      <c r="K213" s="151">
        <v>0</v>
      </c>
      <c r="L213" s="151">
        <f t="shared" si="22"/>
        <v>0</v>
      </c>
      <c r="M213" s="725"/>
    </row>
    <row r="214" spans="1:14" x14ac:dyDescent="0.3">
      <c r="A214" s="152">
        <v>135</v>
      </c>
      <c r="B214" s="327" t="s">
        <v>662</v>
      </c>
      <c r="C214" s="156"/>
      <c r="D214" s="157"/>
      <c r="E214" s="157"/>
      <c r="F214" s="788"/>
      <c r="G214" s="775">
        <f t="shared" si="23"/>
        <v>0</v>
      </c>
      <c r="H214" s="151">
        <f t="shared" si="21"/>
        <v>0</v>
      </c>
      <c r="I214" s="151">
        <f t="shared" si="20"/>
        <v>0</v>
      </c>
      <c r="J214" s="734">
        <v>0</v>
      </c>
      <c r="K214" s="151">
        <v>0</v>
      </c>
      <c r="L214" s="151">
        <f t="shared" si="22"/>
        <v>0</v>
      </c>
      <c r="M214" s="725"/>
    </row>
    <row r="215" spans="1:14" x14ac:dyDescent="0.3">
      <c r="A215" s="152">
        <v>136</v>
      </c>
      <c r="B215" s="327" t="s">
        <v>663</v>
      </c>
      <c r="C215" s="156"/>
      <c r="D215" s="157"/>
      <c r="E215" s="157"/>
      <c r="F215" s="788"/>
      <c r="G215" s="775">
        <f t="shared" si="23"/>
        <v>0</v>
      </c>
      <c r="H215" s="151">
        <f t="shared" si="21"/>
        <v>0</v>
      </c>
      <c r="I215" s="151">
        <f t="shared" si="20"/>
        <v>0</v>
      </c>
      <c r="J215" s="734">
        <v>0</v>
      </c>
      <c r="K215" s="151">
        <v>0</v>
      </c>
      <c r="L215" s="151">
        <f t="shared" si="22"/>
        <v>0</v>
      </c>
      <c r="M215" s="725"/>
    </row>
    <row r="216" spans="1:14" x14ac:dyDescent="0.3">
      <c r="A216" s="158">
        <v>137</v>
      </c>
      <c r="B216" s="327" t="s">
        <v>664</v>
      </c>
      <c r="C216" s="156"/>
      <c r="D216" s="157"/>
      <c r="E216" s="157"/>
      <c r="F216" s="788"/>
      <c r="G216" s="775">
        <f t="shared" si="23"/>
        <v>0</v>
      </c>
      <c r="H216" s="151">
        <f t="shared" si="21"/>
        <v>0</v>
      </c>
      <c r="I216" s="151">
        <f t="shared" si="20"/>
        <v>0</v>
      </c>
      <c r="J216" s="734">
        <v>0</v>
      </c>
      <c r="K216" s="151">
        <v>0</v>
      </c>
      <c r="L216" s="151">
        <f t="shared" si="22"/>
        <v>0</v>
      </c>
      <c r="M216" s="725"/>
      <c r="N216" s="165" t="s">
        <v>1384</v>
      </c>
    </row>
    <row r="217" spans="1:14" x14ac:dyDescent="0.3">
      <c r="A217" s="158">
        <v>138</v>
      </c>
      <c r="B217" s="327" t="s">
        <v>665</v>
      </c>
      <c r="C217" s="156"/>
      <c r="D217" s="157"/>
      <c r="E217" s="157"/>
      <c r="F217" s="788"/>
      <c r="G217" s="775">
        <f t="shared" si="23"/>
        <v>0</v>
      </c>
      <c r="H217" s="151">
        <f t="shared" si="21"/>
        <v>0</v>
      </c>
      <c r="I217" s="151">
        <f t="shared" si="20"/>
        <v>0</v>
      </c>
      <c r="J217" s="734">
        <v>0</v>
      </c>
      <c r="K217" s="151">
        <v>0</v>
      </c>
      <c r="L217" s="151">
        <f t="shared" si="22"/>
        <v>0</v>
      </c>
      <c r="M217" s="725"/>
    </row>
    <row r="218" spans="1:14" x14ac:dyDescent="0.3">
      <c r="A218" s="158">
        <v>139</v>
      </c>
      <c r="B218" s="327" t="s">
        <v>666</v>
      </c>
      <c r="C218" s="156"/>
      <c r="D218" s="157"/>
      <c r="E218" s="157"/>
      <c r="F218" s="788"/>
      <c r="G218" s="775">
        <f t="shared" si="23"/>
        <v>0</v>
      </c>
      <c r="H218" s="151">
        <f t="shared" si="21"/>
        <v>0</v>
      </c>
      <c r="I218" s="151">
        <f t="shared" si="20"/>
        <v>0</v>
      </c>
      <c r="J218" s="734">
        <v>0</v>
      </c>
      <c r="K218" s="151">
        <v>0</v>
      </c>
      <c r="L218" s="151">
        <f t="shared" si="22"/>
        <v>0</v>
      </c>
      <c r="M218" s="725"/>
    </row>
    <row r="219" spans="1:14" x14ac:dyDescent="0.3">
      <c r="A219" s="152">
        <v>140</v>
      </c>
      <c r="B219" s="321" t="s">
        <v>2009</v>
      </c>
      <c r="C219" s="146"/>
      <c r="D219" s="159"/>
      <c r="E219" s="159"/>
      <c r="F219" s="788"/>
      <c r="G219" s="775">
        <f t="shared" si="23"/>
        <v>0</v>
      </c>
      <c r="H219" s="151">
        <f t="shared" si="21"/>
        <v>0</v>
      </c>
      <c r="I219" s="151">
        <f t="shared" si="20"/>
        <v>0</v>
      </c>
      <c r="J219" s="734">
        <v>0</v>
      </c>
      <c r="K219" s="151">
        <v>0</v>
      </c>
      <c r="L219" s="151">
        <f t="shared" si="22"/>
        <v>0</v>
      </c>
      <c r="M219" s="725"/>
      <c r="N219" s="165" t="s">
        <v>1384</v>
      </c>
    </row>
    <row r="220" spans="1:14" x14ac:dyDescent="0.3">
      <c r="A220" s="152">
        <v>141</v>
      </c>
      <c r="B220" s="321" t="s">
        <v>2010</v>
      </c>
      <c r="C220" s="146"/>
      <c r="D220" s="159"/>
      <c r="E220" s="159"/>
      <c r="F220" s="788"/>
      <c r="G220" s="775">
        <f t="shared" si="23"/>
        <v>0</v>
      </c>
      <c r="H220" s="151">
        <f t="shared" si="21"/>
        <v>0</v>
      </c>
      <c r="I220" s="151">
        <f t="shared" si="20"/>
        <v>0</v>
      </c>
      <c r="J220" s="734">
        <v>0</v>
      </c>
      <c r="K220" s="151">
        <v>0</v>
      </c>
      <c r="L220" s="151">
        <f t="shared" si="22"/>
        <v>0</v>
      </c>
      <c r="M220" s="725"/>
    </row>
    <row r="221" spans="1:14" x14ac:dyDescent="0.3">
      <c r="A221" s="158">
        <v>142</v>
      </c>
      <c r="B221" s="321" t="s">
        <v>2011</v>
      </c>
      <c r="C221" s="146"/>
      <c r="D221" s="159"/>
      <c r="E221" s="159"/>
      <c r="F221" s="788"/>
      <c r="G221" s="775">
        <f t="shared" si="23"/>
        <v>0</v>
      </c>
      <c r="H221" s="151">
        <f t="shared" si="21"/>
        <v>0</v>
      </c>
      <c r="I221" s="151">
        <f t="shared" si="20"/>
        <v>0</v>
      </c>
      <c r="J221" s="734">
        <v>0</v>
      </c>
      <c r="K221" s="151">
        <v>0</v>
      </c>
      <c r="L221" s="151">
        <f t="shared" si="22"/>
        <v>0</v>
      </c>
      <c r="M221" s="725"/>
    </row>
    <row r="222" spans="1:14" x14ac:dyDescent="0.3">
      <c r="A222" s="158">
        <v>143</v>
      </c>
      <c r="B222" s="321" t="s">
        <v>2012</v>
      </c>
      <c r="C222" s="146"/>
      <c r="D222" s="159"/>
      <c r="E222" s="159"/>
      <c r="F222" s="788"/>
      <c r="G222" s="775">
        <f t="shared" si="23"/>
        <v>0</v>
      </c>
      <c r="H222" s="151">
        <f t="shared" si="21"/>
        <v>0</v>
      </c>
      <c r="I222" s="151">
        <f t="shared" si="20"/>
        <v>0</v>
      </c>
      <c r="J222" s="734">
        <v>0</v>
      </c>
      <c r="K222" s="151">
        <v>0</v>
      </c>
      <c r="L222" s="151">
        <f t="shared" si="22"/>
        <v>0</v>
      </c>
      <c r="M222" s="725"/>
    </row>
    <row r="223" spans="1:14" x14ac:dyDescent="0.3">
      <c r="A223" s="158">
        <v>144</v>
      </c>
      <c r="B223" s="321" t="s">
        <v>2013</v>
      </c>
      <c r="C223" s="146"/>
      <c r="D223" s="159"/>
      <c r="E223" s="159"/>
      <c r="F223" s="788"/>
      <c r="G223" s="775">
        <f t="shared" si="23"/>
        <v>0</v>
      </c>
      <c r="H223" s="151">
        <f t="shared" si="21"/>
        <v>0</v>
      </c>
      <c r="I223" s="151">
        <f t="shared" si="20"/>
        <v>0</v>
      </c>
      <c r="J223" s="734">
        <v>0</v>
      </c>
      <c r="K223" s="151">
        <v>0</v>
      </c>
      <c r="L223" s="151">
        <f t="shared" si="22"/>
        <v>0</v>
      </c>
      <c r="M223" s="725"/>
    </row>
    <row r="224" spans="1:14" x14ac:dyDescent="0.3">
      <c r="A224" s="152">
        <v>145</v>
      </c>
      <c r="B224" s="321" t="s">
        <v>2014</v>
      </c>
      <c r="C224" s="146"/>
      <c r="D224" s="159"/>
      <c r="E224" s="159"/>
      <c r="F224" s="788"/>
      <c r="G224" s="775">
        <f t="shared" si="23"/>
        <v>0</v>
      </c>
      <c r="H224" s="151">
        <f t="shared" si="21"/>
        <v>0</v>
      </c>
      <c r="I224" s="151">
        <f t="shared" si="20"/>
        <v>0</v>
      </c>
      <c r="J224" s="734">
        <v>0</v>
      </c>
      <c r="K224" s="151">
        <v>0</v>
      </c>
      <c r="L224" s="151">
        <f t="shared" si="22"/>
        <v>0</v>
      </c>
      <c r="M224" s="725"/>
    </row>
    <row r="225" spans="1:13" x14ac:dyDescent="0.3">
      <c r="A225" s="152">
        <v>146</v>
      </c>
      <c r="B225" s="321" t="s">
        <v>2015</v>
      </c>
      <c r="C225" s="146"/>
      <c r="D225" s="159"/>
      <c r="E225" s="159"/>
      <c r="F225" s="788"/>
      <c r="G225" s="775">
        <f t="shared" si="23"/>
        <v>0</v>
      </c>
      <c r="H225" s="151">
        <f t="shared" si="21"/>
        <v>0</v>
      </c>
      <c r="I225" s="151">
        <f t="shared" si="20"/>
        <v>0</v>
      </c>
      <c r="J225" s="734">
        <v>0</v>
      </c>
      <c r="K225" s="151">
        <v>0</v>
      </c>
      <c r="L225" s="151">
        <f t="shared" si="22"/>
        <v>0</v>
      </c>
      <c r="M225" s="725"/>
    </row>
    <row r="226" spans="1:13" x14ac:dyDescent="0.3">
      <c r="A226" s="158">
        <v>147</v>
      </c>
      <c r="B226" s="321" t="s">
        <v>2016</v>
      </c>
      <c r="C226" s="146"/>
      <c r="D226" s="159"/>
      <c r="E226" s="159"/>
      <c r="F226" s="788"/>
      <c r="G226" s="775">
        <f t="shared" si="23"/>
        <v>0</v>
      </c>
      <c r="H226" s="151">
        <f t="shared" si="21"/>
        <v>0</v>
      </c>
      <c r="I226" s="151">
        <f t="shared" si="20"/>
        <v>0</v>
      </c>
      <c r="J226" s="734">
        <v>0</v>
      </c>
      <c r="K226" s="151">
        <v>0</v>
      </c>
      <c r="L226" s="151">
        <f t="shared" si="22"/>
        <v>0</v>
      </c>
      <c r="M226" s="725"/>
    </row>
    <row r="227" spans="1:13" ht="14.5" x14ac:dyDescent="0.35">
      <c r="A227" s="158">
        <v>148</v>
      </c>
      <c r="B227" s="329" t="s">
        <v>2017</v>
      </c>
      <c r="C227" s="146"/>
      <c r="D227" s="159"/>
      <c r="E227" s="159"/>
      <c r="F227" s="788"/>
      <c r="G227" s="775">
        <f t="shared" si="23"/>
        <v>0</v>
      </c>
      <c r="H227" s="151">
        <f t="shared" si="21"/>
        <v>0</v>
      </c>
      <c r="I227" s="151">
        <f t="shared" si="20"/>
        <v>0</v>
      </c>
      <c r="J227" s="734">
        <v>0</v>
      </c>
      <c r="K227" s="151">
        <v>0</v>
      </c>
      <c r="L227" s="151">
        <f t="shared" si="22"/>
        <v>0</v>
      </c>
      <c r="M227" s="725"/>
    </row>
    <row r="228" spans="1:13" ht="14.5" x14ac:dyDescent="0.35">
      <c r="A228" s="158">
        <v>149</v>
      </c>
      <c r="B228" s="329" t="s">
        <v>2018</v>
      </c>
      <c r="C228" s="146"/>
      <c r="D228" s="159"/>
      <c r="E228" s="159"/>
      <c r="F228" s="788"/>
      <c r="G228" s="775">
        <f t="shared" si="23"/>
        <v>0</v>
      </c>
      <c r="H228" s="151">
        <f t="shared" si="21"/>
        <v>0</v>
      </c>
      <c r="I228" s="151">
        <f t="shared" si="20"/>
        <v>0</v>
      </c>
      <c r="J228" s="734">
        <v>0</v>
      </c>
      <c r="K228" s="151">
        <v>0</v>
      </c>
      <c r="L228" s="151">
        <f t="shared" si="22"/>
        <v>0</v>
      </c>
      <c r="M228" s="725"/>
    </row>
    <row r="229" spans="1:13" x14ac:dyDescent="0.3">
      <c r="A229" s="152">
        <v>150</v>
      </c>
      <c r="B229" s="321" t="s">
        <v>2019</v>
      </c>
      <c r="C229" s="146"/>
      <c r="D229" s="159"/>
      <c r="E229" s="159"/>
      <c r="F229" s="788"/>
      <c r="G229" s="775">
        <f t="shared" si="23"/>
        <v>0</v>
      </c>
      <c r="H229" s="151">
        <f t="shared" si="21"/>
        <v>0</v>
      </c>
      <c r="I229" s="151">
        <f t="shared" si="20"/>
        <v>0</v>
      </c>
      <c r="J229" s="734">
        <v>0</v>
      </c>
      <c r="K229" s="151">
        <v>0</v>
      </c>
      <c r="L229" s="151">
        <f t="shared" si="22"/>
        <v>0</v>
      </c>
      <c r="M229" s="725"/>
    </row>
    <row r="230" spans="1:13" x14ac:dyDescent="0.3">
      <c r="A230" s="152">
        <v>151</v>
      </c>
      <c r="B230" s="321" t="s">
        <v>2020</v>
      </c>
      <c r="C230" s="146"/>
      <c r="D230" s="159"/>
      <c r="E230" s="159"/>
      <c r="F230" s="788"/>
      <c r="G230" s="775">
        <f t="shared" si="23"/>
        <v>0</v>
      </c>
      <c r="H230" s="151">
        <f t="shared" si="21"/>
        <v>0</v>
      </c>
      <c r="I230" s="151">
        <f t="shared" si="20"/>
        <v>0</v>
      </c>
      <c r="J230" s="734">
        <v>0</v>
      </c>
      <c r="K230" s="151">
        <v>0</v>
      </c>
      <c r="L230" s="151">
        <f t="shared" si="22"/>
        <v>0</v>
      </c>
      <c r="M230" s="725"/>
    </row>
    <row r="231" spans="1:13" ht="14.5" x14ac:dyDescent="0.35">
      <c r="A231" s="158">
        <v>152</v>
      </c>
      <c r="B231" s="329" t="s">
        <v>2021</v>
      </c>
      <c r="C231" s="146"/>
      <c r="D231" s="159"/>
      <c r="E231" s="159"/>
      <c r="F231" s="788"/>
      <c r="G231" s="775">
        <f t="shared" si="23"/>
        <v>0</v>
      </c>
      <c r="H231" s="151">
        <f t="shared" si="21"/>
        <v>0</v>
      </c>
      <c r="I231" s="151">
        <f t="shared" si="20"/>
        <v>0</v>
      </c>
      <c r="J231" s="734">
        <v>0</v>
      </c>
      <c r="K231" s="151">
        <v>0</v>
      </c>
      <c r="L231" s="151">
        <f t="shared" si="22"/>
        <v>0</v>
      </c>
      <c r="M231" s="725"/>
    </row>
    <row r="232" spans="1:13" x14ac:dyDescent="0.3">
      <c r="A232" s="158">
        <v>153</v>
      </c>
      <c r="B232" s="321" t="s">
        <v>2022</v>
      </c>
      <c r="C232" s="146"/>
      <c r="D232" s="159"/>
      <c r="E232" s="159"/>
      <c r="F232" s="788"/>
      <c r="G232" s="775">
        <f t="shared" si="23"/>
        <v>0</v>
      </c>
      <c r="H232" s="151">
        <f t="shared" si="21"/>
        <v>0</v>
      </c>
      <c r="I232" s="151">
        <f t="shared" si="20"/>
        <v>0</v>
      </c>
      <c r="J232" s="734">
        <v>0</v>
      </c>
      <c r="K232" s="151">
        <v>0</v>
      </c>
      <c r="L232" s="151">
        <f t="shared" si="22"/>
        <v>0</v>
      </c>
      <c r="M232" s="725"/>
    </row>
    <row r="233" spans="1:13" x14ac:dyDescent="0.3">
      <c r="A233" s="158">
        <v>154</v>
      </c>
      <c r="B233" s="321" t="s">
        <v>2023</v>
      </c>
      <c r="C233" s="146"/>
      <c r="D233" s="159"/>
      <c r="E233" s="159"/>
      <c r="F233" s="788"/>
      <c r="G233" s="775">
        <f t="shared" si="23"/>
        <v>0</v>
      </c>
      <c r="H233" s="151">
        <f t="shared" si="21"/>
        <v>0</v>
      </c>
      <c r="I233" s="151">
        <f t="shared" si="20"/>
        <v>0</v>
      </c>
      <c r="J233" s="734">
        <v>0</v>
      </c>
      <c r="K233" s="151">
        <v>0</v>
      </c>
      <c r="L233" s="151">
        <f t="shared" si="22"/>
        <v>0</v>
      </c>
      <c r="M233" s="725"/>
    </row>
    <row r="234" spans="1:13" x14ac:dyDescent="0.3">
      <c r="A234" s="152">
        <v>155</v>
      </c>
      <c r="B234" s="321" t="s">
        <v>2024</v>
      </c>
      <c r="C234" s="146"/>
      <c r="D234" s="159"/>
      <c r="E234" s="159"/>
      <c r="F234" s="788"/>
      <c r="G234" s="775">
        <f t="shared" si="23"/>
        <v>0</v>
      </c>
      <c r="H234" s="151">
        <f t="shared" si="21"/>
        <v>0</v>
      </c>
      <c r="I234" s="151">
        <f t="shared" si="20"/>
        <v>0</v>
      </c>
      <c r="J234" s="734">
        <v>0</v>
      </c>
      <c r="K234" s="151">
        <v>0</v>
      </c>
      <c r="L234" s="151">
        <f t="shared" si="22"/>
        <v>0</v>
      </c>
      <c r="M234" s="725"/>
    </row>
    <row r="235" spans="1:13" x14ac:dyDescent="0.3">
      <c r="A235" s="152">
        <v>156</v>
      </c>
      <c r="B235" s="321" t="s">
        <v>2025</v>
      </c>
      <c r="C235" s="146"/>
      <c r="D235" s="159"/>
      <c r="E235" s="159"/>
      <c r="F235" s="788"/>
      <c r="G235" s="775">
        <f t="shared" si="23"/>
        <v>0</v>
      </c>
      <c r="H235" s="151">
        <f t="shared" si="21"/>
        <v>0</v>
      </c>
      <c r="I235" s="151">
        <f t="shared" si="20"/>
        <v>0</v>
      </c>
      <c r="J235" s="734">
        <v>0</v>
      </c>
      <c r="K235" s="151">
        <v>0</v>
      </c>
      <c r="L235" s="151">
        <f t="shared" si="22"/>
        <v>0</v>
      </c>
      <c r="M235" s="725"/>
    </row>
    <row r="236" spans="1:13" x14ac:dyDescent="0.3">
      <c r="A236" s="158">
        <v>157</v>
      </c>
      <c r="B236" s="321" t="s">
        <v>2026</v>
      </c>
      <c r="C236" s="146">
        <v>654.13</v>
      </c>
      <c r="D236" s="159"/>
      <c r="E236" s="159"/>
      <c r="F236" s="788">
        <f>C236+D236+E236</f>
        <v>654.13</v>
      </c>
      <c r="G236" s="775">
        <f t="shared" si="23"/>
        <v>1.821999812822547E-2</v>
      </c>
      <c r="H236" s="151">
        <f t="shared" si="21"/>
        <v>78.008010986090937</v>
      </c>
      <c r="I236" s="151">
        <f t="shared" si="20"/>
        <v>17.161762416940007</v>
      </c>
      <c r="J236" s="734">
        <v>30.819716929571623</v>
      </c>
      <c r="K236" s="151">
        <v>23.283212808837952</v>
      </c>
      <c r="L236" s="151">
        <f t="shared" si="22"/>
        <v>28.382236413973466</v>
      </c>
      <c r="M236" s="725">
        <f>(K236+J236+I236+H236)/F236</f>
        <v>0.22820036252952855</v>
      </c>
    </row>
    <row r="237" spans="1:13" x14ac:dyDescent="0.3">
      <c r="A237" s="158">
        <v>158</v>
      </c>
      <c r="B237" s="321" t="s">
        <v>2027</v>
      </c>
      <c r="C237" s="146"/>
      <c r="D237" s="159"/>
      <c r="E237" s="159"/>
      <c r="F237" s="788"/>
      <c r="G237" s="775">
        <f t="shared" si="23"/>
        <v>0</v>
      </c>
      <c r="H237" s="151">
        <f t="shared" si="21"/>
        <v>0</v>
      </c>
      <c r="I237" s="151">
        <f t="shared" si="20"/>
        <v>0</v>
      </c>
      <c r="J237" s="734">
        <v>0</v>
      </c>
      <c r="K237" s="151">
        <v>0</v>
      </c>
      <c r="L237" s="151">
        <f t="shared" si="22"/>
        <v>0</v>
      </c>
      <c r="M237" s="725"/>
    </row>
    <row r="238" spans="1:13" x14ac:dyDescent="0.3">
      <c r="A238" s="158">
        <v>159</v>
      </c>
      <c r="B238" s="321" t="s">
        <v>2028</v>
      </c>
      <c r="C238" s="146"/>
      <c r="D238" s="159"/>
      <c r="E238" s="159"/>
      <c r="F238" s="788"/>
      <c r="G238" s="775">
        <f t="shared" si="23"/>
        <v>0</v>
      </c>
      <c r="H238" s="151">
        <f t="shared" si="21"/>
        <v>0</v>
      </c>
      <c r="I238" s="151">
        <f t="shared" si="20"/>
        <v>0</v>
      </c>
      <c r="J238" s="734">
        <v>0</v>
      </c>
      <c r="K238" s="151">
        <v>0</v>
      </c>
      <c r="L238" s="151">
        <f t="shared" si="22"/>
        <v>0</v>
      </c>
      <c r="M238" s="725"/>
    </row>
    <row r="239" spans="1:13" x14ac:dyDescent="0.3">
      <c r="A239" s="152">
        <v>160</v>
      </c>
      <c r="B239" s="321" t="s">
        <v>2029</v>
      </c>
      <c r="C239" s="146">
        <v>3583.55</v>
      </c>
      <c r="D239" s="159"/>
      <c r="E239" s="159"/>
      <c r="F239" s="788">
        <f>C239+D239+E239</f>
        <v>3583.55</v>
      </c>
      <c r="G239" s="775">
        <f t="shared" si="23"/>
        <v>9.9815440802902153E-2</v>
      </c>
      <c r="H239" s="151">
        <f t="shared" si="21"/>
        <v>427.35481902558541</v>
      </c>
      <c r="I239" s="151">
        <f t="shared" si="20"/>
        <v>94.018060185628798</v>
      </c>
      <c r="J239" s="734">
        <v>168.84105086598444</v>
      </c>
      <c r="K239" s="151">
        <v>127.55347906549345</v>
      </c>
      <c r="L239" s="151">
        <f t="shared" si="22"/>
        <v>155.48769098083653</v>
      </c>
      <c r="M239" s="725">
        <f>(K239+J239+I239+H239)/F239</f>
        <v>0.22820036252952855</v>
      </c>
    </row>
    <row r="240" spans="1:13" x14ac:dyDescent="0.3">
      <c r="A240" s="152">
        <v>161</v>
      </c>
      <c r="B240" s="321" t="s">
        <v>2030</v>
      </c>
      <c r="C240" s="146"/>
      <c r="D240" s="159"/>
      <c r="E240" s="159"/>
      <c r="F240" s="788"/>
      <c r="G240" s="775">
        <f t="shared" si="23"/>
        <v>0</v>
      </c>
      <c r="H240" s="151">
        <f t="shared" si="21"/>
        <v>0</v>
      </c>
      <c r="I240" s="151">
        <f t="shared" si="20"/>
        <v>0</v>
      </c>
      <c r="J240" s="734">
        <v>0</v>
      </c>
      <c r="K240" s="151">
        <v>0</v>
      </c>
      <c r="L240" s="151">
        <f t="shared" si="22"/>
        <v>0</v>
      </c>
      <c r="M240" s="725"/>
    </row>
    <row r="241" spans="1:14" x14ac:dyDescent="0.3">
      <c r="A241" s="158">
        <v>162</v>
      </c>
      <c r="B241" s="321" t="s">
        <v>2031</v>
      </c>
      <c r="C241" s="146"/>
      <c r="D241" s="159"/>
      <c r="E241" s="159"/>
      <c r="F241" s="788"/>
      <c r="G241" s="775">
        <f t="shared" si="23"/>
        <v>0</v>
      </c>
      <c r="H241" s="151">
        <f t="shared" si="21"/>
        <v>0</v>
      </c>
      <c r="I241" s="151">
        <f t="shared" si="20"/>
        <v>0</v>
      </c>
      <c r="J241" s="734">
        <v>0</v>
      </c>
      <c r="K241" s="151">
        <v>0</v>
      </c>
      <c r="L241" s="151">
        <f t="shared" si="22"/>
        <v>0</v>
      </c>
      <c r="M241" s="725"/>
    </row>
    <row r="242" spans="1:14" x14ac:dyDescent="0.3">
      <c r="A242" s="158">
        <v>163</v>
      </c>
      <c r="B242" s="321" t="s">
        <v>2032</v>
      </c>
      <c r="C242" s="146"/>
      <c r="D242" s="159"/>
      <c r="E242" s="159"/>
      <c r="F242" s="788"/>
      <c r="G242" s="775">
        <f t="shared" si="23"/>
        <v>0</v>
      </c>
      <c r="H242" s="151">
        <f t="shared" si="21"/>
        <v>0</v>
      </c>
      <c r="I242" s="151">
        <f t="shared" si="20"/>
        <v>0</v>
      </c>
      <c r="J242" s="734">
        <v>0</v>
      </c>
      <c r="K242" s="151">
        <v>0</v>
      </c>
      <c r="L242" s="151">
        <f t="shared" si="22"/>
        <v>0</v>
      </c>
      <c r="M242" s="725"/>
    </row>
    <row r="243" spans="1:14" x14ac:dyDescent="0.3">
      <c r="A243" s="158">
        <v>164</v>
      </c>
      <c r="B243" s="321" t="s">
        <v>2033</v>
      </c>
      <c r="C243" s="146"/>
      <c r="D243" s="159"/>
      <c r="E243" s="159"/>
      <c r="F243" s="788"/>
      <c r="G243" s="775">
        <f t="shared" si="23"/>
        <v>0</v>
      </c>
      <c r="H243" s="151">
        <f t="shared" si="21"/>
        <v>0</v>
      </c>
      <c r="I243" s="151">
        <f t="shared" si="20"/>
        <v>0</v>
      </c>
      <c r="J243" s="734">
        <v>0</v>
      </c>
      <c r="K243" s="151">
        <v>0</v>
      </c>
      <c r="L243" s="151">
        <f t="shared" si="22"/>
        <v>0</v>
      </c>
      <c r="M243" s="725"/>
    </row>
    <row r="244" spans="1:14" ht="14.5" x14ac:dyDescent="0.35">
      <c r="A244" s="152">
        <v>165</v>
      </c>
      <c r="B244" s="329" t="s">
        <v>2034</v>
      </c>
      <c r="C244" s="146"/>
      <c r="D244" s="159"/>
      <c r="E244" s="159"/>
      <c r="F244" s="788"/>
      <c r="G244" s="775">
        <f t="shared" si="23"/>
        <v>0</v>
      </c>
      <c r="H244" s="151">
        <f t="shared" si="21"/>
        <v>0</v>
      </c>
      <c r="I244" s="151">
        <f t="shared" ref="I244:I306" si="24">H244*0.22</f>
        <v>0</v>
      </c>
      <c r="J244" s="734">
        <v>0</v>
      </c>
      <c r="K244" s="151">
        <v>0</v>
      </c>
      <c r="L244" s="151">
        <f t="shared" si="22"/>
        <v>0</v>
      </c>
      <c r="M244" s="725"/>
    </row>
    <row r="245" spans="1:14" x14ac:dyDescent="0.3">
      <c r="A245" s="152">
        <v>166</v>
      </c>
      <c r="B245" s="321" t="s">
        <v>2035</v>
      </c>
      <c r="C245" s="146"/>
      <c r="D245" s="159"/>
      <c r="E245" s="159"/>
      <c r="F245" s="788"/>
      <c r="G245" s="775">
        <f t="shared" si="23"/>
        <v>0</v>
      </c>
      <c r="H245" s="151">
        <f t="shared" si="21"/>
        <v>0</v>
      </c>
      <c r="I245" s="151">
        <f t="shared" si="24"/>
        <v>0</v>
      </c>
      <c r="J245" s="734">
        <v>0</v>
      </c>
      <c r="K245" s="151">
        <v>0</v>
      </c>
      <c r="L245" s="151">
        <f t="shared" si="22"/>
        <v>0</v>
      </c>
      <c r="M245" s="725"/>
    </row>
    <row r="246" spans="1:14" x14ac:dyDescent="0.3">
      <c r="A246" s="158">
        <v>168</v>
      </c>
      <c r="B246" s="321" t="s">
        <v>2036</v>
      </c>
      <c r="C246" s="146"/>
      <c r="D246" s="159"/>
      <c r="E246" s="159"/>
      <c r="F246" s="788"/>
      <c r="G246" s="775">
        <f t="shared" si="23"/>
        <v>0</v>
      </c>
      <c r="H246" s="151">
        <f t="shared" si="21"/>
        <v>0</v>
      </c>
      <c r="I246" s="151">
        <f t="shared" si="24"/>
        <v>0</v>
      </c>
      <c r="J246" s="734">
        <v>0</v>
      </c>
      <c r="K246" s="151">
        <v>0</v>
      </c>
      <c r="L246" s="151">
        <f t="shared" si="22"/>
        <v>0</v>
      </c>
      <c r="M246" s="725"/>
    </row>
    <row r="247" spans="1:14" x14ac:dyDescent="0.3">
      <c r="A247" s="158">
        <v>169</v>
      </c>
      <c r="B247" s="321" t="s">
        <v>2037</v>
      </c>
      <c r="C247" s="146"/>
      <c r="D247" s="159"/>
      <c r="E247" s="159"/>
      <c r="F247" s="788"/>
      <c r="G247" s="775">
        <f t="shared" si="23"/>
        <v>0</v>
      </c>
      <c r="H247" s="151">
        <f t="shared" si="21"/>
        <v>0</v>
      </c>
      <c r="I247" s="151">
        <f t="shared" si="24"/>
        <v>0</v>
      </c>
      <c r="J247" s="734">
        <v>0</v>
      </c>
      <c r="K247" s="151">
        <v>0</v>
      </c>
      <c r="L247" s="151">
        <f t="shared" si="22"/>
        <v>0</v>
      </c>
      <c r="M247" s="725"/>
    </row>
    <row r="248" spans="1:14" x14ac:dyDescent="0.3">
      <c r="A248" s="152">
        <v>170</v>
      </c>
      <c r="B248" s="321" t="s">
        <v>2038</v>
      </c>
      <c r="C248" s="146"/>
      <c r="D248" s="159"/>
      <c r="E248" s="159"/>
      <c r="F248" s="788"/>
      <c r="G248" s="775">
        <f t="shared" si="23"/>
        <v>0</v>
      </c>
      <c r="H248" s="151">
        <f t="shared" si="21"/>
        <v>0</v>
      </c>
      <c r="I248" s="151">
        <f t="shared" si="24"/>
        <v>0</v>
      </c>
      <c r="J248" s="734">
        <v>0</v>
      </c>
      <c r="K248" s="151">
        <v>0</v>
      </c>
      <c r="L248" s="151">
        <f t="shared" si="22"/>
        <v>0</v>
      </c>
      <c r="M248" s="725"/>
      <c r="N248" s="165" t="s">
        <v>1384</v>
      </c>
    </row>
    <row r="249" spans="1:14" x14ac:dyDescent="0.3">
      <c r="A249" s="152">
        <v>171</v>
      </c>
      <c r="B249" s="321" t="s">
        <v>2039</v>
      </c>
      <c r="C249" s="146"/>
      <c r="D249" s="159"/>
      <c r="E249" s="159"/>
      <c r="F249" s="788"/>
      <c r="G249" s="775">
        <f t="shared" si="23"/>
        <v>0</v>
      </c>
      <c r="H249" s="151">
        <f t="shared" si="21"/>
        <v>0</v>
      </c>
      <c r="I249" s="151">
        <f t="shared" si="24"/>
        <v>0</v>
      </c>
      <c r="J249" s="734">
        <v>0</v>
      </c>
      <c r="K249" s="151">
        <v>0</v>
      </c>
      <c r="L249" s="151">
        <f t="shared" si="22"/>
        <v>0</v>
      </c>
      <c r="M249" s="725"/>
    </row>
    <row r="250" spans="1:14" x14ac:dyDescent="0.3">
      <c r="A250" s="158">
        <v>172</v>
      </c>
      <c r="B250" s="321" t="s">
        <v>2040</v>
      </c>
      <c r="C250" s="146"/>
      <c r="D250" s="159"/>
      <c r="E250" s="159"/>
      <c r="F250" s="788"/>
      <c r="G250" s="775">
        <f t="shared" si="23"/>
        <v>0</v>
      </c>
      <c r="H250" s="151">
        <f t="shared" si="21"/>
        <v>0</v>
      </c>
      <c r="I250" s="151">
        <f t="shared" si="24"/>
        <v>0</v>
      </c>
      <c r="J250" s="734">
        <v>0</v>
      </c>
      <c r="K250" s="151">
        <v>0</v>
      </c>
      <c r="L250" s="151">
        <f t="shared" si="22"/>
        <v>0</v>
      </c>
      <c r="M250" s="725"/>
    </row>
    <row r="251" spans="1:14" x14ac:dyDescent="0.3">
      <c r="A251" s="158">
        <v>173</v>
      </c>
      <c r="B251" s="321" t="s">
        <v>2041</v>
      </c>
      <c r="C251" s="146"/>
      <c r="D251" s="159"/>
      <c r="E251" s="159"/>
      <c r="F251" s="788"/>
      <c r="G251" s="775">
        <f t="shared" si="23"/>
        <v>0</v>
      </c>
      <c r="H251" s="151">
        <f t="shared" si="21"/>
        <v>0</v>
      </c>
      <c r="I251" s="151">
        <f t="shared" si="24"/>
        <v>0</v>
      </c>
      <c r="J251" s="734">
        <v>0</v>
      </c>
      <c r="K251" s="151">
        <v>0</v>
      </c>
      <c r="L251" s="151">
        <f t="shared" si="22"/>
        <v>0</v>
      </c>
      <c r="M251" s="725"/>
      <c r="N251" s="165" t="s">
        <v>1384</v>
      </c>
    </row>
    <row r="252" spans="1:14" x14ac:dyDescent="0.3">
      <c r="A252" s="158">
        <v>174</v>
      </c>
      <c r="B252" s="321" t="s">
        <v>2042</v>
      </c>
      <c r="C252" s="146"/>
      <c r="D252" s="159"/>
      <c r="E252" s="159"/>
      <c r="F252" s="788"/>
      <c r="G252" s="775">
        <f t="shared" si="23"/>
        <v>0</v>
      </c>
      <c r="H252" s="151">
        <f t="shared" si="21"/>
        <v>0</v>
      </c>
      <c r="I252" s="151">
        <f t="shared" si="24"/>
        <v>0</v>
      </c>
      <c r="J252" s="734">
        <v>0</v>
      </c>
      <c r="K252" s="151">
        <v>0</v>
      </c>
      <c r="L252" s="151">
        <f t="shared" si="22"/>
        <v>0</v>
      </c>
      <c r="M252" s="725"/>
    </row>
    <row r="253" spans="1:14" x14ac:dyDescent="0.3">
      <c r="A253" s="152">
        <v>175</v>
      </c>
      <c r="B253" s="321" t="s">
        <v>2043</v>
      </c>
      <c r="C253" s="146"/>
      <c r="D253" s="159"/>
      <c r="E253" s="159"/>
      <c r="F253" s="788"/>
      <c r="G253" s="775">
        <f t="shared" si="23"/>
        <v>0</v>
      </c>
      <c r="H253" s="151">
        <f t="shared" si="21"/>
        <v>0</v>
      </c>
      <c r="I253" s="151">
        <f t="shared" si="24"/>
        <v>0</v>
      </c>
      <c r="J253" s="734">
        <v>0</v>
      </c>
      <c r="K253" s="151">
        <v>0</v>
      </c>
      <c r="L253" s="151">
        <f t="shared" si="22"/>
        <v>0</v>
      </c>
      <c r="M253" s="725"/>
    </row>
    <row r="254" spans="1:14" x14ac:dyDescent="0.3">
      <c r="A254" s="152">
        <v>176</v>
      </c>
      <c r="B254" s="321" t="s">
        <v>2044</v>
      </c>
      <c r="C254" s="146"/>
      <c r="D254" s="159"/>
      <c r="E254" s="159"/>
      <c r="F254" s="788"/>
      <c r="G254" s="775">
        <f t="shared" si="23"/>
        <v>0</v>
      </c>
      <c r="H254" s="151">
        <f t="shared" si="21"/>
        <v>0</v>
      </c>
      <c r="I254" s="151">
        <f t="shared" si="24"/>
        <v>0</v>
      </c>
      <c r="J254" s="734">
        <v>0</v>
      </c>
      <c r="K254" s="151">
        <v>0</v>
      </c>
      <c r="L254" s="151">
        <f t="shared" si="22"/>
        <v>0</v>
      </c>
      <c r="M254" s="725"/>
    </row>
    <row r="255" spans="1:14" x14ac:dyDescent="0.3">
      <c r="A255" s="158">
        <v>177</v>
      </c>
      <c r="B255" s="321" t="s">
        <v>2045</v>
      </c>
      <c r="C255" s="146"/>
      <c r="D255" s="159"/>
      <c r="E255" s="159"/>
      <c r="F255" s="788"/>
      <c r="G255" s="775">
        <f t="shared" si="23"/>
        <v>0</v>
      </c>
      <c r="H255" s="151">
        <f t="shared" si="21"/>
        <v>0</v>
      </c>
      <c r="I255" s="151">
        <f t="shared" si="24"/>
        <v>0</v>
      </c>
      <c r="J255" s="734">
        <v>0</v>
      </c>
      <c r="K255" s="151">
        <v>0</v>
      </c>
      <c r="L255" s="151">
        <f t="shared" si="22"/>
        <v>0</v>
      </c>
      <c r="M255" s="725"/>
    </row>
    <row r="256" spans="1:14" x14ac:dyDescent="0.3">
      <c r="A256" s="158">
        <v>178</v>
      </c>
      <c r="B256" s="321" t="s">
        <v>2046</v>
      </c>
      <c r="C256" s="146"/>
      <c r="D256" s="159"/>
      <c r="E256" s="159"/>
      <c r="F256" s="788"/>
      <c r="G256" s="775">
        <f t="shared" si="23"/>
        <v>0</v>
      </c>
      <c r="H256" s="151">
        <f t="shared" si="21"/>
        <v>0</v>
      </c>
      <c r="I256" s="151">
        <f t="shared" si="24"/>
        <v>0</v>
      </c>
      <c r="J256" s="734">
        <v>0</v>
      </c>
      <c r="K256" s="151">
        <v>0</v>
      </c>
      <c r="L256" s="151">
        <f t="shared" si="22"/>
        <v>0</v>
      </c>
      <c r="M256" s="725"/>
    </row>
    <row r="257" spans="1:13" x14ac:dyDescent="0.3">
      <c r="A257" s="158">
        <v>179</v>
      </c>
      <c r="B257" s="321" t="s">
        <v>2047</v>
      </c>
      <c r="C257" s="146"/>
      <c r="D257" s="159"/>
      <c r="E257" s="159"/>
      <c r="F257" s="788"/>
      <c r="G257" s="775">
        <f t="shared" si="23"/>
        <v>0</v>
      </c>
      <c r="H257" s="151">
        <f t="shared" si="21"/>
        <v>0</v>
      </c>
      <c r="I257" s="151">
        <f t="shared" si="24"/>
        <v>0</v>
      </c>
      <c r="J257" s="734">
        <v>0</v>
      </c>
      <c r="K257" s="151">
        <v>0</v>
      </c>
      <c r="L257" s="151">
        <f t="shared" si="22"/>
        <v>0</v>
      </c>
      <c r="M257" s="725"/>
    </row>
    <row r="258" spans="1:13" x14ac:dyDescent="0.3">
      <c r="A258" s="152">
        <v>180</v>
      </c>
      <c r="B258" s="321" t="s">
        <v>2048</v>
      </c>
      <c r="C258" s="146"/>
      <c r="D258" s="159"/>
      <c r="E258" s="159"/>
      <c r="F258" s="788"/>
      <c r="G258" s="775">
        <f t="shared" si="23"/>
        <v>0</v>
      </c>
      <c r="H258" s="151">
        <f t="shared" si="21"/>
        <v>0</v>
      </c>
      <c r="I258" s="151">
        <f t="shared" si="24"/>
        <v>0</v>
      </c>
      <c r="J258" s="734">
        <v>0</v>
      </c>
      <c r="K258" s="151">
        <v>0</v>
      </c>
      <c r="L258" s="151">
        <f t="shared" si="22"/>
        <v>0</v>
      </c>
      <c r="M258" s="725"/>
    </row>
    <row r="259" spans="1:13" x14ac:dyDescent="0.3">
      <c r="A259" s="152">
        <v>181</v>
      </c>
      <c r="B259" s="321" t="s">
        <v>2049</v>
      </c>
      <c r="C259" s="146"/>
      <c r="D259" s="159"/>
      <c r="E259" s="159"/>
      <c r="F259" s="788"/>
      <c r="G259" s="775">
        <f t="shared" si="23"/>
        <v>0</v>
      </c>
      <c r="H259" s="151">
        <f t="shared" si="21"/>
        <v>0</v>
      </c>
      <c r="I259" s="151">
        <f t="shared" si="24"/>
        <v>0</v>
      </c>
      <c r="J259" s="734">
        <v>0</v>
      </c>
      <c r="K259" s="151">
        <v>0</v>
      </c>
      <c r="L259" s="151">
        <f t="shared" si="22"/>
        <v>0</v>
      </c>
      <c r="M259" s="725"/>
    </row>
    <row r="260" spans="1:13" x14ac:dyDescent="0.3">
      <c r="A260" s="158">
        <v>182</v>
      </c>
      <c r="B260" s="321" t="s">
        <v>2050</v>
      </c>
      <c r="C260" s="146"/>
      <c r="D260" s="159"/>
      <c r="E260" s="159"/>
      <c r="F260" s="788"/>
      <c r="G260" s="775">
        <f t="shared" si="23"/>
        <v>0</v>
      </c>
      <c r="H260" s="151">
        <f t="shared" si="21"/>
        <v>0</v>
      </c>
      <c r="I260" s="151">
        <f t="shared" si="24"/>
        <v>0</v>
      </c>
      <c r="J260" s="734">
        <v>0</v>
      </c>
      <c r="K260" s="151">
        <v>0</v>
      </c>
      <c r="L260" s="151">
        <f t="shared" si="22"/>
        <v>0</v>
      </c>
      <c r="M260" s="725"/>
    </row>
    <row r="261" spans="1:13" x14ac:dyDescent="0.3">
      <c r="A261" s="158">
        <v>183</v>
      </c>
      <c r="B261" s="321" t="s">
        <v>2051</v>
      </c>
      <c r="C261" s="146"/>
      <c r="D261" s="159"/>
      <c r="E261" s="159"/>
      <c r="F261" s="788"/>
      <c r="G261" s="775">
        <f t="shared" si="23"/>
        <v>0</v>
      </c>
      <c r="H261" s="151">
        <f t="shared" si="21"/>
        <v>0</v>
      </c>
      <c r="I261" s="151">
        <f t="shared" si="24"/>
        <v>0</v>
      </c>
      <c r="J261" s="734">
        <v>0</v>
      </c>
      <c r="K261" s="151">
        <v>0</v>
      </c>
      <c r="L261" s="151">
        <f t="shared" ref="L261:L324" si="25">K261*1.219</f>
        <v>0</v>
      </c>
      <c r="M261" s="725"/>
    </row>
    <row r="262" spans="1:13" x14ac:dyDescent="0.3">
      <c r="A262" s="158">
        <v>184</v>
      </c>
      <c r="B262" s="321" t="s">
        <v>2052</v>
      </c>
      <c r="C262" s="146"/>
      <c r="D262" s="159"/>
      <c r="E262" s="159"/>
      <c r="F262" s="788"/>
      <c r="G262" s="775">
        <f t="shared" si="23"/>
        <v>0</v>
      </c>
      <c r="H262" s="151">
        <f t="shared" si="21"/>
        <v>0</v>
      </c>
      <c r="I262" s="151">
        <f t="shared" si="24"/>
        <v>0</v>
      </c>
      <c r="J262" s="734">
        <v>0</v>
      </c>
      <c r="K262" s="151">
        <v>0</v>
      </c>
      <c r="L262" s="151">
        <f t="shared" si="25"/>
        <v>0</v>
      </c>
      <c r="M262" s="725"/>
    </row>
    <row r="263" spans="1:13" x14ac:dyDescent="0.3">
      <c r="A263" s="152">
        <v>185</v>
      </c>
      <c r="B263" s="321" t="s">
        <v>2053</v>
      </c>
      <c r="C263" s="146"/>
      <c r="D263" s="159"/>
      <c r="E263" s="159"/>
      <c r="F263" s="788"/>
      <c r="G263" s="775">
        <f t="shared" si="23"/>
        <v>0</v>
      </c>
      <c r="H263" s="151">
        <f t="shared" ref="H263:H326" si="26">G263*4281.45</f>
        <v>0</v>
      </c>
      <c r="I263" s="151">
        <f t="shared" si="24"/>
        <v>0</v>
      </c>
      <c r="J263" s="734">
        <v>0</v>
      </c>
      <c r="K263" s="151">
        <v>0</v>
      </c>
      <c r="L263" s="151">
        <f t="shared" si="25"/>
        <v>0</v>
      </c>
      <c r="M263" s="725"/>
    </row>
    <row r="264" spans="1:13" x14ac:dyDescent="0.3">
      <c r="A264" s="152">
        <v>186</v>
      </c>
      <c r="B264" s="321" t="s">
        <v>2054</v>
      </c>
      <c r="C264" s="146"/>
      <c r="D264" s="159"/>
      <c r="E264" s="159"/>
      <c r="F264" s="788"/>
      <c r="G264" s="775">
        <f t="shared" si="23"/>
        <v>0</v>
      </c>
      <c r="H264" s="151">
        <f t="shared" si="26"/>
        <v>0</v>
      </c>
      <c r="I264" s="151">
        <f t="shared" si="24"/>
        <v>0</v>
      </c>
      <c r="J264" s="734">
        <v>0</v>
      </c>
      <c r="K264" s="151">
        <v>0</v>
      </c>
      <c r="L264" s="151">
        <f t="shared" si="25"/>
        <v>0</v>
      </c>
      <c r="M264" s="725"/>
    </row>
    <row r="265" spans="1:13" x14ac:dyDescent="0.3">
      <c r="A265" s="158">
        <v>187</v>
      </c>
      <c r="B265" s="321" t="s">
        <v>2055</v>
      </c>
      <c r="C265" s="146"/>
      <c r="D265" s="159"/>
      <c r="E265" s="159"/>
      <c r="F265" s="788"/>
      <c r="G265" s="775">
        <f t="shared" si="23"/>
        <v>0</v>
      </c>
      <c r="H265" s="151">
        <f t="shared" si="26"/>
        <v>0</v>
      </c>
      <c r="I265" s="151">
        <f t="shared" si="24"/>
        <v>0</v>
      </c>
      <c r="J265" s="734">
        <v>0</v>
      </c>
      <c r="K265" s="151">
        <v>0</v>
      </c>
      <c r="L265" s="151">
        <f t="shared" si="25"/>
        <v>0</v>
      </c>
      <c r="M265" s="725"/>
    </row>
    <row r="266" spans="1:13" x14ac:dyDescent="0.3">
      <c r="A266" s="158">
        <v>188</v>
      </c>
      <c r="B266" s="321" t="s">
        <v>2056</v>
      </c>
      <c r="C266" s="146"/>
      <c r="D266" s="159"/>
      <c r="E266" s="159"/>
      <c r="F266" s="788"/>
      <c r="G266" s="775">
        <f t="shared" si="23"/>
        <v>0</v>
      </c>
      <c r="H266" s="151">
        <f t="shared" si="26"/>
        <v>0</v>
      </c>
      <c r="I266" s="151">
        <f t="shared" si="24"/>
        <v>0</v>
      </c>
      <c r="J266" s="734">
        <v>0</v>
      </c>
      <c r="K266" s="151">
        <v>0</v>
      </c>
      <c r="L266" s="151">
        <f t="shared" si="25"/>
        <v>0</v>
      </c>
      <c r="M266" s="725"/>
    </row>
    <row r="267" spans="1:13" x14ac:dyDescent="0.3">
      <c r="A267" s="158">
        <v>189</v>
      </c>
      <c r="B267" s="321" t="s">
        <v>2057</v>
      </c>
      <c r="C267" s="146"/>
      <c r="D267" s="159"/>
      <c r="E267" s="159"/>
      <c r="F267" s="788"/>
      <c r="G267" s="775">
        <f t="shared" si="23"/>
        <v>0</v>
      </c>
      <c r="H267" s="151">
        <f t="shared" si="26"/>
        <v>0</v>
      </c>
      <c r="I267" s="151">
        <f t="shared" si="24"/>
        <v>0</v>
      </c>
      <c r="J267" s="734">
        <v>0</v>
      </c>
      <c r="K267" s="151">
        <v>0</v>
      </c>
      <c r="L267" s="151">
        <f t="shared" si="25"/>
        <v>0</v>
      </c>
      <c r="M267" s="725"/>
    </row>
    <row r="268" spans="1:13" x14ac:dyDescent="0.3">
      <c r="A268" s="152">
        <v>190</v>
      </c>
      <c r="B268" s="321" t="s">
        <v>2058</v>
      </c>
      <c r="C268" s="146"/>
      <c r="D268" s="159"/>
      <c r="E268" s="159"/>
      <c r="F268" s="788"/>
      <c r="G268" s="775">
        <f t="shared" si="23"/>
        <v>0</v>
      </c>
      <c r="H268" s="151">
        <f t="shared" si="26"/>
        <v>0</v>
      </c>
      <c r="I268" s="151">
        <f t="shared" si="24"/>
        <v>0</v>
      </c>
      <c r="J268" s="734">
        <v>0</v>
      </c>
      <c r="K268" s="151">
        <v>0</v>
      </c>
      <c r="L268" s="151">
        <f t="shared" si="25"/>
        <v>0</v>
      </c>
      <c r="M268" s="725"/>
    </row>
    <row r="269" spans="1:13" x14ac:dyDescent="0.3">
      <c r="A269" s="152">
        <v>191</v>
      </c>
      <c r="B269" s="321" t="s">
        <v>2059</v>
      </c>
      <c r="C269" s="146"/>
      <c r="D269" s="159"/>
      <c r="E269" s="159"/>
      <c r="F269" s="788"/>
      <c r="G269" s="775">
        <f t="shared" si="23"/>
        <v>0</v>
      </c>
      <c r="H269" s="151">
        <f t="shared" si="26"/>
        <v>0</v>
      </c>
      <c r="I269" s="151">
        <f t="shared" si="24"/>
        <v>0</v>
      </c>
      <c r="J269" s="734">
        <v>0</v>
      </c>
      <c r="K269" s="151">
        <v>0</v>
      </c>
      <c r="L269" s="151">
        <f t="shared" si="25"/>
        <v>0</v>
      </c>
      <c r="M269" s="725"/>
    </row>
    <row r="270" spans="1:13" x14ac:dyDescent="0.3">
      <c r="A270" s="158">
        <v>192</v>
      </c>
      <c r="B270" s="321" t="s">
        <v>2060</v>
      </c>
      <c r="C270" s="146"/>
      <c r="D270" s="159"/>
      <c r="E270" s="159"/>
      <c r="F270" s="788"/>
      <c r="G270" s="775">
        <f t="shared" si="23"/>
        <v>0</v>
      </c>
      <c r="H270" s="151">
        <f t="shared" si="26"/>
        <v>0</v>
      </c>
      <c r="I270" s="151">
        <f t="shared" si="24"/>
        <v>0</v>
      </c>
      <c r="J270" s="734">
        <v>0</v>
      </c>
      <c r="K270" s="151">
        <v>0</v>
      </c>
      <c r="L270" s="151">
        <f t="shared" si="25"/>
        <v>0</v>
      </c>
      <c r="M270" s="725"/>
    </row>
    <row r="271" spans="1:13" x14ac:dyDescent="0.3">
      <c r="A271" s="158">
        <v>193</v>
      </c>
      <c r="B271" s="321" t="s">
        <v>2061</v>
      </c>
      <c r="C271" s="146"/>
      <c r="D271" s="159"/>
      <c r="E271" s="159"/>
      <c r="F271" s="788"/>
      <c r="G271" s="775">
        <f t="shared" si="23"/>
        <v>0</v>
      </c>
      <c r="H271" s="151">
        <f t="shared" si="26"/>
        <v>0</v>
      </c>
      <c r="I271" s="151">
        <f t="shared" si="24"/>
        <v>0</v>
      </c>
      <c r="J271" s="734">
        <v>0</v>
      </c>
      <c r="K271" s="151">
        <v>0</v>
      </c>
      <c r="L271" s="151">
        <f t="shared" si="25"/>
        <v>0</v>
      </c>
      <c r="M271" s="725"/>
    </row>
    <row r="272" spans="1:13" x14ac:dyDescent="0.3">
      <c r="A272" s="158">
        <v>194</v>
      </c>
      <c r="B272" s="321" t="s">
        <v>2062</v>
      </c>
      <c r="C272" s="146"/>
      <c r="D272" s="159"/>
      <c r="E272" s="159"/>
      <c r="F272" s="788"/>
      <c r="G272" s="775">
        <f t="shared" si="23"/>
        <v>0</v>
      </c>
      <c r="H272" s="151">
        <f t="shared" si="26"/>
        <v>0</v>
      </c>
      <c r="I272" s="151">
        <f t="shared" si="24"/>
        <v>0</v>
      </c>
      <c r="J272" s="734">
        <v>0</v>
      </c>
      <c r="K272" s="151">
        <v>0</v>
      </c>
      <c r="L272" s="151">
        <f t="shared" si="25"/>
        <v>0</v>
      </c>
      <c r="M272" s="725"/>
    </row>
    <row r="273" spans="1:13" x14ac:dyDescent="0.3">
      <c r="A273" s="152">
        <v>195</v>
      </c>
      <c r="B273" s="321" t="s">
        <v>2063</v>
      </c>
      <c r="C273" s="146"/>
      <c r="D273" s="159"/>
      <c r="E273" s="159"/>
      <c r="F273" s="788"/>
      <c r="G273" s="775">
        <f t="shared" si="23"/>
        <v>0</v>
      </c>
      <c r="H273" s="151">
        <f t="shared" si="26"/>
        <v>0</v>
      </c>
      <c r="I273" s="151">
        <f t="shared" si="24"/>
        <v>0</v>
      </c>
      <c r="J273" s="734">
        <v>0</v>
      </c>
      <c r="K273" s="151">
        <v>0</v>
      </c>
      <c r="L273" s="151">
        <f t="shared" si="25"/>
        <v>0</v>
      </c>
      <c r="M273" s="725"/>
    </row>
    <row r="274" spans="1:13" x14ac:dyDescent="0.3">
      <c r="A274" s="152">
        <v>196</v>
      </c>
      <c r="B274" s="321" t="s">
        <v>2064</v>
      </c>
      <c r="C274" s="146"/>
      <c r="D274" s="159"/>
      <c r="E274" s="159"/>
      <c r="F274" s="788"/>
      <c r="G274" s="775">
        <f t="shared" si="23"/>
        <v>0</v>
      </c>
      <c r="H274" s="151">
        <f t="shared" si="26"/>
        <v>0</v>
      </c>
      <c r="I274" s="151">
        <f t="shared" si="24"/>
        <v>0</v>
      </c>
      <c r="J274" s="734">
        <v>0</v>
      </c>
      <c r="K274" s="151">
        <v>0</v>
      </c>
      <c r="L274" s="151">
        <f t="shared" si="25"/>
        <v>0</v>
      </c>
      <c r="M274" s="725"/>
    </row>
    <row r="275" spans="1:13" x14ac:dyDescent="0.3">
      <c r="A275" s="158">
        <v>197</v>
      </c>
      <c r="B275" s="321" t="s">
        <v>2065</v>
      </c>
      <c r="C275" s="146"/>
      <c r="D275" s="159"/>
      <c r="E275" s="159"/>
      <c r="F275" s="788"/>
      <c r="G275" s="775">
        <f t="shared" si="23"/>
        <v>0</v>
      </c>
      <c r="H275" s="151">
        <f t="shared" si="26"/>
        <v>0</v>
      </c>
      <c r="I275" s="151">
        <f t="shared" si="24"/>
        <v>0</v>
      </c>
      <c r="J275" s="734">
        <v>0</v>
      </c>
      <c r="K275" s="151">
        <v>0</v>
      </c>
      <c r="L275" s="151">
        <f t="shared" si="25"/>
        <v>0</v>
      </c>
      <c r="M275" s="725"/>
    </row>
    <row r="276" spans="1:13" x14ac:dyDescent="0.3">
      <c r="A276" s="158">
        <v>198</v>
      </c>
      <c r="B276" s="321" t="s">
        <v>2066</v>
      </c>
      <c r="C276" s="146"/>
      <c r="D276" s="159"/>
      <c r="E276" s="159"/>
      <c r="F276" s="788"/>
      <c r="G276" s="775">
        <f t="shared" ref="G276:G339" si="27">2.5/89754.4*F276</f>
        <v>0</v>
      </c>
      <c r="H276" s="151">
        <f t="shared" si="26"/>
        <v>0</v>
      </c>
      <c r="I276" s="151">
        <f t="shared" si="24"/>
        <v>0</v>
      </c>
      <c r="J276" s="734">
        <v>0</v>
      </c>
      <c r="K276" s="151">
        <v>0</v>
      </c>
      <c r="L276" s="151">
        <f t="shared" si="25"/>
        <v>0</v>
      </c>
      <c r="M276" s="725"/>
    </row>
    <row r="277" spans="1:13" x14ac:dyDescent="0.3">
      <c r="A277" s="158">
        <v>199</v>
      </c>
      <c r="B277" s="321" t="s">
        <v>2067</v>
      </c>
      <c r="C277" s="146"/>
      <c r="D277" s="159"/>
      <c r="E277" s="159"/>
      <c r="F277" s="788"/>
      <c r="G277" s="775">
        <f t="shared" si="27"/>
        <v>0</v>
      </c>
      <c r="H277" s="151">
        <f t="shared" si="26"/>
        <v>0</v>
      </c>
      <c r="I277" s="151">
        <f t="shared" si="24"/>
        <v>0</v>
      </c>
      <c r="J277" s="734">
        <v>0</v>
      </c>
      <c r="K277" s="151">
        <v>0</v>
      </c>
      <c r="L277" s="151">
        <f t="shared" si="25"/>
        <v>0</v>
      </c>
      <c r="M277" s="725"/>
    </row>
    <row r="278" spans="1:13" x14ac:dyDescent="0.3">
      <c r="A278" s="152">
        <v>200</v>
      </c>
      <c r="B278" s="321" t="s">
        <v>2068</v>
      </c>
      <c r="C278" s="146"/>
      <c r="D278" s="159"/>
      <c r="E278" s="159"/>
      <c r="F278" s="788"/>
      <c r="G278" s="775">
        <f t="shared" si="27"/>
        <v>0</v>
      </c>
      <c r="H278" s="151">
        <f t="shared" si="26"/>
        <v>0</v>
      </c>
      <c r="I278" s="151">
        <f t="shared" si="24"/>
        <v>0</v>
      </c>
      <c r="J278" s="734">
        <v>0</v>
      </c>
      <c r="K278" s="151">
        <v>0</v>
      </c>
      <c r="L278" s="151">
        <f t="shared" si="25"/>
        <v>0</v>
      </c>
      <c r="M278" s="725"/>
    </row>
    <row r="279" spans="1:13" x14ac:dyDescent="0.3">
      <c r="A279" s="152">
        <v>201</v>
      </c>
      <c r="B279" s="321" t="s">
        <v>2069</v>
      </c>
      <c r="C279" s="146"/>
      <c r="D279" s="159"/>
      <c r="E279" s="159"/>
      <c r="F279" s="788"/>
      <c r="G279" s="775">
        <f t="shared" si="27"/>
        <v>0</v>
      </c>
      <c r="H279" s="151">
        <f t="shared" si="26"/>
        <v>0</v>
      </c>
      <c r="I279" s="151">
        <f t="shared" si="24"/>
        <v>0</v>
      </c>
      <c r="J279" s="734">
        <v>0</v>
      </c>
      <c r="K279" s="151">
        <v>0</v>
      </c>
      <c r="L279" s="151">
        <f t="shared" si="25"/>
        <v>0</v>
      </c>
      <c r="M279" s="725"/>
    </row>
    <row r="280" spans="1:13" x14ac:dyDescent="0.3">
      <c r="A280" s="158">
        <v>202</v>
      </c>
      <c r="B280" s="321" t="s">
        <v>2070</v>
      </c>
      <c r="C280" s="146"/>
      <c r="D280" s="159"/>
      <c r="E280" s="159"/>
      <c r="F280" s="788"/>
      <c r="G280" s="775">
        <f t="shared" si="27"/>
        <v>0</v>
      </c>
      <c r="H280" s="151">
        <f t="shared" si="26"/>
        <v>0</v>
      </c>
      <c r="I280" s="151">
        <f t="shared" si="24"/>
        <v>0</v>
      </c>
      <c r="J280" s="734">
        <v>0</v>
      </c>
      <c r="K280" s="151">
        <v>0</v>
      </c>
      <c r="L280" s="151">
        <f t="shared" si="25"/>
        <v>0</v>
      </c>
      <c r="M280" s="725"/>
    </row>
    <row r="281" spans="1:13" x14ac:dyDescent="0.3">
      <c r="A281" s="158">
        <v>203</v>
      </c>
      <c r="B281" s="321" t="s">
        <v>2071</v>
      </c>
      <c r="C281" s="146"/>
      <c r="D281" s="159"/>
      <c r="E281" s="159"/>
      <c r="F281" s="788"/>
      <c r="G281" s="775">
        <f t="shared" si="27"/>
        <v>0</v>
      </c>
      <c r="H281" s="151">
        <f t="shared" si="26"/>
        <v>0</v>
      </c>
      <c r="I281" s="151">
        <f t="shared" si="24"/>
        <v>0</v>
      </c>
      <c r="J281" s="734">
        <v>0</v>
      </c>
      <c r="K281" s="151">
        <v>0</v>
      </c>
      <c r="L281" s="151">
        <f t="shared" si="25"/>
        <v>0</v>
      </c>
      <c r="M281" s="725"/>
    </row>
    <row r="282" spans="1:13" x14ac:dyDescent="0.3">
      <c r="A282" s="158">
        <v>204</v>
      </c>
      <c r="B282" s="321" t="s">
        <v>2072</v>
      </c>
      <c r="C282" s="146"/>
      <c r="D282" s="159"/>
      <c r="E282" s="159"/>
      <c r="F282" s="788"/>
      <c r="G282" s="775">
        <f t="shared" si="27"/>
        <v>0</v>
      </c>
      <c r="H282" s="151">
        <f t="shared" si="26"/>
        <v>0</v>
      </c>
      <c r="I282" s="151">
        <f t="shared" si="24"/>
        <v>0</v>
      </c>
      <c r="J282" s="734">
        <v>0</v>
      </c>
      <c r="K282" s="151">
        <v>0</v>
      </c>
      <c r="L282" s="151">
        <f t="shared" si="25"/>
        <v>0</v>
      </c>
      <c r="M282" s="725"/>
    </row>
    <row r="283" spans="1:13" x14ac:dyDescent="0.3">
      <c r="A283" s="152">
        <v>205</v>
      </c>
      <c r="B283" s="321" t="s">
        <v>2073</v>
      </c>
      <c r="C283" s="146"/>
      <c r="D283" s="159"/>
      <c r="E283" s="159"/>
      <c r="F283" s="788"/>
      <c r="G283" s="775">
        <f t="shared" si="27"/>
        <v>0</v>
      </c>
      <c r="H283" s="151">
        <f t="shared" si="26"/>
        <v>0</v>
      </c>
      <c r="I283" s="151">
        <f t="shared" si="24"/>
        <v>0</v>
      </c>
      <c r="J283" s="734">
        <v>0</v>
      </c>
      <c r="K283" s="151">
        <v>0</v>
      </c>
      <c r="L283" s="151">
        <f t="shared" si="25"/>
        <v>0</v>
      </c>
      <c r="M283" s="725"/>
    </row>
    <row r="284" spans="1:13" x14ac:dyDescent="0.3">
      <c r="A284" s="152">
        <v>206</v>
      </c>
      <c r="B284" s="321" t="s">
        <v>2074</v>
      </c>
      <c r="C284" s="146"/>
      <c r="D284" s="159"/>
      <c r="E284" s="159"/>
      <c r="F284" s="788"/>
      <c r="G284" s="775">
        <f t="shared" si="27"/>
        <v>0</v>
      </c>
      <c r="H284" s="151">
        <f t="shared" si="26"/>
        <v>0</v>
      </c>
      <c r="I284" s="151">
        <f t="shared" si="24"/>
        <v>0</v>
      </c>
      <c r="J284" s="734">
        <v>0</v>
      </c>
      <c r="K284" s="151">
        <v>0</v>
      </c>
      <c r="L284" s="151">
        <f t="shared" si="25"/>
        <v>0</v>
      </c>
      <c r="M284" s="725"/>
    </row>
    <row r="285" spans="1:13" x14ac:dyDescent="0.3">
      <c r="A285" s="158">
        <v>207</v>
      </c>
      <c r="B285" s="321" t="s">
        <v>2075</v>
      </c>
      <c r="C285" s="146"/>
      <c r="D285" s="159"/>
      <c r="E285" s="159"/>
      <c r="F285" s="788"/>
      <c r="G285" s="775">
        <f t="shared" si="27"/>
        <v>0</v>
      </c>
      <c r="H285" s="151">
        <f t="shared" si="26"/>
        <v>0</v>
      </c>
      <c r="I285" s="151">
        <f t="shared" si="24"/>
        <v>0</v>
      </c>
      <c r="J285" s="734">
        <v>0</v>
      </c>
      <c r="K285" s="151">
        <v>0</v>
      </c>
      <c r="L285" s="151">
        <f t="shared" si="25"/>
        <v>0</v>
      </c>
      <c r="M285" s="725"/>
    </row>
    <row r="286" spans="1:13" x14ac:dyDescent="0.3">
      <c r="A286" s="158">
        <v>208</v>
      </c>
      <c r="B286" s="321" t="s">
        <v>2076</v>
      </c>
      <c r="C286" s="146"/>
      <c r="D286" s="159"/>
      <c r="E286" s="159"/>
      <c r="F286" s="788"/>
      <c r="G286" s="775">
        <f t="shared" si="27"/>
        <v>0</v>
      </c>
      <c r="H286" s="151">
        <f t="shared" si="26"/>
        <v>0</v>
      </c>
      <c r="I286" s="151">
        <f t="shared" si="24"/>
        <v>0</v>
      </c>
      <c r="J286" s="734">
        <v>0</v>
      </c>
      <c r="K286" s="151">
        <v>0</v>
      </c>
      <c r="L286" s="151">
        <f t="shared" si="25"/>
        <v>0</v>
      </c>
      <c r="M286" s="725"/>
    </row>
    <row r="287" spans="1:13" x14ac:dyDescent="0.3">
      <c r="A287" s="158">
        <v>209</v>
      </c>
      <c r="B287" s="321" t="s">
        <v>2077</v>
      </c>
      <c r="C287" s="146"/>
      <c r="D287" s="159"/>
      <c r="E287" s="159"/>
      <c r="F287" s="788"/>
      <c r="G287" s="775">
        <f t="shared" si="27"/>
        <v>0</v>
      </c>
      <c r="H287" s="151">
        <f t="shared" si="26"/>
        <v>0</v>
      </c>
      <c r="I287" s="151">
        <f t="shared" si="24"/>
        <v>0</v>
      </c>
      <c r="J287" s="734">
        <v>0</v>
      </c>
      <c r="K287" s="151">
        <v>0</v>
      </c>
      <c r="L287" s="151">
        <f t="shared" si="25"/>
        <v>0</v>
      </c>
      <c r="M287" s="725"/>
    </row>
    <row r="288" spans="1:13" x14ac:dyDescent="0.3">
      <c r="A288" s="152">
        <v>210</v>
      </c>
      <c r="B288" s="321" t="s">
        <v>2078</v>
      </c>
      <c r="C288" s="146"/>
      <c r="D288" s="159"/>
      <c r="E288" s="159"/>
      <c r="F288" s="788"/>
      <c r="G288" s="775">
        <f t="shared" si="27"/>
        <v>0</v>
      </c>
      <c r="H288" s="151">
        <f t="shared" si="26"/>
        <v>0</v>
      </c>
      <c r="I288" s="151">
        <f t="shared" si="24"/>
        <v>0</v>
      </c>
      <c r="J288" s="734">
        <v>0</v>
      </c>
      <c r="K288" s="151">
        <v>0</v>
      </c>
      <c r="L288" s="151">
        <f t="shared" si="25"/>
        <v>0</v>
      </c>
      <c r="M288" s="725"/>
    </row>
    <row r="289" spans="1:13" x14ac:dyDescent="0.3">
      <c r="A289" s="152">
        <v>211</v>
      </c>
      <c r="B289" s="321" t="s">
        <v>2079</v>
      </c>
      <c r="C289" s="146"/>
      <c r="D289" s="159"/>
      <c r="E289" s="159"/>
      <c r="F289" s="788"/>
      <c r="G289" s="775">
        <f t="shared" si="27"/>
        <v>0</v>
      </c>
      <c r="H289" s="151">
        <f t="shared" si="26"/>
        <v>0</v>
      </c>
      <c r="I289" s="151">
        <f t="shared" si="24"/>
        <v>0</v>
      </c>
      <c r="J289" s="734">
        <v>0</v>
      </c>
      <c r="K289" s="151">
        <v>0</v>
      </c>
      <c r="L289" s="151">
        <f t="shared" si="25"/>
        <v>0</v>
      </c>
      <c r="M289" s="725"/>
    </row>
    <row r="290" spans="1:13" x14ac:dyDescent="0.3">
      <c r="A290" s="158">
        <v>212</v>
      </c>
      <c r="B290" s="321" t="s">
        <v>2080</v>
      </c>
      <c r="C290" s="146"/>
      <c r="D290" s="159"/>
      <c r="E290" s="159"/>
      <c r="F290" s="788"/>
      <c r="G290" s="775">
        <f t="shared" si="27"/>
        <v>0</v>
      </c>
      <c r="H290" s="151">
        <f t="shared" si="26"/>
        <v>0</v>
      </c>
      <c r="I290" s="151">
        <f t="shared" si="24"/>
        <v>0</v>
      </c>
      <c r="J290" s="734">
        <v>0</v>
      </c>
      <c r="K290" s="151">
        <v>0</v>
      </c>
      <c r="L290" s="151">
        <f t="shared" si="25"/>
        <v>0</v>
      </c>
      <c r="M290" s="725"/>
    </row>
    <row r="291" spans="1:13" x14ac:dyDescent="0.3">
      <c r="A291" s="158">
        <v>213</v>
      </c>
      <c r="B291" s="321" t="s">
        <v>2081</v>
      </c>
      <c r="C291" s="146"/>
      <c r="D291" s="159"/>
      <c r="E291" s="159"/>
      <c r="F291" s="788"/>
      <c r="G291" s="775">
        <f t="shared" si="27"/>
        <v>0</v>
      </c>
      <c r="H291" s="151">
        <f t="shared" si="26"/>
        <v>0</v>
      </c>
      <c r="I291" s="151">
        <f t="shared" si="24"/>
        <v>0</v>
      </c>
      <c r="J291" s="734">
        <v>0</v>
      </c>
      <c r="K291" s="151">
        <v>0</v>
      </c>
      <c r="L291" s="151">
        <f t="shared" si="25"/>
        <v>0</v>
      </c>
      <c r="M291" s="725"/>
    </row>
    <row r="292" spans="1:13" x14ac:dyDescent="0.3">
      <c r="A292" s="158">
        <v>214</v>
      </c>
      <c r="B292" s="321" t="s">
        <v>2082</v>
      </c>
      <c r="C292" s="146"/>
      <c r="D292" s="159"/>
      <c r="E292" s="159"/>
      <c r="F292" s="788"/>
      <c r="G292" s="775">
        <f t="shared" si="27"/>
        <v>0</v>
      </c>
      <c r="H292" s="151">
        <f t="shared" si="26"/>
        <v>0</v>
      </c>
      <c r="I292" s="151">
        <f t="shared" si="24"/>
        <v>0</v>
      </c>
      <c r="J292" s="734">
        <v>0</v>
      </c>
      <c r="K292" s="151">
        <v>0</v>
      </c>
      <c r="L292" s="151">
        <f t="shared" si="25"/>
        <v>0</v>
      </c>
      <c r="M292" s="725"/>
    </row>
    <row r="293" spans="1:13" x14ac:dyDescent="0.3">
      <c r="A293" s="152">
        <v>215</v>
      </c>
      <c r="B293" s="321" t="s">
        <v>2083</v>
      </c>
      <c r="C293" s="146">
        <v>2055.4499999999998</v>
      </c>
      <c r="D293" s="159"/>
      <c r="E293" s="159"/>
      <c r="F293" s="788">
        <f>C293+D293+E293</f>
        <v>2055.4499999999998</v>
      </c>
      <c r="G293" s="775">
        <f t="shared" si="27"/>
        <v>5.7252067865196578E-2</v>
      </c>
      <c r="H293" s="151">
        <f t="shared" si="26"/>
        <v>245.12186596144588</v>
      </c>
      <c r="I293" s="151">
        <f t="shared" si="24"/>
        <v>53.926810511518092</v>
      </c>
      <c r="J293" s="734">
        <v>96.843727031152824</v>
      </c>
      <c r="K293" s="151">
        <v>73.162031657202633</v>
      </c>
      <c r="L293" s="151">
        <f t="shared" si="25"/>
        <v>89.184516590130016</v>
      </c>
      <c r="M293" s="725">
        <f>(K293+J293+I293+H293)/F293</f>
        <v>0.22820036252952855</v>
      </c>
    </row>
    <row r="294" spans="1:13" x14ac:dyDescent="0.3">
      <c r="A294" s="152">
        <v>216</v>
      </c>
      <c r="B294" s="321" t="s">
        <v>2084</v>
      </c>
      <c r="C294" s="146">
        <v>3486.96</v>
      </c>
      <c r="D294" s="159"/>
      <c r="E294" s="159"/>
      <c r="F294" s="788">
        <f>C294+D294+E294</f>
        <v>3486.96</v>
      </c>
      <c r="G294" s="775">
        <f t="shared" si="27"/>
        <v>9.7125043451908769E-2</v>
      </c>
      <c r="H294" s="151">
        <f t="shared" si="26"/>
        <v>415.8360172871748</v>
      </c>
      <c r="I294" s="151">
        <f t="shared" si="24"/>
        <v>91.483923803178456</v>
      </c>
      <c r="J294" s="734">
        <v>164.29015661220106</v>
      </c>
      <c r="K294" s="151">
        <v>124.11543842341061</v>
      </c>
      <c r="L294" s="151">
        <f t="shared" si="25"/>
        <v>151.29671943813753</v>
      </c>
      <c r="M294" s="725">
        <f>(K294+J294+I294+H294)/F294</f>
        <v>0.22820036252952858</v>
      </c>
    </row>
    <row r="295" spans="1:13" x14ac:dyDescent="0.3">
      <c r="A295" s="158">
        <v>217</v>
      </c>
      <c r="B295" s="321" t="s">
        <v>2085</v>
      </c>
      <c r="C295" s="146"/>
      <c r="D295" s="159"/>
      <c r="E295" s="159"/>
      <c r="F295" s="788"/>
      <c r="G295" s="775">
        <f t="shared" si="27"/>
        <v>0</v>
      </c>
      <c r="H295" s="151">
        <f t="shared" si="26"/>
        <v>0</v>
      </c>
      <c r="I295" s="151">
        <f t="shared" si="24"/>
        <v>0</v>
      </c>
      <c r="J295" s="734">
        <v>0</v>
      </c>
      <c r="K295" s="151">
        <v>0</v>
      </c>
      <c r="L295" s="151">
        <f t="shared" si="25"/>
        <v>0</v>
      </c>
      <c r="M295" s="725"/>
    </row>
    <row r="296" spans="1:13" x14ac:dyDescent="0.3">
      <c r="A296" s="158">
        <v>218</v>
      </c>
      <c r="B296" s="321" t="s">
        <v>2086</v>
      </c>
      <c r="C296" s="146"/>
      <c r="D296" s="159"/>
      <c r="E296" s="159"/>
      <c r="F296" s="788"/>
      <c r="G296" s="775">
        <f t="shared" si="27"/>
        <v>0</v>
      </c>
      <c r="H296" s="151">
        <f t="shared" si="26"/>
        <v>0</v>
      </c>
      <c r="I296" s="151">
        <f t="shared" si="24"/>
        <v>0</v>
      </c>
      <c r="J296" s="734">
        <v>0</v>
      </c>
      <c r="K296" s="151">
        <v>0</v>
      </c>
      <c r="L296" s="151">
        <f t="shared" si="25"/>
        <v>0</v>
      </c>
      <c r="M296" s="725"/>
    </row>
    <row r="297" spans="1:13" x14ac:dyDescent="0.3">
      <c r="A297" s="158">
        <v>219</v>
      </c>
      <c r="B297" s="321" t="s">
        <v>2087</v>
      </c>
      <c r="C297" s="146"/>
      <c r="D297" s="159"/>
      <c r="E297" s="159"/>
      <c r="F297" s="788"/>
      <c r="G297" s="775">
        <f t="shared" si="27"/>
        <v>0</v>
      </c>
      <c r="H297" s="151">
        <f t="shared" si="26"/>
        <v>0</v>
      </c>
      <c r="I297" s="151">
        <f t="shared" si="24"/>
        <v>0</v>
      </c>
      <c r="J297" s="734">
        <v>0</v>
      </c>
      <c r="K297" s="151">
        <v>0</v>
      </c>
      <c r="L297" s="151">
        <f t="shared" si="25"/>
        <v>0</v>
      </c>
      <c r="M297" s="725"/>
    </row>
    <row r="298" spans="1:13" x14ac:dyDescent="0.3">
      <c r="A298" s="152">
        <v>220</v>
      </c>
      <c r="B298" s="321" t="s">
        <v>2088</v>
      </c>
      <c r="C298" s="146"/>
      <c r="D298" s="159"/>
      <c r="E298" s="159"/>
      <c r="F298" s="788"/>
      <c r="G298" s="775">
        <f t="shared" si="27"/>
        <v>0</v>
      </c>
      <c r="H298" s="151">
        <f t="shared" si="26"/>
        <v>0</v>
      </c>
      <c r="I298" s="151">
        <f t="shared" si="24"/>
        <v>0</v>
      </c>
      <c r="J298" s="734">
        <v>0</v>
      </c>
      <c r="K298" s="151">
        <v>0</v>
      </c>
      <c r="L298" s="151">
        <f t="shared" si="25"/>
        <v>0</v>
      </c>
      <c r="M298" s="725"/>
    </row>
    <row r="299" spans="1:13" x14ac:dyDescent="0.3">
      <c r="A299" s="152">
        <v>221</v>
      </c>
      <c r="B299" s="321" t="s">
        <v>2089</v>
      </c>
      <c r="C299" s="146"/>
      <c r="D299" s="159"/>
      <c r="E299" s="159"/>
      <c r="F299" s="788"/>
      <c r="G299" s="775">
        <f t="shared" si="27"/>
        <v>0</v>
      </c>
      <c r="H299" s="151">
        <f t="shared" si="26"/>
        <v>0</v>
      </c>
      <c r="I299" s="151">
        <f t="shared" si="24"/>
        <v>0</v>
      </c>
      <c r="J299" s="734">
        <v>0</v>
      </c>
      <c r="K299" s="151">
        <v>0</v>
      </c>
      <c r="L299" s="151">
        <f t="shared" si="25"/>
        <v>0</v>
      </c>
      <c r="M299" s="725"/>
    </row>
    <row r="300" spans="1:13" x14ac:dyDescent="0.3">
      <c r="A300" s="158">
        <v>222</v>
      </c>
      <c r="B300" s="321" t="s">
        <v>2090</v>
      </c>
      <c r="C300" s="146"/>
      <c r="D300" s="159"/>
      <c r="E300" s="159"/>
      <c r="F300" s="788"/>
      <c r="G300" s="775">
        <f t="shared" si="27"/>
        <v>0</v>
      </c>
      <c r="H300" s="151">
        <f t="shared" si="26"/>
        <v>0</v>
      </c>
      <c r="I300" s="151">
        <f t="shared" si="24"/>
        <v>0</v>
      </c>
      <c r="J300" s="734">
        <v>0</v>
      </c>
      <c r="K300" s="151">
        <v>0</v>
      </c>
      <c r="L300" s="151">
        <f t="shared" si="25"/>
        <v>0</v>
      </c>
      <c r="M300" s="725"/>
    </row>
    <row r="301" spans="1:13" x14ac:dyDescent="0.3">
      <c r="A301" s="158">
        <v>223</v>
      </c>
      <c r="B301" s="321" t="s">
        <v>2091</v>
      </c>
      <c r="C301" s="146"/>
      <c r="D301" s="159"/>
      <c r="E301" s="159"/>
      <c r="F301" s="788"/>
      <c r="G301" s="775">
        <f t="shared" si="27"/>
        <v>0</v>
      </c>
      <c r="H301" s="151">
        <f t="shared" si="26"/>
        <v>0</v>
      </c>
      <c r="I301" s="151">
        <f t="shared" si="24"/>
        <v>0</v>
      </c>
      <c r="J301" s="734">
        <v>0</v>
      </c>
      <c r="K301" s="151">
        <v>0</v>
      </c>
      <c r="L301" s="151">
        <f t="shared" si="25"/>
        <v>0</v>
      </c>
      <c r="M301" s="725"/>
    </row>
    <row r="302" spans="1:13" x14ac:dyDescent="0.3">
      <c r="A302" s="158">
        <v>224</v>
      </c>
      <c r="B302" s="321" t="s">
        <v>2092</v>
      </c>
      <c r="C302" s="146"/>
      <c r="D302" s="159"/>
      <c r="E302" s="159"/>
      <c r="F302" s="788"/>
      <c r="G302" s="775">
        <f t="shared" si="27"/>
        <v>0</v>
      </c>
      <c r="H302" s="151">
        <f t="shared" si="26"/>
        <v>0</v>
      </c>
      <c r="I302" s="151">
        <f t="shared" si="24"/>
        <v>0</v>
      </c>
      <c r="J302" s="734">
        <v>0</v>
      </c>
      <c r="K302" s="151">
        <v>0</v>
      </c>
      <c r="L302" s="151">
        <f t="shared" si="25"/>
        <v>0</v>
      </c>
      <c r="M302" s="725"/>
    </row>
    <row r="303" spans="1:13" x14ac:dyDescent="0.3">
      <c r="A303" s="152">
        <v>225</v>
      </c>
      <c r="B303" s="321" t="s">
        <v>2093</v>
      </c>
      <c r="C303" s="146"/>
      <c r="D303" s="159"/>
      <c r="E303" s="159"/>
      <c r="F303" s="788"/>
      <c r="G303" s="775">
        <f t="shared" si="27"/>
        <v>0</v>
      </c>
      <c r="H303" s="151">
        <f t="shared" si="26"/>
        <v>0</v>
      </c>
      <c r="I303" s="151">
        <f t="shared" si="24"/>
        <v>0</v>
      </c>
      <c r="J303" s="734">
        <v>0</v>
      </c>
      <c r="K303" s="151">
        <v>0</v>
      </c>
      <c r="L303" s="151">
        <f t="shared" si="25"/>
        <v>0</v>
      </c>
      <c r="M303" s="725"/>
    </row>
    <row r="304" spans="1:13" x14ac:dyDescent="0.3">
      <c r="A304" s="152">
        <v>226</v>
      </c>
      <c r="B304" s="321" t="s">
        <v>2094</v>
      </c>
      <c r="C304" s="146"/>
      <c r="D304" s="159"/>
      <c r="E304" s="159"/>
      <c r="F304" s="788"/>
      <c r="G304" s="775">
        <f t="shared" si="27"/>
        <v>0</v>
      </c>
      <c r="H304" s="151">
        <f t="shared" si="26"/>
        <v>0</v>
      </c>
      <c r="I304" s="151">
        <f t="shared" si="24"/>
        <v>0</v>
      </c>
      <c r="J304" s="734">
        <v>0</v>
      </c>
      <c r="K304" s="151">
        <v>0</v>
      </c>
      <c r="L304" s="151">
        <f t="shared" si="25"/>
        <v>0</v>
      </c>
      <c r="M304" s="725"/>
    </row>
    <row r="305" spans="1:14" x14ac:dyDescent="0.3">
      <c r="A305" s="158">
        <v>227</v>
      </c>
      <c r="B305" s="321" t="s">
        <v>2095</v>
      </c>
      <c r="C305" s="146"/>
      <c r="D305" s="159"/>
      <c r="E305" s="159"/>
      <c r="F305" s="788"/>
      <c r="G305" s="775">
        <f t="shared" si="27"/>
        <v>0</v>
      </c>
      <c r="H305" s="151">
        <f t="shared" si="26"/>
        <v>0</v>
      </c>
      <c r="I305" s="151">
        <f t="shared" si="24"/>
        <v>0</v>
      </c>
      <c r="J305" s="734">
        <v>0</v>
      </c>
      <c r="K305" s="151">
        <v>0</v>
      </c>
      <c r="L305" s="151">
        <f t="shared" si="25"/>
        <v>0</v>
      </c>
      <c r="M305" s="725"/>
    </row>
    <row r="306" spans="1:14" x14ac:dyDescent="0.3">
      <c r="A306" s="158">
        <v>228</v>
      </c>
      <c r="B306" s="321" t="s">
        <v>2096</v>
      </c>
      <c r="C306" s="146"/>
      <c r="D306" s="159"/>
      <c r="E306" s="159"/>
      <c r="F306" s="788"/>
      <c r="G306" s="775">
        <f t="shared" si="27"/>
        <v>0</v>
      </c>
      <c r="H306" s="151">
        <f t="shared" si="26"/>
        <v>0</v>
      </c>
      <c r="I306" s="151">
        <f t="shared" si="24"/>
        <v>0</v>
      </c>
      <c r="J306" s="734">
        <v>0</v>
      </c>
      <c r="K306" s="151">
        <v>0</v>
      </c>
      <c r="L306" s="151">
        <f t="shared" si="25"/>
        <v>0</v>
      </c>
      <c r="M306" s="725"/>
    </row>
    <row r="307" spans="1:14" x14ac:dyDescent="0.3">
      <c r="A307" s="158">
        <v>229</v>
      </c>
      <c r="B307" s="321" t="s">
        <v>2097</v>
      </c>
      <c r="C307" s="146"/>
      <c r="D307" s="159"/>
      <c r="E307" s="159"/>
      <c r="F307" s="788"/>
      <c r="G307" s="775">
        <f t="shared" si="27"/>
        <v>0</v>
      </c>
      <c r="H307" s="151">
        <f t="shared" si="26"/>
        <v>0</v>
      </c>
      <c r="I307" s="151">
        <f t="shared" ref="I307:I368" si="28">H307*0.22</f>
        <v>0</v>
      </c>
      <c r="J307" s="734">
        <v>0</v>
      </c>
      <c r="K307" s="151">
        <v>0</v>
      </c>
      <c r="L307" s="151">
        <f t="shared" si="25"/>
        <v>0</v>
      </c>
      <c r="M307" s="725"/>
      <c r="N307" s="165" t="s">
        <v>1384</v>
      </c>
    </row>
    <row r="308" spans="1:14" x14ac:dyDescent="0.3">
      <c r="A308" s="152">
        <v>230</v>
      </c>
      <c r="B308" s="321" t="s">
        <v>2098</v>
      </c>
      <c r="C308" s="146"/>
      <c r="D308" s="159"/>
      <c r="E308" s="159"/>
      <c r="F308" s="788"/>
      <c r="G308" s="775">
        <f t="shared" si="27"/>
        <v>0</v>
      </c>
      <c r="H308" s="151">
        <f t="shared" si="26"/>
        <v>0</v>
      </c>
      <c r="I308" s="151">
        <f t="shared" si="28"/>
        <v>0</v>
      </c>
      <c r="J308" s="734">
        <v>0</v>
      </c>
      <c r="K308" s="151">
        <v>0</v>
      </c>
      <c r="L308" s="151">
        <f t="shared" si="25"/>
        <v>0</v>
      </c>
      <c r="M308" s="725"/>
      <c r="N308" s="165" t="s">
        <v>1384</v>
      </c>
    </row>
    <row r="309" spans="1:14" x14ac:dyDescent="0.3">
      <c r="A309" s="152">
        <v>231</v>
      </c>
      <c r="B309" s="321" t="s">
        <v>2099</v>
      </c>
      <c r="C309" s="146"/>
      <c r="D309" s="159"/>
      <c r="E309" s="159"/>
      <c r="F309" s="788"/>
      <c r="G309" s="775">
        <f t="shared" si="27"/>
        <v>0</v>
      </c>
      <c r="H309" s="151">
        <f t="shared" si="26"/>
        <v>0</v>
      </c>
      <c r="I309" s="151">
        <f t="shared" si="28"/>
        <v>0</v>
      </c>
      <c r="J309" s="734">
        <v>0</v>
      </c>
      <c r="K309" s="151">
        <v>0</v>
      </c>
      <c r="L309" s="151">
        <f t="shared" si="25"/>
        <v>0</v>
      </c>
      <c r="M309" s="725"/>
    </row>
    <row r="310" spans="1:14" x14ac:dyDescent="0.3">
      <c r="A310" s="158">
        <v>232</v>
      </c>
      <c r="B310" s="321" t="s">
        <v>2100</v>
      </c>
      <c r="C310" s="146"/>
      <c r="D310" s="159"/>
      <c r="E310" s="159"/>
      <c r="F310" s="788"/>
      <c r="G310" s="775">
        <f t="shared" si="27"/>
        <v>0</v>
      </c>
      <c r="H310" s="151">
        <f t="shared" si="26"/>
        <v>0</v>
      </c>
      <c r="I310" s="151">
        <f t="shared" si="28"/>
        <v>0</v>
      </c>
      <c r="J310" s="734">
        <v>0</v>
      </c>
      <c r="K310" s="151">
        <v>0</v>
      </c>
      <c r="L310" s="151">
        <f t="shared" si="25"/>
        <v>0</v>
      </c>
      <c r="M310" s="725"/>
    </row>
    <row r="311" spans="1:14" x14ac:dyDescent="0.3">
      <c r="A311" s="158">
        <v>233</v>
      </c>
      <c r="B311" s="321" t="s">
        <v>2101</v>
      </c>
      <c r="C311" s="146"/>
      <c r="D311" s="159"/>
      <c r="E311" s="159"/>
      <c r="F311" s="788"/>
      <c r="G311" s="775">
        <f t="shared" si="27"/>
        <v>0</v>
      </c>
      <c r="H311" s="151">
        <f t="shared" si="26"/>
        <v>0</v>
      </c>
      <c r="I311" s="151">
        <f t="shared" si="28"/>
        <v>0</v>
      </c>
      <c r="J311" s="734">
        <v>0</v>
      </c>
      <c r="K311" s="151">
        <v>0</v>
      </c>
      <c r="L311" s="151">
        <f t="shared" si="25"/>
        <v>0</v>
      </c>
      <c r="M311" s="725"/>
    </row>
    <row r="312" spans="1:14" x14ac:dyDescent="0.3">
      <c r="A312" s="158">
        <v>234</v>
      </c>
      <c r="B312" s="321" t="s">
        <v>2102</v>
      </c>
      <c r="C312" s="146"/>
      <c r="D312" s="159"/>
      <c r="E312" s="159"/>
      <c r="F312" s="788"/>
      <c r="G312" s="775">
        <f t="shared" si="27"/>
        <v>0</v>
      </c>
      <c r="H312" s="151">
        <f t="shared" si="26"/>
        <v>0</v>
      </c>
      <c r="I312" s="151">
        <f t="shared" si="28"/>
        <v>0</v>
      </c>
      <c r="J312" s="734">
        <v>0</v>
      </c>
      <c r="K312" s="151">
        <v>0</v>
      </c>
      <c r="L312" s="151">
        <f t="shared" si="25"/>
        <v>0</v>
      </c>
      <c r="M312" s="725"/>
    </row>
    <row r="313" spans="1:14" x14ac:dyDescent="0.3">
      <c r="A313" s="152">
        <v>235</v>
      </c>
      <c r="B313" s="321" t="s">
        <v>2103</v>
      </c>
      <c r="C313" s="146"/>
      <c r="D313" s="159"/>
      <c r="E313" s="159"/>
      <c r="F313" s="788"/>
      <c r="G313" s="775">
        <f t="shared" si="27"/>
        <v>0</v>
      </c>
      <c r="H313" s="151">
        <f t="shared" si="26"/>
        <v>0</v>
      </c>
      <c r="I313" s="151">
        <f t="shared" si="28"/>
        <v>0</v>
      </c>
      <c r="J313" s="734">
        <v>0</v>
      </c>
      <c r="K313" s="151">
        <v>0</v>
      </c>
      <c r="L313" s="151">
        <f t="shared" si="25"/>
        <v>0</v>
      </c>
      <c r="M313" s="725"/>
    </row>
    <row r="314" spans="1:14" x14ac:dyDescent="0.3">
      <c r="A314" s="152">
        <v>236</v>
      </c>
      <c r="B314" s="321" t="s">
        <v>2104</v>
      </c>
      <c r="C314" s="146"/>
      <c r="D314" s="159"/>
      <c r="E314" s="159"/>
      <c r="F314" s="788"/>
      <c r="G314" s="775">
        <f t="shared" si="27"/>
        <v>0</v>
      </c>
      <c r="H314" s="151">
        <f t="shared" si="26"/>
        <v>0</v>
      </c>
      <c r="I314" s="151">
        <f t="shared" si="28"/>
        <v>0</v>
      </c>
      <c r="J314" s="734">
        <v>0</v>
      </c>
      <c r="K314" s="151">
        <v>0</v>
      </c>
      <c r="L314" s="151">
        <f t="shared" si="25"/>
        <v>0</v>
      </c>
      <c r="M314" s="725"/>
    </row>
    <row r="315" spans="1:14" x14ac:dyDescent="0.3">
      <c r="A315" s="158">
        <v>237</v>
      </c>
      <c r="B315" s="321" t="s">
        <v>2105</v>
      </c>
      <c r="C315" s="146"/>
      <c r="D315" s="159"/>
      <c r="E315" s="159"/>
      <c r="F315" s="788"/>
      <c r="G315" s="775">
        <f t="shared" si="27"/>
        <v>0</v>
      </c>
      <c r="H315" s="151">
        <f t="shared" si="26"/>
        <v>0</v>
      </c>
      <c r="I315" s="151">
        <f t="shared" si="28"/>
        <v>0</v>
      </c>
      <c r="J315" s="734">
        <v>0</v>
      </c>
      <c r="K315" s="151">
        <v>0</v>
      </c>
      <c r="L315" s="151">
        <f t="shared" si="25"/>
        <v>0</v>
      </c>
      <c r="M315" s="725"/>
    </row>
    <row r="316" spans="1:14" x14ac:dyDescent="0.3">
      <c r="A316" s="158">
        <v>238</v>
      </c>
      <c r="B316" s="321" t="s">
        <v>2106</v>
      </c>
      <c r="C316" s="146"/>
      <c r="D316" s="159"/>
      <c r="E316" s="159"/>
      <c r="F316" s="788"/>
      <c r="G316" s="775">
        <f t="shared" si="27"/>
        <v>0</v>
      </c>
      <c r="H316" s="151">
        <f t="shared" si="26"/>
        <v>0</v>
      </c>
      <c r="I316" s="151">
        <f t="shared" si="28"/>
        <v>0</v>
      </c>
      <c r="J316" s="734">
        <v>0</v>
      </c>
      <c r="K316" s="151">
        <v>0</v>
      </c>
      <c r="L316" s="151">
        <f t="shared" si="25"/>
        <v>0</v>
      </c>
      <c r="M316" s="725"/>
    </row>
    <row r="317" spans="1:14" x14ac:dyDescent="0.3">
      <c r="A317" s="158">
        <v>239</v>
      </c>
      <c r="B317" s="321" t="s">
        <v>2107</v>
      </c>
      <c r="C317" s="146"/>
      <c r="D317" s="159"/>
      <c r="E317" s="159"/>
      <c r="F317" s="788"/>
      <c r="G317" s="775">
        <f t="shared" si="27"/>
        <v>0</v>
      </c>
      <c r="H317" s="151">
        <f t="shared" si="26"/>
        <v>0</v>
      </c>
      <c r="I317" s="151">
        <f t="shared" si="28"/>
        <v>0</v>
      </c>
      <c r="J317" s="734">
        <v>0</v>
      </c>
      <c r="K317" s="151">
        <v>0</v>
      </c>
      <c r="L317" s="151">
        <f t="shared" si="25"/>
        <v>0</v>
      </c>
      <c r="M317" s="725"/>
    </row>
    <row r="318" spans="1:14" x14ac:dyDescent="0.3">
      <c r="A318" s="152">
        <v>240</v>
      </c>
      <c r="B318" s="321" t="s">
        <v>2108</v>
      </c>
      <c r="C318" s="146"/>
      <c r="D318" s="159"/>
      <c r="E318" s="159"/>
      <c r="F318" s="788"/>
      <c r="G318" s="775">
        <f t="shared" si="27"/>
        <v>0</v>
      </c>
      <c r="H318" s="151">
        <f t="shared" si="26"/>
        <v>0</v>
      </c>
      <c r="I318" s="151">
        <f t="shared" si="28"/>
        <v>0</v>
      </c>
      <c r="J318" s="734">
        <v>0</v>
      </c>
      <c r="K318" s="151">
        <v>0</v>
      </c>
      <c r="L318" s="151">
        <f t="shared" si="25"/>
        <v>0</v>
      </c>
      <c r="M318" s="725"/>
    </row>
    <row r="319" spans="1:14" x14ac:dyDescent="0.3">
      <c r="A319" s="152">
        <v>241</v>
      </c>
      <c r="B319" s="321" t="s">
        <v>2109</v>
      </c>
      <c r="C319" s="146"/>
      <c r="D319" s="159"/>
      <c r="E319" s="159"/>
      <c r="F319" s="788"/>
      <c r="G319" s="775">
        <f t="shared" si="27"/>
        <v>0</v>
      </c>
      <c r="H319" s="151">
        <f t="shared" si="26"/>
        <v>0</v>
      </c>
      <c r="I319" s="151">
        <f t="shared" si="28"/>
        <v>0</v>
      </c>
      <c r="J319" s="734">
        <v>0</v>
      </c>
      <c r="K319" s="151">
        <v>0</v>
      </c>
      <c r="L319" s="151">
        <f t="shared" si="25"/>
        <v>0</v>
      </c>
      <c r="M319" s="725"/>
    </row>
    <row r="320" spans="1:14" x14ac:dyDescent="0.3">
      <c r="A320" s="158">
        <v>242</v>
      </c>
      <c r="B320" s="321" t="s">
        <v>2110</v>
      </c>
      <c r="C320" s="146"/>
      <c r="D320" s="159"/>
      <c r="E320" s="159"/>
      <c r="F320" s="788"/>
      <c r="G320" s="775">
        <f t="shared" si="27"/>
        <v>0</v>
      </c>
      <c r="H320" s="151">
        <f t="shared" si="26"/>
        <v>0</v>
      </c>
      <c r="I320" s="151">
        <f t="shared" si="28"/>
        <v>0</v>
      </c>
      <c r="J320" s="734">
        <v>0</v>
      </c>
      <c r="K320" s="151">
        <v>0</v>
      </c>
      <c r="L320" s="151">
        <f t="shared" si="25"/>
        <v>0</v>
      </c>
      <c r="M320" s="725"/>
    </row>
    <row r="321" spans="1:13" x14ac:dyDescent="0.3">
      <c r="A321" s="158">
        <v>243</v>
      </c>
      <c r="B321" s="321" t="s">
        <v>2111</v>
      </c>
      <c r="C321" s="146"/>
      <c r="D321" s="159"/>
      <c r="E321" s="159"/>
      <c r="F321" s="788"/>
      <c r="G321" s="775">
        <f t="shared" si="27"/>
        <v>0</v>
      </c>
      <c r="H321" s="151">
        <f t="shared" si="26"/>
        <v>0</v>
      </c>
      <c r="I321" s="151">
        <f t="shared" si="28"/>
        <v>0</v>
      </c>
      <c r="J321" s="734">
        <v>0</v>
      </c>
      <c r="K321" s="151">
        <v>0</v>
      </c>
      <c r="L321" s="151">
        <f t="shared" si="25"/>
        <v>0</v>
      </c>
      <c r="M321" s="725"/>
    </row>
    <row r="322" spans="1:13" x14ac:dyDescent="0.3">
      <c r="A322" s="158">
        <v>244</v>
      </c>
      <c r="B322" s="321" t="s">
        <v>2112</v>
      </c>
      <c r="C322" s="146"/>
      <c r="D322" s="159"/>
      <c r="E322" s="159"/>
      <c r="F322" s="788"/>
      <c r="G322" s="775">
        <f t="shared" si="27"/>
        <v>0</v>
      </c>
      <c r="H322" s="151">
        <f t="shared" si="26"/>
        <v>0</v>
      </c>
      <c r="I322" s="151">
        <f t="shared" si="28"/>
        <v>0</v>
      </c>
      <c r="J322" s="734">
        <v>0</v>
      </c>
      <c r="K322" s="151">
        <v>0</v>
      </c>
      <c r="L322" s="151">
        <f t="shared" si="25"/>
        <v>0</v>
      </c>
      <c r="M322" s="725"/>
    </row>
    <row r="323" spans="1:13" x14ac:dyDescent="0.3">
      <c r="A323" s="152">
        <v>245</v>
      </c>
      <c r="B323" s="321" t="s">
        <v>2113</v>
      </c>
      <c r="C323" s="146"/>
      <c r="D323" s="159"/>
      <c r="E323" s="159"/>
      <c r="F323" s="788"/>
      <c r="G323" s="775">
        <f t="shared" si="27"/>
        <v>0</v>
      </c>
      <c r="H323" s="151">
        <f t="shared" si="26"/>
        <v>0</v>
      </c>
      <c r="I323" s="151">
        <f t="shared" si="28"/>
        <v>0</v>
      </c>
      <c r="J323" s="734">
        <v>0</v>
      </c>
      <c r="K323" s="151">
        <v>0</v>
      </c>
      <c r="L323" s="151">
        <f t="shared" si="25"/>
        <v>0</v>
      </c>
      <c r="M323" s="725"/>
    </row>
    <row r="324" spans="1:13" x14ac:dyDescent="0.3">
      <c r="A324" s="152">
        <v>246</v>
      </c>
      <c r="B324" s="321" t="s">
        <v>2114</v>
      </c>
      <c r="C324" s="146"/>
      <c r="D324" s="159"/>
      <c r="E324" s="159"/>
      <c r="F324" s="788"/>
      <c r="G324" s="775">
        <f t="shared" si="27"/>
        <v>0</v>
      </c>
      <c r="H324" s="151">
        <f t="shared" si="26"/>
        <v>0</v>
      </c>
      <c r="I324" s="151">
        <f t="shared" si="28"/>
        <v>0</v>
      </c>
      <c r="J324" s="734">
        <v>0</v>
      </c>
      <c r="K324" s="151">
        <v>0</v>
      </c>
      <c r="L324" s="151">
        <f t="shared" si="25"/>
        <v>0</v>
      </c>
      <c r="M324" s="725"/>
    </row>
    <row r="325" spans="1:13" x14ac:dyDescent="0.3">
      <c r="A325" s="158">
        <v>247</v>
      </c>
      <c r="B325" s="321" t="s">
        <v>2115</v>
      </c>
      <c r="C325" s="146"/>
      <c r="D325" s="159"/>
      <c r="E325" s="159"/>
      <c r="F325" s="788"/>
      <c r="G325" s="775">
        <f t="shared" si="27"/>
        <v>0</v>
      </c>
      <c r="H325" s="151">
        <f t="shared" si="26"/>
        <v>0</v>
      </c>
      <c r="I325" s="151">
        <f t="shared" si="28"/>
        <v>0</v>
      </c>
      <c r="J325" s="734">
        <v>0</v>
      </c>
      <c r="K325" s="151">
        <v>0</v>
      </c>
      <c r="L325" s="151">
        <f t="shared" ref="L325:L385" si="29">K325*1.219</f>
        <v>0</v>
      </c>
      <c r="M325" s="725"/>
    </row>
    <row r="326" spans="1:13" x14ac:dyDescent="0.3">
      <c r="A326" s="158">
        <v>248</v>
      </c>
      <c r="B326" s="321" t="s">
        <v>2116</v>
      </c>
      <c r="C326" s="146"/>
      <c r="D326" s="159"/>
      <c r="E326" s="159"/>
      <c r="F326" s="788"/>
      <c r="G326" s="775">
        <f t="shared" si="27"/>
        <v>0</v>
      </c>
      <c r="H326" s="151">
        <f t="shared" si="26"/>
        <v>0</v>
      </c>
      <c r="I326" s="151">
        <f t="shared" si="28"/>
        <v>0</v>
      </c>
      <c r="J326" s="734">
        <v>0</v>
      </c>
      <c r="K326" s="151">
        <v>0</v>
      </c>
      <c r="L326" s="151">
        <f t="shared" si="29"/>
        <v>0</v>
      </c>
      <c r="M326" s="725"/>
    </row>
    <row r="327" spans="1:13" x14ac:dyDescent="0.3">
      <c r="A327" s="158">
        <v>249</v>
      </c>
      <c r="B327" s="321" t="s">
        <v>2117</v>
      </c>
      <c r="C327" s="146"/>
      <c r="D327" s="160"/>
      <c r="E327" s="159"/>
      <c r="F327" s="788"/>
      <c r="G327" s="775">
        <f t="shared" si="27"/>
        <v>0</v>
      </c>
      <c r="H327" s="151">
        <f t="shared" ref="H327:H390" si="30">G327*4281.45</f>
        <v>0</v>
      </c>
      <c r="I327" s="151">
        <f t="shared" si="28"/>
        <v>0</v>
      </c>
      <c r="J327" s="734">
        <v>0</v>
      </c>
      <c r="K327" s="151">
        <v>0</v>
      </c>
      <c r="L327" s="151">
        <f t="shared" si="29"/>
        <v>0</v>
      </c>
      <c r="M327" s="725"/>
    </row>
    <row r="328" spans="1:13" ht="14.5" x14ac:dyDescent="0.35">
      <c r="A328" s="152">
        <v>250</v>
      </c>
      <c r="B328" s="329" t="s">
        <v>2118</v>
      </c>
      <c r="C328" s="146"/>
      <c r="D328" s="159"/>
      <c r="E328" s="159"/>
      <c r="F328" s="788"/>
      <c r="G328" s="775">
        <f t="shared" si="27"/>
        <v>0</v>
      </c>
      <c r="H328" s="151">
        <f t="shared" si="30"/>
        <v>0</v>
      </c>
      <c r="I328" s="151">
        <f t="shared" si="28"/>
        <v>0</v>
      </c>
      <c r="J328" s="734">
        <v>0</v>
      </c>
      <c r="K328" s="151">
        <v>0</v>
      </c>
      <c r="L328" s="151">
        <f t="shared" si="29"/>
        <v>0</v>
      </c>
      <c r="M328" s="725"/>
    </row>
    <row r="329" spans="1:13" x14ac:dyDescent="0.3">
      <c r="A329" s="152">
        <v>251</v>
      </c>
      <c r="B329" s="321" t="s">
        <v>2119</v>
      </c>
      <c r="C329" s="146"/>
      <c r="D329" s="159"/>
      <c r="E329" s="159"/>
      <c r="F329" s="788"/>
      <c r="G329" s="775">
        <f t="shared" si="27"/>
        <v>0</v>
      </c>
      <c r="H329" s="151">
        <f t="shared" si="30"/>
        <v>0</v>
      </c>
      <c r="I329" s="151">
        <f t="shared" si="28"/>
        <v>0</v>
      </c>
      <c r="J329" s="734">
        <v>0</v>
      </c>
      <c r="K329" s="151">
        <v>0</v>
      </c>
      <c r="L329" s="151">
        <f t="shared" si="29"/>
        <v>0</v>
      </c>
      <c r="M329" s="725"/>
    </row>
    <row r="330" spans="1:13" x14ac:dyDescent="0.3">
      <c r="A330" s="158">
        <v>252</v>
      </c>
      <c r="B330" s="321" t="s">
        <v>2120</v>
      </c>
      <c r="C330" s="146"/>
      <c r="D330" s="159"/>
      <c r="E330" s="159"/>
      <c r="F330" s="788"/>
      <c r="G330" s="775">
        <f t="shared" si="27"/>
        <v>0</v>
      </c>
      <c r="H330" s="151">
        <f t="shared" si="30"/>
        <v>0</v>
      </c>
      <c r="I330" s="151">
        <f t="shared" si="28"/>
        <v>0</v>
      </c>
      <c r="J330" s="734">
        <v>0</v>
      </c>
      <c r="K330" s="151">
        <v>0</v>
      </c>
      <c r="L330" s="151">
        <f t="shared" si="29"/>
        <v>0</v>
      </c>
      <c r="M330" s="725"/>
    </row>
    <row r="331" spans="1:13" x14ac:dyDescent="0.3">
      <c r="A331" s="158">
        <v>253</v>
      </c>
      <c r="B331" s="321" t="s">
        <v>2121</v>
      </c>
      <c r="C331" s="146"/>
      <c r="D331" s="159"/>
      <c r="E331" s="159"/>
      <c r="F331" s="788"/>
      <c r="G331" s="775">
        <f t="shared" si="27"/>
        <v>0</v>
      </c>
      <c r="H331" s="151">
        <f t="shared" si="30"/>
        <v>0</v>
      </c>
      <c r="I331" s="151">
        <f t="shared" si="28"/>
        <v>0</v>
      </c>
      <c r="J331" s="734">
        <v>0</v>
      </c>
      <c r="K331" s="151">
        <v>0</v>
      </c>
      <c r="L331" s="151">
        <f t="shared" si="29"/>
        <v>0</v>
      </c>
      <c r="M331" s="725"/>
    </row>
    <row r="332" spans="1:13" x14ac:dyDescent="0.3">
      <c r="A332" s="158">
        <v>254</v>
      </c>
      <c r="B332" s="321" t="s">
        <v>2122</v>
      </c>
      <c r="C332" s="146"/>
      <c r="D332" s="159"/>
      <c r="E332" s="159"/>
      <c r="F332" s="788"/>
      <c r="G332" s="775">
        <f t="shared" si="27"/>
        <v>0</v>
      </c>
      <c r="H332" s="151">
        <f t="shared" si="30"/>
        <v>0</v>
      </c>
      <c r="I332" s="151">
        <f t="shared" si="28"/>
        <v>0</v>
      </c>
      <c r="J332" s="734">
        <v>0</v>
      </c>
      <c r="K332" s="151">
        <v>0</v>
      </c>
      <c r="L332" s="151">
        <f t="shared" si="29"/>
        <v>0</v>
      </c>
      <c r="M332" s="725"/>
    </row>
    <row r="333" spans="1:13" x14ac:dyDescent="0.3">
      <c r="A333" s="152">
        <v>255</v>
      </c>
      <c r="B333" s="321" t="s">
        <v>2123</v>
      </c>
      <c r="C333" s="146"/>
      <c r="D333" s="159"/>
      <c r="E333" s="159"/>
      <c r="F333" s="788"/>
      <c r="G333" s="775">
        <f t="shared" si="27"/>
        <v>0</v>
      </c>
      <c r="H333" s="151">
        <f t="shared" si="30"/>
        <v>0</v>
      </c>
      <c r="I333" s="151">
        <f t="shared" si="28"/>
        <v>0</v>
      </c>
      <c r="J333" s="734">
        <v>0</v>
      </c>
      <c r="K333" s="151">
        <v>0</v>
      </c>
      <c r="L333" s="151">
        <f t="shared" si="29"/>
        <v>0</v>
      </c>
      <c r="M333" s="725"/>
    </row>
    <row r="334" spans="1:13" x14ac:dyDescent="0.3">
      <c r="A334" s="152">
        <v>256</v>
      </c>
      <c r="B334" s="321" t="s">
        <v>2124</v>
      </c>
      <c r="C334" s="146"/>
      <c r="D334" s="159"/>
      <c r="E334" s="159"/>
      <c r="F334" s="788"/>
      <c r="G334" s="775">
        <f t="shared" si="27"/>
        <v>0</v>
      </c>
      <c r="H334" s="151">
        <f t="shared" si="30"/>
        <v>0</v>
      </c>
      <c r="I334" s="151">
        <f t="shared" si="28"/>
        <v>0</v>
      </c>
      <c r="J334" s="734">
        <v>0</v>
      </c>
      <c r="K334" s="151">
        <v>0</v>
      </c>
      <c r="L334" s="151">
        <f t="shared" si="29"/>
        <v>0</v>
      </c>
      <c r="M334" s="725"/>
    </row>
    <row r="335" spans="1:13" x14ac:dyDescent="0.3">
      <c r="A335" s="158">
        <v>257</v>
      </c>
      <c r="B335" s="321" t="s">
        <v>2125</v>
      </c>
      <c r="C335" s="146"/>
      <c r="D335" s="159"/>
      <c r="E335" s="159"/>
      <c r="F335" s="788"/>
      <c r="G335" s="775">
        <f t="shared" si="27"/>
        <v>0</v>
      </c>
      <c r="H335" s="151">
        <f t="shared" si="30"/>
        <v>0</v>
      </c>
      <c r="I335" s="151">
        <f t="shared" si="28"/>
        <v>0</v>
      </c>
      <c r="J335" s="734">
        <v>0</v>
      </c>
      <c r="K335" s="151">
        <v>0</v>
      </c>
      <c r="L335" s="151">
        <f t="shared" si="29"/>
        <v>0</v>
      </c>
      <c r="M335" s="725"/>
    </row>
    <row r="336" spans="1:13" x14ac:dyDescent="0.3">
      <c r="A336" s="158">
        <v>258</v>
      </c>
      <c r="B336" s="321" t="s">
        <v>2126</v>
      </c>
      <c r="C336" s="146"/>
      <c r="D336" s="159"/>
      <c r="E336" s="159"/>
      <c r="F336" s="788"/>
      <c r="G336" s="775">
        <f t="shared" si="27"/>
        <v>0</v>
      </c>
      <c r="H336" s="151">
        <f t="shared" si="30"/>
        <v>0</v>
      </c>
      <c r="I336" s="151">
        <f t="shared" si="28"/>
        <v>0</v>
      </c>
      <c r="J336" s="734">
        <v>0</v>
      </c>
      <c r="K336" s="151">
        <v>0</v>
      </c>
      <c r="L336" s="151">
        <f t="shared" si="29"/>
        <v>0</v>
      </c>
      <c r="M336" s="725"/>
    </row>
    <row r="337" spans="1:19" x14ac:dyDescent="0.3">
      <c r="A337" s="158">
        <v>259</v>
      </c>
      <c r="B337" s="321" t="s">
        <v>2127</v>
      </c>
      <c r="C337" s="146"/>
      <c r="D337" s="159"/>
      <c r="E337" s="159"/>
      <c r="F337" s="788"/>
      <c r="G337" s="775">
        <f t="shared" si="27"/>
        <v>0</v>
      </c>
      <c r="H337" s="151">
        <f t="shared" si="30"/>
        <v>0</v>
      </c>
      <c r="I337" s="151">
        <f t="shared" si="28"/>
        <v>0</v>
      </c>
      <c r="J337" s="734">
        <v>0</v>
      </c>
      <c r="K337" s="151">
        <v>0</v>
      </c>
      <c r="L337" s="151">
        <f t="shared" si="29"/>
        <v>0</v>
      </c>
      <c r="M337" s="725"/>
    </row>
    <row r="338" spans="1:19" ht="14.5" x14ac:dyDescent="0.35">
      <c r="A338" s="152">
        <v>260</v>
      </c>
      <c r="B338" s="329" t="s">
        <v>2128</v>
      </c>
      <c r="C338" s="146"/>
      <c r="D338" s="159"/>
      <c r="E338" s="159"/>
      <c r="F338" s="788"/>
      <c r="G338" s="775">
        <f t="shared" si="27"/>
        <v>0</v>
      </c>
      <c r="H338" s="151">
        <f t="shared" si="30"/>
        <v>0</v>
      </c>
      <c r="I338" s="151">
        <f t="shared" si="28"/>
        <v>0</v>
      </c>
      <c r="J338" s="734">
        <v>0</v>
      </c>
      <c r="K338" s="151">
        <v>0</v>
      </c>
      <c r="L338" s="151">
        <f t="shared" si="29"/>
        <v>0</v>
      </c>
      <c r="M338" s="725"/>
    </row>
    <row r="339" spans="1:19" x14ac:dyDescent="0.3">
      <c r="A339" s="152">
        <v>261</v>
      </c>
      <c r="B339" s="321" t="s">
        <v>2129</v>
      </c>
      <c r="C339" s="146"/>
      <c r="D339" s="159"/>
      <c r="E339" s="159"/>
      <c r="F339" s="788"/>
      <c r="G339" s="775">
        <f t="shared" si="27"/>
        <v>0</v>
      </c>
      <c r="H339" s="151">
        <f t="shared" si="30"/>
        <v>0</v>
      </c>
      <c r="I339" s="151">
        <f t="shared" si="28"/>
        <v>0</v>
      </c>
      <c r="J339" s="734">
        <v>0</v>
      </c>
      <c r="K339" s="151">
        <v>0</v>
      </c>
      <c r="L339" s="151">
        <f t="shared" si="29"/>
        <v>0</v>
      </c>
      <c r="M339" s="725"/>
    </row>
    <row r="340" spans="1:19" x14ac:dyDescent="0.3">
      <c r="A340" s="158">
        <v>262</v>
      </c>
      <c r="B340" s="321" t="s">
        <v>2130</v>
      </c>
      <c r="C340" s="146"/>
      <c r="D340" s="159"/>
      <c r="E340" s="159"/>
      <c r="F340" s="788"/>
      <c r="G340" s="775">
        <f t="shared" ref="G340:G347" si="31">2.5/89754.4*F340</f>
        <v>0</v>
      </c>
      <c r="H340" s="151">
        <f t="shared" si="30"/>
        <v>0</v>
      </c>
      <c r="I340" s="151">
        <f t="shared" si="28"/>
        <v>0</v>
      </c>
      <c r="J340" s="734">
        <v>0</v>
      </c>
      <c r="K340" s="151">
        <v>0</v>
      </c>
      <c r="L340" s="151">
        <f t="shared" si="29"/>
        <v>0</v>
      </c>
      <c r="M340" s="725"/>
    </row>
    <row r="341" spans="1:19" x14ac:dyDescent="0.3">
      <c r="A341" s="158">
        <v>263</v>
      </c>
      <c r="B341" s="321" t="s">
        <v>2131</v>
      </c>
      <c r="C341" s="146"/>
      <c r="D341" s="159"/>
      <c r="E341" s="159"/>
      <c r="F341" s="788"/>
      <c r="G341" s="775">
        <f t="shared" si="31"/>
        <v>0</v>
      </c>
      <c r="H341" s="151">
        <f t="shared" si="30"/>
        <v>0</v>
      </c>
      <c r="I341" s="151">
        <f t="shared" si="28"/>
        <v>0</v>
      </c>
      <c r="J341" s="734">
        <v>0</v>
      </c>
      <c r="K341" s="151">
        <v>0</v>
      </c>
      <c r="L341" s="151">
        <f t="shared" si="29"/>
        <v>0</v>
      </c>
      <c r="M341" s="725"/>
    </row>
    <row r="342" spans="1:19" x14ac:dyDescent="0.3">
      <c r="A342" s="158">
        <v>264</v>
      </c>
      <c r="B342" s="321" t="s">
        <v>2158</v>
      </c>
      <c r="C342" s="156"/>
      <c r="D342" s="157"/>
      <c r="E342" s="157"/>
      <c r="F342" s="788"/>
      <c r="G342" s="775">
        <f t="shared" si="31"/>
        <v>0</v>
      </c>
      <c r="H342" s="151">
        <f t="shared" si="30"/>
        <v>0</v>
      </c>
      <c r="I342" s="151">
        <f t="shared" si="28"/>
        <v>0</v>
      </c>
      <c r="J342" s="734">
        <v>0</v>
      </c>
      <c r="K342" s="151">
        <v>0</v>
      </c>
      <c r="L342" s="151">
        <f t="shared" si="29"/>
        <v>0</v>
      </c>
      <c r="M342" s="725"/>
    </row>
    <row r="343" spans="1:19" x14ac:dyDescent="0.3">
      <c r="A343" s="152">
        <v>265</v>
      </c>
      <c r="B343" s="321" t="s">
        <v>2159</v>
      </c>
      <c r="C343" s="156"/>
      <c r="D343" s="157"/>
      <c r="E343" s="157"/>
      <c r="F343" s="788"/>
      <c r="G343" s="775">
        <f t="shared" si="31"/>
        <v>0</v>
      </c>
      <c r="H343" s="151">
        <f t="shared" si="30"/>
        <v>0</v>
      </c>
      <c r="I343" s="151">
        <f t="shared" si="28"/>
        <v>0</v>
      </c>
      <c r="J343" s="734">
        <v>0</v>
      </c>
      <c r="K343" s="151">
        <v>0</v>
      </c>
      <c r="L343" s="151">
        <f t="shared" si="29"/>
        <v>0</v>
      </c>
      <c r="M343" s="725"/>
    </row>
    <row r="344" spans="1:19" x14ac:dyDescent="0.3">
      <c r="A344" s="152">
        <v>266</v>
      </c>
      <c r="B344" s="763" t="s">
        <v>2192</v>
      </c>
      <c r="C344" s="268">
        <f>1893+1096.4</f>
        <v>2989.4</v>
      </c>
      <c r="D344" s="157"/>
      <c r="E344" s="157"/>
      <c r="F344" s="789">
        <f>C344+D344+E344</f>
        <v>2989.4</v>
      </c>
      <c r="G344" s="775">
        <f t="shared" si="31"/>
        <v>8.3266112859091038E-2</v>
      </c>
      <c r="H344" s="151">
        <f t="shared" si="30"/>
        <v>356.4996989005553</v>
      </c>
      <c r="I344" s="151">
        <f t="shared" si="28"/>
        <v>78.429933758122161</v>
      </c>
      <c r="J344" s="734">
        <v>140.84732666176666</v>
      </c>
      <c r="K344" s="151">
        <v>106.40520442532858</v>
      </c>
      <c r="L344" s="151">
        <f t="shared" si="29"/>
        <v>129.70794419447554</v>
      </c>
      <c r="M344" s="725">
        <f t="shared" ref="M344:M378" si="32">(K344+J344+I344+H344)/F344</f>
        <v>0.22820036252952855</v>
      </c>
    </row>
    <row r="345" spans="1:19" x14ac:dyDescent="0.3">
      <c r="A345" s="158">
        <v>267</v>
      </c>
      <c r="B345" s="327" t="s">
        <v>2193</v>
      </c>
      <c r="C345" s="162"/>
      <c r="D345" s="157"/>
      <c r="E345" s="157"/>
      <c r="F345" s="789"/>
      <c r="G345" s="775">
        <f t="shared" si="31"/>
        <v>0</v>
      </c>
      <c r="H345" s="151">
        <f t="shared" si="30"/>
        <v>0</v>
      </c>
      <c r="I345" s="151">
        <f t="shared" si="28"/>
        <v>0</v>
      </c>
      <c r="J345" s="734">
        <v>0</v>
      </c>
      <c r="K345" s="151">
        <v>0</v>
      </c>
      <c r="L345" s="151">
        <f t="shared" si="29"/>
        <v>0</v>
      </c>
      <c r="M345" s="725"/>
    </row>
    <row r="346" spans="1:19" x14ac:dyDescent="0.3">
      <c r="A346" s="158">
        <v>268</v>
      </c>
      <c r="B346" s="764" t="s">
        <v>77</v>
      </c>
      <c r="C346" s="268"/>
      <c r="D346" s="157"/>
      <c r="E346" s="157"/>
      <c r="F346" s="789"/>
      <c r="G346" s="775">
        <f t="shared" si="31"/>
        <v>0</v>
      </c>
      <c r="H346" s="151">
        <f t="shared" si="30"/>
        <v>0</v>
      </c>
      <c r="I346" s="151">
        <f t="shared" si="28"/>
        <v>0</v>
      </c>
      <c r="J346" s="734">
        <v>0</v>
      </c>
      <c r="K346" s="151">
        <v>0</v>
      </c>
      <c r="L346" s="151">
        <f t="shared" si="29"/>
        <v>0</v>
      </c>
      <c r="M346" s="725"/>
    </row>
    <row r="347" spans="1:19" x14ac:dyDescent="0.3">
      <c r="A347" s="158">
        <v>269</v>
      </c>
      <c r="B347" s="321" t="s">
        <v>2197</v>
      </c>
      <c r="C347" s="162"/>
      <c r="D347" s="157"/>
      <c r="E347" s="157"/>
      <c r="F347" s="789"/>
      <c r="G347" s="775">
        <f t="shared" si="31"/>
        <v>0</v>
      </c>
      <c r="H347" s="151">
        <f t="shared" si="30"/>
        <v>0</v>
      </c>
      <c r="I347" s="151">
        <f t="shared" si="28"/>
        <v>0</v>
      </c>
      <c r="J347" s="734">
        <v>0</v>
      </c>
      <c r="K347" s="151">
        <v>0</v>
      </c>
      <c r="L347" s="151">
        <f t="shared" si="29"/>
        <v>0</v>
      </c>
      <c r="M347" s="725"/>
    </row>
    <row r="348" spans="1:19" x14ac:dyDescent="0.3">
      <c r="A348" s="152">
        <v>270</v>
      </c>
      <c r="B348" s="149" t="s">
        <v>78</v>
      </c>
      <c r="C348" s="161">
        <v>1925.9</v>
      </c>
      <c r="D348" s="157"/>
      <c r="E348" s="157"/>
      <c r="F348" s="523">
        <f>C348+D348+E348</f>
        <v>1925.9</v>
      </c>
      <c r="G348" s="775">
        <f>2.5/89754.4*F348</f>
        <v>5.3643609672617727E-2</v>
      </c>
      <c r="H348" s="151">
        <f t="shared" si="30"/>
        <v>229.67243263282916</v>
      </c>
      <c r="I348" s="151">
        <f t="shared" si="28"/>
        <v>50.527935179222418</v>
      </c>
      <c r="J348" s="734">
        <v>90.739903130359409</v>
      </c>
      <c r="K348" s="151">
        <v>39.528570301162816</v>
      </c>
      <c r="L348" s="151">
        <f t="shared" si="29"/>
        <v>48.185327197117473</v>
      </c>
      <c r="M348" s="725">
        <f t="shared" si="32"/>
        <v>0.21313092125425712</v>
      </c>
    </row>
    <row r="349" spans="1:19" s="554" customFormat="1" ht="14.5" x14ac:dyDescent="0.35">
      <c r="A349" s="407"/>
      <c r="B349" s="378" t="s">
        <v>694</v>
      </c>
      <c r="C349" s="138">
        <f t="shared" ref="C349:K349" si="33">SUM(C84:C348)</f>
        <v>88331.640000000014</v>
      </c>
      <c r="D349" s="138">
        <f t="shared" si="33"/>
        <v>952.69999999999982</v>
      </c>
      <c r="E349" s="138">
        <f t="shared" si="33"/>
        <v>470.1</v>
      </c>
      <c r="F349" s="138">
        <f t="shared" si="33"/>
        <v>89754.44</v>
      </c>
      <c r="G349" s="138">
        <f t="shared" si="33"/>
        <v>2.5000011141515075</v>
      </c>
      <c r="H349" s="151">
        <f t="shared" si="30"/>
        <v>10703.629770183972</v>
      </c>
      <c r="I349" s="138">
        <f t="shared" si="33"/>
        <v>2354.7985494404729</v>
      </c>
      <c r="J349" s="138">
        <f t="shared" si="33"/>
        <v>4228.8328527543781</v>
      </c>
      <c r="K349" s="138">
        <f t="shared" si="33"/>
        <v>3165.7123373039553</v>
      </c>
      <c r="L349" s="776">
        <f t="shared" si="29"/>
        <v>3859.0033391735219</v>
      </c>
      <c r="M349" s="725">
        <f t="shared" si="32"/>
        <v>0.2278770109833316</v>
      </c>
    </row>
    <row r="350" spans="1:19" x14ac:dyDescent="0.3">
      <c r="A350" s="777" t="s">
        <v>1050</v>
      </c>
      <c r="B350" s="321"/>
      <c r="C350" s="146"/>
      <c r="D350" s="146"/>
      <c r="E350" s="146"/>
      <c r="F350" s="146"/>
      <c r="G350" s="690"/>
      <c r="H350" s="151">
        <f t="shared" si="30"/>
        <v>0</v>
      </c>
      <c r="I350" s="151"/>
      <c r="J350" s="734"/>
      <c r="K350" s="151"/>
      <c r="L350" s="151">
        <f t="shared" si="29"/>
        <v>0</v>
      </c>
      <c r="M350" s="725"/>
    </row>
    <row r="351" spans="1:19" x14ac:dyDescent="0.3">
      <c r="A351" s="152">
        <v>1</v>
      </c>
      <c r="B351" s="324" t="s">
        <v>667</v>
      </c>
      <c r="C351" s="146">
        <v>4235</v>
      </c>
      <c r="D351" s="146"/>
      <c r="E351" s="146"/>
      <c r="F351" s="146">
        <f t="shared" ref="F351:F378" si="34">C351+D351+E351</f>
        <v>4235</v>
      </c>
      <c r="G351" s="690">
        <f>1.5/150611.6*F351</f>
        <v>4.217802612813356E-2</v>
      </c>
      <c r="H351" s="151">
        <f t="shared" si="30"/>
        <v>180.58310996629743</v>
      </c>
      <c r="I351" s="151">
        <f t="shared" si="28"/>
        <v>39.728284192585434</v>
      </c>
      <c r="J351" s="734">
        <v>75.931616646578718</v>
      </c>
      <c r="K351" s="151">
        <v>61.333767236559886</v>
      </c>
      <c r="L351" s="151">
        <f t="shared" si="29"/>
        <v>74.765862261366507</v>
      </c>
      <c r="M351" s="725">
        <f t="shared" si="32"/>
        <v>8.4433713823381704E-2</v>
      </c>
      <c r="R351" s="165">
        <f>M351*100/K351</f>
        <v>0.13766268994651348</v>
      </c>
      <c r="S351" s="165">
        <f>M351/100*K351</f>
        <v>5.1786377505616023E-2</v>
      </c>
    </row>
    <row r="352" spans="1:19" x14ac:dyDescent="0.3">
      <c r="A352" s="158">
        <v>2</v>
      </c>
      <c r="B352" s="321" t="s">
        <v>668</v>
      </c>
      <c r="C352" s="146">
        <v>12601</v>
      </c>
      <c r="D352" s="146"/>
      <c r="E352" s="146"/>
      <c r="F352" s="146">
        <f t="shared" si="34"/>
        <v>12601</v>
      </c>
      <c r="G352" s="690">
        <f t="shared" ref="G352:G415" si="35">1.5/150611.6*F352</f>
        <v>0.12549830159164369</v>
      </c>
      <c r="H352" s="151">
        <f t="shared" si="30"/>
        <v>537.31470334954281</v>
      </c>
      <c r="I352" s="151">
        <f t="shared" si="28"/>
        <v>118.20923473689942</v>
      </c>
      <c r="J352" s="734">
        <v>225.93017741760056</v>
      </c>
      <c r="K352" s="151">
        <v>182.49511238438987</v>
      </c>
      <c r="L352" s="151">
        <f t="shared" si="29"/>
        <v>222.46154199657127</v>
      </c>
      <c r="M352" s="725">
        <f>(K352+J352+I352+H352)/F352</f>
        <v>8.443371382338169E-2</v>
      </c>
      <c r="R352" s="165">
        <f t="shared" ref="R352:R378" si="36">M352*100/K352</f>
        <v>4.6266287748867908E-2</v>
      </c>
      <c r="S352" s="165">
        <f t="shared" ref="S352:S378" si="37">M352/100*K352</f>
        <v>0.15408740093229453</v>
      </c>
    </row>
    <row r="353" spans="1:19" x14ac:dyDescent="0.3">
      <c r="A353" s="158">
        <v>4</v>
      </c>
      <c r="B353" s="321" t="s">
        <v>669</v>
      </c>
      <c r="C353" s="146">
        <v>6092</v>
      </c>
      <c r="D353" s="146"/>
      <c r="E353" s="146"/>
      <c r="F353" s="146">
        <f t="shared" si="34"/>
        <v>6092</v>
      </c>
      <c r="G353" s="690">
        <f t="shared" si="35"/>
        <v>6.0672617514188815E-2</v>
      </c>
      <c r="H353" s="151">
        <f t="shared" si="30"/>
        <v>259.7667782561237</v>
      </c>
      <c r="I353" s="151">
        <f t="shared" si="28"/>
        <v>57.148691216347217</v>
      </c>
      <c r="J353" s="734">
        <v>109.2267788927881</v>
      </c>
      <c r="K353" s="151">
        <v>88.227936246782249</v>
      </c>
      <c r="L353" s="151">
        <f t="shared" si="29"/>
        <v>107.54985428482757</v>
      </c>
      <c r="M353" s="725">
        <f t="shared" si="32"/>
        <v>8.443371382338169E-2</v>
      </c>
      <c r="R353" s="165">
        <f t="shared" si="36"/>
        <v>9.5699522640099233E-2</v>
      </c>
      <c r="S353" s="165">
        <f t="shared" si="37"/>
        <v>7.4494123202883761E-2</v>
      </c>
    </row>
    <row r="354" spans="1:19" x14ac:dyDescent="0.3">
      <c r="A354" s="158">
        <v>5</v>
      </c>
      <c r="B354" s="321" t="s">
        <v>670</v>
      </c>
      <c r="C354" s="146">
        <v>12853.2</v>
      </c>
      <c r="D354" s="146"/>
      <c r="E354" s="146"/>
      <c r="F354" s="146">
        <f t="shared" si="34"/>
        <v>12853.2</v>
      </c>
      <c r="G354" s="690">
        <f t="shared" si="35"/>
        <v>0.12801006031407941</v>
      </c>
      <c r="H354" s="151">
        <f t="shared" si="30"/>
        <v>548.06867273171531</v>
      </c>
      <c r="I354" s="151">
        <f t="shared" si="28"/>
        <v>120.57510800097737</v>
      </c>
      <c r="J354" s="734">
        <v>230.45200828377938</v>
      </c>
      <c r="K354" s="151">
        <v>186.1476214982176</v>
      </c>
      <c r="L354" s="151">
        <f t="shared" si="29"/>
        <v>226.91395060632726</v>
      </c>
      <c r="M354" s="725">
        <f t="shared" si="32"/>
        <v>8.4433713823381704E-2</v>
      </c>
      <c r="R354" s="165">
        <f t="shared" si="36"/>
        <v>4.5358470413864607E-2</v>
      </c>
      <c r="S354" s="165">
        <f t="shared" si="37"/>
        <v>0.15717135002483679</v>
      </c>
    </row>
    <row r="355" spans="1:19" x14ac:dyDescent="0.3">
      <c r="A355" s="152">
        <v>6</v>
      </c>
      <c r="B355" s="321" t="s">
        <v>671</v>
      </c>
      <c r="C355" s="146">
        <v>6172</v>
      </c>
      <c r="D355" s="146">
        <v>145.1</v>
      </c>
      <c r="E355" s="146"/>
      <c r="F355" s="146">
        <f t="shared" si="34"/>
        <v>6317.1</v>
      </c>
      <c r="G355" s="690">
        <f t="shared" si="35"/>
        <v>6.2914476706973435E-2</v>
      </c>
      <c r="H355" s="151">
        <f t="shared" si="30"/>
        <v>269.36518629707138</v>
      </c>
      <c r="I355" s="151">
        <f t="shared" si="28"/>
        <v>59.260340985355704</v>
      </c>
      <c r="J355" s="734">
        <v>113.26271913060272</v>
      </c>
      <c r="K355" s="151">
        <v>91.487967180654664</v>
      </c>
      <c r="L355" s="151">
        <f t="shared" si="29"/>
        <v>111.52383199321804</v>
      </c>
      <c r="M355" s="725">
        <f t="shared" si="32"/>
        <v>8.443371382338169E-2</v>
      </c>
      <c r="R355" s="165">
        <f t="shared" si="36"/>
        <v>9.2289419500005451E-2</v>
      </c>
      <c r="S355" s="165">
        <f t="shared" si="37"/>
        <v>7.7246688392143326E-2</v>
      </c>
    </row>
    <row r="356" spans="1:19" x14ac:dyDescent="0.3">
      <c r="A356" s="158">
        <v>7</v>
      </c>
      <c r="B356" s="321" t="s">
        <v>672</v>
      </c>
      <c r="C356" s="146">
        <v>6172</v>
      </c>
      <c r="D356" s="146">
        <v>71.099999999999994</v>
      </c>
      <c r="E356" s="146"/>
      <c r="F356" s="146">
        <f t="shared" si="34"/>
        <v>6243.1</v>
      </c>
      <c r="G356" s="690">
        <f t="shared" si="35"/>
        <v>6.217748168135788E-2</v>
      </c>
      <c r="H356" s="151">
        <f t="shared" si="30"/>
        <v>266.20977894464966</v>
      </c>
      <c r="I356" s="151">
        <f t="shared" si="28"/>
        <v>58.566151367822926</v>
      </c>
      <c r="J356" s="734">
        <v>111.93593291292933</v>
      </c>
      <c r="K356" s="151">
        <v>90.416255545352314</v>
      </c>
      <c r="L356" s="151">
        <f t="shared" si="29"/>
        <v>110.21741550978447</v>
      </c>
      <c r="M356" s="725">
        <f t="shared" si="32"/>
        <v>8.4433713823381676E-2</v>
      </c>
      <c r="R356" s="165">
        <f t="shared" si="36"/>
        <v>9.338333390839236E-2</v>
      </c>
      <c r="S356" s="165">
        <f t="shared" si="37"/>
        <v>7.6341802456980246E-2</v>
      </c>
    </row>
    <row r="357" spans="1:19" x14ac:dyDescent="0.3">
      <c r="A357" s="158">
        <v>9</v>
      </c>
      <c r="B357" s="321" t="s">
        <v>673</v>
      </c>
      <c r="C357" s="146">
        <v>4332</v>
      </c>
      <c r="D357" s="146"/>
      <c r="E357" s="146"/>
      <c r="F357" s="146">
        <f t="shared" si="34"/>
        <v>4332</v>
      </c>
      <c r="G357" s="690">
        <f t="shared" si="35"/>
        <v>4.3144087175224222E-2</v>
      </c>
      <c r="H357" s="151">
        <f t="shared" si="30"/>
        <v>184.71925203636374</v>
      </c>
      <c r="I357" s="151">
        <f t="shared" si="28"/>
        <v>40.638235448000025</v>
      </c>
      <c r="J357" s="734">
        <v>77.6707823643398</v>
      </c>
      <c r="K357" s="151">
        <v>62.738578434185939</v>
      </c>
      <c r="L357" s="151">
        <f t="shared" si="29"/>
        <v>76.478327111272662</v>
      </c>
      <c r="M357" s="725">
        <f t="shared" si="32"/>
        <v>8.443371382338169E-2</v>
      </c>
      <c r="R357" s="165">
        <f t="shared" si="36"/>
        <v>0.13458021512545809</v>
      </c>
      <c r="S357" s="165">
        <f t="shared" si="37"/>
        <v>5.2972511771978419E-2</v>
      </c>
    </row>
    <row r="358" spans="1:19" x14ac:dyDescent="0.3">
      <c r="A358" s="158">
        <v>10</v>
      </c>
      <c r="B358" s="321" t="s">
        <v>674</v>
      </c>
      <c r="C358" s="146">
        <v>3911</v>
      </c>
      <c r="D358" s="146"/>
      <c r="E358" s="146"/>
      <c r="F358" s="146">
        <f t="shared" si="34"/>
        <v>3911</v>
      </c>
      <c r="G358" s="690">
        <f t="shared" si="35"/>
        <v>3.8951183043005988E-2</v>
      </c>
      <c r="H358" s="151">
        <f t="shared" si="30"/>
        <v>166.76754263947797</v>
      </c>
      <c r="I358" s="151">
        <f t="shared" si="28"/>
        <v>36.688859380685152</v>
      </c>
      <c r="J358" s="734">
        <v>70.122444558387102</v>
      </c>
      <c r="K358" s="151">
        <v>56.641408184695564</v>
      </c>
      <c r="L358" s="151">
        <f t="shared" si="29"/>
        <v>69.0458765771439</v>
      </c>
      <c r="M358" s="725">
        <f t="shared" si="32"/>
        <v>8.4433713823381676E-2</v>
      </c>
      <c r="R358" s="165">
        <f t="shared" si="36"/>
        <v>0.14906711631896813</v>
      </c>
      <c r="S358" s="165">
        <f t="shared" si="37"/>
        <v>4.7824444492199338E-2</v>
      </c>
    </row>
    <row r="359" spans="1:19" x14ac:dyDescent="0.3">
      <c r="A359" s="158">
        <v>11</v>
      </c>
      <c r="B359" s="321" t="s">
        <v>675</v>
      </c>
      <c r="C359" s="146">
        <v>3338</v>
      </c>
      <c r="D359" s="146"/>
      <c r="E359" s="146"/>
      <c r="F359" s="146">
        <f t="shared" si="34"/>
        <v>3338</v>
      </c>
      <c r="G359" s="690">
        <f t="shared" si="35"/>
        <v>3.3244451290604445E-2</v>
      </c>
      <c r="H359" s="151">
        <f t="shared" si="30"/>
        <v>142.33445597815839</v>
      </c>
      <c r="I359" s="151">
        <f t="shared" si="28"/>
        <v>31.313580315194844</v>
      </c>
      <c r="J359" s="734">
        <v>59.848816143159333</v>
      </c>
      <c r="K359" s="151">
        <v>48.34288430593552</v>
      </c>
      <c r="L359" s="151">
        <f t="shared" si="29"/>
        <v>58.929975968935402</v>
      </c>
      <c r="M359" s="725">
        <f t="shared" si="32"/>
        <v>8.4433713823381676E-2</v>
      </c>
      <c r="R359" s="165">
        <f t="shared" si="36"/>
        <v>0.1746559292760588</v>
      </c>
      <c r="S359" s="165">
        <f t="shared" si="37"/>
        <v>4.0817692588842089E-2</v>
      </c>
    </row>
    <row r="360" spans="1:19" x14ac:dyDescent="0.3">
      <c r="A360" s="158">
        <v>12</v>
      </c>
      <c r="B360" s="321" t="s">
        <v>676</v>
      </c>
      <c r="C360" s="146">
        <v>3353</v>
      </c>
      <c r="D360" s="146"/>
      <c r="E360" s="146"/>
      <c r="F360" s="146">
        <f t="shared" si="34"/>
        <v>3353</v>
      </c>
      <c r="G360" s="690">
        <f t="shared" si="35"/>
        <v>3.3393842174175167E-2</v>
      </c>
      <c r="H360" s="151">
        <f t="shared" si="30"/>
        <v>142.97406557662225</v>
      </c>
      <c r="I360" s="151">
        <f t="shared" si="28"/>
        <v>31.454294426856894</v>
      </c>
      <c r="J360" s="734">
        <v>60.117759295390435</v>
      </c>
      <c r="K360" s="151">
        <v>48.560123150929229</v>
      </c>
      <c r="L360" s="151">
        <f t="shared" si="29"/>
        <v>59.194790120982731</v>
      </c>
      <c r="M360" s="725">
        <f t="shared" si="32"/>
        <v>8.4433713823381704E-2</v>
      </c>
      <c r="R360" s="165">
        <f t="shared" si="36"/>
        <v>0.17387458751073206</v>
      </c>
      <c r="S360" s="165">
        <f t="shared" si="37"/>
        <v>4.1001115413537306E-2</v>
      </c>
    </row>
    <row r="361" spans="1:19" x14ac:dyDescent="0.3">
      <c r="A361" s="152">
        <v>13</v>
      </c>
      <c r="B361" s="321" t="s">
        <v>677</v>
      </c>
      <c r="C361" s="146">
        <v>4035</v>
      </c>
      <c r="D361" s="146"/>
      <c r="E361" s="146"/>
      <c r="F361" s="146">
        <f t="shared" si="34"/>
        <v>4035</v>
      </c>
      <c r="G361" s="690">
        <f t="shared" si="35"/>
        <v>4.0186147680523948E-2</v>
      </c>
      <c r="H361" s="151">
        <f t="shared" si="30"/>
        <v>172.05498198677924</v>
      </c>
      <c r="I361" s="151">
        <f t="shared" si="28"/>
        <v>37.852096037091435</v>
      </c>
      <c r="J361" s="734">
        <v>72.345707950164154</v>
      </c>
      <c r="K361" s="151">
        <v>58.437249303310317</v>
      </c>
      <c r="L361" s="151">
        <f t="shared" si="29"/>
        <v>71.235006900735286</v>
      </c>
      <c r="M361" s="725">
        <f t="shared" si="32"/>
        <v>8.443371382338169E-2</v>
      </c>
      <c r="R361" s="165">
        <f t="shared" si="36"/>
        <v>0.14448611943580777</v>
      </c>
      <c r="S361" s="165">
        <f t="shared" si="37"/>
        <v>4.934073984301314E-2</v>
      </c>
    </row>
    <row r="362" spans="1:19" x14ac:dyDescent="0.3">
      <c r="A362" s="158">
        <v>14</v>
      </c>
      <c r="B362" s="321" t="s">
        <v>678</v>
      </c>
      <c r="C362" s="146">
        <v>4018</v>
      </c>
      <c r="D362" s="146"/>
      <c r="E362" s="146"/>
      <c r="F362" s="146">
        <f t="shared" si="34"/>
        <v>4018</v>
      </c>
      <c r="G362" s="690">
        <f t="shared" si="35"/>
        <v>4.0016838012477129E-2</v>
      </c>
      <c r="H362" s="151">
        <f t="shared" si="30"/>
        <v>171.33009110852021</v>
      </c>
      <c r="I362" s="151">
        <f t="shared" si="28"/>
        <v>37.692620043874449</v>
      </c>
      <c r="J362" s="734">
        <v>72.0409057109689</v>
      </c>
      <c r="K362" s="151">
        <v>58.191045278984099</v>
      </c>
      <c r="L362" s="151">
        <f t="shared" si="29"/>
        <v>70.934884195081622</v>
      </c>
      <c r="M362" s="725">
        <f t="shared" si="32"/>
        <v>8.4433713823381704E-2</v>
      </c>
      <c r="R362" s="165">
        <f t="shared" si="36"/>
        <v>0.14509743452550636</v>
      </c>
      <c r="S362" s="165">
        <f t="shared" si="37"/>
        <v>4.9132860641691901E-2</v>
      </c>
    </row>
    <row r="363" spans="1:19" s="320" customFormat="1" x14ac:dyDescent="0.3">
      <c r="A363" s="152">
        <v>15</v>
      </c>
      <c r="B363" s="321" t="s">
        <v>679</v>
      </c>
      <c r="C363" s="146">
        <v>4031</v>
      </c>
      <c r="D363" s="146"/>
      <c r="E363" s="146"/>
      <c r="F363" s="146">
        <f t="shared" si="34"/>
        <v>4031</v>
      </c>
      <c r="G363" s="690">
        <f t="shared" si="35"/>
        <v>4.0146310111571749E-2</v>
      </c>
      <c r="H363" s="151">
        <f t="shared" si="30"/>
        <v>171.88441942718885</v>
      </c>
      <c r="I363" s="151">
        <f t="shared" si="28"/>
        <v>37.814572273981547</v>
      </c>
      <c r="J363" s="734">
        <v>72.273989776235851</v>
      </c>
      <c r="K363" s="151">
        <v>58.379318944645313</v>
      </c>
      <c r="L363" s="151">
        <f t="shared" si="29"/>
        <v>71.164389793522645</v>
      </c>
      <c r="M363" s="725">
        <f t="shared" si="32"/>
        <v>8.443371382338169E-2</v>
      </c>
      <c r="R363" s="165">
        <f t="shared" si="36"/>
        <v>0.14462949439927672</v>
      </c>
      <c r="S363" s="165">
        <f t="shared" si="37"/>
        <v>4.9291827089761077E-2</v>
      </c>
    </row>
    <row r="364" spans="1:19" x14ac:dyDescent="0.3">
      <c r="A364" s="158">
        <v>16</v>
      </c>
      <c r="B364" s="321" t="s">
        <v>680</v>
      </c>
      <c r="C364" s="146">
        <v>4302</v>
      </c>
      <c r="D364" s="146"/>
      <c r="E364" s="146"/>
      <c r="F364" s="146">
        <f t="shared" si="34"/>
        <v>4302</v>
      </c>
      <c r="G364" s="690">
        <f t="shared" si="35"/>
        <v>4.2845305408082776E-2</v>
      </c>
      <c r="H364" s="151">
        <f t="shared" si="30"/>
        <v>183.44003283943599</v>
      </c>
      <c r="I364" s="151">
        <f t="shared" si="28"/>
        <v>40.356807224675919</v>
      </c>
      <c r="J364" s="734">
        <v>77.132896059877609</v>
      </c>
      <c r="K364" s="151">
        <v>62.3041007441985</v>
      </c>
      <c r="L364" s="151">
        <f t="shared" si="29"/>
        <v>75.948698807177976</v>
      </c>
      <c r="M364" s="725">
        <f t="shared" si="32"/>
        <v>8.443371382338169E-2</v>
      </c>
      <c r="R364" s="165">
        <f t="shared" si="36"/>
        <v>0.13551871034948498</v>
      </c>
      <c r="S364" s="165">
        <f t="shared" si="37"/>
        <v>5.2605666122587984E-2</v>
      </c>
    </row>
    <row r="365" spans="1:19" x14ac:dyDescent="0.3">
      <c r="A365" s="158">
        <v>18</v>
      </c>
      <c r="B365" s="321" t="s">
        <v>681</v>
      </c>
      <c r="C365" s="146">
        <v>4125</v>
      </c>
      <c r="D365" s="146"/>
      <c r="E365" s="146"/>
      <c r="F365" s="146">
        <f t="shared" si="34"/>
        <v>4125</v>
      </c>
      <c r="G365" s="690">
        <f t="shared" si="35"/>
        <v>4.1082492981948271E-2</v>
      </c>
      <c r="H365" s="151">
        <f t="shared" si="30"/>
        <v>175.89263957756242</v>
      </c>
      <c r="I365" s="151">
        <f t="shared" si="28"/>
        <v>38.696380707063732</v>
      </c>
      <c r="J365" s="734">
        <v>73.959366863550699</v>
      </c>
      <c r="K365" s="151">
        <v>59.74068237327262</v>
      </c>
      <c r="L365" s="151">
        <f t="shared" si="29"/>
        <v>72.82389181301933</v>
      </c>
      <c r="M365" s="725">
        <f t="shared" si="32"/>
        <v>8.443371382338169E-2</v>
      </c>
      <c r="R365" s="165">
        <f t="shared" si="36"/>
        <v>0.1413336950117538</v>
      </c>
      <c r="S365" s="165">
        <f t="shared" si="37"/>
        <v>5.0441276791184431E-2</v>
      </c>
    </row>
    <row r="366" spans="1:19" x14ac:dyDescent="0.3">
      <c r="A366" s="158">
        <v>19</v>
      </c>
      <c r="B366" s="321" t="s">
        <v>682</v>
      </c>
      <c r="C366" s="146">
        <v>3975</v>
      </c>
      <c r="D366" s="146"/>
      <c r="E366" s="146"/>
      <c r="F366" s="146">
        <f t="shared" si="34"/>
        <v>3975</v>
      </c>
      <c r="G366" s="690">
        <f t="shared" si="35"/>
        <v>3.9588584146241064E-2</v>
      </c>
      <c r="H366" s="151">
        <f t="shared" si="30"/>
        <v>169.49654359292379</v>
      </c>
      <c r="I366" s="151">
        <f t="shared" si="28"/>
        <v>37.289239590443231</v>
      </c>
      <c r="J366" s="734">
        <v>71.269935341239773</v>
      </c>
      <c r="K366" s="151">
        <v>57.568293923335425</v>
      </c>
      <c r="L366" s="151">
        <f t="shared" si="29"/>
        <v>70.175750292545885</v>
      </c>
      <c r="M366" s="725">
        <f t="shared" si="32"/>
        <v>8.443371382338169E-2</v>
      </c>
      <c r="R366" s="165">
        <f t="shared" si="36"/>
        <v>0.14666704199332944</v>
      </c>
      <c r="S366" s="165">
        <f t="shared" si="37"/>
        <v>4.8607048544232263E-2</v>
      </c>
    </row>
    <row r="367" spans="1:19" x14ac:dyDescent="0.3">
      <c r="A367" s="152">
        <v>20</v>
      </c>
      <c r="B367" s="321" t="s">
        <v>683</v>
      </c>
      <c r="C367" s="146">
        <v>3357</v>
      </c>
      <c r="D367" s="146"/>
      <c r="E367" s="146"/>
      <c r="F367" s="146">
        <f t="shared" si="34"/>
        <v>3357</v>
      </c>
      <c r="G367" s="690">
        <f t="shared" si="35"/>
        <v>3.3433679743127359E-2</v>
      </c>
      <c r="H367" s="151">
        <f t="shared" si="30"/>
        <v>143.14462813621262</v>
      </c>
      <c r="I367" s="151">
        <f t="shared" si="28"/>
        <v>31.491818189966775</v>
      </c>
      <c r="J367" s="734">
        <v>60.189477469318724</v>
      </c>
      <c r="K367" s="151">
        <v>48.618053509594226</v>
      </c>
      <c r="L367" s="151">
        <f t="shared" si="29"/>
        <v>59.265407228195365</v>
      </c>
      <c r="M367" s="725">
        <f t="shared" si="32"/>
        <v>8.443371382338169E-2</v>
      </c>
      <c r="R367" s="165">
        <f t="shared" si="36"/>
        <v>0.17366740897333466</v>
      </c>
      <c r="S367" s="165">
        <f t="shared" si="37"/>
        <v>4.1050028166789369E-2</v>
      </c>
    </row>
    <row r="368" spans="1:19" x14ac:dyDescent="0.3">
      <c r="A368" s="158">
        <v>21</v>
      </c>
      <c r="B368" s="321" t="s">
        <v>684</v>
      </c>
      <c r="C368" s="146">
        <v>6146</v>
      </c>
      <c r="D368" s="146"/>
      <c r="E368" s="146"/>
      <c r="F368" s="146">
        <f t="shared" si="34"/>
        <v>6146</v>
      </c>
      <c r="G368" s="690">
        <f t="shared" si="35"/>
        <v>6.1210424695043411E-2</v>
      </c>
      <c r="H368" s="151">
        <f t="shared" si="30"/>
        <v>262.06937281059362</v>
      </c>
      <c r="I368" s="151">
        <f t="shared" si="28"/>
        <v>57.655262018330596</v>
      </c>
      <c r="J368" s="734">
        <v>110.19497424082003</v>
      </c>
      <c r="K368" s="151">
        <v>89.00999608875965</v>
      </c>
      <c r="L368" s="151">
        <f t="shared" si="29"/>
        <v>108.50318523219802</v>
      </c>
      <c r="M368" s="725">
        <f t="shared" si="32"/>
        <v>8.4433713823381676E-2</v>
      </c>
      <c r="R368" s="165">
        <f t="shared" si="36"/>
        <v>9.4858687263827582E-2</v>
      </c>
      <c r="S368" s="165">
        <f t="shared" si="37"/>
        <v>7.5154445371786546E-2</v>
      </c>
    </row>
    <row r="369" spans="1:19" x14ac:dyDescent="0.3">
      <c r="A369" s="152">
        <v>22</v>
      </c>
      <c r="B369" s="321" t="s">
        <v>685</v>
      </c>
      <c r="C369" s="146">
        <v>983</v>
      </c>
      <c r="D369" s="146"/>
      <c r="E369" s="146"/>
      <c r="F369" s="146">
        <f t="shared" si="34"/>
        <v>983</v>
      </c>
      <c r="G369" s="690">
        <f t="shared" si="35"/>
        <v>9.7900825700012479E-3</v>
      </c>
      <c r="H369" s="151">
        <f t="shared" si="30"/>
        <v>41.915749019331841</v>
      </c>
      <c r="I369" s="151">
        <f t="shared" ref="I369:I431" si="38">H369*0.22</f>
        <v>9.2214647842530049</v>
      </c>
      <c r="J369" s="734">
        <v>17.624741242877661</v>
      </c>
      <c r="K369" s="151">
        <v>14.236385641921693</v>
      </c>
      <c r="L369" s="151">
        <f t="shared" si="29"/>
        <v>17.354154097502544</v>
      </c>
      <c r="M369" s="725">
        <f t="shared" si="32"/>
        <v>8.443371382338169E-2</v>
      </c>
      <c r="R369" s="165">
        <f t="shared" si="36"/>
        <v>0.5930839185386414</v>
      </c>
      <c r="S369" s="165">
        <f t="shared" si="37"/>
        <v>1.2020309111693162E-2</v>
      </c>
    </row>
    <row r="370" spans="1:19" x14ac:dyDescent="0.3">
      <c r="A370" s="158">
        <v>23</v>
      </c>
      <c r="B370" s="321" t="s">
        <v>686</v>
      </c>
      <c r="C370" s="146">
        <v>3815</v>
      </c>
      <c r="D370" s="146"/>
      <c r="E370" s="146"/>
      <c r="F370" s="146">
        <f t="shared" si="34"/>
        <v>3815</v>
      </c>
      <c r="G370" s="690">
        <f t="shared" si="35"/>
        <v>3.7995081388153371E-2</v>
      </c>
      <c r="H370" s="151">
        <f t="shared" si="30"/>
        <v>162.67404120930925</v>
      </c>
      <c r="I370" s="151">
        <f t="shared" si="38"/>
        <v>35.788289066048037</v>
      </c>
      <c r="J370" s="734">
        <v>68.401208384108116</v>
      </c>
      <c r="K370" s="151">
        <v>55.251079576735762</v>
      </c>
      <c r="L370" s="151">
        <f t="shared" si="29"/>
        <v>67.351066004040902</v>
      </c>
      <c r="M370" s="725">
        <f t="shared" si="32"/>
        <v>8.4433713823381704E-2</v>
      </c>
      <c r="R370" s="165">
        <f t="shared" si="36"/>
        <v>0.15281821544521224</v>
      </c>
      <c r="S370" s="165">
        <f t="shared" si="37"/>
        <v>4.6650538414149963E-2</v>
      </c>
    </row>
    <row r="371" spans="1:19" x14ac:dyDescent="0.3">
      <c r="A371" s="158">
        <v>24</v>
      </c>
      <c r="B371" s="321" t="s">
        <v>687</v>
      </c>
      <c r="C371" s="146">
        <v>4215</v>
      </c>
      <c r="D371" s="146"/>
      <c r="E371" s="146"/>
      <c r="F371" s="146">
        <f t="shared" si="34"/>
        <v>4215</v>
      </c>
      <c r="G371" s="690">
        <f t="shared" si="35"/>
        <v>4.1978838283372594E-2</v>
      </c>
      <c r="H371" s="151">
        <f t="shared" si="30"/>
        <v>179.73029716834557</v>
      </c>
      <c r="I371" s="151">
        <f t="shared" si="38"/>
        <v>39.540665377036028</v>
      </c>
      <c r="J371" s="734">
        <v>75.573025776937271</v>
      </c>
      <c r="K371" s="151">
        <v>61.044115443234936</v>
      </c>
      <c r="L371" s="151">
        <f t="shared" si="29"/>
        <v>74.412776725303388</v>
      </c>
      <c r="M371" s="725">
        <f t="shared" si="32"/>
        <v>8.443371382338169E-2</v>
      </c>
      <c r="R371" s="165">
        <f t="shared" si="36"/>
        <v>0.13831589369477684</v>
      </c>
      <c r="S371" s="165">
        <f t="shared" si="37"/>
        <v>5.1541813739355735E-2</v>
      </c>
    </row>
    <row r="372" spans="1:19" x14ac:dyDescent="0.3">
      <c r="A372" s="158">
        <v>25</v>
      </c>
      <c r="B372" s="321" t="s">
        <v>688</v>
      </c>
      <c r="C372" s="146">
        <v>12662</v>
      </c>
      <c r="D372" s="146"/>
      <c r="E372" s="146"/>
      <c r="F372" s="146">
        <f t="shared" si="34"/>
        <v>12662</v>
      </c>
      <c r="G372" s="690">
        <f t="shared" si="35"/>
        <v>0.1261058245181646</v>
      </c>
      <c r="H372" s="151">
        <f t="shared" si="30"/>
        <v>539.91578238329578</v>
      </c>
      <c r="I372" s="151">
        <f t="shared" si="38"/>
        <v>118.78147212432508</v>
      </c>
      <c r="J372" s="734">
        <v>227.02387957000707</v>
      </c>
      <c r="K372" s="151">
        <v>183.37855035403098</v>
      </c>
      <c r="L372" s="151">
        <f t="shared" si="29"/>
        <v>223.53845288156379</v>
      </c>
      <c r="M372" s="725">
        <f t="shared" si="32"/>
        <v>8.443371382338169E-2</v>
      </c>
      <c r="R372" s="165">
        <f t="shared" si="36"/>
        <v>4.6043396929670237E-2</v>
      </c>
      <c r="S372" s="165">
        <f t="shared" si="37"/>
        <v>0.15483332041938841</v>
      </c>
    </row>
    <row r="373" spans="1:19" x14ac:dyDescent="0.3">
      <c r="A373" s="158">
        <v>26</v>
      </c>
      <c r="B373" s="321" t="s">
        <v>689</v>
      </c>
      <c r="C373" s="146">
        <v>3976</v>
      </c>
      <c r="D373" s="146"/>
      <c r="E373" s="146"/>
      <c r="F373" s="146">
        <f t="shared" si="34"/>
        <v>3976</v>
      </c>
      <c r="G373" s="690">
        <f t="shared" si="35"/>
        <v>3.9598543538479108E-2</v>
      </c>
      <c r="H373" s="151">
        <f t="shared" si="30"/>
        <v>169.53918423282138</v>
      </c>
      <c r="I373" s="151">
        <f t="shared" si="38"/>
        <v>37.298620531220706</v>
      </c>
      <c r="J373" s="734">
        <v>71.287864884721841</v>
      </c>
      <c r="K373" s="151">
        <v>57.582776513001683</v>
      </c>
      <c r="L373" s="151">
        <f t="shared" si="29"/>
        <v>70.193404569349056</v>
      </c>
      <c r="M373" s="725">
        <f t="shared" si="32"/>
        <v>8.443371382338169E-2</v>
      </c>
      <c r="R373" s="165">
        <f t="shared" si="36"/>
        <v>0.1466301539042969</v>
      </c>
      <c r="S373" s="165">
        <f t="shared" si="37"/>
        <v>4.8619276732545284E-2</v>
      </c>
    </row>
    <row r="374" spans="1:19" x14ac:dyDescent="0.3">
      <c r="A374" s="158">
        <v>28</v>
      </c>
      <c r="B374" s="321" t="s">
        <v>690</v>
      </c>
      <c r="C374" s="146">
        <v>10313</v>
      </c>
      <c r="D374" s="146"/>
      <c r="E374" s="146"/>
      <c r="F374" s="146">
        <f t="shared" si="34"/>
        <v>10313</v>
      </c>
      <c r="G374" s="690">
        <f t="shared" si="35"/>
        <v>0.1027112121509897</v>
      </c>
      <c r="H374" s="151">
        <f t="shared" si="30"/>
        <v>439.75291926385484</v>
      </c>
      <c r="I374" s="151">
        <f t="shared" si="38"/>
        <v>96.745642238048063</v>
      </c>
      <c r="J374" s="734">
        <v>184.90738193061779</v>
      </c>
      <c r="K374" s="151">
        <v>149.35894722801467</v>
      </c>
      <c r="L374" s="151">
        <f t="shared" si="29"/>
        <v>182.0685566709499</v>
      </c>
      <c r="M374" s="725">
        <f t="shared" si="32"/>
        <v>8.443371382338169E-2</v>
      </c>
      <c r="R374" s="165">
        <f t="shared" si="36"/>
        <v>5.6530737120477501E-2</v>
      </c>
      <c r="S374" s="165">
        <f t="shared" si="37"/>
        <v>0.12610930607211759</v>
      </c>
    </row>
    <row r="375" spans="1:19" x14ac:dyDescent="0.3">
      <c r="A375" s="152">
        <v>29</v>
      </c>
      <c r="B375" s="321" t="s">
        <v>691</v>
      </c>
      <c r="C375" s="146">
        <v>6385</v>
      </c>
      <c r="D375" s="146"/>
      <c r="E375" s="146"/>
      <c r="F375" s="146">
        <f t="shared" si="34"/>
        <v>6385</v>
      </c>
      <c r="G375" s="690">
        <f t="shared" si="35"/>
        <v>6.3590719439936896E-2</v>
      </c>
      <c r="H375" s="151">
        <f t="shared" si="30"/>
        <v>272.26048574611781</v>
      </c>
      <c r="I375" s="151">
        <f t="shared" si="38"/>
        <v>59.897306864145918</v>
      </c>
      <c r="J375" s="734">
        <v>114.48013513303546</v>
      </c>
      <c r="K375" s="151">
        <v>92.471335018992889</v>
      </c>
      <c r="L375" s="151">
        <f t="shared" si="29"/>
        <v>112.72255738815234</v>
      </c>
      <c r="M375" s="725">
        <f t="shared" si="32"/>
        <v>8.4433713823381676E-2</v>
      </c>
      <c r="R375" s="165">
        <f t="shared" si="36"/>
        <v>9.1307986205714078E-2</v>
      </c>
      <c r="S375" s="165">
        <f t="shared" si="37"/>
        <v>7.8076982378596976E-2</v>
      </c>
    </row>
    <row r="376" spans="1:19" x14ac:dyDescent="0.3">
      <c r="A376" s="158">
        <v>30</v>
      </c>
      <c r="B376" s="321" t="s">
        <v>692</v>
      </c>
      <c r="C376" s="146">
        <v>3031</v>
      </c>
      <c r="D376" s="146">
        <v>10.199999999999999</v>
      </c>
      <c r="E376" s="146"/>
      <c r="F376" s="146">
        <f t="shared" si="34"/>
        <v>3041.2</v>
      </c>
      <c r="G376" s="690">
        <f t="shared" si="35"/>
        <v>3.0288503674351774E-2</v>
      </c>
      <c r="H376" s="151">
        <f t="shared" si="30"/>
        <v>129.67871405655339</v>
      </c>
      <c r="I376" s="151">
        <f t="shared" si="38"/>
        <v>28.529317092441747</v>
      </c>
      <c r="J376" s="734">
        <v>54.527327637680095</v>
      </c>
      <c r="K376" s="151">
        <v>44.044451692993135</v>
      </c>
      <c r="L376" s="151">
        <f t="shared" si="29"/>
        <v>53.690186613758634</v>
      </c>
      <c r="M376" s="725">
        <f t="shared" si="32"/>
        <v>8.4433713823381676E-2</v>
      </c>
      <c r="R376" s="165">
        <f t="shared" si="36"/>
        <v>0.19170113505309891</v>
      </c>
      <c r="S376" s="165">
        <f t="shared" si="37"/>
        <v>3.718836629753941E-2</v>
      </c>
    </row>
    <row r="377" spans="1:19" x14ac:dyDescent="0.3">
      <c r="A377" s="158">
        <v>31</v>
      </c>
      <c r="B377" s="321" t="s">
        <v>693</v>
      </c>
      <c r="C377" s="146">
        <v>3886</v>
      </c>
      <c r="D377" s="146"/>
      <c r="E377" s="146"/>
      <c r="F377" s="146">
        <f t="shared" si="34"/>
        <v>3886</v>
      </c>
      <c r="G377" s="690">
        <f t="shared" si="35"/>
        <v>3.8702198237054786E-2</v>
      </c>
      <c r="H377" s="151">
        <f t="shared" si="30"/>
        <v>165.7015266420382</v>
      </c>
      <c r="I377" s="151">
        <f t="shared" si="38"/>
        <v>36.454335861248403</v>
      </c>
      <c r="J377" s="734">
        <v>69.674205971335283</v>
      </c>
      <c r="K377" s="151">
        <v>56.279343443039366</v>
      </c>
      <c r="L377" s="151">
        <f t="shared" si="29"/>
        <v>68.604519657064998</v>
      </c>
      <c r="M377" s="725">
        <f t="shared" si="32"/>
        <v>8.443371382338169E-2</v>
      </c>
      <c r="R377" s="165">
        <f t="shared" si="36"/>
        <v>0.15002611732462287</v>
      </c>
      <c r="S377" s="165">
        <f t="shared" si="37"/>
        <v>4.7518739784373987E-2</v>
      </c>
    </row>
    <row r="378" spans="1:19" x14ac:dyDescent="0.3">
      <c r="A378" s="158">
        <v>32</v>
      </c>
      <c r="B378" s="321" t="s">
        <v>1137</v>
      </c>
      <c r="C378" s="146">
        <v>4071</v>
      </c>
      <c r="D378" s="146"/>
      <c r="E378" s="146"/>
      <c r="F378" s="146">
        <f t="shared" si="34"/>
        <v>4071</v>
      </c>
      <c r="G378" s="690">
        <f t="shared" si="35"/>
        <v>4.0544685801093674E-2</v>
      </c>
      <c r="H378" s="151">
        <f t="shared" si="30"/>
        <v>173.5900450230925</v>
      </c>
      <c r="I378" s="151">
        <f t="shared" si="38"/>
        <v>38.189809905080352</v>
      </c>
      <c r="J378" s="734">
        <v>72.991171515518772</v>
      </c>
      <c r="K378" s="151">
        <v>58.958622531295241</v>
      </c>
      <c r="L378" s="151">
        <f t="shared" si="29"/>
        <v>71.870560865648898</v>
      </c>
      <c r="M378" s="725">
        <f t="shared" si="32"/>
        <v>8.443371382338169E-2</v>
      </c>
      <c r="R378" s="165">
        <f t="shared" si="36"/>
        <v>0.14320842346437837</v>
      </c>
      <c r="S378" s="165">
        <f t="shared" si="37"/>
        <v>4.9780954622281659E-2</v>
      </c>
    </row>
    <row r="379" spans="1:19" x14ac:dyDescent="0.3">
      <c r="A379" s="158">
        <v>33</v>
      </c>
      <c r="B379" s="321" t="s">
        <v>1125</v>
      </c>
      <c r="C379" s="146"/>
      <c r="D379" s="146"/>
      <c r="E379" s="146"/>
      <c r="F379" s="146"/>
      <c r="G379" s="690">
        <f t="shared" si="35"/>
        <v>0</v>
      </c>
      <c r="H379" s="151">
        <f t="shared" si="30"/>
        <v>0</v>
      </c>
      <c r="I379" s="151">
        <f t="shared" si="38"/>
        <v>0</v>
      </c>
      <c r="J379" s="734">
        <v>0</v>
      </c>
      <c r="K379" s="151">
        <v>0</v>
      </c>
      <c r="L379" s="151">
        <f t="shared" si="29"/>
        <v>0</v>
      </c>
      <c r="M379" s="725"/>
      <c r="R379" s="165">
        <v>0</v>
      </c>
    </row>
    <row r="380" spans="1:19" x14ac:dyDescent="0.3">
      <c r="A380" s="152">
        <v>34</v>
      </c>
      <c r="B380" s="321" t="s">
        <v>1126</v>
      </c>
      <c r="C380" s="146"/>
      <c r="D380" s="146"/>
      <c r="E380" s="146"/>
      <c r="F380" s="146"/>
      <c r="G380" s="690">
        <f t="shared" si="35"/>
        <v>0</v>
      </c>
      <c r="H380" s="151">
        <f t="shared" si="30"/>
        <v>0</v>
      </c>
      <c r="I380" s="151">
        <f t="shared" si="38"/>
        <v>0</v>
      </c>
      <c r="J380" s="734">
        <v>0</v>
      </c>
      <c r="K380" s="151">
        <v>0</v>
      </c>
      <c r="L380" s="151">
        <f t="shared" si="29"/>
        <v>0</v>
      </c>
      <c r="M380" s="725"/>
      <c r="R380" s="165">
        <v>0</v>
      </c>
    </row>
    <row r="381" spans="1:19" x14ac:dyDescent="0.3">
      <c r="A381" s="158">
        <v>35</v>
      </c>
      <c r="B381" s="321" t="s">
        <v>1127</v>
      </c>
      <c r="C381" s="146"/>
      <c r="D381" s="146"/>
      <c r="E381" s="146"/>
      <c r="F381" s="146"/>
      <c r="G381" s="690">
        <f t="shared" si="35"/>
        <v>0</v>
      </c>
      <c r="H381" s="151">
        <f t="shared" si="30"/>
        <v>0</v>
      </c>
      <c r="I381" s="151">
        <f t="shared" si="38"/>
        <v>0</v>
      </c>
      <c r="J381" s="734">
        <v>0</v>
      </c>
      <c r="K381" s="151">
        <v>0</v>
      </c>
      <c r="L381" s="151">
        <f t="shared" si="29"/>
        <v>0</v>
      </c>
      <c r="M381" s="725"/>
      <c r="R381" s="165">
        <v>0</v>
      </c>
    </row>
    <row r="382" spans="1:19" x14ac:dyDescent="0.3">
      <c r="A382" s="152">
        <v>36</v>
      </c>
      <c r="B382" s="321" t="s">
        <v>1128</v>
      </c>
      <c r="C382" s="146"/>
      <c r="D382" s="146"/>
      <c r="E382" s="146"/>
      <c r="F382" s="146"/>
      <c r="G382" s="690">
        <f t="shared" si="35"/>
        <v>0</v>
      </c>
      <c r="H382" s="151">
        <f t="shared" si="30"/>
        <v>0</v>
      </c>
      <c r="I382" s="151">
        <f t="shared" si="38"/>
        <v>0</v>
      </c>
      <c r="J382" s="734">
        <v>0</v>
      </c>
      <c r="K382" s="151">
        <v>0</v>
      </c>
      <c r="L382" s="151">
        <f t="shared" si="29"/>
        <v>0</v>
      </c>
      <c r="M382" s="725"/>
      <c r="R382" s="165">
        <v>0</v>
      </c>
    </row>
    <row r="383" spans="1:19" x14ac:dyDescent="0.3">
      <c r="A383" s="158">
        <v>37</v>
      </c>
      <c r="B383" s="321" t="s">
        <v>1129</v>
      </c>
      <c r="C383" s="146"/>
      <c r="D383" s="146"/>
      <c r="E383" s="146"/>
      <c r="F383" s="146"/>
      <c r="G383" s="690">
        <f t="shared" si="35"/>
        <v>0</v>
      </c>
      <c r="H383" s="151">
        <f t="shared" si="30"/>
        <v>0</v>
      </c>
      <c r="I383" s="151">
        <f t="shared" si="38"/>
        <v>0</v>
      </c>
      <c r="J383" s="734">
        <v>0</v>
      </c>
      <c r="K383" s="151">
        <v>0</v>
      </c>
      <c r="L383" s="151">
        <f t="shared" si="29"/>
        <v>0</v>
      </c>
      <c r="M383" s="725"/>
      <c r="R383" s="165">
        <v>0</v>
      </c>
    </row>
    <row r="384" spans="1:19" x14ac:dyDescent="0.3">
      <c r="A384" s="158">
        <v>38</v>
      </c>
      <c r="B384" s="321" t="s">
        <v>1130</v>
      </c>
      <c r="C384" s="146"/>
      <c r="D384" s="146"/>
      <c r="E384" s="146"/>
      <c r="F384" s="146"/>
      <c r="G384" s="690">
        <f t="shared" si="35"/>
        <v>0</v>
      </c>
      <c r="H384" s="151">
        <f t="shared" si="30"/>
        <v>0</v>
      </c>
      <c r="I384" s="151">
        <f t="shared" si="38"/>
        <v>0</v>
      </c>
      <c r="J384" s="734">
        <v>0</v>
      </c>
      <c r="K384" s="151">
        <v>0</v>
      </c>
      <c r="L384" s="151">
        <f t="shared" si="29"/>
        <v>0</v>
      </c>
      <c r="M384" s="725"/>
      <c r="R384" s="165">
        <v>0</v>
      </c>
    </row>
    <row r="385" spans="1:18" x14ac:dyDescent="0.3">
      <c r="A385" s="158">
        <v>39</v>
      </c>
      <c r="B385" s="321" t="s">
        <v>1131</v>
      </c>
      <c r="C385" s="146"/>
      <c r="D385" s="146"/>
      <c r="E385" s="146"/>
      <c r="F385" s="146"/>
      <c r="G385" s="690">
        <f t="shared" si="35"/>
        <v>0</v>
      </c>
      <c r="H385" s="151">
        <f t="shared" si="30"/>
        <v>0</v>
      </c>
      <c r="I385" s="151">
        <f t="shared" si="38"/>
        <v>0</v>
      </c>
      <c r="J385" s="734">
        <v>0</v>
      </c>
      <c r="K385" s="151">
        <v>0</v>
      </c>
      <c r="L385" s="151">
        <f t="shared" si="29"/>
        <v>0</v>
      </c>
      <c r="M385" s="725"/>
      <c r="R385" s="165">
        <v>0</v>
      </c>
    </row>
    <row r="386" spans="1:18" x14ac:dyDescent="0.3">
      <c r="A386" s="158">
        <v>40</v>
      </c>
      <c r="B386" s="321" t="s">
        <v>1132</v>
      </c>
      <c r="C386" s="146"/>
      <c r="D386" s="146"/>
      <c r="E386" s="146"/>
      <c r="F386" s="146"/>
      <c r="G386" s="690">
        <f t="shared" si="35"/>
        <v>0</v>
      </c>
      <c r="H386" s="151">
        <f t="shared" si="30"/>
        <v>0</v>
      </c>
      <c r="I386" s="151">
        <f t="shared" si="38"/>
        <v>0</v>
      </c>
      <c r="J386" s="734">
        <v>0</v>
      </c>
      <c r="K386" s="151">
        <v>0</v>
      </c>
      <c r="L386" s="151">
        <f t="shared" ref="L386:L449" si="39">K386*1.219</f>
        <v>0</v>
      </c>
      <c r="M386" s="725"/>
      <c r="R386" s="165">
        <v>0</v>
      </c>
    </row>
    <row r="387" spans="1:18" x14ac:dyDescent="0.3">
      <c r="A387" s="152">
        <v>41</v>
      </c>
      <c r="B387" s="321" t="s">
        <v>1133</v>
      </c>
      <c r="C387" s="146"/>
      <c r="D387" s="146"/>
      <c r="E387" s="146"/>
      <c r="F387" s="146"/>
      <c r="G387" s="690">
        <f t="shared" si="35"/>
        <v>0</v>
      </c>
      <c r="H387" s="151">
        <f t="shared" si="30"/>
        <v>0</v>
      </c>
      <c r="I387" s="151">
        <f t="shared" si="38"/>
        <v>0</v>
      </c>
      <c r="J387" s="734">
        <v>0</v>
      </c>
      <c r="K387" s="151">
        <v>0</v>
      </c>
      <c r="L387" s="151">
        <f t="shared" si="39"/>
        <v>0</v>
      </c>
      <c r="M387" s="725"/>
      <c r="R387" s="165">
        <v>0</v>
      </c>
    </row>
    <row r="388" spans="1:18" x14ac:dyDescent="0.3">
      <c r="A388" s="158">
        <v>42</v>
      </c>
      <c r="B388" s="321" t="s">
        <v>1134</v>
      </c>
      <c r="C388" s="146"/>
      <c r="D388" s="146"/>
      <c r="E388" s="146"/>
      <c r="F388" s="146"/>
      <c r="G388" s="690">
        <f t="shared" si="35"/>
        <v>0</v>
      </c>
      <c r="H388" s="151">
        <f t="shared" si="30"/>
        <v>0</v>
      </c>
      <c r="I388" s="151">
        <f t="shared" si="38"/>
        <v>0</v>
      </c>
      <c r="J388" s="734">
        <v>0</v>
      </c>
      <c r="K388" s="151">
        <v>0</v>
      </c>
      <c r="L388" s="151">
        <f t="shared" si="39"/>
        <v>0</v>
      </c>
      <c r="M388" s="725"/>
      <c r="R388" s="165">
        <v>0</v>
      </c>
    </row>
    <row r="389" spans="1:18" x14ac:dyDescent="0.3">
      <c r="A389" s="152">
        <v>43</v>
      </c>
      <c r="B389" s="321" t="s">
        <v>1135</v>
      </c>
      <c r="C389" s="146"/>
      <c r="D389" s="146"/>
      <c r="E389" s="146"/>
      <c r="F389" s="146"/>
      <c r="G389" s="690">
        <f t="shared" si="35"/>
        <v>0</v>
      </c>
      <c r="H389" s="151">
        <f t="shared" si="30"/>
        <v>0</v>
      </c>
      <c r="I389" s="151">
        <f t="shared" si="38"/>
        <v>0</v>
      </c>
      <c r="J389" s="734">
        <v>0</v>
      </c>
      <c r="K389" s="151">
        <v>0</v>
      </c>
      <c r="L389" s="151">
        <f t="shared" si="39"/>
        <v>0</v>
      </c>
      <c r="M389" s="725"/>
      <c r="R389" s="165">
        <v>0</v>
      </c>
    </row>
    <row r="390" spans="1:18" x14ac:dyDescent="0.3">
      <c r="A390" s="158">
        <v>44</v>
      </c>
      <c r="B390" s="321" t="s">
        <v>1136</v>
      </c>
      <c r="C390" s="146"/>
      <c r="D390" s="146"/>
      <c r="E390" s="146"/>
      <c r="F390" s="146"/>
      <c r="G390" s="690">
        <f t="shared" si="35"/>
        <v>0</v>
      </c>
      <c r="H390" s="151">
        <f t="shared" si="30"/>
        <v>0</v>
      </c>
      <c r="I390" s="151">
        <f t="shared" si="38"/>
        <v>0</v>
      </c>
      <c r="J390" s="734">
        <v>0</v>
      </c>
      <c r="K390" s="151">
        <v>0</v>
      </c>
      <c r="L390" s="151">
        <f t="shared" si="39"/>
        <v>0</v>
      </c>
      <c r="M390" s="725"/>
      <c r="R390" s="165">
        <v>0</v>
      </c>
    </row>
    <row r="391" spans="1:18" x14ac:dyDescent="0.3">
      <c r="A391" s="158">
        <v>45</v>
      </c>
      <c r="B391" s="321" t="s">
        <v>1138</v>
      </c>
      <c r="C391" s="146"/>
      <c r="D391" s="146"/>
      <c r="E391" s="146"/>
      <c r="F391" s="146"/>
      <c r="G391" s="690">
        <f t="shared" si="35"/>
        <v>0</v>
      </c>
      <c r="H391" s="151">
        <f t="shared" ref="H391:H454" si="40">G391*4281.45</f>
        <v>0</v>
      </c>
      <c r="I391" s="151">
        <f t="shared" si="38"/>
        <v>0</v>
      </c>
      <c r="J391" s="734">
        <v>0</v>
      </c>
      <c r="K391" s="151">
        <v>0</v>
      </c>
      <c r="L391" s="151">
        <f t="shared" si="39"/>
        <v>0</v>
      </c>
      <c r="M391" s="725"/>
      <c r="R391" s="165">
        <v>0</v>
      </c>
    </row>
    <row r="392" spans="1:18" x14ac:dyDescent="0.3">
      <c r="A392" s="158">
        <v>46</v>
      </c>
      <c r="B392" s="321" t="s">
        <v>1139</v>
      </c>
      <c r="C392" s="146"/>
      <c r="D392" s="146"/>
      <c r="E392" s="146"/>
      <c r="F392" s="146"/>
      <c r="G392" s="690">
        <f t="shared" si="35"/>
        <v>0</v>
      </c>
      <c r="H392" s="151">
        <f t="shared" si="40"/>
        <v>0</v>
      </c>
      <c r="I392" s="151">
        <f t="shared" si="38"/>
        <v>0</v>
      </c>
      <c r="J392" s="734">
        <v>0</v>
      </c>
      <c r="K392" s="151">
        <v>0</v>
      </c>
      <c r="L392" s="151">
        <f t="shared" si="39"/>
        <v>0</v>
      </c>
      <c r="M392" s="725"/>
      <c r="R392" s="165">
        <v>0</v>
      </c>
    </row>
    <row r="393" spans="1:18" x14ac:dyDescent="0.3">
      <c r="A393" s="158">
        <v>47</v>
      </c>
      <c r="B393" s="321" t="s">
        <v>1140</v>
      </c>
      <c r="C393" s="146"/>
      <c r="D393" s="146"/>
      <c r="E393" s="146"/>
      <c r="F393" s="146"/>
      <c r="G393" s="690">
        <f t="shared" si="35"/>
        <v>0</v>
      </c>
      <c r="H393" s="151">
        <f t="shared" si="40"/>
        <v>0</v>
      </c>
      <c r="I393" s="151">
        <f t="shared" si="38"/>
        <v>0</v>
      </c>
      <c r="J393" s="734">
        <v>0</v>
      </c>
      <c r="K393" s="151">
        <v>0</v>
      </c>
      <c r="L393" s="151">
        <f t="shared" si="39"/>
        <v>0</v>
      </c>
      <c r="M393" s="725"/>
      <c r="R393" s="165">
        <v>0</v>
      </c>
    </row>
    <row r="394" spans="1:18" x14ac:dyDescent="0.3">
      <c r="A394" s="152">
        <v>48</v>
      </c>
      <c r="B394" s="321" t="s">
        <v>1141</v>
      </c>
      <c r="C394" s="146"/>
      <c r="D394" s="146"/>
      <c r="E394" s="146"/>
      <c r="F394" s="146"/>
      <c r="G394" s="690">
        <f t="shared" si="35"/>
        <v>0</v>
      </c>
      <c r="H394" s="151">
        <f t="shared" si="40"/>
        <v>0</v>
      </c>
      <c r="I394" s="151">
        <f t="shared" si="38"/>
        <v>0</v>
      </c>
      <c r="J394" s="734">
        <v>0</v>
      </c>
      <c r="K394" s="151">
        <v>0</v>
      </c>
      <c r="L394" s="151">
        <f t="shared" si="39"/>
        <v>0</v>
      </c>
      <c r="M394" s="725"/>
      <c r="R394" s="165">
        <v>0</v>
      </c>
    </row>
    <row r="395" spans="1:18" x14ac:dyDescent="0.3">
      <c r="A395" s="158">
        <v>49</v>
      </c>
      <c r="B395" s="321" t="s">
        <v>1142</v>
      </c>
      <c r="C395" s="146"/>
      <c r="D395" s="146"/>
      <c r="E395" s="146"/>
      <c r="F395" s="146"/>
      <c r="G395" s="690">
        <f t="shared" si="35"/>
        <v>0</v>
      </c>
      <c r="H395" s="151">
        <f t="shared" si="40"/>
        <v>0</v>
      </c>
      <c r="I395" s="151">
        <f t="shared" si="38"/>
        <v>0</v>
      </c>
      <c r="J395" s="734">
        <v>0</v>
      </c>
      <c r="K395" s="151">
        <v>0</v>
      </c>
      <c r="L395" s="151">
        <f t="shared" si="39"/>
        <v>0</v>
      </c>
      <c r="M395" s="725"/>
      <c r="R395" s="165">
        <v>0</v>
      </c>
    </row>
    <row r="396" spans="1:18" x14ac:dyDescent="0.3">
      <c r="A396" s="152">
        <v>50</v>
      </c>
      <c r="B396" s="321" t="s">
        <v>1143</v>
      </c>
      <c r="C396" s="146"/>
      <c r="D396" s="146"/>
      <c r="E396" s="146"/>
      <c r="F396" s="146"/>
      <c r="G396" s="690">
        <f t="shared" si="35"/>
        <v>0</v>
      </c>
      <c r="H396" s="151">
        <f t="shared" si="40"/>
        <v>0</v>
      </c>
      <c r="I396" s="151">
        <f t="shared" si="38"/>
        <v>0</v>
      </c>
      <c r="J396" s="734">
        <v>0</v>
      </c>
      <c r="K396" s="151">
        <v>0</v>
      </c>
      <c r="L396" s="151">
        <f t="shared" si="39"/>
        <v>0</v>
      </c>
      <c r="M396" s="725"/>
      <c r="R396" s="165">
        <v>0</v>
      </c>
    </row>
    <row r="397" spans="1:18" x14ac:dyDescent="0.3">
      <c r="A397" s="158">
        <v>51</v>
      </c>
      <c r="B397" s="321" t="s">
        <v>1144</v>
      </c>
      <c r="C397" s="146"/>
      <c r="D397" s="146"/>
      <c r="E397" s="146"/>
      <c r="F397" s="146"/>
      <c r="G397" s="690">
        <f t="shared" si="35"/>
        <v>0</v>
      </c>
      <c r="H397" s="151">
        <f t="shared" si="40"/>
        <v>0</v>
      </c>
      <c r="I397" s="151">
        <f t="shared" si="38"/>
        <v>0</v>
      </c>
      <c r="J397" s="734">
        <v>0</v>
      </c>
      <c r="K397" s="151">
        <v>0</v>
      </c>
      <c r="L397" s="151">
        <f t="shared" si="39"/>
        <v>0</v>
      </c>
      <c r="M397" s="725"/>
      <c r="R397" s="165">
        <v>0</v>
      </c>
    </row>
    <row r="398" spans="1:18" x14ac:dyDescent="0.3">
      <c r="A398" s="158">
        <v>52</v>
      </c>
      <c r="B398" s="321" t="s">
        <v>1145</v>
      </c>
      <c r="C398" s="146"/>
      <c r="D398" s="146"/>
      <c r="E398" s="146"/>
      <c r="F398" s="146"/>
      <c r="G398" s="690">
        <f t="shared" si="35"/>
        <v>0</v>
      </c>
      <c r="H398" s="151">
        <f t="shared" si="40"/>
        <v>0</v>
      </c>
      <c r="I398" s="151">
        <f t="shared" si="38"/>
        <v>0</v>
      </c>
      <c r="J398" s="734">
        <v>0</v>
      </c>
      <c r="K398" s="151">
        <v>0</v>
      </c>
      <c r="L398" s="151">
        <f t="shared" si="39"/>
        <v>0</v>
      </c>
      <c r="M398" s="725"/>
      <c r="R398" s="165">
        <v>0</v>
      </c>
    </row>
    <row r="399" spans="1:18" x14ac:dyDescent="0.3">
      <c r="A399" s="158">
        <v>53</v>
      </c>
      <c r="B399" s="321" t="s">
        <v>1155</v>
      </c>
      <c r="C399" s="146"/>
      <c r="D399" s="146"/>
      <c r="E399" s="146"/>
      <c r="F399" s="146"/>
      <c r="G399" s="690">
        <f t="shared" si="35"/>
        <v>0</v>
      </c>
      <c r="H399" s="151">
        <f t="shared" si="40"/>
        <v>0</v>
      </c>
      <c r="I399" s="151">
        <f t="shared" si="38"/>
        <v>0</v>
      </c>
      <c r="J399" s="734">
        <v>0</v>
      </c>
      <c r="K399" s="151">
        <v>0</v>
      </c>
      <c r="L399" s="151">
        <f t="shared" si="39"/>
        <v>0</v>
      </c>
      <c r="M399" s="725"/>
      <c r="R399" s="165">
        <v>0</v>
      </c>
    </row>
    <row r="400" spans="1:18" x14ac:dyDescent="0.3">
      <c r="A400" s="158">
        <v>54</v>
      </c>
      <c r="B400" s="321" t="s">
        <v>1156</v>
      </c>
      <c r="C400" s="146"/>
      <c r="D400" s="146"/>
      <c r="E400" s="146"/>
      <c r="F400" s="146"/>
      <c r="G400" s="690">
        <f t="shared" si="35"/>
        <v>0</v>
      </c>
      <c r="H400" s="151">
        <f t="shared" si="40"/>
        <v>0</v>
      </c>
      <c r="I400" s="151">
        <f t="shared" si="38"/>
        <v>0</v>
      </c>
      <c r="J400" s="734">
        <v>0</v>
      </c>
      <c r="K400" s="151">
        <v>0</v>
      </c>
      <c r="L400" s="151">
        <f t="shared" si="39"/>
        <v>0</v>
      </c>
      <c r="M400" s="725"/>
      <c r="R400" s="165">
        <v>0</v>
      </c>
    </row>
    <row r="401" spans="1:18" x14ac:dyDescent="0.3">
      <c r="A401" s="152">
        <v>55</v>
      </c>
      <c r="B401" s="321" t="s">
        <v>1157</v>
      </c>
      <c r="C401" s="146"/>
      <c r="D401" s="146"/>
      <c r="E401" s="146"/>
      <c r="F401" s="146"/>
      <c r="G401" s="690">
        <f t="shared" si="35"/>
        <v>0</v>
      </c>
      <c r="H401" s="151">
        <f t="shared" si="40"/>
        <v>0</v>
      </c>
      <c r="I401" s="151">
        <f t="shared" si="38"/>
        <v>0</v>
      </c>
      <c r="J401" s="734">
        <v>0</v>
      </c>
      <c r="K401" s="151">
        <v>0</v>
      </c>
      <c r="L401" s="151">
        <f t="shared" si="39"/>
        <v>0</v>
      </c>
      <c r="M401" s="725"/>
      <c r="R401" s="165">
        <v>0</v>
      </c>
    </row>
    <row r="402" spans="1:18" x14ac:dyDescent="0.3">
      <c r="A402" s="158">
        <v>56</v>
      </c>
      <c r="B402" s="321" t="s">
        <v>1158</v>
      </c>
      <c r="C402" s="146"/>
      <c r="D402" s="146"/>
      <c r="E402" s="146"/>
      <c r="F402" s="146"/>
      <c r="G402" s="690">
        <f t="shared" si="35"/>
        <v>0</v>
      </c>
      <c r="H402" s="151">
        <f t="shared" si="40"/>
        <v>0</v>
      </c>
      <c r="I402" s="151">
        <f t="shared" si="38"/>
        <v>0</v>
      </c>
      <c r="J402" s="734">
        <v>0</v>
      </c>
      <c r="K402" s="151">
        <v>0</v>
      </c>
      <c r="L402" s="151">
        <f t="shared" si="39"/>
        <v>0</v>
      </c>
      <c r="M402" s="725"/>
      <c r="R402" s="165">
        <v>0</v>
      </c>
    </row>
    <row r="403" spans="1:18" x14ac:dyDescent="0.3">
      <c r="A403" s="152">
        <v>57</v>
      </c>
      <c r="B403" s="321" t="s">
        <v>1159</v>
      </c>
      <c r="C403" s="146"/>
      <c r="D403" s="146"/>
      <c r="E403" s="146"/>
      <c r="F403" s="146"/>
      <c r="G403" s="690">
        <f t="shared" si="35"/>
        <v>0</v>
      </c>
      <c r="H403" s="151">
        <f t="shared" si="40"/>
        <v>0</v>
      </c>
      <c r="I403" s="151">
        <f t="shared" si="38"/>
        <v>0</v>
      </c>
      <c r="J403" s="734">
        <v>0</v>
      </c>
      <c r="K403" s="151">
        <v>0</v>
      </c>
      <c r="L403" s="151">
        <f t="shared" si="39"/>
        <v>0</v>
      </c>
      <c r="M403" s="725"/>
      <c r="R403" s="165">
        <v>0</v>
      </c>
    </row>
    <row r="404" spans="1:18" x14ac:dyDescent="0.3">
      <c r="A404" s="158">
        <v>58</v>
      </c>
      <c r="B404" s="321" t="s">
        <v>1160</v>
      </c>
      <c r="C404" s="146"/>
      <c r="D404" s="146"/>
      <c r="E404" s="146"/>
      <c r="F404" s="146"/>
      <c r="G404" s="690">
        <f t="shared" si="35"/>
        <v>0</v>
      </c>
      <c r="H404" s="151">
        <f t="shared" si="40"/>
        <v>0</v>
      </c>
      <c r="I404" s="151">
        <f t="shared" si="38"/>
        <v>0</v>
      </c>
      <c r="J404" s="734">
        <v>0</v>
      </c>
      <c r="K404" s="151">
        <v>0</v>
      </c>
      <c r="L404" s="151">
        <f t="shared" si="39"/>
        <v>0</v>
      </c>
      <c r="M404" s="725"/>
      <c r="R404" s="165">
        <v>0</v>
      </c>
    </row>
    <row r="405" spans="1:18" x14ac:dyDescent="0.3">
      <c r="A405" s="158">
        <v>59</v>
      </c>
      <c r="B405" s="321" t="s">
        <v>1161</v>
      </c>
      <c r="C405" s="146"/>
      <c r="D405" s="146"/>
      <c r="E405" s="146"/>
      <c r="F405" s="146"/>
      <c r="G405" s="690">
        <f t="shared" si="35"/>
        <v>0</v>
      </c>
      <c r="H405" s="151">
        <f t="shared" si="40"/>
        <v>0</v>
      </c>
      <c r="I405" s="151">
        <f t="shared" si="38"/>
        <v>0</v>
      </c>
      <c r="J405" s="734">
        <v>0</v>
      </c>
      <c r="K405" s="151">
        <v>0</v>
      </c>
      <c r="L405" s="151">
        <f t="shared" si="39"/>
        <v>0</v>
      </c>
      <c r="M405" s="725"/>
      <c r="R405" s="165">
        <v>0</v>
      </c>
    </row>
    <row r="406" spans="1:18" x14ac:dyDescent="0.3">
      <c r="A406" s="158">
        <v>60</v>
      </c>
      <c r="B406" s="321" t="s">
        <v>1162</v>
      </c>
      <c r="C406" s="146"/>
      <c r="D406" s="146"/>
      <c r="E406" s="146"/>
      <c r="F406" s="146"/>
      <c r="G406" s="690">
        <f t="shared" si="35"/>
        <v>0</v>
      </c>
      <c r="H406" s="151">
        <f t="shared" si="40"/>
        <v>0</v>
      </c>
      <c r="I406" s="151">
        <f t="shared" si="38"/>
        <v>0</v>
      </c>
      <c r="J406" s="734">
        <v>0</v>
      </c>
      <c r="K406" s="151">
        <v>0</v>
      </c>
      <c r="L406" s="151">
        <f t="shared" si="39"/>
        <v>0</v>
      </c>
      <c r="M406" s="725"/>
      <c r="R406" s="165">
        <v>0</v>
      </c>
    </row>
    <row r="407" spans="1:18" x14ac:dyDescent="0.3">
      <c r="A407" s="158">
        <v>61</v>
      </c>
      <c r="B407" s="321" t="s">
        <v>1163</v>
      </c>
      <c r="C407" s="146"/>
      <c r="D407" s="146"/>
      <c r="E407" s="146"/>
      <c r="F407" s="146"/>
      <c r="G407" s="690">
        <f t="shared" si="35"/>
        <v>0</v>
      </c>
      <c r="H407" s="151">
        <f t="shared" si="40"/>
        <v>0</v>
      </c>
      <c r="I407" s="151">
        <f t="shared" si="38"/>
        <v>0</v>
      </c>
      <c r="J407" s="734">
        <v>0</v>
      </c>
      <c r="K407" s="151">
        <v>0</v>
      </c>
      <c r="L407" s="151">
        <f t="shared" si="39"/>
        <v>0</v>
      </c>
      <c r="M407" s="725"/>
      <c r="R407" s="165">
        <v>0</v>
      </c>
    </row>
    <row r="408" spans="1:18" x14ac:dyDescent="0.3">
      <c r="A408" s="152">
        <v>62</v>
      </c>
      <c r="B408" s="321" t="s">
        <v>1164</v>
      </c>
      <c r="C408" s="146"/>
      <c r="D408" s="146"/>
      <c r="E408" s="146"/>
      <c r="F408" s="146"/>
      <c r="G408" s="690">
        <f t="shared" si="35"/>
        <v>0</v>
      </c>
      <c r="H408" s="151">
        <f t="shared" si="40"/>
        <v>0</v>
      </c>
      <c r="I408" s="151">
        <f t="shared" si="38"/>
        <v>0</v>
      </c>
      <c r="J408" s="734">
        <v>0</v>
      </c>
      <c r="K408" s="151">
        <v>0</v>
      </c>
      <c r="L408" s="151">
        <f t="shared" si="39"/>
        <v>0</v>
      </c>
      <c r="M408" s="725"/>
      <c r="R408" s="165">
        <v>0</v>
      </c>
    </row>
    <row r="409" spans="1:18" x14ac:dyDescent="0.3">
      <c r="A409" s="158">
        <v>63</v>
      </c>
      <c r="B409" s="321" t="s">
        <v>1165</v>
      </c>
      <c r="C409" s="146"/>
      <c r="D409" s="146"/>
      <c r="E409" s="146"/>
      <c r="F409" s="146"/>
      <c r="G409" s="690">
        <f t="shared" si="35"/>
        <v>0</v>
      </c>
      <c r="H409" s="151">
        <f t="shared" si="40"/>
        <v>0</v>
      </c>
      <c r="I409" s="151">
        <f t="shared" si="38"/>
        <v>0</v>
      </c>
      <c r="J409" s="734">
        <v>0</v>
      </c>
      <c r="K409" s="151">
        <v>0</v>
      </c>
      <c r="L409" s="151">
        <f t="shared" si="39"/>
        <v>0</v>
      </c>
      <c r="M409" s="725"/>
      <c r="R409" s="165">
        <v>0</v>
      </c>
    </row>
    <row r="410" spans="1:18" x14ac:dyDescent="0.3">
      <c r="A410" s="152">
        <v>64</v>
      </c>
      <c r="B410" s="321" t="s">
        <v>1167</v>
      </c>
      <c r="C410" s="146"/>
      <c r="D410" s="146"/>
      <c r="E410" s="146"/>
      <c r="F410" s="146"/>
      <c r="G410" s="690">
        <f t="shared" si="35"/>
        <v>0</v>
      </c>
      <c r="H410" s="151">
        <f t="shared" si="40"/>
        <v>0</v>
      </c>
      <c r="I410" s="151">
        <f t="shared" si="38"/>
        <v>0</v>
      </c>
      <c r="J410" s="734">
        <v>0</v>
      </c>
      <c r="K410" s="151">
        <v>0</v>
      </c>
      <c r="L410" s="151">
        <f t="shared" si="39"/>
        <v>0</v>
      </c>
      <c r="M410" s="725"/>
      <c r="R410" s="165">
        <v>0</v>
      </c>
    </row>
    <row r="411" spans="1:18" x14ac:dyDescent="0.3">
      <c r="A411" s="158">
        <v>65</v>
      </c>
      <c r="B411" s="321" t="s">
        <v>1168</v>
      </c>
      <c r="C411" s="146"/>
      <c r="D411" s="146"/>
      <c r="E411" s="146"/>
      <c r="F411" s="146"/>
      <c r="G411" s="690">
        <f t="shared" si="35"/>
        <v>0</v>
      </c>
      <c r="H411" s="151">
        <f t="shared" si="40"/>
        <v>0</v>
      </c>
      <c r="I411" s="151">
        <f t="shared" si="38"/>
        <v>0</v>
      </c>
      <c r="J411" s="734">
        <v>0</v>
      </c>
      <c r="K411" s="151">
        <v>0</v>
      </c>
      <c r="L411" s="151">
        <f t="shared" si="39"/>
        <v>0</v>
      </c>
      <c r="M411" s="725"/>
      <c r="R411" s="165">
        <v>0</v>
      </c>
    </row>
    <row r="412" spans="1:18" x14ac:dyDescent="0.3">
      <c r="A412" s="158">
        <v>66</v>
      </c>
      <c r="B412" s="321" t="s">
        <v>1169</v>
      </c>
      <c r="C412" s="146"/>
      <c r="D412" s="146"/>
      <c r="E412" s="146"/>
      <c r="F412" s="146"/>
      <c r="G412" s="690">
        <f t="shared" si="35"/>
        <v>0</v>
      </c>
      <c r="H412" s="151">
        <f t="shared" si="40"/>
        <v>0</v>
      </c>
      <c r="I412" s="151">
        <f t="shared" si="38"/>
        <v>0</v>
      </c>
      <c r="J412" s="734">
        <v>0</v>
      </c>
      <c r="K412" s="151">
        <v>0</v>
      </c>
      <c r="L412" s="151">
        <f t="shared" si="39"/>
        <v>0</v>
      </c>
      <c r="M412" s="725"/>
      <c r="R412" s="165">
        <v>0</v>
      </c>
    </row>
    <row r="413" spans="1:18" x14ac:dyDescent="0.3">
      <c r="A413" s="158">
        <v>67</v>
      </c>
      <c r="B413" s="321" t="s">
        <v>1170</v>
      </c>
      <c r="C413" s="146"/>
      <c r="D413" s="146"/>
      <c r="E413" s="146"/>
      <c r="F413" s="146"/>
      <c r="G413" s="690">
        <f t="shared" si="35"/>
        <v>0</v>
      </c>
      <c r="H413" s="151">
        <f t="shared" si="40"/>
        <v>0</v>
      </c>
      <c r="I413" s="151">
        <f t="shared" si="38"/>
        <v>0</v>
      </c>
      <c r="J413" s="734">
        <v>0</v>
      </c>
      <c r="K413" s="151">
        <v>0</v>
      </c>
      <c r="L413" s="151">
        <f t="shared" si="39"/>
        <v>0</v>
      </c>
      <c r="M413" s="725"/>
      <c r="R413" s="165">
        <v>0</v>
      </c>
    </row>
    <row r="414" spans="1:18" x14ac:dyDescent="0.3">
      <c r="A414" s="158">
        <v>68</v>
      </c>
      <c r="B414" s="321" t="s">
        <v>1171</v>
      </c>
      <c r="C414" s="146"/>
      <c r="D414" s="146"/>
      <c r="E414" s="146"/>
      <c r="F414" s="146"/>
      <c r="G414" s="690">
        <f t="shared" si="35"/>
        <v>0</v>
      </c>
      <c r="H414" s="151">
        <f t="shared" si="40"/>
        <v>0</v>
      </c>
      <c r="I414" s="151">
        <f t="shared" si="38"/>
        <v>0</v>
      </c>
      <c r="J414" s="734">
        <v>0</v>
      </c>
      <c r="K414" s="151">
        <v>0</v>
      </c>
      <c r="L414" s="151">
        <f t="shared" si="39"/>
        <v>0</v>
      </c>
      <c r="M414" s="725"/>
      <c r="R414" s="165">
        <v>0</v>
      </c>
    </row>
    <row r="415" spans="1:18" s="320" customFormat="1" x14ac:dyDescent="0.3">
      <c r="A415" s="152">
        <v>69</v>
      </c>
      <c r="B415" s="321" t="s">
        <v>1172</v>
      </c>
      <c r="C415" s="146"/>
      <c r="D415" s="146"/>
      <c r="E415" s="146"/>
      <c r="F415" s="146"/>
      <c r="G415" s="690">
        <f t="shared" si="35"/>
        <v>0</v>
      </c>
      <c r="H415" s="151">
        <f t="shared" si="40"/>
        <v>0</v>
      </c>
      <c r="I415" s="151">
        <f t="shared" si="38"/>
        <v>0</v>
      </c>
      <c r="J415" s="734">
        <v>0</v>
      </c>
      <c r="K415" s="151">
        <v>0</v>
      </c>
      <c r="L415" s="151">
        <f t="shared" si="39"/>
        <v>0</v>
      </c>
      <c r="M415" s="725"/>
      <c r="R415" s="165">
        <v>0</v>
      </c>
    </row>
    <row r="416" spans="1:18" x14ac:dyDescent="0.3">
      <c r="A416" s="158">
        <v>70</v>
      </c>
      <c r="B416" s="321" t="s">
        <v>1173</v>
      </c>
      <c r="C416" s="146"/>
      <c r="D416" s="146"/>
      <c r="E416" s="146"/>
      <c r="F416" s="146"/>
      <c r="G416" s="690">
        <f t="shared" ref="G416:G479" si="41">1.5/150611.6*F416</f>
        <v>0</v>
      </c>
      <c r="H416" s="151">
        <f t="shared" si="40"/>
        <v>0</v>
      </c>
      <c r="I416" s="151">
        <f t="shared" si="38"/>
        <v>0</v>
      </c>
      <c r="J416" s="734">
        <v>0</v>
      </c>
      <c r="K416" s="151">
        <v>0</v>
      </c>
      <c r="L416" s="151">
        <f t="shared" si="39"/>
        <v>0</v>
      </c>
      <c r="M416" s="725"/>
      <c r="R416" s="165">
        <v>0</v>
      </c>
    </row>
    <row r="417" spans="1:18" x14ac:dyDescent="0.3">
      <c r="A417" s="152">
        <v>71</v>
      </c>
      <c r="B417" s="321" t="s">
        <v>1174</v>
      </c>
      <c r="C417" s="146"/>
      <c r="D417" s="146"/>
      <c r="E417" s="146"/>
      <c r="F417" s="146"/>
      <c r="G417" s="690">
        <f t="shared" si="41"/>
        <v>0</v>
      </c>
      <c r="H417" s="151">
        <f t="shared" si="40"/>
        <v>0</v>
      </c>
      <c r="I417" s="151">
        <f t="shared" si="38"/>
        <v>0</v>
      </c>
      <c r="J417" s="734">
        <v>0</v>
      </c>
      <c r="K417" s="151">
        <v>0</v>
      </c>
      <c r="L417" s="151">
        <f t="shared" si="39"/>
        <v>0</v>
      </c>
      <c r="M417" s="725"/>
      <c r="R417" s="165">
        <v>0</v>
      </c>
    </row>
    <row r="418" spans="1:18" x14ac:dyDescent="0.3">
      <c r="A418" s="158">
        <v>72</v>
      </c>
      <c r="B418" s="321" t="s">
        <v>1175</v>
      </c>
      <c r="C418" s="146"/>
      <c r="D418" s="146"/>
      <c r="E418" s="146"/>
      <c r="F418" s="146"/>
      <c r="G418" s="690">
        <f t="shared" si="41"/>
        <v>0</v>
      </c>
      <c r="H418" s="151">
        <f t="shared" si="40"/>
        <v>0</v>
      </c>
      <c r="I418" s="151">
        <f t="shared" si="38"/>
        <v>0</v>
      </c>
      <c r="J418" s="734">
        <v>0</v>
      </c>
      <c r="K418" s="151">
        <v>0</v>
      </c>
      <c r="L418" s="151">
        <f t="shared" si="39"/>
        <v>0</v>
      </c>
      <c r="M418" s="725"/>
      <c r="R418" s="165">
        <v>0</v>
      </c>
    </row>
    <row r="419" spans="1:18" x14ac:dyDescent="0.3">
      <c r="A419" s="158">
        <v>73</v>
      </c>
      <c r="B419" s="321" t="s">
        <v>1176</v>
      </c>
      <c r="C419" s="146"/>
      <c r="D419" s="146"/>
      <c r="E419" s="146"/>
      <c r="F419" s="146"/>
      <c r="G419" s="690">
        <f t="shared" si="41"/>
        <v>0</v>
      </c>
      <c r="H419" s="151">
        <f t="shared" si="40"/>
        <v>0</v>
      </c>
      <c r="I419" s="151">
        <f t="shared" si="38"/>
        <v>0</v>
      </c>
      <c r="J419" s="734">
        <v>0</v>
      </c>
      <c r="K419" s="151">
        <v>0</v>
      </c>
      <c r="L419" s="151">
        <f t="shared" si="39"/>
        <v>0</v>
      </c>
      <c r="M419" s="725"/>
      <c r="R419" s="165">
        <v>0</v>
      </c>
    </row>
    <row r="420" spans="1:18" x14ac:dyDescent="0.3">
      <c r="A420" s="158">
        <v>74</v>
      </c>
      <c r="B420" s="321" t="s">
        <v>1177</v>
      </c>
      <c r="C420" s="146"/>
      <c r="D420" s="146"/>
      <c r="E420" s="146"/>
      <c r="F420" s="146"/>
      <c r="G420" s="690">
        <f t="shared" si="41"/>
        <v>0</v>
      </c>
      <c r="H420" s="151">
        <f t="shared" si="40"/>
        <v>0</v>
      </c>
      <c r="I420" s="151">
        <f t="shared" si="38"/>
        <v>0</v>
      </c>
      <c r="J420" s="734">
        <v>0</v>
      </c>
      <c r="K420" s="151">
        <v>0</v>
      </c>
      <c r="L420" s="151">
        <f t="shared" si="39"/>
        <v>0</v>
      </c>
      <c r="M420" s="725"/>
      <c r="R420" s="165">
        <v>0</v>
      </c>
    </row>
    <row r="421" spans="1:18" x14ac:dyDescent="0.3">
      <c r="A421" s="158">
        <v>75</v>
      </c>
      <c r="B421" s="321" t="s">
        <v>1178</v>
      </c>
      <c r="C421" s="146"/>
      <c r="D421" s="146"/>
      <c r="E421" s="146"/>
      <c r="F421" s="146"/>
      <c r="G421" s="690">
        <f t="shared" si="41"/>
        <v>0</v>
      </c>
      <c r="H421" s="151">
        <f t="shared" si="40"/>
        <v>0</v>
      </c>
      <c r="I421" s="151">
        <f t="shared" si="38"/>
        <v>0</v>
      </c>
      <c r="J421" s="734">
        <v>0</v>
      </c>
      <c r="K421" s="151">
        <v>0</v>
      </c>
      <c r="L421" s="151">
        <f t="shared" si="39"/>
        <v>0</v>
      </c>
      <c r="M421" s="725"/>
      <c r="R421" s="165">
        <v>0</v>
      </c>
    </row>
    <row r="422" spans="1:18" x14ac:dyDescent="0.3">
      <c r="A422" s="152">
        <v>76</v>
      </c>
      <c r="B422" s="321" t="s">
        <v>1179</v>
      </c>
      <c r="C422" s="146"/>
      <c r="D422" s="146"/>
      <c r="E422" s="146"/>
      <c r="F422" s="146"/>
      <c r="G422" s="690">
        <f t="shared" si="41"/>
        <v>0</v>
      </c>
      <c r="H422" s="151">
        <f t="shared" si="40"/>
        <v>0</v>
      </c>
      <c r="I422" s="151">
        <f t="shared" si="38"/>
        <v>0</v>
      </c>
      <c r="J422" s="734">
        <v>0</v>
      </c>
      <c r="K422" s="151">
        <v>0</v>
      </c>
      <c r="L422" s="151">
        <f t="shared" si="39"/>
        <v>0</v>
      </c>
      <c r="M422" s="725"/>
      <c r="R422" s="165">
        <v>0</v>
      </c>
    </row>
    <row r="423" spans="1:18" x14ac:dyDescent="0.3">
      <c r="A423" s="158">
        <v>77</v>
      </c>
      <c r="B423" s="321" t="s">
        <v>1180</v>
      </c>
      <c r="C423" s="146"/>
      <c r="D423" s="146"/>
      <c r="E423" s="146"/>
      <c r="F423" s="146"/>
      <c r="G423" s="690">
        <f t="shared" si="41"/>
        <v>0</v>
      </c>
      <c r="H423" s="151">
        <f t="shared" si="40"/>
        <v>0</v>
      </c>
      <c r="I423" s="151">
        <f t="shared" si="38"/>
        <v>0</v>
      </c>
      <c r="J423" s="734">
        <v>0</v>
      </c>
      <c r="K423" s="151">
        <v>0</v>
      </c>
      <c r="L423" s="151">
        <f t="shared" si="39"/>
        <v>0</v>
      </c>
      <c r="M423" s="725"/>
      <c r="R423" s="165">
        <v>0</v>
      </c>
    </row>
    <row r="424" spans="1:18" x14ac:dyDescent="0.3">
      <c r="A424" s="152">
        <v>78</v>
      </c>
      <c r="B424" s="321" t="s">
        <v>1181</v>
      </c>
      <c r="C424" s="146"/>
      <c r="D424" s="146"/>
      <c r="E424" s="146"/>
      <c r="F424" s="146"/>
      <c r="G424" s="690">
        <f t="shared" si="41"/>
        <v>0</v>
      </c>
      <c r="H424" s="151">
        <f t="shared" si="40"/>
        <v>0</v>
      </c>
      <c r="I424" s="151">
        <f t="shared" si="38"/>
        <v>0</v>
      </c>
      <c r="J424" s="734">
        <v>0</v>
      </c>
      <c r="K424" s="151">
        <v>0</v>
      </c>
      <c r="L424" s="151">
        <f t="shared" si="39"/>
        <v>0</v>
      </c>
      <c r="M424" s="725"/>
      <c r="R424" s="165">
        <v>0</v>
      </c>
    </row>
    <row r="425" spans="1:18" x14ac:dyDescent="0.3">
      <c r="A425" s="158">
        <v>79</v>
      </c>
      <c r="B425" s="321" t="s">
        <v>1182</v>
      </c>
      <c r="C425" s="146"/>
      <c r="D425" s="146"/>
      <c r="E425" s="146"/>
      <c r="F425" s="146"/>
      <c r="G425" s="690">
        <f t="shared" si="41"/>
        <v>0</v>
      </c>
      <c r="H425" s="151">
        <f t="shared" si="40"/>
        <v>0</v>
      </c>
      <c r="I425" s="151">
        <f t="shared" si="38"/>
        <v>0</v>
      </c>
      <c r="J425" s="734">
        <v>0</v>
      </c>
      <c r="K425" s="151">
        <v>0</v>
      </c>
      <c r="L425" s="151">
        <f t="shared" si="39"/>
        <v>0</v>
      </c>
      <c r="M425" s="725"/>
      <c r="R425" s="165">
        <v>0</v>
      </c>
    </row>
    <row r="426" spans="1:18" x14ac:dyDescent="0.3">
      <c r="A426" s="158">
        <v>80</v>
      </c>
      <c r="B426" s="321" t="s">
        <v>1207</v>
      </c>
      <c r="C426" s="146"/>
      <c r="D426" s="146"/>
      <c r="E426" s="146"/>
      <c r="F426" s="146"/>
      <c r="G426" s="690">
        <f t="shared" si="41"/>
        <v>0</v>
      </c>
      <c r="H426" s="151">
        <f t="shared" si="40"/>
        <v>0</v>
      </c>
      <c r="I426" s="151">
        <f t="shared" si="38"/>
        <v>0</v>
      </c>
      <c r="J426" s="734">
        <v>0</v>
      </c>
      <c r="K426" s="151">
        <v>0</v>
      </c>
      <c r="L426" s="151">
        <f t="shared" si="39"/>
        <v>0</v>
      </c>
      <c r="M426" s="725"/>
      <c r="R426" s="165">
        <v>0</v>
      </c>
    </row>
    <row r="427" spans="1:18" x14ac:dyDescent="0.3">
      <c r="A427" s="158">
        <v>81</v>
      </c>
      <c r="B427" s="321" t="s">
        <v>1208</v>
      </c>
      <c r="C427" s="146"/>
      <c r="D427" s="146"/>
      <c r="E427" s="146"/>
      <c r="F427" s="146"/>
      <c r="G427" s="690">
        <f t="shared" si="41"/>
        <v>0</v>
      </c>
      <c r="H427" s="151">
        <f t="shared" si="40"/>
        <v>0</v>
      </c>
      <c r="I427" s="151">
        <f t="shared" si="38"/>
        <v>0</v>
      </c>
      <c r="J427" s="734">
        <v>0</v>
      </c>
      <c r="K427" s="151">
        <v>0</v>
      </c>
      <c r="L427" s="151">
        <f t="shared" si="39"/>
        <v>0</v>
      </c>
      <c r="M427" s="725"/>
      <c r="R427" s="165">
        <v>0</v>
      </c>
    </row>
    <row r="428" spans="1:18" x14ac:dyDescent="0.3">
      <c r="A428" s="158">
        <v>82</v>
      </c>
      <c r="B428" s="321" t="s">
        <v>1209</v>
      </c>
      <c r="C428" s="146"/>
      <c r="D428" s="146"/>
      <c r="E428" s="146"/>
      <c r="F428" s="146"/>
      <c r="G428" s="690">
        <f t="shared" si="41"/>
        <v>0</v>
      </c>
      <c r="H428" s="151">
        <f t="shared" si="40"/>
        <v>0</v>
      </c>
      <c r="I428" s="151">
        <f t="shared" si="38"/>
        <v>0</v>
      </c>
      <c r="J428" s="734">
        <v>0</v>
      </c>
      <c r="K428" s="151">
        <v>0</v>
      </c>
      <c r="L428" s="151">
        <f t="shared" si="39"/>
        <v>0</v>
      </c>
      <c r="M428" s="725"/>
      <c r="R428" s="165">
        <v>0</v>
      </c>
    </row>
    <row r="429" spans="1:18" x14ac:dyDescent="0.3">
      <c r="A429" s="152">
        <v>83</v>
      </c>
      <c r="B429" s="321" t="s">
        <v>1210</v>
      </c>
      <c r="C429" s="146"/>
      <c r="D429" s="146"/>
      <c r="E429" s="146"/>
      <c r="F429" s="146"/>
      <c r="G429" s="690">
        <f t="shared" si="41"/>
        <v>0</v>
      </c>
      <c r="H429" s="151">
        <f t="shared" si="40"/>
        <v>0</v>
      </c>
      <c r="I429" s="151">
        <f t="shared" si="38"/>
        <v>0</v>
      </c>
      <c r="J429" s="734">
        <v>0</v>
      </c>
      <c r="K429" s="151">
        <v>0</v>
      </c>
      <c r="L429" s="151">
        <f t="shared" si="39"/>
        <v>0</v>
      </c>
      <c r="M429" s="725"/>
      <c r="R429" s="165">
        <v>0</v>
      </c>
    </row>
    <row r="430" spans="1:18" x14ac:dyDescent="0.3">
      <c r="A430" s="158">
        <v>84</v>
      </c>
      <c r="B430" s="321" t="s">
        <v>1211</v>
      </c>
      <c r="C430" s="146"/>
      <c r="D430" s="146"/>
      <c r="E430" s="146"/>
      <c r="F430" s="146"/>
      <c r="G430" s="690">
        <f t="shared" si="41"/>
        <v>0</v>
      </c>
      <c r="H430" s="151">
        <f t="shared" si="40"/>
        <v>0</v>
      </c>
      <c r="I430" s="151">
        <f t="shared" si="38"/>
        <v>0</v>
      </c>
      <c r="J430" s="734">
        <v>0</v>
      </c>
      <c r="K430" s="151">
        <v>0</v>
      </c>
      <c r="L430" s="151">
        <f t="shared" si="39"/>
        <v>0</v>
      </c>
      <c r="M430" s="725"/>
      <c r="R430" s="165">
        <v>0</v>
      </c>
    </row>
    <row r="431" spans="1:18" x14ac:dyDescent="0.3">
      <c r="A431" s="152">
        <v>85</v>
      </c>
      <c r="B431" s="321" t="s">
        <v>1212</v>
      </c>
      <c r="C431" s="146"/>
      <c r="D431" s="146"/>
      <c r="E431" s="146"/>
      <c r="F431" s="146"/>
      <c r="G431" s="690">
        <f t="shared" si="41"/>
        <v>0</v>
      </c>
      <c r="H431" s="151">
        <f t="shared" si="40"/>
        <v>0</v>
      </c>
      <c r="I431" s="151">
        <f t="shared" si="38"/>
        <v>0</v>
      </c>
      <c r="J431" s="734">
        <v>0</v>
      </c>
      <c r="K431" s="151">
        <v>0</v>
      </c>
      <c r="L431" s="151">
        <f t="shared" si="39"/>
        <v>0</v>
      </c>
      <c r="M431" s="725"/>
      <c r="R431" s="165">
        <v>0</v>
      </c>
    </row>
    <row r="432" spans="1:18" x14ac:dyDescent="0.3">
      <c r="A432" s="158">
        <v>86</v>
      </c>
      <c r="B432" s="321" t="s">
        <v>1213</v>
      </c>
      <c r="C432" s="146"/>
      <c r="D432" s="146"/>
      <c r="E432" s="146"/>
      <c r="F432" s="146"/>
      <c r="G432" s="690">
        <f t="shared" si="41"/>
        <v>0</v>
      </c>
      <c r="H432" s="151">
        <f t="shared" si="40"/>
        <v>0</v>
      </c>
      <c r="I432" s="151">
        <f t="shared" ref="I432:I495" si="42">H432*0.22</f>
        <v>0</v>
      </c>
      <c r="J432" s="734">
        <v>0</v>
      </c>
      <c r="K432" s="151">
        <v>0</v>
      </c>
      <c r="L432" s="151">
        <f t="shared" si="39"/>
        <v>0</v>
      </c>
      <c r="M432" s="725"/>
      <c r="R432" s="165">
        <v>0</v>
      </c>
    </row>
    <row r="433" spans="1:18" x14ac:dyDescent="0.3">
      <c r="A433" s="158">
        <v>87</v>
      </c>
      <c r="B433" s="321" t="s">
        <v>1214</v>
      </c>
      <c r="C433" s="146"/>
      <c r="D433" s="146"/>
      <c r="E433" s="146"/>
      <c r="F433" s="146"/>
      <c r="G433" s="690">
        <f t="shared" si="41"/>
        <v>0</v>
      </c>
      <c r="H433" s="151">
        <f t="shared" si="40"/>
        <v>0</v>
      </c>
      <c r="I433" s="151">
        <f t="shared" si="42"/>
        <v>0</v>
      </c>
      <c r="J433" s="734">
        <v>0</v>
      </c>
      <c r="K433" s="151">
        <v>0</v>
      </c>
      <c r="L433" s="151">
        <f t="shared" si="39"/>
        <v>0</v>
      </c>
      <c r="M433" s="725"/>
      <c r="R433" s="165">
        <v>0</v>
      </c>
    </row>
    <row r="434" spans="1:18" x14ac:dyDescent="0.3">
      <c r="A434" s="158">
        <v>88</v>
      </c>
      <c r="B434" s="321" t="s">
        <v>1215</v>
      </c>
      <c r="C434" s="146"/>
      <c r="D434" s="146"/>
      <c r="E434" s="146"/>
      <c r="F434" s="146"/>
      <c r="G434" s="690">
        <f t="shared" si="41"/>
        <v>0</v>
      </c>
      <c r="H434" s="151">
        <f t="shared" si="40"/>
        <v>0</v>
      </c>
      <c r="I434" s="151">
        <f t="shared" si="42"/>
        <v>0</v>
      </c>
      <c r="J434" s="734">
        <v>0</v>
      </c>
      <c r="K434" s="151">
        <v>0</v>
      </c>
      <c r="L434" s="151">
        <f t="shared" si="39"/>
        <v>0</v>
      </c>
      <c r="M434" s="725"/>
      <c r="R434" s="165">
        <v>0</v>
      </c>
    </row>
    <row r="435" spans="1:18" x14ac:dyDescent="0.3">
      <c r="A435" s="158">
        <v>89</v>
      </c>
      <c r="B435" s="321" t="s">
        <v>1216</v>
      </c>
      <c r="C435" s="146"/>
      <c r="D435" s="146"/>
      <c r="E435" s="146"/>
      <c r="F435" s="146"/>
      <c r="G435" s="690">
        <f t="shared" si="41"/>
        <v>0</v>
      </c>
      <c r="H435" s="151">
        <f t="shared" si="40"/>
        <v>0</v>
      </c>
      <c r="I435" s="151">
        <f t="shared" si="42"/>
        <v>0</v>
      </c>
      <c r="J435" s="734">
        <v>0</v>
      </c>
      <c r="K435" s="151">
        <v>0</v>
      </c>
      <c r="L435" s="151">
        <f t="shared" si="39"/>
        <v>0</v>
      </c>
      <c r="M435" s="725"/>
      <c r="R435" s="165">
        <v>0</v>
      </c>
    </row>
    <row r="436" spans="1:18" s="320" customFormat="1" x14ac:dyDescent="0.3">
      <c r="A436" s="152">
        <v>90</v>
      </c>
      <c r="B436" s="321" t="s">
        <v>1217</v>
      </c>
      <c r="C436" s="146"/>
      <c r="D436" s="146"/>
      <c r="E436" s="146"/>
      <c r="F436" s="146"/>
      <c r="G436" s="690">
        <f t="shared" si="41"/>
        <v>0</v>
      </c>
      <c r="H436" s="151">
        <f t="shared" si="40"/>
        <v>0</v>
      </c>
      <c r="I436" s="151">
        <f t="shared" si="42"/>
        <v>0</v>
      </c>
      <c r="J436" s="734">
        <v>0</v>
      </c>
      <c r="K436" s="151">
        <v>0</v>
      </c>
      <c r="L436" s="151">
        <f t="shared" si="39"/>
        <v>0</v>
      </c>
      <c r="M436" s="725"/>
      <c r="R436" s="165">
        <v>0</v>
      </c>
    </row>
    <row r="437" spans="1:18" x14ac:dyDescent="0.3">
      <c r="A437" s="158">
        <v>91</v>
      </c>
      <c r="B437" s="321" t="s">
        <v>1218</v>
      </c>
      <c r="C437" s="146"/>
      <c r="D437" s="146"/>
      <c r="E437" s="146"/>
      <c r="F437" s="146"/>
      <c r="G437" s="690">
        <f t="shared" si="41"/>
        <v>0</v>
      </c>
      <c r="H437" s="151">
        <f t="shared" si="40"/>
        <v>0</v>
      </c>
      <c r="I437" s="151">
        <f t="shared" si="42"/>
        <v>0</v>
      </c>
      <c r="J437" s="734">
        <v>0</v>
      </c>
      <c r="K437" s="151">
        <v>0</v>
      </c>
      <c r="L437" s="151">
        <f t="shared" si="39"/>
        <v>0</v>
      </c>
      <c r="M437" s="725"/>
      <c r="R437" s="165">
        <v>0</v>
      </c>
    </row>
    <row r="438" spans="1:18" x14ac:dyDescent="0.3">
      <c r="A438" s="152">
        <v>92</v>
      </c>
      <c r="B438" s="321" t="s">
        <v>1219</v>
      </c>
      <c r="C438" s="146"/>
      <c r="D438" s="146"/>
      <c r="E438" s="146"/>
      <c r="F438" s="146"/>
      <c r="G438" s="690">
        <f t="shared" si="41"/>
        <v>0</v>
      </c>
      <c r="H438" s="151">
        <f t="shared" si="40"/>
        <v>0</v>
      </c>
      <c r="I438" s="151">
        <f t="shared" si="42"/>
        <v>0</v>
      </c>
      <c r="J438" s="734">
        <v>0</v>
      </c>
      <c r="K438" s="151">
        <v>0</v>
      </c>
      <c r="L438" s="151">
        <f t="shared" si="39"/>
        <v>0</v>
      </c>
      <c r="M438" s="725"/>
      <c r="R438" s="165">
        <v>0</v>
      </c>
    </row>
    <row r="439" spans="1:18" x14ac:dyDescent="0.3">
      <c r="A439" s="158">
        <v>93</v>
      </c>
      <c r="B439" s="321" t="s">
        <v>1220</v>
      </c>
      <c r="C439" s="146"/>
      <c r="D439" s="146"/>
      <c r="E439" s="146"/>
      <c r="F439" s="146"/>
      <c r="G439" s="690">
        <f t="shared" si="41"/>
        <v>0</v>
      </c>
      <c r="H439" s="151">
        <f t="shared" si="40"/>
        <v>0</v>
      </c>
      <c r="I439" s="151">
        <f t="shared" si="42"/>
        <v>0</v>
      </c>
      <c r="J439" s="734">
        <v>0</v>
      </c>
      <c r="K439" s="151">
        <v>0</v>
      </c>
      <c r="L439" s="151">
        <f t="shared" si="39"/>
        <v>0</v>
      </c>
      <c r="M439" s="725"/>
      <c r="R439" s="165">
        <v>0</v>
      </c>
    </row>
    <row r="440" spans="1:18" x14ac:dyDescent="0.3">
      <c r="A440" s="158">
        <v>94</v>
      </c>
      <c r="B440" s="321" t="s">
        <v>1221</v>
      </c>
      <c r="C440" s="146"/>
      <c r="D440" s="146"/>
      <c r="E440" s="146"/>
      <c r="F440" s="146"/>
      <c r="G440" s="690">
        <f t="shared" si="41"/>
        <v>0</v>
      </c>
      <c r="H440" s="151">
        <f t="shared" si="40"/>
        <v>0</v>
      </c>
      <c r="I440" s="151">
        <f t="shared" si="42"/>
        <v>0</v>
      </c>
      <c r="J440" s="734">
        <v>0</v>
      </c>
      <c r="K440" s="151">
        <v>0</v>
      </c>
      <c r="L440" s="151">
        <f t="shared" si="39"/>
        <v>0</v>
      </c>
      <c r="M440" s="725"/>
      <c r="R440" s="165">
        <v>0</v>
      </c>
    </row>
    <row r="441" spans="1:18" x14ac:dyDescent="0.3">
      <c r="A441" s="158">
        <v>95</v>
      </c>
      <c r="B441" s="321" t="s">
        <v>1222</v>
      </c>
      <c r="C441" s="146"/>
      <c r="D441" s="146"/>
      <c r="E441" s="146"/>
      <c r="F441" s="146"/>
      <c r="G441" s="690">
        <f t="shared" si="41"/>
        <v>0</v>
      </c>
      <c r="H441" s="151">
        <f t="shared" si="40"/>
        <v>0</v>
      </c>
      <c r="I441" s="151">
        <f t="shared" si="42"/>
        <v>0</v>
      </c>
      <c r="J441" s="734">
        <v>0</v>
      </c>
      <c r="K441" s="151">
        <v>0</v>
      </c>
      <c r="L441" s="151">
        <f t="shared" si="39"/>
        <v>0</v>
      </c>
      <c r="M441" s="725"/>
      <c r="R441" s="165">
        <v>0</v>
      </c>
    </row>
    <row r="442" spans="1:18" x14ac:dyDescent="0.3">
      <c r="A442" s="158">
        <v>96</v>
      </c>
      <c r="B442" s="321" t="s">
        <v>1223</v>
      </c>
      <c r="C442" s="146"/>
      <c r="D442" s="146"/>
      <c r="E442" s="146"/>
      <c r="F442" s="146"/>
      <c r="G442" s="690">
        <f t="shared" si="41"/>
        <v>0</v>
      </c>
      <c r="H442" s="151">
        <f t="shared" si="40"/>
        <v>0</v>
      </c>
      <c r="I442" s="151">
        <f t="shared" si="42"/>
        <v>0</v>
      </c>
      <c r="J442" s="734">
        <v>0</v>
      </c>
      <c r="K442" s="151">
        <v>0</v>
      </c>
      <c r="L442" s="151">
        <f t="shared" si="39"/>
        <v>0</v>
      </c>
      <c r="M442" s="725"/>
      <c r="R442" s="165">
        <v>0</v>
      </c>
    </row>
    <row r="443" spans="1:18" x14ac:dyDescent="0.3">
      <c r="A443" s="152">
        <v>97</v>
      </c>
      <c r="B443" s="321" t="s">
        <v>1224</v>
      </c>
      <c r="C443" s="146"/>
      <c r="D443" s="146"/>
      <c r="E443" s="146"/>
      <c r="F443" s="146"/>
      <c r="G443" s="690">
        <f t="shared" si="41"/>
        <v>0</v>
      </c>
      <c r="H443" s="151">
        <f t="shared" si="40"/>
        <v>0</v>
      </c>
      <c r="I443" s="151">
        <f t="shared" si="42"/>
        <v>0</v>
      </c>
      <c r="J443" s="734">
        <v>0</v>
      </c>
      <c r="K443" s="151">
        <v>0</v>
      </c>
      <c r="L443" s="151">
        <f t="shared" si="39"/>
        <v>0</v>
      </c>
      <c r="M443" s="725"/>
      <c r="R443" s="165">
        <v>0</v>
      </c>
    </row>
    <row r="444" spans="1:18" x14ac:dyDescent="0.3">
      <c r="A444" s="158">
        <v>98</v>
      </c>
      <c r="B444" s="321" t="s">
        <v>1225</v>
      </c>
      <c r="C444" s="146"/>
      <c r="D444" s="146"/>
      <c r="E444" s="146"/>
      <c r="F444" s="146"/>
      <c r="G444" s="690">
        <f t="shared" si="41"/>
        <v>0</v>
      </c>
      <c r="H444" s="151">
        <f t="shared" si="40"/>
        <v>0</v>
      </c>
      <c r="I444" s="151">
        <f t="shared" si="42"/>
        <v>0</v>
      </c>
      <c r="J444" s="734">
        <v>0</v>
      </c>
      <c r="K444" s="151">
        <v>0</v>
      </c>
      <c r="L444" s="151">
        <f t="shared" si="39"/>
        <v>0</v>
      </c>
      <c r="M444" s="725"/>
      <c r="R444" s="165">
        <v>0</v>
      </c>
    </row>
    <row r="445" spans="1:18" x14ac:dyDescent="0.3">
      <c r="A445" s="152">
        <v>99</v>
      </c>
      <c r="B445" s="321" t="s">
        <v>1226</v>
      </c>
      <c r="C445" s="146"/>
      <c r="D445" s="146"/>
      <c r="E445" s="146"/>
      <c r="F445" s="146"/>
      <c r="G445" s="690">
        <f t="shared" si="41"/>
        <v>0</v>
      </c>
      <c r="H445" s="151">
        <f t="shared" si="40"/>
        <v>0</v>
      </c>
      <c r="I445" s="151">
        <f t="shared" si="42"/>
        <v>0</v>
      </c>
      <c r="J445" s="734">
        <v>0</v>
      </c>
      <c r="K445" s="151">
        <v>0</v>
      </c>
      <c r="L445" s="151">
        <f t="shared" si="39"/>
        <v>0</v>
      </c>
      <c r="M445" s="725"/>
      <c r="R445" s="165">
        <v>0</v>
      </c>
    </row>
    <row r="446" spans="1:18" x14ac:dyDescent="0.3">
      <c r="A446" s="158">
        <v>100</v>
      </c>
      <c r="B446" s="321" t="s">
        <v>1227</v>
      </c>
      <c r="C446" s="146"/>
      <c r="D446" s="146"/>
      <c r="E446" s="146"/>
      <c r="F446" s="146"/>
      <c r="G446" s="690">
        <f t="shared" si="41"/>
        <v>0</v>
      </c>
      <c r="H446" s="151">
        <f t="shared" si="40"/>
        <v>0</v>
      </c>
      <c r="I446" s="151">
        <f t="shared" si="42"/>
        <v>0</v>
      </c>
      <c r="J446" s="734">
        <v>0</v>
      </c>
      <c r="K446" s="151">
        <v>0</v>
      </c>
      <c r="L446" s="151">
        <f t="shared" si="39"/>
        <v>0</v>
      </c>
      <c r="M446" s="725"/>
      <c r="R446" s="165">
        <v>0</v>
      </c>
    </row>
    <row r="447" spans="1:18" x14ac:dyDescent="0.3">
      <c r="A447" s="158">
        <v>101</v>
      </c>
      <c r="B447" s="321" t="s">
        <v>1228</v>
      </c>
      <c r="C447" s="146"/>
      <c r="D447" s="146"/>
      <c r="E447" s="146"/>
      <c r="F447" s="146"/>
      <c r="G447" s="690">
        <f t="shared" si="41"/>
        <v>0</v>
      </c>
      <c r="H447" s="151">
        <f t="shared" si="40"/>
        <v>0</v>
      </c>
      <c r="I447" s="151">
        <f t="shared" si="42"/>
        <v>0</v>
      </c>
      <c r="J447" s="734">
        <v>0</v>
      </c>
      <c r="K447" s="151">
        <v>0</v>
      </c>
      <c r="L447" s="151">
        <f t="shared" si="39"/>
        <v>0</v>
      </c>
      <c r="M447" s="725"/>
      <c r="R447" s="165">
        <v>0</v>
      </c>
    </row>
    <row r="448" spans="1:18" x14ac:dyDescent="0.3">
      <c r="A448" s="158">
        <v>102</v>
      </c>
      <c r="B448" s="321" t="s">
        <v>1229</v>
      </c>
      <c r="C448" s="146"/>
      <c r="D448" s="146"/>
      <c r="E448" s="146"/>
      <c r="F448" s="146"/>
      <c r="G448" s="690">
        <f t="shared" si="41"/>
        <v>0</v>
      </c>
      <c r="H448" s="151">
        <f t="shared" si="40"/>
        <v>0</v>
      </c>
      <c r="I448" s="151">
        <f t="shared" si="42"/>
        <v>0</v>
      </c>
      <c r="J448" s="734">
        <v>0</v>
      </c>
      <c r="K448" s="151">
        <v>0</v>
      </c>
      <c r="L448" s="151">
        <f t="shared" si="39"/>
        <v>0</v>
      </c>
      <c r="M448" s="725"/>
      <c r="R448" s="165">
        <v>0</v>
      </c>
    </row>
    <row r="449" spans="1:18" x14ac:dyDescent="0.3">
      <c r="A449" s="158">
        <v>103</v>
      </c>
      <c r="B449" s="321" t="s">
        <v>1230</v>
      </c>
      <c r="C449" s="146"/>
      <c r="D449" s="146"/>
      <c r="E449" s="146"/>
      <c r="F449" s="146"/>
      <c r="G449" s="690">
        <f t="shared" si="41"/>
        <v>0</v>
      </c>
      <c r="H449" s="151">
        <f t="shared" si="40"/>
        <v>0</v>
      </c>
      <c r="I449" s="151">
        <f t="shared" si="42"/>
        <v>0</v>
      </c>
      <c r="J449" s="734">
        <v>0</v>
      </c>
      <c r="K449" s="151">
        <v>0</v>
      </c>
      <c r="L449" s="151">
        <f t="shared" si="39"/>
        <v>0</v>
      </c>
      <c r="M449" s="725"/>
      <c r="R449" s="165">
        <v>0</v>
      </c>
    </row>
    <row r="450" spans="1:18" x14ac:dyDescent="0.3">
      <c r="A450" s="152">
        <v>104</v>
      </c>
      <c r="B450" s="321" t="s">
        <v>1237</v>
      </c>
      <c r="C450" s="146"/>
      <c r="D450" s="146"/>
      <c r="E450" s="146"/>
      <c r="F450" s="146"/>
      <c r="G450" s="690">
        <f t="shared" si="41"/>
        <v>0</v>
      </c>
      <c r="H450" s="151">
        <f t="shared" si="40"/>
        <v>0</v>
      </c>
      <c r="I450" s="151">
        <f t="shared" si="42"/>
        <v>0</v>
      </c>
      <c r="J450" s="734">
        <v>0</v>
      </c>
      <c r="K450" s="151">
        <v>0</v>
      </c>
      <c r="L450" s="151">
        <f t="shared" ref="L450:L506" si="43">K450*1.219</f>
        <v>0</v>
      </c>
      <c r="M450" s="725"/>
      <c r="R450" s="165">
        <v>0</v>
      </c>
    </row>
    <row r="451" spans="1:18" x14ac:dyDescent="0.3">
      <c r="A451" s="158">
        <v>105</v>
      </c>
      <c r="B451" s="321" t="s">
        <v>1238</v>
      </c>
      <c r="C451" s="146"/>
      <c r="D451" s="146"/>
      <c r="E451" s="146"/>
      <c r="F451" s="146"/>
      <c r="G451" s="690">
        <f t="shared" si="41"/>
        <v>0</v>
      </c>
      <c r="H451" s="151">
        <f t="shared" si="40"/>
        <v>0</v>
      </c>
      <c r="I451" s="151">
        <f t="shared" si="42"/>
        <v>0</v>
      </c>
      <c r="J451" s="734">
        <v>0</v>
      </c>
      <c r="K451" s="151">
        <v>0</v>
      </c>
      <c r="L451" s="151">
        <f t="shared" si="43"/>
        <v>0</v>
      </c>
      <c r="M451" s="725"/>
      <c r="R451" s="165">
        <v>0</v>
      </c>
    </row>
    <row r="452" spans="1:18" x14ac:dyDescent="0.3">
      <c r="A452" s="152">
        <v>106</v>
      </c>
      <c r="B452" s="321" t="s">
        <v>1239</v>
      </c>
      <c r="C452" s="146"/>
      <c r="D452" s="146"/>
      <c r="E452" s="146"/>
      <c r="F452" s="146"/>
      <c r="G452" s="690">
        <f t="shared" si="41"/>
        <v>0</v>
      </c>
      <c r="H452" s="151">
        <f t="shared" si="40"/>
        <v>0</v>
      </c>
      <c r="I452" s="151">
        <f t="shared" si="42"/>
        <v>0</v>
      </c>
      <c r="J452" s="734">
        <v>0</v>
      </c>
      <c r="K452" s="151">
        <v>0</v>
      </c>
      <c r="L452" s="151">
        <f t="shared" si="43"/>
        <v>0</v>
      </c>
      <c r="M452" s="725"/>
      <c r="R452" s="165">
        <v>0</v>
      </c>
    </row>
    <row r="453" spans="1:18" x14ac:dyDescent="0.3">
      <c r="A453" s="158">
        <v>107</v>
      </c>
      <c r="B453" s="321" t="s">
        <v>1240</v>
      </c>
      <c r="C453" s="146"/>
      <c r="D453" s="146"/>
      <c r="E453" s="146"/>
      <c r="F453" s="146"/>
      <c r="G453" s="690">
        <f t="shared" si="41"/>
        <v>0</v>
      </c>
      <c r="H453" s="151">
        <f t="shared" si="40"/>
        <v>0</v>
      </c>
      <c r="I453" s="151">
        <f t="shared" si="42"/>
        <v>0</v>
      </c>
      <c r="J453" s="734">
        <v>0</v>
      </c>
      <c r="K453" s="151">
        <v>0</v>
      </c>
      <c r="L453" s="151">
        <f t="shared" si="43"/>
        <v>0</v>
      </c>
      <c r="M453" s="725"/>
      <c r="R453" s="165">
        <v>0</v>
      </c>
    </row>
    <row r="454" spans="1:18" x14ac:dyDescent="0.3">
      <c r="A454" s="158">
        <v>108</v>
      </c>
      <c r="B454" s="321" t="s">
        <v>1241</v>
      </c>
      <c r="C454" s="146"/>
      <c r="D454" s="146"/>
      <c r="E454" s="146"/>
      <c r="F454" s="146"/>
      <c r="G454" s="690">
        <f t="shared" si="41"/>
        <v>0</v>
      </c>
      <c r="H454" s="151">
        <f t="shared" si="40"/>
        <v>0</v>
      </c>
      <c r="I454" s="151">
        <f t="shared" si="42"/>
        <v>0</v>
      </c>
      <c r="J454" s="734">
        <v>0</v>
      </c>
      <c r="K454" s="151">
        <v>0</v>
      </c>
      <c r="L454" s="151">
        <f t="shared" si="43"/>
        <v>0</v>
      </c>
      <c r="M454" s="725"/>
      <c r="R454" s="165">
        <v>0</v>
      </c>
    </row>
    <row r="455" spans="1:18" x14ac:dyDescent="0.3">
      <c r="A455" s="158">
        <v>109</v>
      </c>
      <c r="B455" s="321" t="s">
        <v>1242</v>
      </c>
      <c r="C455" s="146"/>
      <c r="D455" s="146"/>
      <c r="E455" s="146"/>
      <c r="F455" s="146"/>
      <c r="G455" s="690">
        <f t="shared" si="41"/>
        <v>0</v>
      </c>
      <c r="H455" s="151">
        <f t="shared" ref="H455:H518" si="44">G455*4281.45</f>
        <v>0</v>
      </c>
      <c r="I455" s="151">
        <f t="shared" si="42"/>
        <v>0</v>
      </c>
      <c r="J455" s="734">
        <v>0</v>
      </c>
      <c r="K455" s="151">
        <v>0</v>
      </c>
      <c r="L455" s="151">
        <f t="shared" si="43"/>
        <v>0</v>
      </c>
      <c r="M455" s="725"/>
      <c r="R455" s="165">
        <v>0</v>
      </c>
    </row>
    <row r="456" spans="1:18" x14ac:dyDescent="0.3">
      <c r="A456" s="158">
        <v>110</v>
      </c>
      <c r="B456" s="321" t="s">
        <v>1243</v>
      </c>
      <c r="C456" s="146"/>
      <c r="D456" s="146"/>
      <c r="E456" s="146"/>
      <c r="F456" s="146"/>
      <c r="G456" s="690">
        <f t="shared" si="41"/>
        <v>0</v>
      </c>
      <c r="H456" s="151">
        <f t="shared" si="44"/>
        <v>0</v>
      </c>
      <c r="I456" s="151">
        <f t="shared" si="42"/>
        <v>0</v>
      </c>
      <c r="J456" s="734">
        <v>0</v>
      </c>
      <c r="K456" s="151">
        <v>0</v>
      </c>
      <c r="L456" s="151">
        <f t="shared" si="43"/>
        <v>0</v>
      </c>
      <c r="M456" s="725"/>
      <c r="R456" s="165">
        <v>0</v>
      </c>
    </row>
    <row r="457" spans="1:18" x14ac:dyDescent="0.3">
      <c r="A457" s="152">
        <v>111</v>
      </c>
      <c r="B457" s="321" t="s">
        <v>1244</v>
      </c>
      <c r="C457" s="146"/>
      <c r="D457" s="146"/>
      <c r="E457" s="146"/>
      <c r="F457" s="146"/>
      <c r="G457" s="690">
        <f t="shared" si="41"/>
        <v>0</v>
      </c>
      <c r="H457" s="151">
        <f t="shared" si="44"/>
        <v>0</v>
      </c>
      <c r="I457" s="151">
        <f t="shared" si="42"/>
        <v>0</v>
      </c>
      <c r="J457" s="734">
        <v>0</v>
      </c>
      <c r="K457" s="151">
        <v>0</v>
      </c>
      <c r="L457" s="151">
        <f t="shared" si="43"/>
        <v>0</v>
      </c>
      <c r="M457" s="725"/>
      <c r="R457" s="165">
        <v>0</v>
      </c>
    </row>
    <row r="458" spans="1:18" x14ac:dyDescent="0.3">
      <c r="A458" s="158">
        <v>112</v>
      </c>
      <c r="B458" s="321" t="s">
        <v>1245</v>
      </c>
      <c r="C458" s="146"/>
      <c r="D458" s="146"/>
      <c r="E458" s="146"/>
      <c r="F458" s="146"/>
      <c r="G458" s="690">
        <f t="shared" si="41"/>
        <v>0</v>
      </c>
      <c r="H458" s="151">
        <f t="shared" si="44"/>
        <v>0</v>
      </c>
      <c r="I458" s="151">
        <f t="shared" si="42"/>
        <v>0</v>
      </c>
      <c r="J458" s="734">
        <v>0</v>
      </c>
      <c r="K458" s="151">
        <v>0</v>
      </c>
      <c r="L458" s="151">
        <f t="shared" si="43"/>
        <v>0</v>
      </c>
      <c r="M458" s="725"/>
      <c r="R458" s="165">
        <v>0</v>
      </c>
    </row>
    <row r="459" spans="1:18" x14ac:dyDescent="0.3">
      <c r="A459" s="152">
        <v>113</v>
      </c>
      <c r="B459" s="321" t="s">
        <v>1246</v>
      </c>
      <c r="C459" s="146"/>
      <c r="D459" s="146"/>
      <c r="E459" s="146"/>
      <c r="F459" s="146"/>
      <c r="G459" s="690">
        <f t="shared" si="41"/>
        <v>0</v>
      </c>
      <c r="H459" s="151">
        <f t="shared" si="44"/>
        <v>0</v>
      </c>
      <c r="I459" s="151">
        <f t="shared" si="42"/>
        <v>0</v>
      </c>
      <c r="J459" s="734">
        <v>0</v>
      </c>
      <c r="K459" s="151">
        <v>0</v>
      </c>
      <c r="L459" s="151">
        <f t="shared" si="43"/>
        <v>0</v>
      </c>
      <c r="M459" s="725"/>
      <c r="R459" s="165">
        <v>0</v>
      </c>
    </row>
    <row r="460" spans="1:18" x14ac:dyDescent="0.3">
      <c r="A460" s="158">
        <v>114</v>
      </c>
      <c r="B460" s="321" t="s">
        <v>1247</v>
      </c>
      <c r="C460" s="146"/>
      <c r="D460" s="146"/>
      <c r="E460" s="146"/>
      <c r="F460" s="146"/>
      <c r="G460" s="690">
        <f t="shared" si="41"/>
        <v>0</v>
      </c>
      <c r="H460" s="151">
        <f t="shared" si="44"/>
        <v>0</v>
      </c>
      <c r="I460" s="151">
        <f t="shared" si="42"/>
        <v>0</v>
      </c>
      <c r="J460" s="734">
        <v>0</v>
      </c>
      <c r="K460" s="151">
        <v>0</v>
      </c>
      <c r="L460" s="151">
        <f t="shared" si="43"/>
        <v>0</v>
      </c>
      <c r="M460" s="725"/>
      <c r="R460" s="165">
        <v>0</v>
      </c>
    </row>
    <row r="461" spans="1:18" x14ac:dyDescent="0.3">
      <c r="A461" s="158">
        <v>115</v>
      </c>
      <c r="B461" s="321" t="s">
        <v>1248</v>
      </c>
      <c r="C461" s="146"/>
      <c r="D461" s="146"/>
      <c r="E461" s="146"/>
      <c r="F461" s="146"/>
      <c r="G461" s="690">
        <f t="shared" si="41"/>
        <v>0</v>
      </c>
      <c r="H461" s="151">
        <f t="shared" si="44"/>
        <v>0</v>
      </c>
      <c r="I461" s="151">
        <f t="shared" si="42"/>
        <v>0</v>
      </c>
      <c r="J461" s="734">
        <v>0</v>
      </c>
      <c r="K461" s="151">
        <v>0</v>
      </c>
      <c r="L461" s="151">
        <f t="shared" si="43"/>
        <v>0</v>
      </c>
      <c r="M461" s="725"/>
      <c r="R461" s="165">
        <v>0</v>
      </c>
    </row>
    <row r="462" spans="1:18" x14ac:dyDescent="0.3">
      <c r="A462" s="158">
        <v>116</v>
      </c>
      <c r="B462" s="321" t="s">
        <v>1249</v>
      </c>
      <c r="C462" s="146"/>
      <c r="D462" s="146"/>
      <c r="E462" s="146"/>
      <c r="F462" s="146"/>
      <c r="G462" s="690">
        <f t="shared" si="41"/>
        <v>0</v>
      </c>
      <c r="H462" s="151">
        <f t="shared" si="44"/>
        <v>0</v>
      </c>
      <c r="I462" s="151">
        <f t="shared" si="42"/>
        <v>0</v>
      </c>
      <c r="J462" s="734">
        <v>0</v>
      </c>
      <c r="K462" s="151">
        <v>0</v>
      </c>
      <c r="L462" s="151">
        <f t="shared" si="43"/>
        <v>0</v>
      </c>
      <c r="M462" s="725"/>
      <c r="R462" s="165">
        <v>0</v>
      </c>
    </row>
    <row r="463" spans="1:18" x14ac:dyDescent="0.3">
      <c r="A463" s="158">
        <v>117</v>
      </c>
      <c r="B463" s="321" t="s">
        <v>1261</v>
      </c>
      <c r="C463" s="146"/>
      <c r="D463" s="146"/>
      <c r="E463" s="146"/>
      <c r="F463" s="146"/>
      <c r="G463" s="690">
        <f t="shared" si="41"/>
        <v>0</v>
      </c>
      <c r="H463" s="151">
        <f t="shared" si="44"/>
        <v>0</v>
      </c>
      <c r="I463" s="151">
        <f t="shared" si="42"/>
        <v>0</v>
      </c>
      <c r="J463" s="734">
        <v>0</v>
      </c>
      <c r="K463" s="151">
        <v>0</v>
      </c>
      <c r="L463" s="151">
        <f t="shared" si="43"/>
        <v>0</v>
      </c>
      <c r="M463" s="725"/>
      <c r="R463" s="165">
        <v>0</v>
      </c>
    </row>
    <row r="464" spans="1:18" x14ac:dyDescent="0.3">
      <c r="A464" s="152">
        <v>118</v>
      </c>
      <c r="B464" s="321" t="s">
        <v>1262</v>
      </c>
      <c r="C464" s="146"/>
      <c r="D464" s="146"/>
      <c r="E464" s="146"/>
      <c r="F464" s="146"/>
      <c r="G464" s="690">
        <f t="shared" si="41"/>
        <v>0</v>
      </c>
      <c r="H464" s="151">
        <f t="shared" si="44"/>
        <v>0</v>
      </c>
      <c r="I464" s="151">
        <f t="shared" si="42"/>
        <v>0</v>
      </c>
      <c r="J464" s="734">
        <v>0</v>
      </c>
      <c r="K464" s="151">
        <v>0</v>
      </c>
      <c r="L464" s="151">
        <f t="shared" si="43"/>
        <v>0</v>
      </c>
      <c r="M464" s="725"/>
      <c r="R464" s="165">
        <v>0</v>
      </c>
    </row>
    <row r="465" spans="1:18" x14ac:dyDescent="0.3">
      <c r="A465" s="158">
        <v>119</v>
      </c>
      <c r="B465" s="321" t="s">
        <v>1263</v>
      </c>
      <c r="C465" s="146"/>
      <c r="D465" s="146"/>
      <c r="E465" s="146"/>
      <c r="F465" s="146"/>
      <c r="G465" s="690">
        <f t="shared" si="41"/>
        <v>0</v>
      </c>
      <c r="H465" s="151">
        <f t="shared" si="44"/>
        <v>0</v>
      </c>
      <c r="I465" s="151">
        <f t="shared" si="42"/>
        <v>0</v>
      </c>
      <c r="J465" s="734">
        <v>0</v>
      </c>
      <c r="K465" s="151">
        <v>0</v>
      </c>
      <c r="L465" s="151">
        <f t="shared" si="43"/>
        <v>0</v>
      </c>
      <c r="M465" s="725"/>
      <c r="R465" s="165">
        <v>0</v>
      </c>
    </row>
    <row r="466" spans="1:18" x14ac:dyDescent="0.3">
      <c r="A466" s="152">
        <v>120</v>
      </c>
      <c r="B466" s="321" t="s">
        <v>1264</v>
      </c>
      <c r="C466" s="146"/>
      <c r="D466" s="146"/>
      <c r="E466" s="146"/>
      <c r="F466" s="146"/>
      <c r="G466" s="690">
        <f t="shared" si="41"/>
        <v>0</v>
      </c>
      <c r="H466" s="151">
        <f t="shared" si="44"/>
        <v>0</v>
      </c>
      <c r="I466" s="151">
        <f t="shared" si="42"/>
        <v>0</v>
      </c>
      <c r="J466" s="734">
        <v>0</v>
      </c>
      <c r="K466" s="151">
        <v>0</v>
      </c>
      <c r="L466" s="151">
        <f t="shared" si="43"/>
        <v>0</v>
      </c>
      <c r="M466" s="725"/>
      <c r="R466" s="165">
        <v>0</v>
      </c>
    </row>
    <row r="467" spans="1:18" x14ac:dyDescent="0.3">
      <c r="A467" s="158">
        <v>121</v>
      </c>
      <c r="B467" s="321" t="s">
        <v>1266</v>
      </c>
      <c r="C467" s="146"/>
      <c r="D467" s="146"/>
      <c r="E467" s="146"/>
      <c r="F467" s="146"/>
      <c r="G467" s="690">
        <f t="shared" si="41"/>
        <v>0</v>
      </c>
      <c r="H467" s="151">
        <f t="shared" si="44"/>
        <v>0</v>
      </c>
      <c r="I467" s="151">
        <f t="shared" si="42"/>
        <v>0</v>
      </c>
      <c r="J467" s="734">
        <v>0</v>
      </c>
      <c r="K467" s="151">
        <v>0</v>
      </c>
      <c r="L467" s="151">
        <f t="shared" si="43"/>
        <v>0</v>
      </c>
      <c r="M467" s="725"/>
      <c r="R467" s="165">
        <v>0</v>
      </c>
    </row>
    <row r="468" spans="1:18" x14ac:dyDescent="0.3">
      <c r="A468" s="158">
        <v>122</v>
      </c>
      <c r="B468" s="321" t="s">
        <v>1267</v>
      </c>
      <c r="C468" s="146"/>
      <c r="D468" s="146"/>
      <c r="E468" s="146"/>
      <c r="F468" s="146"/>
      <c r="G468" s="690">
        <f t="shared" si="41"/>
        <v>0</v>
      </c>
      <c r="H468" s="151">
        <f t="shared" si="44"/>
        <v>0</v>
      </c>
      <c r="I468" s="151">
        <f t="shared" si="42"/>
        <v>0</v>
      </c>
      <c r="J468" s="734">
        <v>0</v>
      </c>
      <c r="K468" s="151">
        <v>0</v>
      </c>
      <c r="L468" s="151">
        <f t="shared" si="43"/>
        <v>0</v>
      </c>
      <c r="M468" s="725"/>
      <c r="R468" s="165">
        <v>0</v>
      </c>
    </row>
    <row r="469" spans="1:18" x14ac:dyDescent="0.3">
      <c r="A469" s="158">
        <v>123</v>
      </c>
      <c r="B469" s="321" t="s">
        <v>1268</v>
      </c>
      <c r="C469" s="146"/>
      <c r="D469" s="146"/>
      <c r="E469" s="146"/>
      <c r="F469" s="146"/>
      <c r="G469" s="690">
        <f t="shared" si="41"/>
        <v>0</v>
      </c>
      <c r="H469" s="151">
        <f t="shared" si="44"/>
        <v>0</v>
      </c>
      <c r="I469" s="151">
        <f t="shared" si="42"/>
        <v>0</v>
      </c>
      <c r="J469" s="734">
        <v>0</v>
      </c>
      <c r="K469" s="151">
        <v>0</v>
      </c>
      <c r="L469" s="151">
        <f t="shared" si="43"/>
        <v>0</v>
      </c>
      <c r="M469" s="725"/>
      <c r="R469" s="165">
        <v>0</v>
      </c>
    </row>
    <row r="470" spans="1:18" x14ac:dyDescent="0.3">
      <c r="A470" s="158">
        <v>124</v>
      </c>
      <c r="B470" s="321" t="s">
        <v>1269</v>
      </c>
      <c r="C470" s="146"/>
      <c r="D470" s="146"/>
      <c r="E470" s="146"/>
      <c r="F470" s="146"/>
      <c r="G470" s="690">
        <f t="shared" si="41"/>
        <v>0</v>
      </c>
      <c r="H470" s="151">
        <f t="shared" si="44"/>
        <v>0</v>
      </c>
      <c r="I470" s="151">
        <f t="shared" si="42"/>
        <v>0</v>
      </c>
      <c r="J470" s="734">
        <v>0</v>
      </c>
      <c r="K470" s="151">
        <v>0</v>
      </c>
      <c r="L470" s="151">
        <f t="shared" si="43"/>
        <v>0</v>
      </c>
      <c r="M470" s="725"/>
      <c r="R470" s="165">
        <v>0</v>
      </c>
    </row>
    <row r="471" spans="1:18" x14ac:dyDescent="0.3">
      <c r="A471" s="152">
        <v>125</v>
      </c>
      <c r="B471" s="321" t="s">
        <v>1270</v>
      </c>
      <c r="C471" s="146"/>
      <c r="D471" s="146"/>
      <c r="E471" s="146"/>
      <c r="F471" s="146"/>
      <c r="G471" s="690">
        <f t="shared" si="41"/>
        <v>0</v>
      </c>
      <c r="H471" s="151">
        <f t="shared" si="44"/>
        <v>0</v>
      </c>
      <c r="I471" s="151">
        <f t="shared" si="42"/>
        <v>0</v>
      </c>
      <c r="J471" s="734">
        <v>0</v>
      </c>
      <c r="K471" s="151">
        <v>0</v>
      </c>
      <c r="L471" s="151">
        <f t="shared" si="43"/>
        <v>0</v>
      </c>
      <c r="M471" s="725"/>
      <c r="R471" s="165">
        <v>0</v>
      </c>
    </row>
    <row r="472" spans="1:18" x14ac:dyDescent="0.3">
      <c r="A472" s="158">
        <v>126</v>
      </c>
      <c r="B472" s="321" t="s">
        <v>1271</v>
      </c>
      <c r="C472" s="146"/>
      <c r="D472" s="146"/>
      <c r="E472" s="146"/>
      <c r="F472" s="146"/>
      <c r="G472" s="690">
        <f t="shared" si="41"/>
        <v>0</v>
      </c>
      <c r="H472" s="151">
        <f t="shared" si="44"/>
        <v>0</v>
      </c>
      <c r="I472" s="151">
        <f t="shared" si="42"/>
        <v>0</v>
      </c>
      <c r="J472" s="734">
        <v>0</v>
      </c>
      <c r="K472" s="151">
        <v>0</v>
      </c>
      <c r="L472" s="151">
        <f t="shared" si="43"/>
        <v>0</v>
      </c>
      <c r="M472" s="725"/>
      <c r="R472" s="165">
        <v>0</v>
      </c>
    </row>
    <row r="473" spans="1:18" x14ac:dyDescent="0.3">
      <c r="A473" s="152">
        <v>127</v>
      </c>
      <c r="B473" s="321" t="s">
        <v>1272</v>
      </c>
      <c r="C473" s="146"/>
      <c r="D473" s="146"/>
      <c r="E473" s="146"/>
      <c r="F473" s="146"/>
      <c r="G473" s="690">
        <f t="shared" si="41"/>
        <v>0</v>
      </c>
      <c r="H473" s="151">
        <f t="shared" si="44"/>
        <v>0</v>
      </c>
      <c r="I473" s="151">
        <f t="shared" si="42"/>
        <v>0</v>
      </c>
      <c r="J473" s="734">
        <v>0</v>
      </c>
      <c r="K473" s="151">
        <v>0</v>
      </c>
      <c r="L473" s="151">
        <f t="shared" si="43"/>
        <v>0</v>
      </c>
      <c r="M473" s="725"/>
      <c r="R473" s="165">
        <v>0</v>
      </c>
    </row>
    <row r="474" spans="1:18" x14ac:dyDescent="0.3">
      <c r="A474" s="158">
        <v>128</v>
      </c>
      <c r="B474" s="321" t="s">
        <v>1273</v>
      </c>
      <c r="C474" s="146"/>
      <c r="D474" s="146"/>
      <c r="E474" s="146"/>
      <c r="F474" s="146"/>
      <c r="G474" s="690">
        <f t="shared" si="41"/>
        <v>0</v>
      </c>
      <c r="H474" s="151">
        <f t="shared" si="44"/>
        <v>0</v>
      </c>
      <c r="I474" s="151">
        <f t="shared" si="42"/>
        <v>0</v>
      </c>
      <c r="J474" s="734">
        <v>0</v>
      </c>
      <c r="K474" s="151">
        <v>0</v>
      </c>
      <c r="L474" s="151">
        <f t="shared" si="43"/>
        <v>0</v>
      </c>
      <c r="M474" s="725"/>
      <c r="R474" s="165">
        <v>0</v>
      </c>
    </row>
    <row r="475" spans="1:18" x14ac:dyDescent="0.3">
      <c r="A475" s="158">
        <v>129</v>
      </c>
      <c r="B475" s="321" t="s">
        <v>1274</v>
      </c>
      <c r="C475" s="146"/>
      <c r="D475" s="146"/>
      <c r="E475" s="146"/>
      <c r="F475" s="146"/>
      <c r="G475" s="690">
        <f t="shared" si="41"/>
        <v>0</v>
      </c>
      <c r="H475" s="151">
        <f t="shared" si="44"/>
        <v>0</v>
      </c>
      <c r="I475" s="151">
        <f t="shared" si="42"/>
        <v>0</v>
      </c>
      <c r="J475" s="734">
        <v>0</v>
      </c>
      <c r="K475" s="151">
        <v>0</v>
      </c>
      <c r="L475" s="151">
        <f t="shared" si="43"/>
        <v>0</v>
      </c>
      <c r="M475" s="725"/>
      <c r="R475" s="165">
        <v>0</v>
      </c>
    </row>
    <row r="476" spans="1:18" x14ac:dyDescent="0.3">
      <c r="A476" s="158">
        <v>130</v>
      </c>
      <c r="B476" s="321" t="s">
        <v>1275</v>
      </c>
      <c r="C476" s="146"/>
      <c r="D476" s="146"/>
      <c r="E476" s="146"/>
      <c r="F476" s="146"/>
      <c r="G476" s="690">
        <f t="shared" si="41"/>
        <v>0</v>
      </c>
      <c r="H476" s="151">
        <f t="shared" si="44"/>
        <v>0</v>
      </c>
      <c r="I476" s="151">
        <f t="shared" si="42"/>
        <v>0</v>
      </c>
      <c r="J476" s="734">
        <v>0</v>
      </c>
      <c r="K476" s="151">
        <v>0</v>
      </c>
      <c r="L476" s="151">
        <f t="shared" si="43"/>
        <v>0</v>
      </c>
      <c r="M476" s="725"/>
      <c r="R476" s="165">
        <v>0</v>
      </c>
    </row>
    <row r="477" spans="1:18" x14ac:dyDescent="0.3">
      <c r="A477" s="158">
        <v>131</v>
      </c>
      <c r="B477" s="321" t="s">
        <v>1276</v>
      </c>
      <c r="C477" s="146"/>
      <c r="D477" s="146"/>
      <c r="E477" s="146"/>
      <c r="F477" s="146"/>
      <c r="G477" s="690">
        <f t="shared" si="41"/>
        <v>0</v>
      </c>
      <c r="H477" s="151">
        <f t="shared" si="44"/>
        <v>0</v>
      </c>
      <c r="I477" s="151">
        <f t="shared" si="42"/>
        <v>0</v>
      </c>
      <c r="J477" s="734">
        <v>0</v>
      </c>
      <c r="K477" s="151">
        <v>0</v>
      </c>
      <c r="L477" s="151">
        <f t="shared" si="43"/>
        <v>0</v>
      </c>
      <c r="M477" s="725"/>
      <c r="R477" s="165">
        <v>0</v>
      </c>
    </row>
    <row r="478" spans="1:18" x14ac:dyDescent="0.3">
      <c r="A478" s="152">
        <v>132</v>
      </c>
      <c r="B478" s="321" t="s">
        <v>1277</v>
      </c>
      <c r="C478" s="146"/>
      <c r="D478" s="146"/>
      <c r="E478" s="146"/>
      <c r="F478" s="146"/>
      <c r="G478" s="690">
        <f t="shared" si="41"/>
        <v>0</v>
      </c>
      <c r="H478" s="151">
        <f t="shared" si="44"/>
        <v>0</v>
      </c>
      <c r="I478" s="151">
        <f t="shared" si="42"/>
        <v>0</v>
      </c>
      <c r="J478" s="734">
        <v>0</v>
      </c>
      <c r="K478" s="151">
        <v>0</v>
      </c>
      <c r="L478" s="151">
        <f t="shared" si="43"/>
        <v>0</v>
      </c>
      <c r="M478" s="725"/>
      <c r="R478" s="165">
        <v>0</v>
      </c>
    </row>
    <row r="479" spans="1:18" x14ac:dyDescent="0.3">
      <c r="A479" s="158">
        <v>133</v>
      </c>
      <c r="B479" s="321" t="s">
        <v>1278</v>
      </c>
      <c r="C479" s="146"/>
      <c r="D479" s="146"/>
      <c r="E479" s="146"/>
      <c r="F479" s="146"/>
      <c r="G479" s="690">
        <f t="shared" si="41"/>
        <v>0</v>
      </c>
      <c r="H479" s="151">
        <f t="shared" si="44"/>
        <v>0</v>
      </c>
      <c r="I479" s="151">
        <f t="shared" si="42"/>
        <v>0</v>
      </c>
      <c r="J479" s="734">
        <v>0</v>
      </c>
      <c r="K479" s="151">
        <v>0</v>
      </c>
      <c r="L479" s="151">
        <f t="shared" si="43"/>
        <v>0</v>
      </c>
      <c r="M479" s="725"/>
      <c r="R479" s="165">
        <v>0</v>
      </c>
    </row>
    <row r="480" spans="1:18" x14ac:dyDescent="0.3">
      <c r="A480" s="152">
        <v>134</v>
      </c>
      <c r="B480" s="321" t="s">
        <v>1279</v>
      </c>
      <c r="C480" s="146"/>
      <c r="D480" s="146"/>
      <c r="E480" s="146"/>
      <c r="F480" s="146"/>
      <c r="G480" s="690">
        <f t="shared" ref="G480:G491" si="45">1.5/150611.6*F480</f>
        <v>0</v>
      </c>
      <c r="H480" s="151">
        <f t="shared" si="44"/>
        <v>0</v>
      </c>
      <c r="I480" s="151">
        <f t="shared" si="42"/>
        <v>0</v>
      </c>
      <c r="J480" s="734">
        <v>0</v>
      </c>
      <c r="K480" s="151">
        <v>0</v>
      </c>
      <c r="L480" s="151">
        <f t="shared" si="43"/>
        <v>0</v>
      </c>
      <c r="M480" s="725"/>
      <c r="R480" s="165">
        <v>0</v>
      </c>
    </row>
    <row r="481" spans="1:18" x14ac:dyDescent="0.3">
      <c r="A481" s="158">
        <v>135</v>
      </c>
      <c r="B481" s="321" t="s">
        <v>1280</v>
      </c>
      <c r="C481" s="146"/>
      <c r="D481" s="146"/>
      <c r="E481" s="146"/>
      <c r="F481" s="146"/>
      <c r="G481" s="690">
        <f t="shared" si="45"/>
        <v>0</v>
      </c>
      <c r="H481" s="151">
        <f t="shared" si="44"/>
        <v>0</v>
      </c>
      <c r="I481" s="151">
        <f t="shared" si="42"/>
        <v>0</v>
      </c>
      <c r="J481" s="734">
        <v>0</v>
      </c>
      <c r="K481" s="151">
        <v>0</v>
      </c>
      <c r="L481" s="151">
        <f t="shared" si="43"/>
        <v>0</v>
      </c>
      <c r="M481" s="725"/>
      <c r="R481" s="165">
        <v>0</v>
      </c>
    </row>
    <row r="482" spans="1:18" x14ac:dyDescent="0.3">
      <c r="A482" s="158">
        <v>136</v>
      </c>
      <c r="B482" s="321" t="s">
        <v>1281</v>
      </c>
      <c r="C482" s="146"/>
      <c r="D482" s="146"/>
      <c r="E482" s="146"/>
      <c r="F482" s="146"/>
      <c r="G482" s="690">
        <f t="shared" si="45"/>
        <v>0</v>
      </c>
      <c r="H482" s="151">
        <f t="shared" si="44"/>
        <v>0</v>
      </c>
      <c r="I482" s="151">
        <f t="shared" si="42"/>
        <v>0</v>
      </c>
      <c r="J482" s="734">
        <v>0</v>
      </c>
      <c r="K482" s="151">
        <v>0</v>
      </c>
      <c r="L482" s="151">
        <f t="shared" si="43"/>
        <v>0</v>
      </c>
      <c r="M482" s="725"/>
      <c r="R482" s="165">
        <v>0</v>
      </c>
    </row>
    <row r="483" spans="1:18" x14ac:dyDescent="0.3">
      <c r="A483" s="158">
        <v>137</v>
      </c>
      <c r="B483" s="321" t="s">
        <v>1282</v>
      </c>
      <c r="C483" s="146"/>
      <c r="D483" s="146"/>
      <c r="E483" s="146"/>
      <c r="F483" s="146"/>
      <c r="G483" s="690">
        <f t="shared" si="45"/>
        <v>0</v>
      </c>
      <c r="H483" s="151">
        <f t="shared" si="44"/>
        <v>0</v>
      </c>
      <c r="I483" s="151">
        <f t="shared" si="42"/>
        <v>0</v>
      </c>
      <c r="J483" s="734">
        <v>0</v>
      </c>
      <c r="K483" s="151">
        <v>0</v>
      </c>
      <c r="L483" s="151">
        <f t="shared" si="43"/>
        <v>0</v>
      </c>
      <c r="M483" s="725"/>
      <c r="R483" s="165">
        <v>0</v>
      </c>
    </row>
    <row r="484" spans="1:18" x14ac:dyDescent="0.3">
      <c r="A484" s="158">
        <v>138</v>
      </c>
      <c r="B484" s="321" t="s">
        <v>1283</v>
      </c>
      <c r="C484" s="146"/>
      <c r="D484" s="146"/>
      <c r="E484" s="146"/>
      <c r="F484" s="146"/>
      <c r="G484" s="690">
        <f t="shared" si="45"/>
        <v>0</v>
      </c>
      <c r="H484" s="151">
        <f t="shared" si="44"/>
        <v>0</v>
      </c>
      <c r="I484" s="151">
        <f t="shared" si="42"/>
        <v>0</v>
      </c>
      <c r="J484" s="734">
        <v>0</v>
      </c>
      <c r="K484" s="151">
        <v>0</v>
      </c>
      <c r="L484" s="151">
        <f t="shared" si="43"/>
        <v>0</v>
      </c>
      <c r="M484" s="725"/>
      <c r="R484" s="165">
        <v>0</v>
      </c>
    </row>
    <row r="485" spans="1:18" x14ac:dyDescent="0.3">
      <c r="A485" s="152">
        <v>139</v>
      </c>
      <c r="B485" s="321" t="s">
        <v>1284</v>
      </c>
      <c r="C485" s="146"/>
      <c r="D485" s="146"/>
      <c r="E485" s="146"/>
      <c r="F485" s="146"/>
      <c r="G485" s="690">
        <f t="shared" si="45"/>
        <v>0</v>
      </c>
      <c r="H485" s="151">
        <f t="shared" si="44"/>
        <v>0</v>
      </c>
      <c r="I485" s="151">
        <f t="shared" si="42"/>
        <v>0</v>
      </c>
      <c r="J485" s="734">
        <v>0</v>
      </c>
      <c r="K485" s="151">
        <v>0</v>
      </c>
      <c r="L485" s="151">
        <f t="shared" si="43"/>
        <v>0</v>
      </c>
      <c r="M485" s="725"/>
      <c r="R485" s="165">
        <v>0</v>
      </c>
    </row>
    <row r="486" spans="1:18" x14ac:dyDescent="0.3">
      <c r="A486" s="158">
        <v>140</v>
      </c>
      <c r="B486" s="321" t="s">
        <v>1285</v>
      </c>
      <c r="C486" s="146"/>
      <c r="D486" s="146"/>
      <c r="E486" s="146"/>
      <c r="F486" s="146"/>
      <c r="G486" s="690">
        <f t="shared" si="45"/>
        <v>0</v>
      </c>
      <c r="H486" s="151">
        <f t="shared" si="44"/>
        <v>0</v>
      </c>
      <c r="I486" s="151">
        <f t="shared" si="42"/>
        <v>0</v>
      </c>
      <c r="J486" s="734">
        <v>0</v>
      </c>
      <c r="K486" s="151">
        <v>0</v>
      </c>
      <c r="L486" s="151">
        <f t="shared" si="43"/>
        <v>0</v>
      </c>
      <c r="M486" s="725"/>
      <c r="R486" s="165">
        <v>0</v>
      </c>
    </row>
    <row r="487" spans="1:18" x14ac:dyDescent="0.3">
      <c r="A487" s="152">
        <v>141</v>
      </c>
      <c r="B487" s="321" t="s">
        <v>1286</v>
      </c>
      <c r="C487" s="146"/>
      <c r="D487" s="146"/>
      <c r="E487" s="146"/>
      <c r="F487" s="146"/>
      <c r="G487" s="690">
        <f t="shared" si="45"/>
        <v>0</v>
      </c>
      <c r="H487" s="151">
        <f t="shared" si="44"/>
        <v>0</v>
      </c>
      <c r="I487" s="151">
        <f t="shared" si="42"/>
        <v>0</v>
      </c>
      <c r="J487" s="734">
        <v>0</v>
      </c>
      <c r="K487" s="151">
        <v>0</v>
      </c>
      <c r="L487" s="151">
        <f t="shared" si="43"/>
        <v>0</v>
      </c>
      <c r="M487" s="725"/>
      <c r="R487" s="165">
        <v>0</v>
      </c>
    </row>
    <row r="488" spans="1:18" x14ac:dyDescent="0.3">
      <c r="A488" s="158">
        <v>142</v>
      </c>
      <c r="B488" s="321" t="s">
        <v>1288</v>
      </c>
      <c r="C488" s="146"/>
      <c r="D488" s="146"/>
      <c r="E488" s="146"/>
      <c r="F488" s="146"/>
      <c r="G488" s="690">
        <f t="shared" si="45"/>
        <v>0</v>
      </c>
      <c r="H488" s="151">
        <f t="shared" si="44"/>
        <v>0</v>
      </c>
      <c r="I488" s="151">
        <f t="shared" si="42"/>
        <v>0</v>
      </c>
      <c r="J488" s="734">
        <v>0</v>
      </c>
      <c r="K488" s="151">
        <v>0</v>
      </c>
      <c r="L488" s="151">
        <f t="shared" si="43"/>
        <v>0</v>
      </c>
      <c r="M488" s="725"/>
      <c r="R488" s="165">
        <v>0</v>
      </c>
    </row>
    <row r="489" spans="1:18" x14ac:dyDescent="0.3">
      <c r="A489" s="158">
        <v>143</v>
      </c>
      <c r="B489" s="321" t="s">
        <v>1289</v>
      </c>
      <c r="C489" s="146"/>
      <c r="D489" s="146"/>
      <c r="E489" s="146"/>
      <c r="F489" s="146"/>
      <c r="G489" s="690">
        <f t="shared" si="45"/>
        <v>0</v>
      </c>
      <c r="H489" s="151">
        <f t="shared" si="44"/>
        <v>0</v>
      </c>
      <c r="I489" s="151">
        <f t="shared" si="42"/>
        <v>0</v>
      </c>
      <c r="J489" s="734">
        <v>0</v>
      </c>
      <c r="K489" s="151">
        <v>0</v>
      </c>
      <c r="L489" s="151">
        <f t="shared" si="43"/>
        <v>0</v>
      </c>
      <c r="M489" s="725"/>
      <c r="R489" s="165">
        <v>0</v>
      </c>
    </row>
    <row r="490" spans="1:18" x14ac:dyDescent="0.3">
      <c r="A490" s="158">
        <v>144</v>
      </c>
      <c r="B490" s="321" t="s">
        <v>1290</v>
      </c>
      <c r="C490" s="146"/>
      <c r="D490" s="146"/>
      <c r="E490" s="146"/>
      <c r="F490" s="146"/>
      <c r="G490" s="690">
        <f t="shared" si="45"/>
        <v>0</v>
      </c>
      <c r="H490" s="151">
        <f t="shared" si="44"/>
        <v>0</v>
      </c>
      <c r="I490" s="151">
        <f t="shared" si="42"/>
        <v>0</v>
      </c>
      <c r="J490" s="734">
        <v>0</v>
      </c>
      <c r="K490" s="151">
        <v>0</v>
      </c>
      <c r="L490" s="151">
        <f t="shared" si="43"/>
        <v>0</v>
      </c>
      <c r="M490" s="725"/>
      <c r="R490" s="165">
        <v>0</v>
      </c>
    </row>
    <row r="491" spans="1:18" x14ac:dyDescent="0.3">
      <c r="A491" s="158">
        <v>145</v>
      </c>
      <c r="B491" s="321" t="s">
        <v>2191</v>
      </c>
      <c r="C491" s="146"/>
      <c r="D491" s="146"/>
      <c r="E491" s="146"/>
      <c r="F491" s="146"/>
      <c r="G491" s="690">
        <f t="shared" si="45"/>
        <v>0</v>
      </c>
      <c r="H491" s="151">
        <f t="shared" si="44"/>
        <v>0</v>
      </c>
      <c r="I491" s="151">
        <f t="shared" si="42"/>
        <v>0</v>
      </c>
      <c r="J491" s="734">
        <v>0</v>
      </c>
      <c r="K491" s="151">
        <v>0</v>
      </c>
      <c r="L491" s="151">
        <f t="shared" si="43"/>
        <v>0</v>
      </c>
      <c r="M491" s="725"/>
      <c r="R491" s="165">
        <v>0</v>
      </c>
    </row>
    <row r="492" spans="1:18" x14ac:dyDescent="0.3">
      <c r="A492" s="266"/>
      <c r="B492" s="335" t="s">
        <v>694</v>
      </c>
      <c r="C492" s="138">
        <f t="shared" ref="C492:K492" si="46">SUM(C351:C491)</f>
        <v>150385.20000000001</v>
      </c>
      <c r="D492" s="138">
        <f t="shared" si="46"/>
        <v>226.39999999999998</v>
      </c>
      <c r="E492" s="138">
        <f t="shared" si="46"/>
        <v>0</v>
      </c>
      <c r="F492" s="138">
        <f t="shared" si="46"/>
        <v>150611.6</v>
      </c>
      <c r="G492" s="690">
        <f>SUM(G351:G491)</f>
        <v>1.5000000000000002</v>
      </c>
      <c r="H492" s="151">
        <f t="shared" si="44"/>
        <v>6422.1750000000011</v>
      </c>
      <c r="I492" s="138">
        <f t="shared" si="46"/>
        <v>1412.8785</v>
      </c>
      <c r="J492" s="138">
        <f t="shared" si="46"/>
        <v>2700.3972311045709</v>
      </c>
      <c r="K492" s="138">
        <f t="shared" si="46"/>
        <v>2181.2460017770632</v>
      </c>
      <c r="L492" s="151">
        <f t="shared" si="43"/>
        <v>2658.9388761662403</v>
      </c>
      <c r="M492" s="725">
        <f t="shared" ref="M492:M503" si="47">(K492+J492+I492+H492)/F492</f>
        <v>8.4433713823381704E-2</v>
      </c>
    </row>
    <row r="493" spans="1:18" x14ac:dyDescent="0.3">
      <c r="A493" s="335" t="s">
        <v>695</v>
      </c>
      <c r="B493" s="321"/>
      <c r="C493" s="146"/>
      <c r="D493" s="146"/>
      <c r="E493" s="146"/>
      <c r="F493" s="146"/>
      <c r="G493" s="146"/>
      <c r="H493" s="151">
        <f t="shared" si="44"/>
        <v>0</v>
      </c>
      <c r="I493" s="151"/>
      <c r="J493" s="734"/>
      <c r="K493" s="151"/>
      <c r="L493" s="151"/>
      <c r="M493" s="725"/>
    </row>
    <row r="494" spans="1:18" x14ac:dyDescent="0.3">
      <c r="A494" s="152">
        <v>1</v>
      </c>
      <c r="B494" s="324" t="s">
        <v>696</v>
      </c>
      <c r="C494" s="778">
        <v>4327</v>
      </c>
      <c r="D494" s="778">
        <v>114</v>
      </c>
      <c r="E494" s="778">
        <v>272.8</v>
      </c>
      <c r="F494" s="146">
        <f t="shared" ref="F494:F500" si="48">C494+D494+E494</f>
        <v>4713.8</v>
      </c>
      <c r="G494" s="702">
        <f>2/151339.1*F494</f>
        <v>6.2294542520736546E-2</v>
      </c>
      <c r="H494" s="151">
        <f t="shared" si="44"/>
        <v>266.71096907540749</v>
      </c>
      <c r="I494" s="151">
        <f t="shared" si="42"/>
        <v>58.67641319658965</v>
      </c>
      <c r="J494" s="734">
        <v>112.91006814919589</v>
      </c>
      <c r="K494" s="151">
        <v>97.709691077297137</v>
      </c>
      <c r="L494" s="151">
        <f t="shared" si="43"/>
        <v>119.10811342322522</v>
      </c>
      <c r="M494" s="725">
        <f>(K494+J494+I494+H494)/F494</f>
        <v>0.11371020015666558</v>
      </c>
    </row>
    <row r="495" spans="1:18" x14ac:dyDescent="0.3">
      <c r="A495" s="152">
        <v>2</v>
      </c>
      <c r="B495" s="321" t="s">
        <v>697</v>
      </c>
      <c r="C495" s="779">
        <v>4136.82</v>
      </c>
      <c r="D495" s="779"/>
      <c r="E495" s="779"/>
      <c r="F495" s="146">
        <f t="shared" si="48"/>
        <v>4136.82</v>
      </c>
      <c r="G495" s="702">
        <f t="shared" ref="G495:G558" si="49">2/151339.1*F495</f>
        <v>5.466954673313109E-2</v>
      </c>
      <c r="H495" s="151">
        <f t="shared" si="44"/>
        <v>234.06493086056409</v>
      </c>
      <c r="I495" s="151">
        <f t="shared" si="42"/>
        <v>51.494284789324098</v>
      </c>
      <c r="J495" s="734">
        <v>99.089615198132407</v>
      </c>
      <c r="K495" s="151">
        <v>85.749799364076608</v>
      </c>
      <c r="L495" s="151">
        <f t="shared" si="43"/>
        <v>104.5290054248094</v>
      </c>
      <c r="M495" s="725">
        <f t="shared" si="47"/>
        <v>0.11371020015666557</v>
      </c>
    </row>
    <row r="496" spans="1:18" x14ac:dyDescent="0.3">
      <c r="A496" s="152">
        <v>3</v>
      </c>
      <c r="B496" s="321" t="s">
        <v>698</v>
      </c>
      <c r="C496" s="779">
        <v>7984.78</v>
      </c>
      <c r="D496" s="779"/>
      <c r="E496" s="779"/>
      <c r="F496" s="146">
        <f t="shared" si="48"/>
        <v>7984.78</v>
      </c>
      <c r="G496" s="702">
        <f t="shared" si="49"/>
        <v>0.10552170589094292</v>
      </c>
      <c r="H496" s="151">
        <f t="shared" si="44"/>
        <v>451.78590768677753</v>
      </c>
      <c r="I496" s="151">
        <f t="shared" ref="I496:I551" si="50">H496*0.22</f>
        <v>99.39289969109106</v>
      </c>
      <c r="J496" s="734">
        <v>191.26014127802119</v>
      </c>
      <c r="K496" s="151">
        <v>165.51198335105025</v>
      </c>
      <c r="L496" s="151">
        <f t="shared" si="43"/>
        <v>201.75910770493027</v>
      </c>
      <c r="M496" s="725">
        <f t="shared" si="47"/>
        <v>0.11371020015666557</v>
      </c>
    </row>
    <row r="497" spans="1:14" x14ac:dyDescent="0.3">
      <c r="A497" s="152">
        <v>5</v>
      </c>
      <c r="B497" s="321" t="s">
        <v>701</v>
      </c>
      <c r="C497" s="779">
        <v>4206.5</v>
      </c>
      <c r="D497" s="779"/>
      <c r="E497" s="779">
        <v>254.7</v>
      </c>
      <c r="F497" s="146">
        <f t="shared" si="48"/>
        <v>4461.2</v>
      </c>
      <c r="G497" s="702">
        <f t="shared" si="49"/>
        <v>5.8956343734038325E-2</v>
      </c>
      <c r="H497" s="151">
        <f t="shared" si="44"/>
        <v>252.41863788009837</v>
      </c>
      <c r="I497" s="151">
        <f t="shared" si="50"/>
        <v>55.532100333621642</v>
      </c>
      <c r="J497" s="734">
        <v>106.85951801671531</v>
      </c>
      <c r="K497" s="151">
        <v>92.473688708481049</v>
      </c>
      <c r="L497" s="151">
        <f t="shared" si="43"/>
        <v>112.72542653563841</v>
      </c>
      <c r="M497" s="725">
        <f t="shared" si="47"/>
        <v>0.11371020015666557</v>
      </c>
    </row>
    <row r="498" spans="1:14" x14ac:dyDescent="0.3">
      <c r="A498" s="152">
        <v>6</v>
      </c>
      <c r="B498" s="321" t="s">
        <v>702</v>
      </c>
      <c r="C498" s="779">
        <v>10161.57</v>
      </c>
      <c r="D498" s="779"/>
      <c r="E498" s="779"/>
      <c r="F498" s="146">
        <f t="shared" si="48"/>
        <v>10161.57</v>
      </c>
      <c r="G498" s="702">
        <f t="shared" si="49"/>
        <v>0.13428875948119157</v>
      </c>
      <c r="H498" s="151">
        <f t="shared" si="44"/>
        <v>574.95060928074759</v>
      </c>
      <c r="I498" s="151">
        <f t="shared" si="50"/>
        <v>126.48913404176447</v>
      </c>
      <c r="J498" s="734">
        <v>243.40098459901236</v>
      </c>
      <c r="K498" s="151">
        <v>210.6334306844436</v>
      </c>
      <c r="L498" s="151">
        <f t="shared" si="43"/>
        <v>256.76215200433677</v>
      </c>
      <c r="M498" s="725">
        <f t="shared" si="47"/>
        <v>0.11371020015666557</v>
      </c>
    </row>
    <row r="499" spans="1:14" x14ac:dyDescent="0.3">
      <c r="A499" s="152">
        <v>10</v>
      </c>
      <c r="B499" s="321" t="s">
        <v>707</v>
      </c>
      <c r="C499" s="779">
        <v>5818.22</v>
      </c>
      <c r="D499" s="779"/>
      <c r="E499" s="779"/>
      <c r="F499" s="146">
        <f t="shared" si="48"/>
        <v>5818.22</v>
      </c>
      <c r="G499" s="702">
        <f t="shared" si="49"/>
        <v>7.6889845386948916E-2</v>
      </c>
      <c r="H499" s="151">
        <f t="shared" si="44"/>
        <v>329.2000285319524</v>
      </c>
      <c r="I499" s="151">
        <f t="shared" si="50"/>
        <v>72.424006277029534</v>
      </c>
      <c r="J499" s="734">
        <v>139.36433805146899</v>
      </c>
      <c r="K499" s="151">
        <v>120.60258789506379</v>
      </c>
      <c r="L499" s="151">
        <f t="shared" si="43"/>
        <v>147.01455464408278</v>
      </c>
      <c r="M499" s="725">
        <f t="shared" si="47"/>
        <v>0.11371020015666557</v>
      </c>
    </row>
    <row r="500" spans="1:14" x14ac:dyDescent="0.3">
      <c r="A500" s="152">
        <v>11</v>
      </c>
      <c r="B500" s="321" t="s">
        <v>708</v>
      </c>
      <c r="C500" s="779">
        <v>14736.69</v>
      </c>
      <c r="D500" s="779">
        <v>1007.3</v>
      </c>
      <c r="E500" s="779">
        <v>671</v>
      </c>
      <c r="F500" s="146">
        <f t="shared" si="48"/>
        <v>16414.989999999998</v>
      </c>
      <c r="G500" s="702">
        <f t="shared" si="49"/>
        <v>0.21692992756002907</v>
      </c>
      <c r="H500" s="151">
        <f t="shared" si="44"/>
        <v>928.77463835188644</v>
      </c>
      <c r="I500" s="151">
        <f t="shared" si="50"/>
        <v>204.33042043741503</v>
      </c>
      <c r="J500" s="734">
        <v>393.18970672671065</v>
      </c>
      <c r="K500" s="151">
        <v>340.25703295365133</v>
      </c>
      <c r="L500" s="151">
        <f t="shared" si="43"/>
        <v>414.77332317050099</v>
      </c>
      <c r="M500" s="725">
        <f t="shared" si="47"/>
        <v>0.11371020015666557</v>
      </c>
    </row>
    <row r="501" spans="1:14" x14ac:dyDescent="0.3">
      <c r="A501" s="152">
        <v>12</v>
      </c>
      <c r="B501" s="321" t="s">
        <v>710</v>
      </c>
      <c r="C501" s="779"/>
      <c r="D501" s="779"/>
      <c r="E501" s="779"/>
      <c r="F501" s="146"/>
      <c r="G501" s="702">
        <f t="shared" si="49"/>
        <v>0</v>
      </c>
      <c r="H501" s="151">
        <f t="shared" si="44"/>
        <v>0</v>
      </c>
      <c r="I501" s="151">
        <f t="shared" si="50"/>
        <v>0</v>
      </c>
      <c r="J501" s="734">
        <v>0</v>
      </c>
      <c r="K501" s="151">
        <v>0</v>
      </c>
      <c r="L501" s="151">
        <f t="shared" si="43"/>
        <v>0</v>
      </c>
      <c r="M501" s="725"/>
    </row>
    <row r="502" spans="1:14" x14ac:dyDescent="0.3">
      <c r="A502" s="152">
        <v>13</v>
      </c>
      <c r="B502" s="321" t="s">
        <v>711</v>
      </c>
      <c r="C502" s="779"/>
      <c r="D502" s="779"/>
      <c r="E502" s="779"/>
      <c r="F502" s="146"/>
      <c r="G502" s="702">
        <f t="shared" si="49"/>
        <v>0</v>
      </c>
      <c r="H502" s="151">
        <f t="shared" si="44"/>
        <v>0</v>
      </c>
      <c r="I502" s="151">
        <f t="shared" si="50"/>
        <v>0</v>
      </c>
      <c r="J502" s="734">
        <v>0</v>
      </c>
      <c r="K502" s="151">
        <v>0</v>
      </c>
      <c r="L502" s="151">
        <f t="shared" si="43"/>
        <v>0</v>
      </c>
      <c r="M502" s="725"/>
    </row>
    <row r="503" spans="1:14" x14ac:dyDescent="0.3">
      <c r="A503" s="152">
        <v>14</v>
      </c>
      <c r="B503" s="321" t="s">
        <v>713</v>
      </c>
      <c r="C503" s="779">
        <v>4314.8999999999996</v>
      </c>
      <c r="D503" s="779"/>
      <c r="E503" s="779">
        <v>94.6</v>
      </c>
      <c r="F503" s="146">
        <f>C503+D503+E503</f>
        <v>4409.5</v>
      </c>
      <c r="G503" s="702">
        <f t="shared" si="49"/>
        <v>5.8273109857267552E-2</v>
      </c>
      <c r="H503" s="151">
        <f t="shared" si="44"/>
        <v>249.49340619839816</v>
      </c>
      <c r="I503" s="151">
        <f t="shared" si="50"/>
        <v>54.888549363647599</v>
      </c>
      <c r="J503" s="734">
        <v>105.62114334589488</v>
      </c>
      <c r="K503" s="151">
        <v>91.402028682876178</v>
      </c>
      <c r="L503" s="151">
        <f t="shared" si="43"/>
        <v>111.41907296442606</v>
      </c>
      <c r="M503" s="725">
        <f t="shared" si="47"/>
        <v>0.11371020015666557</v>
      </c>
    </row>
    <row r="504" spans="1:14" x14ac:dyDescent="0.3">
      <c r="A504" s="152">
        <v>15</v>
      </c>
      <c r="B504" s="321" t="s">
        <v>714</v>
      </c>
      <c r="C504" s="779"/>
      <c r="D504" s="779"/>
      <c r="E504" s="779"/>
      <c r="F504" s="146"/>
      <c r="G504" s="702">
        <f t="shared" si="49"/>
        <v>0</v>
      </c>
      <c r="H504" s="151">
        <f t="shared" si="44"/>
        <v>0</v>
      </c>
      <c r="I504" s="151">
        <f t="shared" si="50"/>
        <v>0</v>
      </c>
      <c r="J504" s="734">
        <v>0</v>
      </c>
      <c r="K504" s="151">
        <v>0</v>
      </c>
      <c r="L504" s="151">
        <f t="shared" si="43"/>
        <v>0</v>
      </c>
      <c r="M504" s="725"/>
    </row>
    <row r="505" spans="1:14" s="320" customFormat="1" x14ac:dyDescent="0.3">
      <c r="A505" s="152">
        <v>16</v>
      </c>
      <c r="B505" s="321" t="s">
        <v>715</v>
      </c>
      <c r="C505" s="779"/>
      <c r="D505" s="779"/>
      <c r="E505" s="779"/>
      <c r="F505" s="146"/>
      <c r="G505" s="702">
        <f t="shared" si="49"/>
        <v>0</v>
      </c>
      <c r="H505" s="151">
        <f t="shared" si="44"/>
        <v>0</v>
      </c>
      <c r="I505" s="151">
        <f t="shared" si="50"/>
        <v>0</v>
      </c>
      <c r="J505" s="734">
        <v>0</v>
      </c>
      <c r="K505" s="151">
        <v>0</v>
      </c>
      <c r="L505" s="151">
        <f t="shared" si="43"/>
        <v>0</v>
      </c>
      <c r="M505" s="725"/>
      <c r="N505" s="336"/>
    </row>
    <row r="506" spans="1:14" x14ac:dyDescent="0.3">
      <c r="A506" s="152">
        <v>17</v>
      </c>
      <c r="B506" s="321" t="s">
        <v>716</v>
      </c>
      <c r="C506" s="779"/>
      <c r="D506" s="779"/>
      <c r="E506" s="779"/>
      <c r="F506" s="146"/>
      <c r="G506" s="702">
        <f t="shared" si="49"/>
        <v>0</v>
      </c>
      <c r="H506" s="151">
        <f t="shared" si="44"/>
        <v>0</v>
      </c>
      <c r="I506" s="151">
        <f t="shared" si="50"/>
        <v>0</v>
      </c>
      <c r="J506" s="734">
        <v>0</v>
      </c>
      <c r="K506" s="151">
        <v>0</v>
      </c>
      <c r="L506" s="151">
        <f t="shared" si="43"/>
        <v>0</v>
      </c>
      <c r="M506" s="725"/>
    </row>
    <row r="507" spans="1:14" x14ac:dyDescent="0.3">
      <c r="A507" s="152">
        <v>18</v>
      </c>
      <c r="B507" s="321" t="s">
        <v>717</v>
      </c>
      <c r="C507" s="779"/>
      <c r="D507" s="779"/>
      <c r="E507" s="779"/>
      <c r="F507" s="146"/>
      <c r="G507" s="702">
        <f t="shared" si="49"/>
        <v>0</v>
      </c>
      <c r="H507" s="151">
        <f t="shared" si="44"/>
        <v>0</v>
      </c>
      <c r="I507" s="151">
        <f t="shared" si="50"/>
        <v>0</v>
      </c>
      <c r="J507" s="734">
        <v>0</v>
      </c>
      <c r="K507" s="151">
        <v>0</v>
      </c>
      <c r="L507" s="151">
        <f t="shared" ref="L507:L568" si="51">K507*1.219</f>
        <v>0</v>
      </c>
      <c r="M507" s="725"/>
    </row>
    <row r="508" spans="1:14" x14ac:dyDescent="0.3">
      <c r="A508" s="152">
        <v>19</v>
      </c>
      <c r="B508" s="321" t="s">
        <v>718</v>
      </c>
      <c r="C508" s="779"/>
      <c r="D508" s="779"/>
      <c r="E508" s="779"/>
      <c r="F508" s="146"/>
      <c r="G508" s="702">
        <f t="shared" si="49"/>
        <v>0</v>
      </c>
      <c r="H508" s="151">
        <f t="shared" si="44"/>
        <v>0</v>
      </c>
      <c r="I508" s="151">
        <f t="shared" si="50"/>
        <v>0</v>
      </c>
      <c r="J508" s="734">
        <v>0</v>
      </c>
      <c r="K508" s="151">
        <v>0</v>
      </c>
      <c r="L508" s="151">
        <f t="shared" si="51"/>
        <v>0</v>
      </c>
      <c r="M508" s="725"/>
    </row>
    <row r="509" spans="1:14" x14ac:dyDescent="0.3">
      <c r="A509" s="152">
        <v>20</v>
      </c>
      <c r="B509" s="321" t="s">
        <v>719</v>
      </c>
      <c r="C509" s="779"/>
      <c r="D509" s="779"/>
      <c r="E509" s="779"/>
      <c r="F509" s="146"/>
      <c r="G509" s="702">
        <f t="shared" si="49"/>
        <v>0</v>
      </c>
      <c r="H509" s="151">
        <f t="shared" si="44"/>
        <v>0</v>
      </c>
      <c r="I509" s="151">
        <f t="shared" si="50"/>
        <v>0</v>
      </c>
      <c r="J509" s="734">
        <v>0</v>
      </c>
      <c r="K509" s="151">
        <v>0</v>
      </c>
      <c r="L509" s="151">
        <f t="shared" si="51"/>
        <v>0</v>
      </c>
      <c r="M509" s="725"/>
    </row>
    <row r="510" spans="1:14" x14ac:dyDescent="0.3">
      <c r="A510" s="152">
        <v>21</v>
      </c>
      <c r="B510" s="321" t="s">
        <v>720</v>
      </c>
      <c r="C510" s="779"/>
      <c r="D510" s="779"/>
      <c r="E510" s="779"/>
      <c r="F510" s="146"/>
      <c r="G510" s="702">
        <f t="shared" si="49"/>
        <v>0</v>
      </c>
      <c r="H510" s="151">
        <f t="shared" si="44"/>
        <v>0</v>
      </c>
      <c r="I510" s="151">
        <f t="shared" si="50"/>
        <v>0</v>
      </c>
      <c r="J510" s="734">
        <v>0</v>
      </c>
      <c r="K510" s="151">
        <v>0</v>
      </c>
      <c r="L510" s="151">
        <f t="shared" si="51"/>
        <v>0</v>
      </c>
      <c r="M510" s="725"/>
    </row>
    <row r="511" spans="1:14" x14ac:dyDescent="0.3">
      <c r="A511" s="152">
        <v>22</v>
      </c>
      <c r="B511" s="321" t="s">
        <v>721</v>
      </c>
      <c r="C511" s="779"/>
      <c r="D511" s="779"/>
      <c r="E511" s="779"/>
      <c r="F511" s="146"/>
      <c r="G511" s="702">
        <f t="shared" si="49"/>
        <v>0</v>
      </c>
      <c r="H511" s="151">
        <f t="shared" si="44"/>
        <v>0</v>
      </c>
      <c r="I511" s="151">
        <f t="shared" si="50"/>
        <v>0</v>
      </c>
      <c r="J511" s="734">
        <v>0</v>
      </c>
      <c r="K511" s="151">
        <v>0</v>
      </c>
      <c r="L511" s="151">
        <f t="shared" si="51"/>
        <v>0</v>
      </c>
      <c r="M511" s="725"/>
    </row>
    <row r="512" spans="1:14" x14ac:dyDescent="0.3">
      <c r="A512" s="152">
        <v>23</v>
      </c>
      <c r="B512" s="321" t="s">
        <v>722</v>
      </c>
      <c r="C512" s="779"/>
      <c r="D512" s="779"/>
      <c r="E512" s="779"/>
      <c r="F512" s="146"/>
      <c r="G512" s="702">
        <f t="shared" si="49"/>
        <v>0</v>
      </c>
      <c r="H512" s="151">
        <f t="shared" si="44"/>
        <v>0</v>
      </c>
      <c r="I512" s="151">
        <f t="shared" si="50"/>
        <v>0</v>
      </c>
      <c r="J512" s="734">
        <v>0</v>
      </c>
      <c r="K512" s="151">
        <v>0</v>
      </c>
      <c r="L512" s="151">
        <f t="shared" si="51"/>
        <v>0</v>
      </c>
      <c r="M512" s="725"/>
    </row>
    <row r="513" spans="1:14" x14ac:dyDescent="0.3">
      <c r="A513" s="152">
        <v>24</v>
      </c>
      <c r="B513" s="321" t="s">
        <v>723</v>
      </c>
      <c r="C513" s="779"/>
      <c r="D513" s="779"/>
      <c r="E513" s="779"/>
      <c r="F513" s="146"/>
      <c r="G513" s="702">
        <f t="shared" si="49"/>
        <v>0</v>
      </c>
      <c r="H513" s="151">
        <f t="shared" si="44"/>
        <v>0</v>
      </c>
      <c r="I513" s="151">
        <f t="shared" si="50"/>
        <v>0</v>
      </c>
      <c r="J513" s="734">
        <v>0</v>
      </c>
      <c r="K513" s="151">
        <v>0</v>
      </c>
      <c r="L513" s="151">
        <f t="shared" si="51"/>
        <v>0</v>
      </c>
      <c r="M513" s="725"/>
    </row>
    <row r="514" spans="1:14" x14ac:dyDescent="0.3">
      <c r="A514" s="152">
        <v>25</v>
      </c>
      <c r="B514" s="321" t="s">
        <v>724</v>
      </c>
      <c r="C514" s="779"/>
      <c r="D514" s="779"/>
      <c r="E514" s="779"/>
      <c r="F514" s="146"/>
      <c r="G514" s="702">
        <f t="shared" si="49"/>
        <v>0</v>
      </c>
      <c r="H514" s="151">
        <f t="shared" si="44"/>
        <v>0</v>
      </c>
      <c r="I514" s="151">
        <f t="shared" si="50"/>
        <v>0</v>
      </c>
      <c r="J514" s="734">
        <v>0</v>
      </c>
      <c r="K514" s="151">
        <v>0</v>
      </c>
      <c r="L514" s="151">
        <f t="shared" si="51"/>
        <v>0</v>
      </c>
      <c r="M514" s="725"/>
    </row>
    <row r="515" spans="1:14" x14ac:dyDescent="0.3">
      <c r="A515" s="152">
        <v>26</v>
      </c>
      <c r="B515" s="321" t="s">
        <v>725</v>
      </c>
      <c r="C515" s="146"/>
      <c r="D515" s="146"/>
      <c r="E515" s="146"/>
      <c r="F515" s="146"/>
      <c r="G515" s="702">
        <f t="shared" si="49"/>
        <v>0</v>
      </c>
      <c r="H515" s="151">
        <f t="shared" si="44"/>
        <v>0</v>
      </c>
      <c r="I515" s="151">
        <f t="shared" si="50"/>
        <v>0</v>
      </c>
      <c r="J515" s="734">
        <v>0</v>
      </c>
      <c r="K515" s="151">
        <v>0</v>
      </c>
      <c r="L515" s="151">
        <f t="shared" si="51"/>
        <v>0</v>
      </c>
      <c r="M515" s="725"/>
    </row>
    <row r="516" spans="1:14" x14ac:dyDescent="0.3">
      <c r="A516" s="152">
        <v>27</v>
      </c>
      <c r="B516" s="321" t="s">
        <v>726</v>
      </c>
      <c r="C516" s="779"/>
      <c r="D516" s="779"/>
      <c r="E516" s="779"/>
      <c r="F516" s="146"/>
      <c r="G516" s="702">
        <f t="shared" si="49"/>
        <v>0</v>
      </c>
      <c r="H516" s="151">
        <f t="shared" si="44"/>
        <v>0</v>
      </c>
      <c r="I516" s="151">
        <f t="shared" si="50"/>
        <v>0</v>
      </c>
      <c r="J516" s="734">
        <v>0</v>
      </c>
      <c r="K516" s="151">
        <v>0</v>
      </c>
      <c r="L516" s="151">
        <f t="shared" si="51"/>
        <v>0</v>
      </c>
      <c r="M516" s="725"/>
    </row>
    <row r="517" spans="1:14" x14ac:dyDescent="0.3">
      <c r="A517" s="152">
        <v>28</v>
      </c>
      <c r="B517" s="321" t="s">
        <v>727</v>
      </c>
      <c r="C517" s="779">
        <v>4501</v>
      </c>
      <c r="D517" s="779"/>
      <c r="E517" s="779"/>
      <c r="F517" s="146">
        <f>C517+D517+E517</f>
        <v>4501</v>
      </c>
      <c r="G517" s="702">
        <f t="shared" si="49"/>
        <v>5.9482314880952777E-2</v>
      </c>
      <c r="H517" s="151">
        <f t="shared" si="44"/>
        <v>254.67055704705527</v>
      </c>
      <c r="I517" s="151">
        <f t="shared" si="50"/>
        <v>56.02752255035216</v>
      </c>
      <c r="J517" s="734">
        <v>107.81285093545138</v>
      </c>
      <c r="K517" s="151">
        <v>93.298680372292935</v>
      </c>
      <c r="L517" s="151">
        <f t="shared" si="51"/>
        <v>113.73109137382509</v>
      </c>
      <c r="M517" s="725">
        <f>(K517+J517+I517+H517)/F517</f>
        <v>0.11371020015666558</v>
      </c>
    </row>
    <row r="518" spans="1:14" x14ac:dyDescent="0.3">
      <c r="A518" s="152">
        <v>29</v>
      </c>
      <c r="B518" s="321" t="s">
        <v>728</v>
      </c>
      <c r="C518" s="779"/>
      <c r="D518" s="779"/>
      <c r="E518" s="779"/>
      <c r="F518" s="146"/>
      <c r="G518" s="702">
        <f t="shared" si="49"/>
        <v>0</v>
      </c>
      <c r="H518" s="151">
        <f t="shared" si="44"/>
        <v>0</v>
      </c>
      <c r="I518" s="151">
        <f t="shared" si="50"/>
        <v>0</v>
      </c>
      <c r="J518" s="734">
        <v>0</v>
      </c>
      <c r="K518" s="151">
        <v>0</v>
      </c>
      <c r="L518" s="151">
        <f t="shared" si="51"/>
        <v>0</v>
      </c>
      <c r="M518" s="725"/>
    </row>
    <row r="519" spans="1:14" x14ac:dyDescent="0.3">
      <c r="A519" s="152">
        <v>30</v>
      </c>
      <c r="B519" s="321" t="s">
        <v>729</v>
      </c>
      <c r="C519" s="779"/>
      <c r="D519" s="779"/>
      <c r="E519" s="779"/>
      <c r="F519" s="146"/>
      <c r="G519" s="702">
        <f t="shared" si="49"/>
        <v>0</v>
      </c>
      <c r="H519" s="151">
        <f t="shared" ref="H519:H582" si="52">G519*4281.45</f>
        <v>0</v>
      </c>
      <c r="I519" s="151">
        <f t="shared" si="50"/>
        <v>0</v>
      </c>
      <c r="J519" s="734">
        <v>0</v>
      </c>
      <c r="K519" s="151">
        <v>0</v>
      </c>
      <c r="L519" s="151">
        <f t="shared" si="51"/>
        <v>0</v>
      </c>
      <c r="M519" s="725"/>
    </row>
    <row r="520" spans="1:14" x14ac:dyDescent="0.3">
      <c r="A520" s="152">
        <v>31</v>
      </c>
      <c r="B520" s="321" t="s">
        <v>730</v>
      </c>
      <c r="C520" s="779"/>
      <c r="D520" s="779"/>
      <c r="E520" s="779"/>
      <c r="F520" s="146"/>
      <c r="G520" s="702">
        <f t="shared" si="49"/>
        <v>0</v>
      </c>
      <c r="H520" s="151">
        <f t="shared" si="52"/>
        <v>0</v>
      </c>
      <c r="I520" s="151">
        <f t="shared" si="50"/>
        <v>0</v>
      </c>
      <c r="J520" s="734">
        <v>0</v>
      </c>
      <c r="K520" s="151">
        <v>0</v>
      </c>
      <c r="L520" s="151">
        <f t="shared" si="51"/>
        <v>0</v>
      </c>
      <c r="M520" s="725"/>
      <c r="N520" s="165" t="s">
        <v>1029</v>
      </c>
    </row>
    <row r="521" spans="1:14" x14ac:dyDescent="0.3">
      <c r="A521" s="152">
        <v>32</v>
      </c>
      <c r="B521" s="321" t="s">
        <v>731</v>
      </c>
      <c r="C521" s="779"/>
      <c r="D521" s="779"/>
      <c r="E521" s="779"/>
      <c r="F521" s="146"/>
      <c r="G521" s="702">
        <f t="shared" si="49"/>
        <v>0</v>
      </c>
      <c r="H521" s="151">
        <f t="shared" si="52"/>
        <v>0</v>
      </c>
      <c r="I521" s="151">
        <f t="shared" si="50"/>
        <v>0</v>
      </c>
      <c r="J521" s="734">
        <v>0</v>
      </c>
      <c r="K521" s="151">
        <v>0</v>
      </c>
      <c r="L521" s="151">
        <f t="shared" si="51"/>
        <v>0</v>
      </c>
      <c r="M521" s="725"/>
      <c r="N521" s="165" t="s">
        <v>1029</v>
      </c>
    </row>
    <row r="522" spans="1:14" x14ac:dyDescent="0.3">
      <c r="A522" s="152">
        <v>33</v>
      </c>
      <c r="B522" s="321" t="s">
        <v>732</v>
      </c>
      <c r="C522" s="779"/>
      <c r="D522" s="779"/>
      <c r="E522" s="779"/>
      <c r="F522" s="146"/>
      <c r="G522" s="702">
        <f t="shared" si="49"/>
        <v>0</v>
      </c>
      <c r="H522" s="151">
        <f t="shared" si="52"/>
        <v>0</v>
      </c>
      <c r="I522" s="151">
        <f t="shared" si="50"/>
        <v>0</v>
      </c>
      <c r="J522" s="734">
        <v>0</v>
      </c>
      <c r="K522" s="151">
        <v>0</v>
      </c>
      <c r="L522" s="151">
        <f t="shared" si="51"/>
        <v>0</v>
      </c>
      <c r="M522" s="725"/>
      <c r="N522" s="165" t="s">
        <v>1029</v>
      </c>
    </row>
    <row r="523" spans="1:14" x14ac:dyDescent="0.3">
      <c r="A523" s="152">
        <v>34</v>
      </c>
      <c r="B523" s="321" t="s">
        <v>733</v>
      </c>
      <c r="C523" s="779"/>
      <c r="D523" s="779"/>
      <c r="E523" s="779"/>
      <c r="F523" s="146"/>
      <c r="G523" s="702">
        <f t="shared" si="49"/>
        <v>0</v>
      </c>
      <c r="H523" s="151">
        <f t="shared" si="52"/>
        <v>0</v>
      </c>
      <c r="I523" s="151">
        <f t="shared" si="50"/>
        <v>0</v>
      </c>
      <c r="J523" s="734">
        <v>0</v>
      </c>
      <c r="K523" s="151">
        <v>0</v>
      </c>
      <c r="L523" s="151">
        <f t="shared" si="51"/>
        <v>0</v>
      </c>
      <c r="M523" s="725"/>
    </row>
    <row r="524" spans="1:14" x14ac:dyDescent="0.3">
      <c r="A524" s="152">
        <v>35</v>
      </c>
      <c r="B524" s="321" t="s">
        <v>734</v>
      </c>
      <c r="C524" s="779"/>
      <c r="D524" s="779"/>
      <c r="E524" s="779"/>
      <c r="F524" s="146"/>
      <c r="G524" s="702">
        <f t="shared" si="49"/>
        <v>0</v>
      </c>
      <c r="H524" s="151">
        <f t="shared" si="52"/>
        <v>0</v>
      </c>
      <c r="I524" s="151">
        <f t="shared" si="50"/>
        <v>0</v>
      </c>
      <c r="J524" s="734">
        <v>0</v>
      </c>
      <c r="K524" s="151">
        <v>0</v>
      </c>
      <c r="L524" s="151">
        <f t="shared" si="51"/>
        <v>0</v>
      </c>
      <c r="M524" s="725"/>
    </row>
    <row r="525" spans="1:14" x14ac:dyDescent="0.3">
      <c r="A525" s="152">
        <v>36</v>
      </c>
      <c r="B525" s="321" t="s">
        <v>735</v>
      </c>
      <c r="C525" s="779"/>
      <c r="D525" s="779"/>
      <c r="E525" s="779"/>
      <c r="F525" s="146"/>
      <c r="G525" s="702">
        <f t="shared" si="49"/>
        <v>0</v>
      </c>
      <c r="H525" s="151">
        <f t="shared" si="52"/>
        <v>0</v>
      </c>
      <c r="I525" s="151">
        <f t="shared" si="50"/>
        <v>0</v>
      </c>
      <c r="J525" s="734">
        <v>0</v>
      </c>
      <c r="K525" s="151">
        <v>0</v>
      </c>
      <c r="L525" s="151">
        <f t="shared" si="51"/>
        <v>0</v>
      </c>
      <c r="M525" s="725"/>
    </row>
    <row r="526" spans="1:14" x14ac:dyDescent="0.3">
      <c r="A526" s="152">
        <v>37</v>
      </c>
      <c r="B526" s="321" t="s">
        <v>736</v>
      </c>
      <c r="C526" s="779"/>
      <c r="D526" s="779"/>
      <c r="E526" s="779"/>
      <c r="F526" s="146"/>
      <c r="G526" s="702">
        <f t="shared" si="49"/>
        <v>0</v>
      </c>
      <c r="H526" s="151">
        <f t="shared" si="52"/>
        <v>0</v>
      </c>
      <c r="I526" s="151">
        <f t="shared" si="50"/>
        <v>0</v>
      </c>
      <c r="J526" s="734">
        <v>0</v>
      </c>
      <c r="K526" s="151">
        <v>0</v>
      </c>
      <c r="L526" s="151">
        <f t="shared" si="51"/>
        <v>0</v>
      </c>
      <c r="M526" s="725"/>
    </row>
    <row r="527" spans="1:14" x14ac:dyDescent="0.3">
      <c r="A527" s="152">
        <v>38</v>
      </c>
      <c r="B527" s="321" t="s">
        <v>737</v>
      </c>
      <c r="C527" s="779"/>
      <c r="D527" s="779"/>
      <c r="E527" s="779"/>
      <c r="F527" s="146"/>
      <c r="G527" s="702">
        <f t="shared" si="49"/>
        <v>0</v>
      </c>
      <c r="H527" s="151">
        <f t="shared" si="52"/>
        <v>0</v>
      </c>
      <c r="I527" s="151">
        <f t="shared" si="50"/>
        <v>0</v>
      </c>
      <c r="J527" s="734">
        <v>0</v>
      </c>
      <c r="K527" s="151">
        <v>0</v>
      </c>
      <c r="L527" s="151">
        <f t="shared" si="51"/>
        <v>0</v>
      </c>
      <c r="M527" s="725"/>
    </row>
    <row r="528" spans="1:14" x14ac:dyDescent="0.3">
      <c r="A528" s="152">
        <v>39</v>
      </c>
      <c r="B528" s="321" t="s">
        <v>738</v>
      </c>
      <c r="C528" s="779"/>
      <c r="D528" s="779"/>
      <c r="E528" s="779"/>
      <c r="F528" s="146"/>
      <c r="G528" s="702">
        <f t="shared" si="49"/>
        <v>0</v>
      </c>
      <c r="H528" s="151">
        <f t="shared" si="52"/>
        <v>0</v>
      </c>
      <c r="I528" s="151">
        <f t="shared" si="50"/>
        <v>0</v>
      </c>
      <c r="J528" s="734">
        <v>0</v>
      </c>
      <c r="K528" s="151">
        <v>0</v>
      </c>
      <c r="L528" s="151">
        <f t="shared" si="51"/>
        <v>0</v>
      </c>
      <c r="M528" s="725"/>
    </row>
    <row r="529" spans="1:14" x14ac:dyDescent="0.3">
      <c r="A529" s="152">
        <v>40</v>
      </c>
      <c r="B529" s="321" t="s">
        <v>739</v>
      </c>
      <c r="C529" s="779"/>
      <c r="D529" s="779"/>
      <c r="E529" s="779"/>
      <c r="F529" s="146"/>
      <c r="G529" s="702">
        <f t="shared" si="49"/>
        <v>0</v>
      </c>
      <c r="H529" s="151">
        <f t="shared" si="52"/>
        <v>0</v>
      </c>
      <c r="I529" s="151">
        <f t="shared" si="50"/>
        <v>0</v>
      </c>
      <c r="J529" s="734">
        <v>0</v>
      </c>
      <c r="K529" s="151">
        <v>0</v>
      </c>
      <c r="L529" s="151">
        <f t="shared" si="51"/>
        <v>0</v>
      </c>
      <c r="M529" s="725"/>
    </row>
    <row r="530" spans="1:14" x14ac:dyDescent="0.3">
      <c r="A530" s="152">
        <v>41</v>
      </c>
      <c r="B530" s="321" t="s">
        <v>740</v>
      </c>
      <c r="C530" s="779"/>
      <c r="D530" s="779"/>
      <c r="E530" s="779"/>
      <c r="F530" s="146"/>
      <c r="G530" s="702">
        <f t="shared" si="49"/>
        <v>0</v>
      </c>
      <c r="H530" s="151">
        <f t="shared" si="52"/>
        <v>0</v>
      </c>
      <c r="I530" s="151">
        <f t="shared" si="50"/>
        <v>0</v>
      </c>
      <c r="J530" s="734">
        <v>0</v>
      </c>
      <c r="K530" s="151">
        <v>0</v>
      </c>
      <c r="L530" s="151">
        <f t="shared" si="51"/>
        <v>0</v>
      </c>
      <c r="M530" s="725"/>
    </row>
    <row r="531" spans="1:14" x14ac:dyDescent="0.3">
      <c r="A531" s="152">
        <v>42</v>
      </c>
      <c r="B531" s="321" t="s">
        <v>741</v>
      </c>
      <c r="C531" s="779"/>
      <c r="D531" s="779"/>
      <c r="E531" s="779"/>
      <c r="F531" s="146"/>
      <c r="G531" s="702">
        <f t="shared" si="49"/>
        <v>0</v>
      </c>
      <c r="H531" s="151">
        <f t="shared" si="52"/>
        <v>0</v>
      </c>
      <c r="I531" s="151">
        <f t="shared" si="50"/>
        <v>0</v>
      </c>
      <c r="J531" s="734">
        <v>0</v>
      </c>
      <c r="K531" s="151">
        <v>0</v>
      </c>
      <c r="L531" s="151">
        <f t="shared" si="51"/>
        <v>0</v>
      </c>
      <c r="M531" s="725"/>
      <c r="N531" s="165" t="s">
        <v>1029</v>
      </c>
    </row>
    <row r="532" spans="1:14" x14ac:dyDescent="0.3">
      <c r="A532" s="152">
        <v>43</v>
      </c>
      <c r="B532" s="321" t="s">
        <v>742</v>
      </c>
      <c r="C532" s="779"/>
      <c r="D532" s="779"/>
      <c r="E532" s="779"/>
      <c r="F532" s="146"/>
      <c r="G532" s="702">
        <f t="shared" si="49"/>
        <v>0</v>
      </c>
      <c r="H532" s="151">
        <f t="shared" si="52"/>
        <v>0</v>
      </c>
      <c r="I532" s="151">
        <f t="shared" si="50"/>
        <v>0</v>
      </c>
      <c r="J532" s="734">
        <v>0</v>
      </c>
      <c r="K532" s="151">
        <v>0</v>
      </c>
      <c r="L532" s="151">
        <f t="shared" si="51"/>
        <v>0</v>
      </c>
      <c r="M532" s="725"/>
    </row>
    <row r="533" spans="1:14" x14ac:dyDescent="0.3">
      <c r="A533" s="152">
        <v>44</v>
      </c>
      <c r="B533" s="321" t="s">
        <v>743</v>
      </c>
      <c r="C533" s="779"/>
      <c r="D533" s="779"/>
      <c r="E533" s="779"/>
      <c r="F533" s="146"/>
      <c r="G533" s="702">
        <f t="shared" si="49"/>
        <v>0</v>
      </c>
      <c r="H533" s="151">
        <f t="shared" si="52"/>
        <v>0</v>
      </c>
      <c r="I533" s="151">
        <f t="shared" si="50"/>
        <v>0</v>
      </c>
      <c r="J533" s="734">
        <v>0</v>
      </c>
      <c r="K533" s="151">
        <v>0</v>
      </c>
      <c r="L533" s="151">
        <f t="shared" si="51"/>
        <v>0</v>
      </c>
      <c r="M533" s="725"/>
    </row>
    <row r="534" spans="1:14" x14ac:dyDescent="0.3">
      <c r="A534" s="152">
        <v>45</v>
      </c>
      <c r="B534" s="321" t="s">
        <v>744</v>
      </c>
      <c r="C534" s="779"/>
      <c r="D534" s="779"/>
      <c r="E534" s="779"/>
      <c r="F534" s="146"/>
      <c r="G534" s="702">
        <f t="shared" si="49"/>
        <v>0</v>
      </c>
      <c r="H534" s="151">
        <f t="shared" si="52"/>
        <v>0</v>
      </c>
      <c r="I534" s="151">
        <f t="shared" si="50"/>
        <v>0</v>
      </c>
      <c r="J534" s="734">
        <v>0</v>
      </c>
      <c r="K534" s="151">
        <v>0</v>
      </c>
      <c r="L534" s="151">
        <f t="shared" si="51"/>
        <v>0</v>
      </c>
      <c r="M534" s="725"/>
    </row>
    <row r="535" spans="1:14" x14ac:dyDescent="0.3">
      <c r="A535" s="152">
        <v>46</v>
      </c>
      <c r="B535" s="321" t="s">
        <v>745</v>
      </c>
      <c r="C535" s="779"/>
      <c r="D535" s="779"/>
      <c r="E535" s="779"/>
      <c r="F535" s="146"/>
      <c r="G535" s="702">
        <f t="shared" si="49"/>
        <v>0</v>
      </c>
      <c r="H535" s="151">
        <f t="shared" si="52"/>
        <v>0</v>
      </c>
      <c r="I535" s="151">
        <f t="shared" si="50"/>
        <v>0</v>
      </c>
      <c r="J535" s="734">
        <v>0</v>
      </c>
      <c r="K535" s="151">
        <v>0</v>
      </c>
      <c r="L535" s="151">
        <f t="shared" si="51"/>
        <v>0</v>
      </c>
      <c r="M535" s="725"/>
    </row>
    <row r="536" spans="1:14" x14ac:dyDescent="0.3">
      <c r="A536" s="152">
        <v>47</v>
      </c>
      <c r="B536" s="321" t="s">
        <v>746</v>
      </c>
      <c r="C536" s="779"/>
      <c r="D536" s="779"/>
      <c r="E536" s="779"/>
      <c r="F536" s="146"/>
      <c r="G536" s="702">
        <f t="shared" si="49"/>
        <v>0</v>
      </c>
      <c r="H536" s="151">
        <f t="shared" si="52"/>
        <v>0</v>
      </c>
      <c r="I536" s="151">
        <f t="shared" si="50"/>
        <v>0</v>
      </c>
      <c r="J536" s="734">
        <v>0</v>
      </c>
      <c r="K536" s="151">
        <v>0</v>
      </c>
      <c r="L536" s="151">
        <f t="shared" si="51"/>
        <v>0</v>
      </c>
      <c r="M536" s="725"/>
    </row>
    <row r="537" spans="1:14" x14ac:dyDescent="0.3">
      <c r="A537" s="152">
        <v>48</v>
      </c>
      <c r="B537" s="321" t="s">
        <v>747</v>
      </c>
      <c r="C537" s="779"/>
      <c r="D537" s="779"/>
      <c r="E537" s="779"/>
      <c r="F537" s="146"/>
      <c r="G537" s="702">
        <f t="shared" si="49"/>
        <v>0</v>
      </c>
      <c r="H537" s="151">
        <f t="shared" si="52"/>
        <v>0</v>
      </c>
      <c r="I537" s="151">
        <f t="shared" si="50"/>
        <v>0</v>
      </c>
      <c r="J537" s="734">
        <v>0</v>
      </c>
      <c r="K537" s="151">
        <v>0</v>
      </c>
      <c r="L537" s="151">
        <f t="shared" si="51"/>
        <v>0</v>
      </c>
      <c r="M537" s="725"/>
    </row>
    <row r="538" spans="1:14" x14ac:dyDescent="0.3">
      <c r="A538" s="152">
        <v>49</v>
      </c>
      <c r="B538" s="321" t="s">
        <v>748</v>
      </c>
      <c r="C538" s="779"/>
      <c r="D538" s="779"/>
      <c r="E538" s="779"/>
      <c r="F538" s="146"/>
      <c r="G538" s="702">
        <f t="shared" si="49"/>
        <v>0</v>
      </c>
      <c r="H538" s="151">
        <f t="shared" si="52"/>
        <v>0</v>
      </c>
      <c r="I538" s="151">
        <f t="shared" si="50"/>
        <v>0</v>
      </c>
      <c r="J538" s="734">
        <v>0</v>
      </c>
      <c r="K538" s="151">
        <v>0</v>
      </c>
      <c r="L538" s="151">
        <f t="shared" si="51"/>
        <v>0</v>
      </c>
      <c r="M538" s="725"/>
    </row>
    <row r="539" spans="1:14" x14ac:dyDescent="0.3">
      <c r="A539" s="152">
        <v>50</v>
      </c>
      <c r="B539" s="321" t="s">
        <v>749</v>
      </c>
      <c r="C539" s="779"/>
      <c r="D539" s="779"/>
      <c r="E539" s="779"/>
      <c r="F539" s="146"/>
      <c r="G539" s="702">
        <f t="shared" si="49"/>
        <v>0</v>
      </c>
      <c r="H539" s="151">
        <f t="shared" si="52"/>
        <v>0</v>
      </c>
      <c r="I539" s="151">
        <f t="shared" si="50"/>
        <v>0</v>
      </c>
      <c r="J539" s="734">
        <v>0</v>
      </c>
      <c r="K539" s="151">
        <v>0</v>
      </c>
      <c r="L539" s="151">
        <f t="shared" si="51"/>
        <v>0</v>
      </c>
      <c r="M539" s="725"/>
    </row>
    <row r="540" spans="1:14" x14ac:dyDescent="0.3">
      <c r="A540" s="152">
        <v>51</v>
      </c>
      <c r="B540" s="321" t="s">
        <v>750</v>
      </c>
      <c r="C540" s="779"/>
      <c r="D540" s="779"/>
      <c r="E540" s="779"/>
      <c r="F540" s="146"/>
      <c r="G540" s="702">
        <f t="shared" si="49"/>
        <v>0</v>
      </c>
      <c r="H540" s="151">
        <f t="shared" si="52"/>
        <v>0</v>
      </c>
      <c r="I540" s="151">
        <f t="shared" si="50"/>
        <v>0</v>
      </c>
      <c r="J540" s="734">
        <v>0</v>
      </c>
      <c r="K540" s="151">
        <v>0</v>
      </c>
      <c r="L540" s="151">
        <f t="shared" si="51"/>
        <v>0</v>
      </c>
      <c r="M540" s="725"/>
    </row>
    <row r="541" spans="1:14" x14ac:dyDescent="0.3">
      <c r="A541" s="152">
        <v>52</v>
      </c>
      <c r="B541" s="321" t="s">
        <v>751</v>
      </c>
      <c r="C541" s="779"/>
      <c r="D541" s="779"/>
      <c r="E541" s="779"/>
      <c r="F541" s="146"/>
      <c r="G541" s="702">
        <f t="shared" si="49"/>
        <v>0</v>
      </c>
      <c r="H541" s="151">
        <f t="shared" si="52"/>
        <v>0</v>
      </c>
      <c r="I541" s="151">
        <f t="shared" si="50"/>
        <v>0</v>
      </c>
      <c r="J541" s="734">
        <v>0</v>
      </c>
      <c r="K541" s="151">
        <v>0</v>
      </c>
      <c r="L541" s="151">
        <f t="shared" si="51"/>
        <v>0</v>
      </c>
      <c r="M541" s="725"/>
    </row>
    <row r="542" spans="1:14" x14ac:dyDescent="0.3">
      <c r="A542" s="152">
        <v>53</v>
      </c>
      <c r="B542" s="321" t="s">
        <v>753</v>
      </c>
      <c r="C542" s="779"/>
      <c r="D542" s="779"/>
      <c r="E542" s="779"/>
      <c r="F542" s="146"/>
      <c r="G542" s="702">
        <f t="shared" si="49"/>
        <v>0</v>
      </c>
      <c r="H542" s="151">
        <f t="shared" si="52"/>
        <v>0</v>
      </c>
      <c r="I542" s="151">
        <f t="shared" si="50"/>
        <v>0</v>
      </c>
      <c r="J542" s="734">
        <v>0</v>
      </c>
      <c r="K542" s="151">
        <v>0</v>
      </c>
      <c r="L542" s="151">
        <f t="shared" si="51"/>
        <v>0</v>
      </c>
      <c r="M542" s="725"/>
    </row>
    <row r="543" spans="1:14" x14ac:dyDescent="0.3">
      <c r="A543" s="152">
        <v>54</v>
      </c>
      <c r="B543" s="321" t="s">
        <v>754</v>
      </c>
      <c r="C543" s="779"/>
      <c r="D543" s="779"/>
      <c r="E543" s="779"/>
      <c r="F543" s="146"/>
      <c r="G543" s="702">
        <f t="shared" si="49"/>
        <v>0</v>
      </c>
      <c r="H543" s="151">
        <f t="shared" si="52"/>
        <v>0</v>
      </c>
      <c r="I543" s="151">
        <f t="shared" si="50"/>
        <v>0</v>
      </c>
      <c r="J543" s="734">
        <v>0</v>
      </c>
      <c r="K543" s="151">
        <v>0</v>
      </c>
      <c r="L543" s="151">
        <f t="shared" si="51"/>
        <v>0</v>
      </c>
      <c r="M543" s="725"/>
    </row>
    <row r="544" spans="1:14" x14ac:dyDescent="0.3">
      <c r="A544" s="152">
        <v>56</v>
      </c>
      <c r="B544" s="321" t="s">
        <v>756</v>
      </c>
      <c r="C544" s="779"/>
      <c r="D544" s="779"/>
      <c r="E544" s="779"/>
      <c r="F544" s="146"/>
      <c r="G544" s="702">
        <f t="shared" si="49"/>
        <v>0</v>
      </c>
      <c r="H544" s="151">
        <f t="shared" si="52"/>
        <v>0</v>
      </c>
      <c r="I544" s="151">
        <f t="shared" si="50"/>
        <v>0</v>
      </c>
      <c r="J544" s="734">
        <v>0</v>
      </c>
      <c r="K544" s="151">
        <v>0</v>
      </c>
      <c r="L544" s="151">
        <f t="shared" si="51"/>
        <v>0</v>
      </c>
      <c r="M544" s="725"/>
    </row>
    <row r="545" spans="1:13" x14ac:dyDescent="0.3">
      <c r="A545" s="152">
        <v>57</v>
      </c>
      <c r="B545" s="321" t="s">
        <v>757</v>
      </c>
      <c r="C545" s="779"/>
      <c r="D545" s="779"/>
      <c r="E545" s="779"/>
      <c r="F545" s="146"/>
      <c r="G545" s="702">
        <f t="shared" si="49"/>
        <v>0</v>
      </c>
      <c r="H545" s="151">
        <f t="shared" si="52"/>
        <v>0</v>
      </c>
      <c r="I545" s="151">
        <f t="shared" si="50"/>
        <v>0</v>
      </c>
      <c r="J545" s="734">
        <v>0</v>
      </c>
      <c r="K545" s="151">
        <v>0</v>
      </c>
      <c r="L545" s="151">
        <f t="shared" si="51"/>
        <v>0</v>
      </c>
      <c r="M545" s="725"/>
    </row>
    <row r="546" spans="1:13" x14ac:dyDescent="0.3">
      <c r="A546" s="152">
        <v>58</v>
      </c>
      <c r="B546" s="321" t="s">
        <v>758</v>
      </c>
      <c r="C546" s="779"/>
      <c r="D546" s="779"/>
      <c r="E546" s="779"/>
      <c r="F546" s="146"/>
      <c r="G546" s="702">
        <f t="shared" si="49"/>
        <v>0</v>
      </c>
      <c r="H546" s="151">
        <f t="shared" si="52"/>
        <v>0</v>
      </c>
      <c r="I546" s="151">
        <f t="shared" si="50"/>
        <v>0</v>
      </c>
      <c r="J546" s="734">
        <v>0</v>
      </c>
      <c r="K546" s="151">
        <v>0</v>
      </c>
      <c r="L546" s="151">
        <f t="shared" si="51"/>
        <v>0</v>
      </c>
      <c r="M546" s="725"/>
    </row>
    <row r="547" spans="1:13" x14ac:dyDescent="0.3">
      <c r="A547" s="152">
        <v>59</v>
      </c>
      <c r="B547" s="321" t="s">
        <v>759</v>
      </c>
      <c r="C547" s="779"/>
      <c r="D547" s="779"/>
      <c r="E547" s="779"/>
      <c r="F547" s="146"/>
      <c r="G547" s="702">
        <f t="shared" si="49"/>
        <v>0</v>
      </c>
      <c r="H547" s="151">
        <f t="shared" si="52"/>
        <v>0</v>
      </c>
      <c r="I547" s="151">
        <f t="shared" si="50"/>
        <v>0</v>
      </c>
      <c r="J547" s="734">
        <v>0</v>
      </c>
      <c r="K547" s="151">
        <v>0</v>
      </c>
      <c r="L547" s="151">
        <f t="shared" si="51"/>
        <v>0</v>
      </c>
      <c r="M547" s="725"/>
    </row>
    <row r="548" spans="1:13" x14ac:dyDescent="0.3">
      <c r="A548" s="152">
        <v>60</v>
      </c>
      <c r="B548" s="321" t="s">
        <v>760</v>
      </c>
      <c r="C548" s="779"/>
      <c r="D548" s="779"/>
      <c r="E548" s="779"/>
      <c r="F548" s="146"/>
      <c r="G548" s="702">
        <f t="shared" si="49"/>
        <v>0</v>
      </c>
      <c r="H548" s="151">
        <f t="shared" si="52"/>
        <v>0</v>
      </c>
      <c r="I548" s="151">
        <f t="shared" si="50"/>
        <v>0</v>
      </c>
      <c r="J548" s="734">
        <v>0</v>
      </c>
      <c r="K548" s="151">
        <v>0</v>
      </c>
      <c r="L548" s="151">
        <f t="shared" si="51"/>
        <v>0</v>
      </c>
      <c r="M548" s="725"/>
    </row>
    <row r="549" spans="1:13" x14ac:dyDescent="0.3">
      <c r="A549" s="152">
        <v>61</v>
      </c>
      <c r="B549" s="321" t="s">
        <v>761</v>
      </c>
      <c r="C549" s="779">
        <v>2958.8</v>
      </c>
      <c r="D549" s="779">
        <v>298.39999999999998</v>
      </c>
      <c r="E549" s="779"/>
      <c r="F549" s="146">
        <f>C549+D549+E549</f>
        <v>3257.2000000000003</v>
      </c>
      <c r="G549" s="702">
        <f t="shared" si="49"/>
        <v>4.3045055772103845E-2</v>
      </c>
      <c r="H549" s="151">
        <f t="shared" si="52"/>
        <v>184.29525403547399</v>
      </c>
      <c r="I549" s="151">
        <f t="shared" si="50"/>
        <v>40.544955887804278</v>
      </c>
      <c r="J549" s="734">
        <v>78.019999570529279</v>
      </c>
      <c r="K549" s="151">
        <v>67.516654456483565</v>
      </c>
      <c r="L549" s="151">
        <f t="shared" si="51"/>
        <v>82.302801782453471</v>
      </c>
      <c r="M549" s="725">
        <f>(K549+J549+I549+H549)/F549</f>
        <v>0.11371020015666557</v>
      </c>
    </row>
    <row r="550" spans="1:13" x14ac:dyDescent="0.3">
      <c r="A550" s="152">
        <v>62</v>
      </c>
      <c r="B550" s="321" t="s">
        <v>762</v>
      </c>
      <c r="C550" s="779">
        <v>4789.17</v>
      </c>
      <c r="D550" s="779"/>
      <c r="E550" s="779"/>
      <c r="F550" s="146">
        <f>C550+D550+E550</f>
        <v>4789.17</v>
      </c>
      <c r="G550" s="702">
        <f t="shared" si="49"/>
        <v>6.3290583861011468E-2</v>
      </c>
      <c r="H550" s="151">
        <f t="shared" si="52"/>
        <v>270.97547027172754</v>
      </c>
      <c r="I550" s="151">
        <f t="shared" si="50"/>
        <v>59.614603459780064</v>
      </c>
      <c r="J550" s="734">
        <v>114.71541242269177</v>
      </c>
      <c r="K550" s="151">
        <v>99.271993130098664</v>
      </c>
      <c r="L550" s="151">
        <f t="shared" si="51"/>
        <v>121.01255962559028</v>
      </c>
      <c r="M550" s="725">
        <f>(K550+J550+I550+H550)/F550</f>
        <v>0.11371020015666558</v>
      </c>
    </row>
    <row r="551" spans="1:13" x14ac:dyDescent="0.3">
      <c r="A551" s="152">
        <v>63</v>
      </c>
      <c r="B551" s="321" t="s">
        <v>763</v>
      </c>
      <c r="C551" s="779">
        <v>6299.44</v>
      </c>
      <c r="D551" s="779">
        <v>16.920000000000002</v>
      </c>
      <c r="E551" s="779"/>
      <c r="F551" s="146">
        <f>C551+D551+E551</f>
        <v>6316.36</v>
      </c>
      <c r="G551" s="702">
        <f t="shared" si="49"/>
        <v>8.3472942550867554E-2</v>
      </c>
      <c r="H551" s="151">
        <f t="shared" si="52"/>
        <v>357.3852298844119</v>
      </c>
      <c r="I551" s="151">
        <f t="shared" si="50"/>
        <v>78.624750574570612</v>
      </c>
      <c r="J551" s="734">
        <v>151.2963295122523</v>
      </c>
      <c r="K551" s="151">
        <v>130.9282498903213</v>
      </c>
      <c r="L551" s="151">
        <f t="shared" si="51"/>
        <v>159.60153661630167</v>
      </c>
      <c r="M551" s="725">
        <f>(K551+J551+I551+H551)/F551</f>
        <v>0.11371020015666558</v>
      </c>
    </row>
    <row r="552" spans="1:13" x14ac:dyDescent="0.3">
      <c r="A552" s="152">
        <v>64</v>
      </c>
      <c r="B552" s="321" t="s">
        <v>764</v>
      </c>
      <c r="C552" s="779">
        <v>4812.1099999999997</v>
      </c>
      <c r="D552" s="779"/>
      <c r="E552" s="779"/>
      <c r="F552" s="146">
        <f>C552+D552+E552</f>
        <v>4812.1099999999997</v>
      </c>
      <c r="G552" s="702">
        <f t="shared" si="49"/>
        <v>6.3593744115037029E-2</v>
      </c>
      <c r="H552" s="151">
        <f t="shared" si="52"/>
        <v>272.27343574132527</v>
      </c>
      <c r="I552" s="151">
        <f t="shared" ref="I552:I612" si="53">H552*0.22</f>
        <v>59.900155863091562</v>
      </c>
      <c r="J552" s="734">
        <v>115.26489627082756</v>
      </c>
      <c r="K552" s="151">
        <v>99.747503400647531</v>
      </c>
      <c r="L552" s="151">
        <f t="shared" si="51"/>
        <v>121.59220664538935</v>
      </c>
      <c r="M552" s="725">
        <f>(K552+J552+I552+H552)/F552</f>
        <v>0.11371020015666555</v>
      </c>
    </row>
    <row r="553" spans="1:13" x14ac:dyDescent="0.3">
      <c r="A553" s="152">
        <v>65</v>
      </c>
      <c r="B553" s="321" t="s">
        <v>765</v>
      </c>
      <c r="C553" s="779">
        <v>11145.01</v>
      </c>
      <c r="D553" s="779"/>
      <c r="E553" s="779"/>
      <c r="F553" s="146">
        <f>C553+D553+E553</f>
        <v>11145.01</v>
      </c>
      <c r="G553" s="702">
        <f t="shared" si="49"/>
        <v>0.14728526864504943</v>
      </c>
      <c r="H553" s="151">
        <f t="shared" si="52"/>
        <v>630.59451344034687</v>
      </c>
      <c r="I553" s="151">
        <f t="shared" si="53"/>
        <v>138.73079295687631</v>
      </c>
      <c r="J553" s="734">
        <v>266.9574098653888</v>
      </c>
      <c r="K553" s="151">
        <v>231.01860158542738</v>
      </c>
      <c r="L553" s="151">
        <f t="shared" si="51"/>
        <v>281.61167533263597</v>
      </c>
      <c r="M553" s="725">
        <f>(K553+J553+I553+H553)/F553</f>
        <v>0.11371020015666557</v>
      </c>
    </row>
    <row r="554" spans="1:13" x14ac:dyDescent="0.3">
      <c r="A554" s="152">
        <v>66</v>
      </c>
      <c r="B554" s="321" t="s">
        <v>766</v>
      </c>
      <c r="C554" s="779"/>
      <c r="D554" s="779"/>
      <c r="E554" s="779"/>
      <c r="F554" s="146"/>
      <c r="G554" s="702">
        <f t="shared" si="49"/>
        <v>0</v>
      </c>
      <c r="H554" s="151">
        <f t="shared" si="52"/>
        <v>0</v>
      </c>
      <c r="I554" s="151">
        <f t="shared" si="53"/>
        <v>0</v>
      </c>
      <c r="J554" s="734">
        <v>0</v>
      </c>
      <c r="K554" s="151">
        <v>0</v>
      </c>
      <c r="L554" s="151">
        <f t="shared" si="51"/>
        <v>0</v>
      </c>
      <c r="M554" s="725"/>
    </row>
    <row r="555" spans="1:13" x14ac:dyDescent="0.3">
      <c r="A555" s="152">
        <v>67</v>
      </c>
      <c r="B555" s="321" t="s">
        <v>767</v>
      </c>
      <c r="C555" s="779"/>
      <c r="D555" s="779"/>
      <c r="E555" s="779"/>
      <c r="F555" s="146"/>
      <c r="G555" s="702">
        <f t="shared" si="49"/>
        <v>0</v>
      </c>
      <c r="H555" s="151">
        <f t="shared" si="52"/>
        <v>0</v>
      </c>
      <c r="I555" s="151">
        <f t="shared" si="53"/>
        <v>0</v>
      </c>
      <c r="J555" s="734">
        <v>0</v>
      </c>
      <c r="K555" s="151">
        <v>0</v>
      </c>
      <c r="L555" s="151">
        <f t="shared" si="51"/>
        <v>0</v>
      </c>
      <c r="M555" s="725"/>
    </row>
    <row r="556" spans="1:13" x14ac:dyDescent="0.3">
      <c r="A556" s="152">
        <v>68</v>
      </c>
      <c r="B556" s="321" t="s">
        <v>768</v>
      </c>
      <c r="C556" s="779"/>
      <c r="D556" s="779"/>
      <c r="E556" s="779"/>
      <c r="F556" s="146"/>
      <c r="G556" s="702">
        <f t="shared" si="49"/>
        <v>0</v>
      </c>
      <c r="H556" s="151">
        <f t="shared" si="52"/>
        <v>0</v>
      </c>
      <c r="I556" s="151">
        <f t="shared" si="53"/>
        <v>0</v>
      </c>
      <c r="J556" s="734">
        <v>0</v>
      </c>
      <c r="K556" s="151">
        <v>0</v>
      </c>
      <c r="L556" s="151">
        <f t="shared" si="51"/>
        <v>0</v>
      </c>
      <c r="M556" s="725"/>
    </row>
    <row r="557" spans="1:13" x14ac:dyDescent="0.3">
      <c r="A557" s="152">
        <v>69</v>
      </c>
      <c r="B557" s="765" t="s">
        <v>1451</v>
      </c>
      <c r="C557" s="779"/>
      <c r="D557" s="779"/>
      <c r="E557" s="779"/>
      <c r="F557" s="146"/>
      <c r="G557" s="702">
        <f t="shared" si="49"/>
        <v>0</v>
      </c>
      <c r="H557" s="151">
        <f t="shared" si="52"/>
        <v>0</v>
      </c>
      <c r="I557" s="151">
        <f t="shared" si="53"/>
        <v>0</v>
      </c>
      <c r="J557" s="734">
        <v>0</v>
      </c>
      <c r="K557" s="151">
        <v>0</v>
      </c>
      <c r="L557" s="151">
        <f t="shared" si="51"/>
        <v>0</v>
      </c>
      <c r="M557" s="725"/>
    </row>
    <row r="558" spans="1:13" x14ac:dyDescent="0.3">
      <c r="A558" s="152">
        <v>70</v>
      </c>
      <c r="B558" s="765" t="s">
        <v>1452</v>
      </c>
      <c r="C558" s="779"/>
      <c r="D558" s="779"/>
      <c r="E558" s="779"/>
      <c r="F558" s="146"/>
      <c r="G558" s="702">
        <f t="shared" si="49"/>
        <v>0</v>
      </c>
      <c r="H558" s="151">
        <f t="shared" si="52"/>
        <v>0</v>
      </c>
      <c r="I558" s="151">
        <f t="shared" si="53"/>
        <v>0</v>
      </c>
      <c r="J558" s="734">
        <v>0</v>
      </c>
      <c r="K558" s="151">
        <v>0</v>
      </c>
      <c r="L558" s="151">
        <f t="shared" si="51"/>
        <v>0</v>
      </c>
      <c r="M558" s="725"/>
    </row>
    <row r="559" spans="1:13" x14ac:dyDescent="0.3">
      <c r="A559" s="152">
        <v>71</v>
      </c>
      <c r="B559" s="765" t="s">
        <v>1453</v>
      </c>
      <c r="C559" s="779"/>
      <c r="D559" s="779"/>
      <c r="E559" s="779"/>
      <c r="F559" s="146"/>
      <c r="G559" s="702">
        <f t="shared" ref="G559:G622" si="54">2/151339.1*F559</f>
        <v>0</v>
      </c>
      <c r="H559" s="151">
        <f t="shared" si="52"/>
        <v>0</v>
      </c>
      <c r="I559" s="151">
        <f t="shared" si="53"/>
        <v>0</v>
      </c>
      <c r="J559" s="734">
        <v>0</v>
      </c>
      <c r="K559" s="151">
        <v>0</v>
      </c>
      <c r="L559" s="151">
        <f t="shared" si="51"/>
        <v>0</v>
      </c>
      <c r="M559" s="725"/>
    </row>
    <row r="560" spans="1:13" x14ac:dyDescent="0.3">
      <c r="A560" s="152">
        <v>72</v>
      </c>
      <c r="B560" s="765" t="s">
        <v>1454</v>
      </c>
      <c r="C560" s="779"/>
      <c r="D560" s="779"/>
      <c r="E560" s="779"/>
      <c r="F560" s="146"/>
      <c r="G560" s="702">
        <f t="shared" si="54"/>
        <v>0</v>
      </c>
      <c r="H560" s="151">
        <f t="shared" si="52"/>
        <v>0</v>
      </c>
      <c r="I560" s="151">
        <f t="shared" si="53"/>
        <v>0</v>
      </c>
      <c r="J560" s="734">
        <v>0</v>
      </c>
      <c r="K560" s="151">
        <v>0</v>
      </c>
      <c r="L560" s="151">
        <f t="shared" si="51"/>
        <v>0</v>
      </c>
      <c r="M560" s="725"/>
    </row>
    <row r="561" spans="1:13" x14ac:dyDescent="0.3">
      <c r="A561" s="152">
        <v>73</v>
      </c>
      <c r="B561" s="765" t="s">
        <v>1455</v>
      </c>
      <c r="C561" s="779"/>
      <c r="D561" s="779"/>
      <c r="E561" s="779"/>
      <c r="F561" s="146"/>
      <c r="G561" s="702">
        <f t="shared" si="54"/>
        <v>0</v>
      </c>
      <c r="H561" s="151">
        <f t="shared" si="52"/>
        <v>0</v>
      </c>
      <c r="I561" s="151">
        <f t="shared" si="53"/>
        <v>0</v>
      </c>
      <c r="J561" s="734">
        <v>0</v>
      </c>
      <c r="K561" s="151">
        <v>0</v>
      </c>
      <c r="L561" s="151">
        <f t="shared" si="51"/>
        <v>0</v>
      </c>
      <c r="M561" s="725"/>
    </row>
    <row r="562" spans="1:13" x14ac:dyDescent="0.3">
      <c r="A562" s="152">
        <v>74</v>
      </c>
      <c r="B562" s="765" t="s">
        <v>1456</v>
      </c>
      <c r="C562" s="779"/>
      <c r="D562" s="779"/>
      <c r="E562" s="779"/>
      <c r="F562" s="146"/>
      <c r="G562" s="702">
        <f t="shared" si="54"/>
        <v>0</v>
      </c>
      <c r="H562" s="151">
        <f t="shared" si="52"/>
        <v>0</v>
      </c>
      <c r="I562" s="151">
        <f t="shared" si="53"/>
        <v>0</v>
      </c>
      <c r="J562" s="734">
        <v>0</v>
      </c>
      <c r="K562" s="151">
        <v>0</v>
      </c>
      <c r="L562" s="151">
        <f t="shared" si="51"/>
        <v>0</v>
      </c>
      <c r="M562" s="725"/>
    </row>
    <row r="563" spans="1:13" x14ac:dyDescent="0.3">
      <c r="A563" s="152">
        <v>75</v>
      </c>
      <c r="B563" s="765" t="s">
        <v>1457</v>
      </c>
      <c r="C563" s="779"/>
      <c r="D563" s="779"/>
      <c r="E563" s="779"/>
      <c r="F563" s="146"/>
      <c r="G563" s="702">
        <f t="shared" si="54"/>
        <v>0</v>
      </c>
      <c r="H563" s="151">
        <f t="shared" si="52"/>
        <v>0</v>
      </c>
      <c r="I563" s="151">
        <f t="shared" si="53"/>
        <v>0</v>
      </c>
      <c r="J563" s="734">
        <v>0</v>
      </c>
      <c r="K563" s="151">
        <v>0</v>
      </c>
      <c r="L563" s="151">
        <f t="shared" si="51"/>
        <v>0</v>
      </c>
      <c r="M563" s="725"/>
    </row>
    <row r="564" spans="1:13" x14ac:dyDescent="0.3">
      <c r="A564" s="152">
        <v>76</v>
      </c>
      <c r="B564" s="765" t="s">
        <v>1458</v>
      </c>
      <c r="C564" s="779"/>
      <c r="D564" s="779"/>
      <c r="E564" s="779"/>
      <c r="F564" s="146"/>
      <c r="G564" s="702">
        <f t="shared" si="54"/>
        <v>0</v>
      </c>
      <c r="H564" s="151">
        <f t="shared" si="52"/>
        <v>0</v>
      </c>
      <c r="I564" s="151">
        <f t="shared" si="53"/>
        <v>0</v>
      </c>
      <c r="J564" s="734">
        <v>0</v>
      </c>
      <c r="K564" s="151">
        <v>0</v>
      </c>
      <c r="L564" s="151">
        <f t="shared" si="51"/>
        <v>0</v>
      </c>
      <c r="M564" s="725"/>
    </row>
    <row r="565" spans="1:13" x14ac:dyDescent="0.3">
      <c r="A565" s="152">
        <v>77</v>
      </c>
      <c r="B565" s="765" t="s">
        <v>1459</v>
      </c>
      <c r="C565" s="779"/>
      <c r="D565" s="779"/>
      <c r="E565" s="779"/>
      <c r="F565" s="146"/>
      <c r="G565" s="702">
        <f t="shared" si="54"/>
        <v>0</v>
      </c>
      <c r="H565" s="151">
        <f t="shared" si="52"/>
        <v>0</v>
      </c>
      <c r="I565" s="151">
        <f t="shared" si="53"/>
        <v>0</v>
      </c>
      <c r="J565" s="734">
        <v>0</v>
      </c>
      <c r="K565" s="151">
        <v>0</v>
      </c>
      <c r="L565" s="151">
        <f t="shared" si="51"/>
        <v>0</v>
      </c>
      <c r="M565" s="725"/>
    </row>
    <row r="566" spans="1:13" x14ac:dyDescent="0.3">
      <c r="A566" s="152">
        <v>78</v>
      </c>
      <c r="B566" s="765" t="s">
        <v>1460</v>
      </c>
      <c r="C566" s="779"/>
      <c r="D566" s="779"/>
      <c r="E566" s="779"/>
      <c r="F566" s="146"/>
      <c r="G566" s="702">
        <f t="shared" si="54"/>
        <v>0</v>
      </c>
      <c r="H566" s="151">
        <f t="shared" si="52"/>
        <v>0</v>
      </c>
      <c r="I566" s="151">
        <f t="shared" si="53"/>
        <v>0</v>
      </c>
      <c r="J566" s="734">
        <v>0</v>
      </c>
      <c r="K566" s="151">
        <v>0</v>
      </c>
      <c r="L566" s="151">
        <f t="shared" si="51"/>
        <v>0</v>
      </c>
      <c r="M566" s="725"/>
    </row>
    <row r="567" spans="1:13" x14ac:dyDescent="0.3">
      <c r="A567" s="152">
        <v>80</v>
      </c>
      <c r="B567" s="765" t="s">
        <v>1462</v>
      </c>
      <c r="C567" s="779"/>
      <c r="D567" s="779"/>
      <c r="E567" s="779"/>
      <c r="F567" s="146"/>
      <c r="G567" s="702">
        <f t="shared" si="54"/>
        <v>0</v>
      </c>
      <c r="H567" s="151">
        <f t="shared" si="52"/>
        <v>0</v>
      </c>
      <c r="I567" s="151">
        <f t="shared" si="53"/>
        <v>0</v>
      </c>
      <c r="J567" s="734">
        <v>0</v>
      </c>
      <c r="K567" s="151">
        <v>0</v>
      </c>
      <c r="L567" s="151">
        <f t="shared" si="51"/>
        <v>0</v>
      </c>
      <c r="M567" s="725"/>
    </row>
    <row r="568" spans="1:13" x14ac:dyDescent="0.3">
      <c r="A568" s="152">
        <v>81</v>
      </c>
      <c r="B568" s="765" t="s">
        <v>1463</v>
      </c>
      <c r="C568" s="779"/>
      <c r="D568" s="779"/>
      <c r="E568" s="779"/>
      <c r="F568" s="146"/>
      <c r="G568" s="702">
        <f t="shared" si="54"/>
        <v>0</v>
      </c>
      <c r="H568" s="151">
        <f t="shared" si="52"/>
        <v>0</v>
      </c>
      <c r="I568" s="151">
        <f t="shared" si="53"/>
        <v>0</v>
      </c>
      <c r="J568" s="734">
        <v>0</v>
      </c>
      <c r="K568" s="151">
        <v>0</v>
      </c>
      <c r="L568" s="151">
        <f t="shared" si="51"/>
        <v>0</v>
      </c>
      <c r="M568" s="725"/>
    </row>
    <row r="569" spans="1:13" x14ac:dyDescent="0.3">
      <c r="A569" s="152">
        <v>82</v>
      </c>
      <c r="B569" s="765" t="s">
        <v>1464</v>
      </c>
      <c r="C569" s="779"/>
      <c r="D569" s="779"/>
      <c r="E569" s="779"/>
      <c r="F569" s="146"/>
      <c r="G569" s="702">
        <f t="shared" si="54"/>
        <v>0</v>
      </c>
      <c r="H569" s="151">
        <f t="shared" si="52"/>
        <v>0</v>
      </c>
      <c r="I569" s="151">
        <f t="shared" si="53"/>
        <v>0</v>
      </c>
      <c r="J569" s="734">
        <v>0</v>
      </c>
      <c r="K569" s="151">
        <v>0</v>
      </c>
      <c r="L569" s="151">
        <f t="shared" ref="L569:L627" si="55">K569*1.219</f>
        <v>0</v>
      </c>
      <c r="M569" s="725"/>
    </row>
    <row r="570" spans="1:13" x14ac:dyDescent="0.3">
      <c r="A570" s="152">
        <v>83</v>
      </c>
      <c r="B570" s="765" t="s">
        <v>1465</v>
      </c>
      <c r="C570" s="779"/>
      <c r="D570" s="779"/>
      <c r="E570" s="779"/>
      <c r="F570" s="146"/>
      <c r="G570" s="702">
        <f t="shared" si="54"/>
        <v>0</v>
      </c>
      <c r="H570" s="151">
        <f t="shared" si="52"/>
        <v>0</v>
      </c>
      <c r="I570" s="151">
        <f t="shared" si="53"/>
        <v>0</v>
      </c>
      <c r="J570" s="734">
        <v>0</v>
      </c>
      <c r="K570" s="151">
        <v>0</v>
      </c>
      <c r="L570" s="151">
        <f t="shared" si="55"/>
        <v>0</v>
      </c>
      <c r="M570" s="725"/>
    </row>
    <row r="571" spans="1:13" x14ac:dyDescent="0.3">
      <c r="A571" s="152">
        <v>84</v>
      </c>
      <c r="B571" s="765" t="s">
        <v>1466</v>
      </c>
      <c r="C571" s="779"/>
      <c r="D571" s="779"/>
      <c r="E571" s="779"/>
      <c r="F571" s="146"/>
      <c r="G571" s="702">
        <f t="shared" si="54"/>
        <v>0</v>
      </c>
      <c r="H571" s="151">
        <f t="shared" si="52"/>
        <v>0</v>
      </c>
      <c r="I571" s="151">
        <f t="shared" si="53"/>
        <v>0</v>
      </c>
      <c r="J571" s="734">
        <v>0</v>
      </c>
      <c r="K571" s="151">
        <v>0</v>
      </c>
      <c r="L571" s="151">
        <f t="shared" si="55"/>
        <v>0</v>
      </c>
      <c r="M571" s="725"/>
    </row>
    <row r="572" spans="1:13" x14ac:dyDescent="0.3">
      <c r="A572" s="152">
        <v>85</v>
      </c>
      <c r="B572" s="765" t="s">
        <v>1467</v>
      </c>
      <c r="C572" s="779"/>
      <c r="D572" s="779"/>
      <c r="E572" s="779"/>
      <c r="F572" s="146"/>
      <c r="G572" s="702">
        <f t="shared" si="54"/>
        <v>0</v>
      </c>
      <c r="H572" s="151">
        <f t="shared" si="52"/>
        <v>0</v>
      </c>
      <c r="I572" s="151">
        <f t="shared" si="53"/>
        <v>0</v>
      </c>
      <c r="J572" s="734">
        <v>0</v>
      </c>
      <c r="K572" s="151">
        <v>0</v>
      </c>
      <c r="L572" s="151">
        <f t="shared" si="55"/>
        <v>0</v>
      </c>
      <c r="M572" s="725"/>
    </row>
    <row r="573" spans="1:13" x14ac:dyDescent="0.3">
      <c r="A573" s="152">
        <v>86</v>
      </c>
      <c r="B573" s="765" t="s">
        <v>1468</v>
      </c>
      <c r="C573" s="779"/>
      <c r="D573" s="779"/>
      <c r="E573" s="779"/>
      <c r="F573" s="146"/>
      <c r="G573" s="702">
        <f t="shared" si="54"/>
        <v>0</v>
      </c>
      <c r="H573" s="151">
        <f t="shared" si="52"/>
        <v>0</v>
      </c>
      <c r="I573" s="151">
        <f t="shared" si="53"/>
        <v>0</v>
      </c>
      <c r="J573" s="734">
        <v>0</v>
      </c>
      <c r="K573" s="151">
        <v>0</v>
      </c>
      <c r="L573" s="151">
        <f t="shared" si="55"/>
        <v>0</v>
      </c>
      <c r="M573" s="725"/>
    </row>
    <row r="574" spans="1:13" x14ac:dyDescent="0.3">
      <c r="A574" s="152">
        <v>87</v>
      </c>
      <c r="B574" s="765" t="s">
        <v>1469</v>
      </c>
      <c r="C574" s="779"/>
      <c r="D574" s="779"/>
      <c r="E574" s="779"/>
      <c r="F574" s="146"/>
      <c r="G574" s="702">
        <f t="shared" si="54"/>
        <v>0</v>
      </c>
      <c r="H574" s="151">
        <f t="shared" si="52"/>
        <v>0</v>
      </c>
      <c r="I574" s="151">
        <f t="shared" si="53"/>
        <v>0</v>
      </c>
      <c r="J574" s="734">
        <v>0</v>
      </c>
      <c r="K574" s="151">
        <v>0</v>
      </c>
      <c r="L574" s="151">
        <f t="shared" si="55"/>
        <v>0</v>
      </c>
      <c r="M574" s="725"/>
    </row>
    <row r="575" spans="1:13" x14ac:dyDescent="0.3">
      <c r="A575" s="152">
        <v>88</v>
      </c>
      <c r="B575" s="765" t="s">
        <v>1470</v>
      </c>
      <c r="C575" s="779"/>
      <c r="D575" s="779"/>
      <c r="E575" s="779"/>
      <c r="F575" s="146"/>
      <c r="G575" s="702">
        <f t="shared" si="54"/>
        <v>0</v>
      </c>
      <c r="H575" s="151">
        <f t="shared" si="52"/>
        <v>0</v>
      </c>
      <c r="I575" s="151">
        <f t="shared" si="53"/>
        <v>0</v>
      </c>
      <c r="J575" s="734">
        <v>0</v>
      </c>
      <c r="K575" s="151">
        <v>0</v>
      </c>
      <c r="L575" s="151">
        <f t="shared" si="55"/>
        <v>0</v>
      </c>
      <c r="M575" s="725"/>
    </row>
    <row r="576" spans="1:13" x14ac:dyDescent="0.3">
      <c r="A576" s="152">
        <v>89</v>
      </c>
      <c r="B576" s="765" t="s">
        <v>1471</v>
      </c>
      <c r="C576" s="779"/>
      <c r="D576" s="779"/>
      <c r="E576" s="779"/>
      <c r="F576" s="146"/>
      <c r="G576" s="702">
        <f t="shared" si="54"/>
        <v>0</v>
      </c>
      <c r="H576" s="151">
        <f t="shared" si="52"/>
        <v>0</v>
      </c>
      <c r="I576" s="151">
        <f t="shared" si="53"/>
        <v>0</v>
      </c>
      <c r="J576" s="734">
        <v>0</v>
      </c>
      <c r="K576" s="151">
        <v>0</v>
      </c>
      <c r="L576" s="151">
        <f t="shared" si="55"/>
        <v>0</v>
      </c>
      <c r="M576" s="725"/>
    </row>
    <row r="577" spans="1:13" x14ac:dyDescent="0.3">
      <c r="A577" s="152">
        <v>90</v>
      </c>
      <c r="B577" s="765" t="s">
        <v>1472</v>
      </c>
      <c r="C577" s="779"/>
      <c r="D577" s="779"/>
      <c r="E577" s="779"/>
      <c r="F577" s="146"/>
      <c r="G577" s="702">
        <f t="shared" si="54"/>
        <v>0</v>
      </c>
      <c r="H577" s="151">
        <f t="shared" si="52"/>
        <v>0</v>
      </c>
      <c r="I577" s="151">
        <f t="shared" si="53"/>
        <v>0</v>
      </c>
      <c r="J577" s="734">
        <v>0</v>
      </c>
      <c r="K577" s="151">
        <v>0</v>
      </c>
      <c r="L577" s="151">
        <f t="shared" si="55"/>
        <v>0</v>
      </c>
      <c r="M577" s="725"/>
    </row>
    <row r="578" spans="1:13" x14ac:dyDescent="0.3">
      <c r="A578" s="152">
        <v>91</v>
      </c>
      <c r="B578" s="765" t="s">
        <v>1473</v>
      </c>
      <c r="C578" s="779"/>
      <c r="D578" s="779"/>
      <c r="E578" s="779"/>
      <c r="F578" s="146"/>
      <c r="G578" s="702">
        <f t="shared" si="54"/>
        <v>0</v>
      </c>
      <c r="H578" s="151">
        <f t="shared" si="52"/>
        <v>0</v>
      </c>
      <c r="I578" s="151">
        <f t="shared" si="53"/>
        <v>0</v>
      </c>
      <c r="J578" s="734">
        <v>0</v>
      </c>
      <c r="K578" s="151">
        <v>0</v>
      </c>
      <c r="L578" s="151">
        <f t="shared" si="55"/>
        <v>0</v>
      </c>
      <c r="M578" s="725"/>
    </row>
    <row r="579" spans="1:13" x14ac:dyDescent="0.3">
      <c r="A579" s="152">
        <v>92</v>
      </c>
      <c r="B579" s="765" t="s">
        <v>1474</v>
      </c>
      <c r="C579" s="779"/>
      <c r="D579" s="779"/>
      <c r="E579" s="779"/>
      <c r="F579" s="146"/>
      <c r="G579" s="702">
        <f t="shared" si="54"/>
        <v>0</v>
      </c>
      <c r="H579" s="151">
        <f t="shared" si="52"/>
        <v>0</v>
      </c>
      <c r="I579" s="151">
        <f t="shared" si="53"/>
        <v>0</v>
      </c>
      <c r="J579" s="734">
        <v>0</v>
      </c>
      <c r="K579" s="151">
        <v>0</v>
      </c>
      <c r="L579" s="151">
        <f t="shared" si="55"/>
        <v>0</v>
      </c>
      <c r="M579" s="725"/>
    </row>
    <row r="580" spans="1:13" x14ac:dyDescent="0.3">
      <c r="A580" s="152">
        <v>93</v>
      </c>
      <c r="B580" s="765" t="s">
        <v>1475</v>
      </c>
      <c r="C580" s="779"/>
      <c r="D580" s="779"/>
      <c r="E580" s="779"/>
      <c r="F580" s="146"/>
      <c r="G580" s="702">
        <f t="shared" si="54"/>
        <v>0</v>
      </c>
      <c r="H580" s="151">
        <f t="shared" si="52"/>
        <v>0</v>
      </c>
      <c r="I580" s="151">
        <f t="shared" si="53"/>
        <v>0</v>
      </c>
      <c r="J580" s="734">
        <v>0</v>
      </c>
      <c r="K580" s="151">
        <v>0</v>
      </c>
      <c r="L580" s="151">
        <f t="shared" si="55"/>
        <v>0</v>
      </c>
      <c r="M580" s="725"/>
    </row>
    <row r="581" spans="1:13" x14ac:dyDescent="0.3">
      <c r="A581" s="152">
        <v>94</v>
      </c>
      <c r="B581" s="765" t="s">
        <v>1476</v>
      </c>
      <c r="C581" s="779"/>
      <c r="D581" s="779"/>
      <c r="E581" s="779"/>
      <c r="F581" s="146"/>
      <c r="G581" s="702">
        <f t="shared" si="54"/>
        <v>0</v>
      </c>
      <c r="H581" s="151">
        <f t="shared" si="52"/>
        <v>0</v>
      </c>
      <c r="I581" s="151">
        <f t="shared" si="53"/>
        <v>0</v>
      </c>
      <c r="J581" s="734">
        <v>0</v>
      </c>
      <c r="K581" s="151">
        <v>0</v>
      </c>
      <c r="L581" s="151">
        <f t="shared" si="55"/>
        <v>0</v>
      </c>
      <c r="M581" s="725"/>
    </row>
    <row r="582" spans="1:13" x14ac:dyDescent="0.3">
      <c r="A582" s="152">
        <v>95</v>
      </c>
      <c r="B582" s="765" t="s">
        <v>1477</v>
      </c>
      <c r="C582" s="779"/>
      <c r="D582" s="779"/>
      <c r="E582" s="779"/>
      <c r="F582" s="146"/>
      <c r="G582" s="702">
        <f t="shared" si="54"/>
        <v>0</v>
      </c>
      <c r="H582" s="151">
        <f t="shared" si="52"/>
        <v>0</v>
      </c>
      <c r="I582" s="151">
        <f t="shared" si="53"/>
        <v>0</v>
      </c>
      <c r="J582" s="734">
        <v>0</v>
      </c>
      <c r="K582" s="151">
        <v>0</v>
      </c>
      <c r="L582" s="151">
        <f t="shared" si="55"/>
        <v>0</v>
      </c>
      <c r="M582" s="725"/>
    </row>
    <row r="583" spans="1:13" x14ac:dyDescent="0.3">
      <c r="A583" s="152">
        <v>96</v>
      </c>
      <c r="B583" s="765" t="s">
        <v>1478</v>
      </c>
      <c r="C583" s="779"/>
      <c r="D583" s="779"/>
      <c r="E583" s="779"/>
      <c r="F583" s="146"/>
      <c r="G583" s="702">
        <f t="shared" si="54"/>
        <v>0</v>
      </c>
      <c r="H583" s="151">
        <f t="shared" ref="H583:H646" si="56">G583*4281.45</f>
        <v>0</v>
      </c>
      <c r="I583" s="151">
        <f t="shared" si="53"/>
        <v>0</v>
      </c>
      <c r="J583" s="734">
        <v>0</v>
      </c>
      <c r="K583" s="151">
        <v>0</v>
      </c>
      <c r="L583" s="151">
        <f t="shared" si="55"/>
        <v>0</v>
      </c>
      <c r="M583" s="725"/>
    </row>
    <row r="584" spans="1:13" x14ac:dyDescent="0.3">
      <c r="A584" s="152">
        <v>97</v>
      </c>
      <c r="B584" s="765" t="s">
        <v>1479</v>
      </c>
      <c r="C584" s="779"/>
      <c r="D584" s="779"/>
      <c r="E584" s="779"/>
      <c r="F584" s="146"/>
      <c r="G584" s="702">
        <f t="shared" si="54"/>
        <v>0</v>
      </c>
      <c r="H584" s="151">
        <f t="shared" si="56"/>
        <v>0</v>
      </c>
      <c r="I584" s="151">
        <f t="shared" si="53"/>
        <v>0</v>
      </c>
      <c r="J584" s="734">
        <v>0</v>
      </c>
      <c r="K584" s="151">
        <v>0</v>
      </c>
      <c r="L584" s="151">
        <f t="shared" si="55"/>
        <v>0</v>
      </c>
      <c r="M584" s="725"/>
    </row>
    <row r="585" spans="1:13" x14ac:dyDescent="0.3">
      <c r="A585" s="152">
        <v>98</v>
      </c>
      <c r="B585" s="765" t="s">
        <v>1480</v>
      </c>
      <c r="C585" s="779"/>
      <c r="D585" s="779"/>
      <c r="E585" s="779"/>
      <c r="F585" s="146"/>
      <c r="G585" s="702">
        <f t="shared" si="54"/>
        <v>0</v>
      </c>
      <c r="H585" s="151">
        <f t="shared" si="56"/>
        <v>0</v>
      </c>
      <c r="I585" s="151">
        <f t="shared" si="53"/>
        <v>0</v>
      </c>
      <c r="J585" s="734">
        <v>0</v>
      </c>
      <c r="K585" s="151">
        <v>0</v>
      </c>
      <c r="L585" s="151">
        <f t="shared" si="55"/>
        <v>0</v>
      </c>
      <c r="M585" s="725"/>
    </row>
    <row r="586" spans="1:13" x14ac:dyDescent="0.3">
      <c r="A586" s="152">
        <v>99</v>
      </c>
      <c r="B586" s="765" t="s">
        <v>1481</v>
      </c>
      <c r="C586" s="779"/>
      <c r="D586" s="779"/>
      <c r="E586" s="779"/>
      <c r="F586" s="146"/>
      <c r="G586" s="702">
        <f t="shared" si="54"/>
        <v>0</v>
      </c>
      <c r="H586" s="151">
        <f t="shared" si="56"/>
        <v>0</v>
      </c>
      <c r="I586" s="151">
        <f t="shared" si="53"/>
        <v>0</v>
      </c>
      <c r="J586" s="734">
        <v>0</v>
      </c>
      <c r="K586" s="151">
        <v>0</v>
      </c>
      <c r="L586" s="151">
        <f t="shared" si="55"/>
        <v>0</v>
      </c>
      <c r="M586" s="725"/>
    </row>
    <row r="587" spans="1:13" x14ac:dyDescent="0.3">
      <c r="A587" s="152">
        <v>100</v>
      </c>
      <c r="B587" s="765" t="s">
        <v>1482</v>
      </c>
      <c r="C587" s="779">
        <v>3220.9</v>
      </c>
      <c r="D587" s="779"/>
      <c r="E587" s="779"/>
      <c r="F587" s="146">
        <f>C587+D587+E587</f>
        <v>3220.9</v>
      </c>
      <c r="G587" s="702">
        <f t="shared" si="54"/>
        <v>4.2565338369264787E-2</v>
      </c>
      <c r="H587" s="151">
        <f t="shared" si="56"/>
        <v>182.24136796108871</v>
      </c>
      <c r="I587" s="151">
        <f t="shared" si="53"/>
        <v>40.093100951439517</v>
      </c>
      <c r="J587" s="734">
        <v>77.150502461229792</v>
      </c>
      <c r="K587" s="151">
        <v>66.764212310846105</v>
      </c>
      <c r="L587" s="151">
        <f t="shared" si="55"/>
        <v>81.385574806921412</v>
      </c>
      <c r="M587" s="725">
        <f>(K587+J587+I587+H587)/F587</f>
        <v>0.11371020015666557</v>
      </c>
    </row>
    <row r="588" spans="1:13" x14ac:dyDescent="0.3">
      <c r="A588" s="152">
        <v>101</v>
      </c>
      <c r="B588" s="765" t="s">
        <v>1483</v>
      </c>
      <c r="C588" s="779">
        <v>3593.47</v>
      </c>
      <c r="D588" s="779"/>
      <c r="E588" s="779"/>
      <c r="F588" s="146">
        <f>C588+D588+E588</f>
        <v>3593.47</v>
      </c>
      <c r="G588" s="702">
        <f t="shared" si="54"/>
        <v>4.7488983349312897E-2</v>
      </c>
      <c r="H588" s="151">
        <f t="shared" si="56"/>
        <v>203.3217077609157</v>
      </c>
      <c r="I588" s="151">
        <f t="shared" si="53"/>
        <v>44.730775707401456</v>
      </c>
      <c r="J588" s="734">
        <v>86.074704610312466</v>
      </c>
      <c r="K588" s="151">
        <v>74.487004878343356</v>
      </c>
      <c r="L588" s="151">
        <f t="shared" si="55"/>
        <v>90.799658946700561</v>
      </c>
      <c r="M588" s="725">
        <f>(K588+J588+I588+H588)/F588</f>
        <v>0.11371020015666555</v>
      </c>
    </row>
    <row r="589" spans="1:13" x14ac:dyDescent="0.3">
      <c r="A589" s="152">
        <v>102</v>
      </c>
      <c r="B589" s="765" t="s">
        <v>1949</v>
      </c>
      <c r="C589" s="779">
        <v>5258.9</v>
      </c>
      <c r="D589" s="779"/>
      <c r="E589" s="779"/>
      <c r="F589" s="146">
        <f>C589+D589+E589</f>
        <v>5258.9</v>
      </c>
      <c r="G589" s="702">
        <f t="shared" si="54"/>
        <v>6.9498232776592436E-2</v>
      </c>
      <c r="H589" s="151">
        <f t="shared" si="56"/>
        <v>297.55320872134166</v>
      </c>
      <c r="I589" s="151">
        <f t="shared" si="53"/>
        <v>65.461705918695159</v>
      </c>
      <c r="J589" s="734">
        <v>125.96689664173411</v>
      </c>
      <c r="K589" s="151">
        <v>109.0087603221176</v>
      </c>
      <c r="L589" s="151">
        <f t="shared" si="55"/>
        <v>132.88167883266135</v>
      </c>
      <c r="M589" s="725">
        <f>(K589+J589+I589+H589)/F589</f>
        <v>0.11371020015666557</v>
      </c>
    </row>
    <row r="590" spans="1:13" x14ac:dyDescent="0.3">
      <c r="A590" s="152">
        <v>103</v>
      </c>
      <c r="B590" s="765" t="s">
        <v>1950</v>
      </c>
      <c r="C590" s="779">
        <v>3743.95</v>
      </c>
      <c r="D590" s="779"/>
      <c r="E590" s="779"/>
      <c r="F590" s="146">
        <f>C590+D590+E590</f>
        <v>3743.95</v>
      </c>
      <c r="G590" s="702">
        <f t="shared" si="54"/>
        <v>4.9477630037445708E-2</v>
      </c>
      <c r="H590" s="151">
        <f t="shared" si="56"/>
        <v>211.83599912382192</v>
      </c>
      <c r="I590" s="151">
        <f t="shared" si="53"/>
        <v>46.603919807240821</v>
      </c>
      <c r="J590" s="734">
        <v>89.679165354317519</v>
      </c>
      <c r="K590" s="151">
        <v>77.606219591167772</v>
      </c>
      <c r="L590" s="151">
        <f t="shared" si="55"/>
        <v>94.601981681633518</v>
      </c>
      <c r="M590" s="725">
        <f>(K590+J590+I590+H590)/F590</f>
        <v>0.11371020015666558</v>
      </c>
    </row>
    <row r="591" spans="1:13" x14ac:dyDescent="0.3">
      <c r="A591" s="152">
        <v>105</v>
      </c>
      <c r="B591" s="765" t="s">
        <v>1952</v>
      </c>
      <c r="C591" s="779"/>
      <c r="D591" s="779"/>
      <c r="E591" s="779"/>
      <c r="F591" s="146"/>
      <c r="G591" s="702">
        <f t="shared" si="54"/>
        <v>0</v>
      </c>
      <c r="H591" s="151">
        <f t="shared" si="56"/>
        <v>0</v>
      </c>
      <c r="I591" s="151">
        <f t="shared" si="53"/>
        <v>0</v>
      </c>
      <c r="J591" s="734">
        <v>0</v>
      </c>
      <c r="K591" s="151">
        <v>0</v>
      </c>
      <c r="L591" s="151">
        <f t="shared" si="55"/>
        <v>0</v>
      </c>
      <c r="M591" s="725"/>
    </row>
    <row r="592" spans="1:13" x14ac:dyDescent="0.3">
      <c r="A592" s="152">
        <v>106</v>
      </c>
      <c r="B592" s="765" t="s">
        <v>1953</v>
      </c>
      <c r="C592" s="779"/>
      <c r="D592" s="779"/>
      <c r="E592" s="779"/>
      <c r="F592" s="146"/>
      <c r="G592" s="702">
        <f t="shared" si="54"/>
        <v>0</v>
      </c>
      <c r="H592" s="151">
        <f t="shared" si="56"/>
        <v>0</v>
      </c>
      <c r="I592" s="151">
        <f t="shared" si="53"/>
        <v>0</v>
      </c>
      <c r="J592" s="734">
        <v>0</v>
      </c>
      <c r="K592" s="151">
        <v>0</v>
      </c>
      <c r="L592" s="151">
        <f t="shared" si="55"/>
        <v>0</v>
      </c>
      <c r="M592" s="725"/>
    </row>
    <row r="593" spans="1:13" x14ac:dyDescent="0.3">
      <c r="A593" s="152">
        <v>107</v>
      </c>
      <c r="B593" s="765" t="s">
        <v>1954</v>
      </c>
      <c r="C593" s="779"/>
      <c r="D593" s="779"/>
      <c r="E593" s="779"/>
      <c r="F593" s="146"/>
      <c r="G593" s="702">
        <f t="shared" si="54"/>
        <v>0</v>
      </c>
      <c r="H593" s="151">
        <f t="shared" si="56"/>
        <v>0</v>
      </c>
      <c r="I593" s="151">
        <f t="shared" si="53"/>
        <v>0</v>
      </c>
      <c r="J593" s="734">
        <v>0</v>
      </c>
      <c r="K593" s="151">
        <v>0</v>
      </c>
      <c r="L593" s="151">
        <f t="shared" si="55"/>
        <v>0</v>
      </c>
      <c r="M593" s="725"/>
    </row>
    <row r="594" spans="1:13" x14ac:dyDescent="0.3">
      <c r="A594" s="152">
        <v>108</v>
      </c>
      <c r="B594" s="765" t="s">
        <v>2180</v>
      </c>
      <c r="C594" s="779"/>
      <c r="D594" s="779"/>
      <c r="E594" s="779"/>
      <c r="F594" s="146"/>
      <c r="G594" s="702">
        <f t="shared" si="54"/>
        <v>0</v>
      </c>
      <c r="H594" s="151">
        <f t="shared" si="56"/>
        <v>0</v>
      </c>
      <c r="I594" s="151">
        <f t="shared" si="53"/>
        <v>0</v>
      </c>
      <c r="J594" s="734">
        <v>0</v>
      </c>
      <c r="K594" s="151">
        <v>0</v>
      </c>
      <c r="L594" s="151">
        <f t="shared" si="55"/>
        <v>0</v>
      </c>
      <c r="M594" s="725"/>
    </row>
    <row r="595" spans="1:13" x14ac:dyDescent="0.3">
      <c r="A595" s="152">
        <v>109</v>
      </c>
      <c r="B595" s="765" t="s">
        <v>1955</v>
      </c>
      <c r="C595" s="779"/>
      <c r="D595" s="779"/>
      <c r="E595" s="779"/>
      <c r="F595" s="146"/>
      <c r="G595" s="702">
        <f t="shared" si="54"/>
        <v>0</v>
      </c>
      <c r="H595" s="151">
        <f t="shared" si="56"/>
        <v>0</v>
      </c>
      <c r="I595" s="151">
        <f t="shared" si="53"/>
        <v>0</v>
      </c>
      <c r="J595" s="734">
        <v>0</v>
      </c>
      <c r="K595" s="151">
        <v>0</v>
      </c>
      <c r="L595" s="151">
        <f t="shared" si="55"/>
        <v>0</v>
      </c>
      <c r="M595" s="725"/>
    </row>
    <row r="596" spans="1:13" x14ac:dyDescent="0.3">
      <c r="A596" s="152">
        <v>110</v>
      </c>
      <c r="B596" s="765" t="s">
        <v>1956</v>
      </c>
      <c r="C596" s="779"/>
      <c r="D596" s="779"/>
      <c r="E596" s="779"/>
      <c r="F596" s="146"/>
      <c r="G596" s="702">
        <f t="shared" si="54"/>
        <v>0</v>
      </c>
      <c r="H596" s="151">
        <f t="shared" si="56"/>
        <v>0</v>
      </c>
      <c r="I596" s="151">
        <f t="shared" si="53"/>
        <v>0</v>
      </c>
      <c r="J596" s="734">
        <v>0</v>
      </c>
      <c r="K596" s="151">
        <v>0</v>
      </c>
      <c r="L596" s="151">
        <f t="shared" si="55"/>
        <v>0</v>
      </c>
      <c r="M596" s="725"/>
    </row>
    <row r="597" spans="1:13" x14ac:dyDescent="0.3">
      <c r="A597" s="152">
        <v>111</v>
      </c>
      <c r="B597" s="765" t="s">
        <v>1957</v>
      </c>
      <c r="C597" s="779"/>
      <c r="D597" s="779"/>
      <c r="E597" s="779"/>
      <c r="F597" s="146"/>
      <c r="G597" s="702">
        <f t="shared" si="54"/>
        <v>0</v>
      </c>
      <c r="H597" s="151">
        <f t="shared" si="56"/>
        <v>0</v>
      </c>
      <c r="I597" s="151">
        <f t="shared" si="53"/>
        <v>0</v>
      </c>
      <c r="J597" s="734">
        <v>0</v>
      </c>
      <c r="K597" s="151">
        <v>0</v>
      </c>
      <c r="L597" s="151">
        <f t="shared" si="55"/>
        <v>0</v>
      </c>
      <c r="M597" s="725"/>
    </row>
    <row r="598" spans="1:13" x14ac:dyDescent="0.3">
      <c r="A598" s="152">
        <v>112</v>
      </c>
      <c r="B598" s="765" t="s">
        <v>1958</v>
      </c>
      <c r="C598" s="779"/>
      <c r="D598" s="779"/>
      <c r="E598" s="779"/>
      <c r="F598" s="146"/>
      <c r="G598" s="702">
        <f t="shared" si="54"/>
        <v>0</v>
      </c>
      <c r="H598" s="151">
        <f t="shared" si="56"/>
        <v>0</v>
      </c>
      <c r="I598" s="151">
        <f t="shared" si="53"/>
        <v>0</v>
      </c>
      <c r="J598" s="734">
        <v>0</v>
      </c>
      <c r="K598" s="151">
        <v>0</v>
      </c>
      <c r="L598" s="151">
        <f t="shared" si="55"/>
        <v>0</v>
      </c>
      <c r="M598" s="725"/>
    </row>
    <row r="599" spans="1:13" x14ac:dyDescent="0.3">
      <c r="A599" s="152">
        <v>113</v>
      </c>
      <c r="B599" s="765" t="s">
        <v>1959</v>
      </c>
      <c r="C599" s="779"/>
      <c r="D599" s="779"/>
      <c r="E599" s="779"/>
      <c r="F599" s="146"/>
      <c r="G599" s="702">
        <f t="shared" si="54"/>
        <v>0</v>
      </c>
      <c r="H599" s="151">
        <f t="shared" si="56"/>
        <v>0</v>
      </c>
      <c r="I599" s="151">
        <f t="shared" si="53"/>
        <v>0</v>
      </c>
      <c r="J599" s="734">
        <v>0</v>
      </c>
      <c r="K599" s="151">
        <v>0</v>
      </c>
      <c r="L599" s="151">
        <f t="shared" si="55"/>
        <v>0</v>
      </c>
      <c r="M599" s="725"/>
    </row>
    <row r="600" spans="1:13" x14ac:dyDescent="0.3">
      <c r="A600" s="152">
        <v>114</v>
      </c>
      <c r="B600" s="765" t="s">
        <v>1960</v>
      </c>
      <c r="C600" s="779"/>
      <c r="D600" s="779"/>
      <c r="E600" s="779"/>
      <c r="F600" s="146"/>
      <c r="G600" s="702">
        <f t="shared" si="54"/>
        <v>0</v>
      </c>
      <c r="H600" s="151">
        <f t="shared" si="56"/>
        <v>0</v>
      </c>
      <c r="I600" s="151">
        <f t="shared" si="53"/>
        <v>0</v>
      </c>
      <c r="J600" s="734">
        <v>0</v>
      </c>
      <c r="K600" s="151">
        <v>0</v>
      </c>
      <c r="L600" s="151">
        <f t="shared" si="55"/>
        <v>0</v>
      </c>
      <c r="M600" s="725"/>
    </row>
    <row r="601" spans="1:13" x14ac:dyDescent="0.3">
      <c r="A601" s="152">
        <v>115</v>
      </c>
      <c r="B601" s="765" t="s">
        <v>1961</v>
      </c>
      <c r="C601" s="779"/>
      <c r="D601" s="779"/>
      <c r="E601" s="779"/>
      <c r="F601" s="146"/>
      <c r="G601" s="702">
        <f t="shared" si="54"/>
        <v>0</v>
      </c>
      <c r="H601" s="151">
        <f t="shared" si="56"/>
        <v>0</v>
      </c>
      <c r="I601" s="151">
        <f t="shared" si="53"/>
        <v>0</v>
      </c>
      <c r="J601" s="734">
        <v>0</v>
      </c>
      <c r="K601" s="151">
        <v>0</v>
      </c>
      <c r="L601" s="151">
        <f t="shared" si="55"/>
        <v>0</v>
      </c>
      <c r="M601" s="725"/>
    </row>
    <row r="602" spans="1:13" x14ac:dyDescent="0.3">
      <c r="A602" s="152">
        <v>116</v>
      </c>
      <c r="B602" s="765" t="s">
        <v>1962</v>
      </c>
      <c r="C602" s="779"/>
      <c r="D602" s="779"/>
      <c r="E602" s="779"/>
      <c r="F602" s="146"/>
      <c r="G602" s="702">
        <f t="shared" si="54"/>
        <v>0</v>
      </c>
      <c r="H602" s="151">
        <f t="shared" si="56"/>
        <v>0</v>
      </c>
      <c r="I602" s="151">
        <f t="shared" si="53"/>
        <v>0</v>
      </c>
      <c r="J602" s="734">
        <v>0</v>
      </c>
      <c r="K602" s="151">
        <v>0</v>
      </c>
      <c r="L602" s="151">
        <f t="shared" si="55"/>
        <v>0</v>
      </c>
      <c r="M602" s="725"/>
    </row>
    <row r="603" spans="1:13" x14ac:dyDescent="0.3">
      <c r="A603" s="152">
        <v>117</v>
      </c>
      <c r="B603" s="765" t="s">
        <v>1963</v>
      </c>
      <c r="C603" s="779"/>
      <c r="D603" s="779"/>
      <c r="E603" s="779"/>
      <c r="F603" s="146"/>
      <c r="G603" s="702">
        <f t="shared" si="54"/>
        <v>0</v>
      </c>
      <c r="H603" s="151">
        <f t="shared" si="56"/>
        <v>0</v>
      </c>
      <c r="I603" s="151">
        <f t="shared" si="53"/>
        <v>0</v>
      </c>
      <c r="J603" s="734">
        <v>0</v>
      </c>
      <c r="K603" s="151">
        <v>0</v>
      </c>
      <c r="L603" s="151">
        <f t="shared" si="55"/>
        <v>0</v>
      </c>
      <c r="M603" s="725"/>
    </row>
    <row r="604" spans="1:13" x14ac:dyDescent="0.3">
      <c r="A604" s="152">
        <v>118</v>
      </c>
      <c r="B604" s="765" t="s">
        <v>1964</v>
      </c>
      <c r="C604" s="779"/>
      <c r="D604" s="779"/>
      <c r="E604" s="779"/>
      <c r="F604" s="146"/>
      <c r="G604" s="702">
        <f t="shared" si="54"/>
        <v>0</v>
      </c>
      <c r="H604" s="151">
        <f t="shared" si="56"/>
        <v>0</v>
      </c>
      <c r="I604" s="151">
        <f t="shared" si="53"/>
        <v>0</v>
      </c>
      <c r="J604" s="734">
        <v>0</v>
      </c>
      <c r="K604" s="151">
        <v>0</v>
      </c>
      <c r="L604" s="151">
        <f t="shared" si="55"/>
        <v>0</v>
      </c>
      <c r="M604" s="725"/>
    </row>
    <row r="605" spans="1:13" x14ac:dyDescent="0.3">
      <c r="A605" s="152">
        <v>119</v>
      </c>
      <c r="B605" s="765" t="s">
        <v>1965</v>
      </c>
      <c r="C605" s="779"/>
      <c r="D605" s="779"/>
      <c r="E605" s="779"/>
      <c r="F605" s="146"/>
      <c r="G605" s="702">
        <f t="shared" si="54"/>
        <v>0</v>
      </c>
      <c r="H605" s="151">
        <f t="shared" si="56"/>
        <v>0</v>
      </c>
      <c r="I605" s="151">
        <f t="shared" si="53"/>
        <v>0</v>
      </c>
      <c r="J605" s="734">
        <v>0</v>
      </c>
      <c r="K605" s="151">
        <v>0</v>
      </c>
      <c r="L605" s="151">
        <f t="shared" si="55"/>
        <v>0</v>
      </c>
      <c r="M605" s="725"/>
    </row>
    <row r="606" spans="1:13" x14ac:dyDescent="0.3">
      <c r="A606" s="152">
        <v>120</v>
      </c>
      <c r="B606" s="765" t="s">
        <v>1966</v>
      </c>
      <c r="C606" s="779"/>
      <c r="D606" s="779"/>
      <c r="E606" s="779"/>
      <c r="F606" s="146"/>
      <c r="G606" s="702">
        <f t="shared" si="54"/>
        <v>0</v>
      </c>
      <c r="H606" s="151">
        <f t="shared" si="56"/>
        <v>0</v>
      </c>
      <c r="I606" s="151">
        <f t="shared" si="53"/>
        <v>0</v>
      </c>
      <c r="J606" s="734">
        <v>0</v>
      </c>
      <c r="K606" s="151">
        <v>0</v>
      </c>
      <c r="L606" s="151">
        <f t="shared" si="55"/>
        <v>0</v>
      </c>
      <c r="M606" s="725"/>
    </row>
    <row r="607" spans="1:13" x14ac:dyDescent="0.3">
      <c r="A607" s="152">
        <v>121</v>
      </c>
      <c r="B607" s="765" t="s">
        <v>1968</v>
      </c>
      <c r="C607" s="779">
        <v>1851.82</v>
      </c>
      <c r="D607" s="779"/>
      <c r="E607" s="779"/>
      <c r="F607" s="146">
        <f>C607+D607+E607</f>
        <v>1851.82</v>
      </c>
      <c r="G607" s="702">
        <f t="shared" si="54"/>
        <v>2.4472459529625852E-2</v>
      </c>
      <c r="H607" s="151">
        <f t="shared" si="56"/>
        <v>104.7776118531166</v>
      </c>
      <c r="I607" s="151">
        <f t="shared" si="53"/>
        <v>23.051074607685653</v>
      </c>
      <c r="J607" s="734">
        <v>44.35680818024607</v>
      </c>
      <c r="K607" s="151">
        <v>38.385328213068092</v>
      </c>
      <c r="L607" s="151">
        <f t="shared" si="55"/>
        <v>46.791715091730005</v>
      </c>
      <c r="M607" s="725">
        <f>(K607+J607+I607+H607)/F607</f>
        <v>0.11371020015666555</v>
      </c>
    </row>
    <row r="608" spans="1:13" x14ac:dyDescent="0.3">
      <c r="A608" s="152">
        <v>122</v>
      </c>
      <c r="B608" s="765" t="s">
        <v>1969</v>
      </c>
      <c r="C608" s="779">
        <v>933.25</v>
      </c>
      <c r="D608" s="779"/>
      <c r="E608" s="779"/>
      <c r="F608" s="146">
        <f>C608+D608+E608</f>
        <v>933.25</v>
      </c>
      <c r="G608" s="702">
        <f t="shared" si="54"/>
        <v>1.2333230473816747E-2</v>
      </c>
      <c r="H608" s="151">
        <f t="shared" si="56"/>
        <v>52.804109612122708</v>
      </c>
      <c r="I608" s="151">
        <f t="shared" si="53"/>
        <v>11.616904114666996</v>
      </c>
      <c r="J608" s="734">
        <v>22.354219759055763</v>
      </c>
      <c r="K608" s="151">
        <v>19.34481081036267</v>
      </c>
      <c r="L608" s="151">
        <f t="shared" si="55"/>
        <v>23.581324377832097</v>
      </c>
      <c r="M608" s="725">
        <f>(K608+J608+I608+H608)/F608</f>
        <v>0.11371020015666557</v>
      </c>
    </row>
    <row r="609" spans="1:13" x14ac:dyDescent="0.3">
      <c r="A609" s="152">
        <v>123</v>
      </c>
      <c r="B609" s="765" t="s">
        <v>1970</v>
      </c>
      <c r="C609" s="779">
        <v>1158.5</v>
      </c>
      <c r="D609" s="779"/>
      <c r="E609" s="779"/>
      <c r="F609" s="146">
        <f>C609+D609+E609</f>
        <v>1158.5</v>
      </c>
      <c r="G609" s="702">
        <f t="shared" si="54"/>
        <v>1.5309989288954409E-2</v>
      </c>
      <c r="H609" s="151">
        <f t="shared" si="56"/>
        <v>65.548953641193847</v>
      </c>
      <c r="I609" s="151">
        <f t="shared" si="53"/>
        <v>14.420769801062647</v>
      </c>
      <c r="J609" s="734">
        <v>27.749652923510425</v>
      </c>
      <c r="K609" s="151">
        <v>24.013890515730139</v>
      </c>
      <c r="L609" s="151">
        <f t="shared" si="55"/>
        <v>29.272932538675043</v>
      </c>
      <c r="M609" s="725">
        <f>(K609+J609+I609+H609)/F609</f>
        <v>0.11371020015666557</v>
      </c>
    </row>
    <row r="610" spans="1:13" x14ac:dyDescent="0.3">
      <c r="A610" s="152">
        <v>124</v>
      </c>
      <c r="B610" s="765" t="s">
        <v>1971</v>
      </c>
      <c r="C610" s="779">
        <v>3663.95</v>
      </c>
      <c r="D610" s="779"/>
      <c r="E610" s="779">
        <v>111.7</v>
      </c>
      <c r="F610" s="146">
        <f>C610+D610+E610</f>
        <v>3775.6499999999996</v>
      </c>
      <c r="G610" s="702">
        <f t="shared" si="54"/>
        <v>4.9896556805214244E-2</v>
      </c>
      <c r="H610" s="151">
        <f t="shared" si="56"/>
        <v>213.62961313368453</v>
      </c>
      <c r="I610" s="151">
        <f t="shared" si="53"/>
        <v>46.998514889410593</v>
      </c>
      <c r="J610" s="734">
        <v>90.438478256928903</v>
      </c>
      <c r="K610" s="151">
        <v>78.263310941490275</v>
      </c>
      <c r="L610" s="151">
        <f t="shared" si="55"/>
        <v>95.402976037676652</v>
      </c>
      <c r="M610" s="725">
        <f>(K610+J610+I610+H610)/F610</f>
        <v>0.11371020015666555</v>
      </c>
    </row>
    <row r="611" spans="1:13" x14ac:dyDescent="0.3">
      <c r="A611" s="152">
        <v>125</v>
      </c>
      <c r="B611" s="765" t="s">
        <v>1972</v>
      </c>
      <c r="C611" s="779"/>
      <c r="D611" s="779"/>
      <c r="E611" s="779"/>
      <c r="F611" s="146"/>
      <c r="G611" s="702">
        <f t="shared" si="54"/>
        <v>0</v>
      </c>
      <c r="H611" s="151">
        <f t="shared" si="56"/>
        <v>0</v>
      </c>
      <c r="I611" s="151">
        <f t="shared" si="53"/>
        <v>0</v>
      </c>
      <c r="J611" s="734">
        <v>0</v>
      </c>
      <c r="K611" s="151">
        <v>0</v>
      </c>
      <c r="L611" s="151">
        <f t="shared" si="55"/>
        <v>0</v>
      </c>
      <c r="M611" s="725"/>
    </row>
    <row r="612" spans="1:13" x14ac:dyDescent="0.3">
      <c r="A612" s="152">
        <v>126</v>
      </c>
      <c r="B612" s="765" t="s">
        <v>1973</v>
      </c>
      <c r="C612" s="779"/>
      <c r="D612" s="779"/>
      <c r="E612" s="779"/>
      <c r="F612" s="146"/>
      <c r="G612" s="702">
        <f t="shared" si="54"/>
        <v>0</v>
      </c>
      <c r="H612" s="151">
        <f t="shared" si="56"/>
        <v>0</v>
      </c>
      <c r="I612" s="151">
        <f t="shared" si="53"/>
        <v>0</v>
      </c>
      <c r="J612" s="734">
        <v>0</v>
      </c>
      <c r="K612" s="151">
        <v>0</v>
      </c>
      <c r="L612" s="151">
        <f t="shared" si="55"/>
        <v>0</v>
      </c>
      <c r="M612" s="725"/>
    </row>
    <row r="613" spans="1:13" x14ac:dyDescent="0.3">
      <c r="A613" s="152">
        <v>127</v>
      </c>
      <c r="B613" s="765" t="s">
        <v>1974</v>
      </c>
      <c r="C613" s="779"/>
      <c r="D613" s="779"/>
      <c r="E613" s="779"/>
      <c r="F613" s="146"/>
      <c r="G613" s="702">
        <f t="shared" si="54"/>
        <v>0</v>
      </c>
      <c r="H613" s="151">
        <f t="shared" si="56"/>
        <v>0</v>
      </c>
      <c r="I613" s="151">
        <f t="shared" ref="I613:I670" si="57">H613*0.22</f>
        <v>0</v>
      </c>
      <c r="J613" s="734">
        <v>0</v>
      </c>
      <c r="K613" s="151">
        <v>0</v>
      </c>
      <c r="L613" s="151">
        <f t="shared" si="55"/>
        <v>0</v>
      </c>
      <c r="M613" s="725"/>
    </row>
    <row r="614" spans="1:13" x14ac:dyDescent="0.3">
      <c r="A614" s="152">
        <v>128</v>
      </c>
      <c r="B614" s="765" t="s">
        <v>1975</v>
      </c>
      <c r="C614" s="779"/>
      <c r="D614" s="779"/>
      <c r="E614" s="779"/>
      <c r="F614" s="146"/>
      <c r="G614" s="702">
        <f t="shared" si="54"/>
        <v>0</v>
      </c>
      <c r="H614" s="151">
        <f t="shared" si="56"/>
        <v>0</v>
      </c>
      <c r="I614" s="151">
        <f t="shared" si="57"/>
        <v>0</v>
      </c>
      <c r="J614" s="734">
        <v>0</v>
      </c>
      <c r="K614" s="151">
        <v>0</v>
      </c>
      <c r="L614" s="151">
        <f t="shared" si="55"/>
        <v>0</v>
      </c>
      <c r="M614" s="725"/>
    </row>
    <row r="615" spans="1:13" x14ac:dyDescent="0.3">
      <c r="A615" s="152">
        <v>129</v>
      </c>
      <c r="B615" s="765" t="s">
        <v>1976</v>
      </c>
      <c r="C615" s="779"/>
      <c r="D615" s="779"/>
      <c r="E615" s="779"/>
      <c r="F615" s="146"/>
      <c r="G615" s="702">
        <f t="shared" si="54"/>
        <v>0</v>
      </c>
      <c r="H615" s="151">
        <f t="shared" si="56"/>
        <v>0</v>
      </c>
      <c r="I615" s="151">
        <f t="shared" si="57"/>
        <v>0</v>
      </c>
      <c r="J615" s="734">
        <v>0</v>
      </c>
      <c r="K615" s="151">
        <v>0</v>
      </c>
      <c r="L615" s="151">
        <f t="shared" si="55"/>
        <v>0</v>
      </c>
      <c r="M615" s="725"/>
    </row>
    <row r="616" spans="1:13" x14ac:dyDescent="0.3">
      <c r="A616" s="152">
        <v>130</v>
      </c>
      <c r="B616" s="765" t="s">
        <v>1977</v>
      </c>
      <c r="C616" s="779"/>
      <c r="D616" s="779"/>
      <c r="E616" s="779"/>
      <c r="F616" s="146"/>
      <c r="G616" s="702">
        <f t="shared" si="54"/>
        <v>0</v>
      </c>
      <c r="H616" s="151">
        <f t="shared" si="56"/>
        <v>0</v>
      </c>
      <c r="I616" s="151">
        <f t="shared" si="57"/>
        <v>0</v>
      </c>
      <c r="J616" s="734">
        <v>0</v>
      </c>
      <c r="K616" s="151">
        <v>0</v>
      </c>
      <c r="L616" s="151">
        <f t="shared" si="55"/>
        <v>0</v>
      </c>
      <c r="M616" s="725"/>
    </row>
    <row r="617" spans="1:13" x14ac:dyDescent="0.3">
      <c r="A617" s="152">
        <v>131</v>
      </c>
      <c r="B617" s="765" t="s">
        <v>1978</v>
      </c>
      <c r="C617" s="779"/>
      <c r="D617" s="779"/>
      <c r="E617" s="779"/>
      <c r="F617" s="146"/>
      <c r="G617" s="702">
        <f t="shared" si="54"/>
        <v>0</v>
      </c>
      <c r="H617" s="151">
        <f t="shared" si="56"/>
        <v>0</v>
      </c>
      <c r="I617" s="151">
        <f t="shared" si="57"/>
        <v>0</v>
      </c>
      <c r="J617" s="734">
        <v>0</v>
      </c>
      <c r="K617" s="151">
        <v>0</v>
      </c>
      <c r="L617" s="151">
        <f t="shared" si="55"/>
        <v>0</v>
      </c>
      <c r="M617" s="725"/>
    </row>
    <row r="618" spans="1:13" x14ac:dyDescent="0.3">
      <c r="A618" s="152">
        <v>132</v>
      </c>
      <c r="B618" s="765" t="s">
        <v>1980</v>
      </c>
      <c r="C618" s="779"/>
      <c r="D618" s="779"/>
      <c r="E618" s="779"/>
      <c r="F618" s="146"/>
      <c r="G618" s="702">
        <f t="shared" si="54"/>
        <v>0</v>
      </c>
      <c r="H618" s="151">
        <f t="shared" si="56"/>
        <v>0</v>
      </c>
      <c r="I618" s="151">
        <f t="shared" si="57"/>
        <v>0</v>
      </c>
      <c r="J618" s="734">
        <v>0</v>
      </c>
      <c r="K618" s="151">
        <v>0</v>
      </c>
      <c r="L618" s="151">
        <f t="shared" si="55"/>
        <v>0</v>
      </c>
      <c r="M618" s="725"/>
    </row>
    <row r="619" spans="1:13" x14ac:dyDescent="0.3">
      <c r="A619" s="152">
        <v>133</v>
      </c>
      <c r="B619" s="765" t="s">
        <v>1981</v>
      </c>
      <c r="C619" s="779"/>
      <c r="D619" s="779"/>
      <c r="E619" s="779"/>
      <c r="F619" s="146"/>
      <c r="G619" s="702">
        <f t="shared" si="54"/>
        <v>0</v>
      </c>
      <c r="H619" s="151">
        <f t="shared" si="56"/>
        <v>0</v>
      </c>
      <c r="I619" s="151">
        <f t="shared" si="57"/>
        <v>0</v>
      </c>
      <c r="J619" s="734">
        <v>0</v>
      </c>
      <c r="K619" s="151">
        <v>0</v>
      </c>
      <c r="L619" s="151">
        <f t="shared" si="55"/>
        <v>0</v>
      </c>
      <c r="M619" s="725"/>
    </row>
    <row r="620" spans="1:13" x14ac:dyDescent="0.3">
      <c r="A620" s="152">
        <v>134</v>
      </c>
      <c r="B620" s="765" t="s">
        <v>1983</v>
      </c>
      <c r="C620" s="779"/>
      <c r="D620" s="779"/>
      <c r="E620" s="779"/>
      <c r="F620" s="146"/>
      <c r="G620" s="702">
        <f t="shared" si="54"/>
        <v>0</v>
      </c>
      <c r="H620" s="151">
        <f t="shared" si="56"/>
        <v>0</v>
      </c>
      <c r="I620" s="151">
        <f t="shared" si="57"/>
        <v>0</v>
      </c>
      <c r="J620" s="734">
        <v>0</v>
      </c>
      <c r="K620" s="151">
        <v>0</v>
      </c>
      <c r="L620" s="151">
        <f t="shared" si="55"/>
        <v>0</v>
      </c>
      <c r="M620" s="725"/>
    </row>
    <row r="621" spans="1:13" x14ac:dyDescent="0.3">
      <c r="A621" s="152">
        <v>135</v>
      </c>
      <c r="B621" s="765" t="s">
        <v>1984</v>
      </c>
      <c r="C621" s="779"/>
      <c r="D621" s="779"/>
      <c r="E621" s="779"/>
      <c r="F621" s="146"/>
      <c r="G621" s="702">
        <f t="shared" si="54"/>
        <v>0</v>
      </c>
      <c r="H621" s="151">
        <f t="shared" si="56"/>
        <v>0</v>
      </c>
      <c r="I621" s="151">
        <f t="shared" si="57"/>
        <v>0</v>
      </c>
      <c r="J621" s="734">
        <v>0</v>
      </c>
      <c r="K621" s="151">
        <v>0</v>
      </c>
      <c r="L621" s="151">
        <f t="shared" si="55"/>
        <v>0</v>
      </c>
      <c r="M621" s="725"/>
    </row>
    <row r="622" spans="1:13" x14ac:dyDescent="0.3">
      <c r="A622" s="152">
        <v>136</v>
      </c>
      <c r="B622" s="765" t="s">
        <v>1985</v>
      </c>
      <c r="C622" s="779"/>
      <c r="D622" s="779"/>
      <c r="E622" s="779"/>
      <c r="F622" s="146"/>
      <c r="G622" s="702">
        <f t="shared" si="54"/>
        <v>0</v>
      </c>
      <c r="H622" s="151">
        <f t="shared" si="56"/>
        <v>0</v>
      </c>
      <c r="I622" s="151">
        <f t="shared" si="57"/>
        <v>0</v>
      </c>
      <c r="J622" s="734">
        <v>0</v>
      </c>
      <c r="K622" s="151">
        <v>0</v>
      </c>
      <c r="L622" s="151">
        <f t="shared" si="55"/>
        <v>0</v>
      </c>
      <c r="M622" s="725"/>
    </row>
    <row r="623" spans="1:13" x14ac:dyDescent="0.3">
      <c r="A623" s="152">
        <v>137</v>
      </c>
      <c r="B623" s="765" t="s">
        <v>1986</v>
      </c>
      <c r="C623" s="779"/>
      <c r="D623" s="779"/>
      <c r="E623" s="779"/>
      <c r="F623" s="146"/>
      <c r="G623" s="702">
        <f t="shared" ref="G623:G667" si="58">2/151339.1*F623</f>
        <v>0</v>
      </c>
      <c r="H623" s="151">
        <f t="shared" si="56"/>
        <v>0</v>
      </c>
      <c r="I623" s="151">
        <f t="shared" si="57"/>
        <v>0</v>
      </c>
      <c r="J623" s="734">
        <v>0</v>
      </c>
      <c r="K623" s="151">
        <v>0</v>
      </c>
      <c r="L623" s="151">
        <f t="shared" si="55"/>
        <v>0</v>
      </c>
      <c r="M623" s="725"/>
    </row>
    <row r="624" spans="1:13" x14ac:dyDescent="0.3">
      <c r="A624" s="152">
        <v>138</v>
      </c>
      <c r="B624" s="765" t="s">
        <v>1987</v>
      </c>
      <c r="C624" s="779"/>
      <c r="D624" s="779"/>
      <c r="E624" s="779"/>
      <c r="F624" s="146"/>
      <c r="G624" s="702">
        <f t="shared" si="58"/>
        <v>0</v>
      </c>
      <c r="H624" s="151">
        <f t="shared" si="56"/>
        <v>0</v>
      </c>
      <c r="I624" s="151">
        <f t="shared" si="57"/>
        <v>0</v>
      </c>
      <c r="J624" s="734">
        <v>0</v>
      </c>
      <c r="K624" s="151">
        <v>0</v>
      </c>
      <c r="L624" s="151">
        <f t="shared" si="55"/>
        <v>0</v>
      </c>
      <c r="M624" s="725"/>
    </row>
    <row r="625" spans="1:13" x14ac:dyDescent="0.3">
      <c r="A625" s="152">
        <v>139</v>
      </c>
      <c r="B625" s="765" t="s">
        <v>1989</v>
      </c>
      <c r="C625" s="779"/>
      <c r="D625" s="779"/>
      <c r="E625" s="779"/>
      <c r="F625" s="146"/>
      <c r="G625" s="702">
        <f t="shared" si="58"/>
        <v>0</v>
      </c>
      <c r="H625" s="151">
        <f t="shared" si="56"/>
        <v>0</v>
      </c>
      <c r="I625" s="151">
        <f t="shared" si="57"/>
        <v>0</v>
      </c>
      <c r="J625" s="734">
        <v>0</v>
      </c>
      <c r="K625" s="151">
        <v>0</v>
      </c>
      <c r="L625" s="151">
        <f t="shared" si="55"/>
        <v>0</v>
      </c>
      <c r="M625" s="725"/>
    </row>
    <row r="626" spans="1:13" x14ac:dyDescent="0.3">
      <c r="A626" s="152">
        <v>140</v>
      </c>
      <c r="B626" s="765" t="s">
        <v>1990</v>
      </c>
      <c r="C626" s="779"/>
      <c r="D626" s="779"/>
      <c r="E626" s="779"/>
      <c r="F626" s="146"/>
      <c r="G626" s="702">
        <f t="shared" si="58"/>
        <v>0</v>
      </c>
      <c r="H626" s="151">
        <f t="shared" si="56"/>
        <v>0</v>
      </c>
      <c r="I626" s="151">
        <f t="shared" si="57"/>
        <v>0</v>
      </c>
      <c r="J626" s="734">
        <v>0</v>
      </c>
      <c r="K626" s="151">
        <v>0</v>
      </c>
      <c r="L626" s="151">
        <f t="shared" si="55"/>
        <v>0</v>
      </c>
      <c r="M626" s="725"/>
    </row>
    <row r="627" spans="1:13" x14ac:dyDescent="0.3">
      <c r="A627" s="152">
        <v>141</v>
      </c>
      <c r="B627" s="765" t="s">
        <v>1991</v>
      </c>
      <c r="C627" s="779"/>
      <c r="D627" s="779"/>
      <c r="E627" s="779"/>
      <c r="F627" s="146"/>
      <c r="G627" s="702">
        <f t="shared" si="58"/>
        <v>0</v>
      </c>
      <c r="H627" s="151">
        <f t="shared" si="56"/>
        <v>0</v>
      </c>
      <c r="I627" s="151">
        <f t="shared" si="57"/>
        <v>0</v>
      </c>
      <c r="J627" s="734">
        <v>0</v>
      </c>
      <c r="K627" s="151">
        <v>0</v>
      </c>
      <c r="L627" s="151">
        <f t="shared" si="55"/>
        <v>0</v>
      </c>
      <c r="M627" s="725"/>
    </row>
    <row r="628" spans="1:13" x14ac:dyDescent="0.3">
      <c r="A628" s="152">
        <v>142</v>
      </c>
      <c r="B628" s="765" t="s">
        <v>1992</v>
      </c>
      <c r="C628" s="779"/>
      <c r="D628" s="779"/>
      <c r="E628" s="779"/>
      <c r="F628" s="146"/>
      <c r="G628" s="702">
        <f t="shared" si="58"/>
        <v>0</v>
      </c>
      <c r="H628" s="151">
        <f t="shared" si="56"/>
        <v>0</v>
      </c>
      <c r="I628" s="151">
        <f t="shared" si="57"/>
        <v>0</v>
      </c>
      <c r="J628" s="734">
        <v>0</v>
      </c>
      <c r="K628" s="151">
        <v>0</v>
      </c>
      <c r="L628" s="151">
        <f t="shared" ref="L628:L668" si="59">K628*1.219</f>
        <v>0</v>
      </c>
      <c r="M628" s="725"/>
    </row>
    <row r="629" spans="1:13" x14ac:dyDescent="0.3">
      <c r="A629" s="152">
        <v>143</v>
      </c>
      <c r="B629" s="765" t="s">
        <v>1993</v>
      </c>
      <c r="C629" s="779"/>
      <c r="D629" s="779"/>
      <c r="E629" s="779"/>
      <c r="F629" s="146"/>
      <c r="G629" s="702">
        <f t="shared" si="58"/>
        <v>0</v>
      </c>
      <c r="H629" s="151">
        <f t="shared" si="56"/>
        <v>0</v>
      </c>
      <c r="I629" s="151">
        <f t="shared" si="57"/>
        <v>0</v>
      </c>
      <c r="J629" s="734">
        <v>0</v>
      </c>
      <c r="K629" s="151">
        <v>0</v>
      </c>
      <c r="L629" s="151">
        <f t="shared" si="59"/>
        <v>0</v>
      </c>
      <c r="M629" s="725"/>
    </row>
    <row r="630" spans="1:13" x14ac:dyDescent="0.3">
      <c r="A630" s="152">
        <v>144</v>
      </c>
      <c r="B630" s="765" t="s">
        <v>1994</v>
      </c>
      <c r="C630" s="779">
        <v>428.31</v>
      </c>
      <c r="D630" s="779"/>
      <c r="E630" s="779"/>
      <c r="F630" s="146">
        <f>C630+D630+E630</f>
        <v>428.31</v>
      </c>
      <c r="G630" s="702">
        <f t="shared" si="58"/>
        <v>5.6602688928373435E-3</v>
      </c>
      <c r="H630" s="151">
        <f t="shared" si="56"/>
        <v>24.234158251238444</v>
      </c>
      <c r="I630" s="151">
        <f t="shared" si="57"/>
        <v>5.3315148152724579</v>
      </c>
      <c r="J630" s="734">
        <v>10.259347297081355</v>
      </c>
      <c r="K630" s="151">
        <v>8.8781954655091742</v>
      </c>
      <c r="L630" s="151">
        <f t="shared" si="59"/>
        <v>10.822520272455684</v>
      </c>
      <c r="M630" s="725">
        <f t="shared" ref="M630:M689" si="60">(K630+J630+I630+H630)/F630</f>
        <v>0.11371020015666555</v>
      </c>
    </row>
    <row r="631" spans="1:13" x14ac:dyDescent="0.3">
      <c r="A631" s="152">
        <v>145</v>
      </c>
      <c r="B631" s="765" t="s">
        <v>1995</v>
      </c>
      <c r="C631" s="779">
        <v>744.3</v>
      </c>
      <c r="D631" s="779"/>
      <c r="E631" s="779"/>
      <c r="F631" s="146">
        <f>C631+D631+E631</f>
        <v>744.3</v>
      </c>
      <c r="G631" s="702">
        <f t="shared" si="58"/>
        <v>9.8361890615181399E-3</v>
      </c>
      <c r="H631" s="151">
        <f t="shared" si="56"/>
        <v>42.113151657436838</v>
      </c>
      <c r="I631" s="151">
        <f t="shared" si="57"/>
        <v>9.2648933646361051</v>
      </c>
      <c r="J631" s="734">
        <v>17.828283703900571</v>
      </c>
      <c r="K631" s="151">
        <v>15.428173250632664</v>
      </c>
      <c r="L631" s="151">
        <f t="shared" si="59"/>
        <v>18.806943192521217</v>
      </c>
      <c r="M631" s="725">
        <f t="shared" si="60"/>
        <v>0.11371020015666557</v>
      </c>
    </row>
    <row r="632" spans="1:13" x14ac:dyDescent="0.3">
      <c r="A632" s="152">
        <v>146</v>
      </c>
      <c r="B632" s="765" t="s">
        <v>1996</v>
      </c>
      <c r="C632" s="779">
        <v>1084.5899999999999</v>
      </c>
      <c r="D632" s="779"/>
      <c r="E632" s="779"/>
      <c r="F632" s="146">
        <f>C632+D632+E632</f>
        <v>1084.5899999999999</v>
      </c>
      <c r="G632" s="702">
        <f t="shared" si="58"/>
        <v>1.4333242367636652E-2</v>
      </c>
      <c r="H632" s="151">
        <f t="shared" si="56"/>
        <v>61.36706053491794</v>
      </c>
      <c r="I632" s="151">
        <f t="shared" si="57"/>
        <v>13.500753317681946</v>
      </c>
      <c r="J632" s="734">
        <v>25.979280159093804</v>
      </c>
      <c r="K632" s="151">
        <v>22.481851976224217</v>
      </c>
      <c r="L632" s="151">
        <f t="shared" si="59"/>
        <v>27.405377559017321</v>
      </c>
      <c r="M632" s="725">
        <f t="shared" si="60"/>
        <v>0.11371020015666557</v>
      </c>
    </row>
    <row r="633" spans="1:13" x14ac:dyDescent="0.3">
      <c r="A633" s="152">
        <v>147</v>
      </c>
      <c r="B633" s="765" t="s">
        <v>1997</v>
      </c>
      <c r="C633" s="779">
        <v>1069.71</v>
      </c>
      <c r="D633" s="779"/>
      <c r="E633" s="779"/>
      <c r="F633" s="146">
        <f>C633+D633+E633</f>
        <v>1069.71</v>
      </c>
      <c r="G633" s="702">
        <f t="shared" si="58"/>
        <v>1.4136597878538991E-2</v>
      </c>
      <c r="H633" s="151">
        <f t="shared" si="56"/>
        <v>60.525136987070759</v>
      </c>
      <c r="I633" s="151">
        <f t="shared" si="57"/>
        <v>13.315530137155568</v>
      </c>
      <c r="J633" s="734">
        <v>25.622858203546254</v>
      </c>
      <c r="K633" s="151">
        <v>22.173412881814148</v>
      </c>
      <c r="L633" s="151">
        <f t="shared" si="59"/>
        <v>27.029390302931446</v>
      </c>
      <c r="M633" s="725">
        <f t="shared" si="60"/>
        <v>0.11371020015666557</v>
      </c>
    </row>
    <row r="634" spans="1:13" x14ac:dyDescent="0.3">
      <c r="A634" s="152">
        <v>148</v>
      </c>
      <c r="B634" s="765" t="s">
        <v>1998</v>
      </c>
      <c r="C634" s="779"/>
      <c r="D634" s="779"/>
      <c r="E634" s="779"/>
      <c r="F634" s="146"/>
      <c r="G634" s="702">
        <f t="shared" si="58"/>
        <v>0</v>
      </c>
      <c r="H634" s="151">
        <f t="shared" si="56"/>
        <v>0</v>
      </c>
      <c r="I634" s="151">
        <f t="shared" si="57"/>
        <v>0</v>
      </c>
      <c r="J634" s="734">
        <v>0</v>
      </c>
      <c r="K634" s="151">
        <v>0</v>
      </c>
      <c r="L634" s="151">
        <f t="shared" si="59"/>
        <v>0</v>
      </c>
      <c r="M634" s="725"/>
    </row>
    <row r="635" spans="1:13" x14ac:dyDescent="0.3">
      <c r="A635" s="152">
        <v>149</v>
      </c>
      <c r="B635" s="765" t="s">
        <v>1999</v>
      </c>
      <c r="C635" s="779">
        <v>625.9</v>
      </c>
      <c r="D635" s="779"/>
      <c r="E635" s="779"/>
      <c r="F635" s="146">
        <f>C635+D635+E635</f>
        <v>625.9</v>
      </c>
      <c r="G635" s="702">
        <f t="shared" si="58"/>
        <v>8.2714909762249145E-3</v>
      </c>
      <c r="H635" s="151">
        <f t="shared" si="56"/>
        <v>35.413975040158157</v>
      </c>
      <c r="I635" s="151">
        <f t="shared" si="57"/>
        <v>7.7910745088347948</v>
      </c>
      <c r="J635" s="734">
        <v>14.99223803610287</v>
      </c>
      <c r="K635" s="151">
        <v>12.97392669296115</v>
      </c>
      <c r="L635" s="151">
        <f t="shared" si="59"/>
        <v>15.815216638719644</v>
      </c>
      <c r="M635" s="725">
        <f t="shared" si="60"/>
        <v>0.11371020015666555</v>
      </c>
    </row>
    <row r="636" spans="1:13" x14ac:dyDescent="0.3">
      <c r="A636" s="152">
        <v>150</v>
      </c>
      <c r="B636" s="765" t="s">
        <v>2001</v>
      </c>
      <c r="C636" s="779"/>
      <c r="D636" s="779"/>
      <c r="E636" s="779"/>
      <c r="F636" s="146"/>
      <c r="G636" s="702">
        <f t="shared" si="58"/>
        <v>0</v>
      </c>
      <c r="H636" s="151">
        <f t="shared" si="56"/>
        <v>0</v>
      </c>
      <c r="I636" s="151">
        <f t="shared" si="57"/>
        <v>0</v>
      </c>
      <c r="J636" s="734">
        <v>0</v>
      </c>
      <c r="K636" s="151">
        <v>0</v>
      </c>
      <c r="L636" s="151">
        <f t="shared" si="59"/>
        <v>0</v>
      </c>
      <c r="M636" s="725"/>
    </row>
    <row r="637" spans="1:13" x14ac:dyDescent="0.3">
      <c r="A637" s="152">
        <v>151</v>
      </c>
      <c r="B637" s="765" t="s">
        <v>2002</v>
      </c>
      <c r="C637" s="779"/>
      <c r="D637" s="779"/>
      <c r="E637" s="779"/>
      <c r="F637" s="146"/>
      <c r="G637" s="702">
        <f t="shared" si="58"/>
        <v>0</v>
      </c>
      <c r="H637" s="151">
        <f t="shared" si="56"/>
        <v>0</v>
      </c>
      <c r="I637" s="151">
        <f t="shared" si="57"/>
        <v>0</v>
      </c>
      <c r="J637" s="734">
        <v>0</v>
      </c>
      <c r="K637" s="151">
        <v>0</v>
      </c>
      <c r="L637" s="151">
        <f t="shared" si="59"/>
        <v>0</v>
      </c>
      <c r="M637" s="725"/>
    </row>
    <row r="638" spans="1:13" x14ac:dyDescent="0.3">
      <c r="A638" s="152">
        <v>152</v>
      </c>
      <c r="B638" s="765" t="s">
        <v>2003</v>
      </c>
      <c r="C638" s="779"/>
      <c r="D638" s="779"/>
      <c r="E638" s="779"/>
      <c r="F638" s="146"/>
      <c r="G638" s="702">
        <f t="shared" si="58"/>
        <v>0</v>
      </c>
      <c r="H638" s="151">
        <f t="shared" si="56"/>
        <v>0</v>
      </c>
      <c r="I638" s="151">
        <f t="shared" si="57"/>
        <v>0</v>
      </c>
      <c r="J638" s="734">
        <v>0</v>
      </c>
      <c r="K638" s="151">
        <v>0</v>
      </c>
      <c r="L638" s="151">
        <f t="shared" si="59"/>
        <v>0</v>
      </c>
      <c r="M638" s="725"/>
    </row>
    <row r="639" spans="1:13" x14ac:dyDescent="0.3">
      <c r="A639" s="152">
        <v>153</v>
      </c>
      <c r="B639" s="765" t="s">
        <v>2004</v>
      </c>
      <c r="C639" s="779"/>
      <c r="D639" s="779"/>
      <c r="E639" s="779"/>
      <c r="F639" s="146"/>
      <c r="G639" s="702">
        <f t="shared" si="58"/>
        <v>0</v>
      </c>
      <c r="H639" s="151">
        <f t="shared" si="56"/>
        <v>0</v>
      </c>
      <c r="I639" s="151">
        <f t="shared" si="57"/>
        <v>0</v>
      </c>
      <c r="J639" s="734">
        <v>0</v>
      </c>
      <c r="K639" s="151">
        <v>0</v>
      </c>
      <c r="L639" s="151">
        <f t="shared" si="59"/>
        <v>0</v>
      </c>
      <c r="M639" s="725"/>
    </row>
    <row r="640" spans="1:13" x14ac:dyDescent="0.3">
      <c r="A640" s="152">
        <v>154</v>
      </c>
      <c r="B640" s="765" t="s">
        <v>2005</v>
      </c>
      <c r="C640" s="779"/>
      <c r="D640" s="779"/>
      <c r="E640" s="779"/>
      <c r="F640" s="146"/>
      <c r="G640" s="702">
        <f t="shared" si="58"/>
        <v>0</v>
      </c>
      <c r="H640" s="151">
        <f t="shared" si="56"/>
        <v>0</v>
      </c>
      <c r="I640" s="151">
        <f t="shared" si="57"/>
        <v>0</v>
      </c>
      <c r="J640" s="734">
        <v>0</v>
      </c>
      <c r="K640" s="151">
        <v>0</v>
      </c>
      <c r="L640" s="151">
        <f t="shared" si="59"/>
        <v>0</v>
      </c>
      <c r="M640" s="725"/>
    </row>
    <row r="641" spans="1:13" x14ac:dyDescent="0.3">
      <c r="A641" s="152">
        <v>155</v>
      </c>
      <c r="B641" s="765" t="s">
        <v>2006</v>
      </c>
      <c r="C641" s="779"/>
      <c r="D641" s="779"/>
      <c r="E641" s="779"/>
      <c r="F641" s="146"/>
      <c r="G641" s="702">
        <f t="shared" si="58"/>
        <v>0</v>
      </c>
      <c r="H641" s="151">
        <f t="shared" si="56"/>
        <v>0</v>
      </c>
      <c r="I641" s="151">
        <f t="shared" si="57"/>
        <v>0</v>
      </c>
      <c r="J641" s="734">
        <v>0</v>
      </c>
      <c r="K641" s="151">
        <v>0</v>
      </c>
      <c r="L641" s="151">
        <f t="shared" si="59"/>
        <v>0</v>
      </c>
      <c r="M641" s="725"/>
    </row>
    <row r="642" spans="1:13" x14ac:dyDescent="0.3">
      <c r="A642" s="152">
        <v>156</v>
      </c>
      <c r="B642" s="765" t="s">
        <v>2007</v>
      </c>
      <c r="C642" s="779"/>
      <c r="D642" s="779"/>
      <c r="E642" s="779"/>
      <c r="F642" s="146"/>
      <c r="G642" s="702">
        <f t="shared" si="58"/>
        <v>0</v>
      </c>
      <c r="H642" s="151">
        <f t="shared" si="56"/>
        <v>0</v>
      </c>
      <c r="I642" s="151">
        <f t="shared" si="57"/>
        <v>0</v>
      </c>
      <c r="J642" s="734">
        <v>0</v>
      </c>
      <c r="K642" s="151">
        <v>0</v>
      </c>
      <c r="L642" s="151">
        <f t="shared" si="59"/>
        <v>0</v>
      </c>
      <c r="M642" s="725"/>
    </row>
    <row r="643" spans="1:13" x14ac:dyDescent="0.3">
      <c r="A643" s="152">
        <v>157</v>
      </c>
      <c r="B643" s="765" t="s">
        <v>2008</v>
      </c>
      <c r="C643" s="779"/>
      <c r="D643" s="779"/>
      <c r="E643" s="779"/>
      <c r="F643" s="146"/>
      <c r="G643" s="702">
        <f t="shared" si="58"/>
        <v>0</v>
      </c>
      <c r="H643" s="151">
        <f t="shared" si="56"/>
        <v>0</v>
      </c>
      <c r="I643" s="151">
        <f t="shared" si="57"/>
        <v>0</v>
      </c>
      <c r="J643" s="734">
        <v>0</v>
      </c>
      <c r="K643" s="151">
        <v>0</v>
      </c>
      <c r="L643" s="151">
        <f t="shared" si="59"/>
        <v>0</v>
      </c>
      <c r="M643" s="725"/>
    </row>
    <row r="644" spans="1:13" x14ac:dyDescent="0.3">
      <c r="A644" s="152">
        <v>158</v>
      </c>
      <c r="B644" s="765" t="s">
        <v>2156</v>
      </c>
      <c r="C644" s="779">
        <v>2745.3</v>
      </c>
      <c r="D644" s="779"/>
      <c r="E644" s="779">
        <v>209</v>
      </c>
      <c r="F644" s="146">
        <f>C644+D644+E644</f>
        <v>2954.3</v>
      </c>
      <c r="G644" s="702">
        <f t="shared" si="58"/>
        <v>3.9042124606265008E-2</v>
      </c>
      <c r="H644" s="151">
        <f t="shared" si="56"/>
        <v>167.15690439549331</v>
      </c>
      <c r="I644" s="151">
        <f t="shared" si="57"/>
        <v>36.774518967008532</v>
      </c>
      <c r="J644" s="734">
        <v>70.764609091002896</v>
      </c>
      <c r="K644" s="151">
        <v>61.238011869332375</v>
      </c>
      <c r="L644" s="151">
        <f t="shared" si="59"/>
        <v>74.649136468716165</v>
      </c>
      <c r="M644" s="725">
        <f t="shared" si="60"/>
        <v>0.11371020015666557</v>
      </c>
    </row>
    <row r="645" spans="1:13" x14ac:dyDescent="0.3">
      <c r="A645" s="152">
        <v>159</v>
      </c>
      <c r="B645" s="765" t="s">
        <v>1146</v>
      </c>
      <c r="C645" s="779"/>
      <c r="D645" s="779"/>
      <c r="E645" s="779"/>
      <c r="F645" s="146"/>
      <c r="G645" s="702">
        <f t="shared" si="58"/>
        <v>0</v>
      </c>
      <c r="H645" s="151">
        <f t="shared" si="56"/>
        <v>0</v>
      </c>
      <c r="I645" s="151">
        <f t="shared" si="57"/>
        <v>0</v>
      </c>
      <c r="J645" s="734">
        <v>0</v>
      </c>
      <c r="K645" s="151">
        <v>0</v>
      </c>
      <c r="L645" s="151">
        <f t="shared" si="59"/>
        <v>0</v>
      </c>
      <c r="M645" s="725"/>
    </row>
    <row r="646" spans="1:13" x14ac:dyDescent="0.3">
      <c r="A646" s="152">
        <v>160</v>
      </c>
      <c r="B646" s="765" t="s">
        <v>1147</v>
      </c>
      <c r="C646" s="779"/>
      <c r="D646" s="779"/>
      <c r="E646" s="779"/>
      <c r="F646" s="146"/>
      <c r="G646" s="702">
        <f t="shared" si="58"/>
        <v>0</v>
      </c>
      <c r="H646" s="151">
        <f t="shared" si="56"/>
        <v>0</v>
      </c>
      <c r="I646" s="151">
        <f t="shared" si="57"/>
        <v>0</v>
      </c>
      <c r="J646" s="734">
        <v>0</v>
      </c>
      <c r="K646" s="151">
        <v>0</v>
      </c>
      <c r="L646" s="151">
        <f t="shared" si="59"/>
        <v>0</v>
      </c>
      <c r="M646" s="725"/>
    </row>
    <row r="647" spans="1:13" x14ac:dyDescent="0.3">
      <c r="A647" s="152">
        <v>161</v>
      </c>
      <c r="B647" s="765" t="s">
        <v>1148</v>
      </c>
      <c r="C647" s="779"/>
      <c r="D647" s="779"/>
      <c r="E647" s="779"/>
      <c r="F647" s="146"/>
      <c r="G647" s="702">
        <f t="shared" si="58"/>
        <v>0</v>
      </c>
      <c r="H647" s="151">
        <f t="shared" ref="H647:H710" si="61">G647*4281.45</f>
        <v>0</v>
      </c>
      <c r="I647" s="151">
        <f t="shared" si="57"/>
        <v>0</v>
      </c>
      <c r="J647" s="734">
        <v>0</v>
      </c>
      <c r="K647" s="151">
        <v>0</v>
      </c>
      <c r="L647" s="151">
        <f t="shared" si="59"/>
        <v>0</v>
      </c>
      <c r="M647" s="725"/>
    </row>
    <row r="648" spans="1:13" x14ac:dyDescent="0.3">
      <c r="A648" s="152">
        <v>162</v>
      </c>
      <c r="B648" s="765" t="s">
        <v>1149</v>
      </c>
      <c r="C648" s="779"/>
      <c r="D648" s="779"/>
      <c r="E648" s="779"/>
      <c r="F648" s="146"/>
      <c r="G648" s="702">
        <f t="shared" si="58"/>
        <v>0</v>
      </c>
      <c r="H648" s="151">
        <f t="shared" si="61"/>
        <v>0</v>
      </c>
      <c r="I648" s="151">
        <f t="shared" si="57"/>
        <v>0</v>
      </c>
      <c r="J648" s="734">
        <v>0</v>
      </c>
      <c r="K648" s="151">
        <v>0</v>
      </c>
      <c r="L648" s="151">
        <f t="shared" si="59"/>
        <v>0</v>
      </c>
      <c r="M648" s="725"/>
    </row>
    <row r="649" spans="1:13" x14ac:dyDescent="0.3">
      <c r="A649" s="152">
        <v>163</v>
      </c>
      <c r="B649" s="765" t="s">
        <v>1150</v>
      </c>
      <c r="C649" s="779"/>
      <c r="D649" s="779"/>
      <c r="E649" s="779"/>
      <c r="F649" s="146"/>
      <c r="G649" s="702">
        <f t="shared" si="58"/>
        <v>0</v>
      </c>
      <c r="H649" s="151">
        <f t="shared" si="61"/>
        <v>0</v>
      </c>
      <c r="I649" s="151">
        <f t="shared" si="57"/>
        <v>0</v>
      </c>
      <c r="J649" s="734">
        <v>0</v>
      </c>
      <c r="K649" s="151">
        <v>0</v>
      </c>
      <c r="L649" s="151">
        <f t="shared" si="59"/>
        <v>0</v>
      </c>
      <c r="M649" s="725"/>
    </row>
    <row r="650" spans="1:13" x14ac:dyDescent="0.3">
      <c r="A650" s="152">
        <v>164</v>
      </c>
      <c r="B650" s="765" t="s">
        <v>1151</v>
      </c>
      <c r="C650" s="779"/>
      <c r="D650" s="779"/>
      <c r="E650" s="779"/>
      <c r="F650" s="146"/>
      <c r="G650" s="702">
        <f t="shared" si="58"/>
        <v>0</v>
      </c>
      <c r="H650" s="151">
        <f t="shared" si="61"/>
        <v>0</v>
      </c>
      <c r="I650" s="151">
        <f t="shared" si="57"/>
        <v>0</v>
      </c>
      <c r="J650" s="734">
        <v>0</v>
      </c>
      <c r="K650" s="151">
        <v>0</v>
      </c>
      <c r="L650" s="151">
        <f t="shared" si="59"/>
        <v>0</v>
      </c>
      <c r="M650" s="725"/>
    </row>
    <row r="651" spans="1:13" x14ac:dyDescent="0.3">
      <c r="A651" s="152">
        <v>165</v>
      </c>
      <c r="B651" s="765" t="s">
        <v>1152</v>
      </c>
      <c r="C651" s="779"/>
      <c r="D651" s="779"/>
      <c r="E651" s="779"/>
      <c r="F651" s="146"/>
      <c r="G651" s="702">
        <f t="shared" si="58"/>
        <v>0</v>
      </c>
      <c r="H651" s="151">
        <f t="shared" si="61"/>
        <v>0</v>
      </c>
      <c r="I651" s="151">
        <f t="shared" si="57"/>
        <v>0</v>
      </c>
      <c r="J651" s="734">
        <v>0</v>
      </c>
      <c r="K651" s="151">
        <v>0</v>
      </c>
      <c r="L651" s="151">
        <f t="shared" si="59"/>
        <v>0</v>
      </c>
      <c r="M651" s="725"/>
    </row>
    <row r="652" spans="1:13" x14ac:dyDescent="0.3">
      <c r="A652" s="152">
        <v>166</v>
      </c>
      <c r="B652" s="765" t="s">
        <v>1153</v>
      </c>
      <c r="C652" s="779"/>
      <c r="D652" s="779"/>
      <c r="E652" s="779"/>
      <c r="F652" s="146"/>
      <c r="G652" s="702">
        <f t="shared" si="58"/>
        <v>0</v>
      </c>
      <c r="H652" s="151">
        <f t="shared" si="61"/>
        <v>0</v>
      </c>
      <c r="I652" s="151">
        <f t="shared" si="57"/>
        <v>0</v>
      </c>
      <c r="J652" s="734">
        <v>0</v>
      </c>
      <c r="K652" s="151">
        <v>0</v>
      </c>
      <c r="L652" s="151">
        <f t="shared" si="59"/>
        <v>0</v>
      </c>
      <c r="M652" s="725"/>
    </row>
    <row r="653" spans="1:13" x14ac:dyDescent="0.3">
      <c r="A653" s="152">
        <v>167</v>
      </c>
      <c r="B653" s="765" t="s">
        <v>1154</v>
      </c>
      <c r="C653" s="779"/>
      <c r="D653" s="779"/>
      <c r="E653" s="779"/>
      <c r="F653" s="146"/>
      <c r="G653" s="702">
        <f t="shared" si="58"/>
        <v>0</v>
      </c>
      <c r="H653" s="151">
        <f t="shared" si="61"/>
        <v>0</v>
      </c>
      <c r="I653" s="151">
        <f t="shared" si="57"/>
        <v>0</v>
      </c>
      <c r="J653" s="734">
        <v>0</v>
      </c>
      <c r="K653" s="151">
        <v>0</v>
      </c>
      <c r="L653" s="151">
        <f t="shared" si="59"/>
        <v>0</v>
      </c>
      <c r="M653" s="725"/>
    </row>
    <row r="654" spans="1:13" x14ac:dyDescent="0.3">
      <c r="A654" s="152">
        <v>168</v>
      </c>
      <c r="B654" s="765" t="s">
        <v>1166</v>
      </c>
      <c r="C654" s="779"/>
      <c r="D654" s="779"/>
      <c r="E654" s="779"/>
      <c r="F654" s="146"/>
      <c r="G654" s="702">
        <f t="shared" si="58"/>
        <v>0</v>
      </c>
      <c r="H654" s="151">
        <f t="shared" si="61"/>
        <v>0</v>
      </c>
      <c r="I654" s="151">
        <f t="shared" si="57"/>
        <v>0</v>
      </c>
      <c r="J654" s="734">
        <v>0</v>
      </c>
      <c r="K654" s="151">
        <v>0</v>
      </c>
      <c r="L654" s="151">
        <f t="shared" si="59"/>
        <v>0</v>
      </c>
      <c r="M654" s="725"/>
    </row>
    <row r="655" spans="1:13" x14ac:dyDescent="0.3">
      <c r="A655" s="152">
        <v>169</v>
      </c>
      <c r="B655" s="765" t="s">
        <v>1231</v>
      </c>
      <c r="C655" s="779"/>
      <c r="D655" s="779"/>
      <c r="E655" s="779"/>
      <c r="F655" s="146"/>
      <c r="G655" s="702">
        <f t="shared" si="58"/>
        <v>0</v>
      </c>
      <c r="H655" s="151">
        <f t="shared" si="61"/>
        <v>0</v>
      </c>
      <c r="I655" s="151">
        <f t="shared" si="57"/>
        <v>0</v>
      </c>
      <c r="J655" s="734">
        <v>0</v>
      </c>
      <c r="K655" s="151">
        <v>0</v>
      </c>
      <c r="L655" s="151">
        <f t="shared" si="59"/>
        <v>0</v>
      </c>
      <c r="M655" s="725"/>
    </row>
    <row r="656" spans="1:13" x14ac:dyDescent="0.3">
      <c r="A656" s="152">
        <v>170</v>
      </c>
      <c r="B656" s="765" t="s">
        <v>1232</v>
      </c>
      <c r="C656" s="779"/>
      <c r="D656" s="779"/>
      <c r="E656" s="779"/>
      <c r="F656" s="146"/>
      <c r="G656" s="702">
        <f t="shared" si="58"/>
        <v>0</v>
      </c>
      <c r="H656" s="151">
        <f t="shared" si="61"/>
        <v>0</v>
      </c>
      <c r="I656" s="151">
        <f t="shared" si="57"/>
        <v>0</v>
      </c>
      <c r="J656" s="734">
        <v>0</v>
      </c>
      <c r="K656" s="151">
        <v>0</v>
      </c>
      <c r="L656" s="151">
        <f t="shared" si="59"/>
        <v>0</v>
      </c>
      <c r="M656" s="725"/>
    </row>
    <row r="657" spans="1:13" x14ac:dyDescent="0.3">
      <c r="A657" s="152">
        <v>171</v>
      </c>
      <c r="B657" s="765" t="s">
        <v>1233</v>
      </c>
      <c r="C657" s="779"/>
      <c r="D657" s="779"/>
      <c r="E657" s="779"/>
      <c r="F657" s="146"/>
      <c r="G657" s="702">
        <f t="shared" si="58"/>
        <v>0</v>
      </c>
      <c r="H657" s="151">
        <f t="shared" si="61"/>
        <v>0</v>
      </c>
      <c r="I657" s="151">
        <f t="shared" si="57"/>
        <v>0</v>
      </c>
      <c r="J657" s="734">
        <v>0</v>
      </c>
      <c r="K657" s="151">
        <v>0</v>
      </c>
      <c r="L657" s="151">
        <f t="shared" si="59"/>
        <v>0</v>
      </c>
      <c r="M657" s="725"/>
    </row>
    <row r="658" spans="1:13" x14ac:dyDescent="0.3">
      <c r="A658" s="152">
        <v>172</v>
      </c>
      <c r="B658" s="765" t="s">
        <v>1234</v>
      </c>
      <c r="C658" s="779"/>
      <c r="D658" s="779"/>
      <c r="E658" s="779"/>
      <c r="F658" s="146"/>
      <c r="G658" s="702">
        <f t="shared" si="58"/>
        <v>0</v>
      </c>
      <c r="H658" s="151">
        <f t="shared" si="61"/>
        <v>0</v>
      </c>
      <c r="I658" s="151">
        <f t="shared" si="57"/>
        <v>0</v>
      </c>
      <c r="J658" s="734">
        <v>0</v>
      </c>
      <c r="K658" s="151">
        <v>0</v>
      </c>
      <c r="L658" s="151">
        <f t="shared" si="59"/>
        <v>0</v>
      </c>
      <c r="M658" s="725"/>
    </row>
    <row r="659" spans="1:13" x14ac:dyDescent="0.3">
      <c r="A659" s="152">
        <v>173</v>
      </c>
      <c r="B659" s="766" t="s">
        <v>1235</v>
      </c>
      <c r="C659" s="779"/>
      <c r="D659" s="779"/>
      <c r="E659" s="779"/>
      <c r="F659" s="146"/>
      <c r="G659" s="702">
        <f t="shared" si="58"/>
        <v>0</v>
      </c>
      <c r="H659" s="151">
        <f t="shared" si="61"/>
        <v>0</v>
      </c>
      <c r="I659" s="151">
        <f t="shared" si="57"/>
        <v>0</v>
      </c>
      <c r="J659" s="734">
        <v>0</v>
      </c>
      <c r="K659" s="151">
        <v>0</v>
      </c>
      <c r="L659" s="151">
        <f t="shared" si="59"/>
        <v>0</v>
      </c>
      <c r="M659" s="725"/>
    </row>
    <row r="660" spans="1:13" x14ac:dyDescent="0.3">
      <c r="A660" s="152">
        <v>174</v>
      </c>
      <c r="B660" s="321" t="s">
        <v>1236</v>
      </c>
      <c r="C660" s="780"/>
      <c r="D660" s="779"/>
      <c r="E660" s="779"/>
      <c r="F660" s="146"/>
      <c r="G660" s="702">
        <f t="shared" si="58"/>
        <v>0</v>
      </c>
      <c r="H660" s="151">
        <f t="shared" si="61"/>
        <v>0</v>
      </c>
      <c r="I660" s="151">
        <f t="shared" si="57"/>
        <v>0</v>
      </c>
      <c r="J660" s="734">
        <v>0</v>
      </c>
      <c r="K660" s="151">
        <v>0</v>
      </c>
      <c r="L660" s="151">
        <f t="shared" si="59"/>
        <v>0</v>
      </c>
      <c r="M660" s="725"/>
    </row>
    <row r="661" spans="1:13" x14ac:dyDescent="0.3">
      <c r="A661" s="152">
        <v>176</v>
      </c>
      <c r="B661" s="321" t="s">
        <v>1265</v>
      </c>
      <c r="C661" s="781">
        <v>380.2</v>
      </c>
      <c r="D661" s="146"/>
      <c r="E661" s="146"/>
      <c r="F661" s="788">
        <f>C661+D661+E661</f>
        <v>380.2</v>
      </c>
      <c r="G661" s="702">
        <f t="shared" si="58"/>
        <v>5.0244781421324696E-3</v>
      </c>
      <c r="H661" s="151">
        <f t="shared" si="61"/>
        <v>21.512051941633061</v>
      </c>
      <c r="I661" s="151">
        <f t="shared" si="57"/>
        <v>4.732651427159273</v>
      </c>
      <c r="J661" s="734">
        <v>9.1069642136544342</v>
      </c>
      <c r="K661" s="151">
        <v>8.668735456908049</v>
      </c>
      <c r="L661" s="151">
        <f t="shared" si="59"/>
        <v>10.567188521970913</v>
      </c>
      <c r="M661" s="725">
        <f t="shared" si="60"/>
        <v>0.11578222787836617</v>
      </c>
    </row>
    <row r="662" spans="1:13" x14ac:dyDescent="0.3">
      <c r="A662" s="152">
        <v>177</v>
      </c>
      <c r="B662" s="321" t="s">
        <v>505</v>
      </c>
      <c r="C662" s="163">
        <v>4131.2</v>
      </c>
      <c r="D662" s="774"/>
      <c r="E662" s="774"/>
      <c r="F662" s="788">
        <f t="shared" ref="F662:F667" si="62">C662+D662+E662</f>
        <v>4131.2</v>
      </c>
      <c r="G662" s="702">
        <f t="shared" si="58"/>
        <v>5.4595276435501466E-2</v>
      </c>
      <c r="H662" s="151">
        <f t="shared" si="61"/>
        <v>233.74694629477776</v>
      </c>
      <c r="I662" s="151">
        <f t="shared" si="57"/>
        <v>51.424328184851106</v>
      </c>
      <c r="J662" s="734">
        <v>98.954998841265649</v>
      </c>
      <c r="K662" s="151">
        <v>94.193266490211798</v>
      </c>
      <c r="L662" s="151">
        <f t="shared" si="59"/>
        <v>114.82159185156819</v>
      </c>
      <c r="M662" s="725">
        <f t="shared" si="60"/>
        <v>0.11578222787836617</v>
      </c>
    </row>
    <row r="663" spans="1:13" x14ac:dyDescent="0.3">
      <c r="A663" s="152">
        <v>178</v>
      </c>
      <c r="B663" s="321" t="s">
        <v>506</v>
      </c>
      <c r="C663" s="163">
        <v>6403.7</v>
      </c>
      <c r="D663" s="774"/>
      <c r="E663" s="774"/>
      <c r="F663" s="788">
        <f t="shared" si="62"/>
        <v>6403.7</v>
      </c>
      <c r="G663" s="702">
        <f t="shared" si="58"/>
        <v>8.4627171695880313E-2</v>
      </c>
      <c r="H663" s="151">
        <f t="shared" si="61"/>
        <v>362.32700425732673</v>
      </c>
      <c r="I663" s="151">
        <f t="shared" si="57"/>
        <v>79.711940936611882</v>
      </c>
      <c r="J663" s="734">
        <v>153.38839225402131</v>
      </c>
      <c r="K663" s="151">
        <v>146.0073152167335</v>
      </c>
      <c r="L663" s="151">
        <f t="shared" si="59"/>
        <v>177.98291724919815</v>
      </c>
      <c r="M663" s="725">
        <f t="shared" si="60"/>
        <v>0.11578222787836617</v>
      </c>
    </row>
    <row r="664" spans="1:13" x14ac:dyDescent="0.3">
      <c r="A664" s="152">
        <v>179</v>
      </c>
      <c r="B664" s="334" t="s">
        <v>507</v>
      </c>
      <c r="C664" s="163">
        <v>2127.8000000000002</v>
      </c>
      <c r="D664" s="774"/>
      <c r="E664" s="774"/>
      <c r="F664" s="788">
        <f t="shared" si="62"/>
        <v>2127.8000000000002</v>
      </c>
      <c r="G664" s="702">
        <f t="shared" si="58"/>
        <v>2.8119633326747683E-2</v>
      </c>
      <c r="H664" s="151">
        <f t="shared" si="61"/>
        <v>120.39280410680387</v>
      </c>
      <c r="I664" s="151">
        <f t="shared" si="57"/>
        <v>26.486416903496849</v>
      </c>
      <c r="J664" s="734">
        <v>50.967381519763045</v>
      </c>
      <c r="K664" s="151">
        <v>48.514821949523792</v>
      </c>
      <c r="L664" s="151">
        <f t="shared" si="59"/>
        <v>59.139567956469506</v>
      </c>
      <c r="M664" s="725">
        <f t="shared" si="60"/>
        <v>0.11578222787836617</v>
      </c>
    </row>
    <row r="665" spans="1:13" x14ac:dyDescent="0.3">
      <c r="A665" s="152">
        <v>180</v>
      </c>
      <c r="B665" s="334" t="s">
        <v>508</v>
      </c>
      <c r="C665" s="163">
        <v>4248.8</v>
      </c>
      <c r="D665" s="774"/>
      <c r="E665" s="774"/>
      <c r="F665" s="788">
        <f t="shared" si="62"/>
        <v>4248.8</v>
      </c>
      <c r="G665" s="702">
        <f t="shared" si="58"/>
        <v>5.6149402236434609E-2</v>
      </c>
      <c r="H665" s="151">
        <f t="shared" si="61"/>
        <v>240.40085820518294</v>
      </c>
      <c r="I665" s="151">
        <f t="shared" si="57"/>
        <v>52.888188805140246</v>
      </c>
      <c r="J665" s="734">
        <v>101.77188203833499</v>
      </c>
      <c r="K665" s="151">
        <v>96.874600760944034</v>
      </c>
      <c r="L665" s="151">
        <f t="shared" si="59"/>
        <v>118.09013832759078</v>
      </c>
      <c r="M665" s="725">
        <f t="shared" si="60"/>
        <v>0.11578222787836617</v>
      </c>
    </row>
    <row r="666" spans="1:13" x14ac:dyDescent="0.3">
      <c r="A666" s="152">
        <v>181</v>
      </c>
      <c r="B666" s="334" t="s">
        <v>509</v>
      </c>
      <c r="C666" s="163">
        <v>4357.5</v>
      </c>
      <c r="D666" s="774"/>
      <c r="E666" s="774"/>
      <c r="F666" s="788">
        <f t="shared" si="62"/>
        <v>4357.5</v>
      </c>
      <c r="G666" s="702">
        <f t="shared" si="58"/>
        <v>5.7585911373861744E-2</v>
      </c>
      <c r="H666" s="151">
        <f t="shared" si="61"/>
        <v>246.55120025162034</v>
      </c>
      <c r="I666" s="151">
        <f t="shared" si="57"/>
        <v>54.241264055356474</v>
      </c>
      <c r="J666" s="734">
        <v>104.37558274855128</v>
      </c>
      <c r="K666" s="151">
        <v>99.353010924452448</v>
      </c>
      <c r="L666" s="151">
        <f t="shared" si="59"/>
        <v>121.11132031690754</v>
      </c>
      <c r="M666" s="725">
        <f t="shared" si="60"/>
        <v>0.11578222787836616</v>
      </c>
    </row>
    <row r="667" spans="1:13" x14ac:dyDescent="0.3">
      <c r="A667" s="152">
        <v>182</v>
      </c>
      <c r="B667" s="334" t="s">
        <v>510</v>
      </c>
      <c r="C667" s="163">
        <v>6324.6</v>
      </c>
      <c r="D667" s="774"/>
      <c r="E667" s="774"/>
      <c r="F667" s="788">
        <f t="shared" si="62"/>
        <v>6324.6</v>
      </c>
      <c r="G667" s="702">
        <f t="shared" si="58"/>
        <v>8.3581837079776483E-2</v>
      </c>
      <c r="H667" s="151">
        <f t="shared" si="61"/>
        <v>357.851456365209</v>
      </c>
      <c r="I667" s="151">
        <f t="shared" si="57"/>
        <v>78.727320400345988</v>
      </c>
      <c r="J667" s="734">
        <v>151.49370296075443</v>
      </c>
      <c r="K667" s="151">
        <v>144.20379871320529</v>
      </c>
      <c r="L667" s="151">
        <f t="shared" si="59"/>
        <v>175.78443063139727</v>
      </c>
      <c r="M667" s="725">
        <f t="shared" si="60"/>
        <v>0.11578222787836617</v>
      </c>
    </row>
    <row r="668" spans="1:13" s="554" customFormat="1" ht="14.5" x14ac:dyDescent="0.35">
      <c r="A668" s="782">
        <v>1</v>
      </c>
      <c r="B668" s="347" t="s">
        <v>1063</v>
      </c>
      <c r="C668" s="451">
        <f t="shared" ref="C668:K668" si="63">SUM(C494:C667)</f>
        <v>148288.65999999997</v>
      </c>
      <c r="D668" s="451">
        <f t="shared" si="63"/>
        <v>1436.62</v>
      </c>
      <c r="E668" s="451">
        <f t="shared" si="63"/>
        <v>1613.8</v>
      </c>
      <c r="F668" s="451">
        <f t="shared" si="63"/>
        <v>151339.07999999996</v>
      </c>
      <c r="G668" s="451">
        <f t="shared" si="63"/>
        <v>1.9999997356928914</v>
      </c>
      <c r="H668" s="151">
        <f t="shared" si="61"/>
        <v>8562.89886838233</v>
      </c>
      <c r="I668" s="451">
        <f t="shared" si="63"/>
        <v>1883.8377510441119</v>
      </c>
      <c r="J668" s="451">
        <f t="shared" si="63"/>
        <v>3625.0383631967002</v>
      </c>
      <c r="K668" s="451">
        <f t="shared" si="63"/>
        <v>3194.9845847837896</v>
      </c>
      <c r="L668" s="776">
        <f t="shared" si="59"/>
        <v>3894.6862088514399</v>
      </c>
      <c r="M668" s="725">
        <f t="shared" si="60"/>
        <v>0.11409319765527143</v>
      </c>
    </row>
    <row r="669" spans="1:13" x14ac:dyDescent="0.3">
      <c r="A669" s="335" t="s">
        <v>989</v>
      </c>
      <c r="B669" s="321"/>
      <c r="C669" s="146"/>
      <c r="D669" s="146"/>
      <c r="E669" s="146"/>
      <c r="F669" s="146"/>
      <c r="G669" s="146"/>
      <c r="H669" s="151">
        <f t="shared" si="61"/>
        <v>0</v>
      </c>
      <c r="I669" s="151"/>
      <c r="J669" s="734"/>
      <c r="K669" s="151"/>
      <c r="L669" s="151"/>
      <c r="M669" s="725"/>
    </row>
    <row r="670" spans="1:13" x14ac:dyDescent="0.3">
      <c r="A670" s="158">
        <v>2</v>
      </c>
      <c r="B670" s="321" t="s">
        <v>770</v>
      </c>
      <c r="C670" s="146">
        <v>4574.41</v>
      </c>
      <c r="D670" s="146"/>
      <c r="E670" s="146"/>
      <c r="F670" s="146">
        <f t="shared" ref="F670:F706" si="64">C670+D670+E670</f>
        <v>4574.41</v>
      </c>
      <c r="G670" s="702">
        <f>2/213711.8*F670</f>
        <v>4.280914764650337E-2</v>
      </c>
      <c r="H670" s="151">
        <f t="shared" si="61"/>
        <v>183.28522519112184</v>
      </c>
      <c r="I670" s="151">
        <f t="shared" si="57"/>
        <v>40.322749542046807</v>
      </c>
      <c r="J670" s="734">
        <v>61.778309198340587</v>
      </c>
      <c r="K670" s="151">
        <v>74.806704173389022</v>
      </c>
      <c r="L670" s="151"/>
      <c r="M670" s="725">
        <f t="shared" si="60"/>
        <v>7.8740862341787968E-2</v>
      </c>
    </row>
    <row r="671" spans="1:13" x14ac:dyDescent="0.3">
      <c r="A671" s="158">
        <v>3</v>
      </c>
      <c r="B671" s="321" t="s">
        <v>771</v>
      </c>
      <c r="C671" s="146">
        <v>8527.85</v>
      </c>
      <c r="D671" s="146"/>
      <c r="E671" s="146"/>
      <c r="F671" s="146">
        <f t="shared" si="64"/>
        <v>8527.85</v>
      </c>
      <c r="G671" s="702">
        <f t="shared" ref="G671:G734" si="65">2/213711.8*F671</f>
        <v>7.9807011124327254E-2</v>
      </c>
      <c r="H671" s="151">
        <f t="shared" si="61"/>
        <v>341.68972777825093</v>
      </c>
      <c r="I671" s="151">
        <f t="shared" ref="I671:I730" si="66">H671*0.22</f>
        <v>75.1717401112152</v>
      </c>
      <c r="J671" s="734">
        <v>115.1702960812583</v>
      </c>
      <c r="K671" s="151">
        <v>139.45849895069213</v>
      </c>
      <c r="L671" s="151"/>
      <c r="M671" s="725">
        <f t="shared" si="60"/>
        <v>7.8740862341787982E-2</v>
      </c>
    </row>
    <row r="672" spans="1:13" x14ac:dyDescent="0.3">
      <c r="A672" s="158">
        <v>4</v>
      </c>
      <c r="B672" s="321" t="s">
        <v>772</v>
      </c>
      <c r="C672" s="146">
        <v>5131.3999999999996</v>
      </c>
      <c r="D672" s="146"/>
      <c r="E672" s="146"/>
      <c r="F672" s="146">
        <f t="shared" si="64"/>
        <v>5131.3999999999996</v>
      </c>
      <c r="G672" s="702">
        <f t="shared" si="65"/>
        <v>4.8021681535600741E-2</v>
      </c>
      <c r="H672" s="151">
        <f t="shared" si="61"/>
        <v>205.60242841059778</v>
      </c>
      <c r="I672" s="151">
        <f t="shared" si="66"/>
        <v>45.232534250331511</v>
      </c>
      <c r="J672" s="734">
        <v>69.300568995862818</v>
      </c>
      <c r="K672" s="151">
        <v>83.915329363858604</v>
      </c>
      <c r="L672" s="151"/>
      <c r="M672" s="725">
        <f t="shared" si="60"/>
        <v>7.8740862341787954E-2</v>
      </c>
    </row>
    <row r="673" spans="1:13" x14ac:dyDescent="0.3">
      <c r="A673" s="158">
        <v>5</v>
      </c>
      <c r="B673" s="321" t="s">
        <v>773</v>
      </c>
      <c r="C673" s="146">
        <v>4290.1499999999996</v>
      </c>
      <c r="D673" s="146"/>
      <c r="E673" s="146"/>
      <c r="F673" s="146">
        <f t="shared" si="64"/>
        <v>4290.1499999999996</v>
      </c>
      <c r="G673" s="702">
        <f t="shared" si="65"/>
        <v>4.0148929539688495E-2</v>
      </c>
      <c r="H673" s="151">
        <f t="shared" si="61"/>
        <v>171.89563437769931</v>
      </c>
      <c r="I673" s="151">
        <f t="shared" si="66"/>
        <v>37.81703956309385</v>
      </c>
      <c r="J673" s="734">
        <v>57.939321837627332</v>
      </c>
      <c r="K673" s="151">
        <v>70.158114797201137</v>
      </c>
      <c r="L673" s="151"/>
      <c r="M673" s="725">
        <f t="shared" si="60"/>
        <v>7.8740862341787968E-2</v>
      </c>
    </row>
    <row r="674" spans="1:13" x14ac:dyDescent="0.3">
      <c r="A674" s="158">
        <v>6</v>
      </c>
      <c r="B674" s="321" t="s">
        <v>774</v>
      </c>
      <c r="C674" s="146">
        <v>5185.3900000000003</v>
      </c>
      <c r="D674" s="146"/>
      <c r="E674" s="146"/>
      <c r="F674" s="146">
        <f t="shared" si="64"/>
        <v>5185.3900000000003</v>
      </c>
      <c r="G674" s="702">
        <f t="shared" si="65"/>
        <v>4.8526941422981792E-2</v>
      </c>
      <c r="H674" s="151">
        <f t="shared" si="61"/>
        <v>207.76567335542538</v>
      </c>
      <c r="I674" s="151">
        <f t="shared" si="66"/>
        <v>45.708448138193582</v>
      </c>
      <c r="J674" s="734">
        <v>70.029714593572365</v>
      </c>
      <c r="K674" s="151">
        <v>84.798244091292588</v>
      </c>
      <c r="L674" s="151"/>
      <c r="M674" s="725">
        <f t="shared" si="60"/>
        <v>7.8740862341787954E-2</v>
      </c>
    </row>
    <row r="675" spans="1:13" x14ac:dyDescent="0.3">
      <c r="A675" s="158">
        <v>7</v>
      </c>
      <c r="B675" s="321" t="s">
        <v>775</v>
      </c>
      <c r="C675" s="146">
        <v>4246.38</v>
      </c>
      <c r="D675" s="146"/>
      <c r="E675" s="146"/>
      <c r="F675" s="146">
        <f t="shared" si="64"/>
        <v>4246.38</v>
      </c>
      <c r="G675" s="702">
        <f t="shared" si="65"/>
        <v>3.9739312475960617E-2</v>
      </c>
      <c r="H675" s="151">
        <f t="shared" si="61"/>
        <v>170.14187940020159</v>
      </c>
      <c r="I675" s="151">
        <f t="shared" si="66"/>
        <v>37.431213468044348</v>
      </c>
      <c r="J675" s="734">
        <v>57.348199355468687</v>
      </c>
      <c r="K675" s="151">
        <v>69.442330807206986</v>
      </c>
      <c r="L675" s="151"/>
      <c r="M675" s="725">
        <f t="shared" si="60"/>
        <v>7.8740862341787982E-2</v>
      </c>
    </row>
    <row r="676" spans="1:13" x14ac:dyDescent="0.3">
      <c r="A676" s="158">
        <v>8</v>
      </c>
      <c r="B676" s="321" t="s">
        <v>776</v>
      </c>
      <c r="C676" s="146">
        <v>4446.42</v>
      </c>
      <c r="D676" s="146"/>
      <c r="E676" s="146"/>
      <c r="F676" s="146">
        <f t="shared" si="64"/>
        <v>4446.42</v>
      </c>
      <c r="G676" s="702">
        <f t="shared" si="65"/>
        <v>4.1611366335410585E-2</v>
      </c>
      <c r="H676" s="151">
        <f t="shared" si="61"/>
        <v>178.15698439674364</v>
      </c>
      <c r="I676" s="151">
        <f t="shared" si="66"/>
        <v>39.194536567283599</v>
      </c>
      <c r="J676" s="734">
        <v>60.049779006622835</v>
      </c>
      <c r="K676" s="151">
        <v>72.713645163122777</v>
      </c>
      <c r="L676" s="151"/>
      <c r="M676" s="725">
        <f t="shared" si="60"/>
        <v>7.8740862341787968E-2</v>
      </c>
    </row>
    <row r="677" spans="1:13" x14ac:dyDescent="0.3">
      <c r="A677" s="158">
        <v>9</v>
      </c>
      <c r="B677" s="321" t="s">
        <v>777</v>
      </c>
      <c r="C677" s="146">
        <v>2920.24</v>
      </c>
      <c r="D677" s="146"/>
      <c r="E677" s="146"/>
      <c r="F677" s="146">
        <f t="shared" si="64"/>
        <v>2920.24</v>
      </c>
      <c r="G677" s="702">
        <f t="shared" si="65"/>
        <v>2.7328767059189053E-2</v>
      </c>
      <c r="H677" s="151">
        <f t="shared" si="61"/>
        <v>117.00674972556497</v>
      </c>
      <c r="I677" s="151">
        <f t="shared" si="66"/>
        <v>25.741484939624293</v>
      </c>
      <c r="J677" s="734">
        <v>39.438417119008164</v>
      </c>
      <c r="K677" s="151">
        <v>47.755564060785446</v>
      </c>
      <c r="L677" s="151"/>
      <c r="M677" s="725">
        <f t="shared" si="60"/>
        <v>7.8740862341787954E-2</v>
      </c>
    </row>
    <row r="678" spans="1:13" x14ac:dyDescent="0.3">
      <c r="A678" s="158">
        <v>11</v>
      </c>
      <c r="B678" s="321" t="s">
        <v>778</v>
      </c>
      <c r="C678" s="146">
        <v>8595.7800000000007</v>
      </c>
      <c r="D678" s="146"/>
      <c r="E678" s="146"/>
      <c r="F678" s="146">
        <f t="shared" si="64"/>
        <v>8595.7800000000007</v>
      </c>
      <c r="G678" s="702">
        <f t="shared" si="65"/>
        <v>8.0442727074499398E-2</v>
      </c>
      <c r="H678" s="151">
        <f t="shared" si="61"/>
        <v>344.41151383311541</v>
      </c>
      <c r="I678" s="151">
        <f t="shared" si="66"/>
        <v>75.770533043285397</v>
      </c>
      <c r="J678" s="734">
        <v>116.08770412816342</v>
      </c>
      <c r="K678" s="151">
        <v>140.56937869572991</v>
      </c>
      <c r="L678" s="151"/>
      <c r="M678" s="725">
        <f t="shared" si="60"/>
        <v>7.8740862341787954E-2</v>
      </c>
    </row>
    <row r="679" spans="1:13" x14ac:dyDescent="0.3">
      <c r="A679" s="158">
        <v>12</v>
      </c>
      <c r="B679" s="321" t="s">
        <v>779</v>
      </c>
      <c r="C679" s="146">
        <v>4516.6000000000004</v>
      </c>
      <c r="D679" s="146"/>
      <c r="E679" s="146"/>
      <c r="F679" s="146">
        <f t="shared" si="64"/>
        <v>4516.6000000000004</v>
      </c>
      <c r="G679" s="702">
        <f t="shared" si="65"/>
        <v>4.2268138680222618E-2</v>
      </c>
      <c r="H679" s="151">
        <f t="shared" si="61"/>
        <v>180.96892235243911</v>
      </c>
      <c r="I679" s="151">
        <f t="shared" si="66"/>
        <v>39.813162917536602</v>
      </c>
      <c r="J679" s="734">
        <v>60.997573747264703</v>
      </c>
      <c r="K679" s="151">
        <v>73.861319835679112</v>
      </c>
      <c r="L679" s="151"/>
      <c r="M679" s="725">
        <f t="shared" si="60"/>
        <v>7.8740862341787954E-2</v>
      </c>
    </row>
    <row r="680" spans="1:13" x14ac:dyDescent="0.3">
      <c r="A680" s="158">
        <v>13</v>
      </c>
      <c r="B680" s="321" t="s">
        <v>780</v>
      </c>
      <c r="C680" s="146">
        <v>5810.95</v>
      </c>
      <c r="D680" s="146"/>
      <c r="E680" s="146"/>
      <c r="F680" s="146">
        <f t="shared" si="64"/>
        <v>5810.95</v>
      </c>
      <c r="G680" s="702">
        <f t="shared" si="65"/>
        <v>5.4381180636726652E-2</v>
      </c>
      <c r="H680" s="151">
        <f t="shared" si="61"/>
        <v>232.83030583711331</v>
      </c>
      <c r="I680" s="151">
        <f t="shared" si="66"/>
        <v>51.222667284164928</v>
      </c>
      <c r="J680" s="734">
        <v>78.478025764218174</v>
      </c>
      <c r="K680" s="151">
        <v>95.028215139516348</v>
      </c>
      <c r="L680" s="151"/>
      <c r="M680" s="725">
        <f t="shared" si="60"/>
        <v>7.8740862341787968E-2</v>
      </c>
    </row>
    <row r="681" spans="1:13" x14ac:dyDescent="0.3">
      <c r="A681" s="158">
        <v>14</v>
      </c>
      <c r="B681" s="321" t="s">
        <v>781</v>
      </c>
      <c r="C681" s="146">
        <v>4315.22</v>
      </c>
      <c r="D681" s="146"/>
      <c r="E681" s="146">
        <v>220.4</v>
      </c>
      <c r="F681" s="146">
        <f t="shared" si="64"/>
        <v>4535.62</v>
      </c>
      <c r="G681" s="702">
        <f t="shared" si="65"/>
        <v>4.2446135402911769E-2</v>
      </c>
      <c r="H681" s="151">
        <f t="shared" si="61"/>
        <v>181.73100642079658</v>
      </c>
      <c r="I681" s="151">
        <f t="shared" si="66"/>
        <v>39.980821412575246</v>
      </c>
      <c r="J681" s="734">
        <v>61.254442598319251</v>
      </c>
      <c r="K681" s="151">
        <v>74.172359622969239</v>
      </c>
      <c r="L681" s="151"/>
      <c r="M681" s="725">
        <f t="shared" si="60"/>
        <v>7.8740862341787968E-2</v>
      </c>
    </row>
    <row r="682" spans="1:13" x14ac:dyDescent="0.3">
      <c r="A682" s="158">
        <v>15</v>
      </c>
      <c r="B682" s="321" t="s">
        <v>782</v>
      </c>
      <c r="C682" s="146">
        <v>6019.4</v>
      </c>
      <c r="D682" s="146"/>
      <c r="E682" s="146">
        <v>951.1</v>
      </c>
      <c r="F682" s="146">
        <f t="shared" si="64"/>
        <v>6970.5</v>
      </c>
      <c r="G682" s="702">
        <f t="shared" si="65"/>
        <v>6.5232710594361185E-2</v>
      </c>
      <c r="H682" s="151">
        <f t="shared" si="61"/>
        <v>279.29058877422767</v>
      </c>
      <c r="I682" s="151">
        <f t="shared" si="66"/>
        <v>61.443929530330088</v>
      </c>
      <c r="J682" s="734">
        <v>94.137977196410702</v>
      </c>
      <c r="K682" s="151">
        <v>113.9906854524645</v>
      </c>
      <c r="L682" s="151"/>
      <c r="M682" s="725">
        <f t="shared" si="60"/>
        <v>7.8740862341787954E-2</v>
      </c>
    </row>
    <row r="683" spans="1:13" x14ac:dyDescent="0.3">
      <c r="A683" s="158">
        <v>16</v>
      </c>
      <c r="B683" s="321" t="s">
        <v>783</v>
      </c>
      <c r="C683" s="146">
        <v>7260.15</v>
      </c>
      <c r="D683" s="146"/>
      <c r="E683" s="146">
        <v>68.5</v>
      </c>
      <c r="F683" s="146">
        <f t="shared" si="64"/>
        <v>7328.65</v>
      </c>
      <c r="G683" s="702">
        <f t="shared" si="65"/>
        <v>6.8584420701149867E-2</v>
      </c>
      <c r="H683" s="151">
        <f t="shared" si="61"/>
        <v>293.64076801093807</v>
      </c>
      <c r="I683" s="151">
        <f t="shared" si="66"/>
        <v>64.600968962406384</v>
      </c>
      <c r="J683" s="734">
        <v>98.974863579438392</v>
      </c>
      <c r="K683" s="151">
        <v>119.84762024836152</v>
      </c>
      <c r="L683" s="151"/>
      <c r="M683" s="725">
        <f t="shared" si="60"/>
        <v>7.8740862341787954E-2</v>
      </c>
    </row>
    <row r="684" spans="1:13" x14ac:dyDescent="0.3">
      <c r="A684" s="158">
        <v>17</v>
      </c>
      <c r="B684" s="321" t="s">
        <v>784</v>
      </c>
      <c r="C684" s="146">
        <v>6364.4</v>
      </c>
      <c r="D684" s="146"/>
      <c r="E684" s="146">
        <v>171.2</v>
      </c>
      <c r="F684" s="146">
        <f t="shared" si="64"/>
        <v>6535.5999999999995</v>
      </c>
      <c r="G684" s="702">
        <f t="shared" si="65"/>
        <v>6.1162743470412013E-2</v>
      </c>
      <c r="H684" s="151">
        <f t="shared" si="61"/>
        <v>261.86522803139553</v>
      </c>
      <c r="I684" s="151">
        <f t="shared" si="66"/>
        <v>57.610350166907018</v>
      </c>
      <c r="J684" s="734">
        <v>88.264566927029875</v>
      </c>
      <c r="K684" s="151">
        <v>106.87863479565698</v>
      </c>
      <c r="L684" s="151"/>
      <c r="M684" s="725">
        <f t="shared" si="60"/>
        <v>7.8740862341787968E-2</v>
      </c>
    </row>
    <row r="685" spans="1:13" x14ac:dyDescent="0.3">
      <c r="A685" s="158">
        <v>18</v>
      </c>
      <c r="B685" s="321" t="s">
        <v>785</v>
      </c>
      <c r="C685" s="146">
        <v>11062.33</v>
      </c>
      <c r="D685" s="146"/>
      <c r="E685" s="146"/>
      <c r="F685" s="146">
        <f t="shared" si="64"/>
        <v>11062.33</v>
      </c>
      <c r="G685" s="702">
        <f t="shared" si="65"/>
        <v>0.10352568271850221</v>
      </c>
      <c r="H685" s="151">
        <f t="shared" si="61"/>
        <v>443.24003427513128</v>
      </c>
      <c r="I685" s="151">
        <f t="shared" si="66"/>
        <v>97.512807540528883</v>
      </c>
      <c r="J685" s="734">
        <v>149.39894832209598</v>
      </c>
      <c r="K685" s="151">
        <v>180.90561357167519</v>
      </c>
      <c r="L685" s="151"/>
      <c r="M685" s="725">
        <f t="shared" si="60"/>
        <v>7.8740862341787968E-2</v>
      </c>
    </row>
    <row r="686" spans="1:13" x14ac:dyDescent="0.3">
      <c r="A686" s="158">
        <v>19</v>
      </c>
      <c r="B686" s="321" t="s">
        <v>786</v>
      </c>
      <c r="C686" s="146">
        <v>8492.94</v>
      </c>
      <c r="D686" s="146"/>
      <c r="E686" s="146"/>
      <c r="F686" s="146">
        <f t="shared" si="64"/>
        <v>8492.94</v>
      </c>
      <c r="G686" s="702">
        <f t="shared" si="65"/>
        <v>7.9480309463492424E-2</v>
      </c>
      <c r="H686" s="151">
        <f t="shared" si="61"/>
        <v>340.29097095246965</v>
      </c>
      <c r="I686" s="151">
        <f t="shared" si="66"/>
        <v>74.864013609543321</v>
      </c>
      <c r="J686" s="734">
        <v>114.69882964643632</v>
      </c>
      <c r="K686" s="151">
        <v>138.88760520861547</v>
      </c>
      <c r="L686" s="151"/>
      <c r="M686" s="725">
        <f t="shared" si="60"/>
        <v>7.8740862341787954E-2</v>
      </c>
    </row>
    <row r="687" spans="1:13" x14ac:dyDescent="0.3">
      <c r="A687" s="158">
        <v>20</v>
      </c>
      <c r="B687" s="321" t="s">
        <v>795</v>
      </c>
      <c r="C687" s="146">
        <v>3876.37</v>
      </c>
      <c r="D687" s="146"/>
      <c r="E687" s="146"/>
      <c r="F687" s="146">
        <f t="shared" si="64"/>
        <v>3876.37</v>
      </c>
      <c r="G687" s="702">
        <f t="shared" si="65"/>
        <v>3.6276611773425706E-2</v>
      </c>
      <c r="H687" s="151">
        <f t="shared" si="61"/>
        <v>155.31649947733348</v>
      </c>
      <c r="I687" s="151">
        <f t="shared" si="66"/>
        <v>34.169629885013364</v>
      </c>
      <c r="J687" s="734">
        <v>52.351141333455352</v>
      </c>
      <c r="K687" s="151">
        <v>63.391445860034402</v>
      </c>
      <c r="L687" s="151"/>
      <c r="M687" s="725">
        <f t="shared" si="60"/>
        <v>7.8740862341787968E-2</v>
      </c>
    </row>
    <row r="688" spans="1:13" x14ac:dyDescent="0.3">
      <c r="A688" s="158">
        <v>21</v>
      </c>
      <c r="B688" s="321" t="s">
        <v>796</v>
      </c>
      <c r="C688" s="146">
        <v>5649.66</v>
      </c>
      <c r="D688" s="146"/>
      <c r="E688" s="146">
        <v>46.1</v>
      </c>
      <c r="F688" s="146">
        <f t="shared" si="64"/>
        <v>5695.76</v>
      </c>
      <c r="G688" s="702">
        <f t="shared" si="65"/>
        <v>5.3303186815140763E-2</v>
      </c>
      <c r="H688" s="151">
        <f t="shared" si="61"/>
        <v>228.2149291896844</v>
      </c>
      <c r="I688" s="151">
        <f t="shared" si="66"/>
        <v>50.20728442173057</v>
      </c>
      <c r="J688" s="734">
        <v>76.922362096869406</v>
      </c>
      <c r="K688" s="151">
        <v>93.144478383577848</v>
      </c>
      <c r="L688" s="151"/>
      <c r="M688" s="725">
        <f t="shared" si="60"/>
        <v>7.8740862341787968E-2</v>
      </c>
    </row>
    <row r="689" spans="1:13" x14ac:dyDescent="0.3">
      <c r="A689" s="158">
        <v>22</v>
      </c>
      <c r="B689" s="321" t="s">
        <v>797</v>
      </c>
      <c r="C689" s="146">
        <v>5815.2</v>
      </c>
      <c r="D689" s="146"/>
      <c r="E689" s="146"/>
      <c r="F689" s="146">
        <f t="shared" si="64"/>
        <v>5815.2</v>
      </c>
      <c r="G689" s="702">
        <f t="shared" si="65"/>
        <v>5.4420953826601989E-2</v>
      </c>
      <c r="H689" s="151">
        <f t="shared" si="61"/>
        <v>233.00059276090508</v>
      </c>
      <c r="I689" s="151">
        <f t="shared" si="66"/>
        <v>51.260130407399117</v>
      </c>
      <c r="J689" s="734">
        <v>78.535422852387569</v>
      </c>
      <c r="K689" s="151">
        <v>95.097716669273595</v>
      </c>
      <c r="L689" s="151"/>
      <c r="M689" s="725">
        <f t="shared" si="60"/>
        <v>7.8740862341787968E-2</v>
      </c>
    </row>
    <row r="690" spans="1:13" x14ac:dyDescent="0.3">
      <c r="A690" s="158">
        <v>23</v>
      </c>
      <c r="B690" s="321" t="s">
        <v>798</v>
      </c>
      <c r="C690" s="146">
        <v>5690.31</v>
      </c>
      <c r="D690" s="146"/>
      <c r="E690" s="146"/>
      <c r="F690" s="146">
        <f t="shared" si="64"/>
        <v>5690.31</v>
      </c>
      <c r="G690" s="702">
        <f t="shared" si="65"/>
        <v>5.3252183548124159E-2</v>
      </c>
      <c r="H690" s="151">
        <f t="shared" si="61"/>
        <v>227.99656125211618</v>
      </c>
      <c r="I690" s="151">
        <f t="shared" si="66"/>
        <v>50.159243475465559</v>
      </c>
      <c r="J690" s="734">
        <v>76.848758772040441</v>
      </c>
      <c r="K690" s="151">
        <v>93.055352892477359</v>
      </c>
      <c r="L690" s="151"/>
      <c r="M690" s="725">
        <f t="shared" ref="M690:M706" si="67">(K690+J690+I690+H690)/F690</f>
        <v>7.8740862341787982E-2</v>
      </c>
    </row>
    <row r="691" spans="1:13" x14ac:dyDescent="0.3">
      <c r="A691" s="158">
        <v>24</v>
      </c>
      <c r="B691" s="321" t="s">
        <v>799</v>
      </c>
      <c r="C691" s="146">
        <v>3955.02</v>
      </c>
      <c r="D691" s="146"/>
      <c r="E691" s="146"/>
      <c r="F691" s="146">
        <f t="shared" si="64"/>
        <v>3955.02</v>
      </c>
      <c r="G691" s="702">
        <f t="shared" si="65"/>
        <v>3.7012649746059882E-2</v>
      </c>
      <c r="H691" s="151">
        <f t="shared" si="61"/>
        <v>158.46780925526807</v>
      </c>
      <c r="I691" s="151">
        <f t="shared" si="66"/>
        <v>34.862918036158973</v>
      </c>
      <c r="J691" s="734">
        <v>53.413325094519514</v>
      </c>
      <c r="K691" s="151">
        <v>64.677632993071683</v>
      </c>
      <c r="L691" s="151"/>
      <c r="M691" s="725">
        <f t="shared" si="67"/>
        <v>7.8740862341787954E-2</v>
      </c>
    </row>
    <row r="692" spans="1:13" x14ac:dyDescent="0.3">
      <c r="A692" s="158">
        <v>25</v>
      </c>
      <c r="B692" s="321" t="s">
        <v>800</v>
      </c>
      <c r="C692" s="146">
        <v>3905.27</v>
      </c>
      <c r="D692" s="146"/>
      <c r="E692" s="146"/>
      <c r="F692" s="146">
        <f t="shared" si="64"/>
        <v>3905.27</v>
      </c>
      <c r="G692" s="702">
        <f t="shared" si="65"/>
        <v>3.6547069464577996E-2</v>
      </c>
      <c r="H692" s="151">
        <f t="shared" si="61"/>
        <v>156.47445055911746</v>
      </c>
      <c r="I692" s="151">
        <f t="shared" si="66"/>
        <v>34.424379123005842</v>
      </c>
      <c r="J692" s="734">
        <v>52.741441533007219</v>
      </c>
      <c r="K692" s="151">
        <v>63.864056262383777</v>
      </c>
      <c r="L692" s="151"/>
      <c r="M692" s="725">
        <f t="shared" si="67"/>
        <v>7.8740862341787954E-2</v>
      </c>
    </row>
    <row r="693" spans="1:13" x14ac:dyDescent="0.3">
      <c r="A693" s="158">
        <v>27</v>
      </c>
      <c r="B693" s="321" t="s">
        <v>801</v>
      </c>
      <c r="C693" s="146">
        <v>4268.12</v>
      </c>
      <c r="D693" s="146">
        <v>216.9</v>
      </c>
      <c r="E693" s="146">
        <v>468.4</v>
      </c>
      <c r="F693" s="146">
        <f t="shared" si="64"/>
        <v>4953.4199999999992</v>
      </c>
      <c r="G693" s="702">
        <f t="shared" si="65"/>
        <v>4.6356073927597809E-2</v>
      </c>
      <c r="H693" s="151">
        <f t="shared" si="61"/>
        <v>198.47121271731362</v>
      </c>
      <c r="I693" s="151">
        <f t="shared" si="66"/>
        <v>43.663666797808993</v>
      </c>
      <c r="J693" s="734">
        <v>66.896913995300864</v>
      </c>
      <c r="K693" s="151">
        <v>81.004768830635768</v>
      </c>
      <c r="L693" s="151"/>
      <c r="M693" s="725">
        <f t="shared" si="67"/>
        <v>7.8740862341787968E-2</v>
      </c>
    </row>
    <row r="694" spans="1:13" x14ac:dyDescent="0.3">
      <c r="A694" s="158">
        <v>28</v>
      </c>
      <c r="B694" s="321" t="s">
        <v>802</v>
      </c>
      <c r="C694" s="146">
        <v>10932.24</v>
      </c>
      <c r="D694" s="146"/>
      <c r="E694" s="146"/>
      <c r="F694" s="146">
        <f t="shared" si="64"/>
        <v>10932.24</v>
      </c>
      <c r="G694" s="702">
        <f t="shared" si="65"/>
        <v>0.10230824877241219</v>
      </c>
      <c r="H694" s="151">
        <f t="shared" si="61"/>
        <v>438.02765170664418</v>
      </c>
      <c r="I694" s="151">
        <f t="shared" si="66"/>
        <v>96.366083375461713</v>
      </c>
      <c r="J694" s="734">
        <v>147.64205721622395</v>
      </c>
      <c r="K694" s="151">
        <v>178.77821262905826</v>
      </c>
      <c r="L694" s="151"/>
      <c r="M694" s="725">
        <f t="shared" si="67"/>
        <v>7.8740862341787968E-2</v>
      </c>
    </row>
    <row r="695" spans="1:13" x14ac:dyDescent="0.3">
      <c r="A695" s="158">
        <v>29</v>
      </c>
      <c r="B695" s="321" t="s">
        <v>803</v>
      </c>
      <c r="C695" s="146">
        <v>4713.08</v>
      </c>
      <c r="D695" s="146"/>
      <c r="E695" s="146"/>
      <c r="F695" s="146">
        <f t="shared" si="64"/>
        <v>4713.08</v>
      </c>
      <c r="G695" s="702">
        <f t="shared" si="65"/>
        <v>4.4106876644153477E-2</v>
      </c>
      <c r="H695" s="151">
        <f t="shared" si="61"/>
        <v>188.8413870081109</v>
      </c>
      <c r="I695" s="151">
        <f t="shared" si="66"/>
        <v>41.545105141784397</v>
      </c>
      <c r="J695" s="734">
        <v>63.651074896328716</v>
      </c>
      <c r="K695" s="151">
        <v>77.07441643960999</v>
      </c>
      <c r="L695" s="151"/>
      <c r="M695" s="725">
        <f t="shared" si="67"/>
        <v>7.8740862341787968E-2</v>
      </c>
    </row>
    <row r="696" spans="1:13" x14ac:dyDescent="0.3">
      <c r="A696" s="158">
        <v>30</v>
      </c>
      <c r="B696" s="321" t="s">
        <v>804</v>
      </c>
      <c r="C696" s="146">
        <v>4688.58</v>
      </c>
      <c r="D696" s="146"/>
      <c r="E696" s="146"/>
      <c r="F696" s="146">
        <f t="shared" si="64"/>
        <v>4688.58</v>
      </c>
      <c r="G696" s="702">
        <f t="shared" si="65"/>
        <v>4.3877595902519183E-2</v>
      </c>
      <c r="H696" s="151">
        <f t="shared" si="61"/>
        <v>187.85973297684075</v>
      </c>
      <c r="I696" s="151">
        <f t="shared" si="66"/>
        <v>41.329141254904961</v>
      </c>
      <c r="J696" s="734">
        <v>63.320197564528691</v>
      </c>
      <c r="K696" s="151">
        <v>76.673760562185791</v>
      </c>
      <c r="L696" s="151"/>
      <c r="M696" s="725">
        <f t="shared" si="67"/>
        <v>7.8740862341787954E-2</v>
      </c>
    </row>
    <row r="697" spans="1:13" x14ac:dyDescent="0.3">
      <c r="A697" s="158">
        <v>31</v>
      </c>
      <c r="B697" s="321" t="s">
        <v>805</v>
      </c>
      <c r="C697" s="146">
        <v>2330.62</v>
      </c>
      <c r="D697" s="146"/>
      <c r="E697" s="146"/>
      <c r="F697" s="146">
        <f t="shared" si="64"/>
        <v>2330.62</v>
      </c>
      <c r="G697" s="702">
        <f t="shared" si="65"/>
        <v>2.1810868655825273E-2</v>
      </c>
      <c r="H697" s="151">
        <f t="shared" si="61"/>
        <v>93.382143606483112</v>
      </c>
      <c r="I697" s="151">
        <f t="shared" si="66"/>
        <v>20.544071593426285</v>
      </c>
      <c r="J697" s="734">
        <v>31.475482736317151</v>
      </c>
      <c r="K697" s="151">
        <v>38.113330654791312</v>
      </c>
      <c r="L697" s="151"/>
      <c r="M697" s="725">
        <f t="shared" si="67"/>
        <v>7.8740862341787968E-2</v>
      </c>
    </row>
    <row r="698" spans="1:13" x14ac:dyDescent="0.3">
      <c r="A698" s="158">
        <v>32</v>
      </c>
      <c r="B698" s="321" t="s">
        <v>806</v>
      </c>
      <c r="C698" s="146">
        <v>2305.7800000000002</v>
      </c>
      <c r="D698" s="146"/>
      <c r="E698" s="146"/>
      <c r="F698" s="146">
        <f t="shared" si="64"/>
        <v>2305.7800000000002</v>
      </c>
      <c r="G698" s="702">
        <f t="shared" si="65"/>
        <v>2.1578406059000955E-2</v>
      </c>
      <c r="H698" s="151">
        <f t="shared" si="61"/>
        <v>92.386866621309636</v>
      </c>
      <c r="I698" s="151">
        <f t="shared" si="66"/>
        <v>20.325110656688121</v>
      </c>
      <c r="J698" s="734">
        <v>31.140013637463582</v>
      </c>
      <c r="K698" s="151">
        <v>37.707114654986533</v>
      </c>
      <c r="L698" s="151"/>
      <c r="M698" s="725">
        <f t="shared" si="67"/>
        <v>7.8740862341787968E-2</v>
      </c>
    </row>
    <row r="699" spans="1:13" x14ac:dyDescent="0.3">
      <c r="A699" s="158">
        <v>33</v>
      </c>
      <c r="B699" s="321" t="s">
        <v>807</v>
      </c>
      <c r="C699" s="146">
        <v>2216.46</v>
      </c>
      <c r="D699" s="146"/>
      <c r="E699" s="146"/>
      <c r="F699" s="146">
        <f t="shared" si="64"/>
        <v>2216.46</v>
      </c>
      <c r="G699" s="702">
        <f t="shared" si="65"/>
        <v>2.074251398378564E-2</v>
      </c>
      <c r="H699" s="151">
        <f t="shared" si="61"/>
        <v>88.808036495879023</v>
      </c>
      <c r="I699" s="151">
        <f t="shared" si="66"/>
        <v>19.537768029093385</v>
      </c>
      <c r="J699" s="734">
        <v>29.933729422101209</v>
      </c>
      <c r="K699" s="151">
        <v>36.24643779900574</v>
      </c>
      <c r="L699" s="151"/>
      <c r="M699" s="725">
        <f t="shared" si="67"/>
        <v>7.8740862341787968E-2</v>
      </c>
    </row>
    <row r="700" spans="1:13" x14ac:dyDescent="0.3">
      <c r="A700" s="158">
        <v>34</v>
      </c>
      <c r="B700" s="321" t="s">
        <v>808</v>
      </c>
      <c r="C700" s="146">
        <v>5733.87</v>
      </c>
      <c r="D700" s="146"/>
      <c r="E700" s="146">
        <v>119.9</v>
      </c>
      <c r="F700" s="146">
        <f t="shared" si="64"/>
        <v>5853.7699999999995</v>
      </c>
      <c r="G700" s="702">
        <f t="shared" si="65"/>
        <v>5.4781907222717689E-2</v>
      </c>
      <c r="H700" s="151">
        <f t="shared" si="61"/>
        <v>234.54599667870465</v>
      </c>
      <c r="I700" s="151">
        <f t="shared" si="66"/>
        <v>51.600119269315023</v>
      </c>
      <c r="J700" s="734">
        <v>79.056318309021293</v>
      </c>
      <c r="K700" s="151">
        <v>95.728463493447109</v>
      </c>
      <c r="L700" s="151"/>
      <c r="M700" s="725">
        <f t="shared" si="67"/>
        <v>7.8740862341787954E-2</v>
      </c>
    </row>
    <row r="701" spans="1:13" x14ac:dyDescent="0.3">
      <c r="A701" s="158">
        <v>35</v>
      </c>
      <c r="B701" s="321" t="s">
        <v>809</v>
      </c>
      <c r="C701" s="146">
        <v>4616.67</v>
      </c>
      <c r="D701" s="146"/>
      <c r="E701" s="146">
        <v>516.1</v>
      </c>
      <c r="F701" s="146">
        <f t="shared" si="64"/>
        <v>5132.7700000000004</v>
      </c>
      <c r="G701" s="702">
        <f t="shared" si="65"/>
        <v>4.8034502540337039E-2</v>
      </c>
      <c r="H701" s="151">
        <f t="shared" si="61"/>
        <v>205.65732090132602</v>
      </c>
      <c r="I701" s="151">
        <f t="shared" si="66"/>
        <v>45.244610598291722</v>
      </c>
      <c r="J701" s="734">
        <v>69.319071116049216</v>
      </c>
      <c r="K701" s="151">
        <v>83.937733386392125</v>
      </c>
      <c r="L701" s="151"/>
      <c r="M701" s="725">
        <f t="shared" si="67"/>
        <v>7.8740862341787968E-2</v>
      </c>
    </row>
    <row r="702" spans="1:13" x14ac:dyDescent="0.3">
      <c r="A702" s="158">
        <v>36</v>
      </c>
      <c r="B702" s="321" t="s">
        <v>810</v>
      </c>
      <c r="C702" s="146">
        <v>4459.21</v>
      </c>
      <c r="D702" s="146"/>
      <c r="E702" s="146">
        <v>199.1</v>
      </c>
      <c r="F702" s="146">
        <f t="shared" si="64"/>
        <v>4658.3100000000004</v>
      </c>
      <c r="G702" s="702">
        <f t="shared" si="65"/>
        <v>4.3594317206630616E-2</v>
      </c>
      <c r="H702" s="151">
        <f t="shared" si="61"/>
        <v>186.64688940432865</v>
      </c>
      <c r="I702" s="151">
        <f t="shared" si="66"/>
        <v>41.062315668952301</v>
      </c>
      <c r="J702" s="734">
        <v>62.911395244790477</v>
      </c>
      <c r="K702" s="151">
        <v>76.178746137302923</v>
      </c>
      <c r="L702" s="151"/>
      <c r="M702" s="725">
        <f t="shared" si="67"/>
        <v>7.8740862341787968E-2</v>
      </c>
    </row>
    <row r="703" spans="1:13" x14ac:dyDescent="0.3">
      <c r="A703" s="158">
        <v>37</v>
      </c>
      <c r="B703" s="321" t="s">
        <v>811</v>
      </c>
      <c r="C703" s="146">
        <v>4519.6099999999997</v>
      </c>
      <c r="D703" s="146"/>
      <c r="E703" s="146"/>
      <c r="F703" s="146">
        <f t="shared" si="64"/>
        <v>4519.6099999999997</v>
      </c>
      <c r="G703" s="702">
        <f t="shared" si="65"/>
        <v>4.2296307457051971E-2</v>
      </c>
      <c r="H703" s="151">
        <f t="shared" si="61"/>
        <v>181.08952556199515</v>
      </c>
      <c r="I703" s="151">
        <f t="shared" si="66"/>
        <v>39.839695623638931</v>
      </c>
      <c r="J703" s="734">
        <v>61.038224390885837</v>
      </c>
      <c r="K703" s="151">
        <v>73.910543272048358</v>
      </c>
      <c r="L703" s="151"/>
      <c r="M703" s="725">
        <f t="shared" si="67"/>
        <v>7.8740862341787968E-2</v>
      </c>
    </row>
    <row r="704" spans="1:13" x14ac:dyDescent="0.3">
      <c r="A704" s="158">
        <v>38</v>
      </c>
      <c r="B704" s="321" t="s">
        <v>812</v>
      </c>
      <c r="C704" s="146">
        <v>7164.75</v>
      </c>
      <c r="D704" s="146"/>
      <c r="E704" s="146"/>
      <c r="F704" s="146">
        <f t="shared" si="64"/>
        <v>7164.75</v>
      </c>
      <c r="G704" s="702">
        <f t="shared" si="65"/>
        <v>6.7050579331604521E-2</v>
      </c>
      <c r="H704" s="151">
        <f t="shared" si="61"/>
        <v>287.07370287929814</v>
      </c>
      <c r="I704" s="151">
        <f t="shared" si="66"/>
        <v>63.156214633445593</v>
      </c>
      <c r="J704" s="734">
        <v>96.761361755682316</v>
      </c>
      <c r="K704" s="151">
        <v>117.16731419489922</v>
      </c>
      <c r="L704" s="151"/>
      <c r="M704" s="725">
        <f t="shared" si="67"/>
        <v>7.8740862341787954E-2</v>
      </c>
    </row>
    <row r="705" spans="1:13" x14ac:dyDescent="0.3">
      <c r="A705" s="158">
        <v>39</v>
      </c>
      <c r="B705" s="321" t="s">
        <v>813</v>
      </c>
      <c r="C705" s="146">
        <v>4422.5</v>
      </c>
      <c r="D705" s="146"/>
      <c r="E705" s="146"/>
      <c r="F705" s="146">
        <f t="shared" si="64"/>
        <v>4422.5</v>
      </c>
      <c r="G705" s="702">
        <f t="shared" si="65"/>
        <v>4.1387513464394572E-2</v>
      </c>
      <c r="H705" s="151">
        <f t="shared" si="61"/>
        <v>177.19856952213215</v>
      </c>
      <c r="I705" s="151">
        <f t="shared" si="66"/>
        <v>38.983685294869069</v>
      </c>
      <c r="J705" s="734">
        <v>59.726734689208286</v>
      </c>
      <c r="K705" s="151">
        <v>72.322474200347784</v>
      </c>
      <c r="L705" s="151"/>
      <c r="M705" s="725">
        <f t="shared" si="67"/>
        <v>7.8740862341787968E-2</v>
      </c>
    </row>
    <row r="706" spans="1:13" x14ac:dyDescent="0.3">
      <c r="A706" s="158">
        <v>41</v>
      </c>
      <c r="B706" s="321" t="s">
        <v>814</v>
      </c>
      <c r="C706" s="146">
        <v>2091.96</v>
      </c>
      <c r="D706" s="146"/>
      <c r="E706" s="146">
        <v>121.7</v>
      </c>
      <c r="F706" s="146">
        <f t="shared" si="64"/>
        <v>2213.66</v>
      </c>
      <c r="G706" s="702">
        <f t="shared" si="65"/>
        <v>2.0716310470456006E-2</v>
      </c>
      <c r="H706" s="151">
        <f t="shared" si="61"/>
        <v>88.695847463733855</v>
      </c>
      <c r="I706" s="151">
        <f t="shared" si="66"/>
        <v>19.51308644202145</v>
      </c>
      <c r="J706" s="734">
        <v>29.895914869895485</v>
      </c>
      <c r="K706" s="151">
        <v>36.200648555871538</v>
      </c>
      <c r="L706" s="151"/>
      <c r="M706" s="725">
        <f t="shared" si="67"/>
        <v>7.8740862341787954E-2</v>
      </c>
    </row>
    <row r="707" spans="1:13" x14ac:dyDescent="0.3">
      <c r="A707" s="158">
        <v>42</v>
      </c>
      <c r="B707" s="321" t="s">
        <v>815</v>
      </c>
      <c r="C707" s="146"/>
      <c r="D707" s="146"/>
      <c r="E707" s="146"/>
      <c r="F707" s="146"/>
      <c r="G707" s="702">
        <f t="shared" si="65"/>
        <v>0</v>
      </c>
      <c r="H707" s="151">
        <f t="shared" si="61"/>
        <v>0</v>
      </c>
      <c r="I707" s="151">
        <f t="shared" si="66"/>
        <v>0</v>
      </c>
      <c r="J707" s="734">
        <v>0</v>
      </c>
      <c r="K707" s="151">
        <v>0</v>
      </c>
      <c r="L707" s="151"/>
      <c r="M707" s="725"/>
    </row>
    <row r="708" spans="1:13" x14ac:dyDescent="0.3">
      <c r="A708" s="158">
        <v>43</v>
      </c>
      <c r="B708" s="321" t="s">
        <v>816</v>
      </c>
      <c r="C708" s="146"/>
      <c r="D708" s="146"/>
      <c r="E708" s="146"/>
      <c r="F708" s="146"/>
      <c r="G708" s="702">
        <f t="shared" si="65"/>
        <v>0</v>
      </c>
      <c r="H708" s="151">
        <f t="shared" si="61"/>
        <v>0</v>
      </c>
      <c r="I708" s="151">
        <f t="shared" si="66"/>
        <v>0</v>
      </c>
      <c r="J708" s="734">
        <v>0</v>
      </c>
      <c r="K708" s="151">
        <v>0</v>
      </c>
      <c r="L708" s="151"/>
      <c r="M708" s="725"/>
    </row>
    <row r="709" spans="1:13" s="320" customFormat="1" x14ac:dyDescent="0.3">
      <c r="A709" s="158">
        <v>44</v>
      </c>
      <c r="B709" s="321" t="s">
        <v>1183</v>
      </c>
      <c r="C709" s="146"/>
      <c r="D709" s="146"/>
      <c r="E709" s="146"/>
      <c r="F709" s="146"/>
      <c r="G709" s="702">
        <f t="shared" si="65"/>
        <v>0</v>
      </c>
      <c r="H709" s="151">
        <f t="shared" si="61"/>
        <v>0</v>
      </c>
      <c r="I709" s="151">
        <f t="shared" si="66"/>
        <v>0</v>
      </c>
      <c r="J709" s="734">
        <v>0</v>
      </c>
      <c r="K709" s="151">
        <v>0</v>
      </c>
      <c r="L709" s="151"/>
      <c r="M709" s="725"/>
    </row>
    <row r="710" spans="1:13" x14ac:dyDescent="0.3">
      <c r="A710" s="158">
        <v>45</v>
      </c>
      <c r="B710" s="321" t="s">
        <v>1184</v>
      </c>
      <c r="C710" s="146"/>
      <c r="D710" s="146"/>
      <c r="E710" s="146"/>
      <c r="F710" s="146"/>
      <c r="G710" s="702">
        <f t="shared" si="65"/>
        <v>0</v>
      </c>
      <c r="H710" s="151">
        <f t="shared" si="61"/>
        <v>0</v>
      </c>
      <c r="I710" s="151">
        <f t="shared" si="66"/>
        <v>0</v>
      </c>
      <c r="J710" s="734">
        <v>0</v>
      </c>
      <c r="K710" s="151">
        <v>0</v>
      </c>
      <c r="L710" s="151"/>
      <c r="M710" s="725"/>
    </row>
    <row r="711" spans="1:13" x14ac:dyDescent="0.3">
      <c r="A711" s="158">
        <v>46</v>
      </c>
      <c r="B711" s="321" t="s">
        <v>1185</v>
      </c>
      <c r="C711" s="146"/>
      <c r="D711" s="146"/>
      <c r="E711" s="146"/>
      <c r="F711" s="146"/>
      <c r="G711" s="702">
        <f t="shared" si="65"/>
        <v>0</v>
      </c>
      <c r="H711" s="151">
        <f t="shared" ref="H711:H774" si="68">G711*4281.45</f>
        <v>0</v>
      </c>
      <c r="I711" s="151">
        <f t="shared" si="66"/>
        <v>0</v>
      </c>
      <c r="J711" s="734">
        <v>0</v>
      </c>
      <c r="K711" s="151">
        <v>0</v>
      </c>
      <c r="L711" s="151"/>
      <c r="M711" s="725"/>
    </row>
    <row r="712" spans="1:13" x14ac:dyDescent="0.3">
      <c r="A712" s="158">
        <v>47</v>
      </c>
      <c r="B712" s="321" t="s">
        <v>1186</v>
      </c>
      <c r="C712" s="146"/>
      <c r="D712" s="146"/>
      <c r="E712" s="146"/>
      <c r="F712" s="146"/>
      <c r="G712" s="702">
        <f t="shared" si="65"/>
        <v>0</v>
      </c>
      <c r="H712" s="151">
        <f t="shared" si="68"/>
        <v>0</v>
      </c>
      <c r="I712" s="151">
        <f t="shared" si="66"/>
        <v>0</v>
      </c>
      <c r="J712" s="734">
        <v>0</v>
      </c>
      <c r="K712" s="151">
        <v>0</v>
      </c>
      <c r="L712" s="151"/>
      <c r="M712" s="725"/>
    </row>
    <row r="713" spans="1:13" x14ac:dyDescent="0.3">
      <c r="A713" s="158">
        <v>48</v>
      </c>
      <c r="B713" s="321" t="s">
        <v>1187</v>
      </c>
      <c r="C713" s="146"/>
      <c r="D713" s="146"/>
      <c r="E713" s="146"/>
      <c r="F713" s="146"/>
      <c r="G713" s="702">
        <f t="shared" si="65"/>
        <v>0</v>
      </c>
      <c r="H713" s="151">
        <f t="shared" si="68"/>
        <v>0</v>
      </c>
      <c r="I713" s="151">
        <f t="shared" si="66"/>
        <v>0</v>
      </c>
      <c r="J713" s="734">
        <v>0</v>
      </c>
      <c r="K713" s="151">
        <v>0</v>
      </c>
      <c r="L713" s="151"/>
      <c r="M713" s="725"/>
    </row>
    <row r="714" spans="1:13" x14ac:dyDescent="0.3">
      <c r="A714" s="158">
        <v>49</v>
      </c>
      <c r="B714" s="321" t="s">
        <v>1188</v>
      </c>
      <c r="C714" s="146"/>
      <c r="D714" s="146"/>
      <c r="E714" s="146"/>
      <c r="F714" s="146"/>
      <c r="G714" s="702">
        <f t="shared" si="65"/>
        <v>0</v>
      </c>
      <c r="H714" s="151">
        <f t="shared" si="68"/>
        <v>0</v>
      </c>
      <c r="I714" s="151">
        <f t="shared" si="66"/>
        <v>0</v>
      </c>
      <c r="J714" s="734">
        <v>0</v>
      </c>
      <c r="K714" s="151">
        <v>0</v>
      </c>
      <c r="L714" s="151"/>
      <c r="M714" s="725"/>
    </row>
    <row r="715" spans="1:13" x14ac:dyDescent="0.3">
      <c r="A715" s="158">
        <v>50</v>
      </c>
      <c r="B715" s="321" t="s">
        <v>1189</v>
      </c>
      <c r="C715" s="146"/>
      <c r="D715" s="146"/>
      <c r="E715" s="146"/>
      <c r="F715" s="146"/>
      <c r="G715" s="702">
        <f t="shared" si="65"/>
        <v>0</v>
      </c>
      <c r="H715" s="151">
        <f t="shared" si="68"/>
        <v>0</v>
      </c>
      <c r="I715" s="151">
        <f t="shared" si="66"/>
        <v>0</v>
      </c>
      <c r="J715" s="734">
        <v>0</v>
      </c>
      <c r="K715" s="151">
        <v>0</v>
      </c>
      <c r="L715" s="151"/>
      <c r="M715" s="725"/>
    </row>
    <row r="716" spans="1:13" x14ac:dyDescent="0.3">
      <c r="A716" s="158">
        <v>51</v>
      </c>
      <c r="B716" s="321" t="s">
        <v>1190</v>
      </c>
      <c r="C716" s="146"/>
      <c r="D716" s="146"/>
      <c r="E716" s="146"/>
      <c r="F716" s="146"/>
      <c r="G716" s="702">
        <f t="shared" si="65"/>
        <v>0</v>
      </c>
      <c r="H716" s="151">
        <f t="shared" si="68"/>
        <v>0</v>
      </c>
      <c r="I716" s="151">
        <f t="shared" si="66"/>
        <v>0</v>
      </c>
      <c r="J716" s="734">
        <v>0</v>
      </c>
      <c r="K716" s="151">
        <v>0</v>
      </c>
      <c r="L716" s="151"/>
      <c r="M716" s="725"/>
    </row>
    <row r="717" spans="1:13" x14ac:dyDescent="0.3">
      <c r="A717" s="158">
        <v>52</v>
      </c>
      <c r="B717" s="321" t="s">
        <v>1191</v>
      </c>
      <c r="C717" s="146"/>
      <c r="D717" s="146"/>
      <c r="E717" s="146"/>
      <c r="F717" s="146"/>
      <c r="G717" s="702">
        <f t="shared" si="65"/>
        <v>0</v>
      </c>
      <c r="H717" s="151">
        <f t="shared" si="68"/>
        <v>0</v>
      </c>
      <c r="I717" s="151">
        <f t="shared" si="66"/>
        <v>0</v>
      </c>
      <c r="J717" s="734">
        <v>0</v>
      </c>
      <c r="K717" s="151">
        <v>0</v>
      </c>
      <c r="L717" s="151"/>
      <c r="M717" s="725"/>
    </row>
    <row r="718" spans="1:13" x14ac:dyDescent="0.3">
      <c r="A718" s="158">
        <v>53</v>
      </c>
      <c r="B718" s="321" t="s">
        <v>1192</v>
      </c>
      <c r="C718" s="146"/>
      <c r="D718" s="146"/>
      <c r="E718" s="146"/>
      <c r="F718" s="146"/>
      <c r="G718" s="702">
        <f t="shared" si="65"/>
        <v>0</v>
      </c>
      <c r="H718" s="151">
        <f t="shared" si="68"/>
        <v>0</v>
      </c>
      <c r="I718" s="151">
        <f t="shared" si="66"/>
        <v>0</v>
      </c>
      <c r="J718" s="734">
        <v>0</v>
      </c>
      <c r="K718" s="151">
        <v>0</v>
      </c>
      <c r="L718" s="151"/>
      <c r="M718" s="725"/>
    </row>
    <row r="719" spans="1:13" x14ac:dyDescent="0.3">
      <c r="A719" s="158">
        <v>54</v>
      </c>
      <c r="B719" s="321" t="s">
        <v>1193</v>
      </c>
      <c r="C719" s="146"/>
      <c r="D719" s="146"/>
      <c r="E719" s="146"/>
      <c r="F719" s="146"/>
      <c r="G719" s="702">
        <f t="shared" si="65"/>
        <v>0</v>
      </c>
      <c r="H719" s="151">
        <f t="shared" si="68"/>
        <v>0</v>
      </c>
      <c r="I719" s="151">
        <f t="shared" si="66"/>
        <v>0</v>
      </c>
      <c r="J719" s="734">
        <v>0</v>
      </c>
      <c r="K719" s="151">
        <v>0</v>
      </c>
      <c r="L719" s="151"/>
      <c r="M719" s="725"/>
    </row>
    <row r="720" spans="1:13" x14ac:dyDescent="0.3">
      <c r="A720" s="158">
        <v>55</v>
      </c>
      <c r="B720" s="321" t="s">
        <v>1194</v>
      </c>
      <c r="C720" s="146"/>
      <c r="D720" s="146"/>
      <c r="E720" s="146"/>
      <c r="F720" s="146"/>
      <c r="G720" s="702">
        <f t="shared" si="65"/>
        <v>0</v>
      </c>
      <c r="H720" s="151">
        <f t="shared" si="68"/>
        <v>0</v>
      </c>
      <c r="I720" s="151">
        <f t="shared" si="66"/>
        <v>0</v>
      </c>
      <c r="J720" s="734">
        <v>0</v>
      </c>
      <c r="K720" s="151">
        <v>0</v>
      </c>
      <c r="L720" s="151"/>
      <c r="M720" s="725"/>
    </row>
    <row r="721" spans="1:13" x14ac:dyDescent="0.3">
      <c r="A721" s="158">
        <v>56</v>
      </c>
      <c r="B721" s="321" t="s">
        <v>1195</v>
      </c>
      <c r="C721" s="146"/>
      <c r="D721" s="146"/>
      <c r="E721" s="146"/>
      <c r="F721" s="146"/>
      <c r="G721" s="702">
        <f t="shared" si="65"/>
        <v>0</v>
      </c>
      <c r="H721" s="151">
        <f t="shared" si="68"/>
        <v>0</v>
      </c>
      <c r="I721" s="151">
        <f t="shared" si="66"/>
        <v>0</v>
      </c>
      <c r="J721" s="734">
        <v>0</v>
      </c>
      <c r="K721" s="151">
        <v>0</v>
      </c>
      <c r="L721" s="151"/>
      <c r="M721" s="725"/>
    </row>
    <row r="722" spans="1:13" x14ac:dyDescent="0.3">
      <c r="A722" s="158">
        <v>57</v>
      </c>
      <c r="B722" s="321" t="s">
        <v>1196</v>
      </c>
      <c r="C722" s="146"/>
      <c r="D722" s="146"/>
      <c r="E722" s="146"/>
      <c r="F722" s="146"/>
      <c r="G722" s="702">
        <f t="shared" si="65"/>
        <v>0</v>
      </c>
      <c r="H722" s="151">
        <f t="shared" si="68"/>
        <v>0</v>
      </c>
      <c r="I722" s="151">
        <f t="shared" si="66"/>
        <v>0</v>
      </c>
      <c r="J722" s="734">
        <v>0</v>
      </c>
      <c r="K722" s="151">
        <v>0</v>
      </c>
      <c r="L722" s="151"/>
      <c r="M722" s="725"/>
    </row>
    <row r="723" spans="1:13" x14ac:dyDescent="0.3">
      <c r="A723" s="158">
        <v>58</v>
      </c>
      <c r="B723" s="321" t="s">
        <v>1197</v>
      </c>
      <c r="C723" s="146"/>
      <c r="D723" s="146"/>
      <c r="E723" s="146"/>
      <c r="F723" s="146"/>
      <c r="G723" s="702">
        <f t="shared" si="65"/>
        <v>0</v>
      </c>
      <c r="H723" s="151">
        <f t="shared" si="68"/>
        <v>0</v>
      </c>
      <c r="I723" s="151">
        <f t="shared" si="66"/>
        <v>0</v>
      </c>
      <c r="J723" s="734">
        <v>0</v>
      </c>
      <c r="K723" s="151">
        <v>0</v>
      </c>
      <c r="L723" s="151"/>
      <c r="M723" s="725"/>
    </row>
    <row r="724" spans="1:13" x14ac:dyDescent="0.3">
      <c r="A724" s="158">
        <v>59</v>
      </c>
      <c r="B724" s="321" t="s">
        <v>1198</v>
      </c>
      <c r="C724" s="146"/>
      <c r="D724" s="146"/>
      <c r="E724" s="146"/>
      <c r="F724" s="146"/>
      <c r="G724" s="702">
        <f t="shared" si="65"/>
        <v>0</v>
      </c>
      <c r="H724" s="151">
        <f t="shared" si="68"/>
        <v>0</v>
      </c>
      <c r="I724" s="151">
        <f t="shared" si="66"/>
        <v>0</v>
      </c>
      <c r="J724" s="734">
        <v>0</v>
      </c>
      <c r="K724" s="151">
        <v>0</v>
      </c>
      <c r="L724" s="151"/>
      <c r="M724" s="725"/>
    </row>
    <row r="725" spans="1:13" x14ac:dyDescent="0.3">
      <c r="A725" s="158">
        <v>60</v>
      </c>
      <c r="B725" s="321" t="s">
        <v>1199</v>
      </c>
      <c r="C725" s="146"/>
      <c r="D725" s="146"/>
      <c r="E725" s="146"/>
      <c r="F725" s="146"/>
      <c r="G725" s="702">
        <f t="shared" si="65"/>
        <v>0</v>
      </c>
      <c r="H725" s="151">
        <f t="shared" si="68"/>
        <v>0</v>
      </c>
      <c r="I725" s="151">
        <f t="shared" si="66"/>
        <v>0</v>
      </c>
      <c r="J725" s="734">
        <v>0</v>
      </c>
      <c r="K725" s="151">
        <v>0</v>
      </c>
      <c r="L725" s="151"/>
      <c r="M725" s="725"/>
    </row>
    <row r="726" spans="1:13" x14ac:dyDescent="0.3">
      <c r="A726" s="158">
        <v>61</v>
      </c>
      <c r="B726" s="321" t="s">
        <v>1200</v>
      </c>
      <c r="C726" s="146"/>
      <c r="D726" s="146"/>
      <c r="E726" s="146"/>
      <c r="F726" s="146"/>
      <c r="G726" s="702">
        <f t="shared" si="65"/>
        <v>0</v>
      </c>
      <c r="H726" s="151">
        <f t="shared" si="68"/>
        <v>0</v>
      </c>
      <c r="I726" s="151">
        <f t="shared" si="66"/>
        <v>0</v>
      </c>
      <c r="J726" s="734">
        <v>0</v>
      </c>
      <c r="K726" s="151">
        <v>0</v>
      </c>
      <c r="L726" s="151"/>
      <c r="M726" s="725"/>
    </row>
    <row r="727" spans="1:13" x14ac:dyDescent="0.3">
      <c r="A727" s="158">
        <v>62</v>
      </c>
      <c r="B727" s="321" t="s">
        <v>1201</v>
      </c>
      <c r="C727" s="146"/>
      <c r="D727" s="146"/>
      <c r="E727" s="146"/>
      <c r="F727" s="146"/>
      <c r="G727" s="702">
        <f t="shared" si="65"/>
        <v>0</v>
      </c>
      <c r="H727" s="151">
        <f t="shared" si="68"/>
        <v>0</v>
      </c>
      <c r="I727" s="151">
        <f t="shared" si="66"/>
        <v>0</v>
      </c>
      <c r="J727" s="734">
        <v>0</v>
      </c>
      <c r="K727" s="151">
        <v>0</v>
      </c>
      <c r="L727" s="151"/>
      <c r="M727" s="725"/>
    </row>
    <row r="728" spans="1:13" x14ac:dyDescent="0.3">
      <c r="A728" s="158">
        <v>63</v>
      </c>
      <c r="B728" s="321" t="s">
        <v>1202</v>
      </c>
      <c r="C728" s="146"/>
      <c r="D728" s="146"/>
      <c r="E728" s="146"/>
      <c r="F728" s="146"/>
      <c r="G728" s="702">
        <f t="shared" si="65"/>
        <v>0</v>
      </c>
      <c r="H728" s="151">
        <f t="shared" si="68"/>
        <v>0</v>
      </c>
      <c r="I728" s="151">
        <f t="shared" si="66"/>
        <v>0</v>
      </c>
      <c r="J728" s="734">
        <v>0</v>
      </c>
      <c r="K728" s="151">
        <v>0</v>
      </c>
      <c r="L728" s="151"/>
      <c r="M728" s="725"/>
    </row>
    <row r="729" spans="1:13" x14ac:dyDescent="0.3">
      <c r="A729" s="158">
        <v>64</v>
      </c>
      <c r="B729" s="321" t="s">
        <v>1203</v>
      </c>
      <c r="C729" s="146"/>
      <c r="D729" s="146"/>
      <c r="E729" s="146"/>
      <c r="F729" s="146"/>
      <c r="G729" s="702">
        <f t="shared" si="65"/>
        <v>0</v>
      </c>
      <c r="H729" s="151">
        <f t="shared" si="68"/>
        <v>0</v>
      </c>
      <c r="I729" s="151">
        <f t="shared" si="66"/>
        <v>0</v>
      </c>
      <c r="J729" s="734">
        <v>0</v>
      </c>
      <c r="K729" s="151">
        <v>0</v>
      </c>
      <c r="L729" s="151"/>
      <c r="M729" s="725"/>
    </row>
    <row r="730" spans="1:13" x14ac:dyDescent="0.3">
      <c r="A730" s="158">
        <v>65</v>
      </c>
      <c r="B730" s="321" t="s">
        <v>1204</v>
      </c>
      <c r="C730" s="146"/>
      <c r="D730" s="146"/>
      <c r="E730" s="146"/>
      <c r="F730" s="146"/>
      <c r="G730" s="702">
        <f t="shared" si="65"/>
        <v>0</v>
      </c>
      <c r="H730" s="151">
        <f t="shared" si="68"/>
        <v>0</v>
      </c>
      <c r="I730" s="151">
        <f t="shared" si="66"/>
        <v>0</v>
      </c>
      <c r="J730" s="734">
        <v>0</v>
      </c>
      <c r="K730" s="151">
        <v>0</v>
      </c>
      <c r="L730" s="151"/>
      <c r="M730" s="725"/>
    </row>
    <row r="731" spans="1:13" x14ac:dyDescent="0.3">
      <c r="A731" s="158">
        <v>66</v>
      </c>
      <c r="B731" s="321" t="s">
        <v>1205</v>
      </c>
      <c r="C731" s="146"/>
      <c r="D731" s="146"/>
      <c r="E731" s="146"/>
      <c r="F731" s="146"/>
      <c r="G731" s="702">
        <f t="shared" si="65"/>
        <v>0</v>
      </c>
      <c r="H731" s="151">
        <f t="shared" si="68"/>
        <v>0</v>
      </c>
      <c r="I731" s="151">
        <f t="shared" ref="I731:I787" si="69">H731*0.22</f>
        <v>0</v>
      </c>
      <c r="J731" s="734">
        <v>0</v>
      </c>
      <c r="K731" s="151">
        <v>0</v>
      </c>
      <c r="L731" s="151"/>
      <c r="M731" s="725"/>
    </row>
    <row r="732" spans="1:13" x14ac:dyDescent="0.3">
      <c r="A732" s="158">
        <v>67</v>
      </c>
      <c r="B732" s="321" t="s">
        <v>1206</v>
      </c>
      <c r="C732" s="146"/>
      <c r="D732" s="146"/>
      <c r="E732" s="146"/>
      <c r="F732" s="146"/>
      <c r="G732" s="702">
        <f t="shared" si="65"/>
        <v>0</v>
      </c>
      <c r="H732" s="151">
        <f t="shared" si="68"/>
        <v>0</v>
      </c>
      <c r="I732" s="151">
        <f t="shared" si="69"/>
        <v>0</v>
      </c>
      <c r="J732" s="734">
        <v>0</v>
      </c>
      <c r="K732" s="151">
        <v>0</v>
      </c>
      <c r="L732" s="151"/>
      <c r="M732" s="725"/>
    </row>
    <row r="733" spans="1:13" x14ac:dyDescent="0.3">
      <c r="A733" s="158">
        <v>68</v>
      </c>
      <c r="B733" s="321" t="s">
        <v>1250</v>
      </c>
      <c r="C733" s="146"/>
      <c r="D733" s="146"/>
      <c r="E733" s="146"/>
      <c r="F733" s="146"/>
      <c r="G733" s="702">
        <f t="shared" si="65"/>
        <v>0</v>
      </c>
      <c r="H733" s="151">
        <f t="shared" si="68"/>
        <v>0</v>
      </c>
      <c r="I733" s="151">
        <f t="shared" si="69"/>
        <v>0</v>
      </c>
      <c r="J733" s="734">
        <v>0</v>
      </c>
      <c r="K733" s="151">
        <v>0</v>
      </c>
      <c r="L733" s="151"/>
      <c r="M733" s="725"/>
    </row>
    <row r="734" spans="1:13" x14ac:dyDescent="0.3">
      <c r="A734" s="158">
        <v>69</v>
      </c>
      <c r="B734" s="321" t="s">
        <v>1251</v>
      </c>
      <c r="C734" s="146"/>
      <c r="D734" s="146"/>
      <c r="E734" s="146"/>
      <c r="F734" s="146"/>
      <c r="G734" s="702">
        <f t="shared" si="65"/>
        <v>0</v>
      </c>
      <c r="H734" s="151">
        <f t="shared" si="68"/>
        <v>0</v>
      </c>
      <c r="I734" s="151">
        <f t="shared" si="69"/>
        <v>0</v>
      </c>
      <c r="J734" s="734">
        <v>0</v>
      </c>
      <c r="K734" s="151">
        <v>0</v>
      </c>
      <c r="L734" s="151"/>
      <c r="M734" s="725"/>
    </row>
    <row r="735" spans="1:13" x14ac:dyDescent="0.3">
      <c r="A735" s="158">
        <v>70</v>
      </c>
      <c r="B735" s="321" t="s">
        <v>1252</v>
      </c>
      <c r="C735" s="146"/>
      <c r="D735" s="146"/>
      <c r="E735" s="146"/>
      <c r="F735" s="146"/>
      <c r="G735" s="702">
        <f t="shared" ref="G735:G779" si="70">2/213711.8*F735</f>
        <v>0</v>
      </c>
      <c r="H735" s="151">
        <f t="shared" si="68"/>
        <v>0</v>
      </c>
      <c r="I735" s="151">
        <f t="shared" si="69"/>
        <v>0</v>
      </c>
      <c r="J735" s="734">
        <v>0</v>
      </c>
      <c r="K735" s="151">
        <v>0</v>
      </c>
      <c r="L735" s="151"/>
      <c r="M735" s="725"/>
    </row>
    <row r="736" spans="1:13" x14ac:dyDescent="0.3">
      <c r="A736" s="158">
        <v>71</v>
      </c>
      <c r="B736" s="321" t="s">
        <v>1253</v>
      </c>
      <c r="C736" s="146"/>
      <c r="D736" s="146"/>
      <c r="E736" s="146"/>
      <c r="F736" s="146"/>
      <c r="G736" s="702">
        <f t="shared" si="70"/>
        <v>0</v>
      </c>
      <c r="H736" s="151">
        <f t="shared" si="68"/>
        <v>0</v>
      </c>
      <c r="I736" s="151">
        <f t="shared" si="69"/>
        <v>0</v>
      </c>
      <c r="J736" s="734">
        <v>0</v>
      </c>
      <c r="K736" s="151">
        <v>0</v>
      </c>
      <c r="L736" s="151"/>
      <c r="M736" s="725"/>
    </row>
    <row r="737" spans="1:13" x14ac:dyDescent="0.3">
      <c r="A737" s="158">
        <v>72</v>
      </c>
      <c r="B737" s="321" t="s">
        <v>1254</v>
      </c>
      <c r="C737" s="146"/>
      <c r="D737" s="146"/>
      <c r="E737" s="146"/>
      <c r="F737" s="146"/>
      <c r="G737" s="702">
        <f t="shared" si="70"/>
        <v>0</v>
      </c>
      <c r="H737" s="151">
        <f t="shared" si="68"/>
        <v>0</v>
      </c>
      <c r="I737" s="151">
        <f t="shared" si="69"/>
        <v>0</v>
      </c>
      <c r="J737" s="734">
        <v>0</v>
      </c>
      <c r="K737" s="151">
        <v>0</v>
      </c>
      <c r="L737" s="151"/>
      <c r="M737" s="725"/>
    </row>
    <row r="738" spans="1:13" x14ac:dyDescent="0.3">
      <c r="A738" s="158">
        <v>73</v>
      </c>
      <c r="B738" s="321" t="s">
        <v>1255</v>
      </c>
      <c r="C738" s="146"/>
      <c r="D738" s="146"/>
      <c r="E738" s="146"/>
      <c r="F738" s="146"/>
      <c r="G738" s="702">
        <f t="shared" si="70"/>
        <v>0</v>
      </c>
      <c r="H738" s="151">
        <f t="shared" si="68"/>
        <v>0</v>
      </c>
      <c r="I738" s="151">
        <f t="shared" si="69"/>
        <v>0</v>
      </c>
      <c r="J738" s="734">
        <v>0</v>
      </c>
      <c r="K738" s="151">
        <v>0</v>
      </c>
      <c r="L738" s="151"/>
      <c r="M738" s="725"/>
    </row>
    <row r="739" spans="1:13" x14ac:dyDescent="0.3">
      <c r="A739" s="158">
        <v>74</v>
      </c>
      <c r="B739" s="321" t="s">
        <v>1256</v>
      </c>
      <c r="C739" s="146"/>
      <c r="D739" s="146"/>
      <c r="E739" s="146"/>
      <c r="F739" s="146"/>
      <c r="G739" s="702">
        <f t="shared" si="70"/>
        <v>0</v>
      </c>
      <c r="H739" s="151">
        <f t="shared" si="68"/>
        <v>0</v>
      </c>
      <c r="I739" s="151">
        <f t="shared" si="69"/>
        <v>0</v>
      </c>
      <c r="J739" s="734">
        <v>0</v>
      </c>
      <c r="K739" s="151">
        <v>0</v>
      </c>
      <c r="L739" s="151"/>
      <c r="M739" s="725"/>
    </row>
    <row r="740" spans="1:13" x14ac:dyDescent="0.3">
      <c r="A740" s="158">
        <v>75</v>
      </c>
      <c r="B740" s="321" t="s">
        <v>1257</v>
      </c>
      <c r="C740" s="146"/>
      <c r="D740" s="146"/>
      <c r="E740" s="146"/>
      <c r="F740" s="146"/>
      <c r="G740" s="702">
        <f t="shared" si="70"/>
        <v>0</v>
      </c>
      <c r="H740" s="151">
        <f t="shared" si="68"/>
        <v>0</v>
      </c>
      <c r="I740" s="151">
        <f t="shared" si="69"/>
        <v>0</v>
      </c>
      <c r="J740" s="734">
        <v>0</v>
      </c>
      <c r="K740" s="151">
        <v>0</v>
      </c>
      <c r="L740" s="151"/>
      <c r="M740" s="725"/>
    </row>
    <row r="741" spans="1:13" x14ac:dyDescent="0.3">
      <c r="A741" s="158">
        <v>76</v>
      </c>
      <c r="B741" s="321" t="s">
        <v>1258</v>
      </c>
      <c r="C741" s="146"/>
      <c r="D741" s="146"/>
      <c r="E741" s="146"/>
      <c r="F741" s="146"/>
      <c r="G741" s="702">
        <f t="shared" si="70"/>
        <v>0</v>
      </c>
      <c r="H741" s="151">
        <f t="shared" si="68"/>
        <v>0</v>
      </c>
      <c r="I741" s="151">
        <f t="shared" si="69"/>
        <v>0</v>
      </c>
      <c r="J741" s="734">
        <v>0</v>
      </c>
      <c r="K741" s="151">
        <v>0</v>
      </c>
      <c r="L741" s="151"/>
      <c r="M741" s="725"/>
    </row>
    <row r="742" spans="1:13" x14ac:dyDescent="0.3">
      <c r="A742" s="158">
        <v>77</v>
      </c>
      <c r="B742" s="321" t="s">
        <v>1259</v>
      </c>
      <c r="C742" s="146"/>
      <c r="D742" s="146"/>
      <c r="E742" s="146"/>
      <c r="F742" s="146"/>
      <c r="G742" s="702">
        <f t="shared" si="70"/>
        <v>0</v>
      </c>
      <c r="H742" s="151">
        <f t="shared" si="68"/>
        <v>0</v>
      </c>
      <c r="I742" s="151">
        <f t="shared" si="69"/>
        <v>0</v>
      </c>
      <c r="J742" s="734">
        <v>0</v>
      </c>
      <c r="K742" s="151">
        <v>0</v>
      </c>
      <c r="L742" s="151"/>
      <c r="M742" s="725"/>
    </row>
    <row r="743" spans="1:13" x14ac:dyDescent="0.3">
      <c r="A743" s="158">
        <v>78</v>
      </c>
      <c r="B743" s="321" t="s">
        <v>1260</v>
      </c>
      <c r="C743" s="146"/>
      <c r="D743" s="146"/>
      <c r="E743" s="146"/>
      <c r="F743" s="146"/>
      <c r="G743" s="702">
        <f t="shared" si="70"/>
        <v>0</v>
      </c>
      <c r="H743" s="151">
        <f t="shared" si="68"/>
        <v>0</v>
      </c>
      <c r="I743" s="151">
        <f t="shared" si="69"/>
        <v>0</v>
      </c>
      <c r="J743" s="734">
        <v>0</v>
      </c>
      <c r="K743" s="151">
        <v>0</v>
      </c>
      <c r="L743" s="151"/>
      <c r="M743" s="725"/>
    </row>
    <row r="744" spans="1:13" x14ac:dyDescent="0.3">
      <c r="A744" s="158">
        <v>79</v>
      </c>
      <c r="B744" s="321" t="s">
        <v>1287</v>
      </c>
      <c r="C744" s="146"/>
      <c r="D744" s="146"/>
      <c r="E744" s="146"/>
      <c r="F744" s="146"/>
      <c r="G744" s="702">
        <f t="shared" si="70"/>
        <v>0</v>
      </c>
      <c r="H744" s="151">
        <f t="shared" si="68"/>
        <v>0</v>
      </c>
      <c r="I744" s="151">
        <f t="shared" si="69"/>
        <v>0</v>
      </c>
      <c r="J744" s="734">
        <v>0</v>
      </c>
      <c r="K744" s="151">
        <v>0</v>
      </c>
      <c r="L744" s="151"/>
      <c r="M744" s="725"/>
    </row>
    <row r="745" spans="1:13" x14ac:dyDescent="0.3">
      <c r="A745" s="158">
        <v>81</v>
      </c>
      <c r="B745" s="321" t="s">
        <v>1291</v>
      </c>
      <c r="C745" s="146"/>
      <c r="D745" s="146"/>
      <c r="E745" s="146"/>
      <c r="F745" s="146"/>
      <c r="G745" s="702">
        <f t="shared" si="70"/>
        <v>0</v>
      </c>
      <c r="H745" s="151">
        <f t="shared" si="68"/>
        <v>0</v>
      </c>
      <c r="I745" s="151">
        <f t="shared" si="69"/>
        <v>0</v>
      </c>
      <c r="J745" s="734">
        <v>0</v>
      </c>
      <c r="K745" s="151">
        <v>0</v>
      </c>
      <c r="L745" s="151"/>
      <c r="M745" s="725"/>
    </row>
    <row r="746" spans="1:13" x14ac:dyDescent="0.3">
      <c r="A746" s="158">
        <v>82</v>
      </c>
      <c r="B746" s="321" t="s">
        <v>1292</v>
      </c>
      <c r="C746" s="146"/>
      <c r="D746" s="146"/>
      <c r="E746" s="146"/>
      <c r="F746" s="146"/>
      <c r="G746" s="702">
        <f t="shared" si="70"/>
        <v>0</v>
      </c>
      <c r="H746" s="151">
        <f t="shared" si="68"/>
        <v>0</v>
      </c>
      <c r="I746" s="151">
        <f t="shared" si="69"/>
        <v>0</v>
      </c>
      <c r="J746" s="734">
        <v>0</v>
      </c>
      <c r="K746" s="151">
        <v>0</v>
      </c>
      <c r="L746" s="151"/>
      <c r="M746" s="725"/>
    </row>
    <row r="747" spans="1:13" x14ac:dyDescent="0.3">
      <c r="A747" s="158">
        <v>83</v>
      </c>
      <c r="B747" s="321" t="s">
        <v>1293</v>
      </c>
      <c r="C747" s="146"/>
      <c r="D747" s="146"/>
      <c r="E747" s="146"/>
      <c r="F747" s="146"/>
      <c r="G747" s="702">
        <f t="shared" si="70"/>
        <v>0</v>
      </c>
      <c r="H747" s="151">
        <f t="shared" si="68"/>
        <v>0</v>
      </c>
      <c r="I747" s="151">
        <f t="shared" si="69"/>
        <v>0</v>
      </c>
      <c r="J747" s="734">
        <v>0</v>
      </c>
      <c r="K747" s="151">
        <v>0</v>
      </c>
      <c r="L747" s="151"/>
      <c r="M747" s="725"/>
    </row>
    <row r="748" spans="1:13" x14ac:dyDescent="0.3">
      <c r="A748" s="158">
        <v>84</v>
      </c>
      <c r="B748" s="321" t="s">
        <v>455</v>
      </c>
      <c r="C748" s="146"/>
      <c r="D748" s="146"/>
      <c r="E748" s="146"/>
      <c r="F748" s="146"/>
      <c r="G748" s="702">
        <f t="shared" si="70"/>
        <v>0</v>
      </c>
      <c r="H748" s="151">
        <f t="shared" si="68"/>
        <v>0</v>
      </c>
      <c r="I748" s="151">
        <f t="shared" si="69"/>
        <v>0</v>
      </c>
      <c r="J748" s="734">
        <v>0</v>
      </c>
      <c r="K748" s="151">
        <v>0</v>
      </c>
      <c r="L748" s="151"/>
      <c r="M748" s="725"/>
    </row>
    <row r="749" spans="1:13" x14ac:dyDescent="0.3">
      <c r="A749" s="158">
        <v>85</v>
      </c>
      <c r="B749" s="321" t="s">
        <v>456</v>
      </c>
      <c r="C749" s="146"/>
      <c r="D749" s="146"/>
      <c r="E749" s="146"/>
      <c r="F749" s="146"/>
      <c r="G749" s="702">
        <f t="shared" si="70"/>
        <v>0</v>
      </c>
      <c r="H749" s="151">
        <f t="shared" si="68"/>
        <v>0</v>
      </c>
      <c r="I749" s="151">
        <f t="shared" si="69"/>
        <v>0</v>
      </c>
      <c r="J749" s="734">
        <v>0</v>
      </c>
      <c r="K749" s="151">
        <v>0</v>
      </c>
      <c r="L749" s="151"/>
      <c r="M749" s="725"/>
    </row>
    <row r="750" spans="1:13" x14ac:dyDescent="0.3">
      <c r="A750" s="158">
        <v>86</v>
      </c>
      <c r="B750" s="321" t="s">
        <v>457</v>
      </c>
      <c r="C750" s="146"/>
      <c r="D750" s="146"/>
      <c r="E750" s="146"/>
      <c r="F750" s="146"/>
      <c r="G750" s="702">
        <f t="shared" si="70"/>
        <v>0</v>
      </c>
      <c r="H750" s="151">
        <f t="shared" si="68"/>
        <v>0</v>
      </c>
      <c r="I750" s="151">
        <f t="shared" si="69"/>
        <v>0</v>
      </c>
      <c r="J750" s="734">
        <v>0</v>
      </c>
      <c r="K750" s="151">
        <v>0</v>
      </c>
      <c r="L750" s="151"/>
      <c r="M750" s="725"/>
    </row>
    <row r="751" spans="1:13" x14ac:dyDescent="0.3">
      <c r="A751" s="158">
        <v>87</v>
      </c>
      <c r="B751" s="321" t="s">
        <v>458</v>
      </c>
      <c r="C751" s="146"/>
      <c r="D751" s="146"/>
      <c r="E751" s="146"/>
      <c r="F751" s="146"/>
      <c r="G751" s="702">
        <f t="shared" si="70"/>
        <v>0</v>
      </c>
      <c r="H751" s="151">
        <f t="shared" si="68"/>
        <v>0</v>
      </c>
      <c r="I751" s="151">
        <f t="shared" si="69"/>
        <v>0</v>
      </c>
      <c r="J751" s="734">
        <v>0</v>
      </c>
      <c r="K751" s="151">
        <v>0</v>
      </c>
      <c r="L751" s="151"/>
      <c r="M751" s="725"/>
    </row>
    <row r="752" spans="1:13" x14ac:dyDescent="0.3">
      <c r="A752" s="158">
        <v>88</v>
      </c>
      <c r="B752" s="321" t="s">
        <v>459</v>
      </c>
      <c r="C752" s="146"/>
      <c r="D752" s="146"/>
      <c r="E752" s="146"/>
      <c r="F752" s="146"/>
      <c r="G752" s="702">
        <f t="shared" si="70"/>
        <v>0</v>
      </c>
      <c r="H752" s="151">
        <f t="shared" si="68"/>
        <v>0</v>
      </c>
      <c r="I752" s="151">
        <f t="shared" si="69"/>
        <v>0</v>
      </c>
      <c r="J752" s="734">
        <v>0</v>
      </c>
      <c r="K752" s="151">
        <v>0</v>
      </c>
      <c r="L752" s="151"/>
      <c r="M752" s="725"/>
    </row>
    <row r="753" spans="1:13" x14ac:dyDescent="0.3">
      <c r="A753" s="158">
        <v>89</v>
      </c>
      <c r="B753" s="321" t="s">
        <v>460</v>
      </c>
      <c r="C753" s="146"/>
      <c r="D753" s="146"/>
      <c r="E753" s="146"/>
      <c r="F753" s="146"/>
      <c r="G753" s="702">
        <f t="shared" si="70"/>
        <v>0</v>
      </c>
      <c r="H753" s="151">
        <f t="shared" si="68"/>
        <v>0</v>
      </c>
      <c r="I753" s="151">
        <f t="shared" si="69"/>
        <v>0</v>
      </c>
      <c r="J753" s="734">
        <v>0</v>
      </c>
      <c r="K753" s="151">
        <v>0</v>
      </c>
      <c r="L753" s="151"/>
      <c r="M753" s="725"/>
    </row>
    <row r="754" spans="1:13" x14ac:dyDescent="0.3">
      <c r="A754" s="158">
        <v>90</v>
      </c>
      <c r="B754" s="321" t="s">
        <v>461</v>
      </c>
      <c r="C754" s="146"/>
      <c r="D754" s="146"/>
      <c r="E754" s="146"/>
      <c r="F754" s="146"/>
      <c r="G754" s="702">
        <f t="shared" si="70"/>
        <v>0</v>
      </c>
      <c r="H754" s="151">
        <f t="shared" si="68"/>
        <v>0</v>
      </c>
      <c r="I754" s="151">
        <f t="shared" si="69"/>
        <v>0</v>
      </c>
      <c r="J754" s="734">
        <v>0</v>
      </c>
      <c r="K754" s="151">
        <v>0</v>
      </c>
      <c r="L754" s="151"/>
      <c r="M754" s="725"/>
    </row>
    <row r="755" spans="1:13" x14ac:dyDescent="0.3">
      <c r="A755" s="158">
        <v>91</v>
      </c>
      <c r="B755" s="321" t="s">
        <v>462</v>
      </c>
      <c r="C755" s="146"/>
      <c r="D755" s="146"/>
      <c r="E755" s="146"/>
      <c r="F755" s="146"/>
      <c r="G755" s="702">
        <f t="shared" si="70"/>
        <v>0</v>
      </c>
      <c r="H755" s="151">
        <f t="shared" si="68"/>
        <v>0</v>
      </c>
      <c r="I755" s="151">
        <f t="shared" si="69"/>
        <v>0</v>
      </c>
      <c r="J755" s="734">
        <v>0</v>
      </c>
      <c r="K755" s="151">
        <v>0</v>
      </c>
      <c r="L755" s="151"/>
      <c r="M755" s="725"/>
    </row>
    <row r="756" spans="1:13" x14ac:dyDescent="0.3">
      <c r="A756" s="158">
        <v>92</v>
      </c>
      <c r="B756" s="321" t="s">
        <v>463</v>
      </c>
      <c r="C756" s="146"/>
      <c r="D756" s="146"/>
      <c r="E756" s="146"/>
      <c r="F756" s="146"/>
      <c r="G756" s="702">
        <f t="shared" si="70"/>
        <v>0</v>
      </c>
      <c r="H756" s="151">
        <f t="shared" si="68"/>
        <v>0</v>
      </c>
      <c r="I756" s="151">
        <f t="shared" si="69"/>
        <v>0</v>
      </c>
      <c r="J756" s="734">
        <v>0</v>
      </c>
      <c r="K756" s="151">
        <v>0</v>
      </c>
      <c r="L756" s="151"/>
      <c r="M756" s="725"/>
    </row>
    <row r="757" spans="1:13" x14ac:dyDescent="0.3">
      <c r="A757" s="158">
        <v>93</v>
      </c>
      <c r="B757" s="321" t="s">
        <v>464</v>
      </c>
      <c r="C757" s="146"/>
      <c r="D757" s="146"/>
      <c r="E757" s="146"/>
      <c r="F757" s="146"/>
      <c r="G757" s="702">
        <f t="shared" si="70"/>
        <v>0</v>
      </c>
      <c r="H757" s="151">
        <f t="shared" si="68"/>
        <v>0</v>
      </c>
      <c r="I757" s="151">
        <f t="shared" si="69"/>
        <v>0</v>
      </c>
      <c r="J757" s="734">
        <v>0</v>
      </c>
      <c r="K757" s="151">
        <v>0</v>
      </c>
      <c r="L757" s="151"/>
      <c r="M757" s="725"/>
    </row>
    <row r="758" spans="1:13" x14ac:dyDescent="0.3">
      <c r="A758" s="158">
        <v>94</v>
      </c>
      <c r="B758" s="321" t="s">
        <v>465</v>
      </c>
      <c r="C758" s="146"/>
      <c r="D758" s="146"/>
      <c r="E758" s="146"/>
      <c r="F758" s="146"/>
      <c r="G758" s="702">
        <f t="shared" si="70"/>
        <v>0</v>
      </c>
      <c r="H758" s="151">
        <f t="shared" si="68"/>
        <v>0</v>
      </c>
      <c r="I758" s="151">
        <f t="shared" si="69"/>
        <v>0</v>
      </c>
      <c r="J758" s="734">
        <v>0</v>
      </c>
      <c r="K758" s="151">
        <v>0</v>
      </c>
      <c r="L758" s="151"/>
      <c r="M758" s="725"/>
    </row>
    <row r="759" spans="1:13" x14ac:dyDescent="0.3">
      <c r="A759" s="158">
        <v>95</v>
      </c>
      <c r="B759" s="321" t="s">
        <v>466</v>
      </c>
      <c r="C759" s="146"/>
      <c r="D759" s="146"/>
      <c r="E759" s="146"/>
      <c r="F759" s="146"/>
      <c r="G759" s="702">
        <f t="shared" si="70"/>
        <v>0</v>
      </c>
      <c r="H759" s="151">
        <f t="shared" si="68"/>
        <v>0</v>
      </c>
      <c r="I759" s="151">
        <f t="shared" si="69"/>
        <v>0</v>
      </c>
      <c r="J759" s="734">
        <v>0</v>
      </c>
      <c r="K759" s="151">
        <v>0</v>
      </c>
      <c r="L759" s="151"/>
      <c r="M759" s="725"/>
    </row>
    <row r="760" spans="1:13" x14ac:dyDescent="0.3">
      <c r="A760" s="158">
        <v>96</v>
      </c>
      <c r="B760" s="321" t="s">
        <v>467</v>
      </c>
      <c r="C760" s="146"/>
      <c r="D760" s="146"/>
      <c r="E760" s="146"/>
      <c r="F760" s="146"/>
      <c r="G760" s="702">
        <f t="shared" si="70"/>
        <v>0</v>
      </c>
      <c r="H760" s="151">
        <f t="shared" si="68"/>
        <v>0</v>
      </c>
      <c r="I760" s="151">
        <f t="shared" si="69"/>
        <v>0</v>
      </c>
      <c r="J760" s="734">
        <v>0</v>
      </c>
      <c r="K760" s="151">
        <v>0</v>
      </c>
      <c r="L760" s="151"/>
      <c r="M760" s="725"/>
    </row>
    <row r="761" spans="1:13" x14ac:dyDescent="0.3">
      <c r="A761" s="158">
        <v>97</v>
      </c>
      <c r="B761" s="321" t="s">
        <v>468</v>
      </c>
      <c r="C761" s="146"/>
      <c r="D761" s="146"/>
      <c r="E761" s="146"/>
      <c r="F761" s="146"/>
      <c r="G761" s="702">
        <f t="shared" si="70"/>
        <v>0</v>
      </c>
      <c r="H761" s="151">
        <f t="shared" si="68"/>
        <v>0</v>
      </c>
      <c r="I761" s="151">
        <f t="shared" si="69"/>
        <v>0</v>
      </c>
      <c r="J761" s="734">
        <v>0</v>
      </c>
      <c r="K761" s="151">
        <v>0</v>
      </c>
      <c r="L761" s="151"/>
      <c r="M761" s="725"/>
    </row>
    <row r="762" spans="1:13" x14ac:dyDescent="0.3">
      <c r="A762" s="158">
        <v>98</v>
      </c>
      <c r="B762" s="321" t="s">
        <v>469</v>
      </c>
      <c r="C762" s="146"/>
      <c r="D762" s="146"/>
      <c r="E762" s="146"/>
      <c r="F762" s="146"/>
      <c r="G762" s="702">
        <f t="shared" si="70"/>
        <v>0</v>
      </c>
      <c r="H762" s="151">
        <f t="shared" si="68"/>
        <v>0</v>
      </c>
      <c r="I762" s="151">
        <f t="shared" si="69"/>
        <v>0</v>
      </c>
      <c r="J762" s="734">
        <v>0</v>
      </c>
      <c r="K762" s="151">
        <v>0</v>
      </c>
      <c r="L762" s="151"/>
      <c r="M762" s="725"/>
    </row>
    <row r="763" spans="1:13" x14ac:dyDescent="0.3">
      <c r="A763" s="158">
        <v>99</v>
      </c>
      <c r="B763" s="321" t="s">
        <v>470</v>
      </c>
      <c r="C763" s="146"/>
      <c r="D763" s="146"/>
      <c r="E763" s="146"/>
      <c r="F763" s="146"/>
      <c r="G763" s="702">
        <f t="shared" si="70"/>
        <v>0</v>
      </c>
      <c r="H763" s="151">
        <f t="shared" si="68"/>
        <v>0</v>
      </c>
      <c r="I763" s="151">
        <f t="shared" si="69"/>
        <v>0</v>
      </c>
      <c r="J763" s="734">
        <v>0</v>
      </c>
      <c r="K763" s="151">
        <v>0</v>
      </c>
      <c r="L763" s="151"/>
      <c r="M763" s="725"/>
    </row>
    <row r="764" spans="1:13" x14ac:dyDescent="0.3">
      <c r="A764" s="158">
        <v>100</v>
      </c>
      <c r="B764" s="321" t="s">
        <v>471</v>
      </c>
      <c r="C764" s="146"/>
      <c r="D764" s="146"/>
      <c r="E764" s="146"/>
      <c r="F764" s="146"/>
      <c r="G764" s="702">
        <f t="shared" si="70"/>
        <v>0</v>
      </c>
      <c r="H764" s="151">
        <f t="shared" si="68"/>
        <v>0</v>
      </c>
      <c r="I764" s="151">
        <f t="shared" si="69"/>
        <v>0</v>
      </c>
      <c r="J764" s="734">
        <v>0</v>
      </c>
      <c r="K764" s="151">
        <v>0</v>
      </c>
      <c r="L764" s="151"/>
      <c r="M764" s="725"/>
    </row>
    <row r="765" spans="1:13" x14ac:dyDescent="0.3">
      <c r="A765" s="158">
        <v>101</v>
      </c>
      <c r="B765" s="321" t="s">
        <v>472</v>
      </c>
      <c r="C765" s="146"/>
      <c r="D765" s="146"/>
      <c r="E765" s="146"/>
      <c r="F765" s="146"/>
      <c r="G765" s="702">
        <f t="shared" si="70"/>
        <v>0</v>
      </c>
      <c r="H765" s="151">
        <f t="shared" si="68"/>
        <v>0</v>
      </c>
      <c r="I765" s="151">
        <f t="shared" si="69"/>
        <v>0</v>
      </c>
      <c r="J765" s="734">
        <v>0</v>
      </c>
      <c r="K765" s="151">
        <v>0</v>
      </c>
      <c r="L765" s="151"/>
      <c r="M765" s="725"/>
    </row>
    <row r="766" spans="1:13" x14ac:dyDescent="0.3">
      <c r="A766" s="158">
        <v>102</v>
      </c>
      <c r="B766" s="321" t="s">
        <v>473</v>
      </c>
      <c r="C766" s="146"/>
      <c r="D766" s="146"/>
      <c r="E766" s="146"/>
      <c r="F766" s="146"/>
      <c r="G766" s="702">
        <f t="shared" si="70"/>
        <v>0</v>
      </c>
      <c r="H766" s="151">
        <f t="shared" si="68"/>
        <v>0</v>
      </c>
      <c r="I766" s="151">
        <f t="shared" si="69"/>
        <v>0</v>
      </c>
      <c r="J766" s="734">
        <v>0</v>
      </c>
      <c r="K766" s="151">
        <v>0</v>
      </c>
      <c r="L766" s="151"/>
      <c r="M766" s="725"/>
    </row>
    <row r="767" spans="1:13" x14ac:dyDescent="0.3">
      <c r="A767" s="158">
        <v>103</v>
      </c>
      <c r="B767" s="321" t="s">
        <v>474</v>
      </c>
      <c r="C767" s="146"/>
      <c r="D767" s="146"/>
      <c r="E767" s="146"/>
      <c r="F767" s="146"/>
      <c r="G767" s="702">
        <f t="shared" si="70"/>
        <v>0</v>
      </c>
      <c r="H767" s="151">
        <f t="shared" si="68"/>
        <v>0</v>
      </c>
      <c r="I767" s="151">
        <f t="shared" si="69"/>
        <v>0</v>
      </c>
      <c r="J767" s="734">
        <v>0</v>
      </c>
      <c r="K767" s="151">
        <v>0</v>
      </c>
      <c r="L767" s="151"/>
      <c r="M767" s="725"/>
    </row>
    <row r="768" spans="1:13" x14ac:dyDescent="0.3">
      <c r="A768" s="158">
        <v>104</v>
      </c>
      <c r="B768" s="321" t="s">
        <v>475</v>
      </c>
      <c r="C768" s="146"/>
      <c r="D768" s="146"/>
      <c r="E768" s="146"/>
      <c r="F768" s="146"/>
      <c r="G768" s="702">
        <f t="shared" si="70"/>
        <v>0</v>
      </c>
      <c r="H768" s="151">
        <f t="shared" si="68"/>
        <v>0</v>
      </c>
      <c r="I768" s="151">
        <f t="shared" si="69"/>
        <v>0</v>
      </c>
      <c r="J768" s="734">
        <v>0</v>
      </c>
      <c r="K768" s="151">
        <v>0</v>
      </c>
      <c r="L768" s="151"/>
      <c r="M768" s="725"/>
    </row>
    <row r="769" spans="1:13" x14ac:dyDescent="0.3">
      <c r="A769" s="158">
        <v>105</v>
      </c>
      <c r="B769" s="321" t="s">
        <v>476</v>
      </c>
      <c r="C769" s="146"/>
      <c r="D769" s="146"/>
      <c r="E769" s="146"/>
      <c r="F769" s="146"/>
      <c r="G769" s="702">
        <f t="shared" si="70"/>
        <v>0</v>
      </c>
      <c r="H769" s="151">
        <f t="shared" si="68"/>
        <v>0</v>
      </c>
      <c r="I769" s="151">
        <f t="shared" si="69"/>
        <v>0</v>
      </c>
      <c r="J769" s="734">
        <v>0</v>
      </c>
      <c r="K769" s="151">
        <v>0</v>
      </c>
      <c r="L769" s="151"/>
      <c r="M769" s="725"/>
    </row>
    <row r="770" spans="1:13" x14ac:dyDescent="0.3">
      <c r="A770" s="158">
        <v>107</v>
      </c>
      <c r="B770" s="321" t="s">
        <v>477</v>
      </c>
      <c r="C770" s="146"/>
      <c r="D770" s="146"/>
      <c r="E770" s="146"/>
      <c r="F770" s="146"/>
      <c r="G770" s="702">
        <f t="shared" si="70"/>
        <v>0</v>
      </c>
      <c r="H770" s="151">
        <f t="shared" si="68"/>
        <v>0</v>
      </c>
      <c r="I770" s="151">
        <f t="shared" si="69"/>
        <v>0</v>
      </c>
      <c r="J770" s="734">
        <v>0</v>
      </c>
      <c r="K770" s="151">
        <v>0</v>
      </c>
      <c r="L770" s="151"/>
      <c r="M770" s="725"/>
    </row>
    <row r="771" spans="1:13" x14ac:dyDescent="0.3">
      <c r="A771" s="158">
        <v>108</v>
      </c>
      <c r="B771" s="321" t="s">
        <v>478</v>
      </c>
      <c r="C771" s="146"/>
      <c r="D771" s="146"/>
      <c r="E771" s="146"/>
      <c r="F771" s="146"/>
      <c r="G771" s="702">
        <f t="shared" si="70"/>
        <v>0</v>
      </c>
      <c r="H771" s="151">
        <f t="shared" si="68"/>
        <v>0</v>
      </c>
      <c r="I771" s="151">
        <f t="shared" si="69"/>
        <v>0</v>
      </c>
      <c r="J771" s="734">
        <v>0</v>
      </c>
      <c r="K771" s="151">
        <v>0</v>
      </c>
      <c r="L771" s="151"/>
      <c r="M771" s="725"/>
    </row>
    <row r="772" spans="1:13" x14ac:dyDescent="0.3">
      <c r="A772" s="158">
        <v>109</v>
      </c>
      <c r="B772" s="321" t="s">
        <v>479</v>
      </c>
      <c r="C772" s="146"/>
      <c r="D772" s="146"/>
      <c r="E772" s="146"/>
      <c r="F772" s="146"/>
      <c r="G772" s="702">
        <f t="shared" si="70"/>
        <v>0</v>
      </c>
      <c r="H772" s="151">
        <f t="shared" si="68"/>
        <v>0</v>
      </c>
      <c r="I772" s="151">
        <f t="shared" si="69"/>
        <v>0</v>
      </c>
      <c r="J772" s="734">
        <v>0</v>
      </c>
      <c r="K772" s="151">
        <v>0</v>
      </c>
      <c r="L772" s="151"/>
      <c r="M772" s="725"/>
    </row>
    <row r="773" spans="1:13" x14ac:dyDescent="0.3">
      <c r="A773" s="158">
        <v>110</v>
      </c>
      <c r="B773" s="321" t="s">
        <v>480</v>
      </c>
      <c r="C773" s="146"/>
      <c r="D773" s="146"/>
      <c r="E773" s="146"/>
      <c r="F773" s="146"/>
      <c r="G773" s="702">
        <f t="shared" si="70"/>
        <v>0</v>
      </c>
      <c r="H773" s="151">
        <f t="shared" si="68"/>
        <v>0</v>
      </c>
      <c r="I773" s="151">
        <f t="shared" si="69"/>
        <v>0</v>
      </c>
      <c r="J773" s="734">
        <v>0</v>
      </c>
      <c r="K773" s="151">
        <v>0</v>
      </c>
      <c r="L773" s="151"/>
      <c r="M773" s="725"/>
    </row>
    <row r="774" spans="1:13" x14ac:dyDescent="0.3">
      <c r="A774" s="158">
        <v>111</v>
      </c>
      <c r="B774" s="321" t="s">
        <v>2173</v>
      </c>
      <c r="C774" s="153">
        <v>1770.4</v>
      </c>
      <c r="D774" s="146"/>
      <c r="E774" s="146"/>
      <c r="F774" s="146">
        <f>C774+D774+E774</f>
        <v>1770.4</v>
      </c>
      <c r="G774" s="702">
        <f t="shared" si="70"/>
        <v>1.6568107142422645E-2</v>
      </c>
      <c r="H774" s="151">
        <f t="shared" si="68"/>
        <v>70.935522324925429</v>
      </c>
      <c r="I774" s="151">
        <f t="shared" si="69"/>
        <v>15.605814911483595</v>
      </c>
      <c r="J774" s="734">
        <v>23.909601151786173</v>
      </c>
      <c r="K774" s="151">
        <v>28.951884301706215</v>
      </c>
      <c r="L774" s="151"/>
      <c r="M774" s="725">
        <f t="shared" ref="M774:M809" si="71">(K774+J774+I774+H774)/F774</f>
        <v>7.8740862341787968E-2</v>
      </c>
    </row>
    <row r="775" spans="1:13" x14ac:dyDescent="0.3">
      <c r="A775" s="158">
        <v>112</v>
      </c>
      <c r="B775" s="321" t="s">
        <v>2174</v>
      </c>
      <c r="C775" s="153">
        <v>4227</v>
      </c>
      <c r="D775" s="146"/>
      <c r="E775" s="146">
        <v>534.20000000000005</v>
      </c>
      <c r="F775" s="146">
        <f>C775+D775+E775</f>
        <v>4761.2</v>
      </c>
      <c r="G775" s="702">
        <f t="shared" si="70"/>
        <v>4.4557202737518467E-2</v>
      </c>
      <c r="H775" s="151">
        <f t="shared" ref="H775:H838" si="72">G775*4281.45</f>
        <v>190.76943566054842</v>
      </c>
      <c r="I775" s="151">
        <f t="shared" si="69"/>
        <v>41.969275845320652</v>
      </c>
      <c r="J775" s="734">
        <v>64.300944986378397</v>
      </c>
      <c r="K775" s="151">
        <v>77.86133728947334</v>
      </c>
      <c r="L775" s="151"/>
      <c r="M775" s="725">
        <f t="shared" si="71"/>
        <v>7.8740862341787954E-2</v>
      </c>
    </row>
    <row r="776" spans="1:13" x14ac:dyDescent="0.3">
      <c r="A776" s="158">
        <v>113</v>
      </c>
      <c r="B776" s="321" t="s">
        <v>2181</v>
      </c>
      <c r="C776" s="151"/>
      <c r="D776" s="774"/>
      <c r="E776" s="774"/>
      <c r="F776" s="146"/>
      <c r="G776" s="702">
        <f t="shared" si="70"/>
        <v>0</v>
      </c>
      <c r="H776" s="151">
        <f t="shared" si="72"/>
        <v>0</v>
      </c>
      <c r="I776" s="151">
        <f t="shared" si="69"/>
        <v>0</v>
      </c>
      <c r="J776" s="734">
        <v>0</v>
      </c>
      <c r="K776" s="151">
        <v>0</v>
      </c>
      <c r="L776" s="151"/>
      <c r="M776" s="725"/>
    </row>
    <row r="777" spans="1:13" x14ac:dyDescent="0.3">
      <c r="A777" s="158">
        <v>114</v>
      </c>
      <c r="B777" s="321" t="s">
        <v>611</v>
      </c>
      <c r="C777" s="151">
        <v>2870.81</v>
      </c>
      <c r="D777" s="146"/>
      <c r="E777" s="146">
        <v>41</v>
      </c>
      <c r="F777" s="146">
        <f>C777+D777+E777</f>
        <v>2911.81</v>
      </c>
      <c r="G777" s="702">
        <f t="shared" si="70"/>
        <v>2.7249875767271624E-2</v>
      </c>
      <c r="H777" s="151">
        <f t="shared" si="72"/>
        <v>116.66898060378509</v>
      </c>
      <c r="I777" s="151">
        <f t="shared" si="69"/>
        <v>25.667175732832721</v>
      </c>
      <c r="J777" s="734">
        <v>39.324568306474518</v>
      </c>
      <c r="K777" s="151">
        <v>47.617705732349279</v>
      </c>
      <c r="L777" s="151"/>
      <c r="M777" s="725">
        <f t="shared" si="71"/>
        <v>7.8740862341787954E-2</v>
      </c>
    </row>
    <row r="778" spans="1:13" x14ac:dyDescent="0.3">
      <c r="A778" s="158">
        <v>115</v>
      </c>
      <c r="B778" s="321" t="s">
        <v>612</v>
      </c>
      <c r="C778" s="151">
        <v>2933</v>
      </c>
      <c r="D778" s="146"/>
      <c r="E778" s="146"/>
      <c r="F778" s="146">
        <f>C778+D778+E778</f>
        <v>2933</v>
      </c>
      <c r="G778" s="702">
        <f t="shared" si="70"/>
        <v>2.7448180212791246E-2</v>
      </c>
      <c r="H778" s="151">
        <f t="shared" si="72"/>
        <v>117.51801117205507</v>
      </c>
      <c r="I778" s="151">
        <f t="shared" si="69"/>
        <v>25.853962457852116</v>
      </c>
      <c r="J778" s="734">
        <v>39.610743435488494</v>
      </c>
      <c r="K778" s="151">
        <v>47.964232183068418</v>
      </c>
      <c r="L778" s="151"/>
      <c r="M778" s="725">
        <f t="shared" si="71"/>
        <v>7.8740862341787968E-2</v>
      </c>
    </row>
    <row r="779" spans="1:13" x14ac:dyDescent="0.3">
      <c r="A779" s="158">
        <v>116</v>
      </c>
      <c r="B779" s="321" t="s">
        <v>613</v>
      </c>
      <c r="C779" s="151">
        <v>3120.67</v>
      </c>
      <c r="D779" s="146"/>
      <c r="E779" s="146"/>
      <c r="F779" s="146">
        <f>C779+D779+E779</f>
        <v>3120.67</v>
      </c>
      <c r="G779" s="702">
        <f t="shared" si="70"/>
        <v>2.920447069370994E-2</v>
      </c>
      <c r="H779" s="151">
        <f t="shared" si="72"/>
        <v>125.03748105158442</v>
      </c>
      <c r="I779" s="151">
        <f t="shared" si="69"/>
        <v>27.508245831348574</v>
      </c>
      <c r="J779" s="734">
        <v>42.145263797076673</v>
      </c>
      <c r="K779" s="151">
        <v>51.033256204137786</v>
      </c>
      <c r="L779" s="151"/>
      <c r="M779" s="725">
        <f t="shared" si="71"/>
        <v>7.8740862341787968E-2</v>
      </c>
    </row>
    <row r="780" spans="1:13" s="554" customFormat="1" ht="15" thickBot="1" x14ac:dyDescent="0.4">
      <c r="A780" s="260"/>
      <c r="B780" s="378" t="s">
        <v>1063</v>
      </c>
      <c r="C780" s="451">
        <f t="shared" ref="C780:K780" si="73">SUM(C670:C779)</f>
        <v>210037.16999999993</v>
      </c>
      <c r="D780" s="451">
        <f t="shared" si="73"/>
        <v>216.9</v>
      </c>
      <c r="E780" s="451">
        <f t="shared" si="73"/>
        <v>3457.7</v>
      </c>
      <c r="F780" s="451">
        <f t="shared" si="73"/>
        <v>213711.76999999993</v>
      </c>
      <c r="G780" s="451">
        <f t="shared" si="73"/>
        <v>1.9999997192480718</v>
      </c>
      <c r="H780" s="151">
        <f t="shared" si="72"/>
        <v>8562.8987979746562</v>
      </c>
      <c r="I780" s="451">
        <f t="shared" si="73"/>
        <v>1883.8377355544239</v>
      </c>
      <c r="J780" s="451">
        <f t="shared" si="73"/>
        <v>2886.2196013004186</v>
      </c>
      <c r="K780" s="451">
        <f t="shared" si="73"/>
        <v>3494.8929275603523</v>
      </c>
      <c r="L780" s="776"/>
      <c r="M780" s="725">
        <f t="shared" si="71"/>
        <v>7.8740862341787982E-2</v>
      </c>
    </row>
    <row r="781" spans="1:13" ht="14.5" thickBot="1" x14ac:dyDescent="0.35">
      <c r="A781" s="335" t="s">
        <v>817</v>
      </c>
      <c r="B781" s="321"/>
      <c r="C781" s="783"/>
      <c r="D781" s="783"/>
      <c r="E781" s="783"/>
      <c r="F781" s="146"/>
      <c r="G781" s="146"/>
      <c r="H781" s="151">
        <f t="shared" si="72"/>
        <v>0</v>
      </c>
      <c r="I781" s="151"/>
      <c r="J781" s="734"/>
      <c r="K781" s="151"/>
      <c r="L781" s="151"/>
      <c r="M781" s="725"/>
    </row>
    <row r="782" spans="1:13" x14ac:dyDescent="0.3">
      <c r="A782" s="158">
        <v>1</v>
      </c>
      <c r="B782" s="324" t="s">
        <v>818</v>
      </c>
      <c r="C782" s="146">
        <v>4265.91</v>
      </c>
      <c r="D782" s="146"/>
      <c r="E782" s="146"/>
      <c r="F782" s="146">
        <f t="shared" ref="F782:F812" si="74">C782+D782+E782</f>
        <v>4265.91</v>
      </c>
      <c r="G782" s="702">
        <f>2/188626.3*F782</f>
        <v>4.5231338365858846E-2</v>
      </c>
      <c r="H782" s="151">
        <f t="shared" si="72"/>
        <v>193.65571364650634</v>
      </c>
      <c r="I782" s="151">
        <f t="shared" si="69"/>
        <v>42.604257002231392</v>
      </c>
      <c r="J782" s="734">
        <v>74.215604059697029</v>
      </c>
      <c r="K782" s="151">
        <v>52.827162298610396</v>
      </c>
      <c r="L782" s="151">
        <f>K782*1.219</f>
        <v>64.396310842006073</v>
      </c>
      <c r="M782" s="725">
        <f t="shared" si="71"/>
        <v>8.5164182321484788E-2</v>
      </c>
    </row>
    <row r="783" spans="1:13" x14ac:dyDescent="0.3">
      <c r="A783" s="158">
        <v>2</v>
      </c>
      <c r="B783" s="321" t="s">
        <v>819</v>
      </c>
      <c r="C783" s="146">
        <v>9865.73</v>
      </c>
      <c r="D783" s="146"/>
      <c r="E783" s="146"/>
      <c r="F783" s="146">
        <f t="shared" si="74"/>
        <v>9865.73</v>
      </c>
      <c r="G783" s="702">
        <f t="shared" ref="G783:G845" si="75">2/188626.3*F783</f>
        <v>0.10460609151534013</v>
      </c>
      <c r="H783" s="151">
        <f t="shared" si="72"/>
        <v>447.86575051835297</v>
      </c>
      <c r="I783" s="151">
        <f t="shared" si="69"/>
        <v>98.530465114037654</v>
      </c>
      <c r="J783" s="734">
        <v>171.63773062251073</v>
      </c>
      <c r="K783" s="151">
        <v>274.59366967346119</v>
      </c>
      <c r="L783" s="151">
        <f t="shared" ref="L783:L841" si="76">K783*1.219</f>
        <v>334.72968333194922</v>
      </c>
      <c r="M783" s="725">
        <f t="shared" si="71"/>
        <v>0.10061370176645444</v>
      </c>
    </row>
    <row r="784" spans="1:13" x14ac:dyDescent="0.3">
      <c r="A784" s="158">
        <v>3</v>
      </c>
      <c r="B784" s="321" t="s">
        <v>820</v>
      </c>
      <c r="C784" s="146">
        <v>4252.49</v>
      </c>
      <c r="D784" s="146"/>
      <c r="E784" s="146"/>
      <c r="F784" s="146">
        <f t="shared" si="74"/>
        <v>4252.49</v>
      </c>
      <c r="G784" s="702">
        <f t="shared" si="75"/>
        <v>4.5089046437320777E-2</v>
      </c>
      <c r="H784" s="151">
        <f t="shared" si="72"/>
        <v>193.04649786906703</v>
      </c>
      <c r="I784" s="151">
        <f t="shared" si="69"/>
        <v>42.470229531194747</v>
      </c>
      <c r="J784" s="734">
        <v>73.982131387633828</v>
      </c>
      <c r="K784" s="151">
        <v>78.94054567021081</v>
      </c>
      <c r="L784" s="151">
        <f t="shared" si="76"/>
        <v>96.228525171986988</v>
      </c>
      <c r="M784" s="725">
        <f t="shared" si="71"/>
        <v>9.1343990099472652E-2</v>
      </c>
    </row>
    <row r="785" spans="1:13" x14ac:dyDescent="0.3">
      <c r="A785" s="158">
        <v>4</v>
      </c>
      <c r="B785" s="321" t="s">
        <v>821</v>
      </c>
      <c r="C785" s="146">
        <v>5944.1</v>
      </c>
      <c r="D785" s="146"/>
      <c r="E785" s="146">
        <v>7.2</v>
      </c>
      <c r="F785" s="146">
        <f t="shared" si="74"/>
        <v>5951.3</v>
      </c>
      <c r="G785" s="702">
        <f t="shared" si="75"/>
        <v>6.3101486908241328E-2</v>
      </c>
      <c r="H785" s="151">
        <f t="shared" si="72"/>
        <v>270.1658611232898</v>
      </c>
      <c r="I785" s="151">
        <f t="shared" si="69"/>
        <v>59.436489447123755</v>
      </c>
      <c r="J785" s="734">
        <v>103.53695329729763</v>
      </c>
      <c r="K785" s="151">
        <v>73.698294382141228</v>
      </c>
      <c r="L785" s="151">
        <f t="shared" si="76"/>
        <v>89.838220851830158</v>
      </c>
      <c r="M785" s="725">
        <f t="shared" si="71"/>
        <v>8.5164182321484788E-2</v>
      </c>
    </row>
    <row r="786" spans="1:13" x14ac:dyDescent="0.3">
      <c r="A786" s="158">
        <v>7</v>
      </c>
      <c r="B786" s="321" t="s">
        <v>822</v>
      </c>
      <c r="C786" s="146">
        <v>3939.69</v>
      </c>
      <c r="D786" s="146"/>
      <c r="E786" s="146">
        <v>7.2</v>
      </c>
      <c r="F786" s="146">
        <f t="shared" si="74"/>
        <v>3946.89</v>
      </c>
      <c r="G786" s="702">
        <f t="shared" si="75"/>
        <v>4.184877718536599E-2</v>
      </c>
      <c r="H786" s="151">
        <f t="shared" si="72"/>
        <v>179.1734470802852</v>
      </c>
      <c r="I786" s="151">
        <f t="shared" si="69"/>
        <v>39.418158357662747</v>
      </c>
      <c r="J786" s="734">
        <v>68.665495874778799</v>
      </c>
      <c r="K786" s="151">
        <v>48.87655825011835</v>
      </c>
      <c r="L786" s="151">
        <f t="shared" si="76"/>
        <v>59.580524506894271</v>
      </c>
      <c r="M786" s="725">
        <f t="shared" si="71"/>
        <v>8.5164182321484788E-2</v>
      </c>
    </row>
    <row r="787" spans="1:13" x14ac:dyDescent="0.3">
      <c r="A787" s="158">
        <v>8</v>
      </c>
      <c r="B787" s="321" t="s">
        <v>826</v>
      </c>
      <c r="C787" s="146">
        <v>8036.22</v>
      </c>
      <c r="D787" s="146"/>
      <c r="E787" s="146"/>
      <c r="F787" s="146">
        <f t="shared" si="74"/>
        <v>8036.22</v>
      </c>
      <c r="G787" s="702">
        <f t="shared" si="75"/>
        <v>8.5207842172592058E-2</v>
      </c>
      <c r="H787" s="151">
        <f t="shared" si="72"/>
        <v>364.81311586984424</v>
      </c>
      <c r="I787" s="151">
        <f t="shared" si="69"/>
        <v>80.258885491365731</v>
      </c>
      <c r="J787" s="734">
        <v>139.80907277852052</v>
      </c>
      <c r="K787" s="151">
        <v>99.517031115831998</v>
      </c>
      <c r="L787" s="151">
        <f t="shared" si="76"/>
        <v>121.31126093019921</v>
      </c>
      <c r="M787" s="725">
        <f t="shared" si="71"/>
        <v>8.5164182321484788E-2</v>
      </c>
    </row>
    <row r="788" spans="1:13" x14ac:dyDescent="0.3">
      <c r="A788" s="158">
        <v>9</v>
      </c>
      <c r="B788" s="321" t="s">
        <v>827</v>
      </c>
      <c r="C788" s="146">
        <v>3993.05</v>
      </c>
      <c r="D788" s="146"/>
      <c r="E788" s="146"/>
      <c r="F788" s="146">
        <f t="shared" si="74"/>
        <v>3993.05</v>
      </c>
      <c r="G788" s="702">
        <f t="shared" si="75"/>
        <v>4.23382105252555E-2</v>
      </c>
      <c r="H788" s="151">
        <f t="shared" si="72"/>
        <v>181.26893145335515</v>
      </c>
      <c r="I788" s="151">
        <f t="shared" ref="I788:I846" si="77">H788*0.22</f>
        <v>39.87916491973813</v>
      </c>
      <c r="J788" s="734">
        <v>69.468558359312141</v>
      </c>
      <c r="K788" s="151">
        <v>49.448183486399444</v>
      </c>
      <c r="L788" s="151">
        <f t="shared" si="76"/>
        <v>60.277335669920923</v>
      </c>
      <c r="M788" s="725">
        <f t="shared" si="71"/>
        <v>8.5164182321484802E-2</v>
      </c>
    </row>
    <row r="789" spans="1:13" x14ac:dyDescent="0.3">
      <c r="A789" s="158">
        <v>10</v>
      </c>
      <c r="B789" s="321" t="s">
        <v>823</v>
      </c>
      <c r="C789" s="146">
        <v>8196.09</v>
      </c>
      <c r="D789" s="146"/>
      <c r="E789" s="146"/>
      <c r="F789" s="146">
        <f t="shared" si="74"/>
        <v>8196.09</v>
      </c>
      <c r="G789" s="702">
        <f t="shared" si="75"/>
        <v>8.6902939833946813E-2</v>
      </c>
      <c r="H789" s="151">
        <f t="shared" si="72"/>
        <v>372.07059175205154</v>
      </c>
      <c r="I789" s="151">
        <f t="shared" si="77"/>
        <v>81.855530185451343</v>
      </c>
      <c r="J789" s="734">
        <v>142.59038992328533</v>
      </c>
      <c r="K789" s="151">
        <v>101.49679122251003</v>
      </c>
      <c r="L789" s="151">
        <f t="shared" si="76"/>
        <v>123.72458850023973</v>
      </c>
      <c r="M789" s="725">
        <f t="shared" si="71"/>
        <v>8.5164182321484788E-2</v>
      </c>
    </row>
    <row r="790" spans="1:13" x14ac:dyDescent="0.3">
      <c r="A790" s="158">
        <v>11</v>
      </c>
      <c r="B790" s="321" t="s">
        <v>824</v>
      </c>
      <c r="C790" s="146">
        <v>3935.64</v>
      </c>
      <c r="D790" s="146"/>
      <c r="E790" s="146"/>
      <c r="F790" s="146">
        <f t="shared" si="74"/>
        <v>3935.64</v>
      </c>
      <c r="G790" s="702">
        <f t="shared" si="75"/>
        <v>4.172949371323087E-2</v>
      </c>
      <c r="H790" s="151">
        <f t="shared" si="72"/>
        <v>178.66274085851231</v>
      </c>
      <c r="I790" s="151">
        <f t="shared" si="77"/>
        <v>39.305802988872706</v>
      </c>
      <c r="J790" s="734">
        <v>68.469775490225075</v>
      </c>
      <c r="K790" s="151">
        <v>48.737243174118305</v>
      </c>
      <c r="L790" s="151">
        <f t="shared" si="76"/>
        <v>59.410699429250215</v>
      </c>
      <c r="M790" s="725">
        <f t="shared" si="71"/>
        <v>8.5164182321484788E-2</v>
      </c>
    </row>
    <row r="791" spans="1:13" x14ac:dyDescent="0.3">
      <c r="A791" s="158">
        <v>12</v>
      </c>
      <c r="B791" s="321" t="s">
        <v>825</v>
      </c>
      <c r="C791" s="146">
        <v>17941.13</v>
      </c>
      <c r="D791" s="146">
        <v>230</v>
      </c>
      <c r="E791" s="146"/>
      <c r="F791" s="146">
        <f t="shared" si="74"/>
        <v>18171.13</v>
      </c>
      <c r="G791" s="702">
        <f t="shared" si="75"/>
        <v>0.19266804257942824</v>
      </c>
      <c r="H791" s="151">
        <f t="shared" si="72"/>
        <v>824.89859090169296</v>
      </c>
      <c r="I791" s="151">
        <f t="shared" si="77"/>
        <v>181.47768999837245</v>
      </c>
      <c r="J791" s="734">
        <v>316.12982678895776</v>
      </c>
      <c r="K791" s="151">
        <v>225.02332061837882</v>
      </c>
      <c r="L791" s="151">
        <f t="shared" si="76"/>
        <v>274.30342783380382</v>
      </c>
      <c r="M791" s="725">
        <f t="shared" si="71"/>
        <v>8.5164182321484774E-2</v>
      </c>
    </row>
    <row r="792" spans="1:13" x14ac:dyDescent="0.3">
      <c r="A792" s="158">
        <v>13</v>
      </c>
      <c r="B792" s="321" t="s">
        <v>828</v>
      </c>
      <c r="C792" s="146">
        <v>3212.3</v>
      </c>
      <c r="D792" s="146"/>
      <c r="E792" s="146"/>
      <c r="F792" s="146">
        <f t="shared" si="74"/>
        <v>3212.3</v>
      </c>
      <c r="G792" s="702">
        <f t="shared" si="75"/>
        <v>3.4059937559078456E-2</v>
      </c>
      <c r="H792" s="151">
        <f t="shared" si="72"/>
        <v>145.82591966231644</v>
      </c>
      <c r="I792" s="151">
        <f t="shared" si="77"/>
        <v>32.081702325709614</v>
      </c>
      <c r="J792" s="734">
        <v>55.885563671283457</v>
      </c>
      <c r="K792" s="151">
        <v>39.779717211996079</v>
      </c>
      <c r="L792" s="151">
        <f t="shared" si="76"/>
        <v>48.491475281423227</v>
      </c>
      <c r="M792" s="725">
        <f t="shared" si="71"/>
        <v>8.5164182321484788E-2</v>
      </c>
    </row>
    <row r="793" spans="1:13" x14ac:dyDescent="0.3">
      <c r="A793" s="158">
        <v>14</v>
      </c>
      <c r="B793" s="321" t="s">
        <v>829</v>
      </c>
      <c r="C793" s="146">
        <v>3998.81</v>
      </c>
      <c r="D793" s="146">
        <v>182.8</v>
      </c>
      <c r="E793" s="146"/>
      <c r="F793" s="146">
        <f t="shared" si="74"/>
        <v>4181.6099999999997</v>
      </c>
      <c r="G793" s="702">
        <f t="shared" si="75"/>
        <v>4.4337507547993045E-2</v>
      </c>
      <c r="H793" s="151">
        <f t="shared" si="72"/>
        <v>189.82882169135482</v>
      </c>
      <c r="I793" s="151">
        <f t="shared" si="77"/>
        <v>41.762340772098064</v>
      </c>
      <c r="J793" s="734">
        <v>72.74900597810776</v>
      </c>
      <c r="K793" s="151">
        <v>51.783227995783363</v>
      </c>
      <c r="L793" s="151">
        <f t="shared" si="76"/>
        <v>63.123754926859924</v>
      </c>
      <c r="M793" s="725">
        <f t="shared" si="71"/>
        <v>8.5164182321484802E-2</v>
      </c>
    </row>
    <row r="794" spans="1:13" x14ac:dyDescent="0.3">
      <c r="A794" s="158">
        <v>15</v>
      </c>
      <c r="B794" s="321" t="s">
        <v>830</v>
      </c>
      <c r="C794" s="146">
        <v>147.65</v>
      </c>
      <c r="D794" s="146"/>
      <c r="E794" s="146"/>
      <c r="F794" s="146">
        <f t="shared" si="74"/>
        <v>147.65</v>
      </c>
      <c r="G794" s="702">
        <f t="shared" si="75"/>
        <v>1.565529303177765E-3</v>
      </c>
      <c r="H794" s="151">
        <f t="shared" si="72"/>
        <v>6.7027354350904416</v>
      </c>
      <c r="I794" s="151">
        <f t="shared" si="77"/>
        <v>1.4746017957198971</v>
      </c>
      <c r="J794" s="734">
        <v>2.5687213137206988</v>
      </c>
      <c r="K794" s="151">
        <v>1.8284329752361923</v>
      </c>
      <c r="L794" s="151">
        <f t="shared" si="76"/>
        <v>2.2288597968129187</v>
      </c>
      <c r="M794" s="725">
        <f t="shared" si="71"/>
        <v>8.5164182321484788E-2</v>
      </c>
    </row>
    <row r="795" spans="1:13" x14ac:dyDescent="0.3">
      <c r="A795" s="158">
        <v>16</v>
      </c>
      <c r="B795" s="321" t="s">
        <v>831</v>
      </c>
      <c r="C795" s="146">
        <v>4248.3</v>
      </c>
      <c r="D795" s="146"/>
      <c r="E795" s="146"/>
      <c r="F795" s="146">
        <f t="shared" si="74"/>
        <v>4248.3</v>
      </c>
      <c r="G795" s="702">
        <f t="shared" si="75"/>
        <v>4.5044619970810017E-2</v>
      </c>
      <c r="H795" s="151">
        <f t="shared" si="72"/>
        <v>192.85628817402454</v>
      </c>
      <c r="I795" s="151">
        <f t="shared" si="77"/>
        <v>42.428383398285398</v>
      </c>
      <c r="J795" s="734">
        <v>73.909236417742264</v>
      </c>
      <c r="K795" s="151">
        <v>72.299345803731043</v>
      </c>
      <c r="L795" s="151">
        <f t="shared" si="76"/>
        <v>88.132902534748155</v>
      </c>
      <c r="M795" s="725">
        <f t="shared" si="71"/>
        <v>8.9799038154975697E-2</v>
      </c>
    </row>
    <row r="796" spans="1:13" x14ac:dyDescent="0.3">
      <c r="A796" s="158">
        <v>17</v>
      </c>
      <c r="B796" s="321" t="s">
        <v>832</v>
      </c>
      <c r="C796" s="146">
        <v>4085.47</v>
      </c>
      <c r="D796" s="146"/>
      <c r="E796" s="146"/>
      <c r="F796" s="146">
        <f t="shared" si="74"/>
        <v>4085.47</v>
      </c>
      <c r="G796" s="702">
        <f t="shared" si="75"/>
        <v>4.3318137502564594E-2</v>
      </c>
      <c r="H796" s="151">
        <f t="shared" si="72"/>
        <v>185.46443981035517</v>
      </c>
      <c r="I796" s="151">
        <f t="shared" si="77"/>
        <v>40.802176758278137</v>
      </c>
      <c r="J796" s="734">
        <v>71.076423065130385</v>
      </c>
      <c r="K796" s="151">
        <v>113.7112205220329</v>
      </c>
      <c r="L796" s="151">
        <f t="shared" si="76"/>
        <v>138.61397781635813</v>
      </c>
      <c r="M796" s="725">
        <f t="shared" si="71"/>
        <v>0.10061370176645444</v>
      </c>
    </row>
    <row r="797" spans="1:13" x14ac:dyDescent="0.3">
      <c r="A797" s="158">
        <v>18</v>
      </c>
      <c r="B797" s="321" t="s">
        <v>833</v>
      </c>
      <c r="C797" s="146">
        <v>3953.65</v>
      </c>
      <c r="D797" s="146">
        <v>147.30000000000001</v>
      </c>
      <c r="E797" s="146"/>
      <c r="F797" s="146">
        <f t="shared" si="74"/>
        <v>4100.95</v>
      </c>
      <c r="G797" s="702">
        <f t="shared" si="75"/>
        <v>4.3482271560222517E-2</v>
      </c>
      <c r="H797" s="151">
        <f t="shared" si="72"/>
        <v>186.1671715715147</v>
      </c>
      <c r="I797" s="151">
        <f t="shared" si="77"/>
        <v>40.956777745733234</v>
      </c>
      <c r="J797" s="734">
        <v>71.345734314276328</v>
      </c>
      <c r="K797" s="151">
        <v>50.784369859768795</v>
      </c>
      <c r="L797" s="151">
        <f t="shared" si="76"/>
        <v>61.906146859058168</v>
      </c>
      <c r="M797" s="725">
        <f t="shared" si="71"/>
        <v>8.5164182321484802E-2</v>
      </c>
    </row>
    <row r="798" spans="1:13" x14ac:dyDescent="0.3">
      <c r="A798" s="158">
        <v>19</v>
      </c>
      <c r="B798" s="321" t="s">
        <v>834</v>
      </c>
      <c r="C798" s="146">
        <v>7076.23</v>
      </c>
      <c r="D798" s="146"/>
      <c r="E798" s="146"/>
      <c r="F798" s="146">
        <f t="shared" si="74"/>
        <v>7076.23</v>
      </c>
      <c r="G798" s="702">
        <f t="shared" si="75"/>
        <v>7.5029091913481838E-2</v>
      </c>
      <c r="H798" s="151">
        <f t="shared" si="72"/>
        <v>321.2333055729768</v>
      </c>
      <c r="I798" s="151">
        <f t="shared" si="77"/>
        <v>70.671327226054899</v>
      </c>
      <c r="J798" s="734">
        <v>123.10777393694426</v>
      </c>
      <c r="K798" s="151">
        <v>142.2911116238231</v>
      </c>
      <c r="L798" s="151">
        <f t="shared" si="76"/>
        <v>173.45286506944038</v>
      </c>
      <c r="M798" s="725">
        <f t="shared" si="71"/>
        <v>9.2888942043969608E-2</v>
      </c>
    </row>
    <row r="799" spans="1:13" x14ac:dyDescent="0.3">
      <c r="A799" s="158">
        <v>20</v>
      </c>
      <c r="B799" s="321" t="s">
        <v>835</v>
      </c>
      <c r="C799" s="146">
        <v>4062.74</v>
      </c>
      <c r="D799" s="146"/>
      <c r="E799" s="146"/>
      <c r="F799" s="146">
        <f t="shared" si="74"/>
        <v>4062.74</v>
      </c>
      <c r="G799" s="702">
        <f t="shared" si="75"/>
        <v>4.3077131873975161E-2</v>
      </c>
      <c r="H799" s="151">
        <f t="shared" si="72"/>
        <v>184.43258626183095</v>
      </c>
      <c r="I799" s="151">
        <f t="shared" si="77"/>
        <v>40.575168977602807</v>
      </c>
      <c r="J799" s="734">
        <v>70.68098090149428</v>
      </c>
      <c r="K799" s="151">
        <v>113.07857457371708</v>
      </c>
      <c r="L799" s="151">
        <f t="shared" si="76"/>
        <v>137.84278240536113</v>
      </c>
      <c r="M799" s="725">
        <f t="shared" si="71"/>
        <v>0.10061370176645444</v>
      </c>
    </row>
    <row r="800" spans="1:13" x14ac:dyDescent="0.3">
      <c r="A800" s="158">
        <v>21</v>
      </c>
      <c r="B800" s="321" t="s">
        <v>836</v>
      </c>
      <c r="C800" s="146">
        <v>6379.08</v>
      </c>
      <c r="D800" s="146"/>
      <c r="E800" s="146"/>
      <c r="F800" s="146">
        <f t="shared" si="74"/>
        <v>6379.08</v>
      </c>
      <c r="G800" s="702">
        <f t="shared" si="75"/>
        <v>6.7637227682459986E-2</v>
      </c>
      <c r="H800" s="151">
        <f t="shared" si="72"/>
        <v>289.58540846106831</v>
      </c>
      <c r="I800" s="151">
        <f t="shared" si="77"/>
        <v>63.708789861435029</v>
      </c>
      <c r="J800" s="734">
        <v>110.97919917324371</v>
      </c>
      <c r="K800" s="151">
        <v>177.54945516860718</v>
      </c>
      <c r="L800" s="151">
        <f t="shared" si="76"/>
        <v>216.43278585053216</v>
      </c>
      <c r="M800" s="725">
        <f t="shared" si="71"/>
        <v>0.10061370176645446</v>
      </c>
    </row>
    <row r="801" spans="1:13" x14ac:dyDescent="0.3">
      <c r="A801" s="158">
        <v>22</v>
      </c>
      <c r="B801" s="321" t="s">
        <v>837</v>
      </c>
      <c r="C801" s="146">
        <v>6489.94</v>
      </c>
      <c r="D801" s="146"/>
      <c r="E801" s="146">
        <v>19.399999999999999</v>
      </c>
      <c r="F801" s="146">
        <f t="shared" si="74"/>
        <v>6509.3399999999992</v>
      </c>
      <c r="G801" s="702">
        <f t="shared" si="75"/>
        <v>6.90183712451551E-2</v>
      </c>
      <c r="H801" s="151">
        <f t="shared" si="72"/>
        <v>295.49870556756929</v>
      </c>
      <c r="I801" s="151">
        <f t="shared" si="77"/>
        <v>65.009715224865246</v>
      </c>
      <c r="J801" s="734">
        <v>113.24538026586315</v>
      </c>
      <c r="K801" s="151">
        <v>181.17499239815481</v>
      </c>
      <c r="L801" s="151">
        <f t="shared" si="76"/>
        <v>220.85231573335074</v>
      </c>
      <c r="M801" s="725">
        <f t="shared" si="71"/>
        <v>0.10061370176645444</v>
      </c>
    </row>
    <row r="802" spans="1:13" x14ac:dyDescent="0.3">
      <c r="A802" s="158">
        <v>23</v>
      </c>
      <c r="B802" s="321" t="s">
        <v>838</v>
      </c>
      <c r="C802" s="146">
        <v>4249.6000000000004</v>
      </c>
      <c r="D802" s="146"/>
      <c r="E802" s="146"/>
      <c r="F802" s="146">
        <f t="shared" si="74"/>
        <v>4249.6000000000004</v>
      </c>
      <c r="G802" s="702">
        <f t="shared" si="75"/>
        <v>4.5058403838701189E-2</v>
      </c>
      <c r="H802" s="151">
        <f t="shared" si="72"/>
        <v>192.91530311520719</v>
      </c>
      <c r="I802" s="151">
        <f t="shared" si="77"/>
        <v>42.441366685345585</v>
      </c>
      <c r="J802" s="734">
        <v>73.931852995512926</v>
      </c>
      <c r="K802" s="151">
        <v>78.886897530653329</v>
      </c>
      <c r="L802" s="151">
        <f t="shared" si="76"/>
        <v>96.163128089866419</v>
      </c>
      <c r="M802" s="725">
        <f t="shared" si="71"/>
        <v>9.1343990099472666E-2</v>
      </c>
    </row>
    <row r="803" spans="1:13" x14ac:dyDescent="0.3">
      <c r="A803" s="158">
        <v>24</v>
      </c>
      <c r="B803" s="321" t="s">
        <v>839</v>
      </c>
      <c r="C803" s="146">
        <v>2807.52</v>
      </c>
      <c r="D803" s="146"/>
      <c r="E803" s="146"/>
      <c r="F803" s="146">
        <f t="shared" si="74"/>
        <v>2807.52</v>
      </c>
      <c r="G803" s="702">
        <f t="shared" si="75"/>
        <v>2.9768065216780482E-2</v>
      </c>
      <c r="H803" s="151">
        <f t="shared" si="72"/>
        <v>127.45048282238479</v>
      </c>
      <c r="I803" s="151">
        <f t="shared" si="77"/>
        <v>28.039106220924651</v>
      </c>
      <c r="J803" s="734">
        <v>48.843457248202753</v>
      </c>
      <c r="K803" s="151">
        <v>34.76709885970277</v>
      </c>
      <c r="L803" s="151">
        <f t="shared" si="76"/>
        <v>42.381093509977681</v>
      </c>
      <c r="M803" s="725">
        <f t="shared" si="71"/>
        <v>8.5164182321484788E-2</v>
      </c>
    </row>
    <row r="804" spans="1:13" x14ac:dyDescent="0.3">
      <c r="A804" s="158">
        <v>25</v>
      </c>
      <c r="B804" s="321" t="s">
        <v>840</v>
      </c>
      <c r="C804" s="146">
        <v>4226.7</v>
      </c>
      <c r="D804" s="146"/>
      <c r="E804" s="146"/>
      <c r="F804" s="146">
        <f t="shared" si="74"/>
        <v>4226.7</v>
      </c>
      <c r="G804" s="702">
        <f t="shared" si="75"/>
        <v>4.4815595704310589E-2</v>
      </c>
      <c r="H804" s="151">
        <f t="shared" si="72"/>
        <v>191.87573222822056</v>
      </c>
      <c r="I804" s="151">
        <f t="shared" si="77"/>
        <v>42.21266109020852</v>
      </c>
      <c r="J804" s="734">
        <v>73.533453279399097</v>
      </c>
      <c r="K804" s="151">
        <v>78.461796355612847</v>
      </c>
      <c r="L804" s="151">
        <f t="shared" si="76"/>
        <v>95.644929757492065</v>
      </c>
      <c r="M804" s="725">
        <f t="shared" si="71"/>
        <v>9.1343990099472638E-2</v>
      </c>
    </row>
    <row r="805" spans="1:13" x14ac:dyDescent="0.3">
      <c r="A805" s="158">
        <v>27</v>
      </c>
      <c r="B805" s="321" t="s">
        <v>2160</v>
      </c>
      <c r="C805" s="146">
        <v>5719.55</v>
      </c>
      <c r="D805" s="146"/>
      <c r="E805" s="146">
        <v>30.7</v>
      </c>
      <c r="F805" s="146">
        <f t="shared" si="74"/>
        <v>5750.25</v>
      </c>
      <c r="G805" s="702">
        <f t="shared" si="75"/>
        <v>6.0969758723995543E-2</v>
      </c>
      <c r="H805" s="151">
        <f t="shared" si="72"/>
        <v>261.03897348885073</v>
      </c>
      <c r="I805" s="151">
        <f t="shared" si="77"/>
        <v>57.428574167547161</v>
      </c>
      <c r="J805" s="734">
        <v>100.03921255822857</v>
      </c>
      <c r="K805" s="151">
        <v>71.208579179491466</v>
      </c>
      <c r="L805" s="151">
        <f t="shared" si="76"/>
        <v>86.803258019800097</v>
      </c>
      <c r="M805" s="725">
        <f t="shared" si="71"/>
        <v>8.5164182321484788E-2</v>
      </c>
    </row>
    <row r="806" spans="1:13" x14ac:dyDescent="0.3">
      <c r="A806" s="158">
        <v>28</v>
      </c>
      <c r="B806" s="321" t="s">
        <v>841</v>
      </c>
      <c r="C806" s="146"/>
      <c r="D806" s="146"/>
      <c r="E806" s="146"/>
      <c r="F806" s="146"/>
      <c r="G806" s="702">
        <f t="shared" si="75"/>
        <v>0</v>
      </c>
      <c r="H806" s="151">
        <f t="shared" si="72"/>
        <v>0</v>
      </c>
      <c r="I806" s="151">
        <f t="shared" si="77"/>
        <v>0</v>
      </c>
      <c r="J806" s="734">
        <v>0</v>
      </c>
      <c r="K806" s="151">
        <v>0</v>
      </c>
      <c r="L806" s="151">
        <f t="shared" si="76"/>
        <v>0</v>
      </c>
      <c r="M806" s="725"/>
    </row>
    <row r="807" spans="1:13" x14ac:dyDescent="0.3">
      <c r="A807" s="158">
        <v>29</v>
      </c>
      <c r="B807" s="321" t="s">
        <v>842</v>
      </c>
      <c r="C807" s="146">
        <v>7724.75</v>
      </c>
      <c r="D807" s="146"/>
      <c r="E807" s="146">
        <v>201.9</v>
      </c>
      <c r="F807" s="146">
        <f t="shared" si="74"/>
        <v>7926.65</v>
      </c>
      <c r="G807" s="702">
        <f t="shared" si="75"/>
        <v>8.4046074168872525E-2</v>
      </c>
      <c r="H807" s="151">
        <f t="shared" si="72"/>
        <v>359.83906425031927</v>
      </c>
      <c r="I807" s="151">
        <f t="shared" si="77"/>
        <v>79.164594135070246</v>
      </c>
      <c r="J807" s="734">
        <v>137.90284321980479</v>
      </c>
      <c r="K807" s="151">
        <v>147.14533751679053</v>
      </c>
      <c r="L807" s="151">
        <f t="shared" si="76"/>
        <v>179.37016643296766</v>
      </c>
      <c r="M807" s="725">
        <f t="shared" si="71"/>
        <v>9.1343990099472652E-2</v>
      </c>
    </row>
    <row r="808" spans="1:13" x14ac:dyDescent="0.3">
      <c r="A808" s="158">
        <v>30</v>
      </c>
      <c r="B808" s="321" t="s">
        <v>843</v>
      </c>
      <c r="C808" s="146">
        <v>4021.5</v>
      </c>
      <c r="D808" s="146"/>
      <c r="E808" s="146"/>
      <c r="F808" s="146">
        <f t="shared" si="74"/>
        <v>4021.5</v>
      </c>
      <c r="G808" s="702">
        <f t="shared" si="75"/>
        <v>4.2639865172566078E-2</v>
      </c>
      <c r="H808" s="151">
        <f t="shared" si="72"/>
        <v>182.56045074308304</v>
      </c>
      <c r="I808" s="151">
        <f t="shared" si="77"/>
        <v>40.163299163478271</v>
      </c>
      <c r="J808" s="734">
        <v>69.963513465139101</v>
      </c>
      <c r="K808" s="151">
        <v>49.800495834150681</v>
      </c>
      <c r="L808" s="151">
        <f t="shared" si="76"/>
        <v>60.706804421829681</v>
      </c>
      <c r="M808" s="725">
        <f t="shared" si="71"/>
        <v>8.5164182321484788E-2</v>
      </c>
    </row>
    <row r="809" spans="1:13" x14ac:dyDescent="0.3">
      <c r="A809" s="158">
        <v>31</v>
      </c>
      <c r="B809" s="321" t="s">
        <v>844</v>
      </c>
      <c r="C809" s="146">
        <v>4138.7700000000004</v>
      </c>
      <c r="D809" s="146"/>
      <c r="E809" s="146"/>
      <c r="F809" s="146">
        <f t="shared" si="74"/>
        <v>4138.7700000000004</v>
      </c>
      <c r="G809" s="702">
        <f t="shared" si="75"/>
        <v>4.3883276086102527E-2</v>
      </c>
      <c r="H809" s="151">
        <f t="shared" si="72"/>
        <v>187.88405239884366</v>
      </c>
      <c r="I809" s="151">
        <f t="shared" si="77"/>
        <v>41.334491527745605</v>
      </c>
      <c r="J809" s="734">
        <v>72.003702753727183</v>
      </c>
      <c r="K809" s="151">
        <v>51.252716186375196</v>
      </c>
      <c r="L809" s="151">
        <f t="shared" si="76"/>
        <v>62.477061031191369</v>
      </c>
      <c r="M809" s="725">
        <f t="shared" si="71"/>
        <v>8.5164182321484788E-2</v>
      </c>
    </row>
    <row r="810" spans="1:13" x14ac:dyDescent="0.3">
      <c r="A810" s="158">
        <v>32</v>
      </c>
      <c r="B810" s="321" t="s">
        <v>845</v>
      </c>
      <c r="C810" s="146"/>
      <c r="D810" s="146"/>
      <c r="E810" s="146"/>
      <c r="F810" s="146"/>
      <c r="G810" s="702">
        <f t="shared" si="75"/>
        <v>0</v>
      </c>
      <c r="H810" s="151">
        <f t="shared" si="72"/>
        <v>0</v>
      </c>
      <c r="I810" s="151">
        <f t="shared" si="77"/>
        <v>0</v>
      </c>
      <c r="J810" s="734">
        <v>0</v>
      </c>
      <c r="K810" s="151">
        <v>0</v>
      </c>
      <c r="L810" s="151">
        <f t="shared" si="76"/>
        <v>0</v>
      </c>
      <c r="M810" s="725"/>
    </row>
    <row r="811" spans="1:13" x14ac:dyDescent="0.3">
      <c r="A811" s="158">
        <v>33</v>
      </c>
      <c r="B811" s="321" t="s">
        <v>846</v>
      </c>
      <c r="C811" s="146">
        <v>5685.06</v>
      </c>
      <c r="D811" s="146"/>
      <c r="E811" s="146">
        <v>179.5</v>
      </c>
      <c r="F811" s="146">
        <f t="shared" si="74"/>
        <v>5864.56</v>
      </c>
      <c r="G811" s="702">
        <f t="shared" si="75"/>
        <v>6.2181784830641337E-2</v>
      </c>
      <c r="H811" s="151">
        <f t="shared" si="72"/>
        <v>266.22820266314932</v>
      </c>
      <c r="I811" s="151">
        <f t="shared" si="77"/>
        <v>58.570204585892853</v>
      </c>
      <c r="J811" s="734">
        <v>102.02790563896961</v>
      </c>
      <c r="K811" s="151">
        <v>72.624144187275078</v>
      </c>
      <c r="L811" s="151">
        <f t="shared" si="76"/>
        <v>88.528831764288327</v>
      </c>
      <c r="M811" s="725">
        <f>(K811+J811+I811+H811)/F811</f>
        <v>8.5164182321484788E-2</v>
      </c>
    </row>
    <row r="812" spans="1:13" x14ac:dyDescent="0.3">
      <c r="A812" s="158">
        <v>34</v>
      </c>
      <c r="B812" s="321" t="s">
        <v>847</v>
      </c>
      <c r="C812" s="146">
        <v>135.35</v>
      </c>
      <c r="D812" s="146"/>
      <c r="E812" s="146"/>
      <c r="F812" s="146">
        <f t="shared" si="74"/>
        <v>135.35</v>
      </c>
      <c r="G812" s="702">
        <f t="shared" si="75"/>
        <v>1.4351127069767047E-3</v>
      </c>
      <c r="H812" s="151">
        <f t="shared" si="72"/>
        <v>6.1443632992854118</v>
      </c>
      <c r="I812" s="151">
        <f t="shared" si="77"/>
        <v>1.3517599258427906</v>
      </c>
      <c r="J812" s="734">
        <v>2.35473369327529</v>
      </c>
      <c r="K812" s="151">
        <v>1.6761151588094725</v>
      </c>
      <c r="L812" s="151">
        <f t="shared" si="76"/>
        <v>2.0431843785887471</v>
      </c>
      <c r="M812" s="725">
        <f>(K812+J812+I812+H812)/F812</f>
        <v>8.5164182321484774E-2</v>
      </c>
    </row>
    <row r="813" spans="1:13" x14ac:dyDescent="0.3">
      <c r="A813" s="158">
        <v>35</v>
      </c>
      <c r="B813" s="321" t="s">
        <v>848</v>
      </c>
      <c r="C813" s="146"/>
      <c r="D813" s="146"/>
      <c r="E813" s="146"/>
      <c r="F813" s="146"/>
      <c r="G813" s="702">
        <f t="shared" si="75"/>
        <v>0</v>
      </c>
      <c r="H813" s="151">
        <f t="shared" si="72"/>
        <v>0</v>
      </c>
      <c r="I813" s="151">
        <f t="shared" si="77"/>
        <v>0</v>
      </c>
      <c r="J813" s="734">
        <v>0</v>
      </c>
      <c r="K813" s="151">
        <v>0</v>
      </c>
      <c r="L813" s="151">
        <f t="shared" si="76"/>
        <v>0</v>
      </c>
      <c r="M813" s="725"/>
    </row>
    <row r="814" spans="1:13" x14ac:dyDescent="0.3">
      <c r="A814" s="158">
        <v>36</v>
      </c>
      <c r="B814" s="321" t="s">
        <v>849</v>
      </c>
      <c r="C814" s="146"/>
      <c r="D814" s="146"/>
      <c r="E814" s="146"/>
      <c r="F814" s="146"/>
      <c r="G814" s="702">
        <f t="shared" si="75"/>
        <v>0</v>
      </c>
      <c r="H814" s="151">
        <f t="shared" si="72"/>
        <v>0</v>
      </c>
      <c r="I814" s="151">
        <f t="shared" si="77"/>
        <v>0</v>
      </c>
      <c r="J814" s="734">
        <v>0</v>
      </c>
      <c r="K814" s="151">
        <v>0</v>
      </c>
      <c r="L814" s="151">
        <f t="shared" si="76"/>
        <v>0</v>
      </c>
      <c r="M814" s="725"/>
    </row>
    <row r="815" spans="1:13" x14ac:dyDescent="0.3">
      <c r="A815" s="158">
        <v>37</v>
      </c>
      <c r="B815" s="321" t="s">
        <v>850</v>
      </c>
      <c r="C815" s="146"/>
      <c r="D815" s="146"/>
      <c r="E815" s="146"/>
      <c r="F815" s="146"/>
      <c r="G815" s="702">
        <f t="shared" si="75"/>
        <v>0</v>
      </c>
      <c r="H815" s="151">
        <f t="shared" si="72"/>
        <v>0</v>
      </c>
      <c r="I815" s="151">
        <f t="shared" si="77"/>
        <v>0</v>
      </c>
      <c r="J815" s="734">
        <v>0</v>
      </c>
      <c r="K815" s="151">
        <v>0</v>
      </c>
      <c r="L815" s="151">
        <f t="shared" si="76"/>
        <v>0</v>
      </c>
      <c r="M815" s="725"/>
    </row>
    <row r="816" spans="1:13" x14ac:dyDescent="0.3">
      <c r="A816" s="158">
        <v>38</v>
      </c>
      <c r="B816" s="321" t="s">
        <v>851</v>
      </c>
      <c r="C816" s="146"/>
      <c r="D816" s="146"/>
      <c r="E816" s="146"/>
      <c r="F816" s="146"/>
      <c r="G816" s="702">
        <f t="shared" si="75"/>
        <v>0</v>
      </c>
      <c r="H816" s="151">
        <f t="shared" si="72"/>
        <v>0</v>
      </c>
      <c r="I816" s="151">
        <f t="shared" si="77"/>
        <v>0</v>
      </c>
      <c r="J816" s="734">
        <v>0</v>
      </c>
      <c r="K816" s="151">
        <v>0</v>
      </c>
      <c r="L816" s="151">
        <f t="shared" si="76"/>
        <v>0</v>
      </c>
      <c r="M816" s="725"/>
    </row>
    <row r="817" spans="1:13" x14ac:dyDescent="0.3">
      <c r="A817" s="158">
        <v>39</v>
      </c>
      <c r="B817" s="321" t="s">
        <v>854</v>
      </c>
      <c r="C817" s="146"/>
      <c r="D817" s="146"/>
      <c r="E817" s="146"/>
      <c r="F817" s="146"/>
      <c r="G817" s="702">
        <f t="shared" si="75"/>
        <v>0</v>
      </c>
      <c r="H817" s="151">
        <f t="shared" si="72"/>
        <v>0</v>
      </c>
      <c r="I817" s="151">
        <f t="shared" si="77"/>
        <v>0</v>
      </c>
      <c r="J817" s="734">
        <v>0</v>
      </c>
      <c r="K817" s="151">
        <v>0</v>
      </c>
      <c r="L817" s="151">
        <f t="shared" si="76"/>
        <v>0</v>
      </c>
      <c r="M817" s="725"/>
    </row>
    <row r="818" spans="1:13" x14ac:dyDescent="0.3">
      <c r="A818" s="158">
        <v>40</v>
      </c>
      <c r="B818" s="321" t="s">
        <v>855</v>
      </c>
      <c r="C818" s="146"/>
      <c r="D818" s="146"/>
      <c r="E818" s="146"/>
      <c r="F818" s="146"/>
      <c r="G818" s="702">
        <f t="shared" si="75"/>
        <v>0</v>
      </c>
      <c r="H818" s="151">
        <f t="shared" si="72"/>
        <v>0</v>
      </c>
      <c r="I818" s="151">
        <f t="shared" si="77"/>
        <v>0</v>
      </c>
      <c r="J818" s="734">
        <v>0</v>
      </c>
      <c r="K818" s="151">
        <v>0</v>
      </c>
      <c r="L818" s="151">
        <f t="shared" si="76"/>
        <v>0</v>
      </c>
      <c r="M818" s="725"/>
    </row>
    <row r="819" spans="1:13" x14ac:dyDescent="0.3">
      <c r="A819" s="158">
        <v>41</v>
      </c>
      <c r="B819" s="321" t="s">
        <v>856</v>
      </c>
      <c r="C819" s="146"/>
      <c r="D819" s="146"/>
      <c r="E819" s="146"/>
      <c r="F819" s="146"/>
      <c r="G819" s="702">
        <f t="shared" si="75"/>
        <v>0</v>
      </c>
      <c r="H819" s="151">
        <f t="shared" si="72"/>
        <v>0</v>
      </c>
      <c r="I819" s="151">
        <f t="shared" si="77"/>
        <v>0</v>
      </c>
      <c r="J819" s="734">
        <v>0</v>
      </c>
      <c r="K819" s="151">
        <v>0</v>
      </c>
      <c r="L819" s="151">
        <f t="shared" si="76"/>
        <v>0</v>
      </c>
      <c r="M819" s="725"/>
    </row>
    <row r="820" spans="1:13" x14ac:dyDescent="0.3">
      <c r="A820" s="158">
        <v>42</v>
      </c>
      <c r="B820" s="321" t="s">
        <v>857</v>
      </c>
      <c r="C820" s="146"/>
      <c r="D820" s="146"/>
      <c r="E820" s="146"/>
      <c r="F820" s="146"/>
      <c r="G820" s="702">
        <f t="shared" si="75"/>
        <v>0</v>
      </c>
      <c r="H820" s="151">
        <f t="shared" si="72"/>
        <v>0</v>
      </c>
      <c r="I820" s="151">
        <f t="shared" si="77"/>
        <v>0</v>
      </c>
      <c r="J820" s="734">
        <v>0</v>
      </c>
      <c r="K820" s="151">
        <v>0</v>
      </c>
      <c r="L820" s="151">
        <f t="shared" si="76"/>
        <v>0</v>
      </c>
      <c r="M820" s="725"/>
    </row>
    <row r="821" spans="1:13" x14ac:dyDescent="0.3">
      <c r="A821" s="158">
        <v>43</v>
      </c>
      <c r="B821" s="321" t="s">
        <v>858</v>
      </c>
      <c r="C821" s="146"/>
      <c r="D821" s="146"/>
      <c r="E821" s="146"/>
      <c r="F821" s="146"/>
      <c r="G821" s="702">
        <f t="shared" si="75"/>
        <v>0</v>
      </c>
      <c r="H821" s="151">
        <f t="shared" si="72"/>
        <v>0</v>
      </c>
      <c r="I821" s="151">
        <f t="shared" si="77"/>
        <v>0</v>
      </c>
      <c r="J821" s="734">
        <v>0</v>
      </c>
      <c r="K821" s="151">
        <v>0</v>
      </c>
      <c r="L821" s="151">
        <f t="shared" si="76"/>
        <v>0</v>
      </c>
      <c r="M821" s="725"/>
    </row>
    <row r="822" spans="1:13" x14ac:dyDescent="0.3">
      <c r="A822" s="158">
        <v>44</v>
      </c>
      <c r="B822" s="321" t="s">
        <v>859</v>
      </c>
      <c r="C822" s="146"/>
      <c r="D822" s="146"/>
      <c r="E822" s="146"/>
      <c r="F822" s="146"/>
      <c r="G822" s="702">
        <f t="shared" si="75"/>
        <v>0</v>
      </c>
      <c r="H822" s="151">
        <f t="shared" si="72"/>
        <v>0</v>
      </c>
      <c r="I822" s="151">
        <f t="shared" si="77"/>
        <v>0</v>
      </c>
      <c r="J822" s="734">
        <v>0</v>
      </c>
      <c r="K822" s="151">
        <v>0</v>
      </c>
      <c r="L822" s="151">
        <f t="shared" si="76"/>
        <v>0</v>
      </c>
      <c r="M822" s="725"/>
    </row>
    <row r="823" spans="1:13" x14ac:dyDescent="0.3">
      <c r="A823" s="158"/>
      <c r="B823" s="321" t="s">
        <v>2234</v>
      </c>
      <c r="C823" s="146"/>
      <c r="D823" s="146"/>
      <c r="E823" s="146"/>
      <c r="F823" s="146"/>
      <c r="G823" s="702">
        <f t="shared" si="75"/>
        <v>0</v>
      </c>
      <c r="H823" s="151">
        <f t="shared" si="72"/>
        <v>0</v>
      </c>
      <c r="I823" s="151">
        <f t="shared" si="77"/>
        <v>0</v>
      </c>
      <c r="J823" s="734">
        <v>0</v>
      </c>
      <c r="K823" s="151">
        <v>0</v>
      </c>
      <c r="L823" s="151">
        <f t="shared" si="76"/>
        <v>0</v>
      </c>
      <c r="M823" s="725"/>
    </row>
    <row r="824" spans="1:13" x14ac:dyDescent="0.3">
      <c r="A824" s="158">
        <v>45</v>
      </c>
      <c r="B824" s="321" t="s">
        <v>860</v>
      </c>
      <c r="C824" s="146"/>
      <c r="D824" s="146"/>
      <c r="E824" s="146"/>
      <c r="F824" s="146"/>
      <c r="G824" s="702">
        <f t="shared" si="75"/>
        <v>0</v>
      </c>
      <c r="H824" s="151">
        <f t="shared" si="72"/>
        <v>0</v>
      </c>
      <c r="I824" s="151">
        <f t="shared" si="77"/>
        <v>0</v>
      </c>
      <c r="J824" s="734">
        <v>0</v>
      </c>
      <c r="K824" s="151">
        <v>0</v>
      </c>
      <c r="L824" s="151">
        <f t="shared" si="76"/>
        <v>0</v>
      </c>
      <c r="M824" s="725"/>
    </row>
    <row r="825" spans="1:13" x14ac:dyDescent="0.3">
      <c r="A825" s="158">
        <v>46</v>
      </c>
      <c r="B825" s="321" t="s">
        <v>861</v>
      </c>
      <c r="C825" s="146"/>
      <c r="D825" s="146"/>
      <c r="E825" s="146"/>
      <c r="F825" s="146"/>
      <c r="G825" s="702">
        <f t="shared" si="75"/>
        <v>0</v>
      </c>
      <c r="H825" s="151">
        <f t="shared" si="72"/>
        <v>0</v>
      </c>
      <c r="I825" s="151">
        <f t="shared" si="77"/>
        <v>0</v>
      </c>
      <c r="J825" s="734">
        <v>0</v>
      </c>
      <c r="K825" s="151">
        <v>0</v>
      </c>
      <c r="L825" s="151">
        <f t="shared" si="76"/>
        <v>0</v>
      </c>
      <c r="M825" s="725"/>
    </row>
    <row r="826" spans="1:13" x14ac:dyDescent="0.3">
      <c r="A826" s="158">
        <v>47</v>
      </c>
      <c r="B826" s="321" t="s">
        <v>862</v>
      </c>
      <c r="C826" s="146"/>
      <c r="D826" s="146"/>
      <c r="E826" s="146"/>
      <c r="F826" s="146"/>
      <c r="G826" s="702">
        <f t="shared" si="75"/>
        <v>0</v>
      </c>
      <c r="H826" s="151">
        <f t="shared" si="72"/>
        <v>0</v>
      </c>
      <c r="I826" s="151">
        <f t="shared" si="77"/>
        <v>0</v>
      </c>
      <c r="J826" s="734">
        <v>0</v>
      </c>
      <c r="K826" s="151">
        <v>0</v>
      </c>
      <c r="L826" s="151">
        <f t="shared" si="76"/>
        <v>0</v>
      </c>
      <c r="M826" s="725"/>
    </row>
    <row r="827" spans="1:13" x14ac:dyDescent="0.3">
      <c r="A827" s="158">
        <v>48</v>
      </c>
      <c r="B827" s="321" t="s">
        <v>863</v>
      </c>
      <c r="C827" s="146"/>
      <c r="D827" s="146"/>
      <c r="E827" s="146"/>
      <c r="F827" s="146"/>
      <c r="G827" s="702">
        <f t="shared" si="75"/>
        <v>0</v>
      </c>
      <c r="H827" s="151">
        <f t="shared" si="72"/>
        <v>0</v>
      </c>
      <c r="I827" s="151">
        <f t="shared" si="77"/>
        <v>0</v>
      </c>
      <c r="J827" s="734">
        <v>0</v>
      </c>
      <c r="K827" s="151">
        <v>0</v>
      </c>
      <c r="L827" s="151">
        <f t="shared" si="76"/>
        <v>0</v>
      </c>
      <c r="M827" s="725"/>
    </row>
    <row r="828" spans="1:13" x14ac:dyDescent="0.3">
      <c r="A828" s="158">
        <v>49</v>
      </c>
      <c r="B828" s="321" t="s">
        <v>864</v>
      </c>
      <c r="C828" s="146"/>
      <c r="D828" s="146"/>
      <c r="E828" s="146"/>
      <c r="F828" s="146"/>
      <c r="G828" s="702">
        <f t="shared" si="75"/>
        <v>0</v>
      </c>
      <c r="H828" s="151">
        <f t="shared" si="72"/>
        <v>0</v>
      </c>
      <c r="I828" s="151">
        <f t="shared" si="77"/>
        <v>0</v>
      </c>
      <c r="J828" s="734">
        <v>0</v>
      </c>
      <c r="K828" s="151">
        <v>0</v>
      </c>
      <c r="L828" s="151">
        <f t="shared" si="76"/>
        <v>0</v>
      </c>
      <c r="M828" s="725"/>
    </row>
    <row r="829" spans="1:13" x14ac:dyDescent="0.3">
      <c r="A829" s="158">
        <v>50</v>
      </c>
      <c r="B829" s="321" t="s">
        <v>865</v>
      </c>
      <c r="C829" s="146"/>
      <c r="D829" s="146"/>
      <c r="E829" s="146"/>
      <c r="F829" s="146"/>
      <c r="G829" s="702">
        <f t="shared" si="75"/>
        <v>0</v>
      </c>
      <c r="H829" s="151">
        <f t="shared" si="72"/>
        <v>0</v>
      </c>
      <c r="I829" s="151">
        <f t="shared" si="77"/>
        <v>0</v>
      </c>
      <c r="J829" s="734">
        <v>0</v>
      </c>
      <c r="K829" s="151">
        <v>0</v>
      </c>
      <c r="L829" s="151">
        <f t="shared" si="76"/>
        <v>0</v>
      </c>
      <c r="M829" s="725"/>
    </row>
    <row r="830" spans="1:13" x14ac:dyDescent="0.3">
      <c r="A830" s="158">
        <v>51</v>
      </c>
      <c r="B830" s="321" t="s">
        <v>866</v>
      </c>
      <c r="C830" s="146"/>
      <c r="D830" s="146"/>
      <c r="E830" s="146"/>
      <c r="F830" s="146"/>
      <c r="G830" s="702">
        <f t="shared" si="75"/>
        <v>0</v>
      </c>
      <c r="H830" s="151">
        <f t="shared" si="72"/>
        <v>0</v>
      </c>
      <c r="I830" s="151">
        <f t="shared" si="77"/>
        <v>0</v>
      </c>
      <c r="J830" s="734">
        <v>0</v>
      </c>
      <c r="K830" s="151">
        <v>0</v>
      </c>
      <c r="L830" s="151">
        <f t="shared" si="76"/>
        <v>0</v>
      </c>
      <c r="M830" s="725"/>
    </row>
    <row r="831" spans="1:13" s="320" customFormat="1" x14ac:dyDescent="0.3">
      <c r="A831" s="158">
        <v>52</v>
      </c>
      <c r="B831" s="321" t="s">
        <v>867</v>
      </c>
      <c r="C831" s="146"/>
      <c r="D831" s="146"/>
      <c r="E831" s="146"/>
      <c r="F831" s="146"/>
      <c r="G831" s="702">
        <f t="shared" si="75"/>
        <v>0</v>
      </c>
      <c r="H831" s="151">
        <f t="shared" si="72"/>
        <v>0</v>
      </c>
      <c r="I831" s="151">
        <f t="shared" si="77"/>
        <v>0</v>
      </c>
      <c r="J831" s="734">
        <v>0</v>
      </c>
      <c r="K831" s="151">
        <v>0</v>
      </c>
      <c r="L831" s="151">
        <f t="shared" si="76"/>
        <v>0</v>
      </c>
      <c r="M831" s="725"/>
    </row>
    <row r="832" spans="1:13" x14ac:dyDescent="0.3">
      <c r="A832" s="158">
        <v>53</v>
      </c>
      <c r="B832" s="321" t="s">
        <v>868</v>
      </c>
      <c r="C832" s="146"/>
      <c r="D832" s="146"/>
      <c r="E832" s="146"/>
      <c r="F832" s="146"/>
      <c r="G832" s="702">
        <f t="shared" si="75"/>
        <v>0</v>
      </c>
      <c r="H832" s="151">
        <f t="shared" si="72"/>
        <v>0</v>
      </c>
      <c r="I832" s="151">
        <f t="shared" si="77"/>
        <v>0</v>
      </c>
      <c r="J832" s="734">
        <v>0</v>
      </c>
      <c r="K832" s="151">
        <v>0</v>
      </c>
      <c r="L832" s="151">
        <f t="shared" si="76"/>
        <v>0</v>
      </c>
      <c r="M832" s="725"/>
    </row>
    <row r="833" spans="1:15" x14ac:dyDescent="0.3">
      <c r="A833" s="158">
        <v>54</v>
      </c>
      <c r="B833" s="321" t="s">
        <v>869</v>
      </c>
      <c r="C833" s="146"/>
      <c r="D833" s="146"/>
      <c r="E833" s="146"/>
      <c r="F833" s="146"/>
      <c r="G833" s="702">
        <f t="shared" si="75"/>
        <v>0</v>
      </c>
      <c r="H833" s="151">
        <f t="shared" si="72"/>
        <v>0</v>
      </c>
      <c r="I833" s="151">
        <f t="shared" si="77"/>
        <v>0</v>
      </c>
      <c r="J833" s="734">
        <v>0</v>
      </c>
      <c r="K833" s="151">
        <v>0</v>
      </c>
      <c r="L833" s="151">
        <f t="shared" si="76"/>
        <v>0</v>
      </c>
      <c r="M833" s="725"/>
      <c r="N833" s="790">
        <f>K833*1.7</f>
        <v>0</v>
      </c>
      <c r="O833" s="165">
        <v>56.395848531380075</v>
      </c>
    </row>
    <row r="834" spans="1:15" x14ac:dyDescent="0.3">
      <c r="A834" s="158">
        <v>55</v>
      </c>
      <c r="B834" s="321" t="s">
        <v>870</v>
      </c>
      <c r="C834" s="153"/>
      <c r="D834" s="146"/>
      <c r="E834" s="146"/>
      <c r="F834" s="146"/>
      <c r="G834" s="702">
        <f t="shared" si="75"/>
        <v>0</v>
      </c>
      <c r="H834" s="151">
        <f t="shared" si="72"/>
        <v>0</v>
      </c>
      <c r="I834" s="151">
        <f t="shared" si="77"/>
        <v>0</v>
      </c>
      <c r="J834" s="734">
        <v>0</v>
      </c>
      <c r="K834" s="151">
        <v>0</v>
      </c>
      <c r="L834" s="151">
        <f t="shared" si="76"/>
        <v>0</v>
      </c>
      <c r="M834" s="725"/>
      <c r="N834" s="790">
        <f t="shared" ref="N834:N894" si="78">K834*1.7</f>
        <v>0</v>
      </c>
      <c r="O834" s="165">
        <v>293.14357101077314</v>
      </c>
    </row>
    <row r="835" spans="1:15" x14ac:dyDescent="0.3">
      <c r="A835" s="158">
        <v>56</v>
      </c>
      <c r="B835" s="321" t="s">
        <v>871</v>
      </c>
      <c r="C835" s="146"/>
      <c r="D835" s="146"/>
      <c r="E835" s="146"/>
      <c r="F835" s="146"/>
      <c r="G835" s="702">
        <f t="shared" si="75"/>
        <v>0</v>
      </c>
      <c r="H835" s="151">
        <f t="shared" si="72"/>
        <v>0</v>
      </c>
      <c r="I835" s="151">
        <f t="shared" si="77"/>
        <v>0</v>
      </c>
      <c r="J835" s="734">
        <v>0</v>
      </c>
      <c r="K835" s="151">
        <v>0</v>
      </c>
      <c r="L835" s="151">
        <f t="shared" si="76"/>
        <v>0</v>
      </c>
      <c r="M835" s="725"/>
      <c r="N835" s="790">
        <f t="shared" si="78"/>
        <v>0</v>
      </c>
      <c r="O835" s="165">
        <v>84.273295458060375</v>
      </c>
    </row>
    <row r="836" spans="1:15" x14ac:dyDescent="0.3">
      <c r="A836" s="158">
        <v>57</v>
      </c>
      <c r="B836" s="321" t="s">
        <v>872</v>
      </c>
      <c r="C836" s="146"/>
      <c r="D836" s="146"/>
      <c r="E836" s="146"/>
      <c r="F836" s="146"/>
      <c r="G836" s="702">
        <f t="shared" si="75"/>
        <v>0</v>
      </c>
      <c r="H836" s="151">
        <f t="shared" si="72"/>
        <v>0</v>
      </c>
      <c r="I836" s="151">
        <f t="shared" si="77"/>
        <v>0</v>
      </c>
      <c r="J836" s="734">
        <v>0</v>
      </c>
      <c r="K836" s="151">
        <v>0</v>
      </c>
      <c r="L836" s="151">
        <f t="shared" si="76"/>
        <v>0</v>
      </c>
      <c r="M836" s="725"/>
      <c r="N836" s="790">
        <f t="shared" si="78"/>
        <v>0</v>
      </c>
      <c r="O836" s="165">
        <v>78.676909115476491</v>
      </c>
    </row>
    <row r="837" spans="1:15" x14ac:dyDescent="0.3">
      <c r="A837" s="158">
        <v>58</v>
      </c>
      <c r="B837" s="321" t="s">
        <v>873</v>
      </c>
      <c r="C837" s="146"/>
      <c r="D837" s="146"/>
      <c r="E837" s="146"/>
      <c r="F837" s="146"/>
      <c r="G837" s="702">
        <f t="shared" si="75"/>
        <v>0</v>
      </c>
      <c r="H837" s="151">
        <f t="shared" si="72"/>
        <v>0</v>
      </c>
      <c r="I837" s="151">
        <f t="shared" si="77"/>
        <v>0</v>
      </c>
      <c r="J837" s="734">
        <v>0</v>
      </c>
      <c r="K837" s="151">
        <v>0</v>
      </c>
      <c r="L837" s="151">
        <f t="shared" si="76"/>
        <v>0</v>
      </c>
      <c r="M837" s="725"/>
      <c r="N837" s="790">
        <f t="shared" si="78"/>
        <v>0</v>
      </c>
      <c r="O837" s="165">
        <v>56.787957335232186</v>
      </c>
    </row>
    <row r="838" spans="1:15" x14ac:dyDescent="0.3">
      <c r="A838" s="158">
        <v>59</v>
      </c>
      <c r="B838" s="321" t="s">
        <v>874</v>
      </c>
      <c r="C838" s="146"/>
      <c r="D838" s="146"/>
      <c r="E838" s="146"/>
      <c r="F838" s="146"/>
      <c r="G838" s="702">
        <f t="shared" si="75"/>
        <v>0</v>
      </c>
      <c r="H838" s="151">
        <f t="shared" si="72"/>
        <v>0</v>
      </c>
      <c r="I838" s="151">
        <f t="shared" si="77"/>
        <v>0</v>
      </c>
      <c r="J838" s="734">
        <v>0</v>
      </c>
      <c r="K838" s="151">
        <v>0</v>
      </c>
      <c r="L838" s="151">
        <f t="shared" si="76"/>
        <v>0</v>
      </c>
      <c r="M838" s="725"/>
      <c r="N838" s="790">
        <f t="shared" si="78"/>
        <v>0</v>
      </c>
      <c r="O838" s="165">
        <v>105.39530348288237</v>
      </c>
    </row>
    <row r="839" spans="1:15" x14ac:dyDescent="0.3">
      <c r="A839" s="158">
        <v>60</v>
      </c>
      <c r="B839" s="321" t="s">
        <v>875</v>
      </c>
      <c r="C839" s="146"/>
      <c r="D839" s="146"/>
      <c r="E839" s="146"/>
      <c r="F839" s="146"/>
      <c r="G839" s="702">
        <f t="shared" si="75"/>
        <v>0</v>
      </c>
      <c r="H839" s="151">
        <f t="shared" ref="H839:H902" si="79">G839*4281.45</f>
        <v>0</v>
      </c>
      <c r="I839" s="151">
        <f t="shared" si="77"/>
        <v>0</v>
      </c>
      <c r="J839" s="734">
        <v>0</v>
      </c>
      <c r="K839" s="151">
        <v>0</v>
      </c>
      <c r="L839" s="151">
        <f t="shared" si="76"/>
        <v>0</v>
      </c>
      <c r="M839" s="725"/>
      <c r="N839" s="790">
        <f t="shared" si="78"/>
        <v>0</v>
      </c>
      <c r="O839" s="165">
        <v>52.178365368706501</v>
      </c>
    </row>
    <row r="840" spans="1:15" x14ac:dyDescent="0.3">
      <c r="A840" s="158">
        <v>61</v>
      </c>
      <c r="B840" s="321" t="s">
        <v>876</v>
      </c>
      <c r="C840" s="146"/>
      <c r="D840" s="146"/>
      <c r="E840" s="146"/>
      <c r="F840" s="146"/>
      <c r="G840" s="702">
        <f t="shared" si="75"/>
        <v>0</v>
      </c>
      <c r="H840" s="151">
        <f t="shared" si="79"/>
        <v>0</v>
      </c>
      <c r="I840" s="151">
        <f t="shared" si="77"/>
        <v>0</v>
      </c>
      <c r="J840" s="734">
        <v>0</v>
      </c>
      <c r="K840" s="151">
        <v>0</v>
      </c>
      <c r="L840" s="151">
        <f t="shared" si="76"/>
        <v>0</v>
      </c>
      <c r="M840" s="725"/>
      <c r="N840" s="790">
        <f t="shared" si="78"/>
        <v>0</v>
      </c>
      <c r="O840" s="165">
        <v>106.23980484465149</v>
      </c>
    </row>
    <row r="841" spans="1:15" x14ac:dyDescent="0.3">
      <c r="A841" s="158">
        <v>62</v>
      </c>
      <c r="B841" s="321" t="s">
        <v>877</v>
      </c>
      <c r="C841" s="146"/>
      <c r="D841" s="146"/>
      <c r="E841" s="146"/>
      <c r="F841" s="146"/>
      <c r="G841" s="702">
        <f t="shared" si="75"/>
        <v>0</v>
      </c>
      <c r="H841" s="151">
        <f t="shared" si="79"/>
        <v>0</v>
      </c>
      <c r="I841" s="151">
        <f t="shared" si="77"/>
        <v>0</v>
      </c>
      <c r="J841" s="734">
        <v>0</v>
      </c>
      <c r="K841" s="151">
        <v>0</v>
      </c>
      <c r="L841" s="151">
        <f t="shared" si="76"/>
        <v>0</v>
      </c>
      <c r="M841" s="725"/>
      <c r="N841" s="790">
        <f t="shared" si="78"/>
        <v>0</v>
      </c>
      <c r="O841" s="165">
        <v>52.78860617739879</v>
      </c>
    </row>
    <row r="842" spans="1:15" x14ac:dyDescent="0.3">
      <c r="A842" s="158">
        <v>63</v>
      </c>
      <c r="B842" s="321" t="s">
        <v>878</v>
      </c>
      <c r="C842" s="151"/>
      <c r="D842" s="146"/>
      <c r="E842" s="146"/>
      <c r="F842" s="146"/>
      <c r="G842" s="702">
        <f t="shared" si="75"/>
        <v>0</v>
      </c>
      <c r="H842" s="151">
        <f t="shared" si="79"/>
        <v>0</v>
      </c>
      <c r="I842" s="151">
        <f t="shared" si="77"/>
        <v>0</v>
      </c>
      <c r="J842" s="734">
        <v>0</v>
      </c>
      <c r="K842" s="151">
        <v>0</v>
      </c>
      <c r="L842" s="151">
        <f t="shared" ref="L842:L899" si="80">K842*1.219</f>
        <v>0</v>
      </c>
      <c r="M842" s="725"/>
      <c r="N842" s="790">
        <f t="shared" si="78"/>
        <v>0</v>
      </c>
      <c r="O842" s="165">
        <v>108.35330566973026</v>
      </c>
    </row>
    <row r="843" spans="1:15" x14ac:dyDescent="0.3">
      <c r="A843" s="158">
        <v>64</v>
      </c>
      <c r="B843" s="321" t="s">
        <v>879</v>
      </c>
      <c r="C843" s="146"/>
      <c r="D843" s="146"/>
      <c r="E843" s="146"/>
      <c r="F843" s="146"/>
      <c r="G843" s="702">
        <f t="shared" si="75"/>
        <v>0</v>
      </c>
      <c r="H843" s="151">
        <f t="shared" si="79"/>
        <v>0</v>
      </c>
      <c r="I843" s="151">
        <f t="shared" si="77"/>
        <v>0</v>
      </c>
      <c r="J843" s="734">
        <v>0</v>
      </c>
      <c r="K843" s="151">
        <v>0</v>
      </c>
      <c r="L843" s="151">
        <f t="shared" si="80"/>
        <v>0</v>
      </c>
      <c r="M843" s="725"/>
      <c r="N843" s="790">
        <f t="shared" si="78"/>
        <v>0</v>
      </c>
      <c r="O843" s="165">
        <v>52.029639001770008</v>
      </c>
    </row>
    <row r="844" spans="1:15" x14ac:dyDescent="0.3">
      <c r="A844" s="158">
        <v>65</v>
      </c>
      <c r="B844" s="321" t="s">
        <v>880</v>
      </c>
      <c r="C844" s="146"/>
      <c r="D844" s="146"/>
      <c r="E844" s="146"/>
      <c r="F844" s="146"/>
      <c r="G844" s="702">
        <f t="shared" si="75"/>
        <v>0</v>
      </c>
      <c r="H844" s="151">
        <f t="shared" si="79"/>
        <v>0</v>
      </c>
      <c r="I844" s="151">
        <f t="shared" si="77"/>
        <v>0</v>
      </c>
      <c r="J844" s="734">
        <v>0</v>
      </c>
      <c r="K844" s="151">
        <v>0</v>
      </c>
      <c r="L844" s="151">
        <f t="shared" si="80"/>
        <v>0</v>
      </c>
      <c r="M844" s="725"/>
      <c r="N844" s="790">
        <f t="shared" si="78"/>
        <v>0</v>
      </c>
      <c r="O844" s="165">
        <v>54.577949623163526</v>
      </c>
    </row>
    <row r="845" spans="1:15" x14ac:dyDescent="0.3">
      <c r="A845" s="158">
        <v>66</v>
      </c>
      <c r="B845" s="321" t="s">
        <v>881</v>
      </c>
      <c r="C845" s="146"/>
      <c r="D845" s="146"/>
      <c r="E845" s="146"/>
      <c r="F845" s="146"/>
      <c r="G845" s="702">
        <f t="shared" si="75"/>
        <v>0</v>
      </c>
      <c r="H845" s="151">
        <f t="shared" si="79"/>
        <v>0</v>
      </c>
      <c r="I845" s="151">
        <f t="shared" si="77"/>
        <v>0</v>
      </c>
      <c r="J845" s="734">
        <v>0</v>
      </c>
      <c r="K845" s="151">
        <v>0</v>
      </c>
      <c r="L845" s="151">
        <f t="shared" si="80"/>
        <v>0</v>
      </c>
      <c r="M845" s="725"/>
      <c r="N845" s="790">
        <f t="shared" si="78"/>
        <v>0</v>
      </c>
      <c r="O845" s="165">
        <v>240.22454649160827</v>
      </c>
    </row>
    <row r="846" spans="1:15" x14ac:dyDescent="0.3">
      <c r="A846" s="158">
        <v>68</v>
      </c>
      <c r="B846" s="321" t="s">
        <v>882</v>
      </c>
      <c r="C846" s="146">
        <v>4734.5</v>
      </c>
      <c r="D846" s="146"/>
      <c r="E846" s="146"/>
      <c r="F846" s="146">
        <f>C846+D846+E846</f>
        <v>4734.5</v>
      </c>
      <c r="G846" s="702">
        <f t="shared" ref="G846:G909" si="81">2/188626.3*F846</f>
        <v>5.0199786562107197E-2</v>
      </c>
      <c r="H846" s="151">
        <f t="shared" si="79"/>
        <v>214.92787617633385</v>
      </c>
      <c r="I846" s="151">
        <f t="shared" si="77"/>
        <v>47.284132758793447</v>
      </c>
      <c r="J846" s="734">
        <v>82.367836503966473</v>
      </c>
      <c r="K846" s="151">
        <v>58.629975761975977</v>
      </c>
      <c r="L846" s="151">
        <f t="shared" si="80"/>
        <v>71.469940453848722</v>
      </c>
      <c r="M846" s="725">
        <f>(K846+J846+I846+H846)/F846</f>
        <v>8.5164182321484788E-2</v>
      </c>
      <c r="N846" s="790">
        <f t="shared" si="78"/>
        <v>99.670958795359155</v>
      </c>
      <c r="O846" s="165">
        <v>83.273677564141877</v>
      </c>
    </row>
    <row r="847" spans="1:15" x14ac:dyDescent="0.3">
      <c r="A847" s="158">
        <v>69</v>
      </c>
      <c r="B847" s="321" t="s">
        <v>883</v>
      </c>
      <c r="C847" s="146"/>
      <c r="D847" s="146"/>
      <c r="E847" s="146"/>
      <c r="F847" s="146"/>
      <c r="G847" s="702">
        <f t="shared" si="81"/>
        <v>0</v>
      </c>
      <c r="H847" s="151">
        <f t="shared" si="79"/>
        <v>0</v>
      </c>
      <c r="I847" s="151">
        <f t="shared" ref="I847:I906" si="82">H847*0.22</f>
        <v>0</v>
      </c>
      <c r="J847" s="734">
        <v>0</v>
      </c>
      <c r="K847" s="151">
        <v>0</v>
      </c>
      <c r="L847" s="151">
        <f t="shared" si="80"/>
        <v>0</v>
      </c>
      <c r="M847" s="725"/>
      <c r="N847" s="790">
        <f t="shared" si="78"/>
        <v>0</v>
      </c>
      <c r="O847" s="165">
        <v>1.9519509402819721</v>
      </c>
    </row>
    <row r="848" spans="1:15" x14ac:dyDescent="0.3">
      <c r="A848" s="158">
        <v>70</v>
      </c>
      <c r="B848" s="321" t="s">
        <v>884</v>
      </c>
      <c r="C848" s="146"/>
      <c r="D848" s="146"/>
      <c r="E848" s="146"/>
      <c r="F848" s="146"/>
      <c r="G848" s="702">
        <f t="shared" si="81"/>
        <v>0</v>
      </c>
      <c r="H848" s="151">
        <f t="shared" si="79"/>
        <v>0</v>
      </c>
      <c r="I848" s="151">
        <f t="shared" si="82"/>
        <v>0</v>
      </c>
      <c r="J848" s="734">
        <v>0</v>
      </c>
      <c r="K848" s="151">
        <v>0</v>
      </c>
      <c r="L848" s="151">
        <f t="shared" si="80"/>
        <v>0</v>
      </c>
      <c r="M848" s="725"/>
      <c r="N848" s="790">
        <f t="shared" si="78"/>
        <v>0</v>
      </c>
      <c r="O848" s="165">
        <v>77.183455961864908</v>
      </c>
    </row>
    <row r="849" spans="1:15" x14ac:dyDescent="0.3">
      <c r="A849" s="158">
        <v>71</v>
      </c>
      <c r="B849" s="321" t="s">
        <v>885</v>
      </c>
      <c r="C849" s="146">
        <v>282.8</v>
      </c>
      <c r="D849" s="146"/>
      <c r="E849" s="146"/>
      <c r="F849" s="146">
        <f>C849+D849+E849</f>
        <v>282.8</v>
      </c>
      <c r="G849" s="702">
        <f t="shared" si="81"/>
        <v>2.9985214150942902E-3</v>
      </c>
      <c r="H849" s="151">
        <f t="shared" si="79"/>
        <v>12.838019512655448</v>
      </c>
      <c r="I849" s="151">
        <f t="shared" si="82"/>
        <v>2.8243642927841988</v>
      </c>
      <c r="J849" s="734">
        <v>4.9199755334928117</v>
      </c>
      <c r="K849" s="151">
        <v>3.5020714215834423</v>
      </c>
      <c r="L849" s="151">
        <f t="shared" si="80"/>
        <v>4.2690250629102167</v>
      </c>
      <c r="M849" s="725">
        <f>(K849+J849+I849+H849)/F849</f>
        <v>8.5164182321484788E-2</v>
      </c>
      <c r="N849" s="790">
        <f t="shared" si="78"/>
        <v>5.953521416691852</v>
      </c>
      <c r="O849" s="165">
        <v>121.39286855178314</v>
      </c>
    </row>
    <row r="850" spans="1:15" x14ac:dyDescent="0.3">
      <c r="A850" s="158">
        <v>72</v>
      </c>
      <c r="B850" s="321" t="s">
        <v>886</v>
      </c>
      <c r="C850" s="146">
        <v>3266.45</v>
      </c>
      <c r="D850" s="146"/>
      <c r="E850" s="146"/>
      <c r="F850" s="146">
        <f>C850+D850+E850</f>
        <v>3266.45</v>
      </c>
      <c r="G850" s="702">
        <f t="shared" si="81"/>
        <v>3.4634088671622147E-2</v>
      </c>
      <c r="H850" s="151">
        <f t="shared" si="79"/>
        <v>148.28411894311662</v>
      </c>
      <c r="I850" s="151">
        <f t="shared" si="82"/>
        <v>32.62250616748566</v>
      </c>
      <c r="J850" s="734">
        <v>56.827631122268713</v>
      </c>
      <c r="K850" s="151">
        <v>40.450287111142977</v>
      </c>
      <c r="L850" s="151">
        <f t="shared" si="80"/>
        <v>49.30889998848329</v>
      </c>
      <c r="M850" s="725">
        <f>(K850+J850+I850+H850)/F850</f>
        <v>8.5164182321484774E-2</v>
      </c>
      <c r="N850" s="790">
        <f t="shared" si="78"/>
        <v>68.765488088943059</v>
      </c>
      <c r="O850" s="165">
        <v>54.215057287838505</v>
      </c>
    </row>
    <row r="851" spans="1:15" x14ac:dyDescent="0.3">
      <c r="A851" s="158">
        <v>73</v>
      </c>
      <c r="B851" s="321" t="s">
        <v>887</v>
      </c>
      <c r="C851" s="146">
        <v>3257.47</v>
      </c>
      <c r="D851" s="146"/>
      <c r="E851" s="146"/>
      <c r="F851" s="146">
        <f>C851+D851+E851</f>
        <v>3257.47</v>
      </c>
      <c r="G851" s="702">
        <f t="shared" si="81"/>
        <v>3.453887395342007E-2</v>
      </c>
      <c r="H851" s="151">
        <f t="shared" si="79"/>
        <v>147.87646188787036</v>
      </c>
      <c r="I851" s="151">
        <f t="shared" si="82"/>
        <v>32.532821615331478</v>
      </c>
      <c r="J851" s="734">
        <v>56.671402761976047</v>
      </c>
      <c r="K851" s="151">
        <v>40.339082721589158</v>
      </c>
      <c r="L851" s="151">
        <f t="shared" si="80"/>
        <v>49.173341837617187</v>
      </c>
      <c r="M851" s="725">
        <f>(K851+J851+I851+H851)/F851</f>
        <v>8.5164182321484788E-2</v>
      </c>
      <c r="N851" s="790">
        <f t="shared" si="78"/>
        <v>68.576440626701569</v>
      </c>
      <c r="O851" s="165">
        <v>151.903445677034</v>
      </c>
    </row>
    <row r="852" spans="1:15" x14ac:dyDescent="0.3">
      <c r="A852" s="158">
        <v>74</v>
      </c>
      <c r="B852" s="321" t="s">
        <v>1038</v>
      </c>
      <c r="C852" s="146">
        <v>4202.6000000000004</v>
      </c>
      <c r="D852" s="146"/>
      <c r="E852" s="146">
        <v>369.8</v>
      </c>
      <c r="F852" s="146">
        <f>C852+D852+E852</f>
        <v>4572.4000000000005</v>
      </c>
      <c r="G852" s="702">
        <f t="shared" si="81"/>
        <v>4.8481044265831448E-2</v>
      </c>
      <c r="H852" s="151">
        <f t="shared" si="79"/>
        <v>207.56916697194404</v>
      </c>
      <c r="I852" s="151">
        <f t="shared" si="82"/>
        <v>45.665216733827691</v>
      </c>
      <c r="J852" s="734">
        <v>79.547723229641207</v>
      </c>
      <c r="K852" s="151">
        <v>197.90536573170269</v>
      </c>
      <c r="L852" s="151">
        <f t="shared" si="80"/>
        <v>241.24664082694559</v>
      </c>
      <c r="M852" s="725">
        <f>(K852+J852+I852+H852)/F852</f>
        <v>0.11606322121142409</v>
      </c>
      <c r="N852" s="790">
        <f t="shared" si="78"/>
        <v>336.43912174389453</v>
      </c>
      <c r="O852" s="165">
        <v>120.71748483774726</v>
      </c>
    </row>
    <row r="853" spans="1:15" x14ac:dyDescent="0.3">
      <c r="A853" s="158">
        <v>75</v>
      </c>
      <c r="B853" s="333" t="s">
        <v>1294</v>
      </c>
      <c r="C853" s="146"/>
      <c r="D853" s="146"/>
      <c r="E853" s="146"/>
      <c r="F853" s="146"/>
      <c r="G853" s="702">
        <f t="shared" si="81"/>
        <v>0</v>
      </c>
      <c r="H853" s="151">
        <f t="shared" si="79"/>
        <v>0</v>
      </c>
      <c r="I853" s="151">
        <f t="shared" si="82"/>
        <v>0</v>
      </c>
      <c r="J853" s="734">
        <v>0</v>
      </c>
      <c r="K853" s="151">
        <v>0</v>
      </c>
      <c r="L853" s="151">
        <f t="shared" si="80"/>
        <v>0</v>
      </c>
      <c r="M853" s="725"/>
      <c r="N853" s="790">
        <f t="shared" si="78"/>
        <v>0</v>
      </c>
      <c r="O853" s="165">
        <v>189.54363143562642</v>
      </c>
    </row>
    <row r="854" spans="1:15" x14ac:dyDescent="0.3">
      <c r="A854" s="158">
        <v>76</v>
      </c>
      <c r="B854" s="333" t="s">
        <v>1295</v>
      </c>
      <c r="C854" s="146">
        <v>954</v>
      </c>
      <c r="D854" s="146"/>
      <c r="E854" s="146"/>
      <c r="F854" s="146">
        <f>C854+D854+E854</f>
        <v>954</v>
      </c>
      <c r="G854" s="702">
        <f t="shared" si="81"/>
        <v>1.0115238437057824E-2</v>
      </c>
      <c r="H854" s="151">
        <f t="shared" si="79"/>
        <v>43.307887606341218</v>
      </c>
      <c r="I854" s="151">
        <f t="shared" si="82"/>
        <v>9.5277352733950682</v>
      </c>
      <c r="J854" s="734">
        <v>16.597088610156089</v>
      </c>
      <c r="K854" s="151">
        <v>11.813918444804115</v>
      </c>
      <c r="L854" s="151">
        <f t="shared" si="80"/>
        <v>14.401166584216217</v>
      </c>
      <c r="M854" s="725">
        <f>(K854+J854+I854+H854)/F854</f>
        <v>8.5164182321484788E-2</v>
      </c>
      <c r="N854" s="790">
        <f t="shared" si="78"/>
        <v>20.083661356166996</v>
      </c>
      <c r="O854" s="165">
        <v>193.41408821478655</v>
      </c>
    </row>
    <row r="855" spans="1:15" x14ac:dyDescent="0.3">
      <c r="A855" s="158">
        <v>77</v>
      </c>
      <c r="B855" s="333" t="s">
        <v>1296</v>
      </c>
      <c r="C855" s="146"/>
      <c r="D855" s="146"/>
      <c r="E855" s="146"/>
      <c r="F855" s="146"/>
      <c r="G855" s="702">
        <f t="shared" si="81"/>
        <v>0</v>
      </c>
      <c r="H855" s="151">
        <f t="shared" si="79"/>
        <v>0</v>
      </c>
      <c r="I855" s="151">
        <f t="shared" si="82"/>
        <v>0</v>
      </c>
      <c r="J855" s="734">
        <v>0</v>
      </c>
      <c r="K855" s="151">
        <v>0</v>
      </c>
      <c r="L855" s="151">
        <f t="shared" si="80"/>
        <v>0</v>
      </c>
      <c r="M855" s="725"/>
      <c r="N855" s="790">
        <f t="shared" si="78"/>
        <v>0</v>
      </c>
      <c r="O855" s="165">
        <v>84.216023171970619</v>
      </c>
    </row>
    <row r="856" spans="1:15" x14ac:dyDescent="0.3">
      <c r="A856" s="158">
        <v>78</v>
      </c>
      <c r="B856" s="333" t="s">
        <v>1297</v>
      </c>
      <c r="C856" s="146"/>
      <c r="D856" s="146"/>
      <c r="E856" s="146"/>
      <c r="F856" s="146"/>
      <c r="G856" s="702">
        <f t="shared" si="81"/>
        <v>0</v>
      </c>
      <c r="H856" s="151">
        <f t="shared" si="79"/>
        <v>0</v>
      </c>
      <c r="I856" s="151">
        <f t="shared" si="82"/>
        <v>0</v>
      </c>
      <c r="J856" s="734">
        <v>0</v>
      </c>
      <c r="K856" s="151">
        <v>0</v>
      </c>
      <c r="L856" s="151">
        <f t="shared" si="80"/>
        <v>0</v>
      </c>
      <c r="M856" s="725"/>
      <c r="N856" s="790">
        <f t="shared" si="78"/>
        <v>0</v>
      </c>
      <c r="O856" s="165">
        <v>37.115755529024341</v>
      </c>
    </row>
    <row r="857" spans="1:15" x14ac:dyDescent="0.3">
      <c r="A857" s="158">
        <v>79</v>
      </c>
      <c r="B857" s="333" t="s">
        <v>1298</v>
      </c>
      <c r="C857" s="146"/>
      <c r="D857" s="146"/>
      <c r="E857" s="146"/>
      <c r="F857" s="146"/>
      <c r="G857" s="702">
        <f t="shared" si="81"/>
        <v>0</v>
      </c>
      <c r="H857" s="151">
        <f t="shared" si="79"/>
        <v>0</v>
      </c>
      <c r="I857" s="151">
        <f t="shared" si="82"/>
        <v>0</v>
      </c>
      <c r="J857" s="734">
        <v>0</v>
      </c>
      <c r="K857" s="151">
        <v>0</v>
      </c>
      <c r="L857" s="151">
        <f t="shared" si="80"/>
        <v>0</v>
      </c>
      <c r="M857" s="725"/>
      <c r="N857" s="790">
        <f t="shared" si="78"/>
        <v>0</v>
      </c>
      <c r="O857" s="165">
        <v>83.762204711259457</v>
      </c>
    </row>
    <row r="858" spans="1:15" x14ac:dyDescent="0.3">
      <c r="A858" s="158">
        <v>80</v>
      </c>
      <c r="B858" s="333" t="s">
        <v>1299</v>
      </c>
      <c r="C858" s="146"/>
      <c r="D858" s="146"/>
      <c r="E858" s="146"/>
      <c r="F858" s="146"/>
      <c r="G858" s="702">
        <f t="shared" si="81"/>
        <v>0</v>
      </c>
      <c r="H858" s="151">
        <f t="shared" si="79"/>
        <v>0</v>
      </c>
      <c r="I858" s="151">
        <f t="shared" si="82"/>
        <v>0</v>
      </c>
      <c r="J858" s="734">
        <v>0</v>
      </c>
      <c r="K858" s="151">
        <v>0</v>
      </c>
      <c r="L858" s="151">
        <f t="shared" si="80"/>
        <v>0</v>
      </c>
      <c r="M858" s="725"/>
      <c r="N858" s="790">
        <f t="shared" si="78"/>
        <v>0</v>
      </c>
      <c r="O858" s="165">
        <v>93.327271010248381</v>
      </c>
    </row>
    <row r="859" spans="1:15" x14ac:dyDescent="0.3">
      <c r="A859" s="158">
        <v>81</v>
      </c>
      <c r="B859" s="333" t="s">
        <v>1300</v>
      </c>
      <c r="C859" s="146"/>
      <c r="D859" s="146"/>
      <c r="E859" s="146"/>
      <c r="F859" s="146"/>
      <c r="G859" s="702">
        <f t="shared" si="81"/>
        <v>0</v>
      </c>
      <c r="H859" s="151">
        <f t="shared" si="79"/>
        <v>0</v>
      </c>
      <c r="I859" s="151">
        <f t="shared" si="82"/>
        <v>0</v>
      </c>
      <c r="J859" s="734">
        <v>0</v>
      </c>
      <c r="K859" s="151">
        <v>0</v>
      </c>
      <c r="L859" s="151">
        <f t="shared" si="80"/>
        <v>0</v>
      </c>
      <c r="M859" s="725"/>
      <c r="N859" s="790">
        <f t="shared" si="78"/>
        <v>0</v>
      </c>
      <c r="O859" s="165">
        <v>76.019003686802662</v>
      </c>
    </row>
    <row r="860" spans="1:15" x14ac:dyDescent="0.3">
      <c r="A860" s="158">
        <v>82</v>
      </c>
      <c r="B860" s="333" t="s">
        <v>1301</v>
      </c>
      <c r="C860" s="146"/>
      <c r="D860" s="146"/>
      <c r="E860" s="146"/>
      <c r="F860" s="146"/>
      <c r="G860" s="702">
        <f t="shared" si="81"/>
        <v>0</v>
      </c>
      <c r="H860" s="151">
        <f t="shared" si="79"/>
        <v>0</v>
      </c>
      <c r="I860" s="151">
        <f t="shared" si="82"/>
        <v>0</v>
      </c>
      <c r="J860" s="734">
        <v>0</v>
      </c>
      <c r="K860" s="151">
        <v>0</v>
      </c>
      <c r="L860" s="151">
        <f t="shared" si="80"/>
        <v>0</v>
      </c>
      <c r="M860" s="725"/>
      <c r="N860" s="790">
        <f t="shared" si="78"/>
        <v>0</v>
      </c>
      <c r="O860" s="165">
        <v>46.999118366510302</v>
      </c>
    </row>
    <row r="861" spans="1:15" x14ac:dyDescent="0.3">
      <c r="A861" s="158">
        <v>83</v>
      </c>
      <c r="B861" s="333" t="s">
        <v>1302</v>
      </c>
      <c r="C861" s="146"/>
      <c r="D861" s="146"/>
      <c r="E861" s="146"/>
      <c r="F861" s="146"/>
      <c r="G861" s="702">
        <f t="shared" si="81"/>
        <v>0</v>
      </c>
      <c r="H861" s="151">
        <f t="shared" si="79"/>
        <v>0</v>
      </c>
      <c r="I861" s="151">
        <f t="shared" si="82"/>
        <v>0</v>
      </c>
      <c r="J861" s="734">
        <v>0</v>
      </c>
      <c r="K861" s="151">
        <v>0</v>
      </c>
      <c r="L861" s="151">
        <f t="shared" si="80"/>
        <v>0</v>
      </c>
      <c r="M861" s="725"/>
      <c r="N861" s="790">
        <f t="shared" si="78"/>
        <v>0</v>
      </c>
      <c r="O861" s="165">
        <v>0</v>
      </c>
    </row>
    <row r="862" spans="1:15" x14ac:dyDescent="0.3">
      <c r="A862" s="158">
        <v>84</v>
      </c>
      <c r="B862" s="333" t="s">
        <v>1303</v>
      </c>
      <c r="C862" s="146"/>
      <c r="D862" s="146"/>
      <c r="E862" s="146"/>
      <c r="F862" s="146"/>
      <c r="G862" s="702">
        <f t="shared" si="81"/>
        <v>0</v>
      </c>
      <c r="H862" s="151">
        <f t="shared" si="79"/>
        <v>0</v>
      </c>
      <c r="I862" s="151">
        <f t="shared" si="82"/>
        <v>0</v>
      </c>
      <c r="J862" s="734">
        <v>0</v>
      </c>
      <c r="K862" s="151">
        <v>0</v>
      </c>
      <c r="L862" s="151">
        <f t="shared" si="80"/>
        <v>0</v>
      </c>
      <c r="M862" s="725"/>
      <c r="N862" s="790">
        <f t="shared" si="78"/>
        <v>0</v>
      </c>
      <c r="O862" s="165">
        <v>0</v>
      </c>
    </row>
    <row r="863" spans="1:15" x14ac:dyDescent="0.3">
      <c r="A863" s="158">
        <v>85</v>
      </c>
      <c r="B863" s="333" t="s">
        <v>1304</v>
      </c>
      <c r="C863" s="146"/>
      <c r="D863" s="146"/>
      <c r="E863" s="146"/>
      <c r="F863" s="146"/>
      <c r="G863" s="702">
        <f t="shared" si="81"/>
        <v>0</v>
      </c>
      <c r="H863" s="151">
        <f t="shared" si="79"/>
        <v>0</v>
      </c>
      <c r="I863" s="151">
        <f t="shared" si="82"/>
        <v>0</v>
      </c>
      <c r="J863" s="734">
        <v>0</v>
      </c>
      <c r="K863" s="151">
        <v>0</v>
      </c>
      <c r="L863" s="151">
        <f t="shared" si="80"/>
        <v>0</v>
      </c>
      <c r="M863" s="725"/>
      <c r="N863" s="790">
        <f t="shared" si="78"/>
        <v>0</v>
      </c>
      <c r="O863" s="165">
        <v>157.08559395616078</v>
      </c>
    </row>
    <row r="864" spans="1:15" x14ac:dyDescent="0.3">
      <c r="A864" s="158">
        <v>86</v>
      </c>
      <c r="B864" s="333" t="s">
        <v>1305</v>
      </c>
      <c r="C864" s="146"/>
      <c r="D864" s="146"/>
      <c r="E864" s="146"/>
      <c r="F864" s="146"/>
      <c r="G864" s="702">
        <f t="shared" si="81"/>
        <v>0</v>
      </c>
      <c r="H864" s="151">
        <f t="shared" si="79"/>
        <v>0</v>
      </c>
      <c r="I864" s="151">
        <f t="shared" si="82"/>
        <v>0</v>
      </c>
      <c r="J864" s="734">
        <v>0</v>
      </c>
      <c r="K864" s="151">
        <v>0</v>
      </c>
      <c r="L864" s="151">
        <f t="shared" si="80"/>
        <v>0</v>
      </c>
      <c r="M864" s="725"/>
      <c r="N864" s="790">
        <f t="shared" si="78"/>
        <v>0</v>
      </c>
      <c r="O864" s="165">
        <v>53.164718634229281</v>
      </c>
    </row>
    <row r="865" spans="1:15" x14ac:dyDescent="0.3">
      <c r="A865" s="158">
        <v>87</v>
      </c>
      <c r="B865" s="333" t="s">
        <v>1306</v>
      </c>
      <c r="C865" s="146"/>
      <c r="D865" s="146"/>
      <c r="E865" s="146"/>
      <c r="F865" s="146"/>
      <c r="G865" s="702">
        <f t="shared" si="81"/>
        <v>0</v>
      </c>
      <c r="H865" s="151">
        <f t="shared" si="79"/>
        <v>0</v>
      </c>
      <c r="I865" s="151">
        <f t="shared" si="82"/>
        <v>0</v>
      </c>
      <c r="J865" s="734">
        <v>0</v>
      </c>
      <c r="K865" s="151">
        <v>0</v>
      </c>
      <c r="L865" s="151">
        <f t="shared" si="80"/>
        <v>0</v>
      </c>
      <c r="M865" s="725"/>
      <c r="N865" s="790">
        <f t="shared" si="78"/>
        <v>0</v>
      </c>
      <c r="O865" s="165">
        <v>54.715042283175215</v>
      </c>
    </row>
    <row r="866" spans="1:15" x14ac:dyDescent="0.3">
      <c r="A866" s="158">
        <v>88</v>
      </c>
      <c r="B866" s="333" t="s">
        <v>1307</v>
      </c>
      <c r="C866" s="146"/>
      <c r="D866" s="146"/>
      <c r="E866" s="146"/>
      <c r="F866" s="146"/>
      <c r="G866" s="702">
        <f t="shared" si="81"/>
        <v>0</v>
      </c>
      <c r="H866" s="151">
        <f t="shared" si="79"/>
        <v>0</v>
      </c>
      <c r="I866" s="151">
        <f t="shared" si="82"/>
        <v>0</v>
      </c>
      <c r="J866" s="734">
        <v>0</v>
      </c>
      <c r="K866" s="151">
        <v>0</v>
      </c>
      <c r="L866" s="151">
        <f t="shared" si="80"/>
        <v>0</v>
      </c>
      <c r="M866" s="725"/>
      <c r="N866" s="790">
        <f t="shared" si="78"/>
        <v>0</v>
      </c>
      <c r="O866" s="165">
        <v>0</v>
      </c>
    </row>
    <row r="867" spans="1:15" x14ac:dyDescent="0.3">
      <c r="A867" s="158">
        <v>89</v>
      </c>
      <c r="B867" s="333" t="s">
        <v>1308</v>
      </c>
      <c r="C867" s="146"/>
      <c r="D867" s="146"/>
      <c r="E867" s="146"/>
      <c r="F867" s="146"/>
      <c r="G867" s="702">
        <f t="shared" si="81"/>
        <v>0</v>
      </c>
      <c r="H867" s="151">
        <f t="shared" si="79"/>
        <v>0</v>
      </c>
      <c r="I867" s="151">
        <f t="shared" si="82"/>
        <v>0</v>
      </c>
      <c r="J867" s="734">
        <v>0</v>
      </c>
      <c r="K867" s="151">
        <v>0</v>
      </c>
      <c r="L867" s="151">
        <f t="shared" si="80"/>
        <v>0</v>
      </c>
      <c r="M867" s="725"/>
      <c r="N867" s="790">
        <f t="shared" si="78"/>
        <v>0</v>
      </c>
      <c r="O867" s="165">
        <v>77.530195776092427</v>
      </c>
    </row>
    <row r="868" spans="1:15" x14ac:dyDescent="0.3">
      <c r="A868" s="158">
        <v>90</v>
      </c>
      <c r="B868" s="333" t="s">
        <v>1309</v>
      </c>
      <c r="C868" s="146"/>
      <c r="D868" s="146"/>
      <c r="E868" s="146"/>
      <c r="F868" s="146"/>
      <c r="G868" s="702">
        <f t="shared" si="81"/>
        <v>0</v>
      </c>
      <c r="H868" s="151">
        <f t="shared" si="79"/>
        <v>0</v>
      </c>
      <c r="I868" s="151">
        <f t="shared" si="82"/>
        <v>0</v>
      </c>
      <c r="J868" s="734">
        <v>0</v>
      </c>
      <c r="K868" s="151">
        <v>0</v>
      </c>
      <c r="L868" s="151">
        <f t="shared" si="80"/>
        <v>0</v>
      </c>
      <c r="M868" s="725"/>
      <c r="N868" s="790">
        <f t="shared" si="78"/>
        <v>0</v>
      </c>
      <c r="O868" s="165">
        <v>1.7893434457647477</v>
      </c>
    </row>
    <row r="869" spans="1:15" x14ac:dyDescent="0.3">
      <c r="A869" s="158">
        <v>91</v>
      </c>
      <c r="B869" s="333" t="s">
        <v>1310</v>
      </c>
      <c r="C869" s="146"/>
      <c r="D869" s="146"/>
      <c r="E869" s="146"/>
      <c r="F869" s="146"/>
      <c r="G869" s="702">
        <f t="shared" si="81"/>
        <v>0</v>
      </c>
      <c r="H869" s="151">
        <f t="shared" si="79"/>
        <v>0</v>
      </c>
      <c r="I869" s="151">
        <f t="shared" si="82"/>
        <v>0</v>
      </c>
      <c r="J869" s="734">
        <v>0</v>
      </c>
      <c r="K869" s="151">
        <v>0</v>
      </c>
      <c r="L869" s="151">
        <f t="shared" si="80"/>
        <v>0</v>
      </c>
      <c r="M869" s="725"/>
      <c r="N869" s="790">
        <f t="shared" si="78"/>
        <v>0</v>
      </c>
      <c r="O869" s="165">
        <v>0</v>
      </c>
    </row>
    <row r="870" spans="1:15" x14ac:dyDescent="0.3">
      <c r="A870" s="158">
        <v>92</v>
      </c>
      <c r="B870" s="333" t="s">
        <v>1311</v>
      </c>
      <c r="C870" s="146"/>
      <c r="D870" s="146"/>
      <c r="E870" s="146"/>
      <c r="F870" s="146"/>
      <c r="G870" s="702">
        <f t="shared" si="81"/>
        <v>0</v>
      </c>
      <c r="H870" s="151">
        <f t="shared" si="79"/>
        <v>0</v>
      </c>
      <c r="I870" s="151">
        <f t="shared" si="82"/>
        <v>0</v>
      </c>
      <c r="J870" s="734">
        <v>0</v>
      </c>
      <c r="K870" s="151">
        <v>0</v>
      </c>
      <c r="L870" s="151">
        <f t="shared" si="80"/>
        <v>0</v>
      </c>
      <c r="M870" s="725"/>
      <c r="N870" s="790">
        <f t="shared" si="78"/>
        <v>0</v>
      </c>
      <c r="O870" s="165">
        <v>0</v>
      </c>
    </row>
    <row r="871" spans="1:15" x14ac:dyDescent="0.3">
      <c r="A871" s="158">
        <v>93</v>
      </c>
      <c r="B871" s="333" t="s">
        <v>1312</v>
      </c>
      <c r="C871" s="146"/>
      <c r="D871" s="146"/>
      <c r="E871" s="146"/>
      <c r="F871" s="146"/>
      <c r="G871" s="702">
        <f t="shared" si="81"/>
        <v>0</v>
      </c>
      <c r="H871" s="151">
        <f t="shared" si="79"/>
        <v>0</v>
      </c>
      <c r="I871" s="151">
        <f t="shared" si="82"/>
        <v>0</v>
      </c>
      <c r="J871" s="734">
        <v>0</v>
      </c>
      <c r="K871" s="151">
        <v>0</v>
      </c>
      <c r="L871" s="151">
        <f t="shared" si="80"/>
        <v>0</v>
      </c>
      <c r="M871" s="725"/>
      <c r="N871" s="790">
        <f t="shared" si="78"/>
        <v>0</v>
      </c>
      <c r="O871" s="165">
        <v>0</v>
      </c>
    </row>
    <row r="872" spans="1:15" x14ac:dyDescent="0.3">
      <c r="A872" s="158">
        <v>94</v>
      </c>
      <c r="B872" s="333" t="s">
        <v>1313</v>
      </c>
      <c r="C872" s="146"/>
      <c r="D872" s="146"/>
      <c r="E872" s="146"/>
      <c r="F872" s="146"/>
      <c r="G872" s="702">
        <f t="shared" si="81"/>
        <v>0</v>
      </c>
      <c r="H872" s="151">
        <f t="shared" si="79"/>
        <v>0</v>
      </c>
      <c r="I872" s="151">
        <f t="shared" si="82"/>
        <v>0</v>
      </c>
      <c r="J872" s="734">
        <v>0</v>
      </c>
      <c r="K872" s="151">
        <v>0</v>
      </c>
      <c r="L872" s="151">
        <f t="shared" si="80"/>
        <v>0</v>
      </c>
      <c r="M872" s="725"/>
      <c r="N872" s="790">
        <f t="shared" si="78"/>
        <v>0</v>
      </c>
      <c r="O872" s="165">
        <v>0</v>
      </c>
    </row>
    <row r="873" spans="1:15" x14ac:dyDescent="0.3">
      <c r="A873" s="158">
        <v>95</v>
      </c>
      <c r="B873" s="333" t="s">
        <v>1314</v>
      </c>
      <c r="C873" s="146"/>
      <c r="D873" s="146"/>
      <c r="E873" s="146"/>
      <c r="F873" s="146"/>
      <c r="G873" s="702">
        <f t="shared" si="81"/>
        <v>0</v>
      </c>
      <c r="H873" s="151">
        <f t="shared" si="79"/>
        <v>0</v>
      </c>
      <c r="I873" s="151">
        <f t="shared" si="82"/>
        <v>0</v>
      </c>
      <c r="J873" s="734">
        <v>0</v>
      </c>
      <c r="K873" s="151">
        <v>0</v>
      </c>
      <c r="L873" s="151">
        <f t="shared" si="80"/>
        <v>0</v>
      </c>
      <c r="M873" s="725"/>
      <c r="N873" s="790">
        <f t="shared" si="78"/>
        <v>0</v>
      </c>
      <c r="O873" s="165">
        <v>0</v>
      </c>
    </row>
    <row r="874" spans="1:15" x14ac:dyDescent="0.3">
      <c r="A874" s="158">
        <v>96</v>
      </c>
      <c r="B874" s="333" t="s">
        <v>1315</v>
      </c>
      <c r="C874" s="146"/>
      <c r="D874" s="146"/>
      <c r="E874" s="146"/>
      <c r="F874" s="146"/>
      <c r="G874" s="702">
        <f t="shared" si="81"/>
        <v>0</v>
      </c>
      <c r="H874" s="151">
        <f t="shared" si="79"/>
        <v>0</v>
      </c>
      <c r="I874" s="151">
        <f t="shared" si="82"/>
        <v>0</v>
      </c>
      <c r="J874" s="734">
        <v>0</v>
      </c>
      <c r="K874" s="151">
        <v>0</v>
      </c>
      <c r="L874" s="151">
        <f t="shared" si="80"/>
        <v>0</v>
      </c>
      <c r="M874" s="725"/>
      <c r="N874" s="790">
        <f t="shared" si="78"/>
        <v>0</v>
      </c>
      <c r="O874" s="165">
        <v>211.78226702440733</v>
      </c>
    </row>
    <row r="875" spans="1:15" x14ac:dyDescent="0.3">
      <c r="A875" s="158">
        <v>97</v>
      </c>
      <c r="B875" s="333" t="s">
        <v>1316</v>
      </c>
      <c r="C875" s="146"/>
      <c r="D875" s="146"/>
      <c r="E875" s="146"/>
      <c r="F875" s="146"/>
      <c r="G875" s="702">
        <f t="shared" si="81"/>
        <v>0</v>
      </c>
      <c r="H875" s="151">
        <f t="shared" si="79"/>
        <v>0</v>
      </c>
      <c r="I875" s="151">
        <f t="shared" si="82"/>
        <v>0</v>
      </c>
      <c r="J875" s="734">
        <v>0</v>
      </c>
      <c r="K875" s="151">
        <v>0</v>
      </c>
      <c r="L875" s="151">
        <f t="shared" si="80"/>
        <v>0</v>
      </c>
      <c r="M875" s="725"/>
      <c r="N875" s="790">
        <f t="shared" si="78"/>
        <v>0</v>
      </c>
      <c r="O875" s="165">
        <v>0</v>
      </c>
    </row>
    <row r="876" spans="1:15" x14ac:dyDescent="0.3">
      <c r="A876" s="158">
        <v>98</v>
      </c>
      <c r="B876" s="333" t="s">
        <v>1317</v>
      </c>
      <c r="C876" s="146"/>
      <c r="D876" s="146"/>
      <c r="E876" s="146"/>
      <c r="F876" s="146"/>
      <c r="G876" s="702">
        <f t="shared" si="81"/>
        <v>0</v>
      </c>
      <c r="H876" s="151">
        <f t="shared" si="79"/>
        <v>0</v>
      </c>
      <c r="I876" s="151">
        <f t="shared" si="82"/>
        <v>0</v>
      </c>
      <c r="J876" s="734">
        <v>0</v>
      </c>
      <c r="K876" s="151">
        <v>0</v>
      </c>
      <c r="L876" s="151">
        <f t="shared" si="80"/>
        <v>0</v>
      </c>
      <c r="M876" s="725"/>
      <c r="N876" s="790">
        <f t="shared" si="78"/>
        <v>0</v>
      </c>
      <c r="O876" s="165">
        <v>0</v>
      </c>
    </row>
    <row r="877" spans="1:15" x14ac:dyDescent="0.3">
      <c r="A877" s="158">
        <v>99</v>
      </c>
      <c r="B877" s="333" t="s">
        <v>1318</v>
      </c>
      <c r="C877" s="146"/>
      <c r="D877" s="146"/>
      <c r="E877" s="146"/>
      <c r="F877" s="146"/>
      <c r="G877" s="702">
        <f t="shared" si="81"/>
        <v>0</v>
      </c>
      <c r="H877" s="151">
        <f t="shared" si="79"/>
        <v>0</v>
      </c>
      <c r="I877" s="151">
        <f t="shared" si="82"/>
        <v>0</v>
      </c>
      <c r="J877" s="734">
        <v>0</v>
      </c>
      <c r="K877" s="151">
        <v>0</v>
      </c>
      <c r="L877" s="151">
        <f t="shared" si="80"/>
        <v>0</v>
      </c>
      <c r="M877" s="725"/>
      <c r="N877" s="790">
        <f t="shared" si="78"/>
        <v>0</v>
      </c>
      <c r="O877" s="165">
        <v>0</v>
      </c>
    </row>
    <row r="878" spans="1:15" x14ac:dyDescent="0.3">
      <c r="A878" s="158">
        <v>101</v>
      </c>
      <c r="B878" s="333" t="s">
        <v>1319</v>
      </c>
      <c r="C878" s="146"/>
      <c r="D878" s="146"/>
      <c r="E878" s="146"/>
      <c r="F878" s="146"/>
      <c r="G878" s="702">
        <f t="shared" si="81"/>
        <v>0</v>
      </c>
      <c r="H878" s="151">
        <f t="shared" si="79"/>
        <v>0</v>
      </c>
      <c r="I878" s="151">
        <f t="shared" si="82"/>
        <v>0</v>
      </c>
      <c r="J878" s="734">
        <v>0</v>
      </c>
      <c r="K878" s="151">
        <v>0</v>
      </c>
      <c r="L878" s="151">
        <f t="shared" si="80"/>
        <v>0</v>
      </c>
      <c r="M878" s="725"/>
      <c r="N878" s="790">
        <f t="shared" si="78"/>
        <v>0</v>
      </c>
      <c r="O878" s="165">
        <v>0</v>
      </c>
    </row>
    <row r="879" spans="1:15" x14ac:dyDescent="0.3">
      <c r="A879" s="158">
        <v>102</v>
      </c>
      <c r="B879" s="333" t="s">
        <v>1320</v>
      </c>
      <c r="C879" s="146"/>
      <c r="D879" s="146"/>
      <c r="E879" s="146"/>
      <c r="F879" s="146"/>
      <c r="G879" s="702">
        <f t="shared" si="81"/>
        <v>0</v>
      </c>
      <c r="H879" s="151">
        <f t="shared" si="79"/>
        <v>0</v>
      </c>
      <c r="I879" s="151">
        <f t="shared" si="82"/>
        <v>0</v>
      </c>
      <c r="J879" s="734">
        <v>0</v>
      </c>
      <c r="K879" s="151">
        <v>0</v>
      </c>
      <c r="L879" s="151">
        <f t="shared" si="80"/>
        <v>0</v>
      </c>
      <c r="M879" s="725"/>
      <c r="N879" s="790">
        <f t="shared" si="78"/>
        <v>0</v>
      </c>
      <c r="O879" s="165">
        <v>0</v>
      </c>
    </row>
    <row r="880" spans="1:15" x14ac:dyDescent="0.3">
      <c r="A880" s="158">
        <v>103</v>
      </c>
      <c r="B880" s="333" t="s">
        <v>1321</v>
      </c>
      <c r="C880" s="146"/>
      <c r="D880" s="146"/>
      <c r="E880" s="146"/>
      <c r="F880" s="146"/>
      <c r="G880" s="702">
        <f t="shared" si="81"/>
        <v>0</v>
      </c>
      <c r="H880" s="151">
        <f t="shared" si="79"/>
        <v>0</v>
      </c>
      <c r="I880" s="151">
        <f t="shared" si="82"/>
        <v>0</v>
      </c>
      <c r="J880" s="734">
        <v>0</v>
      </c>
      <c r="K880" s="151">
        <v>0</v>
      </c>
      <c r="L880" s="151">
        <f t="shared" si="80"/>
        <v>0</v>
      </c>
      <c r="M880" s="725"/>
      <c r="N880" s="790">
        <f t="shared" si="78"/>
        <v>0</v>
      </c>
      <c r="O880" s="165">
        <v>0</v>
      </c>
    </row>
    <row r="881" spans="1:15" x14ac:dyDescent="0.3">
      <c r="A881" s="158">
        <v>104</v>
      </c>
      <c r="B881" s="333" t="s">
        <v>1322</v>
      </c>
      <c r="C881" s="146"/>
      <c r="D881" s="146"/>
      <c r="E881" s="146"/>
      <c r="F881" s="146"/>
      <c r="G881" s="702">
        <f t="shared" si="81"/>
        <v>0</v>
      </c>
      <c r="H881" s="151">
        <f t="shared" si="79"/>
        <v>0</v>
      </c>
      <c r="I881" s="151">
        <f t="shared" si="82"/>
        <v>0</v>
      </c>
      <c r="J881" s="734">
        <v>0</v>
      </c>
      <c r="K881" s="151">
        <v>0</v>
      </c>
      <c r="L881" s="151">
        <f t="shared" si="80"/>
        <v>0</v>
      </c>
      <c r="M881" s="725"/>
      <c r="N881" s="790">
        <f t="shared" si="78"/>
        <v>0</v>
      </c>
      <c r="O881" s="165">
        <v>0</v>
      </c>
    </row>
    <row r="882" spans="1:15" x14ac:dyDescent="0.3">
      <c r="A882" s="158">
        <v>105</v>
      </c>
      <c r="B882" s="333" t="s">
        <v>1323</v>
      </c>
      <c r="C882" s="146"/>
      <c r="D882" s="146"/>
      <c r="E882" s="146"/>
      <c r="F882" s="146"/>
      <c r="G882" s="702">
        <f t="shared" si="81"/>
        <v>0</v>
      </c>
      <c r="H882" s="151">
        <f t="shared" si="79"/>
        <v>0</v>
      </c>
      <c r="I882" s="151">
        <f t="shared" si="82"/>
        <v>0</v>
      </c>
      <c r="J882" s="734">
        <v>0</v>
      </c>
      <c r="K882" s="151">
        <v>0</v>
      </c>
      <c r="L882" s="151">
        <f t="shared" si="80"/>
        <v>0</v>
      </c>
      <c r="M882" s="725"/>
      <c r="N882" s="790">
        <f t="shared" si="78"/>
        <v>0</v>
      </c>
      <c r="O882" s="165">
        <v>0</v>
      </c>
    </row>
    <row r="883" spans="1:15" x14ac:dyDescent="0.3">
      <c r="A883" s="158">
        <v>106</v>
      </c>
      <c r="B883" s="333" t="s">
        <v>1324</v>
      </c>
      <c r="C883" s="146"/>
      <c r="D883" s="146"/>
      <c r="E883" s="146"/>
      <c r="F883" s="146"/>
      <c r="G883" s="702">
        <f t="shared" si="81"/>
        <v>0</v>
      </c>
      <c r="H883" s="151">
        <f t="shared" si="79"/>
        <v>0</v>
      </c>
      <c r="I883" s="151">
        <f t="shared" si="82"/>
        <v>0</v>
      </c>
      <c r="J883" s="734">
        <v>0</v>
      </c>
      <c r="K883" s="151">
        <v>0</v>
      </c>
      <c r="L883" s="151">
        <f t="shared" si="80"/>
        <v>0</v>
      </c>
      <c r="M883" s="725"/>
      <c r="N883" s="790">
        <f t="shared" si="78"/>
        <v>0</v>
      </c>
      <c r="O883" s="165">
        <v>0</v>
      </c>
    </row>
    <row r="884" spans="1:15" x14ac:dyDescent="0.3">
      <c r="A884" s="158">
        <v>107</v>
      </c>
      <c r="B884" s="333" t="s">
        <v>1325</v>
      </c>
      <c r="C884" s="146">
        <v>760.45</v>
      </c>
      <c r="D884" s="146"/>
      <c r="E884" s="146"/>
      <c r="F884" s="146">
        <f>C884+D884+E884</f>
        <v>760.45</v>
      </c>
      <c r="G884" s="702">
        <f t="shared" si="81"/>
        <v>8.0630325675687866E-3</v>
      </c>
      <c r="H884" s="151">
        <f t="shared" si="79"/>
        <v>34.521470786417382</v>
      </c>
      <c r="I884" s="151">
        <f t="shared" si="82"/>
        <v>7.5947235730118239</v>
      </c>
      <c r="J884" s="734">
        <v>13.229828127456184</v>
      </c>
      <c r="K884" s="151">
        <v>9.4170799594877241</v>
      </c>
      <c r="L884" s="151">
        <f t="shared" si="80"/>
        <v>11.479420470615537</v>
      </c>
      <c r="M884" s="725">
        <f>(K884+J884+I884+H884)/F884</f>
        <v>8.5164182321484788E-2</v>
      </c>
      <c r="N884" s="790">
        <f t="shared" si="78"/>
        <v>16.00903593112913</v>
      </c>
      <c r="O884" s="165">
        <v>0</v>
      </c>
    </row>
    <row r="885" spans="1:15" x14ac:dyDescent="0.3">
      <c r="A885" s="158">
        <v>108</v>
      </c>
      <c r="B885" s="333" t="s">
        <v>1326</v>
      </c>
      <c r="C885" s="146"/>
      <c r="D885" s="146"/>
      <c r="E885" s="146"/>
      <c r="F885" s="146"/>
      <c r="G885" s="702">
        <f t="shared" si="81"/>
        <v>0</v>
      </c>
      <c r="H885" s="151">
        <f t="shared" si="79"/>
        <v>0</v>
      </c>
      <c r="I885" s="151">
        <f t="shared" si="82"/>
        <v>0</v>
      </c>
      <c r="J885" s="734">
        <v>0</v>
      </c>
      <c r="K885" s="151">
        <v>0</v>
      </c>
      <c r="L885" s="151">
        <f t="shared" si="80"/>
        <v>0</v>
      </c>
      <c r="M885" s="725"/>
      <c r="N885" s="790">
        <f t="shared" si="78"/>
        <v>0</v>
      </c>
      <c r="O885" s="165">
        <v>0</v>
      </c>
    </row>
    <row r="886" spans="1:15" x14ac:dyDescent="0.3">
      <c r="A886" s="158">
        <v>109</v>
      </c>
      <c r="B886" s="333" t="s">
        <v>1327</v>
      </c>
      <c r="C886" s="146"/>
      <c r="D886" s="146"/>
      <c r="E886" s="146"/>
      <c r="F886" s="146"/>
      <c r="G886" s="702">
        <f t="shared" si="81"/>
        <v>0</v>
      </c>
      <c r="H886" s="151">
        <f t="shared" si="79"/>
        <v>0</v>
      </c>
      <c r="I886" s="151">
        <f t="shared" si="82"/>
        <v>0</v>
      </c>
      <c r="J886" s="734">
        <v>0</v>
      </c>
      <c r="K886" s="151">
        <v>0</v>
      </c>
      <c r="L886" s="151">
        <f t="shared" si="80"/>
        <v>0</v>
      </c>
      <c r="M886" s="725"/>
      <c r="N886" s="790">
        <f t="shared" si="78"/>
        <v>0</v>
      </c>
      <c r="O886" s="165">
        <v>0</v>
      </c>
    </row>
    <row r="887" spans="1:15" x14ac:dyDescent="0.3">
      <c r="A887" s="158">
        <v>110</v>
      </c>
      <c r="B887" s="333" t="s">
        <v>1328</v>
      </c>
      <c r="C887" s="146"/>
      <c r="D887" s="146"/>
      <c r="E887" s="146"/>
      <c r="F887" s="146"/>
      <c r="G887" s="702">
        <f t="shared" si="81"/>
        <v>0</v>
      </c>
      <c r="H887" s="151">
        <f t="shared" si="79"/>
        <v>0</v>
      </c>
      <c r="I887" s="151">
        <f t="shared" si="82"/>
        <v>0</v>
      </c>
      <c r="J887" s="734">
        <v>0</v>
      </c>
      <c r="K887" s="151">
        <v>0</v>
      </c>
      <c r="L887" s="151">
        <f t="shared" si="80"/>
        <v>0</v>
      </c>
      <c r="M887" s="725"/>
      <c r="N887" s="790">
        <f t="shared" si="78"/>
        <v>0</v>
      </c>
      <c r="O887" s="165">
        <v>0</v>
      </c>
    </row>
    <row r="888" spans="1:15" x14ac:dyDescent="0.3">
      <c r="A888" s="158">
        <v>111</v>
      </c>
      <c r="B888" s="333" t="s">
        <v>1329</v>
      </c>
      <c r="C888" s="146"/>
      <c r="D888" s="146"/>
      <c r="E888" s="146"/>
      <c r="F888" s="146"/>
      <c r="G888" s="702">
        <f t="shared" si="81"/>
        <v>0</v>
      </c>
      <c r="H888" s="151">
        <f t="shared" si="79"/>
        <v>0</v>
      </c>
      <c r="I888" s="151">
        <f t="shared" si="82"/>
        <v>0</v>
      </c>
      <c r="J888" s="734">
        <v>0</v>
      </c>
      <c r="K888" s="151">
        <v>0</v>
      </c>
      <c r="L888" s="151">
        <f t="shared" si="80"/>
        <v>0</v>
      </c>
      <c r="M888" s="725"/>
      <c r="N888" s="790">
        <f t="shared" si="78"/>
        <v>0</v>
      </c>
      <c r="O888" s="165">
        <v>0</v>
      </c>
    </row>
    <row r="889" spans="1:15" x14ac:dyDescent="0.3">
      <c r="A889" s="158">
        <v>112</v>
      </c>
      <c r="B889" s="333" t="s">
        <v>1330</v>
      </c>
      <c r="C889" s="146"/>
      <c r="D889" s="146"/>
      <c r="E889" s="146"/>
      <c r="F889" s="146"/>
      <c r="G889" s="702">
        <f t="shared" si="81"/>
        <v>0</v>
      </c>
      <c r="H889" s="151">
        <f t="shared" si="79"/>
        <v>0</v>
      </c>
      <c r="I889" s="151">
        <f t="shared" si="82"/>
        <v>0</v>
      </c>
      <c r="J889" s="734">
        <v>0</v>
      </c>
      <c r="K889" s="151">
        <v>0</v>
      </c>
      <c r="L889" s="151">
        <f t="shared" si="80"/>
        <v>0</v>
      </c>
      <c r="M889" s="725"/>
      <c r="N889" s="790">
        <f t="shared" si="78"/>
        <v>0</v>
      </c>
      <c r="O889" s="165">
        <v>0</v>
      </c>
    </row>
    <row r="890" spans="1:15" x14ac:dyDescent="0.3">
      <c r="A890" s="158">
        <v>113</v>
      </c>
      <c r="B890" s="333" t="s">
        <v>1331</v>
      </c>
      <c r="C890" s="146"/>
      <c r="D890" s="146"/>
      <c r="E890" s="146"/>
      <c r="F890" s="146"/>
      <c r="G890" s="702">
        <f t="shared" si="81"/>
        <v>0</v>
      </c>
      <c r="H890" s="151">
        <f t="shared" si="79"/>
        <v>0</v>
      </c>
      <c r="I890" s="151">
        <f t="shared" si="82"/>
        <v>0</v>
      </c>
      <c r="J890" s="734">
        <v>0</v>
      </c>
      <c r="K890" s="151">
        <v>0</v>
      </c>
      <c r="L890" s="151">
        <f t="shared" si="80"/>
        <v>0</v>
      </c>
      <c r="M890" s="725"/>
      <c r="N890" s="790">
        <f t="shared" si="78"/>
        <v>0</v>
      </c>
      <c r="O890" s="165">
        <v>0</v>
      </c>
    </row>
    <row r="891" spans="1:15" x14ac:dyDescent="0.3">
      <c r="A891" s="158">
        <v>114</v>
      </c>
      <c r="B891" s="333" t="s">
        <v>1332</v>
      </c>
      <c r="C891" s="146"/>
      <c r="D891" s="146"/>
      <c r="E891" s="146"/>
      <c r="F891" s="146"/>
      <c r="G891" s="702">
        <f t="shared" si="81"/>
        <v>0</v>
      </c>
      <c r="H891" s="151">
        <f t="shared" si="79"/>
        <v>0</v>
      </c>
      <c r="I891" s="151">
        <f t="shared" si="82"/>
        <v>0</v>
      </c>
      <c r="J891" s="734">
        <v>0</v>
      </c>
      <c r="K891" s="151">
        <v>0</v>
      </c>
      <c r="L891" s="151">
        <f t="shared" si="80"/>
        <v>0</v>
      </c>
      <c r="M891" s="725"/>
      <c r="N891" s="790">
        <f t="shared" si="78"/>
        <v>0</v>
      </c>
      <c r="O891" s="165">
        <v>0</v>
      </c>
    </row>
    <row r="892" spans="1:15" x14ac:dyDescent="0.3">
      <c r="A892" s="158">
        <v>115</v>
      </c>
      <c r="B892" s="333" t="s">
        <v>1333</v>
      </c>
      <c r="C892" s="146"/>
      <c r="D892" s="146"/>
      <c r="E892" s="146"/>
      <c r="F892" s="146"/>
      <c r="G892" s="702">
        <f t="shared" si="81"/>
        <v>0</v>
      </c>
      <c r="H892" s="151">
        <f t="shared" si="79"/>
        <v>0</v>
      </c>
      <c r="I892" s="151">
        <f t="shared" si="82"/>
        <v>0</v>
      </c>
      <c r="J892" s="734">
        <v>0</v>
      </c>
      <c r="K892" s="151">
        <v>0</v>
      </c>
      <c r="L892" s="151">
        <f t="shared" si="80"/>
        <v>0</v>
      </c>
      <c r="M892" s="725"/>
      <c r="N892" s="790">
        <f t="shared" si="78"/>
        <v>0</v>
      </c>
      <c r="O892" s="165">
        <v>0</v>
      </c>
    </row>
    <row r="893" spans="1:15" x14ac:dyDescent="0.3">
      <c r="A893" s="158">
        <v>116</v>
      </c>
      <c r="B893" s="333" t="s">
        <v>1334</v>
      </c>
      <c r="C893" s="146"/>
      <c r="D893" s="146"/>
      <c r="E893" s="146"/>
      <c r="F893" s="146"/>
      <c r="G893" s="702">
        <f t="shared" si="81"/>
        <v>0</v>
      </c>
      <c r="H893" s="151">
        <f t="shared" si="79"/>
        <v>0</v>
      </c>
      <c r="I893" s="151">
        <f t="shared" si="82"/>
        <v>0</v>
      </c>
      <c r="J893" s="734">
        <v>0</v>
      </c>
      <c r="K893" s="151">
        <v>0</v>
      </c>
      <c r="L893" s="151">
        <f t="shared" si="80"/>
        <v>0</v>
      </c>
      <c r="M893" s="725"/>
      <c r="N893" s="790">
        <f t="shared" si="78"/>
        <v>0</v>
      </c>
      <c r="O893" s="165">
        <v>0</v>
      </c>
    </row>
    <row r="894" spans="1:15" x14ac:dyDescent="0.3">
      <c r="A894" s="158">
        <v>117</v>
      </c>
      <c r="B894" s="333" t="s">
        <v>1335</v>
      </c>
      <c r="C894" s="146"/>
      <c r="D894" s="146"/>
      <c r="E894" s="146"/>
      <c r="F894" s="146"/>
      <c r="G894" s="702">
        <f t="shared" si="81"/>
        <v>0</v>
      </c>
      <c r="H894" s="151">
        <f t="shared" si="79"/>
        <v>0</v>
      </c>
      <c r="I894" s="151">
        <f t="shared" si="82"/>
        <v>0</v>
      </c>
      <c r="J894" s="734">
        <v>0</v>
      </c>
      <c r="K894" s="151">
        <v>0</v>
      </c>
      <c r="L894" s="151">
        <f t="shared" si="80"/>
        <v>0</v>
      </c>
      <c r="M894" s="725"/>
      <c r="N894" s="790">
        <f t="shared" si="78"/>
        <v>0</v>
      </c>
      <c r="O894" s="165">
        <v>0</v>
      </c>
    </row>
    <row r="895" spans="1:15" x14ac:dyDescent="0.3">
      <c r="A895" s="158">
        <v>118</v>
      </c>
      <c r="B895" s="333" t="s">
        <v>1336</v>
      </c>
      <c r="C895" s="146">
        <v>2329.16</v>
      </c>
      <c r="D895" s="146"/>
      <c r="E895" s="146"/>
      <c r="F895" s="146">
        <f>C895+D895+E895</f>
        <v>2329.16</v>
      </c>
      <c r="G895" s="702">
        <f t="shared" si="81"/>
        <v>2.4696025951842348E-2</v>
      </c>
      <c r="H895" s="151">
        <f t="shared" si="79"/>
        <v>105.73480031151541</v>
      </c>
      <c r="I895" s="151">
        <f t="shared" si="82"/>
        <v>23.261656068533391</v>
      </c>
      <c r="J895" s="734">
        <v>40.521252523303104</v>
      </c>
      <c r="K895" s="151">
        <v>28.843297992557599</v>
      </c>
      <c r="L895" s="151">
        <f t="shared" si="80"/>
        <v>35.159980252927717</v>
      </c>
      <c r="M895" s="725">
        <f>(K895+J895+I895+H895)/F895</f>
        <v>8.5164182321484788E-2</v>
      </c>
      <c r="N895" s="790">
        <f t="shared" ref="N895:N955" si="83">K895*1.7</f>
        <v>49.033606587347919</v>
      </c>
      <c r="O895" s="165">
        <v>0</v>
      </c>
    </row>
    <row r="896" spans="1:15" x14ac:dyDescent="0.3">
      <c r="A896" s="158">
        <v>119</v>
      </c>
      <c r="B896" s="333" t="s">
        <v>1337</v>
      </c>
      <c r="C896" s="146">
        <v>1481.3</v>
      </c>
      <c r="D896" s="146"/>
      <c r="E896" s="146"/>
      <c r="F896" s="146">
        <f>C896+D896+E896</f>
        <v>1481.3</v>
      </c>
      <c r="G896" s="702">
        <f t="shared" si="81"/>
        <v>1.5706187313221966E-2</v>
      </c>
      <c r="H896" s="151">
        <f t="shared" si="79"/>
        <v>67.245255672194176</v>
      </c>
      <c r="I896" s="151">
        <f t="shared" si="82"/>
        <v>14.793956247882718</v>
      </c>
      <c r="J896" s="734">
        <v>25.770720501283243</v>
      </c>
      <c r="K896" s="151">
        <v>18.343770851455279</v>
      </c>
      <c r="L896" s="151">
        <f t="shared" si="80"/>
        <v>22.361056667923986</v>
      </c>
      <c r="M896" s="725">
        <f>(K896+J896+I896+H896)/F896</f>
        <v>8.5164182321484788E-2</v>
      </c>
      <c r="N896" s="790">
        <f t="shared" si="83"/>
        <v>31.184410447473972</v>
      </c>
      <c r="O896" s="165">
        <v>0</v>
      </c>
    </row>
    <row r="897" spans="1:15" x14ac:dyDescent="0.3">
      <c r="A897" s="158">
        <v>120</v>
      </c>
      <c r="B897" s="333" t="s">
        <v>1338</v>
      </c>
      <c r="C897" s="146"/>
      <c r="D897" s="146"/>
      <c r="E897" s="146"/>
      <c r="F897" s="146"/>
      <c r="G897" s="702">
        <f t="shared" si="81"/>
        <v>0</v>
      </c>
      <c r="H897" s="151">
        <f t="shared" si="79"/>
        <v>0</v>
      </c>
      <c r="I897" s="151">
        <f t="shared" si="82"/>
        <v>0</v>
      </c>
      <c r="J897" s="734">
        <v>0</v>
      </c>
      <c r="K897" s="151">
        <v>0</v>
      </c>
      <c r="L897" s="151">
        <f t="shared" si="80"/>
        <v>0</v>
      </c>
      <c r="M897" s="725"/>
      <c r="N897" s="790">
        <f t="shared" si="83"/>
        <v>0</v>
      </c>
      <c r="O897" s="165">
        <v>0</v>
      </c>
    </row>
    <row r="898" spans="1:15" x14ac:dyDescent="0.3">
      <c r="A898" s="158">
        <v>121</v>
      </c>
      <c r="B898" s="333" t="s">
        <v>1339</v>
      </c>
      <c r="C898" s="146"/>
      <c r="D898" s="146"/>
      <c r="E898" s="146"/>
      <c r="F898" s="146"/>
      <c r="G898" s="702">
        <f t="shared" si="81"/>
        <v>0</v>
      </c>
      <c r="H898" s="151">
        <f t="shared" si="79"/>
        <v>0</v>
      </c>
      <c r="I898" s="151">
        <f t="shared" si="82"/>
        <v>0</v>
      </c>
      <c r="J898" s="734">
        <v>0</v>
      </c>
      <c r="K898" s="151">
        <v>0</v>
      </c>
      <c r="L898" s="151">
        <f t="shared" si="80"/>
        <v>0</v>
      </c>
      <c r="M898" s="725"/>
      <c r="N898" s="790">
        <f t="shared" si="83"/>
        <v>0</v>
      </c>
      <c r="O898" s="165">
        <v>0</v>
      </c>
    </row>
    <row r="899" spans="1:15" x14ac:dyDescent="0.3">
      <c r="A899" s="158">
        <v>122</v>
      </c>
      <c r="B899" s="333" t="s">
        <v>1340</v>
      </c>
      <c r="C899" s="146"/>
      <c r="D899" s="146"/>
      <c r="E899" s="146"/>
      <c r="F899" s="146"/>
      <c r="G899" s="702">
        <f t="shared" si="81"/>
        <v>0</v>
      </c>
      <c r="H899" s="151">
        <f t="shared" si="79"/>
        <v>0</v>
      </c>
      <c r="I899" s="151">
        <f t="shared" si="82"/>
        <v>0</v>
      </c>
      <c r="J899" s="734">
        <v>0</v>
      </c>
      <c r="K899" s="151">
        <v>0</v>
      </c>
      <c r="L899" s="151">
        <f t="shared" si="80"/>
        <v>0</v>
      </c>
      <c r="M899" s="725"/>
      <c r="N899" s="790">
        <f t="shared" si="83"/>
        <v>0</v>
      </c>
      <c r="O899" s="165">
        <v>0</v>
      </c>
    </row>
    <row r="900" spans="1:15" x14ac:dyDescent="0.3">
      <c r="A900" s="158">
        <v>123</v>
      </c>
      <c r="B900" s="333" t="s">
        <v>1341</v>
      </c>
      <c r="C900" s="146"/>
      <c r="D900" s="146"/>
      <c r="E900" s="146"/>
      <c r="F900" s="146"/>
      <c r="G900" s="702">
        <f t="shared" si="81"/>
        <v>0</v>
      </c>
      <c r="H900" s="151">
        <f t="shared" si="79"/>
        <v>0</v>
      </c>
      <c r="I900" s="151">
        <f t="shared" si="82"/>
        <v>0</v>
      </c>
      <c r="J900" s="734">
        <v>0</v>
      </c>
      <c r="K900" s="151">
        <v>0</v>
      </c>
      <c r="L900" s="151">
        <f t="shared" ref="L900:L963" si="84">K900*1.219</f>
        <v>0</v>
      </c>
      <c r="M900" s="725"/>
      <c r="N900" s="790">
        <f t="shared" si="83"/>
        <v>0</v>
      </c>
      <c r="O900" s="165">
        <v>0</v>
      </c>
    </row>
    <row r="901" spans="1:15" x14ac:dyDescent="0.3">
      <c r="A901" s="158">
        <v>124</v>
      </c>
      <c r="B901" s="333" t="s">
        <v>1342</v>
      </c>
      <c r="C901" s="146"/>
      <c r="D901" s="146"/>
      <c r="E901" s="146"/>
      <c r="F901" s="146"/>
      <c r="G901" s="702">
        <f t="shared" si="81"/>
        <v>0</v>
      </c>
      <c r="H901" s="151">
        <f t="shared" si="79"/>
        <v>0</v>
      </c>
      <c r="I901" s="151">
        <f t="shared" si="82"/>
        <v>0</v>
      </c>
      <c r="J901" s="734">
        <v>0</v>
      </c>
      <c r="K901" s="151">
        <v>0</v>
      </c>
      <c r="L901" s="151">
        <f t="shared" si="84"/>
        <v>0</v>
      </c>
      <c r="M901" s="725"/>
      <c r="N901" s="790">
        <f t="shared" si="83"/>
        <v>0</v>
      </c>
      <c r="O901" s="165">
        <v>0</v>
      </c>
    </row>
    <row r="902" spans="1:15" x14ac:dyDescent="0.3">
      <c r="A902" s="158">
        <v>125</v>
      </c>
      <c r="B902" s="333" t="s">
        <v>1344</v>
      </c>
      <c r="C902" s="146"/>
      <c r="D902" s="146"/>
      <c r="E902" s="146"/>
      <c r="F902" s="146"/>
      <c r="G902" s="702">
        <f t="shared" si="81"/>
        <v>0</v>
      </c>
      <c r="H902" s="151">
        <f t="shared" si="79"/>
        <v>0</v>
      </c>
      <c r="I902" s="151">
        <f t="shared" si="82"/>
        <v>0</v>
      </c>
      <c r="J902" s="734">
        <v>0</v>
      </c>
      <c r="K902" s="151">
        <v>0</v>
      </c>
      <c r="L902" s="151">
        <f t="shared" si="84"/>
        <v>0</v>
      </c>
      <c r="M902" s="725"/>
      <c r="N902" s="790">
        <f t="shared" si="83"/>
        <v>0</v>
      </c>
      <c r="O902" s="165">
        <v>0</v>
      </c>
    </row>
    <row r="903" spans="1:15" x14ac:dyDescent="0.3">
      <c r="A903" s="158">
        <v>126</v>
      </c>
      <c r="B903" s="333" t="s">
        <v>1345</v>
      </c>
      <c r="C903" s="146"/>
      <c r="D903" s="146"/>
      <c r="E903" s="146"/>
      <c r="F903" s="146"/>
      <c r="G903" s="702">
        <f t="shared" si="81"/>
        <v>0</v>
      </c>
      <c r="H903" s="151">
        <f t="shared" ref="H903:H966" si="85">G903*4281.45</f>
        <v>0</v>
      </c>
      <c r="I903" s="151">
        <f t="shared" si="82"/>
        <v>0</v>
      </c>
      <c r="J903" s="734">
        <v>0</v>
      </c>
      <c r="K903" s="151">
        <v>0</v>
      </c>
      <c r="L903" s="151">
        <f t="shared" si="84"/>
        <v>0</v>
      </c>
      <c r="M903" s="725"/>
      <c r="N903" s="790">
        <f t="shared" si="83"/>
        <v>0</v>
      </c>
      <c r="O903" s="165">
        <v>0</v>
      </c>
    </row>
    <row r="904" spans="1:15" x14ac:dyDescent="0.3">
      <c r="A904" s="158">
        <v>127</v>
      </c>
      <c r="B904" s="333" t="s">
        <v>1346</v>
      </c>
      <c r="C904" s="146"/>
      <c r="D904" s="146"/>
      <c r="E904" s="146"/>
      <c r="F904" s="146"/>
      <c r="G904" s="702">
        <f t="shared" si="81"/>
        <v>0</v>
      </c>
      <c r="H904" s="151">
        <f t="shared" si="85"/>
        <v>0</v>
      </c>
      <c r="I904" s="151">
        <f t="shared" si="82"/>
        <v>0</v>
      </c>
      <c r="J904" s="734">
        <v>0</v>
      </c>
      <c r="K904" s="151">
        <v>0</v>
      </c>
      <c r="L904" s="151">
        <f t="shared" si="84"/>
        <v>0</v>
      </c>
      <c r="M904" s="725"/>
      <c r="N904" s="790">
        <f t="shared" si="83"/>
        <v>0</v>
      </c>
      <c r="O904" s="165">
        <v>0</v>
      </c>
    </row>
    <row r="905" spans="1:15" x14ac:dyDescent="0.3">
      <c r="A905" s="158">
        <v>128</v>
      </c>
      <c r="B905" s="333" t="s">
        <v>1347</v>
      </c>
      <c r="C905" s="146"/>
      <c r="D905" s="146"/>
      <c r="E905" s="146"/>
      <c r="F905" s="146"/>
      <c r="G905" s="702">
        <f t="shared" si="81"/>
        <v>0</v>
      </c>
      <c r="H905" s="151">
        <f t="shared" si="85"/>
        <v>0</v>
      </c>
      <c r="I905" s="151">
        <f t="shared" si="82"/>
        <v>0</v>
      </c>
      <c r="J905" s="734">
        <v>0</v>
      </c>
      <c r="K905" s="151">
        <v>0</v>
      </c>
      <c r="L905" s="151">
        <f t="shared" si="84"/>
        <v>0</v>
      </c>
      <c r="M905" s="725"/>
      <c r="N905" s="790">
        <f t="shared" si="83"/>
        <v>0</v>
      </c>
      <c r="O905" s="165">
        <v>62.590665267626136</v>
      </c>
    </row>
    <row r="906" spans="1:15" x14ac:dyDescent="0.3">
      <c r="A906" s="158">
        <v>129</v>
      </c>
      <c r="B906" s="333" t="s">
        <v>1348</v>
      </c>
      <c r="C906" s="146"/>
      <c r="D906" s="146"/>
      <c r="E906" s="146"/>
      <c r="F906" s="146"/>
      <c r="G906" s="702">
        <f t="shared" si="81"/>
        <v>0</v>
      </c>
      <c r="H906" s="151">
        <f t="shared" si="85"/>
        <v>0</v>
      </c>
      <c r="I906" s="151">
        <f t="shared" si="82"/>
        <v>0</v>
      </c>
      <c r="J906" s="734">
        <v>0</v>
      </c>
      <c r="K906" s="151">
        <v>0</v>
      </c>
      <c r="L906" s="151">
        <f t="shared" si="84"/>
        <v>0</v>
      </c>
      <c r="M906" s="725"/>
      <c r="N906" s="790">
        <f t="shared" si="83"/>
        <v>0</v>
      </c>
      <c r="O906" s="165">
        <v>0</v>
      </c>
    </row>
    <row r="907" spans="1:15" x14ac:dyDescent="0.3">
      <c r="A907" s="158">
        <v>130</v>
      </c>
      <c r="B907" s="333" t="s">
        <v>1349</v>
      </c>
      <c r="C907" s="146"/>
      <c r="D907" s="146"/>
      <c r="E907" s="153"/>
      <c r="F907" s="146"/>
      <c r="G907" s="702">
        <f t="shared" si="81"/>
        <v>0</v>
      </c>
      <c r="H907" s="151">
        <f t="shared" si="85"/>
        <v>0</v>
      </c>
      <c r="I907" s="151">
        <f t="shared" ref="I907:I970" si="86">H907*0.22</f>
        <v>0</v>
      </c>
      <c r="J907" s="734">
        <v>0</v>
      </c>
      <c r="K907" s="151">
        <v>0</v>
      </c>
      <c r="L907" s="151">
        <f t="shared" si="84"/>
        <v>0</v>
      </c>
      <c r="M907" s="725"/>
      <c r="N907" s="790">
        <f t="shared" si="83"/>
        <v>0</v>
      </c>
      <c r="O907" s="165">
        <v>0</v>
      </c>
    </row>
    <row r="908" spans="1:15" x14ac:dyDescent="0.3">
      <c r="A908" s="158">
        <v>131</v>
      </c>
      <c r="B908" s="333" t="s">
        <v>1350</v>
      </c>
      <c r="C908" s="146"/>
      <c r="D908" s="146"/>
      <c r="E908" s="146"/>
      <c r="F908" s="146"/>
      <c r="G908" s="702">
        <f t="shared" si="81"/>
        <v>0</v>
      </c>
      <c r="H908" s="151">
        <f t="shared" si="85"/>
        <v>0</v>
      </c>
      <c r="I908" s="151">
        <f t="shared" si="86"/>
        <v>0</v>
      </c>
      <c r="J908" s="734">
        <v>0</v>
      </c>
      <c r="K908" s="151">
        <v>0</v>
      </c>
      <c r="L908" s="151">
        <f t="shared" si="84"/>
        <v>0</v>
      </c>
      <c r="M908" s="725"/>
      <c r="N908" s="790">
        <f t="shared" si="83"/>
        <v>0</v>
      </c>
      <c r="O908" s="165">
        <v>0</v>
      </c>
    </row>
    <row r="909" spans="1:15" x14ac:dyDescent="0.3">
      <c r="A909" s="158">
        <v>132</v>
      </c>
      <c r="B909" s="333" t="s">
        <v>1351</v>
      </c>
      <c r="C909" s="146"/>
      <c r="D909" s="146"/>
      <c r="E909" s="146"/>
      <c r="F909" s="146"/>
      <c r="G909" s="702">
        <f t="shared" si="81"/>
        <v>0</v>
      </c>
      <c r="H909" s="151">
        <f t="shared" si="85"/>
        <v>0</v>
      </c>
      <c r="I909" s="151">
        <f t="shared" si="86"/>
        <v>0</v>
      </c>
      <c r="J909" s="734">
        <v>0</v>
      </c>
      <c r="K909" s="151">
        <v>0</v>
      </c>
      <c r="L909" s="151">
        <f t="shared" si="84"/>
        <v>0</v>
      </c>
      <c r="M909" s="725"/>
      <c r="N909" s="790">
        <f t="shared" si="83"/>
        <v>0</v>
      </c>
      <c r="O909" s="165">
        <v>0</v>
      </c>
    </row>
    <row r="910" spans="1:15" x14ac:dyDescent="0.3">
      <c r="A910" s="158">
        <v>133</v>
      </c>
      <c r="B910" s="333" t="s">
        <v>1352</v>
      </c>
      <c r="C910" s="146"/>
      <c r="D910" s="146"/>
      <c r="E910" s="146"/>
      <c r="F910" s="146"/>
      <c r="G910" s="702">
        <f t="shared" ref="G910:G973" si="87">2/188626.3*F910</f>
        <v>0</v>
      </c>
      <c r="H910" s="151">
        <f t="shared" si="85"/>
        <v>0</v>
      </c>
      <c r="I910" s="151">
        <f t="shared" si="86"/>
        <v>0</v>
      </c>
      <c r="J910" s="734">
        <v>0</v>
      </c>
      <c r="K910" s="151">
        <v>0</v>
      </c>
      <c r="L910" s="151">
        <f t="shared" si="84"/>
        <v>0</v>
      </c>
      <c r="M910" s="725"/>
      <c r="N910" s="790">
        <f t="shared" si="83"/>
        <v>0</v>
      </c>
      <c r="O910" s="165">
        <v>3.7386503617456275</v>
      </c>
    </row>
    <row r="911" spans="1:15" x14ac:dyDescent="0.3">
      <c r="A911" s="158">
        <v>134</v>
      </c>
      <c r="B911" s="333" t="s">
        <v>1353</v>
      </c>
      <c r="C911" s="146"/>
      <c r="D911" s="146"/>
      <c r="E911" s="146"/>
      <c r="F911" s="146"/>
      <c r="G911" s="702">
        <f t="shared" si="87"/>
        <v>0</v>
      </c>
      <c r="H911" s="151">
        <f t="shared" si="85"/>
        <v>0</v>
      </c>
      <c r="I911" s="151">
        <f t="shared" si="86"/>
        <v>0</v>
      </c>
      <c r="J911" s="734">
        <v>0</v>
      </c>
      <c r="K911" s="151">
        <v>0</v>
      </c>
      <c r="L911" s="151">
        <f t="shared" si="84"/>
        <v>0</v>
      </c>
      <c r="M911" s="725"/>
      <c r="N911" s="790">
        <f t="shared" si="83"/>
        <v>0</v>
      </c>
      <c r="O911" s="165">
        <v>0.6160576621546896</v>
      </c>
    </row>
    <row r="912" spans="1:15" x14ac:dyDescent="0.3">
      <c r="A912" s="158">
        <v>135</v>
      </c>
      <c r="B912" s="333" t="s">
        <v>1354</v>
      </c>
      <c r="C912" s="146"/>
      <c r="D912" s="146"/>
      <c r="E912" s="146"/>
      <c r="F912" s="146"/>
      <c r="G912" s="702">
        <f t="shared" si="87"/>
        <v>0</v>
      </c>
      <c r="H912" s="151">
        <f t="shared" si="85"/>
        <v>0</v>
      </c>
      <c r="I912" s="151">
        <f t="shared" si="86"/>
        <v>0</v>
      </c>
      <c r="J912" s="734">
        <v>0</v>
      </c>
      <c r="K912" s="151">
        <v>0</v>
      </c>
      <c r="L912" s="151">
        <f t="shared" si="84"/>
        <v>0</v>
      </c>
      <c r="M912" s="725"/>
      <c r="N912" s="790">
        <f t="shared" si="83"/>
        <v>0</v>
      </c>
      <c r="O912" s="165">
        <v>43.182865891527591</v>
      </c>
    </row>
    <row r="913" spans="1:15" x14ac:dyDescent="0.3">
      <c r="A913" s="158">
        <v>136</v>
      </c>
      <c r="B913" s="333" t="s">
        <v>1355</v>
      </c>
      <c r="C913" s="146"/>
      <c r="D913" s="146"/>
      <c r="E913" s="146"/>
      <c r="F913" s="146"/>
      <c r="G913" s="702">
        <f t="shared" si="87"/>
        <v>0</v>
      </c>
      <c r="H913" s="151">
        <f t="shared" si="85"/>
        <v>0</v>
      </c>
      <c r="I913" s="151">
        <f t="shared" si="86"/>
        <v>0</v>
      </c>
      <c r="J913" s="734">
        <v>0</v>
      </c>
      <c r="K913" s="151">
        <v>0</v>
      </c>
      <c r="L913" s="151">
        <f t="shared" si="84"/>
        <v>0</v>
      </c>
      <c r="M913" s="725"/>
      <c r="N913" s="790">
        <f t="shared" si="83"/>
        <v>0</v>
      </c>
      <c r="O913" s="165">
        <v>43.064149200408515</v>
      </c>
    </row>
    <row r="914" spans="1:15" x14ac:dyDescent="0.3">
      <c r="A914" s="158">
        <v>137</v>
      </c>
      <c r="B914" s="333" t="s">
        <v>1356</v>
      </c>
      <c r="C914" s="146"/>
      <c r="D914" s="146"/>
      <c r="E914" s="146"/>
      <c r="F914" s="146"/>
      <c r="G914" s="702">
        <f t="shared" si="87"/>
        <v>0</v>
      </c>
      <c r="H914" s="151">
        <f t="shared" si="85"/>
        <v>0</v>
      </c>
      <c r="I914" s="151">
        <f t="shared" si="86"/>
        <v>0</v>
      </c>
      <c r="J914" s="734">
        <v>0</v>
      </c>
      <c r="K914" s="151">
        <v>0</v>
      </c>
      <c r="L914" s="151">
        <f t="shared" si="84"/>
        <v>0</v>
      </c>
      <c r="M914" s="725"/>
      <c r="N914" s="790">
        <f t="shared" si="83"/>
        <v>0</v>
      </c>
      <c r="O914" s="165">
        <v>0</v>
      </c>
    </row>
    <row r="915" spans="1:15" x14ac:dyDescent="0.3">
      <c r="A915" s="158">
        <v>138</v>
      </c>
      <c r="B915" s="333" t="s">
        <v>1357</v>
      </c>
      <c r="C915" s="146"/>
      <c r="D915" s="146"/>
      <c r="E915" s="146"/>
      <c r="F915" s="146"/>
      <c r="G915" s="702">
        <f t="shared" si="87"/>
        <v>0</v>
      </c>
      <c r="H915" s="151">
        <f t="shared" si="85"/>
        <v>0</v>
      </c>
      <c r="I915" s="151">
        <f t="shared" si="86"/>
        <v>0</v>
      </c>
      <c r="J915" s="734">
        <v>0</v>
      </c>
      <c r="K915" s="151">
        <v>0</v>
      </c>
      <c r="L915" s="151">
        <f t="shared" si="84"/>
        <v>0</v>
      </c>
      <c r="M915" s="725"/>
      <c r="N915" s="790">
        <f t="shared" si="83"/>
        <v>0</v>
      </c>
      <c r="O915" s="165">
        <v>211.27466522361487</v>
      </c>
    </row>
    <row r="916" spans="1:15" x14ac:dyDescent="0.3">
      <c r="A916" s="158">
        <v>139</v>
      </c>
      <c r="B916" s="333" t="s">
        <v>1358</v>
      </c>
      <c r="C916" s="146"/>
      <c r="D916" s="146"/>
      <c r="E916" s="146"/>
      <c r="F916" s="146"/>
      <c r="G916" s="702">
        <f t="shared" si="87"/>
        <v>0</v>
      </c>
      <c r="H916" s="151">
        <f t="shared" si="85"/>
        <v>0</v>
      </c>
      <c r="I916" s="151">
        <f t="shared" si="86"/>
        <v>0</v>
      </c>
      <c r="J916" s="734">
        <v>0</v>
      </c>
      <c r="K916" s="151">
        <v>0</v>
      </c>
      <c r="L916" s="151">
        <f t="shared" si="84"/>
        <v>0</v>
      </c>
      <c r="M916" s="725"/>
      <c r="N916" s="790">
        <f t="shared" si="83"/>
        <v>0</v>
      </c>
      <c r="O916" s="165">
        <v>0</v>
      </c>
    </row>
    <row r="917" spans="1:15" x14ac:dyDescent="0.3">
      <c r="A917" s="158">
        <v>140</v>
      </c>
      <c r="B917" s="333" t="s">
        <v>1359</v>
      </c>
      <c r="C917" s="146"/>
      <c r="D917" s="146"/>
      <c r="E917" s="146"/>
      <c r="F917" s="146"/>
      <c r="G917" s="702">
        <f t="shared" si="87"/>
        <v>0</v>
      </c>
      <c r="H917" s="151">
        <f t="shared" si="85"/>
        <v>0</v>
      </c>
      <c r="I917" s="151">
        <f t="shared" si="86"/>
        <v>0</v>
      </c>
      <c r="J917" s="734">
        <v>0</v>
      </c>
      <c r="K917" s="151">
        <v>0</v>
      </c>
      <c r="L917" s="151">
        <f t="shared" si="84"/>
        <v>0</v>
      </c>
      <c r="M917" s="725"/>
      <c r="N917" s="790">
        <f t="shared" si="83"/>
        <v>0</v>
      </c>
      <c r="O917" s="165">
        <v>0</v>
      </c>
    </row>
    <row r="918" spans="1:15" x14ac:dyDescent="0.3">
      <c r="A918" s="158">
        <v>141</v>
      </c>
      <c r="B918" s="333" t="s">
        <v>1360</v>
      </c>
      <c r="C918" s="146"/>
      <c r="D918" s="146"/>
      <c r="E918" s="146"/>
      <c r="F918" s="146"/>
      <c r="G918" s="702">
        <f t="shared" si="87"/>
        <v>0</v>
      </c>
      <c r="H918" s="151">
        <f t="shared" si="85"/>
        <v>0</v>
      </c>
      <c r="I918" s="151">
        <f t="shared" si="86"/>
        <v>0</v>
      </c>
      <c r="J918" s="734">
        <v>0</v>
      </c>
      <c r="K918" s="151">
        <v>0</v>
      </c>
      <c r="L918" s="151">
        <f t="shared" si="84"/>
        <v>0</v>
      </c>
      <c r="M918" s="725"/>
      <c r="N918" s="790">
        <f t="shared" si="83"/>
        <v>0</v>
      </c>
      <c r="O918" s="165">
        <v>12.611995916214031</v>
      </c>
    </row>
    <row r="919" spans="1:15" x14ac:dyDescent="0.3">
      <c r="A919" s="158">
        <v>142</v>
      </c>
      <c r="B919" s="333" t="s">
        <v>1361</v>
      </c>
      <c r="C919" s="153"/>
      <c r="D919" s="146"/>
      <c r="E919" s="146"/>
      <c r="F919" s="146"/>
      <c r="G919" s="702">
        <f t="shared" si="87"/>
        <v>0</v>
      </c>
      <c r="H919" s="151">
        <f t="shared" si="85"/>
        <v>0</v>
      </c>
      <c r="I919" s="151">
        <f t="shared" si="86"/>
        <v>0</v>
      </c>
      <c r="J919" s="734">
        <v>0</v>
      </c>
      <c r="K919" s="151">
        <v>0</v>
      </c>
      <c r="L919" s="151">
        <f t="shared" si="84"/>
        <v>0</v>
      </c>
      <c r="M919" s="725"/>
      <c r="N919" s="790">
        <f t="shared" si="83"/>
        <v>0</v>
      </c>
      <c r="O919" s="165">
        <v>0</v>
      </c>
    </row>
    <row r="920" spans="1:15" x14ac:dyDescent="0.3">
      <c r="A920" s="158">
        <v>143</v>
      </c>
      <c r="B920" s="333" t="s">
        <v>1362</v>
      </c>
      <c r="C920" s="146"/>
      <c r="D920" s="146"/>
      <c r="E920" s="146"/>
      <c r="F920" s="146"/>
      <c r="G920" s="702">
        <f t="shared" si="87"/>
        <v>0</v>
      </c>
      <c r="H920" s="151">
        <f t="shared" si="85"/>
        <v>0</v>
      </c>
      <c r="I920" s="151">
        <f t="shared" si="86"/>
        <v>0</v>
      </c>
      <c r="J920" s="734">
        <v>0</v>
      </c>
      <c r="K920" s="151">
        <v>0</v>
      </c>
      <c r="L920" s="151">
        <f t="shared" si="84"/>
        <v>0</v>
      </c>
      <c r="M920" s="725"/>
      <c r="N920" s="790">
        <f t="shared" si="83"/>
        <v>0</v>
      </c>
      <c r="O920" s="165">
        <v>0</v>
      </c>
    </row>
    <row r="921" spans="1:15" x14ac:dyDescent="0.3">
      <c r="A921" s="158">
        <v>144</v>
      </c>
      <c r="B921" s="333" t="s">
        <v>1363</v>
      </c>
      <c r="C921" s="146"/>
      <c r="D921" s="146"/>
      <c r="E921" s="146"/>
      <c r="F921" s="146"/>
      <c r="G921" s="702">
        <f t="shared" si="87"/>
        <v>0</v>
      </c>
      <c r="H921" s="151">
        <f t="shared" si="85"/>
        <v>0</v>
      </c>
      <c r="I921" s="151">
        <f t="shared" si="86"/>
        <v>0</v>
      </c>
      <c r="J921" s="734">
        <v>0</v>
      </c>
      <c r="K921" s="151">
        <v>0</v>
      </c>
      <c r="L921" s="151">
        <f t="shared" si="84"/>
        <v>0</v>
      </c>
      <c r="M921" s="725"/>
      <c r="N921" s="790">
        <f t="shared" si="83"/>
        <v>0</v>
      </c>
      <c r="O921" s="165">
        <v>0</v>
      </c>
    </row>
    <row r="922" spans="1:15" x14ac:dyDescent="0.3">
      <c r="A922" s="158">
        <v>145</v>
      </c>
      <c r="B922" s="333" t="s">
        <v>1364</v>
      </c>
      <c r="C922" s="146">
        <v>463.5</v>
      </c>
      <c r="D922" s="146"/>
      <c r="E922" s="146"/>
      <c r="F922" s="146">
        <f>C922+D922+E922</f>
        <v>463.5</v>
      </c>
      <c r="G922" s="702">
        <f t="shared" si="87"/>
        <v>4.9144790519667731E-3</v>
      </c>
      <c r="H922" s="151">
        <f t="shared" si="85"/>
        <v>21.04109633704314</v>
      </c>
      <c r="I922" s="151">
        <f t="shared" si="86"/>
        <v>4.6290411941494911</v>
      </c>
      <c r="J922" s="734">
        <v>8.0636798436135724</v>
      </c>
      <c r="K922" s="151">
        <v>5.7397811312019984</v>
      </c>
      <c r="L922" s="151">
        <f t="shared" si="84"/>
        <v>6.9967931989352365</v>
      </c>
      <c r="M922" s="725">
        <f>(K922+J922+I922+H922)/F922</f>
        <v>8.5164182321484788E-2</v>
      </c>
      <c r="N922" s="790">
        <f t="shared" si="83"/>
        <v>9.7576279230433975</v>
      </c>
      <c r="O922" s="165">
        <v>0</v>
      </c>
    </row>
    <row r="923" spans="1:15" x14ac:dyDescent="0.3">
      <c r="A923" s="158">
        <v>146</v>
      </c>
      <c r="B923" s="333" t="s">
        <v>1365</v>
      </c>
      <c r="C923" s="146"/>
      <c r="D923" s="146"/>
      <c r="E923" s="146"/>
      <c r="F923" s="146"/>
      <c r="G923" s="702">
        <f t="shared" si="87"/>
        <v>0</v>
      </c>
      <c r="H923" s="151">
        <f t="shared" si="85"/>
        <v>0</v>
      </c>
      <c r="I923" s="151">
        <f t="shared" si="86"/>
        <v>0</v>
      </c>
      <c r="J923" s="734">
        <v>0</v>
      </c>
      <c r="K923" s="151">
        <v>0</v>
      </c>
      <c r="L923" s="151">
        <f t="shared" si="84"/>
        <v>0</v>
      </c>
      <c r="M923" s="725"/>
      <c r="N923" s="790">
        <f t="shared" si="83"/>
        <v>0</v>
      </c>
      <c r="O923" s="165">
        <v>0</v>
      </c>
    </row>
    <row r="924" spans="1:15" x14ac:dyDescent="0.3">
      <c r="A924" s="158">
        <v>147</v>
      </c>
      <c r="B924" s="333" t="s">
        <v>1366</v>
      </c>
      <c r="C924" s="146">
        <v>725.1</v>
      </c>
      <c r="D924" s="146"/>
      <c r="E924" s="146"/>
      <c r="F924" s="146">
        <f>C924+D924+E924</f>
        <v>725.1</v>
      </c>
      <c r="G924" s="702">
        <f t="shared" si="87"/>
        <v>7.6882173906820004E-3</v>
      </c>
      <c r="H924" s="151">
        <f t="shared" si="85"/>
        <v>32.916718347335447</v>
      </c>
      <c r="I924" s="151">
        <f t="shared" si="86"/>
        <v>7.2416780364137985</v>
      </c>
      <c r="J924" s="734">
        <v>12.614831185769583</v>
      </c>
      <c r="K924" s="151">
        <v>8.9793210317897945</v>
      </c>
      <c r="L924" s="151">
        <f t="shared" si="84"/>
        <v>10.94579233775176</v>
      </c>
      <c r="M924" s="725">
        <f>(K924+J924+I924+H924)/F924</f>
        <v>8.5164182321484788E-2</v>
      </c>
      <c r="N924" s="790">
        <f t="shared" si="83"/>
        <v>15.26484575404265</v>
      </c>
      <c r="O924" s="165">
        <v>0</v>
      </c>
    </row>
    <row r="925" spans="1:15" x14ac:dyDescent="0.3">
      <c r="A925" s="158">
        <v>148</v>
      </c>
      <c r="B925" s="333" t="s">
        <v>2161</v>
      </c>
      <c r="C925" s="146"/>
      <c r="D925" s="146"/>
      <c r="E925" s="146"/>
      <c r="F925" s="146"/>
      <c r="G925" s="702">
        <f t="shared" si="87"/>
        <v>0</v>
      </c>
      <c r="H925" s="151">
        <f t="shared" si="85"/>
        <v>0</v>
      </c>
      <c r="I925" s="151">
        <f t="shared" si="86"/>
        <v>0</v>
      </c>
      <c r="J925" s="734">
        <v>0</v>
      </c>
      <c r="K925" s="151">
        <v>0</v>
      </c>
      <c r="L925" s="151">
        <f t="shared" si="84"/>
        <v>0</v>
      </c>
      <c r="M925" s="725"/>
      <c r="N925" s="790">
        <f t="shared" si="83"/>
        <v>0</v>
      </c>
      <c r="O925" s="165">
        <v>0</v>
      </c>
    </row>
    <row r="926" spans="1:15" x14ac:dyDescent="0.3">
      <c r="A926" s="158">
        <v>149</v>
      </c>
      <c r="B926" s="333" t="s">
        <v>1367</v>
      </c>
      <c r="C926" s="146"/>
      <c r="D926" s="146"/>
      <c r="E926" s="146"/>
      <c r="F926" s="146"/>
      <c r="G926" s="702">
        <f t="shared" si="87"/>
        <v>0</v>
      </c>
      <c r="H926" s="151">
        <f t="shared" si="85"/>
        <v>0</v>
      </c>
      <c r="I926" s="151">
        <f t="shared" si="86"/>
        <v>0</v>
      </c>
      <c r="J926" s="734">
        <v>0</v>
      </c>
      <c r="K926" s="151">
        <v>0</v>
      </c>
      <c r="L926" s="151">
        <f t="shared" si="84"/>
        <v>0</v>
      </c>
      <c r="M926" s="725"/>
      <c r="N926" s="790">
        <f t="shared" si="83"/>
        <v>0</v>
      </c>
      <c r="O926" s="165">
        <v>0</v>
      </c>
    </row>
    <row r="927" spans="1:15" x14ac:dyDescent="0.3">
      <c r="A927" s="158">
        <v>150</v>
      </c>
      <c r="B927" s="333" t="s">
        <v>1368</v>
      </c>
      <c r="C927" s="146">
        <v>807</v>
      </c>
      <c r="D927" s="146"/>
      <c r="E927" s="146"/>
      <c r="F927" s="146">
        <f>C927+D927+E927</f>
        <v>807</v>
      </c>
      <c r="G927" s="702">
        <f t="shared" si="87"/>
        <v>8.5566010678256432E-3</v>
      </c>
      <c r="H927" s="151">
        <f t="shared" si="85"/>
        <v>36.634659641842099</v>
      </c>
      <c r="I927" s="151">
        <f t="shared" si="86"/>
        <v>8.0596251212052614</v>
      </c>
      <c r="J927" s="734">
        <v>14.039675585320721</v>
      </c>
      <c r="K927" s="151">
        <v>9.9935347850701479</v>
      </c>
      <c r="L927" s="151">
        <f t="shared" si="84"/>
        <v>12.182118903000511</v>
      </c>
      <c r="M927" s="725">
        <f>(K927+J927+I927+H927)/F927</f>
        <v>8.5164182321484788E-2</v>
      </c>
      <c r="N927" s="790">
        <f t="shared" si="83"/>
        <v>16.989009134619252</v>
      </c>
      <c r="O927" s="165">
        <v>0</v>
      </c>
    </row>
    <row r="928" spans="1:15" x14ac:dyDescent="0.3">
      <c r="A928" s="158">
        <v>151</v>
      </c>
      <c r="B928" s="333" t="s">
        <v>1369</v>
      </c>
      <c r="C928" s="146">
        <v>1555.2</v>
      </c>
      <c r="D928" s="146"/>
      <c r="E928" s="146"/>
      <c r="F928" s="146">
        <f>C928+D928+E928</f>
        <v>1555.2</v>
      </c>
      <c r="G928" s="702">
        <f t="shared" si="87"/>
        <v>1.6489747187958415E-2</v>
      </c>
      <c r="H928" s="151">
        <f t="shared" si="85"/>
        <v>70.600028097884561</v>
      </c>
      <c r="I928" s="151">
        <f t="shared" si="86"/>
        <v>15.532006181534603</v>
      </c>
      <c r="J928" s="734">
        <v>27.056385960707289</v>
      </c>
      <c r="K928" s="151">
        <v>19.258916106246708</v>
      </c>
      <c r="L928" s="151">
        <f t="shared" si="84"/>
        <v>23.476618733514741</v>
      </c>
      <c r="M928" s="725">
        <f>(K928+J928+I928+H928)/F928</f>
        <v>8.5164182321484802E-2</v>
      </c>
      <c r="N928" s="790">
        <f t="shared" si="83"/>
        <v>32.740157380619401</v>
      </c>
      <c r="O928" s="165">
        <v>0</v>
      </c>
    </row>
    <row r="929" spans="1:15" x14ac:dyDescent="0.3">
      <c r="A929" s="158">
        <v>152</v>
      </c>
      <c r="B929" s="333" t="s">
        <v>1370</v>
      </c>
      <c r="C929" s="146">
        <v>1514.3</v>
      </c>
      <c r="D929" s="146"/>
      <c r="E929" s="146"/>
      <c r="F929" s="146">
        <f>C929+D929+E929</f>
        <v>1514.3</v>
      </c>
      <c r="G929" s="702">
        <f t="shared" si="87"/>
        <v>1.6056085498151636E-2</v>
      </c>
      <c r="H929" s="151">
        <f t="shared" si="85"/>
        <v>68.74332725606132</v>
      </c>
      <c r="I929" s="151">
        <f t="shared" si="86"/>
        <v>15.12353199633349</v>
      </c>
      <c r="J929" s="734">
        <v>26.344833629307512</v>
      </c>
      <c r="K929" s="151">
        <v>18.752428407722086</v>
      </c>
      <c r="L929" s="151">
        <f t="shared" si="84"/>
        <v>22.859210229013225</v>
      </c>
      <c r="M929" s="725">
        <f>(K929+J929+I929+H929)/F929</f>
        <v>8.5164182321484788E-2</v>
      </c>
      <c r="N929" s="790">
        <f t="shared" si="83"/>
        <v>31.879128293127543</v>
      </c>
      <c r="O929" s="165">
        <v>0</v>
      </c>
    </row>
    <row r="930" spans="1:15" x14ac:dyDescent="0.3">
      <c r="A930" s="158">
        <v>153</v>
      </c>
      <c r="B930" s="333" t="s">
        <v>1371</v>
      </c>
      <c r="C930" s="153"/>
      <c r="D930" s="146"/>
      <c r="E930" s="146"/>
      <c r="F930" s="146"/>
      <c r="G930" s="702">
        <f t="shared" si="87"/>
        <v>0</v>
      </c>
      <c r="H930" s="151">
        <f t="shared" si="85"/>
        <v>0</v>
      </c>
      <c r="I930" s="151">
        <f t="shared" si="86"/>
        <v>0</v>
      </c>
      <c r="J930" s="734">
        <v>0</v>
      </c>
      <c r="K930" s="151">
        <v>0</v>
      </c>
      <c r="L930" s="151">
        <f t="shared" si="84"/>
        <v>0</v>
      </c>
      <c r="M930" s="725"/>
      <c r="N930" s="790">
        <f t="shared" si="83"/>
        <v>0</v>
      </c>
      <c r="O930" s="165">
        <v>0</v>
      </c>
    </row>
    <row r="931" spans="1:15" x14ac:dyDescent="0.3">
      <c r="A931" s="158">
        <v>154</v>
      </c>
      <c r="B931" s="333" t="s">
        <v>2162</v>
      </c>
      <c r="C931" s="146"/>
      <c r="D931" s="146"/>
      <c r="E931" s="146"/>
      <c r="F931" s="146"/>
      <c r="G931" s="702">
        <f t="shared" si="87"/>
        <v>0</v>
      </c>
      <c r="H931" s="151">
        <f t="shared" si="85"/>
        <v>0</v>
      </c>
      <c r="I931" s="151">
        <f t="shared" si="86"/>
        <v>0</v>
      </c>
      <c r="J931" s="734">
        <v>0</v>
      </c>
      <c r="K931" s="151">
        <v>0</v>
      </c>
      <c r="L931" s="151">
        <f t="shared" si="84"/>
        <v>0</v>
      </c>
      <c r="M931" s="725"/>
      <c r="N931" s="790">
        <f t="shared" si="83"/>
        <v>0</v>
      </c>
      <c r="O931" s="165">
        <v>0</v>
      </c>
    </row>
    <row r="932" spans="1:15" x14ac:dyDescent="0.3">
      <c r="A932" s="158">
        <v>155</v>
      </c>
      <c r="B932" s="333" t="s">
        <v>1372</v>
      </c>
      <c r="C932" s="146"/>
      <c r="D932" s="146"/>
      <c r="E932" s="146"/>
      <c r="F932" s="146"/>
      <c r="G932" s="702">
        <f t="shared" si="87"/>
        <v>0</v>
      </c>
      <c r="H932" s="151">
        <f t="shared" si="85"/>
        <v>0</v>
      </c>
      <c r="I932" s="151">
        <f t="shared" si="86"/>
        <v>0</v>
      </c>
      <c r="J932" s="734">
        <v>0</v>
      </c>
      <c r="K932" s="151">
        <v>0</v>
      </c>
      <c r="L932" s="151">
        <f t="shared" si="84"/>
        <v>0</v>
      </c>
      <c r="M932" s="725"/>
      <c r="N932" s="790">
        <f t="shared" si="83"/>
        <v>0</v>
      </c>
      <c r="O932" s="165">
        <v>0</v>
      </c>
    </row>
    <row r="933" spans="1:15" x14ac:dyDescent="0.3">
      <c r="A933" s="158">
        <v>156</v>
      </c>
      <c r="B933" s="333" t="s">
        <v>1373</v>
      </c>
      <c r="C933" s="146"/>
      <c r="D933" s="146"/>
      <c r="E933" s="146"/>
      <c r="F933" s="146"/>
      <c r="G933" s="702">
        <f t="shared" si="87"/>
        <v>0</v>
      </c>
      <c r="H933" s="151">
        <f t="shared" si="85"/>
        <v>0</v>
      </c>
      <c r="I933" s="151">
        <f t="shared" si="86"/>
        <v>0</v>
      </c>
      <c r="J933" s="734">
        <v>0</v>
      </c>
      <c r="K933" s="151">
        <v>0</v>
      </c>
      <c r="L933" s="151">
        <f t="shared" si="84"/>
        <v>0</v>
      </c>
      <c r="M933" s="725"/>
      <c r="N933" s="790">
        <f t="shared" si="83"/>
        <v>0</v>
      </c>
      <c r="O933" s="165">
        <v>0</v>
      </c>
    </row>
    <row r="934" spans="1:15" x14ac:dyDescent="0.3">
      <c r="A934" s="158">
        <v>157</v>
      </c>
      <c r="B934" s="333" t="s">
        <v>1374</v>
      </c>
      <c r="C934" s="146"/>
      <c r="D934" s="146"/>
      <c r="E934" s="146"/>
      <c r="F934" s="146"/>
      <c r="G934" s="702">
        <f t="shared" si="87"/>
        <v>0</v>
      </c>
      <c r="H934" s="151">
        <f t="shared" si="85"/>
        <v>0</v>
      </c>
      <c r="I934" s="151">
        <f t="shared" si="86"/>
        <v>0</v>
      </c>
      <c r="J934" s="734">
        <v>0</v>
      </c>
      <c r="K934" s="151">
        <v>0</v>
      </c>
      <c r="L934" s="151">
        <f t="shared" si="84"/>
        <v>0</v>
      </c>
      <c r="M934" s="725"/>
      <c r="N934" s="790">
        <f t="shared" si="83"/>
        <v>0</v>
      </c>
      <c r="O934" s="165">
        <v>0</v>
      </c>
    </row>
    <row r="935" spans="1:15" x14ac:dyDescent="0.3">
      <c r="A935" s="158">
        <v>158</v>
      </c>
      <c r="B935" s="333" t="s">
        <v>1375</v>
      </c>
      <c r="C935" s="146"/>
      <c r="D935" s="146"/>
      <c r="E935" s="146"/>
      <c r="F935" s="146"/>
      <c r="G935" s="702">
        <f t="shared" si="87"/>
        <v>0</v>
      </c>
      <c r="H935" s="151">
        <f t="shared" si="85"/>
        <v>0</v>
      </c>
      <c r="I935" s="151">
        <f t="shared" si="86"/>
        <v>0</v>
      </c>
      <c r="J935" s="734">
        <v>0</v>
      </c>
      <c r="K935" s="151">
        <v>0</v>
      </c>
      <c r="L935" s="151">
        <f t="shared" si="84"/>
        <v>0</v>
      </c>
      <c r="M935" s="725"/>
      <c r="N935" s="790">
        <f t="shared" si="83"/>
        <v>0</v>
      </c>
      <c r="O935" s="165">
        <v>0</v>
      </c>
    </row>
    <row r="936" spans="1:15" x14ac:dyDescent="0.3">
      <c r="A936" s="158">
        <v>159</v>
      </c>
      <c r="B936" s="333" t="s">
        <v>1376</v>
      </c>
      <c r="C936" s="146"/>
      <c r="D936" s="146"/>
      <c r="E936" s="146"/>
      <c r="F936" s="146"/>
      <c r="G936" s="702">
        <f t="shared" si="87"/>
        <v>0</v>
      </c>
      <c r="H936" s="151">
        <f t="shared" si="85"/>
        <v>0</v>
      </c>
      <c r="I936" s="151">
        <f t="shared" si="86"/>
        <v>0</v>
      </c>
      <c r="J936" s="734">
        <v>0</v>
      </c>
      <c r="K936" s="151">
        <v>0</v>
      </c>
      <c r="L936" s="151">
        <f t="shared" si="84"/>
        <v>0</v>
      </c>
      <c r="M936" s="725"/>
      <c r="N936" s="790">
        <f t="shared" si="83"/>
        <v>0</v>
      </c>
      <c r="O936" s="165">
        <v>0</v>
      </c>
    </row>
    <row r="937" spans="1:15" x14ac:dyDescent="0.3">
      <c r="A937" s="158">
        <v>160</v>
      </c>
      <c r="B937" s="333" t="s">
        <v>1377</v>
      </c>
      <c r="C937" s="146"/>
      <c r="D937" s="146"/>
      <c r="E937" s="146"/>
      <c r="F937" s="146"/>
      <c r="G937" s="702">
        <f t="shared" si="87"/>
        <v>0</v>
      </c>
      <c r="H937" s="151">
        <f t="shared" si="85"/>
        <v>0</v>
      </c>
      <c r="I937" s="151">
        <f t="shared" si="86"/>
        <v>0</v>
      </c>
      <c r="J937" s="734">
        <v>0</v>
      </c>
      <c r="K937" s="151">
        <v>0</v>
      </c>
      <c r="L937" s="151">
        <f t="shared" si="84"/>
        <v>0</v>
      </c>
      <c r="M937" s="725"/>
      <c r="N937" s="790">
        <f t="shared" si="83"/>
        <v>0</v>
      </c>
      <c r="O937" s="165">
        <v>0</v>
      </c>
    </row>
    <row r="938" spans="1:15" x14ac:dyDescent="0.3">
      <c r="A938" s="158">
        <v>161</v>
      </c>
      <c r="B938" s="333" t="s">
        <v>1378</v>
      </c>
      <c r="C938" s="146"/>
      <c r="D938" s="146"/>
      <c r="E938" s="146"/>
      <c r="F938" s="146"/>
      <c r="G938" s="702">
        <f t="shared" si="87"/>
        <v>0</v>
      </c>
      <c r="H938" s="151">
        <f t="shared" si="85"/>
        <v>0</v>
      </c>
      <c r="I938" s="151">
        <f t="shared" si="86"/>
        <v>0</v>
      </c>
      <c r="J938" s="734">
        <v>0</v>
      </c>
      <c r="K938" s="151">
        <v>0</v>
      </c>
      <c r="L938" s="151">
        <f t="shared" si="84"/>
        <v>0</v>
      </c>
      <c r="M938" s="725"/>
      <c r="N938" s="790">
        <f t="shared" si="83"/>
        <v>0</v>
      </c>
      <c r="O938" s="165">
        <v>0</v>
      </c>
    </row>
    <row r="939" spans="1:15" x14ac:dyDescent="0.3">
      <c r="A939" s="158">
        <v>162</v>
      </c>
      <c r="B939" s="333" t="s">
        <v>1379</v>
      </c>
      <c r="C939" s="146"/>
      <c r="D939" s="146"/>
      <c r="E939" s="146"/>
      <c r="F939" s="146"/>
      <c r="G939" s="702">
        <f t="shared" si="87"/>
        <v>0</v>
      </c>
      <c r="H939" s="151">
        <f t="shared" si="85"/>
        <v>0</v>
      </c>
      <c r="I939" s="151">
        <f t="shared" si="86"/>
        <v>0</v>
      </c>
      <c r="J939" s="734">
        <v>0</v>
      </c>
      <c r="K939" s="151">
        <v>0</v>
      </c>
      <c r="L939" s="151">
        <f t="shared" si="84"/>
        <v>0</v>
      </c>
      <c r="M939" s="725"/>
      <c r="N939" s="790">
        <f t="shared" si="83"/>
        <v>0</v>
      </c>
      <c r="O939" s="165">
        <v>0</v>
      </c>
    </row>
    <row r="940" spans="1:15" x14ac:dyDescent="0.3">
      <c r="A940" s="158">
        <v>163</v>
      </c>
      <c r="B940" s="333" t="s">
        <v>1380</v>
      </c>
      <c r="C940" s="146"/>
      <c r="D940" s="146"/>
      <c r="E940" s="146"/>
      <c r="F940" s="146"/>
      <c r="G940" s="702">
        <f t="shared" si="87"/>
        <v>0</v>
      </c>
      <c r="H940" s="151">
        <f t="shared" si="85"/>
        <v>0</v>
      </c>
      <c r="I940" s="151">
        <f t="shared" si="86"/>
        <v>0</v>
      </c>
      <c r="J940" s="734">
        <v>0</v>
      </c>
      <c r="K940" s="151">
        <v>0</v>
      </c>
      <c r="L940" s="151">
        <f t="shared" si="84"/>
        <v>0</v>
      </c>
      <c r="M940" s="725"/>
      <c r="N940" s="790">
        <f t="shared" si="83"/>
        <v>0</v>
      </c>
      <c r="O940" s="165">
        <v>0</v>
      </c>
    </row>
    <row r="941" spans="1:15" x14ac:dyDescent="0.3">
      <c r="A941" s="158">
        <v>164</v>
      </c>
      <c r="B941" s="333" t="s">
        <v>1381</v>
      </c>
      <c r="C941" s="146"/>
      <c r="D941" s="146"/>
      <c r="E941" s="146"/>
      <c r="F941" s="146"/>
      <c r="G941" s="702">
        <f t="shared" si="87"/>
        <v>0</v>
      </c>
      <c r="H941" s="151">
        <f t="shared" si="85"/>
        <v>0</v>
      </c>
      <c r="I941" s="151">
        <f t="shared" si="86"/>
        <v>0</v>
      </c>
      <c r="J941" s="734">
        <v>0</v>
      </c>
      <c r="K941" s="151">
        <v>0</v>
      </c>
      <c r="L941" s="151">
        <f t="shared" si="84"/>
        <v>0</v>
      </c>
      <c r="M941" s="725"/>
      <c r="N941" s="790">
        <f t="shared" si="83"/>
        <v>0</v>
      </c>
      <c r="O941" s="165">
        <v>0</v>
      </c>
    </row>
    <row r="942" spans="1:15" x14ac:dyDescent="0.3">
      <c r="A942" s="158">
        <v>165</v>
      </c>
      <c r="B942" s="333" t="s">
        <v>1382</v>
      </c>
      <c r="C942" s="146"/>
      <c r="D942" s="146"/>
      <c r="E942" s="146"/>
      <c r="F942" s="146"/>
      <c r="G942" s="702">
        <f t="shared" si="87"/>
        <v>0</v>
      </c>
      <c r="H942" s="151">
        <f t="shared" si="85"/>
        <v>0</v>
      </c>
      <c r="I942" s="151">
        <f t="shared" si="86"/>
        <v>0</v>
      </c>
      <c r="J942" s="734">
        <v>0</v>
      </c>
      <c r="K942" s="151">
        <v>0</v>
      </c>
      <c r="L942" s="151">
        <f t="shared" si="84"/>
        <v>0</v>
      </c>
      <c r="M942" s="725"/>
      <c r="N942" s="790">
        <f t="shared" si="83"/>
        <v>0</v>
      </c>
      <c r="O942" s="165">
        <v>0</v>
      </c>
    </row>
    <row r="943" spans="1:15" x14ac:dyDescent="0.3">
      <c r="A943" s="158">
        <v>166</v>
      </c>
      <c r="B943" s="333" t="s">
        <v>1383</v>
      </c>
      <c r="C943" s="146"/>
      <c r="D943" s="146"/>
      <c r="E943" s="146"/>
      <c r="F943" s="146"/>
      <c r="G943" s="702">
        <f t="shared" si="87"/>
        <v>0</v>
      </c>
      <c r="H943" s="151">
        <f t="shared" si="85"/>
        <v>0</v>
      </c>
      <c r="I943" s="151">
        <f t="shared" si="86"/>
        <v>0</v>
      </c>
      <c r="J943" s="734">
        <v>0</v>
      </c>
      <c r="K943" s="151">
        <v>0</v>
      </c>
      <c r="L943" s="151">
        <f t="shared" si="84"/>
        <v>0</v>
      </c>
      <c r="M943" s="725"/>
      <c r="N943" s="790">
        <f t="shared" si="83"/>
        <v>0</v>
      </c>
      <c r="O943" s="165">
        <v>0</v>
      </c>
    </row>
    <row r="944" spans="1:15" x14ac:dyDescent="0.3">
      <c r="A944" s="158">
        <v>167</v>
      </c>
      <c r="B944" s="333" t="s">
        <v>1385</v>
      </c>
      <c r="C944" s="146"/>
      <c r="D944" s="146"/>
      <c r="E944" s="146"/>
      <c r="F944" s="146"/>
      <c r="G944" s="702">
        <f t="shared" si="87"/>
        <v>0</v>
      </c>
      <c r="H944" s="151">
        <f t="shared" si="85"/>
        <v>0</v>
      </c>
      <c r="I944" s="151">
        <f t="shared" si="86"/>
        <v>0</v>
      </c>
      <c r="J944" s="734">
        <v>0</v>
      </c>
      <c r="K944" s="151">
        <v>0</v>
      </c>
      <c r="L944" s="151">
        <f t="shared" si="84"/>
        <v>0</v>
      </c>
      <c r="M944" s="725"/>
      <c r="N944" s="790">
        <f t="shared" si="83"/>
        <v>0</v>
      </c>
      <c r="O944" s="165">
        <v>0</v>
      </c>
    </row>
    <row r="945" spans="1:15" x14ac:dyDescent="0.3">
      <c r="A945" s="158">
        <v>168</v>
      </c>
      <c r="B945" s="333" t="s">
        <v>1386</v>
      </c>
      <c r="C945" s="146"/>
      <c r="D945" s="146"/>
      <c r="E945" s="146"/>
      <c r="F945" s="146"/>
      <c r="G945" s="702">
        <f t="shared" si="87"/>
        <v>0</v>
      </c>
      <c r="H945" s="151">
        <f t="shared" si="85"/>
        <v>0</v>
      </c>
      <c r="I945" s="151">
        <f t="shared" si="86"/>
        <v>0</v>
      </c>
      <c r="J945" s="734">
        <v>0</v>
      </c>
      <c r="K945" s="151">
        <v>0</v>
      </c>
      <c r="L945" s="151">
        <f t="shared" si="84"/>
        <v>0</v>
      </c>
      <c r="M945" s="725"/>
      <c r="N945" s="790">
        <f t="shared" si="83"/>
        <v>0</v>
      </c>
      <c r="O945" s="165">
        <v>0</v>
      </c>
    </row>
    <row r="946" spans="1:15" x14ac:dyDescent="0.3">
      <c r="A946" s="158">
        <v>169</v>
      </c>
      <c r="B946" s="333" t="s">
        <v>1387</v>
      </c>
      <c r="C946" s="153"/>
      <c r="D946" s="146"/>
      <c r="E946" s="146"/>
      <c r="F946" s="146"/>
      <c r="G946" s="702">
        <f t="shared" si="87"/>
        <v>0</v>
      </c>
      <c r="H946" s="151">
        <f t="shared" si="85"/>
        <v>0</v>
      </c>
      <c r="I946" s="151">
        <f t="shared" si="86"/>
        <v>0</v>
      </c>
      <c r="J946" s="734">
        <v>0</v>
      </c>
      <c r="K946" s="151">
        <v>0</v>
      </c>
      <c r="L946" s="151">
        <f t="shared" si="84"/>
        <v>0</v>
      </c>
      <c r="M946" s="725"/>
      <c r="N946" s="790">
        <f t="shared" si="83"/>
        <v>0</v>
      </c>
      <c r="O946" s="165">
        <v>0</v>
      </c>
    </row>
    <row r="947" spans="1:15" x14ac:dyDescent="0.3">
      <c r="A947" s="158">
        <v>170</v>
      </c>
      <c r="B947" s="333" t="s">
        <v>1388</v>
      </c>
      <c r="C947" s="146"/>
      <c r="D947" s="146"/>
      <c r="E947" s="146"/>
      <c r="F947" s="146"/>
      <c r="G947" s="702">
        <f t="shared" si="87"/>
        <v>0</v>
      </c>
      <c r="H947" s="151">
        <f t="shared" si="85"/>
        <v>0</v>
      </c>
      <c r="I947" s="151">
        <f t="shared" si="86"/>
        <v>0</v>
      </c>
      <c r="J947" s="734">
        <v>0</v>
      </c>
      <c r="K947" s="151">
        <v>0</v>
      </c>
      <c r="L947" s="151">
        <f t="shared" si="84"/>
        <v>0</v>
      </c>
      <c r="M947" s="725"/>
      <c r="N947" s="790">
        <f t="shared" si="83"/>
        <v>0</v>
      </c>
      <c r="O947" s="165">
        <v>0</v>
      </c>
    </row>
    <row r="948" spans="1:15" x14ac:dyDescent="0.3">
      <c r="A948" s="158">
        <v>171</v>
      </c>
      <c r="B948" s="333" t="s">
        <v>1389</v>
      </c>
      <c r="C948" s="146"/>
      <c r="D948" s="146"/>
      <c r="E948" s="146"/>
      <c r="F948" s="146"/>
      <c r="G948" s="702">
        <f t="shared" si="87"/>
        <v>0</v>
      </c>
      <c r="H948" s="151">
        <f t="shared" si="85"/>
        <v>0</v>
      </c>
      <c r="I948" s="151">
        <f t="shared" si="86"/>
        <v>0</v>
      </c>
      <c r="J948" s="734">
        <v>0</v>
      </c>
      <c r="K948" s="151">
        <v>0</v>
      </c>
      <c r="L948" s="151">
        <f t="shared" si="84"/>
        <v>0</v>
      </c>
      <c r="M948" s="725"/>
      <c r="N948" s="790">
        <f t="shared" si="83"/>
        <v>0</v>
      </c>
      <c r="O948" s="165">
        <v>0</v>
      </c>
    </row>
    <row r="949" spans="1:15" x14ac:dyDescent="0.3">
      <c r="A949" s="158">
        <v>172</v>
      </c>
      <c r="B949" s="333" t="s">
        <v>1390</v>
      </c>
      <c r="C949" s="146"/>
      <c r="D949" s="146"/>
      <c r="E949" s="146"/>
      <c r="F949" s="146"/>
      <c r="G949" s="702">
        <f t="shared" si="87"/>
        <v>0</v>
      </c>
      <c r="H949" s="151">
        <f t="shared" si="85"/>
        <v>0</v>
      </c>
      <c r="I949" s="151">
        <f t="shared" si="86"/>
        <v>0</v>
      </c>
      <c r="J949" s="734">
        <v>0</v>
      </c>
      <c r="K949" s="151">
        <v>0</v>
      </c>
      <c r="L949" s="151">
        <f t="shared" si="84"/>
        <v>0</v>
      </c>
      <c r="M949" s="725"/>
      <c r="N949" s="790">
        <f t="shared" si="83"/>
        <v>0</v>
      </c>
      <c r="O949" s="165">
        <v>0</v>
      </c>
    </row>
    <row r="950" spans="1:15" x14ac:dyDescent="0.3">
      <c r="A950" s="158">
        <v>173</v>
      </c>
      <c r="B950" s="333" t="s">
        <v>1391</v>
      </c>
      <c r="C950" s="146"/>
      <c r="D950" s="146"/>
      <c r="E950" s="146"/>
      <c r="F950" s="146"/>
      <c r="G950" s="702">
        <f t="shared" si="87"/>
        <v>0</v>
      </c>
      <c r="H950" s="151">
        <f t="shared" si="85"/>
        <v>0</v>
      </c>
      <c r="I950" s="151">
        <f t="shared" si="86"/>
        <v>0</v>
      </c>
      <c r="J950" s="734">
        <v>0</v>
      </c>
      <c r="K950" s="151">
        <v>0</v>
      </c>
      <c r="L950" s="151">
        <f t="shared" si="84"/>
        <v>0</v>
      </c>
      <c r="M950" s="725"/>
      <c r="N950" s="790">
        <f t="shared" si="83"/>
        <v>0</v>
      </c>
      <c r="O950" s="165">
        <v>10.053241398831197</v>
      </c>
    </row>
    <row r="951" spans="1:15" x14ac:dyDescent="0.3">
      <c r="A951" s="158">
        <v>174</v>
      </c>
      <c r="B951" s="333" t="s">
        <v>1392</v>
      </c>
      <c r="C951" s="146"/>
      <c r="D951" s="146"/>
      <c r="E951" s="146"/>
      <c r="F951" s="146"/>
      <c r="G951" s="702">
        <f t="shared" si="87"/>
        <v>0</v>
      </c>
      <c r="H951" s="151">
        <f t="shared" si="85"/>
        <v>0</v>
      </c>
      <c r="I951" s="151">
        <f t="shared" si="86"/>
        <v>0</v>
      </c>
      <c r="J951" s="734">
        <v>0</v>
      </c>
      <c r="K951" s="151">
        <v>0</v>
      </c>
      <c r="L951" s="151">
        <f t="shared" si="84"/>
        <v>0</v>
      </c>
      <c r="M951" s="725"/>
      <c r="N951" s="790">
        <f t="shared" si="83"/>
        <v>0</v>
      </c>
      <c r="O951" s="165">
        <v>0</v>
      </c>
    </row>
    <row r="952" spans="1:15" x14ac:dyDescent="0.3">
      <c r="A952" s="158">
        <v>175</v>
      </c>
      <c r="B952" s="333" t="s">
        <v>1393</v>
      </c>
      <c r="C952" s="146"/>
      <c r="D952" s="146"/>
      <c r="E952" s="146"/>
      <c r="F952" s="146"/>
      <c r="G952" s="702">
        <f t="shared" si="87"/>
        <v>0</v>
      </c>
      <c r="H952" s="151">
        <f t="shared" si="85"/>
        <v>0</v>
      </c>
      <c r="I952" s="151">
        <f t="shared" si="86"/>
        <v>0</v>
      </c>
      <c r="J952" s="734">
        <v>0</v>
      </c>
      <c r="K952" s="151">
        <v>0</v>
      </c>
      <c r="L952" s="151">
        <f t="shared" si="84"/>
        <v>0</v>
      </c>
      <c r="M952" s="725"/>
      <c r="N952" s="790">
        <f t="shared" si="83"/>
        <v>0</v>
      </c>
      <c r="O952" s="165">
        <v>0</v>
      </c>
    </row>
    <row r="953" spans="1:15" x14ac:dyDescent="0.3">
      <c r="A953" s="158">
        <v>176</v>
      </c>
      <c r="B953" s="333" t="s">
        <v>1394</v>
      </c>
      <c r="C953" s="146"/>
      <c r="D953" s="146"/>
      <c r="E953" s="146"/>
      <c r="F953" s="146"/>
      <c r="G953" s="702">
        <f t="shared" si="87"/>
        <v>0</v>
      </c>
      <c r="H953" s="151">
        <f t="shared" si="85"/>
        <v>0</v>
      </c>
      <c r="I953" s="151">
        <f t="shared" si="86"/>
        <v>0</v>
      </c>
      <c r="J953" s="734">
        <v>0</v>
      </c>
      <c r="K953" s="151">
        <v>0</v>
      </c>
      <c r="L953" s="151">
        <f t="shared" si="84"/>
        <v>0</v>
      </c>
      <c r="M953" s="725"/>
      <c r="N953" s="790">
        <f t="shared" si="83"/>
        <v>0</v>
      </c>
      <c r="O953" s="165">
        <v>0</v>
      </c>
    </row>
    <row r="954" spans="1:15" x14ac:dyDescent="0.3">
      <c r="A954" s="158">
        <v>177</v>
      </c>
      <c r="B954" s="333" t="s">
        <v>1395</v>
      </c>
      <c r="C954" s="146"/>
      <c r="D954" s="146"/>
      <c r="E954" s="146"/>
      <c r="F954" s="146"/>
      <c r="G954" s="702">
        <f t="shared" si="87"/>
        <v>0</v>
      </c>
      <c r="H954" s="151">
        <f t="shared" si="85"/>
        <v>0</v>
      </c>
      <c r="I954" s="151">
        <f t="shared" si="86"/>
        <v>0</v>
      </c>
      <c r="J954" s="734">
        <v>0</v>
      </c>
      <c r="K954" s="151">
        <v>0</v>
      </c>
      <c r="L954" s="151">
        <f t="shared" si="84"/>
        <v>0</v>
      </c>
      <c r="M954" s="725"/>
      <c r="N954" s="790">
        <f t="shared" si="83"/>
        <v>0</v>
      </c>
      <c r="O954" s="165">
        <v>0</v>
      </c>
    </row>
    <row r="955" spans="1:15" x14ac:dyDescent="0.3">
      <c r="A955" s="158">
        <v>178</v>
      </c>
      <c r="B955" s="333" t="s">
        <v>1396</v>
      </c>
      <c r="C955" s="146"/>
      <c r="D955" s="146"/>
      <c r="E955" s="146"/>
      <c r="F955" s="146"/>
      <c r="G955" s="702">
        <f t="shared" si="87"/>
        <v>0</v>
      </c>
      <c r="H955" s="151">
        <f t="shared" si="85"/>
        <v>0</v>
      </c>
      <c r="I955" s="151">
        <f t="shared" si="86"/>
        <v>0</v>
      </c>
      <c r="J955" s="734">
        <v>0</v>
      </c>
      <c r="K955" s="151">
        <v>0</v>
      </c>
      <c r="L955" s="151">
        <f t="shared" si="84"/>
        <v>0</v>
      </c>
      <c r="M955" s="725"/>
      <c r="N955" s="790">
        <f t="shared" si="83"/>
        <v>0</v>
      </c>
      <c r="O955" s="165">
        <v>0</v>
      </c>
    </row>
    <row r="956" spans="1:15" x14ac:dyDescent="0.3">
      <c r="A956" s="158">
        <v>179</v>
      </c>
      <c r="B956" s="333" t="s">
        <v>1397</v>
      </c>
      <c r="C956" s="146"/>
      <c r="D956" s="146"/>
      <c r="E956" s="146"/>
      <c r="F956" s="146"/>
      <c r="G956" s="702">
        <f t="shared" si="87"/>
        <v>0</v>
      </c>
      <c r="H956" s="151">
        <f t="shared" si="85"/>
        <v>0</v>
      </c>
      <c r="I956" s="151">
        <f t="shared" si="86"/>
        <v>0</v>
      </c>
      <c r="J956" s="734">
        <v>0</v>
      </c>
      <c r="K956" s="151">
        <v>0</v>
      </c>
      <c r="L956" s="151">
        <f t="shared" si="84"/>
        <v>0</v>
      </c>
      <c r="M956" s="725"/>
      <c r="N956" s="790">
        <f t="shared" ref="N956:N1019" si="88">K956*1.7</f>
        <v>0</v>
      </c>
      <c r="O956" s="165">
        <v>0</v>
      </c>
    </row>
    <row r="957" spans="1:15" x14ac:dyDescent="0.3">
      <c r="A957" s="158">
        <v>180</v>
      </c>
      <c r="B957" s="333" t="s">
        <v>1398</v>
      </c>
      <c r="C957" s="146"/>
      <c r="D957" s="146"/>
      <c r="E957" s="146"/>
      <c r="F957" s="146"/>
      <c r="G957" s="702">
        <f t="shared" si="87"/>
        <v>0</v>
      </c>
      <c r="H957" s="151">
        <f t="shared" si="85"/>
        <v>0</v>
      </c>
      <c r="I957" s="151">
        <f t="shared" si="86"/>
        <v>0</v>
      </c>
      <c r="J957" s="734">
        <v>0</v>
      </c>
      <c r="K957" s="151">
        <v>0</v>
      </c>
      <c r="L957" s="151">
        <f t="shared" si="84"/>
        <v>0</v>
      </c>
      <c r="M957" s="725"/>
      <c r="N957" s="790">
        <f t="shared" si="88"/>
        <v>0</v>
      </c>
      <c r="O957" s="165">
        <v>0</v>
      </c>
    </row>
    <row r="958" spans="1:15" x14ac:dyDescent="0.3">
      <c r="A958" s="158">
        <v>181</v>
      </c>
      <c r="B958" s="333" t="s">
        <v>1399</v>
      </c>
      <c r="C958" s="146"/>
      <c r="D958" s="146"/>
      <c r="E958" s="146"/>
      <c r="F958" s="146"/>
      <c r="G958" s="702">
        <f t="shared" si="87"/>
        <v>0</v>
      </c>
      <c r="H958" s="151">
        <f t="shared" si="85"/>
        <v>0</v>
      </c>
      <c r="I958" s="151">
        <f t="shared" si="86"/>
        <v>0</v>
      </c>
      <c r="J958" s="734">
        <v>0</v>
      </c>
      <c r="K958" s="151">
        <v>0</v>
      </c>
      <c r="L958" s="151">
        <f t="shared" si="84"/>
        <v>0</v>
      </c>
      <c r="M958" s="725"/>
      <c r="N958" s="790">
        <f t="shared" si="88"/>
        <v>0</v>
      </c>
      <c r="O958" s="165">
        <v>0</v>
      </c>
    </row>
    <row r="959" spans="1:15" x14ac:dyDescent="0.3">
      <c r="A959" s="158">
        <v>182</v>
      </c>
      <c r="B959" s="333" t="s">
        <v>1400</v>
      </c>
      <c r="C959" s="146"/>
      <c r="D959" s="146"/>
      <c r="E959" s="146"/>
      <c r="F959" s="146"/>
      <c r="G959" s="702">
        <f t="shared" si="87"/>
        <v>0</v>
      </c>
      <c r="H959" s="151">
        <f t="shared" si="85"/>
        <v>0</v>
      </c>
      <c r="I959" s="151">
        <f t="shared" si="86"/>
        <v>0</v>
      </c>
      <c r="J959" s="734">
        <v>0</v>
      </c>
      <c r="K959" s="151">
        <v>0</v>
      </c>
      <c r="L959" s="151">
        <f t="shared" si="84"/>
        <v>0</v>
      </c>
      <c r="M959" s="725"/>
      <c r="N959" s="790">
        <f t="shared" si="88"/>
        <v>0</v>
      </c>
      <c r="O959" s="165">
        <v>0</v>
      </c>
    </row>
    <row r="960" spans="1:15" x14ac:dyDescent="0.3">
      <c r="A960" s="158">
        <v>183</v>
      </c>
      <c r="B960" s="333" t="s">
        <v>1401</v>
      </c>
      <c r="C960" s="146"/>
      <c r="D960" s="146"/>
      <c r="E960" s="146"/>
      <c r="F960" s="146"/>
      <c r="G960" s="702">
        <f t="shared" si="87"/>
        <v>0</v>
      </c>
      <c r="H960" s="151">
        <f t="shared" si="85"/>
        <v>0</v>
      </c>
      <c r="I960" s="151">
        <f t="shared" si="86"/>
        <v>0</v>
      </c>
      <c r="J960" s="734">
        <v>0</v>
      </c>
      <c r="K960" s="151">
        <v>0</v>
      </c>
      <c r="L960" s="151">
        <f t="shared" si="84"/>
        <v>0</v>
      </c>
      <c r="M960" s="725"/>
      <c r="N960" s="790">
        <f t="shared" si="88"/>
        <v>0</v>
      </c>
      <c r="O960" s="165">
        <v>0</v>
      </c>
    </row>
    <row r="961" spans="1:15" x14ac:dyDescent="0.3">
      <c r="A961" s="158">
        <v>184</v>
      </c>
      <c r="B961" s="333" t="s">
        <v>1402</v>
      </c>
      <c r="C961" s="146"/>
      <c r="D961" s="146"/>
      <c r="E961" s="146"/>
      <c r="F961" s="146"/>
      <c r="G961" s="702">
        <f t="shared" si="87"/>
        <v>0</v>
      </c>
      <c r="H961" s="151">
        <f t="shared" si="85"/>
        <v>0</v>
      </c>
      <c r="I961" s="151">
        <f t="shared" si="86"/>
        <v>0</v>
      </c>
      <c r="J961" s="734">
        <v>0</v>
      </c>
      <c r="K961" s="151">
        <v>0</v>
      </c>
      <c r="L961" s="151">
        <f t="shared" si="84"/>
        <v>0</v>
      </c>
      <c r="M961" s="725"/>
      <c r="N961" s="790">
        <f t="shared" si="88"/>
        <v>0</v>
      </c>
      <c r="O961" s="165">
        <v>30.791778205669893</v>
      </c>
    </row>
    <row r="962" spans="1:15" x14ac:dyDescent="0.3">
      <c r="A962" s="158">
        <v>185</v>
      </c>
      <c r="B962" s="333" t="s">
        <v>1403</v>
      </c>
      <c r="C962" s="146"/>
      <c r="D962" s="146"/>
      <c r="E962" s="146"/>
      <c r="F962" s="146"/>
      <c r="G962" s="702">
        <f t="shared" si="87"/>
        <v>0</v>
      </c>
      <c r="H962" s="151">
        <f t="shared" si="85"/>
        <v>0</v>
      </c>
      <c r="I962" s="151">
        <f t="shared" si="86"/>
        <v>0</v>
      </c>
      <c r="J962" s="734">
        <v>0</v>
      </c>
      <c r="K962" s="151">
        <v>0</v>
      </c>
      <c r="L962" s="151">
        <f t="shared" si="84"/>
        <v>0</v>
      </c>
      <c r="M962" s="725"/>
      <c r="N962" s="790">
        <f t="shared" si="88"/>
        <v>0</v>
      </c>
      <c r="O962" s="165">
        <v>0</v>
      </c>
    </row>
    <row r="963" spans="1:15" x14ac:dyDescent="0.3">
      <c r="A963" s="158">
        <v>186</v>
      </c>
      <c r="B963" s="333" t="s">
        <v>1404</v>
      </c>
      <c r="C963" s="146"/>
      <c r="D963" s="146"/>
      <c r="E963" s="146"/>
      <c r="F963" s="146"/>
      <c r="G963" s="702">
        <f t="shared" si="87"/>
        <v>0</v>
      </c>
      <c r="H963" s="151">
        <f t="shared" si="85"/>
        <v>0</v>
      </c>
      <c r="I963" s="151">
        <f t="shared" si="86"/>
        <v>0</v>
      </c>
      <c r="J963" s="734">
        <v>0</v>
      </c>
      <c r="K963" s="151">
        <v>0</v>
      </c>
      <c r="L963" s="151">
        <f t="shared" si="84"/>
        <v>0</v>
      </c>
      <c r="M963" s="725"/>
      <c r="N963" s="790">
        <f t="shared" si="88"/>
        <v>0</v>
      </c>
      <c r="O963" s="165">
        <v>0</v>
      </c>
    </row>
    <row r="964" spans="1:15" x14ac:dyDescent="0.3">
      <c r="A964" s="158">
        <v>187</v>
      </c>
      <c r="B964" s="333" t="s">
        <v>1405</v>
      </c>
      <c r="C964" s="146"/>
      <c r="D964" s="146"/>
      <c r="E964" s="146"/>
      <c r="F964" s="146"/>
      <c r="G964" s="702">
        <f t="shared" si="87"/>
        <v>0</v>
      </c>
      <c r="H964" s="151">
        <f t="shared" si="85"/>
        <v>0</v>
      </c>
      <c r="I964" s="151">
        <f t="shared" si="86"/>
        <v>0</v>
      </c>
      <c r="J964" s="734">
        <v>0</v>
      </c>
      <c r="K964" s="151">
        <v>0</v>
      </c>
      <c r="L964" s="151">
        <f t="shared" ref="L964:L1011" si="89">K964*1.219</f>
        <v>0</v>
      </c>
      <c r="M964" s="725"/>
      <c r="N964" s="790">
        <f t="shared" si="88"/>
        <v>0</v>
      </c>
      <c r="O964" s="165">
        <v>0</v>
      </c>
    </row>
    <row r="965" spans="1:15" x14ac:dyDescent="0.3">
      <c r="A965" s="158">
        <v>188</v>
      </c>
      <c r="B965" s="333" t="s">
        <v>1406</v>
      </c>
      <c r="C965" s="146"/>
      <c r="D965" s="146"/>
      <c r="E965" s="146"/>
      <c r="F965" s="146"/>
      <c r="G965" s="702">
        <f t="shared" si="87"/>
        <v>0</v>
      </c>
      <c r="H965" s="151">
        <f t="shared" si="85"/>
        <v>0</v>
      </c>
      <c r="I965" s="151">
        <f t="shared" si="86"/>
        <v>0</v>
      </c>
      <c r="J965" s="734">
        <v>0</v>
      </c>
      <c r="K965" s="151">
        <v>0</v>
      </c>
      <c r="L965" s="151">
        <f t="shared" si="89"/>
        <v>0</v>
      </c>
      <c r="M965" s="725"/>
      <c r="N965" s="790">
        <f t="shared" si="88"/>
        <v>0</v>
      </c>
      <c r="O965" s="165">
        <v>19.582965986045956</v>
      </c>
    </row>
    <row r="966" spans="1:15" x14ac:dyDescent="0.3">
      <c r="A966" s="158">
        <v>189</v>
      </c>
      <c r="B966" s="333" t="s">
        <v>1407</v>
      </c>
      <c r="C966" s="146"/>
      <c r="D966" s="146"/>
      <c r="E966" s="146"/>
      <c r="F966" s="146"/>
      <c r="G966" s="702">
        <f t="shared" si="87"/>
        <v>0</v>
      </c>
      <c r="H966" s="151">
        <f t="shared" si="85"/>
        <v>0</v>
      </c>
      <c r="I966" s="151">
        <f t="shared" si="86"/>
        <v>0</v>
      </c>
      <c r="J966" s="734">
        <v>0</v>
      </c>
      <c r="K966" s="151">
        <v>0</v>
      </c>
      <c r="L966" s="151">
        <f t="shared" si="89"/>
        <v>0</v>
      </c>
      <c r="M966" s="725"/>
      <c r="N966" s="790">
        <f t="shared" si="88"/>
        <v>0</v>
      </c>
      <c r="O966" s="165">
        <v>0</v>
      </c>
    </row>
    <row r="967" spans="1:15" x14ac:dyDescent="0.3">
      <c r="A967" s="158">
        <v>190</v>
      </c>
      <c r="B967" s="333" t="s">
        <v>1408</v>
      </c>
      <c r="C967" s="146"/>
      <c r="D967" s="146"/>
      <c r="E967" s="146"/>
      <c r="F967" s="146"/>
      <c r="G967" s="702">
        <f t="shared" si="87"/>
        <v>0</v>
      </c>
      <c r="H967" s="151">
        <f t="shared" ref="H967:H1030" si="90">G967*4281.45</f>
        <v>0</v>
      </c>
      <c r="I967" s="151">
        <f t="shared" si="86"/>
        <v>0</v>
      </c>
      <c r="J967" s="734">
        <v>0</v>
      </c>
      <c r="K967" s="151">
        <v>0</v>
      </c>
      <c r="L967" s="151">
        <f t="shared" si="89"/>
        <v>0</v>
      </c>
      <c r="M967" s="725"/>
      <c r="N967" s="790">
        <f t="shared" si="88"/>
        <v>0</v>
      </c>
      <c r="O967" s="165">
        <v>0</v>
      </c>
    </row>
    <row r="968" spans="1:15" x14ac:dyDescent="0.3">
      <c r="A968" s="158">
        <v>191</v>
      </c>
      <c r="B968" s="333" t="s">
        <v>1409</v>
      </c>
      <c r="C968" s="146"/>
      <c r="D968" s="146"/>
      <c r="E968" s="146"/>
      <c r="F968" s="146"/>
      <c r="G968" s="702">
        <f t="shared" si="87"/>
        <v>0</v>
      </c>
      <c r="H968" s="151">
        <f t="shared" si="90"/>
        <v>0</v>
      </c>
      <c r="I968" s="151">
        <f t="shared" si="86"/>
        <v>0</v>
      </c>
      <c r="J968" s="734">
        <v>0</v>
      </c>
      <c r="K968" s="151">
        <v>0</v>
      </c>
      <c r="L968" s="151">
        <f t="shared" si="89"/>
        <v>0</v>
      </c>
      <c r="M968" s="725"/>
      <c r="N968" s="790">
        <f t="shared" si="88"/>
        <v>0</v>
      </c>
      <c r="O968" s="165">
        <v>0</v>
      </c>
    </row>
    <row r="969" spans="1:15" x14ac:dyDescent="0.3">
      <c r="A969" s="158">
        <v>192</v>
      </c>
      <c r="B969" s="333" t="s">
        <v>1410</v>
      </c>
      <c r="C969" s="146"/>
      <c r="D969" s="146"/>
      <c r="E969" s="146"/>
      <c r="F969" s="146"/>
      <c r="G969" s="702">
        <f t="shared" si="87"/>
        <v>0</v>
      </c>
      <c r="H969" s="151">
        <f t="shared" si="90"/>
        <v>0</v>
      </c>
      <c r="I969" s="151">
        <f t="shared" si="86"/>
        <v>0</v>
      </c>
      <c r="J969" s="734">
        <v>0</v>
      </c>
      <c r="K969" s="151">
        <v>0</v>
      </c>
      <c r="L969" s="151">
        <f t="shared" si="89"/>
        <v>0</v>
      </c>
      <c r="M969" s="725"/>
      <c r="N969" s="790">
        <f t="shared" si="88"/>
        <v>0</v>
      </c>
      <c r="O969" s="165">
        <v>0</v>
      </c>
    </row>
    <row r="970" spans="1:15" x14ac:dyDescent="0.3">
      <c r="A970" s="158">
        <v>193</v>
      </c>
      <c r="B970" s="333" t="s">
        <v>1411</v>
      </c>
      <c r="C970" s="146"/>
      <c r="D970" s="146"/>
      <c r="E970" s="146"/>
      <c r="F970" s="146"/>
      <c r="G970" s="702">
        <f t="shared" si="87"/>
        <v>0</v>
      </c>
      <c r="H970" s="151">
        <f t="shared" si="90"/>
        <v>0</v>
      </c>
      <c r="I970" s="151">
        <f t="shared" si="86"/>
        <v>0</v>
      </c>
      <c r="J970" s="734">
        <v>0</v>
      </c>
      <c r="K970" s="151">
        <v>0</v>
      </c>
      <c r="L970" s="151">
        <f t="shared" si="89"/>
        <v>0</v>
      </c>
      <c r="M970" s="725"/>
      <c r="N970" s="790">
        <f t="shared" si="88"/>
        <v>0</v>
      </c>
      <c r="O970" s="165">
        <v>0</v>
      </c>
    </row>
    <row r="971" spans="1:15" x14ac:dyDescent="0.3">
      <c r="A971" s="158">
        <v>194</v>
      </c>
      <c r="B971" s="333" t="s">
        <v>1412</v>
      </c>
      <c r="C971" s="146"/>
      <c r="D971" s="146"/>
      <c r="E971" s="146"/>
      <c r="F971" s="146"/>
      <c r="G971" s="702">
        <f t="shared" si="87"/>
        <v>0</v>
      </c>
      <c r="H971" s="151">
        <f t="shared" si="90"/>
        <v>0</v>
      </c>
      <c r="I971" s="151">
        <f t="shared" ref="I971:I1032" si="91">H971*0.22</f>
        <v>0</v>
      </c>
      <c r="J971" s="734">
        <v>0</v>
      </c>
      <c r="K971" s="151">
        <v>0</v>
      </c>
      <c r="L971" s="151">
        <f t="shared" si="89"/>
        <v>0</v>
      </c>
      <c r="M971" s="725"/>
      <c r="N971" s="790">
        <f t="shared" si="88"/>
        <v>0</v>
      </c>
      <c r="O971" s="165">
        <v>0</v>
      </c>
    </row>
    <row r="972" spans="1:15" x14ac:dyDescent="0.3">
      <c r="A972" s="158">
        <v>195</v>
      </c>
      <c r="B972" s="333" t="s">
        <v>1413</v>
      </c>
      <c r="C972" s="146"/>
      <c r="D972" s="146"/>
      <c r="E972" s="146"/>
      <c r="F972" s="146"/>
      <c r="G972" s="702">
        <f t="shared" si="87"/>
        <v>0</v>
      </c>
      <c r="H972" s="151">
        <f t="shared" si="90"/>
        <v>0</v>
      </c>
      <c r="I972" s="151">
        <f t="shared" si="91"/>
        <v>0</v>
      </c>
      <c r="J972" s="734">
        <v>0</v>
      </c>
      <c r="K972" s="151">
        <v>0</v>
      </c>
      <c r="L972" s="151">
        <f t="shared" si="89"/>
        <v>0</v>
      </c>
      <c r="M972" s="725"/>
      <c r="N972" s="790">
        <f t="shared" si="88"/>
        <v>0</v>
      </c>
      <c r="O972" s="165">
        <v>0</v>
      </c>
    </row>
    <row r="973" spans="1:15" x14ac:dyDescent="0.3">
      <c r="A973" s="158">
        <v>196</v>
      </c>
      <c r="B973" s="333" t="s">
        <v>1414</v>
      </c>
      <c r="C973" s="153"/>
      <c r="D973" s="146"/>
      <c r="E973" s="146"/>
      <c r="F973" s="146"/>
      <c r="G973" s="702">
        <f t="shared" si="87"/>
        <v>0</v>
      </c>
      <c r="H973" s="151">
        <f t="shared" si="90"/>
        <v>0</v>
      </c>
      <c r="I973" s="151">
        <f t="shared" si="91"/>
        <v>0</v>
      </c>
      <c r="J973" s="734">
        <v>0</v>
      </c>
      <c r="K973" s="151">
        <v>0</v>
      </c>
      <c r="L973" s="151">
        <f t="shared" si="89"/>
        <v>0</v>
      </c>
      <c r="M973" s="725"/>
      <c r="N973" s="790">
        <f t="shared" si="88"/>
        <v>0</v>
      </c>
      <c r="O973" s="165">
        <v>0</v>
      </c>
    </row>
    <row r="974" spans="1:15" x14ac:dyDescent="0.3">
      <c r="A974" s="158">
        <v>197</v>
      </c>
      <c r="B974" s="333" t="s">
        <v>1415</v>
      </c>
      <c r="C974" s="146"/>
      <c r="D974" s="146"/>
      <c r="E974" s="146"/>
      <c r="F974" s="146"/>
      <c r="G974" s="702">
        <f t="shared" ref="G974:G1009" si="92">2/188626.3*F974</f>
        <v>0</v>
      </c>
      <c r="H974" s="151">
        <f t="shared" si="90"/>
        <v>0</v>
      </c>
      <c r="I974" s="151">
        <f t="shared" si="91"/>
        <v>0</v>
      </c>
      <c r="J974" s="734">
        <v>0</v>
      </c>
      <c r="K974" s="151">
        <v>0</v>
      </c>
      <c r="L974" s="151">
        <f t="shared" si="89"/>
        <v>0</v>
      </c>
      <c r="M974" s="725"/>
      <c r="N974" s="790">
        <f t="shared" si="88"/>
        <v>0</v>
      </c>
      <c r="O974" s="165">
        <v>0</v>
      </c>
    </row>
    <row r="975" spans="1:15" x14ac:dyDescent="0.3">
      <c r="A975" s="158">
        <v>198</v>
      </c>
      <c r="B975" s="333" t="s">
        <v>1416</v>
      </c>
      <c r="C975" s="146"/>
      <c r="D975" s="146"/>
      <c r="E975" s="146"/>
      <c r="F975" s="146"/>
      <c r="G975" s="702">
        <f t="shared" si="92"/>
        <v>0</v>
      </c>
      <c r="H975" s="151">
        <f t="shared" si="90"/>
        <v>0</v>
      </c>
      <c r="I975" s="151">
        <f t="shared" si="91"/>
        <v>0</v>
      </c>
      <c r="J975" s="734">
        <v>0</v>
      </c>
      <c r="K975" s="151">
        <v>0</v>
      </c>
      <c r="L975" s="151">
        <f t="shared" si="89"/>
        <v>0</v>
      </c>
      <c r="M975" s="725"/>
      <c r="N975" s="790">
        <f t="shared" si="88"/>
        <v>0</v>
      </c>
      <c r="O975" s="165">
        <v>0</v>
      </c>
    </row>
    <row r="976" spans="1:15" x14ac:dyDescent="0.3">
      <c r="A976" s="158">
        <v>199</v>
      </c>
      <c r="B976" s="333" t="s">
        <v>1417</v>
      </c>
      <c r="C976" s="146"/>
      <c r="D976" s="146"/>
      <c r="E976" s="146"/>
      <c r="F976" s="146"/>
      <c r="G976" s="702">
        <f t="shared" si="92"/>
        <v>0</v>
      </c>
      <c r="H976" s="151">
        <f t="shared" si="90"/>
        <v>0</v>
      </c>
      <c r="I976" s="151">
        <f t="shared" si="91"/>
        <v>0</v>
      </c>
      <c r="J976" s="734">
        <v>0</v>
      </c>
      <c r="K976" s="151">
        <v>0</v>
      </c>
      <c r="L976" s="151">
        <f t="shared" si="89"/>
        <v>0</v>
      </c>
      <c r="M976" s="725"/>
      <c r="N976" s="790">
        <f t="shared" si="88"/>
        <v>0</v>
      </c>
      <c r="O976" s="165">
        <v>0</v>
      </c>
    </row>
    <row r="977" spans="1:15" x14ac:dyDescent="0.3">
      <c r="A977" s="158">
        <v>200</v>
      </c>
      <c r="B977" s="333" t="s">
        <v>1418</v>
      </c>
      <c r="C977" s="146"/>
      <c r="D977" s="146"/>
      <c r="E977" s="146"/>
      <c r="F977" s="146"/>
      <c r="G977" s="702">
        <f t="shared" si="92"/>
        <v>0</v>
      </c>
      <c r="H977" s="151">
        <f t="shared" si="90"/>
        <v>0</v>
      </c>
      <c r="I977" s="151">
        <f t="shared" si="91"/>
        <v>0</v>
      </c>
      <c r="J977" s="734">
        <v>0</v>
      </c>
      <c r="K977" s="151">
        <v>0</v>
      </c>
      <c r="L977" s="151">
        <f t="shared" si="89"/>
        <v>0</v>
      </c>
      <c r="M977" s="725"/>
      <c r="N977" s="790">
        <f t="shared" si="88"/>
        <v>0</v>
      </c>
      <c r="O977" s="165">
        <v>0</v>
      </c>
    </row>
    <row r="978" spans="1:15" x14ac:dyDescent="0.3">
      <c r="A978" s="158">
        <v>201</v>
      </c>
      <c r="B978" s="333" t="s">
        <v>1419</v>
      </c>
      <c r="C978" s="146"/>
      <c r="D978" s="146"/>
      <c r="E978" s="146"/>
      <c r="F978" s="146"/>
      <c r="G978" s="702">
        <f t="shared" si="92"/>
        <v>0</v>
      </c>
      <c r="H978" s="151">
        <f t="shared" si="90"/>
        <v>0</v>
      </c>
      <c r="I978" s="151">
        <f t="shared" si="91"/>
        <v>0</v>
      </c>
      <c r="J978" s="734">
        <v>0</v>
      </c>
      <c r="K978" s="151">
        <v>0</v>
      </c>
      <c r="L978" s="151">
        <f t="shared" si="89"/>
        <v>0</v>
      </c>
      <c r="M978" s="725"/>
      <c r="N978" s="790">
        <f t="shared" si="88"/>
        <v>0</v>
      </c>
      <c r="O978" s="165">
        <v>0</v>
      </c>
    </row>
    <row r="979" spans="1:15" x14ac:dyDescent="0.3">
      <c r="A979" s="158">
        <v>202</v>
      </c>
      <c r="B979" s="333" t="s">
        <v>1420</v>
      </c>
      <c r="C979" s="146"/>
      <c r="D979" s="146"/>
      <c r="E979" s="146"/>
      <c r="F979" s="146"/>
      <c r="G979" s="702">
        <f t="shared" si="92"/>
        <v>0</v>
      </c>
      <c r="H979" s="151">
        <f t="shared" si="90"/>
        <v>0</v>
      </c>
      <c r="I979" s="151">
        <f t="shared" si="91"/>
        <v>0</v>
      </c>
      <c r="J979" s="734">
        <v>0</v>
      </c>
      <c r="K979" s="151">
        <v>0</v>
      </c>
      <c r="L979" s="151">
        <f t="shared" si="89"/>
        <v>0</v>
      </c>
      <c r="M979" s="725"/>
      <c r="N979" s="790">
        <f t="shared" si="88"/>
        <v>0</v>
      </c>
      <c r="O979" s="165">
        <v>0</v>
      </c>
    </row>
    <row r="980" spans="1:15" x14ac:dyDescent="0.3">
      <c r="A980" s="158">
        <v>203</v>
      </c>
      <c r="B980" s="333" t="s">
        <v>1421</v>
      </c>
      <c r="C980" s="146"/>
      <c r="D980" s="146"/>
      <c r="E980" s="146"/>
      <c r="F980" s="146"/>
      <c r="G980" s="702">
        <f t="shared" si="92"/>
        <v>0</v>
      </c>
      <c r="H980" s="151">
        <f t="shared" si="90"/>
        <v>0</v>
      </c>
      <c r="I980" s="151">
        <f t="shared" si="91"/>
        <v>0</v>
      </c>
      <c r="J980" s="734">
        <v>0</v>
      </c>
      <c r="K980" s="151">
        <v>0</v>
      </c>
      <c r="L980" s="151">
        <f t="shared" si="89"/>
        <v>0</v>
      </c>
      <c r="M980" s="725"/>
      <c r="N980" s="790">
        <f t="shared" si="88"/>
        <v>0</v>
      </c>
      <c r="O980" s="165">
        <v>0</v>
      </c>
    </row>
    <row r="981" spans="1:15" x14ac:dyDescent="0.3">
      <c r="A981" s="158">
        <v>204</v>
      </c>
      <c r="B981" s="333" t="s">
        <v>1422</v>
      </c>
      <c r="C981" s="146"/>
      <c r="D981" s="146"/>
      <c r="E981" s="146"/>
      <c r="F981" s="146"/>
      <c r="G981" s="702">
        <f t="shared" si="92"/>
        <v>0</v>
      </c>
      <c r="H981" s="151">
        <f t="shared" si="90"/>
        <v>0</v>
      </c>
      <c r="I981" s="151">
        <f t="shared" si="91"/>
        <v>0</v>
      </c>
      <c r="J981" s="734">
        <v>0</v>
      </c>
      <c r="K981" s="151">
        <v>0</v>
      </c>
      <c r="L981" s="151">
        <f t="shared" si="89"/>
        <v>0</v>
      </c>
      <c r="M981" s="725"/>
      <c r="N981" s="790">
        <f t="shared" si="88"/>
        <v>0</v>
      </c>
      <c r="O981" s="165">
        <v>0</v>
      </c>
    </row>
    <row r="982" spans="1:15" x14ac:dyDescent="0.3">
      <c r="A982" s="158">
        <v>205</v>
      </c>
      <c r="B982" s="333" t="s">
        <v>1423</v>
      </c>
      <c r="C982" s="146">
        <v>1495</v>
      </c>
      <c r="D982" s="146"/>
      <c r="E982" s="146"/>
      <c r="F982" s="146">
        <f>C982+D982+E982</f>
        <v>1495</v>
      </c>
      <c r="G982" s="702">
        <f t="shared" si="92"/>
        <v>1.5851448074844284E-2</v>
      </c>
      <c r="H982" s="151">
        <f t="shared" si="90"/>
        <v>67.867182360042051</v>
      </c>
      <c r="I982" s="151">
        <f t="shared" si="91"/>
        <v>14.930780119209251</v>
      </c>
      <c r="J982" s="734">
        <v>26.009064436250895</v>
      </c>
      <c r="K982" s="151">
        <v>18.513425655117558</v>
      </c>
      <c r="L982" s="151">
        <f t="shared" si="89"/>
        <v>22.567865873588303</v>
      </c>
      <c r="M982" s="725">
        <f>(K982+J982+I982+H982)/F982</f>
        <v>8.5164182321484788E-2</v>
      </c>
      <c r="N982" s="790">
        <f t="shared" si="88"/>
        <v>31.472823613699848</v>
      </c>
      <c r="O982" s="165">
        <v>0</v>
      </c>
    </row>
    <row r="983" spans="1:15" x14ac:dyDescent="0.3">
      <c r="A983" s="158">
        <v>206</v>
      </c>
      <c r="B983" s="333" t="s">
        <v>1424</v>
      </c>
      <c r="C983" s="146"/>
      <c r="D983" s="146"/>
      <c r="E983" s="146"/>
      <c r="F983" s="146"/>
      <c r="G983" s="702">
        <f t="shared" si="92"/>
        <v>0</v>
      </c>
      <c r="H983" s="151">
        <f t="shared" si="90"/>
        <v>0</v>
      </c>
      <c r="I983" s="151">
        <f t="shared" si="91"/>
        <v>0</v>
      </c>
      <c r="J983" s="734">
        <v>0</v>
      </c>
      <c r="K983" s="151">
        <v>0</v>
      </c>
      <c r="L983" s="151">
        <f t="shared" si="89"/>
        <v>0</v>
      </c>
      <c r="M983" s="725"/>
      <c r="N983" s="790">
        <f t="shared" si="88"/>
        <v>0</v>
      </c>
      <c r="O983" s="165">
        <v>0</v>
      </c>
    </row>
    <row r="984" spans="1:15" x14ac:dyDescent="0.3">
      <c r="A984" s="158">
        <v>207</v>
      </c>
      <c r="B984" s="333" t="s">
        <v>1425</v>
      </c>
      <c r="C984" s="146"/>
      <c r="D984" s="146"/>
      <c r="E984" s="146"/>
      <c r="F984" s="146"/>
      <c r="G984" s="702">
        <f t="shared" si="92"/>
        <v>0</v>
      </c>
      <c r="H984" s="151">
        <f t="shared" si="90"/>
        <v>0</v>
      </c>
      <c r="I984" s="151">
        <f t="shared" si="91"/>
        <v>0</v>
      </c>
      <c r="J984" s="734">
        <v>0</v>
      </c>
      <c r="K984" s="151">
        <v>0</v>
      </c>
      <c r="L984" s="151">
        <f t="shared" si="89"/>
        <v>0</v>
      </c>
      <c r="M984" s="725"/>
      <c r="N984" s="790">
        <f t="shared" si="88"/>
        <v>0</v>
      </c>
      <c r="O984" s="165">
        <v>0</v>
      </c>
    </row>
    <row r="985" spans="1:15" x14ac:dyDescent="0.3">
      <c r="A985" s="158">
        <v>208</v>
      </c>
      <c r="B985" s="333" t="s">
        <v>1426</v>
      </c>
      <c r="C985" s="146"/>
      <c r="D985" s="146"/>
      <c r="E985" s="146"/>
      <c r="F985" s="146"/>
      <c r="G985" s="702">
        <f t="shared" si="92"/>
        <v>0</v>
      </c>
      <c r="H985" s="151">
        <f t="shared" si="90"/>
        <v>0</v>
      </c>
      <c r="I985" s="151">
        <f t="shared" si="91"/>
        <v>0</v>
      </c>
      <c r="J985" s="734">
        <v>0</v>
      </c>
      <c r="K985" s="151">
        <v>0</v>
      </c>
      <c r="L985" s="151">
        <f t="shared" si="89"/>
        <v>0</v>
      </c>
      <c r="M985" s="725"/>
      <c r="N985" s="790">
        <f t="shared" si="88"/>
        <v>0</v>
      </c>
      <c r="O985" s="165">
        <v>0</v>
      </c>
    </row>
    <row r="986" spans="1:15" x14ac:dyDescent="0.3">
      <c r="A986" s="158">
        <v>209</v>
      </c>
      <c r="B986" s="333" t="s">
        <v>1427</v>
      </c>
      <c r="C986" s="146"/>
      <c r="D986" s="146"/>
      <c r="E986" s="146"/>
      <c r="F986" s="146"/>
      <c r="G986" s="702">
        <f t="shared" si="92"/>
        <v>0</v>
      </c>
      <c r="H986" s="151">
        <f t="shared" si="90"/>
        <v>0</v>
      </c>
      <c r="I986" s="151">
        <f t="shared" si="91"/>
        <v>0</v>
      </c>
      <c r="J986" s="734">
        <v>0</v>
      </c>
      <c r="K986" s="151">
        <v>0</v>
      </c>
      <c r="L986" s="151">
        <f t="shared" si="89"/>
        <v>0</v>
      </c>
      <c r="M986" s="725"/>
      <c r="N986" s="790">
        <f t="shared" si="88"/>
        <v>0</v>
      </c>
      <c r="O986" s="165">
        <v>0</v>
      </c>
    </row>
    <row r="987" spans="1:15" x14ac:dyDescent="0.3">
      <c r="A987" s="158">
        <v>210</v>
      </c>
      <c r="B987" s="333" t="s">
        <v>1428</v>
      </c>
      <c r="C987" s="153"/>
      <c r="D987" s="146"/>
      <c r="E987" s="146"/>
      <c r="F987" s="146"/>
      <c r="G987" s="702">
        <f t="shared" si="92"/>
        <v>0</v>
      </c>
      <c r="H987" s="151">
        <f t="shared" si="90"/>
        <v>0</v>
      </c>
      <c r="I987" s="151">
        <f t="shared" si="91"/>
        <v>0</v>
      </c>
      <c r="J987" s="734">
        <v>0</v>
      </c>
      <c r="K987" s="151">
        <v>0</v>
      </c>
      <c r="L987" s="151">
        <f t="shared" si="89"/>
        <v>0</v>
      </c>
      <c r="M987" s="725"/>
      <c r="N987" s="790">
        <f t="shared" si="88"/>
        <v>0</v>
      </c>
      <c r="O987" s="165">
        <v>0</v>
      </c>
    </row>
    <row r="988" spans="1:15" x14ac:dyDescent="0.3">
      <c r="A988" s="158">
        <v>211</v>
      </c>
      <c r="B988" s="333" t="s">
        <v>1429</v>
      </c>
      <c r="C988" s="146"/>
      <c r="D988" s="146"/>
      <c r="E988" s="146"/>
      <c r="F988" s="146"/>
      <c r="G988" s="702">
        <f t="shared" si="92"/>
        <v>0</v>
      </c>
      <c r="H988" s="151">
        <f t="shared" si="90"/>
        <v>0</v>
      </c>
      <c r="I988" s="151">
        <f t="shared" si="91"/>
        <v>0</v>
      </c>
      <c r="J988" s="734">
        <v>0</v>
      </c>
      <c r="K988" s="151">
        <v>0</v>
      </c>
      <c r="L988" s="151">
        <f t="shared" si="89"/>
        <v>0</v>
      </c>
      <c r="M988" s="725"/>
      <c r="N988" s="790">
        <f t="shared" si="88"/>
        <v>0</v>
      </c>
      <c r="O988" s="165">
        <v>0</v>
      </c>
    </row>
    <row r="989" spans="1:15" x14ac:dyDescent="0.3">
      <c r="A989" s="158">
        <v>212</v>
      </c>
      <c r="B989" s="333" t="s">
        <v>1430</v>
      </c>
      <c r="C989" s="146"/>
      <c r="D989" s="146"/>
      <c r="E989" s="146"/>
      <c r="F989" s="146"/>
      <c r="G989" s="702">
        <f t="shared" si="92"/>
        <v>0</v>
      </c>
      <c r="H989" s="151">
        <f t="shared" si="90"/>
        <v>0</v>
      </c>
      <c r="I989" s="151">
        <f t="shared" si="91"/>
        <v>0</v>
      </c>
      <c r="J989" s="734">
        <v>0</v>
      </c>
      <c r="K989" s="151">
        <v>0</v>
      </c>
      <c r="L989" s="151">
        <f t="shared" si="89"/>
        <v>0</v>
      </c>
      <c r="M989" s="725"/>
      <c r="N989" s="790">
        <f t="shared" si="88"/>
        <v>0</v>
      </c>
      <c r="O989" s="165">
        <v>0</v>
      </c>
    </row>
    <row r="990" spans="1:15" x14ac:dyDescent="0.3">
      <c r="A990" s="158">
        <v>213</v>
      </c>
      <c r="B990" s="333" t="s">
        <v>1431</v>
      </c>
      <c r="C990" s="146"/>
      <c r="D990" s="146"/>
      <c r="E990" s="146"/>
      <c r="F990" s="146"/>
      <c r="G990" s="702">
        <f t="shared" si="92"/>
        <v>0</v>
      </c>
      <c r="H990" s="151">
        <f t="shared" si="90"/>
        <v>0</v>
      </c>
      <c r="I990" s="151">
        <f t="shared" si="91"/>
        <v>0</v>
      </c>
      <c r="J990" s="734">
        <v>0</v>
      </c>
      <c r="K990" s="151">
        <v>0</v>
      </c>
      <c r="L990" s="151">
        <f t="shared" si="89"/>
        <v>0</v>
      </c>
      <c r="M990" s="725"/>
      <c r="N990" s="790">
        <f t="shared" si="88"/>
        <v>0</v>
      </c>
      <c r="O990" s="165">
        <v>0</v>
      </c>
    </row>
    <row r="991" spans="1:15" x14ac:dyDescent="0.3">
      <c r="A991" s="158">
        <v>214</v>
      </c>
      <c r="B991" s="333" t="s">
        <v>1432</v>
      </c>
      <c r="C991" s="146"/>
      <c r="D991" s="146"/>
      <c r="E991" s="146"/>
      <c r="F991" s="146"/>
      <c r="G991" s="702">
        <f t="shared" si="92"/>
        <v>0</v>
      </c>
      <c r="H991" s="151">
        <f t="shared" si="90"/>
        <v>0</v>
      </c>
      <c r="I991" s="151">
        <f t="shared" si="91"/>
        <v>0</v>
      </c>
      <c r="J991" s="734">
        <v>0</v>
      </c>
      <c r="K991" s="151">
        <v>0</v>
      </c>
      <c r="L991" s="151">
        <f t="shared" si="89"/>
        <v>0</v>
      </c>
      <c r="M991" s="725"/>
      <c r="N991" s="790">
        <f t="shared" si="88"/>
        <v>0</v>
      </c>
      <c r="O991" s="165">
        <v>0</v>
      </c>
    </row>
    <row r="992" spans="1:15" x14ac:dyDescent="0.3">
      <c r="A992" s="158">
        <v>215</v>
      </c>
      <c r="B992" s="333" t="s">
        <v>1433</v>
      </c>
      <c r="C992" s="146"/>
      <c r="D992" s="146"/>
      <c r="E992" s="146"/>
      <c r="F992" s="146"/>
      <c r="G992" s="702">
        <f t="shared" si="92"/>
        <v>0</v>
      </c>
      <c r="H992" s="151">
        <f t="shared" si="90"/>
        <v>0</v>
      </c>
      <c r="I992" s="151">
        <f t="shared" si="91"/>
        <v>0</v>
      </c>
      <c r="J992" s="734">
        <v>0</v>
      </c>
      <c r="K992" s="151">
        <v>0</v>
      </c>
      <c r="L992" s="151">
        <f t="shared" si="89"/>
        <v>0</v>
      </c>
      <c r="M992" s="725"/>
      <c r="N992" s="790">
        <f t="shared" si="88"/>
        <v>0</v>
      </c>
      <c r="O992" s="165">
        <v>0</v>
      </c>
    </row>
    <row r="993" spans="1:15" x14ac:dyDescent="0.3">
      <c r="A993" s="158">
        <v>216</v>
      </c>
      <c r="B993" s="333" t="s">
        <v>1434</v>
      </c>
      <c r="C993" s="146"/>
      <c r="D993" s="146"/>
      <c r="E993" s="146"/>
      <c r="F993" s="146"/>
      <c r="G993" s="702">
        <f t="shared" si="92"/>
        <v>0</v>
      </c>
      <c r="H993" s="151">
        <f t="shared" si="90"/>
        <v>0</v>
      </c>
      <c r="I993" s="151">
        <f t="shared" si="91"/>
        <v>0</v>
      </c>
      <c r="J993" s="734">
        <v>0</v>
      </c>
      <c r="K993" s="151">
        <v>0</v>
      </c>
      <c r="L993" s="151">
        <f t="shared" si="89"/>
        <v>0</v>
      </c>
      <c r="M993" s="725"/>
      <c r="N993" s="790">
        <f t="shared" si="88"/>
        <v>0</v>
      </c>
      <c r="O993" s="165">
        <v>0</v>
      </c>
    </row>
    <row r="994" spans="1:15" x14ac:dyDescent="0.3">
      <c r="A994" s="158">
        <v>217</v>
      </c>
      <c r="B994" s="333" t="s">
        <v>1435</v>
      </c>
      <c r="C994" s="146"/>
      <c r="D994" s="146"/>
      <c r="E994" s="146"/>
      <c r="F994" s="146"/>
      <c r="G994" s="702">
        <f t="shared" si="92"/>
        <v>0</v>
      </c>
      <c r="H994" s="151">
        <f t="shared" si="90"/>
        <v>0</v>
      </c>
      <c r="I994" s="151">
        <f t="shared" si="91"/>
        <v>0</v>
      </c>
      <c r="J994" s="734">
        <v>0</v>
      </c>
      <c r="K994" s="151">
        <v>0</v>
      </c>
      <c r="L994" s="151">
        <f t="shared" si="89"/>
        <v>0</v>
      </c>
      <c r="M994" s="725"/>
      <c r="N994" s="790">
        <f t="shared" si="88"/>
        <v>0</v>
      </c>
      <c r="O994" s="165">
        <v>0</v>
      </c>
    </row>
    <row r="995" spans="1:15" x14ac:dyDescent="0.3">
      <c r="A995" s="158">
        <v>218</v>
      </c>
      <c r="B995" s="333" t="s">
        <v>1436</v>
      </c>
      <c r="C995" s="146"/>
      <c r="D995" s="146"/>
      <c r="E995" s="146"/>
      <c r="F995" s="146"/>
      <c r="G995" s="702">
        <f t="shared" si="92"/>
        <v>0</v>
      </c>
      <c r="H995" s="151">
        <f t="shared" si="90"/>
        <v>0</v>
      </c>
      <c r="I995" s="151">
        <f t="shared" si="91"/>
        <v>0</v>
      </c>
      <c r="J995" s="734">
        <v>0</v>
      </c>
      <c r="K995" s="151">
        <v>0</v>
      </c>
      <c r="L995" s="151">
        <f t="shared" si="89"/>
        <v>0</v>
      </c>
      <c r="M995" s="725"/>
      <c r="N995" s="790">
        <f t="shared" si="88"/>
        <v>0</v>
      </c>
      <c r="O995" s="165">
        <v>0</v>
      </c>
    </row>
    <row r="996" spans="1:15" x14ac:dyDescent="0.3">
      <c r="A996" s="158">
        <v>219</v>
      </c>
      <c r="B996" s="333" t="s">
        <v>1437</v>
      </c>
      <c r="C996" s="146"/>
      <c r="D996" s="146"/>
      <c r="E996" s="146"/>
      <c r="F996" s="146"/>
      <c r="G996" s="702">
        <f t="shared" si="92"/>
        <v>0</v>
      </c>
      <c r="H996" s="151">
        <f t="shared" si="90"/>
        <v>0</v>
      </c>
      <c r="I996" s="151">
        <f t="shared" si="91"/>
        <v>0</v>
      </c>
      <c r="J996" s="734">
        <v>0</v>
      </c>
      <c r="K996" s="151">
        <v>0</v>
      </c>
      <c r="L996" s="151">
        <f t="shared" si="89"/>
        <v>0</v>
      </c>
      <c r="M996" s="725"/>
      <c r="N996" s="790">
        <f t="shared" si="88"/>
        <v>0</v>
      </c>
      <c r="O996" s="165">
        <v>0</v>
      </c>
    </row>
    <row r="997" spans="1:15" x14ac:dyDescent="0.3">
      <c r="A997" s="158">
        <v>220</v>
      </c>
      <c r="B997" s="333" t="s">
        <v>1438</v>
      </c>
      <c r="C997" s="153"/>
      <c r="D997" s="146"/>
      <c r="E997" s="146"/>
      <c r="F997" s="146"/>
      <c r="G997" s="702">
        <f t="shared" si="92"/>
        <v>0</v>
      </c>
      <c r="H997" s="151">
        <f t="shared" si="90"/>
        <v>0</v>
      </c>
      <c r="I997" s="151">
        <f t="shared" si="91"/>
        <v>0</v>
      </c>
      <c r="J997" s="734">
        <v>0</v>
      </c>
      <c r="K997" s="151">
        <v>0</v>
      </c>
      <c r="L997" s="151">
        <f t="shared" si="89"/>
        <v>0</v>
      </c>
      <c r="M997" s="725"/>
      <c r="N997" s="790">
        <f t="shared" si="88"/>
        <v>0</v>
      </c>
      <c r="O997" s="165">
        <v>6.1275263177832322</v>
      </c>
    </row>
    <row r="998" spans="1:15" x14ac:dyDescent="0.3">
      <c r="A998" s="158">
        <v>221</v>
      </c>
      <c r="B998" s="333" t="s">
        <v>1439</v>
      </c>
      <c r="C998" s="146"/>
      <c r="D998" s="146"/>
      <c r="E998" s="146"/>
      <c r="F998" s="146"/>
      <c r="G998" s="702">
        <f t="shared" si="92"/>
        <v>0</v>
      </c>
      <c r="H998" s="151">
        <f t="shared" si="90"/>
        <v>0</v>
      </c>
      <c r="I998" s="151">
        <f t="shared" si="91"/>
        <v>0</v>
      </c>
      <c r="J998" s="734">
        <v>0</v>
      </c>
      <c r="K998" s="151">
        <v>0</v>
      </c>
      <c r="L998" s="151">
        <f t="shared" si="89"/>
        <v>0</v>
      </c>
      <c r="M998" s="725"/>
      <c r="N998" s="790">
        <f t="shared" si="88"/>
        <v>0</v>
      </c>
      <c r="O998" s="165">
        <v>0</v>
      </c>
    </row>
    <row r="999" spans="1:15" x14ac:dyDescent="0.3">
      <c r="A999" s="158">
        <v>222</v>
      </c>
      <c r="B999" s="333" t="s">
        <v>1440</v>
      </c>
      <c r="C999" s="151"/>
      <c r="D999" s="146"/>
      <c r="E999" s="146"/>
      <c r="F999" s="146"/>
      <c r="G999" s="702">
        <f t="shared" si="92"/>
        <v>0</v>
      </c>
      <c r="H999" s="151">
        <f t="shared" si="90"/>
        <v>0</v>
      </c>
      <c r="I999" s="151">
        <f t="shared" si="91"/>
        <v>0</v>
      </c>
      <c r="J999" s="734">
        <v>0</v>
      </c>
      <c r="K999" s="151">
        <v>0</v>
      </c>
      <c r="L999" s="151">
        <f t="shared" si="89"/>
        <v>0</v>
      </c>
      <c r="M999" s="725"/>
      <c r="N999" s="790">
        <f t="shared" si="88"/>
        <v>0</v>
      </c>
      <c r="O999" s="165">
        <v>9.5859101036129921</v>
      </c>
    </row>
    <row r="1000" spans="1:15" x14ac:dyDescent="0.3">
      <c r="A1000" s="158">
        <v>223</v>
      </c>
      <c r="B1000" s="333" t="s">
        <v>1441</v>
      </c>
      <c r="C1000" s="146"/>
      <c r="D1000" s="146"/>
      <c r="E1000" s="147"/>
      <c r="F1000" s="146"/>
      <c r="G1000" s="702">
        <f t="shared" si="92"/>
        <v>0</v>
      </c>
      <c r="H1000" s="151">
        <f t="shared" si="90"/>
        <v>0</v>
      </c>
      <c r="I1000" s="151">
        <f t="shared" si="91"/>
        <v>0</v>
      </c>
      <c r="J1000" s="734">
        <v>0</v>
      </c>
      <c r="K1000" s="151">
        <v>0</v>
      </c>
      <c r="L1000" s="151">
        <f t="shared" si="89"/>
        <v>0</v>
      </c>
      <c r="M1000" s="725"/>
      <c r="N1000" s="790">
        <f t="shared" si="88"/>
        <v>0</v>
      </c>
      <c r="O1000" s="165">
        <v>0</v>
      </c>
    </row>
    <row r="1001" spans="1:15" x14ac:dyDescent="0.3">
      <c r="A1001" s="158">
        <v>224</v>
      </c>
      <c r="B1001" s="333" t="s">
        <v>1442</v>
      </c>
      <c r="C1001" s="146"/>
      <c r="D1001" s="146"/>
      <c r="E1001" s="146"/>
      <c r="F1001" s="146"/>
      <c r="G1001" s="702">
        <f t="shared" si="92"/>
        <v>0</v>
      </c>
      <c r="H1001" s="151">
        <f t="shared" si="90"/>
        <v>0</v>
      </c>
      <c r="I1001" s="151">
        <f t="shared" si="91"/>
        <v>0</v>
      </c>
      <c r="J1001" s="734">
        <v>0</v>
      </c>
      <c r="K1001" s="151">
        <v>0</v>
      </c>
      <c r="L1001" s="151">
        <f t="shared" si="89"/>
        <v>0</v>
      </c>
      <c r="M1001" s="725"/>
      <c r="N1001" s="790">
        <f t="shared" si="88"/>
        <v>0</v>
      </c>
      <c r="O1001" s="165">
        <v>0</v>
      </c>
    </row>
    <row r="1002" spans="1:15" x14ac:dyDescent="0.3">
      <c r="A1002" s="158">
        <v>225</v>
      </c>
      <c r="B1002" s="333" t="s">
        <v>1443</v>
      </c>
      <c r="C1002" s="146"/>
      <c r="D1002" s="146"/>
      <c r="E1002" s="146"/>
      <c r="F1002" s="146"/>
      <c r="G1002" s="702">
        <f t="shared" si="92"/>
        <v>0</v>
      </c>
      <c r="H1002" s="151">
        <f t="shared" si="90"/>
        <v>0</v>
      </c>
      <c r="I1002" s="151">
        <f t="shared" si="91"/>
        <v>0</v>
      </c>
      <c r="J1002" s="734">
        <v>0</v>
      </c>
      <c r="K1002" s="151">
        <v>0</v>
      </c>
      <c r="L1002" s="151">
        <f t="shared" si="89"/>
        <v>0</v>
      </c>
      <c r="M1002" s="725"/>
      <c r="N1002" s="790">
        <f t="shared" si="88"/>
        <v>0</v>
      </c>
      <c r="O1002" s="165">
        <v>0</v>
      </c>
    </row>
    <row r="1003" spans="1:15" x14ac:dyDescent="0.3">
      <c r="A1003" s="158">
        <v>226</v>
      </c>
      <c r="B1003" s="333" t="s">
        <v>1444</v>
      </c>
      <c r="C1003" s="146"/>
      <c r="D1003" s="146"/>
      <c r="E1003" s="146"/>
      <c r="F1003" s="146"/>
      <c r="G1003" s="702">
        <f t="shared" si="92"/>
        <v>0</v>
      </c>
      <c r="H1003" s="151">
        <f t="shared" si="90"/>
        <v>0</v>
      </c>
      <c r="I1003" s="151">
        <f t="shared" si="91"/>
        <v>0</v>
      </c>
      <c r="J1003" s="734">
        <v>0</v>
      </c>
      <c r="K1003" s="151">
        <v>0</v>
      </c>
      <c r="L1003" s="151">
        <f t="shared" si="89"/>
        <v>0</v>
      </c>
      <c r="M1003" s="725"/>
      <c r="N1003" s="790">
        <f t="shared" si="88"/>
        <v>0</v>
      </c>
      <c r="O1003" s="165">
        <v>10.668638054910613</v>
      </c>
    </row>
    <row r="1004" spans="1:15" x14ac:dyDescent="0.3">
      <c r="A1004" s="158">
        <v>227</v>
      </c>
      <c r="B1004" s="333" t="s">
        <v>1445</v>
      </c>
      <c r="C1004" s="146"/>
      <c r="D1004" s="146"/>
      <c r="E1004" s="146"/>
      <c r="F1004" s="146"/>
      <c r="G1004" s="702">
        <f t="shared" si="92"/>
        <v>0</v>
      </c>
      <c r="H1004" s="151">
        <f t="shared" si="90"/>
        <v>0</v>
      </c>
      <c r="I1004" s="151">
        <f t="shared" si="91"/>
        <v>0</v>
      </c>
      <c r="J1004" s="734">
        <v>0</v>
      </c>
      <c r="K1004" s="151">
        <v>0</v>
      </c>
      <c r="L1004" s="151">
        <f t="shared" si="89"/>
        <v>0</v>
      </c>
      <c r="M1004" s="725"/>
      <c r="N1004" s="790">
        <f t="shared" si="88"/>
        <v>0</v>
      </c>
      <c r="O1004" s="165">
        <v>20.559932965299858</v>
      </c>
    </row>
    <row r="1005" spans="1:15" x14ac:dyDescent="0.3">
      <c r="A1005" s="158">
        <v>228</v>
      </c>
      <c r="B1005" s="333" t="s">
        <v>1446</v>
      </c>
      <c r="C1005" s="146"/>
      <c r="D1005" s="146"/>
      <c r="E1005" s="146"/>
      <c r="F1005" s="146"/>
      <c r="G1005" s="702">
        <f t="shared" si="92"/>
        <v>0</v>
      </c>
      <c r="H1005" s="151">
        <f t="shared" si="90"/>
        <v>0</v>
      </c>
      <c r="I1005" s="151">
        <f t="shared" si="91"/>
        <v>0</v>
      </c>
      <c r="J1005" s="734">
        <v>0</v>
      </c>
      <c r="K1005" s="151">
        <v>0</v>
      </c>
      <c r="L1005" s="151">
        <f t="shared" si="89"/>
        <v>0</v>
      </c>
      <c r="M1005" s="725"/>
      <c r="N1005" s="790">
        <f t="shared" si="88"/>
        <v>0</v>
      </c>
      <c r="O1005" s="165">
        <v>20.01922999572632</v>
      </c>
    </row>
    <row r="1006" spans="1:15" x14ac:dyDescent="0.3">
      <c r="A1006" s="158">
        <v>229</v>
      </c>
      <c r="B1006" s="333" t="s">
        <v>1447</v>
      </c>
      <c r="C1006" s="146"/>
      <c r="D1006" s="146"/>
      <c r="E1006" s="146"/>
      <c r="F1006" s="146"/>
      <c r="G1006" s="702">
        <f t="shared" si="92"/>
        <v>0</v>
      </c>
      <c r="H1006" s="151">
        <f t="shared" si="90"/>
        <v>0</v>
      </c>
      <c r="I1006" s="151">
        <f t="shared" si="91"/>
        <v>0</v>
      </c>
      <c r="J1006" s="734">
        <v>0</v>
      </c>
      <c r="K1006" s="151">
        <v>0</v>
      </c>
      <c r="L1006" s="151">
        <f t="shared" si="89"/>
        <v>0</v>
      </c>
      <c r="M1006" s="725"/>
      <c r="N1006" s="790">
        <f t="shared" si="88"/>
        <v>0</v>
      </c>
      <c r="O1006" s="165">
        <v>0</v>
      </c>
    </row>
    <row r="1007" spans="1:15" x14ac:dyDescent="0.3">
      <c r="A1007" s="158">
        <v>230</v>
      </c>
      <c r="B1007" s="333" t="s">
        <v>1448</v>
      </c>
      <c r="C1007" s="146"/>
      <c r="D1007" s="146"/>
      <c r="E1007" s="146"/>
      <c r="F1007" s="146"/>
      <c r="G1007" s="702">
        <f t="shared" si="92"/>
        <v>0</v>
      </c>
      <c r="H1007" s="151">
        <f t="shared" si="90"/>
        <v>0</v>
      </c>
      <c r="I1007" s="151">
        <f t="shared" si="91"/>
        <v>0</v>
      </c>
      <c r="J1007" s="734">
        <v>0</v>
      </c>
      <c r="K1007" s="151">
        <v>0</v>
      </c>
      <c r="L1007" s="151">
        <f t="shared" si="89"/>
        <v>0</v>
      </c>
      <c r="M1007" s="725"/>
      <c r="N1007" s="790">
        <f t="shared" si="88"/>
        <v>0</v>
      </c>
      <c r="O1007" s="165">
        <v>0</v>
      </c>
    </row>
    <row r="1008" spans="1:15" x14ac:dyDescent="0.3">
      <c r="A1008" s="158">
        <v>231</v>
      </c>
      <c r="B1008" s="333" t="s">
        <v>1449</v>
      </c>
      <c r="C1008" s="146"/>
      <c r="D1008" s="146"/>
      <c r="E1008" s="146"/>
      <c r="F1008" s="146"/>
      <c r="G1008" s="702">
        <f t="shared" si="92"/>
        <v>0</v>
      </c>
      <c r="H1008" s="151">
        <f t="shared" si="90"/>
        <v>0</v>
      </c>
      <c r="I1008" s="151">
        <f t="shared" si="91"/>
        <v>0</v>
      </c>
      <c r="J1008" s="734">
        <v>0</v>
      </c>
      <c r="K1008" s="151">
        <v>0</v>
      </c>
      <c r="L1008" s="151">
        <f t="shared" si="89"/>
        <v>0</v>
      </c>
      <c r="M1008" s="725"/>
      <c r="N1008" s="790">
        <f t="shared" si="88"/>
        <v>0</v>
      </c>
      <c r="O1008" s="165">
        <v>0</v>
      </c>
    </row>
    <row r="1009" spans="1:15" x14ac:dyDescent="0.3">
      <c r="A1009" s="158">
        <v>232</v>
      </c>
      <c r="B1009" s="321" t="s">
        <v>1450</v>
      </c>
      <c r="C1009" s="146"/>
      <c r="D1009" s="146"/>
      <c r="E1009" s="146"/>
      <c r="F1009" s="146"/>
      <c r="G1009" s="702">
        <f t="shared" si="92"/>
        <v>0</v>
      </c>
      <c r="H1009" s="151">
        <f t="shared" si="90"/>
        <v>0</v>
      </c>
      <c r="I1009" s="151">
        <f t="shared" si="91"/>
        <v>0</v>
      </c>
      <c r="J1009" s="734">
        <v>0</v>
      </c>
      <c r="K1009" s="151">
        <v>0</v>
      </c>
      <c r="L1009" s="151">
        <f t="shared" si="89"/>
        <v>0</v>
      </c>
      <c r="M1009" s="725"/>
      <c r="N1009" s="790">
        <f t="shared" si="88"/>
        <v>0</v>
      </c>
      <c r="O1009" s="165">
        <v>0</v>
      </c>
    </row>
    <row r="1010" spans="1:15" x14ac:dyDescent="0.3">
      <c r="A1010" s="158">
        <v>233</v>
      </c>
      <c r="B1010" s="322" t="s">
        <v>511</v>
      </c>
      <c r="C1010" s="781">
        <v>6688.6</v>
      </c>
      <c r="D1010" s="781"/>
      <c r="E1010" s="781"/>
      <c r="F1010" s="146">
        <f>C1010+D1010+E1010</f>
        <v>6688.6</v>
      </c>
      <c r="G1010" s="702">
        <f>2/188626.3*F1010</f>
        <v>7.0919060597594299E-2</v>
      </c>
      <c r="H1010" s="151">
        <f t="shared" si="90"/>
        <v>303.63641199557009</v>
      </c>
      <c r="I1010" s="151">
        <f t="shared" si="91"/>
        <v>66.800010639025416</v>
      </c>
      <c r="J1010" s="734">
        <v>116.36403236676105</v>
      </c>
      <c r="K1010" s="151">
        <v>88.657241481079708</v>
      </c>
      <c r="L1010" s="151">
        <f>K1010*1.219</f>
        <v>108.07317736543617</v>
      </c>
      <c r="M1010" s="725">
        <f>(K1010+J1010+I1010+H1010)/F1010</f>
        <v>8.6035597357060692E-2</v>
      </c>
      <c r="N1010" s="790">
        <f t="shared" si="88"/>
        <v>150.7173105178355</v>
      </c>
      <c r="O1010" s="165">
        <v>0</v>
      </c>
    </row>
    <row r="1011" spans="1:15" s="554" customFormat="1" ht="14.5" x14ac:dyDescent="0.35">
      <c r="A1011" s="782"/>
      <c r="B1011" s="347" t="s">
        <v>1063</v>
      </c>
      <c r="C1011" s="791">
        <f t="shared" ref="C1011:K1011" si="93">SUM(C782:C1010)</f>
        <v>187250.45000000004</v>
      </c>
      <c r="D1011" s="791">
        <f t="shared" si="93"/>
        <v>560.1</v>
      </c>
      <c r="E1011" s="791">
        <f t="shared" si="93"/>
        <v>815.7</v>
      </c>
      <c r="F1011" s="791">
        <f t="shared" si="93"/>
        <v>188626.25</v>
      </c>
      <c r="G1011" s="791">
        <f t="shared" si="93"/>
        <v>1.9999994698512349</v>
      </c>
      <c r="H1011" s="151">
        <f t="shared" si="90"/>
        <v>8562.8977301945688</v>
      </c>
      <c r="I1011" s="791">
        <f t="shared" si="93"/>
        <v>1883.8375006428053</v>
      </c>
      <c r="J1011" s="791">
        <f t="shared" si="93"/>
        <v>3281.6001943935585</v>
      </c>
      <c r="K1011" s="791">
        <f t="shared" si="93"/>
        <v>3162.401927428019</v>
      </c>
      <c r="L1011" s="776">
        <f t="shared" si="89"/>
        <v>3854.9679495347555</v>
      </c>
      <c r="M1011" s="725">
        <f t="shared" ref="M1011:M1064" si="94">(K1011+J1011+I1011+H1011)/F1011</f>
        <v>8.9546059218475429E-2</v>
      </c>
      <c r="N1011" s="792">
        <f t="shared" si="88"/>
        <v>5376.0832766276326</v>
      </c>
      <c r="O1011" s="554">
        <v>0</v>
      </c>
    </row>
    <row r="1012" spans="1:15" x14ac:dyDescent="0.3">
      <c r="A1012" s="335" t="s">
        <v>1030</v>
      </c>
      <c r="B1012" s="321"/>
      <c r="C1012" s="146"/>
      <c r="D1012" s="146"/>
      <c r="E1012" s="146"/>
      <c r="F1012" s="146"/>
      <c r="G1012" s="146"/>
      <c r="H1012" s="151">
        <f t="shared" si="90"/>
        <v>0</v>
      </c>
      <c r="I1012" s="151">
        <f t="shared" si="91"/>
        <v>0</v>
      </c>
      <c r="J1012" s="734">
        <v>0</v>
      </c>
      <c r="K1012" s="151">
        <v>0</v>
      </c>
      <c r="L1012" s="151"/>
      <c r="M1012" s="725"/>
      <c r="N1012" s="790">
        <f t="shared" si="88"/>
        <v>0</v>
      </c>
      <c r="O1012" s="165">
        <v>0</v>
      </c>
    </row>
    <row r="1013" spans="1:15" x14ac:dyDescent="0.3">
      <c r="A1013" s="158">
        <v>1</v>
      </c>
      <c r="B1013" s="321" t="s">
        <v>888</v>
      </c>
      <c r="C1013" s="150"/>
      <c r="D1013" s="150"/>
      <c r="E1013" s="150"/>
      <c r="F1013" s="146"/>
      <c r="G1013" s="690">
        <f>1/154347.32*F1013</f>
        <v>0</v>
      </c>
      <c r="H1013" s="151">
        <f t="shared" si="90"/>
        <v>0</v>
      </c>
      <c r="I1013" s="151">
        <f t="shared" si="91"/>
        <v>0</v>
      </c>
      <c r="J1013" s="734">
        <v>0</v>
      </c>
      <c r="K1013" s="151">
        <v>0</v>
      </c>
      <c r="L1013" s="151"/>
      <c r="M1013" s="725"/>
      <c r="N1013" s="790">
        <f t="shared" si="88"/>
        <v>0</v>
      </c>
      <c r="O1013" s="165">
        <v>0</v>
      </c>
    </row>
    <row r="1014" spans="1:15" x14ac:dyDescent="0.3">
      <c r="A1014" s="158">
        <v>2</v>
      </c>
      <c r="B1014" s="321" t="s">
        <v>889</v>
      </c>
      <c r="C1014" s="146"/>
      <c r="D1014" s="146"/>
      <c r="E1014" s="146"/>
      <c r="F1014" s="146"/>
      <c r="G1014" s="690">
        <f t="shared" ref="G1014:G1059" si="95">1/154347.32*F1014</f>
        <v>0</v>
      </c>
      <c r="H1014" s="151">
        <f t="shared" si="90"/>
        <v>0</v>
      </c>
      <c r="I1014" s="151">
        <f t="shared" si="91"/>
        <v>0</v>
      </c>
      <c r="J1014" s="734">
        <v>0</v>
      </c>
      <c r="K1014" s="151">
        <v>0</v>
      </c>
      <c r="L1014" s="151"/>
      <c r="M1014" s="725"/>
      <c r="N1014" s="790">
        <f t="shared" si="88"/>
        <v>0</v>
      </c>
      <c r="O1014" s="165">
        <v>0</v>
      </c>
    </row>
    <row r="1015" spans="1:15" x14ac:dyDescent="0.3">
      <c r="A1015" s="158">
        <v>3</v>
      </c>
      <c r="B1015" s="321" t="s">
        <v>890</v>
      </c>
      <c r="C1015" s="146"/>
      <c r="D1015" s="146"/>
      <c r="E1015" s="146"/>
      <c r="F1015" s="146"/>
      <c r="G1015" s="690">
        <f t="shared" si="95"/>
        <v>0</v>
      </c>
      <c r="H1015" s="151">
        <f t="shared" si="90"/>
        <v>0</v>
      </c>
      <c r="I1015" s="151">
        <f t="shared" si="91"/>
        <v>0</v>
      </c>
      <c r="J1015" s="734">
        <v>0</v>
      </c>
      <c r="K1015" s="151">
        <v>0</v>
      </c>
      <c r="L1015" s="151"/>
      <c r="M1015" s="725"/>
      <c r="N1015" s="790">
        <f t="shared" si="88"/>
        <v>0</v>
      </c>
      <c r="O1015" s="165">
        <v>0</v>
      </c>
    </row>
    <row r="1016" spans="1:15" x14ac:dyDescent="0.3">
      <c r="A1016" s="158">
        <v>4</v>
      </c>
      <c r="B1016" s="321" t="s">
        <v>891</v>
      </c>
      <c r="C1016" s="146"/>
      <c r="D1016" s="146"/>
      <c r="E1016" s="146"/>
      <c r="F1016" s="146"/>
      <c r="G1016" s="690">
        <f t="shared" si="95"/>
        <v>0</v>
      </c>
      <c r="H1016" s="151">
        <f t="shared" si="90"/>
        <v>0</v>
      </c>
      <c r="I1016" s="151">
        <f t="shared" si="91"/>
        <v>0</v>
      </c>
      <c r="J1016" s="734">
        <v>0</v>
      </c>
      <c r="K1016" s="151">
        <v>0</v>
      </c>
      <c r="L1016" s="151"/>
      <c r="M1016" s="725"/>
      <c r="N1016" s="790">
        <f t="shared" si="88"/>
        <v>0</v>
      </c>
      <c r="O1016" s="165">
        <v>0</v>
      </c>
    </row>
    <row r="1017" spans="1:15" x14ac:dyDescent="0.3">
      <c r="A1017" s="158">
        <v>5</v>
      </c>
      <c r="B1017" s="321" t="s">
        <v>892</v>
      </c>
      <c r="C1017" s="146"/>
      <c r="D1017" s="146"/>
      <c r="E1017" s="146"/>
      <c r="F1017" s="146"/>
      <c r="G1017" s="690">
        <f t="shared" si="95"/>
        <v>0</v>
      </c>
      <c r="H1017" s="151">
        <f t="shared" si="90"/>
        <v>0</v>
      </c>
      <c r="I1017" s="151">
        <f t="shared" si="91"/>
        <v>0</v>
      </c>
      <c r="J1017" s="734">
        <v>0</v>
      </c>
      <c r="K1017" s="151">
        <v>0</v>
      </c>
      <c r="L1017" s="151"/>
      <c r="M1017" s="725"/>
      <c r="N1017" s="790">
        <f t="shared" si="88"/>
        <v>0</v>
      </c>
      <c r="O1017" s="165">
        <v>0</v>
      </c>
    </row>
    <row r="1018" spans="1:15" x14ac:dyDescent="0.3">
      <c r="A1018" s="158">
        <v>6</v>
      </c>
      <c r="B1018" s="321" t="s">
        <v>893</v>
      </c>
      <c r="C1018" s="146"/>
      <c r="D1018" s="146"/>
      <c r="E1018" s="146"/>
      <c r="F1018" s="146"/>
      <c r="G1018" s="690">
        <f t="shared" si="95"/>
        <v>0</v>
      </c>
      <c r="H1018" s="151">
        <f t="shared" si="90"/>
        <v>0</v>
      </c>
      <c r="I1018" s="151">
        <f t="shared" si="91"/>
        <v>0</v>
      </c>
      <c r="J1018" s="734">
        <v>0</v>
      </c>
      <c r="K1018" s="151">
        <v>0</v>
      </c>
      <c r="L1018" s="151"/>
      <c r="M1018" s="725"/>
      <c r="N1018" s="790">
        <f t="shared" si="88"/>
        <v>0</v>
      </c>
      <c r="O1018" s="165">
        <v>0</v>
      </c>
    </row>
    <row r="1019" spans="1:15" x14ac:dyDescent="0.3">
      <c r="A1019" s="158">
        <v>7</v>
      </c>
      <c r="B1019" s="321" t="s">
        <v>894</v>
      </c>
      <c r="C1019" s="146"/>
      <c r="D1019" s="146"/>
      <c r="E1019" s="146"/>
      <c r="F1019" s="146"/>
      <c r="G1019" s="690">
        <f t="shared" si="95"/>
        <v>0</v>
      </c>
      <c r="H1019" s="151">
        <f t="shared" si="90"/>
        <v>0</v>
      </c>
      <c r="I1019" s="151">
        <f t="shared" si="91"/>
        <v>0</v>
      </c>
      <c r="J1019" s="734">
        <v>0</v>
      </c>
      <c r="K1019" s="151">
        <v>0</v>
      </c>
      <c r="L1019" s="151"/>
      <c r="M1019" s="725"/>
      <c r="N1019" s="790">
        <f t="shared" si="88"/>
        <v>0</v>
      </c>
      <c r="O1019" s="165">
        <v>0</v>
      </c>
    </row>
    <row r="1020" spans="1:15" x14ac:dyDescent="0.3">
      <c r="A1020" s="158">
        <v>8</v>
      </c>
      <c r="B1020" s="321" t="s">
        <v>896</v>
      </c>
      <c r="C1020" s="146"/>
      <c r="D1020" s="146"/>
      <c r="E1020" s="146"/>
      <c r="F1020" s="146"/>
      <c r="G1020" s="690">
        <f t="shared" si="95"/>
        <v>0</v>
      </c>
      <c r="H1020" s="151">
        <f t="shared" si="90"/>
        <v>0</v>
      </c>
      <c r="I1020" s="151">
        <f t="shared" si="91"/>
        <v>0</v>
      </c>
      <c r="J1020" s="734">
        <v>0</v>
      </c>
      <c r="K1020" s="151">
        <v>0</v>
      </c>
      <c r="L1020" s="151"/>
      <c r="M1020" s="725"/>
      <c r="N1020" s="790">
        <f t="shared" ref="N1020:N1076" si="96">K1020*1.7</f>
        <v>0</v>
      </c>
      <c r="O1020" s="165">
        <v>0</v>
      </c>
    </row>
    <row r="1021" spans="1:15" x14ac:dyDescent="0.3">
      <c r="A1021" s="158">
        <v>9</v>
      </c>
      <c r="B1021" s="321" t="s">
        <v>897</v>
      </c>
      <c r="C1021" s="146"/>
      <c r="D1021" s="146"/>
      <c r="E1021" s="146"/>
      <c r="F1021" s="146"/>
      <c r="G1021" s="690">
        <f t="shared" si="95"/>
        <v>0</v>
      </c>
      <c r="H1021" s="151">
        <f t="shared" si="90"/>
        <v>0</v>
      </c>
      <c r="I1021" s="151">
        <f t="shared" si="91"/>
        <v>0</v>
      </c>
      <c r="J1021" s="734">
        <v>0</v>
      </c>
      <c r="K1021" s="151">
        <v>0</v>
      </c>
      <c r="L1021" s="151"/>
      <c r="M1021" s="725"/>
      <c r="N1021" s="790">
        <f t="shared" si="96"/>
        <v>0</v>
      </c>
      <c r="O1021" s="165">
        <v>0</v>
      </c>
    </row>
    <row r="1022" spans="1:15" x14ac:dyDescent="0.3">
      <c r="A1022" s="158">
        <v>10</v>
      </c>
      <c r="B1022" s="321" t="s">
        <v>898</v>
      </c>
      <c r="C1022" s="146"/>
      <c r="D1022" s="146"/>
      <c r="E1022" s="146"/>
      <c r="F1022" s="146"/>
      <c r="G1022" s="690">
        <f t="shared" si="95"/>
        <v>0</v>
      </c>
      <c r="H1022" s="151">
        <f t="shared" si="90"/>
        <v>0</v>
      </c>
      <c r="I1022" s="151">
        <f t="shared" si="91"/>
        <v>0</v>
      </c>
      <c r="J1022" s="734">
        <v>0</v>
      </c>
      <c r="K1022" s="151">
        <v>0</v>
      </c>
      <c r="L1022" s="151"/>
      <c r="M1022" s="725"/>
      <c r="N1022" s="790">
        <f t="shared" si="96"/>
        <v>0</v>
      </c>
      <c r="O1022" s="165">
        <v>0</v>
      </c>
    </row>
    <row r="1023" spans="1:15" x14ac:dyDescent="0.3">
      <c r="A1023" s="158">
        <v>11</v>
      </c>
      <c r="B1023" s="321" t="s">
        <v>899</v>
      </c>
      <c r="C1023" s="146"/>
      <c r="D1023" s="146"/>
      <c r="E1023" s="146"/>
      <c r="F1023" s="146"/>
      <c r="G1023" s="690">
        <f t="shared" si="95"/>
        <v>0</v>
      </c>
      <c r="H1023" s="151">
        <f t="shared" si="90"/>
        <v>0</v>
      </c>
      <c r="I1023" s="151">
        <f t="shared" si="91"/>
        <v>0</v>
      </c>
      <c r="J1023" s="734">
        <v>0</v>
      </c>
      <c r="K1023" s="151">
        <v>0</v>
      </c>
      <c r="L1023" s="151"/>
      <c r="M1023" s="725"/>
      <c r="N1023" s="790">
        <f t="shared" si="96"/>
        <v>0</v>
      </c>
      <c r="O1023" s="165">
        <v>0</v>
      </c>
    </row>
    <row r="1024" spans="1:15" x14ac:dyDescent="0.3">
      <c r="A1024" s="158">
        <v>12</v>
      </c>
      <c r="B1024" s="321" t="s">
        <v>900</v>
      </c>
      <c r="C1024" s="146"/>
      <c r="D1024" s="146"/>
      <c r="E1024" s="146"/>
      <c r="F1024" s="146"/>
      <c r="G1024" s="690">
        <f t="shared" si="95"/>
        <v>0</v>
      </c>
      <c r="H1024" s="151">
        <f t="shared" si="90"/>
        <v>0</v>
      </c>
      <c r="I1024" s="151">
        <f t="shared" si="91"/>
        <v>0</v>
      </c>
      <c r="J1024" s="734">
        <v>0</v>
      </c>
      <c r="K1024" s="151">
        <v>0</v>
      </c>
      <c r="L1024" s="151"/>
      <c r="M1024" s="725"/>
      <c r="N1024" s="790">
        <f t="shared" si="96"/>
        <v>0</v>
      </c>
      <c r="O1024" s="165">
        <v>0</v>
      </c>
    </row>
    <row r="1025" spans="1:15" x14ac:dyDescent="0.3">
      <c r="A1025" s="158">
        <v>13</v>
      </c>
      <c r="B1025" s="321" t="s">
        <v>901</v>
      </c>
      <c r="C1025" s="146"/>
      <c r="D1025" s="146"/>
      <c r="E1025" s="146"/>
      <c r="F1025" s="146"/>
      <c r="G1025" s="690">
        <f t="shared" si="95"/>
        <v>0</v>
      </c>
      <c r="H1025" s="151">
        <f t="shared" si="90"/>
        <v>0</v>
      </c>
      <c r="I1025" s="151">
        <f t="shared" si="91"/>
        <v>0</v>
      </c>
      <c r="J1025" s="734">
        <v>0</v>
      </c>
      <c r="K1025" s="151">
        <v>0</v>
      </c>
      <c r="L1025" s="151"/>
      <c r="M1025" s="725"/>
      <c r="N1025" s="790">
        <f t="shared" si="96"/>
        <v>0</v>
      </c>
      <c r="O1025" s="165">
        <v>0</v>
      </c>
    </row>
    <row r="1026" spans="1:15" x14ac:dyDescent="0.3">
      <c r="A1026" s="158">
        <v>14</v>
      </c>
      <c r="B1026" s="321" t="s">
        <v>902</v>
      </c>
      <c r="C1026" s="146">
        <v>5520.77</v>
      </c>
      <c r="D1026" s="146"/>
      <c r="E1026" s="146"/>
      <c r="F1026" s="146">
        <f t="shared" ref="F1026:F1059" si="97">C1026+D1026+E1026</f>
        <v>5520.77</v>
      </c>
      <c r="G1026" s="690">
        <f t="shared" si="95"/>
        <v>3.5768486294417035E-2</v>
      </c>
      <c r="H1026" s="151">
        <f t="shared" si="90"/>
        <v>153.14098564523181</v>
      </c>
      <c r="I1026" s="151">
        <f t="shared" si="91"/>
        <v>33.691016841950997</v>
      </c>
      <c r="J1026" s="734">
        <v>125.97657416510989</v>
      </c>
      <c r="K1026" s="151">
        <v>45.476189024771749</v>
      </c>
      <c r="L1026" s="151"/>
      <c r="M1026" s="725">
        <f t="shared" si="94"/>
        <v>6.4897607702741542E-2</v>
      </c>
      <c r="N1026" s="790">
        <f t="shared" si="96"/>
        <v>77.309521342111978</v>
      </c>
      <c r="O1026" s="165">
        <v>0</v>
      </c>
    </row>
    <row r="1027" spans="1:15" x14ac:dyDescent="0.3">
      <c r="A1027" s="158">
        <v>15</v>
      </c>
      <c r="B1027" s="321" t="s">
        <v>903</v>
      </c>
      <c r="C1027" s="146">
        <v>5310.85</v>
      </c>
      <c r="D1027" s="146"/>
      <c r="E1027" s="146"/>
      <c r="F1027" s="146">
        <f t="shared" si="97"/>
        <v>5310.85</v>
      </c>
      <c r="G1027" s="690">
        <f t="shared" si="95"/>
        <v>3.4408436764564489E-2</v>
      </c>
      <c r="H1027" s="151">
        <f t="shared" si="90"/>
        <v>147.31800158564462</v>
      </c>
      <c r="I1027" s="151">
        <f t="shared" si="91"/>
        <v>32.409960348841814</v>
      </c>
      <c r="J1027" s="734">
        <v>121.18648103521318</v>
      </c>
      <c r="K1027" s="151">
        <v>43.747016898405299</v>
      </c>
      <c r="L1027" s="151"/>
      <c r="M1027" s="725">
        <f t="shared" si="94"/>
        <v>6.4897607702741528E-2</v>
      </c>
      <c r="N1027" s="790">
        <f t="shared" si="96"/>
        <v>74.369928727289007</v>
      </c>
      <c r="O1027" s="165">
        <v>0</v>
      </c>
    </row>
    <row r="1028" spans="1:15" x14ac:dyDescent="0.3">
      <c r="A1028" s="158">
        <v>16</v>
      </c>
      <c r="B1028" s="321" t="s">
        <v>904</v>
      </c>
      <c r="C1028" s="146">
        <v>5405.43</v>
      </c>
      <c r="D1028" s="146"/>
      <c r="E1028" s="146"/>
      <c r="F1028" s="146">
        <f t="shared" si="97"/>
        <v>5405.43</v>
      </c>
      <c r="G1028" s="690">
        <f t="shared" si="95"/>
        <v>3.502121060475815E-2</v>
      </c>
      <c r="H1028" s="151">
        <f t="shared" si="90"/>
        <v>149.94156214374178</v>
      </c>
      <c r="I1028" s="151">
        <f t="shared" si="91"/>
        <v>32.987143671623194</v>
      </c>
      <c r="J1028" s="734">
        <v>123.34466990823924</v>
      </c>
      <c r="K1028" s="151">
        <v>44.526099881026006</v>
      </c>
      <c r="L1028" s="151"/>
      <c r="M1028" s="725">
        <f t="shared" si="94"/>
        <v>6.4897607702741528E-2</v>
      </c>
      <c r="N1028" s="790">
        <f t="shared" si="96"/>
        <v>75.694369797744216</v>
      </c>
      <c r="O1028" s="165">
        <v>0</v>
      </c>
    </row>
    <row r="1029" spans="1:15" x14ac:dyDescent="0.3">
      <c r="A1029" s="158">
        <v>17</v>
      </c>
      <c r="B1029" s="321" t="s">
        <v>905</v>
      </c>
      <c r="C1029" s="146"/>
      <c r="D1029" s="146"/>
      <c r="E1029" s="146"/>
      <c r="F1029" s="146"/>
      <c r="G1029" s="690">
        <f t="shared" si="95"/>
        <v>0</v>
      </c>
      <c r="H1029" s="151">
        <f t="shared" si="90"/>
        <v>0</v>
      </c>
      <c r="I1029" s="151">
        <f t="shared" si="91"/>
        <v>0</v>
      </c>
      <c r="J1029" s="734">
        <v>0</v>
      </c>
      <c r="K1029" s="151">
        <v>0</v>
      </c>
      <c r="L1029" s="151"/>
      <c r="M1029" s="725"/>
      <c r="N1029" s="790">
        <f t="shared" si="96"/>
        <v>0</v>
      </c>
      <c r="O1029" s="165">
        <v>0</v>
      </c>
    </row>
    <row r="1030" spans="1:15" x14ac:dyDescent="0.3">
      <c r="A1030" s="158">
        <v>18</v>
      </c>
      <c r="B1030" s="321" t="s">
        <v>907</v>
      </c>
      <c r="C1030" s="146"/>
      <c r="D1030" s="146"/>
      <c r="E1030" s="146"/>
      <c r="F1030" s="146"/>
      <c r="G1030" s="690">
        <f t="shared" si="95"/>
        <v>0</v>
      </c>
      <c r="H1030" s="151">
        <f t="shared" si="90"/>
        <v>0</v>
      </c>
      <c r="I1030" s="151">
        <f t="shared" si="91"/>
        <v>0</v>
      </c>
      <c r="J1030" s="734">
        <v>0</v>
      </c>
      <c r="K1030" s="151">
        <v>0</v>
      </c>
      <c r="L1030" s="151"/>
      <c r="M1030" s="725"/>
      <c r="N1030" s="790">
        <f t="shared" si="96"/>
        <v>0</v>
      </c>
      <c r="O1030" s="165">
        <v>0</v>
      </c>
    </row>
    <row r="1031" spans="1:15" x14ac:dyDescent="0.3">
      <c r="A1031" s="158">
        <v>19</v>
      </c>
      <c r="B1031" s="321" t="s">
        <v>909</v>
      </c>
      <c r="C1031" s="146"/>
      <c r="D1031" s="146"/>
      <c r="E1031" s="146"/>
      <c r="F1031" s="146"/>
      <c r="G1031" s="690">
        <f t="shared" si="95"/>
        <v>0</v>
      </c>
      <c r="H1031" s="151">
        <f t="shared" ref="H1031:H1094" si="98">G1031*4281.45</f>
        <v>0</v>
      </c>
      <c r="I1031" s="151">
        <f t="shared" si="91"/>
        <v>0</v>
      </c>
      <c r="J1031" s="734">
        <v>0</v>
      </c>
      <c r="K1031" s="151">
        <v>0</v>
      </c>
      <c r="L1031" s="151"/>
      <c r="M1031" s="725"/>
      <c r="N1031" s="790">
        <f t="shared" si="96"/>
        <v>0</v>
      </c>
      <c r="O1031" s="165">
        <v>0</v>
      </c>
    </row>
    <row r="1032" spans="1:15" x14ac:dyDescent="0.3">
      <c r="A1032" s="158">
        <v>20</v>
      </c>
      <c r="B1032" s="321" t="s">
        <v>910</v>
      </c>
      <c r="C1032" s="146"/>
      <c r="D1032" s="146"/>
      <c r="E1032" s="146"/>
      <c r="F1032" s="146"/>
      <c r="G1032" s="690">
        <f t="shared" si="95"/>
        <v>0</v>
      </c>
      <c r="H1032" s="151">
        <f t="shared" si="98"/>
        <v>0</v>
      </c>
      <c r="I1032" s="151">
        <f t="shared" si="91"/>
        <v>0</v>
      </c>
      <c r="J1032" s="734">
        <v>0</v>
      </c>
      <c r="K1032" s="151">
        <v>0</v>
      </c>
      <c r="L1032" s="151"/>
      <c r="M1032" s="725"/>
      <c r="N1032" s="790">
        <f t="shared" si="96"/>
        <v>0</v>
      </c>
      <c r="O1032" s="165">
        <v>0</v>
      </c>
    </row>
    <row r="1033" spans="1:15" x14ac:dyDescent="0.3">
      <c r="A1033" s="158">
        <v>21</v>
      </c>
      <c r="B1033" s="321" t="s">
        <v>911</v>
      </c>
      <c r="C1033" s="146"/>
      <c r="D1033" s="146"/>
      <c r="E1033" s="146"/>
      <c r="F1033" s="146"/>
      <c r="G1033" s="690">
        <f t="shared" si="95"/>
        <v>0</v>
      </c>
      <c r="H1033" s="151">
        <f t="shared" si="98"/>
        <v>0</v>
      </c>
      <c r="I1033" s="151">
        <f t="shared" ref="I1033:I1091" si="99">H1033*0.22</f>
        <v>0</v>
      </c>
      <c r="J1033" s="734">
        <v>0</v>
      </c>
      <c r="K1033" s="151">
        <v>0</v>
      </c>
      <c r="L1033" s="151"/>
      <c r="M1033" s="725"/>
      <c r="N1033" s="790">
        <f t="shared" si="96"/>
        <v>0</v>
      </c>
      <c r="O1033" s="165">
        <v>0</v>
      </c>
    </row>
    <row r="1034" spans="1:15" x14ac:dyDescent="0.3">
      <c r="A1034" s="158">
        <v>22</v>
      </c>
      <c r="B1034" s="321" t="s">
        <v>912</v>
      </c>
      <c r="C1034" s="146"/>
      <c r="D1034" s="146"/>
      <c r="E1034" s="146"/>
      <c r="F1034" s="146"/>
      <c r="G1034" s="690">
        <f t="shared" si="95"/>
        <v>0</v>
      </c>
      <c r="H1034" s="151">
        <f t="shared" si="98"/>
        <v>0</v>
      </c>
      <c r="I1034" s="151">
        <f t="shared" si="99"/>
        <v>0</v>
      </c>
      <c r="J1034" s="734">
        <v>0</v>
      </c>
      <c r="K1034" s="151">
        <v>0</v>
      </c>
      <c r="L1034" s="151"/>
      <c r="M1034" s="725"/>
      <c r="N1034" s="790">
        <f t="shared" si="96"/>
        <v>0</v>
      </c>
      <c r="O1034" s="165">
        <v>0</v>
      </c>
    </row>
    <row r="1035" spans="1:15" x14ac:dyDescent="0.3">
      <c r="A1035" s="158">
        <v>23</v>
      </c>
      <c r="B1035" s="321" t="s">
        <v>913</v>
      </c>
      <c r="C1035" s="146"/>
      <c r="D1035" s="146"/>
      <c r="E1035" s="146"/>
      <c r="F1035" s="146"/>
      <c r="G1035" s="690">
        <f t="shared" si="95"/>
        <v>0</v>
      </c>
      <c r="H1035" s="151">
        <f t="shared" si="98"/>
        <v>0</v>
      </c>
      <c r="I1035" s="151">
        <f t="shared" si="99"/>
        <v>0</v>
      </c>
      <c r="J1035" s="734">
        <v>0</v>
      </c>
      <c r="K1035" s="151">
        <v>0</v>
      </c>
      <c r="L1035" s="151"/>
      <c r="M1035" s="725"/>
      <c r="N1035" s="790">
        <f t="shared" si="96"/>
        <v>0</v>
      </c>
      <c r="O1035" s="165">
        <v>0</v>
      </c>
    </row>
    <row r="1036" spans="1:15" x14ac:dyDescent="0.3">
      <c r="A1036" s="158">
        <v>24</v>
      </c>
      <c r="B1036" s="321" t="s">
        <v>915</v>
      </c>
      <c r="C1036" s="146"/>
      <c r="D1036" s="146"/>
      <c r="E1036" s="146"/>
      <c r="F1036" s="146"/>
      <c r="G1036" s="690">
        <f t="shared" si="95"/>
        <v>0</v>
      </c>
      <c r="H1036" s="151">
        <f t="shared" si="98"/>
        <v>0</v>
      </c>
      <c r="I1036" s="151">
        <f t="shared" si="99"/>
        <v>0</v>
      </c>
      <c r="J1036" s="734">
        <v>0</v>
      </c>
      <c r="K1036" s="151">
        <v>0</v>
      </c>
      <c r="L1036" s="151"/>
      <c r="M1036" s="725"/>
      <c r="N1036" s="790">
        <f t="shared" si="96"/>
        <v>0</v>
      </c>
      <c r="O1036" s="165">
        <v>0</v>
      </c>
    </row>
    <row r="1037" spans="1:15" x14ac:dyDescent="0.3">
      <c r="A1037" s="158">
        <v>25</v>
      </c>
      <c r="B1037" s="321" t="s">
        <v>916</v>
      </c>
      <c r="C1037" s="146"/>
      <c r="D1037" s="146"/>
      <c r="E1037" s="146"/>
      <c r="F1037" s="146"/>
      <c r="G1037" s="690">
        <f t="shared" si="95"/>
        <v>0</v>
      </c>
      <c r="H1037" s="151">
        <f t="shared" si="98"/>
        <v>0</v>
      </c>
      <c r="I1037" s="151">
        <f t="shared" si="99"/>
        <v>0</v>
      </c>
      <c r="J1037" s="734">
        <v>0</v>
      </c>
      <c r="K1037" s="151">
        <v>0</v>
      </c>
      <c r="L1037" s="151"/>
      <c r="M1037" s="725"/>
      <c r="N1037" s="790">
        <f t="shared" si="96"/>
        <v>0</v>
      </c>
      <c r="O1037" s="165">
        <v>0</v>
      </c>
    </row>
    <row r="1038" spans="1:15" x14ac:dyDescent="0.3">
      <c r="A1038" s="158">
        <v>26</v>
      </c>
      <c r="B1038" s="321" t="s">
        <v>918</v>
      </c>
      <c r="C1038" s="146"/>
      <c r="D1038" s="146"/>
      <c r="E1038" s="146"/>
      <c r="F1038" s="146"/>
      <c r="G1038" s="690">
        <f t="shared" si="95"/>
        <v>0</v>
      </c>
      <c r="H1038" s="151">
        <f t="shared" si="98"/>
        <v>0</v>
      </c>
      <c r="I1038" s="151">
        <f t="shared" si="99"/>
        <v>0</v>
      </c>
      <c r="J1038" s="734">
        <v>0</v>
      </c>
      <c r="K1038" s="151">
        <v>0</v>
      </c>
      <c r="L1038" s="151"/>
      <c r="M1038" s="725"/>
      <c r="N1038" s="790">
        <f t="shared" si="96"/>
        <v>0</v>
      </c>
      <c r="O1038" s="165">
        <v>0</v>
      </c>
    </row>
    <row r="1039" spans="1:15" x14ac:dyDescent="0.3">
      <c r="A1039" s="158">
        <v>27</v>
      </c>
      <c r="B1039" s="321" t="s">
        <v>919</v>
      </c>
      <c r="C1039" s="146"/>
      <c r="D1039" s="146"/>
      <c r="E1039" s="146"/>
      <c r="F1039" s="146"/>
      <c r="G1039" s="690">
        <f t="shared" si="95"/>
        <v>0</v>
      </c>
      <c r="H1039" s="151">
        <f t="shared" si="98"/>
        <v>0</v>
      </c>
      <c r="I1039" s="151">
        <f t="shared" si="99"/>
        <v>0</v>
      </c>
      <c r="J1039" s="734">
        <v>0</v>
      </c>
      <c r="K1039" s="151">
        <v>0</v>
      </c>
      <c r="L1039" s="151"/>
      <c r="M1039" s="725"/>
      <c r="N1039" s="790">
        <f t="shared" si="96"/>
        <v>0</v>
      </c>
      <c r="O1039" s="165">
        <v>0</v>
      </c>
    </row>
    <row r="1040" spans="1:15" x14ac:dyDescent="0.3">
      <c r="A1040" s="158">
        <v>28</v>
      </c>
      <c r="B1040" s="321" t="s">
        <v>920</v>
      </c>
      <c r="C1040" s="146">
        <v>8111.75</v>
      </c>
      <c r="D1040" s="146"/>
      <c r="E1040" s="146"/>
      <c r="F1040" s="146">
        <f t="shared" si="97"/>
        <v>8111.75</v>
      </c>
      <c r="G1040" s="690">
        <f t="shared" si="95"/>
        <v>5.2555172321748118E-2</v>
      </c>
      <c r="H1040" s="151">
        <f t="shared" si="98"/>
        <v>225.01234253694847</v>
      </c>
      <c r="I1040" s="151">
        <f t="shared" si="99"/>
        <v>49.502715358128661</v>
      </c>
      <c r="J1040" s="734">
        <v>185.09926613204863</v>
      </c>
      <c r="K1040" s="151">
        <v>66.818845255587931</v>
      </c>
      <c r="L1040" s="151"/>
      <c r="M1040" s="725">
        <f t="shared" si="94"/>
        <v>6.4897607702741542E-2</v>
      </c>
      <c r="N1040" s="790">
        <f t="shared" si="96"/>
        <v>113.59203693449948</v>
      </c>
      <c r="O1040" s="165">
        <v>0</v>
      </c>
    </row>
    <row r="1041" spans="1:15" x14ac:dyDescent="0.3">
      <c r="A1041" s="158">
        <v>29</v>
      </c>
      <c r="B1041" s="321" t="s">
        <v>921</v>
      </c>
      <c r="C1041" s="146">
        <v>6280.23</v>
      </c>
      <c r="D1041" s="146"/>
      <c r="E1041" s="146"/>
      <c r="F1041" s="146">
        <f t="shared" si="97"/>
        <v>6280.23</v>
      </c>
      <c r="G1041" s="690">
        <f t="shared" si="95"/>
        <v>4.068894749840813E-2</v>
      </c>
      <c r="H1041" s="151">
        <f t="shared" si="98"/>
        <v>174.20769426705948</v>
      </c>
      <c r="I1041" s="151">
        <f t="shared" si="99"/>
        <v>38.325692738753084</v>
      </c>
      <c r="J1041" s="734">
        <v>143.30643377082328</v>
      </c>
      <c r="K1041" s="151">
        <v>51.73208204635263</v>
      </c>
      <c r="L1041" s="151"/>
      <c r="M1041" s="725">
        <f t="shared" si="94"/>
        <v>6.4897607702741542E-2</v>
      </c>
      <c r="N1041" s="790">
        <f t="shared" si="96"/>
        <v>87.94453947879947</v>
      </c>
      <c r="O1041" s="165">
        <v>0</v>
      </c>
    </row>
    <row r="1042" spans="1:15" x14ac:dyDescent="0.3">
      <c r="A1042" s="158">
        <v>30</v>
      </c>
      <c r="B1042" s="321" t="s">
        <v>922</v>
      </c>
      <c r="C1042" s="146">
        <v>8361.6299999999992</v>
      </c>
      <c r="D1042" s="146"/>
      <c r="E1042" s="146"/>
      <c r="F1042" s="146">
        <f t="shared" si="97"/>
        <v>8361.6299999999992</v>
      </c>
      <c r="G1042" s="690">
        <f t="shared" si="95"/>
        <v>5.4174118475137756E-2</v>
      </c>
      <c r="H1042" s="151">
        <f t="shared" si="98"/>
        <v>231.94377954537853</v>
      </c>
      <c r="I1042" s="151">
        <f t="shared" si="99"/>
        <v>51.027631499983279</v>
      </c>
      <c r="J1042" s="734">
        <v>190.80119291986583</v>
      </c>
      <c r="K1042" s="151">
        <v>68.877179530247076</v>
      </c>
      <c r="L1042" s="151"/>
      <c r="M1042" s="725">
        <f t="shared" si="94"/>
        <v>6.4897607702741542E-2</v>
      </c>
      <c r="N1042" s="790">
        <f t="shared" si="96"/>
        <v>117.09120520142002</v>
      </c>
      <c r="O1042" s="165">
        <v>0</v>
      </c>
    </row>
    <row r="1043" spans="1:15" x14ac:dyDescent="0.3">
      <c r="A1043" s="158">
        <v>31</v>
      </c>
      <c r="B1043" s="321" t="s">
        <v>923</v>
      </c>
      <c r="C1043" s="146">
        <v>6675.9</v>
      </c>
      <c r="D1043" s="146"/>
      <c r="E1043" s="146"/>
      <c r="F1043" s="146">
        <f t="shared" si="97"/>
        <v>6675.9</v>
      </c>
      <c r="G1043" s="690">
        <f t="shared" si="95"/>
        <v>4.3252451678461271E-2</v>
      </c>
      <c r="H1043" s="151">
        <f t="shared" si="98"/>
        <v>185.18320923874799</v>
      </c>
      <c r="I1043" s="151">
        <f t="shared" si="99"/>
        <v>40.740306032524558</v>
      </c>
      <c r="J1043" s="734">
        <v>152.33509301580341</v>
      </c>
      <c r="K1043" s="151">
        <v>54.99133097565624</v>
      </c>
      <c r="L1043" s="151"/>
      <c r="M1043" s="725">
        <f t="shared" si="94"/>
        <v>6.4897607702741542E-2</v>
      </c>
      <c r="N1043" s="790">
        <f t="shared" si="96"/>
        <v>93.485262658615611</v>
      </c>
      <c r="O1043" s="165">
        <v>0</v>
      </c>
    </row>
    <row r="1044" spans="1:15" x14ac:dyDescent="0.3">
      <c r="A1044" s="158">
        <v>32</v>
      </c>
      <c r="B1044" s="321" t="s">
        <v>924</v>
      </c>
      <c r="C1044" s="146">
        <v>4489.2299999999996</v>
      </c>
      <c r="D1044" s="146"/>
      <c r="E1044" s="146">
        <v>48.5</v>
      </c>
      <c r="F1044" s="146">
        <f>C1044+D1044+E1044</f>
        <v>4537.7299999999996</v>
      </c>
      <c r="G1044" s="690">
        <f t="shared" si="95"/>
        <v>2.9399473861936826E-2</v>
      </c>
      <c r="H1044" s="151">
        <f t="shared" si="98"/>
        <v>125.87237736618943</v>
      </c>
      <c r="I1044" s="151">
        <f t="shared" si="99"/>
        <v>27.691923020561674</v>
      </c>
      <c r="J1044" s="734">
        <v>103.54491853242284</v>
      </c>
      <c r="K1044" s="151">
        <v>37.378602481787404</v>
      </c>
      <c r="L1044" s="151"/>
      <c r="M1044" s="725">
        <f t="shared" si="94"/>
        <v>6.4897607702741542E-2</v>
      </c>
      <c r="N1044" s="790">
        <f t="shared" si="96"/>
        <v>63.543624219038584</v>
      </c>
      <c r="O1044" s="165">
        <v>0</v>
      </c>
    </row>
    <row r="1045" spans="1:15" x14ac:dyDescent="0.3">
      <c r="A1045" s="158">
        <v>33</v>
      </c>
      <c r="B1045" s="321" t="s">
        <v>925</v>
      </c>
      <c r="C1045" s="146">
        <v>4352.13</v>
      </c>
      <c r="D1045" s="146"/>
      <c r="E1045" s="146"/>
      <c r="F1045" s="146">
        <f t="shared" si="97"/>
        <v>4352.13</v>
      </c>
      <c r="G1045" s="690">
        <f t="shared" si="95"/>
        <v>2.8196991045908667E-2</v>
      </c>
      <c r="H1045" s="151">
        <f t="shared" si="98"/>
        <v>120.72400731350565</v>
      </c>
      <c r="I1045" s="151">
        <f t="shared" si="99"/>
        <v>26.559281608971244</v>
      </c>
      <c r="J1045" s="734">
        <v>99.309775216355632</v>
      </c>
      <c r="K1045" s="151">
        <v>35.849761272500004</v>
      </c>
      <c r="L1045" s="151"/>
      <c r="M1045" s="725">
        <f t="shared" si="94"/>
        <v>6.4897607702741542E-2</v>
      </c>
      <c r="N1045" s="790">
        <f t="shared" si="96"/>
        <v>60.944594163250002</v>
      </c>
      <c r="O1045" s="165">
        <v>0</v>
      </c>
    </row>
    <row r="1046" spans="1:15" x14ac:dyDescent="0.3">
      <c r="A1046" s="158">
        <v>34</v>
      </c>
      <c r="B1046" s="321" t="s">
        <v>926</v>
      </c>
      <c r="C1046" s="146">
        <v>4481.0200000000004</v>
      </c>
      <c r="D1046" s="146"/>
      <c r="E1046" s="146">
        <v>48.33</v>
      </c>
      <c r="F1046" s="146">
        <f t="shared" si="97"/>
        <v>4529.3500000000004</v>
      </c>
      <c r="G1046" s="690">
        <f t="shared" si="95"/>
        <v>2.9345180726170043E-2</v>
      </c>
      <c r="H1046" s="151">
        <f t="shared" si="98"/>
        <v>125.63992402006072</v>
      </c>
      <c r="I1046" s="151">
        <f t="shared" si="99"/>
        <v>27.640783284413359</v>
      </c>
      <c r="J1046" s="734">
        <v>103.3536981607168</v>
      </c>
      <c r="K1046" s="151">
        <v>37.309573983221533</v>
      </c>
      <c r="L1046" s="151"/>
      <c r="M1046" s="725">
        <f t="shared" si="94"/>
        <v>6.4897607702741542E-2</v>
      </c>
      <c r="N1046" s="790">
        <f t="shared" si="96"/>
        <v>63.426275771476604</v>
      </c>
      <c r="O1046" s="165">
        <v>0</v>
      </c>
    </row>
    <row r="1047" spans="1:15" x14ac:dyDescent="0.3">
      <c r="A1047" s="158">
        <v>35</v>
      </c>
      <c r="B1047" s="321" t="s">
        <v>927</v>
      </c>
      <c r="C1047" s="146">
        <v>8136.02</v>
      </c>
      <c r="D1047" s="146"/>
      <c r="E1047" s="146"/>
      <c r="F1047" s="146">
        <f t="shared" si="97"/>
        <v>8136.02</v>
      </c>
      <c r="G1047" s="690">
        <f t="shared" si="95"/>
        <v>5.2712415090848355E-2</v>
      </c>
      <c r="H1047" s="151">
        <f t="shared" si="98"/>
        <v>225.68556959071267</v>
      </c>
      <c r="I1047" s="151">
        <f t="shared" si="99"/>
        <v>49.650825309956787</v>
      </c>
      <c r="J1047" s="734">
        <v>185.6530750128727</v>
      </c>
      <c r="K1047" s="151">
        <v>67.018764308117071</v>
      </c>
      <c r="L1047" s="151"/>
      <c r="M1047" s="725">
        <f t="shared" si="94"/>
        <v>6.4897607702741542E-2</v>
      </c>
      <c r="N1047" s="790">
        <f t="shared" si="96"/>
        <v>113.93189932379902</v>
      </c>
      <c r="O1047" s="165">
        <v>0</v>
      </c>
    </row>
    <row r="1048" spans="1:15" x14ac:dyDescent="0.3">
      <c r="A1048" s="158">
        <v>36</v>
      </c>
      <c r="B1048" s="321" t="s">
        <v>928</v>
      </c>
      <c r="C1048" s="146">
        <v>5922.13</v>
      </c>
      <c r="D1048" s="146">
        <v>77.599999999999994</v>
      </c>
      <c r="E1048" s="146">
        <v>240.4</v>
      </c>
      <c r="F1048" s="146">
        <f t="shared" si="97"/>
        <v>6240.13</v>
      </c>
      <c r="G1048" s="690">
        <f t="shared" si="95"/>
        <v>4.0429143829643431E-2</v>
      </c>
      <c r="H1048" s="151">
        <f t="shared" si="98"/>
        <v>173.09535784942685</v>
      </c>
      <c r="I1048" s="151">
        <f t="shared" si="99"/>
        <v>38.080978726873909</v>
      </c>
      <c r="J1048" s="734">
        <v>142.39140550048765</v>
      </c>
      <c r="K1048" s="151">
        <v>51.401766677320175</v>
      </c>
      <c r="L1048" s="151"/>
      <c r="M1048" s="725">
        <f t="shared" si="94"/>
        <v>6.4897607702741542E-2</v>
      </c>
      <c r="N1048" s="790">
        <f t="shared" si="96"/>
        <v>87.383003351444302</v>
      </c>
      <c r="O1048" s="165">
        <v>0</v>
      </c>
    </row>
    <row r="1049" spans="1:15" x14ac:dyDescent="0.3">
      <c r="A1049" s="158">
        <v>37</v>
      </c>
      <c r="B1049" s="321" t="s">
        <v>929</v>
      </c>
      <c r="C1049" s="146">
        <v>5641.92</v>
      </c>
      <c r="D1049" s="146">
        <v>100.4</v>
      </c>
      <c r="E1049" s="146">
        <v>535.70000000000005</v>
      </c>
      <c r="F1049" s="146">
        <f t="shared" si="97"/>
        <v>6278.0199999999995</v>
      </c>
      <c r="G1049" s="690">
        <f t="shared" si="95"/>
        <v>4.0674629141600901E-2</v>
      </c>
      <c r="H1049" s="151">
        <f t="shared" si="98"/>
        <v>174.14639093830718</v>
      </c>
      <c r="I1049" s="151">
        <f t="shared" si="99"/>
        <v>38.31220600642758</v>
      </c>
      <c r="J1049" s="734">
        <v>143.25600453198433</v>
      </c>
      <c r="K1049" s="151">
        <v>51.713877633246355</v>
      </c>
      <c r="L1049" s="151"/>
      <c r="M1049" s="725">
        <f t="shared" si="94"/>
        <v>6.4897607702741542E-2</v>
      </c>
      <c r="N1049" s="790">
        <f t="shared" si="96"/>
        <v>87.913591976518802</v>
      </c>
      <c r="O1049" s="165">
        <v>0</v>
      </c>
    </row>
    <row r="1050" spans="1:15" x14ac:dyDescent="0.3">
      <c r="A1050" s="158">
        <v>38</v>
      </c>
      <c r="B1050" s="321" t="s">
        <v>930</v>
      </c>
      <c r="C1050" s="146">
        <f>3994.79-6.68</f>
        <v>3988.11</v>
      </c>
      <c r="D1050" s="146"/>
      <c r="E1050" s="146"/>
      <c r="F1050" s="146">
        <f t="shared" si="97"/>
        <v>3988.11</v>
      </c>
      <c r="G1050" s="690">
        <f t="shared" si="95"/>
        <v>2.5838543876239638E-2</v>
      </c>
      <c r="H1050" s="151">
        <f t="shared" si="98"/>
        <v>110.62643367892619</v>
      </c>
      <c r="I1050" s="151">
        <f t="shared" si="99"/>
        <v>24.337815409363763</v>
      </c>
      <c r="J1050" s="734">
        <v>91.003326563797515</v>
      </c>
      <c r="K1050" s="151">
        <v>32.851222603293103</v>
      </c>
      <c r="L1050" s="151"/>
      <c r="M1050" s="725">
        <f t="shared" si="94"/>
        <v>6.4897607702741542E-2</v>
      </c>
      <c r="N1050" s="790">
        <f t="shared" si="96"/>
        <v>55.847078425598269</v>
      </c>
      <c r="O1050" s="165">
        <v>0</v>
      </c>
    </row>
    <row r="1051" spans="1:15" x14ac:dyDescent="0.3">
      <c r="A1051" s="158">
        <v>39</v>
      </c>
      <c r="B1051" s="321" t="s">
        <v>931</v>
      </c>
      <c r="C1051" s="146">
        <v>4150.55</v>
      </c>
      <c r="D1051" s="146"/>
      <c r="E1051" s="146"/>
      <c r="F1051" s="146">
        <f t="shared" si="97"/>
        <v>4150.55</v>
      </c>
      <c r="G1051" s="690">
        <f t="shared" si="95"/>
        <v>2.68909754960436E-2</v>
      </c>
      <c r="H1051" s="151">
        <f t="shared" si="98"/>
        <v>115.13236703753586</v>
      </c>
      <c r="I1051" s="151">
        <f t="shared" si="99"/>
        <v>25.329120748257889</v>
      </c>
      <c r="J1051" s="734">
        <v>94.709989711760642</v>
      </c>
      <c r="K1051" s="151">
        <v>34.189288153059515</v>
      </c>
      <c r="L1051" s="151"/>
      <c r="M1051" s="725">
        <f t="shared" si="94"/>
        <v>6.4897607702741528E-2</v>
      </c>
      <c r="N1051" s="790">
        <f t="shared" si="96"/>
        <v>58.121789860201176</v>
      </c>
      <c r="O1051" s="165">
        <v>0</v>
      </c>
    </row>
    <row r="1052" spans="1:15" x14ac:dyDescent="0.3">
      <c r="A1052" s="158">
        <v>40</v>
      </c>
      <c r="B1052" s="321" t="s">
        <v>932</v>
      </c>
      <c r="C1052" s="146">
        <v>14374.02</v>
      </c>
      <c r="D1052" s="146"/>
      <c r="E1052" s="146"/>
      <c r="F1052" s="146">
        <f t="shared" si="97"/>
        <v>14374.02</v>
      </c>
      <c r="G1052" s="690">
        <f t="shared" si="95"/>
        <v>9.3127758875243188E-2</v>
      </c>
      <c r="H1052" s="151">
        <f t="shared" si="98"/>
        <v>398.72184323640994</v>
      </c>
      <c r="I1052" s="151">
        <f t="shared" si="99"/>
        <v>87.718805512010192</v>
      </c>
      <c r="J1052" s="734">
        <v>327.99587676733006</v>
      </c>
      <c r="K1052" s="151">
        <v>118.40298555561083</v>
      </c>
      <c r="L1052" s="151"/>
      <c r="M1052" s="725">
        <f t="shared" si="94"/>
        <v>6.4897607702741555E-2</v>
      </c>
      <c r="N1052" s="790">
        <f t="shared" si="96"/>
        <v>201.28507544453839</v>
      </c>
      <c r="O1052" s="165">
        <v>0</v>
      </c>
    </row>
    <row r="1053" spans="1:15" x14ac:dyDescent="0.3">
      <c r="A1053" s="158">
        <v>41</v>
      </c>
      <c r="B1053" s="321" t="s">
        <v>933</v>
      </c>
      <c r="C1053" s="146">
        <v>4120.28</v>
      </c>
      <c r="D1053" s="146"/>
      <c r="E1053" s="146"/>
      <c r="F1053" s="146">
        <f t="shared" si="97"/>
        <v>4120.28</v>
      </c>
      <c r="G1053" s="690">
        <f t="shared" si="95"/>
        <v>2.6694859360045897E-2</v>
      </c>
      <c r="H1053" s="151">
        <f t="shared" si="98"/>
        <v>114.2927056070685</v>
      </c>
      <c r="I1053" s="151">
        <f t="shared" si="99"/>
        <v>25.14439523355507</v>
      </c>
      <c r="J1053" s="734">
        <v>94.019268870287817</v>
      </c>
      <c r="K1053" s="151">
        <v>33.939945354540491</v>
      </c>
      <c r="L1053" s="151"/>
      <c r="M1053" s="725">
        <f t="shared" si="94"/>
        <v>6.4897607702741528E-2</v>
      </c>
      <c r="N1053" s="790">
        <f t="shared" si="96"/>
        <v>57.69790710271883</v>
      </c>
      <c r="O1053" s="165">
        <v>0</v>
      </c>
    </row>
    <row r="1054" spans="1:15" x14ac:dyDescent="0.3">
      <c r="A1054" s="158">
        <v>42</v>
      </c>
      <c r="B1054" s="321" t="s">
        <v>934</v>
      </c>
      <c r="C1054" s="146">
        <v>14371.39</v>
      </c>
      <c r="D1054" s="146"/>
      <c r="E1054" s="146"/>
      <c r="F1054" s="146">
        <f t="shared" si="97"/>
        <v>14371.39</v>
      </c>
      <c r="G1054" s="690">
        <f t="shared" si="95"/>
        <v>9.3110719382753129E-2</v>
      </c>
      <c r="H1054" s="151">
        <f t="shared" si="98"/>
        <v>398.64888950128835</v>
      </c>
      <c r="I1054" s="151">
        <f t="shared" si="99"/>
        <v>87.702755690283439</v>
      </c>
      <c r="J1054" s="734">
        <v>327.93586369124574</v>
      </c>
      <c r="K1054" s="151">
        <v>118.38132148028525</v>
      </c>
      <c r="L1054" s="151"/>
      <c r="M1054" s="725">
        <f t="shared" si="94"/>
        <v>6.4897607702741555E-2</v>
      </c>
      <c r="N1054" s="790">
        <f t="shared" si="96"/>
        <v>201.24824651648493</v>
      </c>
      <c r="O1054" s="165">
        <v>0</v>
      </c>
    </row>
    <row r="1055" spans="1:15" x14ac:dyDescent="0.3">
      <c r="A1055" s="158">
        <v>43</v>
      </c>
      <c r="B1055" s="321" t="s">
        <v>935</v>
      </c>
      <c r="C1055" s="146">
        <v>9061.4</v>
      </c>
      <c r="D1055" s="146"/>
      <c r="E1055" s="146">
        <v>2450</v>
      </c>
      <c r="F1055" s="146">
        <f t="shared" si="97"/>
        <v>11511.4</v>
      </c>
      <c r="G1055" s="690">
        <f t="shared" si="95"/>
        <v>7.4581145950574315E-2</v>
      </c>
      <c r="H1055" s="151">
        <f t="shared" si="98"/>
        <v>319.31544733008639</v>
      </c>
      <c r="I1055" s="151">
        <f t="shared" si="99"/>
        <v>70.249398412619001</v>
      </c>
      <c r="J1055" s="734">
        <v>262.67472396862138</v>
      </c>
      <c r="K1055" s="151">
        <v>94.822751598012132</v>
      </c>
      <c r="L1055" s="151"/>
      <c r="M1055" s="725">
        <f t="shared" si="94"/>
        <v>6.4897607702741542E-2</v>
      </c>
      <c r="N1055" s="790">
        <f t="shared" si="96"/>
        <v>161.19867771662061</v>
      </c>
      <c r="O1055" s="165">
        <v>0</v>
      </c>
    </row>
    <row r="1056" spans="1:15" x14ac:dyDescent="0.3">
      <c r="A1056" s="158">
        <v>45</v>
      </c>
      <c r="B1056" s="321" t="s">
        <v>937</v>
      </c>
      <c r="C1056" s="146">
        <v>9038.0300000000007</v>
      </c>
      <c r="D1056" s="146"/>
      <c r="E1056" s="146">
        <v>1829.2</v>
      </c>
      <c r="F1056" s="146">
        <f t="shared" si="97"/>
        <v>10867.230000000001</v>
      </c>
      <c r="G1056" s="690">
        <f t="shared" si="95"/>
        <v>7.0407636491517961E-2</v>
      </c>
      <c r="H1056" s="151">
        <f t="shared" si="98"/>
        <v>301.44677525660956</v>
      </c>
      <c r="I1056" s="151">
        <f t="shared" si="99"/>
        <v>66.318290556454102</v>
      </c>
      <c r="J1056" s="734">
        <v>247.97562768677327</v>
      </c>
      <c r="K1056" s="151">
        <v>89.516535855627083</v>
      </c>
      <c r="L1056" s="151"/>
      <c r="M1056" s="725">
        <f t="shared" si="94"/>
        <v>6.4897607702741542E-2</v>
      </c>
      <c r="N1056" s="790">
        <f t="shared" si="96"/>
        <v>152.17811095456605</v>
      </c>
      <c r="O1056" s="165">
        <v>0</v>
      </c>
    </row>
    <row r="1057" spans="1:17" x14ac:dyDescent="0.3">
      <c r="A1057" s="158">
        <v>46</v>
      </c>
      <c r="B1057" s="321" t="s">
        <v>938</v>
      </c>
      <c r="C1057" s="146">
        <v>6690.6</v>
      </c>
      <c r="D1057" s="146"/>
      <c r="E1057" s="146">
        <v>855.4</v>
      </c>
      <c r="F1057" s="146">
        <f t="shared" si="97"/>
        <v>7546</v>
      </c>
      <c r="G1057" s="690">
        <f t="shared" si="95"/>
        <v>4.8889737768041577E-2</v>
      </c>
      <c r="H1057" s="151">
        <f t="shared" si="98"/>
        <v>209.31896776698161</v>
      </c>
      <c r="I1057" s="151">
        <f t="shared" si="99"/>
        <v>46.050172908735952</v>
      </c>
      <c r="J1057" s="734">
        <v>172.18960917587933</v>
      </c>
      <c r="K1057" s="151">
        <v>62.158597873290795</v>
      </c>
      <c r="L1057" s="151"/>
      <c r="M1057" s="725">
        <f t="shared" si="94"/>
        <v>6.4897607702741542E-2</v>
      </c>
      <c r="N1057" s="790">
        <f t="shared" si="96"/>
        <v>105.66961638459435</v>
      </c>
      <c r="O1057" s="165">
        <v>0</v>
      </c>
    </row>
    <row r="1058" spans="1:17" x14ac:dyDescent="0.3">
      <c r="A1058" s="158">
        <v>47</v>
      </c>
      <c r="B1058" s="321" t="s">
        <v>2171</v>
      </c>
      <c r="C1058" s="146">
        <v>2503.4</v>
      </c>
      <c r="D1058" s="146"/>
      <c r="E1058" s="146"/>
      <c r="F1058" s="146">
        <f t="shared" si="97"/>
        <v>2503.4</v>
      </c>
      <c r="G1058" s="690">
        <f t="shared" si="95"/>
        <v>1.6219264448517796E-2</v>
      </c>
      <c r="H1058" s="151">
        <f t="shared" si="98"/>
        <v>69.441969773106521</v>
      </c>
      <c r="I1058" s="151">
        <f t="shared" si="99"/>
        <v>15.277233350083435</v>
      </c>
      <c r="J1058" s="734">
        <v>57.124233714669529</v>
      </c>
      <c r="K1058" s="151">
        <v>20.621234285183696</v>
      </c>
      <c r="L1058" s="151"/>
      <c r="M1058" s="725">
        <f t="shared" si="94"/>
        <v>6.4897607702741528E-2</v>
      </c>
      <c r="N1058" s="790">
        <f t="shared" si="96"/>
        <v>35.056098284812286</v>
      </c>
      <c r="O1058" s="165">
        <v>0</v>
      </c>
    </row>
    <row r="1059" spans="1:17" x14ac:dyDescent="0.3">
      <c r="A1059" s="158">
        <v>48</v>
      </c>
      <c r="B1059" s="321" t="s">
        <v>2172</v>
      </c>
      <c r="C1059" s="146">
        <v>1175</v>
      </c>
      <c r="D1059" s="146"/>
      <c r="E1059" s="146"/>
      <c r="F1059" s="146">
        <f t="shared" si="97"/>
        <v>1175</v>
      </c>
      <c r="G1059" s="690">
        <f t="shared" si="95"/>
        <v>7.6127010174196737E-3</v>
      </c>
      <c r="H1059" s="151">
        <f t="shared" si="98"/>
        <v>32.59339877103146</v>
      </c>
      <c r="I1059" s="151">
        <f t="shared" si="99"/>
        <v>7.1705477296269216</v>
      </c>
      <c r="J1059" s="734">
        <v>26.811925627041902</v>
      </c>
      <c r="K1059" s="151">
        <v>9.6788169230210279</v>
      </c>
      <c r="L1059" s="151"/>
      <c r="M1059" s="725">
        <f t="shared" si="94"/>
        <v>6.4897607702741542E-2</v>
      </c>
      <c r="N1059" s="790">
        <f t="shared" si="96"/>
        <v>16.453988769135748</v>
      </c>
      <c r="O1059" s="165">
        <v>0</v>
      </c>
    </row>
    <row r="1060" spans="1:17" x14ac:dyDescent="0.3">
      <c r="A1060" s="158"/>
      <c r="B1060" s="335" t="s">
        <v>1063</v>
      </c>
      <c r="C1060" s="155">
        <f t="shared" ref="C1060:I1060" si="100">SUM(C1013:C1059)</f>
        <v>148161.79</v>
      </c>
      <c r="D1060" s="155">
        <f t="shared" si="100"/>
        <v>178</v>
      </c>
      <c r="E1060" s="155">
        <f t="shared" si="100"/>
        <v>6007.53</v>
      </c>
      <c r="F1060" s="155">
        <f t="shared" si="100"/>
        <v>154347.32000000004</v>
      </c>
      <c r="G1060" s="690">
        <f t="shared" si="100"/>
        <v>0.99999999999999978</v>
      </c>
      <c r="H1060" s="151">
        <f t="shared" si="98"/>
        <v>4281.4499999999989</v>
      </c>
      <c r="I1060" s="155">
        <f t="shared" si="100"/>
        <v>941.91899999999998</v>
      </c>
      <c r="J1060" s="734">
        <f>H1060*0.5</f>
        <v>2140.7249999999995</v>
      </c>
      <c r="K1060" s="155">
        <v>1328.4404399807015</v>
      </c>
      <c r="L1060" s="151"/>
      <c r="M1060" s="725">
        <f t="shared" si="94"/>
        <v>5.6318013425699247E-2</v>
      </c>
      <c r="N1060" s="790">
        <f t="shared" si="96"/>
        <v>2258.3487479671926</v>
      </c>
      <c r="O1060" s="165">
        <v>19.764081650670835</v>
      </c>
    </row>
    <row r="1061" spans="1:17" x14ac:dyDescent="0.3">
      <c r="A1061" s="335" t="s">
        <v>1014</v>
      </c>
      <c r="B1061" s="321"/>
      <c r="C1061" s="146"/>
      <c r="D1061" s="146"/>
      <c r="E1061" s="146"/>
      <c r="F1061" s="146"/>
      <c r="G1061" s="146"/>
      <c r="H1061" s="151">
        <f t="shared" si="98"/>
        <v>0</v>
      </c>
      <c r="I1061" s="151"/>
      <c r="J1061" s="734"/>
      <c r="K1061" s="151"/>
      <c r="L1061" s="151"/>
      <c r="M1061" s="725"/>
      <c r="N1061" s="790">
        <f t="shared" si="96"/>
        <v>0</v>
      </c>
      <c r="O1061" s="165">
        <v>0</v>
      </c>
    </row>
    <row r="1062" spans="1:17" ht="15.5" x14ac:dyDescent="0.35">
      <c r="A1062" s="158">
        <v>1</v>
      </c>
      <c r="B1062" s="321" t="s">
        <v>939</v>
      </c>
      <c r="C1062" s="847">
        <v>3648.31</v>
      </c>
      <c r="D1062" s="13"/>
      <c r="E1062" s="13">
        <v>290.5</v>
      </c>
      <c r="F1062" s="146">
        <f t="shared" ref="F1062:F1081" si="101">C1062+D1062+E1062</f>
        <v>3938.81</v>
      </c>
      <c r="G1062" s="784">
        <f t="shared" ref="G1062:G1097" si="102">2/132103.3*F1062</f>
        <v>5.963227262301548E-2</v>
      </c>
      <c r="H1062" s="151">
        <f t="shared" si="98"/>
        <v>255.31259362180961</v>
      </c>
      <c r="I1062" s="151">
        <f t="shared" si="99"/>
        <v>56.168770596798112</v>
      </c>
      <c r="J1062" s="734">
        <v>89.510226599055486</v>
      </c>
      <c r="K1062" s="151">
        <v>58.617376020600375</v>
      </c>
      <c r="L1062" s="151"/>
      <c r="M1062" s="725">
        <f t="shared" si="94"/>
        <v>0.11668726514817003</v>
      </c>
      <c r="N1062" s="790">
        <f t="shared" si="96"/>
        <v>99.64953923502064</v>
      </c>
      <c r="O1062" s="165">
        <v>0</v>
      </c>
      <c r="P1062" s="165">
        <v>54.674720983088456</v>
      </c>
      <c r="Q1062" s="165">
        <f>(P1062*0.02)+P1062</f>
        <v>55.768215402750222</v>
      </c>
    </row>
    <row r="1063" spans="1:17" ht="15.5" x14ac:dyDescent="0.35">
      <c r="A1063" s="158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46">
        <f t="shared" si="101"/>
        <v>6467.3</v>
      </c>
      <c r="G1063" s="784">
        <f t="shared" si="102"/>
        <v>9.7912769779407494E-2</v>
      </c>
      <c r="H1063" s="151">
        <f t="shared" si="98"/>
        <v>419.2086281720442</v>
      </c>
      <c r="I1063" s="151">
        <f t="shared" si="99"/>
        <v>92.22589819784973</v>
      </c>
      <c r="J1063" s="734">
        <v>146.97065572700171</v>
      </c>
      <c r="K1063" s="151">
        <v>95.780041930623938</v>
      </c>
      <c r="L1063" s="151"/>
      <c r="M1063" s="725">
        <f t="shared" si="94"/>
        <v>0.11661515996281593</v>
      </c>
      <c r="N1063" s="790">
        <f t="shared" si="96"/>
        <v>162.8260712820607</v>
      </c>
      <c r="O1063" s="165">
        <v>0</v>
      </c>
      <c r="P1063" s="165">
        <v>89.3377940777319</v>
      </c>
      <c r="Q1063" s="165">
        <f t="shared" ref="Q1063:Q1099" si="103">(P1063*0.02)+P1063</f>
        <v>91.12454995928654</v>
      </c>
    </row>
    <row r="1064" spans="1:17" ht="15.5" x14ac:dyDescent="0.35">
      <c r="A1064" s="158">
        <v>3</v>
      </c>
      <c r="B1064" s="321" t="s">
        <v>941</v>
      </c>
      <c r="C1064" s="848">
        <v>4137.62</v>
      </c>
      <c r="D1064" s="13"/>
      <c r="E1064" s="13"/>
      <c r="F1064" s="146">
        <f t="shared" si="101"/>
        <v>4137.62</v>
      </c>
      <c r="G1064" s="784">
        <f t="shared" si="102"/>
        <v>6.2642189862024647E-2</v>
      </c>
      <c r="H1064" s="151">
        <f t="shared" si="98"/>
        <v>268.19940378476542</v>
      </c>
      <c r="I1064" s="151">
        <f t="shared" si="99"/>
        <v>59.003868832648394</v>
      </c>
      <c r="J1064" s="734">
        <v>94.028222681668808</v>
      </c>
      <c r="K1064" s="151">
        <v>61.624596558834433</v>
      </c>
      <c r="L1064" s="151"/>
      <c r="M1064" s="725">
        <f t="shared" si="94"/>
        <v>0.11669899407338448</v>
      </c>
      <c r="N1064" s="790">
        <f t="shared" si="96"/>
        <v>104.76181415001854</v>
      </c>
      <c r="O1064" s="165">
        <v>0</v>
      </c>
      <c r="P1064" s="165">
        <v>57.479673286050236</v>
      </c>
      <c r="Q1064" s="165">
        <f t="shared" si="103"/>
        <v>58.62926675177124</v>
      </c>
    </row>
    <row r="1065" spans="1:17" ht="15.5" x14ac:dyDescent="0.35">
      <c r="A1065" s="158">
        <v>5</v>
      </c>
      <c r="B1065" s="321" t="s">
        <v>942</v>
      </c>
      <c r="C1065" s="848">
        <v>6632.1</v>
      </c>
      <c r="D1065" s="13"/>
      <c r="E1065" s="13"/>
      <c r="F1065" s="146">
        <f t="shared" si="101"/>
        <v>6632.1</v>
      </c>
      <c r="G1065" s="784">
        <f t="shared" si="102"/>
        <v>0.10040778693643537</v>
      </c>
      <c r="H1065" s="151">
        <f t="shared" si="98"/>
        <v>429.89091937900122</v>
      </c>
      <c r="I1065" s="151">
        <f t="shared" si="99"/>
        <v>94.576002263380275</v>
      </c>
      <c r="J1065" s="734">
        <v>150.71576791660323</v>
      </c>
      <c r="K1065" s="151">
        <v>99.361952963942016</v>
      </c>
      <c r="L1065" s="151"/>
      <c r="M1065" s="725">
        <f t="shared" ref="M1065:M1099" si="104">(K1065+J1065+I1065+H1065)/F1065</f>
        <v>0.11678723820855035</v>
      </c>
      <c r="N1065" s="790">
        <f t="shared" si="96"/>
        <v>168.91532003870142</v>
      </c>
      <c r="O1065" s="165">
        <v>0</v>
      </c>
      <c r="P1065" s="165">
        <v>92.678782699673732</v>
      </c>
      <c r="Q1065" s="165">
        <f t="shared" si="103"/>
        <v>94.532358353667206</v>
      </c>
    </row>
    <row r="1066" spans="1:17" ht="15.5" x14ac:dyDescent="0.35">
      <c r="A1066" s="158">
        <v>7</v>
      </c>
      <c r="B1066" s="321" t="s">
        <v>943</v>
      </c>
      <c r="C1066" s="848">
        <v>7476.63</v>
      </c>
      <c r="D1066" s="13"/>
      <c r="E1066" s="13"/>
      <c r="F1066" s="146">
        <f t="shared" si="101"/>
        <v>7476.63</v>
      </c>
      <c r="G1066" s="784">
        <f t="shared" si="102"/>
        <v>0.11319369008949816</v>
      </c>
      <c r="H1066" s="151">
        <f t="shared" si="98"/>
        <v>484.63312443368187</v>
      </c>
      <c r="I1066" s="151">
        <f t="shared" si="99"/>
        <v>106.61928737541001</v>
      </c>
      <c r="J1066" s="734">
        <v>169.90787712463822</v>
      </c>
      <c r="K1066" s="151">
        <v>112.53509435689351</v>
      </c>
      <c r="L1066" s="151"/>
      <c r="M1066" s="725">
        <f t="shared" si="104"/>
        <v>0.11685684369704313</v>
      </c>
      <c r="N1066" s="790">
        <f t="shared" si="96"/>
        <v>191.30966040671896</v>
      </c>
      <c r="O1066" s="165">
        <v>0</v>
      </c>
      <c r="P1066" s="165">
        <v>104.96588729264079</v>
      </c>
      <c r="Q1066" s="165">
        <f t="shared" si="103"/>
        <v>107.0652050384936</v>
      </c>
    </row>
    <row r="1067" spans="1:17" ht="15.5" x14ac:dyDescent="0.35">
      <c r="A1067" s="158">
        <v>8</v>
      </c>
      <c r="B1067" s="321" t="s">
        <v>944</v>
      </c>
      <c r="C1067" s="848">
        <v>2286.9</v>
      </c>
      <c r="D1067" s="13"/>
      <c r="E1067" s="13"/>
      <c r="F1067" s="146">
        <f t="shared" si="101"/>
        <v>2286.9</v>
      </c>
      <c r="G1067" s="784">
        <f t="shared" si="102"/>
        <v>3.4622904953926212E-2</v>
      </c>
      <c r="H1067" s="151">
        <f t="shared" si="98"/>
        <v>148.23623641498736</v>
      </c>
      <c r="I1067" s="151">
        <f t="shared" si="99"/>
        <v>32.611972011297219</v>
      </c>
      <c r="J1067" s="734">
        <v>51.970249189318601</v>
      </c>
      <c r="K1067" s="151">
        <v>34.294636464176833</v>
      </c>
      <c r="L1067" s="151"/>
      <c r="M1067" s="725">
        <f t="shared" si="104"/>
        <v>0.11680138793990992</v>
      </c>
      <c r="N1067" s="790">
        <f t="shared" si="96"/>
        <v>58.300881989100617</v>
      </c>
      <c r="O1067" s="165">
        <v>0</v>
      </c>
      <c r="P1067" s="165">
        <v>31.987949771691511</v>
      </c>
      <c r="Q1067" s="165">
        <f t="shared" si="103"/>
        <v>32.627708767125341</v>
      </c>
    </row>
    <row r="1068" spans="1:17" ht="15.5" x14ac:dyDescent="0.35">
      <c r="A1068" s="158">
        <v>9</v>
      </c>
      <c r="B1068" s="321" t="s">
        <v>945</v>
      </c>
      <c r="C1068" s="848">
        <v>4665.6000000000004</v>
      </c>
      <c r="D1068" s="13"/>
      <c r="E1068" s="13"/>
      <c r="F1068" s="146">
        <f t="shared" si="101"/>
        <v>4665.6000000000004</v>
      </c>
      <c r="G1068" s="784">
        <f t="shared" si="102"/>
        <v>7.0635631358187123E-2</v>
      </c>
      <c r="H1068" s="151">
        <f t="shared" si="98"/>
        <v>302.42292387851023</v>
      </c>
      <c r="I1068" s="151">
        <f t="shared" si="99"/>
        <v>66.533043253272254</v>
      </c>
      <c r="J1068" s="734">
        <v>106.02667130949534</v>
      </c>
      <c r="K1068" s="151">
        <v>69.933431064037805</v>
      </c>
      <c r="L1068" s="151"/>
      <c r="M1068" s="725">
        <f t="shared" si="104"/>
        <v>0.11679442504829295</v>
      </c>
      <c r="N1068" s="790">
        <f t="shared" si="96"/>
        <v>118.88683280886427</v>
      </c>
      <c r="O1068" s="165">
        <v>0</v>
      </c>
      <c r="P1068" s="165">
        <v>65.229648448824491</v>
      </c>
      <c r="Q1068" s="165">
        <f t="shared" si="103"/>
        <v>66.534241417800985</v>
      </c>
    </row>
    <row r="1069" spans="1:17" ht="15.5" x14ac:dyDescent="0.35">
      <c r="A1069" s="158">
        <v>10</v>
      </c>
      <c r="B1069" s="321" t="s">
        <v>946</v>
      </c>
      <c r="C1069" s="848">
        <f>5543.95-53.4</f>
        <v>5490.55</v>
      </c>
      <c r="D1069" s="5"/>
      <c r="E1069" s="850">
        <v>72.8</v>
      </c>
      <c r="F1069" s="146">
        <f t="shared" si="101"/>
        <v>5563.35</v>
      </c>
      <c r="G1069" s="784">
        <f t="shared" si="102"/>
        <v>8.4227267600430894E-2</v>
      </c>
      <c r="H1069" s="151">
        <f t="shared" si="98"/>
        <v>360.61483486786483</v>
      </c>
      <c r="I1069" s="151">
        <f t="shared" si="99"/>
        <v>79.33526367093026</v>
      </c>
      <c r="J1069" s="734">
        <v>126.42821541274023</v>
      </c>
      <c r="K1069" s="151">
        <v>83.625375619523894</v>
      </c>
      <c r="L1069" s="151"/>
      <c r="M1069" s="725">
        <f t="shared" si="104"/>
        <v>0.1168367421735212</v>
      </c>
      <c r="N1069" s="790">
        <f t="shared" si="96"/>
        <v>142.16313855319061</v>
      </c>
      <c r="O1069" s="165">
        <v>0</v>
      </c>
      <c r="P1069" s="165">
        <v>78.000661058191909</v>
      </c>
      <c r="Q1069" s="165">
        <f t="shared" si="103"/>
        <v>79.560674279355752</v>
      </c>
    </row>
    <row r="1070" spans="1:17" ht="15.5" x14ac:dyDescent="0.35">
      <c r="A1070" s="158">
        <v>11</v>
      </c>
      <c r="B1070" s="321" t="s">
        <v>948</v>
      </c>
      <c r="C1070" s="848">
        <v>4602.66</v>
      </c>
      <c r="D1070" s="13"/>
      <c r="E1070" s="13"/>
      <c r="F1070" s="146">
        <f t="shared" si="101"/>
        <v>4602.66</v>
      </c>
      <c r="G1070" s="784">
        <f t="shared" si="102"/>
        <v>6.9682740703676596E-2</v>
      </c>
      <c r="H1070" s="151">
        <f t="shared" si="98"/>
        <v>298.34317018575615</v>
      </c>
      <c r="I1070" s="151">
        <f t="shared" si="99"/>
        <v>65.635497440866359</v>
      </c>
      <c r="J1070" s="734">
        <v>104.59634751572395</v>
      </c>
      <c r="K1070" s="151">
        <v>68.637025716542823</v>
      </c>
      <c r="L1070" s="151"/>
      <c r="M1070" s="725">
        <f t="shared" si="104"/>
        <v>0.11671773297590726</v>
      </c>
      <c r="N1070" s="790">
        <f t="shared" si="96"/>
        <v>116.6829437181228</v>
      </c>
      <c r="O1070" s="165">
        <v>0</v>
      </c>
      <c r="P1070" s="165">
        <v>64.020440438040083</v>
      </c>
      <c r="Q1070" s="165">
        <f t="shared" si="103"/>
        <v>65.30084924680088</v>
      </c>
    </row>
    <row r="1071" spans="1:17" ht="15.5" x14ac:dyDescent="0.35">
      <c r="A1071" s="158">
        <v>12</v>
      </c>
      <c r="B1071" s="321" t="s">
        <v>949</v>
      </c>
      <c r="C1071" s="848">
        <v>4598.8999999999996</v>
      </c>
      <c r="D1071" s="13"/>
      <c r="E1071" s="13"/>
      <c r="F1071" s="146">
        <f t="shared" si="101"/>
        <v>4598.8999999999996</v>
      </c>
      <c r="G1071" s="784">
        <f t="shared" si="102"/>
        <v>6.9625815554948289E-2</v>
      </c>
      <c r="H1071" s="151">
        <f t="shared" si="98"/>
        <v>298.09944800773332</v>
      </c>
      <c r="I1071" s="151">
        <f t="shared" si="99"/>
        <v>65.58187856170133</v>
      </c>
      <c r="J1071" s="734">
        <v>104.510900781301</v>
      </c>
      <c r="K1071" s="151">
        <v>69.243199911095431</v>
      </c>
      <c r="L1071" s="151"/>
      <c r="M1071" s="725">
        <f t="shared" si="104"/>
        <v>0.11686173373237757</v>
      </c>
      <c r="N1071" s="790">
        <f t="shared" si="96"/>
        <v>117.71343984886222</v>
      </c>
      <c r="O1071" s="165">
        <v>0</v>
      </c>
      <c r="P1071" s="165">
        <v>64.585842835831912</v>
      </c>
      <c r="Q1071" s="165">
        <f t="shared" si="103"/>
        <v>65.877559692548544</v>
      </c>
    </row>
    <row r="1072" spans="1:17" ht="15.5" x14ac:dyDescent="0.35">
      <c r="A1072" s="158">
        <v>13</v>
      </c>
      <c r="B1072" s="321" t="s">
        <v>963</v>
      </c>
      <c r="C1072" s="848">
        <v>4536.95</v>
      </c>
      <c r="D1072" s="13"/>
      <c r="E1072" s="13"/>
      <c r="F1072" s="146">
        <f t="shared" si="101"/>
        <v>4536.95</v>
      </c>
      <c r="G1072" s="784">
        <f t="shared" si="102"/>
        <v>6.8687913170980594E-2</v>
      </c>
      <c r="H1072" s="151">
        <f t="shared" si="98"/>
        <v>294.08386584589488</v>
      </c>
      <c r="I1072" s="151">
        <f t="shared" si="99"/>
        <v>64.698450486096874</v>
      </c>
      <c r="J1072" s="734">
        <v>103.10307493090166</v>
      </c>
      <c r="K1072" s="151">
        <v>67.643707466324173</v>
      </c>
      <c r="L1072" s="151"/>
      <c r="M1072" s="725">
        <f t="shared" si="104"/>
        <v>0.11671477506457369</v>
      </c>
      <c r="N1072" s="790">
        <f t="shared" si="96"/>
        <v>114.99430269275109</v>
      </c>
      <c r="O1072" s="165">
        <v>0</v>
      </c>
      <c r="P1072" s="165">
        <v>63.093933626151603</v>
      </c>
      <c r="Q1072" s="165">
        <f t="shared" si="103"/>
        <v>64.355812298674635</v>
      </c>
    </row>
    <row r="1073" spans="1:17" ht="15.5" x14ac:dyDescent="0.35">
      <c r="A1073" s="158">
        <v>14</v>
      </c>
      <c r="B1073" s="321" t="s">
        <v>964</v>
      </c>
      <c r="C1073" s="848">
        <v>4379.6000000000004</v>
      </c>
      <c r="D1073" s="13"/>
      <c r="E1073" s="13"/>
      <c r="F1073" s="146">
        <f t="shared" si="101"/>
        <v>4379.6000000000004</v>
      </c>
      <c r="G1073" s="784">
        <f t="shared" si="102"/>
        <v>6.6305686534704297E-2</v>
      </c>
      <c r="H1073" s="151">
        <f t="shared" si="98"/>
        <v>283.8844816140097</v>
      </c>
      <c r="I1073" s="151">
        <f t="shared" si="99"/>
        <v>62.454585955082138</v>
      </c>
      <c r="J1073" s="734">
        <v>99.52726544647328</v>
      </c>
      <c r="K1073" s="151">
        <v>65.355038346583157</v>
      </c>
      <c r="L1073" s="151"/>
      <c r="M1073" s="725">
        <f t="shared" si="104"/>
        <v>0.11672786815283319</v>
      </c>
      <c r="N1073" s="790">
        <f t="shared" si="96"/>
        <v>111.10356518919136</v>
      </c>
      <c r="O1073" s="165">
        <v>0</v>
      </c>
      <c r="P1073" s="165">
        <v>60.959202356357572</v>
      </c>
      <c r="Q1073" s="165">
        <f t="shared" si="103"/>
        <v>62.178386403484723</v>
      </c>
    </row>
    <row r="1074" spans="1:17" ht="15.5" x14ac:dyDescent="0.35">
      <c r="A1074" s="158">
        <v>15</v>
      </c>
      <c r="B1074" s="321" t="s">
        <v>965</v>
      </c>
      <c r="C1074" s="848">
        <v>3127.27</v>
      </c>
      <c r="D1074" s="13"/>
      <c r="E1074" s="13"/>
      <c r="F1074" s="146">
        <f t="shared" si="101"/>
        <v>3127.27</v>
      </c>
      <c r="G1074" s="784">
        <f t="shared" si="102"/>
        <v>4.7345827091374706E-2</v>
      </c>
      <c r="H1074" s="151">
        <f t="shared" si="98"/>
        <v>202.70879140036624</v>
      </c>
      <c r="I1074" s="151">
        <f t="shared" si="99"/>
        <v>44.59593410808057</v>
      </c>
      <c r="J1074" s="734">
        <v>71.067821584800555</v>
      </c>
      <c r="K1074" s="151">
        <v>47.166197156955775</v>
      </c>
      <c r="L1074" s="151"/>
      <c r="M1074" s="725">
        <f t="shared" si="104"/>
        <v>0.11688749108653974</v>
      </c>
      <c r="N1074" s="790">
        <f t="shared" si="96"/>
        <v>80.18253516682482</v>
      </c>
      <c r="O1074" s="165">
        <v>0</v>
      </c>
      <c r="P1074" s="165">
        <v>43.993758241303894</v>
      </c>
      <c r="Q1074" s="165">
        <f t="shared" si="103"/>
        <v>44.873633406129969</v>
      </c>
    </row>
    <row r="1075" spans="1:17" ht="15.5" x14ac:dyDescent="0.35">
      <c r="A1075" s="158">
        <v>16</v>
      </c>
      <c r="B1075" s="321" t="s">
        <v>966</v>
      </c>
      <c r="C1075" s="848">
        <f>3356.6</f>
        <v>3356.6</v>
      </c>
      <c r="D1075" s="13"/>
      <c r="E1075" s="849">
        <v>46.8</v>
      </c>
      <c r="F1075" s="146">
        <f t="shared" si="101"/>
        <v>3403.4</v>
      </c>
      <c r="G1075" s="784">
        <f t="shared" si="102"/>
        <v>5.1526343399445743E-2</v>
      </c>
      <c r="H1075" s="151">
        <f t="shared" si="98"/>
        <v>220.60746294755697</v>
      </c>
      <c r="I1075" s="151">
        <f t="shared" si="99"/>
        <v>48.53364184846253</v>
      </c>
      <c r="J1075" s="734">
        <v>77.342929769962353</v>
      </c>
      <c r="K1075" s="151">
        <v>50.870728914519852</v>
      </c>
      <c r="L1075" s="151"/>
      <c r="M1075" s="725">
        <f t="shared" si="104"/>
        <v>0.11675229578671377</v>
      </c>
      <c r="N1075" s="790">
        <f t="shared" si="96"/>
        <v>86.480239154683744</v>
      </c>
      <c r="O1075" s="165">
        <v>0</v>
      </c>
      <c r="P1075" s="165">
        <v>47.449120012302039</v>
      </c>
      <c r="Q1075" s="165">
        <f t="shared" si="103"/>
        <v>48.398102412548077</v>
      </c>
    </row>
    <row r="1076" spans="1:17" ht="15.5" x14ac:dyDescent="0.35">
      <c r="A1076" s="158">
        <v>17</v>
      </c>
      <c r="B1076" s="321" t="s">
        <v>967</v>
      </c>
      <c r="C1076" s="848"/>
      <c r="D1076" s="851"/>
      <c r="E1076" s="851"/>
      <c r="F1076" s="146"/>
      <c r="G1076" s="784">
        <f t="shared" si="102"/>
        <v>0</v>
      </c>
      <c r="H1076" s="151">
        <f t="shared" si="98"/>
        <v>0</v>
      </c>
      <c r="I1076" s="151">
        <f t="shared" si="99"/>
        <v>0</v>
      </c>
      <c r="J1076" s="734">
        <v>0</v>
      </c>
      <c r="K1076" s="151">
        <v>0</v>
      </c>
      <c r="L1076" s="151"/>
      <c r="M1076" s="725"/>
      <c r="N1076" s="790">
        <f t="shared" si="96"/>
        <v>0</v>
      </c>
      <c r="O1076" s="165">
        <v>0</v>
      </c>
      <c r="P1076" s="165">
        <v>0</v>
      </c>
      <c r="Q1076" s="165">
        <f t="shared" si="103"/>
        <v>0</v>
      </c>
    </row>
    <row r="1077" spans="1:17" ht="15.5" x14ac:dyDescent="0.35">
      <c r="A1077" s="158">
        <v>18</v>
      </c>
      <c r="B1077" s="321" t="s">
        <v>787</v>
      </c>
      <c r="C1077" s="848"/>
      <c r="D1077" s="13"/>
      <c r="E1077" s="13"/>
      <c r="F1077" s="146"/>
      <c r="G1077" s="784">
        <f t="shared" si="102"/>
        <v>0</v>
      </c>
      <c r="H1077" s="151">
        <f t="shared" si="98"/>
        <v>0</v>
      </c>
      <c r="I1077" s="151">
        <f t="shared" si="99"/>
        <v>0</v>
      </c>
      <c r="J1077" s="734">
        <v>0</v>
      </c>
      <c r="K1077" s="151">
        <v>0</v>
      </c>
      <c r="L1077" s="151"/>
      <c r="M1077" s="725"/>
      <c r="N1077" s="790">
        <f t="shared" ref="N1077:N1083" si="105">K1077*1.7</f>
        <v>0</v>
      </c>
      <c r="O1077" s="165">
        <v>0</v>
      </c>
      <c r="P1077" s="165">
        <v>0</v>
      </c>
      <c r="Q1077" s="165">
        <f t="shared" si="103"/>
        <v>0</v>
      </c>
    </row>
    <row r="1078" spans="1:17" ht="15.5" x14ac:dyDescent="0.35">
      <c r="A1078" s="158">
        <v>19</v>
      </c>
      <c r="B1078" s="321" t="s">
        <v>788</v>
      </c>
      <c r="C1078" s="848"/>
      <c r="D1078" s="13"/>
      <c r="E1078" s="13"/>
      <c r="F1078" s="146"/>
      <c r="G1078" s="784">
        <f t="shared" si="102"/>
        <v>0</v>
      </c>
      <c r="H1078" s="151">
        <f t="shared" si="98"/>
        <v>0</v>
      </c>
      <c r="I1078" s="151">
        <f t="shared" si="99"/>
        <v>0</v>
      </c>
      <c r="J1078" s="734">
        <v>0</v>
      </c>
      <c r="K1078" s="151">
        <v>0</v>
      </c>
      <c r="L1078" s="151"/>
      <c r="M1078" s="725"/>
      <c r="N1078" s="790">
        <f t="shared" si="105"/>
        <v>0</v>
      </c>
      <c r="O1078" s="165">
        <v>0</v>
      </c>
      <c r="P1078" s="165">
        <v>0</v>
      </c>
      <c r="Q1078" s="165">
        <f t="shared" si="103"/>
        <v>0</v>
      </c>
    </row>
    <row r="1079" spans="1:17" ht="15.5" x14ac:dyDescent="0.35">
      <c r="A1079" s="158">
        <v>20</v>
      </c>
      <c r="B1079" s="321" t="s">
        <v>789</v>
      </c>
      <c r="C1079" s="848"/>
      <c r="D1079" s="13"/>
      <c r="E1079" s="13"/>
      <c r="F1079" s="146"/>
      <c r="G1079" s="784">
        <f t="shared" si="102"/>
        <v>0</v>
      </c>
      <c r="H1079" s="151">
        <f t="shared" si="98"/>
        <v>0</v>
      </c>
      <c r="I1079" s="151">
        <f t="shared" si="99"/>
        <v>0</v>
      </c>
      <c r="J1079" s="734">
        <v>0</v>
      </c>
      <c r="K1079" s="151">
        <v>0</v>
      </c>
      <c r="L1079" s="151"/>
      <c r="M1079" s="725"/>
      <c r="N1079" s="790">
        <f t="shared" si="105"/>
        <v>0</v>
      </c>
      <c r="O1079" s="165">
        <v>0</v>
      </c>
      <c r="P1079" s="165">
        <v>0</v>
      </c>
      <c r="Q1079" s="165">
        <f t="shared" si="103"/>
        <v>0</v>
      </c>
    </row>
    <row r="1080" spans="1:17" ht="15.5" x14ac:dyDescent="0.35">
      <c r="A1080" s="158">
        <v>21</v>
      </c>
      <c r="B1080" s="321" t="s">
        <v>790</v>
      </c>
      <c r="C1080" s="848"/>
      <c r="D1080" s="13"/>
      <c r="E1080" s="849"/>
      <c r="F1080" s="146"/>
      <c r="G1080" s="784">
        <f t="shared" si="102"/>
        <v>0</v>
      </c>
      <c r="H1080" s="151">
        <f t="shared" si="98"/>
        <v>0</v>
      </c>
      <c r="I1080" s="151">
        <f t="shared" si="99"/>
        <v>0</v>
      </c>
      <c r="J1080" s="734">
        <v>0</v>
      </c>
      <c r="K1080" s="151">
        <v>0</v>
      </c>
      <c r="L1080" s="151"/>
      <c r="M1080" s="725"/>
      <c r="N1080" s="790">
        <f t="shared" si="105"/>
        <v>0</v>
      </c>
      <c r="O1080" s="165">
        <v>0</v>
      </c>
      <c r="P1080" s="165">
        <v>0</v>
      </c>
      <c r="Q1080" s="165">
        <f t="shared" si="103"/>
        <v>0</v>
      </c>
    </row>
    <row r="1081" spans="1:17" ht="15.5" x14ac:dyDescent="0.35">
      <c r="A1081" s="158">
        <v>23</v>
      </c>
      <c r="B1081" s="321" t="s">
        <v>791</v>
      </c>
      <c r="C1081" s="848">
        <v>2260.08</v>
      </c>
      <c r="D1081" s="13"/>
      <c r="E1081" s="13"/>
      <c r="F1081" s="146">
        <f t="shared" si="101"/>
        <v>2260.08</v>
      </c>
      <c r="G1081" s="784">
        <f t="shared" si="102"/>
        <v>3.4216859079220584E-2</v>
      </c>
      <c r="H1081" s="151">
        <f t="shared" si="98"/>
        <v>146.49777130472896</v>
      </c>
      <c r="I1081" s="151">
        <f t="shared" si="99"/>
        <v>32.22950968704037</v>
      </c>
      <c r="J1081" s="734">
        <v>51.36075945069534</v>
      </c>
      <c r="K1081" s="151">
        <v>33.422131261679631</v>
      </c>
      <c r="L1081" s="151"/>
      <c r="M1081" s="725">
        <f t="shared" si="104"/>
        <v>0.1165932939117838</v>
      </c>
      <c r="N1081" s="790">
        <f t="shared" si="105"/>
        <v>56.817623144855368</v>
      </c>
      <c r="O1081" s="165">
        <v>0</v>
      </c>
      <c r="P1081" s="165">
        <v>31.174130018209841</v>
      </c>
      <c r="Q1081" s="165">
        <f t="shared" si="103"/>
        <v>31.797612618574039</v>
      </c>
    </row>
    <row r="1082" spans="1:17" ht="15.5" x14ac:dyDescent="0.35">
      <c r="A1082" s="158">
        <v>24</v>
      </c>
      <c r="B1082" s="321" t="s">
        <v>792</v>
      </c>
      <c r="C1082" s="848"/>
      <c r="D1082" s="13"/>
      <c r="E1082" s="13"/>
      <c r="F1082" s="146"/>
      <c r="G1082" s="784">
        <f t="shared" si="102"/>
        <v>0</v>
      </c>
      <c r="H1082" s="151">
        <f t="shared" si="98"/>
        <v>0</v>
      </c>
      <c r="I1082" s="151">
        <f t="shared" si="99"/>
        <v>0</v>
      </c>
      <c r="J1082" s="734">
        <v>0</v>
      </c>
      <c r="K1082" s="151">
        <v>0</v>
      </c>
      <c r="L1082" s="151"/>
      <c r="M1082" s="725"/>
      <c r="N1082" s="790">
        <f t="shared" si="105"/>
        <v>0</v>
      </c>
      <c r="O1082" s="165">
        <v>0</v>
      </c>
      <c r="P1082" s="165">
        <v>0</v>
      </c>
      <c r="Q1082" s="165">
        <f t="shared" si="103"/>
        <v>0</v>
      </c>
    </row>
    <row r="1083" spans="1:17" ht="15.5" x14ac:dyDescent="0.35">
      <c r="A1083" s="158">
        <v>25</v>
      </c>
      <c r="B1083" s="321" t="s">
        <v>793</v>
      </c>
      <c r="C1083" s="848"/>
      <c r="D1083" s="13"/>
      <c r="E1083" s="13"/>
      <c r="F1083" s="146"/>
      <c r="G1083" s="784">
        <f t="shared" si="102"/>
        <v>0</v>
      </c>
      <c r="H1083" s="151">
        <f t="shared" si="98"/>
        <v>0</v>
      </c>
      <c r="I1083" s="151">
        <f t="shared" si="99"/>
        <v>0</v>
      </c>
      <c r="J1083" s="734">
        <v>0</v>
      </c>
      <c r="K1083" s="151">
        <v>0</v>
      </c>
      <c r="L1083" s="151"/>
      <c r="M1083" s="725"/>
      <c r="N1083" s="790">
        <f t="shared" si="105"/>
        <v>0</v>
      </c>
      <c r="O1083" s="165">
        <v>0</v>
      </c>
      <c r="P1083" s="165">
        <v>0</v>
      </c>
      <c r="Q1083" s="165">
        <f t="shared" si="103"/>
        <v>0</v>
      </c>
    </row>
    <row r="1084" spans="1:17" ht="15.5" x14ac:dyDescent="0.35">
      <c r="A1084" s="158">
        <v>26</v>
      </c>
      <c r="B1084" s="321" t="s">
        <v>794</v>
      </c>
      <c r="C1084" s="848"/>
      <c r="D1084" s="13"/>
      <c r="E1084" s="13"/>
      <c r="F1084" s="146"/>
      <c r="G1084" s="784">
        <f t="shared" si="102"/>
        <v>0</v>
      </c>
      <c r="H1084" s="151">
        <f t="shared" si="98"/>
        <v>0</v>
      </c>
      <c r="I1084" s="151">
        <f t="shared" si="99"/>
        <v>0</v>
      </c>
      <c r="J1084" s="734">
        <v>0</v>
      </c>
      <c r="K1084" s="151">
        <v>0</v>
      </c>
      <c r="L1084" s="151"/>
      <c r="M1084" s="725"/>
      <c r="N1084" s="790"/>
      <c r="P1084" s="165">
        <v>0</v>
      </c>
      <c r="Q1084" s="165">
        <f t="shared" si="103"/>
        <v>0</v>
      </c>
    </row>
    <row r="1085" spans="1:17" ht="15.5" x14ac:dyDescent="0.35">
      <c r="A1085" s="158">
        <v>27</v>
      </c>
      <c r="B1085" s="334" t="s">
        <v>512</v>
      </c>
      <c r="C1085" s="852">
        <v>5436.2</v>
      </c>
      <c r="D1085" s="17"/>
      <c r="E1085" s="17"/>
      <c r="F1085" s="146">
        <f t="shared" ref="F1085:F1098" si="106">C1085+D1085+E1085</f>
        <v>5436.2</v>
      </c>
      <c r="G1085" s="784">
        <f t="shared" si="102"/>
        <v>8.2302258914046814E-2</v>
      </c>
      <c r="H1085" s="151">
        <f t="shared" si="98"/>
        <v>352.3730064275457</v>
      </c>
      <c r="I1085" s="151">
        <f t="shared" si="99"/>
        <v>77.522061414060062</v>
      </c>
      <c r="J1085" s="734">
        <v>123.53870682713445</v>
      </c>
      <c r="K1085" s="151">
        <v>50.702010465904756</v>
      </c>
      <c r="L1085" s="151"/>
      <c r="M1085" s="725">
        <f t="shared" si="104"/>
        <v>0.11113200123885159</v>
      </c>
      <c r="P1085" s="165">
        <v>63.876566745769992</v>
      </c>
      <c r="Q1085" s="165">
        <f t="shared" si="103"/>
        <v>65.154098080685387</v>
      </c>
    </row>
    <row r="1086" spans="1:17" ht="15.5" x14ac:dyDescent="0.35">
      <c r="A1086" s="158">
        <v>28</v>
      </c>
      <c r="B1086" s="334" t="s">
        <v>513</v>
      </c>
      <c r="C1086" s="852">
        <v>4049.1</v>
      </c>
      <c r="D1086" s="17"/>
      <c r="E1086" s="17"/>
      <c r="F1086" s="146">
        <f t="shared" si="106"/>
        <v>4049.1</v>
      </c>
      <c r="G1086" s="784">
        <f t="shared" si="102"/>
        <v>6.1302026520155067E-2</v>
      </c>
      <c r="H1086" s="151">
        <f t="shared" si="98"/>
        <v>262.46156144471792</v>
      </c>
      <c r="I1086" s="151">
        <f t="shared" si="99"/>
        <v>57.74154351783794</v>
      </c>
      <c r="J1086" s="734">
        <v>92.016588391477526</v>
      </c>
      <c r="K1086" s="151">
        <v>37.717145011686554</v>
      </c>
      <c r="L1086" s="151"/>
      <c r="M1086" s="725">
        <f t="shared" si="104"/>
        <v>0.11112020902564025</v>
      </c>
      <c r="P1086" s="165">
        <v>47.517676491724309</v>
      </c>
      <c r="Q1086" s="165">
        <f t="shared" si="103"/>
        <v>48.468030021558796</v>
      </c>
    </row>
    <row r="1087" spans="1:17" ht="15.5" x14ac:dyDescent="0.35">
      <c r="A1087" s="158">
        <v>29</v>
      </c>
      <c r="B1087" s="334" t="s">
        <v>514</v>
      </c>
      <c r="C1087" s="852">
        <v>3998.3</v>
      </c>
      <c r="D1087" s="17"/>
      <c r="E1087" s="17"/>
      <c r="F1087" s="146">
        <f t="shared" si="106"/>
        <v>3998.3</v>
      </c>
      <c r="G1087" s="784">
        <f t="shared" si="102"/>
        <v>6.0532931425634345E-2</v>
      </c>
      <c r="H1087" s="151">
        <f t="shared" si="98"/>
        <v>259.16871925228213</v>
      </c>
      <c r="I1087" s="151">
        <f t="shared" si="99"/>
        <v>57.017118235502068</v>
      </c>
      <c r="J1087" s="734">
        <v>90.862148468954715</v>
      </c>
      <c r="K1087" s="151">
        <v>37.250076907787331</v>
      </c>
      <c r="L1087" s="151"/>
      <c r="M1087" s="725">
        <f t="shared" si="104"/>
        <v>0.11112174245667565</v>
      </c>
      <c r="P1087" s="165">
        <v>56.315092881425052</v>
      </c>
      <c r="Q1087" s="165">
        <f t="shared" si="103"/>
        <v>57.44139473905355</v>
      </c>
    </row>
    <row r="1088" spans="1:17" ht="15.5" x14ac:dyDescent="0.35">
      <c r="A1088" s="158">
        <v>30</v>
      </c>
      <c r="B1088" s="334" t="s">
        <v>515</v>
      </c>
      <c r="C1088" s="852">
        <v>3636.5</v>
      </c>
      <c r="D1088" s="17"/>
      <c r="E1088" s="17"/>
      <c r="F1088" s="146">
        <f t="shared" si="106"/>
        <v>3636.5</v>
      </c>
      <c r="G1088" s="784">
        <f t="shared" si="102"/>
        <v>5.50553998272564E-2</v>
      </c>
      <c r="H1088" s="151">
        <f t="shared" si="98"/>
        <v>235.71694159040692</v>
      </c>
      <c r="I1088" s="151">
        <f t="shared" si="99"/>
        <v>51.85772714988952</v>
      </c>
      <c r="J1088" s="734">
        <v>82.640172800278577</v>
      </c>
      <c r="K1088" s="151">
        <v>33.833594681655974</v>
      </c>
      <c r="L1088" s="151"/>
      <c r="M1088" s="725">
        <f t="shared" si="104"/>
        <v>0.11110915336786223</v>
      </c>
      <c r="P1088" s="165">
        <v>51.150015924171761</v>
      </c>
      <c r="Q1088" s="165">
        <f t="shared" si="103"/>
        <v>52.173016242655194</v>
      </c>
    </row>
    <row r="1089" spans="1:17" ht="15.5" x14ac:dyDescent="0.35">
      <c r="A1089" s="158">
        <v>31</v>
      </c>
      <c r="B1089" s="334" t="s">
        <v>516</v>
      </c>
      <c r="C1089" s="852">
        <v>4067.7</v>
      </c>
      <c r="D1089" s="17"/>
      <c r="E1089" s="17"/>
      <c r="F1089" s="146">
        <f t="shared" si="106"/>
        <v>4067.7</v>
      </c>
      <c r="G1089" s="784">
        <f t="shared" si="102"/>
        <v>6.1583624330353595E-2</v>
      </c>
      <c r="H1089" s="151">
        <f t="shared" si="98"/>
        <v>263.66720838919241</v>
      </c>
      <c r="I1089" s="151">
        <f t="shared" si="99"/>
        <v>58.006785845622332</v>
      </c>
      <c r="J1089" s="734">
        <v>92.439277024527186</v>
      </c>
      <c r="K1089" s="151">
        <v>37.942305332689763</v>
      </c>
      <c r="L1089" s="151"/>
      <c r="M1089" s="725">
        <f t="shared" si="104"/>
        <v>0.11113296865354665</v>
      </c>
      <c r="P1089" s="165">
        <v>57.361611742045007</v>
      </c>
      <c r="Q1089" s="165">
        <f t="shared" si="103"/>
        <v>58.508843976885906</v>
      </c>
    </row>
    <row r="1090" spans="1:17" ht="15.5" x14ac:dyDescent="0.35">
      <c r="A1090" s="158">
        <v>32</v>
      </c>
      <c r="B1090" s="334" t="s">
        <v>517</v>
      </c>
      <c r="C1090" s="852">
        <v>5696.9</v>
      </c>
      <c r="D1090" s="17"/>
      <c r="E1090" s="17"/>
      <c r="F1090" s="146">
        <f t="shared" si="106"/>
        <v>5696.9</v>
      </c>
      <c r="G1090" s="784">
        <f t="shared" si="102"/>
        <v>8.6249170156990781E-2</v>
      </c>
      <c r="H1090" s="151">
        <f t="shared" si="98"/>
        <v>369.27150956864818</v>
      </c>
      <c r="I1090" s="151">
        <f t="shared" si="99"/>
        <v>81.239732105102604</v>
      </c>
      <c r="J1090" s="734">
        <v>129.46316524842763</v>
      </c>
      <c r="K1090" s="151">
        <v>52.912675435754458</v>
      </c>
      <c r="L1090" s="151"/>
      <c r="M1090" s="725">
        <f t="shared" si="104"/>
        <v>0.1110932405971551</v>
      </c>
      <c r="P1090" s="165">
        <v>79.993988714323208</v>
      </c>
      <c r="Q1090" s="165">
        <f t="shared" si="103"/>
        <v>81.593868488609672</v>
      </c>
    </row>
    <row r="1091" spans="1:17" ht="15.5" x14ac:dyDescent="0.35">
      <c r="A1091" s="158">
        <v>33</v>
      </c>
      <c r="B1091" s="334" t="s">
        <v>518</v>
      </c>
      <c r="C1091" s="852">
        <v>4248.7</v>
      </c>
      <c r="D1091" s="17"/>
      <c r="E1091" s="17"/>
      <c r="F1091" s="146">
        <f t="shared" si="106"/>
        <v>4248.7</v>
      </c>
      <c r="G1091" s="784">
        <f t="shared" si="102"/>
        <v>6.4323904096264067E-2</v>
      </c>
      <c r="H1091" s="151">
        <f t="shared" si="98"/>
        <v>275.39957919294977</v>
      </c>
      <c r="I1091" s="151">
        <f t="shared" si="99"/>
        <v>60.58790742244895</v>
      </c>
      <c r="J1091" s="734">
        <v>96.552537378397801</v>
      </c>
      <c r="K1091" s="151">
        <v>39.33978798618903</v>
      </c>
      <c r="L1091" s="151"/>
      <c r="M1091" s="725">
        <f t="shared" si="104"/>
        <v>0.11106451667097832</v>
      </c>
      <c r="P1091" s="165">
        <v>59.474342022490113</v>
      </c>
      <c r="Q1091" s="165">
        <f t="shared" si="103"/>
        <v>60.663828862939916</v>
      </c>
    </row>
    <row r="1092" spans="1:17" ht="15.5" x14ac:dyDescent="0.35">
      <c r="A1092" s="158">
        <v>34</v>
      </c>
      <c r="B1092" s="334" t="s">
        <v>519</v>
      </c>
      <c r="C1092" s="852">
        <v>4233.3</v>
      </c>
      <c r="D1092" s="17"/>
      <c r="E1092" s="17"/>
      <c r="F1092" s="146">
        <f t="shared" si="106"/>
        <v>4233.3</v>
      </c>
      <c r="G1092" s="784">
        <f t="shared" si="102"/>
        <v>6.4090753221153457E-2</v>
      </c>
      <c r="H1092" s="151">
        <f t="shared" si="98"/>
        <v>274.40135537870748</v>
      </c>
      <c r="I1092" s="151">
        <f t="shared" ref="I1092:I1098" si="107">H1092*0.22</f>
        <v>60.368298183315645</v>
      </c>
      <c r="J1092" s="734">
        <v>96.202569370388929</v>
      </c>
      <c r="K1092" s="151">
        <v>39.434690270248232</v>
      </c>
      <c r="L1092" s="151"/>
      <c r="M1092" s="725">
        <f t="shared" si="104"/>
        <v>0.11112061824171693</v>
      </c>
      <c r="P1092" s="165">
        <v>59.617816382413828</v>
      </c>
      <c r="Q1092" s="165">
        <f t="shared" si="103"/>
        <v>60.810172710062105</v>
      </c>
    </row>
    <row r="1093" spans="1:17" ht="15.5" x14ac:dyDescent="0.35">
      <c r="A1093" s="158">
        <v>35</v>
      </c>
      <c r="B1093" s="334" t="s">
        <v>520</v>
      </c>
      <c r="C1093" s="852">
        <v>7836.35</v>
      </c>
      <c r="D1093" s="17"/>
      <c r="E1093" s="17"/>
      <c r="F1093" s="146">
        <f t="shared" si="106"/>
        <v>7836.35</v>
      </c>
      <c r="G1093" s="784">
        <f t="shared" si="102"/>
        <v>0.11863973118006894</v>
      </c>
      <c r="H1093" s="151">
        <f t="shared" si="98"/>
        <v>507.95007706090615</v>
      </c>
      <c r="I1093" s="151">
        <f t="shared" si="107"/>
        <v>111.74901695339935</v>
      </c>
      <c r="J1093" s="734">
        <v>178.08258438703783</v>
      </c>
      <c r="K1093" s="151">
        <v>72.987299757925001</v>
      </c>
      <c r="L1093" s="151"/>
      <c r="M1093" s="725">
        <f t="shared" si="104"/>
        <v>0.1111192044968982</v>
      </c>
      <c r="P1093" s="165">
        <v>91.952529726918073</v>
      </c>
      <c r="Q1093" s="165">
        <f t="shared" si="103"/>
        <v>93.791580321456436</v>
      </c>
    </row>
    <row r="1094" spans="1:17" ht="15.5" x14ac:dyDescent="0.35">
      <c r="A1094" s="158">
        <v>36</v>
      </c>
      <c r="B1094" s="334" t="s">
        <v>521</v>
      </c>
      <c r="C1094" s="852">
        <v>3887.13</v>
      </c>
      <c r="D1094" s="17"/>
      <c r="E1094" s="17"/>
      <c r="F1094" s="146">
        <f t="shared" si="106"/>
        <v>3887.13</v>
      </c>
      <c r="G1094" s="784">
        <f t="shared" si="102"/>
        <v>5.8849854621345579E-2</v>
      </c>
      <c r="H1094" s="151">
        <f t="shared" si="98"/>
        <v>251.96271006856003</v>
      </c>
      <c r="I1094" s="151">
        <f t="shared" si="107"/>
        <v>55.431796215083203</v>
      </c>
      <c r="J1094" s="734">
        <v>88.335788504646473</v>
      </c>
      <c r="K1094" s="151">
        <v>36.195265932905762</v>
      </c>
      <c r="L1094" s="151"/>
      <c r="M1094" s="725">
        <f t="shared" si="104"/>
        <v>0.11111682931139309</v>
      </c>
      <c r="P1094" s="165">
        <v>54.720417569214256</v>
      </c>
      <c r="Q1094" s="165">
        <f t="shared" si="103"/>
        <v>55.814825920598544</v>
      </c>
    </row>
    <row r="1095" spans="1:17" ht="15.5" x14ac:dyDescent="0.35">
      <c r="A1095" s="158">
        <v>37</v>
      </c>
      <c r="B1095" s="334" t="s">
        <v>522</v>
      </c>
      <c r="C1095" s="852">
        <v>4191.82</v>
      </c>
      <c r="D1095" s="17"/>
      <c r="E1095" s="17"/>
      <c r="F1095" s="146">
        <f t="shared" si="106"/>
        <v>4191.82</v>
      </c>
      <c r="G1095" s="784">
        <f t="shared" si="102"/>
        <v>6.3462759825076293E-2</v>
      </c>
      <c r="H1095" s="151">
        <f t="shared" ref="H1095:H1101" si="108">G1095*4281.45</f>
        <v>271.71263305307286</v>
      </c>
      <c r="I1095" s="151">
        <f t="shared" si="107"/>
        <v>59.776779271676027</v>
      </c>
      <c r="J1095" s="734">
        <v>95.259928268297472</v>
      </c>
      <c r="K1095" s="151">
        <v>38.907145220625011</v>
      </c>
      <c r="L1095" s="151"/>
      <c r="M1095" s="725">
        <f t="shared" si="104"/>
        <v>0.11108694691414979</v>
      </c>
      <c r="P1095" s="165">
        <v>36.308</v>
      </c>
      <c r="Q1095" s="165">
        <f t="shared" si="103"/>
        <v>37.03416</v>
      </c>
    </row>
    <row r="1096" spans="1:17" ht="15.5" x14ac:dyDescent="0.35">
      <c r="A1096" s="158">
        <v>38</v>
      </c>
      <c r="B1096" s="334" t="s">
        <v>523</v>
      </c>
      <c r="C1096" s="852">
        <v>4607.8100000000004</v>
      </c>
      <c r="D1096" s="17"/>
      <c r="E1096" s="17"/>
      <c r="F1096" s="146">
        <f t="shared" si="106"/>
        <v>4607.8100000000004</v>
      </c>
      <c r="G1096" s="784">
        <f t="shared" si="102"/>
        <v>6.9760709989833733E-2</v>
      </c>
      <c r="H1096" s="151">
        <f t="shared" si="108"/>
        <v>298.6769917859736</v>
      </c>
      <c r="I1096" s="151">
        <f t="shared" si="107"/>
        <v>65.708938192914189</v>
      </c>
      <c r="J1096" s="734">
        <v>104.71338227164904</v>
      </c>
      <c r="K1096" s="151">
        <v>42.912672898108148</v>
      </c>
      <c r="L1096" s="151"/>
      <c r="M1096" s="725">
        <f t="shared" si="104"/>
        <v>0.11111829375530782</v>
      </c>
      <c r="P1096" s="165">
        <v>64.875870351343153</v>
      </c>
      <c r="Q1096" s="165">
        <f t="shared" si="103"/>
        <v>66.173387758370012</v>
      </c>
    </row>
    <row r="1097" spans="1:17" ht="15.5" x14ac:dyDescent="0.35">
      <c r="A1097" s="158">
        <v>39</v>
      </c>
      <c r="B1097" s="334" t="s">
        <v>524</v>
      </c>
      <c r="C1097" s="852">
        <v>4528.3999999999996</v>
      </c>
      <c r="D1097" s="17"/>
      <c r="E1097" s="17"/>
      <c r="F1097" s="146">
        <f t="shared" si="106"/>
        <v>4528.3999999999996</v>
      </c>
      <c r="G1097" s="784">
        <f t="shared" si="102"/>
        <v>6.8558469016292561E-2</v>
      </c>
      <c r="H1097" s="151">
        <f t="shared" si="108"/>
        <v>293.52965716980577</v>
      </c>
      <c r="I1097" s="151">
        <f t="shared" si="107"/>
        <v>64.576524577357276</v>
      </c>
      <c r="J1097" s="734">
        <v>102.90877451087076</v>
      </c>
      <c r="K1097" s="151">
        <v>41.969139503358754</v>
      </c>
      <c r="L1097" s="151"/>
      <c r="M1097" s="725">
        <f t="shared" si="104"/>
        <v>0.11107324789360316</v>
      </c>
      <c r="P1097" s="165">
        <v>52.874521465999806</v>
      </c>
      <c r="Q1097" s="165">
        <f t="shared" si="103"/>
        <v>53.932011895319803</v>
      </c>
    </row>
    <row r="1098" spans="1:17" ht="15.5" x14ac:dyDescent="0.35">
      <c r="A1098" s="158">
        <v>40</v>
      </c>
      <c r="B1098" s="334" t="s">
        <v>525</v>
      </c>
      <c r="C1098" s="852">
        <v>3607.9</v>
      </c>
      <c r="D1098" s="17"/>
      <c r="E1098" s="17"/>
      <c r="F1098" s="146">
        <f t="shared" si="106"/>
        <v>3607.9</v>
      </c>
      <c r="G1098" s="784">
        <f>2/132103.3*F1098</f>
        <v>5.4622405344908122E-2</v>
      </c>
      <c r="H1098" s="151">
        <f t="shared" si="108"/>
        <v>233.86309736395688</v>
      </c>
      <c r="I1098" s="151">
        <f t="shared" si="107"/>
        <v>51.449881420070511</v>
      </c>
      <c r="J1098" s="734">
        <v>81.99023221397637</v>
      </c>
      <c r="K1098" s="151">
        <v>33.62332099344637</v>
      </c>
      <c r="L1098" s="151"/>
      <c r="M1098" s="725">
        <f t="shared" si="104"/>
        <v>0.11112462429431251</v>
      </c>
      <c r="P1098" s="165">
        <v>42.360101461787281</v>
      </c>
      <c r="Q1098" s="165">
        <f t="shared" si="103"/>
        <v>43.207303491023026</v>
      </c>
    </row>
    <row r="1099" spans="1:17" s="554" customFormat="1" ht="14.5" x14ac:dyDescent="0.35">
      <c r="A1099" s="260"/>
      <c r="B1099" s="378" t="s">
        <v>968</v>
      </c>
      <c r="C1099" s="138">
        <f t="shared" ref="C1099:K1099" si="109">SUM(C1062:C1098)</f>
        <v>131146.18</v>
      </c>
      <c r="D1099" s="138">
        <f t="shared" si="109"/>
        <v>153.6</v>
      </c>
      <c r="E1099" s="138">
        <f t="shared" si="109"/>
        <v>803.49999999999989</v>
      </c>
      <c r="F1099" s="138">
        <f t="shared" si="109"/>
        <v>132103.28</v>
      </c>
      <c r="G1099" s="138">
        <f t="shared" si="109"/>
        <v>1.9999996972066558</v>
      </c>
      <c r="H1099" s="151">
        <f t="shared" si="108"/>
        <v>8562.8987036054368</v>
      </c>
      <c r="I1099" s="138">
        <f t="shared" si="109"/>
        <v>1883.8377147931963</v>
      </c>
      <c r="J1099" s="138">
        <f t="shared" si="109"/>
        <v>3002.0728411064456</v>
      </c>
      <c r="K1099" s="138">
        <f t="shared" si="109"/>
        <v>1613.837664150619</v>
      </c>
      <c r="L1099" s="776"/>
      <c r="M1099" s="725">
        <f t="shared" si="104"/>
        <v>0.11402174816291995</v>
      </c>
      <c r="P1099" s="554">
        <v>2089.3815514796252</v>
      </c>
      <c r="Q1099" s="554">
        <f t="shared" si="103"/>
        <v>2131.1691825092175</v>
      </c>
    </row>
    <row r="1100" spans="1:17" x14ac:dyDescent="0.3">
      <c r="G1100" s="690"/>
      <c r="H1100" s="151"/>
      <c r="M1100" s="785"/>
    </row>
    <row r="1101" spans="1:17" x14ac:dyDescent="0.3">
      <c r="A1101" s="786"/>
      <c r="B1101" s="777" t="s">
        <v>1049</v>
      </c>
      <c r="C1101" s="169">
        <f>C82+C349+C492+C668+C780+C1011+C1060+C1099</f>
        <v>1147751.47</v>
      </c>
      <c r="D1101" s="169">
        <f>D82+D349+D492+D668+D780+D1011+D1060+D1099</f>
        <v>3724.3199999999997</v>
      </c>
      <c r="E1101" s="169">
        <f>E82+E349+E492+E668+E780+E1011+E1060+E1099</f>
        <v>13413.98</v>
      </c>
      <c r="F1101" s="169">
        <f>F82+F349+F492+F668+F780+F1011+F1060+F1099</f>
        <v>1164889.77</v>
      </c>
      <c r="G1101" s="169">
        <f>G82+G349+G492+G668+G780+G1011+G1060+G1099+4</f>
        <v>18.499999736150361</v>
      </c>
      <c r="H1101" s="151">
        <f t="shared" si="108"/>
        <v>79206.823870340959</v>
      </c>
      <c r="I1101" s="169">
        <f>I82+I349+I492+I668+I780+I1011+I1060+I1099</f>
        <v>13657.825251475009</v>
      </c>
      <c r="J1101" s="169">
        <f>J82+J349+J492+J668+J780+J1011+J1060+J1099</f>
        <v>24113.746875466353</v>
      </c>
      <c r="K1101" s="169">
        <f>K82+K349+K492+K668+K780+K1011+K1060+K1099</f>
        <v>20181.165703630759</v>
      </c>
      <c r="L1101" s="169"/>
      <c r="M1101" s="380">
        <f>M82+M349+M492+M668+M780+M1011+M1060+M1099</f>
        <v>0.90868148720158382</v>
      </c>
    </row>
    <row r="1102" spans="1:17" x14ac:dyDescent="0.3">
      <c r="M1102" s="785"/>
    </row>
    <row r="1103" spans="1:17" x14ac:dyDescent="0.3">
      <c r="M1103" s="785"/>
    </row>
    <row r="1104" spans="1:17" x14ac:dyDescent="0.3">
      <c r="M1104" s="785"/>
    </row>
    <row r="1105" spans="13:13" x14ac:dyDescent="0.3">
      <c r="M1105" s="785"/>
    </row>
    <row r="1106" spans="13:13" x14ac:dyDescent="0.3">
      <c r="M1106" s="785"/>
    </row>
    <row r="1107" spans="13:13" x14ac:dyDescent="0.3">
      <c r="M1107" s="785"/>
    </row>
    <row r="1108" spans="13:13" x14ac:dyDescent="0.3">
      <c r="M1108" s="785"/>
    </row>
    <row r="1109" spans="13:13" x14ac:dyDescent="0.3">
      <c r="M1109" s="785"/>
    </row>
    <row r="1110" spans="13:13" x14ac:dyDescent="0.3">
      <c r="M1110" s="785"/>
    </row>
    <row r="1111" spans="13:13" x14ac:dyDescent="0.3">
      <c r="M1111" s="785"/>
    </row>
    <row r="1112" spans="13:13" x14ac:dyDescent="0.3">
      <c r="M1112" s="785"/>
    </row>
    <row r="1113" spans="13:13" x14ac:dyDescent="0.3">
      <c r="M1113" s="785"/>
    </row>
    <row r="1114" spans="13:13" x14ac:dyDescent="0.3">
      <c r="M1114" s="785"/>
    </row>
    <row r="1115" spans="13:13" x14ac:dyDescent="0.3">
      <c r="M1115" s="785"/>
    </row>
    <row r="1116" spans="13:13" x14ac:dyDescent="0.3">
      <c r="M1116" s="785"/>
    </row>
    <row r="1117" spans="13:13" x14ac:dyDescent="0.3">
      <c r="M1117" s="785"/>
    </row>
    <row r="1118" spans="13:13" x14ac:dyDescent="0.3">
      <c r="M1118" s="785"/>
    </row>
    <row r="1119" spans="13:13" x14ac:dyDescent="0.3">
      <c r="M1119" s="785"/>
    </row>
    <row r="1120" spans="13:13" x14ac:dyDescent="0.3">
      <c r="M1120" s="785"/>
    </row>
    <row r="1121" spans="13:13" x14ac:dyDescent="0.3">
      <c r="M1121" s="785"/>
    </row>
    <row r="1122" spans="13:13" x14ac:dyDescent="0.3">
      <c r="M1122" s="785"/>
    </row>
    <row r="1123" spans="13:13" x14ac:dyDescent="0.3">
      <c r="M1123" s="785"/>
    </row>
    <row r="1124" spans="13:13" x14ac:dyDescent="0.3">
      <c r="M1124" s="785"/>
    </row>
    <row r="1125" spans="13:13" x14ac:dyDescent="0.3">
      <c r="M1125" s="785"/>
    </row>
    <row r="1126" spans="13:13" x14ac:dyDescent="0.3">
      <c r="M1126" s="785"/>
    </row>
    <row r="1127" spans="13:13" x14ac:dyDescent="0.3">
      <c r="M1127" s="785"/>
    </row>
    <row r="1128" spans="13:13" x14ac:dyDescent="0.3">
      <c r="M1128" s="785"/>
    </row>
    <row r="1129" spans="13:13" x14ac:dyDescent="0.3">
      <c r="M1129" s="785"/>
    </row>
    <row r="1130" spans="13:13" x14ac:dyDescent="0.3">
      <c r="M1130" s="785"/>
    </row>
    <row r="1131" spans="13:13" x14ac:dyDescent="0.3">
      <c r="M1131" s="785"/>
    </row>
    <row r="1132" spans="13:13" x14ac:dyDescent="0.3">
      <c r="M1132" s="785"/>
    </row>
    <row r="1133" spans="13:13" x14ac:dyDescent="0.3">
      <c r="M1133" s="785"/>
    </row>
    <row r="1134" spans="13:13" x14ac:dyDescent="0.3">
      <c r="M1134" s="785"/>
    </row>
    <row r="1135" spans="13:13" x14ac:dyDescent="0.3">
      <c r="M1135" s="785"/>
    </row>
    <row r="1136" spans="13:13" x14ac:dyDescent="0.3">
      <c r="M1136" s="785"/>
    </row>
    <row r="1137" spans="13:14" x14ac:dyDescent="0.3">
      <c r="M1137" s="785"/>
    </row>
    <row r="1138" spans="13:14" x14ac:dyDescent="0.3">
      <c r="M1138" s="785"/>
    </row>
    <row r="1139" spans="13:14" x14ac:dyDescent="0.3">
      <c r="M1139" s="785"/>
    </row>
    <row r="1140" spans="13:14" x14ac:dyDescent="0.3">
      <c r="M1140" s="785"/>
    </row>
    <row r="1141" spans="13:14" x14ac:dyDescent="0.3">
      <c r="M1141" s="785"/>
    </row>
    <row r="1143" spans="13:14" x14ac:dyDescent="0.3">
      <c r="N1143" s="165">
        <f>K1143*1.7</f>
        <v>0</v>
      </c>
    </row>
    <row r="1144" spans="13:14" x14ac:dyDescent="0.3">
      <c r="N1144" s="165">
        <f t="shared" ref="N1144:N1170" si="110">K1144*1.7</f>
        <v>0</v>
      </c>
    </row>
    <row r="1145" spans="13:14" x14ac:dyDescent="0.3">
      <c r="N1145" s="165">
        <f t="shared" si="110"/>
        <v>0</v>
      </c>
    </row>
    <row r="1146" spans="13:14" x14ac:dyDescent="0.3">
      <c r="N1146" s="165">
        <f t="shared" si="110"/>
        <v>0</v>
      </c>
    </row>
    <row r="1147" spans="13:14" x14ac:dyDescent="0.3">
      <c r="N1147" s="165">
        <f t="shared" si="110"/>
        <v>0</v>
      </c>
    </row>
    <row r="1148" spans="13:14" x14ac:dyDescent="0.3">
      <c r="N1148" s="165">
        <f t="shared" si="110"/>
        <v>0</v>
      </c>
    </row>
    <row r="1149" spans="13:14" x14ac:dyDescent="0.3">
      <c r="N1149" s="165">
        <f t="shared" si="110"/>
        <v>0</v>
      </c>
    </row>
    <row r="1150" spans="13:14" x14ac:dyDescent="0.3">
      <c r="N1150" s="165">
        <f t="shared" si="110"/>
        <v>0</v>
      </c>
    </row>
    <row r="1151" spans="13:14" x14ac:dyDescent="0.3">
      <c r="N1151" s="165">
        <f t="shared" si="110"/>
        <v>0</v>
      </c>
    </row>
    <row r="1152" spans="13:14" x14ac:dyDescent="0.3">
      <c r="N1152" s="165">
        <f t="shared" si="110"/>
        <v>0</v>
      </c>
    </row>
    <row r="1153" spans="14:14" x14ac:dyDescent="0.3">
      <c r="N1153" s="165">
        <f t="shared" si="110"/>
        <v>0</v>
      </c>
    </row>
    <row r="1154" spans="14:14" x14ac:dyDescent="0.3">
      <c r="N1154" s="165">
        <f t="shared" si="110"/>
        <v>0</v>
      </c>
    </row>
    <row r="1155" spans="14:14" x14ac:dyDescent="0.3">
      <c r="N1155" s="165">
        <f t="shared" si="110"/>
        <v>0</v>
      </c>
    </row>
    <row r="1156" spans="14:14" x14ac:dyDescent="0.3">
      <c r="N1156" s="165">
        <f t="shared" si="110"/>
        <v>0</v>
      </c>
    </row>
    <row r="1157" spans="14:14" x14ac:dyDescent="0.3">
      <c r="N1157" s="165">
        <f t="shared" si="110"/>
        <v>0</v>
      </c>
    </row>
    <row r="1158" spans="14:14" x14ac:dyDescent="0.3">
      <c r="N1158" s="165">
        <f t="shared" si="110"/>
        <v>0</v>
      </c>
    </row>
    <row r="1159" spans="14:14" x14ac:dyDescent="0.3">
      <c r="N1159" s="165">
        <f t="shared" si="110"/>
        <v>0</v>
      </c>
    </row>
    <row r="1160" spans="14:14" x14ac:dyDescent="0.3">
      <c r="N1160" s="165">
        <f t="shared" si="110"/>
        <v>0</v>
      </c>
    </row>
    <row r="1161" spans="14:14" x14ac:dyDescent="0.3">
      <c r="N1161" s="165">
        <f t="shared" si="110"/>
        <v>0</v>
      </c>
    </row>
    <row r="1162" spans="14:14" x14ac:dyDescent="0.3">
      <c r="N1162" s="165">
        <f t="shared" si="110"/>
        <v>0</v>
      </c>
    </row>
    <row r="1163" spans="14:14" x14ac:dyDescent="0.3">
      <c r="N1163" s="165">
        <f t="shared" si="110"/>
        <v>0</v>
      </c>
    </row>
    <row r="1164" spans="14:14" x14ac:dyDescent="0.3">
      <c r="N1164" s="165">
        <f t="shared" si="110"/>
        <v>0</v>
      </c>
    </row>
    <row r="1165" spans="14:14" x14ac:dyDescent="0.3">
      <c r="N1165" s="165">
        <f t="shared" si="110"/>
        <v>0</v>
      </c>
    </row>
    <row r="1166" spans="14:14" x14ac:dyDescent="0.3">
      <c r="N1166" s="165">
        <f t="shared" si="110"/>
        <v>0</v>
      </c>
    </row>
    <row r="1167" spans="14:14" x14ac:dyDescent="0.3">
      <c r="N1167" s="165">
        <f t="shared" si="110"/>
        <v>0</v>
      </c>
    </row>
    <row r="1168" spans="14:14" x14ac:dyDescent="0.3">
      <c r="N1168" s="165">
        <f t="shared" si="110"/>
        <v>0</v>
      </c>
    </row>
    <row r="1169" spans="14:14" x14ac:dyDescent="0.3">
      <c r="N1169" s="165">
        <f t="shared" si="110"/>
        <v>0</v>
      </c>
    </row>
    <row r="1170" spans="14:14" x14ac:dyDescent="0.3">
      <c r="N1170" s="165">
        <f t="shared" si="110"/>
        <v>0</v>
      </c>
    </row>
    <row r="1185" spans="1:13" s="320" customFormat="1" x14ac:dyDescent="0.3">
      <c r="A1185" s="252"/>
      <c r="B1185" s="761"/>
      <c r="C1185" s="165"/>
      <c r="D1185" s="165"/>
      <c r="E1185" s="165"/>
      <c r="F1185" s="165"/>
      <c r="G1185" s="165"/>
      <c r="H1185" s="165"/>
      <c r="I1185" s="165"/>
      <c r="J1185" s="165"/>
      <c r="K1185" s="165"/>
      <c r="L1185" s="165"/>
      <c r="M1185" s="337"/>
    </row>
    <row r="1187" spans="1:13" s="320" customFormat="1" x14ac:dyDescent="0.3">
      <c r="A1187" s="252"/>
      <c r="B1187" s="761"/>
      <c r="C1187" s="165"/>
      <c r="D1187" s="165"/>
      <c r="E1187" s="165"/>
      <c r="F1187" s="165"/>
      <c r="G1187" s="165"/>
      <c r="H1187" s="165"/>
      <c r="I1187" s="165"/>
      <c r="J1187" s="165"/>
      <c r="K1187" s="165"/>
      <c r="L1187" s="165"/>
      <c r="M1187" s="337"/>
    </row>
  </sheetData>
  <phoneticPr fontId="0" type="noConversion"/>
  <pageMargins left="0.75" right="0.75" top="1" bottom="1" header="0.5" footer="0.5"/>
  <pageSetup paperSize="9" scale="53" orientation="portrait" r:id="rId1"/>
  <headerFooter alignWithMargins="0"/>
  <colBreaks count="1" manualBreakCount="1">
    <brk id="17" max="131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1187"/>
  <sheetViews>
    <sheetView view="pageBreakPreview" zoomScale="82" zoomScaleSheetLayoutView="82" workbookViewId="0">
      <selection activeCell="K669" sqref="K669"/>
    </sheetView>
  </sheetViews>
  <sheetFormatPr defaultColWidth="9.1796875" defaultRowHeight="14" x14ac:dyDescent="0.3"/>
  <cols>
    <col min="1" max="1" width="9.26953125" style="252" bestFit="1" customWidth="1"/>
    <col min="2" max="2" width="25.7265625" style="321" customWidth="1"/>
    <col min="3" max="3" width="14.26953125" style="146" customWidth="1"/>
    <col min="4" max="5" width="12.81640625" style="146" customWidth="1"/>
    <col min="6" max="6" width="14.26953125" style="146" customWidth="1"/>
    <col min="7" max="7" width="13.453125" style="146" customWidth="1"/>
    <col min="8" max="9" width="10" style="146" customWidth="1"/>
    <col min="10" max="10" width="11.26953125" style="146" customWidth="1"/>
    <col min="11" max="11" width="9.26953125" style="146" bestFit="1" customWidth="1"/>
    <col min="12" max="12" width="12.1796875" style="146" customWidth="1"/>
    <col min="13" max="13" width="11.54296875" style="146" bestFit="1" customWidth="1"/>
    <col min="14" max="14" width="10.453125" style="146" hidden="1" customWidth="1"/>
    <col min="15" max="15" width="12.453125" style="146" customWidth="1"/>
    <col min="16" max="16" width="11.81640625" style="165" customWidth="1"/>
    <col min="17" max="17" width="8.1796875" style="165" hidden="1" customWidth="1"/>
    <col min="18" max="18" width="13.54296875" style="337" customWidth="1"/>
    <col min="19" max="23" width="9.26953125" style="165" hidden="1" customWidth="1"/>
    <col min="24" max="24" width="9.7265625" style="165" hidden="1" customWidth="1"/>
    <col min="25" max="25" width="9.26953125" style="165" hidden="1" customWidth="1"/>
    <col min="26" max="26" width="0" style="165" hidden="1" customWidth="1"/>
    <col min="27" max="16384" width="9.1796875" style="165"/>
  </cols>
  <sheetData>
    <row r="1" spans="1:27" x14ac:dyDescent="0.3">
      <c r="A1" s="786" t="s">
        <v>1031</v>
      </c>
      <c r="T1" s="165" t="s">
        <v>1012</v>
      </c>
    </row>
    <row r="2" spans="1:27" x14ac:dyDescent="0.3">
      <c r="B2" s="335" t="s">
        <v>1054</v>
      </c>
      <c r="O2" s="146">
        <v>1.27</v>
      </c>
    </row>
    <row r="3" spans="1:27" s="252" customFormat="1" ht="63.75" customHeight="1" x14ac:dyDescent="0.3">
      <c r="A3" s="286" t="s">
        <v>970</v>
      </c>
      <c r="B3" s="158" t="s">
        <v>1056</v>
      </c>
      <c r="C3" s="148" t="s">
        <v>2139</v>
      </c>
      <c r="D3" s="148" t="s">
        <v>1006</v>
      </c>
      <c r="E3" s="148" t="s">
        <v>1007</v>
      </c>
      <c r="F3" s="148" t="s">
        <v>971</v>
      </c>
      <c r="G3" s="148" t="s">
        <v>983</v>
      </c>
      <c r="H3" s="730" t="s">
        <v>2132</v>
      </c>
      <c r="I3" s="730" t="s">
        <v>2133</v>
      </c>
      <c r="J3" s="148" t="s">
        <v>2136</v>
      </c>
      <c r="K3" s="148" t="s">
        <v>1027</v>
      </c>
      <c r="L3" s="148" t="s">
        <v>974</v>
      </c>
      <c r="M3" s="148" t="s">
        <v>975</v>
      </c>
      <c r="N3" s="148"/>
      <c r="O3" s="148" t="s">
        <v>976</v>
      </c>
      <c r="P3" s="793" t="s">
        <v>977</v>
      </c>
      <c r="Q3" s="148">
        <v>1.29</v>
      </c>
      <c r="R3" s="494" t="s">
        <v>2149</v>
      </c>
    </row>
    <row r="4" spans="1:27" s="252" customFormat="1" x14ac:dyDescent="0.3">
      <c r="A4" s="286">
        <v>1</v>
      </c>
      <c r="B4" s="321">
        <v>2</v>
      </c>
      <c r="C4" s="148">
        <v>3</v>
      </c>
      <c r="D4" s="148">
        <v>4</v>
      </c>
      <c r="E4" s="148">
        <v>5</v>
      </c>
      <c r="F4" s="148"/>
      <c r="G4" s="148">
        <v>6</v>
      </c>
      <c r="H4" s="148"/>
      <c r="I4" s="148"/>
      <c r="J4" s="148"/>
      <c r="K4" s="148">
        <v>7</v>
      </c>
      <c r="L4" s="148">
        <v>8</v>
      </c>
      <c r="M4" s="148">
        <v>9</v>
      </c>
      <c r="N4" s="148"/>
      <c r="O4" s="148">
        <v>10</v>
      </c>
      <c r="P4" s="793">
        <v>11</v>
      </c>
      <c r="Q4" s="148"/>
      <c r="R4" s="494">
        <v>12</v>
      </c>
    </row>
    <row r="5" spans="1:27" x14ac:dyDescent="0.3">
      <c r="A5" s="787" t="s">
        <v>985</v>
      </c>
      <c r="L5" s="151"/>
      <c r="M5" s="151"/>
      <c r="N5" s="151"/>
      <c r="O5" s="151"/>
      <c r="P5" s="794"/>
      <c r="Q5" s="151"/>
      <c r="R5" s="691"/>
    </row>
    <row r="6" spans="1:27" x14ac:dyDescent="0.3">
      <c r="A6" s="286">
        <v>1</v>
      </c>
      <c r="B6" s="321" t="s">
        <v>1065</v>
      </c>
      <c r="C6" s="146">
        <v>9570.0499999999993</v>
      </c>
      <c r="F6" s="146">
        <f>C6+D6+E6</f>
        <v>9570.0499999999993</v>
      </c>
      <c r="G6" s="146">
        <v>140</v>
      </c>
      <c r="J6" s="146">
        <f>G6+H6+I6</f>
        <v>140</v>
      </c>
      <c r="K6" s="716">
        <f t="shared" ref="K6:K64" si="0">4/5171*J6</f>
        <v>0.10829626764649003</v>
      </c>
      <c r="L6" s="151">
        <f>K6*4281.45</f>
        <v>463.66505511506472</v>
      </c>
      <c r="M6" s="151">
        <f>L6*0.22</f>
        <v>102.00631212531424</v>
      </c>
      <c r="N6" s="151">
        <v>114.76792144026187</v>
      </c>
      <c r="O6" s="151">
        <v>175.35331657319665</v>
      </c>
      <c r="P6" s="794">
        <v>55.39076328502415</v>
      </c>
      <c r="Q6" s="151"/>
      <c r="R6" s="725">
        <f>(P6+O6+M6+L6)/F6</f>
        <v>8.3219570127491482E-2</v>
      </c>
      <c r="S6" s="165" t="s">
        <v>449</v>
      </c>
      <c r="AA6" s="165">
        <f>R6*100/P6</f>
        <v>0.1502408798724594</v>
      </c>
    </row>
    <row r="7" spans="1:27" x14ac:dyDescent="0.3">
      <c r="A7" s="286">
        <v>2</v>
      </c>
      <c r="B7" s="321" t="s">
        <v>1066</v>
      </c>
      <c r="C7" s="146">
        <v>4259.1400000000003</v>
      </c>
      <c r="F7" s="146">
        <f t="shared" ref="F7:F75" si="1">C7+D7+E7</f>
        <v>4259.1400000000003</v>
      </c>
      <c r="G7" s="146">
        <v>71</v>
      </c>
      <c r="J7" s="146">
        <f t="shared" ref="J7:J75" si="2">G7+H7+I7</f>
        <v>71</v>
      </c>
      <c r="K7" s="716">
        <f t="shared" si="0"/>
        <v>5.4921678592148519E-2</v>
      </c>
      <c r="L7" s="151">
        <f t="shared" ref="L7:L70" si="3">K7*4281.45</f>
        <v>235.14442080835425</v>
      </c>
      <c r="M7" s="151">
        <f t="shared" ref="M7:M68" si="4">L7*0.22</f>
        <v>51.731772577837937</v>
      </c>
      <c r="N7" s="151">
        <v>58.203731587561371</v>
      </c>
      <c r="O7" s="151">
        <v>88.92918197640688</v>
      </c>
      <c r="P7" s="794">
        <v>28.091029951690821</v>
      </c>
      <c r="Q7" s="151"/>
      <c r="R7" s="725">
        <f t="shared" ref="R7:R68" si="5">(P7+O7+M7+L7)/F7</f>
        <v>9.4830506936679673E-2</v>
      </c>
    </row>
    <row r="8" spans="1:27" x14ac:dyDescent="0.3">
      <c r="A8" s="286">
        <v>3</v>
      </c>
      <c r="B8" s="321" t="s">
        <v>1067</v>
      </c>
      <c r="C8" s="146">
        <v>8696.41</v>
      </c>
      <c r="F8" s="146">
        <f t="shared" si="1"/>
        <v>8696.41</v>
      </c>
      <c r="G8" s="146">
        <v>145</v>
      </c>
      <c r="J8" s="146">
        <f t="shared" si="2"/>
        <v>145</v>
      </c>
      <c r="K8" s="716">
        <f t="shared" si="0"/>
        <v>0.11216399149100753</v>
      </c>
      <c r="L8" s="151">
        <f t="shared" si="3"/>
        <v>480.22452136917417</v>
      </c>
      <c r="M8" s="151">
        <f t="shared" si="4"/>
        <v>105.64939470121831</v>
      </c>
      <c r="N8" s="151">
        <v>118.86677577741408</v>
      </c>
      <c r="O8" s="151">
        <v>181.6159350222394</v>
      </c>
      <c r="P8" s="794">
        <v>57.369004830917874</v>
      </c>
      <c r="Q8" s="151"/>
      <c r="R8" s="725">
        <f t="shared" si="5"/>
        <v>9.4850502209940624E-2</v>
      </c>
      <c r="S8" s="165" t="s">
        <v>450</v>
      </c>
    </row>
    <row r="9" spans="1:27" x14ac:dyDescent="0.3">
      <c r="A9" s="286">
        <v>4</v>
      </c>
      <c r="B9" s="321" t="s">
        <v>1068</v>
      </c>
      <c r="C9" s="146">
        <v>2719.72</v>
      </c>
      <c r="F9" s="146">
        <f t="shared" si="1"/>
        <v>2719.72</v>
      </c>
      <c r="G9" s="146">
        <v>50</v>
      </c>
      <c r="J9" s="146">
        <f t="shared" si="2"/>
        <v>50</v>
      </c>
      <c r="K9" s="716">
        <f t="shared" si="0"/>
        <v>3.8677238445175011E-2</v>
      </c>
      <c r="L9" s="151">
        <f t="shared" si="3"/>
        <v>165.59466254109455</v>
      </c>
      <c r="M9" s="151">
        <f t="shared" si="4"/>
        <v>36.4308257590408</v>
      </c>
      <c r="N9" s="151">
        <v>40.988543371522091</v>
      </c>
      <c r="O9" s="151">
        <v>62.626184490427384</v>
      </c>
      <c r="P9" s="794">
        <v>19.782415458937198</v>
      </c>
      <c r="Q9" s="151"/>
      <c r="R9" s="725">
        <f t="shared" si="5"/>
        <v>0.10458212178073477</v>
      </c>
      <c r="S9" s="165" t="s">
        <v>952</v>
      </c>
    </row>
    <row r="10" spans="1:27" x14ac:dyDescent="0.3">
      <c r="A10" s="286">
        <v>5</v>
      </c>
      <c r="B10" s="321" t="s">
        <v>1069</v>
      </c>
      <c r="C10" s="146">
        <v>4138.7</v>
      </c>
      <c r="F10" s="146">
        <f t="shared" si="1"/>
        <v>4138.7</v>
      </c>
      <c r="G10" s="146">
        <v>72</v>
      </c>
      <c r="J10" s="146">
        <f t="shared" si="2"/>
        <v>72</v>
      </c>
      <c r="K10" s="716">
        <f t="shared" si="0"/>
        <v>5.5695223361052017E-2</v>
      </c>
      <c r="L10" s="151">
        <f t="shared" si="3"/>
        <v>238.45631405917615</v>
      </c>
      <c r="M10" s="151">
        <f t="shared" si="4"/>
        <v>52.460389093018755</v>
      </c>
      <c r="N10" s="151">
        <v>59.023502454991821</v>
      </c>
      <c r="O10" s="151">
        <v>90.181705666215422</v>
      </c>
      <c r="P10" s="794">
        <v>28.48667826086956</v>
      </c>
      <c r="Q10" s="151"/>
      <c r="R10" s="725">
        <f t="shared" si="5"/>
        <v>9.8964671775987612E-2</v>
      </c>
      <c r="S10" s="165" t="s">
        <v>451</v>
      </c>
    </row>
    <row r="11" spans="1:27" x14ac:dyDescent="0.3">
      <c r="A11" s="286">
        <v>6</v>
      </c>
      <c r="B11" s="321" t="s">
        <v>1070</v>
      </c>
      <c r="C11" s="146">
        <v>4166.1899999999996</v>
      </c>
      <c r="F11" s="146">
        <f t="shared" si="1"/>
        <v>4166.1899999999996</v>
      </c>
      <c r="G11" s="146">
        <v>72</v>
      </c>
      <c r="J11" s="146">
        <f t="shared" si="2"/>
        <v>72</v>
      </c>
      <c r="K11" s="716">
        <f t="shared" si="0"/>
        <v>5.5695223361052017E-2</v>
      </c>
      <c r="L11" s="151">
        <f t="shared" si="3"/>
        <v>238.45631405917615</v>
      </c>
      <c r="M11" s="151">
        <f t="shared" si="4"/>
        <v>52.460389093018755</v>
      </c>
      <c r="N11" s="151">
        <v>59.023502454991821</v>
      </c>
      <c r="O11" s="151">
        <v>90.181705666215422</v>
      </c>
      <c r="P11" s="794">
        <v>28.48667826086956</v>
      </c>
      <c r="Q11" s="151"/>
      <c r="R11" s="725">
        <f t="shared" si="5"/>
        <v>9.8311667753818222E-2</v>
      </c>
    </row>
    <row r="12" spans="1:27" x14ac:dyDescent="0.3">
      <c r="A12" s="286">
        <v>7</v>
      </c>
      <c r="B12" s="321" t="s">
        <v>1071</v>
      </c>
      <c r="C12" s="146">
        <v>3572.8</v>
      </c>
      <c r="F12" s="146">
        <f t="shared" si="1"/>
        <v>3572.8</v>
      </c>
      <c r="G12" s="146">
        <v>72</v>
      </c>
      <c r="J12" s="146">
        <f t="shared" si="2"/>
        <v>72</v>
      </c>
      <c r="K12" s="716">
        <f t="shared" si="0"/>
        <v>5.5695223361052017E-2</v>
      </c>
      <c r="L12" s="151">
        <f t="shared" si="3"/>
        <v>238.45631405917615</v>
      </c>
      <c r="M12" s="151">
        <f t="shared" si="4"/>
        <v>52.460389093018755</v>
      </c>
      <c r="N12" s="151">
        <v>59.023502454991821</v>
      </c>
      <c r="O12" s="151">
        <v>90.181705666215422</v>
      </c>
      <c r="P12" s="794">
        <v>28.48667826086956</v>
      </c>
      <c r="Q12" s="151"/>
      <c r="R12" s="725">
        <f t="shared" si="5"/>
        <v>0.11463980269796235</v>
      </c>
    </row>
    <row r="13" spans="1:27" x14ac:dyDescent="0.3">
      <c r="A13" s="286">
        <v>8</v>
      </c>
      <c r="B13" s="321" t="s">
        <v>1072</v>
      </c>
      <c r="C13" s="146">
        <v>6443.05</v>
      </c>
      <c r="F13" s="146">
        <f t="shared" si="1"/>
        <v>6443.05</v>
      </c>
      <c r="G13" s="146">
        <v>107</v>
      </c>
      <c r="J13" s="146">
        <f t="shared" si="2"/>
        <v>107</v>
      </c>
      <c r="K13" s="716">
        <f t="shared" si="0"/>
        <v>8.2769290272674531E-2</v>
      </c>
      <c r="L13" s="151">
        <f t="shared" si="3"/>
        <v>354.37257783794234</v>
      </c>
      <c r="M13" s="151">
        <f t="shared" si="4"/>
        <v>77.961967124347311</v>
      </c>
      <c r="N13" s="151">
        <v>87.715482815057271</v>
      </c>
      <c r="O13" s="151">
        <v>134.02003480951461</v>
      </c>
      <c r="P13" s="794">
        <v>42.334369082125605</v>
      </c>
      <c r="Q13" s="151"/>
      <c r="R13" s="725">
        <f t="shared" si="5"/>
        <v>9.4472175266982233E-2</v>
      </c>
    </row>
    <row r="14" spans="1:27" x14ac:dyDescent="0.3">
      <c r="A14" s="286">
        <v>9</v>
      </c>
      <c r="B14" s="321" t="s">
        <v>1073</v>
      </c>
      <c r="C14" s="146">
        <v>6459.7</v>
      </c>
      <c r="F14" s="146">
        <f t="shared" si="1"/>
        <v>6459.7</v>
      </c>
      <c r="G14" s="146">
        <v>106</v>
      </c>
      <c r="J14" s="146">
        <f t="shared" si="2"/>
        <v>106</v>
      </c>
      <c r="K14" s="716">
        <f t="shared" si="0"/>
        <v>8.1995745503771034E-2</v>
      </c>
      <c r="L14" s="151">
        <f t="shared" si="3"/>
        <v>351.06068458712048</v>
      </c>
      <c r="M14" s="151">
        <f t="shared" si="4"/>
        <v>77.233350609166507</v>
      </c>
      <c r="N14" s="151">
        <v>86.895711947626836</v>
      </c>
      <c r="O14" s="151">
        <v>132.76751111970606</v>
      </c>
      <c r="P14" s="794">
        <v>41.938720772946859</v>
      </c>
      <c r="Q14" s="151"/>
      <c r="R14" s="725">
        <f t="shared" si="5"/>
        <v>9.3348029643627387E-2</v>
      </c>
    </row>
    <row r="15" spans="1:27" x14ac:dyDescent="0.3">
      <c r="A15" s="286">
        <v>10</v>
      </c>
      <c r="B15" s="321" t="s">
        <v>1074</v>
      </c>
      <c r="C15" s="146">
        <v>4374.04</v>
      </c>
      <c r="F15" s="146">
        <f t="shared" si="1"/>
        <v>4374.04</v>
      </c>
      <c r="G15" s="146">
        <v>71</v>
      </c>
      <c r="J15" s="146">
        <f t="shared" si="2"/>
        <v>71</v>
      </c>
      <c r="K15" s="716">
        <f t="shared" si="0"/>
        <v>5.4921678592148519E-2</v>
      </c>
      <c r="L15" s="151">
        <f t="shared" si="3"/>
        <v>235.14442080835425</v>
      </c>
      <c r="M15" s="151">
        <f t="shared" si="4"/>
        <v>51.731772577837937</v>
      </c>
      <c r="N15" s="151">
        <v>58.203731587561371</v>
      </c>
      <c r="O15" s="151">
        <v>88.92918197640688</v>
      </c>
      <c r="P15" s="794">
        <v>28.091029951690821</v>
      </c>
      <c r="Q15" s="151"/>
      <c r="R15" s="725">
        <f t="shared" si="5"/>
        <v>9.233944026901672E-2</v>
      </c>
    </row>
    <row r="16" spans="1:27" x14ac:dyDescent="0.3">
      <c r="A16" s="286">
        <v>11</v>
      </c>
      <c r="B16" s="321" t="s">
        <v>1075</v>
      </c>
      <c r="C16" s="146">
        <v>3413.87</v>
      </c>
      <c r="E16" s="146">
        <v>85.7</v>
      </c>
      <c r="F16" s="146">
        <f t="shared" si="1"/>
        <v>3499.5699999999997</v>
      </c>
      <c r="G16" s="146">
        <v>70</v>
      </c>
      <c r="I16" s="146">
        <v>2</v>
      </c>
      <c r="J16" s="146">
        <f t="shared" si="2"/>
        <v>72</v>
      </c>
      <c r="K16" s="716">
        <f t="shared" si="0"/>
        <v>5.5695223361052017E-2</v>
      </c>
      <c r="L16" s="151">
        <f t="shared" si="3"/>
        <v>238.45631405917615</v>
      </c>
      <c r="M16" s="151">
        <f t="shared" si="4"/>
        <v>52.460389093018755</v>
      </c>
      <c r="N16" s="151">
        <v>59.023502454991821</v>
      </c>
      <c r="O16" s="151">
        <v>90.181705666215422</v>
      </c>
      <c r="P16" s="794">
        <v>28.48667826086956</v>
      </c>
      <c r="Q16" s="151"/>
      <c r="R16" s="725">
        <f t="shared" si="5"/>
        <v>0.11703868963309205</v>
      </c>
    </row>
    <row r="17" spans="1:18" x14ac:dyDescent="0.3">
      <c r="A17" s="286">
        <v>12</v>
      </c>
      <c r="B17" s="321" t="s">
        <v>1076</v>
      </c>
      <c r="C17" s="146">
        <v>3466.61</v>
      </c>
      <c r="D17" s="146">
        <v>97.8</v>
      </c>
      <c r="F17" s="146">
        <f t="shared" si="1"/>
        <v>3564.4100000000003</v>
      </c>
      <c r="G17" s="146">
        <v>70</v>
      </c>
      <c r="H17" s="146">
        <v>1</v>
      </c>
      <c r="J17" s="146">
        <f t="shared" si="2"/>
        <v>71</v>
      </c>
      <c r="K17" s="716">
        <f t="shared" si="0"/>
        <v>5.4921678592148519E-2</v>
      </c>
      <c r="L17" s="151">
        <f t="shared" si="3"/>
        <v>235.14442080835425</v>
      </c>
      <c r="M17" s="151">
        <f t="shared" si="4"/>
        <v>51.731772577837937</v>
      </c>
      <c r="N17" s="151">
        <v>58.203731587561371</v>
      </c>
      <c r="O17" s="151">
        <v>88.92918197640688</v>
      </c>
      <c r="P17" s="794">
        <v>28.091029951690821</v>
      </c>
      <c r="Q17" s="151"/>
      <c r="R17" s="725">
        <f t="shared" si="5"/>
        <v>0.11331367752707737</v>
      </c>
    </row>
    <row r="18" spans="1:18" x14ac:dyDescent="0.3">
      <c r="A18" s="286">
        <v>13</v>
      </c>
      <c r="B18" s="321" t="s">
        <v>1077</v>
      </c>
      <c r="C18" s="146">
        <v>5767.21</v>
      </c>
      <c r="D18" s="146">
        <v>261.60000000000002</v>
      </c>
      <c r="E18" s="146">
        <v>456.05</v>
      </c>
      <c r="F18" s="146">
        <f t="shared" si="1"/>
        <v>6484.8600000000006</v>
      </c>
      <c r="G18" s="146">
        <v>98</v>
      </c>
      <c r="H18" s="146">
        <v>1</v>
      </c>
      <c r="I18" s="146">
        <v>7</v>
      </c>
      <c r="J18" s="146">
        <f t="shared" si="2"/>
        <v>106</v>
      </c>
      <c r="K18" s="716">
        <f t="shared" si="0"/>
        <v>8.1995745503771034E-2</v>
      </c>
      <c r="L18" s="151">
        <f t="shared" si="3"/>
        <v>351.06068458712048</v>
      </c>
      <c r="M18" s="151">
        <f t="shared" si="4"/>
        <v>77.233350609166507</v>
      </c>
      <c r="N18" s="151">
        <v>86.895711947626836</v>
      </c>
      <c r="O18" s="151">
        <v>132.76751111970606</v>
      </c>
      <c r="P18" s="794">
        <v>41.938720772946859</v>
      </c>
      <c r="Q18" s="151"/>
      <c r="R18" s="725">
        <f t="shared" si="5"/>
        <v>9.2985857379949577E-2</v>
      </c>
    </row>
    <row r="19" spans="1:18" x14ac:dyDescent="0.3">
      <c r="A19" s="286">
        <v>14</v>
      </c>
      <c r="B19" s="321" t="s">
        <v>1078</v>
      </c>
      <c r="C19" s="146">
        <v>5966.95</v>
      </c>
      <c r="E19" s="146">
        <v>49.5</v>
      </c>
      <c r="F19" s="146">
        <f t="shared" si="1"/>
        <v>6016.45</v>
      </c>
      <c r="G19" s="146">
        <v>104</v>
      </c>
      <c r="I19" s="146">
        <v>1</v>
      </c>
      <c r="J19" s="146">
        <f t="shared" si="2"/>
        <v>105</v>
      </c>
      <c r="K19" s="716">
        <f t="shared" si="0"/>
        <v>8.1222200734867522E-2</v>
      </c>
      <c r="L19" s="151">
        <f t="shared" si="3"/>
        <v>347.74879133629855</v>
      </c>
      <c r="M19" s="151">
        <f t="shared" si="4"/>
        <v>76.504734093985675</v>
      </c>
      <c r="N19" s="151">
        <v>86.075941080196401</v>
      </c>
      <c r="O19" s="151">
        <v>131.51498742989747</v>
      </c>
      <c r="P19" s="794">
        <v>41.543072463768119</v>
      </c>
      <c r="Q19" s="151"/>
      <c r="R19" s="725">
        <f t="shared" si="5"/>
        <v>9.9279738936407666E-2</v>
      </c>
    </row>
    <row r="20" spans="1:18" x14ac:dyDescent="0.3">
      <c r="A20" s="286">
        <v>15</v>
      </c>
      <c r="B20" s="321" t="s">
        <v>1079</v>
      </c>
      <c r="C20" s="146">
        <v>8566.1200000000008</v>
      </c>
      <c r="F20" s="146">
        <f t="shared" si="1"/>
        <v>8566.1200000000008</v>
      </c>
      <c r="G20" s="146">
        <v>145</v>
      </c>
      <c r="J20" s="146">
        <f t="shared" si="2"/>
        <v>145</v>
      </c>
      <c r="K20" s="716">
        <f t="shared" si="0"/>
        <v>0.11216399149100753</v>
      </c>
      <c r="L20" s="151">
        <f t="shared" si="3"/>
        <v>480.22452136917417</v>
      </c>
      <c r="M20" s="151">
        <f t="shared" si="4"/>
        <v>105.64939470121831</v>
      </c>
      <c r="N20" s="151">
        <v>118.86677577741408</v>
      </c>
      <c r="O20" s="151">
        <v>181.6159350222394</v>
      </c>
      <c r="P20" s="794">
        <v>57.369004830917874</v>
      </c>
      <c r="Q20" s="151"/>
      <c r="R20" s="725">
        <f t="shared" si="5"/>
        <v>9.6293170761505759E-2</v>
      </c>
    </row>
    <row r="21" spans="1:18" x14ac:dyDescent="0.3">
      <c r="A21" s="286">
        <v>16</v>
      </c>
      <c r="B21" s="321" t="s">
        <v>1080</v>
      </c>
      <c r="C21" s="146">
        <v>5774.55</v>
      </c>
      <c r="D21" s="146">
        <v>201.5</v>
      </c>
      <c r="F21" s="146">
        <f t="shared" si="1"/>
        <v>5976.05</v>
      </c>
      <c r="G21" s="146">
        <v>124</v>
      </c>
      <c r="H21" s="146">
        <v>2</v>
      </c>
      <c r="J21" s="146">
        <f t="shared" si="2"/>
        <v>126</v>
      </c>
      <c r="K21" s="716">
        <f t="shared" si="0"/>
        <v>9.7466640881841038E-2</v>
      </c>
      <c r="L21" s="151">
        <f t="shared" si="3"/>
        <v>417.29854960355829</v>
      </c>
      <c r="M21" s="151">
        <f t="shared" si="4"/>
        <v>91.805680912782819</v>
      </c>
      <c r="N21" s="151">
        <v>103.29112929623568</v>
      </c>
      <c r="O21" s="151">
        <v>157.81798491587702</v>
      </c>
      <c r="P21" s="794">
        <v>49.851686956521739</v>
      </c>
      <c r="Q21" s="151"/>
      <c r="R21" s="725">
        <f t="shared" si="5"/>
        <v>0.11994108188330752</v>
      </c>
    </row>
    <row r="22" spans="1:18" x14ac:dyDescent="0.3">
      <c r="A22" s="286">
        <v>17</v>
      </c>
      <c r="B22" s="321" t="s">
        <v>1081</v>
      </c>
      <c r="C22" s="146">
        <v>3226.62</v>
      </c>
      <c r="F22" s="146">
        <f t="shared" si="1"/>
        <v>3226.62</v>
      </c>
      <c r="G22" s="146">
        <v>120</v>
      </c>
      <c r="J22" s="146">
        <f t="shared" si="2"/>
        <v>120</v>
      </c>
      <c r="K22" s="716">
        <f t="shared" si="0"/>
        <v>9.2825372268420026E-2</v>
      </c>
      <c r="L22" s="151">
        <f t="shared" si="3"/>
        <v>397.42719009862691</v>
      </c>
      <c r="M22" s="151">
        <f t="shared" si="4"/>
        <v>87.433981821697927</v>
      </c>
      <c r="N22" s="151">
        <v>98.372504091653028</v>
      </c>
      <c r="O22" s="151">
        <v>150.30284277702572</v>
      </c>
      <c r="P22" s="794">
        <v>47.477797101449276</v>
      </c>
      <c r="Q22" s="151"/>
      <c r="R22" s="725">
        <f t="shared" si="5"/>
        <v>0.21156560481209435</v>
      </c>
    </row>
    <row r="23" spans="1:18" x14ac:dyDescent="0.3">
      <c r="A23" s="286">
        <v>18</v>
      </c>
      <c r="B23" s="321" t="s">
        <v>1082</v>
      </c>
      <c r="C23" s="146">
        <v>3233.9</v>
      </c>
      <c r="F23" s="146">
        <f t="shared" si="1"/>
        <v>3233.9</v>
      </c>
      <c r="G23" s="146">
        <v>120</v>
      </c>
      <c r="J23" s="146">
        <f t="shared" si="2"/>
        <v>120</v>
      </c>
      <c r="K23" s="716">
        <f t="shared" si="0"/>
        <v>9.2825372268420026E-2</v>
      </c>
      <c r="L23" s="151">
        <f t="shared" si="3"/>
        <v>397.42719009862691</v>
      </c>
      <c r="M23" s="151">
        <f t="shared" si="4"/>
        <v>87.433981821697927</v>
      </c>
      <c r="N23" s="151">
        <v>98.372504091653028</v>
      </c>
      <c r="O23" s="151">
        <v>150.30284277702572</v>
      </c>
      <c r="P23" s="794">
        <v>47.477797101449276</v>
      </c>
      <c r="Q23" s="151"/>
      <c r="R23" s="725">
        <f t="shared" si="5"/>
        <v>0.2110893385073131</v>
      </c>
    </row>
    <row r="24" spans="1:18" x14ac:dyDescent="0.3">
      <c r="A24" s="286">
        <v>19</v>
      </c>
      <c r="B24" s="321" t="s">
        <v>1083</v>
      </c>
      <c r="C24" s="146">
        <v>6095.4</v>
      </c>
      <c r="F24" s="146">
        <f t="shared" si="1"/>
        <v>6095.4</v>
      </c>
      <c r="G24" s="146">
        <v>129</v>
      </c>
      <c r="J24" s="146">
        <f t="shared" si="2"/>
        <v>129</v>
      </c>
      <c r="K24" s="716">
        <f t="shared" si="0"/>
        <v>9.978727518855153E-2</v>
      </c>
      <c r="L24" s="151">
        <f t="shared" si="3"/>
        <v>427.23422935602395</v>
      </c>
      <c r="M24" s="151">
        <f t="shared" si="4"/>
        <v>93.991530458325272</v>
      </c>
      <c r="N24" s="151">
        <v>105.750441898527</v>
      </c>
      <c r="O24" s="151">
        <v>161.57555598530266</v>
      </c>
      <c r="P24" s="794">
        <v>51.03863188405797</v>
      </c>
      <c r="Q24" s="151"/>
      <c r="R24" s="725">
        <f t="shared" si="5"/>
        <v>0.12039241849324243</v>
      </c>
    </row>
    <row r="25" spans="1:18" x14ac:dyDescent="0.3">
      <c r="A25" s="286">
        <v>20</v>
      </c>
      <c r="B25" s="321" t="s">
        <v>1084</v>
      </c>
      <c r="C25" s="146">
        <v>6384.91</v>
      </c>
      <c r="F25" s="146">
        <f t="shared" si="1"/>
        <v>6384.91</v>
      </c>
      <c r="G25" s="146">
        <v>109</v>
      </c>
      <c r="J25" s="146">
        <f t="shared" si="2"/>
        <v>109</v>
      </c>
      <c r="K25" s="716">
        <f t="shared" si="0"/>
        <v>8.4316379810481526E-2</v>
      </c>
      <c r="L25" s="151">
        <f t="shared" si="3"/>
        <v>360.99636433958614</v>
      </c>
      <c r="M25" s="151">
        <f t="shared" si="4"/>
        <v>79.419200154708946</v>
      </c>
      <c r="N25" s="151">
        <v>89.355024549918156</v>
      </c>
      <c r="O25" s="151">
        <v>136.52508218913169</v>
      </c>
      <c r="P25" s="794">
        <v>43.12566570048309</v>
      </c>
      <c r="Q25" s="151"/>
      <c r="R25" s="725">
        <f t="shared" si="5"/>
        <v>9.7114338711729684E-2</v>
      </c>
    </row>
    <row r="26" spans="1:18" x14ac:dyDescent="0.3">
      <c r="A26" s="286">
        <v>21</v>
      </c>
      <c r="B26" s="321" t="s">
        <v>1085</v>
      </c>
      <c r="C26" s="146">
        <v>3929.49</v>
      </c>
      <c r="D26" s="146">
        <v>464.4</v>
      </c>
      <c r="F26" s="146">
        <f t="shared" si="1"/>
        <v>4393.8899999999994</v>
      </c>
      <c r="G26" s="146">
        <v>63</v>
      </c>
      <c r="H26" s="146">
        <v>2</v>
      </c>
      <c r="J26" s="146">
        <f t="shared" si="2"/>
        <v>65</v>
      </c>
      <c r="K26" s="716">
        <f t="shared" si="0"/>
        <v>5.0280409978727514E-2</v>
      </c>
      <c r="L26" s="151">
        <f t="shared" si="3"/>
        <v>215.27306130342291</v>
      </c>
      <c r="M26" s="151">
        <f t="shared" si="4"/>
        <v>47.360073486753038</v>
      </c>
      <c r="N26" s="151">
        <v>53.285106382978725</v>
      </c>
      <c r="O26" s="151">
        <v>81.414039837555592</v>
      </c>
      <c r="P26" s="794">
        <v>25.717140096618358</v>
      </c>
      <c r="Q26" s="151"/>
      <c r="R26" s="725">
        <f t="shared" si="5"/>
        <v>8.4154203843143538E-2</v>
      </c>
    </row>
    <row r="27" spans="1:18" x14ac:dyDescent="0.3">
      <c r="A27" s="286">
        <v>22</v>
      </c>
      <c r="B27" s="321" t="s">
        <v>1086</v>
      </c>
      <c r="C27" s="146">
        <v>7174.09</v>
      </c>
      <c r="F27" s="146">
        <f t="shared" si="1"/>
        <v>7174.09</v>
      </c>
      <c r="G27" s="146">
        <v>143</v>
      </c>
      <c r="J27" s="146">
        <f t="shared" si="2"/>
        <v>143</v>
      </c>
      <c r="K27" s="716">
        <f t="shared" si="0"/>
        <v>0.11061690195320054</v>
      </c>
      <c r="L27" s="151">
        <f t="shared" si="3"/>
        <v>473.60073486753043</v>
      </c>
      <c r="M27" s="151">
        <f t="shared" si="4"/>
        <v>104.19216167085669</v>
      </c>
      <c r="N27" s="151">
        <v>117.22723404255318</v>
      </c>
      <c r="O27" s="151">
        <v>179.11088764262232</v>
      </c>
      <c r="P27" s="794">
        <v>56.577708212560381</v>
      </c>
      <c r="Q27" s="151"/>
      <c r="R27" s="725">
        <f t="shared" si="5"/>
        <v>0.11339159285617686</v>
      </c>
    </row>
    <row r="28" spans="1:18" x14ac:dyDescent="0.3">
      <c r="A28" s="286">
        <v>23</v>
      </c>
      <c r="B28" s="321" t="s">
        <v>1087</v>
      </c>
      <c r="C28" s="146">
        <v>3836.07</v>
      </c>
      <c r="E28" s="146">
        <v>416</v>
      </c>
      <c r="F28" s="146">
        <f t="shared" si="1"/>
        <v>4252.07</v>
      </c>
      <c r="G28" s="146">
        <v>64</v>
      </c>
      <c r="I28" s="146">
        <v>2</v>
      </c>
      <c r="J28" s="146">
        <f t="shared" si="2"/>
        <v>66</v>
      </c>
      <c r="K28" s="716">
        <f t="shared" si="0"/>
        <v>5.1053954747631018E-2</v>
      </c>
      <c r="L28" s="151">
        <f t="shared" si="3"/>
        <v>218.5849545542448</v>
      </c>
      <c r="M28" s="151">
        <f t="shared" si="4"/>
        <v>48.088690001933855</v>
      </c>
      <c r="N28" s="151">
        <v>54.104877250409167</v>
      </c>
      <c r="O28" s="151">
        <v>82.666563527364147</v>
      </c>
      <c r="P28" s="794">
        <v>26.112788405797101</v>
      </c>
      <c r="Q28" s="151"/>
      <c r="R28" s="725">
        <f t="shared" si="5"/>
        <v>8.8298874780833786E-2</v>
      </c>
    </row>
    <row r="29" spans="1:18" x14ac:dyDescent="0.3">
      <c r="A29" s="286">
        <v>24</v>
      </c>
      <c r="B29" s="321" t="s">
        <v>1088</v>
      </c>
      <c r="C29" s="146">
        <v>2413.89</v>
      </c>
      <c r="F29" s="146">
        <f t="shared" si="1"/>
        <v>2413.89</v>
      </c>
      <c r="G29" s="146">
        <v>40</v>
      </c>
      <c r="J29" s="146">
        <f t="shared" si="2"/>
        <v>40</v>
      </c>
      <c r="K29" s="716">
        <f t="shared" si="0"/>
        <v>3.0941790756140009E-2</v>
      </c>
      <c r="L29" s="151">
        <f t="shared" si="3"/>
        <v>132.47573003287565</v>
      </c>
      <c r="M29" s="151">
        <f t="shared" si="4"/>
        <v>29.144660607232641</v>
      </c>
      <c r="N29" s="151">
        <v>32.790834697217676</v>
      </c>
      <c r="O29" s="151">
        <v>50.100947592341903</v>
      </c>
      <c r="P29" s="794">
        <v>15.825932367149758</v>
      </c>
      <c r="Q29" s="151"/>
      <c r="R29" s="725">
        <f t="shared" si="5"/>
        <v>9.4265799435599776E-2</v>
      </c>
    </row>
    <row r="30" spans="1:18" x14ac:dyDescent="0.3">
      <c r="A30" s="286">
        <v>25</v>
      </c>
      <c r="B30" s="321" t="s">
        <v>1089</v>
      </c>
      <c r="C30" s="146">
        <v>6323.28</v>
      </c>
      <c r="F30" s="146">
        <f t="shared" si="1"/>
        <v>6323.28</v>
      </c>
      <c r="G30" s="146">
        <v>109</v>
      </c>
      <c r="J30" s="146">
        <f t="shared" si="2"/>
        <v>109</v>
      </c>
      <c r="K30" s="716">
        <f t="shared" si="0"/>
        <v>8.4316379810481526E-2</v>
      </c>
      <c r="L30" s="151">
        <f t="shared" si="3"/>
        <v>360.99636433958614</v>
      </c>
      <c r="M30" s="151">
        <f t="shared" si="4"/>
        <v>79.419200154708946</v>
      </c>
      <c r="N30" s="151">
        <v>89.355024549918156</v>
      </c>
      <c r="O30" s="151">
        <v>136.52508218913169</v>
      </c>
      <c r="P30" s="794">
        <v>43.12566570048309</v>
      </c>
      <c r="Q30" s="151"/>
      <c r="R30" s="725">
        <f t="shared" si="5"/>
        <v>9.8060865940447037E-2</v>
      </c>
    </row>
    <row r="31" spans="1:18" x14ac:dyDescent="0.3">
      <c r="A31" s="286">
        <v>26</v>
      </c>
      <c r="B31" s="321" t="s">
        <v>1090</v>
      </c>
      <c r="C31" s="146">
        <v>4396.59</v>
      </c>
      <c r="F31" s="146">
        <f t="shared" si="1"/>
        <v>4396.59</v>
      </c>
      <c r="G31" s="146">
        <v>71</v>
      </c>
      <c r="J31" s="146">
        <f t="shared" si="2"/>
        <v>71</v>
      </c>
      <c r="K31" s="716">
        <f t="shared" si="0"/>
        <v>5.4921678592148519E-2</v>
      </c>
      <c r="L31" s="151">
        <f t="shared" si="3"/>
        <v>235.14442080835425</v>
      </c>
      <c r="M31" s="151">
        <f t="shared" si="4"/>
        <v>51.731772577837937</v>
      </c>
      <c r="N31" s="151">
        <v>58.203731587561371</v>
      </c>
      <c r="O31" s="151">
        <v>88.92918197640688</v>
      </c>
      <c r="P31" s="794">
        <v>28.091029951690821</v>
      </c>
      <c r="Q31" s="151"/>
      <c r="R31" s="725">
        <f t="shared" si="5"/>
        <v>9.1865833592463683E-2</v>
      </c>
    </row>
    <row r="32" spans="1:18" x14ac:dyDescent="0.3">
      <c r="A32" s="286">
        <v>27</v>
      </c>
      <c r="B32" s="321" t="s">
        <v>1091</v>
      </c>
      <c r="C32" s="146">
        <v>6702.46</v>
      </c>
      <c r="F32" s="146">
        <f t="shared" si="1"/>
        <v>6702.46</v>
      </c>
      <c r="G32" s="146">
        <v>107</v>
      </c>
      <c r="J32" s="146">
        <f t="shared" si="2"/>
        <v>107</v>
      </c>
      <c r="K32" s="716">
        <f t="shared" si="0"/>
        <v>8.2769290272674531E-2</v>
      </c>
      <c r="L32" s="151">
        <f t="shared" si="3"/>
        <v>354.37257783794234</v>
      </c>
      <c r="M32" s="151">
        <f t="shared" si="4"/>
        <v>77.961967124347311</v>
      </c>
      <c r="N32" s="151">
        <v>87.715482815057271</v>
      </c>
      <c r="O32" s="151">
        <v>134.02003480951461</v>
      </c>
      <c r="P32" s="794">
        <v>42.334369082125605</v>
      </c>
      <c r="Q32" s="151"/>
      <c r="R32" s="725">
        <f t="shared" si="5"/>
        <v>9.0815752552634396E-2</v>
      </c>
    </row>
    <row r="33" spans="1:25" x14ac:dyDescent="0.3">
      <c r="A33" s="286">
        <v>28</v>
      </c>
      <c r="B33" s="321" t="s">
        <v>1092</v>
      </c>
      <c r="C33" s="146">
        <v>6185.24</v>
      </c>
      <c r="F33" s="146">
        <f t="shared" si="1"/>
        <v>6185.24</v>
      </c>
      <c r="G33" s="146">
        <v>106</v>
      </c>
      <c r="J33" s="146">
        <f t="shared" si="2"/>
        <v>106</v>
      </c>
      <c r="K33" s="716">
        <f t="shared" si="0"/>
        <v>8.1995745503771034E-2</v>
      </c>
      <c r="L33" s="151">
        <f t="shared" si="3"/>
        <v>351.06068458712048</v>
      </c>
      <c r="M33" s="151">
        <f t="shared" si="4"/>
        <v>77.233350609166507</v>
      </c>
      <c r="N33" s="151">
        <v>86.895711947626836</v>
      </c>
      <c r="O33" s="151">
        <v>132.76751111970606</v>
      </c>
      <c r="P33" s="794">
        <v>41.938720772946859</v>
      </c>
      <c r="Q33" s="151"/>
      <c r="R33" s="725">
        <f t="shared" si="5"/>
        <v>9.7490197161135189E-2</v>
      </c>
    </row>
    <row r="34" spans="1:25" x14ac:dyDescent="0.3">
      <c r="A34" s="286">
        <v>29</v>
      </c>
      <c r="B34" s="321" t="s">
        <v>1093</v>
      </c>
      <c r="C34" s="146">
        <v>6856.85</v>
      </c>
      <c r="F34" s="146">
        <f t="shared" si="1"/>
        <v>6856.85</v>
      </c>
      <c r="G34" s="146">
        <v>107</v>
      </c>
      <c r="J34" s="146">
        <f t="shared" si="2"/>
        <v>107</v>
      </c>
      <c r="K34" s="716">
        <f t="shared" si="0"/>
        <v>8.2769290272674531E-2</v>
      </c>
      <c r="L34" s="151">
        <f t="shared" si="3"/>
        <v>354.37257783794234</v>
      </c>
      <c r="M34" s="151">
        <f t="shared" si="4"/>
        <v>77.961967124347311</v>
      </c>
      <c r="N34" s="151">
        <v>87.715482815057271</v>
      </c>
      <c r="O34" s="151">
        <v>134.02003480951461</v>
      </c>
      <c r="P34" s="794">
        <v>42.334369082125605</v>
      </c>
      <c r="Q34" s="151"/>
      <c r="R34" s="725">
        <f t="shared" si="5"/>
        <v>8.877092963298451E-2</v>
      </c>
    </row>
    <row r="35" spans="1:25" x14ac:dyDescent="0.3">
      <c r="A35" s="286">
        <v>30</v>
      </c>
      <c r="B35" s="321" t="s">
        <v>1094</v>
      </c>
      <c r="C35" s="146">
        <v>6358.97</v>
      </c>
      <c r="F35" s="146">
        <f t="shared" si="1"/>
        <v>6358.97</v>
      </c>
      <c r="G35" s="146">
        <v>106</v>
      </c>
      <c r="J35" s="146">
        <f t="shared" si="2"/>
        <v>106</v>
      </c>
      <c r="K35" s="716">
        <f t="shared" si="0"/>
        <v>8.1995745503771034E-2</v>
      </c>
      <c r="L35" s="151">
        <f t="shared" si="3"/>
        <v>351.06068458712048</v>
      </c>
      <c r="M35" s="151">
        <f t="shared" si="4"/>
        <v>77.233350609166507</v>
      </c>
      <c r="N35" s="151">
        <v>86.895711947626836</v>
      </c>
      <c r="O35" s="151">
        <v>132.76751111970606</v>
      </c>
      <c r="P35" s="794">
        <v>41.938720772946859</v>
      </c>
      <c r="Q35" s="151"/>
      <c r="R35" s="725">
        <f t="shared" si="5"/>
        <v>9.482671990730257E-2</v>
      </c>
    </row>
    <row r="36" spans="1:25" x14ac:dyDescent="0.3">
      <c r="A36" s="286">
        <v>31</v>
      </c>
      <c r="B36" s="321" t="s">
        <v>1095</v>
      </c>
      <c r="C36" s="146">
        <v>4302.43</v>
      </c>
      <c r="F36" s="146">
        <f t="shared" si="1"/>
        <v>4302.43</v>
      </c>
      <c r="G36" s="146">
        <v>71</v>
      </c>
      <c r="J36" s="146">
        <f t="shared" si="2"/>
        <v>71</v>
      </c>
      <c r="K36" s="716">
        <f t="shared" si="0"/>
        <v>5.4921678592148519E-2</v>
      </c>
      <c r="L36" s="151">
        <f t="shared" si="3"/>
        <v>235.14442080835425</v>
      </c>
      <c r="M36" s="151">
        <f t="shared" si="4"/>
        <v>51.731772577837937</v>
      </c>
      <c r="N36" s="151">
        <v>58.203731587561371</v>
      </c>
      <c r="O36" s="151">
        <v>88.92918197640688</v>
      </c>
      <c r="P36" s="794">
        <v>28.091029951690821</v>
      </c>
      <c r="Q36" s="151"/>
      <c r="R36" s="725">
        <f t="shared" si="5"/>
        <v>9.3876345533637939E-2</v>
      </c>
    </row>
    <row r="37" spans="1:25" x14ac:dyDescent="0.3">
      <c r="A37" s="286">
        <v>32</v>
      </c>
      <c r="B37" s="321" t="s">
        <v>1096</v>
      </c>
      <c r="C37" s="146">
        <v>4355.7</v>
      </c>
      <c r="F37" s="146">
        <f t="shared" si="1"/>
        <v>4355.7</v>
      </c>
      <c r="G37" s="146">
        <v>72</v>
      </c>
      <c r="J37" s="146">
        <f t="shared" si="2"/>
        <v>72</v>
      </c>
      <c r="K37" s="716">
        <f t="shared" si="0"/>
        <v>5.5695223361052017E-2</v>
      </c>
      <c r="L37" s="151">
        <f t="shared" si="3"/>
        <v>238.45631405917615</v>
      </c>
      <c r="M37" s="151">
        <f t="shared" si="4"/>
        <v>52.460389093018755</v>
      </c>
      <c r="N37" s="151">
        <v>59.023502454991821</v>
      </c>
      <c r="O37" s="151">
        <v>90.181705666215422</v>
      </c>
      <c r="P37" s="794">
        <v>28.48667826086956</v>
      </c>
      <c r="Q37" s="151"/>
      <c r="R37" s="725">
        <f t="shared" si="5"/>
        <v>9.4034273958096271E-2</v>
      </c>
    </row>
    <row r="38" spans="1:25" x14ac:dyDescent="0.3">
      <c r="A38" s="286">
        <v>33</v>
      </c>
      <c r="B38" s="321" t="s">
        <v>1097</v>
      </c>
      <c r="C38" s="146">
        <v>105.7</v>
      </c>
      <c r="F38" s="146">
        <f t="shared" si="1"/>
        <v>105.7</v>
      </c>
      <c r="G38" s="146">
        <v>4</v>
      </c>
      <c r="J38" s="146">
        <f t="shared" si="2"/>
        <v>4</v>
      </c>
      <c r="K38" s="716">
        <f t="shared" si="0"/>
        <v>3.094179075614001E-3</v>
      </c>
      <c r="L38" s="151">
        <f t="shared" si="3"/>
        <v>13.247573003287565</v>
      </c>
      <c r="M38" s="151">
        <f t="shared" si="4"/>
        <v>2.9144660607232642</v>
      </c>
      <c r="N38" s="151">
        <v>3.2790834697217677</v>
      </c>
      <c r="O38" s="151">
        <v>5.0100947592341898</v>
      </c>
      <c r="P38" s="794">
        <v>1.5825932367149758</v>
      </c>
      <c r="Q38" s="151"/>
      <c r="R38" s="725">
        <f t="shared" si="5"/>
        <v>0.21527650955496686</v>
      </c>
    </row>
    <row r="39" spans="1:25" x14ac:dyDescent="0.3">
      <c r="A39" s="286">
        <v>34</v>
      </c>
      <c r="B39" s="321" t="s">
        <v>1098</v>
      </c>
      <c r="C39" s="146">
        <v>2349.19</v>
      </c>
      <c r="F39" s="146">
        <f t="shared" si="1"/>
        <v>2349.19</v>
      </c>
      <c r="G39" s="146">
        <v>40</v>
      </c>
      <c r="J39" s="146">
        <f t="shared" si="2"/>
        <v>40</v>
      </c>
      <c r="K39" s="716">
        <f t="shared" si="0"/>
        <v>3.0941790756140009E-2</v>
      </c>
      <c r="L39" s="151">
        <f t="shared" si="3"/>
        <v>132.47573003287565</v>
      </c>
      <c r="M39" s="151">
        <f t="shared" si="4"/>
        <v>29.144660607232641</v>
      </c>
      <c r="N39" s="151">
        <v>32.790834697217676</v>
      </c>
      <c r="O39" s="151">
        <v>50.100947592341903</v>
      </c>
      <c r="P39" s="794">
        <v>15.825932367149758</v>
      </c>
      <c r="Q39" s="151"/>
      <c r="R39" s="725">
        <f t="shared" si="5"/>
        <v>9.6862012267888042E-2</v>
      </c>
      <c r="S39" s="165">
        <v>2</v>
      </c>
      <c r="T39" s="790">
        <v>1.8704699555763386E-3</v>
      </c>
      <c r="U39" s="790">
        <v>3.2790834697217677</v>
      </c>
      <c r="V39" s="790">
        <v>1.205718991816694</v>
      </c>
      <c r="W39" s="790">
        <v>1.6395417348608838</v>
      </c>
      <c r="X39" s="790">
        <v>0.56319850362403556</v>
      </c>
      <c r="Y39" s="790">
        <v>5.388833763113119E-2</v>
      </c>
    </row>
    <row r="40" spans="1:25" x14ac:dyDescent="0.3">
      <c r="A40" s="286">
        <v>35</v>
      </c>
      <c r="B40" s="321" t="s">
        <v>1099</v>
      </c>
      <c r="C40" s="146">
        <v>3321.01</v>
      </c>
      <c r="F40" s="146">
        <f t="shared" si="1"/>
        <v>3321.01</v>
      </c>
      <c r="G40" s="146">
        <v>119</v>
      </c>
      <c r="J40" s="146">
        <f t="shared" si="2"/>
        <v>119</v>
      </c>
      <c r="K40" s="716">
        <f t="shared" si="0"/>
        <v>9.2051827499516528E-2</v>
      </c>
      <c r="L40" s="151">
        <f t="shared" si="3"/>
        <v>394.11529684780504</v>
      </c>
      <c r="M40" s="151">
        <f t="shared" si="4"/>
        <v>86.705365306517109</v>
      </c>
      <c r="N40" s="151">
        <v>97.552733224222578</v>
      </c>
      <c r="O40" s="151">
        <v>149.05031908721716</v>
      </c>
      <c r="P40" s="794">
        <v>47.08214879227053</v>
      </c>
      <c r="Q40" s="151"/>
      <c r="R40" s="725">
        <f t="shared" si="5"/>
        <v>0.20383953376647762</v>
      </c>
    </row>
    <row r="41" spans="1:25" x14ac:dyDescent="0.3">
      <c r="A41" s="286">
        <v>36</v>
      </c>
      <c r="B41" s="321" t="s">
        <v>1100</v>
      </c>
      <c r="C41" s="146">
        <v>3969.9</v>
      </c>
      <c r="F41" s="146">
        <f t="shared" si="1"/>
        <v>3969.9</v>
      </c>
      <c r="G41" s="146">
        <v>107</v>
      </c>
      <c r="J41" s="146">
        <f t="shared" si="2"/>
        <v>107</v>
      </c>
      <c r="K41" s="716">
        <f t="shared" si="0"/>
        <v>8.2769290272674531E-2</v>
      </c>
      <c r="L41" s="151">
        <f t="shared" si="3"/>
        <v>354.37257783794234</v>
      </c>
      <c r="M41" s="151">
        <f t="shared" si="4"/>
        <v>77.961967124347311</v>
      </c>
      <c r="N41" s="151">
        <v>87.715482815057271</v>
      </c>
      <c r="O41" s="151">
        <v>134.02003480951461</v>
      </c>
      <c r="P41" s="794">
        <v>42.334369082125605</v>
      </c>
      <c r="Q41" s="151"/>
      <c r="R41" s="725">
        <f t="shared" si="5"/>
        <v>0.15332601547996924</v>
      </c>
    </row>
    <row r="42" spans="1:25" x14ac:dyDescent="0.3">
      <c r="A42" s="286">
        <v>37</v>
      </c>
      <c r="B42" s="321" t="s">
        <v>1101</v>
      </c>
      <c r="C42" s="146">
        <v>6582.1</v>
      </c>
      <c r="F42" s="146">
        <f t="shared" si="1"/>
        <v>6582.1</v>
      </c>
      <c r="G42" s="146">
        <v>118</v>
      </c>
      <c r="J42" s="146">
        <f t="shared" si="2"/>
        <v>118</v>
      </c>
      <c r="K42" s="716">
        <f t="shared" si="0"/>
        <v>9.1278282730613031E-2</v>
      </c>
      <c r="L42" s="151">
        <f t="shared" si="3"/>
        <v>390.80340359698312</v>
      </c>
      <c r="M42" s="151">
        <f t="shared" si="4"/>
        <v>85.976748791336291</v>
      </c>
      <c r="N42" s="151">
        <v>96.732962356792129</v>
      </c>
      <c r="O42" s="151">
        <v>147.79779539740863</v>
      </c>
      <c r="P42" s="794">
        <v>46.686500483091791</v>
      </c>
      <c r="Q42" s="151"/>
      <c r="R42" s="725">
        <f t="shared" si="5"/>
        <v>0.10198332572717214</v>
      </c>
    </row>
    <row r="43" spans="1:25" x14ac:dyDescent="0.3">
      <c r="A43" s="286">
        <v>38</v>
      </c>
      <c r="B43" s="321" t="s">
        <v>1102</v>
      </c>
      <c r="C43" s="146">
        <v>8461.27</v>
      </c>
      <c r="D43" s="146">
        <v>287.3</v>
      </c>
      <c r="F43" s="146">
        <f t="shared" si="1"/>
        <v>8748.57</v>
      </c>
      <c r="G43" s="146">
        <v>156</v>
      </c>
      <c r="H43" s="146">
        <v>1</v>
      </c>
      <c r="J43" s="146">
        <f t="shared" si="2"/>
        <v>157</v>
      </c>
      <c r="K43" s="716">
        <f t="shared" si="0"/>
        <v>0.12144652871784954</v>
      </c>
      <c r="L43" s="151">
        <f t="shared" si="3"/>
        <v>519.96724037903687</v>
      </c>
      <c r="M43" s="151">
        <f t="shared" si="4"/>
        <v>114.39279288338811</v>
      </c>
      <c r="N43" s="151">
        <v>128.7040261865794</v>
      </c>
      <c r="O43" s="151">
        <v>196.64621929994198</v>
      </c>
      <c r="P43" s="794">
        <v>62.116784541062806</v>
      </c>
      <c r="Q43" s="151"/>
      <c r="R43" s="725">
        <f t="shared" si="5"/>
        <v>0.10208788831813996</v>
      </c>
    </row>
    <row r="44" spans="1:25" x14ac:dyDescent="0.3">
      <c r="A44" s="286">
        <v>39</v>
      </c>
      <c r="B44" s="321" t="s">
        <v>1103</v>
      </c>
      <c r="C44" s="146">
        <v>3715.24</v>
      </c>
      <c r="E44" s="146">
        <v>109.3</v>
      </c>
      <c r="F44" s="146">
        <f t="shared" si="1"/>
        <v>3824.54</v>
      </c>
      <c r="G44" s="146">
        <v>105</v>
      </c>
      <c r="I44" s="146">
        <v>1</v>
      </c>
      <c r="J44" s="146">
        <f t="shared" si="2"/>
        <v>106</v>
      </c>
      <c r="K44" s="716">
        <f t="shared" si="0"/>
        <v>8.1995745503771034E-2</v>
      </c>
      <c r="L44" s="151">
        <f t="shared" si="3"/>
        <v>351.06068458712048</v>
      </c>
      <c r="M44" s="151">
        <f t="shared" si="4"/>
        <v>77.233350609166507</v>
      </c>
      <c r="N44" s="151">
        <v>86.895711947626836</v>
      </c>
      <c r="O44" s="151">
        <v>132.76751111970606</v>
      </c>
      <c r="P44" s="794">
        <v>41.938720772946859</v>
      </c>
      <c r="Q44" s="151"/>
      <c r="R44" s="725">
        <f t="shared" si="5"/>
        <v>0.15766608980137214</v>
      </c>
    </row>
    <row r="45" spans="1:25" x14ac:dyDescent="0.3">
      <c r="A45" s="286">
        <v>40</v>
      </c>
      <c r="B45" s="321" t="s">
        <v>1104</v>
      </c>
      <c r="C45" s="146">
        <v>355.8</v>
      </c>
      <c r="F45" s="146">
        <f t="shared" si="1"/>
        <v>355.8</v>
      </c>
      <c r="G45" s="146">
        <v>8</v>
      </c>
      <c r="J45" s="146">
        <f t="shared" si="2"/>
        <v>8</v>
      </c>
      <c r="K45" s="716">
        <f t="shared" si="0"/>
        <v>6.188358151228002E-3</v>
      </c>
      <c r="L45" s="151">
        <f t="shared" si="3"/>
        <v>26.49514600657513</v>
      </c>
      <c r="M45" s="151">
        <f t="shared" si="4"/>
        <v>5.8289321214465284</v>
      </c>
      <c r="N45" s="151">
        <v>6.5581669394435353</v>
      </c>
      <c r="O45" s="151">
        <v>10.02018951846838</v>
      </c>
      <c r="P45" s="794">
        <v>3.1651864734299515</v>
      </c>
      <c r="Q45" s="151"/>
      <c r="R45" s="725">
        <f t="shared" si="5"/>
        <v>0.1279074033724564</v>
      </c>
    </row>
    <row r="46" spans="1:25" x14ac:dyDescent="0.3">
      <c r="A46" s="286">
        <v>41</v>
      </c>
      <c r="B46" s="321" t="s">
        <v>1105</v>
      </c>
      <c r="C46" s="146">
        <v>907.4</v>
      </c>
      <c r="F46" s="146">
        <f t="shared" si="1"/>
        <v>907.4</v>
      </c>
      <c r="G46" s="146">
        <v>17</v>
      </c>
      <c r="J46" s="146">
        <f t="shared" si="2"/>
        <v>17</v>
      </c>
      <c r="K46" s="716">
        <f t="shared" si="0"/>
        <v>1.3150261071359505E-2</v>
      </c>
      <c r="L46" s="151">
        <f t="shared" si="3"/>
        <v>56.302185263972149</v>
      </c>
      <c r="M46" s="151">
        <f t="shared" si="4"/>
        <v>12.386480758073873</v>
      </c>
      <c r="N46" s="151">
        <v>13.936104746317513</v>
      </c>
      <c r="O46" s="151">
        <v>21.292902726745311</v>
      </c>
      <c r="P46" s="794">
        <v>6.7260212560386474</v>
      </c>
      <c r="Q46" s="151"/>
      <c r="R46" s="725">
        <f t="shared" si="5"/>
        <v>0.10657658144680404</v>
      </c>
    </row>
    <row r="47" spans="1:25" x14ac:dyDescent="0.3">
      <c r="A47" s="286">
        <v>42</v>
      </c>
      <c r="B47" s="321" t="s">
        <v>1106</v>
      </c>
      <c r="C47" s="146">
        <v>2273.6</v>
      </c>
      <c r="F47" s="146">
        <f t="shared" si="1"/>
        <v>2273.6</v>
      </c>
      <c r="G47" s="146">
        <v>40</v>
      </c>
      <c r="J47" s="146">
        <f t="shared" si="2"/>
        <v>40</v>
      </c>
      <c r="K47" s="716">
        <f t="shared" si="0"/>
        <v>3.0941790756140009E-2</v>
      </c>
      <c r="L47" s="151">
        <f t="shared" si="3"/>
        <v>132.47573003287565</v>
      </c>
      <c r="M47" s="151">
        <f t="shared" si="4"/>
        <v>29.144660607232641</v>
      </c>
      <c r="N47" s="151">
        <v>32.790834697217676</v>
      </c>
      <c r="O47" s="151">
        <v>50.100947592341903</v>
      </c>
      <c r="P47" s="794">
        <v>15.825932367149758</v>
      </c>
      <c r="Q47" s="151"/>
      <c r="R47" s="725">
        <f t="shared" si="5"/>
        <v>0.10008236743472904</v>
      </c>
    </row>
    <row r="48" spans="1:25" x14ac:dyDescent="0.3">
      <c r="A48" s="286">
        <v>43</v>
      </c>
      <c r="B48" s="321" t="s">
        <v>1107</v>
      </c>
      <c r="C48" s="146">
        <v>154.1</v>
      </c>
      <c r="F48" s="146">
        <f t="shared" si="1"/>
        <v>154.1</v>
      </c>
      <c r="G48" s="146">
        <v>3</v>
      </c>
      <c r="J48" s="146">
        <f t="shared" si="2"/>
        <v>3</v>
      </c>
      <c r="K48" s="716">
        <f t="shared" si="0"/>
        <v>2.320634306710501E-3</v>
      </c>
      <c r="L48" s="151">
        <f t="shared" si="3"/>
        <v>9.9356797524656741</v>
      </c>
      <c r="M48" s="151">
        <f t="shared" si="4"/>
        <v>2.1858495455424483</v>
      </c>
      <c r="N48" s="151">
        <v>2.4593126022913259</v>
      </c>
      <c r="O48" s="151">
        <v>3.7575710694256435</v>
      </c>
      <c r="P48" s="794">
        <v>1.186944927536232</v>
      </c>
      <c r="Q48" s="151"/>
      <c r="R48" s="725">
        <f>(P48+O48+M48+L48)/F48</f>
        <v>0.11074656258903308</v>
      </c>
    </row>
    <row r="49" spans="1:18" x14ac:dyDescent="0.3">
      <c r="A49" s="286">
        <v>44</v>
      </c>
      <c r="B49" s="321" t="s">
        <v>1108</v>
      </c>
      <c r="C49" s="146">
        <v>93.9</v>
      </c>
      <c r="F49" s="146">
        <f t="shared" si="1"/>
        <v>93.9</v>
      </c>
      <c r="G49" s="146">
        <v>3</v>
      </c>
      <c r="J49" s="146">
        <f t="shared" si="2"/>
        <v>3</v>
      </c>
      <c r="K49" s="716">
        <f t="shared" si="0"/>
        <v>2.320634306710501E-3</v>
      </c>
      <c r="L49" s="151">
        <f t="shared" si="3"/>
        <v>9.9356797524656741</v>
      </c>
      <c r="M49" s="151">
        <f t="shared" si="4"/>
        <v>2.1858495455424483</v>
      </c>
      <c r="N49" s="151">
        <v>2.4593126022913259</v>
      </c>
      <c r="O49" s="151">
        <v>3.7575710694256435</v>
      </c>
      <c r="P49" s="794">
        <v>1.186944927536232</v>
      </c>
      <c r="Q49" s="151"/>
      <c r="R49" s="725">
        <f t="shared" si="5"/>
        <v>0.18174702124568684</v>
      </c>
    </row>
    <row r="50" spans="1:18" x14ac:dyDescent="0.3">
      <c r="A50" s="286">
        <v>45</v>
      </c>
      <c r="B50" s="321" t="s">
        <v>1109</v>
      </c>
      <c r="C50" s="146">
        <v>296.10000000000002</v>
      </c>
      <c r="F50" s="146">
        <f t="shared" si="1"/>
        <v>296.10000000000002</v>
      </c>
      <c r="G50" s="146">
        <v>9</v>
      </c>
      <c r="J50" s="146">
        <f t="shared" si="2"/>
        <v>9</v>
      </c>
      <c r="K50" s="716">
        <f t="shared" si="0"/>
        <v>6.9619029201315021E-3</v>
      </c>
      <c r="L50" s="151">
        <f t="shared" si="3"/>
        <v>29.807039257397019</v>
      </c>
      <c r="M50" s="151">
        <f t="shared" si="4"/>
        <v>6.5575486366273443</v>
      </c>
      <c r="N50" s="151">
        <v>7.3779378068739776</v>
      </c>
      <c r="O50" s="151">
        <v>11.272713208276928</v>
      </c>
      <c r="P50" s="794">
        <v>3.560834782608695</v>
      </c>
      <c r="Q50" s="151"/>
      <c r="R50" s="725">
        <f t="shared" si="5"/>
        <v>0.1729082603340425</v>
      </c>
    </row>
    <row r="51" spans="1:18" x14ac:dyDescent="0.3">
      <c r="A51" s="286">
        <v>46</v>
      </c>
      <c r="B51" s="321" t="s">
        <v>1042</v>
      </c>
      <c r="C51" s="146">
        <v>4177.21</v>
      </c>
      <c r="D51" s="146">
        <v>6.6</v>
      </c>
      <c r="F51" s="146">
        <f t="shared" si="1"/>
        <v>4183.8100000000004</v>
      </c>
      <c r="G51" s="146">
        <v>108</v>
      </c>
      <c r="J51" s="146">
        <f t="shared" si="2"/>
        <v>108</v>
      </c>
      <c r="K51" s="716">
        <f t="shared" si="0"/>
        <v>8.3542835041578029E-2</v>
      </c>
      <c r="L51" s="151">
        <f t="shared" si="3"/>
        <v>357.68447108876421</v>
      </c>
      <c r="M51" s="151">
        <f t="shared" si="4"/>
        <v>78.690583639528128</v>
      </c>
      <c r="N51" s="151">
        <v>88.535253682487721</v>
      </c>
      <c r="O51" s="151">
        <v>135.27255849932314</v>
      </c>
      <c r="P51" s="794">
        <v>42.730017391304344</v>
      </c>
      <c r="Q51" s="151"/>
      <c r="R51" s="725">
        <f t="shared" si="5"/>
        <v>0.14684644632976157</v>
      </c>
    </row>
    <row r="52" spans="1:18" x14ac:dyDescent="0.3">
      <c r="A52" s="286">
        <v>47</v>
      </c>
      <c r="B52" s="321" t="s">
        <v>1043</v>
      </c>
      <c r="C52" s="146">
        <v>4140.68</v>
      </c>
      <c r="F52" s="146">
        <f t="shared" si="1"/>
        <v>4140.68</v>
      </c>
      <c r="G52" s="146">
        <v>108</v>
      </c>
      <c r="J52" s="146">
        <f t="shared" si="2"/>
        <v>108</v>
      </c>
      <c r="K52" s="716">
        <f t="shared" si="0"/>
        <v>8.3542835041578029E-2</v>
      </c>
      <c r="L52" s="151">
        <f t="shared" si="3"/>
        <v>357.68447108876421</v>
      </c>
      <c r="M52" s="151">
        <f t="shared" si="4"/>
        <v>78.690583639528128</v>
      </c>
      <c r="N52" s="151">
        <v>88.535253682487721</v>
      </c>
      <c r="O52" s="151">
        <v>135.27255849932314</v>
      </c>
      <c r="P52" s="794">
        <v>42.730017391304344</v>
      </c>
      <c r="Q52" s="151"/>
      <c r="R52" s="725">
        <f t="shared" si="5"/>
        <v>0.14837602292834023</v>
      </c>
    </row>
    <row r="53" spans="1:18" x14ac:dyDescent="0.3">
      <c r="A53" s="286">
        <v>48</v>
      </c>
      <c r="B53" s="321" t="s">
        <v>2157</v>
      </c>
      <c r="C53" s="146">
        <v>7831.81</v>
      </c>
      <c r="F53" s="146">
        <f t="shared" si="1"/>
        <v>7831.81</v>
      </c>
      <c r="G53" s="146">
        <v>162</v>
      </c>
      <c r="J53" s="146">
        <f t="shared" si="2"/>
        <v>162</v>
      </c>
      <c r="K53" s="716">
        <f t="shared" si="0"/>
        <v>0.12531425256236703</v>
      </c>
      <c r="L53" s="151">
        <f t="shared" si="3"/>
        <v>536.52670663314632</v>
      </c>
      <c r="M53" s="151">
        <f t="shared" si="4"/>
        <v>118.03587545929219</v>
      </c>
      <c r="N53" s="151">
        <v>132.8028805237316</v>
      </c>
      <c r="O53" s="151">
        <v>202.90883774898469</v>
      </c>
      <c r="P53" s="794">
        <v>64.095026086956537</v>
      </c>
      <c r="Q53" s="151"/>
      <c r="R53" s="725">
        <f t="shared" si="5"/>
        <v>0.11766966332538452</v>
      </c>
    </row>
    <row r="54" spans="1:18" x14ac:dyDescent="0.3">
      <c r="A54" s="286">
        <v>49</v>
      </c>
      <c r="B54" s="321" t="s">
        <v>2175</v>
      </c>
      <c r="C54" s="146">
        <v>996.1</v>
      </c>
      <c r="F54" s="146">
        <f t="shared" si="1"/>
        <v>996.1</v>
      </c>
      <c r="G54" s="146">
        <v>35</v>
      </c>
      <c r="J54" s="146">
        <f t="shared" si="2"/>
        <v>35</v>
      </c>
      <c r="K54" s="716">
        <f t="shared" si="0"/>
        <v>2.7074066911622507E-2</v>
      </c>
      <c r="L54" s="151">
        <f t="shared" si="3"/>
        <v>115.91626377876618</v>
      </c>
      <c r="M54" s="151">
        <f t="shared" si="4"/>
        <v>25.50157803132856</v>
      </c>
      <c r="N54" s="151">
        <v>28.691980360065468</v>
      </c>
      <c r="O54" s="151">
        <v>43.838329143299163</v>
      </c>
      <c r="P54" s="794">
        <v>13.847690821256037</v>
      </c>
      <c r="Q54" s="151"/>
      <c r="R54" s="725">
        <f t="shared" si="5"/>
        <v>0.19988340706219249</v>
      </c>
    </row>
    <row r="55" spans="1:18" x14ac:dyDescent="0.3">
      <c r="A55" s="286">
        <v>50</v>
      </c>
      <c r="B55" s="321" t="s">
        <v>2177</v>
      </c>
      <c r="C55" s="146">
        <v>533.79999999999995</v>
      </c>
      <c r="F55" s="146">
        <f t="shared" si="1"/>
        <v>533.79999999999995</v>
      </c>
      <c r="G55" s="146">
        <v>12</v>
      </c>
      <c r="J55" s="146">
        <f t="shared" si="2"/>
        <v>12</v>
      </c>
      <c r="K55" s="716">
        <f t="shared" si="0"/>
        <v>9.2825372268420039E-3</v>
      </c>
      <c r="L55" s="151">
        <f t="shared" si="3"/>
        <v>39.742719009862697</v>
      </c>
      <c r="M55" s="151">
        <f t="shared" si="4"/>
        <v>8.743398182169793</v>
      </c>
      <c r="N55" s="151">
        <v>9.8372504091653035</v>
      </c>
      <c r="O55" s="151">
        <v>15.030284277702574</v>
      </c>
      <c r="P55" s="794">
        <v>4.7477797101449282</v>
      </c>
      <c r="Q55" s="151"/>
      <c r="R55" s="725">
        <f t="shared" si="5"/>
        <v>0.1278834417007868</v>
      </c>
    </row>
    <row r="56" spans="1:18" x14ac:dyDescent="0.3">
      <c r="A56" s="286">
        <v>51</v>
      </c>
      <c r="B56" s="321" t="s">
        <v>2176</v>
      </c>
      <c r="C56" s="146">
        <v>987.3</v>
      </c>
      <c r="F56" s="146">
        <f t="shared" si="1"/>
        <v>987.3</v>
      </c>
      <c r="G56" s="146">
        <v>34</v>
      </c>
      <c r="J56" s="146">
        <f t="shared" si="2"/>
        <v>34</v>
      </c>
      <c r="K56" s="716">
        <f t="shared" si="0"/>
        <v>2.630052214271901E-2</v>
      </c>
      <c r="L56" s="151">
        <f t="shared" si="3"/>
        <v>112.6043705279443</v>
      </c>
      <c r="M56" s="151">
        <f t="shared" si="4"/>
        <v>24.772961516147745</v>
      </c>
      <c r="N56" s="151">
        <v>27.872209492635026</v>
      </c>
      <c r="O56" s="151">
        <v>42.585805453490622</v>
      </c>
      <c r="P56" s="794">
        <v>13.452042512077295</v>
      </c>
      <c r="Q56" s="151"/>
      <c r="R56" s="725">
        <f t="shared" si="5"/>
        <v>0.19590315001484854</v>
      </c>
    </row>
    <row r="57" spans="1:18" x14ac:dyDescent="0.3">
      <c r="A57" s="286">
        <v>52</v>
      </c>
      <c r="B57" s="321" t="s">
        <v>2178</v>
      </c>
      <c r="C57" s="146">
        <v>442.6</v>
      </c>
      <c r="F57" s="146">
        <f t="shared" si="1"/>
        <v>442.6</v>
      </c>
      <c r="G57" s="146">
        <v>11</v>
      </c>
      <c r="J57" s="146">
        <f t="shared" si="2"/>
        <v>11</v>
      </c>
      <c r="K57" s="716">
        <f t="shared" si="0"/>
        <v>8.508992457938503E-3</v>
      </c>
      <c r="L57" s="151">
        <f t="shared" si="3"/>
        <v>36.4308257590408</v>
      </c>
      <c r="M57" s="151">
        <f t="shared" si="4"/>
        <v>8.0147816669889753</v>
      </c>
      <c r="N57" s="151">
        <v>9.0174795417348612</v>
      </c>
      <c r="O57" s="151">
        <v>13.777760587894024</v>
      </c>
      <c r="P57" s="794">
        <v>4.3521314009661838</v>
      </c>
      <c r="Q57" s="151"/>
      <c r="R57" s="725">
        <f t="shared" si="5"/>
        <v>0.14138160735402164</v>
      </c>
    </row>
    <row r="58" spans="1:18" x14ac:dyDescent="0.3">
      <c r="A58" s="286">
        <v>53</v>
      </c>
      <c r="B58" s="321" t="s">
        <v>2198</v>
      </c>
      <c r="C58" s="146">
        <v>7013.2</v>
      </c>
      <c r="F58" s="146">
        <f t="shared" si="1"/>
        <v>7013.2</v>
      </c>
      <c r="G58" s="146">
        <v>222</v>
      </c>
      <c r="J58" s="146">
        <f t="shared" si="2"/>
        <v>222</v>
      </c>
      <c r="K58" s="716">
        <f t="shared" si="0"/>
        <v>0.17172693869657707</v>
      </c>
      <c r="L58" s="151">
        <f t="shared" si="3"/>
        <v>735.24030168245986</v>
      </c>
      <c r="M58" s="151">
        <f t="shared" si="4"/>
        <v>161.75286637014116</v>
      </c>
      <c r="N58" s="151">
        <v>181.98913256955808</v>
      </c>
      <c r="O58" s="151">
        <v>278.06025913749755</v>
      </c>
      <c r="P58" s="794">
        <v>87.83392463768115</v>
      </c>
      <c r="Q58" s="151"/>
      <c r="R58" s="725">
        <f t="shared" si="5"/>
        <v>0.18007291276846227</v>
      </c>
    </row>
    <row r="59" spans="1:18" x14ac:dyDescent="0.3">
      <c r="A59" s="286">
        <v>54</v>
      </c>
      <c r="B59" s="321" t="s">
        <v>2188</v>
      </c>
      <c r="C59" s="146">
        <v>8402.66</v>
      </c>
      <c r="F59" s="146">
        <f t="shared" si="1"/>
        <v>8402.66</v>
      </c>
      <c r="G59" s="146">
        <v>342</v>
      </c>
      <c r="J59" s="146">
        <f t="shared" si="2"/>
        <v>342</v>
      </c>
      <c r="K59" s="716">
        <f t="shared" si="0"/>
        <v>0.26455231096499709</v>
      </c>
      <c r="L59" s="151">
        <f t="shared" si="3"/>
        <v>1132.6674917810867</v>
      </c>
      <c r="M59" s="151">
        <f t="shared" si="4"/>
        <v>249.18684819183909</v>
      </c>
      <c r="N59" s="151">
        <v>280.36163666121115</v>
      </c>
      <c r="O59" s="151">
        <v>428.36310191452333</v>
      </c>
      <c r="P59" s="794">
        <v>135.31172173913043</v>
      </c>
      <c r="Q59" s="151"/>
      <c r="R59" s="725">
        <f t="shared" si="5"/>
        <v>0.23153729457416816</v>
      </c>
    </row>
    <row r="60" spans="1:18" x14ac:dyDescent="0.3">
      <c r="A60" s="286">
        <v>55</v>
      </c>
      <c r="B60" s="321" t="s">
        <v>2184</v>
      </c>
      <c r="C60" s="146">
        <v>2601.63</v>
      </c>
      <c r="F60" s="146">
        <f t="shared" si="1"/>
        <v>2601.63</v>
      </c>
      <c r="G60" s="146">
        <v>54</v>
      </c>
      <c r="J60" s="146">
        <f t="shared" si="2"/>
        <v>54</v>
      </c>
      <c r="K60" s="716">
        <f t="shared" si="0"/>
        <v>4.1771417520789014E-2</v>
      </c>
      <c r="L60" s="151">
        <f t="shared" si="3"/>
        <v>178.84223554438211</v>
      </c>
      <c r="M60" s="151">
        <f t="shared" si="4"/>
        <v>39.345291819764064</v>
      </c>
      <c r="N60" s="151">
        <v>44.26762684124386</v>
      </c>
      <c r="O60" s="151">
        <v>67.63627924966157</v>
      </c>
      <c r="P60" s="794">
        <v>21.365008695652172</v>
      </c>
      <c r="Q60" s="151"/>
      <c r="R60" s="725">
        <f t="shared" si="5"/>
        <v>0.11807552008143353</v>
      </c>
    </row>
    <row r="61" spans="1:18" x14ac:dyDescent="0.3">
      <c r="A61" s="286">
        <v>56</v>
      </c>
      <c r="B61" s="321" t="s">
        <v>2183</v>
      </c>
      <c r="C61" s="146">
        <v>2594.2600000000002</v>
      </c>
      <c r="F61" s="146">
        <f t="shared" si="1"/>
        <v>2594.2600000000002</v>
      </c>
      <c r="G61" s="146">
        <v>54</v>
      </c>
      <c r="J61" s="146">
        <f t="shared" si="2"/>
        <v>54</v>
      </c>
      <c r="K61" s="716">
        <f t="shared" si="0"/>
        <v>4.1771417520789014E-2</v>
      </c>
      <c r="L61" s="151">
        <f t="shared" si="3"/>
        <v>178.84223554438211</v>
      </c>
      <c r="M61" s="151">
        <f t="shared" si="4"/>
        <v>39.345291819764064</v>
      </c>
      <c r="N61" s="151">
        <v>44.26762684124386</v>
      </c>
      <c r="O61" s="151">
        <v>67.63627924966157</v>
      </c>
      <c r="P61" s="794">
        <v>21.365008695652172</v>
      </c>
      <c r="Q61" s="151"/>
      <c r="R61" s="725">
        <f t="shared" si="5"/>
        <v>0.11841095931381584</v>
      </c>
    </row>
    <row r="62" spans="1:18" x14ac:dyDescent="0.3">
      <c r="A62" s="286">
        <v>57</v>
      </c>
      <c r="B62" s="321" t="s">
        <v>2186</v>
      </c>
      <c r="C62" s="146">
        <v>2653.52</v>
      </c>
      <c r="F62" s="146">
        <f t="shared" si="1"/>
        <v>2653.52</v>
      </c>
      <c r="G62" s="146">
        <v>72</v>
      </c>
      <c r="J62" s="146">
        <f t="shared" si="2"/>
        <v>72</v>
      </c>
      <c r="K62" s="716">
        <f t="shared" si="0"/>
        <v>5.5695223361052017E-2</v>
      </c>
      <c r="L62" s="151">
        <f t="shared" si="3"/>
        <v>238.45631405917615</v>
      </c>
      <c r="M62" s="151">
        <f t="shared" si="4"/>
        <v>52.460389093018755</v>
      </c>
      <c r="N62" s="151">
        <v>59.023502454991821</v>
      </c>
      <c r="O62" s="151">
        <v>90.181705666215422</v>
      </c>
      <c r="P62" s="794">
        <v>28.48667826086956</v>
      </c>
      <c r="Q62" s="151"/>
      <c r="R62" s="725">
        <f t="shared" si="5"/>
        <v>0.15435537967653529</v>
      </c>
    </row>
    <row r="63" spans="1:18" x14ac:dyDescent="0.3">
      <c r="A63" s="286">
        <v>58</v>
      </c>
      <c r="B63" s="321" t="s">
        <v>2187</v>
      </c>
      <c r="C63" s="146">
        <v>2150.9</v>
      </c>
      <c r="F63" s="146">
        <f t="shared" si="1"/>
        <v>2150.9</v>
      </c>
      <c r="G63" s="146">
        <v>40</v>
      </c>
      <c r="J63" s="146">
        <f t="shared" si="2"/>
        <v>40</v>
      </c>
      <c r="K63" s="716">
        <f t="shared" si="0"/>
        <v>3.0941790756140009E-2</v>
      </c>
      <c r="L63" s="151">
        <f t="shared" si="3"/>
        <v>132.47573003287565</v>
      </c>
      <c r="M63" s="151">
        <f t="shared" si="4"/>
        <v>29.144660607232641</v>
      </c>
      <c r="N63" s="151">
        <v>32.790834697217676</v>
      </c>
      <c r="O63" s="151">
        <v>50.100947592341903</v>
      </c>
      <c r="P63" s="794">
        <v>15.825932367149758</v>
      </c>
      <c r="Q63" s="151"/>
      <c r="R63" s="725">
        <f t="shared" si="5"/>
        <v>0.10579165493495742</v>
      </c>
    </row>
    <row r="64" spans="1:18" x14ac:dyDescent="0.3">
      <c r="A64" s="286">
        <v>59</v>
      </c>
      <c r="B64" s="321" t="s">
        <v>2194</v>
      </c>
      <c r="C64" s="146">
        <v>3353.7</v>
      </c>
      <c r="F64" s="146">
        <f t="shared" si="1"/>
        <v>3353.7</v>
      </c>
      <c r="G64" s="146">
        <v>114</v>
      </c>
      <c r="J64" s="146">
        <f t="shared" si="2"/>
        <v>114</v>
      </c>
      <c r="K64" s="716">
        <f t="shared" si="0"/>
        <v>8.8184103654999027E-2</v>
      </c>
      <c r="L64" s="151">
        <f t="shared" si="3"/>
        <v>377.55583059369559</v>
      </c>
      <c r="M64" s="151">
        <f t="shared" si="4"/>
        <v>83.062282730613035</v>
      </c>
      <c r="N64" s="151">
        <v>93.453878887070374</v>
      </c>
      <c r="O64" s="151">
        <v>142.78770063817441</v>
      </c>
      <c r="P64" s="794">
        <v>45.103907246376821</v>
      </c>
      <c r="Q64" s="151"/>
      <c r="R64" s="725">
        <f t="shared" si="5"/>
        <v>0.19337141700475891</v>
      </c>
    </row>
    <row r="65" spans="1:19" s="337" customFormat="1" x14ac:dyDescent="0.3">
      <c r="A65" s="402"/>
      <c r="B65" s="378" t="s">
        <v>1124</v>
      </c>
      <c r="C65" s="380">
        <f>SUM(C6:C64)</f>
        <v>249595.68</v>
      </c>
      <c r="D65" s="380">
        <f t="shared" ref="D65:Q65" si="6">SUM(D6:D64)</f>
        <v>1319.2</v>
      </c>
      <c r="E65" s="380">
        <f t="shared" si="6"/>
        <v>1116.55</v>
      </c>
      <c r="F65" s="380">
        <f t="shared" si="6"/>
        <v>252031.43000000002</v>
      </c>
      <c r="G65" s="380">
        <f t="shared" si="6"/>
        <v>5151</v>
      </c>
      <c r="H65" s="380">
        <f t="shared" si="6"/>
        <v>7</v>
      </c>
      <c r="I65" s="380">
        <f t="shared" si="6"/>
        <v>13</v>
      </c>
      <c r="J65" s="380">
        <f t="shared" si="6"/>
        <v>5171</v>
      </c>
      <c r="K65" s="380">
        <f t="shared" si="6"/>
        <v>3.9999999999999996</v>
      </c>
      <c r="L65" s="151">
        <f t="shared" si="3"/>
        <v>17125.799999999996</v>
      </c>
      <c r="M65" s="380">
        <f t="shared" si="6"/>
        <v>3767.6759999999995</v>
      </c>
      <c r="N65" s="380">
        <f t="shared" si="6"/>
        <v>4239.0351554828158</v>
      </c>
      <c r="O65" s="380">
        <f t="shared" si="6"/>
        <v>6476.7999999999984</v>
      </c>
      <c r="P65" s="795">
        <f t="shared" si="6"/>
        <v>2045.8974067632851</v>
      </c>
      <c r="Q65" s="380">
        <f t="shared" si="6"/>
        <v>0</v>
      </c>
      <c r="R65" s="725">
        <f t="shared" si="5"/>
        <v>0.11671628973720967</v>
      </c>
    </row>
    <row r="66" spans="1:19" x14ac:dyDescent="0.3">
      <c r="A66" s="787" t="s">
        <v>1343</v>
      </c>
      <c r="C66" s="149"/>
      <c r="D66" s="149"/>
      <c r="E66" s="149"/>
      <c r="F66" s="149"/>
      <c r="G66" s="149"/>
      <c r="H66" s="149"/>
      <c r="I66" s="149"/>
      <c r="J66" s="149"/>
      <c r="K66" s="149"/>
      <c r="L66" s="151">
        <f t="shared" si="3"/>
        <v>0</v>
      </c>
      <c r="M66" s="151"/>
      <c r="N66" s="151">
        <v>0</v>
      </c>
      <c r="O66" s="151"/>
      <c r="P66" s="794"/>
      <c r="Q66" s="151"/>
      <c r="R66" s="725"/>
    </row>
    <row r="67" spans="1:19" x14ac:dyDescent="0.3">
      <c r="A67" s="365">
        <v>1</v>
      </c>
      <c r="B67" s="321" t="s">
        <v>1110</v>
      </c>
      <c r="C67" s="146">
        <v>7517.84</v>
      </c>
      <c r="E67" s="146">
        <v>47.9</v>
      </c>
      <c r="F67" s="146">
        <f t="shared" si="1"/>
        <v>7565.74</v>
      </c>
      <c r="G67" s="146">
        <v>165</v>
      </c>
      <c r="H67" s="146">
        <v>1</v>
      </c>
      <c r="J67" s="146">
        <f t="shared" si="2"/>
        <v>166</v>
      </c>
      <c r="K67" s="716">
        <f>1/1584*J67</f>
        <v>0.10479797979797981</v>
      </c>
      <c r="L67" s="151">
        <f t="shared" si="3"/>
        <v>448.68731060606063</v>
      </c>
      <c r="M67" s="151">
        <f t="shared" si="4"/>
        <v>98.711208333333346</v>
      </c>
      <c r="N67" s="151">
        <v>151.16469000000001</v>
      </c>
      <c r="O67" s="151">
        <v>240.50393700787404</v>
      </c>
      <c r="P67" s="794">
        <v>82.375588948133796</v>
      </c>
      <c r="Q67" s="151"/>
      <c r="R67" s="725">
        <f t="shared" si="5"/>
        <v>0.11502880681802465</v>
      </c>
      <c r="S67" s="165" t="s">
        <v>959</v>
      </c>
    </row>
    <row r="68" spans="1:19" x14ac:dyDescent="0.3">
      <c r="A68" s="365">
        <v>2</v>
      </c>
      <c r="B68" s="321" t="s">
        <v>1111</v>
      </c>
      <c r="C68" s="146">
        <v>7217.2</v>
      </c>
      <c r="F68" s="146">
        <f t="shared" si="1"/>
        <v>7217.2</v>
      </c>
      <c r="G68" s="146">
        <v>120</v>
      </c>
      <c r="J68" s="146">
        <f t="shared" si="2"/>
        <v>120</v>
      </c>
      <c r="K68" s="716">
        <f t="shared" ref="K68:K81" si="7">1/1584*J68</f>
        <v>7.575757575757576E-2</v>
      </c>
      <c r="L68" s="151">
        <f t="shared" si="3"/>
        <v>324.35227272727275</v>
      </c>
      <c r="M68" s="151">
        <f t="shared" si="4"/>
        <v>71.357500000000002</v>
      </c>
      <c r="N68" s="151">
        <v>109.28290909090909</v>
      </c>
      <c r="O68" s="151">
        <v>173.85826771653544</v>
      </c>
      <c r="P68" s="794">
        <v>59.548618516723224</v>
      </c>
      <c r="Q68" s="151"/>
      <c r="R68" s="725">
        <f t="shared" si="5"/>
        <v>8.7169076506197887E-2</v>
      </c>
      <c r="S68" s="165" t="s">
        <v>952</v>
      </c>
    </row>
    <row r="69" spans="1:19" x14ac:dyDescent="0.3">
      <c r="A69" s="365">
        <v>3</v>
      </c>
      <c r="B69" s="321" t="s">
        <v>1112</v>
      </c>
      <c r="C69" s="146">
        <v>6362.5</v>
      </c>
      <c r="E69" s="146">
        <v>72.7</v>
      </c>
      <c r="F69" s="146">
        <f t="shared" si="1"/>
        <v>6435.2</v>
      </c>
      <c r="G69" s="146">
        <v>106</v>
      </c>
      <c r="I69" s="146">
        <v>1</v>
      </c>
      <c r="J69" s="146">
        <f t="shared" si="2"/>
        <v>107</v>
      </c>
      <c r="K69" s="716">
        <f t="shared" si="7"/>
        <v>6.7550505050505055E-2</v>
      </c>
      <c r="L69" s="151">
        <f t="shared" si="3"/>
        <v>289.21410984848484</v>
      </c>
      <c r="M69" s="151">
        <f t="shared" ref="M69:M124" si="8">L69*0.22</f>
        <v>63.627104166666662</v>
      </c>
      <c r="N69" s="151">
        <v>97.443927272727265</v>
      </c>
      <c r="O69" s="151">
        <v>155.02362204724412</v>
      </c>
      <c r="P69" s="794">
        <v>53.097518177411544</v>
      </c>
      <c r="Q69" s="151"/>
      <c r="R69" s="725">
        <f t="shared" ref="R69:R130" si="9">(P69+O69+M69+L69)/F69</f>
        <v>8.7170927747359392E-2</v>
      </c>
      <c r="S69" s="165" t="s">
        <v>960</v>
      </c>
    </row>
    <row r="70" spans="1:19" x14ac:dyDescent="0.3">
      <c r="A70" s="365">
        <v>4</v>
      </c>
      <c r="B70" s="321" t="s">
        <v>1113</v>
      </c>
      <c r="C70" s="146">
        <v>8881.51</v>
      </c>
      <c r="F70" s="146">
        <f t="shared" si="1"/>
        <v>8881.51</v>
      </c>
      <c r="G70" s="146">
        <v>144</v>
      </c>
      <c r="J70" s="146">
        <f t="shared" si="2"/>
        <v>144</v>
      </c>
      <c r="K70" s="716">
        <f t="shared" si="7"/>
        <v>9.0909090909090912E-2</v>
      </c>
      <c r="L70" s="151">
        <f t="shared" si="3"/>
        <v>389.22272727272724</v>
      </c>
      <c r="M70" s="151">
        <f t="shared" si="8"/>
        <v>85.628999999999991</v>
      </c>
      <c r="N70" s="151">
        <v>131.13949090909091</v>
      </c>
      <c r="O70" s="151">
        <v>208.62992125984252</v>
      </c>
      <c r="P70" s="794">
        <v>71.458342220067877</v>
      </c>
      <c r="Q70" s="151"/>
      <c r="R70" s="725">
        <f t="shared" si="9"/>
        <v>8.5001310672693897E-2</v>
      </c>
      <c r="S70" s="165" t="s">
        <v>961</v>
      </c>
    </row>
    <row r="71" spans="1:19" x14ac:dyDescent="0.3">
      <c r="A71" s="365">
        <v>5</v>
      </c>
      <c r="B71" s="321" t="s">
        <v>1114</v>
      </c>
      <c r="C71" s="146">
        <v>7938.92</v>
      </c>
      <c r="F71" s="146">
        <f t="shared" si="1"/>
        <v>7938.92</v>
      </c>
      <c r="G71" s="146">
        <v>213</v>
      </c>
      <c r="J71" s="146">
        <f t="shared" si="2"/>
        <v>213</v>
      </c>
      <c r="K71" s="716">
        <f t="shared" si="7"/>
        <v>0.13446969696969699</v>
      </c>
      <c r="L71" s="151">
        <f t="shared" ref="L71:L134" si="10">K71*4281.45</f>
        <v>575.7252840909091</v>
      </c>
      <c r="M71" s="151">
        <f t="shared" si="8"/>
        <v>126.65956250000001</v>
      </c>
      <c r="N71" s="151">
        <v>193.97716363636363</v>
      </c>
      <c r="O71" s="151">
        <v>308.59842519685037</v>
      </c>
      <c r="P71" s="794">
        <v>105.69879786718373</v>
      </c>
      <c r="Q71" s="151"/>
      <c r="R71" s="725">
        <f t="shared" si="9"/>
        <v>0.14065919163500112</v>
      </c>
    </row>
    <row r="72" spans="1:19" x14ac:dyDescent="0.3">
      <c r="A72" s="365">
        <v>6</v>
      </c>
      <c r="B72" s="321" t="s">
        <v>1115</v>
      </c>
      <c r="C72" s="146">
        <v>7102.99</v>
      </c>
      <c r="F72" s="146">
        <f t="shared" si="1"/>
        <v>7102.99</v>
      </c>
      <c r="G72" s="146">
        <v>108</v>
      </c>
      <c r="J72" s="146">
        <f t="shared" si="2"/>
        <v>108</v>
      </c>
      <c r="K72" s="716">
        <f t="shared" si="7"/>
        <v>6.8181818181818191E-2</v>
      </c>
      <c r="L72" s="151">
        <f t="shared" si="10"/>
        <v>291.91704545454547</v>
      </c>
      <c r="M72" s="151">
        <f t="shared" si="8"/>
        <v>64.22175</v>
      </c>
      <c r="N72" s="151">
        <v>98.354618181818168</v>
      </c>
      <c r="O72" s="151">
        <v>156.4724409448819</v>
      </c>
      <c r="P72" s="794">
        <v>53.593756665050904</v>
      </c>
      <c r="Q72" s="151"/>
      <c r="R72" s="725">
        <f t="shared" si="9"/>
        <v>7.9713612586316221E-2</v>
      </c>
    </row>
    <row r="73" spans="1:19" x14ac:dyDescent="0.3">
      <c r="A73" s="365">
        <v>7</v>
      </c>
      <c r="B73" s="321" t="s">
        <v>1116</v>
      </c>
      <c r="C73" s="146">
        <v>2474.6</v>
      </c>
      <c r="E73" s="146">
        <v>54.25</v>
      </c>
      <c r="F73" s="146">
        <f t="shared" si="1"/>
        <v>2528.85</v>
      </c>
      <c r="G73" s="146">
        <v>43</v>
      </c>
      <c r="H73" s="146">
        <v>1</v>
      </c>
      <c r="J73" s="146">
        <f t="shared" si="2"/>
        <v>44</v>
      </c>
      <c r="K73" s="716">
        <f t="shared" si="7"/>
        <v>2.777777777777778E-2</v>
      </c>
      <c r="L73" s="151">
        <f t="shared" si="10"/>
        <v>118.92916666666667</v>
      </c>
      <c r="M73" s="151">
        <f t="shared" si="8"/>
        <v>26.164416666666668</v>
      </c>
      <c r="N73" s="151">
        <v>40.070399999999999</v>
      </c>
      <c r="O73" s="151">
        <v>63.748031496062993</v>
      </c>
      <c r="P73" s="794">
        <v>21.834493456131849</v>
      </c>
      <c r="Q73" s="151"/>
      <c r="R73" s="725">
        <f t="shared" si="9"/>
        <v>9.1217790017410358E-2</v>
      </c>
    </row>
    <row r="74" spans="1:19" x14ac:dyDescent="0.3">
      <c r="A74" s="365">
        <v>8</v>
      </c>
      <c r="B74" s="321" t="s">
        <v>1117</v>
      </c>
      <c r="C74" s="146">
        <v>4250.83</v>
      </c>
      <c r="F74" s="146">
        <f t="shared" si="1"/>
        <v>4250.83</v>
      </c>
      <c r="G74" s="146">
        <v>72</v>
      </c>
      <c r="J74" s="146">
        <f t="shared" si="2"/>
        <v>72</v>
      </c>
      <c r="K74" s="716">
        <f t="shared" si="7"/>
        <v>4.5454545454545456E-2</v>
      </c>
      <c r="L74" s="151">
        <f t="shared" si="10"/>
        <v>194.61136363636362</v>
      </c>
      <c r="M74" s="151">
        <f t="shared" si="8"/>
        <v>42.814499999999995</v>
      </c>
      <c r="N74" s="151">
        <v>65.569745454545455</v>
      </c>
      <c r="O74" s="151">
        <v>104.31496062992126</v>
      </c>
      <c r="P74" s="794">
        <v>35.729171110033938</v>
      </c>
      <c r="Q74" s="151"/>
      <c r="R74" s="725">
        <f t="shared" si="9"/>
        <v>8.8799127553047016E-2</v>
      </c>
    </row>
    <row r="75" spans="1:19" x14ac:dyDescent="0.3">
      <c r="A75" s="365">
        <v>9</v>
      </c>
      <c r="B75" s="321" t="s">
        <v>1118</v>
      </c>
      <c r="C75" s="146">
        <v>2862.08</v>
      </c>
      <c r="F75" s="146">
        <f t="shared" si="1"/>
        <v>2862.08</v>
      </c>
      <c r="G75" s="146">
        <v>69</v>
      </c>
      <c r="J75" s="146">
        <f t="shared" si="2"/>
        <v>69</v>
      </c>
      <c r="K75" s="716">
        <f t="shared" si="7"/>
        <v>4.3560606060606064E-2</v>
      </c>
      <c r="L75" s="151">
        <f t="shared" si="10"/>
        <v>186.50255681818183</v>
      </c>
      <c r="M75" s="151">
        <f t="shared" si="8"/>
        <v>41.030562500000002</v>
      </c>
      <c r="N75" s="151">
        <v>62.837672727272725</v>
      </c>
      <c r="O75" s="151">
        <v>99.968503937007867</v>
      </c>
      <c r="P75" s="794">
        <v>34.240455647115859</v>
      </c>
      <c r="Q75" s="151"/>
      <c r="R75" s="725">
        <f t="shared" si="9"/>
        <v>0.12639132340895629</v>
      </c>
    </row>
    <row r="76" spans="1:19" x14ac:dyDescent="0.3">
      <c r="A76" s="365">
        <v>10</v>
      </c>
      <c r="B76" s="321" t="s">
        <v>1119</v>
      </c>
      <c r="C76" s="146">
        <v>2523.4899999999998</v>
      </c>
      <c r="F76" s="146">
        <f t="shared" ref="F76:F131" si="11">C76+D76+E76</f>
        <v>2523.4899999999998</v>
      </c>
      <c r="G76" s="146">
        <v>40</v>
      </c>
      <c r="J76" s="146">
        <f t="shared" ref="J76:J131" si="12">G76+H76+I76</f>
        <v>40</v>
      </c>
      <c r="K76" s="716">
        <f t="shared" si="7"/>
        <v>2.5252525252525256E-2</v>
      </c>
      <c r="L76" s="151">
        <f t="shared" si="10"/>
        <v>108.11742424242425</v>
      </c>
      <c r="M76" s="151">
        <f t="shared" si="8"/>
        <v>23.785833333333336</v>
      </c>
      <c r="N76" s="151">
        <v>36.42763636363636</v>
      </c>
      <c r="O76" s="151">
        <v>57.952755905511808</v>
      </c>
      <c r="P76" s="794">
        <v>13.257198254968493</v>
      </c>
      <c r="Q76" s="151"/>
      <c r="R76" s="725">
        <f t="shared" si="9"/>
        <v>8.048900995693975E-2</v>
      </c>
    </row>
    <row r="77" spans="1:19" x14ac:dyDescent="0.3">
      <c r="A77" s="365">
        <v>11</v>
      </c>
      <c r="B77" s="321" t="s">
        <v>1120</v>
      </c>
      <c r="C77" s="146">
        <v>2727.04</v>
      </c>
      <c r="F77" s="146">
        <f t="shared" si="11"/>
        <v>2727.04</v>
      </c>
      <c r="G77" s="146">
        <v>75</v>
      </c>
      <c r="J77" s="146">
        <f t="shared" si="12"/>
        <v>75</v>
      </c>
      <c r="K77" s="716">
        <f t="shared" si="7"/>
        <v>4.7348484848484855E-2</v>
      </c>
      <c r="L77" s="151">
        <f t="shared" si="10"/>
        <v>202.72017045454547</v>
      </c>
      <c r="M77" s="151">
        <f t="shared" si="8"/>
        <v>44.598437500000003</v>
      </c>
      <c r="N77" s="151">
        <v>68.301818181818177</v>
      </c>
      <c r="O77" s="151">
        <v>108.66141732283464</v>
      </c>
      <c r="P77" s="794">
        <v>37.217886572952018</v>
      </c>
      <c r="Q77" s="151"/>
      <c r="R77" s="725">
        <f t="shared" si="9"/>
        <v>0.14418487145415254</v>
      </c>
    </row>
    <row r="78" spans="1:19" x14ac:dyDescent="0.3">
      <c r="A78" s="365">
        <v>12</v>
      </c>
      <c r="B78" s="321" t="s">
        <v>1121</v>
      </c>
      <c r="C78" s="146">
        <v>11004.98</v>
      </c>
      <c r="E78" s="146">
        <v>70.8</v>
      </c>
      <c r="F78" s="146">
        <f t="shared" si="11"/>
        <v>11075.779999999999</v>
      </c>
      <c r="G78" s="146">
        <v>179</v>
      </c>
      <c r="J78" s="146">
        <f t="shared" si="12"/>
        <v>179</v>
      </c>
      <c r="K78" s="716">
        <f t="shared" si="7"/>
        <v>0.11300505050505051</v>
      </c>
      <c r="L78" s="151">
        <f t="shared" si="10"/>
        <v>483.82547348484849</v>
      </c>
      <c r="M78" s="151">
        <f t="shared" si="8"/>
        <v>106.44160416666666</v>
      </c>
      <c r="N78" s="151">
        <v>163.01367272727273</v>
      </c>
      <c r="O78" s="151">
        <v>259.33858267716539</v>
      </c>
      <c r="P78" s="794">
        <v>88.826689287445475</v>
      </c>
      <c r="Q78" s="151"/>
      <c r="R78" s="725">
        <f t="shared" si="9"/>
        <v>8.4728330611128611E-2</v>
      </c>
    </row>
    <row r="79" spans="1:19" x14ac:dyDescent="0.3">
      <c r="A79" s="365">
        <v>13</v>
      </c>
      <c r="B79" s="321" t="s">
        <v>1122</v>
      </c>
      <c r="C79" s="146">
        <v>6322.5</v>
      </c>
      <c r="F79" s="146">
        <f t="shared" si="11"/>
        <v>6322.5</v>
      </c>
      <c r="G79" s="146">
        <v>109</v>
      </c>
      <c r="J79" s="146">
        <f t="shared" si="12"/>
        <v>109</v>
      </c>
      <c r="K79" s="716">
        <f t="shared" si="7"/>
        <v>6.8813131313131312E-2</v>
      </c>
      <c r="L79" s="151">
        <f t="shared" si="10"/>
        <v>294.61998106060605</v>
      </c>
      <c r="M79" s="151">
        <f t="shared" si="8"/>
        <v>64.816395833333331</v>
      </c>
      <c r="N79" s="151">
        <v>99.265309090909085</v>
      </c>
      <c r="O79" s="151">
        <v>157.92125984251967</v>
      </c>
      <c r="P79" s="794">
        <v>54.089995152690264</v>
      </c>
      <c r="Q79" s="151"/>
      <c r="R79" s="725">
        <f t="shared" si="9"/>
        <v>9.0383176257674863E-2</v>
      </c>
    </row>
    <row r="80" spans="1:19" x14ac:dyDescent="0.3">
      <c r="A80" s="365">
        <v>14</v>
      </c>
      <c r="B80" s="321" t="s">
        <v>2182</v>
      </c>
      <c r="C80" s="146">
        <v>6397.6</v>
      </c>
      <c r="F80" s="146">
        <f t="shared" si="11"/>
        <v>6397.6</v>
      </c>
      <c r="G80" s="146">
        <v>108</v>
      </c>
      <c r="J80" s="146">
        <f t="shared" si="12"/>
        <v>108</v>
      </c>
      <c r="K80" s="716">
        <f t="shared" si="7"/>
        <v>6.8181818181818191E-2</v>
      </c>
      <c r="L80" s="151">
        <f t="shared" si="10"/>
        <v>291.91704545454547</v>
      </c>
      <c r="M80" s="151">
        <f t="shared" si="8"/>
        <v>64.22175</v>
      </c>
      <c r="N80" s="151">
        <v>98.354618181818168</v>
      </c>
      <c r="O80" s="151">
        <v>156.4724409448819</v>
      </c>
      <c r="P80" s="794">
        <v>53.593756665050904</v>
      </c>
      <c r="Q80" s="151"/>
      <c r="R80" s="725">
        <f t="shared" si="9"/>
        <v>8.8502718685831899E-2</v>
      </c>
    </row>
    <row r="81" spans="1:20" x14ac:dyDescent="0.3">
      <c r="A81" s="365">
        <v>15</v>
      </c>
      <c r="B81" s="321" t="s">
        <v>2179</v>
      </c>
      <c r="C81" s="146">
        <v>566.29999999999995</v>
      </c>
      <c r="F81" s="146">
        <f t="shared" si="11"/>
        <v>566.29999999999995</v>
      </c>
      <c r="G81" s="146">
        <v>30</v>
      </c>
      <c r="J81" s="146">
        <f t="shared" si="12"/>
        <v>30</v>
      </c>
      <c r="K81" s="716">
        <f t="shared" si="7"/>
        <v>1.893939393939394E-2</v>
      </c>
      <c r="L81" s="151">
        <f t="shared" si="10"/>
        <v>81.088068181818187</v>
      </c>
      <c r="M81" s="151">
        <f t="shared" si="8"/>
        <v>17.839375</v>
      </c>
      <c r="N81" s="151">
        <v>0</v>
      </c>
      <c r="O81" s="151">
        <v>43.464566929133859</v>
      </c>
      <c r="P81" s="794">
        <v>11.491999999999999</v>
      </c>
      <c r="Q81" s="151"/>
      <c r="R81" s="725">
        <f t="shared" si="9"/>
        <v>0.27173584692027553</v>
      </c>
    </row>
    <row r="82" spans="1:20" s="554" customFormat="1" ht="14.5" x14ac:dyDescent="0.35">
      <c r="A82" s="406"/>
      <c r="B82" s="378" t="s">
        <v>1124</v>
      </c>
      <c r="C82" s="380">
        <f t="shared" ref="C82:Q82" si="13">SUM(C67:C81)</f>
        <v>84150.38</v>
      </c>
      <c r="D82" s="380">
        <f t="shared" si="13"/>
        <v>0</v>
      </c>
      <c r="E82" s="380">
        <f t="shared" si="13"/>
        <v>245.64999999999998</v>
      </c>
      <c r="F82" s="380">
        <f t="shared" si="13"/>
        <v>84396.030000000013</v>
      </c>
      <c r="G82" s="380">
        <f t="shared" si="13"/>
        <v>1581</v>
      </c>
      <c r="H82" s="380">
        <f t="shared" si="13"/>
        <v>2</v>
      </c>
      <c r="I82" s="380">
        <f t="shared" si="13"/>
        <v>1</v>
      </c>
      <c r="J82" s="380">
        <f t="shared" si="13"/>
        <v>1584</v>
      </c>
      <c r="K82" s="380">
        <f t="shared" si="13"/>
        <v>1.0000000000000002</v>
      </c>
      <c r="L82" s="151">
        <f t="shared" si="10"/>
        <v>4281.4500000000007</v>
      </c>
      <c r="M82" s="380">
        <f t="shared" si="13"/>
        <v>941.9190000000001</v>
      </c>
      <c r="N82" s="380">
        <f t="shared" si="13"/>
        <v>1415.2036718181816</v>
      </c>
      <c r="O82" s="380">
        <f t="shared" si="13"/>
        <v>2294.9291338582675</v>
      </c>
      <c r="P82" s="795">
        <f t="shared" si="13"/>
        <v>776.0542685409597</v>
      </c>
      <c r="Q82" s="380">
        <f t="shared" si="13"/>
        <v>0</v>
      </c>
      <c r="R82" s="725">
        <f t="shared" si="9"/>
        <v>9.8278940400386455E-2</v>
      </c>
    </row>
    <row r="83" spans="1:20" x14ac:dyDescent="0.3">
      <c r="A83" s="787" t="s">
        <v>481</v>
      </c>
      <c r="F83" s="146">
        <f t="shared" si="11"/>
        <v>0</v>
      </c>
      <c r="L83" s="151">
        <f t="shared" si="10"/>
        <v>0</v>
      </c>
      <c r="M83" s="151"/>
      <c r="N83" s="151"/>
      <c r="O83" s="151"/>
      <c r="P83" s="794"/>
      <c r="Q83" s="151"/>
      <c r="R83" s="725"/>
    </row>
    <row r="84" spans="1:20" x14ac:dyDescent="0.3">
      <c r="A84" s="365">
        <v>1</v>
      </c>
      <c r="B84" s="327" t="s">
        <v>482</v>
      </c>
      <c r="C84" s="156">
        <v>478.7</v>
      </c>
      <c r="D84" s="157">
        <v>165.3</v>
      </c>
      <c r="E84" s="157">
        <v>45.3</v>
      </c>
      <c r="F84" s="524">
        <f t="shared" si="11"/>
        <v>689.3</v>
      </c>
      <c r="G84" s="726">
        <v>10</v>
      </c>
      <c r="H84" s="146">
        <v>1</v>
      </c>
      <c r="I84" s="146">
        <v>1</v>
      </c>
      <c r="J84" s="146">
        <f t="shared" si="12"/>
        <v>12</v>
      </c>
      <c r="K84" s="784">
        <f t="shared" ref="K84:K147" si="14">2.5/4796*J84</f>
        <v>6.255212677231026E-3</v>
      </c>
      <c r="L84" s="151">
        <f t="shared" si="10"/>
        <v>26.781380316930775</v>
      </c>
      <c r="M84" s="151">
        <f t="shared" si="8"/>
        <v>5.8919036697247709</v>
      </c>
      <c r="N84" s="151">
        <v>4.3563802029405672</v>
      </c>
      <c r="O84" s="151">
        <v>11.104405552202774</v>
      </c>
      <c r="P84" s="794">
        <v>2.4623932651834037</v>
      </c>
      <c r="Q84" s="796">
        <f>P84*1.219</f>
        <v>3.0016573902585693</v>
      </c>
      <c r="R84" s="725">
        <f t="shared" si="9"/>
        <v>6.7082667639694935E-2</v>
      </c>
    </row>
    <row r="85" spans="1:20" x14ac:dyDescent="0.3">
      <c r="A85" s="286">
        <v>2</v>
      </c>
      <c r="B85" s="327" t="s">
        <v>483</v>
      </c>
      <c r="C85" s="156">
        <v>316.39999999999998</v>
      </c>
      <c r="D85" s="157"/>
      <c r="E85" s="157">
        <v>39.9</v>
      </c>
      <c r="F85" s="524">
        <f t="shared" si="11"/>
        <v>356.29999999999995</v>
      </c>
      <c r="G85" s="726">
        <v>7</v>
      </c>
      <c r="I85" s="146">
        <v>1</v>
      </c>
      <c r="J85" s="146">
        <f t="shared" si="12"/>
        <v>8</v>
      </c>
      <c r="K85" s="784">
        <f t="shared" si="14"/>
        <v>4.1701417848206837E-3</v>
      </c>
      <c r="L85" s="151">
        <f t="shared" si="10"/>
        <v>17.854253544620516</v>
      </c>
      <c r="M85" s="151">
        <f t="shared" si="8"/>
        <v>3.9279357798165133</v>
      </c>
      <c r="N85" s="151">
        <v>2.9042534686270449</v>
      </c>
      <c r="O85" s="151">
        <v>7.4029370348018499</v>
      </c>
      <c r="P85" s="794">
        <v>1.6415955101222692</v>
      </c>
      <c r="Q85" s="796">
        <f t="shared" ref="Q85:Q141" si="15">P85*1.219</f>
        <v>2.0011049268390462</v>
      </c>
      <c r="R85" s="725">
        <f t="shared" si="9"/>
        <v>8.6519006088580278E-2</v>
      </c>
      <c r="T85" s="165">
        <v>2</v>
      </c>
    </row>
    <row r="86" spans="1:20" x14ac:dyDescent="0.3">
      <c r="A86" s="286">
        <v>3</v>
      </c>
      <c r="B86" s="327" t="s">
        <v>484</v>
      </c>
      <c r="C86" s="156">
        <v>590.26</v>
      </c>
      <c r="D86" s="157"/>
      <c r="E86" s="157">
        <v>27.8</v>
      </c>
      <c r="F86" s="524">
        <f t="shared" si="11"/>
        <v>618.05999999999995</v>
      </c>
      <c r="G86" s="726">
        <v>15</v>
      </c>
      <c r="I86" s="146">
        <v>1</v>
      </c>
      <c r="J86" s="146">
        <f t="shared" si="12"/>
        <v>16</v>
      </c>
      <c r="K86" s="784">
        <f t="shared" si="14"/>
        <v>8.3402835696413675E-3</v>
      </c>
      <c r="L86" s="151">
        <f t="shared" si="10"/>
        <v>35.708507089241031</v>
      </c>
      <c r="M86" s="151">
        <f t="shared" si="8"/>
        <v>7.8558715596330266</v>
      </c>
      <c r="N86" s="151">
        <v>5.8085069372540898</v>
      </c>
      <c r="O86" s="151">
        <v>14.8058740696037</v>
      </c>
      <c r="P86" s="794">
        <v>3.2831910202445385</v>
      </c>
      <c r="Q86" s="796">
        <f t="shared" si="15"/>
        <v>4.0022098536780923</v>
      </c>
      <c r="R86" s="725">
        <f t="shared" si="9"/>
        <v>9.9753169172446532E-2</v>
      </c>
    </row>
    <row r="87" spans="1:20" x14ac:dyDescent="0.3">
      <c r="A87" s="365">
        <v>4</v>
      </c>
      <c r="B87" s="327" t="s">
        <v>485</v>
      </c>
      <c r="C87" s="156">
        <v>1277.7</v>
      </c>
      <c r="D87" s="157"/>
      <c r="E87" s="157">
        <v>49.7</v>
      </c>
      <c r="F87" s="524">
        <f t="shared" si="11"/>
        <v>1327.4</v>
      </c>
      <c r="G87" s="726">
        <v>21</v>
      </c>
      <c r="I87" s="146">
        <v>1</v>
      </c>
      <c r="J87" s="146">
        <f t="shared" si="12"/>
        <v>22</v>
      </c>
      <c r="K87" s="784">
        <f t="shared" si="14"/>
        <v>1.146788990825688E-2</v>
      </c>
      <c r="L87" s="151">
        <f t="shared" si="10"/>
        <v>49.099197247706414</v>
      </c>
      <c r="M87" s="151">
        <f t="shared" si="8"/>
        <v>10.801823394495411</v>
      </c>
      <c r="N87" s="151">
        <v>7.9866970387243725</v>
      </c>
      <c r="O87" s="151">
        <v>20.358076845705089</v>
      </c>
      <c r="P87" s="794">
        <v>4.5143876528362403</v>
      </c>
      <c r="Q87" s="796">
        <f t="shared" si="15"/>
        <v>5.5030385488073774</v>
      </c>
      <c r="R87" s="725">
        <f t="shared" si="9"/>
        <v>6.3864310035214075E-2</v>
      </c>
    </row>
    <row r="88" spans="1:20" x14ac:dyDescent="0.3">
      <c r="A88" s="286">
        <v>5</v>
      </c>
      <c r="B88" s="327" t="s">
        <v>486</v>
      </c>
      <c r="C88" s="156">
        <v>1422.3</v>
      </c>
      <c r="D88" s="157"/>
      <c r="E88" s="157">
        <v>106</v>
      </c>
      <c r="F88" s="524">
        <f t="shared" si="11"/>
        <v>1528.3</v>
      </c>
      <c r="G88" s="726">
        <v>23</v>
      </c>
      <c r="I88" s="146">
        <v>2</v>
      </c>
      <c r="J88" s="146">
        <f t="shared" si="12"/>
        <v>25</v>
      </c>
      <c r="K88" s="784">
        <f t="shared" si="14"/>
        <v>1.3031693077564637E-2</v>
      </c>
      <c r="L88" s="151">
        <f t="shared" si="10"/>
        <v>55.794542326939116</v>
      </c>
      <c r="M88" s="151">
        <f t="shared" si="8"/>
        <v>12.274799311926605</v>
      </c>
      <c r="N88" s="151">
        <v>9.0757920894595152</v>
      </c>
      <c r="O88" s="151">
        <v>23.134178233755783</v>
      </c>
      <c r="P88" s="794">
        <v>5.1299859691320915</v>
      </c>
      <c r="Q88" s="796">
        <f t="shared" si="15"/>
        <v>6.2534528963720195</v>
      </c>
      <c r="R88" s="725">
        <f t="shared" si="9"/>
        <v>6.3033112505236938E-2</v>
      </c>
    </row>
    <row r="89" spans="1:20" x14ac:dyDescent="0.3">
      <c r="A89" s="286">
        <v>6</v>
      </c>
      <c r="B89" s="327" t="s">
        <v>487</v>
      </c>
      <c r="C89" s="156">
        <v>736.94</v>
      </c>
      <c r="D89" s="157"/>
      <c r="E89" s="157"/>
      <c r="F89" s="524">
        <f t="shared" si="11"/>
        <v>736.94</v>
      </c>
      <c r="G89" s="726">
        <v>15</v>
      </c>
      <c r="J89" s="146">
        <f t="shared" si="12"/>
        <v>15</v>
      </c>
      <c r="K89" s="784">
        <f t="shared" si="14"/>
        <v>7.8190158465387821E-3</v>
      </c>
      <c r="L89" s="151">
        <f t="shared" si="10"/>
        <v>33.476725396163467</v>
      </c>
      <c r="M89" s="151">
        <f t="shared" si="8"/>
        <v>7.3648795871559622</v>
      </c>
      <c r="N89" s="151">
        <v>5.4454752536757089</v>
      </c>
      <c r="O89" s="151">
        <v>13.88050694025347</v>
      </c>
      <c r="P89" s="794">
        <v>3.0779915814792549</v>
      </c>
      <c r="Q89" s="796">
        <f t="shared" si="15"/>
        <v>3.7520717378232118</v>
      </c>
      <c r="R89" s="725">
        <f t="shared" si="9"/>
        <v>7.8432577285874217E-2</v>
      </c>
    </row>
    <row r="90" spans="1:20" x14ac:dyDescent="0.3">
      <c r="A90" s="365">
        <v>7</v>
      </c>
      <c r="B90" s="327" t="s">
        <v>488</v>
      </c>
      <c r="C90" s="156">
        <v>588.29</v>
      </c>
      <c r="D90" s="157"/>
      <c r="E90" s="157"/>
      <c r="F90" s="524">
        <f t="shared" si="11"/>
        <v>588.29</v>
      </c>
      <c r="G90" s="726">
        <v>13</v>
      </c>
      <c r="J90" s="146">
        <f t="shared" si="12"/>
        <v>13</v>
      </c>
      <c r="K90" s="784">
        <f t="shared" si="14"/>
        <v>6.7764804003336114E-3</v>
      </c>
      <c r="L90" s="151">
        <f t="shared" si="10"/>
        <v>29.01316201000834</v>
      </c>
      <c r="M90" s="151">
        <f t="shared" si="8"/>
        <v>6.3828956422018353</v>
      </c>
      <c r="N90" s="151">
        <v>4.7194118865189481</v>
      </c>
      <c r="O90" s="151">
        <v>12.029772681553007</v>
      </c>
      <c r="P90" s="794">
        <v>2.6675927039486873</v>
      </c>
      <c r="Q90" s="796">
        <f t="shared" si="15"/>
        <v>3.2517955061134503</v>
      </c>
      <c r="R90" s="725">
        <f t="shared" si="9"/>
        <v>8.5150900130398055E-2</v>
      </c>
    </row>
    <row r="91" spans="1:20" ht="14.5" x14ac:dyDescent="0.35">
      <c r="A91" s="286">
        <v>8</v>
      </c>
      <c r="B91" s="328" t="s">
        <v>489</v>
      </c>
      <c r="C91" s="156">
        <v>264.32</v>
      </c>
      <c r="D91" s="157"/>
      <c r="E91" s="157"/>
      <c r="F91" s="524">
        <f t="shared" si="11"/>
        <v>264.32</v>
      </c>
      <c r="G91" s="726">
        <v>6</v>
      </c>
      <c r="J91" s="146">
        <f t="shared" si="12"/>
        <v>6</v>
      </c>
      <c r="K91" s="784">
        <f t="shared" si="14"/>
        <v>3.127606338615513E-3</v>
      </c>
      <c r="L91" s="151">
        <f t="shared" si="10"/>
        <v>13.390690158465388</v>
      </c>
      <c r="M91" s="151">
        <f t="shared" si="8"/>
        <v>2.9459518348623854</v>
      </c>
      <c r="N91" s="151">
        <v>2.1781901014702836</v>
      </c>
      <c r="O91" s="151">
        <v>5.552202776101387</v>
      </c>
      <c r="P91" s="794">
        <v>1.2311966325917019</v>
      </c>
      <c r="Q91" s="796">
        <f t="shared" si="15"/>
        <v>1.5008286951292846</v>
      </c>
      <c r="R91" s="725">
        <f t="shared" si="9"/>
        <v>8.7469890292149133E-2</v>
      </c>
    </row>
    <row r="92" spans="1:20" x14ac:dyDescent="0.3">
      <c r="A92" s="286">
        <v>9</v>
      </c>
      <c r="B92" s="327" t="s">
        <v>490</v>
      </c>
      <c r="C92" s="156">
        <v>181.4</v>
      </c>
      <c r="D92" s="157"/>
      <c r="E92" s="157">
        <v>21.3</v>
      </c>
      <c r="F92" s="524">
        <f t="shared" si="11"/>
        <v>202.70000000000002</v>
      </c>
      <c r="G92" s="726">
        <v>5</v>
      </c>
      <c r="I92" s="146">
        <v>1</v>
      </c>
      <c r="J92" s="146">
        <f t="shared" si="12"/>
        <v>6</v>
      </c>
      <c r="K92" s="784">
        <f t="shared" si="14"/>
        <v>3.127606338615513E-3</v>
      </c>
      <c r="L92" s="151">
        <f t="shared" si="10"/>
        <v>13.390690158465388</v>
      </c>
      <c r="M92" s="151">
        <f t="shared" si="8"/>
        <v>2.9459518348623854</v>
      </c>
      <c r="N92" s="151">
        <v>2.1781901014702836</v>
      </c>
      <c r="O92" s="151">
        <v>5.552202776101387</v>
      </c>
      <c r="P92" s="794">
        <v>1.2311966325917019</v>
      </c>
      <c r="Q92" s="796">
        <f t="shared" si="15"/>
        <v>1.5008286951292846</v>
      </c>
      <c r="R92" s="725">
        <f t="shared" si="9"/>
        <v>0.11406039172185919</v>
      </c>
    </row>
    <row r="93" spans="1:20" x14ac:dyDescent="0.3">
      <c r="A93" s="365">
        <v>10</v>
      </c>
      <c r="B93" s="327" t="s">
        <v>491</v>
      </c>
      <c r="C93" s="156">
        <v>366.9</v>
      </c>
      <c r="D93" s="157"/>
      <c r="E93" s="157"/>
      <c r="F93" s="524">
        <f t="shared" si="11"/>
        <v>366.9</v>
      </c>
      <c r="G93" s="726">
        <v>9</v>
      </c>
      <c r="J93" s="146">
        <f t="shared" si="12"/>
        <v>9</v>
      </c>
      <c r="K93" s="784">
        <f t="shared" si="14"/>
        <v>4.6914095079232691E-3</v>
      </c>
      <c r="L93" s="151">
        <f t="shared" si="10"/>
        <v>20.086035237698081</v>
      </c>
      <c r="M93" s="151">
        <f t="shared" si="8"/>
        <v>4.4189277522935777</v>
      </c>
      <c r="N93" s="151">
        <v>3.2672851522054258</v>
      </c>
      <c r="O93" s="151">
        <v>8.3283041641520814</v>
      </c>
      <c r="P93" s="794">
        <v>1.8467949488875528</v>
      </c>
      <c r="Q93" s="796">
        <f t="shared" si="15"/>
        <v>2.2512430426939272</v>
      </c>
      <c r="R93" s="725">
        <f t="shared" si="9"/>
        <v>9.452183729362576E-2</v>
      </c>
    </row>
    <row r="94" spans="1:20" x14ac:dyDescent="0.3">
      <c r="A94" s="286">
        <v>11</v>
      </c>
      <c r="B94" s="327" t="s">
        <v>492</v>
      </c>
      <c r="C94" s="156">
        <v>580.66999999999996</v>
      </c>
      <c r="D94" s="157"/>
      <c r="E94" s="157"/>
      <c r="F94" s="524">
        <f t="shared" si="11"/>
        <v>580.66999999999996</v>
      </c>
      <c r="G94" s="726">
        <v>13</v>
      </c>
      <c r="J94" s="146">
        <f t="shared" si="12"/>
        <v>13</v>
      </c>
      <c r="K94" s="784">
        <f t="shared" si="14"/>
        <v>6.7764804003336114E-3</v>
      </c>
      <c r="L94" s="151">
        <f t="shared" si="10"/>
        <v>29.01316201000834</v>
      </c>
      <c r="M94" s="151">
        <f t="shared" si="8"/>
        <v>6.3828956422018353</v>
      </c>
      <c r="N94" s="151">
        <v>4.7194118865189481</v>
      </c>
      <c r="O94" s="151">
        <v>12.029772681553007</v>
      </c>
      <c r="P94" s="794">
        <v>2.6675927039486873</v>
      </c>
      <c r="Q94" s="796">
        <f t="shared" si="15"/>
        <v>3.2517955061134503</v>
      </c>
      <c r="R94" s="725">
        <f t="shared" si="9"/>
        <v>8.6268315975875934E-2</v>
      </c>
    </row>
    <row r="95" spans="1:20" x14ac:dyDescent="0.3">
      <c r="A95" s="286">
        <v>12</v>
      </c>
      <c r="B95" s="327" t="s">
        <v>493</v>
      </c>
      <c r="C95" s="156">
        <v>583.6</v>
      </c>
      <c r="D95" s="157">
        <v>29.3</v>
      </c>
      <c r="E95" s="157"/>
      <c r="F95" s="524">
        <f t="shared" si="11"/>
        <v>612.9</v>
      </c>
      <c r="G95" s="726">
        <v>14</v>
      </c>
      <c r="H95" s="146">
        <v>1</v>
      </c>
      <c r="J95" s="146">
        <f t="shared" si="12"/>
        <v>15</v>
      </c>
      <c r="K95" s="784">
        <f t="shared" si="14"/>
        <v>7.8190158465387821E-3</v>
      </c>
      <c r="L95" s="151">
        <f t="shared" si="10"/>
        <v>33.476725396163467</v>
      </c>
      <c r="M95" s="151">
        <f t="shared" si="8"/>
        <v>7.3648795871559622</v>
      </c>
      <c r="N95" s="151">
        <v>5.4454752536757089</v>
      </c>
      <c r="O95" s="151">
        <v>13.88050694025347</v>
      </c>
      <c r="P95" s="794">
        <v>3.0779915814792549</v>
      </c>
      <c r="Q95" s="796">
        <f t="shared" si="15"/>
        <v>3.7520717378232118</v>
      </c>
      <c r="R95" s="725">
        <f t="shared" si="9"/>
        <v>9.4305928381550261E-2</v>
      </c>
    </row>
    <row r="96" spans="1:20" x14ac:dyDescent="0.3">
      <c r="A96" s="365">
        <v>13</v>
      </c>
      <c r="B96" s="327" t="s">
        <v>495</v>
      </c>
      <c r="C96" s="156">
        <v>851.5</v>
      </c>
      <c r="D96" s="157"/>
      <c r="E96" s="157"/>
      <c r="F96" s="524">
        <f t="shared" si="11"/>
        <v>851.5</v>
      </c>
      <c r="G96" s="726">
        <v>14</v>
      </c>
      <c r="J96" s="146">
        <f t="shared" si="12"/>
        <v>14</v>
      </c>
      <c r="K96" s="784">
        <f t="shared" si="14"/>
        <v>7.2977481234361968E-3</v>
      </c>
      <c r="L96" s="151">
        <f t="shared" si="10"/>
        <v>31.244943703085902</v>
      </c>
      <c r="M96" s="151">
        <f t="shared" si="8"/>
        <v>6.8738876146788987</v>
      </c>
      <c r="N96" s="151">
        <v>5.0824435700973281</v>
      </c>
      <c r="O96" s="151">
        <v>12.955139810903237</v>
      </c>
      <c r="P96" s="794">
        <v>2.8727921427139709</v>
      </c>
      <c r="Q96" s="796">
        <f t="shared" si="15"/>
        <v>3.5019336219683308</v>
      </c>
      <c r="R96" s="725">
        <f t="shared" si="9"/>
        <v>6.335497741794717E-2</v>
      </c>
    </row>
    <row r="97" spans="1:18" x14ac:dyDescent="0.3">
      <c r="A97" s="286">
        <v>14</v>
      </c>
      <c r="B97" s="327" t="s">
        <v>496</v>
      </c>
      <c r="C97" s="156">
        <v>510.4</v>
      </c>
      <c r="D97" s="157"/>
      <c r="E97" s="157">
        <v>35.200000000000003</v>
      </c>
      <c r="F97" s="524">
        <f t="shared" si="11"/>
        <v>545.6</v>
      </c>
      <c r="G97" s="726">
        <v>8</v>
      </c>
      <c r="I97" s="146">
        <v>1</v>
      </c>
      <c r="J97" s="146">
        <f t="shared" si="12"/>
        <v>9</v>
      </c>
      <c r="K97" s="784">
        <f t="shared" si="14"/>
        <v>4.6914095079232691E-3</v>
      </c>
      <c r="L97" s="151">
        <f t="shared" si="10"/>
        <v>20.086035237698081</v>
      </c>
      <c r="M97" s="151">
        <f t="shared" si="8"/>
        <v>4.4189277522935777</v>
      </c>
      <c r="N97" s="151">
        <v>3.2672851522054258</v>
      </c>
      <c r="O97" s="151">
        <v>8.3283041641520814</v>
      </c>
      <c r="P97" s="794">
        <v>1.8467949488875528</v>
      </c>
      <c r="Q97" s="796">
        <f t="shared" si="15"/>
        <v>2.2512430426939272</v>
      </c>
      <c r="R97" s="725">
        <f t="shared" si="9"/>
        <v>6.3563163678576409E-2</v>
      </c>
    </row>
    <row r="98" spans="1:18" x14ac:dyDescent="0.3">
      <c r="A98" s="286">
        <v>15</v>
      </c>
      <c r="B98" s="327" t="s">
        <v>497</v>
      </c>
      <c r="C98" s="156">
        <v>545.21</v>
      </c>
      <c r="D98" s="157"/>
      <c r="E98" s="157">
        <v>19.600000000000001</v>
      </c>
      <c r="F98" s="524">
        <f t="shared" si="11"/>
        <v>564.81000000000006</v>
      </c>
      <c r="G98" s="726">
        <v>8</v>
      </c>
      <c r="I98" s="146">
        <v>1</v>
      </c>
      <c r="J98" s="146">
        <f t="shared" si="12"/>
        <v>9</v>
      </c>
      <c r="K98" s="784">
        <f t="shared" si="14"/>
        <v>4.6914095079232691E-3</v>
      </c>
      <c r="L98" s="151">
        <f t="shared" si="10"/>
        <v>20.086035237698081</v>
      </c>
      <c r="M98" s="151">
        <f t="shared" si="8"/>
        <v>4.4189277522935777</v>
      </c>
      <c r="N98" s="151">
        <v>3.2672851522054258</v>
      </c>
      <c r="O98" s="151">
        <v>8.3283041641520814</v>
      </c>
      <c r="P98" s="794">
        <v>1.8467949488875528</v>
      </c>
      <c r="Q98" s="796">
        <f t="shared" si="15"/>
        <v>2.2512430426939272</v>
      </c>
      <c r="R98" s="725">
        <f t="shared" si="9"/>
        <v>6.1401289111437982E-2</v>
      </c>
    </row>
    <row r="99" spans="1:18" x14ac:dyDescent="0.3">
      <c r="A99" s="365">
        <v>16</v>
      </c>
      <c r="B99" s="327" t="s">
        <v>498</v>
      </c>
      <c r="C99" s="156">
        <v>536.25</v>
      </c>
      <c r="D99" s="157"/>
      <c r="E99" s="157"/>
      <c r="F99" s="524">
        <f t="shared" si="11"/>
        <v>536.25</v>
      </c>
      <c r="G99" s="726">
        <v>12</v>
      </c>
      <c r="J99" s="146">
        <f t="shared" si="12"/>
        <v>12</v>
      </c>
      <c r="K99" s="784">
        <f t="shared" si="14"/>
        <v>6.255212677231026E-3</v>
      </c>
      <c r="L99" s="151">
        <f t="shared" si="10"/>
        <v>26.781380316930775</v>
      </c>
      <c r="M99" s="151">
        <f t="shared" si="8"/>
        <v>5.8919036697247709</v>
      </c>
      <c r="N99" s="151">
        <v>4.3563802029405672</v>
      </c>
      <c r="O99" s="151">
        <v>11.104405552202774</v>
      </c>
      <c r="P99" s="794">
        <v>2.4623932651834037</v>
      </c>
      <c r="Q99" s="796">
        <f t="shared" si="15"/>
        <v>3.0016573902585693</v>
      </c>
      <c r="R99" s="725">
        <f t="shared" si="9"/>
        <v>8.6228592641569637E-2</v>
      </c>
    </row>
    <row r="100" spans="1:18" x14ac:dyDescent="0.3">
      <c r="A100" s="286">
        <v>17</v>
      </c>
      <c r="B100" s="327" t="s">
        <v>499</v>
      </c>
      <c r="C100" s="156">
        <v>534.97</v>
      </c>
      <c r="D100" s="157">
        <v>68.2</v>
      </c>
      <c r="E100" s="157"/>
      <c r="F100" s="524">
        <f t="shared" si="11"/>
        <v>603.17000000000007</v>
      </c>
      <c r="G100" s="726">
        <v>9</v>
      </c>
      <c r="H100" s="146">
        <v>1</v>
      </c>
      <c r="J100" s="146">
        <f t="shared" si="12"/>
        <v>10</v>
      </c>
      <c r="K100" s="784">
        <f t="shared" si="14"/>
        <v>5.2126772310258545E-3</v>
      </c>
      <c r="L100" s="151">
        <f t="shared" si="10"/>
        <v>22.317816930775642</v>
      </c>
      <c r="M100" s="151">
        <f t="shared" si="8"/>
        <v>4.9099197247706412</v>
      </c>
      <c r="N100" s="151">
        <v>3.6303168357838063</v>
      </c>
      <c r="O100" s="151">
        <v>9.2536712935023129</v>
      </c>
      <c r="P100" s="794">
        <v>2.0519943876528366</v>
      </c>
      <c r="Q100" s="796">
        <f t="shared" si="15"/>
        <v>2.5013811585488082</v>
      </c>
      <c r="R100" s="725">
        <f t="shared" si="9"/>
        <v>6.3884812468626456E-2</v>
      </c>
    </row>
    <row r="101" spans="1:18" x14ac:dyDescent="0.3">
      <c r="A101" s="286">
        <v>18</v>
      </c>
      <c r="B101" s="327" t="s">
        <v>500</v>
      </c>
      <c r="C101" s="156">
        <v>191.9</v>
      </c>
      <c r="D101" s="157"/>
      <c r="E101" s="157">
        <v>35</v>
      </c>
      <c r="F101" s="524">
        <f t="shared" si="11"/>
        <v>226.9</v>
      </c>
      <c r="G101" s="726">
        <v>5</v>
      </c>
      <c r="I101" s="146">
        <v>1</v>
      </c>
      <c r="J101" s="146">
        <f t="shared" si="12"/>
        <v>6</v>
      </c>
      <c r="K101" s="784">
        <f t="shared" si="14"/>
        <v>3.127606338615513E-3</v>
      </c>
      <c r="L101" s="151">
        <f t="shared" si="10"/>
        <v>13.390690158465388</v>
      </c>
      <c r="M101" s="151">
        <f t="shared" si="8"/>
        <v>2.9459518348623854</v>
      </c>
      <c r="N101" s="151">
        <v>2.1781901014702836</v>
      </c>
      <c r="O101" s="151">
        <v>5.552202776101387</v>
      </c>
      <c r="P101" s="794">
        <v>1.2311966325917019</v>
      </c>
      <c r="Q101" s="796">
        <f t="shared" si="15"/>
        <v>1.5008286951292846</v>
      </c>
      <c r="R101" s="725">
        <f t="shared" si="9"/>
        <v>0.10189529044522194</v>
      </c>
    </row>
    <row r="102" spans="1:18" x14ac:dyDescent="0.3">
      <c r="A102" s="365">
        <v>19</v>
      </c>
      <c r="B102" s="327" t="s">
        <v>501</v>
      </c>
      <c r="C102" s="156">
        <v>368.4</v>
      </c>
      <c r="D102" s="157"/>
      <c r="E102" s="157">
        <v>17.2</v>
      </c>
      <c r="F102" s="524">
        <f t="shared" si="11"/>
        <v>385.59999999999997</v>
      </c>
      <c r="G102" s="726">
        <v>6</v>
      </c>
      <c r="I102" s="146">
        <v>1</v>
      </c>
      <c r="J102" s="146">
        <f t="shared" si="12"/>
        <v>7</v>
      </c>
      <c r="K102" s="784">
        <f t="shared" si="14"/>
        <v>3.6488740617180984E-3</v>
      </c>
      <c r="L102" s="151">
        <f t="shared" si="10"/>
        <v>15.622471851542951</v>
      </c>
      <c r="M102" s="151">
        <f t="shared" si="8"/>
        <v>3.4369438073394494</v>
      </c>
      <c r="N102" s="151">
        <v>2.541221785048664</v>
      </c>
      <c r="O102" s="151">
        <v>6.4775699054516185</v>
      </c>
      <c r="P102" s="794">
        <v>1.4363960713569854</v>
      </c>
      <c r="Q102" s="796">
        <f t="shared" si="15"/>
        <v>1.7509668109841654</v>
      </c>
      <c r="R102" s="725">
        <f t="shared" si="9"/>
        <v>6.9951715860194524E-2</v>
      </c>
    </row>
    <row r="103" spans="1:18" x14ac:dyDescent="0.3">
      <c r="A103" s="286">
        <v>20</v>
      </c>
      <c r="B103" s="327" t="s">
        <v>502</v>
      </c>
      <c r="C103" s="156">
        <v>298.58</v>
      </c>
      <c r="D103" s="157">
        <v>41.6</v>
      </c>
      <c r="E103" s="157"/>
      <c r="F103" s="524">
        <f t="shared" si="11"/>
        <v>340.18</v>
      </c>
      <c r="G103" s="726">
        <v>6</v>
      </c>
      <c r="H103" s="146">
        <v>1</v>
      </c>
      <c r="J103" s="146">
        <f t="shared" si="12"/>
        <v>7</v>
      </c>
      <c r="K103" s="784">
        <f t="shared" si="14"/>
        <v>3.6488740617180984E-3</v>
      </c>
      <c r="L103" s="151">
        <f t="shared" si="10"/>
        <v>15.622471851542951</v>
      </c>
      <c r="M103" s="151">
        <f t="shared" si="8"/>
        <v>3.4369438073394494</v>
      </c>
      <c r="N103" s="151">
        <v>2.541221785048664</v>
      </c>
      <c r="O103" s="151">
        <v>6.4775699054516185</v>
      </c>
      <c r="P103" s="794">
        <v>1.4363960713569854</v>
      </c>
      <c r="Q103" s="796">
        <f t="shared" si="15"/>
        <v>1.7509668109841654</v>
      </c>
      <c r="R103" s="725">
        <f t="shared" si="9"/>
        <v>7.9291497547448422E-2</v>
      </c>
    </row>
    <row r="104" spans="1:18" x14ac:dyDescent="0.3">
      <c r="A104" s="286">
        <v>21</v>
      </c>
      <c r="B104" s="327" t="s">
        <v>503</v>
      </c>
      <c r="C104" s="156">
        <v>820.07</v>
      </c>
      <c r="D104" s="157"/>
      <c r="E104" s="157">
        <v>159.9</v>
      </c>
      <c r="F104" s="524">
        <f t="shared" si="11"/>
        <v>979.97</v>
      </c>
      <c r="G104" s="726">
        <v>14</v>
      </c>
      <c r="I104" s="146">
        <v>2</v>
      </c>
      <c r="J104" s="146">
        <f t="shared" si="12"/>
        <v>16</v>
      </c>
      <c r="K104" s="784">
        <f t="shared" si="14"/>
        <v>8.3402835696413675E-3</v>
      </c>
      <c r="L104" s="151">
        <f t="shared" si="10"/>
        <v>35.708507089241031</v>
      </c>
      <c r="M104" s="151">
        <f t="shared" si="8"/>
        <v>7.8558715596330266</v>
      </c>
      <c r="N104" s="151">
        <v>5.8085069372540898</v>
      </c>
      <c r="O104" s="151">
        <v>14.8058740696037</v>
      </c>
      <c r="P104" s="794">
        <v>3.2831910202445385</v>
      </c>
      <c r="Q104" s="796">
        <f t="shared" si="15"/>
        <v>4.0022098536780923</v>
      </c>
      <c r="R104" s="725">
        <f t="shared" si="9"/>
        <v>6.2913603211039407E-2</v>
      </c>
    </row>
    <row r="105" spans="1:18" x14ac:dyDescent="0.3">
      <c r="A105" s="365">
        <v>22</v>
      </c>
      <c r="B105" s="327" t="s">
        <v>504</v>
      </c>
      <c r="C105" s="156">
        <v>1330.1</v>
      </c>
      <c r="D105" s="157"/>
      <c r="E105" s="157"/>
      <c r="F105" s="524">
        <f t="shared" si="11"/>
        <v>1330.1</v>
      </c>
      <c r="G105" s="726">
        <v>24</v>
      </c>
      <c r="J105" s="146">
        <f t="shared" si="12"/>
        <v>24</v>
      </c>
      <c r="K105" s="784">
        <f t="shared" si="14"/>
        <v>1.2510425354462052E-2</v>
      </c>
      <c r="L105" s="151">
        <f t="shared" si="10"/>
        <v>53.562760633861551</v>
      </c>
      <c r="M105" s="151">
        <f t="shared" si="8"/>
        <v>11.783807339449542</v>
      </c>
      <c r="N105" s="151">
        <v>8.7127604058811343</v>
      </c>
      <c r="O105" s="151">
        <v>22.208811104405548</v>
      </c>
      <c r="P105" s="794">
        <v>4.9247865303668075</v>
      </c>
      <c r="Q105" s="796">
        <f t="shared" si="15"/>
        <v>6.0033147805171385</v>
      </c>
      <c r="R105" s="725">
        <f t="shared" si="9"/>
        <v>6.952873137965826E-2</v>
      </c>
    </row>
    <row r="106" spans="1:18" x14ac:dyDescent="0.3">
      <c r="A106" s="286">
        <v>23</v>
      </c>
      <c r="B106" s="327" t="s">
        <v>554</v>
      </c>
      <c r="C106" s="156">
        <v>788.55</v>
      </c>
      <c r="D106" s="157">
        <v>32.1</v>
      </c>
      <c r="E106" s="157"/>
      <c r="F106" s="524">
        <f t="shared" si="11"/>
        <v>820.65</v>
      </c>
      <c r="G106" s="726">
        <v>23</v>
      </c>
      <c r="H106" s="146">
        <v>1</v>
      </c>
      <c r="J106" s="146">
        <f t="shared" si="12"/>
        <v>24</v>
      </c>
      <c r="K106" s="784">
        <f t="shared" si="14"/>
        <v>1.2510425354462052E-2</v>
      </c>
      <c r="L106" s="151">
        <f t="shared" si="10"/>
        <v>53.562760633861551</v>
      </c>
      <c r="M106" s="151">
        <f t="shared" si="8"/>
        <v>11.783807339449542</v>
      </c>
      <c r="N106" s="151">
        <v>8.7127604058811343</v>
      </c>
      <c r="O106" s="151">
        <v>22.208811104405548</v>
      </c>
      <c r="P106" s="794">
        <v>4.9247865303668075</v>
      </c>
      <c r="Q106" s="796">
        <f t="shared" si="15"/>
        <v>6.0033147805171385</v>
      </c>
      <c r="R106" s="725">
        <f t="shared" si="9"/>
        <v>0.11269136124789306</v>
      </c>
    </row>
    <row r="107" spans="1:18" x14ac:dyDescent="0.3">
      <c r="A107" s="286">
        <v>24</v>
      </c>
      <c r="B107" s="327" t="s">
        <v>555</v>
      </c>
      <c r="C107" s="156">
        <v>1286.57</v>
      </c>
      <c r="D107" s="157">
        <v>132.1</v>
      </c>
      <c r="E107" s="157">
        <v>45.2</v>
      </c>
      <c r="F107" s="524">
        <f t="shared" si="11"/>
        <v>1463.87</v>
      </c>
      <c r="G107" s="726">
        <v>29</v>
      </c>
      <c r="H107" s="146">
        <v>1</v>
      </c>
      <c r="I107" s="146">
        <v>1</v>
      </c>
      <c r="J107" s="146">
        <f t="shared" si="12"/>
        <v>31</v>
      </c>
      <c r="K107" s="784">
        <f t="shared" si="14"/>
        <v>1.6159299416180148E-2</v>
      </c>
      <c r="L107" s="151">
        <f t="shared" si="10"/>
        <v>69.185232485404498</v>
      </c>
      <c r="M107" s="151">
        <f t="shared" si="8"/>
        <v>15.22075114678899</v>
      </c>
      <c r="N107" s="151">
        <v>11.253982190929799</v>
      </c>
      <c r="O107" s="151">
        <v>28.686381009857168</v>
      </c>
      <c r="P107" s="794">
        <v>6.3611826017237929</v>
      </c>
      <c r="Q107" s="796">
        <f t="shared" si="15"/>
        <v>7.7542815915013037</v>
      </c>
      <c r="R107" s="725">
        <f t="shared" si="9"/>
        <v>8.1601199043476846E-2</v>
      </c>
    </row>
    <row r="108" spans="1:18" x14ac:dyDescent="0.3">
      <c r="A108" s="365">
        <v>25</v>
      </c>
      <c r="B108" s="327" t="s">
        <v>556</v>
      </c>
      <c r="C108" s="156">
        <v>498.78</v>
      </c>
      <c r="D108" s="157">
        <v>48.7</v>
      </c>
      <c r="E108" s="157">
        <v>47.7</v>
      </c>
      <c r="F108" s="524">
        <f t="shared" si="11"/>
        <v>595.18000000000006</v>
      </c>
      <c r="G108" s="726">
        <v>14</v>
      </c>
      <c r="H108" s="146">
        <v>1</v>
      </c>
      <c r="I108" s="146">
        <v>1</v>
      </c>
      <c r="J108" s="146">
        <f t="shared" si="12"/>
        <v>16</v>
      </c>
      <c r="K108" s="784">
        <f t="shared" si="14"/>
        <v>8.3402835696413675E-3</v>
      </c>
      <c r="L108" s="151">
        <f t="shared" si="10"/>
        <v>35.708507089241031</v>
      </c>
      <c r="M108" s="151">
        <f t="shared" si="8"/>
        <v>7.8558715596330266</v>
      </c>
      <c r="N108" s="151">
        <v>5.8085069372540898</v>
      </c>
      <c r="O108" s="151">
        <v>14.8058740696037</v>
      </c>
      <c r="P108" s="794">
        <v>3.2831910202445385</v>
      </c>
      <c r="Q108" s="796">
        <f t="shared" si="15"/>
        <v>4.0022098536780923</v>
      </c>
      <c r="R108" s="725">
        <f t="shared" si="9"/>
        <v>0.10358789565966983</v>
      </c>
    </row>
    <row r="109" spans="1:18" x14ac:dyDescent="0.3">
      <c r="A109" s="286">
        <v>26</v>
      </c>
      <c r="B109" s="327" t="s">
        <v>557</v>
      </c>
      <c r="C109" s="156">
        <v>142</v>
      </c>
      <c r="D109" s="157"/>
      <c r="E109" s="157"/>
      <c r="F109" s="524">
        <f t="shared" si="11"/>
        <v>142</v>
      </c>
      <c r="G109" s="726">
        <v>4</v>
      </c>
      <c r="J109" s="146">
        <f t="shared" si="12"/>
        <v>4</v>
      </c>
      <c r="K109" s="784">
        <f t="shared" si="14"/>
        <v>2.0850708924103419E-3</v>
      </c>
      <c r="L109" s="151">
        <f t="shared" si="10"/>
        <v>8.9271267723102579</v>
      </c>
      <c r="M109" s="151">
        <f t="shared" si="8"/>
        <v>1.9639678899082567</v>
      </c>
      <c r="N109" s="151">
        <v>1.4521267343135225</v>
      </c>
      <c r="O109" s="151">
        <v>3.701468517400925</v>
      </c>
      <c r="P109" s="794">
        <v>0.82079775506113462</v>
      </c>
      <c r="Q109" s="796">
        <f t="shared" si="15"/>
        <v>1.0005524634195231</v>
      </c>
      <c r="R109" s="725">
        <f t="shared" si="9"/>
        <v>0.10854479531465193</v>
      </c>
    </row>
    <row r="110" spans="1:18" x14ac:dyDescent="0.3">
      <c r="A110" s="286">
        <v>27</v>
      </c>
      <c r="B110" s="327" t="s">
        <v>558</v>
      </c>
      <c r="C110" s="156">
        <v>537.64</v>
      </c>
      <c r="D110" s="157">
        <v>39.299999999999997</v>
      </c>
      <c r="E110" s="157"/>
      <c r="F110" s="524">
        <f t="shared" si="11"/>
        <v>576.93999999999994</v>
      </c>
      <c r="G110" s="726">
        <v>12</v>
      </c>
      <c r="H110" s="146">
        <v>1</v>
      </c>
      <c r="J110" s="146">
        <f t="shared" si="12"/>
        <v>13</v>
      </c>
      <c r="K110" s="784">
        <f t="shared" si="14"/>
        <v>6.7764804003336114E-3</v>
      </c>
      <c r="L110" s="151">
        <f t="shared" si="10"/>
        <v>29.01316201000834</v>
      </c>
      <c r="M110" s="151">
        <f t="shared" si="8"/>
        <v>6.3828956422018353</v>
      </c>
      <c r="N110" s="151">
        <v>4.7194118865189481</v>
      </c>
      <c r="O110" s="151">
        <v>12.029772681553007</v>
      </c>
      <c r="P110" s="794">
        <v>2.6675927039486873</v>
      </c>
      <c r="Q110" s="796">
        <f t="shared" si="15"/>
        <v>3.2517955061134503</v>
      </c>
      <c r="R110" s="725">
        <f t="shared" si="9"/>
        <v>8.682605303447824E-2</v>
      </c>
    </row>
    <row r="111" spans="1:18" x14ac:dyDescent="0.3">
      <c r="A111" s="365">
        <v>28</v>
      </c>
      <c r="B111" s="327" t="s">
        <v>559</v>
      </c>
      <c r="C111" s="156">
        <v>587.76</v>
      </c>
      <c r="D111" s="157"/>
      <c r="E111" s="157"/>
      <c r="F111" s="524">
        <f t="shared" si="11"/>
        <v>587.76</v>
      </c>
      <c r="G111" s="726">
        <v>12</v>
      </c>
      <c r="J111" s="146">
        <f t="shared" si="12"/>
        <v>12</v>
      </c>
      <c r="K111" s="784">
        <f t="shared" si="14"/>
        <v>6.255212677231026E-3</v>
      </c>
      <c r="L111" s="151">
        <f t="shared" si="10"/>
        <v>26.781380316930775</v>
      </c>
      <c r="M111" s="151">
        <f t="shared" si="8"/>
        <v>5.8919036697247709</v>
      </c>
      <c r="N111" s="151">
        <v>4.3563802029405672</v>
      </c>
      <c r="O111" s="151">
        <v>11.104405552202774</v>
      </c>
      <c r="P111" s="794">
        <v>2.4623932651834037</v>
      </c>
      <c r="Q111" s="796">
        <f t="shared" si="15"/>
        <v>3.0016573902585693</v>
      </c>
      <c r="R111" s="725">
        <f t="shared" si="9"/>
        <v>7.8671707506536209E-2</v>
      </c>
    </row>
    <row r="112" spans="1:18" x14ac:dyDescent="0.3">
      <c r="A112" s="286">
        <v>29</v>
      </c>
      <c r="B112" s="327" t="s">
        <v>560</v>
      </c>
      <c r="C112" s="156">
        <v>1869.7</v>
      </c>
      <c r="D112" s="157"/>
      <c r="E112" s="157">
        <v>22</v>
      </c>
      <c r="F112" s="524">
        <f t="shared" si="11"/>
        <v>1891.7</v>
      </c>
      <c r="G112" s="726">
        <v>38</v>
      </c>
      <c r="I112" s="146">
        <v>1</v>
      </c>
      <c r="J112" s="146">
        <f t="shared" si="12"/>
        <v>39</v>
      </c>
      <c r="K112" s="784">
        <f t="shared" si="14"/>
        <v>2.0329441201000834E-2</v>
      </c>
      <c r="L112" s="151">
        <f t="shared" si="10"/>
        <v>87.039486030025017</v>
      </c>
      <c r="M112" s="151">
        <f t="shared" si="8"/>
        <v>19.148686926605503</v>
      </c>
      <c r="N112" s="151">
        <v>14.158235659556844</v>
      </c>
      <c r="O112" s="151">
        <v>36.089318044659016</v>
      </c>
      <c r="P112" s="794">
        <v>8.0027781118460624</v>
      </c>
      <c r="Q112" s="796">
        <f t="shared" si="15"/>
        <v>9.7553865183403499</v>
      </c>
      <c r="R112" s="725">
        <f t="shared" si="9"/>
        <v>7.9441914211098794E-2</v>
      </c>
    </row>
    <row r="113" spans="1:18" x14ac:dyDescent="0.3">
      <c r="A113" s="286">
        <v>30</v>
      </c>
      <c r="B113" s="327" t="s">
        <v>561</v>
      </c>
      <c r="C113" s="156">
        <v>1857.4</v>
      </c>
      <c r="D113" s="157"/>
      <c r="E113" s="157"/>
      <c r="F113" s="524">
        <f t="shared" si="11"/>
        <v>1857.4</v>
      </c>
      <c r="G113" s="726">
        <v>40</v>
      </c>
      <c r="J113" s="146">
        <f t="shared" si="12"/>
        <v>40</v>
      </c>
      <c r="K113" s="784">
        <f t="shared" si="14"/>
        <v>2.0850708924103418E-2</v>
      </c>
      <c r="L113" s="151">
        <f t="shared" si="10"/>
        <v>89.271267723102568</v>
      </c>
      <c r="M113" s="151">
        <f t="shared" si="8"/>
        <v>19.639678899082565</v>
      </c>
      <c r="N113" s="151">
        <v>14.521267343135225</v>
      </c>
      <c r="O113" s="151">
        <v>37.014685174009252</v>
      </c>
      <c r="P113" s="794">
        <v>8.2079775506113464</v>
      </c>
      <c r="Q113" s="796">
        <f t="shared" si="15"/>
        <v>10.005524634195233</v>
      </c>
      <c r="R113" s="725">
        <f t="shared" si="9"/>
        <v>8.2983530390225962E-2</v>
      </c>
    </row>
    <row r="114" spans="1:18" x14ac:dyDescent="0.3">
      <c r="A114" s="365">
        <v>31</v>
      </c>
      <c r="B114" s="327" t="s">
        <v>562</v>
      </c>
      <c r="C114" s="156">
        <v>2470.1999999999998</v>
      </c>
      <c r="D114" s="157"/>
      <c r="E114" s="157"/>
      <c r="F114" s="524">
        <f t="shared" si="11"/>
        <v>2470.1999999999998</v>
      </c>
      <c r="G114" s="726">
        <v>55</v>
      </c>
      <c r="J114" s="146">
        <f t="shared" si="12"/>
        <v>55</v>
      </c>
      <c r="K114" s="784">
        <f t="shared" si="14"/>
        <v>2.86697247706422E-2</v>
      </c>
      <c r="L114" s="151">
        <f t="shared" si="10"/>
        <v>122.74799311926604</v>
      </c>
      <c r="M114" s="151">
        <f t="shared" si="8"/>
        <v>27.00455848623853</v>
      </c>
      <c r="N114" s="151">
        <v>19.966742596810935</v>
      </c>
      <c r="O114" s="151">
        <v>50.89519211426272</v>
      </c>
      <c r="P114" s="794">
        <v>11.285969132090599</v>
      </c>
      <c r="Q114" s="796">
        <f t="shared" si="15"/>
        <v>13.757596372018442</v>
      </c>
      <c r="R114" s="725">
        <f t="shared" si="9"/>
        <v>8.579617555333896E-2</v>
      </c>
    </row>
    <row r="115" spans="1:18" x14ac:dyDescent="0.3">
      <c r="A115" s="286">
        <v>32</v>
      </c>
      <c r="B115" s="327" t="s">
        <v>563</v>
      </c>
      <c r="C115" s="156">
        <v>121.8</v>
      </c>
      <c r="D115" s="157"/>
      <c r="E115" s="157"/>
      <c r="F115" s="524">
        <f t="shared" si="11"/>
        <v>121.8</v>
      </c>
      <c r="G115" s="726">
        <v>3</v>
      </c>
      <c r="J115" s="146">
        <f t="shared" si="12"/>
        <v>3</v>
      </c>
      <c r="K115" s="784">
        <f t="shared" si="14"/>
        <v>1.5638031693077565E-3</v>
      </c>
      <c r="L115" s="151">
        <f t="shared" si="10"/>
        <v>6.6953450792326938</v>
      </c>
      <c r="M115" s="151">
        <f t="shared" si="8"/>
        <v>1.4729759174311927</v>
      </c>
      <c r="N115" s="151">
        <v>1.0890950507351418</v>
      </c>
      <c r="O115" s="151">
        <v>2.7761013880506935</v>
      </c>
      <c r="P115" s="794">
        <v>0.61559831629585093</v>
      </c>
      <c r="Q115" s="796">
        <f t="shared" si="15"/>
        <v>0.75041434756464231</v>
      </c>
      <c r="R115" s="725">
        <f t="shared" si="9"/>
        <v>9.4909857972171024E-2</v>
      </c>
    </row>
    <row r="116" spans="1:18" x14ac:dyDescent="0.3">
      <c r="A116" s="286">
        <v>33</v>
      </c>
      <c r="B116" s="327" t="s">
        <v>564</v>
      </c>
      <c r="C116" s="156">
        <v>1831.3</v>
      </c>
      <c r="D116" s="157"/>
      <c r="E116" s="157"/>
      <c r="F116" s="524">
        <f t="shared" si="11"/>
        <v>1831.3</v>
      </c>
      <c r="G116" s="726">
        <v>38</v>
      </c>
      <c r="J116" s="146">
        <f t="shared" si="12"/>
        <v>38</v>
      </c>
      <c r="K116" s="784">
        <f t="shared" si="14"/>
        <v>1.9808173477898247E-2</v>
      </c>
      <c r="L116" s="151">
        <f t="shared" si="10"/>
        <v>84.807704336947452</v>
      </c>
      <c r="M116" s="151">
        <f t="shared" si="8"/>
        <v>18.657694954128441</v>
      </c>
      <c r="N116" s="151">
        <v>13.795203975978463</v>
      </c>
      <c r="O116" s="151">
        <v>35.163950915308789</v>
      </c>
      <c r="P116" s="794">
        <v>7.7975786730807792</v>
      </c>
      <c r="Q116" s="796">
        <f t="shared" si="15"/>
        <v>9.5052484024854706</v>
      </c>
      <c r="R116" s="725">
        <f t="shared" si="9"/>
        <v>7.9957914530369392E-2</v>
      </c>
    </row>
    <row r="117" spans="1:18" x14ac:dyDescent="0.3">
      <c r="A117" s="365">
        <v>34</v>
      </c>
      <c r="B117" s="327" t="s">
        <v>565</v>
      </c>
      <c r="C117" s="156">
        <v>1844.3</v>
      </c>
      <c r="D117" s="157"/>
      <c r="E117" s="157"/>
      <c r="F117" s="524">
        <f t="shared" si="11"/>
        <v>1844.3</v>
      </c>
      <c r="G117" s="726">
        <v>38</v>
      </c>
      <c r="J117" s="146">
        <f t="shared" si="12"/>
        <v>38</v>
      </c>
      <c r="K117" s="784">
        <f t="shared" si="14"/>
        <v>1.9808173477898247E-2</v>
      </c>
      <c r="L117" s="151">
        <f t="shared" si="10"/>
        <v>84.807704336947452</v>
      </c>
      <c r="M117" s="151">
        <f t="shared" si="8"/>
        <v>18.657694954128441</v>
      </c>
      <c r="N117" s="151">
        <v>13.795203975978463</v>
      </c>
      <c r="O117" s="151">
        <v>35.163950915308789</v>
      </c>
      <c r="P117" s="794">
        <v>7.7975786730807792</v>
      </c>
      <c r="Q117" s="796">
        <f t="shared" si="15"/>
        <v>9.5052484024854706</v>
      </c>
      <c r="R117" s="725">
        <f t="shared" si="9"/>
        <v>7.939431159760639E-2</v>
      </c>
    </row>
    <row r="118" spans="1:18" x14ac:dyDescent="0.3">
      <c r="A118" s="286">
        <v>35</v>
      </c>
      <c r="B118" s="327" t="s">
        <v>566</v>
      </c>
      <c r="C118" s="156">
        <v>193.76</v>
      </c>
      <c r="D118" s="157"/>
      <c r="E118" s="157"/>
      <c r="F118" s="524">
        <f t="shared" si="11"/>
        <v>193.76</v>
      </c>
      <c r="G118" s="726">
        <v>4</v>
      </c>
      <c r="J118" s="146">
        <f t="shared" si="12"/>
        <v>4</v>
      </c>
      <c r="K118" s="784">
        <f t="shared" si="14"/>
        <v>2.0850708924103419E-3</v>
      </c>
      <c r="L118" s="151">
        <f t="shared" si="10"/>
        <v>8.9271267723102579</v>
      </c>
      <c r="M118" s="151">
        <f t="shared" si="8"/>
        <v>1.9639678899082567</v>
      </c>
      <c r="N118" s="151">
        <v>1.4521267343135225</v>
      </c>
      <c r="O118" s="151">
        <v>3.701468517400925</v>
      </c>
      <c r="P118" s="794">
        <v>0.82079775506113462</v>
      </c>
      <c r="Q118" s="796">
        <f t="shared" si="15"/>
        <v>1.0005524634195231</v>
      </c>
      <c r="R118" s="725">
        <f t="shared" si="9"/>
        <v>7.9548724889969932E-2</v>
      </c>
    </row>
    <row r="119" spans="1:18" x14ac:dyDescent="0.3">
      <c r="A119" s="286">
        <v>36</v>
      </c>
      <c r="B119" s="327" t="s">
        <v>567</v>
      </c>
      <c r="C119" s="156">
        <v>1841.4</v>
      </c>
      <c r="D119" s="157"/>
      <c r="E119" s="157"/>
      <c r="F119" s="524">
        <f t="shared" si="11"/>
        <v>1841.4</v>
      </c>
      <c r="G119" s="726">
        <v>40</v>
      </c>
      <c r="J119" s="146">
        <f t="shared" si="12"/>
        <v>40</v>
      </c>
      <c r="K119" s="784">
        <f t="shared" si="14"/>
        <v>2.0850708924103418E-2</v>
      </c>
      <c r="L119" s="151">
        <f t="shared" si="10"/>
        <v>89.271267723102568</v>
      </c>
      <c r="M119" s="151">
        <f t="shared" si="8"/>
        <v>19.639678899082565</v>
      </c>
      <c r="N119" s="151">
        <v>14.521267343135225</v>
      </c>
      <c r="O119" s="151">
        <v>37.014685174009252</v>
      </c>
      <c r="P119" s="794">
        <v>8.2079775506113464</v>
      </c>
      <c r="Q119" s="796">
        <f t="shared" si="15"/>
        <v>10.005524634195233</v>
      </c>
      <c r="R119" s="725">
        <f t="shared" si="9"/>
        <v>8.3704577683722012E-2</v>
      </c>
    </row>
    <row r="120" spans="1:18" x14ac:dyDescent="0.3">
      <c r="A120" s="365">
        <v>37</v>
      </c>
      <c r="B120" s="327" t="s">
        <v>568</v>
      </c>
      <c r="C120" s="156">
        <v>94.7</v>
      </c>
      <c r="D120" s="157"/>
      <c r="E120" s="157"/>
      <c r="F120" s="524">
        <f t="shared" si="11"/>
        <v>94.7</v>
      </c>
      <c r="G120" s="726">
        <v>3</v>
      </c>
      <c r="J120" s="146">
        <f t="shared" si="12"/>
        <v>3</v>
      </c>
      <c r="K120" s="784">
        <f t="shared" si="14"/>
        <v>1.5638031693077565E-3</v>
      </c>
      <c r="L120" s="151">
        <f t="shared" si="10"/>
        <v>6.6953450792326938</v>
      </c>
      <c r="M120" s="151">
        <f t="shared" si="8"/>
        <v>1.4729759174311927</v>
      </c>
      <c r="N120" s="151">
        <v>1.0890950507351418</v>
      </c>
      <c r="O120" s="151">
        <v>2.7761013880506935</v>
      </c>
      <c r="P120" s="794">
        <v>0.61559831629585093</v>
      </c>
      <c r="Q120" s="796">
        <f t="shared" si="15"/>
        <v>0.75041434756464231</v>
      </c>
      <c r="R120" s="725">
        <f t="shared" si="9"/>
        <v>0.12206991236547445</v>
      </c>
    </row>
    <row r="121" spans="1:18" x14ac:dyDescent="0.3">
      <c r="A121" s="286">
        <v>38</v>
      </c>
      <c r="B121" s="327" t="s">
        <v>569</v>
      </c>
      <c r="C121" s="156">
        <v>1687.6</v>
      </c>
      <c r="D121" s="157">
        <v>124.8</v>
      </c>
      <c r="E121" s="157"/>
      <c r="F121" s="524">
        <f t="shared" si="11"/>
        <v>1812.3999999999999</v>
      </c>
      <c r="G121" s="726">
        <v>37</v>
      </c>
      <c r="H121" s="146">
        <v>2</v>
      </c>
      <c r="J121" s="146">
        <f t="shared" si="12"/>
        <v>39</v>
      </c>
      <c r="K121" s="784">
        <f t="shared" si="14"/>
        <v>2.0329441201000834E-2</v>
      </c>
      <c r="L121" s="151">
        <f t="shared" si="10"/>
        <v>87.039486030025017</v>
      </c>
      <c r="M121" s="151">
        <f t="shared" si="8"/>
        <v>19.148686926605503</v>
      </c>
      <c r="N121" s="151">
        <v>14.158235659556844</v>
      </c>
      <c r="O121" s="151">
        <v>36.089318044659016</v>
      </c>
      <c r="P121" s="794">
        <v>8.0027781118460624</v>
      </c>
      <c r="Q121" s="796">
        <f t="shared" si="15"/>
        <v>9.7553865183403499</v>
      </c>
      <c r="R121" s="725">
        <f t="shared" si="9"/>
        <v>8.2917826701134192E-2</v>
      </c>
    </row>
    <row r="122" spans="1:18" x14ac:dyDescent="0.3">
      <c r="A122" s="286">
        <v>39</v>
      </c>
      <c r="B122" s="327" t="s">
        <v>570</v>
      </c>
      <c r="C122" s="156">
        <v>155.80000000000001</v>
      </c>
      <c r="D122" s="157"/>
      <c r="E122" s="157"/>
      <c r="F122" s="524">
        <f t="shared" si="11"/>
        <v>155.80000000000001</v>
      </c>
      <c r="G122" s="726">
        <v>4</v>
      </c>
      <c r="J122" s="146">
        <f t="shared" si="12"/>
        <v>4</v>
      </c>
      <c r="K122" s="784">
        <f t="shared" si="14"/>
        <v>2.0850708924103419E-3</v>
      </c>
      <c r="L122" s="151">
        <f t="shared" si="10"/>
        <v>8.9271267723102579</v>
      </c>
      <c r="M122" s="151">
        <f t="shared" si="8"/>
        <v>1.9639678899082567</v>
      </c>
      <c r="N122" s="151">
        <v>1.4521267343135225</v>
      </c>
      <c r="O122" s="151">
        <v>3.701468517400925</v>
      </c>
      <c r="P122" s="794">
        <v>0.82079775506113462</v>
      </c>
      <c r="Q122" s="796">
        <f t="shared" si="15"/>
        <v>1.0005524634195231</v>
      </c>
      <c r="R122" s="725">
        <f t="shared" si="9"/>
        <v>9.893042961925913E-2</v>
      </c>
    </row>
    <row r="123" spans="1:18" x14ac:dyDescent="0.3">
      <c r="A123" s="365">
        <v>40</v>
      </c>
      <c r="B123" s="327" t="s">
        <v>571</v>
      </c>
      <c r="C123" s="156">
        <v>378.1</v>
      </c>
      <c r="D123" s="157"/>
      <c r="E123" s="157"/>
      <c r="F123" s="524">
        <f t="shared" si="11"/>
        <v>378.1</v>
      </c>
      <c r="G123" s="726">
        <v>14</v>
      </c>
      <c r="J123" s="146">
        <f t="shared" si="12"/>
        <v>14</v>
      </c>
      <c r="K123" s="784">
        <f t="shared" si="14"/>
        <v>7.2977481234361968E-3</v>
      </c>
      <c r="L123" s="151">
        <f t="shared" si="10"/>
        <v>31.244943703085902</v>
      </c>
      <c r="M123" s="151">
        <f t="shared" si="8"/>
        <v>6.8738876146788987</v>
      </c>
      <c r="N123" s="151">
        <v>5.0824435700973281</v>
      </c>
      <c r="O123" s="151">
        <v>12.955139810903237</v>
      </c>
      <c r="P123" s="794">
        <v>2.8727921427139709</v>
      </c>
      <c r="Q123" s="796">
        <f t="shared" si="15"/>
        <v>3.5019336219683308</v>
      </c>
      <c r="R123" s="725">
        <f t="shared" si="9"/>
        <v>0.14267855930013754</v>
      </c>
    </row>
    <row r="124" spans="1:18" x14ac:dyDescent="0.3">
      <c r="A124" s="286">
        <v>41</v>
      </c>
      <c r="B124" s="327" t="s">
        <v>572</v>
      </c>
      <c r="C124" s="156">
        <v>2458.6999999999998</v>
      </c>
      <c r="D124" s="157"/>
      <c r="E124" s="157">
        <v>90.3</v>
      </c>
      <c r="F124" s="524">
        <f t="shared" si="11"/>
        <v>2549</v>
      </c>
      <c r="G124" s="726">
        <v>58</v>
      </c>
      <c r="I124" s="146">
        <v>1</v>
      </c>
      <c r="J124" s="146">
        <f t="shared" si="12"/>
        <v>59</v>
      </c>
      <c r="K124" s="784">
        <f t="shared" si="14"/>
        <v>3.0754795663052541E-2</v>
      </c>
      <c r="L124" s="151">
        <f t="shared" si="10"/>
        <v>131.67511989157629</v>
      </c>
      <c r="M124" s="151">
        <f t="shared" si="8"/>
        <v>28.968526376146784</v>
      </c>
      <c r="N124" s="151">
        <v>21.418869331124455</v>
      </c>
      <c r="O124" s="151">
        <v>54.596660631663646</v>
      </c>
      <c r="P124" s="794">
        <v>12.106766887151734</v>
      </c>
      <c r="Q124" s="796">
        <f t="shared" si="15"/>
        <v>14.758148835437964</v>
      </c>
      <c r="R124" s="725">
        <f t="shared" si="9"/>
        <v>8.9190691952349327E-2</v>
      </c>
    </row>
    <row r="125" spans="1:18" x14ac:dyDescent="0.3">
      <c r="A125" s="286">
        <v>42</v>
      </c>
      <c r="B125" s="327" t="s">
        <v>573</v>
      </c>
      <c r="C125" s="156">
        <v>2593.29</v>
      </c>
      <c r="D125" s="157"/>
      <c r="E125" s="157"/>
      <c r="F125" s="524">
        <f t="shared" si="11"/>
        <v>2593.29</v>
      </c>
      <c r="G125" s="726">
        <v>60</v>
      </c>
      <c r="J125" s="146">
        <f t="shared" si="12"/>
        <v>60</v>
      </c>
      <c r="K125" s="784">
        <f t="shared" si="14"/>
        <v>3.1276063386155128E-2</v>
      </c>
      <c r="L125" s="151">
        <f t="shared" si="10"/>
        <v>133.90690158465387</v>
      </c>
      <c r="M125" s="151">
        <f t="shared" ref="M125:M184" si="16">L125*0.22</f>
        <v>29.459518348623849</v>
      </c>
      <c r="N125" s="151">
        <v>21.781901014702836</v>
      </c>
      <c r="O125" s="151">
        <v>55.522027761013881</v>
      </c>
      <c r="P125" s="794">
        <v>12.31196632591702</v>
      </c>
      <c r="Q125" s="796">
        <f t="shared" si="15"/>
        <v>15.008286951292847</v>
      </c>
      <c r="R125" s="725">
        <f t="shared" si="9"/>
        <v>8.9153320307489181E-2</v>
      </c>
    </row>
    <row r="126" spans="1:18" ht="14.5" x14ac:dyDescent="0.35">
      <c r="A126" s="365">
        <v>43</v>
      </c>
      <c r="B126" s="328" t="s">
        <v>574</v>
      </c>
      <c r="C126" s="156">
        <v>330.82</v>
      </c>
      <c r="D126" s="157">
        <v>55</v>
      </c>
      <c r="E126" s="157"/>
      <c r="F126" s="524">
        <f t="shared" si="11"/>
        <v>385.82</v>
      </c>
      <c r="G126" s="726">
        <v>8</v>
      </c>
      <c r="H126" s="146">
        <v>2</v>
      </c>
      <c r="J126" s="146">
        <f t="shared" si="12"/>
        <v>10</v>
      </c>
      <c r="K126" s="784">
        <f t="shared" si="14"/>
        <v>5.2126772310258545E-3</v>
      </c>
      <c r="L126" s="151">
        <f t="shared" si="10"/>
        <v>22.317816930775642</v>
      </c>
      <c r="M126" s="151">
        <f t="shared" si="16"/>
        <v>4.9099197247706412</v>
      </c>
      <c r="N126" s="151">
        <v>3.6303168357838063</v>
      </c>
      <c r="O126" s="151">
        <v>9.2536712935023129</v>
      </c>
      <c r="P126" s="794">
        <v>2.0519943876528366</v>
      </c>
      <c r="Q126" s="796">
        <f t="shared" si="15"/>
        <v>2.5013811585488082</v>
      </c>
      <c r="R126" s="725">
        <f t="shared" si="9"/>
        <v>9.9874040580326132E-2</v>
      </c>
    </row>
    <row r="127" spans="1:18" x14ac:dyDescent="0.3">
      <c r="A127" s="286">
        <v>44</v>
      </c>
      <c r="B127" s="327" t="s">
        <v>575</v>
      </c>
      <c r="C127" s="156">
        <v>1699.75</v>
      </c>
      <c r="D127" s="157"/>
      <c r="E127" s="157"/>
      <c r="F127" s="524">
        <f t="shared" si="11"/>
        <v>1699.75</v>
      </c>
      <c r="G127" s="726">
        <v>36</v>
      </c>
      <c r="J127" s="146">
        <f t="shared" si="12"/>
        <v>36</v>
      </c>
      <c r="K127" s="784">
        <f t="shared" si="14"/>
        <v>1.8765638031693076E-2</v>
      </c>
      <c r="L127" s="151">
        <f t="shared" si="10"/>
        <v>80.344140950792323</v>
      </c>
      <c r="M127" s="151">
        <f t="shared" si="16"/>
        <v>17.675711009174311</v>
      </c>
      <c r="N127" s="151">
        <v>13.069140608821703</v>
      </c>
      <c r="O127" s="151">
        <v>33.313216656608326</v>
      </c>
      <c r="P127" s="794">
        <v>7.3871797955502112</v>
      </c>
      <c r="Q127" s="796">
        <f t="shared" si="15"/>
        <v>9.0049721707757087</v>
      </c>
      <c r="R127" s="725">
        <f t="shared" si="9"/>
        <v>8.161214791123704E-2</v>
      </c>
    </row>
    <row r="128" spans="1:18" x14ac:dyDescent="0.3">
      <c r="A128" s="286">
        <v>45</v>
      </c>
      <c r="B128" s="327" t="s">
        <v>576</v>
      </c>
      <c r="C128" s="156">
        <v>211.46</v>
      </c>
      <c r="D128" s="157"/>
      <c r="E128" s="157">
        <v>12.6</v>
      </c>
      <c r="F128" s="524">
        <f t="shared" si="11"/>
        <v>224.06</v>
      </c>
      <c r="G128" s="726">
        <v>3</v>
      </c>
      <c r="I128" s="146">
        <v>1</v>
      </c>
      <c r="J128" s="146">
        <f t="shared" si="12"/>
        <v>4</v>
      </c>
      <c r="K128" s="784">
        <f t="shared" si="14"/>
        <v>2.0850708924103419E-3</v>
      </c>
      <c r="L128" s="151">
        <f t="shared" si="10"/>
        <v>8.9271267723102579</v>
      </c>
      <c r="M128" s="151">
        <f t="shared" si="16"/>
        <v>1.9639678899082567</v>
      </c>
      <c r="N128" s="151">
        <v>1.4521267343135225</v>
      </c>
      <c r="O128" s="151">
        <v>3.701468517400925</v>
      </c>
      <c r="P128" s="794">
        <v>0.82079775506113462</v>
      </c>
      <c r="Q128" s="796">
        <f t="shared" si="15"/>
        <v>1.0005524634195231</v>
      </c>
      <c r="R128" s="725">
        <f t="shared" si="9"/>
        <v>6.8791220809964179E-2</v>
      </c>
    </row>
    <row r="129" spans="1:18" x14ac:dyDescent="0.3">
      <c r="A129" s="365">
        <v>46</v>
      </c>
      <c r="B129" s="327" t="s">
        <v>577</v>
      </c>
      <c r="C129" s="156">
        <v>138.9</v>
      </c>
      <c r="D129" s="157"/>
      <c r="E129" s="157"/>
      <c r="F129" s="524">
        <f t="shared" si="11"/>
        <v>138.9</v>
      </c>
      <c r="G129" s="726">
        <v>4</v>
      </c>
      <c r="J129" s="146">
        <f t="shared" si="12"/>
        <v>4</v>
      </c>
      <c r="K129" s="784">
        <f t="shared" si="14"/>
        <v>2.0850708924103419E-3</v>
      </c>
      <c r="L129" s="151">
        <f t="shared" si="10"/>
        <v>8.9271267723102579</v>
      </c>
      <c r="M129" s="151">
        <f t="shared" si="16"/>
        <v>1.9639678899082567</v>
      </c>
      <c r="N129" s="151">
        <v>1.4521267343135225</v>
      </c>
      <c r="O129" s="151">
        <v>3.701468517400925</v>
      </c>
      <c r="P129" s="794">
        <v>0.82079775506113462</v>
      </c>
      <c r="Q129" s="796">
        <f t="shared" si="15"/>
        <v>1.0005524634195231</v>
      </c>
      <c r="R129" s="725">
        <f t="shared" si="9"/>
        <v>0.11096732134399261</v>
      </c>
    </row>
    <row r="130" spans="1:18" x14ac:dyDescent="0.3">
      <c r="A130" s="286">
        <v>47</v>
      </c>
      <c r="B130" s="327" t="s">
        <v>578</v>
      </c>
      <c r="C130" s="156">
        <v>8219.0300000000007</v>
      </c>
      <c r="D130" s="157">
        <v>69.3</v>
      </c>
      <c r="E130" s="157">
        <v>122.5</v>
      </c>
      <c r="F130" s="524">
        <f t="shared" si="11"/>
        <v>8410.83</v>
      </c>
      <c r="G130" s="726">
        <v>141</v>
      </c>
      <c r="H130" s="146">
        <v>1</v>
      </c>
      <c r="I130" s="146">
        <v>2</v>
      </c>
      <c r="J130" s="146">
        <f t="shared" si="12"/>
        <v>144</v>
      </c>
      <c r="K130" s="784">
        <f t="shared" si="14"/>
        <v>7.5062552126772306E-2</v>
      </c>
      <c r="L130" s="151">
        <f t="shared" si="10"/>
        <v>321.37656380316929</v>
      </c>
      <c r="M130" s="151">
        <f t="shared" si="16"/>
        <v>70.702844036697243</v>
      </c>
      <c r="N130" s="151">
        <v>52.276562435286813</v>
      </c>
      <c r="O130" s="151">
        <v>133.2528666264333</v>
      </c>
      <c r="P130" s="794">
        <v>29.548719182200845</v>
      </c>
      <c r="Q130" s="796">
        <f t="shared" si="15"/>
        <v>36.019888683102835</v>
      </c>
      <c r="R130" s="725">
        <f t="shared" si="9"/>
        <v>6.5972204128308454E-2</v>
      </c>
    </row>
    <row r="131" spans="1:18" x14ac:dyDescent="0.3">
      <c r="A131" s="286">
        <v>48</v>
      </c>
      <c r="B131" s="327" t="s">
        <v>2150</v>
      </c>
      <c r="C131" s="156">
        <v>953.56</v>
      </c>
      <c r="D131" s="157"/>
      <c r="E131" s="157"/>
      <c r="F131" s="524">
        <f t="shared" si="11"/>
        <v>953.56</v>
      </c>
      <c r="G131" s="726">
        <v>20</v>
      </c>
      <c r="J131" s="146">
        <f t="shared" si="12"/>
        <v>20</v>
      </c>
      <c r="K131" s="784">
        <f t="shared" si="14"/>
        <v>1.0425354462051709E-2</v>
      </c>
      <c r="L131" s="151">
        <f t="shared" si="10"/>
        <v>44.635633861551284</v>
      </c>
      <c r="M131" s="151">
        <f t="shared" si="16"/>
        <v>9.8198394495412824</v>
      </c>
      <c r="N131" s="151">
        <v>7.2606336715676125</v>
      </c>
      <c r="O131" s="151">
        <v>18.507342587004626</v>
      </c>
      <c r="P131" s="794">
        <v>4.1039887753056732</v>
      </c>
      <c r="Q131" s="796">
        <f t="shared" si="15"/>
        <v>5.0027623170976163</v>
      </c>
      <c r="R131" s="725">
        <f t="shared" ref="R131:R190" si="17">(P131+O131+M131+L131)/F131</f>
        <v>8.0820089636103501E-2</v>
      </c>
    </row>
    <row r="132" spans="1:18" x14ac:dyDescent="0.3">
      <c r="A132" s="365">
        <v>49</v>
      </c>
      <c r="B132" s="327" t="s">
        <v>2151</v>
      </c>
      <c r="C132" s="156">
        <v>1663</v>
      </c>
      <c r="D132" s="157"/>
      <c r="E132" s="157">
        <v>57.1</v>
      </c>
      <c r="F132" s="524">
        <f t="shared" ref="F132:F191" si="18">C132+D132+E132</f>
        <v>1720.1</v>
      </c>
      <c r="G132" s="726">
        <v>30</v>
      </c>
      <c r="I132" s="146">
        <v>1</v>
      </c>
      <c r="J132" s="146">
        <f t="shared" ref="J132:J191" si="19">G132+H132+I132</f>
        <v>31</v>
      </c>
      <c r="K132" s="784">
        <f t="shared" si="14"/>
        <v>1.6159299416180148E-2</v>
      </c>
      <c r="L132" s="151">
        <f t="shared" si="10"/>
        <v>69.185232485404498</v>
      </c>
      <c r="M132" s="151">
        <f t="shared" si="16"/>
        <v>15.22075114678899</v>
      </c>
      <c r="N132" s="151">
        <v>11.253982190929799</v>
      </c>
      <c r="O132" s="151">
        <v>28.686381009857168</v>
      </c>
      <c r="P132" s="794">
        <v>6.3611826017237929</v>
      </c>
      <c r="Q132" s="796">
        <f t="shared" si="15"/>
        <v>7.7542815915013037</v>
      </c>
      <c r="R132" s="725">
        <f t="shared" si="17"/>
        <v>6.9445699228983471E-2</v>
      </c>
    </row>
    <row r="133" spans="1:18" x14ac:dyDescent="0.3">
      <c r="A133" s="286">
        <v>50</v>
      </c>
      <c r="B133" s="327" t="s">
        <v>2153</v>
      </c>
      <c r="C133" s="156">
        <v>1033.02</v>
      </c>
      <c r="D133" s="157"/>
      <c r="E133" s="157"/>
      <c r="F133" s="524">
        <f t="shared" si="18"/>
        <v>1033.02</v>
      </c>
      <c r="G133" s="726">
        <v>4</v>
      </c>
      <c r="J133" s="146">
        <f t="shared" si="19"/>
        <v>4</v>
      </c>
      <c r="K133" s="784">
        <f t="shared" si="14"/>
        <v>2.0850708924103419E-3</v>
      </c>
      <c r="L133" s="151">
        <f t="shared" si="10"/>
        <v>8.9271267723102579</v>
      </c>
      <c r="M133" s="151">
        <f t="shared" si="16"/>
        <v>1.9639678899082567</v>
      </c>
      <c r="N133" s="151">
        <v>1.4521267343135225</v>
      </c>
      <c r="O133" s="151">
        <v>3.701468517400925</v>
      </c>
      <c r="P133" s="794">
        <v>0.82079775506113462</v>
      </c>
      <c r="Q133" s="796">
        <f t="shared" si="15"/>
        <v>1.0005524634195231</v>
      </c>
      <c r="R133" s="725">
        <f t="shared" si="17"/>
        <v>1.4920680078488872E-2</v>
      </c>
    </row>
    <row r="134" spans="1:18" x14ac:dyDescent="0.3">
      <c r="A134" s="286">
        <v>51</v>
      </c>
      <c r="B134" s="327" t="s">
        <v>2154</v>
      </c>
      <c r="C134" s="156">
        <v>220.38</v>
      </c>
      <c r="D134" s="157"/>
      <c r="E134" s="157"/>
      <c r="F134" s="524">
        <f t="shared" si="18"/>
        <v>220.38</v>
      </c>
      <c r="G134" s="726">
        <v>20</v>
      </c>
      <c r="J134" s="146">
        <f t="shared" si="19"/>
        <v>20</v>
      </c>
      <c r="K134" s="784">
        <f t="shared" si="14"/>
        <v>1.0425354462051709E-2</v>
      </c>
      <c r="L134" s="151">
        <f t="shared" si="10"/>
        <v>44.635633861551284</v>
      </c>
      <c r="M134" s="151">
        <f t="shared" si="16"/>
        <v>9.8198394495412824</v>
      </c>
      <c r="N134" s="151">
        <v>7.2606336715676125</v>
      </c>
      <c r="O134" s="151">
        <v>18.507342587004626</v>
      </c>
      <c r="P134" s="794">
        <v>4.1039887753056732</v>
      </c>
      <c r="Q134" s="796">
        <f t="shared" si="15"/>
        <v>5.0027623170976163</v>
      </c>
      <c r="R134" s="725">
        <f t="shared" si="17"/>
        <v>0.34969963097106299</v>
      </c>
    </row>
    <row r="135" spans="1:18" x14ac:dyDescent="0.3">
      <c r="A135" s="365">
        <v>52</v>
      </c>
      <c r="B135" s="327" t="s">
        <v>579</v>
      </c>
      <c r="C135" s="156">
        <v>1928.15</v>
      </c>
      <c r="D135" s="157">
        <v>45.4</v>
      </c>
      <c r="E135" s="157"/>
      <c r="F135" s="524">
        <f t="shared" si="18"/>
        <v>1973.5500000000002</v>
      </c>
      <c r="G135" s="726">
        <v>24</v>
      </c>
      <c r="H135" s="146">
        <v>1</v>
      </c>
      <c r="J135" s="146">
        <f t="shared" si="19"/>
        <v>25</v>
      </c>
      <c r="K135" s="784">
        <f t="shared" si="14"/>
        <v>1.3031693077564637E-2</v>
      </c>
      <c r="L135" s="151">
        <f t="shared" ref="L135:L198" si="20">K135*4281.45</f>
        <v>55.794542326939116</v>
      </c>
      <c r="M135" s="151">
        <f t="shared" si="16"/>
        <v>12.274799311926605</v>
      </c>
      <c r="N135" s="151">
        <v>9.0757920894595152</v>
      </c>
      <c r="O135" s="151">
        <v>23.134178233755783</v>
      </c>
      <c r="P135" s="794">
        <v>5.1299859691320915</v>
      </c>
      <c r="Q135" s="796">
        <f t="shared" si="15"/>
        <v>6.2534528963720195</v>
      </c>
      <c r="R135" s="725">
        <f t="shared" si="17"/>
        <v>4.8812295529251148E-2</v>
      </c>
    </row>
    <row r="136" spans="1:18" x14ac:dyDescent="0.3">
      <c r="A136" s="286">
        <v>53</v>
      </c>
      <c r="B136" s="327" t="s">
        <v>580</v>
      </c>
      <c r="C136" s="156">
        <v>194.37</v>
      </c>
      <c r="D136" s="157">
        <v>37.4</v>
      </c>
      <c r="E136" s="157"/>
      <c r="F136" s="524">
        <f t="shared" si="18"/>
        <v>231.77</v>
      </c>
      <c r="G136" s="726">
        <v>5</v>
      </c>
      <c r="H136" s="146">
        <v>1</v>
      </c>
      <c r="J136" s="146">
        <f t="shared" si="19"/>
        <v>6</v>
      </c>
      <c r="K136" s="784">
        <f t="shared" si="14"/>
        <v>3.127606338615513E-3</v>
      </c>
      <c r="L136" s="151">
        <f t="shared" si="20"/>
        <v>13.390690158465388</v>
      </c>
      <c r="M136" s="151">
        <f t="shared" si="16"/>
        <v>2.9459518348623854</v>
      </c>
      <c r="N136" s="151">
        <v>2.1781901014702836</v>
      </c>
      <c r="O136" s="151">
        <v>5.552202776101387</v>
      </c>
      <c r="P136" s="794">
        <v>1.2311966325917019</v>
      </c>
      <c r="Q136" s="796">
        <f t="shared" si="15"/>
        <v>1.5008286951292846</v>
      </c>
      <c r="R136" s="725">
        <f t="shared" si="17"/>
        <v>9.9754245165555755E-2</v>
      </c>
    </row>
    <row r="137" spans="1:18" x14ac:dyDescent="0.3">
      <c r="A137" s="286">
        <v>54</v>
      </c>
      <c r="B137" s="327" t="s">
        <v>581</v>
      </c>
      <c r="C137" s="156">
        <v>1422.83</v>
      </c>
      <c r="D137" s="157"/>
      <c r="E137" s="157"/>
      <c r="F137" s="524">
        <f t="shared" si="18"/>
        <v>1422.83</v>
      </c>
      <c r="G137" s="726">
        <v>30</v>
      </c>
      <c r="J137" s="146">
        <f t="shared" si="19"/>
        <v>30</v>
      </c>
      <c r="K137" s="784">
        <f t="shared" si="14"/>
        <v>1.5638031693077564E-2</v>
      </c>
      <c r="L137" s="151">
        <f t="shared" si="20"/>
        <v>66.953450792326933</v>
      </c>
      <c r="M137" s="151">
        <f t="shared" si="16"/>
        <v>14.729759174311924</v>
      </c>
      <c r="N137" s="151">
        <v>10.890950507351418</v>
      </c>
      <c r="O137" s="151">
        <v>27.76101388050694</v>
      </c>
      <c r="P137" s="794">
        <v>6.1559831629585098</v>
      </c>
      <c r="Q137" s="796">
        <f t="shared" si="15"/>
        <v>7.5041434756464236</v>
      </c>
      <c r="R137" s="725">
        <f t="shared" si="17"/>
        <v>8.1246675295083962E-2</v>
      </c>
    </row>
    <row r="138" spans="1:18" x14ac:dyDescent="0.3">
      <c r="A138" s="365">
        <v>55</v>
      </c>
      <c r="B138" s="327" t="s">
        <v>582</v>
      </c>
      <c r="C138" s="156">
        <v>377.6</v>
      </c>
      <c r="D138" s="157"/>
      <c r="E138" s="157"/>
      <c r="F138" s="524">
        <f t="shared" si="18"/>
        <v>377.6</v>
      </c>
      <c r="G138" s="726">
        <v>8</v>
      </c>
      <c r="J138" s="146">
        <f t="shared" si="19"/>
        <v>8</v>
      </c>
      <c r="K138" s="784">
        <f t="shared" si="14"/>
        <v>4.1701417848206837E-3</v>
      </c>
      <c r="L138" s="151">
        <f t="shared" si="20"/>
        <v>17.854253544620516</v>
      </c>
      <c r="M138" s="151">
        <f t="shared" si="16"/>
        <v>3.9279357798165133</v>
      </c>
      <c r="N138" s="151">
        <v>2.9042534686270449</v>
      </c>
      <c r="O138" s="151">
        <v>7.4029370348018499</v>
      </c>
      <c r="P138" s="794">
        <v>1.6415955101222692</v>
      </c>
      <c r="Q138" s="796">
        <f t="shared" si="15"/>
        <v>2.0011049268390462</v>
      </c>
      <c r="R138" s="725">
        <f t="shared" si="17"/>
        <v>8.163856427267252E-2</v>
      </c>
    </row>
    <row r="139" spans="1:18" x14ac:dyDescent="0.3">
      <c r="A139" s="286">
        <v>56</v>
      </c>
      <c r="B139" s="327" t="s">
        <v>583</v>
      </c>
      <c r="C139" s="156">
        <v>1527.61</v>
      </c>
      <c r="D139" s="157">
        <v>324.89999999999998</v>
      </c>
      <c r="E139" s="157"/>
      <c r="F139" s="524">
        <f t="shared" si="18"/>
        <v>1852.5099999999998</v>
      </c>
      <c r="G139" s="726">
        <v>36</v>
      </c>
      <c r="H139" s="146">
        <v>2</v>
      </c>
      <c r="J139" s="146">
        <f t="shared" si="19"/>
        <v>38</v>
      </c>
      <c r="K139" s="784">
        <f t="shared" si="14"/>
        <v>1.9808173477898247E-2</v>
      </c>
      <c r="L139" s="151">
        <f t="shared" si="20"/>
        <v>84.807704336947452</v>
      </c>
      <c r="M139" s="151">
        <f t="shared" si="16"/>
        <v>18.657694954128441</v>
      </c>
      <c r="N139" s="151">
        <v>13.795203975978463</v>
      </c>
      <c r="O139" s="151">
        <v>35.163950915308789</v>
      </c>
      <c r="P139" s="794">
        <v>7.7975786730807792</v>
      </c>
      <c r="Q139" s="796">
        <f t="shared" si="15"/>
        <v>9.5052484024854706</v>
      </c>
      <c r="R139" s="725">
        <f t="shared" si="17"/>
        <v>7.9042449908213977E-2</v>
      </c>
    </row>
    <row r="140" spans="1:18" x14ac:dyDescent="0.3">
      <c r="A140" s="286">
        <v>57</v>
      </c>
      <c r="B140" s="327" t="s">
        <v>584</v>
      </c>
      <c r="C140" s="156">
        <v>2010.19</v>
      </c>
      <c r="D140" s="157"/>
      <c r="E140" s="157"/>
      <c r="F140" s="524">
        <f t="shared" si="18"/>
        <v>2010.19</v>
      </c>
      <c r="G140" s="726">
        <v>48</v>
      </c>
      <c r="J140" s="146">
        <f t="shared" si="19"/>
        <v>48</v>
      </c>
      <c r="K140" s="784">
        <f t="shared" si="14"/>
        <v>2.5020850708924104E-2</v>
      </c>
      <c r="L140" s="151">
        <f t="shared" si="20"/>
        <v>107.1255212677231</v>
      </c>
      <c r="M140" s="151">
        <f t="shared" si="16"/>
        <v>23.567614678899083</v>
      </c>
      <c r="N140" s="151">
        <v>17.425520811762269</v>
      </c>
      <c r="O140" s="151">
        <v>44.417622208811096</v>
      </c>
      <c r="P140" s="794">
        <v>9.8495730607336149</v>
      </c>
      <c r="Q140" s="796">
        <f t="shared" si="15"/>
        <v>12.006629561034277</v>
      </c>
      <c r="R140" s="725">
        <f t="shared" si="17"/>
        <v>9.2011367689704388E-2</v>
      </c>
    </row>
    <row r="141" spans="1:18" x14ac:dyDescent="0.3">
      <c r="A141" s="365">
        <v>58</v>
      </c>
      <c r="B141" s="327" t="s">
        <v>585</v>
      </c>
      <c r="C141" s="156">
        <v>1464.32</v>
      </c>
      <c r="D141" s="157"/>
      <c r="E141" s="157"/>
      <c r="F141" s="524">
        <f t="shared" si="18"/>
        <v>1464.32</v>
      </c>
      <c r="G141" s="726">
        <v>32</v>
      </c>
      <c r="J141" s="146">
        <f t="shared" si="19"/>
        <v>32</v>
      </c>
      <c r="K141" s="784">
        <f t="shared" si="14"/>
        <v>1.6680567139282735E-2</v>
      </c>
      <c r="L141" s="151">
        <f t="shared" si="20"/>
        <v>71.417014178482063</v>
      </c>
      <c r="M141" s="151">
        <f t="shared" si="16"/>
        <v>15.711743119266053</v>
      </c>
      <c r="N141" s="151">
        <v>11.61701387450818</v>
      </c>
      <c r="O141" s="151">
        <v>29.6117481392074</v>
      </c>
      <c r="P141" s="794">
        <v>6.5663820404890769</v>
      </c>
      <c r="Q141" s="796">
        <f t="shared" si="15"/>
        <v>8.0044197073561847</v>
      </c>
      <c r="R141" s="725">
        <f t="shared" si="17"/>
        <v>8.4207610001532859E-2</v>
      </c>
    </row>
    <row r="142" spans="1:18" x14ac:dyDescent="0.3">
      <c r="A142" s="286">
        <v>59</v>
      </c>
      <c r="B142" s="327" t="s">
        <v>586</v>
      </c>
      <c r="C142" s="156">
        <v>152.11000000000001</v>
      </c>
      <c r="D142" s="157"/>
      <c r="E142" s="157"/>
      <c r="F142" s="524">
        <f t="shared" si="18"/>
        <v>152.11000000000001</v>
      </c>
      <c r="G142" s="726">
        <v>4</v>
      </c>
      <c r="J142" s="146">
        <f t="shared" si="19"/>
        <v>4</v>
      </c>
      <c r="K142" s="784">
        <f t="shared" si="14"/>
        <v>2.0850708924103419E-3</v>
      </c>
      <c r="L142" s="151">
        <f t="shared" si="20"/>
        <v>8.9271267723102579</v>
      </c>
      <c r="M142" s="151">
        <f t="shared" si="16"/>
        <v>1.9639678899082567</v>
      </c>
      <c r="N142" s="151">
        <v>1.4521267343135225</v>
      </c>
      <c r="O142" s="151">
        <v>3.701468517400925</v>
      </c>
      <c r="P142" s="794">
        <v>0.82079775506113462</v>
      </c>
      <c r="Q142" s="796">
        <f t="shared" ref="Q142:Q200" si="21">P142*1.219</f>
        <v>1.0005524634195231</v>
      </c>
      <c r="R142" s="725">
        <f t="shared" si="17"/>
        <v>0.10133035917875598</v>
      </c>
    </row>
    <row r="143" spans="1:18" x14ac:dyDescent="0.3">
      <c r="A143" s="286">
        <v>60</v>
      </c>
      <c r="B143" s="327" t="s">
        <v>587</v>
      </c>
      <c r="C143" s="156">
        <v>2553.5700000000002</v>
      </c>
      <c r="D143" s="157"/>
      <c r="E143" s="157"/>
      <c r="F143" s="524">
        <f t="shared" si="18"/>
        <v>2553.5700000000002</v>
      </c>
      <c r="G143" s="726">
        <v>60</v>
      </c>
      <c r="J143" s="146">
        <f t="shared" si="19"/>
        <v>60</v>
      </c>
      <c r="K143" s="784">
        <f t="shared" si="14"/>
        <v>3.1276063386155128E-2</v>
      </c>
      <c r="L143" s="151">
        <f t="shared" si="20"/>
        <v>133.90690158465387</v>
      </c>
      <c r="M143" s="151">
        <f t="shared" si="16"/>
        <v>29.459518348623849</v>
      </c>
      <c r="N143" s="151">
        <v>21.781901014702836</v>
      </c>
      <c r="O143" s="151">
        <v>55.522027761013881</v>
      </c>
      <c r="P143" s="794">
        <v>12.31196632591702</v>
      </c>
      <c r="Q143" s="796">
        <f t="shared" si="21"/>
        <v>15.008286951292847</v>
      </c>
      <c r="R143" s="725">
        <f t="shared" si="17"/>
        <v>9.0540072925437171E-2</v>
      </c>
    </row>
    <row r="144" spans="1:18" x14ac:dyDescent="0.3">
      <c r="A144" s="365">
        <v>61</v>
      </c>
      <c r="B144" s="327" t="s">
        <v>588</v>
      </c>
      <c r="C144" s="156">
        <v>166.1</v>
      </c>
      <c r="D144" s="157"/>
      <c r="E144" s="157"/>
      <c r="F144" s="524">
        <f t="shared" si="18"/>
        <v>166.1</v>
      </c>
      <c r="G144" s="726">
        <v>3</v>
      </c>
      <c r="J144" s="146">
        <f t="shared" si="19"/>
        <v>3</v>
      </c>
      <c r="K144" s="784">
        <f t="shared" si="14"/>
        <v>1.5638031693077565E-3</v>
      </c>
      <c r="L144" s="151">
        <f t="shared" si="20"/>
        <v>6.6953450792326938</v>
      </c>
      <c r="M144" s="151">
        <f t="shared" si="16"/>
        <v>1.4729759174311927</v>
      </c>
      <c r="N144" s="151">
        <v>1.0890950507351418</v>
      </c>
      <c r="O144" s="151">
        <v>2.7761013880506935</v>
      </c>
      <c r="P144" s="794">
        <v>0.61559831629585093</v>
      </c>
      <c r="Q144" s="796">
        <f t="shared" si="21"/>
        <v>0.75041434756464231</v>
      </c>
      <c r="R144" s="725">
        <f t="shared" si="17"/>
        <v>6.9596753166829797E-2</v>
      </c>
    </row>
    <row r="145" spans="1:18" x14ac:dyDescent="0.3">
      <c r="A145" s="286">
        <v>62</v>
      </c>
      <c r="B145" s="327" t="s">
        <v>589</v>
      </c>
      <c r="C145" s="156">
        <v>315.39999999999998</v>
      </c>
      <c r="D145" s="157"/>
      <c r="E145" s="157"/>
      <c r="F145" s="524">
        <f t="shared" si="18"/>
        <v>315.39999999999998</v>
      </c>
      <c r="G145" s="726">
        <v>8</v>
      </c>
      <c r="J145" s="146">
        <f t="shared" si="19"/>
        <v>8</v>
      </c>
      <c r="K145" s="784">
        <f t="shared" si="14"/>
        <v>4.1701417848206837E-3</v>
      </c>
      <c r="L145" s="151">
        <f t="shared" si="20"/>
        <v>17.854253544620516</v>
      </c>
      <c r="M145" s="151">
        <f t="shared" si="16"/>
        <v>3.9279357798165133</v>
      </c>
      <c r="N145" s="151">
        <v>2.9042534686270449</v>
      </c>
      <c r="O145" s="151">
        <v>7.4029370348018499</v>
      </c>
      <c r="P145" s="794">
        <v>1.6415955101222692</v>
      </c>
      <c r="Q145" s="796">
        <f t="shared" si="21"/>
        <v>2.0011049268390462</v>
      </c>
      <c r="R145" s="725">
        <f t="shared" si="17"/>
        <v>9.773849673228012E-2</v>
      </c>
    </row>
    <row r="146" spans="1:18" x14ac:dyDescent="0.3">
      <c r="A146" s="286">
        <v>63</v>
      </c>
      <c r="B146" s="327" t="s">
        <v>590</v>
      </c>
      <c r="C146" s="156">
        <v>1364.91</v>
      </c>
      <c r="D146" s="157">
        <v>133</v>
      </c>
      <c r="E146" s="157"/>
      <c r="F146" s="524">
        <f t="shared" si="18"/>
        <v>1497.91</v>
      </c>
      <c r="G146" s="726">
        <v>29</v>
      </c>
      <c r="H146" s="146">
        <v>2</v>
      </c>
      <c r="J146" s="146">
        <f t="shared" si="19"/>
        <v>31</v>
      </c>
      <c r="K146" s="784">
        <f t="shared" si="14"/>
        <v>1.6159299416180148E-2</v>
      </c>
      <c r="L146" s="151">
        <f t="shared" si="20"/>
        <v>69.185232485404498</v>
      </c>
      <c r="M146" s="151">
        <f t="shared" si="16"/>
        <v>15.22075114678899</v>
      </c>
      <c r="N146" s="151">
        <v>11.253982190929799</v>
      </c>
      <c r="O146" s="151">
        <v>28.686381009857168</v>
      </c>
      <c r="P146" s="794">
        <v>6.3611826017237929</v>
      </c>
      <c r="Q146" s="796">
        <f t="shared" si="21"/>
        <v>7.7542815915013037</v>
      </c>
      <c r="R146" s="725">
        <f t="shared" si="17"/>
        <v>7.9746812053978169E-2</v>
      </c>
    </row>
    <row r="147" spans="1:18" x14ac:dyDescent="0.3">
      <c r="A147" s="365">
        <v>64</v>
      </c>
      <c r="B147" s="327" t="s">
        <v>592</v>
      </c>
      <c r="C147" s="156">
        <v>783.19</v>
      </c>
      <c r="D147" s="157">
        <v>194.1</v>
      </c>
      <c r="E147" s="157"/>
      <c r="F147" s="524">
        <f t="shared" si="18"/>
        <v>977.29000000000008</v>
      </c>
      <c r="G147" s="726">
        <v>15</v>
      </c>
      <c r="H147" s="146">
        <v>2</v>
      </c>
      <c r="J147" s="146">
        <f t="shared" si="19"/>
        <v>17</v>
      </c>
      <c r="K147" s="784">
        <f t="shared" si="14"/>
        <v>8.8615512927439528E-3</v>
      </c>
      <c r="L147" s="151">
        <f t="shared" si="20"/>
        <v>37.940288782318596</v>
      </c>
      <c r="M147" s="151">
        <f t="shared" si="16"/>
        <v>8.3468635321100919</v>
      </c>
      <c r="N147" s="151">
        <v>6.1715386208324707</v>
      </c>
      <c r="O147" s="151">
        <v>15.731241198953931</v>
      </c>
      <c r="P147" s="794">
        <v>3.488390459009822</v>
      </c>
      <c r="Q147" s="796">
        <f t="shared" si="21"/>
        <v>4.2523479695329733</v>
      </c>
      <c r="R147" s="725">
        <f t="shared" si="17"/>
        <v>6.702901285431391E-2</v>
      </c>
    </row>
    <row r="148" spans="1:18" x14ac:dyDescent="0.3">
      <c r="A148" s="286">
        <v>65</v>
      </c>
      <c r="B148" s="327" t="s">
        <v>593</v>
      </c>
      <c r="C148" s="156">
        <v>144.9</v>
      </c>
      <c r="D148" s="157"/>
      <c r="E148" s="157"/>
      <c r="F148" s="524">
        <f t="shared" si="18"/>
        <v>144.9</v>
      </c>
      <c r="G148" s="726">
        <v>3</v>
      </c>
      <c r="J148" s="146">
        <f t="shared" si="19"/>
        <v>3</v>
      </c>
      <c r="K148" s="784">
        <f t="shared" ref="K148:K211" si="22">2.5/4796*J148</f>
        <v>1.5638031693077565E-3</v>
      </c>
      <c r="L148" s="151">
        <f t="shared" si="20"/>
        <v>6.6953450792326938</v>
      </c>
      <c r="M148" s="151">
        <f t="shared" si="16"/>
        <v>1.4729759174311927</v>
      </c>
      <c r="N148" s="151">
        <v>1.0890950507351418</v>
      </c>
      <c r="O148" s="151">
        <v>2.7761013880506935</v>
      </c>
      <c r="P148" s="794">
        <v>0.61559831629585093</v>
      </c>
      <c r="Q148" s="796">
        <f t="shared" si="21"/>
        <v>0.75041434756464231</v>
      </c>
      <c r="R148" s="725">
        <f t="shared" si="17"/>
        <v>7.9779300904143757E-2</v>
      </c>
    </row>
    <row r="149" spans="1:18" x14ac:dyDescent="0.3">
      <c r="A149" s="286">
        <v>66</v>
      </c>
      <c r="B149" s="327" t="s">
        <v>594</v>
      </c>
      <c r="C149" s="156">
        <v>213.4</v>
      </c>
      <c r="D149" s="157">
        <v>18.5</v>
      </c>
      <c r="E149" s="157"/>
      <c r="F149" s="524">
        <f t="shared" si="18"/>
        <v>231.9</v>
      </c>
      <c r="G149" s="726">
        <v>4</v>
      </c>
      <c r="H149" s="146">
        <v>1</v>
      </c>
      <c r="J149" s="146">
        <f t="shared" si="19"/>
        <v>5</v>
      </c>
      <c r="K149" s="784">
        <f t="shared" si="22"/>
        <v>2.6063386155129272E-3</v>
      </c>
      <c r="L149" s="151">
        <f t="shared" si="20"/>
        <v>11.158908465387821</v>
      </c>
      <c r="M149" s="151">
        <f t="shared" si="16"/>
        <v>2.4549598623853206</v>
      </c>
      <c r="N149" s="151">
        <v>1.8151584178919031</v>
      </c>
      <c r="O149" s="151">
        <v>4.6268356467511564</v>
      </c>
      <c r="P149" s="794">
        <v>1.0259971938264183</v>
      </c>
      <c r="Q149" s="796">
        <f t="shared" si="21"/>
        <v>1.2506905792744041</v>
      </c>
      <c r="R149" s="725">
        <f t="shared" si="17"/>
        <v>8.3081936905350207E-2</v>
      </c>
    </row>
    <row r="150" spans="1:18" ht="14.5" x14ac:dyDescent="0.35">
      <c r="A150" s="365">
        <v>67</v>
      </c>
      <c r="B150" s="328" t="s">
        <v>595</v>
      </c>
      <c r="C150" s="156">
        <v>3146.6</v>
      </c>
      <c r="D150" s="157"/>
      <c r="E150" s="157"/>
      <c r="F150" s="524">
        <f t="shared" si="18"/>
        <v>3146.6</v>
      </c>
      <c r="G150" s="726">
        <v>52</v>
      </c>
      <c r="J150" s="146">
        <f t="shared" si="19"/>
        <v>52</v>
      </c>
      <c r="K150" s="784">
        <f t="shared" si="22"/>
        <v>2.7105921601334446E-2</v>
      </c>
      <c r="L150" s="151">
        <f t="shared" si="20"/>
        <v>116.05264804003336</v>
      </c>
      <c r="M150" s="151">
        <f t="shared" si="16"/>
        <v>25.531582568807341</v>
      </c>
      <c r="N150" s="151">
        <v>18.877647546075792</v>
      </c>
      <c r="O150" s="151">
        <v>48.119090726212029</v>
      </c>
      <c r="P150" s="794">
        <v>10.670370815794749</v>
      </c>
      <c r="Q150" s="796">
        <f t="shared" si="21"/>
        <v>13.007182024453801</v>
      </c>
      <c r="R150" s="725">
        <f t="shared" si="17"/>
        <v>6.3679429273135288E-2</v>
      </c>
    </row>
    <row r="151" spans="1:18" x14ac:dyDescent="0.3">
      <c r="A151" s="286">
        <v>68</v>
      </c>
      <c r="B151" s="327" t="s">
        <v>596</v>
      </c>
      <c r="C151" s="156">
        <v>848.35</v>
      </c>
      <c r="D151" s="157"/>
      <c r="E151" s="157"/>
      <c r="F151" s="524">
        <f t="shared" si="18"/>
        <v>848.35</v>
      </c>
      <c r="G151" s="726">
        <v>17</v>
      </c>
      <c r="J151" s="146">
        <f t="shared" si="19"/>
        <v>17</v>
      </c>
      <c r="K151" s="784">
        <f t="shared" si="22"/>
        <v>8.8615512927439528E-3</v>
      </c>
      <c r="L151" s="151">
        <f t="shared" si="20"/>
        <v>37.940288782318596</v>
      </c>
      <c r="M151" s="151">
        <f t="shared" si="16"/>
        <v>8.3468635321100919</v>
      </c>
      <c r="N151" s="151">
        <v>6.1715386208324707</v>
      </c>
      <c r="O151" s="151">
        <v>15.731241198953931</v>
      </c>
      <c r="P151" s="794">
        <v>3.488390459009822</v>
      </c>
      <c r="Q151" s="796">
        <f t="shared" si="21"/>
        <v>4.2523479695329733</v>
      </c>
      <c r="R151" s="725">
        <f t="shared" si="17"/>
        <v>7.7216695906633395E-2</v>
      </c>
    </row>
    <row r="152" spans="1:18" x14ac:dyDescent="0.3">
      <c r="A152" s="286">
        <v>69</v>
      </c>
      <c r="B152" s="327" t="s">
        <v>597</v>
      </c>
      <c r="C152" s="156">
        <v>885.4</v>
      </c>
      <c r="D152" s="157"/>
      <c r="E152" s="157"/>
      <c r="F152" s="524">
        <f t="shared" si="18"/>
        <v>885.4</v>
      </c>
      <c r="G152" s="726">
        <v>18</v>
      </c>
      <c r="J152" s="146">
        <f t="shared" si="19"/>
        <v>18</v>
      </c>
      <c r="K152" s="784">
        <f t="shared" si="22"/>
        <v>9.3828190158465382E-3</v>
      </c>
      <c r="L152" s="151">
        <f t="shared" si="20"/>
        <v>40.172070475396161</v>
      </c>
      <c r="M152" s="151">
        <f t="shared" si="16"/>
        <v>8.8378555045871554</v>
      </c>
      <c r="N152" s="151">
        <v>6.5345703044108516</v>
      </c>
      <c r="O152" s="151">
        <v>16.656608328304163</v>
      </c>
      <c r="P152" s="794">
        <v>3.6935898977751056</v>
      </c>
      <c r="Q152" s="796">
        <f t="shared" si="21"/>
        <v>4.5024860853878543</v>
      </c>
      <c r="R152" s="725">
        <f t="shared" si="17"/>
        <v>7.8337614870185882E-2</v>
      </c>
    </row>
    <row r="153" spans="1:18" x14ac:dyDescent="0.3">
      <c r="A153" s="365">
        <v>70</v>
      </c>
      <c r="B153" s="327" t="s">
        <v>598</v>
      </c>
      <c r="C153" s="156">
        <v>877.79</v>
      </c>
      <c r="D153" s="157"/>
      <c r="E153" s="157"/>
      <c r="F153" s="524">
        <f t="shared" si="18"/>
        <v>877.79</v>
      </c>
      <c r="G153" s="726">
        <v>17</v>
      </c>
      <c r="J153" s="146">
        <f t="shared" si="19"/>
        <v>17</v>
      </c>
      <c r="K153" s="784">
        <f t="shared" si="22"/>
        <v>8.8615512927439528E-3</v>
      </c>
      <c r="L153" s="151">
        <f t="shared" si="20"/>
        <v>37.940288782318596</v>
      </c>
      <c r="M153" s="151">
        <f t="shared" si="16"/>
        <v>8.3468635321100919</v>
      </c>
      <c r="N153" s="151">
        <v>6.1715386208324707</v>
      </c>
      <c r="O153" s="151">
        <v>15.731241198953931</v>
      </c>
      <c r="P153" s="794">
        <v>3.488390459009822</v>
      </c>
      <c r="Q153" s="796">
        <f t="shared" si="21"/>
        <v>4.2523479695329733</v>
      </c>
      <c r="R153" s="725">
        <f t="shared" si="17"/>
        <v>7.462694263137247E-2</v>
      </c>
    </row>
    <row r="154" spans="1:18" x14ac:dyDescent="0.3">
      <c r="A154" s="286">
        <v>71</v>
      </c>
      <c r="B154" s="327" t="s">
        <v>599</v>
      </c>
      <c r="C154" s="156">
        <v>917.6</v>
      </c>
      <c r="D154" s="157"/>
      <c r="E154" s="157">
        <v>32.299999999999997</v>
      </c>
      <c r="F154" s="524">
        <f t="shared" si="18"/>
        <v>949.9</v>
      </c>
      <c r="G154" s="726">
        <v>19</v>
      </c>
      <c r="I154" s="146">
        <v>1</v>
      </c>
      <c r="J154" s="146">
        <f t="shared" si="19"/>
        <v>20</v>
      </c>
      <c r="K154" s="784">
        <f t="shared" si="22"/>
        <v>1.0425354462051709E-2</v>
      </c>
      <c r="L154" s="151">
        <f t="shared" si="20"/>
        <v>44.635633861551284</v>
      </c>
      <c r="M154" s="151">
        <f t="shared" si="16"/>
        <v>9.8198394495412824</v>
      </c>
      <c r="N154" s="151">
        <v>7.2606336715676125</v>
      </c>
      <c r="O154" s="151">
        <v>18.507342587004626</v>
      </c>
      <c r="P154" s="794">
        <v>4.1039887753056732</v>
      </c>
      <c r="Q154" s="796">
        <f t="shared" si="21"/>
        <v>5.0027623170976163</v>
      </c>
      <c r="R154" s="725">
        <f t="shared" si="17"/>
        <v>8.1131492444891942E-2</v>
      </c>
    </row>
    <row r="155" spans="1:18" x14ac:dyDescent="0.3">
      <c r="A155" s="286">
        <v>72</v>
      </c>
      <c r="B155" s="327" t="s">
        <v>600</v>
      </c>
      <c r="C155" s="156">
        <v>1018.2</v>
      </c>
      <c r="D155" s="157"/>
      <c r="E155" s="157">
        <v>37.799999999999997</v>
      </c>
      <c r="F155" s="524">
        <f t="shared" si="18"/>
        <v>1056</v>
      </c>
      <c r="G155" s="726">
        <v>13</v>
      </c>
      <c r="I155" s="146">
        <v>1</v>
      </c>
      <c r="J155" s="146">
        <f t="shared" si="19"/>
        <v>14</v>
      </c>
      <c r="K155" s="784">
        <f t="shared" si="22"/>
        <v>7.2977481234361968E-3</v>
      </c>
      <c r="L155" s="151">
        <f t="shared" si="20"/>
        <v>31.244943703085902</v>
      </c>
      <c r="M155" s="151">
        <f t="shared" si="16"/>
        <v>6.8738876146788987</v>
      </c>
      <c r="N155" s="151">
        <v>5.0824435700973281</v>
      </c>
      <c r="O155" s="151">
        <v>12.955139810903237</v>
      </c>
      <c r="P155" s="794">
        <v>2.8727921427139709</v>
      </c>
      <c r="Q155" s="796">
        <f t="shared" si="21"/>
        <v>3.5019336219683308</v>
      </c>
      <c r="R155" s="725">
        <f t="shared" si="17"/>
        <v>5.10859500675966E-2</v>
      </c>
    </row>
    <row r="156" spans="1:18" x14ac:dyDescent="0.3">
      <c r="A156" s="365">
        <v>73</v>
      </c>
      <c r="B156" s="327" t="s">
        <v>601</v>
      </c>
      <c r="C156" s="156">
        <v>837.9</v>
      </c>
      <c r="D156" s="157">
        <v>160.4</v>
      </c>
      <c r="E156" s="157"/>
      <c r="F156" s="524">
        <f t="shared" si="18"/>
        <v>998.3</v>
      </c>
      <c r="G156" s="726">
        <v>17</v>
      </c>
      <c r="H156" s="146">
        <v>1</v>
      </c>
      <c r="J156" s="146">
        <f t="shared" si="19"/>
        <v>18</v>
      </c>
      <c r="K156" s="784">
        <f t="shared" si="22"/>
        <v>9.3828190158465382E-3</v>
      </c>
      <c r="L156" s="151">
        <f t="shared" si="20"/>
        <v>40.172070475396161</v>
      </c>
      <c r="M156" s="151">
        <f t="shared" si="16"/>
        <v>8.8378555045871554</v>
      </c>
      <c r="N156" s="151">
        <v>6.5345703044108516</v>
      </c>
      <c r="O156" s="151">
        <v>16.656608328304163</v>
      </c>
      <c r="P156" s="794">
        <v>3.6935898977751056</v>
      </c>
      <c r="Q156" s="796">
        <f t="shared" si="21"/>
        <v>4.5024860853878543</v>
      </c>
      <c r="R156" s="725">
        <f t="shared" si="17"/>
        <v>6.9478237209318422E-2</v>
      </c>
    </row>
    <row r="157" spans="1:18" x14ac:dyDescent="0.3">
      <c r="A157" s="286">
        <v>74</v>
      </c>
      <c r="B157" s="327" t="s">
        <v>602</v>
      </c>
      <c r="C157" s="156">
        <v>304</v>
      </c>
      <c r="D157" s="157"/>
      <c r="E157" s="157"/>
      <c r="F157" s="524">
        <f t="shared" si="18"/>
        <v>304</v>
      </c>
      <c r="G157" s="726">
        <v>7</v>
      </c>
      <c r="J157" s="146">
        <f t="shared" si="19"/>
        <v>7</v>
      </c>
      <c r="K157" s="784">
        <f t="shared" si="22"/>
        <v>3.6488740617180984E-3</v>
      </c>
      <c r="L157" s="151">
        <f t="shared" si="20"/>
        <v>15.622471851542951</v>
      </c>
      <c r="M157" s="151">
        <f t="shared" si="16"/>
        <v>3.4369438073394494</v>
      </c>
      <c r="N157" s="151">
        <v>2.541221785048664</v>
      </c>
      <c r="O157" s="151">
        <v>6.4775699054516185</v>
      </c>
      <c r="P157" s="794">
        <v>1.4363960713569854</v>
      </c>
      <c r="Q157" s="796">
        <f t="shared" si="21"/>
        <v>1.7509668109841654</v>
      </c>
      <c r="R157" s="725">
        <f t="shared" si="17"/>
        <v>8.872822906477304E-2</v>
      </c>
    </row>
    <row r="158" spans="1:18" x14ac:dyDescent="0.3">
      <c r="A158" s="286">
        <v>75</v>
      </c>
      <c r="B158" s="327" t="s">
        <v>603</v>
      </c>
      <c r="C158" s="156">
        <v>1272.1600000000001</v>
      </c>
      <c r="D158" s="157">
        <v>51.6</v>
      </c>
      <c r="E158" s="157">
        <v>23.7</v>
      </c>
      <c r="F158" s="524">
        <f t="shared" si="18"/>
        <v>1347.46</v>
      </c>
      <c r="G158" s="726">
        <v>24</v>
      </c>
      <c r="H158" s="146">
        <v>1</v>
      </c>
      <c r="I158" s="146">
        <v>1</v>
      </c>
      <c r="J158" s="146">
        <f t="shared" si="19"/>
        <v>26</v>
      </c>
      <c r="K158" s="784">
        <f t="shared" si="22"/>
        <v>1.3552960800667223E-2</v>
      </c>
      <c r="L158" s="151">
        <f t="shared" si="20"/>
        <v>58.026324020016681</v>
      </c>
      <c r="M158" s="151">
        <f t="shared" si="16"/>
        <v>12.765791284403671</v>
      </c>
      <c r="N158" s="151">
        <v>9.4388237730378961</v>
      </c>
      <c r="O158" s="151">
        <v>24.059545363106015</v>
      </c>
      <c r="P158" s="794">
        <v>5.3351854078973746</v>
      </c>
      <c r="Q158" s="796">
        <f t="shared" si="21"/>
        <v>6.5035910122269005</v>
      </c>
      <c r="R158" s="725">
        <f t="shared" si="17"/>
        <v>7.4352371183874652E-2</v>
      </c>
    </row>
    <row r="159" spans="1:18" x14ac:dyDescent="0.3">
      <c r="A159" s="365">
        <v>76</v>
      </c>
      <c r="B159" s="327" t="s">
        <v>604</v>
      </c>
      <c r="C159" s="156">
        <v>930.9</v>
      </c>
      <c r="D159" s="157"/>
      <c r="E159" s="157"/>
      <c r="F159" s="524">
        <f t="shared" si="18"/>
        <v>930.9</v>
      </c>
      <c r="G159" s="726">
        <v>16</v>
      </c>
      <c r="J159" s="146">
        <f t="shared" si="19"/>
        <v>16</v>
      </c>
      <c r="K159" s="784">
        <f t="shared" si="22"/>
        <v>8.3402835696413675E-3</v>
      </c>
      <c r="L159" s="151">
        <f t="shared" si="20"/>
        <v>35.708507089241031</v>
      </c>
      <c r="M159" s="151">
        <f t="shared" si="16"/>
        <v>7.8558715596330266</v>
      </c>
      <c r="N159" s="151">
        <v>5.8085069372540898</v>
      </c>
      <c r="O159" s="151">
        <v>14.8058740696037</v>
      </c>
      <c r="P159" s="794">
        <v>3.2831910202445385</v>
      </c>
      <c r="Q159" s="796">
        <f t="shared" si="21"/>
        <v>4.0022098536780923</v>
      </c>
      <c r="R159" s="725">
        <f t="shared" si="17"/>
        <v>6.62299320428857E-2</v>
      </c>
    </row>
    <row r="160" spans="1:18" x14ac:dyDescent="0.3">
      <c r="A160" s="286">
        <v>77</v>
      </c>
      <c r="B160" s="327" t="s">
        <v>605</v>
      </c>
      <c r="C160" s="156">
        <v>791.4</v>
      </c>
      <c r="D160" s="157"/>
      <c r="E160" s="157"/>
      <c r="F160" s="524">
        <f t="shared" si="18"/>
        <v>791.4</v>
      </c>
      <c r="G160" s="726">
        <v>19</v>
      </c>
      <c r="J160" s="146">
        <f t="shared" si="19"/>
        <v>19</v>
      </c>
      <c r="K160" s="784">
        <f t="shared" si="22"/>
        <v>9.9040867389491236E-3</v>
      </c>
      <c r="L160" s="151">
        <f t="shared" si="20"/>
        <v>42.403852168473726</v>
      </c>
      <c r="M160" s="151">
        <f t="shared" si="16"/>
        <v>9.3288474770642207</v>
      </c>
      <c r="N160" s="151">
        <v>6.8976019879892316</v>
      </c>
      <c r="O160" s="151">
        <v>17.581975457654394</v>
      </c>
      <c r="P160" s="794">
        <v>3.8987893365403896</v>
      </c>
      <c r="Q160" s="796">
        <f t="shared" si="21"/>
        <v>4.7526242012427353</v>
      </c>
      <c r="R160" s="725">
        <f t="shared" si="17"/>
        <v>9.2511327318338055E-2</v>
      </c>
    </row>
    <row r="161" spans="1:18" x14ac:dyDescent="0.3">
      <c r="A161" s="286">
        <v>78</v>
      </c>
      <c r="B161" s="327" t="s">
        <v>606</v>
      </c>
      <c r="C161" s="156">
        <v>574.42999999999995</v>
      </c>
      <c r="D161" s="157"/>
      <c r="E161" s="157"/>
      <c r="F161" s="524">
        <f t="shared" si="18"/>
        <v>574.42999999999995</v>
      </c>
      <c r="G161" s="726">
        <v>17</v>
      </c>
      <c r="J161" s="146">
        <f t="shared" si="19"/>
        <v>17</v>
      </c>
      <c r="K161" s="784">
        <f t="shared" si="22"/>
        <v>8.8615512927439528E-3</v>
      </c>
      <c r="L161" s="151">
        <f t="shared" si="20"/>
        <v>37.940288782318596</v>
      </c>
      <c r="M161" s="151">
        <f t="shared" si="16"/>
        <v>8.3468635321100919</v>
      </c>
      <c r="N161" s="151">
        <v>6.1715386208324707</v>
      </c>
      <c r="O161" s="151">
        <v>15.731241198953931</v>
      </c>
      <c r="P161" s="794">
        <v>3.488390459009822</v>
      </c>
      <c r="Q161" s="796">
        <f t="shared" si="21"/>
        <v>4.2523479695329733</v>
      </c>
      <c r="R161" s="725">
        <f t="shared" si="17"/>
        <v>0.11403788794525434</v>
      </c>
    </row>
    <row r="162" spans="1:18" x14ac:dyDescent="0.3">
      <c r="A162" s="365">
        <v>79</v>
      </c>
      <c r="B162" s="327" t="s">
        <v>607</v>
      </c>
      <c r="C162" s="156">
        <v>326.89999999999998</v>
      </c>
      <c r="D162" s="157"/>
      <c r="E162" s="157"/>
      <c r="F162" s="524">
        <f t="shared" si="18"/>
        <v>326.89999999999998</v>
      </c>
      <c r="G162" s="726">
        <v>5</v>
      </c>
      <c r="J162" s="146">
        <f t="shared" si="19"/>
        <v>5</v>
      </c>
      <c r="K162" s="784">
        <f t="shared" si="22"/>
        <v>2.6063386155129272E-3</v>
      </c>
      <c r="L162" s="151">
        <f t="shared" si="20"/>
        <v>11.158908465387821</v>
      </c>
      <c r="M162" s="151">
        <f t="shared" si="16"/>
        <v>2.4549598623853206</v>
      </c>
      <c r="N162" s="151">
        <v>1.8151584178919031</v>
      </c>
      <c r="O162" s="151">
        <v>4.6268356467511564</v>
      </c>
      <c r="P162" s="794">
        <v>1.0259971938264183</v>
      </c>
      <c r="Q162" s="796">
        <f t="shared" si="21"/>
        <v>1.2506905792744041</v>
      </c>
      <c r="R162" s="725">
        <f t="shared" si="17"/>
        <v>5.8937599169014115E-2</v>
      </c>
    </row>
    <row r="163" spans="1:18" x14ac:dyDescent="0.3">
      <c r="A163" s="286">
        <v>80</v>
      </c>
      <c r="B163" s="327" t="s">
        <v>608</v>
      </c>
      <c r="C163" s="156">
        <v>323.60000000000002</v>
      </c>
      <c r="D163" s="157"/>
      <c r="E163" s="157"/>
      <c r="F163" s="524">
        <f t="shared" si="18"/>
        <v>323.60000000000002</v>
      </c>
      <c r="G163" s="726">
        <v>6</v>
      </c>
      <c r="J163" s="146">
        <f t="shared" si="19"/>
        <v>6</v>
      </c>
      <c r="K163" s="784">
        <f t="shared" si="22"/>
        <v>3.127606338615513E-3</v>
      </c>
      <c r="L163" s="151">
        <f t="shared" si="20"/>
        <v>13.390690158465388</v>
      </c>
      <c r="M163" s="151">
        <f t="shared" si="16"/>
        <v>2.9459518348623854</v>
      </c>
      <c r="N163" s="151">
        <v>2.1781901014702836</v>
      </c>
      <c r="O163" s="151">
        <v>5.552202776101387</v>
      </c>
      <c r="P163" s="794">
        <v>1.2311966325917019</v>
      </c>
      <c r="Q163" s="796">
        <f t="shared" si="21"/>
        <v>1.5008286951292846</v>
      </c>
      <c r="R163" s="725">
        <f t="shared" si="17"/>
        <v>7.144635785544147E-2</v>
      </c>
    </row>
    <row r="164" spans="1:18" x14ac:dyDescent="0.3">
      <c r="A164" s="286">
        <v>81</v>
      </c>
      <c r="B164" s="327" t="s">
        <v>609</v>
      </c>
      <c r="C164" s="156">
        <v>483.2</v>
      </c>
      <c r="D164" s="157"/>
      <c r="E164" s="157"/>
      <c r="F164" s="524">
        <f t="shared" si="18"/>
        <v>483.2</v>
      </c>
      <c r="G164" s="726">
        <v>8</v>
      </c>
      <c r="J164" s="146">
        <f t="shared" si="19"/>
        <v>8</v>
      </c>
      <c r="K164" s="784">
        <f t="shared" si="22"/>
        <v>4.1701417848206837E-3</v>
      </c>
      <c r="L164" s="151">
        <f t="shared" si="20"/>
        <v>17.854253544620516</v>
      </c>
      <c r="M164" s="151">
        <f t="shared" si="16"/>
        <v>3.9279357798165133</v>
      </c>
      <c r="N164" s="151">
        <v>2.9042534686270449</v>
      </c>
      <c r="O164" s="151">
        <v>7.4029370348018499</v>
      </c>
      <c r="P164" s="794">
        <v>1.6415955101222692</v>
      </c>
      <c r="Q164" s="796">
        <f t="shared" si="21"/>
        <v>2.0011049268390462</v>
      </c>
      <c r="R164" s="725">
        <f t="shared" si="17"/>
        <v>6.3797023736260658E-2</v>
      </c>
    </row>
    <row r="165" spans="1:18" x14ac:dyDescent="0.3">
      <c r="A165" s="365">
        <v>82</v>
      </c>
      <c r="B165" s="327" t="s">
        <v>610</v>
      </c>
      <c r="C165" s="156">
        <v>408.2</v>
      </c>
      <c r="D165" s="157"/>
      <c r="E165" s="157"/>
      <c r="F165" s="524">
        <f t="shared" si="18"/>
        <v>408.2</v>
      </c>
      <c r="G165" s="726">
        <v>8</v>
      </c>
      <c r="J165" s="146">
        <f t="shared" si="19"/>
        <v>8</v>
      </c>
      <c r="K165" s="784">
        <f t="shared" si="22"/>
        <v>4.1701417848206837E-3</v>
      </c>
      <c r="L165" s="151">
        <f t="shared" si="20"/>
        <v>17.854253544620516</v>
      </c>
      <c r="M165" s="151">
        <f t="shared" si="16"/>
        <v>3.9279357798165133</v>
      </c>
      <c r="N165" s="151">
        <v>2.9042534686270449</v>
      </c>
      <c r="O165" s="151">
        <v>7.4029370348018499</v>
      </c>
      <c r="P165" s="794">
        <v>1.6415955101222692</v>
      </c>
      <c r="Q165" s="796">
        <f t="shared" si="21"/>
        <v>2.0011049268390462</v>
      </c>
      <c r="R165" s="725">
        <f t="shared" si="17"/>
        <v>7.551867189946386E-2</v>
      </c>
    </row>
    <row r="166" spans="1:18" x14ac:dyDescent="0.3">
      <c r="A166" s="286">
        <v>83</v>
      </c>
      <c r="B166" s="327" t="s">
        <v>614</v>
      </c>
      <c r="C166" s="156">
        <v>482.97</v>
      </c>
      <c r="D166" s="157"/>
      <c r="E166" s="157"/>
      <c r="F166" s="524">
        <f t="shared" si="18"/>
        <v>482.97</v>
      </c>
      <c r="G166" s="726">
        <v>8</v>
      </c>
      <c r="J166" s="146">
        <f t="shared" si="19"/>
        <v>8</v>
      </c>
      <c r="K166" s="784">
        <f t="shared" si="22"/>
        <v>4.1701417848206837E-3</v>
      </c>
      <c r="L166" s="151">
        <f t="shared" si="20"/>
        <v>17.854253544620516</v>
      </c>
      <c r="M166" s="151">
        <f t="shared" si="16"/>
        <v>3.9279357798165133</v>
      </c>
      <c r="N166" s="151">
        <v>2.9042534686270449</v>
      </c>
      <c r="O166" s="151">
        <v>7.4029370348018499</v>
      </c>
      <c r="P166" s="794">
        <v>1.6415955101222692</v>
      </c>
      <c r="Q166" s="796">
        <f t="shared" si="21"/>
        <v>2.0011049268390462</v>
      </c>
      <c r="R166" s="725">
        <f t="shared" si="17"/>
        <v>6.3827405158418005E-2</v>
      </c>
    </row>
    <row r="167" spans="1:18" x14ac:dyDescent="0.3">
      <c r="A167" s="286">
        <v>84</v>
      </c>
      <c r="B167" s="327" t="s">
        <v>615</v>
      </c>
      <c r="C167" s="156">
        <v>699.05</v>
      </c>
      <c r="D167" s="157"/>
      <c r="E167" s="157"/>
      <c r="F167" s="524">
        <f t="shared" si="18"/>
        <v>699.05</v>
      </c>
      <c r="G167" s="726">
        <v>13</v>
      </c>
      <c r="J167" s="146">
        <f t="shared" si="19"/>
        <v>13</v>
      </c>
      <c r="K167" s="784">
        <f t="shared" si="22"/>
        <v>6.7764804003336114E-3</v>
      </c>
      <c r="L167" s="151">
        <f t="shared" si="20"/>
        <v>29.01316201000834</v>
      </c>
      <c r="M167" s="151">
        <f t="shared" si="16"/>
        <v>6.3828956422018353</v>
      </c>
      <c r="N167" s="151">
        <v>4.7194118865189481</v>
      </c>
      <c r="O167" s="151">
        <v>12.029772681553007</v>
      </c>
      <c r="P167" s="794">
        <v>2.6675927039486873</v>
      </c>
      <c r="Q167" s="796">
        <f t="shared" si="21"/>
        <v>3.2517955061134503</v>
      </c>
      <c r="R167" s="725">
        <f t="shared" si="17"/>
        <v>7.1659284797527895E-2</v>
      </c>
    </row>
    <row r="168" spans="1:18" x14ac:dyDescent="0.3">
      <c r="A168" s="365">
        <v>85</v>
      </c>
      <c r="B168" s="327" t="s">
        <v>616</v>
      </c>
      <c r="C168" s="156">
        <v>6095.81</v>
      </c>
      <c r="D168" s="157"/>
      <c r="E168" s="157"/>
      <c r="F168" s="524">
        <f t="shared" si="18"/>
        <v>6095.81</v>
      </c>
      <c r="G168" s="726">
        <v>108</v>
      </c>
      <c r="J168" s="146">
        <f t="shared" si="19"/>
        <v>108</v>
      </c>
      <c r="K168" s="784">
        <f t="shared" si="22"/>
        <v>5.6296914095079233E-2</v>
      </c>
      <c r="L168" s="151">
        <f t="shared" si="20"/>
        <v>241.03242285237698</v>
      </c>
      <c r="M168" s="151">
        <f t="shared" si="16"/>
        <v>53.027133027522936</v>
      </c>
      <c r="N168" s="151">
        <v>39.207421826465108</v>
      </c>
      <c r="O168" s="151">
        <v>99.93964996982497</v>
      </c>
      <c r="P168" s="794">
        <v>22.161539386650634</v>
      </c>
      <c r="Q168" s="796">
        <f t="shared" si="21"/>
        <v>27.014916512327126</v>
      </c>
      <c r="R168" s="725">
        <f t="shared" si="17"/>
        <v>6.826996662238087E-2</v>
      </c>
    </row>
    <row r="169" spans="1:18" x14ac:dyDescent="0.3">
      <c r="A169" s="286">
        <v>86</v>
      </c>
      <c r="B169" s="327" t="s">
        <v>617</v>
      </c>
      <c r="C169" s="156">
        <v>166.2</v>
      </c>
      <c r="D169" s="157"/>
      <c r="E169" s="157"/>
      <c r="F169" s="524">
        <f t="shared" si="18"/>
        <v>166.2</v>
      </c>
      <c r="G169" s="726">
        <v>5</v>
      </c>
      <c r="J169" s="146">
        <f t="shared" si="19"/>
        <v>5</v>
      </c>
      <c r="K169" s="784">
        <f t="shared" si="22"/>
        <v>2.6063386155129272E-3</v>
      </c>
      <c r="L169" s="151">
        <f t="shared" si="20"/>
        <v>11.158908465387821</v>
      </c>
      <c r="M169" s="151">
        <f t="shared" si="16"/>
        <v>2.4549598623853206</v>
      </c>
      <c r="N169" s="151">
        <v>1.8151584178919031</v>
      </c>
      <c r="O169" s="151">
        <v>4.6268356467511564</v>
      </c>
      <c r="P169" s="794">
        <v>1.0259971938264183</v>
      </c>
      <c r="Q169" s="796">
        <f t="shared" si="21"/>
        <v>1.2506905792744041</v>
      </c>
      <c r="R169" s="725">
        <f t="shared" si="17"/>
        <v>0.11592479644013667</v>
      </c>
    </row>
    <row r="170" spans="1:18" x14ac:dyDescent="0.3">
      <c r="A170" s="286">
        <v>87</v>
      </c>
      <c r="B170" s="327" t="s">
        <v>618</v>
      </c>
      <c r="C170" s="156">
        <v>273.2</v>
      </c>
      <c r="D170" s="157"/>
      <c r="E170" s="157"/>
      <c r="F170" s="524">
        <f t="shared" si="18"/>
        <v>273.2</v>
      </c>
      <c r="G170" s="726">
        <v>8</v>
      </c>
      <c r="J170" s="146">
        <f t="shared" si="19"/>
        <v>8</v>
      </c>
      <c r="K170" s="784">
        <f t="shared" si="22"/>
        <v>4.1701417848206837E-3</v>
      </c>
      <c r="L170" s="151">
        <f t="shared" si="20"/>
        <v>17.854253544620516</v>
      </c>
      <c r="M170" s="151">
        <f t="shared" si="16"/>
        <v>3.9279357798165133</v>
      </c>
      <c r="N170" s="151">
        <v>2.9042534686270449</v>
      </c>
      <c r="O170" s="151">
        <v>7.4029370348018499</v>
      </c>
      <c r="P170" s="794">
        <v>1.6415955101222692</v>
      </c>
      <c r="Q170" s="796">
        <f t="shared" si="21"/>
        <v>2.0011049268390462</v>
      </c>
      <c r="R170" s="725">
        <f t="shared" si="17"/>
        <v>0.1128357315862414</v>
      </c>
    </row>
    <row r="171" spans="1:18" x14ac:dyDescent="0.3">
      <c r="A171" s="365">
        <v>88</v>
      </c>
      <c r="B171" s="327" t="s">
        <v>619</v>
      </c>
      <c r="C171" s="156">
        <v>2107.77</v>
      </c>
      <c r="D171" s="157"/>
      <c r="E171" s="157">
        <v>133</v>
      </c>
      <c r="F171" s="524">
        <f t="shared" si="18"/>
        <v>2240.77</v>
      </c>
      <c r="G171" s="726">
        <v>42</v>
      </c>
      <c r="I171" s="146">
        <v>1</v>
      </c>
      <c r="J171" s="146">
        <f t="shared" si="19"/>
        <v>43</v>
      </c>
      <c r="K171" s="784">
        <f t="shared" si="22"/>
        <v>2.2414512093411176E-2</v>
      </c>
      <c r="L171" s="151">
        <f t="shared" si="20"/>
        <v>95.966612802335277</v>
      </c>
      <c r="M171" s="151">
        <f t="shared" si="16"/>
        <v>21.112654816513761</v>
      </c>
      <c r="N171" s="151">
        <v>15.610362393870364</v>
      </c>
      <c r="O171" s="151">
        <v>39.790786562059949</v>
      </c>
      <c r="P171" s="794">
        <v>8.8235758669071966</v>
      </c>
      <c r="Q171" s="796">
        <f t="shared" si="21"/>
        <v>10.755938981759874</v>
      </c>
      <c r="R171" s="725">
        <f t="shared" si="17"/>
        <v>7.3944951979817736E-2</v>
      </c>
    </row>
    <row r="172" spans="1:18" x14ac:dyDescent="0.3">
      <c r="A172" s="286">
        <v>89</v>
      </c>
      <c r="B172" s="327" t="s">
        <v>620</v>
      </c>
      <c r="C172" s="156">
        <v>454.48</v>
      </c>
      <c r="D172" s="157"/>
      <c r="E172" s="157"/>
      <c r="F172" s="524">
        <f t="shared" si="18"/>
        <v>454.48</v>
      </c>
      <c r="G172" s="726">
        <v>12</v>
      </c>
      <c r="J172" s="146">
        <f t="shared" si="19"/>
        <v>12</v>
      </c>
      <c r="K172" s="784">
        <f t="shared" si="22"/>
        <v>6.255212677231026E-3</v>
      </c>
      <c r="L172" s="151">
        <f t="shared" si="20"/>
        <v>26.781380316930775</v>
      </c>
      <c r="M172" s="151">
        <f t="shared" si="16"/>
        <v>5.8919036697247709</v>
      </c>
      <c r="N172" s="151">
        <v>4.3563802029405672</v>
      </c>
      <c r="O172" s="151">
        <v>11.104405552202774</v>
      </c>
      <c r="P172" s="794">
        <v>2.4623932651834037</v>
      </c>
      <c r="Q172" s="796">
        <f t="shared" si="21"/>
        <v>3.0016573902585693</v>
      </c>
      <c r="R172" s="725">
        <f t="shared" si="17"/>
        <v>0.10174283313686348</v>
      </c>
    </row>
    <row r="173" spans="1:18" x14ac:dyDescent="0.3">
      <c r="A173" s="286">
        <v>90</v>
      </c>
      <c r="B173" s="327" t="s">
        <v>621</v>
      </c>
      <c r="C173" s="156">
        <v>297.3</v>
      </c>
      <c r="D173" s="157">
        <v>41.3</v>
      </c>
      <c r="E173" s="157"/>
      <c r="F173" s="524">
        <f t="shared" si="18"/>
        <v>338.6</v>
      </c>
      <c r="G173" s="726">
        <v>5</v>
      </c>
      <c r="H173" s="146">
        <v>1</v>
      </c>
      <c r="J173" s="146">
        <f t="shared" si="19"/>
        <v>6</v>
      </c>
      <c r="K173" s="784">
        <f t="shared" si="22"/>
        <v>3.127606338615513E-3</v>
      </c>
      <c r="L173" s="151">
        <f t="shared" si="20"/>
        <v>13.390690158465388</v>
      </c>
      <c r="M173" s="151">
        <f t="shared" si="16"/>
        <v>2.9459518348623854</v>
      </c>
      <c r="N173" s="151">
        <v>2.1781901014702836</v>
      </c>
      <c r="O173" s="151">
        <v>5.552202776101387</v>
      </c>
      <c r="P173" s="794">
        <v>1.2311966325917019</v>
      </c>
      <c r="Q173" s="796">
        <f t="shared" si="21"/>
        <v>1.5008286951292846</v>
      </c>
      <c r="R173" s="725">
        <f t="shared" si="17"/>
        <v>6.8281279982341583E-2</v>
      </c>
    </row>
    <row r="174" spans="1:18" x14ac:dyDescent="0.3">
      <c r="A174" s="365">
        <v>91</v>
      </c>
      <c r="B174" s="327" t="s">
        <v>622</v>
      </c>
      <c r="C174" s="156">
        <v>453.7</v>
      </c>
      <c r="D174" s="157"/>
      <c r="E174" s="157"/>
      <c r="F174" s="524">
        <f t="shared" si="18"/>
        <v>453.7</v>
      </c>
      <c r="G174" s="726">
        <v>9</v>
      </c>
      <c r="J174" s="146">
        <f t="shared" si="19"/>
        <v>9</v>
      </c>
      <c r="K174" s="784">
        <f t="shared" si="22"/>
        <v>4.6914095079232691E-3</v>
      </c>
      <c r="L174" s="151">
        <f t="shared" si="20"/>
        <v>20.086035237698081</v>
      </c>
      <c r="M174" s="151">
        <f t="shared" si="16"/>
        <v>4.4189277522935777</v>
      </c>
      <c r="N174" s="151">
        <v>3.2672851522054258</v>
      </c>
      <c r="O174" s="151">
        <v>8.3283041641520814</v>
      </c>
      <c r="P174" s="794">
        <v>1.8467949488875528</v>
      </c>
      <c r="Q174" s="796">
        <f t="shared" si="21"/>
        <v>2.2512430426939272</v>
      </c>
      <c r="R174" s="725">
        <f t="shared" si="17"/>
        <v>7.6438311886778243E-2</v>
      </c>
    </row>
    <row r="175" spans="1:18" x14ac:dyDescent="0.3">
      <c r="A175" s="286">
        <v>92</v>
      </c>
      <c r="B175" s="327" t="s">
        <v>623</v>
      </c>
      <c r="C175" s="156">
        <v>89.9</v>
      </c>
      <c r="D175" s="157"/>
      <c r="E175" s="157"/>
      <c r="F175" s="524">
        <f t="shared" si="18"/>
        <v>89.9</v>
      </c>
      <c r="G175" s="726">
        <v>3</v>
      </c>
      <c r="J175" s="146">
        <f t="shared" si="19"/>
        <v>3</v>
      </c>
      <c r="K175" s="784">
        <f t="shared" si="22"/>
        <v>1.5638031693077565E-3</v>
      </c>
      <c r="L175" s="151">
        <f t="shared" si="20"/>
        <v>6.6953450792326938</v>
      </c>
      <c r="M175" s="151">
        <f t="shared" si="16"/>
        <v>1.4729759174311927</v>
      </c>
      <c r="N175" s="151">
        <v>1.0890950507351418</v>
      </c>
      <c r="O175" s="151">
        <v>2.7761013880506935</v>
      </c>
      <c r="P175" s="794">
        <v>0.61559831629585093</v>
      </c>
      <c r="Q175" s="796">
        <f t="shared" si="21"/>
        <v>0.75041434756464231</v>
      </c>
      <c r="R175" s="725">
        <f t="shared" si="17"/>
        <v>0.1285875495106833</v>
      </c>
    </row>
    <row r="176" spans="1:18" x14ac:dyDescent="0.3">
      <c r="A176" s="286">
        <v>93</v>
      </c>
      <c r="B176" s="327" t="s">
        <v>624</v>
      </c>
      <c r="C176" s="156">
        <v>224.08</v>
      </c>
      <c r="D176" s="157"/>
      <c r="E176" s="157"/>
      <c r="F176" s="524">
        <f t="shared" si="18"/>
        <v>224.08</v>
      </c>
      <c r="G176" s="726">
        <v>3</v>
      </c>
      <c r="J176" s="146">
        <f t="shared" si="19"/>
        <v>3</v>
      </c>
      <c r="K176" s="784">
        <f t="shared" si="22"/>
        <v>1.5638031693077565E-3</v>
      </c>
      <c r="L176" s="151">
        <f t="shared" si="20"/>
        <v>6.6953450792326938</v>
      </c>
      <c r="M176" s="151">
        <f t="shared" si="16"/>
        <v>1.4729759174311927</v>
      </c>
      <c r="N176" s="151">
        <v>1.0890950507351418</v>
      </c>
      <c r="O176" s="151">
        <v>2.7761013880506935</v>
      </c>
      <c r="P176" s="794">
        <v>0.61559831629585093</v>
      </c>
      <c r="Q176" s="796">
        <f t="shared" si="21"/>
        <v>0.75041434756464231</v>
      </c>
      <c r="R176" s="725">
        <f t="shared" si="17"/>
        <v>5.1588810697119014E-2</v>
      </c>
    </row>
    <row r="177" spans="1:18" x14ac:dyDescent="0.3">
      <c r="A177" s="365">
        <v>94</v>
      </c>
      <c r="B177" s="327" t="s">
        <v>625</v>
      </c>
      <c r="C177" s="156">
        <v>653.71</v>
      </c>
      <c r="D177" s="157"/>
      <c r="E177" s="157"/>
      <c r="F177" s="524">
        <f t="shared" si="18"/>
        <v>653.71</v>
      </c>
      <c r="G177" s="726">
        <v>12</v>
      </c>
      <c r="J177" s="146">
        <f t="shared" si="19"/>
        <v>12</v>
      </c>
      <c r="K177" s="784">
        <f t="shared" si="22"/>
        <v>6.255212677231026E-3</v>
      </c>
      <c r="L177" s="151">
        <f t="shared" si="20"/>
        <v>26.781380316930775</v>
      </c>
      <c r="M177" s="151">
        <f t="shared" si="16"/>
        <v>5.8919036697247709</v>
      </c>
      <c r="N177" s="151">
        <v>4.3563802029405672</v>
      </c>
      <c r="O177" s="151">
        <v>11.104405552202774</v>
      </c>
      <c r="P177" s="794">
        <v>2.4623932651834037</v>
      </c>
      <c r="Q177" s="796">
        <f t="shared" si="21"/>
        <v>3.0016573902585693</v>
      </c>
      <c r="R177" s="725">
        <f t="shared" si="17"/>
        <v>7.0734856135047222E-2</v>
      </c>
    </row>
    <row r="178" spans="1:18" x14ac:dyDescent="0.3">
      <c r="A178" s="286">
        <v>95</v>
      </c>
      <c r="B178" s="327" t="s">
        <v>626</v>
      </c>
      <c r="C178" s="156">
        <v>2379.1</v>
      </c>
      <c r="D178" s="157"/>
      <c r="E178" s="157"/>
      <c r="F178" s="524">
        <f t="shared" si="18"/>
        <v>2379.1</v>
      </c>
      <c r="G178" s="726">
        <v>44</v>
      </c>
      <c r="J178" s="146">
        <f t="shared" si="19"/>
        <v>44</v>
      </c>
      <c r="K178" s="784">
        <f t="shared" si="22"/>
        <v>2.2935779816513759E-2</v>
      </c>
      <c r="L178" s="151">
        <f t="shared" si="20"/>
        <v>98.198394495412828</v>
      </c>
      <c r="M178" s="151">
        <f t="shared" si="16"/>
        <v>21.603646788990822</v>
      </c>
      <c r="N178" s="151">
        <v>15.973394077448745</v>
      </c>
      <c r="O178" s="151">
        <v>40.716153691410177</v>
      </c>
      <c r="P178" s="794">
        <v>9.0287753056724807</v>
      </c>
      <c r="Q178" s="796">
        <f t="shared" si="21"/>
        <v>11.006077097614755</v>
      </c>
      <c r="R178" s="725">
        <f t="shared" si="17"/>
        <v>7.1265171821901702E-2</v>
      </c>
    </row>
    <row r="179" spans="1:18" x14ac:dyDescent="0.3">
      <c r="A179" s="286">
        <v>96</v>
      </c>
      <c r="B179" s="327" t="s">
        <v>627</v>
      </c>
      <c r="C179" s="156">
        <v>140.19999999999999</v>
      </c>
      <c r="D179" s="157"/>
      <c r="E179" s="157"/>
      <c r="F179" s="524">
        <f t="shared" si="18"/>
        <v>140.19999999999999</v>
      </c>
      <c r="G179" s="726">
        <v>4</v>
      </c>
      <c r="J179" s="146">
        <f t="shared" si="19"/>
        <v>4</v>
      </c>
      <c r="K179" s="784">
        <f t="shared" si="22"/>
        <v>2.0850708924103419E-3</v>
      </c>
      <c r="L179" s="151">
        <f t="shared" si="20"/>
        <v>8.9271267723102579</v>
      </c>
      <c r="M179" s="151">
        <f t="shared" si="16"/>
        <v>1.9639678899082567</v>
      </c>
      <c r="N179" s="151">
        <v>1.4521267343135225</v>
      </c>
      <c r="O179" s="151">
        <v>3.701468517400925</v>
      </c>
      <c r="P179" s="794">
        <v>0.82079775506113462</v>
      </c>
      <c r="Q179" s="796">
        <f t="shared" si="21"/>
        <v>1.0005524634195231</v>
      </c>
      <c r="R179" s="725">
        <f t="shared" si="17"/>
        <v>0.10993838041854903</v>
      </c>
    </row>
    <row r="180" spans="1:18" x14ac:dyDescent="0.3">
      <c r="A180" s="365">
        <v>97</v>
      </c>
      <c r="B180" s="327" t="s">
        <v>628</v>
      </c>
      <c r="C180" s="156">
        <v>137.5</v>
      </c>
      <c r="D180" s="157"/>
      <c r="E180" s="157"/>
      <c r="F180" s="524">
        <f t="shared" si="18"/>
        <v>137.5</v>
      </c>
      <c r="G180" s="726">
        <v>2</v>
      </c>
      <c r="J180" s="146">
        <f t="shared" si="19"/>
        <v>2</v>
      </c>
      <c r="K180" s="784">
        <f t="shared" si="22"/>
        <v>1.0425354462051709E-3</v>
      </c>
      <c r="L180" s="151">
        <f t="shared" si="20"/>
        <v>4.4635633861551289</v>
      </c>
      <c r="M180" s="151">
        <f t="shared" si="16"/>
        <v>0.98198394495412833</v>
      </c>
      <c r="N180" s="151">
        <v>0.72606336715676123</v>
      </c>
      <c r="O180" s="151">
        <v>1.8507342587004625</v>
      </c>
      <c r="P180" s="794">
        <v>0.41039887753056731</v>
      </c>
      <c r="Q180" s="796">
        <f t="shared" si="21"/>
        <v>0.50027623170976154</v>
      </c>
      <c r="R180" s="725">
        <f t="shared" si="17"/>
        <v>5.6048585217020268E-2</v>
      </c>
    </row>
    <row r="181" spans="1:18" x14ac:dyDescent="0.3">
      <c r="A181" s="286">
        <v>98</v>
      </c>
      <c r="B181" s="327" t="s">
        <v>629</v>
      </c>
      <c r="C181" s="156">
        <v>1812.9</v>
      </c>
      <c r="D181" s="157">
        <v>95.4</v>
      </c>
      <c r="E181" s="157"/>
      <c r="F181" s="524">
        <f t="shared" si="18"/>
        <v>1908.3000000000002</v>
      </c>
      <c r="G181" s="726">
        <v>32</v>
      </c>
      <c r="H181" s="146">
        <v>1</v>
      </c>
      <c r="J181" s="146">
        <f t="shared" si="19"/>
        <v>33</v>
      </c>
      <c r="K181" s="784">
        <f t="shared" si="22"/>
        <v>1.7201834862385322E-2</v>
      </c>
      <c r="L181" s="151">
        <f t="shared" si="20"/>
        <v>73.648795871559628</v>
      </c>
      <c r="M181" s="151">
        <f t="shared" si="16"/>
        <v>16.202735091743119</v>
      </c>
      <c r="N181" s="151">
        <v>11.980045558086561</v>
      </c>
      <c r="O181" s="151">
        <v>30.537115268557635</v>
      </c>
      <c r="P181" s="794">
        <v>6.77158147925436</v>
      </c>
      <c r="Q181" s="796">
        <f t="shared" si="21"/>
        <v>8.2545578232110657</v>
      </c>
      <c r="R181" s="725">
        <f t="shared" si="17"/>
        <v>6.6635344396119442E-2</v>
      </c>
    </row>
    <row r="182" spans="1:18" x14ac:dyDescent="0.3">
      <c r="A182" s="286">
        <v>99</v>
      </c>
      <c r="B182" s="327" t="s">
        <v>630</v>
      </c>
      <c r="C182" s="156">
        <v>140.4</v>
      </c>
      <c r="D182" s="157"/>
      <c r="E182" s="157"/>
      <c r="F182" s="524">
        <f t="shared" si="18"/>
        <v>140.4</v>
      </c>
      <c r="G182" s="726">
        <v>4</v>
      </c>
      <c r="J182" s="146">
        <f t="shared" si="19"/>
        <v>4</v>
      </c>
      <c r="K182" s="784">
        <f t="shared" si="22"/>
        <v>2.0850708924103419E-3</v>
      </c>
      <c r="L182" s="151">
        <f t="shared" si="20"/>
        <v>8.9271267723102579</v>
      </c>
      <c r="M182" s="151">
        <f t="shared" si="16"/>
        <v>1.9639678899082567</v>
      </c>
      <c r="N182" s="151">
        <v>1.4521267343135225</v>
      </c>
      <c r="O182" s="151">
        <v>3.701468517400925</v>
      </c>
      <c r="P182" s="794">
        <v>0.82079775506113462</v>
      </c>
      <c r="Q182" s="796">
        <f t="shared" si="21"/>
        <v>1.0005524634195231</v>
      </c>
      <c r="R182" s="725">
        <f t="shared" si="17"/>
        <v>0.10978177303903543</v>
      </c>
    </row>
    <row r="183" spans="1:18" x14ac:dyDescent="0.3">
      <c r="A183" s="365">
        <v>100</v>
      </c>
      <c r="B183" s="327" t="s">
        <v>631</v>
      </c>
      <c r="C183" s="156">
        <v>290.7</v>
      </c>
      <c r="D183" s="157"/>
      <c r="E183" s="157"/>
      <c r="F183" s="524">
        <f t="shared" si="18"/>
        <v>290.7</v>
      </c>
      <c r="G183" s="726">
        <v>6</v>
      </c>
      <c r="J183" s="146">
        <f t="shared" si="19"/>
        <v>6</v>
      </c>
      <c r="K183" s="784">
        <f t="shared" si="22"/>
        <v>3.127606338615513E-3</v>
      </c>
      <c r="L183" s="151">
        <f t="shared" si="20"/>
        <v>13.390690158465388</v>
      </c>
      <c r="M183" s="151">
        <f t="shared" si="16"/>
        <v>2.9459518348623854</v>
      </c>
      <c r="N183" s="151">
        <v>2.1781901014702836</v>
      </c>
      <c r="O183" s="151">
        <v>5.552202776101387</v>
      </c>
      <c r="P183" s="794">
        <v>1.2311966325917019</v>
      </c>
      <c r="Q183" s="796">
        <f t="shared" si="21"/>
        <v>1.5008286951292846</v>
      </c>
      <c r="R183" s="725">
        <f t="shared" si="17"/>
        <v>7.953230616450245E-2</v>
      </c>
    </row>
    <row r="184" spans="1:18" x14ac:dyDescent="0.3">
      <c r="A184" s="286">
        <v>101</v>
      </c>
      <c r="B184" s="327" t="s">
        <v>632</v>
      </c>
      <c r="C184" s="156">
        <v>1387.9</v>
      </c>
      <c r="D184" s="157">
        <v>85.8</v>
      </c>
      <c r="E184" s="157"/>
      <c r="F184" s="524">
        <f t="shared" si="18"/>
        <v>1473.7</v>
      </c>
      <c r="G184" s="726">
        <v>30</v>
      </c>
      <c r="H184" s="146">
        <v>1</v>
      </c>
      <c r="J184" s="146">
        <f t="shared" si="19"/>
        <v>31</v>
      </c>
      <c r="K184" s="784">
        <f t="shared" si="22"/>
        <v>1.6159299416180148E-2</v>
      </c>
      <c r="L184" s="151">
        <f t="shared" si="20"/>
        <v>69.185232485404498</v>
      </c>
      <c r="M184" s="151">
        <f t="shared" si="16"/>
        <v>15.22075114678899</v>
      </c>
      <c r="N184" s="151">
        <v>11.253982190929799</v>
      </c>
      <c r="O184" s="151">
        <v>28.686381009857168</v>
      </c>
      <c r="P184" s="794">
        <v>6.3611826017237929</v>
      </c>
      <c r="Q184" s="796">
        <f t="shared" si="21"/>
        <v>7.7542815915013037</v>
      </c>
      <c r="R184" s="725">
        <f t="shared" si="17"/>
        <v>8.1056895734392648E-2</v>
      </c>
    </row>
    <row r="185" spans="1:18" x14ac:dyDescent="0.3">
      <c r="A185" s="286">
        <v>102</v>
      </c>
      <c r="B185" s="327" t="s">
        <v>633</v>
      </c>
      <c r="C185" s="156">
        <v>2507</v>
      </c>
      <c r="D185" s="157"/>
      <c r="E185" s="157"/>
      <c r="F185" s="524">
        <f t="shared" si="18"/>
        <v>2507</v>
      </c>
      <c r="G185" s="726">
        <v>60</v>
      </c>
      <c r="J185" s="146">
        <f t="shared" si="19"/>
        <v>60</v>
      </c>
      <c r="K185" s="784">
        <f t="shared" si="22"/>
        <v>3.1276063386155128E-2</v>
      </c>
      <c r="L185" s="151">
        <f t="shared" si="20"/>
        <v>133.90690158465387</v>
      </c>
      <c r="M185" s="151">
        <f t="shared" ref="M185:M243" si="23">L185*0.22</f>
        <v>29.459518348623849</v>
      </c>
      <c r="N185" s="151">
        <v>21.781901014702836</v>
      </c>
      <c r="O185" s="151">
        <v>55.522027761013881</v>
      </c>
      <c r="P185" s="794">
        <v>12.31196632591702</v>
      </c>
      <c r="Q185" s="796">
        <f t="shared" si="21"/>
        <v>15.008286951292847</v>
      </c>
      <c r="R185" s="725">
        <f t="shared" si="17"/>
        <v>9.2221944164423059E-2</v>
      </c>
    </row>
    <row r="186" spans="1:18" x14ac:dyDescent="0.3">
      <c r="A186" s="365">
        <v>103</v>
      </c>
      <c r="B186" s="327" t="s">
        <v>634</v>
      </c>
      <c r="C186" s="156">
        <v>3505.3</v>
      </c>
      <c r="D186" s="157"/>
      <c r="E186" s="157"/>
      <c r="F186" s="524">
        <f t="shared" si="18"/>
        <v>3505.3</v>
      </c>
      <c r="G186" s="726">
        <v>86</v>
      </c>
      <c r="J186" s="146">
        <f t="shared" si="19"/>
        <v>86</v>
      </c>
      <c r="K186" s="784">
        <f t="shared" si="22"/>
        <v>4.4829024186822351E-2</v>
      </c>
      <c r="L186" s="151">
        <f t="shared" si="20"/>
        <v>191.93322560467055</v>
      </c>
      <c r="M186" s="151">
        <f t="shared" si="23"/>
        <v>42.225309633027521</v>
      </c>
      <c r="N186" s="151">
        <v>31.220724787740728</v>
      </c>
      <c r="O186" s="151">
        <v>79.581573124119899</v>
      </c>
      <c r="P186" s="794">
        <v>17.647151733814393</v>
      </c>
      <c r="Q186" s="796">
        <f t="shared" si="21"/>
        <v>21.511877963519748</v>
      </c>
      <c r="R186" s="725">
        <f t="shared" si="17"/>
        <v>9.4538915384027714E-2</v>
      </c>
    </row>
    <row r="187" spans="1:18" x14ac:dyDescent="0.3">
      <c r="A187" s="286">
        <v>104</v>
      </c>
      <c r="B187" s="327" t="s">
        <v>635</v>
      </c>
      <c r="C187" s="156">
        <v>191.78</v>
      </c>
      <c r="D187" s="157"/>
      <c r="E187" s="157"/>
      <c r="F187" s="524">
        <f t="shared" si="18"/>
        <v>191.78</v>
      </c>
      <c r="G187" s="726">
        <v>4</v>
      </c>
      <c r="J187" s="146">
        <f t="shared" si="19"/>
        <v>4</v>
      </c>
      <c r="K187" s="784">
        <f t="shared" si="22"/>
        <v>2.0850708924103419E-3</v>
      </c>
      <c r="L187" s="151">
        <f t="shared" si="20"/>
        <v>8.9271267723102579</v>
      </c>
      <c r="M187" s="151">
        <f t="shared" si="23"/>
        <v>1.9639678899082567</v>
      </c>
      <c r="N187" s="151">
        <v>1.4521267343135225</v>
      </c>
      <c r="O187" s="151">
        <v>3.701468517400925</v>
      </c>
      <c r="P187" s="794">
        <v>0.82079775506113462</v>
      </c>
      <c r="Q187" s="796">
        <f t="shared" si="21"/>
        <v>1.0005524634195231</v>
      </c>
      <c r="R187" s="725">
        <f t="shared" si="17"/>
        <v>8.0370012173743732E-2</v>
      </c>
    </row>
    <row r="188" spans="1:18" x14ac:dyDescent="0.3">
      <c r="A188" s="286">
        <v>105</v>
      </c>
      <c r="B188" s="327" t="s">
        <v>636</v>
      </c>
      <c r="C188" s="156">
        <v>3560.1</v>
      </c>
      <c r="D188" s="157"/>
      <c r="E188" s="157"/>
      <c r="F188" s="524">
        <f t="shared" si="18"/>
        <v>3560.1</v>
      </c>
      <c r="G188" s="726">
        <v>88</v>
      </c>
      <c r="J188" s="146">
        <f t="shared" si="19"/>
        <v>88</v>
      </c>
      <c r="K188" s="784">
        <f t="shared" si="22"/>
        <v>4.5871559633027519E-2</v>
      </c>
      <c r="L188" s="151">
        <f t="shared" si="20"/>
        <v>196.39678899082566</v>
      </c>
      <c r="M188" s="151">
        <f t="shared" si="23"/>
        <v>43.207293577981645</v>
      </c>
      <c r="N188" s="151">
        <v>31.94678815489749</v>
      </c>
      <c r="O188" s="151">
        <v>81.432307382820355</v>
      </c>
      <c r="P188" s="794">
        <v>18.057550611344961</v>
      </c>
      <c r="Q188" s="796">
        <f t="shared" si="21"/>
        <v>22.01215419522951</v>
      </c>
      <c r="R188" s="725">
        <f t="shared" si="17"/>
        <v>9.5248431381975973E-2</v>
      </c>
    </row>
    <row r="189" spans="1:18" x14ac:dyDescent="0.3">
      <c r="A189" s="365">
        <v>106</v>
      </c>
      <c r="B189" s="327" t="s">
        <v>637</v>
      </c>
      <c r="C189" s="156">
        <v>291.19</v>
      </c>
      <c r="D189" s="157"/>
      <c r="E189" s="157"/>
      <c r="F189" s="524">
        <f t="shared" si="18"/>
        <v>291.19</v>
      </c>
      <c r="G189" s="726">
        <v>8</v>
      </c>
      <c r="J189" s="146">
        <f t="shared" si="19"/>
        <v>8</v>
      </c>
      <c r="K189" s="784">
        <f t="shared" si="22"/>
        <v>4.1701417848206837E-3</v>
      </c>
      <c r="L189" s="151">
        <f t="shared" si="20"/>
        <v>17.854253544620516</v>
      </c>
      <c r="M189" s="151">
        <f t="shared" si="23"/>
        <v>3.9279357798165133</v>
      </c>
      <c r="N189" s="151">
        <v>2.9042534686270449</v>
      </c>
      <c r="O189" s="151">
        <v>7.4029370348018499</v>
      </c>
      <c r="P189" s="794">
        <v>1.6415955101222692</v>
      </c>
      <c r="Q189" s="796">
        <f t="shared" si="21"/>
        <v>2.0011049268390462</v>
      </c>
      <c r="R189" s="725">
        <f t="shared" si="17"/>
        <v>0.10586463089172413</v>
      </c>
    </row>
    <row r="190" spans="1:18" x14ac:dyDescent="0.3">
      <c r="A190" s="286">
        <v>107</v>
      </c>
      <c r="B190" s="327" t="s">
        <v>638</v>
      </c>
      <c r="C190" s="156">
        <v>162.44999999999999</v>
      </c>
      <c r="D190" s="157">
        <v>11</v>
      </c>
      <c r="E190" s="157"/>
      <c r="F190" s="524">
        <f t="shared" si="18"/>
        <v>173.45</v>
      </c>
      <c r="G190" s="726">
        <v>5</v>
      </c>
      <c r="H190" s="146">
        <v>1</v>
      </c>
      <c r="J190" s="146">
        <f t="shared" si="19"/>
        <v>6</v>
      </c>
      <c r="K190" s="784">
        <f t="shared" si="22"/>
        <v>3.127606338615513E-3</v>
      </c>
      <c r="L190" s="151">
        <f t="shared" si="20"/>
        <v>13.390690158465388</v>
      </c>
      <c r="M190" s="151">
        <f t="shared" si="23"/>
        <v>2.9459518348623854</v>
      </c>
      <c r="N190" s="151">
        <v>2.1781901014702836</v>
      </c>
      <c r="O190" s="151">
        <v>5.552202776101387</v>
      </c>
      <c r="P190" s="794">
        <v>1.2311966325917019</v>
      </c>
      <c r="Q190" s="796">
        <f t="shared" si="21"/>
        <v>1.5008286951292846</v>
      </c>
      <c r="R190" s="725">
        <f t="shared" si="17"/>
        <v>0.13329513636218426</v>
      </c>
    </row>
    <row r="191" spans="1:18" x14ac:dyDescent="0.3">
      <c r="A191" s="286">
        <v>108</v>
      </c>
      <c r="B191" s="327" t="s">
        <v>639</v>
      </c>
      <c r="C191" s="156">
        <v>132.96</v>
      </c>
      <c r="D191" s="157">
        <v>37.299999999999997</v>
      </c>
      <c r="E191" s="157">
        <v>39.4</v>
      </c>
      <c r="F191" s="524">
        <f t="shared" si="18"/>
        <v>209.66</v>
      </c>
      <c r="G191" s="726">
        <v>3</v>
      </c>
      <c r="H191" s="146">
        <v>1</v>
      </c>
      <c r="I191" s="146">
        <v>1</v>
      </c>
      <c r="J191" s="146">
        <f t="shared" si="19"/>
        <v>5</v>
      </c>
      <c r="K191" s="784">
        <f t="shared" si="22"/>
        <v>2.6063386155129272E-3</v>
      </c>
      <c r="L191" s="151">
        <f t="shared" si="20"/>
        <v>11.158908465387821</v>
      </c>
      <c r="M191" s="151">
        <f t="shared" si="23"/>
        <v>2.4549598623853206</v>
      </c>
      <c r="N191" s="151">
        <v>1.8151584178919031</v>
      </c>
      <c r="O191" s="151">
        <v>4.6268356467511564</v>
      </c>
      <c r="P191" s="794">
        <v>1.0259971938264183</v>
      </c>
      <c r="Q191" s="796">
        <f t="shared" si="21"/>
        <v>1.2506905792744041</v>
      </c>
      <c r="R191" s="725">
        <f t="shared" ref="R191:R253" si="24">(P191+O191+M191+L191)/F191</f>
        <v>9.189497838572315E-2</v>
      </c>
    </row>
    <row r="192" spans="1:18" x14ac:dyDescent="0.3">
      <c r="A192" s="365">
        <v>109</v>
      </c>
      <c r="B192" s="327" t="s">
        <v>640</v>
      </c>
      <c r="C192" s="156">
        <v>408.46</v>
      </c>
      <c r="D192" s="157"/>
      <c r="E192" s="157"/>
      <c r="F192" s="524">
        <f t="shared" ref="F192:F249" si="25">C192+D192+E192</f>
        <v>408.46</v>
      </c>
      <c r="G192" s="726">
        <v>14</v>
      </c>
      <c r="J192" s="146">
        <f t="shared" ref="J192:J249" si="26">G192+H192+I192</f>
        <v>14</v>
      </c>
      <c r="K192" s="784">
        <f t="shared" si="22"/>
        <v>7.2977481234361968E-3</v>
      </c>
      <c r="L192" s="151">
        <f t="shared" si="20"/>
        <v>31.244943703085902</v>
      </c>
      <c r="M192" s="151">
        <f t="shared" si="23"/>
        <v>6.8738876146788987</v>
      </c>
      <c r="N192" s="151">
        <v>5.0824435700973281</v>
      </c>
      <c r="O192" s="151">
        <v>12.955139810903237</v>
      </c>
      <c r="P192" s="794">
        <v>2.8727921427139709</v>
      </c>
      <c r="Q192" s="796">
        <f t="shared" si="21"/>
        <v>3.5019336219683308</v>
      </c>
      <c r="R192" s="725">
        <f t="shared" si="24"/>
        <v>0.13207355254218775</v>
      </c>
    </row>
    <row r="193" spans="1:18" x14ac:dyDescent="0.3">
      <c r="A193" s="286">
        <v>110</v>
      </c>
      <c r="B193" s="327" t="s">
        <v>641</v>
      </c>
      <c r="C193" s="156">
        <v>352.8</v>
      </c>
      <c r="D193" s="157"/>
      <c r="E193" s="157"/>
      <c r="F193" s="524">
        <f t="shared" si="25"/>
        <v>352.8</v>
      </c>
      <c r="G193" s="726">
        <v>12</v>
      </c>
      <c r="J193" s="146">
        <f t="shared" si="26"/>
        <v>12</v>
      </c>
      <c r="K193" s="784">
        <f t="shared" si="22"/>
        <v>6.255212677231026E-3</v>
      </c>
      <c r="L193" s="151">
        <f t="shared" si="20"/>
        <v>26.781380316930775</v>
      </c>
      <c r="M193" s="151">
        <f t="shared" si="23"/>
        <v>5.8919036697247709</v>
      </c>
      <c r="N193" s="151">
        <v>4.3563802029405672</v>
      </c>
      <c r="O193" s="151">
        <v>11.104405552202774</v>
      </c>
      <c r="P193" s="794">
        <v>2.4623932651834037</v>
      </c>
      <c r="Q193" s="796">
        <f t="shared" si="21"/>
        <v>3.0016573902585693</v>
      </c>
      <c r="R193" s="725">
        <f t="shared" si="24"/>
        <v>0.13106599434252186</v>
      </c>
    </row>
    <row r="194" spans="1:18" x14ac:dyDescent="0.3">
      <c r="A194" s="286">
        <v>111</v>
      </c>
      <c r="B194" s="327" t="s">
        <v>642</v>
      </c>
      <c r="C194" s="156">
        <v>115.8</v>
      </c>
      <c r="D194" s="157"/>
      <c r="E194" s="157"/>
      <c r="F194" s="524">
        <f t="shared" si="25"/>
        <v>115.8</v>
      </c>
      <c r="G194" s="726">
        <v>4</v>
      </c>
      <c r="J194" s="146">
        <f t="shared" si="26"/>
        <v>4</v>
      </c>
      <c r="K194" s="784">
        <f t="shared" si="22"/>
        <v>2.0850708924103419E-3</v>
      </c>
      <c r="L194" s="151">
        <f t="shared" si="20"/>
        <v>8.9271267723102579</v>
      </c>
      <c r="M194" s="151">
        <f t="shared" si="23"/>
        <v>1.9639678899082567</v>
      </c>
      <c r="N194" s="151">
        <v>1.4521267343135225</v>
      </c>
      <c r="O194" s="151">
        <v>3.701468517400925</v>
      </c>
      <c r="P194" s="794">
        <v>0.82079775506113462</v>
      </c>
      <c r="Q194" s="796">
        <f t="shared" si="21"/>
        <v>1.0005524634195231</v>
      </c>
      <c r="R194" s="725">
        <f t="shared" si="24"/>
        <v>0.13310328959136938</v>
      </c>
    </row>
    <row r="195" spans="1:18" x14ac:dyDescent="0.3">
      <c r="A195" s="365">
        <v>112</v>
      </c>
      <c r="B195" s="327" t="s">
        <v>643</v>
      </c>
      <c r="C195" s="156">
        <v>74.2</v>
      </c>
      <c r="D195" s="157">
        <v>67.099999999999994</v>
      </c>
      <c r="E195" s="157"/>
      <c r="F195" s="524">
        <f t="shared" si="25"/>
        <v>141.30000000000001</v>
      </c>
      <c r="G195" s="726">
        <v>3</v>
      </c>
      <c r="H195" s="146">
        <v>1</v>
      </c>
      <c r="J195" s="146">
        <f t="shared" si="26"/>
        <v>4</v>
      </c>
      <c r="K195" s="784">
        <f t="shared" si="22"/>
        <v>2.0850708924103419E-3</v>
      </c>
      <c r="L195" s="151">
        <f t="shared" si="20"/>
        <v>8.9271267723102579</v>
      </c>
      <c r="M195" s="151">
        <f t="shared" si="23"/>
        <v>1.9639678899082567</v>
      </c>
      <c r="N195" s="151">
        <v>1.4521267343135225</v>
      </c>
      <c r="O195" s="151">
        <v>3.701468517400925</v>
      </c>
      <c r="P195" s="794">
        <v>0.82079775506113462</v>
      </c>
      <c r="Q195" s="796">
        <f t="shared" si="21"/>
        <v>1.0005524634195231</v>
      </c>
      <c r="R195" s="725">
        <f t="shared" si="24"/>
        <v>0.10908252607700335</v>
      </c>
    </row>
    <row r="196" spans="1:18" x14ac:dyDescent="0.3">
      <c r="A196" s="286">
        <v>113</v>
      </c>
      <c r="B196" s="327" t="s">
        <v>644</v>
      </c>
      <c r="C196" s="156">
        <v>130.9</v>
      </c>
      <c r="D196" s="157"/>
      <c r="E196" s="157">
        <v>30.2</v>
      </c>
      <c r="F196" s="524">
        <f t="shared" si="25"/>
        <v>161.1</v>
      </c>
      <c r="G196" s="726">
        <v>3</v>
      </c>
      <c r="I196" s="146">
        <v>1</v>
      </c>
      <c r="J196" s="146">
        <f t="shared" si="26"/>
        <v>4</v>
      </c>
      <c r="K196" s="784">
        <f t="shared" si="22"/>
        <v>2.0850708924103419E-3</v>
      </c>
      <c r="L196" s="151">
        <f t="shared" si="20"/>
        <v>8.9271267723102579</v>
      </c>
      <c r="M196" s="151">
        <f t="shared" si="23"/>
        <v>1.9639678899082567</v>
      </c>
      <c r="N196" s="151">
        <v>1.4521267343135225</v>
      </c>
      <c r="O196" s="151">
        <v>3.701468517400925</v>
      </c>
      <c r="P196" s="794">
        <v>0.82079775506113462</v>
      </c>
      <c r="Q196" s="796">
        <f t="shared" si="21"/>
        <v>1.0005524634195231</v>
      </c>
      <c r="R196" s="725">
        <f t="shared" si="24"/>
        <v>9.5675735162511322E-2</v>
      </c>
    </row>
    <row r="197" spans="1:18" x14ac:dyDescent="0.3">
      <c r="A197" s="286">
        <v>114</v>
      </c>
      <c r="B197" s="327" t="s">
        <v>645</v>
      </c>
      <c r="C197" s="156">
        <v>308.8</v>
      </c>
      <c r="D197" s="157"/>
      <c r="E197" s="157"/>
      <c r="F197" s="524">
        <f t="shared" si="25"/>
        <v>308.8</v>
      </c>
      <c r="G197" s="726">
        <v>8</v>
      </c>
      <c r="J197" s="146">
        <f t="shared" si="26"/>
        <v>8</v>
      </c>
      <c r="K197" s="784">
        <f t="shared" si="22"/>
        <v>4.1701417848206837E-3</v>
      </c>
      <c r="L197" s="151">
        <f t="shared" si="20"/>
        <v>17.854253544620516</v>
      </c>
      <c r="M197" s="151">
        <f t="shared" si="23"/>
        <v>3.9279357798165133</v>
      </c>
      <c r="N197" s="151">
        <v>2.9042534686270449</v>
      </c>
      <c r="O197" s="151">
        <v>7.4029370348018499</v>
      </c>
      <c r="P197" s="794">
        <v>1.6415955101222692</v>
      </c>
      <c r="Q197" s="796">
        <f t="shared" si="21"/>
        <v>2.0011049268390462</v>
      </c>
      <c r="R197" s="725">
        <f t="shared" si="24"/>
        <v>9.9827467193527031E-2</v>
      </c>
    </row>
    <row r="198" spans="1:18" x14ac:dyDescent="0.3">
      <c r="A198" s="365">
        <v>115</v>
      </c>
      <c r="B198" s="327" t="s">
        <v>646</v>
      </c>
      <c r="C198" s="156">
        <v>343.31</v>
      </c>
      <c r="D198" s="157"/>
      <c r="E198" s="157"/>
      <c r="F198" s="524">
        <f t="shared" si="25"/>
        <v>343.31</v>
      </c>
      <c r="G198" s="726">
        <v>8</v>
      </c>
      <c r="J198" s="146">
        <f t="shared" si="26"/>
        <v>8</v>
      </c>
      <c r="K198" s="784">
        <f t="shared" si="22"/>
        <v>4.1701417848206837E-3</v>
      </c>
      <c r="L198" s="151">
        <f t="shared" si="20"/>
        <v>17.854253544620516</v>
      </c>
      <c r="M198" s="151">
        <f t="shared" si="23"/>
        <v>3.9279357798165133</v>
      </c>
      <c r="N198" s="151">
        <v>2.9042534686270449</v>
      </c>
      <c r="O198" s="151">
        <v>7.4029370348018499</v>
      </c>
      <c r="P198" s="794">
        <v>1.6415955101222692</v>
      </c>
      <c r="Q198" s="796">
        <f t="shared" si="21"/>
        <v>2.0011049268390462</v>
      </c>
      <c r="R198" s="725">
        <f t="shared" si="24"/>
        <v>8.9792670966068994E-2</v>
      </c>
    </row>
    <row r="199" spans="1:18" x14ac:dyDescent="0.3">
      <c r="A199" s="286">
        <v>116</v>
      </c>
      <c r="B199" s="327" t="s">
        <v>647</v>
      </c>
      <c r="C199" s="156">
        <v>146.82</v>
      </c>
      <c r="D199" s="157"/>
      <c r="E199" s="157"/>
      <c r="F199" s="524">
        <f t="shared" si="25"/>
        <v>146.82</v>
      </c>
      <c r="G199" s="726">
        <v>3</v>
      </c>
      <c r="J199" s="146">
        <f t="shared" si="26"/>
        <v>3</v>
      </c>
      <c r="K199" s="784">
        <f t="shared" si="22"/>
        <v>1.5638031693077565E-3</v>
      </c>
      <c r="L199" s="151">
        <f t="shared" ref="L199:L262" si="27">K199*4281.45</f>
        <v>6.6953450792326938</v>
      </c>
      <c r="M199" s="151">
        <f t="shared" si="23"/>
        <v>1.4729759174311927</v>
      </c>
      <c r="N199" s="151">
        <v>1.0890950507351418</v>
      </c>
      <c r="O199" s="151">
        <v>2.7761013880506935</v>
      </c>
      <c r="P199" s="794">
        <v>0.61559831629585093</v>
      </c>
      <c r="Q199" s="796">
        <f t="shared" si="21"/>
        <v>0.75041434756464231</v>
      </c>
      <c r="R199" s="725">
        <f t="shared" si="24"/>
        <v>7.8736008043934283E-2</v>
      </c>
    </row>
    <row r="200" spans="1:18" x14ac:dyDescent="0.3">
      <c r="A200" s="286">
        <v>117</v>
      </c>
      <c r="B200" s="327" t="s">
        <v>648</v>
      </c>
      <c r="C200" s="156">
        <v>218.19</v>
      </c>
      <c r="D200" s="157"/>
      <c r="E200" s="157"/>
      <c r="F200" s="524">
        <f t="shared" si="25"/>
        <v>218.19</v>
      </c>
      <c r="G200" s="726">
        <v>4</v>
      </c>
      <c r="J200" s="146">
        <f t="shared" si="26"/>
        <v>4</v>
      </c>
      <c r="K200" s="784">
        <f t="shared" si="22"/>
        <v>2.0850708924103419E-3</v>
      </c>
      <c r="L200" s="151">
        <f t="shared" si="27"/>
        <v>8.9271267723102579</v>
      </c>
      <c r="M200" s="151">
        <f t="shared" si="23"/>
        <v>1.9639678899082567</v>
      </c>
      <c r="N200" s="151">
        <v>1.4521267343135225</v>
      </c>
      <c r="O200" s="151">
        <v>3.701468517400925</v>
      </c>
      <c r="P200" s="794">
        <v>0.82079775506113462</v>
      </c>
      <c r="Q200" s="796">
        <f t="shared" si="21"/>
        <v>1.0005524634195231</v>
      </c>
      <c r="R200" s="725">
        <f t="shared" si="24"/>
        <v>7.0641921878548855E-2</v>
      </c>
    </row>
    <row r="201" spans="1:18" x14ac:dyDescent="0.3">
      <c r="A201" s="365">
        <v>118</v>
      </c>
      <c r="B201" s="327" t="s">
        <v>649</v>
      </c>
      <c r="C201" s="156">
        <v>109.6</v>
      </c>
      <c r="D201" s="157"/>
      <c r="E201" s="157"/>
      <c r="F201" s="524">
        <f t="shared" si="25"/>
        <v>109.6</v>
      </c>
      <c r="G201" s="726">
        <v>4</v>
      </c>
      <c r="J201" s="146">
        <f t="shared" si="26"/>
        <v>4</v>
      </c>
      <c r="K201" s="784">
        <f t="shared" si="22"/>
        <v>2.0850708924103419E-3</v>
      </c>
      <c r="L201" s="151">
        <f t="shared" si="27"/>
        <v>8.9271267723102579</v>
      </c>
      <c r="M201" s="151">
        <f t="shared" si="23"/>
        <v>1.9639678899082567</v>
      </c>
      <c r="N201" s="151">
        <v>1.4521267343135225</v>
      </c>
      <c r="O201" s="151">
        <v>3.701468517400925</v>
      </c>
      <c r="P201" s="794">
        <v>0.82079775506113462</v>
      </c>
      <c r="Q201" s="796">
        <f t="shared" ref="Q201:Q260" si="28">P201*1.219</f>
        <v>1.0005524634195231</v>
      </c>
      <c r="R201" s="725">
        <f t="shared" si="24"/>
        <v>0.14063285524343591</v>
      </c>
    </row>
    <row r="202" spans="1:18" x14ac:dyDescent="0.3">
      <c r="A202" s="286">
        <v>119</v>
      </c>
      <c r="B202" s="327" t="s">
        <v>650</v>
      </c>
      <c r="C202" s="156">
        <v>143.4</v>
      </c>
      <c r="D202" s="157"/>
      <c r="E202" s="157"/>
      <c r="F202" s="524">
        <f t="shared" si="25"/>
        <v>143.4</v>
      </c>
      <c r="G202" s="726">
        <v>4</v>
      </c>
      <c r="J202" s="146">
        <f t="shared" si="26"/>
        <v>4</v>
      </c>
      <c r="K202" s="784">
        <f t="shared" si="22"/>
        <v>2.0850708924103419E-3</v>
      </c>
      <c r="L202" s="151">
        <f t="shared" si="27"/>
        <v>8.9271267723102579</v>
      </c>
      <c r="M202" s="151">
        <f t="shared" si="23"/>
        <v>1.9639678899082567</v>
      </c>
      <c r="N202" s="151">
        <v>1.4521267343135225</v>
      </c>
      <c r="O202" s="151">
        <v>3.701468517400925</v>
      </c>
      <c r="P202" s="794">
        <v>0.82079775506113462</v>
      </c>
      <c r="Q202" s="796">
        <f t="shared" si="28"/>
        <v>1.0005524634195231</v>
      </c>
      <c r="R202" s="725">
        <f t="shared" si="24"/>
        <v>0.1074850832265033</v>
      </c>
    </row>
    <row r="203" spans="1:18" x14ac:dyDescent="0.3">
      <c r="A203" s="286">
        <v>120</v>
      </c>
      <c r="B203" s="327" t="s">
        <v>651</v>
      </c>
      <c r="C203" s="156">
        <v>306.10000000000002</v>
      </c>
      <c r="D203" s="157"/>
      <c r="E203" s="157"/>
      <c r="F203" s="524">
        <f t="shared" si="25"/>
        <v>306.10000000000002</v>
      </c>
      <c r="G203" s="726">
        <v>8</v>
      </c>
      <c r="J203" s="146">
        <f t="shared" si="26"/>
        <v>8</v>
      </c>
      <c r="K203" s="784">
        <f t="shared" si="22"/>
        <v>4.1701417848206837E-3</v>
      </c>
      <c r="L203" s="151">
        <f t="shared" si="27"/>
        <v>17.854253544620516</v>
      </c>
      <c r="M203" s="151">
        <f t="shared" si="23"/>
        <v>3.9279357798165133</v>
      </c>
      <c r="N203" s="151">
        <v>2.9042534686270449</v>
      </c>
      <c r="O203" s="151">
        <v>7.4029370348018499</v>
      </c>
      <c r="P203" s="794">
        <v>1.6415955101222692</v>
      </c>
      <c r="Q203" s="796">
        <f t="shared" si="28"/>
        <v>2.0011049268390462</v>
      </c>
      <c r="R203" s="725">
        <f t="shared" si="24"/>
        <v>0.10070801002731508</v>
      </c>
    </row>
    <row r="204" spans="1:18" x14ac:dyDescent="0.3">
      <c r="A204" s="365">
        <v>121</v>
      </c>
      <c r="B204" s="327" t="s">
        <v>652</v>
      </c>
      <c r="C204" s="156">
        <v>239.7</v>
      </c>
      <c r="D204" s="157"/>
      <c r="E204" s="157"/>
      <c r="F204" s="524">
        <f t="shared" si="25"/>
        <v>239.7</v>
      </c>
      <c r="G204" s="726">
        <v>7</v>
      </c>
      <c r="J204" s="146">
        <f t="shared" si="26"/>
        <v>7</v>
      </c>
      <c r="K204" s="784">
        <f t="shared" si="22"/>
        <v>3.6488740617180984E-3</v>
      </c>
      <c r="L204" s="151">
        <f t="shared" si="27"/>
        <v>15.622471851542951</v>
      </c>
      <c r="M204" s="151">
        <f t="shared" si="23"/>
        <v>3.4369438073394494</v>
      </c>
      <c r="N204" s="151">
        <v>2.541221785048664</v>
      </c>
      <c r="O204" s="151">
        <v>6.4775699054516185</v>
      </c>
      <c r="P204" s="794">
        <v>1.4363960713569854</v>
      </c>
      <c r="Q204" s="796">
        <f t="shared" si="28"/>
        <v>1.7509668109841654</v>
      </c>
      <c r="R204" s="725">
        <f t="shared" si="24"/>
        <v>0.11252975233913645</v>
      </c>
    </row>
    <row r="205" spans="1:18" x14ac:dyDescent="0.3">
      <c r="A205" s="286">
        <v>122</v>
      </c>
      <c r="B205" s="327" t="s">
        <v>653</v>
      </c>
      <c r="C205" s="156">
        <v>193.7</v>
      </c>
      <c r="D205" s="157"/>
      <c r="E205" s="157"/>
      <c r="F205" s="524">
        <f t="shared" si="25"/>
        <v>193.7</v>
      </c>
      <c r="G205" s="726">
        <v>4</v>
      </c>
      <c r="J205" s="146">
        <f t="shared" si="26"/>
        <v>4</v>
      </c>
      <c r="K205" s="784">
        <f t="shared" si="22"/>
        <v>2.0850708924103419E-3</v>
      </c>
      <c r="L205" s="151">
        <f t="shared" si="27"/>
        <v>8.9271267723102579</v>
      </c>
      <c r="M205" s="151">
        <f t="shared" si="23"/>
        <v>1.9639678899082567</v>
      </c>
      <c r="N205" s="151">
        <v>1.4521267343135225</v>
      </c>
      <c r="O205" s="151">
        <v>3.701468517400925</v>
      </c>
      <c r="P205" s="794">
        <v>0.82079775506113462</v>
      </c>
      <c r="Q205" s="796">
        <f t="shared" si="28"/>
        <v>1.0005524634195231</v>
      </c>
      <c r="R205" s="725">
        <f t="shared" si="24"/>
        <v>7.9573365692723663E-2</v>
      </c>
    </row>
    <row r="206" spans="1:18" x14ac:dyDescent="0.3">
      <c r="A206" s="286">
        <v>123</v>
      </c>
      <c r="B206" s="327" t="s">
        <v>654</v>
      </c>
      <c r="C206" s="156">
        <v>83.9</v>
      </c>
      <c r="D206" s="157"/>
      <c r="E206" s="157"/>
      <c r="F206" s="524">
        <f t="shared" si="25"/>
        <v>83.9</v>
      </c>
      <c r="G206" s="726">
        <v>3</v>
      </c>
      <c r="J206" s="146">
        <f t="shared" si="26"/>
        <v>3</v>
      </c>
      <c r="K206" s="784">
        <f t="shared" si="22"/>
        <v>1.5638031693077565E-3</v>
      </c>
      <c r="L206" s="151">
        <f t="shared" si="27"/>
        <v>6.6953450792326938</v>
      </c>
      <c r="M206" s="151">
        <f t="shared" si="23"/>
        <v>1.4729759174311927</v>
      </c>
      <c r="N206" s="151">
        <v>1.0890950507351418</v>
      </c>
      <c r="O206" s="151">
        <v>2.7761013880506935</v>
      </c>
      <c r="P206" s="794">
        <v>0.61559831629585093</v>
      </c>
      <c r="Q206" s="796">
        <f t="shared" si="28"/>
        <v>0.75041434756464231</v>
      </c>
      <c r="R206" s="725">
        <f t="shared" si="24"/>
        <v>0.13778332182372383</v>
      </c>
    </row>
    <row r="207" spans="1:18" x14ac:dyDescent="0.3">
      <c r="A207" s="365">
        <v>124</v>
      </c>
      <c r="B207" s="327" t="s">
        <v>655</v>
      </c>
      <c r="C207" s="156">
        <v>2111.66</v>
      </c>
      <c r="D207" s="157"/>
      <c r="E207" s="157"/>
      <c r="F207" s="524">
        <f t="shared" si="25"/>
        <v>2111.66</v>
      </c>
      <c r="G207" s="726">
        <v>40</v>
      </c>
      <c r="J207" s="146">
        <f t="shared" si="26"/>
        <v>40</v>
      </c>
      <c r="K207" s="784">
        <f t="shared" si="22"/>
        <v>2.0850708924103418E-2</v>
      </c>
      <c r="L207" s="151">
        <f t="shared" si="27"/>
        <v>89.271267723102568</v>
      </c>
      <c r="M207" s="151">
        <f t="shared" si="23"/>
        <v>19.639678899082565</v>
      </c>
      <c r="N207" s="151">
        <v>14.521267343135225</v>
      </c>
      <c r="O207" s="151">
        <v>37.014685174009252</v>
      </c>
      <c r="P207" s="794">
        <v>8.2079775506113464</v>
      </c>
      <c r="Q207" s="796">
        <f t="shared" si="28"/>
        <v>10.005524634195233</v>
      </c>
      <c r="R207" s="725">
        <f t="shared" si="24"/>
        <v>7.2991679222415409E-2</v>
      </c>
    </row>
    <row r="208" spans="1:18" x14ac:dyDescent="0.3">
      <c r="A208" s="286">
        <v>125</v>
      </c>
      <c r="B208" s="327" t="s">
        <v>656</v>
      </c>
      <c r="C208" s="156">
        <v>424.8</v>
      </c>
      <c r="D208" s="157"/>
      <c r="E208" s="157"/>
      <c r="F208" s="524">
        <f t="shared" si="25"/>
        <v>424.8</v>
      </c>
      <c r="G208" s="726">
        <v>7</v>
      </c>
      <c r="J208" s="146">
        <f t="shared" si="26"/>
        <v>7</v>
      </c>
      <c r="K208" s="784">
        <f t="shared" si="22"/>
        <v>3.6488740617180984E-3</v>
      </c>
      <c r="L208" s="151">
        <f t="shared" si="27"/>
        <v>15.622471851542951</v>
      </c>
      <c r="M208" s="151">
        <f t="shared" si="23"/>
        <v>3.4369438073394494</v>
      </c>
      <c r="N208" s="151">
        <v>2.541221785048664</v>
      </c>
      <c r="O208" s="151">
        <v>6.4775699054516185</v>
      </c>
      <c r="P208" s="794">
        <v>1.4363960713569854</v>
      </c>
      <c r="Q208" s="796">
        <f t="shared" si="28"/>
        <v>1.7509668109841654</v>
      </c>
      <c r="R208" s="725">
        <f t="shared" si="24"/>
        <v>6.3496661100967522E-2</v>
      </c>
    </row>
    <row r="209" spans="1:18" x14ac:dyDescent="0.3">
      <c r="A209" s="286">
        <v>126</v>
      </c>
      <c r="B209" s="327" t="s">
        <v>657</v>
      </c>
      <c r="C209" s="156">
        <v>105.5</v>
      </c>
      <c r="D209" s="157"/>
      <c r="E209" s="157"/>
      <c r="F209" s="524">
        <f t="shared" si="25"/>
        <v>105.5</v>
      </c>
      <c r="G209" s="726">
        <v>3</v>
      </c>
      <c r="J209" s="146">
        <f t="shared" si="26"/>
        <v>3</v>
      </c>
      <c r="K209" s="784">
        <f t="shared" si="22"/>
        <v>1.5638031693077565E-3</v>
      </c>
      <c r="L209" s="151">
        <f t="shared" si="27"/>
        <v>6.6953450792326938</v>
      </c>
      <c r="M209" s="151">
        <f t="shared" si="23"/>
        <v>1.4729759174311927</v>
      </c>
      <c r="N209" s="151">
        <v>1.0890950507351418</v>
      </c>
      <c r="O209" s="151">
        <v>2.7761013880506935</v>
      </c>
      <c r="P209" s="794">
        <v>0.61559831629585093</v>
      </c>
      <c r="Q209" s="796">
        <f t="shared" si="28"/>
        <v>0.75041434756464231</v>
      </c>
      <c r="R209" s="725">
        <f t="shared" si="24"/>
        <v>0.10957365593374815</v>
      </c>
    </row>
    <row r="210" spans="1:18" x14ac:dyDescent="0.3">
      <c r="A210" s="365">
        <v>127</v>
      </c>
      <c r="B210" s="327" t="s">
        <v>658</v>
      </c>
      <c r="C210" s="156">
        <v>158.6</v>
      </c>
      <c r="D210" s="157"/>
      <c r="E210" s="157"/>
      <c r="F210" s="524">
        <f t="shared" si="25"/>
        <v>158.6</v>
      </c>
      <c r="G210" s="726">
        <v>5</v>
      </c>
      <c r="J210" s="146">
        <f t="shared" si="26"/>
        <v>5</v>
      </c>
      <c r="K210" s="784">
        <f t="shared" si="22"/>
        <v>2.6063386155129272E-3</v>
      </c>
      <c r="L210" s="151">
        <f t="shared" si="27"/>
        <v>11.158908465387821</v>
      </c>
      <c r="M210" s="151">
        <f t="shared" si="23"/>
        <v>2.4549598623853206</v>
      </c>
      <c r="N210" s="151">
        <v>1.8151584178919031</v>
      </c>
      <c r="O210" s="151">
        <v>4.6268356467511564</v>
      </c>
      <c r="P210" s="794">
        <v>1.0259971938264183</v>
      </c>
      <c r="Q210" s="796">
        <f t="shared" si="28"/>
        <v>1.2506905792744041</v>
      </c>
      <c r="R210" s="725">
        <f t="shared" si="24"/>
        <v>0.12147983082188345</v>
      </c>
    </row>
    <row r="211" spans="1:18" x14ac:dyDescent="0.3">
      <c r="A211" s="286">
        <v>128</v>
      </c>
      <c r="B211" s="327" t="s">
        <v>659</v>
      </c>
      <c r="C211" s="156">
        <v>84.9</v>
      </c>
      <c r="D211" s="157"/>
      <c r="E211" s="157"/>
      <c r="F211" s="524">
        <f t="shared" si="25"/>
        <v>84.9</v>
      </c>
      <c r="G211" s="726">
        <v>2</v>
      </c>
      <c r="J211" s="146">
        <f t="shared" si="26"/>
        <v>2</v>
      </c>
      <c r="K211" s="784">
        <f t="shared" si="22"/>
        <v>1.0425354462051709E-3</v>
      </c>
      <c r="L211" s="151">
        <f t="shared" si="27"/>
        <v>4.4635633861551289</v>
      </c>
      <c r="M211" s="151">
        <f t="shared" si="23"/>
        <v>0.98198394495412833</v>
      </c>
      <c r="N211" s="151">
        <v>0.72606336715676123</v>
      </c>
      <c r="O211" s="151">
        <v>1.8507342587004625</v>
      </c>
      <c r="P211" s="794">
        <v>0.41039887753056731</v>
      </c>
      <c r="Q211" s="796">
        <f t="shared" si="28"/>
        <v>0.50027623170976154</v>
      </c>
      <c r="R211" s="725">
        <f t="shared" si="24"/>
        <v>9.0773621523442719E-2</v>
      </c>
    </row>
    <row r="212" spans="1:18" x14ac:dyDescent="0.3">
      <c r="A212" s="286">
        <v>129</v>
      </c>
      <c r="B212" s="327" t="s">
        <v>660</v>
      </c>
      <c r="C212" s="156">
        <v>191.6</v>
      </c>
      <c r="D212" s="157"/>
      <c r="E212" s="157"/>
      <c r="F212" s="524">
        <f t="shared" si="25"/>
        <v>191.6</v>
      </c>
      <c r="G212" s="726">
        <v>4</v>
      </c>
      <c r="J212" s="146">
        <f t="shared" si="26"/>
        <v>4</v>
      </c>
      <c r="K212" s="784">
        <f t="shared" ref="K212:K275" si="29">2.5/4796*J212</f>
        <v>2.0850708924103419E-3</v>
      </c>
      <c r="L212" s="151">
        <f t="shared" si="27"/>
        <v>8.9271267723102579</v>
      </c>
      <c r="M212" s="151">
        <f t="shared" si="23"/>
        <v>1.9639678899082567</v>
      </c>
      <c r="N212" s="151">
        <v>1.4521267343135225</v>
      </c>
      <c r="O212" s="151">
        <v>3.701468517400925</v>
      </c>
      <c r="P212" s="794">
        <v>0.82079775506113462</v>
      </c>
      <c r="Q212" s="796">
        <f t="shared" si="28"/>
        <v>1.0005524634195231</v>
      </c>
      <c r="R212" s="725">
        <f t="shared" si="24"/>
        <v>8.0445516360545796E-2</v>
      </c>
    </row>
    <row r="213" spans="1:18" x14ac:dyDescent="0.3">
      <c r="A213" s="365">
        <v>130</v>
      </c>
      <c r="B213" s="327" t="s">
        <v>661</v>
      </c>
      <c r="C213" s="156">
        <v>220.11</v>
      </c>
      <c r="D213" s="157"/>
      <c r="E213" s="157"/>
      <c r="F213" s="524">
        <f t="shared" si="25"/>
        <v>220.11</v>
      </c>
      <c r="G213" s="726">
        <v>5</v>
      </c>
      <c r="J213" s="146">
        <f t="shared" si="26"/>
        <v>5</v>
      </c>
      <c r="K213" s="784">
        <f t="shared" si="29"/>
        <v>2.6063386155129272E-3</v>
      </c>
      <c r="L213" s="151">
        <f t="shared" si="27"/>
        <v>11.158908465387821</v>
      </c>
      <c r="M213" s="151">
        <f t="shared" si="23"/>
        <v>2.4549598623853206</v>
      </c>
      <c r="N213" s="151">
        <v>1.8151584178919031</v>
      </c>
      <c r="O213" s="151">
        <v>4.6268356467511564</v>
      </c>
      <c r="P213" s="794">
        <v>1.0259971938264183</v>
      </c>
      <c r="Q213" s="796">
        <f t="shared" si="28"/>
        <v>1.2506905792744041</v>
      </c>
      <c r="R213" s="725">
        <f t="shared" si="24"/>
        <v>8.7532148327430434E-2</v>
      </c>
    </row>
    <row r="214" spans="1:18" x14ac:dyDescent="0.3">
      <c r="A214" s="286">
        <v>131</v>
      </c>
      <c r="B214" s="327" t="s">
        <v>662</v>
      </c>
      <c r="C214" s="156">
        <v>154.1</v>
      </c>
      <c r="D214" s="157"/>
      <c r="E214" s="157"/>
      <c r="F214" s="524">
        <f t="shared" si="25"/>
        <v>154.1</v>
      </c>
      <c r="G214" s="726">
        <v>3</v>
      </c>
      <c r="J214" s="146">
        <f t="shared" si="26"/>
        <v>3</v>
      </c>
      <c r="K214" s="784">
        <f t="shared" si="29"/>
        <v>1.5638031693077565E-3</v>
      </c>
      <c r="L214" s="151">
        <f t="shared" si="27"/>
        <v>6.6953450792326938</v>
      </c>
      <c r="M214" s="151">
        <f t="shared" si="23"/>
        <v>1.4729759174311927</v>
      </c>
      <c r="N214" s="151">
        <v>1.0890950507351418</v>
      </c>
      <c r="O214" s="151">
        <v>2.7761013880506935</v>
      </c>
      <c r="P214" s="794">
        <v>0.61559831629585093</v>
      </c>
      <c r="Q214" s="796">
        <f t="shared" si="28"/>
        <v>0.75041434756464231</v>
      </c>
      <c r="R214" s="725">
        <f t="shared" si="24"/>
        <v>7.5016357566582939E-2</v>
      </c>
    </row>
    <row r="215" spans="1:18" x14ac:dyDescent="0.3">
      <c r="A215" s="286">
        <v>132</v>
      </c>
      <c r="B215" s="327" t="s">
        <v>663</v>
      </c>
      <c r="C215" s="156">
        <v>219.1</v>
      </c>
      <c r="D215" s="157"/>
      <c r="E215" s="157"/>
      <c r="F215" s="524">
        <f t="shared" si="25"/>
        <v>219.1</v>
      </c>
      <c r="G215" s="726">
        <v>4</v>
      </c>
      <c r="J215" s="146">
        <f t="shared" si="26"/>
        <v>4</v>
      </c>
      <c r="K215" s="784">
        <f t="shared" si="29"/>
        <v>2.0850708924103419E-3</v>
      </c>
      <c r="L215" s="151">
        <f t="shared" si="27"/>
        <v>8.9271267723102579</v>
      </c>
      <c r="M215" s="151">
        <f t="shared" si="23"/>
        <v>1.9639678899082567</v>
      </c>
      <c r="N215" s="151">
        <v>1.4521267343135225</v>
      </c>
      <c r="O215" s="151">
        <v>3.701468517400925</v>
      </c>
      <c r="P215" s="794">
        <v>0.82079775506113462</v>
      </c>
      <c r="Q215" s="796">
        <f t="shared" si="28"/>
        <v>1.0005524634195231</v>
      </c>
      <c r="R215" s="725">
        <f t="shared" si="24"/>
        <v>7.0348520925059665E-2</v>
      </c>
    </row>
    <row r="216" spans="1:18" x14ac:dyDescent="0.3">
      <c r="A216" s="365">
        <v>133</v>
      </c>
      <c r="B216" s="327" t="s">
        <v>664</v>
      </c>
      <c r="C216" s="156">
        <v>255.8</v>
      </c>
      <c r="D216" s="157"/>
      <c r="E216" s="157"/>
      <c r="F216" s="524">
        <f t="shared" si="25"/>
        <v>255.8</v>
      </c>
      <c r="G216" s="726">
        <v>6</v>
      </c>
      <c r="J216" s="146">
        <f t="shared" si="26"/>
        <v>6</v>
      </c>
      <c r="K216" s="784">
        <f t="shared" si="29"/>
        <v>3.127606338615513E-3</v>
      </c>
      <c r="L216" s="151">
        <f t="shared" si="27"/>
        <v>13.390690158465388</v>
      </c>
      <c r="M216" s="151">
        <f t="shared" si="23"/>
        <v>2.9459518348623854</v>
      </c>
      <c r="N216" s="151">
        <v>2.1781901014702836</v>
      </c>
      <c r="O216" s="151">
        <v>5.552202776101387</v>
      </c>
      <c r="P216" s="794">
        <v>1.2311966325917019</v>
      </c>
      <c r="Q216" s="796">
        <f t="shared" si="28"/>
        <v>1.5008286951292846</v>
      </c>
      <c r="R216" s="725">
        <f t="shared" si="24"/>
        <v>9.0383273659190216E-2</v>
      </c>
    </row>
    <row r="217" spans="1:18" x14ac:dyDescent="0.3">
      <c r="A217" s="286">
        <v>134</v>
      </c>
      <c r="B217" s="327" t="s">
        <v>665</v>
      </c>
      <c r="C217" s="156">
        <v>101.5</v>
      </c>
      <c r="D217" s="157"/>
      <c r="E217" s="157"/>
      <c r="F217" s="524">
        <f t="shared" si="25"/>
        <v>101.5</v>
      </c>
      <c r="G217" s="726">
        <v>1</v>
      </c>
      <c r="J217" s="146">
        <f t="shared" si="26"/>
        <v>1</v>
      </c>
      <c r="K217" s="784">
        <f t="shared" si="29"/>
        <v>5.2126772310258547E-4</v>
      </c>
      <c r="L217" s="151">
        <f t="shared" si="27"/>
        <v>2.2317816930775645</v>
      </c>
      <c r="M217" s="151">
        <f t="shared" si="23"/>
        <v>0.49099197247706416</v>
      </c>
      <c r="N217" s="151">
        <v>0.36303168357838062</v>
      </c>
      <c r="O217" s="151">
        <v>0.92536712935023124</v>
      </c>
      <c r="P217" s="794">
        <v>0.20519943876528365</v>
      </c>
      <c r="Q217" s="796">
        <f t="shared" si="28"/>
        <v>0.25013811585488077</v>
      </c>
      <c r="R217" s="725">
        <f t="shared" si="24"/>
        <v>3.7963943188868407E-2</v>
      </c>
    </row>
    <row r="218" spans="1:18" x14ac:dyDescent="0.3">
      <c r="A218" s="286">
        <v>135</v>
      </c>
      <c r="B218" s="327" t="s">
        <v>666</v>
      </c>
      <c r="C218" s="156">
        <v>57.8</v>
      </c>
      <c r="D218" s="157"/>
      <c r="E218" s="157"/>
      <c r="F218" s="524">
        <f t="shared" si="25"/>
        <v>57.8</v>
      </c>
      <c r="G218" s="726">
        <v>2</v>
      </c>
      <c r="J218" s="146">
        <f t="shared" si="26"/>
        <v>2</v>
      </c>
      <c r="K218" s="784">
        <f t="shared" si="29"/>
        <v>1.0425354462051709E-3</v>
      </c>
      <c r="L218" s="151">
        <f t="shared" si="27"/>
        <v>4.4635633861551289</v>
      </c>
      <c r="M218" s="151">
        <f t="shared" si="23"/>
        <v>0.98198394495412833</v>
      </c>
      <c r="N218" s="151">
        <v>0.72606336715676123</v>
      </c>
      <c r="O218" s="151">
        <v>1.8507342587004625</v>
      </c>
      <c r="P218" s="794">
        <v>0.41039887753056731</v>
      </c>
      <c r="Q218" s="796">
        <f t="shared" si="28"/>
        <v>0.50027623170976154</v>
      </c>
      <c r="R218" s="725">
        <f t="shared" si="24"/>
        <v>0.13333357209931293</v>
      </c>
    </row>
    <row r="219" spans="1:18" x14ac:dyDescent="0.3">
      <c r="A219" s="365">
        <v>136</v>
      </c>
      <c r="B219" s="321" t="s">
        <v>2009</v>
      </c>
      <c r="C219" s="146">
        <v>569.54999999999995</v>
      </c>
      <c r="D219" s="159">
        <v>76.3</v>
      </c>
      <c r="E219" s="159">
        <v>25</v>
      </c>
      <c r="F219" s="524">
        <f t="shared" si="25"/>
        <v>670.84999999999991</v>
      </c>
      <c r="G219" s="726">
        <v>13</v>
      </c>
      <c r="H219" s="146">
        <v>1</v>
      </c>
      <c r="I219" s="146">
        <v>1</v>
      </c>
      <c r="J219" s="146">
        <f t="shared" si="26"/>
        <v>15</v>
      </c>
      <c r="K219" s="784">
        <f t="shared" si="29"/>
        <v>7.8190158465387821E-3</v>
      </c>
      <c r="L219" s="151">
        <f t="shared" si="27"/>
        <v>33.476725396163467</v>
      </c>
      <c r="M219" s="151">
        <f t="shared" si="23"/>
        <v>7.3648795871559622</v>
      </c>
      <c r="N219" s="151">
        <v>5.4454752536757089</v>
      </c>
      <c r="O219" s="151">
        <v>13.88050694025347</v>
      </c>
      <c r="P219" s="794">
        <v>3.0779915814792549</v>
      </c>
      <c r="Q219" s="796">
        <f t="shared" si="28"/>
        <v>3.7520717378232118</v>
      </c>
      <c r="R219" s="725">
        <f t="shared" si="24"/>
        <v>8.61595043676711E-2</v>
      </c>
    </row>
    <row r="220" spans="1:18" x14ac:dyDescent="0.3">
      <c r="A220" s="286">
        <v>137</v>
      </c>
      <c r="B220" s="321" t="s">
        <v>2010</v>
      </c>
      <c r="C220" s="146">
        <v>648.9</v>
      </c>
      <c r="D220" s="159"/>
      <c r="E220" s="159"/>
      <c r="F220" s="524">
        <f t="shared" si="25"/>
        <v>648.9</v>
      </c>
      <c r="G220" s="726">
        <v>15</v>
      </c>
      <c r="J220" s="146">
        <f t="shared" si="26"/>
        <v>15</v>
      </c>
      <c r="K220" s="784">
        <f t="shared" si="29"/>
        <v>7.8190158465387821E-3</v>
      </c>
      <c r="L220" s="151">
        <f t="shared" si="27"/>
        <v>33.476725396163467</v>
      </c>
      <c r="M220" s="151">
        <f t="shared" si="23"/>
        <v>7.3648795871559622</v>
      </c>
      <c r="N220" s="151">
        <v>5.4454752536757089</v>
      </c>
      <c r="O220" s="151">
        <v>13.88050694025347</v>
      </c>
      <c r="P220" s="794">
        <v>3.0779915814792549</v>
      </c>
      <c r="Q220" s="796">
        <f t="shared" si="28"/>
        <v>3.7520717378232118</v>
      </c>
      <c r="R220" s="725">
        <f t="shared" si="24"/>
        <v>8.9073976737636229E-2</v>
      </c>
    </row>
    <row r="221" spans="1:18" x14ac:dyDescent="0.3">
      <c r="A221" s="286">
        <v>138</v>
      </c>
      <c r="B221" s="321" t="s">
        <v>2011</v>
      </c>
      <c r="C221" s="146">
        <v>527.70000000000005</v>
      </c>
      <c r="D221" s="159">
        <v>115.4</v>
      </c>
      <c r="E221" s="159">
        <v>110</v>
      </c>
      <c r="F221" s="524">
        <f t="shared" si="25"/>
        <v>753.1</v>
      </c>
      <c r="G221" s="726">
        <v>11</v>
      </c>
      <c r="H221" s="146">
        <v>1</v>
      </c>
      <c r="I221" s="146">
        <v>2</v>
      </c>
      <c r="J221" s="146">
        <f t="shared" si="26"/>
        <v>14</v>
      </c>
      <c r="K221" s="784">
        <f t="shared" si="29"/>
        <v>7.2977481234361968E-3</v>
      </c>
      <c r="L221" s="151">
        <f t="shared" si="27"/>
        <v>31.244943703085902</v>
      </c>
      <c r="M221" s="151">
        <f t="shared" si="23"/>
        <v>6.8738876146788987</v>
      </c>
      <c r="N221" s="151">
        <v>5.0824435700973281</v>
      </c>
      <c r="O221" s="151">
        <v>12.955139810903237</v>
      </c>
      <c r="P221" s="794">
        <v>2.8727921427139709</v>
      </c>
      <c r="Q221" s="796">
        <f t="shared" si="28"/>
        <v>3.5019336219683308</v>
      </c>
      <c r="R221" s="725">
        <f t="shared" si="24"/>
        <v>7.1632934897599268E-2</v>
      </c>
    </row>
    <row r="222" spans="1:18" x14ac:dyDescent="0.3">
      <c r="A222" s="365">
        <v>139</v>
      </c>
      <c r="B222" s="321" t="s">
        <v>2012</v>
      </c>
      <c r="C222" s="146">
        <v>276.60000000000002</v>
      </c>
      <c r="D222" s="159"/>
      <c r="E222" s="159"/>
      <c r="F222" s="524">
        <f t="shared" si="25"/>
        <v>276.60000000000002</v>
      </c>
      <c r="G222" s="726">
        <v>7</v>
      </c>
      <c r="J222" s="146">
        <f t="shared" si="26"/>
        <v>7</v>
      </c>
      <c r="K222" s="784">
        <f t="shared" si="29"/>
        <v>3.6488740617180984E-3</v>
      </c>
      <c r="L222" s="151">
        <f t="shared" si="27"/>
        <v>15.622471851542951</v>
      </c>
      <c r="M222" s="151">
        <f t="shared" si="23"/>
        <v>3.4369438073394494</v>
      </c>
      <c r="N222" s="151">
        <v>2.541221785048664</v>
      </c>
      <c r="O222" s="151">
        <v>6.4775699054516185</v>
      </c>
      <c r="P222" s="794">
        <v>1.4363960713569854</v>
      </c>
      <c r="Q222" s="796">
        <f t="shared" si="28"/>
        <v>1.7509668109841654</v>
      </c>
      <c r="R222" s="725">
        <f t="shared" si="24"/>
        <v>9.751764871905641E-2</v>
      </c>
    </row>
    <row r="223" spans="1:18" x14ac:dyDescent="0.3">
      <c r="A223" s="286">
        <v>140</v>
      </c>
      <c r="B223" s="321" t="s">
        <v>2013</v>
      </c>
      <c r="C223" s="146">
        <v>238.8</v>
      </c>
      <c r="D223" s="159"/>
      <c r="E223" s="159"/>
      <c r="F223" s="524">
        <f t="shared" si="25"/>
        <v>238.8</v>
      </c>
      <c r="G223" s="726">
        <v>7</v>
      </c>
      <c r="J223" s="146">
        <f t="shared" si="26"/>
        <v>7</v>
      </c>
      <c r="K223" s="784">
        <f t="shared" si="29"/>
        <v>3.6488740617180984E-3</v>
      </c>
      <c r="L223" s="151">
        <f t="shared" si="27"/>
        <v>15.622471851542951</v>
      </c>
      <c r="M223" s="151">
        <f t="shared" si="23"/>
        <v>3.4369438073394494</v>
      </c>
      <c r="N223" s="151">
        <v>2.541221785048664</v>
      </c>
      <c r="O223" s="151">
        <v>6.4775699054516185</v>
      </c>
      <c r="P223" s="794">
        <v>1.4363960713569854</v>
      </c>
      <c r="Q223" s="796">
        <f t="shared" si="28"/>
        <v>1.7509668109841654</v>
      </c>
      <c r="R223" s="725">
        <f t="shared" si="24"/>
        <v>0.11295385944594223</v>
      </c>
    </row>
    <row r="224" spans="1:18" x14ac:dyDescent="0.3">
      <c r="A224" s="286">
        <v>141</v>
      </c>
      <c r="B224" s="321" t="s">
        <v>2014</v>
      </c>
      <c r="C224" s="146">
        <v>754.13</v>
      </c>
      <c r="D224" s="159"/>
      <c r="E224" s="159"/>
      <c r="F224" s="524">
        <f t="shared" si="25"/>
        <v>754.13</v>
      </c>
      <c r="G224" s="726">
        <v>9</v>
      </c>
      <c r="J224" s="146">
        <f t="shared" si="26"/>
        <v>9</v>
      </c>
      <c r="K224" s="784">
        <f t="shared" si="29"/>
        <v>4.6914095079232691E-3</v>
      </c>
      <c r="L224" s="151">
        <f t="shared" si="27"/>
        <v>20.086035237698081</v>
      </c>
      <c r="M224" s="151">
        <f t="shared" si="23"/>
        <v>4.4189277522935777</v>
      </c>
      <c r="N224" s="151">
        <v>3.2672851522054258</v>
      </c>
      <c r="O224" s="151">
        <v>8.3283041641520814</v>
      </c>
      <c r="P224" s="794">
        <v>1.8467949488875528</v>
      </c>
      <c r="Q224" s="796">
        <f t="shared" si="28"/>
        <v>2.2512430426939272</v>
      </c>
      <c r="R224" s="725">
        <f t="shared" si="24"/>
        <v>4.5986848557982428E-2</v>
      </c>
    </row>
    <row r="225" spans="1:18" x14ac:dyDescent="0.3">
      <c r="A225" s="365">
        <v>142</v>
      </c>
      <c r="B225" s="321" t="s">
        <v>2015</v>
      </c>
      <c r="C225" s="146">
        <v>838.38</v>
      </c>
      <c r="D225" s="159">
        <v>72.7</v>
      </c>
      <c r="E225" s="159"/>
      <c r="F225" s="524">
        <f t="shared" si="25"/>
        <v>911.08</v>
      </c>
      <c r="G225" s="726">
        <v>15</v>
      </c>
      <c r="H225" s="146">
        <v>2</v>
      </c>
      <c r="J225" s="146">
        <f t="shared" si="26"/>
        <v>17</v>
      </c>
      <c r="K225" s="784">
        <f t="shared" si="29"/>
        <v>8.8615512927439528E-3</v>
      </c>
      <c r="L225" s="151">
        <f t="shared" si="27"/>
        <v>37.940288782318596</v>
      </c>
      <c r="M225" s="151">
        <f t="shared" si="23"/>
        <v>8.3468635321100919</v>
      </c>
      <c r="N225" s="151">
        <v>6.1715386208324707</v>
      </c>
      <c r="O225" s="151">
        <v>15.731241198953931</v>
      </c>
      <c r="P225" s="794">
        <v>3.488390459009822</v>
      </c>
      <c r="Q225" s="796">
        <f t="shared" si="28"/>
        <v>4.2523479695329733</v>
      </c>
      <c r="R225" s="725">
        <f t="shared" si="24"/>
        <v>7.1900144852693984E-2</v>
      </c>
    </row>
    <row r="226" spans="1:18" x14ac:dyDescent="0.3">
      <c r="A226" s="286">
        <v>143</v>
      </c>
      <c r="B226" s="321" t="s">
        <v>2016</v>
      </c>
      <c r="C226" s="146">
        <v>676.2</v>
      </c>
      <c r="D226" s="159"/>
      <c r="E226" s="159">
        <v>31.7</v>
      </c>
      <c r="F226" s="524">
        <f t="shared" si="25"/>
        <v>707.90000000000009</v>
      </c>
      <c r="G226" s="726">
        <v>10</v>
      </c>
      <c r="I226" s="146">
        <v>1</v>
      </c>
      <c r="J226" s="146">
        <f t="shared" si="26"/>
        <v>11</v>
      </c>
      <c r="K226" s="784">
        <f t="shared" si="29"/>
        <v>5.7339449541284398E-3</v>
      </c>
      <c r="L226" s="151">
        <f t="shared" si="27"/>
        <v>24.549598623853207</v>
      </c>
      <c r="M226" s="151">
        <f t="shared" si="23"/>
        <v>5.4009116972477056</v>
      </c>
      <c r="N226" s="151">
        <v>3.9933485193621863</v>
      </c>
      <c r="O226" s="151">
        <v>10.179038422852544</v>
      </c>
      <c r="P226" s="794">
        <v>2.2571938264181202</v>
      </c>
      <c r="Q226" s="796">
        <f t="shared" si="28"/>
        <v>2.7515192744036887</v>
      </c>
      <c r="R226" s="725">
        <f t="shared" si="24"/>
        <v>5.9876737632958858E-2</v>
      </c>
    </row>
    <row r="227" spans="1:18" ht="14.5" x14ac:dyDescent="0.35">
      <c r="A227" s="286">
        <v>144</v>
      </c>
      <c r="B227" s="329" t="s">
        <v>2017</v>
      </c>
      <c r="C227" s="146">
        <v>814.34</v>
      </c>
      <c r="D227" s="159"/>
      <c r="E227" s="159"/>
      <c r="F227" s="524">
        <f t="shared" si="25"/>
        <v>814.34</v>
      </c>
      <c r="G227" s="726">
        <v>17</v>
      </c>
      <c r="J227" s="146">
        <f t="shared" si="26"/>
        <v>17</v>
      </c>
      <c r="K227" s="784">
        <f t="shared" si="29"/>
        <v>8.8615512927439528E-3</v>
      </c>
      <c r="L227" s="151">
        <f t="shared" si="27"/>
        <v>37.940288782318596</v>
      </c>
      <c r="M227" s="151">
        <f t="shared" si="23"/>
        <v>8.3468635321100919</v>
      </c>
      <c r="N227" s="151">
        <v>6.1715386208324707</v>
      </c>
      <c r="O227" s="151">
        <v>15.731241198953931</v>
      </c>
      <c r="P227" s="794">
        <v>3.488390459009822</v>
      </c>
      <c r="Q227" s="796">
        <f t="shared" si="28"/>
        <v>4.2523479695329733</v>
      </c>
      <c r="R227" s="725">
        <f t="shared" si="24"/>
        <v>8.0441564914399924E-2</v>
      </c>
    </row>
    <row r="228" spans="1:18" ht="14.5" x14ac:dyDescent="0.35">
      <c r="A228" s="365">
        <v>145</v>
      </c>
      <c r="B228" s="329" t="s">
        <v>2018</v>
      </c>
      <c r="C228" s="146">
        <v>562.29999999999995</v>
      </c>
      <c r="D228" s="159"/>
      <c r="E228" s="159"/>
      <c r="F228" s="524">
        <f t="shared" si="25"/>
        <v>562.29999999999995</v>
      </c>
      <c r="G228" s="726">
        <v>9</v>
      </c>
      <c r="J228" s="146">
        <f t="shared" si="26"/>
        <v>9</v>
      </c>
      <c r="K228" s="784">
        <f t="shared" si="29"/>
        <v>4.6914095079232691E-3</v>
      </c>
      <c r="L228" s="151">
        <f t="shared" si="27"/>
        <v>20.086035237698081</v>
      </c>
      <c r="M228" s="151">
        <f t="shared" si="23"/>
        <v>4.4189277522935777</v>
      </c>
      <c r="N228" s="151">
        <v>3.2672851522054258</v>
      </c>
      <c r="O228" s="151">
        <v>8.3283041641520814</v>
      </c>
      <c r="P228" s="794">
        <v>1.8467949488875528</v>
      </c>
      <c r="Q228" s="796">
        <f t="shared" si="28"/>
        <v>2.2512430426939272</v>
      </c>
      <c r="R228" s="725">
        <f t="shared" si="24"/>
        <v>6.1675372760148131E-2</v>
      </c>
    </row>
    <row r="229" spans="1:18" x14ac:dyDescent="0.3">
      <c r="A229" s="286">
        <v>146</v>
      </c>
      <c r="B229" s="321" t="s">
        <v>2019</v>
      </c>
      <c r="C229" s="146">
        <v>410.5</v>
      </c>
      <c r="D229" s="159"/>
      <c r="E229" s="159"/>
      <c r="F229" s="524">
        <f t="shared" si="25"/>
        <v>410.5</v>
      </c>
      <c r="G229" s="726">
        <v>10</v>
      </c>
      <c r="J229" s="146">
        <f t="shared" si="26"/>
        <v>10</v>
      </c>
      <c r="K229" s="784">
        <f t="shared" si="29"/>
        <v>5.2126772310258545E-3</v>
      </c>
      <c r="L229" s="151">
        <f t="shared" si="27"/>
        <v>22.317816930775642</v>
      </c>
      <c r="M229" s="151">
        <f t="shared" si="23"/>
        <v>4.9099197247706412</v>
      </c>
      <c r="N229" s="151">
        <v>3.6303168357838063</v>
      </c>
      <c r="O229" s="151">
        <v>9.2536712935023129</v>
      </c>
      <c r="P229" s="794">
        <v>2.0519943876528366</v>
      </c>
      <c r="Q229" s="796">
        <f t="shared" si="28"/>
        <v>2.5013811585488082</v>
      </c>
      <c r="R229" s="725">
        <f t="shared" si="24"/>
        <v>9.386943321973551E-2</v>
      </c>
    </row>
    <row r="230" spans="1:18" x14ac:dyDescent="0.3">
      <c r="A230" s="286">
        <v>147</v>
      </c>
      <c r="B230" s="321" t="s">
        <v>2020</v>
      </c>
      <c r="C230" s="146">
        <v>504.87</v>
      </c>
      <c r="D230" s="159"/>
      <c r="E230" s="159">
        <v>18.399999999999999</v>
      </c>
      <c r="F230" s="524">
        <f t="shared" si="25"/>
        <v>523.27</v>
      </c>
      <c r="G230" s="726">
        <v>12</v>
      </c>
      <c r="I230" s="146">
        <v>1</v>
      </c>
      <c r="J230" s="146">
        <f t="shared" si="26"/>
        <v>13</v>
      </c>
      <c r="K230" s="784">
        <f t="shared" si="29"/>
        <v>6.7764804003336114E-3</v>
      </c>
      <c r="L230" s="151">
        <f t="shared" si="27"/>
        <v>29.01316201000834</v>
      </c>
      <c r="M230" s="151">
        <f t="shared" si="23"/>
        <v>6.3828956422018353</v>
      </c>
      <c r="N230" s="151">
        <v>4.7194118865189481</v>
      </c>
      <c r="O230" s="151">
        <v>12.029772681553007</v>
      </c>
      <c r="P230" s="794">
        <v>2.6675927039486873</v>
      </c>
      <c r="Q230" s="796">
        <f t="shared" si="28"/>
        <v>3.2517955061134503</v>
      </c>
      <c r="R230" s="725">
        <f t="shared" si="24"/>
        <v>9.5731501973573635E-2</v>
      </c>
    </row>
    <row r="231" spans="1:18" ht="14.5" x14ac:dyDescent="0.35">
      <c r="A231" s="365">
        <v>148</v>
      </c>
      <c r="B231" s="329" t="s">
        <v>2021</v>
      </c>
      <c r="C231" s="146">
        <v>684.1</v>
      </c>
      <c r="D231" s="159"/>
      <c r="E231" s="159"/>
      <c r="F231" s="524">
        <f t="shared" si="25"/>
        <v>684.1</v>
      </c>
      <c r="G231" s="726">
        <v>15</v>
      </c>
      <c r="H231" s="146">
        <v>2</v>
      </c>
      <c r="J231" s="146">
        <f t="shared" si="26"/>
        <v>17</v>
      </c>
      <c r="K231" s="784">
        <f t="shared" si="29"/>
        <v>8.8615512927439528E-3</v>
      </c>
      <c r="L231" s="151">
        <f t="shared" si="27"/>
        <v>37.940288782318596</v>
      </c>
      <c r="M231" s="151">
        <f t="shared" si="23"/>
        <v>8.3468635321100919</v>
      </c>
      <c r="N231" s="151">
        <v>6.1715386208324707</v>
      </c>
      <c r="O231" s="151">
        <v>15.731241198953931</v>
      </c>
      <c r="P231" s="794">
        <v>3.488390459009822</v>
      </c>
      <c r="Q231" s="796">
        <f t="shared" si="28"/>
        <v>4.2523479695329733</v>
      </c>
      <c r="R231" s="725">
        <f t="shared" si="24"/>
        <v>9.5756152568911623E-2</v>
      </c>
    </row>
    <row r="232" spans="1:18" x14ac:dyDescent="0.3">
      <c r="A232" s="286">
        <v>149</v>
      </c>
      <c r="B232" s="321" t="s">
        <v>2022</v>
      </c>
      <c r="C232" s="146">
        <v>525.58000000000004</v>
      </c>
      <c r="D232" s="159">
        <v>133.5</v>
      </c>
      <c r="E232" s="159"/>
      <c r="F232" s="524">
        <f t="shared" si="25"/>
        <v>659.08</v>
      </c>
      <c r="G232" s="726">
        <v>12</v>
      </c>
      <c r="J232" s="146">
        <f t="shared" si="26"/>
        <v>12</v>
      </c>
      <c r="K232" s="784">
        <f t="shared" si="29"/>
        <v>6.255212677231026E-3</v>
      </c>
      <c r="L232" s="151">
        <f t="shared" si="27"/>
        <v>26.781380316930775</v>
      </c>
      <c r="M232" s="151">
        <f t="shared" si="23"/>
        <v>5.8919036697247709</v>
      </c>
      <c r="N232" s="151">
        <v>4.3563802029405672</v>
      </c>
      <c r="O232" s="151">
        <v>11.104405552202774</v>
      </c>
      <c r="P232" s="794">
        <v>2.4623932651834037</v>
      </c>
      <c r="Q232" s="796">
        <f t="shared" si="28"/>
        <v>3.0016573902585693</v>
      </c>
      <c r="R232" s="725">
        <f t="shared" si="24"/>
        <v>7.0158528257634453E-2</v>
      </c>
    </row>
    <row r="233" spans="1:18" x14ac:dyDescent="0.3">
      <c r="A233" s="286">
        <v>150</v>
      </c>
      <c r="B233" s="321" t="s">
        <v>2023</v>
      </c>
      <c r="C233" s="146">
        <v>418.1</v>
      </c>
      <c r="D233" s="159"/>
      <c r="E233" s="159">
        <v>48.4</v>
      </c>
      <c r="F233" s="524">
        <f t="shared" si="25"/>
        <v>466.5</v>
      </c>
      <c r="G233" s="726">
        <v>13</v>
      </c>
      <c r="I233" s="146">
        <v>1</v>
      </c>
      <c r="J233" s="146">
        <f t="shared" si="26"/>
        <v>14</v>
      </c>
      <c r="K233" s="784">
        <f t="shared" si="29"/>
        <v>7.2977481234361968E-3</v>
      </c>
      <c r="L233" s="151">
        <f t="shared" si="27"/>
        <v>31.244943703085902</v>
      </c>
      <c r="M233" s="151">
        <f t="shared" si="23"/>
        <v>6.8738876146788987</v>
      </c>
      <c r="N233" s="151">
        <v>5.0824435700973281</v>
      </c>
      <c r="O233" s="151">
        <v>12.955139810903237</v>
      </c>
      <c r="P233" s="794">
        <v>2.8727921427139709</v>
      </c>
      <c r="Q233" s="796">
        <f t="shared" si="28"/>
        <v>3.5019336219683308</v>
      </c>
      <c r="R233" s="725">
        <f t="shared" si="24"/>
        <v>0.11564150754851449</v>
      </c>
    </row>
    <row r="234" spans="1:18" x14ac:dyDescent="0.3">
      <c r="A234" s="365">
        <v>151</v>
      </c>
      <c r="B234" s="321" t="s">
        <v>2024</v>
      </c>
      <c r="C234" s="146">
        <v>399.54</v>
      </c>
      <c r="D234" s="159"/>
      <c r="E234" s="159">
        <v>12.5</v>
      </c>
      <c r="F234" s="524">
        <f t="shared" si="25"/>
        <v>412.04</v>
      </c>
      <c r="G234" s="726">
        <v>9</v>
      </c>
      <c r="I234" s="146">
        <v>1</v>
      </c>
      <c r="J234" s="146">
        <f t="shared" si="26"/>
        <v>10</v>
      </c>
      <c r="K234" s="784">
        <f t="shared" si="29"/>
        <v>5.2126772310258545E-3</v>
      </c>
      <c r="L234" s="151">
        <f t="shared" si="27"/>
        <v>22.317816930775642</v>
      </c>
      <c r="M234" s="151">
        <f t="shared" si="23"/>
        <v>4.9099197247706412</v>
      </c>
      <c r="N234" s="151">
        <v>3.6303168357838063</v>
      </c>
      <c r="O234" s="151">
        <v>9.2536712935023129</v>
      </c>
      <c r="P234" s="794">
        <v>2.0519943876528366</v>
      </c>
      <c r="Q234" s="796">
        <f t="shared" si="28"/>
        <v>2.5013811585488082</v>
      </c>
      <c r="R234" s="725">
        <f t="shared" si="24"/>
        <v>9.3518596099168586E-2</v>
      </c>
    </row>
    <row r="235" spans="1:18" x14ac:dyDescent="0.3">
      <c r="A235" s="286">
        <v>152</v>
      </c>
      <c r="B235" s="321" t="s">
        <v>2025</v>
      </c>
      <c r="C235" s="146">
        <v>303.5</v>
      </c>
      <c r="D235" s="159"/>
      <c r="E235" s="159"/>
      <c r="F235" s="524">
        <f t="shared" si="25"/>
        <v>303.5</v>
      </c>
      <c r="G235" s="726">
        <v>11</v>
      </c>
      <c r="J235" s="146">
        <f t="shared" si="26"/>
        <v>11</v>
      </c>
      <c r="K235" s="784">
        <f t="shared" si="29"/>
        <v>5.7339449541284398E-3</v>
      </c>
      <c r="L235" s="151">
        <f t="shared" si="27"/>
        <v>24.549598623853207</v>
      </c>
      <c r="M235" s="151">
        <f t="shared" si="23"/>
        <v>5.4009116972477056</v>
      </c>
      <c r="N235" s="151">
        <v>3.9933485193621863</v>
      </c>
      <c r="O235" s="151">
        <v>10.179038422852544</v>
      </c>
      <c r="P235" s="794">
        <v>2.2571938264181202</v>
      </c>
      <c r="Q235" s="796">
        <f t="shared" si="28"/>
        <v>2.7515192744036887</v>
      </c>
      <c r="R235" s="725">
        <f t="shared" si="24"/>
        <v>0.139659777826595</v>
      </c>
    </row>
    <row r="236" spans="1:18" x14ac:dyDescent="0.3">
      <c r="A236" s="286">
        <v>153</v>
      </c>
      <c r="B236" s="321" t="s">
        <v>2026</v>
      </c>
      <c r="C236" s="146">
        <v>654.13</v>
      </c>
      <c r="D236" s="159"/>
      <c r="E236" s="159"/>
      <c r="F236" s="524">
        <f t="shared" si="25"/>
        <v>654.13</v>
      </c>
      <c r="G236" s="726">
        <v>12</v>
      </c>
      <c r="J236" s="146">
        <f t="shared" si="26"/>
        <v>12</v>
      </c>
      <c r="K236" s="784">
        <f t="shared" si="29"/>
        <v>6.255212677231026E-3</v>
      </c>
      <c r="L236" s="151">
        <f t="shared" si="27"/>
        <v>26.781380316930775</v>
      </c>
      <c r="M236" s="151">
        <f t="shared" si="23"/>
        <v>5.8919036697247709</v>
      </c>
      <c r="N236" s="151">
        <v>4.3563802029405672</v>
      </c>
      <c r="O236" s="151">
        <v>11.104405552202774</v>
      </c>
      <c r="P236" s="794">
        <v>2.4623932651834037</v>
      </c>
      <c r="Q236" s="796">
        <f t="shared" si="28"/>
        <v>3.0016573902585693</v>
      </c>
      <c r="R236" s="725">
        <f t="shared" si="24"/>
        <v>7.0689439108497884E-2</v>
      </c>
    </row>
    <row r="237" spans="1:18" x14ac:dyDescent="0.3">
      <c r="A237" s="365">
        <v>154</v>
      </c>
      <c r="B237" s="321" t="s">
        <v>2027</v>
      </c>
      <c r="C237" s="146">
        <v>598.02</v>
      </c>
      <c r="D237" s="159"/>
      <c r="E237" s="159">
        <v>44.6</v>
      </c>
      <c r="F237" s="524">
        <f t="shared" si="25"/>
        <v>642.62</v>
      </c>
      <c r="G237" s="726">
        <v>20</v>
      </c>
      <c r="I237" s="146">
        <v>2</v>
      </c>
      <c r="J237" s="146">
        <f t="shared" si="26"/>
        <v>22</v>
      </c>
      <c r="K237" s="784">
        <f t="shared" si="29"/>
        <v>1.146788990825688E-2</v>
      </c>
      <c r="L237" s="151">
        <f t="shared" si="27"/>
        <v>49.099197247706414</v>
      </c>
      <c r="M237" s="151">
        <f t="shared" si="23"/>
        <v>10.801823394495411</v>
      </c>
      <c r="N237" s="151">
        <v>7.9866970387243725</v>
      </c>
      <c r="O237" s="151">
        <v>20.358076845705089</v>
      </c>
      <c r="P237" s="794">
        <v>4.5143876528362403</v>
      </c>
      <c r="Q237" s="796">
        <f t="shared" si="28"/>
        <v>5.5030385488073774</v>
      </c>
      <c r="R237" s="725">
        <f t="shared" si="24"/>
        <v>0.13191852905409598</v>
      </c>
    </row>
    <row r="238" spans="1:18" x14ac:dyDescent="0.3">
      <c r="A238" s="286">
        <v>155</v>
      </c>
      <c r="B238" s="321" t="s">
        <v>2028</v>
      </c>
      <c r="C238" s="146">
        <v>278.7</v>
      </c>
      <c r="D238" s="159"/>
      <c r="E238" s="159"/>
      <c r="F238" s="524">
        <f t="shared" si="25"/>
        <v>278.7</v>
      </c>
      <c r="G238" s="726">
        <v>9</v>
      </c>
      <c r="J238" s="146">
        <f t="shared" si="26"/>
        <v>9</v>
      </c>
      <c r="K238" s="784">
        <f t="shared" si="29"/>
        <v>4.6914095079232691E-3</v>
      </c>
      <c r="L238" s="151">
        <f t="shared" si="27"/>
        <v>20.086035237698081</v>
      </c>
      <c r="M238" s="151">
        <f t="shared" si="23"/>
        <v>4.4189277522935777</v>
      </c>
      <c r="N238" s="151">
        <v>3.2672851522054258</v>
      </c>
      <c r="O238" s="151">
        <v>8.3283041641520814</v>
      </c>
      <c r="P238" s="794">
        <v>1.8467949488875528</v>
      </c>
      <c r="Q238" s="796">
        <f t="shared" si="28"/>
        <v>2.2512430426939272</v>
      </c>
      <c r="R238" s="725">
        <f t="shared" si="24"/>
        <v>0.12443509904209291</v>
      </c>
    </row>
    <row r="239" spans="1:18" x14ac:dyDescent="0.3">
      <c r="A239" s="286">
        <v>156</v>
      </c>
      <c r="B239" s="321" t="s">
        <v>2029</v>
      </c>
      <c r="C239" s="146">
        <v>3583.55</v>
      </c>
      <c r="D239" s="159"/>
      <c r="E239" s="159"/>
      <c r="F239" s="524">
        <f t="shared" si="25"/>
        <v>3583.55</v>
      </c>
      <c r="G239" s="726">
        <v>59</v>
      </c>
      <c r="J239" s="146">
        <f t="shared" si="26"/>
        <v>59</v>
      </c>
      <c r="K239" s="784">
        <f t="shared" si="29"/>
        <v>3.0754795663052541E-2</v>
      </c>
      <c r="L239" s="151">
        <f t="shared" si="27"/>
        <v>131.67511989157629</v>
      </c>
      <c r="M239" s="151">
        <f t="shared" si="23"/>
        <v>28.968526376146784</v>
      </c>
      <c r="N239" s="151">
        <v>21.418869331124455</v>
      </c>
      <c r="O239" s="151">
        <v>54.596660631663646</v>
      </c>
      <c r="P239" s="794">
        <v>12.106766887151734</v>
      </c>
      <c r="Q239" s="796">
        <f t="shared" si="28"/>
        <v>14.758148835437964</v>
      </c>
      <c r="R239" s="725">
        <f t="shared" si="24"/>
        <v>6.3441858990815933E-2</v>
      </c>
    </row>
    <row r="240" spans="1:18" x14ac:dyDescent="0.3">
      <c r="A240" s="365">
        <v>157</v>
      </c>
      <c r="B240" s="321" t="s">
        <v>2030</v>
      </c>
      <c r="C240" s="146">
        <v>486.9</v>
      </c>
      <c r="D240" s="159"/>
      <c r="E240" s="159">
        <v>26.6</v>
      </c>
      <c r="F240" s="524">
        <f t="shared" si="25"/>
        <v>513.5</v>
      </c>
      <c r="G240" s="726">
        <v>16</v>
      </c>
      <c r="I240" s="146">
        <v>1</v>
      </c>
      <c r="J240" s="146">
        <f t="shared" si="26"/>
        <v>17</v>
      </c>
      <c r="K240" s="784">
        <f t="shared" si="29"/>
        <v>8.8615512927439528E-3</v>
      </c>
      <c r="L240" s="151">
        <f t="shared" si="27"/>
        <v>37.940288782318596</v>
      </c>
      <c r="M240" s="151">
        <f t="shared" si="23"/>
        <v>8.3468635321100919</v>
      </c>
      <c r="N240" s="151">
        <v>6.1715386208324707</v>
      </c>
      <c r="O240" s="151">
        <v>15.731241198953931</v>
      </c>
      <c r="P240" s="794">
        <v>3.488390459009822</v>
      </c>
      <c r="Q240" s="796">
        <f t="shared" si="28"/>
        <v>4.2523479695329733</v>
      </c>
      <c r="R240" s="725">
        <f t="shared" si="24"/>
        <v>0.12756919955675255</v>
      </c>
    </row>
    <row r="241" spans="1:18" x14ac:dyDescent="0.3">
      <c r="A241" s="286">
        <v>158</v>
      </c>
      <c r="B241" s="321" t="s">
        <v>2031</v>
      </c>
      <c r="C241" s="146">
        <v>420.4</v>
      </c>
      <c r="D241" s="159"/>
      <c r="E241" s="159"/>
      <c r="F241" s="524">
        <f t="shared" si="25"/>
        <v>420.4</v>
      </c>
      <c r="G241" s="726">
        <v>12</v>
      </c>
      <c r="J241" s="146">
        <f t="shared" si="26"/>
        <v>12</v>
      </c>
      <c r="K241" s="784">
        <f t="shared" si="29"/>
        <v>6.255212677231026E-3</v>
      </c>
      <c r="L241" s="151">
        <f t="shared" si="27"/>
        <v>26.781380316930775</v>
      </c>
      <c r="M241" s="151">
        <f t="shared" si="23"/>
        <v>5.8919036697247709</v>
      </c>
      <c r="N241" s="151">
        <v>4.3563802029405672</v>
      </c>
      <c r="O241" s="151">
        <v>11.104405552202774</v>
      </c>
      <c r="P241" s="794">
        <v>2.4623932651834037</v>
      </c>
      <c r="Q241" s="796">
        <f t="shared" si="28"/>
        <v>3.0016573902585693</v>
      </c>
      <c r="R241" s="725">
        <f t="shared" si="24"/>
        <v>0.10999068221703549</v>
      </c>
    </row>
    <row r="242" spans="1:18" x14ac:dyDescent="0.3">
      <c r="A242" s="286">
        <v>159</v>
      </c>
      <c r="B242" s="321" t="s">
        <v>2032</v>
      </c>
      <c r="C242" s="146">
        <v>313.2</v>
      </c>
      <c r="D242" s="159"/>
      <c r="E242" s="159">
        <v>31</v>
      </c>
      <c r="F242" s="524">
        <f t="shared" si="25"/>
        <v>344.2</v>
      </c>
      <c r="G242" s="726">
        <v>11</v>
      </c>
      <c r="I242" s="146">
        <v>1</v>
      </c>
      <c r="J242" s="146">
        <f t="shared" si="26"/>
        <v>12</v>
      </c>
      <c r="K242" s="784">
        <f t="shared" si="29"/>
        <v>6.255212677231026E-3</v>
      </c>
      <c r="L242" s="151">
        <f t="shared" si="27"/>
        <v>26.781380316930775</v>
      </c>
      <c r="M242" s="151">
        <f t="shared" si="23"/>
        <v>5.8919036697247709</v>
      </c>
      <c r="N242" s="151">
        <v>4.3563802029405672</v>
      </c>
      <c r="O242" s="151">
        <v>11.104405552202774</v>
      </c>
      <c r="P242" s="794">
        <v>2.4623932651834037</v>
      </c>
      <c r="Q242" s="796">
        <f t="shared" si="28"/>
        <v>3.0016573902585693</v>
      </c>
      <c r="R242" s="725">
        <f t="shared" si="24"/>
        <v>0.13434074027902881</v>
      </c>
    </row>
    <row r="243" spans="1:18" x14ac:dyDescent="0.3">
      <c r="A243" s="365">
        <v>160</v>
      </c>
      <c r="B243" s="321" t="s">
        <v>2033</v>
      </c>
      <c r="C243" s="146">
        <v>350</v>
      </c>
      <c r="D243" s="159">
        <v>24.5</v>
      </c>
      <c r="E243" s="159">
        <v>63.2</v>
      </c>
      <c r="F243" s="524">
        <f t="shared" si="25"/>
        <v>437.7</v>
      </c>
      <c r="G243" s="726">
        <v>11</v>
      </c>
      <c r="H243" s="146">
        <v>1</v>
      </c>
      <c r="I243" s="146">
        <v>1</v>
      </c>
      <c r="J243" s="146">
        <f t="shared" si="26"/>
        <v>13</v>
      </c>
      <c r="K243" s="784">
        <f t="shared" si="29"/>
        <v>6.7764804003336114E-3</v>
      </c>
      <c r="L243" s="151">
        <f t="shared" si="27"/>
        <v>29.01316201000834</v>
      </c>
      <c r="M243" s="151">
        <f t="shared" si="23"/>
        <v>6.3828956422018353</v>
      </c>
      <c r="N243" s="151">
        <v>4.7194118865189481</v>
      </c>
      <c r="O243" s="151">
        <v>12.029772681553007</v>
      </c>
      <c r="P243" s="794">
        <v>2.6675927039486873</v>
      </c>
      <c r="Q243" s="796">
        <f t="shared" si="28"/>
        <v>3.2517955061134503</v>
      </c>
      <c r="R243" s="725">
        <f t="shared" si="24"/>
        <v>0.11444693405920008</v>
      </c>
    </row>
    <row r="244" spans="1:18" ht="14.5" x14ac:dyDescent="0.35">
      <c r="A244" s="286">
        <v>161</v>
      </c>
      <c r="B244" s="329" t="s">
        <v>2034</v>
      </c>
      <c r="C244" s="146">
        <v>483.54</v>
      </c>
      <c r="D244" s="159">
        <v>72.2</v>
      </c>
      <c r="E244" s="159"/>
      <c r="F244" s="524">
        <f t="shared" si="25"/>
        <v>555.74</v>
      </c>
      <c r="G244" s="726">
        <v>13</v>
      </c>
      <c r="H244" s="146">
        <v>1</v>
      </c>
      <c r="J244" s="146">
        <f t="shared" si="26"/>
        <v>14</v>
      </c>
      <c r="K244" s="784">
        <f t="shared" si="29"/>
        <v>7.2977481234361968E-3</v>
      </c>
      <c r="L244" s="151">
        <f t="shared" si="27"/>
        <v>31.244943703085902</v>
      </c>
      <c r="M244" s="151">
        <f t="shared" ref="M244:M306" si="30">L244*0.22</f>
        <v>6.8738876146788987</v>
      </c>
      <c r="N244" s="151">
        <v>5.0824435700973281</v>
      </c>
      <c r="O244" s="151">
        <v>12.955139810903237</v>
      </c>
      <c r="P244" s="794">
        <v>2.8727921427139709</v>
      </c>
      <c r="Q244" s="796">
        <f t="shared" si="28"/>
        <v>3.5019336219683308</v>
      </c>
      <c r="R244" s="725">
        <f t="shared" si="24"/>
        <v>9.7071946002414811E-2</v>
      </c>
    </row>
    <row r="245" spans="1:18" x14ac:dyDescent="0.3">
      <c r="A245" s="286">
        <v>162</v>
      </c>
      <c r="B245" s="321" t="s">
        <v>2035</v>
      </c>
      <c r="C245" s="146">
        <v>381.8</v>
      </c>
      <c r="D245" s="159"/>
      <c r="E245" s="159">
        <v>14.8</v>
      </c>
      <c r="F245" s="524">
        <f t="shared" si="25"/>
        <v>396.6</v>
      </c>
      <c r="G245" s="726">
        <v>11</v>
      </c>
      <c r="I245" s="146">
        <v>1</v>
      </c>
      <c r="J245" s="146">
        <f t="shared" si="26"/>
        <v>12</v>
      </c>
      <c r="K245" s="784">
        <f t="shared" si="29"/>
        <v>6.255212677231026E-3</v>
      </c>
      <c r="L245" s="151">
        <f t="shared" si="27"/>
        <v>26.781380316930775</v>
      </c>
      <c r="M245" s="151">
        <f t="shared" si="30"/>
        <v>5.8919036697247709</v>
      </c>
      <c r="N245" s="151">
        <v>4.3563802029405672</v>
      </c>
      <c r="O245" s="151">
        <v>11.104405552202774</v>
      </c>
      <c r="P245" s="794">
        <v>2.4623932651834037</v>
      </c>
      <c r="Q245" s="796">
        <f t="shared" si="28"/>
        <v>3.0016573902585693</v>
      </c>
      <c r="R245" s="725">
        <f t="shared" si="24"/>
        <v>0.1165912324862373</v>
      </c>
    </row>
    <row r="246" spans="1:18" x14ac:dyDescent="0.3">
      <c r="A246" s="365">
        <v>163</v>
      </c>
      <c r="B246" s="321" t="s">
        <v>2036</v>
      </c>
      <c r="C246" s="146">
        <v>709.28</v>
      </c>
      <c r="D246" s="159"/>
      <c r="E246" s="159">
        <v>22.5</v>
      </c>
      <c r="F246" s="524">
        <f t="shared" si="25"/>
        <v>731.78</v>
      </c>
      <c r="G246" s="726">
        <v>21</v>
      </c>
      <c r="I246" s="146">
        <v>1</v>
      </c>
      <c r="J246" s="146">
        <f t="shared" si="26"/>
        <v>22</v>
      </c>
      <c r="K246" s="784">
        <f t="shared" si="29"/>
        <v>1.146788990825688E-2</v>
      </c>
      <c r="L246" s="151">
        <f t="shared" si="27"/>
        <v>49.099197247706414</v>
      </c>
      <c r="M246" s="151">
        <f t="shared" si="30"/>
        <v>10.801823394495411</v>
      </c>
      <c r="N246" s="151">
        <v>7.9866970387243725</v>
      </c>
      <c r="O246" s="151">
        <v>20.358076845705089</v>
      </c>
      <c r="P246" s="794">
        <v>4.5143876528362403</v>
      </c>
      <c r="Q246" s="796">
        <f t="shared" si="28"/>
        <v>5.5030385488073774</v>
      </c>
      <c r="R246" s="725">
        <f t="shared" si="24"/>
        <v>0.11584558903050529</v>
      </c>
    </row>
    <row r="247" spans="1:18" x14ac:dyDescent="0.3">
      <c r="A247" s="286">
        <v>164</v>
      </c>
      <c r="B247" s="321" t="s">
        <v>2037</v>
      </c>
      <c r="C247" s="146">
        <v>185.4</v>
      </c>
      <c r="D247" s="159"/>
      <c r="E247" s="159"/>
      <c r="F247" s="524">
        <f t="shared" si="25"/>
        <v>185.4</v>
      </c>
      <c r="G247" s="726">
        <v>6</v>
      </c>
      <c r="J247" s="146">
        <f t="shared" si="26"/>
        <v>6</v>
      </c>
      <c r="K247" s="784">
        <f t="shared" si="29"/>
        <v>3.127606338615513E-3</v>
      </c>
      <c r="L247" s="151">
        <f t="shared" si="27"/>
        <v>13.390690158465388</v>
      </c>
      <c r="M247" s="151">
        <f t="shared" si="30"/>
        <v>2.9459518348623854</v>
      </c>
      <c r="N247" s="151">
        <v>2.1781901014702836</v>
      </c>
      <c r="O247" s="151">
        <v>5.552202776101387</v>
      </c>
      <c r="P247" s="794">
        <v>1.2311966325917019</v>
      </c>
      <c r="Q247" s="796">
        <f t="shared" si="28"/>
        <v>1.5008286951292846</v>
      </c>
      <c r="R247" s="725">
        <f t="shared" si="24"/>
        <v>0.12470356743269072</v>
      </c>
    </row>
    <row r="248" spans="1:18" x14ac:dyDescent="0.3">
      <c r="A248" s="286">
        <v>165</v>
      </c>
      <c r="B248" s="321" t="s">
        <v>2038</v>
      </c>
      <c r="C248" s="146">
        <v>478.6</v>
      </c>
      <c r="D248" s="159"/>
      <c r="E248" s="159"/>
      <c r="F248" s="524">
        <f t="shared" si="25"/>
        <v>478.6</v>
      </c>
      <c r="G248" s="726">
        <v>15</v>
      </c>
      <c r="J248" s="146">
        <f t="shared" si="26"/>
        <v>15</v>
      </c>
      <c r="K248" s="784">
        <f t="shared" si="29"/>
        <v>7.8190158465387821E-3</v>
      </c>
      <c r="L248" s="151">
        <f t="shared" si="27"/>
        <v>33.476725396163467</v>
      </c>
      <c r="M248" s="151">
        <f t="shared" si="30"/>
        <v>7.3648795871559622</v>
      </c>
      <c r="N248" s="151">
        <v>5.4454752536757089</v>
      </c>
      <c r="O248" s="151">
        <v>13.88050694025347</v>
      </c>
      <c r="P248" s="794">
        <v>3.0779915814792549</v>
      </c>
      <c r="Q248" s="796">
        <f t="shared" si="28"/>
        <v>3.7520717378232118</v>
      </c>
      <c r="R248" s="725">
        <f t="shared" si="24"/>
        <v>0.12076912558514866</v>
      </c>
    </row>
    <row r="249" spans="1:18" x14ac:dyDescent="0.3">
      <c r="A249" s="365">
        <v>166</v>
      </c>
      <c r="B249" s="321" t="s">
        <v>2039</v>
      </c>
      <c r="C249" s="146">
        <v>496.38</v>
      </c>
      <c r="D249" s="159"/>
      <c r="E249" s="159"/>
      <c r="F249" s="524">
        <f t="shared" si="25"/>
        <v>496.38</v>
      </c>
      <c r="G249" s="726">
        <v>9</v>
      </c>
      <c r="J249" s="146">
        <f t="shared" si="26"/>
        <v>9</v>
      </c>
      <c r="K249" s="784">
        <f t="shared" si="29"/>
        <v>4.6914095079232691E-3</v>
      </c>
      <c r="L249" s="151">
        <f t="shared" si="27"/>
        <v>20.086035237698081</v>
      </c>
      <c r="M249" s="151">
        <f t="shared" si="30"/>
        <v>4.4189277522935777</v>
      </c>
      <c r="N249" s="151">
        <v>3.2672851522054258</v>
      </c>
      <c r="O249" s="151">
        <v>8.3283041641520814</v>
      </c>
      <c r="P249" s="794">
        <v>1.8467949488875528</v>
      </c>
      <c r="Q249" s="796">
        <f t="shared" si="28"/>
        <v>2.2512430426939272</v>
      </c>
      <c r="R249" s="725">
        <f t="shared" si="24"/>
        <v>6.9865953710929712E-2</v>
      </c>
    </row>
    <row r="250" spans="1:18" x14ac:dyDescent="0.3">
      <c r="A250" s="286">
        <v>167</v>
      </c>
      <c r="B250" s="321" t="s">
        <v>2040</v>
      </c>
      <c r="C250" s="146">
        <v>182.3</v>
      </c>
      <c r="D250" s="159"/>
      <c r="E250" s="159">
        <v>78.5</v>
      </c>
      <c r="F250" s="524">
        <f t="shared" ref="F250:F313" si="31">C250+D250+E250</f>
        <v>260.8</v>
      </c>
      <c r="G250" s="726">
        <v>7</v>
      </c>
      <c r="I250" s="146">
        <v>1</v>
      </c>
      <c r="J250" s="146">
        <f t="shared" ref="J250:J313" si="32">G250+H250+I250</f>
        <v>8</v>
      </c>
      <c r="K250" s="784">
        <f t="shared" si="29"/>
        <v>4.1701417848206837E-3</v>
      </c>
      <c r="L250" s="151">
        <f t="shared" si="27"/>
        <v>17.854253544620516</v>
      </c>
      <c r="M250" s="151">
        <f t="shared" si="30"/>
        <v>3.9279357798165133</v>
      </c>
      <c r="N250" s="151">
        <v>2.9042534686270449</v>
      </c>
      <c r="O250" s="151">
        <v>7.4029370348018499</v>
      </c>
      <c r="P250" s="794">
        <v>1.6415955101222692</v>
      </c>
      <c r="Q250" s="796">
        <f t="shared" si="28"/>
        <v>2.0011049268390462</v>
      </c>
      <c r="R250" s="725">
        <f t="shared" si="24"/>
        <v>0.11820062066472832</v>
      </c>
    </row>
    <row r="251" spans="1:18" x14ac:dyDescent="0.3">
      <c r="A251" s="286">
        <v>168</v>
      </c>
      <c r="B251" s="321" t="s">
        <v>2041</v>
      </c>
      <c r="C251" s="146">
        <v>282.8</v>
      </c>
      <c r="D251" s="159"/>
      <c r="E251" s="159"/>
      <c r="F251" s="524">
        <f t="shared" si="31"/>
        <v>282.8</v>
      </c>
      <c r="G251" s="726">
        <v>6</v>
      </c>
      <c r="J251" s="146">
        <f t="shared" si="32"/>
        <v>6</v>
      </c>
      <c r="K251" s="784">
        <f t="shared" si="29"/>
        <v>3.127606338615513E-3</v>
      </c>
      <c r="L251" s="151">
        <f t="shared" si="27"/>
        <v>13.390690158465388</v>
      </c>
      <c r="M251" s="151">
        <f t="shared" si="30"/>
        <v>2.9459518348623854</v>
      </c>
      <c r="N251" s="151">
        <v>2.1781901014702836</v>
      </c>
      <c r="O251" s="151">
        <v>5.552202776101387</v>
      </c>
      <c r="P251" s="794">
        <v>1.2311966325917019</v>
      </c>
      <c r="Q251" s="796">
        <f t="shared" si="28"/>
        <v>1.5008286951292846</v>
      </c>
      <c r="R251" s="725">
        <f t="shared" si="24"/>
        <v>8.1754036075038394E-2</v>
      </c>
    </row>
    <row r="252" spans="1:18" x14ac:dyDescent="0.3">
      <c r="A252" s="365">
        <v>169</v>
      </c>
      <c r="B252" s="321" t="s">
        <v>2042</v>
      </c>
      <c r="C252" s="146">
        <v>227.3</v>
      </c>
      <c r="D252" s="159"/>
      <c r="E252" s="159"/>
      <c r="F252" s="524">
        <f t="shared" si="31"/>
        <v>227.3</v>
      </c>
      <c r="G252" s="726">
        <v>5</v>
      </c>
      <c r="J252" s="146">
        <f t="shared" si="32"/>
        <v>5</v>
      </c>
      <c r="K252" s="784">
        <f t="shared" si="29"/>
        <v>2.6063386155129272E-3</v>
      </c>
      <c r="L252" s="151">
        <f t="shared" si="27"/>
        <v>11.158908465387821</v>
      </c>
      <c r="M252" s="151">
        <f t="shared" si="30"/>
        <v>2.4549598623853206</v>
      </c>
      <c r="N252" s="151">
        <v>1.8151584178919031</v>
      </c>
      <c r="O252" s="151">
        <v>4.6268356467511564</v>
      </c>
      <c r="P252" s="794">
        <v>1.0259971938264183</v>
      </c>
      <c r="Q252" s="796">
        <f t="shared" si="28"/>
        <v>1.2506905792744041</v>
      </c>
      <c r="R252" s="725">
        <f t="shared" si="24"/>
        <v>8.476331354311796E-2</v>
      </c>
    </row>
    <row r="253" spans="1:18" x14ac:dyDescent="0.3">
      <c r="A253" s="286">
        <v>170</v>
      </c>
      <c r="B253" s="321" t="s">
        <v>2043</v>
      </c>
      <c r="C253" s="146">
        <v>7849.73</v>
      </c>
      <c r="D253" s="159"/>
      <c r="E253" s="159"/>
      <c r="F253" s="524">
        <f t="shared" si="31"/>
        <v>7849.73</v>
      </c>
      <c r="G253" s="726">
        <v>192</v>
      </c>
      <c r="J253" s="146">
        <f t="shared" si="32"/>
        <v>192</v>
      </c>
      <c r="K253" s="784">
        <f t="shared" si="29"/>
        <v>0.10008340283569642</v>
      </c>
      <c r="L253" s="151">
        <f t="shared" si="27"/>
        <v>428.50208507089241</v>
      </c>
      <c r="M253" s="151">
        <f t="shared" si="30"/>
        <v>94.270458715596334</v>
      </c>
      <c r="N253" s="151">
        <v>69.702083247049075</v>
      </c>
      <c r="O253" s="151">
        <v>177.67048883524438</v>
      </c>
      <c r="P253" s="794">
        <v>39.39829224293446</v>
      </c>
      <c r="Q253" s="796">
        <f t="shared" si="28"/>
        <v>48.026518244137108</v>
      </c>
      <c r="R253" s="725">
        <f t="shared" si="24"/>
        <v>9.4250544268996206E-2</v>
      </c>
    </row>
    <row r="254" spans="1:18" x14ac:dyDescent="0.3">
      <c r="A254" s="286">
        <v>171</v>
      </c>
      <c r="B254" s="321" t="s">
        <v>2044</v>
      </c>
      <c r="C254" s="146">
        <v>388.5</v>
      </c>
      <c r="D254" s="159">
        <v>24.1</v>
      </c>
      <c r="E254" s="159">
        <v>41.6</v>
      </c>
      <c r="F254" s="524">
        <f t="shared" si="31"/>
        <v>454.20000000000005</v>
      </c>
      <c r="G254" s="726">
        <v>13</v>
      </c>
      <c r="H254" s="146">
        <v>1</v>
      </c>
      <c r="I254" s="146">
        <v>1</v>
      </c>
      <c r="J254" s="146">
        <f t="shared" si="32"/>
        <v>15</v>
      </c>
      <c r="K254" s="784">
        <f t="shared" si="29"/>
        <v>7.8190158465387821E-3</v>
      </c>
      <c r="L254" s="151">
        <f t="shared" si="27"/>
        <v>33.476725396163467</v>
      </c>
      <c r="M254" s="151">
        <f t="shared" si="30"/>
        <v>7.3648795871559622</v>
      </c>
      <c r="N254" s="151">
        <v>5.4454752536757089</v>
      </c>
      <c r="O254" s="151">
        <v>13.88050694025347</v>
      </c>
      <c r="P254" s="794">
        <v>3.0779915814792549</v>
      </c>
      <c r="Q254" s="796">
        <f t="shared" si="28"/>
        <v>3.7520717378232118</v>
      </c>
      <c r="R254" s="725">
        <f t="shared" ref="R254:R317" si="33">(P254+O254+M254+L254)/F254</f>
        <v>0.12725694298778542</v>
      </c>
    </row>
    <row r="255" spans="1:18" x14ac:dyDescent="0.3">
      <c r="A255" s="365">
        <v>172</v>
      </c>
      <c r="B255" s="321" t="s">
        <v>2045</v>
      </c>
      <c r="C255" s="146">
        <v>380</v>
      </c>
      <c r="D255" s="159">
        <v>28.6</v>
      </c>
      <c r="E255" s="159">
        <v>85.3</v>
      </c>
      <c r="F255" s="524">
        <f t="shared" si="31"/>
        <v>493.90000000000003</v>
      </c>
      <c r="G255" s="726">
        <v>13</v>
      </c>
      <c r="H255" s="146">
        <v>1</v>
      </c>
      <c r="I255" s="146">
        <v>1</v>
      </c>
      <c r="J255" s="146">
        <f t="shared" si="32"/>
        <v>15</v>
      </c>
      <c r="K255" s="784">
        <f t="shared" si="29"/>
        <v>7.8190158465387821E-3</v>
      </c>
      <c r="L255" s="151">
        <f t="shared" si="27"/>
        <v>33.476725396163467</v>
      </c>
      <c r="M255" s="151">
        <f t="shared" si="30"/>
        <v>7.3648795871559622</v>
      </c>
      <c r="N255" s="151">
        <v>5.4454752536757089</v>
      </c>
      <c r="O255" s="151">
        <v>13.88050694025347</v>
      </c>
      <c r="P255" s="794">
        <v>3.0779915814792549</v>
      </c>
      <c r="Q255" s="796">
        <f t="shared" si="28"/>
        <v>3.7520717378232118</v>
      </c>
      <c r="R255" s="725">
        <f t="shared" si="33"/>
        <v>0.11702794797540422</v>
      </c>
    </row>
    <row r="256" spans="1:18" x14ac:dyDescent="0.3">
      <c r="A256" s="286">
        <v>173</v>
      </c>
      <c r="B256" s="321" t="s">
        <v>2046</v>
      </c>
      <c r="C256" s="146">
        <v>580.32000000000005</v>
      </c>
      <c r="D256" s="159"/>
      <c r="E256" s="159">
        <v>118.5</v>
      </c>
      <c r="F256" s="524">
        <f t="shared" si="31"/>
        <v>698.82</v>
      </c>
      <c r="G256" s="726">
        <v>16</v>
      </c>
      <c r="I256" s="146">
        <v>2</v>
      </c>
      <c r="J256" s="146">
        <f t="shared" si="32"/>
        <v>18</v>
      </c>
      <c r="K256" s="784">
        <f t="shared" si="29"/>
        <v>9.3828190158465382E-3</v>
      </c>
      <c r="L256" s="151">
        <f t="shared" si="27"/>
        <v>40.172070475396161</v>
      </c>
      <c r="M256" s="151">
        <f t="shared" si="30"/>
        <v>8.8378555045871554</v>
      </c>
      <c r="N256" s="151">
        <v>6.5345703044108516</v>
      </c>
      <c r="O256" s="151">
        <v>16.656608328304163</v>
      </c>
      <c r="P256" s="794">
        <v>3.6935898977751056</v>
      </c>
      <c r="Q256" s="796">
        <f t="shared" si="28"/>
        <v>4.5024860853878543</v>
      </c>
      <c r="R256" s="725">
        <f t="shared" si="33"/>
        <v>9.9253204267282805E-2</v>
      </c>
    </row>
    <row r="257" spans="1:18" x14ac:dyDescent="0.3">
      <c r="A257" s="286">
        <v>174</v>
      </c>
      <c r="B257" s="321" t="s">
        <v>2047</v>
      </c>
      <c r="C257" s="146">
        <v>478.62</v>
      </c>
      <c r="D257" s="159">
        <v>27.8</v>
      </c>
      <c r="E257" s="159">
        <v>53.1</v>
      </c>
      <c r="F257" s="524">
        <f t="shared" si="31"/>
        <v>559.52</v>
      </c>
      <c r="G257" s="726">
        <v>15</v>
      </c>
      <c r="H257" s="146">
        <v>1</v>
      </c>
      <c r="I257" s="146">
        <v>1</v>
      </c>
      <c r="J257" s="146">
        <f>G257+H257+I257</f>
        <v>17</v>
      </c>
      <c r="K257" s="784">
        <f t="shared" si="29"/>
        <v>8.8615512927439528E-3</v>
      </c>
      <c r="L257" s="151">
        <f t="shared" si="27"/>
        <v>37.940288782318596</v>
      </c>
      <c r="M257" s="151">
        <f t="shared" si="30"/>
        <v>8.3468635321100919</v>
      </c>
      <c r="N257" s="151">
        <v>6.1715386208324707</v>
      </c>
      <c r="O257" s="151">
        <v>15.731241198953931</v>
      </c>
      <c r="P257" s="794">
        <v>3.488390459009822</v>
      </c>
      <c r="Q257" s="796">
        <f t="shared" si="28"/>
        <v>4.2523479695329733</v>
      </c>
      <c r="R257" s="725">
        <f t="shared" si="33"/>
        <v>0.11707675145194532</v>
      </c>
    </row>
    <row r="258" spans="1:18" x14ac:dyDescent="0.3">
      <c r="A258" s="365">
        <v>175</v>
      </c>
      <c r="B258" s="321" t="s">
        <v>2048</v>
      </c>
      <c r="C258" s="146">
        <v>781.2</v>
      </c>
      <c r="D258" s="159">
        <v>176.8</v>
      </c>
      <c r="E258" s="159"/>
      <c r="F258" s="524">
        <f t="shared" si="31"/>
        <v>958</v>
      </c>
      <c r="G258" s="726">
        <v>19</v>
      </c>
      <c r="H258" s="146">
        <v>1</v>
      </c>
      <c r="J258" s="146">
        <f t="shared" si="32"/>
        <v>20</v>
      </c>
      <c r="K258" s="784">
        <f t="shared" si="29"/>
        <v>1.0425354462051709E-2</v>
      </c>
      <c r="L258" s="151">
        <f t="shared" si="27"/>
        <v>44.635633861551284</v>
      </c>
      <c r="M258" s="151">
        <f t="shared" si="30"/>
        <v>9.8198394495412824</v>
      </c>
      <c r="N258" s="151">
        <v>7.2606336715676125</v>
      </c>
      <c r="O258" s="151">
        <v>18.507342587004626</v>
      </c>
      <c r="P258" s="794">
        <v>4.1039887753056732</v>
      </c>
      <c r="Q258" s="796">
        <f t="shared" si="28"/>
        <v>5.0027623170976163</v>
      </c>
      <c r="R258" s="725">
        <f t="shared" si="33"/>
        <v>8.0445516360545782E-2</v>
      </c>
    </row>
    <row r="259" spans="1:18" x14ac:dyDescent="0.3">
      <c r="A259" s="286">
        <v>176</v>
      </c>
      <c r="B259" s="321" t="s">
        <v>2049</v>
      </c>
      <c r="C259" s="146">
        <v>676.2</v>
      </c>
      <c r="D259" s="159">
        <v>23.8</v>
      </c>
      <c r="E259" s="159"/>
      <c r="F259" s="524">
        <f t="shared" si="31"/>
        <v>700</v>
      </c>
      <c r="G259" s="726">
        <v>22</v>
      </c>
      <c r="H259" s="146">
        <v>1</v>
      </c>
      <c r="J259" s="146">
        <f t="shared" si="32"/>
        <v>23</v>
      </c>
      <c r="K259" s="784">
        <f t="shared" si="29"/>
        <v>1.1989157631359465E-2</v>
      </c>
      <c r="L259" s="151">
        <f t="shared" si="27"/>
        <v>51.330978940783979</v>
      </c>
      <c r="M259" s="151">
        <f t="shared" si="30"/>
        <v>11.292815366972475</v>
      </c>
      <c r="N259" s="151">
        <v>8.3497287223027534</v>
      </c>
      <c r="O259" s="151">
        <v>21.283443975055317</v>
      </c>
      <c r="P259" s="794">
        <v>4.7195870916015235</v>
      </c>
      <c r="Q259" s="796">
        <f t="shared" si="28"/>
        <v>5.7531766646622575</v>
      </c>
      <c r="R259" s="725">
        <f t="shared" si="33"/>
        <v>0.12660975053487614</v>
      </c>
    </row>
    <row r="260" spans="1:18" x14ac:dyDescent="0.3">
      <c r="A260" s="286">
        <v>177</v>
      </c>
      <c r="B260" s="321" t="s">
        <v>2050</v>
      </c>
      <c r="C260" s="146">
        <v>209.86</v>
      </c>
      <c r="D260" s="159"/>
      <c r="E260" s="159"/>
      <c r="F260" s="524">
        <f t="shared" si="31"/>
        <v>209.86</v>
      </c>
      <c r="G260" s="726">
        <v>6</v>
      </c>
      <c r="J260" s="146">
        <f t="shared" si="32"/>
        <v>6</v>
      </c>
      <c r="K260" s="784">
        <f t="shared" si="29"/>
        <v>3.127606338615513E-3</v>
      </c>
      <c r="L260" s="151">
        <f t="shared" si="27"/>
        <v>13.390690158465388</v>
      </c>
      <c r="M260" s="151">
        <f t="shared" si="30"/>
        <v>2.9459518348623854</v>
      </c>
      <c r="N260" s="151">
        <v>2.1781901014702836</v>
      </c>
      <c r="O260" s="151">
        <v>5.552202776101387</v>
      </c>
      <c r="P260" s="794">
        <v>1.2311966325917019</v>
      </c>
      <c r="Q260" s="796">
        <f t="shared" si="28"/>
        <v>1.5008286951292846</v>
      </c>
      <c r="R260" s="725">
        <f t="shared" si="33"/>
        <v>0.11016888116849737</v>
      </c>
    </row>
    <row r="261" spans="1:18" x14ac:dyDescent="0.3">
      <c r="A261" s="365">
        <v>178</v>
      </c>
      <c r="B261" s="321" t="s">
        <v>2051</v>
      </c>
      <c r="C261" s="146">
        <v>577.53</v>
      </c>
      <c r="D261" s="159"/>
      <c r="E261" s="159"/>
      <c r="F261" s="524">
        <f t="shared" si="31"/>
        <v>577.53</v>
      </c>
      <c r="G261" s="726">
        <v>18</v>
      </c>
      <c r="J261" s="146">
        <f t="shared" si="32"/>
        <v>18</v>
      </c>
      <c r="K261" s="784">
        <f t="shared" si="29"/>
        <v>9.3828190158465382E-3</v>
      </c>
      <c r="L261" s="151">
        <f t="shared" si="27"/>
        <v>40.172070475396161</v>
      </c>
      <c r="M261" s="151">
        <f t="shared" si="30"/>
        <v>8.8378555045871554</v>
      </c>
      <c r="N261" s="151">
        <v>6.5345703044108516</v>
      </c>
      <c r="O261" s="151">
        <v>16.656608328304163</v>
      </c>
      <c r="P261" s="794">
        <v>3.6935898977751056</v>
      </c>
      <c r="Q261" s="796">
        <f t="shared" ref="Q261:Q324" si="34">P261*1.219</f>
        <v>4.5024860853878543</v>
      </c>
      <c r="R261" s="725">
        <f t="shared" si="33"/>
        <v>0.12009787232881856</v>
      </c>
    </row>
    <row r="262" spans="1:18" x14ac:dyDescent="0.3">
      <c r="A262" s="286">
        <v>179</v>
      </c>
      <c r="B262" s="321" t="s">
        <v>2052</v>
      </c>
      <c r="C262" s="146">
        <v>265.16000000000003</v>
      </c>
      <c r="D262" s="159"/>
      <c r="E262" s="159"/>
      <c r="F262" s="524">
        <f t="shared" si="31"/>
        <v>265.16000000000003</v>
      </c>
      <c r="G262" s="726">
        <v>8</v>
      </c>
      <c r="J262" s="146">
        <f t="shared" si="32"/>
        <v>8</v>
      </c>
      <c r="K262" s="784">
        <f t="shared" si="29"/>
        <v>4.1701417848206837E-3</v>
      </c>
      <c r="L262" s="151">
        <f t="shared" si="27"/>
        <v>17.854253544620516</v>
      </c>
      <c r="M262" s="151">
        <f t="shared" si="30"/>
        <v>3.9279357798165133</v>
      </c>
      <c r="N262" s="151">
        <v>2.9042534686270449</v>
      </c>
      <c r="O262" s="151">
        <v>7.4029370348018499</v>
      </c>
      <c r="P262" s="794">
        <v>1.6415955101222692</v>
      </c>
      <c r="Q262" s="796">
        <f t="shared" si="34"/>
        <v>2.0011049268390462</v>
      </c>
      <c r="R262" s="725">
        <f t="shared" si="33"/>
        <v>0.11625705939568994</v>
      </c>
    </row>
    <row r="263" spans="1:18" x14ac:dyDescent="0.3">
      <c r="A263" s="286">
        <v>180</v>
      </c>
      <c r="B263" s="321" t="s">
        <v>2053</v>
      </c>
      <c r="C263" s="146">
        <v>134.88</v>
      </c>
      <c r="D263" s="159"/>
      <c r="E263" s="159"/>
      <c r="F263" s="524">
        <f t="shared" si="31"/>
        <v>134.88</v>
      </c>
      <c r="G263" s="726">
        <v>4</v>
      </c>
      <c r="J263" s="146">
        <f t="shared" si="32"/>
        <v>4</v>
      </c>
      <c r="K263" s="784">
        <f t="shared" si="29"/>
        <v>2.0850708924103419E-3</v>
      </c>
      <c r="L263" s="151">
        <f t="shared" ref="L263:L326" si="35">K263*4281.45</f>
        <v>8.9271267723102579</v>
      </c>
      <c r="M263" s="151">
        <f t="shared" si="30"/>
        <v>1.9639678899082567</v>
      </c>
      <c r="N263" s="151">
        <v>1.4521267343135225</v>
      </c>
      <c r="O263" s="151">
        <v>3.701468517400925</v>
      </c>
      <c r="P263" s="794">
        <v>0.82079775506113462</v>
      </c>
      <c r="Q263" s="796">
        <f t="shared" si="34"/>
        <v>1.0005524634195231</v>
      </c>
      <c r="R263" s="725">
        <f t="shared" si="33"/>
        <v>0.11427462140184293</v>
      </c>
    </row>
    <row r="264" spans="1:18" x14ac:dyDescent="0.3">
      <c r="A264" s="365">
        <v>181</v>
      </c>
      <c r="B264" s="321" t="s">
        <v>2054</v>
      </c>
      <c r="C264" s="146">
        <v>383.74</v>
      </c>
      <c r="D264" s="159"/>
      <c r="E264" s="159">
        <v>43.6</v>
      </c>
      <c r="F264" s="524">
        <f t="shared" si="31"/>
        <v>427.34000000000003</v>
      </c>
      <c r="G264" s="726">
        <v>7</v>
      </c>
      <c r="I264" s="146">
        <v>1</v>
      </c>
      <c r="J264" s="146">
        <f t="shared" si="32"/>
        <v>8</v>
      </c>
      <c r="K264" s="784">
        <f t="shared" si="29"/>
        <v>4.1701417848206837E-3</v>
      </c>
      <c r="L264" s="151">
        <f t="shared" si="35"/>
        <v>17.854253544620516</v>
      </c>
      <c r="M264" s="151">
        <f t="shared" si="30"/>
        <v>3.9279357798165133</v>
      </c>
      <c r="N264" s="151">
        <v>2.9042534686270449</v>
      </c>
      <c r="O264" s="151">
        <v>7.4029370348018499</v>
      </c>
      <c r="P264" s="794">
        <v>1.6415955101222692</v>
      </c>
      <c r="Q264" s="796">
        <f t="shared" si="34"/>
        <v>2.0011049268390462</v>
      </c>
      <c r="R264" s="725">
        <f t="shared" si="33"/>
        <v>7.2136289299763998E-2</v>
      </c>
    </row>
    <row r="265" spans="1:18" x14ac:dyDescent="0.3">
      <c r="A265" s="286">
        <v>182</v>
      </c>
      <c r="B265" s="321" t="s">
        <v>2055</v>
      </c>
      <c r="C265" s="146">
        <v>569.4</v>
      </c>
      <c r="D265" s="159"/>
      <c r="E265" s="159">
        <v>33.6</v>
      </c>
      <c r="F265" s="524">
        <f t="shared" si="31"/>
        <v>603</v>
      </c>
      <c r="G265" s="726">
        <v>13</v>
      </c>
      <c r="I265" s="146">
        <v>1</v>
      </c>
      <c r="J265" s="146">
        <f t="shared" si="32"/>
        <v>14</v>
      </c>
      <c r="K265" s="784">
        <f t="shared" si="29"/>
        <v>7.2977481234361968E-3</v>
      </c>
      <c r="L265" s="151">
        <f t="shared" si="35"/>
        <v>31.244943703085902</v>
      </c>
      <c r="M265" s="151">
        <f t="shared" si="30"/>
        <v>6.8738876146788987</v>
      </c>
      <c r="N265" s="151">
        <v>5.0824435700973281</v>
      </c>
      <c r="O265" s="151">
        <v>12.955139810903237</v>
      </c>
      <c r="P265" s="794">
        <v>2.8727921427139709</v>
      </c>
      <c r="Q265" s="796">
        <f t="shared" si="34"/>
        <v>3.5019336219683308</v>
      </c>
      <c r="R265" s="725">
        <f t="shared" si="33"/>
        <v>8.9463952357184101E-2</v>
      </c>
    </row>
    <row r="266" spans="1:18" x14ac:dyDescent="0.3">
      <c r="A266" s="286">
        <v>183</v>
      </c>
      <c r="B266" s="321" t="s">
        <v>2056</v>
      </c>
      <c r="C266" s="146">
        <v>340.6</v>
      </c>
      <c r="D266" s="159">
        <v>35.1</v>
      </c>
      <c r="E266" s="159"/>
      <c r="F266" s="524">
        <f t="shared" si="31"/>
        <v>375.70000000000005</v>
      </c>
      <c r="G266" s="726">
        <v>9</v>
      </c>
      <c r="H266" s="146">
        <v>1</v>
      </c>
      <c r="J266" s="146">
        <f t="shared" si="32"/>
        <v>10</v>
      </c>
      <c r="K266" s="784">
        <f t="shared" si="29"/>
        <v>5.2126772310258545E-3</v>
      </c>
      <c r="L266" s="151">
        <f t="shared" si="35"/>
        <v>22.317816930775642</v>
      </c>
      <c r="M266" s="151">
        <f t="shared" si="30"/>
        <v>4.9099197247706412</v>
      </c>
      <c r="N266" s="151">
        <v>3.6303168357838063</v>
      </c>
      <c r="O266" s="151">
        <v>9.2536712935023129</v>
      </c>
      <c r="P266" s="794">
        <v>2.0519943876528366</v>
      </c>
      <c r="Q266" s="796">
        <f t="shared" si="34"/>
        <v>2.5013811585488082</v>
      </c>
      <c r="R266" s="725">
        <f t="shared" si="33"/>
        <v>0.10256428623024068</v>
      </c>
    </row>
    <row r="267" spans="1:18" x14ac:dyDescent="0.3">
      <c r="A267" s="365">
        <v>184</v>
      </c>
      <c r="B267" s="321" t="s">
        <v>2057</v>
      </c>
      <c r="C267" s="146">
        <v>587.91999999999996</v>
      </c>
      <c r="D267" s="159"/>
      <c r="E267" s="159">
        <v>19.7</v>
      </c>
      <c r="F267" s="524">
        <f t="shared" si="31"/>
        <v>607.62</v>
      </c>
      <c r="G267" s="726">
        <v>13</v>
      </c>
      <c r="I267" s="146">
        <v>1</v>
      </c>
      <c r="J267" s="146">
        <f t="shared" si="32"/>
        <v>14</v>
      </c>
      <c r="K267" s="784">
        <f t="shared" si="29"/>
        <v>7.2977481234361968E-3</v>
      </c>
      <c r="L267" s="151">
        <f t="shared" si="35"/>
        <v>31.244943703085902</v>
      </c>
      <c r="M267" s="151">
        <f t="shared" si="30"/>
        <v>6.8738876146788987</v>
      </c>
      <c r="N267" s="151">
        <v>5.0824435700973281</v>
      </c>
      <c r="O267" s="151">
        <v>12.955139810903237</v>
      </c>
      <c r="P267" s="794">
        <v>2.8727921427139709</v>
      </c>
      <c r="Q267" s="796">
        <f t="shared" si="34"/>
        <v>3.5019336219683308</v>
      </c>
      <c r="R267" s="725">
        <f t="shared" si="33"/>
        <v>8.8783718889078711E-2</v>
      </c>
    </row>
    <row r="268" spans="1:18" x14ac:dyDescent="0.3">
      <c r="A268" s="286">
        <v>185</v>
      </c>
      <c r="B268" s="321" t="s">
        <v>2058</v>
      </c>
      <c r="C268" s="146">
        <v>368.22</v>
      </c>
      <c r="D268" s="159"/>
      <c r="E268" s="159">
        <v>32.1</v>
      </c>
      <c r="F268" s="524">
        <f t="shared" si="31"/>
        <v>400.32000000000005</v>
      </c>
      <c r="G268" s="726">
        <v>11</v>
      </c>
      <c r="I268" s="146">
        <v>1</v>
      </c>
      <c r="J268" s="146">
        <f t="shared" si="32"/>
        <v>12</v>
      </c>
      <c r="K268" s="784">
        <f t="shared" si="29"/>
        <v>6.255212677231026E-3</v>
      </c>
      <c r="L268" s="151">
        <f t="shared" si="35"/>
        <v>26.781380316930775</v>
      </c>
      <c r="M268" s="151">
        <f t="shared" si="30"/>
        <v>5.8919036697247709</v>
      </c>
      <c r="N268" s="151">
        <v>4.3563802029405672</v>
      </c>
      <c r="O268" s="151">
        <v>11.104405552202774</v>
      </c>
      <c r="P268" s="794">
        <v>2.4623932651834037</v>
      </c>
      <c r="Q268" s="796">
        <f t="shared" si="34"/>
        <v>3.0016573902585693</v>
      </c>
      <c r="R268" s="725">
        <f t="shared" si="33"/>
        <v>0.11550780076948869</v>
      </c>
    </row>
    <row r="269" spans="1:18" x14ac:dyDescent="0.3">
      <c r="A269" s="286">
        <v>186</v>
      </c>
      <c r="B269" s="321" t="s">
        <v>2059</v>
      </c>
      <c r="C269" s="146">
        <v>267.72000000000003</v>
      </c>
      <c r="D269" s="159"/>
      <c r="E269" s="159">
        <v>43.8</v>
      </c>
      <c r="F269" s="524">
        <f t="shared" si="31"/>
        <v>311.52000000000004</v>
      </c>
      <c r="G269" s="726">
        <v>5</v>
      </c>
      <c r="I269" s="146">
        <v>1</v>
      </c>
      <c r="J269" s="146">
        <f t="shared" si="32"/>
        <v>6</v>
      </c>
      <c r="K269" s="784">
        <f t="shared" si="29"/>
        <v>3.127606338615513E-3</v>
      </c>
      <c r="L269" s="151">
        <f t="shared" si="35"/>
        <v>13.390690158465388</v>
      </c>
      <c r="M269" s="151">
        <f t="shared" si="30"/>
        <v>2.9459518348623854</v>
      </c>
      <c r="N269" s="151">
        <v>2.1781901014702836</v>
      </c>
      <c r="O269" s="151">
        <v>5.552202776101387</v>
      </c>
      <c r="P269" s="794">
        <v>1.2311966325917019</v>
      </c>
      <c r="Q269" s="796">
        <f t="shared" si="34"/>
        <v>1.5008286951292846</v>
      </c>
      <c r="R269" s="725">
        <f t="shared" si="33"/>
        <v>7.4216876611520474E-2</v>
      </c>
    </row>
    <row r="270" spans="1:18" x14ac:dyDescent="0.3">
      <c r="A270" s="365">
        <v>187</v>
      </c>
      <c r="B270" s="321" t="s">
        <v>2060</v>
      </c>
      <c r="C270" s="146">
        <v>410.1</v>
      </c>
      <c r="D270" s="159">
        <v>41.6</v>
      </c>
      <c r="E270" s="159"/>
      <c r="F270" s="524">
        <f t="shared" si="31"/>
        <v>451.70000000000005</v>
      </c>
      <c r="G270" s="726">
        <v>11</v>
      </c>
      <c r="H270" s="146">
        <v>1</v>
      </c>
      <c r="J270" s="146">
        <f t="shared" si="32"/>
        <v>12</v>
      </c>
      <c r="K270" s="784">
        <f t="shared" si="29"/>
        <v>6.255212677231026E-3</v>
      </c>
      <c r="L270" s="151">
        <f t="shared" si="35"/>
        <v>26.781380316930775</v>
      </c>
      <c r="M270" s="151">
        <f t="shared" si="30"/>
        <v>5.8919036697247709</v>
      </c>
      <c r="N270" s="151">
        <v>4.3563802029405672</v>
      </c>
      <c r="O270" s="151">
        <v>11.104405552202774</v>
      </c>
      <c r="P270" s="794">
        <v>2.4623932651834037</v>
      </c>
      <c r="Q270" s="796">
        <f t="shared" si="34"/>
        <v>3.0016573902585693</v>
      </c>
      <c r="R270" s="725">
        <f t="shared" si="33"/>
        <v>0.10236901218517094</v>
      </c>
    </row>
    <row r="271" spans="1:18" x14ac:dyDescent="0.3">
      <c r="A271" s="286">
        <v>188</v>
      </c>
      <c r="B271" s="321" t="s">
        <v>2061</v>
      </c>
      <c r="C271" s="146">
        <v>468.6</v>
      </c>
      <c r="D271" s="159">
        <v>32.299999999999997</v>
      </c>
      <c r="E271" s="159">
        <v>28.8</v>
      </c>
      <c r="F271" s="524">
        <f t="shared" si="31"/>
        <v>529.70000000000005</v>
      </c>
      <c r="G271" s="726">
        <v>17</v>
      </c>
      <c r="H271" s="146">
        <v>1</v>
      </c>
      <c r="I271" s="146">
        <v>1</v>
      </c>
      <c r="J271" s="146">
        <f t="shared" si="32"/>
        <v>19</v>
      </c>
      <c r="K271" s="784">
        <f t="shared" si="29"/>
        <v>9.9040867389491236E-3</v>
      </c>
      <c r="L271" s="151">
        <f t="shared" si="35"/>
        <v>42.403852168473726</v>
      </c>
      <c r="M271" s="151">
        <f t="shared" si="30"/>
        <v>9.3288474770642207</v>
      </c>
      <c r="N271" s="151">
        <v>6.8976019879892316</v>
      </c>
      <c r="O271" s="151">
        <v>17.581975457654394</v>
      </c>
      <c r="P271" s="794">
        <v>3.8987893365403896</v>
      </c>
      <c r="Q271" s="796">
        <f t="shared" si="34"/>
        <v>4.7526242012427353</v>
      </c>
      <c r="R271" s="725">
        <f t="shared" si="33"/>
        <v>0.13821684810219506</v>
      </c>
    </row>
    <row r="272" spans="1:18" x14ac:dyDescent="0.3">
      <c r="A272" s="286">
        <v>189</v>
      </c>
      <c r="B272" s="321" t="s">
        <v>2062</v>
      </c>
      <c r="C272" s="146">
        <v>267.60000000000002</v>
      </c>
      <c r="D272" s="159"/>
      <c r="E272" s="159">
        <v>38.5</v>
      </c>
      <c r="F272" s="524">
        <f t="shared" si="31"/>
        <v>306.10000000000002</v>
      </c>
      <c r="G272" s="726">
        <v>7</v>
      </c>
      <c r="I272" s="146">
        <v>1</v>
      </c>
      <c r="J272" s="146">
        <f t="shared" si="32"/>
        <v>8</v>
      </c>
      <c r="K272" s="784">
        <f t="shared" si="29"/>
        <v>4.1701417848206837E-3</v>
      </c>
      <c r="L272" s="151">
        <f t="shared" si="35"/>
        <v>17.854253544620516</v>
      </c>
      <c r="M272" s="151">
        <f t="shared" si="30"/>
        <v>3.9279357798165133</v>
      </c>
      <c r="N272" s="151">
        <v>2.9042534686270449</v>
      </c>
      <c r="O272" s="151">
        <v>7.4029370348018499</v>
      </c>
      <c r="P272" s="794">
        <v>1.6415955101222692</v>
      </c>
      <c r="Q272" s="796">
        <f t="shared" si="34"/>
        <v>2.0011049268390462</v>
      </c>
      <c r="R272" s="725">
        <f t="shared" si="33"/>
        <v>0.10070801002731508</v>
      </c>
    </row>
    <row r="273" spans="1:18" x14ac:dyDescent="0.3">
      <c r="A273" s="365">
        <v>190</v>
      </c>
      <c r="B273" s="321" t="s">
        <v>2063</v>
      </c>
      <c r="C273" s="146">
        <v>551.6</v>
      </c>
      <c r="D273" s="159"/>
      <c r="E273" s="159"/>
      <c r="F273" s="524">
        <f t="shared" si="31"/>
        <v>551.6</v>
      </c>
      <c r="G273" s="726">
        <v>10</v>
      </c>
      <c r="J273" s="146">
        <f t="shared" si="32"/>
        <v>10</v>
      </c>
      <c r="K273" s="784">
        <f t="shared" si="29"/>
        <v>5.2126772310258545E-3</v>
      </c>
      <c r="L273" s="151">
        <f t="shared" si="35"/>
        <v>22.317816930775642</v>
      </c>
      <c r="M273" s="151">
        <f t="shared" si="30"/>
        <v>4.9099197247706412</v>
      </c>
      <c r="N273" s="151">
        <v>3.6303168357838063</v>
      </c>
      <c r="O273" s="151">
        <v>9.2536712935023129</v>
      </c>
      <c r="P273" s="794">
        <v>2.0519943876528366</v>
      </c>
      <c r="Q273" s="796">
        <f t="shared" si="34"/>
        <v>2.5013811585488082</v>
      </c>
      <c r="R273" s="725">
        <f t="shared" si="33"/>
        <v>6.9857509674948193E-2</v>
      </c>
    </row>
    <row r="274" spans="1:18" x14ac:dyDescent="0.3">
      <c r="A274" s="286">
        <v>191</v>
      </c>
      <c r="B274" s="321" t="s">
        <v>2064</v>
      </c>
      <c r="C274" s="146">
        <v>291.2</v>
      </c>
      <c r="D274" s="159"/>
      <c r="E274" s="159">
        <v>38</v>
      </c>
      <c r="F274" s="524">
        <f t="shared" si="31"/>
        <v>329.2</v>
      </c>
      <c r="G274" s="726">
        <v>6</v>
      </c>
      <c r="I274" s="146">
        <v>1</v>
      </c>
      <c r="J274" s="146">
        <f t="shared" si="32"/>
        <v>7</v>
      </c>
      <c r="K274" s="784">
        <f t="shared" si="29"/>
        <v>3.6488740617180984E-3</v>
      </c>
      <c r="L274" s="151">
        <f t="shared" si="35"/>
        <v>15.622471851542951</v>
      </c>
      <c r="M274" s="151">
        <f t="shared" si="30"/>
        <v>3.4369438073394494</v>
      </c>
      <c r="N274" s="151">
        <v>2.541221785048664</v>
      </c>
      <c r="O274" s="151">
        <v>6.4775699054516185</v>
      </c>
      <c r="P274" s="794">
        <v>1.4363960713569854</v>
      </c>
      <c r="Q274" s="796">
        <f t="shared" si="34"/>
        <v>1.7509668109841654</v>
      </c>
      <c r="R274" s="725">
        <f t="shared" si="33"/>
        <v>8.1936153206837808E-2</v>
      </c>
    </row>
    <row r="275" spans="1:18" x14ac:dyDescent="0.3">
      <c r="A275" s="286">
        <v>192</v>
      </c>
      <c r="B275" s="321" t="s">
        <v>2065</v>
      </c>
      <c r="C275" s="146">
        <v>620.70000000000005</v>
      </c>
      <c r="D275" s="159">
        <v>10.7</v>
      </c>
      <c r="E275" s="159"/>
      <c r="F275" s="524">
        <f t="shared" si="31"/>
        <v>631.40000000000009</v>
      </c>
      <c r="G275" s="726">
        <v>12</v>
      </c>
      <c r="H275" s="146">
        <v>1</v>
      </c>
      <c r="J275" s="146">
        <f t="shared" si="32"/>
        <v>13</v>
      </c>
      <c r="K275" s="784">
        <f t="shared" si="29"/>
        <v>6.7764804003336114E-3</v>
      </c>
      <c r="L275" s="151">
        <f t="shared" si="35"/>
        <v>29.01316201000834</v>
      </c>
      <c r="M275" s="151">
        <f t="shared" si="30"/>
        <v>6.3828956422018353</v>
      </c>
      <c r="N275" s="151">
        <v>4.7194118865189481</v>
      </c>
      <c r="O275" s="151">
        <v>12.029772681553007</v>
      </c>
      <c r="P275" s="794">
        <v>2.6675927039486873</v>
      </c>
      <c r="Q275" s="796">
        <f t="shared" si="34"/>
        <v>3.2517955061134503</v>
      </c>
      <c r="R275" s="725">
        <f t="shared" si="33"/>
        <v>7.933706531154873E-2</v>
      </c>
    </row>
    <row r="276" spans="1:18" x14ac:dyDescent="0.3">
      <c r="A276" s="365">
        <v>193</v>
      </c>
      <c r="B276" s="321" t="s">
        <v>2066</v>
      </c>
      <c r="C276" s="146">
        <v>373.3</v>
      </c>
      <c r="D276" s="159"/>
      <c r="E276" s="159"/>
      <c r="F276" s="524">
        <f t="shared" si="31"/>
        <v>373.3</v>
      </c>
      <c r="G276" s="726">
        <v>8</v>
      </c>
      <c r="J276" s="146">
        <f t="shared" si="32"/>
        <v>8</v>
      </c>
      <c r="K276" s="784">
        <f t="shared" ref="K276:K339" si="36">2.5/4796*J276</f>
        <v>4.1701417848206837E-3</v>
      </c>
      <c r="L276" s="151">
        <f t="shared" si="35"/>
        <v>17.854253544620516</v>
      </c>
      <c r="M276" s="151">
        <f t="shared" si="30"/>
        <v>3.9279357798165133</v>
      </c>
      <c r="N276" s="151">
        <v>2.9042534686270449</v>
      </c>
      <c r="O276" s="151">
        <v>7.4029370348018499</v>
      </c>
      <c r="P276" s="794">
        <v>1.6415955101222692</v>
      </c>
      <c r="Q276" s="796">
        <f t="shared" si="34"/>
        <v>2.0011049268390462</v>
      </c>
      <c r="R276" s="725">
        <f t="shared" si="33"/>
        <v>8.2578949556284878E-2</v>
      </c>
    </row>
    <row r="277" spans="1:18" x14ac:dyDescent="0.3">
      <c r="A277" s="286">
        <v>194</v>
      </c>
      <c r="B277" s="321" t="s">
        <v>2067</v>
      </c>
      <c r="C277" s="146">
        <v>851.4</v>
      </c>
      <c r="D277" s="159"/>
      <c r="E277" s="159">
        <v>67</v>
      </c>
      <c r="F277" s="524">
        <f t="shared" si="31"/>
        <v>918.4</v>
      </c>
      <c r="G277" s="726">
        <v>17</v>
      </c>
      <c r="I277" s="146">
        <v>1</v>
      </c>
      <c r="J277" s="146">
        <f t="shared" si="32"/>
        <v>18</v>
      </c>
      <c r="K277" s="784">
        <f t="shared" si="36"/>
        <v>9.3828190158465382E-3</v>
      </c>
      <c r="L277" s="151">
        <f t="shared" si="35"/>
        <v>40.172070475396161</v>
      </c>
      <c r="M277" s="151">
        <f t="shared" si="30"/>
        <v>8.8378555045871554</v>
      </c>
      <c r="N277" s="151">
        <v>6.5345703044108516</v>
      </c>
      <c r="O277" s="151">
        <v>16.656608328304163</v>
      </c>
      <c r="P277" s="794">
        <v>3.6935898977751056</v>
      </c>
      <c r="Q277" s="796">
        <f t="shared" si="34"/>
        <v>4.5024860853878543</v>
      </c>
      <c r="R277" s="725">
        <f t="shared" si="33"/>
        <v>7.5522783325416579E-2</v>
      </c>
    </row>
    <row r="278" spans="1:18" x14ac:dyDescent="0.3">
      <c r="A278" s="286">
        <v>195</v>
      </c>
      <c r="B278" s="321" t="s">
        <v>2068</v>
      </c>
      <c r="C278" s="146">
        <v>756.6</v>
      </c>
      <c r="D278" s="159"/>
      <c r="E278" s="159">
        <v>22.2</v>
      </c>
      <c r="F278" s="524">
        <f t="shared" si="31"/>
        <v>778.80000000000007</v>
      </c>
      <c r="G278" s="726">
        <v>13</v>
      </c>
      <c r="I278" s="146">
        <v>1</v>
      </c>
      <c r="J278" s="146">
        <f t="shared" si="32"/>
        <v>14</v>
      </c>
      <c r="K278" s="784">
        <f t="shared" si="36"/>
        <v>7.2977481234361968E-3</v>
      </c>
      <c r="L278" s="151">
        <f t="shared" si="35"/>
        <v>31.244943703085902</v>
      </c>
      <c r="M278" s="151">
        <f t="shared" si="30"/>
        <v>6.8738876146788987</v>
      </c>
      <c r="N278" s="151">
        <v>5.0824435700973281</v>
      </c>
      <c r="O278" s="151">
        <v>12.955139810903237</v>
      </c>
      <c r="P278" s="794">
        <v>2.8727921427139709</v>
      </c>
      <c r="Q278" s="796">
        <f t="shared" si="34"/>
        <v>3.5019336219683308</v>
      </c>
      <c r="R278" s="725">
        <f t="shared" si="33"/>
        <v>6.9269084837419115E-2</v>
      </c>
    </row>
    <row r="279" spans="1:18" x14ac:dyDescent="0.3">
      <c r="A279" s="365">
        <v>196</v>
      </c>
      <c r="B279" s="321" t="s">
        <v>2069</v>
      </c>
      <c r="C279" s="146">
        <v>806.91</v>
      </c>
      <c r="D279" s="159"/>
      <c r="E279" s="159"/>
      <c r="F279" s="524">
        <f t="shared" si="31"/>
        <v>806.91</v>
      </c>
      <c r="G279" s="726">
        <v>14</v>
      </c>
      <c r="J279" s="146">
        <f t="shared" si="32"/>
        <v>14</v>
      </c>
      <c r="K279" s="784">
        <f t="shared" si="36"/>
        <v>7.2977481234361968E-3</v>
      </c>
      <c r="L279" s="151">
        <f t="shared" si="35"/>
        <v>31.244943703085902</v>
      </c>
      <c r="M279" s="151">
        <f t="shared" si="30"/>
        <v>6.8738876146788987</v>
      </c>
      <c r="N279" s="151">
        <v>5.0824435700973281</v>
      </c>
      <c r="O279" s="151">
        <v>12.955139810903237</v>
      </c>
      <c r="P279" s="794">
        <v>2.8727921427139709</v>
      </c>
      <c r="Q279" s="796">
        <f t="shared" si="34"/>
        <v>3.5019336219683308</v>
      </c>
      <c r="R279" s="725">
        <f t="shared" si="33"/>
        <v>6.6855985514347335E-2</v>
      </c>
    </row>
    <row r="280" spans="1:18" x14ac:dyDescent="0.3">
      <c r="A280" s="286">
        <v>197</v>
      </c>
      <c r="B280" s="321" t="s">
        <v>2070</v>
      </c>
      <c r="C280" s="146">
        <v>751.2</v>
      </c>
      <c r="D280" s="159"/>
      <c r="E280" s="159">
        <v>53.8</v>
      </c>
      <c r="F280" s="524">
        <f t="shared" si="31"/>
        <v>805</v>
      </c>
      <c r="G280" s="726">
        <v>14</v>
      </c>
      <c r="I280" s="146">
        <v>1</v>
      </c>
      <c r="J280" s="146">
        <f t="shared" si="32"/>
        <v>15</v>
      </c>
      <c r="K280" s="784">
        <f t="shared" si="36"/>
        <v>7.8190158465387821E-3</v>
      </c>
      <c r="L280" s="151">
        <f t="shared" si="35"/>
        <v>33.476725396163467</v>
      </c>
      <c r="M280" s="151">
        <f t="shared" si="30"/>
        <v>7.3648795871559622</v>
      </c>
      <c r="N280" s="151">
        <v>5.4454752536757089</v>
      </c>
      <c r="O280" s="151">
        <v>13.88050694025347</v>
      </c>
      <c r="P280" s="794">
        <v>3.0779915814792549</v>
      </c>
      <c r="Q280" s="796">
        <f t="shared" si="34"/>
        <v>3.7520717378232118</v>
      </c>
      <c r="R280" s="725">
        <f t="shared" si="33"/>
        <v>7.1801370813729379E-2</v>
      </c>
    </row>
    <row r="281" spans="1:18" x14ac:dyDescent="0.3">
      <c r="A281" s="286">
        <v>198</v>
      </c>
      <c r="B281" s="321" t="s">
        <v>2071</v>
      </c>
      <c r="C281" s="146">
        <v>426.8</v>
      </c>
      <c r="D281" s="159"/>
      <c r="E281" s="159">
        <v>65.099999999999994</v>
      </c>
      <c r="F281" s="524">
        <f t="shared" si="31"/>
        <v>491.9</v>
      </c>
      <c r="G281" s="726">
        <v>12</v>
      </c>
      <c r="I281" s="146">
        <v>1</v>
      </c>
      <c r="J281" s="146">
        <f t="shared" si="32"/>
        <v>13</v>
      </c>
      <c r="K281" s="784">
        <f t="shared" si="36"/>
        <v>6.7764804003336114E-3</v>
      </c>
      <c r="L281" s="151">
        <f t="shared" si="35"/>
        <v>29.01316201000834</v>
      </c>
      <c r="M281" s="151">
        <f t="shared" si="30"/>
        <v>6.3828956422018353</v>
      </c>
      <c r="N281" s="151">
        <v>4.7194118865189481</v>
      </c>
      <c r="O281" s="151">
        <v>12.029772681553007</v>
      </c>
      <c r="P281" s="794">
        <v>2.6675927039486873</v>
      </c>
      <c r="Q281" s="796">
        <f t="shared" si="34"/>
        <v>3.2517955061134503</v>
      </c>
      <c r="R281" s="725">
        <f t="shared" si="33"/>
        <v>0.10183659897888163</v>
      </c>
    </row>
    <row r="282" spans="1:18" x14ac:dyDescent="0.3">
      <c r="A282" s="365">
        <v>199</v>
      </c>
      <c r="B282" s="321" t="s">
        <v>2072</v>
      </c>
      <c r="C282" s="146">
        <v>640.20000000000005</v>
      </c>
      <c r="D282" s="159"/>
      <c r="E282" s="159"/>
      <c r="F282" s="524">
        <f t="shared" si="31"/>
        <v>640.20000000000005</v>
      </c>
      <c r="G282" s="726">
        <v>16</v>
      </c>
      <c r="J282" s="146">
        <f t="shared" si="32"/>
        <v>16</v>
      </c>
      <c r="K282" s="784">
        <f t="shared" si="36"/>
        <v>8.3402835696413675E-3</v>
      </c>
      <c r="L282" s="151">
        <f t="shared" si="35"/>
        <v>35.708507089241031</v>
      </c>
      <c r="M282" s="151">
        <f t="shared" si="30"/>
        <v>7.8558715596330266</v>
      </c>
      <c r="N282" s="151">
        <v>5.8085069372540898</v>
      </c>
      <c r="O282" s="151">
        <v>14.8058740696037</v>
      </c>
      <c r="P282" s="794">
        <v>3.2831910202445385</v>
      </c>
      <c r="Q282" s="796">
        <f t="shared" si="34"/>
        <v>4.0022098536780923</v>
      </c>
      <c r="R282" s="725">
        <f t="shared" si="33"/>
        <v>9.6303411025808014E-2</v>
      </c>
    </row>
    <row r="283" spans="1:18" x14ac:dyDescent="0.3">
      <c r="A283" s="286">
        <v>200</v>
      </c>
      <c r="B283" s="321" t="s">
        <v>2073</v>
      </c>
      <c r="C283" s="146">
        <v>537.94000000000005</v>
      </c>
      <c r="D283" s="159"/>
      <c r="E283" s="159"/>
      <c r="F283" s="524">
        <f t="shared" si="31"/>
        <v>537.94000000000005</v>
      </c>
      <c r="G283" s="726">
        <v>9</v>
      </c>
      <c r="J283" s="146">
        <f t="shared" si="32"/>
        <v>9</v>
      </c>
      <c r="K283" s="784">
        <f t="shared" si="36"/>
        <v>4.6914095079232691E-3</v>
      </c>
      <c r="L283" s="151">
        <f t="shared" si="35"/>
        <v>20.086035237698081</v>
      </c>
      <c r="M283" s="151">
        <f t="shared" si="30"/>
        <v>4.4189277522935777</v>
      </c>
      <c r="N283" s="151">
        <v>3.2672851522054258</v>
      </c>
      <c r="O283" s="151">
        <v>8.3283041641520814</v>
      </c>
      <c r="P283" s="794">
        <v>1.8467949488875528</v>
      </c>
      <c r="Q283" s="796">
        <f t="shared" si="34"/>
        <v>2.2512430426939272</v>
      </c>
      <c r="R283" s="725">
        <f t="shared" si="33"/>
        <v>6.4468271745977773E-2</v>
      </c>
    </row>
    <row r="284" spans="1:18" x14ac:dyDescent="0.3">
      <c r="A284" s="286">
        <v>201</v>
      </c>
      <c r="B284" s="321" t="s">
        <v>2074</v>
      </c>
      <c r="C284" s="146">
        <v>905.4</v>
      </c>
      <c r="D284" s="159"/>
      <c r="E284" s="159">
        <v>24.5</v>
      </c>
      <c r="F284" s="524">
        <f t="shared" si="31"/>
        <v>929.9</v>
      </c>
      <c r="G284" s="726">
        <v>24</v>
      </c>
      <c r="I284" s="146">
        <v>1</v>
      </c>
      <c r="J284" s="146">
        <f t="shared" si="32"/>
        <v>25</v>
      </c>
      <c r="K284" s="784">
        <f t="shared" si="36"/>
        <v>1.3031693077564637E-2</v>
      </c>
      <c r="L284" s="151">
        <f t="shared" si="35"/>
        <v>55.794542326939116</v>
      </c>
      <c r="M284" s="151">
        <f t="shared" si="30"/>
        <v>12.274799311926605</v>
      </c>
      <c r="N284" s="151">
        <v>9.0757920894595152</v>
      </c>
      <c r="O284" s="151">
        <v>23.134178233755783</v>
      </c>
      <c r="P284" s="794">
        <v>5.1299859691320915</v>
      </c>
      <c r="Q284" s="796">
        <f t="shared" si="34"/>
        <v>6.2534528963720195</v>
      </c>
      <c r="R284" s="725">
        <f t="shared" si="33"/>
        <v>0.10359555419050824</v>
      </c>
    </row>
    <row r="285" spans="1:18" x14ac:dyDescent="0.3">
      <c r="A285" s="365">
        <v>202</v>
      </c>
      <c r="B285" s="321" t="s">
        <v>2075</v>
      </c>
      <c r="C285" s="146">
        <v>1352.86</v>
      </c>
      <c r="D285" s="159">
        <v>33</v>
      </c>
      <c r="E285" s="159">
        <v>31.5</v>
      </c>
      <c r="F285" s="524">
        <f t="shared" si="31"/>
        <v>1417.36</v>
      </c>
      <c r="G285" s="726">
        <v>27</v>
      </c>
      <c r="H285" s="146">
        <v>1</v>
      </c>
      <c r="I285" s="146">
        <v>1</v>
      </c>
      <c r="J285" s="146">
        <f t="shared" si="32"/>
        <v>29</v>
      </c>
      <c r="K285" s="784">
        <f t="shared" si="36"/>
        <v>1.5116763969974979E-2</v>
      </c>
      <c r="L285" s="151">
        <f t="shared" si="35"/>
        <v>64.721669099249368</v>
      </c>
      <c r="M285" s="151">
        <f t="shared" si="30"/>
        <v>14.238767201834861</v>
      </c>
      <c r="N285" s="151">
        <v>10.527918823773037</v>
      </c>
      <c r="O285" s="151">
        <v>26.835646751156705</v>
      </c>
      <c r="P285" s="794">
        <v>5.9507837241932258</v>
      </c>
      <c r="Q285" s="796">
        <f t="shared" si="34"/>
        <v>7.2540053597915426</v>
      </c>
      <c r="R285" s="725">
        <f t="shared" si="33"/>
        <v>7.8841555269257041E-2</v>
      </c>
    </row>
    <row r="286" spans="1:18" x14ac:dyDescent="0.3">
      <c r="A286" s="286">
        <v>203</v>
      </c>
      <c r="B286" s="321" t="s">
        <v>2076</v>
      </c>
      <c r="C286" s="146">
        <v>725.18</v>
      </c>
      <c r="D286" s="159"/>
      <c r="E286" s="159">
        <v>60.8</v>
      </c>
      <c r="F286" s="524">
        <f t="shared" si="31"/>
        <v>785.9799999999999</v>
      </c>
      <c r="G286" s="726">
        <v>19</v>
      </c>
      <c r="I286" s="146">
        <v>2</v>
      </c>
      <c r="J286" s="146">
        <f t="shared" si="32"/>
        <v>21</v>
      </c>
      <c r="K286" s="784">
        <f t="shared" si="36"/>
        <v>1.0946622185154294E-2</v>
      </c>
      <c r="L286" s="151">
        <f t="shared" si="35"/>
        <v>46.867415554628849</v>
      </c>
      <c r="M286" s="151">
        <f t="shared" si="30"/>
        <v>10.310831422018348</v>
      </c>
      <c r="N286" s="151">
        <v>7.6236653551459916</v>
      </c>
      <c r="O286" s="151">
        <v>19.432709716354857</v>
      </c>
      <c r="P286" s="794">
        <v>4.3091882140709563</v>
      </c>
      <c r="Q286" s="796">
        <f t="shared" si="34"/>
        <v>5.2529004329524964</v>
      </c>
      <c r="R286" s="725">
        <f t="shared" si="33"/>
        <v>0.10295445801047484</v>
      </c>
    </row>
    <row r="287" spans="1:18" x14ac:dyDescent="0.3">
      <c r="A287" s="286">
        <v>204</v>
      </c>
      <c r="B287" s="321" t="s">
        <v>2077</v>
      </c>
      <c r="C287" s="146">
        <v>426.28</v>
      </c>
      <c r="D287" s="159">
        <v>59.4</v>
      </c>
      <c r="E287" s="159"/>
      <c r="F287" s="524">
        <f t="shared" si="31"/>
        <v>485.67999999999995</v>
      </c>
      <c r="G287" s="726">
        <v>14</v>
      </c>
      <c r="H287" s="146">
        <v>2</v>
      </c>
      <c r="J287" s="146">
        <f t="shared" si="32"/>
        <v>16</v>
      </c>
      <c r="K287" s="784">
        <f t="shared" si="36"/>
        <v>8.3402835696413675E-3</v>
      </c>
      <c r="L287" s="151">
        <f t="shared" si="35"/>
        <v>35.708507089241031</v>
      </c>
      <c r="M287" s="151">
        <f t="shared" si="30"/>
        <v>7.8558715596330266</v>
      </c>
      <c r="N287" s="151">
        <v>5.8085069372540898</v>
      </c>
      <c r="O287" s="151">
        <v>14.8058740696037</v>
      </c>
      <c r="P287" s="794">
        <v>3.2831910202445385</v>
      </c>
      <c r="Q287" s="796">
        <f t="shared" si="34"/>
        <v>4.0022098536780923</v>
      </c>
      <c r="R287" s="725">
        <f t="shared" si="33"/>
        <v>0.12694252128710737</v>
      </c>
    </row>
    <row r="288" spans="1:18" x14ac:dyDescent="0.3">
      <c r="A288" s="365">
        <v>205</v>
      </c>
      <c r="B288" s="321" t="s">
        <v>2078</v>
      </c>
      <c r="C288" s="146">
        <v>402.07</v>
      </c>
      <c r="D288" s="159">
        <v>59.1</v>
      </c>
      <c r="E288" s="159"/>
      <c r="F288" s="524">
        <f t="shared" si="31"/>
        <v>461.17</v>
      </c>
      <c r="G288" s="726">
        <v>13</v>
      </c>
      <c r="H288" s="146">
        <v>2</v>
      </c>
      <c r="J288" s="146">
        <f t="shared" si="32"/>
        <v>15</v>
      </c>
      <c r="K288" s="784">
        <f t="shared" si="36"/>
        <v>7.8190158465387821E-3</v>
      </c>
      <c r="L288" s="151">
        <f t="shared" si="35"/>
        <v>33.476725396163467</v>
      </c>
      <c r="M288" s="151">
        <f t="shared" si="30"/>
        <v>7.3648795871559622</v>
      </c>
      <c r="N288" s="151">
        <v>5.4454752536757089</v>
      </c>
      <c r="O288" s="151">
        <v>13.88050694025347</v>
      </c>
      <c r="P288" s="794">
        <v>3.0779915814792549</v>
      </c>
      <c r="Q288" s="796">
        <f t="shared" si="34"/>
        <v>3.7520717378232118</v>
      </c>
      <c r="R288" s="725">
        <f t="shared" si="33"/>
        <v>0.12533361559739825</v>
      </c>
    </row>
    <row r="289" spans="1:18" x14ac:dyDescent="0.3">
      <c r="A289" s="286">
        <v>206</v>
      </c>
      <c r="B289" s="321" t="s">
        <v>2079</v>
      </c>
      <c r="C289" s="146">
        <v>305.37</v>
      </c>
      <c r="D289" s="159"/>
      <c r="E289" s="159"/>
      <c r="F289" s="524">
        <f t="shared" si="31"/>
        <v>305.37</v>
      </c>
      <c r="G289" s="726">
        <v>6</v>
      </c>
      <c r="J289" s="146">
        <f t="shared" si="32"/>
        <v>6</v>
      </c>
      <c r="K289" s="784">
        <f t="shared" si="36"/>
        <v>3.127606338615513E-3</v>
      </c>
      <c r="L289" s="151">
        <f t="shared" si="35"/>
        <v>13.390690158465388</v>
      </c>
      <c r="M289" s="151">
        <f t="shared" si="30"/>
        <v>2.9459518348623854</v>
      </c>
      <c r="N289" s="151">
        <v>2.1781901014702836</v>
      </c>
      <c r="O289" s="151">
        <v>5.552202776101387</v>
      </c>
      <c r="P289" s="794">
        <v>1.2311966325917019</v>
      </c>
      <c r="Q289" s="796">
        <f t="shared" si="34"/>
        <v>1.5008286951292846</v>
      </c>
      <c r="R289" s="725">
        <f t="shared" si="33"/>
        <v>7.5711567613127875E-2</v>
      </c>
    </row>
    <row r="290" spans="1:18" x14ac:dyDescent="0.3">
      <c r="A290" s="286">
        <v>207</v>
      </c>
      <c r="B290" s="321" t="s">
        <v>2080</v>
      </c>
      <c r="C290" s="146">
        <v>170.8</v>
      </c>
      <c r="D290" s="159"/>
      <c r="E290" s="159"/>
      <c r="F290" s="524">
        <f t="shared" si="31"/>
        <v>170.8</v>
      </c>
      <c r="G290" s="726">
        <v>2</v>
      </c>
      <c r="J290" s="146">
        <f t="shared" si="32"/>
        <v>2</v>
      </c>
      <c r="K290" s="784">
        <f t="shared" si="36"/>
        <v>1.0425354462051709E-3</v>
      </c>
      <c r="L290" s="151">
        <f t="shared" si="35"/>
        <v>4.4635633861551289</v>
      </c>
      <c r="M290" s="151">
        <f t="shared" si="30"/>
        <v>0.98198394495412833</v>
      </c>
      <c r="N290" s="151">
        <v>0.72606336715676123</v>
      </c>
      <c r="O290" s="151">
        <v>1.8507342587004625</v>
      </c>
      <c r="P290" s="794">
        <v>0.41039887753056731</v>
      </c>
      <c r="Q290" s="796">
        <f t="shared" si="34"/>
        <v>0.50027623170976154</v>
      </c>
      <c r="R290" s="725">
        <f t="shared" si="33"/>
        <v>4.5121080019556711E-2</v>
      </c>
    </row>
    <row r="291" spans="1:18" x14ac:dyDescent="0.3">
      <c r="A291" s="365">
        <v>208</v>
      </c>
      <c r="B291" s="321" t="s">
        <v>2081</v>
      </c>
      <c r="C291" s="146">
        <v>678.2</v>
      </c>
      <c r="D291" s="159"/>
      <c r="E291" s="159"/>
      <c r="F291" s="524">
        <f t="shared" si="31"/>
        <v>678.2</v>
      </c>
      <c r="G291" s="726">
        <v>15</v>
      </c>
      <c r="J291" s="146">
        <f t="shared" si="32"/>
        <v>15</v>
      </c>
      <c r="K291" s="784">
        <f t="shared" si="36"/>
        <v>7.8190158465387821E-3</v>
      </c>
      <c r="L291" s="151">
        <f t="shared" si="35"/>
        <v>33.476725396163467</v>
      </c>
      <c r="M291" s="151">
        <f t="shared" si="30"/>
        <v>7.3648795871559622</v>
      </c>
      <c r="N291" s="151">
        <v>5.4454752536757089</v>
      </c>
      <c r="O291" s="151">
        <v>13.88050694025347</v>
      </c>
      <c r="P291" s="794">
        <v>3.0779915814792549</v>
      </c>
      <c r="Q291" s="796">
        <f t="shared" si="34"/>
        <v>3.7520717378232118</v>
      </c>
      <c r="R291" s="725">
        <f t="shared" si="33"/>
        <v>8.5225749786275645E-2</v>
      </c>
    </row>
    <row r="292" spans="1:18" x14ac:dyDescent="0.3">
      <c r="A292" s="286">
        <v>209</v>
      </c>
      <c r="B292" s="321" t="s">
        <v>2082</v>
      </c>
      <c r="C292" s="146">
        <v>2613.27</v>
      </c>
      <c r="D292" s="159"/>
      <c r="E292" s="159"/>
      <c r="F292" s="524">
        <f t="shared" si="31"/>
        <v>2613.27</v>
      </c>
      <c r="G292" s="726">
        <v>55</v>
      </c>
      <c r="J292" s="146">
        <f t="shared" si="32"/>
        <v>55</v>
      </c>
      <c r="K292" s="784">
        <f t="shared" si="36"/>
        <v>2.86697247706422E-2</v>
      </c>
      <c r="L292" s="151">
        <f t="shared" si="35"/>
        <v>122.74799311926604</v>
      </c>
      <c r="M292" s="151">
        <f t="shared" si="30"/>
        <v>27.00455848623853</v>
      </c>
      <c r="N292" s="151">
        <v>19.966742596810935</v>
      </c>
      <c r="O292" s="151">
        <v>50.89519211426272</v>
      </c>
      <c r="P292" s="794">
        <v>11.285969132090599</v>
      </c>
      <c r="Q292" s="796">
        <f t="shared" si="34"/>
        <v>13.757596372018442</v>
      </c>
      <c r="R292" s="725">
        <f t="shared" si="33"/>
        <v>8.1099049410071622E-2</v>
      </c>
    </row>
    <row r="293" spans="1:18" x14ac:dyDescent="0.3">
      <c r="A293" s="286">
        <v>210</v>
      </c>
      <c r="B293" s="321" t="s">
        <v>2083</v>
      </c>
      <c r="C293" s="146">
        <v>2055.4499999999998</v>
      </c>
      <c r="D293" s="159"/>
      <c r="E293" s="159"/>
      <c r="F293" s="524">
        <f t="shared" si="31"/>
        <v>2055.4499999999998</v>
      </c>
      <c r="G293" s="726">
        <v>48</v>
      </c>
      <c r="J293" s="146">
        <f t="shared" si="32"/>
        <v>48</v>
      </c>
      <c r="K293" s="784">
        <f t="shared" si="36"/>
        <v>2.5020850708924104E-2</v>
      </c>
      <c r="L293" s="151">
        <f t="shared" si="35"/>
        <v>107.1255212677231</v>
      </c>
      <c r="M293" s="151">
        <f t="shared" si="30"/>
        <v>23.567614678899083</v>
      </c>
      <c r="N293" s="151">
        <v>17.425520811762269</v>
      </c>
      <c r="O293" s="151">
        <v>44.417622208811096</v>
      </c>
      <c r="P293" s="794">
        <v>9.8495730607336149</v>
      </c>
      <c r="Q293" s="796">
        <f t="shared" si="34"/>
        <v>12.006629561034277</v>
      </c>
      <c r="R293" s="725">
        <f t="shared" si="33"/>
        <v>8.9985322540644092E-2</v>
      </c>
    </row>
    <row r="294" spans="1:18" x14ac:dyDescent="0.3">
      <c r="A294" s="365">
        <v>211</v>
      </c>
      <c r="B294" s="321" t="s">
        <v>2084</v>
      </c>
      <c r="C294" s="146">
        <v>3486.96</v>
      </c>
      <c r="D294" s="159"/>
      <c r="E294" s="159"/>
      <c r="F294" s="524">
        <f t="shared" si="31"/>
        <v>3486.96</v>
      </c>
      <c r="G294" s="726">
        <v>74</v>
      </c>
      <c r="J294" s="146">
        <f t="shared" si="32"/>
        <v>74</v>
      </c>
      <c r="K294" s="784">
        <f t="shared" si="36"/>
        <v>3.8573811509591327E-2</v>
      </c>
      <c r="L294" s="151">
        <f t="shared" si="35"/>
        <v>165.15184528773977</v>
      </c>
      <c r="M294" s="151">
        <f t="shared" si="30"/>
        <v>36.333405963302752</v>
      </c>
      <c r="N294" s="151">
        <v>26.864344584800165</v>
      </c>
      <c r="O294" s="151">
        <v>68.477167571917107</v>
      </c>
      <c r="P294" s="794">
        <v>15.18475846863099</v>
      </c>
      <c r="Q294" s="796">
        <f t="shared" si="34"/>
        <v>18.510220573261179</v>
      </c>
      <c r="R294" s="725">
        <f t="shared" si="33"/>
        <v>8.1775293462382895E-2</v>
      </c>
    </row>
    <row r="295" spans="1:18" x14ac:dyDescent="0.3">
      <c r="A295" s="286">
        <v>212</v>
      </c>
      <c r="B295" s="321" t="s">
        <v>2085</v>
      </c>
      <c r="C295" s="146">
        <v>394.94</v>
      </c>
      <c r="D295" s="159"/>
      <c r="E295" s="159"/>
      <c r="F295" s="524">
        <f t="shared" si="31"/>
        <v>394.94</v>
      </c>
      <c r="G295" s="726">
        <v>13</v>
      </c>
      <c r="J295" s="146">
        <f t="shared" si="32"/>
        <v>13</v>
      </c>
      <c r="K295" s="784">
        <f t="shared" si="36"/>
        <v>6.7764804003336114E-3</v>
      </c>
      <c r="L295" s="151">
        <f t="shared" si="35"/>
        <v>29.01316201000834</v>
      </c>
      <c r="M295" s="151">
        <f t="shared" si="30"/>
        <v>6.3828956422018353</v>
      </c>
      <c r="N295" s="151">
        <v>4.7194118865189481</v>
      </c>
      <c r="O295" s="151">
        <v>12.029772681553007</v>
      </c>
      <c r="P295" s="794">
        <v>2.6675927039486873</v>
      </c>
      <c r="Q295" s="796">
        <f t="shared" si="34"/>
        <v>3.2517955061134503</v>
      </c>
      <c r="R295" s="725">
        <f t="shared" si="33"/>
        <v>0.12683805904115023</v>
      </c>
    </row>
    <row r="296" spans="1:18" x14ac:dyDescent="0.3">
      <c r="A296" s="286">
        <v>213</v>
      </c>
      <c r="B296" s="321" t="s">
        <v>2086</v>
      </c>
      <c r="C296" s="146">
        <v>333.47</v>
      </c>
      <c r="D296" s="159"/>
      <c r="E296" s="159">
        <v>18.2</v>
      </c>
      <c r="F296" s="524">
        <f t="shared" si="31"/>
        <v>351.67</v>
      </c>
      <c r="G296" s="726">
        <v>10</v>
      </c>
      <c r="I296" s="146">
        <v>1</v>
      </c>
      <c r="J296" s="146">
        <f t="shared" si="32"/>
        <v>11</v>
      </c>
      <c r="K296" s="784">
        <f t="shared" si="36"/>
        <v>5.7339449541284398E-3</v>
      </c>
      <c r="L296" s="151">
        <f t="shared" si="35"/>
        <v>24.549598623853207</v>
      </c>
      <c r="M296" s="151">
        <f t="shared" si="30"/>
        <v>5.4009116972477056</v>
      </c>
      <c r="N296" s="151">
        <v>3.9933485193621863</v>
      </c>
      <c r="O296" s="151">
        <v>10.179038422852544</v>
      </c>
      <c r="P296" s="794">
        <v>2.2571938264181202</v>
      </c>
      <c r="Q296" s="796">
        <f t="shared" si="34"/>
        <v>2.7515192744036887</v>
      </c>
      <c r="R296" s="725">
        <f t="shared" si="33"/>
        <v>0.12052987906381431</v>
      </c>
    </row>
    <row r="297" spans="1:18" x14ac:dyDescent="0.3">
      <c r="A297" s="365">
        <v>214</v>
      </c>
      <c r="B297" s="321" t="s">
        <v>2087</v>
      </c>
      <c r="C297" s="146">
        <v>615.6</v>
      </c>
      <c r="D297" s="159"/>
      <c r="E297" s="159"/>
      <c r="F297" s="524">
        <f t="shared" si="31"/>
        <v>615.6</v>
      </c>
      <c r="G297" s="726">
        <v>12</v>
      </c>
      <c r="J297" s="146">
        <f t="shared" si="32"/>
        <v>12</v>
      </c>
      <c r="K297" s="784">
        <f t="shared" si="36"/>
        <v>6.255212677231026E-3</v>
      </c>
      <c r="L297" s="151">
        <f t="shared" si="35"/>
        <v>26.781380316930775</v>
      </c>
      <c r="M297" s="151">
        <f t="shared" si="30"/>
        <v>5.8919036697247709</v>
      </c>
      <c r="N297" s="151">
        <v>4.3563802029405672</v>
      </c>
      <c r="O297" s="151">
        <v>11.104405552202774</v>
      </c>
      <c r="P297" s="794">
        <v>2.4623932651834037</v>
      </c>
      <c r="Q297" s="796">
        <f t="shared" si="34"/>
        <v>3.0016573902585693</v>
      </c>
      <c r="R297" s="725">
        <f t="shared" si="33"/>
        <v>7.5113844710918976E-2</v>
      </c>
    </row>
    <row r="298" spans="1:18" x14ac:dyDescent="0.3">
      <c r="A298" s="286">
        <v>215</v>
      </c>
      <c r="B298" s="321" t="s">
        <v>2088</v>
      </c>
      <c r="C298" s="146">
        <v>571.49</v>
      </c>
      <c r="D298" s="159"/>
      <c r="E298" s="159"/>
      <c r="F298" s="524">
        <f t="shared" si="31"/>
        <v>571.49</v>
      </c>
      <c r="G298" s="726">
        <v>15</v>
      </c>
      <c r="J298" s="146">
        <f t="shared" si="32"/>
        <v>15</v>
      </c>
      <c r="K298" s="784">
        <f t="shared" si="36"/>
        <v>7.8190158465387821E-3</v>
      </c>
      <c r="L298" s="151">
        <f t="shared" si="35"/>
        <v>33.476725396163467</v>
      </c>
      <c r="M298" s="151">
        <f t="shared" si="30"/>
        <v>7.3648795871559622</v>
      </c>
      <c r="N298" s="151">
        <v>5.4454752536757089</v>
      </c>
      <c r="O298" s="151">
        <v>13.88050694025347</v>
      </c>
      <c r="P298" s="794">
        <v>3.0779915814792549</v>
      </c>
      <c r="Q298" s="796">
        <f t="shared" si="34"/>
        <v>3.7520717378232118</v>
      </c>
      <c r="R298" s="725">
        <f t="shared" si="33"/>
        <v>0.10113930865816051</v>
      </c>
    </row>
    <row r="299" spans="1:18" x14ac:dyDescent="0.3">
      <c r="A299" s="286">
        <v>216</v>
      </c>
      <c r="B299" s="321" t="s">
        <v>2089</v>
      </c>
      <c r="C299" s="146">
        <v>316.76</v>
      </c>
      <c r="D299" s="159">
        <v>22.5</v>
      </c>
      <c r="E299" s="159"/>
      <c r="F299" s="524">
        <f t="shared" si="31"/>
        <v>339.26</v>
      </c>
      <c r="G299" s="726">
        <v>11</v>
      </c>
      <c r="H299" s="146">
        <v>1</v>
      </c>
      <c r="J299" s="146">
        <f t="shared" si="32"/>
        <v>12</v>
      </c>
      <c r="K299" s="784">
        <f t="shared" si="36"/>
        <v>6.255212677231026E-3</v>
      </c>
      <c r="L299" s="151">
        <f t="shared" si="35"/>
        <v>26.781380316930775</v>
      </c>
      <c r="M299" s="151">
        <f t="shared" si="30"/>
        <v>5.8919036697247709</v>
      </c>
      <c r="N299" s="151">
        <v>4.3563802029405672</v>
      </c>
      <c r="O299" s="151">
        <v>11.104405552202774</v>
      </c>
      <c r="P299" s="794">
        <v>2.4623932651834037</v>
      </c>
      <c r="Q299" s="796">
        <f t="shared" si="34"/>
        <v>3.0016573902585693</v>
      </c>
      <c r="R299" s="725">
        <f t="shared" si="33"/>
        <v>0.13629688971302753</v>
      </c>
    </row>
    <row r="300" spans="1:18" x14ac:dyDescent="0.3">
      <c r="A300" s="365">
        <v>217</v>
      </c>
      <c r="B300" s="321" t="s">
        <v>2090</v>
      </c>
      <c r="C300" s="146">
        <v>364.76</v>
      </c>
      <c r="D300" s="159"/>
      <c r="E300" s="159"/>
      <c r="F300" s="524">
        <f t="shared" si="31"/>
        <v>364.76</v>
      </c>
      <c r="G300" s="726">
        <v>11</v>
      </c>
      <c r="J300" s="146">
        <f t="shared" si="32"/>
        <v>11</v>
      </c>
      <c r="K300" s="784">
        <f t="shared" si="36"/>
        <v>5.7339449541284398E-3</v>
      </c>
      <c r="L300" s="151">
        <f t="shared" si="35"/>
        <v>24.549598623853207</v>
      </c>
      <c r="M300" s="151">
        <f t="shared" si="30"/>
        <v>5.4009116972477056</v>
      </c>
      <c r="N300" s="151">
        <v>3.9933485193621863</v>
      </c>
      <c r="O300" s="151">
        <v>10.179038422852544</v>
      </c>
      <c r="P300" s="794">
        <v>2.2571938264181202</v>
      </c>
      <c r="Q300" s="796">
        <f t="shared" si="34"/>
        <v>2.7515192744036887</v>
      </c>
      <c r="R300" s="725">
        <f t="shared" si="33"/>
        <v>0.11620447025543257</v>
      </c>
    </row>
    <row r="301" spans="1:18" x14ac:dyDescent="0.3">
      <c r="A301" s="286">
        <v>218</v>
      </c>
      <c r="B301" s="321" t="s">
        <v>2091</v>
      </c>
      <c r="C301" s="146">
        <v>406.15</v>
      </c>
      <c r="D301" s="159"/>
      <c r="E301" s="159">
        <v>39.5</v>
      </c>
      <c r="F301" s="524">
        <f t="shared" si="31"/>
        <v>445.65</v>
      </c>
      <c r="G301" s="726">
        <v>15</v>
      </c>
      <c r="I301" s="146">
        <v>1</v>
      </c>
      <c r="J301" s="146">
        <f t="shared" si="32"/>
        <v>16</v>
      </c>
      <c r="K301" s="784">
        <f t="shared" si="36"/>
        <v>8.3402835696413675E-3</v>
      </c>
      <c r="L301" s="151">
        <f t="shared" si="35"/>
        <v>35.708507089241031</v>
      </c>
      <c r="M301" s="151">
        <f t="shared" si="30"/>
        <v>7.8558715596330266</v>
      </c>
      <c r="N301" s="151">
        <v>5.8085069372540898</v>
      </c>
      <c r="O301" s="151">
        <v>14.8058740696037</v>
      </c>
      <c r="P301" s="794">
        <v>3.2831910202445385</v>
      </c>
      <c r="Q301" s="796">
        <f t="shared" si="34"/>
        <v>4.0022098536780923</v>
      </c>
      <c r="R301" s="725">
        <f t="shared" si="33"/>
        <v>0.13834498763317019</v>
      </c>
    </row>
    <row r="302" spans="1:18" x14ac:dyDescent="0.3">
      <c r="A302" s="286">
        <v>219</v>
      </c>
      <c r="B302" s="321" t="s">
        <v>2092</v>
      </c>
      <c r="C302" s="146">
        <v>515.54999999999995</v>
      </c>
      <c r="D302" s="159"/>
      <c r="E302" s="159"/>
      <c r="F302" s="524">
        <f t="shared" si="31"/>
        <v>515.54999999999995</v>
      </c>
      <c r="G302" s="726">
        <v>18</v>
      </c>
      <c r="J302" s="146">
        <f t="shared" si="32"/>
        <v>18</v>
      </c>
      <c r="K302" s="784">
        <f t="shared" si="36"/>
        <v>9.3828190158465382E-3</v>
      </c>
      <c r="L302" s="151">
        <f t="shared" si="35"/>
        <v>40.172070475396161</v>
      </c>
      <c r="M302" s="151">
        <f t="shared" si="30"/>
        <v>8.8378555045871554</v>
      </c>
      <c r="N302" s="151">
        <v>6.5345703044108516</v>
      </c>
      <c r="O302" s="151">
        <v>16.656608328304163</v>
      </c>
      <c r="P302" s="794">
        <v>3.6935898977751056</v>
      </c>
      <c r="Q302" s="796">
        <f t="shared" si="34"/>
        <v>4.5024860853878543</v>
      </c>
      <c r="R302" s="725">
        <f t="shared" si="33"/>
        <v>0.13453617341880048</v>
      </c>
    </row>
    <row r="303" spans="1:18" x14ac:dyDescent="0.3">
      <c r="A303" s="365">
        <v>220</v>
      </c>
      <c r="B303" s="321" t="s">
        <v>2093</v>
      </c>
      <c r="C303" s="146">
        <v>938.04</v>
      </c>
      <c r="D303" s="159">
        <v>31.8</v>
      </c>
      <c r="E303" s="159"/>
      <c r="F303" s="524">
        <f t="shared" si="31"/>
        <v>969.83999999999992</v>
      </c>
      <c r="G303" s="726">
        <v>28</v>
      </c>
      <c r="H303" s="146">
        <v>1</v>
      </c>
      <c r="J303" s="146">
        <f t="shared" si="32"/>
        <v>29</v>
      </c>
      <c r="K303" s="784">
        <f t="shared" si="36"/>
        <v>1.5116763969974979E-2</v>
      </c>
      <c r="L303" s="151">
        <f t="shared" si="35"/>
        <v>64.721669099249368</v>
      </c>
      <c r="M303" s="151">
        <f t="shared" si="30"/>
        <v>14.238767201834861</v>
      </c>
      <c r="N303" s="151">
        <v>10.527918823773037</v>
      </c>
      <c r="O303" s="151">
        <v>26.835646751156705</v>
      </c>
      <c r="P303" s="794">
        <v>5.9507837241932258</v>
      </c>
      <c r="Q303" s="796">
        <f t="shared" si="34"/>
        <v>7.2540053597915426</v>
      </c>
      <c r="R303" s="725">
        <f t="shared" si="33"/>
        <v>0.11522196112393196</v>
      </c>
    </row>
    <row r="304" spans="1:18" x14ac:dyDescent="0.3">
      <c r="A304" s="286">
        <v>221</v>
      </c>
      <c r="B304" s="321" t="s">
        <v>2094</v>
      </c>
      <c r="C304" s="146">
        <v>476.24</v>
      </c>
      <c r="D304" s="159"/>
      <c r="E304" s="159">
        <v>29</v>
      </c>
      <c r="F304" s="524">
        <f t="shared" si="31"/>
        <v>505.24</v>
      </c>
      <c r="G304" s="726">
        <v>16</v>
      </c>
      <c r="I304" s="146">
        <v>1</v>
      </c>
      <c r="J304" s="146">
        <f t="shared" si="32"/>
        <v>17</v>
      </c>
      <c r="K304" s="784">
        <f t="shared" si="36"/>
        <v>8.8615512927439528E-3</v>
      </c>
      <c r="L304" s="151">
        <f t="shared" si="35"/>
        <v>37.940288782318596</v>
      </c>
      <c r="M304" s="151">
        <f t="shared" si="30"/>
        <v>8.3468635321100919</v>
      </c>
      <c r="N304" s="151">
        <v>6.1715386208324707</v>
      </c>
      <c r="O304" s="151">
        <v>15.731241198953931</v>
      </c>
      <c r="P304" s="794">
        <v>3.488390459009822</v>
      </c>
      <c r="Q304" s="796">
        <f t="shared" si="34"/>
        <v>4.2523479695329733</v>
      </c>
      <c r="R304" s="725">
        <f t="shared" si="33"/>
        <v>0.12965478578970874</v>
      </c>
    </row>
    <row r="305" spans="1:18" x14ac:dyDescent="0.3">
      <c r="A305" s="286">
        <v>222</v>
      </c>
      <c r="B305" s="321" t="s">
        <v>2095</v>
      </c>
      <c r="C305" s="146">
        <v>473.28</v>
      </c>
      <c r="D305" s="159"/>
      <c r="E305" s="159">
        <v>24.4</v>
      </c>
      <c r="F305" s="524">
        <f t="shared" si="31"/>
        <v>497.67999999999995</v>
      </c>
      <c r="G305" s="726">
        <v>12</v>
      </c>
      <c r="I305" s="146">
        <v>1</v>
      </c>
      <c r="J305" s="146">
        <f t="shared" si="32"/>
        <v>13</v>
      </c>
      <c r="K305" s="784">
        <f t="shared" si="36"/>
        <v>6.7764804003336114E-3</v>
      </c>
      <c r="L305" s="151">
        <f t="shared" si="35"/>
        <v>29.01316201000834</v>
      </c>
      <c r="M305" s="151">
        <f t="shared" si="30"/>
        <v>6.3828956422018353</v>
      </c>
      <c r="N305" s="151">
        <v>4.7194118865189481</v>
      </c>
      <c r="O305" s="151">
        <v>12.029772681553007</v>
      </c>
      <c r="P305" s="794">
        <v>2.6675927039486873</v>
      </c>
      <c r="Q305" s="796">
        <f t="shared" si="34"/>
        <v>3.2517955061134503</v>
      </c>
      <c r="R305" s="725">
        <f t="shared" si="33"/>
        <v>0.10065388007899027</v>
      </c>
    </row>
    <row r="306" spans="1:18" x14ac:dyDescent="0.3">
      <c r="A306" s="365">
        <v>223</v>
      </c>
      <c r="B306" s="321" t="s">
        <v>2096</v>
      </c>
      <c r="C306" s="146">
        <v>232.2</v>
      </c>
      <c r="D306" s="159"/>
      <c r="E306" s="159">
        <v>12.6</v>
      </c>
      <c r="F306" s="524">
        <f t="shared" si="31"/>
        <v>244.79999999999998</v>
      </c>
      <c r="G306" s="726">
        <v>9</v>
      </c>
      <c r="I306" s="146">
        <v>1</v>
      </c>
      <c r="J306" s="146">
        <f t="shared" si="32"/>
        <v>10</v>
      </c>
      <c r="K306" s="784">
        <f t="shared" si="36"/>
        <v>5.2126772310258545E-3</v>
      </c>
      <c r="L306" s="151">
        <f t="shared" si="35"/>
        <v>22.317816930775642</v>
      </c>
      <c r="M306" s="151">
        <f t="shared" si="30"/>
        <v>4.9099197247706412</v>
      </c>
      <c r="N306" s="151">
        <v>3.6303168357838063</v>
      </c>
      <c r="O306" s="151">
        <v>9.2536712935023129</v>
      </c>
      <c r="P306" s="794">
        <v>2.0519943876528366</v>
      </c>
      <c r="Q306" s="796">
        <f t="shared" si="34"/>
        <v>2.5013811585488082</v>
      </c>
      <c r="R306" s="725">
        <f t="shared" si="33"/>
        <v>0.15740768928391108</v>
      </c>
    </row>
    <row r="307" spans="1:18" x14ac:dyDescent="0.3">
      <c r="A307" s="286">
        <v>224</v>
      </c>
      <c r="B307" s="321" t="s">
        <v>2097</v>
      </c>
      <c r="C307" s="146">
        <v>553.98</v>
      </c>
      <c r="D307" s="159">
        <v>42.3</v>
      </c>
      <c r="E307" s="159">
        <v>11.2</v>
      </c>
      <c r="F307" s="524">
        <f t="shared" si="31"/>
        <v>607.48</v>
      </c>
      <c r="G307" s="726">
        <v>17</v>
      </c>
      <c r="H307" s="146">
        <v>1</v>
      </c>
      <c r="I307" s="146">
        <v>1</v>
      </c>
      <c r="J307" s="146">
        <f t="shared" si="32"/>
        <v>19</v>
      </c>
      <c r="K307" s="784">
        <f t="shared" si="36"/>
        <v>9.9040867389491236E-3</v>
      </c>
      <c r="L307" s="151">
        <f t="shared" si="35"/>
        <v>42.403852168473726</v>
      </c>
      <c r="M307" s="151">
        <f t="shared" ref="M307:M368" si="37">L307*0.22</f>
        <v>9.3288474770642207</v>
      </c>
      <c r="N307" s="151">
        <v>6.8976019879892316</v>
      </c>
      <c r="O307" s="151">
        <v>17.581975457654394</v>
      </c>
      <c r="P307" s="794">
        <v>3.8987893365403896</v>
      </c>
      <c r="Q307" s="796">
        <f t="shared" si="34"/>
        <v>4.7526242012427353</v>
      </c>
      <c r="R307" s="725">
        <f t="shared" si="33"/>
        <v>0.12051995858255865</v>
      </c>
    </row>
    <row r="308" spans="1:18" x14ac:dyDescent="0.3">
      <c r="A308" s="286">
        <v>225</v>
      </c>
      <c r="B308" s="321" t="s">
        <v>2098</v>
      </c>
      <c r="C308" s="146">
        <v>419.75</v>
      </c>
      <c r="D308" s="159">
        <v>47.9</v>
      </c>
      <c r="E308" s="159">
        <v>12.7</v>
      </c>
      <c r="F308" s="524">
        <f t="shared" si="31"/>
        <v>480.34999999999997</v>
      </c>
      <c r="G308" s="726">
        <v>15</v>
      </c>
      <c r="H308" s="146">
        <v>1</v>
      </c>
      <c r="I308" s="146">
        <v>1</v>
      </c>
      <c r="J308" s="146">
        <f t="shared" si="32"/>
        <v>17</v>
      </c>
      <c r="K308" s="784">
        <f t="shared" si="36"/>
        <v>8.8615512927439528E-3</v>
      </c>
      <c r="L308" s="151">
        <f t="shared" si="35"/>
        <v>37.940288782318596</v>
      </c>
      <c r="M308" s="151">
        <f t="shared" si="37"/>
        <v>8.3468635321100919</v>
      </c>
      <c r="N308" s="151">
        <v>6.1715386208324707</v>
      </c>
      <c r="O308" s="151">
        <v>15.731241198953931</v>
      </c>
      <c r="P308" s="794">
        <v>3.488390459009822</v>
      </c>
      <c r="Q308" s="796">
        <f t="shared" si="34"/>
        <v>4.2523479695329733</v>
      </c>
      <c r="R308" s="725">
        <f t="shared" si="33"/>
        <v>0.13637302794294254</v>
      </c>
    </row>
    <row r="309" spans="1:18" x14ac:dyDescent="0.3">
      <c r="A309" s="365">
        <v>226</v>
      </c>
      <c r="B309" s="321" t="s">
        <v>2099</v>
      </c>
      <c r="C309" s="146">
        <v>970.33</v>
      </c>
      <c r="D309" s="159">
        <v>195</v>
      </c>
      <c r="E309" s="159"/>
      <c r="F309" s="524">
        <f t="shared" si="31"/>
        <v>1165.33</v>
      </c>
      <c r="G309" s="726">
        <v>14</v>
      </c>
      <c r="H309" s="146">
        <v>2</v>
      </c>
      <c r="J309" s="146">
        <f t="shared" si="32"/>
        <v>16</v>
      </c>
      <c r="K309" s="784">
        <f t="shared" si="36"/>
        <v>8.3402835696413675E-3</v>
      </c>
      <c r="L309" s="151">
        <f t="shared" si="35"/>
        <v>35.708507089241031</v>
      </c>
      <c r="M309" s="151">
        <f t="shared" si="37"/>
        <v>7.8558715596330266</v>
      </c>
      <c r="N309" s="151">
        <v>5.8085069372540898</v>
      </c>
      <c r="O309" s="151">
        <v>14.8058740696037</v>
      </c>
      <c r="P309" s="794">
        <v>3.2831910202445385</v>
      </c>
      <c r="Q309" s="796">
        <f t="shared" si="34"/>
        <v>4.0022098536780923</v>
      </c>
      <c r="R309" s="725">
        <f t="shared" si="33"/>
        <v>5.2906424565335397E-2</v>
      </c>
    </row>
    <row r="310" spans="1:18" x14ac:dyDescent="0.3">
      <c r="A310" s="286">
        <v>227</v>
      </c>
      <c r="B310" s="321" t="s">
        <v>2100</v>
      </c>
      <c r="C310" s="146">
        <v>1351.02</v>
      </c>
      <c r="D310" s="159"/>
      <c r="E310" s="159">
        <v>65</v>
      </c>
      <c r="F310" s="524">
        <f t="shared" si="31"/>
        <v>1416.02</v>
      </c>
      <c r="G310" s="726">
        <v>19</v>
      </c>
      <c r="I310" s="146">
        <v>1</v>
      </c>
      <c r="J310" s="146">
        <f t="shared" si="32"/>
        <v>20</v>
      </c>
      <c r="K310" s="784">
        <f t="shared" si="36"/>
        <v>1.0425354462051709E-2</v>
      </c>
      <c r="L310" s="151">
        <f t="shared" si="35"/>
        <v>44.635633861551284</v>
      </c>
      <c r="M310" s="151">
        <f t="shared" si="37"/>
        <v>9.8198394495412824</v>
      </c>
      <c r="N310" s="151">
        <v>7.2606336715676125</v>
      </c>
      <c r="O310" s="151">
        <v>18.507342587004626</v>
      </c>
      <c r="P310" s="794">
        <v>4.1039887753056732</v>
      </c>
      <c r="Q310" s="796">
        <f t="shared" si="34"/>
        <v>5.0027623170976163</v>
      </c>
      <c r="R310" s="725">
        <f t="shared" si="33"/>
        <v>5.4424940801261888E-2</v>
      </c>
    </row>
    <row r="311" spans="1:18" x14ac:dyDescent="0.3">
      <c r="A311" s="286">
        <v>228</v>
      </c>
      <c r="B311" s="321" t="s">
        <v>2101</v>
      </c>
      <c r="C311" s="146">
        <v>1448.01</v>
      </c>
      <c r="D311" s="159">
        <v>53.8</v>
      </c>
      <c r="E311" s="159"/>
      <c r="F311" s="524">
        <f t="shared" si="31"/>
        <v>1501.81</v>
      </c>
      <c r="G311" s="726">
        <v>21</v>
      </c>
      <c r="H311" s="146">
        <v>1</v>
      </c>
      <c r="J311" s="146">
        <f t="shared" si="32"/>
        <v>22</v>
      </c>
      <c r="K311" s="784">
        <f t="shared" si="36"/>
        <v>1.146788990825688E-2</v>
      </c>
      <c r="L311" s="151">
        <f t="shared" si="35"/>
        <v>49.099197247706414</v>
      </c>
      <c r="M311" s="151">
        <f t="shared" si="37"/>
        <v>10.801823394495411</v>
      </c>
      <c r="N311" s="151">
        <v>7.9866970387243725</v>
      </c>
      <c r="O311" s="151">
        <v>20.358076845705089</v>
      </c>
      <c r="P311" s="794">
        <v>4.5143876528362403</v>
      </c>
      <c r="Q311" s="796">
        <f t="shared" si="34"/>
        <v>5.5030385488073774</v>
      </c>
      <c r="R311" s="725">
        <f t="shared" si="33"/>
        <v>5.6447543391469734E-2</v>
      </c>
    </row>
    <row r="312" spans="1:18" x14ac:dyDescent="0.3">
      <c r="A312" s="365">
        <v>229</v>
      </c>
      <c r="B312" s="321" t="s">
        <v>2102</v>
      </c>
      <c r="C312" s="146">
        <v>938.2</v>
      </c>
      <c r="D312" s="159"/>
      <c r="E312" s="159">
        <v>31.8</v>
      </c>
      <c r="F312" s="524">
        <f t="shared" si="31"/>
        <v>970</v>
      </c>
      <c r="G312" s="726">
        <v>16</v>
      </c>
      <c r="I312" s="146">
        <v>1</v>
      </c>
      <c r="J312" s="146">
        <f t="shared" si="32"/>
        <v>17</v>
      </c>
      <c r="K312" s="784">
        <f t="shared" si="36"/>
        <v>8.8615512927439528E-3</v>
      </c>
      <c r="L312" s="151">
        <f t="shared" si="35"/>
        <v>37.940288782318596</v>
      </c>
      <c r="M312" s="151">
        <f t="shared" si="37"/>
        <v>8.3468635321100919</v>
      </c>
      <c r="N312" s="151">
        <v>6.1715386208324707</v>
      </c>
      <c r="O312" s="151">
        <v>15.731241198953931</v>
      </c>
      <c r="P312" s="794">
        <v>3.488390459009822</v>
      </c>
      <c r="Q312" s="796">
        <f t="shared" si="34"/>
        <v>4.2523479695329733</v>
      </c>
      <c r="R312" s="725">
        <f t="shared" si="33"/>
        <v>6.7532766981847875E-2</v>
      </c>
    </row>
    <row r="313" spans="1:18" x14ac:dyDescent="0.3">
      <c r="A313" s="286">
        <v>230</v>
      </c>
      <c r="B313" s="321" t="s">
        <v>2103</v>
      </c>
      <c r="C313" s="146">
        <v>2158</v>
      </c>
      <c r="D313" s="159"/>
      <c r="E313" s="159"/>
      <c r="F313" s="524">
        <f t="shared" si="31"/>
        <v>2158</v>
      </c>
      <c r="G313" s="726">
        <v>29</v>
      </c>
      <c r="J313" s="146">
        <f t="shared" si="32"/>
        <v>29</v>
      </c>
      <c r="K313" s="784">
        <f t="shared" si="36"/>
        <v>1.5116763969974979E-2</v>
      </c>
      <c r="L313" s="151">
        <f t="shared" si="35"/>
        <v>64.721669099249368</v>
      </c>
      <c r="M313" s="151">
        <f t="shared" si="37"/>
        <v>14.238767201834861</v>
      </c>
      <c r="N313" s="151">
        <v>10.527918823773037</v>
      </c>
      <c r="O313" s="151">
        <v>26.835646751156705</v>
      </c>
      <c r="P313" s="794">
        <v>5.9507837241932258</v>
      </c>
      <c r="Q313" s="796">
        <f t="shared" si="34"/>
        <v>7.2540053597915426</v>
      </c>
      <c r="R313" s="725">
        <f t="shared" si="33"/>
        <v>5.1782607403352256E-2</v>
      </c>
    </row>
    <row r="314" spans="1:18" x14ac:dyDescent="0.3">
      <c r="A314" s="286">
        <v>231</v>
      </c>
      <c r="B314" s="321" t="s">
        <v>2104</v>
      </c>
      <c r="C314" s="146">
        <v>700</v>
      </c>
      <c r="D314" s="159"/>
      <c r="E314" s="159">
        <v>29.1</v>
      </c>
      <c r="F314" s="524">
        <f t="shared" ref="F314:F343" si="38">C314+D314+E314</f>
        <v>729.1</v>
      </c>
      <c r="G314" s="726">
        <v>10</v>
      </c>
      <c r="I314" s="146">
        <v>1</v>
      </c>
      <c r="J314" s="146">
        <f t="shared" ref="J314:J348" si="39">G314+H314+I314</f>
        <v>11</v>
      </c>
      <c r="K314" s="784">
        <f t="shared" si="36"/>
        <v>5.7339449541284398E-3</v>
      </c>
      <c r="L314" s="151">
        <f t="shared" si="35"/>
        <v>24.549598623853207</v>
      </c>
      <c r="M314" s="151">
        <f t="shared" si="37"/>
        <v>5.4009116972477056</v>
      </c>
      <c r="N314" s="151">
        <v>3.9933485193621863</v>
      </c>
      <c r="O314" s="151">
        <v>10.179038422852544</v>
      </c>
      <c r="P314" s="794">
        <v>2.2571938264181202</v>
      </c>
      <c r="Q314" s="796">
        <f t="shared" si="34"/>
        <v>2.7515192744036887</v>
      </c>
      <c r="R314" s="725">
        <f t="shared" si="33"/>
        <v>5.8135705075259336E-2</v>
      </c>
    </row>
    <row r="315" spans="1:18" x14ac:dyDescent="0.3">
      <c r="A315" s="365">
        <v>232</v>
      </c>
      <c r="B315" s="321" t="s">
        <v>2105</v>
      </c>
      <c r="C315" s="146">
        <v>913.54</v>
      </c>
      <c r="D315" s="159">
        <v>123.3</v>
      </c>
      <c r="E315" s="159">
        <v>15.2</v>
      </c>
      <c r="F315" s="524">
        <f t="shared" si="38"/>
        <v>1052.04</v>
      </c>
      <c r="G315" s="726">
        <v>14</v>
      </c>
      <c r="H315" s="146">
        <v>2</v>
      </c>
      <c r="I315" s="146">
        <v>1</v>
      </c>
      <c r="J315" s="146">
        <f t="shared" si="39"/>
        <v>17</v>
      </c>
      <c r="K315" s="784">
        <f t="shared" si="36"/>
        <v>8.8615512927439528E-3</v>
      </c>
      <c r="L315" s="151">
        <f t="shared" si="35"/>
        <v>37.940288782318596</v>
      </c>
      <c r="M315" s="151">
        <f t="shared" si="37"/>
        <v>8.3468635321100919</v>
      </c>
      <c r="N315" s="151">
        <v>6.1715386208324707</v>
      </c>
      <c r="O315" s="151">
        <v>15.731241198953931</v>
      </c>
      <c r="P315" s="794">
        <v>3.488390459009822</v>
      </c>
      <c r="Q315" s="796">
        <f t="shared" si="34"/>
        <v>4.2523479695329733</v>
      </c>
      <c r="R315" s="725">
        <f t="shared" si="33"/>
        <v>6.2266438512216686E-2</v>
      </c>
    </row>
    <row r="316" spans="1:18" x14ac:dyDescent="0.3">
      <c r="A316" s="286">
        <v>233</v>
      </c>
      <c r="B316" s="321" t="s">
        <v>2106</v>
      </c>
      <c r="C316" s="146">
        <v>608.6</v>
      </c>
      <c r="D316" s="159"/>
      <c r="E316" s="159"/>
      <c r="F316" s="524">
        <f t="shared" si="38"/>
        <v>608.6</v>
      </c>
      <c r="G316" s="726">
        <v>13</v>
      </c>
      <c r="J316" s="146">
        <f t="shared" si="39"/>
        <v>13</v>
      </c>
      <c r="K316" s="784">
        <f t="shared" si="36"/>
        <v>6.7764804003336114E-3</v>
      </c>
      <c r="L316" s="151">
        <f t="shared" si="35"/>
        <v>29.01316201000834</v>
      </c>
      <c r="M316" s="151">
        <f t="shared" si="37"/>
        <v>6.3828956422018353</v>
      </c>
      <c r="N316" s="151">
        <v>4.7194118865189481</v>
      </c>
      <c r="O316" s="151">
        <v>12.029772681553007</v>
      </c>
      <c r="P316" s="794">
        <v>2.6675927039486873</v>
      </c>
      <c r="Q316" s="796">
        <f t="shared" si="34"/>
        <v>3.2517955061134503</v>
      </c>
      <c r="R316" s="725">
        <f t="shared" si="33"/>
        <v>8.230927216186637E-2</v>
      </c>
    </row>
    <row r="317" spans="1:18" x14ac:dyDescent="0.3">
      <c r="A317" s="286">
        <v>234</v>
      </c>
      <c r="B317" s="321" t="s">
        <v>2107</v>
      </c>
      <c r="C317" s="146">
        <v>415.8</v>
      </c>
      <c r="D317" s="159"/>
      <c r="E317" s="159"/>
      <c r="F317" s="524">
        <f t="shared" si="38"/>
        <v>415.8</v>
      </c>
      <c r="G317" s="726">
        <v>9</v>
      </c>
      <c r="J317" s="146">
        <f t="shared" si="39"/>
        <v>9</v>
      </c>
      <c r="K317" s="784">
        <f t="shared" si="36"/>
        <v>4.6914095079232691E-3</v>
      </c>
      <c r="L317" s="151">
        <f t="shared" si="35"/>
        <v>20.086035237698081</v>
      </c>
      <c r="M317" s="151">
        <f t="shared" si="37"/>
        <v>4.4189277522935777</v>
      </c>
      <c r="N317" s="151">
        <v>3.2672851522054258</v>
      </c>
      <c r="O317" s="151">
        <v>8.3283041641520814</v>
      </c>
      <c r="P317" s="794">
        <v>1.8467949488875528</v>
      </c>
      <c r="Q317" s="796">
        <f t="shared" si="34"/>
        <v>2.2512430426939272</v>
      </c>
      <c r="R317" s="725">
        <f t="shared" si="33"/>
        <v>8.3405632763423013E-2</v>
      </c>
    </row>
    <row r="318" spans="1:18" x14ac:dyDescent="0.3">
      <c r="A318" s="365">
        <v>235</v>
      </c>
      <c r="B318" s="321" t="s">
        <v>2108</v>
      </c>
      <c r="C318" s="146">
        <v>460.4</v>
      </c>
      <c r="D318" s="159"/>
      <c r="E318" s="159"/>
      <c r="F318" s="524">
        <f t="shared" si="38"/>
        <v>460.4</v>
      </c>
      <c r="G318" s="726">
        <v>9</v>
      </c>
      <c r="J318" s="146">
        <f t="shared" si="39"/>
        <v>9</v>
      </c>
      <c r="K318" s="784">
        <f t="shared" si="36"/>
        <v>4.6914095079232691E-3</v>
      </c>
      <c r="L318" s="151">
        <f t="shared" si="35"/>
        <v>20.086035237698081</v>
      </c>
      <c r="M318" s="151">
        <f t="shared" si="37"/>
        <v>4.4189277522935777</v>
      </c>
      <c r="N318" s="151">
        <v>3.2672851522054258</v>
      </c>
      <c r="O318" s="151">
        <v>8.3283041641520814</v>
      </c>
      <c r="P318" s="794">
        <v>1.8467949488875528</v>
      </c>
      <c r="Q318" s="796">
        <f t="shared" si="34"/>
        <v>2.2512430426939272</v>
      </c>
      <c r="R318" s="725">
        <f t="shared" ref="R318:R378" si="40">(P318+O318+M318+L318)/F318</f>
        <v>7.5325938538295598E-2</v>
      </c>
    </row>
    <row r="319" spans="1:18" x14ac:dyDescent="0.3">
      <c r="A319" s="286">
        <v>236</v>
      </c>
      <c r="B319" s="321" t="s">
        <v>2109</v>
      </c>
      <c r="C319" s="146">
        <v>485</v>
      </c>
      <c r="D319" s="159">
        <v>37.9</v>
      </c>
      <c r="E319" s="159">
        <v>50.1</v>
      </c>
      <c r="F319" s="524">
        <f t="shared" si="38"/>
        <v>573</v>
      </c>
      <c r="G319" s="726">
        <v>11</v>
      </c>
      <c r="H319" s="146">
        <v>1</v>
      </c>
      <c r="I319" s="146">
        <v>2</v>
      </c>
      <c r="J319" s="146">
        <f t="shared" si="39"/>
        <v>14</v>
      </c>
      <c r="K319" s="784">
        <f t="shared" si="36"/>
        <v>7.2977481234361968E-3</v>
      </c>
      <c r="L319" s="151">
        <f t="shared" si="35"/>
        <v>31.244943703085902</v>
      </c>
      <c r="M319" s="151">
        <f t="shared" si="37"/>
        <v>6.8738876146788987</v>
      </c>
      <c r="N319" s="151">
        <v>5.0824435700973281</v>
      </c>
      <c r="O319" s="151">
        <v>12.955139810903237</v>
      </c>
      <c r="P319" s="794">
        <v>2.8727921427139709</v>
      </c>
      <c r="Q319" s="796">
        <f t="shared" si="34"/>
        <v>3.5019336219683308</v>
      </c>
      <c r="R319" s="725">
        <f t="shared" si="40"/>
        <v>9.4147928920387453E-2</v>
      </c>
    </row>
    <row r="320" spans="1:18" x14ac:dyDescent="0.3">
      <c r="A320" s="286">
        <v>237</v>
      </c>
      <c r="B320" s="321" t="s">
        <v>2110</v>
      </c>
      <c r="C320" s="146">
        <v>791.22</v>
      </c>
      <c r="D320" s="159"/>
      <c r="E320" s="159"/>
      <c r="F320" s="524">
        <f t="shared" si="38"/>
        <v>791.22</v>
      </c>
      <c r="G320" s="726">
        <v>17</v>
      </c>
      <c r="J320" s="146">
        <f t="shared" si="39"/>
        <v>17</v>
      </c>
      <c r="K320" s="784">
        <f t="shared" si="36"/>
        <v>8.8615512927439528E-3</v>
      </c>
      <c r="L320" s="151">
        <f t="shared" si="35"/>
        <v>37.940288782318596</v>
      </c>
      <c r="M320" s="151">
        <f t="shared" si="37"/>
        <v>8.3468635321100919</v>
      </c>
      <c r="N320" s="151">
        <v>6.1715386208324707</v>
      </c>
      <c r="O320" s="151">
        <v>15.731241198953931</v>
      </c>
      <c r="P320" s="794">
        <v>3.488390459009822</v>
      </c>
      <c r="Q320" s="796">
        <f t="shared" si="34"/>
        <v>4.2523479695329733</v>
      </c>
      <c r="R320" s="725">
        <f t="shared" si="40"/>
        <v>8.2792123521135005E-2</v>
      </c>
    </row>
    <row r="321" spans="1:18" x14ac:dyDescent="0.3">
      <c r="A321" s="365">
        <v>238</v>
      </c>
      <c r="B321" s="321" t="s">
        <v>2111</v>
      </c>
      <c r="C321" s="146">
        <v>765.5</v>
      </c>
      <c r="D321" s="159"/>
      <c r="E321" s="159"/>
      <c r="F321" s="524">
        <f t="shared" si="38"/>
        <v>765.5</v>
      </c>
      <c r="G321" s="726">
        <v>19</v>
      </c>
      <c r="J321" s="146">
        <f t="shared" si="39"/>
        <v>19</v>
      </c>
      <c r="K321" s="784">
        <f t="shared" si="36"/>
        <v>9.9040867389491236E-3</v>
      </c>
      <c r="L321" s="151">
        <f t="shared" si="35"/>
        <v>42.403852168473726</v>
      </c>
      <c r="M321" s="151">
        <f t="shared" si="37"/>
        <v>9.3288474770642207</v>
      </c>
      <c r="N321" s="151">
        <v>6.8976019879892316</v>
      </c>
      <c r="O321" s="151">
        <v>17.581975457654394</v>
      </c>
      <c r="P321" s="794">
        <v>3.8987893365403896</v>
      </c>
      <c r="Q321" s="796">
        <f t="shared" si="34"/>
        <v>4.7526242012427353</v>
      </c>
      <c r="R321" s="725">
        <f t="shared" si="40"/>
        <v>9.5641364388938901E-2</v>
      </c>
    </row>
    <row r="322" spans="1:18" x14ac:dyDescent="0.3">
      <c r="A322" s="286">
        <v>239</v>
      </c>
      <c r="B322" s="321" t="s">
        <v>2112</v>
      </c>
      <c r="C322" s="146">
        <v>777.3</v>
      </c>
      <c r="D322" s="159"/>
      <c r="E322" s="159">
        <v>28.9</v>
      </c>
      <c r="F322" s="524">
        <f t="shared" si="38"/>
        <v>806.19999999999993</v>
      </c>
      <c r="G322" s="726">
        <v>20</v>
      </c>
      <c r="I322" s="146">
        <v>1</v>
      </c>
      <c r="J322" s="146">
        <f t="shared" si="39"/>
        <v>21</v>
      </c>
      <c r="K322" s="784">
        <f t="shared" si="36"/>
        <v>1.0946622185154294E-2</v>
      </c>
      <c r="L322" s="151">
        <f t="shared" si="35"/>
        <v>46.867415554628849</v>
      </c>
      <c r="M322" s="151">
        <f t="shared" si="37"/>
        <v>10.310831422018348</v>
      </c>
      <c r="N322" s="151">
        <v>7.6236653551459916</v>
      </c>
      <c r="O322" s="151">
        <v>19.432709716354857</v>
      </c>
      <c r="P322" s="794">
        <v>4.3091882140709563</v>
      </c>
      <c r="Q322" s="796">
        <f t="shared" si="34"/>
        <v>5.2529004329524964</v>
      </c>
      <c r="R322" s="725">
        <f t="shared" si="40"/>
        <v>0.10037229584107296</v>
      </c>
    </row>
    <row r="323" spans="1:18" x14ac:dyDescent="0.3">
      <c r="A323" s="286">
        <v>240</v>
      </c>
      <c r="B323" s="321" t="s">
        <v>2113</v>
      </c>
      <c r="C323" s="146">
        <v>723.6</v>
      </c>
      <c r="D323" s="159"/>
      <c r="E323" s="159">
        <v>29.4</v>
      </c>
      <c r="F323" s="524">
        <f t="shared" si="38"/>
        <v>753</v>
      </c>
      <c r="G323" s="726">
        <v>18</v>
      </c>
      <c r="I323" s="146">
        <v>1</v>
      </c>
      <c r="J323" s="146">
        <f t="shared" si="39"/>
        <v>19</v>
      </c>
      <c r="K323" s="784">
        <f t="shared" si="36"/>
        <v>9.9040867389491236E-3</v>
      </c>
      <c r="L323" s="151">
        <f t="shared" si="35"/>
        <v>42.403852168473726</v>
      </c>
      <c r="M323" s="151">
        <f t="shared" si="37"/>
        <v>9.3288474770642207</v>
      </c>
      <c r="N323" s="151">
        <v>6.8976019879892316</v>
      </c>
      <c r="O323" s="151">
        <v>17.581975457654394</v>
      </c>
      <c r="P323" s="794">
        <v>3.8987893365403896</v>
      </c>
      <c r="Q323" s="796">
        <f t="shared" si="34"/>
        <v>4.7526242012427353</v>
      </c>
      <c r="R323" s="725">
        <f t="shared" si="40"/>
        <v>9.7229036440548117E-2</v>
      </c>
    </row>
    <row r="324" spans="1:18" x14ac:dyDescent="0.3">
      <c r="A324" s="365">
        <v>241</v>
      </c>
      <c r="B324" s="321" t="s">
        <v>2114</v>
      </c>
      <c r="C324" s="146">
        <v>579.6</v>
      </c>
      <c r="D324" s="159"/>
      <c r="E324" s="159">
        <v>32.6</v>
      </c>
      <c r="F324" s="524">
        <f t="shared" si="38"/>
        <v>612.20000000000005</v>
      </c>
      <c r="G324" s="726">
        <v>15</v>
      </c>
      <c r="I324" s="146">
        <v>1</v>
      </c>
      <c r="J324" s="146">
        <f t="shared" si="39"/>
        <v>16</v>
      </c>
      <c r="K324" s="784">
        <f t="shared" si="36"/>
        <v>8.3402835696413675E-3</v>
      </c>
      <c r="L324" s="151">
        <f t="shared" si="35"/>
        <v>35.708507089241031</v>
      </c>
      <c r="M324" s="151">
        <f t="shared" si="37"/>
        <v>7.8558715596330266</v>
      </c>
      <c r="N324" s="151">
        <v>5.8085069372540898</v>
      </c>
      <c r="O324" s="151">
        <v>14.8058740696037</v>
      </c>
      <c r="P324" s="794">
        <v>3.2831910202445385</v>
      </c>
      <c r="Q324" s="796">
        <f t="shared" si="34"/>
        <v>4.0022098536780923</v>
      </c>
      <c r="R324" s="725">
        <f t="shared" si="40"/>
        <v>0.10070801002731508</v>
      </c>
    </row>
    <row r="325" spans="1:18" x14ac:dyDescent="0.3">
      <c r="A325" s="286">
        <v>242</v>
      </c>
      <c r="B325" s="321" t="s">
        <v>2115</v>
      </c>
      <c r="C325" s="146">
        <v>611.79999999999995</v>
      </c>
      <c r="D325" s="159"/>
      <c r="E325" s="159"/>
      <c r="F325" s="524">
        <f t="shared" si="38"/>
        <v>611.79999999999995</v>
      </c>
      <c r="G325" s="726">
        <v>13</v>
      </c>
      <c r="J325" s="146">
        <f t="shared" si="39"/>
        <v>13</v>
      </c>
      <c r="K325" s="784">
        <f t="shared" si="36"/>
        <v>6.7764804003336114E-3</v>
      </c>
      <c r="L325" s="151">
        <f t="shared" si="35"/>
        <v>29.01316201000834</v>
      </c>
      <c r="M325" s="151">
        <f t="shared" si="37"/>
        <v>6.3828956422018353</v>
      </c>
      <c r="N325" s="151">
        <v>4.7194118865189481</v>
      </c>
      <c r="O325" s="151">
        <v>12.029772681553007</v>
      </c>
      <c r="P325" s="794">
        <v>2.6675927039486873</v>
      </c>
      <c r="Q325" s="796">
        <f t="shared" ref="Q325:Q385" si="41">P325*1.219</f>
        <v>3.2517955061134503</v>
      </c>
      <c r="R325" s="725">
        <f t="shared" si="40"/>
        <v>8.1878756191094929E-2</v>
      </c>
    </row>
    <row r="326" spans="1:18" x14ac:dyDescent="0.3">
      <c r="A326" s="286">
        <v>243</v>
      </c>
      <c r="B326" s="321" t="s">
        <v>2116</v>
      </c>
      <c r="C326" s="146">
        <v>510.4</v>
      </c>
      <c r="D326" s="159"/>
      <c r="E326" s="159"/>
      <c r="F326" s="524">
        <f t="shared" si="38"/>
        <v>510.4</v>
      </c>
      <c r="G326" s="726">
        <v>8</v>
      </c>
      <c r="J326" s="146">
        <f t="shared" si="39"/>
        <v>8</v>
      </c>
      <c r="K326" s="784">
        <f t="shared" si="36"/>
        <v>4.1701417848206837E-3</v>
      </c>
      <c r="L326" s="151">
        <f t="shared" si="35"/>
        <v>17.854253544620516</v>
      </c>
      <c r="M326" s="151">
        <f t="shared" si="37"/>
        <v>3.9279357798165133</v>
      </c>
      <c r="N326" s="151">
        <v>2.9042534686270449</v>
      </c>
      <c r="O326" s="151">
        <v>7.4029370348018499</v>
      </c>
      <c r="P326" s="794">
        <v>1.6415955101222692</v>
      </c>
      <c r="Q326" s="796">
        <f t="shared" si="41"/>
        <v>2.0011049268390462</v>
      </c>
      <c r="R326" s="725">
        <f t="shared" si="40"/>
        <v>6.0397182345927017E-2</v>
      </c>
    </row>
    <row r="327" spans="1:18" x14ac:dyDescent="0.3">
      <c r="A327" s="365">
        <v>244</v>
      </c>
      <c r="B327" s="321" t="s">
        <v>2117</v>
      </c>
      <c r="C327" s="146">
        <v>564</v>
      </c>
      <c r="D327" s="159">
        <v>87.5</v>
      </c>
      <c r="E327" s="159"/>
      <c r="F327" s="524">
        <f t="shared" si="38"/>
        <v>651.5</v>
      </c>
      <c r="G327" s="726">
        <v>12</v>
      </c>
      <c r="H327" s="146">
        <v>2</v>
      </c>
      <c r="J327" s="146">
        <f t="shared" si="39"/>
        <v>14</v>
      </c>
      <c r="K327" s="784">
        <f t="shared" si="36"/>
        <v>7.2977481234361968E-3</v>
      </c>
      <c r="L327" s="151">
        <f t="shared" ref="L327:L390" si="42">K327*4281.45</f>
        <v>31.244943703085902</v>
      </c>
      <c r="M327" s="151">
        <f t="shared" si="37"/>
        <v>6.8738876146788987</v>
      </c>
      <c r="N327" s="151">
        <v>5.0824435700973281</v>
      </c>
      <c r="O327" s="151">
        <v>12.955139810903237</v>
      </c>
      <c r="P327" s="794">
        <v>2.8727921427139709</v>
      </c>
      <c r="Q327" s="796">
        <f t="shared" si="41"/>
        <v>3.5019336219683308</v>
      </c>
      <c r="R327" s="725">
        <f t="shared" si="40"/>
        <v>8.2803934415014602E-2</v>
      </c>
    </row>
    <row r="328" spans="1:18" ht="14.5" x14ac:dyDescent="0.35">
      <c r="A328" s="286">
        <v>245</v>
      </c>
      <c r="B328" s="329" t="s">
        <v>2118</v>
      </c>
      <c r="C328" s="146">
        <v>699.7</v>
      </c>
      <c r="D328" s="159">
        <v>90.2</v>
      </c>
      <c r="E328" s="159"/>
      <c r="F328" s="524">
        <f t="shared" si="38"/>
        <v>789.90000000000009</v>
      </c>
      <c r="G328" s="726">
        <v>13</v>
      </c>
      <c r="H328" s="146">
        <v>2</v>
      </c>
      <c r="J328" s="146">
        <f t="shared" si="39"/>
        <v>15</v>
      </c>
      <c r="K328" s="784">
        <f t="shared" si="36"/>
        <v>7.8190158465387821E-3</v>
      </c>
      <c r="L328" s="151">
        <f t="shared" si="42"/>
        <v>33.476725396163467</v>
      </c>
      <c r="M328" s="151">
        <f t="shared" si="37"/>
        <v>7.3648795871559622</v>
      </c>
      <c r="N328" s="151">
        <v>5.4454752536757089</v>
      </c>
      <c r="O328" s="151">
        <v>13.88050694025347</v>
      </c>
      <c r="P328" s="794">
        <v>3.0779915814792549</v>
      </c>
      <c r="Q328" s="796">
        <f t="shared" si="41"/>
        <v>3.7520717378232118</v>
      </c>
      <c r="R328" s="725">
        <f t="shared" si="40"/>
        <v>7.3173950506459223E-2</v>
      </c>
    </row>
    <row r="329" spans="1:18" x14ac:dyDescent="0.3">
      <c r="A329" s="286">
        <v>246</v>
      </c>
      <c r="B329" s="321" t="s">
        <v>2119</v>
      </c>
      <c r="C329" s="146">
        <v>770.6</v>
      </c>
      <c r="D329" s="159"/>
      <c r="E329" s="159"/>
      <c r="F329" s="524">
        <f t="shared" si="38"/>
        <v>770.6</v>
      </c>
      <c r="G329" s="726">
        <v>17</v>
      </c>
      <c r="J329" s="146">
        <f t="shared" si="39"/>
        <v>17</v>
      </c>
      <c r="K329" s="784">
        <f t="shared" si="36"/>
        <v>8.8615512927439528E-3</v>
      </c>
      <c r="L329" s="151">
        <f t="shared" si="42"/>
        <v>37.940288782318596</v>
      </c>
      <c r="M329" s="151">
        <f t="shared" si="37"/>
        <v>8.3468635321100919</v>
      </c>
      <c r="N329" s="151">
        <v>6.1715386208324707</v>
      </c>
      <c r="O329" s="151">
        <v>15.731241198953931</v>
      </c>
      <c r="P329" s="794">
        <v>3.488390459009822</v>
      </c>
      <c r="Q329" s="796">
        <f t="shared" si="41"/>
        <v>4.2523479695329733</v>
      </c>
      <c r="R329" s="725">
        <f t="shared" si="40"/>
        <v>8.5007505803779443E-2</v>
      </c>
    </row>
    <row r="330" spans="1:18" x14ac:dyDescent="0.3">
      <c r="A330" s="365">
        <v>247</v>
      </c>
      <c r="B330" s="321" t="s">
        <v>2120</v>
      </c>
      <c r="C330" s="146">
        <v>958.2</v>
      </c>
      <c r="D330" s="159"/>
      <c r="E330" s="159"/>
      <c r="F330" s="524">
        <f t="shared" si="38"/>
        <v>958.2</v>
      </c>
      <c r="G330" s="726">
        <v>16</v>
      </c>
      <c r="J330" s="146">
        <f t="shared" si="39"/>
        <v>16</v>
      </c>
      <c r="K330" s="784">
        <f t="shared" si="36"/>
        <v>8.3402835696413675E-3</v>
      </c>
      <c r="L330" s="151">
        <f t="shared" si="42"/>
        <v>35.708507089241031</v>
      </c>
      <c r="M330" s="151">
        <f t="shared" si="37"/>
        <v>7.8558715596330266</v>
      </c>
      <c r="N330" s="151">
        <v>5.8085069372540898</v>
      </c>
      <c r="O330" s="151">
        <v>14.8058740696037</v>
      </c>
      <c r="P330" s="794">
        <v>3.2831910202445385</v>
      </c>
      <c r="Q330" s="796">
        <f t="shared" si="41"/>
        <v>4.0022098536780923</v>
      </c>
      <c r="R330" s="725">
        <f t="shared" si="40"/>
        <v>6.4342980315928083E-2</v>
      </c>
    </row>
    <row r="331" spans="1:18" x14ac:dyDescent="0.3">
      <c r="A331" s="286">
        <v>248</v>
      </c>
      <c r="B331" s="321" t="s">
        <v>2121</v>
      </c>
      <c r="C331" s="146">
        <v>950.92</v>
      </c>
      <c r="D331" s="159">
        <v>124.7</v>
      </c>
      <c r="E331" s="159">
        <v>118.8</v>
      </c>
      <c r="F331" s="524">
        <f t="shared" si="38"/>
        <v>1194.4199999999998</v>
      </c>
      <c r="G331" s="726">
        <v>14</v>
      </c>
      <c r="H331" s="146">
        <v>1</v>
      </c>
      <c r="I331" s="146">
        <v>2</v>
      </c>
      <c r="J331" s="146">
        <f t="shared" si="39"/>
        <v>17</v>
      </c>
      <c r="K331" s="784">
        <f t="shared" si="36"/>
        <v>8.8615512927439528E-3</v>
      </c>
      <c r="L331" s="151">
        <f t="shared" si="42"/>
        <v>37.940288782318596</v>
      </c>
      <c r="M331" s="151">
        <f t="shared" si="37"/>
        <v>8.3468635321100919</v>
      </c>
      <c r="N331" s="151">
        <v>6.1715386208324707</v>
      </c>
      <c r="O331" s="151">
        <v>15.731241198953931</v>
      </c>
      <c r="P331" s="794">
        <v>3.488390459009822</v>
      </c>
      <c r="Q331" s="796">
        <f t="shared" si="41"/>
        <v>4.2523479695329733</v>
      </c>
      <c r="R331" s="725">
        <f t="shared" si="40"/>
        <v>5.4844011296187649E-2</v>
      </c>
    </row>
    <row r="332" spans="1:18" x14ac:dyDescent="0.3">
      <c r="A332" s="286">
        <v>249</v>
      </c>
      <c r="B332" s="321" t="s">
        <v>2122</v>
      </c>
      <c r="C332" s="146">
        <v>290.51</v>
      </c>
      <c r="D332" s="159">
        <v>32.65</v>
      </c>
      <c r="E332" s="159">
        <v>114.7</v>
      </c>
      <c r="F332" s="524">
        <f t="shared" si="38"/>
        <v>437.85999999999996</v>
      </c>
      <c r="G332" s="726">
        <v>8</v>
      </c>
      <c r="H332" s="146">
        <v>1</v>
      </c>
      <c r="I332" s="146">
        <v>3</v>
      </c>
      <c r="J332" s="146">
        <f t="shared" si="39"/>
        <v>12</v>
      </c>
      <c r="K332" s="784">
        <f t="shared" si="36"/>
        <v>6.255212677231026E-3</v>
      </c>
      <c r="L332" s="151">
        <f t="shared" si="42"/>
        <v>26.781380316930775</v>
      </c>
      <c r="M332" s="151">
        <f t="shared" si="37"/>
        <v>5.8919036697247709</v>
      </c>
      <c r="N332" s="151">
        <v>4.3563802029405672</v>
      </c>
      <c r="O332" s="151">
        <v>11.104405552202774</v>
      </c>
      <c r="P332" s="794">
        <v>2.4623932651834037</v>
      </c>
      <c r="Q332" s="796">
        <f t="shared" si="41"/>
        <v>3.0016573902585693</v>
      </c>
      <c r="R332" s="725">
        <f t="shared" si="40"/>
        <v>0.1056047202394412</v>
      </c>
    </row>
    <row r="333" spans="1:18" x14ac:dyDescent="0.3">
      <c r="A333" s="365">
        <v>250</v>
      </c>
      <c r="B333" s="321" t="s">
        <v>2123</v>
      </c>
      <c r="C333" s="146">
        <v>612.5</v>
      </c>
      <c r="D333" s="159">
        <v>100</v>
      </c>
      <c r="E333" s="159"/>
      <c r="F333" s="524">
        <f t="shared" si="38"/>
        <v>712.5</v>
      </c>
      <c r="G333" s="726">
        <v>13</v>
      </c>
      <c r="H333" s="146">
        <v>1</v>
      </c>
      <c r="J333" s="146">
        <f t="shared" si="39"/>
        <v>14</v>
      </c>
      <c r="K333" s="784">
        <f t="shared" si="36"/>
        <v>7.2977481234361968E-3</v>
      </c>
      <c r="L333" s="151">
        <f t="shared" si="42"/>
        <v>31.244943703085902</v>
      </c>
      <c r="M333" s="151">
        <f t="shared" si="37"/>
        <v>6.8738876146788987</v>
      </c>
      <c r="N333" s="151">
        <v>5.0824435700973281</v>
      </c>
      <c r="O333" s="151">
        <v>12.955139810903237</v>
      </c>
      <c r="P333" s="794">
        <v>2.8727921427139709</v>
      </c>
      <c r="Q333" s="796">
        <f t="shared" si="41"/>
        <v>3.5019336219683308</v>
      </c>
      <c r="R333" s="725">
        <f t="shared" si="40"/>
        <v>7.5714755468606329E-2</v>
      </c>
    </row>
    <row r="334" spans="1:18" x14ac:dyDescent="0.3">
      <c r="A334" s="286">
        <v>251</v>
      </c>
      <c r="B334" s="321" t="s">
        <v>2124</v>
      </c>
      <c r="C334" s="146">
        <v>1001.86</v>
      </c>
      <c r="D334" s="159">
        <v>33.200000000000003</v>
      </c>
      <c r="E334" s="159"/>
      <c r="F334" s="524">
        <f t="shared" si="38"/>
        <v>1035.06</v>
      </c>
      <c r="G334" s="726">
        <v>17</v>
      </c>
      <c r="H334" s="146">
        <v>1</v>
      </c>
      <c r="J334" s="146">
        <f t="shared" si="39"/>
        <v>18</v>
      </c>
      <c r="K334" s="784">
        <f t="shared" si="36"/>
        <v>9.3828190158465382E-3</v>
      </c>
      <c r="L334" s="151">
        <f t="shared" si="42"/>
        <v>40.172070475396161</v>
      </c>
      <c r="M334" s="151">
        <f t="shared" si="37"/>
        <v>8.8378555045871554</v>
      </c>
      <c r="N334" s="151">
        <v>6.5345703044108516</v>
      </c>
      <c r="O334" s="151">
        <v>16.656608328304163</v>
      </c>
      <c r="P334" s="794">
        <v>3.6935898977751056</v>
      </c>
      <c r="Q334" s="796">
        <f t="shared" si="41"/>
        <v>4.5024860853878543</v>
      </c>
      <c r="R334" s="725">
        <f t="shared" si="40"/>
        <v>6.7010728079592088E-2</v>
      </c>
    </row>
    <row r="335" spans="1:18" x14ac:dyDescent="0.3">
      <c r="A335" s="286">
        <v>252</v>
      </c>
      <c r="B335" s="321" t="s">
        <v>2125</v>
      </c>
      <c r="C335" s="146">
        <v>592</v>
      </c>
      <c r="D335" s="159"/>
      <c r="E335" s="159">
        <v>92.4</v>
      </c>
      <c r="F335" s="524">
        <f t="shared" si="38"/>
        <v>684.4</v>
      </c>
      <c r="G335" s="726">
        <v>13</v>
      </c>
      <c r="I335" s="146">
        <v>1</v>
      </c>
      <c r="J335" s="146">
        <f t="shared" si="39"/>
        <v>14</v>
      </c>
      <c r="K335" s="784">
        <f t="shared" si="36"/>
        <v>7.2977481234361968E-3</v>
      </c>
      <c r="L335" s="151">
        <f t="shared" si="42"/>
        <v>31.244943703085902</v>
      </c>
      <c r="M335" s="151">
        <f t="shared" si="37"/>
        <v>6.8738876146788987</v>
      </c>
      <c r="N335" s="151">
        <v>5.0824435700973281</v>
      </c>
      <c r="O335" s="151">
        <v>12.955139810903237</v>
      </c>
      <c r="P335" s="794">
        <v>2.8727921427139709</v>
      </c>
      <c r="Q335" s="796">
        <f t="shared" si="41"/>
        <v>3.5019336219683308</v>
      </c>
      <c r="R335" s="725">
        <f t="shared" si="40"/>
        <v>7.8823441366718316E-2</v>
      </c>
    </row>
    <row r="336" spans="1:18" x14ac:dyDescent="0.3">
      <c r="A336" s="365">
        <v>253</v>
      </c>
      <c r="B336" s="321" t="s">
        <v>2126</v>
      </c>
      <c r="C336" s="146">
        <v>796.45</v>
      </c>
      <c r="D336" s="159">
        <v>32.4</v>
      </c>
      <c r="E336" s="159">
        <v>30</v>
      </c>
      <c r="F336" s="524">
        <f t="shared" si="38"/>
        <v>858.85</v>
      </c>
      <c r="G336" s="726">
        <v>16</v>
      </c>
      <c r="H336" s="146">
        <v>1</v>
      </c>
      <c r="I336" s="146">
        <v>1</v>
      </c>
      <c r="J336" s="146">
        <f t="shared" si="39"/>
        <v>18</v>
      </c>
      <c r="K336" s="784">
        <f t="shared" si="36"/>
        <v>9.3828190158465382E-3</v>
      </c>
      <c r="L336" s="151">
        <f t="shared" si="42"/>
        <v>40.172070475396161</v>
      </c>
      <c r="M336" s="151">
        <f t="shared" si="37"/>
        <v>8.8378555045871554</v>
      </c>
      <c r="N336" s="151">
        <v>6.5345703044108516</v>
      </c>
      <c r="O336" s="151">
        <v>16.656608328304163</v>
      </c>
      <c r="P336" s="794">
        <v>3.6935898977751056</v>
      </c>
      <c r="Q336" s="796">
        <f t="shared" si="41"/>
        <v>4.5024860853878543</v>
      </c>
      <c r="R336" s="725">
        <f t="shared" si="40"/>
        <v>8.0759299302628609E-2</v>
      </c>
    </row>
    <row r="337" spans="1:28" x14ac:dyDescent="0.3">
      <c r="A337" s="286">
        <v>254</v>
      </c>
      <c r="B337" s="321" t="s">
        <v>2127</v>
      </c>
      <c r="C337" s="146">
        <v>711</v>
      </c>
      <c r="D337" s="159"/>
      <c r="E337" s="159">
        <v>116.7</v>
      </c>
      <c r="F337" s="524">
        <f t="shared" si="38"/>
        <v>827.7</v>
      </c>
      <c r="G337" s="726">
        <v>14</v>
      </c>
      <c r="I337" s="146">
        <v>2</v>
      </c>
      <c r="J337" s="146">
        <f t="shared" si="39"/>
        <v>16</v>
      </c>
      <c r="K337" s="784">
        <f t="shared" si="36"/>
        <v>8.3402835696413675E-3</v>
      </c>
      <c r="L337" s="151">
        <f t="shared" si="42"/>
        <v>35.708507089241031</v>
      </c>
      <c r="M337" s="151">
        <f t="shared" si="37"/>
        <v>7.8558715596330266</v>
      </c>
      <c r="N337" s="151">
        <v>5.8085069372540898</v>
      </c>
      <c r="O337" s="151">
        <v>14.8058740696037</v>
      </c>
      <c r="P337" s="794">
        <v>3.2831910202445385</v>
      </c>
      <c r="Q337" s="796">
        <f t="shared" si="41"/>
        <v>4.0022098536780923</v>
      </c>
      <c r="R337" s="725">
        <f t="shared" si="40"/>
        <v>7.4487669129784093E-2</v>
      </c>
    </row>
    <row r="338" spans="1:28" ht="14.5" x14ac:dyDescent="0.35">
      <c r="A338" s="286">
        <v>255</v>
      </c>
      <c r="B338" s="329" t="s">
        <v>2128</v>
      </c>
      <c r="C338" s="146">
        <v>837.19</v>
      </c>
      <c r="D338" s="159"/>
      <c r="E338" s="159"/>
      <c r="F338" s="524">
        <f t="shared" si="38"/>
        <v>837.19</v>
      </c>
      <c r="G338" s="726">
        <v>14</v>
      </c>
      <c r="J338" s="146">
        <f t="shared" si="39"/>
        <v>14</v>
      </c>
      <c r="K338" s="784">
        <f t="shared" si="36"/>
        <v>7.2977481234361968E-3</v>
      </c>
      <c r="L338" s="151">
        <f t="shared" si="42"/>
        <v>31.244943703085902</v>
      </c>
      <c r="M338" s="151">
        <f t="shared" si="37"/>
        <v>6.8738876146788987</v>
      </c>
      <c r="N338" s="151">
        <v>5.0824435700973281</v>
      </c>
      <c r="O338" s="151">
        <v>12.955139810903237</v>
      </c>
      <c r="P338" s="794">
        <v>2.8727921427139709</v>
      </c>
      <c r="Q338" s="796">
        <f t="shared" si="41"/>
        <v>3.5019336219683308</v>
      </c>
      <c r="R338" s="725">
        <f t="shared" si="40"/>
        <v>6.4437897336783775E-2</v>
      </c>
    </row>
    <row r="339" spans="1:28" x14ac:dyDescent="0.3">
      <c r="A339" s="365">
        <v>256</v>
      </c>
      <c r="B339" s="321" t="s">
        <v>2129</v>
      </c>
      <c r="C339" s="146">
        <v>325.10000000000002</v>
      </c>
      <c r="D339" s="159"/>
      <c r="E339" s="159"/>
      <c r="F339" s="524">
        <f t="shared" si="38"/>
        <v>325.10000000000002</v>
      </c>
      <c r="G339" s="726">
        <v>7</v>
      </c>
      <c r="J339" s="146">
        <f t="shared" si="39"/>
        <v>7</v>
      </c>
      <c r="K339" s="784">
        <f t="shared" si="36"/>
        <v>3.6488740617180984E-3</v>
      </c>
      <c r="L339" s="151">
        <f t="shared" si="42"/>
        <v>15.622471851542951</v>
      </c>
      <c r="M339" s="151">
        <f t="shared" si="37"/>
        <v>3.4369438073394494</v>
      </c>
      <c r="N339" s="151">
        <v>2.541221785048664</v>
      </c>
      <c r="O339" s="151">
        <v>6.4775699054516185</v>
      </c>
      <c r="P339" s="794">
        <v>1.4363960713569854</v>
      </c>
      <c r="Q339" s="796">
        <f t="shared" si="41"/>
        <v>1.7509668109841654</v>
      </c>
      <c r="R339" s="725">
        <f t="shared" si="40"/>
        <v>8.2969491343251323E-2</v>
      </c>
    </row>
    <row r="340" spans="1:28" x14ac:dyDescent="0.3">
      <c r="A340" s="286">
        <v>257</v>
      </c>
      <c r="B340" s="321" t="s">
        <v>2130</v>
      </c>
      <c r="C340" s="146">
        <v>456.1</v>
      </c>
      <c r="D340" s="159"/>
      <c r="E340" s="159">
        <v>56.9</v>
      </c>
      <c r="F340" s="524">
        <f t="shared" si="38"/>
        <v>513</v>
      </c>
      <c r="G340" s="726">
        <v>9</v>
      </c>
      <c r="I340" s="146">
        <v>1</v>
      </c>
      <c r="J340" s="146">
        <f t="shared" si="39"/>
        <v>10</v>
      </c>
      <c r="K340" s="784">
        <f t="shared" ref="K340:K347" si="43">2.5/4796*J340</f>
        <v>5.2126772310258545E-3</v>
      </c>
      <c r="L340" s="151">
        <f t="shared" si="42"/>
        <v>22.317816930775642</v>
      </c>
      <c r="M340" s="151">
        <f t="shared" si="37"/>
        <v>4.9099197247706412</v>
      </c>
      <c r="N340" s="151">
        <v>3.6303168357838063</v>
      </c>
      <c r="O340" s="151">
        <v>9.2536712935023129</v>
      </c>
      <c r="P340" s="794">
        <v>2.0519943876528366</v>
      </c>
      <c r="Q340" s="796">
        <f t="shared" si="41"/>
        <v>2.5013811585488082</v>
      </c>
      <c r="R340" s="725">
        <f t="shared" si="40"/>
        <v>7.5113844710918962E-2</v>
      </c>
    </row>
    <row r="341" spans="1:28" x14ac:dyDescent="0.3">
      <c r="A341" s="286">
        <v>258</v>
      </c>
      <c r="B341" s="321" t="s">
        <v>2131</v>
      </c>
      <c r="C341" s="146">
        <v>1004.92</v>
      </c>
      <c r="D341" s="159"/>
      <c r="E341" s="159">
        <v>18.5</v>
      </c>
      <c r="F341" s="524">
        <f t="shared" si="38"/>
        <v>1023.42</v>
      </c>
      <c r="G341" s="726">
        <v>16</v>
      </c>
      <c r="I341" s="146">
        <v>1</v>
      </c>
      <c r="J341" s="146">
        <f t="shared" si="39"/>
        <v>17</v>
      </c>
      <c r="K341" s="784">
        <f t="shared" si="43"/>
        <v>8.8615512927439528E-3</v>
      </c>
      <c r="L341" s="151">
        <f t="shared" si="42"/>
        <v>37.940288782318596</v>
      </c>
      <c r="M341" s="151">
        <f t="shared" si="37"/>
        <v>8.3468635321100919</v>
      </c>
      <c r="N341" s="151">
        <v>6.1715386208324707</v>
      </c>
      <c r="O341" s="151">
        <v>15.731241198953931</v>
      </c>
      <c r="P341" s="794">
        <v>3.488390459009822</v>
      </c>
      <c r="Q341" s="796">
        <f t="shared" si="41"/>
        <v>4.2523479695329733</v>
      </c>
      <c r="R341" s="725">
        <f t="shared" si="40"/>
        <v>6.4007723097450162E-2</v>
      </c>
    </row>
    <row r="342" spans="1:28" x14ac:dyDescent="0.3">
      <c r="A342" s="365">
        <v>259</v>
      </c>
      <c r="B342" s="321" t="s">
        <v>2158</v>
      </c>
      <c r="C342" s="156">
        <v>539</v>
      </c>
      <c r="D342" s="157"/>
      <c r="E342" s="157">
        <v>38.799999999999997</v>
      </c>
      <c r="F342" s="524">
        <f t="shared" si="38"/>
        <v>577.79999999999995</v>
      </c>
      <c r="G342" s="726">
        <v>17</v>
      </c>
      <c r="I342" s="146">
        <v>1</v>
      </c>
      <c r="J342" s="146">
        <f t="shared" si="39"/>
        <v>18</v>
      </c>
      <c r="K342" s="784">
        <f t="shared" si="43"/>
        <v>9.3828190158465382E-3</v>
      </c>
      <c r="L342" s="151">
        <f t="shared" si="42"/>
        <v>40.172070475396161</v>
      </c>
      <c r="M342" s="151">
        <f t="shared" si="37"/>
        <v>8.8378555045871554</v>
      </c>
      <c r="N342" s="151">
        <v>6.5345703044108516</v>
      </c>
      <c r="O342" s="151">
        <v>16.656608328304163</v>
      </c>
      <c r="P342" s="794">
        <v>3.6935898977751056</v>
      </c>
      <c r="Q342" s="796">
        <f t="shared" si="41"/>
        <v>4.5024860853878543</v>
      </c>
      <c r="R342" s="725">
        <f t="shared" si="40"/>
        <v>0.12004175182773033</v>
      </c>
    </row>
    <row r="343" spans="1:28" x14ac:dyDescent="0.3">
      <c r="A343" s="286">
        <v>260</v>
      </c>
      <c r="B343" s="321" t="s">
        <v>2159</v>
      </c>
      <c r="C343" s="156">
        <v>379.4</v>
      </c>
      <c r="D343" s="157"/>
      <c r="E343" s="157"/>
      <c r="F343" s="524">
        <f t="shared" si="38"/>
        <v>379.4</v>
      </c>
      <c r="G343" s="726">
        <v>9</v>
      </c>
      <c r="J343" s="146">
        <f t="shared" si="39"/>
        <v>9</v>
      </c>
      <c r="K343" s="784">
        <f t="shared" si="43"/>
        <v>4.6914095079232691E-3</v>
      </c>
      <c r="L343" s="151">
        <f t="shared" si="42"/>
        <v>20.086035237698081</v>
      </c>
      <c r="M343" s="151">
        <f t="shared" si="37"/>
        <v>4.4189277522935777</v>
      </c>
      <c r="N343" s="151">
        <v>3.2672851522054258</v>
      </c>
      <c r="O343" s="151">
        <v>8.3283041641520814</v>
      </c>
      <c r="P343" s="794">
        <v>1.8467949488875528</v>
      </c>
      <c r="Q343" s="796">
        <f t="shared" si="41"/>
        <v>2.2512430426939272</v>
      </c>
      <c r="R343" s="725">
        <f t="shared" si="40"/>
        <v>9.1407649190910101E-2</v>
      </c>
    </row>
    <row r="344" spans="1:28" x14ac:dyDescent="0.3">
      <c r="A344" s="286">
        <v>261</v>
      </c>
      <c r="B344" s="327" t="s">
        <v>2192</v>
      </c>
      <c r="C344" s="162">
        <f>1893+1096.4</f>
        <v>2989.4</v>
      </c>
      <c r="D344" s="157"/>
      <c r="E344" s="157"/>
      <c r="F344" s="797">
        <f>C344+D344+E344</f>
        <v>2989.4</v>
      </c>
      <c r="G344" s="146">
        <v>91</v>
      </c>
      <c r="J344" s="146">
        <f t="shared" si="39"/>
        <v>91</v>
      </c>
      <c r="K344" s="784">
        <f t="shared" si="43"/>
        <v>4.7435362802335276E-2</v>
      </c>
      <c r="L344" s="151">
        <f t="shared" si="42"/>
        <v>203.09213407005836</v>
      </c>
      <c r="M344" s="151">
        <f t="shared" si="37"/>
        <v>44.680269495412837</v>
      </c>
      <c r="N344" s="151">
        <v>33.035883205632636</v>
      </c>
      <c r="O344" s="151">
        <v>84.208408770871046</v>
      </c>
      <c r="P344" s="794">
        <v>18.673148927640813</v>
      </c>
      <c r="Q344" s="796">
        <f t="shared" si="41"/>
        <v>22.762568542794153</v>
      </c>
      <c r="R344" s="725">
        <f t="shared" si="40"/>
        <v>0.11729911061215732</v>
      </c>
    </row>
    <row r="345" spans="1:28" x14ac:dyDescent="0.3">
      <c r="A345" s="365">
        <v>262</v>
      </c>
      <c r="B345" s="327" t="s">
        <v>2193</v>
      </c>
      <c r="C345" s="162">
        <v>527.29999999999995</v>
      </c>
      <c r="D345" s="157"/>
      <c r="E345" s="157"/>
      <c r="F345" s="797">
        <f>C345+D345+E345</f>
        <v>527.29999999999995</v>
      </c>
      <c r="G345" s="146">
        <v>14</v>
      </c>
      <c r="J345" s="146">
        <f t="shared" si="39"/>
        <v>14</v>
      </c>
      <c r="K345" s="784">
        <f t="shared" si="43"/>
        <v>7.2977481234361968E-3</v>
      </c>
      <c r="L345" s="151">
        <f t="shared" si="42"/>
        <v>31.244943703085902</v>
      </c>
      <c r="M345" s="151">
        <f t="shared" si="37"/>
        <v>6.8738876146788987</v>
      </c>
      <c r="N345" s="151">
        <v>5.0824435700973281</v>
      </c>
      <c r="O345" s="151">
        <v>12.955139810903237</v>
      </c>
      <c r="P345" s="794">
        <v>2.8727921427139709</v>
      </c>
      <c r="Q345" s="796">
        <f t="shared" si="41"/>
        <v>3.5019336219683308</v>
      </c>
      <c r="R345" s="725">
        <f t="shared" si="40"/>
        <v>0.10230753512494219</v>
      </c>
    </row>
    <row r="346" spans="1:28" x14ac:dyDescent="0.3">
      <c r="A346" s="286">
        <v>263</v>
      </c>
      <c r="B346" s="327" t="s">
        <v>77</v>
      </c>
      <c r="C346" s="162">
        <v>2299.1999999999998</v>
      </c>
      <c r="D346" s="157"/>
      <c r="E346" s="157"/>
      <c r="F346" s="797">
        <f>C346+D346+E346</f>
        <v>2299.1999999999998</v>
      </c>
      <c r="G346" s="146">
        <v>56</v>
      </c>
      <c r="J346" s="146">
        <f t="shared" si="39"/>
        <v>56</v>
      </c>
      <c r="K346" s="784">
        <f t="shared" si="43"/>
        <v>2.9190992493744787E-2</v>
      </c>
      <c r="L346" s="151">
        <f t="shared" si="42"/>
        <v>124.97977481234361</v>
      </c>
      <c r="M346" s="151">
        <f t="shared" si="37"/>
        <v>27.495550458715595</v>
      </c>
      <c r="N346" s="151">
        <v>20.329774280389312</v>
      </c>
      <c r="O346" s="151">
        <v>51.820559243612948</v>
      </c>
      <c r="P346" s="794">
        <v>11.491168570855884</v>
      </c>
      <c r="Q346" s="796">
        <f t="shared" si="41"/>
        <v>14.007734487873323</v>
      </c>
      <c r="R346" s="725">
        <f t="shared" si="40"/>
        <v>9.3853102420636769E-2</v>
      </c>
    </row>
    <row r="347" spans="1:28" x14ac:dyDescent="0.3">
      <c r="A347" s="286">
        <v>264</v>
      </c>
      <c r="B347" s="321" t="s">
        <v>2197</v>
      </c>
      <c r="C347" s="162">
        <v>292.60000000000002</v>
      </c>
      <c r="D347" s="157"/>
      <c r="E347" s="157"/>
      <c r="F347" s="797">
        <f>C347+D347+E347</f>
        <v>292.60000000000002</v>
      </c>
      <c r="G347" s="146">
        <v>7</v>
      </c>
      <c r="J347" s="146">
        <f t="shared" si="39"/>
        <v>7</v>
      </c>
      <c r="K347" s="784">
        <f t="shared" si="43"/>
        <v>3.6488740617180984E-3</v>
      </c>
      <c r="L347" s="151">
        <f t="shared" si="42"/>
        <v>15.622471851542951</v>
      </c>
      <c r="M347" s="151">
        <f t="shared" si="37"/>
        <v>3.4369438073394494</v>
      </c>
      <c r="N347" s="151">
        <v>2.541221785048664</v>
      </c>
      <c r="O347" s="151">
        <v>6.4775699054516185</v>
      </c>
      <c r="P347" s="794">
        <v>1.4363960713569854</v>
      </c>
      <c r="Q347" s="796">
        <f t="shared" si="41"/>
        <v>1.7509668109841654</v>
      </c>
      <c r="R347" s="725">
        <f t="shared" si="40"/>
        <v>9.2185173054309649E-2</v>
      </c>
    </row>
    <row r="348" spans="1:28" x14ac:dyDescent="0.3">
      <c r="A348" s="365">
        <v>265</v>
      </c>
      <c r="B348" s="149" t="s">
        <v>78</v>
      </c>
      <c r="C348" s="161">
        <v>1925.9</v>
      </c>
      <c r="D348" s="157"/>
      <c r="E348" s="157"/>
      <c r="F348" s="523">
        <f>C348+D348+E348</f>
        <v>1925.9</v>
      </c>
      <c r="G348" s="146">
        <v>83</v>
      </c>
      <c r="J348" s="146">
        <f t="shared" si="39"/>
        <v>83</v>
      </c>
      <c r="K348" s="784">
        <f>2.5/4796*J348</f>
        <v>4.3265221017514593E-2</v>
      </c>
      <c r="L348" s="151">
        <f t="shared" si="42"/>
        <v>185.23788052543784</v>
      </c>
      <c r="M348" s="151">
        <f t="shared" si="37"/>
        <v>40.752333715596329</v>
      </c>
      <c r="N348" s="151"/>
      <c r="O348" s="151">
        <v>76.805471736069194</v>
      </c>
      <c r="P348" s="794">
        <v>10.054838060752365</v>
      </c>
      <c r="Q348" s="796">
        <f t="shared" si="41"/>
        <v>12.256847596057133</v>
      </c>
      <c r="R348" s="725">
        <f t="shared" si="40"/>
        <v>0.16244380499395386</v>
      </c>
    </row>
    <row r="349" spans="1:28" s="554" customFormat="1" ht="14.5" x14ac:dyDescent="0.35">
      <c r="A349" s="407"/>
      <c r="B349" s="378" t="s">
        <v>694</v>
      </c>
      <c r="C349" s="143">
        <f t="shared" ref="C349:Q349" si="44">SUM(C84:C348)</f>
        <v>211873.57000000009</v>
      </c>
      <c r="D349" s="143">
        <f t="shared" si="44"/>
        <v>4210.95</v>
      </c>
      <c r="E349" s="143">
        <f t="shared" si="44"/>
        <v>3695.8999999999996</v>
      </c>
      <c r="F349" s="143">
        <f t="shared" si="44"/>
        <v>219780.42</v>
      </c>
      <c r="G349" s="143">
        <f t="shared" si="44"/>
        <v>4634</v>
      </c>
      <c r="H349" s="143">
        <f t="shared" si="44"/>
        <v>71</v>
      </c>
      <c r="I349" s="143">
        <f t="shared" si="44"/>
        <v>91</v>
      </c>
      <c r="J349" s="143">
        <f t="shared" si="44"/>
        <v>4796</v>
      </c>
      <c r="K349" s="143">
        <f t="shared" si="44"/>
        <v>2.4999999999999982</v>
      </c>
      <c r="L349" s="151">
        <f t="shared" si="42"/>
        <v>10703.624999999993</v>
      </c>
      <c r="M349" s="143">
        <f t="shared" si="44"/>
        <v>2354.797500000001</v>
      </c>
      <c r="N349" s="143">
        <f t="shared" si="44"/>
        <v>1710.9683247049109</v>
      </c>
      <c r="O349" s="143">
        <f t="shared" si="44"/>
        <v>4438.0607523637073</v>
      </c>
      <c r="P349" s="798">
        <f t="shared" si="44"/>
        <v>977.15979296153364</v>
      </c>
      <c r="Q349" s="143">
        <f t="shared" si="44"/>
        <v>1191.1577876201095</v>
      </c>
      <c r="R349" s="725">
        <f t="shared" si="40"/>
        <v>8.4054999282125453E-2</v>
      </c>
    </row>
    <row r="350" spans="1:28" x14ac:dyDescent="0.3">
      <c r="A350" s="787" t="s">
        <v>1050</v>
      </c>
      <c r="F350" s="146">
        <f t="shared" ref="F350:F409" si="45">C350+D350+E350</f>
        <v>0</v>
      </c>
      <c r="K350" s="690"/>
      <c r="L350" s="151">
        <f t="shared" si="42"/>
        <v>0</v>
      </c>
      <c r="M350" s="151"/>
      <c r="N350" s="151"/>
      <c r="O350" s="151"/>
      <c r="P350" s="794"/>
      <c r="Q350" s="796"/>
      <c r="R350" s="725"/>
    </row>
    <row r="351" spans="1:28" x14ac:dyDescent="0.3">
      <c r="A351" s="365">
        <v>1</v>
      </c>
      <c r="B351" s="321" t="s">
        <v>667</v>
      </c>
      <c r="C351" s="146">
        <v>4235</v>
      </c>
      <c r="F351" s="146">
        <f t="shared" si="45"/>
        <v>4235</v>
      </c>
      <c r="G351" s="146">
        <v>70</v>
      </c>
      <c r="J351" s="146">
        <f t="shared" ref="J351:J410" si="46">G351+H351+I351</f>
        <v>70</v>
      </c>
      <c r="K351" s="690">
        <f>2/4763*J351</f>
        <v>2.9393239554902372E-2</v>
      </c>
      <c r="L351" s="151">
        <f t="shared" si="42"/>
        <v>125.84568549233676</v>
      </c>
      <c r="M351" s="151">
        <f t="shared" si="37"/>
        <v>27.686050808314086</v>
      </c>
      <c r="N351" s="151">
        <v>56.728735207100584</v>
      </c>
      <c r="O351" s="151">
        <v>64.387777566900738</v>
      </c>
      <c r="P351" s="794">
        <v>34.001613209337641</v>
      </c>
      <c r="Q351" s="796">
        <f t="shared" si="41"/>
        <v>41.447966502182588</v>
      </c>
      <c r="R351" s="725">
        <f t="shared" si="40"/>
        <v>5.948550816455471E-2</v>
      </c>
      <c r="AA351" s="165">
        <f>R351*100/P351</f>
        <v>0.17494907608742105</v>
      </c>
      <c r="AB351" s="165">
        <f>R351/100*P351</f>
        <v>2.0226032401720856E-2</v>
      </c>
    </row>
    <row r="352" spans="1:28" x14ac:dyDescent="0.3">
      <c r="A352" s="286">
        <v>2</v>
      </c>
      <c r="B352" s="321" t="s">
        <v>668</v>
      </c>
      <c r="C352" s="146">
        <v>12601</v>
      </c>
      <c r="F352" s="146">
        <f t="shared" si="45"/>
        <v>12601</v>
      </c>
      <c r="G352" s="146">
        <v>220</v>
      </c>
      <c r="J352" s="146">
        <f t="shared" si="46"/>
        <v>220</v>
      </c>
      <c r="K352" s="690">
        <f t="shared" ref="K352:K415" si="47">2/4763*J352</f>
        <v>9.237875288683603E-2</v>
      </c>
      <c r="L352" s="151">
        <f t="shared" si="42"/>
        <v>395.5150115473441</v>
      </c>
      <c r="M352" s="151">
        <f t="shared" si="37"/>
        <v>87.013302540415708</v>
      </c>
      <c r="N352" s="151">
        <v>178.29031065088756</v>
      </c>
      <c r="O352" s="151">
        <v>202.36158663883091</v>
      </c>
      <c r="P352" s="794">
        <v>106.86221294363257</v>
      </c>
      <c r="Q352" s="796">
        <f t="shared" si="41"/>
        <v>130.26503757828812</v>
      </c>
      <c r="R352" s="725">
        <f t="shared" si="40"/>
        <v>6.2832482633935663E-2</v>
      </c>
      <c r="AA352" s="165">
        <f t="shared" ref="AA352:AA412" si="48">R352*100/P352</f>
        <v>5.8797661870504579E-2</v>
      </c>
      <c r="AB352" s="165">
        <f t="shared" ref="AB352:AB412" si="49">R352/100*P352</f>
        <v>6.7144181390047283E-2</v>
      </c>
    </row>
    <row r="353" spans="1:28" x14ac:dyDescent="0.3">
      <c r="A353" s="286">
        <v>3</v>
      </c>
      <c r="B353" s="321" t="s">
        <v>669</v>
      </c>
      <c r="C353" s="146">
        <v>6092</v>
      </c>
      <c r="F353" s="146">
        <f t="shared" si="45"/>
        <v>6092</v>
      </c>
      <c r="G353" s="146">
        <v>136</v>
      </c>
      <c r="J353" s="146">
        <f t="shared" si="46"/>
        <v>136</v>
      </c>
      <c r="K353" s="690">
        <f t="shared" si="47"/>
        <v>5.7106865420953175E-2</v>
      </c>
      <c r="L353" s="151">
        <f t="shared" si="42"/>
        <v>244.50018895653997</v>
      </c>
      <c r="M353" s="151">
        <f t="shared" si="37"/>
        <v>53.790041570438795</v>
      </c>
      <c r="N353" s="151">
        <v>110.21582840236687</v>
      </c>
      <c r="O353" s="151">
        <v>125.09625355855</v>
      </c>
      <c r="P353" s="794">
        <v>66.060277092427398</v>
      </c>
      <c r="Q353" s="796">
        <f t="shared" si="41"/>
        <v>80.527477775668999</v>
      </c>
      <c r="R353" s="725">
        <f t="shared" si="40"/>
        <v>8.0342541230787295E-2</v>
      </c>
      <c r="AA353" s="165">
        <f t="shared" si="48"/>
        <v>0.12162004879025418</v>
      </c>
      <c r="AB353" s="165">
        <f t="shared" si="49"/>
        <v>5.3074505360155816E-2</v>
      </c>
    </row>
    <row r="354" spans="1:28" x14ac:dyDescent="0.3">
      <c r="A354" s="365">
        <v>4</v>
      </c>
      <c r="B354" s="321" t="s">
        <v>670</v>
      </c>
      <c r="C354" s="146">
        <v>12853.2</v>
      </c>
      <c r="F354" s="146">
        <f t="shared" si="45"/>
        <v>12853.2</v>
      </c>
      <c r="G354" s="146">
        <v>220</v>
      </c>
      <c r="J354" s="146">
        <f t="shared" si="46"/>
        <v>220</v>
      </c>
      <c r="K354" s="690">
        <f t="shared" si="47"/>
        <v>9.237875288683603E-2</v>
      </c>
      <c r="L354" s="151">
        <f t="shared" si="42"/>
        <v>395.5150115473441</v>
      </c>
      <c r="M354" s="151">
        <f t="shared" si="37"/>
        <v>87.013302540415708</v>
      </c>
      <c r="N354" s="151">
        <v>178.29031065088756</v>
      </c>
      <c r="O354" s="151">
        <v>202.36158663883091</v>
      </c>
      <c r="P354" s="794">
        <v>106.86221294363257</v>
      </c>
      <c r="Q354" s="796">
        <f t="shared" si="41"/>
        <v>130.26503757828812</v>
      </c>
      <c r="R354" s="725">
        <f t="shared" si="40"/>
        <v>6.159961049934827E-2</v>
      </c>
      <c r="AA354" s="165">
        <f t="shared" si="48"/>
        <v>5.7643959265414699E-2</v>
      </c>
      <c r="AB354" s="165">
        <f t="shared" si="49"/>
        <v>6.5826706944261792E-2</v>
      </c>
    </row>
    <row r="355" spans="1:28" x14ac:dyDescent="0.3">
      <c r="A355" s="286">
        <v>5</v>
      </c>
      <c r="B355" s="321" t="s">
        <v>671</v>
      </c>
      <c r="C355" s="146">
        <v>6172</v>
      </c>
      <c r="D355" s="146">
        <v>145.1</v>
      </c>
      <c r="F355" s="146">
        <f t="shared" si="45"/>
        <v>6317.1</v>
      </c>
      <c r="G355" s="146">
        <v>136</v>
      </c>
      <c r="H355" s="146">
        <v>1</v>
      </c>
      <c r="J355" s="146">
        <f t="shared" si="46"/>
        <v>137</v>
      </c>
      <c r="K355" s="690">
        <f t="shared" si="47"/>
        <v>5.7526768843166071E-2</v>
      </c>
      <c r="L355" s="151">
        <f t="shared" si="42"/>
        <v>246.29798446357336</v>
      </c>
      <c r="M355" s="151">
        <f t="shared" si="37"/>
        <v>54.185556581986141</v>
      </c>
      <c r="N355" s="151">
        <v>111.02623890532543</v>
      </c>
      <c r="O355" s="151">
        <v>126.01607895236288</v>
      </c>
      <c r="P355" s="794">
        <v>66.546014423989376</v>
      </c>
      <c r="Q355" s="796">
        <f t="shared" si="41"/>
        <v>81.119591582843057</v>
      </c>
      <c r="R355" s="725">
        <f t="shared" si="40"/>
        <v>7.8049363540534697E-2</v>
      </c>
      <c r="AA355" s="165">
        <f t="shared" si="48"/>
        <v>0.11728630815251115</v>
      </c>
      <c r="AB355" s="165">
        <f t="shared" si="49"/>
        <v>5.1938740719516124E-2</v>
      </c>
    </row>
    <row r="356" spans="1:28" x14ac:dyDescent="0.3">
      <c r="A356" s="286">
        <v>6</v>
      </c>
      <c r="B356" s="321" t="s">
        <v>672</v>
      </c>
      <c r="C356" s="146">
        <v>6172</v>
      </c>
      <c r="D356" s="146">
        <v>71.099999999999994</v>
      </c>
      <c r="F356" s="146">
        <f t="shared" si="45"/>
        <v>6243.1</v>
      </c>
      <c r="G356" s="146">
        <v>136</v>
      </c>
      <c r="H356" s="146">
        <v>1</v>
      </c>
      <c r="J356" s="146">
        <f t="shared" si="46"/>
        <v>137</v>
      </c>
      <c r="K356" s="690">
        <f t="shared" si="47"/>
        <v>5.7526768843166071E-2</v>
      </c>
      <c r="L356" s="151">
        <f t="shared" si="42"/>
        <v>246.29798446357336</v>
      </c>
      <c r="M356" s="151">
        <f t="shared" si="37"/>
        <v>54.185556581986141</v>
      </c>
      <c r="N356" s="151">
        <v>111.02623890532543</v>
      </c>
      <c r="O356" s="151">
        <v>126.01607895236288</v>
      </c>
      <c r="P356" s="794">
        <v>66.546014423989376</v>
      </c>
      <c r="Q356" s="796">
        <f t="shared" si="41"/>
        <v>81.119591582843057</v>
      </c>
      <c r="R356" s="725">
        <f t="shared" si="40"/>
        <v>7.8974489343741364E-2</v>
      </c>
      <c r="AA356" s="165">
        <f t="shared" si="48"/>
        <v>0.1186765128269975</v>
      </c>
      <c r="AB356" s="165">
        <f t="shared" si="49"/>
        <v>5.2554375069958081E-2</v>
      </c>
    </row>
    <row r="357" spans="1:28" x14ac:dyDescent="0.3">
      <c r="A357" s="365">
        <v>7</v>
      </c>
      <c r="B357" s="321" t="s">
        <v>673</v>
      </c>
      <c r="C357" s="146">
        <v>4332</v>
      </c>
      <c r="F357" s="146">
        <f t="shared" si="45"/>
        <v>4332</v>
      </c>
      <c r="G357" s="146">
        <v>70</v>
      </c>
      <c r="J357" s="146">
        <f t="shared" si="46"/>
        <v>70</v>
      </c>
      <c r="K357" s="690">
        <f t="shared" si="47"/>
        <v>2.9393239554902372E-2</v>
      </c>
      <c r="L357" s="151">
        <f t="shared" si="42"/>
        <v>125.84568549233676</v>
      </c>
      <c r="M357" s="151">
        <f t="shared" si="37"/>
        <v>27.686050808314086</v>
      </c>
      <c r="N357" s="151">
        <v>56.728735207100584</v>
      </c>
      <c r="O357" s="151">
        <v>64.387777566900738</v>
      </c>
      <c r="P357" s="794">
        <v>34.001613209337641</v>
      </c>
      <c r="Q357" s="796">
        <f t="shared" si="41"/>
        <v>41.447966502182588</v>
      </c>
      <c r="R357" s="725">
        <f t="shared" si="40"/>
        <v>5.8153538106391782E-2</v>
      </c>
      <c r="AA357" s="165">
        <f t="shared" si="48"/>
        <v>0.17103170296173317</v>
      </c>
      <c r="AB357" s="165">
        <f t="shared" si="49"/>
        <v>1.9773141094480109E-2</v>
      </c>
    </row>
    <row r="358" spans="1:28" x14ac:dyDescent="0.3">
      <c r="A358" s="286">
        <v>8</v>
      </c>
      <c r="B358" s="321" t="s">
        <v>674</v>
      </c>
      <c r="C358" s="146">
        <v>3911</v>
      </c>
      <c r="F358" s="146">
        <f t="shared" si="45"/>
        <v>3911</v>
      </c>
      <c r="G358" s="146">
        <v>70</v>
      </c>
      <c r="J358" s="146">
        <f t="shared" si="46"/>
        <v>70</v>
      </c>
      <c r="K358" s="690">
        <f t="shared" si="47"/>
        <v>2.9393239554902372E-2</v>
      </c>
      <c r="L358" s="151">
        <f t="shared" si="42"/>
        <v>125.84568549233676</v>
      </c>
      <c r="M358" s="151">
        <f t="shared" si="37"/>
        <v>27.686050808314086</v>
      </c>
      <c r="N358" s="151">
        <v>56.728735207100584</v>
      </c>
      <c r="O358" s="151">
        <v>64.387777566900738</v>
      </c>
      <c r="P358" s="794">
        <v>34.001613209337641</v>
      </c>
      <c r="Q358" s="796">
        <f t="shared" si="41"/>
        <v>41.447966502182588</v>
      </c>
      <c r="R358" s="725">
        <f t="shared" si="40"/>
        <v>6.4413481737890368E-2</v>
      </c>
      <c r="AA358" s="165">
        <f t="shared" si="48"/>
        <v>0.18944242833807931</v>
      </c>
      <c r="AB358" s="165">
        <f t="shared" si="49"/>
        <v>2.1901622915184823E-2</v>
      </c>
    </row>
    <row r="359" spans="1:28" x14ac:dyDescent="0.3">
      <c r="A359" s="286">
        <v>9</v>
      </c>
      <c r="B359" s="321" t="s">
        <v>675</v>
      </c>
      <c r="C359" s="146">
        <v>3338</v>
      </c>
      <c r="F359" s="146">
        <f t="shared" si="45"/>
        <v>3338</v>
      </c>
      <c r="G359" s="146">
        <v>120</v>
      </c>
      <c r="J359" s="146">
        <f t="shared" si="46"/>
        <v>120</v>
      </c>
      <c r="K359" s="690">
        <f t="shared" si="47"/>
        <v>5.0388410665546925E-2</v>
      </c>
      <c r="L359" s="151">
        <f t="shared" si="42"/>
        <v>215.73546084400587</v>
      </c>
      <c r="M359" s="151">
        <f t="shared" si="37"/>
        <v>47.461801385681291</v>
      </c>
      <c r="N359" s="151">
        <v>97.249260355029577</v>
      </c>
      <c r="O359" s="151">
        <v>110.37904725754413</v>
      </c>
      <c r="P359" s="794">
        <v>58.288479787435946</v>
      </c>
      <c r="Q359" s="796">
        <f t="shared" si="41"/>
        <v>71.053656860884431</v>
      </c>
      <c r="R359" s="725">
        <f t="shared" si="40"/>
        <v>0.12937830715238682</v>
      </c>
      <c r="AA359" s="165">
        <f t="shared" si="48"/>
        <v>0.22196205429305818</v>
      </c>
      <c r="AB359" s="165">
        <f t="shared" si="49"/>
        <v>7.541264841384579E-2</v>
      </c>
    </row>
    <row r="360" spans="1:28" x14ac:dyDescent="0.3">
      <c r="A360" s="365">
        <v>10</v>
      </c>
      <c r="B360" s="321" t="s">
        <v>676</v>
      </c>
      <c r="C360" s="146">
        <v>3353</v>
      </c>
      <c r="F360" s="146">
        <f t="shared" si="45"/>
        <v>3353</v>
      </c>
      <c r="G360" s="146">
        <v>120</v>
      </c>
      <c r="J360" s="146">
        <f t="shared" si="46"/>
        <v>120</v>
      </c>
      <c r="K360" s="690">
        <f t="shared" si="47"/>
        <v>5.0388410665546925E-2</v>
      </c>
      <c r="L360" s="151">
        <f t="shared" si="42"/>
        <v>215.73546084400587</v>
      </c>
      <c r="M360" s="151">
        <f t="shared" si="37"/>
        <v>47.461801385681291</v>
      </c>
      <c r="N360" s="151">
        <v>97.249260355029577</v>
      </c>
      <c r="O360" s="151">
        <v>110.37904725754413</v>
      </c>
      <c r="P360" s="794">
        <v>58.288479787435946</v>
      </c>
      <c r="Q360" s="796">
        <f t="shared" si="41"/>
        <v>71.053656860884431</v>
      </c>
      <c r="R360" s="725">
        <f t="shared" si="40"/>
        <v>0.12879951961666186</v>
      </c>
      <c r="AA360" s="165">
        <f t="shared" si="48"/>
        <v>0.22096908357597025</v>
      </c>
      <c r="AB360" s="165">
        <f t="shared" si="49"/>
        <v>7.5075281958072546E-2</v>
      </c>
    </row>
    <row r="361" spans="1:28" x14ac:dyDescent="0.3">
      <c r="A361" s="286">
        <v>11</v>
      </c>
      <c r="B361" s="321" t="s">
        <v>677</v>
      </c>
      <c r="C361" s="146">
        <v>4035</v>
      </c>
      <c r="F361" s="146">
        <f t="shared" si="45"/>
        <v>4035</v>
      </c>
      <c r="G361" s="146">
        <v>90</v>
      </c>
      <c r="J361" s="146">
        <f t="shared" si="46"/>
        <v>90</v>
      </c>
      <c r="K361" s="690">
        <f t="shared" si="47"/>
        <v>3.7791307999160188E-2</v>
      </c>
      <c r="L361" s="151">
        <f t="shared" si="42"/>
        <v>161.80159563300438</v>
      </c>
      <c r="M361" s="151">
        <f t="shared" si="37"/>
        <v>35.596351039260966</v>
      </c>
      <c r="N361" s="151">
        <v>72.936945266272176</v>
      </c>
      <c r="O361" s="151">
        <v>82.784285443158083</v>
      </c>
      <c r="P361" s="794">
        <v>43.716359840576956</v>
      </c>
      <c r="Q361" s="796">
        <f t="shared" si="41"/>
        <v>53.290242645663312</v>
      </c>
      <c r="R361" s="725">
        <f t="shared" si="40"/>
        <v>8.0272265664436279E-2</v>
      </c>
      <c r="AA361" s="165">
        <f t="shared" si="48"/>
        <v>0.18362065358865634</v>
      </c>
      <c r="AB361" s="165">
        <f t="shared" si="49"/>
        <v>3.5092112510048866E-2</v>
      </c>
    </row>
    <row r="362" spans="1:28" x14ac:dyDescent="0.3">
      <c r="A362" s="286">
        <v>12</v>
      </c>
      <c r="B362" s="321" t="s">
        <v>678</v>
      </c>
      <c r="C362" s="146">
        <v>4018</v>
      </c>
      <c r="F362" s="146">
        <f t="shared" si="45"/>
        <v>4018</v>
      </c>
      <c r="G362" s="146">
        <v>90</v>
      </c>
      <c r="J362" s="146">
        <f t="shared" si="46"/>
        <v>90</v>
      </c>
      <c r="K362" s="690">
        <f t="shared" si="47"/>
        <v>3.7791307999160188E-2</v>
      </c>
      <c r="L362" s="151">
        <f t="shared" si="42"/>
        <v>161.80159563300438</v>
      </c>
      <c r="M362" s="151">
        <f t="shared" si="37"/>
        <v>35.596351039260966</v>
      </c>
      <c r="N362" s="151">
        <v>72.936945266272176</v>
      </c>
      <c r="O362" s="151">
        <v>82.784285443158083</v>
      </c>
      <c r="P362" s="794">
        <v>43.716359840576956</v>
      </c>
      <c r="Q362" s="796">
        <f t="shared" si="41"/>
        <v>53.290242645663312</v>
      </c>
      <c r="R362" s="725">
        <f t="shared" si="40"/>
        <v>8.0611894463912481E-2</v>
      </c>
      <c r="AA362" s="165">
        <f t="shared" si="48"/>
        <v>0.18439754535346645</v>
      </c>
      <c r="AB362" s="165">
        <f t="shared" si="49"/>
        <v>3.5240585858150118E-2</v>
      </c>
    </row>
    <row r="363" spans="1:28" s="320" customFormat="1" x14ac:dyDescent="0.3">
      <c r="A363" s="365">
        <v>13</v>
      </c>
      <c r="B363" s="321" t="s">
        <v>679</v>
      </c>
      <c r="C363" s="146">
        <v>4031</v>
      </c>
      <c r="D363" s="146"/>
      <c r="E363" s="146"/>
      <c r="F363" s="146">
        <f t="shared" si="45"/>
        <v>4031</v>
      </c>
      <c r="G363" s="146">
        <v>90</v>
      </c>
      <c r="H363" s="146"/>
      <c r="I363" s="146"/>
      <c r="J363" s="146">
        <f t="shared" si="46"/>
        <v>90</v>
      </c>
      <c r="K363" s="690">
        <f t="shared" si="47"/>
        <v>3.7791307999160188E-2</v>
      </c>
      <c r="L363" s="151">
        <f t="shared" si="42"/>
        <v>161.80159563300438</v>
      </c>
      <c r="M363" s="151">
        <f t="shared" si="37"/>
        <v>35.596351039260966</v>
      </c>
      <c r="N363" s="151">
        <v>72.936945266272176</v>
      </c>
      <c r="O363" s="151">
        <v>82.784285443158083</v>
      </c>
      <c r="P363" s="794">
        <v>43.716359840576956</v>
      </c>
      <c r="Q363" s="796">
        <f t="shared" si="41"/>
        <v>53.290242645663312</v>
      </c>
      <c r="R363" s="725">
        <f t="shared" si="40"/>
        <v>8.0351920604316632E-2</v>
      </c>
      <c r="AA363" s="165">
        <f t="shared" si="48"/>
        <v>0.18380286212607994</v>
      </c>
      <c r="AB363" s="165">
        <f t="shared" si="49"/>
        <v>3.5126934750197757E-2</v>
      </c>
    </row>
    <row r="364" spans="1:28" x14ac:dyDescent="0.3">
      <c r="A364" s="286">
        <v>14</v>
      </c>
      <c r="B364" s="321" t="s">
        <v>680</v>
      </c>
      <c r="C364" s="146">
        <v>4302</v>
      </c>
      <c r="F364" s="146">
        <f t="shared" si="45"/>
        <v>4302</v>
      </c>
      <c r="G364" s="146">
        <v>70</v>
      </c>
      <c r="J364" s="146">
        <f t="shared" si="46"/>
        <v>70</v>
      </c>
      <c r="K364" s="690">
        <f t="shared" si="47"/>
        <v>2.9393239554902372E-2</v>
      </c>
      <c r="L364" s="151">
        <f t="shared" si="42"/>
        <v>125.84568549233676</v>
      </c>
      <c r="M364" s="151">
        <f t="shared" si="37"/>
        <v>27.686050808314086</v>
      </c>
      <c r="N364" s="151">
        <v>56.728735207100584</v>
      </c>
      <c r="O364" s="151">
        <v>64.387777566900738</v>
      </c>
      <c r="P364" s="794">
        <v>34.001613209337641</v>
      </c>
      <c r="Q364" s="796">
        <f t="shared" si="41"/>
        <v>41.447966502182588</v>
      </c>
      <c r="R364" s="725">
        <f t="shared" si="40"/>
        <v>5.8559071844930081E-2</v>
      </c>
      <c r="AA364" s="165">
        <f t="shared" si="48"/>
        <v>0.17222439266160577</v>
      </c>
      <c r="AB364" s="165">
        <f t="shared" si="49"/>
        <v>1.9911029107691266E-2</v>
      </c>
    </row>
    <row r="365" spans="1:28" x14ac:dyDescent="0.3">
      <c r="A365" s="286">
        <v>15</v>
      </c>
      <c r="B365" s="321" t="s">
        <v>681</v>
      </c>
      <c r="C365" s="146">
        <v>4125</v>
      </c>
      <c r="F365" s="146">
        <f t="shared" si="45"/>
        <v>4125</v>
      </c>
      <c r="G365" s="146">
        <v>171</v>
      </c>
      <c r="J365" s="146">
        <f t="shared" si="46"/>
        <v>171</v>
      </c>
      <c r="K365" s="690">
        <f t="shared" si="47"/>
        <v>7.1803485198404363E-2</v>
      </c>
      <c r="L365" s="151">
        <f t="shared" si="42"/>
        <v>307.42303170270833</v>
      </c>
      <c r="M365" s="151">
        <f t="shared" si="37"/>
        <v>67.633066974595835</v>
      </c>
      <c r="N365" s="151">
        <v>138.58019600591714</v>
      </c>
      <c r="O365" s="151">
        <v>157.29014234200037</v>
      </c>
      <c r="P365" s="794">
        <v>83.061083697096237</v>
      </c>
      <c r="Q365" s="796">
        <f t="shared" si="41"/>
        <v>101.25146102676032</v>
      </c>
      <c r="R365" s="725">
        <f t="shared" si="40"/>
        <v>0.14918965447670324</v>
      </c>
      <c r="AA365" s="165">
        <f t="shared" si="48"/>
        <v>0.17961438478308564</v>
      </c>
      <c r="AB365" s="165">
        <f t="shared" si="49"/>
        <v>0.12391854377230316</v>
      </c>
    </row>
    <row r="366" spans="1:28" x14ac:dyDescent="0.3">
      <c r="A366" s="365">
        <v>16</v>
      </c>
      <c r="B366" s="321" t="s">
        <v>682</v>
      </c>
      <c r="C366" s="146">
        <v>3975</v>
      </c>
      <c r="F366" s="146">
        <f t="shared" si="45"/>
        <v>3975</v>
      </c>
      <c r="G366" s="146">
        <v>90</v>
      </c>
      <c r="J366" s="146">
        <f t="shared" si="46"/>
        <v>90</v>
      </c>
      <c r="K366" s="690">
        <f t="shared" si="47"/>
        <v>3.7791307999160188E-2</v>
      </c>
      <c r="L366" s="151">
        <f t="shared" si="42"/>
        <v>161.80159563300438</v>
      </c>
      <c r="M366" s="151">
        <f t="shared" si="37"/>
        <v>35.596351039260966</v>
      </c>
      <c r="N366" s="151">
        <v>72.936945266272176</v>
      </c>
      <c r="O366" s="151">
        <v>82.784285443158083</v>
      </c>
      <c r="P366" s="794">
        <v>43.716359840576956</v>
      </c>
      <c r="Q366" s="796">
        <f t="shared" si="41"/>
        <v>53.290242645663312</v>
      </c>
      <c r="R366" s="725">
        <f t="shared" si="40"/>
        <v>8.148392250465418E-2</v>
      </c>
      <c r="AA366" s="165">
        <f t="shared" si="48"/>
        <v>0.18639228609565489</v>
      </c>
      <c r="AB366" s="165">
        <f t="shared" si="49"/>
        <v>3.5621804774351486E-2</v>
      </c>
    </row>
    <row r="367" spans="1:28" x14ac:dyDescent="0.3">
      <c r="A367" s="286">
        <v>17</v>
      </c>
      <c r="B367" s="321" t="s">
        <v>683</v>
      </c>
      <c r="C367" s="146">
        <v>3357</v>
      </c>
      <c r="F367" s="146">
        <f t="shared" si="45"/>
        <v>3357</v>
      </c>
      <c r="G367" s="146">
        <v>120</v>
      </c>
      <c r="J367" s="146">
        <f t="shared" si="46"/>
        <v>120</v>
      </c>
      <c r="K367" s="690">
        <f t="shared" si="47"/>
        <v>5.0388410665546925E-2</v>
      </c>
      <c r="L367" s="151">
        <f t="shared" si="42"/>
        <v>215.73546084400587</v>
      </c>
      <c r="M367" s="151">
        <f t="shared" si="37"/>
        <v>47.461801385681291</v>
      </c>
      <c r="N367" s="151">
        <v>97.249260355029577</v>
      </c>
      <c r="O367" s="151">
        <v>110.37904725754413</v>
      </c>
      <c r="P367" s="794">
        <v>58.288479787435946</v>
      </c>
      <c r="Q367" s="796">
        <f t="shared" si="41"/>
        <v>71.053656860884431</v>
      </c>
      <c r="R367" s="725">
        <f t="shared" si="40"/>
        <v>0.12864604982861699</v>
      </c>
      <c r="AA367" s="165">
        <f t="shared" si="48"/>
        <v>0.220705790059645</v>
      </c>
      <c r="AB367" s="165">
        <f t="shared" si="49"/>
        <v>7.4985826751688189E-2</v>
      </c>
    </row>
    <row r="368" spans="1:28" x14ac:dyDescent="0.3">
      <c r="A368" s="286">
        <v>18</v>
      </c>
      <c r="B368" s="321" t="s">
        <v>684</v>
      </c>
      <c r="C368" s="146">
        <v>6146</v>
      </c>
      <c r="F368" s="146">
        <f t="shared" si="45"/>
        <v>6146</v>
      </c>
      <c r="G368" s="146">
        <v>106</v>
      </c>
      <c r="J368" s="146">
        <f t="shared" si="46"/>
        <v>106</v>
      </c>
      <c r="K368" s="690">
        <f t="shared" si="47"/>
        <v>4.4509762754566445E-2</v>
      </c>
      <c r="L368" s="151">
        <f t="shared" si="42"/>
        <v>190.56632374553851</v>
      </c>
      <c r="M368" s="151">
        <f t="shared" si="37"/>
        <v>41.924591224018471</v>
      </c>
      <c r="N368" s="151">
        <v>85.903513313609466</v>
      </c>
      <c r="O368" s="151">
        <v>97.501491744163985</v>
      </c>
      <c r="P368" s="794">
        <v>51.488157145568422</v>
      </c>
      <c r="Q368" s="796">
        <f t="shared" si="41"/>
        <v>62.764063560447909</v>
      </c>
      <c r="R368" s="725">
        <f t="shared" si="40"/>
        <v>6.2069730533564814E-2</v>
      </c>
      <c r="AA368" s="165">
        <f t="shared" si="48"/>
        <v>0.12055147042470357</v>
      </c>
      <c r="AB368" s="165">
        <f t="shared" si="49"/>
        <v>3.1958560396952718E-2</v>
      </c>
    </row>
    <row r="369" spans="1:28" x14ac:dyDescent="0.3">
      <c r="A369" s="365">
        <v>19</v>
      </c>
      <c r="B369" s="321" t="s">
        <v>685</v>
      </c>
      <c r="C369" s="146">
        <v>983</v>
      </c>
      <c r="F369" s="146">
        <f t="shared" si="45"/>
        <v>983</v>
      </c>
      <c r="G369" s="146">
        <v>15</v>
      </c>
      <c r="J369" s="146">
        <f t="shared" si="46"/>
        <v>15</v>
      </c>
      <c r="K369" s="690">
        <f t="shared" si="47"/>
        <v>6.2985513331933656E-3</v>
      </c>
      <c r="L369" s="151">
        <f t="shared" si="42"/>
        <v>26.966932605500734</v>
      </c>
      <c r="M369" s="151">
        <f t="shared" ref="M369:M431" si="50">L369*0.22</f>
        <v>5.9327251732101614</v>
      </c>
      <c r="N369" s="151">
        <v>12.156157544378697</v>
      </c>
      <c r="O369" s="151">
        <v>13.797380907193016</v>
      </c>
      <c r="P369" s="794">
        <v>7.2860599734294933</v>
      </c>
      <c r="Q369" s="796">
        <f t="shared" si="41"/>
        <v>8.8817071076105538</v>
      </c>
      <c r="R369" s="725">
        <f t="shared" si="40"/>
        <v>5.4916682257714552E-2</v>
      </c>
      <c r="AA369" s="165">
        <f t="shared" si="48"/>
        <v>0.7537226218008426</v>
      </c>
      <c r="AB369" s="165">
        <f t="shared" si="49"/>
        <v>4.0012624047147958E-3</v>
      </c>
    </row>
    <row r="370" spans="1:28" x14ac:dyDescent="0.3">
      <c r="A370" s="286">
        <v>20</v>
      </c>
      <c r="B370" s="321" t="s">
        <v>686</v>
      </c>
      <c r="C370" s="146">
        <v>3815</v>
      </c>
      <c r="F370" s="146">
        <f t="shared" si="45"/>
        <v>3815</v>
      </c>
      <c r="G370" s="146">
        <v>70</v>
      </c>
      <c r="J370" s="146">
        <f t="shared" si="46"/>
        <v>70</v>
      </c>
      <c r="K370" s="690">
        <f t="shared" si="47"/>
        <v>2.9393239554902372E-2</v>
      </c>
      <c r="L370" s="151">
        <f t="shared" si="42"/>
        <v>125.84568549233676</v>
      </c>
      <c r="M370" s="151">
        <f t="shared" si="50"/>
        <v>27.686050808314086</v>
      </c>
      <c r="N370" s="151">
        <v>56.728735207100584</v>
      </c>
      <c r="O370" s="151">
        <v>64.387777566900738</v>
      </c>
      <c r="P370" s="794">
        <v>34.001613209337641</v>
      </c>
      <c r="Q370" s="796">
        <f t="shared" si="41"/>
        <v>41.447966502182588</v>
      </c>
      <c r="R370" s="725">
        <f t="shared" si="40"/>
        <v>6.603437144872587E-2</v>
      </c>
      <c r="AA370" s="165">
        <f t="shared" si="48"/>
        <v>0.19420952483099033</v>
      </c>
      <c r="AB370" s="165">
        <f t="shared" si="49"/>
        <v>2.245275156521306E-2</v>
      </c>
    </row>
    <row r="371" spans="1:28" x14ac:dyDescent="0.3">
      <c r="A371" s="286">
        <v>21</v>
      </c>
      <c r="B371" s="321" t="s">
        <v>687</v>
      </c>
      <c r="C371" s="146">
        <v>4215</v>
      </c>
      <c r="F371" s="146">
        <f t="shared" si="45"/>
        <v>4215</v>
      </c>
      <c r="G371" s="146">
        <v>171</v>
      </c>
      <c r="J371" s="146">
        <f t="shared" si="46"/>
        <v>171</v>
      </c>
      <c r="K371" s="690">
        <f t="shared" si="47"/>
        <v>7.1803485198404363E-2</v>
      </c>
      <c r="L371" s="151">
        <f t="shared" si="42"/>
        <v>307.42303170270833</v>
      </c>
      <c r="M371" s="151">
        <f t="shared" si="50"/>
        <v>67.633066974595835</v>
      </c>
      <c r="N371" s="151">
        <v>138.58019600591714</v>
      </c>
      <c r="O371" s="151">
        <v>157.29014234200037</v>
      </c>
      <c r="P371" s="794">
        <v>83.061083697096237</v>
      </c>
      <c r="Q371" s="796">
        <f t="shared" si="41"/>
        <v>101.25146102676032</v>
      </c>
      <c r="R371" s="725">
        <f t="shared" si="40"/>
        <v>0.14600411025300139</v>
      </c>
      <c r="AA371" s="165">
        <f t="shared" si="48"/>
        <v>0.17577920218985246</v>
      </c>
      <c r="AB371" s="165">
        <f t="shared" si="49"/>
        <v>0.12127259621844615</v>
      </c>
    </row>
    <row r="372" spans="1:28" x14ac:dyDescent="0.3">
      <c r="A372" s="365">
        <v>22</v>
      </c>
      <c r="B372" s="321" t="s">
        <v>688</v>
      </c>
      <c r="C372" s="146">
        <v>12662</v>
      </c>
      <c r="F372" s="146">
        <f t="shared" si="45"/>
        <v>12662</v>
      </c>
      <c r="G372" s="146">
        <v>216</v>
      </c>
      <c r="J372" s="146">
        <f t="shared" si="46"/>
        <v>216</v>
      </c>
      <c r="K372" s="690">
        <f t="shared" si="47"/>
        <v>9.069913919798446E-2</v>
      </c>
      <c r="L372" s="151">
        <f t="shared" si="42"/>
        <v>388.32382951921056</v>
      </c>
      <c r="M372" s="151">
        <f t="shared" si="50"/>
        <v>85.431242494226325</v>
      </c>
      <c r="N372" s="151">
        <v>175.04866863905323</v>
      </c>
      <c r="O372" s="151">
        <v>198.68228506357943</v>
      </c>
      <c r="P372" s="794">
        <v>104.91926361738471</v>
      </c>
      <c r="Q372" s="796">
        <f t="shared" si="41"/>
        <v>127.89658234959198</v>
      </c>
      <c r="R372" s="725">
        <f t="shared" si="40"/>
        <v>6.1392877957226429E-2</v>
      </c>
      <c r="AA372" s="165">
        <f t="shared" si="48"/>
        <v>5.8514400349883762E-2</v>
      </c>
      <c r="AB372" s="165">
        <f t="shared" si="49"/>
        <v>6.4412955466241664E-2</v>
      </c>
    </row>
    <row r="373" spans="1:28" x14ac:dyDescent="0.3">
      <c r="A373" s="286">
        <v>23</v>
      </c>
      <c r="B373" s="321" t="s">
        <v>689</v>
      </c>
      <c r="C373" s="146">
        <v>3976</v>
      </c>
      <c r="F373" s="146">
        <f t="shared" si="45"/>
        <v>3976</v>
      </c>
      <c r="G373" s="146">
        <v>108</v>
      </c>
      <c r="J373" s="146">
        <f t="shared" si="46"/>
        <v>108</v>
      </c>
      <c r="K373" s="690">
        <f t="shared" si="47"/>
        <v>4.534956959899223E-2</v>
      </c>
      <c r="L373" s="151">
        <f t="shared" si="42"/>
        <v>194.16191475960528</v>
      </c>
      <c r="M373" s="151">
        <f t="shared" si="50"/>
        <v>42.715621247113162</v>
      </c>
      <c r="N373" s="151">
        <v>87.524334319526616</v>
      </c>
      <c r="O373" s="151">
        <v>99.341142531789714</v>
      </c>
      <c r="P373" s="794">
        <v>52.459631808692357</v>
      </c>
      <c r="Q373" s="796">
        <f t="shared" si="41"/>
        <v>63.94829117479599</v>
      </c>
      <c r="R373" s="725">
        <f t="shared" si="40"/>
        <v>9.7756114272434733E-2</v>
      </c>
      <c r="AA373" s="165">
        <f t="shared" si="48"/>
        <v>0.18634540674804531</v>
      </c>
      <c r="AB373" s="165">
        <f t="shared" si="49"/>
        <v>5.1282497617803825E-2</v>
      </c>
    </row>
    <row r="374" spans="1:28" x14ac:dyDescent="0.3">
      <c r="A374" s="286">
        <v>24</v>
      </c>
      <c r="B374" s="321" t="s">
        <v>690</v>
      </c>
      <c r="C374" s="146">
        <v>10313</v>
      </c>
      <c r="F374" s="146">
        <f t="shared" si="45"/>
        <v>10313</v>
      </c>
      <c r="G374" s="146">
        <v>180</v>
      </c>
      <c r="J374" s="146">
        <f t="shared" si="46"/>
        <v>180</v>
      </c>
      <c r="K374" s="690">
        <f t="shared" si="47"/>
        <v>7.5582615998320377E-2</v>
      </c>
      <c r="L374" s="151">
        <f t="shared" si="42"/>
        <v>323.60319126600876</v>
      </c>
      <c r="M374" s="151">
        <f t="shared" si="50"/>
        <v>71.192702078521933</v>
      </c>
      <c r="N374" s="151">
        <v>145.87389053254435</v>
      </c>
      <c r="O374" s="151">
        <v>165.56857088631617</v>
      </c>
      <c r="P374" s="794">
        <v>87.432719681153912</v>
      </c>
      <c r="Q374" s="796">
        <f t="shared" si="41"/>
        <v>106.58048529132662</v>
      </c>
      <c r="R374" s="725">
        <f t="shared" si="40"/>
        <v>6.2813651111412849E-2</v>
      </c>
      <c r="AA374" s="165">
        <f t="shared" si="48"/>
        <v>7.1842270651626891E-2</v>
      </c>
      <c r="AB374" s="165">
        <f t="shared" si="49"/>
        <v>5.4919683497739617E-2</v>
      </c>
    </row>
    <row r="375" spans="1:28" x14ac:dyDescent="0.3">
      <c r="A375" s="365">
        <v>25</v>
      </c>
      <c r="B375" s="321" t="s">
        <v>691</v>
      </c>
      <c r="C375" s="146">
        <v>6385</v>
      </c>
      <c r="F375" s="146">
        <f t="shared" si="45"/>
        <v>6385</v>
      </c>
      <c r="G375" s="146">
        <v>108</v>
      </c>
      <c r="J375" s="146">
        <f t="shared" si="46"/>
        <v>108</v>
      </c>
      <c r="K375" s="690">
        <f t="shared" si="47"/>
        <v>4.534956959899223E-2</v>
      </c>
      <c r="L375" s="151">
        <f t="shared" si="42"/>
        <v>194.16191475960528</v>
      </c>
      <c r="M375" s="151">
        <f t="shared" si="50"/>
        <v>42.715621247113162</v>
      </c>
      <c r="N375" s="151">
        <v>87.524334319526616</v>
      </c>
      <c r="O375" s="151">
        <v>99.341142531789714</v>
      </c>
      <c r="P375" s="794">
        <v>52.459631808692357</v>
      </c>
      <c r="Q375" s="796">
        <f t="shared" si="41"/>
        <v>63.94829117479599</v>
      </c>
      <c r="R375" s="725">
        <f t="shared" si="40"/>
        <v>6.0873658629162178E-2</v>
      </c>
      <c r="AA375" s="165">
        <f t="shared" si="48"/>
        <v>0.11603905046675461</v>
      </c>
      <c r="AB375" s="165">
        <f t="shared" si="49"/>
        <v>3.1934097185338767E-2</v>
      </c>
    </row>
    <row r="376" spans="1:28" x14ac:dyDescent="0.3">
      <c r="A376" s="286">
        <v>26</v>
      </c>
      <c r="B376" s="321" t="s">
        <v>692</v>
      </c>
      <c r="C376" s="146">
        <v>3031</v>
      </c>
      <c r="D376" s="146">
        <v>10.199999999999999</v>
      </c>
      <c r="F376" s="146">
        <f t="shared" si="45"/>
        <v>3041.2</v>
      </c>
      <c r="G376" s="146">
        <v>53</v>
      </c>
      <c r="H376" s="146">
        <v>1</v>
      </c>
      <c r="J376" s="146">
        <f t="shared" si="46"/>
        <v>54</v>
      </c>
      <c r="K376" s="690">
        <f t="shared" si="47"/>
        <v>2.2674784799496115E-2</v>
      </c>
      <c r="L376" s="151">
        <f t="shared" si="42"/>
        <v>97.080957379802641</v>
      </c>
      <c r="M376" s="151">
        <f t="shared" si="50"/>
        <v>21.357810623556581</v>
      </c>
      <c r="N376" s="151">
        <v>43.762167159763308</v>
      </c>
      <c r="O376" s="151">
        <v>49.670571265894857</v>
      </c>
      <c r="P376" s="794">
        <v>26.229815904346179</v>
      </c>
      <c r="Q376" s="796">
        <f t="shared" si="41"/>
        <v>31.974145587397995</v>
      </c>
      <c r="R376" s="725">
        <f t="shared" si="40"/>
        <v>6.3902129150861589E-2</v>
      </c>
      <c r="AA376" s="165">
        <f t="shared" si="48"/>
        <v>0.24362400934835862</v>
      </c>
      <c r="AB376" s="165">
        <f t="shared" si="49"/>
        <v>1.676141083522853E-2</v>
      </c>
    </row>
    <row r="377" spans="1:28" x14ac:dyDescent="0.3">
      <c r="A377" s="286">
        <v>27</v>
      </c>
      <c r="B377" s="321" t="s">
        <v>693</v>
      </c>
      <c r="C377" s="146">
        <v>3886</v>
      </c>
      <c r="F377" s="146">
        <f t="shared" si="45"/>
        <v>3886</v>
      </c>
      <c r="G377" s="146">
        <v>78</v>
      </c>
      <c r="J377" s="146">
        <f t="shared" si="46"/>
        <v>78</v>
      </c>
      <c r="K377" s="690">
        <f t="shared" si="47"/>
        <v>3.2752466932605501E-2</v>
      </c>
      <c r="L377" s="151">
        <f t="shared" si="42"/>
        <v>140.22804954860382</v>
      </c>
      <c r="M377" s="151">
        <f t="shared" si="50"/>
        <v>30.850170900692842</v>
      </c>
      <c r="N377" s="151">
        <v>63.212019230769222</v>
      </c>
      <c r="O377" s="151">
        <v>71.746380717403682</v>
      </c>
      <c r="P377" s="794">
        <v>37.887511861833367</v>
      </c>
      <c r="Q377" s="796">
        <f t="shared" si="41"/>
        <v>46.184876959574879</v>
      </c>
      <c r="R377" s="725">
        <f t="shared" si="40"/>
        <v>7.2236776384079701E-2</v>
      </c>
      <c r="AA377" s="165">
        <f t="shared" si="48"/>
        <v>0.19066117787705308</v>
      </c>
      <c r="AB377" s="165">
        <f t="shared" si="49"/>
        <v>2.7368717221124245E-2</v>
      </c>
    </row>
    <row r="378" spans="1:28" x14ac:dyDescent="0.3">
      <c r="A378" s="365">
        <v>28</v>
      </c>
      <c r="B378" s="321" t="s">
        <v>1137</v>
      </c>
      <c r="C378" s="146">
        <v>4071</v>
      </c>
      <c r="F378" s="146">
        <f t="shared" si="45"/>
        <v>4071</v>
      </c>
      <c r="G378" s="146">
        <v>144</v>
      </c>
      <c r="J378" s="146">
        <f t="shared" si="46"/>
        <v>144</v>
      </c>
      <c r="K378" s="690">
        <f t="shared" si="47"/>
        <v>6.0466092798656307E-2</v>
      </c>
      <c r="L378" s="151">
        <f t="shared" si="42"/>
        <v>258.88255301280702</v>
      </c>
      <c r="M378" s="151">
        <f t="shared" si="50"/>
        <v>56.954161662817548</v>
      </c>
      <c r="N378" s="151">
        <v>116.69911242603548</v>
      </c>
      <c r="O378" s="151">
        <v>132.45485670905296</v>
      </c>
      <c r="P378" s="794">
        <v>69.946175744923138</v>
      </c>
      <c r="Q378" s="796">
        <f t="shared" si="41"/>
        <v>85.264388233061311</v>
      </c>
      <c r="R378" s="725">
        <f t="shared" si="40"/>
        <v>0.12729986419297484</v>
      </c>
      <c r="AA378" s="165">
        <f t="shared" si="48"/>
        <v>0.18199688951860185</v>
      </c>
      <c r="AB378" s="165">
        <f t="shared" si="49"/>
        <v>8.9041386731466665E-2</v>
      </c>
    </row>
    <row r="379" spans="1:28" x14ac:dyDescent="0.3">
      <c r="A379" s="286">
        <v>29</v>
      </c>
      <c r="B379" s="321" t="s">
        <v>1125</v>
      </c>
      <c r="C379" s="146">
        <v>161.1</v>
      </c>
      <c r="E379" s="146">
        <v>191.5</v>
      </c>
      <c r="F379" s="146">
        <f t="shared" si="45"/>
        <v>352.6</v>
      </c>
      <c r="G379" s="146">
        <v>3</v>
      </c>
      <c r="I379" s="146">
        <v>3</v>
      </c>
      <c r="J379" s="146">
        <f t="shared" si="46"/>
        <v>6</v>
      </c>
      <c r="K379" s="690">
        <f t="shared" si="47"/>
        <v>2.519420533277346E-3</v>
      </c>
      <c r="L379" s="151">
        <f t="shared" si="42"/>
        <v>10.786773042200293</v>
      </c>
      <c r="M379" s="151">
        <f t="shared" si="50"/>
        <v>2.3730900692840646</v>
      </c>
      <c r="N379" s="151">
        <v>6.8074482248520694</v>
      </c>
      <c r="O379" s="151">
        <v>5.5189523628772053</v>
      </c>
      <c r="P379" s="794">
        <v>2.9144239893717976</v>
      </c>
      <c r="Q379" s="796">
        <f t="shared" si="41"/>
        <v>3.5526828430442214</v>
      </c>
      <c r="R379" s="725">
        <f t="shared" ref="R379:R442" si="51">(P379+O379+M379+L379)/F379</f>
        <v>6.1240043856305618E-2</v>
      </c>
      <c r="AA379" s="165">
        <f t="shared" si="48"/>
        <v>2.1012743540278733</v>
      </c>
      <c r="AB379" s="165">
        <f t="shared" si="49"/>
        <v>1.7847945292499806E-3</v>
      </c>
    </row>
    <row r="380" spans="1:28" x14ac:dyDescent="0.3">
      <c r="A380" s="286">
        <v>30</v>
      </c>
      <c r="B380" s="321" t="s">
        <v>1126</v>
      </c>
      <c r="C380" s="146">
        <v>656.95</v>
      </c>
      <c r="F380" s="146">
        <f t="shared" si="45"/>
        <v>656.95</v>
      </c>
      <c r="G380" s="146">
        <v>19</v>
      </c>
      <c r="J380" s="146">
        <f t="shared" si="46"/>
        <v>19</v>
      </c>
      <c r="K380" s="690">
        <f t="shared" si="47"/>
        <v>7.978165022044929E-3</v>
      </c>
      <c r="L380" s="151">
        <f t="shared" si="42"/>
        <v>34.158114633634263</v>
      </c>
      <c r="M380" s="151">
        <f t="shared" si="50"/>
        <v>7.5147852193995375</v>
      </c>
      <c r="N380" s="151">
        <v>15.397799556213016</v>
      </c>
      <c r="O380" s="151">
        <v>17.476682482444485</v>
      </c>
      <c r="P380" s="794">
        <v>9.2290092996773581</v>
      </c>
      <c r="Q380" s="796">
        <f t="shared" si="41"/>
        <v>11.250162336306699</v>
      </c>
      <c r="R380" s="725">
        <f t="shared" si="51"/>
        <v>0.10408492523807845</v>
      </c>
      <c r="AA380" s="165">
        <f t="shared" si="48"/>
        <v>1.1278017158539131</v>
      </c>
      <c r="AB380" s="165">
        <f t="shared" si="49"/>
        <v>9.6060074297844873E-3</v>
      </c>
    </row>
    <row r="381" spans="1:28" x14ac:dyDescent="0.3">
      <c r="A381" s="365">
        <v>31</v>
      </c>
      <c r="B381" s="321" t="s">
        <v>1127</v>
      </c>
      <c r="C381" s="146">
        <v>485.16</v>
      </c>
      <c r="F381" s="146">
        <f t="shared" si="45"/>
        <v>485.16</v>
      </c>
      <c r="G381" s="146">
        <v>10</v>
      </c>
      <c r="J381" s="146">
        <f t="shared" si="46"/>
        <v>10</v>
      </c>
      <c r="K381" s="690">
        <f t="shared" si="47"/>
        <v>4.1990342221289098E-3</v>
      </c>
      <c r="L381" s="151">
        <f t="shared" si="42"/>
        <v>17.97795507033382</v>
      </c>
      <c r="M381" s="151">
        <f t="shared" si="50"/>
        <v>3.9551501154734403</v>
      </c>
      <c r="N381" s="151">
        <v>8.1041050295857975</v>
      </c>
      <c r="O381" s="151">
        <v>9.1982539381286781</v>
      </c>
      <c r="P381" s="794">
        <v>4.8573733156196628</v>
      </c>
      <c r="Q381" s="796">
        <f t="shared" si="41"/>
        <v>5.9211380717403692</v>
      </c>
      <c r="R381" s="725">
        <f t="shared" si="51"/>
        <v>7.417910058445791E-2</v>
      </c>
      <c r="AA381" s="165">
        <f t="shared" si="48"/>
        <v>1.5271443178131505</v>
      </c>
      <c r="AB381" s="165">
        <f t="shared" si="49"/>
        <v>3.6031558375561276E-3</v>
      </c>
    </row>
    <row r="382" spans="1:28" x14ac:dyDescent="0.3">
      <c r="A382" s="286">
        <v>32</v>
      </c>
      <c r="B382" s="321" t="s">
        <v>1128</v>
      </c>
      <c r="C382" s="146">
        <v>286.92</v>
      </c>
      <c r="F382" s="146">
        <f t="shared" si="45"/>
        <v>286.92</v>
      </c>
      <c r="G382" s="146">
        <v>8</v>
      </c>
      <c r="J382" s="146">
        <f t="shared" si="46"/>
        <v>8</v>
      </c>
      <c r="K382" s="690">
        <f t="shared" si="47"/>
        <v>3.3592273777031281E-3</v>
      </c>
      <c r="L382" s="151">
        <f t="shared" si="42"/>
        <v>14.382364056267058</v>
      </c>
      <c r="M382" s="151">
        <f t="shared" si="50"/>
        <v>3.1641200923787527</v>
      </c>
      <c r="N382" s="151">
        <v>6.4832840236686389</v>
      </c>
      <c r="O382" s="151">
        <v>7.3586031505029412</v>
      </c>
      <c r="P382" s="794">
        <v>3.8858986524957304</v>
      </c>
      <c r="Q382" s="796">
        <f t="shared" si="41"/>
        <v>4.7369104573922955</v>
      </c>
      <c r="R382" s="725">
        <f t="shared" si="51"/>
        <v>0.10034499495205799</v>
      </c>
      <c r="AA382" s="165">
        <f t="shared" si="48"/>
        <v>2.5822854357668623</v>
      </c>
      <c r="AB382" s="165">
        <f t="shared" si="49"/>
        <v>3.8993048066889306E-3</v>
      </c>
    </row>
    <row r="383" spans="1:28" x14ac:dyDescent="0.3">
      <c r="A383" s="286">
        <v>33</v>
      </c>
      <c r="B383" s="321" t="s">
        <v>1129</v>
      </c>
      <c r="C383" s="146">
        <v>226.94</v>
      </c>
      <c r="F383" s="146">
        <f t="shared" si="45"/>
        <v>226.94</v>
      </c>
      <c r="G383" s="146">
        <v>5</v>
      </c>
      <c r="J383" s="146">
        <f t="shared" si="46"/>
        <v>5</v>
      </c>
      <c r="K383" s="690">
        <f t="shared" si="47"/>
        <v>2.0995171110644549E-3</v>
      </c>
      <c r="L383" s="151">
        <f t="shared" si="42"/>
        <v>8.9889775351669101</v>
      </c>
      <c r="M383" s="151">
        <f t="shared" si="50"/>
        <v>1.9775750577367202</v>
      </c>
      <c r="N383" s="151">
        <v>4.0520525147928987</v>
      </c>
      <c r="O383" s="151">
        <v>4.599126969064339</v>
      </c>
      <c r="P383" s="794">
        <v>2.4286866578098314</v>
      </c>
      <c r="Q383" s="796">
        <f t="shared" si="41"/>
        <v>2.9605690358701846</v>
      </c>
      <c r="R383" s="725">
        <f t="shared" si="51"/>
        <v>7.9291293821176528E-2</v>
      </c>
      <c r="AA383" s="165">
        <f t="shared" si="48"/>
        <v>3.26478072279117</v>
      </c>
      <c r="AB383" s="165">
        <f t="shared" si="49"/>
        <v>1.9257370738397057E-3</v>
      </c>
    </row>
    <row r="384" spans="1:28" x14ac:dyDescent="0.3">
      <c r="A384" s="365">
        <v>34</v>
      </c>
      <c r="B384" s="321" t="s">
        <v>1130</v>
      </c>
      <c r="C384" s="146">
        <v>307.14999999999998</v>
      </c>
      <c r="F384" s="146">
        <f t="shared" si="45"/>
        <v>307.14999999999998</v>
      </c>
      <c r="G384" s="146">
        <v>10</v>
      </c>
      <c r="J384" s="146">
        <f t="shared" si="46"/>
        <v>10</v>
      </c>
      <c r="K384" s="690">
        <f t="shared" si="47"/>
        <v>4.1990342221289098E-3</v>
      </c>
      <c r="L384" s="151">
        <f t="shared" si="42"/>
        <v>17.97795507033382</v>
      </c>
      <c r="M384" s="151">
        <f t="shared" si="50"/>
        <v>3.9551501154734403</v>
      </c>
      <c r="N384" s="151">
        <v>8.1041050295857975</v>
      </c>
      <c r="O384" s="151">
        <v>9.1982539381286781</v>
      </c>
      <c r="P384" s="794">
        <v>4.8573733156196628</v>
      </c>
      <c r="Q384" s="796">
        <f t="shared" si="41"/>
        <v>5.9211380717403692</v>
      </c>
      <c r="R384" s="725">
        <f t="shared" si="51"/>
        <v>0.11716989236384701</v>
      </c>
      <c r="AA384" s="165">
        <f t="shared" si="48"/>
        <v>2.4122068605900315</v>
      </c>
      <c r="AB384" s="165">
        <f t="shared" si="49"/>
        <v>5.6913790856217856E-3</v>
      </c>
    </row>
    <row r="385" spans="1:28" x14ac:dyDescent="0.3">
      <c r="A385" s="286">
        <v>35</v>
      </c>
      <c r="B385" s="321" t="s">
        <v>1131</v>
      </c>
      <c r="C385" s="146">
        <v>329.65</v>
      </c>
      <c r="F385" s="146">
        <f t="shared" si="45"/>
        <v>329.65</v>
      </c>
      <c r="G385" s="146">
        <v>10</v>
      </c>
      <c r="J385" s="146">
        <f t="shared" si="46"/>
        <v>10</v>
      </c>
      <c r="K385" s="690">
        <f t="shared" si="47"/>
        <v>4.1990342221289098E-3</v>
      </c>
      <c r="L385" s="151">
        <f t="shared" si="42"/>
        <v>17.97795507033382</v>
      </c>
      <c r="M385" s="151">
        <f t="shared" si="50"/>
        <v>3.9551501154734403</v>
      </c>
      <c r="N385" s="151">
        <v>8.1041050295857975</v>
      </c>
      <c r="O385" s="151">
        <v>9.1982539381286781</v>
      </c>
      <c r="P385" s="794">
        <v>4.8573733156196628</v>
      </c>
      <c r="Q385" s="796">
        <f t="shared" si="41"/>
        <v>5.9211380717403692</v>
      </c>
      <c r="R385" s="725">
        <f t="shared" si="51"/>
        <v>0.10917255404081785</v>
      </c>
      <c r="AA385" s="165">
        <f t="shared" si="48"/>
        <v>2.2475635893530357</v>
      </c>
      <c r="AB385" s="165">
        <f t="shared" si="49"/>
        <v>5.302918507959142E-3</v>
      </c>
    </row>
    <row r="386" spans="1:28" x14ac:dyDescent="0.3">
      <c r="A386" s="286">
        <v>36</v>
      </c>
      <c r="B386" s="321" t="s">
        <v>1132</v>
      </c>
      <c r="C386" s="146">
        <v>255.16</v>
      </c>
      <c r="F386" s="146">
        <f t="shared" si="45"/>
        <v>255.16</v>
      </c>
      <c r="G386" s="146">
        <v>8</v>
      </c>
      <c r="J386" s="146">
        <f t="shared" si="46"/>
        <v>8</v>
      </c>
      <c r="K386" s="690">
        <f t="shared" si="47"/>
        <v>3.3592273777031281E-3</v>
      </c>
      <c r="L386" s="151">
        <f t="shared" si="42"/>
        <v>14.382364056267058</v>
      </c>
      <c r="M386" s="151">
        <f t="shared" si="50"/>
        <v>3.1641200923787527</v>
      </c>
      <c r="N386" s="151">
        <v>6.4832840236686389</v>
      </c>
      <c r="O386" s="151">
        <v>7.3586031505029412</v>
      </c>
      <c r="P386" s="794">
        <v>3.8858986524957304</v>
      </c>
      <c r="Q386" s="796">
        <f t="shared" ref="Q386:Q449" si="52">P386*1.219</f>
        <v>4.7369104573922955</v>
      </c>
      <c r="R386" s="725">
        <f t="shared" si="51"/>
        <v>0.1128350288119003</v>
      </c>
      <c r="AA386" s="165">
        <f t="shared" si="48"/>
        <v>2.9037048801937142</v>
      </c>
      <c r="AB386" s="165">
        <f t="shared" si="49"/>
        <v>4.3846548641448026E-3</v>
      </c>
    </row>
    <row r="387" spans="1:28" x14ac:dyDescent="0.3">
      <c r="A387" s="365">
        <v>37</v>
      </c>
      <c r="B387" s="321" t="s">
        <v>1133</v>
      </c>
      <c r="C387" s="146">
        <v>509.32</v>
      </c>
      <c r="F387" s="146">
        <f t="shared" si="45"/>
        <v>509.32</v>
      </c>
      <c r="G387" s="146">
        <v>16</v>
      </c>
      <c r="J387" s="146">
        <f t="shared" si="46"/>
        <v>16</v>
      </c>
      <c r="K387" s="690">
        <f t="shared" si="47"/>
        <v>6.7184547554062562E-3</v>
      </c>
      <c r="L387" s="151">
        <f t="shared" si="42"/>
        <v>28.764728112534115</v>
      </c>
      <c r="M387" s="151">
        <f t="shared" si="50"/>
        <v>6.3282401847575054</v>
      </c>
      <c r="N387" s="151">
        <v>12.966568047337278</v>
      </c>
      <c r="O387" s="151">
        <v>14.717206301005882</v>
      </c>
      <c r="P387" s="794">
        <v>7.7717973049914608</v>
      </c>
      <c r="Q387" s="796">
        <f t="shared" si="52"/>
        <v>9.4738209147845911</v>
      </c>
      <c r="R387" s="725">
        <f t="shared" si="51"/>
        <v>0.11305656935382266</v>
      </c>
      <c r="AA387" s="165">
        <f t="shared" si="48"/>
        <v>1.4547030103475773</v>
      </c>
      <c r="AB387" s="165">
        <f t="shared" si="49"/>
        <v>8.7865274101561926E-3</v>
      </c>
    </row>
    <row r="388" spans="1:28" x14ac:dyDescent="0.3">
      <c r="A388" s="286">
        <v>38</v>
      </c>
      <c r="B388" s="321" t="s">
        <v>1134</v>
      </c>
      <c r="C388" s="146">
        <v>509.19</v>
      </c>
      <c r="F388" s="146">
        <f t="shared" si="45"/>
        <v>509.19</v>
      </c>
      <c r="G388" s="146">
        <v>14</v>
      </c>
      <c r="J388" s="146">
        <f t="shared" si="46"/>
        <v>14</v>
      </c>
      <c r="K388" s="690">
        <f t="shared" si="47"/>
        <v>5.8786479109804741E-3</v>
      </c>
      <c r="L388" s="151">
        <f t="shared" si="42"/>
        <v>25.169137098467349</v>
      </c>
      <c r="M388" s="151">
        <f t="shared" si="50"/>
        <v>5.5372101616628164</v>
      </c>
      <c r="N388" s="151">
        <v>11.345747041420118</v>
      </c>
      <c r="O388" s="151">
        <v>12.877555513380148</v>
      </c>
      <c r="P388" s="794">
        <v>6.8003226418675276</v>
      </c>
      <c r="Q388" s="796">
        <f t="shared" si="52"/>
        <v>8.2895933004365165</v>
      </c>
      <c r="R388" s="725">
        <f t="shared" si="51"/>
        <v>9.8949754345878438E-2</v>
      </c>
      <c r="AA388" s="165">
        <f t="shared" si="48"/>
        <v>1.4550744068623267</v>
      </c>
      <c r="AB388" s="165">
        <f t="shared" si="49"/>
        <v>6.72890254885507E-3</v>
      </c>
    </row>
    <row r="389" spans="1:28" x14ac:dyDescent="0.3">
      <c r="A389" s="286">
        <v>39</v>
      </c>
      <c r="B389" s="321" t="s">
        <v>1135</v>
      </c>
      <c r="C389" s="146">
        <v>291.43</v>
      </c>
      <c r="F389" s="146">
        <f t="shared" si="45"/>
        <v>291.43</v>
      </c>
      <c r="G389" s="146">
        <v>10</v>
      </c>
      <c r="J389" s="146">
        <f t="shared" si="46"/>
        <v>10</v>
      </c>
      <c r="K389" s="690">
        <f t="shared" si="47"/>
        <v>4.1990342221289098E-3</v>
      </c>
      <c r="L389" s="151">
        <f t="shared" si="42"/>
        <v>17.97795507033382</v>
      </c>
      <c r="M389" s="151">
        <f t="shared" si="50"/>
        <v>3.9551501154734403</v>
      </c>
      <c r="N389" s="151">
        <v>8.1041050295857975</v>
      </c>
      <c r="O389" s="151">
        <v>9.1982539381286781</v>
      </c>
      <c r="P389" s="794">
        <v>4.8573733156196628</v>
      </c>
      <c r="Q389" s="796">
        <f t="shared" si="52"/>
        <v>5.9211380717403692</v>
      </c>
      <c r="R389" s="725">
        <f t="shared" si="51"/>
        <v>0.12349014322326324</v>
      </c>
      <c r="AA389" s="165">
        <f t="shared" si="48"/>
        <v>2.5423234987140249</v>
      </c>
      <c r="AB389" s="165">
        <f t="shared" si="49"/>
        <v>5.9983772643472915E-3</v>
      </c>
    </row>
    <row r="390" spans="1:28" x14ac:dyDescent="0.3">
      <c r="A390" s="365">
        <v>40</v>
      </c>
      <c r="B390" s="321" t="s">
        <v>1136</v>
      </c>
      <c r="C390" s="146">
        <v>449.48</v>
      </c>
      <c r="F390" s="146">
        <f t="shared" si="45"/>
        <v>449.48</v>
      </c>
      <c r="G390" s="146">
        <v>13</v>
      </c>
      <c r="J390" s="146">
        <f t="shared" si="46"/>
        <v>13</v>
      </c>
      <c r="K390" s="690">
        <f t="shared" si="47"/>
        <v>5.4587444887675834E-3</v>
      </c>
      <c r="L390" s="151">
        <f t="shared" si="42"/>
        <v>23.371341591433968</v>
      </c>
      <c r="M390" s="151">
        <f t="shared" si="50"/>
        <v>5.1416951501154733</v>
      </c>
      <c r="N390" s="151">
        <v>10.535336538461538</v>
      </c>
      <c r="O390" s="151">
        <v>11.95773011956728</v>
      </c>
      <c r="P390" s="794">
        <v>6.3145853103055618</v>
      </c>
      <c r="Q390" s="796">
        <f t="shared" si="52"/>
        <v>7.6974794932624802</v>
      </c>
      <c r="R390" s="725">
        <f t="shared" si="51"/>
        <v>0.10408772842267126</v>
      </c>
      <c r="AA390" s="165">
        <f t="shared" si="48"/>
        <v>1.6483699769294031</v>
      </c>
      <c r="AB390" s="165">
        <f t="shared" si="49"/>
        <v>6.5727084088087464E-3</v>
      </c>
    </row>
    <row r="391" spans="1:28" x14ac:dyDescent="0.3">
      <c r="A391" s="286">
        <v>41</v>
      </c>
      <c r="B391" s="321" t="s">
        <v>1138</v>
      </c>
      <c r="C391" s="146">
        <v>467.46</v>
      </c>
      <c r="F391" s="146">
        <f t="shared" si="45"/>
        <v>467.46</v>
      </c>
      <c r="G391" s="146">
        <v>10</v>
      </c>
      <c r="J391" s="146">
        <f t="shared" si="46"/>
        <v>10</v>
      </c>
      <c r="K391" s="690">
        <f t="shared" si="47"/>
        <v>4.1990342221289098E-3</v>
      </c>
      <c r="L391" s="151">
        <f t="shared" ref="L391:L454" si="53">K391*4281.45</f>
        <v>17.97795507033382</v>
      </c>
      <c r="M391" s="151">
        <f t="shared" si="50"/>
        <v>3.9551501154734403</v>
      </c>
      <c r="N391" s="151">
        <v>8.1041050295857975</v>
      </c>
      <c r="O391" s="151">
        <v>9.1982539381286781</v>
      </c>
      <c r="P391" s="794">
        <v>4.8573733156196628</v>
      </c>
      <c r="Q391" s="796">
        <f t="shared" si="52"/>
        <v>5.9211380717403692</v>
      </c>
      <c r="R391" s="725">
        <f t="shared" si="51"/>
        <v>7.6987833054284013E-2</v>
      </c>
      <c r="AA391" s="165">
        <f t="shared" si="48"/>
        <v>1.5849684191807389</v>
      </c>
      <c r="AB391" s="165">
        <f t="shared" si="49"/>
        <v>3.7395864590526063E-3</v>
      </c>
    </row>
    <row r="392" spans="1:28" x14ac:dyDescent="0.3">
      <c r="A392" s="286">
        <v>42</v>
      </c>
      <c r="B392" s="321" t="s">
        <v>1139</v>
      </c>
      <c r="C392" s="146">
        <v>429.2</v>
      </c>
      <c r="E392" s="146">
        <v>129.19999999999999</v>
      </c>
      <c r="F392" s="146">
        <f t="shared" si="45"/>
        <v>558.4</v>
      </c>
      <c r="G392" s="146">
        <v>11</v>
      </c>
      <c r="I392" s="146">
        <v>3</v>
      </c>
      <c r="J392" s="146">
        <f t="shared" si="46"/>
        <v>14</v>
      </c>
      <c r="K392" s="690">
        <f t="shared" si="47"/>
        <v>5.8786479109804741E-3</v>
      </c>
      <c r="L392" s="151">
        <f t="shared" si="53"/>
        <v>25.169137098467349</v>
      </c>
      <c r="M392" s="151">
        <f t="shared" si="50"/>
        <v>5.5372101616628164</v>
      </c>
      <c r="N392" s="151">
        <v>11.345747041420118</v>
      </c>
      <c r="O392" s="151">
        <v>12.877555513380148</v>
      </c>
      <c r="P392" s="794">
        <v>6.8003226418675276</v>
      </c>
      <c r="Q392" s="796">
        <f t="shared" si="52"/>
        <v>8.2895933004365165</v>
      </c>
      <c r="R392" s="725">
        <f t="shared" si="51"/>
        <v>9.0229630041865766E-2</v>
      </c>
      <c r="AA392" s="165">
        <f t="shared" si="48"/>
        <v>1.3268433689653085</v>
      </c>
      <c r="AB392" s="165">
        <f t="shared" si="49"/>
        <v>6.1359059614103026E-3</v>
      </c>
    </row>
    <row r="393" spans="1:28" x14ac:dyDescent="0.3">
      <c r="A393" s="365">
        <v>43</v>
      </c>
      <c r="B393" s="321" t="s">
        <v>1140</v>
      </c>
      <c r="C393" s="146">
        <v>331.42</v>
      </c>
      <c r="F393" s="146">
        <f t="shared" si="45"/>
        <v>331.42</v>
      </c>
      <c r="G393" s="146">
        <v>10</v>
      </c>
      <c r="J393" s="146">
        <f t="shared" si="46"/>
        <v>10</v>
      </c>
      <c r="K393" s="690">
        <f t="shared" si="47"/>
        <v>4.1990342221289098E-3</v>
      </c>
      <c r="L393" s="151">
        <f t="shared" si="53"/>
        <v>17.97795507033382</v>
      </c>
      <c r="M393" s="151">
        <f t="shared" si="50"/>
        <v>3.9551501154734403</v>
      </c>
      <c r="N393" s="151">
        <v>8.1041050295857975</v>
      </c>
      <c r="O393" s="151">
        <v>9.1982539381286781</v>
      </c>
      <c r="P393" s="794">
        <v>4.8573733156196628</v>
      </c>
      <c r="Q393" s="796">
        <f t="shared" si="52"/>
        <v>5.9211380717403692</v>
      </c>
      <c r="R393" s="725">
        <f t="shared" si="51"/>
        <v>0.10858950105472091</v>
      </c>
      <c r="AA393" s="165">
        <f t="shared" si="48"/>
        <v>2.2355601268186236</v>
      </c>
      <c r="AB393" s="165">
        <f t="shared" si="49"/>
        <v>5.2745974477965453E-3</v>
      </c>
    </row>
    <row r="394" spans="1:28" x14ac:dyDescent="0.3">
      <c r="A394" s="286">
        <v>44</v>
      </c>
      <c r="B394" s="321" t="s">
        <v>1141</v>
      </c>
      <c r="C394" s="146">
        <v>154.9</v>
      </c>
      <c r="F394" s="146">
        <f t="shared" si="45"/>
        <v>154.9</v>
      </c>
      <c r="G394" s="146">
        <v>3</v>
      </c>
      <c r="J394" s="146">
        <f t="shared" si="46"/>
        <v>3</v>
      </c>
      <c r="K394" s="690">
        <f t="shared" si="47"/>
        <v>1.259710266638673E-3</v>
      </c>
      <c r="L394" s="151">
        <f t="shared" si="53"/>
        <v>5.3933865211001466</v>
      </c>
      <c r="M394" s="151">
        <f t="shared" si="50"/>
        <v>1.1865450346420323</v>
      </c>
      <c r="N394" s="151">
        <v>2.4312315088757392</v>
      </c>
      <c r="O394" s="151">
        <v>2.7594761814386026</v>
      </c>
      <c r="P394" s="794">
        <v>1.4572119946858988</v>
      </c>
      <c r="Q394" s="796">
        <f t="shared" si="52"/>
        <v>1.7763414215221107</v>
      </c>
      <c r="R394" s="725">
        <f t="shared" si="51"/>
        <v>6.970057928900375E-2</v>
      </c>
      <c r="AA394" s="165">
        <f t="shared" si="48"/>
        <v>4.7831461409311054</v>
      </c>
      <c r="AB394" s="165">
        <f t="shared" si="49"/>
        <v>1.015685201764918E-3</v>
      </c>
    </row>
    <row r="395" spans="1:28" x14ac:dyDescent="0.3">
      <c r="A395" s="286">
        <v>45</v>
      </c>
      <c r="B395" s="321" t="s">
        <v>1142</v>
      </c>
      <c r="C395" s="146">
        <v>119.9</v>
      </c>
      <c r="F395" s="146">
        <f t="shared" si="45"/>
        <v>119.9</v>
      </c>
      <c r="G395" s="146">
        <v>3</v>
      </c>
      <c r="J395" s="146">
        <f t="shared" si="46"/>
        <v>3</v>
      </c>
      <c r="K395" s="690">
        <f t="shared" si="47"/>
        <v>1.259710266638673E-3</v>
      </c>
      <c r="L395" s="151">
        <f t="shared" si="53"/>
        <v>5.3933865211001466</v>
      </c>
      <c r="M395" s="151">
        <f t="shared" si="50"/>
        <v>1.1865450346420323</v>
      </c>
      <c r="N395" s="151">
        <v>2.4312315088757392</v>
      </c>
      <c r="O395" s="151">
        <v>2.7594761814386026</v>
      </c>
      <c r="P395" s="794">
        <v>1.4572119946858988</v>
      </c>
      <c r="Q395" s="796">
        <f t="shared" si="52"/>
        <v>1.7763414215221107</v>
      </c>
      <c r="R395" s="725">
        <f t="shared" si="51"/>
        <v>9.0046870157353465E-2</v>
      </c>
      <c r="AA395" s="165">
        <f t="shared" si="48"/>
        <v>6.1793939718951467</v>
      </c>
      <c r="AB395" s="165">
        <f t="shared" si="49"/>
        <v>1.3121737927721919E-3</v>
      </c>
    </row>
    <row r="396" spans="1:28" x14ac:dyDescent="0.3">
      <c r="A396" s="365">
        <v>46</v>
      </c>
      <c r="B396" s="321" t="s">
        <v>1143</v>
      </c>
      <c r="C396" s="146">
        <v>280.7</v>
      </c>
      <c r="E396" s="146">
        <v>19.600000000000001</v>
      </c>
      <c r="F396" s="146">
        <f t="shared" si="45"/>
        <v>300.3</v>
      </c>
      <c r="G396" s="146">
        <v>10</v>
      </c>
      <c r="I396" s="146">
        <v>1</v>
      </c>
      <c r="J396" s="146">
        <f t="shared" si="46"/>
        <v>11</v>
      </c>
      <c r="K396" s="690">
        <f t="shared" si="47"/>
        <v>4.6189376443418013E-3</v>
      </c>
      <c r="L396" s="151">
        <f t="shared" si="53"/>
        <v>19.775750577367205</v>
      </c>
      <c r="M396" s="151">
        <f t="shared" si="50"/>
        <v>4.3506651270207852</v>
      </c>
      <c r="N396" s="151">
        <v>8.9145155325443781</v>
      </c>
      <c r="O396" s="151">
        <v>10.118079331941544</v>
      </c>
      <c r="P396" s="794">
        <v>5.3431106471816285</v>
      </c>
      <c r="Q396" s="796">
        <f t="shared" si="52"/>
        <v>6.5132518789144056</v>
      </c>
      <c r="R396" s="725">
        <f t="shared" si="51"/>
        <v>0.13182685875295092</v>
      </c>
      <c r="AA396" s="165">
        <f t="shared" si="48"/>
        <v>2.46723056020722</v>
      </c>
      <c r="AB396" s="165">
        <f t="shared" si="49"/>
        <v>7.0436549258740076E-3</v>
      </c>
    </row>
    <row r="397" spans="1:28" x14ac:dyDescent="0.3">
      <c r="A397" s="286">
        <v>47</v>
      </c>
      <c r="B397" s="321" t="s">
        <v>1144</v>
      </c>
      <c r="C397" s="146">
        <v>226.84</v>
      </c>
      <c r="F397" s="146">
        <f t="shared" si="45"/>
        <v>226.84</v>
      </c>
      <c r="G397" s="146">
        <v>8</v>
      </c>
      <c r="J397" s="146">
        <f t="shared" si="46"/>
        <v>8</v>
      </c>
      <c r="K397" s="690">
        <f t="shared" si="47"/>
        <v>3.3592273777031281E-3</v>
      </c>
      <c r="L397" s="151">
        <f t="shared" si="53"/>
        <v>14.382364056267058</v>
      </c>
      <c r="M397" s="151">
        <f t="shared" si="50"/>
        <v>3.1641200923787527</v>
      </c>
      <c r="N397" s="151">
        <v>6.4832840236686389</v>
      </c>
      <c r="O397" s="151">
        <v>7.3586031505029412</v>
      </c>
      <c r="P397" s="794">
        <v>3.8858986524957304</v>
      </c>
      <c r="Q397" s="796">
        <f t="shared" si="52"/>
        <v>4.7369104573922955</v>
      </c>
      <c r="R397" s="725">
        <f t="shared" si="51"/>
        <v>0.12692199767080092</v>
      </c>
      <c r="AA397" s="165">
        <f t="shared" si="48"/>
        <v>3.2662199666294662</v>
      </c>
      <c r="AB397" s="165">
        <f t="shared" si="49"/>
        <v>4.9320601972103152E-3</v>
      </c>
    </row>
    <row r="398" spans="1:28" x14ac:dyDescent="0.3">
      <c r="A398" s="286">
        <v>48</v>
      </c>
      <c r="B398" s="321" t="s">
        <v>1145</v>
      </c>
      <c r="C398" s="146">
        <v>216.3</v>
      </c>
      <c r="F398" s="146">
        <f t="shared" si="45"/>
        <v>216.3</v>
      </c>
      <c r="G398" s="146">
        <v>7</v>
      </c>
      <c r="J398" s="146">
        <f t="shared" si="46"/>
        <v>7</v>
      </c>
      <c r="K398" s="690">
        <f t="shared" si="47"/>
        <v>2.939323955490237E-3</v>
      </c>
      <c r="L398" s="151">
        <f t="shared" si="53"/>
        <v>12.584568549233675</v>
      </c>
      <c r="M398" s="151">
        <f t="shared" si="50"/>
        <v>2.7686050808314082</v>
      </c>
      <c r="N398" s="151">
        <v>5.6728735207100591</v>
      </c>
      <c r="O398" s="151">
        <v>6.4387777566900741</v>
      </c>
      <c r="P398" s="794">
        <v>3.4001613209337638</v>
      </c>
      <c r="Q398" s="796">
        <f t="shared" si="52"/>
        <v>4.1447966502182583</v>
      </c>
      <c r="R398" s="725">
        <f t="shared" si="51"/>
        <v>0.11646838977202459</v>
      </c>
      <c r="AA398" s="165">
        <f t="shared" si="48"/>
        <v>3.4253783505789555</v>
      </c>
      <c r="AB398" s="165">
        <f t="shared" si="49"/>
        <v>3.9601131401427563E-3</v>
      </c>
    </row>
    <row r="399" spans="1:28" x14ac:dyDescent="0.3">
      <c r="A399" s="365">
        <v>49</v>
      </c>
      <c r="B399" s="321" t="s">
        <v>1155</v>
      </c>
      <c r="C399" s="146">
        <v>307.64999999999998</v>
      </c>
      <c r="F399" s="146">
        <f t="shared" si="45"/>
        <v>307.64999999999998</v>
      </c>
      <c r="G399" s="146">
        <v>7</v>
      </c>
      <c r="J399" s="146">
        <f t="shared" si="46"/>
        <v>7</v>
      </c>
      <c r="K399" s="690">
        <f t="shared" si="47"/>
        <v>2.939323955490237E-3</v>
      </c>
      <c r="L399" s="151">
        <f t="shared" si="53"/>
        <v>12.584568549233675</v>
      </c>
      <c r="M399" s="151">
        <f t="shared" si="50"/>
        <v>2.7686050808314082</v>
      </c>
      <c r="N399" s="151">
        <v>5.6728735207100591</v>
      </c>
      <c r="O399" s="151">
        <v>6.4387777566900741</v>
      </c>
      <c r="P399" s="794">
        <v>3.4001613209337638</v>
      </c>
      <c r="Q399" s="796">
        <f t="shared" si="52"/>
        <v>4.1447966502182583</v>
      </c>
      <c r="R399" s="725">
        <f t="shared" si="51"/>
        <v>8.1885625573505358E-2</v>
      </c>
      <c r="AA399" s="165">
        <f t="shared" si="48"/>
        <v>2.4082864853899832</v>
      </c>
      <c r="AB399" s="165">
        <f t="shared" si="49"/>
        <v>2.7842433681549757E-3</v>
      </c>
    </row>
    <row r="400" spans="1:28" x14ac:dyDescent="0.3">
      <c r="A400" s="286">
        <v>50</v>
      </c>
      <c r="B400" s="321" t="s">
        <v>1156</v>
      </c>
      <c r="C400" s="146">
        <v>350.66</v>
      </c>
      <c r="F400" s="146">
        <f t="shared" si="45"/>
        <v>350.66</v>
      </c>
      <c r="G400" s="146">
        <v>6</v>
      </c>
      <c r="J400" s="146">
        <f t="shared" si="46"/>
        <v>6</v>
      </c>
      <c r="K400" s="690">
        <f t="shared" si="47"/>
        <v>2.519420533277346E-3</v>
      </c>
      <c r="L400" s="151">
        <f t="shared" si="53"/>
        <v>10.786773042200293</v>
      </c>
      <c r="M400" s="151">
        <f t="shared" si="50"/>
        <v>2.3730900692840646</v>
      </c>
      <c r="N400" s="151">
        <v>4.8624630177514785</v>
      </c>
      <c r="O400" s="151">
        <v>5.5189523628772053</v>
      </c>
      <c r="P400" s="794">
        <v>2.9144239893717976</v>
      </c>
      <c r="Q400" s="796">
        <f t="shared" si="52"/>
        <v>3.5526828430442214</v>
      </c>
      <c r="R400" s="725">
        <f t="shared" si="51"/>
        <v>6.157884977965368E-2</v>
      </c>
      <c r="AA400" s="165">
        <f t="shared" si="48"/>
        <v>2.1128994958941085</v>
      </c>
      <c r="AB400" s="165">
        <f t="shared" si="49"/>
        <v>1.7946687703574492E-3</v>
      </c>
    </row>
    <row r="401" spans="1:28" x14ac:dyDescent="0.3">
      <c r="A401" s="286">
        <v>51</v>
      </c>
      <c r="B401" s="321" t="s">
        <v>1157</v>
      </c>
      <c r="C401" s="146">
        <v>485.8</v>
      </c>
      <c r="F401" s="146">
        <f t="shared" si="45"/>
        <v>485.8</v>
      </c>
      <c r="G401" s="146">
        <v>10</v>
      </c>
      <c r="J401" s="146">
        <f t="shared" si="46"/>
        <v>10</v>
      </c>
      <c r="K401" s="690">
        <f t="shared" si="47"/>
        <v>4.1990342221289098E-3</v>
      </c>
      <c r="L401" s="151">
        <f t="shared" si="53"/>
        <v>17.97795507033382</v>
      </c>
      <c r="M401" s="151">
        <f t="shared" si="50"/>
        <v>3.9551501154734403</v>
      </c>
      <c r="N401" s="151">
        <v>8.1041050295857975</v>
      </c>
      <c r="O401" s="151">
        <v>9.1982539381286781</v>
      </c>
      <c r="P401" s="794">
        <v>4.8573733156196628</v>
      </c>
      <c r="Q401" s="796">
        <f t="shared" si="52"/>
        <v>5.9211380717403692</v>
      </c>
      <c r="R401" s="725">
        <f t="shared" si="51"/>
        <v>7.4081375956269249E-2</v>
      </c>
      <c r="AA401" s="165">
        <f t="shared" si="48"/>
        <v>1.525132435632417</v>
      </c>
      <c r="AB401" s="165">
        <f t="shared" si="49"/>
        <v>3.5984089875437031E-3</v>
      </c>
    </row>
    <row r="402" spans="1:28" x14ac:dyDescent="0.3">
      <c r="A402" s="365">
        <v>52</v>
      </c>
      <c r="B402" s="321" t="s">
        <v>1158</v>
      </c>
      <c r="C402" s="146">
        <v>402.96</v>
      </c>
      <c r="F402" s="146">
        <f t="shared" si="45"/>
        <v>402.96</v>
      </c>
      <c r="G402" s="146">
        <v>7</v>
      </c>
      <c r="J402" s="146">
        <f t="shared" si="46"/>
        <v>7</v>
      </c>
      <c r="K402" s="690">
        <f t="shared" si="47"/>
        <v>2.939323955490237E-3</v>
      </c>
      <c r="L402" s="151">
        <f t="shared" si="53"/>
        <v>12.584568549233675</v>
      </c>
      <c r="M402" s="151">
        <f t="shared" si="50"/>
        <v>2.7686050808314082</v>
      </c>
      <c r="N402" s="151">
        <v>5.6728735207100591</v>
      </c>
      <c r="O402" s="151">
        <v>6.4387777566900741</v>
      </c>
      <c r="P402" s="794">
        <v>3.4001613209337638</v>
      </c>
      <c r="Q402" s="796">
        <f t="shared" si="52"/>
        <v>4.1447966502182583</v>
      </c>
      <c r="R402" s="725">
        <f t="shared" si="51"/>
        <v>6.2517651150707079E-2</v>
      </c>
      <c r="AA402" s="165">
        <f t="shared" si="48"/>
        <v>1.8386672057529987</v>
      </c>
      <c r="AB402" s="165">
        <f t="shared" si="49"/>
        <v>2.1257009931826441E-3</v>
      </c>
    </row>
    <row r="403" spans="1:28" x14ac:dyDescent="0.3">
      <c r="A403" s="286">
        <v>53</v>
      </c>
      <c r="B403" s="321" t="s">
        <v>1159</v>
      </c>
      <c r="C403" s="146">
        <v>526.67999999999995</v>
      </c>
      <c r="F403" s="146">
        <f t="shared" si="45"/>
        <v>526.67999999999995</v>
      </c>
      <c r="G403" s="146">
        <v>12</v>
      </c>
      <c r="J403" s="146">
        <f t="shared" si="46"/>
        <v>12</v>
      </c>
      <c r="K403" s="690">
        <f t="shared" si="47"/>
        <v>5.0388410665546919E-3</v>
      </c>
      <c r="L403" s="151">
        <f t="shared" si="53"/>
        <v>21.573546084400586</v>
      </c>
      <c r="M403" s="151">
        <f t="shared" si="50"/>
        <v>4.7461801385681293</v>
      </c>
      <c r="N403" s="151">
        <v>9.724926035502957</v>
      </c>
      <c r="O403" s="151">
        <v>11.037904725754411</v>
      </c>
      <c r="P403" s="794">
        <v>5.8288479787435952</v>
      </c>
      <c r="Q403" s="796">
        <f t="shared" si="52"/>
        <v>7.1053656860884429</v>
      </c>
      <c r="R403" s="725">
        <f t="shared" si="51"/>
        <v>8.1997567645376176E-2</v>
      </c>
      <c r="AA403" s="165">
        <f t="shared" si="48"/>
        <v>1.4067542667848185</v>
      </c>
      <c r="AB403" s="165">
        <f t="shared" si="49"/>
        <v>4.7795135643164208E-3</v>
      </c>
    </row>
    <row r="404" spans="1:28" x14ac:dyDescent="0.3">
      <c r="A404" s="286">
        <v>54</v>
      </c>
      <c r="B404" s="321" t="s">
        <v>1160</v>
      </c>
      <c r="C404" s="146">
        <v>198.5</v>
      </c>
      <c r="F404" s="146">
        <f t="shared" si="45"/>
        <v>198.5</v>
      </c>
      <c r="G404" s="146">
        <v>8</v>
      </c>
      <c r="J404" s="146">
        <f t="shared" si="46"/>
        <v>8</v>
      </c>
      <c r="K404" s="690">
        <f t="shared" si="47"/>
        <v>3.3592273777031281E-3</v>
      </c>
      <c r="L404" s="151">
        <f t="shared" si="53"/>
        <v>14.382364056267058</v>
      </c>
      <c r="M404" s="151">
        <f t="shared" si="50"/>
        <v>3.1641200923787527</v>
      </c>
      <c r="N404" s="151">
        <v>6.4832840236686389</v>
      </c>
      <c r="O404" s="151">
        <v>7.3586031505029412</v>
      </c>
      <c r="P404" s="794">
        <v>3.8858986524957304</v>
      </c>
      <c r="Q404" s="796">
        <f t="shared" si="52"/>
        <v>4.7369104573922955</v>
      </c>
      <c r="R404" s="725">
        <f t="shared" si="51"/>
        <v>0.14504275038611827</v>
      </c>
      <c r="AA404" s="165">
        <f t="shared" si="48"/>
        <v>3.7325407417139953</v>
      </c>
      <c r="AB404" s="165">
        <f t="shared" si="49"/>
        <v>5.6362142827969157E-3</v>
      </c>
    </row>
    <row r="405" spans="1:28" x14ac:dyDescent="0.3">
      <c r="A405" s="365">
        <v>55</v>
      </c>
      <c r="B405" s="321" t="s">
        <v>1161</v>
      </c>
      <c r="C405" s="146">
        <v>667.9</v>
      </c>
      <c r="E405" s="146">
        <v>211.9</v>
      </c>
      <c r="F405" s="146">
        <f t="shared" si="45"/>
        <v>879.8</v>
      </c>
      <c r="G405" s="146">
        <v>15</v>
      </c>
      <c r="I405" s="146">
        <v>3</v>
      </c>
      <c r="J405" s="146">
        <f t="shared" si="46"/>
        <v>18</v>
      </c>
      <c r="K405" s="690">
        <f t="shared" si="47"/>
        <v>7.5582615998320384E-3</v>
      </c>
      <c r="L405" s="151">
        <f t="shared" si="53"/>
        <v>32.360319126600878</v>
      </c>
      <c r="M405" s="151">
        <f t="shared" si="50"/>
        <v>7.1192702078521934</v>
      </c>
      <c r="N405" s="151">
        <v>14.587389053254435</v>
      </c>
      <c r="O405" s="151">
        <v>16.55685708863162</v>
      </c>
      <c r="P405" s="794">
        <v>8.7432719681153923</v>
      </c>
      <c r="Q405" s="796">
        <f t="shared" si="52"/>
        <v>10.658048529132664</v>
      </c>
      <c r="R405" s="725">
        <f t="shared" si="51"/>
        <v>7.3630050456012827E-2</v>
      </c>
      <c r="AA405" s="165">
        <f t="shared" si="48"/>
        <v>0.84213382272133241</v>
      </c>
      <c r="AB405" s="165">
        <f t="shared" si="49"/>
        <v>6.437675561629789E-3</v>
      </c>
    </row>
    <row r="406" spans="1:28" x14ac:dyDescent="0.3">
      <c r="A406" s="286">
        <v>56</v>
      </c>
      <c r="B406" s="321" t="s">
        <v>1162</v>
      </c>
      <c r="C406" s="146">
        <v>1539.9</v>
      </c>
      <c r="D406" s="146">
        <v>108.1</v>
      </c>
      <c r="E406" s="146">
        <v>138.80000000000001</v>
      </c>
      <c r="F406" s="146">
        <f t="shared" si="45"/>
        <v>1786.8</v>
      </c>
      <c r="G406" s="146">
        <v>45</v>
      </c>
      <c r="H406" s="146">
        <v>1</v>
      </c>
      <c r="I406" s="146">
        <v>4</v>
      </c>
      <c r="J406" s="146">
        <f t="shared" si="46"/>
        <v>50</v>
      </c>
      <c r="K406" s="690">
        <f t="shared" si="47"/>
        <v>2.0995171110644549E-2</v>
      </c>
      <c r="L406" s="151">
        <f t="shared" si="53"/>
        <v>89.889775351669101</v>
      </c>
      <c r="M406" s="151">
        <f t="shared" si="50"/>
        <v>19.775750577367202</v>
      </c>
      <c r="N406" s="151">
        <v>40.520525147928993</v>
      </c>
      <c r="O406" s="151">
        <v>45.991269690643385</v>
      </c>
      <c r="P406" s="794">
        <v>24.286866578098312</v>
      </c>
      <c r="Q406" s="796">
        <f t="shared" si="52"/>
        <v>29.605690358701846</v>
      </c>
      <c r="R406" s="725">
        <f t="shared" si="51"/>
        <v>0.10070722084048467</v>
      </c>
      <c r="AA406" s="165">
        <f t="shared" si="48"/>
        <v>0.41465711732159621</v>
      </c>
      <c r="AB406" s="165">
        <f t="shared" si="49"/>
        <v>2.4458628360039328E-2</v>
      </c>
    </row>
    <row r="407" spans="1:28" x14ac:dyDescent="0.3">
      <c r="A407" s="286">
        <v>57</v>
      </c>
      <c r="B407" s="321" t="s">
        <v>1163</v>
      </c>
      <c r="C407" s="146">
        <v>540.67999999999995</v>
      </c>
      <c r="D407" s="146">
        <v>235.6</v>
      </c>
      <c r="F407" s="146">
        <f t="shared" si="45"/>
        <v>776.28</v>
      </c>
      <c r="G407" s="146">
        <v>13</v>
      </c>
      <c r="H407" s="146">
        <v>1</v>
      </c>
      <c r="J407" s="146">
        <f t="shared" si="46"/>
        <v>14</v>
      </c>
      <c r="K407" s="690">
        <f t="shared" si="47"/>
        <v>5.8786479109804741E-3</v>
      </c>
      <c r="L407" s="151">
        <f t="shared" si="53"/>
        <v>25.169137098467349</v>
      </c>
      <c r="M407" s="151">
        <f t="shared" si="50"/>
        <v>5.5372101616628164</v>
      </c>
      <c r="N407" s="151">
        <v>11.345747041420118</v>
      </c>
      <c r="O407" s="151">
        <v>12.877555513380148</v>
      </c>
      <c r="P407" s="794">
        <v>6.8003226418675276</v>
      </c>
      <c r="Q407" s="796">
        <f t="shared" si="52"/>
        <v>8.2895933004365165</v>
      </c>
      <c r="R407" s="725">
        <f t="shared" si="51"/>
        <v>6.4904706311353949E-2</v>
      </c>
      <c r="AA407" s="165">
        <f t="shared" si="48"/>
        <v>0.95443568973853277</v>
      </c>
      <c r="AB407" s="165">
        <f t="shared" si="49"/>
        <v>4.4137294389286251E-3</v>
      </c>
    </row>
    <row r="408" spans="1:28" x14ac:dyDescent="0.3">
      <c r="A408" s="365">
        <v>58</v>
      </c>
      <c r="B408" s="321" t="s">
        <v>1164</v>
      </c>
      <c r="C408" s="146">
        <v>475.29</v>
      </c>
      <c r="F408" s="146">
        <f t="shared" si="45"/>
        <v>475.29</v>
      </c>
      <c r="G408" s="146">
        <v>10</v>
      </c>
      <c r="J408" s="146">
        <f t="shared" si="46"/>
        <v>10</v>
      </c>
      <c r="K408" s="690">
        <f t="shared" si="47"/>
        <v>4.1990342221289098E-3</v>
      </c>
      <c r="L408" s="151">
        <f t="shared" si="53"/>
        <v>17.97795507033382</v>
      </c>
      <c r="M408" s="151">
        <f t="shared" si="50"/>
        <v>3.9551501154734403</v>
      </c>
      <c r="N408" s="151">
        <v>8.1041050295857975</v>
      </c>
      <c r="O408" s="151">
        <v>9.1982539381286781</v>
      </c>
      <c r="P408" s="794">
        <v>4.8573733156196628</v>
      </c>
      <c r="Q408" s="796">
        <f t="shared" si="52"/>
        <v>5.9211380717403692</v>
      </c>
      <c r="R408" s="725">
        <f t="shared" si="51"/>
        <v>7.5719523742463768E-2</v>
      </c>
      <c r="AA408" s="165">
        <f t="shared" si="48"/>
        <v>1.5588574075411394</v>
      </c>
      <c r="AB408" s="165">
        <f t="shared" si="49"/>
        <v>3.67797994098073E-3</v>
      </c>
    </row>
    <row r="409" spans="1:28" x14ac:dyDescent="0.3">
      <c r="A409" s="286">
        <v>59</v>
      </c>
      <c r="B409" s="321" t="s">
        <v>1165</v>
      </c>
      <c r="C409" s="146">
        <v>487.96</v>
      </c>
      <c r="F409" s="146">
        <f t="shared" si="45"/>
        <v>487.96</v>
      </c>
      <c r="G409" s="146">
        <v>8</v>
      </c>
      <c r="J409" s="146">
        <f t="shared" si="46"/>
        <v>8</v>
      </c>
      <c r="K409" s="690">
        <f t="shared" si="47"/>
        <v>3.3592273777031281E-3</v>
      </c>
      <c r="L409" s="151">
        <f t="shared" si="53"/>
        <v>14.382364056267058</v>
      </c>
      <c r="M409" s="151">
        <f t="shared" si="50"/>
        <v>3.1641200923787527</v>
      </c>
      <c r="N409" s="151">
        <v>6.4832840236686389</v>
      </c>
      <c r="O409" s="151">
        <v>7.3586031505029412</v>
      </c>
      <c r="P409" s="794">
        <v>3.8858986524957304</v>
      </c>
      <c r="Q409" s="796">
        <f t="shared" si="52"/>
        <v>4.7369104573922955</v>
      </c>
      <c r="R409" s="725">
        <f t="shared" si="51"/>
        <v>5.9002758323724244E-2</v>
      </c>
      <c r="AA409" s="165">
        <f t="shared" si="48"/>
        <v>1.5183812960698173</v>
      </c>
      <c r="AB409" s="165">
        <f t="shared" si="49"/>
        <v>2.2927873906369131E-3</v>
      </c>
    </row>
    <row r="410" spans="1:28" x14ac:dyDescent="0.3">
      <c r="A410" s="286">
        <v>60</v>
      </c>
      <c r="B410" s="321" t="s">
        <v>1167</v>
      </c>
      <c r="C410" s="146">
        <v>705.64</v>
      </c>
      <c r="D410" s="146">
        <v>98.2</v>
      </c>
      <c r="E410" s="146">
        <v>255.1</v>
      </c>
      <c r="F410" s="146">
        <f t="shared" ref="F410:F473" si="54">C410+D410+E410</f>
        <v>1058.94</v>
      </c>
      <c r="G410" s="146">
        <v>15</v>
      </c>
      <c r="H410" s="146">
        <v>1</v>
      </c>
      <c r="I410" s="146">
        <v>3</v>
      </c>
      <c r="J410" s="146">
        <f t="shared" si="46"/>
        <v>19</v>
      </c>
      <c r="K410" s="690">
        <f t="shared" si="47"/>
        <v>7.978165022044929E-3</v>
      </c>
      <c r="L410" s="151">
        <f t="shared" si="53"/>
        <v>34.158114633634263</v>
      </c>
      <c r="M410" s="151">
        <f t="shared" si="50"/>
        <v>7.5147852193995375</v>
      </c>
      <c r="N410" s="151">
        <v>15.397799556213016</v>
      </c>
      <c r="O410" s="151">
        <v>17.476682482444485</v>
      </c>
      <c r="P410" s="794">
        <v>9.2290092996773581</v>
      </c>
      <c r="Q410" s="796">
        <f t="shared" si="52"/>
        <v>11.250162336306699</v>
      </c>
      <c r="R410" s="725">
        <f t="shared" si="51"/>
        <v>6.4572677994178748E-2</v>
      </c>
      <c r="AA410" s="165">
        <f t="shared" si="48"/>
        <v>0.69967074360230819</v>
      </c>
      <c r="AB410" s="165">
        <f t="shared" si="49"/>
        <v>5.9594184571334719E-3</v>
      </c>
    </row>
    <row r="411" spans="1:28" x14ac:dyDescent="0.3">
      <c r="A411" s="365">
        <v>61</v>
      </c>
      <c r="B411" s="321" t="s">
        <v>1168</v>
      </c>
      <c r="C411" s="146">
        <v>435.39</v>
      </c>
      <c r="F411" s="146">
        <f t="shared" si="54"/>
        <v>435.39</v>
      </c>
      <c r="G411" s="146">
        <v>9</v>
      </c>
      <c r="J411" s="146">
        <f t="shared" ref="J411:J474" si="55">G411+H411+I411</f>
        <v>9</v>
      </c>
      <c r="K411" s="690">
        <f t="shared" si="47"/>
        <v>3.7791307999160192E-3</v>
      </c>
      <c r="L411" s="151">
        <f t="shared" si="53"/>
        <v>16.180159563300439</v>
      </c>
      <c r="M411" s="151">
        <f t="shared" si="50"/>
        <v>3.5596351039260967</v>
      </c>
      <c r="N411" s="151">
        <v>7.2936945266272177</v>
      </c>
      <c r="O411" s="151">
        <v>8.2784285443158101</v>
      </c>
      <c r="P411" s="794">
        <v>4.3716359840576962</v>
      </c>
      <c r="Q411" s="796">
        <f t="shared" si="52"/>
        <v>5.3290242645663319</v>
      </c>
      <c r="R411" s="725">
        <f t="shared" si="51"/>
        <v>7.4392749478858128E-2</v>
      </c>
      <c r="AA411" s="165">
        <f t="shared" si="48"/>
        <v>1.7017141809187812</v>
      </c>
      <c r="AB411" s="165">
        <f t="shared" si="49"/>
        <v>3.2521802057476562E-3</v>
      </c>
    </row>
    <row r="412" spans="1:28" x14ac:dyDescent="0.3">
      <c r="A412" s="286">
        <v>62</v>
      </c>
      <c r="B412" s="321" t="s">
        <v>1169</v>
      </c>
      <c r="C412" s="146">
        <v>497.81</v>
      </c>
      <c r="E412" s="146">
        <v>41.8</v>
      </c>
      <c r="F412" s="146">
        <f t="shared" si="54"/>
        <v>539.61</v>
      </c>
      <c r="G412" s="146">
        <v>15</v>
      </c>
      <c r="I412" s="146">
        <v>2</v>
      </c>
      <c r="J412" s="146">
        <f t="shared" si="55"/>
        <v>17</v>
      </c>
      <c r="K412" s="690">
        <f t="shared" si="47"/>
        <v>7.1383581776191469E-3</v>
      </c>
      <c r="L412" s="151">
        <f t="shared" si="53"/>
        <v>30.562523619567497</v>
      </c>
      <c r="M412" s="151">
        <f t="shared" si="50"/>
        <v>6.7237551963048494</v>
      </c>
      <c r="N412" s="151">
        <v>13.776978550295858</v>
      </c>
      <c r="O412" s="151">
        <v>15.63703169481875</v>
      </c>
      <c r="P412" s="794">
        <v>8.2575346365534248</v>
      </c>
      <c r="Q412" s="796">
        <f t="shared" si="52"/>
        <v>10.065934721958625</v>
      </c>
      <c r="R412" s="725">
        <f t="shared" si="51"/>
        <v>0.11337974675644359</v>
      </c>
      <c r="AA412" s="165">
        <f t="shared" si="48"/>
        <v>1.3730459725176116</v>
      </c>
      <c r="AB412" s="165">
        <f t="shared" si="49"/>
        <v>9.3623718592498878E-3</v>
      </c>
    </row>
    <row r="413" spans="1:28" x14ac:dyDescent="0.3">
      <c r="A413" s="286">
        <v>63</v>
      </c>
      <c r="B413" s="321" t="s">
        <v>1170</v>
      </c>
      <c r="C413" s="146">
        <v>417.85</v>
      </c>
      <c r="E413" s="146">
        <v>48.5</v>
      </c>
      <c r="F413" s="146">
        <f t="shared" si="54"/>
        <v>466.35</v>
      </c>
      <c r="G413" s="146">
        <v>16</v>
      </c>
      <c r="I413" s="146">
        <v>1</v>
      </c>
      <c r="J413" s="146">
        <f t="shared" si="55"/>
        <v>17</v>
      </c>
      <c r="K413" s="690">
        <f t="shared" si="47"/>
        <v>7.1383581776191469E-3</v>
      </c>
      <c r="L413" s="151">
        <f t="shared" si="53"/>
        <v>30.562523619567497</v>
      </c>
      <c r="M413" s="151">
        <f t="shared" si="50"/>
        <v>6.7237551963048494</v>
      </c>
      <c r="N413" s="151">
        <v>13.776978550295858</v>
      </c>
      <c r="O413" s="151">
        <v>15.63703169481875</v>
      </c>
      <c r="P413" s="794">
        <v>8.2575346365534248</v>
      </c>
      <c r="Q413" s="796">
        <f t="shared" si="52"/>
        <v>10.065934721958625</v>
      </c>
      <c r="R413" s="725">
        <f t="shared" si="51"/>
        <v>0.13119083338103255</v>
      </c>
      <c r="AA413" s="165">
        <f t="shared" ref="AA413:AA476" si="56">R413*100/P413</f>
        <v>1.5887409397024304</v>
      </c>
      <c r="AB413" s="165">
        <f t="shared" ref="AB413:AB476" si="57">R413/100*P413</f>
        <v>1.0833128506421855E-2</v>
      </c>
    </row>
    <row r="414" spans="1:28" x14ac:dyDescent="0.3">
      <c r="A414" s="365">
        <v>64</v>
      </c>
      <c r="B414" s="321" t="s">
        <v>1171</v>
      </c>
      <c r="C414" s="146">
        <v>270.3</v>
      </c>
      <c r="F414" s="146">
        <f t="shared" si="54"/>
        <v>270.3</v>
      </c>
      <c r="G414" s="146">
        <v>8</v>
      </c>
      <c r="J414" s="146">
        <f t="shared" si="55"/>
        <v>8</v>
      </c>
      <c r="K414" s="690">
        <f t="shared" si="47"/>
        <v>3.3592273777031281E-3</v>
      </c>
      <c r="L414" s="151">
        <f t="shared" si="53"/>
        <v>14.382364056267058</v>
      </c>
      <c r="M414" s="151">
        <f t="shared" si="50"/>
        <v>3.1641200923787527</v>
      </c>
      <c r="N414" s="151">
        <v>6.4832840236686389</v>
      </c>
      <c r="O414" s="151">
        <v>7.3586031505029412</v>
      </c>
      <c r="P414" s="794">
        <v>3.8858986524957304</v>
      </c>
      <c r="Q414" s="796">
        <f t="shared" si="52"/>
        <v>4.7369104573922955</v>
      </c>
      <c r="R414" s="725">
        <f t="shared" si="51"/>
        <v>0.10651493137863292</v>
      </c>
      <c r="AA414" s="165">
        <f t="shared" si="56"/>
        <v>2.741063030818454</v>
      </c>
      <c r="AB414" s="165">
        <f t="shared" si="57"/>
        <v>4.1390622831490483E-3</v>
      </c>
    </row>
    <row r="415" spans="1:28" s="320" customFormat="1" x14ac:dyDescent="0.3">
      <c r="A415" s="286">
        <v>65</v>
      </c>
      <c r="B415" s="321" t="s">
        <v>1172</v>
      </c>
      <c r="C415" s="146">
        <v>1056.99</v>
      </c>
      <c r="D415" s="146"/>
      <c r="E415" s="146"/>
      <c r="F415" s="146">
        <f t="shared" si="54"/>
        <v>1056.99</v>
      </c>
      <c r="G415" s="146">
        <v>25</v>
      </c>
      <c r="H415" s="146"/>
      <c r="I415" s="146"/>
      <c r="J415" s="146">
        <f t="shared" si="55"/>
        <v>25</v>
      </c>
      <c r="K415" s="690">
        <f t="shared" si="47"/>
        <v>1.0497585555322275E-2</v>
      </c>
      <c r="L415" s="151">
        <f t="shared" si="53"/>
        <v>44.944887675834551</v>
      </c>
      <c r="M415" s="151">
        <f t="shared" si="50"/>
        <v>9.8878752886836008</v>
      </c>
      <c r="N415" s="151">
        <v>20.260262573964496</v>
      </c>
      <c r="O415" s="151">
        <v>22.995634845321693</v>
      </c>
      <c r="P415" s="794">
        <v>12.143433289049156</v>
      </c>
      <c r="Q415" s="796">
        <f t="shared" si="52"/>
        <v>14.802845179350923</v>
      </c>
      <c r="R415" s="725">
        <f t="shared" si="51"/>
        <v>8.5120796884444502E-2</v>
      </c>
      <c r="AA415" s="165">
        <f t="shared" si="56"/>
        <v>0.70096153911600689</v>
      </c>
      <c r="AB415" s="165">
        <f t="shared" si="57"/>
        <v>1.033658718476955E-2</v>
      </c>
    </row>
    <row r="416" spans="1:28" x14ac:dyDescent="0.3">
      <c r="A416" s="286">
        <v>66</v>
      </c>
      <c r="B416" s="321" t="s">
        <v>1173</v>
      </c>
      <c r="C416" s="146">
        <v>322.39999999999998</v>
      </c>
      <c r="E416" s="146">
        <v>31.4</v>
      </c>
      <c r="F416" s="146">
        <f t="shared" si="54"/>
        <v>353.79999999999995</v>
      </c>
      <c r="G416" s="146">
        <v>8</v>
      </c>
      <c r="I416" s="146">
        <v>1</v>
      </c>
      <c r="J416" s="146">
        <f t="shared" si="55"/>
        <v>9</v>
      </c>
      <c r="K416" s="690">
        <f t="shared" ref="K416:K479" si="58">2/4763*J416</f>
        <v>3.7791307999160192E-3</v>
      </c>
      <c r="L416" s="151">
        <f t="shared" si="53"/>
        <v>16.180159563300439</v>
      </c>
      <c r="M416" s="151">
        <f t="shared" si="50"/>
        <v>3.5596351039260967</v>
      </c>
      <c r="N416" s="151">
        <v>7.2936945266272177</v>
      </c>
      <c r="O416" s="151">
        <v>8.2784285443158101</v>
      </c>
      <c r="P416" s="794">
        <v>4.3716359840576962</v>
      </c>
      <c r="Q416" s="796">
        <f t="shared" si="52"/>
        <v>5.3290242645663319</v>
      </c>
      <c r="R416" s="725">
        <f t="shared" si="51"/>
        <v>9.1548499704918157E-2</v>
      </c>
      <c r="AA416" s="165">
        <f t="shared" si="56"/>
        <v>2.094147363567632</v>
      </c>
      <c r="AB416" s="165">
        <f t="shared" si="57"/>
        <v>4.0021671559651558E-3</v>
      </c>
    </row>
    <row r="417" spans="1:28" x14ac:dyDescent="0.3">
      <c r="A417" s="365">
        <v>67</v>
      </c>
      <c r="B417" s="321" t="s">
        <v>1174</v>
      </c>
      <c r="C417" s="146">
        <v>239.3</v>
      </c>
      <c r="F417" s="146">
        <f t="shared" si="54"/>
        <v>239.3</v>
      </c>
      <c r="G417" s="146">
        <v>5</v>
      </c>
      <c r="J417" s="146">
        <f t="shared" si="55"/>
        <v>5</v>
      </c>
      <c r="K417" s="690">
        <f t="shared" si="58"/>
        <v>2.0995171110644549E-3</v>
      </c>
      <c r="L417" s="151">
        <f t="shared" si="53"/>
        <v>8.9889775351669101</v>
      </c>
      <c r="M417" s="151">
        <f t="shared" si="50"/>
        <v>1.9775750577367202</v>
      </c>
      <c r="N417" s="151">
        <v>4.0520525147928987</v>
      </c>
      <c r="O417" s="151">
        <v>4.599126969064339</v>
      </c>
      <c r="P417" s="794">
        <v>2.4286866578098314</v>
      </c>
      <c r="Q417" s="796">
        <f t="shared" si="52"/>
        <v>2.9605690358701846</v>
      </c>
      <c r="R417" s="725">
        <f t="shared" si="51"/>
        <v>7.5195847136555791E-2</v>
      </c>
      <c r="AA417" s="165">
        <f t="shared" si="56"/>
        <v>3.0961526837869959</v>
      </c>
      <c r="AB417" s="165">
        <f t="shared" si="57"/>
        <v>1.8262715066326065E-3</v>
      </c>
    </row>
    <row r="418" spans="1:28" x14ac:dyDescent="0.3">
      <c r="A418" s="286">
        <v>68</v>
      </c>
      <c r="B418" s="321" t="s">
        <v>1175</v>
      </c>
      <c r="C418" s="146">
        <v>92.2</v>
      </c>
      <c r="E418" s="146">
        <v>52.4</v>
      </c>
      <c r="F418" s="146">
        <f t="shared" si="54"/>
        <v>144.6</v>
      </c>
      <c r="G418" s="146">
        <v>4</v>
      </c>
      <c r="I418" s="146">
        <v>1</v>
      </c>
      <c r="J418" s="146">
        <f t="shared" si="55"/>
        <v>5</v>
      </c>
      <c r="K418" s="690">
        <f t="shared" si="58"/>
        <v>2.0995171110644549E-3</v>
      </c>
      <c r="L418" s="151">
        <f t="shared" si="53"/>
        <v>8.9889775351669101</v>
      </c>
      <c r="M418" s="151">
        <f t="shared" si="50"/>
        <v>1.9775750577367202</v>
      </c>
      <c r="N418" s="151">
        <v>3.241642011834319</v>
      </c>
      <c r="O418" s="151">
        <v>4.599126969064339</v>
      </c>
      <c r="P418" s="794">
        <v>2.4286866578098314</v>
      </c>
      <c r="Q418" s="796">
        <f t="shared" si="52"/>
        <v>2.9605690358701846</v>
      </c>
      <c r="R418" s="725">
        <f t="shared" si="51"/>
        <v>0.12444236666513003</v>
      </c>
      <c r="AA418" s="165">
        <f t="shared" si="56"/>
        <v>5.1238543376917578</v>
      </c>
      <c r="AB418" s="165">
        <f t="shared" si="57"/>
        <v>3.0223151558588022E-3</v>
      </c>
    </row>
    <row r="419" spans="1:28" x14ac:dyDescent="0.3">
      <c r="A419" s="286">
        <v>69</v>
      </c>
      <c r="B419" s="321" t="s">
        <v>1176</v>
      </c>
      <c r="C419" s="146">
        <v>375.5</v>
      </c>
      <c r="F419" s="146">
        <f t="shared" si="54"/>
        <v>375.5</v>
      </c>
      <c r="G419" s="146">
        <v>9</v>
      </c>
      <c r="J419" s="146">
        <f t="shared" si="55"/>
        <v>9</v>
      </c>
      <c r="K419" s="690">
        <f t="shared" si="58"/>
        <v>3.7791307999160192E-3</v>
      </c>
      <c r="L419" s="151">
        <f t="shared" si="53"/>
        <v>16.180159563300439</v>
      </c>
      <c r="M419" s="151">
        <f t="shared" si="50"/>
        <v>3.5596351039260967</v>
      </c>
      <c r="N419" s="151">
        <v>7.2936945266272177</v>
      </c>
      <c r="O419" s="151">
        <v>8.2784285443158101</v>
      </c>
      <c r="P419" s="794">
        <v>4.3716359840576962</v>
      </c>
      <c r="Q419" s="796">
        <f t="shared" si="52"/>
        <v>5.3290242645663319</v>
      </c>
      <c r="R419" s="725">
        <f t="shared" si="51"/>
        <v>8.6257947258588652E-2</v>
      </c>
      <c r="AA419" s="165">
        <f t="shared" si="56"/>
        <v>1.9731273960858273</v>
      </c>
      <c r="AB419" s="165">
        <f t="shared" si="57"/>
        <v>3.7708834614659705E-3</v>
      </c>
    </row>
    <row r="420" spans="1:28" x14ac:dyDescent="0.3">
      <c r="A420" s="365">
        <v>70</v>
      </c>
      <c r="B420" s="321" t="s">
        <v>1177</v>
      </c>
      <c r="C420" s="146">
        <v>969.31</v>
      </c>
      <c r="E420" s="146">
        <v>24.6</v>
      </c>
      <c r="F420" s="146">
        <f t="shared" si="54"/>
        <v>993.91</v>
      </c>
      <c r="G420" s="146">
        <v>28</v>
      </c>
      <c r="I420" s="146">
        <v>1</v>
      </c>
      <c r="J420" s="146">
        <f t="shared" si="55"/>
        <v>29</v>
      </c>
      <c r="K420" s="690">
        <f t="shared" si="58"/>
        <v>1.2177199244173839E-2</v>
      </c>
      <c r="L420" s="151">
        <f t="shared" si="53"/>
        <v>52.136069703968083</v>
      </c>
      <c r="M420" s="151">
        <f t="shared" si="50"/>
        <v>11.469935334872979</v>
      </c>
      <c r="N420" s="151">
        <v>23.501904585798815</v>
      </c>
      <c r="O420" s="151">
        <v>26.674936420573161</v>
      </c>
      <c r="P420" s="794">
        <v>14.086382615297023</v>
      </c>
      <c r="Q420" s="796">
        <f t="shared" si="52"/>
        <v>17.17130040804707</v>
      </c>
      <c r="R420" s="725">
        <f t="shared" si="51"/>
        <v>0.10500681558160321</v>
      </c>
      <c r="AA420" s="165">
        <f t="shared" si="56"/>
        <v>0.74544912238555616</v>
      </c>
      <c r="AB420" s="165">
        <f t="shared" si="57"/>
        <v>1.479166181496396E-2</v>
      </c>
    </row>
    <row r="421" spans="1:28" x14ac:dyDescent="0.3">
      <c r="A421" s="286">
        <v>71</v>
      </c>
      <c r="B421" s="321" t="s">
        <v>1178</v>
      </c>
      <c r="C421" s="146">
        <v>584.29999999999995</v>
      </c>
      <c r="E421" s="146">
        <v>131.9</v>
      </c>
      <c r="F421" s="146">
        <f t="shared" si="54"/>
        <v>716.19999999999993</v>
      </c>
      <c r="G421" s="146">
        <v>14</v>
      </c>
      <c r="I421" s="146">
        <v>2</v>
      </c>
      <c r="J421" s="146">
        <f t="shared" si="55"/>
        <v>16</v>
      </c>
      <c r="K421" s="690">
        <f t="shared" si="58"/>
        <v>6.7184547554062562E-3</v>
      </c>
      <c r="L421" s="151">
        <f t="shared" si="53"/>
        <v>28.764728112534115</v>
      </c>
      <c r="M421" s="151">
        <f t="shared" si="50"/>
        <v>6.3282401847575054</v>
      </c>
      <c r="N421" s="151">
        <v>12.966568047337278</v>
      </c>
      <c r="O421" s="151">
        <v>14.717206301005882</v>
      </c>
      <c r="P421" s="794">
        <v>7.7717973049914608</v>
      </c>
      <c r="Q421" s="796">
        <f t="shared" si="52"/>
        <v>9.4738209147845911</v>
      </c>
      <c r="R421" s="725">
        <f t="shared" si="51"/>
        <v>8.0399290565887974E-2</v>
      </c>
      <c r="AA421" s="165">
        <f t="shared" si="56"/>
        <v>1.0345006104862162</v>
      </c>
      <c r="AB421" s="165">
        <f t="shared" si="57"/>
        <v>6.2484698974319356E-3</v>
      </c>
    </row>
    <row r="422" spans="1:28" x14ac:dyDescent="0.3">
      <c r="A422" s="286">
        <v>72</v>
      </c>
      <c r="B422" s="321" t="s">
        <v>1179</v>
      </c>
      <c r="C422" s="146">
        <v>472.2</v>
      </c>
      <c r="F422" s="146">
        <f t="shared" si="54"/>
        <v>472.2</v>
      </c>
      <c r="G422" s="146">
        <v>13</v>
      </c>
      <c r="J422" s="146">
        <f t="shared" si="55"/>
        <v>13</v>
      </c>
      <c r="K422" s="690">
        <f t="shared" si="58"/>
        <v>5.4587444887675834E-3</v>
      </c>
      <c r="L422" s="151">
        <f t="shared" si="53"/>
        <v>23.371341591433968</v>
      </c>
      <c r="M422" s="151">
        <f t="shared" si="50"/>
        <v>5.1416951501154733</v>
      </c>
      <c r="N422" s="151">
        <v>10.535336538461538</v>
      </c>
      <c r="O422" s="151">
        <v>11.95773011956728</v>
      </c>
      <c r="P422" s="794">
        <v>6.3145853103055618</v>
      </c>
      <c r="Q422" s="796">
        <f t="shared" si="52"/>
        <v>7.6974794932624802</v>
      </c>
      <c r="R422" s="725">
        <f t="shared" si="51"/>
        <v>9.9079525987764261E-2</v>
      </c>
      <c r="AA422" s="165">
        <f t="shared" si="56"/>
        <v>1.5690583168789245</v>
      </c>
      <c r="AB422" s="165">
        <f t="shared" si="57"/>
        <v>6.256461193543744E-3</v>
      </c>
    </row>
    <row r="423" spans="1:28" x14ac:dyDescent="0.3">
      <c r="A423" s="365">
        <v>73</v>
      </c>
      <c r="B423" s="321" t="s">
        <v>1180</v>
      </c>
      <c r="C423" s="146">
        <v>261.7</v>
      </c>
      <c r="E423" s="146">
        <v>75.599999999999994</v>
      </c>
      <c r="F423" s="146">
        <f t="shared" si="54"/>
        <v>337.29999999999995</v>
      </c>
      <c r="G423" s="146">
        <v>8</v>
      </c>
      <c r="I423" s="146">
        <v>2</v>
      </c>
      <c r="J423" s="146">
        <f t="shared" si="55"/>
        <v>10</v>
      </c>
      <c r="K423" s="690">
        <f t="shared" si="58"/>
        <v>4.1990342221289098E-3</v>
      </c>
      <c r="L423" s="151">
        <f t="shared" si="53"/>
        <v>17.97795507033382</v>
      </c>
      <c r="M423" s="151">
        <f t="shared" si="50"/>
        <v>3.9551501154734403</v>
      </c>
      <c r="N423" s="151">
        <v>8.1041050295857975</v>
      </c>
      <c r="O423" s="151">
        <v>9.1982539381286781</v>
      </c>
      <c r="P423" s="794">
        <v>4.8573733156196628</v>
      </c>
      <c r="Q423" s="796">
        <f t="shared" si="52"/>
        <v>5.9211380717403692</v>
      </c>
      <c r="R423" s="725">
        <f t="shared" si="51"/>
        <v>0.10669650886319482</v>
      </c>
      <c r="AA423" s="165">
        <f t="shared" si="56"/>
        <v>2.1965886072642404</v>
      </c>
      <c r="AB423" s="165">
        <f t="shared" si="57"/>
        <v>5.1826477502185933E-3</v>
      </c>
    </row>
    <row r="424" spans="1:28" x14ac:dyDescent="0.3">
      <c r="A424" s="286">
        <v>74</v>
      </c>
      <c r="B424" s="321" t="s">
        <v>1181</v>
      </c>
      <c r="C424" s="146">
        <v>395.5</v>
      </c>
      <c r="F424" s="146">
        <f t="shared" si="54"/>
        <v>395.5</v>
      </c>
      <c r="G424" s="146">
        <v>11</v>
      </c>
      <c r="J424" s="146">
        <f t="shared" si="55"/>
        <v>11</v>
      </c>
      <c r="K424" s="690">
        <f t="shared" si="58"/>
        <v>4.6189376443418013E-3</v>
      </c>
      <c r="L424" s="151">
        <f t="shared" si="53"/>
        <v>19.775750577367205</v>
      </c>
      <c r="M424" s="151">
        <f t="shared" si="50"/>
        <v>4.3506651270207852</v>
      </c>
      <c r="N424" s="151">
        <v>8.9145155325443781</v>
      </c>
      <c r="O424" s="151">
        <v>10.118079331941544</v>
      </c>
      <c r="P424" s="794">
        <v>5.3431106471816285</v>
      </c>
      <c r="Q424" s="796">
        <f t="shared" si="52"/>
        <v>6.5132518789144056</v>
      </c>
      <c r="R424" s="725">
        <f t="shared" si="51"/>
        <v>0.1000950839026831</v>
      </c>
      <c r="AA424" s="165">
        <f t="shared" si="56"/>
        <v>1.8733485138564561</v>
      </c>
      <c r="AB424" s="165">
        <f t="shared" si="57"/>
        <v>5.3481910853096443E-3</v>
      </c>
    </row>
    <row r="425" spans="1:28" x14ac:dyDescent="0.3">
      <c r="A425" s="286">
        <v>75</v>
      </c>
      <c r="B425" s="321" t="s">
        <v>1182</v>
      </c>
      <c r="C425" s="146">
        <v>377.9</v>
      </c>
      <c r="E425" s="146">
        <v>86.2</v>
      </c>
      <c r="F425" s="146">
        <f t="shared" si="54"/>
        <v>464.09999999999997</v>
      </c>
      <c r="G425" s="146">
        <v>10</v>
      </c>
      <c r="I425" s="146">
        <v>2</v>
      </c>
      <c r="J425" s="146">
        <f t="shared" si="55"/>
        <v>12</v>
      </c>
      <c r="K425" s="690">
        <f t="shared" si="58"/>
        <v>5.0388410665546919E-3</v>
      </c>
      <c r="L425" s="151">
        <f t="shared" si="53"/>
        <v>21.573546084400586</v>
      </c>
      <c r="M425" s="151">
        <f t="shared" si="50"/>
        <v>4.7461801385681293</v>
      </c>
      <c r="N425" s="151">
        <v>9.724926035502957</v>
      </c>
      <c r="O425" s="151">
        <v>11.037904725754411</v>
      </c>
      <c r="P425" s="794">
        <v>5.8288479787435952</v>
      </c>
      <c r="Q425" s="796">
        <f t="shared" si="52"/>
        <v>7.1053656860884429</v>
      </c>
      <c r="R425" s="725">
        <f t="shared" si="51"/>
        <v>9.3054253237377135E-2</v>
      </c>
      <c r="AA425" s="165">
        <f t="shared" si="56"/>
        <v>1.5964433036634955</v>
      </c>
      <c r="AB425" s="165">
        <f t="shared" si="57"/>
        <v>5.4239909589618041E-3</v>
      </c>
    </row>
    <row r="426" spans="1:28" x14ac:dyDescent="0.3">
      <c r="A426" s="365">
        <v>76</v>
      </c>
      <c r="B426" s="321" t="s">
        <v>1207</v>
      </c>
      <c r="C426" s="146">
        <v>258.10000000000002</v>
      </c>
      <c r="E426" s="146">
        <v>92.17</v>
      </c>
      <c r="F426" s="146">
        <f t="shared" si="54"/>
        <v>350.27000000000004</v>
      </c>
      <c r="G426" s="146">
        <v>8</v>
      </c>
      <c r="I426" s="146">
        <v>1</v>
      </c>
      <c r="J426" s="146">
        <f t="shared" si="55"/>
        <v>9</v>
      </c>
      <c r="K426" s="690">
        <f t="shared" si="58"/>
        <v>3.7791307999160192E-3</v>
      </c>
      <c r="L426" s="151">
        <f t="shared" si="53"/>
        <v>16.180159563300439</v>
      </c>
      <c r="M426" s="151">
        <f t="shared" si="50"/>
        <v>3.5596351039260967</v>
      </c>
      <c r="N426" s="151">
        <v>7.2936945266272177</v>
      </c>
      <c r="O426" s="151">
        <v>8.2784285443158101</v>
      </c>
      <c r="P426" s="794">
        <v>4.3716359840576962</v>
      </c>
      <c r="Q426" s="796">
        <f t="shared" si="52"/>
        <v>5.3290242645663319</v>
      </c>
      <c r="R426" s="725">
        <f t="shared" si="51"/>
        <v>9.2471119980586505E-2</v>
      </c>
      <c r="AA426" s="165">
        <f t="shared" si="56"/>
        <v>2.1152520547869589</v>
      </c>
      <c r="AB426" s="165">
        <f t="shared" si="57"/>
        <v>4.042500755932486E-3</v>
      </c>
    </row>
    <row r="427" spans="1:28" x14ac:dyDescent="0.3">
      <c r="A427" s="286">
        <v>77</v>
      </c>
      <c r="B427" s="321" t="s">
        <v>1208</v>
      </c>
      <c r="C427" s="146">
        <v>396.61</v>
      </c>
      <c r="F427" s="146">
        <f t="shared" si="54"/>
        <v>396.61</v>
      </c>
      <c r="G427" s="146">
        <v>9</v>
      </c>
      <c r="J427" s="146">
        <f t="shared" si="55"/>
        <v>9</v>
      </c>
      <c r="K427" s="690">
        <f t="shared" si="58"/>
        <v>3.7791307999160192E-3</v>
      </c>
      <c r="L427" s="151">
        <f t="shared" si="53"/>
        <v>16.180159563300439</v>
      </c>
      <c r="M427" s="151">
        <f t="shared" si="50"/>
        <v>3.5596351039260967</v>
      </c>
      <c r="N427" s="151">
        <v>7.2936945266272177</v>
      </c>
      <c r="O427" s="151">
        <v>8.2784285443158101</v>
      </c>
      <c r="P427" s="794">
        <v>4.3716359840576962</v>
      </c>
      <c r="Q427" s="796">
        <f t="shared" si="52"/>
        <v>5.3290242645663319</v>
      </c>
      <c r="R427" s="725">
        <f t="shared" si="51"/>
        <v>8.1666773897783818E-2</v>
      </c>
      <c r="AA427" s="165">
        <f t="shared" si="56"/>
        <v>1.8681055375059332</v>
      </c>
      <c r="AB427" s="165">
        <f t="shared" si="57"/>
        <v>3.5701740747345555E-3</v>
      </c>
    </row>
    <row r="428" spans="1:28" x14ac:dyDescent="0.3">
      <c r="A428" s="286">
        <v>78</v>
      </c>
      <c r="B428" s="321" t="s">
        <v>1209</v>
      </c>
      <c r="C428" s="146">
        <v>345.91</v>
      </c>
      <c r="E428" s="146">
        <v>34.1</v>
      </c>
      <c r="F428" s="146">
        <f t="shared" si="54"/>
        <v>380.01000000000005</v>
      </c>
      <c r="G428" s="146">
        <v>9</v>
      </c>
      <c r="I428" s="146">
        <v>1</v>
      </c>
      <c r="J428" s="146">
        <f t="shared" si="55"/>
        <v>10</v>
      </c>
      <c r="K428" s="690">
        <f t="shared" si="58"/>
        <v>4.1990342221289098E-3</v>
      </c>
      <c r="L428" s="151">
        <f t="shared" si="53"/>
        <v>17.97795507033382</v>
      </c>
      <c r="M428" s="151">
        <f t="shared" si="50"/>
        <v>3.9551501154734403</v>
      </c>
      <c r="N428" s="151">
        <v>8.1041050295857975</v>
      </c>
      <c r="O428" s="151">
        <v>9.1982539381286781</v>
      </c>
      <c r="P428" s="794">
        <v>4.8573733156196628</v>
      </c>
      <c r="Q428" s="796">
        <f t="shared" si="52"/>
        <v>5.9211380717403692</v>
      </c>
      <c r="R428" s="725">
        <f t="shared" si="51"/>
        <v>9.4704698401504167E-2</v>
      </c>
      <c r="AA428" s="165">
        <f t="shared" si="56"/>
        <v>1.9497101056030843</v>
      </c>
      <c r="AB428" s="165">
        <f t="shared" si="57"/>
        <v>4.6001607487927447E-3</v>
      </c>
    </row>
    <row r="429" spans="1:28" x14ac:dyDescent="0.3">
      <c r="A429" s="365">
        <v>79</v>
      </c>
      <c r="B429" s="321" t="s">
        <v>1210</v>
      </c>
      <c r="C429" s="146">
        <v>501.9</v>
      </c>
      <c r="F429" s="146">
        <f t="shared" si="54"/>
        <v>501.9</v>
      </c>
      <c r="G429" s="146">
        <v>13</v>
      </c>
      <c r="J429" s="146">
        <f t="shared" si="55"/>
        <v>13</v>
      </c>
      <c r="K429" s="690">
        <f t="shared" si="58"/>
        <v>5.4587444887675834E-3</v>
      </c>
      <c r="L429" s="151">
        <f t="shared" si="53"/>
        <v>23.371341591433968</v>
      </c>
      <c r="M429" s="151">
        <f t="shared" si="50"/>
        <v>5.1416951501154733</v>
      </c>
      <c r="N429" s="151">
        <v>10.535336538461538</v>
      </c>
      <c r="O429" s="151">
        <v>11.95773011956728</v>
      </c>
      <c r="P429" s="794">
        <v>6.3145853103055618</v>
      </c>
      <c r="Q429" s="796">
        <f t="shared" si="52"/>
        <v>7.6974794932624802</v>
      </c>
      <c r="R429" s="725">
        <f t="shared" si="51"/>
        <v>9.3216481712337679E-2</v>
      </c>
      <c r="AA429" s="165">
        <f t="shared" si="56"/>
        <v>1.4762090799566212</v>
      </c>
      <c r="AB429" s="165">
        <f t="shared" si="57"/>
        <v>5.8862342609909456E-3</v>
      </c>
    </row>
    <row r="430" spans="1:28" x14ac:dyDescent="0.3">
      <c r="A430" s="286">
        <v>80</v>
      </c>
      <c r="B430" s="321" t="s">
        <v>1211</v>
      </c>
      <c r="C430" s="146">
        <v>406.9</v>
      </c>
      <c r="F430" s="146">
        <f t="shared" si="54"/>
        <v>406.9</v>
      </c>
      <c r="G430" s="146">
        <v>10</v>
      </c>
      <c r="J430" s="146">
        <f t="shared" si="55"/>
        <v>10</v>
      </c>
      <c r="K430" s="690">
        <f t="shared" si="58"/>
        <v>4.1990342221289098E-3</v>
      </c>
      <c r="L430" s="151">
        <f t="shared" si="53"/>
        <v>17.97795507033382</v>
      </c>
      <c r="M430" s="151">
        <f t="shared" si="50"/>
        <v>3.9551501154734403</v>
      </c>
      <c r="N430" s="151">
        <v>8.1041050295857975</v>
      </c>
      <c r="O430" s="151">
        <v>9.1982539381286781</v>
      </c>
      <c r="P430" s="794">
        <v>4.8573733156196628</v>
      </c>
      <c r="Q430" s="796">
        <f t="shared" si="52"/>
        <v>5.9211380717403692</v>
      </c>
      <c r="R430" s="725">
        <f t="shared" si="51"/>
        <v>8.844613526555814E-2</v>
      </c>
      <c r="AA430" s="165">
        <f t="shared" si="56"/>
        <v>1.8208634485874375</v>
      </c>
      <c r="AB430" s="165">
        <f t="shared" si="57"/>
        <v>4.296158973086093E-3</v>
      </c>
    </row>
    <row r="431" spans="1:28" x14ac:dyDescent="0.3">
      <c r="A431" s="286">
        <v>81</v>
      </c>
      <c r="B431" s="321" t="s">
        <v>1212</v>
      </c>
      <c r="C431" s="146">
        <v>583.66999999999996</v>
      </c>
      <c r="F431" s="146">
        <f t="shared" si="54"/>
        <v>583.66999999999996</v>
      </c>
      <c r="G431" s="146">
        <v>13</v>
      </c>
      <c r="J431" s="146">
        <f t="shared" si="55"/>
        <v>13</v>
      </c>
      <c r="K431" s="690">
        <f t="shared" si="58"/>
        <v>5.4587444887675834E-3</v>
      </c>
      <c r="L431" s="151">
        <f t="shared" si="53"/>
        <v>23.371341591433968</v>
      </c>
      <c r="M431" s="151">
        <f t="shared" si="50"/>
        <v>5.1416951501154733</v>
      </c>
      <c r="N431" s="151">
        <v>10.535336538461538</v>
      </c>
      <c r="O431" s="151">
        <v>11.95773011956728</v>
      </c>
      <c r="P431" s="794">
        <v>6.3145853103055618</v>
      </c>
      <c r="Q431" s="796">
        <f t="shared" si="52"/>
        <v>7.6974794932624802</v>
      </c>
      <c r="R431" s="725">
        <f t="shared" si="51"/>
        <v>8.015719871061093E-2</v>
      </c>
      <c r="AA431" s="165">
        <f t="shared" si="56"/>
        <v>1.269397668597372</v>
      </c>
      <c r="AB431" s="165">
        <f t="shared" si="57"/>
        <v>5.0615946949326765E-3</v>
      </c>
    </row>
    <row r="432" spans="1:28" x14ac:dyDescent="0.3">
      <c r="A432" s="365">
        <v>82</v>
      </c>
      <c r="B432" s="321" t="s">
        <v>1213</v>
      </c>
      <c r="C432" s="146">
        <v>634.80999999999995</v>
      </c>
      <c r="F432" s="146">
        <f t="shared" si="54"/>
        <v>634.80999999999995</v>
      </c>
      <c r="G432" s="146">
        <v>19</v>
      </c>
      <c r="J432" s="146">
        <f t="shared" si="55"/>
        <v>19</v>
      </c>
      <c r="K432" s="690">
        <f t="shared" si="58"/>
        <v>7.978165022044929E-3</v>
      </c>
      <c r="L432" s="151">
        <f t="shared" si="53"/>
        <v>34.158114633634263</v>
      </c>
      <c r="M432" s="151">
        <f t="shared" ref="M432:M495" si="59">L432*0.22</f>
        <v>7.5147852193995375</v>
      </c>
      <c r="N432" s="151">
        <v>15.397799556213016</v>
      </c>
      <c r="O432" s="151">
        <v>17.476682482444485</v>
      </c>
      <c r="P432" s="794">
        <v>9.2290092996773581</v>
      </c>
      <c r="Q432" s="796">
        <f t="shared" si="52"/>
        <v>11.250162336306699</v>
      </c>
      <c r="R432" s="725">
        <f t="shared" si="51"/>
        <v>0.10771505117303705</v>
      </c>
      <c r="AA432" s="165">
        <f t="shared" si="56"/>
        <v>1.1671355795123397</v>
      </c>
      <c r="AB432" s="165">
        <f t="shared" si="57"/>
        <v>9.9410320899118148E-3</v>
      </c>
    </row>
    <row r="433" spans="1:28" x14ac:dyDescent="0.3">
      <c r="A433" s="286">
        <v>83</v>
      </c>
      <c r="B433" s="321" t="s">
        <v>1214</v>
      </c>
      <c r="C433" s="146">
        <v>312.74</v>
      </c>
      <c r="F433" s="146">
        <f t="shared" si="54"/>
        <v>312.74</v>
      </c>
      <c r="G433" s="146">
        <v>6</v>
      </c>
      <c r="J433" s="146">
        <f t="shared" si="55"/>
        <v>6</v>
      </c>
      <c r="K433" s="690">
        <f t="shared" si="58"/>
        <v>2.519420533277346E-3</v>
      </c>
      <c r="L433" s="151">
        <f t="shared" si="53"/>
        <v>10.786773042200293</v>
      </c>
      <c r="M433" s="151">
        <f t="shared" si="59"/>
        <v>2.3730900692840646</v>
      </c>
      <c r="N433" s="151">
        <v>4.8624630177514785</v>
      </c>
      <c r="O433" s="151">
        <v>5.5189523628772053</v>
      </c>
      <c r="P433" s="794">
        <v>2.9144239893717976</v>
      </c>
      <c r="Q433" s="796">
        <f t="shared" si="52"/>
        <v>3.5526828430442214</v>
      </c>
      <c r="R433" s="725">
        <f t="shared" si="51"/>
        <v>6.9045339463238986E-2</v>
      </c>
      <c r="AA433" s="165">
        <f t="shared" si="56"/>
        <v>2.3690904176959395</v>
      </c>
      <c r="AB433" s="165">
        <f t="shared" si="57"/>
        <v>2.0122739368598299E-3</v>
      </c>
    </row>
    <row r="434" spans="1:28" x14ac:dyDescent="0.3">
      <c r="A434" s="286">
        <v>84</v>
      </c>
      <c r="B434" s="321" t="s">
        <v>1215</v>
      </c>
      <c r="C434" s="146">
        <v>359.3</v>
      </c>
      <c r="F434" s="146">
        <f t="shared" si="54"/>
        <v>359.3</v>
      </c>
      <c r="G434" s="146">
        <v>6</v>
      </c>
      <c r="J434" s="146">
        <f t="shared" si="55"/>
        <v>6</v>
      </c>
      <c r="K434" s="690">
        <f t="shared" si="58"/>
        <v>2.519420533277346E-3</v>
      </c>
      <c r="L434" s="151">
        <f t="shared" si="53"/>
        <v>10.786773042200293</v>
      </c>
      <c r="M434" s="151">
        <f t="shared" si="59"/>
        <v>2.3730900692840646</v>
      </c>
      <c r="N434" s="151">
        <v>4.8624630177514785</v>
      </c>
      <c r="O434" s="151">
        <v>5.5189523628772053</v>
      </c>
      <c r="P434" s="794">
        <v>2.9144239893717976</v>
      </c>
      <c r="Q434" s="796">
        <f t="shared" si="52"/>
        <v>3.5526828430442214</v>
      </c>
      <c r="R434" s="725">
        <f t="shared" si="51"/>
        <v>6.0098078106689011E-2</v>
      </c>
      <c r="AA434" s="165">
        <f t="shared" si="56"/>
        <v>2.062091113916583</v>
      </c>
      <c r="AB434" s="165">
        <f t="shared" si="57"/>
        <v>1.7515128054927448E-3</v>
      </c>
    </row>
    <row r="435" spans="1:28" x14ac:dyDescent="0.3">
      <c r="A435" s="365">
        <v>85</v>
      </c>
      <c r="B435" s="321" t="s">
        <v>1216</v>
      </c>
      <c r="C435" s="146">
        <v>391.67</v>
      </c>
      <c r="E435" s="146">
        <v>25.5</v>
      </c>
      <c r="F435" s="146">
        <f t="shared" si="54"/>
        <v>417.17</v>
      </c>
      <c r="G435" s="146">
        <v>12</v>
      </c>
      <c r="I435" s="146">
        <v>1</v>
      </c>
      <c r="J435" s="146">
        <f t="shared" si="55"/>
        <v>13</v>
      </c>
      <c r="K435" s="690">
        <f t="shared" si="58"/>
        <v>5.4587444887675834E-3</v>
      </c>
      <c r="L435" s="151">
        <f t="shared" si="53"/>
        <v>23.371341591433968</v>
      </c>
      <c r="M435" s="151">
        <f t="shared" si="59"/>
        <v>5.1416951501154733</v>
      </c>
      <c r="N435" s="151">
        <v>10.535336538461538</v>
      </c>
      <c r="O435" s="151">
        <v>11.95773011956728</v>
      </c>
      <c r="P435" s="794">
        <v>6.3145853103055618</v>
      </c>
      <c r="Q435" s="796">
        <f t="shared" si="52"/>
        <v>7.6974794932624802</v>
      </c>
      <c r="R435" s="725">
        <f t="shared" si="51"/>
        <v>0.11214936877393455</v>
      </c>
      <c r="AA435" s="165">
        <f t="shared" si="56"/>
        <v>1.776036956708843</v>
      </c>
      <c r="AB435" s="165">
        <f t="shared" si="57"/>
        <v>7.0817675661992846E-3</v>
      </c>
    </row>
    <row r="436" spans="1:28" s="320" customFormat="1" ht="15" customHeight="1" x14ac:dyDescent="0.3">
      <c r="A436" s="286">
        <v>86</v>
      </c>
      <c r="B436" s="321" t="s">
        <v>1217</v>
      </c>
      <c r="C436" s="146">
        <v>195.5</v>
      </c>
      <c r="D436" s="146"/>
      <c r="E436" s="146">
        <v>53.8</v>
      </c>
      <c r="F436" s="146">
        <f t="shared" si="54"/>
        <v>249.3</v>
      </c>
      <c r="G436" s="146">
        <v>6</v>
      </c>
      <c r="H436" s="146"/>
      <c r="I436" s="146">
        <v>1</v>
      </c>
      <c r="J436" s="146">
        <f t="shared" si="55"/>
        <v>7</v>
      </c>
      <c r="K436" s="690">
        <f t="shared" si="58"/>
        <v>2.939323955490237E-3</v>
      </c>
      <c r="L436" s="151">
        <f t="shared" si="53"/>
        <v>12.584568549233675</v>
      </c>
      <c r="M436" s="151">
        <f t="shared" si="59"/>
        <v>2.7686050808314082</v>
      </c>
      <c r="N436" s="151">
        <v>5.6728735207100591</v>
      </c>
      <c r="O436" s="151">
        <v>6.4387777566900741</v>
      </c>
      <c r="P436" s="794">
        <v>3.4001613209337638</v>
      </c>
      <c r="Q436" s="796">
        <f t="shared" si="52"/>
        <v>4.1447966502182583</v>
      </c>
      <c r="R436" s="725">
        <f t="shared" si="51"/>
        <v>0.10105139473601653</v>
      </c>
      <c r="AA436" s="165">
        <f t="shared" si="56"/>
        <v>2.971958833655147</v>
      </c>
      <c r="AB436" s="165">
        <f t="shared" si="57"/>
        <v>3.4359104380781318E-3</v>
      </c>
    </row>
    <row r="437" spans="1:28" x14ac:dyDescent="0.3">
      <c r="A437" s="286">
        <v>87</v>
      </c>
      <c r="B437" s="321" t="s">
        <v>1218</v>
      </c>
      <c r="C437" s="146">
        <v>489.94</v>
      </c>
      <c r="E437" s="146">
        <v>45</v>
      </c>
      <c r="F437" s="146">
        <f t="shared" si="54"/>
        <v>534.94000000000005</v>
      </c>
      <c r="G437" s="146">
        <v>13</v>
      </c>
      <c r="I437" s="146">
        <v>2</v>
      </c>
      <c r="J437" s="146">
        <f t="shared" si="55"/>
        <v>15</v>
      </c>
      <c r="K437" s="690">
        <f t="shared" si="58"/>
        <v>6.2985513331933656E-3</v>
      </c>
      <c r="L437" s="151">
        <f t="shared" si="53"/>
        <v>26.966932605500734</v>
      </c>
      <c r="M437" s="151">
        <f t="shared" si="59"/>
        <v>5.9327251732101614</v>
      </c>
      <c r="N437" s="151">
        <v>12.156157544378697</v>
      </c>
      <c r="O437" s="151">
        <v>13.797380907193016</v>
      </c>
      <c r="P437" s="794">
        <v>7.2860599734294933</v>
      </c>
      <c r="Q437" s="796">
        <f t="shared" si="52"/>
        <v>8.8817071076105538</v>
      </c>
      <c r="R437" s="725">
        <f t="shared" si="51"/>
        <v>0.1009143056405081</v>
      </c>
      <c r="AA437" s="165">
        <f t="shared" si="56"/>
        <v>1.3850325966093922</v>
      </c>
      <c r="AB437" s="165">
        <f t="shared" si="57"/>
        <v>7.3526768307373624E-3</v>
      </c>
    </row>
    <row r="438" spans="1:28" x14ac:dyDescent="0.3">
      <c r="A438" s="365">
        <v>88</v>
      </c>
      <c r="B438" s="321" t="s">
        <v>1219</v>
      </c>
      <c r="C438" s="146">
        <v>308.44</v>
      </c>
      <c r="E438" s="146">
        <v>74.5</v>
      </c>
      <c r="F438" s="146">
        <f t="shared" si="54"/>
        <v>382.94</v>
      </c>
      <c r="G438" s="146">
        <v>9</v>
      </c>
      <c r="I438" s="146">
        <v>2</v>
      </c>
      <c r="J438" s="146">
        <f t="shared" si="55"/>
        <v>11</v>
      </c>
      <c r="K438" s="690">
        <f t="shared" si="58"/>
        <v>4.6189376443418013E-3</v>
      </c>
      <c r="L438" s="151">
        <f t="shared" si="53"/>
        <v>19.775750577367205</v>
      </c>
      <c r="M438" s="151">
        <f t="shared" si="59"/>
        <v>4.3506651270207852</v>
      </c>
      <c r="N438" s="151">
        <v>8.9145155325443781</v>
      </c>
      <c r="O438" s="151">
        <v>10.118079331941544</v>
      </c>
      <c r="P438" s="794">
        <v>5.3431106471816285</v>
      </c>
      <c r="Q438" s="796">
        <f t="shared" si="52"/>
        <v>6.5132518789144056</v>
      </c>
      <c r="R438" s="725">
        <f t="shared" si="51"/>
        <v>0.10337808973601913</v>
      </c>
      <c r="AA438" s="165">
        <f t="shared" si="56"/>
        <v>1.9347922317601407</v>
      </c>
      <c r="AB438" s="165">
        <f t="shared" si="57"/>
        <v>5.5236057195382163E-3</v>
      </c>
    </row>
    <row r="439" spans="1:28" x14ac:dyDescent="0.3">
      <c r="A439" s="286">
        <v>89</v>
      </c>
      <c r="B439" s="321" t="s">
        <v>1220</v>
      </c>
      <c r="C439" s="146">
        <v>367.5</v>
      </c>
      <c r="F439" s="146">
        <f t="shared" si="54"/>
        <v>367.5</v>
      </c>
      <c r="G439" s="146">
        <v>11</v>
      </c>
      <c r="J439" s="146">
        <f t="shared" si="55"/>
        <v>11</v>
      </c>
      <c r="K439" s="690">
        <f t="shared" si="58"/>
        <v>4.6189376443418013E-3</v>
      </c>
      <c r="L439" s="151">
        <f t="shared" si="53"/>
        <v>19.775750577367205</v>
      </c>
      <c r="M439" s="151">
        <f t="shared" si="59"/>
        <v>4.3506651270207852</v>
      </c>
      <c r="N439" s="151">
        <v>8.9145155325443781</v>
      </c>
      <c r="O439" s="151">
        <v>10.118079331941544</v>
      </c>
      <c r="P439" s="794">
        <v>5.3431106471816285</v>
      </c>
      <c r="Q439" s="796">
        <f t="shared" si="52"/>
        <v>6.5132518789144056</v>
      </c>
      <c r="R439" s="725">
        <f t="shared" si="51"/>
        <v>0.10772137600955418</v>
      </c>
      <c r="AA439" s="165">
        <f t="shared" si="56"/>
        <v>2.0160798291978996</v>
      </c>
      <c r="AB439" s="165">
        <f t="shared" si="57"/>
        <v>5.7556723108570466E-3</v>
      </c>
    </row>
    <row r="440" spans="1:28" x14ac:dyDescent="0.3">
      <c r="A440" s="286">
        <v>90</v>
      </c>
      <c r="B440" s="321" t="s">
        <v>1221</v>
      </c>
      <c r="C440" s="146">
        <v>131.4</v>
      </c>
      <c r="F440" s="146">
        <f t="shared" si="54"/>
        <v>131.4</v>
      </c>
      <c r="G440" s="146">
        <v>4</v>
      </c>
      <c r="J440" s="146">
        <f t="shared" si="55"/>
        <v>4</v>
      </c>
      <c r="K440" s="690">
        <f t="shared" si="58"/>
        <v>1.6796136888515641E-3</v>
      </c>
      <c r="L440" s="151">
        <f t="shared" si="53"/>
        <v>7.1911820281335288</v>
      </c>
      <c r="M440" s="151">
        <f t="shared" si="59"/>
        <v>1.5820600461893763</v>
      </c>
      <c r="N440" s="151">
        <v>3.2416420118343194</v>
      </c>
      <c r="O440" s="151">
        <v>3.6793015752514706</v>
      </c>
      <c r="P440" s="794">
        <v>1.9429493262478652</v>
      </c>
      <c r="Q440" s="796">
        <f t="shared" si="52"/>
        <v>2.3684552286961478</v>
      </c>
      <c r="R440" s="725">
        <f t="shared" si="51"/>
        <v>0.10955474106409618</v>
      </c>
      <c r="AA440" s="165">
        <f t="shared" si="56"/>
        <v>5.6385794309758595</v>
      </c>
      <c r="AB440" s="165">
        <f t="shared" si="57"/>
        <v>2.1285931033774501E-3</v>
      </c>
    </row>
    <row r="441" spans="1:28" x14ac:dyDescent="0.3">
      <c r="A441" s="365">
        <v>91</v>
      </c>
      <c r="B441" s="321" t="s">
        <v>1222</v>
      </c>
      <c r="C441" s="146">
        <v>471.36</v>
      </c>
      <c r="F441" s="146">
        <f t="shared" si="54"/>
        <v>471.36</v>
      </c>
      <c r="G441" s="146">
        <v>15</v>
      </c>
      <c r="J441" s="146">
        <f t="shared" si="55"/>
        <v>15</v>
      </c>
      <c r="K441" s="690">
        <f t="shared" si="58"/>
        <v>6.2985513331933656E-3</v>
      </c>
      <c r="L441" s="151">
        <f t="shared" si="53"/>
        <v>26.966932605500734</v>
      </c>
      <c r="M441" s="151">
        <f t="shared" si="59"/>
        <v>5.9327251732101614</v>
      </c>
      <c r="N441" s="151">
        <v>12.156157544378697</v>
      </c>
      <c r="O441" s="151">
        <v>13.797380907193016</v>
      </c>
      <c r="P441" s="794">
        <v>7.2860599734294933</v>
      </c>
      <c r="Q441" s="796">
        <f t="shared" si="52"/>
        <v>8.8817071076105538</v>
      </c>
      <c r="R441" s="725">
        <f t="shared" si="51"/>
        <v>0.11452626158208887</v>
      </c>
      <c r="AA441" s="165">
        <f t="shared" si="56"/>
        <v>1.5718545002338515</v>
      </c>
      <c r="AB441" s="165">
        <f t="shared" si="57"/>
        <v>8.344452104197736E-3</v>
      </c>
    </row>
    <row r="442" spans="1:28" x14ac:dyDescent="0.3">
      <c r="A442" s="286">
        <v>92</v>
      </c>
      <c r="B442" s="321" t="s">
        <v>1223</v>
      </c>
      <c r="C442" s="146">
        <v>530.79999999999995</v>
      </c>
      <c r="F442" s="146">
        <f t="shared" si="54"/>
        <v>530.79999999999995</v>
      </c>
      <c r="G442" s="146">
        <v>17</v>
      </c>
      <c r="J442" s="146">
        <f t="shared" si="55"/>
        <v>17</v>
      </c>
      <c r="K442" s="690">
        <f t="shared" si="58"/>
        <v>7.1383581776191469E-3</v>
      </c>
      <c r="L442" s="151">
        <f t="shared" si="53"/>
        <v>30.562523619567497</v>
      </c>
      <c r="M442" s="151">
        <f t="shared" si="59"/>
        <v>6.7237551963048494</v>
      </c>
      <c r="N442" s="151">
        <v>13.776978550295858</v>
      </c>
      <c r="O442" s="151">
        <v>15.63703169481875</v>
      </c>
      <c r="P442" s="794">
        <v>8.2575346365534248</v>
      </c>
      <c r="Q442" s="796">
        <f t="shared" si="52"/>
        <v>10.065934721958625</v>
      </c>
      <c r="R442" s="725">
        <f t="shared" si="51"/>
        <v>0.11526157714251042</v>
      </c>
      <c r="AA442" s="165">
        <f t="shared" si="56"/>
        <v>1.3958352246236405</v>
      </c>
      <c r="AB442" s="165">
        <f t="shared" si="57"/>
        <v>9.5177646551805432E-3</v>
      </c>
    </row>
    <row r="443" spans="1:28" x14ac:dyDescent="0.3">
      <c r="A443" s="286">
        <v>93</v>
      </c>
      <c r="B443" s="321" t="s">
        <v>1224</v>
      </c>
      <c r="C443" s="146">
        <v>330.15</v>
      </c>
      <c r="F443" s="146">
        <f t="shared" si="54"/>
        <v>330.15</v>
      </c>
      <c r="G443" s="146">
        <v>10</v>
      </c>
      <c r="J443" s="146">
        <f t="shared" si="55"/>
        <v>10</v>
      </c>
      <c r="K443" s="690">
        <f t="shared" si="58"/>
        <v>4.1990342221289098E-3</v>
      </c>
      <c r="L443" s="151">
        <f t="shared" si="53"/>
        <v>17.97795507033382</v>
      </c>
      <c r="M443" s="151">
        <f t="shared" si="59"/>
        <v>3.9551501154734403</v>
      </c>
      <c r="N443" s="151">
        <v>8.1041050295857975</v>
      </c>
      <c r="O443" s="151">
        <v>9.1982539381286781</v>
      </c>
      <c r="P443" s="794">
        <v>4.8573733156196628</v>
      </c>
      <c r="Q443" s="796">
        <f t="shared" si="52"/>
        <v>5.9211380717403692</v>
      </c>
      <c r="R443" s="725">
        <f t="shared" ref="R443:R502" si="60">(P443+O443+M443+L443)/F443</f>
        <v>0.10900721623369865</v>
      </c>
      <c r="AA443" s="165">
        <f t="shared" si="56"/>
        <v>2.2441597371807611</v>
      </c>
      <c r="AB443" s="165">
        <f t="shared" si="57"/>
        <v>5.2948874334355026E-3</v>
      </c>
    </row>
    <row r="444" spans="1:28" x14ac:dyDescent="0.3">
      <c r="A444" s="365">
        <v>94</v>
      </c>
      <c r="B444" s="321" t="s">
        <v>1225</v>
      </c>
      <c r="C444" s="146">
        <v>242.1</v>
      </c>
      <c r="F444" s="146">
        <f t="shared" si="54"/>
        <v>242.1</v>
      </c>
      <c r="G444" s="146">
        <v>5</v>
      </c>
      <c r="J444" s="146">
        <f t="shared" si="55"/>
        <v>5</v>
      </c>
      <c r="K444" s="690">
        <f t="shared" si="58"/>
        <v>2.0995171110644549E-3</v>
      </c>
      <c r="L444" s="151">
        <f t="shared" si="53"/>
        <v>8.9889775351669101</v>
      </c>
      <c r="M444" s="151">
        <f t="shared" si="59"/>
        <v>1.9775750577367202</v>
      </c>
      <c r="N444" s="151">
        <v>4.0520525147928987</v>
      </c>
      <c r="O444" s="151">
        <v>4.599126969064339</v>
      </c>
      <c r="P444" s="794">
        <v>2.4286866578098314</v>
      </c>
      <c r="Q444" s="796">
        <f t="shared" si="52"/>
        <v>2.9605690358701846</v>
      </c>
      <c r="R444" s="725">
        <f t="shared" si="60"/>
        <v>7.4326171911515082E-2</v>
      </c>
      <c r="AA444" s="165">
        <f t="shared" si="56"/>
        <v>3.0603442264776053</v>
      </c>
      <c r="AB444" s="165">
        <f t="shared" si="57"/>
        <v>1.8051498204757653E-3</v>
      </c>
    </row>
    <row r="445" spans="1:28" x14ac:dyDescent="0.3">
      <c r="A445" s="286">
        <v>95</v>
      </c>
      <c r="B445" s="321" t="s">
        <v>1226</v>
      </c>
      <c r="C445" s="146">
        <v>528.74</v>
      </c>
      <c r="F445" s="146">
        <f t="shared" si="54"/>
        <v>528.74</v>
      </c>
      <c r="G445" s="146">
        <v>16</v>
      </c>
      <c r="J445" s="146">
        <f t="shared" si="55"/>
        <v>16</v>
      </c>
      <c r="K445" s="690">
        <f t="shared" si="58"/>
        <v>6.7184547554062562E-3</v>
      </c>
      <c r="L445" s="151">
        <f t="shared" si="53"/>
        <v>28.764728112534115</v>
      </c>
      <c r="M445" s="151">
        <f t="shared" si="59"/>
        <v>6.3282401847575054</v>
      </c>
      <c r="N445" s="151">
        <v>12.966568047337278</v>
      </c>
      <c r="O445" s="151">
        <v>14.717206301005882</v>
      </c>
      <c r="P445" s="794">
        <v>7.7717973049914608</v>
      </c>
      <c r="Q445" s="796">
        <f t="shared" si="52"/>
        <v>9.4738209147845911</v>
      </c>
      <c r="R445" s="725">
        <f t="shared" si="60"/>
        <v>0.10890413417424245</v>
      </c>
      <c r="AA445" s="165">
        <f t="shared" si="56"/>
        <v>1.4012734751110716</v>
      </c>
      <c r="AB445" s="165">
        <f t="shared" si="57"/>
        <v>8.4638085647780591E-3</v>
      </c>
    </row>
    <row r="446" spans="1:28" x14ac:dyDescent="0.3">
      <c r="A446" s="286">
        <v>96</v>
      </c>
      <c r="B446" s="321" t="s">
        <v>1227</v>
      </c>
      <c r="C446" s="146">
        <v>183.6</v>
      </c>
      <c r="F446" s="146">
        <f t="shared" si="54"/>
        <v>183.6</v>
      </c>
      <c r="G446" s="146">
        <v>4</v>
      </c>
      <c r="J446" s="146">
        <f t="shared" si="55"/>
        <v>4</v>
      </c>
      <c r="K446" s="690">
        <f t="shared" si="58"/>
        <v>1.6796136888515641E-3</v>
      </c>
      <c r="L446" s="151">
        <f t="shared" si="53"/>
        <v>7.1911820281335288</v>
      </c>
      <c r="M446" s="151">
        <f t="shared" si="59"/>
        <v>1.5820600461893763</v>
      </c>
      <c r="N446" s="151">
        <v>3.2416420118343194</v>
      </c>
      <c r="O446" s="151">
        <v>3.6793015752514706</v>
      </c>
      <c r="P446" s="794">
        <v>1.9429493262478652</v>
      </c>
      <c r="Q446" s="796">
        <f t="shared" si="52"/>
        <v>2.3684552286961478</v>
      </c>
      <c r="R446" s="725">
        <f t="shared" si="60"/>
        <v>7.8406824487049234E-2</v>
      </c>
      <c r="AA446" s="165">
        <f t="shared" si="56"/>
        <v>4.0354539064827231</v>
      </c>
      <c r="AB446" s="165">
        <f t="shared" si="57"/>
        <v>1.5234048681034692E-3</v>
      </c>
    </row>
    <row r="447" spans="1:28" x14ac:dyDescent="0.3">
      <c r="A447" s="365">
        <v>97</v>
      </c>
      <c r="B447" s="321" t="s">
        <v>1228</v>
      </c>
      <c r="C447" s="146">
        <v>384.7</v>
      </c>
      <c r="F447" s="146">
        <f t="shared" si="54"/>
        <v>384.7</v>
      </c>
      <c r="G447" s="146">
        <v>9</v>
      </c>
      <c r="J447" s="146">
        <f t="shared" si="55"/>
        <v>9</v>
      </c>
      <c r="K447" s="690">
        <f t="shared" si="58"/>
        <v>3.7791307999160192E-3</v>
      </c>
      <c r="L447" s="151">
        <f t="shared" si="53"/>
        <v>16.180159563300439</v>
      </c>
      <c r="M447" s="151">
        <f t="shared" si="59"/>
        <v>3.5596351039260967</v>
      </c>
      <c r="N447" s="151">
        <v>7.2936945266272177</v>
      </c>
      <c r="O447" s="151">
        <v>8.2784285443158101</v>
      </c>
      <c r="P447" s="794">
        <v>4.3716359840576962</v>
      </c>
      <c r="Q447" s="796">
        <f t="shared" si="52"/>
        <v>5.3290242645663319</v>
      </c>
      <c r="R447" s="725">
        <f t="shared" si="60"/>
        <v>8.419511098414359E-2</v>
      </c>
      <c r="AA447" s="165">
        <f t="shared" si="56"/>
        <v>1.9259405698732213</v>
      </c>
      <c r="AB447" s="165">
        <f t="shared" si="57"/>
        <v>3.6807037686001354E-3</v>
      </c>
    </row>
    <row r="448" spans="1:28" x14ac:dyDescent="0.3">
      <c r="A448" s="286">
        <v>98</v>
      </c>
      <c r="B448" s="321" t="s">
        <v>1229</v>
      </c>
      <c r="C448" s="146">
        <v>1676.67</v>
      </c>
      <c r="E448" s="146">
        <v>224.2</v>
      </c>
      <c r="F448" s="146">
        <f>C448+E448</f>
        <v>1900.8700000000001</v>
      </c>
      <c r="G448" s="146">
        <v>52</v>
      </c>
      <c r="I448" s="146">
        <v>3</v>
      </c>
      <c r="J448" s="146">
        <f t="shared" si="55"/>
        <v>55</v>
      </c>
      <c r="K448" s="690">
        <f t="shared" si="58"/>
        <v>2.3094688221709007E-2</v>
      </c>
      <c r="L448" s="151">
        <f t="shared" si="53"/>
        <v>98.878752886836025</v>
      </c>
      <c r="M448" s="151">
        <f t="shared" si="59"/>
        <v>21.753325635103927</v>
      </c>
      <c r="N448" s="151">
        <v>44.572577662721891</v>
      </c>
      <c r="O448" s="151">
        <v>50.590396659707729</v>
      </c>
      <c r="P448" s="794">
        <v>26.715553235908143</v>
      </c>
      <c r="Q448" s="796">
        <f t="shared" si="52"/>
        <v>32.566259394572029</v>
      </c>
      <c r="R448" s="725">
        <f t="shared" si="60"/>
        <v>0.10413022900964074</v>
      </c>
      <c r="AA448" s="165">
        <f t="shared" si="56"/>
        <v>0.38977380737779443</v>
      </c>
      <c r="AB448" s="165">
        <f t="shared" si="57"/>
        <v>2.7818966765743636E-2</v>
      </c>
    </row>
    <row r="449" spans="1:28" x14ac:dyDescent="0.3">
      <c r="A449" s="286">
        <v>99</v>
      </c>
      <c r="B449" s="321" t="s">
        <v>1230</v>
      </c>
      <c r="C449" s="146">
        <v>362.4</v>
      </c>
      <c r="F449" s="146">
        <f>C449+D449+E449</f>
        <v>362.4</v>
      </c>
      <c r="G449" s="146">
        <v>9</v>
      </c>
      <c r="J449" s="146">
        <f t="shared" si="55"/>
        <v>9</v>
      </c>
      <c r="K449" s="690">
        <f t="shared" si="58"/>
        <v>3.7791307999160192E-3</v>
      </c>
      <c r="L449" s="151">
        <f t="shared" si="53"/>
        <v>16.180159563300439</v>
      </c>
      <c r="M449" s="151">
        <f t="shared" si="59"/>
        <v>3.5596351039260967</v>
      </c>
      <c r="N449" s="151">
        <v>7.2936945266272177</v>
      </c>
      <c r="O449" s="151">
        <v>8.2784285443158101</v>
      </c>
      <c r="P449" s="794">
        <v>4.3716359840576962</v>
      </c>
      <c r="Q449" s="796">
        <f t="shared" si="52"/>
        <v>5.3290242645663319</v>
      </c>
      <c r="R449" s="725">
        <f t="shared" si="60"/>
        <v>8.9375991157836759E-2</v>
      </c>
      <c r="AA449" s="165">
        <f t="shared" si="56"/>
        <v>2.0444518135491951</v>
      </c>
      <c r="AB449" s="165">
        <f t="shared" si="57"/>
        <v>3.9071929905642169E-3</v>
      </c>
    </row>
    <row r="450" spans="1:28" x14ac:dyDescent="0.3">
      <c r="A450" s="365">
        <v>100</v>
      </c>
      <c r="B450" s="321" t="s">
        <v>1237</v>
      </c>
      <c r="C450" s="146">
        <v>156.19999999999999</v>
      </c>
      <c r="E450" s="146">
        <v>39.9</v>
      </c>
      <c r="F450" s="146">
        <f t="shared" si="54"/>
        <v>196.1</v>
      </c>
      <c r="G450" s="146">
        <v>4</v>
      </c>
      <c r="I450" s="146">
        <v>1</v>
      </c>
      <c r="J450" s="146">
        <f t="shared" si="55"/>
        <v>5</v>
      </c>
      <c r="K450" s="690">
        <f t="shared" si="58"/>
        <v>2.0995171110644549E-3</v>
      </c>
      <c r="L450" s="151">
        <f t="shared" si="53"/>
        <v>8.9889775351669101</v>
      </c>
      <c r="M450" s="151">
        <f t="shared" si="59"/>
        <v>1.9775750577367202</v>
      </c>
      <c r="N450" s="151">
        <v>4.0520525147928987</v>
      </c>
      <c r="O450" s="151">
        <v>4.599126969064339</v>
      </c>
      <c r="P450" s="794">
        <v>2.4286866578098314</v>
      </c>
      <c r="Q450" s="796">
        <f t="shared" ref="Q450:Q506" si="61">P450*1.219</f>
        <v>2.9605690358701846</v>
      </c>
      <c r="R450" s="725">
        <f t="shared" si="60"/>
        <v>9.1761173991727701E-2</v>
      </c>
      <c r="AA450" s="165">
        <f t="shared" si="56"/>
        <v>3.7782220154524646</v>
      </c>
      <c r="AB450" s="165">
        <f t="shared" si="57"/>
        <v>2.2285913897867556E-3</v>
      </c>
    </row>
    <row r="451" spans="1:28" x14ac:dyDescent="0.3">
      <c r="A451" s="286">
        <v>101</v>
      </c>
      <c r="B451" s="321" t="s">
        <v>1238</v>
      </c>
      <c r="C451" s="146">
        <v>98.48</v>
      </c>
      <c r="F451" s="146">
        <f t="shared" si="54"/>
        <v>98.48</v>
      </c>
      <c r="G451" s="146">
        <v>4</v>
      </c>
      <c r="J451" s="146">
        <f t="shared" si="55"/>
        <v>4</v>
      </c>
      <c r="K451" s="690">
        <f t="shared" si="58"/>
        <v>1.6796136888515641E-3</v>
      </c>
      <c r="L451" s="151">
        <f t="shared" si="53"/>
        <v>7.1911820281335288</v>
      </c>
      <c r="M451" s="151">
        <f t="shared" si="59"/>
        <v>1.5820600461893763</v>
      </c>
      <c r="N451" s="151">
        <v>3.2416420118343194</v>
      </c>
      <c r="O451" s="151">
        <v>3.6793015752514706</v>
      </c>
      <c r="P451" s="794">
        <v>1.9429493262478652</v>
      </c>
      <c r="Q451" s="796">
        <f t="shared" si="61"/>
        <v>2.3684552286961478</v>
      </c>
      <c r="R451" s="725">
        <f t="shared" si="60"/>
        <v>0.1461768173824354</v>
      </c>
      <c r="AA451" s="165">
        <f t="shared" si="56"/>
        <v>7.52344980940524</v>
      </c>
      <c r="AB451" s="165">
        <f t="shared" si="57"/>
        <v>2.8401414884626011E-3</v>
      </c>
    </row>
    <row r="452" spans="1:28" x14ac:dyDescent="0.3">
      <c r="A452" s="286">
        <v>102</v>
      </c>
      <c r="B452" s="321" t="s">
        <v>1239</v>
      </c>
      <c r="C452" s="146">
        <v>2328.6</v>
      </c>
      <c r="F452" s="146">
        <f t="shared" si="54"/>
        <v>2328.6</v>
      </c>
      <c r="G452" s="146">
        <v>48</v>
      </c>
      <c r="J452" s="146">
        <f t="shared" si="55"/>
        <v>48</v>
      </c>
      <c r="K452" s="690">
        <f t="shared" si="58"/>
        <v>2.0155364266218768E-2</v>
      </c>
      <c r="L452" s="151">
        <f t="shared" si="53"/>
        <v>86.294184337602346</v>
      </c>
      <c r="M452" s="151">
        <f t="shared" si="59"/>
        <v>18.984720554272517</v>
      </c>
      <c r="N452" s="151">
        <v>38.899704142011828</v>
      </c>
      <c r="O452" s="151">
        <v>44.151618903017642</v>
      </c>
      <c r="P452" s="794">
        <v>23.315391914974381</v>
      </c>
      <c r="Q452" s="796">
        <f t="shared" si="61"/>
        <v>28.421462744353772</v>
      </c>
      <c r="R452" s="725">
        <f t="shared" si="60"/>
        <v>7.4184452336110498E-2</v>
      </c>
      <c r="AA452" s="165">
        <f t="shared" si="56"/>
        <v>0.31817801993911715</v>
      </c>
      <c r="AB452" s="165">
        <f t="shared" si="57"/>
        <v>1.7296395802141529E-2</v>
      </c>
    </row>
    <row r="453" spans="1:28" x14ac:dyDescent="0.3">
      <c r="A453" s="365">
        <v>103</v>
      </c>
      <c r="B453" s="321" t="s">
        <v>1240</v>
      </c>
      <c r="C453" s="146">
        <v>479.01</v>
      </c>
      <c r="F453" s="146">
        <f t="shared" si="54"/>
        <v>479.01</v>
      </c>
      <c r="G453" s="146">
        <v>15</v>
      </c>
      <c r="J453" s="146">
        <f t="shared" si="55"/>
        <v>15</v>
      </c>
      <c r="K453" s="690">
        <f t="shared" si="58"/>
        <v>6.2985513331933656E-3</v>
      </c>
      <c r="L453" s="151">
        <f t="shared" si="53"/>
        <v>26.966932605500734</v>
      </c>
      <c r="M453" s="151">
        <f t="shared" si="59"/>
        <v>5.9327251732101614</v>
      </c>
      <c r="N453" s="151">
        <v>12.156157544378697</v>
      </c>
      <c r="O453" s="151">
        <v>13.797380907193016</v>
      </c>
      <c r="P453" s="794">
        <v>7.2860599734294933</v>
      </c>
      <c r="Q453" s="796">
        <f t="shared" si="61"/>
        <v>8.8817071076105538</v>
      </c>
      <c r="R453" s="725">
        <f t="shared" si="60"/>
        <v>0.11269722690410097</v>
      </c>
      <c r="AA453" s="165">
        <f t="shared" si="56"/>
        <v>1.5467512937730492</v>
      </c>
      <c r="AB453" s="165">
        <f t="shared" si="57"/>
        <v>8.2111875406247151E-3</v>
      </c>
    </row>
    <row r="454" spans="1:28" x14ac:dyDescent="0.3">
      <c r="A454" s="286">
        <v>104</v>
      </c>
      <c r="B454" s="321" t="s">
        <v>1241</v>
      </c>
      <c r="C454" s="146">
        <v>479.14</v>
      </c>
      <c r="F454" s="146">
        <f t="shared" si="54"/>
        <v>479.14</v>
      </c>
      <c r="G454" s="146">
        <v>15</v>
      </c>
      <c r="J454" s="146">
        <f t="shared" si="55"/>
        <v>15</v>
      </c>
      <c r="K454" s="690">
        <f t="shared" si="58"/>
        <v>6.2985513331933656E-3</v>
      </c>
      <c r="L454" s="151">
        <f t="shared" si="53"/>
        <v>26.966932605500734</v>
      </c>
      <c r="M454" s="151">
        <f t="shared" si="59"/>
        <v>5.9327251732101614</v>
      </c>
      <c r="N454" s="151">
        <v>12.156157544378697</v>
      </c>
      <c r="O454" s="151">
        <v>13.797380907193016</v>
      </c>
      <c r="P454" s="794">
        <v>7.2860599734294933</v>
      </c>
      <c r="Q454" s="796">
        <f t="shared" si="61"/>
        <v>8.8817071076105538</v>
      </c>
      <c r="R454" s="725">
        <f t="shared" si="60"/>
        <v>0.11266664995478025</v>
      </c>
      <c r="AA454" s="165">
        <f t="shared" si="56"/>
        <v>1.5463316300668453</v>
      </c>
      <c r="AB454" s="165">
        <f t="shared" si="57"/>
        <v>8.208959685759163E-3</v>
      </c>
    </row>
    <row r="455" spans="1:28" x14ac:dyDescent="0.3">
      <c r="A455" s="286">
        <v>105</v>
      </c>
      <c r="B455" s="321" t="s">
        <v>1242</v>
      </c>
      <c r="C455" s="146">
        <v>1158.5899999999999</v>
      </c>
      <c r="F455" s="146">
        <f t="shared" si="54"/>
        <v>1158.5899999999999</v>
      </c>
      <c r="G455" s="146">
        <v>34</v>
      </c>
      <c r="J455" s="146">
        <f t="shared" si="55"/>
        <v>34</v>
      </c>
      <c r="K455" s="690">
        <f t="shared" si="58"/>
        <v>1.4276716355238294E-2</v>
      </c>
      <c r="L455" s="151">
        <f t="shared" ref="L455:L518" si="62">K455*4281.45</f>
        <v>61.125047239134993</v>
      </c>
      <c r="M455" s="151">
        <f t="shared" si="59"/>
        <v>13.447510392609699</v>
      </c>
      <c r="N455" s="151">
        <v>27.553957100591717</v>
      </c>
      <c r="O455" s="151">
        <v>31.274063389637501</v>
      </c>
      <c r="P455" s="794">
        <v>16.51506927310685</v>
      </c>
      <c r="Q455" s="796">
        <f t="shared" si="61"/>
        <v>20.13186944391725</v>
      </c>
      <c r="R455" s="725">
        <f t="shared" si="60"/>
        <v>0.10561258969479199</v>
      </c>
      <c r="AA455" s="165">
        <f t="shared" si="56"/>
        <v>0.63949225975558943</v>
      </c>
      <c r="AB455" s="165">
        <f t="shared" si="57"/>
        <v>1.7441992349217006E-2</v>
      </c>
    </row>
    <row r="456" spans="1:28" x14ac:dyDescent="0.3">
      <c r="A456" s="365">
        <v>106</v>
      </c>
      <c r="B456" s="321" t="s">
        <v>1243</v>
      </c>
      <c r="C456" s="146">
        <v>368.99</v>
      </c>
      <c r="F456" s="146">
        <f t="shared" si="54"/>
        <v>368.99</v>
      </c>
      <c r="G456" s="146">
        <v>12</v>
      </c>
      <c r="J456" s="146">
        <f t="shared" si="55"/>
        <v>12</v>
      </c>
      <c r="K456" s="690">
        <f t="shared" si="58"/>
        <v>5.0388410665546919E-3</v>
      </c>
      <c r="L456" s="151">
        <f t="shared" si="62"/>
        <v>21.573546084400586</v>
      </c>
      <c r="M456" s="151">
        <f t="shared" si="59"/>
        <v>4.7461801385681293</v>
      </c>
      <c r="N456" s="151">
        <v>9.724926035502957</v>
      </c>
      <c r="O456" s="151">
        <v>11.037904725754411</v>
      </c>
      <c r="P456" s="794">
        <v>5.8288479787435952</v>
      </c>
      <c r="Q456" s="796">
        <f t="shared" si="61"/>
        <v>7.1053656860884429</v>
      </c>
      <c r="R456" s="725">
        <f t="shared" si="60"/>
        <v>0.11703970006630728</v>
      </c>
      <c r="AA456" s="165">
        <f t="shared" si="56"/>
        <v>2.0079387984233401</v>
      </c>
      <c r="AB456" s="165">
        <f t="shared" si="57"/>
        <v>6.8220661916425177E-3</v>
      </c>
    </row>
    <row r="457" spans="1:28" x14ac:dyDescent="0.3">
      <c r="A457" s="286">
        <v>107</v>
      </c>
      <c r="B457" s="321" t="s">
        <v>1244</v>
      </c>
      <c r="C457" s="146">
        <v>346.24</v>
      </c>
      <c r="F457" s="146">
        <f t="shared" si="54"/>
        <v>346.24</v>
      </c>
      <c r="G457" s="146">
        <v>9</v>
      </c>
      <c r="J457" s="146">
        <f t="shared" si="55"/>
        <v>9</v>
      </c>
      <c r="K457" s="690">
        <f t="shared" si="58"/>
        <v>3.7791307999160192E-3</v>
      </c>
      <c r="L457" s="151">
        <f t="shared" si="62"/>
        <v>16.180159563300439</v>
      </c>
      <c r="M457" s="151">
        <f t="shared" si="59"/>
        <v>3.5596351039260967</v>
      </c>
      <c r="N457" s="151">
        <v>7.2936945266272177</v>
      </c>
      <c r="O457" s="151">
        <v>8.2784285443158101</v>
      </c>
      <c r="P457" s="794">
        <v>4.3716359840576962</v>
      </c>
      <c r="Q457" s="796">
        <f t="shared" si="61"/>
        <v>5.3290242645663319</v>
      </c>
      <c r="R457" s="725">
        <f t="shared" si="60"/>
        <v>9.3547421429066649E-2</v>
      </c>
      <c r="AA457" s="165">
        <f t="shared" si="56"/>
        <v>2.139872161593773</v>
      </c>
      <c r="AB457" s="165">
        <f t="shared" si="57"/>
        <v>4.0895527373511781E-3</v>
      </c>
    </row>
    <row r="458" spans="1:28" x14ac:dyDescent="0.3">
      <c r="A458" s="286">
        <v>108</v>
      </c>
      <c r="B458" s="321" t="s">
        <v>1245</v>
      </c>
      <c r="C458" s="146">
        <v>151.5</v>
      </c>
      <c r="F458" s="146">
        <f t="shared" si="54"/>
        <v>151.5</v>
      </c>
      <c r="G458" s="146">
        <v>3</v>
      </c>
      <c r="J458" s="146">
        <f t="shared" si="55"/>
        <v>3</v>
      </c>
      <c r="K458" s="690">
        <f t="shared" si="58"/>
        <v>1.259710266638673E-3</v>
      </c>
      <c r="L458" s="151">
        <f t="shared" si="62"/>
        <v>5.3933865211001466</v>
      </c>
      <c r="M458" s="151">
        <f t="shared" si="59"/>
        <v>1.1865450346420323</v>
      </c>
      <c r="N458" s="151">
        <v>2.4312315088757392</v>
      </c>
      <c r="O458" s="151">
        <v>2.7594761814386026</v>
      </c>
      <c r="P458" s="794">
        <v>1.4572119946858988</v>
      </c>
      <c r="Q458" s="796">
        <f t="shared" si="61"/>
        <v>1.7763414215221107</v>
      </c>
      <c r="R458" s="725">
        <f t="shared" si="60"/>
        <v>7.1264816711991294E-2</v>
      </c>
      <c r="AA458" s="165">
        <f t="shared" si="56"/>
        <v>4.8904906747869852</v>
      </c>
      <c r="AB458" s="165">
        <f t="shared" si="57"/>
        <v>1.0384794571180582E-3</v>
      </c>
    </row>
    <row r="459" spans="1:28" x14ac:dyDescent="0.3">
      <c r="A459" s="365">
        <v>109</v>
      </c>
      <c r="B459" s="321" t="s">
        <v>1246</v>
      </c>
      <c r="C459" s="146">
        <v>99.3</v>
      </c>
      <c r="E459" s="146">
        <v>24.3</v>
      </c>
      <c r="F459" s="146">
        <f t="shared" si="54"/>
        <v>123.6</v>
      </c>
      <c r="G459" s="146">
        <v>4</v>
      </c>
      <c r="I459" s="146">
        <v>1</v>
      </c>
      <c r="J459" s="146">
        <f t="shared" si="55"/>
        <v>5</v>
      </c>
      <c r="K459" s="690">
        <f t="shared" si="58"/>
        <v>2.0995171110644549E-3</v>
      </c>
      <c r="L459" s="151">
        <f t="shared" si="62"/>
        <v>8.9889775351669101</v>
      </c>
      <c r="M459" s="151">
        <f t="shared" si="59"/>
        <v>1.9775750577367202</v>
      </c>
      <c r="N459" s="151">
        <v>4.0520525147928987</v>
      </c>
      <c r="O459" s="151">
        <v>4.599126969064339</v>
      </c>
      <c r="P459" s="794">
        <v>2.4286866578098314</v>
      </c>
      <c r="Q459" s="796">
        <f t="shared" si="61"/>
        <v>2.9605690358701846</v>
      </c>
      <c r="R459" s="725">
        <f t="shared" si="60"/>
        <v>0.14558548721503078</v>
      </c>
      <c r="AA459" s="165">
        <f t="shared" si="56"/>
        <v>5.9944121135131736</v>
      </c>
      <c r="AB459" s="165">
        <f t="shared" si="57"/>
        <v>3.5358153036988906E-3</v>
      </c>
    </row>
    <row r="460" spans="1:28" x14ac:dyDescent="0.3">
      <c r="A460" s="286">
        <v>110</v>
      </c>
      <c r="B460" s="321" t="s">
        <v>1247</v>
      </c>
      <c r="C460" s="146">
        <v>624.51</v>
      </c>
      <c r="F460" s="146">
        <f t="shared" si="54"/>
        <v>624.51</v>
      </c>
      <c r="G460" s="146">
        <v>20</v>
      </c>
      <c r="J460" s="146">
        <f t="shared" si="55"/>
        <v>20</v>
      </c>
      <c r="K460" s="690">
        <f t="shared" si="58"/>
        <v>8.3980684442578196E-3</v>
      </c>
      <c r="L460" s="151">
        <f t="shared" si="62"/>
        <v>35.95591014066764</v>
      </c>
      <c r="M460" s="151">
        <f t="shared" si="59"/>
        <v>7.9103002309468806</v>
      </c>
      <c r="N460" s="151">
        <v>16.208210059171595</v>
      </c>
      <c r="O460" s="151">
        <v>18.396507876257356</v>
      </c>
      <c r="P460" s="794">
        <v>9.7147466312393256</v>
      </c>
      <c r="Q460" s="796">
        <f t="shared" si="61"/>
        <v>11.842276143480738</v>
      </c>
      <c r="R460" s="725">
        <f t="shared" si="60"/>
        <v>0.11525430318027127</v>
      </c>
      <c r="AA460" s="165">
        <f t="shared" si="56"/>
        <v>1.1863850654596855</v>
      </c>
      <c r="AB460" s="165">
        <f t="shared" si="57"/>
        <v>1.1196663535563763E-2</v>
      </c>
    </row>
    <row r="461" spans="1:28" x14ac:dyDescent="0.3">
      <c r="A461" s="286">
        <v>111</v>
      </c>
      <c r="B461" s="321" t="s">
        <v>1248</v>
      </c>
      <c r="C461" s="146">
        <v>202.5</v>
      </c>
      <c r="F461" s="146">
        <f t="shared" si="54"/>
        <v>202.5</v>
      </c>
      <c r="G461" s="146">
        <v>5</v>
      </c>
      <c r="J461" s="146">
        <f t="shared" si="55"/>
        <v>5</v>
      </c>
      <c r="K461" s="690">
        <f t="shared" si="58"/>
        <v>2.0995171110644549E-3</v>
      </c>
      <c r="L461" s="151">
        <f t="shared" si="62"/>
        <v>8.9889775351669101</v>
      </c>
      <c r="M461" s="151">
        <f t="shared" si="59"/>
        <v>1.9775750577367202</v>
      </c>
      <c r="N461" s="151">
        <v>4.0520525147928987</v>
      </c>
      <c r="O461" s="151">
        <v>4.599126969064339</v>
      </c>
      <c r="P461" s="794">
        <v>2.4286866578098314</v>
      </c>
      <c r="Q461" s="796">
        <f t="shared" si="61"/>
        <v>2.9605690358701846</v>
      </c>
      <c r="R461" s="725">
        <f t="shared" si="60"/>
        <v>8.8861067751989153E-2</v>
      </c>
      <c r="AA461" s="165">
        <f t="shared" si="56"/>
        <v>3.6588115418776703</v>
      </c>
      <c r="AB461" s="165">
        <f t="shared" si="57"/>
        <v>2.1581568964799151E-3</v>
      </c>
    </row>
    <row r="462" spans="1:28" x14ac:dyDescent="0.3">
      <c r="A462" s="365">
        <v>112</v>
      </c>
      <c r="B462" s="321" t="s">
        <v>1249</v>
      </c>
      <c r="C462" s="146">
        <v>132.5</v>
      </c>
      <c r="F462" s="146">
        <f t="shared" si="54"/>
        <v>132.5</v>
      </c>
      <c r="G462" s="146">
        <v>4</v>
      </c>
      <c r="J462" s="146">
        <f t="shared" si="55"/>
        <v>4</v>
      </c>
      <c r="K462" s="690">
        <f t="shared" si="58"/>
        <v>1.6796136888515641E-3</v>
      </c>
      <c r="L462" s="151">
        <f t="shared" si="62"/>
        <v>7.1911820281335288</v>
      </c>
      <c r="M462" s="151">
        <f t="shared" si="59"/>
        <v>1.5820600461893763</v>
      </c>
      <c r="N462" s="151">
        <v>3.2416420118343194</v>
      </c>
      <c r="O462" s="151">
        <v>3.6793015752514706</v>
      </c>
      <c r="P462" s="794">
        <v>1.9429493262478652</v>
      </c>
      <c r="Q462" s="796">
        <f t="shared" si="61"/>
        <v>2.3684552286961478</v>
      </c>
      <c r="R462" s="725">
        <f t="shared" si="60"/>
        <v>0.10864523000620559</v>
      </c>
      <c r="AA462" s="165">
        <f t="shared" si="56"/>
        <v>5.591768582869646</v>
      </c>
      <c r="AB462" s="165">
        <f t="shared" si="57"/>
        <v>2.110921764406015E-3</v>
      </c>
    </row>
    <row r="463" spans="1:28" x14ac:dyDescent="0.3">
      <c r="A463" s="286">
        <v>113</v>
      </c>
      <c r="B463" s="321" t="s">
        <v>1261</v>
      </c>
      <c r="C463" s="146">
        <v>138</v>
      </c>
      <c r="F463" s="146">
        <f t="shared" si="54"/>
        <v>138</v>
      </c>
      <c r="G463" s="146">
        <v>5</v>
      </c>
      <c r="J463" s="146">
        <f t="shared" si="55"/>
        <v>5</v>
      </c>
      <c r="K463" s="690">
        <f t="shared" si="58"/>
        <v>2.0995171110644549E-3</v>
      </c>
      <c r="L463" s="151">
        <f t="shared" si="62"/>
        <v>8.9889775351669101</v>
      </c>
      <c r="M463" s="151">
        <f t="shared" si="59"/>
        <v>1.9775750577367202</v>
      </c>
      <c r="N463" s="151">
        <v>4.0520525147928987</v>
      </c>
      <c r="O463" s="151">
        <v>4.599126969064339</v>
      </c>
      <c r="P463" s="794">
        <v>2.4286866578098314</v>
      </c>
      <c r="Q463" s="796">
        <f t="shared" si="61"/>
        <v>2.9605690358701846</v>
      </c>
      <c r="R463" s="725">
        <f t="shared" si="60"/>
        <v>0.13039395811433191</v>
      </c>
      <c r="AA463" s="165">
        <f t="shared" si="56"/>
        <v>5.3689082407987554</v>
      </c>
      <c r="AB463" s="165">
        <f t="shared" si="57"/>
        <v>3.166860663312919E-3</v>
      </c>
    </row>
    <row r="464" spans="1:28" x14ac:dyDescent="0.3">
      <c r="A464" s="286">
        <v>114</v>
      </c>
      <c r="B464" s="321" t="s">
        <v>1262</v>
      </c>
      <c r="C464" s="146">
        <v>137.69999999999999</v>
      </c>
      <c r="F464" s="146">
        <f t="shared" si="54"/>
        <v>137.69999999999999</v>
      </c>
      <c r="G464" s="146">
        <v>4</v>
      </c>
      <c r="J464" s="146">
        <f t="shared" si="55"/>
        <v>4</v>
      </c>
      <c r="K464" s="690">
        <f t="shared" si="58"/>
        <v>1.6796136888515641E-3</v>
      </c>
      <c r="L464" s="151">
        <f t="shared" si="62"/>
        <v>7.1911820281335288</v>
      </c>
      <c r="M464" s="151">
        <f t="shared" si="59"/>
        <v>1.5820600461893763</v>
      </c>
      <c r="N464" s="151">
        <v>3.2416420118343194</v>
      </c>
      <c r="O464" s="151">
        <v>3.6793015752514706</v>
      </c>
      <c r="P464" s="794">
        <v>1.9429493262478652</v>
      </c>
      <c r="Q464" s="796">
        <f t="shared" si="61"/>
        <v>2.3684552286961478</v>
      </c>
      <c r="R464" s="725">
        <f t="shared" si="60"/>
        <v>0.104542432649399</v>
      </c>
      <c r="AA464" s="165">
        <f t="shared" si="56"/>
        <v>5.3806052086436322</v>
      </c>
      <c r="AB464" s="165">
        <f t="shared" si="57"/>
        <v>2.0312064908046259E-3</v>
      </c>
    </row>
    <row r="465" spans="1:28" x14ac:dyDescent="0.3">
      <c r="A465" s="365">
        <v>115</v>
      </c>
      <c r="B465" s="321" t="s">
        <v>1263</v>
      </c>
      <c r="C465" s="146">
        <v>184.88</v>
      </c>
      <c r="F465" s="146">
        <f t="shared" si="54"/>
        <v>184.88</v>
      </c>
      <c r="G465" s="146">
        <v>4</v>
      </c>
      <c r="J465" s="146">
        <f t="shared" si="55"/>
        <v>4</v>
      </c>
      <c r="K465" s="690">
        <f t="shared" si="58"/>
        <v>1.6796136888515641E-3</v>
      </c>
      <c r="L465" s="151">
        <f t="shared" si="62"/>
        <v>7.1911820281335288</v>
      </c>
      <c r="M465" s="151">
        <f t="shared" si="59"/>
        <v>1.5820600461893763</v>
      </c>
      <c r="N465" s="151">
        <v>3.2416420118343194</v>
      </c>
      <c r="O465" s="151">
        <v>3.6793015752514706</v>
      </c>
      <c r="P465" s="794">
        <v>1.9429493262478652</v>
      </c>
      <c r="Q465" s="796">
        <f t="shared" si="61"/>
        <v>2.3684552286961478</v>
      </c>
      <c r="R465" s="725">
        <f t="shared" si="60"/>
        <v>7.7863981911630464E-2</v>
      </c>
      <c r="AA465" s="165">
        <f t="shared" si="56"/>
        <v>4.0075148054426011</v>
      </c>
      <c r="AB465" s="165">
        <f t="shared" si="57"/>
        <v>1.5128577119417838E-3</v>
      </c>
    </row>
    <row r="466" spans="1:28" x14ac:dyDescent="0.3">
      <c r="A466" s="286">
        <v>116</v>
      </c>
      <c r="B466" s="321" t="s">
        <v>1264</v>
      </c>
      <c r="C466" s="146">
        <v>632.09</v>
      </c>
      <c r="E466" s="146">
        <v>25.1</v>
      </c>
      <c r="F466" s="146">
        <f t="shared" si="54"/>
        <v>657.19</v>
      </c>
      <c r="G466" s="146">
        <v>20</v>
      </c>
      <c r="I466" s="146">
        <v>1</v>
      </c>
      <c r="J466" s="146">
        <f t="shared" si="55"/>
        <v>21</v>
      </c>
      <c r="K466" s="690">
        <f t="shared" si="58"/>
        <v>8.817971866470712E-3</v>
      </c>
      <c r="L466" s="151">
        <f t="shared" si="62"/>
        <v>37.753705647701025</v>
      </c>
      <c r="M466" s="151">
        <f t="shared" si="59"/>
        <v>8.3058152424942264</v>
      </c>
      <c r="N466" s="151">
        <v>17.018620562130174</v>
      </c>
      <c r="O466" s="151">
        <v>19.316333270070224</v>
      </c>
      <c r="P466" s="794">
        <v>10.200483962801291</v>
      </c>
      <c r="Q466" s="796">
        <f t="shared" si="61"/>
        <v>12.434389950654776</v>
      </c>
      <c r="R466" s="725">
        <f t="shared" si="60"/>
        <v>0.11499922111271742</v>
      </c>
      <c r="AA466" s="165">
        <f t="shared" si="56"/>
        <v>1.1273898526000519</v>
      </c>
      <c r="AB466" s="165">
        <f t="shared" si="57"/>
        <v>1.1730477106949137E-2</v>
      </c>
    </row>
    <row r="467" spans="1:28" x14ac:dyDescent="0.3">
      <c r="A467" s="286">
        <v>117</v>
      </c>
      <c r="B467" s="321" t="s">
        <v>1266</v>
      </c>
      <c r="C467" s="146">
        <v>815.3</v>
      </c>
      <c r="F467" s="146">
        <f t="shared" si="54"/>
        <v>815.3</v>
      </c>
      <c r="G467" s="146">
        <v>29</v>
      </c>
      <c r="J467" s="146">
        <f t="shared" si="55"/>
        <v>29</v>
      </c>
      <c r="K467" s="690">
        <f t="shared" si="58"/>
        <v>1.2177199244173839E-2</v>
      </c>
      <c r="L467" s="151">
        <f t="shared" si="62"/>
        <v>52.136069703968083</v>
      </c>
      <c r="M467" s="151">
        <f t="shared" si="59"/>
        <v>11.469935334872979</v>
      </c>
      <c r="N467" s="151">
        <v>23.501904585798815</v>
      </c>
      <c r="O467" s="151">
        <v>26.674936420573161</v>
      </c>
      <c r="P467" s="794">
        <v>14.086382615297023</v>
      </c>
      <c r="Q467" s="796">
        <f t="shared" si="61"/>
        <v>17.17130040804707</v>
      </c>
      <c r="R467" s="725">
        <f t="shared" si="60"/>
        <v>0.12801094575580921</v>
      </c>
      <c r="AA467" s="165">
        <f t="shared" si="56"/>
        <v>0.90875669965684791</v>
      </c>
      <c r="AB467" s="165">
        <f t="shared" si="57"/>
        <v>1.803211160862361E-2</v>
      </c>
    </row>
    <row r="468" spans="1:28" x14ac:dyDescent="0.3">
      <c r="A468" s="365">
        <v>118</v>
      </c>
      <c r="B468" s="321" t="s">
        <v>1267</v>
      </c>
      <c r="C468" s="146">
        <v>800.4</v>
      </c>
      <c r="F468" s="146">
        <f t="shared" si="54"/>
        <v>800.4</v>
      </c>
      <c r="G468" s="146">
        <v>32</v>
      </c>
      <c r="J468" s="146">
        <f t="shared" si="55"/>
        <v>32</v>
      </c>
      <c r="K468" s="690">
        <f t="shared" si="58"/>
        <v>1.3436909510812512E-2</v>
      </c>
      <c r="L468" s="151">
        <f t="shared" si="62"/>
        <v>57.52945622506823</v>
      </c>
      <c r="M468" s="151">
        <f t="shared" si="59"/>
        <v>12.656480369515011</v>
      </c>
      <c r="N468" s="151">
        <v>25.933136094674555</v>
      </c>
      <c r="O468" s="151">
        <v>29.434412602011765</v>
      </c>
      <c r="P468" s="794">
        <v>15.543594609982922</v>
      </c>
      <c r="Q468" s="796">
        <f t="shared" si="61"/>
        <v>18.947641829569182</v>
      </c>
      <c r="R468" s="725">
        <f t="shared" si="60"/>
        <v>0.14388298826409035</v>
      </c>
      <c r="AA468" s="165">
        <f t="shared" si="56"/>
        <v>0.92567383462047481</v>
      </c>
      <c r="AB468" s="165">
        <f t="shared" si="57"/>
        <v>2.2364588408499506E-2</v>
      </c>
    </row>
    <row r="469" spans="1:28" x14ac:dyDescent="0.3">
      <c r="A469" s="286">
        <v>119</v>
      </c>
      <c r="B469" s="321" t="s">
        <v>1268</v>
      </c>
      <c r="C469" s="146">
        <v>285.10000000000002</v>
      </c>
      <c r="F469" s="146">
        <f t="shared" si="54"/>
        <v>285.10000000000002</v>
      </c>
      <c r="G469" s="146">
        <v>12</v>
      </c>
      <c r="J469" s="146">
        <f t="shared" si="55"/>
        <v>12</v>
      </c>
      <c r="K469" s="690">
        <f t="shared" si="58"/>
        <v>5.0388410665546919E-3</v>
      </c>
      <c r="L469" s="151">
        <f t="shared" si="62"/>
        <v>21.573546084400586</v>
      </c>
      <c r="M469" s="151">
        <f t="shared" si="59"/>
        <v>4.7461801385681293</v>
      </c>
      <c r="N469" s="151">
        <v>9.724926035502957</v>
      </c>
      <c r="O469" s="151">
        <v>11.037904725754411</v>
      </c>
      <c r="P469" s="794">
        <v>5.8288479787435952</v>
      </c>
      <c r="Q469" s="796">
        <f t="shared" si="61"/>
        <v>7.1053656860884429</v>
      </c>
      <c r="R469" s="725">
        <f t="shared" si="60"/>
        <v>0.15147835470875734</v>
      </c>
      <c r="AA469" s="165">
        <f t="shared" si="56"/>
        <v>2.5987700358829464</v>
      </c>
      <c r="AB469" s="165">
        <f t="shared" si="57"/>
        <v>8.8294430166754555E-3</v>
      </c>
    </row>
    <row r="470" spans="1:28" x14ac:dyDescent="0.3">
      <c r="A470" s="286">
        <v>120</v>
      </c>
      <c r="B470" s="321" t="s">
        <v>1269</v>
      </c>
      <c r="C470" s="146">
        <v>415.84</v>
      </c>
      <c r="F470" s="146">
        <f t="shared" si="54"/>
        <v>415.84</v>
      </c>
      <c r="G470" s="146">
        <v>10</v>
      </c>
      <c r="J470" s="146">
        <f t="shared" si="55"/>
        <v>10</v>
      </c>
      <c r="K470" s="690">
        <f t="shared" si="58"/>
        <v>4.1990342221289098E-3</v>
      </c>
      <c r="L470" s="151">
        <f t="shared" si="62"/>
        <v>17.97795507033382</v>
      </c>
      <c r="M470" s="151">
        <f t="shared" si="59"/>
        <v>3.9551501154734403</v>
      </c>
      <c r="N470" s="151">
        <v>8.1041050295857975</v>
      </c>
      <c r="O470" s="151">
        <v>9.1982539381286781</v>
      </c>
      <c r="P470" s="794">
        <v>4.8573733156196628</v>
      </c>
      <c r="Q470" s="796">
        <f t="shared" si="61"/>
        <v>5.9211380717403692</v>
      </c>
      <c r="R470" s="725">
        <f t="shared" si="60"/>
        <v>8.6544662465264544E-2</v>
      </c>
      <c r="AA470" s="165">
        <f t="shared" si="56"/>
        <v>1.7817173365482595</v>
      </c>
      <c r="AB470" s="165">
        <f t="shared" si="57"/>
        <v>4.2037973406808659E-3</v>
      </c>
    </row>
    <row r="471" spans="1:28" x14ac:dyDescent="0.3">
      <c r="A471" s="365">
        <v>121</v>
      </c>
      <c r="B471" s="321" t="s">
        <v>1270</v>
      </c>
      <c r="C471" s="146">
        <v>516.34</v>
      </c>
      <c r="F471" s="146">
        <f t="shared" si="54"/>
        <v>516.34</v>
      </c>
      <c r="G471" s="146">
        <v>15</v>
      </c>
      <c r="J471" s="146">
        <f t="shared" si="55"/>
        <v>15</v>
      </c>
      <c r="K471" s="690">
        <f t="shared" si="58"/>
        <v>6.2985513331933656E-3</v>
      </c>
      <c r="L471" s="151">
        <f t="shared" si="62"/>
        <v>26.966932605500734</v>
      </c>
      <c r="M471" s="151">
        <f t="shared" si="59"/>
        <v>5.9327251732101614</v>
      </c>
      <c r="N471" s="151">
        <v>12.156157544378697</v>
      </c>
      <c r="O471" s="151">
        <v>13.797380907193016</v>
      </c>
      <c r="P471" s="794">
        <v>7.2860599734294933</v>
      </c>
      <c r="Q471" s="796">
        <f t="shared" si="61"/>
        <v>8.8817071076105538</v>
      </c>
      <c r="R471" s="725">
        <f t="shared" si="60"/>
        <v>0.10454951903655228</v>
      </c>
      <c r="AA471" s="165">
        <f t="shared" si="56"/>
        <v>1.4349253151609953</v>
      </c>
      <c r="AB471" s="165">
        <f t="shared" si="57"/>
        <v>7.6175406589352847E-3</v>
      </c>
    </row>
    <row r="472" spans="1:28" x14ac:dyDescent="0.3">
      <c r="A472" s="286">
        <v>122</v>
      </c>
      <c r="B472" s="321" t="s">
        <v>1271</v>
      </c>
      <c r="C472" s="146">
        <v>605.14</v>
      </c>
      <c r="F472" s="146">
        <f t="shared" si="54"/>
        <v>605.14</v>
      </c>
      <c r="G472" s="146">
        <v>14</v>
      </c>
      <c r="J472" s="146">
        <f t="shared" si="55"/>
        <v>14</v>
      </c>
      <c r="K472" s="690">
        <f t="shared" si="58"/>
        <v>5.8786479109804741E-3</v>
      </c>
      <c r="L472" s="151">
        <f t="shared" si="62"/>
        <v>25.169137098467349</v>
      </c>
      <c r="M472" s="151">
        <f t="shared" si="59"/>
        <v>5.5372101616628164</v>
      </c>
      <c r="N472" s="151">
        <v>11.345747041420118</v>
      </c>
      <c r="O472" s="151">
        <v>12.877555513380148</v>
      </c>
      <c r="P472" s="794">
        <v>6.8003226418675276</v>
      </c>
      <c r="Q472" s="796">
        <f t="shared" si="61"/>
        <v>8.2895933004365165</v>
      </c>
      <c r="R472" s="725">
        <f t="shared" si="60"/>
        <v>8.3260444550645865E-2</v>
      </c>
      <c r="AA472" s="165">
        <f t="shared" si="56"/>
        <v>1.2243602095882409</v>
      </c>
      <c r="AB472" s="165">
        <f t="shared" si="57"/>
        <v>5.6619788624971291E-3</v>
      </c>
    </row>
    <row r="473" spans="1:28" x14ac:dyDescent="0.3">
      <c r="A473" s="286">
        <v>123</v>
      </c>
      <c r="B473" s="321" t="s">
        <v>1272</v>
      </c>
      <c r="C473" s="146">
        <v>476.1</v>
      </c>
      <c r="F473" s="146">
        <f t="shared" si="54"/>
        <v>476.1</v>
      </c>
      <c r="G473" s="146">
        <v>16</v>
      </c>
      <c r="J473" s="146">
        <f t="shared" si="55"/>
        <v>16</v>
      </c>
      <c r="K473" s="690">
        <f t="shared" si="58"/>
        <v>6.7184547554062562E-3</v>
      </c>
      <c r="L473" s="151">
        <f t="shared" si="62"/>
        <v>28.764728112534115</v>
      </c>
      <c r="M473" s="151">
        <f t="shared" si="59"/>
        <v>6.3282401847575054</v>
      </c>
      <c r="N473" s="151">
        <v>12.966568047337278</v>
      </c>
      <c r="O473" s="151">
        <v>14.717206301005882</v>
      </c>
      <c r="P473" s="794">
        <v>7.7717973049914608</v>
      </c>
      <c r="Q473" s="796">
        <f t="shared" si="61"/>
        <v>9.4738209147845911</v>
      </c>
      <c r="R473" s="725">
        <f t="shared" si="60"/>
        <v>0.12094512056981507</v>
      </c>
      <c r="AA473" s="165">
        <f t="shared" si="56"/>
        <v>1.5562052871880445</v>
      </c>
      <c r="AB473" s="165">
        <f t="shared" si="57"/>
        <v>9.3996096209635598E-3</v>
      </c>
    </row>
    <row r="474" spans="1:28" x14ac:dyDescent="0.3">
      <c r="A474" s="365">
        <v>124</v>
      </c>
      <c r="B474" s="321" t="s">
        <v>1273</v>
      </c>
      <c r="C474" s="146">
        <v>417.52</v>
      </c>
      <c r="F474" s="146">
        <f t="shared" ref="F474:F530" si="63">C474+D474+E474</f>
        <v>417.52</v>
      </c>
      <c r="G474" s="146">
        <v>14</v>
      </c>
      <c r="J474" s="146">
        <f t="shared" si="55"/>
        <v>14</v>
      </c>
      <c r="K474" s="690">
        <f t="shared" si="58"/>
        <v>5.8786479109804741E-3</v>
      </c>
      <c r="L474" s="151">
        <f t="shared" si="62"/>
        <v>25.169137098467349</v>
      </c>
      <c r="M474" s="151">
        <f t="shared" si="59"/>
        <v>5.5372101616628164</v>
      </c>
      <c r="N474" s="151">
        <v>11.345747041420118</v>
      </c>
      <c r="O474" s="151">
        <v>12.877555513380148</v>
      </c>
      <c r="P474" s="794">
        <v>6.8003226418675276</v>
      </c>
      <c r="Q474" s="796">
        <f t="shared" si="61"/>
        <v>8.2895933004365165</v>
      </c>
      <c r="R474" s="725">
        <f t="shared" si="60"/>
        <v>0.12067499859977449</v>
      </c>
      <c r="AA474" s="165">
        <f t="shared" si="56"/>
        <v>1.7745481347725336</v>
      </c>
      <c r="AB474" s="165">
        <f t="shared" si="57"/>
        <v>8.2062892528537868E-3</v>
      </c>
    </row>
    <row r="475" spans="1:28" x14ac:dyDescent="0.3">
      <c r="A475" s="286">
        <v>125</v>
      </c>
      <c r="B475" s="321" t="s">
        <v>1274</v>
      </c>
      <c r="C475" s="146">
        <v>273.56</v>
      </c>
      <c r="F475" s="146">
        <f t="shared" si="63"/>
        <v>273.56</v>
      </c>
      <c r="G475" s="146">
        <v>11</v>
      </c>
      <c r="J475" s="146">
        <f t="shared" ref="J475:J491" si="64">G475+H475+I475</f>
        <v>11</v>
      </c>
      <c r="K475" s="690">
        <f t="shared" si="58"/>
        <v>4.6189376443418013E-3</v>
      </c>
      <c r="L475" s="151">
        <f t="shared" si="62"/>
        <v>19.775750577367205</v>
      </c>
      <c r="M475" s="151">
        <f t="shared" si="59"/>
        <v>4.3506651270207852</v>
      </c>
      <c r="N475" s="151">
        <v>8.9145155325443781</v>
      </c>
      <c r="O475" s="151">
        <v>10.118079331941544</v>
      </c>
      <c r="P475" s="794">
        <v>5.3431106471816285</v>
      </c>
      <c r="Q475" s="796">
        <f t="shared" si="61"/>
        <v>6.5132518789144056</v>
      </c>
      <c r="R475" s="725">
        <f t="shared" si="60"/>
        <v>0.14471269806810633</v>
      </c>
      <c r="AA475" s="165">
        <f t="shared" si="56"/>
        <v>2.7083979281701573</v>
      </c>
      <c r="AB475" s="165">
        <f t="shared" si="57"/>
        <v>7.7321595783007915E-3</v>
      </c>
    </row>
    <row r="476" spans="1:28" x14ac:dyDescent="0.3">
      <c r="A476" s="286">
        <v>126</v>
      </c>
      <c r="B476" s="321" t="s">
        <v>1275</v>
      </c>
      <c r="C476" s="146">
        <v>645.95000000000005</v>
      </c>
      <c r="F476" s="146">
        <f t="shared" si="63"/>
        <v>645.95000000000005</v>
      </c>
      <c r="G476" s="146">
        <v>19</v>
      </c>
      <c r="J476" s="146">
        <f t="shared" si="64"/>
        <v>19</v>
      </c>
      <c r="K476" s="690">
        <f t="shared" si="58"/>
        <v>7.978165022044929E-3</v>
      </c>
      <c r="L476" s="151">
        <f t="shared" si="62"/>
        <v>34.158114633634263</v>
      </c>
      <c r="M476" s="151">
        <f t="shared" si="59"/>
        <v>7.5147852193995375</v>
      </c>
      <c r="N476" s="151">
        <v>15.397799556213016</v>
      </c>
      <c r="O476" s="151">
        <v>17.476682482444485</v>
      </c>
      <c r="P476" s="794">
        <v>9.2290092996773581</v>
      </c>
      <c r="Q476" s="796">
        <f t="shared" si="61"/>
        <v>11.250162336306699</v>
      </c>
      <c r="R476" s="725">
        <f t="shared" si="60"/>
        <v>0.10585740635522198</v>
      </c>
      <c r="AA476" s="165">
        <f t="shared" si="56"/>
        <v>1.147007256335983</v>
      </c>
      <c r="AB476" s="165">
        <f t="shared" si="57"/>
        <v>9.7695898769206875E-3</v>
      </c>
    </row>
    <row r="477" spans="1:28" x14ac:dyDescent="0.3">
      <c r="A477" s="365">
        <v>127</v>
      </c>
      <c r="B477" s="321" t="s">
        <v>1276</v>
      </c>
      <c r="C477" s="146">
        <v>867.68</v>
      </c>
      <c r="F477" s="146">
        <f t="shared" si="63"/>
        <v>867.68</v>
      </c>
      <c r="G477" s="146">
        <v>27</v>
      </c>
      <c r="J477" s="146">
        <f t="shared" si="64"/>
        <v>27</v>
      </c>
      <c r="K477" s="690">
        <f t="shared" si="58"/>
        <v>1.1337392399748058E-2</v>
      </c>
      <c r="L477" s="151">
        <f t="shared" si="62"/>
        <v>48.54047868990132</v>
      </c>
      <c r="M477" s="151">
        <f t="shared" si="59"/>
        <v>10.678905311778291</v>
      </c>
      <c r="N477" s="151">
        <v>21.881083579881654</v>
      </c>
      <c r="O477" s="151">
        <v>24.835285632947429</v>
      </c>
      <c r="P477" s="794">
        <v>13.114907952173089</v>
      </c>
      <c r="Q477" s="796">
        <f t="shared" si="61"/>
        <v>15.987072793698998</v>
      </c>
      <c r="R477" s="725">
        <f t="shared" si="60"/>
        <v>0.11198780378342262</v>
      </c>
      <c r="AA477" s="165">
        <f t="shared" ref="AA477:AA491" si="65">R477*100/P477</f>
        <v>0.85389698648145429</v>
      </c>
      <c r="AB477" s="165">
        <f t="shared" ref="AB477:AB491" si="66">R477/100*P477</f>
        <v>1.4687097383856089E-2</v>
      </c>
    </row>
    <row r="478" spans="1:28" x14ac:dyDescent="0.3">
      <c r="A478" s="286">
        <v>128</v>
      </c>
      <c r="B478" s="321" t="s">
        <v>1277</v>
      </c>
      <c r="C478" s="146">
        <v>530.45000000000005</v>
      </c>
      <c r="E478" s="146">
        <v>26.4</v>
      </c>
      <c r="F478" s="146">
        <f t="shared" si="63"/>
        <v>556.85</v>
      </c>
      <c r="G478" s="146">
        <v>14</v>
      </c>
      <c r="I478" s="146">
        <v>1</v>
      </c>
      <c r="J478" s="146">
        <f t="shared" si="64"/>
        <v>15</v>
      </c>
      <c r="K478" s="690">
        <f t="shared" si="58"/>
        <v>6.2985513331933656E-3</v>
      </c>
      <c r="L478" s="151">
        <f t="shared" si="62"/>
        <v>26.966932605500734</v>
      </c>
      <c r="M478" s="151">
        <f t="shared" si="59"/>
        <v>5.9327251732101614</v>
      </c>
      <c r="N478" s="151">
        <v>12.156157544378697</v>
      </c>
      <c r="O478" s="151">
        <v>13.797380907193016</v>
      </c>
      <c r="P478" s="794">
        <v>7.2860599734294933</v>
      </c>
      <c r="Q478" s="796">
        <f t="shared" si="61"/>
        <v>8.8817071076105538</v>
      </c>
      <c r="R478" s="725">
        <f t="shared" si="60"/>
        <v>9.6943698768669137E-2</v>
      </c>
      <c r="AA478" s="165">
        <f t="shared" si="65"/>
        <v>1.3305366566045225</v>
      </c>
      <c r="AB478" s="165">
        <f t="shared" si="66"/>
        <v>7.0633760327460625E-3</v>
      </c>
    </row>
    <row r="479" spans="1:28" x14ac:dyDescent="0.3">
      <c r="A479" s="286">
        <v>129</v>
      </c>
      <c r="B479" s="321" t="s">
        <v>1278</v>
      </c>
      <c r="C479" s="146">
        <v>335.18</v>
      </c>
      <c r="F479" s="146">
        <f t="shared" si="63"/>
        <v>335.18</v>
      </c>
      <c r="G479" s="146">
        <v>8</v>
      </c>
      <c r="J479" s="146">
        <f t="shared" si="64"/>
        <v>8</v>
      </c>
      <c r="K479" s="690">
        <f t="shared" si="58"/>
        <v>3.3592273777031281E-3</v>
      </c>
      <c r="L479" s="151">
        <f t="shared" si="62"/>
        <v>14.382364056267058</v>
      </c>
      <c r="M479" s="151">
        <f t="shared" si="59"/>
        <v>3.1641200923787527</v>
      </c>
      <c r="N479" s="151">
        <v>6.4832840236686389</v>
      </c>
      <c r="O479" s="151">
        <v>7.3586031505029412</v>
      </c>
      <c r="P479" s="794">
        <v>3.8858986524957304</v>
      </c>
      <c r="Q479" s="796">
        <f t="shared" si="61"/>
        <v>4.7369104573922955</v>
      </c>
      <c r="R479" s="725">
        <f t="shared" si="60"/>
        <v>8.5897087987482787E-2</v>
      </c>
      <c r="AA479" s="165">
        <f t="shared" si="65"/>
        <v>2.2104819417334807</v>
      </c>
      <c r="AB479" s="165">
        <f t="shared" si="66"/>
        <v>3.3378737846386656E-3</v>
      </c>
    </row>
    <row r="480" spans="1:28" x14ac:dyDescent="0.3">
      <c r="A480" s="365">
        <v>130</v>
      </c>
      <c r="B480" s="321" t="s">
        <v>1279</v>
      </c>
      <c r="C480" s="146">
        <v>274.58999999999997</v>
      </c>
      <c r="F480" s="146">
        <f t="shared" si="63"/>
        <v>274.58999999999997</v>
      </c>
      <c r="G480" s="146">
        <v>7</v>
      </c>
      <c r="J480" s="146">
        <f t="shared" si="64"/>
        <v>7</v>
      </c>
      <c r="K480" s="690">
        <f t="shared" ref="K480:K491" si="67">2/4763*J480</f>
        <v>2.939323955490237E-3</v>
      </c>
      <c r="L480" s="151">
        <f t="shared" si="62"/>
        <v>12.584568549233675</v>
      </c>
      <c r="M480" s="151">
        <f t="shared" si="59"/>
        <v>2.7686050808314082</v>
      </c>
      <c r="N480" s="151">
        <v>5.6728735207100591</v>
      </c>
      <c r="O480" s="151">
        <v>6.4387777566900741</v>
      </c>
      <c r="P480" s="794">
        <v>3.4001613209337638</v>
      </c>
      <c r="Q480" s="796">
        <f t="shared" si="61"/>
        <v>4.1447966502182583</v>
      </c>
      <c r="R480" s="725">
        <f t="shared" si="60"/>
        <v>9.174446523066726E-2</v>
      </c>
      <c r="AA480" s="165">
        <f t="shared" si="65"/>
        <v>2.6982386002047716</v>
      </c>
      <c r="AB480" s="165">
        <f t="shared" si="66"/>
        <v>3.1194598208706733E-3</v>
      </c>
    </row>
    <row r="481" spans="1:28" x14ac:dyDescent="0.3">
      <c r="A481" s="286">
        <v>131</v>
      </c>
      <c r="B481" s="321" t="s">
        <v>1280</v>
      </c>
      <c r="C481" s="146">
        <v>345.54</v>
      </c>
      <c r="F481" s="146">
        <f t="shared" si="63"/>
        <v>345.54</v>
      </c>
      <c r="G481" s="146">
        <v>10</v>
      </c>
      <c r="J481" s="146">
        <f t="shared" si="64"/>
        <v>10</v>
      </c>
      <c r="K481" s="690">
        <f t="shared" si="67"/>
        <v>4.1990342221289098E-3</v>
      </c>
      <c r="L481" s="151">
        <f t="shared" si="62"/>
        <v>17.97795507033382</v>
      </c>
      <c r="M481" s="151">
        <f t="shared" si="59"/>
        <v>3.9551501154734403</v>
      </c>
      <c r="N481" s="151">
        <v>8.1041050295857975</v>
      </c>
      <c r="O481" s="151">
        <v>9.1982539381286781</v>
      </c>
      <c r="P481" s="794">
        <v>4.8573733156196628</v>
      </c>
      <c r="Q481" s="796">
        <f t="shared" si="61"/>
        <v>5.9211380717403692</v>
      </c>
      <c r="R481" s="725">
        <f t="shared" si="60"/>
        <v>0.10415214574160908</v>
      </c>
      <c r="AA481" s="165">
        <f t="shared" si="65"/>
        <v>2.1442071460040175</v>
      </c>
      <c r="AB481" s="165">
        <f t="shared" si="66"/>
        <v>5.0590585348982203E-3</v>
      </c>
    </row>
    <row r="482" spans="1:28" x14ac:dyDescent="0.3">
      <c r="A482" s="286">
        <v>132</v>
      </c>
      <c r="B482" s="321" t="s">
        <v>1281</v>
      </c>
      <c r="C482" s="146">
        <v>212.4</v>
      </c>
      <c r="F482" s="146">
        <f t="shared" si="63"/>
        <v>212.4</v>
      </c>
      <c r="G482" s="146">
        <v>7</v>
      </c>
      <c r="J482" s="146">
        <f t="shared" si="64"/>
        <v>7</v>
      </c>
      <c r="K482" s="690">
        <f t="shared" si="67"/>
        <v>2.939323955490237E-3</v>
      </c>
      <c r="L482" s="151">
        <f t="shared" si="62"/>
        <v>12.584568549233675</v>
      </c>
      <c r="M482" s="151">
        <f t="shared" si="59"/>
        <v>2.7686050808314082</v>
      </c>
      <c r="N482" s="151">
        <v>5.6728735207100591</v>
      </c>
      <c r="O482" s="151">
        <v>6.4387777566900741</v>
      </c>
      <c r="P482" s="794">
        <v>3.4001613209337638</v>
      </c>
      <c r="Q482" s="796">
        <f t="shared" si="61"/>
        <v>4.1447966502182583</v>
      </c>
      <c r="R482" s="725">
        <f t="shared" si="60"/>
        <v>0.11860693365201939</v>
      </c>
      <c r="AA482" s="165">
        <f t="shared" si="65"/>
        <v>3.488273715773202</v>
      </c>
      <c r="AB482" s="165">
        <f t="shared" si="66"/>
        <v>4.0328270819815354E-3</v>
      </c>
    </row>
    <row r="483" spans="1:28" x14ac:dyDescent="0.3">
      <c r="A483" s="365">
        <v>133</v>
      </c>
      <c r="B483" s="321" t="s">
        <v>1282</v>
      </c>
      <c r="C483" s="146">
        <v>257.2</v>
      </c>
      <c r="F483" s="146">
        <f t="shared" si="63"/>
        <v>257.2</v>
      </c>
      <c r="G483" s="146">
        <v>7</v>
      </c>
      <c r="J483" s="146">
        <f t="shared" si="64"/>
        <v>7</v>
      </c>
      <c r="K483" s="690">
        <f t="shared" si="67"/>
        <v>2.939323955490237E-3</v>
      </c>
      <c r="L483" s="151">
        <f t="shared" si="62"/>
        <v>12.584568549233675</v>
      </c>
      <c r="M483" s="151">
        <f t="shared" si="59"/>
        <v>2.7686050808314082</v>
      </c>
      <c r="N483" s="151">
        <v>5.6728735207100591</v>
      </c>
      <c r="O483" s="151">
        <v>6.4387777566900741</v>
      </c>
      <c r="P483" s="794">
        <v>3.4001613209337638</v>
      </c>
      <c r="Q483" s="796">
        <f t="shared" si="61"/>
        <v>4.1447966502182583</v>
      </c>
      <c r="R483" s="725">
        <f t="shared" si="60"/>
        <v>9.7947561071885389E-2</v>
      </c>
      <c r="AA483" s="165">
        <f t="shared" si="65"/>
        <v>2.8806739394643399</v>
      </c>
      <c r="AB483" s="165">
        <f t="shared" si="66"/>
        <v>3.3303750863642231E-3</v>
      </c>
    </row>
    <row r="484" spans="1:28" x14ac:dyDescent="0.3">
      <c r="A484" s="286">
        <v>134</v>
      </c>
      <c r="B484" s="321" t="s">
        <v>1283</v>
      </c>
      <c r="C484" s="146">
        <v>359.74</v>
      </c>
      <c r="E484" s="146">
        <v>46.4</v>
      </c>
      <c r="F484" s="146">
        <f t="shared" si="63"/>
        <v>406.14</v>
      </c>
      <c r="G484" s="146">
        <v>9</v>
      </c>
      <c r="I484" s="146">
        <v>1</v>
      </c>
      <c r="J484" s="146">
        <f t="shared" si="64"/>
        <v>10</v>
      </c>
      <c r="K484" s="690">
        <f t="shared" si="67"/>
        <v>4.1990342221289098E-3</v>
      </c>
      <c r="L484" s="151">
        <f t="shared" si="62"/>
        <v>17.97795507033382</v>
      </c>
      <c r="M484" s="151">
        <f t="shared" si="59"/>
        <v>3.9551501154734403</v>
      </c>
      <c r="N484" s="151">
        <v>8.1041050295857975</v>
      </c>
      <c r="O484" s="151">
        <v>9.1982539381286781</v>
      </c>
      <c r="P484" s="794">
        <v>4.8573733156196628</v>
      </c>
      <c r="Q484" s="796">
        <f t="shared" si="61"/>
        <v>5.9211380717403692</v>
      </c>
      <c r="R484" s="725">
        <f t="shared" si="60"/>
        <v>8.8611642388229689E-2</v>
      </c>
      <c r="AA484" s="165">
        <f t="shared" si="65"/>
        <v>1.8242707865027534</v>
      </c>
      <c r="AB484" s="165">
        <f t="shared" si="66"/>
        <v>4.304198271898191E-3</v>
      </c>
    </row>
    <row r="485" spans="1:28" x14ac:dyDescent="0.3">
      <c r="A485" s="286">
        <v>135</v>
      </c>
      <c r="B485" s="321" t="s">
        <v>1284</v>
      </c>
      <c r="C485" s="146">
        <v>253.51</v>
      </c>
      <c r="F485" s="146">
        <f t="shared" si="63"/>
        <v>253.51</v>
      </c>
      <c r="G485" s="146">
        <v>9</v>
      </c>
      <c r="J485" s="146">
        <f t="shared" si="64"/>
        <v>9</v>
      </c>
      <c r="K485" s="690">
        <f t="shared" si="67"/>
        <v>3.7791307999160192E-3</v>
      </c>
      <c r="L485" s="151">
        <f t="shared" si="62"/>
        <v>16.180159563300439</v>
      </c>
      <c r="M485" s="151">
        <f t="shared" si="59"/>
        <v>3.5596351039260967</v>
      </c>
      <c r="N485" s="151">
        <v>7.2936945266272177</v>
      </c>
      <c r="O485" s="151">
        <v>8.2784285443158101</v>
      </c>
      <c r="P485" s="794">
        <v>4.3716359840576962</v>
      </c>
      <c r="Q485" s="796">
        <f t="shared" si="61"/>
        <v>5.3290242645663319</v>
      </c>
      <c r="R485" s="725">
        <f t="shared" si="60"/>
        <v>0.12776560765098038</v>
      </c>
      <c r="AA485" s="165">
        <f t="shared" si="65"/>
        <v>2.9226039889165243</v>
      </c>
      <c r="AB485" s="165">
        <f t="shared" si="66"/>
        <v>5.5854472793202313E-3</v>
      </c>
    </row>
    <row r="486" spans="1:28" x14ac:dyDescent="0.3">
      <c r="A486" s="365">
        <v>136</v>
      </c>
      <c r="B486" s="321" t="s">
        <v>1285</v>
      </c>
      <c r="C486" s="146">
        <v>354.64</v>
      </c>
      <c r="F486" s="146">
        <f t="shared" si="63"/>
        <v>354.64</v>
      </c>
      <c r="G486" s="146">
        <v>11</v>
      </c>
      <c r="J486" s="146">
        <f t="shared" si="64"/>
        <v>11</v>
      </c>
      <c r="K486" s="690">
        <f t="shared" si="67"/>
        <v>4.6189376443418013E-3</v>
      </c>
      <c r="L486" s="151">
        <f t="shared" si="62"/>
        <v>19.775750577367205</v>
      </c>
      <c r="M486" s="151">
        <f t="shared" si="59"/>
        <v>4.3506651270207852</v>
      </c>
      <c r="N486" s="151">
        <v>8.9145155325443781</v>
      </c>
      <c r="O486" s="151">
        <v>10.118079331941544</v>
      </c>
      <c r="P486" s="794">
        <v>5.3431106471816285</v>
      </c>
      <c r="Q486" s="796">
        <f t="shared" si="61"/>
        <v>6.5132518789144056</v>
      </c>
      <c r="R486" s="725">
        <f t="shared" si="60"/>
        <v>0.11162758200854717</v>
      </c>
      <c r="AA486" s="165">
        <f t="shared" si="65"/>
        <v>2.0891871679174043</v>
      </c>
      <c r="AB486" s="165">
        <f t="shared" si="66"/>
        <v>5.9643852194900876E-3</v>
      </c>
    </row>
    <row r="487" spans="1:28" x14ac:dyDescent="0.3">
      <c r="A487" s="286">
        <v>137</v>
      </c>
      <c r="B487" s="321" t="s">
        <v>1286</v>
      </c>
      <c r="C487" s="146">
        <v>286.98</v>
      </c>
      <c r="F487" s="146">
        <f t="shared" si="63"/>
        <v>286.98</v>
      </c>
      <c r="G487" s="146">
        <v>8</v>
      </c>
      <c r="J487" s="146">
        <f t="shared" si="64"/>
        <v>8</v>
      </c>
      <c r="K487" s="690">
        <f t="shared" si="67"/>
        <v>3.3592273777031281E-3</v>
      </c>
      <c r="L487" s="151">
        <f t="shared" si="62"/>
        <v>14.382364056267058</v>
      </c>
      <c r="M487" s="151">
        <f t="shared" si="59"/>
        <v>3.1641200923787527</v>
      </c>
      <c r="N487" s="151">
        <v>6.4832840236686389</v>
      </c>
      <c r="O487" s="151">
        <v>7.3586031505029412</v>
      </c>
      <c r="P487" s="794">
        <v>3.8858986524957304</v>
      </c>
      <c r="Q487" s="796">
        <f t="shared" si="61"/>
        <v>4.7369104573922955</v>
      </c>
      <c r="R487" s="725">
        <f t="shared" si="60"/>
        <v>0.10032401544234608</v>
      </c>
      <c r="AA487" s="165">
        <f t="shared" si="65"/>
        <v>2.5817455475302391</v>
      </c>
      <c r="AB487" s="165">
        <f t="shared" si="66"/>
        <v>3.8984895642037352E-3</v>
      </c>
    </row>
    <row r="488" spans="1:28" x14ac:dyDescent="0.3">
      <c r="A488" s="286">
        <v>138</v>
      </c>
      <c r="B488" s="321" t="s">
        <v>1288</v>
      </c>
      <c r="C488" s="146">
        <v>128.9</v>
      </c>
      <c r="F488" s="146">
        <f t="shared" si="63"/>
        <v>128.9</v>
      </c>
      <c r="G488" s="146">
        <v>3</v>
      </c>
      <c r="J488" s="146">
        <f t="shared" si="64"/>
        <v>3</v>
      </c>
      <c r="K488" s="690">
        <f t="shared" si="67"/>
        <v>1.259710266638673E-3</v>
      </c>
      <c r="L488" s="151">
        <f t="shared" si="62"/>
        <v>5.3933865211001466</v>
      </c>
      <c r="M488" s="151">
        <f t="shared" si="59"/>
        <v>1.1865450346420323</v>
      </c>
      <c r="N488" s="151">
        <v>2.4312315088757392</v>
      </c>
      <c r="O488" s="151">
        <v>2.7594761814386026</v>
      </c>
      <c r="P488" s="794">
        <v>1.4572119946858988</v>
      </c>
      <c r="Q488" s="796">
        <f t="shared" si="61"/>
        <v>1.7763414215221107</v>
      </c>
      <c r="R488" s="725">
        <f t="shared" si="60"/>
        <v>8.3759656569950977E-2</v>
      </c>
      <c r="AA488" s="165">
        <f t="shared" si="65"/>
        <v>5.7479390010103035</v>
      </c>
      <c r="AB488" s="165">
        <f t="shared" si="66"/>
        <v>1.2205557622450411E-3</v>
      </c>
    </row>
    <row r="489" spans="1:28" x14ac:dyDescent="0.3">
      <c r="A489" s="365">
        <v>139</v>
      </c>
      <c r="B489" s="321" t="s">
        <v>1289</v>
      </c>
      <c r="C489" s="146">
        <v>2048.73</v>
      </c>
      <c r="F489" s="146">
        <f t="shared" si="63"/>
        <v>2048.73</v>
      </c>
      <c r="G489" s="146">
        <v>48</v>
      </c>
      <c r="J489" s="146">
        <f t="shared" si="64"/>
        <v>48</v>
      </c>
      <c r="K489" s="690">
        <f t="shared" si="67"/>
        <v>2.0155364266218768E-2</v>
      </c>
      <c r="L489" s="151">
        <f t="shared" si="62"/>
        <v>86.294184337602346</v>
      </c>
      <c r="M489" s="151">
        <f t="shared" si="59"/>
        <v>18.984720554272517</v>
      </c>
      <c r="N489" s="151">
        <v>38.899704142011828</v>
      </c>
      <c r="O489" s="151">
        <v>44.151618903017642</v>
      </c>
      <c r="P489" s="794">
        <v>23.315391914974381</v>
      </c>
      <c r="Q489" s="796">
        <f t="shared" si="61"/>
        <v>28.421462744353772</v>
      </c>
      <c r="R489" s="725">
        <f t="shared" si="60"/>
        <v>8.4318536708042E-2</v>
      </c>
      <c r="AA489" s="165">
        <f t="shared" si="65"/>
        <v>0.36164323128485848</v>
      </c>
      <c r="AB489" s="165">
        <f t="shared" si="66"/>
        <v>1.9659197290451531E-2</v>
      </c>
    </row>
    <row r="490" spans="1:28" x14ac:dyDescent="0.3">
      <c r="A490" s="286">
        <v>140</v>
      </c>
      <c r="B490" s="321" t="s">
        <v>1290</v>
      </c>
      <c r="C490" s="146">
        <v>2056.27</v>
      </c>
      <c r="F490" s="146">
        <f t="shared" si="63"/>
        <v>2056.27</v>
      </c>
      <c r="G490" s="146">
        <v>48</v>
      </c>
      <c r="J490" s="146">
        <f t="shared" si="64"/>
        <v>48</v>
      </c>
      <c r="K490" s="690">
        <f t="shared" si="67"/>
        <v>2.0155364266218768E-2</v>
      </c>
      <c r="L490" s="151">
        <f t="shared" si="62"/>
        <v>86.294184337602346</v>
      </c>
      <c r="M490" s="151">
        <f t="shared" si="59"/>
        <v>18.984720554272517</v>
      </c>
      <c r="N490" s="151">
        <v>38.899704142011828</v>
      </c>
      <c r="O490" s="151">
        <v>44.151618903017642</v>
      </c>
      <c r="P490" s="794">
        <v>23.315391914974381</v>
      </c>
      <c r="Q490" s="796">
        <f t="shared" si="61"/>
        <v>28.421462744353772</v>
      </c>
      <c r="R490" s="725">
        <f t="shared" si="60"/>
        <v>8.4009354661531269E-2</v>
      </c>
      <c r="AA490" s="165">
        <f t="shared" si="65"/>
        <v>0.36031714572027423</v>
      </c>
      <c r="AB490" s="165">
        <f t="shared" si="66"/>
        <v>1.9587110284576815E-2</v>
      </c>
    </row>
    <row r="491" spans="1:28" x14ac:dyDescent="0.3">
      <c r="A491" s="286">
        <v>141</v>
      </c>
      <c r="B491" s="321" t="s">
        <v>2191</v>
      </c>
      <c r="C491" s="146">
        <v>903</v>
      </c>
      <c r="F491" s="146">
        <f t="shared" si="63"/>
        <v>903</v>
      </c>
      <c r="G491" s="146">
        <v>34</v>
      </c>
      <c r="J491" s="146">
        <f t="shared" si="64"/>
        <v>34</v>
      </c>
      <c r="K491" s="690">
        <f t="shared" si="67"/>
        <v>1.4276716355238294E-2</v>
      </c>
      <c r="L491" s="151">
        <f t="shared" si="62"/>
        <v>61.125047239134993</v>
      </c>
      <c r="M491" s="151">
        <f t="shared" si="59"/>
        <v>13.447510392609699</v>
      </c>
      <c r="N491" s="151">
        <v>27.553957100591717</v>
      </c>
      <c r="O491" s="151">
        <v>31.274063389637501</v>
      </c>
      <c r="P491" s="794">
        <v>16.51506927310685</v>
      </c>
      <c r="Q491" s="796">
        <f t="shared" si="61"/>
        <v>20.13186944391725</v>
      </c>
      <c r="R491" s="725">
        <f t="shared" si="60"/>
        <v>0.13550574783442862</v>
      </c>
      <c r="AA491" s="165">
        <f t="shared" si="65"/>
        <v>0.82049760490612211</v>
      </c>
      <c r="AB491" s="165">
        <f t="shared" si="66"/>
        <v>2.2378868123897371E-2</v>
      </c>
    </row>
    <row r="492" spans="1:28" s="337" customFormat="1" x14ac:dyDescent="0.3">
      <c r="A492" s="406"/>
      <c r="B492" s="378" t="s">
        <v>694</v>
      </c>
      <c r="C492" s="143">
        <f t="shared" ref="C492:P492" si="68">SUM(C351:C491)</f>
        <v>203117.84000000005</v>
      </c>
      <c r="D492" s="143">
        <f t="shared" si="68"/>
        <v>668.30000000000007</v>
      </c>
      <c r="E492" s="143">
        <f t="shared" si="68"/>
        <v>2149.8700000000003</v>
      </c>
      <c r="F492" s="143">
        <f t="shared" si="68"/>
        <v>205936.00999999998</v>
      </c>
      <c r="G492" s="143">
        <f t="shared" si="68"/>
        <v>4712</v>
      </c>
      <c r="H492" s="143">
        <f t="shared" si="68"/>
        <v>6</v>
      </c>
      <c r="I492" s="143">
        <f t="shared" si="68"/>
        <v>45</v>
      </c>
      <c r="J492" s="143">
        <f t="shared" si="68"/>
        <v>4763</v>
      </c>
      <c r="K492" s="143">
        <f t="shared" si="68"/>
        <v>2.0000000000000004</v>
      </c>
      <c r="L492" s="151">
        <f t="shared" si="62"/>
        <v>8562.9000000000015</v>
      </c>
      <c r="M492" s="143">
        <f t="shared" si="68"/>
        <v>1883.8380000000002</v>
      </c>
      <c r="N492" s="143">
        <f t="shared" si="68"/>
        <v>3861.119800295864</v>
      </c>
      <c r="O492" s="143">
        <f t="shared" si="68"/>
        <v>4381.1283507306898</v>
      </c>
      <c r="P492" s="798">
        <f t="shared" si="68"/>
        <v>2313.5669102296465</v>
      </c>
      <c r="Q492" s="799">
        <f t="shared" si="61"/>
        <v>2820.2380635699392</v>
      </c>
      <c r="R492" s="725">
        <f t="shared" si="60"/>
        <v>8.3236696976698429E-2</v>
      </c>
    </row>
    <row r="493" spans="1:28" x14ac:dyDescent="0.3">
      <c r="A493" s="787" t="s">
        <v>695</v>
      </c>
      <c r="F493" s="146">
        <f t="shared" si="63"/>
        <v>0</v>
      </c>
      <c r="L493" s="151">
        <f t="shared" si="62"/>
        <v>0</v>
      </c>
      <c r="M493" s="151"/>
      <c r="N493" s="151"/>
      <c r="O493" s="151"/>
      <c r="P493" s="794"/>
      <c r="Q493" s="796"/>
      <c r="R493" s="725"/>
    </row>
    <row r="494" spans="1:28" x14ac:dyDescent="0.3">
      <c r="A494" s="365">
        <v>1</v>
      </c>
      <c r="B494" s="321" t="s">
        <v>696</v>
      </c>
      <c r="C494" s="146">
        <v>4327</v>
      </c>
      <c r="D494" s="146">
        <v>114</v>
      </c>
      <c r="E494" s="146">
        <v>272.8</v>
      </c>
      <c r="F494" s="146">
        <f t="shared" si="63"/>
        <v>4713.8</v>
      </c>
      <c r="G494" s="146">
        <v>171</v>
      </c>
      <c r="H494" s="146">
        <v>1</v>
      </c>
      <c r="I494" s="146">
        <v>1</v>
      </c>
      <c r="J494" s="146">
        <f t="shared" ref="J494:J549" si="69">G494+H494+I494</f>
        <v>173</v>
      </c>
      <c r="K494" s="734">
        <f>2/4465*J494</f>
        <v>7.7491601343784994E-2</v>
      </c>
      <c r="L494" s="151">
        <f t="shared" si="62"/>
        <v>331.77641657334823</v>
      </c>
      <c r="M494" s="151">
        <f t="shared" si="59"/>
        <v>72.990811646136606</v>
      </c>
      <c r="N494" s="151">
        <v>86.471062535639604</v>
      </c>
      <c r="O494" s="151">
        <v>149.21849367342841</v>
      </c>
      <c r="P494" s="794">
        <v>50.553859181731688</v>
      </c>
      <c r="Q494" s="796">
        <f t="shared" si="61"/>
        <v>61.625154342530934</v>
      </c>
      <c r="R494" s="725">
        <f t="shared" si="60"/>
        <v>0.12824888223400333</v>
      </c>
    </row>
    <row r="495" spans="1:28" x14ac:dyDescent="0.3">
      <c r="A495" s="365">
        <v>2</v>
      </c>
      <c r="B495" s="321" t="s">
        <v>697</v>
      </c>
      <c r="C495" s="146">
        <v>4136.82</v>
      </c>
      <c r="F495" s="146">
        <f t="shared" si="63"/>
        <v>4136.82</v>
      </c>
      <c r="G495" s="146">
        <v>84</v>
      </c>
      <c r="J495" s="146">
        <f t="shared" si="69"/>
        <v>84</v>
      </c>
      <c r="K495" s="734">
        <f t="shared" ref="K495:K558" si="70">2/4465*J495</f>
        <v>3.7625979843225084E-2</v>
      </c>
      <c r="L495" s="151">
        <f t="shared" si="62"/>
        <v>161.09375139977604</v>
      </c>
      <c r="M495" s="151">
        <f t="shared" si="59"/>
        <v>35.440625307950732</v>
      </c>
      <c r="N495" s="151">
        <v>41.985949439270101</v>
      </c>
      <c r="O495" s="151">
        <v>72.452910222936339</v>
      </c>
      <c r="P495" s="794">
        <v>24.546382492863945</v>
      </c>
      <c r="Q495" s="796">
        <f t="shared" si="61"/>
        <v>29.92204025880115</v>
      </c>
      <c r="R495" s="725">
        <f t="shared" si="60"/>
        <v>7.0956355225397061E-2</v>
      </c>
    </row>
    <row r="496" spans="1:28" x14ac:dyDescent="0.3">
      <c r="A496" s="365">
        <v>3</v>
      </c>
      <c r="B496" s="321" t="s">
        <v>698</v>
      </c>
      <c r="C496" s="146">
        <v>7984.78</v>
      </c>
      <c r="F496" s="146">
        <f t="shared" si="63"/>
        <v>7984.78</v>
      </c>
      <c r="G496" s="146">
        <v>144</v>
      </c>
      <c r="J496" s="146">
        <f t="shared" si="69"/>
        <v>144</v>
      </c>
      <c r="K496" s="734">
        <f t="shared" si="70"/>
        <v>6.4501679731243003E-2</v>
      </c>
      <c r="L496" s="151">
        <f t="shared" si="62"/>
        <v>276.16071668533033</v>
      </c>
      <c r="M496" s="151">
        <f t="shared" ref="M496:M551" si="71">L496*0.22</f>
        <v>60.755357670772675</v>
      </c>
      <c r="N496" s="151">
        <v>71.975913324463022</v>
      </c>
      <c r="O496" s="151">
        <v>124.20498895360515</v>
      </c>
      <c r="P496" s="794">
        <v>42.079512844909615</v>
      </c>
      <c r="Q496" s="796">
        <f t="shared" si="61"/>
        <v>51.294926157944822</v>
      </c>
      <c r="R496" s="725">
        <f t="shared" si="60"/>
        <v>6.3019967507510266E-2</v>
      </c>
    </row>
    <row r="497" spans="1:18" x14ac:dyDescent="0.3">
      <c r="A497" s="365">
        <v>4</v>
      </c>
      <c r="B497" s="321" t="s">
        <v>701</v>
      </c>
      <c r="C497" s="146">
        <v>4206.5</v>
      </c>
      <c r="E497" s="146">
        <v>254.7</v>
      </c>
      <c r="F497" s="146">
        <f t="shared" si="63"/>
        <v>4461.2</v>
      </c>
      <c r="G497" s="146">
        <v>171</v>
      </c>
      <c r="I497" s="146">
        <v>1</v>
      </c>
      <c r="J497" s="146">
        <f t="shared" si="69"/>
        <v>172</v>
      </c>
      <c r="K497" s="734">
        <f t="shared" si="70"/>
        <v>7.7043673012318029E-2</v>
      </c>
      <c r="L497" s="151">
        <f t="shared" si="62"/>
        <v>329.858633818589</v>
      </c>
      <c r="M497" s="151">
        <f t="shared" si="71"/>
        <v>72.568899440089581</v>
      </c>
      <c r="N497" s="151">
        <v>85.971229804219732</v>
      </c>
      <c r="O497" s="151">
        <v>148.35595902791727</v>
      </c>
      <c r="P497" s="794">
        <v>50.261640342530931</v>
      </c>
      <c r="Q497" s="796">
        <f t="shared" si="61"/>
        <v>61.268939577545211</v>
      </c>
      <c r="R497" s="725">
        <f t="shared" si="60"/>
        <v>0.13472723317249324</v>
      </c>
    </row>
    <row r="498" spans="1:18" x14ac:dyDescent="0.3">
      <c r="A498" s="365">
        <v>5</v>
      </c>
      <c r="B498" s="321" t="s">
        <v>702</v>
      </c>
      <c r="C498" s="146">
        <v>10161.57</v>
      </c>
      <c r="F498" s="146">
        <f t="shared" si="63"/>
        <v>10161.57</v>
      </c>
      <c r="G498" s="146">
        <v>180</v>
      </c>
      <c r="J498" s="146">
        <f t="shared" si="69"/>
        <v>180</v>
      </c>
      <c r="K498" s="734">
        <f t="shared" si="70"/>
        <v>8.062709966405375E-2</v>
      </c>
      <c r="L498" s="151">
        <f t="shared" si="62"/>
        <v>345.2008958566629</v>
      </c>
      <c r="M498" s="151">
        <f t="shared" si="71"/>
        <v>75.944197088465842</v>
      </c>
      <c r="N498" s="151">
        <v>89.969891655578778</v>
      </c>
      <c r="O498" s="151">
        <v>155.25623619200644</v>
      </c>
      <c r="P498" s="794">
        <v>52.599391056137016</v>
      </c>
      <c r="Q498" s="796">
        <f t="shared" si="61"/>
        <v>64.118657697431033</v>
      </c>
      <c r="R498" s="725">
        <f t="shared" si="60"/>
        <v>6.1899954455194639E-2</v>
      </c>
    </row>
    <row r="499" spans="1:18" x14ac:dyDescent="0.3">
      <c r="A499" s="365">
        <v>6</v>
      </c>
      <c r="B499" s="321" t="s">
        <v>708</v>
      </c>
      <c r="C499" s="146">
        <v>14736.69</v>
      </c>
      <c r="D499" s="146">
        <v>1007.3</v>
      </c>
      <c r="E499" s="146">
        <v>671</v>
      </c>
      <c r="F499" s="146">
        <f t="shared" si="63"/>
        <v>16414.989999999998</v>
      </c>
      <c r="G499" s="146">
        <v>256</v>
      </c>
      <c r="H499" s="146">
        <v>4</v>
      </c>
      <c r="I499" s="146">
        <v>3</v>
      </c>
      <c r="J499" s="146">
        <f t="shared" si="69"/>
        <v>263</v>
      </c>
      <c r="K499" s="734">
        <f t="shared" si="70"/>
        <v>0.11780515117581188</v>
      </c>
      <c r="L499" s="151">
        <f t="shared" si="62"/>
        <v>504.37686450167973</v>
      </c>
      <c r="M499" s="151">
        <f t="shared" si="71"/>
        <v>110.96291019036954</v>
      </c>
      <c r="N499" s="151">
        <v>131.45600836342899</v>
      </c>
      <c r="O499" s="151">
        <v>226.8466117694316</v>
      </c>
      <c r="P499" s="794">
        <v>76.853554709800207</v>
      </c>
      <c r="Q499" s="796">
        <f t="shared" si="61"/>
        <v>93.684483191246457</v>
      </c>
      <c r="R499" s="725">
        <f t="shared" si="60"/>
        <v>5.598784654582678E-2</v>
      </c>
    </row>
    <row r="500" spans="1:18" x14ac:dyDescent="0.3">
      <c r="A500" s="365">
        <v>7</v>
      </c>
      <c r="B500" s="321" t="s">
        <v>709</v>
      </c>
      <c r="C500" s="146">
        <v>14399.02</v>
      </c>
      <c r="D500" s="146">
        <v>210.8</v>
      </c>
      <c r="E500" s="146">
        <v>266.8</v>
      </c>
      <c r="F500" s="146">
        <f t="shared" si="63"/>
        <v>14876.619999999999</v>
      </c>
      <c r="G500" s="146">
        <v>256</v>
      </c>
      <c r="H500" s="146">
        <v>1</v>
      </c>
      <c r="I500" s="146">
        <v>1</v>
      </c>
      <c r="J500" s="146">
        <f t="shared" si="69"/>
        <v>258</v>
      </c>
      <c r="K500" s="734">
        <f t="shared" si="70"/>
        <v>0.11556550951847705</v>
      </c>
      <c r="L500" s="151">
        <f t="shared" si="62"/>
        <v>494.78795072788353</v>
      </c>
      <c r="M500" s="151">
        <f t="shared" si="71"/>
        <v>108.85334916013437</v>
      </c>
      <c r="N500" s="151">
        <v>154.74821364759549</v>
      </c>
      <c r="O500" s="151">
        <v>222.53393854187587</v>
      </c>
      <c r="P500" s="794">
        <v>75.392460513796408</v>
      </c>
      <c r="Q500" s="796">
        <f t="shared" si="61"/>
        <v>91.903409366317831</v>
      </c>
      <c r="R500" s="725">
        <f t="shared" si="60"/>
        <v>6.0602993082009907E-2</v>
      </c>
    </row>
    <row r="501" spans="1:18" x14ac:dyDescent="0.3">
      <c r="A501" s="365">
        <v>8</v>
      </c>
      <c r="B501" s="321" t="s">
        <v>710</v>
      </c>
      <c r="C501" s="146">
        <v>351.06</v>
      </c>
      <c r="F501" s="146">
        <f t="shared" si="63"/>
        <v>351.06</v>
      </c>
      <c r="G501" s="146">
        <v>6</v>
      </c>
      <c r="J501" s="146">
        <f t="shared" si="69"/>
        <v>6</v>
      </c>
      <c r="K501" s="734">
        <f t="shared" si="70"/>
        <v>2.6875699888017921E-3</v>
      </c>
      <c r="L501" s="151">
        <f t="shared" si="62"/>
        <v>11.506696528555432</v>
      </c>
      <c r="M501" s="151">
        <f t="shared" si="71"/>
        <v>2.5314732362821952</v>
      </c>
      <c r="N501" s="151">
        <v>3.5987956662231513</v>
      </c>
      <c r="O501" s="151">
        <v>5.1752078730668813</v>
      </c>
      <c r="P501" s="794">
        <v>1.7533130352045674</v>
      </c>
      <c r="Q501" s="796">
        <f t="shared" si="61"/>
        <v>2.1372885899143679</v>
      </c>
      <c r="R501" s="725">
        <f t="shared" si="60"/>
        <v>5.9723952239244225E-2</v>
      </c>
    </row>
    <row r="502" spans="1:18" x14ac:dyDescent="0.3">
      <c r="A502" s="365">
        <v>9</v>
      </c>
      <c r="B502" s="321" t="s">
        <v>711</v>
      </c>
      <c r="C502" s="146">
        <v>377.1</v>
      </c>
      <c r="F502" s="146">
        <f t="shared" si="63"/>
        <v>377.1</v>
      </c>
      <c r="G502" s="146">
        <v>12</v>
      </c>
      <c r="J502" s="146">
        <f t="shared" si="69"/>
        <v>12</v>
      </c>
      <c r="K502" s="734">
        <f t="shared" si="70"/>
        <v>5.3751399776035842E-3</v>
      </c>
      <c r="L502" s="151">
        <f t="shared" si="62"/>
        <v>23.013393057110864</v>
      </c>
      <c r="M502" s="151">
        <f t="shared" si="71"/>
        <v>5.0629464725643905</v>
      </c>
      <c r="N502" s="151">
        <v>7.1975913324463026</v>
      </c>
      <c r="O502" s="151">
        <v>10.350415746133763</v>
      </c>
      <c r="P502" s="794">
        <v>3.5066260704091348</v>
      </c>
      <c r="Q502" s="796">
        <f t="shared" si="61"/>
        <v>4.2745771798287358</v>
      </c>
      <c r="R502" s="725">
        <f t="shared" si="60"/>
        <v>0.11119963231561431</v>
      </c>
    </row>
    <row r="503" spans="1:18" x14ac:dyDescent="0.3">
      <c r="A503" s="365">
        <v>10</v>
      </c>
      <c r="B503" s="321" t="s">
        <v>713</v>
      </c>
      <c r="C503" s="146">
        <v>4314.8999999999996</v>
      </c>
      <c r="E503" s="146">
        <v>94.6</v>
      </c>
      <c r="F503" s="146">
        <f t="shared" si="63"/>
        <v>4409.5</v>
      </c>
      <c r="G503" s="146">
        <v>171</v>
      </c>
      <c r="I503" s="146">
        <v>1</v>
      </c>
      <c r="J503" s="146">
        <f t="shared" si="69"/>
        <v>172</v>
      </c>
      <c r="K503" s="734">
        <f t="shared" si="70"/>
        <v>7.7043673012318029E-2</v>
      </c>
      <c r="L503" s="151">
        <f t="shared" si="62"/>
        <v>329.858633818589</v>
      </c>
      <c r="M503" s="151">
        <f t="shared" si="71"/>
        <v>72.568899440089581</v>
      </c>
      <c r="N503" s="151">
        <v>103.16547576506368</v>
      </c>
      <c r="O503" s="151">
        <v>148.35595902791727</v>
      </c>
      <c r="P503" s="794">
        <v>50.261640342530931</v>
      </c>
      <c r="Q503" s="796">
        <f t="shared" si="61"/>
        <v>61.268939577545211</v>
      </c>
      <c r="R503" s="725">
        <f t="shared" ref="R503:R509" si="72">(P503+O503+M503+L503)/F503</f>
        <v>0.1363068675879639</v>
      </c>
    </row>
    <row r="504" spans="1:18" x14ac:dyDescent="0.3">
      <c r="A504" s="365">
        <v>11</v>
      </c>
      <c r="B504" s="321" t="s">
        <v>714</v>
      </c>
      <c r="C504" s="146">
        <v>354.7</v>
      </c>
      <c r="F504" s="146">
        <f t="shared" si="63"/>
        <v>354.7</v>
      </c>
      <c r="G504" s="146">
        <v>8</v>
      </c>
      <c r="J504" s="146">
        <f t="shared" si="69"/>
        <v>8</v>
      </c>
      <c r="K504" s="734">
        <f t="shared" si="70"/>
        <v>3.5834266517357225E-3</v>
      </c>
      <c r="L504" s="151">
        <f t="shared" si="62"/>
        <v>15.342262038073908</v>
      </c>
      <c r="M504" s="151">
        <f t="shared" si="71"/>
        <v>3.37529764837626</v>
      </c>
      <c r="N504" s="151">
        <v>4.7983942216308684</v>
      </c>
      <c r="O504" s="151">
        <v>6.9002771640891751</v>
      </c>
      <c r="P504" s="794">
        <v>2.33775071360609</v>
      </c>
      <c r="Q504" s="796">
        <f t="shared" si="61"/>
        <v>2.8497181198858237</v>
      </c>
      <c r="R504" s="725">
        <f t="shared" si="72"/>
        <v>7.8814737987441305E-2</v>
      </c>
    </row>
    <row r="505" spans="1:18" x14ac:dyDescent="0.3">
      <c r="A505" s="365">
        <v>12</v>
      </c>
      <c r="B505" s="321" t="s">
        <v>715</v>
      </c>
      <c r="C505" s="146">
        <v>352.4</v>
      </c>
      <c r="F505" s="146">
        <f t="shared" si="63"/>
        <v>352.4</v>
      </c>
      <c r="G505" s="146">
        <v>8</v>
      </c>
      <c r="J505" s="146">
        <f t="shared" si="69"/>
        <v>8</v>
      </c>
      <c r="K505" s="734">
        <f t="shared" si="70"/>
        <v>3.5834266517357225E-3</v>
      </c>
      <c r="L505" s="151">
        <f t="shared" si="62"/>
        <v>15.342262038073908</v>
      </c>
      <c r="M505" s="151">
        <f t="shared" si="71"/>
        <v>3.37529764837626</v>
      </c>
      <c r="N505" s="151">
        <v>4.7983942216308684</v>
      </c>
      <c r="O505" s="151">
        <v>6.9002771640891751</v>
      </c>
      <c r="P505" s="794">
        <v>2.33775071360609</v>
      </c>
      <c r="Q505" s="796">
        <f t="shared" si="61"/>
        <v>2.8497181198858237</v>
      </c>
      <c r="R505" s="725">
        <f t="shared" si="72"/>
        <v>7.9329136107109635E-2</v>
      </c>
    </row>
    <row r="506" spans="1:18" x14ac:dyDescent="0.3">
      <c r="A506" s="365">
        <v>13</v>
      </c>
      <c r="B506" s="321" t="s">
        <v>716</v>
      </c>
      <c r="C506" s="146">
        <v>216.7</v>
      </c>
      <c r="F506" s="146">
        <f t="shared" si="63"/>
        <v>216.7</v>
      </c>
      <c r="G506" s="146">
        <v>5</v>
      </c>
      <c r="J506" s="146">
        <f t="shared" si="69"/>
        <v>5</v>
      </c>
      <c r="K506" s="734">
        <f t="shared" si="70"/>
        <v>2.2396416573348264E-3</v>
      </c>
      <c r="L506" s="151">
        <f t="shared" si="62"/>
        <v>9.5889137737961931</v>
      </c>
      <c r="M506" s="151">
        <f t="shared" si="71"/>
        <v>2.1095610302351626</v>
      </c>
      <c r="N506" s="151">
        <v>2.9989963885192923</v>
      </c>
      <c r="O506" s="151">
        <v>4.3126732275557345</v>
      </c>
      <c r="P506" s="794">
        <v>1.4610941960038062</v>
      </c>
      <c r="Q506" s="796">
        <f t="shared" si="61"/>
        <v>1.78107382492864</v>
      </c>
      <c r="R506" s="725">
        <f t="shared" si="72"/>
        <v>8.0628713556026299E-2</v>
      </c>
    </row>
    <row r="507" spans="1:18" x14ac:dyDescent="0.3">
      <c r="A507" s="365">
        <v>14</v>
      </c>
      <c r="B507" s="321" t="s">
        <v>717</v>
      </c>
      <c r="C507" s="146">
        <v>42.7</v>
      </c>
      <c r="F507" s="146">
        <f t="shared" si="63"/>
        <v>42.7</v>
      </c>
      <c r="G507" s="146">
        <v>2</v>
      </c>
      <c r="J507" s="146">
        <f t="shared" si="69"/>
        <v>2</v>
      </c>
      <c r="K507" s="734">
        <f t="shared" si="70"/>
        <v>8.9585666293393062E-4</v>
      </c>
      <c r="L507" s="151">
        <f t="shared" si="62"/>
        <v>3.8355655095184771</v>
      </c>
      <c r="M507" s="151">
        <f t="shared" si="71"/>
        <v>0.843824412094065</v>
      </c>
      <c r="N507" s="151">
        <v>1.1995985554077171</v>
      </c>
      <c r="O507" s="151">
        <v>1.7250692910222938</v>
      </c>
      <c r="P507" s="794">
        <v>0.5844376784015225</v>
      </c>
      <c r="Q507" s="796">
        <f t="shared" ref="Q507:Q568" si="73">P507*1.219</f>
        <v>0.71242952997145592</v>
      </c>
      <c r="R507" s="725">
        <f t="shared" si="72"/>
        <v>0.16367440025846269</v>
      </c>
    </row>
    <row r="508" spans="1:18" x14ac:dyDescent="0.3">
      <c r="A508" s="365">
        <v>15</v>
      </c>
      <c r="B508" s="321" t="s">
        <v>718</v>
      </c>
      <c r="C508" s="146">
        <v>79.7</v>
      </c>
      <c r="F508" s="146">
        <f t="shared" si="63"/>
        <v>79.7</v>
      </c>
      <c r="G508" s="146">
        <v>3</v>
      </c>
      <c r="J508" s="146">
        <f t="shared" si="69"/>
        <v>3</v>
      </c>
      <c r="K508" s="734">
        <f t="shared" si="70"/>
        <v>1.343784994400896E-3</v>
      </c>
      <c r="L508" s="151">
        <f t="shared" si="62"/>
        <v>5.7533482642777161</v>
      </c>
      <c r="M508" s="151">
        <f t="shared" si="71"/>
        <v>1.2657366181410976</v>
      </c>
      <c r="N508" s="151">
        <v>1.7993978331115756</v>
      </c>
      <c r="O508" s="151">
        <v>2.5876039365334407</v>
      </c>
      <c r="P508" s="794">
        <v>0.87665651760228369</v>
      </c>
      <c r="Q508" s="796">
        <f t="shared" si="73"/>
        <v>1.0686442949571839</v>
      </c>
      <c r="R508" s="725">
        <f t="shared" si="72"/>
        <v>0.13153507323155003</v>
      </c>
    </row>
    <row r="509" spans="1:18" x14ac:dyDescent="0.3">
      <c r="A509" s="365">
        <v>16</v>
      </c>
      <c r="B509" s="321" t="s">
        <v>719</v>
      </c>
      <c r="C509" s="146">
        <v>177.23</v>
      </c>
      <c r="F509" s="146">
        <f t="shared" si="63"/>
        <v>177.23</v>
      </c>
      <c r="G509" s="146">
        <v>3</v>
      </c>
      <c r="J509" s="146">
        <f t="shared" si="69"/>
        <v>3</v>
      </c>
      <c r="K509" s="734">
        <f t="shared" si="70"/>
        <v>1.343784994400896E-3</v>
      </c>
      <c r="L509" s="151">
        <f t="shared" si="62"/>
        <v>5.7533482642777161</v>
      </c>
      <c r="M509" s="151">
        <f t="shared" si="71"/>
        <v>1.2657366181410976</v>
      </c>
      <c r="N509" s="151">
        <v>1.7993978331115756</v>
      </c>
      <c r="O509" s="151">
        <v>2.5876039365334407</v>
      </c>
      <c r="P509" s="794">
        <v>0.87665651760228369</v>
      </c>
      <c r="Q509" s="796">
        <f t="shared" si="73"/>
        <v>1.0686442949571839</v>
      </c>
      <c r="R509" s="725">
        <f t="shared" si="72"/>
        <v>5.9151076773427409E-2</v>
      </c>
    </row>
    <row r="510" spans="1:18" x14ac:dyDescent="0.3">
      <c r="A510" s="365">
        <v>17</v>
      </c>
      <c r="B510" s="321" t="s">
        <v>720</v>
      </c>
      <c r="C510" s="146">
        <v>108.36</v>
      </c>
      <c r="F510" s="146">
        <f t="shared" si="63"/>
        <v>108.36</v>
      </c>
      <c r="G510" s="146">
        <v>4</v>
      </c>
      <c r="J510" s="146">
        <f t="shared" si="69"/>
        <v>4</v>
      </c>
      <c r="K510" s="734">
        <f t="shared" si="70"/>
        <v>1.7917133258678612E-3</v>
      </c>
      <c r="L510" s="151">
        <f t="shared" si="62"/>
        <v>7.6711310190369542</v>
      </c>
      <c r="M510" s="151">
        <f t="shared" si="71"/>
        <v>1.68764882418813</v>
      </c>
      <c r="N510" s="151">
        <v>2.3991971108154342</v>
      </c>
      <c r="O510" s="151">
        <v>3.4501385820445876</v>
      </c>
      <c r="P510" s="794">
        <v>1.168875356803045</v>
      </c>
      <c r="Q510" s="796">
        <f t="shared" si="73"/>
        <v>1.4248590599429118</v>
      </c>
      <c r="R510" s="725">
        <v>0</v>
      </c>
    </row>
    <row r="511" spans="1:18" x14ac:dyDescent="0.3">
      <c r="A511" s="365">
        <v>18</v>
      </c>
      <c r="B511" s="321" t="s">
        <v>721</v>
      </c>
      <c r="C511" s="146">
        <v>76.2</v>
      </c>
      <c r="F511" s="146">
        <f t="shared" si="63"/>
        <v>76.2</v>
      </c>
      <c r="G511" s="146">
        <v>2</v>
      </c>
      <c r="J511" s="146">
        <f t="shared" si="69"/>
        <v>2</v>
      </c>
      <c r="K511" s="734">
        <f t="shared" si="70"/>
        <v>8.9585666293393062E-4</v>
      </c>
      <c r="L511" s="151">
        <f t="shared" si="62"/>
        <v>3.8355655095184771</v>
      </c>
      <c r="M511" s="151">
        <f t="shared" si="71"/>
        <v>0.843824412094065</v>
      </c>
      <c r="N511" s="151">
        <v>1.1995985554077171</v>
      </c>
      <c r="O511" s="151">
        <v>1.7250692910222938</v>
      </c>
      <c r="P511" s="794">
        <v>0.5844376784015225</v>
      </c>
      <c r="Q511" s="796">
        <f t="shared" si="73"/>
        <v>0.71242952997145592</v>
      </c>
      <c r="R511" s="725">
        <f t="shared" ref="R511:R542" si="74">(P511+O511+M511+L511)/F511</f>
        <v>9.1717806968981075E-2</v>
      </c>
    </row>
    <row r="512" spans="1:18" x14ac:dyDescent="0.3">
      <c r="A512" s="365">
        <v>19</v>
      </c>
      <c r="B512" s="321" t="s">
        <v>722</v>
      </c>
      <c r="C512" s="146">
        <v>98.5</v>
      </c>
      <c r="F512" s="146">
        <f t="shared" si="63"/>
        <v>98.5</v>
      </c>
      <c r="G512" s="146">
        <v>2</v>
      </c>
      <c r="J512" s="146">
        <f t="shared" si="69"/>
        <v>2</v>
      </c>
      <c r="K512" s="734">
        <f t="shared" si="70"/>
        <v>8.9585666293393062E-4</v>
      </c>
      <c r="L512" s="151">
        <f t="shared" si="62"/>
        <v>3.8355655095184771</v>
      </c>
      <c r="M512" s="151">
        <f t="shared" si="71"/>
        <v>0.843824412094065</v>
      </c>
      <c r="N512" s="151">
        <v>1.1995985554077171</v>
      </c>
      <c r="O512" s="151">
        <v>1.7250692910222938</v>
      </c>
      <c r="P512" s="794">
        <v>0.5844376784015225</v>
      </c>
      <c r="Q512" s="796">
        <f t="shared" si="73"/>
        <v>0.71242952997145592</v>
      </c>
      <c r="R512" s="725">
        <f t="shared" si="74"/>
        <v>7.0953267929303121E-2</v>
      </c>
    </row>
    <row r="513" spans="1:18" x14ac:dyDescent="0.3">
      <c r="A513" s="365">
        <v>20</v>
      </c>
      <c r="B513" s="321" t="s">
        <v>723</v>
      </c>
      <c r="C513" s="146">
        <v>93.4</v>
      </c>
      <c r="F513" s="146">
        <f t="shared" si="63"/>
        <v>93.4</v>
      </c>
      <c r="G513" s="146">
        <v>2</v>
      </c>
      <c r="J513" s="146">
        <f t="shared" si="69"/>
        <v>2</v>
      </c>
      <c r="K513" s="734">
        <f t="shared" si="70"/>
        <v>8.9585666293393062E-4</v>
      </c>
      <c r="L513" s="151">
        <f t="shared" si="62"/>
        <v>3.8355655095184771</v>
      </c>
      <c r="M513" s="151">
        <f t="shared" si="71"/>
        <v>0.843824412094065</v>
      </c>
      <c r="N513" s="151">
        <v>1.1995985554077171</v>
      </c>
      <c r="O513" s="151">
        <v>1.7250692910222938</v>
      </c>
      <c r="P513" s="794">
        <v>0.5844376784015225</v>
      </c>
      <c r="Q513" s="796">
        <f t="shared" si="73"/>
        <v>0.71242952997145592</v>
      </c>
      <c r="R513" s="725">
        <f t="shared" si="74"/>
        <v>7.4827589839789696E-2</v>
      </c>
    </row>
    <row r="514" spans="1:18" x14ac:dyDescent="0.3">
      <c r="A514" s="365">
        <v>21</v>
      </c>
      <c r="B514" s="321" t="s">
        <v>724</v>
      </c>
      <c r="C514" s="146">
        <v>92.7</v>
      </c>
      <c r="F514" s="146">
        <f t="shared" si="63"/>
        <v>92.7</v>
      </c>
      <c r="G514" s="146">
        <v>1</v>
      </c>
      <c r="J514" s="146">
        <f t="shared" si="69"/>
        <v>1</v>
      </c>
      <c r="K514" s="734">
        <f t="shared" si="70"/>
        <v>4.4792833146696531E-4</v>
      </c>
      <c r="L514" s="151">
        <f t="shared" si="62"/>
        <v>1.9177827547592385</v>
      </c>
      <c r="M514" s="151">
        <f t="shared" si="71"/>
        <v>0.4219122060470325</v>
      </c>
      <c r="N514" s="151">
        <v>0.59979927770385855</v>
      </c>
      <c r="O514" s="151">
        <v>0.86253464551114689</v>
      </c>
      <c r="P514" s="794">
        <v>0.29221883920076125</v>
      </c>
      <c r="Q514" s="796">
        <f t="shared" si="73"/>
        <v>0.35621476498572796</v>
      </c>
      <c r="R514" s="725">
        <f t="shared" si="74"/>
        <v>3.7696315485633E-2</v>
      </c>
    </row>
    <row r="515" spans="1:18" x14ac:dyDescent="0.3">
      <c r="A515" s="365">
        <v>22</v>
      </c>
      <c r="B515" s="321" t="s">
        <v>725</v>
      </c>
      <c r="C515" s="146">
        <v>346.6</v>
      </c>
      <c r="F515" s="146">
        <f t="shared" si="63"/>
        <v>346.6</v>
      </c>
      <c r="G515" s="146">
        <v>8</v>
      </c>
      <c r="J515" s="146">
        <f t="shared" si="69"/>
        <v>8</v>
      </c>
      <c r="K515" s="734">
        <f t="shared" si="70"/>
        <v>3.5834266517357225E-3</v>
      </c>
      <c r="L515" s="151">
        <f t="shared" si="62"/>
        <v>15.342262038073908</v>
      </c>
      <c r="M515" s="151">
        <f t="shared" si="71"/>
        <v>3.37529764837626</v>
      </c>
      <c r="N515" s="151">
        <v>4.7983942216308684</v>
      </c>
      <c r="O515" s="151">
        <v>6.9002771640891751</v>
      </c>
      <c r="P515" s="794">
        <v>2.33775071360609</v>
      </c>
      <c r="Q515" s="796">
        <f t="shared" si="73"/>
        <v>2.8497181198858237</v>
      </c>
      <c r="R515" s="725">
        <f t="shared" si="74"/>
        <v>8.0656628863662524E-2</v>
      </c>
    </row>
    <row r="516" spans="1:18" x14ac:dyDescent="0.3">
      <c r="A516" s="365">
        <v>23</v>
      </c>
      <c r="B516" s="321" t="s">
        <v>726</v>
      </c>
      <c r="C516" s="146">
        <v>293.2</v>
      </c>
      <c r="F516" s="146">
        <f t="shared" si="63"/>
        <v>293.2</v>
      </c>
      <c r="G516" s="146">
        <v>5</v>
      </c>
      <c r="J516" s="146">
        <f t="shared" si="69"/>
        <v>5</v>
      </c>
      <c r="K516" s="734">
        <f t="shared" si="70"/>
        <v>2.2396416573348264E-3</v>
      </c>
      <c r="L516" s="151">
        <f t="shared" si="62"/>
        <v>9.5889137737961931</v>
      </c>
      <c r="M516" s="151">
        <f t="shared" si="71"/>
        <v>2.1095610302351626</v>
      </c>
      <c r="N516" s="151">
        <v>2.9989963885192923</v>
      </c>
      <c r="O516" s="151">
        <v>4.3126732275557345</v>
      </c>
      <c r="P516" s="794">
        <v>1.4610941960038062</v>
      </c>
      <c r="Q516" s="796">
        <f t="shared" si="73"/>
        <v>1.78107382492864</v>
      </c>
      <c r="R516" s="725">
        <f t="shared" si="74"/>
        <v>5.9591549207335941E-2</v>
      </c>
    </row>
    <row r="517" spans="1:18" x14ac:dyDescent="0.3">
      <c r="A517" s="365">
        <v>24</v>
      </c>
      <c r="B517" s="321" t="s">
        <v>727</v>
      </c>
      <c r="C517" s="146">
        <v>4501</v>
      </c>
      <c r="F517" s="146">
        <f t="shared" si="63"/>
        <v>4501</v>
      </c>
      <c r="G517" s="146">
        <v>80</v>
      </c>
      <c r="J517" s="146">
        <f t="shared" si="69"/>
        <v>80</v>
      </c>
      <c r="K517" s="734">
        <f t="shared" si="70"/>
        <v>3.5834266517357223E-2</v>
      </c>
      <c r="L517" s="151">
        <f t="shared" si="62"/>
        <v>153.42262038073909</v>
      </c>
      <c r="M517" s="151">
        <f t="shared" si="71"/>
        <v>33.752976483762602</v>
      </c>
      <c r="N517" s="151">
        <v>47.983942216308677</v>
      </c>
      <c r="O517" s="151">
        <v>69.002771640891751</v>
      </c>
      <c r="P517" s="794">
        <v>23.377507136060899</v>
      </c>
      <c r="Q517" s="796">
        <f t="shared" si="73"/>
        <v>28.49718119885824</v>
      </c>
      <c r="R517" s="725">
        <f t="shared" si="74"/>
        <v>6.2109725759043402E-2</v>
      </c>
    </row>
    <row r="518" spans="1:18" x14ac:dyDescent="0.3">
      <c r="A518" s="365">
        <v>25</v>
      </c>
      <c r="B518" s="321" t="s">
        <v>728</v>
      </c>
      <c r="C518" s="146">
        <v>195.86</v>
      </c>
      <c r="F518" s="146">
        <f t="shared" si="63"/>
        <v>195.86</v>
      </c>
      <c r="G518" s="146">
        <v>2</v>
      </c>
      <c r="J518" s="146">
        <f t="shared" si="69"/>
        <v>2</v>
      </c>
      <c r="K518" s="734">
        <f t="shared" si="70"/>
        <v>8.9585666293393062E-4</v>
      </c>
      <c r="L518" s="151">
        <f t="shared" si="62"/>
        <v>3.8355655095184771</v>
      </c>
      <c r="M518" s="151">
        <f t="shared" si="71"/>
        <v>0.843824412094065</v>
      </c>
      <c r="N518" s="151">
        <v>1.1995985554077171</v>
      </c>
      <c r="O518" s="151">
        <v>1.7250692910222938</v>
      </c>
      <c r="P518" s="794">
        <v>0.5844376784015225</v>
      </c>
      <c r="Q518" s="796">
        <f t="shared" si="73"/>
        <v>0.71242952997145592</v>
      </c>
      <c r="R518" s="725">
        <f t="shared" si="74"/>
        <v>3.5683125145697728E-2</v>
      </c>
    </row>
    <row r="519" spans="1:18" x14ac:dyDescent="0.3">
      <c r="A519" s="365">
        <v>26</v>
      </c>
      <c r="B519" s="321" t="s">
        <v>729</v>
      </c>
      <c r="C519" s="146">
        <v>148</v>
      </c>
      <c r="F519" s="146">
        <f t="shared" si="63"/>
        <v>148</v>
      </c>
      <c r="G519" s="146">
        <v>3</v>
      </c>
      <c r="J519" s="146">
        <f t="shared" si="69"/>
        <v>3</v>
      </c>
      <c r="K519" s="734">
        <f t="shared" si="70"/>
        <v>1.343784994400896E-3</v>
      </c>
      <c r="L519" s="151">
        <f t="shared" ref="L519:L582" si="75">K519*4281.45</f>
        <v>5.7533482642777161</v>
      </c>
      <c r="M519" s="151">
        <f t="shared" si="71"/>
        <v>1.2657366181410976</v>
      </c>
      <c r="N519" s="151">
        <v>1.7993978331115756</v>
      </c>
      <c r="O519" s="151">
        <v>2.5876039365334407</v>
      </c>
      <c r="P519" s="794">
        <v>0.87665651760228369</v>
      </c>
      <c r="Q519" s="796">
        <f t="shared" si="73"/>
        <v>1.0686442949571839</v>
      </c>
      <c r="R519" s="725">
        <f t="shared" si="74"/>
        <v>7.0833414436179312E-2</v>
      </c>
    </row>
    <row r="520" spans="1:18" x14ac:dyDescent="0.3">
      <c r="A520" s="365">
        <v>27</v>
      </c>
      <c r="B520" s="321" t="s">
        <v>730</v>
      </c>
      <c r="C520" s="146">
        <v>92.6</v>
      </c>
      <c r="F520" s="146">
        <f t="shared" si="63"/>
        <v>92.6</v>
      </c>
      <c r="G520" s="146">
        <v>2</v>
      </c>
      <c r="J520" s="146">
        <f t="shared" si="69"/>
        <v>2</v>
      </c>
      <c r="K520" s="734">
        <f t="shared" si="70"/>
        <v>8.9585666293393062E-4</v>
      </c>
      <c r="L520" s="151">
        <f t="shared" si="75"/>
        <v>3.8355655095184771</v>
      </c>
      <c r="M520" s="151">
        <f t="shared" si="71"/>
        <v>0.843824412094065</v>
      </c>
      <c r="N520" s="151">
        <v>1.1995985554077171</v>
      </c>
      <c r="O520" s="151">
        <v>1.7250692910222938</v>
      </c>
      <c r="P520" s="794">
        <v>0.5844376784015225</v>
      </c>
      <c r="Q520" s="796">
        <f t="shared" si="73"/>
        <v>0.71242952997145592</v>
      </c>
      <c r="R520" s="725">
        <f t="shared" si="74"/>
        <v>7.5474048499312732E-2</v>
      </c>
    </row>
    <row r="521" spans="1:18" x14ac:dyDescent="0.3">
      <c r="A521" s="365">
        <v>28</v>
      </c>
      <c r="B521" s="321" t="s">
        <v>731</v>
      </c>
      <c r="C521" s="146">
        <v>78.7</v>
      </c>
      <c r="F521" s="146">
        <f t="shared" si="63"/>
        <v>78.7</v>
      </c>
      <c r="G521" s="146">
        <v>2</v>
      </c>
      <c r="J521" s="146">
        <f t="shared" si="69"/>
        <v>2</v>
      </c>
      <c r="K521" s="734">
        <f t="shared" si="70"/>
        <v>8.9585666293393062E-4</v>
      </c>
      <c r="L521" s="151">
        <f t="shared" si="75"/>
        <v>3.8355655095184771</v>
      </c>
      <c r="M521" s="151">
        <f t="shared" si="71"/>
        <v>0.843824412094065</v>
      </c>
      <c r="N521" s="151">
        <v>1.1995985554077171</v>
      </c>
      <c r="O521" s="151">
        <v>1.7250692910222938</v>
      </c>
      <c r="P521" s="794">
        <v>0.5844376784015225</v>
      </c>
      <c r="Q521" s="796">
        <f t="shared" si="73"/>
        <v>0.71242952997145592</v>
      </c>
      <c r="R521" s="725">
        <f t="shared" si="74"/>
        <v>8.8804280699318394E-2</v>
      </c>
    </row>
    <row r="522" spans="1:18" x14ac:dyDescent="0.3">
      <c r="A522" s="365">
        <v>29</v>
      </c>
      <c r="B522" s="321" t="s">
        <v>732</v>
      </c>
      <c r="C522" s="146">
        <v>114</v>
      </c>
      <c r="F522" s="146">
        <f t="shared" si="63"/>
        <v>114</v>
      </c>
      <c r="G522" s="146">
        <v>2</v>
      </c>
      <c r="J522" s="146">
        <f t="shared" si="69"/>
        <v>2</v>
      </c>
      <c r="K522" s="734">
        <f t="shared" si="70"/>
        <v>8.9585666293393062E-4</v>
      </c>
      <c r="L522" s="151">
        <f t="shared" si="75"/>
        <v>3.8355655095184771</v>
      </c>
      <c r="M522" s="151">
        <f t="shared" si="71"/>
        <v>0.843824412094065</v>
      </c>
      <c r="N522" s="151">
        <v>1.1995985554077171</v>
      </c>
      <c r="O522" s="151">
        <v>1.7250692910222938</v>
      </c>
      <c r="P522" s="794">
        <v>0.5844376784015225</v>
      </c>
      <c r="Q522" s="796">
        <f t="shared" si="73"/>
        <v>0.71242952997145592</v>
      </c>
      <c r="R522" s="725">
        <f t="shared" si="74"/>
        <v>6.1306113079266297E-2</v>
      </c>
    </row>
    <row r="523" spans="1:18" x14ac:dyDescent="0.3">
      <c r="A523" s="365">
        <v>30</v>
      </c>
      <c r="B523" s="321" t="s">
        <v>733</v>
      </c>
      <c r="C523" s="146">
        <v>25.1</v>
      </c>
      <c r="F523" s="146">
        <f t="shared" si="63"/>
        <v>25.1</v>
      </c>
      <c r="G523" s="146">
        <v>1</v>
      </c>
      <c r="J523" s="146">
        <f t="shared" si="69"/>
        <v>1</v>
      </c>
      <c r="K523" s="734">
        <f t="shared" si="70"/>
        <v>4.4792833146696531E-4</v>
      </c>
      <c r="L523" s="151">
        <f t="shared" si="75"/>
        <v>1.9177827547592385</v>
      </c>
      <c r="M523" s="151">
        <f t="shared" si="71"/>
        <v>0.4219122060470325</v>
      </c>
      <c r="N523" s="151">
        <v>0.59979927770385855</v>
      </c>
      <c r="O523" s="151">
        <v>0.86253464551114689</v>
      </c>
      <c r="P523" s="794">
        <v>0.29221883920076125</v>
      </c>
      <c r="Q523" s="796">
        <f t="shared" si="73"/>
        <v>0.35621476498572796</v>
      </c>
      <c r="R523" s="725">
        <f t="shared" si="74"/>
        <v>0.13922105360630194</v>
      </c>
    </row>
    <row r="524" spans="1:18" x14ac:dyDescent="0.3">
      <c r="A524" s="365">
        <v>31</v>
      </c>
      <c r="B524" s="321" t="s">
        <v>734</v>
      </c>
      <c r="C524" s="146">
        <v>66.599999999999994</v>
      </c>
      <c r="F524" s="146">
        <f t="shared" si="63"/>
        <v>66.599999999999994</v>
      </c>
      <c r="G524" s="146">
        <v>1</v>
      </c>
      <c r="J524" s="146">
        <f t="shared" si="69"/>
        <v>1</v>
      </c>
      <c r="K524" s="734">
        <f t="shared" si="70"/>
        <v>4.4792833146696531E-4</v>
      </c>
      <c r="L524" s="151">
        <f t="shared" si="75"/>
        <v>1.9177827547592385</v>
      </c>
      <c r="M524" s="151">
        <f t="shared" si="71"/>
        <v>0.4219122060470325</v>
      </c>
      <c r="N524" s="151">
        <v>0.59979927770385855</v>
      </c>
      <c r="O524" s="151">
        <v>0.86253464551114689</v>
      </c>
      <c r="P524" s="794">
        <v>0.29221883920076125</v>
      </c>
      <c r="Q524" s="796">
        <f t="shared" si="73"/>
        <v>0.35621476498572796</v>
      </c>
      <c r="R524" s="725">
        <f t="shared" si="74"/>
        <v>5.2469195878651342E-2</v>
      </c>
    </row>
    <row r="525" spans="1:18" x14ac:dyDescent="0.3">
      <c r="A525" s="365">
        <v>32</v>
      </c>
      <c r="B525" s="321" t="s">
        <v>735</v>
      </c>
      <c r="C525" s="146">
        <v>156.4</v>
      </c>
      <c r="F525" s="146">
        <f t="shared" si="63"/>
        <v>156.4</v>
      </c>
      <c r="G525" s="146">
        <v>3</v>
      </c>
      <c r="J525" s="146">
        <f t="shared" si="69"/>
        <v>3</v>
      </c>
      <c r="K525" s="734">
        <f t="shared" si="70"/>
        <v>1.343784994400896E-3</v>
      </c>
      <c r="L525" s="151">
        <f t="shared" si="75"/>
        <v>5.7533482642777161</v>
      </c>
      <c r="M525" s="151">
        <f t="shared" si="71"/>
        <v>1.2657366181410976</v>
      </c>
      <c r="N525" s="151">
        <v>1.7993978331115756</v>
      </c>
      <c r="O525" s="151">
        <v>2.5876039365334407</v>
      </c>
      <c r="P525" s="794">
        <v>0.87665651760228369</v>
      </c>
      <c r="Q525" s="796">
        <f t="shared" si="73"/>
        <v>1.0686442949571839</v>
      </c>
      <c r="R525" s="725">
        <f t="shared" si="74"/>
        <v>6.7029062254185034E-2</v>
      </c>
    </row>
    <row r="526" spans="1:18" x14ac:dyDescent="0.3">
      <c r="A526" s="365">
        <v>33</v>
      </c>
      <c r="B526" s="321" t="s">
        <v>736</v>
      </c>
      <c r="C526" s="146">
        <v>59.6</v>
      </c>
      <c r="F526" s="146">
        <f t="shared" si="63"/>
        <v>59.6</v>
      </c>
      <c r="G526" s="146">
        <v>1</v>
      </c>
      <c r="J526" s="146">
        <f t="shared" si="69"/>
        <v>1</v>
      </c>
      <c r="K526" s="734">
        <f t="shared" si="70"/>
        <v>4.4792833146696531E-4</v>
      </c>
      <c r="L526" s="151">
        <f t="shared" si="75"/>
        <v>1.9177827547592385</v>
      </c>
      <c r="M526" s="151">
        <f t="shared" si="71"/>
        <v>0.4219122060470325</v>
      </c>
      <c r="N526" s="151">
        <v>0.59979927770385855</v>
      </c>
      <c r="O526" s="151">
        <v>0.86253464551114689</v>
      </c>
      <c r="P526" s="794">
        <v>0.29221883920076125</v>
      </c>
      <c r="Q526" s="796">
        <f t="shared" si="73"/>
        <v>0.35621476498572796</v>
      </c>
      <c r="R526" s="725">
        <f t="shared" si="74"/>
        <v>5.8631685327486222E-2</v>
      </c>
    </row>
    <row r="527" spans="1:18" x14ac:dyDescent="0.3">
      <c r="A527" s="365">
        <v>34</v>
      </c>
      <c r="B527" s="321" t="s">
        <v>737</v>
      </c>
      <c r="C527" s="146">
        <v>176</v>
      </c>
      <c r="F527" s="146">
        <f t="shared" si="63"/>
        <v>176</v>
      </c>
      <c r="G527" s="146">
        <v>5</v>
      </c>
      <c r="J527" s="146">
        <f t="shared" si="69"/>
        <v>5</v>
      </c>
      <c r="K527" s="734">
        <f t="shared" si="70"/>
        <v>2.2396416573348264E-3</v>
      </c>
      <c r="L527" s="151">
        <f t="shared" si="75"/>
        <v>9.5889137737961931</v>
      </c>
      <c r="M527" s="151">
        <f t="shared" si="71"/>
        <v>2.1095610302351626</v>
      </c>
      <c r="N527" s="151">
        <v>2.9989963885192923</v>
      </c>
      <c r="O527" s="151">
        <v>4.3126732275557345</v>
      </c>
      <c r="P527" s="794">
        <v>1.4610941960038062</v>
      </c>
      <c r="Q527" s="796">
        <f t="shared" si="73"/>
        <v>1.78107382492864</v>
      </c>
      <c r="R527" s="725">
        <f t="shared" si="74"/>
        <v>9.9274103565857363E-2</v>
      </c>
    </row>
    <row r="528" spans="1:18" x14ac:dyDescent="0.3">
      <c r="A528" s="365">
        <v>35</v>
      </c>
      <c r="B528" s="321" t="s">
        <v>738</v>
      </c>
      <c r="C528" s="146">
        <v>149</v>
      </c>
      <c r="F528" s="146">
        <f t="shared" si="63"/>
        <v>149</v>
      </c>
      <c r="G528" s="146">
        <v>3</v>
      </c>
      <c r="J528" s="146">
        <f t="shared" si="69"/>
        <v>3</v>
      </c>
      <c r="K528" s="734">
        <f t="shared" si="70"/>
        <v>1.343784994400896E-3</v>
      </c>
      <c r="L528" s="151">
        <f t="shared" si="75"/>
        <v>5.7533482642777161</v>
      </c>
      <c r="M528" s="151">
        <f t="shared" si="71"/>
        <v>1.2657366181410976</v>
      </c>
      <c r="N528" s="151">
        <v>2.3991971108154342</v>
      </c>
      <c r="O528" s="151">
        <v>2.5876039365334407</v>
      </c>
      <c r="P528" s="794">
        <v>2.0412616555661276</v>
      </c>
      <c r="Q528" s="796">
        <f t="shared" si="73"/>
        <v>2.4882979581351097</v>
      </c>
      <c r="R528" s="725">
        <f t="shared" si="74"/>
        <v>7.8174164258512632E-2</v>
      </c>
    </row>
    <row r="529" spans="1:18" x14ac:dyDescent="0.3">
      <c r="A529" s="365">
        <v>36</v>
      </c>
      <c r="B529" s="321" t="s">
        <v>739</v>
      </c>
      <c r="C529" s="146">
        <v>224.8</v>
      </c>
      <c r="F529" s="146">
        <f t="shared" si="63"/>
        <v>224.8</v>
      </c>
      <c r="G529" s="146">
        <v>5</v>
      </c>
      <c r="J529" s="146">
        <f t="shared" si="69"/>
        <v>5</v>
      </c>
      <c r="K529" s="734">
        <f t="shared" si="70"/>
        <v>2.2396416573348264E-3</v>
      </c>
      <c r="L529" s="151">
        <f t="shared" si="75"/>
        <v>9.5889137737961931</v>
      </c>
      <c r="M529" s="151">
        <f t="shared" si="71"/>
        <v>2.1095610302351626</v>
      </c>
      <c r="N529" s="151">
        <v>2.9989963885192923</v>
      </c>
      <c r="O529" s="151">
        <v>4.3126732275557345</v>
      </c>
      <c r="P529" s="794">
        <v>1.4610941960038062</v>
      </c>
      <c r="Q529" s="796">
        <f t="shared" si="73"/>
        <v>1.78107382492864</v>
      </c>
      <c r="R529" s="725">
        <f t="shared" si="74"/>
        <v>7.7723497453696153E-2</v>
      </c>
    </row>
    <row r="530" spans="1:18" x14ac:dyDescent="0.3">
      <c r="A530" s="365">
        <v>37</v>
      </c>
      <c r="B530" s="321" t="s">
        <v>740</v>
      </c>
      <c r="C530" s="146">
        <v>243.4</v>
      </c>
      <c r="F530" s="146">
        <f t="shared" si="63"/>
        <v>243.4</v>
      </c>
      <c r="G530" s="146">
        <v>6</v>
      </c>
      <c r="J530" s="146">
        <f t="shared" si="69"/>
        <v>6</v>
      </c>
      <c r="K530" s="734">
        <f t="shared" si="70"/>
        <v>2.6875699888017921E-3</v>
      </c>
      <c r="L530" s="151">
        <f t="shared" si="75"/>
        <v>11.506696528555432</v>
      </c>
      <c r="M530" s="151">
        <f t="shared" si="71"/>
        <v>2.5314732362821952</v>
      </c>
      <c r="N530" s="151">
        <v>3.5987956662231513</v>
      </c>
      <c r="O530" s="151">
        <v>5.1752078730668813</v>
      </c>
      <c r="P530" s="794">
        <v>1.7533130352045674</v>
      </c>
      <c r="Q530" s="796">
        <f t="shared" si="73"/>
        <v>2.1372885899143679</v>
      </c>
      <c r="R530" s="725">
        <f t="shared" si="74"/>
        <v>8.6140881976619052E-2</v>
      </c>
    </row>
    <row r="531" spans="1:18" x14ac:dyDescent="0.3">
      <c r="A531" s="365">
        <v>38</v>
      </c>
      <c r="B531" s="321" t="s">
        <v>741</v>
      </c>
      <c r="C531" s="146">
        <v>169.9</v>
      </c>
      <c r="F531" s="146">
        <f t="shared" ref="F531:F591" si="76">C531+D531+E531</f>
        <v>169.9</v>
      </c>
      <c r="G531" s="146">
        <v>4</v>
      </c>
      <c r="J531" s="146">
        <f t="shared" si="69"/>
        <v>4</v>
      </c>
      <c r="K531" s="734">
        <f t="shared" si="70"/>
        <v>1.7917133258678612E-3</v>
      </c>
      <c r="L531" s="151">
        <f t="shared" si="75"/>
        <v>7.6711310190369542</v>
      </c>
      <c r="M531" s="151">
        <f t="shared" si="71"/>
        <v>1.68764882418813</v>
      </c>
      <c r="N531" s="151">
        <v>2.3991971108154342</v>
      </c>
      <c r="O531" s="151">
        <v>3.4501385820445876</v>
      </c>
      <c r="P531" s="794">
        <v>1.168875356803045</v>
      </c>
      <c r="Q531" s="796">
        <f t="shared" si="73"/>
        <v>1.4248590599429118</v>
      </c>
      <c r="R531" s="725">
        <f t="shared" si="74"/>
        <v>8.2270710900957708E-2</v>
      </c>
    </row>
    <row r="532" spans="1:18" x14ac:dyDescent="0.3">
      <c r="A532" s="365">
        <v>39</v>
      </c>
      <c r="B532" s="321" t="s">
        <v>742</v>
      </c>
      <c r="C532" s="146">
        <v>377.1</v>
      </c>
      <c r="F532" s="146">
        <f t="shared" si="76"/>
        <v>377.1</v>
      </c>
      <c r="G532" s="146">
        <v>8</v>
      </c>
      <c r="J532" s="146">
        <f t="shared" si="69"/>
        <v>8</v>
      </c>
      <c r="K532" s="734">
        <f t="shared" si="70"/>
        <v>3.5834266517357225E-3</v>
      </c>
      <c r="L532" s="151">
        <f t="shared" si="75"/>
        <v>15.342262038073908</v>
      </c>
      <c r="M532" s="151">
        <f t="shared" si="71"/>
        <v>3.37529764837626</v>
      </c>
      <c r="N532" s="151">
        <v>4.7983942216308684</v>
      </c>
      <c r="O532" s="151">
        <v>6.9002771640891751</v>
      </c>
      <c r="P532" s="794">
        <v>2.33775071360609</v>
      </c>
      <c r="Q532" s="796">
        <f t="shared" si="73"/>
        <v>2.8497181198858237</v>
      </c>
      <c r="R532" s="725">
        <f t="shared" si="74"/>
        <v>7.4133088210409523E-2</v>
      </c>
    </row>
    <row r="533" spans="1:18" x14ac:dyDescent="0.3">
      <c r="A533" s="365">
        <v>40</v>
      </c>
      <c r="B533" s="321" t="s">
        <v>743</v>
      </c>
      <c r="C533" s="146">
        <v>87.1</v>
      </c>
      <c r="F533" s="146">
        <f t="shared" si="76"/>
        <v>87.1</v>
      </c>
      <c r="G533" s="146">
        <v>2</v>
      </c>
      <c r="J533" s="146">
        <f t="shared" si="69"/>
        <v>2</v>
      </c>
      <c r="K533" s="734">
        <f t="shared" si="70"/>
        <v>8.9585666293393062E-4</v>
      </c>
      <c r="L533" s="151">
        <f t="shared" si="75"/>
        <v>3.8355655095184771</v>
      </c>
      <c r="M533" s="151">
        <f t="shared" si="71"/>
        <v>0.843824412094065</v>
      </c>
      <c r="N533" s="151">
        <v>1.1995985554077171</v>
      </c>
      <c r="O533" s="151">
        <v>1.7250692910222938</v>
      </c>
      <c r="P533" s="794">
        <v>0.5844376784015225</v>
      </c>
      <c r="Q533" s="796">
        <f t="shared" si="73"/>
        <v>0.71242952997145592</v>
      </c>
      <c r="R533" s="725">
        <f t="shared" si="74"/>
        <v>8.0239918381588504E-2</v>
      </c>
    </row>
    <row r="534" spans="1:18" x14ac:dyDescent="0.3">
      <c r="A534" s="365">
        <v>41</v>
      </c>
      <c r="B534" s="321" t="s">
        <v>744</v>
      </c>
      <c r="C534" s="146">
        <v>348.2</v>
      </c>
      <c r="F534" s="146">
        <f t="shared" si="76"/>
        <v>348.2</v>
      </c>
      <c r="G534" s="146">
        <v>8</v>
      </c>
      <c r="J534" s="146">
        <f t="shared" si="69"/>
        <v>8</v>
      </c>
      <c r="K534" s="734">
        <f t="shared" si="70"/>
        <v>3.5834266517357225E-3</v>
      </c>
      <c r="L534" s="151">
        <f t="shared" si="75"/>
        <v>15.342262038073908</v>
      </c>
      <c r="M534" s="151">
        <f t="shared" si="71"/>
        <v>3.37529764837626</v>
      </c>
      <c r="N534" s="151">
        <v>4.7983942216308684</v>
      </c>
      <c r="O534" s="151">
        <v>6.9002771640891751</v>
      </c>
      <c r="P534" s="794">
        <v>2.33775071360609</v>
      </c>
      <c r="Q534" s="796">
        <f t="shared" si="73"/>
        <v>2.8497181198858237</v>
      </c>
      <c r="R534" s="725">
        <f t="shared" si="74"/>
        <v>8.028600678961928E-2</v>
      </c>
    </row>
    <row r="535" spans="1:18" x14ac:dyDescent="0.3">
      <c r="A535" s="365">
        <v>42</v>
      </c>
      <c r="B535" s="321" t="s">
        <v>745</v>
      </c>
      <c r="C535" s="146">
        <v>227.7</v>
      </c>
      <c r="F535" s="146">
        <f t="shared" si="76"/>
        <v>227.7</v>
      </c>
      <c r="G535" s="146">
        <v>7</v>
      </c>
      <c r="J535" s="146">
        <f t="shared" si="69"/>
        <v>7</v>
      </c>
      <c r="K535" s="734">
        <f t="shared" si="70"/>
        <v>3.1354983202687573E-3</v>
      </c>
      <c r="L535" s="151">
        <f t="shared" si="75"/>
        <v>13.424479283314671</v>
      </c>
      <c r="M535" s="151">
        <f t="shared" si="71"/>
        <v>2.9533854423292278</v>
      </c>
      <c r="N535" s="151">
        <v>4.1985949439270103</v>
      </c>
      <c r="O535" s="151">
        <v>6.0377425185780274</v>
      </c>
      <c r="P535" s="794">
        <v>2.0455318744053286</v>
      </c>
      <c r="Q535" s="796">
        <f t="shared" si="73"/>
        <v>2.4935033549000956</v>
      </c>
      <c r="R535" s="725">
        <f t="shared" si="74"/>
        <v>0.10742704926933358</v>
      </c>
    </row>
    <row r="536" spans="1:18" x14ac:dyDescent="0.3">
      <c r="A536" s="365">
        <v>43</v>
      </c>
      <c r="B536" s="321" t="s">
        <v>746</v>
      </c>
      <c r="C536" s="146">
        <v>409.2</v>
      </c>
      <c r="F536" s="146">
        <f t="shared" si="76"/>
        <v>409.2</v>
      </c>
      <c r="G536" s="146">
        <v>8</v>
      </c>
      <c r="J536" s="146">
        <f t="shared" si="69"/>
        <v>8</v>
      </c>
      <c r="K536" s="734">
        <f t="shared" si="70"/>
        <v>3.5834266517357225E-3</v>
      </c>
      <c r="L536" s="151">
        <f t="shared" si="75"/>
        <v>15.342262038073908</v>
      </c>
      <c r="M536" s="151">
        <f t="shared" si="71"/>
        <v>3.37529764837626</v>
      </c>
      <c r="N536" s="151">
        <v>4.7983942216308684</v>
      </c>
      <c r="O536" s="151">
        <v>6.9002771640891751</v>
      </c>
      <c r="P536" s="794">
        <v>2.33775071360609</v>
      </c>
      <c r="Q536" s="796">
        <f t="shared" si="73"/>
        <v>2.8497181198858237</v>
      </c>
      <c r="R536" s="725">
        <f t="shared" si="74"/>
        <v>6.8317662668977111E-2</v>
      </c>
    </row>
    <row r="537" spans="1:18" x14ac:dyDescent="0.3">
      <c r="A537" s="365">
        <v>44</v>
      </c>
      <c r="B537" s="321" t="s">
        <v>747</v>
      </c>
      <c r="C537" s="146">
        <v>177.6</v>
      </c>
      <c r="F537" s="146">
        <f t="shared" si="76"/>
        <v>177.6</v>
      </c>
      <c r="G537" s="146">
        <v>4</v>
      </c>
      <c r="J537" s="146">
        <f t="shared" si="69"/>
        <v>4</v>
      </c>
      <c r="K537" s="734">
        <f t="shared" si="70"/>
        <v>1.7917133258678612E-3</v>
      </c>
      <c r="L537" s="151">
        <f t="shared" si="75"/>
        <v>7.6711310190369542</v>
      </c>
      <c r="M537" s="151">
        <f t="shared" si="71"/>
        <v>1.68764882418813</v>
      </c>
      <c r="N537" s="151">
        <v>2.3991971108154342</v>
      </c>
      <c r="O537" s="151">
        <v>3.4501385820445876</v>
      </c>
      <c r="P537" s="794">
        <v>1.168875356803045</v>
      </c>
      <c r="Q537" s="796">
        <f t="shared" si="73"/>
        <v>1.4248590599429118</v>
      </c>
      <c r="R537" s="725">
        <f t="shared" si="74"/>
        <v>7.8703793817977014E-2</v>
      </c>
    </row>
    <row r="538" spans="1:18" x14ac:dyDescent="0.3">
      <c r="A538" s="365">
        <v>45</v>
      </c>
      <c r="B538" s="321" t="s">
        <v>748</v>
      </c>
      <c r="C538" s="146">
        <v>383.9</v>
      </c>
      <c r="F538" s="146">
        <f t="shared" si="76"/>
        <v>383.9</v>
      </c>
      <c r="G538" s="146">
        <v>8</v>
      </c>
      <c r="J538" s="146">
        <f t="shared" si="69"/>
        <v>8</v>
      </c>
      <c r="K538" s="734">
        <f t="shared" si="70"/>
        <v>3.5834266517357225E-3</v>
      </c>
      <c r="L538" s="151">
        <f t="shared" si="75"/>
        <v>15.342262038073908</v>
      </c>
      <c r="M538" s="151">
        <f t="shared" si="71"/>
        <v>3.37529764837626</v>
      </c>
      <c r="N538" s="151">
        <v>4.7983942216308684</v>
      </c>
      <c r="O538" s="151">
        <v>6.9002771640891751</v>
      </c>
      <c r="P538" s="794">
        <v>2.33775071360609</v>
      </c>
      <c r="Q538" s="796">
        <f t="shared" si="73"/>
        <v>2.8497181198858237</v>
      </c>
      <c r="R538" s="725">
        <f t="shared" si="74"/>
        <v>7.2819972816216286E-2</v>
      </c>
    </row>
    <row r="539" spans="1:18" x14ac:dyDescent="0.3">
      <c r="A539" s="365">
        <v>46</v>
      </c>
      <c r="B539" s="321" t="s">
        <v>749</v>
      </c>
      <c r="C539" s="146">
        <v>123.2</v>
      </c>
      <c r="F539" s="146">
        <f t="shared" si="76"/>
        <v>123.2</v>
      </c>
      <c r="G539" s="146">
        <v>4</v>
      </c>
      <c r="J539" s="146">
        <f t="shared" si="69"/>
        <v>4</v>
      </c>
      <c r="K539" s="734">
        <f t="shared" si="70"/>
        <v>1.7917133258678612E-3</v>
      </c>
      <c r="L539" s="151">
        <f t="shared" si="75"/>
        <v>7.6711310190369542</v>
      </c>
      <c r="M539" s="151">
        <f t="shared" si="71"/>
        <v>1.68764882418813</v>
      </c>
      <c r="N539" s="151">
        <v>2.3991971108154342</v>
      </c>
      <c r="O539" s="151">
        <v>3.4501385820445876</v>
      </c>
      <c r="P539" s="794">
        <v>1.168875356803045</v>
      </c>
      <c r="Q539" s="796">
        <f t="shared" si="73"/>
        <v>1.4248590599429118</v>
      </c>
      <c r="R539" s="725">
        <f t="shared" si="74"/>
        <v>0.11345611836097984</v>
      </c>
    </row>
    <row r="540" spans="1:18" x14ac:dyDescent="0.3">
      <c r="A540" s="365">
        <v>47</v>
      </c>
      <c r="B540" s="321" t="s">
        <v>750</v>
      </c>
      <c r="C540" s="146">
        <v>423.7</v>
      </c>
      <c r="F540" s="146">
        <f t="shared" si="76"/>
        <v>423.7</v>
      </c>
      <c r="G540" s="146">
        <v>8</v>
      </c>
      <c r="J540" s="146">
        <f t="shared" si="69"/>
        <v>8</v>
      </c>
      <c r="K540" s="734">
        <f t="shared" si="70"/>
        <v>3.5834266517357225E-3</v>
      </c>
      <c r="L540" s="151">
        <f t="shared" si="75"/>
        <v>15.342262038073908</v>
      </c>
      <c r="M540" s="151">
        <f t="shared" si="71"/>
        <v>3.37529764837626</v>
      </c>
      <c r="N540" s="151">
        <v>4.7983942216308684</v>
      </c>
      <c r="O540" s="151">
        <v>6.9002771640891751</v>
      </c>
      <c r="P540" s="794">
        <v>2.33775071360609</v>
      </c>
      <c r="Q540" s="796">
        <f t="shared" si="73"/>
        <v>2.8497181198858237</v>
      </c>
      <c r="R540" s="725">
        <f t="shared" si="74"/>
        <v>6.5979673269165526E-2</v>
      </c>
    </row>
    <row r="541" spans="1:18" x14ac:dyDescent="0.3">
      <c r="A541" s="365">
        <v>48</v>
      </c>
      <c r="B541" s="321" t="s">
        <v>751</v>
      </c>
      <c r="C541" s="146">
        <v>138.80000000000001</v>
      </c>
      <c r="F541" s="146">
        <f t="shared" si="76"/>
        <v>138.80000000000001</v>
      </c>
      <c r="G541" s="146">
        <v>5</v>
      </c>
      <c r="J541" s="146">
        <f t="shared" si="69"/>
        <v>5</v>
      </c>
      <c r="K541" s="734">
        <f t="shared" si="70"/>
        <v>2.2396416573348264E-3</v>
      </c>
      <c r="L541" s="151">
        <f t="shared" si="75"/>
        <v>9.5889137737961931</v>
      </c>
      <c r="M541" s="151">
        <f t="shared" si="71"/>
        <v>2.1095610302351626</v>
      </c>
      <c r="N541" s="151">
        <v>2.9989963885192923</v>
      </c>
      <c r="O541" s="151">
        <v>4.3126732275557345</v>
      </c>
      <c r="P541" s="794">
        <v>1.4610941960038062</v>
      </c>
      <c r="Q541" s="796">
        <f t="shared" si="73"/>
        <v>1.78107382492864</v>
      </c>
      <c r="R541" s="725">
        <f t="shared" si="74"/>
        <v>0.12588070769157705</v>
      </c>
    </row>
    <row r="542" spans="1:18" x14ac:dyDescent="0.3">
      <c r="A542" s="365">
        <v>49</v>
      </c>
      <c r="B542" s="321" t="s">
        <v>753</v>
      </c>
      <c r="C542" s="146">
        <v>353.3</v>
      </c>
      <c r="F542" s="146">
        <f t="shared" si="76"/>
        <v>353.3</v>
      </c>
      <c r="G542" s="146">
        <v>8</v>
      </c>
      <c r="J542" s="146">
        <f t="shared" si="69"/>
        <v>8</v>
      </c>
      <c r="K542" s="734">
        <f t="shared" si="70"/>
        <v>3.5834266517357225E-3</v>
      </c>
      <c r="L542" s="151">
        <f t="shared" si="75"/>
        <v>15.342262038073908</v>
      </c>
      <c r="M542" s="151">
        <f t="shared" si="71"/>
        <v>3.37529764837626</v>
      </c>
      <c r="N542" s="151">
        <v>4.7983942216308684</v>
      </c>
      <c r="O542" s="151">
        <v>6.9002771640891751</v>
      </c>
      <c r="P542" s="794">
        <v>2.33775071360609</v>
      </c>
      <c r="Q542" s="796">
        <f t="shared" si="73"/>
        <v>2.8497181198858237</v>
      </c>
      <c r="R542" s="725">
        <f t="shared" si="74"/>
        <v>7.9127052261945746E-2</v>
      </c>
    </row>
    <row r="543" spans="1:18" x14ac:dyDescent="0.3">
      <c r="A543" s="365">
        <v>50</v>
      </c>
      <c r="B543" s="321" t="s">
        <v>754</v>
      </c>
      <c r="C543" s="146">
        <v>354.5</v>
      </c>
      <c r="F543" s="146">
        <f t="shared" si="76"/>
        <v>354.5</v>
      </c>
      <c r="G543" s="146">
        <v>8</v>
      </c>
      <c r="J543" s="146">
        <f t="shared" si="69"/>
        <v>8</v>
      </c>
      <c r="K543" s="734">
        <f t="shared" si="70"/>
        <v>3.5834266517357225E-3</v>
      </c>
      <c r="L543" s="151">
        <f t="shared" si="75"/>
        <v>15.342262038073908</v>
      </c>
      <c r="M543" s="151">
        <f t="shared" si="71"/>
        <v>3.37529764837626</v>
      </c>
      <c r="N543" s="151">
        <v>4.7983942216308684</v>
      </c>
      <c r="O543" s="151">
        <v>6.9002771640891751</v>
      </c>
      <c r="P543" s="794">
        <v>2.33775071360609</v>
      </c>
      <c r="Q543" s="796">
        <f t="shared" si="73"/>
        <v>2.8497181198858237</v>
      </c>
      <c r="R543" s="725">
        <f t="shared" ref="R543:R572" si="77">(P543+O543+M543+L543)/F543</f>
        <v>7.8859203283908136E-2</v>
      </c>
    </row>
    <row r="544" spans="1:18" x14ac:dyDescent="0.3">
      <c r="A544" s="365">
        <v>51</v>
      </c>
      <c r="B544" s="321" t="s">
        <v>756</v>
      </c>
      <c r="C544" s="146">
        <v>348.3</v>
      </c>
      <c r="F544" s="146">
        <f t="shared" si="76"/>
        <v>348.3</v>
      </c>
      <c r="G544" s="146">
        <v>8</v>
      </c>
      <c r="J544" s="146">
        <f t="shared" si="69"/>
        <v>8</v>
      </c>
      <c r="K544" s="734">
        <f t="shared" si="70"/>
        <v>3.5834266517357225E-3</v>
      </c>
      <c r="L544" s="151">
        <f t="shared" si="75"/>
        <v>15.342262038073908</v>
      </c>
      <c r="M544" s="151">
        <f t="shared" si="71"/>
        <v>3.37529764837626</v>
      </c>
      <c r="N544" s="151">
        <v>4.7983942216308684</v>
      </c>
      <c r="O544" s="151">
        <v>6.9002771640891751</v>
      </c>
      <c r="P544" s="794">
        <v>2.33775071360609</v>
      </c>
      <c r="Q544" s="796">
        <f t="shared" si="73"/>
        <v>2.8497181198858237</v>
      </c>
      <c r="R544" s="725">
        <f t="shared" si="77"/>
        <v>8.0262955969409799E-2</v>
      </c>
    </row>
    <row r="545" spans="1:18" x14ac:dyDescent="0.3">
      <c r="A545" s="365">
        <v>52</v>
      </c>
      <c r="B545" s="321" t="s">
        <v>757</v>
      </c>
      <c r="C545" s="146">
        <v>73.400000000000006</v>
      </c>
      <c r="F545" s="146">
        <f t="shared" si="76"/>
        <v>73.400000000000006</v>
      </c>
      <c r="G545" s="146">
        <v>2</v>
      </c>
      <c r="J545" s="146">
        <f t="shared" si="69"/>
        <v>2</v>
      </c>
      <c r="K545" s="734">
        <f t="shared" si="70"/>
        <v>8.9585666293393062E-4</v>
      </c>
      <c r="L545" s="151">
        <f t="shared" si="75"/>
        <v>3.8355655095184771</v>
      </c>
      <c r="M545" s="151">
        <f t="shared" si="71"/>
        <v>0.843824412094065</v>
      </c>
      <c r="N545" s="151">
        <v>1.1995985554077171</v>
      </c>
      <c r="O545" s="151">
        <v>1.7250692910222938</v>
      </c>
      <c r="P545" s="794">
        <v>0.5844376784015225</v>
      </c>
      <c r="Q545" s="796">
        <f t="shared" si="73"/>
        <v>0.71242952997145592</v>
      </c>
      <c r="R545" s="725">
        <f t="shared" si="77"/>
        <v>9.5216578896953105E-2</v>
      </c>
    </row>
    <row r="546" spans="1:18" x14ac:dyDescent="0.3">
      <c r="A546" s="365">
        <v>53</v>
      </c>
      <c r="B546" s="321" t="s">
        <v>758</v>
      </c>
      <c r="C546" s="146">
        <v>117.2</v>
      </c>
      <c r="F546" s="146">
        <f t="shared" si="76"/>
        <v>117.2</v>
      </c>
      <c r="G546" s="146">
        <v>2</v>
      </c>
      <c r="J546" s="146">
        <f t="shared" si="69"/>
        <v>2</v>
      </c>
      <c r="K546" s="734">
        <f t="shared" si="70"/>
        <v>8.9585666293393062E-4</v>
      </c>
      <c r="L546" s="151">
        <f t="shared" si="75"/>
        <v>3.8355655095184771</v>
      </c>
      <c r="M546" s="151">
        <f t="shared" si="71"/>
        <v>0.843824412094065</v>
      </c>
      <c r="N546" s="151">
        <v>1.1995985554077171</v>
      </c>
      <c r="O546" s="151">
        <v>1.7250692910222938</v>
      </c>
      <c r="P546" s="794">
        <v>0.5844376784015225</v>
      </c>
      <c r="Q546" s="796">
        <f t="shared" si="73"/>
        <v>0.71242952997145592</v>
      </c>
      <c r="R546" s="725">
        <f t="shared" si="77"/>
        <v>5.9632226032733431E-2</v>
      </c>
    </row>
    <row r="547" spans="1:18" x14ac:dyDescent="0.3">
      <c r="A547" s="365">
        <v>54</v>
      </c>
      <c r="B547" s="321" t="s">
        <v>759</v>
      </c>
      <c r="C547" s="146">
        <v>200.1</v>
      </c>
      <c r="F547" s="146">
        <f t="shared" si="76"/>
        <v>200.1</v>
      </c>
      <c r="G547" s="146">
        <v>6</v>
      </c>
      <c r="J547" s="146">
        <f t="shared" si="69"/>
        <v>6</v>
      </c>
      <c r="K547" s="734">
        <f t="shared" si="70"/>
        <v>2.6875699888017921E-3</v>
      </c>
      <c r="L547" s="151">
        <f t="shared" si="75"/>
        <v>11.506696528555432</v>
      </c>
      <c r="M547" s="151">
        <f t="shared" si="71"/>
        <v>2.5314732362821952</v>
      </c>
      <c r="N547" s="151">
        <v>3.5987956662231513</v>
      </c>
      <c r="O547" s="151">
        <v>5.1752078730668813</v>
      </c>
      <c r="P547" s="794">
        <v>1.7533130352045674</v>
      </c>
      <c r="Q547" s="796">
        <f t="shared" si="73"/>
        <v>2.1372885899143679</v>
      </c>
      <c r="R547" s="725">
        <f t="shared" si="77"/>
        <v>0.10478106283412833</v>
      </c>
    </row>
    <row r="548" spans="1:18" x14ac:dyDescent="0.3">
      <c r="A548" s="365">
        <v>55</v>
      </c>
      <c r="B548" s="321" t="s">
        <v>760</v>
      </c>
      <c r="C548" s="146">
        <v>79.099999999999994</v>
      </c>
      <c r="F548" s="146">
        <f t="shared" si="76"/>
        <v>79.099999999999994</v>
      </c>
      <c r="G548" s="146">
        <v>2</v>
      </c>
      <c r="J548" s="146">
        <f t="shared" si="69"/>
        <v>2</v>
      </c>
      <c r="K548" s="734">
        <f t="shared" si="70"/>
        <v>8.9585666293393062E-4</v>
      </c>
      <c r="L548" s="151">
        <f t="shared" si="75"/>
        <v>3.8355655095184771</v>
      </c>
      <c r="M548" s="151">
        <f t="shared" si="71"/>
        <v>0.843824412094065</v>
      </c>
      <c r="N548" s="151">
        <v>1.1995985554077171</v>
      </c>
      <c r="O548" s="151">
        <v>1.7250692910222938</v>
      </c>
      <c r="P548" s="794">
        <v>0.5844376784015225</v>
      </c>
      <c r="Q548" s="796">
        <f t="shared" si="73"/>
        <v>0.71242952997145592</v>
      </c>
      <c r="R548" s="725">
        <f t="shared" si="77"/>
        <v>8.8355207219170145E-2</v>
      </c>
    </row>
    <row r="549" spans="1:18" x14ac:dyDescent="0.3">
      <c r="A549" s="365">
        <v>56</v>
      </c>
      <c r="B549" s="321" t="s">
        <v>761</v>
      </c>
      <c r="C549" s="146">
        <v>2958.8</v>
      </c>
      <c r="D549" s="146">
        <v>298.39999999999998</v>
      </c>
      <c r="F549" s="146">
        <f t="shared" si="76"/>
        <v>3257.2000000000003</v>
      </c>
      <c r="G549" s="146">
        <v>44</v>
      </c>
      <c r="H549" s="146">
        <v>2</v>
      </c>
      <c r="J549" s="146">
        <f t="shared" si="69"/>
        <v>46</v>
      </c>
      <c r="K549" s="734">
        <f t="shared" si="70"/>
        <v>2.0604703247480403E-2</v>
      </c>
      <c r="L549" s="151">
        <f t="shared" si="75"/>
        <v>88.218006718924968</v>
      </c>
      <c r="M549" s="151">
        <f t="shared" si="71"/>
        <v>19.407961478163493</v>
      </c>
      <c r="N549" s="151">
        <v>27.590766774377492</v>
      </c>
      <c r="O549" s="151">
        <v>39.676593693512757</v>
      </c>
      <c r="P549" s="794">
        <v>13.442066603235016</v>
      </c>
      <c r="Q549" s="796">
        <f t="shared" si="73"/>
        <v>16.385879189343488</v>
      </c>
      <c r="R549" s="725">
        <f t="shared" si="77"/>
        <v>4.9350555229594806E-2</v>
      </c>
    </row>
    <row r="550" spans="1:18" x14ac:dyDescent="0.3">
      <c r="A550" s="365">
        <v>57</v>
      </c>
      <c r="B550" s="321" t="s">
        <v>762</v>
      </c>
      <c r="C550" s="146">
        <v>4789.17</v>
      </c>
      <c r="F550" s="146">
        <f t="shared" si="76"/>
        <v>4789.17</v>
      </c>
      <c r="G550" s="146">
        <v>80</v>
      </c>
      <c r="J550" s="146">
        <f t="shared" ref="J550:J610" si="78">G550+H550+I550</f>
        <v>80</v>
      </c>
      <c r="K550" s="734">
        <f t="shared" si="70"/>
        <v>3.5834266517357223E-2</v>
      </c>
      <c r="L550" s="151">
        <f t="shared" si="75"/>
        <v>153.42262038073909</v>
      </c>
      <c r="M550" s="151">
        <f t="shared" si="71"/>
        <v>33.752976483762602</v>
      </c>
      <c r="N550" s="151">
        <v>47.983942216308677</v>
      </c>
      <c r="O550" s="151">
        <v>69.002771640891751</v>
      </c>
      <c r="P550" s="794">
        <v>23.377507136060899</v>
      </c>
      <c r="Q550" s="796">
        <f t="shared" si="73"/>
        <v>28.49718119885824</v>
      </c>
      <c r="R550" s="725">
        <f t="shared" si="77"/>
        <v>5.8372510401897268E-2</v>
      </c>
    </row>
    <row r="551" spans="1:18" x14ac:dyDescent="0.3">
      <c r="A551" s="365">
        <v>58</v>
      </c>
      <c r="B551" s="321" t="s">
        <v>763</v>
      </c>
      <c r="C551" s="146">
        <v>6299.44</v>
      </c>
      <c r="D551" s="146">
        <v>16.920000000000002</v>
      </c>
      <c r="F551" s="146">
        <f t="shared" si="76"/>
        <v>6316.36</v>
      </c>
      <c r="G551" s="146">
        <v>123</v>
      </c>
      <c r="H551" s="146">
        <v>1</v>
      </c>
      <c r="J551" s="146">
        <f t="shared" si="78"/>
        <v>124</v>
      </c>
      <c r="K551" s="734">
        <f t="shared" si="70"/>
        <v>5.5543113101903699E-2</v>
      </c>
      <c r="L551" s="151">
        <f t="shared" si="75"/>
        <v>237.80506159014558</v>
      </c>
      <c r="M551" s="151">
        <f t="shared" si="71"/>
        <v>52.31711354983203</v>
      </c>
      <c r="N551" s="151">
        <v>74.375110435278458</v>
      </c>
      <c r="O551" s="151">
        <v>106.95429604338221</v>
      </c>
      <c r="P551" s="794">
        <v>36.235136060894391</v>
      </c>
      <c r="Q551" s="796">
        <f t="shared" si="73"/>
        <v>44.170630858230268</v>
      </c>
      <c r="R551" s="725">
        <f t="shared" si="77"/>
        <v>6.8601474147175628E-2</v>
      </c>
    </row>
    <row r="552" spans="1:18" x14ac:dyDescent="0.3">
      <c r="A552" s="365">
        <v>59</v>
      </c>
      <c r="B552" s="321" t="s">
        <v>764</v>
      </c>
      <c r="C552" s="146">
        <v>4812.1099999999997</v>
      </c>
      <c r="F552" s="146">
        <f t="shared" si="76"/>
        <v>4812.1099999999997</v>
      </c>
      <c r="G552" s="146">
        <v>80</v>
      </c>
      <c r="J552" s="146">
        <f t="shared" si="78"/>
        <v>80</v>
      </c>
      <c r="K552" s="734">
        <f t="shared" si="70"/>
        <v>3.5834266517357223E-2</v>
      </c>
      <c r="L552" s="151">
        <f t="shared" si="75"/>
        <v>153.42262038073909</v>
      </c>
      <c r="M552" s="151">
        <f t="shared" ref="M552:M612" si="79">L552*0.22</f>
        <v>33.752976483762602</v>
      </c>
      <c r="N552" s="151">
        <v>47.983942216308677</v>
      </c>
      <c r="O552" s="151">
        <v>69.002771640891751</v>
      </c>
      <c r="P552" s="794">
        <v>23.377507136060899</v>
      </c>
      <c r="Q552" s="796">
        <f t="shared" si="73"/>
        <v>28.49718119885824</v>
      </c>
      <c r="R552" s="725">
        <f t="shared" si="77"/>
        <v>5.8094240497713973E-2</v>
      </c>
    </row>
    <row r="553" spans="1:18" x14ac:dyDescent="0.3">
      <c r="A553" s="365">
        <v>60</v>
      </c>
      <c r="B553" s="321" t="s">
        <v>765</v>
      </c>
      <c r="C553" s="146">
        <v>11145.01</v>
      </c>
      <c r="F553" s="146">
        <f t="shared" si="76"/>
        <v>11145.01</v>
      </c>
      <c r="G553" s="146">
        <v>232</v>
      </c>
      <c r="J553" s="146">
        <f t="shared" si="78"/>
        <v>232</v>
      </c>
      <c r="K553" s="734">
        <f t="shared" si="70"/>
        <v>0.10391937290033595</v>
      </c>
      <c r="L553" s="151">
        <f t="shared" si="75"/>
        <v>444.92559910414337</v>
      </c>
      <c r="M553" s="151">
        <f t="shared" si="79"/>
        <v>97.883631802911538</v>
      </c>
      <c r="N553" s="151">
        <v>139.15343242729517</v>
      </c>
      <c r="O553" s="151">
        <v>200.10803775858605</v>
      </c>
      <c r="P553" s="794">
        <v>67.794770694576599</v>
      </c>
      <c r="Q553" s="796">
        <f t="shared" si="73"/>
        <v>82.641825476688879</v>
      </c>
      <c r="R553" s="725">
        <f t="shared" si="77"/>
        <v>7.2742154503245629E-2</v>
      </c>
    </row>
    <row r="554" spans="1:18" x14ac:dyDescent="0.3">
      <c r="A554" s="365">
        <v>61</v>
      </c>
      <c r="B554" s="321" t="s">
        <v>766</v>
      </c>
      <c r="C554" s="146">
        <v>74.5</v>
      </c>
      <c r="F554" s="146">
        <f t="shared" si="76"/>
        <v>74.5</v>
      </c>
      <c r="G554" s="146">
        <v>2</v>
      </c>
      <c r="J554" s="146">
        <f t="shared" si="78"/>
        <v>2</v>
      </c>
      <c r="K554" s="734">
        <f t="shared" si="70"/>
        <v>8.9585666293393062E-4</v>
      </c>
      <c r="L554" s="151">
        <f t="shared" si="75"/>
        <v>3.8355655095184771</v>
      </c>
      <c r="M554" s="151">
        <f t="shared" si="79"/>
        <v>0.843824412094065</v>
      </c>
      <c r="N554" s="151">
        <v>1.1995985554077171</v>
      </c>
      <c r="O554" s="151">
        <v>1.7250692910222938</v>
      </c>
      <c r="P554" s="794">
        <v>0.5844376784015225</v>
      </c>
      <c r="Q554" s="796">
        <f t="shared" si="73"/>
        <v>0.71242952997145592</v>
      </c>
      <c r="R554" s="725">
        <f t="shared" si="77"/>
        <v>9.3810696523977957E-2</v>
      </c>
    </row>
    <row r="555" spans="1:18" x14ac:dyDescent="0.3">
      <c r="A555" s="365">
        <v>62</v>
      </c>
      <c r="B555" s="321" t="s">
        <v>767</v>
      </c>
      <c r="C555" s="146">
        <v>227.9</v>
      </c>
      <c r="F555" s="146">
        <f t="shared" si="76"/>
        <v>227.9</v>
      </c>
      <c r="G555" s="146">
        <v>6</v>
      </c>
      <c r="J555" s="146">
        <f t="shared" si="78"/>
        <v>6</v>
      </c>
      <c r="K555" s="734">
        <f t="shared" si="70"/>
        <v>2.6875699888017921E-3</v>
      </c>
      <c r="L555" s="151">
        <f t="shared" si="75"/>
        <v>11.506696528555432</v>
      </c>
      <c r="M555" s="151">
        <f t="shared" si="79"/>
        <v>2.5314732362821952</v>
      </c>
      <c r="N555" s="151">
        <v>3.5987956662231513</v>
      </c>
      <c r="O555" s="151">
        <v>5.1752078730668813</v>
      </c>
      <c r="P555" s="794">
        <v>1.7533130352045674</v>
      </c>
      <c r="Q555" s="796">
        <f t="shared" si="73"/>
        <v>2.1372885899143679</v>
      </c>
      <c r="R555" s="725">
        <f t="shared" si="77"/>
        <v>9.199952028569143E-2</v>
      </c>
    </row>
    <row r="556" spans="1:18" x14ac:dyDescent="0.3">
      <c r="A556" s="365">
        <v>63</v>
      </c>
      <c r="B556" s="321" t="s">
        <v>768</v>
      </c>
      <c r="C556" s="146">
        <v>374.6</v>
      </c>
      <c r="F556" s="146">
        <f t="shared" si="76"/>
        <v>374.6</v>
      </c>
      <c r="G556" s="146">
        <v>8</v>
      </c>
      <c r="J556" s="146">
        <f t="shared" si="78"/>
        <v>8</v>
      </c>
      <c r="K556" s="734">
        <f t="shared" si="70"/>
        <v>3.5834266517357225E-3</v>
      </c>
      <c r="L556" s="151">
        <f t="shared" si="75"/>
        <v>15.342262038073908</v>
      </c>
      <c r="M556" s="151">
        <f t="shared" si="79"/>
        <v>3.37529764837626</v>
      </c>
      <c r="N556" s="151">
        <v>4.7983942216308684</v>
      </c>
      <c r="O556" s="151">
        <v>6.9002771640891751</v>
      </c>
      <c r="P556" s="794">
        <v>2.33775071360609</v>
      </c>
      <c r="Q556" s="796">
        <f t="shared" si="73"/>
        <v>2.8497181198858237</v>
      </c>
      <c r="R556" s="725">
        <f t="shared" si="77"/>
        <v>7.4627836530019837E-2</v>
      </c>
    </row>
    <row r="557" spans="1:18" x14ac:dyDescent="0.3">
      <c r="A557" s="365">
        <v>64</v>
      </c>
      <c r="B557" s="321" t="s">
        <v>1451</v>
      </c>
      <c r="C557" s="146">
        <v>707.9</v>
      </c>
      <c r="E557" s="146">
        <v>30.5</v>
      </c>
      <c r="F557" s="146">
        <f t="shared" si="76"/>
        <v>738.4</v>
      </c>
      <c r="G557" s="146">
        <v>20</v>
      </c>
      <c r="I557" s="146">
        <v>1</v>
      </c>
      <c r="J557" s="146">
        <f t="shared" si="78"/>
        <v>21</v>
      </c>
      <c r="K557" s="734">
        <f t="shared" si="70"/>
        <v>9.406494960806271E-3</v>
      </c>
      <c r="L557" s="151">
        <f t="shared" si="75"/>
        <v>40.27343784994401</v>
      </c>
      <c r="M557" s="151">
        <f t="shared" si="79"/>
        <v>8.8601563269876831</v>
      </c>
      <c r="N557" s="151">
        <v>12.59578483178103</v>
      </c>
      <c r="O557" s="151">
        <v>18.113227555734085</v>
      </c>
      <c r="P557" s="794">
        <v>6.1365956232159862</v>
      </c>
      <c r="Q557" s="796">
        <f t="shared" si="73"/>
        <v>7.4805100647002876</v>
      </c>
      <c r="R557" s="725">
        <f t="shared" si="77"/>
        <v>9.9381659474379422E-2</v>
      </c>
    </row>
    <row r="558" spans="1:18" x14ac:dyDescent="0.3">
      <c r="A558" s="365">
        <v>65</v>
      </c>
      <c r="B558" s="321" t="s">
        <v>1452</v>
      </c>
      <c r="C558" s="146">
        <v>331.5</v>
      </c>
      <c r="E558" s="146">
        <v>110.8</v>
      </c>
      <c r="F558" s="146">
        <f t="shared" si="76"/>
        <v>442.3</v>
      </c>
      <c r="G558" s="146">
        <v>11</v>
      </c>
      <c r="I558" s="146">
        <v>1</v>
      </c>
      <c r="J558" s="146">
        <f t="shared" si="78"/>
        <v>12</v>
      </c>
      <c r="K558" s="734">
        <f t="shared" si="70"/>
        <v>5.3751399776035842E-3</v>
      </c>
      <c r="L558" s="151">
        <f t="shared" si="75"/>
        <v>23.013393057110864</v>
      </c>
      <c r="M558" s="151">
        <f t="shared" si="79"/>
        <v>5.0629464725643905</v>
      </c>
      <c r="N558" s="151">
        <v>7.1975913324463026</v>
      </c>
      <c r="O558" s="151">
        <v>10.350415746133763</v>
      </c>
      <c r="P558" s="794">
        <v>3.5066260704091348</v>
      </c>
      <c r="Q558" s="796">
        <f t="shared" si="73"/>
        <v>4.2745771798287358</v>
      </c>
      <c r="R558" s="725">
        <f t="shared" si="77"/>
        <v>9.4807554479353726E-2</v>
      </c>
    </row>
    <row r="559" spans="1:18" x14ac:dyDescent="0.3">
      <c r="A559" s="365">
        <v>66</v>
      </c>
      <c r="B559" s="321" t="s">
        <v>1453</v>
      </c>
      <c r="C559" s="146">
        <v>939</v>
      </c>
      <c r="E559" s="146">
        <v>104.4</v>
      </c>
      <c r="F559" s="146">
        <f t="shared" si="76"/>
        <v>1043.4000000000001</v>
      </c>
      <c r="G559" s="146">
        <v>21</v>
      </c>
      <c r="I559" s="146">
        <v>2</v>
      </c>
      <c r="J559" s="146">
        <f t="shared" si="78"/>
        <v>23</v>
      </c>
      <c r="K559" s="734">
        <f t="shared" ref="K559:K622" si="80">2/4465*J559</f>
        <v>1.0302351623740201E-2</v>
      </c>
      <c r="L559" s="151">
        <f t="shared" si="75"/>
        <v>44.109003359462484</v>
      </c>
      <c r="M559" s="151">
        <f t="shared" si="79"/>
        <v>9.7039807390817465</v>
      </c>
      <c r="N559" s="151">
        <v>13.795383387188746</v>
      </c>
      <c r="O559" s="151">
        <v>19.838296846756378</v>
      </c>
      <c r="P559" s="794">
        <v>6.7210333016175081</v>
      </c>
      <c r="Q559" s="796">
        <f t="shared" si="73"/>
        <v>8.1929395946717438</v>
      </c>
      <c r="R559" s="725">
        <f t="shared" si="77"/>
        <v>7.7029245013339187E-2</v>
      </c>
    </row>
    <row r="560" spans="1:18" x14ac:dyDescent="0.3">
      <c r="A560" s="365">
        <v>67</v>
      </c>
      <c r="B560" s="321" t="s">
        <v>1454</v>
      </c>
      <c r="C560" s="146">
        <v>434.3</v>
      </c>
      <c r="E560" s="146">
        <v>39.299999999999997</v>
      </c>
      <c r="F560" s="146">
        <f t="shared" si="76"/>
        <v>473.6</v>
      </c>
      <c r="G560" s="146">
        <v>12</v>
      </c>
      <c r="I560" s="146">
        <v>1</v>
      </c>
      <c r="J560" s="146">
        <f t="shared" si="78"/>
        <v>13</v>
      </c>
      <c r="K560" s="734">
        <f t="shared" si="80"/>
        <v>5.8230683090705494E-3</v>
      </c>
      <c r="L560" s="151">
        <f t="shared" si="75"/>
        <v>24.931175811870101</v>
      </c>
      <c r="M560" s="151">
        <f t="shared" si="79"/>
        <v>5.4848586786114222</v>
      </c>
      <c r="N560" s="151">
        <v>7.7973906101501598</v>
      </c>
      <c r="O560" s="151">
        <v>11.21295039164491</v>
      </c>
      <c r="P560" s="794">
        <v>3.7988449096098957</v>
      </c>
      <c r="Q560" s="796">
        <f t="shared" si="73"/>
        <v>4.6307919448144634</v>
      </c>
      <c r="R560" s="725">
        <f t="shared" si="77"/>
        <v>9.5920248715659476E-2</v>
      </c>
    </row>
    <row r="561" spans="1:24" x14ac:dyDescent="0.3">
      <c r="A561" s="365">
        <v>68</v>
      </c>
      <c r="B561" s="321" t="s">
        <v>1455</v>
      </c>
      <c r="C561" s="146">
        <v>345.2</v>
      </c>
      <c r="F561" s="146">
        <f t="shared" si="76"/>
        <v>345.2</v>
      </c>
      <c r="G561" s="146">
        <v>9</v>
      </c>
      <c r="J561" s="146">
        <f t="shared" si="78"/>
        <v>9</v>
      </c>
      <c r="K561" s="734">
        <f t="shared" si="80"/>
        <v>4.0313549832026877E-3</v>
      </c>
      <c r="L561" s="151">
        <f t="shared" si="75"/>
        <v>17.260044792833146</v>
      </c>
      <c r="M561" s="151">
        <f t="shared" si="79"/>
        <v>3.7972098544232922</v>
      </c>
      <c r="N561" s="151">
        <v>5.3981934993347265</v>
      </c>
      <c r="O561" s="151">
        <v>7.762811809600322</v>
      </c>
      <c r="P561" s="794">
        <v>2.629969552806851</v>
      </c>
      <c r="Q561" s="796">
        <f t="shared" si="73"/>
        <v>3.2059328848715514</v>
      </c>
      <c r="R561" s="725">
        <f t="shared" si="77"/>
        <v>9.1106709182107809E-2</v>
      </c>
    </row>
    <row r="562" spans="1:24" x14ac:dyDescent="0.3">
      <c r="A562" s="365">
        <v>69</v>
      </c>
      <c r="B562" s="321" t="s">
        <v>1456</v>
      </c>
      <c r="C562" s="146">
        <v>864.9</v>
      </c>
      <c r="F562" s="146">
        <f t="shared" si="76"/>
        <v>864.9</v>
      </c>
      <c r="G562" s="146">
        <v>21</v>
      </c>
      <c r="J562" s="146">
        <f t="shared" si="78"/>
        <v>21</v>
      </c>
      <c r="K562" s="734">
        <f t="shared" si="80"/>
        <v>9.406494960806271E-3</v>
      </c>
      <c r="L562" s="151">
        <f t="shared" si="75"/>
        <v>40.27343784994401</v>
      </c>
      <c r="M562" s="151">
        <f t="shared" si="79"/>
        <v>8.8601563269876831</v>
      </c>
      <c r="N562" s="151">
        <v>12.59578483178103</v>
      </c>
      <c r="O562" s="151">
        <v>18.113227555734085</v>
      </c>
      <c r="P562" s="794">
        <v>6.1365956232159862</v>
      </c>
      <c r="Q562" s="796">
        <f t="shared" si="73"/>
        <v>7.4805100647002876</v>
      </c>
      <c r="R562" s="725">
        <f t="shared" si="77"/>
        <v>8.4846129443729643E-2</v>
      </c>
    </row>
    <row r="563" spans="1:24" x14ac:dyDescent="0.3">
      <c r="A563" s="365">
        <v>70</v>
      </c>
      <c r="B563" s="321" t="s">
        <v>1457</v>
      </c>
      <c r="C563" s="146">
        <v>1116.9000000000001</v>
      </c>
      <c r="F563" s="146">
        <f t="shared" si="76"/>
        <v>1116.9000000000001</v>
      </c>
      <c r="G563" s="146">
        <v>32</v>
      </c>
      <c r="J563" s="146">
        <f t="shared" si="78"/>
        <v>32</v>
      </c>
      <c r="K563" s="734">
        <f t="shared" si="80"/>
        <v>1.433370660694289E-2</v>
      </c>
      <c r="L563" s="151">
        <f t="shared" si="75"/>
        <v>61.369048152295633</v>
      </c>
      <c r="M563" s="151">
        <f t="shared" si="79"/>
        <v>13.50119059350504</v>
      </c>
      <c r="N563" s="151">
        <v>19.193576886523473</v>
      </c>
      <c r="O563" s="151">
        <v>27.601108656356701</v>
      </c>
      <c r="P563" s="794">
        <v>9.35100285442436</v>
      </c>
      <c r="Q563" s="796">
        <f t="shared" si="73"/>
        <v>11.398872479543295</v>
      </c>
      <c r="R563" s="725">
        <f t="shared" si="77"/>
        <v>0.10011849785708812</v>
      </c>
    </row>
    <row r="564" spans="1:24" x14ac:dyDescent="0.3">
      <c r="A564" s="365">
        <v>71</v>
      </c>
      <c r="B564" s="321" t="s">
        <v>1458</v>
      </c>
      <c r="C564" s="146">
        <v>473</v>
      </c>
      <c r="E564" s="146">
        <v>33.200000000000003</v>
      </c>
      <c r="F564" s="146">
        <f t="shared" si="76"/>
        <v>506.2</v>
      </c>
      <c r="G564" s="146">
        <v>15</v>
      </c>
      <c r="I564" s="146">
        <v>1</v>
      </c>
      <c r="J564" s="146">
        <f t="shared" si="78"/>
        <v>16</v>
      </c>
      <c r="K564" s="734">
        <f t="shared" si="80"/>
        <v>7.166853303471445E-3</v>
      </c>
      <c r="L564" s="151">
        <f t="shared" si="75"/>
        <v>30.684524076147817</v>
      </c>
      <c r="M564" s="151">
        <f t="shared" si="79"/>
        <v>6.75059529675252</v>
      </c>
      <c r="N564" s="151">
        <v>9.5967884432617367</v>
      </c>
      <c r="O564" s="151">
        <v>13.80055432817835</v>
      </c>
      <c r="P564" s="794">
        <v>4.67550142721218</v>
      </c>
      <c r="Q564" s="796">
        <f t="shared" si="73"/>
        <v>5.6994362397716474</v>
      </c>
      <c r="R564" s="725">
        <f t="shared" si="77"/>
        <v>0.11045273632613763</v>
      </c>
    </row>
    <row r="565" spans="1:24" x14ac:dyDescent="0.3">
      <c r="A565" s="365">
        <v>72</v>
      </c>
      <c r="B565" s="321" t="s">
        <v>1459</v>
      </c>
      <c r="C565" s="146">
        <v>369.5</v>
      </c>
      <c r="F565" s="146">
        <f t="shared" si="76"/>
        <v>369.5</v>
      </c>
      <c r="G565" s="146">
        <v>7</v>
      </c>
      <c r="J565" s="146">
        <f t="shared" si="78"/>
        <v>7</v>
      </c>
      <c r="K565" s="734">
        <f t="shared" si="80"/>
        <v>3.1354983202687573E-3</v>
      </c>
      <c r="L565" s="151">
        <f t="shared" si="75"/>
        <v>13.424479283314671</v>
      </c>
      <c r="M565" s="151">
        <f t="shared" si="79"/>
        <v>2.9533854423292278</v>
      </c>
      <c r="N565" s="151">
        <v>4.1985949439270103</v>
      </c>
      <c r="O565" s="151">
        <v>6.0377425185780274</v>
      </c>
      <c r="P565" s="794">
        <v>2.0455318744053286</v>
      </c>
      <c r="Q565" s="796">
        <f t="shared" si="73"/>
        <v>2.4935033549000956</v>
      </c>
      <c r="R565" s="725">
        <f t="shared" si="77"/>
        <v>6.6200647141075111E-2</v>
      </c>
    </row>
    <row r="566" spans="1:24" x14ac:dyDescent="0.3">
      <c r="A566" s="365">
        <v>73</v>
      </c>
      <c r="B566" s="321" t="s">
        <v>1460</v>
      </c>
      <c r="C566" s="146">
        <v>510.1</v>
      </c>
      <c r="F566" s="146">
        <f t="shared" si="76"/>
        <v>510.1</v>
      </c>
      <c r="G566" s="146">
        <v>14</v>
      </c>
      <c r="J566" s="146">
        <f t="shared" si="78"/>
        <v>14</v>
      </c>
      <c r="K566" s="734">
        <f t="shared" si="80"/>
        <v>6.2709966405375146E-3</v>
      </c>
      <c r="L566" s="151">
        <f t="shared" si="75"/>
        <v>26.848958566629342</v>
      </c>
      <c r="M566" s="151">
        <f t="shared" si="79"/>
        <v>5.9067708846584557</v>
      </c>
      <c r="N566" s="151">
        <v>8.3971898878540205</v>
      </c>
      <c r="O566" s="151">
        <v>12.075485037156055</v>
      </c>
      <c r="P566" s="794">
        <v>4.0910637488106572</v>
      </c>
      <c r="Q566" s="796">
        <f t="shared" si="73"/>
        <v>4.9870067098001911</v>
      </c>
      <c r="R566" s="725">
        <f t="shared" si="77"/>
        <v>9.5907230420024525E-2</v>
      </c>
    </row>
    <row r="567" spans="1:24" x14ac:dyDescent="0.3">
      <c r="A567" s="365">
        <v>74</v>
      </c>
      <c r="B567" s="321" t="s">
        <v>1462</v>
      </c>
      <c r="C567" s="146">
        <v>488.2</v>
      </c>
      <c r="F567" s="146">
        <f t="shared" si="76"/>
        <v>488.2</v>
      </c>
      <c r="G567" s="146">
        <v>11</v>
      </c>
      <c r="J567" s="146">
        <f t="shared" si="78"/>
        <v>11</v>
      </c>
      <c r="K567" s="734">
        <f t="shared" si="80"/>
        <v>4.9272116461366181E-3</v>
      </c>
      <c r="L567" s="151">
        <f t="shared" si="75"/>
        <v>21.095610302351623</v>
      </c>
      <c r="M567" s="151">
        <f t="shared" si="79"/>
        <v>4.641034266517357</v>
      </c>
      <c r="N567" s="151">
        <v>6.5977920547424445</v>
      </c>
      <c r="O567" s="151">
        <v>9.4878811006226158</v>
      </c>
      <c r="P567" s="794">
        <v>3.2144072312083734</v>
      </c>
      <c r="Q567" s="796">
        <f t="shared" si="73"/>
        <v>3.9183624148430072</v>
      </c>
      <c r="R567" s="725">
        <f t="shared" si="77"/>
        <v>7.873603625706671E-2</v>
      </c>
    </row>
    <row r="568" spans="1:24" x14ac:dyDescent="0.3">
      <c r="A568" s="365">
        <v>75</v>
      </c>
      <c r="B568" s="321" t="s">
        <v>1463</v>
      </c>
      <c r="C568" s="146">
        <v>223.7</v>
      </c>
      <c r="F568" s="146">
        <f t="shared" si="76"/>
        <v>223.7</v>
      </c>
      <c r="G568" s="146">
        <v>6</v>
      </c>
      <c r="J568" s="146">
        <f t="shared" si="78"/>
        <v>6</v>
      </c>
      <c r="K568" s="734">
        <f t="shared" si="80"/>
        <v>2.6875699888017921E-3</v>
      </c>
      <c r="L568" s="151">
        <f t="shared" si="75"/>
        <v>11.506696528555432</v>
      </c>
      <c r="M568" s="151">
        <f t="shared" si="79"/>
        <v>2.5314732362821952</v>
      </c>
      <c r="N568" s="151">
        <v>3.5987956662231513</v>
      </c>
      <c r="O568" s="151">
        <v>5.1752078730668813</v>
      </c>
      <c r="P568" s="794">
        <v>1.7533130352045674</v>
      </c>
      <c r="Q568" s="796">
        <f t="shared" si="73"/>
        <v>2.1372885899143679</v>
      </c>
      <c r="R568" s="725">
        <f t="shared" si="77"/>
        <v>9.3726824645100931E-2</v>
      </c>
    </row>
    <row r="569" spans="1:24" x14ac:dyDescent="0.3">
      <c r="A569" s="365">
        <v>76</v>
      </c>
      <c r="B569" s="321" t="s">
        <v>1464</v>
      </c>
      <c r="C569" s="146">
        <v>388.5</v>
      </c>
      <c r="F569" s="146">
        <f t="shared" si="76"/>
        <v>388.5</v>
      </c>
      <c r="G569" s="146">
        <v>10</v>
      </c>
      <c r="J569" s="146">
        <f t="shared" si="78"/>
        <v>10</v>
      </c>
      <c r="K569" s="734">
        <f t="shared" si="80"/>
        <v>4.4792833146696529E-3</v>
      </c>
      <c r="L569" s="151">
        <f t="shared" si="75"/>
        <v>19.177827547592386</v>
      </c>
      <c r="M569" s="151">
        <f t="shared" si="79"/>
        <v>4.2191220604703252</v>
      </c>
      <c r="N569" s="151">
        <v>5.9979927770385846</v>
      </c>
      <c r="O569" s="151">
        <v>8.6253464551114689</v>
      </c>
      <c r="P569" s="794">
        <v>2.9221883920076124</v>
      </c>
      <c r="Q569" s="796">
        <f t="shared" ref="Q569:Q627" si="81">P569*1.219</f>
        <v>3.5621476498572799</v>
      </c>
      <c r="R569" s="725">
        <f t="shared" si="77"/>
        <v>8.9947192934830875E-2</v>
      </c>
    </row>
    <row r="570" spans="1:24" x14ac:dyDescent="0.3">
      <c r="A570" s="365">
        <v>77</v>
      </c>
      <c r="B570" s="321" t="s">
        <v>1465</v>
      </c>
      <c r="C570" s="146">
        <v>528.32000000000005</v>
      </c>
      <c r="F570" s="146">
        <f t="shared" si="76"/>
        <v>528.32000000000005</v>
      </c>
      <c r="G570" s="146">
        <v>10</v>
      </c>
      <c r="J570" s="146">
        <f t="shared" si="78"/>
        <v>10</v>
      </c>
      <c r="K570" s="734">
        <f t="shared" si="80"/>
        <v>4.4792833146696529E-3</v>
      </c>
      <c r="L570" s="151">
        <f t="shared" si="75"/>
        <v>19.177827547592386</v>
      </c>
      <c r="M570" s="151">
        <f t="shared" si="79"/>
        <v>4.2191220604703252</v>
      </c>
      <c r="N570" s="151">
        <v>5.9979927770385846</v>
      </c>
      <c r="O570" s="151">
        <v>8.6253464551114689</v>
      </c>
      <c r="P570" s="794">
        <v>2.9221883920076124</v>
      </c>
      <c r="Q570" s="796">
        <f t="shared" si="81"/>
        <v>3.5621476498572799</v>
      </c>
      <c r="R570" s="725">
        <f t="shared" si="77"/>
        <v>6.614264925647674E-2</v>
      </c>
    </row>
    <row r="571" spans="1:24" x14ac:dyDescent="0.3">
      <c r="A571" s="365">
        <v>78</v>
      </c>
      <c r="B571" s="321" t="s">
        <v>1466</v>
      </c>
      <c r="C571" s="146">
        <v>262.17</v>
      </c>
      <c r="F571" s="146">
        <f t="shared" si="76"/>
        <v>262.17</v>
      </c>
      <c r="G571" s="146">
        <v>5</v>
      </c>
      <c r="J571" s="146">
        <f t="shared" si="78"/>
        <v>5</v>
      </c>
      <c r="K571" s="734">
        <f t="shared" si="80"/>
        <v>2.2396416573348264E-3</v>
      </c>
      <c r="L571" s="151">
        <f t="shared" si="75"/>
        <v>9.5889137737961931</v>
      </c>
      <c r="M571" s="151">
        <f t="shared" si="79"/>
        <v>2.1095610302351626</v>
      </c>
      <c r="N571" s="151">
        <v>2.9989963885192923</v>
      </c>
      <c r="O571" s="151">
        <v>4.3126732275557345</v>
      </c>
      <c r="P571" s="794">
        <v>1.4610941960038062</v>
      </c>
      <c r="Q571" s="796">
        <f t="shared" si="81"/>
        <v>1.78107382492864</v>
      </c>
      <c r="R571" s="725">
        <f t="shared" si="77"/>
        <v>6.6644704686237538E-2</v>
      </c>
    </row>
    <row r="572" spans="1:24" x14ac:dyDescent="0.3">
      <c r="A572" s="365">
        <v>79</v>
      </c>
      <c r="B572" s="321" t="s">
        <v>1467</v>
      </c>
      <c r="C572" s="146">
        <v>513.29999999999995</v>
      </c>
      <c r="F572" s="146">
        <f t="shared" si="76"/>
        <v>513.29999999999995</v>
      </c>
      <c r="G572" s="146">
        <v>12</v>
      </c>
      <c r="J572" s="146">
        <f t="shared" si="78"/>
        <v>12</v>
      </c>
      <c r="K572" s="734">
        <f t="shared" si="80"/>
        <v>5.3751399776035842E-3</v>
      </c>
      <c r="L572" s="151">
        <f t="shared" si="75"/>
        <v>23.013393057110864</v>
      </c>
      <c r="M572" s="151">
        <f t="shared" si="79"/>
        <v>5.0629464725643905</v>
      </c>
      <c r="N572" s="151">
        <v>7.1975913324463026</v>
      </c>
      <c r="O572" s="151">
        <v>10.350415746133763</v>
      </c>
      <c r="P572" s="794">
        <v>3.5066260704091348</v>
      </c>
      <c r="Q572" s="796">
        <f t="shared" si="81"/>
        <v>4.2745771798287358</v>
      </c>
      <c r="R572" s="725">
        <f t="shared" si="77"/>
        <v>8.1693710006269543E-2</v>
      </c>
    </row>
    <row r="573" spans="1:24" x14ac:dyDescent="0.3">
      <c r="A573" s="365">
        <v>80</v>
      </c>
      <c r="B573" s="321" t="s">
        <v>1468</v>
      </c>
      <c r="C573" s="146">
        <v>577.70000000000005</v>
      </c>
      <c r="F573" s="146">
        <f t="shared" si="76"/>
        <v>577.70000000000005</v>
      </c>
      <c r="G573" s="146">
        <v>13</v>
      </c>
      <c r="J573" s="146">
        <f t="shared" si="78"/>
        <v>13</v>
      </c>
      <c r="K573" s="734">
        <f t="shared" si="80"/>
        <v>5.8230683090705494E-3</v>
      </c>
      <c r="L573" s="151">
        <f t="shared" si="75"/>
        <v>24.931175811870101</v>
      </c>
      <c r="M573" s="151">
        <f t="shared" si="79"/>
        <v>5.4848586786114222</v>
      </c>
      <c r="N573" s="151">
        <v>7.7973906101501598</v>
      </c>
      <c r="O573" s="151">
        <v>11.21295039164491</v>
      </c>
      <c r="P573" s="794">
        <v>3.7988449096098957</v>
      </c>
      <c r="Q573" s="796">
        <f t="shared" si="81"/>
        <v>4.6307919448144634</v>
      </c>
      <c r="R573" s="725">
        <f t="shared" ref="R573:R603" si="82">(P573+O573+M573+L573)/F573</f>
        <v>7.8635675595873852E-2</v>
      </c>
    </row>
    <row r="574" spans="1:24" x14ac:dyDescent="0.3">
      <c r="A574" s="365">
        <v>81</v>
      </c>
      <c r="B574" s="321" t="s">
        <v>1469</v>
      </c>
      <c r="C574" s="146">
        <v>432.4</v>
      </c>
      <c r="F574" s="146">
        <f t="shared" si="76"/>
        <v>432.4</v>
      </c>
      <c r="G574" s="146">
        <v>11</v>
      </c>
      <c r="J574" s="146">
        <f t="shared" si="78"/>
        <v>11</v>
      </c>
      <c r="K574" s="734">
        <f t="shared" si="80"/>
        <v>4.9272116461366181E-3</v>
      </c>
      <c r="L574" s="151">
        <f t="shared" si="75"/>
        <v>21.095610302351623</v>
      </c>
      <c r="M574" s="151">
        <f t="shared" si="79"/>
        <v>4.641034266517357</v>
      </c>
      <c r="N574" s="151">
        <v>6.5977920547424445</v>
      </c>
      <c r="O574" s="151">
        <v>9.4878811006226158</v>
      </c>
      <c r="P574" s="794">
        <v>3.2144072312083734</v>
      </c>
      <c r="Q574" s="796">
        <f t="shared" si="81"/>
        <v>3.9183624148430072</v>
      </c>
      <c r="R574" s="725">
        <f t="shared" si="82"/>
        <v>8.889669958533758E-2</v>
      </c>
    </row>
    <row r="575" spans="1:24" x14ac:dyDescent="0.3">
      <c r="A575" s="365">
        <v>82</v>
      </c>
      <c r="B575" s="321" t="s">
        <v>1470</v>
      </c>
      <c r="C575" s="146">
        <v>488.9</v>
      </c>
      <c r="F575" s="146">
        <f t="shared" si="76"/>
        <v>488.9</v>
      </c>
      <c r="G575" s="146">
        <v>9</v>
      </c>
      <c r="J575" s="146">
        <f t="shared" si="78"/>
        <v>9</v>
      </c>
      <c r="K575" s="734">
        <f t="shared" si="80"/>
        <v>4.0313549832026877E-3</v>
      </c>
      <c r="L575" s="151">
        <f t="shared" si="75"/>
        <v>17.260044792833146</v>
      </c>
      <c r="M575" s="151">
        <f t="shared" si="79"/>
        <v>3.7972098544232922</v>
      </c>
      <c r="N575" s="151">
        <v>5.3981934993347265</v>
      </c>
      <c r="O575" s="151">
        <v>7.762811809600322</v>
      </c>
      <c r="P575" s="794">
        <v>2.629969552806851</v>
      </c>
      <c r="Q575" s="796">
        <f t="shared" si="81"/>
        <v>3.2059328848715514</v>
      </c>
      <c r="R575" s="725">
        <f t="shared" si="82"/>
        <v>6.4328157107104961E-2</v>
      </c>
      <c r="S575" s="800">
        <v>3.8862359657469083</v>
      </c>
      <c r="T575" s="800">
        <v>1.4289689646051382</v>
      </c>
      <c r="U575" s="800">
        <v>1.7993978331115756</v>
      </c>
      <c r="V575" s="800">
        <v>0.51568030447193158</v>
      </c>
      <c r="W575" s="800">
        <v>0.62861429115128464</v>
      </c>
      <c r="X575" s="801">
        <v>2.2336894226977613E-2</v>
      </c>
    </row>
    <row r="576" spans="1:24" x14ac:dyDescent="0.3">
      <c r="A576" s="365">
        <v>83</v>
      </c>
      <c r="B576" s="321" t="s">
        <v>1471</v>
      </c>
      <c r="C576" s="146">
        <v>540.1</v>
      </c>
      <c r="F576" s="146">
        <f t="shared" si="76"/>
        <v>540.1</v>
      </c>
      <c r="G576" s="146">
        <v>13</v>
      </c>
      <c r="J576" s="146">
        <f t="shared" si="78"/>
        <v>13</v>
      </c>
      <c r="K576" s="734">
        <f t="shared" si="80"/>
        <v>5.8230683090705494E-3</v>
      </c>
      <c r="L576" s="151">
        <f t="shared" si="75"/>
        <v>24.931175811870101</v>
      </c>
      <c r="M576" s="151">
        <f t="shared" si="79"/>
        <v>5.4848586786114222</v>
      </c>
      <c r="N576" s="151">
        <v>7.7973906101501598</v>
      </c>
      <c r="O576" s="151">
        <v>11.21295039164491</v>
      </c>
      <c r="P576" s="794">
        <v>3.7988449096098957</v>
      </c>
      <c r="Q576" s="796">
        <f t="shared" si="81"/>
        <v>4.6307919448144634</v>
      </c>
      <c r="R576" s="725">
        <f t="shared" si="82"/>
        <v>8.4110034793068555E-2</v>
      </c>
    </row>
    <row r="577" spans="1:18" x14ac:dyDescent="0.3">
      <c r="A577" s="365">
        <v>84</v>
      </c>
      <c r="B577" s="321" t="s">
        <v>1472</v>
      </c>
      <c r="C577" s="146">
        <v>236.8</v>
      </c>
      <c r="F577" s="146">
        <f t="shared" si="76"/>
        <v>236.8</v>
      </c>
      <c r="G577" s="146">
        <v>7</v>
      </c>
      <c r="J577" s="146">
        <f t="shared" si="78"/>
        <v>7</v>
      </c>
      <c r="K577" s="734">
        <f t="shared" si="80"/>
        <v>3.1354983202687573E-3</v>
      </c>
      <c r="L577" s="151">
        <f t="shared" si="75"/>
        <v>13.424479283314671</v>
      </c>
      <c r="M577" s="151">
        <f t="shared" si="79"/>
        <v>2.9533854423292278</v>
      </c>
      <c r="N577" s="151">
        <v>4.1985949439270103</v>
      </c>
      <c r="O577" s="151">
        <v>6.0377425185780274</v>
      </c>
      <c r="P577" s="794">
        <v>2.0455318744053286</v>
      </c>
      <c r="Q577" s="796">
        <f t="shared" si="81"/>
        <v>2.4935033549000956</v>
      </c>
      <c r="R577" s="725">
        <f t="shared" si="82"/>
        <v>0.10329872938609481</v>
      </c>
    </row>
    <row r="578" spans="1:18" x14ac:dyDescent="0.3">
      <c r="A578" s="365">
        <v>85</v>
      </c>
      <c r="B578" s="321" t="s">
        <v>1473</v>
      </c>
      <c r="C578" s="146">
        <v>375.5</v>
      </c>
      <c r="F578" s="146">
        <f t="shared" si="76"/>
        <v>375.5</v>
      </c>
      <c r="G578" s="146">
        <v>9</v>
      </c>
      <c r="J578" s="146">
        <f t="shared" si="78"/>
        <v>9</v>
      </c>
      <c r="K578" s="734">
        <f t="shared" si="80"/>
        <v>4.0313549832026877E-3</v>
      </c>
      <c r="L578" s="151">
        <f t="shared" si="75"/>
        <v>17.260044792833146</v>
      </c>
      <c r="M578" s="151">
        <f t="shared" si="79"/>
        <v>3.7972098544232922</v>
      </c>
      <c r="N578" s="151">
        <v>5.3981934993347265</v>
      </c>
      <c r="O578" s="151">
        <v>7.762811809600322</v>
      </c>
      <c r="P578" s="794">
        <v>2.629969552806851</v>
      </c>
      <c r="Q578" s="796">
        <f t="shared" si="81"/>
        <v>3.2059328848715514</v>
      </c>
      <c r="R578" s="725">
        <f t="shared" si="82"/>
        <v>8.375508924011614E-2</v>
      </c>
    </row>
    <row r="579" spans="1:18" x14ac:dyDescent="0.3">
      <c r="A579" s="365">
        <v>86</v>
      </c>
      <c r="B579" s="321" t="s">
        <v>1474</v>
      </c>
      <c r="C579" s="146">
        <v>552.64</v>
      </c>
      <c r="E579" s="146">
        <v>65.900000000000006</v>
      </c>
      <c r="F579" s="146">
        <f t="shared" si="76"/>
        <v>618.54</v>
      </c>
      <c r="G579" s="146">
        <v>13</v>
      </c>
      <c r="I579" s="146">
        <v>1</v>
      </c>
      <c r="J579" s="146">
        <f t="shared" si="78"/>
        <v>14</v>
      </c>
      <c r="K579" s="734">
        <f t="shared" si="80"/>
        <v>6.2709966405375146E-3</v>
      </c>
      <c r="L579" s="151">
        <f t="shared" si="75"/>
        <v>26.848958566629342</v>
      </c>
      <c r="M579" s="151">
        <f t="shared" si="79"/>
        <v>5.9067708846584557</v>
      </c>
      <c r="N579" s="151">
        <v>8.3971898878540205</v>
      </c>
      <c r="O579" s="151">
        <v>12.075485037156055</v>
      </c>
      <c r="P579" s="794">
        <v>4.0910637488106572</v>
      </c>
      <c r="Q579" s="796">
        <f t="shared" si="81"/>
        <v>4.9870067098001911</v>
      </c>
      <c r="R579" s="725">
        <f t="shared" si="82"/>
        <v>7.9093151998665429E-2</v>
      </c>
    </row>
    <row r="580" spans="1:18" x14ac:dyDescent="0.3">
      <c r="A580" s="365">
        <v>87</v>
      </c>
      <c r="B580" s="321" t="s">
        <v>1475</v>
      </c>
      <c r="C580" s="146">
        <v>473.5</v>
      </c>
      <c r="F580" s="146">
        <f t="shared" si="76"/>
        <v>473.5</v>
      </c>
      <c r="G580" s="146">
        <v>12</v>
      </c>
      <c r="J580" s="146">
        <f t="shared" si="78"/>
        <v>12</v>
      </c>
      <c r="K580" s="734">
        <f t="shared" si="80"/>
        <v>5.3751399776035842E-3</v>
      </c>
      <c r="L580" s="151">
        <f t="shared" si="75"/>
        <v>23.013393057110864</v>
      </c>
      <c r="M580" s="151">
        <f t="shared" si="79"/>
        <v>5.0629464725643905</v>
      </c>
      <c r="N580" s="151">
        <v>7.1975913324463026</v>
      </c>
      <c r="O580" s="151">
        <v>10.350415746133763</v>
      </c>
      <c r="P580" s="794">
        <v>3.5066260704091348</v>
      </c>
      <c r="Q580" s="796">
        <f t="shared" si="81"/>
        <v>4.2745771798287358</v>
      </c>
      <c r="R580" s="725">
        <f t="shared" si="82"/>
        <v>8.8560467468253759E-2</v>
      </c>
    </row>
    <row r="581" spans="1:18" x14ac:dyDescent="0.3">
      <c r="A581" s="365">
        <v>88</v>
      </c>
      <c r="B581" s="321" t="s">
        <v>1476</v>
      </c>
      <c r="C581" s="146">
        <v>281.8</v>
      </c>
      <c r="F581" s="146">
        <f t="shared" si="76"/>
        <v>281.8</v>
      </c>
      <c r="G581" s="146">
        <v>8</v>
      </c>
      <c r="J581" s="146">
        <f t="shared" si="78"/>
        <v>8</v>
      </c>
      <c r="K581" s="734">
        <f t="shared" si="80"/>
        <v>3.5834266517357225E-3</v>
      </c>
      <c r="L581" s="151">
        <f t="shared" si="75"/>
        <v>15.342262038073908</v>
      </c>
      <c r="M581" s="151">
        <f t="shared" si="79"/>
        <v>3.37529764837626</v>
      </c>
      <c r="N581" s="151">
        <v>4.7983942216308684</v>
      </c>
      <c r="O581" s="151">
        <v>6.9002771640891751</v>
      </c>
      <c r="P581" s="794">
        <v>2.33775071360609</v>
      </c>
      <c r="Q581" s="796">
        <f t="shared" si="81"/>
        <v>2.8497181198858237</v>
      </c>
      <c r="R581" s="725">
        <f t="shared" si="82"/>
        <v>9.9203646430608347E-2</v>
      </c>
    </row>
    <row r="582" spans="1:18" x14ac:dyDescent="0.3">
      <c r="A582" s="365">
        <v>89</v>
      </c>
      <c r="B582" s="321" t="s">
        <v>1477</v>
      </c>
      <c r="C582" s="146">
        <v>295.89999999999998</v>
      </c>
      <c r="F582" s="146">
        <f t="shared" si="76"/>
        <v>295.89999999999998</v>
      </c>
      <c r="G582" s="146">
        <v>8</v>
      </c>
      <c r="J582" s="146">
        <f t="shared" si="78"/>
        <v>8</v>
      </c>
      <c r="K582" s="734">
        <f t="shared" si="80"/>
        <v>3.5834266517357225E-3</v>
      </c>
      <c r="L582" s="151">
        <f t="shared" si="75"/>
        <v>15.342262038073908</v>
      </c>
      <c r="M582" s="151">
        <f t="shared" si="79"/>
        <v>3.37529764837626</v>
      </c>
      <c r="N582" s="151">
        <v>4.7983942216308684</v>
      </c>
      <c r="O582" s="151">
        <v>6.9002771640891751</v>
      </c>
      <c r="P582" s="794">
        <v>2.33775071360609</v>
      </c>
      <c r="Q582" s="796">
        <f t="shared" si="81"/>
        <v>2.8497181198858237</v>
      </c>
      <c r="R582" s="725">
        <f t="shared" si="82"/>
        <v>9.4476470308027832E-2</v>
      </c>
    </row>
    <row r="583" spans="1:18" x14ac:dyDescent="0.3">
      <c r="A583" s="365">
        <v>90</v>
      </c>
      <c r="B583" s="321" t="s">
        <v>1478</v>
      </c>
      <c r="C583" s="146">
        <v>346.1</v>
      </c>
      <c r="F583" s="146">
        <f t="shared" si="76"/>
        <v>346.1</v>
      </c>
      <c r="G583" s="146">
        <v>11</v>
      </c>
      <c r="J583" s="146">
        <f t="shared" si="78"/>
        <v>11</v>
      </c>
      <c r="K583" s="734">
        <f t="shared" si="80"/>
        <v>4.9272116461366181E-3</v>
      </c>
      <c r="L583" s="151">
        <f t="shared" ref="L583:L646" si="83">K583*4281.45</f>
        <v>21.095610302351623</v>
      </c>
      <c r="M583" s="151">
        <f t="shared" si="79"/>
        <v>4.641034266517357</v>
      </c>
      <c r="N583" s="151">
        <v>6.5977920547424445</v>
      </c>
      <c r="O583" s="151">
        <v>9.4878811006226158</v>
      </c>
      <c r="P583" s="794">
        <v>3.2144072312083734</v>
      </c>
      <c r="Q583" s="796">
        <f t="shared" si="81"/>
        <v>3.9183624148430072</v>
      </c>
      <c r="R583" s="725">
        <f t="shared" si="82"/>
        <v>0.11106308263709901</v>
      </c>
    </row>
    <row r="584" spans="1:18" x14ac:dyDescent="0.3">
      <c r="A584" s="365">
        <v>91</v>
      </c>
      <c r="B584" s="321" t="s">
        <v>1479</v>
      </c>
      <c r="C584" s="146">
        <v>632.4</v>
      </c>
      <c r="E584" s="146">
        <v>33</v>
      </c>
      <c r="F584" s="146">
        <f t="shared" si="76"/>
        <v>665.4</v>
      </c>
      <c r="G584" s="146">
        <v>20</v>
      </c>
      <c r="I584" s="146">
        <v>1</v>
      </c>
      <c r="J584" s="146">
        <f t="shared" si="78"/>
        <v>21</v>
      </c>
      <c r="K584" s="734">
        <f t="shared" si="80"/>
        <v>9.406494960806271E-3</v>
      </c>
      <c r="L584" s="151">
        <f t="shared" si="83"/>
        <v>40.27343784994401</v>
      </c>
      <c r="M584" s="151">
        <f t="shared" si="79"/>
        <v>8.8601563269876831</v>
      </c>
      <c r="N584" s="151">
        <v>12.59578483178103</v>
      </c>
      <c r="O584" s="151">
        <v>18.113227555734085</v>
      </c>
      <c r="P584" s="794">
        <v>6.1365956232159862</v>
      </c>
      <c r="Q584" s="796">
        <f t="shared" si="81"/>
        <v>7.4805100647002876</v>
      </c>
      <c r="R584" s="725">
        <f t="shared" si="82"/>
        <v>0.11028466690093441</v>
      </c>
    </row>
    <row r="585" spans="1:18" x14ac:dyDescent="0.3">
      <c r="A585" s="365">
        <v>92</v>
      </c>
      <c r="B585" s="321" t="s">
        <v>1480</v>
      </c>
      <c r="C585" s="146">
        <v>415.51</v>
      </c>
      <c r="F585" s="146">
        <f t="shared" si="76"/>
        <v>415.51</v>
      </c>
      <c r="G585" s="146">
        <v>12</v>
      </c>
      <c r="J585" s="146">
        <f t="shared" si="78"/>
        <v>12</v>
      </c>
      <c r="K585" s="734">
        <f t="shared" si="80"/>
        <v>5.3751399776035842E-3</v>
      </c>
      <c r="L585" s="151">
        <f t="shared" si="83"/>
        <v>23.013393057110864</v>
      </c>
      <c r="M585" s="151">
        <f t="shared" si="79"/>
        <v>5.0629464725643905</v>
      </c>
      <c r="N585" s="151">
        <v>7.1975913324463026</v>
      </c>
      <c r="O585" s="151">
        <v>10.350415746133763</v>
      </c>
      <c r="P585" s="794">
        <v>3.5066260704091348</v>
      </c>
      <c r="Q585" s="796">
        <f t="shared" si="81"/>
        <v>4.2745771798287358</v>
      </c>
      <c r="R585" s="725">
        <f t="shared" si="82"/>
        <v>0.10092026990016643</v>
      </c>
    </row>
    <row r="586" spans="1:18" x14ac:dyDescent="0.3">
      <c r="A586" s="365">
        <v>93</v>
      </c>
      <c r="B586" s="321" t="s">
        <v>1481</v>
      </c>
      <c r="C586" s="146">
        <v>1506.2</v>
      </c>
      <c r="E586" s="146">
        <v>148.6</v>
      </c>
      <c r="F586" s="146">
        <f t="shared" si="76"/>
        <v>1654.8</v>
      </c>
      <c r="G586" s="146">
        <v>51</v>
      </c>
      <c r="I586" s="146">
        <v>4</v>
      </c>
      <c r="J586" s="146">
        <f t="shared" si="78"/>
        <v>55</v>
      </c>
      <c r="K586" s="734">
        <f t="shared" si="80"/>
        <v>2.4636058230683093E-2</v>
      </c>
      <c r="L586" s="151">
        <f t="shared" si="83"/>
        <v>105.47805151175812</v>
      </c>
      <c r="M586" s="151">
        <f t="shared" si="79"/>
        <v>23.205171332586787</v>
      </c>
      <c r="N586" s="151">
        <v>32.988960273712223</v>
      </c>
      <c r="O586" s="151">
        <v>47.439405503113072</v>
      </c>
      <c r="P586" s="794">
        <v>16.072036156041868</v>
      </c>
      <c r="Q586" s="796">
        <f t="shared" si="81"/>
        <v>19.591812074215039</v>
      </c>
      <c r="R586" s="725">
        <f t="shared" si="82"/>
        <v>0.11614374214618071</v>
      </c>
    </row>
    <row r="587" spans="1:18" x14ac:dyDescent="0.3">
      <c r="A587" s="365">
        <v>94</v>
      </c>
      <c r="B587" s="321" t="s">
        <v>1482</v>
      </c>
      <c r="C587" s="146">
        <v>3220.9</v>
      </c>
      <c r="F587" s="146">
        <f t="shared" si="76"/>
        <v>3220.9</v>
      </c>
      <c r="G587" s="146">
        <v>72</v>
      </c>
      <c r="J587" s="146">
        <f t="shared" si="78"/>
        <v>72</v>
      </c>
      <c r="K587" s="734">
        <f t="shared" si="80"/>
        <v>3.2250839865621501E-2</v>
      </c>
      <c r="L587" s="151">
        <f t="shared" si="83"/>
        <v>138.08035834266516</v>
      </c>
      <c r="M587" s="151">
        <f t="shared" si="79"/>
        <v>30.377678835386337</v>
      </c>
      <c r="N587" s="151">
        <v>43.185547994677812</v>
      </c>
      <c r="O587" s="151">
        <v>62.102494476802576</v>
      </c>
      <c r="P587" s="794">
        <v>21.039756422454808</v>
      </c>
      <c r="Q587" s="796">
        <f t="shared" si="81"/>
        <v>25.647463078972411</v>
      </c>
      <c r="R587" s="725">
        <f t="shared" si="82"/>
        <v>7.8114902070014244E-2</v>
      </c>
    </row>
    <row r="588" spans="1:18" x14ac:dyDescent="0.3">
      <c r="A588" s="365">
        <v>95</v>
      </c>
      <c r="B588" s="321" t="s">
        <v>1483</v>
      </c>
      <c r="C588" s="146">
        <v>3593.47</v>
      </c>
      <c r="F588" s="146">
        <f t="shared" si="76"/>
        <v>3593.47</v>
      </c>
      <c r="G588" s="146">
        <v>80</v>
      </c>
      <c r="J588" s="146">
        <f t="shared" si="78"/>
        <v>80</v>
      </c>
      <c r="K588" s="734">
        <f t="shared" si="80"/>
        <v>3.5834266517357223E-2</v>
      </c>
      <c r="L588" s="151">
        <f t="shared" si="83"/>
        <v>153.42262038073909</v>
      </c>
      <c r="M588" s="151">
        <f t="shared" si="79"/>
        <v>33.752976483762602</v>
      </c>
      <c r="N588" s="151">
        <v>47.983942216308677</v>
      </c>
      <c r="O588" s="151">
        <v>69.002771640891751</v>
      </c>
      <c r="P588" s="794">
        <v>23.377507136060899</v>
      </c>
      <c r="Q588" s="796">
        <f t="shared" si="81"/>
        <v>28.49718119885824</v>
      </c>
      <c r="R588" s="725">
        <f t="shared" si="82"/>
        <v>7.7795522333970885E-2</v>
      </c>
    </row>
    <row r="589" spans="1:18" x14ac:dyDescent="0.3">
      <c r="A589" s="365">
        <v>96</v>
      </c>
      <c r="B589" s="321" t="s">
        <v>1949</v>
      </c>
      <c r="C589" s="146">
        <v>5258.9</v>
      </c>
      <c r="F589" s="146">
        <f t="shared" si="76"/>
        <v>5258.9</v>
      </c>
      <c r="G589" s="146">
        <v>119</v>
      </c>
      <c r="J589" s="146">
        <f t="shared" si="78"/>
        <v>119</v>
      </c>
      <c r="K589" s="734">
        <f t="shared" si="80"/>
        <v>5.3303471444568873E-2</v>
      </c>
      <c r="L589" s="151">
        <f t="shared" si="83"/>
        <v>228.21614781634941</v>
      </c>
      <c r="M589" s="151">
        <f t="shared" si="79"/>
        <v>50.207552519596867</v>
      </c>
      <c r="N589" s="151">
        <v>71.376114046759156</v>
      </c>
      <c r="O589" s="151">
        <v>102.64162281582649</v>
      </c>
      <c r="P589" s="794">
        <v>34.774041864890584</v>
      </c>
      <c r="Q589" s="796">
        <f t="shared" si="81"/>
        <v>42.389557033301628</v>
      </c>
      <c r="R589" s="725">
        <f t="shared" si="82"/>
        <v>7.907344977403323E-2</v>
      </c>
    </row>
    <row r="590" spans="1:18" x14ac:dyDescent="0.3">
      <c r="A590" s="365">
        <v>97</v>
      </c>
      <c r="B590" s="321" t="s">
        <v>1950</v>
      </c>
      <c r="C590" s="146">
        <v>3743.95</v>
      </c>
      <c r="F590" s="146">
        <f t="shared" si="76"/>
        <v>3743.95</v>
      </c>
      <c r="G590" s="146">
        <v>90</v>
      </c>
      <c r="J590" s="146">
        <f t="shared" si="78"/>
        <v>90</v>
      </c>
      <c r="K590" s="734">
        <f t="shared" si="80"/>
        <v>4.0313549832026875E-2</v>
      </c>
      <c r="L590" s="151">
        <f t="shared" si="83"/>
        <v>172.60044792833145</v>
      </c>
      <c r="M590" s="151">
        <f t="shared" si="79"/>
        <v>37.972098544232921</v>
      </c>
      <c r="N590" s="151">
        <v>53.981934993347267</v>
      </c>
      <c r="O590" s="151">
        <v>77.62811809600322</v>
      </c>
      <c r="P590" s="794">
        <v>26.299695528068508</v>
      </c>
      <c r="Q590" s="796">
        <f t="shared" si="81"/>
        <v>32.059328848715516</v>
      </c>
      <c r="R590" s="725">
        <f t="shared" si="82"/>
        <v>8.4002286381131192E-2</v>
      </c>
    </row>
    <row r="591" spans="1:18" x14ac:dyDescent="0.3">
      <c r="A591" s="365">
        <v>98</v>
      </c>
      <c r="B591" s="321" t="s">
        <v>1952</v>
      </c>
      <c r="C591" s="146">
        <v>272.89999999999998</v>
      </c>
      <c r="F591" s="146">
        <f t="shared" si="76"/>
        <v>272.89999999999998</v>
      </c>
      <c r="G591" s="146">
        <v>9</v>
      </c>
      <c r="J591" s="146">
        <f t="shared" si="78"/>
        <v>9</v>
      </c>
      <c r="K591" s="734">
        <f t="shared" si="80"/>
        <v>4.0313549832026877E-3</v>
      </c>
      <c r="L591" s="151">
        <f t="shared" si="83"/>
        <v>17.260044792833146</v>
      </c>
      <c r="M591" s="151">
        <f t="shared" si="79"/>
        <v>3.7972098544232922</v>
      </c>
      <c r="N591" s="151">
        <v>5.3981934993347265</v>
      </c>
      <c r="O591" s="151">
        <v>7.762811809600322</v>
      </c>
      <c r="P591" s="794">
        <v>2.629969552806851</v>
      </c>
      <c r="Q591" s="796">
        <f t="shared" si="81"/>
        <v>3.2059328848715514</v>
      </c>
      <c r="R591" s="725">
        <f t="shared" si="82"/>
        <v>0.11524381095516166</v>
      </c>
    </row>
    <row r="592" spans="1:18" x14ac:dyDescent="0.3">
      <c r="A592" s="365">
        <v>99</v>
      </c>
      <c r="B592" s="321" t="s">
        <v>1953</v>
      </c>
      <c r="C592" s="146">
        <v>604.1</v>
      </c>
      <c r="F592" s="146">
        <f t="shared" ref="F592:F650" si="84">C592+D592+E592</f>
        <v>604.1</v>
      </c>
      <c r="G592" s="146">
        <v>19</v>
      </c>
      <c r="J592" s="146">
        <f t="shared" si="78"/>
        <v>19</v>
      </c>
      <c r="K592" s="734">
        <f t="shared" si="80"/>
        <v>8.5106382978723406E-3</v>
      </c>
      <c r="L592" s="151">
        <f t="shared" si="83"/>
        <v>36.437872340425528</v>
      </c>
      <c r="M592" s="151">
        <f t="shared" si="79"/>
        <v>8.0163319148936161</v>
      </c>
      <c r="N592" s="151">
        <v>11.396186276373312</v>
      </c>
      <c r="O592" s="151">
        <v>16.388158264711791</v>
      </c>
      <c r="P592" s="794">
        <v>5.5521579448144633</v>
      </c>
      <c r="Q592" s="796">
        <f t="shared" si="81"/>
        <v>6.7680805347288313</v>
      </c>
      <c r="R592" s="725">
        <f t="shared" si="82"/>
        <v>0.10990650631492369</v>
      </c>
    </row>
    <row r="593" spans="1:18" x14ac:dyDescent="0.3">
      <c r="A593" s="365">
        <v>100</v>
      </c>
      <c r="B593" s="321" t="s">
        <v>1954</v>
      </c>
      <c r="C593" s="146">
        <v>464.8</v>
      </c>
      <c r="F593" s="146">
        <f t="shared" si="84"/>
        <v>464.8</v>
      </c>
      <c r="G593" s="146">
        <v>12</v>
      </c>
      <c r="J593" s="146">
        <f t="shared" si="78"/>
        <v>12</v>
      </c>
      <c r="K593" s="734">
        <f t="shared" si="80"/>
        <v>5.3751399776035842E-3</v>
      </c>
      <c r="L593" s="151">
        <f t="shared" si="83"/>
        <v>23.013393057110864</v>
      </c>
      <c r="M593" s="151">
        <f t="shared" si="79"/>
        <v>5.0629464725643905</v>
      </c>
      <c r="N593" s="151">
        <v>7.1975913324463026</v>
      </c>
      <c r="O593" s="151">
        <v>10.350415746133763</v>
      </c>
      <c r="P593" s="794">
        <v>3.5066260704091348</v>
      </c>
      <c r="Q593" s="796">
        <f t="shared" si="81"/>
        <v>4.2745771798287358</v>
      </c>
      <c r="R593" s="725">
        <f t="shared" si="82"/>
        <v>9.0218118214755061E-2</v>
      </c>
    </row>
    <row r="594" spans="1:18" x14ac:dyDescent="0.3">
      <c r="A594" s="365">
        <v>101</v>
      </c>
      <c r="B594" s="321" t="s">
        <v>2180</v>
      </c>
      <c r="C594" s="146">
        <v>83.39</v>
      </c>
      <c r="F594" s="146">
        <f t="shared" si="84"/>
        <v>83.39</v>
      </c>
      <c r="G594" s="146">
        <v>1</v>
      </c>
      <c r="J594" s="146">
        <f t="shared" si="78"/>
        <v>1</v>
      </c>
      <c r="K594" s="734">
        <f t="shared" si="80"/>
        <v>4.4792833146696531E-4</v>
      </c>
      <c r="L594" s="151">
        <f t="shared" si="83"/>
        <v>1.9177827547592385</v>
      </c>
      <c r="M594" s="151">
        <f t="shared" si="79"/>
        <v>0.4219122060470325</v>
      </c>
      <c r="N594" s="151">
        <v>1.1000000000000001</v>
      </c>
      <c r="O594" s="151">
        <v>0.86253464551114689</v>
      </c>
      <c r="P594" s="794">
        <v>0.29221883920076125</v>
      </c>
      <c r="Q594" s="796">
        <f t="shared" si="81"/>
        <v>0.35621476498572796</v>
      </c>
      <c r="R594" s="725">
        <f t="shared" si="82"/>
        <v>4.190488602372202E-2</v>
      </c>
    </row>
    <row r="595" spans="1:18" x14ac:dyDescent="0.3">
      <c r="A595" s="365">
        <v>102</v>
      </c>
      <c r="B595" s="321" t="s">
        <v>1955</v>
      </c>
      <c r="C595" s="146">
        <v>489.6</v>
      </c>
      <c r="F595" s="146">
        <f t="shared" si="84"/>
        <v>489.6</v>
      </c>
      <c r="G595" s="146">
        <v>13</v>
      </c>
      <c r="J595" s="146">
        <f t="shared" si="78"/>
        <v>13</v>
      </c>
      <c r="K595" s="734">
        <f t="shared" si="80"/>
        <v>5.8230683090705494E-3</v>
      </c>
      <c r="L595" s="151">
        <f t="shared" si="83"/>
        <v>24.931175811870101</v>
      </c>
      <c r="M595" s="151">
        <f t="shared" si="79"/>
        <v>5.4848586786114222</v>
      </c>
      <c r="N595" s="151">
        <v>7.7973906101501598</v>
      </c>
      <c r="O595" s="151">
        <v>11.21295039164491</v>
      </c>
      <c r="P595" s="794">
        <v>3.7988449096098957</v>
      </c>
      <c r="Q595" s="796">
        <f t="shared" si="81"/>
        <v>4.6307919448144634</v>
      </c>
      <c r="R595" s="725">
        <f t="shared" si="82"/>
        <v>9.2785600064820922E-2</v>
      </c>
    </row>
    <row r="596" spans="1:18" x14ac:dyDescent="0.3">
      <c r="A596" s="365">
        <v>103</v>
      </c>
      <c r="B596" s="321" t="s">
        <v>1956</v>
      </c>
      <c r="C596" s="146">
        <v>127.92</v>
      </c>
      <c r="F596" s="146">
        <f t="shared" si="84"/>
        <v>127.92</v>
      </c>
      <c r="G596" s="146">
        <v>3</v>
      </c>
      <c r="J596" s="146">
        <f t="shared" si="78"/>
        <v>3</v>
      </c>
      <c r="K596" s="734">
        <f t="shared" si="80"/>
        <v>1.343784994400896E-3</v>
      </c>
      <c r="L596" s="151">
        <f t="shared" si="83"/>
        <v>5.7533482642777161</v>
      </c>
      <c r="M596" s="151">
        <f t="shared" si="79"/>
        <v>1.2657366181410976</v>
      </c>
      <c r="N596" s="151">
        <v>1.7993978331115756</v>
      </c>
      <c r="O596" s="151">
        <v>2.5876039365334407</v>
      </c>
      <c r="P596" s="794">
        <v>0.87665651760228369</v>
      </c>
      <c r="Q596" s="796">
        <f t="shared" si="81"/>
        <v>1.0686442949571839</v>
      </c>
      <c r="R596" s="725">
        <f t="shared" si="82"/>
        <v>8.1952355664122414E-2</v>
      </c>
    </row>
    <row r="597" spans="1:18" x14ac:dyDescent="0.3">
      <c r="A597" s="365">
        <v>104</v>
      </c>
      <c r="B597" s="321" t="s">
        <v>1957</v>
      </c>
      <c r="C597" s="146">
        <v>129.1</v>
      </c>
      <c r="F597" s="146">
        <f t="shared" si="84"/>
        <v>129.1</v>
      </c>
      <c r="G597" s="146">
        <v>4</v>
      </c>
      <c r="J597" s="146">
        <f t="shared" si="78"/>
        <v>4</v>
      </c>
      <c r="K597" s="734">
        <f t="shared" si="80"/>
        <v>1.7917133258678612E-3</v>
      </c>
      <c r="L597" s="151">
        <f t="shared" si="83"/>
        <v>7.6711310190369542</v>
      </c>
      <c r="M597" s="151">
        <f t="shared" si="79"/>
        <v>1.68764882418813</v>
      </c>
      <c r="N597" s="151">
        <v>2.3991971108154342</v>
      </c>
      <c r="O597" s="151">
        <v>3.4501385820445876</v>
      </c>
      <c r="P597" s="794">
        <v>1.168875356803045</v>
      </c>
      <c r="Q597" s="796">
        <f t="shared" si="81"/>
        <v>1.4248590599429118</v>
      </c>
      <c r="R597" s="725">
        <f t="shared" si="82"/>
        <v>0.10827105950482352</v>
      </c>
    </row>
    <row r="598" spans="1:18" x14ac:dyDescent="0.3">
      <c r="A598" s="365">
        <v>105</v>
      </c>
      <c r="B598" s="321" t="s">
        <v>1958</v>
      </c>
      <c r="C598" s="146">
        <v>136.4</v>
      </c>
      <c r="F598" s="146">
        <f t="shared" si="84"/>
        <v>136.4</v>
      </c>
      <c r="G598" s="146">
        <v>4</v>
      </c>
      <c r="J598" s="146">
        <f t="shared" si="78"/>
        <v>4</v>
      </c>
      <c r="K598" s="734">
        <f t="shared" si="80"/>
        <v>1.7917133258678612E-3</v>
      </c>
      <c r="L598" s="151">
        <f t="shared" si="83"/>
        <v>7.6711310190369542</v>
      </c>
      <c r="M598" s="151">
        <f t="shared" si="79"/>
        <v>1.68764882418813</v>
      </c>
      <c r="N598" s="151">
        <v>2.3991971108154342</v>
      </c>
      <c r="O598" s="151">
        <v>3.4501385820445876</v>
      </c>
      <c r="P598" s="794">
        <v>1.168875356803045</v>
      </c>
      <c r="Q598" s="796">
        <f t="shared" si="81"/>
        <v>1.4248590599429118</v>
      </c>
      <c r="R598" s="725">
        <f t="shared" si="82"/>
        <v>0.10247649400346566</v>
      </c>
    </row>
    <row r="599" spans="1:18" x14ac:dyDescent="0.3">
      <c r="A599" s="365">
        <v>106</v>
      </c>
      <c r="B599" s="321" t="s">
        <v>1959</v>
      </c>
      <c r="C599" s="146">
        <v>117.1</v>
      </c>
      <c r="F599" s="146">
        <f t="shared" si="84"/>
        <v>117.1</v>
      </c>
      <c r="G599" s="146">
        <v>4</v>
      </c>
      <c r="J599" s="146">
        <f t="shared" si="78"/>
        <v>4</v>
      </c>
      <c r="K599" s="734">
        <f t="shared" si="80"/>
        <v>1.7917133258678612E-3</v>
      </c>
      <c r="L599" s="151">
        <f t="shared" si="83"/>
        <v>7.6711310190369542</v>
      </c>
      <c r="M599" s="151">
        <f t="shared" si="79"/>
        <v>1.68764882418813</v>
      </c>
      <c r="N599" s="151">
        <v>2.3991971108154342</v>
      </c>
      <c r="O599" s="151">
        <v>3.4501385820445876</v>
      </c>
      <c r="P599" s="794">
        <v>1.168875356803045</v>
      </c>
      <c r="Q599" s="796">
        <f t="shared" si="81"/>
        <v>1.4248590599429118</v>
      </c>
      <c r="R599" s="725">
        <f t="shared" si="82"/>
        <v>0.11936630044468588</v>
      </c>
    </row>
    <row r="600" spans="1:18" x14ac:dyDescent="0.3">
      <c r="A600" s="365">
        <v>107</v>
      </c>
      <c r="B600" s="321" t="s">
        <v>1960</v>
      </c>
      <c r="C600" s="146">
        <v>291.16000000000003</v>
      </c>
      <c r="F600" s="146">
        <f t="shared" si="84"/>
        <v>291.16000000000003</v>
      </c>
      <c r="G600" s="146">
        <v>11</v>
      </c>
      <c r="J600" s="146">
        <f t="shared" si="78"/>
        <v>11</v>
      </c>
      <c r="K600" s="734">
        <f t="shared" si="80"/>
        <v>4.9272116461366181E-3</v>
      </c>
      <c r="L600" s="151">
        <f t="shared" si="83"/>
        <v>21.095610302351623</v>
      </c>
      <c r="M600" s="151">
        <f t="shared" si="79"/>
        <v>4.641034266517357</v>
      </c>
      <c r="N600" s="151">
        <v>6.5977920547424445</v>
      </c>
      <c r="O600" s="151">
        <v>9.4878811006226158</v>
      </c>
      <c r="P600" s="794">
        <v>3.2144072312083734</v>
      </c>
      <c r="Q600" s="796">
        <f t="shared" si="81"/>
        <v>3.9183624148430072</v>
      </c>
      <c r="R600" s="725">
        <f t="shared" si="82"/>
        <v>0.13201996462666563</v>
      </c>
    </row>
    <row r="601" spans="1:18" x14ac:dyDescent="0.3">
      <c r="A601" s="365">
        <v>108</v>
      </c>
      <c r="B601" s="321" t="s">
        <v>1961</v>
      </c>
      <c r="C601" s="146">
        <v>395.1</v>
      </c>
      <c r="D601" s="146">
        <v>60.1</v>
      </c>
      <c r="F601" s="146">
        <f t="shared" si="84"/>
        <v>455.20000000000005</v>
      </c>
      <c r="G601" s="146">
        <v>9</v>
      </c>
      <c r="H601" s="146">
        <v>1</v>
      </c>
      <c r="J601" s="146">
        <f t="shared" si="78"/>
        <v>10</v>
      </c>
      <c r="K601" s="734">
        <f t="shared" si="80"/>
        <v>4.4792833146696529E-3</v>
      </c>
      <c r="L601" s="151">
        <f t="shared" si="83"/>
        <v>19.177827547592386</v>
      </c>
      <c r="M601" s="151">
        <f t="shared" si="79"/>
        <v>4.2191220604703252</v>
      </c>
      <c r="N601" s="151">
        <v>5.9979927770385846</v>
      </c>
      <c r="O601" s="151">
        <v>8.6253464551114689</v>
      </c>
      <c r="P601" s="794">
        <v>2.9221883920076124</v>
      </c>
      <c r="Q601" s="796">
        <f t="shared" si="81"/>
        <v>3.5621476498572799</v>
      </c>
      <c r="R601" s="725">
        <f t="shared" si="82"/>
        <v>7.6767320859362456E-2</v>
      </c>
    </row>
    <row r="602" spans="1:18" x14ac:dyDescent="0.3">
      <c r="A602" s="365">
        <v>109</v>
      </c>
      <c r="B602" s="321" t="s">
        <v>1962</v>
      </c>
      <c r="C602" s="146">
        <v>120</v>
      </c>
      <c r="F602" s="146">
        <f t="shared" si="84"/>
        <v>120</v>
      </c>
      <c r="G602" s="146">
        <v>4</v>
      </c>
      <c r="J602" s="146">
        <f t="shared" si="78"/>
        <v>4</v>
      </c>
      <c r="K602" s="734">
        <f t="shared" si="80"/>
        <v>1.7917133258678612E-3</v>
      </c>
      <c r="L602" s="151">
        <f t="shared" si="83"/>
        <v>7.6711310190369542</v>
      </c>
      <c r="M602" s="151">
        <f t="shared" si="79"/>
        <v>1.68764882418813</v>
      </c>
      <c r="N602" s="151">
        <v>2.3991971108154342</v>
      </c>
      <c r="O602" s="151">
        <v>3.4501385820445876</v>
      </c>
      <c r="P602" s="794">
        <v>1.168875356803045</v>
      </c>
      <c r="Q602" s="796">
        <f t="shared" si="81"/>
        <v>1.4248590599429118</v>
      </c>
      <c r="R602" s="725">
        <f t="shared" si="82"/>
        <v>0.11648161485060597</v>
      </c>
    </row>
    <row r="603" spans="1:18" x14ac:dyDescent="0.3">
      <c r="A603" s="365">
        <v>110</v>
      </c>
      <c r="B603" s="321" t="s">
        <v>1963</v>
      </c>
      <c r="C603" s="146">
        <v>390.8</v>
      </c>
      <c r="F603" s="146">
        <f t="shared" si="84"/>
        <v>390.8</v>
      </c>
      <c r="G603" s="146">
        <v>6</v>
      </c>
      <c r="J603" s="146">
        <f t="shared" si="78"/>
        <v>6</v>
      </c>
      <c r="K603" s="734">
        <f t="shared" si="80"/>
        <v>2.6875699888017921E-3</v>
      </c>
      <c r="L603" s="151">
        <f t="shared" si="83"/>
        <v>11.506696528555432</v>
      </c>
      <c r="M603" s="151">
        <f t="shared" si="79"/>
        <v>2.5314732362821952</v>
      </c>
      <c r="N603" s="151">
        <v>3.5987956662231513</v>
      </c>
      <c r="O603" s="151">
        <v>5.1752078730668813</v>
      </c>
      <c r="P603" s="794">
        <v>1.7533130352045674</v>
      </c>
      <c r="Q603" s="796">
        <f t="shared" si="81"/>
        <v>2.1372885899143679</v>
      </c>
      <c r="R603" s="725">
        <f t="shared" si="82"/>
        <v>5.3650692612868672E-2</v>
      </c>
    </row>
    <row r="604" spans="1:18" x14ac:dyDescent="0.3">
      <c r="A604" s="365">
        <v>111</v>
      </c>
      <c r="B604" s="321" t="s">
        <v>1964</v>
      </c>
      <c r="C604" s="146">
        <v>105.1</v>
      </c>
      <c r="F604" s="146">
        <f t="shared" si="84"/>
        <v>105.1</v>
      </c>
      <c r="G604" s="146">
        <v>3</v>
      </c>
      <c r="J604" s="146">
        <f t="shared" si="78"/>
        <v>3</v>
      </c>
      <c r="K604" s="734">
        <f t="shared" si="80"/>
        <v>1.343784994400896E-3</v>
      </c>
      <c r="L604" s="151">
        <f t="shared" si="83"/>
        <v>5.7533482642777161</v>
      </c>
      <c r="M604" s="151">
        <f t="shared" si="79"/>
        <v>1.2657366181410976</v>
      </c>
      <c r="N604" s="151">
        <v>1.7993978331115756</v>
      </c>
      <c r="O604" s="151">
        <v>2.5876039365334407</v>
      </c>
      <c r="P604" s="794">
        <v>0.87665651760228369</v>
      </c>
      <c r="Q604" s="796">
        <f t="shared" si="81"/>
        <v>1.0686442949571839</v>
      </c>
      <c r="R604" s="725">
        <f t="shared" ref="R604:R635" si="85">(P604+O604+M604+L604)/F604</f>
        <v>9.9746387598045091E-2</v>
      </c>
    </row>
    <row r="605" spans="1:18" x14ac:dyDescent="0.3">
      <c r="A605" s="365">
        <v>112</v>
      </c>
      <c r="B605" s="321" t="s">
        <v>1965</v>
      </c>
      <c r="C605" s="146">
        <v>168.5</v>
      </c>
      <c r="F605" s="146">
        <f t="shared" si="84"/>
        <v>168.5</v>
      </c>
      <c r="G605" s="146">
        <v>4</v>
      </c>
      <c r="J605" s="146">
        <f t="shared" si="78"/>
        <v>4</v>
      </c>
      <c r="K605" s="734">
        <f t="shared" si="80"/>
        <v>1.7917133258678612E-3</v>
      </c>
      <c r="L605" s="151">
        <f t="shared" si="83"/>
        <v>7.6711310190369542</v>
      </c>
      <c r="M605" s="151">
        <f t="shared" si="79"/>
        <v>1.68764882418813</v>
      </c>
      <c r="N605" s="151">
        <v>2.3991971108154342</v>
      </c>
      <c r="O605" s="151">
        <v>3.4501385820445876</v>
      </c>
      <c r="P605" s="794">
        <v>1.168875356803045</v>
      </c>
      <c r="Q605" s="796">
        <f t="shared" si="81"/>
        <v>1.4248590599429118</v>
      </c>
      <c r="R605" s="725">
        <f t="shared" si="85"/>
        <v>8.2954265768977548E-2</v>
      </c>
    </row>
    <row r="606" spans="1:18" x14ac:dyDescent="0.3">
      <c r="A606" s="365">
        <v>113</v>
      </c>
      <c r="B606" s="321" t="s">
        <v>1966</v>
      </c>
      <c r="C606" s="146">
        <v>227.3</v>
      </c>
      <c r="F606" s="146">
        <f t="shared" si="84"/>
        <v>227.3</v>
      </c>
      <c r="G606" s="146">
        <v>5</v>
      </c>
      <c r="J606" s="146">
        <f t="shared" si="78"/>
        <v>5</v>
      </c>
      <c r="K606" s="734">
        <f t="shared" si="80"/>
        <v>2.2396416573348264E-3</v>
      </c>
      <c r="L606" s="151">
        <f t="shared" si="83"/>
        <v>9.5889137737961931</v>
      </c>
      <c r="M606" s="151">
        <f t="shared" si="79"/>
        <v>2.1095610302351626</v>
      </c>
      <c r="N606" s="151">
        <v>3.4988291199391739</v>
      </c>
      <c r="O606" s="151">
        <v>4.3126732275557345</v>
      </c>
      <c r="P606" s="794">
        <v>1.4610941960038062</v>
      </c>
      <c r="Q606" s="796">
        <f t="shared" si="81"/>
        <v>1.78107382492864</v>
      </c>
      <c r="R606" s="725">
        <f t="shared" si="85"/>
        <v>7.6868641564412213E-2</v>
      </c>
    </row>
    <row r="607" spans="1:18" x14ac:dyDescent="0.3">
      <c r="A607" s="365">
        <v>114</v>
      </c>
      <c r="B607" s="321" t="s">
        <v>1968</v>
      </c>
      <c r="C607" s="146">
        <v>1851.82</v>
      </c>
      <c r="F607" s="146">
        <f t="shared" si="84"/>
        <v>1851.82</v>
      </c>
      <c r="G607" s="146">
        <v>40</v>
      </c>
      <c r="J607" s="146">
        <f t="shared" si="78"/>
        <v>40</v>
      </c>
      <c r="K607" s="734">
        <f t="shared" si="80"/>
        <v>1.7917133258678612E-2</v>
      </c>
      <c r="L607" s="151">
        <f t="shared" si="83"/>
        <v>76.711310190369545</v>
      </c>
      <c r="M607" s="151">
        <f t="shared" si="79"/>
        <v>16.876488241881301</v>
      </c>
      <c r="N607" s="151">
        <v>23.991971108154338</v>
      </c>
      <c r="O607" s="151">
        <v>34.501385820445876</v>
      </c>
      <c r="P607" s="794">
        <v>11.68875356803045</v>
      </c>
      <c r="Q607" s="796">
        <f t="shared" si="81"/>
        <v>14.24859059942912</v>
      </c>
      <c r="R607" s="725">
        <f t="shared" si="85"/>
        <v>7.5481384703009566E-2</v>
      </c>
    </row>
    <row r="608" spans="1:18" x14ac:dyDescent="0.3">
      <c r="A608" s="365">
        <v>115</v>
      </c>
      <c r="B608" s="321" t="s">
        <v>1969</v>
      </c>
      <c r="C608" s="146">
        <v>933.25</v>
      </c>
      <c r="F608" s="146">
        <f t="shared" si="84"/>
        <v>933.25</v>
      </c>
      <c r="G608" s="146">
        <v>24</v>
      </c>
      <c r="J608" s="146">
        <f t="shared" si="78"/>
        <v>24</v>
      </c>
      <c r="K608" s="734">
        <f t="shared" si="80"/>
        <v>1.0750279955207168E-2</v>
      </c>
      <c r="L608" s="151">
        <f t="shared" si="83"/>
        <v>46.026786114221728</v>
      </c>
      <c r="M608" s="151">
        <f t="shared" si="79"/>
        <v>10.125892945128781</v>
      </c>
      <c r="N608" s="151">
        <v>14.395182664892605</v>
      </c>
      <c r="O608" s="151">
        <v>20.700831492267525</v>
      </c>
      <c r="P608" s="794">
        <v>7.0132521408182695</v>
      </c>
      <c r="Q608" s="796">
        <f t="shared" si="81"/>
        <v>8.5491543596574715</v>
      </c>
      <c r="R608" s="725">
        <f t="shared" si="85"/>
        <v>8.9865269426666283E-2</v>
      </c>
    </row>
    <row r="609" spans="1:18" x14ac:dyDescent="0.3">
      <c r="A609" s="365">
        <v>116</v>
      </c>
      <c r="B609" s="321" t="s">
        <v>1970</v>
      </c>
      <c r="C609" s="146">
        <v>1158.5</v>
      </c>
      <c r="F609" s="146">
        <f t="shared" si="84"/>
        <v>1158.5</v>
      </c>
      <c r="G609" s="146">
        <v>27</v>
      </c>
      <c r="J609" s="146">
        <f t="shared" si="78"/>
        <v>27</v>
      </c>
      <c r="K609" s="734">
        <f t="shared" si="80"/>
        <v>1.2094064949608064E-2</v>
      </c>
      <c r="L609" s="151">
        <f t="shared" si="83"/>
        <v>51.78013437849944</v>
      </c>
      <c r="M609" s="151">
        <f t="shared" si="79"/>
        <v>11.391629563269877</v>
      </c>
      <c r="N609" s="151">
        <v>16.194580498004179</v>
      </c>
      <c r="O609" s="151">
        <v>23.288435428800963</v>
      </c>
      <c r="P609" s="794">
        <v>7.8899086584205538</v>
      </c>
      <c r="Q609" s="796">
        <f t="shared" si="81"/>
        <v>9.6177986546146563</v>
      </c>
      <c r="R609" s="725">
        <f t="shared" si="85"/>
        <v>8.1441612454890663E-2</v>
      </c>
    </row>
    <row r="610" spans="1:18" x14ac:dyDescent="0.3">
      <c r="A610" s="365">
        <v>117</v>
      </c>
      <c r="B610" s="321" t="s">
        <v>1971</v>
      </c>
      <c r="C610" s="146">
        <v>3663.95</v>
      </c>
      <c r="E610" s="146">
        <v>111.7</v>
      </c>
      <c r="F610" s="146">
        <f t="shared" si="84"/>
        <v>3775.6499999999996</v>
      </c>
      <c r="G610" s="146">
        <v>70</v>
      </c>
      <c r="I610" s="146">
        <v>1</v>
      </c>
      <c r="J610" s="146">
        <f t="shared" si="78"/>
        <v>71</v>
      </c>
      <c r="K610" s="734">
        <f t="shared" si="80"/>
        <v>3.1802911534154536E-2</v>
      </c>
      <c r="L610" s="151">
        <f t="shared" si="83"/>
        <v>136.16257558790593</v>
      </c>
      <c r="M610" s="151">
        <f t="shared" si="79"/>
        <v>29.955766629339305</v>
      </c>
      <c r="N610" s="151">
        <v>42.58574871697396</v>
      </c>
      <c r="O610" s="151">
        <v>61.239959831291429</v>
      </c>
      <c r="P610" s="794">
        <v>20.747537583254044</v>
      </c>
      <c r="Q610" s="796">
        <f t="shared" si="81"/>
        <v>25.291248313986681</v>
      </c>
      <c r="R610" s="725">
        <f t="shared" si="85"/>
        <v>6.5712086563052913E-2</v>
      </c>
    </row>
    <row r="611" spans="1:18" x14ac:dyDescent="0.3">
      <c r="A611" s="365">
        <v>118</v>
      </c>
      <c r="B611" s="321" t="s">
        <v>1972</v>
      </c>
      <c r="C611" s="146">
        <v>79.3</v>
      </c>
      <c r="F611" s="146">
        <f t="shared" si="84"/>
        <v>79.3</v>
      </c>
      <c r="G611" s="146">
        <v>2</v>
      </c>
      <c r="J611" s="146">
        <f t="shared" ref="J611:J660" si="86">G611+H611+I611</f>
        <v>2</v>
      </c>
      <c r="K611" s="734">
        <f t="shared" si="80"/>
        <v>8.9585666293393062E-4</v>
      </c>
      <c r="L611" s="151">
        <f t="shared" si="83"/>
        <v>3.8355655095184771</v>
      </c>
      <c r="M611" s="151">
        <f t="shared" si="79"/>
        <v>0.843824412094065</v>
      </c>
      <c r="N611" s="151">
        <v>1.1995985554077171</v>
      </c>
      <c r="O611" s="151">
        <v>1.7250692910222938</v>
      </c>
      <c r="P611" s="794">
        <v>0.5844376784015225</v>
      </c>
      <c r="Q611" s="796">
        <f t="shared" si="81"/>
        <v>0.71242952997145592</v>
      </c>
      <c r="R611" s="725">
        <f t="shared" si="85"/>
        <v>8.8132369369941468E-2</v>
      </c>
    </row>
    <row r="612" spans="1:18" x14ac:dyDescent="0.3">
      <c r="A612" s="365">
        <v>119</v>
      </c>
      <c r="B612" s="321" t="s">
        <v>1973</v>
      </c>
      <c r="C612" s="146">
        <v>377.9</v>
      </c>
      <c r="F612" s="146">
        <f t="shared" si="84"/>
        <v>377.9</v>
      </c>
      <c r="G612" s="146">
        <v>8</v>
      </c>
      <c r="J612" s="146">
        <f t="shared" si="86"/>
        <v>8</v>
      </c>
      <c r="K612" s="734">
        <f t="shared" si="80"/>
        <v>3.5834266517357225E-3</v>
      </c>
      <c r="L612" s="151">
        <f t="shared" si="83"/>
        <v>15.342262038073908</v>
      </c>
      <c r="M612" s="151">
        <f t="shared" si="79"/>
        <v>3.37529764837626</v>
      </c>
      <c r="N612" s="151">
        <v>4.7983942216308684</v>
      </c>
      <c r="O612" s="151">
        <v>6.9002771640891751</v>
      </c>
      <c r="P612" s="794">
        <v>2.33775071360609</v>
      </c>
      <c r="Q612" s="796">
        <f t="shared" si="81"/>
        <v>2.8497181198858237</v>
      </c>
      <c r="R612" s="725">
        <f t="shared" si="85"/>
        <v>7.3976151267915943E-2</v>
      </c>
    </row>
    <row r="613" spans="1:18" x14ac:dyDescent="0.3">
      <c r="A613" s="365">
        <v>120</v>
      </c>
      <c r="B613" s="321" t="s">
        <v>1974</v>
      </c>
      <c r="C613" s="146">
        <v>86.1</v>
      </c>
      <c r="F613" s="146">
        <f t="shared" si="84"/>
        <v>86.1</v>
      </c>
      <c r="G613" s="146">
        <v>2</v>
      </c>
      <c r="J613" s="146">
        <f t="shared" si="86"/>
        <v>2</v>
      </c>
      <c r="K613" s="734">
        <f t="shared" si="80"/>
        <v>8.9585666293393062E-4</v>
      </c>
      <c r="L613" s="151">
        <f t="shared" si="83"/>
        <v>3.8355655095184771</v>
      </c>
      <c r="M613" s="151">
        <f t="shared" ref="M613:M670" si="87">L613*0.22</f>
        <v>0.843824412094065</v>
      </c>
      <c r="N613" s="151">
        <v>1.1995985554077171</v>
      </c>
      <c r="O613" s="151">
        <v>1.7250692910222938</v>
      </c>
      <c r="P613" s="794">
        <v>0.5844376784015225</v>
      </c>
      <c r="Q613" s="796">
        <f t="shared" si="81"/>
        <v>0.71242952997145592</v>
      </c>
      <c r="R613" s="725">
        <f t="shared" si="85"/>
        <v>8.1171857038749809E-2</v>
      </c>
    </row>
    <row r="614" spans="1:18" x14ac:dyDescent="0.3">
      <c r="A614" s="365">
        <v>121</v>
      </c>
      <c r="B614" s="321" t="s">
        <v>1975</v>
      </c>
      <c r="C614" s="146">
        <v>59.7</v>
      </c>
      <c r="F614" s="146">
        <f t="shared" si="84"/>
        <v>59.7</v>
      </c>
      <c r="G614" s="146">
        <v>2</v>
      </c>
      <c r="J614" s="146">
        <f t="shared" si="86"/>
        <v>2</v>
      </c>
      <c r="K614" s="734">
        <f t="shared" si="80"/>
        <v>8.9585666293393062E-4</v>
      </c>
      <c r="L614" s="151">
        <f t="shared" si="83"/>
        <v>3.8355655095184771</v>
      </c>
      <c r="M614" s="151">
        <f t="shared" si="87"/>
        <v>0.843824412094065</v>
      </c>
      <c r="N614" s="151">
        <v>1.1995985554077171</v>
      </c>
      <c r="O614" s="151">
        <v>1.7250692910222938</v>
      </c>
      <c r="P614" s="794">
        <v>0.5844376784015225</v>
      </c>
      <c r="Q614" s="796">
        <f t="shared" si="81"/>
        <v>0.71242952997145592</v>
      </c>
      <c r="R614" s="725">
        <f t="shared" si="85"/>
        <v>0.11706694959859895</v>
      </c>
    </row>
    <row r="615" spans="1:18" x14ac:dyDescent="0.3">
      <c r="A615" s="365">
        <v>122</v>
      </c>
      <c r="B615" s="321" t="s">
        <v>1976</v>
      </c>
      <c r="C615" s="146">
        <v>66.099999999999994</v>
      </c>
      <c r="F615" s="146">
        <f t="shared" si="84"/>
        <v>66.099999999999994</v>
      </c>
      <c r="G615" s="146">
        <v>2</v>
      </c>
      <c r="J615" s="146">
        <f t="shared" si="86"/>
        <v>2</v>
      </c>
      <c r="K615" s="734">
        <f t="shared" si="80"/>
        <v>8.9585666293393062E-4</v>
      </c>
      <c r="L615" s="151">
        <f t="shared" si="83"/>
        <v>3.8355655095184771</v>
      </c>
      <c r="M615" s="151">
        <f t="shared" si="87"/>
        <v>0.843824412094065</v>
      </c>
      <c r="N615" s="151">
        <v>1.1995985554077171</v>
      </c>
      <c r="O615" s="151">
        <v>1.7250692910222938</v>
      </c>
      <c r="P615" s="794">
        <v>0.5844376784015225</v>
      </c>
      <c r="Q615" s="796">
        <f t="shared" si="81"/>
        <v>0.71242952997145592</v>
      </c>
      <c r="R615" s="725">
        <f t="shared" si="85"/>
        <v>0.1057321768689313</v>
      </c>
    </row>
    <row r="616" spans="1:18" x14ac:dyDescent="0.3">
      <c r="A616" s="365">
        <v>123</v>
      </c>
      <c r="B616" s="321" t="s">
        <v>1977</v>
      </c>
      <c r="C616" s="146">
        <v>111.6</v>
      </c>
      <c r="F616" s="146">
        <f t="shared" si="84"/>
        <v>111.6</v>
      </c>
      <c r="G616" s="146">
        <v>2</v>
      </c>
      <c r="J616" s="146">
        <f t="shared" si="86"/>
        <v>2</v>
      </c>
      <c r="K616" s="734">
        <f t="shared" si="80"/>
        <v>8.9585666293393062E-4</v>
      </c>
      <c r="L616" s="151">
        <f t="shared" si="83"/>
        <v>3.8355655095184771</v>
      </c>
      <c r="M616" s="151">
        <f t="shared" si="87"/>
        <v>0.843824412094065</v>
      </c>
      <c r="N616" s="151">
        <v>1.1995985554077171</v>
      </c>
      <c r="O616" s="151">
        <v>1.7250692910222938</v>
      </c>
      <c r="P616" s="794">
        <v>0.5844376784015225</v>
      </c>
      <c r="Q616" s="796">
        <f t="shared" si="81"/>
        <v>0.71242952997145592</v>
      </c>
      <c r="R616" s="725">
        <f t="shared" si="85"/>
        <v>6.2624524113229024E-2</v>
      </c>
    </row>
    <row r="617" spans="1:18" x14ac:dyDescent="0.3">
      <c r="A617" s="365">
        <v>124</v>
      </c>
      <c r="B617" s="321" t="s">
        <v>1978</v>
      </c>
      <c r="C617" s="146">
        <v>119.2</v>
      </c>
      <c r="F617" s="146">
        <f t="shared" si="84"/>
        <v>119.2</v>
      </c>
      <c r="G617" s="146">
        <v>4</v>
      </c>
      <c r="J617" s="146">
        <f t="shared" si="86"/>
        <v>4</v>
      </c>
      <c r="K617" s="734">
        <f t="shared" si="80"/>
        <v>1.7917133258678612E-3</v>
      </c>
      <c r="L617" s="151">
        <f t="shared" si="83"/>
        <v>7.6711310190369542</v>
      </c>
      <c r="M617" s="151">
        <f t="shared" si="87"/>
        <v>1.68764882418813</v>
      </c>
      <c r="N617" s="151">
        <v>2.3991971108154342</v>
      </c>
      <c r="O617" s="151">
        <v>3.4501385820445876</v>
      </c>
      <c r="P617" s="794">
        <v>1.168875356803045</v>
      </c>
      <c r="Q617" s="796">
        <f t="shared" si="81"/>
        <v>1.4248590599429118</v>
      </c>
      <c r="R617" s="725">
        <f t="shared" si="85"/>
        <v>0.11726337065497244</v>
      </c>
    </row>
    <row r="618" spans="1:18" x14ac:dyDescent="0.3">
      <c r="A618" s="365">
        <v>125</v>
      </c>
      <c r="B618" s="321" t="s">
        <v>1980</v>
      </c>
      <c r="C618" s="146">
        <v>67</v>
      </c>
      <c r="F618" s="146">
        <f t="shared" si="84"/>
        <v>67</v>
      </c>
      <c r="G618" s="146">
        <v>2</v>
      </c>
      <c r="J618" s="146">
        <f t="shared" si="86"/>
        <v>2</v>
      </c>
      <c r="K618" s="734">
        <f t="shared" si="80"/>
        <v>8.9585666293393062E-4</v>
      </c>
      <c r="L618" s="151">
        <f t="shared" si="83"/>
        <v>3.8355655095184771</v>
      </c>
      <c r="M618" s="151">
        <f t="shared" si="87"/>
        <v>0.843824412094065</v>
      </c>
      <c r="N618" s="151">
        <v>1.1995985554077171</v>
      </c>
      <c r="O618" s="151">
        <v>1.7250692910222938</v>
      </c>
      <c r="P618" s="794">
        <v>0.5844376784015225</v>
      </c>
      <c r="Q618" s="796">
        <f t="shared" si="81"/>
        <v>0.71242952997145592</v>
      </c>
      <c r="R618" s="725">
        <f t="shared" si="85"/>
        <v>0.10431189389606504</v>
      </c>
    </row>
    <row r="619" spans="1:18" x14ac:dyDescent="0.3">
      <c r="A619" s="365">
        <v>126</v>
      </c>
      <c r="B619" s="321" t="s">
        <v>1981</v>
      </c>
      <c r="C619" s="146">
        <v>212.2</v>
      </c>
      <c r="F619" s="146">
        <f t="shared" si="84"/>
        <v>212.2</v>
      </c>
      <c r="G619" s="146">
        <v>6</v>
      </c>
      <c r="J619" s="146">
        <f t="shared" si="86"/>
        <v>6</v>
      </c>
      <c r="K619" s="734">
        <f t="shared" si="80"/>
        <v>2.6875699888017921E-3</v>
      </c>
      <c r="L619" s="151">
        <f t="shared" si="83"/>
        <v>11.506696528555432</v>
      </c>
      <c r="M619" s="151">
        <f t="shared" si="87"/>
        <v>2.5314732362821952</v>
      </c>
      <c r="N619" s="151">
        <v>3.5987956662231513</v>
      </c>
      <c r="O619" s="151">
        <v>5.1752078730668813</v>
      </c>
      <c r="P619" s="794">
        <v>1.7533130352045674</v>
      </c>
      <c r="Q619" s="796">
        <f t="shared" si="81"/>
        <v>2.1372885899143679</v>
      </c>
      <c r="R619" s="725">
        <f t="shared" si="85"/>
        <v>9.8806270844057867E-2</v>
      </c>
    </row>
    <row r="620" spans="1:18" x14ac:dyDescent="0.3">
      <c r="A620" s="365">
        <v>127</v>
      </c>
      <c r="B620" s="321" t="s">
        <v>1983</v>
      </c>
      <c r="C620" s="146">
        <v>466.8</v>
      </c>
      <c r="F620" s="146">
        <f t="shared" si="84"/>
        <v>466.8</v>
      </c>
      <c r="G620" s="146">
        <v>12</v>
      </c>
      <c r="J620" s="146">
        <f t="shared" si="86"/>
        <v>12</v>
      </c>
      <c r="K620" s="734">
        <f t="shared" si="80"/>
        <v>5.3751399776035842E-3</v>
      </c>
      <c r="L620" s="151">
        <f t="shared" si="83"/>
        <v>23.013393057110864</v>
      </c>
      <c r="M620" s="151">
        <f t="shared" si="87"/>
        <v>5.0629464725643905</v>
      </c>
      <c r="N620" s="151">
        <v>7.1975913324463026</v>
      </c>
      <c r="O620" s="151">
        <v>10.350415746133763</v>
      </c>
      <c r="P620" s="794">
        <v>3.5066260704091348</v>
      </c>
      <c r="Q620" s="796">
        <f t="shared" si="81"/>
        <v>4.2745771798287358</v>
      </c>
      <c r="R620" s="725">
        <f t="shared" si="85"/>
        <v>8.983157957630282E-2</v>
      </c>
    </row>
    <row r="621" spans="1:18" x14ac:dyDescent="0.3">
      <c r="A621" s="365">
        <v>128</v>
      </c>
      <c r="B621" s="321" t="s">
        <v>1984</v>
      </c>
      <c r="C621" s="146">
        <v>681.36</v>
      </c>
      <c r="F621" s="146">
        <f t="shared" si="84"/>
        <v>681.36</v>
      </c>
      <c r="G621" s="146">
        <v>16</v>
      </c>
      <c r="J621" s="146">
        <f t="shared" si="86"/>
        <v>16</v>
      </c>
      <c r="K621" s="734">
        <f t="shared" si="80"/>
        <v>7.166853303471445E-3</v>
      </c>
      <c r="L621" s="151">
        <f t="shared" si="83"/>
        <v>30.684524076147817</v>
      </c>
      <c r="M621" s="151">
        <f t="shared" si="87"/>
        <v>6.75059529675252</v>
      </c>
      <c r="N621" s="151">
        <v>9.5967884432617367</v>
      </c>
      <c r="O621" s="151">
        <v>13.80055432817835</v>
      </c>
      <c r="P621" s="794">
        <v>4.67550142721218</v>
      </c>
      <c r="Q621" s="796">
        <f t="shared" si="81"/>
        <v>5.6994362397716474</v>
      </c>
      <c r="R621" s="725">
        <f t="shared" si="85"/>
        <v>8.2058199965203221E-2</v>
      </c>
    </row>
    <row r="622" spans="1:18" x14ac:dyDescent="0.3">
      <c r="A622" s="365">
        <v>129</v>
      </c>
      <c r="B622" s="321" t="s">
        <v>1985</v>
      </c>
      <c r="C622" s="146">
        <v>504.2</v>
      </c>
      <c r="F622" s="146">
        <f t="shared" si="84"/>
        <v>504.2</v>
      </c>
      <c r="G622" s="146">
        <v>12</v>
      </c>
      <c r="J622" s="146">
        <f t="shared" si="86"/>
        <v>12</v>
      </c>
      <c r="K622" s="734">
        <f t="shared" si="80"/>
        <v>5.3751399776035842E-3</v>
      </c>
      <c r="L622" s="151">
        <f t="shared" si="83"/>
        <v>23.013393057110864</v>
      </c>
      <c r="M622" s="151">
        <f t="shared" si="87"/>
        <v>5.0629464725643905</v>
      </c>
      <c r="N622" s="151">
        <v>7.1975913324463026</v>
      </c>
      <c r="O622" s="151">
        <v>10.350415746133763</v>
      </c>
      <c r="P622" s="794">
        <v>3.5066260704091348</v>
      </c>
      <c r="Q622" s="796">
        <f t="shared" si="81"/>
        <v>4.2745771798287358</v>
      </c>
      <c r="R622" s="725">
        <f t="shared" si="85"/>
        <v>8.3168150230500115E-2</v>
      </c>
    </row>
    <row r="623" spans="1:18" x14ac:dyDescent="0.3">
      <c r="A623" s="365">
        <v>130</v>
      </c>
      <c r="B623" s="321" t="s">
        <v>1986</v>
      </c>
      <c r="C623" s="146">
        <v>166.6</v>
      </c>
      <c r="F623" s="146">
        <f t="shared" si="84"/>
        <v>166.6</v>
      </c>
      <c r="G623" s="146">
        <v>4</v>
      </c>
      <c r="J623" s="146">
        <f t="shared" si="86"/>
        <v>4</v>
      </c>
      <c r="K623" s="734">
        <f t="shared" ref="K623:K667" si="88">2/4465*J623</f>
        <v>1.7917133258678612E-3</v>
      </c>
      <c r="L623" s="151">
        <f t="shared" si="83"/>
        <v>7.6711310190369542</v>
      </c>
      <c r="M623" s="151">
        <f t="shared" si="87"/>
        <v>1.68764882418813</v>
      </c>
      <c r="N623" s="151">
        <v>2.3991971108154342</v>
      </c>
      <c r="O623" s="151">
        <v>3.4501385820445876</v>
      </c>
      <c r="P623" s="794">
        <v>1.168875356803045</v>
      </c>
      <c r="Q623" s="796">
        <f t="shared" si="81"/>
        <v>1.4248590599429118</v>
      </c>
      <c r="R623" s="725">
        <f t="shared" si="85"/>
        <v>8.3900322821564927E-2</v>
      </c>
    </row>
    <row r="624" spans="1:18" x14ac:dyDescent="0.3">
      <c r="A624" s="365">
        <v>131</v>
      </c>
      <c r="B624" s="321" t="s">
        <v>1987</v>
      </c>
      <c r="C624" s="146">
        <v>37.799999999999997</v>
      </c>
      <c r="F624" s="146">
        <f t="shared" si="84"/>
        <v>37.799999999999997</v>
      </c>
      <c r="G624" s="146">
        <v>2</v>
      </c>
      <c r="J624" s="146">
        <f t="shared" si="86"/>
        <v>2</v>
      </c>
      <c r="K624" s="734">
        <f t="shared" si="88"/>
        <v>8.9585666293393062E-4</v>
      </c>
      <c r="L624" s="151">
        <f t="shared" si="83"/>
        <v>3.8355655095184771</v>
      </c>
      <c r="M624" s="151">
        <f t="shared" si="87"/>
        <v>0.843824412094065</v>
      </c>
      <c r="N624" s="151">
        <v>1.1995985554077171</v>
      </c>
      <c r="O624" s="151">
        <v>1.7250692910222938</v>
      </c>
      <c r="P624" s="794">
        <v>0.5844376784015225</v>
      </c>
      <c r="Q624" s="796">
        <f t="shared" si="81"/>
        <v>0.71242952997145592</v>
      </c>
      <c r="R624" s="725">
        <f t="shared" si="85"/>
        <v>0.184891452143819</v>
      </c>
    </row>
    <row r="625" spans="1:22" x14ac:dyDescent="0.3">
      <c r="A625" s="365">
        <v>132</v>
      </c>
      <c r="B625" s="321" t="s">
        <v>1989</v>
      </c>
      <c r="C625" s="146">
        <v>146.19999999999999</v>
      </c>
      <c r="F625" s="146">
        <f t="shared" si="84"/>
        <v>146.19999999999999</v>
      </c>
      <c r="G625" s="146">
        <v>4</v>
      </c>
      <c r="J625" s="146">
        <f t="shared" si="86"/>
        <v>4</v>
      </c>
      <c r="K625" s="734">
        <f t="shared" si="88"/>
        <v>1.7917133258678612E-3</v>
      </c>
      <c r="L625" s="151">
        <f t="shared" si="83"/>
        <v>7.6711310190369542</v>
      </c>
      <c r="M625" s="151">
        <f t="shared" si="87"/>
        <v>1.68764882418813</v>
      </c>
      <c r="N625" s="151">
        <v>2.3991971108154342</v>
      </c>
      <c r="O625" s="151">
        <v>3.4501385820445876</v>
      </c>
      <c r="P625" s="794">
        <v>1.168875356803045</v>
      </c>
      <c r="Q625" s="796">
        <f t="shared" si="81"/>
        <v>1.4248590599429118</v>
      </c>
      <c r="R625" s="725">
        <f t="shared" si="85"/>
        <v>9.5607344610620495E-2</v>
      </c>
    </row>
    <row r="626" spans="1:22" x14ac:dyDescent="0.3">
      <c r="A626" s="365">
        <v>133</v>
      </c>
      <c r="B626" s="321" t="s">
        <v>1990</v>
      </c>
      <c r="C626" s="146">
        <v>73</v>
      </c>
      <c r="F626" s="146">
        <f t="shared" si="84"/>
        <v>73</v>
      </c>
      <c r="G626" s="146">
        <v>2</v>
      </c>
      <c r="J626" s="146">
        <f t="shared" si="86"/>
        <v>2</v>
      </c>
      <c r="K626" s="734">
        <f t="shared" si="88"/>
        <v>8.9585666293393062E-4</v>
      </c>
      <c r="L626" s="151">
        <f t="shared" si="83"/>
        <v>3.8355655095184771</v>
      </c>
      <c r="M626" s="151">
        <f t="shared" si="87"/>
        <v>0.843824412094065</v>
      </c>
      <c r="N626" s="151">
        <v>1.1995985554077171</v>
      </c>
      <c r="O626" s="151">
        <v>1.7250692910222938</v>
      </c>
      <c r="P626" s="794">
        <v>0.5844376784015225</v>
      </c>
      <c r="Q626" s="796">
        <f t="shared" si="81"/>
        <v>0.71242952997145592</v>
      </c>
      <c r="R626" s="725">
        <f t="shared" si="85"/>
        <v>9.573831357584052E-2</v>
      </c>
    </row>
    <row r="627" spans="1:22" x14ac:dyDescent="0.3">
      <c r="A627" s="365">
        <v>134</v>
      </c>
      <c r="B627" s="321" t="s">
        <v>1991</v>
      </c>
      <c r="C627" s="146">
        <v>110</v>
      </c>
      <c r="F627" s="146">
        <f t="shared" si="84"/>
        <v>110</v>
      </c>
      <c r="G627" s="146">
        <v>4</v>
      </c>
      <c r="J627" s="146">
        <f t="shared" si="86"/>
        <v>4</v>
      </c>
      <c r="K627" s="734">
        <f t="shared" si="88"/>
        <v>1.7917133258678612E-3</v>
      </c>
      <c r="L627" s="151">
        <f t="shared" si="83"/>
        <v>7.6711310190369542</v>
      </c>
      <c r="M627" s="151">
        <f t="shared" si="87"/>
        <v>1.68764882418813</v>
      </c>
      <c r="N627" s="151">
        <v>2.3991971108154342</v>
      </c>
      <c r="O627" s="151">
        <v>3.4501385820445876</v>
      </c>
      <c r="P627" s="794">
        <v>1.168875356803045</v>
      </c>
      <c r="Q627" s="796">
        <f t="shared" si="81"/>
        <v>1.4248590599429118</v>
      </c>
      <c r="R627" s="725">
        <f t="shared" si="85"/>
        <v>0.12707085256429743</v>
      </c>
    </row>
    <row r="628" spans="1:22" x14ac:dyDescent="0.3">
      <c r="A628" s="365">
        <v>135</v>
      </c>
      <c r="B628" s="321" t="s">
        <v>1992</v>
      </c>
      <c r="C628" s="146">
        <v>382</v>
      </c>
      <c r="F628" s="146">
        <f t="shared" si="84"/>
        <v>382</v>
      </c>
      <c r="G628" s="146">
        <v>10</v>
      </c>
      <c r="J628" s="146">
        <f t="shared" si="86"/>
        <v>10</v>
      </c>
      <c r="K628" s="734">
        <f t="shared" si="88"/>
        <v>4.4792833146696529E-3</v>
      </c>
      <c r="L628" s="151">
        <f t="shared" si="83"/>
        <v>19.177827547592386</v>
      </c>
      <c r="M628" s="151">
        <f t="shared" si="87"/>
        <v>4.2191220604703252</v>
      </c>
      <c r="N628" s="151">
        <v>5.9979927770385846</v>
      </c>
      <c r="O628" s="151">
        <v>8.6253464551114689</v>
      </c>
      <c r="P628" s="794">
        <v>2.9221883920076124</v>
      </c>
      <c r="Q628" s="796">
        <f t="shared" ref="Q628:Q661" si="89">P628*1.219</f>
        <v>3.5621476498572799</v>
      </c>
      <c r="R628" s="725">
        <f t="shared" si="85"/>
        <v>9.1477707997858093E-2</v>
      </c>
      <c r="S628" s="165">
        <v>1.2954119885823028</v>
      </c>
      <c r="T628" s="165">
        <v>0.47632298820171276</v>
      </c>
      <c r="U628" s="165">
        <v>0.59979927770385855</v>
      </c>
      <c r="V628" s="165">
        <v>0.1718934348239772</v>
      </c>
    </row>
    <row r="629" spans="1:22" x14ac:dyDescent="0.3">
      <c r="A629" s="365">
        <v>136</v>
      </c>
      <c r="B629" s="321" t="s">
        <v>1993</v>
      </c>
      <c r="C629" s="146">
        <v>226.9</v>
      </c>
      <c r="F629" s="146">
        <f t="shared" si="84"/>
        <v>226.9</v>
      </c>
      <c r="G629" s="146">
        <v>9</v>
      </c>
      <c r="J629" s="146">
        <f t="shared" si="86"/>
        <v>9</v>
      </c>
      <c r="K629" s="734">
        <f t="shared" si="88"/>
        <v>4.0313549832026877E-3</v>
      </c>
      <c r="L629" s="151">
        <f t="shared" si="83"/>
        <v>17.260044792833146</v>
      </c>
      <c r="M629" s="151">
        <f t="shared" si="87"/>
        <v>3.7972098544232922</v>
      </c>
      <c r="N629" s="151">
        <v>5.3981934993347265</v>
      </c>
      <c r="O629" s="151">
        <v>7.762811809600322</v>
      </c>
      <c r="P629" s="794">
        <v>2.629969552806851</v>
      </c>
      <c r="Q629" s="796">
        <f t="shared" si="89"/>
        <v>3.2059328848715514</v>
      </c>
      <c r="R629" s="725">
        <f t="shared" si="85"/>
        <v>0.13860747470102958</v>
      </c>
    </row>
    <row r="630" spans="1:22" x14ac:dyDescent="0.3">
      <c r="A630" s="365">
        <v>137</v>
      </c>
      <c r="B630" s="321" t="s">
        <v>1994</v>
      </c>
      <c r="C630" s="146">
        <v>428.31</v>
      </c>
      <c r="F630" s="146">
        <f t="shared" si="84"/>
        <v>428.31</v>
      </c>
      <c r="G630" s="146">
        <v>10</v>
      </c>
      <c r="J630" s="146">
        <f t="shared" si="86"/>
        <v>10</v>
      </c>
      <c r="K630" s="734">
        <f t="shared" si="88"/>
        <v>4.4792833146696529E-3</v>
      </c>
      <c r="L630" s="151">
        <f t="shared" si="83"/>
        <v>19.177827547592386</v>
      </c>
      <c r="M630" s="151">
        <f t="shared" si="87"/>
        <v>4.2191220604703252</v>
      </c>
      <c r="N630" s="151">
        <v>5.9979927770385846</v>
      </c>
      <c r="O630" s="151">
        <v>8.6253464551114689</v>
      </c>
      <c r="P630" s="794">
        <v>2.9221883920076124</v>
      </c>
      <c r="Q630" s="796">
        <f t="shared" si="89"/>
        <v>3.5621476498572799</v>
      </c>
      <c r="R630" s="725">
        <f t="shared" si="85"/>
        <v>8.1586898403450292E-2</v>
      </c>
    </row>
    <row r="631" spans="1:22" x14ac:dyDescent="0.3">
      <c r="A631" s="365">
        <v>138</v>
      </c>
      <c r="B631" s="321" t="s">
        <v>1995</v>
      </c>
      <c r="C631" s="146">
        <v>744.3</v>
      </c>
      <c r="F631" s="146">
        <f t="shared" si="84"/>
        <v>744.3</v>
      </c>
      <c r="G631" s="146">
        <v>14</v>
      </c>
      <c r="J631" s="146">
        <f t="shared" si="86"/>
        <v>14</v>
      </c>
      <c r="K631" s="734">
        <f t="shared" si="88"/>
        <v>6.2709966405375146E-3</v>
      </c>
      <c r="L631" s="151">
        <f t="shared" si="83"/>
        <v>26.848958566629342</v>
      </c>
      <c r="M631" s="151">
        <f t="shared" si="87"/>
        <v>5.9067708846584557</v>
      </c>
      <c r="N631" s="151">
        <v>8.3971898878540205</v>
      </c>
      <c r="O631" s="151">
        <v>12.075485037156055</v>
      </c>
      <c r="P631" s="794">
        <v>4.0910637488106572</v>
      </c>
      <c r="Q631" s="796">
        <f t="shared" si="89"/>
        <v>4.9870067098001911</v>
      </c>
      <c r="R631" s="725">
        <f t="shared" si="85"/>
        <v>6.5729246590426588E-2</v>
      </c>
    </row>
    <row r="632" spans="1:22" x14ac:dyDescent="0.3">
      <c r="A632" s="365">
        <v>139</v>
      </c>
      <c r="B632" s="321" t="s">
        <v>1996</v>
      </c>
      <c r="C632" s="146">
        <v>1084.5899999999999</v>
      </c>
      <c r="F632" s="146">
        <f t="shared" si="84"/>
        <v>1084.5899999999999</v>
      </c>
      <c r="G632" s="146">
        <v>27</v>
      </c>
      <c r="J632" s="146">
        <f t="shared" si="86"/>
        <v>27</v>
      </c>
      <c r="K632" s="734">
        <f t="shared" si="88"/>
        <v>1.2094064949608064E-2</v>
      </c>
      <c r="L632" s="151">
        <f t="shared" si="83"/>
        <v>51.78013437849944</v>
      </c>
      <c r="M632" s="151">
        <f t="shared" si="87"/>
        <v>11.391629563269877</v>
      </c>
      <c r="N632" s="151">
        <v>16.194580498004179</v>
      </c>
      <c r="O632" s="151">
        <v>23.288435428800963</v>
      </c>
      <c r="P632" s="794">
        <v>7.8899086584205538</v>
      </c>
      <c r="Q632" s="796">
        <f t="shared" si="89"/>
        <v>9.6177986546146563</v>
      </c>
      <c r="R632" s="725">
        <f t="shared" si="85"/>
        <v>8.6991497274537699E-2</v>
      </c>
    </row>
    <row r="633" spans="1:22" x14ac:dyDescent="0.3">
      <c r="A633" s="365">
        <v>140</v>
      </c>
      <c r="B633" s="321" t="s">
        <v>1997</v>
      </c>
      <c r="C633" s="146">
        <v>1069.71</v>
      </c>
      <c r="F633" s="146">
        <f t="shared" si="84"/>
        <v>1069.71</v>
      </c>
      <c r="G633" s="146">
        <v>24</v>
      </c>
      <c r="J633" s="146">
        <f t="shared" si="86"/>
        <v>24</v>
      </c>
      <c r="K633" s="734">
        <f t="shared" si="88"/>
        <v>1.0750279955207168E-2</v>
      </c>
      <c r="L633" s="151">
        <f t="shared" si="83"/>
        <v>46.026786114221728</v>
      </c>
      <c r="M633" s="151">
        <f t="shared" si="87"/>
        <v>10.125892945128781</v>
      </c>
      <c r="N633" s="151">
        <v>14.395182664892605</v>
      </c>
      <c r="O633" s="151">
        <v>20.700831492267525</v>
      </c>
      <c r="P633" s="794">
        <v>7.0132521408182695</v>
      </c>
      <c r="Q633" s="796">
        <f t="shared" si="89"/>
        <v>8.5491543596574715</v>
      </c>
      <c r="R633" s="725">
        <f t="shared" si="85"/>
        <v>7.8401401026854292E-2</v>
      </c>
    </row>
    <row r="634" spans="1:22" x14ac:dyDescent="0.3">
      <c r="A634" s="365">
        <v>141</v>
      </c>
      <c r="B634" s="321" t="s">
        <v>1998</v>
      </c>
      <c r="C634" s="146">
        <v>196.8</v>
      </c>
      <c r="F634" s="146">
        <f t="shared" si="84"/>
        <v>196.8</v>
      </c>
      <c r="G634" s="146">
        <v>5</v>
      </c>
      <c r="J634" s="146">
        <f t="shared" si="86"/>
        <v>5</v>
      </c>
      <c r="K634" s="734">
        <f t="shared" si="88"/>
        <v>2.2396416573348264E-3</v>
      </c>
      <c r="L634" s="151">
        <f t="shared" si="83"/>
        <v>9.5889137737961931</v>
      </c>
      <c r="M634" s="151">
        <f t="shared" si="87"/>
        <v>2.1095610302351626</v>
      </c>
      <c r="N634" s="151">
        <v>2.9989963885192923</v>
      </c>
      <c r="O634" s="151">
        <v>4.3126732275557345</v>
      </c>
      <c r="P634" s="794">
        <v>1.4610941960038062</v>
      </c>
      <c r="Q634" s="796">
        <f t="shared" si="89"/>
        <v>1.78107382492864</v>
      </c>
      <c r="R634" s="725">
        <f t="shared" si="85"/>
        <v>8.8781718636132601E-2</v>
      </c>
    </row>
    <row r="635" spans="1:22" x14ac:dyDescent="0.3">
      <c r="A635" s="365">
        <v>142</v>
      </c>
      <c r="B635" s="321" t="s">
        <v>1999</v>
      </c>
      <c r="C635" s="146">
        <v>625.9</v>
      </c>
      <c r="F635" s="146">
        <f t="shared" si="84"/>
        <v>625.9</v>
      </c>
      <c r="G635" s="146">
        <v>32</v>
      </c>
      <c r="J635" s="146">
        <f t="shared" si="86"/>
        <v>32</v>
      </c>
      <c r="K635" s="734">
        <f t="shared" si="88"/>
        <v>1.433370660694289E-2</v>
      </c>
      <c r="L635" s="151">
        <f t="shared" si="83"/>
        <v>61.369048152295633</v>
      </c>
      <c r="M635" s="151">
        <f t="shared" si="87"/>
        <v>13.50119059350504</v>
      </c>
      <c r="N635" s="151">
        <v>19.193576886523473</v>
      </c>
      <c r="O635" s="151">
        <v>27.601108656356701</v>
      </c>
      <c r="P635" s="794">
        <v>9.35100285442436</v>
      </c>
      <c r="Q635" s="796">
        <f t="shared" si="89"/>
        <v>11.398872479543295</v>
      </c>
      <c r="R635" s="725">
        <f t="shared" si="85"/>
        <v>0.178658492181789</v>
      </c>
    </row>
    <row r="636" spans="1:22" x14ac:dyDescent="0.3">
      <c r="A636" s="365">
        <v>143</v>
      </c>
      <c r="B636" s="321" t="s">
        <v>2001</v>
      </c>
      <c r="C636" s="146">
        <v>561.25</v>
      </c>
      <c r="F636" s="146">
        <f t="shared" si="84"/>
        <v>561.25</v>
      </c>
      <c r="G636" s="146">
        <v>12</v>
      </c>
      <c r="J636" s="146">
        <f t="shared" si="86"/>
        <v>12</v>
      </c>
      <c r="K636" s="734">
        <f t="shared" si="88"/>
        <v>5.3751399776035842E-3</v>
      </c>
      <c r="L636" s="151">
        <f t="shared" si="83"/>
        <v>23.013393057110864</v>
      </c>
      <c r="M636" s="151">
        <f t="shared" si="87"/>
        <v>5.0629464725643905</v>
      </c>
      <c r="N636" s="151">
        <v>7.1975913324463026</v>
      </c>
      <c r="O636" s="151">
        <v>10.350415746133763</v>
      </c>
      <c r="P636" s="794">
        <v>3.5066260704091348</v>
      </c>
      <c r="Q636" s="796">
        <f t="shared" si="89"/>
        <v>4.2745771798287358</v>
      </c>
      <c r="R636" s="725">
        <f t="shared" ref="R636:R668" si="90">(P636+O636+M636+L636)/F636</f>
        <v>7.4714265204843033E-2</v>
      </c>
    </row>
    <row r="637" spans="1:22" x14ac:dyDescent="0.3">
      <c r="A637" s="365">
        <v>144</v>
      </c>
      <c r="B637" s="321" t="s">
        <v>2002</v>
      </c>
      <c r="C637" s="146">
        <v>122.9</v>
      </c>
      <c r="F637" s="146">
        <f t="shared" si="84"/>
        <v>122.9</v>
      </c>
      <c r="G637" s="146">
        <v>4</v>
      </c>
      <c r="J637" s="146">
        <f t="shared" si="86"/>
        <v>4</v>
      </c>
      <c r="K637" s="734">
        <f t="shared" si="88"/>
        <v>1.7917133258678612E-3</v>
      </c>
      <c r="L637" s="151">
        <f t="shared" si="83"/>
        <v>7.6711310190369542</v>
      </c>
      <c r="M637" s="151">
        <f t="shared" si="87"/>
        <v>1.68764882418813</v>
      </c>
      <c r="N637" s="151">
        <v>2.3991971108154342</v>
      </c>
      <c r="O637" s="151">
        <v>3.4501385820445876</v>
      </c>
      <c r="P637" s="794">
        <v>1.168875356803045</v>
      </c>
      <c r="Q637" s="796">
        <f t="shared" si="89"/>
        <v>1.4248590599429118</v>
      </c>
      <c r="R637" s="725">
        <f t="shared" si="90"/>
        <v>0.11373306576137279</v>
      </c>
    </row>
    <row r="638" spans="1:22" x14ac:dyDescent="0.3">
      <c r="A638" s="365">
        <v>145</v>
      </c>
      <c r="B638" s="321" t="s">
        <v>2003</v>
      </c>
      <c r="C638" s="146">
        <v>82.5</v>
      </c>
      <c r="F638" s="146">
        <f t="shared" si="84"/>
        <v>82.5</v>
      </c>
      <c r="G638" s="146">
        <v>2</v>
      </c>
      <c r="J638" s="146">
        <f t="shared" si="86"/>
        <v>2</v>
      </c>
      <c r="K638" s="734">
        <f t="shared" si="88"/>
        <v>8.9585666293393062E-4</v>
      </c>
      <c r="L638" s="151">
        <f t="shared" si="83"/>
        <v>3.8355655095184771</v>
      </c>
      <c r="M638" s="151">
        <f t="shared" si="87"/>
        <v>0.843824412094065</v>
      </c>
      <c r="N638" s="151">
        <v>1.3995316479756699</v>
      </c>
      <c r="O638" s="151">
        <v>1.7250692910222938</v>
      </c>
      <c r="P638" s="794">
        <v>0.5844376784015225</v>
      </c>
      <c r="Q638" s="796">
        <f t="shared" si="89"/>
        <v>0.71242952997145592</v>
      </c>
      <c r="R638" s="725">
        <f t="shared" si="90"/>
        <v>8.4713901709531608E-2</v>
      </c>
    </row>
    <row r="639" spans="1:22" x14ac:dyDescent="0.3">
      <c r="A639" s="365">
        <v>146</v>
      </c>
      <c r="B639" s="321" t="s">
        <v>2004</v>
      </c>
      <c r="C639" s="146">
        <v>118.7</v>
      </c>
      <c r="F639" s="146">
        <f t="shared" si="84"/>
        <v>118.7</v>
      </c>
      <c r="G639" s="146">
        <v>3</v>
      </c>
      <c r="J639" s="146">
        <f t="shared" si="86"/>
        <v>3</v>
      </c>
      <c r="K639" s="734">
        <f t="shared" si="88"/>
        <v>1.343784994400896E-3</v>
      </c>
      <c r="L639" s="151">
        <f t="shared" si="83"/>
        <v>5.7533482642777161</v>
      </c>
      <c r="M639" s="151">
        <f t="shared" si="87"/>
        <v>1.2657366181410976</v>
      </c>
      <c r="N639" s="151">
        <v>1.7993978331115756</v>
      </c>
      <c r="O639" s="151">
        <v>2.5876039365334407</v>
      </c>
      <c r="P639" s="794">
        <v>0.87665651760228369</v>
      </c>
      <c r="Q639" s="796">
        <f t="shared" si="89"/>
        <v>1.0686442949571839</v>
      </c>
      <c r="R639" s="725">
        <f t="shared" si="90"/>
        <v>8.831798935597758E-2</v>
      </c>
    </row>
    <row r="640" spans="1:22" x14ac:dyDescent="0.3">
      <c r="A640" s="365">
        <v>147</v>
      </c>
      <c r="B640" s="321" t="s">
        <v>2005</v>
      </c>
      <c r="C640" s="146">
        <v>113.8</v>
      </c>
      <c r="F640" s="146">
        <f t="shared" si="84"/>
        <v>113.8</v>
      </c>
      <c r="G640" s="146">
        <v>3</v>
      </c>
      <c r="J640" s="146">
        <f t="shared" si="86"/>
        <v>3</v>
      </c>
      <c r="K640" s="734">
        <f t="shared" si="88"/>
        <v>1.343784994400896E-3</v>
      </c>
      <c r="L640" s="151">
        <f t="shared" si="83"/>
        <v>5.7533482642777161</v>
      </c>
      <c r="M640" s="151">
        <f t="shared" si="87"/>
        <v>1.2657366181410976</v>
      </c>
      <c r="N640" s="151">
        <v>1.7993978331115756</v>
      </c>
      <c r="O640" s="151">
        <v>2.5876039365334407</v>
      </c>
      <c r="P640" s="794">
        <v>0.87665651760228369</v>
      </c>
      <c r="Q640" s="796">
        <f t="shared" si="89"/>
        <v>1.0686442949571839</v>
      </c>
      <c r="R640" s="725">
        <f t="shared" si="90"/>
        <v>9.212078503123497E-2</v>
      </c>
    </row>
    <row r="641" spans="1:18" x14ac:dyDescent="0.3">
      <c r="A641" s="365">
        <v>148</v>
      </c>
      <c r="B641" s="321" t="s">
        <v>2006</v>
      </c>
      <c r="C641" s="146">
        <v>294</v>
      </c>
      <c r="F641" s="146">
        <f t="shared" si="84"/>
        <v>294</v>
      </c>
      <c r="G641" s="146">
        <v>6</v>
      </c>
      <c r="J641" s="146">
        <f t="shared" si="86"/>
        <v>6</v>
      </c>
      <c r="K641" s="734">
        <f t="shared" si="88"/>
        <v>2.6875699888017921E-3</v>
      </c>
      <c r="L641" s="151">
        <f t="shared" si="83"/>
        <v>11.506696528555432</v>
      </c>
      <c r="M641" s="151">
        <f t="shared" si="87"/>
        <v>2.5314732362821952</v>
      </c>
      <c r="N641" s="151">
        <v>3.5987956662231513</v>
      </c>
      <c r="O641" s="151">
        <v>5.1752078730668813</v>
      </c>
      <c r="P641" s="794">
        <v>1.7533130352045674</v>
      </c>
      <c r="Q641" s="796">
        <f t="shared" si="89"/>
        <v>2.1372885899143679</v>
      </c>
      <c r="R641" s="725">
        <f t="shared" si="90"/>
        <v>7.13152743983302E-2</v>
      </c>
    </row>
    <row r="642" spans="1:18" x14ac:dyDescent="0.3">
      <c r="A642" s="365">
        <v>149</v>
      </c>
      <c r="B642" s="321" t="s">
        <v>2007</v>
      </c>
      <c r="C642" s="146">
        <v>38.6</v>
      </c>
      <c r="F642" s="146">
        <f t="shared" si="84"/>
        <v>38.6</v>
      </c>
      <c r="G642" s="146">
        <v>3</v>
      </c>
      <c r="J642" s="146">
        <f t="shared" si="86"/>
        <v>3</v>
      </c>
      <c r="K642" s="734">
        <f t="shared" si="88"/>
        <v>1.343784994400896E-3</v>
      </c>
      <c r="L642" s="151">
        <f t="shared" si="83"/>
        <v>5.7533482642777161</v>
      </c>
      <c r="M642" s="151">
        <f t="shared" si="87"/>
        <v>1.2657366181410976</v>
      </c>
      <c r="N642" s="151">
        <v>1.7993978331115756</v>
      </c>
      <c r="O642" s="151">
        <v>2.5876039365334407</v>
      </c>
      <c r="P642" s="794">
        <v>0.87665651760228369</v>
      </c>
      <c r="Q642" s="796">
        <f t="shared" si="89"/>
        <v>1.0686442949571839</v>
      </c>
      <c r="R642" s="725">
        <f t="shared" si="90"/>
        <v>0.27158925742369272</v>
      </c>
    </row>
    <row r="643" spans="1:18" x14ac:dyDescent="0.3">
      <c r="A643" s="365">
        <v>150</v>
      </c>
      <c r="B643" s="321" t="s">
        <v>2008</v>
      </c>
      <c r="C643" s="146">
        <v>295.8</v>
      </c>
      <c r="F643" s="146">
        <f t="shared" si="84"/>
        <v>295.8</v>
      </c>
      <c r="G643" s="146">
        <v>10</v>
      </c>
      <c r="J643" s="146">
        <f t="shared" si="86"/>
        <v>10</v>
      </c>
      <c r="K643" s="734">
        <f t="shared" si="88"/>
        <v>4.4792833146696529E-3</v>
      </c>
      <c r="L643" s="151">
        <f t="shared" si="83"/>
        <v>19.177827547592386</v>
      </c>
      <c r="M643" s="151">
        <f t="shared" si="87"/>
        <v>4.2191220604703252</v>
      </c>
      <c r="N643" s="151">
        <v>5.9979927770385846</v>
      </c>
      <c r="O643" s="151">
        <v>8.6253464551114689</v>
      </c>
      <c r="P643" s="794">
        <v>2.9221883920076124</v>
      </c>
      <c r="Q643" s="796">
        <f t="shared" si="89"/>
        <v>3.5621476498572799</v>
      </c>
      <c r="R643" s="725">
        <f t="shared" si="90"/>
        <v>0.11813551201887015</v>
      </c>
    </row>
    <row r="644" spans="1:18" x14ac:dyDescent="0.3">
      <c r="A644" s="365">
        <v>151</v>
      </c>
      <c r="B644" s="321" t="s">
        <v>2156</v>
      </c>
      <c r="C644" s="146">
        <v>2745.3</v>
      </c>
      <c r="E644" s="146">
        <v>209</v>
      </c>
      <c r="F644" s="146">
        <f t="shared" si="84"/>
        <v>2954.3</v>
      </c>
      <c r="G644" s="146">
        <v>88</v>
      </c>
      <c r="I644" s="146">
        <v>4</v>
      </c>
      <c r="J644" s="146">
        <f t="shared" si="86"/>
        <v>92</v>
      </c>
      <c r="K644" s="734">
        <f t="shared" si="88"/>
        <v>4.1209406494960805E-2</v>
      </c>
      <c r="L644" s="151">
        <f t="shared" si="83"/>
        <v>176.43601343784994</v>
      </c>
      <c r="M644" s="151">
        <f t="shared" si="87"/>
        <v>38.815922956326986</v>
      </c>
      <c r="N644" s="151">
        <v>55.181533548754985</v>
      </c>
      <c r="O644" s="151">
        <v>79.353187387025514</v>
      </c>
      <c r="P644" s="794">
        <v>26.884133206470032</v>
      </c>
      <c r="Q644" s="796">
        <f t="shared" si="89"/>
        <v>32.771758378686975</v>
      </c>
      <c r="R644" s="725">
        <f t="shared" si="90"/>
        <v>0.1088207890152227</v>
      </c>
    </row>
    <row r="645" spans="1:18" x14ac:dyDescent="0.3">
      <c r="A645" s="365">
        <v>152</v>
      </c>
      <c r="B645" s="321" t="s">
        <v>1146</v>
      </c>
      <c r="C645" s="146">
        <v>601.58000000000004</v>
      </c>
      <c r="F645" s="146">
        <f t="shared" si="84"/>
        <v>601.58000000000004</v>
      </c>
      <c r="G645" s="146">
        <v>16</v>
      </c>
      <c r="J645" s="146">
        <f t="shared" si="86"/>
        <v>16</v>
      </c>
      <c r="K645" s="734">
        <f t="shared" si="88"/>
        <v>7.166853303471445E-3</v>
      </c>
      <c r="L645" s="151">
        <f t="shared" si="83"/>
        <v>30.684524076147817</v>
      </c>
      <c r="M645" s="151">
        <f t="shared" si="87"/>
        <v>6.75059529675252</v>
      </c>
      <c r="N645" s="151">
        <v>9.5967884432617367</v>
      </c>
      <c r="O645" s="151">
        <v>13.80055432817835</v>
      </c>
      <c r="P645" s="794">
        <v>4.67550142721218</v>
      </c>
      <c r="Q645" s="796">
        <f t="shared" si="89"/>
        <v>5.6994362397716474</v>
      </c>
      <c r="R645" s="725">
        <f t="shared" si="90"/>
        <v>9.2940548436269255E-2</v>
      </c>
    </row>
    <row r="646" spans="1:18" x14ac:dyDescent="0.3">
      <c r="A646" s="365">
        <v>153</v>
      </c>
      <c r="B646" s="321" t="s">
        <v>1147</v>
      </c>
      <c r="C646" s="146">
        <v>392.31</v>
      </c>
      <c r="F646" s="146">
        <f t="shared" si="84"/>
        <v>392.31</v>
      </c>
      <c r="G646" s="146">
        <v>9</v>
      </c>
      <c r="J646" s="146">
        <f t="shared" si="86"/>
        <v>9</v>
      </c>
      <c r="K646" s="734">
        <f t="shared" si="88"/>
        <v>4.0313549832026877E-3</v>
      </c>
      <c r="L646" s="151">
        <f t="shared" si="83"/>
        <v>17.260044792833146</v>
      </c>
      <c r="M646" s="151">
        <f t="shared" si="87"/>
        <v>3.7972098544232922</v>
      </c>
      <c r="N646" s="151">
        <v>5.3981934993347265</v>
      </c>
      <c r="O646" s="151">
        <v>7.762811809600322</v>
      </c>
      <c r="P646" s="794">
        <v>2.629969552806851</v>
      </c>
      <c r="Q646" s="796">
        <f t="shared" si="89"/>
        <v>3.2059328848715514</v>
      </c>
      <c r="R646" s="725">
        <f t="shared" si="90"/>
        <v>8.0166286889611818E-2</v>
      </c>
    </row>
    <row r="647" spans="1:18" x14ac:dyDescent="0.3">
      <c r="A647" s="365">
        <v>154</v>
      </c>
      <c r="B647" s="321" t="s">
        <v>1148</v>
      </c>
      <c r="C647" s="146">
        <v>600.88</v>
      </c>
      <c r="F647" s="146">
        <f t="shared" si="84"/>
        <v>600.88</v>
      </c>
      <c r="G647" s="146">
        <v>17</v>
      </c>
      <c r="J647" s="146">
        <f t="shared" si="86"/>
        <v>17</v>
      </c>
      <c r="K647" s="734">
        <f t="shared" si="88"/>
        <v>7.6147816349384102E-3</v>
      </c>
      <c r="L647" s="151">
        <f t="shared" ref="L647:L710" si="91">K647*4281.45</f>
        <v>32.602306830907054</v>
      </c>
      <c r="M647" s="151">
        <f t="shared" si="87"/>
        <v>7.1725075027995517</v>
      </c>
      <c r="N647" s="151">
        <v>10.196587720965594</v>
      </c>
      <c r="O647" s="151">
        <v>14.663088973689495</v>
      </c>
      <c r="P647" s="794">
        <v>4.9677202664129405</v>
      </c>
      <c r="Q647" s="796">
        <f t="shared" si="89"/>
        <v>6.0556510047573751</v>
      </c>
      <c r="R647" s="725">
        <f t="shared" si="90"/>
        <v>9.8864371544749433E-2</v>
      </c>
    </row>
    <row r="648" spans="1:18" x14ac:dyDescent="0.3">
      <c r="A648" s="365">
        <v>155</v>
      </c>
      <c r="B648" s="321" t="s">
        <v>1149</v>
      </c>
      <c r="C648" s="146">
        <v>307.3</v>
      </c>
      <c r="F648" s="146">
        <f t="shared" si="84"/>
        <v>307.3</v>
      </c>
      <c r="G648" s="146">
        <v>7</v>
      </c>
      <c r="J648" s="146">
        <f t="shared" si="86"/>
        <v>7</v>
      </c>
      <c r="K648" s="734">
        <f t="shared" si="88"/>
        <v>3.1354983202687573E-3</v>
      </c>
      <c r="L648" s="151">
        <f t="shared" si="91"/>
        <v>13.424479283314671</v>
      </c>
      <c r="M648" s="151">
        <f t="shared" si="87"/>
        <v>2.9533854423292278</v>
      </c>
      <c r="N648" s="151">
        <v>4.1985949439270103</v>
      </c>
      <c r="O648" s="151">
        <v>6.0377425185780274</v>
      </c>
      <c r="P648" s="794">
        <v>2.0455318744053286</v>
      </c>
      <c r="Q648" s="796">
        <f t="shared" si="89"/>
        <v>2.4935033549000956</v>
      </c>
      <c r="R648" s="725">
        <f t="shared" si="90"/>
        <v>7.9600192380824122E-2</v>
      </c>
    </row>
    <row r="649" spans="1:18" x14ac:dyDescent="0.3">
      <c r="A649" s="365">
        <v>156</v>
      </c>
      <c r="B649" s="321" t="s">
        <v>1150</v>
      </c>
      <c r="C649" s="146">
        <v>763</v>
      </c>
      <c r="E649" s="146">
        <v>37.1</v>
      </c>
      <c r="F649" s="146">
        <f t="shared" si="84"/>
        <v>800.1</v>
      </c>
      <c r="G649" s="146">
        <v>22</v>
      </c>
      <c r="I649" s="146">
        <v>1</v>
      </c>
      <c r="J649" s="146">
        <f t="shared" si="86"/>
        <v>23</v>
      </c>
      <c r="K649" s="734">
        <f t="shared" si="88"/>
        <v>1.0302351623740201E-2</v>
      </c>
      <c r="L649" s="151">
        <f t="shared" si="91"/>
        <v>44.109003359462484</v>
      </c>
      <c r="M649" s="151">
        <f t="shared" si="87"/>
        <v>9.7039807390817465</v>
      </c>
      <c r="N649" s="151">
        <v>13.795383387188746</v>
      </c>
      <c r="O649" s="151">
        <v>19.838296846756378</v>
      </c>
      <c r="P649" s="794">
        <v>6.7210333016175081</v>
      </c>
      <c r="Q649" s="796">
        <f t="shared" si="89"/>
        <v>8.1929395946717438</v>
      </c>
      <c r="R649" s="725">
        <f t="shared" si="90"/>
        <v>0.10045283620412211</v>
      </c>
    </row>
    <row r="650" spans="1:18" x14ac:dyDescent="0.3">
      <c r="A650" s="365">
        <v>157</v>
      </c>
      <c r="B650" s="321" t="s">
        <v>1151</v>
      </c>
      <c r="C650" s="146">
        <v>325.2</v>
      </c>
      <c r="F650" s="146">
        <f t="shared" si="84"/>
        <v>325.2</v>
      </c>
      <c r="G650" s="146">
        <v>8</v>
      </c>
      <c r="J650" s="146">
        <f t="shared" si="86"/>
        <v>8</v>
      </c>
      <c r="K650" s="734">
        <f t="shared" si="88"/>
        <v>3.5834266517357225E-3</v>
      </c>
      <c r="L650" s="151">
        <f t="shared" si="91"/>
        <v>15.342262038073908</v>
      </c>
      <c r="M650" s="151">
        <f t="shared" si="87"/>
        <v>3.37529764837626</v>
      </c>
      <c r="N650" s="151">
        <v>4.7983942216308684</v>
      </c>
      <c r="O650" s="151">
        <v>6.9002771640891751</v>
      </c>
      <c r="P650" s="794">
        <v>2.33775071360609</v>
      </c>
      <c r="Q650" s="796">
        <f t="shared" si="89"/>
        <v>2.8497181198858237</v>
      </c>
      <c r="R650" s="725">
        <f t="shared" si="90"/>
        <v>8.5964291402661236E-2</v>
      </c>
    </row>
    <row r="651" spans="1:18" x14ac:dyDescent="0.3">
      <c r="A651" s="365">
        <v>158</v>
      </c>
      <c r="B651" s="321" t="s">
        <v>1152</v>
      </c>
      <c r="C651" s="146">
        <v>366.35</v>
      </c>
      <c r="E651" s="146">
        <v>53.9</v>
      </c>
      <c r="F651" s="146">
        <f t="shared" ref="F651:F667" si="92">C651+D651+E651</f>
        <v>420.25</v>
      </c>
      <c r="G651" s="146">
        <v>13</v>
      </c>
      <c r="I651" s="146">
        <v>2</v>
      </c>
      <c r="J651" s="146">
        <f t="shared" si="86"/>
        <v>15</v>
      </c>
      <c r="K651" s="734">
        <f t="shared" si="88"/>
        <v>6.7189249720044798E-3</v>
      </c>
      <c r="L651" s="151">
        <f t="shared" si="91"/>
        <v>28.766741321388579</v>
      </c>
      <c r="M651" s="151">
        <f t="shared" si="87"/>
        <v>6.3286830907054874</v>
      </c>
      <c r="N651" s="151">
        <v>8.9969891655578778</v>
      </c>
      <c r="O651" s="151">
        <v>12.938019682667202</v>
      </c>
      <c r="P651" s="794">
        <v>4.3832825880114186</v>
      </c>
      <c r="Q651" s="796">
        <f t="shared" si="89"/>
        <v>5.3432214747859197</v>
      </c>
      <c r="R651" s="725">
        <f t="shared" si="90"/>
        <v>0.12472748764490825</v>
      </c>
    </row>
    <row r="652" spans="1:18" x14ac:dyDescent="0.3">
      <c r="A652" s="365">
        <v>159</v>
      </c>
      <c r="B652" s="321" t="s">
        <v>1153</v>
      </c>
      <c r="C652" s="146">
        <v>468.48</v>
      </c>
      <c r="F652" s="146">
        <f t="shared" si="92"/>
        <v>468.48</v>
      </c>
      <c r="G652" s="146">
        <v>17</v>
      </c>
      <c r="J652" s="146">
        <f t="shared" si="86"/>
        <v>17</v>
      </c>
      <c r="K652" s="734">
        <f t="shared" si="88"/>
        <v>7.6147816349384102E-3</v>
      </c>
      <c r="L652" s="151">
        <f t="shared" si="91"/>
        <v>32.602306830907054</v>
      </c>
      <c r="M652" s="151">
        <f t="shared" si="87"/>
        <v>7.1725075027995517</v>
      </c>
      <c r="N652" s="151">
        <v>10.196587720965594</v>
      </c>
      <c r="O652" s="151">
        <v>14.663088973689495</v>
      </c>
      <c r="P652" s="794">
        <v>4.9677202664129405</v>
      </c>
      <c r="Q652" s="796">
        <f t="shared" si="89"/>
        <v>6.0556510047573751</v>
      </c>
      <c r="R652" s="725">
        <f t="shared" si="90"/>
        <v>0.12680503665857462</v>
      </c>
    </row>
    <row r="653" spans="1:18" x14ac:dyDescent="0.3">
      <c r="A653" s="365">
        <v>160</v>
      </c>
      <c r="B653" s="321" t="s">
        <v>1154</v>
      </c>
      <c r="C653" s="146">
        <v>996.98</v>
      </c>
      <c r="E653" s="146">
        <v>29.1</v>
      </c>
      <c r="F653" s="146">
        <f t="shared" si="92"/>
        <v>1026.08</v>
      </c>
      <c r="G653" s="146">
        <v>33</v>
      </c>
      <c r="I653" s="146">
        <v>1</v>
      </c>
      <c r="J653" s="146">
        <f t="shared" si="86"/>
        <v>34</v>
      </c>
      <c r="K653" s="734">
        <f t="shared" si="88"/>
        <v>1.522956326987682E-2</v>
      </c>
      <c r="L653" s="151">
        <f t="shared" si="91"/>
        <v>65.204613661814108</v>
      </c>
      <c r="M653" s="151">
        <f t="shared" si="87"/>
        <v>14.345015005599103</v>
      </c>
      <c r="N653" s="151">
        <v>20.393175441931188</v>
      </c>
      <c r="O653" s="151">
        <v>29.326177947378991</v>
      </c>
      <c r="P653" s="794">
        <v>9.935440532825881</v>
      </c>
      <c r="Q653" s="796">
        <f t="shared" si="89"/>
        <v>12.11130200951475</v>
      </c>
      <c r="R653" s="725">
        <f t="shared" si="90"/>
        <v>0.11579140724662608</v>
      </c>
    </row>
    <row r="654" spans="1:18" x14ac:dyDescent="0.3">
      <c r="A654" s="365">
        <v>161</v>
      </c>
      <c r="B654" s="321" t="s">
        <v>1166</v>
      </c>
      <c r="C654" s="146">
        <v>1115.1199999999999</v>
      </c>
      <c r="E654" s="146">
        <v>126.9</v>
      </c>
      <c r="F654" s="146">
        <f t="shared" si="92"/>
        <v>1242.02</v>
      </c>
      <c r="G654" s="146">
        <v>26</v>
      </c>
      <c r="I654" s="146">
        <v>2</v>
      </c>
      <c r="J654" s="146">
        <f t="shared" si="86"/>
        <v>28</v>
      </c>
      <c r="K654" s="734">
        <f t="shared" si="88"/>
        <v>1.2541993281075029E-2</v>
      </c>
      <c r="L654" s="151">
        <f t="shared" si="91"/>
        <v>53.697917133258684</v>
      </c>
      <c r="M654" s="151">
        <f t="shared" si="87"/>
        <v>11.813541769316911</v>
      </c>
      <c r="N654" s="151">
        <v>16.794379775708041</v>
      </c>
      <c r="O654" s="151">
        <v>24.150970074312109</v>
      </c>
      <c r="P654" s="794">
        <v>8.1821274976213143</v>
      </c>
      <c r="Q654" s="796">
        <f t="shared" si="89"/>
        <v>9.9740134196003822</v>
      </c>
      <c r="R654" s="725">
        <f t="shared" si="90"/>
        <v>7.8778567554877554E-2</v>
      </c>
    </row>
    <row r="655" spans="1:18" x14ac:dyDescent="0.3">
      <c r="A655" s="365">
        <v>162</v>
      </c>
      <c r="B655" s="321" t="s">
        <v>1231</v>
      </c>
      <c r="C655" s="146">
        <v>678.82</v>
      </c>
      <c r="E655" s="146">
        <v>148.19999999999999</v>
      </c>
      <c r="F655" s="146">
        <f t="shared" si="92"/>
        <v>827.02</v>
      </c>
      <c r="G655" s="146">
        <v>22</v>
      </c>
      <c r="I655" s="146">
        <v>4</v>
      </c>
      <c r="J655" s="146">
        <f t="shared" si="86"/>
        <v>26</v>
      </c>
      <c r="K655" s="734">
        <f t="shared" si="88"/>
        <v>1.1646136618141099E-2</v>
      </c>
      <c r="L655" s="151">
        <f t="shared" si="91"/>
        <v>49.862351623740203</v>
      </c>
      <c r="M655" s="151">
        <f t="shared" si="87"/>
        <v>10.969717357222844</v>
      </c>
      <c r="N655" s="151">
        <v>15.59478122030032</v>
      </c>
      <c r="O655" s="151">
        <v>22.425900783289819</v>
      </c>
      <c r="P655" s="794">
        <v>7.5976898192197915</v>
      </c>
      <c r="Q655" s="796">
        <f t="shared" si="89"/>
        <v>9.2615838896289269</v>
      </c>
      <c r="R655" s="725">
        <f t="shared" si="90"/>
        <v>0.10985908391994469</v>
      </c>
    </row>
    <row r="656" spans="1:18" x14ac:dyDescent="0.3">
      <c r="A656" s="365">
        <v>163</v>
      </c>
      <c r="B656" s="321" t="s">
        <v>1232</v>
      </c>
      <c r="C656" s="146">
        <v>487.41</v>
      </c>
      <c r="F656" s="146">
        <f t="shared" si="92"/>
        <v>487.41</v>
      </c>
      <c r="G656" s="146">
        <v>12</v>
      </c>
      <c r="J656" s="146">
        <f t="shared" si="86"/>
        <v>12</v>
      </c>
      <c r="K656" s="734">
        <f t="shared" si="88"/>
        <v>5.3751399776035842E-3</v>
      </c>
      <c r="L656" s="151">
        <f t="shared" si="91"/>
        <v>23.013393057110864</v>
      </c>
      <c r="M656" s="151">
        <f t="shared" si="87"/>
        <v>5.0629464725643905</v>
      </c>
      <c r="N656" s="151">
        <v>7.1975913324463026</v>
      </c>
      <c r="O656" s="151">
        <v>10.350415746133763</v>
      </c>
      <c r="P656" s="794">
        <v>3.5066260704091348</v>
      </c>
      <c r="Q656" s="796">
        <f t="shared" si="89"/>
        <v>4.2745771798287358</v>
      </c>
      <c r="R656" s="725">
        <f t="shared" si="90"/>
        <v>8.6033075534392309E-2</v>
      </c>
    </row>
    <row r="657" spans="1:18" x14ac:dyDescent="0.3">
      <c r="A657" s="365">
        <v>164</v>
      </c>
      <c r="B657" s="321" t="s">
        <v>1233</v>
      </c>
      <c r="C657" s="146">
        <v>436.5</v>
      </c>
      <c r="D657" s="146">
        <v>103.3</v>
      </c>
      <c r="E657" s="146">
        <v>145.19999999999999</v>
      </c>
      <c r="F657" s="146">
        <f t="shared" si="92"/>
        <v>685</v>
      </c>
      <c r="G657" s="146">
        <v>8</v>
      </c>
      <c r="H657" s="146">
        <v>1</v>
      </c>
      <c r="I657" s="146">
        <v>2</v>
      </c>
      <c r="J657" s="146">
        <f t="shared" si="86"/>
        <v>11</v>
      </c>
      <c r="K657" s="734">
        <f t="shared" si="88"/>
        <v>4.9272116461366181E-3</v>
      </c>
      <c r="L657" s="151">
        <f t="shared" si="91"/>
        <v>21.095610302351623</v>
      </c>
      <c r="M657" s="151">
        <f t="shared" si="87"/>
        <v>4.641034266517357</v>
      </c>
      <c r="N657" s="151">
        <v>6.5977920547424445</v>
      </c>
      <c r="O657" s="151">
        <v>9.4878811006226158</v>
      </c>
      <c r="P657" s="794">
        <v>3.2144072312083734</v>
      </c>
      <c r="Q657" s="796">
        <f t="shared" si="89"/>
        <v>3.9183624148430072</v>
      </c>
      <c r="R657" s="725">
        <f t="shared" si="90"/>
        <v>5.6115230511970753E-2</v>
      </c>
    </row>
    <row r="658" spans="1:18" x14ac:dyDescent="0.3">
      <c r="A658" s="365">
        <v>165</v>
      </c>
      <c r="B658" s="321" t="s">
        <v>1234</v>
      </c>
      <c r="C658" s="146">
        <v>636.55999999999995</v>
      </c>
      <c r="F658" s="146">
        <f t="shared" si="92"/>
        <v>636.55999999999995</v>
      </c>
      <c r="G658" s="146">
        <v>14</v>
      </c>
      <c r="J658" s="146">
        <f t="shared" si="86"/>
        <v>14</v>
      </c>
      <c r="K658" s="734">
        <f t="shared" si="88"/>
        <v>6.2709966405375146E-3</v>
      </c>
      <c r="L658" s="151">
        <f t="shared" si="91"/>
        <v>26.848958566629342</v>
      </c>
      <c r="M658" s="151">
        <f t="shared" si="87"/>
        <v>5.9067708846584557</v>
      </c>
      <c r="N658" s="151">
        <v>8.3971898878540205</v>
      </c>
      <c r="O658" s="151">
        <v>12.075485037156055</v>
      </c>
      <c r="P658" s="794">
        <v>4.0910637488106572</v>
      </c>
      <c r="Q658" s="796">
        <f t="shared" si="89"/>
        <v>4.9870067098001911</v>
      </c>
      <c r="R658" s="725">
        <f t="shared" si="90"/>
        <v>7.6854150806294014E-2</v>
      </c>
    </row>
    <row r="659" spans="1:18" x14ac:dyDescent="0.3">
      <c r="A659" s="365">
        <v>166</v>
      </c>
      <c r="B659" s="321" t="s">
        <v>1235</v>
      </c>
      <c r="C659" s="146">
        <v>495</v>
      </c>
      <c r="D659" s="146">
        <v>10.1</v>
      </c>
      <c r="F659" s="146">
        <f t="shared" si="92"/>
        <v>505.1</v>
      </c>
      <c r="G659" s="146">
        <v>16</v>
      </c>
      <c r="H659" s="146">
        <v>1</v>
      </c>
      <c r="J659" s="146">
        <f t="shared" si="86"/>
        <v>17</v>
      </c>
      <c r="K659" s="734">
        <f t="shared" si="88"/>
        <v>7.6147816349384102E-3</v>
      </c>
      <c r="L659" s="151">
        <f t="shared" si="91"/>
        <v>32.602306830907054</v>
      </c>
      <c r="M659" s="151">
        <f t="shared" si="87"/>
        <v>7.1725075027995517</v>
      </c>
      <c r="N659" s="151">
        <v>10.196587720965594</v>
      </c>
      <c r="O659" s="151">
        <v>14.663088973689495</v>
      </c>
      <c r="P659" s="794">
        <v>4.9677202664129405</v>
      </c>
      <c r="Q659" s="796">
        <f t="shared" si="89"/>
        <v>6.0556510047573751</v>
      </c>
      <c r="R659" s="725">
        <f t="shared" si="90"/>
        <v>0.11761160873848552</v>
      </c>
    </row>
    <row r="660" spans="1:18" x14ac:dyDescent="0.3">
      <c r="A660" s="365">
        <v>167</v>
      </c>
      <c r="B660" s="321" t="s">
        <v>1236</v>
      </c>
      <c r="C660" s="146">
        <v>536.88</v>
      </c>
      <c r="F660" s="146">
        <f t="shared" si="92"/>
        <v>536.88</v>
      </c>
      <c r="G660" s="146">
        <v>13</v>
      </c>
      <c r="J660" s="146">
        <f t="shared" si="86"/>
        <v>13</v>
      </c>
      <c r="K660" s="734">
        <f t="shared" si="88"/>
        <v>5.8230683090705494E-3</v>
      </c>
      <c r="L660" s="151">
        <f t="shared" si="91"/>
        <v>24.931175811870101</v>
      </c>
      <c r="M660" s="151">
        <f t="shared" si="87"/>
        <v>5.4848586786114222</v>
      </c>
      <c r="N660" s="151">
        <v>7.7973906101501598</v>
      </c>
      <c r="O660" s="151">
        <v>11.21295039164491</v>
      </c>
      <c r="P660" s="794">
        <v>3.7988449096098957</v>
      </c>
      <c r="Q660" s="796">
        <f t="shared" si="89"/>
        <v>4.6307919448144634</v>
      </c>
      <c r="R660" s="725">
        <f t="shared" si="90"/>
        <v>8.4614494471271659E-2</v>
      </c>
    </row>
    <row r="661" spans="1:18" x14ac:dyDescent="0.3">
      <c r="A661" s="365">
        <v>168</v>
      </c>
      <c r="B661" s="321" t="s">
        <v>1265</v>
      </c>
      <c r="C661" s="146">
        <v>380.2</v>
      </c>
      <c r="F661" s="524">
        <f t="shared" si="92"/>
        <v>380.2</v>
      </c>
      <c r="G661" s="146">
        <v>9</v>
      </c>
      <c r="J661" s="146">
        <v>9</v>
      </c>
      <c r="K661" s="734">
        <f t="shared" si="88"/>
        <v>4.0313549832026877E-3</v>
      </c>
      <c r="L661" s="151">
        <f t="shared" si="91"/>
        <v>17.260044792833146</v>
      </c>
      <c r="M661" s="151">
        <f t="shared" si="87"/>
        <v>3.7972098544232922</v>
      </c>
      <c r="N661" s="151">
        <v>8</v>
      </c>
      <c r="O661" s="151">
        <v>7.762811809600322</v>
      </c>
      <c r="P661" s="794">
        <v>2.8403671170313993</v>
      </c>
      <c r="Q661" s="796">
        <f t="shared" si="89"/>
        <v>3.4624075156612761</v>
      </c>
      <c r="R661" s="725">
        <f t="shared" si="90"/>
        <v>8.3273102508911512E-2</v>
      </c>
    </row>
    <row r="662" spans="1:18" x14ac:dyDescent="0.3">
      <c r="A662" s="365">
        <v>169</v>
      </c>
      <c r="B662" s="321" t="s">
        <v>505</v>
      </c>
      <c r="C662" s="163">
        <v>4131.2</v>
      </c>
      <c r="F662" s="524">
        <f t="shared" si="92"/>
        <v>4131.2</v>
      </c>
      <c r="G662" s="330">
        <v>68</v>
      </c>
      <c r="J662" s="330">
        <v>68</v>
      </c>
      <c r="K662" s="734">
        <f t="shared" si="88"/>
        <v>3.0459126539753641E-2</v>
      </c>
      <c r="L662" s="151">
        <f t="shared" si="91"/>
        <v>130.40922732362822</v>
      </c>
      <c r="M662" s="151">
        <f t="shared" si="87"/>
        <v>28.690030011198207</v>
      </c>
      <c r="N662" s="151">
        <v>29.86183716079924</v>
      </c>
      <c r="O662" s="151">
        <v>58.652355894757982</v>
      </c>
      <c r="P662" s="794">
        <v>20.972379995983133</v>
      </c>
      <c r="Q662" s="796"/>
      <c r="R662" s="725">
        <f t="shared" si="90"/>
        <v>5.7785629653748921E-2</v>
      </c>
    </row>
    <row r="663" spans="1:18" x14ac:dyDescent="0.3">
      <c r="A663" s="365">
        <v>170</v>
      </c>
      <c r="B663" s="321" t="s">
        <v>506</v>
      </c>
      <c r="C663" s="163">
        <v>6403.7</v>
      </c>
      <c r="F663" s="524">
        <f t="shared" si="92"/>
        <v>6403.7</v>
      </c>
      <c r="G663" s="330">
        <v>108</v>
      </c>
      <c r="J663" s="330">
        <v>108</v>
      </c>
      <c r="K663" s="734">
        <f t="shared" si="88"/>
        <v>4.8376259798432256E-2</v>
      </c>
      <c r="L663" s="151">
        <f t="shared" si="91"/>
        <v>207.12053751399776</v>
      </c>
      <c r="M663" s="151">
        <f t="shared" si="87"/>
        <v>45.566518253079508</v>
      </c>
      <c r="N663" s="151">
        <v>55.332227680304463</v>
      </c>
      <c r="O663" s="151">
        <v>93.15374171520385</v>
      </c>
      <c r="P663" s="794">
        <v>33.309074111267321</v>
      </c>
      <c r="Q663" s="796"/>
      <c r="R663" s="725">
        <f t="shared" si="90"/>
        <v>5.9207937847423904E-2</v>
      </c>
    </row>
    <row r="664" spans="1:18" x14ac:dyDescent="0.3">
      <c r="A664" s="365">
        <v>171</v>
      </c>
      <c r="B664" s="334" t="s">
        <v>507</v>
      </c>
      <c r="C664" s="163">
        <v>2127.8000000000002</v>
      </c>
      <c r="F664" s="524">
        <f t="shared" si="92"/>
        <v>2127.8000000000002</v>
      </c>
      <c r="G664" s="330">
        <v>35</v>
      </c>
      <c r="J664" s="330">
        <v>35</v>
      </c>
      <c r="K664" s="734">
        <f t="shared" si="88"/>
        <v>1.5677491601343786E-2</v>
      </c>
      <c r="L664" s="151">
        <f t="shared" si="91"/>
        <v>67.122396416573352</v>
      </c>
      <c r="M664" s="151">
        <f t="shared" si="87"/>
        <v>14.766927211646138</v>
      </c>
      <c r="N664" s="151">
        <v>17.931740451950525</v>
      </c>
      <c r="O664" s="151">
        <v>30.188712592890141</v>
      </c>
      <c r="P664" s="794">
        <v>10.794607350873671</v>
      </c>
      <c r="Q664" s="796"/>
      <c r="R664" s="725">
        <f t="shared" si="90"/>
        <v>5.7746331220971565E-2</v>
      </c>
    </row>
    <row r="665" spans="1:18" x14ac:dyDescent="0.3">
      <c r="A665" s="365">
        <v>172</v>
      </c>
      <c r="B665" s="334" t="s">
        <v>508</v>
      </c>
      <c r="C665" s="163">
        <v>4248.8</v>
      </c>
      <c r="F665" s="524">
        <f t="shared" si="92"/>
        <v>4248.8</v>
      </c>
      <c r="G665" s="330">
        <v>73</v>
      </c>
      <c r="J665" s="330">
        <v>73</v>
      </c>
      <c r="K665" s="734">
        <f t="shared" si="88"/>
        <v>3.2698768197088467E-2</v>
      </c>
      <c r="L665" s="151">
        <f t="shared" si="91"/>
        <v>139.99814109742442</v>
      </c>
      <c r="M665" s="151">
        <f t="shared" si="87"/>
        <v>30.799591041433374</v>
      </c>
      <c r="N665" s="151">
        <v>37.400487228353946</v>
      </c>
      <c r="O665" s="151">
        <v>62.965029122313723</v>
      </c>
      <c r="P665" s="794">
        <v>22.514466760393656</v>
      </c>
      <c r="Q665" s="796"/>
      <c r="R665" s="725">
        <f t="shared" si="90"/>
        <v>6.0317555079449532E-2</v>
      </c>
    </row>
    <row r="666" spans="1:18" x14ac:dyDescent="0.3">
      <c r="A666" s="365">
        <v>173</v>
      </c>
      <c r="B666" s="334" t="s">
        <v>509</v>
      </c>
      <c r="C666" s="163">
        <v>4357.5</v>
      </c>
      <c r="F666" s="524">
        <f t="shared" si="92"/>
        <v>4357.5</v>
      </c>
      <c r="G666" s="330">
        <v>72</v>
      </c>
      <c r="J666" s="330">
        <v>72</v>
      </c>
      <c r="K666" s="734">
        <f t="shared" si="88"/>
        <v>3.2250839865621501E-2</v>
      </c>
      <c r="L666" s="151">
        <f t="shared" si="91"/>
        <v>138.08035834266516</v>
      </c>
      <c r="M666" s="151">
        <f t="shared" si="87"/>
        <v>30.377678835386337</v>
      </c>
      <c r="N666" s="151">
        <v>36.888151786869649</v>
      </c>
      <c r="O666" s="151">
        <v>62.102494476802576</v>
      </c>
      <c r="P666" s="794">
        <v>22.20604940751155</v>
      </c>
      <c r="Q666" s="796"/>
      <c r="R666" s="725">
        <f t="shared" si="90"/>
        <v>5.8007247518615176E-2</v>
      </c>
    </row>
    <row r="667" spans="1:18" x14ac:dyDescent="0.3">
      <c r="A667" s="365">
        <v>174</v>
      </c>
      <c r="B667" s="334" t="s">
        <v>510</v>
      </c>
      <c r="C667" s="163">
        <v>6324.6</v>
      </c>
      <c r="F667" s="524">
        <f t="shared" si="92"/>
        <v>6324.6</v>
      </c>
      <c r="G667" s="330">
        <v>108</v>
      </c>
      <c r="J667" s="330">
        <v>108</v>
      </c>
      <c r="K667" s="734">
        <f t="shared" si="88"/>
        <v>4.8376259798432256E-2</v>
      </c>
      <c r="L667" s="151">
        <f t="shared" si="91"/>
        <v>207.12053751399776</v>
      </c>
      <c r="M667" s="151">
        <f t="shared" si="87"/>
        <v>45.566518253079508</v>
      </c>
      <c r="N667" s="151">
        <v>55.332227680304463</v>
      </c>
      <c r="O667" s="151">
        <v>93.15374171520385</v>
      </c>
      <c r="P667" s="794">
        <v>33.309074111267321</v>
      </c>
      <c r="Q667" s="796"/>
      <c r="R667" s="725">
        <f t="shared" si="90"/>
        <v>5.9948434935576701E-2</v>
      </c>
    </row>
    <row r="668" spans="1:18" s="337" customFormat="1" x14ac:dyDescent="0.3">
      <c r="A668" s="407">
        <v>1</v>
      </c>
      <c r="B668" s="378" t="s">
        <v>1063</v>
      </c>
      <c r="C668" s="138">
        <f t="shared" ref="C668:Q668" si="93">SUM(C494:C667)</f>
        <v>201511.25999999998</v>
      </c>
      <c r="D668" s="138">
        <f t="shared" si="93"/>
        <v>1820.9199999999998</v>
      </c>
      <c r="E668" s="138">
        <f t="shared" si="93"/>
        <v>2986.6999999999994</v>
      </c>
      <c r="F668" s="138">
        <f t="shared" si="93"/>
        <v>206318.87999999995</v>
      </c>
      <c r="G668" s="138">
        <f t="shared" si="93"/>
        <v>4417</v>
      </c>
      <c r="H668" s="138">
        <f t="shared" si="93"/>
        <v>12</v>
      </c>
      <c r="I668" s="138">
        <f t="shared" si="93"/>
        <v>36</v>
      </c>
      <c r="J668" s="138">
        <f t="shared" si="93"/>
        <v>4465</v>
      </c>
      <c r="K668" s="138">
        <f t="shared" si="93"/>
        <v>2.0000000000000013</v>
      </c>
      <c r="L668" s="151">
        <f t="shared" si="91"/>
        <v>8562.9000000000051</v>
      </c>
      <c r="M668" s="138">
        <f t="shared" si="93"/>
        <v>1883.8379999999972</v>
      </c>
      <c r="N668" s="138">
        <f t="shared" si="93"/>
        <v>2535.3791433818533</v>
      </c>
      <c r="O668" s="138">
        <f t="shared" si="93"/>
        <v>3851.2171922072712</v>
      </c>
      <c r="P668" s="452">
        <f t="shared" si="93"/>
        <v>1313.6482300817304</v>
      </c>
      <c r="Q668" s="451">
        <f t="shared" si="93"/>
        <v>1426.8914030018655</v>
      </c>
      <c r="R668" s="725">
        <f t="shared" si="90"/>
        <v>7.5667352509324451E-2</v>
      </c>
    </row>
    <row r="669" spans="1:18" x14ac:dyDescent="0.3">
      <c r="A669" s="787" t="s">
        <v>989</v>
      </c>
      <c r="F669" s="146">
        <f t="shared" ref="F669:F727" si="94">C669+D669+E669</f>
        <v>0</v>
      </c>
      <c r="J669" s="146">
        <f t="shared" ref="J669:J727" si="95">G669+H669+I669</f>
        <v>0</v>
      </c>
      <c r="K669" s="690"/>
      <c r="L669" s="151">
        <f t="shared" si="91"/>
        <v>0</v>
      </c>
      <c r="M669" s="151">
        <f t="shared" si="87"/>
        <v>0</v>
      </c>
      <c r="N669" s="151">
        <v>0</v>
      </c>
      <c r="O669" s="151">
        <f>N669*1.45</f>
        <v>0</v>
      </c>
      <c r="P669" s="794">
        <v>0</v>
      </c>
      <c r="Q669" s="151"/>
      <c r="R669" s="725">
        <v>0</v>
      </c>
    </row>
    <row r="670" spans="1:18" x14ac:dyDescent="0.3">
      <c r="A670" s="286">
        <v>1</v>
      </c>
      <c r="B670" s="321" t="s">
        <v>770</v>
      </c>
      <c r="C670" s="146">
        <v>4574.41</v>
      </c>
      <c r="F670" s="146">
        <f t="shared" si="94"/>
        <v>4574.41</v>
      </c>
      <c r="G670" s="146">
        <v>75</v>
      </c>
      <c r="J670" s="146">
        <f t="shared" si="95"/>
        <v>75</v>
      </c>
      <c r="K670" s="802">
        <f>3/4709*J670</f>
        <v>4.7780845190061587E-2</v>
      </c>
      <c r="L670" s="151">
        <f t="shared" si="91"/>
        <v>204.57129963898916</v>
      </c>
      <c r="M670" s="151">
        <f t="shared" si="87"/>
        <v>45.005685920577612</v>
      </c>
      <c r="N670" s="151">
        <v>37.043161978661495</v>
      </c>
      <c r="O670" s="151">
        <v>62.846706819506508</v>
      </c>
      <c r="P670" s="794">
        <v>21.471057046979869</v>
      </c>
      <c r="Q670" s="151"/>
      <c r="R670" s="725">
        <f t="shared" ref="R670:R698" si="96">(P670+O670+M670+L670)/F670</f>
        <v>7.299187205039627E-2</v>
      </c>
    </row>
    <row r="671" spans="1:18" x14ac:dyDescent="0.3">
      <c r="A671" s="286">
        <v>2</v>
      </c>
      <c r="B671" s="321" t="s">
        <v>771</v>
      </c>
      <c r="C671" s="146">
        <v>8527.85</v>
      </c>
      <c r="F671" s="146">
        <f t="shared" si="94"/>
        <v>8527.85</v>
      </c>
      <c r="G671" s="146">
        <v>144</v>
      </c>
      <c r="J671" s="146">
        <f t="shared" si="95"/>
        <v>144</v>
      </c>
      <c r="K671" s="802">
        <f>3/4709*J671</f>
        <v>9.1739222764918235E-2</v>
      </c>
      <c r="L671" s="151">
        <f t="shared" si="91"/>
        <v>392.77689530685916</v>
      </c>
      <c r="M671" s="151">
        <f t="shared" ref="M671:M730" si="97">L671*0.22</f>
        <v>86.41091696750901</v>
      </c>
      <c r="N671" s="151">
        <v>71.12287099903007</v>
      </c>
      <c r="O671" s="151">
        <v>120.66567709345249</v>
      </c>
      <c r="P671" s="794">
        <v>41.224429530201341</v>
      </c>
      <c r="Q671" s="151"/>
      <c r="R671" s="725">
        <f t="shared" si="96"/>
        <v>7.5174624189921491E-2</v>
      </c>
    </row>
    <row r="672" spans="1:18" x14ac:dyDescent="0.3">
      <c r="A672" s="286">
        <v>3</v>
      </c>
      <c r="B672" s="321" t="s">
        <v>772</v>
      </c>
      <c r="C672" s="146">
        <v>5131.3999999999996</v>
      </c>
      <c r="F672" s="146">
        <f t="shared" si="94"/>
        <v>5131.3999999999996</v>
      </c>
      <c r="G672" s="146">
        <v>90</v>
      </c>
      <c r="J672" s="146">
        <f t="shared" si="95"/>
        <v>90</v>
      </c>
      <c r="K672" s="802">
        <f t="shared" ref="K672:K735" si="98">3/4709*J672</f>
        <v>5.7337014228073899E-2</v>
      </c>
      <c r="L672" s="151">
        <f t="shared" si="91"/>
        <v>245.48555956678697</v>
      </c>
      <c r="M672" s="151">
        <f t="shared" si="97"/>
        <v>54.006823104693133</v>
      </c>
      <c r="N672" s="151">
        <v>44.451794374393792</v>
      </c>
      <c r="O672" s="151">
        <v>75.41604818340781</v>
      </c>
      <c r="P672" s="794">
        <v>25.765268456375839</v>
      </c>
      <c r="Q672" s="151"/>
      <c r="R672" s="725">
        <f t="shared" si="96"/>
        <v>7.8082725827505903E-2</v>
      </c>
    </row>
    <row r="673" spans="1:18" x14ac:dyDescent="0.3">
      <c r="A673" s="286">
        <v>4</v>
      </c>
      <c r="B673" s="321" t="s">
        <v>773</v>
      </c>
      <c r="C673" s="146">
        <v>4290.1499999999996</v>
      </c>
      <c r="F673" s="146">
        <f t="shared" si="94"/>
        <v>4290.1499999999996</v>
      </c>
      <c r="G673" s="146">
        <v>72</v>
      </c>
      <c r="J673" s="146">
        <f t="shared" si="95"/>
        <v>72</v>
      </c>
      <c r="K673" s="802">
        <f t="shared" si="98"/>
        <v>4.5869611382459118E-2</v>
      </c>
      <c r="L673" s="151">
        <f t="shared" si="91"/>
        <v>196.38844765342958</v>
      </c>
      <c r="M673" s="151">
        <f t="shared" si="97"/>
        <v>43.205458483754505</v>
      </c>
      <c r="N673" s="151">
        <v>35.561435499515035</v>
      </c>
      <c r="O673" s="151">
        <v>60.332838546726244</v>
      </c>
      <c r="P673" s="794">
        <v>20.612214765100671</v>
      </c>
      <c r="Q673" s="151"/>
      <c r="R673" s="725">
        <f t="shared" si="96"/>
        <v>7.4715093749405284E-2</v>
      </c>
    </row>
    <row r="674" spans="1:18" x14ac:dyDescent="0.3">
      <c r="A674" s="286">
        <v>5</v>
      </c>
      <c r="B674" s="321" t="s">
        <v>774</v>
      </c>
      <c r="C674" s="146">
        <v>5185.3900000000003</v>
      </c>
      <c r="F674" s="146">
        <f t="shared" si="94"/>
        <v>5185.3900000000003</v>
      </c>
      <c r="G674" s="146">
        <v>90</v>
      </c>
      <c r="J674" s="146">
        <f t="shared" si="95"/>
        <v>90</v>
      </c>
      <c r="K674" s="802">
        <f t="shared" si="98"/>
        <v>5.7337014228073899E-2</v>
      </c>
      <c r="L674" s="151">
        <f t="shared" si="91"/>
        <v>245.48555956678697</v>
      </c>
      <c r="M674" s="151">
        <f t="shared" si="97"/>
        <v>54.006823104693133</v>
      </c>
      <c r="N674" s="151">
        <v>44.451794374393792</v>
      </c>
      <c r="O674" s="151">
        <v>75.41604818340781</v>
      </c>
      <c r="P674" s="794">
        <v>25.765268456375839</v>
      </c>
      <c r="Q674" s="151"/>
      <c r="R674" s="725">
        <f t="shared" si="96"/>
        <v>7.7269732712730133E-2</v>
      </c>
    </row>
    <row r="675" spans="1:18" x14ac:dyDescent="0.3">
      <c r="A675" s="286">
        <v>6</v>
      </c>
      <c r="B675" s="321" t="s">
        <v>775</v>
      </c>
      <c r="C675" s="146">
        <v>4246.38</v>
      </c>
      <c r="F675" s="146">
        <f t="shared" si="94"/>
        <v>4246.38</v>
      </c>
      <c r="G675" s="146">
        <v>72</v>
      </c>
      <c r="J675" s="146">
        <f t="shared" si="95"/>
        <v>72</v>
      </c>
      <c r="K675" s="802">
        <f t="shared" si="98"/>
        <v>4.5869611382459118E-2</v>
      </c>
      <c r="L675" s="151">
        <f t="shared" si="91"/>
        <v>196.38844765342958</v>
      </c>
      <c r="M675" s="151">
        <f t="shared" si="97"/>
        <v>43.205458483754505</v>
      </c>
      <c r="N675" s="151">
        <v>35.561435499515035</v>
      </c>
      <c r="O675" s="151">
        <v>60.332838546726244</v>
      </c>
      <c r="P675" s="794">
        <v>20.612214765100671</v>
      </c>
      <c r="Q675" s="151"/>
      <c r="R675" s="725">
        <f t="shared" si="96"/>
        <v>7.5485227287480403E-2</v>
      </c>
    </row>
    <row r="676" spans="1:18" x14ac:dyDescent="0.3">
      <c r="A676" s="286">
        <v>7</v>
      </c>
      <c r="B676" s="321" t="s">
        <v>776</v>
      </c>
      <c r="C676" s="146">
        <v>4446.42</v>
      </c>
      <c r="F676" s="146">
        <f t="shared" si="94"/>
        <v>4446.42</v>
      </c>
      <c r="G676" s="146">
        <v>78</v>
      </c>
      <c r="J676" s="146">
        <f t="shared" si="95"/>
        <v>78</v>
      </c>
      <c r="K676" s="802">
        <f t="shared" si="98"/>
        <v>4.9692078997664049E-2</v>
      </c>
      <c r="L676" s="151">
        <f t="shared" si="91"/>
        <v>212.75415162454874</v>
      </c>
      <c r="M676" s="151">
        <f t="shared" si="97"/>
        <v>46.805913357400726</v>
      </c>
      <c r="N676" s="151">
        <v>38.524888457807954</v>
      </c>
      <c r="O676" s="151">
        <v>65.36057509228678</v>
      </c>
      <c r="P676" s="794">
        <v>22.32989932885906</v>
      </c>
      <c r="Q676" s="151"/>
      <c r="R676" s="725">
        <f t="shared" si="96"/>
        <v>7.8096657401481487E-2</v>
      </c>
    </row>
    <row r="677" spans="1:18" x14ac:dyDescent="0.3">
      <c r="A677" s="286">
        <v>8</v>
      </c>
      <c r="B677" s="321" t="s">
        <v>777</v>
      </c>
      <c r="C677" s="146">
        <v>2920.24</v>
      </c>
      <c r="F677" s="146">
        <f t="shared" si="94"/>
        <v>2920.24</v>
      </c>
      <c r="G677" s="146">
        <v>60</v>
      </c>
      <c r="J677" s="146">
        <f t="shared" si="95"/>
        <v>60</v>
      </c>
      <c r="K677" s="802">
        <f t="shared" si="98"/>
        <v>3.8224676152049268E-2</v>
      </c>
      <c r="L677" s="151">
        <f t="shared" si="91"/>
        <v>163.65703971119135</v>
      </c>
      <c r="M677" s="151">
        <f t="shared" si="97"/>
        <v>36.004548736462098</v>
      </c>
      <c r="N677" s="151">
        <v>29.634529582929197</v>
      </c>
      <c r="O677" s="151">
        <v>50.277365455605207</v>
      </c>
      <c r="P677" s="794">
        <v>17.176845637583892</v>
      </c>
      <c r="Q677" s="151"/>
      <c r="R677" s="725">
        <f t="shared" si="96"/>
        <v>9.1470495418473338E-2</v>
      </c>
    </row>
    <row r="678" spans="1:18" x14ac:dyDescent="0.3">
      <c r="A678" s="286">
        <v>9</v>
      </c>
      <c r="B678" s="321" t="s">
        <v>778</v>
      </c>
      <c r="C678" s="146">
        <v>8595.7800000000007</v>
      </c>
      <c r="F678" s="146">
        <f t="shared" si="94"/>
        <v>8595.7800000000007</v>
      </c>
      <c r="G678" s="146">
        <v>144</v>
      </c>
      <c r="J678" s="146">
        <f t="shared" si="95"/>
        <v>144</v>
      </c>
      <c r="K678" s="802">
        <f t="shared" si="98"/>
        <v>9.1739222764918235E-2</v>
      </c>
      <c r="L678" s="151">
        <f t="shared" si="91"/>
        <v>392.77689530685916</v>
      </c>
      <c r="M678" s="151">
        <f t="shared" si="97"/>
        <v>86.41091696750901</v>
      </c>
      <c r="N678" s="151">
        <v>71.12287099903007</v>
      </c>
      <c r="O678" s="151">
        <v>120.66567709345249</v>
      </c>
      <c r="P678" s="794">
        <v>41.224429530201341</v>
      </c>
      <c r="Q678" s="151"/>
      <c r="R678" s="725">
        <f t="shared" si="96"/>
        <v>7.4580540555717112E-2</v>
      </c>
    </row>
    <row r="679" spans="1:18" x14ac:dyDescent="0.3">
      <c r="A679" s="286">
        <v>10</v>
      </c>
      <c r="B679" s="321" t="s">
        <v>779</v>
      </c>
      <c r="C679" s="146">
        <v>4516.6000000000004</v>
      </c>
      <c r="F679" s="146">
        <f t="shared" si="94"/>
        <v>4516.6000000000004</v>
      </c>
      <c r="G679" s="146">
        <v>80</v>
      </c>
      <c r="J679" s="146">
        <f t="shared" si="95"/>
        <v>80</v>
      </c>
      <c r="K679" s="802">
        <f t="shared" si="98"/>
        <v>5.0966234869399024E-2</v>
      </c>
      <c r="L679" s="151">
        <f t="shared" si="91"/>
        <v>218.20938628158845</v>
      </c>
      <c r="M679" s="151">
        <f t="shared" si="97"/>
        <v>48.006064981949457</v>
      </c>
      <c r="N679" s="151">
        <v>39.51270611057226</v>
      </c>
      <c r="O679" s="151">
        <v>67.036487274140271</v>
      </c>
      <c r="P679" s="794">
        <v>22.902460850111854</v>
      </c>
      <c r="Q679" s="151"/>
      <c r="R679" s="725">
        <f t="shared" si="96"/>
        <v>7.8854536462779526E-2</v>
      </c>
    </row>
    <row r="680" spans="1:18" x14ac:dyDescent="0.3">
      <c r="A680" s="286">
        <v>11</v>
      </c>
      <c r="B680" s="321" t="s">
        <v>780</v>
      </c>
      <c r="C680" s="146">
        <v>5810.95</v>
      </c>
      <c r="F680" s="146">
        <f t="shared" si="94"/>
        <v>5810.95</v>
      </c>
      <c r="G680" s="146">
        <v>119</v>
      </c>
      <c r="J680" s="146">
        <f t="shared" si="95"/>
        <v>119</v>
      </c>
      <c r="K680" s="802">
        <f t="shared" si="98"/>
        <v>7.5812274368231042E-2</v>
      </c>
      <c r="L680" s="151">
        <f t="shared" si="91"/>
        <v>324.58646209386279</v>
      </c>
      <c r="M680" s="151">
        <f t="shared" si="97"/>
        <v>71.409021660649813</v>
      </c>
      <c r="N680" s="151">
        <v>58.775150339476234</v>
      </c>
      <c r="O680" s="151">
        <v>99.716774820283661</v>
      </c>
      <c r="P680" s="794">
        <v>34.067410514541386</v>
      </c>
      <c r="Q680" s="151"/>
      <c r="R680" s="725">
        <f t="shared" si="96"/>
        <v>9.1169201092650545E-2</v>
      </c>
    </row>
    <row r="681" spans="1:18" x14ac:dyDescent="0.3">
      <c r="A681" s="286">
        <v>12</v>
      </c>
      <c r="B681" s="321" t="s">
        <v>781</v>
      </c>
      <c r="C681" s="146">
        <v>4315.22</v>
      </c>
      <c r="E681" s="146">
        <v>220.4</v>
      </c>
      <c r="F681" s="146">
        <f t="shared" si="94"/>
        <v>4535.62</v>
      </c>
      <c r="G681" s="146">
        <v>92</v>
      </c>
      <c r="I681" s="146">
        <v>3</v>
      </c>
      <c r="J681" s="146">
        <f t="shared" si="95"/>
        <v>95</v>
      </c>
      <c r="K681" s="802">
        <f t="shared" si="98"/>
        <v>6.0522403907411336E-2</v>
      </c>
      <c r="L681" s="151">
        <f t="shared" si="91"/>
        <v>259.12364620938627</v>
      </c>
      <c r="M681" s="151">
        <f t="shared" si="97"/>
        <v>57.007202166064978</v>
      </c>
      <c r="N681" s="151">
        <v>46.921338506304558</v>
      </c>
      <c r="O681" s="151">
        <v>79.605828638041572</v>
      </c>
      <c r="P681" s="794">
        <v>27.196672259507832</v>
      </c>
      <c r="Q681" s="151"/>
      <c r="R681" s="725">
        <f t="shared" si="96"/>
        <v>9.3247086235840007E-2</v>
      </c>
    </row>
    <row r="682" spans="1:18" x14ac:dyDescent="0.3">
      <c r="A682" s="286">
        <v>13</v>
      </c>
      <c r="B682" s="321" t="s">
        <v>782</v>
      </c>
      <c r="C682" s="146">
        <v>6019.4</v>
      </c>
      <c r="E682" s="146">
        <v>951.1</v>
      </c>
      <c r="F682" s="146">
        <f t="shared" si="94"/>
        <v>6970.5</v>
      </c>
      <c r="G682" s="146">
        <v>121</v>
      </c>
      <c r="I682" s="146">
        <v>5</v>
      </c>
      <c r="J682" s="146">
        <f t="shared" si="95"/>
        <v>126</v>
      </c>
      <c r="K682" s="802">
        <f t="shared" si="98"/>
        <v>8.0271819919303461E-2</v>
      </c>
      <c r="L682" s="151">
        <f t="shared" si="91"/>
        <v>343.67978339350179</v>
      </c>
      <c r="M682" s="151">
        <f t="shared" si="97"/>
        <v>75.609552346570396</v>
      </c>
      <c r="N682" s="151">
        <v>62.232512124151306</v>
      </c>
      <c r="O682" s="151">
        <v>105.58246745677093</v>
      </c>
      <c r="P682" s="794">
        <v>36.071375838926173</v>
      </c>
      <c r="Q682" s="151"/>
      <c r="R682" s="725">
        <f t="shared" si="96"/>
        <v>8.0473879784200453E-2</v>
      </c>
    </row>
    <row r="683" spans="1:18" x14ac:dyDescent="0.3">
      <c r="A683" s="286">
        <v>14</v>
      </c>
      <c r="B683" s="321" t="s">
        <v>783</v>
      </c>
      <c r="C683" s="146">
        <v>7260.15</v>
      </c>
      <c r="E683" s="146">
        <v>68.5</v>
      </c>
      <c r="F683" s="146">
        <f t="shared" si="94"/>
        <v>7328.65</v>
      </c>
      <c r="G683" s="146">
        <v>119</v>
      </c>
      <c r="I683" s="146">
        <v>1</v>
      </c>
      <c r="J683" s="146">
        <f t="shared" si="95"/>
        <v>120</v>
      </c>
      <c r="K683" s="802">
        <f t="shared" si="98"/>
        <v>7.6449352304098536E-2</v>
      </c>
      <c r="L683" s="151">
        <f t="shared" si="91"/>
        <v>327.31407942238269</v>
      </c>
      <c r="M683" s="151">
        <f t="shared" si="97"/>
        <v>72.009097472924196</v>
      </c>
      <c r="N683" s="151">
        <v>59.269059165858394</v>
      </c>
      <c r="O683" s="151">
        <v>100.55473091121041</v>
      </c>
      <c r="P683" s="794">
        <v>34.353691275167783</v>
      </c>
      <c r="Q683" s="151"/>
      <c r="R683" s="725">
        <f t="shared" si="96"/>
        <v>7.2896317750429498E-2</v>
      </c>
    </row>
    <row r="684" spans="1:18" x14ac:dyDescent="0.3">
      <c r="A684" s="286">
        <v>15</v>
      </c>
      <c r="B684" s="321" t="s">
        <v>784</v>
      </c>
      <c r="C684" s="146">
        <v>6364.4</v>
      </c>
      <c r="E684" s="146">
        <v>171.2</v>
      </c>
      <c r="F684" s="146">
        <f t="shared" si="94"/>
        <v>6535.5999999999995</v>
      </c>
      <c r="G684" s="146">
        <v>104</v>
      </c>
      <c r="I684" s="146">
        <v>2</v>
      </c>
      <c r="J684" s="146">
        <f t="shared" si="95"/>
        <v>106</v>
      </c>
      <c r="K684" s="802">
        <f t="shared" si="98"/>
        <v>6.7530261201953698E-2</v>
      </c>
      <c r="L684" s="151">
        <f t="shared" si="91"/>
        <v>289.12743682310463</v>
      </c>
      <c r="M684" s="151">
        <f t="shared" si="97"/>
        <v>63.608036101083016</v>
      </c>
      <c r="N684" s="151">
        <v>52.354335596508243</v>
      </c>
      <c r="O684" s="151">
        <v>88.823345638235878</v>
      </c>
      <c r="P684" s="794">
        <v>30.34576062639821</v>
      </c>
      <c r="Q684" s="151"/>
      <c r="R684" s="725">
        <f t="shared" si="96"/>
        <v>7.2205241934760661E-2</v>
      </c>
    </row>
    <row r="685" spans="1:18" x14ac:dyDescent="0.3">
      <c r="A685" s="286">
        <v>16</v>
      </c>
      <c r="B685" s="321" t="s">
        <v>785</v>
      </c>
      <c r="C685" s="146">
        <v>11062.33</v>
      </c>
      <c r="F685" s="146">
        <f t="shared" si="94"/>
        <v>11062.33</v>
      </c>
      <c r="G685" s="146">
        <v>216</v>
      </c>
      <c r="J685" s="146">
        <f t="shared" si="95"/>
        <v>216</v>
      </c>
      <c r="K685" s="802">
        <f t="shared" si="98"/>
        <v>0.13760883414737737</v>
      </c>
      <c r="L685" s="151">
        <f t="shared" si="91"/>
        <v>589.16534296028885</v>
      </c>
      <c r="M685" s="151">
        <f t="shared" si="97"/>
        <v>129.61637545126354</v>
      </c>
      <c r="N685" s="151">
        <v>106.68430649854511</v>
      </c>
      <c r="O685" s="151">
        <v>180.99851564017874</v>
      </c>
      <c r="P685" s="794">
        <v>61.836644295302015</v>
      </c>
      <c r="Q685" s="151"/>
      <c r="R685" s="725">
        <f t="shared" si="96"/>
        <v>8.6927155341328027E-2</v>
      </c>
    </row>
    <row r="686" spans="1:18" x14ac:dyDescent="0.3">
      <c r="A686" s="286">
        <v>17</v>
      </c>
      <c r="B686" s="321" t="s">
        <v>786</v>
      </c>
      <c r="C686" s="146">
        <v>8492.94</v>
      </c>
      <c r="F686" s="146">
        <f t="shared" si="94"/>
        <v>8492.94</v>
      </c>
      <c r="G686" s="146">
        <v>144</v>
      </c>
      <c r="J686" s="146">
        <f t="shared" si="95"/>
        <v>144</v>
      </c>
      <c r="K686" s="802">
        <f t="shared" si="98"/>
        <v>9.1739222764918235E-2</v>
      </c>
      <c r="L686" s="151">
        <f t="shared" si="91"/>
        <v>392.77689530685916</v>
      </c>
      <c r="M686" s="151">
        <f t="shared" si="97"/>
        <v>86.41091696750901</v>
      </c>
      <c r="N686" s="151">
        <v>71.12287099903007</v>
      </c>
      <c r="O686" s="151">
        <v>120.66567709345249</v>
      </c>
      <c r="P686" s="794">
        <v>41.224429530201341</v>
      </c>
      <c r="Q686" s="151"/>
      <c r="R686" s="725">
        <f t="shared" si="96"/>
        <v>7.5483627447977028E-2</v>
      </c>
    </row>
    <row r="687" spans="1:18" x14ac:dyDescent="0.3">
      <c r="A687" s="286">
        <v>18</v>
      </c>
      <c r="B687" s="321" t="s">
        <v>795</v>
      </c>
      <c r="C687" s="146">
        <v>3876.37</v>
      </c>
      <c r="F687" s="146">
        <f t="shared" si="94"/>
        <v>3876.37</v>
      </c>
      <c r="G687" s="146">
        <v>90</v>
      </c>
      <c r="J687" s="146">
        <f t="shared" si="95"/>
        <v>90</v>
      </c>
      <c r="K687" s="802">
        <f t="shared" si="98"/>
        <v>5.7337014228073899E-2</v>
      </c>
      <c r="L687" s="151">
        <f t="shared" si="91"/>
        <v>245.48555956678697</v>
      </c>
      <c r="M687" s="151">
        <f t="shared" si="97"/>
        <v>54.006823104693133</v>
      </c>
      <c r="N687" s="151">
        <v>44.451794374393792</v>
      </c>
      <c r="O687" s="151">
        <v>75.41604818340781</v>
      </c>
      <c r="P687" s="794">
        <v>25.765268456375839</v>
      </c>
      <c r="Q687" s="151"/>
      <c r="R687" s="725">
        <f t="shared" si="96"/>
        <v>0.10336312047386183</v>
      </c>
    </row>
    <row r="688" spans="1:18" x14ac:dyDescent="0.3">
      <c r="A688" s="286">
        <v>19</v>
      </c>
      <c r="B688" s="321" t="s">
        <v>796</v>
      </c>
      <c r="C688" s="146">
        <v>5649.66</v>
      </c>
      <c r="E688" s="146">
        <v>46.1</v>
      </c>
      <c r="F688" s="146">
        <f t="shared" si="94"/>
        <v>5695.76</v>
      </c>
      <c r="G688" s="146">
        <v>116</v>
      </c>
      <c r="I688" s="146">
        <v>1</v>
      </c>
      <c r="J688" s="146">
        <f t="shared" si="95"/>
        <v>117</v>
      </c>
      <c r="K688" s="802">
        <f t="shared" si="98"/>
        <v>7.4538118496496067E-2</v>
      </c>
      <c r="L688" s="151">
        <f t="shared" si="91"/>
        <v>319.13122743682305</v>
      </c>
      <c r="M688" s="151">
        <f t="shared" si="97"/>
        <v>70.208870036101075</v>
      </c>
      <c r="N688" s="151">
        <v>57.787332686711927</v>
      </c>
      <c r="O688" s="151">
        <v>98.040862638430141</v>
      </c>
      <c r="P688" s="794">
        <v>33.494848993288592</v>
      </c>
      <c r="Q688" s="151"/>
      <c r="R688" s="725">
        <f t="shared" si="96"/>
        <v>9.1449746672023186E-2</v>
      </c>
    </row>
    <row r="689" spans="1:18" x14ac:dyDescent="0.3">
      <c r="A689" s="286">
        <v>20</v>
      </c>
      <c r="B689" s="321" t="s">
        <v>797</v>
      </c>
      <c r="C689" s="146">
        <v>5815.2</v>
      </c>
      <c r="F689" s="146">
        <f t="shared" si="94"/>
        <v>5815.2</v>
      </c>
      <c r="G689" s="146">
        <v>119</v>
      </c>
      <c r="J689" s="146">
        <f t="shared" si="95"/>
        <v>119</v>
      </c>
      <c r="K689" s="802">
        <f t="shared" si="98"/>
        <v>7.5812274368231042E-2</v>
      </c>
      <c r="L689" s="151">
        <f t="shared" si="91"/>
        <v>324.58646209386279</v>
      </c>
      <c r="M689" s="151">
        <f t="shared" si="97"/>
        <v>71.409021660649813</v>
      </c>
      <c r="N689" s="151">
        <v>58.775150339476234</v>
      </c>
      <c r="O689" s="151">
        <v>99.716774820283661</v>
      </c>
      <c r="P689" s="794">
        <v>34.067410514541386</v>
      </c>
      <c r="Q689" s="151"/>
      <c r="R689" s="725">
        <f t="shared" si="96"/>
        <v>9.1102570692209672E-2</v>
      </c>
    </row>
    <row r="690" spans="1:18" x14ac:dyDescent="0.3">
      <c r="A690" s="286">
        <v>21</v>
      </c>
      <c r="B690" s="321" t="s">
        <v>798</v>
      </c>
      <c r="C690" s="146">
        <v>5690.31</v>
      </c>
      <c r="F690" s="146">
        <f t="shared" si="94"/>
        <v>5690.31</v>
      </c>
      <c r="G690" s="146">
        <v>119</v>
      </c>
      <c r="J690" s="146">
        <f t="shared" si="95"/>
        <v>119</v>
      </c>
      <c r="K690" s="802">
        <f t="shared" si="98"/>
        <v>7.5812274368231042E-2</v>
      </c>
      <c r="L690" s="151">
        <f t="shared" si="91"/>
        <v>324.58646209386279</v>
      </c>
      <c r="M690" s="151">
        <f t="shared" si="97"/>
        <v>71.409021660649813</v>
      </c>
      <c r="N690" s="151">
        <v>58.775150339476234</v>
      </c>
      <c r="O690" s="151">
        <v>99.716774820283661</v>
      </c>
      <c r="P690" s="794">
        <v>34.067410514541386</v>
      </c>
      <c r="Q690" s="151"/>
      <c r="R690" s="725">
        <f t="shared" si="96"/>
        <v>9.3102075122328584E-2</v>
      </c>
    </row>
    <row r="691" spans="1:18" x14ac:dyDescent="0.3">
      <c r="A691" s="286">
        <v>22</v>
      </c>
      <c r="B691" s="321" t="s">
        <v>799</v>
      </c>
      <c r="C691" s="146">
        <v>3955.02</v>
      </c>
      <c r="F691" s="146">
        <f t="shared" si="94"/>
        <v>3955.02</v>
      </c>
      <c r="G691" s="146">
        <v>90</v>
      </c>
      <c r="J691" s="146">
        <f t="shared" si="95"/>
        <v>90</v>
      </c>
      <c r="K691" s="802">
        <f t="shared" si="98"/>
        <v>5.7337014228073899E-2</v>
      </c>
      <c r="L691" s="151">
        <f t="shared" si="91"/>
        <v>245.48555956678697</v>
      </c>
      <c r="M691" s="151">
        <f t="shared" si="97"/>
        <v>54.006823104693133</v>
      </c>
      <c r="N691" s="151">
        <v>44.451794374393792</v>
      </c>
      <c r="O691" s="151">
        <v>75.41604818340781</v>
      </c>
      <c r="P691" s="794">
        <v>25.765268456375839</v>
      </c>
      <c r="Q691" s="151"/>
      <c r="R691" s="725">
        <f t="shared" si="96"/>
        <v>0.1013076291172393</v>
      </c>
    </row>
    <row r="692" spans="1:18" x14ac:dyDescent="0.3">
      <c r="A692" s="286">
        <v>23</v>
      </c>
      <c r="B692" s="321" t="s">
        <v>800</v>
      </c>
      <c r="C692" s="146">
        <v>3905.27</v>
      </c>
      <c r="F692" s="146">
        <f t="shared" si="94"/>
        <v>3905.27</v>
      </c>
      <c r="G692" s="146">
        <v>92</v>
      </c>
      <c r="J692" s="146">
        <f t="shared" si="95"/>
        <v>92</v>
      </c>
      <c r="K692" s="802">
        <f t="shared" si="98"/>
        <v>5.8611170099808874E-2</v>
      </c>
      <c r="L692" s="151">
        <f t="shared" si="91"/>
        <v>250.94079422382669</v>
      </c>
      <c r="M692" s="151">
        <f t="shared" si="97"/>
        <v>55.206974729241871</v>
      </c>
      <c r="N692" s="151">
        <v>45.439612027158098</v>
      </c>
      <c r="O692" s="151">
        <v>77.091960365261315</v>
      </c>
      <c r="P692" s="794">
        <v>26.337829977628637</v>
      </c>
      <c r="Q692" s="151"/>
      <c r="R692" s="725">
        <f t="shared" si="96"/>
        <v>0.10487816701430593</v>
      </c>
    </row>
    <row r="693" spans="1:18" x14ac:dyDescent="0.3">
      <c r="A693" s="286">
        <v>24</v>
      </c>
      <c r="B693" s="321" t="s">
        <v>801</v>
      </c>
      <c r="C693" s="146">
        <v>4268.12</v>
      </c>
      <c r="D693" s="146">
        <v>216.9</v>
      </c>
      <c r="E693" s="146">
        <v>468.4</v>
      </c>
      <c r="F693" s="146">
        <f t="shared" si="94"/>
        <v>4953.4199999999992</v>
      </c>
      <c r="G693" s="146">
        <v>67</v>
      </c>
      <c r="H693" s="146">
        <v>5</v>
      </c>
      <c r="I693" s="146">
        <v>1</v>
      </c>
      <c r="J693" s="146">
        <f t="shared" si="95"/>
        <v>73</v>
      </c>
      <c r="K693" s="802">
        <f t="shared" si="98"/>
        <v>4.6506689318326605E-2</v>
      </c>
      <c r="L693" s="151">
        <f t="shared" si="91"/>
        <v>199.11606498194942</v>
      </c>
      <c r="M693" s="151">
        <f t="shared" si="97"/>
        <v>43.805534296028874</v>
      </c>
      <c r="N693" s="151">
        <v>36.055344325897181</v>
      </c>
      <c r="O693" s="151">
        <v>61.170794637653003</v>
      </c>
      <c r="P693" s="794">
        <v>20.898495525727071</v>
      </c>
      <c r="Q693" s="151"/>
      <c r="R693" s="725">
        <f t="shared" si="96"/>
        <v>6.560939501220539E-2</v>
      </c>
    </row>
    <row r="694" spans="1:18" x14ac:dyDescent="0.3">
      <c r="A694" s="286">
        <v>25</v>
      </c>
      <c r="B694" s="321" t="s">
        <v>802</v>
      </c>
      <c r="C694" s="146">
        <v>10932.24</v>
      </c>
      <c r="F694" s="146">
        <f t="shared" si="94"/>
        <v>10932.24</v>
      </c>
      <c r="G694" s="146">
        <v>216</v>
      </c>
      <c r="J694" s="146">
        <f t="shared" si="95"/>
        <v>216</v>
      </c>
      <c r="K694" s="802">
        <f t="shared" si="98"/>
        <v>0.13760883414737737</v>
      </c>
      <c r="L694" s="151">
        <f t="shared" si="91"/>
        <v>589.16534296028885</v>
      </c>
      <c r="M694" s="151">
        <f t="shared" si="97"/>
        <v>129.61637545126354</v>
      </c>
      <c r="N694" s="151">
        <v>106.68430649854511</v>
      </c>
      <c r="O694" s="151">
        <v>180.99851564017874</v>
      </c>
      <c r="P694" s="794">
        <v>61.836644295302015</v>
      </c>
      <c r="Q694" s="151"/>
      <c r="R694" s="725">
        <f t="shared" si="96"/>
        <v>8.7961559419390101E-2</v>
      </c>
    </row>
    <row r="695" spans="1:18" x14ac:dyDescent="0.3">
      <c r="A695" s="286">
        <v>26</v>
      </c>
      <c r="B695" s="321" t="s">
        <v>803</v>
      </c>
      <c r="C695" s="146">
        <v>4713.08</v>
      </c>
      <c r="F695" s="146">
        <f t="shared" si="94"/>
        <v>4713.08</v>
      </c>
      <c r="G695" s="146">
        <v>80</v>
      </c>
      <c r="J695" s="146">
        <f t="shared" si="95"/>
        <v>80</v>
      </c>
      <c r="K695" s="802">
        <f t="shared" si="98"/>
        <v>5.0966234869399024E-2</v>
      </c>
      <c r="L695" s="151">
        <f t="shared" si="91"/>
        <v>218.20938628158845</v>
      </c>
      <c r="M695" s="151">
        <f t="shared" si="97"/>
        <v>48.006064981949457</v>
      </c>
      <c r="N695" s="151">
        <v>39.51270611057226</v>
      </c>
      <c r="O695" s="151">
        <v>67.036487274140271</v>
      </c>
      <c r="P695" s="794">
        <v>22.902460850111854</v>
      </c>
      <c r="Q695" s="151"/>
      <c r="R695" s="725">
        <f t="shared" si="96"/>
        <v>7.5567229791938612E-2</v>
      </c>
    </row>
    <row r="696" spans="1:18" x14ac:dyDescent="0.3">
      <c r="A696" s="286">
        <v>27</v>
      </c>
      <c r="B696" s="321" t="s">
        <v>804</v>
      </c>
      <c r="C696" s="146">
        <v>4688.58</v>
      </c>
      <c r="F696" s="146">
        <f t="shared" si="94"/>
        <v>4688.58</v>
      </c>
      <c r="G696" s="146">
        <v>80</v>
      </c>
      <c r="J696" s="146">
        <f t="shared" si="95"/>
        <v>80</v>
      </c>
      <c r="K696" s="802">
        <f t="shared" si="98"/>
        <v>5.0966234869399024E-2</v>
      </c>
      <c r="L696" s="151">
        <f t="shared" si="91"/>
        <v>218.20938628158845</v>
      </c>
      <c r="M696" s="151">
        <f t="shared" si="97"/>
        <v>48.006064981949457</v>
      </c>
      <c r="N696" s="151">
        <v>39.51270611057226</v>
      </c>
      <c r="O696" s="151">
        <v>67.036487274140271</v>
      </c>
      <c r="P696" s="794">
        <v>22.902460850111854</v>
      </c>
      <c r="Q696" s="151"/>
      <c r="R696" s="725">
        <f t="shared" si="96"/>
        <v>7.5962103534074288E-2</v>
      </c>
    </row>
    <row r="697" spans="1:18" x14ac:dyDescent="0.3">
      <c r="A697" s="286">
        <v>28</v>
      </c>
      <c r="B697" s="321" t="s">
        <v>805</v>
      </c>
      <c r="C697" s="146">
        <v>2330.62</v>
      </c>
      <c r="F697" s="146">
        <f t="shared" si="94"/>
        <v>2330.62</v>
      </c>
      <c r="G697" s="146">
        <v>40</v>
      </c>
      <c r="J697" s="146">
        <f t="shared" si="95"/>
        <v>40</v>
      </c>
      <c r="K697" s="802">
        <f t="shared" si="98"/>
        <v>2.5483117434699512E-2</v>
      </c>
      <c r="L697" s="151">
        <f t="shared" si="91"/>
        <v>109.10469314079423</v>
      </c>
      <c r="M697" s="151">
        <f t="shared" si="97"/>
        <v>24.003032490974729</v>
      </c>
      <c r="N697" s="151">
        <v>19.75635305528613</v>
      </c>
      <c r="O697" s="151">
        <v>33.518243637070135</v>
      </c>
      <c r="P697" s="794">
        <v>11.451230425055927</v>
      </c>
      <c r="Q697" s="151"/>
      <c r="R697" s="725">
        <f t="shared" si="96"/>
        <v>7.6407651051606448E-2</v>
      </c>
    </row>
    <row r="698" spans="1:18" x14ac:dyDescent="0.3">
      <c r="A698" s="286">
        <v>29</v>
      </c>
      <c r="B698" s="321" t="s">
        <v>806</v>
      </c>
      <c r="C698" s="146">
        <v>2305.7800000000002</v>
      </c>
      <c r="F698" s="146">
        <f t="shared" si="94"/>
        <v>2305.7800000000002</v>
      </c>
      <c r="G698" s="146">
        <v>40</v>
      </c>
      <c r="J698" s="146">
        <f t="shared" si="95"/>
        <v>40</v>
      </c>
      <c r="K698" s="802">
        <f t="shared" si="98"/>
        <v>2.5483117434699512E-2</v>
      </c>
      <c r="L698" s="151">
        <f t="shared" si="91"/>
        <v>109.10469314079423</v>
      </c>
      <c r="M698" s="151">
        <f t="shared" si="97"/>
        <v>24.003032490974729</v>
      </c>
      <c r="N698" s="151">
        <v>19.75635305528613</v>
      </c>
      <c r="O698" s="151">
        <v>33.518243637070135</v>
      </c>
      <c r="P698" s="794">
        <v>11.451230425055927</v>
      </c>
      <c r="Q698" s="151"/>
      <c r="R698" s="725">
        <f t="shared" si="96"/>
        <v>7.7230785111283382E-2</v>
      </c>
    </row>
    <row r="699" spans="1:18" x14ac:dyDescent="0.3">
      <c r="A699" s="286">
        <v>30</v>
      </c>
      <c r="B699" s="321" t="s">
        <v>807</v>
      </c>
      <c r="C699" s="146">
        <v>2216.46</v>
      </c>
      <c r="F699" s="146">
        <f t="shared" si="94"/>
        <v>2216.46</v>
      </c>
      <c r="G699" s="146">
        <v>40</v>
      </c>
      <c r="J699" s="146">
        <f t="shared" si="95"/>
        <v>40</v>
      </c>
      <c r="K699" s="802">
        <f t="shared" si="98"/>
        <v>2.5483117434699512E-2</v>
      </c>
      <c r="L699" s="151">
        <f t="shared" si="91"/>
        <v>109.10469314079423</v>
      </c>
      <c r="M699" s="151">
        <f t="shared" si="97"/>
        <v>24.003032490974729</v>
      </c>
      <c r="N699" s="151">
        <v>19.75635305528613</v>
      </c>
      <c r="O699" s="151">
        <v>33.518243637070135</v>
      </c>
      <c r="P699" s="794">
        <v>11.451230425055927</v>
      </c>
      <c r="Q699" s="151"/>
      <c r="R699" s="725">
        <f t="shared" ref="R699:R729" si="99">(P699+O699+M699+L699)/F699</f>
        <v>8.0343069441314086E-2</v>
      </c>
    </row>
    <row r="700" spans="1:18" x14ac:dyDescent="0.3">
      <c r="A700" s="286">
        <v>31</v>
      </c>
      <c r="B700" s="321" t="s">
        <v>808</v>
      </c>
      <c r="C700" s="146">
        <v>5733.87</v>
      </c>
      <c r="E700" s="146">
        <v>119.9</v>
      </c>
      <c r="F700" s="146">
        <f t="shared" si="94"/>
        <v>5853.7699999999995</v>
      </c>
      <c r="G700" s="146">
        <v>120</v>
      </c>
      <c r="I700" s="146">
        <v>2</v>
      </c>
      <c r="J700" s="146">
        <f t="shared" si="95"/>
        <v>122</v>
      </c>
      <c r="K700" s="802">
        <f t="shared" si="98"/>
        <v>7.7723508175833511E-2</v>
      </c>
      <c r="L700" s="151">
        <f t="shared" si="91"/>
        <v>332.76931407942237</v>
      </c>
      <c r="M700" s="151">
        <f t="shared" si="97"/>
        <v>73.20924909747292</v>
      </c>
      <c r="N700" s="151">
        <v>60.2568768186227</v>
      </c>
      <c r="O700" s="151">
        <v>102.23064309306392</v>
      </c>
      <c r="P700" s="794">
        <v>34.926252796420584</v>
      </c>
      <c r="Q700" s="151"/>
      <c r="R700" s="725">
        <f t="shared" si="99"/>
        <v>9.2783874164236016E-2</v>
      </c>
    </row>
    <row r="701" spans="1:18" x14ac:dyDescent="0.3">
      <c r="A701" s="286">
        <v>32</v>
      </c>
      <c r="B701" s="321" t="s">
        <v>809</v>
      </c>
      <c r="C701" s="146">
        <v>4616.67</v>
      </c>
      <c r="E701" s="146">
        <v>516.1</v>
      </c>
      <c r="F701" s="146">
        <f t="shared" si="94"/>
        <v>5132.7700000000004</v>
      </c>
      <c r="G701" s="146">
        <v>85</v>
      </c>
      <c r="I701" s="146">
        <v>1</v>
      </c>
      <c r="J701" s="146">
        <f t="shared" si="95"/>
        <v>86</v>
      </c>
      <c r="K701" s="802">
        <f t="shared" si="98"/>
        <v>5.4788702484603949E-2</v>
      </c>
      <c r="L701" s="151">
        <f t="shared" si="91"/>
        <v>234.57509025270755</v>
      </c>
      <c r="M701" s="151">
        <f t="shared" si="97"/>
        <v>51.606519855595664</v>
      </c>
      <c r="N701" s="151">
        <v>42.476159068865179</v>
      </c>
      <c r="O701" s="151">
        <v>72.064223819700786</v>
      </c>
      <c r="P701" s="794">
        <v>24.620145413870247</v>
      </c>
      <c r="Q701" s="151"/>
      <c r="R701" s="725">
        <f t="shared" si="99"/>
        <v>7.459246748673215E-2</v>
      </c>
    </row>
    <row r="702" spans="1:18" x14ac:dyDescent="0.3">
      <c r="A702" s="286">
        <v>33</v>
      </c>
      <c r="B702" s="321" t="s">
        <v>810</v>
      </c>
      <c r="C702" s="146">
        <v>4459.21</v>
      </c>
      <c r="E702" s="146">
        <v>199.1</v>
      </c>
      <c r="F702" s="146">
        <f t="shared" si="94"/>
        <v>4658.3100000000004</v>
      </c>
      <c r="G702" s="146">
        <v>94</v>
      </c>
      <c r="I702" s="146">
        <v>2</v>
      </c>
      <c r="J702" s="146">
        <f t="shared" si="95"/>
        <v>96</v>
      </c>
      <c r="K702" s="802">
        <f t="shared" si="98"/>
        <v>6.1159481843278823E-2</v>
      </c>
      <c r="L702" s="151">
        <f t="shared" si="91"/>
        <v>261.85126353790611</v>
      </c>
      <c r="M702" s="151">
        <f t="shared" si="97"/>
        <v>57.607277978339347</v>
      </c>
      <c r="N702" s="151">
        <v>47.415247332686711</v>
      </c>
      <c r="O702" s="151">
        <v>80.443784728968339</v>
      </c>
      <c r="P702" s="794">
        <v>27.482953020134225</v>
      </c>
      <c r="Q702" s="151"/>
      <c r="R702" s="725">
        <f t="shared" si="99"/>
        <v>9.1746852241552837E-2</v>
      </c>
    </row>
    <row r="703" spans="1:18" x14ac:dyDescent="0.3">
      <c r="A703" s="286">
        <v>34</v>
      </c>
      <c r="B703" s="321" t="s">
        <v>811</v>
      </c>
      <c r="C703" s="146">
        <v>4519.6099999999997</v>
      </c>
      <c r="F703" s="146">
        <f t="shared" si="94"/>
        <v>4519.6099999999997</v>
      </c>
      <c r="G703" s="146">
        <v>80</v>
      </c>
      <c r="J703" s="146">
        <f t="shared" si="95"/>
        <v>80</v>
      </c>
      <c r="K703" s="802">
        <f t="shared" si="98"/>
        <v>5.0966234869399024E-2</v>
      </c>
      <c r="L703" s="151">
        <f t="shared" si="91"/>
        <v>218.20938628158845</v>
      </c>
      <c r="M703" s="151">
        <f t="shared" si="97"/>
        <v>48.006064981949457</v>
      </c>
      <c r="N703" s="151">
        <v>39.51270611057226</v>
      </c>
      <c r="O703" s="151">
        <v>67.036487274140271</v>
      </c>
      <c r="P703" s="794">
        <v>22.902460850111854</v>
      </c>
      <c r="Q703" s="151"/>
      <c r="R703" s="725">
        <f t="shared" si="99"/>
        <v>7.8802020392863548E-2</v>
      </c>
    </row>
    <row r="704" spans="1:18" x14ac:dyDescent="0.3">
      <c r="A704" s="286">
        <v>35</v>
      </c>
      <c r="B704" s="321" t="s">
        <v>812</v>
      </c>
      <c r="C704" s="146">
        <v>7164.75</v>
      </c>
      <c r="F704" s="146">
        <f t="shared" si="94"/>
        <v>7164.75</v>
      </c>
      <c r="G704" s="146">
        <v>120</v>
      </c>
      <c r="J704" s="146">
        <f t="shared" si="95"/>
        <v>120</v>
      </c>
      <c r="K704" s="802">
        <f t="shared" si="98"/>
        <v>7.6449352304098536E-2</v>
      </c>
      <c r="L704" s="151">
        <f t="shared" si="91"/>
        <v>327.31407942238269</v>
      </c>
      <c r="M704" s="151">
        <f t="shared" si="97"/>
        <v>72.009097472924196</v>
      </c>
      <c r="N704" s="151">
        <v>59.269059165858394</v>
      </c>
      <c r="O704" s="151">
        <v>100.55473091121041</v>
      </c>
      <c r="P704" s="794">
        <v>34.353691275167783</v>
      </c>
      <c r="Q704" s="151"/>
      <c r="R704" s="725">
        <f t="shared" si="99"/>
        <v>7.4563885562187807E-2</v>
      </c>
    </row>
    <row r="705" spans="1:18" x14ac:dyDescent="0.3">
      <c r="A705" s="286">
        <v>36</v>
      </c>
      <c r="B705" s="321" t="s">
        <v>813</v>
      </c>
      <c r="C705" s="146">
        <v>4422.5</v>
      </c>
      <c r="F705" s="146">
        <f t="shared" si="94"/>
        <v>4422.5</v>
      </c>
      <c r="G705" s="146">
        <v>80</v>
      </c>
      <c r="J705" s="146">
        <f t="shared" si="95"/>
        <v>80</v>
      </c>
      <c r="K705" s="802">
        <f t="shared" si="98"/>
        <v>5.0966234869399024E-2</v>
      </c>
      <c r="L705" s="151">
        <f t="shared" si="91"/>
        <v>218.20938628158845</v>
      </c>
      <c r="M705" s="151">
        <f t="shared" si="97"/>
        <v>48.006064981949457</v>
      </c>
      <c r="N705" s="151">
        <v>39.51270611057226</v>
      </c>
      <c r="O705" s="151">
        <v>67.036487274140271</v>
      </c>
      <c r="P705" s="794">
        <v>22.902460850111854</v>
      </c>
      <c r="Q705" s="151"/>
      <c r="R705" s="725">
        <f t="shared" si="99"/>
        <v>8.05323684313827E-2</v>
      </c>
    </row>
    <row r="706" spans="1:18" x14ac:dyDescent="0.3">
      <c r="A706" s="286">
        <v>37</v>
      </c>
      <c r="B706" s="321" t="s">
        <v>814</v>
      </c>
      <c r="C706" s="146">
        <v>2091.96</v>
      </c>
      <c r="E706" s="146">
        <v>121.7</v>
      </c>
      <c r="F706" s="146">
        <f t="shared" si="94"/>
        <v>2213.66</v>
      </c>
      <c r="G706" s="146">
        <v>36</v>
      </c>
      <c r="I706" s="146">
        <v>1</v>
      </c>
      <c r="J706" s="146">
        <f t="shared" si="95"/>
        <v>37</v>
      </c>
      <c r="K706" s="802">
        <f t="shared" si="98"/>
        <v>2.3571883627097046E-2</v>
      </c>
      <c r="L706" s="151">
        <f t="shared" si="91"/>
        <v>100.92184115523465</v>
      </c>
      <c r="M706" s="151">
        <f t="shared" si="97"/>
        <v>22.202805054151622</v>
      </c>
      <c r="N706" s="151">
        <v>18.274626576139671</v>
      </c>
      <c r="O706" s="151">
        <v>31.004375364289881</v>
      </c>
      <c r="P706" s="794">
        <v>10.592388143176734</v>
      </c>
      <c r="Q706" s="151"/>
      <c r="R706" s="725">
        <f t="shared" si="99"/>
        <v>7.4411341270499032E-2</v>
      </c>
    </row>
    <row r="707" spans="1:18" x14ac:dyDescent="0.3">
      <c r="A707" s="286">
        <v>38</v>
      </c>
      <c r="B707" s="321" t="s">
        <v>815</v>
      </c>
      <c r="C707" s="146">
        <v>113.2</v>
      </c>
      <c r="F707" s="146">
        <f t="shared" si="94"/>
        <v>113.2</v>
      </c>
      <c r="G707" s="146">
        <v>3</v>
      </c>
      <c r="J707" s="146">
        <f t="shared" si="95"/>
        <v>3</v>
      </c>
      <c r="K707" s="802">
        <f t="shared" si="98"/>
        <v>1.9112338076024632E-3</v>
      </c>
      <c r="L707" s="151">
        <f t="shared" si="91"/>
        <v>8.1828519855595658</v>
      </c>
      <c r="M707" s="151">
        <f t="shared" si="97"/>
        <v>1.8002274368231046</v>
      </c>
      <c r="N707" s="151">
        <v>1.4817264791464597</v>
      </c>
      <c r="O707" s="151">
        <v>2.5138682727802606</v>
      </c>
      <c r="P707" s="794">
        <v>0.85884228187919454</v>
      </c>
      <c r="Q707" s="151"/>
      <c r="R707" s="725">
        <f t="shared" si="99"/>
        <v>0.11798401039789863</v>
      </c>
    </row>
    <row r="708" spans="1:18" x14ac:dyDescent="0.3">
      <c r="A708" s="286">
        <v>39</v>
      </c>
      <c r="B708" s="321" t="s">
        <v>816</v>
      </c>
      <c r="C708" s="146">
        <v>149.19999999999999</v>
      </c>
      <c r="F708" s="146">
        <f t="shared" si="94"/>
        <v>149.19999999999999</v>
      </c>
      <c r="G708" s="146">
        <v>4</v>
      </c>
      <c r="J708" s="146">
        <f t="shared" si="95"/>
        <v>4</v>
      </c>
      <c r="K708" s="802">
        <f t="shared" si="98"/>
        <v>2.5483117434699511E-3</v>
      </c>
      <c r="L708" s="151">
        <f t="shared" si="91"/>
        <v>10.910469314079421</v>
      </c>
      <c r="M708" s="151">
        <f t="shared" si="97"/>
        <v>2.4003032490974725</v>
      </c>
      <c r="N708" s="151">
        <v>1.9756353055286129</v>
      </c>
      <c r="O708" s="151">
        <v>3.351824363707014</v>
      </c>
      <c r="P708" s="794">
        <v>1.1451230425055929</v>
      </c>
      <c r="Q708" s="151"/>
      <c r="R708" s="725">
        <f t="shared" si="99"/>
        <v>0.11935469148384387</v>
      </c>
    </row>
    <row r="709" spans="1:18" s="320" customFormat="1" x14ac:dyDescent="0.3">
      <c r="A709" s="286">
        <v>40</v>
      </c>
      <c r="B709" s="321" t="s">
        <v>1183</v>
      </c>
      <c r="C709" s="146">
        <v>613.9</v>
      </c>
      <c r="D709" s="146"/>
      <c r="E709" s="146">
        <v>71.099999999999994</v>
      </c>
      <c r="F709" s="146">
        <f t="shared" si="94"/>
        <v>685</v>
      </c>
      <c r="G709" s="146">
        <v>12</v>
      </c>
      <c r="H709" s="146"/>
      <c r="I709" s="146">
        <v>1</v>
      </c>
      <c r="J709" s="146">
        <f t="shared" si="95"/>
        <v>13</v>
      </c>
      <c r="K709" s="802">
        <f t="shared" si="98"/>
        <v>8.2820131662773404E-3</v>
      </c>
      <c r="L709" s="151">
        <f t="shared" si="91"/>
        <v>35.459025270758119</v>
      </c>
      <c r="M709" s="151">
        <f t="shared" si="97"/>
        <v>7.8009855595667865</v>
      </c>
      <c r="N709" s="151">
        <v>6.420814742967992</v>
      </c>
      <c r="O709" s="151">
        <v>10.893429182047793</v>
      </c>
      <c r="P709" s="794">
        <v>3.7216498881431765</v>
      </c>
      <c r="Q709" s="151"/>
      <c r="R709" s="725">
        <f t="shared" si="99"/>
        <v>8.448918233651953E-2</v>
      </c>
    </row>
    <row r="710" spans="1:18" x14ac:dyDescent="0.3">
      <c r="A710" s="286">
        <v>41</v>
      </c>
      <c r="B710" s="321" t="s">
        <v>1184</v>
      </c>
      <c r="C710" s="146">
        <v>451.16</v>
      </c>
      <c r="E710" s="146">
        <v>29.4</v>
      </c>
      <c r="F710" s="146">
        <f t="shared" si="94"/>
        <v>480.56</v>
      </c>
      <c r="G710" s="146">
        <v>9</v>
      </c>
      <c r="I710" s="146">
        <v>1</v>
      </c>
      <c r="J710" s="146">
        <f t="shared" si="95"/>
        <v>10</v>
      </c>
      <c r="K710" s="802">
        <f t="shared" si="98"/>
        <v>6.370779358674878E-3</v>
      </c>
      <c r="L710" s="151">
        <f t="shared" si="91"/>
        <v>27.276173285198556</v>
      </c>
      <c r="M710" s="151">
        <f t="shared" si="97"/>
        <v>6.0007581227436821</v>
      </c>
      <c r="N710" s="151">
        <v>4.9390882638215325</v>
      </c>
      <c r="O710" s="151">
        <v>8.3795609092675338</v>
      </c>
      <c r="P710" s="794">
        <v>2.8628076062639818</v>
      </c>
      <c r="Q710" s="151"/>
      <c r="R710" s="725">
        <f t="shared" si="99"/>
        <v>9.2640460969439301E-2</v>
      </c>
    </row>
    <row r="711" spans="1:18" x14ac:dyDescent="0.3">
      <c r="A711" s="286">
        <v>42</v>
      </c>
      <c r="B711" s="321" t="s">
        <v>1185</v>
      </c>
      <c r="C711" s="146">
        <v>514.09</v>
      </c>
      <c r="F711" s="146">
        <f t="shared" si="94"/>
        <v>514.09</v>
      </c>
      <c r="G711" s="146">
        <v>12</v>
      </c>
      <c r="J711" s="146">
        <f t="shared" si="95"/>
        <v>12</v>
      </c>
      <c r="K711" s="802">
        <f t="shared" si="98"/>
        <v>7.6449352304098529E-3</v>
      </c>
      <c r="L711" s="151">
        <f t="shared" ref="L711:L774" si="100">K711*4281.45</f>
        <v>32.731407942238263</v>
      </c>
      <c r="M711" s="151">
        <f t="shared" si="97"/>
        <v>7.2009097472924184</v>
      </c>
      <c r="N711" s="151">
        <v>5.9269059165858389</v>
      </c>
      <c r="O711" s="151">
        <v>10.055473091121042</v>
      </c>
      <c r="P711" s="794">
        <v>3.4353691275167781</v>
      </c>
      <c r="Q711" s="151"/>
      <c r="R711" s="725">
        <f t="shared" si="99"/>
        <v>0.10391791302722966</v>
      </c>
    </row>
    <row r="712" spans="1:18" x14ac:dyDescent="0.3">
      <c r="A712" s="286">
        <v>43</v>
      </c>
      <c r="B712" s="321" t="s">
        <v>1186</v>
      </c>
      <c r="C712" s="146">
        <v>522.29999999999995</v>
      </c>
      <c r="E712" s="146">
        <v>27.8</v>
      </c>
      <c r="F712" s="146">
        <f t="shared" si="94"/>
        <v>550.09999999999991</v>
      </c>
      <c r="G712" s="146">
        <v>9</v>
      </c>
      <c r="I712" s="146">
        <v>1</v>
      </c>
      <c r="J712" s="146">
        <f t="shared" si="95"/>
        <v>10</v>
      </c>
      <c r="K712" s="802">
        <f t="shared" si="98"/>
        <v>6.370779358674878E-3</v>
      </c>
      <c r="L712" s="151">
        <f t="shared" si="100"/>
        <v>27.276173285198556</v>
      </c>
      <c r="M712" s="151">
        <f t="shared" si="97"/>
        <v>6.0007581227436821</v>
      </c>
      <c r="N712" s="151">
        <v>4.9390882638215325</v>
      </c>
      <c r="O712" s="151">
        <v>8.3795609092675338</v>
      </c>
      <c r="P712" s="794">
        <v>2.8628076062639818</v>
      </c>
      <c r="Q712" s="151"/>
      <c r="R712" s="725">
        <f t="shared" si="99"/>
        <v>8.092946723045584E-2</v>
      </c>
    </row>
    <row r="713" spans="1:18" x14ac:dyDescent="0.3">
      <c r="A713" s="286">
        <v>44</v>
      </c>
      <c r="B713" s="321" t="s">
        <v>1187</v>
      </c>
      <c r="C713" s="146">
        <v>1211.25</v>
      </c>
      <c r="F713" s="146">
        <f t="shared" si="94"/>
        <v>1211.25</v>
      </c>
      <c r="G713" s="146">
        <v>34</v>
      </c>
      <c r="J713" s="146">
        <f t="shared" si="95"/>
        <v>34</v>
      </c>
      <c r="K713" s="802">
        <f t="shared" si="98"/>
        <v>2.1660649819494584E-2</v>
      </c>
      <c r="L713" s="151">
        <f t="shared" si="100"/>
        <v>92.738989169675079</v>
      </c>
      <c r="M713" s="151">
        <f t="shared" si="97"/>
        <v>20.402577617328518</v>
      </c>
      <c r="N713" s="151">
        <v>16.792900096993211</v>
      </c>
      <c r="O713" s="151">
        <v>28.490507091509617</v>
      </c>
      <c r="P713" s="794">
        <v>9.7335458612975394</v>
      </c>
      <c r="Q713" s="151"/>
      <c r="R713" s="725">
        <f t="shared" si="99"/>
        <v>0.12496645592554037</v>
      </c>
    </row>
    <row r="714" spans="1:18" x14ac:dyDescent="0.3">
      <c r="A714" s="286">
        <v>45</v>
      </c>
      <c r="B714" s="321" t="s">
        <v>1188</v>
      </c>
      <c r="C714" s="146">
        <v>306.17</v>
      </c>
      <c r="E714" s="146">
        <v>31.2</v>
      </c>
      <c r="F714" s="146">
        <f t="shared" si="94"/>
        <v>337.37</v>
      </c>
      <c r="G714" s="146">
        <v>7</v>
      </c>
      <c r="I714" s="146">
        <v>1</v>
      </c>
      <c r="J714" s="146">
        <f t="shared" si="95"/>
        <v>8</v>
      </c>
      <c r="K714" s="802">
        <f t="shared" si="98"/>
        <v>5.0966234869399022E-3</v>
      </c>
      <c r="L714" s="151">
        <f t="shared" si="100"/>
        <v>21.820938628158842</v>
      </c>
      <c r="M714" s="151">
        <f t="shared" si="97"/>
        <v>4.800606498194945</v>
      </c>
      <c r="N714" s="151">
        <v>3.9512706110572258</v>
      </c>
      <c r="O714" s="151">
        <v>6.703648727414028</v>
      </c>
      <c r="P714" s="794">
        <v>2.2902460850111859</v>
      </c>
      <c r="Q714" s="151"/>
      <c r="R714" s="725">
        <f t="shared" si="99"/>
        <v>0.1055678926365089</v>
      </c>
    </row>
    <row r="715" spans="1:18" x14ac:dyDescent="0.3">
      <c r="A715" s="286">
        <v>46</v>
      </c>
      <c r="B715" s="321" t="s">
        <v>1189</v>
      </c>
      <c r="C715" s="146">
        <v>209.58</v>
      </c>
      <c r="E715" s="146">
        <v>29.1</v>
      </c>
      <c r="F715" s="146">
        <f t="shared" si="94"/>
        <v>238.68</v>
      </c>
      <c r="G715" s="146">
        <v>4</v>
      </c>
      <c r="I715" s="146">
        <v>1</v>
      </c>
      <c r="J715" s="146">
        <f t="shared" si="95"/>
        <v>5</v>
      </c>
      <c r="K715" s="802">
        <f t="shared" si="98"/>
        <v>3.185389679337439E-3</v>
      </c>
      <c r="L715" s="151">
        <f t="shared" si="100"/>
        <v>13.638086642599278</v>
      </c>
      <c r="M715" s="151">
        <f t="shared" si="97"/>
        <v>3.0003790613718411</v>
      </c>
      <c r="N715" s="151">
        <v>2.4695441319107663</v>
      </c>
      <c r="O715" s="151">
        <v>4.1897804546337669</v>
      </c>
      <c r="P715" s="794">
        <v>1.4314038031319909</v>
      </c>
      <c r="Q715" s="151"/>
      <c r="R715" s="725">
        <f t="shared" si="99"/>
        <v>9.3261479645286055E-2</v>
      </c>
    </row>
    <row r="716" spans="1:18" x14ac:dyDescent="0.3">
      <c r="A716" s="286">
        <v>47</v>
      </c>
      <c r="B716" s="321" t="s">
        <v>1190</v>
      </c>
      <c r="C716" s="146">
        <v>468.77</v>
      </c>
      <c r="E716" s="146">
        <v>272.5</v>
      </c>
      <c r="F716" s="146">
        <f t="shared" si="94"/>
        <v>741.27</v>
      </c>
      <c r="G716" s="146">
        <v>10</v>
      </c>
      <c r="I716" s="146">
        <v>1</v>
      </c>
      <c r="J716" s="146">
        <f t="shared" si="95"/>
        <v>11</v>
      </c>
      <c r="K716" s="802">
        <f t="shared" si="98"/>
        <v>7.0078572945423655E-3</v>
      </c>
      <c r="L716" s="151">
        <f t="shared" si="100"/>
        <v>30.003790613718408</v>
      </c>
      <c r="M716" s="151">
        <f t="shared" si="97"/>
        <v>6.6008339350180494</v>
      </c>
      <c r="N716" s="151">
        <v>5.4329970902036857</v>
      </c>
      <c r="O716" s="151">
        <v>9.2175170001942881</v>
      </c>
      <c r="P716" s="794">
        <v>3.1490883668903806</v>
      </c>
      <c r="Q716" s="151"/>
      <c r="R716" s="725">
        <f t="shared" si="99"/>
        <v>6.6063957688590025E-2</v>
      </c>
    </row>
    <row r="717" spans="1:18" x14ac:dyDescent="0.3">
      <c r="A717" s="286">
        <v>48</v>
      </c>
      <c r="B717" s="321" t="s">
        <v>1191</v>
      </c>
      <c r="C717" s="146">
        <v>599.20000000000005</v>
      </c>
      <c r="E717" s="146">
        <v>134.4</v>
      </c>
      <c r="F717" s="146">
        <f t="shared" si="94"/>
        <v>733.6</v>
      </c>
      <c r="G717" s="146">
        <v>20</v>
      </c>
      <c r="I717" s="146">
        <v>1</v>
      </c>
      <c r="J717" s="146">
        <f t="shared" si="95"/>
        <v>21</v>
      </c>
      <c r="K717" s="802">
        <f t="shared" si="98"/>
        <v>1.3378636653217243E-2</v>
      </c>
      <c r="L717" s="151">
        <f t="shared" si="100"/>
        <v>57.279963898916968</v>
      </c>
      <c r="M717" s="151">
        <f t="shared" si="97"/>
        <v>12.601592057761733</v>
      </c>
      <c r="N717" s="151">
        <v>10.372085354025218</v>
      </c>
      <c r="O717" s="151">
        <v>17.597077909461824</v>
      </c>
      <c r="P717" s="794">
        <v>6.0118959731543624</v>
      </c>
      <c r="Q717" s="151"/>
      <c r="R717" s="725">
        <f t="shared" si="99"/>
        <v>0.12744074405574546</v>
      </c>
    </row>
    <row r="718" spans="1:18" x14ac:dyDescent="0.3">
      <c r="A718" s="286">
        <v>49</v>
      </c>
      <c r="B718" s="321" t="s">
        <v>1192</v>
      </c>
      <c r="C718" s="146">
        <v>220.5</v>
      </c>
      <c r="F718" s="146">
        <f t="shared" si="94"/>
        <v>220.5</v>
      </c>
      <c r="G718" s="146">
        <v>7</v>
      </c>
      <c r="J718" s="146">
        <f t="shared" si="95"/>
        <v>7</v>
      </c>
      <c r="K718" s="802">
        <f t="shared" si="98"/>
        <v>4.4595455510724148E-3</v>
      </c>
      <c r="L718" s="151">
        <f t="shared" si="100"/>
        <v>19.09332129963899</v>
      </c>
      <c r="M718" s="151">
        <f t="shared" si="97"/>
        <v>4.2005306859205778</v>
      </c>
      <c r="N718" s="151">
        <v>3.4573617846750726</v>
      </c>
      <c r="O718" s="151">
        <v>5.8656926364872746</v>
      </c>
      <c r="P718" s="794">
        <v>2.0039653243847879</v>
      </c>
      <c r="Q718" s="151"/>
      <c r="R718" s="725">
        <f t="shared" si="99"/>
        <v>0.14133111086817066</v>
      </c>
    </row>
    <row r="719" spans="1:18" x14ac:dyDescent="0.3">
      <c r="A719" s="286">
        <v>50</v>
      </c>
      <c r="B719" s="321" t="s">
        <v>1193</v>
      </c>
      <c r="C719" s="146">
        <v>330.61</v>
      </c>
      <c r="F719" s="146">
        <f t="shared" si="94"/>
        <v>330.61</v>
      </c>
      <c r="G719" s="146">
        <v>12</v>
      </c>
      <c r="J719" s="146">
        <f t="shared" si="95"/>
        <v>12</v>
      </c>
      <c r="K719" s="802">
        <f t="shared" si="98"/>
        <v>7.6449352304098529E-3</v>
      </c>
      <c r="L719" s="151">
        <f t="shared" si="100"/>
        <v>32.731407942238263</v>
      </c>
      <c r="M719" s="151">
        <f t="shared" si="97"/>
        <v>7.2009097472924184</v>
      </c>
      <c r="N719" s="151">
        <v>5.9269059165858389</v>
      </c>
      <c r="O719" s="151">
        <v>10.055473091121042</v>
      </c>
      <c r="P719" s="794">
        <v>3.4353691275167781</v>
      </c>
      <c r="Q719" s="151"/>
      <c r="R719" s="725">
        <f t="shared" si="99"/>
        <v>0.16158966730639876</v>
      </c>
    </row>
    <row r="720" spans="1:18" x14ac:dyDescent="0.3">
      <c r="A720" s="286">
        <v>51</v>
      </c>
      <c r="B720" s="321" t="s">
        <v>1194</v>
      </c>
      <c r="C720" s="146">
        <v>949</v>
      </c>
      <c r="E720" s="146">
        <v>88.5</v>
      </c>
      <c r="F720" s="146">
        <f t="shared" si="94"/>
        <v>1037.5</v>
      </c>
      <c r="G720" s="146">
        <v>26</v>
      </c>
      <c r="I720" s="146">
        <v>1</v>
      </c>
      <c r="J720" s="146">
        <f t="shared" si="95"/>
        <v>27</v>
      </c>
      <c r="K720" s="802">
        <f t="shared" si="98"/>
        <v>1.7201104268422172E-2</v>
      </c>
      <c r="L720" s="151">
        <f t="shared" si="100"/>
        <v>73.645667870036107</v>
      </c>
      <c r="M720" s="151">
        <f t="shared" si="97"/>
        <v>16.202046931407942</v>
      </c>
      <c r="N720" s="151">
        <v>13.335538312318139</v>
      </c>
      <c r="O720" s="151">
        <v>22.624814455022342</v>
      </c>
      <c r="P720" s="794">
        <v>7.7295805369127519</v>
      </c>
      <c r="Q720" s="151"/>
      <c r="R720" s="725">
        <f t="shared" si="99"/>
        <v>0.11585745522253413</v>
      </c>
    </row>
    <row r="721" spans="1:18" x14ac:dyDescent="0.3">
      <c r="A721" s="286">
        <v>52</v>
      </c>
      <c r="B721" s="321" t="s">
        <v>1195</v>
      </c>
      <c r="C721" s="146">
        <v>211.8</v>
      </c>
      <c r="E721" s="146">
        <v>18.3</v>
      </c>
      <c r="F721" s="146">
        <f t="shared" si="94"/>
        <v>230.10000000000002</v>
      </c>
      <c r="G721" s="146">
        <v>5</v>
      </c>
      <c r="I721" s="146">
        <v>1</v>
      </c>
      <c r="J721" s="146">
        <f t="shared" si="95"/>
        <v>6</v>
      </c>
      <c r="K721" s="802">
        <f t="shared" si="98"/>
        <v>3.8224676152049265E-3</v>
      </c>
      <c r="L721" s="151">
        <f t="shared" si="100"/>
        <v>16.365703971119132</v>
      </c>
      <c r="M721" s="151">
        <f t="shared" si="97"/>
        <v>3.6004548736462092</v>
      </c>
      <c r="N721" s="151">
        <v>2.9634529582929194</v>
      </c>
      <c r="O721" s="151">
        <v>5.0277365455605212</v>
      </c>
      <c r="P721" s="794">
        <v>1.7176845637583891</v>
      </c>
      <c r="Q721" s="151"/>
      <c r="R721" s="725">
        <f t="shared" si="99"/>
        <v>0.11608683161270859</v>
      </c>
    </row>
    <row r="722" spans="1:18" x14ac:dyDescent="0.3">
      <c r="A722" s="286">
        <v>53</v>
      </c>
      <c r="B722" s="321" t="s">
        <v>1196</v>
      </c>
      <c r="C722" s="146">
        <v>1331.77</v>
      </c>
      <c r="F722" s="146">
        <f t="shared" si="94"/>
        <v>1331.77</v>
      </c>
      <c r="G722" s="146">
        <v>32</v>
      </c>
      <c r="J722" s="146">
        <f t="shared" si="95"/>
        <v>32</v>
      </c>
      <c r="K722" s="802">
        <f t="shared" si="98"/>
        <v>2.0386493947759609E-2</v>
      </c>
      <c r="L722" s="151">
        <f t="shared" si="100"/>
        <v>87.283754512635369</v>
      </c>
      <c r="M722" s="151">
        <f t="shared" si="97"/>
        <v>19.20242599277978</v>
      </c>
      <c r="N722" s="151">
        <v>15.805082444228903</v>
      </c>
      <c r="O722" s="151">
        <v>26.814594909656112</v>
      </c>
      <c r="P722" s="794">
        <v>9.1609843400447435</v>
      </c>
      <c r="Q722" s="151"/>
      <c r="R722" s="725">
        <f t="shared" si="99"/>
        <v>0.10697174418639556</v>
      </c>
    </row>
    <row r="723" spans="1:18" x14ac:dyDescent="0.3">
      <c r="A723" s="286">
        <v>54</v>
      </c>
      <c r="B723" s="321" t="s">
        <v>1197</v>
      </c>
      <c r="C723" s="146">
        <v>483.9</v>
      </c>
      <c r="F723" s="146">
        <f t="shared" si="94"/>
        <v>483.9</v>
      </c>
      <c r="G723" s="146">
        <v>9</v>
      </c>
      <c r="J723" s="146">
        <f t="shared" si="95"/>
        <v>9</v>
      </c>
      <c r="K723" s="802">
        <f t="shared" si="98"/>
        <v>5.7337014228073897E-3</v>
      </c>
      <c r="L723" s="151">
        <f t="shared" si="100"/>
        <v>24.548555956678697</v>
      </c>
      <c r="M723" s="151">
        <f t="shared" si="97"/>
        <v>5.4006823104693131</v>
      </c>
      <c r="N723" s="151">
        <v>4.4451794374393794</v>
      </c>
      <c r="O723" s="151">
        <v>7.5416048183407804</v>
      </c>
      <c r="P723" s="794">
        <v>2.5765268456375838</v>
      </c>
      <c r="Q723" s="151"/>
      <c r="R723" s="725">
        <f t="shared" si="99"/>
        <v>8.2800929801873077E-2</v>
      </c>
    </row>
    <row r="724" spans="1:18" x14ac:dyDescent="0.3">
      <c r="A724" s="286">
        <v>55</v>
      </c>
      <c r="B724" s="321" t="s">
        <v>1198</v>
      </c>
      <c r="C724" s="146">
        <v>665.8</v>
      </c>
      <c r="F724" s="146">
        <f t="shared" si="94"/>
        <v>665.8</v>
      </c>
      <c r="G724" s="146">
        <v>18</v>
      </c>
      <c r="J724" s="146">
        <f t="shared" si="95"/>
        <v>18</v>
      </c>
      <c r="K724" s="802">
        <f t="shared" si="98"/>
        <v>1.1467402845614779E-2</v>
      </c>
      <c r="L724" s="151">
        <f t="shared" si="100"/>
        <v>49.097111913357395</v>
      </c>
      <c r="M724" s="151">
        <f t="shared" si="97"/>
        <v>10.801364620938626</v>
      </c>
      <c r="N724" s="151">
        <v>8.8903588748787588</v>
      </c>
      <c r="O724" s="151">
        <v>15.083209636681561</v>
      </c>
      <c r="P724" s="794">
        <v>5.1530536912751677</v>
      </c>
      <c r="Q724" s="151"/>
      <c r="R724" s="725">
        <f t="shared" si="99"/>
        <v>0.12035857594210388</v>
      </c>
    </row>
    <row r="725" spans="1:18" x14ac:dyDescent="0.3">
      <c r="A725" s="286">
        <v>56</v>
      </c>
      <c r="B725" s="321" t="s">
        <v>1199</v>
      </c>
      <c r="C725" s="146">
        <v>363.78</v>
      </c>
      <c r="E725" s="146">
        <v>58</v>
      </c>
      <c r="F725" s="146">
        <f t="shared" si="94"/>
        <v>421.78</v>
      </c>
      <c r="G725" s="146">
        <v>8</v>
      </c>
      <c r="I725" s="146">
        <v>1</v>
      </c>
      <c r="J725" s="146">
        <f t="shared" si="95"/>
        <v>9</v>
      </c>
      <c r="K725" s="802">
        <f t="shared" si="98"/>
        <v>5.7337014228073897E-3</v>
      </c>
      <c r="L725" s="151">
        <f t="shared" si="100"/>
        <v>24.548555956678697</v>
      </c>
      <c r="M725" s="151">
        <f t="shared" si="97"/>
        <v>5.4006823104693131</v>
      </c>
      <c r="N725" s="151">
        <v>4.4451794374393794</v>
      </c>
      <c r="O725" s="151">
        <v>7.5416048183407804</v>
      </c>
      <c r="P725" s="794">
        <v>2.5765268456375838</v>
      </c>
      <c r="Q725" s="151"/>
      <c r="R725" s="725">
        <f t="shared" si="99"/>
        <v>9.4995898172332449E-2</v>
      </c>
    </row>
    <row r="726" spans="1:18" x14ac:dyDescent="0.3">
      <c r="A726" s="286">
        <v>57</v>
      </c>
      <c r="B726" s="321" t="s">
        <v>1200</v>
      </c>
      <c r="C726" s="146">
        <v>185.8</v>
      </c>
      <c r="E726" s="146">
        <v>26.8</v>
      </c>
      <c r="F726" s="146">
        <f t="shared" si="94"/>
        <v>212.60000000000002</v>
      </c>
      <c r="G726" s="146">
        <v>5</v>
      </c>
      <c r="I726" s="146">
        <v>1</v>
      </c>
      <c r="J726" s="146">
        <f t="shared" si="95"/>
        <v>6</v>
      </c>
      <c r="K726" s="802">
        <f t="shared" si="98"/>
        <v>3.8224676152049265E-3</v>
      </c>
      <c r="L726" s="151">
        <f t="shared" si="100"/>
        <v>16.365703971119132</v>
      </c>
      <c r="M726" s="151">
        <f t="shared" si="97"/>
        <v>3.6004548736462092</v>
      </c>
      <c r="N726" s="151">
        <v>3.5561435499515031</v>
      </c>
      <c r="O726" s="151">
        <v>5.0277365455605212</v>
      </c>
      <c r="P726" s="794">
        <v>1.7176845637583891</v>
      </c>
      <c r="Q726" s="151"/>
      <c r="R726" s="725">
        <f t="shared" si="99"/>
        <v>0.12564242687716015</v>
      </c>
    </row>
    <row r="727" spans="1:18" x14ac:dyDescent="0.3">
      <c r="A727" s="286">
        <v>58</v>
      </c>
      <c r="B727" s="321" t="s">
        <v>1201</v>
      </c>
      <c r="C727" s="146">
        <v>205.2</v>
      </c>
      <c r="F727" s="146">
        <f t="shared" si="94"/>
        <v>205.2</v>
      </c>
      <c r="G727" s="146">
        <v>3</v>
      </c>
      <c r="I727" s="146">
        <v>2</v>
      </c>
      <c r="J727" s="146">
        <f t="shared" si="95"/>
        <v>5</v>
      </c>
      <c r="K727" s="802">
        <f t="shared" si="98"/>
        <v>3.185389679337439E-3</v>
      </c>
      <c r="L727" s="151">
        <f t="shared" si="100"/>
        <v>13.638086642599278</v>
      </c>
      <c r="M727" s="151">
        <f t="shared" si="97"/>
        <v>3.0003790613718411</v>
      </c>
      <c r="N727" s="151">
        <v>2.4695441319107663</v>
      </c>
      <c r="O727" s="151">
        <v>4.1897804546337669</v>
      </c>
      <c r="P727" s="794">
        <v>1.4314038031319909</v>
      </c>
      <c r="Q727" s="151"/>
      <c r="R727" s="725">
        <f t="shared" si="99"/>
        <v>0.10847782632425379</v>
      </c>
    </row>
    <row r="728" spans="1:18" x14ac:dyDescent="0.3">
      <c r="A728" s="286">
        <v>59</v>
      </c>
      <c r="B728" s="321" t="s">
        <v>1202</v>
      </c>
      <c r="C728" s="146">
        <v>177.45</v>
      </c>
      <c r="F728" s="146">
        <f t="shared" ref="F728:F779" si="101">C728+D728+E728</f>
        <v>177.45</v>
      </c>
      <c r="G728" s="146">
        <v>5</v>
      </c>
      <c r="J728" s="146">
        <f t="shared" ref="J728:J779" si="102">G728+H728+I728</f>
        <v>5</v>
      </c>
      <c r="K728" s="802">
        <f t="shared" si="98"/>
        <v>3.185389679337439E-3</v>
      </c>
      <c r="L728" s="151">
        <f t="shared" si="100"/>
        <v>13.638086642599278</v>
      </c>
      <c r="M728" s="151">
        <f t="shared" si="97"/>
        <v>3.0003790613718411</v>
      </c>
      <c r="N728" s="151">
        <v>2.4695441319107663</v>
      </c>
      <c r="O728" s="151">
        <v>4.1897804546337669</v>
      </c>
      <c r="P728" s="794">
        <v>1.4314038031319909</v>
      </c>
      <c r="Q728" s="151"/>
      <c r="R728" s="725">
        <f t="shared" si="99"/>
        <v>0.12544181438003313</v>
      </c>
    </row>
    <row r="729" spans="1:18" x14ac:dyDescent="0.3">
      <c r="A729" s="286">
        <v>60</v>
      </c>
      <c r="B729" s="321" t="s">
        <v>1203</v>
      </c>
      <c r="C729" s="146">
        <v>200</v>
      </c>
      <c r="F729" s="146">
        <f t="shared" si="101"/>
        <v>200</v>
      </c>
      <c r="G729" s="146">
        <v>7</v>
      </c>
      <c r="J729" s="146">
        <f t="shared" si="102"/>
        <v>7</v>
      </c>
      <c r="K729" s="802">
        <f t="shared" si="98"/>
        <v>4.4595455510724148E-3</v>
      </c>
      <c r="L729" s="151">
        <f t="shared" si="100"/>
        <v>19.09332129963899</v>
      </c>
      <c r="M729" s="151">
        <f t="shared" si="97"/>
        <v>4.2005306859205778</v>
      </c>
      <c r="N729" s="151">
        <v>3.4573617846750726</v>
      </c>
      <c r="O729" s="151">
        <v>5.8656926364872746</v>
      </c>
      <c r="P729" s="794">
        <v>2.0039653243847879</v>
      </c>
      <c r="Q729" s="151"/>
      <c r="R729" s="725">
        <f t="shared" si="99"/>
        <v>0.15581754973215817</v>
      </c>
    </row>
    <row r="730" spans="1:18" x14ac:dyDescent="0.3">
      <c r="A730" s="286">
        <v>61</v>
      </c>
      <c r="B730" s="321" t="s">
        <v>1204</v>
      </c>
      <c r="C730" s="146">
        <v>401.38</v>
      </c>
      <c r="E730" s="146">
        <v>140.80000000000001</v>
      </c>
      <c r="F730" s="146">
        <f t="shared" si="101"/>
        <v>542.18000000000006</v>
      </c>
      <c r="G730" s="146">
        <v>9</v>
      </c>
      <c r="I730" s="146">
        <v>1</v>
      </c>
      <c r="J730" s="146">
        <f t="shared" si="102"/>
        <v>10</v>
      </c>
      <c r="K730" s="802">
        <f t="shared" si="98"/>
        <v>6.370779358674878E-3</v>
      </c>
      <c r="L730" s="151">
        <f t="shared" si="100"/>
        <v>27.276173285198556</v>
      </c>
      <c r="M730" s="151">
        <f t="shared" si="97"/>
        <v>6.0007581227436821</v>
      </c>
      <c r="N730" s="151">
        <v>4.9390882638215325</v>
      </c>
      <c r="O730" s="151">
        <v>8.3795609092675338</v>
      </c>
      <c r="P730" s="794">
        <v>2.8628076062639818</v>
      </c>
      <c r="Q730" s="151"/>
      <c r="R730" s="725">
        <f t="shared" ref="R730:R760" si="103">(P730+O730+M730+L730)/F730</f>
        <v>8.2111660193060876E-2</v>
      </c>
    </row>
    <row r="731" spans="1:18" x14ac:dyDescent="0.3">
      <c r="A731" s="286">
        <v>62</v>
      </c>
      <c r="B731" s="321" t="s">
        <v>1205</v>
      </c>
      <c r="C731" s="146">
        <v>204.3</v>
      </c>
      <c r="F731" s="146">
        <f t="shared" si="101"/>
        <v>204.3</v>
      </c>
      <c r="G731" s="146">
        <v>5</v>
      </c>
      <c r="J731" s="146">
        <f t="shared" si="102"/>
        <v>5</v>
      </c>
      <c r="K731" s="802">
        <f t="shared" si="98"/>
        <v>3.185389679337439E-3</v>
      </c>
      <c r="L731" s="151">
        <f t="shared" si="100"/>
        <v>13.638086642599278</v>
      </c>
      <c r="M731" s="151">
        <f t="shared" ref="M731:M787" si="104">L731*0.22</f>
        <v>3.0003790613718411</v>
      </c>
      <c r="N731" s="151">
        <v>2.4695441319107663</v>
      </c>
      <c r="O731" s="151">
        <v>4.1897804546337669</v>
      </c>
      <c r="P731" s="794">
        <v>1.4314038031319909</v>
      </c>
      <c r="Q731" s="151"/>
      <c r="R731" s="725">
        <f t="shared" si="103"/>
        <v>0.10895570221114477</v>
      </c>
    </row>
    <row r="732" spans="1:18" x14ac:dyDescent="0.3">
      <c r="A732" s="286">
        <v>63</v>
      </c>
      <c r="B732" s="321" t="s">
        <v>1206</v>
      </c>
      <c r="C732" s="146">
        <v>306.39999999999998</v>
      </c>
      <c r="F732" s="146">
        <f t="shared" si="101"/>
        <v>306.39999999999998</v>
      </c>
      <c r="G732" s="146">
        <v>6</v>
      </c>
      <c r="J732" s="146">
        <f t="shared" si="102"/>
        <v>6</v>
      </c>
      <c r="K732" s="802">
        <f t="shared" si="98"/>
        <v>3.8224676152049265E-3</v>
      </c>
      <c r="L732" s="151">
        <f t="shared" si="100"/>
        <v>16.365703971119132</v>
      </c>
      <c r="M732" s="151">
        <f t="shared" si="104"/>
        <v>3.6004548736462092</v>
      </c>
      <c r="N732" s="151">
        <v>2.9634529582929194</v>
      </c>
      <c r="O732" s="151">
        <v>5.0277365455605212</v>
      </c>
      <c r="P732" s="794">
        <v>1.7176845637583891</v>
      </c>
      <c r="Q732" s="151"/>
      <c r="R732" s="725">
        <f t="shared" si="103"/>
        <v>8.7178785750927718E-2</v>
      </c>
    </row>
    <row r="733" spans="1:18" x14ac:dyDescent="0.3">
      <c r="A733" s="286">
        <v>64</v>
      </c>
      <c r="B733" s="321" t="s">
        <v>1250</v>
      </c>
      <c r="C733" s="146">
        <v>301.42</v>
      </c>
      <c r="F733" s="146">
        <f t="shared" si="101"/>
        <v>301.42</v>
      </c>
      <c r="G733" s="146">
        <v>6</v>
      </c>
      <c r="J733" s="146">
        <f t="shared" si="102"/>
        <v>6</v>
      </c>
      <c r="K733" s="802">
        <f t="shared" si="98"/>
        <v>3.8224676152049265E-3</v>
      </c>
      <c r="L733" s="151">
        <f t="shared" si="100"/>
        <v>16.365703971119132</v>
      </c>
      <c r="M733" s="151">
        <f t="shared" si="104"/>
        <v>3.6004548736462092</v>
      </c>
      <c r="N733" s="151">
        <v>2.9634529582929194</v>
      </c>
      <c r="O733" s="151">
        <v>5.0277365455605212</v>
      </c>
      <c r="P733" s="794">
        <v>1.7176845637583891</v>
      </c>
      <c r="Q733" s="151"/>
      <c r="R733" s="725">
        <f t="shared" si="103"/>
        <v>8.8619135936846422E-2</v>
      </c>
    </row>
    <row r="734" spans="1:18" x14ac:dyDescent="0.3">
      <c r="A734" s="286">
        <v>65</v>
      </c>
      <c r="B734" s="321" t="s">
        <v>1251</v>
      </c>
      <c r="C734" s="146">
        <v>394.72</v>
      </c>
      <c r="F734" s="146">
        <f t="shared" si="101"/>
        <v>394.72</v>
      </c>
      <c r="G734" s="146">
        <v>12</v>
      </c>
      <c r="J734" s="146">
        <f t="shared" si="102"/>
        <v>12</v>
      </c>
      <c r="K734" s="802">
        <f t="shared" si="98"/>
        <v>7.6449352304098529E-3</v>
      </c>
      <c r="L734" s="151">
        <f t="shared" si="100"/>
        <v>32.731407942238263</v>
      </c>
      <c r="M734" s="151">
        <f t="shared" si="104"/>
        <v>7.2009097472924184</v>
      </c>
      <c r="N734" s="151">
        <v>5.9269059165858389</v>
      </c>
      <c r="O734" s="151">
        <v>10.055473091121042</v>
      </c>
      <c r="P734" s="794">
        <v>3.4353691275167781</v>
      </c>
      <c r="Q734" s="151"/>
      <c r="R734" s="725">
        <f t="shared" si="103"/>
        <v>0.13534444646374263</v>
      </c>
    </row>
    <row r="735" spans="1:18" x14ac:dyDescent="0.3">
      <c r="A735" s="286">
        <v>66</v>
      </c>
      <c r="B735" s="321" t="s">
        <v>1252</v>
      </c>
      <c r="C735" s="146">
        <v>680.89</v>
      </c>
      <c r="F735" s="146">
        <f t="shared" si="101"/>
        <v>680.89</v>
      </c>
      <c r="G735" s="146">
        <v>20</v>
      </c>
      <c r="J735" s="146">
        <f t="shared" si="102"/>
        <v>20</v>
      </c>
      <c r="K735" s="802">
        <f t="shared" si="98"/>
        <v>1.2741558717349756E-2</v>
      </c>
      <c r="L735" s="151">
        <f t="shared" si="100"/>
        <v>54.552346570397113</v>
      </c>
      <c r="M735" s="151">
        <f t="shared" si="104"/>
        <v>12.001516245487364</v>
      </c>
      <c r="N735" s="151">
        <v>9.8781765276430651</v>
      </c>
      <c r="O735" s="151">
        <v>16.759121818535068</v>
      </c>
      <c r="P735" s="794">
        <v>5.7256152125279636</v>
      </c>
      <c r="Q735" s="151"/>
      <c r="R735" s="725">
        <f t="shared" si="103"/>
        <v>0.13076796523219245</v>
      </c>
    </row>
    <row r="736" spans="1:18" x14ac:dyDescent="0.3">
      <c r="A736" s="286">
        <v>67</v>
      </c>
      <c r="B736" s="321" t="s">
        <v>1253</v>
      </c>
      <c r="C736" s="146">
        <v>581.98</v>
      </c>
      <c r="F736" s="146">
        <f t="shared" si="101"/>
        <v>581.98</v>
      </c>
      <c r="G736" s="146">
        <v>15</v>
      </c>
      <c r="J736" s="146">
        <f t="shared" si="102"/>
        <v>15</v>
      </c>
      <c r="K736" s="802">
        <f t="shared" ref="K736:K779" si="105">3/4709*J736</f>
        <v>9.556169038012317E-3</v>
      </c>
      <c r="L736" s="151">
        <f t="shared" si="100"/>
        <v>40.914259927797836</v>
      </c>
      <c r="M736" s="151">
        <f t="shared" si="104"/>
        <v>9.0011371841155245</v>
      </c>
      <c r="N736" s="151">
        <v>7.4086323957322993</v>
      </c>
      <c r="O736" s="151">
        <v>12.569341363901302</v>
      </c>
      <c r="P736" s="794">
        <v>4.2942114093959729</v>
      </c>
      <c r="Q736" s="151"/>
      <c r="R736" s="725">
        <f t="shared" si="103"/>
        <v>0.114744406827057</v>
      </c>
    </row>
    <row r="737" spans="1:18" x14ac:dyDescent="0.3">
      <c r="A737" s="286">
        <v>68</v>
      </c>
      <c r="B737" s="321" t="s">
        <v>1254</v>
      </c>
      <c r="C737" s="146">
        <v>135.71</v>
      </c>
      <c r="F737" s="146">
        <f t="shared" si="101"/>
        <v>135.71</v>
      </c>
      <c r="G737" s="146">
        <v>3</v>
      </c>
      <c r="J737" s="146">
        <f t="shared" si="102"/>
        <v>3</v>
      </c>
      <c r="K737" s="802">
        <f t="shared" si="105"/>
        <v>1.9112338076024632E-3</v>
      </c>
      <c r="L737" s="151">
        <f t="shared" si="100"/>
        <v>8.1828519855595658</v>
      </c>
      <c r="M737" s="151">
        <f t="shared" si="104"/>
        <v>1.8002274368231046</v>
      </c>
      <c r="N737" s="151">
        <v>1.4817264791464597</v>
      </c>
      <c r="O737" s="151">
        <v>2.5138682727802606</v>
      </c>
      <c r="P737" s="794">
        <v>0.85884228187919454</v>
      </c>
      <c r="Q737" s="151"/>
      <c r="R737" s="725">
        <f t="shared" si="103"/>
        <v>9.8414191857948002E-2</v>
      </c>
    </row>
    <row r="738" spans="1:18" x14ac:dyDescent="0.3">
      <c r="A738" s="286">
        <v>69</v>
      </c>
      <c r="B738" s="321" t="s">
        <v>1255</v>
      </c>
      <c r="C738" s="146">
        <v>201.8</v>
      </c>
      <c r="F738" s="146">
        <f t="shared" si="101"/>
        <v>201.8</v>
      </c>
      <c r="G738" s="146">
        <v>4</v>
      </c>
      <c r="J738" s="146">
        <f t="shared" si="102"/>
        <v>4</v>
      </c>
      <c r="K738" s="802">
        <f t="shared" si="105"/>
        <v>2.5483117434699511E-3</v>
      </c>
      <c r="L738" s="151">
        <f t="shared" si="100"/>
        <v>10.910469314079421</v>
      </c>
      <c r="M738" s="151">
        <f t="shared" si="104"/>
        <v>2.4003032490974725</v>
      </c>
      <c r="N738" s="151">
        <v>1.9756353055286129</v>
      </c>
      <c r="O738" s="151">
        <v>3.351824363707014</v>
      </c>
      <c r="P738" s="794">
        <v>1.1451230425055929</v>
      </c>
      <c r="Q738" s="151"/>
      <c r="R738" s="725">
        <f t="shared" si="103"/>
        <v>8.8244400244744808E-2</v>
      </c>
    </row>
    <row r="739" spans="1:18" x14ac:dyDescent="0.3">
      <c r="A739" s="286">
        <v>70</v>
      </c>
      <c r="B739" s="321" t="s">
        <v>1256</v>
      </c>
      <c r="C739" s="146">
        <v>1437.1</v>
      </c>
      <c r="F739" s="146">
        <f t="shared" si="101"/>
        <v>1437.1</v>
      </c>
      <c r="G739" s="146">
        <v>32</v>
      </c>
      <c r="J739" s="146">
        <f t="shared" si="102"/>
        <v>32</v>
      </c>
      <c r="K739" s="802">
        <f t="shared" si="105"/>
        <v>2.0386493947759609E-2</v>
      </c>
      <c r="L739" s="151">
        <f t="shared" si="100"/>
        <v>87.283754512635369</v>
      </c>
      <c r="M739" s="151">
        <f t="shared" si="104"/>
        <v>19.20242599277978</v>
      </c>
      <c r="N739" s="151">
        <v>15.805082444228903</v>
      </c>
      <c r="O739" s="151">
        <v>26.814594909656112</v>
      </c>
      <c r="P739" s="794">
        <v>9.1609843400447435</v>
      </c>
      <c r="Q739" s="151"/>
      <c r="R739" s="725">
        <f t="shared" si="103"/>
        <v>9.9131417267494276E-2</v>
      </c>
    </row>
    <row r="740" spans="1:18" x14ac:dyDescent="0.3">
      <c r="A740" s="286">
        <v>71</v>
      </c>
      <c r="B740" s="321" t="s">
        <v>1257</v>
      </c>
      <c r="C740" s="146">
        <v>197.86</v>
      </c>
      <c r="E740" s="146">
        <v>16</v>
      </c>
      <c r="F740" s="146">
        <f t="shared" si="101"/>
        <v>213.86</v>
      </c>
      <c r="G740" s="146">
        <v>2</v>
      </c>
      <c r="I740" s="146">
        <v>1</v>
      </c>
      <c r="J740" s="146">
        <f t="shared" si="102"/>
        <v>3</v>
      </c>
      <c r="K740" s="802">
        <f t="shared" si="105"/>
        <v>1.9112338076024632E-3</v>
      </c>
      <c r="L740" s="151">
        <f t="shared" si="100"/>
        <v>8.1828519855595658</v>
      </c>
      <c r="M740" s="151">
        <f t="shared" si="104"/>
        <v>1.8002274368231046</v>
      </c>
      <c r="N740" s="151">
        <v>1.4817264791464597</v>
      </c>
      <c r="O740" s="151">
        <v>2.5138682727802606</v>
      </c>
      <c r="P740" s="794">
        <v>0.85884228187919454</v>
      </c>
      <c r="Q740" s="151"/>
      <c r="R740" s="725">
        <f t="shared" si="103"/>
        <v>6.2451089390452276E-2</v>
      </c>
    </row>
    <row r="741" spans="1:18" x14ac:dyDescent="0.3">
      <c r="A741" s="286">
        <v>72</v>
      </c>
      <c r="B741" s="321" t="s">
        <v>1258</v>
      </c>
      <c r="C741" s="146">
        <v>397.89</v>
      </c>
      <c r="F741" s="146">
        <f t="shared" si="101"/>
        <v>397.89</v>
      </c>
      <c r="G741" s="146">
        <v>14</v>
      </c>
      <c r="J741" s="146">
        <f t="shared" si="102"/>
        <v>14</v>
      </c>
      <c r="K741" s="802">
        <f t="shared" si="105"/>
        <v>8.9190911021448296E-3</v>
      </c>
      <c r="L741" s="151">
        <f t="shared" si="100"/>
        <v>38.186642599277981</v>
      </c>
      <c r="M741" s="151">
        <f t="shared" si="104"/>
        <v>8.4010613718411555</v>
      </c>
      <c r="N741" s="151">
        <v>6.9147235693501452</v>
      </c>
      <c r="O741" s="151">
        <v>11.731385272974549</v>
      </c>
      <c r="P741" s="794">
        <v>4.0079306487695758</v>
      </c>
      <c r="Q741" s="151"/>
      <c r="R741" s="725">
        <f t="shared" si="103"/>
        <v>0.15664384601991321</v>
      </c>
    </row>
    <row r="742" spans="1:18" x14ac:dyDescent="0.3">
      <c r="A742" s="286">
        <v>73</v>
      </c>
      <c r="B742" s="321" t="s">
        <v>1259</v>
      </c>
      <c r="C742" s="146">
        <v>352.17</v>
      </c>
      <c r="F742" s="146">
        <f t="shared" si="101"/>
        <v>352.17</v>
      </c>
      <c r="G742" s="146">
        <v>11</v>
      </c>
      <c r="J742" s="146">
        <f t="shared" si="102"/>
        <v>11</v>
      </c>
      <c r="K742" s="802">
        <f t="shared" si="105"/>
        <v>7.0078572945423655E-3</v>
      </c>
      <c r="L742" s="151">
        <f t="shared" si="100"/>
        <v>30.003790613718408</v>
      </c>
      <c r="M742" s="151">
        <f t="shared" si="104"/>
        <v>6.6008339350180494</v>
      </c>
      <c r="N742" s="151">
        <v>5.4329970902036857</v>
      </c>
      <c r="O742" s="151">
        <v>9.2175170001942881</v>
      </c>
      <c r="P742" s="794">
        <v>3.1490883668903806</v>
      </c>
      <c r="Q742" s="151"/>
      <c r="R742" s="725">
        <f t="shared" si="103"/>
        <v>0.13905565470034678</v>
      </c>
    </row>
    <row r="743" spans="1:18" x14ac:dyDescent="0.3">
      <c r="A743" s="286">
        <v>74</v>
      </c>
      <c r="B743" s="321" t="s">
        <v>1260</v>
      </c>
      <c r="C743" s="146">
        <v>653.07000000000005</v>
      </c>
      <c r="F743" s="146">
        <f t="shared" si="101"/>
        <v>653.07000000000005</v>
      </c>
      <c r="G743" s="146">
        <v>25</v>
      </c>
      <c r="J743" s="146">
        <f t="shared" si="102"/>
        <v>25</v>
      </c>
      <c r="K743" s="802">
        <f t="shared" si="105"/>
        <v>1.5926948396687193E-2</v>
      </c>
      <c r="L743" s="151">
        <f t="shared" si="100"/>
        <v>68.190433212996382</v>
      </c>
      <c r="M743" s="151">
        <f t="shared" si="104"/>
        <v>15.001895306859204</v>
      </c>
      <c r="N743" s="151">
        <v>12.347720659553831</v>
      </c>
      <c r="O743" s="151">
        <v>20.948902273168837</v>
      </c>
      <c r="P743" s="794">
        <v>7.157019015659956</v>
      </c>
      <c r="Q743" s="151"/>
      <c r="R743" s="725">
        <f t="shared" si="103"/>
        <v>0.17042315495840318</v>
      </c>
    </row>
    <row r="744" spans="1:18" x14ac:dyDescent="0.3">
      <c r="A744" s="286">
        <v>75</v>
      </c>
      <c r="B744" s="321" t="s">
        <v>1287</v>
      </c>
      <c r="C744" s="146">
        <v>786.94</v>
      </c>
      <c r="F744" s="146">
        <f t="shared" si="101"/>
        <v>786.94</v>
      </c>
      <c r="G744" s="146">
        <v>22</v>
      </c>
      <c r="J744" s="146">
        <f t="shared" si="102"/>
        <v>22</v>
      </c>
      <c r="K744" s="802">
        <f t="shared" si="105"/>
        <v>1.4015714589084731E-2</v>
      </c>
      <c r="L744" s="151">
        <f t="shared" si="100"/>
        <v>60.007581227436816</v>
      </c>
      <c r="M744" s="151">
        <f t="shared" si="104"/>
        <v>13.201667870036099</v>
      </c>
      <c r="N744" s="151">
        <v>10.865994180407371</v>
      </c>
      <c r="O744" s="151">
        <v>18.435034000388576</v>
      </c>
      <c r="P744" s="794">
        <v>6.2981767337807613</v>
      </c>
      <c r="Q744" s="151"/>
      <c r="R744" s="725">
        <f t="shared" si="103"/>
        <v>0.1244598823692305</v>
      </c>
    </row>
    <row r="745" spans="1:18" x14ac:dyDescent="0.3">
      <c r="A745" s="286">
        <v>76</v>
      </c>
      <c r="B745" s="321" t="s">
        <v>1291</v>
      </c>
      <c r="C745" s="146">
        <v>139.80000000000001</v>
      </c>
      <c r="F745" s="146">
        <f t="shared" si="101"/>
        <v>139.80000000000001</v>
      </c>
      <c r="G745" s="146">
        <v>3</v>
      </c>
      <c r="J745" s="146">
        <f t="shared" si="102"/>
        <v>3</v>
      </c>
      <c r="K745" s="802">
        <f t="shared" si="105"/>
        <v>1.9112338076024632E-3</v>
      </c>
      <c r="L745" s="151">
        <f t="shared" si="100"/>
        <v>8.1828519855595658</v>
      </c>
      <c r="M745" s="151">
        <f t="shared" si="104"/>
        <v>1.8002274368231046</v>
      </c>
      <c r="N745" s="151">
        <v>1.4817264791464597</v>
      </c>
      <c r="O745" s="151">
        <v>2.5138682727802606</v>
      </c>
      <c r="P745" s="794">
        <v>0.85884228187919454</v>
      </c>
      <c r="Q745" s="151"/>
      <c r="R745" s="725">
        <f t="shared" si="103"/>
        <v>9.5534978376553101E-2</v>
      </c>
    </row>
    <row r="746" spans="1:18" x14ac:dyDescent="0.3">
      <c r="A746" s="286">
        <v>77</v>
      </c>
      <c r="B746" s="321" t="s">
        <v>1292</v>
      </c>
      <c r="C746" s="146">
        <v>2876.7</v>
      </c>
      <c r="E746" s="146">
        <v>258.60000000000002</v>
      </c>
      <c r="F746" s="146">
        <f t="shared" si="101"/>
        <v>3135.2999999999997</v>
      </c>
      <c r="G746" s="146">
        <v>63</v>
      </c>
      <c r="I746" s="146">
        <v>2</v>
      </c>
      <c r="J746" s="146">
        <f t="shared" si="102"/>
        <v>65</v>
      </c>
      <c r="K746" s="802">
        <f t="shared" si="105"/>
        <v>4.1410065831386705E-2</v>
      </c>
      <c r="L746" s="151">
        <f t="shared" si="100"/>
        <v>177.29512635379061</v>
      </c>
      <c r="M746" s="151">
        <f t="shared" si="104"/>
        <v>39.004927797833936</v>
      </c>
      <c r="N746" s="151">
        <v>32.104073714839963</v>
      </c>
      <c r="O746" s="151">
        <v>54.467145910238976</v>
      </c>
      <c r="P746" s="794">
        <v>18.608249440715884</v>
      </c>
      <c r="Q746" s="151"/>
      <c r="R746" s="725">
        <f t="shared" si="103"/>
        <v>9.2295936434337839E-2</v>
      </c>
    </row>
    <row r="747" spans="1:18" x14ac:dyDescent="0.3">
      <c r="A747" s="286">
        <v>78</v>
      </c>
      <c r="B747" s="321" t="s">
        <v>1293</v>
      </c>
      <c r="C747" s="146">
        <v>230.5</v>
      </c>
      <c r="F747" s="146">
        <f t="shared" si="101"/>
        <v>230.5</v>
      </c>
      <c r="G747" s="146">
        <v>7</v>
      </c>
      <c r="J747" s="146">
        <f t="shared" si="102"/>
        <v>7</v>
      </c>
      <c r="K747" s="802">
        <f t="shared" si="105"/>
        <v>4.4595455510724148E-3</v>
      </c>
      <c r="L747" s="151">
        <f t="shared" si="100"/>
        <v>19.09332129963899</v>
      </c>
      <c r="M747" s="151">
        <f t="shared" si="104"/>
        <v>4.2005306859205778</v>
      </c>
      <c r="N747" s="151">
        <v>3.4573617846750726</v>
      </c>
      <c r="O747" s="151">
        <v>5.8656926364872746</v>
      </c>
      <c r="P747" s="794">
        <v>2.0039653243847879</v>
      </c>
      <c r="Q747" s="151"/>
      <c r="R747" s="725">
        <f t="shared" si="103"/>
        <v>0.13519960931206781</v>
      </c>
    </row>
    <row r="748" spans="1:18" x14ac:dyDescent="0.3">
      <c r="A748" s="286">
        <v>79</v>
      </c>
      <c r="B748" s="321" t="s">
        <v>455</v>
      </c>
      <c r="C748" s="146">
        <v>115.8</v>
      </c>
      <c r="F748" s="146">
        <f t="shared" si="101"/>
        <v>115.8</v>
      </c>
      <c r="G748" s="146">
        <v>3</v>
      </c>
      <c r="J748" s="146">
        <f t="shared" si="102"/>
        <v>3</v>
      </c>
      <c r="K748" s="802">
        <f t="shared" si="105"/>
        <v>1.9112338076024632E-3</v>
      </c>
      <c r="L748" s="151">
        <f t="shared" si="100"/>
        <v>8.1828519855595658</v>
      </c>
      <c r="M748" s="151">
        <f t="shared" si="104"/>
        <v>1.8002274368231046</v>
      </c>
      <c r="N748" s="151">
        <v>1.4817264791464597</v>
      </c>
      <c r="O748" s="151">
        <v>2.5138682727802606</v>
      </c>
      <c r="P748" s="794">
        <v>0.85884228187919454</v>
      </c>
      <c r="Q748" s="151"/>
      <c r="R748" s="725">
        <f t="shared" si="103"/>
        <v>0.11533497389500971</v>
      </c>
    </row>
    <row r="749" spans="1:18" x14ac:dyDescent="0.3">
      <c r="A749" s="286">
        <v>80</v>
      </c>
      <c r="B749" s="321" t="s">
        <v>456</v>
      </c>
      <c r="C749" s="146">
        <v>229.9</v>
      </c>
      <c r="F749" s="146">
        <f t="shared" si="101"/>
        <v>229.9</v>
      </c>
      <c r="G749" s="146">
        <v>8</v>
      </c>
      <c r="J749" s="146">
        <f t="shared" si="102"/>
        <v>8</v>
      </c>
      <c r="K749" s="802">
        <f t="shared" si="105"/>
        <v>5.0966234869399022E-3</v>
      </c>
      <c r="L749" s="151">
        <f t="shared" si="100"/>
        <v>21.820938628158842</v>
      </c>
      <c r="M749" s="151">
        <f t="shared" si="104"/>
        <v>4.800606498194945</v>
      </c>
      <c r="N749" s="151">
        <v>3.9512706110572258</v>
      </c>
      <c r="O749" s="151">
        <v>6.703648727414028</v>
      </c>
      <c r="P749" s="794">
        <v>2.2902460850111859</v>
      </c>
      <c r="Q749" s="151"/>
      <c r="R749" s="725">
        <f t="shared" si="103"/>
        <v>0.15491709412257071</v>
      </c>
    </row>
    <row r="750" spans="1:18" x14ac:dyDescent="0.3">
      <c r="A750" s="286">
        <v>81</v>
      </c>
      <c r="B750" s="321" t="s">
        <v>457</v>
      </c>
      <c r="C750" s="146">
        <v>274.3</v>
      </c>
      <c r="F750" s="146">
        <f t="shared" si="101"/>
        <v>274.3</v>
      </c>
      <c r="G750" s="146">
        <v>5</v>
      </c>
      <c r="J750" s="146">
        <f t="shared" si="102"/>
        <v>5</v>
      </c>
      <c r="K750" s="802">
        <f t="shared" si="105"/>
        <v>3.185389679337439E-3</v>
      </c>
      <c r="L750" s="151">
        <f t="shared" si="100"/>
        <v>13.638086642599278</v>
      </c>
      <c r="M750" s="151">
        <f t="shared" si="104"/>
        <v>3.0003790613718411</v>
      </c>
      <c r="N750" s="151">
        <v>2.4695441319107663</v>
      </c>
      <c r="O750" s="151">
        <v>4.1897804546337669</v>
      </c>
      <c r="P750" s="794">
        <v>1.4314038031319909</v>
      </c>
      <c r="Q750" s="151"/>
      <c r="R750" s="725">
        <f t="shared" si="103"/>
        <v>8.115074721741479E-2</v>
      </c>
    </row>
    <row r="751" spans="1:18" x14ac:dyDescent="0.3">
      <c r="A751" s="286">
        <v>82</v>
      </c>
      <c r="B751" s="321" t="s">
        <v>458</v>
      </c>
      <c r="C751" s="146">
        <v>282</v>
      </c>
      <c r="F751" s="146">
        <f t="shared" si="101"/>
        <v>282</v>
      </c>
      <c r="G751" s="146">
        <v>9</v>
      </c>
      <c r="J751" s="146">
        <f t="shared" si="102"/>
        <v>9</v>
      </c>
      <c r="K751" s="802">
        <f t="shared" si="105"/>
        <v>5.7337014228073897E-3</v>
      </c>
      <c r="L751" s="151">
        <f t="shared" si="100"/>
        <v>24.548555956678697</v>
      </c>
      <c r="M751" s="151">
        <f t="shared" si="104"/>
        <v>5.4006823104693131</v>
      </c>
      <c r="N751" s="151">
        <v>4.4451794374393794</v>
      </c>
      <c r="O751" s="151">
        <v>7.5416048183407804</v>
      </c>
      <c r="P751" s="794">
        <v>2.5765268456375838</v>
      </c>
      <c r="Q751" s="151"/>
      <c r="R751" s="725">
        <f t="shared" si="103"/>
        <v>0.14208287209619283</v>
      </c>
    </row>
    <row r="752" spans="1:18" x14ac:dyDescent="0.3">
      <c r="A752" s="286">
        <v>83</v>
      </c>
      <c r="B752" s="321" t="s">
        <v>459</v>
      </c>
      <c r="C752" s="146">
        <v>181.2</v>
      </c>
      <c r="F752" s="146">
        <f t="shared" si="101"/>
        <v>181.2</v>
      </c>
      <c r="G752" s="146">
        <v>5</v>
      </c>
      <c r="J752" s="146">
        <f t="shared" si="102"/>
        <v>5</v>
      </c>
      <c r="K752" s="802">
        <f t="shared" si="105"/>
        <v>3.185389679337439E-3</v>
      </c>
      <c r="L752" s="151">
        <f t="shared" si="100"/>
        <v>13.638086642599278</v>
      </c>
      <c r="M752" s="151">
        <f t="shared" si="104"/>
        <v>3.0003790613718411</v>
      </c>
      <c r="N752" s="151">
        <v>2.4695441319107663</v>
      </c>
      <c r="O752" s="151">
        <v>4.1897804546337669</v>
      </c>
      <c r="P752" s="794">
        <v>1.4314038031319909</v>
      </c>
      <c r="Q752" s="151"/>
      <c r="R752" s="725">
        <f t="shared" si="103"/>
        <v>0.12284575034071124</v>
      </c>
    </row>
    <row r="753" spans="1:18" x14ac:dyDescent="0.3">
      <c r="A753" s="286">
        <v>84</v>
      </c>
      <c r="B753" s="321" t="s">
        <v>460</v>
      </c>
      <c r="C753" s="146">
        <v>171</v>
      </c>
      <c r="F753" s="146">
        <f t="shared" si="101"/>
        <v>171</v>
      </c>
      <c r="G753" s="146">
        <v>4</v>
      </c>
      <c r="J753" s="146">
        <f t="shared" si="102"/>
        <v>4</v>
      </c>
      <c r="K753" s="802">
        <f t="shared" si="105"/>
        <v>2.5483117434699511E-3</v>
      </c>
      <c r="L753" s="151">
        <f t="shared" si="100"/>
        <v>10.910469314079421</v>
      </c>
      <c r="M753" s="151">
        <f t="shared" si="104"/>
        <v>2.4003032490974725</v>
      </c>
      <c r="N753" s="151">
        <v>1.9756353055286129</v>
      </c>
      <c r="O753" s="151">
        <v>3.351824363707014</v>
      </c>
      <c r="P753" s="794">
        <v>1.1451230425055929</v>
      </c>
      <c r="Q753" s="151"/>
      <c r="R753" s="725">
        <f t="shared" si="103"/>
        <v>0.10413871327128364</v>
      </c>
    </row>
    <row r="754" spans="1:18" x14ac:dyDescent="0.3">
      <c r="A754" s="286">
        <v>85</v>
      </c>
      <c r="B754" s="321" t="s">
        <v>461</v>
      </c>
      <c r="C754" s="146">
        <v>160.5</v>
      </c>
      <c r="F754" s="146">
        <f t="shared" si="101"/>
        <v>160.5</v>
      </c>
      <c r="G754" s="146">
        <v>4</v>
      </c>
      <c r="J754" s="146">
        <f t="shared" si="102"/>
        <v>4</v>
      </c>
      <c r="K754" s="802">
        <f t="shared" si="105"/>
        <v>2.5483117434699511E-3</v>
      </c>
      <c r="L754" s="151">
        <f t="shared" si="100"/>
        <v>10.910469314079421</v>
      </c>
      <c r="M754" s="151">
        <f t="shared" si="104"/>
        <v>2.4003032490974725</v>
      </c>
      <c r="N754" s="151">
        <v>1.9756353055286129</v>
      </c>
      <c r="O754" s="151">
        <v>3.351824363707014</v>
      </c>
      <c r="P754" s="794">
        <v>1.1451230425055929</v>
      </c>
      <c r="Q754" s="151"/>
      <c r="R754" s="725">
        <f t="shared" si="103"/>
        <v>0.11095152628903117</v>
      </c>
    </row>
    <row r="755" spans="1:18" x14ac:dyDescent="0.3">
      <c r="A755" s="286">
        <v>86</v>
      </c>
      <c r="B755" s="321" t="s">
        <v>462</v>
      </c>
      <c r="C755" s="146">
        <v>165.6</v>
      </c>
      <c r="F755" s="146">
        <f t="shared" si="101"/>
        <v>165.6</v>
      </c>
      <c r="G755" s="146">
        <v>4</v>
      </c>
      <c r="J755" s="146">
        <f t="shared" si="102"/>
        <v>4</v>
      </c>
      <c r="K755" s="802">
        <f t="shared" si="105"/>
        <v>2.5483117434699511E-3</v>
      </c>
      <c r="L755" s="151">
        <f t="shared" si="100"/>
        <v>10.910469314079421</v>
      </c>
      <c r="M755" s="151">
        <f t="shared" si="104"/>
        <v>2.4003032490974725</v>
      </c>
      <c r="N755" s="151">
        <v>1.9756353055286129</v>
      </c>
      <c r="O755" s="151">
        <v>3.351824363707014</v>
      </c>
      <c r="P755" s="794">
        <v>1.1451230425055929</v>
      </c>
      <c r="Q755" s="151"/>
      <c r="R755" s="725">
        <f t="shared" si="103"/>
        <v>0.10753454087795594</v>
      </c>
    </row>
    <row r="756" spans="1:18" x14ac:dyDescent="0.3">
      <c r="A756" s="286">
        <v>87</v>
      </c>
      <c r="B756" s="321" t="s">
        <v>463</v>
      </c>
      <c r="C756" s="146">
        <v>158.6</v>
      </c>
      <c r="F756" s="146">
        <f t="shared" si="101"/>
        <v>158.6</v>
      </c>
      <c r="G756" s="146">
        <v>4</v>
      </c>
      <c r="J756" s="146">
        <f t="shared" si="102"/>
        <v>4</v>
      </c>
      <c r="K756" s="802">
        <f t="shared" si="105"/>
        <v>2.5483117434699511E-3</v>
      </c>
      <c r="L756" s="151">
        <f t="shared" si="100"/>
        <v>10.910469314079421</v>
      </c>
      <c r="M756" s="151">
        <f t="shared" si="104"/>
        <v>2.4003032490974725</v>
      </c>
      <c r="N756" s="151">
        <v>1.9756353055286129</v>
      </c>
      <c r="O756" s="151">
        <v>3.351824363707014</v>
      </c>
      <c r="P756" s="794">
        <v>1.1451230425055929</v>
      </c>
      <c r="Q756" s="151"/>
      <c r="R756" s="725">
        <f t="shared" si="103"/>
        <v>0.11228070598606243</v>
      </c>
    </row>
    <row r="757" spans="1:18" x14ac:dyDescent="0.3">
      <c r="A757" s="286">
        <v>88</v>
      </c>
      <c r="B757" s="321" t="s">
        <v>464</v>
      </c>
      <c r="C757" s="146">
        <v>414.61</v>
      </c>
      <c r="F757" s="146">
        <f t="shared" si="101"/>
        <v>414.61</v>
      </c>
      <c r="G757" s="146">
        <v>12</v>
      </c>
      <c r="J757" s="146">
        <f t="shared" si="102"/>
        <v>12</v>
      </c>
      <c r="K757" s="802">
        <f t="shared" si="105"/>
        <v>7.6449352304098529E-3</v>
      </c>
      <c r="L757" s="151">
        <f t="shared" si="100"/>
        <v>32.731407942238263</v>
      </c>
      <c r="M757" s="151">
        <f t="shared" si="104"/>
        <v>7.2009097472924184</v>
      </c>
      <c r="N757" s="151">
        <v>5.9269059165858389</v>
      </c>
      <c r="O757" s="151">
        <v>10.055473091121042</v>
      </c>
      <c r="P757" s="794">
        <v>3.4353691275167781</v>
      </c>
      <c r="Q757" s="151"/>
      <c r="R757" s="725">
        <f t="shared" si="103"/>
        <v>0.12885159525377704</v>
      </c>
    </row>
    <row r="758" spans="1:18" x14ac:dyDescent="0.3">
      <c r="A758" s="286">
        <v>89</v>
      </c>
      <c r="B758" s="321" t="s">
        <v>465</v>
      </c>
      <c r="C758" s="146">
        <v>148.1</v>
      </c>
      <c r="F758" s="146">
        <f t="shared" si="101"/>
        <v>148.1</v>
      </c>
      <c r="G758" s="146">
        <v>3</v>
      </c>
      <c r="J758" s="146">
        <f t="shared" si="102"/>
        <v>3</v>
      </c>
      <c r="K758" s="802">
        <f t="shared" si="105"/>
        <v>1.9112338076024632E-3</v>
      </c>
      <c r="L758" s="151">
        <f t="shared" si="100"/>
        <v>8.1828519855595658</v>
      </c>
      <c r="M758" s="151">
        <f t="shared" si="104"/>
        <v>1.8002274368231046</v>
      </c>
      <c r="N758" s="151">
        <v>1.4817264791464597</v>
      </c>
      <c r="O758" s="151">
        <v>2.5138682727802606</v>
      </c>
      <c r="P758" s="794">
        <v>0.85884228187919454</v>
      </c>
      <c r="Q758" s="151"/>
      <c r="R758" s="725">
        <f t="shared" si="103"/>
        <v>9.0180891134653107E-2</v>
      </c>
    </row>
    <row r="759" spans="1:18" x14ac:dyDescent="0.3">
      <c r="A759" s="286">
        <v>90</v>
      </c>
      <c r="B759" s="321" t="s">
        <v>466</v>
      </c>
      <c r="C759" s="146">
        <v>140.9</v>
      </c>
      <c r="F759" s="146">
        <f t="shared" si="101"/>
        <v>140.9</v>
      </c>
      <c r="G759" s="146">
        <v>4</v>
      </c>
      <c r="J759" s="146">
        <f t="shared" si="102"/>
        <v>4</v>
      </c>
      <c r="K759" s="802">
        <f t="shared" si="105"/>
        <v>2.5483117434699511E-3</v>
      </c>
      <c r="L759" s="151">
        <f t="shared" si="100"/>
        <v>10.910469314079421</v>
      </c>
      <c r="M759" s="151">
        <f t="shared" si="104"/>
        <v>2.4003032490974725</v>
      </c>
      <c r="N759" s="151">
        <v>1.9756353055286129</v>
      </c>
      <c r="O759" s="151">
        <v>3.351824363707014</v>
      </c>
      <c r="P759" s="794">
        <v>1.1451230425055929</v>
      </c>
      <c r="Q759" s="151"/>
      <c r="R759" s="725">
        <f t="shared" si="103"/>
        <v>0.12638552142930803</v>
      </c>
    </row>
    <row r="760" spans="1:18" x14ac:dyDescent="0.3">
      <c r="A760" s="286">
        <v>91</v>
      </c>
      <c r="B760" s="321" t="s">
        <v>467</v>
      </c>
      <c r="C760" s="146">
        <v>97.5</v>
      </c>
      <c r="F760" s="146">
        <f t="shared" si="101"/>
        <v>97.5</v>
      </c>
      <c r="G760" s="146">
        <v>4</v>
      </c>
      <c r="J760" s="146">
        <f t="shared" si="102"/>
        <v>4</v>
      </c>
      <c r="K760" s="802">
        <f t="shared" si="105"/>
        <v>2.5483117434699511E-3</v>
      </c>
      <c r="L760" s="151">
        <f t="shared" si="100"/>
        <v>10.910469314079421</v>
      </c>
      <c r="M760" s="151">
        <f t="shared" si="104"/>
        <v>2.4003032490974725</v>
      </c>
      <c r="N760" s="151">
        <v>1.9756353055286129</v>
      </c>
      <c r="O760" s="151">
        <v>3.351824363707014</v>
      </c>
      <c r="P760" s="794">
        <v>1.1451230425055929</v>
      </c>
      <c r="Q760" s="151"/>
      <c r="R760" s="725">
        <f t="shared" si="103"/>
        <v>0.18264328173732824</v>
      </c>
    </row>
    <row r="761" spans="1:18" x14ac:dyDescent="0.3">
      <c r="A761" s="286">
        <v>92</v>
      </c>
      <c r="B761" s="321" t="s">
        <v>468</v>
      </c>
      <c r="C761" s="146">
        <v>522.6</v>
      </c>
      <c r="F761" s="146">
        <f t="shared" si="101"/>
        <v>522.6</v>
      </c>
      <c r="G761" s="146">
        <v>8</v>
      </c>
      <c r="J761" s="146">
        <f t="shared" si="102"/>
        <v>8</v>
      </c>
      <c r="K761" s="802">
        <f t="shared" si="105"/>
        <v>5.0966234869399022E-3</v>
      </c>
      <c r="L761" s="151">
        <f t="shared" si="100"/>
        <v>21.820938628158842</v>
      </c>
      <c r="M761" s="151">
        <f t="shared" si="104"/>
        <v>4.800606498194945</v>
      </c>
      <c r="N761" s="151">
        <v>3.9512706110572258</v>
      </c>
      <c r="O761" s="151">
        <v>6.703648727414028</v>
      </c>
      <c r="P761" s="794">
        <v>2.2902460850111859</v>
      </c>
      <c r="Q761" s="151"/>
      <c r="R761" s="725">
        <f t="shared" ref="R761:R780" si="106">(P761+O761+M761+L761)/F761</f>
        <v>6.81504782601971E-2</v>
      </c>
    </row>
    <row r="762" spans="1:18" x14ac:dyDescent="0.3">
      <c r="A762" s="286">
        <v>93</v>
      </c>
      <c r="B762" s="321" t="s">
        <v>469</v>
      </c>
      <c r="C762" s="146">
        <v>199</v>
      </c>
      <c r="F762" s="146">
        <f t="shared" si="101"/>
        <v>199</v>
      </c>
      <c r="G762" s="146">
        <v>7</v>
      </c>
      <c r="J762" s="146">
        <f t="shared" si="102"/>
        <v>7</v>
      </c>
      <c r="K762" s="802">
        <f t="shared" si="105"/>
        <v>4.4595455510724148E-3</v>
      </c>
      <c r="L762" s="151">
        <f t="shared" si="100"/>
        <v>19.09332129963899</v>
      </c>
      <c r="M762" s="151">
        <f t="shared" si="104"/>
        <v>4.2005306859205778</v>
      </c>
      <c r="N762" s="151">
        <v>3.4573617846750726</v>
      </c>
      <c r="O762" s="151">
        <v>5.8656926364872746</v>
      </c>
      <c r="P762" s="794">
        <v>2.0039653243847879</v>
      </c>
      <c r="Q762" s="151"/>
      <c r="R762" s="725">
        <f t="shared" si="106"/>
        <v>0.15660055249463131</v>
      </c>
    </row>
    <row r="763" spans="1:18" x14ac:dyDescent="0.3">
      <c r="A763" s="286">
        <v>94</v>
      </c>
      <c r="B763" s="321" t="s">
        <v>470</v>
      </c>
      <c r="C763" s="146">
        <v>128.5</v>
      </c>
      <c r="F763" s="146">
        <f t="shared" si="101"/>
        <v>128.5</v>
      </c>
      <c r="G763" s="146">
        <v>3</v>
      </c>
      <c r="J763" s="146">
        <f t="shared" si="102"/>
        <v>3</v>
      </c>
      <c r="K763" s="802">
        <f t="shared" si="105"/>
        <v>1.9112338076024632E-3</v>
      </c>
      <c r="L763" s="151">
        <f t="shared" si="100"/>
        <v>8.1828519855595658</v>
      </c>
      <c r="M763" s="151">
        <f t="shared" si="104"/>
        <v>1.8002274368231046</v>
      </c>
      <c r="N763" s="151">
        <v>1.4817264791464597</v>
      </c>
      <c r="O763" s="151">
        <v>2.5138682727802606</v>
      </c>
      <c r="P763" s="794">
        <v>0.85884228187919454</v>
      </c>
      <c r="Q763" s="151"/>
      <c r="R763" s="725">
        <f t="shared" si="106"/>
        <v>0.10393610877075583</v>
      </c>
    </row>
    <row r="764" spans="1:18" x14ac:dyDescent="0.3">
      <c r="A764" s="286">
        <v>95</v>
      </c>
      <c r="B764" s="321" t="s">
        <v>471</v>
      </c>
      <c r="C764" s="146">
        <v>35.4</v>
      </c>
      <c r="F764" s="146">
        <f t="shared" si="101"/>
        <v>35.4</v>
      </c>
      <c r="G764" s="146">
        <v>1</v>
      </c>
      <c r="J764" s="146">
        <f t="shared" si="102"/>
        <v>1</v>
      </c>
      <c r="K764" s="802">
        <f t="shared" si="105"/>
        <v>6.3707793586748778E-4</v>
      </c>
      <c r="L764" s="151">
        <f t="shared" si="100"/>
        <v>2.7276173285198553</v>
      </c>
      <c r="M764" s="151">
        <f t="shared" si="104"/>
        <v>0.60007581227436813</v>
      </c>
      <c r="N764" s="151">
        <v>0.49390882638215322</v>
      </c>
      <c r="O764" s="151">
        <v>0.83795609092675349</v>
      </c>
      <c r="P764" s="794">
        <v>0.28628076062639823</v>
      </c>
      <c r="Q764" s="151"/>
      <c r="R764" s="725">
        <f t="shared" si="106"/>
        <v>0.12576073424710102</v>
      </c>
    </row>
    <row r="765" spans="1:18" x14ac:dyDescent="0.3">
      <c r="A765" s="286">
        <v>96</v>
      </c>
      <c r="B765" s="321" t="s">
        <v>472</v>
      </c>
      <c r="C765" s="146">
        <v>407.14</v>
      </c>
      <c r="F765" s="146">
        <f t="shared" si="101"/>
        <v>407.14</v>
      </c>
      <c r="G765" s="146">
        <v>8</v>
      </c>
      <c r="J765" s="146">
        <f t="shared" si="102"/>
        <v>8</v>
      </c>
      <c r="K765" s="802">
        <f t="shared" si="105"/>
        <v>5.0966234869399022E-3</v>
      </c>
      <c r="L765" s="151">
        <f t="shared" si="100"/>
        <v>21.820938628158842</v>
      </c>
      <c r="M765" s="151">
        <f t="shared" si="104"/>
        <v>4.800606498194945</v>
      </c>
      <c r="N765" s="151">
        <v>3.9512706110572258</v>
      </c>
      <c r="O765" s="151">
        <v>6.703648727414028</v>
      </c>
      <c r="P765" s="794">
        <v>2.2902460850111859</v>
      </c>
      <c r="Q765" s="151"/>
      <c r="R765" s="725">
        <f t="shared" si="106"/>
        <v>8.7477133022495962E-2</v>
      </c>
    </row>
    <row r="766" spans="1:18" x14ac:dyDescent="0.3">
      <c r="A766" s="286">
        <v>97</v>
      </c>
      <c r="B766" s="321" t="s">
        <v>473</v>
      </c>
      <c r="C766" s="146">
        <v>207.4</v>
      </c>
      <c r="F766" s="146">
        <f t="shared" si="101"/>
        <v>207.4</v>
      </c>
      <c r="G766" s="146">
        <v>4</v>
      </c>
      <c r="J766" s="146">
        <f t="shared" si="102"/>
        <v>4</v>
      </c>
      <c r="K766" s="802">
        <f t="shared" si="105"/>
        <v>2.5483117434699511E-3</v>
      </c>
      <c r="L766" s="151">
        <f t="shared" si="100"/>
        <v>10.910469314079421</v>
      </c>
      <c r="M766" s="151">
        <f t="shared" si="104"/>
        <v>2.4003032490974725</v>
      </c>
      <c r="N766" s="151">
        <v>1.9756353055286129</v>
      </c>
      <c r="O766" s="151">
        <v>3.351824363707014</v>
      </c>
      <c r="P766" s="794">
        <v>1.1451230425055929</v>
      </c>
      <c r="Q766" s="151"/>
      <c r="R766" s="725">
        <f t="shared" si="106"/>
        <v>8.586171634228304E-2</v>
      </c>
    </row>
    <row r="767" spans="1:18" x14ac:dyDescent="0.3">
      <c r="A767" s="286">
        <v>98</v>
      </c>
      <c r="B767" s="321" t="s">
        <v>474</v>
      </c>
      <c r="C767" s="146">
        <v>388.5</v>
      </c>
      <c r="E767" s="146">
        <v>230.8</v>
      </c>
      <c r="F767" s="146">
        <f t="shared" si="101"/>
        <v>619.29999999999995</v>
      </c>
      <c r="G767" s="146">
        <v>9</v>
      </c>
      <c r="I767" s="146">
        <v>1</v>
      </c>
      <c r="J767" s="146">
        <f t="shared" si="102"/>
        <v>10</v>
      </c>
      <c r="K767" s="802">
        <f t="shared" si="105"/>
        <v>6.370779358674878E-3</v>
      </c>
      <c r="L767" s="151">
        <f t="shared" si="100"/>
        <v>27.276173285198556</v>
      </c>
      <c r="M767" s="151">
        <f t="shared" si="104"/>
        <v>6.0007581227436821</v>
      </c>
      <c r="N767" s="151">
        <v>4.9390882638215325</v>
      </c>
      <c r="O767" s="151">
        <v>8.3795609092675338</v>
      </c>
      <c r="P767" s="794">
        <v>2.8628076062639818</v>
      </c>
      <c r="Q767" s="151"/>
      <c r="R767" s="725">
        <f t="shared" si="106"/>
        <v>7.1886484617267488E-2</v>
      </c>
    </row>
    <row r="768" spans="1:18" x14ac:dyDescent="0.3">
      <c r="A768" s="286">
        <v>99</v>
      </c>
      <c r="B768" s="321" t="s">
        <v>475</v>
      </c>
      <c r="C768" s="146">
        <v>326.7</v>
      </c>
      <c r="F768" s="146">
        <f t="shared" si="101"/>
        <v>326.7</v>
      </c>
      <c r="G768" s="146">
        <v>11</v>
      </c>
      <c r="J768" s="146">
        <f t="shared" si="102"/>
        <v>11</v>
      </c>
      <c r="K768" s="802">
        <f t="shared" si="105"/>
        <v>7.0078572945423655E-3</v>
      </c>
      <c r="L768" s="151">
        <f t="shared" si="100"/>
        <v>30.003790613718408</v>
      </c>
      <c r="M768" s="151">
        <f t="shared" si="104"/>
        <v>6.6008339350180494</v>
      </c>
      <c r="N768" s="151">
        <v>5.4329970902036857</v>
      </c>
      <c r="O768" s="151">
        <v>9.2175170001942881</v>
      </c>
      <c r="P768" s="794">
        <v>3.1490883668903806</v>
      </c>
      <c r="Q768" s="151"/>
      <c r="R768" s="725">
        <f t="shared" si="106"/>
        <v>0.14989663273896886</v>
      </c>
    </row>
    <row r="769" spans="1:18" x14ac:dyDescent="0.3">
      <c r="A769" s="286">
        <v>100</v>
      </c>
      <c r="B769" s="321" t="s">
        <v>476</v>
      </c>
      <c r="C769" s="146">
        <v>485.4</v>
      </c>
      <c r="F769" s="146">
        <f t="shared" si="101"/>
        <v>485.4</v>
      </c>
      <c r="G769" s="146">
        <v>15</v>
      </c>
      <c r="J769" s="146">
        <f t="shared" si="102"/>
        <v>15</v>
      </c>
      <c r="K769" s="802">
        <f t="shared" si="105"/>
        <v>9.556169038012317E-3</v>
      </c>
      <c r="L769" s="151">
        <f t="shared" si="100"/>
        <v>40.914259927797836</v>
      </c>
      <c r="M769" s="151">
        <f t="shared" si="104"/>
        <v>9.0011371841155245</v>
      </c>
      <c r="N769" s="151">
        <v>7.4086323957322993</v>
      </c>
      <c r="O769" s="151">
        <v>12.569341363901302</v>
      </c>
      <c r="P769" s="794">
        <v>4.2942114093959729</v>
      </c>
      <c r="Q769" s="151"/>
      <c r="R769" s="725">
        <f t="shared" si="106"/>
        <v>0.13757509247056168</v>
      </c>
    </row>
    <row r="770" spans="1:18" x14ac:dyDescent="0.3">
      <c r="A770" s="286">
        <v>101</v>
      </c>
      <c r="B770" s="321" t="s">
        <v>477</v>
      </c>
      <c r="C770" s="146">
        <v>562.28</v>
      </c>
      <c r="F770" s="146">
        <f t="shared" si="101"/>
        <v>562.28</v>
      </c>
      <c r="G770" s="146">
        <v>12</v>
      </c>
      <c r="J770" s="146">
        <f t="shared" si="102"/>
        <v>12</v>
      </c>
      <c r="K770" s="802">
        <f t="shared" si="105"/>
        <v>7.6449352304098529E-3</v>
      </c>
      <c r="L770" s="151">
        <f t="shared" si="100"/>
        <v>32.731407942238263</v>
      </c>
      <c r="M770" s="151">
        <f t="shared" si="104"/>
        <v>7.2009097472924184</v>
      </c>
      <c r="N770" s="151">
        <v>5.9269059165858389</v>
      </c>
      <c r="O770" s="151">
        <v>10.055473091121042</v>
      </c>
      <c r="P770" s="794">
        <v>3.4353691275167781</v>
      </c>
      <c r="Q770" s="151"/>
      <c r="R770" s="725">
        <f t="shared" si="106"/>
        <v>9.5011666621911683E-2</v>
      </c>
    </row>
    <row r="771" spans="1:18" x14ac:dyDescent="0.3">
      <c r="A771" s="286">
        <v>102</v>
      </c>
      <c r="B771" s="321" t="s">
        <v>478</v>
      </c>
      <c r="C771" s="146">
        <v>156.78</v>
      </c>
      <c r="F771" s="146">
        <f t="shared" si="101"/>
        <v>156.78</v>
      </c>
      <c r="G771" s="146">
        <v>5</v>
      </c>
      <c r="J771" s="146">
        <f t="shared" si="102"/>
        <v>5</v>
      </c>
      <c r="K771" s="802">
        <f t="shared" si="105"/>
        <v>3.185389679337439E-3</v>
      </c>
      <c r="L771" s="151">
        <f t="shared" si="100"/>
        <v>13.638086642599278</v>
      </c>
      <c r="M771" s="151">
        <f t="shared" si="104"/>
        <v>3.0003790613718411</v>
      </c>
      <c r="N771" s="151">
        <v>2.4695441319107663</v>
      </c>
      <c r="O771" s="151">
        <v>4.1897804546337669</v>
      </c>
      <c r="P771" s="794">
        <v>1.4314038031319909</v>
      </c>
      <c r="Q771" s="151"/>
      <c r="R771" s="725">
        <f t="shared" si="106"/>
        <v>0.14198016304207728</v>
      </c>
    </row>
    <row r="772" spans="1:18" x14ac:dyDescent="0.3">
      <c r="A772" s="286">
        <v>103</v>
      </c>
      <c r="B772" s="321" t="s">
        <v>479</v>
      </c>
      <c r="C772" s="146">
        <v>169.82</v>
      </c>
      <c r="F772" s="146">
        <f t="shared" si="101"/>
        <v>169.82</v>
      </c>
      <c r="G772" s="146">
        <v>5</v>
      </c>
      <c r="J772" s="146">
        <f t="shared" si="102"/>
        <v>5</v>
      </c>
      <c r="K772" s="802">
        <f t="shared" si="105"/>
        <v>3.185389679337439E-3</v>
      </c>
      <c r="L772" s="151">
        <f t="shared" si="100"/>
        <v>13.638086642599278</v>
      </c>
      <c r="M772" s="151">
        <f t="shared" si="104"/>
        <v>3.0003790613718411</v>
      </c>
      <c r="N772" s="151">
        <v>2.4695441319107663</v>
      </c>
      <c r="O772" s="151">
        <v>4.1897804546337669</v>
      </c>
      <c r="P772" s="794">
        <v>1.4314038031319909</v>
      </c>
      <c r="Q772" s="151"/>
      <c r="R772" s="725">
        <f t="shared" si="106"/>
        <v>0.13107790579282108</v>
      </c>
    </row>
    <row r="773" spans="1:18" x14ac:dyDescent="0.3">
      <c r="A773" s="286">
        <v>104</v>
      </c>
      <c r="B773" s="321" t="s">
        <v>480</v>
      </c>
      <c r="C773" s="146">
        <v>263.20999999999998</v>
      </c>
      <c r="F773" s="146">
        <f t="shared" si="101"/>
        <v>263.20999999999998</v>
      </c>
      <c r="G773" s="146">
        <v>6</v>
      </c>
      <c r="J773" s="146">
        <f t="shared" si="102"/>
        <v>6</v>
      </c>
      <c r="K773" s="802">
        <f t="shared" si="105"/>
        <v>3.8224676152049265E-3</v>
      </c>
      <c r="L773" s="151">
        <f t="shared" si="100"/>
        <v>16.365703971119132</v>
      </c>
      <c r="M773" s="151">
        <f t="shared" si="104"/>
        <v>3.6004548736462092</v>
      </c>
      <c r="N773" s="151">
        <v>2.9634529582929194</v>
      </c>
      <c r="O773" s="151">
        <v>5.0277365455605212</v>
      </c>
      <c r="P773" s="794">
        <v>1.7176845637583891</v>
      </c>
      <c r="Q773" s="151"/>
      <c r="R773" s="725">
        <f t="shared" si="106"/>
        <v>0.10148391001133791</v>
      </c>
    </row>
    <row r="774" spans="1:18" x14ac:dyDescent="0.3">
      <c r="A774" s="286">
        <v>105</v>
      </c>
      <c r="B774" s="321" t="s">
        <v>2173</v>
      </c>
      <c r="C774" s="153">
        <v>1770.4</v>
      </c>
      <c r="F774" s="146">
        <f t="shared" si="101"/>
        <v>1770.4</v>
      </c>
      <c r="G774" s="146">
        <v>60</v>
      </c>
      <c r="J774" s="146">
        <f t="shared" si="102"/>
        <v>60</v>
      </c>
      <c r="K774" s="802">
        <f t="shared" si="105"/>
        <v>3.8224676152049268E-2</v>
      </c>
      <c r="L774" s="151">
        <f t="shared" si="100"/>
        <v>163.65703971119135</v>
      </c>
      <c r="M774" s="151">
        <f t="shared" si="104"/>
        <v>36.004548736462098</v>
      </c>
      <c r="N774" s="151">
        <v>23.707623666343359</v>
      </c>
      <c r="O774" s="151">
        <v>50.277365455605207</v>
      </c>
      <c r="P774" s="794">
        <v>17.176845637583892</v>
      </c>
      <c r="Q774" s="151"/>
      <c r="R774" s="725">
        <f>(P774+O774+M774+L774)/F774</f>
        <v>0.1508787841961379</v>
      </c>
    </row>
    <row r="775" spans="1:18" x14ac:dyDescent="0.3">
      <c r="A775" s="286">
        <v>106</v>
      </c>
      <c r="B775" s="321" t="s">
        <v>2174</v>
      </c>
      <c r="C775" s="153">
        <v>4227</v>
      </c>
      <c r="E775" s="146">
        <v>534.20000000000005</v>
      </c>
      <c r="F775" s="146">
        <f t="shared" si="101"/>
        <v>4761.2</v>
      </c>
      <c r="G775" s="146">
        <v>72</v>
      </c>
      <c r="J775" s="146">
        <f t="shared" si="102"/>
        <v>72</v>
      </c>
      <c r="K775" s="802">
        <f t="shared" si="105"/>
        <v>4.5869611382459118E-2</v>
      </c>
      <c r="L775" s="151">
        <f t="shared" ref="L775:L838" si="107">K775*4281.45</f>
        <v>196.38844765342958</v>
      </c>
      <c r="M775" s="151">
        <f t="shared" si="104"/>
        <v>43.205458483754505</v>
      </c>
      <c r="N775" s="151">
        <v>35.561435499515035</v>
      </c>
      <c r="O775" s="151">
        <v>60.332838546726244</v>
      </c>
      <c r="P775" s="794">
        <v>20.612214765100671</v>
      </c>
      <c r="Q775" s="151"/>
      <c r="R775" s="725">
        <f t="shared" si="106"/>
        <v>6.7323145309798174E-2</v>
      </c>
    </row>
    <row r="776" spans="1:18" x14ac:dyDescent="0.3">
      <c r="A776" s="286">
        <v>107</v>
      </c>
      <c r="B776" s="321" t="s">
        <v>2181</v>
      </c>
      <c r="C776" s="151">
        <v>725.2</v>
      </c>
      <c r="F776" s="146">
        <f t="shared" si="101"/>
        <v>725.2</v>
      </c>
      <c r="G776" s="146">
        <v>15</v>
      </c>
      <c r="J776" s="146">
        <f t="shared" si="102"/>
        <v>15</v>
      </c>
      <c r="K776" s="802">
        <f t="shared" si="105"/>
        <v>9.556169038012317E-3</v>
      </c>
      <c r="L776" s="151">
        <f t="shared" si="107"/>
        <v>40.914259927797836</v>
      </c>
      <c r="M776" s="151">
        <f t="shared" si="104"/>
        <v>9.0011371841155245</v>
      </c>
      <c r="N776" s="151">
        <v>7.4086323957322993</v>
      </c>
      <c r="O776" s="151">
        <v>12.569341363901302</v>
      </c>
      <c r="P776" s="794">
        <v>4.2942114093959729</v>
      </c>
      <c r="Q776" s="151"/>
      <c r="R776" s="725">
        <f t="shared" si="106"/>
        <v>9.2083494050207715E-2</v>
      </c>
    </row>
    <row r="777" spans="1:18" x14ac:dyDescent="0.3">
      <c r="A777" s="286">
        <v>108</v>
      </c>
      <c r="B777" s="321" t="s">
        <v>611</v>
      </c>
      <c r="C777" s="151">
        <v>2870.81</v>
      </c>
      <c r="E777" s="146">
        <v>41</v>
      </c>
      <c r="F777" s="146">
        <f t="shared" si="101"/>
        <v>2911.81</v>
      </c>
      <c r="G777" s="146">
        <v>71</v>
      </c>
      <c r="J777" s="146">
        <f t="shared" si="102"/>
        <v>71</v>
      </c>
      <c r="K777" s="802">
        <f t="shared" si="105"/>
        <v>4.523253344659163E-2</v>
      </c>
      <c r="L777" s="151">
        <f t="shared" si="107"/>
        <v>193.66083032490974</v>
      </c>
      <c r="M777" s="151">
        <f t="shared" si="104"/>
        <v>42.605382671480143</v>
      </c>
      <c r="N777" s="151">
        <v>23.707623666343359</v>
      </c>
      <c r="O777" s="151">
        <v>59.494882455799491</v>
      </c>
      <c r="P777" s="794">
        <v>20.325934004474274</v>
      </c>
      <c r="Q777" s="151"/>
      <c r="R777" s="725">
        <f t="shared" si="106"/>
        <v>0.10855345282029516</v>
      </c>
    </row>
    <row r="778" spans="1:18" x14ac:dyDescent="0.3">
      <c r="A778" s="286">
        <v>109</v>
      </c>
      <c r="B778" s="321" t="s">
        <v>612</v>
      </c>
      <c r="C778" s="151">
        <v>2933</v>
      </c>
      <c r="F778" s="146">
        <f t="shared" si="101"/>
        <v>2933</v>
      </c>
      <c r="G778" s="146">
        <v>67</v>
      </c>
      <c r="J778" s="146">
        <f t="shared" si="102"/>
        <v>67</v>
      </c>
      <c r="K778" s="802">
        <f t="shared" si="105"/>
        <v>4.268422170312168E-2</v>
      </c>
      <c r="L778" s="151">
        <f t="shared" si="107"/>
        <v>182.75036101083032</v>
      </c>
      <c r="M778" s="151">
        <f t="shared" si="104"/>
        <v>40.205079422382667</v>
      </c>
      <c r="N778" s="151">
        <v>35.561435499515035</v>
      </c>
      <c r="O778" s="151">
        <v>56.143058092092481</v>
      </c>
      <c r="P778" s="794">
        <v>19.180810961968678</v>
      </c>
      <c r="Q778" s="151"/>
      <c r="R778" s="725">
        <f t="shared" si="106"/>
        <v>0.1016976847893877</v>
      </c>
    </row>
    <row r="779" spans="1:18" x14ac:dyDescent="0.3">
      <c r="A779" s="286">
        <v>110</v>
      </c>
      <c r="B779" s="321" t="s">
        <v>613</v>
      </c>
      <c r="C779" s="151">
        <v>3120.67</v>
      </c>
      <c r="F779" s="146">
        <f t="shared" si="101"/>
        <v>3120.67</v>
      </c>
      <c r="G779" s="146">
        <v>75</v>
      </c>
      <c r="J779" s="146">
        <f t="shared" si="102"/>
        <v>75</v>
      </c>
      <c r="K779" s="802">
        <f t="shared" si="105"/>
        <v>4.7780845190061587E-2</v>
      </c>
      <c r="L779" s="151">
        <f t="shared" si="107"/>
        <v>204.57129963898916</v>
      </c>
      <c r="M779" s="151">
        <f t="shared" si="104"/>
        <v>45.005685920577612</v>
      </c>
      <c r="N779" s="151">
        <v>7.4086323957322993</v>
      </c>
      <c r="O779" s="151">
        <v>62.846706819506508</v>
      </c>
      <c r="P779" s="794">
        <v>21.471057046979869</v>
      </c>
      <c r="Q779" s="151"/>
      <c r="R779" s="725">
        <f t="shared" si="106"/>
        <v>0.10699457149459993</v>
      </c>
    </row>
    <row r="780" spans="1:18" s="554" customFormat="1" ht="14.5" x14ac:dyDescent="0.35">
      <c r="A780" s="406"/>
      <c r="B780" s="378" t="s">
        <v>1063</v>
      </c>
      <c r="C780" s="143">
        <f t="shared" ref="C780:Q780" si="108">SUM(C670:C779)</f>
        <v>237920.16999999993</v>
      </c>
      <c r="D780" s="143">
        <f t="shared" si="108"/>
        <v>216.9</v>
      </c>
      <c r="E780" s="143">
        <f t="shared" si="108"/>
        <v>4891</v>
      </c>
      <c r="F780" s="143">
        <f t="shared" si="108"/>
        <v>243028.06999999992</v>
      </c>
      <c r="G780" s="143">
        <f t="shared" si="108"/>
        <v>4667</v>
      </c>
      <c r="H780" s="143">
        <f t="shared" si="108"/>
        <v>5</v>
      </c>
      <c r="I780" s="143">
        <f t="shared" si="108"/>
        <v>37</v>
      </c>
      <c r="J780" s="143">
        <f t="shared" si="108"/>
        <v>4709</v>
      </c>
      <c r="K780" s="143">
        <f t="shared" si="108"/>
        <v>3.0000000000000013</v>
      </c>
      <c r="L780" s="151">
        <f t="shared" si="107"/>
        <v>12844.350000000006</v>
      </c>
      <c r="M780" s="143">
        <f t="shared" si="108"/>
        <v>2825.757000000001</v>
      </c>
      <c r="N780" s="143">
        <f t="shared" si="108"/>
        <v>2281.9575596508266</v>
      </c>
      <c r="O780" s="143">
        <f t="shared" si="108"/>
        <v>3945.9352321740844</v>
      </c>
      <c r="P780" s="803">
        <f t="shared" si="108"/>
        <v>1348.09610178971</v>
      </c>
      <c r="Q780" s="360">
        <f t="shared" si="108"/>
        <v>0</v>
      </c>
      <c r="R780" s="725">
        <f t="shared" si="106"/>
        <v>8.6262209686164271E-2</v>
      </c>
    </row>
    <row r="781" spans="1:18" x14ac:dyDescent="0.3">
      <c r="A781" s="787" t="s">
        <v>817</v>
      </c>
      <c r="F781" s="146">
        <f t="shared" ref="F781:F839" si="109">C781+D781+E781</f>
        <v>0</v>
      </c>
      <c r="J781" s="146">
        <f t="shared" ref="J781:J839" si="110">G781+H781+I781</f>
        <v>0</v>
      </c>
      <c r="L781" s="151">
        <f t="shared" si="107"/>
        <v>0</v>
      </c>
      <c r="M781" s="151"/>
      <c r="N781" s="151"/>
      <c r="O781" s="151"/>
      <c r="P781" s="794"/>
      <c r="Q781" s="151"/>
      <c r="R781" s="725"/>
    </row>
    <row r="782" spans="1:18" x14ac:dyDescent="0.3">
      <c r="A782" s="286">
        <v>1</v>
      </c>
      <c r="B782" s="321" t="s">
        <v>818</v>
      </c>
      <c r="C782" s="146">
        <v>4265.91</v>
      </c>
      <c r="F782" s="146">
        <f t="shared" si="109"/>
        <v>4265.91</v>
      </c>
      <c r="G782" s="146">
        <v>84</v>
      </c>
      <c r="J782" s="146">
        <f t="shared" si="110"/>
        <v>84</v>
      </c>
      <c r="K782" s="702">
        <f t="shared" ref="K782:K845" si="111">4/5687*J782</f>
        <v>5.9082117109196412E-2</v>
      </c>
      <c r="L782" s="151">
        <f t="shared" si="107"/>
        <v>252.95713029716896</v>
      </c>
      <c r="M782" s="151">
        <f t="shared" si="104"/>
        <v>55.650568665377172</v>
      </c>
      <c r="N782" s="151">
        <v>45.989606495940038</v>
      </c>
      <c r="O782" s="151">
        <v>99.130531177829099</v>
      </c>
      <c r="P782" s="794">
        <v>71.778559999999999</v>
      </c>
      <c r="Q782" s="151">
        <f>P782*1.219</f>
        <v>87.49806464000001</v>
      </c>
      <c r="R782" s="725">
        <f t="shared" ref="R782:R843" si="112">(P782+O782+M782+L782)/F782</f>
        <v>0.11240668231171667</v>
      </c>
    </row>
    <row r="783" spans="1:18" x14ac:dyDescent="0.3">
      <c r="A783" s="286">
        <v>2</v>
      </c>
      <c r="B783" s="321" t="s">
        <v>819</v>
      </c>
      <c r="C783" s="146">
        <v>9865.73</v>
      </c>
      <c r="F783" s="146">
        <f t="shared" si="109"/>
        <v>9865.73</v>
      </c>
      <c r="G783" s="146">
        <v>180</v>
      </c>
      <c r="J783" s="146">
        <f t="shared" si="110"/>
        <v>180</v>
      </c>
      <c r="K783" s="702">
        <f t="shared" si="111"/>
        <v>0.12660453666256374</v>
      </c>
      <c r="L783" s="151">
        <f t="shared" si="107"/>
        <v>542.05099349393356</v>
      </c>
      <c r="M783" s="151">
        <f t="shared" si="104"/>
        <v>119.25121856866538</v>
      </c>
      <c r="N783" s="151">
        <v>98.54915677701436</v>
      </c>
      <c r="O783" s="151">
        <v>212.42256680963376</v>
      </c>
      <c r="P783" s="794">
        <v>153.81120000000001</v>
      </c>
      <c r="Q783" s="151">
        <f t="shared" ref="Q783:Q841" si="113">P783*1.219</f>
        <v>187.49585280000002</v>
      </c>
      <c r="R783" s="725">
        <f t="shared" si="112"/>
        <v>0.10415204742803955</v>
      </c>
    </row>
    <row r="784" spans="1:18" x14ac:dyDescent="0.3">
      <c r="A784" s="286">
        <v>3</v>
      </c>
      <c r="B784" s="321" t="s">
        <v>820</v>
      </c>
      <c r="C784" s="146">
        <v>4252.49</v>
      </c>
      <c r="F784" s="146">
        <f t="shared" si="109"/>
        <v>4252.49</v>
      </c>
      <c r="G784" s="146">
        <v>85</v>
      </c>
      <c r="J784" s="146">
        <f t="shared" si="110"/>
        <v>85</v>
      </c>
      <c r="K784" s="702">
        <f t="shared" si="111"/>
        <v>5.9785475646210659E-2</v>
      </c>
      <c r="L784" s="151">
        <f t="shared" si="107"/>
        <v>255.96852470546861</v>
      </c>
      <c r="M784" s="151">
        <f t="shared" si="104"/>
        <v>56.313075435203096</v>
      </c>
      <c r="N784" s="151">
        <v>46.53710181136789</v>
      </c>
      <c r="O784" s="151">
        <v>100.31065654899373</v>
      </c>
      <c r="P784" s="794">
        <v>72.633066666666679</v>
      </c>
      <c r="Q784" s="151">
        <f t="shared" si="113"/>
        <v>88.539708266666693</v>
      </c>
      <c r="R784" s="725">
        <f t="shared" si="112"/>
        <v>0.11410381290875043</v>
      </c>
    </row>
    <row r="785" spans="1:18" x14ac:dyDescent="0.3">
      <c r="A785" s="286">
        <v>4</v>
      </c>
      <c r="B785" s="321" t="s">
        <v>821</v>
      </c>
      <c r="C785" s="146">
        <v>5944.1</v>
      </c>
      <c r="E785" s="146">
        <v>7.2</v>
      </c>
      <c r="F785" s="146">
        <f t="shared" si="109"/>
        <v>5951.3</v>
      </c>
      <c r="G785" s="146">
        <v>108</v>
      </c>
      <c r="I785" s="146">
        <v>1</v>
      </c>
      <c r="J785" s="146">
        <f t="shared" si="110"/>
        <v>109</v>
      </c>
      <c r="K785" s="702">
        <f t="shared" si="111"/>
        <v>7.6666080534552497E-2</v>
      </c>
      <c r="L785" s="151">
        <f t="shared" si="107"/>
        <v>328.24199050465978</v>
      </c>
      <c r="M785" s="151">
        <f t="shared" si="104"/>
        <v>72.213237911025146</v>
      </c>
      <c r="N785" s="151">
        <v>59.676989381636474</v>
      </c>
      <c r="O785" s="151">
        <v>128.6336654569449</v>
      </c>
      <c r="P785" s="794">
        <v>93.141226666666654</v>
      </c>
      <c r="Q785" s="151">
        <f t="shared" si="113"/>
        <v>113.53915530666666</v>
      </c>
      <c r="R785" s="725">
        <f t="shared" si="112"/>
        <v>0.10455364719293203</v>
      </c>
    </row>
    <row r="786" spans="1:18" x14ac:dyDescent="0.3">
      <c r="A786" s="286">
        <v>5</v>
      </c>
      <c r="B786" s="321" t="s">
        <v>822</v>
      </c>
      <c r="C786" s="146">
        <v>3939.69</v>
      </c>
      <c r="E786" s="146">
        <v>7.2</v>
      </c>
      <c r="F786" s="146">
        <f t="shared" si="109"/>
        <v>3946.89</v>
      </c>
      <c r="G786" s="146">
        <v>72</v>
      </c>
      <c r="I786" s="146">
        <v>1</v>
      </c>
      <c r="J786" s="146">
        <f t="shared" si="110"/>
        <v>73</v>
      </c>
      <c r="K786" s="702">
        <f t="shared" si="111"/>
        <v>5.134517320203974E-2</v>
      </c>
      <c r="L786" s="151">
        <f t="shared" si="107"/>
        <v>219.83179180587302</v>
      </c>
      <c r="M786" s="151">
        <f t="shared" si="104"/>
        <v>48.362994197292068</v>
      </c>
      <c r="N786" s="151">
        <v>39.967158026233598</v>
      </c>
      <c r="O786" s="151">
        <v>86.149152095018152</v>
      </c>
      <c r="P786" s="794">
        <v>62.37898666666667</v>
      </c>
      <c r="Q786" s="151">
        <f t="shared" si="113"/>
        <v>76.039984746666676</v>
      </c>
      <c r="R786" s="725">
        <f t="shared" si="112"/>
        <v>0.10558260421872663</v>
      </c>
    </row>
    <row r="787" spans="1:18" x14ac:dyDescent="0.3">
      <c r="A787" s="286">
        <v>6</v>
      </c>
      <c r="B787" s="321" t="s">
        <v>826</v>
      </c>
      <c r="C787" s="146">
        <v>8036.22</v>
      </c>
      <c r="F787" s="146">
        <f t="shared" si="109"/>
        <v>8036.22</v>
      </c>
      <c r="G787" s="146">
        <v>144</v>
      </c>
      <c r="J787" s="146">
        <f t="shared" si="110"/>
        <v>144</v>
      </c>
      <c r="K787" s="702">
        <f t="shared" si="111"/>
        <v>0.101283629330051</v>
      </c>
      <c r="L787" s="151">
        <f t="shared" si="107"/>
        <v>433.64079479514686</v>
      </c>
      <c r="M787" s="151">
        <f t="shared" si="104"/>
        <v>95.400974854932315</v>
      </c>
      <c r="N787" s="151">
        <v>78.839325421611491</v>
      </c>
      <c r="O787" s="151">
        <v>169.93805344770701</v>
      </c>
      <c r="P787" s="794">
        <v>123.04896000000001</v>
      </c>
      <c r="Q787" s="151">
        <f t="shared" si="113"/>
        <v>149.99668224000001</v>
      </c>
      <c r="R787" s="725">
        <f t="shared" si="112"/>
        <v>0.1022904777492137</v>
      </c>
    </row>
    <row r="788" spans="1:18" x14ac:dyDescent="0.3">
      <c r="A788" s="286">
        <v>7</v>
      </c>
      <c r="B788" s="321" t="s">
        <v>827</v>
      </c>
      <c r="C788" s="146">
        <v>3993.05</v>
      </c>
      <c r="F788" s="146">
        <f t="shared" si="109"/>
        <v>3993.05</v>
      </c>
      <c r="G788" s="146">
        <v>72</v>
      </c>
      <c r="J788" s="146">
        <f t="shared" si="110"/>
        <v>72</v>
      </c>
      <c r="K788" s="702">
        <f t="shared" si="111"/>
        <v>5.06418146650255E-2</v>
      </c>
      <c r="L788" s="151">
        <f t="shared" si="107"/>
        <v>216.82039739757343</v>
      </c>
      <c r="M788" s="151">
        <f t="shared" ref="M788:M846" si="114">L788*0.22</f>
        <v>47.700487427466157</v>
      </c>
      <c r="N788" s="151">
        <v>39.419662710805746</v>
      </c>
      <c r="O788" s="151">
        <v>84.969026723853503</v>
      </c>
      <c r="P788" s="794">
        <v>61.524480000000004</v>
      </c>
      <c r="Q788" s="151">
        <f t="shared" si="113"/>
        <v>74.998341120000006</v>
      </c>
      <c r="R788" s="725">
        <f t="shared" si="112"/>
        <v>0.10293244300694783</v>
      </c>
    </row>
    <row r="789" spans="1:18" x14ac:dyDescent="0.3">
      <c r="A789" s="286">
        <v>8</v>
      </c>
      <c r="B789" s="321" t="s">
        <v>823</v>
      </c>
      <c r="C789" s="146">
        <v>8196.09</v>
      </c>
      <c r="F789" s="146">
        <f t="shared" si="109"/>
        <v>8196.09</v>
      </c>
      <c r="G789" s="146">
        <v>146</v>
      </c>
      <c r="J789" s="146">
        <f t="shared" si="110"/>
        <v>146</v>
      </c>
      <c r="K789" s="702">
        <f t="shared" si="111"/>
        <v>0.10269034640407948</v>
      </c>
      <c r="L789" s="151">
        <f t="shared" si="107"/>
        <v>439.66358361174605</v>
      </c>
      <c r="M789" s="151">
        <f t="shared" si="114"/>
        <v>96.725988394584135</v>
      </c>
      <c r="N789" s="151">
        <v>79.934316052467196</v>
      </c>
      <c r="O789" s="151">
        <v>172.2983041900363</v>
      </c>
      <c r="P789" s="794">
        <v>124.75797333333334</v>
      </c>
      <c r="Q789" s="151">
        <f t="shared" si="113"/>
        <v>152.07996949333335</v>
      </c>
      <c r="R789" s="725">
        <f t="shared" si="112"/>
        <v>0.10168822566976447</v>
      </c>
    </row>
    <row r="790" spans="1:18" x14ac:dyDescent="0.3">
      <c r="A790" s="286">
        <v>9</v>
      </c>
      <c r="B790" s="321" t="s">
        <v>824</v>
      </c>
      <c r="C790" s="146">
        <v>3935.64</v>
      </c>
      <c r="F790" s="146">
        <f t="shared" si="109"/>
        <v>3935.64</v>
      </c>
      <c r="G790" s="146">
        <v>72</v>
      </c>
      <c r="J790" s="146">
        <f t="shared" si="110"/>
        <v>72</v>
      </c>
      <c r="K790" s="702">
        <f t="shared" si="111"/>
        <v>5.06418146650255E-2</v>
      </c>
      <c r="L790" s="151">
        <f t="shared" si="107"/>
        <v>216.82039739757343</v>
      </c>
      <c r="M790" s="151">
        <f t="shared" si="114"/>
        <v>47.700487427466157</v>
      </c>
      <c r="N790" s="151">
        <v>39.419662710805746</v>
      </c>
      <c r="O790" s="151">
        <v>84.969026723853503</v>
      </c>
      <c r="P790" s="794">
        <v>61.524480000000004</v>
      </c>
      <c r="Q790" s="151">
        <f t="shared" si="113"/>
        <v>74.998341120000006</v>
      </c>
      <c r="R790" s="725">
        <f t="shared" si="112"/>
        <v>0.10443393998152602</v>
      </c>
    </row>
    <row r="791" spans="1:18" x14ac:dyDescent="0.3">
      <c r="A791" s="286">
        <v>10</v>
      </c>
      <c r="B791" s="321" t="s">
        <v>825</v>
      </c>
      <c r="C791" s="146">
        <v>17941.13</v>
      </c>
      <c r="D791" s="146">
        <v>230</v>
      </c>
      <c r="F791" s="146">
        <f t="shared" si="109"/>
        <v>18171.13</v>
      </c>
      <c r="G791" s="146">
        <v>327</v>
      </c>
      <c r="H791" s="146">
        <v>3</v>
      </c>
      <c r="J791" s="146">
        <f t="shared" si="110"/>
        <v>330</v>
      </c>
      <c r="K791" s="702">
        <f t="shared" si="111"/>
        <v>0.23210831721470021</v>
      </c>
      <c r="L791" s="151">
        <f t="shared" si="107"/>
        <v>993.76015473887821</v>
      </c>
      <c r="M791" s="151">
        <f t="shared" si="114"/>
        <v>218.6272340425532</v>
      </c>
      <c r="N791" s="151">
        <v>180.67345409119298</v>
      </c>
      <c r="O791" s="151">
        <v>389.44137248432855</v>
      </c>
      <c r="P791" s="794">
        <v>281.98720000000003</v>
      </c>
      <c r="Q791" s="151">
        <f t="shared" si="113"/>
        <v>343.74239680000005</v>
      </c>
      <c r="R791" s="725">
        <f t="shared" si="112"/>
        <v>0.1036708207616015</v>
      </c>
    </row>
    <row r="792" spans="1:18" x14ac:dyDescent="0.3">
      <c r="A792" s="286">
        <v>11</v>
      </c>
      <c r="B792" s="321" t="s">
        <v>828</v>
      </c>
      <c r="C792" s="146">
        <v>3212.3</v>
      </c>
      <c r="F792" s="146">
        <f t="shared" si="109"/>
        <v>3212.3</v>
      </c>
      <c r="G792" s="146">
        <v>55</v>
      </c>
      <c r="J792" s="146">
        <f t="shared" si="110"/>
        <v>55</v>
      </c>
      <c r="K792" s="702">
        <f t="shared" si="111"/>
        <v>3.8684719535783368E-2</v>
      </c>
      <c r="L792" s="151">
        <f t="shared" si="107"/>
        <v>165.6266924564797</v>
      </c>
      <c r="M792" s="151">
        <f t="shared" si="114"/>
        <v>36.437872340425535</v>
      </c>
      <c r="N792" s="151">
        <v>30.112242348532167</v>
      </c>
      <c r="O792" s="151">
        <v>64.906895414054759</v>
      </c>
      <c r="P792" s="794">
        <v>46.997866666666667</v>
      </c>
      <c r="Q792" s="151">
        <f t="shared" si="113"/>
        <v>57.29039946666667</v>
      </c>
      <c r="R792" s="725">
        <f t="shared" si="112"/>
        <v>9.7739727571405741E-2</v>
      </c>
    </row>
    <row r="793" spans="1:18" x14ac:dyDescent="0.3">
      <c r="A793" s="286">
        <v>12</v>
      </c>
      <c r="B793" s="321" t="s">
        <v>829</v>
      </c>
      <c r="C793" s="146">
        <v>3998.81</v>
      </c>
      <c r="D793" s="146">
        <v>182.8</v>
      </c>
      <c r="F793" s="146">
        <f t="shared" si="109"/>
        <v>4181.6099999999997</v>
      </c>
      <c r="G793" s="146">
        <v>163</v>
      </c>
      <c r="H793" s="146">
        <v>1</v>
      </c>
      <c r="J793" s="146">
        <f t="shared" si="110"/>
        <v>164</v>
      </c>
      <c r="K793" s="702">
        <f t="shared" si="111"/>
        <v>0.11535080007033585</v>
      </c>
      <c r="L793" s="151">
        <f t="shared" si="107"/>
        <v>493.86868296113943</v>
      </c>
      <c r="M793" s="151">
        <f t="shared" si="114"/>
        <v>108.65111025145067</v>
      </c>
      <c r="N793" s="151">
        <v>89.789231730168638</v>
      </c>
      <c r="O793" s="151">
        <v>193.54056087099966</v>
      </c>
      <c r="P793" s="794">
        <v>140.13909333333334</v>
      </c>
      <c r="Q793" s="151">
        <f t="shared" si="113"/>
        <v>170.82955477333334</v>
      </c>
      <c r="R793" s="725">
        <f t="shared" si="112"/>
        <v>0.22388492647973465</v>
      </c>
    </row>
    <row r="794" spans="1:18" x14ac:dyDescent="0.3">
      <c r="A794" s="286">
        <v>13</v>
      </c>
      <c r="B794" s="321" t="s">
        <v>830</v>
      </c>
      <c r="C794" s="146">
        <v>147.65</v>
      </c>
      <c r="F794" s="146">
        <f t="shared" si="109"/>
        <v>147.65</v>
      </c>
      <c r="G794" s="146">
        <v>3</v>
      </c>
      <c r="J794" s="146">
        <f t="shared" si="110"/>
        <v>3</v>
      </c>
      <c r="K794" s="702">
        <f t="shared" si="111"/>
        <v>2.1100756110427289E-3</v>
      </c>
      <c r="L794" s="151">
        <f t="shared" si="107"/>
        <v>9.0341832248988911</v>
      </c>
      <c r="M794" s="151">
        <f t="shared" si="114"/>
        <v>1.987520309477756</v>
      </c>
      <c r="N794" s="151">
        <v>1.6424859462835726</v>
      </c>
      <c r="O794" s="151">
        <v>3.5403761134938962</v>
      </c>
      <c r="P794" s="794">
        <v>5.7635199999999998</v>
      </c>
      <c r="Q794" s="151">
        <f t="shared" si="113"/>
        <v>7.0257308800000002</v>
      </c>
      <c r="R794" s="725">
        <f t="shared" si="112"/>
        <v>0.13766068166522547</v>
      </c>
    </row>
    <row r="795" spans="1:18" x14ac:dyDescent="0.3">
      <c r="A795" s="286">
        <v>14</v>
      </c>
      <c r="B795" s="321" t="s">
        <v>831</v>
      </c>
      <c r="C795" s="146">
        <v>4248.3</v>
      </c>
      <c r="F795" s="146">
        <f t="shared" si="109"/>
        <v>4248.3</v>
      </c>
      <c r="G795" s="146">
        <v>171</v>
      </c>
      <c r="J795" s="146">
        <f t="shared" si="110"/>
        <v>171</v>
      </c>
      <c r="K795" s="702">
        <f t="shared" si="111"/>
        <v>0.12027430982943556</v>
      </c>
      <c r="L795" s="151">
        <f t="shared" si="107"/>
        <v>514.9484438192369</v>
      </c>
      <c r="M795" s="151">
        <f t="shared" si="114"/>
        <v>113.28865764023212</v>
      </c>
      <c r="N795" s="151">
        <v>93.621698938163647</v>
      </c>
      <c r="O795" s="151">
        <v>201.80143846915209</v>
      </c>
      <c r="P795" s="794">
        <v>200.84064000000001</v>
      </c>
      <c r="Q795" s="151">
        <f t="shared" si="113"/>
        <v>244.82474016000003</v>
      </c>
      <c r="R795" s="725">
        <f t="shared" si="112"/>
        <v>0.24265686978994447</v>
      </c>
    </row>
    <row r="796" spans="1:18" x14ac:dyDescent="0.3">
      <c r="A796" s="286">
        <v>15</v>
      </c>
      <c r="B796" s="321" t="s">
        <v>832</v>
      </c>
      <c r="C796" s="146">
        <v>4085.47</v>
      </c>
      <c r="F796" s="146">
        <f t="shared" si="109"/>
        <v>4085.47</v>
      </c>
      <c r="G796" s="146">
        <v>108</v>
      </c>
      <c r="J796" s="146">
        <f t="shared" si="110"/>
        <v>108</v>
      </c>
      <c r="K796" s="702">
        <f t="shared" si="111"/>
        <v>7.5962721997538243E-2</v>
      </c>
      <c r="L796" s="151">
        <f t="shared" si="107"/>
        <v>325.2305960963601</v>
      </c>
      <c r="M796" s="151">
        <f t="shared" si="114"/>
        <v>71.550731141199222</v>
      </c>
      <c r="N796" s="151">
        <v>59.129494066208608</v>
      </c>
      <c r="O796" s="151">
        <v>127.45354008578028</v>
      </c>
      <c r="P796" s="794">
        <v>207.48672000000002</v>
      </c>
      <c r="Q796" s="151">
        <f t="shared" si="113"/>
        <v>252.92631168000005</v>
      </c>
      <c r="R796" s="725">
        <f t="shared" si="112"/>
        <v>0.17910340482816903</v>
      </c>
    </row>
    <row r="797" spans="1:18" x14ac:dyDescent="0.3">
      <c r="A797" s="286">
        <v>16</v>
      </c>
      <c r="B797" s="321" t="s">
        <v>833</v>
      </c>
      <c r="C797" s="146">
        <v>3953.65</v>
      </c>
      <c r="D797" s="146">
        <v>147.30000000000001</v>
      </c>
      <c r="F797" s="146">
        <f t="shared" si="109"/>
        <v>4100.95</v>
      </c>
      <c r="G797" s="146">
        <v>105</v>
      </c>
      <c r="H797" s="146">
        <v>2</v>
      </c>
      <c r="J797" s="146">
        <f t="shared" si="110"/>
        <v>107</v>
      </c>
      <c r="K797" s="702">
        <f t="shared" si="111"/>
        <v>7.5259363460524004E-2</v>
      </c>
      <c r="L797" s="151">
        <f t="shared" si="107"/>
        <v>322.21920168806048</v>
      </c>
      <c r="M797" s="151">
        <f t="shared" si="114"/>
        <v>70.888224371373312</v>
      </c>
      <c r="N797" s="151">
        <v>58.581998750780762</v>
      </c>
      <c r="O797" s="151">
        <v>126.27341471461564</v>
      </c>
      <c r="P797" s="794">
        <v>91.432213333333351</v>
      </c>
      <c r="Q797" s="151">
        <f t="shared" si="113"/>
        <v>111.45586805333336</v>
      </c>
      <c r="R797" s="725">
        <f t="shared" si="112"/>
        <v>0.14894428220470449</v>
      </c>
    </row>
    <row r="798" spans="1:18" x14ac:dyDescent="0.3">
      <c r="A798" s="286">
        <v>17</v>
      </c>
      <c r="B798" s="321" t="s">
        <v>834</v>
      </c>
      <c r="C798" s="146">
        <v>7076.23</v>
      </c>
      <c r="F798" s="146">
        <f t="shared" si="109"/>
        <v>7076.23</v>
      </c>
      <c r="G798" s="146">
        <v>120</v>
      </c>
      <c r="J798" s="146">
        <f t="shared" si="110"/>
        <v>120</v>
      </c>
      <c r="K798" s="702">
        <f t="shared" si="111"/>
        <v>8.4403024441709162E-2</v>
      </c>
      <c r="L798" s="151">
        <f t="shared" si="107"/>
        <v>361.36732899595569</v>
      </c>
      <c r="M798" s="151">
        <f t="shared" si="114"/>
        <v>79.500812379110258</v>
      </c>
      <c r="N798" s="151">
        <v>65.699437851342893</v>
      </c>
      <c r="O798" s="151">
        <v>141.61504453975584</v>
      </c>
      <c r="P798" s="794">
        <v>192.14079999999998</v>
      </c>
      <c r="Q798" s="151">
        <f t="shared" si="113"/>
        <v>234.2196352</v>
      </c>
      <c r="R798" s="725">
        <f t="shared" si="112"/>
        <v>0.10946845790976577</v>
      </c>
    </row>
    <row r="799" spans="1:18" x14ac:dyDescent="0.3">
      <c r="A799" s="286">
        <v>18</v>
      </c>
      <c r="B799" s="321" t="s">
        <v>835</v>
      </c>
      <c r="C799" s="146">
        <v>4062.74</v>
      </c>
      <c r="F799" s="146">
        <f t="shared" si="109"/>
        <v>4062.74</v>
      </c>
      <c r="G799" s="146">
        <v>108</v>
      </c>
      <c r="J799" s="146">
        <f t="shared" si="110"/>
        <v>108</v>
      </c>
      <c r="K799" s="702">
        <f t="shared" si="111"/>
        <v>7.5962721997538243E-2</v>
      </c>
      <c r="L799" s="151">
        <f t="shared" si="107"/>
        <v>325.2305960963601</v>
      </c>
      <c r="M799" s="151">
        <f t="shared" si="114"/>
        <v>71.550731141199222</v>
      </c>
      <c r="N799" s="151">
        <v>59.129494066208608</v>
      </c>
      <c r="O799" s="151">
        <v>127.45354008578028</v>
      </c>
      <c r="P799" s="794">
        <v>92.286720000000017</v>
      </c>
      <c r="Q799" s="151">
        <f t="shared" si="113"/>
        <v>112.49751168000003</v>
      </c>
      <c r="R799" s="725">
        <f t="shared" si="112"/>
        <v>0.15175019502191617</v>
      </c>
    </row>
    <row r="800" spans="1:18" x14ac:dyDescent="0.3">
      <c r="A800" s="286">
        <v>19</v>
      </c>
      <c r="B800" s="321" t="s">
        <v>836</v>
      </c>
      <c r="C800" s="146">
        <v>6379.08</v>
      </c>
      <c r="F800" s="146">
        <f t="shared" si="109"/>
        <v>6379.08</v>
      </c>
      <c r="G800" s="146">
        <v>108</v>
      </c>
      <c r="J800" s="146">
        <f t="shared" si="110"/>
        <v>108</v>
      </c>
      <c r="K800" s="702">
        <f t="shared" si="111"/>
        <v>7.5962721997538243E-2</v>
      </c>
      <c r="L800" s="151">
        <f t="shared" si="107"/>
        <v>325.2305960963601</v>
      </c>
      <c r="M800" s="151">
        <f t="shared" si="114"/>
        <v>71.550731141199222</v>
      </c>
      <c r="N800" s="151">
        <v>59.129494066208608</v>
      </c>
      <c r="O800" s="151">
        <v>127.45354008578028</v>
      </c>
      <c r="P800" s="794">
        <v>138.36671999999999</v>
      </c>
      <c r="Q800" s="151">
        <f t="shared" si="113"/>
        <v>168.66903167999999</v>
      </c>
      <c r="R800" s="725">
        <f t="shared" si="112"/>
        <v>0.10387102643693755</v>
      </c>
    </row>
    <row r="801" spans="1:18" x14ac:dyDescent="0.3">
      <c r="A801" s="286">
        <v>20</v>
      </c>
      <c r="B801" s="321" t="s">
        <v>837</v>
      </c>
      <c r="C801" s="146">
        <v>6489.94</v>
      </c>
      <c r="E801" s="146">
        <v>19.399999999999999</v>
      </c>
      <c r="F801" s="146">
        <f t="shared" si="109"/>
        <v>6509.3399999999992</v>
      </c>
      <c r="G801" s="146">
        <v>107</v>
      </c>
      <c r="I801" s="146">
        <v>1</v>
      </c>
      <c r="J801" s="146">
        <f t="shared" si="110"/>
        <v>108</v>
      </c>
      <c r="K801" s="702">
        <f t="shared" si="111"/>
        <v>7.5962721997538243E-2</v>
      </c>
      <c r="L801" s="151">
        <f t="shared" si="107"/>
        <v>325.2305960963601</v>
      </c>
      <c r="M801" s="151">
        <f t="shared" si="114"/>
        <v>71.550731141199222</v>
      </c>
      <c r="N801" s="151">
        <v>59.129494066208608</v>
      </c>
      <c r="O801" s="151">
        <v>127.45354008578028</v>
      </c>
      <c r="P801" s="794">
        <v>207.48672000000002</v>
      </c>
      <c r="Q801" s="151">
        <f t="shared" si="113"/>
        <v>252.92631168000005</v>
      </c>
      <c r="R801" s="725">
        <f t="shared" si="112"/>
        <v>0.11241102589868401</v>
      </c>
    </row>
    <row r="802" spans="1:18" x14ac:dyDescent="0.3">
      <c r="A802" s="286">
        <v>21</v>
      </c>
      <c r="B802" s="321" t="s">
        <v>838</v>
      </c>
      <c r="C802" s="146">
        <v>4249.6000000000004</v>
      </c>
      <c r="F802" s="146">
        <f t="shared" si="109"/>
        <v>4249.6000000000004</v>
      </c>
      <c r="G802" s="146">
        <v>171</v>
      </c>
      <c r="J802" s="146">
        <f t="shared" si="110"/>
        <v>171</v>
      </c>
      <c r="K802" s="702">
        <f t="shared" si="111"/>
        <v>0.12027430982943556</v>
      </c>
      <c r="L802" s="151">
        <f t="shared" si="107"/>
        <v>514.9484438192369</v>
      </c>
      <c r="M802" s="151">
        <f t="shared" si="114"/>
        <v>113.28865764023212</v>
      </c>
      <c r="N802" s="151">
        <v>93.621698938163647</v>
      </c>
      <c r="O802" s="151">
        <v>201.80143846915209</v>
      </c>
      <c r="P802" s="794">
        <v>328.52064000000001</v>
      </c>
      <c r="Q802" s="151">
        <f t="shared" si="113"/>
        <v>400.46666016000006</v>
      </c>
      <c r="R802" s="725">
        <f t="shared" si="112"/>
        <v>0.2726278190720588</v>
      </c>
    </row>
    <row r="803" spans="1:18" x14ac:dyDescent="0.3">
      <c r="A803" s="286">
        <v>22</v>
      </c>
      <c r="B803" s="321" t="s">
        <v>839</v>
      </c>
      <c r="C803" s="146">
        <v>2807.52</v>
      </c>
      <c r="F803" s="146">
        <f t="shared" si="109"/>
        <v>2807.52</v>
      </c>
      <c r="G803" s="146">
        <v>90</v>
      </c>
      <c r="J803" s="146">
        <f t="shared" si="110"/>
        <v>90</v>
      </c>
      <c r="K803" s="702">
        <f t="shared" si="111"/>
        <v>6.3302268331281872E-2</v>
      </c>
      <c r="L803" s="151">
        <f t="shared" si="107"/>
        <v>271.02549674696678</v>
      </c>
      <c r="M803" s="151">
        <f t="shared" si="114"/>
        <v>59.62560928433269</v>
      </c>
      <c r="N803" s="151">
        <v>49.27457838850718</v>
      </c>
      <c r="O803" s="151">
        <v>106.21128340481688</v>
      </c>
      <c r="P803" s="794">
        <v>76.905600000000007</v>
      </c>
      <c r="Q803" s="151">
        <f t="shared" si="113"/>
        <v>93.747926400000011</v>
      </c>
      <c r="R803" s="725">
        <f t="shared" si="112"/>
        <v>0.18299708975754983</v>
      </c>
    </row>
    <row r="804" spans="1:18" x14ac:dyDescent="0.3">
      <c r="A804" s="286">
        <v>23</v>
      </c>
      <c r="B804" s="321" t="s">
        <v>840</v>
      </c>
      <c r="C804" s="146">
        <v>4226.7</v>
      </c>
      <c r="F804" s="146">
        <f t="shared" si="109"/>
        <v>4226.7</v>
      </c>
      <c r="G804" s="146">
        <v>69</v>
      </c>
      <c r="J804" s="146">
        <f t="shared" si="110"/>
        <v>69</v>
      </c>
      <c r="K804" s="702">
        <f t="shared" si="111"/>
        <v>4.8531739053982767E-2</v>
      </c>
      <c r="L804" s="151">
        <f t="shared" si="107"/>
        <v>207.78621417267451</v>
      </c>
      <c r="M804" s="151">
        <f t="shared" si="114"/>
        <v>45.712967117988391</v>
      </c>
      <c r="N804" s="151">
        <v>37.777176764522167</v>
      </c>
      <c r="O804" s="151">
        <v>81.428650610359611</v>
      </c>
      <c r="P804" s="794">
        <v>88.400959999999984</v>
      </c>
      <c r="Q804" s="151">
        <f t="shared" si="113"/>
        <v>107.76077023999999</v>
      </c>
      <c r="R804" s="725">
        <f t="shared" si="112"/>
        <v>0.10015586436251035</v>
      </c>
    </row>
    <row r="805" spans="1:18" x14ac:dyDescent="0.3">
      <c r="A805" s="286">
        <v>24</v>
      </c>
      <c r="B805" s="321" t="s">
        <v>2160</v>
      </c>
      <c r="C805" s="146">
        <v>5719.55</v>
      </c>
      <c r="E805" s="146">
        <v>30.7</v>
      </c>
      <c r="F805" s="146">
        <v>5649.9</v>
      </c>
      <c r="G805" s="146">
        <v>197</v>
      </c>
      <c r="I805" s="146">
        <v>1</v>
      </c>
      <c r="J805" s="146">
        <f t="shared" si="110"/>
        <v>198</v>
      </c>
      <c r="K805" s="702">
        <f t="shared" si="111"/>
        <v>0.13926499032882012</v>
      </c>
      <c r="L805" s="151">
        <f t="shared" si="107"/>
        <v>596.25609284332688</v>
      </c>
      <c r="M805" s="151">
        <f t="shared" si="114"/>
        <v>131.17634042553192</v>
      </c>
      <c r="N805" s="151">
        <v>108.40407245471579</v>
      </c>
      <c r="O805" s="151">
        <v>233.66482349059714</v>
      </c>
      <c r="P805" s="794">
        <v>232.55232000000001</v>
      </c>
      <c r="Q805" s="151">
        <f t="shared" si="113"/>
        <v>283.48127808000004</v>
      </c>
      <c r="R805" s="725">
        <f t="shared" si="112"/>
        <v>0.21126915109284344</v>
      </c>
    </row>
    <row r="806" spans="1:18" x14ac:dyDescent="0.3">
      <c r="A806" s="286">
        <v>25</v>
      </c>
      <c r="B806" s="321" t="s">
        <v>841</v>
      </c>
      <c r="C806" s="146">
        <v>342.6</v>
      </c>
      <c r="F806" s="146">
        <f t="shared" si="109"/>
        <v>342.6</v>
      </c>
      <c r="G806" s="146">
        <v>8</v>
      </c>
      <c r="J806" s="146">
        <f t="shared" si="110"/>
        <v>8</v>
      </c>
      <c r="K806" s="702">
        <f t="shared" si="111"/>
        <v>5.6268682961139443E-3</v>
      </c>
      <c r="L806" s="151">
        <f t="shared" si="107"/>
        <v>24.091155266397045</v>
      </c>
      <c r="M806" s="151">
        <f t="shared" si="114"/>
        <v>5.3000541586073497</v>
      </c>
      <c r="N806" s="151">
        <v>4.3799625234228605</v>
      </c>
      <c r="O806" s="151">
        <v>9.4410029693170561</v>
      </c>
      <c r="P806" s="794">
        <v>22.196053333333332</v>
      </c>
      <c r="Q806" s="151">
        <f t="shared" si="113"/>
        <v>27.056989013333332</v>
      </c>
      <c r="R806" s="725">
        <f t="shared" si="112"/>
        <v>0.17813270790325389</v>
      </c>
    </row>
    <row r="807" spans="1:18" x14ac:dyDescent="0.3">
      <c r="A807" s="286">
        <v>26</v>
      </c>
      <c r="B807" s="321" t="s">
        <v>842</v>
      </c>
      <c r="C807" s="146">
        <v>7724.75</v>
      </c>
      <c r="E807" s="146">
        <v>201.9</v>
      </c>
      <c r="F807" s="146">
        <f t="shared" si="109"/>
        <v>7926.65</v>
      </c>
      <c r="G807" s="146">
        <v>264</v>
      </c>
      <c r="I807" s="146">
        <v>3</v>
      </c>
      <c r="J807" s="146">
        <f t="shared" si="110"/>
        <v>267</v>
      </c>
      <c r="K807" s="702">
        <f t="shared" si="111"/>
        <v>0.1877967293828029</v>
      </c>
      <c r="L807" s="151">
        <f t="shared" si="107"/>
        <v>804.04230701600147</v>
      </c>
      <c r="M807" s="151">
        <f t="shared" si="114"/>
        <v>176.88930754352032</v>
      </c>
      <c r="N807" s="151">
        <v>146.18124921923794</v>
      </c>
      <c r="O807" s="151">
        <v>315.09347410095677</v>
      </c>
      <c r="P807" s="794">
        <v>626.87328000000002</v>
      </c>
      <c r="Q807" s="151">
        <f t="shared" si="113"/>
        <v>764.15852832000007</v>
      </c>
      <c r="R807" s="725">
        <f t="shared" si="112"/>
        <v>0.24258651115672805</v>
      </c>
    </row>
    <row r="808" spans="1:18" x14ac:dyDescent="0.3">
      <c r="A808" s="286">
        <v>27</v>
      </c>
      <c r="B808" s="321" t="s">
        <v>843</v>
      </c>
      <c r="C808" s="146">
        <v>4021.5</v>
      </c>
      <c r="F808" s="146">
        <f t="shared" si="109"/>
        <v>4021.5</v>
      </c>
      <c r="G808" s="146">
        <v>108</v>
      </c>
      <c r="J808" s="146">
        <f t="shared" si="110"/>
        <v>108</v>
      </c>
      <c r="K808" s="702">
        <f t="shared" si="111"/>
        <v>7.5962721997538243E-2</v>
      </c>
      <c r="L808" s="151">
        <f t="shared" si="107"/>
        <v>325.2305960963601</v>
      </c>
      <c r="M808" s="151">
        <f t="shared" si="114"/>
        <v>71.550731141199222</v>
      </c>
      <c r="N808" s="151">
        <v>59.129494066208608</v>
      </c>
      <c r="O808" s="151">
        <v>127.45354008578028</v>
      </c>
      <c r="P808" s="794">
        <v>92.286720000000017</v>
      </c>
      <c r="Q808" s="151">
        <f t="shared" si="113"/>
        <v>112.49751168000003</v>
      </c>
      <c r="R808" s="725">
        <f t="shared" si="112"/>
        <v>0.15330637506486128</v>
      </c>
    </row>
    <row r="809" spans="1:18" x14ac:dyDescent="0.3">
      <c r="A809" s="286">
        <v>28</v>
      </c>
      <c r="B809" s="321" t="s">
        <v>844</v>
      </c>
      <c r="C809" s="146">
        <v>4138.7700000000004</v>
      </c>
      <c r="F809" s="146">
        <f t="shared" si="109"/>
        <v>4138.7700000000004</v>
      </c>
      <c r="G809" s="146">
        <v>108</v>
      </c>
      <c r="J809" s="146">
        <f t="shared" si="110"/>
        <v>108</v>
      </c>
      <c r="K809" s="702">
        <f t="shared" si="111"/>
        <v>7.5962721997538243E-2</v>
      </c>
      <c r="L809" s="151">
        <f t="shared" si="107"/>
        <v>325.2305960963601</v>
      </c>
      <c r="M809" s="151">
        <f t="shared" si="114"/>
        <v>71.550731141199222</v>
      </c>
      <c r="N809" s="151">
        <v>59.129494066208608</v>
      </c>
      <c r="O809" s="151">
        <v>127.45354008578028</v>
      </c>
      <c r="P809" s="794">
        <v>92.286720000000017</v>
      </c>
      <c r="Q809" s="151">
        <f t="shared" si="113"/>
        <v>112.49751168000003</v>
      </c>
      <c r="R809" s="725">
        <f t="shared" si="112"/>
        <v>0.14896251478660075</v>
      </c>
    </row>
    <row r="810" spans="1:18" x14ac:dyDescent="0.3">
      <c r="A810" s="286">
        <v>29</v>
      </c>
      <c r="B810" s="321" t="s">
        <v>845</v>
      </c>
      <c r="C810" s="146">
        <v>361.5</v>
      </c>
      <c r="F810" s="146">
        <f t="shared" si="109"/>
        <v>361.5</v>
      </c>
      <c r="G810" s="146">
        <v>8</v>
      </c>
      <c r="J810" s="146">
        <f t="shared" si="110"/>
        <v>8</v>
      </c>
      <c r="K810" s="702">
        <f t="shared" si="111"/>
        <v>5.6268682961139443E-3</v>
      </c>
      <c r="L810" s="151">
        <f t="shared" si="107"/>
        <v>24.091155266397045</v>
      </c>
      <c r="M810" s="151">
        <f t="shared" si="114"/>
        <v>5.3000541586073497</v>
      </c>
      <c r="N810" s="151">
        <v>4.3799625234228605</v>
      </c>
      <c r="O810" s="151">
        <v>9.4410029693170561</v>
      </c>
      <c r="P810" s="794">
        <v>23.902719999999999</v>
      </c>
      <c r="Q810" s="151">
        <f t="shared" si="113"/>
        <v>29.13741568</v>
      </c>
      <c r="R810" s="725">
        <f t="shared" si="112"/>
        <v>0.17354061519867622</v>
      </c>
    </row>
    <row r="811" spans="1:18" x14ac:dyDescent="0.3">
      <c r="A811" s="286">
        <v>30</v>
      </c>
      <c r="B811" s="321" t="s">
        <v>846</v>
      </c>
      <c r="C811" s="146">
        <v>5685.06</v>
      </c>
      <c r="E811" s="146">
        <v>179.5</v>
      </c>
      <c r="F811" s="146">
        <f t="shared" si="109"/>
        <v>5864.56</v>
      </c>
      <c r="G811" s="146">
        <v>98</v>
      </c>
      <c r="I811" s="146">
        <v>1</v>
      </c>
      <c r="J811" s="146">
        <f t="shared" si="110"/>
        <v>99</v>
      </c>
      <c r="K811" s="702">
        <f t="shared" si="111"/>
        <v>6.9632495164410058E-2</v>
      </c>
      <c r="L811" s="151">
        <f t="shared" si="107"/>
        <v>298.12804642166344</v>
      </c>
      <c r="M811" s="151">
        <f t="shared" si="114"/>
        <v>65.588170212765959</v>
      </c>
      <c r="N811" s="151">
        <v>54.202036227357894</v>
      </c>
      <c r="O811" s="151">
        <v>116.83241174529857</v>
      </c>
      <c r="P811" s="794">
        <v>126.83616000000001</v>
      </c>
      <c r="Q811" s="151">
        <f t="shared" si="113"/>
        <v>154.61327904000001</v>
      </c>
      <c r="R811" s="725">
        <f t="shared" si="112"/>
        <v>0.10356868859381231</v>
      </c>
    </row>
    <row r="812" spans="1:18" x14ac:dyDescent="0.3">
      <c r="A812" s="286">
        <v>31</v>
      </c>
      <c r="B812" s="321" t="s">
        <v>847</v>
      </c>
      <c r="C812" s="146">
        <v>135.35</v>
      </c>
      <c r="F812" s="146">
        <f t="shared" si="109"/>
        <v>135.35</v>
      </c>
      <c r="G812" s="146">
        <v>5</v>
      </c>
      <c r="J812" s="146">
        <f t="shared" si="110"/>
        <v>5</v>
      </c>
      <c r="K812" s="702">
        <f t="shared" si="111"/>
        <v>3.5167926850712154E-3</v>
      </c>
      <c r="L812" s="151">
        <f t="shared" si="107"/>
        <v>15.056972041498154</v>
      </c>
      <c r="M812" s="151">
        <f t="shared" si="114"/>
        <v>3.3125338491295939</v>
      </c>
      <c r="N812" s="151">
        <v>2.7374765771392875</v>
      </c>
      <c r="O812" s="151">
        <v>5.9006268558231607</v>
      </c>
      <c r="P812" s="794">
        <v>4.2725333333333335</v>
      </c>
      <c r="Q812" s="151">
        <f t="shared" si="113"/>
        <v>5.2082181333333342</v>
      </c>
      <c r="R812" s="725">
        <f t="shared" si="112"/>
        <v>0.21088042910812146</v>
      </c>
    </row>
    <row r="813" spans="1:18" x14ac:dyDescent="0.3">
      <c r="A813" s="286">
        <v>32</v>
      </c>
      <c r="B813" s="321" t="s">
        <v>848</v>
      </c>
      <c r="C813" s="146">
        <v>37.4</v>
      </c>
      <c r="F813" s="146">
        <f t="shared" si="109"/>
        <v>37.4</v>
      </c>
      <c r="G813" s="146">
        <v>1</v>
      </c>
      <c r="J813" s="146">
        <f t="shared" si="110"/>
        <v>1</v>
      </c>
      <c r="K813" s="702">
        <f t="shared" si="111"/>
        <v>7.0335853701424303E-4</v>
      </c>
      <c r="L813" s="151">
        <f t="shared" si="107"/>
        <v>3.0113944082996307</v>
      </c>
      <c r="M813" s="151">
        <f t="shared" si="114"/>
        <v>0.66250676982591872</v>
      </c>
      <c r="N813" s="151">
        <v>0.54749531542785757</v>
      </c>
      <c r="O813" s="151">
        <v>1.180125371164632</v>
      </c>
      <c r="P813" s="794">
        <v>0.85450666666666675</v>
      </c>
      <c r="Q813" s="151">
        <f t="shared" si="113"/>
        <v>1.0416436266666669</v>
      </c>
      <c r="R813" s="725">
        <f t="shared" si="112"/>
        <v>0.15263457796676064</v>
      </c>
    </row>
    <row r="814" spans="1:18" x14ac:dyDescent="0.3">
      <c r="A814" s="286">
        <v>33</v>
      </c>
      <c r="B814" s="321" t="s">
        <v>849</v>
      </c>
      <c r="C814" s="146">
        <v>210.4</v>
      </c>
      <c r="E814" s="146">
        <v>26.5</v>
      </c>
      <c r="F814" s="146">
        <f t="shared" si="109"/>
        <v>236.9</v>
      </c>
      <c r="G814" s="146">
        <v>5</v>
      </c>
      <c r="I814" s="146">
        <v>1</v>
      </c>
      <c r="J814" s="146">
        <f t="shared" si="110"/>
        <v>6</v>
      </c>
      <c r="K814" s="702">
        <f t="shared" si="111"/>
        <v>4.2201512220854578E-3</v>
      </c>
      <c r="L814" s="151">
        <f t="shared" si="107"/>
        <v>18.068366449797782</v>
      </c>
      <c r="M814" s="151">
        <f t="shared" si="114"/>
        <v>3.9750406189555121</v>
      </c>
      <c r="N814" s="151">
        <v>3.2849718925671452</v>
      </c>
      <c r="O814" s="151">
        <v>7.0807522269877925</v>
      </c>
      <c r="P814" s="794">
        <v>11.52704</v>
      </c>
      <c r="Q814" s="151">
        <f t="shared" si="113"/>
        <v>14.05146176</v>
      </c>
      <c r="R814" s="725">
        <f t="shared" si="112"/>
        <v>0.17159645122727343</v>
      </c>
    </row>
    <row r="815" spans="1:18" x14ac:dyDescent="0.3">
      <c r="A815" s="286">
        <v>34</v>
      </c>
      <c r="B815" s="321" t="s">
        <v>850</v>
      </c>
      <c r="C815" s="146">
        <v>297.2</v>
      </c>
      <c r="E815" s="146">
        <v>65.400000000000006</v>
      </c>
      <c r="F815" s="146">
        <f t="shared" si="109"/>
        <v>362.6</v>
      </c>
      <c r="G815" s="146">
        <v>5</v>
      </c>
      <c r="I815" s="146">
        <v>2</v>
      </c>
      <c r="J815" s="146">
        <f t="shared" si="110"/>
        <v>7</v>
      </c>
      <c r="K815" s="702">
        <f t="shared" si="111"/>
        <v>4.923509759099701E-3</v>
      </c>
      <c r="L815" s="151">
        <f t="shared" si="107"/>
        <v>21.079760858097416</v>
      </c>
      <c r="M815" s="151">
        <f t="shared" si="114"/>
        <v>4.6375473887814316</v>
      </c>
      <c r="N815" s="151">
        <v>3.8324672079950028</v>
      </c>
      <c r="O815" s="151">
        <v>8.2608775981524243</v>
      </c>
      <c r="P815" s="794">
        <v>13.448213333333332</v>
      </c>
      <c r="Q815" s="151">
        <f t="shared" si="113"/>
        <v>16.393372053333334</v>
      </c>
      <c r="R815" s="725">
        <f t="shared" si="112"/>
        <v>0.13079536452941148</v>
      </c>
    </row>
    <row r="816" spans="1:18" x14ac:dyDescent="0.3">
      <c r="A816" s="286">
        <v>35</v>
      </c>
      <c r="B816" s="321" t="s">
        <v>851</v>
      </c>
      <c r="C816" s="146">
        <v>494.9</v>
      </c>
      <c r="F816" s="146">
        <f t="shared" si="109"/>
        <v>494.9</v>
      </c>
      <c r="G816" s="146">
        <v>13</v>
      </c>
      <c r="J816" s="146">
        <f t="shared" si="110"/>
        <v>13</v>
      </c>
      <c r="K816" s="702">
        <f t="shared" si="111"/>
        <v>9.1436609811851588E-3</v>
      </c>
      <c r="L816" s="151">
        <f t="shared" si="107"/>
        <v>39.148127307895194</v>
      </c>
      <c r="M816" s="151">
        <f t="shared" si="114"/>
        <v>8.6125880077369423</v>
      </c>
      <c r="N816" s="151">
        <v>7.1174391005621489</v>
      </c>
      <c r="O816" s="151">
        <v>15.341629825140215</v>
      </c>
      <c r="P816" s="794">
        <v>24.975253333333331</v>
      </c>
      <c r="Q816" s="151">
        <f t="shared" si="113"/>
        <v>30.444833813333332</v>
      </c>
      <c r="R816" s="725">
        <f t="shared" si="112"/>
        <v>0.17797049600748774</v>
      </c>
    </row>
    <row r="817" spans="1:18" x14ac:dyDescent="0.3">
      <c r="A817" s="286">
        <v>36</v>
      </c>
      <c r="B817" s="321" t="s">
        <v>854</v>
      </c>
      <c r="C817" s="146">
        <v>277.2</v>
      </c>
      <c r="F817" s="146">
        <f t="shared" si="109"/>
        <v>277.2</v>
      </c>
      <c r="G817" s="146">
        <v>7</v>
      </c>
      <c r="J817" s="146">
        <f t="shared" si="110"/>
        <v>7</v>
      </c>
      <c r="K817" s="702">
        <f t="shared" si="111"/>
        <v>4.923509759099701E-3</v>
      </c>
      <c r="L817" s="151">
        <f t="shared" si="107"/>
        <v>21.079760858097416</v>
      </c>
      <c r="M817" s="151">
        <f t="shared" si="114"/>
        <v>4.6375473887814316</v>
      </c>
      <c r="N817" s="151">
        <v>3.8324672079950028</v>
      </c>
      <c r="O817" s="151">
        <v>8.2608775981524243</v>
      </c>
      <c r="P817" s="794">
        <v>13.448213333333332</v>
      </c>
      <c r="Q817" s="151">
        <f t="shared" si="113"/>
        <v>16.393372053333334</v>
      </c>
      <c r="R817" s="725">
        <f t="shared" si="112"/>
        <v>0.17109090612685646</v>
      </c>
    </row>
    <row r="818" spans="1:18" x14ac:dyDescent="0.3">
      <c r="A818" s="286">
        <v>37</v>
      </c>
      <c r="B818" s="321" t="s">
        <v>855</v>
      </c>
      <c r="C818" s="146">
        <v>52.9</v>
      </c>
      <c r="F818" s="146">
        <f t="shared" si="109"/>
        <v>52.9</v>
      </c>
      <c r="G818" s="146">
        <v>2</v>
      </c>
      <c r="J818" s="146">
        <f t="shared" si="110"/>
        <v>2</v>
      </c>
      <c r="K818" s="702">
        <f t="shared" si="111"/>
        <v>1.4067170740284861E-3</v>
      </c>
      <c r="L818" s="151">
        <f t="shared" si="107"/>
        <v>6.0227888165992614</v>
      </c>
      <c r="M818" s="151">
        <f t="shared" si="114"/>
        <v>1.3250135396518374</v>
      </c>
      <c r="N818" s="151">
        <v>1.0949906308557151</v>
      </c>
      <c r="O818" s="151">
        <v>2.360250742329264</v>
      </c>
      <c r="P818" s="794">
        <v>1.7090133333333335</v>
      </c>
      <c r="Q818" s="151">
        <f t="shared" si="113"/>
        <v>2.0832872533333338</v>
      </c>
      <c r="R818" s="725">
        <f t="shared" si="112"/>
        <v>0.21582356203995645</v>
      </c>
    </row>
    <row r="819" spans="1:18" x14ac:dyDescent="0.3">
      <c r="A819" s="286">
        <v>38</v>
      </c>
      <c r="B819" s="321" t="s">
        <v>856</v>
      </c>
      <c r="C819" s="146">
        <v>119.9</v>
      </c>
      <c r="F819" s="146">
        <f t="shared" si="109"/>
        <v>119.9</v>
      </c>
      <c r="G819" s="146">
        <v>4</v>
      </c>
      <c r="J819" s="146">
        <f t="shared" si="110"/>
        <v>4</v>
      </c>
      <c r="K819" s="702">
        <f t="shared" si="111"/>
        <v>2.8134341480569721E-3</v>
      </c>
      <c r="L819" s="151">
        <f t="shared" si="107"/>
        <v>12.045577633198523</v>
      </c>
      <c r="M819" s="151">
        <f t="shared" si="114"/>
        <v>2.6500270793036749</v>
      </c>
      <c r="N819" s="151">
        <v>2.1899812617114303</v>
      </c>
      <c r="O819" s="151">
        <v>4.720501484658528</v>
      </c>
      <c r="P819" s="794">
        <v>3.418026666666667</v>
      </c>
      <c r="Q819" s="151">
        <f t="shared" si="113"/>
        <v>4.1665745066666675</v>
      </c>
      <c r="R819" s="725">
        <f t="shared" si="112"/>
        <v>0.19044314315118757</v>
      </c>
    </row>
    <row r="820" spans="1:18" x14ac:dyDescent="0.3">
      <c r="A820" s="286">
        <v>39</v>
      </c>
      <c r="B820" s="321" t="s">
        <v>857</v>
      </c>
      <c r="C820" s="146">
        <v>75.3</v>
      </c>
      <c r="F820" s="146">
        <f t="shared" si="109"/>
        <v>75.3</v>
      </c>
      <c r="G820" s="146">
        <v>1</v>
      </c>
      <c r="J820" s="146">
        <f t="shared" si="110"/>
        <v>1</v>
      </c>
      <c r="K820" s="702">
        <f t="shared" si="111"/>
        <v>7.0335853701424303E-4</v>
      </c>
      <c r="L820" s="151">
        <f t="shared" si="107"/>
        <v>3.0113944082996307</v>
      </c>
      <c r="M820" s="151">
        <f t="shared" si="114"/>
        <v>0.66250676982591872</v>
      </c>
      <c r="N820" s="151">
        <v>0.54749531542785757</v>
      </c>
      <c r="O820" s="151">
        <v>1.180125371164632</v>
      </c>
      <c r="P820" s="794">
        <v>1.9211733333333332</v>
      </c>
      <c r="Q820" s="151">
        <f t="shared" si="113"/>
        <v>2.3419102933333331</v>
      </c>
      <c r="R820" s="725">
        <f t="shared" si="112"/>
        <v>8.997609405874521E-2</v>
      </c>
    </row>
    <row r="821" spans="1:18" x14ac:dyDescent="0.3">
      <c r="A821" s="286">
        <v>40</v>
      </c>
      <c r="B821" s="321" t="s">
        <v>858</v>
      </c>
      <c r="C821" s="146">
        <v>120.8</v>
      </c>
      <c r="F821" s="146">
        <f t="shared" si="109"/>
        <v>120.8</v>
      </c>
      <c r="G821" s="146">
        <v>3</v>
      </c>
      <c r="J821" s="146">
        <f t="shared" si="110"/>
        <v>3</v>
      </c>
      <c r="K821" s="702">
        <f t="shared" si="111"/>
        <v>2.1100756110427289E-3</v>
      </c>
      <c r="L821" s="151">
        <f t="shared" si="107"/>
        <v>9.0341832248988911</v>
      </c>
      <c r="M821" s="151">
        <f t="shared" si="114"/>
        <v>1.987520309477756</v>
      </c>
      <c r="N821" s="151">
        <v>1.6424859462835726</v>
      </c>
      <c r="O821" s="151">
        <v>3.5403761134938962</v>
      </c>
      <c r="P821" s="794">
        <v>5.7635199999999998</v>
      </c>
      <c r="Q821" s="151">
        <f t="shared" si="113"/>
        <v>7.0257308800000002</v>
      </c>
      <c r="R821" s="725">
        <f t="shared" si="112"/>
        <v>0.1682582752307164</v>
      </c>
    </row>
    <row r="822" spans="1:18" x14ac:dyDescent="0.3">
      <c r="A822" s="286">
        <v>41</v>
      </c>
      <c r="B822" s="321" t="s">
        <v>859</v>
      </c>
      <c r="C822" s="146">
        <v>429.7</v>
      </c>
      <c r="F822" s="146">
        <f t="shared" si="109"/>
        <v>429.7</v>
      </c>
      <c r="G822" s="146">
        <v>9</v>
      </c>
      <c r="J822" s="146">
        <f t="shared" si="110"/>
        <v>9</v>
      </c>
      <c r="K822" s="702">
        <f t="shared" si="111"/>
        <v>6.3302268331281875E-3</v>
      </c>
      <c r="L822" s="151">
        <f t="shared" si="107"/>
        <v>27.102549674696679</v>
      </c>
      <c r="M822" s="151">
        <f t="shared" si="114"/>
        <v>5.9625609284332697</v>
      </c>
      <c r="N822" s="151">
        <v>4.9274578388507182</v>
      </c>
      <c r="O822" s="151">
        <v>10.621128340481688</v>
      </c>
      <c r="P822" s="794">
        <v>9.6105599999999995</v>
      </c>
      <c r="Q822" s="151">
        <f t="shared" si="113"/>
        <v>11.71527264</v>
      </c>
      <c r="R822" s="725">
        <f t="shared" si="112"/>
        <v>0.12403257841194237</v>
      </c>
    </row>
    <row r="823" spans="1:18" x14ac:dyDescent="0.3">
      <c r="A823" s="286">
        <v>42</v>
      </c>
      <c r="B823" s="321" t="s">
        <v>2234</v>
      </c>
      <c r="C823" s="146">
        <v>856.1</v>
      </c>
      <c r="E823" s="146">
        <v>118.3</v>
      </c>
      <c r="F823" s="146">
        <f t="shared" si="109"/>
        <v>974.4</v>
      </c>
      <c r="G823" s="146">
        <v>17</v>
      </c>
      <c r="J823" s="146">
        <f t="shared" si="110"/>
        <v>17</v>
      </c>
      <c r="K823" s="702">
        <f t="shared" si="111"/>
        <v>1.1957095129242132E-2</v>
      </c>
      <c r="L823" s="151">
        <f t="shared" si="107"/>
        <v>51.193704941093721</v>
      </c>
      <c r="M823" s="151">
        <f t="shared" si="114"/>
        <v>11.262615087040619</v>
      </c>
      <c r="N823" s="151"/>
      <c r="O823" s="151">
        <v>20.062131309798744</v>
      </c>
      <c r="P823" s="873">
        <v>9.6105599999999995</v>
      </c>
      <c r="Q823" s="151"/>
      <c r="R823" s="725">
        <f t="shared" si="112"/>
        <v>9.4549477974069263E-2</v>
      </c>
    </row>
    <row r="824" spans="1:18" x14ac:dyDescent="0.3">
      <c r="A824" s="286">
        <v>43</v>
      </c>
      <c r="B824" s="321" t="s">
        <v>860</v>
      </c>
      <c r="C824" s="146">
        <v>249.1</v>
      </c>
      <c r="F824" s="146">
        <f t="shared" si="109"/>
        <v>249.1</v>
      </c>
      <c r="G824" s="146">
        <v>6</v>
      </c>
      <c r="J824" s="146">
        <f t="shared" si="110"/>
        <v>6</v>
      </c>
      <c r="K824" s="702">
        <f t="shared" si="111"/>
        <v>4.2201512220854578E-3</v>
      </c>
      <c r="L824" s="151">
        <f t="shared" si="107"/>
        <v>18.068366449797782</v>
      </c>
      <c r="M824" s="151">
        <f t="shared" si="114"/>
        <v>3.9750406189555121</v>
      </c>
      <c r="N824" s="151">
        <v>3.2849718925671452</v>
      </c>
      <c r="O824" s="151">
        <v>7.0807522269877925</v>
      </c>
      <c r="P824" s="794">
        <v>11.52704</v>
      </c>
      <c r="Q824" s="151">
        <f t="shared" si="113"/>
        <v>14.05146176</v>
      </c>
      <c r="R824" s="725">
        <f t="shared" si="112"/>
        <v>0.16319228942489394</v>
      </c>
    </row>
    <row r="825" spans="1:18" x14ac:dyDescent="0.3">
      <c r="A825" s="286">
        <v>44</v>
      </c>
      <c r="B825" s="321" t="s">
        <v>861</v>
      </c>
      <c r="C825" s="146">
        <v>111.4</v>
      </c>
      <c r="F825" s="146">
        <f t="shared" si="109"/>
        <v>111.4</v>
      </c>
      <c r="G825" s="146">
        <v>3</v>
      </c>
      <c r="J825" s="146">
        <f t="shared" si="110"/>
        <v>3</v>
      </c>
      <c r="K825" s="702">
        <f t="shared" si="111"/>
        <v>2.1100756110427289E-3</v>
      </c>
      <c r="L825" s="151">
        <f t="shared" si="107"/>
        <v>9.0341832248988911</v>
      </c>
      <c r="M825" s="151">
        <f t="shared" si="114"/>
        <v>1.987520309477756</v>
      </c>
      <c r="N825" s="151">
        <v>1.6424859462835726</v>
      </c>
      <c r="O825" s="151">
        <v>3.5403761134938962</v>
      </c>
      <c r="P825" s="794">
        <v>2.56352</v>
      </c>
      <c r="Q825" s="151">
        <f t="shared" si="113"/>
        <v>3.1249308800000004</v>
      </c>
      <c r="R825" s="725">
        <f t="shared" si="112"/>
        <v>0.15373069701858658</v>
      </c>
    </row>
    <row r="826" spans="1:18" x14ac:dyDescent="0.3">
      <c r="A826" s="286">
        <v>45</v>
      </c>
      <c r="B826" s="321" t="s">
        <v>862</v>
      </c>
      <c r="C826" s="146">
        <v>101.8</v>
      </c>
      <c r="F826" s="146">
        <f t="shared" si="109"/>
        <v>101.8</v>
      </c>
      <c r="G826" s="146">
        <v>3</v>
      </c>
      <c r="J826" s="146">
        <f t="shared" si="110"/>
        <v>3</v>
      </c>
      <c r="K826" s="702">
        <f t="shared" si="111"/>
        <v>2.1100756110427289E-3</v>
      </c>
      <c r="L826" s="151">
        <f t="shared" si="107"/>
        <v>9.0341832248988911</v>
      </c>
      <c r="M826" s="151">
        <f t="shared" si="114"/>
        <v>1.987520309477756</v>
      </c>
      <c r="N826" s="151">
        <v>1.6424859462835726</v>
      </c>
      <c r="O826" s="151">
        <v>3.5403761134938962</v>
      </c>
      <c r="P826" s="794">
        <v>2.56352</v>
      </c>
      <c r="Q826" s="151">
        <f t="shared" si="113"/>
        <v>3.1249308800000004</v>
      </c>
      <c r="R826" s="725">
        <f t="shared" si="112"/>
        <v>0.16822789437986782</v>
      </c>
    </row>
    <row r="827" spans="1:18" x14ac:dyDescent="0.3">
      <c r="A827" s="286">
        <v>46</v>
      </c>
      <c r="B827" s="321" t="s">
        <v>863</v>
      </c>
      <c r="C827" s="146">
        <v>202</v>
      </c>
      <c r="F827" s="146">
        <f t="shared" si="109"/>
        <v>202</v>
      </c>
      <c r="G827" s="146">
        <v>7</v>
      </c>
      <c r="J827" s="146">
        <f t="shared" si="110"/>
        <v>7</v>
      </c>
      <c r="K827" s="702">
        <f t="shared" si="111"/>
        <v>4.923509759099701E-3</v>
      </c>
      <c r="L827" s="151">
        <f t="shared" si="107"/>
        <v>21.079760858097416</v>
      </c>
      <c r="M827" s="151">
        <f t="shared" si="114"/>
        <v>4.6375473887814316</v>
      </c>
      <c r="N827" s="151">
        <v>3.8324672079950028</v>
      </c>
      <c r="O827" s="151">
        <v>8.2608775981524243</v>
      </c>
      <c r="P827" s="794">
        <v>5.9815466666666666</v>
      </c>
      <c r="Q827" s="151">
        <f t="shared" si="113"/>
        <v>7.2915053866666675</v>
      </c>
      <c r="R827" s="725">
        <f t="shared" si="112"/>
        <v>0.19782045797870265</v>
      </c>
    </row>
    <row r="828" spans="1:18" x14ac:dyDescent="0.3">
      <c r="A828" s="286">
        <v>47</v>
      </c>
      <c r="B828" s="321" t="s">
        <v>864</v>
      </c>
      <c r="C828" s="146">
        <v>214.1</v>
      </c>
      <c r="F828" s="146">
        <f t="shared" si="109"/>
        <v>214.1</v>
      </c>
      <c r="G828" s="146">
        <v>4</v>
      </c>
      <c r="J828" s="146">
        <f t="shared" si="110"/>
        <v>4</v>
      </c>
      <c r="K828" s="702">
        <f t="shared" si="111"/>
        <v>2.8134341480569721E-3</v>
      </c>
      <c r="L828" s="151">
        <f t="shared" si="107"/>
        <v>12.045577633198523</v>
      </c>
      <c r="M828" s="151">
        <f t="shared" si="114"/>
        <v>2.6500270793036749</v>
      </c>
      <c r="N828" s="151">
        <v>2.1899812617114303</v>
      </c>
      <c r="O828" s="151">
        <v>4.720501484658528</v>
      </c>
      <c r="P828" s="794">
        <v>3.418026666666667</v>
      </c>
      <c r="Q828" s="151">
        <f t="shared" si="113"/>
        <v>4.1665745066666675</v>
      </c>
      <c r="R828" s="725">
        <f t="shared" si="112"/>
        <v>0.10665171818695653</v>
      </c>
    </row>
    <row r="829" spans="1:18" x14ac:dyDescent="0.3">
      <c r="A829" s="286">
        <v>48</v>
      </c>
      <c r="B829" s="321" t="s">
        <v>865</v>
      </c>
      <c r="C829" s="146">
        <v>161.19999999999999</v>
      </c>
      <c r="F829" s="146">
        <f t="shared" si="109"/>
        <v>161.19999999999999</v>
      </c>
      <c r="G829" s="146">
        <v>3</v>
      </c>
      <c r="J829" s="146">
        <f t="shared" si="110"/>
        <v>3</v>
      </c>
      <c r="K829" s="702">
        <f t="shared" si="111"/>
        <v>2.1100756110427289E-3</v>
      </c>
      <c r="L829" s="151">
        <f t="shared" si="107"/>
        <v>9.0341832248988911</v>
      </c>
      <c r="M829" s="151">
        <f t="shared" si="114"/>
        <v>1.987520309477756</v>
      </c>
      <c r="N829" s="151">
        <v>1.6424859462835726</v>
      </c>
      <c r="O829" s="151">
        <v>3.5403761134938962</v>
      </c>
      <c r="P829" s="794">
        <v>2.56352</v>
      </c>
      <c r="Q829" s="151">
        <f t="shared" si="113"/>
        <v>3.1249308800000004</v>
      </c>
      <c r="R829" s="725">
        <f t="shared" si="112"/>
        <v>0.10623821121507783</v>
      </c>
    </row>
    <row r="830" spans="1:18" x14ac:dyDescent="0.3">
      <c r="A830" s="286">
        <v>49</v>
      </c>
      <c r="B830" s="321" t="s">
        <v>866</v>
      </c>
      <c r="C830" s="146">
        <v>134.9</v>
      </c>
      <c r="F830" s="146">
        <f t="shared" si="109"/>
        <v>134.9</v>
      </c>
      <c r="G830" s="146">
        <v>4</v>
      </c>
      <c r="J830" s="146">
        <f t="shared" si="110"/>
        <v>4</v>
      </c>
      <c r="K830" s="702">
        <f t="shared" si="111"/>
        <v>2.8134341480569721E-3</v>
      </c>
      <c r="L830" s="151">
        <f t="shared" si="107"/>
        <v>12.045577633198523</v>
      </c>
      <c r="M830" s="151">
        <f t="shared" si="114"/>
        <v>2.6500270793036749</v>
      </c>
      <c r="N830" s="151">
        <v>2.1899812617114303</v>
      </c>
      <c r="O830" s="151">
        <v>4.720501484658528</v>
      </c>
      <c r="P830" s="794">
        <v>5.1246933333333331</v>
      </c>
      <c r="Q830" s="151">
        <f t="shared" si="113"/>
        <v>6.2470011733333335</v>
      </c>
      <c r="R830" s="725">
        <f t="shared" si="112"/>
        <v>0.1819184546367239</v>
      </c>
    </row>
    <row r="831" spans="1:18" s="320" customFormat="1" x14ac:dyDescent="0.3">
      <c r="A831" s="286">
        <v>50</v>
      </c>
      <c r="B831" s="321" t="s">
        <v>867</v>
      </c>
      <c r="C831" s="146">
        <v>249.4</v>
      </c>
      <c r="D831" s="146"/>
      <c r="E831" s="146"/>
      <c r="F831" s="146">
        <f t="shared" si="109"/>
        <v>249.4</v>
      </c>
      <c r="G831" s="146">
        <v>5</v>
      </c>
      <c r="H831" s="146"/>
      <c r="I831" s="146"/>
      <c r="J831" s="146">
        <f t="shared" si="110"/>
        <v>5</v>
      </c>
      <c r="K831" s="702">
        <f t="shared" si="111"/>
        <v>3.5167926850712154E-3</v>
      </c>
      <c r="L831" s="151">
        <f t="shared" si="107"/>
        <v>15.056972041498154</v>
      </c>
      <c r="M831" s="151">
        <f t="shared" si="114"/>
        <v>3.3125338491295939</v>
      </c>
      <c r="N831" s="151">
        <v>2.7374765771392875</v>
      </c>
      <c r="O831" s="151">
        <v>5.9006268558231607</v>
      </c>
      <c r="P831" s="794">
        <v>11.7392</v>
      </c>
      <c r="Q831" s="151">
        <f t="shared" si="113"/>
        <v>14.310084800000002</v>
      </c>
      <c r="R831" s="725">
        <f t="shared" si="112"/>
        <v>0.1443838522311584</v>
      </c>
    </row>
    <row r="832" spans="1:18" x14ac:dyDescent="0.3">
      <c r="A832" s="286">
        <v>51</v>
      </c>
      <c r="B832" s="321" t="s">
        <v>868</v>
      </c>
      <c r="C832" s="146">
        <v>110.5</v>
      </c>
      <c r="F832" s="146">
        <f t="shared" si="109"/>
        <v>110.5</v>
      </c>
      <c r="G832" s="146">
        <v>2</v>
      </c>
      <c r="J832" s="146">
        <f t="shared" si="110"/>
        <v>2</v>
      </c>
      <c r="K832" s="702">
        <f t="shared" si="111"/>
        <v>1.4067170740284861E-3</v>
      </c>
      <c r="L832" s="151">
        <f t="shared" si="107"/>
        <v>6.0227888165992614</v>
      </c>
      <c r="M832" s="151">
        <f t="shared" si="114"/>
        <v>1.3250135396518374</v>
      </c>
      <c r="N832" s="151">
        <v>1.0949906308557151</v>
      </c>
      <c r="O832" s="151">
        <v>2.360250742329264</v>
      </c>
      <c r="P832" s="794">
        <v>1.7090133333333335</v>
      </c>
      <c r="Q832" s="151">
        <f t="shared" si="113"/>
        <v>2.0832872533333338</v>
      </c>
      <c r="R832" s="725">
        <f t="shared" si="112"/>
        <v>0.1033218681621149</v>
      </c>
    </row>
    <row r="833" spans="1:21" x14ac:dyDescent="0.3">
      <c r="A833" s="286">
        <v>52</v>
      </c>
      <c r="B833" s="321" t="s">
        <v>869</v>
      </c>
      <c r="C833" s="146">
        <v>168.5</v>
      </c>
      <c r="F833" s="146">
        <f t="shared" si="109"/>
        <v>168.5</v>
      </c>
      <c r="G833" s="146">
        <v>4</v>
      </c>
      <c r="J833" s="146">
        <f t="shared" si="110"/>
        <v>4</v>
      </c>
      <c r="K833" s="702">
        <f t="shared" si="111"/>
        <v>2.8134341480569721E-3</v>
      </c>
      <c r="L833" s="151">
        <f t="shared" si="107"/>
        <v>12.045577633198523</v>
      </c>
      <c r="M833" s="151">
        <f t="shared" si="114"/>
        <v>2.6500270793036749</v>
      </c>
      <c r="N833" s="151">
        <v>2.1899812617114303</v>
      </c>
      <c r="O833" s="151">
        <v>4.720501484658528</v>
      </c>
      <c r="P833" s="794">
        <v>3.418026666666667</v>
      </c>
      <c r="Q833" s="151">
        <f t="shared" si="113"/>
        <v>4.1665745066666675</v>
      </c>
      <c r="R833" s="725">
        <f t="shared" si="112"/>
        <v>0.13551414162508837</v>
      </c>
      <c r="S833" s="146"/>
      <c r="T833" s="165">
        <f>P833*1.7</f>
        <v>5.8106453333333334</v>
      </c>
      <c r="U833" s="165">
        <v>71.778559999999999</v>
      </c>
    </row>
    <row r="834" spans="1:21" x14ac:dyDescent="0.3">
      <c r="A834" s="286">
        <v>53</v>
      </c>
      <c r="B834" s="321" t="s">
        <v>870</v>
      </c>
      <c r="C834" s="153">
        <v>130</v>
      </c>
      <c r="F834" s="146">
        <f t="shared" si="109"/>
        <v>130</v>
      </c>
      <c r="G834" s="146">
        <v>4</v>
      </c>
      <c r="J834" s="146">
        <f t="shared" si="110"/>
        <v>4</v>
      </c>
      <c r="K834" s="702">
        <f t="shared" si="111"/>
        <v>2.8134341480569721E-3</v>
      </c>
      <c r="L834" s="151">
        <f t="shared" si="107"/>
        <v>12.045577633198523</v>
      </c>
      <c r="M834" s="151">
        <f t="shared" si="114"/>
        <v>2.6500270793036749</v>
      </c>
      <c r="N834" s="151">
        <v>2.1899812617114303</v>
      </c>
      <c r="O834" s="151">
        <v>4.720501484658528</v>
      </c>
      <c r="P834" s="794">
        <v>3.418026666666667</v>
      </c>
      <c r="Q834" s="151">
        <f t="shared" si="113"/>
        <v>4.1665745066666675</v>
      </c>
      <c r="R834" s="725">
        <f t="shared" si="112"/>
        <v>0.17564717587559533</v>
      </c>
      <c r="S834" s="146"/>
      <c r="T834" s="165">
        <f t="shared" ref="T834:T894" si="115">P834*1.7</f>
        <v>5.8106453333333334</v>
      </c>
      <c r="U834" s="165">
        <v>153.81120000000001</v>
      </c>
    </row>
    <row r="835" spans="1:21" x14ac:dyDescent="0.3">
      <c r="A835" s="286">
        <v>54</v>
      </c>
      <c r="B835" s="321" t="s">
        <v>871</v>
      </c>
      <c r="C835" s="146">
        <v>175.8</v>
      </c>
      <c r="F835" s="146">
        <f t="shared" si="109"/>
        <v>175.8</v>
      </c>
      <c r="G835" s="146">
        <v>4</v>
      </c>
      <c r="J835" s="146">
        <f t="shared" si="110"/>
        <v>4</v>
      </c>
      <c r="K835" s="702">
        <f t="shared" si="111"/>
        <v>2.8134341480569721E-3</v>
      </c>
      <c r="L835" s="151">
        <f t="shared" si="107"/>
        <v>12.045577633198523</v>
      </c>
      <c r="M835" s="151">
        <f t="shared" si="114"/>
        <v>2.6500270793036749</v>
      </c>
      <c r="N835" s="151">
        <v>2.1899812617114303</v>
      </c>
      <c r="O835" s="151">
        <v>4.720501484658528</v>
      </c>
      <c r="P835" s="794">
        <v>3.418026666666667</v>
      </c>
      <c r="Q835" s="151">
        <f t="shared" si="113"/>
        <v>4.1665745066666675</v>
      </c>
      <c r="R835" s="725">
        <f t="shared" si="112"/>
        <v>0.12988699012416036</v>
      </c>
      <c r="S835" s="146"/>
      <c r="T835" s="165">
        <f t="shared" si="115"/>
        <v>5.8106453333333334</v>
      </c>
      <c r="U835" s="165">
        <v>72.633066666666679</v>
      </c>
    </row>
    <row r="836" spans="1:21" x14ac:dyDescent="0.3">
      <c r="A836" s="286">
        <v>55</v>
      </c>
      <c r="B836" s="321" t="s">
        <v>872</v>
      </c>
      <c r="C836" s="146">
        <v>129.80000000000001</v>
      </c>
      <c r="F836" s="146">
        <f t="shared" si="109"/>
        <v>129.80000000000001</v>
      </c>
      <c r="G836" s="146">
        <v>4</v>
      </c>
      <c r="J836" s="146">
        <f t="shared" si="110"/>
        <v>4</v>
      </c>
      <c r="K836" s="702">
        <f t="shared" si="111"/>
        <v>2.8134341480569721E-3</v>
      </c>
      <c r="L836" s="151">
        <f t="shared" si="107"/>
        <v>12.045577633198523</v>
      </c>
      <c r="M836" s="151">
        <f t="shared" si="114"/>
        <v>2.6500270793036749</v>
      </c>
      <c r="N836" s="151">
        <v>2.1899812617114303</v>
      </c>
      <c r="O836" s="151">
        <v>4.720501484658528</v>
      </c>
      <c r="P836" s="794">
        <v>3.418026666666667</v>
      </c>
      <c r="Q836" s="151">
        <f t="shared" si="113"/>
        <v>4.1665745066666675</v>
      </c>
      <c r="R836" s="725">
        <f t="shared" si="112"/>
        <v>0.17591781867355463</v>
      </c>
      <c r="S836" s="146"/>
      <c r="T836" s="165">
        <f t="shared" si="115"/>
        <v>5.8106453333333334</v>
      </c>
      <c r="U836" s="165">
        <v>93.141226666666654</v>
      </c>
    </row>
    <row r="837" spans="1:21" x14ac:dyDescent="0.3">
      <c r="A837" s="286">
        <v>56</v>
      </c>
      <c r="B837" s="321" t="s">
        <v>873</v>
      </c>
      <c r="C837" s="146">
        <v>152.30000000000001</v>
      </c>
      <c r="F837" s="146">
        <f t="shared" si="109"/>
        <v>152.30000000000001</v>
      </c>
      <c r="G837" s="146">
        <v>2</v>
      </c>
      <c r="J837" s="146">
        <f t="shared" si="110"/>
        <v>2</v>
      </c>
      <c r="K837" s="702">
        <f t="shared" si="111"/>
        <v>1.4067170740284861E-3</v>
      </c>
      <c r="L837" s="151">
        <f t="shared" si="107"/>
        <v>6.0227888165992614</v>
      </c>
      <c r="M837" s="151">
        <f t="shared" si="114"/>
        <v>1.3250135396518374</v>
      </c>
      <c r="N837" s="151">
        <v>1.0949906308557151</v>
      </c>
      <c r="O837" s="151">
        <v>2.360250742329264</v>
      </c>
      <c r="P837" s="794">
        <v>1.7090133333333335</v>
      </c>
      <c r="Q837" s="151">
        <f t="shared" si="113"/>
        <v>2.0832872533333338</v>
      </c>
      <c r="R837" s="725">
        <f t="shared" si="112"/>
        <v>7.4964323256163465E-2</v>
      </c>
      <c r="S837" s="146"/>
      <c r="T837" s="165">
        <f t="shared" si="115"/>
        <v>2.9053226666666667</v>
      </c>
      <c r="U837" s="165">
        <v>71.778559999999999</v>
      </c>
    </row>
    <row r="838" spans="1:21" x14ac:dyDescent="0.3">
      <c r="A838" s="286">
        <v>57</v>
      </c>
      <c r="B838" s="321" t="s">
        <v>874</v>
      </c>
      <c r="C838" s="146">
        <v>239.4</v>
      </c>
      <c r="F838" s="146">
        <f t="shared" si="109"/>
        <v>239.4</v>
      </c>
      <c r="G838" s="146">
        <v>5</v>
      </c>
      <c r="J838" s="146">
        <f t="shared" si="110"/>
        <v>5</v>
      </c>
      <c r="K838" s="702">
        <f t="shared" si="111"/>
        <v>3.5167926850712154E-3</v>
      </c>
      <c r="L838" s="151">
        <f t="shared" si="107"/>
        <v>15.056972041498154</v>
      </c>
      <c r="M838" s="151">
        <f t="shared" si="114"/>
        <v>3.3125338491295939</v>
      </c>
      <c r="N838" s="151">
        <v>2.7374765771392875</v>
      </c>
      <c r="O838" s="151">
        <v>5.9006268558231607</v>
      </c>
      <c r="P838" s="794">
        <v>4.2725333333333335</v>
      </c>
      <c r="Q838" s="151">
        <f t="shared" si="113"/>
        <v>5.2082181333333342</v>
      </c>
      <c r="R838" s="725">
        <f t="shared" si="112"/>
        <v>0.11922583993226499</v>
      </c>
      <c r="S838" s="146"/>
      <c r="T838" s="165">
        <f t="shared" si="115"/>
        <v>7.2633066666666668</v>
      </c>
      <c r="U838" s="165">
        <v>123.04896000000001</v>
      </c>
    </row>
    <row r="839" spans="1:21" x14ac:dyDescent="0.3">
      <c r="A839" s="286">
        <v>58</v>
      </c>
      <c r="B839" s="321" t="s">
        <v>875</v>
      </c>
      <c r="C839" s="146">
        <v>84.2</v>
      </c>
      <c r="F839" s="146">
        <f t="shared" si="109"/>
        <v>84.2</v>
      </c>
      <c r="G839" s="146">
        <v>2</v>
      </c>
      <c r="J839" s="146">
        <f t="shared" si="110"/>
        <v>2</v>
      </c>
      <c r="K839" s="702">
        <f t="shared" si="111"/>
        <v>1.4067170740284861E-3</v>
      </c>
      <c r="L839" s="151">
        <f t="shared" ref="L839:L902" si="116">K839*4281.45</f>
        <v>6.0227888165992614</v>
      </c>
      <c r="M839" s="151">
        <f t="shared" si="114"/>
        <v>1.3250135396518374</v>
      </c>
      <c r="N839" s="151">
        <v>1.0949906308557151</v>
      </c>
      <c r="O839" s="151">
        <v>2.360250742329264</v>
      </c>
      <c r="P839" s="794">
        <v>3.8423466666666664</v>
      </c>
      <c r="Q839" s="151">
        <f t="shared" si="113"/>
        <v>4.6838205866666662</v>
      </c>
      <c r="R839" s="725">
        <f t="shared" si="112"/>
        <v>0.16093111360150866</v>
      </c>
      <c r="S839" s="146"/>
      <c r="T839" s="165">
        <f t="shared" si="115"/>
        <v>6.5319893333333328</v>
      </c>
      <c r="U839" s="165">
        <v>62.37898666666667</v>
      </c>
    </row>
    <row r="840" spans="1:21" x14ac:dyDescent="0.3">
      <c r="A840" s="286">
        <v>59</v>
      </c>
      <c r="B840" s="321" t="s">
        <v>876</v>
      </c>
      <c r="C840" s="146">
        <v>193.9</v>
      </c>
      <c r="F840" s="146">
        <f t="shared" ref="F840:F897" si="117">C840+D840+E840</f>
        <v>193.9</v>
      </c>
      <c r="G840" s="146">
        <v>4</v>
      </c>
      <c r="J840" s="146">
        <f t="shared" ref="J840:J897" si="118">G840+H840+I840</f>
        <v>4</v>
      </c>
      <c r="K840" s="702">
        <f t="shared" si="111"/>
        <v>2.8134341480569721E-3</v>
      </c>
      <c r="L840" s="151">
        <f t="shared" si="116"/>
        <v>12.045577633198523</v>
      </c>
      <c r="M840" s="151">
        <f t="shared" si="114"/>
        <v>2.6500270793036749</v>
      </c>
      <c r="N840" s="151">
        <v>2.1899812617114303</v>
      </c>
      <c r="O840" s="151">
        <v>4.720501484658528</v>
      </c>
      <c r="P840" s="794">
        <v>7.6846933333333327</v>
      </c>
      <c r="Q840" s="151">
        <f t="shared" si="113"/>
        <v>9.3676411733333325</v>
      </c>
      <c r="R840" s="725">
        <f t="shared" si="112"/>
        <v>0.13976688772817977</v>
      </c>
      <c r="S840" s="146"/>
      <c r="T840" s="165">
        <f t="shared" si="115"/>
        <v>13.063978666666666</v>
      </c>
      <c r="U840" s="165">
        <v>123.04896000000001</v>
      </c>
    </row>
    <row r="841" spans="1:21" x14ac:dyDescent="0.3">
      <c r="A841" s="286">
        <v>60</v>
      </c>
      <c r="B841" s="321" t="s">
        <v>877</v>
      </c>
      <c r="C841" s="146">
        <v>252.4</v>
      </c>
      <c r="F841" s="146">
        <f t="shared" si="117"/>
        <v>252.4</v>
      </c>
      <c r="G841" s="146">
        <v>7</v>
      </c>
      <c r="J841" s="146">
        <f t="shared" si="118"/>
        <v>7</v>
      </c>
      <c r="K841" s="702">
        <f t="shared" si="111"/>
        <v>4.923509759099701E-3</v>
      </c>
      <c r="L841" s="151">
        <f t="shared" si="116"/>
        <v>21.079760858097416</v>
      </c>
      <c r="M841" s="151">
        <f t="shared" si="114"/>
        <v>4.6375473887814316</v>
      </c>
      <c r="N841" s="151">
        <v>3.8324672079950028</v>
      </c>
      <c r="O841" s="151">
        <v>8.2608775981524243</v>
      </c>
      <c r="P841" s="794">
        <v>5.9815466666666666</v>
      </c>
      <c r="Q841" s="151">
        <f t="shared" si="113"/>
        <v>7.2915053866666675</v>
      </c>
      <c r="R841" s="725">
        <f t="shared" si="112"/>
        <v>0.15831906700355758</v>
      </c>
      <c r="S841" s="146"/>
      <c r="T841" s="165">
        <f t="shared" si="115"/>
        <v>10.168629333333334</v>
      </c>
      <c r="U841" s="165">
        <v>61.524480000000004</v>
      </c>
    </row>
    <row r="842" spans="1:21" x14ac:dyDescent="0.3">
      <c r="A842" s="286">
        <v>61</v>
      </c>
      <c r="B842" s="321" t="s">
        <v>878</v>
      </c>
      <c r="C842" s="151">
        <v>79</v>
      </c>
      <c r="F842" s="146">
        <f t="shared" si="117"/>
        <v>79</v>
      </c>
      <c r="G842" s="146">
        <v>1</v>
      </c>
      <c r="J842" s="146">
        <f t="shared" si="118"/>
        <v>1</v>
      </c>
      <c r="K842" s="702">
        <f t="shared" si="111"/>
        <v>7.0335853701424303E-4</v>
      </c>
      <c r="L842" s="151">
        <f t="shared" si="116"/>
        <v>3.0113944082996307</v>
      </c>
      <c r="M842" s="151">
        <f t="shared" si="114"/>
        <v>0.66250676982591872</v>
      </c>
      <c r="N842" s="151">
        <v>0.54749531542785757</v>
      </c>
      <c r="O842" s="151">
        <v>1.180125371164632</v>
      </c>
      <c r="P842" s="794">
        <v>0.85450666666666675</v>
      </c>
      <c r="Q842" s="151">
        <f t="shared" ref="Q842:Q899" si="119">P842*1.219</f>
        <v>1.0416436266666669</v>
      </c>
      <c r="R842" s="725">
        <f t="shared" si="112"/>
        <v>7.2259914126036051E-2</v>
      </c>
      <c r="S842" s="146"/>
      <c r="T842" s="165">
        <f t="shared" si="115"/>
        <v>1.4526613333333334</v>
      </c>
      <c r="U842" s="165">
        <v>124.75797333333334</v>
      </c>
    </row>
    <row r="843" spans="1:21" x14ac:dyDescent="0.3">
      <c r="A843" s="286">
        <v>62</v>
      </c>
      <c r="B843" s="321" t="s">
        <v>879</v>
      </c>
      <c r="C843" s="146">
        <v>549.69000000000005</v>
      </c>
      <c r="F843" s="146">
        <f t="shared" si="117"/>
        <v>549.69000000000005</v>
      </c>
      <c r="G843" s="146">
        <v>12</v>
      </c>
      <c r="J843" s="146">
        <f t="shared" si="118"/>
        <v>12</v>
      </c>
      <c r="K843" s="702">
        <f t="shared" si="111"/>
        <v>8.4403024441709155E-3</v>
      </c>
      <c r="L843" s="151">
        <f t="shared" si="116"/>
        <v>36.136732899595565</v>
      </c>
      <c r="M843" s="151">
        <f t="shared" si="114"/>
        <v>7.9500812379110242</v>
      </c>
      <c r="N843" s="151">
        <v>6.5699437851342903</v>
      </c>
      <c r="O843" s="151">
        <v>14.161504453975585</v>
      </c>
      <c r="P843" s="794">
        <v>10.25408</v>
      </c>
      <c r="Q843" s="151">
        <f t="shared" si="119"/>
        <v>12.499723520000002</v>
      </c>
      <c r="R843" s="725">
        <f t="shared" si="112"/>
        <v>0.12462005601608574</v>
      </c>
      <c r="S843" s="146"/>
      <c r="T843" s="165">
        <f t="shared" si="115"/>
        <v>17.431936</v>
      </c>
      <c r="U843" s="165">
        <v>61.524480000000004</v>
      </c>
    </row>
    <row r="844" spans="1:21" x14ac:dyDescent="0.3">
      <c r="A844" s="286">
        <v>63</v>
      </c>
      <c r="B844" s="321" t="s">
        <v>880</v>
      </c>
      <c r="C844" s="146">
        <v>192.1</v>
      </c>
      <c r="F844" s="146">
        <f t="shared" si="117"/>
        <v>192.1</v>
      </c>
      <c r="G844" s="146">
        <v>4</v>
      </c>
      <c r="J844" s="146">
        <f t="shared" si="118"/>
        <v>4</v>
      </c>
      <c r="K844" s="702">
        <f t="shared" si="111"/>
        <v>2.8134341480569721E-3</v>
      </c>
      <c r="L844" s="151">
        <f t="shared" si="116"/>
        <v>12.045577633198523</v>
      </c>
      <c r="M844" s="151">
        <f t="shared" si="114"/>
        <v>2.6500270793036749</v>
      </c>
      <c r="N844" s="151">
        <v>2.1899812617114303</v>
      </c>
      <c r="O844" s="151">
        <v>4.720501484658528</v>
      </c>
      <c r="P844" s="794">
        <v>3.418026666666667</v>
      </c>
      <c r="Q844" s="151">
        <f t="shared" si="119"/>
        <v>4.1665745066666675</v>
      </c>
      <c r="R844" s="725">
        <f t="shared" ref="R844:R905" si="120">(P844+O844+M844+L844)/F844</f>
        <v>0.11886586602721183</v>
      </c>
      <c r="S844" s="146"/>
      <c r="T844" s="165">
        <f t="shared" si="115"/>
        <v>5.8106453333333334</v>
      </c>
      <c r="U844" s="165">
        <v>62.37898666666667</v>
      </c>
    </row>
    <row r="845" spans="1:21" x14ac:dyDescent="0.3">
      <c r="A845" s="286">
        <v>64</v>
      </c>
      <c r="B845" s="321" t="s">
        <v>881</v>
      </c>
      <c r="C845" s="146">
        <v>166.8</v>
      </c>
      <c r="F845" s="146">
        <f t="shared" si="117"/>
        <v>166.8</v>
      </c>
      <c r="G845" s="146">
        <v>4</v>
      </c>
      <c r="J845" s="146">
        <f t="shared" si="118"/>
        <v>4</v>
      </c>
      <c r="K845" s="702">
        <f t="shared" si="111"/>
        <v>2.8134341480569721E-3</v>
      </c>
      <c r="L845" s="151">
        <f t="shared" si="116"/>
        <v>12.045577633198523</v>
      </c>
      <c r="M845" s="151">
        <f t="shared" si="114"/>
        <v>2.6500270793036749</v>
      </c>
      <c r="N845" s="151">
        <v>2.1899812617114303</v>
      </c>
      <c r="O845" s="151">
        <v>4.720501484658528</v>
      </c>
      <c r="P845" s="794">
        <v>3.418026666666667</v>
      </c>
      <c r="Q845" s="151">
        <f t="shared" si="119"/>
        <v>4.1665745066666675</v>
      </c>
      <c r="R845" s="725">
        <f t="shared" si="120"/>
        <v>0.13689528095819778</v>
      </c>
      <c r="S845" s="146"/>
      <c r="T845" s="165">
        <f t="shared" si="115"/>
        <v>5.8106453333333334</v>
      </c>
      <c r="U845" s="165">
        <v>281.98720000000003</v>
      </c>
    </row>
    <row r="846" spans="1:21" x14ac:dyDescent="0.3">
      <c r="A846" s="286">
        <v>65</v>
      </c>
      <c r="B846" s="321" t="s">
        <v>882</v>
      </c>
      <c r="C846" s="146">
        <v>4734.5</v>
      </c>
      <c r="F846" s="146">
        <f t="shared" si="117"/>
        <v>4734.5</v>
      </c>
      <c r="G846" s="146">
        <v>80</v>
      </c>
      <c r="J846" s="146">
        <f t="shared" si="118"/>
        <v>80</v>
      </c>
      <c r="K846" s="702">
        <f t="shared" ref="K846:K909" si="121">4/5687*J846</f>
        <v>5.6268682961139446E-2</v>
      </c>
      <c r="L846" s="151">
        <f t="shared" si="116"/>
        <v>240.91155266397047</v>
      </c>
      <c r="M846" s="151">
        <f t="shared" si="114"/>
        <v>53.000541586073503</v>
      </c>
      <c r="N846" s="151">
        <v>43.7996252342286</v>
      </c>
      <c r="O846" s="151">
        <v>94.410029693170571</v>
      </c>
      <c r="P846" s="794">
        <v>68.360533333333336</v>
      </c>
      <c r="Q846" s="151">
        <f t="shared" si="119"/>
        <v>83.331490133333347</v>
      </c>
      <c r="R846" s="725">
        <f t="shared" si="120"/>
        <v>9.6458476560681766E-2</v>
      </c>
      <c r="S846" s="146"/>
      <c r="T846" s="165">
        <f t="shared" si="115"/>
        <v>116.21290666666667</v>
      </c>
      <c r="U846" s="165">
        <v>86.305173333333343</v>
      </c>
    </row>
    <row r="847" spans="1:21" x14ac:dyDescent="0.3">
      <c r="A847" s="286">
        <v>66</v>
      </c>
      <c r="B847" s="321" t="s">
        <v>883</v>
      </c>
      <c r="C847" s="146">
        <v>66.3</v>
      </c>
      <c r="F847" s="146">
        <f t="shared" si="117"/>
        <v>66.3</v>
      </c>
      <c r="G847" s="146">
        <v>3</v>
      </c>
      <c r="J847" s="146">
        <f t="shared" si="118"/>
        <v>3</v>
      </c>
      <c r="K847" s="702">
        <f t="shared" si="121"/>
        <v>2.1100756110427289E-3</v>
      </c>
      <c r="L847" s="151">
        <f t="shared" si="116"/>
        <v>9.0341832248988911</v>
      </c>
      <c r="M847" s="151">
        <f t="shared" ref="M847:M906" si="122">L847*0.22</f>
        <v>1.987520309477756</v>
      </c>
      <c r="N847" s="151">
        <v>1.6424859462835726</v>
      </c>
      <c r="O847" s="151">
        <v>3.5403761134938962</v>
      </c>
      <c r="P847" s="794">
        <v>2.56352</v>
      </c>
      <c r="Q847" s="151">
        <f t="shared" si="119"/>
        <v>3.1249308800000004</v>
      </c>
      <c r="R847" s="725">
        <f t="shared" si="120"/>
        <v>0.25830467040528726</v>
      </c>
      <c r="S847" s="146"/>
      <c r="T847" s="165">
        <f t="shared" si="115"/>
        <v>4.3579840000000001</v>
      </c>
      <c r="U847" s="165">
        <v>5.7635199999999998</v>
      </c>
    </row>
    <row r="848" spans="1:21" x14ac:dyDescent="0.3">
      <c r="A848" s="286">
        <v>67</v>
      </c>
      <c r="B848" s="321" t="s">
        <v>884</v>
      </c>
      <c r="C848" s="146">
        <v>19.8</v>
      </c>
      <c r="F848" s="146">
        <f t="shared" si="117"/>
        <v>19.8</v>
      </c>
      <c r="G848" s="146">
        <v>1</v>
      </c>
      <c r="J848" s="146">
        <f t="shared" si="118"/>
        <v>1</v>
      </c>
      <c r="K848" s="702">
        <f t="shared" si="121"/>
        <v>7.0335853701424303E-4</v>
      </c>
      <c r="L848" s="151">
        <f t="shared" si="116"/>
        <v>3.0113944082996307</v>
      </c>
      <c r="M848" s="151">
        <f t="shared" si="122"/>
        <v>0.66250676982591872</v>
      </c>
      <c r="N848" s="151">
        <v>0.54749531542785757</v>
      </c>
      <c r="O848" s="151">
        <v>1.180125371164632</v>
      </c>
      <c r="P848" s="794">
        <v>0.85450666666666675</v>
      </c>
      <c r="Q848" s="151">
        <f t="shared" si="119"/>
        <v>1.0416436266666669</v>
      </c>
      <c r="R848" s="725">
        <f t="shared" si="120"/>
        <v>0.28830975838165901</v>
      </c>
      <c r="S848" s="146"/>
      <c r="T848" s="165">
        <f t="shared" si="115"/>
        <v>1.4526613333333334</v>
      </c>
      <c r="U848" s="165">
        <v>200.84064000000001</v>
      </c>
    </row>
    <row r="849" spans="1:21" x14ac:dyDescent="0.3">
      <c r="A849" s="286">
        <v>68</v>
      </c>
      <c r="B849" s="321" t="s">
        <v>885</v>
      </c>
      <c r="C849" s="146">
        <v>282.8</v>
      </c>
      <c r="F849" s="146">
        <f t="shared" si="117"/>
        <v>282.8</v>
      </c>
      <c r="G849" s="146">
        <v>9</v>
      </c>
      <c r="J849" s="146">
        <f t="shared" si="118"/>
        <v>9</v>
      </c>
      <c r="K849" s="702">
        <f t="shared" si="121"/>
        <v>6.3302268331281875E-3</v>
      </c>
      <c r="L849" s="151">
        <f t="shared" si="116"/>
        <v>27.102549674696679</v>
      </c>
      <c r="M849" s="151">
        <f t="shared" si="122"/>
        <v>5.9625609284332697</v>
      </c>
      <c r="N849" s="151">
        <v>4.9274578388507182</v>
      </c>
      <c r="O849" s="151">
        <v>10.621128340481688</v>
      </c>
      <c r="P849" s="794">
        <v>20.746559999999999</v>
      </c>
      <c r="Q849" s="151">
        <f t="shared" si="119"/>
        <v>25.29005664</v>
      </c>
      <c r="R849" s="725">
        <f t="shared" si="120"/>
        <v>0.22783875156864083</v>
      </c>
      <c r="S849" s="146"/>
      <c r="T849" s="165">
        <f t="shared" si="115"/>
        <v>35.269151999999998</v>
      </c>
      <c r="U849" s="165">
        <v>207.48672000000002</v>
      </c>
    </row>
    <row r="850" spans="1:21" x14ac:dyDescent="0.3">
      <c r="A850" s="286">
        <v>69</v>
      </c>
      <c r="B850" s="321" t="s">
        <v>886</v>
      </c>
      <c r="C850" s="146">
        <v>3266.45</v>
      </c>
      <c r="F850" s="146">
        <f t="shared" si="117"/>
        <v>3266.45</v>
      </c>
      <c r="G850" s="146">
        <v>60</v>
      </c>
      <c r="J850" s="146">
        <f t="shared" si="118"/>
        <v>60</v>
      </c>
      <c r="K850" s="702">
        <f t="shared" si="121"/>
        <v>4.2201512220854581E-2</v>
      </c>
      <c r="L850" s="151">
        <f t="shared" si="116"/>
        <v>180.68366449797784</v>
      </c>
      <c r="M850" s="151">
        <f t="shared" si="122"/>
        <v>39.750406189555129</v>
      </c>
      <c r="N850" s="151">
        <v>32.849718925671446</v>
      </c>
      <c r="O850" s="151">
        <v>70.807522269877921</v>
      </c>
      <c r="P850" s="794">
        <v>115.2704</v>
      </c>
      <c r="Q850" s="151">
        <f t="shared" si="119"/>
        <v>140.51461760000001</v>
      </c>
      <c r="R850" s="725">
        <f t="shared" si="120"/>
        <v>0.12445070120694053</v>
      </c>
      <c r="S850" s="146"/>
      <c r="T850" s="165">
        <f t="shared" si="115"/>
        <v>195.95967999999999</v>
      </c>
      <c r="U850" s="165">
        <v>91.432213333333351</v>
      </c>
    </row>
    <row r="851" spans="1:21" x14ac:dyDescent="0.3">
      <c r="A851" s="286">
        <v>70</v>
      </c>
      <c r="B851" s="321" t="s">
        <v>887</v>
      </c>
      <c r="C851" s="146">
        <v>3257.47</v>
      </c>
      <c r="F851" s="146">
        <f t="shared" si="117"/>
        <v>3257.47</v>
      </c>
      <c r="G851" s="146">
        <v>60</v>
      </c>
      <c r="J851" s="146">
        <f t="shared" si="118"/>
        <v>60</v>
      </c>
      <c r="K851" s="702">
        <f t="shared" si="121"/>
        <v>4.2201512220854581E-2</v>
      </c>
      <c r="L851" s="151">
        <f t="shared" si="116"/>
        <v>180.68366449797784</v>
      </c>
      <c r="M851" s="151">
        <f t="shared" si="122"/>
        <v>39.750406189555129</v>
      </c>
      <c r="N851" s="151">
        <v>32.849718925671446</v>
      </c>
      <c r="O851" s="151">
        <v>70.807522269877921</v>
      </c>
      <c r="P851" s="794">
        <v>115.2704</v>
      </c>
      <c r="Q851" s="151">
        <f t="shared" si="119"/>
        <v>140.51461760000001</v>
      </c>
      <c r="R851" s="725">
        <f t="shared" si="120"/>
        <v>0.12479377951520994</v>
      </c>
      <c r="S851" s="164"/>
      <c r="T851" s="165">
        <f t="shared" si="115"/>
        <v>195.95967999999999</v>
      </c>
      <c r="U851" s="165">
        <v>192.14079999999998</v>
      </c>
    </row>
    <row r="852" spans="1:21" x14ac:dyDescent="0.3">
      <c r="A852" s="286">
        <v>71</v>
      </c>
      <c r="B852" s="321" t="s">
        <v>1038</v>
      </c>
      <c r="C852" s="146">
        <v>4202.6000000000004</v>
      </c>
      <c r="E852" s="146">
        <v>369.8</v>
      </c>
      <c r="F852" s="146">
        <f t="shared" si="117"/>
        <v>4572.4000000000005</v>
      </c>
      <c r="G852" s="146">
        <v>134</v>
      </c>
      <c r="I852" s="146">
        <v>2</v>
      </c>
      <c r="J852" s="146">
        <f t="shared" si="118"/>
        <v>136</v>
      </c>
      <c r="K852" s="702">
        <f t="shared" si="121"/>
        <v>9.5656761033937054E-2</v>
      </c>
      <c r="L852" s="151">
        <f t="shared" si="116"/>
        <v>409.54963952874976</v>
      </c>
      <c r="M852" s="151">
        <f t="shared" si="122"/>
        <v>90.100920696324948</v>
      </c>
      <c r="N852" s="151">
        <v>74.45936289818863</v>
      </c>
      <c r="O852" s="151">
        <v>160.49705047838995</v>
      </c>
      <c r="P852" s="794">
        <v>406.34623999999997</v>
      </c>
      <c r="Q852" s="151">
        <f t="shared" si="119"/>
        <v>495.33606656000001</v>
      </c>
      <c r="R852" s="725">
        <f t="shared" si="120"/>
        <v>0.23324596507380468</v>
      </c>
      <c r="S852" s="164"/>
      <c r="T852" s="165">
        <f t="shared" si="115"/>
        <v>690.78860799999995</v>
      </c>
      <c r="U852" s="165">
        <v>92.286720000000017</v>
      </c>
    </row>
    <row r="853" spans="1:21" x14ac:dyDescent="0.3">
      <c r="A853" s="286">
        <v>72</v>
      </c>
      <c r="B853" s="321" t="s">
        <v>1294</v>
      </c>
      <c r="C853" s="146">
        <v>427.4</v>
      </c>
      <c r="D853" s="154"/>
      <c r="F853" s="146">
        <f t="shared" si="117"/>
        <v>427.4</v>
      </c>
      <c r="G853" s="146">
        <v>9</v>
      </c>
      <c r="J853" s="146">
        <f t="shared" si="118"/>
        <v>9</v>
      </c>
      <c r="K853" s="702">
        <f t="shared" si="121"/>
        <v>6.3302268331281875E-3</v>
      </c>
      <c r="L853" s="151">
        <f t="shared" si="116"/>
        <v>27.102549674696679</v>
      </c>
      <c r="M853" s="151">
        <f t="shared" si="122"/>
        <v>5.9625609284332697</v>
      </c>
      <c r="N853" s="151">
        <v>4.9274578388507182</v>
      </c>
      <c r="O853" s="151">
        <v>10.621128340481688</v>
      </c>
      <c r="P853" s="794">
        <v>7.6905600000000005</v>
      </c>
      <c r="Q853" s="151">
        <f t="shared" si="119"/>
        <v>9.3747926400000008</v>
      </c>
      <c r="R853" s="725">
        <f t="shared" si="120"/>
        <v>0.12020776542726166</v>
      </c>
      <c r="S853" s="146"/>
      <c r="T853" s="165">
        <f t="shared" si="115"/>
        <v>13.073952</v>
      </c>
      <c r="U853" s="165">
        <v>138.36671999999999</v>
      </c>
    </row>
    <row r="854" spans="1:21" x14ac:dyDescent="0.3">
      <c r="A854" s="286">
        <v>73</v>
      </c>
      <c r="B854" s="321" t="s">
        <v>1295</v>
      </c>
      <c r="C854" s="146">
        <v>954</v>
      </c>
      <c r="F854" s="146">
        <f t="shared" si="117"/>
        <v>954</v>
      </c>
      <c r="G854" s="146">
        <v>18</v>
      </c>
      <c r="J854" s="146">
        <f t="shared" si="118"/>
        <v>18</v>
      </c>
      <c r="K854" s="702">
        <f t="shared" si="121"/>
        <v>1.2660453666256375E-2</v>
      </c>
      <c r="L854" s="151">
        <f t="shared" si="116"/>
        <v>54.205099349393357</v>
      </c>
      <c r="M854" s="151">
        <f t="shared" si="122"/>
        <v>11.925121856866539</v>
      </c>
      <c r="N854" s="151">
        <v>9.8549156777014364</v>
      </c>
      <c r="O854" s="151">
        <v>21.242256680963376</v>
      </c>
      <c r="P854" s="794">
        <v>15.381120000000001</v>
      </c>
      <c r="Q854" s="151">
        <f t="shared" si="119"/>
        <v>18.749585280000002</v>
      </c>
      <c r="R854" s="725">
        <f>(P854+O854+M854+L854)/F854</f>
        <v>0.10770817388597827</v>
      </c>
      <c r="S854" s="146"/>
      <c r="T854" s="165">
        <f t="shared" si="115"/>
        <v>26.147904</v>
      </c>
      <c r="U854" s="165">
        <v>207.48672000000002</v>
      </c>
    </row>
    <row r="855" spans="1:21" x14ac:dyDescent="0.3">
      <c r="A855" s="286">
        <v>74</v>
      </c>
      <c r="B855" s="321" t="s">
        <v>1296</v>
      </c>
      <c r="C855" s="146">
        <v>202.5</v>
      </c>
      <c r="F855" s="146">
        <f t="shared" si="117"/>
        <v>202.5</v>
      </c>
      <c r="G855" s="146">
        <v>7</v>
      </c>
      <c r="J855" s="146">
        <f t="shared" si="118"/>
        <v>7</v>
      </c>
      <c r="K855" s="702">
        <f t="shared" si="121"/>
        <v>4.923509759099701E-3</v>
      </c>
      <c r="L855" s="151">
        <f t="shared" si="116"/>
        <v>21.079760858097416</v>
      </c>
      <c r="M855" s="151">
        <f t="shared" si="122"/>
        <v>4.6375473887814316</v>
      </c>
      <c r="N855" s="151">
        <v>3.8324672079950028</v>
      </c>
      <c r="O855" s="151">
        <v>8.2608775981524243</v>
      </c>
      <c r="P855" s="794">
        <v>5.9815466666666666</v>
      </c>
      <c r="Q855" s="151">
        <f t="shared" si="119"/>
        <v>7.2915053866666675</v>
      </c>
      <c r="R855" s="725">
        <f t="shared" si="120"/>
        <v>0.19733201240344661</v>
      </c>
      <c r="S855" s="146"/>
      <c r="T855" s="165">
        <f t="shared" si="115"/>
        <v>10.168629333333334</v>
      </c>
      <c r="U855" s="165">
        <v>328.52064000000001</v>
      </c>
    </row>
    <row r="856" spans="1:21" x14ac:dyDescent="0.3">
      <c r="A856" s="286">
        <v>75</v>
      </c>
      <c r="B856" s="321" t="s">
        <v>1297</v>
      </c>
      <c r="C856" s="146">
        <v>308.2</v>
      </c>
      <c r="F856" s="146">
        <f t="shared" si="117"/>
        <v>308.2</v>
      </c>
      <c r="G856" s="146">
        <v>8</v>
      </c>
      <c r="J856" s="146">
        <f t="shared" si="118"/>
        <v>8</v>
      </c>
      <c r="K856" s="702">
        <f t="shared" si="121"/>
        <v>5.6268682961139443E-3</v>
      </c>
      <c r="L856" s="151">
        <f t="shared" si="116"/>
        <v>24.091155266397045</v>
      </c>
      <c r="M856" s="151">
        <f t="shared" si="122"/>
        <v>5.3000541586073497</v>
      </c>
      <c r="N856" s="151">
        <v>4.3799625234228605</v>
      </c>
      <c r="O856" s="151">
        <v>9.4410029693170561</v>
      </c>
      <c r="P856" s="794">
        <v>6.836053333333334</v>
      </c>
      <c r="Q856" s="151">
        <f t="shared" si="119"/>
        <v>8.333149013333335</v>
      </c>
      <c r="R856" s="725">
        <f t="shared" si="120"/>
        <v>0.14817737095280592</v>
      </c>
      <c r="S856" s="146"/>
      <c r="T856" s="165">
        <f t="shared" si="115"/>
        <v>11.621290666666667</v>
      </c>
      <c r="U856" s="165">
        <v>76.905600000000007</v>
      </c>
    </row>
    <row r="857" spans="1:21" x14ac:dyDescent="0.3">
      <c r="A857" s="286">
        <v>76</v>
      </c>
      <c r="B857" s="321" t="s">
        <v>1298</v>
      </c>
      <c r="C857" s="146">
        <v>44.1</v>
      </c>
      <c r="F857" s="146">
        <f t="shared" si="117"/>
        <v>44.1</v>
      </c>
      <c r="G857" s="146">
        <v>2</v>
      </c>
      <c r="J857" s="146">
        <f t="shared" si="118"/>
        <v>2</v>
      </c>
      <c r="K857" s="702">
        <f t="shared" si="121"/>
        <v>1.4067170740284861E-3</v>
      </c>
      <c r="L857" s="151">
        <f t="shared" si="116"/>
        <v>6.0227888165992614</v>
      </c>
      <c r="M857" s="151">
        <f t="shared" si="122"/>
        <v>1.3250135396518374</v>
      </c>
      <c r="N857" s="151">
        <v>1.0949906308557151</v>
      </c>
      <c r="O857" s="151">
        <v>2.360250742329264</v>
      </c>
      <c r="P857" s="794">
        <v>5.9756799999999997</v>
      </c>
      <c r="Q857" s="151">
        <f t="shared" si="119"/>
        <v>7.28435392</v>
      </c>
      <c r="R857" s="725">
        <f t="shared" si="120"/>
        <v>0.35564020631701504</v>
      </c>
      <c r="S857" s="146"/>
      <c r="T857" s="165">
        <f t="shared" si="115"/>
        <v>10.158655999999999</v>
      </c>
      <c r="U857" s="165">
        <v>88.400959999999984</v>
      </c>
    </row>
    <row r="858" spans="1:21" x14ac:dyDescent="0.3">
      <c r="A858" s="286">
        <v>77</v>
      </c>
      <c r="B858" s="321" t="s">
        <v>1299</v>
      </c>
      <c r="C858" s="146">
        <v>236.79</v>
      </c>
      <c r="F858" s="146">
        <f t="shared" si="117"/>
        <v>236.79</v>
      </c>
      <c r="G858" s="146">
        <v>5</v>
      </c>
      <c r="J858" s="146">
        <f t="shared" si="118"/>
        <v>5</v>
      </c>
      <c r="K858" s="702">
        <f t="shared" si="121"/>
        <v>3.5167926850712154E-3</v>
      </c>
      <c r="L858" s="151">
        <f t="shared" si="116"/>
        <v>15.056972041498154</v>
      </c>
      <c r="M858" s="151">
        <f t="shared" si="122"/>
        <v>3.3125338491295939</v>
      </c>
      <c r="N858" s="151">
        <v>2.7374765771392875</v>
      </c>
      <c r="O858" s="151">
        <v>5.9006268558231607</v>
      </c>
      <c r="P858" s="794">
        <v>4.2725333333333335</v>
      </c>
      <c r="Q858" s="151">
        <f t="shared" si="119"/>
        <v>5.2082181333333342</v>
      </c>
      <c r="R858" s="725">
        <f t="shared" si="120"/>
        <v>0.12053999780305014</v>
      </c>
      <c r="S858" s="146"/>
      <c r="T858" s="165">
        <f t="shared" si="115"/>
        <v>7.2633066666666668</v>
      </c>
      <c r="U858" s="165">
        <v>305.46656000000002</v>
      </c>
    </row>
    <row r="859" spans="1:21" x14ac:dyDescent="0.3">
      <c r="A859" s="286">
        <v>78</v>
      </c>
      <c r="B859" s="321" t="s">
        <v>1300</v>
      </c>
      <c r="C859" s="146">
        <v>571.4</v>
      </c>
      <c r="F859" s="146">
        <f t="shared" si="117"/>
        <v>571.4</v>
      </c>
      <c r="G859" s="146">
        <v>16</v>
      </c>
      <c r="J859" s="146">
        <f t="shared" si="118"/>
        <v>16</v>
      </c>
      <c r="K859" s="702">
        <f t="shared" si="121"/>
        <v>1.1253736592227889E-2</v>
      </c>
      <c r="L859" s="151">
        <f t="shared" si="116"/>
        <v>48.182310532794091</v>
      </c>
      <c r="M859" s="151">
        <f t="shared" si="122"/>
        <v>10.600108317214699</v>
      </c>
      <c r="N859" s="151">
        <v>8.759925046845721</v>
      </c>
      <c r="O859" s="151">
        <v>18.882005938634112</v>
      </c>
      <c r="P859" s="794">
        <v>13.672106666666668</v>
      </c>
      <c r="Q859" s="151">
        <f t="shared" si="119"/>
        <v>16.66629802666667</v>
      </c>
      <c r="R859" s="725">
        <f t="shared" si="120"/>
        <v>0.1598469223929114</v>
      </c>
      <c r="S859" s="146"/>
      <c r="T859" s="165">
        <f t="shared" si="115"/>
        <v>23.242581333333334</v>
      </c>
      <c r="U859" s="165">
        <v>232.55232000000001</v>
      </c>
    </row>
    <row r="860" spans="1:21" x14ac:dyDescent="0.3">
      <c r="A860" s="286">
        <v>79</v>
      </c>
      <c r="B860" s="321" t="s">
        <v>1301</v>
      </c>
      <c r="C860" s="146">
        <v>654.29999999999995</v>
      </c>
      <c r="F860" s="146">
        <f t="shared" si="117"/>
        <v>654.29999999999995</v>
      </c>
      <c r="G860" s="146">
        <v>13</v>
      </c>
      <c r="J860" s="146">
        <f t="shared" si="118"/>
        <v>13</v>
      </c>
      <c r="K860" s="702">
        <f t="shared" si="121"/>
        <v>9.1436609811851588E-3</v>
      </c>
      <c r="L860" s="151">
        <f t="shared" si="116"/>
        <v>39.148127307895194</v>
      </c>
      <c r="M860" s="151">
        <f t="shared" si="122"/>
        <v>8.6125880077369423</v>
      </c>
      <c r="N860" s="151">
        <v>7.1174391005621489</v>
      </c>
      <c r="O860" s="151">
        <v>15.341629825140215</v>
      </c>
      <c r="P860" s="794">
        <v>11.108586666666667</v>
      </c>
      <c r="Q860" s="151">
        <f t="shared" si="119"/>
        <v>13.541367146666669</v>
      </c>
      <c r="R860" s="725">
        <f t="shared" si="120"/>
        <v>0.11342034511300478</v>
      </c>
      <c r="S860" s="146"/>
      <c r="T860" s="165">
        <f t="shared" si="115"/>
        <v>18.884597333333335</v>
      </c>
      <c r="U860" s="165">
        <v>61.524480000000004</v>
      </c>
    </row>
    <row r="861" spans="1:21" x14ac:dyDescent="0.3">
      <c r="A861" s="286">
        <v>80</v>
      </c>
      <c r="B861" s="321" t="s">
        <v>1302</v>
      </c>
      <c r="C861" s="146">
        <v>559.79999999999995</v>
      </c>
      <c r="F861" s="146">
        <f t="shared" si="117"/>
        <v>559.79999999999995</v>
      </c>
      <c r="G861" s="146">
        <v>14</v>
      </c>
      <c r="J861" s="146">
        <f t="shared" si="118"/>
        <v>14</v>
      </c>
      <c r="K861" s="702">
        <f t="shared" si="121"/>
        <v>9.847019518199402E-3</v>
      </c>
      <c r="L861" s="151">
        <f t="shared" si="116"/>
        <v>42.159521716194831</v>
      </c>
      <c r="M861" s="151">
        <f t="shared" si="122"/>
        <v>9.2750947775628632</v>
      </c>
      <c r="N861" s="151">
        <v>7.6649344159900057</v>
      </c>
      <c r="O861" s="151">
        <v>16.521755196304849</v>
      </c>
      <c r="P861" s="794">
        <v>11.963093333333333</v>
      </c>
      <c r="Q861" s="151">
        <f t="shared" si="119"/>
        <v>14.583010773333335</v>
      </c>
      <c r="R861" s="725">
        <f t="shared" si="120"/>
        <v>0.14276431765522665</v>
      </c>
      <c r="S861" s="146"/>
      <c r="T861" s="165">
        <f t="shared" si="115"/>
        <v>20.337258666666667</v>
      </c>
      <c r="U861" s="165">
        <v>22.196053333333332</v>
      </c>
    </row>
    <row r="862" spans="1:21" x14ac:dyDescent="0.3">
      <c r="A862" s="286">
        <v>81</v>
      </c>
      <c r="B862" s="321" t="s">
        <v>1303</v>
      </c>
      <c r="C862" s="146">
        <v>629.1</v>
      </c>
      <c r="E862" s="146">
        <v>51.9</v>
      </c>
      <c r="F862" s="146">
        <f t="shared" si="117"/>
        <v>681</v>
      </c>
      <c r="G862" s="146">
        <v>15</v>
      </c>
      <c r="I862" s="146">
        <v>2</v>
      </c>
      <c r="J862" s="146">
        <f t="shared" si="118"/>
        <v>17</v>
      </c>
      <c r="K862" s="702">
        <f t="shared" si="121"/>
        <v>1.1957095129242132E-2</v>
      </c>
      <c r="L862" s="151">
        <f t="shared" si="116"/>
        <v>51.193704941093721</v>
      </c>
      <c r="M862" s="151">
        <f t="shared" si="122"/>
        <v>11.262615087040619</v>
      </c>
      <c r="N862" s="151">
        <v>9.3074203622735787</v>
      </c>
      <c r="O862" s="151">
        <v>20.062131309798744</v>
      </c>
      <c r="P862" s="794">
        <v>14.526613333333334</v>
      </c>
      <c r="Q862" s="151">
        <f t="shared" si="119"/>
        <v>17.707941653333336</v>
      </c>
      <c r="R862" s="725">
        <f t="shared" si="120"/>
        <v>0.14250376603710191</v>
      </c>
      <c r="S862" s="146"/>
      <c r="T862" s="165">
        <f t="shared" si="115"/>
        <v>24.695242666666665</v>
      </c>
      <c r="U862" s="165">
        <v>18.782719999999998</v>
      </c>
    </row>
    <row r="863" spans="1:21" x14ac:dyDescent="0.3">
      <c r="A863" s="286">
        <v>82</v>
      </c>
      <c r="B863" s="321" t="s">
        <v>1304</v>
      </c>
      <c r="C863" s="146">
        <v>373.3</v>
      </c>
      <c r="F863" s="146">
        <f t="shared" si="117"/>
        <v>373.3</v>
      </c>
      <c r="G863" s="146">
        <v>8</v>
      </c>
      <c r="J863" s="146">
        <f t="shared" si="118"/>
        <v>8</v>
      </c>
      <c r="K863" s="702">
        <f t="shared" si="121"/>
        <v>5.6268682961139443E-3</v>
      </c>
      <c r="L863" s="151">
        <f t="shared" si="116"/>
        <v>24.091155266397045</v>
      </c>
      <c r="M863" s="151">
        <f t="shared" si="122"/>
        <v>5.3000541586073497</v>
      </c>
      <c r="N863" s="151">
        <v>4.3799625234228605</v>
      </c>
      <c r="O863" s="151">
        <v>9.4410029693170561</v>
      </c>
      <c r="P863" s="794">
        <v>6.836053333333334</v>
      </c>
      <c r="Q863" s="151">
        <f t="shared" si="119"/>
        <v>8.333149013333335</v>
      </c>
      <c r="R863" s="725">
        <f t="shared" si="120"/>
        <v>0.12233663468431498</v>
      </c>
      <c r="S863" s="146"/>
      <c r="T863" s="165">
        <f t="shared" si="115"/>
        <v>11.621290666666667</v>
      </c>
      <c r="U863" s="165">
        <v>626.87328000000002</v>
      </c>
    </row>
    <row r="864" spans="1:21" x14ac:dyDescent="0.3">
      <c r="A864" s="286">
        <v>83</v>
      </c>
      <c r="B864" s="321" t="s">
        <v>1305</v>
      </c>
      <c r="C864" s="146">
        <v>395.4</v>
      </c>
      <c r="F864" s="146">
        <f t="shared" si="117"/>
        <v>395.4</v>
      </c>
      <c r="G864" s="146">
        <v>11</v>
      </c>
      <c r="J864" s="146">
        <f t="shared" si="118"/>
        <v>11</v>
      </c>
      <c r="K864" s="702">
        <f t="shared" si="121"/>
        <v>7.7369439071566732E-3</v>
      </c>
      <c r="L864" s="151">
        <f t="shared" si="116"/>
        <v>33.125338491295935</v>
      </c>
      <c r="M864" s="151">
        <f t="shared" si="122"/>
        <v>7.287574468085106</v>
      </c>
      <c r="N864" s="151">
        <v>6.0224484697064327</v>
      </c>
      <c r="O864" s="151">
        <v>12.981379082810953</v>
      </c>
      <c r="P864" s="794">
        <v>9.3995733333333344</v>
      </c>
      <c r="Q864" s="151">
        <f t="shared" si="119"/>
        <v>11.458079893333336</v>
      </c>
      <c r="R864" s="725">
        <f t="shared" si="120"/>
        <v>0.15881098982176362</v>
      </c>
      <c r="S864" s="146"/>
      <c r="T864" s="165">
        <f t="shared" si="115"/>
        <v>15.979274666666669</v>
      </c>
      <c r="U864" s="165">
        <v>92.286720000000017</v>
      </c>
    </row>
    <row r="865" spans="1:21" x14ac:dyDescent="0.3">
      <c r="A865" s="286">
        <v>84</v>
      </c>
      <c r="B865" s="321" t="s">
        <v>1306</v>
      </c>
      <c r="C865" s="146">
        <v>359.5</v>
      </c>
      <c r="F865" s="146">
        <f t="shared" si="117"/>
        <v>359.5</v>
      </c>
      <c r="G865" s="146">
        <v>12</v>
      </c>
      <c r="J865" s="146">
        <f t="shared" si="118"/>
        <v>12</v>
      </c>
      <c r="K865" s="702">
        <f t="shared" si="121"/>
        <v>8.4403024441709155E-3</v>
      </c>
      <c r="L865" s="151">
        <f t="shared" si="116"/>
        <v>36.136732899595565</v>
      </c>
      <c r="M865" s="151">
        <f t="shared" si="122"/>
        <v>7.9500812379110242</v>
      </c>
      <c r="N865" s="151">
        <v>6.5699437851342903</v>
      </c>
      <c r="O865" s="151">
        <v>14.161504453975585</v>
      </c>
      <c r="P865" s="794">
        <v>2.5740799999999999</v>
      </c>
      <c r="Q865" s="151">
        <f t="shared" si="119"/>
        <v>3.1378035200000003</v>
      </c>
      <c r="R865" s="725">
        <f t="shared" si="120"/>
        <v>0.16918608787616737</v>
      </c>
      <c r="S865" s="146"/>
      <c r="T865" s="165">
        <f t="shared" si="115"/>
        <v>4.3759359999999994</v>
      </c>
      <c r="U865" s="165">
        <v>92.286720000000017</v>
      </c>
    </row>
    <row r="866" spans="1:21" x14ac:dyDescent="0.3">
      <c r="A866" s="286">
        <v>85</v>
      </c>
      <c r="B866" s="321" t="s">
        <v>1307</v>
      </c>
      <c r="C866" s="146">
        <v>477</v>
      </c>
      <c r="E866" s="146">
        <v>104.7</v>
      </c>
      <c r="F866" s="146">
        <f t="shared" si="117"/>
        <v>581.70000000000005</v>
      </c>
      <c r="G866" s="146">
        <v>13</v>
      </c>
      <c r="I866" s="146">
        <v>3</v>
      </c>
      <c r="J866" s="146">
        <f t="shared" si="118"/>
        <v>16</v>
      </c>
      <c r="K866" s="702">
        <f t="shared" si="121"/>
        <v>1.1253736592227889E-2</v>
      </c>
      <c r="L866" s="151">
        <f t="shared" si="116"/>
        <v>48.182310532794091</v>
      </c>
      <c r="M866" s="151">
        <f t="shared" si="122"/>
        <v>10.600108317214699</v>
      </c>
      <c r="N866" s="151">
        <v>8.759925046845721</v>
      </c>
      <c r="O866" s="151">
        <v>18.882005938634112</v>
      </c>
      <c r="P866" s="794">
        <v>13.672106666666668</v>
      </c>
      <c r="Q866" s="151">
        <f t="shared" si="119"/>
        <v>16.66629802666667</v>
      </c>
      <c r="R866" s="725">
        <f t="shared" si="120"/>
        <v>0.15701655742704068</v>
      </c>
      <c r="S866" s="146"/>
      <c r="T866" s="165">
        <f t="shared" si="115"/>
        <v>23.242581333333334</v>
      </c>
      <c r="U866" s="165">
        <v>23.902719999999999</v>
      </c>
    </row>
    <row r="867" spans="1:21" x14ac:dyDescent="0.3">
      <c r="A867" s="286">
        <v>86</v>
      </c>
      <c r="B867" s="321" t="s">
        <v>1308</v>
      </c>
      <c r="C867" s="146">
        <v>397</v>
      </c>
      <c r="F867" s="146">
        <f t="shared" si="117"/>
        <v>397</v>
      </c>
      <c r="G867" s="146">
        <v>9</v>
      </c>
      <c r="J867" s="146">
        <f t="shared" si="118"/>
        <v>9</v>
      </c>
      <c r="K867" s="702">
        <f t="shared" si="121"/>
        <v>6.3302268331281875E-3</v>
      </c>
      <c r="L867" s="151">
        <f t="shared" si="116"/>
        <v>27.102549674696679</v>
      </c>
      <c r="M867" s="151">
        <f t="shared" si="122"/>
        <v>5.9625609284332697</v>
      </c>
      <c r="N867" s="151">
        <v>4.9274578388507182</v>
      </c>
      <c r="O867" s="151">
        <v>10.621128340481688</v>
      </c>
      <c r="P867" s="794">
        <v>7.6905600000000005</v>
      </c>
      <c r="Q867" s="151">
        <f t="shared" si="119"/>
        <v>9.3747926400000008</v>
      </c>
      <c r="R867" s="725">
        <f t="shared" si="120"/>
        <v>0.12941259179751041</v>
      </c>
      <c r="S867" s="146"/>
      <c r="T867" s="165">
        <f t="shared" si="115"/>
        <v>13.073952</v>
      </c>
      <c r="U867" s="165">
        <v>126.83616000000001</v>
      </c>
    </row>
    <row r="868" spans="1:21" x14ac:dyDescent="0.3">
      <c r="A868" s="286">
        <v>87</v>
      </c>
      <c r="B868" s="321" t="s">
        <v>1309</v>
      </c>
      <c r="C868" s="146">
        <v>271.5</v>
      </c>
      <c r="F868" s="146">
        <f t="shared" si="117"/>
        <v>271.5</v>
      </c>
      <c r="G868" s="146">
        <v>5</v>
      </c>
      <c r="J868" s="146">
        <f t="shared" si="118"/>
        <v>5</v>
      </c>
      <c r="K868" s="702">
        <f t="shared" si="121"/>
        <v>3.5167926850712154E-3</v>
      </c>
      <c r="L868" s="151">
        <f t="shared" si="116"/>
        <v>15.056972041498154</v>
      </c>
      <c r="M868" s="151">
        <f t="shared" si="122"/>
        <v>3.3125338491295939</v>
      </c>
      <c r="N868" s="151">
        <v>2.7374765771392875</v>
      </c>
      <c r="O868" s="151">
        <v>5.9006268558231607</v>
      </c>
      <c r="P868" s="794">
        <v>0.53920000000000001</v>
      </c>
      <c r="Q868" s="151">
        <f t="shared" si="119"/>
        <v>0.65728480000000011</v>
      </c>
      <c r="R868" s="725">
        <f t="shared" si="120"/>
        <v>9.1378757813815506E-2</v>
      </c>
      <c r="S868" s="146"/>
      <c r="T868" s="165">
        <f t="shared" si="115"/>
        <v>0.91664000000000001</v>
      </c>
      <c r="U868" s="165">
        <v>4.2725333333333335</v>
      </c>
    </row>
    <row r="869" spans="1:21" x14ac:dyDescent="0.3">
      <c r="A869" s="286">
        <v>88</v>
      </c>
      <c r="B869" s="321" t="s">
        <v>1310</v>
      </c>
      <c r="C869" s="146">
        <v>258.60000000000002</v>
      </c>
      <c r="F869" s="146">
        <f t="shared" si="117"/>
        <v>258.60000000000002</v>
      </c>
      <c r="G869" s="146">
        <v>7</v>
      </c>
      <c r="J869" s="146">
        <f t="shared" si="118"/>
        <v>7</v>
      </c>
      <c r="K869" s="702">
        <f t="shared" si="121"/>
        <v>4.923509759099701E-3</v>
      </c>
      <c r="L869" s="151">
        <f t="shared" si="116"/>
        <v>21.079760858097416</v>
      </c>
      <c r="M869" s="151">
        <f t="shared" si="122"/>
        <v>4.6375473887814316</v>
      </c>
      <c r="N869" s="151">
        <v>3.8324672079950028</v>
      </c>
      <c r="O869" s="151">
        <v>8.2608775981524243</v>
      </c>
      <c r="P869" s="794">
        <v>0.75487999999999988</v>
      </c>
      <c r="Q869" s="151">
        <f t="shared" si="119"/>
        <v>0.92019871999999991</v>
      </c>
      <c r="R869" s="725">
        <f t="shared" si="120"/>
        <v>0.13431193288875201</v>
      </c>
      <c r="S869" s="146"/>
      <c r="T869" s="165">
        <f t="shared" si="115"/>
        <v>1.2832959999999998</v>
      </c>
      <c r="U869" s="165">
        <v>0.85450666666666675</v>
      </c>
    </row>
    <row r="870" spans="1:21" x14ac:dyDescent="0.3">
      <c r="A870" s="286">
        <v>89</v>
      </c>
      <c r="B870" s="321" t="s">
        <v>1311</v>
      </c>
      <c r="C870" s="146">
        <v>737.4</v>
      </c>
      <c r="F870" s="146">
        <f t="shared" si="117"/>
        <v>737.4</v>
      </c>
      <c r="G870" s="146">
        <v>20</v>
      </c>
      <c r="J870" s="146">
        <f t="shared" si="118"/>
        <v>20</v>
      </c>
      <c r="K870" s="702">
        <f t="shared" si="121"/>
        <v>1.4067170740284862E-2</v>
      </c>
      <c r="L870" s="151">
        <f t="shared" si="116"/>
        <v>60.227888165992617</v>
      </c>
      <c r="M870" s="151">
        <f t="shared" si="122"/>
        <v>13.250135396518376</v>
      </c>
      <c r="N870" s="151">
        <v>10.94990630855715</v>
      </c>
      <c r="O870" s="151">
        <v>23.602507423292643</v>
      </c>
      <c r="P870" s="794">
        <v>17.090133333333334</v>
      </c>
      <c r="Q870" s="151">
        <f t="shared" si="119"/>
        <v>20.832872533333337</v>
      </c>
      <c r="R870" s="725">
        <f t="shared" si="120"/>
        <v>0.15482867415125706</v>
      </c>
      <c r="S870" s="146"/>
      <c r="T870" s="165">
        <f t="shared" si="115"/>
        <v>29.053226666666667</v>
      </c>
      <c r="U870" s="165">
        <v>11.52704</v>
      </c>
    </row>
    <row r="871" spans="1:21" x14ac:dyDescent="0.3">
      <c r="A871" s="286">
        <v>90</v>
      </c>
      <c r="B871" s="321" t="s">
        <v>1312</v>
      </c>
      <c r="C871" s="146">
        <v>473.4</v>
      </c>
      <c r="F871" s="146">
        <f t="shared" si="117"/>
        <v>473.4</v>
      </c>
      <c r="G871" s="146">
        <v>9</v>
      </c>
      <c r="J871" s="146">
        <f t="shared" si="118"/>
        <v>9</v>
      </c>
      <c r="K871" s="702">
        <f t="shared" si="121"/>
        <v>6.3302268331281875E-3</v>
      </c>
      <c r="L871" s="151">
        <f t="shared" si="116"/>
        <v>27.102549674696679</v>
      </c>
      <c r="M871" s="151">
        <f t="shared" si="122"/>
        <v>5.9625609284332697</v>
      </c>
      <c r="N871" s="151">
        <v>4.9274578388507182</v>
      </c>
      <c r="O871" s="151">
        <v>10.621128340481688</v>
      </c>
      <c r="P871" s="794">
        <v>7.6905600000000005</v>
      </c>
      <c r="Q871" s="151">
        <f t="shared" si="119"/>
        <v>9.3747926400000008</v>
      </c>
      <c r="R871" s="725">
        <f t="shared" si="120"/>
        <v>0.10852724745165111</v>
      </c>
      <c r="S871" s="146"/>
      <c r="T871" s="165">
        <f t="shared" si="115"/>
        <v>13.073952</v>
      </c>
      <c r="U871" s="165">
        <v>13.448213333333332</v>
      </c>
    </row>
    <row r="872" spans="1:21" x14ac:dyDescent="0.3">
      <c r="A872" s="286">
        <v>91</v>
      </c>
      <c r="B872" s="321" t="s">
        <v>1313</v>
      </c>
      <c r="C872" s="146">
        <v>320.60000000000002</v>
      </c>
      <c r="F872" s="146">
        <f t="shared" si="117"/>
        <v>320.60000000000002</v>
      </c>
      <c r="G872" s="146">
        <v>8</v>
      </c>
      <c r="J872" s="146">
        <f t="shared" si="118"/>
        <v>8</v>
      </c>
      <c r="K872" s="702">
        <f t="shared" si="121"/>
        <v>5.6268682961139443E-3</v>
      </c>
      <c r="L872" s="151">
        <f t="shared" si="116"/>
        <v>24.091155266397045</v>
      </c>
      <c r="M872" s="151">
        <f t="shared" si="122"/>
        <v>5.3000541586073497</v>
      </c>
      <c r="N872" s="151">
        <v>4.3799625234228605</v>
      </c>
      <c r="O872" s="151">
        <v>9.4410029693170561</v>
      </c>
      <c r="P872" s="794">
        <v>6.836053333333334</v>
      </c>
      <c r="Q872" s="151">
        <f t="shared" si="119"/>
        <v>8.333149013333335</v>
      </c>
      <c r="R872" s="725">
        <f t="shared" si="120"/>
        <v>0.14244624369199868</v>
      </c>
      <c r="S872" s="146"/>
      <c r="T872" s="165">
        <f t="shared" si="115"/>
        <v>11.621290666666667</v>
      </c>
      <c r="U872" s="165">
        <v>24.975253333333331</v>
      </c>
    </row>
    <row r="873" spans="1:21" x14ac:dyDescent="0.3">
      <c r="A873" s="286">
        <v>92</v>
      </c>
      <c r="B873" s="321" t="s">
        <v>1314</v>
      </c>
      <c r="C873" s="146">
        <v>963.8</v>
      </c>
      <c r="F873" s="146">
        <f t="shared" si="117"/>
        <v>963.8</v>
      </c>
      <c r="G873" s="146">
        <v>22</v>
      </c>
      <c r="J873" s="146">
        <f t="shared" si="118"/>
        <v>22</v>
      </c>
      <c r="K873" s="702">
        <f t="shared" si="121"/>
        <v>1.5473887814313346E-2</v>
      </c>
      <c r="L873" s="151">
        <f t="shared" si="116"/>
        <v>66.25067698259187</v>
      </c>
      <c r="M873" s="151">
        <f t="shared" si="122"/>
        <v>14.575148936170212</v>
      </c>
      <c r="N873" s="151">
        <v>12.044896939412865</v>
      </c>
      <c r="O873" s="151">
        <v>25.962758165621906</v>
      </c>
      <c r="P873" s="794">
        <v>18.799146666666669</v>
      </c>
      <c r="Q873" s="151">
        <f t="shared" si="119"/>
        <v>22.916159786666672</v>
      </c>
      <c r="R873" s="725">
        <f t="shared" si="120"/>
        <v>0.1303047631780978</v>
      </c>
      <c r="S873" s="146"/>
      <c r="T873" s="165">
        <f t="shared" si="115"/>
        <v>31.958549333333337</v>
      </c>
      <c r="U873" s="165">
        <v>13.448213333333332</v>
      </c>
    </row>
    <row r="874" spans="1:21" x14ac:dyDescent="0.3">
      <c r="A874" s="286">
        <v>93</v>
      </c>
      <c r="B874" s="321" t="s">
        <v>1315</v>
      </c>
      <c r="C874" s="146">
        <v>143.69999999999999</v>
      </c>
      <c r="F874" s="146">
        <f t="shared" si="117"/>
        <v>143.69999999999999</v>
      </c>
      <c r="G874" s="146">
        <v>3</v>
      </c>
      <c r="J874" s="146">
        <f t="shared" si="118"/>
        <v>3</v>
      </c>
      <c r="K874" s="702">
        <f t="shared" si="121"/>
        <v>2.1100756110427289E-3</v>
      </c>
      <c r="L874" s="151">
        <f t="shared" si="116"/>
        <v>9.0341832248988911</v>
      </c>
      <c r="M874" s="151">
        <f t="shared" si="122"/>
        <v>1.987520309477756</v>
      </c>
      <c r="N874" s="151">
        <v>1.6424859462835726</v>
      </c>
      <c r="O874" s="151">
        <v>3.5403761134938962</v>
      </c>
      <c r="P874" s="794">
        <v>2.56352</v>
      </c>
      <c r="Q874" s="151">
        <f t="shared" si="119"/>
        <v>3.1249308800000004</v>
      </c>
      <c r="R874" s="725">
        <f t="shared" si="120"/>
        <v>0.11917605878824318</v>
      </c>
      <c r="S874" s="146"/>
      <c r="T874" s="165">
        <f t="shared" si="115"/>
        <v>4.3579840000000001</v>
      </c>
      <c r="U874" s="165">
        <v>102.54080000000002</v>
      </c>
    </row>
    <row r="875" spans="1:21" x14ac:dyDescent="0.3">
      <c r="A875" s="286">
        <v>94</v>
      </c>
      <c r="B875" s="321" t="s">
        <v>1316</v>
      </c>
      <c r="C875" s="146">
        <v>136.80000000000001</v>
      </c>
      <c r="F875" s="146">
        <f t="shared" si="117"/>
        <v>136.80000000000001</v>
      </c>
      <c r="G875" s="146">
        <v>3</v>
      </c>
      <c r="J875" s="146">
        <f t="shared" si="118"/>
        <v>3</v>
      </c>
      <c r="K875" s="702">
        <f t="shared" si="121"/>
        <v>2.1100756110427289E-3</v>
      </c>
      <c r="L875" s="151">
        <f t="shared" si="116"/>
        <v>9.0341832248988911</v>
      </c>
      <c r="M875" s="151">
        <f t="shared" si="122"/>
        <v>1.987520309477756</v>
      </c>
      <c r="N875" s="151">
        <v>1.6424859462835726</v>
      </c>
      <c r="O875" s="151">
        <v>3.5403761134938962</v>
      </c>
      <c r="P875" s="794">
        <v>2.56352</v>
      </c>
      <c r="Q875" s="151">
        <f t="shared" si="119"/>
        <v>3.1249308800000004</v>
      </c>
      <c r="R875" s="725">
        <f t="shared" si="120"/>
        <v>0.12518713192887823</v>
      </c>
      <c r="S875" s="146"/>
      <c r="T875" s="165">
        <f t="shared" si="115"/>
        <v>4.3579840000000001</v>
      </c>
      <c r="U875" s="165">
        <v>1.7090133333333335</v>
      </c>
    </row>
    <row r="876" spans="1:21" x14ac:dyDescent="0.3">
      <c r="A876" s="286">
        <v>95</v>
      </c>
      <c r="B876" s="321" t="s">
        <v>1317</v>
      </c>
      <c r="C876" s="146">
        <v>128.1</v>
      </c>
      <c r="F876" s="146">
        <f t="shared" si="117"/>
        <v>128.1</v>
      </c>
      <c r="G876" s="146">
        <v>3</v>
      </c>
      <c r="J876" s="146">
        <f t="shared" si="118"/>
        <v>3</v>
      </c>
      <c r="K876" s="702">
        <f t="shared" si="121"/>
        <v>2.1100756110427289E-3</v>
      </c>
      <c r="L876" s="151">
        <f t="shared" si="116"/>
        <v>9.0341832248988911</v>
      </c>
      <c r="M876" s="151">
        <f t="shared" si="122"/>
        <v>1.987520309477756</v>
      </c>
      <c r="N876" s="151">
        <v>1.6424859462835726</v>
      </c>
      <c r="O876" s="151">
        <v>3.5403761134938962</v>
      </c>
      <c r="P876" s="794">
        <v>2.56352</v>
      </c>
      <c r="Q876" s="151">
        <f t="shared" si="119"/>
        <v>3.1249308800000004</v>
      </c>
      <c r="R876" s="725">
        <f t="shared" si="120"/>
        <v>0.13368930248142502</v>
      </c>
      <c r="S876" s="146"/>
      <c r="T876" s="165">
        <f t="shared" si="115"/>
        <v>4.3579840000000001</v>
      </c>
      <c r="U876" s="165">
        <v>3.418026666666667</v>
      </c>
    </row>
    <row r="877" spans="1:21" x14ac:dyDescent="0.3">
      <c r="A877" s="286">
        <v>96</v>
      </c>
      <c r="B877" s="321" t="s">
        <v>1318</v>
      </c>
      <c r="C877" s="146">
        <v>237.6</v>
      </c>
      <c r="F877" s="146">
        <f t="shared" si="117"/>
        <v>237.6</v>
      </c>
      <c r="G877" s="146">
        <v>6</v>
      </c>
      <c r="J877" s="146">
        <f t="shared" si="118"/>
        <v>6</v>
      </c>
      <c r="K877" s="702">
        <f t="shared" si="121"/>
        <v>4.2201512220854578E-3</v>
      </c>
      <c r="L877" s="151">
        <f t="shared" si="116"/>
        <v>18.068366449797782</v>
      </c>
      <c r="M877" s="151">
        <f t="shared" si="122"/>
        <v>3.9750406189555121</v>
      </c>
      <c r="N877" s="151">
        <v>3.2849718925671452</v>
      </c>
      <c r="O877" s="151">
        <v>7.0807522269877925</v>
      </c>
      <c r="P877" s="794">
        <v>5.12704</v>
      </c>
      <c r="Q877" s="151">
        <f t="shared" si="119"/>
        <v>6.2498617600000008</v>
      </c>
      <c r="R877" s="725">
        <f t="shared" si="120"/>
        <v>0.1441548791908295</v>
      </c>
      <c r="S877" s="146"/>
      <c r="T877" s="165">
        <f t="shared" si="115"/>
        <v>8.7159680000000002</v>
      </c>
      <c r="U877" s="165">
        <v>1.9211733333333332</v>
      </c>
    </row>
    <row r="878" spans="1:21" x14ac:dyDescent="0.3">
      <c r="A878" s="286">
        <v>97</v>
      </c>
      <c r="B878" s="321" t="s">
        <v>1319</v>
      </c>
      <c r="C878" s="146">
        <v>348.62</v>
      </c>
      <c r="F878" s="146">
        <f t="shared" si="117"/>
        <v>348.62</v>
      </c>
      <c r="G878" s="146">
        <v>8</v>
      </c>
      <c r="J878" s="146">
        <f t="shared" si="118"/>
        <v>8</v>
      </c>
      <c r="K878" s="702">
        <f t="shared" si="121"/>
        <v>5.6268682961139443E-3</v>
      </c>
      <c r="L878" s="151">
        <f t="shared" si="116"/>
        <v>24.091155266397045</v>
      </c>
      <c r="M878" s="151">
        <f t="shared" si="122"/>
        <v>5.3000541586073497</v>
      </c>
      <c r="N878" s="151">
        <v>4.3799625234228605</v>
      </c>
      <c r="O878" s="151">
        <v>9.4410029693170561</v>
      </c>
      <c r="P878" s="794">
        <v>6.836053333333334</v>
      </c>
      <c r="Q878" s="151">
        <f t="shared" si="119"/>
        <v>8.333149013333335</v>
      </c>
      <c r="R878" s="725">
        <f t="shared" si="120"/>
        <v>0.13099726271486084</v>
      </c>
      <c r="S878" s="146"/>
      <c r="T878" s="165">
        <f t="shared" si="115"/>
        <v>11.621290666666667</v>
      </c>
      <c r="U878" s="165">
        <v>9.6105599999999995</v>
      </c>
    </row>
    <row r="879" spans="1:21" x14ac:dyDescent="0.3">
      <c r="A879" s="286">
        <v>98</v>
      </c>
      <c r="B879" s="321" t="s">
        <v>1320</v>
      </c>
      <c r="C879" s="146">
        <v>360.12</v>
      </c>
      <c r="F879" s="146">
        <f t="shared" si="117"/>
        <v>360.12</v>
      </c>
      <c r="G879" s="146">
        <v>8</v>
      </c>
      <c r="J879" s="146">
        <f t="shared" si="118"/>
        <v>8</v>
      </c>
      <c r="K879" s="702">
        <f t="shared" si="121"/>
        <v>5.6268682961139443E-3</v>
      </c>
      <c r="L879" s="151">
        <f t="shared" si="116"/>
        <v>24.091155266397045</v>
      </c>
      <c r="M879" s="151">
        <f t="shared" si="122"/>
        <v>5.3000541586073497</v>
      </c>
      <c r="N879" s="151">
        <v>4.3799625234228605</v>
      </c>
      <c r="O879" s="151">
        <v>9.4410029693170561</v>
      </c>
      <c r="P879" s="794">
        <v>6.836053333333334</v>
      </c>
      <c r="Q879" s="151">
        <f t="shared" si="119"/>
        <v>8.333149013333335</v>
      </c>
      <c r="R879" s="725">
        <f t="shared" si="120"/>
        <v>0.12681402234714756</v>
      </c>
      <c r="S879" s="146"/>
      <c r="T879" s="165">
        <f t="shared" si="115"/>
        <v>11.621290666666667</v>
      </c>
      <c r="U879" s="165">
        <v>11.52704</v>
      </c>
    </row>
    <row r="880" spans="1:21" x14ac:dyDescent="0.3">
      <c r="A880" s="286">
        <v>99</v>
      </c>
      <c r="B880" s="321" t="s">
        <v>1321</v>
      </c>
      <c r="C880" s="146">
        <v>301.69</v>
      </c>
      <c r="F880" s="146">
        <f t="shared" si="117"/>
        <v>301.69</v>
      </c>
      <c r="G880" s="146">
        <v>9</v>
      </c>
      <c r="J880" s="146">
        <f t="shared" si="118"/>
        <v>9</v>
      </c>
      <c r="K880" s="702">
        <f t="shared" si="121"/>
        <v>6.3302268331281875E-3</v>
      </c>
      <c r="L880" s="151">
        <f t="shared" si="116"/>
        <v>27.102549674696679</v>
      </c>
      <c r="M880" s="151">
        <f t="shared" si="122"/>
        <v>5.9625609284332697</v>
      </c>
      <c r="N880" s="151">
        <v>4.9274578388507182</v>
      </c>
      <c r="O880" s="151">
        <v>10.621128340481688</v>
      </c>
      <c r="P880" s="794">
        <v>7.6905600000000005</v>
      </c>
      <c r="Q880" s="151">
        <f t="shared" si="119"/>
        <v>9.3747926400000008</v>
      </c>
      <c r="R880" s="725">
        <f t="shared" si="120"/>
        <v>0.17029665863506127</v>
      </c>
      <c r="S880" s="146"/>
      <c r="T880" s="165">
        <f t="shared" si="115"/>
        <v>13.073952</v>
      </c>
      <c r="U880" s="165">
        <v>5.9756799999999997</v>
      </c>
    </row>
    <row r="881" spans="1:21" x14ac:dyDescent="0.3">
      <c r="A881" s="286">
        <v>100</v>
      </c>
      <c r="B881" s="321" t="s">
        <v>1322</v>
      </c>
      <c r="C881" s="146">
        <v>136.1</v>
      </c>
      <c r="F881" s="146">
        <f t="shared" si="117"/>
        <v>136.1</v>
      </c>
      <c r="G881" s="146">
        <v>6</v>
      </c>
      <c r="J881" s="146">
        <f t="shared" si="118"/>
        <v>6</v>
      </c>
      <c r="K881" s="702">
        <f t="shared" si="121"/>
        <v>4.2201512220854578E-3</v>
      </c>
      <c r="L881" s="151">
        <f t="shared" si="116"/>
        <v>18.068366449797782</v>
      </c>
      <c r="M881" s="151">
        <f t="shared" si="122"/>
        <v>3.9750406189555121</v>
      </c>
      <c r="N881" s="151">
        <v>3.2849718925671452</v>
      </c>
      <c r="O881" s="151">
        <v>7.0807522269877925</v>
      </c>
      <c r="P881" s="794">
        <v>5.12704</v>
      </c>
      <c r="Q881" s="151">
        <f t="shared" si="119"/>
        <v>6.2498617600000008</v>
      </c>
      <c r="R881" s="725">
        <f t="shared" si="120"/>
        <v>0.25166200805099992</v>
      </c>
      <c r="S881" s="146"/>
      <c r="T881" s="165">
        <f t="shared" si="115"/>
        <v>8.7159680000000002</v>
      </c>
      <c r="U881" s="165">
        <v>8.963519999999999</v>
      </c>
    </row>
    <row r="882" spans="1:21" x14ac:dyDescent="0.3">
      <c r="A882" s="286">
        <v>101</v>
      </c>
      <c r="B882" s="321" t="s">
        <v>1323</v>
      </c>
      <c r="C882" s="146">
        <v>113.9</v>
      </c>
      <c r="F882" s="146">
        <f t="shared" si="117"/>
        <v>113.9</v>
      </c>
      <c r="G882" s="146">
        <v>7</v>
      </c>
      <c r="J882" s="146">
        <f t="shared" si="118"/>
        <v>7</v>
      </c>
      <c r="K882" s="702">
        <f t="shared" si="121"/>
        <v>4.923509759099701E-3</v>
      </c>
      <c r="L882" s="151">
        <f t="shared" si="116"/>
        <v>21.079760858097416</v>
      </c>
      <c r="M882" s="151">
        <f t="shared" si="122"/>
        <v>4.6375473887814316</v>
      </c>
      <c r="N882" s="151">
        <v>3.8324672079950028</v>
      </c>
      <c r="O882" s="151">
        <v>8.2608775981524243</v>
      </c>
      <c r="P882" s="794">
        <v>5.9815466666666666</v>
      </c>
      <c r="Q882" s="151">
        <f t="shared" si="119"/>
        <v>7.2915053866666675</v>
      </c>
      <c r="R882" s="725">
        <f t="shared" si="120"/>
        <v>0.35083171652061401</v>
      </c>
      <c r="S882" s="146"/>
      <c r="T882" s="165">
        <f t="shared" si="115"/>
        <v>10.168629333333334</v>
      </c>
      <c r="U882" s="165">
        <v>1.7090133333333335</v>
      </c>
    </row>
    <row r="883" spans="1:21" x14ac:dyDescent="0.3">
      <c r="A883" s="286">
        <v>102</v>
      </c>
      <c r="B883" s="321" t="s">
        <v>1324</v>
      </c>
      <c r="C883" s="146">
        <v>566.45000000000005</v>
      </c>
      <c r="F883" s="146">
        <f t="shared" si="117"/>
        <v>566.45000000000005</v>
      </c>
      <c r="G883" s="146">
        <v>18</v>
      </c>
      <c r="J883" s="146">
        <f t="shared" si="118"/>
        <v>18</v>
      </c>
      <c r="K883" s="702">
        <f t="shared" si="121"/>
        <v>1.2660453666256375E-2</v>
      </c>
      <c r="L883" s="151">
        <f t="shared" si="116"/>
        <v>54.205099349393357</v>
      </c>
      <c r="M883" s="151">
        <f t="shared" si="122"/>
        <v>11.925121856866539</v>
      </c>
      <c r="N883" s="151">
        <v>9.8549156777014364</v>
      </c>
      <c r="O883" s="151">
        <v>21.242256680963376</v>
      </c>
      <c r="P883" s="794">
        <v>15.381120000000001</v>
      </c>
      <c r="Q883" s="151">
        <f t="shared" si="119"/>
        <v>18.749585280000002</v>
      </c>
      <c r="R883" s="725">
        <f t="shared" si="120"/>
        <v>0.18139923715636552</v>
      </c>
      <c r="S883" s="146"/>
      <c r="T883" s="165">
        <f t="shared" si="115"/>
        <v>26.147904</v>
      </c>
      <c r="U883" s="165">
        <v>2.56352</v>
      </c>
    </row>
    <row r="884" spans="1:21" x14ac:dyDescent="0.3">
      <c r="A884" s="286">
        <v>103</v>
      </c>
      <c r="B884" s="321" t="s">
        <v>1325</v>
      </c>
      <c r="C884" s="146">
        <v>760.45</v>
      </c>
      <c r="F884" s="146">
        <f t="shared" si="117"/>
        <v>760.45</v>
      </c>
      <c r="G884" s="146">
        <v>17</v>
      </c>
      <c r="J884" s="146">
        <f t="shared" si="118"/>
        <v>17</v>
      </c>
      <c r="K884" s="702">
        <f t="shared" si="121"/>
        <v>1.1957095129242132E-2</v>
      </c>
      <c r="L884" s="151">
        <f t="shared" si="116"/>
        <v>51.193704941093721</v>
      </c>
      <c r="M884" s="151">
        <f t="shared" si="122"/>
        <v>11.262615087040619</v>
      </c>
      <c r="N884" s="151">
        <v>9.3074203622735787</v>
      </c>
      <c r="O884" s="151">
        <v>20.062131309798744</v>
      </c>
      <c r="P884" s="794">
        <v>14.526613333333334</v>
      </c>
      <c r="Q884" s="151">
        <f t="shared" si="119"/>
        <v>17.707941653333336</v>
      </c>
      <c r="R884" s="725">
        <f t="shared" si="120"/>
        <v>0.12761531286904648</v>
      </c>
      <c r="S884" s="146"/>
      <c r="T884" s="165">
        <f t="shared" si="115"/>
        <v>24.695242666666665</v>
      </c>
      <c r="U884" s="165">
        <v>1.7090133333333335</v>
      </c>
    </row>
    <row r="885" spans="1:21" x14ac:dyDescent="0.3">
      <c r="A885" s="286">
        <v>104</v>
      </c>
      <c r="B885" s="321" t="s">
        <v>1326</v>
      </c>
      <c r="C885" s="146">
        <v>275.3</v>
      </c>
      <c r="F885" s="146">
        <f t="shared" si="117"/>
        <v>275.3</v>
      </c>
      <c r="G885" s="146">
        <v>5</v>
      </c>
      <c r="J885" s="146">
        <f t="shared" si="118"/>
        <v>5</v>
      </c>
      <c r="K885" s="702">
        <f t="shared" si="121"/>
        <v>3.5167926850712154E-3</v>
      </c>
      <c r="L885" s="151">
        <f t="shared" si="116"/>
        <v>15.056972041498154</v>
      </c>
      <c r="M885" s="151">
        <f t="shared" si="122"/>
        <v>3.3125338491295939</v>
      </c>
      <c r="N885" s="151">
        <v>2.7374765771392875</v>
      </c>
      <c r="O885" s="151">
        <v>5.9006268558231607</v>
      </c>
      <c r="P885" s="794">
        <v>4.2725333333333335</v>
      </c>
      <c r="Q885" s="151">
        <f t="shared" si="119"/>
        <v>5.2082181333333342</v>
      </c>
      <c r="R885" s="725">
        <f t="shared" si="120"/>
        <v>0.10367840929816287</v>
      </c>
      <c r="S885" s="146"/>
      <c r="T885" s="165">
        <f t="shared" si="115"/>
        <v>7.2633066666666668</v>
      </c>
      <c r="U885" s="165">
        <v>2.56352</v>
      </c>
    </row>
    <row r="886" spans="1:21" x14ac:dyDescent="0.3">
      <c r="A886" s="286">
        <v>105</v>
      </c>
      <c r="B886" s="321" t="s">
        <v>1327</v>
      </c>
      <c r="C886" s="146">
        <v>384.4</v>
      </c>
      <c r="F886" s="146">
        <f t="shared" si="117"/>
        <v>384.4</v>
      </c>
      <c r="G886" s="146">
        <v>8</v>
      </c>
      <c r="J886" s="146">
        <f t="shared" si="118"/>
        <v>8</v>
      </c>
      <c r="K886" s="702">
        <f t="shared" si="121"/>
        <v>5.6268682961139443E-3</v>
      </c>
      <c r="L886" s="151">
        <f t="shared" si="116"/>
        <v>24.091155266397045</v>
      </c>
      <c r="M886" s="151">
        <f t="shared" si="122"/>
        <v>5.3000541586073497</v>
      </c>
      <c r="N886" s="151">
        <v>4.3799625234228605</v>
      </c>
      <c r="O886" s="151">
        <v>9.4410029693170561</v>
      </c>
      <c r="P886" s="794">
        <v>6.836053333333334</v>
      </c>
      <c r="Q886" s="151">
        <f t="shared" si="119"/>
        <v>8.333149013333335</v>
      </c>
      <c r="R886" s="725">
        <f t="shared" si="120"/>
        <v>0.11880402114374294</v>
      </c>
      <c r="S886" s="146"/>
      <c r="T886" s="165">
        <f t="shared" si="115"/>
        <v>11.621290666666667</v>
      </c>
      <c r="U886" s="165">
        <v>5.9815466666666666</v>
      </c>
    </row>
    <row r="887" spans="1:21" x14ac:dyDescent="0.3">
      <c r="A887" s="286">
        <v>106</v>
      </c>
      <c r="B887" s="321" t="s">
        <v>1328</v>
      </c>
      <c r="C887" s="146">
        <v>207.2</v>
      </c>
      <c r="F887" s="146">
        <f t="shared" si="117"/>
        <v>207.2</v>
      </c>
      <c r="G887" s="146">
        <v>6</v>
      </c>
      <c r="J887" s="146">
        <f t="shared" si="118"/>
        <v>6</v>
      </c>
      <c r="K887" s="702">
        <f t="shared" si="121"/>
        <v>4.2201512220854578E-3</v>
      </c>
      <c r="L887" s="151">
        <f t="shared" si="116"/>
        <v>18.068366449797782</v>
      </c>
      <c r="M887" s="151">
        <f t="shared" si="122"/>
        <v>3.9750406189555121</v>
      </c>
      <c r="N887" s="151">
        <v>3.2849718925671452</v>
      </c>
      <c r="O887" s="151">
        <v>7.0807522269877925</v>
      </c>
      <c r="P887" s="794">
        <v>5.12704</v>
      </c>
      <c r="Q887" s="151">
        <f t="shared" si="119"/>
        <v>6.2498617600000008</v>
      </c>
      <c r="R887" s="725">
        <f t="shared" si="120"/>
        <v>0.16530501590608634</v>
      </c>
      <c r="S887" s="146"/>
      <c r="T887" s="165">
        <f t="shared" si="115"/>
        <v>8.7159680000000002</v>
      </c>
      <c r="U887" s="165">
        <v>3.418026666666667</v>
      </c>
    </row>
    <row r="888" spans="1:21" x14ac:dyDescent="0.3">
      <c r="A888" s="286">
        <v>107</v>
      </c>
      <c r="B888" s="321" t="s">
        <v>1329</v>
      </c>
      <c r="C888" s="146">
        <v>603.70000000000005</v>
      </c>
      <c r="F888" s="146">
        <f t="shared" si="117"/>
        <v>603.70000000000005</v>
      </c>
      <c r="G888" s="146">
        <v>19</v>
      </c>
      <c r="J888" s="146">
        <f t="shared" si="118"/>
        <v>19</v>
      </c>
      <c r="K888" s="702">
        <f t="shared" si="121"/>
        <v>1.3363812203270618E-2</v>
      </c>
      <c r="L888" s="151">
        <f t="shared" si="116"/>
        <v>57.216493757692987</v>
      </c>
      <c r="M888" s="151">
        <f t="shared" si="122"/>
        <v>12.587628626692457</v>
      </c>
      <c r="N888" s="151">
        <v>10.402410993129292</v>
      </c>
      <c r="O888" s="151">
        <v>22.422382052128011</v>
      </c>
      <c r="P888" s="794">
        <v>36.502293333333327</v>
      </c>
      <c r="Q888" s="151">
        <f t="shared" si="119"/>
        <v>44.496295573333327</v>
      </c>
      <c r="R888" s="725">
        <f t="shared" si="120"/>
        <v>0.21323305908538473</v>
      </c>
      <c r="S888" s="146"/>
      <c r="T888" s="165">
        <f t="shared" si="115"/>
        <v>62.053898666666655</v>
      </c>
      <c r="U888" s="165">
        <v>2.56352</v>
      </c>
    </row>
    <row r="889" spans="1:21" x14ac:dyDescent="0.3">
      <c r="A889" s="286">
        <v>108</v>
      </c>
      <c r="B889" s="321" t="s">
        <v>1330</v>
      </c>
      <c r="C889" s="146">
        <v>477.8</v>
      </c>
      <c r="F889" s="146">
        <f t="shared" si="117"/>
        <v>477.8</v>
      </c>
      <c r="G889" s="146">
        <v>12</v>
      </c>
      <c r="J889" s="146">
        <f t="shared" si="118"/>
        <v>12</v>
      </c>
      <c r="K889" s="702">
        <f t="shared" si="121"/>
        <v>8.4403024441709155E-3</v>
      </c>
      <c r="L889" s="151">
        <f t="shared" si="116"/>
        <v>36.136732899595565</v>
      </c>
      <c r="M889" s="151">
        <f t="shared" si="122"/>
        <v>7.9500812379110242</v>
      </c>
      <c r="N889" s="151">
        <v>6.5699437851342903</v>
      </c>
      <c r="O889" s="151">
        <v>14.161504453975585</v>
      </c>
      <c r="P889" s="794">
        <v>23.054079999999999</v>
      </c>
      <c r="Q889" s="151">
        <f t="shared" si="119"/>
        <v>28.102923520000001</v>
      </c>
      <c r="R889" s="725">
        <f t="shared" si="120"/>
        <v>0.1701598965916328</v>
      </c>
      <c r="S889" s="146"/>
      <c r="T889" s="165">
        <f t="shared" si="115"/>
        <v>39.191935999999998</v>
      </c>
      <c r="U889" s="165">
        <v>5.1246933333333331</v>
      </c>
    </row>
    <row r="890" spans="1:21" x14ac:dyDescent="0.3">
      <c r="A890" s="286">
        <v>109</v>
      </c>
      <c r="B890" s="321" t="s">
        <v>1331</v>
      </c>
      <c r="C890" s="146">
        <v>481.5</v>
      </c>
      <c r="F890" s="146">
        <f t="shared" si="117"/>
        <v>481.5</v>
      </c>
      <c r="G890" s="146">
        <v>12</v>
      </c>
      <c r="J890" s="146">
        <f t="shared" si="118"/>
        <v>12</v>
      </c>
      <c r="K890" s="702">
        <f t="shared" si="121"/>
        <v>8.4403024441709155E-3</v>
      </c>
      <c r="L890" s="151">
        <f t="shared" si="116"/>
        <v>36.136732899595565</v>
      </c>
      <c r="M890" s="151">
        <f t="shared" si="122"/>
        <v>7.9500812379110242</v>
      </c>
      <c r="N890" s="151">
        <v>6.5699437851342903</v>
      </c>
      <c r="O890" s="151">
        <v>14.161504453975585</v>
      </c>
      <c r="P890" s="794">
        <v>23.054079999999999</v>
      </c>
      <c r="Q890" s="151">
        <f t="shared" si="119"/>
        <v>28.102923520000001</v>
      </c>
      <c r="R890" s="725">
        <f t="shared" si="120"/>
        <v>0.16885233352332743</v>
      </c>
      <c r="S890" s="146"/>
      <c r="T890" s="165">
        <f t="shared" si="115"/>
        <v>39.191935999999998</v>
      </c>
      <c r="U890" s="165">
        <v>1.7090133333333335</v>
      </c>
    </row>
    <row r="891" spans="1:21" x14ac:dyDescent="0.3">
      <c r="A891" s="286">
        <v>110</v>
      </c>
      <c r="B891" s="321" t="s">
        <v>1332</v>
      </c>
      <c r="C891" s="146">
        <v>539.4</v>
      </c>
      <c r="F891" s="146">
        <f t="shared" si="117"/>
        <v>539.4</v>
      </c>
      <c r="G891" s="146">
        <v>13</v>
      </c>
      <c r="J891" s="146">
        <f t="shared" si="118"/>
        <v>13</v>
      </c>
      <c r="K891" s="702">
        <f t="shared" si="121"/>
        <v>9.1436609811851588E-3</v>
      </c>
      <c r="L891" s="151">
        <f t="shared" si="116"/>
        <v>39.148127307895194</v>
      </c>
      <c r="M891" s="151">
        <f t="shared" si="122"/>
        <v>8.6125880077369423</v>
      </c>
      <c r="N891" s="151">
        <v>7.1174391005621489</v>
      </c>
      <c r="O891" s="151">
        <v>15.341629825140215</v>
      </c>
      <c r="P891" s="794">
        <v>11.108586666666667</v>
      </c>
      <c r="Q891" s="151">
        <f t="shared" si="119"/>
        <v>13.541367146666669</v>
      </c>
      <c r="R891" s="725">
        <f t="shared" si="120"/>
        <v>0.13758051873830002</v>
      </c>
      <c r="S891" s="146"/>
      <c r="T891" s="165">
        <f t="shared" si="115"/>
        <v>18.884597333333335</v>
      </c>
      <c r="U891" s="165">
        <v>11.7392</v>
      </c>
    </row>
    <row r="892" spans="1:21" x14ac:dyDescent="0.3">
      <c r="A892" s="286">
        <v>111</v>
      </c>
      <c r="B892" s="321" t="s">
        <v>1333</v>
      </c>
      <c r="C892" s="146">
        <v>120.6</v>
      </c>
      <c r="F892" s="146">
        <f t="shared" si="117"/>
        <v>120.6</v>
      </c>
      <c r="G892" s="146">
        <v>4</v>
      </c>
      <c r="J892" s="146">
        <f t="shared" si="118"/>
        <v>4</v>
      </c>
      <c r="K892" s="702">
        <f t="shared" si="121"/>
        <v>2.8134341480569721E-3</v>
      </c>
      <c r="L892" s="151">
        <f t="shared" si="116"/>
        <v>12.045577633198523</v>
      </c>
      <c r="M892" s="151">
        <f t="shared" si="122"/>
        <v>2.6500270793036749</v>
      </c>
      <c r="N892" s="151">
        <v>2.1899812617114303</v>
      </c>
      <c r="O892" s="151">
        <v>4.720501484658528</v>
      </c>
      <c r="P892" s="794">
        <v>3.418026666666667</v>
      </c>
      <c r="Q892" s="151">
        <f t="shared" si="119"/>
        <v>4.1665745066666675</v>
      </c>
      <c r="R892" s="725">
        <f t="shared" si="120"/>
        <v>0.18933775177302981</v>
      </c>
      <c r="S892" s="146"/>
      <c r="T892" s="165">
        <f t="shared" si="115"/>
        <v>5.8106453333333334</v>
      </c>
      <c r="U892" s="165">
        <v>1.7090133333333335</v>
      </c>
    </row>
    <row r="893" spans="1:21" x14ac:dyDescent="0.3">
      <c r="A893" s="286">
        <v>112</v>
      </c>
      <c r="B893" s="321" t="s">
        <v>1334</v>
      </c>
      <c r="C893" s="146">
        <v>98.1</v>
      </c>
      <c r="F893" s="146">
        <f t="shared" si="117"/>
        <v>98.1</v>
      </c>
      <c r="G893" s="146">
        <v>3</v>
      </c>
      <c r="J893" s="146">
        <f t="shared" si="118"/>
        <v>3</v>
      </c>
      <c r="K893" s="702">
        <f t="shared" si="121"/>
        <v>2.1100756110427289E-3</v>
      </c>
      <c r="L893" s="151">
        <f t="shared" si="116"/>
        <v>9.0341832248988911</v>
      </c>
      <c r="M893" s="151">
        <f t="shared" si="122"/>
        <v>1.987520309477756</v>
      </c>
      <c r="N893" s="151">
        <v>1.6424859462835726</v>
      </c>
      <c r="O893" s="151">
        <v>3.5403761134938962</v>
      </c>
      <c r="P893" s="794">
        <v>2.56352</v>
      </c>
      <c r="Q893" s="151">
        <f t="shared" si="119"/>
        <v>3.1249308800000004</v>
      </c>
      <c r="R893" s="725">
        <f t="shared" si="120"/>
        <v>0.17457288122192197</v>
      </c>
      <c r="S893" s="146"/>
      <c r="T893" s="165">
        <f t="shared" si="115"/>
        <v>4.3579840000000001</v>
      </c>
      <c r="U893" s="165">
        <v>3.418026666666667</v>
      </c>
    </row>
    <row r="894" spans="1:21" x14ac:dyDescent="0.3">
      <c r="A894" s="286">
        <v>113</v>
      </c>
      <c r="B894" s="321" t="s">
        <v>1335</v>
      </c>
      <c r="C894" s="146">
        <v>95.2</v>
      </c>
      <c r="F894" s="146">
        <f t="shared" si="117"/>
        <v>95.2</v>
      </c>
      <c r="G894" s="146">
        <v>4</v>
      </c>
      <c r="J894" s="146">
        <f t="shared" si="118"/>
        <v>4</v>
      </c>
      <c r="K894" s="702">
        <f t="shared" si="121"/>
        <v>2.8134341480569721E-3</v>
      </c>
      <c r="L894" s="151">
        <f t="shared" si="116"/>
        <v>12.045577633198523</v>
      </c>
      <c r="M894" s="151">
        <f t="shared" si="122"/>
        <v>2.6500270793036749</v>
      </c>
      <c r="N894" s="151">
        <v>2.1899812617114303</v>
      </c>
      <c r="O894" s="151">
        <v>4.720501484658528</v>
      </c>
      <c r="P894" s="794">
        <v>3.418026666666667</v>
      </c>
      <c r="Q894" s="151">
        <f t="shared" si="119"/>
        <v>4.1665745066666675</v>
      </c>
      <c r="R894" s="725">
        <f t="shared" si="120"/>
        <v>0.23985433680490958</v>
      </c>
      <c r="S894" s="146"/>
      <c r="T894" s="165">
        <f t="shared" si="115"/>
        <v>5.8106453333333334</v>
      </c>
      <c r="U894" s="165">
        <v>3.418026666666667</v>
      </c>
    </row>
    <row r="895" spans="1:21" x14ac:dyDescent="0.3">
      <c r="A895" s="286">
        <v>114</v>
      </c>
      <c r="B895" s="321" t="s">
        <v>1336</v>
      </c>
      <c r="C895" s="146">
        <v>2329.16</v>
      </c>
      <c r="F895" s="146">
        <f t="shared" si="117"/>
        <v>2329.16</v>
      </c>
      <c r="G895" s="146">
        <v>40</v>
      </c>
      <c r="J895" s="146">
        <f t="shared" si="118"/>
        <v>40</v>
      </c>
      <c r="K895" s="702">
        <f t="shared" si="121"/>
        <v>2.8134341480569723E-2</v>
      </c>
      <c r="L895" s="151">
        <f t="shared" si="116"/>
        <v>120.45577633198523</v>
      </c>
      <c r="M895" s="151">
        <f t="shared" si="122"/>
        <v>26.500270793036751</v>
      </c>
      <c r="N895" s="151">
        <v>21.8998126171143</v>
      </c>
      <c r="O895" s="151">
        <v>47.205014846585286</v>
      </c>
      <c r="P895" s="794">
        <v>34.180266666666668</v>
      </c>
      <c r="Q895" s="151">
        <f t="shared" si="119"/>
        <v>41.665745066666673</v>
      </c>
      <c r="R895" s="725">
        <f t="shared" si="120"/>
        <v>9.8035913650532353E-2</v>
      </c>
      <c r="S895" s="146"/>
      <c r="T895" s="165">
        <f t="shared" ref="T895:T955" si="123">P895*1.7</f>
        <v>58.106453333333334</v>
      </c>
      <c r="U895" s="165">
        <v>3.418026666666667</v>
      </c>
    </row>
    <row r="896" spans="1:21" x14ac:dyDescent="0.3">
      <c r="A896" s="286">
        <v>115</v>
      </c>
      <c r="B896" s="321" t="s">
        <v>1337</v>
      </c>
      <c r="C896" s="146">
        <v>1481.3</v>
      </c>
      <c r="F896" s="146">
        <f t="shared" si="117"/>
        <v>1481.3</v>
      </c>
      <c r="G896" s="146">
        <v>32</v>
      </c>
      <c r="J896" s="146">
        <f t="shared" si="118"/>
        <v>32</v>
      </c>
      <c r="K896" s="702">
        <f t="shared" si="121"/>
        <v>2.2507473184455777E-2</v>
      </c>
      <c r="L896" s="151">
        <f t="shared" si="116"/>
        <v>96.364621065588182</v>
      </c>
      <c r="M896" s="151">
        <f t="shared" si="122"/>
        <v>21.200216634429399</v>
      </c>
      <c r="N896" s="151">
        <v>17.519850093691442</v>
      </c>
      <c r="O896" s="151">
        <v>37.764011877268224</v>
      </c>
      <c r="P896" s="794">
        <v>27.344213333333336</v>
      </c>
      <c r="Q896" s="151">
        <f t="shared" si="119"/>
        <v>33.33259605333334</v>
      </c>
      <c r="R896" s="725">
        <f t="shared" si="120"/>
        <v>0.12331942409411945</v>
      </c>
      <c r="S896" s="146"/>
      <c r="T896" s="165">
        <f t="shared" si="123"/>
        <v>46.485162666666668</v>
      </c>
      <c r="U896" s="165">
        <v>3.8423466666666664</v>
      </c>
    </row>
    <row r="897" spans="1:21" x14ac:dyDescent="0.3">
      <c r="A897" s="286">
        <v>116</v>
      </c>
      <c r="B897" s="321" t="s">
        <v>1338</v>
      </c>
      <c r="C897" s="146">
        <v>152.6</v>
      </c>
      <c r="F897" s="146">
        <f t="shared" si="117"/>
        <v>152.6</v>
      </c>
      <c r="G897" s="146">
        <v>6</v>
      </c>
      <c r="J897" s="146">
        <f t="shared" si="118"/>
        <v>6</v>
      </c>
      <c r="K897" s="702">
        <f t="shared" si="121"/>
        <v>4.2201512220854578E-3</v>
      </c>
      <c r="L897" s="151">
        <f t="shared" si="116"/>
        <v>18.068366449797782</v>
      </c>
      <c r="M897" s="151">
        <f t="shared" si="122"/>
        <v>3.9750406189555121</v>
      </c>
      <c r="N897" s="151">
        <v>3.2849718925671452</v>
      </c>
      <c r="O897" s="151">
        <v>7.0807522269877925</v>
      </c>
      <c r="P897" s="794">
        <v>5.12704</v>
      </c>
      <c r="Q897" s="151">
        <f t="shared" si="119"/>
        <v>6.2498617600000008</v>
      </c>
      <c r="R897" s="725">
        <f t="shared" si="120"/>
        <v>0.22445084728532824</v>
      </c>
      <c r="S897" s="146"/>
      <c r="T897" s="165">
        <f t="shared" si="123"/>
        <v>8.7159680000000002</v>
      </c>
      <c r="U897" s="165">
        <v>7.6846933333333327</v>
      </c>
    </row>
    <row r="898" spans="1:21" x14ac:dyDescent="0.3">
      <c r="A898" s="286">
        <v>117</v>
      </c>
      <c r="B898" s="321" t="s">
        <v>1339</v>
      </c>
      <c r="C898" s="146">
        <v>99.09</v>
      </c>
      <c r="F898" s="146">
        <f t="shared" ref="F898:F961" si="124">C898+D898+E898</f>
        <v>99.09</v>
      </c>
      <c r="G898" s="146">
        <v>2</v>
      </c>
      <c r="J898" s="146">
        <f t="shared" ref="J898:J961" si="125">G898+H898+I898</f>
        <v>2</v>
      </c>
      <c r="K898" s="702">
        <f t="shared" si="121"/>
        <v>1.4067170740284861E-3</v>
      </c>
      <c r="L898" s="151">
        <f t="shared" si="116"/>
        <v>6.0227888165992614</v>
      </c>
      <c r="M898" s="151">
        <f t="shared" si="122"/>
        <v>1.3250135396518374</v>
      </c>
      <c r="N898" s="151">
        <v>1.0949906308557151</v>
      </c>
      <c r="O898" s="151">
        <v>2.360250742329264</v>
      </c>
      <c r="P898" s="794">
        <v>1.7090133333333335</v>
      </c>
      <c r="Q898" s="151">
        <f t="shared" si="119"/>
        <v>2.0832872533333338</v>
      </c>
      <c r="R898" s="725">
        <f t="shared" si="120"/>
        <v>0.11521915866296999</v>
      </c>
      <c r="S898" s="146"/>
      <c r="T898" s="165">
        <f t="shared" si="123"/>
        <v>2.9053226666666667</v>
      </c>
      <c r="U898" s="165">
        <v>5.9815466666666666</v>
      </c>
    </row>
    <row r="899" spans="1:21" x14ac:dyDescent="0.3">
      <c r="A899" s="286">
        <v>118</v>
      </c>
      <c r="B899" s="321" t="s">
        <v>1340</v>
      </c>
      <c r="C899" s="146">
        <v>78.7</v>
      </c>
      <c r="F899" s="146">
        <f t="shared" si="124"/>
        <v>78.7</v>
      </c>
      <c r="G899" s="146">
        <v>3</v>
      </c>
      <c r="J899" s="146">
        <f t="shared" si="125"/>
        <v>3</v>
      </c>
      <c r="K899" s="702">
        <f t="shared" si="121"/>
        <v>2.1100756110427289E-3</v>
      </c>
      <c r="L899" s="151">
        <f t="shared" si="116"/>
        <v>9.0341832248988911</v>
      </c>
      <c r="M899" s="151">
        <f t="shared" si="122"/>
        <v>1.987520309477756</v>
      </c>
      <c r="N899" s="151">
        <v>1.6424859462835726</v>
      </c>
      <c r="O899" s="151">
        <v>3.5403761134938962</v>
      </c>
      <c r="P899" s="794">
        <v>2.56352</v>
      </c>
      <c r="Q899" s="151">
        <f t="shared" si="119"/>
        <v>3.1249308800000004</v>
      </c>
      <c r="R899" s="725">
        <f t="shared" si="120"/>
        <v>0.21760609463622038</v>
      </c>
      <c r="S899" s="146"/>
      <c r="T899" s="165">
        <f t="shared" si="123"/>
        <v>4.3579840000000001</v>
      </c>
      <c r="U899" s="165">
        <v>0.85450666666666675</v>
      </c>
    </row>
    <row r="900" spans="1:21" x14ac:dyDescent="0.3">
      <c r="A900" s="286">
        <v>119</v>
      </c>
      <c r="B900" s="321" t="s">
        <v>1341</v>
      </c>
      <c r="C900" s="146">
        <v>557.9</v>
      </c>
      <c r="F900" s="146">
        <f t="shared" si="124"/>
        <v>557.9</v>
      </c>
      <c r="G900" s="146">
        <v>12</v>
      </c>
      <c r="J900" s="146">
        <f t="shared" si="125"/>
        <v>12</v>
      </c>
      <c r="K900" s="702">
        <f t="shared" si="121"/>
        <v>8.4403024441709155E-3</v>
      </c>
      <c r="L900" s="151">
        <f t="shared" si="116"/>
        <v>36.136732899595565</v>
      </c>
      <c r="M900" s="151">
        <f t="shared" si="122"/>
        <v>7.9500812379110242</v>
      </c>
      <c r="N900" s="151">
        <v>6.5699437851342903</v>
      </c>
      <c r="O900" s="151">
        <v>14.161504453975585</v>
      </c>
      <c r="P900" s="794">
        <v>10.25408</v>
      </c>
      <c r="Q900" s="151">
        <f t="shared" ref="Q900:Q963" si="126">P900*1.219</f>
        <v>12.499723520000002</v>
      </c>
      <c r="R900" s="725">
        <f t="shared" si="120"/>
        <v>0.12278615987001645</v>
      </c>
      <c r="S900" s="146"/>
      <c r="T900" s="165">
        <f t="shared" si="123"/>
        <v>17.431936</v>
      </c>
      <c r="U900" s="165">
        <v>10.25408</v>
      </c>
    </row>
    <row r="901" spans="1:21" x14ac:dyDescent="0.3">
      <c r="A901" s="286">
        <v>120</v>
      </c>
      <c r="B901" s="321" t="s">
        <v>1342</v>
      </c>
      <c r="C901" s="146">
        <v>122.5</v>
      </c>
      <c r="F901" s="146">
        <f t="shared" si="124"/>
        <v>122.5</v>
      </c>
      <c r="G901" s="146">
        <v>4</v>
      </c>
      <c r="J901" s="146">
        <f t="shared" si="125"/>
        <v>4</v>
      </c>
      <c r="K901" s="702">
        <f t="shared" si="121"/>
        <v>2.8134341480569721E-3</v>
      </c>
      <c r="L901" s="151">
        <f t="shared" si="116"/>
        <v>12.045577633198523</v>
      </c>
      <c r="M901" s="151">
        <f t="shared" si="122"/>
        <v>2.6500270793036749</v>
      </c>
      <c r="N901" s="151">
        <v>2.1899812617114303</v>
      </c>
      <c r="O901" s="151">
        <v>4.720501484658528</v>
      </c>
      <c r="P901" s="794">
        <v>3.418026666666667</v>
      </c>
      <c r="Q901" s="151">
        <f t="shared" si="126"/>
        <v>4.1665745066666675</v>
      </c>
      <c r="R901" s="725">
        <f t="shared" si="120"/>
        <v>0.1864010846026726</v>
      </c>
      <c r="S901" s="146"/>
      <c r="T901" s="165">
        <f t="shared" si="123"/>
        <v>5.8106453333333334</v>
      </c>
      <c r="U901" s="165">
        <v>3.418026666666667</v>
      </c>
    </row>
    <row r="902" spans="1:21" x14ac:dyDescent="0.3">
      <c r="A902" s="286">
        <v>121</v>
      </c>
      <c r="B902" s="321" t="s">
        <v>1344</v>
      </c>
      <c r="C902" s="146">
        <v>245.6</v>
      </c>
      <c r="D902" s="146">
        <v>29.9</v>
      </c>
      <c r="F902" s="146">
        <f t="shared" si="124"/>
        <v>275.5</v>
      </c>
      <c r="G902" s="146">
        <v>5</v>
      </c>
      <c r="H902" s="146">
        <v>1</v>
      </c>
      <c r="J902" s="146">
        <f t="shared" si="125"/>
        <v>6</v>
      </c>
      <c r="K902" s="702">
        <f t="shared" si="121"/>
        <v>4.2201512220854578E-3</v>
      </c>
      <c r="L902" s="151">
        <f t="shared" si="116"/>
        <v>18.068366449797782</v>
      </c>
      <c r="M902" s="151">
        <f t="shared" si="122"/>
        <v>3.9750406189555121</v>
      </c>
      <c r="N902" s="151">
        <v>3.2849718925671452</v>
      </c>
      <c r="O902" s="151">
        <v>7.0807522269877925</v>
      </c>
      <c r="P902" s="794">
        <v>5.12704</v>
      </c>
      <c r="Q902" s="151">
        <f t="shared" si="126"/>
        <v>6.2498617600000008</v>
      </c>
      <c r="R902" s="725">
        <f t="shared" si="120"/>
        <v>0.12432377239833425</v>
      </c>
      <c r="S902" s="146"/>
      <c r="T902" s="165">
        <f t="shared" si="123"/>
        <v>8.7159680000000002</v>
      </c>
      <c r="U902" s="165">
        <v>3.418026666666667</v>
      </c>
    </row>
    <row r="903" spans="1:21" x14ac:dyDescent="0.3">
      <c r="A903" s="286">
        <v>122</v>
      </c>
      <c r="B903" s="321" t="s">
        <v>1345</v>
      </c>
      <c r="C903" s="146">
        <v>189.1</v>
      </c>
      <c r="F903" s="146">
        <f t="shared" si="124"/>
        <v>189.1</v>
      </c>
      <c r="G903" s="146">
        <v>6</v>
      </c>
      <c r="J903" s="146">
        <f t="shared" si="125"/>
        <v>6</v>
      </c>
      <c r="K903" s="702">
        <f t="shared" si="121"/>
        <v>4.2201512220854578E-3</v>
      </c>
      <c r="L903" s="151">
        <f t="shared" ref="L903:L966" si="127">K903*4281.45</f>
        <v>18.068366449797782</v>
      </c>
      <c r="M903" s="151">
        <f t="shared" si="122"/>
        <v>3.9750406189555121</v>
      </c>
      <c r="N903" s="151">
        <v>3.2849718925671452</v>
      </c>
      <c r="O903" s="151">
        <v>7.0807522269877925</v>
      </c>
      <c r="P903" s="794">
        <v>5.12704</v>
      </c>
      <c r="Q903" s="151">
        <f t="shared" si="126"/>
        <v>6.2498617600000008</v>
      </c>
      <c r="R903" s="725">
        <f t="shared" si="120"/>
        <v>0.18112744207160808</v>
      </c>
      <c r="S903" s="146"/>
      <c r="T903" s="165">
        <f t="shared" si="123"/>
        <v>8.7159680000000002</v>
      </c>
      <c r="U903" s="165">
        <v>2.56352</v>
      </c>
    </row>
    <row r="904" spans="1:21" x14ac:dyDescent="0.3">
      <c r="A904" s="286">
        <v>123</v>
      </c>
      <c r="B904" s="321" t="s">
        <v>1346</v>
      </c>
      <c r="C904" s="146">
        <v>590.4</v>
      </c>
      <c r="F904" s="146">
        <f t="shared" si="124"/>
        <v>590.4</v>
      </c>
      <c r="G904" s="146">
        <v>15</v>
      </c>
      <c r="J904" s="146">
        <f t="shared" si="125"/>
        <v>15</v>
      </c>
      <c r="K904" s="702">
        <f t="shared" si="121"/>
        <v>1.0550378055213645E-2</v>
      </c>
      <c r="L904" s="151">
        <f t="shared" si="127"/>
        <v>45.170916124494461</v>
      </c>
      <c r="M904" s="151">
        <f t="shared" si="122"/>
        <v>9.9376015473887822</v>
      </c>
      <c r="N904" s="151">
        <v>8.2124297314178616</v>
      </c>
      <c r="O904" s="151">
        <v>17.70188056746948</v>
      </c>
      <c r="P904" s="794">
        <v>28.817599999999999</v>
      </c>
      <c r="Q904" s="151">
        <f t="shared" si="126"/>
        <v>35.128654400000002</v>
      </c>
      <c r="R904" s="725">
        <f t="shared" si="120"/>
        <v>0.17213414335933727</v>
      </c>
      <c r="S904" s="146"/>
      <c r="T904" s="165">
        <f t="shared" si="123"/>
        <v>48.989919999999998</v>
      </c>
      <c r="U904" s="165">
        <v>3.418026666666667</v>
      </c>
    </row>
    <row r="905" spans="1:21" x14ac:dyDescent="0.3">
      <c r="A905" s="286">
        <v>124</v>
      </c>
      <c r="B905" s="321" t="s">
        <v>1347</v>
      </c>
      <c r="C905" s="146">
        <v>761.4</v>
      </c>
      <c r="F905" s="146">
        <f t="shared" si="124"/>
        <v>761.4</v>
      </c>
      <c r="G905" s="146">
        <v>22</v>
      </c>
      <c r="J905" s="146">
        <f t="shared" si="125"/>
        <v>22</v>
      </c>
      <c r="K905" s="702">
        <f t="shared" si="121"/>
        <v>1.5473887814313346E-2</v>
      </c>
      <c r="L905" s="151">
        <f t="shared" si="127"/>
        <v>66.25067698259187</v>
      </c>
      <c r="M905" s="151">
        <f t="shared" si="122"/>
        <v>14.575148936170212</v>
      </c>
      <c r="N905" s="151">
        <v>12.044896939412865</v>
      </c>
      <c r="O905" s="151">
        <v>25.962758165621906</v>
      </c>
      <c r="P905" s="794">
        <v>42.265813333333327</v>
      </c>
      <c r="Q905" s="151">
        <f t="shared" si="126"/>
        <v>51.522026453333332</v>
      </c>
      <c r="R905" s="725">
        <f t="shared" si="120"/>
        <v>0.1957635899891218</v>
      </c>
      <c r="S905" s="146"/>
      <c r="T905" s="165">
        <f t="shared" si="123"/>
        <v>71.851882666666654</v>
      </c>
      <c r="U905" s="165">
        <v>68.360533333333336</v>
      </c>
    </row>
    <row r="906" spans="1:21" x14ac:dyDescent="0.3">
      <c r="A906" s="286">
        <v>125</v>
      </c>
      <c r="B906" s="321" t="s">
        <v>1348</v>
      </c>
      <c r="C906" s="146">
        <v>538.82000000000005</v>
      </c>
      <c r="E906" s="146">
        <v>38.299999999999997</v>
      </c>
      <c r="F906" s="146">
        <f t="shared" si="124"/>
        <v>577.12</v>
      </c>
      <c r="G906" s="146">
        <v>17</v>
      </c>
      <c r="I906" s="146">
        <v>1</v>
      </c>
      <c r="J906" s="146">
        <f t="shared" si="125"/>
        <v>18</v>
      </c>
      <c r="K906" s="702">
        <f t="shared" si="121"/>
        <v>1.2660453666256375E-2</v>
      </c>
      <c r="L906" s="151">
        <f t="shared" si="127"/>
        <v>54.205099349393357</v>
      </c>
      <c r="M906" s="151">
        <f t="shared" si="122"/>
        <v>11.925121856866539</v>
      </c>
      <c r="N906" s="151">
        <v>9.8549156777014364</v>
      </c>
      <c r="O906" s="151">
        <v>21.242256680963376</v>
      </c>
      <c r="P906" s="794">
        <v>15.381120000000001</v>
      </c>
      <c r="Q906" s="151">
        <f t="shared" si="126"/>
        <v>18.749585280000002</v>
      </c>
      <c r="R906" s="725">
        <f t="shared" ref="R906:R969" si="128">(P906+O906+M906+L906)/F906</f>
        <v>0.178045463486317</v>
      </c>
      <c r="S906" s="146"/>
      <c r="T906" s="165">
        <f t="shared" si="123"/>
        <v>26.147904</v>
      </c>
      <c r="U906" s="165">
        <v>2.56352</v>
      </c>
    </row>
    <row r="907" spans="1:21" x14ac:dyDescent="0.3">
      <c r="A907" s="286">
        <v>126</v>
      </c>
      <c r="B907" s="321" t="s">
        <v>1349</v>
      </c>
      <c r="C907" s="146">
        <v>102.8</v>
      </c>
      <c r="E907" s="153">
        <v>34</v>
      </c>
      <c r="F907" s="146">
        <f t="shared" si="124"/>
        <v>136.80000000000001</v>
      </c>
      <c r="G907" s="146">
        <v>3</v>
      </c>
      <c r="I907" s="146">
        <v>1</v>
      </c>
      <c r="J907" s="146">
        <f t="shared" si="125"/>
        <v>4</v>
      </c>
      <c r="K907" s="702">
        <f t="shared" si="121"/>
        <v>2.8134341480569721E-3</v>
      </c>
      <c r="L907" s="151">
        <f t="shared" si="127"/>
        <v>12.045577633198523</v>
      </c>
      <c r="M907" s="151">
        <f t="shared" ref="M907:M970" si="129">L907*0.22</f>
        <v>2.6500270793036749</v>
      </c>
      <c r="N907" s="151">
        <v>2.1899812617114303</v>
      </c>
      <c r="O907" s="151">
        <v>4.720501484658528</v>
      </c>
      <c r="P907" s="794">
        <v>3.418026666666667</v>
      </c>
      <c r="Q907" s="151">
        <f t="shared" si="126"/>
        <v>4.1665745066666675</v>
      </c>
      <c r="R907" s="725">
        <f t="shared" si="128"/>
        <v>0.16691617590517099</v>
      </c>
      <c r="S907" s="146"/>
      <c r="T907" s="165">
        <f t="shared" si="123"/>
        <v>5.8106453333333334</v>
      </c>
      <c r="U907" s="165">
        <v>0.85450666666666675</v>
      </c>
    </row>
    <row r="908" spans="1:21" x14ac:dyDescent="0.3">
      <c r="A908" s="286">
        <v>127</v>
      </c>
      <c r="B908" s="321" t="s">
        <v>1350</v>
      </c>
      <c r="C908" s="146">
        <v>578</v>
      </c>
      <c r="F908" s="146">
        <f t="shared" si="124"/>
        <v>578</v>
      </c>
      <c r="G908" s="146">
        <v>16</v>
      </c>
      <c r="J908" s="146">
        <f t="shared" si="125"/>
        <v>16</v>
      </c>
      <c r="K908" s="702">
        <f t="shared" si="121"/>
        <v>1.1253736592227889E-2</v>
      </c>
      <c r="L908" s="151">
        <f t="shared" si="127"/>
        <v>48.182310532794091</v>
      </c>
      <c r="M908" s="151">
        <f t="shared" si="129"/>
        <v>10.600108317214699</v>
      </c>
      <c r="N908" s="151">
        <v>8.759925046845721</v>
      </c>
      <c r="O908" s="151">
        <v>18.882005938634112</v>
      </c>
      <c r="P908" s="794">
        <v>13.672106666666668</v>
      </c>
      <c r="Q908" s="151">
        <f t="shared" si="126"/>
        <v>16.66629802666667</v>
      </c>
      <c r="R908" s="725">
        <f t="shared" si="128"/>
        <v>0.15802168071852868</v>
      </c>
      <c r="S908" s="146"/>
      <c r="T908" s="165">
        <f t="shared" si="123"/>
        <v>23.242581333333334</v>
      </c>
      <c r="U908" s="165">
        <v>1.7090133333333335</v>
      </c>
    </row>
    <row r="909" spans="1:21" x14ac:dyDescent="0.3">
      <c r="A909" s="286">
        <v>128</v>
      </c>
      <c r="B909" s="321" t="s">
        <v>1351</v>
      </c>
      <c r="C909" s="146">
        <v>150</v>
      </c>
      <c r="F909" s="146">
        <f t="shared" si="124"/>
        <v>150</v>
      </c>
      <c r="G909" s="146">
        <v>5</v>
      </c>
      <c r="J909" s="146">
        <f t="shared" si="125"/>
        <v>5</v>
      </c>
      <c r="K909" s="702">
        <f t="shared" si="121"/>
        <v>3.5167926850712154E-3</v>
      </c>
      <c r="L909" s="151">
        <f t="shared" si="127"/>
        <v>15.056972041498154</v>
      </c>
      <c r="M909" s="151">
        <f t="shared" si="129"/>
        <v>3.3125338491295939</v>
      </c>
      <c r="N909" s="151">
        <v>2.7374765771392875</v>
      </c>
      <c r="O909" s="151">
        <v>5.9006268558231607</v>
      </c>
      <c r="P909" s="794">
        <v>4.2725333333333335</v>
      </c>
      <c r="Q909" s="151">
        <f t="shared" si="126"/>
        <v>5.2082181333333342</v>
      </c>
      <c r="R909" s="725">
        <f t="shared" si="128"/>
        <v>0.19028444053189494</v>
      </c>
      <c r="S909" s="146"/>
      <c r="T909" s="165">
        <f t="shared" si="123"/>
        <v>7.2633066666666668</v>
      </c>
      <c r="U909" s="165">
        <v>0.85450666666666675</v>
      </c>
    </row>
    <row r="910" spans="1:21" x14ac:dyDescent="0.3">
      <c r="A910" s="286">
        <v>129</v>
      </c>
      <c r="B910" s="321" t="s">
        <v>1352</v>
      </c>
      <c r="C910" s="146">
        <v>106.6</v>
      </c>
      <c r="F910" s="146">
        <f t="shared" si="124"/>
        <v>106.6</v>
      </c>
      <c r="G910" s="146">
        <v>3</v>
      </c>
      <c r="J910" s="146">
        <f t="shared" si="125"/>
        <v>3</v>
      </c>
      <c r="K910" s="702">
        <f t="shared" ref="K910:K973" si="130">4/5687*J910</f>
        <v>2.1100756110427289E-3</v>
      </c>
      <c r="L910" s="151">
        <f t="shared" si="127"/>
        <v>9.0341832248988911</v>
      </c>
      <c r="M910" s="151">
        <f t="shared" si="129"/>
        <v>1.987520309477756</v>
      </c>
      <c r="N910" s="151">
        <v>1.6424859462835726</v>
      </c>
      <c r="O910" s="151">
        <v>3.5403761134938962</v>
      </c>
      <c r="P910" s="794">
        <v>2.56352</v>
      </c>
      <c r="Q910" s="151">
        <f t="shared" si="126"/>
        <v>3.1249308800000004</v>
      </c>
      <c r="R910" s="725">
        <f t="shared" si="128"/>
        <v>0.16065290476426403</v>
      </c>
      <c r="S910" s="146"/>
      <c r="T910" s="165">
        <f t="shared" si="123"/>
        <v>4.3579840000000001</v>
      </c>
      <c r="U910" s="165">
        <v>20.746559999999999</v>
      </c>
    </row>
    <row r="911" spans="1:21" x14ac:dyDescent="0.3">
      <c r="A911" s="286">
        <v>130</v>
      </c>
      <c r="B911" s="321" t="s">
        <v>1353</v>
      </c>
      <c r="C911" s="146">
        <v>128.4</v>
      </c>
      <c r="F911" s="146">
        <f t="shared" si="124"/>
        <v>128.4</v>
      </c>
      <c r="G911" s="146">
        <v>4</v>
      </c>
      <c r="J911" s="146">
        <f t="shared" si="125"/>
        <v>4</v>
      </c>
      <c r="K911" s="702">
        <f t="shared" si="130"/>
        <v>2.8134341480569721E-3</v>
      </c>
      <c r="L911" s="151">
        <f t="shared" si="127"/>
        <v>12.045577633198523</v>
      </c>
      <c r="M911" s="151">
        <f t="shared" si="129"/>
        <v>2.6500270793036749</v>
      </c>
      <c r="N911" s="151">
        <v>2.1899812617114303</v>
      </c>
      <c r="O911" s="151">
        <v>4.720501484658528</v>
      </c>
      <c r="P911" s="794">
        <v>3.418026666666667</v>
      </c>
      <c r="Q911" s="151">
        <f t="shared" si="126"/>
        <v>4.1665745066666675</v>
      </c>
      <c r="R911" s="725">
        <f t="shared" si="128"/>
        <v>0.17783592573074292</v>
      </c>
      <c r="S911" s="146"/>
      <c r="T911" s="165">
        <f t="shared" si="123"/>
        <v>5.8106453333333334</v>
      </c>
      <c r="U911" s="165">
        <v>0.85450666666666675</v>
      </c>
    </row>
    <row r="912" spans="1:21" x14ac:dyDescent="0.3">
      <c r="A912" s="286">
        <v>131</v>
      </c>
      <c r="B912" s="321" t="s">
        <v>1354</v>
      </c>
      <c r="C912" s="146">
        <v>221.8</v>
      </c>
      <c r="E912" s="146">
        <v>34.700000000000003</v>
      </c>
      <c r="F912" s="146">
        <f t="shared" si="124"/>
        <v>256.5</v>
      </c>
      <c r="G912" s="146">
        <v>5</v>
      </c>
      <c r="I912" s="146">
        <v>1</v>
      </c>
      <c r="J912" s="146">
        <f t="shared" si="125"/>
        <v>6</v>
      </c>
      <c r="K912" s="702">
        <f t="shared" si="130"/>
        <v>4.2201512220854578E-3</v>
      </c>
      <c r="L912" s="151">
        <f t="shared" si="127"/>
        <v>18.068366449797782</v>
      </c>
      <c r="M912" s="151">
        <f t="shared" si="129"/>
        <v>3.9750406189555121</v>
      </c>
      <c r="N912" s="151">
        <v>3.2849718925671452</v>
      </c>
      <c r="O912" s="151">
        <v>7.0807522269877925</v>
      </c>
      <c r="P912" s="794">
        <v>5.12704</v>
      </c>
      <c r="Q912" s="151">
        <f t="shared" si="126"/>
        <v>6.2498617600000008</v>
      </c>
      <c r="R912" s="725">
        <f t="shared" si="128"/>
        <v>0.13353294072413679</v>
      </c>
      <c r="S912" s="146"/>
      <c r="T912" s="165">
        <f t="shared" si="123"/>
        <v>8.7159680000000002</v>
      </c>
      <c r="U912" s="165">
        <v>115.2704</v>
      </c>
    </row>
    <row r="913" spans="1:21" x14ac:dyDescent="0.3">
      <c r="A913" s="286">
        <v>132</v>
      </c>
      <c r="B913" s="321" t="s">
        <v>1355</v>
      </c>
      <c r="C913" s="146">
        <v>142.1</v>
      </c>
      <c r="F913" s="146">
        <f t="shared" si="124"/>
        <v>142.1</v>
      </c>
      <c r="G913" s="146">
        <v>4</v>
      </c>
      <c r="J913" s="146">
        <f t="shared" si="125"/>
        <v>4</v>
      </c>
      <c r="K913" s="702">
        <f t="shared" si="130"/>
        <v>2.8134341480569721E-3</v>
      </c>
      <c r="L913" s="151">
        <f t="shared" si="127"/>
        <v>12.045577633198523</v>
      </c>
      <c r="M913" s="151">
        <f t="shared" si="129"/>
        <v>2.6500270793036749</v>
      </c>
      <c r="N913" s="151">
        <v>2.1899812617114303</v>
      </c>
      <c r="O913" s="151">
        <v>4.720501484658528</v>
      </c>
      <c r="P913" s="794">
        <v>3.418026666666667</v>
      </c>
      <c r="Q913" s="151">
        <f t="shared" si="126"/>
        <v>4.1665745066666675</v>
      </c>
      <c r="R913" s="725">
        <f t="shared" si="128"/>
        <v>0.16069059017471776</v>
      </c>
      <c r="S913" s="146"/>
      <c r="T913" s="165">
        <f t="shared" si="123"/>
        <v>5.8106453333333334</v>
      </c>
      <c r="U913" s="165">
        <v>115.2704</v>
      </c>
    </row>
    <row r="914" spans="1:21" x14ac:dyDescent="0.3">
      <c r="A914" s="286">
        <v>133</v>
      </c>
      <c r="B914" s="321" t="s">
        <v>1356</v>
      </c>
      <c r="C914" s="146">
        <v>259.7</v>
      </c>
      <c r="F914" s="146">
        <f t="shared" si="124"/>
        <v>259.7</v>
      </c>
      <c r="G914" s="146">
        <v>8</v>
      </c>
      <c r="J914" s="146">
        <f t="shared" si="125"/>
        <v>8</v>
      </c>
      <c r="K914" s="702">
        <f t="shared" si="130"/>
        <v>5.6268682961139443E-3</v>
      </c>
      <c r="L914" s="151">
        <f t="shared" si="127"/>
        <v>24.091155266397045</v>
      </c>
      <c r="M914" s="151">
        <f t="shared" si="129"/>
        <v>5.3000541586073497</v>
      </c>
      <c r="N914" s="151">
        <v>4.3799625234228605</v>
      </c>
      <c r="O914" s="151">
        <v>9.4410029693170561</v>
      </c>
      <c r="P914" s="794">
        <v>6.836053333333334</v>
      </c>
      <c r="Q914" s="151">
        <f t="shared" si="126"/>
        <v>8.333149013333335</v>
      </c>
      <c r="R914" s="725">
        <f t="shared" si="128"/>
        <v>0.17585007981384207</v>
      </c>
      <c r="S914" s="146"/>
      <c r="T914" s="165">
        <f t="shared" si="123"/>
        <v>11.621290666666667</v>
      </c>
      <c r="U914" s="165">
        <v>0.85450666666666675</v>
      </c>
    </row>
    <row r="915" spans="1:21" x14ac:dyDescent="0.3">
      <c r="A915" s="286">
        <v>134</v>
      </c>
      <c r="B915" s="321" t="s">
        <v>1357</v>
      </c>
      <c r="C915" s="146">
        <v>204.3</v>
      </c>
      <c r="E915" s="146">
        <v>105.1</v>
      </c>
      <c r="F915" s="146">
        <f t="shared" si="124"/>
        <v>309.39999999999998</v>
      </c>
      <c r="G915" s="146">
        <v>4</v>
      </c>
      <c r="I915" s="146">
        <v>1</v>
      </c>
      <c r="J915" s="146">
        <f t="shared" si="125"/>
        <v>5</v>
      </c>
      <c r="K915" s="702">
        <f t="shared" si="130"/>
        <v>3.5167926850712154E-3</v>
      </c>
      <c r="L915" s="151">
        <f t="shared" si="127"/>
        <v>15.056972041498154</v>
      </c>
      <c r="M915" s="151">
        <f t="shared" si="129"/>
        <v>3.3125338491295939</v>
      </c>
      <c r="N915" s="151">
        <v>2.7374765771392875</v>
      </c>
      <c r="O915" s="151">
        <v>5.9006268558231607</v>
      </c>
      <c r="P915" s="794">
        <v>4.2725333333333335</v>
      </c>
      <c r="Q915" s="151">
        <f t="shared" si="126"/>
        <v>5.2082181333333342</v>
      </c>
      <c r="R915" s="725">
        <f t="shared" si="128"/>
        <v>9.2251668001888304E-2</v>
      </c>
      <c r="S915" s="146"/>
      <c r="T915" s="165">
        <f t="shared" si="123"/>
        <v>7.2633066666666668</v>
      </c>
      <c r="U915" s="165">
        <v>406.34623999999997</v>
      </c>
    </row>
    <row r="916" spans="1:21" x14ac:dyDescent="0.3">
      <c r="A916" s="286">
        <v>135</v>
      </c>
      <c r="B916" s="321" t="s">
        <v>1358</v>
      </c>
      <c r="C916" s="146">
        <v>432.1</v>
      </c>
      <c r="F916" s="146">
        <f t="shared" si="124"/>
        <v>432.1</v>
      </c>
      <c r="G916" s="146">
        <v>12</v>
      </c>
      <c r="J916" s="146">
        <f t="shared" si="125"/>
        <v>12</v>
      </c>
      <c r="K916" s="702">
        <f t="shared" si="130"/>
        <v>8.4403024441709155E-3</v>
      </c>
      <c r="L916" s="151">
        <f t="shared" si="127"/>
        <v>36.136732899595565</v>
      </c>
      <c r="M916" s="151">
        <f t="shared" si="129"/>
        <v>7.9500812379110242</v>
      </c>
      <c r="N916" s="151">
        <v>6.5699437851342903</v>
      </c>
      <c r="O916" s="151">
        <v>14.161504453975585</v>
      </c>
      <c r="P916" s="794">
        <v>10.25408</v>
      </c>
      <c r="Q916" s="151">
        <f t="shared" si="126"/>
        <v>12.499723520000002</v>
      </c>
      <c r="R916" s="725">
        <f t="shared" si="128"/>
        <v>0.1585336695012316</v>
      </c>
      <c r="S916" s="146"/>
      <c r="T916" s="165">
        <f t="shared" si="123"/>
        <v>17.431936</v>
      </c>
      <c r="U916" s="165">
        <v>0.85450666666666675</v>
      </c>
    </row>
    <row r="917" spans="1:21" x14ac:dyDescent="0.3">
      <c r="A917" s="286">
        <v>136</v>
      </c>
      <c r="B917" s="321" t="s">
        <v>1359</v>
      </c>
      <c r="C917" s="146">
        <v>164.2</v>
      </c>
      <c r="E917" s="146">
        <v>77.7</v>
      </c>
      <c r="F917" s="146">
        <f t="shared" si="124"/>
        <v>241.89999999999998</v>
      </c>
      <c r="G917" s="146">
        <v>4</v>
      </c>
      <c r="I917" s="146">
        <v>1</v>
      </c>
      <c r="J917" s="146">
        <f t="shared" si="125"/>
        <v>5</v>
      </c>
      <c r="K917" s="702">
        <f t="shared" si="130"/>
        <v>3.5167926850712154E-3</v>
      </c>
      <c r="L917" s="151">
        <f t="shared" si="127"/>
        <v>15.056972041498154</v>
      </c>
      <c r="M917" s="151">
        <f t="shared" si="129"/>
        <v>3.3125338491295939</v>
      </c>
      <c r="N917" s="151">
        <v>2.7374765771392875</v>
      </c>
      <c r="O917" s="151">
        <v>5.9006268558231607</v>
      </c>
      <c r="P917" s="794">
        <v>4.2725333333333335</v>
      </c>
      <c r="Q917" s="151">
        <f t="shared" si="126"/>
        <v>5.2082181333333342</v>
      </c>
      <c r="R917" s="725">
        <f t="shared" si="128"/>
        <v>0.11799365886640861</v>
      </c>
      <c r="S917" s="146"/>
      <c r="T917" s="165">
        <f t="shared" si="123"/>
        <v>7.2633066666666668</v>
      </c>
      <c r="U917" s="165">
        <v>7.6905600000000005</v>
      </c>
    </row>
    <row r="918" spans="1:21" x14ac:dyDescent="0.3">
      <c r="A918" s="286">
        <v>137</v>
      </c>
      <c r="B918" s="321" t="s">
        <v>1360</v>
      </c>
      <c r="C918" s="146">
        <v>278.3</v>
      </c>
      <c r="F918" s="146">
        <f t="shared" si="124"/>
        <v>278.3</v>
      </c>
      <c r="G918" s="146">
        <v>5</v>
      </c>
      <c r="J918" s="146">
        <f t="shared" si="125"/>
        <v>5</v>
      </c>
      <c r="K918" s="702">
        <f t="shared" si="130"/>
        <v>3.5167926850712154E-3</v>
      </c>
      <c r="L918" s="151">
        <f t="shared" si="127"/>
        <v>15.056972041498154</v>
      </c>
      <c r="M918" s="151">
        <f t="shared" si="129"/>
        <v>3.3125338491295939</v>
      </c>
      <c r="N918" s="151">
        <v>2.7374765771392875</v>
      </c>
      <c r="O918" s="151">
        <v>5.9006268558231607</v>
      </c>
      <c r="P918" s="794">
        <v>4.2725333333333335</v>
      </c>
      <c r="Q918" s="151">
        <f t="shared" si="126"/>
        <v>5.2082181333333342</v>
      </c>
      <c r="R918" s="725">
        <f t="shared" si="128"/>
        <v>0.10256078361402889</v>
      </c>
      <c r="S918" s="146"/>
      <c r="T918" s="165">
        <f t="shared" si="123"/>
        <v>7.2633066666666668</v>
      </c>
      <c r="U918" s="165">
        <v>15.381120000000001</v>
      </c>
    </row>
    <row r="919" spans="1:21" x14ac:dyDescent="0.3">
      <c r="A919" s="286">
        <v>138</v>
      </c>
      <c r="B919" s="321" t="s">
        <v>1361</v>
      </c>
      <c r="C919" s="153">
        <v>150</v>
      </c>
      <c r="F919" s="146">
        <f t="shared" si="124"/>
        <v>150</v>
      </c>
      <c r="G919" s="146">
        <v>4</v>
      </c>
      <c r="J919" s="146">
        <f t="shared" si="125"/>
        <v>4</v>
      </c>
      <c r="K919" s="702">
        <f t="shared" si="130"/>
        <v>2.8134341480569721E-3</v>
      </c>
      <c r="L919" s="151">
        <f t="shared" si="127"/>
        <v>12.045577633198523</v>
      </c>
      <c r="M919" s="151">
        <f t="shared" si="129"/>
        <v>2.6500270793036749</v>
      </c>
      <c r="N919" s="151">
        <v>2.1899812617114303</v>
      </c>
      <c r="O919" s="151">
        <v>4.720501484658528</v>
      </c>
      <c r="P919" s="794">
        <v>3.418026666666667</v>
      </c>
      <c r="Q919" s="151">
        <f t="shared" si="126"/>
        <v>4.1665745066666675</v>
      </c>
      <c r="R919" s="725">
        <f t="shared" si="128"/>
        <v>0.15222755242551594</v>
      </c>
      <c r="S919" s="146"/>
      <c r="T919" s="165">
        <f t="shared" si="123"/>
        <v>5.8106453333333334</v>
      </c>
      <c r="U919" s="165">
        <v>5.9815466666666666</v>
      </c>
    </row>
    <row r="920" spans="1:21" x14ac:dyDescent="0.3">
      <c r="A920" s="286">
        <v>139</v>
      </c>
      <c r="B920" s="321" t="s">
        <v>1362</v>
      </c>
      <c r="C920" s="146">
        <v>140.6</v>
      </c>
      <c r="F920" s="146">
        <f t="shared" si="124"/>
        <v>140.6</v>
      </c>
      <c r="G920" s="146">
        <v>4</v>
      </c>
      <c r="J920" s="146">
        <f t="shared" si="125"/>
        <v>4</v>
      </c>
      <c r="K920" s="702">
        <f t="shared" si="130"/>
        <v>2.8134341480569721E-3</v>
      </c>
      <c r="L920" s="151">
        <f t="shared" si="127"/>
        <v>12.045577633198523</v>
      </c>
      <c r="M920" s="151">
        <f t="shared" si="129"/>
        <v>2.6500270793036749</v>
      </c>
      <c r="N920" s="151">
        <v>2.1899812617114303</v>
      </c>
      <c r="O920" s="151">
        <v>4.720501484658528</v>
      </c>
      <c r="P920" s="794">
        <v>3.418026666666667</v>
      </c>
      <c r="Q920" s="151">
        <f t="shared" si="126"/>
        <v>4.1665745066666675</v>
      </c>
      <c r="R920" s="725">
        <f t="shared" si="128"/>
        <v>0.16240492790773395</v>
      </c>
      <c r="S920" s="146"/>
      <c r="T920" s="165">
        <f t="shared" si="123"/>
        <v>5.8106453333333334</v>
      </c>
      <c r="U920" s="165">
        <v>6.836053333333334</v>
      </c>
    </row>
    <row r="921" spans="1:21" x14ac:dyDescent="0.3">
      <c r="A921" s="286">
        <v>140</v>
      </c>
      <c r="B921" s="321" t="s">
        <v>1363</v>
      </c>
      <c r="C921" s="146">
        <v>209.1</v>
      </c>
      <c r="F921" s="146">
        <f t="shared" si="124"/>
        <v>209.1</v>
      </c>
      <c r="G921" s="146">
        <v>9</v>
      </c>
      <c r="J921" s="146">
        <f t="shared" si="125"/>
        <v>9</v>
      </c>
      <c r="K921" s="702">
        <f t="shared" si="130"/>
        <v>6.3302268331281875E-3</v>
      </c>
      <c r="L921" s="151">
        <f t="shared" si="127"/>
        <v>27.102549674696679</v>
      </c>
      <c r="M921" s="151">
        <f t="shared" si="129"/>
        <v>5.9625609284332697</v>
      </c>
      <c r="N921" s="151">
        <v>4.9274578388507182</v>
      </c>
      <c r="O921" s="151">
        <v>10.621128340481688</v>
      </c>
      <c r="P921" s="794">
        <v>7.6905600000000005</v>
      </c>
      <c r="Q921" s="151">
        <f t="shared" si="126"/>
        <v>9.3747926400000008</v>
      </c>
      <c r="R921" s="725">
        <f t="shared" si="128"/>
        <v>0.24570444258063909</v>
      </c>
      <c r="S921" s="146"/>
      <c r="T921" s="165">
        <f t="shared" si="123"/>
        <v>13.073952</v>
      </c>
      <c r="U921" s="165">
        <v>5.9756799999999997</v>
      </c>
    </row>
    <row r="922" spans="1:21" x14ac:dyDescent="0.3">
      <c r="A922" s="286">
        <v>141</v>
      </c>
      <c r="B922" s="321" t="s">
        <v>1364</v>
      </c>
      <c r="C922" s="146">
        <v>463.5</v>
      </c>
      <c r="F922" s="146">
        <f t="shared" si="124"/>
        <v>463.5</v>
      </c>
      <c r="G922" s="146">
        <v>8</v>
      </c>
      <c r="J922" s="146">
        <f t="shared" si="125"/>
        <v>8</v>
      </c>
      <c r="K922" s="702">
        <f t="shared" si="130"/>
        <v>5.6268682961139443E-3</v>
      </c>
      <c r="L922" s="151">
        <f t="shared" si="127"/>
        <v>24.091155266397045</v>
      </c>
      <c r="M922" s="151">
        <f t="shared" si="129"/>
        <v>5.3000541586073497</v>
      </c>
      <c r="N922" s="151">
        <v>4.3799625234228605</v>
      </c>
      <c r="O922" s="151">
        <v>9.4410029693170561</v>
      </c>
      <c r="P922" s="794">
        <v>15.369386666666665</v>
      </c>
      <c r="Q922" s="151">
        <f t="shared" si="126"/>
        <v>18.735282346666665</v>
      </c>
      <c r="R922" s="725">
        <f t="shared" si="128"/>
        <v>0.11693980379932711</v>
      </c>
      <c r="S922" s="146"/>
      <c r="T922" s="165">
        <f t="shared" si="123"/>
        <v>26.127957333333331</v>
      </c>
      <c r="U922" s="165">
        <v>4.2725333333333335</v>
      </c>
    </row>
    <row r="923" spans="1:21" x14ac:dyDescent="0.3">
      <c r="A923" s="286">
        <v>142</v>
      </c>
      <c r="B923" s="321" t="s">
        <v>1365</v>
      </c>
      <c r="C923" s="146">
        <v>126</v>
      </c>
      <c r="F923" s="146">
        <f t="shared" si="124"/>
        <v>126</v>
      </c>
      <c r="G923" s="146">
        <v>4</v>
      </c>
      <c r="J923" s="146">
        <f t="shared" si="125"/>
        <v>4</v>
      </c>
      <c r="K923" s="702">
        <f t="shared" si="130"/>
        <v>2.8134341480569721E-3</v>
      </c>
      <c r="L923" s="151">
        <f t="shared" si="127"/>
        <v>12.045577633198523</v>
      </c>
      <c r="M923" s="151">
        <f t="shared" si="129"/>
        <v>2.6500270793036749</v>
      </c>
      <c r="N923" s="151">
        <v>2.1899812617114303</v>
      </c>
      <c r="O923" s="151">
        <v>4.720501484658528</v>
      </c>
      <c r="P923" s="794">
        <v>3.418026666666667</v>
      </c>
      <c r="Q923" s="151">
        <f t="shared" si="126"/>
        <v>4.1665745066666675</v>
      </c>
      <c r="R923" s="725">
        <f t="shared" si="128"/>
        <v>0.1812232766970428</v>
      </c>
      <c r="S923" s="146"/>
      <c r="T923" s="165">
        <f t="shared" si="123"/>
        <v>5.8106453333333334</v>
      </c>
      <c r="U923" s="165">
        <v>13.672106666666668</v>
      </c>
    </row>
    <row r="924" spans="1:21" x14ac:dyDescent="0.3">
      <c r="A924" s="286">
        <v>143</v>
      </c>
      <c r="B924" s="321" t="s">
        <v>1366</v>
      </c>
      <c r="C924" s="146">
        <v>725.1</v>
      </c>
      <c r="F924" s="146">
        <f t="shared" si="124"/>
        <v>725.1</v>
      </c>
      <c r="G924" s="146">
        <v>19</v>
      </c>
      <c r="J924" s="146">
        <f t="shared" si="125"/>
        <v>19</v>
      </c>
      <c r="K924" s="702">
        <f t="shared" si="130"/>
        <v>1.3363812203270618E-2</v>
      </c>
      <c r="L924" s="151">
        <f t="shared" si="127"/>
        <v>57.216493757692987</v>
      </c>
      <c r="M924" s="151">
        <f t="shared" si="129"/>
        <v>12.587628626692457</v>
      </c>
      <c r="N924" s="151">
        <v>10.402410993129292</v>
      </c>
      <c r="O924" s="151">
        <v>22.422382052128011</v>
      </c>
      <c r="P924" s="794">
        <v>16.235626666666668</v>
      </c>
      <c r="Q924" s="151">
        <f t="shared" si="126"/>
        <v>19.791228906666671</v>
      </c>
      <c r="R924" s="725">
        <f t="shared" si="128"/>
        <v>0.14958230741026082</v>
      </c>
      <c r="S924" s="146"/>
      <c r="T924" s="165">
        <f t="shared" si="123"/>
        <v>27.600565333333336</v>
      </c>
      <c r="U924" s="165">
        <v>11.108586666666667</v>
      </c>
    </row>
    <row r="925" spans="1:21" x14ac:dyDescent="0.3">
      <c r="A925" s="286">
        <v>144</v>
      </c>
      <c r="B925" s="321" t="s">
        <v>2161</v>
      </c>
      <c r="C925" s="146">
        <v>466.88</v>
      </c>
      <c r="F925" s="146">
        <f t="shared" si="124"/>
        <v>466.88</v>
      </c>
      <c r="G925" s="146">
        <v>13</v>
      </c>
      <c r="J925" s="146">
        <f t="shared" si="125"/>
        <v>13</v>
      </c>
      <c r="K925" s="702">
        <f t="shared" si="130"/>
        <v>9.1436609811851588E-3</v>
      </c>
      <c r="L925" s="151">
        <f t="shared" si="127"/>
        <v>39.148127307895194</v>
      </c>
      <c r="M925" s="151">
        <f t="shared" si="129"/>
        <v>8.6125880077369423</v>
      </c>
      <c r="N925" s="151">
        <v>7.1174391005621489</v>
      </c>
      <c r="O925" s="151">
        <v>15.341629825140215</v>
      </c>
      <c r="P925" s="794">
        <v>11.108586666666667</v>
      </c>
      <c r="Q925" s="151">
        <f t="shared" si="126"/>
        <v>13.541367146666669</v>
      </c>
      <c r="R925" s="725">
        <f t="shared" si="128"/>
        <v>0.15895076209612541</v>
      </c>
      <c r="S925" s="146"/>
      <c r="T925" s="165">
        <f t="shared" si="123"/>
        <v>18.884597333333335</v>
      </c>
      <c r="U925" s="165">
        <v>11.963093333333333</v>
      </c>
    </row>
    <row r="926" spans="1:21" x14ac:dyDescent="0.3">
      <c r="A926" s="286">
        <v>145</v>
      </c>
      <c r="B926" s="321" t="s">
        <v>1367</v>
      </c>
      <c r="C926" s="146">
        <v>138.1</v>
      </c>
      <c r="F926" s="146">
        <f t="shared" si="124"/>
        <v>138.1</v>
      </c>
      <c r="G926" s="146">
        <v>4</v>
      </c>
      <c r="J926" s="146">
        <f t="shared" si="125"/>
        <v>4</v>
      </c>
      <c r="K926" s="702">
        <f t="shared" si="130"/>
        <v>2.8134341480569721E-3</v>
      </c>
      <c r="L926" s="151">
        <f t="shared" si="127"/>
        <v>12.045577633198523</v>
      </c>
      <c r="M926" s="151">
        <f t="shared" si="129"/>
        <v>2.6500270793036749</v>
      </c>
      <c r="N926" s="151">
        <v>2.1899812617114303</v>
      </c>
      <c r="O926" s="151">
        <v>4.720501484658528</v>
      </c>
      <c r="P926" s="794">
        <v>3.418026666666667</v>
      </c>
      <c r="Q926" s="151">
        <f t="shared" si="126"/>
        <v>4.1665745066666675</v>
      </c>
      <c r="R926" s="725">
        <f t="shared" si="128"/>
        <v>0.16534491574096591</v>
      </c>
      <c r="S926" s="146"/>
      <c r="T926" s="165">
        <f t="shared" si="123"/>
        <v>5.8106453333333334</v>
      </c>
      <c r="U926" s="165">
        <v>14.526613333333334</v>
      </c>
    </row>
    <row r="927" spans="1:21" x14ac:dyDescent="0.3">
      <c r="A927" s="286">
        <v>146</v>
      </c>
      <c r="B927" s="321" t="s">
        <v>1368</v>
      </c>
      <c r="C927" s="146">
        <v>807</v>
      </c>
      <c r="F927" s="146">
        <f t="shared" si="124"/>
        <v>807</v>
      </c>
      <c r="G927" s="146">
        <v>16</v>
      </c>
      <c r="J927" s="146">
        <f t="shared" si="125"/>
        <v>16</v>
      </c>
      <c r="K927" s="702">
        <f t="shared" si="130"/>
        <v>1.1253736592227889E-2</v>
      </c>
      <c r="L927" s="151">
        <f t="shared" si="127"/>
        <v>48.182310532794091</v>
      </c>
      <c r="M927" s="151">
        <f t="shared" si="129"/>
        <v>10.600108317214699</v>
      </c>
      <c r="N927" s="151">
        <v>8.759925046845721</v>
      </c>
      <c r="O927" s="151">
        <v>18.882005938634112</v>
      </c>
      <c r="P927" s="794">
        <v>13.672106666666668</v>
      </c>
      <c r="Q927" s="151">
        <f t="shared" si="126"/>
        <v>16.66629802666667</v>
      </c>
      <c r="R927" s="725">
        <f t="shared" si="128"/>
        <v>0.11318033637584829</v>
      </c>
      <c r="S927" s="146"/>
      <c r="T927" s="165">
        <f t="shared" si="123"/>
        <v>23.242581333333334</v>
      </c>
      <c r="U927" s="165">
        <v>6.836053333333334</v>
      </c>
    </row>
    <row r="928" spans="1:21" x14ac:dyDescent="0.3">
      <c r="A928" s="286">
        <v>147</v>
      </c>
      <c r="B928" s="321" t="s">
        <v>1369</v>
      </c>
      <c r="C928" s="146">
        <v>1555.2</v>
      </c>
      <c r="F928" s="146">
        <f t="shared" si="124"/>
        <v>1555.2</v>
      </c>
      <c r="G928" s="146">
        <v>32</v>
      </c>
      <c r="J928" s="146">
        <f t="shared" si="125"/>
        <v>32</v>
      </c>
      <c r="K928" s="702">
        <f t="shared" si="130"/>
        <v>2.2507473184455777E-2</v>
      </c>
      <c r="L928" s="151">
        <f t="shared" si="127"/>
        <v>96.364621065588182</v>
      </c>
      <c r="M928" s="151">
        <f t="shared" si="129"/>
        <v>21.200216634429399</v>
      </c>
      <c r="N928" s="151">
        <v>17.519850093691442</v>
      </c>
      <c r="O928" s="151">
        <v>37.764011877268224</v>
      </c>
      <c r="P928" s="794">
        <v>27.344213333333336</v>
      </c>
      <c r="Q928" s="151">
        <f t="shared" si="126"/>
        <v>33.33259605333334</v>
      </c>
      <c r="R928" s="725">
        <f t="shared" si="128"/>
        <v>0.11745953119252774</v>
      </c>
      <c r="S928" s="146"/>
      <c r="T928" s="165">
        <f t="shared" si="123"/>
        <v>46.485162666666668</v>
      </c>
      <c r="U928" s="165">
        <v>9.3995733333333344</v>
      </c>
    </row>
    <row r="929" spans="1:21" x14ac:dyDescent="0.3">
      <c r="A929" s="286">
        <v>148</v>
      </c>
      <c r="B929" s="321" t="s">
        <v>1370</v>
      </c>
      <c r="C929" s="146">
        <v>1514.3</v>
      </c>
      <c r="F929" s="146">
        <f t="shared" si="124"/>
        <v>1514.3</v>
      </c>
      <c r="G929" s="146">
        <v>32</v>
      </c>
      <c r="J929" s="146">
        <f t="shared" si="125"/>
        <v>32</v>
      </c>
      <c r="K929" s="702">
        <f t="shared" si="130"/>
        <v>2.2507473184455777E-2</v>
      </c>
      <c r="L929" s="151">
        <f t="shared" si="127"/>
        <v>96.364621065588182</v>
      </c>
      <c r="M929" s="151">
        <f t="shared" si="129"/>
        <v>21.200216634429399</v>
      </c>
      <c r="N929" s="151">
        <v>17.519850093691442</v>
      </c>
      <c r="O929" s="151">
        <v>37.764011877268224</v>
      </c>
      <c r="P929" s="794">
        <v>27.344213333333336</v>
      </c>
      <c r="Q929" s="151">
        <f t="shared" si="126"/>
        <v>33.33259605333334</v>
      </c>
      <c r="R929" s="725">
        <f t="shared" si="128"/>
        <v>0.12063201671440213</v>
      </c>
      <c r="S929" s="146"/>
      <c r="T929" s="165">
        <f t="shared" si="123"/>
        <v>46.485162666666668</v>
      </c>
      <c r="U929" s="165">
        <v>2.5740799999999999</v>
      </c>
    </row>
    <row r="930" spans="1:21" x14ac:dyDescent="0.3">
      <c r="A930" s="286">
        <v>149</v>
      </c>
      <c r="B930" s="321" t="s">
        <v>1371</v>
      </c>
      <c r="C930" s="153">
        <v>394</v>
      </c>
      <c r="F930" s="146">
        <f t="shared" si="124"/>
        <v>394</v>
      </c>
      <c r="G930" s="146">
        <v>12</v>
      </c>
      <c r="J930" s="146">
        <f t="shared" si="125"/>
        <v>12</v>
      </c>
      <c r="K930" s="702">
        <f t="shared" si="130"/>
        <v>8.4403024441709155E-3</v>
      </c>
      <c r="L930" s="151">
        <f t="shared" si="127"/>
        <v>36.136732899595565</v>
      </c>
      <c r="M930" s="151">
        <f t="shared" si="129"/>
        <v>7.9500812379110242</v>
      </c>
      <c r="N930" s="151">
        <v>6.5699437851342903</v>
      </c>
      <c r="O930" s="151">
        <v>14.161504453975585</v>
      </c>
      <c r="P930" s="794">
        <v>10.25408</v>
      </c>
      <c r="Q930" s="151">
        <f t="shared" si="126"/>
        <v>12.499723520000002</v>
      </c>
      <c r="R930" s="725">
        <f t="shared" si="128"/>
        <v>0.1738639558159446</v>
      </c>
      <c r="S930" s="146"/>
      <c r="T930" s="165">
        <f t="shared" si="123"/>
        <v>17.431936</v>
      </c>
      <c r="U930" s="165">
        <v>13.672106666666668</v>
      </c>
    </row>
    <row r="931" spans="1:21" x14ac:dyDescent="0.3">
      <c r="A931" s="286">
        <v>150</v>
      </c>
      <c r="B931" s="321" t="s">
        <v>2162</v>
      </c>
      <c r="C931" s="146">
        <v>572.5</v>
      </c>
      <c r="F931" s="146">
        <f t="shared" si="124"/>
        <v>572.5</v>
      </c>
      <c r="G931" s="146">
        <v>12</v>
      </c>
      <c r="J931" s="146">
        <f t="shared" si="125"/>
        <v>12</v>
      </c>
      <c r="K931" s="702">
        <f t="shared" si="130"/>
        <v>8.4403024441709155E-3</v>
      </c>
      <c r="L931" s="151">
        <f t="shared" si="127"/>
        <v>36.136732899595565</v>
      </c>
      <c r="M931" s="151">
        <f t="shared" si="129"/>
        <v>7.9500812379110242</v>
      </c>
      <c r="N931" s="151">
        <v>6.5699437851342903</v>
      </c>
      <c r="O931" s="151">
        <v>14.161504453975585</v>
      </c>
      <c r="P931" s="794">
        <v>10.25408</v>
      </c>
      <c r="Q931" s="151">
        <f t="shared" si="126"/>
        <v>12.499723520000002</v>
      </c>
      <c r="R931" s="725">
        <f t="shared" si="128"/>
        <v>0.11965484470127891</v>
      </c>
      <c r="S931" s="146"/>
      <c r="T931" s="165">
        <f t="shared" si="123"/>
        <v>17.431936</v>
      </c>
      <c r="U931" s="165">
        <v>7.6905600000000005</v>
      </c>
    </row>
    <row r="932" spans="1:21" x14ac:dyDescent="0.3">
      <c r="A932" s="286">
        <v>151</v>
      </c>
      <c r="B932" s="321" t="s">
        <v>1372</v>
      </c>
      <c r="C932" s="146">
        <v>351.9</v>
      </c>
      <c r="F932" s="146">
        <f t="shared" si="124"/>
        <v>351.9</v>
      </c>
      <c r="G932" s="146">
        <v>9</v>
      </c>
      <c r="J932" s="146">
        <f t="shared" si="125"/>
        <v>9</v>
      </c>
      <c r="K932" s="702">
        <f t="shared" si="130"/>
        <v>6.3302268331281875E-3</v>
      </c>
      <c r="L932" s="151">
        <f t="shared" si="127"/>
        <v>27.102549674696679</v>
      </c>
      <c r="M932" s="151">
        <f t="shared" si="129"/>
        <v>5.9625609284332697</v>
      </c>
      <c r="N932" s="151">
        <v>4.9274578388507182</v>
      </c>
      <c r="O932" s="151">
        <v>10.621128340481688</v>
      </c>
      <c r="P932" s="794">
        <v>7.6905600000000005</v>
      </c>
      <c r="Q932" s="151">
        <f t="shared" si="126"/>
        <v>9.3747926400000008</v>
      </c>
      <c r="R932" s="725">
        <f t="shared" si="128"/>
        <v>0.14599829196820585</v>
      </c>
      <c r="S932" s="146"/>
      <c r="T932" s="165">
        <f t="shared" si="123"/>
        <v>13.073952</v>
      </c>
      <c r="U932" s="165">
        <v>0.53920000000000001</v>
      </c>
    </row>
    <row r="933" spans="1:21" x14ac:dyDescent="0.3">
      <c r="A933" s="286">
        <v>152</v>
      </c>
      <c r="B933" s="321" t="s">
        <v>1373</v>
      </c>
      <c r="C933" s="146">
        <v>449.4</v>
      </c>
      <c r="F933" s="146">
        <f t="shared" si="124"/>
        <v>449.4</v>
      </c>
      <c r="G933" s="146">
        <v>10</v>
      </c>
      <c r="J933" s="146">
        <f t="shared" si="125"/>
        <v>10</v>
      </c>
      <c r="K933" s="702">
        <f t="shared" si="130"/>
        <v>7.0335853701424308E-3</v>
      </c>
      <c r="L933" s="151">
        <f t="shared" si="127"/>
        <v>30.113944082996309</v>
      </c>
      <c r="M933" s="151">
        <f t="shared" si="129"/>
        <v>6.6250676982591878</v>
      </c>
      <c r="N933" s="151">
        <v>5.474953154278575</v>
      </c>
      <c r="O933" s="151">
        <v>11.801253711646321</v>
      </c>
      <c r="P933" s="794">
        <v>8.545066666666667</v>
      </c>
      <c r="Q933" s="151">
        <f t="shared" si="126"/>
        <v>10.416436266666668</v>
      </c>
      <c r="R933" s="725">
        <f t="shared" si="128"/>
        <v>0.12702566123624495</v>
      </c>
      <c r="S933" s="146"/>
      <c r="T933" s="165">
        <f t="shared" si="123"/>
        <v>14.526613333333334</v>
      </c>
      <c r="U933" s="165">
        <v>0.75487999999999988</v>
      </c>
    </row>
    <row r="934" spans="1:21" x14ac:dyDescent="0.3">
      <c r="A934" s="286">
        <v>153</v>
      </c>
      <c r="B934" s="321" t="s">
        <v>1374</v>
      </c>
      <c r="C934" s="146">
        <v>1394.3</v>
      </c>
      <c r="F934" s="146">
        <f t="shared" si="124"/>
        <v>1394.3</v>
      </c>
      <c r="G934" s="146">
        <v>31</v>
      </c>
      <c r="J934" s="146">
        <f t="shared" si="125"/>
        <v>31</v>
      </c>
      <c r="K934" s="702">
        <f t="shared" si="130"/>
        <v>2.1804114647441534E-2</v>
      </c>
      <c r="L934" s="151">
        <f t="shared" si="127"/>
        <v>93.353226657288545</v>
      </c>
      <c r="M934" s="151">
        <f t="shared" si="129"/>
        <v>20.537709864603482</v>
      </c>
      <c r="N934" s="151">
        <v>16.972354778263583</v>
      </c>
      <c r="O934" s="151">
        <v>36.583886506103596</v>
      </c>
      <c r="P934" s="794">
        <v>26.489706666666667</v>
      </c>
      <c r="Q934" s="151">
        <f t="shared" si="126"/>
        <v>32.290952426666671</v>
      </c>
      <c r="R934" s="725">
        <f t="shared" si="128"/>
        <v>0.12691998113366013</v>
      </c>
      <c r="S934" s="146"/>
      <c r="T934" s="165">
        <f t="shared" si="123"/>
        <v>45.032501333333329</v>
      </c>
      <c r="U934" s="165">
        <v>17.090133333333334</v>
      </c>
    </row>
    <row r="935" spans="1:21" x14ac:dyDescent="0.3">
      <c r="A935" s="286">
        <v>154</v>
      </c>
      <c r="B935" s="321" t="s">
        <v>1375</v>
      </c>
      <c r="C935" s="146">
        <v>398.7</v>
      </c>
      <c r="F935" s="146">
        <f t="shared" si="124"/>
        <v>398.7</v>
      </c>
      <c r="G935" s="146">
        <v>9</v>
      </c>
      <c r="J935" s="146">
        <f t="shared" si="125"/>
        <v>9</v>
      </c>
      <c r="K935" s="702">
        <f t="shared" si="130"/>
        <v>6.3302268331281875E-3</v>
      </c>
      <c r="L935" s="151">
        <f t="shared" si="127"/>
        <v>27.102549674696679</v>
      </c>
      <c r="M935" s="151">
        <f t="shared" si="129"/>
        <v>5.9625609284332697</v>
      </c>
      <c r="N935" s="151">
        <v>4.9274578388507182</v>
      </c>
      <c r="O935" s="151">
        <v>10.621128340481688</v>
      </c>
      <c r="P935" s="794">
        <v>7.6905600000000005</v>
      </c>
      <c r="Q935" s="151">
        <f t="shared" si="126"/>
        <v>9.3747926400000008</v>
      </c>
      <c r="R935" s="725">
        <f t="shared" si="128"/>
        <v>0.1288607949425925</v>
      </c>
      <c r="S935" s="146"/>
      <c r="T935" s="165">
        <f t="shared" si="123"/>
        <v>13.073952</v>
      </c>
      <c r="U935" s="165">
        <v>7.6905600000000005</v>
      </c>
    </row>
    <row r="936" spans="1:21" x14ac:dyDescent="0.3">
      <c r="A936" s="286">
        <v>155</v>
      </c>
      <c r="B936" s="321" t="s">
        <v>1376</v>
      </c>
      <c r="C936" s="146">
        <v>359.4</v>
      </c>
      <c r="F936" s="146">
        <f t="shared" si="124"/>
        <v>359.4</v>
      </c>
      <c r="G936" s="146">
        <v>8</v>
      </c>
      <c r="J936" s="146">
        <f t="shared" si="125"/>
        <v>8</v>
      </c>
      <c r="K936" s="702">
        <f t="shared" si="130"/>
        <v>5.6268682961139443E-3</v>
      </c>
      <c r="L936" s="151">
        <f t="shared" si="127"/>
        <v>24.091155266397045</v>
      </c>
      <c r="M936" s="151">
        <f t="shared" si="129"/>
        <v>5.3000541586073497</v>
      </c>
      <c r="N936" s="151">
        <v>4.3799625234228605</v>
      </c>
      <c r="O936" s="151">
        <v>9.4410029693170561</v>
      </c>
      <c r="P936" s="794">
        <v>6.836053333333334</v>
      </c>
      <c r="Q936" s="151">
        <f t="shared" si="126"/>
        <v>8.333149013333335</v>
      </c>
      <c r="R936" s="725">
        <f t="shared" si="128"/>
        <v>0.1270680738109482</v>
      </c>
      <c r="S936" s="146"/>
      <c r="T936" s="165">
        <f t="shared" si="123"/>
        <v>11.621290666666667</v>
      </c>
      <c r="U936" s="165">
        <v>6.836053333333334</v>
      </c>
    </row>
    <row r="937" spans="1:21" x14ac:dyDescent="0.3">
      <c r="A937" s="286">
        <v>156</v>
      </c>
      <c r="B937" s="321" t="s">
        <v>1377</v>
      </c>
      <c r="C937" s="146">
        <v>694.9</v>
      </c>
      <c r="F937" s="146">
        <f t="shared" si="124"/>
        <v>694.9</v>
      </c>
      <c r="G937" s="146">
        <v>19</v>
      </c>
      <c r="J937" s="146">
        <f t="shared" si="125"/>
        <v>19</v>
      </c>
      <c r="K937" s="702">
        <f t="shared" si="130"/>
        <v>1.3363812203270618E-2</v>
      </c>
      <c r="L937" s="151">
        <f t="shared" si="127"/>
        <v>57.216493757692987</v>
      </c>
      <c r="M937" s="151">
        <f t="shared" si="129"/>
        <v>12.587628626692457</v>
      </c>
      <c r="N937" s="151">
        <v>10.402410993129292</v>
      </c>
      <c r="O937" s="151">
        <v>22.422382052128011</v>
      </c>
      <c r="P937" s="794">
        <v>16.235626666666668</v>
      </c>
      <c r="Q937" s="151">
        <f t="shared" si="126"/>
        <v>19.791228906666671</v>
      </c>
      <c r="R937" s="725">
        <f t="shared" si="128"/>
        <v>0.15608307828922166</v>
      </c>
      <c r="S937" s="146"/>
      <c r="T937" s="165">
        <f t="shared" si="123"/>
        <v>27.600565333333336</v>
      </c>
      <c r="U937" s="165">
        <v>18.799146666666669</v>
      </c>
    </row>
    <row r="938" spans="1:21" x14ac:dyDescent="0.3">
      <c r="A938" s="286">
        <v>157</v>
      </c>
      <c r="B938" s="321" t="s">
        <v>1378</v>
      </c>
      <c r="C938" s="146">
        <v>629.6</v>
      </c>
      <c r="F938" s="146">
        <f t="shared" si="124"/>
        <v>629.6</v>
      </c>
      <c r="G938" s="146">
        <v>16</v>
      </c>
      <c r="J938" s="146">
        <f t="shared" si="125"/>
        <v>16</v>
      </c>
      <c r="K938" s="702">
        <f t="shared" si="130"/>
        <v>1.1253736592227889E-2</v>
      </c>
      <c r="L938" s="151">
        <f t="shared" si="127"/>
        <v>48.182310532794091</v>
      </c>
      <c r="M938" s="151">
        <f t="shared" si="129"/>
        <v>10.600108317214699</v>
      </c>
      <c r="N938" s="151">
        <v>8.759925046845721</v>
      </c>
      <c r="O938" s="151">
        <v>18.882005938634112</v>
      </c>
      <c r="P938" s="794">
        <v>30.738773333333331</v>
      </c>
      <c r="Q938" s="151">
        <f t="shared" si="126"/>
        <v>37.47056469333333</v>
      </c>
      <c r="R938" s="725">
        <f t="shared" si="128"/>
        <v>0.17217788774138537</v>
      </c>
      <c r="S938" s="146"/>
      <c r="T938" s="165">
        <f t="shared" si="123"/>
        <v>52.255914666666662</v>
      </c>
      <c r="U938" s="165">
        <v>2.56352</v>
      </c>
    </row>
    <row r="939" spans="1:21" x14ac:dyDescent="0.3">
      <c r="A939" s="286">
        <v>158</v>
      </c>
      <c r="B939" s="321" t="s">
        <v>1379</v>
      </c>
      <c r="C939" s="146">
        <v>969.07</v>
      </c>
      <c r="F939" s="146">
        <f t="shared" si="124"/>
        <v>969.07</v>
      </c>
      <c r="G939" s="146">
        <v>24</v>
      </c>
      <c r="J939" s="146">
        <f t="shared" si="125"/>
        <v>24</v>
      </c>
      <c r="K939" s="702">
        <f t="shared" si="130"/>
        <v>1.6880604888341831E-2</v>
      </c>
      <c r="L939" s="151">
        <f t="shared" si="127"/>
        <v>72.273465799191129</v>
      </c>
      <c r="M939" s="151">
        <f t="shared" si="129"/>
        <v>15.900162475822048</v>
      </c>
      <c r="N939" s="151">
        <v>13.139887570268581</v>
      </c>
      <c r="O939" s="151">
        <v>28.32300890795117</v>
      </c>
      <c r="P939" s="794">
        <v>20.50816</v>
      </c>
      <c r="Q939" s="151">
        <f t="shared" si="126"/>
        <v>24.999447040000003</v>
      </c>
      <c r="R939" s="725">
        <f t="shared" si="128"/>
        <v>0.14137760655366935</v>
      </c>
      <c r="S939" s="146"/>
      <c r="T939" s="165">
        <f t="shared" si="123"/>
        <v>34.863872000000001</v>
      </c>
      <c r="U939" s="165">
        <v>2.56352</v>
      </c>
    </row>
    <row r="940" spans="1:21" x14ac:dyDescent="0.3">
      <c r="A940" s="286">
        <v>159</v>
      </c>
      <c r="B940" s="321" t="s">
        <v>1380</v>
      </c>
      <c r="C940" s="146">
        <v>315.7</v>
      </c>
      <c r="F940" s="146">
        <f t="shared" si="124"/>
        <v>315.7</v>
      </c>
      <c r="G940" s="146">
        <v>10</v>
      </c>
      <c r="J940" s="146">
        <f t="shared" si="125"/>
        <v>10</v>
      </c>
      <c r="K940" s="702">
        <f t="shared" si="130"/>
        <v>7.0335853701424308E-3</v>
      </c>
      <c r="L940" s="151">
        <f t="shared" si="127"/>
        <v>30.113944082996309</v>
      </c>
      <c r="M940" s="151">
        <f t="shared" si="129"/>
        <v>6.6250676982591878</v>
      </c>
      <c r="N940" s="151">
        <v>5.474953154278575</v>
      </c>
      <c r="O940" s="151">
        <v>11.801253711646321</v>
      </c>
      <c r="P940" s="794">
        <v>8.545066666666667</v>
      </c>
      <c r="Q940" s="151">
        <f t="shared" si="126"/>
        <v>10.416436266666668</v>
      </c>
      <c r="R940" s="725">
        <f t="shared" si="128"/>
        <v>0.18082145124982096</v>
      </c>
      <c r="S940" s="146"/>
      <c r="T940" s="165">
        <f t="shared" si="123"/>
        <v>14.526613333333334</v>
      </c>
      <c r="U940" s="165">
        <v>2.56352</v>
      </c>
    </row>
    <row r="941" spans="1:21" x14ac:dyDescent="0.3">
      <c r="A941" s="286">
        <v>160</v>
      </c>
      <c r="B941" s="321" t="s">
        <v>1381</v>
      </c>
      <c r="C941" s="146">
        <v>677.4</v>
      </c>
      <c r="F941" s="146">
        <f t="shared" si="124"/>
        <v>677.4</v>
      </c>
      <c r="G941" s="146">
        <v>15</v>
      </c>
      <c r="J941" s="146">
        <f t="shared" si="125"/>
        <v>15</v>
      </c>
      <c r="K941" s="702">
        <f t="shared" si="130"/>
        <v>1.0550378055213645E-2</v>
      </c>
      <c r="L941" s="151">
        <f t="shared" si="127"/>
        <v>45.170916124494461</v>
      </c>
      <c r="M941" s="151">
        <f t="shared" si="129"/>
        <v>9.9376015473887822</v>
      </c>
      <c r="N941" s="151">
        <v>8.2124297314178616</v>
      </c>
      <c r="O941" s="151">
        <v>17.70188056746948</v>
      </c>
      <c r="P941" s="794">
        <v>12.817600000000002</v>
      </c>
      <c r="Q941" s="151">
        <f t="shared" si="126"/>
        <v>15.624654400000004</v>
      </c>
      <c r="R941" s="725">
        <f t="shared" si="128"/>
        <v>0.12640684712039083</v>
      </c>
      <c r="S941" s="146"/>
      <c r="T941" s="165">
        <f t="shared" si="123"/>
        <v>21.789920000000002</v>
      </c>
      <c r="U941" s="165">
        <v>3.8423466666666664</v>
      </c>
    </row>
    <row r="942" spans="1:21" x14ac:dyDescent="0.3">
      <c r="A942" s="286">
        <v>161</v>
      </c>
      <c r="B942" s="321" t="s">
        <v>1382</v>
      </c>
      <c r="C942" s="146">
        <v>255.8</v>
      </c>
      <c r="F942" s="146">
        <f t="shared" si="124"/>
        <v>255.8</v>
      </c>
      <c r="G942" s="146">
        <v>7</v>
      </c>
      <c r="J942" s="146">
        <f t="shared" si="125"/>
        <v>7</v>
      </c>
      <c r="K942" s="702">
        <f t="shared" si="130"/>
        <v>4.923509759099701E-3</v>
      </c>
      <c r="L942" s="151">
        <f t="shared" si="127"/>
        <v>21.079760858097416</v>
      </c>
      <c r="M942" s="151">
        <f t="shared" si="129"/>
        <v>4.6375473887814316</v>
      </c>
      <c r="N942" s="151">
        <v>3.8324672079950028</v>
      </c>
      <c r="O942" s="151">
        <v>8.2608775981524243</v>
      </c>
      <c r="P942" s="794">
        <v>5.9815466666666666</v>
      </c>
      <c r="Q942" s="151">
        <f t="shared" si="126"/>
        <v>7.2915053866666675</v>
      </c>
      <c r="R942" s="725">
        <f t="shared" si="128"/>
        <v>0.15621474789561351</v>
      </c>
      <c r="S942" s="146"/>
      <c r="T942" s="165">
        <f t="shared" si="123"/>
        <v>10.168629333333334</v>
      </c>
      <c r="U942" s="165">
        <v>5.12704</v>
      </c>
    </row>
    <row r="943" spans="1:21" x14ac:dyDescent="0.3">
      <c r="A943" s="286">
        <v>162</v>
      </c>
      <c r="B943" s="321" t="s">
        <v>1383</v>
      </c>
      <c r="C943" s="146">
        <v>167.8</v>
      </c>
      <c r="D943" s="146">
        <v>184.7</v>
      </c>
      <c r="F943" s="146">
        <f t="shared" si="124"/>
        <v>352.5</v>
      </c>
      <c r="G943" s="146">
        <v>4</v>
      </c>
      <c r="H943" s="146">
        <v>1</v>
      </c>
      <c r="J943" s="146">
        <f t="shared" si="125"/>
        <v>5</v>
      </c>
      <c r="K943" s="702">
        <f t="shared" si="130"/>
        <v>3.5167926850712154E-3</v>
      </c>
      <c r="L943" s="151">
        <f t="shared" si="127"/>
        <v>15.056972041498154</v>
      </c>
      <c r="M943" s="151">
        <f t="shared" si="129"/>
        <v>3.3125338491295939</v>
      </c>
      <c r="N943" s="151">
        <v>2.7374765771392875</v>
      </c>
      <c r="O943" s="151">
        <v>5.9006268558231607</v>
      </c>
      <c r="P943" s="794">
        <v>14.9392</v>
      </c>
      <c r="Q943" s="151">
        <f t="shared" si="126"/>
        <v>18.210884800000002</v>
      </c>
      <c r="R943" s="725">
        <f t="shared" si="128"/>
        <v>0.11123214963532173</v>
      </c>
      <c r="S943" s="146"/>
      <c r="T943" s="165">
        <f t="shared" si="123"/>
        <v>25.396639999999998</v>
      </c>
      <c r="U943" s="165">
        <v>1.7090133333333335</v>
      </c>
    </row>
    <row r="944" spans="1:21" x14ac:dyDescent="0.3">
      <c r="A944" s="286">
        <v>163</v>
      </c>
      <c r="B944" s="321" t="s">
        <v>1385</v>
      </c>
      <c r="C944" s="146">
        <v>642.9</v>
      </c>
      <c r="F944" s="146">
        <f t="shared" si="124"/>
        <v>642.9</v>
      </c>
      <c r="G944" s="146">
        <v>20</v>
      </c>
      <c r="J944" s="146">
        <f t="shared" si="125"/>
        <v>20</v>
      </c>
      <c r="K944" s="702">
        <f t="shared" si="130"/>
        <v>1.4067170740284862E-2</v>
      </c>
      <c r="L944" s="151">
        <f t="shared" si="127"/>
        <v>60.227888165992617</v>
      </c>
      <c r="M944" s="151">
        <f t="shared" si="129"/>
        <v>13.250135396518376</v>
      </c>
      <c r="N944" s="151">
        <v>10.94990630855715</v>
      </c>
      <c r="O944" s="151">
        <v>23.602507423292643</v>
      </c>
      <c r="P944" s="794">
        <v>17.090133333333334</v>
      </c>
      <c r="Q944" s="151">
        <f t="shared" si="126"/>
        <v>20.832872533333337</v>
      </c>
      <c r="R944" s="725">
        <f t="shared" si="128"/>
        <v>0.17758697203163318</v>
      </c>
      <c r="S944" s="146"/>
      <c r="T944" s="165">
        <f t="shared" si="123"/>
        <v>29.053226666666667</v>
      </c>
      <c r="U944" s="165">
        <v>6.836053333333334</v>
      </c>
    </row>
    <row r="945" spans="1:21" x14ac:dyDescent="0.3">
      <c r="A945" s="286">
        <v>164</v>
      </c>
      <c r="B945" s="321" t="s">
        <v>1386</v>
      </c>
      <c r="C945" s="146">
        <v>324.39999999999998</v>
      </c>
      <c r="F945" s="146">
        <f t="shared" si="124"/>
        <v>324.39999999999998</v>
      </c>
      <c r="G945" s="146">
        <v>9</v>
      </c>
      <c r="J945" s="146">
        <f t="shared" si="125"/>
        <v>9</v>
      </c>
      <c r="K945" s="702">
        <f t="shared" si="130"/>
        <v>6.3302268331281875E-3</v>
      </c>
      <c r="L945" s="151">
        <f t="shared" si="127"/>
        <v>27.102549674696679</v>
      </c>
      <c r="M945" s="151">
        <f t="shared" si="129"/>
        <v>5.9625609284332697</v>
      </c>
      <c r="N945" s="151">
        <v>4.9274578388507182</v>
      </c>
      <c r="O945" s="151">
        <v>10.621128340481688</v>
      </c>
      <c r="P945" s="794">
        <v>7.6905600000000005</v>
      </c>
      <c r="Q945" s="151">
        <f t="shared" si="126"/>
        <v>9.3747926400000008</v>
      </c>
      <c r="R945" s="725">
        <f t="shared" si="128"/>
        <v>0.15837484261285956</v>
      </c>
      <c r="S945" s="146"/>
      <c r="T945" s="165">
        <f t="shared" si="123"/>
        <v>13.073952</v>
      </c>
      <c r="U945" s="165">
        <v>6.836053333333334</v>
      </c>
    </row>
    <row r="946" spans="1:21" x14ac:dyDescent="0.3">
      <c r="A946" s="286">
        <v>165</v>
      </c>
      <c r="B946" s="321" t="s">
        <v>1387</v>
      </c>
      <c r="C946" s="153">
        <v>505</v>
      </c>
      <c r="F946" s="146">
        <f t="shared" si="124"/>
        <v>505</v>
      </c>
      <c r="G946" s="146">
        <v>12</v>
      </c>
      <c r="J946" s="146">
        <f t="shared" si="125"/>
        <v>12</v>
      </c>
      <c r="K946" s="702">
        <f t="shared" si="130"/>
        <v>8.4403024441709155E-3</v>
      </c>
      <c r="L946" s="151">
        <f t="shared" si="127"/>
        <v>36.136732899595565</v>
      </c>
      <c r="M946" s="151">
        <f t="shared" si="129"/>
        <v>7.9500812379110242</v>
      </c>
      <c r="N946" s="151">
        <v>6.5699437851342903</v>
      </c>
      <c r="O946" s="151">
        <v>14.161504453975585</v>
      </c>
      <c r="P946" s="794">
        <v>10.25408</v>
      </c>
      <c r="Q946" s="151">
        <f t="shared" si="126"/>
        <v>12.499723520000002</v>
      </c>
      <c r="R946" s="725">
        <f t="shared" si="128"/>
        <v>0.13564831404253896</v>
      </c>
      <c r="S946" s="146"/>
      <c r="T946" s="165">
        <f t="shared" si="123"/>
        <v>17.431936</v>
      </c>
      <c r="U946" s="165">
        <v>7.6905600000000005</v>
      </c>
    </row>
    <row r="947" spans="1:21" x14ac:dyDescent="0.3">
      <c r="A947" s="286">
        <v>166</v>
      </c>
      <c r="B947" s="321" t="s">
        <v>1388</v>
      </c>
      <c r="C947" s="146">
        <v>548.70000000000005</v>
      </c>
      <c r="F947" s="146">
        <f t="shared" si="124"/>
        <v>548.70000000000005</v>
      </c>
      <c r="G947" s="146">
        <v>14</v>
      </c>
      <c r="J947" s="146">
        <f t="shared" si="125"/>
        <v>14</v>
      </c>
      <c r="K947" s="702">
        <f t="shared" si="130"/>
        <v>9.847019518199402E-3</v>
      </c>
      <c r="L947" s="151">
        <f t="shared" si="127"/>
        <v>42.159521716194831</v>
      </c>
      <c r="M947" s="151">
        <f t="shared" si="129"/>
        <v>9.2750947775628632</v>
      </c>
      <c r="N947" s="151">
        <v>7.6649344159900057</v>
      </c>
      <c r="O947" s="151">
        <v>16.521755196304849</v>
      </c>
      <c r="P947" s="794">
        <v>11.963093333333333</v>
      </c>
      <c r="Q947" s="151">
        <f t="shared" si="126"/>
        <v>14.583010773333335</v>
      </c>
      <c r="R947" s="725">
        <f t="shared" si="128"/>
        <v>0.14565238750391082</v>
      </c>
      <c r="S947" s="146"/>
      <c r="T947" s="165">
        <f t="shared" si="123"/>
        <v>20.337258666666667</v>
      </c>
      <c r="U947" s="165">
        <v>5.12704</v>
      </c>
    </row>
    <row r="948" spans="1:21" x14ac:dyDescent="0.3">
      <c r="A948" s="286">
        <v>167</v>
      </c>
      <c r="B948" s="321" t="s">
        <v>1389</v>
      </c>
      <c r="C948" s="146">
        <v>222.33</v>
      </c>
      <c r="F948" s="146">
        <f t="shared" si="124"/>
        <v>222.33</v>
      </c>
      <c r="G948" s="146">
        <v>7</v>
      </c>
      <c r="J948" s="146">
        <f t="shared" si="125"/>
        <v>7</v>
      </c>
      <c r="K948" s="702">
        <f t="shared" si="130"/>
        <v>4.923509759099701E-3</v>
      </c>
      <c r="L948" s="151">
        <f t="shared" si="127"/>
        <v>21.079760858097416</v>
      </c>
      <c r="M948" s="151">
        <f t="shared" si="129"/>
        <v>4.6375473887814316</v>
      </c>
      <c r="N948" s="151">
        <v>3.8324672079950028</v>
      </c>
      <c r="O948" s="151">
        <v>8.2608775981524243</v>
      </c>
      <c r="P948" s="794">
        <v>5.9815466666666666</v>
      </c>
      <c r="Q948" s="151">
        <f t="shared" si="126"/>
        <v>7.2915053866666675</v>
      </c>
      <c r="R948" s="725">
        <f t="shared" si="128"/>
        <v>0.17973162646380575</v>
      </c>
      <c r="S948" s="146"/>
      <c r="T948" s="165">
        <f t="shared" si="123"/>
        <v>10.168629333333334</v>
      </c>
      <c r="U948" s="165">
        <v>5.9815466666666666</v>
      </c>
    </row>
    <row r="949" spans="1:21" x14ac:dyDescent="0.3">
      <c r="A949" s="286">
        <v>168</v>
      </c>
      <c r="B949" s="321" t="s">
        <v>1390</v>
      </c>
      <c r="C949" s="146">
        <v>461.2</v>
      </c>
      <c r="F949" s="146">
        <f t="shared" si="124"/>
        <v>461.2</v>
      </c>
      <c r="G949" s="146">
        <v>13</v>
      </c>
      <c r="J949" s="146">
        <f t="shared" si="125"/>
        <v>13</v>
      </c>
      <c r="K949" s="702">
        <f t="shared" si="130"/>
        <v>9.1436609811851588E-3</v>
      </c>
      <c r="L949" s="151">
        <f t="shared" si="127"/>
        <v>39.148127307895194</v>
      </c>
      <c r="M949" s="151">
        <f t="shared" si="129"/>
        <v>8.6125880077369423</v>
      </c>
      <c r="N949" s="151">
        <v>7.1174391005621489</v>
      </c>
      <c r="O949" s="151">
        <v>15.341629825140215</v>
      </c>
      <c r="P949" s="794">
        <v>24.975253333333331</v>
      </c>
      <c r="Q949" s="151">
        <f t="shared" si="126"/>
        <v>30.444833813333332</v>
      </c>
      <c r="R949" s="725">
        <f t="shared" si="128"/>
        <v>0.19097484491349889</v>
      </c>
      <c r="S949" s="146"/>
      <c r="T949" s="165">
        <f t="shared" si="123"/>
        <v>42.457930666666662</v>
      </c>
      <c r="U949" s="165">
        <v>15.381120000000001</v>
      </c>
    </row>
    <row r="950" spans="1:21" x14ac:dyDescent="0.3">
      <c r="A950" s="286">
        <v>169</v>
      </c>
      <c r="B950" s="321" t="s">
        <v>1391</v>
      </c>
      <c r="C950" s="146">
        <v>446.5</v>
      </c>
      <c r="F950" s="146">
        <f t="shared" si="124"/>
        <v>446.5</v>
      </c>
      <c r="G950" s="146">
        <v>15</v>
      </c>
      <c r="J950" s="146">
        <f t="shared" si="125"/>
        <v>15</v>
      </c>
      <c r="K950" s="702">
        <f t="shared" si="130"/>
        <v>1.0550378055213645E-2</v>
      </c>
      <c r="L950" s="151">
        <f t="shared" si="127"/>
        <v>45.170916124494461</v>
      </c>
      <c r="M950" s="151">
        <f t="shared" si="129"/>
        <v>9.9376015473887822</v>
      </c>
      <c r="N950" s="151">
        <v>8.2124297314178616</v>
      </c>
      <c r="O950" s="151">
        <v>17.70188056746948</v>
      </c>
      <c r="P950" s="794">
        <v>12.817600000000002</v>
      </c>
      <c r="Q950" s="151">
        <f t="shared" si="126"/>
        <v>15.624654400000004</v>
      </c>
      <c r="R950" s="725">
        <f t="shared" si="128"/>
        <v>0.19177603189104755</v>
      </c>
      <c r="S950" s="146"/>
      <c r="T950" s="165">
        <f t="shared" si="123"/>
        <v>21.789920000000002</v>
      </c>
      <c r="U950" s="165">
        <v>14.526613333333334</v>
      </c>
    </row>
    <row r="951" spans="1:21" x14ac:dyDescent="0.3">
      <c r="A951" s="286">
        <v>170</v>
      </c>
      <c r="B951" s="321" t="s">
        <v>1392</v>
      </c>
      <c r="C951" s="146">
        <v>291.5</v>
      </c>
      <c r="F951" s="146">
        <f t="shared" si="124"/>
        <v>291.5</v>
      </c>
      <c r="G951" s="146">
        <v>7</v>
      </c>
      <c r="J951" s="146">
        <f t="shared" si="125"/>
        <v>7</v>
      </c>
      <c r="K951" s="702">
        <f t="shared" si="130"/>
        <v>4.923509759099701E-3</v>
      </c>
      <c r="L951" s="151">
        <f t="shared" si="127"/>
        <v>21.079760858097416</v>
      </c>
      <c r="M951" s="151">
        <f t="shared" si="129"/>
        <v>4.6375473887814316</v>
      </c>
      <c r="N951" s="151">
        <v>3.8324672079950028</v>
      </c>
      <c r="O951" s="151">
        <v>8.2608775981524243</v>
      </c>
      <c r="P951" s="794">
        <v>5.9815466666666666</v>
      </c>
      <c r="Q951" s="151">
        <f t="shared" si="126"/>
        <v>7.2915053866666675</v>
      </c>
      <c r="R951" s="725">
        <f t="shared" si="128"/>
        <v>0.13708313040033598</v>
      </c>
      <c r="S951" s="146"/>
      <c r="T951" s="165">
        <f t="shared" si="123"/>
        <v>10.168629333333334</v>
      </c>
      <c r="U951" s="165">
        <v>4.2725333333333335</v>
      </c>
    </row>
    <row r="952" spans="1:21" x14ac:dyDescent="0.3">
      <c r="A952" s="286">
        <v>171</v>
      </c>
      <c r="B952" s="321" t="s">
        <v>1393</v>
      </c>
      <c r="C952" s="146">
        <v>361.5</v>
      </c>
      <c r="F952" s="146">
        <f t="shared" si="124"/>
        <v>361.5</v>
      </c>
      <c r="G952" s="146">
        <v>7</v>
      </c>
      <c r="J952" s="146">
        <f t="shared" si="125"/>
        <v>7</v>
      </c>
      <c r="K952" s="702">
        <f t="shared" si="130"/>
        <v>4.923509759099701E-3</v>
      </c>
      <c r="L952" s="151">
        <f t="shared" si="127"/>
        <v>21.079760858097416</v>
      </c>
      <c r="M952" s="151">
        <f t="shared" si="129"/>
        <v>4.6375473887814316</v>
      </c>
      <c r="N952" s="151">
        <v>3.8324672079950028</v>
      </c>
      <c r="O952" s="151">
        <v>8.2608775981524243</v>
      </c>
      <c r="P952" s="794">
        <v>13.448213333333332</v>
      </c>
      <c r="Q952" s="151">
        <f t="shared" si="126"/>
        <v>16.393372053333334</v>
      </c>
      <c r="R952" s="725">
        <f t="shared" si="128"/>
        <v>0.13119335872300028</v>
      </c>
      <c r="S952" s="146"/>
      <c r="T952" s="165">
        <f t="shared" si="123"/>
        <v>22.861962666666663</v>
      </c>
      <c r="U952" s="165">
        <v>6.836053333333334</v>
      </c>
    </row>
    <row r="953" spans="1:21" x14ac:dyDescent="0.3">
      <c r="A953" s="286">
        <v>172</v>
      </c>
      <c r="B953" s="321" t="s">
        <v>1394</v>
      </c>
      <c r="C953" s="146">
        <v>474.6</v>
      </c>
      <c r="E953" s="146">
        <v>11.3</v>
      </c>
      <c r="F953" s="146">
        <f t="shared" si="124"/>
        <v>485.90000000000003</v>
      </c>
      <c r="G953" s="146">
        <v>11</v>
      </c>
      <c r="I953" s="146">
        <v>1</v>
      </c>
      <c r="J953" s="146">
        <f t="shared" si="125"/>
        <v>12</v>
      </c>
      <c r="K953" s="702">
        <f t="shared" si="130"/>
        <v>8.4403024441709155E-3</v>
      </c>
      <c r="L953" s="151">
        <f t="shared" si="127"/>
        <v>36.136732899595565</v>
      </c>
      <c r="M953" s="151">
        <f t="shared" si="129"/>
        <v>7.9500812379110242</v>
      </c>
      <c r="N953" s="151">
        <v>6.5699437851342903</v>
      </c>
      <c r="O953" s="151">
        <v>14.161504453975585</v>
      </c>
      <c r="P953" s="794">
        <v>10.25408</v>
      </c>
      <c r="Q953" s="151">
        <f t="shared" si="126"/>
        <v>12.499723520000002</v>
      </c>
      <c r="R953" s="725">
        <f t="shared" si="128"/>
        <v>0.1409804457532047</v>
      </c>
      <c r="S953" s="146"/>
      <c r="T953" s="165">
        <f t="shared" si="123"/>
        <v>17.431936</v>
      </c>
      <c r="U953" s="165">
        <v>5.12704</v>
      </c>
    </row>
    <row r="954" spans="1:21" x14ac:dyDescent="0.3">
      <c r="A954" s="286">
        <v>173</v>
      </c>
      <c r="B954" s="321" t="s">
        <v>1395</v>
      </c>
      <c r="C954" s="146">
        <v>399.3</v>
      </c>
      <c r="E954" s="146">
        <v>31.2</v>
      </c>
      <c r="F954" s="146">
        <f t="shared" si="124"/>
        <v>430.5</v>
      </c>
      <c r="G954" s="146">
        <v>12</v>
      </c>
      <c r="I954" s="146">
        <v>1</v>
      </c>
      <c r="J954" s="146">
        <f t="shared" si="125"/>
        <v>13</v>
      </c>
      <c r="K954" s="702">
        <f t="shared" si="130"/>
        <v>9.1436609811851588E-3</v>
      </c>
      <c r="L954" s="151">
        <f t="shared" si="127"/>
        <v>39.148127307895194</v>
      </c>
      <c r="M954" s="151">
        <f t="shared" si="129"/>
        <v>8.6125880077369423</v>
      </c>
      <c r="N954" s="151">
        <v>7.1174391005621489</v>
      </c>
      <c r="O954" s="151">
        <v>15.341629825140215</v>
      </c>
      <c r="P954" s="794">
        <v>11.108586666666667</v>
      </c>
      <c r="Q954" s="151">
        <f t="shared" si="126"/>
        <v>13.541367146666669</v>
      </c>
      <c r="R954" s="725">
        <f t="shared" si="128"/>
        <v>0.17238311685816265</v>
      </c>
      <c r="S954" s="146"/>
      <c r="T954" s="165">
        <f t="shared" si="123"/>
        <v>18.884597333333335</v>
      </c>
      <c r="U954" s="165">
        <v>36.502293333333327</v>
      </c>
    </row>
    <row r="955" spans="1:21" x14ac:dyDescent="0.3">
      <c r="A955" s="286">
        <v>174</v>
      </c>
      <c r="B955" s="321" t="s">
        <v>1396</v>
      </c>
      <c r="C955" s="146">
        <v>84.3</v>
      </c>
      <c r="F955" s="146">
        <f t="shared" si="124"/>
        <v>84.3</v>
      </c>
      <c r="G955" s="146">
        <v>4</v>
      </c>
      <c r="J955" s="146">
        <f t="shared" si="125"/>
        <v>4</v>
      </c>
      <c r="K955" s="702">
        <f t="shared" si="130"/>
        <v>2.8134341480569721E-3</v>
      </c>
      <c r="L955" s="151">
        <f t="shared" si="127"/>
        <v>12.045577633198523</v>
      </c>
      <c r="M955" s="151">
        <f t="shared" si="129"/>
        <v>2.6500270793036749</v>
      </c>
      <c r="N955" s="151">
        <v>2.1899812617114303</v>
      </c>
      <c r="O955" s="151">
        <v>4.720501484658528</v>
      </c>
      <c r="P955" s="794">
        <v>3.418026666666667</v>
      </c>
      <c r="Q955" s="151">
        <f t="shared" si="126"/>
        <v>4.1665745066666675</v>
      </c>
      <c r="R955" s="725">
        <f t="shared" si="128"/>
        <v>0.27086753100625616</v>
      </c>
      <c r="S955" s="146"/>
      <c r="T955" s="165">
        <f t="shared" si="123"/>
        <v>5.8106453333333334</v>
      </c>
      <c r="U955" s="165">
        <v>23.054079999999999</v>
      </c>
    </row>
    <row r="956" spans="1:21" x14ac:dyDescent="0.3">
      <c r="A956" s="286">
        <v>175</v>
      </c>
      <c r="B956" s="321" t="s">
        <v>1397</v>
      </c>
      <c r="C956" s="146">
        <v>236.4</v>
      </c>
      <c r="F956" s="146">
        <f t="shared" si="124"/>
        <v>236.4</v>
      </c>
      <c r="G956" s="146">
        <v>5</v>
      </c>
      <c r="J956" s="146">
        <f t="shared" si="125"/>
        <v>5</v>
      </c>
      <c r="K956" s="702">
        <f t="shared" si="130"/>
        <v>3.5167926850712154E-3</v>
      </c>
      <c r="L956" s="151">
        <f t="shared" si="127"/>
        <v>15.056972041498154</v>
      </c>
      <c r="M956" s="151">
        <f t="shared" si="129"/>
        <v>3.3125338491295939</v>
      </c>
      <c r="N956" s="151">
        <v>2.7374765771392875</v>
      </c>
      <c r="O956" s="151">
        <v>5.9006268558231607</v>
      </c>
      <c r="P956" s="794">
        <v>4.2725333333333335</v>
      </c>
      <c r="Q956" s="151">
        <f t="shared" si="126"/>
        <v>5.2082181333333342</v>
      </c>
      <c r="R956" s="725">
        <f t="shared" si="128"/>
        <v>0.12073885820551709</v>
      </c>
      <c r="S956" s="146"/>
      <c r="T956" s="165">
        <f t="shared" ref="T956:T1019" si="131">P956*1.7</f>
        <v>7.2633066666666668</v>
      </c>
      <c r="U956" s="165">
        <v>23.054079999999999</v>
      </c>
    </row>
    <row r="957" spans="1:21" x14ac:dyDescent="0.3">
      <c r="A957" s="286">
        <v>176</v>
      </c>
      <c r="B957" s="321" t="s">
        <v>1398</v>
      </c>
      <c r="C957" s="146">
        <v>84.3</v>
      </c>
      <c r="F957" s="146">
        <f t="shared" si="124"/>
        <v>84.3</v>
      </c>
      <c r="G957" s="146">
        <v>3</v>
      </c>
      <c r="J957" s="146">
        <f t="shared" si="125"/>
        <v>3</v>
      </c>
      <c r="K957" s="702">
        <f t="shared" si="130"/>
        <v>2.1100756110427289E-3</v>
      </c>
      <c r="L957" s="151">
        <f t="shared" si="127"/>
        <v>9.0341832248988911</v>
      </c>
      <c r="M957" s="151">
        <f t="shared" si="129"/>
        <v>1.987520309477756</v>
      </c>
      <c r="N957" s="151">
        <v>1.6424859462835726</v>
      </c>
      <c r="O957" s="151">
        <v>3.5403761134938962</v>
      </c>
      <c r="P957" s="794">
        <v>2.56352</v>
      </c>
      <c r="Q957" s="151">
        <f t="shared" si="126"/>
        <v>3.1249308800000004</v>
      </c>
      <c r="R957" s="725">
        <f t="shared" si="128"/>
        <v>0.20315064825469212</v>
      </c>
      <c r="S957" s="146"/>
      <c r="T957" s="165">
        <f t="shared" si="131"/>
        <v>4.3579840000000001</v>
      </c>
      <c r="U957" s="165">
        <v>11.108586666666667</v>
      </c>
    </row>
    <row r="958" spans="1:21" x14ac:dyDescent="0.3">
      <c r="A958" s="286">
        <v>177</v>
      </c>
      <c r="B958" s="321" t="s">
        <v>1399</v>
      </c>
      <c r="C958" s="146">
        <v>176.6</v>
      </c>
      <c r="F958" s="146">
        <f t="shared" si="124"/>
        <v>176.6</v>
      </c>
      <c r="G958" s="146">
        <v>4</v>
      </c>
      <c r="J958" s="146">
        <f t="shared" si="125"/>
        <v>4</v>
      </c>
      <c r="K958" s="702">
        <f t="shared" si="130"/>
        <v>2.8134341480569721E-3</v>
      </c>
      <c r="L958" s="151">
        <f t="shared" si="127"/>
        <v>12.045577633198523</v>
      </c>
      <c r="M958" s="151">
        <f t="shared" si="129"/>
        <v>2.6500270793036749</v>
      </c>
      <c r="N958" s="151">
        <v>2.1899812617114303</v>
      </c>
      <c r="O958" s="151">
        <v>4.720501484658528</v>
      </c>
      <c r="P958" s="794">
        <v>3.418026666666667</v>
      </c>
      <c r="Q958" s="151">
        <f t="shared" si="126"/>
        <v>4.1665745066666675</v>
      </c>
      <c r="R958" s="725">
        <f t="shared" si="128"/>
        <v>0.12929860058792408</v>
      </c>
      <c r="S958" s="146"/>
      <c r="T958" s="165">
        <f t="shared" si="131"/>
        <v>5.8106453333333334</v>
      </c>
      <c r="U958" s="165">
        <v>3.418026666666667</v>
      </c>
    </row>
    <row r="959" spans="1:21" x14ac:dyDescent="0.3">
      <c r="A959" s="286">
        <v>178</v>
      </c>
      <c r="B959" s="321" t="s">
        <v>1400</v>
      </c>
      <c r="C959" s="146">
        <v>111.5</v>
      </c>
      <c r="F959" s="146">
        <f t="shared" si="124"/>
        <v>111.5</v>
      </c>
      <c r="G959" s="146">
        <v>3</v>
      </c>
      <c r="J959" s="146">
        <f t="shared" si="125"/>
        <v>3</v>
      </c>
      <c r="K959" s="702">
        <f t="shared" si="130"/>
        <v>2.1100756110427289E-3</v>
      </c>
      <c r="L959" s="151">
        <f t="shared" si="127"/>
        <v>9.0341832248988911</v>
      </c>
      <c r="M959" s="151">
        <f t="shared" si="129"/>
        <v>1.987520309477756</v>
      </c>
      <c r="N959" s="151">
        <v>1.6424859462835726</v>
      </c>
      <c r="O959" s="151">
        <v>3.5403761134938962</v>
      </c>
      <c r="P959" s="794">
        <v>2.56352</v>
      </c>
      <c r="Q959" s="151">
        <f t="shared" si="126"/>
        <v>3.1249308800000004</v>
      </c>
      <c r="R959" s="725">
        <f t="shared" si="128"/>
        <v>0.1535928219539959</v>
      </c>
      <c r="S959" s="146"/>
      <c r="T959" s="165">
        <f t="shared" si="131"/>
        <v>4.3579840000000001</v>
      </c>
      <c r="U959" s="165">
        <v>2.56352</v>
      </c>
    </row>
    <row r="960" spans="1:21" x14ac:dyDescent="0.3">
      <c r="A960" s="286">
        <v>179</v>
      </c>
      <c r="B960" s="321" t="s">
        <v>1401</v>
      </c>
      <c r="C960" s="146">
        <v>131.4</v>
      </c>
      <c r="F960" s="146">
        <f t="shared" si="124"/>
        <v>131.4</v>
      </c>
      <c r="G960" s="146">
        <v>3</v>
      </c>
      <c r="J960" s="146">
        <f t="shared" si="125"/>
        <v>3</v>
      </c>
      <c r="K960" s="702">
        <f t="shared" si="130"/>
        <v>2.1100756110427289E-3</v>
      </c>
      <c r="L960" s="151">
        <f t="shared" si="127"/>
        <v>9.0341832248988911</v>
      </c>
      <c r="M960" s="151">
        <f t="shared" si="129"/>
        <v>1.987520309477756</v>
      </c>
      <c r="N960" s="151">
        <v>1.6424859462835726</v>
      </c>
      <c r="O960" s="151">
        <v>3.5403761134938962</v>
      </c>
      <c r="P960" s="794">
        <v>2.56352</v>
      </c>
      <c r="Q960" s="151">
        <f t="shared" si="126"/>
        <v>3.1249308800000004</v>
      </c>
      <c r="R960" s="725">
        <f t="shared" si="128"/>
        <v>0.13033180858348967</v>
      </c>
      <c r="S960" s="146"/>
      <c r="T960" s="165">
        <f t="shared" si="131"/>
        <v>4.3579840000000001</v>
      </c>
      <c r="U960" s="165">
        <v>3.418026666666667</v>
      </c>
    </row>
    <row r="961" spans="1:21" x14ac:dyDescent="0.3">
      <c r="A961" s="286">
        <v>180</v>
      </c>
      <c r="B961" s="321" t="s">
        <v>1402</v>
      </c>
      <c r="C961" s="146">
        <v>87.9</v>
      </c>
      <c r="F961" s="146">
        <f t="shared" si="124"/>
        <v>87.9</v>
      </c>
      <c r="G961" s="146">
        <v>2</v>
      </c>
      <c r="J961" s="146">
        <f t="shared" si="125"/>
        <v>2</v>
      </c>
      <c r="K961" s="702">
        <f t="shared" si="130"/>
        <v>1.4067170740284861E-3</v>
      </c>
      <c r="L961" s="151">
        <f t="shared" si="127"/>
        <v>6.0227888165992614</v>
      </c>
      <c r="M961" s="151">
        <f t="shared" si="129"/>
        <v>1.3250135396518374</v>
      </c>
      <c r="N961" s="151">
        <v>1.0949906308557151</v>
      </c>
      <c r="O961" s="151">
        <v>2.360250742329264</v>
      </c>
      <c r="P961" s="794">
        <v>1.7090133333333335</v>
      </c>
      <c r="Q961" s="151">
        <f t="shared" si="126"/>
        <v>2.0832872533333338</v>
      </c>
      <c r="R961" s="725">
        <f t="shared" si="128"/>
        <v>0.12988699012416036</v>
      </c>
      <c r="S961" s="146"/>
      <c r="T961" s="165">
        <f t="shared" si="131"/>
        <v>2.9053226666666667</v>
      </c>
      <c r="U961" s="165">
        <v>34.180266666666668</v>
      </c>
    </row>
    <row r="962" spans="1:21" x14ac:dyDescent="0.3">
      <c r="A962" s="286">
        <v>181</v>
      </c>
      <c r="B962" s="321" t="s">
        <v>1403</v>
      </c>
      <c r="C962" s="146">
        <v>101.5</v>
      </c>
      <c r="F962" s="146">
        <f t="shared" ref="F962:F1010" si="132">C962+D962+E962</f>
        <v>101.5</v>
      </c>
      <c r="G962" s="146">
        <v>3</v>
      </c>
      <c r="J962" s="146">
        <f t="shared" ref="J962:J1010" si="133">G962+H962+I962</f>
        <v>3</v>
      </c>
      <c r="K962" s="702">
        <f t="shared" si="130"/>
        <v>2.1100756110427289E-3</v>
      </c>
      <c r="L962" s="151">
        <f t="shared" si="127"/>
        <v>9.0341832248988911</v>
      </c>
      <c r="M962" s="151">
        <f t="shared" si="129"/>
        <v>1.987520309477756</v>
      </c>
      <c r="N962" s="151">
        <v>1.6424859462835726</v>
      </c>
      <c r="O962" s="151">
        <v>3.5403761134938962</v>
      </c>
      <c r="P962" s="794">
        <v>2.56352</v>
      </c>
      <c r="Q962" s="151">
        <f t="shared" si="126"/>
        <v>3.1249308800000004</v>
      </c>
      <c r="R962" s="725">
        <f t="shared" si="128"/>
        <v>0.16872511968345363</v>
      </c>
      <c r="S962" s="146"/>
      <c r="T962" s="165">
        <f t="shared" si="131"/>
        <v>4.3579840000000001</v>
      </c>
      <c r="U962" s="165">
        <v>3.418026666666667</v>
      </c>
    </row>
    <row r="963" spans="1:21" x14ac:dyDescent="0.3">
      <c r="A963" s="286">
        <v>182</v>
      </c>
      <c r="B963" s="321" t="s">
        <v>1404</v>
      </c>
      <c r="C963" s="146">
        <v>237.8</v>
      </c>
      <c r="F963" s="146">
        <f t="shared" si="132"/>
        <v>237.8</v>
      </c>
      <c r="G963" s="146">
        <v>5</v>
      </c>
      <c r="J963" s="146">
        <f t="shared" si="133"/>
        <v>5</v>
      </c>
      <c r="K963" s="702">
        <f t="shared" si="130"/>
        <v>3.5167926850712154E-3</v>
      </c>
      <c r="L963" s="151">
        <f t="shared" si="127"/>
        <v>15.056972041498154</v>
      </c>
      <c r="M963" s="151">
        <f t="shared" si="129"/>
        <v>3.3125338491295939</v>
      </c>
      <c r="N963" s="151">
        <v>2.7374765771392875</v>
      </c>
      <c r="O963" s="151">
        <v>5.9006268558231607</v>
      </c>
      <c r="P963" s="794">
        <v>4.2725333333333335</v>
      </c>
      <c r="Q963" s="151">
        <f t="shared" si="126"/>
        <v>5.2082181333333342</v>
      </c>
      <c r="R963" s="725">
        <f t="shared" si="128"/>
        <v>0.12002803229513978</v>
      </c>
      <c r="S963" s="146"/>
      <c r="T963" s="165">
        <f t="shared" si="131"/>
        <v>7.2633066666666668</v>
      </c>
      <c r="U963" s="165">
        <v>2.56352</v>
      </c>
    </row>
    <row r="964" spans="1:21" x14ac:dyDescent="0.3">
      <c r="A964" s="286">
        <v>183</v>
      </c>
      <c r="B964" s="321" t="s">
        <v>1405</v>
      </c>
      <c r="C964" s="146">
        <v>96.6</v>
      </c>
      <c r="F964" s="146">
        <f t="shared" si="132"/>
        <v>96.6</v>
      </c>
      <c r="G964" s="146">
        <v>3</v>
      </c>
      <c r="J964" s="146">
        <f t="shared" si="133"/>
        <v>3</v>
      </c>
      <c r="K964" s="702">
        <f t="shared" si="130"/>
        <v>2.1100756110427289E-3</v>
      </c>
      <c r="L964" s="151">
        <f t="shared" si="127"/>
        <v>9.0341832248988911</v>
      </c>
      <c r="M964" s="151">
        <f t="shared" si="129"/>
        <v>1.987520309477756</v>
      </c>
      <c r="N964" s="151">
        <v>1.6424859462835726</v>
      </c>
      <c r="O964" s="151">
        <v>3.5403761134938962</v>
      </c>
      <c r="P964" s="794">
        <v>2.56352</v>
      </c>
      <c r="Q964" s="151">
        <f t="shared" ref="Q964:Q1010" si="134">P964*1.219</f>
        <v>3.1249308800000004</v>
      </c>
      <c r="R964" s="725">
        <f t="shared" si="128"/>
        <v>0.1772836402471071</v>
      </c>
      <c r="S964" s="146"/>
      <c r="T964" s="165">
        <f t="shared" si="131"/>
        <v>4.3579840000000001</v>
      </c>
      <c r="U964" s="165">
        <v>3.418026666666667</v>
      </c>
    </row>
    <row r="965" spans="1:21" x14ac:dyDescent="0.3">
      <c r="A965" s="286">
        <v>184</v>
      </c>
      <c r="B965" s="321" t="s">
        <v>1406</v>
      </c>
      <c r="C965" s="146">
        <v>120.2</v>
      </c>
      <c r="F965" s="146">
        <f t="shared" si="132"/>
        <v>120.2</v>
      </c>
      <c r="G965" s="146">
        <v>3</v>
      </c>
      <c r="J965" s="146">
        <f t="shared" si="133"/>
        <v>3</v>
      </c>
      <c r="K965" s="702">
        <f t="shared" si="130"/>
        <v>2.1100756110427289E-3</v>
      </c>
      <c r="L965" s="151">
        <f t="shared" si="127"/>
        <v>9.0341832248988911</v>
      </c>
      <c r="M965" s="151">
        <f t="shared" si="129"/>
        <v>1.987520309477756</v>
      </c>
      <c r="N965" s="151">
        <v>1.6424859462835726</v>
      </c>
      <c r="O965" s="151">
        <v>3.5403761134938962</v>
      </c>
      <c r="P965" s="794">
        <v>2.56352</v>
      </c>
      <c r="Q965" s="151">
        <f t="shared" si="134"/>
        <v>3.1249308800000004</v>
      </c>
      <c r="R965" s="725">
        <f t="shared" si="128"/>
        <v>0.1424758706145636</v>
      </c>
      <c r="S965" s="146"/>
      <c r="T965" s="165">
        <f t="shared" si="131"/>
        <v>4.3579840000000001</v>
      </c>
      <c r="U965" s="165">
        <v>27.344213333333336</v>
      </c>
    </row>
    <row r="966" spans="1:21" x14ac:dyDescent="0.3">
      <c r="A966" s="286">
        <v>185</v>
      </c>
      <c r="B966" s="321" t="s">
        <v>1407</v>
      </c>
      <c r="C966" s="146">
        <v>340.3</v>
      </c>
      <c r="F966" s="146">
        <f t="shared" si="132"/>
        <v>340.3</v>
      </c>
      <c r="G966" s="146">
        <v>9</v>
      </c>
      <c r="J966" s="146">
        <f t="shared" si="133"/>
        <v>9</v>
      </c>
      <c r="K966" s="702">
        <f t="shared" si="130"/>
        <v>6.3302268331281875E-3</v>
      </c>
      <c r="L966" s="151">
        <f t="shared" si="127"/>
        <v>27.102549674696679</v>
      </c>
      <c r="M966" s="151">
        <f t="shared" si="129"/>
        <v>5.9625609284332697</v>
      </c>
      <c r="N966" s="151">
        <v>4.9274578388507182</v>
      </c>
      <c r="O966" s="151">
        <v>10.621128340481688</v>
      </c>
      <c r="P966" s="794">
        <v>7.6905600000000005</v>
      </c>
      <c r="Q966" s="151">
        <f t="shared" si="134"/>
        <v>9.3747926400000008</v>
      </c>
      <c r="R966" s="725">
        <f t="shared" si="128"/>
        <v>0.15097501893509149</v>
      </c>
      <c r="S966" s="146"/>
      <c r="T966" s="165">
        <f t="shared" si="131"/>
        <v>13.073952</v>
      </c>
      <c r="U966" s="165">
        <v>5.12704</v>
      </c>
    </row>
    <row r="967" spans="1:21" x14ac:dyDescent="0.3">
      <c r="A967" s="286">
        <v>186</v>
      </c>
      <c r="B967" s="321" t="s">
        <v>1408</v>
      </c>
      <c r="C967" s="146">
        <v>264.89999999999998</v>
      </c>
      <c r="F967" s="146">
        <f t="shared" si="132"/>
        <v>264.89999999999998</v>
      </c>
      <c r="G967" s="146">
        <v>6</v>
      </c>
      <c r="J967" s="146">
        <f t="shared" si="133"/>
        <v>6</v>
      </c>
      <c r="K967" s="702">
        <f t="shared" si="130"/>
        <v>4.2201512220854578E-3</v>
      </c>
      <c r="L967" s="151">
        <f t="shared" ref="L967:L1030" si="135">K967*4281.45</f>
        <v>18.068366449797782</v>
      </c>
      <c r="M967" s="151">
        <f t="shared" si="129"/>
        <v>3.9750406189555121</v>
      </c>
      <c r="N967" s="151">
        <v>3.2849718925671452</v>
      </c>
      <c r="O967" s="151">
        <v>7.0807522269877925</v>
      </c>
      <c r="P967" s="794">
        <v>5.12704</v>
      </c>
      <c r="Q967" s="151">
        <f t="shared" si="134"/>
        <v>6.2498617600000008</v>
      </c>
      <c r="R967" s="725">
        <f t="shared" si="128"/>
        <v>0.12929860058792408</v>
      </c>
      <c r="S967" s="146"/>
      <c r="T967" s="165">
        <f t="shared" si="131"/>
        <v>8.7159680000000002</v>
      </c>
      <c r="U967" s="165">
        <v>1.7090133333333335</v>
      </c>
    </row>
    <row r="968" spans="1:21" x14ac:dyDescent="0.3">
      <c r="A968" s="286">
        <v>187</v>
      </c>
      <c r="B968" s="321" t="s">
        <v>1409</v>
      </c>
      <c r="C968" s="146">
        <v>299.7</v>
      </c>
      <c r="F968" s="146">
        <f t="shared" si="132"/>
        <v>299.7</v>
      </c>
      <c r="G968" s="146">
        <v>9</v>
      </c>
      <c r="J968" s="146">
        <f t="shared" si="133"/>
        <v>9</v>
      </c>
      <c r="K968" s="702">
        <f t="shared" si="130"/>
        <v>6.3302268331281875E-3</v>
      </c>
      <c r="L968" s="151">
        <f t="shared" si="135"/>
        <v>27.102549674696679</v>
      </c>
      <c r="M968" s="151">
        <f t="shared" si="129"/>
        <v>5.9625609284332697</v>
      </c>
      <c r="N968" s="151">
        <v>4.9274578388507182</v>
      </c>
      <c r="O968" s="151">
        <v>10.621128340481688</v>
      </c>
      <c r="P968" s="794">
        <v>7.6905600000000005</v>
      </c>
      <c r="Q968" s="151">
        <f t="shared" si="134"/>
        <v>9.3747926400000008</v>
      </c>
      <c r="R968" s="725">
        <f t="shared" si="128"/>
        <v>0.17142742390260807</v>
      </c>
      <c r="S968" s="146"/>
      <c r="T968" s="165">
        <f t="shared" si="131"/>
        <v>13.073952</v>
      </c>
      <c r="U968" s="165">
        <v>1.7090133333333335</v>
      </c>
    </row>
    <row r="969" spans="1:21" x14ac:dyDescent="0.3">
      <c r="A969" s="286">
        <v>188</v>
      </c>
      <c r="B969" s="321" t="s">
        <v>1410</v>
      </c>
      <c r="C969" s="146">
        <v>295.10000000000002</v>
      </c>
      <c r="F969" s="146">
        <f t="shared" si="132"/>
        <v>295.10000000000002</v>
      </c>
      <c r="G969" s="146">
        <v>9</v>
      </c>
      <c r="J969" s="146">
        <f t="shared" si="133"/>
        <v>9</v>
      </c>
      <c r="K969" s="702">
        <f t="shared" si="130"/>
        <v>6.3302268331281875E-3</v>
      </c>
      <c r="L969" s="151">
        <f t="shared" si="135"/>
        <v>27.102549674696679</v>
      </c>
      <c r="M969" s="151">
        <f t="shared" si="129"/>
        <v>5.9625609284332697</v>
      </c>
      <c r="N969" s="151">
        <v>4.9274578388507182</v>
      </c>
      <c r="O969" s="151">
        <v>10.621128340481688</v>
      </c>
      <c r="P969" s="794">
        <v>7.6905600000000005</v>
      </c>
      <c r="Q969" s="151">
        <f t="shared" si="134"/>
        <v>9.3747926400000008</v>
      </c>
      <c r="R969" s="725">
        <f t="shared" si="128"/>
        <v>0.17409962366523765</v>
      </c>
      <c r="S969" s="146"/>
      <c r="T969" s="165">
        <f t="shared" si="131"/>
        <v>13.073952</v>
      </c>
      <c r="U969" s="165">
        <v>0.85450666666666675</v>
      </c>
    </row>
    <row r="970" spans="1:21" x14ac:dyDescent="0.3">
      <c r="A970" s="286">
        <v>189</v>
      </c>
      <c r="B970" s="321" t="s">
        <v>1411</v>
      </c>
      <c r="C970" s="146">
        <v>148.69999999999999</v>
      </c>
      <c r="F970" s="146">
        <f t="shared" si="132"/>
        <v>148.69999999999999</v>
      </c>
      <c r="G970" s="146">
        <v>4</v>
      </c>
      <c r="J970" s="146">
        <f t="shared" si="133"/>
        <v>4</v>
      </c>
      <c r="K970" s="702">
        <f t="shared" si="130"/>
        <v>2.8134341480569721E-3</v>
      </c>
      <c r="L970" s="151">
        <f t="shared" si="135"/>
        <v>12.045577633198523</v>
      </c>
      <c r="M970" s="151">
        <f t="shared" si="129"/>
        <v>2.6500270793036749</v>
      </c>
      <c r="N970" s="151">
        <v>2.1899812617114303</v>
      </c>
      <c r="O970" s="151">
        <v>4.720501484658528</v>
      </c>
      <c r="P970" s="794">
        <v>3.418026666666667</v>
      </c>
      <c r="Q970" s="151">
        <f t="shared" si="134"/>
        <v>4.1665745066666675</v>
      </c>
      <c r="R970" s="725">
        <f t="shared" ref="R970:R1011" si="136">(P970+O970+M970+L970)/F970</f>
        <v>0.15355839182130057</v>
      </c>
      <c r="S970" s="146"/>
      <c r="T970" s="165">
        <f t="shared" si="131"/>
        <v>5.8106453333333334</v>
      </c>
      <c r="U970" s="165">
        <v>1.7090133333333335</v>
      </c>
    </row>
    <row r="971" spans="1:21" x14ac:dyDescent="0.3">
      <c r="A971" s="286">
        <v>190</v>
      </c>
      <c r="B971" s="321" t="s">
        <v>1412</v>
      </c>
      <c r="C971" s="146">
        <v>339.7</v>
      </c>
      <c r="F971" s="146">
        <f t="shared" si="132"/>
        <v>339.7</v>
      </c>
      <c r="G971" s="146">
        <v>8</v>
      </c>
      <c r="J971" s="146">
        <f t="shared" si="133"/>
        <v>8</v>
      </c>
      <c r="K971" s="702">
        <f t="shared" si="130"/>
        <v>5.6268682961139443E-3</v>
      </c>
      <c r="L971" s="151">
        <f t="shared" si="135"/>
        <v>24.091155266397045</v>
      </c>
      <c r="M971" s="151">
        <f t="shared" ref="M971:M1032" si="137">L971*0.22</f>
        <v>5.3000541586073497</v>
      </c>
      <c r="N971" s="151">
        <v>4.3799625234228605</v>
      </c>
      <c r="O971" s="151">
        <v>9.4410029693170561</v>
      </c>
      <c r="P971" s="794">
        <v>6.836053333333334</v>
      </c>
      <c r="Q971" s="151">
        <f t="shared" si="134"/>
        <v>8.333149013333335</v>
      </c>
      <c r="R971" s="725">
        <f t="shared" si="136"/>
        <v>0.13443704953681127</v>
      </c>
      <c r="S971" s="146"/>
      <c r="T971" s="165">
        <f t="shared" si="131"/>
        <v>11.621290666666667</v>
      </c>
      <c r="U971" s="165">
        <v>1.7090133333333335</v>
      </c>
    </row>
    <row r="972" spans="1:21" x14ac:dyDescent="0.3">
      <c r="A972" s="286">
        <v>191</v>
      </c>
      <c r="B972" s="321" t="s">
        <v>1413</v>
      </c>
      <c r="C972" s="146">
        <v>197.6</v>
      </c>
      <c r="F972" s="146">
        <f t="shared" si="132"/>
        <v>197.6</v>
      </c>
      <c r="G972" s="146">
        <v>6</v>
      </c>
      <c r="J972" s="146">
        <f t="shared" si="133"/>
        <v>6</v>
      </c>
      <c r="K972" s="702">
        <f t="shared" si="130"/>
        <v>4.2201512220854578E-3</v>
      </c>
      <c r="L972" s="151">
        <f t="shared" si="135"/>
        <v>18.068366449797782</v>
      </c>
      <c r="M972" s="151">
        <f t="shared" si="137"/>
        <v>3.9750406189555121</v>
      </c>
      <c r="N972" s="151">
        <v>3.2849718925671452</v>
      </c>
      <c r="O972" s="151">
        <v>7.0807522269877925</v>
      </c>
      <c r="P972" s="794">
        <v>5.12704</v>
      </c>
      <c r="Q972" s="151">
        <f t="shared" si="134"/>
        <v>6.2498617600000008</v>
      </c>
      <c r="R972" s="725">
        <f t="shared" si="136"/>
        <v>0.17333602882460064</v>
      </c>
      <c r="S972" s="146"/>
      <c r="T972" s="165">
        <f t="shared" si="131"/>
        <v>8.7159680000000002</v>
      </c>
      <c r="U972" s="165">
        <v>2.56352</v>
      </c>
    </row>
    <row r="973" spans="1:21" x14ac:dyDescent="0.3">
      <c r="A973" s="286">
        <v>192</v>
      </c>
      <c r="B973" s="321" t="s">
        <v>1414</v>
      </c>
      <c r="C973" s="153">
        <v>251</v>
      </c>
      <c r="F973" s="146">
        <f t="shared" si="132"/>
        <v>251</v>
      </c>
      <c r="G973" s="146">
        <v>8</v>
      </c>
      <c r="J973" s="146">
        <f t="shared" si="133"/>
        <v>8</v>
      </c>
      <c r="K973" s="702">
        <f t="shared" si="130"/>
        <v>5.6268682961139443E-3</v>
      </c>
      <c r="L973" s="151">
        <f t="shared" si="135"/>
        <v>24.091155266397045</v>
      </c>
      <c r="M973" s="151">
        <f t="shared" si="137"/>
        <v>5.3000541586073497</v>
      </c>
      <c r="N973" s="151">
        <v>4.3799625234228605</v>
      </c>
      <c r="O973" s="151">
        <v>9.4410029693170561</v>
      </c>
      <c r="P973" s="794">
        <v>6.836053333333334</v>
      </c>
      <c r="Q973" s="151">
        <f t="shared" si="134"/>
        <v>8.333149013333335</v>
      </c>
      <c r="R973" s="725">
        <f t="shared" si="136"/>
        <v>0.18194528178348521</v>
      </c>
      <c r="S973" s="146"/>
      <c r="T973" s="165">
        <f t="shared" si="131"/>
        <v>11.621290666666667</v>
      </c>
      <c r="U973" s="165">
        <v>10.25408</v>
      </c>
    </row>
    <row r="974" spans="1:21" x14ac:dyDescent="0.3">
      <c r="A974" s="286">
        <v>193</v>
      </c>
      <c r="B974" s="321" t="s">
        <v>1415</v>
      </c>
      <c r="C974" s="146">
        <v>172.7</v>
      </c>
      <c r="F974" s="146">
        <f t="shared" si="132"/>
        <v>172.7</v>
      </c>
      <c r="G974" s="146">
        <v>5</v>
      </c>
      <c r="J974" s="146">
        <f t="shared" si="133"/>
        <v>5</v>
      </c>
      <c r="K974" s="702">
        <f t="shared" ref="K974:K1009" si="138">4/5687*J974</f>
        <v>3.5167926850712154E-3</v>
      </c>
      <c r="L974" s="151">
        <f t="shared" si="135"/>
        <v>15.056972041498154</v>
      </c>
      <c r="M974" s="151">
        <f t="shared" si="137"/>
        <v>3.3125338491295939</v>
      </c>
      <c r="N974" s="151">
        <v>2.7374765771392875</v>
      </c>
      <c r="O974" s="151">
        <v>5.9006268558231607</v>
      </c>
      <c r="P974" s="794">
        <v>4.2725333333333335</v>
      </c>
      <c r="Q974" s="151">
        <f t="shared" si="134"/>
        <v>5.2082181333333342</v>
      </c>
      <c r="R974" s="725">
        <f t="shared" si="136"/>
        <v>0.16527310990031407</v>
      </c>
      <c r="S974" s="146"/>
      <c r="T974" s="165">
        <f t="shared" si="131"/>
        <v>7.2633066666666668</v>
      </c>
      <c r="U974" s="165">
        <v>3.418026666666667</v>
      </c>
    </row>
    <row r="975" spans="1:21" x14ac:dyDescent="0.3">
      <c r="A975" s="286">
        <v>194</v>
      </c>
      <c r="B975" s="321" t="s">
        <v>1416</v>
      </c>
      <c r="C975" s="146">
        <v>294.2</v>
      </c>
      <c r="F975" s="146">
        <f t="shared" si="132"/>
        <v>294.2</v>
      </c>
      <c r="G975" s="146">
        <v>9</v>
      </c>
      <c r="J975" s="146">
        <f t="shared" si="133"/>
        <v>9</v>
      </c>
      <c r="K975" s="702">
        <f t="shared" si="138"/>
        <v>6.3302268331281875E-3</v>
      </c>
      <c r="L975" s="151">
        <f t="shared" si="135"/>
        <v>27.102549674696679</v>
      </c>
      <c r="M975" s="151">
        <f t="shared" si="137"/>
        <v>5.9625609284332697</v>
      </c>
      <c r="N975" s="151">
        <v>4.9274578388507182</v>
      </c>
      <c r="O975" s="151">
        <v>10.621128340481688</v>
      </c>
      <c r="P975" s="794">
        <v>7.6905600000000005</v>
      </c>
      <c r="Q975" s="151">
        <f t="shared" si="134"/>
        <v>9.3747926400000008</v>
      </c>
      <c r="R975" s="725">
        <f t="shared" si="136"/>
        <v>0.17463221938685125</v>
      </c>
      <c r="S975" s="146"/>
      <c r="T975" s="165">
        <f t="shared" si="131"/>
        <v>13.073952</v>
      </c>
      <c r="U975" s="165">
        <v>5.12704</v>
      </c>
    </row>
    <row r="976" spans="1:21" x14ac:dyDescent="0.3">
      <c r="A976" s="286">
        <v>195</v>
      </c>
      <c r="B976" s="321" t="s">
        <v>1417</v>
      </c>
      <c r="C976" s="146">
        <v>200.9</v>
      </c>
      <c r="F976" s="146">
        <f t="shared" si="132"/>
        <v>200.9</v>
      </c>
      <c r="G976" s="146">
        <v>8</v>
      </c>
      <c r="J976" s="146">
        <f t="shared" si="133"/>
        <v>8</v>
      </c>
      <c r="K976" s="702">
        <f t="shared" si="138"/>
        <v>5.6268682961139443E-3</v>
      </c>
      <c r="L976" s="151">
        <f t="shared" si="135"/>
        <v>24.091155266397045</v>
      </c>
      <c r="M976" s="151">
        <f t="shared" si="137"/>
        <v>5.3000541586073497</v>
      </c>
      <c r="N976" s="151">
        <v>4.3799625234228605</v>
      </c>
      <c r="O976" s="151">
        <v>9.4410029693170561</v>
      </c>
      <c r="P976" s="794">
        <v>6.836053333333334</v>
      </c>
      <c r="Q976" s="151">
        <f t="shared" si="134"/>
        <v>8.333149013333335</v>
      </c>
      <c r="R976" s="725">
        <f t="shared" si="136"/>
        <v>0.22731839585691779</v>
      </c>
      <c r="S976" s="146"/>
      <c r="T976" s="165">
        <f t="shared" si="131"/>
        <v>11.621290666666667</v>
      </c>
      <c r="U976" s="165">
        <v>5.12704</v>
      </c>
    </row>
    <row r="977" spans="1:21" x14ac:dyDescent="0.3">
      <c r="A977" s="286">
        <v>196</v>
      </c>
      <c r="B977" s="321" t="s">
        <v>1418</v>
      </c>
      <c r="C977" s="146">
        <v>297.8</v>
      </c>
      <c r="F977" s="146">
        <f t="shared" si="132"/>
        <v>297.8</v>
      </c>
      <c r="G977" s="146">
        <v>11</v>
      </c>
      <c r="J977" s="146">
        <f t="shared" si="133"/>
        <v>11</v>
      </c>
      <c r="K977" s="702">
        <f t="shared" si="138"/>
        <v>7.7369439071566732E-3</v>
      </c>
      <c r="L977" s="151">
        <f t="shared" si="135"/>
        <v>33.125338491295935</v>
      </c>
      <c r="M977" s="151">
        <f t="shared" si="137"/>
        <v>7.287574468085106</v>
      </c>
      <c r="N977" s="151">
        <v>6.0224484697064327</v>
      </c>
      <c r="O977" s="151">
        <v>12.981379082810953</v>
      </c>
      <c r="P977" s="794">
        <v>9.3995733333333344</v>
      </c>
      <c r="Q977" s="151">
        <f t="shared" si="134"/>
        <v>11.458079893333336</v>
      </c>
      <c r="R977" s="725">
        <f t="shared" si="136"/>
        <v>0.21085918527711661</v>
      </c>
      <c r="S977" s="146"/>
      <c r="T977" s="165">
        <f t="shared" si="131"/>
        <v>15.979274666666669</v>
      </c>
      <c r="U977" s="165">
        <v>28.817599999999999</v>
      </c>
    </row>
    <row r="978" spans="1:21" x14ac:dyDescent="0.3">
      <c r="A978" s="286">
        <v>197</v>
      </c>
      <c r="B978" s="321" t="s">
        <v>1419</v>
      </c>
      <c r="C978" s="146">
        <v>124.6</v>
      </c>
      <c r="F978" s="146">
        <f t="shared" si="132"/>
        <v>124.6</v>
      </c>
      <c r="G978" s="146">
        <v>5</v>
      </c>
      <c r="J978" s="146">
        <f t="shared" si="133"/>
        <v>5</v>
      </c>
      <c r="K978" s="702">
        <f t="shared" si="138"/>
        <v>3.5167926850712154E-3</v>
      </c>
      <c r="L978" s="151">
        <f t="shared" si="135"/>
        <v>15.056972041498154</v>
      </c>
      <c r="M978" s="151">
        <f t="shared" si="137"/>
        <v>3.3125338491295939</v>
      </c>
      <c r="N978" s="151">
        <v>2.7374765771392875</v>
      </c>
      <c r="O978" s="151">
        <v>5.9006268558231607</v>
      </c>
      <c r="P978" s="794">
        <v>4.2725333333333335</v>
      </c>
      <c r="Q978" s="151">
        <f t="shared" si="134"/>
        <v>5.2082181333333342</v>
      </c>
      <c r="R978" s="725">
        <f t="shared" si="136"/>
        <v>0.22907436661143052</v>
      </c>
      <c r="S978" s="146"/>
      <c r="T978" s="165">
        <f t="shared" si="131"/>
        <v>7.2633066666666668</v>
      </c>
      <c r="U978" s="165">
        <v>42.265813333333327</v>
      </c>
    </row>
    <row r="979" spans="1:21" x14ac:dyDescent="0.3">
      <c r="A979" s="286">
        <v>198</v>
      </c>
      <c r="B979" s="321" t="s">
        <v>1420</v>
      </c>
      <c r="C979" s="146">
        <v>132.19999999999999</v>
      </c>
      <c r="F979" s="146">
        <f t="shared" si="132"/>
        <v>132.19999999999999</v>
      </c>
      <c r="G979" s="146">
        <v>5</v>
      </c>
      <c r="J979" s="146">
        <f t="shared" si="133"/>
        <v>5</v>
      </c>
      <c r="K979" s="702">
        <f t="shared" si="138"/>
        <v>3.5167926850712154E-3</v>
      </c>
      <c r="L979" s="151">
        <f t="shared" si="135"/>
        <v>15.056972041498154</v>
      </c>
      <c r="M979" s="151">
        <f t="shared" si="137"/>
        <v>3.3125338491295939</v>
      </c>
      <c r="N979" s="151">
        <v>2.7374765771392875</v>
      </c>
      <c r="O979" s="151">
        <v>5.9006268558231607</v>
      </c>
      <c r="P979" s="794">
        <v>4.2725333333333335</v>
      </c>
      <c r="Q979" s="151">
        <f t="shared" si="134"/>
        <v>5.2082181333333342</v>
      </c>
      <c r="R979" s="725">
        <f t="shared" si="136"/>
        <v>0.21590518971092468</v>
      </c>
      <c r="S979" s="146"/>
      <c r="T979" s="165">
        <f t="shared" si="131"/>
        <v>7.2633066666666668</v>
      </c>
      <c r="U979" s="165">
        <v>15.381120000000001</v>
      </c>
    </row>
    <row r="980" spans="1:21" x14ac:dyDescent="0.3">
      <c r="A980" s="286">
        <v>199</v>
      </c>
      <c r="B980" s="321" t="s">
        <v>1421</v>
      </c>
      <c r="C980" s="146">
        <v>225.4</v>
      </c>
      <c r="F980" s="146">
        <f t="shared" si="132"/>
        <v>225.4</v>
      </c>
      <c r="G980" s="146">
        <v>5</v>
      </c>
      <c r="J980" s="146">
        <f t="shared" si="133"/>
        <v>5</v>
      </c>
      <c r="K980" s="702">
        <f t="shared" si="138"/>
        <v>3.5167926850712154E-3</v>
      </c>
      <c r="L980" s="151">
        <f t="shared" si="135"/>
        <v>15.056972041498154</v>
      </c>
      <c r="M980" s="151">
        <f t="shared" si="137"/>
        <v>3.3125338491295939</v>
      </c>
      <c r="N980" s="151">
        <v>2.7374765771392875</v>
      </c>
      <c r="O980" s="151">
        <v>5.9006268558231607</v>
      </c>
      <c r="P980" s="794">
        <v>4.2725333333333335</v>
      </c>
      <c r="Q980" s="151">
        <f t="shared" si="134"/>
        <v>5.2082181333333342</v>
      </c>
      <c r="R980" s="725">
        <f t="shared" si="136"/>
        <v>0.12663117160507648</v>
      </c>
      <c r="S980" s="146"/>
      <c r="T980" s="165">
        <f t="shared" si="131"/>
        <v>7.2633066666666668</v>
      </c>
      <c r="U980" s="165">
        <v>3.418026666666667</v>
      </c>
    </row>
    <row r="981" spans="1:21" x14ac:dyDescent="0.3">
      <c r="A981" s="286">
        <v>200</v>
      </c>
      <c r="B981" s="321" t="s">
        <v>1422</v>
      </c>
      <c r="C981" s="146">
        <v>415.6</v>
      </c>
      <c r="F981" s="146">
        <f t="shared" si="132"/>
        <v>415.6</v>
      </c>
      <c r="G981" s="146">
        <v>8</v>
      </c>
      <c r="J981" s="146">
        <f t="shared" si="133"/>
        <v>8</v>
      </c>
      <c r="K981" s="702">
        <f t="shared" si="138"/>
        <v>5.6268682961139443E-3</v>
      </c>
      <c r="L981" s="151">
        <f t="shared" si="135"/>
        <v>24.091155266397045</v>
      </c>
      <c r="M981" s="151">
        <f t="shared" si="137"/>
        <v>5.3000541586073497</v>
      </c>
      <c r="N981" s="151">
        <v>4.3799625234228605</v>
      </c>
      <c r="O981" s="151">
        <v>9.4410029693170561</v>
      </c>
      <c r="P981" s="794">
        <v>6.836053333333334</v>
      </c>
      <c r="Q981" s="151">
        <f t="shared" si="134"/>
        <v>8.333149013333335</v>
      </c>
      <c r="R981" s="725">
        <f t="shared" si="136"/>
        <v>0.10988514371428003</v>
      </c>
      <c r="S981" s="146"/>
      <c r="T981" s="165">
        <f t="shared" si="131"/>
        <v>11.621290666666667</v>
      </c>
      <c r="U981" s="165">
        <v>13.672106666666668</v>
      </c>
    </row>
    <row r="982" spans="1:21" x14ac:dyDescent="0.3">
      <c r="A982" s="286">
        <v>201</v>
      </c>
      <c r="B982" s="321" t="s">
        <v>1423</v>
      </c>
      <c r="C982" s="146">
        <v>1495</v>
      </c>
      <c r="F982" s="146">
        <f t="shared" si="132"/>
        <v>1495</v>
      </c>
      <c r="G982" s="146">
        <v>32</v>
      </c>
      <c r="J982" s="146">
        <f t="shared" si="133"/>
        <v>32</v>
      </c>
      <c r="K982" s="702">
        <f t="shared" si="138"/>
        <v>2.2507473184455777E-2</v>
      </c>
      <c r="L982" s="151">
        <f t="shared" si="135"/>
        <v>96.364621065588182</v>
      </c>
      <c r="M982" s="151">
        <f t="shared" si="137"/>
        <v>21.200216634429399</v>
      </c>
      <c r="N982" s="151">
        <v>17.519850093691442</v>
      </c>
      <c r="O982" s="151">
        <v>37.764011877268224</v>
      </c>
      <c r="P982" s="794">
        <v>27.344213333333336</v>
      </c>
      <c r="Q982" s="151">
        <f t="shared" si="134"/>
        <v>33.33259605333334</v>
      </c>
      <c r="R982" s="725">
        <f t="shared" si="136"/>
        <v>0.12218933973954457</v>
      </c>
      <c r="S982" s="146"/>
      <c r="T982" s="165">
        <f t="shared" si="131"/>
        <v>46.485162666666668</v>
      </c>
      <c r="U982" s="165">
        <v>4.2725333333333335</v>
      </c>
    </row>
    <row r="983" spans="1:21" x14ac:dyDescent="0.3">
      <c r="A983" s="286">
        <v>202</v>
      </c>
      <c r="B983" s="321" t="s">
        <v>1424</v>
      </c>
      <c r="C983" s="146">
        <v>288.60000000000002</v>
      </c>
      <c r="F983" s="146">
        <f t="shared" si="132"/>
        <v>288.60000000000002</v>
      </c>
      <c r="G983" s="146">
        <v>7</v>
      </c>
      <c r="J983" s="146">
        <f t="shared" si="133"/>
        <v>7</v>
      </c>
      <c r="K983" s="702">
        <f t="shared" si="138"/>
        <v>4.923509759099701E-3</v>
      </c>
      <c r="L983" s="151">
        <f t="shared" si="135"/>
        <v>21.079760858097416</v>
      </c>
      <c r="M983" s="151">
        <f t="shared" si="137"/>
        <v>4.6375473887814316</v>
      </c>
      <c r="N983" s="151">
        <v>3.8324672079950028</v>
      </c>
      <c r="O983" s="151">
        <v>8.2608775981524243</v>
      </c>
      <c r="P983" s="794">
        <v>5.9815466666666666</v>
      </c>
      <c r="Q983" s="151">
        <f t="shared" si="134"/>
        <v>7.2915053866666675</v>
      </c>
      <c r="R983" s="725">
        <f t="shared" si="136"/>
        <v>0.13846061161364495</v>
      </c>
      <c r="S983" s="146"/>
      <c r="T983" s="165">
        <f t="shared" si="131"/>
        <v>10.168629333333334</v>
      </c>
      <c r="U983" s="165">
        <v>2.56352</v>
      </c>
    </row>
    <row r="984" spans="1:21" x14ac:dyDescent="0.3">
      <c r="A984" s="286">
        <v>203</v>
      </c>
      <c r="B984" s="321" t="s">
        <v>1425</v>
      </c>
      <c r="C984" s="146">
        <v>272.10000000000002</v>
      </c>
      <c r="F984" s="146">
        <f t="shared" si="132"/>
        <v>272.10000000000002</v>
      </c>
      <c r="G984" s="146">
        <v>6</v>
      </c>
      <c r="J984" s="146">
        <f t="shared" si="133"/>
        <v>6</v>
      </c>
      <c r="K984" s="702">
        <f t="shared" si="138"/>
        <v>4.2201512220854578E-3</v>
      </c>
      <c r="L984" s="151">
        <f t="shared" si="135"/>
        <v>18.068366449797782</v>
      </c>
      <c r="M984" s="151">
        <f t="shared" si="137"/>
        <v>3.9750406189555121</v>
      </c>
      <c r="N984" s="151">
        <v>3.2849718925671452</v>
      </c>
      <c r="O984" s="151">
        <v>7.0807522269877925</v>
      </c>
      <c r="P984" s="794">
        <v>5.12704</v>
      </c>
      <c r="Q984" s="151">
        <f t="shared" si="134"/>
        <v>6.2498617600000008</v>
      </c>
      <c r="R984" s="725">
        <f t="shared" si="136"/>
        <v>0.12587724842242221</v>
      </c>
      <c r="S984" s="146"/>
      <c r="T984" s="165">
        <f t="shared" si="131"/>
        <v>8.7159680000000002</v>
      </c>
      <c r="U984" s="165">
        <v>3.418026666666667</v>
      </c>
    </row>
    <row r="985" spans="1:21" x14ac:dyDescent="0.3">
      <c r="A985" s="286">
        <v>204</v>
      </c>
      <c r="B985" s="321" t="s">
        <v>1426</v>
      </c>
      <c r="C985" s="146">
        <v>287.89999999999998</v>
      </c>
      <c r="E985" s="146">
        <v>25.8</v>
      </c>
      <c r="F985" s="146">
        <f t="shared" si="132"/>
        <v>313.7</v>
      </c>
      <c r="G985" s="146">
        <v>9</v>
      </c>
      <c r="I985" s="146">
        <v>1</v>
      </c>
      <c r="J985" s="146">
        <f t="shared" si="133"/>
        <v>10</v>
      </c>
      <c r="K985" s="702">
        <f t="shared" si="138"/>
        <v>7.0335853701424308E-3</v>
      </c>
      <c r="L985" s="151">
        <f t="shared" si="135"/>
        <v>30.113944082996309</v>
      </c>
      <c r="M985" s="151">
        <f t="shared" si="137"/>
        <v>6.6250676982591878</v>
      </c>
      <c r="N985" s="151">
        <v>5.474953154278575</v>
      </c>
      <c r="O985" s="151">
        <v>11.801253711646321</v>
      </c>
      <c r="P985" s="794">
        <v>8.545066666666667</v>
      </c>
      <c r="Q985" s="151">
        <f t="shared" si="134"/>
        <v>10.416436266666668</v>
      </c>
      <c r="R985" s="725">
        <f t="shared" si="136"/>
        <v>0.18197428166901014</v>
      </c>
      <c r="S985" s="146"/>
      <c r="T985" s="165">
        <f t="shared" si="131"/>
        <v>14.526613333333334</v>
      </c>
      <c r="U985" s="165">
        <v>0.85450666666666675</v>
      </c>
    </row>
    <row r="986" spans="1:21" x14ac:dyDescent="0.3">
      <c r="A986" s="286">
        <v>205</v>
      </c>
      <c r="B986" s="321" t="s">
        <v>1427</v>
      </c>
      <c r="C986" s="146">
        <v>731.71</v>
      </c>
      <c r="E986" s="146">
        <v>128.69999999999999</v>
      </c>
      <c r="F986" s="146">
        <f t="shared" si="132"/>
        <v>860.41000000000008</v>
      </c>
      <c r="G986" s="146">
        <v>11</v>
      </c>
      <c r="I986" s="146">
        <v>1</v>
      </c>
      <c r="J986" s="146">
        <f t="shared" si="133"/>
        <v>12</v>
      </c>
      <c r="K986" s="702">
        <f t="shared" si="138"/>
        <v>8.4403024441709155E-3</v>
      </c>
      <c r="L986" s="151">
        <f t="shared" si="135"/>
        <v>36.136732899595565</v>
      </c>
      <c r="M986" s="151">
        <f t="shared" si="137"/>
        <v>7.9500812379110242</v>
      </c>
      <c r="N986" s="151">
        <v>6.5699437851342903</v>
      </c>
      <c r="O986" s="151">
        <v>14.161504453975585</v>
      </c>
      <c r="P986" s="794">
        <v>10.25408</v>
      </c>
      <c r="Q986" s="151">
        <f t="shared" si="134"/>
        <v>12.499723520000002</v>
      </c>
      <c r="R986" s="725">
        <f t="shared" si="136"/>
        <v>7.9615995387643301E-2</v>
      </c>
      <c r="S986" s="146"/>
      <c r="T986" s="165">
        <f t="shared" si="131"/>
        <v>17.431936</v>
      </c>
      <c r="U986" s="165">
        <v>5.12704</v>
      </c>
    </row>
    <row r="987" spans="1:21" x14ac:dyDescent="0.3">
      <c r="A987" s="286">
        <v>206</v>
      </c>
      <c r="B987" s="321" t="s">
        <v>1428</v>
      </c>
      <c r="C987" s="153">
        <v>294</v>
      </c>
      <c r="F987" s="146">
        <f t="shared" si="132"/>
        <v>294</v>
      </c>
      <c r="G987" s="146">
        <v>7</v>
      </c>
      <c r="J987" s="146">
        <f t="shared" si="133"/>
        <v>7</v>
      </c>
      <c r="K987" s="702">
        <f t="shared" si="138"/>
        <v>4.923509759099701E-3</v>
      </c>
      <c r="L987" s="151">
        <f t="shared" si="135"/>
        <v>21.079760858097416</v>
      </c>
      <c r="M987" s="151">
        <f t="shared" si="137"/>
        <v>4.6375473887814316</v>
      </c>
      <c r="N987" s="151">
        <v>3.8324672079950028</v>
      </c>
      <c r="O987" s="151">
        <v>8.2608775981524243</v>
      </c>
      <c r="P987" s="794">
        <v>5.9815466666666666</v>
      </c>
      <c r="Q987" s="151">
        <f t="shared" si="134"/>
        <v>7.2915053866666675</v>
      </c>
      <c r="R987" s="725">
        <f t="shared" si="136"/>
        <v>0.13591745752278209</v>
      </c>
      <c r="S987" s="146"/>
      <c r="T987" s="165">
        <f t="shared" si="131"/>
        <v>10.168629333333334</v>
      </c>
      <c r="U987" s="165">
        <v>2.56352</v>
      </c>
    </row>
    <row r="988" spans="1:21" x14ac:dyDescent="0.3">
      <c r="A988" s="286">
        <v>207</v>
      </c>
      <c r="B988" s="321" t="s">
        <v>1429</v>
      </c>
      <c r="C988" s="146">
        <v>1119.54</v>
      </c>
      <c r="F988" s="146">
        <f t="shared" si="132"/>
        <v>1119.54</v>
      </c>
      <c r="G988" s="146">
        <v>25</v>
      </c>
      <c r="J988" s="146">
        <f t="shared" si="133"/>
        <v>25</v>
      </c>
      <c r="K988" s="702">
        <f t="shared" si="138"/>
        <v>1.7583963425356074E-2</v>
      </c>
      <c r="L988" s="151">
        <f t="shared" si="135"/>
        <v>75.284860207490766</v>
      </c>
      <c r="M988" s="151">
        <f t="shared" si="137"/>
        <v>16.562669245647967</v>
      </c>
      <c r="N988" s="151">
        <v>13.687382885696438</v>
      </c>
      <c r="O988" s="151">
        <v>29.503134279115802</v>
      </c>
      <c r="P988" s="794">
        <v>21.362666666666666</v>
      </c>
      <c r="Q988" s="151">
        <f t="shared" si="134"/>
        <v>26.041090666666669</v>
      </c>
      <c r="R988" s="725">
        <f t="shared" si="136"/>
        <v>0.12747497221976989</v>
      </c>
      <c r="S988" s="146"/>
      <c r="T988" s="165">
        <f t="shared" si="131"/>
        <v>36.316533333333332</v>
      </c>
      <c r="U988" s="165">
        <v>3.418026666666667</v>
      </c>
    </row>
    <row r="989" spans="1:21" x14ac:dyDescent="0.3">
      <c r="A989" s="286">
        <v>208</v>
      </c>
      <c r="B989" s="321" t="s">
        <v>1430</v>
      </c>
      <c r="C989" s="146">
        <v>542.66</v>
      </c>
      <c r="F989" s="146">
        <f t="shared" si="132"/>
        <v>542.66</v>
      </c>
      <c r="G989" s="146">
        <v>15</v>
      </c>
      <c r="J989" s="146">
        <f t="shared" si="133"/>
        <v>15</v>
      </c>
      <c r="K989" s="702">
        <f t="shared" si="138"/>
        <v>1.0550378055213645E-2</v>
      </c>
      <c r="L989" s="151">
        <f t="shared" si="135"/>
        <v>45.170916124494461</v>
      </c>
      <c r="M989" s="151">
        <f t="shared" si="137"/>
        <v>9.9376015473887822</v>
      </c>
      <c r="N989" s="151">
        <v>8.2124297314178616</v>
      </c>
      <c r="O989" s="151">
        <v>17.70188056746948</v>
      </c>
      <c r="P989" s="794">
        <v>12.817600000000002</v>
      </c>
      <c r="Q989" s="151">
        <f t="shared" si="134"/>
        <v>15.624654400000004</v>
      </c>
      <c r="R989" s="725">
        <f t="shared" si="136"/>
        <v>0.15779309003676839</v>
      </c>
      <c r="S989" s="146"/>
      <c r="T989" s="165">
        <f t="shared" si="131"/>
        <v>21.789920000000002</v>
      </c>
      <c r="U989" s="165">
        <v>6.836053333333334</v>
      </c>
    </row>
    <row r="990" spans="1:21" x14ac:dyDescent="0.3">
      <c r="A990" s="286">
        <v>209</v>
      </c>
      <c r="B990" s="321" t="s">
        <v>1431</v>
      </c>
      <c r="C990" s="146">
        <v>507.72</v>
      </c>
      <c r="F990" s="146">
        <f t="shared" si="132"/>
        <v>507.72</v>
      </c>
      <c r="G990" s="146">
        <v>14</v>
      </c>
      <c r="J990" s="146">
        <f t="shared" si="133"/>
        <v>14</v>
      </c>
      <c r="K990" s="702">
        <f t="shared" si="138"/>
        <v>9.847019518199402E-3</v>
      </c>
      <c r="L990" s="151">
        <f t="shared" si="135"/>
        <v>42.159521716194831</v>
      </c>
      <c r="M990" s="151">
        <f t="shared" si="137"/>
        <v>9.2750947775628632</v>
      </c>
      <c r="N990" s="151">
        <v>7.6649344159900057</v>
      </c>
      <c r="O990" s="151">
        <v>16.521755196304849</v>
      </c>
      <c r="P990" s="794">
        <v>11.963093333333333</v>
      </c>
      <c r="Q990" s="151">
        <f t="shared" si="134"/>
        <v>14.583010773333335</v>
      </c>
      <c r="R990" s="725">
        <f t="shared" si="136"/>
        <v>0.15740854215590458</v>
      </c>
      <c r="S990" s="146"/>
      <c r="T990" s="165">
        <f t="shared" si="131"/>
        <v>20.337258666666667</v>
      </c>
      <c r="U990" s="165">
        <v>4.2725333333333335</v>
      </c>
    </row>
    <row r="991" spans="1:21" x14ac:dyDescent="0.3">
      <c r="A991" s="286">
        <v>210</v>
      </c>
      <c r="B991" s="321" t="s">
        <v>1432</v>
      </c>
      <c r="C991" s="146">
        <v>517.03</v>
      </c>
      <c r="F991" s="146">
        <f t="shared" si="132"/>
        <v>517.03</v>
      </c>
      <c r="G991" s="146">
        <v>11</v>
      </c>
      <c r="J991" s="146">
        <f t="shared" si="133"/>
        <v>11</v>
      </c>
      <c r="K991" s="702">
        <f t="shared" si="138"/>
        <v>7.7369439071566732E-3</v>
      </c>
      <c r="L991" s="151">
        <f t="shared" si="135"/>
        <v>33.125338491295935</v>
      </c>
      <c r="M991" s="151">
        <f t="shared" si="137"/>
        <v>7.287574468085106</v>
      </c>
      <c r="N991" s="151">
        <v>6.0224484697064327</v>
      </c>
      <c r="O991" s="151">
        <v>12.981379082810953</v>
      </c>
      <c r="P991" s="794">
        <v>9.3995733333333344</v>
      </c>
      <c r="Q991" s="151">
        <f t="shared" si="134"/>
        <v>11.458079893333336</v>
      </c>
      <c r="R991" s="725">
        <f t="shared" si="136"/>
        <v>0.12145110607803286</v>
      </c>
      <c r="S991" s="146"/>
      <c r="T991" s="165">
        <f t="shared" si="131"/>
        <v>15.979274666666669</v>
      </c>
      <c r="U991" s="165">
        <v>10.25408</v>
      </c>
    </row>
    <row r="992" spans="1:21" x14ac:dyDescent="0.3">
      <c r="A992" s="286">
        <v>211</v>
      </c>
      <c r="B992" s="321" t="s">
        <v>1433</v>
      </c>
      <c r="C992" s="146">
        <v>497.81</v>
      </c>
      <c r="F992" s="146">
        <f t="shared" si="132"/>
        <v>497.81</v>
      </c>
      <c r="G992" s="146">
        <v>15</v>
      </c>
      <c r="J992" s="146">
        <f t="shared" si="133"/>
        <v>15</v>
      </c>
      <c r="K992" s="702">
        <f t="shared" si="138"/>
        <v>1.0550378055213645E-2</v>
      </c>
      <c r="L992" s="151">
        <f t="shared" si="135"/>
        <v>45.170916124494461</v>
      </c>
      <c r="M992" s="151">
        <f t="shared" si="137"/>
        <v>9.9376015473887822</v>
      </c>
      <c r="N992" s="151">
        <v>8.2124297314178616</v>
      </c>
      <c r="O992" s="151">
        <v>17.70188056746948</v>
      </c>
      <c r="P992" s="794">
        <v>12.817600000000002</v>
      </c>
      <c r="Q992" s="151">
        <f t="shared" si="134"/>
        <v>15.624654400000004</v>
      </c>
      <c r="R992" s="725">
        <f t="shared" si="136"/>
        <v>0.17200939764037029</v>
      </c>
      <c r="S992" s="146"/>
      <c r="T992" s="165">
        <f t="shared" si="131"/>
        <v>21.789920000000002</v>
      </c>
      <c r="U992" s="165">
        <v>4.2725333333333335</v>
      </c>
    </row>
    <row r="993" spans="1:21" x14ac:dyDescent="0.3">
      <c r="A993" s="286">
        <v>212</v>
      </c>
      <c r="B993" s="321" t="s">
        <v>1434</v>
      </c>
      <c r="C993" s="146">
        <v>301.3</v>
      </c>
      <c r="F993" s="146">
        <f t="shared" si="132"/>
        <v>301.3</v>
      </c>
      <c r="G993" s="146">
        <v>6</v>
      </c>
      <c r="J993" s="146">
        <f t="shared" si="133"/>
        <v>6</v>
      </c>
      <c r="K993" s="702">
        <f t="shared" si="138"/>
        <v>4.2201512220854578E-3</v>
      </c>
      <c r="L993" s="151">
        <f t="shared" si="135"/>
        <v>18.068366449797782</v>
      </c>
      <c r="M993" s="151">
        <f t="shared" si="137"/>
        <v>3.9750406189555121</v>
      </c>
      <c r="N993" s="151">
        <v>3.2849718925671452</v>
      </c>
      <c r="O993" s="151">
        <v>7.0807522269877925</v>
      </c>
      <c r="P993" s="794">
        <v>5.12704</v>
      </c>
      <c r="Q993" s="151">
        <f t="shared" si="134"/>
        <v>6.2498617600000008</v>
      </c>
      <c r="R993" s="725">
        <f t="shared" si="136"/>
        <v>0.11367805939509155</v>
      </c>
      <c r="S993" s="146"/>
      <c r="T993" s="165">
        <f t="shared" si="131"/>
        <v>8.7159680000000002</v>
      </c>
      <c r="U993" s="165">
        <v>4.2725333333333335</v>
      </c>
    </row>
    <row r="994" spans="1:21" x14ac:dyDescent="0.3">
      <c r="A994" s="286">
        <v>213</v>
      </c>
      <c r="B994" s="321" t="s">
        <v>1435</v>
      </c>
      <c r="C994" s="146">
        <v>493.5</v>
      </c>
      <c r="F994" s="146">
        <f t="shared" si="132"/>
        <v>493.5</v>
      </c>
      <c r="G994" s="146">
        <v>11</v>
      </c>
      <c r="J994" s="146">
        <f t="shared" si="133"/>
        <v>11</v>
      </c>
      <c r="K994" s="702">
        <f t="shared" si="138"/>
        <v>7.7369439071566732E-3</v>
      </c>
      <c r="L994" s="151">
        <f t="shared" si="135"/>
        <v>33.125338491295935</v>
      </c>
      <c r="M994" s="151">
        <f t="shared" si="137"/>
        <v>7.287574468085106</v>
      </c>
      <c r="N994" s="151">
        <v>6.0224484697064327</v>
      </c>
      <c r="O994" s="151">
        <v>12.981379082810953</v>
      </c>
      <c r="P994" s="794">
        <v>9.3995733333333344</v>
      </c>
      <c r="Q994" s="151">
        <f t="shared" si="134"/>
        <v>11.458079893333336</v>
      </c>
      <c r="R994" s="725">
        <f t="shared" si="136"/>
        <v>0.1272418751277109</v>
      </c>
      <c r="S994" s="146"/>
      <c r="T994" s="165">
        <f t="shared" si="131"/>
        <v>15.979274666666669</v>
      </c>
      <c r="U994" s="165">
        <v>3.418026666666667</v>
      </c>
    </row>
    <row r="995" spans="1:21" x14ac:dyDescent="0.3">
      <c r="A995" s="286">
        <v>214</v>
      </c>
      <c r="B995" s="321" t="s">
        <v>1436</v>
      </c>
      <c r="C995" s="146">
        <v>264.8</v>
      </c>
      <c r="F995" s="146">
        <f t="shared" si="132"/>
        <v>264.8</v>
      </c>
      <c r="G995" s="146">
        <v>8</v>
      </c>
      <c r="J995" s="146">
        <f t="shared" si="133"/>
        <v>8</v>
      </c>
      <c r="K995" s="702">
        <f t="shared" si="138"/>
        <v>5.6268682961139443E-3</v>
      </c>
      <c r="L995" s="151">
        <f t="shared" si="135"/>
        <v>24.091155266397045</v>
      </c>
      <c r="M995" s="151">
        <f t="shared" si="137"/>
        <v>5.3000541586073497</v>
      </c>
      <c r="N995" s="151">
        <v>4.3799625234228605</v>
      </c>
      <c r="O995" s="151">
        <v>9.4410029693170561</v>
      </c>
      <c r="P995" s="794">
        <v>6.836053333333334</v>
      </c>
      <c r="Q995" s="151">
        <f t="shared" si="134"/>
        <v>8.333149013333335</v>
      </c>
      <c r="R995" s="725">
        <f t="shared" si="136"/>
        <v>0.17246323915277487</v>
      </c>
      <c r="S995" s="146"/>
      <c r="T995" s="165">
        <f t="shared" si="131"/>
        <v>11.621290666666667</v>
      </c>
      <c r="U995" s="165">
        <v>3.418026666666667</v>
      </c>
    </row>
    <row r="996" spans="1:21" x14ac:dyDescent="0.3">
      <c r="A996" s="286">
        <v>215</v>
      </c>
      <c r="B996" s="321" t="s">
        <v>1437</v>
      </c>
      <c r="C996" s="146">
        <v>544.79999999999995</v>
      </c>
      <c r="F996" s="146">
        <f t="shared" si="132"/>
        <v>544.79999999999995</v>
      </c>
      <c r="G996" s="146">
        <v>13</v>
      </c>
      <c r="J996" s="146">
        <f t="shared" si="133"/>
        <v>13</v>
      </c>
      <c r="K996" s="702">
        <f t="shared" si="138"/>
        <v>9.1436609811851588E-3</v>
      </c>
      <c r="L996" s="151">
        <f t="shared" si="135"/>
        <v>39.148127307895194</v>
      </c>
      <c r="M996" s="151">
        <f t="shared" si="137"/>
        <v>8.6125880077369423</v>
      </c>
      <c r="N996" s="151">
        <v>7.1174391005621489</v>
      </c>
      <c r="O996" s="151">
        <v>15.341629825140215</v>
      </c>
      <c r="P996" s="794">
        <v>11.108586666666667</v>
      </c>
      <c r="Q996" s="151">
        <f t="shared" si="134"/>
        <v>13.541367146666669</v>
      </c>
      <c r="R996" s="725">
        <f t="shared" si="136"/>
        <v>0.13621683518252392</v>
      </c>
      <c r="S996" s="146"/>
      <c r="T996" s="165">
        <f t="shared" si="131"/>
        <v>18.884597333333335</v>
      </c>
      <c r="U996" s="165">
        <v>7.6905600000000005</v>
      </c>
    </row>
    <row r="997" spans="1:21" x14ac:dyDescent="0.3">
      <c r="A997" s="286">
        <v>216</v>
      </c>
      <c r="B997" s="321" t="s">
        <v>1438</v>
      </c>
      <c r="C997" s="153">
        <v>205</v>
      </c>
      <c r="F997" s="146">
        <f t="shared" si="132"/>
        <v>205</v>
      </c>
      <c r="G997" s="146">
        <v>7</v>
      </c>
      <c r="J997" s="146">
        <f t="shared" si="133"/>
        <v>7</v>
      </c>
      <c r="K997" s="702">
        <f t="shared" si="138"/>
        <v>4.923509759099701E-3</v>
      </c>
      <c r="L997" s="151">
        <f t="shared" si="135"/>
        <v>21.079760858097416</v>
      </c>
      <c r="M997" s="151">
        <f t="shared" si="137"/>
        <v>4.6375473887814316</v>
      </c>
      <c r="N997" s="151">
        <v>3.8324672079950028</v>
      </c>
      <c r="O997" s="151">
        <v>8.2608775981524243</v>
      </c>
      <c r="P997" s="794">
        <v>5.9815466666666666</v>
      </c>
      <c r="Q997" s="151">
        <f t="shared" si="134"/>
        <v>7.2915053866666675</v>
      </c>
      <c r="R997" s="725">
        <f t="shared" si="136"/>
        <v>0.19492552444730701</v>
      </c>
      <c r="S997" s="146"/>
      <c r="T997" s="165">
        <f t="shared" si="131"/>
        <v>10.168629333333334</v>
      </c>
      <c r="U997" s="165">
        <v>15.369386666666665</v>
      </c>
    </row>
    <row r="998" spans="1:21" x14ac:dyDescent="0.3">
      <c r="A998" s="286">
        <v>217</v>
      </c>
      <c r="B998" s="321" t="s">
        <v>1439</v>
      </c>
      <c r="C998" s="146">
        <v>577.32000000000005</v>
      </c>
      <c r="F998" s="146">
        <f t="shared" si="132"/>
        <v>577.32000000000005</v>
      </c>
      <c r="G998" s="146">
        <v>14</v>
      </c>
      <c r="J998" s="146">
        <f t="shared" si="133"/>
        <v>14</v>
      </c>
      <c r="K998" s="702">
        <f t="shared" si="138"/>
        <v>9.847019518199402E-3</v>
      </c>
      <c r="L998" s="151">
        <f t="shared" si="135"/>
        <v>42.159521716194831</v>
      </c>
      <c r="M998" s="151">
        <f t="shared" si="137"/>
        <v>9.2750947775628632</v>
      </c>
      <c r="N998" s="151">
        <v>7.6649344159900057</v>
      </c>
      <c r="O998" s="151">
        <v>16.521755196304849</v>
      </c>
      <c r="P998" s="794">
        <v>11.963093333333333</v>
      </c>
      <c r="Q998" s="151">
        <f t="shared" si="134"/>
        <v>14.583010773333335</v>
      </c>
      <c r="R998" s="725">
        <f t="shared" si="136"/>
        <v>0.13843183160707384</v>
      </c>
      <c r="S998" s="146"/>
      <c r="T998" s="165">
        <f t="shared" si="131"/>
        <v>20.337258666666667</v>
      </c>
      <c r="U998" s="165">
        <v>3.418026666666667</v>
      </c>
    </row>
    <row r="999" spans="1:21" x14ac:dyDescent="0.3">
      <c r="A999" s="286">
        <v>218</v>
      </c>
      <c r="B999" s="321" t="s">
        <v>1440</v>
      </c>
      <c r="C999" s="151">
        <v>353</v>
      </c>
      <c r="F999" s="146">
        <f t="shared" si="132"/>
        <v>353</v>
      </c>
      <c r="G999" s="146">
        <v>7</v>
      </c>
      <c r="J999" s="146">
        <f t="shared" si="133"/>
        <v>7</v>
      </c>
      <c r="K999" s="702">
        <f t="shared" si="138"/>
        <v>4.923509759099701E-3</v>
      </c>
      <c r="L999" s="151">
        <f t="shared" si="135"/>
        <v>21.079760858097416</v>
      </c>
      <c r="M999" s="151">
        <f t="shared" si="137"/>
        <v>4.6375473887814316</v>
      </c>
      <c r="N999" s="151">
        <v>3.8324672079950028</v>
      </c>
      <c r="O999" s="151">
        <v>8.2608775981524243</v>
      </c>
      <c r="P999" s="794">
        <v>5.9815466666666666</v>
      </c>
      <c r="Q999" s="151">
        <f t="shared" si="134"/>
        <v>7.2915053866666675</v>
      </c>
      <c r="R999" s="725">
        <f t="shared" si="136"/>
        <v>0.11320037538724628</v>
      </c>
      <c r="S999" s="146"/>
      <c r="T999" s="165">
        <f t="shared" si="131"/>
        <v>10.168629333333334</v>
      </c>
      <c r="U999" s="165">
        <v>16.235626666666668</v>
      </c>
    </row>
    <row r="1000" spans="1:21" x14ac:dyDescent="0.3">
      <c r="A1000" s="286">
        <v>219</v>
      </c>
      <c r="B1000" s="321" t="s">
        <v>1441</v>
      </c>
      <c r="C1000" s="146">
        <v>623.29999999999995</v>
      </c>
      <c r="E1000" s="147">
        <v>23</v>
      </c>
      <c r="F1000" s="146">
        <f t="shared" si="132"/>
        <v>646.29999999999995</v>
      </c>
      <c r="G1000" s="146">
        <v>15</v>
      </c>
      <c r="I1000" s="146">
        <v>1</v>
      </c>
      <c r="J1000" s="146">
        <f t="shared" si="133"/>
        <v>16</v>
      </c>
      <c r="K1000" s="702">
        <f t="shared" si="138"/>
        <v>1.1253736592227889E-2</v>
      </c>
      <c r="L1000" s="151">
        <f t="shared" si="135"/>
        <v>48.182310532794091</v>
      </c>
      <c r="M1000" s="151">
        <f t="shared" si="137"/>
        <v>10.600108317214699</v>
      </c>
      <c r="N1000" s="151">
        <v>8.759925046845721</v>
      </c>
      <c r="O1000" s="151">
        <v>18.882005938634112</v>
      </c>
      <c r="P1000" s="794">
        <v>13.672106666666668</v>
      </c>
      <c r="Q1000" s="151">
        <f t="shared" si="134"/>
        <v>16.66629802666667</v>
      </c>
      <c r="R1000" s="725">
        <f t="shared" si="136"/>
        <v>0.1413221900902206</v>
      </c>
      <c r="S1000" s="146"/>
      <c r="T1000" s="165">
        <f t="shared" si="131"/>
        <v>23.242581333333334</v>
      </c>
      <c r="U1000" s="165">
        <v>11.108586666666667</v>
      </c>
    </row>
    <row r="1001" spans="1:21" x14ac:dyDescent="0.3">
      <c r="A1001" s="286">
        <v>220</v>
      </c>
      <c r="B1001" s="321" t="s">
        <v>1442</v>
      </c>
      <c r="C1001" s="146">
        <v>281.89999999999998</v>
      </c>
      <c r="F1001" s="146">
        <f t="shared" si="132"/>
        <v>281.89999999999998</v>
      </c>
      <c r="G1001" s="146">
        <v>6</v>
      </c>
      <c r="J1001" s="146">
        <f t="shared" si="133"/>
        <v>6</v>
      </c>
      <c r="K1001" s="702">
        <f t="shared" si="138"/>
        <v>4.2201512220854578E-3</v>
      </c>
      <c r="L1001" s="151">
        <f t="shared" si="135"/>
        <v>18.068366449797782</v>
      </c>
      <c r="M1001" s="151">
        <f t="shared" si="137"/>
        <v>3.9750406189555121</v>
      </c>
      <c r="N1001" s="151">
        <v>3.2849718925671452</v>
      </c>
      <c r="O1001" s="151">
        <v>7.0807522269877925</v>
      </c>
      <c r="P1001" s="794">
        <v>5.12704</v>
      </c>
      <c r="Q1001" s="151">
        <f t="shared" si="134"/>
        <v>6.2498617600000008</v>
      </c>
      <c r="R1001" s="725">
        <f t="shared" si="136"/>
        <v>0.12150123907676869</v>
      </c>
      <c r="S1001" s="146"/>
      <c r="T1001" s="165">
        <f t="shared" si="131"/>
        <v>8.7159680000000002</v>
      </c>
      <c r="U1001" s="165">
        <v>3.418026666666667</v>
      </c>
    </row>
    <row r="1002" spans="1:21" x14ac:dyDescent="0.3">
      <c r="A1002" s="286">
        <v>221</v>
      </c>
      <c r="B1002" s="321" t="s">
        <v>1443</v>
      </c>
      <c r="C1002" s="146">
        <v>305.10000000000002</v>
      </c>
      <c r="F1002" s="146">
        <f t="shared" si="132"/>
        <v>305.10000000000002</v>
      </c>
      <c r="G1002" s="146">
        <v>10</v>
      </c>
      <c r="J1002" s="146">
        <f t="shared" si="133"/>
        <v>10</v>
      </c>
      <c r="K1002" s="702">
        <f t="shared" si="138"/>
        <v>7.0335853701424308E-3</v>
      </c>
      <c r="L1002" s="151">
        <f t="shared" si="135"/>
        <v>30.113944082996309</v>
      </c>
      <c r="M1002" s="151">
        <f t="shared" si="137"/>
        <v>6.6250676982591878</v>
      </c>
      <c r="N1002" s="151">
        <v>5.474953154278575</v>
      </c>
      <c r="O1002" s="151">
        <v>11.801253711646321</v>
      </c>
      <c r="P1002" s="794">
        <v>8.545066666666667</v>
      </c>
      <c r="Q1002" s="151">
        <f t="shared" si="134"/>
        <v>10.416436266666668</v>
      </c>
      <c r="R1002" s="725">
        <f t="shared" si="136"/>
        <v>0.18710367800579639</v>
      </c>
      <c r="S1002" s="146"/>
      <c r="T1002" s="165">
        <f t="shared" si="131"/>
        <v>14.526613333333334</v>
      </c>
      <c r="U1002" s="165">
        <v>1.7090133333333335</v>
      </c>
    </row>
    <row r="1003" spans="1:21" x14ac:dyDescent="0.3">
      <c r="A1003" s="286">
        <v>222</v>
      </c>
      <c r="B1003" s="321" t="s">
        <v>1444</v>
      </c>
      <c r="C1003" s="146">
        <v>369.45</v>
      </c>
      <c r="F1003" s="146">
        <f t="shared" si="132"/>
        <v>369.45</v>
      </c>
      <c r="G1003" s="146">
        <v>9</v>
      </c>
      <c r="J1003" s="146">
        <f t="shared" si="133"/>
        <v>9</v>
      </c>
      <c r="K1003" s="702">
        <f t="shared" si="138"/>
        <v>6.3302268331281875E-3</v>
      </c>
      <c r="L1003" s="151">
        <f t="shared" si="135"/>
        <v>27.102549674696679</v>
      </c>
      <c r="M1003" s="151">
        <f t="shared" si="137"/>
        <v>5.9625609284332697</v>
      </c>
      <c r="N1003" s="151">
        <v>4.9274578388507182</v>
      </c>
      <c r="O1003" s="151">
        <v>10.621128340481688</v>
      </c>
      <c r="P1003" s="794">
        <v>7.6905600000000005</v>
      </c>
      <c r="Q1003" s="151">
        <f t="shared" si="134"/>
        <v>9.3747926400000008</v>
      </c>
      <c r="R1003" s="725">
        <f t="shared" si="136"/>
        <v>0.13906292852513638</v>
      </c>
      <c r="S1003" s="146"/>
      <c r="T1003" s="165">
        <f t="shared" si="131"/>
        <v>13.073952</v>
      </c>
      <c r="U1003" s="165">
        <v>13.672106666666668</v>
      </c>
    </row>
    <row r="1004" spans="1:21" x14ac:dyDescent="0.3">
      <c r="A1004" s="286">
        <v>223</v>
      </c>
      <c r="B1004" s="321" t="s">
        <v>1445</v>
      </c>
      <c r="C1004" s="146">
        <v>453.11</v>
      </c>
      <c r="F1004" s="146">
        <f t="shared" si="132"/>
        <v>453.11</v>
      </c>
      <c r="G1004" s="146">
        <v>12</v>
      </c>
      <c r="J1004" s="146">
        <f t="shared" si="133"/>
        <v>12</v>
      </c>
      <c r="K1004" s="702">
        <f t="shared" si="138"/>
        <v>8.4403024441709155E-3</v>
      </c>
      <c r="L1004" s="151">
        <f t="shared" si="135"/>
        <v>36.136732899595565</v>
      </c>
      <c r="M1004" s="151">
        <f t="shared" si="137"/>
        <v>7.9500812379110242</v>
      </c>
      <c r="N1004" s="151">
        <v>6.5699437851342903</v>
      </c>
      <c r="O1004" s="151">
        <v>14.161504453975585</v>
      </c>
      <c r="P1004" s="794">
        <v>10.25408</v>
      </c>
      <c r="Q1004" s="151">
        <f t="shared" si="134"/>
        <v>12.499723520000002</v>
      </c>
      <c r="R1004" s="725">
        <f t="shared" si="136"/>
        <v>0.15118271190545823</v>
      </c>
      <c r="S1004" s="146"/>
      <c r="T1004" s="165">
        <f t="shared" si="131"/>
        <v>17.431936</v>
      </c>
      <c r="U1004" s="165">
        <v>27.344213333333336</v>
      </c>
    </row>
    <row r="1005" spans="1:21" x14ac:dyDescent="0.3">
      <c r="A1005" s="286">
        <v>224</v>
      </c>
      <c r="B1005" s="321" t="s">
        <v>1446</v>
      </c>
      <c r="C1005" s="146">
        <v>351.1</v>
      </c>
      <c r="D1005" s="146">
        <v>377.9</v>
      </c>
      <c r="F1005" s="146">
        <f t="shared" si="132"/>
        <v>729</v>
      </c>
      <c r="G1005" s="146">
        <v>9</v>
      </c>
      <c r="H1005" s="146">
        <v>2</v>
      </c>
      <c r="J1005" s="146">
        <f t="shared" si="133"/>
        <v>11</v>
      </c>
      <c r="K1005" s="702">
        <f t="shared" si="138"/>
        <v>7.7369439071566732E-3</v>
      </c>
      <c r="L1005" s="151">
        <f t="shared" si="135"/>
        <v>33.125338491295935</v>
      </c>
      <c r="M1005" s="151">
        <f t="shared" si="137"/>
        <v>7.287574468085106</v>
      </c>
      <c r="N1005" s="151">
        <v>6.0224484697064327</v>
      </c>
      <c r="O1005" s="151">
        <v>12.981379082810953</v>
      </c>
      <c r="P1005" s="794">
        <v>31.692906666666662</v>
      </c>
      <c r="Q1005" s="151">
        <f t="shared" si="134"/>
        <v>38.633653226666667</v>
      </c>
      <c r="R1005" s="725">
        <f t="shared" si="136"/>
        <v>0.11671769370213808</v>
      </c>
      <c r="S1005" s="146"/>
      <c r="T1005" s="165">
        <f t="shared" si="131"/>
        <v>53.877941333333325</v>
      </c>
      <c r="U1005" s="165">
        <v>27.344213333333336</v>
      </c>
    </row>
    <row r="1006" spans="1:21" x14ac:dyDescent="0.3">
      <c r="A1006" s="286">
        <v>225</v>
      </c>
      <c r="B1006" s="321" t="s">
        <v>1447</v>
      </c>
      <c r="C1006" s="146">
        <v>422.76</v>
      </c>
      <c r="F1006" s="146">
        <f t="shared" si="132"/>
        <v>422.76</v>
      </c>
      <c r="G1006" s="146">
        <v>10</v>
      </c>
      <c r="J1006" s="146">
        <f t="shared" si="133"/>
        <v>10</v>
      </c>
      <c r="K1006" s="702">
        <f t="shared" si="138"/>
        <v>7.0335853701424308E-3</v>
      </c>
      <c r="L1006" s="151">
        <f t="shared" si="135"/>
        <v>30.113944082996309</v>
      </c>
      <c r="M1006" s="151">
        <f t="shared" si="137"/>
        <v>6.6250676982591878</v>
      </c>
      <c r="N1006" s="151">
        <v>5.474953154278575</v>
      </c>
      <c r="O1006" s="151">
        <v>11.801253711646321</v>
      </c>
      <c r="P1006" s="794">
        <v>8.545066666666667</v>
      </c>
      <c r="Q1006" s="151">
        <f t="shared" si="134"/>
        <v>10.416436266666668</v>
      </c>
      <c r="R1006" s="725">
        <f t="shared" si="136"/>
        <v>0.13503011675553148</v>
      </c>
      <c r="S1006" s="146"/>
      <c r="T1006" s="165">
        <f t="shared" si="131"/>
        <v>14.526613333333334</v>
      </c>
      <c r="U1006" s="165">
        <v>10.25408</v>
      </c>
    </row>
    <row r="1007" spans="1:21" x14ac:dyDescent="0.3">
      <c r="A1007" s="286">
        <v>226</v>
      </c>
      <c r="B1007" s="321" t="s">
        <v>1448</v>
      </c>
      <c r="C1007" s="146">
        <v>152.30000000000001</v>
      </c>
      <c r="F1007" s="146">
        <f t="shared" si="132"/>
        <v>152.30000000000001</v>
      </c>
      <c r="G1007" s="146">
        <v>4</v>
      </c>
      <c r="J1007" s="146">
        <f t="shared" si="133"/>
        <v>4</v>
      </c>
      <c r="K1007" s="702">
        <f t="shared" si="138"/>
        <v>2.8134341480569721E-3</v>
      </c>
      <c r="L1007" s="151">
        <f t="shared" si="135"/>
        <v>12.045577633198523</v>
      </c>
      <c r="M1007" s="151">
        <f t="shared" si="137"/>
        <v>2.6500270793036749</v>
      </c>
      <c r="N1007" s="151">
        <v>2.1899812617114303</v>
      </c>
      <c r="O1007" s="151">
        <v>4.720501484658528</v>
      </c>
      <c r="P1007" s="794">
        <v>3.418026666666667</v>
      </c>
      <c r="Q1007" s="151">
        <f t="shared" si="134"/>
        <v>4.1665745066666675</v>
      </c>
      <c r="R1007" s="725">
        <f t="shared" si="136"/>
        <v>0.14992864651232693</v>
      </c>
      <c r="S1007" s="146"/>
      <c r="T1007" s="165">
        <f t="shared" si="131"/>
        <v>5.8106453333333334</v>
      </c>
      <c r="U1007" s="165">
        <v>10.25408</v>
      </c>
    </row>
    <row r="1008" spans="1:21" x14ac:dyDescent="0.3">
      <c r="A1008" s="286">
        <v>227</v>
      </c>
      <c r="B1008" s="321" t="s">
        <v>1449</v>
      </c>
      <c r="C1008" s="146">
        <v>252.6</v>
      </c>
      <c r="F1008" s="146">
        <f t="shared" si="132"/>
        <v>252.6</v>
      </c>
      <c r="G1008" s="146">
        <v>9</v>
      </c>
      <c r="J1008" s="146">
        <f t="shared" si="133"/>
        <v>9</v>
      </c>
      <c r="K1008" s="702">
        <f t="shared" si="138"/>
        <v>6.3302268331281875E-3</v>
      </c>
      <c r="L1008" s="151">
        <f t="shared" si="135"/>
        <v>27.102549674696679</v>
      </c>
      <c r="M1008" s="151">
        <f t="shared" si="137"/>
        <v>5.9625609284332697</v>
      </c>
      <c r="N1008" s="151">
        <v>4.9274578388507182</v>
      </c>
      <c r="O1008" s="151">
        <v>10.621128340481688</v>
      </c>
      <c r="P1008" s="794">
        <v>7.6905600000000005</v>
      </c>
      <c r="Q1008" s="151">
        <f t="shared" si="134"/>
        <v>9.3747926400000008</v>
      </c>
      <c r="R1008" s="725">
        <f t="shared" si="136"/>
        <v>0.20339191980843876</v>
      </c>
      <c r="S1008" s="146"/>
      <c r="T1008" s="165">
        <f t="shared" si="131"/>
        <v>13.073952</v>
      </c>
      <c r="U1008" s="165">
        <v>7.6905600000000005</v>
      </c>
    </row>
    <row r="1009" spans="1:21" x14ac:dyDescent="0.3">
      <c r="A1009" s="286">
        <v>228</v>
      </c>
      <c r="B1009" s="321" t="s">
        <v>1450</v>
      </c>
      <c r="C1009" s="146">
        <v>143.69999999999999</v>
      </c>
      <c r="F1009" s="146">
        <f t="shared" si="132"/>
        <v>143.69999999999999</v>
      </c>
      <c r="G1009" s="146">
        <v>2</v>
      </c>
      <c r="J1009" s="146">
        <f t="shared" si="133"/>
        <v>2</v>
      </c>
      <c r="K1009" s="702">
        <f t="shared" si="138"/>
        <v>1.4067170740284861E-3</v>
      </c>
      <c r="L1009" s="151">
        <f t="shared" si="135"/>
        <v>6.0227888165992614</v>
      </c>
      <c r="M1009" s="151">
        <f t="shared" si="137"/>
        <v>1.3250135396518374</v>
      </c>
      <c r="N1009" s="151">
        <v>1.0949906308557151</v>
      </c>
      <c r="O1009" s="151">
        <v>2.360250742329264</v>
      </c>
      <c r="P1009" s="794">
        <v>1.7090133333333335</v>
      </c>
      <c r="Q1009" s="151">
        <f t="shared" si="134"/>
        <v>2.0832872533333338</v>
      </c>
      <c r="R1009" s="725">
        <f t="shared" si="136"/>
        <v>7.9450705858828782E-2</v>
      </c>
      <c r="S1009" s="146"/>
      <c r="T1009" s="165">
        <f t="shared" si="131"/>
        <v>2.9053226666666667</v>
      </c>
      <c r="U1009" s="165">
        <v>8.545066666666667</v>
      </c>
    </row>
    <row r="1010" spans="1:21" x14ac:dyDescent="0.3">
      <c r="A1010" s="286">
        <v>229</v>
      </c>
      <c r="B1010" s="321" t="s">
        <v>511</v>
      </c>
      <c r="C1010" s="146">
        <v>6688.6</v>
      </c>
      <c r="F1010" s="146">
        <f t="shared" si="132"/>
        <v>6688.6</v>
      </c>
      <c r="G1010" s="146">
        <v>120</v>
      </c>
      <c r="J1010" s="146">
        <f t="shared" si="133"/>
        <v>120</v>
      </c>
      <c r="K1010" s="702">
        <f>4/5687*J1010</f>
        <v>8.4403024441709162E-2</v>
      </c>
      <c r="L1010" s="151">
        <f t="shared" si="135"/>
        <v>361.36732899595569</v>
      </c>
      <c r="M1010" s="151">
        <f t="shared" si="137"/>
        <v>79.500812379110258</v>
      </c>
      <c r="N1010" s="151">
        <v>65.641392640000007</v>
      </c>
      <c r="O1010" s="151">
        <v>141.61504453975584</v>
      </c>
      <c r="P1010" s="794">
        <v>40.530781920158368</v>
      </c>
      <c r="Q1010" s="151">
        <f t="shared" si="134"/>
        <v>49.407023160673056</v>
      </c>
      <c r="R1010" s="725">
        <f t="shared" si="136"/>
        <v>9.3145645999907323E-2</v>
      </c>
      <c r="S1010" s="146"/>
      <c r="T1010" s="165">
        <f t="shared" si="131"/>
        <v>68.902329264269227</v>
      </c>
      <c r="U1010" s="165">
        <v>26.489706666666667</v>
      </c>
    </row>
    <row r="1011" spans="1:21" s="337" customFormat="1" x14ac:dyDescent="0.3">
      <c r="A1011" s="407"/>
      <c r="B1011" s="378" t="s">
        <v>1063</v>
      </c>
      <c r="C1011" s="138">
        <f t="shared" ref="C1011:Q1011" si="139">SUM(C782:C1010)</f>
        <v>245744.60999999993</v>
      </c>
      <c r="D1011" s="138">
        <f t="shared" si="139"/>
        <v>1152.5999999999999</v>
      </c>
      <c r="E1011" s="138">
        <f t="shared" si="139"/>
        <v>1692.3</v>
      </c>
      <c r="F1011" s="138">
        <f t="shared" si="139"/>
        <v>248489.15999999992</v>
      </c>
      <c r="G1011" s="138">
        <f t="shared" si="139"/>
        <v>5649</v>
      </c>
      <c r="H1011" s="138">
        <f t="shared" si="139"/>
        <v>10</v>
      </c>
      <c r="I1011" s="138">
        <f t="shared" si="139"/>
        <v>28</v>
      </c>
      <c r="J1011" s="138">
        <f t="shared" si="139"/>
        <v>5687</v>
      </c>
      <c r="K1011" s="138">
        <f t="shared" si="139"/>
        <v>3.999999999999996</v>
      </c>
      <c r="L1011" s="151">
        <f t="shared" si="135"/>
        <v>17125.799999999981</v>
      </c>
      <c r="M1011" s="138">
        <f t="shared" si="139"/>
        <v>3767.6759999999936</v>
      </c>
      <c r="N1011" s="138">
        <f t="shared" si="139"/>
        <v>3104.2403932646107</v>
      </c>
      <c r="O1011" s="138">
        <f t="shared" si="139"/>
        <v>6711.3729858132883</v>
      </c>
      <c r="P1011" s="791">
        <f t="shared" si="139"/>
        <v>6612.6426752534871</v>
      </c>
      <c r="Q1011" s="791">
        <f t="shared" si="139"/>
        <v>8049.0961484940062</v>
      </c>
      <c r="R1011" s="725">
        <f t="shared" si="136"/>
        <v>0.13770215031137278</v>
      </c>
      <c r="S1011" s="143"/>
      <c r="T1011" s="337">
        <f t="shared" si="131"/>
        <v>11241.492547930928</v>
      </c>
      <c r="U1011" s="337">
        <v>7.6905600000000005</v>
      </c>
    </row>
    <row r="1012" spans="1:21" x14ac:dyDescent="0.3">
      <c r="A1012" s="787" t="s">
        <v>1032</v>
      </c>
      <c r="L1012" s="151">
        <f t="shared" si="135"/>
        <v>0</v>
      </c>
      <c r="M1012" s="151">
        <f t="shared" si="137"/>
        <v>0</v>
      </c>
      <c r="N1012" s="151"/>
      <c r="O1012" s="151">
        <f>L1012*0.391</f>
        <v>0</v>
      </c>
      <c r="P1012" s="794">
        <v>0</v>
      </c>
      <c r="Q1012" s="151"/>
      <c r="R1012" s="725">
        <v>0</v>
      </c>
      <c r="S1012" s="146"/>
      <c r="T1012" s="165">
        <f t="shared" si="131"/>
        <v>0</v>
      </c>
      <c r="U1012" s="165">
        <v>6.836053333333334</v>
      </c>
    </row>
    <row r="1013" spans="1:21" x14ac:dyDescent="0.3">
      <c r="A1013" s="286">
        <v>1</v>
      </c>
      <c r="B1013" s="321" t="s">
        <v>888</v>
      </c>
      <c r="C1013" s="146">
        <v>219.1</v>
      </c>
      <c r="F1013" s="146">
        <f t="shared" ref="F1013:F1069" si="140">C1013+D1013+E1013</f>
        <v>219.1</v>
      </c>
      <c r="G1013" s="146">
        <v>5</v>
      </c>
      <c r="J1013" s="146">
        <f t="shared" ref="J1013:J1059" si="141">G1013+H1013+I1013</f>
        <v>5</v>
      </c>
      <c r="K1013" s="746">
        <f t="shared" ref="K1013:K1058" si="142">1.5/2736*J1013</f>
        <v>2.7412280701754384E-3</v>
      </c>
      <c r="L1013" s="151">
        <f t="shared" si="135"/>
        <v>11.73643092105263</v>
      </c>
      <c r="M1013" s="151">
        <f t="shared" si="137"/>
        <v>2.5820148026315786</v>
      </c>
      <c r="N1013" s="151">
        <v>2.9804148248894933</v>
      </c>
      <c r="O1013" s="151">
        <v>4.8728813559322033</v>
      </c>
      <c r="P1013" s="794">
        <v>1.7571918983865433</v>
      </c>
      <c r="Q1013" s="151"/>
      <c r="R1013" s="725">
        <f t="shared" ref="R1013:R1044" si="143">(P1013+O1013+M1013+L1013)/F1013</f>
        <v>9.5611679497959637E-2</v>
      </c>
      <c r="S1013" s="146"/>
      <c r="T1013" s="165">
        <f t="shared" si="131"/>
        <v>2.9872262272571235</v>
      </c>
      <c r="U1013" s="165">
        <v>16.235626666666668</v>
      </c>
    </row>
    <row r="1014" spans="1:21" x14ac:dyDescent="0.3">
      <c r="A1014" s="286">
        <v>2</v>
      </c>
      <c r="B1014" s="321" t="s">
        <v>889</v>
      </c>
      <c r="C1014" s="146">
        <v>265.10000000000002</v>
      </c>
      <c r="F1014" s="146">
        <f t="shared" si="140"/>
        <v>265.10000000000002</v>
      </c>
      <c r="G1014" s="146">
        <v>4</v>
      </c>
      <c r="J1014" s="146">
        <f t="shared" si="141"/>
        <v>4</v>
      </c>
      <c r="K1014" s="746">
        <f t="shared" si="142"/>
        <v>2.1929824561403508E-3</v>
      </c>
      <c r="L1014" s="151">
        <f t="shared" si="135"/>
        <v>9.3891447368421037</v>
      </c>
      <c r="M1014" s="151">
        <f t="shared" si="137"/>
        <v>2.0656118421052629</v>
      </c>
      <c r="N1014" s="151">
        <v>2.3843318599115948</v>
      </c>
      <c r="O1014" s="151">
        <v>3.8983050847457625</v>
      </c>
      <c r="P1014" s="794">
        <v>1.4057535187092347</v>
      </c>
      <c r="Q1014" s="151"/>
      <c r="R1014" s="725">
        <f t="shared" si="143"/>
        <v>6.3216956553762221E-2</v>
      </c>
      <c r="S1014" s="146"/>
      <c r="T1014" s="165">
        <f t="shared" si="131"/>
        <v>2.389780981805699</v>
      </c>
      <c r="U1014" s="165">
        <v>30.738773333333331</v>
      </c>
    </row>
    <row r="1015" spans="1:21" x14ac:dyDescent="0.3">
      <c r="A1015" s="286">
        <v>3</v>
      </c>
      <c r="B1015" s="321" t="s">
        <v>890</v>
      </c>
      <c r="C1015" s="146">
        <v>352.7</v>
      </c>
      <c r="F1015" s="146">
        <f t="shared" si="140"/>
        <v>352.7</v>
      </c>
      <c r="G1015" s="146">
        <v>8</v>
      </c>
      <c r="J1015" s="146">
        <f t="shared" si="141"/>
        <v>8</v>
      </c>
      <c r="K1015" s="746">
        <f t="shared" si="142"/>
        <v>4.3859649122807015E-3</v>
      </c>
      <c r="L1015" s="151">
        <f t="shared" si="135"/>
        <v>18.778289473684207</v>
      </c>
      <c r="M1015" s="151">
        <f t="shared" si="137"/>
        <v>4.1312236842105259</v>
      </c>
      <c r="N1015" s="151">
        <v>4.7686637198231896</v>
      </c>
      <c r="O1015" s="151">
        <v>7.7966101694915251</v>
      </c>
      <c r="P1015" s="794">
        <v>2.8115070374184694</v>
      </c>
      <c r="Q1015" s="151"/>
      <c r="R1015" s="725">
        <f t="shared" si="143"/>
        <v>9.5031557597972022E-2</v>
      </c>
      <c r="S1015" s="146"/>
      <c r="T1015" s="165">
        <f t="shared" si="131"/>
        <v>4.779561963611398</v>
      </c>
      <c r="U1015" s="165">
        <v>20.50816</v>
      </c>
    </row>
    <row r="1016" spans="1:21" x14ac:dyDescent="0.3">
      <c r="A1016" s="286">
        <v>4</v>
      </c>
      <c r="B1016" s="321" t="s">
        <v>891</v>
      </c>
      <c r="C1016" s="146">
        <v>350.15</v>
      </c>
      <c r="F1016" s="146">
        <f t="shared" si="140"/>
        <v>350.15</v>
      </c>
      <c r="G1016" s="146">
        <v>8</v>
      </c>
      <c r="J1016" s="146">
        <f t="shared" si="141"/>
        <v>8</v>
      </c>
      <c r="K1016" s="746">
        <f t="shared" si="142"/>
        <v>4.3859649122807015E-3</v>
      </c>
      <c r="L1016" s="151">
        <f t="shared" si="135"/>
        <v>18.778289473684207</v>
      </c>
      <c r="M1016" s="151">
        <f t="shared" si="137"/>
        <v>4.1312236842105259</v>
      </c>
      <c r="N1016" s="151">
        <v>4.7686637198231896</v>
      </c>
      <c r="O1016" s="151">
        <v>7.7966101694915251</v>
      </c>
      <c r="P1016" s="794">
        <v>2.8115070374184694</v>
      </c>
      <c r="Q1016" s="151"/>
      <c r="R1016" s="725">
        <f t="shared" si="143"/>
        <v>9.5723633770683228E-2</v>
      </c>
      <c r="S1016" s="146"/>
      <c r="T1016" s="165">
        <f t="shared" si="131"/>
        <v>4.779561963611398</v>
      </c>
      <c r="U1016" s="165">
        <v>8.545066666666667</v>
      </c>
    </row>
    <row r="1017" spans="1:21" x14ac:dyDescent="0.3">
      <c r="A1017" s="286">
        <v>5</v>
      </c>
      <c r="B1017" s="321" t="s">
        <v>892</v>
      </c>
      <c r="C1017" s="146">
        <v>348.6</v>
      </c>
      <c r="F1017" s="146">
        <f t="shared" si="140"/>
        <v>348.6</v>
      </c>
      <c r="G1017" s="146">
        <v>8</v>
      </c>
      <c r="J1017" s="146">
        <f t="shared" si="141"/>
        <v>8</v>
      </c>
      <c r="K1017" s="746">
        <f t="shared" si="142"/>
        <v>4.3859649122807015E-3</v>
      </c>
      <c r="L1017" s="151">
        <f t="shared" si="135"/>
        <v>18.778289473684207</v>
      </c>
      <c r="M1017" s="151">
        <f t="shared" si="137"/>
        <v>4.1312236842105259</v>
      </c>
      <c r="N1017" s="151">
        <v>4.7686637198231896</v>
      </c>
      <c r="O1017" s="151">
        <v>7.7966101694915251</v>
      </c>
      <c r="P1017" s="794">
        <v>2.8115070374184694</v>
      </c>
      <c r="Q1017" s="151"/>
      <c r="R1017" s="725">
        <f t="shared" si="143"/>
        <v>9.6149255205980291E-2</v>
      </c>
      <c r="S1017" s="146"/>
      <c r="T1017" s="165">
        <f t="shared" si="131"/>
        <v>4.779561963611398</v>
      </c>
      <c r="U1017" s="165">
        <v>12.817600000000002</v>
      </c>
    </row>
    <row r="1018" spans="1:21" x14ac:dyDescent="0.3">
      <c r="A1018" s="286">
        <v>6</v>
      </c>
      <c r="B1018" s="321" t="s">
        <v>893</v>
      </c>
      <c r="C1018" s="146">
        <v>430.37</v>
      </c>
      <c r="F1018" s="146">
        <f t="shared" si="140"/>
        <v>430.37</v>
      </c>
      <c r="G1018" s="146">
        <v>8</v>
      </c>
      <c r="J1018" s="146">
        <f t="shared" si="141"/>
        <v>8</v>
      </c>
      <c r="K1018" s="746">
        <f t="shared" si="142"/>
        <v>4.3859649122807015E-3</v>
      </c>
      <c r="L1018" s="151">
        <f t="shared" si="135"/>
        <v>18.778289473684207</v>
      </c>
      <c r="M1018" s="151">
        <f t="shared" si="137"/>
        <v>4.1312236842105259</v>
      </c>
      <c r="N1018" s="151">
        <v>4.7686637198231896</v>
      </c>
      <c r="O1018" s="151">
        <v>7.7966101694915251</v>
      </c>
      <c r="P1018" s="794">
        <v>2.8115070374184694</v>
      </c>
      <c r="Q1018" s="151"/>
      <c r="R1018" s="725">
        <f t="shared" si="143"/>
        <v>7.7880963740048631E-2</v>
      </c>
      <c r="S1018" s="146"/>
      <c r="T1018" s="165">
        <f t="shared" si="131"/>
        <v>4.779561963611398</v>
      </c>
      <c r="U1018" s="165">
        <v>5.9815466666666666</v>
      </c>
    </row>
    <row r="1019" spans="1:21" x14ac:dyDescent="0.3">
      <c r="A1019" s="286">
        <v>7</v>
      </c>
      <c r="B1019" s="321" t="s">
        <v>894</v>
      </c>
      <c r="C1019" s="146">
        <v>79.3</v>
      </c>
      <c r="F1019" s="146">
        <f t="shared" si="140"/>
        <v>79.3</v>
      </c>
      <c r="G1019" s="146">
        <v>0</v>
      </c>
      <c r="J1019" s="146">
        <f t="shared" si="141"/>
        <v>0</v>
      </c>
      <c r="K1019" s="746">
        <f t="shared" si="142"/>
        <v>0</v>
      </c>
      <c r="L1019" s="151">
        <f t="shared" si="135"/>
        <v>0</v>
      </c>
      <c r="M1019" s="151">
        <f t="shared" si="137"/>
        <v>0</v>
      </c>
      <c r="N1019" s="151">
        <v>1.1921659299557974</v>
      </c>
      <c r="O1019" s="151">
        <v>0</v>
      </c>
      <c r="P1019" s="794">
        <v>0</v>
      </c>
      <c r="Q1019" s="151"/>
      <c r="R1019" s="725">
        <f t="shared" si="143"/>
        <v>0</v>
      </c>
      <c r="S1019" s="146"/>
      <c r="T1019" s="165">
        <f t="shared" si="131"/>
        <v>0</v>
      </c>
      <c r="U1019" s="165">
        <v>14.9392</v>
      </c>
    </row>
    <row r="1020" spans="1:21" x14ac:dyDescent="0.3">
      <c r="A1020" s="286">
        <v>8</v>
      </c>
      <c r="B1020" s="321" t="s">
        <v>896</v>
      </c>
      <c r="C1020" s="146">
        <v>326.92</v>
      </c>
      <c r="F1020" s="146">
        <f t="shared" si="140"/>
        <v>326.92</v>
      </c>
      <c r="G1020" s="146">
        <v>8</v>
      </c>
      <c r="J1020" s="146">
        <f t="shared" si="141"/>
        <v>8</v>
      </c>
      <c r="K1020" s="746">
        <f t="shared" si="142"/>
        <v>4.3859649122807015E-3</v>
      </c>
      <c r="L1020" s="151">
        <f t="shared" si="135"/>
        <v>18.778289473684207</v>
      </c>
      <c r="M1020" s="151">
        <f t="shared" si="137"/>
        <v>4.1312236842105259</v>
      </c>
      <c r="N1020" s="151">
        <v>4.7686637198231896</v>
      </c>
      <c r="O1020" s="151">
        <v>7.7966101694915251</v>
      </c>
      <c r="P1020" s="794">
        <v>2.8115070374184694</v>
      </c>
      <c r="Q1020" s="151"/>
      <c r="R1020" s="725">
        <f t="shared" si="143"/>
        <v>0.10252548135569782</v>
      </c>
      <c r="S1020" s="146"/>
      <c r="T1020" s="165">
        <f t="shared" ref="T1020:T1076" si="144">P1020*1.7</f>
        <v>4.779561963611398</v>
      </c>
      <c r="U1020" s="165">
        <v>17.090133333333334</v>
      </c>
    </row>
    <row r="1021" spans="1:21" x14ac:dyDescent="0.3">
      <c r="A1021" s="286">
        <v>9</v>
      </c>
      <c r="B1021" s="321" t="s">
        <v>897</v>
      </c>
      <c r="C1021" s="146">
        <v>322.55</v>
      </c>
      <c r="F1021" s="146">
        <f t="shared" si="140"/>
        <v>322.55</v>
      </c>
      <c r="G1021" s="146">
        <v>8</v>
      </c>
      <c r="J1021" s="146">
        <f t="shared" si="141"/>
        <v>8</v>
      </c>
      <c r="K1021" s="746">
        <f t="shared" si="142"/>
        <v>4.3859649122807015E-3</v>
      </c>
      <c r="L1021" s="151">
        <f t="shared" si="135"/>
        <v>18.778289473684207</v>
      </c>
      <c r="M1021" s="151">
        <f t="shared" si="137"/>
        <v>4.1312236842105259</v>
      </c>
      <c r="N1021" s="151">
        <v>4.7686637198231896</v>
      </c>
      <c r="O1021" s="151">
        <v>7.7966101694915251</v>
      </c>
      <c r="P1021" s="794">
        <v>2.8115070374184694</v>
      </c>
      <c r="Q1021" s="151"/>
      <c r="R1021" s="725">
        <f t="shared" si="143"/>
        <v>0.10391452601086569</v>
      </c>
      <c r="S1021" s="146"/>
      <c r="T1021" s="165">
        <f t="shared" si="144"/>
        <v>4.779561963611398</v>
      </c>
      <c r="U1021" s="165">
        <v>7.6905600000000005</v>
      </c>
    </row>
    <row r="1022" spans="1:21" x14ac:dyDescent="0.3">
      <c r="A1022" s="286">
        <v>10</v>
      </c>
      <c r="B1022" s="321" t="s">
        <v>898</v>
      </c>
      <c r="C1022" s="146">
        <v>415.5</v>
      </c>
      <c r="F1022" s="146">
        <f t="shared" si="140"/>
        <v>415.5</v>
      </c>
      <c r="G1022" s="146">
        <v>10</v>
      </c>
      <c r="J1022" s="146">
        <f t="shared" si="141"/>
        <v>10</v>
      </c>
      <c r="K1022" s="746">
        <f t="shared" si="142"/>
        <v>5.4824561403508769E-3</v>
      </c>
      <c r="L1022" s="151">
        <f t="shared" si="135"/>
        <v>23.47286184210526</v>
      </c>
      <c r="M1022" s="151">
        <f t="shared" si="137"/>
        <v>5.1640296052631571</v>
      </c>
      <c r="N1022" s="151">
        <v>5.9608296497789865</v>
      </c>
      <c r="O1022" s="151">
        <v>9.7457627118644066</v>
      </c>
      <c r="P1022" s="794">
        <v>3.5143837967730867</v>
      </c>
      <c r="Q1022" s="151"/>
      <c r="R1022" s="725">
        <f t="shared" si="143"/>
        <v>0.10083522973767969</v>
      </c>
      <c r="S1022" s="146"/>
      <c r="T1022" s="165">
        <f t="shared" si="144"/>
        <v>5.974452454514247</v>
      </c>
      <c r="U1022" s="165">
        <v>10.25408</v>
      </c>
    </row>
    <row r="1023" spans="1:21" x14ac:dyDescent="0.3">
      <c r="A1023" s="286">
        <v>11</v>
      </c>
      <c r="B1023" s="321" t="s">
        <v>899</v>
      </c>
      <c r="C1023" s="146">
        <v>372.82</v>
      </c>
      <c r="F1023" s="146">
        <f t="shared" si="140"/>
        <v>372.82</v>
      </c>
      <c r="G1023" s="146">
        <v>8</v>
      </c>
      <c r="J1023" s="146">
        <f t="shared" si="141"/>
        <v>8</v>
      </c>
      <c r="K1023" s="746">
        <f t="shared" si="142"/>
        <v>4.3859649122807015E-3</v>
      </c>
      <c r="L1023" s="151">
        <f t="shared" si="135"/>
        <v>18.778289473684207</v>
      </c>
      <c r="M1023" s="151">
        <f t="shared" si="137"/>
        <v>4.1312236842105259</v>
      </c>
      <c r="N1023" s="151">
        <v>4.7686637198231896</v>
      </c>
      <c r="O1023" s="151">
        <v>7.7966101694915251</v>
      </c>
      <c r="P1023" s="794">
        <v>2.8115070374184694</v>
      </c>
      <c r="Q1023" s="151"/>
      <c r="R1023" s="725">
        <f t="shared" si="143"/>
        <v>8.9902983651104371E-2</v>
      </c>
      <c r="S1023" s="146"/>
      <c r="T1023" s="165">
        <f t="shared" si="144"/>
        <v>4.779561963611398</v>
      </c>
      <c r="U1023" s="165">
        <v>11.963093333333333</v>
      </c>
    </row>
    <row r="1024" spans="1:21" x14ac:dyDescent="0.3">
      <c r="A1024" s="286">
        <v>12</v>
      </c>
      <c r="B1024" s="321" t="s">
        <v>900</v>
      </c>
      <c r="C1024" s="146">
        <v>282.76</v>
      </c>
      <c r="F1024" s="146">
        <f t="shared" si="140"/>
        <v>282.76</v>
      </c>
      <c r="G1024" s="146">
        <v>4</v>
      </c>
      <c r="J1024" s="146">
        <f t="shared" si="141"/>
        <v>4</v>
      </c>
      <c r="K1024" s="746">
        <f t="shared" si="142"/>
        <v>2.1929824561403508E-3</v>
      </c>
      <c r="L1024" s="151">
        <f t="shared" si="135"/>
        <v>9.3891447368421037</v>
      </c>
      <c r="M1024" s="151">
        <f t="shared" si="137"/>
        <v>2.0656118421052629</v>
      </c>
      <c r="N1024" s="151">
        <v>2.3843318599115948</v>
      </c>
      <c r="O1024" s="151">
        <v>3.8983050847457625</v>
      </c>
      <c r="P1024" s="794">
        <v>1.4057535187092347</v>
      </c>
      <c r="Q1024" s="151"/>
      <c r="R1024" s="725">
        <f t="shared" si="143"/>
        <v>5.9268691407562475E-2</v>
      </c>
      <c r="S1024" s="146"/>
      <c r="T1024" s="165">
        <f t="shared" si="144"/>
        <v>2.389780981805699</v>
      </c>
      <c r="U1024" s="165">
        <v>5.9815466666666666</v>
      </c>
    </row>
    <row r="1025" spans="1:21" x14ac:dyDescent="0.3">
      <c r="A1025" s="286">
        <v>13</v>
      </c>
      <c r="B1025" s="321" t="s">
        <v>901</v>
      </c>
      <c r="C1025" s="146">
        <v>180.5</v>
      </c>
      <c r="F1025" s="146">
        <f t="shared" si="140"/>
        <v>180.5</v>
      </c>
      <c r="G1025" s="146">
        <v>0</v>
      </c>
      <c r="J1025" s="146">
        <f t="shared" si="141"/>
        <v>0</v>
      </c>
      <c r="K1025" s="746">
        <f t="shared" si="142"/>
        <v>0</v>
      </c>
      <c r="L1025" s="151">
        <f t="shared" si="135"/>
        <v>0</v>
      </c>
      <c r="M1025" s="151">
        <f t="shared" si="137"/>
        <v>0</v>
      </c>
      <c r="N1025" s="151">
        <v>1.7882488949336961</v>
      </c>
      <c r="O1025" s="151">
        <v>0</v>
      </c>
      <c r="P1025" s="794">
        <v>0</v>
      </c>
      <c r="Q1025" s="151"/>
      <c r="R1025" s="725">
        <f t="shared" si="143"/>
        <v>0</v>
      </c>
      <c r="S1025" s="146"/>
      <c r="T1025" s="165">
        <f t="shared" si="144"/>
        <v>0</v>
      </c>
      <c r="U1025" s="165">
        <v>24.975253333333331</v>
      </c>
    </row>
    <row r="1026" spans="1:21" x14ac:dyDescent="0.3">
      <c r="A1026" s="286">
        <v>14</v>
      </c>
      <c r="B1026" s="321" t="s">
        <v>902</v>
      </c>
      <c r="C1026" s="146">
        <v>5520.77</v>
      </c>
      <c r="F1026" s="146">
        <f t="shared" si="140"/>
        <v>5520.77</v>
      </c>
      <c r="G1026" s="146">
        <v>81</v>
      </c>
      <c r="J1026" s="146">
        <f t="shared" si="141"/>
        <v>81</v>
      </c>
      <c r="K1026" s="746">
        <f t="shared" si="142"/>
        <v>4.4407894736842105E-2</v>
      </c>
      <c r="L1026" s="151">
        <f t="shared" si="135"/>
        <v>190.13018092105261</v>
      </c>
      <c r="M1026" s="151">
        <f t="shared" si="137"/>
        <v>41.828639802631578</v>
      </c>
      <c r="N1026" s="151">
        <v>48.282720163209795</v>
      </c>
      <c r="O1026" s="151">
        <v>78.940677966101688</v>
      </c>
      <c r="P1026" s="794">
        <v>56.933017507723996</v>
      </c>
      <c r="Q1026" s="151"/>
      <c r="R1026" s="725">
        <f t="shared" si="143"/>
        <v>6.6627031410022491E-2</v>
      </c>
      <c r="S1026" s="146"/>
      <c r="T1026" s="165">
        <f t="shared" si="144"/>
        <v>96.786129763130788</v>
      </c>
      <c r="U1026" s="165">
        <v>12.817600000000002</v>
      </c>
    </row>
    <row r="1027" spans="1:21" x14ac:dyDescent="0.3">
      <c r="A1027" s="286">
        <v>15</v>
      </c>
      <c r="B1027" s="321" t="s">
        <v>903</v>
      </c>
      <c r="C1027" s="146">
        <v>5310.85</v>
      </c>
      <c r="F1027" s="146">
        <f t="shared" si="140"/>
        <v>5310.85</v>
      </c>
      <c r="G1027" s="146">
        <v>81</v>
      </c>
      <c r="J1027" s="146">
        <f t="shared" si="141"/>
        <v>81</v>
      </c>
      <c r="K1027" s="746">
        <f t="shared" si="142"/>
        <v>4.4407894736842105E-2</v>
      </c>
      <c r="L1027" s="151">
        <f t="shared" si="135"/>
        <v>190.13018092105261</v>
      </c>
      <c r="M1027" s="151">
        <f t="shared" si="137"/>
        <v>41.828639802631578</v>
      </c>
      <c r="N1027" s="151">
        <v>48.282720163209795</v>
      </c>
      <c r="O1027" s="151">
        <v>78.940677966101688</v>
      </c>
      <c r="P1027" s="794">
        <v>56.933017507723996</v>
      </c>
      <c r="Q1027" s="151"/>
      <c r="R1027" s="725">
        <f t="shared" si="143"/>
        <v>6.9260573391737648E-2</v>
      </c>
      <c r="S1027" s="146"/>
      <c r="T1027" s="165">
        <f t="shared" si="144"/>
        <v>96.786129763130788</v>
      </c>
      <c r="U1027" s="165">
        <v>5.9815466666666666</v>
      </c>
    </row>
    <row r="1028" spans="1:21" x14ac:dyDescent="0.3">
      <c r="A1028" s="286">
        <v>16</v>
      </c>
      <c r="B1028" s="321" t="s">
        <v>904</v>
      </c>
      <c r="C1028" s="146">
        <v>5405.43</v>
      </c>
      <c r="F1028" s="146">
        <f t="shared" si="140"/>
        <v>5405.43</v>
      </c>
      <c r="G1028" s="146">
        <v>81</v>
      </c>
      <c r="J1028" s="146">
        <f t="shared" si="141"/>
        <v>81</v>
      </c>
      <c r="K1028" s="746">
        <f t="shared" si="142"/>
        <v>4.4407894736842105E-2</v>
      </c>
      <c r="L1028" s="151">
        <f t="shared" si="135"/>
        <v>190.13018092105261</v>
      </c>
      <c r="M1028" s="151">
        <f t="shared" si="137"/>
        <v>41.828639802631578</v>
      </c>
      <c r="N1028" s="151">
        <v>48.282720163209795</v>
      </c>
      <c r="O1028" s="151">
        <v>78.940677966101688</v>
      </c>
      <c r="P1028" s="794">
        <v>56.933017507723996</v>
      </c>
      <c r="Q1028" s="151"/>
      <c r="R1028" s="725">
        <f t="shared" si="143"/>
        <v>6.8048705874927604E-2</v>
      </c>
      <c r="S1028" s="146"/>
      <c r="T1028" s="165">
        <f t="shared" si="144"/>
        <v>96.786129763130788</v>
      </c>
      <c r="U1028" s="165">
        <v>13.448213333333332</v>
      </c>
    </row>
    <row r="1029" spans="1:21" x14ac:dyDescent="0.3">
      <c r="A1029" s="286">
        <v>17</v>
      </c>
      <c r="B1029" s="321" t="s">
        <v>905</v>
      </c>
      <c r="C1029" s="146">
        <v>349.2</v>
      </c>
      <c r="F1029" s="146">
        <f t="shared" si="140"/>
        <v>349.2</v>
      </c>
      <c r="G1029" s="146">
        <v>8</v>
      </c>
      <c r="J1029" s="146">
        <f t="shared" si="141"/>
        <v>8</v>
      </c>
      <c r="K1029" s="746">
        <f t="shared" si="142"/>
        <v>4.3859649122807015E-3</v>
      </c>
      <c r="L1029" s="151">
        <f t="shared" si="135"/>
        <v>18.778289473684207</v>
      </c>
      <c r="M1029" s="151">
        <f t="shared" si="137"/>
        <v>4.1312236842105259</v>
      </c>
      <c r="N1029" s="151">
        <v>4.7686637198231896</v>
      </c>
      <c r="O1029" s="151">
        <v>7.7966101694915251</v>
      </c>
      <c r="P1029" s="794">
        <v>2.8115070374184694</v>
      </c>
      <c r="Q1029" s="151"/>
      <c r="R1029" s="725">
        <f t="shared" si="143"/>
        <v>9.5984050300128104E-2</v>
      </c>
      <c r="S1029" s="146"/>
      <c r="T1029" s="165">
        <f t="shared" si="144"/>
        <v>4.779561963611398</v>
      </c>
      <c r="U1029" s="165">
        <v>10.25408</v>
      </c>
    </row>
    <row r="1030" spans="1:21" x14ac:dyDescent="0.3">
      <c r="A1030" s="286">
        <v>18</v>
      </c>
      <c r="B1030" s="321" t="s">
        <v>907</v>
      </c>
      <c r="C1030" s="146">
        <v>360.2</v>
      </c>
      <c r="F1030" s="146">
        <f t="shared" si="140"/>
        <v>360.2</v>
      </c>
      <c r="G1030" s="146">
        <v>8</v>
      </c>
      <c r="J1030" s="146">
        <f t="shared" si="141"/>
        <v>8</v>
      </c>
      <c r="K1030" s="746">
        <f t="shared" si="142"/>
        <v>4.3859649122807015E-3</v>
      </c>
      <c r="L1030" s="151">
        <f t="shared" si="135"/>
        <v>18.778289473684207</v>
      </c>
      <c r="M1030" s="151">
        <f t="shared" si="137"/>
        <v>4.1312236842105259</v>
      </c>
      <c r="N1030" s="151">
        <v>4.7686637198231896</v>
      </c>
      <c r="O1030" s="151">
        <v>7.7966101694915251</v>
      </c>
      <c r="P1030" s="794">
        <v>2.8115070374184694</v>
      </c>
      <c r="Q1030" s="151"/>
      <c r="R1030" s="725">
        <f t="shared" si="143"/>
        <v>9.305283277291708E-2</v>
      </c>
      <c r="S1030" s="146"/>
      <c r="T1030" s="165">
        <f t="shared" si="144"/>
        <v>4.779561963611398</v>
      </c>
      <c r="U1030" s="165">
        <v>1.7090133333333335</v>
      </c>
    </row>
    <row r="1031" spans="1:21" x14ac:dyDescent="0.3">
      <c r="A1031" s="286">
        <v>19</v>
      </c>
      <c r="B1031" s="321" t="s">
        <v>909</v>
      </c>
      <c r="C1031" s="146">
        <v>357.19</v>
      </c>
      <c r="F1031" s="146">
        <f t="shared" si="140"/>
        <v>357.19</v>
      </c>
      <c r="G1031" s="146">
        <v>8</v>
      </c>
      <c r="J1031" s="146">
        <f t="shared" si="141"/>
        <v>8</v>
      </c>
      <c r="K1031" s="746">
        <f t="shared" si="142"/>
        <v>4.3859649122807015E-3</v>
      </c>
      <c r="L1031" s="151">
        <f t="shared" ref="L1031:L1094" si="145">K1031*4281.45</f>
        <v>18.778289473684207</v>
      </c>
      <c r="M1031" s="151">
        <f t="shared" si="137"/>
        <v>4.1312236842105259</v>
      </c>
      <c r="N1031" s="151">
        <v>4.7686637198231896</v>
      </c>
      <c r="O1031" s="151">
        <v>7.7966101694915251</v>
      </c>
      <c r="P1031" s="794">
        <v>2.8115070374184694</v>
      </c>
      <c r="Q1031" s="151"/>
      <c r="R1031" s="725">
        <f t="shared" si="143"/>
        <v>9.3836978540285929E-2</v>
      </c>
      <c r="S1031" s="146"/>
      <c r="T1031" s="165">
        <f t="shared" si="144"/>
        <v>4.779561963611398</v>
      </c>
      <c r="U1031" s="165">
        <v>3.418026666666667</v>
      </c>
    </row>
    <row r="1032" spans="1:21" x14ac:dyDescent="0.3">
      <c r="A1032" s="286">
        <v>20</v>
      </c>
      <c r="B1032" s="321" t="s">
        <v>910</v>
      </c>
      <c r="C1032" s="146">
        <v>306.39999999999998</v>
      </c>
      <c r="F1032" s="146">
        <f t="shared" si="140"/>
        <v>306.39999999999998</v>
      </c>
      <c r="G1032" s="146">
        <v>8</v>
      </c>
      <c r="J1032" s="146">
        <f t="shared" si="141"/>
        <v>8</v>
      </c>
      <c r="K1032" s="746">
        <f t="shared" si="142"/>
        <v>4.3859649122807015E-3</v>
      </c>
      <c r="L1032" s="151">
        <f t="shared" si="145"/>
        <v>18.778289473684207</v>
      </c>
      <c r="M1032" s="151">
        <f t="shared" si="137"/>
        <v>4.1312236842105259</v>
      </c>
      <c r="N1032" s="151">
        <v>4.7686637198231896</v>
      </c>
      <c r="O1032" s="151">
        <v>7.7966101694915251</v>
      </c>
      <c r="P1032" s="794">
        <v>2.8115070374184694</v>
      </c>
      <c r="Q1032" s="151"/>
      <c r="R1032" s="725">
        <f t="shared" si="143"/>
        <v>0.10939174401045931</v>
      </c>
      <c r="S1032" s="146"/>
      <c r="T1032" s="165">
        <f t="shared" si="144"/>
        <v>4.779561963611398</v>
      </c>
      <c r="U1032" s="165">
        <v>4.2725333333333335</v>
      </c>
    </row>
    <row r="1033" spans="1:21" x14ac:dyDescent="0.3">
      <c r="A1033" s="286">
        <v>21</v>
      </c>
      <c r="B1033" s="321" t="s">
        <v>911</v>
      </c>
      <c r="C1033" s="146">
        <v>407.2</v>
      </c>
      <c r="F1033" s="146">
        <f t="shared" si="140"/>
        <v>407.2</v>
      </c>
      <c r="G1033" s="146">
        <v>8</v>
      </c>
      <c r="J1033" s="146">
        <f t="shared" si="141"/>
        <v>8</v>
      </c>
      <c r="K1033" s="746">
        <f t="shared" si="142"/>
        <v>4.3859649122807015E-3</v>
      </c>
      <c r="L1033" s="151">
        <f t="shared" si="145"/>
        <v>18.778289473684207</v>
      </c>
      <c r="M1033" s="151">
        <f t="shared" ref="M1033:M1091" si="146">L1033*0.22</f>
        <v>4.1312236842105259</v>
      </c>
      <c r="N1033" s="151">
        <v>4.7686637198231896</v>
      </c>
      <c r="O1033" s="151">
        <v>7.7966101694915251</v>
      </c>
      <c r="P1033" s="794">
        <v>2.8115070374184694</v>
      </c>
      <c r="Q1033" s="151"/>
      <c r="R1033" s="725">
        <f t="shared" si="143"/>
        <v>8.2312451779972332E-2</v>
      </c>
      <c r="S1033" s="146"/>
      <c r="T1033" s="165">
        <f t="shared" si="144"/>
        <v>4.779561963611398</v>
      </c>
      <c r="U1033" s="165">
        <v>0.85450666666666675</v>
      </c>
    </row>
    <row r="1034" spans="1:21" x14ac:dyDescent="0.3">
      <c r="A1034" s="286">
        <v>22</v>
      </c>
      <c r="B1034" s="321" t="s">
        <v>912</v>
      </c>
      <c r="C1034" s="146">
        <v>52.3</v>
      </c>
      <c r="F1034" s="146">
        <f t="shared" si="140"/>
        <v>52.3</v>
      </c>
      <c r="G1034" s="146">
        <v>0</v>
      </c>
      <c r="J1034" s="146">
        <f t="shared" si="141"/>
        <v>0</v>
      </c>
      <c r="K1034" s="746">
        <f t="shared" si="142"/>
        <v>0</v>
      </c>
      <c r="L1034" s="151">
        <f t="shared" si="145"/>
        <v>0</v>
      </c>
      <c r="M1034" s="151">
        <f t="shared" si="146"/>
        <v>0</v>
      </c>
      <c r="N1034" s="151">
        <v>0.5960829649778987</v>
      </c>
      <c r="O1034" s="151">
        <v>0</v>
      </c>
      <c r="P1034" s="794">
        <v>0</v>
      </c>
      <c r="Q1034" s="151"/>
      <c r="R1034" s="725">
        <f t="shared" si="143"/>
        <v>0</v>
      </c>
      <c r="S1034" s="146"/>
      <c r="T1034" s="165">
        <f t="shared" si="144"/>
        <v>0</v>
      </c>
      <c r="U1034" s="165">
        <v>2.56352</v>
      </c>
    </row>
    <row r="1035" spans="1:21" x14ac:dyDescent="0.3">
      <c r="A1035" s="286">
        <v>23</v>
      </c>
      <c r="B1035" s="321" t="s">
        <v>913</v>
      </c>
      <c r="C1035" s="146">
        <v>122.2</v>
      </c>
      <c r="F1035" s="146">
        <f t="shared" si="140"/>
        <v>122.2</v>
      </c>
      <c r="G1035" s="146">
        <v>0</v>
      </c>
      <c r="J1035" s="146">
        <f t="shared" si="141"/>
        <v>0</v>
      </c>
      <c r="K1035" s="746">
        <f t="shared" si="142"/>
        <v>0</v>
      </c>
      <c r="L1035" s="151">
        <f t="shared" si="145"/>
        <v>0</v>
      </c>
      <c r="M1035" s="151">
        <f t="shared" si="146"/>
        <v>0</v>
      </c>
      <c r="N1035" s="151">
        <v>1.1921659299557974</v>
      </c>
      <c r="O1035" s="151">
        <v>0</v>
      </c>
      <c r="P1035" s="794">
        <v>0</v>
      </c>
      <c r="Q1035" s="151"/>
      <c r="R1035" s="725">
        <f t="shared" si="143"/>
        <v>0</v>
      </c>
      <c r="S1035" s="146"/>
      <c r="T1035" s="165">
        <f t="shared" si="144"/>
        <v>0</v>
      </c>
      <c r="U1035" s="165">
        <v>3.418026666666667</v>
      </c>
    </row>
    <row r="1036" spans="1:21" x14ac:dyDescent="0.3">
      <c r="A1036" s="286">
        <v>24</v>
      </c>
      <c r="B1036" s="321" t="s">
        <v>915</v>
      </c>
      <c r="C1036" s="146">
        <v>205.19</v>
      </c>
      <c r="F1036" s="146">
        <f t="shared" si="140"/>
        <v>205.19</v>
      </c>
      <c r="G1036" s="146">
        <v>0</v>
      </c>
      <c r="J1036" s="146">
        <f t="shared" si="141"/>
        <v>0</v>
      </c>
      <c r="K1036" s="746">
        <f t="shared" si="142"/>
        <v>0</v>
      </c>
      <c r="L1036" s="151">
        <f t="shared" si="145"/>
        <v>0</v>
      </c>
      <c r="M1036" s="151">
        <f t="shared" si="146"/>
        <v>0</v>
      </c>
      <c r="N1036" s="151">
        <v>2.3843318599115948</v>
      </c>
      <c r="O1036" s="151">
        <v>0</v>
      </c>
      <c r="P1036" s="794">
        <v>0</v>
      </c>
      <c r="Q1036" s="151"/>
      <c r="R1036" s="725">
        <f t="shared" si="143"/>
        <v>0</v>
      </c>
      <c r="S1036" s="146"/>
      <c r="T1036" s="165">
        <f t="shared" si="144"/>
        <v>0</v>
      </c>
      <c r="U1036" s="165">
        <v>1.7090133333333335</v>
      </c>
    </row>
    <row r="1037" spans="1:21" x14ac:dyDescent="0.3">
      <c r="A1037" s="286">
        <v>25</v>
      </c>
      <c r="B1037" s="321" t="s">
        <v>916</v>
      </c>
      <c r="C1037" s="146">
        <v>289.10000000000002</v>
      </c>
      <c r="F1037" s="146">
        <f t="shared" si="140"/>
        <v>289.10000000000002</v>
      </c>
      <c r="G1037" s="146">
        <v>0</v>
      </c>
      <c r="J1037" s="146">
        <f t="shared" si="141"/>
        <v>0</v>
      </c>
      <c r="K1037" s="746">
        <f t="shared" si="142"/>
        <v>0</v>
      </c>
      <c r="L1037" s="151">
        <f t="shared" si="145"/>
        <v>0</v>
      </c>
      <c r="M1037" s="151">
        <f t="shared" si="146"/>
        <v>0</v>
      </c>
      <c r="N1037" s="151">
        <v>2.3843318599115948</v>
      </c>
      <c r="O1037" s="151">
        <v>0</v>
      </c>
      <c r="P1037" s="794">
        <v>0</v>
      </c>
      <c r="Q1037" s="151"/>
      <c r="R1037" s="725">
        <f t="shared" si="143"/>
        <v>0</v>
      </c>
      <c r="S1037" s="146"/>
      <c r="T1037" s="165">
        <f t="shared" si="144"/>
        <v>0</v>
      </c>
      <c r="U1037" s="165">
        <v>2.56352</v>
      </c>
    </row>
    <row r="1038" spans="1:21" x14ac:dyDescent="0.3">
      <c r="A1038" s="286">
        <v>26</v>
      </c>
      <c r="B1038" s="321" t="s">
        <v>918</v>
      </c>
      <c r="C1038" s="146">
        <v>242.85</v>
      </c>
      <c r="F1038" s="146">
        <f t="shared" si="140"/>
        <v>242.85</v>
      </c>
      <c r="G1038" s="146">
        <v>0</v>
      </c>
      <c r="J1038" s="146">
        <f t="shared" si="141"/>
        <v>0</v>
      </c>
      <c r="K1038" s="746">
        <f t="shared" si="142"/>
        <v>0</v>
      </c>
      <c r="L1038" s="151">
        <f t="shared" si="145"/>
        <v>0</v>
      </c>
      <c r="M1038" s="151">
        <f t="shared" si="146"/>
        <v>0</v>
      </c>
      <c r="N1038" s="151">
        <v>2.3843318599115948</v>
      </c>
      <c r="O1038" s="151">
        <v>0</v>
      </c>
      <c r="P1038" s="794">
        <v>0</v>
      </c>
      <c r="Q1038" s="151"/>
      <c r="R1038" s="725">
        <f t="shared" si="143"/>
        <v>0</v>
      </c>
      <c r="S1038" s="146"/>
      <c r="T1038" s="165">
        <f t="shared" si="144"/>
        <v>0</v>
      </c>
      <c r="U1038" s="165">
        <v>1.7090133333333335</v>
      </c>
    </row>
    <row r="1039" spans="1:21" x14ac:dyDescent="0.3">
      <c r="A1039" s="286">
        <v>27</v>
      </c>
      <c r="B1039" s="321" t="s">
        <v>919</v>
      </c>
      <c r="C1039" s="146">
        <v>415.2</v>
      </c>
      <c r="F1039" s="146">
        <f t="shared" si="140"/>
        <v>415.2</v>
      </c>
      <c r="G1039" s="146">
        <v>9</v>
      </c>
      <c r="J1039" s="146">
        <f t="shared" si="141"/>
        <v>9</v>
      </c>
      <c r="K1039" s="746">
        <f t="shared" si="142"/>
        <v>4.9342105263157892E-3</v>
      </c>
      <c r="L1039" s="151">
        <f t="shared" si="145"/>
        <v>21.125575657894736</v>
      </c>
      <c r="M1039" s="151">
        <f t="shared" si="146"/>
        <v>4.6476266447368415</v>
      </c>
      <c r="N1039" s="151">
        <v>5.3647466848010881</v>
      </c>
      <c r="O1039" s="151">
        <v>8.7711864406779672</v>
      </c>
      <c r="P1039" s="794">
        <v>3.162945417095778</v>
      </c>
      <c r="Q1039" s="151"/>
      <c r="R1039" s="725">
        <f t="shared" si="143"/>
        <v>9.0817278806371207E-2</v>
      </c>
      <c r="S1039" s="146"/>
      <c r="T1039" s="165">
        <f t="shared" si="144"/>
        <v>5.3770072090628229</v>
      </c>
      <c r="U1039" s="165">
        <v>1.7090133333333335</v>
      </c>
    </row>
    <row r="1040" spans="1:21" x14ac:dyDescent="0.3">
      <c r="A1040" s="286">
        <v>28</v>
      </c>
      <c r="B1040" s="321" t="s">
        <v>920</v>
      </c>
      <c r="C1040" s="146">
        <v>8111.75</v>
      </c>
      <c r="F1040" s="146">
        <f t="shared" si="140"/>
        <v>8111.75</v>
      </c>
      <c r="G1040" s="146">
        <v>142</v>
      </c>
      <c r="J1040" s="146">
        <f t="shared" si="141"/>
        <v>142</v>
      </c>
      <c r="K1040" s="746">
        <f t="shared" si="142"/>
        <v>7.7850877192982448E-2</v>
      </c>
      <c r="L1040" s="151">
        <f t="shared" si="145"/>
        <v>333.31463815789471</v>
      </c>
      <c r="M1040" s="151">
        <f t="shared" si="146"/>
        <v>73.329220394736836</v>
      </c>
      <c r="N1040" s="151">
        <v>84.643781026861603</v>
      </c>
      <c r="O1040" s="151">
        <v>138.38983050847457</v>
      </c>
      <c r="P1040" s="794">
        <v>49.904249914177825</v>
      </c>
      <c r="Q1040" s="151"/>
      <c r="R1040" s="725">
        <f t="shared" si="143"/>
        <v>7.3342736028019107E-2</v>
      </c>
      <c r="S1040" s="146"/>
      <c r="T1040" s="165">
        <f t="shared" si="144"/>
        <v>84.837224854102303</v>
      </c>
      <c r="U1040" s="165">
        <v>2.56352</v>
      </c>
    </row>
    <row r="1041" spans="1:21" x14ac:dyDescent="0.3">
      <c r="A1041" s="286">
        <v>29</v>
      </c>
      <c r="B1041" s="321" t="s">
        <v>921</v>
      </c>
      <c r="C1041" s="146">
        <v>6280.23</v>
      </c>
      <c r="F1041" s="146">
        <f t="shared" si="140"/>
        <v>6280.23</v>
      </c>
      <c r="G1041" s="146">
        <v>108</v>
      </c>
      <c r="J1041" s="146">
        <f t="shared" si="141"/>
        <v>108</v>
      </c>
      <c r="K1041" s="746">
        <f t="shared" si="142"/>
        <v>5.921052631578947E-2</v>
      </c>
      <c r="L1041" s="151">
        <f t="shared" si="145"/>
        <v>253.50690789473683</v>
      </c>
      <c r="M1041" s="151">
        <f t="shared" si="146"/>
        <v>55.771519736842102</v>
      </c>
      <c r="N1041" s="151">
        <v>64.37696021761306</v>
      </c>
      <c r="O1041" s="151">
        <v>105.2542372881356</v>
      </c>
      <c r="P1041" s="794">
        <v>75.910690010298666</v>
      </c>
      <c r="Q1041" s="151"/>
      <c r="R1041" s="725">
        <f t="shared" si="143"/>
        <v>7.8093215523955845E-2</v>
      </c>
      <c r="S1041" s="146"/>
      <c r="T1041" s="165">
        <f t="shared" si="144"/>
        <v>129.04817301750774</v>
      </c>
      <c r="U1041" s="165">
        <v>4.2725333333333335</v>
      </c>
    </row>
    <row r="1042" spans="1:21" x14ac:dyDescent="0.3">
      <c r="A1042" s="286">
        <v>30</v>
      </c>
      <c r="B1042" s="321" t="s">
        <v>922</v>
      </c>
      <c r="C1042" s="146">
        <v>8361.6299999999992</v>
      </c>
      <c r="F1042" s="146">
        <f t="shared" si="140"/>
        <v>8361.6299999999992</v>
      </c>
      <c r="G1042" s="146">
        <v>180</v>
      </c>
      <c r="J1042" s="146">
        <f t="shared" si="141"/>
        <v>180</v>
      </c>
      <c r="K1042" s="746">
        <f t="shared" si="142"/>
        <v>9.8684210526315791E-2</v>
      </c>
      <c r="L1042" s="151">
        <f t="shared" si="145"/>
        <v>422.51151315789474</v>
      </c>
      <c r="M1042" s="151">
        <f t="shared" si="146"/>
        <v>92.952532894736848</v>
      </c>
      <c r="N1042" s="151">
        <v>107.29493369602176</v>
      </c>
      <c r="O1042" s="151">
        <v>175.42372881355931</v>
      </c>
      <c r="P1042" s="794">
        <v>126.51781668383111</v>
      </c>
      <c r="Q1042" s="151"/>
      <c r="R1042" s="725">
        <f t="shared" si="143"/>
        <v>9.7756728239592292E-2</v>
      </c>
      <c r="S1042" s="146"/>
      <c r="T1042" s="165">
        <f t="shared" si="144"/>
        <v>215.0802883625129</v>
      </c>
      <c r="U1042" s="165">
        <v>2.56352</v>
      </c>
    </row>
    <row r="1043" spans="1:21" x14ac:dyDescent="0.3">
      <c r="A1043" s="286">
        <v>31</v>
      </c>
      <c r="B1043" s="321" t="s">
        <v>923</v>
      </c>
      <c r="C1043" s="146">
        <v>6675.9</v>
      </c>
      <c r="F1043" s="146">
        <f t="shared" si="140"/>
        <v>6675.9</v>
      </c>
      <c r="G1043" s="146">
        <v>126</v>
      </c>
      <c r="J1043" s="146">
        <f t="shared" si="141"/>
        <v>126</v>
      </c>
      <c r="K1043" s="746">
        <f t="shared" si="142"/>
        <v>6.9078947368421045E-2</v>
      </c>
      <c r="L1043" s="151">
        <f t="shared" si="145"/>
        <v>295.75805921052626</v>
      </c>
      <c r="M1043" s="151">
        <f t="shared" si="146"/>
        <v>65.066773026315772</v>
      </c>
      <c r="N1043" s="151">
        <v>75.106453587215228</v>
      </c>
      <c r="O1043" s="151">
        <v>122.79661016949153</v>
      </c>
      <c r="P1043" s="794">
        <v>88.562471678681788</v>
      </c>
      <c r="Q1043" s="151"/>
      <c r="R1043" s="725">
        <f t="shared" si="143"/>
        <v>8.5708880313518102E-2</v>
      </c>
      <c r="S1043" s="146"/>
      <c r="T1043" s="165">
        <f t="shared" si="144"/>
        <v>150.55620185375903</v>
      </c>
      <c r="U1043" s="165">
        <v>2.56352</v>
      </c>
    </row>
    <row r="1044" spans="1:21" x14ac:dyDescent="0.3">
      <c r="A1044" s="286">
        <v>32</v>
      </c>
      <c r="B1044" s="321" t="s">
        <v>924</v>
      </c>
      <c r="C1044" s="146">
        <v>4489.2299999999996</v>
      </c>
      <c r="E1044" s="146">
        <v>48.5</v>
      </c>
      <c r="F1044" s="146">
        <f t="shared" si="140"/>
        <v>4537.7299999999996</v>
      </c>
      <c r="G1044" s="146">
        <v>90</v>
      </c>
      <c r="I1044" s="146">
        <v>1</v>
      </c>
      <c r="J1044" s="146">
        <f t="shared" si="141"/>
        <v>91</v>
      </c>
      <c r="K1044" s="746">
        <f t="shared" si="142"/>
        <v>4.9890350877192978E-2</v>
      </c>
      <c r="L1044" s="151">
        <f t="shared" si="145"/>
        <v>213.60304276315787</v>
      </c>
      <c r="M1044" s="151">
        <f t="shared" si="146"/>
        <v>46.992669407894731</v>
      </c>
      <c r="N1044" s="151">
        <v>54.243549812988775</v>
      </c>
      <c r="O1044" s="151">
        <v>88.68644067796609</v>
      </c>
      <c r="P1044" s="794">
        <v>63.961785101270181</v>
      </c>
      <c r="Q1044" s="151"/>
      <c r="R1044" s="725">
        <f t="shared" si="143"/>
        <v>9.1068428035667379E-2</v>
      </c>
      <c r="S1044" s="146"/>
      <c r="T1044" s="165">
        <f t="shared" si="144"/>
        <v>108.7350346721593</v>
      </c>
      <c r="U1044" s="165">
        <v>7.6905600000000005</v>
      </c>
    </row>
    <row r="1045" spans="1:21" x14ac:dyDescent="0.3">
      <c r="A1045" s="286">
        <v>33</v>
      </c>
      <c r="B1045" s="321" t="s">
        <v>925</v>
      </c>
      <c r="C1045" s="146">
        <v>4352.13</v>
      </c>
      <c r="F1045" s="146">
        <f t="shared" si="140"/>
        <v>4352.13</v>
      </c>
      <c r="G1045" s="146">
        <v>72</v>
      </c>
      <c r="J1045" s="146">
        <f t="shared" si="141"/>
        <v>72</v>
      </c>
      <c r="K1045" s="746">
        <f t="shared" si="142"/>
        <v>3.9473684210526314E-2</v>
      </c>
      <c r="L1045" s="151">
        <f t="shared" si="145"/>
        <v>169.00460526315788</v>
      </c>
      <c r="M1045" s="151">
        <f t="shared" si="146"/>
        <v>37.181013157894732</v>
      </c>
      <c r="N1045" s="151">
        <v>42.917973478408705</v>
      </c>
      <c r="O1045" s="151">
        <v>70.169491525423737</v>
      </c>
      <c r="P1045" s="794">
        <v>50.607126673532449</v>
      </c>
      <c r="Q1045" s="151"/>
      <c r="R1045" s="725">
        <f t="shared" ref="R1045:R1060" si="147">(P1045+O1045+M1045+L1045)/F1045</f>
        <v>7.5126946258500735E-2</v>
      </c>
      <c r="S1045" s="146"/>
      <c r="T1045" s="165">
        <f t="shared" si="144"/>
        <v>86.032115345005167</v>
      </c>
      <c r="U1045" s="165">
        <v>5.12704</v>
      </c>
    </row>
    <row r="1046" spans="1:21" x14ac:dyDescent="0.3">
      <c r="A1046" s="286">
        <v>34</v>
      </c>
      <c r="B1046" s="321" t="s">
        <v>926</v>
      </c>
      <c r="C1046" s="146">
        <v>4481.0200000000004</v>
      </c>
      <c r="E1046" s="146">
        <v>48.33</v>
      </c>
      <c r="F1046" s="146">
        <f t="shared" si="140"/>
        <v>4529.3500000000004</v>
      </c>
      <c r="G1046" s="146">
        <v>89</v>
      </c>
      <c r="I1046" s="146">
        <v>1</v>
      </c>
      <c r="J1046" s="146">
        <f t="shared" si="141"/>
        <v>90</v>
      </c>
      <c r="K1046" s="746">
        <f t="shared" si="142"/>
        <v>4.9342105263157895E-2</v>
      </c>
      <c r="L1046" s="151">
        <f t="shared" si="145"/>
        <v>211.25575657894737</v>
      </c>
      <c r="M1046" s="151">
        <f t="shared" si="146"/>
        <v>46.476266447368424</v>
      </c>
      <c r="N1046" s="151">
        <v>53.647466848010879</v>
      </c>
      <c r="O1046" s="151">
        <v>87.711864406779654</v>
      </c>
      <c r="P1046" s="794">
        <v>63.258908341915557</v>
      </c>
      <c r="Q1046" s="151"/>
      <c r="R1046" s="725">
        <f t="shared" si="147"/>
        <v>9.0234315249431152E-2</v>
      </c>
      <c r="S1046" s="146"/>
      <c r="T1046" s="165">
        <f t="shared" si="144"/>
        <v>107.54014418125645</v>
      </c>
      <c r="U1046" s="165">
        <v>7.6905600000000005</v>
      </c>
    </row>
    <row r="1047" spans="1:21" x14ac:dyDescent="0.3">
      <c r="A1047" s="286">
        <v>35</v>
      </c>
      <c r="B1047" s="321" t="s">
        <v>927</v>
      </c>
      <c r="C1047" s="146">
        <v>8136.02</v>
      </c>
      <c r="F1047" s="146">
        <f t="shared" si="140"/>
        <v>8136.02</v>
      </c>
      <c r="G1047" s="146">
        <v>144</v>
      </c>
      <c r="J1047" s="146">
        <f t="shared" si="141"/>
        <v>144</v>
      </c>
      <c r="K1047" s="746">
        <f t="shared" si="142"/>
        <v>7.8947368421052627E-2</v>
      </c>
      <c r="L1047" s="151">
        <f t="shared" si="145"/>
        <v>338.00921052631577</v>
      </c>
      <c r="M1047" s="151">
        <f t="shared" si="146"/>
        <v>74.362026315789464</v>
      </c>
      <c r="N1047" s="151">
        <v>85.835946956817409</v>
      </c>
      <c r="O1047" s="151">
        <v>140.33898305084747</v>
      </c>
      <c r="P1047" s="794">
        <v>50.607126673532449</v>
      </c>
      <c r="Q1047" s="151"/>
      <c r="R1047" s="725">
        <f t="shared" si="147"/>
        <v>7.4153867193847256E-2</v>
      </c>
      <c r="S1047" s="146"/>
      <c r="T1047" s="165">
        <f t="shared" si="144"/>
        <v>86.032115345005167</v>
      </c>
      <c r="U1047" s="165">
        <v>2.56352</v>
      </c>
    </row>
    <row r="1048" spans="1:21" x14ac:dyDescent="0.3">
      <c r="A1048" s="286">
        <v>36</v>
      </c>
      <c r="B1048" s="321" t="s">
        <v>928</v>
      </c>
      <c r="C1048" s="146">
        <v>5922.13</v>
      </c>
      <c r="D1048" s="146">
        <v>77.599999999999994</v>
      </c>
      <c r="E1048" s="146">
        <v>240.4</v>
      </c>
      <c r="F1048" s="146">
        <f t="shared" si="140"/>
        <v>6240.13</v>
      </c>
      <c r="G1048" s="146">
        <v>103</v>
      </c>
      <c r="H1048" s="146">
        <v>1</v>
      </c>
      <c r="I1048" s="146">
        <v>1</v>
      </c>
      <c r="J1048" s="146">
        <f t="shared" si="141"/>
        <v>105</v>
      </c>
      <c r="K1048" s="746">
        <f t="shared" si="142"/>
        <v>5.7565789473684209E-2</v>
      </c>
      <c r="L1048" s="151">
        <f t="shared" si="145"/>
        <v>246.46504934210526</v>
      </c>
      <c r="M1048" s="151">
        <f t="shared" si="146"/>
        <v>54.22231085526316</v>
      </c>
      <c r="N1048" s="151">
        <v>62.588711322679366</v>
      </c>
      <c r="O1048" s="151">
        <v>102.33050847457626</v>
      </c>
      <c r="P1048" s="794">
        <v>36.901029866117412</v>
      </c>
      <c r="Q1048" s="151"/>
      <c r="R1048" s="725">
        <f t="shared" si="147"/>
        <v>7.0498354767939461E-2</v>
      </c>
      <c r="S1048" s="146"/>
      <c r="T1048" s="165">
        <f t="shared" si="144"/>
        <v>62.7317507723996</v>
      </c>
      <c r="U1048" s="165">
        <v>7.6905600000000005</v>
      </c>
    </row>
    <row r="1049" spans="1:21" x14ac:dyDescent="0.3">
      <c r="A1049" s="286">
        <v>37</v>
      </c>
      <c r="B1049" s="321" t="s">
        <v>929</v>
      </c>
      <c r="C1049" s="146">
        <v>5641.92</v>
      </c>
      <c r="D1049" s="146">
        <v>100.4</v>
      </c>
      <c r="E1049" s="146">
        <v>535.70000000000005</v>
      </c>
      <c r="F1049" s="146">
        <f t="shared" si="140"/>
        <v>6278.0199999999995</v>
      </c>
      <c r="G1049" s="146">
        <v>98</v>
      </c>
      <c r="H1049" s="146">
        <v>1</v>
      </c>
      <c r="I1049" s="146">
        <v>2</v>
      </c>
      <c r="J1049" s="146">
        <f t="shared" si="141"/>
        <v>101</v>
      </c>
      <c r="K1049" s="746">
        <f t="shared" si="142"/>
        <v>5.5372807017543858E-2</v>
      </c>
      <c r="L1049" s="151">
        <f t="shared" si="145"/>
        <v>237.07590460526313</v>
      </c>
      <c r="M1049" s="151">
        <f t="shared" si="146"/>
        <v>52.15669901315789</v>
      </c>
      <c r="N1049" s="151">
        <v>60.204379462767761</v>
      </c>
      <c r="O1049" s="151">
        <v>98.432203389830519</v>
      </c>
      <c r="P1049" s="794">
        <v>35.495276347408172</v>
      </c>
      <c r="Q1049" s="151"/>
      <c r="R1049" s="725">
        <f t="shared" si="147"/>
        <v>6.7403430278281967E-2</v>
      </c>
      <c r="S1049" s="146"/>
      <c r="T1049" s="165">
        <f t="shared" si="144"/>
        <v>60.341969790593893</v>
      </c>
      <c r="U1049" s="165">
        <v>3.418026666666667</v>
      </c>
    </row>
    <row r="1050" spans="1:21" x14ac:dyDescent="0.3">
      <c r="A1050" s="286">
        <v>38</v>
      </c>
      <c r="B1050" s="321" t="s">
        <v>930</v>
      </c>
      <c r="C1050" s="146">
        <f>3994.79-6.68</f>
        <v>3988.11</v>
      </c>
      <c r="F1050" s="146">
        <f t="shared" si="140"/>
        <v>3988.11</v>
      </c>
      <c r="G1050" s="146">
        <v>72</v>
      </c>
      <c r="J1050" s="146">
        <f t="shared" si="141"/>
        <v>72</v>
      </c>
      <c r="K1050" s="746">
        <f t="shared" si="142"/>
        <v>3.9473684210526314E-2</v>
      </c>
      <c r="L1050" s="151">
        <f t="shared" si="145"/>
        <v>169.00460526315788</v>
      </c>
      <c r="M1050" s="151">
        <f t="shared" si="146"/>
        <v>37.181013157894732</v>
      </c>
      <c r="N1050" s="151">
        <v>42.917973478408705</v>
      </c>
      <c r="O1050" s="151">
        <v>70.169491525423737</v>
      </c>
      <c r="P1050" s="794">
        <v>8.4961483007209058</v>
      </c>
      <c r="Q1050" s="151"/>
      <c r="R1050" s="725">
        <f t="shared" si="147"/>
        <v>7.1425125748085502E-2</v>
      </c>
      <c r="S1050" s="146"/>
      <c r="T1050" s="165">
        <f t="shared" si="144"/>
        <v>14.44345211122554</v>
      </c>
      <c r="U1050" s="165">
        <v>6.836053333333334</v>
      </c>
    </row>
    <row r="1051" spans="1:21" x14ac:dyDescent="0.3">
      <c r="A1051" s="286">
        <v>39</v>
      </c>
      <c r="B1051" s="321" t="s">
        <v>931</v>
      </c>
      <c r="C1051" s="146">
        <v>4150.55</v>
      </c>
      <c r="F1051" s="146">
        <f t="shared" si="140"/>
        <v>4150.55</v>
      </c>
      <c r="G1051" s="146">
        <v>72</v>
      </c>
      <c r="J1051" s="146">
        <f t="shared" si="141"/>
        <v>72</v>
      </c>
      <c r="K1051" s="746">
        <f t="shared" si="142"/>
        <v>3.9473684210526314E-2</v>
      </c>
      <c r="L1051" s="151">
        <f t="shared" si="145"/>
        <v>169.00460526315788</v>
      </c>
      <c r="M1051" s="151">
        <f t="shared" si="146"/>
        <v>37.181013157894732</v>
      </c>
      <c r="N1051" s="151">
        <v>42.917973478408705</v>
      </c>
      <c r="O1051" s="151">
        <v>70.169491525423737</v>
      </c>
      <c r="P1051" s="794">
        <v>25.303563336766224</v>
      </c>
      <c r="Q1051" s="151"/>
      <c r="R1051" s="725">
        <f t="shared" si="147"/>
        <v>7.2679204751958798E-2</v>
      </c>
      <c r="S1051" s="146"/>
      <c r="T1051" s="165">
        <f t="shared" si="144"/>
        <v>43.016057672502583</v>
      </c>
      <c r="U1051" s="165">
        <v>5.12704</v>
      </c>
    </row>
    <row r="1052" spans="1:21" x14ac:dyDescent="0.3">
      <c r="A1052" s="286">
        <v>40</v>
      </c>
      <c r="B1052" s="321" t="s">
        <v>932</v>
      </c>
      <c r="C1052" s="146">
        <v>14374.02</v>
      </c>
      <c r="F1052" s="146">
        <f t="shared" si="140"/>
        <v>14374.02</v>
      </c>
      <c r="G1052" s="146">
        <v>251</v>
      </c>
      <c r="J1052" s="146">
        <f t="shared" si="141"/>
        <v>251</v>
      </c>
      <c r="K1052" s="746">
        <f t="shared" si="142"/>
        <v>0.13760964912280702</v>
      </c>
      <c r="L1052" s="151">
        <f t="shared" si="145"/>
        <v>589.16883223684204</v>
      </c>
      <c r="M1052" s="151">
        <f t="shared" si="146"/>
        <v>129.61714309210524</v>
      </c>
      <c r="N1052" s="151">
        <v>149.61682420945257</v>
      </c>
      <c r="O1052" s="151">
        <v>244.61864406779662</v>
      </c>
      <c r="P1052" s="794">
        <v>88.211033299004484</v>
      </c>
      <c r="Q1052" s="151"/>
      <c r="R1052" s="725">
        <f t="shared" si="147"/>
        <v>7.3160859153928295E-2</v>
      </c>
      <c r="S1052" s="146"/>
      <c r="T1052" s="165">
        <f t="shared" si="144"/>
        <v>149.95875660830762</v>
      </c>
      <c r="U1052" s="165">
        <v>6.836053333333334</v>
      </c>
    </row>
    <row r="1053" spans="1:21" x14ac:dyDescent="0.3">
      <c r="A1053" s="286">
        <v>41</v>
      </c>
      <c r="B1053" s="321" t="s">
        <v>933</v>
      </c>
      <c r="C1053" s="146">
        <v>4120.28</v>
      </c>
      <c r="F1053" s="146">
        <f t="shared" si="140"/>
        <v>4120.28</v>
      </c>
      <c r="G1053" s="146">
        <v>72</v>
      </c>
      <c r="J1053" s="146">
        <f t="shared" si="141"/>
        <v>72</v>
      </c>
      <c r="K1053" s="746">
        <f t="shared" si="142"/>
        <v>3.9473684210526314E-2</v>
      </c>
      <c r="L1053" s="151">
        <f t="shared" si="145"/>
        <v>169.00460526315788</v>
      </c>
      <c r="M1053" s="151">
        <f t="shared" si="146"/>
        <v>37.181013157894732</v>
      </c>
      <c r="N1053" s="151">
        <v>42.917973478408705</v>
      </c>
      <c r="O1053" s="151">
        <v>70.169491525423737</v>
      </c>
      <c r="P1053" s="794">
        <v>25.303563336766224</v>
      </c>
      <c r="Q1053" s="151"/>
      <c r="R1053" s="725">
        <f t="shared" si="147"/>
        <v>7.3213148932413E-2</v>
      </c>
      <c r="S1053" s="146"/>
      <c r="T1053" s="165">
        <f t="shared" si="144"/>
        <v>43.016057672502583</v>
      </c>
      <c r="U1053" s="165">
        <v>4.2725333333333335</v>
      </c>
    </row>
    <row r="1054" spans="1:21" x14ac:dyDescent="0.3">
      <c r="A1054" s="286">
        <v>42</v>
      </c>
      <c r="B1054" s="321" t="s">
        <v>934</v>
      </c>
      <c r="C1054" s="146">
        <v>14371.39</v>
      </c>
      <c r="F1054" s="146">
        <f t="shared" si="140"/>
        <v>14371.39</v>
      </c>
      <c r="G1054" s="146">
        <v>251</v>
      </c>
      <c r="J1054" s="146">
        <f t="shared" si="141"/>
        <v>251</v>
      </c>
      <c r="K1054" s="746">
        <f t="shared" si="142"/>
        <v>0.13760964912280702</v>
      </c>
      <c r="L1054" s="151">
        <f t="shared" si="145"/>
        <v>589.16883223684204</v>
      </c>
      <c r="M1054" s="151">
        <f t="shared" si="146"/>
        <v>129.61714309210524</v>
      </c>
      <c r="N1054" s="151">
        <v>149.61682420945257</v>
      </c>
      <c r="O1054" s="151">
        <v>244.61864406779662</v>
      </c>
      <c r="P1054" s="794">
        <v>88.211033299004484</v>
      </c>
      <c r="Q1054" s="151"/>
      <c r="R1054" s="725">
        <f t="shared" si="147"/>
        <v>7.3174247772536158E-2</v>
      </c>
      <c r="S1054" s="146"/>
      <c r="T1054" s="165">
        <f t="shared" si="144"/>
        <v>149.95875660830762</v>
      </c>
      <c r="U1054" s="165">
        <v>7.6905600000000005</v>
      </c>
    </row>
    <row r="1055" spans="1:21" x14ac:dyDescent="0.3">
      <c r="A1055" s="286">
        <v>43</v>
      </c>
      <c r="B1055" s="321" t="s">
        <v>935</v>
      </c>
      <c r="C1055" s="146">
        <v>9061.4</v>
      </c>
      <c r="E1055" s="146">
        <v>2450</v>
      </c>
      <c r="F1055" s="146">
        <f t="shared" si="140"/>
        <v>11511.4</v>
      </c>
      <c r="G1055" s="146">
        <v>160</v>
      </c>
      <c r="I1055" s="146">
        <v>1</v>
      </c>
      <c r="J1055" s="146">
        <f t="shared" si="141"/>
        <v>161</v>
      </c>
      <c r="K1055" s="746">
        <f t="shared" si="142"/>
        <v>8.826754385964912E-2</v>
      </c>
      <c r="L1055" s="151">
        <f t="shared" si="145"/>
        <v>377.91307565789469</v>
      </c>
      <c r="M1055" s="151">
        <f t="shared" si="146"/>
        <v>83.140876644736835</v>
      </c>
      <c r="N1055" s="151">
        <v>95.969357361441695</v>
      </c>
      <c r="O1055" s="151">
        <v>156.90677966101694</v>
      </c>
      <c r="P1055" s="794">
        <v>113.1631582560934</v>
      </c>
      <c r="Q1055" s="151"/>
      <c r="R1055" s="725">
        <f t="shared" si="147"/>
        <v>6.3513029711394095E-2</v>
      </c>
      <c r="S1055" s="146"/>
      <c r="T1055" s="165">
        <f t="shared" si="144"/>
        <v>192.37736903535878</v>
      </c>
      <c r="U1055" s="165">
        <v>6.836053333333334</v>
      </c>
    </row>
    <row r="1056" spans="1:21" x14ac:dyDescent="0.3">
      <c r="A1056" s="286">
        <v>44</v>
      </c>
      <c r="B1056" s="321" t="s">
        <v>937</v>
      </c>
      <c r="C1056" s="146">
        <v>9038.0300000000007</v>
      </c>
      <c r="E1056" s="146">
        <v>1829.2</v>
      </c>
      <c r="F1056" s="146">
        <f t="shared" si="140"/>
        <v>10867.230000000001</v>
      </c>
      <c r="G1056" s="146">
        <v>160</v>
      </c>
      <c r="I1056" s="146">
        <v>2</v>
      </c>
      <c r="J1056" s="146">
        <f t="shared" si="141"/>
        <v>162</v>
      </c>
      <c r="K1056" s="746">
        <f t="shared" si="142"/>
        <v>8.8815789473684209E-2</v>
      </c>
      <c r="L1056" s="151">
        <f t="shared" si="145"/>
        <v>380.26036184210523</v>
      </c>
      <c r="M1056" s="151">
        <f t="shared" si="146"/>
        <v>83.657279605263156</v>
      </c>
      <c r="N1056" s="151">
        <v>96.565440326419591</v>
      </c>
      <c r="O1056" s="151">
        <v>157.88135593220338</v>
      </c>
      <c r="P1056" s="794">
        <v>113.86603501544799</v>
      </c>
      <c r="Q1056" s="151"/>
      <c r="R1056" s="725">
        <f t="shared" si="147"/>
        <v>6.7695726730272548E-2</v>
      </c>
      <c r="S1056" s="146"/>
      <c r="T1056" s="165">
        <f t="shared" si="144"/>
        <v>193.57225952626158</v>
      </c>
      <c r="U1056" s="165">
        <v>4.2725333333333335</v>
      </c>
    </row>
    <row r="1057" spans="1:23" x14ac:dyDescent="0.3">
      <c r="A1057" s="286">
        <v>45</v>
      </c>
      <c r="B1057" s="321" t="s">
        <v>938</v>
      </c>
      <c r="C1057" s="146">
        <v>6690.6</v>
      </c>
      <c r="E1057" s="146">
        <v>855.4</v>
      </c>
      <c r="F1057" s="146">
        <f t="shared" si="140"/>
        <v>7546</v>
      </c>
      <c r="G1057" s="146">
        <v>94</v>
      </c>
      <c r="I1057" s="146">
        <v>2</v>
      </c>
      <c r="J1057" s="146">
        <f t="shared" si="141"/>
        <v>96</v>
      </c>
      <c r="K1057" s="746">
        <f t="shared" si="142"/>
        <v>5.2631578947368418E-2</v>
      </c>
      <c r="L1057" s="151">
        <f t="shared" si="145"/>
        <v>225.3394736842105</v>
      </c>
      <c r="M1057" s="151">
        <f t="shared" si="146"/>
        <v>49.574684210526314</v>
      </c>
      <c r="N1057" s="151">
        <v>57.223964637878275</v>
      </c>
      <c r="O1057" s="151">
        <v>93.559322033898312</v>
      </c>
      <c r="P1057" s="794">
        <v>67.476168898043255</v>
      </c>
      <c r="Q1057" s="151"/>
      <c r="R1057" s="725">
        <f t="shared" si="147"/>
        <v>5.7772283173426774E-2</v>
      </c>
      <c r="S1057" s="146"/>
      <c r="T1057" s="165">
        <f t="shared" si="144"/>
        <v>114.70948712667354</v>
      </c>
      <c r="U1057" s="165">
        <v>4.2725333333333335</v>
      </c>
    </row>
    <row r="1058" spans="1:23" x14ac:dyDescent="0.3">
      <c r="A1058" s="286">
        <v>46</v>
      </c>
      <c r="B1058" s="321" t="s">
        <v>2171</v>
      </c>
      <c r="C1058" s="146">
        <v>2503.4</v>
      </c>
      <c r="F1058" s="146">
        <f t="shared" si="140"/>
        <v>2503.4</v>
      </c>
      <c r="G1058" s="146">
        <v>49</v>
      </c>
      <c r="J1058" s="146">
        <f t="shared" si="141"/>
        <v>49</v>
      </c>
      <c r="K1058" s="746">
        <f t="shared" si="142"/>
        <v>2.6864035087719298E-2</v>
      </c>
      <c r="L1058" s="151">
        <f t="shared" si="145"/>
        <v>115.01702302631578</v>
      </c>
      <c r="M1058" s="151">
        <f t="shared" si="146"/>
        <v>25.303745065789471</v>
      </c>
      <c r="N1058" s="151">
        <v>29.208065283917033</v>
      </c>
      <c r="O1058" s="151">
        <v>47.754237288135592</v>
      </c>
      <c r="P1058" s="794">
        <v>34.440961208376251</v>
      </c>
      <c r="Q1058" s="151"/>
      <c r="R1058" s="725">
        <f t="shared" si="147"/>
        <v>8.8885502352247778E-2</v>
      </c>
      <c r="S1058" s="146"/>
      <c r="T1058" s="165">
        <f t="shared" si="144"/>
        <v>58.549634054239625</v>
      </c>
      <c r="U1058" s="165">
        <v>4.2725333333333335</v>
      </c>
    </row>
    <row r="1059" spans="1:23" x14ac:dyDescent="0.3">
      <c r="A1059" s="286">
        <v>47</v>
      </c>
      <c r="B1059" s="321" t="s">
        <v>2172</v>
      </c>
      <c r="C1059" s="146">
        <v>1175</v>
      </c>
      <c r="F1059" s="146">
        <f t="shared" si="140"/>
        <v>1175</v>
      </c>
      <c r="G1059" s="146">
        <v>20</v>
      </c>
      <c r="J1059" s="146">
        <f t="shared" si="141"/>
        <v>20</v>
      </c>
      <c r="K1059" s="746">
        <f>1.5/2736*J1059</f>
        <v>1.0964912280701754E-2</v>
      </c>
      <c r="L1059" s="151">
        <f t="shared" si="145"/>
        <v>46.94572368421052</v>
      </c>
      <c r="M1059" s="151">
        <f t="shared" si="146"/>
        <v>10.328059210526314</v>
      </c>
      <c r="N1059" s="151">
        <v>11.921659299557973</v>
      </c>
      <c r="O1059" s="151">
        <v>19.491525423728813</v>
      </c>
      <c r="P1059" s="794">
        <v>14.057535187092347</v>
      </c>
      <c r="Q1059" s="151"/>
      <c r="R1059" s="725">
        <f t="shared" si="147"/>
        <v>7.7296037026006792E-2</v>
      </c>
      <c r="S1059" s="146"/>
      <c r="T1059" s="165">
        <f t="shared" si="144"/>
        <v>23.897809818056988</v>
      </c>
      <c r="U1059" s="165">
        <v>6.836053333333334</v>
      </c>
    </row>
    <row r="1060" spans="1:23" s="554" customFormat="1" ht="14.5" x14ac:dyDescent="0.35">
      <c r="A1060" s="406"/>
      <c r="B1060" s="378" t="s">
        <v>1063</v>
      </c>
      <c r="C1060" s="143">
        <f t="shared" ref="C1060:Q1060" si="148">SUM(C1013:C1059)</f>
        <v>155215.19</v>
      </c>
      <c r="D1060" s="143">
        <f t="shared" si="148"/>
        <v>178</v>
      </c>
      <c r="E1060" s="143">
        <f t="shared" si="148"/>
        <v>6007.53</v>
      </c>
      <c r="F1060" s="143">
        <f t="shared" si="148"/>
        <v>161400.72</v>
      </c>
      <c r="G1060" s="143">
        <f t="shared" si="148"/>
        <v>2724</v>
      </c>
      <c r="H1060" s="143">
        <f t="shared" si="148"/>
        <v>2</v>
      </c>
      <c r="I1060" s="143">
        <f t="shared" si="148"/>
        <v>10</v>
      </c>
      <c r="J1060" s="143">
        <f t="shared" si="148"/>
        <v>2736</v>
      </c>
      <c r="K1060" s="143">
        <f t="shared" si="148"/>
        <v>1.5000000000000002</v>
      </c>
      <c r="L1060" s="151">
        <f t="shared" si="145"/>
        <v>6422.1750000000011</v>
      </c>
      <c r="M1060" s="143">
        <f t="shared" si="148"/>
        <v>1412.8784999999998</v>
      </c>
      <c r="N1060" s="143">
        <f t="shared" si="148"/>
        <v>1642.8046514790885</v>
      </c>
      <c r="O1060" s="143">
        <f t="shared" si="148"/>
        <v>2666.4406779661022</v>
      </c>
      <c r="P1060" s="143">
        <f t="shared" si="148"/>
        <v>1436.0388465499484</v>
      </c>
      <c r="Q1060" s="360">
        <f t="shared" si="148"/>
        <v>0</v>
      </c>
      <c r="R1060" s="725">
        <f t="shared" si="147"/>
        <v>7.3962080370620714E-2</v>
      </c>
      <c r="S1060" s="344"/>
      <c r="T1060" s="554">
        <f t="shared" si="144"/>
        <v>2441.2660391349123</v>
      </c>
      <c r="U1060" s="554">
        <v>27.344213333333336</v>
      </c>
    </row>
    <row r="1061" spans="1:23" x14ac:dyDescent="0.3">
      <c r="A1061" s="787" t="s">
        <v>1025</v>
      </c>
      <c r="F1061" s="146">
        <f t="shared" si="140"/>
        <v>0</v>
      </c>
      <c r="L1061" s="151">
        <f t="shared" si="145"/>
        <v>0</v>
      </c>
      <c r="M1061" s="151">
        <f t="shared" si="146"/>
        <v>0</v>
      </c>
      <c r="N1061" s="151"/>
      <c r="O1061" s="151">
        <f>N1061*1.45</f>
        <v>0</v>
      </c>
      <c r="P1061" s="794">
        <v>0</v>
      </c>
      <c r="Q1061" s="151"/>
      <c r="R1061" s="725">
        <v>0</v>
      </c>
      <c r="S1061" s="146"/>
      <c r="T1061" s="165">
        <f t="shared" si="144"/>
        <v>0</v>
      </c>
      <c r="U1061" s="165">
        <v>5.9815466666666666</v>
      </c>
    </row>
    <row r="1062" spans="1:23" ht="15.5" x14ac:dyDescent="0.35">
      <c r="A1062" s="286">
        <v>1</v>
      </c>
      <c r="B1062" s="321" t="s">
        <v>939</v>
      </c>
      <c r="C1062" s="847">
        <v>3648.31</v>
      </c>
      <c r="D1062" s="13"/>
      <c r="E1062" s="13">
        <v>290.5</v>
      </c>
      <c r="F1062" s="146">
        <f t="shared" si="140"/>
        <v>3938.81</v>
      </c>
      <c r="G1062" s="146">
        <v>96</v>
      </c>
      <c r="J1062" s="146">
        <f t="shared" ref="J1062:J1098" si="149">G1062+H1062+I1062</f>
        <v>96</v>
      </c>
      <c r="K1062" s="690">
        <f t="shared" ref="K1062:K1097" si="150">1/2450*J1062</f>
        <v>3.9183673469387753E-2</v>
      </c>
      <c r="L1062" s="151">
        <f t="shared" si="145"/>
        <v>167.76293877551018</v>
      </c>
      <c r="M1062" s="151">
        <f t="shared" si="146"/>
        <v>36.90784653061224</v>
      </c>
      <c r="N1062" s="151">
        <v>54.288929032258061</v>
      </c>
      <c r="O1062" s="151">
        <v>59.29357486136783</v>
      </c>
      <c r="P1062" s="794">
        <v>31.723382827630729</v>
      </c>
      <c r="Q1062" s="151"/>
      <c r="R1062" s="725">
        <f t="shared" ref="R1062:R1099" si="151">(P1062+O1062+M1062+L1062)/F1062</f>
        <v>7.5070324030638944E-2</v>
      </c>
      <c r="S1062" s="146"/>
      <c r="T1062" s="165">
        <f t="shared" si="144"/>
        <v>53.929750806972237</v>
      </c>
      <c r="U1062" s="165">
        <v>5.12704</v>
      </c>
      <c r="V1062" s="165">
        <v>78.718947096774187</v>
      </c>
      <c r="W1062" s="165">
        <f>(V1062*0.02)+V1062</f>
        <v>80.293326038709665</v>
      </c>
    </row>
    <row r="1063" spans="1:23" ht="15.5" x14ac:dyDescent="0.35">
      <c r="A1063" s="286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46">
        <f t="shared" si="140"/>
        <v>6467.3</v>
      </c>
      <c r="G1063" s="146">
        <v>99</v>
      </c>
      <c r="J1063" s="146">
        <f t="shared" si="149"/>
        <v>99</v>
      </c>
      <c r="K1063" s="690">
        <f t="shared" si="150"/>
        <v>4.0408163265306121E-2</v>
      </c>
      <c r="L1063" s="151">
        <f t="shared" si="145"/>
        <v>173.00553061224488</v>
      </c>
      <c r="M1063" s="151">
        <f t="shared" si="146"/>
        <v>38.061216734693872</v>
      </c>
      <c r="N1063" s="151">
        <v>55.985458064516131</v>
      </c>
      <c r="O1063" s="151">
        <v>61.146499075785577</v>
      </c>
      <c r="P1063" s="794">
        <v>32.71473854099419</v>
      </c>
      <c r="Q1063" s="151"/>
      <c r="R1063" s="725">
        <f t="shared" si="151"/>
        <v>4.7149194403185019E-2</v>
      </c>
      <c r="S1063" s="146"/>
      <c r="T1063" s="165">
        <f t="shared" si="144"/>
        <v>55.615055519690124</v>
      </c>
      <c r="U1063" s="165">
        <v>8.545066666666667</v>
      </c>
      <c r="V1063" s="165">
        <v>81.178914193548394</v>
      </c>
      <c r="W1063" s="165">
        <f t="shared" ref="W1063:W1099" si="152">(V1063*0.02)+V1063</f>
        <v>82.802492477419364</v>
      </c>
    </row>
    <row r="1064" spans="1:23" ht="15.5" x14ac:dyDescent="0.35">
      <c r="A1064" s="286">
        <v>3</v>
      </c>
      <c r="B1064" s="321" t="s">
        <v>941</v>
      </c>
      <c r="C1064" s="848">
        <v>4137.62</v>
      </c>
      <c r="D1064" s="13"/>
      <c r="E1064" s="13"/>
      <c r="F1064" s="146">
        <f t="shared" si="140"/>
        <v>4137.62</v>
      </c>
      <c r="G1064" s="146">
        <v>108</v>
      </c>
      <c r="J1064" s="146">
        <f t="shared" si="149"/>
        <v>108</v>
      </c>
      <c r="K1064" s="690">
        <f t="shared" si="150"/>
        <v>4.4081632653061226E-2</v>
      </c>
      <c r="L1064" s="151">
        <f t="shared" si="145"/>
        <v>188.73330612244897</v>
      </c>
      <c r="M1064" s="151">
        <f t="shared" si="146"/>
        <v>41.521327346938776</v>
      </c>
      <c r="N1064" s="151">
        <v>61.075045161290312</v>
      </c>
      <c r="O1064" s="151">
        <v>66.705271719038819</v>
      </c>
      <c r="P1064" s="794">
        <v>35.688805681084567</v>
      </c>
      <c r="Q1064" s="151"/>
      <c r="R1064" s="725">
        <f t="shared" si="151"/>
        <v>8.0396148237274354E-2</v>
      </c>
      <c r="S1064" s="146"/>
      <c r="T1064" s="165">
        <f t="shared" si="144"/>
        <v>60.670969657843763</v>
      </c>
      <c r="U1064" s="165">
        <v>10.25408</v>
      </c>
      <c r="V1064" s="165">
        <v>88.558815483870944</v>
      </c>
      <c r="W1064" s="165">
        <f t="shared" si="152"/>
        <v>90.329991793548359</v>
      </c>
    </row>
    <row r="1065" spans="1:23" ht="15.5" x14ac:dyDescent="0.35">
      <c r="A1065" s="286">
        <v>4</v>
      </c>
      <c r="B1065" s="321" t="s">
        <v>942</v>
      </c>
      <c r="C1065" s="848">
        <v>6632.1</v>
      </c>
      <c r="D1065" s="13"/>
      <c r="E1065" s="13"/>
      <c r="F1065" s="146">
        <f t="shared" si="140"/>
        <v>6632.1</v>
      </c>
      <c r="G1065" s="146">
        <v>108</v>
      </c>
      <c r="J1065" s="146">
        <f t="shared" si="149"/>
        <v>108</v>
      </c>
      <c r="K1065" s="690">
        <f t="shared" si="150"/>
        <v>4.4081632653061226E-2</v>
      </c>
      <c r="L1065" s="151">
        <f t="shared" si="145"/>
        <v>188.73330612244897</v>
      </c>
      <c r="M1065" s="151">
        <f t="shared" si="146"/>
        <v>41.521327346938776</v>
      </c>
      <c r="N1065" s="151">
        <v>61.075045161290312</v>
      </c>
      <c r="O1065" s="151">
        <v>66.705271719038819</v>
      </c>
      <c r="P1065" s="794">
        <v>35.688805681084567</v>
      </c>
      <c r="Q1065" s="151"/>
      <c r="R1065" s="725">
        <f t="shared" si="151"/>
        <v>5.0157372607396007E-2</v>
      </c>
      <c r="S1065" s="146"/>
      <c r="T1065" s="165">
        <f t="shared" si="144"/>
        <v>60.670969657843763</v>
      </c>
      <c r="U1065" s="165">
        <v>21.362666666666666</v>
      </c>
      <c r="V1065" s="165">
        <v>88.558815483870944</v>
      </c>
      <c r="W1065" s="165">
        <f t="shared" si="152"/>
        <v>90.329991793548359</v>
      </c>
    </row>
    <row r="1066" spans="1:23" ht="15.5" x14ac:dyDescent="0.35">
      <c r="A1066" s="286">
        <v>5</v>
      </c>
      <c r="B1066" s="321" t="s">
        <v>943</v>
      </c>
      <c r="C1066" s="848">
        <v>7476.63</v>
      </c>
      <c r="D1066" s="13"/>
      <c r="E1066" s="13"/>
      <c r="F1066" s="146">
        <f t="shared" si="140"/>
        <v>7476.63</v>
      </c>
      <c r="G1066" s="146">
        <v>120</v>
      </c>
      <c r="J1066" s="146">
        <f t="shared" si="149"/>
        <v>120</v>
      </c>
      <c r="K1066" s="690">
        <f t="shared" si="150"/>
        <v>4.8979591836734698E-2</v>
      </c>
      <c r="L1066" s="151">
        <f t="shared" si="145"/>
        <v>209.70367346938775</v>
      </c>
      <c r="M1066" s="151">
        <f t="shared" si="146"/>
        <v>46.134808163265305</v>
      </c>
      <c r="N1066" s="151">
        <v>67.861161290322585</v>
      </c>
      <c r="O1066" s="151">
        <v>74.116968576709795</v>
      </c>
      <c r="P1066" s="794">
        <v>39.654228534538412</v>
      </c>
      <c r="Q1066" s="151"/>
      <c r="R1066" s="725">
        <f t="shared" si="151"/>
        <v>4.9435330990553403E-2</v>
      </c>
      <c r="S1066" s="146"/>
      <c r="T1066" s="165">
        <f t="shared" si="144"/>
        <v>67.412188508715303</v>
      </c>
      <c r="U1066" s="165">
        <v>11.963093333333333</v>
      </c>
      <c r="V1066" s="165">
        <v>98.398683870967744</v>
      </c>
      <c r="W1066" s="165">
        <f t="shared" si="152"/>
        <v>100.3666575483871</v>
      </c>
    </row>
    <row r="1067" spans="1:23" ht="15.5" x14ac:dyDescent="0.35">
      <c r="A1067" s="286">
        <v>6</v>
      </c>
      <c r="B1067" s="321" t="s">
        <v>944</v>
      </c>
      <c r="C1067" s="848">
        <v>2286.9</v>
      </c>
      <c r="D1067" s="13"/>
      <c r="E1067" s="13"/>
      <c r="F1067" s="146">
        <f t="shared" si="140"/>
        <v>2286.9</v>
      </c>
      <c r="G1067" s="146">
        <v>40</v>
      </c>
      <c r="J1067" s="146">
        <f t="shared" si="149"/>
        <v>40</v>
      </c>
      <c r="K1067" s="690">
        <f t="shared" si="150"/>
        <v>1.6326530612244899E-2</v>
      </c>
      <c r="L1067" s="151">
        <f t="shared" si="145"/>
        <v>69.901224489795922</v>
      </c>
      <c r="M1067" s="151">
        <f t="shared" si="146"/>
        <v>15.378269387755102</v>
      </c>
      <c r="N1067" s="151">
        <v>22.620387096774191</v>
      </c>
      <c r="O1067" s="151">
        <v>24.705656192236599</v>
      </c>
      <c r="P1067" s="794">
        <v>13.218076178179471</v>
      </c>
      <c r="Q1067" s="151"/>
      <c r="R1067" s="725">
        <f t="shared" si="151"/>
        <v>5.387346462371205E-2</v>
      </c>
      <c r="S1067" s="146"/>
      <c r="T1067" s="165">
        <f t="shared" si="144"/>
        <v>22.470729502905101</v>
      </c>
      <c r="U1067" s="165">
        <v>9.3995733333333344</v>
      </c>
      <c r="V1067" s="165">
        <v>32.799561290322579</v>
      </c>
      <c r="W1067" s="165">
        <f t="shared" si="152"/>
        <v>33.455552516129032</v>
      </c>
    </row>
    <row r="1068" spans="1:23" ht="15.5" x14ac:dyDescent="0.35">
      <c r="A1068" s="286">
        <v>7</v>
      </c>
      <c r="B1068" s="321" t="s">
        <v>945</v>
      </c>
      <c r="C1068" s="848">
        <v>4665.6000000000004</v>
      </c>
      <c r="D1068" s="13"/>
      <c r="E1068" s="13"/>
      <c r="F1068" s="146">
        <f t="shared" si="140"/>
        <v>4665.6000000000004</v>
      </c>
      <c r="G1068" s="146">
        <v>78</v>
      </c>
      <c r="J1068" s="146">
        <f t="shared" si="149"/>
        <v>78</v>
      </c>
      <c r="K1068" s="690">
        <f t="shared" si="150"/>
        <v>3.1836734693877551E-2</v>
      </c>
      <c r="L1068" s="151">
        <f t="shared" si="145"/>
        <v>136.30738775510204</v>
      </c>
      <c r="M1068" s="151">
        <f t="shared" si="146"/>
        <v>29.98762530612245</v>
      </c>
      <c r="N1068" s="151">
        <v>44.109754838709677</v>
      </c>
      <c r="O1068" s="151">
        <v>48.176029574861367</v>
      </c>
      <c r="P1068" s="794">
        <v>25.775248547449969</v>
      </c>
      <c r="Q1068" s="151"/>
      <c r="R1068" s="725">
        <f t="shared" si="151"/>
        <v>5.1493117966292828E-2</v>
      </c>
      <c r="S1068" s="146"/>
      <c r="T1068" s="165">
        <f t="shared" si="144"/>
        <v>43.817922530664944</v>
      </c>
      <c r="U1068" s="165">
        <v>12.817600000000002</v>
      </c>
      <c r="V1068" s="165">
        <v>63.95914451612903</v>
      </c>
      <c r="W1068" s="165">
        <f t="shared" si="152"/>
        <v>65.238327406451617</v>
      </c>
    </row>
    <row r="1069" spans="1:23" ht="15.5" x14ac:dyDescent="0.35">
      <c r="A1069" s="286">
        <v>8</v>
      </c>
      <c r="B1069" s="321" t="s">
        <v>946</v>
      </c>
      <c r="C1069" s="848">
        <f>5543.95-53.4</f>
        <v>5490.55</v>
      </c>
      <c r="D1069" s="5"/>
      <c r="E1069" s="850">
        <v>72.8</v>
      </c>
      <c r="F1069" s="146">
        <f t="shared" si="140"/>
        <v>5563.35</v>
      </c>
      <c r="G1069" s="146">
        <v>70</v>
      </c>
      <c r="J1069" s="146">
        <f t="shared" si="149"/>
        <v>70</v>
      </c>
      <c r="K1069" s="690">
        <f t="shared" si="150"/>
        <v>2.8571428571428574E-2</v>
      </c>
      <c r="L1069" s="151">
        <f t="shared" si="145"/>
        <v>122.32714285714286</v>
      </c>
      <c r="M1069" s="151">
        <f t="shared" si="146"/>
        <v>26.91197142857143</v>
      </c>
      <c r="N1069" s="151">
        <v>39.585677419354838</v>
      </c>
      <c r="O1069" s="151">
        <v>43.234898336414048</v>
      </c>
      <c r="P1069" s="794">
        <v>23.131633311814074</v>
      </c>
      <c r="Q1069" s="151"/>
      <c r="R1069" s="725">
        <f t="shared" si="151"/>
        <v>3.8754643503274538E-2</v>
      </c>
      <c r="S1069" s="146"/>
      <c r="T1069" s="165">
        <f t="shared" si="144"/>
        <v>39.323776630083927</v>
      </c>
      <c r="U1069" s="165">
        <v>9.3995733333333344</v>
      </c>
      <c r="V1069" s="165">
        <v>57.399232258064515</v>
      </c>
      <c r="W1069" s="165">
        <f t="shared" si="152"/>
        <v>58.547216903225802</v>
      </c>
    </row>
    <row r="1070" spans="1:23" ht="15.5" x14ac:dyDescent="0.35">
      <c r="A1070" s="286">
        <v>9</v>
      </c>
      <c r="B1070" s="321" t="s">
        <v>948</v>
      </c>
      <c r="C1070" s="848">
        <v>4602.66</v>
      </c>
      <c r="D1070" s="13"/>
      <c r="E1070" s="13"/>
      <c r="F1070" s="146">
        <f t="shared" ref="F1070:F1098" si="153">C1070+D1070+E1070</f>
        <v>4602.66</v>
      </c>
      <c r="G1070" s="146">
        <v>76</v>
      </c>
      <c r="J1070" s="146">
        <f t="shared" si="149"/>
        <v>76</v>
      </c>
      <c r="K1070" s="690">
        <f t="shared" si="150"/>
        <v>3.1020408163265307E-2</v>
      </c>
      <c r="L1070" s="151">
        <f t="shared" si="145"/>
        <v>132.81232653061224</v>
      </c>
      <c r="M1070" s="151">
        <f t="shared" si="146"/>
        <v>29.218711836734691</v>
      </c>
      <c r="N1070" s="151">
        <v>42.97873548387097</v>
      </c>
      <c r="O1070" s="151">
        <v>46.940746765249543</v>
      </c>
      <c r="P1070" s="794">
        <v>25.114344738540996</v>
      </c>
      <c r="Q1070" s="151"/>
      <c r="R1070" s="725">
        <f t="shared" si="151"/>
        <v>5.0858879402592733E-2</v>
      </c>
      <c r="S1070" s="146"/>
      <c r="T1070" s="165">
        <f t="shared" si="144"/>
        <v>42.694386055519693</v>
      </c>
      <c r="U1070" s="165">
        <v>6.836053333333334</v>
      </c>
      <c r="V1070" s="165">
        <v>62.319166451612908</v>
      </c>
      <c r="W1070" s="165">
        <f t="shared" si="152"/>
        <v>63.565549780645163</v>
      </c>
    </row>
    <row r="1071" spans="1:23" ht="15.5" x14ac:dyDescent="0.35">
      <c r="A1071" s="286">
        <v>10</v>
      </c>
      <c r="B1071" s="321" t="s">
        <v>949</v>
      </c>
      <c r="C1071" s="848">
        <v>4598.8999999999996</v>
      </c>
      <c r="D1071" s="13"/>
      <c r="E1071" s="13"/>
      <c r="F1071" s="146">
        <f t="shared" si="153"/>
        <v>4598.8999999999996</v>
      </c>
      <c r="G1071" s="146">
        <v>72</v>
      </c>
      <c r="J1071" s="146">
        <f t="shared" si="149"/>
        <v>72</v>
      </c>
      <c r="K1071" s="690">
        <f t="shared" si="150"/>
        <v>2.9387755102040818E-2</v>
      </c>
      <c r="L1071" s="151">
        <f t="shared" si="145"/>
        <v>125.82220408163266</v>
      </c>
      <c r="M1071" s="151">
        <f t="shared" si="146"/>
        <v>27.680884897959185</v>
      </c>
      <c r="N1071" s="151">
        <v>40.716696774193544</v>
      </c>
      <c r="O1071" s="151">
        <v>44.470181146025872</v>
      </c>
      <c r="P1071" s="794">
        <v>23.792537120723047</v>
      </c>
      <c r="Q1071" s="151"/>
      <c r="R1071" s="725">
        <f t="shared" si="151"/>
        <v>4.8221489322738217E-2</v>
      </c>
      <c r="S1071" s="146"/>
      <c r="T1071" s="165">
        <f t="shared" si="144"/>
        <v>40.447313105229178</v>
      </c>
      <c r="U1071" s="165">
        <v>11.108586666666667</v>
      </c>
      <c r="V1071" s="165">
        <v>59.039210322580637</v>
      </c>
      <c r="W1071" s="165">
        <f t="shared" si="152"/>
        <v>60.219994529032249</v>
      </c>
    </row>
    <row r="1072" spans="1:23" ht="15.5" x14ac:dyDescent="0.35">
      <c r="A1072" s="286">
        <v>11</v>
      </c>
      <c r="B1072" s="321" t="s">
        <v>963</v>
      </c>
      <c r="C1072" s="848">
        <v>4536.95</v>
      </c>
      <c r="D1072" s="13"/>
      <c r="E1072" s="13"/>
      <c r="F1072" s="146">
        <f t="shared" si="153"/>
        <v>4536.95</v>
      </c>
      <c r="G1072" s="146">
        <v>75</v>
      </c>
      <c r="J1072" s="146">
        <f t="shared" si="149"/>
        <v>75</v>
      </c>
      <c r="K1072" s="690">
        <f t="shared" si="150"/>
        <v>3.0612244897959186E-2</v>
      </c>
      <c r="L1072" s="151">
        <f t="shared" si="145"/>
        <v>131.06479591836737</v>
      </c>
      <c r="M1072" s="151">
        <f t="shared" si="146"/>
        <v>28.834255102040821</v>
      </c>
      <c r="N1072" s="151">
        <v>42.413225806451607</v>
      </c>
      <c r="O1072" s="151">
        <v>46.323105360443627</v>
      </c>
      <c r="P1072" s="794">
        <v>24.783892834086508</v>
      </c>
      <c r="Q1072" s="151"/>
      <c r="R1072" s="725">
        <f t="shared" si="151"/>
        <v>5.0916595777987045E-2</v>
      </c>
      <c r="S1072" s="146"/>
      <c r="T1072" s="165">
        <f t="shared" si="144"/>
        <v>42.132617817947065</v>
      </c>
      <c r="U1072" s="165">
        <v>5.9815466666666666</v>
      </c>
      <c r="V1072" s="165">
        <v>61.49917741935483</v>
      </c>
      <c r="W1072" s="165">
        <f t="shared" si="152"/>
        <v>62.729160967741926</v>
      </c>
    </row>
    <row r="1073" spans="1:23" ht="15.5" x14ac:dyDescent="0.35">
      <c r="A1073" s="286">
        <v>12</v>
      </c>
      <c r="B1073" s="321" t="s">
        <v>964</v>
      </c>
      <c r="C1073" s="848">
        <v>4379.6000000000004</v>
      </c>
      <c r="D1073" s="13"/>
      <c r="E1073" s="13"/>
      <c r="F1073" s="146">
        <f t="shared" si="153"/>
        <v>4379.6000000000004</v>
      </c>
      <c r="G1073" s="146">
        <v>56</v>
      </c>
      <c r="J1073" s="146">
        <f t="shared" si="149"/>
        <v>56</v>
      </c>
      <c r="K1073" s="690">
        <f t="shared" si="150"/>
        <v>2.2857142857142857E-2</v>
      </c>
      <c r="L1073" s="151">
        <f t="shared" si="145"/>
        <v>97.861714285714285</v>
      </c>
      <c r="M1073" s="151">
        <f t="shared" si="146"/>
        <v>21.529577142857143</v>
      </c>
      <c r="N1073" s="151">
        <v>31.668541935483873</v>
      </c>
      <c r="O1073" s="151">
        <v>34.587918669131241</v>
      </c>
      <c r="P1073" s="794">
        <v>18.505306649451256</v>
      </c>
      <c r="Q1073" s="151"/>
      <c r="R1073" s="725">
        <f t="shared" si="151"/>
        <v>3.9383623332531259E-2</v>
      </c>
      <c r="S1073" s="146"/>
      <c r="T1073" s="165">
        <f t="shared" si="144"/>
        <v>31.459021304067136</v>
      </c>
      <c r="U1073" s="165">
        <v>11.963093333333333</v>
      </c>
      <c r="V1073" s="165">
        <v>45.919385806451615</v>
      </c>
      <c r="W1073" s="165">
        <f t="shared" si="152"/>
        <v>46.837773522580648</v>
      </c>
    </row>
    <row r="1074" spans="1:23" ht="15.5" x14ac:dyDescent="0.35">
      <c r="A1074" s="286">
        <v>13</v>
      </c>
      <c r="B1074" s="321" t="s">
        <v>965</v>
      </c>
      <c r="C1074" s="848">
        <v>3127.27</v>
      </c>
      <c r="D1074" s="13"/>
      <c r="E1074" s="13"/>
      <c r="F1074" s="146">
        <f t="shared" si="153"/>
        <v>3127.27</v>
      </c>
      <c r="G1074" s="146">
        <v>40</v>
      </c>
      <c r="J1074" s="146">
        <f t="shared" si="149"/>
        <v>40</v>
      </c>
      <c r="K1074" s="690">
        <f t="shared" si="150"/>
        <v>1.6326530612244899E-2</v>
      </c>
      <c r="L1074" s="151">
        <f t="shared" si="145"/>
        <v>69.901224489795922</v>
      </c>
      <c r="M1074" s="151">
        <f t="shared" si="146"/>
        <v>15.378269387755102</v>
      </c>
      <c r="N1074" s="151">
        <v>22.620387096774191</v>
      </c>
      <c r="O1074" s="151">
        <v>24.705656192236599</v>
      </c>
      <c r="P1074" s="794">
        <v>13.218076178179471</v>
      </c>
      <c r="Q1074" s="151"/>
      <c r="R1074" s="725">
        <f t="shared" si="151"/>
        <v>3.9396414843607078E-2</v>
      </c>
      <c r="S1074" s="146"/>
      <c r="T1074" s="165">
        <f t="shared" si="144"/>
        <v>22.470729502905101</v>
      </c>
      <c r="U1074" s="165">
        <v>5.9815466666666666</v>
      </c>
      <c r="V1074" s="165">
        <v>32.799561290322579</v>
      </c>
      <c r="W1074" s="165">
        <f t="shared" si="152"/>
        <v>33.455552516129032</v>
      </c>
    </row>
    <row r="1075" spans="1:23" ht="15.5" x14ac:dyDescent="0.35">
      <c r="A1075" s="286">
        <v>14</v>
      </c>
      <c r="B1075" s="321" t="s">
        <v>966</v>
      </c>
      <c r="C1075" s="848">
        <f>3356.6</f>
        <v>3356.6</v>
      </c>
      <c r="D1075" s="13"/>
      <c r="E1075" s="849">
        <v>46.8</v>
      </c>
      <c r="F1075" s="146">
        <f t="shared" si="153"/>
        <v>3403.4</v>
      </c>
      <c r="G1075" s="146">
        <v>48</v>
      </c>
      <c r="J1075" s="146">
        <f t="shared" si="149"/>
        <v>48</v>
      </c>
      <c r="K1075" s="690">
        <f t="shared" si="150"/>
        <v>1.9591836734693877E-2</v>
      </c>
      <c r="L1075" s="151">
        <f t="shared" si="145"/>
        <v>83.881469387755089</v>
      </c>
      <c r="M1075" s="151">
        <f t="shared" si="146"/>
        <v>18.45392326530612</v>
      </c>
      <c r="N1075" s="151">
        <v>27.14446451612903</v>
      </c>
      <c r="O1075" s="151">
        <v>29.646787430683915</v>
      </c>
      <c r="P1075" s="794">
        <v>15.861691413815365</v>
      </c>
      <c r="Q1075" s="151"/>
      <c r="R1075" s="725">
        <f t="shared" si="151"/>
        <v>4.3440051565364186E-2</v>
      </c>
      <c r="S1075" s="146"/>
      <c r="T1075" s="165">
        <f t="shared" si="144"/>
        <v>26.964875403486118</v>
      </c>
      <c r="U1075" s="165">
        <v>13.672106666666668</v>
      </c>
      <c r="V1075" s="165">
        <v>39.359473548387093</v>
      </c>
      <c r="W1075" s="165">
        <f t="shared" si="152"/>
        <v>40.146663019354833</v>
      </c>
    </row>
    <row r="1076" spans="1:23" ht="15.5" x14ac:dyDescent="0.35">
      <c r="A1076" s="286">
        <v>15</v>
      </c>
      <c r="B1076" s="321" t="s">
        <v>967</v>
      </c>
      <c r="C1076" s="848">
        <v>50.5</v>
      </c>
      <c r="D1076" s="851"/>
      <c r="E1076" s="851"/>
      <c r="F1076" s="146">
        <f t="shared" si="153"/>
        <v>50.5</v>
      </c>
      <c r="J1076" s="146">
        <f t="shared" si="149"/>
        <v>0</v>
      </c>
      <c r="K1076" s="690">
        <f t="shared" si="150"/>
        <v>0</v>
      </c>
      <c r="L1076" s="151">
        <f t="shared" si="145"/>
        <v>0</v>
      </c>
      <c r="M1076" s="151">
        <f t="shared" si="146"/>
        <v>0</v>
      </c>
      <c r="N1076" s="151">
        <v>0</v>
      </c>
      <c r="O1076" s="151">
        <v>0</v>
      </c>
      <c r="P1076" s="794">
        <v>0</v>
      </c>
      <c r="Q1076" s="151"/>
      <c r="R1076" s="725">
        <f t="shared" si="151"/>
        <v>0</v>
      </c>
      <c r="S1076" s="146"/>
      <c r="T1076" s="165">
        <f t="shared" si="144"/>
        <v>0</v>
      </c>
      <c r="U1076" s="165">
        <v>5.12704</v>
      </c>
      <c r="V1076" s="165">
        <v>0</v>
      </c>
      <c r="W1076" s="165">
        <f t="shared" si="152"/>
        <v>0</v>
      </c>
    </row>
    <row r="1077" spans="1:23" ht="15.5" x14ac:dyDescent="0.35">
      <c r="A1077" s="286">
        <v>16</v>
      </c>
      <c r="B1077" s="321" t="s">
        <v>787</v>
      </c>
      <c r="C1077" s="848">
        <v>311.10000000000002</v>
      </c>
      <c r="D1077" s="13"/>
      <c r="E1077" s="13"/>
      <c r="F1077" s="146">
        <f t="shared" si="153"/>
        <v>311.10000000000002</v>
      </c>
      <c r="G1077" s="146">
        <v>8</v>
      </c>
      <c r="J1077" s="146">
        <f t="shared" si="149"/>
        <v>8</v>
      </c>
      <c r="K1077" s="690">
        <f t="shared" si="150"/>
        <v>3.2653061224489797E-3</v>
      </c>
      <c r="L1077" s="151">
        <f t="shared" si="145"/>
        <v>13.980244897959183</v>
      </c>
      <c r="M1077" s="151">
        <f t="shared" si="146"/>
        <v>3.0756538775510203</v>
      </c>
      <c r="N1077" s="151">
        <v>4.5240774193548381</v>
      </c>
      <c r="O1077" s="151">
        <v>4.9411312384473192</v>
      </c>
      <c r="P1077" s="794">
        <v>2.643615235635894</v>
      </c>
      <c r="Q1077" s="151"/>
      <c r="R1077" s="725">
        <f t="shared" si="151"/>
        <v>7.9204902763077525E-2</v>
      </c>
      <c r="S1077" s="146"/>
      <c r="T1077" s="165">
        <f t="shared" ref="T1077:T1082" si="154">P1077*1.7</f>
        <v>4.49414590058102</v>
      </c>
      <c r="U1077" s="165">
        <v>8.545066666666667</v>
      </c>
      <c r="V1077" s="165">
        <v>6.5599122580645153</v>
      </c>
      <c r="W1077" s="165">
        <f t="shared" si="152"/>
        <v>6.691110503225806</v>
      </c>
    </row>
    <row r="1078" spans="1:23" ht="15.5" x14ac:dyDescent="0.35">
      <c r="A1078" s="286">
        <v>17</v>
      </c>
      <c r="B1078" s="321" t="s">
        <v>788</v>
      </c>
      <c r="C1078" s="848">
        <v>305.14999999999998</v>
      </c>
      <c r="D1078" s="13"/>
      <c r="E1078" s="13"/>
      <c r="F1078" s="146">
        <f t="shared" si="153"/>
        <v>305.14999999999998</v>
      </c>
      <c r="G1078" s="146">
        <v>8</v>
      </c>
      <c r="J1078" s="146">
        <f t="shared" si="149"/>
        <v>8</v>
      </c>
      <c r="K1078" s="690">
        <f t="shared" si="150"/>
        <v>3.2653061224489797E-3</v>
      </c>
      <c r="L1078" s="151">
        <f t="shared" si="145"/>
        <v>13.980244897959183</v>
      </c>
      <c r="M1078" s="151">
        <f t="shared" si="146"/>
        <v>3.0756538775510203</v>
      </c>
      <c r="N1078" s="151">
        <v>4.5240774193548381</v>
      </c>
      <c r="O1078" s="151">
        <v>4.9411312384473192</v>
      </c>
      <c r="P1078" s="794">
        <v>2.643615235635894</v>
      </c>
      <c r="Q1078" s="151"/>
      <c r="R1078" s="725">
        <f t="shared" si="151"/>
        <v>8.0749288053722501E-2</v>
      </c>
      <c r="S1078" s="146"/>
      <c r="T1078" s="165">
        <f t="shared" si="154"/>
        <v>4.49414590058102</v>
      </c>
      <c r="U1078" s="165">
        <v>7.6905600000000005</v>
      </c>
      <c r="V1078" s="165">
        <v>6.5599122580645153</v>
      </c>
      <c r="W1078" s="165">
        <f t="shared" si="152"/>
        <v>6.691110503225806</v>
      </c>
    </row>
    <row r="1079" spans="1:23" ht="15.5" x14ac:dyDescent="0.35">
      <c r="A1079" s="286">
        <v>18</v>
      </c>
      <c r="B1079" s="321" t="s">
        <v>789</v>
      </c>
      <c r="C1079" s="848">
        <v>840.06</v>
      </c>
      <c r="D1079" s="13"/>
      <c r="E1079" s="13"/>
      <c r="F1079" s="146">
        <f t="shared" si="153"/>
        <v>840.06</v>
      </c>
      <c r="G1079" s="146">
        <v>14</v>
      </c>
      <c r="J1079" s="146">
        <f t="shared" si="149"/>
        <v>14</v>
      </c>
      <c r="K1079" s="690">
        <f t="shared" si="150"/>
        <v>5.7142857142857143E-3</v>
      </c>
      <c r="L1079" s="151">
        <f t="shared" si="145"/>
        <v>24.465428571428571</v>
      </c>
      <c r="M1079" s="151">
        <f t="shared" si="146"/>
        <v>5.3823942857142857</v>
      </c>
      <c r="N1079" s="151">
        <v>7.9171354838709682</v>
      </c>
      <c r="O1079" s="151">
        <v>8.6469796672828103</v>
      </c>
      <c r="P1079" s="794">
        <v>4.6263266623628141</v>
      </c>
      <c r="Q1079" s="151"/>
      <c r="R1079" s="725">
        <f t="shared" si="151"/>
        <v>5.1331011102526587E-2</v>
      </c>
      <c r="S1079" s="146"/>
      <c r="T1079" s="165">
        <f t="shared" si="154"/>
        <v>7.864755326016784</v>
      </c>
      <c r="U1079" s="165">
        <v>10.25408</v>
      </c>
      <c r="V1079" s="165">
        <v>11.479846451612904</v>
      </c>
      <c r="W1079" s="165">
        <f t="shared" si="152"/>
        <v>11.709443380645162</v>
      </c>
    </row>
    <row r="1080" spans="1:23" ht="15.5" x14ac:dyDescent="0.35">
      <c r="A1080" s="286">
        <v>19</v>
      </c>
      <c r="B1080" s="321" t="s">
        <v>790</v>
      </c>
      <c r="C1080" s="848">
        <v>661.54</v>
      </c>
      <c r="D1080" s="13"/>
      <c r="E1080" s="849">
        <v>135.4</v>
      </c>
      <c r="F1080" s="146">
        <f t="shared" si="153"/>
        <v>796.93999999999994</v>
      </c>
      <c r="G1080" s="146">
        <v>13</v>
      </c>
      <c r="J1080" s="146">
        <f t="shared" si="149"/>
        <v>13</v>
      </c>
      <c r="K1080" s="690">
        <f t="shared" si="150"/>
        <v>5.3061224489795921E-3</v>
      </c>
      <c r="L1080" s="151">
        <f t="shared" si="145"/>
        <v>22.717897959183674</v>
      </c>
      <c r="M1080" s="151">
        <f t="shared" si="146"/>
        <v>4.9979375510204083</v>
      </c>
      <c r="N1080" s="151">
        <v>7.3516258064516125</v>
      </c>
      <c r="O1080" s="151">
        <v>8.0293382624768928</v>
      </c>
      <c r="P1080" s="794">
        <v>4.2958747579083276</v>
      </c>
      <c r="Q1080" s="151"/>
      <c r="R1080" s="725">
        <f t="shared" si="151"/>
        <v>5.0243492020213949E-2</v>
      </c>
      <c r="S1080" s="146"/>
      <c r="T1080" s="165">
        <f t="shared" si="154"/>
        <v>7.3029870884441568</v>
      </c>
      <c r="U1080" s="165">
        <v>31.692906666666662</v>
      </c>
      <c r="V1080" s="165">
        <v>10.659857419354838</v>
      </c>
      <c r="W1080" s="165">
        <f t="shared" si="152"/>
        <v>10.873054567741935</v>
      </c>
    </row>
    <row r="1081" spans="1:23" ht="15.5" x14ac:dyDescent="0.35">
      <c r="A1081" s="286">
        <v>20</v>
      </c>
      <c r="B1081" s="321" t="s">
        <v>791</v>
      </c>
      <c r="C1081" s="848">
        <v>2260.08</v>
      </c>
      <c r="D1081" s="13"/>
      <c r="E1081" s="13"/>
      <c r="F1081" s="146">
        <f t="shared" si="153"/>
        <v>2260.08</v>
      </c>
      <c r="G1081" s="146">
        <v>40</v>
      </c>
      <c r="J1081" s="146">
        <f t="shared" si="149"/>
        <v>40</v>
      </c>
      <c r="K1081" s="690">
        <f t="shared" si="150"/>
        <v>1.6326530612244899E-2</v>
      </c>
      <c r="L1081" s="151">
        <f t="shared" si="145"/>
        <v>69.901224489795922</v>
      </c>
      <c r="M1081" s="151">
        <f t="shared" si="146"/>
        <v>15.378269387755102</v>
      </c>
      <c r="N1081" s="151">
        <v>22.620387096774191</v>
      </c>
      <c r="O1081" s="151">
        <v>24.705656192236599</v>
      </c>
      <c r="P1081" s="794">
        <v>13.218076178179471</v>
      </c>
      <c r="Q1081" s="151"/>
      <c r="R1081" s="725">
        <f t="shared" si="151"/>
        <v>5.4512772223977511E-2</v>
      </c>
      <c r="S1081" s="146"/>
      <c r="T1081" s="165">
        <f t="shared" si="154"/>
        <v>22.470729502905101</v>
      </c>
      <c r="U1081" s="165">
        <v>3.418026666666667</v>
      </c>
      <c r="V1081" s="165">
        <v>32.799561290322579</v>
      </c>
      <c r="W1081" s="165">
        <f t="shared" si="152"/>
        <v>33.455552516129032</v>
      </c>
    </row>
    <row r="1082" spans="1:23" ht="15.5" x14ac:dyDescent="0.35">
      <c r="A1082" s="286">
        <v>21</v>
      </c>
      <c r="B1082" s="321" t="s">
        <v>792</v>
      </c>
      <c r="C1082" s="848">
        <v>120.8</v>
      </c>
      <c r="D1082" s="13"/>
      <c r="E1082" s="13"/>
      <c r="F1082" s="146">
        <f t="shared" si="153"/>
        <v>120.8</v>
      </c>
      <c r="G1082" s="146">
        <v>2</v>
      </c>
      <c r="J1082" s="146">
        <f t="shared" si="149"/>
        <v>2</v>
      </c>
      <c r="K1082" s="690">
        <f t="shared" si="150"/>
        <v>8.1632653061224493E-4</v>
      </c>
      <c r="L1082" s="151">
        <f t="shared" si="145"/>
        <v>3.4950612244897958</v>
      </c>
      <c r="M1082" s="151">
        <f t="shared" si="146"/>
        <v>0.76891346938775507</v>
      </c>
      <c r="N1082" s="151">
        <v>1.1310193548387095</v>
      </c>
      <c r="O1082" s="151">
        <v>1.2352828096118298</v>
      </c>
      <c r="P1082" s="794">
        <v>0.66090380890897349</v>
      </c>
      <c r="Q1082" s="151"/>
      <c r="R1082" s="725">
        <f t="shared" si="151"/>
        <v>5.0994712850979756E-2</v>
      </c>
      <c r="S1082" s="146"/>
      <c r="T1082" s="165">
        <f t="shared" si="154"/>
        <v>1.123536475145255</v>
      </c>
      <c r="U1082" s="165">
        <v>7.6905600000000005</v>
      </c>
      <c r="V1082" s="165">
        <v>1.6399780645161288</v>
      </c>
      <c r="W1082" s="165">
        <f t="shared" si="152"/>
        <v>1.6727776258064515</v>
      </c>
    </row>
    <row r="1083" spans="1:23" ht="15.5" x14ac:dyDescent="0.35">
      <c r="A1083" s="286">
        <v>22</v>
      </c>
      <c r="B1083" s="321" t="s">
        <v>793</v>
      </c>
      <c r="C1083" s="848">
        <v>174.6</v>
      </c>
      <c r="D1083" s="13"/>
      <c r="E1083" s="13"/>
      <c r="F1083" s="146">
        <f t="shared" si="153"/>
        <v>174.6</v>
      </c>
      <c r="G1083" s="146">
        <v>4</v>
      </c>
      <c r="J1083" s="146">
        <f t="shared" si="149"/>
        <v>4</v>
      </c>
      <c r="K1083" s="690">
        <f t="shared" si="150"/>
        <v>1.6326530612244899E-3</v>
      </c>
      <c r="L1083" s="151">
        <f t="shared" si="145"/>
        <v>6.9901224489795917</v>
      </c>
      <c r="M1083" s="151">
        <f t="shared" si="146"/>
        <v>1.5378269387755101</v>
      </c>
      <c r="N1083" s="151">
        <v>2.262038709677419</v>
      </c>
      <c r="O1083" s="151">
        <v>2.4705656192236596</v>
      </c>
      <c r="P1083" s="794">
        <v>1.321807617817947</v>
      </c>
      <c r="Q1083" s="151"/>
      <c r="R1083" s="725">
        <f t="shared" si="151"/>
        <v>7.0563130726212536E-2</v>
      </c>
      <c r="S1083" s="146"/>
      <c r="T1083" s="165">
        <f>O1083*1.1</f>
        <v>2.7176221811460257</v>
      </c>
      <c r="V1083" s="165">
        <v>3.2799561290322576</v>
      </c>
      <c r="W1083" s="165">
        <f t="shared" si="152"/>
        <v>3.345555251612903</v>
      </c>
    </row>
    <row r="1084" spans="1:23" ht="15.5" x14ac:dyDescent="0.35">
      <c r="A1084" s="286">
        <v>23</v>
      </c>
      <c r="B1084" s="321" t="s">
        <v>794</v>
      </c>
      <c r="C1084" s="848">
        <v>152.6</v>
      </c>
      <c r="D1084" s="13"/>
      <c r="E1084" s="13"/>
      <c r="F1084" s="146">
        <f t="shared" si="153"/>
        <v>152.6</v>
      </c>
      <c r="G1084" s="146">
        <v>4</v>
      </c>
      <c r="J1084" s="146">
        <f t="shared" si="149"/>
        <v>4</v>
      </c>
      <c r="K1084" s="690">
        <f t="shared" si="150"/>
        <v>1.6326530612244899E-3</v>
      </c>
      <c r="L1084" s="151">
        <f t="shared" si="145"/>
        <v>6.9901224489795917</v>
      </c>
      <c r="M1084" s="151">
        <f t="shared" si="146"/>
        <v>1.5378269387755101</v>
      </c>
      <c r="N1084" s="151">
        <v>2.262038709677419</v>
      </c>
      <c r="O1084" s="151">
        <v>2.4705656192236596</v>
      </c>
      <c r="P1084" s="794">
        <v>1.321807617817947</v>
      </c>
      <c r="Q1084" s="151"/>
      <c r="R1084" s="725">
        <f t="shared" si="151"/>
        <v>8.0736059140214353E-2</v>
      </c>
      <c r="S1084" s="770"/>
      <c r="T1084" s="165">
        <f>O1084*1.1</f>
        <v>2.7176221811460257</v>
      </c>
      <c r="V1084" s="165">
        <v>3.2799561290322576</v>
      </c>
      <c r="W1084" s="165">
        <f t="shared" si="152"/>
        <v>3.345555251612903</v>
      </c>
    </row>
    <row r="1085" spans="1:23" s="320" customFormat="1" ht="15.5" x14ac:dyDescent="0.35">
      <c r="A1085" s="286">
        <v>24</v>
      </c>
      <c r="B1085" s="334" t="s">
        <v>512</v>
      </c>
      <c r="C1085" s="852">
        <v>5436.2</v>
      </c>
      <c r="D1085" s="17"/>
      <c r="E1085" s="17"/>
      <c r="F1085" s="146">
        <f t="shared" si="153"/>
        <v>5436.2</v>
      </c>
      <c r="G1085" s="330">
        <v>97</v>
      </c>
      <c r="H1085" s="146"/>
      <c r="I1085" s="146"/>
      <c r="J1085" s="146">
        <f t="shared" si="149"/>
        <v>97</v>
      </c>
      <c r="K1085" s="690">
        <f t="shared" si="150"/>
        <v>3.959183673469388E-2</v>
      </c>
      <c r="L1085" s="151">
        <f t="shared" si="145"/>
        <v>169.51046938775511</v>
      </c>
      <c r="M1085" s="151">
        <f t="shared" si="146"/>
        <v>37.292303265306124</v>
      </c>
      <c r="N1085" s="151">
        <v>54.593011854099416</v>
      </c>
      <c r="O1085" s="151">
        <v>59.911216266173753</v>
      </c>
      <c r="P1085" s="794">
        <v>18.355412199630315</v>
      </c>
      <c r="Q1085" s="151"/>
      <c r="R1085" s="725">
        <f t="shared" si="151"/>
        <v>5.2439093690236804E-2</v>
      </c>
      <c r="V1085" s="320">
        <v>79.159867188444153</v>
      </c>
      <c r="W1085" s="165">
        <f t="shared" si="152"/>
        <v>80.74306453221304</v>
      </c>
    </row>
    <row r="1086" spans="1:23" ht="15.5" x14ac:dyDescent="0.35">
      <c r="A1086" s="286">
        <v>25</v>
      </c>
      <c r="B1086" s="334" t="s">
        <v>513</v>
      </c>
      <c r="C1086" s="852">
        <v>4049.1</v>
      </c>
      <c r="D1086" s="17"/>
      <c r="E1086" s="17"/>
      <c r="F1086" s="146">
        <f t="shared" si="153"/>
        <v>4049.1</v>
      </c>
      <c r="G1086" s="330">
        <v>72</v>
      </c>
      <c r="J1086" s="146">
        <f t="shared" si="149"/>
        <v>72</v>
      </c>
      <c r="K1086" s="690">
        <f t="shared" si="150"/>
        <v>2.9387755102040818E-2</v>
      </c>
      <c r="L1086" s="151">
        <f t="shared" si="145"/>
        <v>125.82220408163266</v>
      </c>
      <c r="M1086" s="151">
        <f t="shared" si="146"/>
        <v>27.680884897959185</v>
      </c>
      <c r="N1086" s="151">
        <v>40.522647974176884</v>
      </c>
      <c r="O1086" s="151">
        <v>44.470181146025872</v>
      </c>
      <c r="P1086" s="794">
        <v>13.624635859519408</v>
      </c>
      <c r="Q1086" s="151"/>
      <c r="R1086" s="725">
        <f t="shared" si="151"/>
        <v>5.2258009430524589E-2</v>
      </c>
      <c r="V1086" s="165">
        <v>58.757839562556477</v>
      </c>
      <c r="W1086" s="165">
        <f t="shared" si="152"/>
        <v>59.932996353807603</v>
      </c>
    </row>
    <row r="1087" spans="1:23" ht="15.5" x14ac:dyDescent="0.35">
      <c r="A1087" s="286">
        <v>26</v>
      </c>
      <c r="B1087" s="334" t="s">
        <v>514</v>
      </c>
      <c r="C1087" s="852">
        <v>3998.3</v>
      </c>
      <c r="D1087" s="17"/>
      <c r="E1087" s="17"/>
      <c r="F1087" s="146">
        <f t="shared" si="153"/>
        <v>3998.3</v>
      </c>
      <c r="G1087" s="330">
        <v>72</v>
      </c>
      <c r="J1087" s="146">
        <f t="shared" si="149"/>
        <v>72</v>
      </c>
      <c r="K1087" s="690">
        <f t="shared" si="150"/>
        <v>2.9387755102040818E-2</v>
      </c>
      <c r="L1087" s="151">
        <f t="shared" si="145"/>
        <v>125.82220408163266</v>
      </c>
      <c r="M1087" s="151">
        <f t="shared" si="146"/>
        <v>27.680884897959185</v>
      </c>
      <c r="N1087" s="151">
        <v>40.522647974176884</v>
      </c>
      <c r="O1087" s="151">
        <v>44.470181146025872</v>
      </c>
      <c r="P1087" s="794">
        <v>13.624635859519408</v>
      </c>
      <c r="Q1087" s="151"/>
      <c r="R1087" s="725">
        <f t="shared" si="151"/>
        <v>5.2921968332825725E-2</v>
      </c>
      <c r="T1087" s="165">
        <f>P1087*1.7</f>
        <v>23.161880961182995</v>
      </c>
      <c r="U1087" s="165">
        <v>1.7571918983865433</v>
      </c>
      <c r="V1087" s="165">
        <v>58.757839562556477</v>
      </c>
      <c r="W1087" s="165">
        <f t="shared" si="152"/>
        <v>59.932996353807603</v>
      </c>
    </row>
    <row r="1088" spans="1:23" ht="15.5" x14ac:dyDescent="0.35">
      <c r="A1088" s="286">
        <v>27</v>
      </c>
      <c r="B1088" s="334" t="s">
        <v>515</v>
      </c>
      <c r="C1088" s="852">
        <v>3636.5</v>
      </c>
      <c r="D1088" s="17"/>
      <c r="E1088" s="17"/>
      <c r="F1088" s="146">
        <f t="shared" si="153"/>
        <v>3636.5</v>
      </c>
      <c r="G1088" s="330">
        <v>72</v>
      </c>
      <c r="J1088" s="146">
        <f t="shared" si="149"/>
        <v>72</v>
      </c>
      <c r="K1088" s="690">
        <f t="shared" si="150"/>
        <v>2.9387755102040818E-2</v>
      </c>
      <c r="L1088" s="151">
        <f t="shared" si="145"/>
        <v>125.82220408163266</v>
      </c>
      <c r="M1088" s="151">
        <f t="shared" si="146"/>
        <v>27.680884897959185</v>
      </c>
      <c r="N1088" s="151">
        <v>40.522647974176884</v>
      </c>
      <c r="O1088" s="151">
        <v>44.470181146025872</v>
      </c>
      <c r="P1088" s="794">
        <v>13.624635859519408</v>
      </c>
      <c r="Q1088" s="151"/>
      <c r="R1088" s="725">
        <f t="shared" si="151"/>
        <v>5.8187242124333044E-2</v>
      </c>
      <c r="T1088" s="165">
        <f t="shared" ref="T1088:T1140" si="155">P1088*1.7</f>
        <v>23.161880961182995</v>
      </c>
      <c r="U1088" s="165">
        <v>1.4057535187092347</v>
      </c>
      <c r="V1088" s="165">
        <v>58.757839562556477</v>
      </c>
      <c r="W1088" s="165">
        <f t="shared" si="152"/>
        <v>59.932996353807603</v>
      </c>
    </row>
    <row r="1089" spans="1:23" ht="15.5" x14ac:dyDescent="0.35">
      <c r="A1089" s="286">
        <v>28</v>
      </c>
      <c r="B1089" s="334" t="s">
        <v>516</v>
      </c>
      <c r="C1089" s="852">
        <v>4067.7</v>
      </c>
      <c r="D1089" s="17"/>
      <c r="E1089" s="17"/>
      <c r="F1089" s="146">
        <f t="shared" si="153"/>
        <v>4067.7</v>
      </c>
      <c r="G1089" s="330">
        <v>72</v>
      </c>
      <c r="J1089" s="146">
        <f t="shared" si="149"/>
        <v>72</v>
      </c>
      <c r="K1089" s="690">
        <f t="shared" si="150"/>
        <v>2.9387755102040818E-2</v>
      </c>
      <c r="L1089" s="151">
        <f t="shared" si="145"/>
        <v>125.82220408163266</v>
      </c>
      <c r="M1089" s="151">
        <f t="shared" si="146"/>
        <v>27.680884897959185</v>
      </c>
      <c r="N1089" s="151">
        <v>40.522647974176884</v>
      </c>
      <c r="O1089" s="151">
        <v>44.470181146025872</v>
      </c>
      <c r="P1089" s="794">
        <v>13.624635859519408</v>
      </c>
      <c r="Q1089" s="151"/>
      <c r="R1089" s="725">
        <f t="shared" si="151"/>
        <v>5.2019054007212212E-2</v>
      </c>
      <c r="T1089" s="165">
        <f t="shared" si="155"/>
        <v>23.161880961182995</v>
      </c>
      <c r="U1089" s="165">
        <v>2.8115070374184694</v>
      </c>
      <c r="V1089" s="165">
        <v>58.757839562556477</v>
      </c>
      <c r="W1089" s="165">
        <f t="shared" si="152"/>
        <v>59.932996353807603</v>
      </c>
    </row>
    <row r="1090" spans="1:23" ht="15.5" x14ac:dyDescent="0.35">
      <c r="A1090" s="286">
        <v>29</v>
      </c>
      <c r="B1090" s="334" t="s">
        <v>517</v>
      </c>
      <c r="C1090" s="852">
        <v>5696.9</v>
      </c>
      <c r="D1090" s="17"/>
      <c r="E1090" s="17"/>
      <c r="F1090" s="146">
        <f t="shared" si="153"/>
        <v>5696.9</v>
      </c>
      <c r="G1090" s="330">
        <v>108</v>
      </c>
      <c r="J1090" s="146">
        <f t="shared" si="149"/>
        <v>108</v>
      </c>
      <c r="K1090" s="690">
        <f t="shared" si="150"/>
        <v>4.4081632653061226E-2</v>
      </c>
      <c r="L1090" s="151">
        <f t="shared" si="145"/>
        <v>188.73330612244897</v>
      </c>
      <c r="M1090" s="151">
        <f t="shared" si="146"/>
        <v>41.521327346938776</v>
      </c>
      <c r="N1090" s="151">
        <v>60.78397196126533</v>
      </c>
      <c r="O1090" s="151">
        <v>66.705271719038819</v>
      </c>
      <c r="P1090" s="794">
        <v>20.436953789279116</v>
      </c>
      <c r="Q1090" s="151"/>
      <c r="R1090" s="725">
        <f t="shared" si="151"/>
        <v>5.5713960044533994E-2</v>
      </c>
      <c r="T1090" s="165">
        <f t="shared" si="155"/>
        <v>34.742821441774495</v>
      </c>
      <c r="U1090" s="165">
        <v>2.8115070374184694</v>
      </c>
      <c r="V1090" s="165">
        <v>88.136759343834726</v>
      </c>
      <c r="W1090" s="165">
        <f t="shared" si="152"/>
        <v>89.899494530711422</v>
      </c>
    </row>
    <row r="1091" spans="1:23" ht="15.5" x14ac:dyDescent="0.35">
      <c r="A1091" s="286">
        <v>30</v>
      </c>
      <c r="B1091" s="334" t="s">
        <v>518</v>
      </c>
      <c r="C1091" s="852">
        <v>4248.7</v>
      </c>
      <c r="D1091" s="17"/>
      <c r="E1091" s="17"/>
      <c r="F1091" s="146">
        <f t="shared" si="153"/>
        <v>4248.7</v>
      </c>
      <c r="G1091" s="330">
        <v>84</v>
      </c>
      <c r="J1091" s="146">
        <f t="shared" si="149"/>
        <v>84</v>
      </c>
      <c r="K1091" s="690">
        <f t="shared" si="150"/>
        <v>3.4285714285714287E-2</v>
      </c>
      <c r="L1091" s="151">
        <f t="shared" si="145"/>
        <v>146.79257142857142</v>
      </c>
      <c r="M1091" s="151">
        <f t="shared" si="146"/>
        <v>32.294365714285711</v>
      </c>
      <c r="N1091" s="151">
        <v>47.276422636539692</v>
      </c>
      <c r="O1091" s="151">
        <v>51.881878003696855</v>
      </c>
      <c r="P1091" s="794">
        <v>15.895408502772645</v>
      </c>
      <c r="Q1091" s="151"/>
      <c r="R1091" s="725">
        <f t="shared" si="151"/>
        <v>5.8103472509079629E-2</v>
      </c>
      <c r="T1091" s="165">
        <f t="shared" si="155"/>
        <v>27.022194454713496</v>
      </c>
      <c r="U1091" s="165">
        <v>2.8115070374184694</v>
      </c>
      <c r="V1091" s="165">
        <v>68.55081282298255</v>
      </c>
      <c r="W1091" s="165">
        <f t="shared" si="152"/>
        <v>69.921829079442205</v>
      </c>
    </row>
    <row r="1092" spans="1:23" ht="15.5" x14ac:dyDescent="0.35">
      <c r="A1092" s="286">
        <v>31</v>
      </c>
      <c r="B1092" s="334" t="s">
        <v>519</v>
      </c>
      <c r="C1092" s="852">
        <v>4233.3</v>
      </c>
      <c r="D1092" s="17"/>
      <c r="E1092" s="17"/>
      <c r="F1092" s="146">
        <f t="shared" si="153"/>
        <v>4233.3</v>
      </c>
      <c r="G1092" s="330">
        <v>84</v>
      </c>
      <c r="J1092" s="146">
        <f t="shared" si="149"/>
        <v>84</v>
      </c>
      <c r="K1092" s="690">
        <f t="shared" si="150"/>
        <v>3.4285714285714287E-2</v>
      </c>
      <c r="L1092" s="151">
        <f t="shared" si="145"/>
        <v>146.79257142857142</v>
      </c>
      <c r="M1092" s="151">
        <f t="shared" ref="M1092:M1098" si="156">L1092*0.22</f>
        <v>32.294365714285711</v>
      </c>
      <c r="N1092" s="151">
        <v>47.276422636539692</v>
      </c>
      <c r="O1092" s="151">
        <v>51.881878003696855</v>
      </c>
      <c r="P1092" s="794">
        <v>15.895408502772645</v>
      </c>
      <c r="Q1092" s="151"/>
      <c r="R1092" s="725">
        <f t="shared" si="151"/>
        <v>5.8314842711200861E-2</v>
      </c>
      <c r="T1092" s="165">
        <f t="shared" si="155"/>
        <v>27.022194454713496</v>
      </c>
      <c r="U1092" s="165">
        <v>2.8115070374184694</v>
      </c>
      <c r="V1092" s="165">
        <v>68.55081282298255</v>
      </c>
      <c r="W1092" s="165">
        <f t="shared" si="152"/>
        <v>69.921829079442205</v>
      </c>
    </row>
    <row r="1093" spans="1:23" ht="15.5" x14ac:dyDescent="0.35">
      <c r="A1093" s="286">
        <v>32</v>
      </c>
      <c r="B1093" s="334" t="s">
        <v>520</v>
      </c>
      <c r="C1093" s="852">
        <v>7836.35</v>
      </c>
      <c r="D1093" s="17"/>
      <c r="E1093" s="17"/>
      <c r="F1093" s="146">
        <f t="shared" si="153"/>
        <v>7836.35</v>
      </c>
      <c r="G1093" s="330">
        <v>143</v>
      </c>
      <c r="J1093" s="146">
        <f t="shared" si="149"/>
        <v>143</v>
      </c>
      <c r="K1093" s="690">
        <f t="shared" si="150"/>
        <v>5.8367346938775509E-2</v>
      </c>
      <c r="L1093" s="151">
        <f t="shared" si="145"/>
        <v>249.8968775510204</v>
      </c>
      <c r="M1093" s="151">
        <f t="shared" si="156"/>
        <v>54.977313061224486</v>
      </c>
      <c r="N1093" s="151">
        <v>71.013954170432527</v>
      </c>
      <c r="O1093" s="151">
        <v>88.322720887245836</v>
      </c>
      <c r="P1093" s="794">
        <v>27.060040665434382</v>
      </c>
      <c r="Q1093" s="151"/>
      <c r="R1093" s="725">
        <f t="shared" si="151"/>
        <v>5.3629170744661107E-2</v>
      </c>
      <c r="T1093" s="165">
        <f t="shared" si="155"/>
        <v>46.00206913123845</v>
      </c>
      <c r="U1093" s="165">
        <v>0</v>
      </c>
      <c r="V1093" s="165">
        <v>102.97023354712717</v>
      </c>
      <c r="W1093" s="165">
        <f t="shared" si="152"/>
        <v>105.02963821806971</v>
      </c>
    </row>
    <row r="1094" spans="1:23" ht="15.5" x14ac:dyDescent="0.35">
      <c r="A1094" s="286">
        <v>33</v>
      </c>
      <c r="B1094" s="334" t="s">
        <v>521</v>
      </c>
      <c r="C1094" s="852">
        <v>3887.13</v>
      </c>
      <c r="D1094" s="17"/>
      <c r="E1094" s="17"/>
      <c r="F1094" s="146">
        <f t="shared" si="153"/>
        <v>3887.13</v>
      </c>
      <c r="G1094" s="330">
        <v>72</v>
      </c>
      <c r="J1094" s="146">
        <f t="shared" si="149"/>
        <v>72</v>
      </c>
      <c r="K1094" s="690">
        <f t="shared" si="150"/>
        <v>2.9387755102040818E-2</v>
      </c>
      <c r="L1094" s="151">
        <f t="shared" si="145"/>
        <v>125.82220408163266</v>
      </c>
      <c r="M1094" s="151">
        <f t="shared" si="156"/>
        <v>27.680884897959185</v>
      </c>
      <c r="N1094" s="151">
        <v>40.522647974176884</v>
      </c>
      <c r="O1094" s="151">
        <v>44.470181146025872</v>
      </c>
      <c r="P1094" s="794">
        <v>13.624635859519408</v>
      </c>
      <c r="Q1094" s="151"/>
      <c r="R1094" s="725">
        <f t="shared" si="151"/>
        <v>5.4435510514219257E-2</v>
      </c>
      <c r="T1094" s="165">
        <f t="shared" si="155"/>
        <v>23.161880961182995</v>
      </c>
      <c r="U1094" s="165">
        <v>0</v>
      </c>
      <c r="V1094" s="165">
        <v>58.757839562556477</v>
      </c>
      <c r="W1094" s="165">
        <f t="shared" si="152"/>
        <v>59.932996353807603</v>
      </c>
    </row>
    <row r="1095" spans="1:23" ht="15.5" x14ac:dyDescent="0.35">
      <c r="A1095" s="286">
        <v>34</v>
      </c>
      <c r="B1095" s="334" t="s">
        <v>522</v>
      </c>
      <c r="C1095" s="852">
        <v>4191.82</v>
      </c>
      <c r="D1095" s="17"/>
      <c r="E1095" s="17"/>
      <c r="F1095" s="146">
        <f t="shared" si="153"/>
        <v>4191.82</v>
      </c>
      <c r="G1095" s="330">
        <v>171</v>
      </c>
      <c r="J1095" s="146">
        <f t="shared" si="149"/>
        <v>171</v>
      </c>
      <c r="K1095" s="690">
        <f t="shared" si="150"/>
        <v>6.9795918367346943E-2</v>
      </c>
      <c r="L1095" s="151">
        <f t="shared" ref="L1095:L1101" si="157">K1095*4281.45</f>
        <v>298.82773469387757</v>
      </c>
      <c r="M1095" s="151">
        <f t="shared" si="156"/>
        <v>65.742101632653061</v>
      </c>
      <c r="N1095" s="151">
        <v>0.32</v>
      </c>
      <c r="O1095" s="151">
        <v>105.61668022181146</v>
      </c>
      <c r="P1095" s="794">
        <v>32.358510166358599</v>
      </c>
      <c r="Q1095" s="151"/>
      <c r="R1095" s="725">
        <f t="shared" si="151"/>
        <v>0.11988707213446684</v>
      </c>
      <c r="T1095" s="165">
        <f t="shared" si="155"/>
        <v>55.009467282809617</v>
      </c>
      <c r="U1095" s="165">
        <v>2.8115070374184694</v>
      </c>
      <c r="V1095" s="165">
        <v>0.46399999999999997</v>
      </c>
      <c r="W1095" s="165">
        <f t="shared" si="152"/>
        <v>0.47327999999999998</v>
      </c>
    </row>
    <row r="1096" spans="1:23" ht="15.5" x14ac:dyDescent="0.35">
      <c r="A1096" s="286">
        <v>35</v>
      </c>
      <c r="B1096" s="334" t="s">
        <v>523</v>
      </c>
      <c r="C1096" s="852">
        <v>4607.8100000000004</v>
      </c>
      <c r="D1096" s="17"/>
      <c r="E1096" s="17"/>
      <c r="F1096" s="146">
        <f t="shared" si="153"/>
        <v>4607.8100000000004</v>
      </c>
      <c r="G1096" s="330">
        <v>76</v>
      </c>
      <c r="J1096" s="146">
        <f t="shared" si="149"/>
        <v>76</v>
      </c>
      <c r="K1096" s="690">
        <f t="shared" si="150"/>
        <v>3.1020408163265307E-2</v>
      </c>
      <c r="L1096" s="151">
        <f t="shared" si="157"/>
        <v>132.81232653061224</v>
      </c>
      <c r="M1096" s="151">
        <f t="shared" si="156"/>
        <v>29.218711836734691</v>
      </c>
      <c r="N1096" s="151">
        <v>42.773906194964489</v>
      </c>
      <c r="O1096" s="151">
        <v>46.940746765249543</v>
      </c>
      <c r="P1096" s="794">
        <v>14.381560073937154</v>
      </c>
      <c r="Q1096" s="151"/>
      <c r="R1096" s="725">
        <f t="shared" si="151"/>
        <v>4.8472776700109944E-2</v>
      </c>
      <c r="T1096" s="165">
        <f t="shared" si="155"/>
        <v>24.448652125693162</v>
      </c>
      <c r="U1096" s="165">
        <v>2.8115070374184694</v>
      </c>
      <c r="V1096" s="165">
        <v>62.022163982698508</v>
      </c>
      <c r="W1096" s="165">
        <f t="shared" si="152"/>
        <v>63.262607262352475</v>
      </c>
    </row>
    <row r="1097" spans="1:23" ht="15.5" x14ac:dyDescent="0.35">
      <c r="A1097" s="286">
        <v>36</v>
      </c>
      <c r="B1097" s="334" t="s">
        <v>524</v>
      </c>
      <c r="C1097" s="852">
        <v>4528.3999999999996</v>
      </c>
      <c r="D1097" s="17"/>
      <c r="E1097" s="17"/>
      <c r="F1097" s="146">
        <f t="shared" si="153"/>
        <v>4528.3999999999996</v>
      </c>
      <c r="G1097" s="330">
        <v>76</v>
      </c>
      <c r="J1097" s="146">
        <f t="shared" si="149"/>
        <v>76</v>
      </c>
      <c r="K1097" s="690">
        <f t="shared" si="150"/>
        <v>3.1020408163265307E-2</v>
      </c>
      <c r="L1097" s="151">
        <f t="shared" si="157"/>
        <v>132.81232653061224</v>
      </c>
      <c r="M1097" s="151">
        <f t="shared" si="156"/>
        <v>29.218711836734691</v>
      </c>
      <c r="N1097" s="151">
        <v>37.741681936733372</v>
      </c>
      <c r="O1097" s="151">
        <v>46.940746765249543</v>
      </c>
      <c r="P1097" s="794">
        <v>14.381560073937154</v>
      </c>
      <c r="Q1097" s="151"/>
      <c r="R1097" s="725">
        <f t="shared" si="151"/>
        <v>4.9322795072549608E-2</v>
      </c>
      <c r="T1097" s="165">
        <f t="shared" si="155"/>
        <v>24.448652125693162</v>
      </c>
      <c r="U1097" s="165">
        <v>3.5143837967730867</v>
      </c>
      <c r="V1097" s="165">
        <v>54.725438808263384</v>
      </c>
      <c r="W1097" s="165">
        <f t="shared" si="152"/>
        <v>55.819947584428654</v>
      </c>
    </row>
    <row r="1098" spans="1:23" ht="15.5" x14ac:dyDescent="0.35">
      <c r="A1098" s="286">
        <v>37</v>
      </c>
      <c r="B1098" s="334" t="s">
        <v>525</v>
      </c>
      <c r="C1098" s="852">
        <v>3607.9</v>
      </c>
      <c r="D1098" s="17"/>
      <c r="E1098" s="17"/>
      <c r="F1098" s="146">
        <f t="shared" si="153"/>
        <v>3607.9</v>
      </c>
      <c r="G1098" s="330">
        <v>72</v>
      </c>
      <c r="J1098" s="146">
        <f t="shared" si="149"/>
        <v>72</v>
      </c>
      <c r="K1098" s="690">
        <f>1/2450*J1098</f>
        <v>2.9387755102040818E-2</v>
      </c>
      <c r="L1098" s="151">
        <f t="shared" si="157"/>
        <v>125.82220408163266</v>
      </c>
      <c r="M1098" s="151">
        <f t="shared" si="156"/>
        <v>27.680884897959185</v>
      </c>
      <c r="N1098" s="151">
        <v>23.836851749515816</v>
      </c>
      <c r="O1098" s="151">
        <v>44.470181146025872</v>
      </c>
      <c r="P1098" s="794">
        <v>13.624635859519408</v>
      </c>
      <c r="Q1098" s="151"/>
      <c r="R1098" s="725">
        <f t="shared" si="151"/>
        <v>5.8648495242422771E-2</v>
      </c>
      <c r="T1098" s="165">
        <f t="shared" si="155"/>
        <v>23.161880961182995</v>
      </c>
      <c r="U1098" s="165">
        <v>2.8115070374184694</v>
      </c>
      <c r="V1098" s="165">
        <v>34.563435036797934</v>
      </c>
      <c r="W1098" s="165">
        <f t="shared" si="152"/>
        <v>35.254703737533895</v>
      </c>
    </row>
    <row r="1099" spans="1:23" s="554" customFormat="1" ht="14.5" x14ac:dyDescent="0.35">
      <c r="A1099" s="406"/>
      <c r="B1099" s="378" t="s">
        <v>968</v>
      </c>
      <c r="C1099" s="138">
        <f t="shared" ref="C1099:P1099" si="158">SUM(C1062:C1098)</f>
        <v>133762.53</v>
      </c>
      <c r="D1099" s="138">
        <f t="shared" si="158"/>
        <v>153.6</v>
      </c>
      <c r="E1099" s="138">
        <f t="shared" si="158"/>
        <v>938.89999999999986</v>
      </c>
      <c r="F1099" s="138">
        <f t="shared" si="158"/>
        <v>134855.03</v>
      </c>
      <c r="G1099" s="138">
        <f t="shared" si="158"/>
        <v>2450</v>
      </c>
      <c r="H1099" s="138">
        <f t="shared" si="158"/>
        <v>0</v>
      </c>
      <c r="I1099" s="138">
        <f t="shared" si="158"/>
        <v>0</v>
      </c>
      <c r="J1099" s="138">
        <f t="shared" si="158"/>
        <v>2450</v>
      </c>
      <c r="K1099" s="138">
        <f t="shared" si="158"/>
        <v>1</v>
      </c>
      <c r="L1099" s="151">
        <f t="shared" si="157"/>
        <v>4281.45</v>
      </c>
      <c r="M1099" s="138">
        <f t="shared" si="158"/>
        <v>941.91900000000021</v>
      </c>
      <c r="N1099" s="138">
        <f t="shared" si="158"/>
        <v>1254.9653726883937</v>
      </c>
      <c r="O1099" s="138">
        <f t="shared" si="158"/>
        <v>1513.2214417744915</v>
      </c>
      <c r="P1099" s="138">
        <f t="shared" si="158"/>
        <v>630.11546448307854</v>
      </c>
      <c r="Q1099" s="776"/>
      <c r="R1099" s="725">
        <f t="shared" si="151"/>
        <v>5.4626853045507982E-2</v>
      </c>
      <c r="T1099" s="554">
        <f t="shared" si="155"/>
        <v>1071.1962896212335</v>
      </c>
      <c r="U1099" s="554">
        <v>1.4057535187092347</v>
      </c>
      <c r="V1099" s="554">
        <v>1349.3228781561859</v>
      </c>
      <c r="W1099" s="554">
        <f t="shared" si="152"/>
        <v>1376.3093357193095</v>
      </c>
    </row>
    <row r="1100" spans="1:23" x14ac:dyDescent="0.3">
      <c r="L1100" s="151"/>
      <c r="R1100" s="338"/>
      <c r="T1100" s="165">
        <f t="shared" si="155"/>
        <v>0</v>
      </c>
      <c r="U1100" s="165">
        <v>0</v>
      </c>
    </row>
    <row r="1101" spans="1:23" x14ac:dyDescent="0.3">
      <c r="A1101" s="786"/>
      <c r="B1101" s="335" t="s">
        <v>1052</v>
      </c>
      <c r="C1101" s="169">
        <f t="shared" ref="C1101:M1101" si="159">C82+C349+C492+C668+C780+C1011+C1060+C1099+C65</f>
        <v>1722891.23</v>
      </c>
      <c r="D1101" s="169">
        <f t="shared" si="159"/>
        <v>9720.4700000000012</v>
      </c>
      <c r="E1101" s="169">
        <f t="shared" si="159"/>
        <v>23724.399999999998</v>
      </c>
      <c r="F1101" s="804">
        <f t="shared" si="159"/>
        <v>1756235.7499999998</v>
      </c>
      <c r="G1101" s="169">
        <f t="shared" si="159"/>
        <v>35985</v>
      </c>
      <c r="H1101" s="169">
        <f t="shared" si="159"/>
        <v>115</v>
      </c>
      <c r="I1101" s="169">
        <f t="shared" si="159"/>
        <v>261</v>
      </c>
      <c r="J1101" s="169">
        <f t="shared" si="159"/>
        <v>36361</v>
      </c>
      <c r="K1101" s="169">
        <f t="shared" si="159"/>
        <v>21</v>
      </c>
      <c r="L1101" s="151">
        <f t="shared" si="157"/>
        <v>89910.45</v>
      </c>
      <c r="M1101" s="169">
        <f t="shared" si="159"/>
        <v>19780.298999999992</v>
      </c>
      <c r="N1101" s="169"/>
      <c r="O1101" s="169">
        <f>O82+O349+O492+O668+O780+O1011+O1060+O1099+O65</f>
        <v>36279.105766887893</v>
      </c>
      <c r="P1101" s="805">
        <f>P82+P349+P492+P668+P780+P1011+P1060+P1099+P65</f>
        <v>17453.219696653381</v>
      </c>
      <c r="Q1101" s="169">
        <f>Q82+Q349+Q492+Q668+Q780+Q1011+Q1060+Q1099+Q65</f>
        <v>13487.38340268592</v>
      </c>
      <c r="R1101" s="380">
        <f>R82+R349+R492+R668+R780+R1011+R1060+R1099+R65</f>
        <v>0.81050757231941017</v>
      </c>
      <c r="T1101" s="165">
        <f t="shared" si="155"/>
        <v>29670.473484310747</v>
      </c>
      <c r="U1101" s="165">
        <v>56.933017507723996</v>
      </c>
    </row>
    <row r="1102" spans="1:23" x14ac:dyDescent="0.3">
      <c r="R1102" s="338"/>
      <c r="T1102" s="165">
        <f t="shared" si="155"/>
        <v>0</v>
      </c>
      <c r="U1102" s="165">
        <v>56.933017507723996</v>
      </c>
    </row>
    <row r="1103" spans="1:23" x14ac:dyDescent="0.3">
      <c r="R1103" s="338"/>
      <c r="T1103" s="165">
        <f t="shared" si="155"/>
        <v>0</v>
      </c>
      <c r="U1103" s="165">
        <v>56.933017507723996</v>
      </c>
    </row>
    <row r="1104" spans="1:23" x14ac:dyDescent="0.3">
      <c r="R1104" s="338"/>
      <c r="T1104" s="165">
        <f t="shared" si="155"/>
        <v>0</v>
      </c>
      <c r="U1104" s="165">
        <v>2.8115070374184694</v>
      </c>
    </row>
    <row r="1105" spans="18:21" x14ac:dyDescent="0.3">
      <c r="R1105" s="338"/>
      <c r="T1105" s="165">
        <f t="shared" si="155"/>
        <v>0</v>
      </c>
      <c r="U1105" s="165">
        <v>2.8115070374184694</v>
      </c>
    </row>
    <row r="1106" spans="18:21" x14ac:dyDescent="0.3">
      <c r="R1106" s="338"/>
      <c r="T1106" s="165">
        <f t="shared" si="155"/>
        <v>0</v>
      </c>
      <c r="U1106" s="165">
        <v>2.8115070374184694</v>
      </c>
    </row>
    <row r="1107" spans="18:21" x14ac:dyDescent="0.3">
      <c r="R1107" s="338"/>
      <c r="T1107" s="165">
        <f t="shared" si="155"/>
        <v>0</v>
      </c>
      <c r="U1107" s="165">
        <v>0</v>
      </c>
    </row>
    <row r="1108" spans="18:21" x14ac:dyDescent="0.3">
      <c r="R1108" s="338"/>
      <c r="T1108" s="165">
        <f t="shared" si="155"/>
        <v>0</v>
      </c>
      <c r="U1108" s="165">
        <v>2.8115070374184694</v>
      </c>
    </row>
    <row r="1109" spans="18:21" x14ac:dyDescent="0.3">
      <c r="R1109" s="338"/>
      <c r="T1109" s="165">
        <f t="shared" si="155"/>
        <v>0</v>
      </c>
      <c r="U1109" s="165">
        <v>2.8115070374184694</v>
      </c>
    </row>
    <row r="1110" spans="18:21" x14ac:dyDescent="0.3">
      <c r="R1110" s="338"/>
      <c r="T1110" s="165">
        <f t="shared" si="155"/>
        <v>0</v>
      </c>
      <c r="U1110" s="165">
        <v>2.8115070374184694</v>
      </c>
    </row>
    <row r="1111" spans="18:21" x14ac:dyDescent="0.3">
      <c r="R1111" s="338"/>
      <c r="T1111" s="165">
        <f t="shared" si="155"/>
        <v>0</v>
      </c>
      <c r="U1111" s="165">
        <v>0</v>
      </c>
    </row>
    <row r="1112" spans="18:21" x14ac:dyDescent="0.3">
      <c r="R1112" s="338"/>
      <c r="T1112" s="165">
        <f t="shared" si="155"/>
        <v>0</v>
      </c>
      <c r="U1112" s="165">
        <v>0</v>
      </c>
    </row>
    <row r="1113" spans="18:21" x14ac:dyDescent="0.3">
      <c r="R1113" s="338"/>
      <c r="T1113" s="165">
        <f t="shared" si="155"/>
        <v>0</v>
      </c>
      <c r="U1113" s="165">
        <v>0</v>
      </c>
    </row>
    <row r="1114" spans="18:21" x14ac:dyDescent="0.3">
      <c r="R1114" s="338"/>
      <c r="T1114" s="165">
        <f t="shared" si="155"/>
        <v>0</v>
      </c>
      <c r="U1114" s="165">
        <v>0</v>
      </c>
    </row>
    <row r="1115" spans="18:21" x14ac:dyDescent="0.3">
      <c r="R1115" s="338"/>
      <c r="T1115" s="165">
        <f t="shared" si="155"/>
        <v>0</v>
      </c>
      <c r="U1115" s="165">
        <v>0</v>
      </c>
    </row>
    <row r="1116" spans="18:21" x14ac:dyDescent="0.3">
      <c r="R1116" s="338"/>
      <c r="T1116" s="165">
        <f t="shared" si="155"/>
        <v>0</v>
      </c>
      <c r="U1116" s="165">
        <v>0</v>
      </c>
    </row>
    <row r="1117" spans="18:21" x14ac:dyDescent="0.3">
      <c r="R1117" s="338"/>
      <c r="T1117" s="165">
        <f t="shared" si="155"/>
        <v>0</v>
      </c>
      <c r="U1117" s="165">
        <v>0</v>
      </c>
    </row>
    <row r="1118" spans="18:21" x14ac:dyDescent="0.3">
      <c r="R1118" s="338"/>
      <c r="T1118" s="165">
        <f t="shared" si="155"/>
        <v>0</v>
      </c>
      <c r="U1118" s="165">
        <v>3.162945417095778</v>
      </c>
    </row>
    <row r="1119" spans="18:21" x14ac:dyDescent="0.3">
      <c r="R1119" s="338"/>
      <c r="T1119" s="165">
        <f t="shared" si="155"/>
        <v>0</v>
      </c>
      <c r="U1119" s="165">
        <v>49.904249914177825</v>
      </c>
    </row>
    <row r="1120" spans="18:21" x14ac:dyDescent="0.3">
      <c r="R1120" s="338"/>
      <c r="T1120" s="165">
        <f t="shared" si="155"/>
        <v>0</v>
      </c>
      <c r="U1120" s="165">
        <v>75.910690010298666</v>
      </c>
    </row>
    <row r="1121" spans="18:21" x14ac:dyDescent="0.3">
      <c r="R1121" s="338"/>
      <c r="T1121" s="165">
        <f t="shared" si="155"/>
        <v>0</v>
      </c>
      <c r="U1121" s="165">
        <v>126.51781668383111</v>
      </c>
    </row>
    <row r="1122" spans="18:21" x14ac:dyDescent="0.3">
      <c r="R1122" s="338"/>
      <c r="T1122" s="165">
        <f t="shared" si="155"/>
        <v>0</v>
      </c>
      <c r="U1122" s="165">
        <v>88.562471678681788</v>
      </c>
    </row>
    <row r="1123" spans="18:21" x14ac:dyDescent="0.3">
      <c r="R1123" s="338"/>
      <c r="T1123" s="165">
        <f t="shared" si="155"/>
        <v>0</v>
      </c>
      <c r="U1123" s="165">
        <v>63.961785101270181</v>
      </c>
    </row>
    <row r="1124" spans="18:21" x14ac:dyDescent="0.3">
      <c r="R1124" s="338"/>
      <c r="T1124" s="165">
        <f t="shared" si="155"/>
        <v>0</v>
      </c>
      <c r="U1124" s="165">
        <v>50.607126673532449</v>
      </c>
    </row>
    <row r="1125" spans="18:21" x14ac:dyDescent="0.3">
      <c r="R1125" s="338"/>
      <c r="T1125" s="165">
        <f t="shared" si="155"/>
        <v>0</v>
      </c>
      <c r="U1125" s="165">
        <v>63.258908341915557</v>
      </c>
    </row>
    <row r="1126" spans="18:21" x14ac:dyDescent="0.3">
      <c r="R1126" s="338"/>
      <c r="T1126" s="165">
        <f t="shared" si="155"/>
        <v>0</v>
      </c>
      <c r="U1126" s="165">
        <v>25.655001716443532</v>
      </c>
    </row>
    <row r="1127" spans="18:21" x14ac:dyDescent="0.3">
      <c r="R1127" s="338"/>
      <c r="T1127" s="165">
        <f t="shared" si="155"/>
        <v>0</v>
      </c>
      <c r="U1127" s="165">
        <v>50.607126673532449</v>
      </c>
    </row>
    <row r="1128" spans="18:21" x14ac:dyDescent="0.3">
      <c r="R1128" s="338"/>
      <c r="T1128" s="165">
        <f t="shared" si="155"/>
        <v>0</v>
      </c>
      <c r="U1128" s="165">
        <v>36.901029866117412</v>
      </c>
    </row>
    <row r="1129" spans="18:21" x14ac:dyDescent="0.3">
      <c r="R1129" s="338"/>
      <c r="T1129" s="165">
        <f t="shared" si="155"/>
        <v>0</v>
      </c>
      <c r="U1129" s="165">
        <v>35.495276347408172</v>
      </c>
    </row>
    <row r="1130" spans="18:21" x14ac:dyDescent="0.3">
      <c r="R1130" s="338"/>
      <c r="T1130" s="165">
        <f t="shared" si="155"/>
        <v>0</v>
      </c>
      <c r="U1130" s="165">
        <v>8.4961483007209058</v>
      </c>
    </row>
    <row r="1131" spans="18:21" x14ac:dyDescent="0.3">
      <c r="R1131" s="338"/>
      <c r="T1131" s="165">
        <f t="shared" si="155"/>
        <v>0</v>
      </c>
      <c r="U1131" s="165">
        <v>25.303563336766224</v>
      </c>
    </row>
    <row r="1132" spans="18:21" x14ac:dyDescent="0.3">
      <c r="R1132" s="338"/>
      <c r="T1132" s="165">
        <f t="shared" si="155"/>
        <v>0</v>
      </c>
      <c r="U1132" s="165">
        <v>88.211033299004484</v>
      </c>
    </row>
    <row r="1133" spans="18:21" x14ac:dyDescent="0.3">
      <c r="R1133" s="338"/>
      <c r="T1133" s="165">
        <f t="shared" si="155"/>
        <v>0</v>
      </c>
      <c r="U1133" s="165">
        <v>25.303563336766224</v>
      </c>
    </row>
    <row r="1134" spans="18:21" x14ac:dyDescent="0.3">
      <c r="R1134" s="338"/>
      <c r="T1134" s="165">
        <f t="shared" si="155"/>
        <v>0</v>
      </c>
      <c r="U1134" s="165">
        <v>88.211033299004484</v>
      </c>
    </row>
    <row r="1135" spans="18:21" x14ac:dyDescent="0.3">
      <c r="R1135" s="338"/>
      <c r="T1135" s="165">
        <f t="shared" si="155"/>
        <v>0</v>
      </c>
      <c r="U1135" s="165">
        <v>113.1631582560934</v>
      </c>
    </row>
    <row r="1136" spans="18:21" x14ac:dyDescent="0.3">
      <c r="R1136" s="338"/>
      <c r="T1136" s="165">
        <f t="shared" si="155"/>
        <v>0</v>
      </c>
      <c r="U1136" s="165">
        <v>67.476168898043255</v>
      </c>
    </row>
    <row r="1137" spans="1:22" x14ac:dyDescent="0.3">
      <c r="R1137" s="338"/>
      <c r="T1137" s="165">
        <f t="shared" si="155"/>
        <v>0</v>
      </c>
      <c r="U1137" s="165">
        <v>113.86603501544799</v>
      </c>
    </row>
    <row r="1138" spans="1:22" x14ac:dyDescent="0.3">
      <c r="R1138" s="338"/>
      <c r="T1138" s="165">
        <f t="shared" si="155"/>
        <v>0</v>
      </c>
      <c r="U1138" s="165">
        <v>67.476168898043255</v>
      </c>
    </row>
    <row r="1139" spans="1:22" x14ac:dyDescent="0.3">
      <c r="R1139" s="338"/>
      <c r="T1139" s="165">
        <f t="shared" si="155"/>
        <v>0</v>
      </c>
      <c r="U1139" s="165">
        <v>34.440961208376251</v>
      </c>
    </row>
    <row r="1140" spans="1:22" x14ac:dyDescent="0.3">
      <c r="R1140" s="338"/>
      <c r="T1140" s="165">
        <f t="shared" si="155"/>
        <v>0</v>
      </c>
      <c r="U1140" s="165">
        <v>14.057535187092347</v>
      </c>
    </row>
    <row r="1141" spans="1:22" s="320" customFormat="1" x14ac:dyDescent="0.3">
      <c r="A1141" s="252"/>
      <c r="B1141" s="321"/>
      <c r="C1141" s="146"/>
      <c r="D1141" s="146"/>
      <c r="E1141" s="146"/>
      <c r="F1141" s="146"/>
      <c r="G1141" s="146"/>
      <c r="H1141" s="146"/>
      <c r="I1141" s="146"/>
      <c r="J1141" s="146"/>
      <c r="K1141" s="146"/>
      <c r="L1141" s="146"/>
      <c r="M1141" s="146"/>
      <c r="N1141" s="146"/>
      <c r="O1141" s="146"/>
      <c r="P1141" s="165"/>
      <c r="Q1141" s="165"/>
      <c r="R1141" s="338"/>
    </row>
    <row r="1142" spans="1:22" x14ac:dyDescent="0.3">
      <c r="R1142" s="338"/>
    </row>
    <row r="1143" spans="1:22" x14ac:dyDescent="0.3">
      <c r="R1143" s="338"/>
      <c r="S1143" s="800">
        <f>P1143*1.7</f>
        <v>0</v>
      </c>
      <c r="T1143" s="800">
        <v>34.473197200774692</v>
      </c>
      <c r="U1143" s="800">
        <v>36.192619354838705</v>
      </c>
      <c r="V1143" s="800">
        <v>12.440542285345384</v>
      </c>
    </row>
    <row r="1144" spans="1:22" x14ac:dyDescent="0.3">
      <c r="R1144" s="338"/>
      <c r="S1144" s="800">
        <f t="shared" ref="S1144:S1170" si="160">P1144*1.7</f>
        <v>0</v>
      </c>
      <c r="T1144" s="800">
        <v>51.709795801162045</v>
      </c>
      <c r="U1144" s="800">
        <v>54.288929032258061</v>
      </c>
      <c r="V1144" s="800">
        <v>18.660813428018077</v>
      </c>
    </row>
    <row r="1145" spans="1:22" x14ac:dyDescent="0.3">
      <c r="R1145" s="338"/>
      <c r="S1145" s="800">
        <f t="shared" si="160"/>
        <v>0</v>
      </c>
      <c r="T1145" s="800">
        <v>53.325726919948359</v>
      </c>
      <c r="U1145" s="800">
        <v>55.985458064516131</v>
      </c>
      <c r="V1145" s="800">
        <v>19.243963847643641</v>
      </c>
    </row>
    <row r="1146" spans="1:22" x14ac:dyDescent="0.3">
      <c r="R1146" s="338"/>
      <c r="S1146" s="800">
        <f t="shared" si="160"/>
        <v>0</v>
      </c>
      <c r="T1146" s="800">
        <v>58.173520276307293</v>
      </c>
      <c r="U1146" s="800">
        <v>61.075045161290312</v>
      </c>
      <c r="V1146" s="800">
        <v>20.993415106520334</v>
      </c>
    </row>
    <row r="1147" spans="1:22" x14ac:dyDescent="0.3">
      <c r="R1147" s="338"/>
      <c r="S1147" s="800">
        <f t="shared" si="160"/>
        <v>0</v>
      </c>
      <c r="T1147" s="800">
        <v>29.62540384441575</v>
      </c>
      <c r="U1147" s="800">
        <v>31.103032258064516</v>
      </c>
      <c r="V1147" s="800">
        <v>10.691091026468689</v>
      </c>
    </row>
    <row r="1148" spans="1:22" x14ac:dyDescent="0.3">
      <c r="R1148" s="338"/>
      <c r="S1148" s="800">
        <f t="shared" si="160"/>
        <v>0</v>
      </c>
      <c r="T1148" s="800">
        <v>58.173520276307293</v>
      </c>
      <c r="U1148" s="800">
        <v>61.075045161290312</v>
      </c>
      <c r="V1148" s="800">
        <v>20.993415106520334</v>
      </c>
    </row>
    <row r="1149" spans="1:22" x14ac:dyDescent="0.3">
      <c r="R1149" s="338"/>
      <c r="S1149" s="800">
        <f t="shared" si="160"/>
        <v>0</v>
      </c>
      <c r="T1149" s="800">
        <v>64.637244751452542</v>
      </c>
      <c r="U1149" s="800">
        <v>67.861161290322585</v>
      </c>
      <c r="V1149" s="800">
        <v>23.326016785022595</v>
      </c>
    </row>
    <row r="1150" spans="1:22" x14ac:dyDescent="0.3">
      <c r="R1150" s="338"/>
      <c r="S1150" s="800">
        <f t="shared" si="160"/>
        <v>0</v>
      </c>
      <c r="T1150" s="800">
        <v>64.637244751452542</v>
      </c>
      <c r="U1150" s="800">
        <v>67.861161290322585</v>
      </c>
      <c r="V1150" s="800">
        <v>23.326016785022595</v>
      </c>
    </row>
    <row r="1151" spans="1:22" x14ac:dyDescent="0.3">
      <c r="R1151" s="338"/>
      <c r="S1151" s="800">
        <f t="shared" si="160"/>
        <v>0</v>
      </c>
      <c r="T1151" s="800">
        <v>21.545748250484188</v>
      </c>
      <c r="U1151" s="800">
        <v>22.620387096774191</v>
      </c>
      <c r="V1151" s="800">
        <v>7.775338928340866</v>
      </c>
    </row>
    <row r="1152" spans="1:22" x14ac:dyDescent="0.3">
      <c r="R1152" s="338"/>
      <c r="S1152" s="800">
        <f t="shared" si="160"/>
        <v>0</v>
      </c>
      <c r="T1152" s="800">
        <v>42.014209088444161</v>
      </c>
      <c r="U1152" s="800">
        <v>44.109754838709677</v>
      </c>
      <c r="V1152" s="800">
        <v>15.161910910264687</v>
      </c>
    </row>
    <row r="1153" spans="18:22" x14ac:dyDescent="0.3">
      <c r="R1153" s="338"/>
      <c r="S1153" s="800">
        <f t="shared" si="160"/>
        <v>0</v>
      </c>
      <c r="T1153" s="800">
        <v>27.470829019367333</v>
      </c>
      <c r="U1153" s="800">
        <v>28.840993548387097</v>
      </c>
      <c r="V1153" s="800">
        <v>9.9135571336346029</v>
      </c>
    </row>
    <row r="1154" spans="18:22" x14ac:dyDescent="0.3">
      <c r="R1154" s="338"/>
      <c r="S1154" s="800">
        <f t="shared" si="160"/>
        <v>0</v>
      </c>
      <c r="T1154" s="800">
        <v>37.705059438347327</v>
      </c>
      <c r="U1154" s="800">
        <v>39.585677419354838</v>
      </c>
      <c r="V1154" s="800">
        <v>13.606843124596514</v>
      </c>
    </row>
    <row r="1155" spans="18:22" x14ac:dyDescent="0.3">
      <c r="R1155" s="338"/>
      <c r="S1155" s="800">
        <f t="shared" si="160"/>
        <v>0</v>
      </c>
      <c r="T1155" s="800">
        <v>40.936921675919955</v>
      </c>
      <c r="U1155" s="800">
        <v>42.97873548387097</v>
      </c>
      <c r="V1155" s="800">
        <v>14.773143963847644</v>
      </c>
    </row>
    <row r="1156" spans="18:22" x14ac:dyDescent="0.3">
      <c r="R1156" s="338"/>
      <c r="S1156" s="800">
        <f t="shared" si="160"/>
        <v>0</v>
      </c>
      <c r="T1156" s="800">
        <v>38.782346850871534</v>
      </c>
      <c r="U1156" s="800">
        <v>40.716696774193544</v>
      </c>
      <c r="V1156" s="800">
        <v>13.995610071013557</v>
      </c>
    </row>
    <row r="1157" spans="18:22" x14ac:dyDescent="0.3">
      <c r="R1157" s="338"/>
      <c r="S1157" s="800">
        <f t="shared" si="160"/>
        <v>0</v>
      </c>
      <c r="T1157" s="800">
        <v>40.398277969657848</v>
      </c>
      <c r="U1157" s="800">
        <v>42.413225806451607</v>
      </c>
      <c r="V1157" s="800">
        <v>14.578760490639123</v>
      </c>
    </row>
    <row r="1158" spans="18:22" x14ac:dyDescent="0.3">
      <c r="R1158" s="338"/>
      <c r="S1158" s="800">
        <f t="shared" si="160"/>
        <v>0</v>
      </c>
      <c r="T1158" s="800">
        <v>30.164047550677857</v>
      </c>
      <c r="U1158" s="800">
        <v>31.668541935483873</v>
      </c>
      <c r="V1158" s="800">
        <v>10.88547449967721</v>
      </c>
    </row>
    <row r="1159" spans="18:22" x14ac:dyDescent="0.3">
      <c r="R1159" s="338"/>
      <c r="S1159" s="800">
        <f t="shared" si="160"/>
        <v>0</v>
      </c>
      <c r="T1159" s="800">
        <v>21.545748250484188</v>
      </c>
      <c r="U1159" s="800">
        <v>22.620387096774191</v>
      </c>
      <c r="V1159" s="800">
        <v>7.775338928340866</v>
      </c>
    </row>
    <row r="1160" spans="18:22" x14ac:dyDescent="0.3">
      <c r="R1160" s="338"/>
      <c r="S1160" s="800">
        <f t="shared" si="160"/>
        <v>0</v>
      </c>
      <c r="T1160" s="800">
        <v>25.854897900581022</v>
      </c>
      <c r="U1160" s="800">
        <v>27.14446451612903</v>
      </c>
      <c r="V1160" s="800">
        <v>9.3304067140090385</v>
      </c>
    </row>
    <row r="1161" spans="18:22" x14ac:dyDescent="0.3">
      <c r="R1161" s="338"/>
      <c r="S1161" s="800">
        <f t="shared" si="160"/>
        <v>0</v>
      </c>
      <c r="T1161" s="800">
        <v>0</v>
      </c>
      <c r="U1161" s="800">
        <v>0</v>
      </c>
      <c r="V1161" s="800">
        <v>0</v>
      </c>
    </row>
    <row r="1162" spans="18:22" x14ac:dyDescent="0.3">
      <c r="R1162" s="338"/>
      <c r="S1162" s="800">
        <f t="shared" si="160"/>
        <v>0</v>
      </c>
      <c r="T1162" s="800">
        <v>4.3091496500968365</v>
      </c>
      <c r="U1162" s="800">
        <v>4.5240774193548381</v>
      </c>
      <c r="V1162" s="800">
        <v>1.5550677856681729</v>
      </c>
    </row>
    <row r="1163" spans="18:22" x14ac:dyDescent="0.3">
      <c r="R1163" s="338"/>
      <c r="S1163" s="800">
        <f t="shared" si="160"/>
        <v>0</v>
      </c>
      <c r="T1163" s="800">
        <v>4.3091496500968365</v>
      </c>
      <c r="U1163" s="800">
        <v>4.5240774193548381</v>
      </c>
      <c r="V1163" s="800">
        <v>1.5550677856681729</v>
      </c>
    </row>
    <row r="1164" spans="18:22" x14ac:dyDescent="0.3">
      <c r="R1164" s="338"/>
      <c r="S1164" s="800">
        <f t="shared" si="160"/>
        <v>0</v>
      </c>
      <c r="T1164" s="800">
        <v>7.5410118876694643</v>
      </c>
      <c r="U1164" s="800">
        <v>7.9171354838709682</v>
      </c>
      <c r="V1164" s="800">
        <v>2.7213686249193025</v>
      </c>
    </row>
    <row r="1165" spans="18:22" x14ac:dyDescent="0.3">
      <c r="R1165" s="338"/>
      <c r="S1165" s="800">
        <f t="shared" si="160"/>
        <v>0</v>
      </c>
      <c r="T1165" s="800">
        <v>7.0023681814073591</v>
      </c>
      <c r="U1165" s="800">
        <v>7.3516258064516125</v>
      </c>
      <c r="V1165" s="800">
        <v>2.5269851517107811</v>
      </c>
    </row>
    <row r="1166" spans="18:22" x14ac:dyDescent="0.3">
      <c r="R1166" s="338"/>
      <c r="S1166" s="800">
        <f t="shared" si="160"/>
        <v>0</v>
      </c>
      <c r="T1166" s="800">
        <v>43.091496500968375</v>
      </c>
      <c r="U1166" s="800">
        <v>45.240774193548383</v>
      </c>
      <c r="V1166" s="800">
        <v>15.550677856681732</v>
      </c>
    </row>
    <row r="1167" spans="18:22" x14ac:dyDescent="0.3">
      <c r="R1167" s="338"/>
      <c r="S1167" s="800">
        <f t="shared" si="160"/>
        <v>0</v>
      </c>
      <c r="T1167" s="800">
        <v>21.545748250484188</v>
      </c>
      <c r="U1167" s="800">
        <v>22.620387096774191</v>
      </c>
      <c r="V1167" s="800">
        <v>7.775338928340866</v>
      </c>
    </row>
    <row r="1168" spans="18:22" x14ac:dyDescent="0.3">
      <c r="R1168" s="338"/>
      <c r="S1168" s="800">
        <f t="shared" si="160"/>
        <v>0</v>
      </c>
      <c r="T1168" s="800">
        <v>1.0772874125242091</v>
      </c>
      <c r="U1168" s="800">
        <v>1.1310193548387095</v>
      </c>
      <c r="V1168" s="800">
        <v>0.38876694641704324</v>
      </c>
    </row>
    <row r="1169" spans="18:22" x14ac:dyDescent="0.3">
      <c r="R1169" s="338"/>
      <c r="S1169" s="800">
        <f t="shared" si="160"/>
        <v>0</v>
      </c>
      <c r="T1169" s="800">
        <v>2.1545748250484182</v>
      </c>
      <c r="U1169" s="800">
        <v>2.262038709677419</v>
      </c>
      <c r="V1169" s="800">
        <v>0.77753389283408647</v>
      </c>
    </row>
    <row r="1170" spans="18:22" x14ac:dyDescent="0.3">
      <c r="R1170" s="338"/>
      <c r="S1170" s="800">
        <f t="shared" si="160"/>
        <v>0</v>
      </c>
      <c r="T1170" s="800">
        <v>2.1545748250484182</v>
      </c>
      <c r="U1170" s="800">
        <v>2.262038709677419</v>
      </c>
      <c r="V1170" s="800">
        <v>0.77753389283408647</v>
      </c>
    </row>
    <row r="1171" spans="18:22" x14ac:dyDescent="0.3">
      <c r="R1171" s="338"/>
    </row>
    <row r="1172" spans="18:22" x14ac:dyDescent="0.3">
      <c r="R1172" s="338"/>
    </row>
    <row r="1173" spans="18:22" x14ac:dyDescent="0.3">
      <c r="R1173" s="338"/>
    </row>
    <row r="1174" spans="18:22" x14ac:dyDescent="0.3">
      <c r="R1174" s="338"/>
    </row>
    <row r="1175" spans="18:22" x14ac:dyDescent="0.3">
      <c r="R1175" s="338"/>
    </row>
    <row r="1176" spans="18:22" x14ac:dyDescent="0.3">
      <c r="R1176" s="338"/>
    </row>
    <row r="1177" spans="18:22" x14ac:dyDescent="0.3">
      <c r="R1177" s="338"/>
    </row>
    <row r="1178" spans="18:22" x14ac:dyDescent="0.3">
      <c r="R1178" s="338"/>
    </row>
    <row r="1179" spans="18:22" x14ac:dyDescent="0.3">
      <c r="R1179" s="338"/>
    </row>
    <row r="1180" spans="18:22" x14ac:dyDescent="0.3">
      <c r="R1180" s="338"/>
    </row>
    <row r="1181" spans="18:22" ht="15" customHeight="1" x14ac:dyDescent="0.3">
      <c r="R1181" s="338"/>
    </row>
    <row r="1182" spans="18:22" x14ac:dyDescent="0.3">
      <c r="R1182" s="338"/>
    </row>
    <row r="1185" spans="1:18" s="320" customFormat="1" x14ac:dyDescent="0.3">
      <c r="A1185" s="252"/>
      <c r="B1185" s="321"/>
      <c r="C1185" s="146"/>
      <c r="D1185" s="146"/>
      <c r="E1185" s="146"/>
      <c r="F1185" s="146"/>
      <c r="G1185" s="146"/>
      <c r="H1185" s="146"/>
      <c r="I1185" s="146"/>
      <c r="J1185" s="146"/>
      <c r="K1185" s="146"/>
      <c r="L1185" s="146"/>
      <c r="M1185" s="146"/>
      <c r="N1185" s="146"/>
      <c r="O1185" s="146"/>
      <c r="P1185" s="165"/>
      <c r="Q1185" s="165"/>
      <c r="R1185" s="337"/>
    </row>
    <row r="1187" spans="1:18" s="320" customFormat="1" x14ac:dyDescent="0.3">
      <c r="A1187" s="252"/>
      <c r="B1187" s="321"/>
      <c r="C1187" s="146"/>
      <c r="D1187" s="146"/>
      <c r="E1187" s="146"/>
      <c r="F1187" s="146"/>
      <c r="G1187" s="146"/>
      <c r="H1187" s="146"/>
      <c r="I1187" s="146"/>
      <c r="J1187" s="146"/>
      <c r="K1187" s="146"/>
      <c r="L1187" s="146"/>
      <c r="M1187" s="146"/>
      <c r="N1187" s="146"/>
      <c r="O1187" s="146"/>
      <c r="P1187" s="165"/>
      <c r="Q1187" s="165"/>
      <c r="R1187" s="337"/>
    </row>
  </sheetData>
  <phoneticPr fontId="0" type="noConversion"/>
  <pageMargins left="0.75" right="0.75" top="1" bottom="1" header="0.5" footer="0.5"/>
  <pageSetup paperSize="9" scale="64" orientation="landscape" r:id="rId1"/>
  <headerFooter alignWithMargins="0"/>
  <rowBreaks count="3" manualBreakCount="3">
    <brk id="346" max="17" man="1"/>
    <brk id="569" max="17" man="1"/>
    <brk id="70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87"/>
  <sheetViews>
    <sheetView view="pageBreakPreview" zoomScale="60" zoomScaleNormal="85" workbookViewId="0">
      <pane ySplit="1430" topLeftCell="A646" activePane="bottomLeft"/>
      <selection activeCell="K1" sqref="K1:K65536"/>
      <selection pane="bottomLeft" activeCell="K494" sqref="K494:K667"/>
    </sheetView>
  </sheetViews>
  <sheetFormatPr defaultColWidth="9.1796875" defaultRowHeight="14" x14ac:dyDescent="0.3"/>
  <cols>
    <col min="1" max="1" width="9.26953125" style="252" bestFit="1" customWidth="1"/>
    <col min="2" max="2" width="26.26953125" style="761" customWidth="1"/>
    <col min="3" max="6" width="13.7265625" style="165" customWidth="1"/>
    <col min="7" max="7" width="12" style="165" bestFit="1" customWidth="1"/>
    <col min="8" max="9" width="11.7265625" style="165" customWidth="1"/>
    <col min="10" max="10" width="12" style="165" bestFit="1" customWidth="1"/>
    <col min="11" max="11" width="9.453125" style="165" bestFit="1" customWidth="1"/>
    <col min="12" max="12" width="12.54296875" style="165" customWidth="1"/>
    <col min="13" max="14" width="12.26953125" style="165" bestFit="1" customWidth="1"/>
    <col min="15" max="15" width="12" style="165" customWidth="1"/>
    <col min="16" max="16" width="15" style="337" customWidth="1"/>
    <col min="17" max="19" width="9.26953125" style="165" hidden="1" customWidth="1"/>
    <col min="20" max="20" width="3.453125" style="165" customWidth="1"/>
    <col min="21" max="23" width="9.26953125" style="165" bestFit="1" customWidth="1"/>
    <col min="24" max="24" width="9.81640625" style="165" bestFit="1" customWidth="1"/>
    <col min="25" max="16384" width="9.1796875" style="165"/>
  </cols>
  <sheetData>
    <row r="1" spans="1:21" x14ac:dyDescent="0.3">
      <c r="A1" s="786" t="s">
        <v>1026</v>
      </c>
      <c r="B1" s="321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68"/>
      <c r="P1" s="798"/>
    </row>
    <row r="2" spans="1:21" ht="14.25" customHeight="1" x14ac:dyDescent="0.3">
      <c r="B2" s="777" t="s">
        <v>1054</v>
      </c>
      <c r="C2" s="770"/>
      <c r="D2" s="770"/>
      <c r="E2" s="770"/>
      <c r="F2" s="770"/>
      <c r="G2" s="770"/>
      <c r="H2" s="770"/>
      <c r="I2" s="770"/>
      <c r="J2" s="770"/>
      <c r="K2" s="806"/>
      <c r="L2" s="806"/>
      <c r="M2" s="770"/>
      <c r="N2" s="770"/>
      <c r="O2" s="770">
        <v>161.19999999999999</v>
      </c>
      <c r="P2" s="771"/>
    </row>
    <row r="3" spans="1:21" s="252" customFormat="1" ht="75" customHeight="1" x14ac:dyDescent="0.3">
      <c r="A3" s="158" t="s">
        <v>970</v>
      </c>
      <c r="B3" s="158" t="s">
        <v>1056</v>
      </c>
      <c r="C3" s="148" t="s">
        <v>971</v>
      </c>
      <c r="D3" s="148" t="s">
        <v>1006</v>
      </c>
      <c r="E3" s="148" t="s">
        <v>1007</v>
      </c>
      <c r="F3" s="148" t="s">
        <v>971</v>
      </c>
      <c r="G3" s="148" t="s">
        <v>983</v>
      </c>
      <c r="H3" s="730" t="s">
        <v>2132</v>
      </c>
      <c r="I3" s="730" t="s">
        <v>2133</v>
      </c>
      <c r="J3" s="148" t="s">
        <v>2136</v>
      </c>
      <c r="K3" s="148" t="s">
        <v>1027</v>
      </c>
      <c r="L3" s="148" t="s">
        <v>974</v>
      </c>
      <c r="M3" s="148" t="s">
        <v>975</v>
      </c>
      <c r="N3" s="148" t="s">
        <v>976</v>
      </c>
      <c r="O3" s="820" t="s">
        <v>977</v>
      </c>
      <c r="P3" s="369" t="s">
        <v>1028</v>
      </c>
    </row>
    <row r="4" spans="1:21" s="252" customFormat="1" x14ac:dyDescent="0.3">
      <c r="A4" s="252">
        <v>1</v>
      </c>
      <c r="B4" s="324">
        <v>2</v>
      </c>
      <c r="C4" s="152">
        <v>3</v>
      </c>
      <c r="D4" s="152">
        <v>4</v>
      </c>
      <c r="E4" s="152">
        <v>5</v>
      </c>
      <c r="F4" s="152"/>
      <c r="G4" s="152">
        <v>6</v>
      </c>
      <c r="H4" s="152"/>
      <c r="I4" s="152"/>
      <c r="J4" s="152"/>
      <c r="K4" s="152">
        <v>7</v>
      </c>
      <c r="L4" s="152">
        <v>8</v>
      </c>
      <c r="M4" s="152">
        <v>9</v>
      </c>
      <c r="N4" s="152">
        <v>10</v>
      </c>
      <c r="O4" s="365">
        <v>11</v>
      </c>
      <c r="P4" s="807">
        <v>12</v>
      </c>
    </row>
    <row r="5" spans="1:21" x14ac:dyDescent="0.3">
      <c r="A5" s="335" t="s">
        <v>1064</v>
      </c>
      <c r="B5" s="321"/>
      <c r="C5" s="146"/>
      <c r="D5" s="146"/>
      <c r="E5" s="146"/>
      <c r="F5" s="146"/>
      <c r="G5" s="146"/>
      <c r="H5" s="146"/>
      <c r="I5" s="146"/>
      <c r="J5" s="146"/>
      <c r="K5" s="146"/>
      <c r="L5" s="151"/>
      <c r="M5" s="151"/>
      <c r="N5" s="151"/>
      <c r="O5" s="808"/>
      <c r="P5" s="809"/>
    </row>
    <row r="6" spans="1:21" x14ac:dyDescent="0.3">
      <c r="A6" s="158">
        <v>1</v>
      </c>
      <c r="B6" s="321" t="s">
        <v>1065</v>
      </c>
      <c r="C6" s="150">
        <v>9570.0499999999993</v>
      </c>
      <c r="D6" s="150"/>
      <c r="E6" s="150"/>
      <c r="F6" s="146">
        <f>C6+D6+E6</f>
        <v>9570.0499999999993</v>
      </c>
      <c r="G6" s="146">
        <v>140</v>
      </c>
      <c r="H6" s="146"/>
      <c r="I6" s="146"/>
      <c r="J6" s="146">
        <f>G6+H6+I6</f>
        <v>140</v>
      </c>
      <c r="K6" s="863">
        <f>5/5171*J6</f>
        <v>0.13537033455811256</v>
      </c>
      <c r="L6" s="734">
        <f>K6*4281.45</f>
        <v>579.58131889383105</v>
      </c>
      <c r="M6" s="151">
        <f>L6*0.22</f>
        <v>127.50789015664283</v>
      </c>
      <c r="N6" s="151">
        <v>219.19164571649586</v>
      </c>
      <c r="O6" s="808">
        <v>29.654570048309171</v>
      </c>
      <c r="P6" s="374">
        <f t="shared" ref="P6:P68" si="0">(O6+N6+M6+L6)/F6</f>
        <v>9.9888237241736358E-2</v>
      </c>
      <c r="Q6" s="165" t="s">
        <v>452</v>
      </c>
      <c r="U6" s="165">
        <f>P6*100/O6</f>
        <v>0.33683926989672114</v>
      </c>
    </row>
    <row r="7" spans="1:21" x14ac:dyDescent="0.3">
      <c r="A7" s="158">
        <v>2</v>
      </c>
      <c r="B7" s="321" t="s">
        <v>1066</v>
      </c>
      <c r="C7" s="146">
        <v>4259.1400000000003</v>
      </c>
      <c r="D7" s="146"/>
      <c r="E7" s="146"/>
      <c r="F7" s="146">
        <f t="shared" ref="F7:F75" si="1">C7+D7+E7</f>
        <v>4259.1400000000003</v>
      </c>
      <c r="G7" s="146">
        <v>71</v>
      </c>
      <c r="H7" s="146"/>
      <c r="I7" s="146"/>
      <c r="J7" s="146">
        <f t="shared" ref="J7:J75" si="2">G7+H7+I7</f>
        <v>71</v>
      </c>
      <c r="K7" s="863">
        <f t="shared" ref="K7:K64" si="3">5/5171*J7</f>
        <v>6.8652098240185658E-2</v>
      </c>
      <c r="L7" s="734">
        <f t="shared" ref="L7:L70" si="4">K7*4281.45</f>
        <v>293.93052601044286</v>
      </c>
      <c r="M7" s="151">
        <f t="shared" ref="M7:M68" si="5">L7*0.22</f>
        <v>64.66471572229743</v>
      </c>
      <c r="N7" s="151">
        <v>111.16147747050861</v>
      </c>
      <c r="O7" s="808">
        <v>15.039103381642509</v>
      </c>
      <c r="P7" s="374">
        <f t="shared" si="0"/>
        <v>0.11382481500605554</v>
      </c>
      <c r="Q7" s="165" t="s">
        <v>950</v>
      </c>
    </row>
    <row r="8" spans="1:21" x14ac:dyDescent="0.3">
      <c r="A8" s="158">
        <v>3</v>
      </c>
      <c r="B8" s="321" t="s">
        <v>1067</v>
      </c>
      <c r="C8" s="146">
        <v>8696.41</v>
      </c>
      <c r="D8" s="146"/>
      <c r="E8" s="146"/>
      <c r="F8" s="146">
        <f t="shared" si="1"/>
        <v>8696.41</v>
      </c>
      <c r="G8" s="146">
        <v>145</v>
      </c>
      <c r="H8" s="146"/>
      <c r="I8" s="146"/>
      <c r="J8" s="146">
        <f t="shared" si="2"/>
        <v>145</v>
      </c>
      <c r="K8" s="863">
        <f t="shared" si="3"/>
        <v>0.14020498936375944</v>
      </c>
      <c r="L8" s="734">
        <f t="shared" si="4"/>
        <v>600.28065171146784</v>
      </c>
      <c r="M8" s="151">
        <f t="shared" si="5"/>
        <v>132.06174337652291</v>
      </c>
      <c r="N8" s="151">
        <v>227.01991877779932</v>
      </c>
      <c r="O8" s="808">
        <v>30.713661835748788</v>
      </c>
      <c r="P8" s="374">
        <f t="shared" si="0"/>
        <v>0.11384881528142519</v>
      </c>
    </row>
    <row r="9" spans="1:21" x14ac:dyDescent="0.3">
      <c r="A9" s="158">
        <v>4</v>
      </c>
      <c r="B9" s="321" t="s">
        <v>1068</v>
      </c>
      <c r="C9" s="146">
        <v>2719.72</v>
      </c>
      <c r="D9" s="146"/>
      <c r="E9" s="146"/>
      <c r="F9" s="146">
        <f t="shared" si="1"/>
        <v>2719.72</v>
      </c>
      <c r="G9" s="146">
        <v>50</v>
      </c>
      <c r="H9" s="146"/>
      <c r="I9" s="146"/>
      <c r="J9" s="146">
        <f t="shared" si="2"/>
        <v>50</v>
      </c>
      <c r="K9" s="863">
        <f t="shared" si="3"/>
        <v>4.834654805646877E-2</v>
      </c>
      <c r="L9" s="734">
        <f t="shared" si="4"/>
        <v>206.99332817636821</v>
      </c>
      <c r="M9" s="151">
        <f t="shared" si="5"/>
        <v>45.538532198801008</v>
      </c>
      <c r="N9" s="151">
        <v>78.282730613034232</v>
      </c>
      <c r="O9" s="808">
        <v>10.590917874396133</v>
      </c>
      <c r="P9" s="374">
        <f t="shared" si="0"/>
        <v>0.12552965336968497</v>
      </c>
    </row>
    <row r="10" spans="1:21" x14ac:dyDescent="0.3">
      <c r="A10" s="158">
        <v>5</v>
      </c>
      <c r="B10" s="321" t="s">
        <v>1069</v>
      </c>
      <c r="C10" s="146">
        <v>4138.7</v>
      </c>
      <c r="D10" s="146"/>
      <c r="E10" s="146"/>
      <c r="F10" s="146">
        <f t="shared" si="1"/>
        <v>4138.7</v>
      </c>
      <c r="G10" s="146">
        <v>72</v>
      </c>
      <c r="H10" s="146"/>
      <c r="I10" s="146"/>
      <c r="J10" s="146">
        <f t="shared" si="2"/>
        <v>72</v>
      </c>
      <c r="K10" s="863">
        <f t="shared" si="3"/>
        <v>6.9619029201315033E-2</v>
      </c>
      <c r="L10" s="734">
        <f t="shared" si="4"/>
        <v>298.07039257397025</v>
      </c>
      <c r="M10" s="151">
        <f t="shared" si="5"/>
        <v>65.575486366273452</v>
      </c>
      <c r="N10" s="151">
        <v>112.72713208276932</v>
      </c>
      <c r="O10" s="808">
        <v>15.250921739130431</v>
      </c>
      <c r="P10" s="374">
        <f t="shared" si="0"/>
        <v>0.11878704249212155</v>
      </c>
    </row>
    <row r="11" spans="1:21" x14ac:dyDescent="0.3">
      <c r="A11" s="158">
        <v>6</v>
      </c>
      <c r="B11" s="321" t="s">
        <v>1070</v>
      </c>
      <c r="C11" s="146">
        <v>4166.1899999999996</v>
      </c>
      <c r="D11" s="146"/>
      <c r="E11" s="146"/>
      <c r="F11" s="146">
        <f t="shared" si="1"/>
        <v>4166.1899999999996</v>
      </c>
      <c r="G11" s="146">
        <v>72</v>
      </c>
      <c r="H11" s="146"/>
      <c r="I11" s="146"/>
      <c r="J11" s="146">
        <f t="shared" si="2"/>
        <v>72</v>
      </c>
      <c r="K11" s="863">
        <f t="shared" si="3"/>
        <v>6.9619029201315033E-2</v>
      </c>
      <c r="L11" s="734">
        <f t="shared" si="4"/>
        <v>298.07039257397025</v>
      </c>
      <c r="M11" s="151">
        <f t="shared" si="5"/>
        <v>65.575486366273452</v>
      </c>
      <c r="N11" s="151">
        <v>112.72713208276932</v>
      </c>
      <c r="O11" s="808">
        <v>15.250921739130431</v>
      </c>
      <c r="P11" s="374">
        <f t="shared" si="0"/>
        <v>0.11800324343396329</v>
      </c>
    </row>
    <row r="12" spans="1:21" x14ac:dyDescent="0.3">
      <c r="A12" s="158">
        <v>7</v>
      </c>
      <c r="B12" s="321" t="s">
        <v>1071</v>
      </c>
      <c r="C12" s="146">
        <v>3572.8</v>
      </c>
      <c r="D12" s="146"/>
      <c r="E12" s="146"/>
      <c r="F12" s="146">
        <f t="shared" si="1"/>
        <v>3572.8</v>
      </c>
      <c r="G12" s="146">
        <v>72</v>
      </c>
      <c r="H12" s="146"/>
      <c r="I12" s="146"/>
      <c r="J12" s="146">
        <f t="shared" si="2"/>
        <v>72</v>
      </c>
      <c r="K12" s="863">
        <f t="shared" si="3"/>
        <v>6.9619029201315033E-2</v>
      </c>
      <c r="L12" s="734">
        <f t="shared" si="4"/>
        <v>298.07039257397025</v>
      </c>
      <c r="M12" s="151">
        <f t="shared" si="5"/>
        <v>65.575486366273452</v>
      </c>
      <c r="N12" s="151">
        <v>112.72713208276932</v>
      </c>
      <c r="O12" s="808">
        <v>15.250921739130431</v>
      </c>
      <c r="P12" s="374">
        <f t="shared" si="0"/>
        <v>0.13760186205836974</v>
      </c>
    </row>
    <row r="13" spans="1:21" x14ac:dyDescent="0.3">
      <c r="A13" s="158">
        <v>8</v>
      </c>
      <c r="B13" s="321" t="s">
        <v>1072</v>
      </c>
      <c r="C13" s="146">
        <v>6443.05</v>
      </c>
      <c r="D13" s="146"/>
      <c r="E13" s="146"/>
      <c r="F13" s="146">
        <f t="shared" si="1"/>
        <v>6443.05</v>
      </c>
      <c r="G13" s="146">
        <v>107</v>
      </c>
      <c r="H13" s="146"/>
      <c r="I13" s="146"/>
      <c r="J13" s="146">
        <f t="shared" si="2"/>
        <v>107</v>
      </c>
      <c r="K13" s="863">
        <f t="shared" si="3"/>
        <v>0.10346161284084317</v>
      </c>
      <c r="L13" s="734">
        <f t="shared" si="4"/>
        <v>442.96572229742799</v>
      </c>
      <c r="M13" s="151">
        <f t="shared" si="5"/>
        <v>97.452458905434156</v>
      </c>
      <c r="N13" s="151">
        <v>167.52504351189327</v>
      </c>
      <c r="O13" s="808">
        <v>22.664564251207725</v>
      </c>
      <c r="P13" s="374">
        <f t="shared" si="0"/>
        <v>0.11339471041912808</v>
      </c>
    </row>
    <row r="14" spans="1:21" x14ac:dyDescent="0.3">
      <c r="A14" s="158">
        <v>9</v>
      </c>
      <c r="B14" s="321" t="s">
        <v>1073</v>
      </c>
      <c r="C14" s="146">
        <v>6459.7</v>
      </c>
      <c r="D14" s="146"/>
      <c r="E14" s="146"/>
      <c r="F14" s="146">
        <f t="shared" si="1"/>
        <v>6459.7</v>
      </c>
      <c r="G14" s="146">
        <v>106</v>
      </c>
      <c r="H14" s="146"/>
      <c r="I14" s="146"/>
      <c r="J14" s="146">
        <f t="shared" si="2"/>
        <v>106</v>
      </c>
      <c r="K14" s="863">
        <f t="shared" si="3"/>
        <v>0.10249468187971379</v>
      </c>
      <c r="L14" s="734">
        <f t="shared" si="4"/>
        <v>438.8258557339006</v>
      </c>
      <c r="M14" s="151">
        <f t="shared" si="5"/>
        <v>96.541688261458134</v>
      </c>
      <c r="N14" s="151">
        <v>165.95938889963256</v>
      </c>
      <c r="O14" s="808">
        <v>22.452745893719804</v>
      </c>
      <c r="P14" s="374">
        <f t="shared" si="0"/>
        <v>0.11204540130171851</v>
      </c>
    </row>
    <row r="15" spans="1:21" x14ac:dyDescent="0.3">
      <c r="A15" s="158">
        <v>10</v>
      </c>
      <c r="B15" s="321" t="s">
        <v>1074</v>
      </c>
      <c r="C15" s="146">
        <v>4374.04</v>
      </c>
      <c r="D15" s="146"/>
      <c r="E15" s="146"/>
      <c r="F15" s="146">
        <f t="shared" si="1"/>
        <v>4374.04</v>
      </c>
      <c r="G15" s="146">
        <v>71</v>
      </c>
      <c r="H15" s="146"/>
      <c r="I15" s="146"/>
      <c r="J15" s="146">
        <f t="shared" si="2"/>
        <v>71</v>
      </c>
      <c r="K15" s="863">
        <f t="shared" si="3"/>
        <v>6.8652098240185658E-2</v>
      </c>
      <c r="L15" s="734">
        <f t="shared" si="4"/>
        <v>293.93052601044286</v>
      </c>
      <c r="M15" s="151">
        <f t="shared" si="5"/>
        <v>64.66471572229743</v>
      </c>
      <c r="N15" s="151">
        <v>111.16147747050861</v>
      </c>
      <c r="O15" s="808">
        <v>15.039103381642509</v>
      </c>
      <c r="P15" s="374">
        <f t="shared" si="0"/>
        <v>0.11083479405421337</v>
      </c>
    </row>
    <row r="16" spans="1:21" x14ac:dyDescent="0.3">
      <c r="A16" s="158">
        <v>11</v>
      </c>
      <c r="B16" s="321" t="s">
        <v>1075</v>
      </c>
      <c r="C16" s="146">
        <v>3413.87</v>
      </c>
      <c r="D16" s="146"/>
      <c r="E16" s="146">
        <v>85.7</v>
      </c>
      <c r="F16" s="146">
        <f t="shared" si="1"/>
        <v>3499.5699999999997</v>
      </c>
      <c r="G16" s="146">
        <v>70</v>
      </c>
      <c r="H16" s="146"/>
      <c r="I16" s="146">
        <v>2</v>
      </c>
      <c r="J16" s="146">
        <f t="shared" si="2"/>
        <v>72</v>
      </c>
      <c r="K16" s="863">
        <f t="shared" si="3"/>
        <v>6.9619029201315033E-2</v>
      </c>
      <c r="L16" s="734">
        <f t="shared" si="4"/>
        <v>298.07039257397025</v>
      </c>
      <c r="M16" s="151">
        <f t="shared" si="5"/>
        <v>65.575486366273452</v>
      </c>
      <c r="N16" s="151">
        <v>112.72713208276932</v>
      </c>
      <c r="O16" s="808">
        <v>15.250921739130431</v>
      </c>
      <c r="P16" s="374">
        <f t="shared" si="0"/>
        <v>0.14048123991294459</v>
      </c>
    </row>
    <row r="17" spans="1:16" x14ac:dyDescent="0.3">
      <c r="A17" s="158">
        <v>12</v>
      </c>
      <c r="B17" s="321" t="s">
        <v>1076</v>
      </c>
      <c r="C17" s="146">
        <v>3466.61</v>
      </c>
      <c r="D17" s="146">
        <v>97.8</v>
      </c>
      <c r="E17" s="146"/>
      <c r="F17" s="146">
        <f t="shared" si="1"/>
        <v>3564.4100000000003</v>
      </c>
      <c r="G17" s="146">
        <v>70</v>
      </c>
      <c r="H17" s="146">
        <v>1</v>
      </c>
      <c r="I17" s="146"/>
      <c r="J17" s="146">
        <f t="shared" si="2"/>
        <v>71</v>
      </c>
      <c r="K17" s="863">
        <f t="shared" si="3"/>
        <v>6.8652098240185658E-2</v>
      </c>
      <c r="L17" s="734">
        <f t="shared" si="4"/>
        <v>293.93052601044286</v>
      </c>
      <c r="M17" s="151">
        <f t="shared" si="5"/>
        <v>64.66471572229743</v>
      </c>
      <c r="N17" s="151">
        <v>111.16147747050861</v>
      </c>
      <c r="O17" s="808">
        <v>15.039103381642509</v>
      </c>
      <c r="P17" s="374">
        <f t="shared" si="0"/>
        <v>0.13601011740649682</v>
      </c>
    </row>
    <row r="18" spans="1:16" x14ac:dyDescent="0.3">
      <c r="A18" s="158">
        <v>13</v>
      </c>
      <c r="B18" s="321" t="s">
        <v>1077</v>
      </c>
      <c r="C18" s="146">
        <v>5767.21</v>
      </c>
      <c r="D18" s="146">
        <v>261.60000000000002</v>
      </c>
      <c r="E18" s="146">
        <v>456.05</v>
      </c>
      <c r="F18" s="146">
        <f t="shared" si="1"/>
        <v>6484.8600000000006</v>
      </c>
      <c r="G18" s="146">
        <v>98</v>
      </c>
      <c r="H18" s="146">
        <v>1</v>
      </c>
      <c r="I18" s="146">
        <v>7</v>
      </c>
      <c r="J18" s="146">
        <f t="shared" si="2"/>
        <v>106</v>
      </c>
      <c r="K18" s="863">
        <f t="shared" si="3"/>
        <v>0.10249468187971379</v>
      </c>
      <c r="L18" s="734">
        <f t="shared" si="4"/>
        <v>438.8258557339006</v>
      </c>
      <c r="M18" s="151">
        <f t="shared" si="5"/>
        <v>96.541688261458134</v>
      </c>
      <c r="N18" s="151">
        <v>165.95938889963256</v>
      </c>
      <c r="O18" s="808">
        <v>22.452745893719804</v>
      </c>
      <c r="P18" s="374">
        <f t="shared" si="0"/>
        <v>0.11161068685965633</v>
      </c>
    </row>
    <row r="19" spans="1:16" x14ac:dyDescent="0.3">
      <c r="A19" s="158">
        <v>14</v>
      </c>
      <c r="B19" s="321" t="s">
        <v>1078</v>
      </c>
      <c r="C19" s="146">
        <v>5966.95</v>
      </c>
      <c r="D19" s="146"/>
      <c r="E19" s="146">
        <v>49.5</v>
      </c>
      <c r="F19" s="146">
        <f t="shared" si="1"/>
        <v>6016.45</v>
      </c>
      <c r="G19" s="146">
        <v>104</v>
      </c>
      <c r="H19" s="146"/>
      <c r="I19" s="146">
        <v>1</v>
      </c>
      <c r="J19" s="146">
        <f t="shared" si="2"/>
        <v>105</v>
      </c>
      <c r="K19" s="863">
        <f t="shared" si="3"/>
        <v>0.10152775091858442</v>
      </c>
      <c r="L19" s="734">
        <f t="shared" si="4"/>
        <v>434.6859891703732</v>
      </c>
      <c r="M19" s="151">
        <f t="shared" si="5"/>
        <v>95.630917617482112</v>
      </c>
      <c r="N19" s="151">
        <v>164.39373428737187</v>
      </c>
      <c r="O19" s="808">
        <v>22.240927536231879</v>
      </c>
      <c r="P19" s="374">
        <f t="shared" si="0"/>
        <v>0.11916521679918542</v>
      </c>
    </row>
    <row r="20" spans="1:16" x14ac:dyDescent="0.3">
      <c r="A20" s="158">
        <v>15</v>
      </c>
      <c r="B20" s="321" t="s">
        <v>1079</v>
      </c>
      <c r="C20" s="146">
        <v>8566.1200000000008</v>
      </c>
      <c r="D20" s="146"/>
      <c r="E20" s="146"/>
      <c r="F20" s="146">
        <f t="shared" si="1"/>
        <v>8566.1200000000008</v>
      </c>
      <c r="G20" s="146">
        <v>145</v>
      </c>
      <c r="H20" s="146"/>
      <c r="I20" s="146"/>
      <c r="J20" s="146">
        <f t="shared" si="2"/>
        <v>145</v>
      </c>
      <c r="K20" s="863">
        <f t="shared" si="3"/>
        <v>0.14020498936375944</v>
      </c>
      <c r="L20" s="734">
        <f t="shared" si="4"/>
        <v>600.28065171146784</v>
      </c>
      <c r="M20" s="151">
        <f t="shared" si="5"/>
        <v>132.06174337652291</v>
      </c>
      <c r="N20" s="151">
        <v>227.01991877779932</v>
      </c>
      <c r="O20" s="808">
        <v>30.713661835748788</v>
      </c>
      <c r="P20" s="374">
        <f t="shared" si="0"/>
        <v>0.11558044665514126</v>
      </c>
    </row>
    <row r="21" spans="1:16" x14ac:dyDescent="0.3">
      <c r="A21" s="158">
        <v>16</v>
      </c>
      <c r="B21" s="321" t="s">
        <v>1080</v>
      </c>
      <c r="C21" s="146">
        <v>5774.55</v>
      </c>
      <c r="D21" s="146">
        <v>201.5</v>
      </c>
      <c r="E21" s="146"/>
      <c r="F21" s="146">
        <f t="shared" si="1"/>
        <v>5976.05</v>
      </c>
      <c r="G21" s="146">
        <v>124</v>
      </c>
      <c r="H21" s="146">
        <v>2</v>
      </c>
      <c r="I21" s="146"/>
      <c r="J21" s="146">
        <f t="shared" si="2"/>
        <v>126</v>
      </c>
      <c r="K21" s="863">
        <f t="shared" si="3"/>
        <v>0.1218333011023013</v>
      </c>
      <c r="L21" s="734">
        <f t="shared" si="4"/>
        <v>521.62318700444791</v>
      </c>
      <c r="M21" s="151">
        <f t="shared" si="5"/>
        <v>114.75710114097855</v>
      </c>
      <c r="N21" s="151">
        <v>197.27248114484624</v>
      </c>
      <c r="O21" s="808">
        <v>26.689113043478258</v>
      </c>
      <c r="P21" s="374">
        <f t="shared" si="0"/>
        <v>0.14396497390981516</v>
      </c>
    </row>
    <row r="22" spans="1:16" x14ac:dyDescent="0.3">
      <c r="A22" s="158">
        <v>17</v>
      </c>
      <c r="B22" s="321" t="s">
        <v>1081</v>
      </c>
      <c r="C22" s="146">
        <v>3226.62</v>
      </c>
      <c r="D22" s="146"/>
      <c r="E22" s="146"/>
      <c r="F22" s="146">
        <f t="shared" si="1"/>
        <v>3226.62</v>
      </c>
      <c r="G22" s="146">
        <v>120</v>
      </c>
      <c r="H22" s="146"/>
      <c r="I22" s="146"/>
      <c r="J22" s="146">
        <f t="shared" si="2"/>
        <v>120</v>
      </c>
      <c r="K22" s="863">
        <f t="shared" si="3"/>
        <v>0.11603171533552505</v>
      </c>
      <c r="L22" s="734">
        <f t="shared" si="4"/>
        <v>496.78398762328368</v>
      </c>
      <c r="M22" s="151">
        <f t="shared" si="5"/>
        <v>109.29247727712242</v>
      </c>
      <c r="N22" s="151">
        <v>187.87855347128215</v>
      </c>
      <c r="O22" s="808">
        <v>25.418202898550724</v>
      </c>
      <c r="P22" s="374">
        <f t="shared" si="0"/>
        <v>0.25394165450850703</v>
      </c>
    </row>
    <row r="23" spans="1:16" x14ac:dyDescent="0.3">
      <c r="A23" s="158">
        <v>18</v>
      </c>
      <c r="B23" s="321" t="s">
        <v>1082</v>
      </c>
      <c r="C23" s="146">
        <v>3233.9</v>
      </c>
      <c r="D23" s="146"/>
      <c r="E23" s="146"/>
      <c r="F23" s="146">
        <f t="shared" si="1"/>
        <v>3233.9</v>
      </c>
      <c r="G23" s="146">
        <v>120</v>
      </c>
      <c r="H23" s="146"/>
      <c r="I23" s="146"/>
      <c r="J23" s="146">
        <f t="shared" si="2"/>
        <v>120</v>
      </c>
      <c r="K23" s="863">
        <f t="shared" si="3"/>
        <v>0.11603171533552505</v>
      </c>
      <c r="L23" s="734">
        <f t="shared" si="4"/>
        <v>496.78398762328368</v>
      </c>
      <c r="M23" s="151">
        <f t="shared" si="5"/>
        <v>109.29247727712242</v>
      </c>
      <c r="N23" s="151">
        <v>187.87855347128215</v>
      </c>
      <c r="O23" s="808">
        <v>25.418202898550724</v>
      </c>
      <c r="P23" s="374">
        <f t="shared" si="0"/>
        <v>0.25336999328063292</v>
      </c>
    </row>
    <row r="24" spans="1:16" x14ac:dyDescent="0.3">
      <c r="A24" s="158">
        <v>19</v>
      </c>
      <c r="B24" s="321" t="s">
        <v>1083</v>
      </c>
      <c r="C24" s="146">
        <v>6095.4</v>
      </c>
      <c r="D24" s="146"/>
      <c r="E24" s="146"/>
      <c r="F24" s="146">
        <f t="shared" si="1"/>
        <v>6095.4</v>
      </c>
      <c r="G24" s="146">
        <v>129</v>
      </c>
      <c r="H24" s="146"/>
      <c r="I24" s="146"/>
      <c r="J24" s="146">
        <f t="shared" si="2"/>
        <v>129</v>
      </c>
      <c r="K24" s="863">
        <f t="shared" si="3"/>
        <v>0.12473409398568942</v>
      </c>
      <c r="L24" s="734">
        <f t="shared" si="4"/>
        <v>534.04278669502992</v>
      </c>
      <c r="M24" s="151">
        <f t="shared" si="5"/>
        <v>117.48941307290659</v>
      </c>
      <c r="N24" s="151">
        <v>201.96944498162833</v>
      </c>
      <c r="O24" s="808">
        <v>27.324568115942025</v>
      </c>
      <c r="P24" s="374">
        <f t="shared" si="0"/>
        <v>0.14450671208870736</v>
      </c>
    </row>
    <row r="25" spans="1:16" x14ac:dyDescent="0.3">
      <c r="A25" s="158">
        <v>20</v>
      </c>
      <c r="B25" s="321" t="s">
        <v>1084</v>
      </c>
      <c r="C25" s="146">
        <v>6384.91</v>
      </c>
      <c r="D25" s="146"/>
      <c r="E25" s="146"/>
      <c r="F25" s="146">
        <f t="shared" si="1"/>
        <v>6384.91</v>
      </c>
      <c r="G25" s="146">
        <v>109</v>
      </c>
      <c r="H25" s="146"/>
      <c r="I25" s="146"/>
      <c r="J25" s="146">
        <f t="shared" si="2"/>
        <v>109</v>
      </c>
      <c r="K25" s="863">
        <f t="shared" si="3"/>
        <v>0.10539547476310192</v>
      </c>
      <c r="L25" s="734">
        <f t="shared" si="4"/>
        <v>451.24545542448271</v>
      </c>
      <c r="M25" s="151">
        <f t="shared" si="5"/>
        <v>99.2740001933862</v>
      </c>
      <c r="N25" s="151">
        <v>170.65635273641462</v>
      </c>
      <c r="O25" s="808">
        <v>23.088200966183571</v>
      </c>
      <c r="P25" s="374">
        <f t="shared" si="0"/>
        <v>0.11656609244616871</v>
      </c>
    </row>
    <row r="26" spans="1:16" x14ac:dyDescent="0.3">
      <c r="A26" s="158">
        <v>21</v>
      </c>
      <c r="B26" s="321" t="s">
        <v>1085</v>
      </c>
      <c r="C26" s="146">
        <v>3929.49</v>
      </c>
      <c r="D26" s="146">
        <v>464.4</v>
      </c>
      <c r="E26" s="146"/>
      <c r="F26" s="146">
        <f t="shared" si="1"/>
        <v>4393.8899999999994</v>
      </c>
      <c r="G26" s="146">
        <v>63</v>
      </c>
      <c r="H26" s="146">
        <v>2</v>
      </c>
      <c r="I26" s="146"/>
      <c r="J26" s="146">
        <f t="shared" si="2"/>
        <v>65</v>
      </c>
      <c r="K26" s="863">
        <f t="shared" si="3"/>
        <v>6.2850512473409406E-2</v>
      </c>
      <c r="L26" s="734">
        <f t="shared" si="4"/>
        <v>269.09132662927868</v>
      </c>
      <c r="M26" s="151">
        <f t="shared" si="5"/>
        <v>59.200091858441311</v>
      </c>
      <c r="N26" s="151">
        <v>101.76754979694451</v>
      </c>
      <c r="O26" s="808">
        <v>13.768193236714975</v>
      </c>
      <c r="P26" s="374">
        <f t="shared" si="0"/>
        <v>0.10101007570088909</v>
      </c>
    </row>
    <row r="27" spans="1:16" x14ac:dyDescent="0.3">
      <c r="A27" s="158">
        <v>22</v>
      </c>
      <c r="B27" s="321" t="s">
        <v>1086</v>
      </c>
      <c r="C27" s="146">
        <v>7174.09</v>
      </c>
      <c r="D27" s="146"/>
      <c r="E27" s="146"/>
      <c r="F27" s="146">
        <f t="shared" si="1"/>
        <v>7174.09</v>
      </c>
      <c r="G27" s="146">
        <v>143</v>
      </c>
      <c r="H27" s="146"/>
      <c r="I27" s="146"/>
      <c r="J27" s="146">
        <f t="shared" si="2"/>
        <v>143</v>
      </c>
      <c r="K27" s="863">
        <f t="shared" si="3"/>
        <v>0.13827112744150069</v>
      </c>
      <c r="L27" s="734">
        <f t="shared" si="4"/>
        <v>592.00091858441306</v>
      </c>
      <c r="M27" s="151">
        <f t="shared" si="5"/>
        <v>130.24020208857087</v>
      </c>
      <c r="N27" s="151">
        <v>223.88860955327792</v>
      </c>
      <c r="O27" s="808">
        <v>30.290025120772942</v>
      </c>
      <c r="P27" s="374">
        <f t="shared" si="0"/>
        <v>0.13610363897679492</v>
      </c>
    </row>
    <row r="28" spans="1:16" x14ac:dyDescent="0.3">
      <c r="A28" s="158">
        <v>23</v>
      </c>
      <c r="B28" s="321" t="s">
        <v>1087</v>
      </c>
      <c r="C28" s="146">
        <v>3836.07</v>
      </c>
      <c r="D28" s="146"/>
      <c r="E28" s="146">
        <v>416</v>
      </c>
      <c r="F28" s="146">
        <f t="shared" si="1"/>
        <v>4252.07</v>
      </c>
      <c r="G28" s="146">
        <v>64</v>
      </c>
      <c r="H28" s="146"/>
      <c r="I28" s="146">
        <v>2</v>
      </c>
      <c r="J28" s="146">
        <f t="shared" si="2"/>
        <v>66</v>
      </c>
      <c r="K28" s="863">
        <f t="shared" si="3"/>
        <v>6.3817443434538781E-2</v>
      </c>
      <c r="L28" s="734">
        <f t="shared" si="4"/>
        <v>273.23119319280607</v>
      </c>
      <c r="M28" s="151">
        <f t="shared" si="5"/>
        <v>60.110862502417334</v>
      </c>
      <c r="N28" s="151">
        <v>103.33320440920519</v>
      </c>
      <c r="O28" s="808">
        <v>13.980011594202898</v>
      </c>
      <c r="P28" s="374">
        <f t="shared" si="0"/>
        <v>0.10598491362998058</v>
      </c>
    </row>
    <row r="29" spans="1:16" x14ac:dyDescent="0.3">
      <c r="A29" s="158">
        <v>24</v>
      </c>
      <c r="B29" s="321" t="s">
        <v>1088</v>
      </c>
      <c r="C29" s="146">
        <v>2413.89</v>
      </c>
      <c r="D29" s="146"/>
      <c r="E29" s="146"/>
      <c r="F29" s="146">
        <f t="shared" si="1"/>
        <v>2413.89</v>
      </c>
      <c r="G29" s="146">
        <v>40</v>
      </c>
      <c r="H29" s="146"/>
      <c r="I29" s="146"/>
      <c r="J29" s="146">
        <f t="shared" si="2"/>
        <v>40</v>
      </c>
      <c r="K29" s="863">
        <f t="shared" si="3"/>
        <v>3.8677238445175018E-2</v>
      </c>
      <c r="L29" s="734">
        <f t="shared" si="4"/>
        <v>165.59466254109458</v>
      </c>
      <c r="M29" s="151">
        <f t="shared" si="5"/>
        <v>36.430825759040808</v>
      </c>
      <c r="N29" s="151">
        <v>62.626184490427384</v>
      </c>
      <c r="O29" s="808">
        <v>8.4727342995169082</v>
      </c>
      <c r="P29" s="374">
        <f t="shared" si="0"/>
        <v>0.11314699803639755</v>
      </c>
    </row>
    <row r="30" spans="1:16" x14ac:dyDescent="0.3">
      <c r="A30" s="158">
        <v>25</v>
      </c>
      <c r="B30" s="321" t="s">
        <v>1089</v>
      </c>
      <c r="C30" s="146">
        <v>6323.28</v>
      </c>
      <c r="D30" s="146"/>
      <c r="E30" s="146"/>
      <c r="F30" s="146">
        <f t="shared" si="1"/>
        <v>6323.28</v>
      </c>
      <c r="G30" s="146">
        <v>109</v>
      </c>
      <c r="H30" s="146"/>
      <c r="I30" s="146"/>
      <c r="J30" s="146">
        <f t="shared" si="2"/>
        <v>109</v>
      </c>
      <c r="K30" s="863">
        <f t="shared" si="3"/>
        <v>0.10539547476310192</v>
      </c>
      <c r="L30" s="734">
        <f t="shared" si="4"/>
        <v>451.24545542448271</v>
      </c>
      <c r="M30" s="151">
        <f t="shared" si="5"/>
        <v>99.2740001933862</v>
      </c>
      <c r="N30" s="151">
        <v>170.65635273641462</v>
      </c>
      <c r="O30" s="808">
        <v>23.088200966183571</v>
      </c>
      <c r="P30" s="374">
        <f t="shared" si="0"/>
        <v>0.11770220665864346</v>
      </c>
    </row>
    <row r="31" spans="1:16" x14ac:dyDescent="0.3">
      <c r="A31" s="158">
        <v>26</v>
      </c>
      <c r="B31" s="321" t="s">
        <v>1090</v>
      </c>
      <c r="C31" s="146">
        <v>4396.59</v>
      </c>
      <c r="D31" s="146"/>
      <c r="E31" s="146"/>
      <c r="F31" s="146">
        <f t="shared" si="1"/>
        <v>4396.59</v>
      </c>
      <c r="G31" s="146">
        <v>71</v>
      </c>
      <c r="H31" s="146"/>
      <c r="I31" s="146"/>
      <c r="J31" s="146">
        <f t="shared" si="2"/>
        <v>71</v>
      </c>
      <c r="K31" s="863">
        <f t="shared" si="3"/>
        <v>6.8652098240185658E-2</v>
      </c>
      <c r="L31" s="734">
        <f t="shared" si="4"/>
        <v>293.93052601044286</v>
      </c>
      <c r="M31" s="151">
        <f t="shared" si="5"/>
        <v>64.66471572229743</v>
      </c>
      <c r="N31" s="151">
        <v>111.16147747050861</v>
      </c>
      <c r="O31" s="808">
        <v>15.039103381642509</v>
      </c>
      <c r="P31" s="374">
        <f t="shared" si="0"/>
        <v>0.11026632517130126</v>
      </c>
    </row>
    <row r="32" spans="1:16" x14ac:dyDescent="0.3">
      <c r="A32" s="158">
        <v>27</v>
      </c>
      <c r="B32" s="321" t="s">
        <v>1091</v>
      </c>
      <c r="C32" s="146">
        <v>6702.46</v>
      </c>
      <c r="D32" s="146"/>
      <c r="E32" s="146"/>
      <c r="F32" s="146">
        <f t="shared" si="1"/>
        <v>6702.46</v>
      </c>
      <c r="G32" s="146">
        <v>107</v>
      </c>
      <c r="H32" s="146"/>
      <c r="I32" s="146"/>
      <c r="J32" s="146">
        <f t="shared" si="2"/>
        <v>107</v>
      </c>
      <c r="K32" s="863">
        <f t="shared" si="3"/>
        <v>0.10346161284084317</v>
      </c>
      <c r="L32" s="734">
        <f t="shared" si="4"/>
        <v>442.96572229742799</v>
      </c>
      <c r="M32" s="151">
        <f t="shared" si="5"/>
        <v>97.452458905434156</v>
      </c>
      <c r="N32" s="151">
        <v>167.52504351189327</v>
      </c>
      <c r="O32" s="808">
        <v>22.664564251207725</v>
      </c>
      <c r="P32" s="374">
        <f t="shared" si="0"/>
        <v>0.10900591558412333</v>
      </c>
    </row>
    <row r="33" spans="1:16" x14ac:dyDescent="0.3">
      <c r="A33" s="158">
        <v>28</v>
      </c>
      <c r="B33" s="321" t="s">
        <v>1092</v>
      </c>
      <c r="C33" s="146">
        <v>6185.24</v>
      </c>
      <c r="D33" s="146"/>
      <c r="E33" s="146"/>
      <c r="F33" s="146">
        <f t="shared" si="1"/>
        <v>6185.24</v>
      </c>
      <c r="G33" s="146">
        <v>106</v>
      </c>
      <c r="H33" s="146"/>
      <c r="I33" s="146"/>
      <c r="J33" s="146">
        <f t="shared" si="2"/>
        <v>106</v>
      </c>
      <c r="K33" s="863">
        <f t="shared" si="3"/>
        <v>0.10249468187971379</v>
      </c>
      <c r="L33" s="734">
        <f t="shared" si="4"/>
        <v>438.8258557339006</v>
      </c>
      <c r="M33" s="151">
        <f t="shared" si="5"/>
        <v>96.541688261458134</v>
      </c>
      <c r="N33" s="151">
        <v>165.95938889963256</v>
      </c>
      <c r="O33" s="808">
        <v>22.452745893719804</v>
      </c>
      <c r="P33" s="374">
        <f t="shared" si="0"/>
        <v>0.11701723438196596</v>
      </c>
    </row>
    <row r="34" spans="1:16" x14ac:dyDescent="0.3">
      <c r="A34" s="158">
        <v>29</v>
      </c>
      <c r="B34" s="321" t="s">
        <v>1093</v>
      </c>
      <c r="C34" s="146">
        <v>6856.85</v>
      </c>
      <c r="D34" s="146"/>
      <c r="E34" s="146"/>
      <c r="F34" s="146">
        <f t="shared" si="1"/>
        <v>6856.85</v>
      </c>
      <c r="G34" s="146">
        <v>107</v>
      </c>
      <c r="H34" s="146"/>
      <c r="I34" s="146"/>
      <c r="J34" s="146">
        <f t="shared" si="2"/>
        <v>107</v>
      </c>
      <c r="K34" s="863">
        <f t="shared" si="3"/>
        <v>0.10346161284084317</v>
      </c>
      <c r="L34" s="734">
        <f t="shared" si="4"/>
        <v>442.96572229742799</v>
      </c>
      <c r="M34" s="151">
        <f t="shared" si="5"/>
        <v>97.452458905434156</v>
      </c>
      <c r="N34" s="151">
        <v>167.52504351189327</v>
      </c>
      <c r="O34" s="808">
        <v>22.664564251207725</v>
      </c>
      <c r="P34" s="374">
        <f t="shared" si="0"/>
        <v>0.1065515198620304</v>
      </c>
    </row>
    <row r="35" spans="1:16" x14ac:dyDescent="0.3">
      <c r="A35" s="158">
        <v>30</v>
      </c>
      <c r="B35" s="321" t="s">
        <v>1094</v>
      </c>
      <c r="C35" s="146">
        <v>6358.97</v>
      </c>
      <c r="D35" s="146"/>
      <c r="E35" s="146"/>
      <c r="F35" s="146">
        <f t="shared" si="1"/>
        <v>6358.97</v>
      </c>
      <c r="G35" s="146">
        <v>106</v>
      </c>
      <c r="H35" s="146"/>
      <c r="I35" s="146"/>
      <c r="J35" s="146">
        <f t="shared" si="2"/>
        <v>106</v>
      </c>
      <c r="K35" s="863">
        <f t="shared" si="3"/>
        <v>0.10249468187971379</v>
      </c>
      <c r="L35" s="734">
        <f t="shared" si="4"/>
        <v>438.8258557339006</v>
      </c>
      <c r="M35" s="151">
        <f t="shared" si="5"/>
        <v>96.541688261458134</v>
      </c>
      <c r="N35" s="151">
        <v>165.95938889963256</v>
      </c>
      <c r="O35" s="808">
        <v>22.452745893719804</v>
      </c>
      <c r="P35" s="374">
        <f t="shared" si="0"/>
        <v>0.11382026944437716</v>
      </c>
    </row>
    <row r="36" spans="1:16" x14ac:dyDescent="0.3">
      <c r="A36" s="158">
        <v>31</v>
      </c>
      <c r="B36" s="321" t="s">
        <v>1095</v>
      </c>
      <c r="C36" s="146">
        <v>4302.43</v>
      </c>
      <c r="D36" s="146"/>
      <c r="E36" s="146"/>
      <c r="F36" s="146">
        <f t="shared" si="1"/>
        <v>4302.43</v>
      </c>
      <c r="G36" s="146">
        <v>71</v>
      </c>
      <c r="H36" s="146"/>
      <c r="I36" s="146"/>
      <c r="J36" s="146">
        <f t="shared" si="2"/>
        <v>71</v>
      </c>
      <c r="K36" s="863">
        <f t="shared" si="3"/>
        <v>6.8652098240185658E-2</v>
      </c>
      <c r="L36" s="734">
        <f t="shared" si="4"/>
        <v>293.93052601044286</v>
      </c>
      <c r="M36" s="151">
        <f t="shared" si="5"/>
        <v>64.66471572229743</v>
      </c>
      <c r="N36" s="151">
        <v>111.16147747050861</v>
      </c>
      <c r="O36" s="808">
        <v>15.039103381642509</v>
      </c>
      <c r="P36" s="374">
        <f t="shared" si="0"/>
        <v>0.11267953751365889</v>
      </c>
    </row>
    <row r="37" spans="1:16" x14ac:dyDescent="0.3">
      <c r="A37" s="158">
        <v>32</v>
      </c>
      <c r="B37" s="321" t="s">
        <v>1096</v>
      </c>
      <c r="C37" s="146">
        <v>4355.7</v>
      </c>
      <c r="D37" s="146"/>
      <c r="E37" s="146"/>
      <c r="F37" s="146">
        <f t="shared" si="1"/>
        <v>4355.7</v>
      </c>
      <c r="G37" s="146">
        <v>72</v>
      </c>
      <c r="H37" s="146"/>
      <c r="I37" s="146"/>
      <c r="J37" s="146">
        <f t="shared" si="2"/>
        <v>72</v>
      </c>
      <c r="K37" s="863">
        <f t="shared" si="3"/>
        <v>6.9619029201315033E-2</v>
      </c>
      <c r="L37" s="734">
        <f t="shared" si="4"/>
        <v>298.07039257397025</v>
      </c>
      <c r="M37" s="151">
        <f t="shared" si="5"/>
        <v>65.575486366273452</v>
      </c>
      <c r="N37" s="151">
        <v>112.72713208276932</v>
      </c>
      <c r="O37" s="808">
        <v>15.250921739130431</v>
      </c>
      <c r="P37" s="374">
        <f t="shared" si="0"/>
        <v>0.1128690985977325</v>
      </c>
    </row>
    <row r="38" spans="1:16" x14ac:dyDescent="0.3">
      <c r="A38" s="158">
        <v>33</v>
      </c>
      <c r="B38" s="321" t="s">
        <v>1097</v>
      </c>
      <c r="C38" s="146">
        <v>105.7</v>
      </c>
      <c r="D38" s="146"/>
      <c r="E38" s="146"/>
      <c r="F38" s="146">
        <f t="shared" si="1"/>
        <v>105.7</v>
      </c>
      <c r="G38" s="146">
        <v>4</v>
      </c>
      <c r="H38" s="146"/>
      <c r="I38" s="146"/>
      <c r="J38" s="146">
        <f t="shared" si="2"/>
        <v>4</v>
      </c>
      <c r="K38" s="863">
        <f t="shared" si="3"/>
        <v>3.8677238445175015E-3</v>
      </c>
      <c r="L38" s="734">
        <f t="shared" si="4"/>
        <v>16.559466254109456</v>
      </c>
      <c r="M38" s="151">
        <f t="shared" si="5"/>
        <v>3.6430825759040801</v>
      </c>
      <c r="N38" s="151">
        <v>6.2626184490427388</v>
      </c>
      <c r="O38" s="808">
        <v>0.84727342995169075</v>
      </c>
      <c r="P38" s="374">
        <f t="shared" si="0"/>
        <v>0.25839584398304605</v>
      </c>
    </row>
    <row r="39" spans="1:16" x14ac:dyDescent="0.3">
      <c r="A39" s="158">
        <v>34</v>
      </c>
      <c r="B39" s="321" t="s">
        <v>1098</v>
      </c>
      <c r="C39" s="146">
        <v>2349.19</v>
      </c>
      <c r="D39" s="146"/>
      <c r="E39" s="146"/>
      <c r="F39" s="146">
        <f t="shared" si="1"/>
        <v>2349.19</v>
      </c>
      <c r="G39" s="146">
        <v>40</v>
      </c>
      <c r="H39" s="146"/>
      <c r="I39" s="146"/>
      <c r="J39" s="146">
        <f t="shared" si="2"/>
        <v>40</v>
      </c>
      <c r="K39" s="863">
        <f t="shared" si="3"/>
        <v>3.8677238445175018E-2</v>
      </c>
      <c r="L39" s="734">
        <f t="shared" si="4"/>
        <v>165.59466254109458</v>
      </c>
      <c r="M39" s="151">
        <f t="shared" si="5"/>
        <v>36.430825759040808</v>
      </c>
      <c r="N39" s="151">
        <v>62.626184490427384</v>
      </c>
      <c r="O39" s="808">
        <v>8.4727342995169082</v>
      </c>
      <c r="P39" s="374">
        <f t="shared" si="0"/>
        <v>0.11626322566079358</v>
      </c>
    </row>
    <row r="40" spans="1:16" x14ac:dyDescent="0.3">
      <c r="A40" s="158">
        <v>35</v>
      </c>
      <c r="B40" s="321" t="s">
        <v>1099</v>
      </c>
      <c r="C40" s="146">
        <v>3321.01</v>
      </c>
      <c r="D40" s="146"/>
      <c r="E40" s="146"/>
      <c r="F40" s="146">
        <f t="shared" si="1"/>
        <v>3321.01</v>
      </c>
      <c r="G40" s="146">
        <v>119</v>
      </c>
      <c r="H40" s="146"/>
      <c r="I40" s="146"/>
      <c r="J40" s="146">
        <f t="shared" si="2"/>
        <v>119</v>
      </c>
      <c r="K40" s="863">
        <f t="shared" si="3"/>
        <v>0.11506478437439567</v>
      </c>
      <c r="L40" s="734">
        <f t="shared" si="4"/>
        <v>492.64412105975634</v>
      </c>
      <c r="M40" s="151">
        <f t="shared" si="5"/>
        <v>108.38170663314639</v>
      </c>
      <c r="N40" s="151">
        <v>186.31289885902146</v>
      </c>
      <c r="O40" s="808">
        <v>25.2063845410628</v>
      </c>
      <c r="P40" s="374">
        <f t="shared" si="0"/>
        <v>0.2446680711870747</v>
      </c>
    </row>
    <row r="41" spans="1:16" x14ac:dyDescent="0.3">
      <c r="A41" s="158">
        <v>36</v>
      </c>
      <c r="B41" s="321" t="s">
        <v>1100</v>
      </c>
      <c r="C41" s="146">
        <v>3969.9</v>
      </c>
      <c r="D41" s="146"/>
      <c r="E41" s="146"/>
      <c r="F41" s="146">
        <f t="shared" si="1"/>
        <v>3969.9</v>
      </c>
      <c r="G41" s="146">
        <v>107</v>
      </c>
      <c r="H41" s="146"/>
      <c r="I41" s="146"/>
      <c r="J41" s="146">
        <f t="shared" si="2"/>
        <v>107</v>
      </c>
      <c r="K41" s="863">
        <f t="shared" si="3"/>
        <v>0.10346161284084317</v>
      </c>
      <c r="L41" s="734">
        <f t="shared" si="4"/>
        <v>442.96572229742799</v>
      </c>
      <c r="M41" s="151">
        <f t="shared" si="5"/>
        <v>97.452458905434156</v>
      </c>
      <c r="N41" s="151">
        <v>167.52504351189327</v>
      </c>
      <c r="O41" s="808">
        <v>22.664564251207725</v>
      </c>
      <c r="P41" s="374">
        <f t="shared" si="0"/>
        <v>0.18403682434468455</v>
      </c>
    </row>
    <row r="42" spans="1:16" x14ac:dyDescent="0.3">
      <c r="A42" s="158">
        <v>37</v>
      </c>
      <c r="B42" s="321" t="s">
        <v>1101</v>
      </c>
      <c r="C42" s="146">
        <v>6582.1</v>
      </c>
      <c r="D42" s="146"/>
      <c r="E42" s="146"/>
      <c r="F42" s="146">
        <f t="shared" si="1"/>
        <v>6582.1</v>
      </c>
      <c r="G42" s="146">
        <v>118</v>
      </c>
      <c r="H42" s="146"/>
      <c r="I42" s="146"/>
      <c r="J42" s="146">
        <f t="shared" si="2"/>
        <v>118</v>
      </c>
      <c r="K42" s="863">
        <f t="shared" si="3"/>
        <v>0.1140978534132663</v>
      </c>
      <c r="L42" s="734">
        <f t="shared" si="4"/>
        <v>488.50425449622895</v>
      </c>
      <c r="M42" s="151">
        <f t="shared" si="5"/>
        <v>107.47093598917037</v>
      </c>
      <c r="N42" s="151">
        <v>184.7472442467608</v>
      </c>
      <c r="O42" s="808">
        <v>24.994566183574879</v>
      </c>
      <c r="P42" s="374">
        <f t="shared" si="0"/>
        <v>0.12241032511139834</v>
      </c>
    </row>
    <row r="43" spans="1:16" x14ac:dyDescent="0.3">
      <c r="A43" s="158">
        <v>38</v>
      </c>
      <c r="B43" s="321" t="s">
        <v>1102</v>
      </c>
      <c r="C43" s="146">
        <v>8461.27</v>
      </c>
      <c r="D43" s="146">
        <v>287.3</v>
      </c>
      <c r="E43" s="146"/>
      <c r="F43" s="146">
        <f t="shared" si="1"/>
        <v>8748.57</v>
      </c>
      <c r="G43" s="146">
        <v>156</v>
      </c>
      <c r="H43" s="146">
        <v>1</v>
      </c>
      <c r="I43" s="146"/>
      <c r="J43" s="146">
        <f t="shared" si="2"/>
        <v>157</v>
      </c>
      <c r="K43" s="863">
        <f t="shared" si="3"/>
        <v>0.15180816089731194</v>
      </c>
      <c r="L43" s="734">
        <f t="shared" si="4"/>
        <v>649.9590504737962</v>
      </c>
      <c r="M43" s="151">
        <f t="shared" si="5"/>
        <v>142.99099110423518</v>
      </c>
      <c r="N43" s="151">
        <v>245.8077741249275</v>
      </c>
      <c r="O43" s="808">
        <v>33.255482125603862</v>
      </c>
      <c r="P43" s="374">
        <f t="shared" si="0"/>
        <v>0.12253583132198323</v>
      </c>
    </row>
    <row r="44" spans="1:16" x14ac:dyDescent="0.3">
      <c r="A44" s="158">
        <v>39</v>
      </c>
      <c r="B44" s="321" t="s">
        <v>1103</v>
      </c>
      <c r="C44" s="146">
        <v>3715.24</v>
      </c>
      <c r="D44" s="146"/>
      <c r="E44" s="146">
        <v>109.3</v>
      </c>
      <c r="F44" s="146">
        <f t="shared" si="1"/>
        <v>3824.54</v>
      </c>
      <c r="G44" s="146">
        <v>105</v>
      </c>
      <c r="H44" s="146"/>
      <c r="I44" s="146">
        <v>1</v>
      </c>
      <c r="J44" s="146">
        <f t="shared" si="2"/>
        <v>106</v>
      </c>
      <c r="K44" s="863">
        <f t="shared" si="3"/>
        <v>0.10249468187971379</v>
      </c>
      <c r="L44" s="734">
        <f t="shared" si="4"/>
        <v>438.8258557339006</v>
      </c>
      <c r="M44" s="151">
        <f t="shared" si="5"/>
        <v>96.541688261458134</v>
      </c>
      <c r="N44" s="151">
        <v>165.95938889963256</v>
      </c>
      <c r="O44" s="808">
        <v>22.452745893719804</v>
      </c>
      <c r="P44" s="374">
        <f t="shared" si="0"/>
        <v>0.18924620445562371</v>
      </c>
    </row>
    <row r="45" spans="1:16" x14ac:dyDescent="0.3">
      <c r="A45" s="158">
        <v>40</v>
      </c>
      <c r="B45" s="321" t="s">
        <v>1104</v>
      </c>
      <c r="C45" s="146">
        <v>355.8</v>
      </c>
      <c r="D45" s="146"/>
      <c r="E45" s="146"/>
      <c r="F45" s="146">
        <f t="shared" si="1"/>
        <v>355.8</v>
      </c>
      <c r="G45" s="146">
        <v>8</v>
      </c>
      <c r="H45" s="146"/>
      <c r="I45" s="146"/>
      <c r="J45" s="146">
        <f t="shared" si="2"/>
        <v>8</v>
      </c>
      <c r="K45" s="863">
        <f t="shared" si="3"/>
        <v>7.735447689035003E-3</v>
      </c>
      <c r="L45" s="734">
        <f t="shared" si="4"/>
        <v>33.118932508218911</v>
      </c>
      <c r="M45" s="151">
        <f t="shared" si="5"/>
        <v>7.2861651518081603</v>
      </c>
      <c r="N45" s="151">
        <v>12.525236898085478</v>
      </c>
      <c r="O45" s="808">
        <v>1.6945468599033815</v>
      </c>
      <c r="P45" s="374">
        <f t="shared" si="0"/>
        <v>0.15352692922432809</v>
      </c>
    </row>
    <row r="46" spans="1:16" x14ac:dyDescent="0.3">
      <c r="A46" s="158">
        <v>41</v>
      </c>
      <c r="B46" s="321" t="s">
        <v>1105</v>
      </c>
      <c r="C46" s="146">
        <v>907.4</v>
      </c>
      <c r="D46" s="146"/>
      <c r="E46" s="146"/>
      <c r="F46" s="146">
        <f t="shared" si="1"/>
        <v>907.4</v>
      </c>
      <c r="G46" s="146">
        <v>17</v>
      </c>
      <c r="H46" s="146"/>
      <c r="I46" s="146"/>
      <c r="J46" s="146">
        <f t="shared" si="2"/>
        <v>17</v>
      </c>
      <c r="K46" s="863">
        <f t="shared" si="3"/>
        <v>1.6437826339199383E-2</v>
      </c>
      <c r="L46" s="734">
        <f t="shared" si="4"/>
        <v>70.3777315799652</v>
      </c>
      <c r="M46" s="151">
        <f t="shared" si="5"/>
        <v>15.483100947592344</v>
      </c>
      <c r="N46" s="151">
        <v>26.616128408431642</v>
      </c>
      <c r="O46" s="808">
        <v>3.600912077294685</v>
      </c>
      <c r="P46" s="374">
        <f t="shared" si="0"/>
        <v>0.12792359820727778</v>
      </c>
    </row>
    <row r="47" spans="1:16" x14ac:dyDescent="0.3">
      <c r="A47" s="158">
        <v>42</v>
      </c>
      <c r="B47" s="321" t="s">
        <v>1106</v>
      </c>
      <c r="C47" s="146">
        <v>2273.6</v>
      </c>
      <c r="D47" s="146"/>
      <c r="E47" s="146"/>
      <c r="F47" s="146">
        <f t="shared" si="1"/>
        <v>2273.6</v>
      </c>
      <c r="G47" s="146">
        <v>40</v>
      </c>
      <c r="H47" s="146"/>
      <c r="I47" s="146"/>
      <c r="J47" s="146">
        <f t="shared" si="2"/>
        <v>40</v>
      </c>
      <c r="K47" s="863">
        <f t="shared" si="3"/>
        <v>3.8677238445175018E-2</v>
      </c>
      <c r="L47" s="734">
        <f t="shared" si="4"/>
        <v>165.59466254109458</v>
      </c>
      <c r="M47" s="151">
        <f t="shared" si="5"/>
        <v>36.430825759040808</v>
      </c>
      <c r="N47" s="151">
        <v>62.626184490427384</v>
      </c>
      <c r="O47" s="808">
        <v>8.4727342995169082</v>
      </c>
      <c r="P47" s="374">
        <f t="shared" si="0"/>
        <v>0.1201286097334974</v>
      </c>
    </row>
    <row r="48" spans="1:16" x14ac:dyDescent="0.3">
      <c r="A48" s="158">
        <v>43</v>
      </c>
      <c r="B48" s="321" t="s">
        <v>1107</v>
      </c>
      <c r="C48" s="146">
        <v>154.1</v>
      </c>
      <c r="D48" s="146"/>
      <c r="E48" s="146"/>
      <c r="F48" s="146">
        <f t="shared" si="1"/>
        <v>154.1</v>
      </c>
      <c r="G48" s="146">
        <v>3</v>
      </c>
      <c r="H48" s="146"/>
      <c r="I48" s="146"/>
      <c r="J48" s="146">
        <f t="shared" si="2"/>
        <v>3</v>
      </c>
      <c r="K48" s="863">
        <f t="shared" si="3"/>
        <v>2.9007928833881262E-3</v>
      </c>
      <c r="L48" s="734">
        <f t="shared" si="4"/>
        <v>12.419599690582093</v>
      </c>
      <c r="M48" s="151">
        <f t="shared" si="5"/>
        <v>2.7323119319280602</v>
      </c>
      <c r="N48" s="151">
        <v>4.6969638367820545</v>
      </c>
      <c r="O48" s="808">
        <v>0.63545507246376798</v>
      </c>
      <c r="P48" s="374">
        <f t="shared" si="0"/>
        <v>0.13292881591016209</v>
      </c>
    </row>
    <row r="49" spans="1:16" x14ac:dyDescent="0.3">
      <c r="A49" s="158">
        <v>44</v>
      </c>
      <c r="B49" s="321" t="s">
        <v>1108</v>
      </c>
      <c r="C49" s="146">
        <v>93.9</v>
      </c>
      <c r="D49" s="146"/>
      <c r="E49" s="146"/>
      <c r="F49" s="146">
        <f t="shared" si="1"/>
        <v>93.9</v>
      </c>
      <c r="G49" s="146">
        <v>3</v>
      </c>
      <c r="H49" s="146"/>
      <c r="I49" s="146"/>
      <c r="J49" s="146">
        <f t="shared" si="2"/>
        <v>3</v>
      </c>
      <c r="K49" s="863">
        <f t="shared" si="3"/>
        <v>2.9007928833881262E-3</v>
      </c>
      <c r="L49" s="734">
        <f t="shared" si="4"/>
        <v>12.419599690582093</v>
      </c>
      <c r="M49" s="151">
        <f t="shared" si="5"/>
        <v>2.7323119319280602</v>
      </c>
      <c r="N49" s="151">
        <v>4.6969638367820545</v>
      </c>
      <c r="O49" s="808">
        <v>0.63545507246376798</v>
      </c>
      <c r="P49" s="374">
        <f t="shared" si="0"/>
        <v>0.21815048489622976</v>
      </c>
    </row>
    <row r="50" spans="1:16" x14ac:dyDescent="0.3">
      <c r="A50" s="158">
        <v>45</v>
      </c>
      <c r="B50" s="321" t="s">
        <v>1109</v>
      </c>
      <c r="C50" s="146">
        <v>296.10000000000002</v>
      </c>
      <c r="D50" s="146"/>
      <c r="E50" s="146"/>
      <c r="F50" s="146">
        <f t="shared" si="1"/>
        <v>296.10000000000002</v>
      </c>
      <c r="G50" s="146">
        <v>9</v>
      </c>
      <c r="H50" s="146"/>
      <c r="I50" s="146"/>
      <c r="J50" s="146">
        <f t="shared" si="2"/>
        <v>9</v>
      </c>
      <c r="K50" s="863">
        <f t="shared" si="3"/>
        <v>8.7023786501643791E-3</v>
      </c>
      <c r="L50" s="734">
        <f t="shared" si="4"/>
        <v>37.258799071746282</v>
      </c>
      <c r="M50" s="151">
        <f t="shared" si="5"/>
        <v>8.1969357957841815</v>
      </c>
      <c r="N50" s="151">
        <v>14.090891510346164</v>
      </c>
      <c r="O50" s="808">
        <v>1.9063652173913039</v>
      </c>
      <c r="P50" s="374">
        <f t="shared" si="0"/>
        <v>0.20754134277361677</v>
      </c>
    </row>
    <row r="51" spans="1:16" x14ac:dyDescent="0.3">
      <c r="A51" s="158">
        <v>46</v>
      </c>
      <c r="B51" s="321" t="s">
        <v>1042</v>
      </c>
      <c r="C51" s="146">
        <v>4177.21</v>
      </c>
      <c r="D51" s="146">
        <v>6.6</v>
      </c>
      <c r="E51" s="146"/>
      <c r="F51" s="146">
        <f t="shared" si="1"/>
        <v>4183.8100000000004</v>
      </c>
      <c r="G51" s="146">
        <v>108</v>
      </c>
      <c r="H51" s="146"/>
      <c r="I51" s="146"/>
      <c r="J51" s="146">
        <f t="shared" si="2"/>
        <v>108</v>
      </c>
      <c r="K51" s="863">
        <f t="shared" si="3"/>
        <v>0.10442854380197254</v>
      </c>
      <c r="L51" s="734">
        <f t="shared" si="4"/>
        <v>447.10558886095532</v>
      </c>
      <c r="M51" s="151">
        <f t="shared" si="5"/>
        <v>98.363229549410178</v>
      </c>
      <c r="N51" s="151">
        <v>169.09069812415396</v>
      </c>
      <c r="O51" s="808">
        <v>22.87638260869565</v>
      </c>
      <c r="P51" s="374">
        <f t="shared" si="0"/>
        <v>0.17625941406115839</v>
      </c>
    </row>
    <row r="52" spans="1:16" x14ac:dyDescent="0.3">
      <c r="A52" s="158">
        <v>47</v>
      </c>
      <c r="B52" s="321" t="s">
        <v>1043</v>
      </c>
      <c r="C52" s="146">
        <v>4140.68</v>
      </c>
      <c r="D52" s="146"/>
      <c r="E52" s="146"/>
      <c r="F52" s="146">
        <f t="shared" si="1"/>
        <v>4140.68</v>
      </c>
      <c r="G52" s="146">
        <v>108</v>
      </c>
      <c r="H52" s="146"/>
      <c r="I52" s="146"/>
      <c r="J52" s="146">
        <f t="shared" si="2"/>
        <v>108</v>
      </c>
      <c r="K52" s="863">
        <f t="shared" si="3"/>
        <v>0.10442854380197254</v>
      </c>
      <c r="L52" s="734">
        <f t="shared" si="4"/>
        <v>447.10558886095532</v>
      </c>
      <c r="M52" s="151">
        <f t="shared" si="5"/>
        <v>98.363229549410178</v>
      </c>
      <c r="N52" s="151">
        <v>169.09069812415396</v>
      </c>
      <c r="O52" s="808">
        <v>22.87638260869565</v>
      </c>
      <c r="P52" s="374">
        <f t="shared" si="0"/>
        <v>0.1780953609414915</v>
      </c>
    </row>
    <row r="53" spans="1:16" x14ac:dyDescent="0.3">
      <c r="A53" s="158">
        <v>48</v>
      </c>
      <c r="B53" s="321" t="s">
        <v>2157</v>
      </c>
      <c r="C53" s="146">
        <v>7831.81</v>
      </c>
      <c r="D53" s="146"/>
      <c r="E53" s="146"/>
      <c r="F53" s="146">
        <f t="shared" si="1"/>
        <v>7831.81</v>
      </c>
      <c r="G53" s="146">
        <v>162</v>
      </c>
      <c r="H53" s="146"/>
      <c r="I53" s="146"/>
      <c r="J53" s="146">
        <f t="shared" si="2"/>
        <v>162</v>
      </c>
      <c r="K53" s="863">
        <f t="shared" si="3"/>
        <v>0.15664281570295882</v>
      </c>
      <c r="L53" s="734">
        <f t="shared" si="4"/>
        <v>670.65838329143298</v>
      </c>
      <c r="M53" s="151">
        <f t="shared" si="5"/>
        <v>147.54484432411525</v>
      </c>
      <c r="N53" s="151">
        <v>253.63604718623091</v>
      </c>
      <c r="O53" s="808">
        <v>34.314573913043475</v>
      </c>
      <c r="P53" s="374">
        <f t="shared" si="0"/>
        <v>0.14123859602248046</v>
      </c>
    </row>
    <row r="54" spans="1:16" x14ac:dyDescent="0.3">
      <c r="A54" s="158">
        <v>49</v>
      </c>
      <c r="B54" s="321" t="s">
        <v>2175</v>
      </c>
      <c r="C54" s="146">
        <v>996.1</v>
      </c>
      <c r="D54" s="146"/>
      <c r="E54" s="146"/>
      <c r="F54" s="146">
        <f t="shared" si="1"/>
        <v>996.1</v>
      </c>
      <c r="G54" s="146">
        <v>35</v>
      </c>
      <c r="H54" s="146"/>
      <c r="I54" s="146"/>
      <c r="J54" s="146">
        <f t="shared" si="2"/>
        <v>35</v>
      </c>
      <c r="K54" s="863">
        <f t="shared" si="3"/>
        <v>3.3842583639528141E-2</v>
      </c>
      <c r="L54" s="734">
        <f t="shared" si="4"/>
        <v>144.89532972345776</v>
      </c>
      <c r="M54" s="151">
        <f t="shared" si="5"/>
        <v>31.876972539160707</v>
      </c>
      <c r="N54" s="151">
        <v>54.797911429123964</v>
      </c>
      <c r="O54" s="808">
        <v>7.4136425120772929</v>
      </c>
      <c r="P54" s="374">
        <f t="shared" si="0"/>
        <v>0.23991954241925481</v>
      </c>
    </row>
    <row r="55" spans="1:16" x14ac:dyDescent="0.3">
      <c r="A55" s="158">
        <v>50</v>
      </c>
      <c r="B55" s="321" t="s">
        <v>2177</v>
      </c>
      <c r="C55" s="146">
        <v>533.79999999999995</v>
      </c>
      <c r="D55" s="146"/>
      <c r="E55" s="146"/>
      <c r="F55" s="146">
        <f t="shared" si="1"/>
        <v>533.79999999999995</v>
      </c>
      <c r="G55" s="146">
        <v>12</v>
      </c>
      <c r="H55" s="146"/>
      <c r="I55" s="146"/>
      <c r="J55" s="146">
        <f t="shared" si="2"/>
        <v>12</v>
      </c>
      <c r="K55" s="863">
        <f t="shared" si="3"/>
        <v>1.1603171533552505E-2</v>
      </c>
      <c r="L55" s="734">
        <f t="shared" si="4"/>
        <v>49.678398762328371</v>
      </c>
      <c r="M55" s="151">
        <f t="shared" si="5"/>
        <v>10.929247727712241</v>
      </c>
      <c r="N55" s="151">
        <v>18.787855347128218</v>
      </c>
      <c r="O55" s="808">
        <v>2.5418202898550719</v>
      </c>
      <c r="P55" s="374">
        <f t="shared" si="0"/>
        <v>0.15349816809109013</v>
      </c>
    </row>
    <row r="56" spans="1:16" x14ac:dyDescent="0.3">
      <c r="A56" s="158">
        <v>51</v>
      </c>
      <c r="B56" s="321" t="s">
        <v>2176</v>
      </c>
      <c r="C56" s="146">
        <v>987.3</v>
      </c>
      <c r="D56" s="146"/>
      <c r="E56" s="146"/>
      <c r="F56" s="146">
        <f t="shared" si="1"/>
        <v>987.3</v>
      </c>
      <c r="G56" s="146">
        <v>34</v>
      </c>
      <c r="H56" s="146"/>
      <c r="I56" s="146"/>
      <c r="J56" s="146">
        <f t="shared" si="2"/>
        <v>34</v>
      </c>
      <c r="K56" s="863">
        <f t="shared" si="3"/>
        <v>3.2875652678398766E-2</v>
      </c>
      <c r="L56" s="734">
        <f t="shared" si="4"/>
        <v>140.7554631599304</v>
      </c>
      <c r="M56" s="151">
        <f t="shared" si="5"/>
        <v>30.966201895184689</v>
      </c>
      <c r="N56" s="151">
        <v>53.232256816863284</v>
      </c>
      <c r="O56" s="808">
        <v>7.20182415458937</v>
      </c>
      <c r="P56" s="374">
        <f t="shared" si="0"/>
        <v>0.23514205006235969</v>
      </c>
    </row>
    <row r="57" spans="1:16" x14ac:dyDescent="0.3">
      <c r="A57" s="158">
        <v>52</v>
      </c>
      <c r="B57" s="321" t="s">
        <v>2178</v>
      </c>
      <c r="C57" s="146">
        <v>442.6</v>
      </c>
      <c r="D57" s="146"/>
      <c r="E57" s="146"/>
      <c r="F57" s="146">
        <f t="shared" si="1"/>
        <v>442.6</v>
      </c>
      <c r="G57" s="146">
        <v>11</v>
      </c>
      <c r="H57" s="146"/>
      <c r="I57" s="146"/>
      <c r="J57" s="146">
        <f t="shared" si="2"/>
        <v>11</v>
      </c>
      <c r="K57" s="863">
        <f t="shared" si="3"/>
        <v>1.063624057242313E-2</v>
      </c>
      <c r="L57" s="734">
        <f t="shared" si="4"/>
        <v>45.538532198801008</v>
      </c>
      <c r="M57" s="151">
        <f t="shared" si="5"/>
        <v>10.018477083736222</v>
      </c>
      <c r="N57" s="151">
        <v>17.222200734867531</v>
      </c>
      <c r="O57" s="808">
        <v>2.3300019323671495</v>
      </c>
      <c r="P57" s="374">
        <f t="shared" si="0"/>
        <v>0.16969998181150456</v>
      </c>
    </row>
    <row r="58" spans="1:16" x14ac:dyDescent="0.3">
      <c r="A58" s="158">
        <v>53</v>
      </c>
      <c r="B58" s="324" t="s">
        <v>2198</v>
      </c>
      <c r="C58" s="150">
        <v>7013.2</v>
      </c>
      <c r="D58" s="150"/>
      <c r="E58" s="150"/>
      <c r="F58" s="146">
        <f t="shared" si="1"/>
        <v>7013.2</v>
      </c>
      <c r="G58" s="146">
        <v>222</v>
      </c>
      <c r="H58" s="146"/>
      <c r="I58" s="146"/>
      <c r="J58" s="146">
        <f t="shared" si="2"/>
        <v>222</v>
      </c>
      <c r="K58" s="863">
        <f t="shared" si="3"/>
        <v>0.21465867337072134</v>
      </c>
      <c r="L58" s="734">
        <f t="shared" si="4"/>
        <v>919.05037710307488</v>
      </c>
      <c r="M58" s="151">
        <f t="shared" si="5"/>
        <v>202.19108296267646</v>
      </c>
      <c r="N58" s="151">
        <v>347.57532392187198</v>
      </c>
      <c r="O58" s="808">
        <v>47.023675362318833</v>
      </c>
      <c r="P58" s="374">
        <f t="shared" si="0"/>
        <v>0.21614105677150833</v>
      </c>
    </row>
    <row r="59" spans="1:16" x14ac:dyDescent="0.3">
      <c r="A59" s="158">
        <v>54</v>
      </c>
      <c r="B59" s="324" t="s">
        <v>2188</v>
      </c>
      <c r="C59" s="150">
        <v>8402.66</v>
      </c>
      <c r="D59" s="150"/>
      <c r="E59" s="150"/>
      <c r="F59" s="146">
        <f t="shared" si="1"/>
        <v>8402.66</v>
      </c>
      <c r="G59" s="146">
        <v>342</v>
      </c>
      <c r="H59" s="146"/>
      <c r="I59" s="146"/>
      <c r="J59" s="146">
        <f t="shared" si="2"/>
        <v>342</v>
      </c>
      <c r="K59" s="863">
        <f t="shared" si="3"/>
        <v>0.3306903887062464</v>
      </c>
      <c r="L59" s="734">
        <f t="shared" si="4"/>
        <v>1415.8343647263587</v>
      </c>
      <c r="M59" s="151">
        <f t="shared" si="5"/>
        <v>311.48356023979892</v>
      </c>
      <c r="N59" s="151">
        <v>535.45387739315413</v>
      </c>
      <c r="O59" s="808">
        <v>72.441878260869558</v>
      </c>
      <c r="P59" s="374">
        <f t="shared" si="0"/>
        <v>0.27791362266474923</v>
      </c>
    </row>
    <row r="60" spans="1:16" x14ac:dyDescent="0.3">
      <c r="A60" s="158">
        <v>55</v>
      </c>
      <c r="B60" s="321" t="s">
        <v>2184</v>
      </c>
      <c r="C60" s="146">
        <v>2601.63</v>
      </c>
      <c r="D60" s="146"/>
      <c r="E60" s="146"/>
      <c r="F60" s="146">
        <f t="shared" si="1"/>
        <v>2601.63</v>
      </c>
      <c r="G60" s="146">
        <v>54</v>
      </c>
      <c r="H60" s="146"/>
      <c r="I60" s="146"/>
      <c r="J60" s="146">
        <f t="shared" si="2"/>
        <v>54</v>
      </c>
      <c r="K60" s="863">
        <f t="shared" si="3"/>
        <v>5.2214271900986271E-2</v>
      </c>
      <c r="L60" s="734">
        <f t="shared" si="4"/>
        <v>223.55279443047766</v>
      </c>
      <c r="M60" s="151">
        <f t="shared" si="5"/>
        <v>49.181614774705089</v>
      </c>
      <c r="N60" s="151">
        <v>84.54534906207698</v>
      </c>
      <c r="O60" s="808">
        <v>11.438191304347825</v>
      </c>
      <c r="P60" s="374">
        <f t="shared" si="0"/>
        <v>0.14172574484903985</v>
      </c>
    </row>
    <row r="61" spans="1:16" x14ac:dyDescent="0.3">
      <c r="A61" s="158">
        <v>56</v>
      </c>
      <c r="B61" s="321" t="s">
        <v>2183</v>
      </c>
      <c r="C61" s="146">
        <v>2594.2600000000002</v>
      </c>
      <c r="D61" s="146"/>
      <c r="E61" s="146"/>
      <c r="F61" s="146">
        <f t="shared" si="1"/>
        <v>2594.2600000000002</v>
      </c>
      <c r="G61" s="146">
        <v>54</v>
      </c>
      <c r="H61" s="146"/>
      <c r="I61" s="146"/>
      <c r="J61" s="146">
        <f t="shared" si="2"/>
        <v>54</v>
      </c>
      <c r="K61" s="863">
        <f t="shared" si="3"/>
        <v>5.2214271900986271E-2</v>
      </c>
      <c r="L61" s="734">
        <f t="shared" si="4"/>
        <v>223.55279443047766</v>
      </c>
      <c r="M61" s="151">
        <f t="shared" si="5"/>
        <v>49.181614774705089</v>
      </c>
      <c r="N61" s="151">
        <v>84.54534906207698</v>
      </c>
      <c r="O61" s="808">
        <v>11.438191304347825</v>
      </c>
      <c r="P61" s="374">
        <f t="shared" si="0"/>
        <v>0.14212837170199114</v>
      </c>
    </row>
    <row r="62" spans="1:16" x14ac:dyDescent="0.3">
      <c r="A62" s="158">
        <v>57</v>
      </c>
      <c r="B62" s="321" t="s">
        <v>2186</v>
      </c>
      <c r="C62" s="146">
        <v>2653.52</v>
      </c>
      <c r="D62" s="146"/>
      <c r="E62" s="146"/>
      <c r="F62" s="146">
        <f t="shared" si="1"/>
        <v>2653.52</v>
      </c>
      <c r="G62" s="146">
        <v>72</v>
      </c>
      <c r="H62" s="146"/>
      <c r="I62" s="146"/>
      <c r="J62" s="146">
        <f t="shared" si="2"/>
        <v>72</v>
      </c>
      <c r="K62" s="863">
        <f t="shared" si="3"/>
        <v>6.9619029201315033E-2</v>
      </c>
      <c r="L62" s="734">
        <f t="shared" si="4"/>
        <v>298.07039257397025</v>
      </c>
      <c r="M62" s="151">
        <f t="shared" si="5"/>
        <v>65.575486366273452</v>
      </c>
      <c r="N62" s="151">
        <v>112.72713208276932</v>
      </c>
      <c r="O62" s="808">
        <v>15.250921739130431</v>
      </c>
      <c r="P62" s="374">
        <f t="shared" si="0"/>
        <v>0.18527236755786405</v>
      </c>
    </row>
    <row r="63" spans="1:16" x14ac:dyDescent="0.3">
      <c r="A63" s="158">
        <v>58</v>
      </c>
      <c r="B63" s="322" t="s">
        <v>2187</v>
      </c>
      <c r="C63" s="146">
        <v>2150.9</v>
      </c>
      <c r="D63" s="146"/>
      <c r="E63" s="146"/>
      <c r="F63" s="146">
        <f t="shared" si="1"/>
        <v>2150.9</v>
      </c>
      <c r="G63" s="146">
        <v>40</v>
      </c>
      <c r="H63" s="146"/>
      <c r="I63" s="146"/>
      <c r="J63" s="146">
        <f t="shared" si="2"/>
        <v>40</v>
      </c>
      <c r="K63" s="863">
        <f t="shared" si="3"/>
        <v>3.8677238445175018E-2</v>
      </c>
      <c r="L63" s="734">
        <f t="shared" si="4"/>
        <v>165.59466254109458</v>
      </c>
      <c r="M63" s="151">
        <f t="shared" si="5"/>
        <v>36.430825759040808</v>
      </c>
      <c r="N63" s="151">
        <v>62.626184490427384</v>
      </c>
      <c r="O63" s="808">
        <v>8.4727342995169082</v>
      </c>
      <c r="P63" s="374">
        <f t="shared" si="0"/>
        <v>0.12698145292206967</v>
      </c>
    </row>
    <row r="64" spans="1:16" x14ac:dyDescent="0.3">
      <c r="A64" s="158">
        <v>59</v>
      </c>
      <c r="B64" s="322" t="s">
        <v>2194</v>
      </c>
      <c r="C64" s="150">
        <v>3353.7</v>
      </c>
      <c r="D64" s="150"/>
      <c r="E64" s="150"/>
      <c r="F64" s="146">
        <f t="shared" si="1"/>
        <v>3353.7</v>
      </c>
      <c r="G64" s="146">
        <v>114</v>
      </c>
      <c r="H64" s="146"/>
      <c r="I64" s="146"/>
      <c r="J64" s="146">
        <f t="shared" si="2"/>
        <v>114</v>
      </c>
      <c r="K64" s="863">
        <f t="shared" si="3"/>
        <v>0.11023012956874879</v>
      </c>
      <c r="L64" s="734">
        <f t="shared" si="4"/>
        <v>471.9447882421195</v>
      </c>
      <c r="M64" s="151">
        <f t="shared" si="5"/>
        <v>103.8278534132663</v>
      </c>
      <c r="N64" s="151">
        <v>178.48462579771805</v>
      </c>
      <c r="O64" s="808">
        <v>24.147292753623187</v>
      </c>
      <c r="P64" s="374">
        <f t="shared" si="0"/>
        <v>0.23210321740368162</v>
      </c>
    </row>
    <row r="65" spans="1:17" s="337" customFormat="1" x14ac:dyDescent="0.3">
      <c r="A65" s="402"/>
      <c r="B65" s="378" t="s">
        <v>1124</v>
      </c>
      <c r="C65" s="380">
        <f>SUM(C6:C64)</f>
        <v>249595.68</v>
      </c>
      <c r="D65" s="380">
        <f t="shared" ref="D65:O65" si="6">SUM(D6:D64)</f>
        <v>1319.2</v>
      </c>
      <c r="E65" s="380">
        <f t="shared" si="6"/>
        <v>1116.55</v>
      </c>
      <c r="F65" s="380">
        <f t="shared" si="6"/>
        <v>252031.43000000002</v>
      </c>
      <c r="G65" s="380">
        <f t="shared" si="6"/>
        <v>5151</v>
      </c>
      <c r="H65" s="380">
        <f t="shared" si="6"/>
        <v>7</v>
      </c>
      <c r="I65" s="380">
        <f t="shared" si="6"/>
        <v>13</v>
      </c>
      <c r="J65" s="380">
        <f t="shared" si="6"/>
        <v>5171</v>
      </c>
      <c r="K65" s="380">
        <f t="shared" si="6"/>
        <v>5.0000000000000018</v>
      </c>
      <c r="L65" s="734">
        <f t="shared" si="4"/>
        <v>21407.250000000007</v>
      </c>
      <c r="M65" s="380">
        <f t="shared" si="6"/>
        <v>4709.5949999999993</v>
      </c>
      <c r="N65" s="380">
        <f t="shared" si="6"/>
        <v>8095.9999999999991</v>
      </c>
      <c r="O65" s="380">
        <f t="shared" si="6"/>
        <v>1095.312726570048</v>
      </c>
      <c r="P65" s="374">
        <f t="shared" si="0"/>
        <v>0.1400942641422542</v>
      </c>
    </row>
    <row r="66" spans="1:17" x14ac:dyDescent="0.3">
      <c r="A66" s="787" t="s">
        <v>1343</v>
      </c>
      <c r="B66" s="772"/>
      <c r="C66" s="773"/>
      <c r="D66" s="773"/>
      <c r="E66" s="773"/>
      <c r="F66" s="773"/>
      <c r="G66" s="773"/>
      <c r="H66" s="773"/>
      <c r="I66" s="773"/>
      <c r="J66" s="773"/>
      <c r="K66" s="773"/>
      <c r="L66" s="734">
        <f t="shared" si="4"/>
        <v>0</v>
      </c>
      <c r="M66" s="151"/>
      <c r="N66" s="151"/>
      <c r="O66" s="808"/>
      <c r="P66" s="374"/>
    </row>
    <row r="67" spans="1:17" x14ac:dyDescent="0.3">
      <c r="A67" s="152">
        <v>1</v>
      </c>
      <c r="B67" s="321" t="s">
        <v>1110</v>
      </c>
      <c r="C67" s="146">
        <v>7517.84</v>
      </c>
      <c r="D67" s="146"/>
      <c r="E67" s="146">
        <v>47.9</v>
      </c>
      <c r="F67" s="146">
        <f t="shared" si="1"/>
        <v>7565.74</v>
      </c>
      <c r="G67" s="146">
        <v>165</v>
      </c>
      <c r="H67" s="146">
        <v>1</v>
      </c>
      <c r="I67" s="146"/>
      <c r="J67" s="146">
        <f t="shared" si="2"/>
        <v>166</v>
      </c>
      <c r="K67" s="716">
        <f>1/1584*J67</f>
        <v>0.10479797979797981</v>
      </c>
      <c r="L67" s="734">
        <f t="shared" si="4"/>
        <v>448.68731060606063</v>
      </c>
      <c r="M67" s="151">
        <f t="shared" si="5"/>
        <v>98.711208333333346</v>
      </c>
      <c r="N67" s="151">
        <v>240.50393700787404</v>
      </c>
      <c r="O67" s="808">
        <v>44.101444498303444</v>
      </c>
      <c r="P67" s="374">
        <f t="shared" si="0"/>
        <v>0.10996993029704581</v>
      </c>
      <c r="Q67" s="165" t="s">
        <v>962</v>
      </c>
    </row>
    <row r="68" spans="1:17" x14ac:dyDescent="0.3">
      <c r="A68" s="152">
        <v>2</v>
      </c>
      <c r="B68" s="321" t="s">
        <v>1111</v>
      </c>
      <c r="C68" s="146">
        <v>7217.2</v>
      </c>
      <c r="D68" s="146"/>
      <c r="E68" s="146"/>
      <c r="F68" s="146">
        <f t="shared" si="1"/>
        <v>7217.2</v>
      </c>
      <c r="G68" s="146">
        <v>120</v>
      </c>
      <c r="H68" s="146"/>
      <c r="I68" s="146"/>
      <c r="J68" s="146">
        <f t="shared" si="2"/>
        <v>120</v>
      </c>
      <c r="K68" s="716">
        <f t="shared" ref="K68:K81" si="7">1/1584*J68</f>
        <v>7.575757575757576E-2</v>
      </c>
      <c r="L68" s="734">
        <f t="shared" si="4"/>
        <v>324.35227272727275</v>
      </c>
      <c r="M68" s="151">
        <f t="shared" si="5"/>
        <v>71.357500000000002</v>
      </c>
      <c r="N68" s="151">
        <v>173.85826771653544</v>
      </c>
      <c r="O68" s="808">
        <v>31.880562287930196</v>
      </c>
      <c r="P68" s="374">
        <f t="shared" si="0"/>
        <v>8.333544902895007E-2</v>
      </c>
    </row>
    <row r="69" spans="1:17" x14ac:dyDescent="0.3">
      <c r="A69" s="152">
        <v>3</v>
      </c>
      <c r="B69" s="321" t="s">
        <v>1112</v>
      </c>
      <c r="C69" s="146">
        <v>6362.5</v>
      </c>
      <c r="D69" s="146"/>
      <c r="E69" s="146">
        <v>72.7</v>
      </c>
      <c r="F69" s="146">
        <f t="shared" si="1"/>
        <v>6435.2</v>
      </c>
      <c r="G69" s="146">
        <v>106</v>
      </c>
      <c r="H69" s="146"/>
      <c r="I69" s="146">
        <v>1</v>
      </c>
      <c r="J69" s="146">
        <f t="shared" si="2"/>
        <v>107</v>
      </c>
      <c r="K69" s="716">
        <f t="shared" si="7"/>
        <v>6.7550505050505055E-2</v>
      </c>
      <c r="L69" s="734">
        <f t="shared" si="4"/>
        <v>289.21410984848484</v>
      </c>
      <c r="M69" s="151">
        <f t="shared" ref="M69:M124" si="8">L69*0.22</f>
        <v>63.627104166666662</v>
      </c>
      <c r="N69" s="151">
        <v>155.02362204724412</v>
      </c>
      <c r="O69" s="808">
        <v>28.426834706737758</v>
      </c>
      <c r="P69" s="374">
        <f t="shared" ref="P69:P130" si="9">(O69+N69+M69+L69)/F69</f>
        <v>8.3337218853980197E-2</v>
      </c>
    </row>
    <row r="70" spans="1:17" x14ac:dyDescent="0.3">
      <c r="A70" s="152">
        <v>4</v>
      </c>
      <c r="B70" s="321" t="s">
        <v>1113</v>
      </c>
      <c r="C70" s="146">
        <v>8881.51</v>
      </c>
      <c r="D70" s="146"/>
      <c r="E70" s="146"/>
      <c r="F70" s="146">
        <f t="shared" si="1"/>
        <v>8881.51</v>
      </c>
      <c r="G70" s="146">
        <v>144</v>
      </c>
      <c r="H70" s="146"/>
      <c r="I70" s="146"/>
      <c r="J70" s="146">
        <f t="shared" si="2"/>
        <v>144</v>
      </c>
      <c r="K70" s="716">
        <f t="shared" si="7"/>
        <v>9.0909090909090912E-2</v>
      </c>
      <c r="L70" s="734">
        <f t="shared" si="4"/>
        <v>389.22272727272724</v>
      </c>
      <c r="M70" s="151">
        <f t="shared" si="8"/>
        <v>85.628999999999991</v>
      </c>
      <c r="N70" s="151">
        <v>208.62992125984252</v>
      </c>
      <c r="O70" s="808">
        <v>38.256674745516243</v>
      </c>
      <c r="P70" s="374">
        <f t="shared" si="9"/>
        <v>8.1263019833123645E-2</v>
      </c>
    </row>
    <row r="71" spans="1:17" x14ac:dyDescent="0.3">
      <c r="A71" s="152">
        <v>5</v>
      </c>
      <c r="B71" s="321" t="s">
        <v>1114</v>
      </c>
      <c r="C71" s="146">
        <v>7938.92</v>
      </c>
      <c r="D71" s="146"/>
      <c r="E71" s="146"/>
      <c r="F71" s="146">
        <f t="shared" si="1"/>
        <v>7938.92</v>
      </c>
      <c r="G71" s="146">
        <v>213</v>
      </c>
      <c r="H71" s="146"/>
      <c r="I71" s="146"/>
      <c r="J71" s="146">
        <f t="shared" si="2"/>
        <v>213</v>
      </c>
      <c r="K71" s="716">
        <f t="shared" si="7"/>
        <v>0.13446969696969699</v>
      </c>
      <c r="L71" s="734">
        <f t="shared" ref="L71:L134" si="10">K71*4281.45</f>
        <v>575.7252840909091</v>
      </c>
      <c r="M71" s="151">
        <f t="shared" si="8"/>
        <v>126.65956250000001</v>
      </c>
      <c r="N71" s="151">
        <v>308.59842519685037</v>
      </c>
      <c r="O71" s="808">
        <v>56.587998061076107</v>
      </c>
      <c r="P71" s="374">
        <f t="shared" si="9"/>
        <v>0.13447311093307848</v>
      </c>
    </row>
    <row r="72" spans="1:17" x14ac:dyDescent="0.3">
      <c r="A72" s="152">
        <v>6</v>
      </c>
      <c r="B72" s="321" t="s">
        <v>1115</v>
      </c>
      <c r="C72" s="146">
        <v>7102.99</v>
      </c>
      <c r="D72" s="146"/>
      <c r="E72" s="146"/>
      <c r="F72" s="146">
        <f t="shared" si="1"/>
        <v>7102.99</v>
      </c>
      <c r="G72" s="146">
        <v>108</v>
      </c>
      <c r="H72" s="146"/>
      <c r="I72" s="146"/>
      <c r="J72" s="146">
        <f t="shared" si="2"/>
        <v>108</v>
      </c>
      <c r="K72" s="716">
        <f t="shared" si="7"/>
        <v>6.8181818181818191E-2</v>
      </c>
      <c r="L72" s="734">
        <f t="shared" si="10"/>
        <v>291.91704545454547</v>
      </c>
      <c r="M72" s="151">
        <f t="shared" si="8"/>
        <v>64.22175</v>
      </c>
      <c r="N72" s="151">
        <v>156.4724409448819</v>
      </c>
      <c r="O72" s="808">
        <v>28.692506059137173</v>
      </c>
      <c r="P72" s="374">
        <f t="shared" si="9"/>
        <v>7.6207870552903012E-2</v>
      </c>
    </row>
    <row r="73" spans="1:17" x14ac:dyDescent="0.3">
      <c r="A73" s="152">
        <v>7</v>
      </c>
      <c r="B73" s="321" t="s">
        <v>1116</v>
      </c>
      <c r="C73" s="146">
        <v>2474.6</v>
      </c>
      <c r="D73" s="146"/>
      <c r="E73" s="146">
        <v>54.25</v>
      </c>
      <c r="F73" s="146">
        <f t="shared" si="1"/>
        <v>2528.85</v>
      </c>
      <c r="G73" s="146">
        <v>43</v>
      </c>
      <c r="H73" s="146">
        <v>1</v>
      </c>
      <c r="I73" s="146"/>
      <c r="J73" s="146">
        <f t="shared" si="2"/>
        <v>44</v>
      </c>
      <c r="K73" s="716">
        <f t="shared" si="7"/>
        <v>2.777777777777778E-2</v>
      </c>
      <c r="L73" s="734">
        <f t="shared" si="10"/>
        <v>118.92916666666667</v>
      </c>
      <c r="M73" s="151">
        <f t="shared" si="8"/>
        <v>26.164416666666668</v>
      </c>
      <c r="N73" s="151">
        <v>63.748031496062993</v>
      </c>
      <c r="O73" s="808">
        <v>11.689539505574405</v>
      </c>
      <c r="P73" s="374">
        <f t="shared" si="9"/>
        <v>8.7206103301884538E-2</v>
      </c>
    </row>
    <row r="74" spans="1:17" x14ac:dyDescent="0.3">
      <c r="A74" s="152">
        <v>8</v>
      </c>
      <c r="B74" s="321" t="s">
        <v>1117</v>
      </c>
      <c r="C74" s="146">
        <v>4250.83</v>
      </c>
      <c r="D74" s="146"/>
      <c r="E74" s="146"/>
      <c r="F74" s="146">
        <f t="shared" si="1"/>
        <v>4250.83</v>
      </c>
      <c r="G74" s="146">
        <v>72</v>
      </c>
      <c r="H74" s="146"/>
      <c r="I74" s="146"/>
      <c r="J74" s="146">
        <f t="shared" si="2"/>
        <v>72</v>
      </c>
      <c r="K74" s="716">
        <f t="shared" si="7"/>
        <v>4.5454545454545456E-2</v>
      </c>
      <c r="L74" s="734">
        <f t="shared" si="10"/>
        <v>194.61136363636362</v>
      </c>
      <c r="M74" s="151">
        <f t="shared" si="8"/>
        <v>42.814499999999995</v>
      </c>
      <c r="N74" s="151">
        <v>104.31496062992126</v>
      </c>
      <c r="O74" s="808">
        <v>19.128337372758121</v>
      </c>
      <c r="P74" s="374">
        <f t="shared" si="9"/>
        <v>8.4893811711840517E-2</v>
      </c>
    </row>
    <row r="75" spans="1:17" x14ac:dyDescent="0.3">
      <c r="A75" s="152">
        <v>9</v>
      </c>
      <c r="B75" s="321" t="s">
        <v>1118</v>
      </c>
      <c r="C75" s="146">
        <v>2862.08</v>
      </c>
      <c r="D75" s="146"/>
      <c r="E75" s="146"/>
      <c r="F75" s="146">
        <f t="shared" si="1"/>
        <v>2862.08</v>
      </c>
      <c r="G75" s="146">
        <v>69</v>
      </c>
      <c r="H75" s="146"/>
      <c r="I75" s="146"/>
      <c r="J75" s="146">
        <f t="shared" si="2"/>
        <v>69</v>
      </c>
      <c r="K75" s="716">
        <f t="shared" si="7"/>
        <v>4.3560606060606064E-2</v>
      </c>
      <c r="L75" s="734">
        <f t="shared" si="10"/>
        <v>186.50255681818183</v>
      </c>
      <c r="M75" s="151">
        <f t="shared" si="8"/>
        <v>41.030562500000002</v>
      </c>
      <c r="N75" s="151">
        <v>99.968503937007867</v>
      </c>
      <c r="O75" s="808">
        <v>18.331323315559864</v>
      </c>
      <c r="P75" s="374">
        <f t="shared" si="9"/>
        <v>0.12083273233828179</v>
      </c>
    </row>
    <row r="76" spans="1:17" x14ac:dyDescent="0.3">
      <c r="A76" s="152">
        <v>10</v>
      </c>
      <c r="B76" s="321" t="s">
        <v>1119</v>
      </c>
      <c r="C76" s="146">
        <v>2523.4899999999998</v>
      </c>
      <c r="D76" s="146"/>
      <c r="E76" s="146"/>
      <c r="F76" s="146">
        <f t="shared" ref="F76:F131" si="11">C76+D76+E76</f>
        <v>2523.4899999999998</v>
      </c>
      <c r="G76" s="146">
        <v>40</v>
      </c>
      <c r="H76" s="146"/>
      <c r="I76" s="146"/>
      <c r="J76" s="146">
        <f t="shared" ref="J76:J131" si="12">G76+H76+I76</f>
        <v>40</v>
      </c>
      <c r="K76" s="716">
        <f t="shared" si="7"/>
        <v>2.5252525252525256E-2</v>
      </c>
      <c r="L76" s="734">
        <f t="shared" si="10"/>
        <v>108.11742424242425</v>
      </c>
      <c r="M76" s="151">
        <f t="shared" si="8"/>
        <v>23.785833333333336</v>
      </c>
      <c r="N76" s="151">
        <v>57.952755905511808</v>
      </c>
      <c r="O76" s="808">
        <v>10.626854095976734</v>
      </c>
      <c r="P76" s="374">
        <f t="shared" si="9"/>
        <v>7.9446666155699508E-2</v>
      </c>
    </row>
    <row r="77" spans="1:17" x14ac:dyDescent="0.3">
      <c r="A77" s="152">
        <v>11</v>
      </c>
      <c r="B77" s="321" t="s">
        <v>1120</v>
      </c>
      <c r="C77" s="146">
        <v>2727.04</v>
      </c>
      <c r="D77" s="146"/>
      <c r="E77" s="146"/>
      <c r="F77" s="146">
        <f t="shared" si="11"/>
        <v>2727.04</v>
      </c>
      <c r="G77" s="146">
        <v>75</v>
      </c>
      <c r="H77" s="146"/>
      <c r="I77" s="146"/>
      <c r="J77" s="146">
        <f t="shared" si="12"/>
        <v>75</v>
      </c>
      <c r="K77" s="716">
        <f t="shared" si="7"/>
        <v>4.7348484848484855E-2</v>
      </c>
      <c r="L77" s="734">
        <f t="shared" si="10"/>
        <v>202.72017045454547</v>
      </c>
      <c r="M77" s="151">
        <f t="shared" si="8"/>
        <v>44.598437500000003</v>
      </c>
      <c r="N77" s="151">
        <v>108.66141732283464</v>
      </c>
      <c r="O77" s="808">
        <v>19.925351429956372</v>
      </c>
      <c r="P77" s="374">
        <f t="shared" si="9"/>
        <v>0.13784373412466869</v>
      </c>
    </row>
    <row r="78" spans="1:17" x14ac:dyDescent="0.3">
      <c r="A78" s="152">
        <v>12</v>
      </c>
      <c r="B78" s="321" t="s">
        <v>1121</v>
      </c>
      <c r="C78" s="146">
        <v>11004.98</v>
      </c>
      <c r="D78" s="146"/>
      <c r="E78" s="146">
        <v>70.8</v>
      </c>
      <c r="F78" s="146">
        <f t="shared" si="11"/>
        <v>11075.779999999999</v>
      </c>
      <c r="G78" s="146">
        <v>179</v>
      </c>
      <c r="H78" s="146"/>
      <c r="I78" s="146"/>
      <c r="J78" s="146">
        <f t="shared" si="12"/>
        <v>179</v>
      </c>
      <c r="K78" s="716">
        <f t="shared" si="7"/>
        <v>0.11300505050505051</v>
      </c>
      <c r="L78" s="734">
        <f t="shared" si="10"/>
        <v>483.82547348484849</v>
      </c>
      <c r="M78" s="151">
        <f t="shared" si="8"/>
        <v>106.44160416666666</v>
      </c>
      <c r="N78" s="151">
        <v>259.33858267716539</v>
      </c>
      <c r="O78" s="808">
        <v>47.555172079495875</v>
      </c>
      <c r="P78" s="374">
        <f t="shared" si="9"/>
        <v>8.1002045220126856E-2</v>
      </c>
    </row>
    <row r="79" spans="1:17" x14ac:dyDescent="0.3">
      <c r="A79" s="152">
        <v>13</v>
      </c>
      <c r="B79" s="321" t="s">
        <v>1122</v>
      </c>
      <c r="C79" s="146">
        <v>6322.5</v>
      </c>
      <c r="D79" s="146"/>
      <c r="E79" s="146"/>
      <c r="F79" s="146">
        <f t="shared" si="11"/>
        <v>6322.5</v>
      </c>
      <c r="G79" s="146">
        <v>109</v>
      </c>
      <c r="H79" s="146"/>
      <c r="I79" s="146"/>
      <c r="J79" s="146">
        <f t="shared" si="12"/>
        <v>109</v>
      </c>
      <c r="K79" s="716">
        <f t="shared" si="7"/>
        <v>6.8813131313131312E-2</v>
      </c>
      <c r="L79" s="734">
        <f t="shared" si="10"/>
        <v>294.61998106060605</v>
      </c>
      <c r="M79" s="151">
        <f t="shared" si="8"/>
        <v>64.816395833333331</v>
      </c>
      <c r="N79" s="151">
        <v>157.92125984251967</v>
      </c>
      <c r="O79" s="808">
        <v>28.958177411536596</v>
      </c>
      <c r="P79" s="374">
        <f t="shared" si="9"/>
        <v>8.6408195199366655E-2</v>
      </c>
    </row>
    <row r="80" spans="1:17" x14ac:dyDescent="0.3">
      <c r="A80" s="152">
        <v>14</v>
      </c>
      <c r="B80" s="324" t="s">
        <v>2182</v>
      </c>
      <c r="C80" s="146">
        <v>6397.6</v>
      </c>
      <c r="D80" s="146"/>
      <c r="E80" s="146"/>
      <c r="F80" s="146">
        <f t="shared" si="11"/>
        <v>6397.6</v>
      </c>
      <c r="G80" s="146">
        <v>108</v>
      </c>
      <c r="H80" s="146"/>
      <c r="I80" s="146"/>
      <c r="J80" s="146">
        <f t="shared" si="12"/>
        <v>108</v>
      </c>
      <c r="K80" s="716">
        <f t="shared" si="7"/>
        <v>6.8181818181818191E-2</v>
      </c>
      <c r="L80" s="734">
        <f t="shared" si="10"/>
        <v>291.91704545454547</v>
      </c>
      <c r="M80" s="151">
        <f t="shared" si="8"/>
        <v>64.22175</v>
      </c>
      <c r="N80" s="151">
        <v>156.4724409448819</v>
      </c>
      <c r="O80" s="808">
        <v>28.692506059137173</v>
      </c>
      <c r="P80" s="374">
        <f t="shared" si="9"/>
        <v>8.4610438673653324E-2</v>
      </c>
    </row>
    <row r="81" spans="1:18" x14ac:dyDescent="0.3">
      <c r="A81" s="152">
        <v>15</v>
      </c>
      <c r="B81" s="324" t="s">
        <v>2179</v>
      </c>
      <c r="C81" s="774">
        <v>566.29999999999995</v>
      </c>
      <c r="D81" s="774"/>
      <c r="E81" s="774"/>
      <c r="F81" s="146">
        <f t="shared" si="11"/>
        <v>566.29999999999995</v>
      </c>
      <c r="G81" s="146">
        <v>30</v>
      </c>
      <c r="H81" s="146"/>
      <c r="I81" s="146"/>
      <c r="J81" s="146">
        <f t="shared" si="12"/>
        <v>30</v>
      </c>
      <c r="K81" s="716">
        <f t="shared" si="7"/>
        <v>1.893939393939394E-2</v>
      </c>
      <c r="L81" s="734">
        <f t="shared" si="10"/>
        <v>81.088068181818187</v>
      </c>
      <c r="M81" s="151">
        <f t="shared" si="8"/>
        <v>17.839375</v>
      </c>
      <c r="N81" s="151">
        <v>43.464566929133859</v>
      </c>
      <c r="O81" s="808">
        <v>7.9701405719825491</v>
      </c>
      <c r="P81" s="374">
        <f t="shared" si="9"/>
        <v>0.26551677676661595</v>
      </c>
    </row>
    <row r="82" spans="1:18" s="554" customFormat="1" ht="14.5" x14ac:dyDescent="0.35">
      <c r="A82" s="260"/>
      <c r="B82" s="378" t="s">
        <v>1124</v>
      </c>
      <c r="C82" s="380">
        <f t="shared" ref="C82:O82" si="13">SUM(C67:C81)</f>
        <v>84150.38</v>
      </c>
      <c r="D82" s="380">
        <f t="shared" si="13"/>
        <v>0</v>
      </c>
      <c r="E82" s="380">
        <f t="shared" si="13"/>
        <v>245.64999999999998</v>
      </c>
      <c r="F82" s="380">
        <f t="shared" si="13"/>
        <v>84396.030000000013</v>
      </c>
      <c r="G82" s="380">
        <f t="shared" si="13"/>
        <v>1581</v>
      </c>
      <c r="H82" s="380">
        <f t="shared" si="13"/>
        <v>2</v>
      </c>
      <c r="I82" s="380">
        <f t="shared" si="13"/>
        <v>1</v>
      </c>
      <c r="J82" s="380">
        <f t="shared" si="13"/>
        <v>1584</v>
      </c>
      <c r="K82" s="380">
        <f t="shared" si="13"/>
        <v>1.0000000000000002</v>
      </c>
      <c r="L82" s="734">
        <f t="shared" si="10"/>
        <v>4281.4500000000007</v>
      </c>
      <c r="M82" s="380">
        <f t="shared" si="13"/>
        <v>941.9190000000001</v>
      </c>
      <c r="N82" s="380">
        <f t="shared" si="13"/>
        <v>2294.9291338582675</v>
      </c>
      <c r="O82" s="380">
        <f t="shared" si="13"/>
        <v>420.82342220067864</v>
      </c>
      <c r="P82" s="374">
        <f t="shared" si="9"/>
        <v>9.4069846129716597E-2</v>
      </c>
    </row>
    <row r="83" spans="1:18" x14ac:dyDescent="0.3">
      <c r="A83" s="810" t="s">
        <v>481</v>
      </c>
      <c r="B83" s="765"/>
      <c r="C83" s="779"/>
      <c r="D83" s="779"/>
      <c r="E83" s="779"/>
      <c r="F83" s="788">
        <f t="shared" si="11"/>
        <v>0</v>
      </c>
      <c r="G83" s="811"/>
      <c r="H83" s="779"/>
      <c r="I83" s="779"/>
      <c r="J83" s="788"/>
      <c r="K83" s="788"/>
      <c r="L83" s="734">
        <f t="shared" si="10"/>
        <v>0</v>
      </c>
      <c r="M83" s="151">
        <f t="shared" si="8"/>
        <v>0</v>
      </c>
      <c r="N83" s="151">
        <f>L83*0.5</f>
        <v>0</v>
      </c>
      <c r="O83" s="808">
        <v>0</v>
      </c>
      <c r="P83" s="374" t="e">
        <f t="shared" si="9"/>
        <v>#DIV/0!</v>
      </c>
    </row>
    <row r="84" spans="1:18" x14ac:dyDescent="0.3">
      <c r="A84" s="152">
        <v>1</v>
      </c>
      <c r="B84" s="763" t="s">
        <v>482</v>
      </c>
      <c r="C84" s="156">
        <v>478.7</v>
      </c>
      <c r="D84" s="157">
        <v>165.3</v>
      </c>
      <c r="E84" s="157">
        <v>45.3</v>
      </c>
      <c r="F84" s="788">
        <f t="shared" si="11"/>
        <v>689.3</v>
      </c>
      <c r="G84" s="726">
        <v>10</v>
      </c>
      <c r="H84" s="146">
        <v>1</v>
      </c>
      <c r="I84" s="146">
        <v>1</v>
      </c>
      <c r="J84" s="146">
        <f t="shared" si="12"/>
        <v>12</v>
      </c>
      <c r="K84" s="784">
        <f t="shared" ref="K84:K147" si="14">2.5/4796*J84</f>
        <v>6.255212677231026E-3</v>
      </c>
      <c r="L84" s="734">
        <f t="shared" si="10"/>
        <v>26.781380316930775</v>
      </c>
      <c r="M84" s="151">
        <f t="shared" si="8"/>
        <v>5.8919036697247709</v>
      </c>
      <c r="N84" s="151">
        <v>11.104405552202774</v>
      </c>
      <c r="O84" s="808">
        <v>1.3182922429344557</v>
      </c>
      <c r="P84" s="374">
        <f t="shared" si="9"/>
        <v>6.5422866359774803E-2</v>
      </c>
    </row>
    <row r="85" spans="1:18" x14ac:dyDescent="0.3">
      <c r="A85" s="158">
        <v>2</v>
      </c>
      <c r="B85" s="327" t="s">
        <v>483</v>
      </c>
      <c r="C85" s="156">
        <v>316.39999999999998</v>
      </c>
      <c r="D85" s="157"/>
      <c r="E85" s="157">
        <v>39.9</v>
      </c>
      <c r="F85" s="788">
        <f t="shared" si="11"/>
        <v>356.29999999999995</v>
      </c>
      <c r="G85" s="726">
        <v>7</v>
      </c>
      <c r="H85" s="146"/>
      <c r="I85" s="146">
        <v>1</v>
      </c>
      <c r="J85" s="146">
        <f t="shared" si="12"/>
        <v>8</v>
      </c>
      <c r="K85" s="784">
        <f t="shared" si="14"/>
        <v>4.1701417848206837E-3</v>
      </c>
      <c r="L85" s="734">
        <f t="shared" si="10"/>
        <v>17.854253544620516</v>
      </c>
      <c r="M85" s="151">
        <f t="shared" si="8"/>
        <v>3.9279357798165133</v>
      </c>
      <c r="N85" s="151">
        <v>7.4029370348018499</v>
      </c>
      <c r="O85" s="808">
        <v>0.8788614952896372</v>
      </c>
      <c r="P85" s="374">
        <f t="shared" si="9"/>
        <v>8.4378298777795457E-2</v>
      </c>
      <c r="R85" s="165">
        <v>2</v>
      </c>
    </row>
    <row r="86" spans="1:18" x14ac:dyDescent="0.3">
      <c r="A86" s="158">
        <v>3</v>
      </c>
      <c r="B86" s="327" t="s">
        <v>484</v>
      </c>
      <c r="C86" s="156">
        <v>590.26</v>
      </c>
      <c r="D86" s="157"/>
      <c r="E86" s="157">
        <v>27.8</v>
      </c>
      <c r="F86" s="788">
        <f t="shared" si="11"/>
        <v>618.05999999999995</v>
      </c>
      <c r="G86" s="726">
        <v>15</v>
      </c>
      <c r="H86" s="146"/>
      <c r="I86" s="146">
        <v>1</v>
      </c>
      <c r="J86" s="146">
        <f t="shared" si="12"/>
        <v>16</v>
      </c>
      <c r="K86" s="784">
        <f t="shared" si="14"/>
        <v>8.3402835696413675E-3</v>
      </c>
      <c r="L86" s="734">
        <f t="shared" si="10"/>
        <v>35.708507089241031</v>
      </c>
      <c r="M86" s="151">
        <f t="shared" si="8"/>
        <v>7.8558715596330266</v>
      </c>
      <c r="N86" s="151">
        <v>14.8058740696037</v>
      </c>
      <c r="O86" s="808">
        <v>1.7577229905792744</v>
      </c>
      <c r="P86" s="374">
        <f t="shared" si="9"/>
        <v>9.7285013929160655E-2</v>
      </c>
    </row>
    <row r="87" spans="1:18" x14ac:dyDescent="0.3">
      <c r="A87" s="152">
        <v>4</v>
      </c>
      <c r="B87" s="327" t="s">
        <v>485</v>
      </c>
      <c r="C87" s="156">
        <v>1277.7</v>
      </c>
      <c r="D87" s="157"/>
      <c r="E87" s="157">
        <v>49.7</v>
      </c>
      <c r="F87" s="788">
        <f t="shared" si="11"/>
        <v>1327.4</v>
      </c>
      <c r="G87" s="726">
        <v>21</v>
      </c>
      <c r="H87" s="146"/>
      <c r="I87" s="146">
        <v>1</v>
      </c>
      <c r="J87" s="146">
        <f t="shared" si="12"/>
        <v>22</v>
      </c>
      <c r="K87" s="784">
        <f t="shared" si="14"/>
        <v>1.146788990825688E-2</v>
      </c>
      <c r="L87" s="734">
        <f t="shared" si="10"/>
        <v>49.099197247706414</v>
      </c>
      <c r="M87" s="151">
        <f t="shared" si="8"/>
        <v>10.801823394495411</v>
      </c>
      <c r="N87" s="151">
        <v>20.358076845705089</v>
      </c>
      <c r="O87" s="808">
        <v>2.4168691120465025</v>
      </c>
      <c r="P87" s="374">
        <f t="shared" si="9"/>
        <v>6.2284139370162278E-2</v>
      </c>
    </row>
    <row r="88" spans="1:18" x14ac:dyDescent="0.3">
      <c r="A88" s="158">
        <v>5</v>
      </c>
      <c r="B88" s="327" t="s">
        <v>486</v>
      </c>
      <c r="C88" s="156">
        <v>1422.3</v>
      </c>
      <c r="D88" s="157"/>
      <c r="E88" s="157">
        <v>106</v>
      </c>
      <c r="F88" s="788">
        <f t="shared" si="11"/>
        <v>1528.3</v>
      </c>
      <c r="G88" s="726">
        <v>23</v>
      </c>
      <c r="H88" s="146"/>
      <c r="I88" s="146">
        <v>2</v>
      </c>
      <c r="J88" s="146">
        <f t="shared" si="12"/>
        <v>25</v>
      </c>
      <c r="K88" s="784">
        <f t="shared" si="14"/>
        <v>1.3031693077564637E-2</v>
      </c>
      <c r="L88" s="734">
        <f t="shared" si="10"/>
        <v>55.794542326939116</v>
      </c>
      <c r="M88" s="151">
        <f t="shared" si="8"/>
        <v>12.274799311926605</v>
      </c>
      <c r="N88" s="151">
        <v>23.134178233755783</v>
      </c>
      <c r="O88" s="808">
        <v>2.746442172780116</v>
      </c>
      <c r="P88" s="374">
        <f t="shared" si="9"/>
        <v>6.1473507848852728E-2</v>
      </c>
    </row>
    <row r="89" spans="1:18" x14ac:dyDescent="0.3">
      <c r="A89" s="158">
        <v>6</v>
      </c>
      <c r="B89" s="327" t="s">
        <v>487</v>
      </c>
      <c r="C89" s="156">
        <v>736.94</v>
      </c>
      <c r="D89" s="157"/>
      <c r="E89" s="157"/>
      <c r="F89" s="788">
        <f t="shared" si="11"/>
        <v>736.94</v>
      </c>
      <c r="G89" s="726">
        <v>15</v>
      </c>
      <c r="H89" s="146"/>
      <c r="I89" s="146"/>
      <c r="J89" s="146">
        <f t="shared" si="12"/>
        <v>15</v>
      </c>
      <c r="K89" s="784">
        <f t="shared" si="14"/>
        <v>7.8190158465387821E-3</v>
      </c>
      <c r="L89" s="734">
        <f t="shared" si="10"/>
        <v>33.476725396163467</v>
      </c>
      <c r="M89" s="151">
        <f t="shared" si="8"/>
        <v>7.3648795871559622</v>
      </c>
      <c r="N89" s="151">
        <v>13.88050694025347</v>
      </c>
      <c r="O89" s="808">
        <v>1.6478653036680697</v>
      </c>
      <c r="P89" s="374">
        <f>(O89+N89+M89+L89)/F89</f>
        <v>7.6491949449400173E-2</v>
      </c>
    </row>
    <row r="90" spans="1:18" x14ac:dyDescent="0.3">
      <c r="A90" s="152">
        <v>7</v>
      </c>
      <c r="B90" s="327" t="s">
        <v>488</v>
      </c>
      <c r="C90" s="156">
        <v>588.29</v>
      </c>
      <c r="D90" s="157"/>
      <c r="E90" s="157"/>
      <c r="F90" s="788">
        <f t="shared" si="11"/>
        <v>588.29</v>
      </c>
      <c r="G90" s="726">
        <v>13</v>
      </c>
      <c r="H90" s="146"/>
      <c r="I90" s="146"/>
      <c r="J90" s="146">
        <f t="shared" si="12"/>
        <v>13</v>
      </c>
      <c r="K90" s="784">
        <f t="shared" si="14"/>
        <v>6.7764804003336114E-3</v>
      </c>
      <c r="L90" s="734">
        <f t="shared" si="10"/>
        <v>29.01316201000834</v>
      </c>
      <c r="M90" s="151">
        <f t="shared" si="8"/>
        <v>6.3828956422018353</v>
      </c>
      <c r="N90" s="151">
        <v>12.029772681553007</v>
      </c>
      <c r="O90" s="808">
        <v>1.4281499298456604</v>
      </c>
      <c r="P90" s="374">
        <f t="shared" si="9"/>
        <v>8.3044043352103303E-2</v>
      </c>
    </row>
    <row r="91" spans="1:18" ht="14.5" x14ac:dyDescent="0.35">
      <c r="A91" s="158">
        <v>8</v>
      </c>
      <c r="B91" s="328" t="s">
        <v>489</v>
      </c>
      <c r="C91" s="156">
        <v>264.32</v>
      </c>
      <c r="D91" s="157"/>
      <c r="E91" s="157"/>
      <c r="F91" s="788">
        <f t="shared" si="11"/>
        <v>264.32</v>
      </c>
      <c r="G91" s="726">
        <v>6</v>
      </c>
      <c r="H91" s="146"/>
      <c r="I91" s="146"/>
      <c r="J91" s="146">
        <f t="shared" si="12"/>
        <v>6</v>
      </c>
      <c r="K91" s="784">
        <f t="shared" si="14"/>
        <v>3.127606338615513E-3</v>
      </c>
      <c r="L91" s="734">
        <f t="shared" si="10"/>
        <v>13.390690158465388</v>
      </c>
      <c r="M91" s="151">
        <f t="shared" si="8"/>
        <v>2.9459518348623854</v>
      </c>
      <c r="N91" s="151">
        <v>5.552202776101387</v>
      </c>
      <c r="O91" s="808">
        <v>0.65914612146722784</v>
      </c>
      <c r="P91" s="374">
        <f t="shared" si="9"/>
        <v>8.5305655610231484E-2</v>
      </c>
    </row>
    <row r="92" spans="1:18" x14ac:dyDescent="0.3">
      <c r="A92" s="158">
        <v>9</v>
      </c>
      <c r="B92" s="327" t="s">
        <v>490</v>
      </c>
      <c r="C92" s="156">
        <v>181.4</v>
      </c>
      <c r="D92" s="157"/>
      <c r="E92" s="157">
        <v>21.3</v>
      </c>
      <c r="F92" s="788">
        <f t="shared" si="11"/>
        <v>202.70000000000002</v>
      </c>
      <c r="G92" s="726">
        <v>5</v>
      </c>
      <c r="H92" s="146"/>
      <c r="I92" s="146">
        <v>1</v>
      </c>
      <c r="J92" s="146">
        <f t="shared" si="12"/>
        <v>6</v>
      </c>
      <c r="K92" s="784">
        <f t="shared" si="14"/>
        <v>3.127606338615513E-3</v>
      </c>
      <c r="L92" s="734">
        <f t="shared" si="10"/>
        <v>13.390690158465388</v>
      </c>
      <c r="M92" s="151">
        <f t="shared" si="8"/>
        <v>2.9459518348623854</v>
      </c>
      <c r="N92" s="151">
        <v>5.552202776101387</v>
      </c>
      <c r="O92" s="808">
        <v>0.65914612146722784</v>
      </c>
      <c r="P92" s="374">
        <f t="shared" si="9"/>
        <v>0.11123823823826534</v>
      </c>
    </row>
    <row r="93" spans="1:18" x14ac:dyDescent="0.3">
      <c r="A93" s="152">
        <v>10</v>
      </c>
      <c r="B93" s="327" t="s">
        <v>491</v>
      </c>
      <c r="C93" s="156">
        <v>366.9</v>
      </c>
      <c r="D93" s="157"/>
      <c r="E93" s="157"/>
      <c r="F93" s="788">
        <f t="shared" si="11"/>
        <v>366.9</v>
      </c>
      <c r="G93" s="726">
        <v>9</v>
      </c>
      <c r="H93" s="146"/>
      <c r="I93" s="146"/>
      <c r="J93" s="146">
        <f t="shared" si="12"/>
        <v>9</v>
      </c>
      <c r="K93" s="784">
        <f t="shared" si="14"/>
        <v>4.6914095079232691E-3</v>
      </c>
      <c r="L93" s="734">
        <f t="shared" si="10"/>
        <v>20.086035237698081</v>
      </c>
      <c r="M93" s="151">
        <f t="shared" si="8"/>
        <v>4.4189277522935777</v>
      </c>
      <c r="N93" s="151">
        <v>8.3283041641520814</v>
      </c>
      <c r="O93" s="808">
        <v>0.98871918220084176</v>
      </c>
      <c r="P93" s="374">
        <f t="shared" si="9"/>
        <v>9.218311893252816E-2</v>
      </c>
    </row>
    <row r="94" spans="1:18" x14ac:dyDescent="0.3">
      <c r="A94" s="158">
        <v>11</v>
      </c>
      <c r="B94" s="327" t="s">
        <v>492</v>
      </c>
      <c r="C94" s="156">
        <v>580.66999999999996</v>
      </c>
      <c r="D94" s="157"/>
      <c r="E94" s="157"/>
      <c r="F94" s="788">
        <f t="shared" si="11"/>
        <v>580.66999999999996</v>
      </c>
      <c r="G94" s="726">
        <v>13</v>
      </c>
      <c r="H94" s="146"/>
      <c r="I94" s="146"/>
      <c r="J94" s="146">
        <f t="shared" si="12"/>
        <v>13</v>
      </c>
      <c r="K94" s="784">
        <f t="shared" si="14"/>
        <v>6.7764804003336114E-3</v>
      </c>
      <c r="L94" s="734">
        <f t="shared" si="10"/>
        <v>29.01316201000834</v>
      </c>
      <c r="M94" s="151">
        <f t="shared" si="8"/>
        <v>6.3828956422018353</v>
      </c>
      <c r="N94" s="151">
        <v>12.029772681553007</v>
      </c>
      <c r="O94" s="808">
        <v>1.4281499298456604</v>
      </c>
      <c r="P94" s="374">
        <f t="shared" si="9"/>
        <v>8.4133811396505498E-2</v>
      </c>
    </row>
    <row r="95" spans="1:18" x14ac:dyDescent="0.3">
      <c r="A95" s="158">
        <v>12</v>
      </c>
      <c r="B95" s="327" t="s">
        <v>493</v>
      </c>
      <c r="C95" s="156">
        <v>583.6</v>
      </c>
      <c r="D95" s="157">
        <v>29.3</v>
      </c>
      <c r="E95" s="157"/>
      <c r="F95" s="788">
        <f t="shared" si="11"/>
        <v>612.9</v>
      </c>
      <c r="G95" s="726">
        <v>14</v>
      </c>
      <c r="H95" s="146">
        <v>1</v>
      </c>
      <c r="I95" s="146"/>
      <c r="J95" s="146">
        <f t="shared" si="12"/>
        <v>15</v>
      </c>
      <c r="K95" s="784">
        <f t="shared" si="14"/>
        <v>7.8190158465387821E-3</v>
      </c>
      <c r="L95" s="734">
        <f t="shared" si="10"/>
        <v>33.476725396163467</v>
      </c>
      <c r="M95" s="151">
        <f t="shared" si="8"/>
        <v>7.3648795871559622</v>
      </c>
      <c r="N95" s="151">
        <v>13.88050694025347</v>
      </c>
      <c r="O95" s="808">
        <v>1.6478653036680697</v>
      </c>
      <c r="P95" s="374">
        <f t="shared" si="9"/>
        <v>9.197255217366776E-2</v>
      </c>
    </row>
    <row r="96" spans="1:18" x14ac:dyDescent="0.3">
      <c r="A96" s="152">
        <v>13</v>
      </c>
      <c r="B96" s="327" t="s">
        <v>495</v>
      </c>
      <c r="C96" s="156">
        <v>851.5</v>
      </c>
      <c r="D96" s="157"/>
      <c r="E96" s="157"/>
      <c r="F96" s="788">
        <f t="shared" si="11"/>
        <v>851.5</v>
      </c>
      <c r="G96" s="726">
        <v>14</v>
      </c>
      <c r="H96" s="146"/>
      <c r="I96" s="146"/>
      <c r="J96" s="146">
        <f t="shared" si="12"/>
        <v>14</v>
      </c>
      <c r="K96" s="784">
        <f t="shared" si="14"/>
        <v>7.2977481234361968E-3</v>
      </c>
      <c r="L96" s="734">
        <f t="shared" si="10"/>
        <v>31.244943703085902</v>
      </c>
      <c r="M96" s="151">
        <f t="shared" si="8"/>
        <v>6.8738876146788987</v>
      </c>
      <c r="N96" s="151">
        <v>12.955139810903237</v>
      </c>
      <c r="O96" s="808">
        <v>1.538007616756865</v>
      </c>
      <c r="P96" s="374">
        <f t="shared" si="9"/>
        <v>6.1787408978772641E-2</v>
      </c>
    </row>
    <row r="97" spans="1:16" x14ac:dyDescent="0.3">
      <c r="A97" s="158">
        <v>14</v>
      </c>
      <c r="B97" s="327" t="s">
        <v>496</v>
      </c>
      <c r="C97" s="156">
        <v>510.4</v>
      </c>
      <c r="D97" s="157"/>
      <c r="E97" s="157">
        <v>35.200000000000003</v>
      </c>
      <c r="F97" s="788">
        <f t="shared" si="11"/>
        <v>545.6</v>
      </c>
      <c r="G97" s="726">
        <v>8</v>
      </c>
      <c r="H97" s="146"/>
      <c r="I97" s="146">
        <v>1</v>
      </c>
      <c r="J97" s="146">
        <f t="shared" si="12"/>
        <v>9</v>
      </c>
      <c r="K97" s="784">
        <f t="shared" si="14"/>
        <v>4.6914095079232691E-3</v>
      </c>
      <c r="L97" s="734">
        <f t="shared" si="10"/>
        <v>20.086035237698081</v>
      </c>
      <c r="M97" s="151">
        <f t="shared" si="8"/>
        <v>4.4189277522935777</v>
      </c>
      <c r="N97" s="151">
        <v>8.3283041641520814</v>
      </c>
      <c r="O97" s="808">
        <v>0.98871918220084176</v>
      </c>
      <c r="P97" s="374">
        <f t="shared" si="9"/>
        <v>6.1990444164854434E-2</v>
      </c>
    </row>
    <row r="98" spans="1:16" x14ac:dyDescent="0.3">
      <c r="A98" s="158">
        <v>15</v>
      </c>
      <c r="B98" s="327" t="s">
        <v>497</v>
      </c>
      <c r="C98" s="156">
        <v>545.21</v>
      </c>
      <c r="D98" s="157"/>
      <c r="E98" s="157">
        <v>19.600000000000001</v>
      </c>
      <c r="F98" s="788">
        <f t="shared" si="11"/>
        <v>564.81000000000006</v>
      </c>
      <c r="G98" s="726">
        <v>8</v>
      </c>
      <c r="H98" s="146"/>
      <c r="I98" s="146">
        <v>1</v>
      </c>
      <c r="J98" s="146">
        <f t="shared" si="12"/>
        <v>9</v>
      </c>
      <c r="K98" s="784">
        <f t="shared" si="14"/>
        <v>4.6914095079232691E-3</v>
      </c>
      <c r="L98" s="734">
        <f t="shared" si="10"/>
        <v>20.086035237698081</v>
      </c>
      <c r="M98" s="151">
        <f t="shared" si="8"/>
        <v>4.4189277522935777</v>
      </c>
      <c r="N98" s="151">
        <v>8.3283041641520814</v>
      </c>
      <c r="O98" s="808">
        <v>0.98871918220084176</v>
      </c>
      <c r="P98" s="374">
        <f t="shared" si="9"/>
        <v>5.9882060049121964E-2</v>
      </c>
    </row>
    <row r="99" spans="1:16" x14ac:dyDescent="0.3">
      <c r="A99" s="152">
        <v>16</v>
      </c>
      <c r="B99" s="327" t="s">
        <v>498</v>
      </c>
      <c r="C99" s="156">
        <v>536.25</v>
      </c>
      <c r="D99" s="157"/>
      <c r="E99" s="157"/>
      <c r="F99" s="788">
        <f t="shared" si="11"/>
        <v>536.25</v>
      </c>
      <c r="G99" s="726">
        <v>12</v>
      </c>
      <c r="H99" s="146"/>
      <c r="I99" s="146"/>
      <c r="J99" s="146">
        <f t="shared" si="12"/>
        <v>12</v>
      </c>
      <c r="K99" s="784">
        <f t="shared" si="14"/>
        <v>6.255212677231026E-3</v>
      </c>
      <c r="L99" s="734">
        <f t="shared" si="10"/>
        <v>26.781380316930775</v>
      </c>
      <c r="M99" s="151">
        <f t="shared" si="8"/>
        <v>5.8919036697247709</v>
      </c>
      <c r="N99" s="151">
        <v>11.104405552202774</v>
      </c>
      <c r="O99" s="808">
        <v>1.3182922429344557</v>
      </c>
      <c r="P99" s="374">
        <f t="shared" si="9"/>
        <v>8.4095070921758081E-2</v>
      </c>
    </row>
    <row r="100" spans="1:16" x14ac:dyDescent="0.3">
      <c r="A100" s="158">
        <v>17</v>
      </c>
      <c r="B100" s="327" t="s">
        <v>499</v>
      </c>
      <c r="C100" s="156">
        <v>534.97</v>
      </c>
      <c r="D100" s="157">
        <v>68.2</v>
      </c>
      <c r="E100" s="157"/>
      <c r="F100" s="788">
        <f t="shared" si="11"/>
        <v>603.17000000000007</v>
      </c>
      <c r="G100" s="726">
        <v>9</v>
      </c>
      <c r="H100" s="146">
        <v>1</v>
      </c>
      <c r="I100" s="146"/>
      <c r="J100" s="146">
        <f t="shared" si="12"/>
        <v>10</v>
      </c>
      <c r="K100" s="784">
        <f t="shared" si="14"/>
        <v>5.2126772310258545E-3</v>
      </c>
      <c r="L100" s="734">
        <f t="shared" si="10"/>
        <v>22.317816930775642</v>
      </c>
      <c r="M100" s="151">
        <f t="shared" si="8"/>
        <v>4.9099197247706412</v>
      </c>
      <c r="N100" s="151">
        <v>9.2536712935023129</v>
      </c>
      <c r="O100" s="808">
        <v>1.0985768691120463</v>
      </c>
      <c r="P100" s="374">
        <f t="shared" si="9"/>
        <v>6.2304134519556069E-2</v>
      </c>
    </row>
    <row r="101" spans="1:16" x14ac:dyDescent="0.3">
      <c r="A101" s="158">
        <v>18</v>
      </c>
      <c r="B101" s="327" t="s">
        <v>500</v>
      </c>
      <c r="C101" s="156">
        <v>191.9</v>
      </c>
      <c r="D101" s="157"/>
      <c r="E101" s="157">
        <v>35</v>
      </c>
      <c r="F101" s="788">
        <f t="shared" si="11"/>
        <v>226.9</v>
      </c>
      <c r="G101" s="726">
        <v>5</v>
      </c>
      <c r="H101" s="146"/>
      <c r="I101" s="146">
        <v>1</v>
      </c>
      <c r="J101" s="146">
        <f t="shared" si="12"/>
        <v>6</v>
      </c>
      <c r="K101" s="784">
        <f t="shared" si="14"/>
        <v>3.127606338615513E-3</v>
      </c>
      <c r="L101" s="734">
        <f t="shared" si="10"/>
        <v>13.390690158465388</v>
      </c>
      <c r="M101" s="151">
        <f t="shared" si="8"/>
        <v>2.9459518348623854</v>
      </c>
      <c r="N101" s="151">
        <v>5.552202776101387</v>
      </c>
      <c r="O101" s="808">
        <v>0.65914612146722784</v>
      </c>
      <c r="P101" s="374">
        <f t="shared" si="9"/>
        <v>9.9374133498882258E-2</v>
      </c>
    </row>
    <row r="102" spans="1:16" x14ac:dyDescent="0.3">
      <c r="A102" s="152">
        <v>19</v>
      </c>
      <c r="B102" s="327" t="s">
        <v>501</v>
      </c>
      <c r="C102" s="156">
        <v>368.4</v>
      </c>
      <c r="D102" s="157"/>
      <c r="E102" s="157">
        <v>17.2</v>
      </c>
      <c r="F102" s="788">
        <f t="shared" si="11"/>
        <v>385.59999999999997</v>
      </c>
      <c r="G102" s="726">
        <v>6</v>
      </c>
      <c r="H102" s="146"/>
      <c r="I102" s="146">
        <v>1</v>
      </c>
      <c r="J102" s="146">
        <f t="shared" si="12"/>
        <v>7</v>
      </c>
      <c r="K102" s="784">
        <f t="shared" si="14"/>
        <v>3.6488740617180984E-3</v>
      </c>
      <c r="L102" s="734">
        <f t="shared" si="10"/>
        <v>15.622471851542951</v>
      </c>
      <c r="M102" s="151">
        <f t="shared" si="8"/>
        <v>3.4369438073394494</v>
      </c>
      <c r="N102" s="151">
        <v>6.4775699054516185</v>
      </c>
      <c r="O102" s="808">
        <v>0.76900380837843252</v>
      </c>
      <c r="P102" s="374">
        <f t="shared" si="9"/>
        <v>6.822092679645346E-2</v>
      </c>
    </row>
    <row r="103" spans="1:16" x14ac:dyDescent="0.3">
      <c r="A103" s="158">
        <v>20</v>
      </c>
      <c r="B103" s="327" t="s">
        <v>502</v>
      </c>
      <c r="C103" s="156">
        <v>298.58</v>
      </c>
      <c r="D103" s="157">
        <v>41.6</v>
      </c>
      <c r="E103" s="157"/>
      <c r="F103" s="788">
        <f t="shared" si="11"/>
        <v>340.18</v>
      </c>
      <c r="G103" s="726">
        <v>6</v>
      </c>
      <c r="H103" s="146">
        <v>1</v>
      </c>
      <c r="I103" s="146"/>
      <c r="J103" s="146">
        <f t="shared" si="12"/>
        <v>7</v>
      </c>
      <c r="K103" s="784">
        <f t="shared" si="14"/>
        <v>3.6488740617180984E-3</v>
      </c>
      <c r="L103" s="734">
        <f t="shared" si="10"/>
        <v>15.622471851542951</v>
      </c>
      <c r="M103" s="151">
        <f t="shared" si="8"/>
        <v>3.4369438073394494</v>
      </c>
      <c r="N103" s="151">
        <v>6.4775699054516185</v>
      </c>
      <c r="O103" s="808">
        <v>0.76900380837843252</v>
      </c>
      <c r="P103" s="374">
        <f t="shared" si="9"/>
        <v>7.7329617769158837E-2</v>
      </c>
    </row>
    <row r="104" spans="1:16" x14ac:dyDescent="0.3">
      <c r="A104" s="158">
        <v>21</v>
      </c>
      <c r="B104" s="327" t="s">
        <v>503</v>
      </c>
      <c r="C104" s="156">
        <v>820.07</v>
      </c>
      <c r="D104" s="157"/>
      <c r="E104" s="157">
        <v>159.9</v>
      </c>
      <c r="F104" s="788">
        <f t="shared" si="11"/>
        <v>979.97</v>
      </c>
      <c r="G104" s="726">
        <v>14</v>
      </c>
      <c r="H104" s="146"/>
      <c r="I104" s="146">
        <v>2</v>
      </c>
      <c r="J104" s="146">
        <f t="shared" si="12"/>
        <v>16</v>
      </c>
      <c r="K104" s="784">
        <f t="shared" si="14"/>
        <v>8.3402835696413675E-3</v>
      </c>
      <c r="L104" s="734">
        <f t="shared" si="10"/>
        <v>35.708507089241031</v>
      </c>
      <c r="M104" s="151">
        <f t="shared" si="8"/>
        <v>7.8558715596330266</v>
      </c>
      <c r="N104" s="151">
        <v>14.8058740696037</v>
      </c>
      <c r="O104" s="808">
        <v>1.7577229905792744</v>
      </c>
      <c r="P104" s="374">
        <f t="shared" si="9"/>
        <v>6.1356955528288654E-2</v>
      </c>
    </row>
    <row r="105" spans="1:16" x14ac:dyDescent="0.3">
      <c r="A105" s="152">
        <v>22</v>
      </c>
      <c r="B105" s="327" t="s">
        <v>504</v>
      </c>
      <c r="C105" s="156">
        <v>1330.1</v>
      </c>
      <c r="D105" s="157"/>
      <c r="E105" s="157"/>
      <c r="F105" s="788">
        <f t="shared" si="11"/>
        <v>1330.1</v>
      </c>
      <c r="G105" s="726">
        <v>24</v>
      </c>
      <c r="H105" s="146"/>
      <c r="I105" s="146"/>
      <c r="J105" s="146">
        <f t="shared" si="12"/>
        <v>24</v>
      </c>
      <c r="K105" s="784">
        <f t="shared" si="14"/>
        <v>1.2510425354462052E-2</v>
      </c>
      <c r="L105" s="734">
        <f t="shared" si="10"/>
        <v>53.562760633861551</v>
      </c>
      <c r="M105" s="151">
        <f t="shared" si="8"/>
        <v>11.783807339449542</v>
      </c>
      <c r="N105" s="151">
        <v>22.208811104405548</v>
      </c>
      <c r="O105" s="808">
        <v>2.6365844858689114</v>
      </c>
      <c r="P105" s="374">
        <f t="shared" si="9"/>
        <v>6.7808408062240103E-2</v>
      </c>
    </row>
    <row r="106" spans="1:16" x14ac:dyDescent="0.3">
      <c r="A106" s="158">
        <v>23</v>
      </c>
      <c r="B106" s="327" t="s">
        <v>554</v>
      </c>
      <c r="C106" s="156">
        <v>788.55</v>
      </c>
      <c r="D106" s="157">
        <v>32.1</v>
      </c>
      <c r="E106" s="157"/>
      <c r="F106" s="788">
        <f t="shared" si="11"/>
        <v>820.65</v>
      </c>
      <c r="G106" s="726">
        <v>23</v>
      </c>
      <c r="H106" s="146">
        <v>1</v>
      </c>
      <c r="I106" s="146"/>
      <c r="J106" s="146">
        <f t="shared" si="12"/>
        <v>24</v>
      </c>
      <c r="K106" s="784">
        <f t="shared" si="14"/>
        <v>1.2510425354462052E-2</v>
      </c>
      <c r="L106" s="734">
        <f t="shared" si="10"/>
        <v>53.562760633861551</v>
      </c>
      <c r="M106" s="151">
        <f t="shared" si="8"/>
        <v>11.783807339449542</v>
      </c>
      <c r="N106" s="151">
        <v>22.208811104405548</v>
      </c>
      <c r="O106" s="808">
        <v>2.6365844858689114</v>
      </c>
      <c r="P106" s="374">
        <f t="shared" si="9"/>
        <v>0.10990308117173649</v>
      </c>
    </row>
    <row r="107" spans="1:16" x14ac:dyDescent="0.3">
      <c r="A107" s="158">
        <v>24</v>
      </c>
      <c r="B107" s="327" t="s">
        <v>555</v>
      </c>
      <c r="C107" s="156">
        <v>1286.57</v>
      </c>
      <c r="D107" s="157">
        <v>132.1</v>
      </c>
      <c r="E107" s="157">
        <v>45.2</v>
      </c>
      <c r="F107" s="788">
        <f t="shared" si="11"/>
        <v>1463.87</v>
      </c>
      <c r="G107" s="726">
        <v>29</v>
      </c>
      <c r="H107" s="146">
        <v>1</v>
      </c>
      <c r="I107" s="146">
        <v>1</v>
      </c>
      <c r="J107" s="146">
        <f t="shared" si="12"/>
        <v>31</v>
      </c>
      <c r="K107" s="784">
        <f t="shared" si="14"/>
        <v>1.6159299416180148E-2</v>
      </c>
      <c r="L107" s="734">
        <f t="shared" si="10"/>
        <v>69.185232485404498</v>
      </c>
      <c r="M107" s="151">
        <f t="shared" si="8"/>
        <v>15.22075114678899</v>
      </c>
      <c r="N107" s="151">
        <v>28.686381009857168</v>
      </c>
      <c r="O107" s="808">
        <v>3.4055882942473441</v>
      </c>
      <c r="P107" s="374">
        <f t="shared" si="9"/>
        <v>7.9582171187535786E-2</v>
      </c>
    </row>
    <row r="108" spans="1:16" x14ac:dyDescent="0.3">
      <c r="A108" s="152">
        <v>25</v>
      </c>
      <c r="B108" s="327" t="s">
        <v>556</v>
      </c>
      <c r="C108" s="156">
        <v>498.78</v>
      </c>
      <c r="D108" s="157">
        <v>48.7</v>
      </c>
      <c r="E108" s="157">
        <v>47.7</v>
      </c>
      <c r="F108" s="788">
        <f t="shared" si="11"/>
        <v>595.18000000000006</v>
      </c>
      <c r="G108" s="726">
        <v>14</v>
      </c>
      <c r="H108" s="146">
        <v>1</v>
      </c>
      <c r="I108" s="146">
        <v>1</v>
      </c>
      <c r="J108" s="146">
        <f t="shared" si="12"/>
        <v>16</v>
      </c>
      <c r="K108" s="784">
        <f t="shared" si="14"/>
        <v>8.3402835696413675E-3</v>
      </c>
      <c r="L108" s="734">
        <f t="shared" si="10"/>
        <v>35.708507089241031</v>
      </c>
      <c r="M108" s="151">
        <f t="shared" si="8"/>
        <v>7.8558715596330266</v>
      </c>
      <c r="N108" s="151">
        <v>14.8058740696037</v>
      </c>
      <c r="O108" s="808">
        <v>1.7577229905792744</v>
      </c>
      <c r="P108" s="374">
        <f t="shared" si="9"/>
        <v>0.10102485921747544</v>
      </c>
    </row>
    <row r="109" spans="1:16" x14ac:dyDescent="0.3">
      <c r="A109" s="158">
        <v>26</v>
      </c>
      <c r="B109" s="327" t="s">
        <v>557</v>
      </c>
      <c r="C109" s="156">
        <v>142</v>
      </c>
      <c r="D109" s="157"/>
      <c r="E109" s="157"/>
      <c r="F109" s="788">
        <f t="shared" si="11"/>
        <v>142</v>
      </c>
      <c r="G109" s="726">
        <v>4</v>
      </c>
      <c r="H109" s="146"/>
      <c r="I109" s="146"/>
      <c r="J109" s="146">
        <f t="shared" si="12"/>
        <v>4</v>
      </c>
      <c r="K109" s="784">
        <f t="shared" si="14"/>
        <v>2.0850708924103419E-3</v>
      </c>
      <c r="L109" s="734">
        <f t="shared" si="10"/>
        <v>8.9271267723102579</v>
      </c>
      <c r="M109" s="151">
        <f t="shared" si="8"/>
        <v>1.9639678899082567</v>
      </c>
      <c r="N109" s="151">
        <v>3.701468517400925</v>
      </c>
      <c r="O109" s="808">
        <v>0.4394307476448186</v>
      </c>
      <c r="P109" s="374">
        <f t="shared" si="9"/>
        <v>0.1058591121638328</v>
      </c>
    </row>
    <row r="110" spans="1:16" x14ac:dyDescent="0.3">
      <c r="A110" s="158">
        <v>27</v>
      </c>
      <c r="B110" s="327" t="s">
        <v>558</v>
      </c>
      <c r="C110" s="156">
        <v>537.64</v>
      </c>
      <c r="D110" s="157">
        <v>39.299999999999997</v>
      </c>
      <c r="E110" s="157"/>
      <c r="F110" s="788">
        <f t="shared" si="11"/>
        <v>576.93999999999994</v>
      </c>
      <c r="G110" s="726">
        <v>12</v>
      </c>
      <c r="H110" s="146">
        <v>1</v>
      </c>
      <c r="I110" s="146"/>
      <c r="J110" s="146">
        <f t="shared" si="12"/>
        <v>13</v>
      </c>
      <c r="K110" s="784">
        <f t="shared" si="14"/>
        <v>6.7764804003336114E-3</v>
      </c>
      <c r="L110" s="734">
        <f t="shared" si="10"/>
        <v>29.01316201000834</v>
      </c>
      <c r="M110" s="151">
        <f t="shared" si="8"/>
        <v>6.3828956422018353</v>
      </c>
      <c r="N110" s="151">
        <v>12.029772681553007</v>
      </c>
      <c r="O110" s="808">
        <v>1.4281499298456604</v>
      </c>
      <c r="P110" s="374">
        <f t="shared" si="9"/>
        <v>8.4677748576297104E-2</v>
      </c>
    </row>
    <row r="111" spans="1:16" x14ac:dyDescent="0.3">
      <c r="A111" s="152">
        <v>28</v>
      </c>
      <c r="B111" s="327" t="s">
        <v>559</v>
      </c>
      <c r="C111" s="156">
        <v>587.76</v>
      </c>
      <c r="D111" s="157"/>
      <c r="E111" s="157"/>
      <c r="F111" s="788">
        <f t="shared" si="11"/>
        <v>587.76</v>
      </c>
      <c r="G111" s="726">
        <v>12</v>
      </c>
      <c r="H111" s="146"/>
      <c r="I111" s="146"/>
      <c r="J111" s="146">
        <f t="shared" si="12"/>
        <v>12</v>
      </c>
      <c r="K111" s="784">
        <f t="shared" si="14"/>
        <v>6.255212677231026E-3</v>
      </c>
      <c r="L111" s="734">
        <f t="shared" si="10"/>
        <v>26.781380316930775</v>
      </c>
      <c r="M111" s="151">
        <f t="shared" si="8"/>
        <v>5.8919036697247709</v>
      </c>
      <c r="N111" s="151">
        <v>11.104405552202774</v>
      </c>
      <c r="O111" s="808">
        <v>1.3182922429344557</v>
      </c>
      <c r="P111" s="374">
        <f t="shared" si="9"/>
        <v>7.6725162960719975E-2</v>
      </c>
    </row>
    <row r="112" spans="1:16" x14ac:dyDescent="0.3">
      <c r="A112" s="158">
        <v>29</v>
      </c>
      <c r="B112" s="327" t="s">
        <v>560</v>
      </c>
      <c r="C112" s="156">
        <v>1869.7</v>
      </c>
      <c r="D112" s="157"/>
      <c r="E112" s="157">
        <v>22</v>
      </c>
      <c r="F112" s="788">
        <f t="shared" si="11"/>
        <v>1891.7</v>
      </c>
      <c r="G112" s="726">
        <v>38</v>
      </c>
      <c r="H112" s="146"/>
      <c r="I112" s="146">
        <v>1</v>
      </c>
      <c r="J112" s="146">
        <f t="shared" si="12"/>
        <v>39</v>
      </c>
      <c r="K112" s="784">
        <f t="shared" si="14"/>
        <v>2.0329441201000834E-2</v>
      </c>
      <c r="L112" s="734">
        <f t="shared" si="10"/>
        <v>87.039486030025017</v>
      </c>
      <c r="M112" s="151">
        <f t="shared" si="8"/>
        <v>19.148686926605503</v>
      </c>
      <c r="N112" s="151">
        <v>36.089318044659016</v>
      </c>
      <c r="O112" s="808">
        <v>4.2844497895369811</v>
      </c>
      <c r="P112" s="374">
        <f t="shared" si="9"/>
        <v>7.747631272972802E-2</v>
      </c>
    </row>
    <row r="113" spans="1:16" x14ac:dyDescent="0.3">
      <c r="A113" s="158">
        <v>30</v>
      </c>
      <c r="B113" s="327" t="s">
        <v>561</v>
      </c>
      <c r="C113" s="156">
        <v>1857.4</v>
      </c>
      <c r="D113" s="157"/>
      <c r="E113" s="157"/>
      <c r="F113" s="788">
        <f t="shared" si="11"/>
        <v>1857.4</v>
      </c>
      <c r="G113" s="726">
        <v>40</v>
      </c>
      <c r="H113" s="146"/>
      <c r="I113" s="146"/>
      <c r="J113" s="146">
        <f t="shared" si="12"/>
        <v>40</v>
      </c>
      <c r="K113" s="784">
        <f t="shared" si="14"/>
        <v>2.0850708924103418E-2</v>
      </c>
      <c r="L113" s="734">
        <f t="shared" si="10"/>
        <v>89.271267723102568</v>
      </c>
      <c r="M113" s="151">
        <f t="shared" si="8"/>
        <v>19.639678899082565</v>
      </c>
      <c r="N113" s="151">
        <v>37.014685174009252</v>
      </c>
      <c r="O113" s="808">
        <v>4.3943074764481853</v>
      </c>
      <c r="P113" s="374">
        <f t="shared" si="9"/>
        <v>8.0930300028342061E-2</v>
      </c>
    </row>
    <row r="114" spans="1:16" x14ac:dyDescent="0.3">
      <c r="A114" s="152">
        <v>31</v>
      </c>
      <c r="B114" s="327" t="s">
        <v>562</v>
      </c>
      <c r="C114" s="156">
        <v>2470.1999999999998</v>
      </c>
      <c r="D114" s="157"/>
      <c r="E114" s="157"/>
      <c r="F114" s="788">
        <f t="shared" si="11"/>
        <v>2470.1999999999998</v>
      </c>
      <c r="G114" s="726">
        <v>55</v>
      </c>
      <c r="H114" s="146"/>
      <c r="I114" s="146"/>
      <c r="J114" s="146">
        <f t="shared" si="12"/>
        <v>55</v>
      </c>
      <c r="K114" s="784">
        <f t="shared" si="14"/>
        <v>2.86697247706422E-2</v>
      </c>
      <c r="L114" s="734">
        <f t="shared" si="10"/>
        <v>122.74799311926604</v>
      </c>
      <c r="M114" s="151">
        <f t="shared" si="8"/>
        <v>27.00455848623853</v>
      </c>
      <c r="N114" s="151">
        <v>50.89519211426272</v>
      </c>
      <c r="O114" s="808">
        <v>6.0421727801162559</v>
      </c>
      <c r="P114" s="374">
        <f t="shared" si="9"/>
        <v>8.3673352967323936E-2</v>
      </c>
    </row>
    <row r="115" spans="1:16" x14ac:dyDescent="0.3">
      <c r="A115" s="158">
        <v>32</v>
      </c>
      <c r="B115" s="327" t="s">
        <v>563</v>
      </c>
      <c r="C115" s="156">
        <v>121.8</v>
      </c>
      <c r="D115" s="157"/>
      <c r="E115" s="157"/>
      <c r="F115" s="788">
        <f t="shared" si="11"/>
        <v>121.8</v>
      </c>
      <c r="G115" s="726">
        <v>3</v>
      </c>
      <c r="H115" s="146"/>
      <c r="I115" s="146"/>
      <c r="J115" s="146">
        <f t="shared" si="12"/>
        <v>3</v>
      </c>
      <c r="K115" s="784">
        <f t="shared" si="14"/>
        <v>1.5638031693077565E-3</v>
      </c>
      <c r="L115" s="734">
        <f t="shared" si="10"/>
        <v>6.6953450792326938</v>
      </c>
      <c r="M115" s="151">
        <f t="shared" si="8"/>
        <v>1.4729759174311927</v>
      </c>
      <c r="N115" s="151">
        <v>2.7761013880506935</v>
      </c>
      <c r="O115" s="808">
        <v>0.32957306073361392</v>
      </c>
      <c r="P115" s="374">
        <f t="shared" si="9"/>
        <v>9.2561538960986817E-2</v>
      </c>
    </row>
    <row r="116" spans="1:16" x14ac:dyDescent="0.3">
      <c r="A116" s="158">
        <v>33</v>
      </c>
      <c r="B116" s="327" t="s">
        <v>564</v>
      </c>
      <c r="C116" s="156">
        <v>1831.3</v>
      </c>
      <c r="D116" s="157"/>
      <c r="E116" s="157"/>
      <c r="F116" s="788">
        <f t="shared" si="11"/>
        <v>1831.3</v>
      </c>
      <c r="G116" s="726">
        <v>38</v>
      </c>
      <c r="H116" s="146"/>
      <c r="I116" s="146"/>
      <c r="J116" s="146">
        <f t="shared" si="12"/>
        <v>38</v>
      </c>
      <c r="K116" s="784">
        <f t="shared" si="14"/>
        <v>1.9808173477898247E-2</v>
      </c>
      <c r="L116" s="734">
        <f t="shared" si="10"/>
        <v>84.807704336947452</v>
      </c>
      <c r="M116" s="151">
        <f t="shared" si="8"/>
        <v>18.657694954128441</v>
      </c>
      <c r="N116" s="151">
        <v>35.163950915308789</v>
      </c>
      <c r="O116" s="808">
        <v>4.174592102625776</v>
      </c>
      <c r="P116" s="374">
        <f t="shared" si="9"/>
        <v>7.7979545846672008E-2</v>
      </c>
    </row>
    <row r="117" spans="1:16" x14ac:dyDescent="0.3">
      <c r="A117" s="152">
        <v>34</v>
      </c>
      <c r="B117" s="327" t="s">
        <v>565</v>
      </c>
      <c r="C117" s="156">
        <v>1844.3</v>
      </c>
      <c r="D117" s="157"/>
      <c r="E117" s="157"/>
      <c r="F117" s="788">
        <f t="shared" si="11"/>
        <v>1844.3</v>
      </c>
      <c r="G117" s="726">
        <v>38</v>
      </c>
      <c r="H117" s="146"/>
      <c r="I117" s="146"/>
      <c r="J117" s="146">
        <f t="shared" si="12"/>
        <v>38</v>
      </c>
      <c r="K117" s="784">
        <f t="shared" si="14"/>
        <v>1.9808173477898247E-2</v>
      </c>
      <c r="L117" s="734">
        <f t="shared" si="10"/>
        <v>84.807704336947452</v>
      </c>
      <c r="M117" s="151">
        <f t="shared" si="8"/>
        <v>18.657694954128441</v>
      </c>
      <c r="N117" s="151">
        <v>35.163950915308789</v>
      </c>
      <c r="O117" s="808">
        <v>4.174592102625776</v>
      </c>
      <c r="P117" s="374">
        <f t="shared" si="9"/>
        <v>7.7429887929843538E-2</v>
      </c>
    </row>
    <row r="118" spans="1:16" x14ac:dyDescent="0.3">
      <c r="A118" s="158">
        <v>35</v>
      </c>
      <c r="B118" s="327" t="s">
        <v>566</v>
      </c>
      <c r="C118" s="156">
        <v>193.76</v>
      </c>
      <c r="D118" s="157"/>
      <c r="E118" s="157"/>
      <c r="F118" s="788">
        <f t="shared" si="11"/>
        <v>193.76</v>
      </c>
      <c r="G118" s="726">
        <v>4</v>
      </c>
      <c r="H118" s="146"/>
      <c r="I118" s="146"/>
      <c r="J118" s="146">
        <f t="shared" si="12"/>
        <v>4</v>
      </c>
      <c r="K118" s="784">
        <f t="shared" si="14"/>
        <v>2.0850708924103419E-3</v>
      </c>
      <c r="L118" s="734">
        <f t="shared" si="10"/>
        <v>8.9271267723102579</v>
      </c>
      <c r="M118" s="151">
        <f t="shared" si="8"/>
        <v>1.9639678899082567</v>
      </c>
      <c r="N118" s="151">
        <v>3.701468517400925</v>
      </c>
      <c r="O118" s="808">
        <v>0.4394307476448186</v>
      </c>
      <c r="P118" s="374">
        <f t="shared" si="9"/>
        <v>7.7580480632040968E-2</v>
      </c>
    </row>
    <row r="119" spans="1:16" x14ac:dyDescent="0.3">
      <c r="A119" s="158">
        <v>36</v>
      </c>
      <c r="B119" s="327" t="s">
        <v>567</v>
      </c>
      <c r="C119" s="156">
        <v>1841.4</v>
      </c>
      <c r="D119" s="157"/>
      <c r="E119" s="157"/>
      <c r="F119" s="788">
        <f t="shared" si="11"/>
        <v>1841.4</v>
      </c>
      <c r="G119" s="726">
        <v>40</v>
      </c>
      <c r="H119" s="146"/>
      <c r="I119" s="146"/>
      <c r="J119" s="146">
        <f t="shared" si="12"/>
        <v>40</v>
      </c>
      <c r="K119" s="784">
        <f t="shared" si="14"/>
        <v>2.0850708924103418E-2</v>
      </c>
      <c r="L119" s="734">
        <f t="shared" si="10"/>
        <v>89.271267723102568</v>
      </c>
      <c r="M119" s="151">
        <f t="shared" si="8"/>
        <v>19.639678899082565</v>
      </c>
      <c r="N119" s="151">
        <v>37.014685174009252</v>
      </c>
      <c r="O119" s="808">
        <v>4.3943074764481853</v>
      </c>
      <c r="P119" s="374">
        <f t="shared" si="9"/>
        <v>8.1633506719149859E-2</v>
      </c>
    </row>
    <row r="120" spans="1:16" x14ac:dyDescent="0.3">
      <c r="A120" s="152">
        <v>37</v>
      </c>
      <c r="B120" s="327" t="s">
        <v>568</v>
      </c>
      <c r="C120" s="156">
        <v>94.7</v>
      </c>
      <c r="D120" s="157"/>
      <c r="E120" s="157"/>
      <c r="F120" s="788">
        <f t="shared" si="11"/>
        <v>94.7</v>
      </c>
      <c r="G120" s="726">
        <v>3</v>
      </c>
      <c r="H120" s="146"/>
      <c r="I120" s="146"/>
      <c r="J120" s="146">
        <f t="shared" si="12"/>
        <v>3</v>
      </c>
      <c r="K120" s="784">
        <f t="shared" si="14"/>
        <v>1.5638031693077565E-3</v>
      </c>
      <c r="L120" s="734">
        <f t="shared" si="10"/>
        <v>6.6953450792326938</v>
      </c>
      <c r="M120" s="151">
        <f t="shared" si="8"/>
        <v>1.4729759174311927</v>
      </c>
      <c r="N120" s="151">
        <v>2.7761013880506935</v>
      </c>
      <c r="O120" s="808">
        <v>0.32957306073361392</v>
      </c>
      <c r="P120" s="374">
        <f t="shared" si="9"/>
        <v>0.11904958231729876</v>
      </c>
    </row>
    <row r="121" spans="1:16" x14ac:dyDescent="0.3">
      <c r="A121" s="158">
        <v>38</v>
      </c>
      <c r="B121" s="327" t="s">
        <v>569</v>
      </c>
      <c r="C121" s="156">
        <v>1687.6</v>
      </c>
      <c r="D121" s="157">
        <v>124.8</v>
      </c>
      <c r="E121" s="157"/>
      <c r="F121" s="788">
        <f t="shared" si="11"/>
        <v>1812.3999999999999</v>
      </c>
      <c r="G121" s="726">
        <v>37</v>
      </c>
      <c r="H121" s="146">
        <v>2</v>
      </c>
      <c r="I121" s="146"/>
      <c r="J121" s="146">
        <f t="shared" si="12"/>
        <v>39</v>
      </c>
      <c r="K121" s="784">
        <f t="shared" si="14"/>
        <v>2.0329441201000834E-2</v>
      </c>
      <c r="L121" s="734">
        <f t="shared" si="10"/>
        <v>87.039486030025017</v>
      </c>
      <c r="M121" s="151">
        <f t="shared" si="8"/>
        <v>19.148686926605503</v>
      </c>
      <c r="N121" s="151">
        <v>36.089318044659016</v>
      </c>
      <c r="O121" s="808">
        <v>4.2844497895369811</v>
      </c>
      <c r="P121" s="374">
        <f t="shared" si="9"/>
        <v>8.0866222020981302E-2</v>
      </c>
    </row>
    <row r="122" spans="1:16" x14ac:dyDescent="0.3">
      <c r="A122" s="158">
        <v>39</v>
      </c>
      <c r="B122" s="327" t="s">
        <v>570</v>
      </c>
      <c r="C122" s="156">
        <v>155.80000000000001</v>
      </c>
      <c r="D122" s="157"/>
      <c r="E122" s="157"/>
      <c r="F122" s="788">
        <f t="shared" si="11"/>
        <v>155.80000000000001</v>
      </c>
      <c r="G122" s="726">
        <v>4</v>
      </c>
      <c r="H122" s="146"/>
      <c r="I122" s="146"/>
      <c r="J122" s="146">
        <f t="shared" si="12"/>
        <v>4</v>
      </c>
      <c r="K122" s="784">
        <f t="shared" si="14"/>
        <v>2.0850708924103419E-3</v>
      </c>
      <c r="L122" s="734">
        <f t="shared" si="10"/>
        <v>8.9271267723102579</v>
      </c>
      <c r="M122" s="151">
        <f t="shared" si="8"/>
        <v>1.9639678899082567</v>
      </c>
      <c r="N122" s="151">
        <v>3.701468517400925</v>
      </c>
      <c r="O122" s="808">
        <v>0.4394307476448186</v>
      </c>
      <c r="P122" s="374">
        <f t="shared" si="9"/>
        <v>9.6482631112094083E-2</v>
      </c>
    </row>
    <row r="123" spans="1:16" x14ac:dyDescent="0.3">
      <c r="A123" s="152">
        <v>40</v>
      </c>
      <c r="B123" s="327" t="s">
        <v>571</v>
      </c>
      <c r="C123" s="156">
        <v>378.1</v>
      </c>
      <c r="D123" s="157"/>
      <c r="E123" s="157"/>
      <c r="F123" s="788">
        <f t="shared" si="11"/>
        <v>378.1</v>
      </c>
      <c r="G123" s="726">
        <v>14</v>
      </c>
      <c r="H123" s="146"/>
      <c r="I123" s="146"/>
      <c r="J123" s="146">
        <f t="shared" si="12"/>
        <v>14</v>
      </c>
      <c r="K123" s="784">
        <f t="shared" si="14"/>
        <v>7.2977481234361968E-3</v>
      </c>
      <c r="L123" s="734">
        <f t="shared" si="10"/>
        <v>31.244943703085902</v>
      </c>
      <c r="M123" s="151">
        <f t="shared" si="8"/>
        <v>6.8738876146788987</v>
      </c>
      <c r="N123" s="151">
        <v>12.955139810903237</v>
      </c>
      <c r="O123" s="808">
        <v>1.538007616756865</v>
      </c>
      <c r="P123" s="374">
        <f t="shared" si="9"/>
        <v>0.1391483172320151</v>
      </c>
    </row>
    <row r="124" spans="1:16" x14ac:dyDescent="0.3">
      <c r="A124" s="158">
        <v>41</v>
      </c>
      <c r="B124" s="327" t="s">
        <v>572</v>
      </c>
      <c r="C124" s="156">
        <v>2458.6999999999998</v>
      </c>
      <c r="D124" s="157"/>
      <c r="E124" s="157">
        <v>90.3</v>
      </c>
      <c r="F124" s="788">
        <f t="shared" si="11"/>
        <v>2549</v>
      </c>
      <c r="G124" s="726">
        <v>58</v>
      </c>
      <c r="H124" s="146"/>
      <c r="I124" s="146">
        <v>1</v>
      </c>
      <c r="J124" s="146">
        <f t="shared" si="12"/>
        <v>59</v>
      </c>
      <c r="K124" s="784">
        <f t="shared" si="14"/>
        <v>3.0754795663052541E-2</v>
      </c>
      <c r="L124" s="734">
        <f t="shared" si="10"/>
        <v>131.67511989157629</v>
      </c>
      <c r="M124" s="151">
        <f t="shared" si="8"/>
        <v>28.968526376146784</v>
      </c>
      <c r="N124" s="151">
        <v>54.596660631663646</v>
      </c>
      <c r="O124" s="808">
        <v>6.4816035277610737</v>
      </c>
      <c r="P124" s="374">
        <f t="shared" si="9"/>
        <v>8.6983880120497375E-2</v>
      </c>
    </row>
    <row r="125" spans="1:16" x14ac:dyDescent="0.3">
      <c r="A125" s="158">
        <v>42</v>
      </c>
      <c r="B125" s="327" t="s">
        <v>573</v>
      </c>
      <c r="C125" s="156">
        <v>2593.29</v>
      </c>
      <c r="D125" s="157"/>
      <c r="E125" s="157"/>
      <c r="F125" s="788">
        <f t="shared" si="11"/>
        <v>2593.29</v>
      </c>
      <c r="G125" s="726">
        <v>60</v>
      </c>
      <c r="H125" s="146"/>
      <c r="I125" s="146"/>
      <c r="J125" s="146">
        <f t="shared" si="12"/>
        <v>60</v>
      </c>
      <c r="K125" s="784">
        <f t="shared" si="14"/>
        <v>3.1276063386155128E-2</v>
      </c>
      <c r="L125" s="734">
        <f t="shared" si="10"/>
        <v>133.90690158465387</v>
      </c>
      <c r="M125" s="151">
        <f t="shared" ref="M125:M184" si="15">L125*0.22</f>
        <v>29.459518348623849</v>
      </c>
      <c r="N125" s="151">
        <v>55.522027761013881</v>
      </c>
      <c r="O125" s="808">
        <v>6.5914612146722789</v>
      </c>
      <c r="P125" s="374">
        <f t="shared" si="9"/>
        <v>8.6947433148226339E-2</v>
      </c>
    </row>
    <row r="126" spans="1:16" ht="14.5" x14ac:dyDescent="0.35">
      <c r="A126" s="152">
        <v>43</v>
      </c>
      <c r="B126" s="328" t="s">
        <v>574</v>
      </c>
      <c r="C126" s="156">
        <v>330.82</v>
      </c>
      <c r="D126" s="157">
        <v>55</v>
      </c>
      <c r="E126" s="157"/>
      <c r="F126" s="788">
        <f t="shared" si="11"/>
        <v>385.82</v>
      </c>
      <c r="G126" s="726">
        <v>8</v>
      </c>
      <c r="H126" s="146">
        <v>2</v>
      </c>
      <c r="I126" s="146"/>
      <c r="J126" s="146">
        <f t="shared" si="12"/>
        <v>10</v>
      </c>
      <c r="K126" s="784">
        <f t="shared" si="14"/>
        <v>5.2126772310258545E-3</v>
      </c>
      <c r="L126" s="734">
        <f t="shared" si="10"/>
        <v>22.317816930775642</v>
      </c>
      <c r="M126" s="151">
        <f t="shared" si="15"/>
        <v>4.9099197247706412</v>
      </c>
      <c r="N126" s="151">
        <v>9.2536712935023129</v>
      </c>
      <c r="O126" s="808">
        <v>1.0985768691120463</v>
      </c>
      <c r="P126" s="374">
        <f t="shared" si="9"/>
        <v>9.7402894661138981E-2</v>
      </c>
    </row>
    <row r="127" spans="1:16" x14ac:dyDescent="0.3">
      <c r="A127" s="158">
        <v>44</v>
      </c>
      <c r="B127" s="327" t="s">
        <v>575</v>
      </c>
      <c r="C127" s="156">
        <v>1699.75</v>
      </c>
      <c r="D127" s="157"/>
      <c r="E127" s="157"/>
      <c r="F127" s="788">
        <f t="shared" si="11"/>
        <v>1699.75</v>
      </c>
      <c r="G127" s="726">
        <v>36</v>
      </c>
      <c r="H127" s="146"/>
      <c r="I127" s="146"/>
      <c r="J127" s="146">
        <f t="shared" si="12"/>
        <v>36</v>
      </c>
      <c r="K127" s="784">
        <f t="shared" si="14"/>
        <v>1.8765638031693076E-2</v>
      </c>
      <c r="L127" s="734">
        <f t="shared" si="10"/>
        <v>80.344140950792323</v>
      </c>
      <c r="M127" s="151">
        <f t="shared" si="15"/>
        <v>17.675711009174311</v>
      </c>
      <c r="N127" s="151">
        <v>33.313216656608326</v>
      </c>
      <c r="O127" s="808">
        <v>3.954876728803367</v>
      </c>
      <c r="P127" s="374">
        <f t="shared" si="9"/>
        <v>7.9592849151568362E-2</v>
      </c>
    </row>
    <row r="128" spans="1:16" x14ac:dyDescent="0.3">
      <c r="A128" s="158">
        <v>45</v>
      </c>
      <c r="B128" s="327" t="s">
        <v>576</v>
      </c>
      <c r="C128" s="156">
        <v>211.46</v>
      </c>
      <c r="D128" s="157"/>
      <c r="E128" s="157">
        <v>12.6</v>
      </c>
      <c r="F128" s="788">
        <f t="shared" si="11"/>
        <v>224.06</v>
      </c>
      <c r="G128" s="726">
        <v>3</v>
      </c>
      <c r="H128" s="146"/>
      <c r="I128" s="146">
        <v>1</v>
      </c>
      <c r="J128" s="146">
        <f t="shared" si="12"/>
        <v>4</v>
      </c>
      <c r="K128" s="784">
        <f t="shared" si="14"/>
        <v>2.0850708924103419E-3</v>
      </c>
      <c r="L128" s="734">
        <f t="shared" si="10"/>
        <v>8.9271267723102579</v>
      </c>
      <c r="M128" s="151">
        <f t="shared" si="15"/>
        <v>1.9639678899082567</v>
      </c>
      <c r="N128" s="151">
        <v>3.701468517400925</v>
      </c>
      <c r="O128" s="808">
        <v>0.4394307476448186</v>
      </c>
      <c r="P128" s="374">
        <f t="shared" si="9"/>
        <v>6.7089145439901174E-2</v>
      </c>
    </row>
    <row r="129" spans="1:16" x14ac:dyDescent="0.3">
      <c r="A129" s="152">
        <v>46</v>
      </c>
      <c r="B129" s="327" t="s">
        <v>577</v>
      </c>
      <c r="C129" s="156">
        <v>138.9</v>
      </c>
      <c r="D129" s="157"/>
      <c r="E129" s="157"/>
      <c r="F129" s="788">
        <f t="shared" si="11"/>
        <v>138.9</v>
      </c>
      <c r="G129" s="726">
        <v>4</v>
      </c>
      <c r="H129" s="146"/>
      <c r="I129" s="146"/>
      <c r="J129" s="146">
        <f t="shared" si="12"/>
        <v>4</v>
      </c>
      <c r="K129" s="784">
        <f t="shared" si="14"/>
        <v>2.0850708924103419E-3</v>
      </c>
      <c r="L129" s="734">
        <f t="shared" si="10"/>
        <v>8.9271267723102579</v>
      </c>
      <c r="M129" s="151">
        <f t="shared" si="15"/>
        <v>1.9639678899082567</v>
      </c>
      <c r="N129" s="151">
        <v>3.701468517400925</v>
      </c>
      <c r="O129" s="808">
        <v>0.4394307476448186</v>
      </c>
      <c r="P129" s="374">
        <f t="shared" si="9"/>
        <v>0.10822169854041942</v>
      </c>
    </row>
    <row r="130" spans="1:16" x14ac:dyDescent="0.3">
      <c r="A130" s="158">
        <v>47</v>
      </c>
      <c r="B130" s="327" t="s">
        <v>578</v>
      </c>
      <c r="C130" s="156">
        <v>8219.0300000000007</v>
      </c>
      <c r="D130" s="157">
        <v>69.3</v>
      </c>
      <c r="E130" s="157">
        <v>122.5</v>
      </c>
      <c r="F130" s="788">
        <f t="shared" si="11"/>
        <v>8410.83</v>
      </c>
      <c r="G130" s="726">
        <v>141</v>
      </c>
      <c r="H130" s="146">
        <v>1</v>
      </c>
      <c r="I130" s="146">
        <v>2</v>
      </c>
      <c r="J130" s="146">
        <f t="shared" si="12"/>
        <v>144</v>
      </c>
      <c r="K130" s="784">
        <f t="shared" si="14"/>
        <v>7.5062552126772306E-2</v>
      </c>
      <c r="L130" s="734">
        <f t="shared" si="10"/>
        <v>321.37656380316929</v>
      </c>
      <c r="M130" s="151">
        <f t="shared" si="15"/>
        <v>70.702844036697243</v>
      </c>
      <c r="N130" s="151">
        <v>133.2528666264333</v>
      </c>
      <c r="O130" s="808">
        <v>15.819506915213468</v>
      </c>
      <c r="P130" s="374">
        <f t="shared" si="9"/>
        <v>6.433987863046968E-2</v>
      </c>
    </row>
    <row r="131" spans="1:16" x14ac:dyDescent="0.3">
      <c r="A131" s="158">
        <v>48</v>
      </c>
      <c r="B131" s="327" t="s">
        <v>2150</v>
      </c>
      <c r="C131" s="156">
        <v>953.56</v>
      </c>
      <c r="D131" s="157"/>
      <c r="E131" s="157"/>
      <c r="F131" s="788">
        <f t="shared" si="11"/>
        <v>953.56</v>
      </c>
      <c r="G131" s="726">
        <v>20</v>
      </c>
      <c r="H131" s="146"/>
      <c r="I131" s="146"/>
      <c r="J131" s="146">
        <f t="shared" si="12"/>
        <v>20</v>
      </c>
      <c r="K131" s="784">
        <f t="shared" si="14"/>
        <v>1.0425354462051709E-2</v>
      </c>
      <c r="L131" s="734">
        <f t="shared" si="10"/>
        <v>44.635633861551284</v>
      </c>
      <c r="M131" s="151">
        <f t="shared" si="15"/>
        <v>9.8198394495412824</v>
      </c>
      <c r="N131" s="151">
        <v>18.507342587004626</v>
      </c>
      <c r="O131" s="808">
        <v>2.1971537382240927</v>
      </c>
      <c r="P131" s="374">
        <f t="shared" ref="P131:P190" si="16">(O131+N131+M131+L131)/F131</f>
        <v>7.8820388477202574E-2</v>
      </c>
    </row>
    <row r="132" spans="1:16" x14ac:dyDescent="0.3">
      <c r="A132" s="152">
        <v>49</v>
      </c>
      <c r="B132" s="327" t="s">
        <v>2151</v>
      </c>
      <c r="C132" s="156">
        <v>1663</v>
      </c>
      <c r="D132" s="157"/>
      <c r="E132" s="157">
        <v>57.1</v>
      </c>
      <c r="F132" s="788">
        <f t="shared" ref="F132:F191" si="17">C132+D132+E132</f>
        <v>1720.1</v>
      </c>
      <c r="G132" s="726">
        <v>30</v>
      </c>
      <c r="H132" s="146"/>
      <c r="I132" s="146">
        <v>1</v>
      </c>
      <c r="J132" s="146">
        <f t="shared" ref="J132:J191" si="18">G132+H132+I132</f>
        <v>31</v>
      </c>
      <c r="K132" s="784">
        <f t="shared" si="14"/>
        <v>1.6159299416180148E-2</v>
      </c>
      <c r="L132" s="734">
        <f t="shared" si="10"/>
        <v>69.185232485404498</v>
      </c>
      <c r="M132" s="151">
        <f t="shared" si="15"/>
        <v>15.22075114678899</v>
      </c>
      <c r="N132" s="151">
        <v>28.686381009857168</v>
      </c>
      <c r="O132" s="808">
        <v>3.4055882942473441</v>
      </c>
      <c r="P132" s="374">
        <f t="shared" si="16"/>
        <v>6.7727430344920639E-2</v>
      </c>
    </row>
    <row r="133" spans="1:16" x14ac:dyDescent="0.3">
      <c r="A133" s="158">
        <v>50</v>
      </c>
      <c r="B133" s="327" t="s">
        <v>2153</v>
      </c>
      <c r="C133" s="156">
        <v>1033.02</v>
      </c>
      <c r="D133" s="157"/>
      <c r="E133" s="157"/>
      <c r="F133" s="788">
        <f t="shared" si="17"/>
        <v>1033.02</v>
      </c>
      <c r="G133" s="726">
        <v>4</v>
      </c>
      <c r="H133" s="146"/>
      <c r="I133" s="146"/>
      <c r="J133" s="146">
        <f t="shared" si="18"/>
        <v>4</v>
      </c>
      <c r="K133" s="784">
        <f t="shared" si="14"/>
        <v>2.0850708924103419E-3</v>
      </c>
      <c r="L133" s="734">
        <f t="shared" si="10"/>
        <v>8.9271267723102579</v>
      </c>
      <c r="M133" s="151">
        <f t="shared" si="15"/>
        <v>1.9639678899082567</v>
      </c>
      <c r="N133" s="151">
        <v>3.701468517400925</v>
      </c>
      <c r="O133" s="808">
        <v>0.4394307476448186</v>
      </c>
      <c r="P133" s="374">
        <f t="shared" si="16"/>
        <v>1.45515032886723E-2</v>
      </c>
    </row>
    <row r="134" spans="1:16" x14ac:dyDescent="0.3">
      <c r="A134" s="158">
        <v>51</v>
      </c>
      <c r="B134" s="327" t="s">
        <v>2154</v>
      </c>
      <c r="C134" s="156">
        <v>220.38</v>
      </c>
      <c r="D134" s="157"/>
      <c r="E134" s="157"/>
      <c r="F134" s="788">
        <f t="shared" si="17"/>
        <v>220.38</v>
      </c>
      <c r="G134" s="726">
        <v>20</v>
      </c>
      <c r="H134" s="146"/>
      <c r="I134" s="146"/>
      <c r="J134" s="146">
        <f t="shared" si="18"/>
        <v>20</v>
      </c>
      <c r="K134" s="784">
        <f t="shared" si="14"/>
        <v>1.0425354462051709E-2</v>
      </c>
      <c r="L134" s="734">
        <f t="shared" si="10"/>
        <v>44.635633861551284</v>
      </c>
      <c r="M134" s="151">
        <f t="shared" si="15"/>
        <v>9.8198394495412824</v>
      </c>
      <c r="N134" s="151">
        <v>18.507342587004626</v>
      </c>
      <c r="O134" s="808">
        <v>2.1971537382240927</v>
      </c>
      <c r="P134" s="374">
        <f t="shared" si="16"/>
        <v>0.34104714418877069</v>
      </c>
    </row>
    <row r="135" spans="1:16" x14ac:dyDescent="0.3">
      <c r="A135" s="152">
        <v>52</v>
      </c>
      <c r="B135" s="327" t="s">
        <v>579</v>
      </c>
      <c r="C135" s="156">
        <v>1928.15</v>
      </c>
      <c r="D135" s="157">
        <v>45.4</v>
      </c>
      <c r="E135" s="157"/>
      <c r="F135" s="788">
        <f t="shared" si="17"/>
        <v>1973.5500000000002</v>
      </c>
      <c r="G135" s="726">
        <v>24</v>
      </c>
      <c r="H135" s="146">
        <v>1</v>
      </c>
      <c r="I135" s="146"/>
      <c r="J135" s="146">
        <f t="shared" si="18"/>
        <v>25</v>
      </c>
      <c r="K135" s="784">
        <f t="shared" si="14"/>
        <v>1.3031693077564637E-2</v>
      </c>
      <c r="L135" s="734">
        <f t="shared" ref="L135:L198" si="19">K135*4281.45</f>
        <v>55.794542326939116</v>
      </c>
      <c r="M135" s="151">
        <f t="shared" si="15"/>
        <v>12.274799311926605</v>
      </c>
      <c r="N135" s="151">
        <v>23.134178233755783</v>
      </c>
      <c r="O135" s="808">
        <v>2.746442172780116</v>
      </c>
      <c r="P135" s="374">
        <f t="shared" si="16"/>
        <v>4.7604551212485934E-2</v>
      </c>
    </row>
    <row r="136" spans="1:16" x14ac:dyDescent="0.3">
      <c r="A136" s="158">
        <v>53</v>
      </c>
      <c r="B136" s="327" t="s">
        <v>580</v>
      </c>
      <c r="C136" s="156">
        <v>194.37</v>
      </c>
      <c r="D136" s="157">
        <v>37.4</v>
      </c>
      <c r="E136" s="157"/>
      <c r="F136" s="788">
        <f t="shared" si="17"/>
        <v>231.77</v>
      </c>
      <c r="G136" s="726">
        <v>5</v>
      </c>
      <c r="H136" s="146">
        <v>1</v>
      </c>
      <c r="I136" s="146"/>
      <c r="J136" s="146">
        <f t="shared" si="18"/>
        <v>6</v>
      </c>
      <c r="K136" s="784">
        <f t="shared" si="14"/>
        <v>3.127606338615513E-3</v>
      </c>
      <c r="L136" s="734">
        <f t="shared" si="19"/>
        <v>13.390690158465388</v>
      </c>
      <c r="M136" s="151">
        <f t="shared" si="15"/>
        <v>2.9459518348623854</v>
      </c>
      <c r="N136" s="151">
        <v>5.552202776101387</v>
      </c>
      <c r="O136" s="808">
        <v>0.65914612146722784</v>
      </c>
      <c r="P136" s="374">
        <f t="shared" si="16"/>
        <v>9.7286063299376044E-2</v>
      </c>
    </row>
    <row r="137" spans="1:16" x14ac:dyDescent="0.3">
      <c r="A137" s="158">
        <v>54</v>
      </c>
      <c r="B137" s="327" t="s">
        <v>581</v>
      </c>
      <c r="C137" s="156">
        <v>1422.83</v>
      </c>
      <c r="D137" s="157"/>
      <c r="E137" s="157"/>
      <c r="F137" s="788">
        <f t="shared" si="17"/>
        <v>1422.83</v>
      </c>
      <c r="G137" s="726">
        <v>30</v>
      </c>
      <c r="H137" s="146"/>
      <c r="I137" s="146"/>
      <c r="J137" s="146">
        <f t="shared" si="18"/>
        <v>30</v>
      </c>
      <c r="K137" s="784">
        <f t="shared" si="14"/>
        <v>1.5638031693077564E-2</v>
      </c>
      <c r="L137" s="734">
        <f t="shared" si="19"/>
        <v>66.953450792326933</v>
      </c>
      <c r="M137" s="151">
        <f t="shared" si="15"/>
        <v>14.729759174311924</v>
      </c>
      <c r="N137" s="151">
        <v>27.76101388050694</v>
      </c>
      <c r="O137" s="808">
        <v>3.2957306073361394</v>
      </c>
      <c r="P137" s="374">
        <f t="shared" si="16"/>
        <v>7.9236419287252821E-2</v>
      </c>
    </row>
    <row r="138" spans="1:16" x14ac:dyDescent="0.3">
      <c r="A138" s="152">
        <v>55</v>
      </c>
      <c r="B138" s="327" t="s">
        <v>582</v>
      </c>
      <c r="C138" s="156">
        <v>377.6</v>
      </c>
      <c r="D138" s="157"/>
      <c r="E138" s="157"/>
      <c r="F138" s="788">
        <f t="shared" si="17"/>
        <v>377.6</v>
      </c>
      <c r="G138" s="726">
        <v>8</v>
      </c>
      <c r="H138" s="146"/>
      <c r="I138" s="146"/>
      <c r="J138" s="146">
        <f t="shared" si="18"/>
        <v>8</v>
      </c>
      <c r="K138" s="784">
        <f t="shared" si="14"/>
        <v>4.1701417848206837E-3</v>
      </c>
      <c r="L138" s="734">
        <f t="shared" si="19"/>
        <v>17.854253544620516</v>
      </c>
      <c r="M138" s="151">
        <f t="shared" si="15"/>
        <v>3.9279357798165133</v>
      </c>
      <c r="N138" s="151">
        <v>7.4029370348018499</v>
      </c>
      <c r="O138" s="808">
        <v>0.8788614952896372</v>
      </c>
      <c r="P138" s="374">
        <f t="shared" si="16"/>
        <v>7.9618611902882719E-2</v>
      </c>
    </row>
    <row r="139" spans="1:16" x14ac:dyDescent="0.3">
      <c r="A139" s="158">
        <v>56</v>
      </c>
      <c r="B139" s="327" t="s">
        <v>583</v>
      </c>
      <c r="C139" s="156">
        <v>1527.61</v>
      </c>
      <c r="D139" s="157">
        <v>324.89999999999998</v>
      </c>
      <c r="E139" s="157"/>
      <c r="F139" s="788">
        <f t="shared" si="17"/>
        <v>1852.5099999999998</v>
      </c>
      <c r="G139" s="726">
        <v>36</v>
      </c>
      <c r="H139" s="146">
        <v>2</v>
      </c>
      <c r="I139" s="146"/>
      <c r="J139" s="146">
        <f t="shared" si="18"/>
        <v>38</v>
      </c>
      <c r="K139" s="784">
        <f t="shared" si="14"/>
        <v>1.9808173477898247E-2</v>
      </c>
      <c r="L139" s="734">
        <f t="shared" si="19"/>
        <v>84.807704336947452</v>
      </c>
      <c r="M139" s="151">
        <f t="shared" si="15"/>
        <v>18.657694954128441</v>
      </c>
      <c r="N139" s="151">
        <v>35.163950915308789</v>
      </c>
      <c r="O139" s="808">
        <v>4.174592102625776</v>
      </c>
      <c r="P139" s="374">
        <f t="shared" si="16"/>
        <v>7.7086732222233861E-2</v>
      </c>
    </row>
    <row r="140" spans="1:16" x14ac:dyDescent="0.3">
      <c r="A140" s="158">
        <v>57</v>
      </c>
      <c r="B140" s="327" t="s">
        <v>584</v>
      </c>
      <c r="C140" s="156">
        <v>2010.19</v>
      </c>
      <c r="D140" s="157"/>
      <c r="E140" s="157"/>
      <c r="F140" s="788">
        <f t="shared" si="17"/>
        <v>2010.19</v>
      </c>
      <c r="G140" s="726">
        <v>48</v>
      </c>
      <c r="H140" s="146"/>
      <c r="I140" s="146"/>
      <c r="J140" s="146">
        <f t="shared" si="18"/>
        <v>48</v>
      </c>
      <c r="K140" s="784">
        <f t="shared" si="14"/>
        <v>2.5020850708924104E-2</v>
      </c>
      <c r="L140" s="734">
        <f t="shared" si="19"/>
        <v>107.1255212677231</v>
      </c>
      <c r="M140" s="151">
        <f t="shared" si="15"/>
        <v>23.567614678899083</v>
      </c>
      <c r="N140" s="151">
        <v>44.417622208811096</v>
      </c>
      <c r="O140" s="808">
        <v>5.2731689717378227</v>
      </c>
      <c r="P140" s="374">
        <f t="shared" si="16"/>
        <v>8.9734764936235417E-2</v>
      </c>
    </row>
    <row r="141" spans="1:16" x14ac:dyDescent="0.3">
      <c r="A141" s="152">
        <v>58</v>
      </c>
      <c r="B141" s="327" t="s">
        <v>585</v>
      </c>
      <c r="C141" s="156">
        <v>1464.32</v>
      </c>
      <c r="D141" s="157"/>
      <c r="E141" s="157"/>
      <c r="F141" s="788">
        <f t="shared" si="17"/>
        <v>1464.32</v>
      </c>
      <c r="G141" s="726">
        <v>32</v>
      </c>
      <c r="H141" s="146"/>
      <c r="I141" s="146"/>
      <c r="J141" s="146">
        <f t="shared" si="18"/>
        <v>32</v>
      </c>
      <c r="K141" s="784">
        <f t="shared" si="14"/>
        <v>1.6680567139282735E-2</v>
      </c>
      <c r="L141" s="734">
        <f t="shared" si="19"/>
        <v>71.417014178482063</v>
      </c>
      <c r="M141" s="151">
        <f t="shared" si="15"/>
        <v>15.711743119266053</v>
      </c>
      <c r="N141" s="151">
        <v>29.6117481392074</v>
      </c>
      <c r="O141" s="808">
        <v>3.5154459811585488</v>
      </c>
      <c r="P141" s="374">
        <f t="shared" si="16"/>
        <v>8.2124092697029388E-2</v>
      </c>
    </row>
    <row r="142" spans="1:16" x14ac:dyDescent="0.3">
      <c r="A142" s="158">
        <v>59</v>
      </c>
      <c r="B142" s="327" t="s">
        <v>586</v>
      </c>
      <c r="C142" s="156">
        <v>152.11000000000001</v>
      </c>
      <c r="D142" s="157"/>
      <c r="E142" s="157"/>
      <c r="F142" s="788">
        <f t="shared" si="17"/>
        <v>152.11000000000001</v>
      </c>
      <c r="G142" s="726">
        <v>4</v>
      </c>
      <c r="H142" s="146"/>
      <c r="I142" s="146"/>
      <c r="J142" s="146">
        <f t="shared" si="18"/>
        <v>4</v>
      </c>
      <c r="K142" s="784">
        <f t="shared" si="14"/>
        <v>2.0850708924103419E-3</v>
      </c>
      <c r="L142" s="734">
        <f t="shared" si="19"/>
        <v>8.9271267723102579</v>
      </c>
      <c r="M142" s="151">
        <f t="shared" si="15"/>
        <v>1.9639678899082567</v>
      </c>
      <c r="N142" s="151">
        <v>3.701468517400925</v>
      </c>
      <c r="O142" s="808">
        <v>0.4394307476448186</v>
      </c>
      <c r="P142" s="374">
        <f t="shared" si="16"/>
        <v>9.8823180114813336E-2</v>
      </c>
    </row>
    <row r="143" spans="1:16" x14ac:dyDescent="0.3">
      <c r="A143" s="158">
        <v>60</v>
      </c>
      <c r="B143" s="327" t="s">
        <v>587</v>
      </c>
      <c r="C143" s="156">
        <v>2553.5700000000002</v>
      </c>
      <c r="D143" s="157"/>
      <c r="E143" s="157"/>
      <c r="F143" s="788">
        <f t="shared" si="17"/>
        <v>2553.5700000000002</v>
      </c>
      <c r="G143" s="726">
        <v>60</v>
      </c>
      <c r="H143" s="146"/>
      <c r="I143" s="146"/>
      <c r="J143" s="146">
        <f t="shared" si="18"/>
        <v>60</v>
      </c>
      <c r="K143" s="784">
        <f t="shared" si="14"/>
        <v>3.1276063386155128E-2</v>
      </c>
      <c r="L143" s="734">
        <f t="shared" si="19"/>
        <v>133.90690158465387</v>
      </c>
      <c r="M143" s="151">
        <f t="shared" si="15"/>
        <v>29.459518348623849</v>
      </c>
      <c r="N143" s="151">
        <v>55.522027761013881</v>
      </c>
      <c r="O143" s="808">
        <v>6.5914612146722789</v>
      </c>
      <c r="P143" s="374">
        <f t="shared" si="16"/>
        <v>8.8299873866376818E-2</v>
      </c>
    </row>
    <row r="144" spans="1:16" x14ac:dyDescent="0.3">
      <c r="A144" s="152">
        <v>61</v>
      </c>
      <c r="B144" s="327" t="s">
        <v>588</v>
      </c>
      <c r="C144" s="156">
        <v>166.1</v>
      </c>
      <c r="D144" s="157"/>
      <c r="E144" s="157"/>
      <c r="F144" s="788">
        <f t="shared" si="17"/>
        <v>166.1</v>
      </c>
      <c r="G144" s="726">
        <v>3</v>
      </c>
      <c r="H144" s="146"/>
      <c r="I144" s="146"/>
      <c r="J144" s="146">
        <f t="shared" si="18"/>
        <v>3</v>
      </c>
      <c r="K144" s="784">
        <f t="shared" si="14"/>
        <v>1.5638031693077565E-3</v>
      </c>
      <c r="L144" s="734">
        <f t="shared" si="19"/>
        <v>6.6953450792326938</v>
      </c>
      <c r="M144" s="151">
        <f t="shared" si="15"/>
        <v>1.4729759174311927</v>
      </c>
      <c r="N144" s="151">
        <v>2.7761013880506935</v>
      </c>
      <c r="O144" s="808">
        <v>0.32957306073361392</v>
      </c>
      <c r="P144" s="374">
        <f t="shared" si="16"/>
        <v>6.7874746811849448E-2</v>
      </c>
    </row>
    <row r="145" spans="1:16" x14ac:dyDescent="0.3">
      <c r="A145" s="158">
        <v>62</v>
      </c>
      <c r="B145" s="327" t="s">
        <v>589</v>
      </c>
      <c r="C145" s="156">
        <v>315.39999999999998</v>
      </c>
      <c r="D145" s="157"/>
      <c r="E145" s="157"/>
      <c r="F145" s="788">
        <f t="shared" si="17"/>
        <v>315.39999999999998</v>
      </c>
      <c r="G145" s="726">
        <v>8</v>
      </c>
      <c r="H145" s="146"/>
      <c r="I145" s="146"/>
      <c r="J145" s="146">
        <f t="shared" si="18"/>
        <v>8</v>
      </c>
      <c r="K145" s="784">
        <f t="shared" si="14"/>
        <v>4.1701417848206837E-3</v>
      </c>
      <c r="L145" s="734">
        <f t="shared" si="19"/>
        <v>17.854253544620516</v>
      </c>
      <c r="M145" s="151">
        <f t="shared" si="15"/>
        <v>3.9279357798165133</v>
      </c>
      <c r="N145" s="151">
        <v>7.4029370348018499</v>
      </c>
      <c r="O145" s="808">
        <v>0.8788614952896372</v>
      </c>
      <c r="P145" s="374">
        <f t="shared" si="16"/>
        <v>9.5320189773394168E-2</v>
      </c>
    </row>
    <row r="146" spans="1:16" x14ac:dyDescent="0.3">
      <c r="A146" s="158">
        <v>63</v>
      </c>
      <c r="B146" s="327" t="s">
        <v>590</v>
      </c>
      <c r="C146" s="156">
        <v>1364.91</v>
      </c>
      <c r="D146" s="157">
        <v>133</v>
      </c>
      <c r="E146" s="157"/>
      <c r="F146" s="788">
        <f t="shared" si="17"/>
        <v>1497.91</v>
      </c>
      <c r="G146" s="726">
        <v>29</v>
      </c>
      <c r="H146" s="146">
        <v>2</v>
      </c>
      <c r="I146" s="146"/>
      <c r="J146" s="146">
        <f t="shared" si="18"/>
        <v>31</v>
      </c>
      <c r="K146" s="784">
        <f t="shared" si="14"/>
        <v>1.6159299416180148E-2</v>
      </c>
      <c r="L146" s="734">
        <f t="shared" si="19"/>
        <v>69.185232485404498</v>
      </c>
      <c r="M146" s="151">
        <f t="shared" si="15"/>
        <v>15.22075114678899</v>
      </c>
      <c r="N146" s="151">
        <v>28.686381009857168</v>
      </c>
      <c r="O146" s="808">
        <v>3.4055882942473441</v>
      </c>
      <c r="P146" s="374">
        <f t="shared" si="16"/>
        <v>7.7773666599660854E-2</v>
      </c>
    </row>
    <row r="147" spans="1:16" x14ac:dyDescent="0.3">
      <c r="A147" s="152">
        <v>64</v>
      </c>
      <c r="B147" s="327" t="s">
        <v>592</v>
      </c>
      <c r="C147" s="156">
        <v>783.19</v>
      </c>
      <c r="D147" s="157">
        <v>194.1</v>
      </c>
      <c r="E147" s="157"/>
      <c r="F147" s="788">
        <f t="shared" si="17"/>
        <v>977.29000000000008</v>
      </c>
      <c r="G147" s="726">
        <v>15</v>
      </c>
      <c r="H147" s="146">
        <v>2</v>
      </c>
      <c r="I147" s="146"/>
      <c r="J147" s="146">
        <f t="shared" si="18"/>
        <v>17</v>
      </c>
      <c r="K147" s="784">
        <f t="shared" si="14"/>
        <v>8.8615512927439528E-3</v>
      </c>
      <c r="L147" s="734">
        <f t="shared" si="19"/>
        <v>37.940288782318596</v>
      </c>
      <c r="M147" s="151">
        <f t="shared" si="15"/>
        <v>8.3468635321100919</v>
      </c>
      <c r="N147" s="151">
        <v>15.731241198953931</v>
      </c>
      <c r="O147" s="808">
        <v>1.8675806774904791</v>
      </c>
      <c r="P147" s="374">
        <f t="shared" si="16"/>
        <v>6.537053913462032E-2</v>
      </c>
    </row>
    <row r="148" spans="1:16" x14ac:dyDescent="0.3">
      <c r="A148" s="158">
        <v>65</v>
      </c>
      <c r="B148" s="327" t="s">
        <v>593</v>
      </c>
      <c r="C148" s="156">
        <v>144.9</v>
      </c>
      <c r="D148" s="157"/>
      <c r="E148" s="157"/>
      <c r="F148" s="788">
        <f t="shared" si="17"/>
        <v>144.9</v>
      </c>
      <c r="G148" s="726">
        <v>3</v>
      </c>
      <c r="H148" s="146"/>
      <c r="I148" s="146"/>
      <c r="J148" s="146">
        <f t="shared" si="18"/>
        <v>3</v>
      </c>
      <c r="K148" s="784">
        <f t="shared" ref="K148:K211" si="20">2.5/4796*J148</f>
        <v>1.5638031693077565E-3</v>
      </c>
      <c r="L148" s="734">
        <f t="shared" si="19"/>
        <v>6.6953450792326938</v>
      </c>
      <c r="M148" s="151">
        <f t="shared" si="15"/>
        <v>1.4729759174311927</v>
      </c>
      <c r="N148" s="151">
        <v>2.7761013880506935</v>
      </c>
      <c r="O148" s="808">
        <v>0.32957306073361392</v>
      </c>
      <c r="P148" s="374">
        <f t="shared" si="16"/>
        <v>7.78053515903947E-2</v>
      </c>
    </row>
    <row r="149" spans="1:16" x14ac:dyDescent="0.3">
      <c r="A149" s="158">
        <v>66</v>
      </c>
      <c r="B149" s="327" t="s">
        <v>594</v>
      </c>
      <c r="C149" s="156">
        <v>213.4</v>
      </c>
      <c r="D149" s="157">
        <v>18.5</v>
      </c>
      <c r="E149" s="157"/>
      <c r="F149" s="788">
        <f t="shared" si="17"/>
        <v>231.9</v>
      </c>
      <c r="G149" s="726">
        <v>4</v>
      </c>
      <c r="H149" s="146">
        <v>1</v>
      </c>
      <c r="I149" s="146"/>
      <c r="J149" s="146">
        <f t="shared" si="18"/>
        <v>5</v>
      </c>
      <c r="K149" s="784">
        <f t="shared" si="20"/>
        <v>2.6063386155129272E-3</v>
      </c>
      <c r="L149" s="734">
        <f t="shared" si="19"/>
        <v>11.158908465387821</v>
      </c>
      <c r="M149" s="151">
        <f t="shared" si="15"/>
        <v>2.4549598623853206</v>
      </c>
      <c r="N149" s="151">
        <v>4.6268356467511564</v>
      </c>
      <c r="O149" s="808">
        <v>0.54928843455602316</v>
      </c>
      <c r="P149" s="374">
        <f t="shared" si="16"/>
        <v>8.102627170797895E-2</v>
      </c>
    </row>
    <row r="150" spans="1:16" ht="14.5" x14ac:dyDescent="0.35">
      <c r="A150" s="152">
        <v>67</v>
      </c>
      <c r="B150" s="328" t="s">
        <v>595</v>
      </c>
      <c r="C150" s="156">
        <v>3146.6</v>
      </c>
      <c r="D150" s="157"/>
      <c r="E150" s="157"/>
      <c r="F150" s="788">
        <f t="shared" si="17"/>
        <v>3146.6</v>
      </c>
      <c r="G150" s="726">
        <v>52</v>
      </c>
      <c r="H150" s="146"/>
      <c r="I150" s="146"/>
      <c r="J150" s="146">
        <f t="shared" si="18"/>
        <v>52</v>
      </c>
      <c r="K150" s="784">
        <f t="shared" si="20"/>
        <v>2.7105921601334446E-2</v>
      </c>
      <c r="L150" s="734">
        <f t="shared" si="19"/>
        <v>116.05264804003336</v>
      </c>
      <c r="M150" s="151">
        <f t="shared" si="15"/>
        <v>25.531582568807341</v>
      </c>
      <c r="N150" s="151">
        <v>48.119090726212029</v>
      </c>
      <c r="O150" s="808">
        <v>5.7125997193826414</v>
      </c>
      <c r="P150" s="374">
        <f t="shared" si="16"/>
        <v>6.2103833043423186E-2</v>
      </c>
    </row>
    <row r="151" spans="1:16" x14ac:dyDescent="0.3">
      <c r="A151" s="158">
        <v>68</v>
      </c>
      <c r="B151" s="327" t="s">
        <v>596</v>
      </c>
      <c r="C151" s="156">
        <v>848.35</v>
      </c>
      <c r="D151" s="157"/>
      <c r="E151" s="157"/>
      <c r="F151" s="788">
        <f t="shared" si="17"/>
        <v>848.35</v>
      </c>
      <c r="G151" s="726">
        <v>17</v>
      </c>
      <c r="H151" s="146"/>
      <c r="I151" s="146"/>
      <c r="J151" s="146">
        <f t="shared" si="18"/>
        <v>17</v>
      </c>
      <c r="K151" s="784">
        <f t="shared" si="20"/>
        <v>8.8615512927439528E-3</v>
      </c>
      <c r="L151" s="734">
        <f t="shared" si="19"/>
        <v>37.940288782318596</v>
      </c>
      <c r="M151" s="151">
        <f t="shared" si="15"/>
        <v>8.3468635321100919</v>
      </c>
      <c r="N151" s="151">
        <v>15.731241198953931</v>
      </c>
      <c r="O151" s="808">
        <v>1.8675806774904791</v>
      </c>
      <c r="P151" s="374">
        <f t="shared" si="16"/>
        <v>7.5306152166998402E-2</v>
      </c>
    </row>
    <row r="152" spans="1:16" x14ac:dyDescent="0.3">
      <c r="A152" s="158">
        <v>69</v>
      </c>
      <c r="B152" s="327" t="s">
        <v>597</v>
      </c>
      <c r="C152" s="156">
        <v>885.4</v>
      </c>
      <c r="D152" s="157"/>
      <c r="E152" s="157"/>
      <c r="F152" s="788">
        <f t="shared" si="17"/>
        <v>885.4</v>
      </c>
      <c r="G152" s="726">
        <v>18</v>
      </c>
      <c r="H152" s="146"/>
      <c r="I152" s="146"/>
      <c r="J152" s="146">
        <f t="shared" si="18"/>
        <v>18</v>
      </c>
      <c r="K152" s="784">
        <f t="shared" si="20"/>
        <v>9.3828190158465382E-3</v>
      </c>
      <c r="L152" s="734">
        <f t="shared" si="19"/>
        <v>40.172070475396161</v>
      </c>
      <c r="M152" s="151">
        <f t="shared" si="15"/>
        <v>8.8378555045871554</v>
      </c>
      <c r="N152" s="151">
        <v>16.656608328304163</v>
      </c>
      <c r="O152" s="808">
        <v>1.9774383644016835</v>
      </c>
      <c r="P152" s="374">
        <f t="shared" si="16"/>
        <v>7.6399336653138875E-2</v>
      </c>
    </row>
    <row r="153" spans="1:16" x14ac:dyDescent="0.3">
      <c r="A153" s="152">
        <v>70</v>
      </c>
      <c r="B153" s="327" t="s">
        <v>598</v>
      </c>
      <c r="C153" s="156">
        <v>877.79</v>
      </c>
      <c r="D153" s="157"/>
      <c r="E153" s="157"/>
      <c r="F153" s="788">
        <f t="shared" si="17"/>
        <v>877.79</v>
      </c>
      <c r="G153" s="726">
        <v>17</v>
      </c>
      <c r="H153" s="146"/>
      <c r="I153" s="146"/>
      <c r="J153" s="146">
        <f t="shared" si="18"/>
        <v>17</v>
      </c>
      <c r="K153" s="784">
        <f t="shared" si="20"/>
        <v>8.8615512927439528E-3</v>
      </c>
      <c r="L153" s="734">
        <f t="shared" si="19"/>
        <v>37.940288782318596</v>
      </c>
      <c r="M153" s="151">
        <f t="shared" si="15"/>
        <v>8.3468635321100919</v>
      </c>
      <c r="N153" s="151">
        <v>15.731241198953931</v>
      </c>
      <c r="O153" s="808">
        <v>1.8675806774904791</v>
      </c>
      <c r="P153" s="374">
        <f t="shared" si="16"/>
        <v>7.2780476185503484E-2</v>
      </c>
    </row>
    <row r="154" spans="1:16" x14ac:dyDescent="0.3">
      <c r="A154" s="158">
        <v>71</v>
      </c>
      <c r="B154" s="327" t="s">
        <v>599</v>
      </c>
      <c r="C154" s="156">
        <v>917.6</v>
      </c>
      <c r="D154" s="157"/>
      <c r="E154" s="157">
        <v>32.299999999999997</v>
      </c>
      <c r="F154" s="788">
        <f t="shared" si="17"/>
        <v>949.9</v>
      </c>
      <c r="G154" s="726">
        <v>19</v>
      </c>
      <c r="H154" s="146"/>
      <c r="I154" s="146">
        <v>1</v>
      </c>
      <c r="J154" s="146">
        <f t="shared" si="18"/>
        <v>20</v>
      </c>
      <c r="K154" s="784">
        <f t="shared" si="20"/>
        <v>1.0425354462051709E-2</v>
      </c>
      <c r="L154" s="734">
        <f t="shared" si="19"/>
        <v>44.635633861551284</v>
      </c>
      <c r="M154" s="151">
        <f t="shared" si="15"/>
        <v>9.8198394495412824</v>
      </c>
      <c r="N154" s="151">
        <v>18.507342587004626</v>
      </c>
      <c r="O154" s="808">
        <v>2.1971537382240927</v>
      </c>
      <c r="P154" s="374">
        <f t="shared" si="16"/>
        <v>7.9124086363113258E-2</v>
      </c>
    </row>
    <row r="155" spans="1:16" x14ac:dyDescent="0.3">
      <c r="A155" s="158">
        <v>72</v>
      </c>
      <c r="B155" s="327" t="s">
        <v>600</v>
      </c>
      <c r="C155" s="156">
        <v>1018.2</v>
      </c>
      <c r="D155" s="157"/>
      <c r="E155" s="157">
        <v>37.799999999999997</v>
      </c>
      <c r="F155" s="788">
        <f t="shared" si="17"/>
        <v>1056</v>
      </c>
      <c r="G155" s="726">
        <v>13</v>
      </c>
      <c r="H155" s="146"/>
      <c r="I155" s="146">
        <v>1</v>
      </c>
      <c r="J155" s="146">
        <f t="shared" si="18"/>
        <v>14</v>
      </c>
      <c r="K155" s="784">
        <f t="shared" si="20"/>
        <v>7.2977481234361968E-3</v>
      </c>
      <c r="L155" s="734">
        <f t="shared" si="19"/>
        <v>31.244943703085902</v>
      </c>
      <c r="M155" s="151">
        <f t="shared" si="15"/>
        <v>6.8738876146788987</v>
      </c>
      <c r="N155" s="151">
        <v>12.955139810903237</v>
      </c>
      <c r="O155" s="808">
        <v>1.538007616756865</v>
      </c>
      <c r="P155" s="374">
        <f t="shared" si="16"/>
        <v>4.9821949569531163E-2</v>
      </c>
    </row>
    <row r="156" spans="1:16" x14ac:dyDescent="0.3">
      <c r="A156" s="152">
        <v>73</v>
      </c>
      <c r="B156" s="327" t="s">
        <v>601</v>
      </c>
      <c r="C156" s="156">
        <v>837.9</v>
      </c>
      <c r="D156" s="157">
        <v>160.4</v>
      </c>
      <c r="E156" s="157"/>
      <c r="F156" s="788">
        <f t="shared" si="17"/>
        <v>998.3</v>
      </c>
      <c r="G156" s="726">
        <v>17</v>
      </c>
      <c r="H156" s="146">
        <v>1</v>
      </c>
      <c r="I156" s="146"/>
      <c r="J156" s="146">
        <f t="shared" si="18"/>
        <v>18</v>
      </c>
      <c r="K156" s="784">
        <f t="shared" si="20"/>
        <v>9.3828190158465382E-3</v>
      </c>
      <c r="L156" s="734">
        <f t="shared" si="19"/>
        <v>40.172070475396161</v>
      </c>
      <c r="M156" s="151">
        <f t="shared" si="15"/>
        <v>8.8378555045871554</v>
      </c>
      <c r="N156" s="151">
        <v>16.656608328304163</v>
      </c>
      <c r="O156" s="808">
        <v>1.9774383644016835</v>
      </c>
      <c r="P156" s="374">
        <f t="shared" si="16"/>
        <v>6.7759163250214527E-2</v>
      </c>
    </row>
    <row r="157" spans="1:16" x14ac:dyDescent="0.3">
      <c r="A157" s="158">
        <v>74</v>
      </c>
      <c r="B157" s="327" t="s">
        <v>602</v>
      </c>
      <c r="C157" s="156">
        <v>304</v>
      </c>
      <c r="D157" s="157"/>
      <c r="E157" s="157"/>
      <c r="F157" s="788">
        <f t="shared" si="17"/>
        <v>304</v>
      </c>
      <c r="G157" s="726">
        <v>7</v>
      </c>
      <c r="H157" s="146"/>
      <c r="I157" s="146"/>
      <c r="J157" s="146">
        <f t="shared" si="18"/>
        <v>7</v>
      </c>
      <c r="K157" s="784">
        <f t="shared" si="20"/>
        <v>3.6488740617180984E-3</v>
      </c>
      <c r="L157" s="734">
        <f t="shared" si="19"/>
        <v>15.622471851542951</v>
      </c>
      <c r="M157" s="151">
        <f t="shared" si="15"/>
        <v>3.4369438073394494</v>
      </c>
      <c r="N157" s="151">
        <v>6.4775699054516185</v>
      </c>
      <c r="O157" s="808">
        <v>0.76900380837843252</v>
      </c>
      <c r="P157" s="374">
        <f t="shared" si="16"/>
        <v>8.6532859778659391E-2</v>
      </c>
    </row>
    <row r="158" spans="1:16" x14ac:dyDescent="0.3">
      <c r="A158" s="158">
        <v>75</v>
      </c>
      <c r="B158" s="327" t="s">
        <v>603</v>
      </c>
      <c r="C158" s="156">
        <v>1272.1600000000001</v>
      </c>
      <c r="D158" s="157">
        <v>51.6</v>
      </c>
      <c r="E158" s="157">
        <v>23.7</v>
      </c>
      <c r="F158" s="788">
        <f t="shared" si="17"/>
        <v>1347.46</v>
      </c>
      <c r="G158" s="726">
        <v>24</v>
      </c>
      <c r="H158" s="146">
        <v>1</v>
      </c>
      <c r="I158" s="146">
        <v>1</v>
      </c>
      <c r="J158" s="146">
        <f t="shared" si="18"/>
        <v>26</v>
      </c>
      <c r="K158" s="784">
        <f t="shared" si="20"/>
        <v>1.3552960800667223E-2</v>
      </c>
      <c r="L158" s="734">
        <f t="shared" si="19"/>
        <v>58.026324020016681</v>
      </c>
      <c r="M158" s="151">
        <f t="shared" si="15"/>
        <v>12.765791284403671</v>
      </c>
      <c r="N158" s="151">
        <v>24.059545363106015</v>
      </c>
      <c r="O158" s="808">
        <v>2.8562998596913207</v>
      </c>
      <c r="P158" s="374">
        <f t="shared" si="16"/>
        <v>7.2512698356327968E-2</v>
      </c>
    </row>
    <row r="159" spans="1:16" x14ac:dyDescent="0.3">
      <c r="A159" s="152">
        <v>76</v>
      </c>
      <c r="B159" s="327" t="s">
        <v>604</v>
      </c>
      <c r="C159" s="156">
        <v>930.9</v>
      </c>
      <c r="D159" s="157"/>
      <c r="E159" s="157"/>
      <c r="F159" s="788">
        <f t="shared" si="17"/>
        <v>930.9</v>
      </c>
      <c r="G159" s="726">
        <v>16</v>
      </c>
      <c r="H159" s="146"/>
      <c r="I159" s="146"/>
      <c r="J159" s="146">
        <f t="shared" si="18"/>
        <v>16</v>
      </c>
      <c r="K159" s="784">
        <f t="shared" si="20"/>
        <v>8.3402835696413675E-3</v>
      </c>
      <c r="L159" s="734">
        <f t="shared" si="19"/>
        <v>35.708507089241031</v>
      </c>
      <c r="M159" s="151">
        <f t="shared" si="15"/>
        <v>7.8558715596330266</v>
      </c>
      <c r="N159" s="151">
        <v>14.8058740696037</v>
      </c>
      <c r="O159" s="808">
        <v>1.7577229905792744</v>
      </c>
      <c r="P159" s="374">
        <f t="shared" si="16"/>
        <v>6.4591229679940951E-2</v>
      </c>
    </row>
    <row r="160" spans="1:16" x14ac:dyDescent="0.3">
      <c r="A160" s="158">
        <v>77</v>
      </c>
      <c r="B160" s="327" t="s">
        <v>605</v>
      </c>
      <c r="C160" s="156">
        <v>791.4</v>
      </c>
      <c r="D160" s="157"/>
      <c r="E160" s="157"/>
      <c r="F160" s="788">
        <f t="shared" si="17"/>
        <v>791.4</v>
      </c>
      <c r="G160" s="726">
        <v>19</v>
      </c>
      <c r="H160" s="146"/>
      <c r="I160" s="146"/>
      <c r="J160" s="146">
        <f t="shared" si="18"/>
        <v>19</v>
      </c>
      <c r="K160" s="784">
        <f t="shared" si="20"/>
        <v>9.9040867389491236E-3</v>
      </c>
      <c r="L160" s="734">
        <f t="shared" si="19"/>
        <v>42.403852168473726</v>
      </c>
      <c r="M160" s="151">
        <f t="shared" si="15"/>
        <v>9.3288474770642207</v>
      </c>
      <c r="N160" s="151">
        <v>17.581975457654394</v>
      </c>
      <c r="O160" s="808">
        <v>2.087296051312888</v>
      </c>
      <c r="P160" s="374">
        <f t="shared" si="16"/>
        <v>9.0222354251333362E-2</v>
      </c>
    </row>
    <row r="161" spans="1:16" x14ac:dyDescent="0.3">
      <c r="A161" s="158">
        <v>78</v>
      </c>
      <c r="B161" s="327" t="s">
        <v>606</v>
      </c>
      <c r="C161" s="156">
        <v>574.42999999999995</v>
      </c>
      <c r="D161" s="157"/>
      <c r="E161" s="157"/>
      <c r="F161" s="788">
        <f t="shared" si="17"/>
        <v>574.42999999999995</v>
      </c>
      <c r="G161" s="726">
        <v>17</v>
      </c>
      <c r="H161" s="146"/>
      <c r="I161" s="146"/>
      <c r="J161" s="146">
        <f t="shared" si="18"/>
        <v>17</v>
      </c>
      <c r="K161" s="784">
        <f t="shared" si="20"/>
        <v>8.8615512927439528E-3</v>
      </c>
      <c r="L161" s="734">
        <f t="shared" si="19"/>
        <v>37.940288782318596</v>
      </c>
      <c r="M161" s="151">
        <f t="shared" si="15"/>
        <v>8.3468635321100919</v>
      </c>
      <c r="N161" s="151">
        <v>15.731241198953931</v>
      </c>
      <c r="O161" s="808">
        <v>1.8675806774904791</v>
      </c>
      <c r="P161" s="374">
        <f t="shared" si="16"/>
        <v>0.11121629126416292</v>
      </c>
    </row>
    <row r="162" spans="1:16" x14ac:dyDescent="0.3">
      <c r="A162" s="152">
        <v>79</v>
      </c>
      <c r="B162" s="327" t="s">
        <v>607</v>
      </c>
      <c r="C162" s="156">
        <v>326.89999999999998</v>
      </c>
      <c r="D162" s="157"/>
      <c r="E162" s="157"/>
      <c r="F162" s="788">
        <f t="shared" si="17"/>
        <v>326.89999999999998</v>
      </c>
      <c r="G162" s="726">
        <v>5</v>
      </c>
      <c r="H162" s="146"/>
      <c r="I162" s="146"/>
      <c r="J162" s="146">
        <f t="shared" si="18"/>
        <v>5</v>
      </c>
      <c r="K162" s="784">
        <f t="shared" si="20"/>
        <v>2.6063386155129272E-3</v>
      </c>
      <c r="L162" s="734">
        <f t="shared" si="19"/>
        <v>11.158908465387821</v>
      </c>
      <c r="M162" s="151">
        <f t="shared" si="15"/>
        <v>2.4549598623853206</v>
      </c>
      <c r="N162" s="151">
        <v>4.6268356467511564</v>
      </c>
      <c r="O162" s="808">
        <v>0.54928843455602316</v>
      </c>
      <c r="P162" s="374">
        <f t="shared" si="16"/>
        <v>5.7479328262711293E-2</v>
      </c>
    </row>
    <row r="163" spans="1:16" x14ac:dyDescent="0.3">
      <c r="A163" s="158">
        <v>80</v>
      </c>
      <c r="B163" s="327" t="s">
        <v>608</v>
      </c>
      <c r="C163" s="156">
        <v>323.60000000000002</v>
      </c>
      <c r="D163" s="157"/>
      <c r="E163" s="157"/>
      <c r="F163" s="788">
        <f t="shared" si="17"/>
        <v>323.60000000000002</v>
      </c>
      <c r="G163" s="726">
        <v>6</v>
      </c>
      <c r="H163" s="146"/>
      <c r="I163" s="146"/>
      <c r="J163" s="146">
        <f t="shared" si="18"/>
        <v>6</v>
      </c>
      <c r="K163" s="784">
        <f t="shared" si="20"/>
        <v>3.127606338615513E-3</v>
      </c>
      <c r="L163" s="734">
        <f t="shared" si="19"/>
        <v>13.390690158465388</v>
      </c>
      <c r="M163" s="151">
        <f t="shared" si="15"/>
        <v>2.9459518348623854</v>
      </c>
      <c r="N163" s="151">
        <v>5.552202776101387</v>
      </c>
      <c r="O163" s="808">
        <v>0.65914612146722784</v>
      </c>
      <c r="P163" s="374">
        <f t="shared" si="16"/>
        <v>6.9678587425514166E-2</v>
      </c>
    </row>
    <row r="164" spans="1:16" x14ac:dyDescent="0.3">
      <c r="A164" s="158">
        <v>81</v>
      </c>
      <c r="B164" s="327" t="s">
        <v>609</v>
      </c>
      <c r="C164" s="156">
        <v>483.2</v>
      </c>
      <c r="D164" s="157"/>
      <c r="E164" s="157"/>
      <c r="F164" s="788">
        <f t="shared" si="17"/>
        <v>483.2</v>
      </c>
      <c r="G164" s="726">
        <v>8</v>
      </c>
      <c r="H164" s="146"/>
      <c r="I164" s="146"/>
      <c r="J164" s="146">
        <f t="shared" si="18"/>
        <v>8</v>
      </c>
      <c r="K164" s="784">
        <f t="shared" si="20"/>
        <v>4.1701417848206837E-3</v>
      </c>
      <c r="L164" s="734">
        <f t="shared" si="19"/>
        <v>17.854253544620516</v>
      </c>
      <c r="M164" s="151">
        <f t="shared" si="15"/>
        <v>3.9279357798165133</v>
      </c>
      <c r="N164" s="151">
        <v>7.4029370348018499</v>
      </c>
      <c r="O164" s="808">
        <v>0.8788614952896372</v>
      </c>
      <c r="P164" s="374">
        <f t="shared" si="16"/>
        <v>6.2218517910861998E-2</v>
      </c>
    </row>
    <row r="165" spans="1:16" x14ac:dyDescent="0.3">
      <c r="A165" s="152">
        <v>82</v>
      </c>
      <c r="B165" s="327" t="s">
        <v>610</v>
      </c>
      <c r="C165" s="156">
        <v>408.2</v>
      </c>
      <c r="D165" s="157"/>
      <c r="E165" s="157"/>
      <c r="F165" s="788">
        <f t="shared" si="17"/>
        <v>408.2</v>
      </c>
      <c r="G165" s="726">
        <v>8</v>
      </c>
      <c r="H165" s="146"/>
      <c r="I165" s="146"/>
      <c r="J165" s="146">
        <f t="shared" si="18"/>
        <v>8</v>
      </c>
      <c r="K165" s="784">
        <f t="shared" si="20"/>
        <v>4.1701417848206837E-3</v>
      </c>
      <c r="L165" s="734">
        <f t="shared" si="19"/>
        <v>17.854253544620516</v>
      </c>
      <c r="M165" s="151">
        <f t="shared" si="15"/>
        <v>3.9279357798165133</v>
      </c>
      <c r="N165" s="151">
        <v>7.4029370348018499</v>
      </c>
      <c r="O165" s="808">
        <v>0.8788614952896372</v>
      </c>
      <c r="P165" s="374">
        <f t="shared" si="16"/>
        <v>7.3650141730839086E-2</v>
      </c>
    </row>
    <row r="166" spans="1:16" x14ac:dyDescent="0.3">
      <c r="A166" s="158">
        <v>83</v>
      </c>
      <c r="B166" s="327" t="s">
        <v>614</v>
      </c>
      <c r="C166" s="156">
        <v>482.97</v>
      </c>
      <c r="D166" s="157"/>
      <c r="E166" s="157"/>
      <c r="F166" s="788">
        <f t="shared" si="17"/>
        <v>482.97</v>
      </c>
      <c r="G166" s="726">
        <v>8</v>
      </c>
      <c r="H166" s="146"/>
      <c r="I166" s="146"/>
      <c r="J166" s="146">
        <f t="shared" si="18"/>
        <v>8</v>
      </c>
      <c r="K166" s="784">
        <f t="shared" si="20"/>
        <v>4.1701417848206837E-3</v>
      </c>
      <c r="L166" s="734">
        <f t="shared" si="19"/>
        <v>17.854253544620516</v>
      </c>
      <c r="M166" s="151">
        <f t="shared" si="15"/>
        <v>3.9279357798165133</v>
      </c>
      <c r="N166" s="151">
        <v>7.4029370348018499</v>
      </c>
      <c r="O166" s="808">
        <v>0.8788614952896372</v>
      </c>
      <c r="P166" s="374">
        <f t="shared" si="16"/>
        <v>6.2248147616888246E-2</v>
      </c>
    </row>
    <row r="167" spans="1:16" x14ac:dyDescent="0.3">
      <c r="A167" s="158">
        <v>84</v>
      </c>
      <c r="B167" s="327" t="s">
        <v>615</v>
      </c>
      <c r="C167" s="156">
        <v>699.05</v>
      </c>
      <c r="D167" s="157"/>
      <c r="E167" s="157"/>
      <c r="F167" s="788">
        <f t="shared" si="17"/>
        <v>699.05</v>
      </c>
      <c r="G167" s="726">
        <v>13</v>
      </c>
      <c r="H167" s="146"/>
      <c r="I167" s="146"/>
      <c r="J167" s="146">
        <f t="shared" si="18"/>
        <v>13</v>
      </c>
      <c r="K167" s="784">
        <f t="shared" si="20"/>
        <v>6.7764804003336114E-3</v>
      </c>
      <c r="L167" s="734">
        <f t="shared" si="19"/>
        <v>29.01316201000834</v>
      </c>
      <c r="M167" s="151">
        <f t="shared" si="15"/>
        <v>6.3828956422018353</v>
      </c>
      <c r="N167" s="151">
        <v>12.029772681553007</v>
      </c>
      <c r="O167" s="808">
        <v>1.4281499298456604</v>
      </c>
      <c r="P167" s="374">
        <f t="shared" si="16"/>
        <v>6.9886245996150273E-2</v>
      </c>
    </row>
    <row r="168" spans="1:16" x14ac:dyDescent="0.3">
      <c r="A168" s="152">
        <v>85</v>
      </c>
      <c r="B168" s="327" t="s">
        <v>616</v>
      </c>
      <c r="C168" s="156">
        <v>6095.81</v>
      </c>
      <c r="D168" s="157"/>
      <c r="E168" s="157"/>
      <c r="F168" s="788">
        <f t="shared" si="17"/>
        <v>6095.81</v>
      </c>
      <c r="G168" s="726">
        <v>108</v>
      </c>
      <c r="H168" s="146"/>
      <c r="I168" s="146"/>
      <c r="J168" s="146">
        <f t="shared" si="18"/>
        <v>108</v>
      </c>
      <c r="K168" s="784">
        <f t="shared" si="20"/>
        <v>5.6296914095079233E-2</v>
      </c>
      <c r="L168" s="734">
        <f t="shared" si="19"/>
        <v>241.03242285237698</v>
      </c>
      <c r="M168" s="151">
        <f t="shared" si="15"/>
        <v>53.027133027522936</v>
      </c>
      <c r="N168" s="151">
        <v>99.93964996982497</v>
      </c>
      <c r="O168" s="808">
        <v>11.864630186410102</v>
      </c>
      <c r="P168" s="374">
        <f t="shared" si="16"/>
        <v>6.6580788449137188E-2</v>
      </c>
    </row>
    <row r="169" spans="1:16" x14ac:dyDescent="0.3">
      <c r="A169" s="158">
        <v>86</v>
      </c>
      <c r="B169" s="327" t="s">
        <v>617</v>
      </c>
      <c r="C169" s="156">
        <v>166.2</v>
      </c>
      <c r="D169" s="157"/>
      <c r="E169" s="157"/>
      <c r="F169" s="788">
        <f t="shared" si="17"/>
        <v>166.2</v>
      </c>
      <c r="G169" s="726">
        <v>5</v>
      </c>
      <c r="H169" s="146"/>
      <c r="I169" s="146"/>
      <c r="J169" s="146">
        <f t="shared" si="18"/>
        <v>5</v>
      </c>
      <c r="K169" s="784">
        <f t="shared" si="20"/>
        <v>2.6063386155129272E-3</v>
      </c>
      <c r="L169" s="734">
        <f t="shared" si="19"/>
        <v>11.158908465387821</v>
      </c>
      <c r="M169" s="151">
        <f t="shared" si="15"/>
        <v>2.4549598623853206</v>
      </c>
      <c r="N169" s="151">
        <v>4.6268356467511564</v>
      </c>
      <c r="O169" s="808">
        <v>0.54928843455602316</v>
      </c>
      <c r="P169" s="374">
        <f t="shared" si="16"/>
        <v>0.11305651269001396</v>
      </c>
    </row>
    <row r="170" spans="1:16" x14ac:dyDescent="0.3">
      <c r="A170" s="158">
        <v>87</v>
      </c>
      <c r="B170" s="327" t="s">
        <v>618</v>
      </c>
      <c r="C170" s="156">
        <v>273.2</v>
      </c>
      <c r="D170" s="157"/>
      <c r="E170" s="157"/>
      <c r="F170" s="788">
        <f t="shared" si="17"/>
        <v>273.2</v>
      </c>
      <c r="G170" s="726">
        <v>8</v>
      </c>
      <c r="H170" s="146"/>
      <c r="I170" s="146"/>
      <c r="J170" s="146">
        <f t="shared" si="18"/>
        <v>8</v>
      </c>
      <c r="K170" s="784">
        <f t="shared" si="20"/>
        <v>4.1701417848206837E-3</v>
      </c>
      <c r="L170" s="734">
        <f t="shared" si="19"/>
        <v>17.854253544620516</v>
      </c>
      <c r="M170" s="151">
        <f t="shared" si="15"/>
        <v>3.9279357798165133</v>
      </c>
      <c r="N170" s="151">
        <v>7.4029370348018499</v>
      </c>
      <c r="O170" s="808">
        <v>0.8788614952896372</v>
      </c>
      <c r="P170" s="374">
        <f t="shared" si="16"/>
        <v>0.11004387940896236</v>
      </c>
    </row>
    <row r="171" spans="1:16" x14ac:dyDescent="0.3">
      <c r="A171" s="152">
        <v>88</v>
      </c>
      <c r="B171" s="327" t="s">
        <v>619</v>
      </c>
      <c r="C171" s="156">
        <v>2107.77</v>
      </c>
      <c r="D171" s="157"/>
      <c r="E171" s="157">
        <v>133</v>
      </c>
      <c r="F171" s="788">
        <f t="shared" si="17"/>
        <v>2240.77</v>
      </c>
      <c r="G171" s="726">
        <v>42</v>
      </c>
      <c r="H171" s="146"/>
      <c r="I171" s="146">
        <v>1</v>
      </c>
      <c r="J171" s="146">
        <f t="shared" si="18"/>
        <v>43</v>
      </c>
      <c r="K171" s="784">
        <f t="shared" si="20"/>
        <v>2.2414512093411176E-2</v>
      </c>
      <c r="L171" s="734">
        <f t="shared" si="19"/>
        <v>95.966612802335277</v>
      </c>
      <c r="M171" s="151">
        <f t="shared" si="15"/>
        <v>21.112654816513761</v>
      </c>
      <c r="N171" s="151">
        <v>39.790786562059949</v>
      </c>
      <c r="O171" s="808">
        <v>4.7238805371817998</v>
      </c>
      <c r="P171" s="374">
        <f t="shared" si="16"/>
        <v>7.2115359772797205E-2</v>
      </c>
    </row>
    <row r="172" spans="1:16" x14ac:dyDescent="0.3">
      <c r="A172" s="158">
        <v>89</v>
      </c>
      <c r="B172" s="327" t="s">
        <v>620</v>
      </c>
      <c r="C172" s="156">
        <v>454.48</v>
      </c>
      <c r="D172" s="157"/>
      <c r="E172" s="157"/>
      <c r="F172" s="788">
        <f t="shared" si="17"/>
        <v>454.48</v>
      </c>
      <c r="G172" s="726">
        <v>12</v>
      </c>
      <c r="H172" s="146"/>
      <c r="I172" s="146"/>
      <c r="J172" s="146">
        <f t="shared" si="18"/>
        <v>12</v>
      </c>
      <c r="K172" s="784">
        <f t="shared" si="20"/>
        <v>6.255212677231026E-3</v>
      </c>
      <c r="L172" s="734">
        <f t="shared" si="19"/>
        <v>26.781380316930775</v>
      </c>
      <c r="M172" s="151">
        <f t="shared" si="15"/>
        <v>5.8919036697247709</v>
      </c>
      <c r="N172" s="151">
        <v>11.104405552202774</v>
      </c>
      <c r="O172" s="808">
        <v>1.3182922429344557</v>
      </c>
      <c r="P172" s="374">
        <f t="shared" si="16"/>
        <v>9.9225448384511472E-2</v>
      </c>
    </row>
    <row r="173" spans="1:16" x14ac:dyDescent="0.3">
      <c r="A173" s="158">
        <v>90</v>
      </c>
      <c r="B173" s="327" t="s">
        <v>621</v>
      </c>
      <c r="C173" s="156">
        <v>297.3</v>
      </c>
      <c r="D173" s="157">
        <v>41.3</v>
      </c>
      <c r="E173" s="157"/>
      <c r="F173" s="788">
        <f t="shared" si="17"/>
        <v>338.6</v>
      </c>
      <c r="G173" s="726">
        <v>5</v>
      </c>
      <c r="H173" s="146">
        <v>1</v>
      </c>
      <c r="I173" s="146"/>
      <c r="J173" s="146">
        <f t="shared" si="18"/>
        <v>6</v>
      </c>
      <c r="K173" s="784">
        <f t="shared" si="20"/>
        <v>3.127606338615513E-3</v>
      </c>
      <c r="L173" s="734">
        <f t="shared" si="19"/>
        <v>13.390690158465388</v>
      </c>
      <c r="M173" s="151">
        <f t="shared" si="15"/>
        <v>2.9459518348623854</v>
      </c>
      <c r="N173" s="151">
        <v>5.552202776101387</v>
      </c>
      <c r="O173" s="808">
        <v>0.65914612146722784</v>
      </c>
      <c r="P173" s="374">
        <f t="shared" si="16"/>
        <v>6.6591821886876512E-2</v>
      </c>
    </row>
    <row r="174" spans="1:16" x14ac:dyDescent="0.3">
      <c r="A174" s="152">
        <v>91</v>
      </c>
      <c r="B174" s="327" t="s">
        <v>622</v>
      </c>
      <c r="C174" s="156">
        <v>453.7</v>
      </c>
      <c r="D174" s="157"/>
      <c r="E174" s="157"/>
      <c r="F174" s="788">
        <f t="shared" si="17"/>
        <v>453.7</v>
      </c>
      <c r="G174" s="726">
        <v>9</v>
      </c>
      <c r="H174" s="146"/>
      <c r="I174" s="146"/>
      <c r="J174" s="146">
        <f t="shared" si="18"/>
        <v>9</v>
      </c>
      <c r="K174" s="784">
        <f t="shared" si="20"/>
        <v>4.6914095079232691E-3</v>
      </c>
      <c r="L174" s="734">
        <f t="shared" si="19"/>
        <v>20.086035237698081</v>
      </c>
      <c r="M174" s="151">
        <f t="shared" si="15"/>
        <v>4.4189277522935777</v>
      </c>
      <c r="N174" s="151">
        <v>8.3283041641520814</v>
      </c>
      <c r="O174" s="808">
        <v>0.98871918220084176</v>
      </c>
      <c r="P174" s="374">
        <f t="shared" si="16"/>
        <v>7.4547027410942435E-2</v>
      </c>
    </row>
    <row r="175" spans="1:16" x14ac:dyDescent="0.3">
      <c r="A175" s="158">
        <v>92</v>
      </c>
      <c r="B175" s="327" t="s">
        <v>623</v>
      </c>
      <c r="C175" s="156">
        <v>89.9</v>
      </c>
      <c r="D175" s="157"/>
      <c r="E175" s="157"/>
      <c r="F175" s="788">
        <f t="shared" si="17"/>
        <v>89.9</v>
      </c>
      <c r="G175" s="726">
        <v>3</v>
      </c>
      <c r="H175" s="146"/>
      <c r="I175" s="146"/>
      <c r="J175" s="146">
        <f t="shared" si="18"/>
        <v>3</v>
      </c>
      <c r="K175" s="784">
        <f t="shared" si="20"/>
        <v>1.5638031693077565E-3</v>
      </c>
      <c r="L175" s="734">
        <f t="shared" si="19"/>
        <v>6.6953450792326938</v>
      </c>
      <c r="M175" s="151">
        <f t="shared" si="15"/>
        <v>1.4729759174311927</v>
      </c>
      <c r="N175" s="151">
        <v>2.7761013880506935</v>
      </c>
      <c r="O175" s="808">
        <v>0.32957306073361392</v>
      </c>
      <c r="P175" s="374">
        <f t="shared" si="16"/>
        <v>0.12540595601165955</v>
      </c>
    </row>
    <row r="176" spans="1:16" x14ac:dyDescent="0.3">
      <c r="A176" s="158">
        <v>93</v>
      </c>
      <c r="B176" s="327" t="s">
        <v>624</v>
      </c>
      <c r="C176" s="156">
        <v>224.08</v>
      </c>
      <c r="D176" s="157"/>
      <c r="E176" s="157"/>
      <c r="F176" s="788">
        <f t="shared" si="17"/>
        <v>224.08</v>
      </c>
      <c r="G176" s="726">
        <v>3</v>
      </c>
      <c r="H176" s="146"/>
      <c r="I176" s="146"/>
      <c r="J176" s="146">
        <f t="shared" si="18"/>
        <v>3</v>
      </c>
      <c r="K176" s="784">
        <f t="shared" si="20"/>
        <v>1.5638031693077565E-3</v>
      </c>
      <c r="L176" s="734">
        <f t="shared" si="19"/>
        <v>6.6953450792326938</v>
      </c>
      <c r="M176" s="151">
        <f t="shared" si="15"/>
        <v>1.4729759174311927</v>
      </c>
      <c r="N176" s="151">
        <v>2.7761013880506935</v>
      </c>
      <c r="O176" s="808">
        <v>0.32957306073361392</v>
      </c>
      <c r="P176" s="374">
        <f t="shared" si="16"/>
        <v>5.0312368107141167E-2</v>
      </c>
    </row>
    <row r="177" spans="1:16" x14ac:dyDescent="0.3">
      <c r="A177" s="152">
        <v>94</v>
      </c>
      <c r="B177" s="327" t="s">
        <v>625</v>
      </c>
      <c r="C177" s="156">
        <v>653.71</v>
      </c>
      <c r="D177" s="157"/>
      <c r="E177" s="157"/>
      <c r="F177" s="788">
        <f t="shared" si="17"/>
        <v>653.71</v>
      </c>
      <c r="G177" s="726">
        <v>12</v>
      </c>
      <c r="H177" s="146"/>
      <c r="I177" s="146"/>
      <c r="J177" s="146">
        <f t="shared" si="18"/>
        <v>12</v>
      </c>
      <c r="K177" s="784">
        <f t="shared" si="20"/>
        <v>6.255212677231026E-3</v>
      </c>
      <c r="L177" s="734">
        <f t="shared" si="19"/>
        <v>26.781380316930775</v>
      </c>
      <c r="M177" s="151">
        <f t="shared" si="15"/>
        <v>5.8919036697247709</v>
      </c>
      <c r="N177" s="151">
        <v>11.104405552202774</v>
      </c>
      <c r="O177" s="808">
        <v>1.3182922429344557</v>
      </c>
      <c r="P177" s="374">
        <f t="shared" si="16"/>
        <v>6.8984690125273848E-2</v>
      </c>
    </row>
    <row r="178" spans="1:16" x14ac:dyDescent="0.3">
      <c r="A178" s="158">
        <v>95</v>
      </c>
      <c r="B178" s="327" t="s">
        <v>626</v>
      </c>
      <c r="C178" s="156">
        <v>2379.1</v>
      </c>
      <c r="D178" s="157"/>
      <c r="E178" s="157"/>
      <c r="F178" s="788">
        <f t="shared" si="17"/>
        <v>2379.1</v>
      </c>
      <c r="G178" s="726">
        <v>44</v>
      </c>
      <c r="H178" s="146"/>
      <c r="I178" s="146"/>
      <c r="J178" s="146">
        <f t="shared" si="18"/>
        <v>44</v>
      </c>
      <c r="K178" s="784">
        <f t="shared" si="20"/>
        <v>2.2935779816513759E-2</v>
      </c>
      <c r="L178" s="734">
        <f t="shared" si="19"/>
        <v>98.198394495412828</v>
      </c>
      <c r="M178" s="151">
        <f t="shared" si="15"/>
        <v>21.603646788990822</v>
      </c>
      <c r="N178" s="151">
        <v>40.716153691410177</v>
      </c>
      <c r="O178" s="808">
        <v>4.8337382240930049</v>
      </c>
      <c r="P178" s="374">
        <f t="shared" si="16"/>
        <v>6.9501884410031869E-2</v>
      </c>
    </row>
    <row r="179" spans="1:16" x14ac:dyDescent="0.3">
      <c r="A179" s="158">
        <v>96</v>
      </c>
      <c r="B179" s="327" t="s">
        <v>627</v>
      </c>
      <c r="C179" s="156">
        <v>140.19999999999999</v>
      </c>
      <c r="D179" s="157"/>
      <c r="E179" s="157"/>
      <c r="F179" s="788">
        <f t="shared" si="17"/>
        <v>140.19999999999999</v>
      </c>
      <c r="G179" s="726">
        <v>4</v>
      </c>
      <c r="H179" s="146"/>
      <c r="I179" s="146"/>
      <c r="J179" s="146">
        <f t="shared" si="18"/>
        <v>4</v>
      </c>
      <c r="K179" s="784">
        <f t="shared" si="20"/>
        <v>2.0850708924103419E-3</v>
      </c>
      <c r="L179" s="734">
        <f t="shared" si="19"/>
        <v>8.9271267723102579</v>
      </c>
      <c r="M179" s="151">
        <f t="shared" si="15"/>
        <v>1.9639678899082567</v>
      </c>
      <c r="N179" s="151">
        <v>3.701468517400925</v>
      </c>
      <c r="O179" s="808">
        <v>0.4394307476448186</v>
      </c>
      <c r="P179" s="374">
        <f t="shared" si="16"/>
        <v>0.10721821631429572</v>
      </c>
    </row>
    <row r="180" spans="1:16" x14ac:dyDescent="0.3">
      <c r="A180" s="152">
        <v>97</v>
      </c>
      <c r="B180" s="327" t="s">
        <v>628</v>
      </c>
      <c r="C180" s="156">
        <v>137.5</v>
      </c>
      <c r="D180" s="157"/>
      <c r="E180" s="157"/>
      <c r="F180" s="788">
        <f t="shared" si="17"/>
        <v>137.5</v>
      </c>
      <c r="G180" s="726">
        <v>2</v>
      </c>
      <c r="H180" s="146"/>
      <c r="I180" s="146"/>
      <c r="J180" s="146">
        <f t="shared" si="18"/>
        <v>2</v>
      </c>
      <c r="K180" s="784">
        <f t="shared" si="20"/>
        <v>1.0425354462051709E-3</v>
      </c>
      <c r="L180" s="734">
        <f t="shared" si="19"/>
        <v>4.4635633861551289</v>
      </c>
      <c r="M180" s="151">
        <f t="shared" si="15"/>
        <v>0.98198394495412833</v>
      </c>
      <c r="N180" s="151">
        <v>1.8507342587004625</v>
      </c>
      <c r="O180" s="808">
        <v>0.2197153738224093</v>
      </c>
      <c r="P180" s="374">
        <f t="shared" si="16"/>
        <v>5.4661796099142755E-2</v>
      </c>
    </row>
    <row r="181" spans="1:16" x14ac:dyDescent="0.3">
      <c r="A181" s="158">
        <v>98</v>
      </c>
      <c r="B181" s="327" t="s">
        <v>629</v>
      </c>
      <c r="C181" s="156">
        <v>1812.9</v>
      </c>
      <c r="D181" s="157">
        <v>95.4</v>
      </c>
      <c r="E181" s="157"/>
      <c r="F181" s="788">
        <f t="shared" si="17"/>
        <v>1908.3000000000002</v>
      </c>
      <c r="G181" s="726">
        <v>32</v>
      </c>
      <c r="H181" s="146">
        <v>1</v>
      </c>
      <c r="I181" s="146"/>
      <c r="J181" s="146">
        <f t="shared" si="18"/>
        <v>33</v>
      </c>
      <c r="K181" s="784">
        <f t="shared" si="20"/>
        <v>1.7201834862385322E-2</v>
      </c>
      <c r="L181" s="734">
        <f t="shared" si="19"/>
        <v>73.648795871559628</v>
      </c>
      <c r="M181" s="151">
        <f t="shared" si="15"/>
        <v>16.202735091743119</v>
      </c>
      <c r="N181" s="151">
        <v>30.537115268557635</v>
      </c>
      <c r="O181" s="808">
        <v>3.6253036680697535</v>
      </c>
      <c r="P181" s="374">
        <f t="shared" si="16"/>
        <v>6.4986611067405609E-2</v>
      </c>
    </row>
    <row r="182" spans="1:16" x14ac:dyDescent="0.3">
      <c r="A182" s="158">
        <v>99</v>
      </c>
      <c r="B182" s="327" t="s">
        <v>630</v>
      </c>
      <c r="C182" s="156">
        <v>140.4</v>
      </c>
      <c r="D182" s="157"/>
      <c r="E182" s="157"/>
      <c r="F182" s="788">
        <f t="shared" si="17"/>
        <v>140.4</v>
      </c>
      <c r="G182" s="726">
        <v>4</v>
      </c>
      <c r="H182" s="146"/>
      <c r="I182" s="146"/>
      <c r="J182" s="146">
        <f t="shared" si="18"/>
        <v>4</v>
      </c>
      <c r="K182" s="784">
        <f t="shared" si="20"/>
        <v>2.0850708924103419E-3</v>
      </c>
      <c r="L182" s="734">
        <f t="shared" si="19"/>
        <v>8.9271267723102579</v>
      </c>
      <c r="M182" s="151">
        <f t="shared" si="15"/>
        <v>1.9639678899082567</v>
      </c>
      <c r="N182" s="151">
        <v>3.701468517400925</v>
      </c>
      <c r="O182" s="808">
        <v>0.4394307476448186</v>
      </c>
      <c r="P182" s="374">
        <f t="shared" si="16"/>
        <v>0.10706548381242349</v>
      </c>
    </row>
    <row r="183" spans="1:16" x14ac:dyDescent="0.3">
      <c r="A183" s="152">
        <v>100</v>
      </c>
      <c r="B183" s="327" t="s">
        <v>631</v>
      </c>
      <c r="C183" s="156">
        <v>290.7</v>
      </c>
      <c r="D183" s="157"/>
      <c r="E183" s="157"/>
      <c r="F183" s="788">
        <f t="shared" si="17"/>
        <v>290.7</v>
      </c>
      <c r="G183" s="726">
        <v>6</v>
      </c>
      <c r="H183" s="146"/>
      <c r="I183" s="146"/>
      <c r="J183" s="146">
        <f t="shared" si="18"/>
        <v>6</v>
      </c>
      <c r="K183" s="784">
        <f t="shared" si="20"/>
        <v>3.127606338615513E-3</v>
      </c>
      <c r="L183" s="734">
        <f t="shared" si="19"/>
        <v>13.390690158465388</v>
      </c>
      <c r="M183" s="151">
        <f t="shared" si="15"/>
        <v>2.9459518348623854</v>
      </c>
      <c r="N183" s="151">
        <v>5.552202776101387</v>
      </c>
      <c r="O183" s="808">
        <v>0.65914612146722784</v>
      </c>
      <c r="P183" s="374">
        <f t="shared" si="16"/>
        <v>7.7564468148938387E-2</v>
      </c>
    </row>
    <row r="184" spans="1:16" x14ac:dyDescent="0.3">
      <c r="A184" s="158">
        <v>101</v>
      </c>
      <c r="B184" s="327" t="s">
        <v>632</v>
      </c>
      <c r="C184" s="156">
        <v>1387.9</v>
      </c>
      <c r="D184" s="157">
        <v>85.8</v>
      </c>
      <c r="E184" s="157"/>
      <c r="F184" s="788">
        <f t="shared" si="17"/>
        <v>1473.7</v>
      </c>
      <c r="G184" s="726">
        <v>30</v>
      </c>
      <c r="H184" s="146">
        <v>1</v>
      </c>
      <c r="I184" s="146"/>
      <c r="J184" s="146">
        <f t="shared" si="18"/>
        <v>31</v>
      </c>
      <c r="K184" s="784">
        <f t="shared" si="20"/>
        <v>1.6159299416180148E-2</v>
      </c>
      <c r="L184" s="734">
        <f t="shared" si="19"/>
        <v>69.185232485404498</v>
      </c>
      <c r="M184" s="151">
        <f t="shared" si="15"/>
        <v>15.22075114678899</v>
      </c>
      <c r="N184" s="151">
        <v>28.686381009857168</v>
      </c>
      <c r="O184" s="808">
        <v>3.4055882942473441</v>
      </c>
      <c r="P184" s="374">
        <f t="shared" si="16"/>
        <v>7.9051335371037521E-2</v>
      </c>
    </row>
    <row r="185" spans="1:16" x14ac:dyDescent="0.3">
      <c r="A185" s="158">
        <v>102</v>
      </c>
      <c r="B185" s="327" t="s">
        <v>633</v>
      </c>
      <c r="C185" s="156">
        <v>2507</v>
      </c>
      <c r="D185" s="157"/>
      <c r="E185" s="157"/>
      <c r="F185" s="788">
        <f t="shared" si="17"/>
        <v>2507</v>
      </c>
      <c r="G185" s="726">
        <v>60</v>
      </c>
      <c r="H185" s="146"/>
      <c r="I185" s="146"/>
      <c r="J185" s="146">
        <f t="shared" si="18"/>
        <v>60</v>
      </c>
      <c r="K185" s="784">
        <f t="shared" si="20"/>
        <v>3.1276063386155128E-2</v>
      </c>
      <c r="L185" s="734">
        <f t="shared" si="19"/>
        <v>133.90690158465387</v>
      </c>
      <c r="M185" s="151">
        <f t="shared" ref="M185:M243" si="21">L185*0.22</f>
        <v>29.459518348623849</v>
      </c>
      <c r="N185" s="151">
        <v>55.522027761013881</v>
      </c>
      <c r="O185" s="808">
        <v>6.5914612146722789</v>
      </c>
      <c r="P185" s="374">
        <f t="shared" si="16"/>
        <v>8.9940131196236089E-2</v>
      </c>
    </row>
    <row r="186" spans="1:16" x14ac:dyDescent="0.3">
      <c r="A186" s="152">
        <v>103</v>
      </c>
      <c r="B186" s="327" t="s">
        <v>634</v>
      </c>
      <c r="C186" s="156">
        <v>3505.3</v>
      </c>
      <c r="D186" s="157"/>
      <c r="E186" s="157"/>
      <c r="F186" s="788">
        <f t="shared" si="17"/>
        <v>3505.3</v>
      </c>
      <c r="G186" s="726">
        <v>86</v>
      </c>
      <c r="H186" s="146"/>
      <c r="I186" s="146"/>
      <c r="J186" s="146">
        <f t="shared" si="18"/>
        <v>86</v>
      </c>
      <c r="K186" s="784">
        <f t="shared" si="20"/>
        <v>4.4829024186822351E-2</v>
      </c>
      <c r="L186" s="734">
        <f t="shared" si="19"/>
        <v>191.93322560467055</v>
      </c>
      <c r="M186" s="151">
        <f t="shared" si="21"/>
        <v>42.225309633027521</v>
      </c>
      <c r="N186" s="151">
        <v>79.581573124119899</v>
      </c>
      <c r="O186" s="808">
        <v>9.4477610743635996</v>
      </c>
      <c r="P186" s="374">
        <f t="shared" si="16"/>
        <v>9.2199774466145995E-2</v>
      </c>
    </row>
    <row r="187" spans="1:16" x14ac:dyDescent="0.3">
      <c r="A187" s="158">
        <v>104</v>
      </c>
      <c r="B187" s="327" t="s">
        <v>635</v>
      </c>
      <c r="C187" s="156">
        <v>191.78</v>
      </c>
      <c r="D187" s="157"/>
      <c r="E187" s="157"/>
      <c r="F187" s="788">
        <f t="shared" si="17"/>
        <v>191.78</v>
      </c>
      <c r="G187" s="726">
        <v>4</v>
      </c>
      <c r="H187" s="146"/>
      <c r="I187" s="146"/>
      <c r="J187" s="146">
        <f t="shared" si="18"/>
        <v>4</v>
      </c>
      <c r="K187" s="784">
        <f t="shared" si="20"/>
        <v>2.0850708924103419E-3</v>
      </c>
      <c r="L187" s="734">
        <f t="shared" si="19"/>
        <v>8.9271267723102579</v>
      </c>
      <c r="M187" s="151">
        <f t="shared" si="21"/>
        <v>1.9639678899082567</v>
      </c>
      <c r="N187" s="151">
        <v>3.701468517400925</v>
      </c>
      <c r="O187" s="808">
        <v>0.4394307476448186</v>
      </c>
      <c r="P187" s="374">
        <f t="shared" si="16"/>
        <v>7.8381447112651256E-2</v>
      </c>
    </row>
    <row r="188" spans="1:16" x14ac:dyDescent="0.3">
      <c r="A188" s="158">
        <v>105</v>
      </c>
      <c r="B188" s="327" t="s">
        <v>636</v>
      </c>
      <c r="C188" s="156">
        <v>3560.1</v>
      </c>
      <c r="D188" s="157"/>
      <c r="E188" s="157"/>
      <c r="F188" s="788">
        <f t="shared" si="17"/>
        <v>3560.1</v>
      </c>
      <c r="G188" s="726">
        <v>88</v>
      </c>
      <c r="H188" s="146"/>
      <c r="I188" s="146"/>
      <c r="J188" s="146">
        <f t="shared" si="18"/>
        <v>88</v>
      </c>
      <c r="K188" s="784">
        <f t="shared" si="20"/>
        <v>4.5871559633027519E-2</v>
      </c>
      <c r="L188" s="734">
        <f t="shared" si="19"/>
        <v>196.39678899082566</v>
      </c>
      <c r="M188" s="151">
        <f t="shared" si="21"/>
        <v>43.207293577981645</v>
      </c>
      <c r="N188" s="151">
        <v>81.432307382820355</v>
      </c>
      <c r="O188" s="808">
        <v>9.6674764481860098</v>
      </c>
      <c r="P188" s="374">
        <f t="shared" si="16"/>
        <v>9.289173517592586E-2</v>
      </c>
    </row>
    <row r="189" spans="1:16" x14ac:dyDescent="0.3">
      <c r="A189" s="152">
        <v>106</v>
      </c>
      <c r="B189" s="327" t="s">
        <v>637</v>
      </c>
      <c r="C189" s="156">
        <v>291.19</v>
      </c>
      <c r="D189" s="157"/>
      <c r="E189" s="157"/>
      <c r="F189" s="788">
        <f t="shared" si="17"/>
        <v>291.19</v>
      </c>
      <c r="G189" s="726">
        <v>8</v>
      </c>
      <c r="H189" s="146"/>
      <c r="I189" s="146"/>
      <c r="J189" s="146">
        <f t="shared" si="18"/>
        <v>8</v>
      </c>
      <c r="K189" s="784">
        <f t="shared" si="20"/>
        <v>4.1701417848206837E-3</v>
      </c>
      <c r="L189" s="734">
        <f t="shared" si="19"/>
        <v>17.854253544620516</v>
      </c>
      <c r="M189" s="151">
        <f t="shared" si="21"/>
        <v>3.9279357798165133</v>
      </c>
      <c r="N189" s="151">
        <v>7.4029370348018499</v>
      </c>
      <c r="O189" s="808">
        <v>0.8788614952896372</v>
      </c>
      <c r="P189" s="374">
        <f t="shared" si="16"/>
        <v>0.10324526204378075</v>
      </c>
    </row>
    <row r="190" spans="1:16" x14ac:dyDescent="0.3">
      <c r="A190" s="158">
        <v>107</v>
      </c>
      <c r="B190" s="327" t="s">
        <v>638</v>
      </c>
      <c r="C190" s="156">
        <v>162.44999999999999</v>
      </c>
      <c r="D190" s="157">
        <v>11</v>
      </c>
      <c r="E190" s="157"/>
      <c r="F190" s="788">
        <f t="shared" si="17"/>
        <v>173.45</v>
      </c>
      <c r="G190" s="726">
        <v>5</v>
      </c>
      <c r="H190" s="146">
        <v>1</v>
      </c>
      <c r="I190" s="146"/>
      <c r="J190" s="146">
        <f t="shared" si="18"/>
        <v>6</v>
      </c>
      <c r="K190" s="784">
        <f t="shared" si="20"/>
        <v>3.127606338615513E-3</v>
      </c>
      <c r="L190" s="734">
        <f t="shared" si="19"/>
        <v>13.390690158465388</v>
      </c>
      <c r="M190" s="151">
        <f t="shared" si="21"/>
        <v>2.9459518348623854</v>
      </c>
      <c r="N190" s="151">
        <v>5.552202776101387</v>
      </c>
      <c r="O190" s="808">
        <v>0.65914612146722784</v>
      </c>
      <c r="P190" s="374">
        <f t="shared" si="16"/>
        <v>0.12999706480770473</v>
      </c>
    </row>
    <row r="191" spans="1:16" x14ac:dyDescent="0.3">
      <c r="A191" s="158">
        <v>108</v>
      </c>
      <c r="B191" s="327" t="s">
        <v>639</v>
      </c>
      <c r="C191" s="156">
        <v>132.96</v>
      </c>
      <c r="D191" s="157">
        <v>37.299999999999997</v>
      </c>
      <c r="E191" s="157">
        <v>39.4</v>
      </c>
      <c r="F191" s="788">
        <f t="shared" si="17"/>
        <v>209.66</v>
      </c>
      <c r="G191" s="726">
        <v>3</v>
      </c>
      <c r="H191" s="146">
        <v>1</v>
      </c>
      <c r="I191" s="146">
        <v>1</v>
      </c>
      <c r="J191" s="146">
        <f t="shared" si="18"/>
        <v>5</v>
      </c>
      <c r="K191" s="784">
        <f t="shared" si="20"/>
        <v>2.6063386155129272E-3</v>
      </c>
      <c r="L191" s="734">
        <f t="shared" si="19"/>
        <v>11.158908465387821</v>
      </c>
      <c r="M191" s="151">
        <f t="shared" si="21"/>
        <v>2.4549598623853206</v>
      </c>
      <c r="N191" s="151">
        <v>4.6268356467511564</v>
      </c>
      <c r="O191" s="808">
        <v>0.54928843455602316</v>
      </c>
      <c r="P191" s="374">
        <f t="shared" ref="P191:P253" si="22">(O191+N191+M191+L191)/F191</f>
        <v>8.9621255409140135E-2</v>
      </c>
    </row>
    <row r="192" spans="1:16" x14ac:dyDescent="0.3">
      <c r="A192" s="152">
        <v>109</v>
      </c>
      <c r="B192" s="327" t="s">
        <v>640</v>
      </c>
      <c r="C192" s="156">
        <v>408.46</v>
      </c>
      <c r="D192" s="157"/>
      <c r="E192" s="157"/>
      <c r="F192" s="788">
        <f t="shared" ref="F192:F249" si="23">C192+D192+E192</f>
        <v>408.46</v>
      </c>
      <c r="G192" s="726">
        <v>14</v>
      </c>
      <c r="H192" s="146"/>
      <c r="I192" s="146"/>
      <c r="J192" s="146">
        <f t="shared" ref="J192:J249" si="24">G192+H192+I192</f>
        <v>14</v>
      </c>
      <c r="K192" s="784">
        <f t="shared" si="20"/>
        <v>7.2977481234361968E-3</v>
      </c>
      <c r="L192" s="734">
        <f t="shared" si="19"/>
        <v>31.244943703085902</v>
      </c>
      <c r="M192" s="151">
        <f t="shared" si="21"/>
        <v>6.8738876146788987</v>
      </c>
      <c r="N192" s="151">
        <v>12.955139810903237</v>
      </c>
      <c r="O192" s="808">
        <v>1.538007616756865</v>
      </c>
      <c r="P192" s="374">
        <f t="shared" si="22"/>
        <v>0.12880570617789969</v>
      </c>
    </row>
    <row r="193" spans="1:16" x14ac:dyDescent="0.3">
      <c r="A193" s="158">
        <v>110</v>
      </c>
      <c r="B193" s="327" t="s">
        <v>641</v>
      </c>
      <c r="C193" s="156">
        <v>352.8</v>
      </c>
      <c r="D193" s="157"/>
      <c r="E193" s="157"/>
      <c r="F193" s="788">
        <f t="shared" si="23"/>
        <v>352.8</v>
      </c>
      <c r="G193" s="726">
        <v>12</v>
      </c>
      <c r="H193" s="146"/>
      <c r="I193" s="146"/>
      <c r="J193" s="146">
        <f t="shared" si="24"/>
        <v>12</v>
      </c>
      <c r="K193" s="784">
        <f t="shared" si="20"/>
        <v>6.255212677231026E-3</v>
      </c>
      <c r="L193" s="734">
        <f t="shared" si="19"/>
        <v>26.781380316930775</v>
      </c>
      <c r="M193" s="151">
        <f t="shared" si="21"/>
        <v>5.8919036697247709</v>
      </c>
      <c r="N193" s="151">
        <v>11.104405552202774</v>
      </c>
      <c r="O193" s="808">
        <v>1.3182922429344557</v>
      </c>
      <c r="P193" s="374">
        <f t="shared" si="22"/>
        <v>0.1278230776127913</v>
      </c>
    </row>
    <row r="194" spans="1:16" x14ac:dyDescent="0.3">
      <c r="A194" s="158">
        <v>111</v>
      </c>
      <c r="B194" s="327" t="s">
        <v>642</v>
      </c>
      <c r="C194" s="156">
        <v>115.8</v>
      </c>
      <c r="D194" s="157"/>
      <c r="E194" s="157"/>
      <c r="F194" s="788">
        <f t="shared" si="23"/>
        <v>115.8</v>
      </c>
      <c r="G194" s="726">
        <v>4</v>
      </c>
      <c r="H194" s="146"/>
      <c r="I194" s="146"/>
      <c r="J194" s="146">
        <f t="shared" si="24"/>
        <v>4</v>
      </c>
      <c r="K194" s="784">
        <f t="shared" si="20"/>
        <v>2.0850708924103419E-3</v>
      </c>
      <c r="L194" s="734">
        <f t="shared" si="19"/>
        <v>8.9271267723102579</v>
      </c>
      <c r="M194" s="151">
        <f t="shared" si="21"/>
        <v>1.9639678899082567</v>
      </c>
      <c r="N194" s="151">
        <v>3.701468517400925</v>
      </c>
      <c r="O194" s="808">
        <v>0.4394307476448186</v>
      </c>
      <c r="P194" s="374">
        <f t="shared" si="22"/>
        <v>0.12980996482957047</v>
      </c>
    </row>
    <row r="195" spans="1:16" x14ac:dyDescent="0.3">
      <c r="A195" s="152">
        <v>112</v>
      </c>
      <c r="B195" s="327" t="s">
        <v>643</v>
      </c>
      <c r="C195" s="156">
        <v>74.2</v>
      </c>
      <c r="D195" s="157">
        <v>67.099999999999994</v>
      </c>
      <c r="E195" s="157"/>
      <c r="F195" s="788">
        <f t="shared" si="23"/>
        <v>141.30000000000001</v>
      </c>
      <c r="G195" s="726">
        <v>3</v>
      </c>
      <c r="H195" s="146">
        <v>1</v>
      </c>
      <c r="I195" s="146"/>
      <c r="J195" s="146">
        <f t="shared" si="24"/>
        <v>4</v>
      </c>
      <c r="K195" s="784">
        <f t="shared" si="20"/>
        <v>2.0850708924103419E-3</v>
      </c>
      <c r="L195" s="734">
        <f t="shared" si="19"/>
        <v>8.9271267723102579</v>
      </c>
      <c r="M195" s="151">
        <f t="shared" si="21"/>
        <v>1.9639678899082567</v>
      </c>
      <c r="N195" s="151">
        <v>3.701468517400925</v>
      </c>
      <c r="O195" s="808">
        <v>0.4394307476448186</v>
      </c>
      <c r="P195" s="374">
        <f t="shared" si="22"/>
        <v>0.10638353805565645</v>
      </c>
    </row>
    <row r="196" spans="1:16" x14ac:dyDescent="0.3">
      <c r="A196" s="158">
        <v>113</v>
      </c>
      <c r="B196" s="327" t="s">
        <v>644</v>
      </c>
      <c r="C196" s="156">
        <v>130.9</v>
      </c>
      <c r="D196" s="157"/>
      <c r="E196" s="157">
        <v>30.2</v>
      </c>
      <c r="F196" s="788">
        <f t="shared" si="23"/>
        <v>161.1</v>
      </c>
      <c r="G196" s="726">
        <v>3</v>
      </c>
      <c r="H196" s="146"/>
      <c r="I196" s="146">
        <v>1</v>
      </c>
      <c r="J196" s="146">
        <f t="shared" si="24"/>
        <v>4</v>
      </c>
      <c r="K196" s="784">
        <f t="shared" si="20"/>
        <v>2.0850708924103419E-3</v>
      </c>
      <c r="L196" s="734">
        <f t="shared" si="19"/>
        <v>8.9271267723102579</v>
      </c>
      <c r="M196" s="151">
        <f t="shared" si="21"/>
        <v>1.9639678899082567</v>
      </c>
      <c r="N196" s="151">
        <v>3.701468517400925</v>
      </c>
      <c r="O196" s="808">
        <v>0.4394307476448186</v>
      </c>
      <c r="P196" s="374">
        <f t="shared" si="22"/>
        <v>9.3308466339318802E-2</v>
      </c>
    </row>
    <row r="197" spans="1:16" x14ac:dyDescent="0.3">
      <c r="A197" s="158">
        <v>114</v>
      </c>
      <c r="B197" s="327" t="s">
        <v>645</v>
      </c>
      <c r="C197" s="156">
        <v>308.8</v>
      </c>
      <c r="D197" s="157"/>
      <c r="E197" s="157"/>
      <c r="F197" s="788">
        <f t="shared" si="23"/>
        <v>308.8</v>
      </c>
      <c r="G197" s="726">
        <v>8</v>
      </c>
      <c r="H197" s="146"/>
      <c r="I197" s="146"/>
      <c r="J197" s="146">
        <f t="shared" si="24"/>
        <v>8</v>
      </c>
      <c r="K197" s="784">
        <f t="shared" si="20"/>
        <v>4.1701417848206837E-3</v>
      </c>
      <c r="L197" s="734">
        <f t="shared" si="19"/>
        <v>17.854253544620516</v>
      </c>
      <c r="M197" s="151">
        <f t="shared" si="21"/>
        <v>3.9279357798165133</v>
      </c>
      <c r="N197" s="151">
        <v>7.4029370348018499</v>
      </c>
      <c r="O197" s="808">
        <v>0.8788614952896372</v>
      </c>
      <c r="P197" s="374">
        <f t="shared" si="22"/>
        <v>9.7357473622177837E-2</v>
      </c>
    </row>
    <row r="198" spans="1:16" x14ac:dyDescent="0.3">
      <c r="A198" s="152">
        <v>115</v>
      </c>
      <c r="B198" s="327" t="s">
        <v>646</v>
      </c>
      <c r="C198" s="156">
        <v>343.31</v>
      </c>
      <c r="D198" s="157"/>
      <c r="E198" s="157"/>
      <c r="F198" s="788">
        <f t="shared" si="23"/>
        <v>343.31</v>
      </c>
      <c r="G198" s="726">
        <v>8</v>
      </c>
      <c r="H198" s="146"/>
      <c r="I198" s="146"/>
      <c r="J198" s="146">
        <f t="shared" si="24"/>
        <v>8</v>
      </c>
      <c r="K198" s="784">
        <f t="shared" si="20"/>
        <v>4.1701417848206837E-3</v>
      </c>
      <c r="L198" s="734">
        <f t="shared" si="19"/>
        <v>17.854253544620516</v>
      </c>
      <c r="M198" s="151">
        <f t="shared" si="21"/>
        <v>3.9279357798165133</v>
      </c>
      <c r="N198" s="151">
        <v>7.4029370348018499</v>
      </c>
      <c r="O198" s="808">
        <v>0.8788614952896372</v>
      </c>
      <c r="P198" s="374">
        <f t="shared" si="22"/>
        <v>8.7570964593307848E-2</v>
      </c>
    </row>
    <row r="199" spans="1:16" x14ac:dyDescent="0.3">
      <c r="A199" s="158">
        <v>116</v>
      </c>
      <c r="B199" s="327" t="s">
        <v>647</v>
      </c>
      <c r="C199" s="156">
        <v>146.82</v>
      </c>
      <c r="D199" s="157"/>
      <c r="E199" s="157"/>
      <c r="F199" s="788">
        <f t="shared" si="23"/>
        <v>146.82</v>
      </c>
      <c r="G199" s="726">
        <v>3</v>
      </c>
      <c r="H199" s="146"/>
      <c r="I199" s="146"/>
      <c r="J199" s="146">
        <f t="shared" si="24"/>
        <v>3</v>
      </c>
      <c r="K199" s="784">
        <f t="shared" si="20"/>
        <v>1.5638031693077565E-3</v>
      </c>
      <c r="L199" s="734">
        <f t="shared" ref="L199:L262" si="25">K199*4281.45</f>
        <v>6.6953450792326938</v>
      </c>
      <c r="M199" s="151">
        <f t="shared" si="21"/>
        <v>1.4729759174311927</v>
      </c>
      <c r="N199" s="151">
        <v>2.7761013880506935</v>
      </c>
      <c r="O199" s="808">
        <v>0.32957306073361392</v>
      </c>
      <c r="P199" s="374">
        <f t="shared" si="22"/>
        <v>7.6787872534042997E-2</v>
      </c>
    </row>
    <row r="200" spans="1:16" x14ac:dyDescent="0.3">
      <c r="A200" s="158">
        <v>117</v>
      </c>
      <c r="B200" s="327" t="s">
        <v>648</v>
      </c>
      <c r="C200" s="156">
        <v>218.19</v>
      </c>
      <c r="D200" s="157"/>
      <c r="E200" s="157"/>
      <c r="F200" s="788">
        <f t="shared" si="23"/>
        <v>218.19</v>
      </c>
      <c r="G200" s="726">
        <v>4</v>
      </c>
      <c r="H200" s="146"/>
      <c r="I200" s="146"/>
      <c r="J200" s="146">
        <f t="shared" si="24"/>
        <v>4</v>
      </c>
      <c r="K200" s="784">
        <f t="shared" si="20"/>
        <v>2.0850708924103419E-3</v>
      </c>
      <c r="L200" s="734">
        <f t="shared" si="25"/>
        <v>8.9271267723102579</v>
      </c>
      <c r="M200" s="151">
        <f t="shared" si="21"/>
        <v>1.9639678899082567</v>
      </c>
      <c r="N200" s="151">
        <v>3.701468517400925</v>
      </c>
      <c r="O200" s="808">
        <v>0.4394307476448186</v>
      </c>
      <c r="P200" s="374">
        <f t="shared" si="22"/>
        <v>6.8894055306220531E-2</v>
      </c>
    </row>
    <row r="201" spans="1:16" x14ac:dyDescent="0.3">
      <c r="A201" s="152">
        <v>118</v>
      </c>
      <c r="B201" s="327" t="s">
        <v>649</v>
      </c>
      <c r="C201" s="156">
        <v>109.6</v>
      </c>
      <c r="D201" s="157"/>
      <c r="E201" s="157"/>
      <c r="F201" s="788">
        <f t="shared" si="23"/>
        <v>109.6</v>
      </c>
      <c r="G201" s="726">
        <v>4</v>
      </c>
      <c r="H201" s="146"/>
      <c r="I201" s="146"/>
      <c r="J201" s="146">
        <f t="shared" si="24"/>
        <v>4</v>
      </c>
      <c r="K201" s="784">
        <f t="shared" si="20"/>
        <v>2.0850708924103419E-3</v>
      </c>
      <c r="L201" s="734">
        <f t="shared" si="25"/>
        <v>8.9271267723102579</v>
      </c>
      <c r="M201" s="151">
        <f t="shared" si="21"/>
        <v>1.9639678899082567</v>
      </c>
      <c r="N201" s="151">
        <v>3.701468517400925</v>
      </c>
      <c r="O201" s="808">
        <v>0.4394307476448186</v>
      </c>
      <c r="P201" s="374">
        <f t="shared" si="22"/>
        <v>0.13715322926336002</v>
      </c>
    </row>
    <row r="202" spans="1:16" x14ac:dyDescent="0.3">
      <c r="A202" s="158">
        <v>119</v>
      </c>
      <c r="B202" s="327" t="s">
        <v>650</v>
      </c>
      <c r="C202" s="156">
        <v>143.4</v>
      </c>
      <c r="D202" s="157"/>
      <c r="E202" s="157"/>
      <c r="F202" s="788">
        <f t="shared" si="23"/>
        <v>143.4</v>
      </c>
      <c r="G202" s="726">
        <v>4</v>
      </c>
      <c r="H202" s="146"/>
      <c r="I202" s="146"/>
      <c r="J202" s="146">
        <f t="shared" si="24"/>
        <v>4</v>
      </c>
      <c r="K202" s="784">
        <f t="shared" si="20"/>
        <v>2.0850708924103419E-3</v>
      </c>
      <c r="L202" s="734">
        <f t="shared" si="25"/>
        <v>8.9271267723102579</v>
      </c>
      <c r="M202" s="151">
        <f t="shared" si="21"/>
        <v>1.9639678899082567</v>
      </c>
      <c r="N202" s="151">
        <v>3.701468517400925</v>
      </c>
      <c r="O202" s="808">
        <v>0.4394307476448186</v>
      </c>
      <c r="P202" s="374">
        <f t="shared" si="22"/>
        <v>0.10482562013433931</v>
      </c>
    </row>
    <row r="203" spans="1:16" x14ac:dyDescent="0.3">
      <c r="A203" s="158">
        <v>120</v>
      </c>
      <c r="B203" s="327" t="s">
        <v>651</v>
      </c>
      <c r="C203" s="156">
        <v>306.10000000000002</v>
      </c>
      <c r="D203" s="157"/>
      <c r="E203" s="157"/>
      <c r="F203" s="788">
        <f t="shared" si="23"/>
        <v>306.10000000000002</v>
      </c>
      <c r="G203" s="726">
        <v>8</v>
      </c>
      <c r="H203" s="146"/>
      <c r="I203" s="146"/>
      <c r="J203" s="146">
        <f t="shared" si="24"/>
        <v>8</v>
      </c>
      <c r="K203" s="784">
        <f t="shared" si="20"/>
        <v>4.1701417848206837E-3</v>
      </c>
      <c r="L203" s="734">
        <f t="shared" si="25"/>
        <v>17.854253544620516</v>
      </c>
      <c r="M203" s="151">
        <f t="shared" si="21"/>
        <v>3.9279357798165133</v>
      </c>
      <c r="N203" s="151">
        <v>7.4029370348018499</v>
      </c>
      <c r="O203" s="808">
        <v>0.8788614952896372</v>
      </c>
      <c r="P203" s="374">
        <f t="shared" si="22"/>
        <v>9.8216229514957579E-2</v>
      </c>
    </row>
    <row r="204" spans="1:16" x14ac:dyDescent="0.3">
      <c r="A204" s="152">
        <v>121</v>
      </c>
      <c r="B204" s="327" t="s">
        <v>652</v>
      </c>
      <c r="C204" s="156">
        <v>239.7</v>
      </c>
      <c r="D204" s="157"/>
      <c r="E204" s="157"/>
      <c r="F204" s="788">
        <f t="shared" si="23"/>
        <v>239.7</v>
      </c>
      <c r="G204" s="726">
        <v>7</v>
      </c>
      <c r="H204" s="146"/>
      <c r="I204" s="146"/>
      <c r="J204" s="146">
        <f t="shared" si="24"/>
        <v>7</v>
      </c>
      <c r="K204" s="784">
        <f t="shared" si="20"/>
        <v>3.6488740617180984E-3</v>
      </c>
      <c r="L204" s="734">
        <f t="shared" si="25"/>
        <v>15.622471851542951</v>
      </c>
      <c r="M204" s="151">
        <f t="shared" si="21"/>
        <v>3.4369438073394494</v>
      </c>
      <c r="N204" s="151">
        <v>6.4775699054516185</v>
      </c>
      <c r="O204" s="808">
        <v>0.76900380837843252</v>
      </c>
      <c r="P204" s="374">
        <f t="shared" si="22"/>
        <v>0.10974547089158304</v>
      </c>
    </row>
    <row r="205" spans="1:16" x14ac:dyDescent="0.3">
      <c r="A205" s="158">
        <v>122</v>
      </c>
      <c r="B205" s="327" t="s">
        <v>653</v>
      </c>
      <c r="C205" s="156">
        <v>193.7</v>
      </c>
      <c r="D205" s="157"/>
      <c r="E205" s="157"/>
      <c r="F205" s="788">
        <f t="shared" si="23"/>
        <v>193.7</v>
      </c>
      <c r="G205" s="726">
        <v>4</v>
      </c>
      <c r="H205" s="146"/>
      <c r="I205" s="146"/>
      <c r="J205" s="146">
        <f t="shared" si="24"/>
        <v>4</v>
      </c>
      <c r="K205" s="784">
        <f t="shared" si="20"/>
        <v>2.0850708924103419E-3</v>
      </c>
      <c r="L205" s="734">
        <f t="shared" si="25"/>
        <v>8.9271267723102579</v>
      </c>
      <c r="M205" s="151">
        <f t="shared" si="21"/>
        <v>1.9639678899082567</v>
      </c>
      <c r="N205" s="151">
        <v>3.701468517400925</v>
      </c>
      <c r="O205" s="808">
        <v>0.4394307476448186</v>
      </c>
      <c r="P205" s="374">
        <f t="shared" si="22"/>
        <v>7.7604511756655961E-2</v>
      </c>
    </row>
    <row r="206" spans="1:16" x14ac:dyDescent="0.3">
      <c r="A206" s="158">
        <v>123</v>
      </c>
      <c r="B206" s="327" t="s">
        <v>654</v>
      </c>
      <c r="C206" s="156">
        <v>83.9</v>
      </c>
      <c r="D206" s="157"/>
      <c r="E206" s="157"/>
      <c r="F206" s="788">
        <f t="shared" si="23"/>
        <v>83.9</v>
      </c>
      <c r="G206" s="726">
        <v>3</v>
      </c>
      <c r="H206" s="146"/>
      <c r="I206" s="146"/>
      <c r="J206" s="146">
        <f t="shared" si="24"/>
        <v>3</v>
      </c>
      <c r="K206" s="784">
        <f t="shared" si="20"/>
        <v>1.5638031693077565E-3</v>
      </c>
      <c r="L206" s="734">
        <f t="shared" si="25"/>
        <v>6.6953450792326938</v>
      </c>
      <c r="M206" s="151">
        <f t="shared" si="21"/>
        <v>1.4729759174311927</v>
      </c>
      <c r="N206" s="151">
        <v>2.7761013880506935</v>
      </c>
      <c r="O206" s="808">
        <v>0.32957306073361392</v>
      </c>
      <c r="P206" s="374">
        <f t="shared" si="22"/>
        <v>0.13437420078007381</v>
      </c>
    </row>
    <row r="207" spans="1:16" x14ac:dyDescent="0.3">
      <c r="A207" s="152">
        <v>124</v>
      </c>
      <c r="B207" s="327" t="s">
        <v>655</v>
      </c>
      <c r="C207" s="156">
        <v>2111.66</v>
      </c>
      <c r="D207" s="157"/>
      <c r="E207" s="157"/>
      <c r="F207" s="788">
        <f t="shared" si="23"/>
        <v>2111.66</v>
      </c>
      <c r="G207" s="726">
        <v>40</v>
      </c>
      <c r="H207" s="146"/>
      <c r="I207" s="146"/>
      <c r="J207" s="146">
        <f t="shared" si="24"/>
        <v>40</v>
      </c>
      <c r="K207" s="784">
        <f t="shared" si="20"/>
        <v>2.0850708924103418E-2</v>
      </c>
      <c r="L207" s="734">
        <f t="shared" si="25"/>
        <v>89.271267723102568</v>
      </c>
      <c r="M207" s="151">
        <f t="shared" si="21"/>
        <v>19.639678899082565</v>
      </c>
      <c r="N207" s="151">
        <v>37.014685174009252</v>
      </c>
      <c r="O207" s="808">
        <v>4.3943074764481853</v>
      </c>
      <c r="P207" s="374">
        <f t="shared" si="22"/>
        <v>7.1185673485619161E-2</v>
      </c>
    </row>
    <row r="208" spans="1:16" x14ac:dyDescent="0.3">
      <c r="A208" s="158">
        <v>125</v>
      </c>
      <c r="B208" s="327" t="s">
        <v>656</v>
      </c>
      <c r="C208" s="156">
        <v>424.8</v>
      </c>
      <c r="D208" s="157"/>
      <c r="E208" s="157"/>
      <c r="F208" s="788">
        <f t="shared" si="23"/>
        <v>424.8</v>
      </c>
      <c r="G208" s="726">
        <v>7</v>
      </c>
      <c r="H208" s="146"/>
      <c r="I208" s="146"/>
      <c r="J208" s="146">
        <f t="shared" si="24"/>
        <v>7</v>
      </c>
      <c r="K208" s="784">
        <f t="shared" si="20"/>
        <v>3.6488740617180984E-3</v>
      </c>
      <c r="L208" s="734">
        <f t="shared" si="25"/>
        <v>15.622471851542951</v>
      </c>
      <c r="M208" s="151">
        <f t="shared" si="21"/>
        <v>3.4369438073394494</v>
      </c>
      <c r="N208" s="151">
        <v>6.4775699054516185</v>
      </c>
      <c r="O208" s="808">
        <v>0.76900380837843252</v>
      </c>
      <c r="P208" s="374">
        <f t="shared" si="22"/>
        <v>6.1925587035575456E-2</v>
      </c>
    </row>
    <row r="209" spans="1:24" x14ac:dyDescent="0.3">
      <c r="A209" s="158">
        <v>126</v>
      </c>
      <c r="B209" s="327" t="s">
        <v>657</v>
      </c>
      <c r="C209" s="156">
        <v>105.5</v>
      </c>
      <c r="D209" s="157"/>
      <c r="E209" s="157"/>
      <c r="F209" s="788">
        <f t="shared" si="23"/>
        <v>105.5</v>
      </c>
      <c r="G209" s="726">
        <v>3</v>
      </c>
      <c r="H209" s="146"/>
      <c r="I209" s="146"/>
      <c r="J209" s="146">
        <f t="shared" si="24"/>
        <v>3</v>
      </c>
      <c r="K209" s="784">
        <f t="shared" si="20"/>
        <v>1.5638031693077565E-3</v>
      </c>
      <c r="L209" s="734">
        <f t="shared" si="25"/>
        <v>6.6953450792326938</v>
      </c>
      <c r="M209" s="151">
        <f t="shared" si="21"/>
        <v>1.4729759174311927</v>
      </c>
      <c r="N209" s="151">
        <v>2.7761013880506935</v>
      </c>
      <c r="O209" s="808">
        <v>0.32957306073361392</v>
      </c>
      <c r="P209" s="374">
        <f t="shared" si="22"/>
        <v>0.10686251607059899</v>
      </c>
    </row>
    <row r="210" spans="1:24" x14ac:dyDescent="0.3">
      <c r="A210" s="152">
        <v>127</v>
      </c>
      <c r="B210" s="327" t="s">
        <v>658</v>
      </c>
      <c r="C210" s="156">
        <v>158.6</v>
      </c>
      <c r="D210" s="157"/>
      <c r="E210" s="157"/>
      <c r="F210" s="788">
        <f t="shared" si="23"/>
        <v>158.6</v>
      </c>
      <c r="G210" s="726">
        <v>5</v>
      </c>
      <c r="H210" s="146"/>
      <c r="I210" s="146"/>
      <c r="J210" s="146">
        <f t="shared" si="24"/>
        <v>5</v>
      </c>
      <c r="K210" s="784">
        <f t="shared" si="20"/>
        <v>2.6063386155129272E-3</v>
      </c>
      <c r="L210" s="734">
        <f t="shared" si="25"/>
        <v>11.158908465387821</v>
      </c>
      <c r="M210" s="151">
        <f t="shared" si="21"/>
        <v>2.4549598623853206</v>
      </c>
      <c r="N210" s="151">
        <v>4.6268356467511564</v>
      </c>
      <c r="O210" s="808">
        <v>0.54928843455602316</v>
      </c>
      <c r="P210" s="374">
        <f t="shared" si="22"/>
        <v>0.1184741009399768</v>
      </c>
    </row>
    <row r="211" spans="1:24" x14ac:dyDescent="0.3">
      <c r="A211" s="158">
        <v>128</v>
      </c>
      <c r="B211" s="327" t="s">
        <v>659</v>
      </c>
      <c r="C211" s="156">
        <v>84.9</v>
      </c>
      <c r="D211" s="157"/>
      <c r="E211" s="157"/>
      <c r="F211" s="788">
        <f t="shared" si="23"/>
        <v>84.9</v>
      </c>
      <c r="G211" s="726">
        <v>2</v>
      </c>
      <c r="H211" s="146"/>
      <c r="I211" s="146"/>
      <c r="J211" s="146">
        <f t="shared" si="24"/>
        <v>2</v>
      </c>
      <c r="K211" s="784">
        <f t="shared" si="20"/>
        <v>1.0425354462051709E-3</v>
      </c>
      <c r="L211" s="734">
        <f t="shared" si="25"/>
        <v>4.4635633861551289</v>
      </c>
      <c r="M211" s="151">
        <f t="shared" si="21"/>
        <v>0.98198394495412833</v>
      </c>
      <c r="N211" s="151">
        <v>1.8507342587004625</v>
      </c>
      <c r="O211" s="808">
        <v>0.2197153738224093</v>
      </c>
      <c r="P211" s="374">
        <f t="shared" si="22"/>
        <v>8.8527643859035679E-2</v>
      </c>
    </row>
    <row r="212" spans="1:24" x14ac:dyDescent="0.3">
      <c r="A212" s="158">
        <v>129</v>
      </c>
      <c r="B212" s="327" t="s">
        <v>660</v>
      </c>
      <c r="C212" s="156">
        <v>191.6</v>
      </c>
      <c r="D212" s="157"/>
      <c r="E212" s="157"/>
      <c r="F212" s="788">
        <f t="shared" si="23"/>
        <v>191.6</v>
      </c>
      <c r="G212" s="726">
        <v>4</v>
      </c>
      <c r="H212" s="146"/>
      <c r="I212" s="146"/>
      <c r="J212" s="146">
        <f t="shared" si="24"/>
        <v>4</v>
      </c>
      <c r="K212" s="784">
        <f t="shared" ref="K212:K275" si="26">2.5/4796*J212</f>
        <v>2.0850708924103419E-3</v>
      </c>
      <c r="L212" s="734">
        <f t="shared" si="25"/>
        <v>8.9271267723102579</v>
      </c>
      <c r="M212" s="151">
        <f t="shared" si="21"/>
        <v>1.9639678899082567</v>
      </c>
      <c r="N212" s="151">
        <v>3.701468517400925</v>
      </c>
      <c r="O212" s="808">
        <v>0.4394307476448186</v>
      </c>
      <c r="P212" s="374">
        <f t="shared" si="22"/>
        <v>7.8455083127684025E-2</v>
      </c>
    </row>
    <row r="213" spans="1:24" x14ac:dyDescent="0.3">
      <c r="A213" s="152">
        <v>130</v>
      </c>
      <c r="B213" s="327" t="s">
        <v>661</v>
      </c>
      <c r="C213" s="156">
        <v>220.11</v>
      </c>
      <c r="D213" s="157"/>
      <c r="E213" s="157"/>
      <c r="F213" s="788">
        <f t="shared" si="23"/>
        <v>220.11</v>
      </c>
      <c r="G213" s="726">
        <v>5</v>
      </c>
      <c r="H213" s="146"/>
      <c r="I213" s="146"/>
      <c r="J213" s="146">
        <f t="shared" si="24"/>
        <v>5</v>
      </c>
      <c r="K213" s="784">
        <f t="shared" si="26"/>
        <v>2.6063386155129272E-3</v>
      </c>
      <c r="L213" s="734">
        <f t="shared" si="25"/>
        <v>11.158908465387821</v>
      </c>
      <c r="M213" s="151">
        <f t="shared" si="21"/>
        <v>2.4549598623853206</v>
      </c>
      <c r="N213" s="151">
        <v>4.6268356467511564</v>
      </c>
      <c r="O213" s="808">
        <v>0.54928843455602316</v>
      </c>
      <c r="P213" s="374">
        <f t="shared" si="22"/>
        <v>8.5366373218301386E-2</v>
      </c>
    </row>
    <row r="214" spans="1:24" x14ac:dyDescent="0.3">
      <c r="A214" s="158">
        <v>131</v>
      </c>
      <c r="B214" s="327" t="s">
        <v>662</v>
      </c>
      <c r="C214" s="156">
        <v>154.1</v>
      </c>
      <c r="D214" s="157"/>
      <c r="E214" s="157"/>
      <c r="F214" s="788">
        <f t="shared" si="23"/>
        <v>154.1</v>
      </c>
      <c r="G214" s="726">
        <v>3</v>
      </c>
      <c r="H214" s="146"/>
      <c r="I214" s="146"/>
      <c r="J214" s="146">
        <f t="shared" si="24"/>
        <v>3</v>
      </c>
      <c r="K214" s="784">
        <f t="shared" si="26"/>
        <v>1.5638031693077565E-3</v>
      </c>
      <c r="L214" s="734">
        <f t="shared" si="25"/>
        <v>6.6953450792326938</v>
      </c>
      <c r="M214" s="151">
        <f t="shared" si="21"/>
        <v>1.4729759174311927</v>
      </c>
      <c r="N214" s="151">
        <v>2.7761013880506935</v>
      </c>
      <c r="O214" s="808">
        <v>0.32957306073361392</v>
      </c>
      <c r="P214" s="374">
        <f t="shared" si="22"/>
        <v>7.3160255973057711E-2</v>
      </c>
    </row>
    <row r="215" spans="1:24" x14ac:dyDescent="0.3">
      <c r="A215" s="158">
        <v>132</v>
      </c>
      <c r="B215" s="327" t="s">
        <v>663</v>
      </c>
      <c r="C215" s="156">
        <v>219.1</v>
      </c>
      <c r="D215" s="157"/>
      <c r="E215" s="157"/>
      <c r="F215" s="788">
        <f t="shared" si="23"/>
        <v>219.1</v>
      </c>
      <c r="G215" s="726">
        <v>4</v>
      </c>
      <c r="H215" s="146"/>
      <c r="I215" s="146"/>
      <c r="J215" s="146">
        <f t="shared" si="24"/>
        <v>4</v>
      </c>
      <c r="K215" s="784">
        <f t="shared" si="26"/>
        <v>2.0850708924103419E-3</v>
      </c>
      <c r="L215" s="734">
        <f t="shared" si="25"/>
        <v>8.9271267723102579</v>
      </c>
      <c r="M215" s="151">
        <f t="shared" si="21"/>
        <v>1.9639678899082567</v>
      </c>
      <c r="N215" s="151">
        <v>3.701468517400925</v>
      </c>
      <c r="O215" s="808">
        <v>0.4394307476448186</v>
      </c>
      <c r="P215" s="374">
        <f t="shared" si="22"/>
        <v>6.8607913862456682E-2</v>
      </c>
    </row>
    <row r="216" spans="1:24" x14ac:dyDescent="0.3">
      <c r="A216" s="152">
        <v>133</v>
      </c>
      <c r="B216" s="327" t="s">
        <v>664</v>
      </c>
      <c r="C216" s="156">
        <v>255.8</v>
      </c>
      <c r="D216" s="157"/>
      <c r="E216" s="157"/>
      <c r="F216" s="788">
        <f t="shared" si="23"/>
        <v>255.8</v>
      </c>
      <c r="G216" s="726">
        <v>6</v>
      </c>
      <c r="H216" s="146"/>
      <c r="I216" s="146"/>
      <c r="J216" s="146">
        <f t="shared" si="24"/>
        <v>6</v>
      </c>
      <c r="K216" s="784">
        <f t="shared" si="26"/>
        <v>3.127606338615513E-3</v>
      </c>
      <c r="L216" s="734">
        <f t="shared" si="25"/>
        <v>13.390690158465388</v>
      </c>
      <c r="M216" s="151">
        <f t="shared" si="21"/>
        <v>2.9459518348623854</v>
      </c>
      <c r="N216" s="151">
        <v>5.552202776101387</v>
      </c>
      <c r="O216" s="808">
        <v>0.65914612146722784</v>
      </c>
      <c r="P216" s="374">
        <f t="shared" si="22"/>
        <v>8.8146954225552715E-2</v>
      </c>
    </row>
    <row r="217" spans="1:24" x14ac:dyDescent="0.3">
      <c r="A217" s="158">
        <v>134</v>
      </c>
      <c r="B217" s="327" t="s">
        <v>665</v>
      </c>
      <c r="C217" s="156">
        <v>101.5</v>
      </c>
      <c r="D217" s="157"/>
      <c r="E217" s="157"/>
      <c r="F217" s="788">
        <f t="shared" si="23"/>
        <v>101.5</v>
      </c>
      <c r="G217" s="726">
        <v>1</v>
      </c>
      <c r="H217" s="146"/>
      <c r="I217" s="146"/>
      <c r="J217" s="146">
        <f t="shared" si="24"/>
        <v>1</v>
      </c>
      <c r="K217" s="784">
        <f t="shared" si="26"/>
        <v>5.2126772310258547E-4</v>
      </c>
      <c r="L217" s="734">
        <f t="shared" si="25"/>
        <v>2.2317816930775645</v>
      </c>
      <c r="M217" s="151">
        <f t="shared" si="21"/>
        <v>0.49099197247706416</v>
      </c>
      <c r="N217" s="151">
        <v>0.92536712935023124</v>
      </c>
      <c r="O217" s="808">
        <v>0.10985768691120465</v>
      </c>
      <c r="P217" s="374">
        <f t="shared" si="22"/>
        <v>3.7024615584394724E-2</v>
      </c>
    </row>
    <row r="218" spans="1:24" x14ac:dyDescent="0.3">
      <c r="A218" s="158">
        <v>135</v>
      </c>
      <c r="B218" s="327" t="s">
        <v>666</v>
      </c>
      <c r="C218" s="156">
        <v>57.8</v>
      </c>
      <c r="D218" s="157"/>
      <c r="E218" s="157"/>
      <c r="F218" s="788">
        <f t="shared" si="23"/>
        <v>57.8</v>
      </c>
      <c r="G218" s="726">
        <v>2</v>
      </c>
      <c r="H218" s="146"/>
      <c r="I218" s="146"/>
      <c r="J218" s="146">
        <f t="shared" si="24"/>
        <v>2</v>
      </c>
      <c r="K218" s="784">
        <f t="shared" si="26"/>
        <v>1.0425354462051709E-3</v>
      </c>
      <c r="L218" s="734">
        <f t="shared" si="25"/>
        <v>4.4635633861551289</v>
      </c>
      <c r="M218" s="151">
        <f t="shared" si="21"/>
        <v>0.98198394495412833</v>
      </c>
      <c r="N218" s="151">
        <v>1.8507342587004625</v>
      </c>
      <c r="O218" s="808">
        <v>0.2197153738224093</v>
      </c>
      <c r="P218" s="374">
        <f t="shared" si="22"/>
        <v>0.13003454954380847</v>
      </c>
    </row>
    <row r="219" spans="1:24" x14ac:dyDescent="0.3">
      <c r="A219" s="152">
        <v>136</v>
      </c>
      <c r="B219" s="321" t="s">
        <v>2009</v>
      </c>
      <c r="C219" s="146">
        <v>569.54999999999995</v>
      </c>
      <c r="D219" s="159">
        <v>76.3</v>
      </c>
      <c r="E219" s="159">
        <v>25</v>
      </c>
      <c r="F219" s="788">
        <f t="shared" si="23"/>
        <v>670.84999999999991</v>
      </c>
      <c r="G219" s="726">
        <v>13</v>
      </c>
      <c r="H219" s="146">
        <v>1</v>
      </c>
      <c r="I219" s="146">
        <v>1</v>
      </c>
      <c r="J219" s="146">
        <f t="shared" si="24"/>
        <v>15</v>
      </c>
      <c r="K219" s="784">
        <f t="shared" si="26"/>
        <v>7.8190158465387821E-3</v>
      </c>
      <c r="L219" s="734">
        <f t="shared" si="25"/>
        <v>33.476725396163467</v>
      </c>
      <c r="M219" s="151">
        <f t="shared" si="21"/>
        <v>7.3648795871559622</v>
      </c>
      <c r="N219" s="151">
        <v>13.88050694025347</v>
      </c>
      <c r="O219" s="808">
        <v>1.6478653036680697</v>
      </c>
      <c r="P219" s="374">
        <f t="shared" si="22"/>
        <v>8.4027692073102747E-2</v>
      </c>
    </row>
    <row r="220" spans="1:24" x14ac:dyDescent="0.3">
      <c r="A220" s="158">
        <v>137</v>
      </c>
      <c r="B220" s="321" t="s">
        <v>2010</v>
      </c>
      <c r="C220" s="146">
        <v>648.9</v>
      </c>
      <c r="D220" s="159"/>
      <c r="E220" s="159"/>
      <c r="F220" s="788">
        <f t="shared" si="23"/>
        <v>648.9</v>
      </c>
      <c r="G220" s="726">
        <v>15</v>
      </c>
      <c r="H220" s="146"/>
      <c r="I220" s="146"/>
      <c r="J220" s="146">
        <f t="shared" si="24"/>
        <v>15</v>
      </c>
      <c r="K220" s="784">
        <f t="shared" si="26"/>
        <v>7.8190158465387821E-3</v>
      </c>
      <c r="L220" s="734">
        <f t="shared" si="25"/>
        <v>33.476725396163467</v>
      </c>
      <c r="M220" s="151">
        <f t="shared" si="21"/>
        <v>7.3648795871559622</v>
      </c>
      <c r="N220" s="151">
        <v>13.88050694025347</v>
      </c>
      <c r="O220" s="808">
        <v>1.6478653036680697</v>
      </c>
      <c r="P220" s="374">
        <f t="shared" si="22"/>
        <v>8.6870052746557208E-2</v>
      </c>
    </row>
    <row r="221" spans="1:24" x14ac:dyDescent="0.3">
      <c r="A221" s="158">
        <v>138</v>
      </c>
      <c r="B221" s="321" t="s">
        <v>2011</v>
      </c>
      <c r="C221" s="146">
        <v>527.70000000000005</v>
      </c>
      <c r="D221" s="159">
        <v>115.4</v>
      </c>
      <c r="E221" s="159">
        <v>110</v>
      </c>
      <c r="F221" s="788">
        <f t="shared" si="23"/>
        <v>753.1</v>
      </c>
      <c r="G221" s="726">
        <v>11</v>
      </c>
      <c r="H221" s="146">
        <v>1</v>
      </c>
      <c r="I221" s="146">
        <v>2</v>
      </c>
      <c r="J221" s="146">
        <f t="shared" si="24"/>
        <v>14</v>
      </c>
      <c r="K221" s="784">
        <f t="shared" si="26"/>
        <v>7.2977481234361968E-3</v>
      </c>
      <c r="L221" s="734">
        <f t="shared" si="25"/>
        <v>31.244943703085902</v>
      </c>
      <c r="M221" s="151">
        <f t="shared" si="21"/>
        <v>6.8738876146788987</v>
      </c>
      <c r="N221" s="151">
        <v>12.955139810903237</v>
      </c>
      <c r="O221" s="808">
        <v>1.538007616756865</v>
      </c>
      <c r="P221" s="374">
        <f t="shared" si="22"/>
        <v>6.9860548061910638E-2</v>
      </c>
    </row>
    <row r="222" spans="1:24" x14ac:dyDescent="0.3">
      <c r="A222" s="152">
        <v>139</v>
      </c>
      <c r="B222" s="321" t="s">
        <v>2012</v>
      </c>
      <c r="C222" s="146">
        <v>276.60000000000002</v>
      </c>
      <c r="D222" s="159"/>
      <c r="E222" s="159"/>
      <c r="F222" s="788">
        <f t="shared" si="23"/>
        <v>276.60000000000002</v>
      </c>
      <c r="G222" s="726">
        <v>7</v>
      </c>
      <c r="H222" s="146"/>
      <c r="I222" s="146"/>
      <c r="J222" s="146">
        <f t="shared" si="24"/>
        <v>7</v>
      </c>
      <c r="K222" s="784">
        <f t="shared" si="26"/>
        <v>3.6488740617180984E-3</v>
      </c>
      <c r="L222" s="734">
        <f t="shared" si="25"/>
        <v>15.622471851542951</v>
      </c>
      <c r="M222" s="151">
        <f t="shared" si="21"/>
        <v>3.4369438073394494</v>
      </c>
      <c r="N222" s="151">
        <v>6.4775699054516185</v>
      </c>
      <c r="O222" s="808">
        <v>0.76900380837843252</v>
      </c>
      <c r="P222" s="374">
        <f t="shared" si="22"/>
        <v>9.5104806119712407E-2</v>
      </c>
    </row>
    <row r="223" spans="1:24" x14ac:dyDescent="0.3">
      <c r="A223" s="158">
        <v>140</v>
      </c>
      <c r="B223" s="321" t="s">
        <v>2013</v>
      </c>
      <c r="C223" s="146">
        <v>238.8</v>
      </c>
      <c r="D223" s="159"/>
      <c r="E223" s="159"/>
      <c r="F223" s="788">
        <f t="shared" si="23"/>
        <v>238.8</v>
      </c>
      <c r="G223" s="726">
        <v>7</v>
      </c>
      <c r="H223" s="146"/>
      <c r="I223" s="146"/>
      <c r="J223" s="146">
        <f t="shared" si="24"/>
        <v>7</v>
      </c>
      <c r="K223" s="784">
        <f t="shared" si="26"/>
        <v>3.6488740617180984E-3</v>
      </c>
      <c r="L223" s="734">
        <f t="shared" si="25"/>
        <v>15.622471851542951</v>
      </c>
      <c r="M223" s="151">
        <f t="shared" si="21"/>
        <v>3.4369438073394494</v>
      </c>
      <c r="N223" s="151">
        <v>6.4775699054516185</v>
      </c>
      <c r="O223" s="808">
        <v>0.76900380837843252</v>
      </c>
      <c r="P223" s="374">
        <f t="shared" si="22"/>
        <v>0.11015908447534528</v>
      </c>
      <c r="Q223" s="146">
        <v>2</v>
      </c>
      <c r="R223" s="716">
        <v>8.0176388053718184E-4</v>
      </c>
      <c r="S223" s="734">
        <v>1.8193064742433356</v>
      </c>
      <c r="T223" s="812">
        <v>0.66895899057927455</v>
      </c>
      <c r="U223" s="151">
        <v>0.72606336715676123</v>
      </c>
      <c r="V223" s="151">
        <v>0.24141110442974548</v>
      </c>
      <c r="W223" s="796">
        <v>0.29428013629985977</v>
      </c>
      <c r="X223" s="813">
        <v>4.070365060552552E-2</v>
      </c>
    </row>
    <row r="224" spans="1:24" x14ac:dyDescent="0.3">
      <c r="A224" s="158">
        <v>141</v>
      </c>
      <c r="B224" s="321" t="s">
        <v>2014</v>
      </c>
      <c r="C224" s="146">
        <v>754.13</v>
      </c>
      <c r="D224" s="159"/>
      <c r="E224" s="159"/>
      <c r="F224" s="788">
        <f t="shared" si="23"/>
        <v>754.13</v>
      </c>
      <c r="G224" s="726">
        <v>9</v>
      </c>
      <c r="H224" s="146"/>
      <c r="I224" s="146"/>
      <c r="J224" s="146">
        <f t="shared" si="24"/>
        <v>9</v>
      </c>
      <c r="K224" s="784">
        <f t="shared" si="26"/>
        <v>4.6914095079232691E-3</v>
      </c>
      <c r="L224" s="734">
        <f t="shared" si="25"/>
        <v>20.086035237698081</v>
      </c>
      <c r="M224" s="151">
        <f t="shared" si="21"/>
        <v>4.4189277522935777</v>
      </c>
      <c r="N224" s="151">
        <v>8.3283041641520814</v>
      </c>
      <c r="O224" s="808">
        <v>0.98871918220084176</v>
      </c>
      <c r="P224" s="374">
        <f t="shared" si="22"/>
        <v>4.4849013215685067E-2</v>
      </c>
    </row>
    <row r="225" spans="1:16" x14ac:dyDescent="0.3">
      <c r="A225" s="152">
        <v>142</v>
      </c>
      <c r="B225" s="321" t="s">
        <v>2015</v>
      </c>
      <c r="C225" s="146">
        <v>838.38</v>
      </c>
      <c r="D225" s="159">
        <v>72.7</v>
      </c>
      <c r="E225" s="159"/>
      <c r="F225" s="788">
        <f t="shared" si="23"/>
        <v>911.08</v>
      </c>
      <c r="G225" s="726">
        <v>15</v>
      </c>
      <c r="H225" s="146">
        <v>2</v>
      </c>
      <c r="I225" s="146"/>
      <c r="J225" s="146">
        <f t="shared" si="24"/>
        <v>17</v>
      </c>
      <c r="K225" s="784">
        <f t="shared" si="26"/>
        <v>8.8615512927439528E-3</v>
      </c>
      <c r="L225" s="734">
        <f t="shared" si="25"/>
        <v>37.940288782318596</v>
      </c>
      <c r="M225" s="151">
        <f t="shared" si="21"/>
        <v>8.3468635321100919</v>
      </c>
      <c r="N225" s="151">
        <v>15.731241198953931</v>
      </c>
      <c r="O225" s="808">
        <v>1.8675806774904791</v>
      </c>
      <c r="P225" s="374">
        <f t="shared" si="22"/>
        <v>7.0121146541327978E-2</v>
      </c>
    </row>
    <row r="226" spans="1:16" x14ac:dyDescent="0.3">
      <c r="A226" s="158">
        <v>143</v>
      </c>
      <c r="B226" s="321" t="s">
        <v>2016</v>
      </c>
      <c r="C226" s="146">
        <v>676.2</v>
      </c>
      <c r="D226" s="159"/>
      <c r="E226" s="159">
        <v>31.7</v>
      </c>
      <c r="F226" s="788">
        <f t="shared" si="23"/>
        <v>707.90000000000009</v>
      </c>
      <c r="G226" s="726">
        <v>10</v>
      </c>
      <c r="H226" s="146"/>
      <c r="I226" s="146">
        <v>1</v>
      </c>
      <c r="J226" s="146">
        <f t="shared" si="24"/>
        <v>11</v>
      </c>
      <c r="K226" s="784">
        <f t="shared" si="26"/>
        <v>5.7339449541284398E-3</v>
      </c>
      <c r="L226" s="734">
        <f t="shared" si="25"/>
        <v>24.549598623853207</v>
      </c>
      <c r="M226" s="151">
        <f t="shared" si="21"/>
        <v>5.4009116972477056</v>
      </c>
      <c r="N226" s="151">
        <v>10.179038422852544</v>
      </c>
      <c r="O226" s="808">
        <v>1.2084345560232512</v>
      </c>
      <c r="P226" s="374">
        <f t="shared" si="22"/>
        <v>5.8395229975952395E-2</v>
      </c>
    </row>
    <row r="227" spans="1:16" ht="14.5" x14ac:dyDescent="0.35">
      <c r="A227" s="158">
        <v>144</v>
      </c>
      <c r="B227" s="329" t="s">
        <v>2017</v>
      </c>
      <c r="C227" s="146">
        <v>814.34</v>
      </c>
      <c r="D227" s="159"/>
      <c r="E227" s="159"/>
      <c r="F227" s="788">
        <f t="shared" si="23"/>
        <v>814.34</v>
      </c>
      <c r="G227" s="726">
        <v>17</v>
      </c>
      <c r="H227" s="146"/>
      <c r="I227" s="146"/>
      <c r="J227" s="146">
        <f t="shared" si="24"/>
        <v>17</v>
      </c>
      <c r="K227" s="784">
        <f t="shared" si="26"/>
        <v>8.8615512927439528E-3</v>
      </c>
      <c r="L227" s="734">
        <f t="shared" si="25"/>
        <v>37.940288782318596</v>
      </c>
      <c r="M227" s="151">
        <f t="shared" si="21"/>
        <v>8.3468635321100919</v>
      </c>
      <c r="N227" s="151">
        <v>15.731241198953931</v>
      </c>
      <c r="O227" s="808">
        <v>1.8675806774904791</v>
      </c>
      <c r="P227" s="374">
        <f t="shared" si="22"/>
        <v>7.845122945068779E-2</v>
      </c>
    </row>
    <row r="228" spans="1:16" ht="14.5" x14ac:dyDescent="0.35">
      <c r="A228" s="152">
        <v>145</v>
      </c>
      <c r="B228" s="329" t="s">
        <v>2018</v>
      </c>
      <c r="C228" s="146">
        <v>562.29999999999995</v>
      </c>
      <c r="D228" s="159"/>
      <c r="E228" s="159"/>
      <c r="F228" s="788">
        <f t="shared" si="23"/>
        <v>562.29999999999995</v>
      </c>
      <c r="G228" s="726">
        <v>9</v>
      </c>
      <c r="H228" s="146"/>
      <c r="I228" s="146"/>
      <c r="J228" s="146">
        <f t="shared" si="24"/>
        <v>9</v>
      </c>
      <c r="K228" s="784">
        <f t="shared" si="26"/>
        <v>4.6914095079232691E-3</v>
      </c>
      <c r="L228" s="734">
        <f t="shared" si="25"/>
        <v>20.086035237698081</v>
      </c>
      <c r="M228" s="151">
        <f t="shared" si="21"/>
        <v>4.4189277522935777</v>
      </c>
      <c r="N228" s="151">
        <v>8.3283041641520814</v>
      </c>
      <c r="O228" s="808">
        <v>0.98871918220084176</v>
      </c>
      <c r="P228" s="374">
        <f t="shared" si="22"/>
        <v>6.0149362148932212E-2</v>
      </c>
    </row>
    <row r="229" spans="1:16" x14ac:dyDescent="0.3">
      <c r="A229" s="158">
        <v>146</v>
      </c>
      <c r="B229" s="321" t="s">
        <v>2019</v>
      </c>
      <c r="C229" s="146">
        <v>410.5</v>
      </c>
      <c r="D229" s="159"/>
      <c r="E229" s="159"/>
      <c r="F229" s="788">
        <f t="shared" si="23"/>
        <v>410.5</v>
      </c>
      <c r="G229" s="726">
        <v>10</v>
      </c>
      <c r="H229" s="146"/>
      <c r="I229" s="146"/>
      <c r="J229" s="146">
        <f t="shared" si="24"/>
        <v>10</v>
      </c>
      <c r="K229" s="784">
        <f t="shared" si="26"/>
        <v>5.2126772310258545E-3</v>
      </c>
      <c r="L229" s="734">
        <f t="shared" si="25"/>
        <v>22.317816930775642</v>
      </c>
      <c r="M229" s="151">
        <f t="shared" si="21"/>
        <v>4.9099197247706412</v>
      </c>
      <c r="N229" s="151">
        <v>9.2536712935023129</v>
      </c>
      <c r="O229" s="808">
        <v>1.0985768691120463</v>
      </c>
      <c r="P229" s="374">
        <f t="shared" si="22"/>
        <v>9.1546857047894364E-2</v>
      </c>
    </row>
    <row r="230" spans="1:16" x14ac:dyDescent="0.3">
      <c r="A230" s="158">
        <v>147</v>
      </c>
      <c r="B230" s="321" t="s">
        <v>2020</v>
      </c>
      <c r="C230" s="146">
        <v>504.87</v>
      </c>
      <c r="D230" s="159"/>
      <c r="E230" s="159">
        <v>18.399999999999999</v>
      </c>
      <c r="F230" s="788">
        <f t="shared" si="23"/>
        <v>523.27</v>
      </c>
      <c r="G230" s="726">
        <v>12</v>
      </c>
      <c r="H230" s="146"/>
      <c r="I230" s="146">
        <v>1</v>
      </c>
      <c r="J230" s="146">
        <f t="shared" si="24"/>
        <v>13</v>
      </c>
      <c r="K230" s="784">
        <f t="shared" si="26"/>
        <v>6.7764804003336114E-3</v>
      </c>
      <c r="L230" s="734">
        <f t="shared" si="25"/>
        <v>29.01316201000834</v>
      </c>
      <c r="M230" s="151">
        <f t="shared" si="21"/>
        <v>6.3828956422018353</v>
      </c>
      <c r="N230" s="151">
        <v>12.029772681553007</v>
      </c>
      <c r="O230" s="808">
        <v>1.4281499298456604</v>
      </c>
      <c r="P230" s="374">
        <f t="shared" si="22"/>
        <v>9.3362853333095436E-2</v>
      </c>
    </row>
    <row r="231" spans="1:16" ht="14.5" x14ac:dyDescent="0.35">
      <c r="A231" s="152">
        <v>148</v>
      </c>
      <c r="B231" s="329" t="s">
        <v>2021</v>
      </c>
      <c r="C231" s="146">
        <v>684.1</v>
      </c>
      <c r="D231" s="159"/>
      <c r="E231" s="159"/>
      <c r="F231" s="788">
        <f t="shared" si="23"/>
        <v>684.1</v>
      </c>
      <c r="G231" s="726">
        <v>15</v>
      </c>
      <c r="H231" s="146">
        <v>2</v>
      </c>
      <c r="I231" s="146"/>
      <c r="J231" s="146">
        <f t="shared" si="24"/>
        <v>17</v>
      </c>
      <c r="K231" s="784">
        <f t="shared" si="26"/>
        <v>8.8615512927439528E-3</v>
      </c>
      <c r="L231" s="734">
        <f t="shared" si="25"/>
        <v>37.940288782318596</v>
      </c>
      <c r="M231" s="151">
        <f t="shared" si="21"/>
        <v>8.3468635321100919</v>
      </c>
      <c r="N231" s="151">
        <v>15.731241198953931</v>
      </c>
      <c r="O231" s="808">
        <v>1.8675806774904791</v>
      </c>
      <c r="P231" s="374">
        <f t="shared" si="22"/>
        <v>9.3386894008000432E-2</v>
      </c>
    </row>
    <row r="232" spans="1:16" x14ac:dyDescent="0.3">
      <c r="A232" s="158">
        <v>149</v>
      </c>
      <c r="B232" s="321" t="s">
        <v>2022</v>
      </c>
      <c r="C232" s="146">
        <v>525.58000000000004</v>
      </c>
      <c r="D232" s="159">
        <v>133.5</v>
      </c>
      <c r="E232" s="159"/>
      <c r="F232" s="788">
        <f t="shared" si="23"/>
        <v>659.08</v>
      </c>
      <c r="G232" s="726">
        <v>12</v>
      </c>
      <c r="H232" s="146"/>
      <c r="I232" s="146"/>
      <c r="J232" s="146">
        <f t="shared" si="24"/>
        <v>12</v>
      </c>
      <c r="K232" s="784">
        <f t="shared" si="26"/>
        <v>6.255212677231026E-3</v>
      </c>
      <c r="L232" s="734">
        <f t="shared" si="25"/>
        <v>26.781380316930775</v>
      </c>
      <c r="M232" s="151">
        <f t="shared" si="21"/>
        <v>5.8919036697247709</v>
      </c>
      <c r="N232" s="151">
        <v>11.104405552202774</v>
      </c>
      <c r="O232" s="808">
        <v>1.3182922429344557</v>
      </c>
      <c r="P232" s="374">
        <f t="shared" si="22"/>
        <v>6.8422622112327441E-2</v>
      </c>
    </row>
    <row r="233" spans="1:16" x14ac:dyDescent="0.3">
      <c r="A233" s="158">
        <v>150</v>
      </c>
      <c r="B233" s="321" t="s">
        <v>2023</v>
      </c>
      <c r="C233" s="146">
        <v>418.1</v>
      </c>
      <c r="D233" s="159"/>
      <c r="E233" s="159">
        <v>48.4</v>
      </c>
      <c r="F233" s="788">
        <f t="shared" si="23"/>
        <v>466.5</v>
      </c>
      <c r="G233" s="726">
        <v>13</v>
      </c>
      <c r="H233" s="146"/>
      <c r="I233" s="146">
        <v>1</v>
      </c>
      <c r="J233" s="146">
        <f t="shared" si="24"/>
        <v>14</v>
      </c>
      <c r="K233" s="784">
        <f t="shared" si="26"/>
        <v>7.2977481234361968E-3</v>
      </c>
      <c r="L233" s="734">
        <f t="shared" si="25"/>
        <v>31.244943703085902</v>
      </c>
      <c r="M233" s="151">
        <f t="shared" si="21"/>
        <v>6.8738876146788987</v>
      </c>
      <c r="N233" s="151">
        <v>12.955139810903237</v>
      </c>
      <c r="O233" s="808">
        <v>1.538007616756865</v>
      </c>
      <c r="P233" s="374">
        <f t="shared" si="22"/>
        <v>0.11278023310916378</v>
      </c>
    </row>
    <row r="234" spans="1:16" x14ac:dyDescent="0.3">
      <c r="A234" s="152">
        <v>151</v>
      </c>
      <c r="B234" s="321" t="s">
        <v>2024</v>
      </c>
      <c r="C234" s="146">
        <v>399.54</v>
      </c>
      <c r="D234" s="159"/>
      <c r="E234" s="159">
        <v>12.5</v>
      </c>
      <c r="F234" s="788">
        <f t="shared" si="23"/>
        <v>412.04</v>
      </c>
      <c r="G234" s="726">
        <v>9</v>
      </c>
      <c r="H234" s="146"/>
      <c r="I234" s="146">
        <v>1</v>
      </c>
      <c r="J234" s="146">
        <f t="shared" si="24"/>
        <v>10</v>
      </c>
      <c r="K234" s="784">
        <f t="shared" si="26"/>
        <v>5.2126772310258545E-3</v>
      </c>
      <c r="L234" s="734">
        <f t="shared" si="25"/>
        <v>22.317816930775642</v>
      </c>
      <c r="M234" s="151">
        <f t="shared" si="21"/>
        <v>4.9099197247706412</v>
      </c>
      <c r="N234" s="151">
        <v>9.2536712935023129</v>
      </c>
      <c r="O234" s="808">
        <v>1.0985768691120463</v>
      </c>
      <c r="P234" s="374">
        <f t="shared" si="22"/>
        <v>9.1204700558588092E-2</v>
      </c>
    </row>
    <row r="235" spans="1:16" x14ac:dyDescent="0.3">
      <c r="A235" s="158">
        <v>152</v>
      </c>
      <c r="B235" s="321" t="s">
        <v>2025</v>
      </c>
      <c r="C235" s="146">
        <v>303.5</v>
      </c>
      <c r="D235" s="159"/>
      <c r="E235" s="159"/>
      <c r="F235" s="788">
        <f t="shared" si="23"/>
        <v>303.5</v>
      </c>
      <c r="G235" s="726">
        <v>11</v>
      </c>
      <c r="H235" s="146"/>
      <c r="I235" s="146"/>
      <c r="J235" s="146">
        <f t="shared" si="24"/>
        <v>11</v>
      </c>
      <c r="K235" s="784">
        <f t="shared" si="26"/>
        <v>5.7339449541284398E-3</v>
      </c>
      <c r="L235" s="734">
        <f t="shared" si="25"/>
        <v>24.549598623853207</v>
      </c>
      <c r="M235" s="151">
        <f t="shared" si="21"/>
        <v>5.4009116972477056</v>
      </c>
      <c r="N235" s="151">
        <v>10.179038422852544</v>
      </c>
      <c r="O235" s="808">
        <v>1.2084345560232512</v>
      </c>
      <c r="P235" s="374">
        <f t="shared" si="22"/>
        <v>0.13620422833600232</v>
      </c>
    </row>
    <row r="236" spans="1:16" x14ac:dyDescent="0.3">
      <c r="A236" s="158">
        <v>153</v>
      </c>
      <c r="B236" s="321" t="s">
        <v>2026</v>
      </c>
      <c r="C236" s="146">
        <v>654.13</v>
      </c>
      <c r="D236" s="159"/>
      <c r="E236" s="159"/>
      <c r="F236" s="788">
        <f t="shared" si="23"/>
        <v>654.13</v>
      </c>
      <c r="G236" s="726">
        <v>12</v>
      </c>
      <c r="H236" s="146"/>
      <c r="I236" s="146"/>
      <c r="J236" s="146">
        <f t="shared" si="24"/>
        <v>12</v>
      </c>
      <c r="K236" s="784">
        <f t="shared" si="26"/>
        <v>6.255212677231026E-3</v>
      </c>
      <c r="L236" s="734">
        <f t="shared" si="25"/>
        <v>26.781380316930775</v>
      </c>
      <c r="M236" s="151">
        <f t="shared" si="21"/>
        <v>5.8919036697247709</v>
      </c>
      <c r="N236" s="151">
        <v>11.104405552202774</v>
      </c>
      <c r="O236" s="808">
        <v>1.3182922429344557</v>
      </c>
      <c r="P236" s="374">
        <f t="shared" si="22"/>
        <v>6.8940396835174625E-2</v>
      </c>
    </row>
    <row r="237" spans="1:16" x14ac:dyDescent="0.3">
      <c r="A237" s="152">
        <v>154</v>
      </c>
      <c r="B237" s="321" t="s">
        <v>2027</v>
      </c>
      <c r="C237" s="146">
        <v>598.02</v>
      </c>
      <c r="D237" s="159"/>
      <c r="E237" s="159">
        <v>44.6</v>
      </c>
      <c r="F237" s="788">
        <f t="shared" si="23"/>
        <v>642.62</v>
      </c>
      <c r="G237" s="726">
        <v>20</v>
      </c>
      <c r="H237" s="146"/>
      <c r="I237" s="146">
        <v>2</v>
      </c>
      <c r="J237" s="146">
        <f t="shared" si="24"/>
        <v>22</v>
      </c>
      <c r="K237" s="784">
        <f t="shared" si="26"/>
        <v>1.146788990825688E-2</v>
      </c>
      <c r="L237" s="734">
        <f t="shared" si="25"/>
        <v>49.099197247706414</v>
      </c>
      <c r="M237" s="151">
        <f t="shared" si="21"/>
        <v>10.801823394495411</v>
      </c>
      <c r="N237" s="151">
        <v>20.358076845705089</v>
      </c>
      <c r="O237" s="808">
        <v>2.4168691120465025</v>
      </c>
      <c r="P237" s="374">
        <f t="shared" si="22"/>
        <v>0.12865451837781802</v>
      </c>
    </row>
    <row r="238" spans="1:16" x14ac:dyDescent="0.3">
      <c r="A238" s="158">
        <v>155</v>
      </c>
      <c r="B238" s="321" t="s">
        <v>2028</v>
      </c>
      <c r="C238" s="146">
        <v>278.7</v>
      </c>
      <c r="D238" s="159"/>
      <c r="E238" s="159"/>
      <c r="F238" s="788">
        <f t="shared" si="23"/>
        <v>278.7</v>
      </c>
      <c r="G238" s="726">
        <v>9</v>
      </c>
      <c r="H238" s="146"/>
      <c r="I238" s="146"/>
      <c r="J238" s="146">
        <f t="shared" si="24"/>
        <v>9</v>
      </c>
      <c r="K238" s="784">
        <f t="shared" si="26"/>
        <v>4.6914095079232691E-3</v>
      </c>
      <c r="L238" s="734">
        <f t="shared" si="25"/>
        <v>20.086035237698081</v>
      </c>
      <c r="M238" s="151">
        <f t="shared" si="21"/>
        <v>4.4189277522935777</v>
      </c>
      <c r="N238" s="151">
        <v>8.3283041641520814</v>
      </c>
      <c r="O238" s="808">
        <v>0.98871918220084176</v>
      </c>
      <c r="P238" s="374">
        <f t="shared" si="22"/>
        <v>0.1213562480672572</v>
      </c>
    </row>
    <row r="239" spans="1:16" x14ac:dyDescent="0.3">
      <c r="A239" s="158">
        <v>156</v>
      </c>
      <c r="B239" s="321" t="s">
        <v>2029</v>
      </c>
      <c r="C239" s="146">
        <v>3583.55</v>
      </c>
      <c r="D239" s="159"/>
      <c r="E239" s="159"/>
      <c r="F239" s="788">
        <f t="shared" si="23"/>
        <v>3583.55</v>
      </c>
      <c r="G239" s="726">
        <v>59</v>
      </c>
      <c r="H239" s="146"/>
      <c r="I239" s="146"/>
      <c r="J239" s="146">
        <f t="shared" si="24"/>
        <v>59</v>
      </c>
      <c r="K239" s="784">
        <f t="shared" si="26"/>
        <v>3.0754795663052541E-2</v>
      </c>
      <c r="L239" s="734">
        <f t="shared" si="25"/>
        <v>131.67511989157629</v>
      </c>
      <c r="M239" s="151">
        <f t="shared" si="21"/>
        <v>28.968526376146784</v>
      </c>
      <c r="N239" s="151">
        <v>54.596660631663646</v>
      </c>
      <c r="O239" s="808">
        <v>6.4816035277610737</v>
      </c>
      <c r="P239" s="374">
        <f t="shared" si="22"/>
        <v>6.1872140873476804E-2</v>
      </c>
    </row>
    <row r="240" spans="1:16" x14ac:dyDescent="0.3">
      <c r="A240" s="152">
        <v>157</v>
      </c>
      <c r="B240" s="321" t="s">
        <v>2030</v>
      </c>
      <c r="C240" s="146">
        <v>486.9</v>
      </c>
      <c r="D240" s="159"/>
      <c r="E240" s="159">
        <v>26.6</v>
      </c>
      <c r="F240" s="788">
        <f t="shared" si="23"/>
        <v>513.5</v>
      </c>
      <c r="G240" s="726">
        <v>16</v>
      </c>
      <c r="H240" s="146"/>
      <c r="I240" s="146">
        <v>1</v>
      </c>
      <c r="J240" s="146">
        <f t="shared" si="24"/>
        <v>17</v>
      </c>
      <c r="K240" s="784">
        <f t="shared" si="26"/>
        <v>8.8615512927439528E-3</v>
      </c>
      <c r="L240" s="734">
        <f t="shared" si="25"/>
        <v>37.940288782318596</v>
      </c>
      <c r="M240" s="151">
        <f t="shared" si="21"/>
        <v>8.3468635321100919</v>
      </c>
      <c r="N240" s="151">
        <v>15.731241198953931</v>
      </c>
      <c r="O240" s="808">
        <v>1.8675806774904791</v>
      </c>
      <c r="P240" s="374">
        <f t="shared" si="22"/>
        <v>0.12441280270861363</v>
      </c>
    </row>
    <row r="241" spans="1:16" x14ac:dyDescent="0.3">
      <c r="A241" s="158">
        <v>158</v>
      </c>
      <c r="B241" s="321" t="s">
        <v>2031</v>
      </c>
      <c r="C241" s="146">
        <v>420.4</v>
      </c>
      <c r="D241" s="159"/>
      <c r="E241" s="159"/>
      <c r="F241" s="788">
        <f t="shared" si="23"/>
        <v>420.4</v>
      </c>
      <c r="G241" s="726">
        <v>12</v>
      </c>
      <c r="H241" s="146"/>
      <c r="I241" s="146"/>
      <c r="J241" s="146">
        <f t="shared" si="24"/>
        <v>12</v>
      </c>
      <c r="K241" s="784">
        <f t="shared" si="26"/>
        <v>6.255212677231026E-3</v>
      </c>
      <c r="L241" s="734">
        <f t="shared" si="25"/>
        <v>26.781380316930775</v>
      </c>
      <c r="M241" s="151">
        <f t="shared" si="21"/>
        <v>5.8919036697247709</v>
      </c>
      <c r="N241" s="151">
        <v>11.104405552202774</v>
      </c>
      <c r="O241" s="808">
        <v>1.3182922429344557</v>
      </c>
      <c r="P241" s="374">
        <f t="shared" si="22"/>
        <v>0.1072692240290028</v>
      </c>
    </row>
    <row r="242" spans="1:16" x14ac:dyDescent="0.3">
      <c r="A242" s="158">
        <v>159</v>
      </c>
      <c r="B242" s="321" t="s">
        <v>2032</v>
      </c>
      <c r="C242" s="146">
        <v>313.2</v>
      </c>
      <c r="D242" s="159"/>
      <c r="E242" s="159">
        <v>31</v>
      </c>
      <c r="F242" s="788">
        <f t="shared" si="23"/>
        <v>344.2</v>
      </c>
      <c r="G242" s="726">
        <v>11</v>
      </c>
      <c r="H242" s="146"/>
      <c r="I242" s="146">
        <v>1</v>
      </c>
      <c r="J242" s="146">
        <f t="shared" si="24"/>
        <v>12</v>
      </c>
      <c r="K242" s="784">
        <f t="shared" si="26"/>
        <v>6.255212677231026E-3</v>
      </c>
      <c r="L242" s="734">
        <f t="shared" si="25"/>
        <v>26.781380316930775</v>
      </c>
      <c r="M242" s="151">
        <f t="shared" si="21"/>
        <v>5.8919036697247709</v>
      </c>
      <c r="N242" s="151">
        <v>11.104405552202774</v>
      </c>
      <c r="O242" s="808">
        <v>1.3182922429344557</v>
      </c>
      <c r="P242" s="374">
        <f t="shared" si="22"/>
        <v>0.13101679773908417</v>
      </c>
    </row>
    <row r="243" spans="1:16" x14ac:dyDescent="0.3">
      <c r="A243" s="152">
        <v>160</v>
      </c>
      <c r="B243" s="321" t="s">
        <v>2033</v>
      </c>
      <c r="C243" s="146">
        <v>350</v>
      </c>
      <c r="D243" s="159">
        <v>24.5</v>
      </c>
      <c r="E243" s="159">
        <v>63.2</v>
      </c>
      <c r="F243" s="788">
        <f t="shared" si="23"/>
        <v>437.7</v>
      </c>
      <c r="G243" s="726">
        <v>11</v>
      </c>
      <c r="H243" s="146">
        <v>1</v>
      </c>
      <c r="I243" s="146">
        <v>1</v>
      </c>
      <c r="J243" s="146">
        <f t="shared" si="24"/>
        <v>13</v>
      </c>
      <c r="K243" s="784">
        <f t="shared" si="26"/>
        <v>6.7764804003336114E-3</v>
      </c>
      <c r="L243" s="734">
        <f t="shared" si="25"/>
        <v>29.01316201000834</v>
      </c>
      <c r="M243" s="151">
        <f t="shared" si="21"/>
        <v>6.3828956422018353</v>
      </c>
      <c r="N243" s="151">
        <v>12.029772681553007</v>
      </c>
      <c r="O243" s="808">
        <v>1.4281499298456604</v>
      </c>
      <c r="P243" s="374">
        <f t="shared" si="22"/>
        <v>0.11161521650356146</v>
      </c>
    </row>
    <row r="244" spans="1:16" ht="14.5" x14ac:dyDescent="0.35">
      <c r="A244" s="158">
        <v>161</v>
      </c>
      <c r="B244" s="329" t="s">
        <v>2034</v>
      </c>
      <c r="C244" s="146">
        <v>483.54</v>
      </c>
      <c r="D244" s="159">
        <v>72.2</v>
      </c>
      <c r="E244" s="159"/>
      <c r="F244" s="788">
        <f t="shared" si="23"/>
        <v>555.74</v>
      </c>
      <c r="G244" s="726">
        <v>13</v>
      </c>
      <c r="H244" s="146">
        <v>1</v>
      </c>
      <c r="I244" s="146"/>
      <c r="J244" s="146">
        <f t="shared" si="24"/>
        <v>14</v>
      </c>
      <c r="K244" s="784">
        <f t="shared" si="26"/>
        <v>7.2977481234361968E-3</v>
      </c>
      <c r="L244" s="734">
        <f t="shared" si="25"/>
        <v>31.244943703085902</v>
      </c>
      <c r="M244" s="151">
        <f t="shared" ref="M244:M306" si="27">L244*0.22</f>
        <v>6.8738876146788987</v>
      </c>
      <c r="N244" s="151">
        <v>12.955139810903237</v>
      </c>
      <c r="O244" s="808">
        <v>1.538007616756865</v>
      </c>
      <c r="P244" s="374">
        <f t="shared" si="22"/>
        <v>9.4670131258187115E-2</v>
      </c>
    </row>
    <row r="245" spans="1:16" x14ac:dyDescent="0.3">
      <c r="A245" s="158">
        <v>162</v>
      </c>
      <c r="B245" s="321" t="s">
        <v>2035</v>
      </c>
      <c r="C245" s="146">
        <v>381.8</v>
      </c>
      <c r="D245" s="159"/>
      <c r="E245" s="159">
        <v>14.8</v>
      </c>
      <c r="F245" s="788">
        <f t="shared" si="23"/>
        <v>396.6</v>
      </c>
      <c r="G245" s="726">
        <v>11</v>
      </c>
      <c r="H245" s="146"/>
      <c r="I245" s="146">
        <v>1</v>
      </c>
      <c r="J245" s="146">
        <f t="shared" si="24"/>
        <v>12</v>
      </c>
      <c r="K245" s="784">
        <f t="shared" si="26"/>
        <v>6.255212677231026E-3</v>
      </c>
      <c r="L245" s="734">
        <f t="shared" si="25"/>
        <v>26.781380316930775</v>
      </c>
      <c r="M245" s="151">
        <f t="shared" si="27"/>
        <v>5.8919036697247709</v>
      </c>
      <c r="N245" s="151">
        <v>11.104405552202774</v>
      </c>
      <c r="O245" s="808">
        <v>1.3182922429344557</v>
      </c>
      <c r="P245" s="374">
        <f t="shared" si="22"/>
        <v>0.11370645935903372</v>
      </c>
    </row>
    <row r="246" spans="1:16" x14ac:dyDescent="0.3">
      <c r="A246" s="152">
        <v>163</v>
      </c>
      <c r="B246" s="321" t="s">
        <v>2036</v>
      </c>
      <c r="C246" s="146">
        <v>709.28</v>
      </c>
      <c r="D246" s="159"/>
      <c r="E246" s="159">
        <v>22.5</v>
      </c>
      <c r="F246" s="788">
        <f t="shared" si="23"/>
        <v>731.78</v>
      </c>
      <c r="G246" s="726">
        <v>21</v>
      </c>
      <c r="H246" s="146"/>
      <c r="I246" s="146">
        <v>1</v>
      </c>
      <c r="J246" s="146">
        <f t="shared" si="24"/>
        <v>22</v>
      </c>
      <c r="K246" s="784">
        <f t="shared" si="26"/>
        <v>1.146788990825688E-2</v>
      </c>
      <c r="L246" s="734">
        <f t="shared" si="25"/>
        <v>49.099197247706414</v>
      </c>
      <c r="M246" s="151">
        <f t="shared" si="27"/>
        <v>10.801823394495411</v>
      </c>
      <c r="N246" s="151">
        <v>20.358076845705089</v>
      </c>
      <c r="O246" s="808">
        <v>2.4168691120465025</v>
      </c>
      <c r="P246" s="374">
        <f t="shared" si="22"/>
        <v>0.1129792650796051</v>
      </c>
    </row>
    <row r="247" spans="1:16" x14ac:dyDescent="0.3">
      <c r="A247" s="158">
        <v>164</v>
      </c>
      <c r="B247" s="321" t="s">
        <v>2037</v>
      </c>
      <c r="C247" s="146">
        <v>185.4</v>
      </c>
      <c r="D247" s="159"/>
      <c r="E247" s="159"/>
      <c r="F247" s="788">
        <f t="shared" si="23"/>
        <v>185.4</v>
      </c>
      <c r="G247" s="726">
        <v>6</v>
      </c>
      <c r="H247" s="146"/>
      <c r="I247" s="146"/>
      <c r="J247" s="146">
        <f t="shared" si="24"/>
        <v>6</v>
      </c>
      <c r="K247" s="784">
        <f t="shared" si="26"/>
        <v>3.127606338615513E-3</v>
      </c>
      <c r="L247" s="734">
        <f t="shared" si="25"/>
        <v>13.390690158465388</v>
      </c>
      <c r="M247" s="151">
        <f t="shared" si="27"/>
        <v>2.9459518348623854</v>
      </c>
      <c r="N247" s="151">
        <v>5.552202776101387</v>
      </c>
      <c r="O247" s="808">
        <v>0.65914612146722784</v>
      </c>
      <c r="P247" s="374">
        <f t="shared" si="22"/>
        <v>0.12161807384518007</v>
      </c>
    </row>
    <row r="248" spans="1:16" x14ac:dyDescent="0.3">
      <c r="A248" s="158">
        <v>165</v>
      </c>
      <c r="B248" s="321" t="s">
        <v>2038</v>
      </c>
      <c r="C248" s="146">
        <v>478.6</v>
      </c>
      <c r="D248" s="159"/>
      <c r="E248" s="159"/>
      <c r="F248" s="788">
        <f t="shared" si="23"/>
        <v>478.6</v>
      </c>
      <c r="G248" s="726">
        <v>15</v>
      </c>
      <c r="H248" s="146"/>
      <c r="I248" s="146"/>
      <c r="J248" s="146">
        <f t="shared" si="24"/>
        <v>15</v>
      </c>
      <c r="K248" s="784">
        <f t="shared" si="26"/>
        <v>7.8190158465387821E-3</v>
      </c>
      <c r="L248" s="734">
        <f t="shared" si="25"/>
        <v>33.476725396163467</v>
      </c>
      <c r="M248" s="151">
        <f t="shared" si="27"/>
        <v>7.3648795871559622</v>
      </c>
      <c r="N248" s="151">
        <v>13.88050694025347</v>
      </c>
      <c r="O248" s="808">
        <v>1.6478653036680697</v>
      </c>
      <c r="P248" s="374">
        <f t="shared" si="22"/>
        <v>0.11778098041629954</v>
      </c>
    </row>
    <row r="249" spans="1:16" x14ac:dyDescent="0.3">
      <c r="A249" s="152">
        <v>166</v>
      </c>
      <c r="B249" s="321" t="s">
        <v>2039</v>
      </c>
      <c r="C249" s="146">
        <v>496.38</v>
      </c>
      <c r="D249" s="159"/>
      <c r="E249" s="159"/>
      <c r="F249" s="788">
        <f t="shared" si="23"/>
        <v>496.38</v>
      </c>
      <c r="G249" s="726">
        <v>9</v>
      </c>
      <c r="H249" s="146"/>
      <c r="I249" s="146"/>
      <c r="J249" s="146">
        <f t="shared" si="24"/>
        <v>9</v>
      </c>
      <c r="K249" s="784">
        <f t="shared" si="26"/>
        <v>4.6914095079232691E-3</v>
      </c>
      <c r="L249" s="734">
        <f t="shared" si="25"/>
        <v>20.086035237698081</v>
      </c>
      <c r="M249" s="151">
        <f t="shared" si="27"/>
        <v>4.4189277522935777</v>
      </c>
      <c r="N249" s="151">
        <v>8.3283041641520814</v>
      </c>
      <c r="O249" s="808">
        <v>0.98871918220084176</v>
      </c>
      <c r="P249" s="374">
        <f t="shared" si="22"/>
        <v>6.8137286627874979E-2</v>
      </c>
    </row>
    <row r="250" spans="1:16" x14ac:dyDescent="0.3">
      <c r="A250" s="158">
        <v>167</v>
      </c>
      <c r="B250" s="321" t="s">
        <v>2040</v>
      </c>
      <c r="C250" s="146">
        <v>182.3</v>
      </c>
      <c r="D250" s="159"/>
      <c r="E250" s="159">
        <v>78.5</v>
      </c>
      <c r="F250" s="788">
        <f t="shared" ref="F250:F313" si="28">C250+D250+E250</f>
        <v>260.8</v>
      </c>
      <c r="G250" s="726">
        <v>7</v>
      </c>
      <c r="H250" s="146"/>
      <c r="I250" s="146">
        <v>1</v>
      </c>
      <c r="J250" s="146">
        <f t="shared" ref="J250:J313" si="29">G250+H250+I250</f>
        <v>8</v>
      </c>
      <c r="K250" s="784">
        <f t="shared" si="26"/>
        <v>4.1701417848206837E-3</v>
      </c>
      <c r="L250" s="734">
        <f t="shared" si="25"/>
        <v>17.854253544620516</v>
      </c>
      <c r="M250" s="151">
        <f t="shared" si="27"/>
        <v>3.9279357798165133</v>
      </c>
      <c r="N250" s="151">
        <v>7.4029370348018499</v>
      </c>
      <c r="O250" s="808">
        <v>0.8788614952896372</v>
      </c>
      <c r="P250" s="374">
        <f t="shared" si="22"/>
        <v>0.11527602704957253</v>
      </c>
    </row>
    <row r="251" spans="1:16" x14ac:dyDescent="0.3">
      <c r="A251" s="158">
        <v>168</v>
      </c>
      <c r="B251" s="321" t="s">
        <v>2041</v>
      </c>
      <c r="C251" s="146">
        <v>282.8</v>
      </c>
      <c r="D251" s="159"/>
      <c r="E251" s="159"/>
      <c r="F251" s="788">
        <f t="shared" si="28"/>
        <v>282.8</v>
      </c>
      <c r="G251" s="726">
        <v>6</v>
      </c>
      <c r="H251" s="146"/>
      <c r="I251" s="146"/>
      <c r="J251" s="146">
        <f t="shared" si="29"/>
        <v>6</v>
      </c>
      <c r="K251" s="784">
        <f t="shared" si="26"/>
        <v>3.127606338615513E-3</v>
      </c>
      <c r="L251" s="734">
        <f t="shared" si="25"/>
        <v>13.390690158465388</v>
      </c>
      <c r="M251" s="151">
        <f t="shared" si="27"/>
        <v>2.9459518348623854</v>
      </c>
      <c r="N251" s="151">
        <v>5.552202776101387</v>
      </c>
      <c r="O251" s="808">
        <v>0.65914612146722784</v>
      </c>
      <c r="P251" s="374">
        <f t="shared" si="22"/>
        <v>7.9731226629760912E-2</v>
      </c>
    </row>
    <row r="252" spans="1:16" x14ac:dyDescent="0.3">
      <c r="A252" s="152">
        <v>169</v>
      </c>
      <c r="B252" s="321" t="s">
        <v>2042</v>
      </c>
      <c r="C252" s="146">
        <v>227.3</v>
      </c>
      <c r="D252" s="159"/>
      <c r="E252" s="159"/>
      <c r="F252" s="788">
        <f t="shared" si="28"/>
        <v>227.3</v>
      </c>
      <c r="G252" s="726">
        <v>5</v>
      </c>
      <c r="H252" s="146"/>
      <c r="I252" s="146"/>
      <c r="J252" s="146">
        <f t="shared" si="29"/>
        <v>5</v>
      </c>
      <c r="K252" s="784">
        <f t="shared" si="26"/>
        <v>2.6063386155129272E-3</v>
      </c>
      <c r="L252" s="734">
        <f t="shared" si="25"/>
        <v>11.158908465387821</v>
      </c>
      <c r="M252" s="151">
        <f t="shared" si="27"/>
        <v>2.4549598623853206</v>
      </c>
      <c r="N252" s="151">
        <v>4.6268356467511564</v>
      </c>
      <c r="O252" s="808">
        <v>0.54928843455602316</v>
      </c>
      <c r="P252" s="374">
        <f t="shared" si="22"/>
        <v>8.2666046674352484E-2</v>
      </c>
    </row>
    <row r="253" spans="1:16" x14ac:dyDescent="0.3">
      <c r="A253" s="158">
        <v>170</v>
      </c>
      <c r="B253" s="321" t="s">
        <v>2043</v>
      </c>
      <c r="C253" s="146">
        <v>7849.73</v>
      </c>
      <c r="D253" s="159"/>
      <c r="E253" s="159"/>
      <c r="F253" s="788">
        <f t="shared" si="28"/>
        <v>7849.73</v>
      </c>
      <c r="G253" s="726">
        <v>192</v>
      </c>
      <c r="H253" s="146"/>
      <c r="I253" s="146"/>
      <c r="J253" s="146">
        <f t="shared" si="29"/>
        <v>192</v>
      </c>
      <c r="K253" s="784">
        <f t="shared" si="26"/>
        <v>0.10008340283569642</v>
      </c>
      <c r="L253" s="734">
        <f t="shared" si="25"/>
        <v>428.50208507089241</v>
      </c>
      <c r="M253" s="151">
        <f t="shared" si="27"/>
        <v>94.270458715596334</v>
      </c>
      <c r="N253" s="151">
        <v>177.67048883524438</v>
      </c>
      <c r="O253" s="808">
        <v>21.092675886951291</v>
      </c>
      <c r="P253" s="374">
        <f t="shared" si="22"/>
        <v>9.1918538409433759E-2</v>
      </c>
    </row>
    <row r="254" spans="1:16" x14ac:dyDescent="0.3">
      <c r="A254" s="158">
        <v>171</v>
      </c>
      <c r="B254" s="321" t="s">
        <v>2044</v>
      </c>
      <c r="C254" s="146">
        <v>388.5</v>
      </c>
      <c r="D254" s="159">
        <v>24.1</v>
      </c>
      <c r="E254" s="159">
        <v>41.6</v>
      </c>
      <c r="F254" s="788">
        <f t="shared" si="28"/>
        <v>454.20000000000005</v>
      </c>
      <c r="G254" s="726">
        <v>13</v>
      </c>
      <c r="H254" s="146">
        <v>1</v>
      </c>
      <c r="I254" s="146">
        <v>1</v>
      </c>
      <c r="J254" s="146">
        <f t="shared" si="29"/>
        <v>15</v>
      </c>
      <c r="K254" s="784">
        <f t="shared" si="26"/>
        <v>7.8190158465387821E-3</v>
      </c>
      <c r="L254" s="734">
        <f t="shared" si="25"/>
        <v>33.476725396163467</v>
      </c>
      <c r="M254" s="151">
        <f t="shared" si="27"/>
        <v>7.3648795871559622</v>
      </c>
      <c r="N254" s="151">
        <v>13.88050694025347</v>
      </c>
      <c r="O254" s="808">
        <v>1.6478653036680697</v>
      </c>
      <c r="P254" s="374">
        <f t="shared" ref="P254:P317" si="30">(O254+N254+M254+L254)/F254</f>
        <v>0.12410827218679207</v>
      </c>
    </row>
    <row r="255" spans="1:16" x14ac:dyDescent="0.3">
      <c r="A255" s="152">
        <v>172</v>
      </c>
      <c r="B255" s="321" t="s">
        <v>2045</v>
      </c>
      <c r="C255" s="146">
        <v>380</v>
      </c>
      <c r="D255" s="159">
        <v>28.6</v>
      </c>
      <c r="E255" s="159">
        <v>85.3</v>
      </c>
      <c r="F255" s="788">
        <f t="shared" si="28"/>
        <v>493.90000000000003</v>
      </c>
      <c r="G255" s="726">
        <v>13</v>
      </c>
      <c r="H255" s="146">
        <v>1</v>
      </c>
      <c r="I255" s="146">
        <v>1</v>
      </c>
      <c r="J255" s="146">
        <f t="shared" si="29"/>
        <v>15</v>
      </c>
      <c r="K255" s="784">
        <f t="shared" si="26"/>
        <v>7.8190158465387821E-3</v>
      </c>
      <c r="L255" s="734">
        <f t="shared" si="25"/>
        <v>33.476725396163467</v>
      </c>
      <c r="M255" s="151">
        <f t="shared" si="27"/>
        <v>7.3648795871559622</v>
      </c>
      <c r="N255" s="151">
        <v>13.88050694025347</v>
      </c>
      <c r="O255" s="808">
        <v>1.6478653036680697</v>
      </c>
      <c r="P255" s="374">
        <f t="shared" si="30"/>
        <v>0.11413236936068225</v>
      </c>
    </row>
    <row r="256" spans="1:16" x14ac:dyDescent="0.3">
      <c r="A256" s="158">
        <v>173</v>
      </c>
      <c r="B256" s="321" t="s">
        <v>2046</v>
      </c>
      <c r="C256" s="146">
        <v>580.32000000000005</v>
      </c>
      <c r="D256" s="159"/>
      <c r="E256" s="159">
        <v>118.5</v>
      </c>
      <c r="F256" s="788">
        <f t="shared" si="28"/>
        <v>698.82</v>
      </c>
      <c r="G256" s="726">
        <v>16</v>
      </c>
      <c r="H256" s="146"/>
      <c r="I256" s="146">
        <v>2</v>
      </c>
      <c r="J256" s="146">
        <f t="shared" si="29"/>
        <v>18</v>
      </c>
      <c r="K256" s="784">
        <f t="shared" si="26"/>
        <v>9.3828190158465382E-3</v>
      </c>
      <c r="L256" s="734">
        <f t="shared" si="25"/>
        <v>40.172070475396161</v>
      </c>
      <c r="M256" s="151">
        <f t="shared" si="27"/>
        <v>8.8378555045871554</v>
      </c>
      <c r="N256" s="151">
        <v>16.656608328304163</v>
      </c>
      <c r="O256" s="808">
        <v>1.9774383644016835</v>
      </c>
      <c r="P256" s="374">
        <f t="shared" si="30"/>
        <v>9.6797419468087856E-2</v>
      </c>
    </row>
    <row r="257" spans="1:16" x14ac:dyDescent="0.3">
      <c r="A257" s="158">
        <v>174</v>
      </c>
      <c r="B257" s="321" t="s">
        <v>2047</v>
      </c>
      <c r="C257" s="146">
        <v>478.62</v>
      </c>
      <c r="D257" s="159">
        <v>27.8</v>
      </c>
      <c r="E257" s="159">
        <v>53.1</v>
      </c>
      <c r="F257" s="788">
        <f t="shared" si="28"/>
        <v>559.52</v>
      </c>
      <c r="G257" s="726">
        <v>15</v>
      </c>
      <c r="H257" s="146">
        <v>1</v>
      </c>
      <c r="I257" s="146">
        <v>1</v>
      </c>
      <c r="J257" s="146">
        <f t="shared" si="29"/>
        <v>17</v>
      </c>
      <c r="K257" s="784">
        <f t="shared" si="26"/>
        <v>8.8615512927439528E-3</v>
      </c>
      <c r="L257" s="734">
        <f t="shared" si="25"/>
        <v>37.940288782318596</v>
      </c>
      <c r="M257" s="151">
        <f t="shared" si="27"/>
        <v>8.3468635321100919</v>
      </c>
      <c r="N257" s="151">
        <v>15.731241198953931</v>
      </c>
      <c r="O257" s="808">
        <v>1.8675806774904791</v>
      </c>
      <c r="P257" s="374">
        <f t="shared" si="30"/>
        <v>0.11417996531111149</v>
      </c>
    </row>
    <row r="258" spans="1:16" x14ac:dyDescent="0.3">
      <c r="A258" s="152">
        <v>175</v>
      </c>
      <c r="B258" s="321" t="s">
        <v>2048</v>
      </c>
      <c r="C258" s="146">
        <v>781.2</v>
      </c>
      <c r="D258" s="159">
        <v>176.8</v>
      </c>
      <c r="E258" s="159"/>
      <c r="F258" s="788">
        <f t="shared" si="28"/>
        <v>958</v>
      </c>
      <c r="G258" s="726">
        <v>19</v>
      </c>
      <c r="H258" s="146">
        <v>1</v>
      </c>
      <c r="I258" s="146"/>
      <c r="J258" s="146">
        <f t="shared" si="29"/>
        <v>20</v>
      </c>
      <c r="K258" s="784">
        <f t="shared" si="26"/>
        <v>1.0425354462051709E-2</v>
      </c>
      <c r="L258" s="734">
        <f t="shared" si="25"/>
        <v>44.635633861551284</v>
      </c>
      <c r="M258" s="151">
        <f t="shared" si="27"/>
        <v>9.8198394495412824</v>
      </c>
      <c r="N258" s="151">
        <v>18.507342587004626</v>
      </c>
      <c r="O258" s="808">
        <v>2.1971537382240927</v>
      </c>
      <c r="P258" s="374">
        <f t="shared" si="30"/>
        <v>7.8455083127684011E-2</v>
      </c>
    </row>
    <row r="259" spans="1:16" x14ac:dyDescent="0.3">
      <c r="A259" s="158">
        <v>176</v>
      </c>
      <c r="B259" s="321" t="s">
        <v>2049</v>
      </c>
      <c r="C259" s="146">
        <v>676.2</v>
      </c>
      <c r="D259" s="159">
        <v>23.8</v>
      </c>
      <c r="E259" s="159"/>
      <c r="F259" s="788">
        <f t="shared" si="28"/>
        <v>700</v>
      </c>
      <c r="G259" s="726">
        <v>22</v>
      </c>
      <c r="H259" s="146">
        <v>1</v>
      </c>
      <c r="I259" s="146"/>
      <c r="J259" s="146">
        <f t="shared" si="29"/>
        <v>23</v>
      </c>
      <c r="K259" s="784">
        <f t="shared" si="26"/>
        <v>1.1989157631359465E-2</v>
      </c>
      <c r="L259" s="734">
        <f t="shared" si="25"/>
        <v>51.330978940783979</v>
      </c>
      <c r="M259" s="151">
        <f t="shared" si="27"/>
        <v>11.292815366972475</v>
      </c>
      <c r="N259" s="151">
        <v>21.283443975055317</v>
      </c>
      <c r="O259" s="808">
        <v>2.5267267989577071</v>
      </c>
      <c r="P259" s="374">
        <f t="shared" si="30"/>
        <v>0.12347709297395641</v>
      </c>
    </row>
    <row r="260" spans="1:16" x14ac:dyDescent="0.3">
      <c r="A260" s="158">
        <v>177</v>
      </c>
      <c r="B260" s="321" t="s">
        <v>2050</v>
      </c>
      <c r="C260" s="146">
        <v>209.86</v>
      </c>
      <c r="D260" s="159"/>
      <c r="E260" s="159"/>
      <c r="F260" s="788">
        <f t="shared" si="28"/>
        <v>209.86</v>
      </c>
      <c r="G260" s="726">
        <v>6</v>
      </c>
      <c r="H260" s="146"/>
      <c r="I260" s="146"/>
      <c r="J260" s="146">
        <f t="shared" si="29"/>
        <v>6</v>
      </c>
      <c r="K260" s="784">
        <f t="shared" si="26"/>
        <v>3.127606338615513E-3</v>
      </c>
      <c r="L260" s="734">
        <f t="shared" si="25"/>
        <v>13.390690158465388</v>
      </c>
      <c r="M260" s="151">
        <f t="shared" si="27"/>
        <v>2.9459518348623854</v>
      </c>
      <c r="N260" s="151">
        <v>5.552202776101387</v>
      </c>
      <c r="O260" s="808">
        <v>0.65914612146722784</v>
      </c>
      <c r="P260" s="374">
        <f t="shared" si="30"/>
        <v>0.10744301387065847</v>
      </c>
    </row>
    <row r="261" spans="1:16" x14ac:dyDescent="0.3">
      <c r="A261" s="152">
        <v>178</v>
      </c>
      <c r="B261" s="321" t="s">
        <v>2051</v>
      </c>
      <c r="C261" s="146">
        <v>577.53</v>
      </c>
      <c r="D261" s="159"/>
      <c r="E261" s="159"/>
      <c r="F261" s="788">
        <f t="shared" si="28"/>
        <v>577.53</v>
      </c>
      <c r="G261" s="726">
        <v>18</v>
      </c>
      <c r="H261" s="146"/>
      <c r="I261" s="146"/>
      <c r="J261" s="146">
        <f t="shared" si="29"/>
        <v>18</v>
      </c>
      <c r="K261" s="784">
        <f t="shared" si="26"/>
        <v>9.3828190158465382E-3</v>
      </c>
      <c r="L261" s="734">
        <f t="shared" si="25"/>
        <v>40.172070475396161</v>
      </c>
      <c r="M261" s="151">
        <f t="shared" si="27"/>
        <v>8.8378555045871554</v>
      </c>
      <c r="N261" s="151">
        <v>16.656608328304163</v>
      </c>
      <c r="O261" s="808">
        <v>1.9774383644016835</v>
      </c>
      <c r="P261" s="374">
        <f t="shared" si="30"/>
        <v>0.11712633572747591</v>
      </c>
    </row>
    <row r="262" spans="1:16" x14ac:dyDescent="0.3">
      <c r="A262" s="158">
        <v>179</v>
      </c>
      <c r="B262" s="321" t="s">
        <v>2052</v>
      </c>
      <c r="C262" s="146">
        <v>265.16000000000003</v>
      </c>
      <c r="D262" s="159"/>
      <c r="E262" s="159"/>
      <c r="F262" s="788">
        <f t="shared" si="28"/>
        <v>265.16000000000003</v>
      </c>
      <c r="G262" s="726">
        <v>8</v>
      </c>
      <c r="H262" s="146"/>
      <c r="I262" s="146"/>
      <c r="J262" s="146">
        <f t="shared" si="29"/>
        <v>8</v>
      </c>
      <c r="K262" s="784">
        <f t="shared" si="26"/>
        <v>4.1701417848206837E-3</v>
      </c>
      <c r="L262" s="734">
        <f t="shared" si="25"/>
        <v>17.854253544620516</v>
      </c>
      <c r="M262" s="151">
        <f t="shared" si="27"/>
        <v>3.9279357798165133</v>
      </c>
      <c r="N262" s="151">
        <v>7.4029370348018499</v>
      </c>
      <c r="O262" s="808">
        <v>0.8788614952896372</v>
      </c>
      <c r="P262" s="374">
        <f t="shared" si="30"/>
        <v>0.11338055458790358</v>
      </c>
    </row>
    <row r="263" spans="1:16" x14ac:dyDescent="0.3">
      <c r="A263" s="158">
        <v>180</v>
      </c>
      <c r="B263" s="321" t="s">
        <v>2053</v>
      </c>
      <c r="C263" s="146">
        <v>134.88</v>
      </c>
      <c r="D263" s="159"/>
      <c r="E263" s="159"/>
      <c r="F263" s="788">
        <f t="shared" si="28"/>
        <v>134.88</v>
      </c>
      <c r="G263" s="726">
        <v>4</v>
      </c>
      <c r="H263" s="146"/>
      <c r="I263" s="146"/>
      <c r="J263" s="146">
        <f t="shared" si="29"/>
        <v>4</v>
      </c>
      <c r="K263" s="784">
        <f t="shared" si="26"/>
        <v>2.0850708924103419E-3</v>
      </c>
      <c r="L263" s="734">
        <f t="shared" ref="L263:L326" si="31">K263*4281.45</f>
        <v>8.9271267723102579</v>
      </c>
      <c r="M263" s="151">
        <f t="shared" si="27"/>
        <v>1.9639678899082567</v>
      </c>
      <c r="N263" s="151">
        <v>3.701468517400925</v>
      </c>
      <c r="O263" s="808">
        <v>0.4394307476448186</v>
      </c>
      <c r="P263" s="374">
        <f t="shared" si="30"/>
        <v>0.11144716731364368</v>
      </c>
    </row>
    <row r="264" spans="1:16" x14ac:dyDescent="0.3">
      <c r="A264" s="152">
        <v>181</v>
      </c>
      <c r="B264" s="321" t="s">
        <v>2054</v>
      </c>
      <c r="C264" s="146">
        <v>383.74</v>
      </c>
      <c r="D264" s="159"/>
      <c r="E264" s="159">
        <v>43.6</v>
      </c>
      <c r="F264" s="788">
        <f t="shared" si="28"/>
        <v>427.34000000000003</v>
      </c>
      <c r="G264" s="726">
        <v>7</v>
      </c>
      <c r="H264" s="146"/>
      <c r="I264" s="146">
        <v>1</v>
      </c>
      <c r="J264" s="146">
        <f t="shared" si="29"/>
        <v>8</v>
      </c>
      <c r="K264" s="784">
        <f t="shared" si="26"/>
        <v>4.1701417848206837E-3</v>
      </c>
      <c r="L264" s="734">
        <f t="shared" si="31"/>
        <v>17.854253544620516</v>
      </c>
      <c r="M264" s="151">
        <f t="shared" si="27"/>
        <v>3.9279357798165133</v>
      </c>
      <c r="N264" s="151">
        <v>7.4029370348018499</v>
      </c>
      <c r="O264" s="808">
        <v>0.8788614952896372</v>
      </c>
      <c r="P264" s="374">
        <f t="shared" si="30"/>
        <v>7.0351448154931703E-2</v>
      </c>
    </row>
    <row r="265" spans="1:16" x14ac:dyDescent="0.3">
      <c r="A265" s="158">
        <v>182</v>
      </c>
      <c r="B265" s="321" t="s">
        <v>2055</v>
      </c>
      <c r="C265" s="146">
        <v>569.4</v>
      </c>
      <c r="D265" s="159"/>
      <c r="E265" s="159">
        <v>33.6</v>
      </c>
      <c r="F265" s="788">
        <f t="shared" si="28"/>
        <v>603</v>
      </c>
      <c r="G265" s="726">
        <v>13</v>
      </c>
      <c r="H265" s="146"/>
      <c r="I265" s="146">
        <v>1</v>
      </c>
      <c r="J265" s="146">
        <f t="shared" si="29"/>
        <v>14</v>
      </c>
      <c r="K265" s="784">
        <f t="shared" si="26"/>
        <v>7.2977481234361968E-3</v>
      </c>
      <c r="L265" s="734">
        <f t="shared" si="31"/>
        <v>31.244943703085902</v>
      </c>
      <c r="M265" s="151">
        <f t="shared" si="27"/>
        <v>6.8738876146788987</v>
      </c>
      <c r="N265" s="151">
        <v>12.955139810903237</v>
      </c>
      <c r="O265" s="808">
        <v>1.538007616756865</v>
      </c>
      <c r="P265" s="374">
        <f t="shared" si="30"/>
        <v>8.7250379345646611E-2</v>
      </c>
    </row>
    <row r="266" spans="1:16" x14ac:dyDescent="0.3">
      <c r="A266" s="158">
        <v>183</v>
      </c>
      <c r="B266" s="321" t="s">
        <v>2056</v>
      </c>
      <c r="C266" s="146">
        <v>340.6</v>
      </c>
      <c r="D266" s="159">
        <v>35.1</v>
      </c>
      <c r="E266" s="159"/>
      <c r="F266" s="788">
        <f t="shared" si="28"/>
        <v>375.70000000000005</v>
      </c>
      <c r="G266" s="726">
        <v>9</v>
      </c>
      <c r="H266" s="146">
        <v>1</v>
      </c>
      <c r="I266" s="146"/>
      <c r="J266" s="146">
        <f t="shared" si="29"/>
        <v>10</v>
      </c>
      <c r="K266" s="784">
        <f t="shared" si="26"/>
        <v>5.2126772310258545E-3</v>
      </c>
      <c r="L266" s="734">
        <f t="shared" si="31"/>
        <v>22.317816930775642</v>
      </c>
      <c r="M266" s="151">
        <f t="shared" si="27"/>
        <v>4.9099197247706412</v>
      </c>
      <c r="N266" s="151">
        <v>9.2536712935023129</v>
      </c>
      <c r="O266" s="808">
        <v>1.0985768691120463</v>
      </c>
      <c r="P266" s="374">
        <f t="shared" si="30"/>
        <v>0.10002657657216033</v>
      </c>
    </row>
    <row r="267" spans="1:16" x14ac:dyDescent="0.3">
      <c r="A267" s="152">
        <v>184</v>
      </c>
      <c r="B267" s="321" t="s">
        <v>2057</v>
      </c>
      <c r="C267" s="146">
        <v>587.91999999999996</v>
      </c>
      <c r="D267" s="159"/>
      <c r="E267" s="159">
        <v>19.7</v>
      </c>
      <c r="F267" s="788">
        <f t="shared" si="28"/>
        <v>607.62</v>
      </c>
      <c r="G267" s="726">
        <v>13</v>
      </c>
      <c r="H267" s="146"/>
      <c r="I267" s="146">
        <v>1</v>
      </c>
      <c r="J267" s="146">
        <f t="shared" si="29"/>
        <v>14</v>
      </c>
      <c r="K267" s="784">
        <f t="shared" si="26"/>
        <v>7.2977481234361968E-3</v>
      </c>
      <c r="L267" s="734">
        <f t="shared" si="31"/>
        <v>31.244943703085902</v>
      </c>
      <c r="M267" s="151">
        <f t="shared" si="27"/>
        <v>6.8738876146788987</v>
      </c>
      <c r="N267" s="151">
        <v>12.955139810903237</v>
      </c>
      <c r="O267" s="808">
        <v>1.538007616756865</v>
      </c>
      <c r="P267" s="374">
        <f t="shared" si="30"/>
        <v>8.6586976639058802E-2</v>
      </c>
    </row>
    <row r="268" spans="1:16" x14ac:dyDescent="0.3">
      <c r="A268" s="158">
        <v>185</v>
      </c>
      <c r="B268" s="321" t="s">
        <v>2058</v>
      </c>
      <c r="C268" s="146">
        <v>368.22</v>
      </c>
      <c r="D268" s="159"/>
      <c r="E268" s="159">
        <v>32.1</v>
      </c>
      <c r="F268" s="788">
        <f t="shared" si="28"/>
        <v>400.32000000000005</v>
      </c>
      <c r="G268" s="726">
        <v>11</v>
      </c>
      <c r="H268" s="146"/>
      <c r="I268" s="146">
        <v>1</v>
      </c>
      <c r="J268" s="146">
        <f t="shared" si="29"/>
        <v>12</v>
      </c>
      <c r="K268" s="784">
        <f t="shared" si="26"/>
        <v>6.255212677231026E-3</v>
      </c>
      <c r="L268" s="734">
        <f t="shared" si="31"/>
        <v>26.781380316930775</v>
      </c>
      <c r="M268" s="151">
        <f t="shared" si="27"/>
        <v>5.8919036697247709</v>
      </c>
      <c r="N268" s="151">
        <v>11.104405552202774</v>
      </c>
      <c r="O268" s="808">
        <v>1.3182922429344557</v>
      </c>
      <c r="P268" s="374">
        <f t="shared" si="30"/>
        <v>0.11264983458681246</v>
      </c>
    </row>
    <row r="269" spans="1:16" x14ac:dyDescent="0.3">
      <c r="A269" s="158">
        <v>186</v>
      </c>
      <c r="B269" s="321" t="s">
        <v>2059</v>
      </c>
      <c r="C269" s="146">
        <v>267.72000000000003</v>
      </c>
      <c r="D269" s="159"/>
      <c r="E269" s="159">
        <v>43.8</v>
      </c>
      <c r="F269" s="788">
        <f t="shared" si="28"/>
        <v>311.52000000000004</v>
      </c>
      <c r="G269" s="726">
        <v>5</v>
      </c>
      <c r="H269" s="146"/>
      <c r="I269" s="146">
        <v>1</v>
      </c>
      <c r="J269" s="146">
        <f t="shared" si="29"/>
        <v>6</v>
      </c>
      <c r="K269" s="784">
        <f t="shared" si="26"/>
        <v>3.127606338615513E-3</v>
      </c>
      <c r="L269" s="734">
        <f t="shared" si="31"/>
        <v>13.390690158465388</v>
      </c>
      <c r="M269" s="151">
        <f t="shared" si="27"/>
        <v>2.9459518348623854</v>
      </c>
      <c r="N269" s="151">
        <v>5.552202776101387</v>
      </c>
      <c r="O269" s="808">
        <v>0.65914612146722784</v>
      </c>
      <c r="P269" s="374">
        <f t="shared" si="30"/>
        <v>7.2380556275347924E-2</v>
      </c>
    </row>
    <row r="270" spans="1:16" x14ac:dyDescent="0.3">
      <c r="A270" s="152">
        <v>187</v>
      </c>
      <c r="B270" s="321" t="s">
        <v>2060</v>
      </c>
      <c r="C270" s="146">
        <v>410.1</v>
      </c>
      <c r="D270" s="159">
        <v>41.6</v>
      </c>
      <c r="E270" s="159"/>
      <c r="F270" s="788">
        <f t="shared" si="28"/>
        <v>451.70000000000005</v>
      </c>
      <c r="G270" s="726">
        <v>11</v>
      </c>
      <c r="H270" s="146">
        <v>1</v>
      </c>
      <c r="I270" s="146"/>
      <c r="J270" s="146">
        <f t="shared" si="29"/>
        <v>12</v>
      </c>
      <c r="K270" s="784">
        <f t="shared" si="26"/>
        <v>6.255212677231026E-3</v>
      </c>
      <c r="L270" s="734">
        <f t="shared" si="31"/>
        <v>26.781380316930775</v>
      </c>
      <c r="M270" s="151">
        <f t="shared" si="27"/>
        <v>5.8919036697247709</v>
      </c>
      <c r="N270" s="151">
        <v>11.104405552202774</v>
      </c>
      <c r="O270" s="808">
        <v>1.3182922429344557</v>
      </c>
      <c r="P270" s="374">
        <f t="shared" si="30"/>
        <v>9.9836134119532363E-2</v>
      </c>
    </row>
    <row r="271" spans="1:16" x14ac:dyDescent="0.3">
      <c r="A271" s="158">
        <v>188</v>
      </c>
      <c r="B271" s="321" t="s">
        <v>2061</v>
      </c>
      <c r="C271" s="146">
        <v>468.6</v>
      </c>
      <c r="D271" s="159">
        <v>32.299999999999997</v>
      </c>
      <c r="E271" s="159">
        <v>28.8</v>
      </c>
      <c r="F271" s="788">
        <f t="shared" si="28"/>
        <v>529.70000000000005</v>
      </c>
      <c r="G271" s="726">
        <v>17</v>
      </c>
      <c r="H271" s="146">
        <v>1</v>
      </c>
      <c r="I271" s="146">
        <v>1</v>
      </c>
      <c r="J271" s="146">
        <f t="shared" si="29"/>
        <v>19</v>
      </c>
      <c r="K271" s="784">
        <f t="shared" si="26"/>
        <v>9.9040867389491236E-3</v>
      </c>
      <c r="L271" s="734">
        <f t="shared" si="31"/>
        <v>42.403852168473726</v>
      </c>
      <c r="M271" s="151">
        <f t="shared" si="27"/>
        <v>9.3288474770642207</v>
      </c>
      <c r="N271" s="151">
        <v>17.581975457654394</v>
      </c>
      <c r="O271" s="808">
        <v>2.087296051312888</v>
      </c>
      <c r="P271" s="374">
        <f t="shared" si="30"/>
        <v>0.13479700048047047</v>
      </c>
    </row>
    <row r="272" spans="1:16" x14ac:dyDescent="0.3">
      <c r="A272" s="158">
        <v>189</v>
      </c>
      <c r="B272" s="321" t="s">
        <v>2062</v>
      </c>
      <c r="C272" s="146">
        <v>267.60000000000002</v>
      </c>
      <c r="D272" s="159"/>
      <c r="E272" s="159">
        <v>38.5</v>
      </c>
      <c r="F272" s="788">
        <f t="shared" si="28"/>
        <v>306.10000000000002</v>
      </c>
      <c r="G272" s="726">
        <v>7</v>
      </c>
      <c r="H272" s="146"/>
      <c r="I272" s="146">
        <v>1</v>
      </c>
      <c r="J272" s="146">
        <f t="shared" si="29"/>
        <v>8</v>
      </c>
      <c r="K272" s="784">
        <f t="shared" si="26"/>
        <v>4.1701417848206837E-3</v>
      </c>
      <c r="L272" s="734">
        <f t="shared" si="31"/>
        <v>17.854253544620516</v>
      </c>
      <c r="M272" s="151">
        <f t="shared" si="27"/>
        <v>3.9279357798165133</v>
      </c>
      <c r="N272" s="151">
        <v>7.4029370348018499</v>
      </c>
      <c r="O272" s="808">
        <v>0.8788614952896372</v>
      </c>
      <c r="P272" s="374">
        <f t="shared" si="30"/>
        <v>9.8216229514957579E-2</v>
      </c>
    </row>
    <row r="273" spans="1:16" x14ac:dyDescent="0.3">
      <c r="A273" s="152">
        <v>190</v>
      </c>
      <c r="B273" s="321" t="s">
        <v>2063</v>
      </c>
      <c r="C273" s="146">
        <v>551.6</v>
      </c>
      <c r="D273" s="159"/>
      <c r="E273" s="159"/>
      <c r="F273" s="788">
        <f t="shared" si="28"/>
        <v>551.6</v>
      </c>
      <c r="G273" s="726">
        <v>10</v>
      </c>
      <c r="H273" s="146"/>
      <c r="I273" s="146"/>
      <c r="J273" s="146">
        <f t="shared" si="29"/>
        <v>10</v>
      </c>
      <c r="K273" s="784">
        <f t="shared" si="26"/>
        <v>5.2126772310258545E-3</v>
      </c>
      <c r="L273" s="734">
        <f t="shared" si="31"/>
        <v>22.317816930775642</v>
      </c>
      <c r="M273" s="151">
        <f t="shared" si="27"/>
        <v>4.9099197247706412</v>
      </c>
      <c r="N273" s="151">
        <v>9.2536712935023129</v>
      </c>
      <c r="O273" s="808">
        <v>1.0985768691120463</v>
      </c>
      <c r="P273" s="374">
        <f t="shared" si="30"/>
        <v>6.8129051519508044E-2</v>
      </c>
    </row>
    <row r="274" spans="1:16" x14ac:dyDescent="0.3">
      <c r="A274" s="158">
        <v>191</v>
      </c>
      <c r="B274" s="321" t="s">
        <v>2064</v>
      </c>
      <c r="C274" s="146">
        <v>291.2</v>
      </c>
      <c r="D274" s="159"/>
      <c r="E274" s="159">
        <v>38</v>
      </c>
      <c r="F274" s="788">
        <f t="shared" si="28"/>
        <v>329.2</v>
      </c>
      <c r="G274" s="726">
        <v>6</v>
      </c>
      <c r="H274" s="146"/>
      <c r="I274" s="146">
        <v>1</v>
      </c>
      <c r="J274" s="146">
        <f t="shared" si="29"/>
        <v>7</v>
      </c>
      <c r="K274" s="784">
        <f t="shared" si="26"/>
        <v>3.6488740617180984E-3</v>
      </c>
      <c r="L274" s="734">
        <f t="shared" si="31"/>
        <v>15.622471851542951</v>
      </c>
      <c r="M274" s="151">
        <f t="shared" si="27"/>
        <v>3.4369438073394494</v>
      </c>
      <c r="N274" s="151">
        <v>6.4775699054516185</v>
      </c>
      <c r="O274" s="808">
        <v>0.76900380837843252</v>
      </c>
      <c r="P274" s="374">
        <f t="shared" si="30"/>
        <v>7.9908837705687893E-2</v>
      </c>
    </row>
    <row r="275" spans="1:16" x14ac:dyDescent="0.3">
      <c r="A275" s="158">
        <v>192</v>
      </c>
      <c r="B275" s="321" t="s">
        <v>2065</v>
      </c>
      <c r="C275" s="146">
        <v>620.70000000000005</v>
      </c>
      <c r="D275" s="159">
        <v>10.7</v>
      </c>
      <c r="E275" s="159"/>
      <c r="F275" s="788">
        <f t="shared" si="28"/>
        <v>631.40000000000009</v>
      </c>
      <c r="G275" s="726">
        <v>12</v>
      </c>
      <c r="H275" s="146">
        <v>1</v>
      </c>
      <c r="I275" s="146"/>
      <c r="J275" s="146">
        <f t="shared" si="29"/>
        <v>13</v>
      </c>
      <c r="K275" s="784">
        <f t="shared" si="26"/>
        <v>6.7764804003336114E-3</v>
      </c>
      <c r="L275" s="734">
        <f t="shared" si="31"/>
        <v>29.01316201000834</v>
      </c>
      <c r="M275" s="151">
        <f t="shared" si="27"/>
        <v>6.3828956422018353</v>
      </c>
      <c r="N275" s="151">
        <v>12.029772681553007</v>
      </c>
      <c r="O275" s="808">
        <v>1.4281499298456604</v>
      </c>
      <c r="P275" s="374">
        <f t="shared" si="30"/>
        <v>7.7374058067166365E-2</v>
      </c>
    </row>
    <row r="276" spans="1:16" x14ac:dyDescent="0.3">
      <c r="A276" s="152">
        <v>193</v>
      </c>
      <c r="B276" s="321" t="s">
        <v>2066</v>
      </c>
      <c r="C276" s="146">
        <v>373.3</v>
      </c>
      <c r="D276" s="159"/>
      <c r="E276" s="159"/>
      <c r="F276" s="788">
        <f t="shared" si="28"/>
        <v>373.3</v>
      </c>
      <c r="G276" s="726">
        <v>8</v>
      </c>
      <c r="H276" s="146"/>
      <c r="I276" s="146"/>
      <c r="J276" s="146">
        <f t="shared" si="29"/>
        <v>8</v>
      </c>
      <c r="K276" s="784">
        <f t="shared" ref="K276:K339" si="32">2.5/4796*J276</f>
        <v>4.1701417848206837E-3</v>
      </c>
      <c r="L276" s="734">
        <f t="shared" si="31"/>
        <v>17.854253544620516</v>
      </c>
      <c r="M276" s="151">
        <f t="shared" si="27"/>
        <v>3.9279357798165133</v>
      </c>
      <c r="N276" s="151">
        <v>7.4029370348018499</v>
      </c>
      <c r="O276" s="808">
        <v>0.8788614952896372</v>
      </c>
      <c r="P276" s="374">
        <f t="shared" si="30"/>
        <v>8.0535729586200144E-2</v>
      </c>
    </row>
    <row r="277" spans="1:16" x14ac:dyDescent="0.3">
      <c r="A277" s="158">
        <v>194</v>
      </c>
      <c r="B277" s="321" t="s">
        <v>2067</v>
      </c>
      <c r="C277" s="146">
        <v>851.4</v>
      </c>
      <c r="D277" s="159"/>
      <c r="E277" s="159">
        <v>67</v>
      </c>
      <c r="F277" s="788">
        <f t="shared" si="28"/>
        <v>918.4</v>
      </c>
      <c r="G277" s="726">
        <v>17</v>
      </c>
      <c r="H277" s="146"/>
      <c r="I277" s="146">
        <v>1</v>
      </c>
      <c r="J277" s="146">
        <f t="shared" si="29"/>
        <v>18</v>
      </c>
      <c r="K277" s="784">
        <f t="shared" si="32"/>
        <v>9.3828190158465382E-3</v>
      </c>
      <c r="L277" s="734">
        <f t="shared" si="31"/>
        <v>40.172070475396161</v>
      </c>
      <c r="M277" s="151">
        <f t="shared" si="27"/>
        <v>8.8378555045871554</v>
      </c>
      <c r="N277" s="151">
        <v>16.656608328304163</v>
      </c>
      <c r="O277" s="808">
        <v>1.9774383644016835</v>
      </c>
      <c r="P277" s="374">
        <f t="shared" si="30"/>
        <v>7.3654151429321815E-2</v>
      </c>
    </row>
    <row r="278" spans="1:16" x14ac:dyDescent="0.3">
      <c r="A278" s="158">
        <v>195</v>
      </c>
      <c r="B278" s="321" t="s">
        <v>2068</v>
      </c>
      <c r="C278" s="146">
        <v>756.6</v>
      </c>
      <c r="D278" s="159"/>
      <c r="E278" s="159">
        <v>22.2</v>
      </c>
      <c r="F278" s="788">
        <f t="shared" si="28"/>
        <v>778.80000000000007</v>
      </c>
      <c r="G278" s="726">
        <v>13</v>
      </c>
      <c r="H278" s="146"/>
      <c r="I278" s="146">
        <v>1</v>
      </c>
      <c r="J278" s="146">
        <f t="shared" si="29"/>
        <v>14</v>
      </c>
      <c r="K278" s="784">
        <f t="shared" si="32"/>
        <v>7.2977481234361968E-3</v>
      </c>
      <c r="L278" s="734">
        <f t="shared" si="31"/>
        <v>31.244943703085902</v>
      </c>
      <c r="M278" s="151">
        <f t="shared" si="27"/>
        <v>6.8738876146788987</v>
      </c>
      <c r="N278" s="151">
        <v>12.955139810903237</v>
      </c>
      <c r="O278" s="808">
        <v>1.538007616756865</v>
      </c>
      <c r="P278" s="374">
        <f t="shared" si="30"/>
        <v>6.7555185856991398E-2</v>
      </c>
    </row>
    <row r="279" spans="1:16" x14ac:dyDescent="0.3">
      <c r="A279" s="152">
        <v>196</v>
      </c>
      <c r="B279" s="321" t="s">
        <v>2069</v>
      </c>
      <c r="C279" s="146">
        <v>806.91</v>
      </c>
      <c r="D279" s="159"/>
      <c r="E279" s="159"/>
      <c r="F279" s="788">
        <f t="shared" si="28"/>
        <v>806.91</v>
      </c>
      <c r="G279" s="726">
        <v>14</v>
      </c>
      <c r="H279" s="146"/>
      <c r="I279" s="146"/>
      <c r="J279" s="146">
        <f t="shared" si="29"/>
        <v>14</v>
      </c>
      <c r="K279" s="784">
        <f t="shared" si="32"/>
        <v>7.2977481234361968E-3</v>
      </c>
      <c r="L279" s="734">
        <f t="shared" si="31"/>
        <v>31.244943703085902</v>
      </c>
      <c r="M279" s="151">
        <f t="shared" si="27"/>
        <v>6.8738876146788987</v>
      </c>
      <c r="N279" s="151">
        <v>12.955139810903237</v>
      </c>
      <c r="O279" s="808">
        <v>1.538007616756865</v>
      </c>
      <c r="P279" s="374">
        <f t="shared" si="30"/>
        <v>6.520179294521683E-2</v>
      </c>
    </row>
    <row r="280" spans="1:16" x14ac:dyDescent="0.3">
      <c r="A280" s="158">
        <v>197</v>
      </c>
      <c r="B280" s="321" t="s">
        <v>2070</v>
      </c>
      <c r="C280" s="146">
        <v>751.2</v>
      </c>
      <c r="D280" s="159"/>
      <c r="E280" s="159">
        <v>53.8</v>
      </c>
      <c r="F280" s="788">
        <f t="shared" si="28"/>
        <v>805</v>
      </c>
      <c r="G280" s="726">
        <v>14</v>
      </c>
      <c r="H280" s="146"/>
      <c r="I280" s="146">
        <v>1</v>
      </c>
      <c r="J280" s="146">
        <f t="shared" si="29"/>
        <v>15</v>
      </c>
      <c r="K280" s="784">
        <f t="shared" si="32"/>
        <v>7.8190158465387821E-3</v>
      </c>
      <c r="L280" s="734">
        <f t="shared" si="31"/>
        <v>33.476725396163467</v>
      </c>
      <c r="M280" s="151">
        <f t="shared" si="27"/>
        <v>7.3648795871559622</v>
      </c>
      <c r="N280" s="151">
        <v>13.88050694025347</v>
      </c>
      <c r="O280" s="808">
        <v>1.6478653036680697</v>
      </c>
      <c r="P280" s="374">
        <f t="shared" si="30"/>
        <v>7.0024816431355233E-2</v>
      </c>
    </row>
    <row r="281" spans="1:16" x14ac:dyDescent="0.3">
      <c r="A281" s="158">
        <v>198</v>
      </c>
      <c r="B281" s="321" t="s">
        <v>2071</v>
      </c>
      <c r="C281" s="146">
        <v>426.8</v>
      </c>
      <c r="D281" s="159"/>
      <c r="E281" s="159">
        <v>65.099999999999994</v>
      </c>
      <c r="F281" s="788">
        <f t="shared" si="28"/>
        <v>491.9</v>
      </c>
      <c r="G281" s="726">
        <v>12</v>
      </c>
      <c r="H281" s="146"/>
      <c r="I281" s="146">
        <v>1</v>
      </c>
      <c r="J281" s="146">
        <f t="shared" si="29"/>
        <v>13</v>
      </c>
      <c r="K281" s="784">
        <f t="shared" si="32"/>
        <v>6.7764804003336114E-3</v>
      </c>
      <c r="L281" s="734">
        <f t="shared" si="31"/>
        <v>29.01316201000834</v>
      </c>
      <c r="M281" s="151">
        <f t="shared" si="27"/>
        <v>6.3828956422018353</v>
      </c>
      <c r="N281" s="151">
        <v>12.029772681553007</v>
      </c>
      <c r="O281" s="808">
        <v>1.4281499298456604</v>
      </c>
      <c r="P281" s="374">
        <f t="shared" si="30"/>
        <v>9.9316894213476004E-2</v>
      </c>
    </row>
    <row r="282" spans="1:16" x14ac:dyDescent="0.3">
      <c r="A282" s="152">
        <v>199</v>
      </c>
      <c r="B282" s="321" t="s">
        <v>2072</v>
      </c>
      <c r="C282" s="146">
        <v>640.20000000000005</v>
      </c>
      <c r="D282" s="159"/>
      <c r="E282" s="159"/>
      <c r="F282" s="788">
        <f t="shared" si="28"/>
        <v>640.20000000000005</v>
      </c>
      <c r="G282" s="726">
        <v>16</v>
      </c>
      <c r="H282" s="146"/>
      <c r="I282" s="146"/>
      <c r="J282" s="146">
        <f t="shared" si="29"/>
        <v>16</v>
      </c>
      <c r="K282" s="784">
        <f t="shared" si="32"/>
        <v>8.3402835696413675E-3</v>
      </c>
      <c r="L282" s="734">
        <f t="shared" si="31"/>
        <v>35.708507089241031</v>
      </c>
      <c r="M282" s="151">
        <f t="shared" si="27"/>
        <v>7.8558715596330266</v>
      </c>
      <c r="N282" s="151">
        <v>14.8058740696037</v>
      </c>
      <c r="O282" s="808">
        <v>1.7577229905792744</v>
      </c>
      <c r="P282" s="374">
        <f t="shared" si="30"/>
        <v>9.3920611854197172E-2</v>
      </c>
    </row>
    <row r="283" spans="1:16" x14ac:dyDescent="0.3">
      <c r="A283" s="158">
        <v>200</v>
      </c>
      <c r="B283" s="321" t="s">
        <v>2073</v>
      </c>
      <c r="C283" s="146">
        <v>537.94000000000005</v>
      </c>
      <c r="D283" s="159"/>
      <c r="E283" s="159"/>
      <c r="F283" s="788">
        <f t="shared" si="28"/>
        <v>537.94000000000005</v>
      </c>
      <c r="G283" s="726">
        <v>9</v>
      </c>
      <c r="H283" s="146"/>
      <c r="I283" s="146"/>
      <c r="J283" s="146">
        <f t="shared" si="29"/>
        <v>9</v>
      </c>
      <c r="K283" s="784">
        <f t="shared" si="32"/>
        <v>4.6914095079232691E-3</v>
      </c>
      <c r="L283" s="734">
        <f t="shared" si="31"/>
        <v>20.086035237698081</v>
      </c>
      <c r="M283" s="151">
        <f t="shared" si="27"/>
        <v>4.4189277522935777</v>
      </c>
      <c r="N283" s="151">
        <v>8.3283041641520814</v>
      </c>
      <c r="O283" s="808">
        <v>0.98871918220084176</v>
      </c>
      <c r="P283" s="374">
        <f t="shared" si="30"/>
        <v>6.2873157482887632E-2</v>
      </c>
    </row>
    <row r="284" spans="1:16" x14ac:dyDescent="0.3">
      <c r="A284" s="158">
        <v>201</v>
      </c>
      <c r="B284" s="321" t="s">
        <v>2074</v>
      </c>
      <c r="C284" s="146">
        <v>905.4</v>
      </c>
      <c r="D284" s="159"/>
      <c r="E284" s="159">
        <v>24.5</v>
      </c>
      <c r="F284" s="788">
        <f t="shared" si="28"/>
        <v>929.9</v>
      </c>
      <c r="G284" s="726">
        <v>24</v>
      </c>
      <c r="H284" s="146"/>
      <c r="I284" s="146">
        <v>1</v>
      </c>
      <c r="J284" s="146">
        <f t="shared" si="29"/>
        <v>25</v>
      </c>
      <c r="K284" s="784">
        <f t="shared" si="32"/>
        <v>1.3031693077564637E-2</v>
      </c>
      <c r="L284" s="734">
        <f t="shared" si="31"/>
        <v>55.794542326939116</v>
      </c>
      <c r="M284" s="151">
        <f t="shared" si="27"/>
        <v>12.274799311926605</v>
      </c>
      <c r="N284" s="151">
        <v>23.134178233755783</v>
      </c>
      <c r="O284" s="808">
        <v>2.746442172780116</v>
      </c>
      <c r="P284" s="374">
        <f t="shared" si="30"/>
        <v>0.10103232825615832</v>
      </c>
    </row>
    <row r="285" spans="1:16" x14ac:dyDescent="0.3">
      <c r="A285" s="152">
        <v>202</v>
      </c>
      <c r="B285" s="321" t="s">
        <v>2075</v>
      </c>
      <c r="C285" s="146">
        <v>1352.86</v>
      </c>
      <c r="D285" s="159">
        <v>33</v>
      </c>
      <c r="E285" s="159">
        <v>31.5</v>
      </c>
      <c r="F285" s="788">
        <f t="shared" si="28"/>
        <v>1417.36</v>
      </c>
      <c r="G285" s="726">
        <v>27</v>
      </c>
      <c r="H285" s="146">
        <v>1</v>
      </c>
      <c r="I285" s="146">
        <v>1</v>
      </c>
      <c r="J285" s="146">
        <f t="shared" si="29"/>
        <v>29</v>
      </c>
      <c r="K285" s="784">
        <f t="shared" si="32"/>
        <v>1.5116763969974979E-2</v>
      </c>
      <c r="L285" s="734">
        <f t="shared" si="31"/>
        <v>64.721669099249368</v>
      </c>
      <c r="M285" s="151">
        <f t="shared" si="27"/>
        <v>14.238767201834861</v>
      </c>
      <c r="N285" s="151">
        <v>26.835646751156705</v>
      </c>
      <c r="O285" s="808">
        <v>3.1858729204249348</v>
      </c>
      <c r="P285" s="374">
        <f t="shared" si="30"/>
        <v>7.6890808243964756E-2</v>
      </c>
    </row>
    <row r="286" spans="1:16" x14ac:dyDescent="0.3">
      <c r="A286" s="158">
        <v>203</v>
      </c>
      <c r="B286" s="321" t="s">
        <v>2076</v>
      </c>
      <c r="C286" s="146">
        <v>725.18</v>
      </c>
      <c r="D286" s="159"/>
      <c r="E286" s="159">
        <v>60.8</v>
      </c>
      <c r="F286" s="788">
        <f t="shared" si="28"/>
        <v>785.9799999999999</v>
      </c>
      <c r="G286" s="726">
        <v>19</v>
      </c>
      <c r="H286" s="146"/>
      <c r="I286" s="146">
        <v>2</v>
      </c>
      <c r="J286" s="146">
        <f t="shared" si="29"/>
        <v>21</v>
      </c>
      <c r="K286" s="784">
        <f t="shared" si="32"/>
        <v>1.0946622185154294E-2</v>
      </c>
      <c r="L286" s="734">
        <f t="shared" si="31"/>
        <v>46.867415554628849</v>
      </c>
      <c r="M286" s="151">
        <f t="shared" si="27"/>
        <v>10.310831422018348</v>
      </c>
      <c r="N286" s="151">
        <v>19.432709716354857</v>
      </c>
      <c r="O286" s="808">
        <v>2.3070114251352978</v>
      </c>
      <c r="P286" s="374">
        <f t="shared" si="30"/>
        <v>0.10040709447840576</v>
      </c>
    </row>
    <row r="287" spans="1:16" x14ac:dyDescent="0.3">
      <c r="A287" s="158">
        <v>204</v>
      </c>
      <c r="B287" s="321" t="s">
        <v>2077</v>
      </c>
      <c r="C287" s="146">
        <v>426.28</v>
      </c>
      <c r="D287" s="159">
        <v>59.4</v>
      </c>
      <c r="E287" s="159"/>
      <c r="F287" s="788">
        <f t="shared" si="28"/>
        <v>485.67999999999995</v>
      </c>
      <c r="G287" s="726">
        <v>14</v>
      </c>
      <c r="H287" s="146">
        <v>2</v>
      </c>
      <c r="I287" s="146"/>
      <c r="J287" s="146">
        <f t="shared" si="29"/>
        <v>16</v>
      </c>
      <c r="K287" s="784">
        <f t="shared" si="32"/>
        <v>8.3402835696413675E-3</v>
      </c>
      <c r="L287" s="734">
        <f t="shared" si="31"/>
        <v>35.708507089241031</v>
      </c>
      <c r="M287" s="151">
        <f t="shared" si="27"/>
        <v>7.8558715596330266</v>
      </c>
      <c r="N287" s="151">
        <v>14.8058740696037</v>
      </c>
      <c r="O287" s="808">
        <v>1.7577229905792744</v>
      </c>
      <c r="P287" s="374">
        <f t="shared" si="30"/>
        <v>0.12380163010430127</v>
      </c>
    </row>
    <row r="288" spans="1:16" x14ac:dyDescent="0.3">
      <c r="A288" s="152">
        <v>205</v>
      </c>
      <c r="B288" s="321" t="s">
        <v>2078</v>
      </c>
      <c r="C288" s="146">
        <v>402.07</v>
      </c>
      <c r="D288" s="159">
        <v>59.1</v>
      </c>
      <c r="E288" s="159"/>
      <c r="F288" s="788">
        <f t="shared" si="28"/>
        <v>461.17</v>
      </c>
      <c r="G288" s="726">
        <v>13</v>
      </c>
      <c r="H288" s="146">
        <v>2</v>
      </c>
      <c r="I288" s="146"/>
      <c r="J288" s="146">
        <f t="shared" si="29"/>
        <v>15</v>
      </c>
      <c r="K288" s="784">
        <f t="shared" si="32"/>
        <v>7.8190158465387821E-3</v>
      </c>
      <c r="L288" s="734">
        <f t="shared" si="31"/>
        <v>33.476725396163467</v>
      </c>
      <c r="M288" s="151">
        <f t="shared" si="27"/>
        <v>7.3648795871559622</v>
      </c>
      <c r="N288" s="151">
        <v>13.88050694025347</v>
      </c>
      <c r="O288" s="808">
        <v>1.6478653036680697</v>
      </c>
      <c r="P288" s="374">
        <f t="shared" si="30"/>
        <v>0.12223253296450542</v>
      </c>
    </row>
    <row r="289" spans="1:16" x14ac:dyDescent="0.3">
      <c r="A289" s="158">
        <v>206</v>
      </c>
      <c r="B289" s="321" t="s">
        <v>2079</v>
      </c>
      <c r="C289" s="146">
        <v>305.37</v>
      </c>
      <c r="D289" s="159"/>
      <c r="E289" s="159"/>
      <c r="F289" s="788">
        <f t="shared" si="28"/>
        <v>305.37</v>
      </c>
      <c r="G289" s="726">
        <v>6</v>
      </c>
      <c r="H289" s="146"/>
      <c r="I289" s="146"/>
      <c r="J289" s="146">
        <f t="shared" si="29"/>
        <v>6</v>
      </c>
      <c r="K289" s="784">
        <f t="shared" si="32"/>
        <v>3.127606338615513E-3</v>
      </c>
      <c r="L289" s="734">
        <f t="shared" si="31"/>
        <v>13.390690158465388</v>
      </c>
      <c r="M289" s="151">
        <f t="shared" si="27"/>
        <v>2.9459518348623854</v>
      </c>
      <c r="N289" s="151">
        <v>5.552202776101387</v>
      </c>
      <c r="O289" s="808">
        <v>0.65914612146722784</v>
      </c>
      <c r="P289" s="374">
        <f t="shared" si="30"/>
        <v>7.3838264698223091E-2</v>
      </c>
    </row>
    <row r="290" spans="1:16" x14ac:dyDescent="0.3">
      <c r="A290" s="158">
        <v>207</v>
      </c>
      <c r="B290" s="321" t="s">
        <v>2080</v>
      </c>
      <c r="C290" s="146">
        <v>170.8</v>
      </c>
      <c r="D290" s="159"/>
      <c r="E290" s="159"/>
      <c r="F290" s="788">
        <f t="shared" si="28"/>
        <v>170.8</v>
      </c>
      <c r="G290" s="726">
        <v>2</v>
      </c>
      <c r="H290" s="146"/>
      <c r="I290" s="146"/>
      <c r="J290" s="146">
        <f t="shared" si="29"/>
        <v>2</v>
      </c>
      <c r="K290" s="784">
        <f t="shared" si="32"/>
        <v>1.0425354462051709E-3</v>
      </c>
      <c r="L290" s="734">
        <f t="shared" si="31"/>
        <v>4.4635633861551289</v>
      </c>
      <c r="M290" s="151">
        <f t="shared" si="27"/>
        <v>0.98198394495412833</v>
      </c>
      <c r="N290" s="151">
        <v>1.8507342587004625</v>
      </c>
      <c r="O290" s="808">
        <v>0.2197153738224093</v>
      </c>
      <c r="P290" s="374">
        <f t="shared" si="30"/>
        <v>4.4004666063419955E-2</v>
      </c>
    </row>
    <row r="291" spans="1:16" x14ac:dyDescent="0.3">
      <c r="A291" s="152">
        <v>208</v>
      </c>
      <c r="B291" s="321" t="s">
        <v>2081</v>
      </c>
      <c r="C291" s="146">
        <v>678.2</v>
      </c>
      <c r="D291" s="159"/>
      <c r="E291" s="159"/>
      <c r="F291" s="788">
        <f t="shared" si="28"/>
        <v>678.2</v>
      </c>
      <c r="G291" s="726">
        <v>15</v>
      </c>
      <c r="H291" s="146"/>
      <c r="I291" s="146"/>
      <c r="J291" s="146">
        <f t="shared" si="29"/>
        <v>15</v>
      </c>
      <c r="K291" s="784">
        <f t="shared" si="32"/>
        <v>7.8190158465387821E-3</v>
      </c>
      <c r="L291" s="734">
        <f t="shared" si="31"/>
        <v>33.476725396163467</v>
      </c>
      <c r="M291" s="151">
        <f t="shared" si="27"/>
        <v>7.3648795871559622</v>
      </c>
      <c r="N291" s="151">
        <v>13.88050694025347</v>
      </c>
      <c r="O291" s="808">
        <v>1.6478653036680697</v>
      </c>
      <c r="P291" s="374">
        <f t="shared" si="30"/>
        <v>8.3117041031024713E-2</v>
      </c>
    </row>
    <row r="292" spans="1:16" x14ac:dyDescent="0.3">
      <c r="A292" s="158">
        <v>209</v>
      </c>
      <c r="B292" s="321" t="s">
        <v>2082</v>
      </c>
      <c r="C292" s="146">
        <v>2613.27</v>
      </c>
      <c r="D292" s="159"/>
      <c r="E292" s="159"/>
      <c r="F292" s="788">
        <f t="shared" si="28"/>
        <v>2613.27</v>
      </c>
      <c r="G292" s="726">
        <v>55</v>
      </c>
      <c r="H292" s="146"/>
      <c r="I292" s="146"/>
      <c r="J292" s="146">
        <f t="shared" si="29"/>
        <v>55</v>
      </c>
      <c r="K292" s="784">
        <f t="shared" si="32"/>
        <v>2.86697247706422E-2</v>
      </c>
      <c r="L292" s="734">
        <f t="shared" si="31"/>
        <v>122.74799311926604</v>
      </c>
      <c r="M292" s="151">
        <f t="shared" si="27"/>
        <v>27.00455848623853</v>
      </c>
      <c r="N292" s="151">
        <v>50.89519211426272</v>
      </c>
      <c r="O292" s="808">
        <v>6.0421727801162559</v>
      </c>
      <c r="P292" s="374">
        <f t="shared" si="30"/>
        <v>7.9092446054132778E-2</v>
      </c>
    </row>
    <row r="293" spans="1:16" x14ac:dyDescent="0.3">
      <c r="A293" s="158">
        <v>210</v>
      </c>
      <c r="B293" s="321" t="s">
        <v>2083</v>
      </c>
      <c r="C293" s="146">
        <v>2055.4499999999998</v>
      </c>
      <c r="D293" s="159"/>
      <c r="E293" s="159"/>
      <c r="F293" s="788">
        <f t="shared" si="28"/>
        <v>2055.4499999999998</v>
      </c>
      <c r="G293" s="726">
        <v>48</v>
      </c>
      <c r="H293" s="146"/>
      <c r="I293" s="146"/>
      <c r="J293" s="146">
        <f t="shared" si="29"/>
        <v>48</v>
      </c>
      <c r="K293" s="784">
        <f t="shared" si="32"/>
        <v>2.5020850708924104E-2</v>
      </c>
      <c r="L293" s="734">
        <f t="shared" si="31"/>
        <v>107.1255212677231</v>
      </c>
      <c r="M293" s="151">
        <f t="shared" si="27"/>
        <v>23.567614678899083</v>
      </c>
      <c r="N293" s="151">
        <v>44.417622208811096</v>
      </c>
      <c r="O293" s="808">
        <v>5.2731689717378227</v>
      </c>
      <c r="P293" s="374">
        <f t="shared" si="30"/>
        <v>8.7758849462244812E-2</v>
      </c>
    </row>
    <row r="294" spans="1:16" x14ac:dyDescent="0.3">
      <c r="A294" s="152">
        <v>211</v>
      </c>
      <c r="B294" s="321" t="s">
        <v>2084</v>
      </c>
      <c r="C294" s="146">
        <v>3486.96</v>
      </c>
      <c r="D294" s="159"/>
      <c r="E294" s="159"/>
      <c r="F294" s="788">
        <f t="shared" si="28"/>
        <v>3486.96</v>
      </c>
      <c r="G294" s="726">
        <v>74</v>
      </c>
      <c r="H294" s="146"/>
      <c r="I294" s="146"/>
      <c r="J294" s="146">
        <f t="shared" si="29"/>
        <v>74</v>
      </c>
      <c r="K294" s="784">
        <f t="shared" si="32"/>
        <v>3.8573811509591327E-2</v>
      </c>
      <c r="L294" s="734">
        <f t="shared" si="31"/>
        <v>165.15184528773977</v>
      </c>
      <c r="M294" s="151">
        <f t="shared" si="27"/>
        <v>36.333405963302752</v>
      </c>
      <c r="N294" s="151">
        <v>68.477167571917107</v>
      </c>
      <c r="O294" s="808">
        <v>8.1294688314291434</v>
      </c>
      <c r="P294" s="374">
        <f t="shared" si="30"/>
        <v>7.9751958053544847E-2</v>
      </c>
    </row>
    <row r="295" spans="1:16" x14ac:dyDescent="0.3">
      <c r="A295" s="158">
        <v>212</v>
      </c>
      <c r="B295" s="321" t="s">
        <v>2085</v>
      </c>
      <c r="C295" s="146">
        <v>394.94</v>
      </c>
      <c r="D295" s="159"/>
      <c r="E295" s="159"/>
      <c r="F295" s="788">
        <f t="shared" si="28"/>
        <v>394.94</v>
      </c>
      <c r="G295" s="726">
        <v>13</v>
      </c>
      <c r="H295" s="146"/>
      <c r="I295" s="146"/>
      <c r="J295" s="146">
        <f t="shared" si="29"/>
        <v>13</v>
      </c>
      <c r="K295" s="784">
        <f t="shared" si="32"/>
        <v>6.7764804003336114E-3</v>
      </c>
      <c r="L295" s="734">
        <f t="shared" si="31"/>
        <v>29.01316201000834</v>
      </c>
      <c r="M295" s="151">
        <f t="shared" si="27"/>
        <v>6.3828956422018353</v>
      </c>
      <c r="N295" s="151">
        <v>12.029772681553007</v>
      </c>
      <c r="O295" s="808">
        <v>1.4281499298456604</v>
      </c>
      <c r="P295" s="374">
        <f t="shared" si="30"/>
        <v>0.12369975252850773</v>
      </c>
    </row>
    <row r="296" spans="1:16" x14ac:dyDescent="0.3">
      <c r="A296" s="158">
        <v>213</v>
      </c>
      <c r="B296" s="321" t="s">
        <v>2086</v>
      </c>
      <c r="C296" s="146">
        <v>333.47</v>
      </c>
      <c r="D296" s="159"/>
      <c r="E296" s="159">
        <v>18.2</v>
      </c>
      <c r="F296" s="788">
        <f t="shared" si="28"/>
        <v>351.67</v>
      </c>
      <c r="G296" s="726">
        <v>10</v>
      </c>
      <c r="H296" s="146"/>
      <c r="I296" s="146">
        <v>1</v>
      </c>
      <c r="J296" s="146">
        <f t="shared" si="29"/>
        <v>11</v>
      </c>
      <c r="K296" s="784">
        <f t="shared" si="32"/>
        <v>5.7339449541284398E-3</v>
      </c>
      <c r="L296" s="734">
        <f t="shared" si="31"/>
        <v>24.549598623853207</v>
      </c>
      <c r="M296" s="151">
        <f t="shared" si="27"/>
        <v>5.4009116972477056</v>
      </c>
      <c r="N296" s="151">
        <v>10.179038422852544</v>
      </c>
      <c r="O296" s="808">
        <v>1.2084345560232512</v>
      </c>
      <c r="P296" s="374">
        <f t="shared" si="30"/>
        <v>0.11754765348189128</v>
      </c>
    </row>
    <row r="297" spans="1:16" x14ac:dyDescent="0.3">
      <c r="A297" s="152">
        <v>214</v>
      </c>
      <c r="B297" s="321" t="s">
        <v>2087</v>
      </c>
      <c r="C297" s="146">
        <v>615.6</v>
      </c>
      <c r="D297" s="159"/>
      <c r="E297" s="159"/>
      <c r="F297" s="788">
        <f t="shared" si="28"/>
        <v>615.6</v>
      </c>
      <c r="G297" s="726">
        <v>12</v>
      </c>
      <c r="H297" s="146"/>
      <c r="I297" s="146"/>
      <c r="J297" s="146">
        <f t="shared" si="29"/>
        <v>12</v>
      </c>
      <c r="K297" s="784">
        <f t="shared" si="32"/>
        <v>6.255212677231026E-3</v>
      </c>
      <c r="L297" s="734">
        <f t="shared" si="31"/>
        <v>26.781380316930775</v>
      </c>
      <c r="M297" s="151">
        <f t="shared" si="27"/>
        <v>5.8919036697247709</v>
      </c>
      <c r="N297" s="151">
        <v>11.104405552202774</v>
      </c>
      <c r="O297" s="808">
        <v>1.3182922429344557</v>
      </c>
      <c r="P297" s="374">
        <f t="shared" si="30"/>
        <v>7.3255331029552909E-2</v>
      </c>
    </row>
    <row r="298" spans="1:16" x14ac:dyDescent="0.3">
      <c r="A298" s="158">
        <v>215</v>
      </c>
      <c r="B298" s="321" t="s">
        <v>2088</v>
      </c>
      <c r="C298" s="146">
        <v>571.49</v>
      </c>
      <c r="D298" s="159"/>
      <c r="E298" s="159"/>
      <c r="F298" s="788">
        <f t="shared" si="28"/>
        <v>571.49</v>
      </c>
      <c r="G298" s="726">
        <v>15</v>
      </c>
      <c r="H298" s="146"/>
      <c r="I298" s="146"/>
      <c r="J298" s="146">
        <f t="shared" si="29"/>
        <v>15</v>
      </c>
      <c r="K298" s="784">
        <f t="shared" si="32"/>
        <v>7.8190158465387821E-3</v>
      </c>
      <c r="L298" s="734">
        <f t="shared" si="31"/>
        <v>33.476725396163467</v>
      </c>
      <c r="M298" s="151">
        <f t="shared" si="27"/>
        <v>7.3648795871559622</v>
      </c>
      <c r="N298" s="151">
        <v>13.88050694025347</v>
      </c>
      <c r="O298" s="808">
        <v>1.6478653036680697</v>
      </c>
      <c r="P298" s="374">
        <f t="shared" si="30"/>
        <v>9.8636856685577992E-2</v>
      </c>
    </row>
    <row r="299" spans="1:16" x14ac:dyDescent="0.3">
      <c r="A299" s="158">
        <v>216</v>
      </c>
      <c r="B299" s="321" t="s">
        <v>2089</v>
      </c>
      <c r="C299" s="146">
        <v>316.76</v>
      </c>
      <c r="D299" s="159">
        <v>22.5</v>
      </c>
      <c r="E299" s="159"/>
      <c r="F299" s="788">
        <f t="shared" si="28"/>
        <v>339.26</v>
      </c>
      <c r="G299" s="726">
        <v>11</v>
      </c>
      <c r="H299" s="146">
        <v>1</v>
      </c>
      <c r="I299" s="146"/>
      <c r="J299" s="146">
        <f t="shared" si="29"/>
        <v>12</v>
      </c>
      <c r="K299" s="784">
        <f t="shared" si="32"/>
        <v>6.255212677231026E-3</v>
      </c>
      <c r="L299" s="734">
        <f t="shared" si="31"/>
        <v>26.781380316930775</v>
      </c>
      <c r="M299" s="151">
        <f t="shared" si="27"/>
        <v>5.8919036697247709</v>
      </c>
      <c r="N299" s="151">
        <v>11.104405552202774</v>
      </c>
      <c r="O299" s="808">
        <v>1.3182922429344557</v>
      </c>
      <c r="P299" s="374">
        <f t="shared" si="30"/>
        <v>0.13292454690147018</v>
      </c>
    </row>
    <row r="300" spans="1:16" x14ac:dyDescent="0.3">
      <c r="A300" s="152">
        <v>217</v>
      </c>
      <c r="B300" s="321" t="s">
        <v>2090</v>
      </c>
      <c r="C300" s="146">
        <v>364.76</v>
      </c>
      <c r="D300" s="159"/>
      <c r="E300" s="159"/>
      <c r="F300" s="788">
        <f t="shared" si="28"/>
        <v>364.76</v>
      </c>
      <c r="G300" s="726">
        <v>11</v>
      </c>
      <c r="H300" s="146"/>
      <c r="I300" s="146"/>
      <c r="J300" s="146">
        <f t="shared" si="29"/>
        <v>11</v>
      </c>
      <c r="K300" s="784">
        <f t="shared" si="32"/>
        <v>5.7339449541284398E-3</v>
      </c>
      <c r="L300" s="734">
        <f t="shared" si="31"/>
        <v>24.549598623853207</v>
      </c>
      <c r="M300" s="151">
        <f t="shared" si="27"/>
        <v>5.4009116972477056</v>
      </c>
      <c r="N300" s="151">
        <v>10.179038422852544</v>
      </c>
      <c r="O300" s="808">
        <v>1.2084345560232512</v>
      </c>
      <c r="P300" s="374">
        <f t="shared" si="30"/>
        <v>0.11332926664101521</v>
      </c>
    </row>
    <row r="301" spans="1:16" x14ac:dyDescent="0.3">
      <c r="A301" s="158">
        <v>218</v>
      </c>
      <c r="B301" s="321" t="s">
        <v>2091</v>
      </c>
      <c r="C301" s="146">
        <v>406.15</v>
      </c>
      <c r="D301" s="159"/>
      <c r="E301" s="159">
        <v>39.5</v>
      </c>
      <c r="F301" s="788">
        <f t="shared" si="28"/>
        <v>445.65</v>
      </c>
      <c r="G301" s="726">
        <v>15</v>
      </c>
      <c r="H301" s="146"/>
      <c r="I301" s="146">
        <v>1</v>
      </c>
      <c r="J301" s="146">
        <f t="shared" si="29"/>
        <v>16</v>
      </c>
      <c r="K301" s="784">
        <f t="shared" si="32"/>
        <v>8.3402835696413675E-3</v>
      </c>
      <c r="L301" s="734">
        <f t="shared" si="31"/>
        <v>35.708507089241031</v>
      </c>
      <c r="M301" s="151">
        <f t="shared" si="27"/>
        <v>7.8558715596330266</v>
      </c>
      <c r="N301" s="151">
        <v>14.8058740696037</v>
      </c>
      <c r="O301" s="808">
        <v>1.7577229905792744</v>
      </c>
      <c r="P301" s="374">
        <f t="shared" si="30"/>
        <v>0.13492196950310117</v>
      </c>
    </row>
    <row r="302" spans="1:16" x14ac:dyDescent="0.3">
      <c r="A302" s="158">
        <v>219</v>
      </c>
      <c r="B302" s="321" t="s">
        <v>2092</v>
      </c>
      <c r="C302" s="146">
        <v>515.54999999999995</v>
      </c>
      <c r="D302" s="159"/>
      <c r="E302" s="159"/>
      <c r="F302" s="788">
        <f t="shared" si="28"/>
        <v>515.54999999999995</v>
      </c>
      <c r="G302" s="726">
        <v>18</v>
      </c>
      <c r="H302" s="146"/>
      <c r="I302" s="146"/>
      <c r="J302" s="146">
        <f t="shared" si="29"/>
        <v>18</v>
      </c>
      <c r="K302" s="784">
        <f t="shared" si="32"/>
        <v>9.3828190158465382E-3</v>
      </c>
      <c r="L302" s="734">
        <f t="shared" si="31"/>
        <v>40.172070475396161</v>
      </c>
      <c r="M302" s="151">
        <f t="shared" si="27"/>
        <v>8.8378555045871554</v>
      </c>
      <c r="N302" s="151">
        <v>16.656608328304163</v>
      </c>
      <c r="O302" s="808">
        <v>1.9774383644016835</v>
      </c>
      <c r="P302" s="374">
        <f t="shared" si="30"/>
        <v>0.13120739534999354</v>
      </c>
    </row>
    <row r="303" spans="1:16" x14ac:dyDescent="0.3">
      <c r="A303" s="152">
        <v>220</v>
      </c>
      <c r="B303" s="321" t="s">
        <v>2093</v>
      </c>
      <c r="C303" s="146">
        <v>938.04</v>
      </c>
      <c r="D303" s="159">
        <v>31.8</v>
      </c>
      <c r="E303" s="159"/>
      <c r="F303" s="788">
        <f t="shared" si="28"/>
        <v>969.83999999999992</v>
      </c>
      <c r="G303" s="726">
        <v>28</v>
      </c>
      <c r="H303" s="146">
        <v>1</v>
      </c>
      <c r="I303" s="146"/>
      <c r="J303" s="146">
        <f t="shared" si="29"/>
        <v>29</v>
      </c>
      <c r="K303" s="784">
        <f t="shared" si="32"/>
        <v>1.5116763969974979E-2</v>
      </c>
      <c r="L303" s="734">
        <f t="shared" si="31"/>
        <v>64.721669099249368</v>
      </c>
      <c r="M303" s="151">
        <f t="shared" si="27"/>
        <v>14.238767201834861</v>
      </c>
      <c r="N303" s="151">
        <v>26.835646751156705</v>
      </c>
      <c r="O303" s="808">
        <v>3.1858729204249348</v>
      </c>
      <c r="P303" s="374">
        <f t="shared" si="30"/>
        <v>0.11237106736437545</v>
      </c>
    </row>
    <row r="304" spans="1:16" x14ac:dyDescent="0.3">
      <c r="A304" s="158">
        <v>221</v>
      </c>
      <c r="B304" s="321" t="s">
        <v>2094</v>
      </c>
      <c r="C304" s="146">
        <v>476.24</v>
      </c>
      <c r="D304" s="159"/>
      <c r="E304" s="159">
        <v>29</v>
      </c>
      <c r="F304" s="788">
        <f t="shared" si="28"/>
        <v>505.24</v>
      </c>
      <c r="G304" s="726">
        <v>16</v>
      </c>
      <c r="H304" s="146"/>
      <c r="I304" s="146">
        <v>1</v>
      </c>
      <c r="J304" s="146">
        <f t="shared" si="29"/>
        <v>17</v>
      </c>
      <c r="K304" s="784">
        <f t="shared" si="32"/>
        <v>8.8615512927439528E-3</v>
      </c>
      <c r="L304" s="734">
        <f t="shared" si="31"/>
        <v>37.940288782318596</v>
      </c>
      <c r="M304" s="151">
        <f t="shared" si="27"/>
        <v>8.3468635321100919</v>
      </c>
      <c r="N304" s="151">
        <v>15.731241198953931</v>
      </c>
      <c r="O304" s="808">
        <v>1.8675806774904791</v>
      </c>
      <c r="P304" s="374">
        <f t="shared" si="30"/>
        <v>0.12644678606379761</v>
      </c>
    </row>
    <row r="305" spans="1:16" x14ac:dyDescent="0.3">
      <c r="A305" s="158">
        <v>222</v>
      </c>
      <c r="B305" s="321" t="s">
        <v>2095</v>
      </c>
      <c r="C305" s="146">
        <v>473.28</v>
      </c>
      <c r="D305" s="159"/>
      <c r="E305" s="159">
        <v>24.4</v>
      </c>
      <c r="F305" s="788">
        <f t="shared" si="28"/>
        <v>497.67999999999995</v>
      </c>
      <c r="G305" s="726">
        <v>12</v>
      </c>
      <c r="H305" s="146"/>
      <c r="I305" s="146">
        <v>1</v>
      </c>
      <c r="J305" s="146">
        <f t="shared" si="29"/>
        <v>13</v>
      </c>
      <c r="K305" s="784">
        <f t="shared" si="32"/>
        <v>6.7764804003336114E-3</v>
      </c>
      <c r="L305" s="734">
        <f t="shared" si="31"/>
        <v>29.01316201000834</v>
      </c>
      <c r="M305" s="151">
        <f t="shared" si="27"/>
        <v>6.3828956422018353</v>
      </c>
      <c r="N305" s="151">
        <v>12.029772681553007</v>
      </c>
      <c r="O305" s="808">
        <v>1.4281499298456604</v>
      </c>
      <c r="P305" s="374">
        <f t="shared" si="30"/>
        <v>9.816343888363778E-2</v>
      </c>
    </row>
    <row r="306" spans="1:16" x14ac:dyDescent="0.3">
      <c r="A306" s="152">
        <v>223</v>
      </c>
      <c r="B306" s="321" t="s">
        <v>2096</v>
      </c>
      <c r="C306" s="146">
        <v>232.2</v>
      </c>
      <c r="D306" s="159"/>
      <c r="E306" s="159">
        <v>12.6</v>
      </c>
      <c r="F306" s="788">
        <f t="shared" si="28"/>
        <v>244.79999999999998</v>
      </c>
      <c r="G306" s="726">
        <v>9</v>
      </c>
      <c r="H306" s="146"/>
      <c r="I306" s="146">
        <v>1</v>
      </c>
      <c r="J306" s="146">
        <f t="shared" si="29"/>
        <v>10</v>
      </c>
      <c r="K306" s="784">
        <f t="shared" si="32"/>
        <v>5.2126772310258545E-3</v>
      </c>
      <c r="L306" s="734">
        <f t="shared" si="31"/>
        <v>22.317816930775642</v>
      </c>
      <c r="M306" s="151">
        <f t="shared" si="27"/>
        <v>4.9099197247706412</v>
      </c>
      <c r="N306" s="151">
        <v>9.2536712935023129</v>
      </c>
      <c r="O306" s="808">
        <v>1.0985768691120463</v>
      </c>
      <c r="P306" s="374">
        <f t="shared" si="30"/>
        <v>0.1535130098781072</v>
      </c>
    </row>
    <row r="307" spans="1:16" x14ac:dyDescent="0.3">
      <c r="A307" s="158">
        <v>224</v>
      </c>
      <c r="B307" s="321" t="s">
        <v>2097</v>
      </c>
      <c r="C307" s="146">
        <v>553.98</v>
      </c>
      <c r="D307" s="159">
        <v>42.3</v>
      </c>
      <c r="E307" s="159">
        <v>11.2</v>
      </c>
      <c r="F307" s="788">
        <f t="shared" si="28"/>
        <v>607.48</v>
      </c>
      <c r="G307" s="726">
        <v>17</v>
      </c>
      <c r="H307" s="146">
        <v>1</v>
      </c>
      <c r="I307" s="146">
        <v>1</v>
      </c>
      <c r="J307" s="146">
        <f t="shared" si="29"/>
        <v>19</v>
      </c>
      <c r="K307" s="784">
        <f t="shared" si="32"/>
        <v>9.9040867389491236E-3</v>
      </c>
      <c r="L307" s="734">
        <f t="shared" si="31"/>
        <v>42.403852168473726</v>
      </c>
      <c r="M307" s="151">
        <f t="shared" ref="M307:M368" si="33">L307*0.22</f>
        <v>9.3288474770642207</v>
      </c>
      <c r="N307" s="151">
        <v>17.581975457654394</v>
      </c>
      <c r="O307" s="808">
        <v>2.087296051312888</v>
      </c>
      <c r="P307" s="374">
        <f t="shared" si="30"/>
        <v>0.11753797845938174</v>
      </c>
    </row>
    <row r="308" spans="1:16" x14ac:dyDescent="0.3">
      <c r="A308" s="158">
        <v>225</v>
      </c>
      <c r="B308" s="321" t="s">
        <v>2098</v>
      </c>
      <c r="C308" s="146">
        <v>419.75</v>
      </c>
      <c r="D308" s="159">
        <v>47.9</v>
      </c>
      <c r="E308" s="159">
        <v>12.7</v>
      </c>
      <c r="F308" s="788">
        <f t="shared" si="28"/>
        <v>480.34999999999997</v>
      </c>
      <c r="G308" s="726">
        <v>15</v>
      </c>
      <c r="H308" s="146">
        <v>1</v>
      </c>
      <c r="I308" s="146">
        <v>1</v>
      </c>
      <c r="J308" s="146">
        <f t="shared" si="29"/>
        <v>17</v>
      </c>
      <c r="K308" s="784">
        <f t="shared" si="32"/>
        <v>8.8615512927439528E-3</v>
      </c>
      <c r="L308" s="734">
        <f t="shared" si="31"/>
        <v>37.940288782318596</v>
      </c>
      <c r="M308" s="151">
        <f t="shared" si="33"/>
        <v>8.3468635321100919</v>
      </c>
      <c r="N308" s="151">
        <v>15.731241198953931</v>
      </c>
      <c r="O308" s="808">
        <v>1.8675806774904791</v>
      </c>
      <c r="P308" s="374">
        <f t="shared" si="30"/>
        <v>0.132998801271725</v>
      </c>
    </row>
    <row r="309" spans="1:16" x14ac:dyDescent="0.3">
      <c r="A309" s="152">
        <v>226</v>
      </c>
      <c r="B309" s="321" t="s">
        <v>2099</v>
      </c>
      <c r="C309" s="146">
        <v>970.33</v>
      </c>
      <c r="D309" s="159">
        <v>195</v>
      </c>
      <c r="E309" s="159"/>
      <c r="F309" s="788">
        <f t="shared" si="28"/>
        <v>1165.33</v>
      </c>
      <c r="G309" s="726">
        <v>14</v>
      </c>
      <c r="H309" s="146">
        <v>2</v>
      </c>
      <c r="I309" s="146"/>
      <c r="J309" s="146">
        <f t="shared" si="29"/>
        <v>16</v>
      </c>
      <c r="K309" s="784">
        <f t="shared" si="32"/>
        <v>8.3402835696413675E-3</v>
      </c>
      <c r="L309" s="734">
        <f t="shared" si="31"/>
        <v>35.708507089241031</v>
      </c>
      <c r="M309" s="151">
        <f t="shared" si="33"/>
        <v>7.8558715596330266</v>
      </c>
      <c r="N309" s="151">
        <v>14.8058740696037</v>
      </c>
      <c r="O309" s="808">
        <v>1.7577229905792744</v>
      </c>
      <c r="P309" s="374">
        <f t="shared" si="30"/>
        <v>5.1597380749707843E-2</v>
      </c>
    </row>
    <row r="310" spans="1:16" x14ac:dyDescent="0.3">
      <c r="A310" s="158">
        <v>227</v>
      </c>
      <c r="B310" s="321" t="s">
        <v>2100</v>
      </c>
      <c r="C310" s="146">
        <v>1351.02</v>
      </c>
      <c r="D310" s="159"/>
      <c r="E310" s="159">
        <v>65</v>
      </c>
      <c r="F310" s="788">
        <f t="shared" si="28"/>
        <v>1416.02</v>
      </c>
      <c r="G310" s="726">
        <v>19</v>
      </c>
      <c r="H310" s="146"/>
      <c r="I310" s="146">
        <v>1</v>
      </c>
      <c r="J310" s="146">
        <f t="shared" si="29"/>
        <v>20</v>
      </c>
      <c r="K310" s="784">
        <f t="shared" si="32"/>
        <v>1.0425354462051709E-2</v>
      </c>
      <c r="L310" s="734">
        <f t="shared" si="31"/>
        <v>44.635633861551284</v>
      </c>
      <c r="M310" s="151">
        <f t="shared" si="33"/>
        <v>9.8198394495412824</v>
      </c>
      <c r="N310" s="151">
        <v>18.507342587004626</v>
      </c>
      <c r="O310" s="808">
        <v>2.1971537382240927</v>
      </c>
      <c r="P310" s="374">
        <f t="shared" si="30"/>
        <v>5.3078324908067173E-2</v>
      </c>
    </row>
    <row r="311" spans="1:16" x14ac:dyDescent="0.3">
      <c r="A311" s="158">
        <v>228</v>
      </c>
      <c r="B311" s="321" t="s">
        <v>2101</v>
      </c>
      <c r="C311" s="146">
        <v>1448.01</v>
      </c>
      <c r="D311" s="159">
        <v>53.8</v>
      </c>
      <c r="E311" s="159"/>
      <c r="F311" s="788">
        <f t="shared" si="28"/>
        <v>1501.81</v>
      </c>
      <c r="G311" s="726">
        <v>21</v>
      </c>
      <c r="H311" s="146">
        <v>1</v>
      </c>
      <c r="I311" s="146"/>
      <c r="J311" s="146">
        <f t="shared" si="29"/>
        <v>22</v>
      </c>
      <c r="K311" s="784">
        <f t="shared" si="32"/>
        <v>1.146788990825688E-2</v>
      </c>
      <c r="L311" s="734">
        <f t="shared" si="31"/>
        <v>49.099197247706414</v>
      </c>
      <c r="M311" s="151">
        <f t="shared" si="33"/>
        <v>10.801823394495411</v>
      </c>
      <c r="N311" s="151">
        <v>20.358076845705089</v>
      </c>
      <c r="O311" s="808">
        <v>2.4168691120465025</v>
      </c>
      <c r="P311" s="374">
        <f t="shared" si="30"/>
        <v>5.5050883001147556E-2</v>
      </c>
    </row>
    <row r="312" spans="1:16" x14ac:dyDescent="0.3">
      <c r="A312" s="152">
        <v>229</v>
      </c>
      <c r="B312" s="321" t="s">
        <v>2102</v>
      </c>
      <c r="C312" s="146">
        <v>938.2</v>
      </c>
      <c r="D312" s="159"/>
      <c r="E312" s="159">
        <v>31.8</v>
      </c>
      <c r="F312" s="788">
        <f t="shared" si="28"/>
        <v>970</v>
      </c>
      <c r="G312" s="726">
        <v>16</v>
      </c>
      <c r="H312" s="146"/>
      <c r="I312" s="146">
        <v>1</v>
      </c>
      <c r="J312" s="146">
        <f t="shared" si="29"/>
        <v>17</v>
      </c>
      <c r="K312" s="784">
        <f t="shared" si="32"/>
        <v>8.8615512927439528E-3</v>
      </c>
      <c r="L312" s="734">
        <f t="shared" si="31"/>
        <v>37.940288782318596</v>
      </c>
      <c r="M312" s="151">
        <f t="shared" si="33"/>
        <v>8.3468635321100919</v>
      </c>
      <c r="N312" s="151">
        <v>15.731241198953931</v>
      </c>
      <c r="O312" s="808">
        <v>1.8675806774904791</v>
      </c>
      <c r="P312" s="374">
        <f t="shared" si="30"/>
        <v>6.586182906275577E-2</v>
      </c>
    </row>
    <row r="313" spans="1:16" x14ac:dyDescent="0.3">
      <c r="A313" s="158">
        <v>230</v>
      </c>
      <c r="B313" s="321" t="s">
        <v>2103</v>
      </c>
      <c r="C313" s="146">
        <v>2158</v>
      </c>
      <c r="D313" s="159"/>
      <c r="E313" s="159"/>
      <c r="F313" s="788">
        <f t="shared" si="28"/>
        <v>2158</v>
      </c>
      <c r="G313" s="726">
        <v>29</v>
      </c>
      <c r="H313" s="146"/>
      <c r="I313" s="146"/>
      <c r="J313" s="146">
        <f t="shared" si="29"/>
        <v>29</v>
      </c>
      <c r="K313" s="784">
        <f t="shared" si="32"/>
        <v>1.5116763969974979E-2</v>
      </c>
      <c r="L313" s="734">
        <f t="shared" si="31"/>
        <v>64.721669099249368</v>
      </c>
      <c r="M313" s="151">
        <f t="shared" si="33"/>
        <v>14.238767201834861</v>
      </c>
      <c r="N313" s="151">
        <v>26.835646751156705</v>
      </c>
      <c r="O313" s="808">
        <v>3.1858729204249348</v>
      </c>
      <c r="P313" s="374">
        <f t="shared" si="30"/>
        <v>5.0501369774173251E-2</v>
      </c>
    </row>
    <row r="314" spans="1:16" x14ac:dyDescent="0.3">
      <c r="A314" s="158">
        <v>231</v>
      </c>
      <c r="B314" s="321" t="s">
        <v>2104</v>
      </c>
      <c r="C314" s="146">
        <v>700</v>
      </c>
      <c r="D314" s="159"/>
      <c r="E314" s="159">
        <v>29.1</v>
      </c>
      <c r="F314" s="788">
        <f t="shared" ref="F314:F347" si="34">C314+D314+E314</f>
        <v>729.1</v>
      </c>
      <c r="G314" s="726">
        <v>10</v>
      </c>
      <c r="H314" s="146"/>
      <c r="I314" s="146">
        <v>1</v>
      </c>
      <c r="J314" s="146">
        <f t="shared" ref="J314:J348" si="35">G314+H314+I314</f>
        <v>11</v>
      </c>
      <c r="K314" s="784">
        <f t="shared" si="32"/>
        <v>5.7339449541284398E-3</v>
      </c>
      <c r="L314" s="734">
        <f t="shared" si="31"/>
        <v>24.549598623853207</v>
      </c>
      <c r="M314" s="151">
        <f t="shared" si="33"/>
        <v>5.4009116972477056</v>
      </c>
      <c r="N314" s="151">
        <v>10.179038422852544</v>
      </c>
      <c r="O314" s="808">
        <v>1.2084345560232512</v>
      </c>
      <c r="P314" s="374">
        <f t="shared" si="30"/>
        <v>5.6697275133694561E-2</v>
      </c>
    </row>
    <row r="315" spans="1:16" x14ac:dyDescent="0.3">
      <c r="A315" s="152">
        <v>232</v>
      </c>
      <c r="B315" s="321" t="s">
        <v>2105</v>
      </c>
      <c r="C315" s="146">
        <v>913.54</v>
      </c>
      <c r="D315" s="159">
        <v>123.3</v>
      </c>
      <c r="E315" s="159">
        <v>15.2</v>
      </c>
      <c r="F315" s="788">
        <f t="shared" si="34"/>
        <v>1052.04</v>
      </c>
      <c r="G315" s="726">
        <v>14</v>
      </c>
      <c r="H315" s="146">
        <v>2</v>
      </c>
      <c r="I315" s="146">
        <v>1</v>
      </c>
      <c r="J315" s="146">
        <f t="shared" si="35"/>
        <v>17</v>
      </c>
      <c r="K315" s="784">
        <f t="shared" si="32"/>
        <v>8.8615512927439528E-3</v>
      </c>
      <c r="L315" s="734">
        <f t="shared" si="31"/>
        <v>37.940288782318596</v>
      </c>
      <c r="M315" s="151">
        <f t="shared" si="33"/>
        <v>8.3468635321100919</v>
      </c>
      <c r="N315" s="151">
        <v>15.731241198953931</v>
      </c>
      <c r="O315" s="808">
        <v>1.8675806774904791</v>
      </c>
      <c r="P315" s="374">
        <f t="shared" si="30"/>
        <v>6.0725803382830595E-2</v>
      </c>
    </row>
    <row r="316" spans="1:16" x14ac:dyDescent="0.3">
      <c r="A316" s="158">
        <v>233</v>
      </c>
      <c r="B316" s="321" t="s">
        <v>2106</v>
      </c>
      <c r="C316" s="146">
        <v>608.6</v>
      </c>
      <c r="D316" s="159"/>
      <c r="E316" s="159"/>
      <c r="F316" s="788">
        <f t="shared" si="34"/>
        <v>608.6</v>
      </c>
      <c r="G316" s="726">
        <v>13</v>
      </c>
      <c r="H316" s="146"/>
      <c r="I316" s="146"/>
      <c r="J316" s="146">
        <f t="shared" si="35"/>
        <v>13</v>
      </c>
      <c r="K316" s="784">
        <f t="shared" si="32"/>
        <v>6.7764804003336114E-3</v>
      </c>
      <c r="L316" s="734">
        <f t="shared" si="31"/>
        <v>29.01316201000834</v>
      </c>
      <c r="M316" s="151">
        <f t="shared" si="33"/>
        <v>6.3828956422018353</v>
      </c>
      <c r="N316" s="151">
        <v>12.029772681553007</v>
      </c>
      <c r="O316" s="808">
        <v>1.4281499298456604</v>
      </c>
      <c r="P316" s="374">
        <f t="shared" si="30"/>
        <v>8.0272724718384564E-2</v>
      </c>
    </row>
    <row r="317" spans="1:16" x14ac:dyDescent="0.3">
      <c r="A317" s="158">
        <v>234</v>
      </c>
      <c r="B317" s="321" t="s">
        <v>2107</v>
      </c>
      <c r="C317" s="146">
        <v>415.8</v>
      </c>
      <c r="D317" s="159"/>
      <c r="E317" s="159"/>
      <c r="F317" s="788">
        <f t="shared" si="34"/>
        <v>415.8</v>
      </c>
      <c r="G317" s="726">
        <v>9</v>
      </c>
      <c r="H317" s="146"/>
      <c r="I317" s="146"/>
      <c r="J317" s="146">
        <f t="shared" si="35"/>
        <v>9</v>
      </c>
      <c r="K317" s="784">
        <f t="shared" si="32"/>
        <v>4.6914095079232691E-3</v>
      </c>
      <c r="L317" s="734">
        <f t="shared" si="31"/>
        <v>20.086035237698081</v>
      </c>
      <c r="M317" s="151">
        <f t="shared" si="33"/>
        <v>4.4189277522935777</v>
      </c>
      <c r="N317" s="151">
        <v>8.3283041641520814</v>
      </c>
      <c r="O317" s="808">
        <v>0.98871918220084176</v>
      </c>
      <c r="P317" s="374">
        <f t="shared" si="30"/>
        <v>8.1341958480867199E-2</v>
      </c>
    </row>
    <row r="318" spans="1:16" x14ac:dyDescent="0.3">
      <c r="A318" s="152">
        <v>235</v>
      </c>
      <c r="B318" s="321" t="s">
        <v>2108</v>
      </c>
      <c r="C318" s="146">
        <v>460.4</v>
      </c>
      <c r="D318" s="159"/>
      <c r="E318" s="159"/>
      <c r="F318" s="788">
        <f t="shared" si="34"/>
        <v>460.4</v>
      </c>
      <c r="G318" s="726">
        <v>9</v>
      </c>
      <c r="H318" s="146"/>
      <c r="I318" s="146"/>
      <c r="J318" s="146">
        <f t="shared" si="35"/>
        <v>9</v>
      </c>
      <c r="K318" s="784">
        <f t="shared" si="32"/>
        <v>4.6914095079232691E-3</v>
      </c>
      <c r="L318" s="734">
        <f t="shared" si="31"/>
        <v>20.086035237698081</v>
      </c>
      <c r="M318" s="151">
        <f t="shared" si="33"/>
        <v>4.4189277522935777</v>
      </c>
      <c r="N318" s="151">
        <v>8.3283041641520814</v>
      </c>
      <c r="O318" s="808">
        <v>0.98871918220084176</v>
      </c>
      <c r="P318" s="374">
        <f t="shared" ref="P318:P378" si="36">(O318+N318+M318+L318)/F318</f>
        <v>7.3462177098923942E-2</v>
      </c>
    </row>
    <row r="319" spans="1:16" x14ac:dyDescent="0.3">
      <c r="A319" s="158">
        <v>236</v>
      </c>
      <c r="B319" s="321" t="s">
        <v>2109</v>
      </c>
      <c r="C319" s="146">
        <v>485</v>
      </c>
      <c r="D319" s="159">
        <v>37.9</v>
      </c>
      <c r="E319" s="159">
        <v>50.1</v>
      </c>
      <c r="F319" s="788">
        <f t="shared" si="34"/>
        <v>573</v>
      </c>
      <c r="G319" s="726">
        <v>11</v>
      </c>
      <c r="H319" s="146">
        <v>1</v>
      </c>
      <c r="I319" s="146">
        <v>2</v>
      </c>
      <c r="J319" s="146">
        <f t="shared" si="35"/>
        <v>14</v>
      </c>
      <c r="K319" s="784">
        <f t="shared" si="32"/>
        <v>7.2977481234361968E-3</v>
      </c>
      <c r="L319" s="734">
        <f t="shared" si="31"/>
        <v>31.244943703085902</v>
      </c>
      <c r="M319" s="151">
        <f t="shared" si="33"/>
        <v>6.8738876146788987</v>
      </c>
      <c r="N319" s="151">
        <v>12.955139810903237</v>
      </c>
      <c r="O319" s="808">
        <v>1.538007616756865</v>
      </c>
      <c r="P319" s="374">
        <f t="shared" si="36"/>
        <v>9.1818462033900358E-2</v>
      </c>
    </row>
    <row r="320" spans="1:16" x14ac:dyDescent="0.3">
      <c r="A320" s="158">
        <v>237</v>
      </c>
      <c r="B320" s="321" t="s">
        <v>2110</v>
      </c>
      <c r="C320" s="146">
        <v>791.22</v>
      </c>
      <c r="D320" s="159"/>
      <c r="E320" s="159"/>
      <c r="F320" s="788">
        <f t="shared" si="34"/>
        <v>791.22</v>
      </c>
      <c r="G320" s="726">
        <v>17</v>
      </c>
      <c r="H320" s="146"/>
      <c r="I320" s="146"/>
      <c r="J320" s="146">
        <f t="shared" si="35"/>
        <v>17</v>
      </c>
      <c r="K320" s="784">
        <f t="shared" si="32"/>
        <v>8.8615512927439528E-3</v>
      </c>
      <c r="L320" s="734">
        <f t="shared" si="31"/>
        <v>37.940288782318596</v>
      </c>
      <c r="M320" s="151">
        <f t="shared" si="33"/>
        <v>8.3468635321100919</v>
      </c>
      <c r="N320" s="151">
        <v>15.731241198953931</v>
      </c>
      <c r="O320" s="808">
        <v>1.8675806774904791</v>
      </c>
      <c r="P320" s="374">
        <f t="shared" si="36"/>
        <v>8.0743629067608375E-2</v>
      </c>
    </row>
    <row r="321" spans="1:16" x14ac:dyDescent="0.3">
      <c r="A321" s="152">
        <v>238</v>
      </c>
      <c r="B321" s="321" t="s">
        <v>2111</v>
      </c>
      <c r="C321" s="146">
        <v>765.5</v>
      </c>
      <c r="D321" s="159"/>
      <c r="E321" s="159"/>
      <c r="F321" s="788">
        <f t="shared" si="34"/>
        <v>765.5</v>
      </c>
      <c r="G321" s="726">
        <v>19</v>
      </c>
      <c r="H321" s="146"/>
      <c r="I321" s="146"/>
      <c r="J321" s="146">
        <f t="shared" si="35"/>
        <v>19</v>
      </c>
      <c r="K321" s="784">
        <f t="shared" si="32"/>
        <v>9.9040867389491236E-3</v>
      </c>
      <c r="L321" s="734">
        <f t="shared" si="31"/>
        <v>42.403852168473726</v>
      </c>
      <c r="M321" s="151">
        <f t="shared" si="33"/>
        <v>9.3288474770642207</v>
      </c>
      <c r="N321" s="151">
        <v>17.581975457654394</v>
      </c>
      <c r="O321" s="808">
        <v>2.087296051312888</v>
      </c>
      <c r="P321" s="374">
        <f t="shared" si="36"/>
        <v>9.3274945988902958E-2</v>
      </c>
    </row>
    <row r="322" spans="1:16" x14ac:dyDescent="0.3">
      <c r="A322" s="158">
        <v>239</v>
      </c>
      <c r="B322" s="321" t="s">
        <v>2112</v>
      </c>
      <c r="C322" s="146">
        <v>777.3</v>
      </c>
      <c r="D322" s="159"/>
      <c r="E322" s="159">
        <v>28.9</v>
      </c>
      <c r="F322" s="788">
        <f t="shared" si="34"/>
        <v>806.19999999999993</v>
      </c>
      <c r="G322" s="726">
        <v>20</v>
      </c>
      <c r="H322" s="146"/>
      <c r="I322" s="146">
        <v>1</v>
      </c>
      <c r="J322" s="146">
        <f t="shared" si="35"/>
        <v>21</v>
      </c>
      <c r="K322" s="784">
        <f t="shared" si="32"/>
        <v>1.0946622185154294E-2</v>
      </c>
      <c r="L322" s="734">
        <f t="shared" si="31"/>
        <v>46.867415554628849</v>
      </c>
      <c r="M322" s="151">
        <f t="shared" si="33"/>
        <v>10.310831422018348</v>
      </c>
      <c r="N322" s="151">
        <v>19.432709716354857</v>
      </c>
      <c r="O322" s="808">
        <v>2.3070114251352978</v>
      </c>
      <c r="P322" s="374">
        <f t="shared" si="36"/>
        <v>9.7888821778885332E-2</v>
      </c>
    </row>
    <row r="323" spans="1:16" x14ac:dyDescent="0.3">
      <c r="A323" s="158">
        <v>240</v>
      </c>
      <c r="B323" s="321" t="s">
        <v>2113</v>
      </c>
      <c r="C323" s="146">
        <v>723.6</v>
      </c>
      <c r="D323" s="159"/>
      <c r="E323" s="159">
        <v>29.4</v>
      </c>
      <c r="F323" s="788">
        <f t="shared" si="34"/>
        <v>753</v>
      </c>
      <c r="G323" s="726">
        <v>18</v>
      </c>
      <c r="H323" s="146"/>
      <c r="I323" s="146">
        <v>1</v>
      </c>
      <c r="J323" s="146">
        <f t="shared" si="35"/>
        <v>19</v>
      </c>
      <c r="K323" s="784">
        <f t="shared" si="32"/>
        <v>9.9040867389491236E-3</v>
      </c>
      <c r="L323" s="734">
        <f t="shared" si="31"/>
        <v>42.403852168473726</v>
      </c>
      <c r="M323" s="151">
        <f t="shared" si="33"/>
        <v>9.3288474770642207</v>
      </c>
      <c r="N323" s="151">
        <v>17.581975457654394</v>
      </c>
      <c r="O323" s="808">
        <v>2.087296051312888</v>
      </c>
      <c r="P323" s="374">
        <f t="shared" si="36"/>
        <v>9.4823334866540793E-2</v>
      </c>
    </row>
    <row r="324" spans="1:16" x14ac:dyDescent="0.3">
      <c r="A324" s="152">
        <v>241</v>
      </c>
      <c r="B324" s="321" t="s">
        <v>2114</v>
      </c>
      <c r="C324" s="146">
        <v>579.6</v>
      </c>
      <c r="D324" s="159"/>
      <c r="E324" s="159">
        <v>32.6</v>
      </c>
      <c r="F324" s="788">
        <f t="shared" si="34"/>
        <v>612.20000000000005</v>
      </c>
      <c r="G324" s="726">
        <v>15</v>
      </c>
      <c r="H324" s="146"/>
      <c r="I324" s="146">
        <v>1</v>
      </c>
      <c r="J324" s="146">
        <f t="shared" si="35"/>
        <v>16</v>
      </c>
      <c r="K324" s="784">
        <f t="shared" si="32"/>
        <v>8.3402835696413675E-3</v>
      </c>
      <c r="L324" s="734">
        <f t="shared" si="31"/>
        <v>35.708507089241031</v>
      </c>
      <c r="M324" s="151">
        <f t="shared" si="33"/>
        <v>7.8558715596330266</v>
      </c>
      <c r="N324" s="151">
        <v>14.8058740696037</v>
      </c>
      <c r="O324" s="808">
        <v>1.7577229905792744</v>
      </c>
      <c r="P324" s="374">
        <f t="shared" si="36"/>
        <v>9.8216229514957579E-2</v>
      </c>
    </row>
    <row r="325" spans="1:16" x14ac:dyDescent="0.3">
      <c r="A325" s="158">
        <v>242</v>
      </c>
      <c r="B325" s="321" t="s">
        <v>2115</v>
      </c>
      <c r="C325" s="146">
        <v>611.79999999999995</v>
      </c>
      <c r="D325" s="159"/>
      <c r="E325" s="159"/>
      <c r="F325" s="788">
        <f t="shared" si="34"/>
        <v>611.79999999999995</v>
      </c>
      <c r="G325" s="726">
        <v>13</v>
      </c>
      <c r="H325" s="146"/>
      <c r="I325" s="146"/>
      <c r="J325" s="146">
        <f t="shared" si="35"/>
        <v>13</v>
      </c>
      <c r="K325" s="784">
        <f t="shared" si="32"/>
        <v>6.7764804003336114E-3</v>
      </c>
      <c r="L325" s="734">
        <f t="shared" si="31"/>
        <v>29.01316201000834</v>
      </c>
      <c r="M325" s="151">
        <f t="shared" si="33"/>
        <v>6.3828956422018353</v>
      </c>
      <c r="N325" s="151">
        <v>12.029772681553007</v>
      </c>
      <c r="O325" s="808">
        <v>1.4281499298456604</v>
      </c>
      <c r="P325" s="374">
        <f t="shared" si="36"/>
        <v>7.9852860842773543E-2</v>
      </c>
    </row>
    <row r="326" spans="1:16" x14ac:dyDescent="0.3">
      <c r="A326" s="158">
        <v>243</v>
      </c>
      <c r="B326" s="321" t="s">
        <v>2116</v>
      </c>
      <c r="C326" s="146">
        <v>510.4</v>
      </c>
      <c r="D326" s="159"/>
      <c r="E326" s="159"/>
      <c r="F326" s="788">
        <f t="shared" si="34"/>
        <v>510.4</v>
      </c>
      <c r="G326" s="726">
        <v>8</v>
      </c>
      <c r="H326" s="146"/>
      <c r="I326" s="146"/>
      <c r="J326" s="146">
        <f t="shared" si="35"/>
        <v>8</v>
      </c>
      <c r="K326" s="784">
        <f t="shared" si="32"/>
        <v>4.1701417848206837E-3</v>
      </c>
      <c r="L326" s="734">
        <f t="shared" si="31"/>
        <v>17.854253544620516</v>
      </c>
      <c r="M326" s="151">
        <f t="shared" si="33"/>
        <v>3.9279357798165133</v>
      </c>
      <c r="N326" s="151">
        <v>7.4029370348018499</v>
      </c>
      <c r="O326" s="808">
        <v>0.8788614952896372</v>
      </c>
      <c r="P326" s="374">
        <f t="shared" si="36"/>
        <v>5.8902797520627971E-2</v>
      </c>
    </row>
    <row r="327" spans="1:16" x14ac:dyDescent="0.3">
      <c r="A327" s="152">
        <v>244</v>
      </c>
      <c r="B327" s="321" t="s">
        <v>2117</v>
      </c>
      <c r="C327" s="146">
        <v>564</v>
      </c>
      <c r="D327" s="159">
        <v>87.5</v>
      </c>
      <c r="E327" s="159"/>
      <c r="F327" s="788">
        <f t="shared" si="34"/>
        <v>651.5</v>
      </c>
      <c r="G327" s="726">
        <v>12</v>
      </c>
      <c r="H327" s="146">
        <v>2</v>
      </c>
      <c r="I327" s="146"/>
      <c r="J327" s="146">
        <f t="shared" si="35"/>
        <v>14</v>
      </c>
      <c r="K327" s="784">
        <f t="shared" si="32"/>
        <v>7.2977481234361968E-3</v>
      </c>
      <c r="L327" s="734">
        <f t="shared" ref="L327:L390" si="37">K327*4281.45</f>
        <v>31.244943703085902</v>
      </c>
      <c r="M327" s="151">
        <f t="shared" si="33"/>
        <v>6.8738876146788987</v>
      </c>
      <c r="N327" s="151">
        <v>12.955139810903237</v>
      </c>
      <c r="O327" s="808">
        <v>1.538007616756865</v>
      </c>
      <c r="P327" s="374">
        <f t="shared" si="36"/>
        <v>8.0755147728971466E-2</v>
      </c>
    </row>
    <row r="328" spans="1:16" ht="14.5" x14ac:dyDescent="0.35">
      <c r="A328" s="158">
        <v>245</v>
      </c>
      <c r="B328" s="329" t="s">
        <v>2118</v>
      </c>
      <c r="C328" s="146">
        <v>699.7</v>
      </c>
      <c r="D328" s="159">
        <v>90.2</v>
      </c>
      <c r="E328" s="159"/>
      <c r="F328" s="788">
        <f t="shared" si="34"/>
        <v>789.90000000000009</v>
      </c>
      <c r="G328" s="726">
        <v>13</v>
      </c>
      <c r="H328" s="146">
        <v>2</v>
      </c>
      <c r="I328" s="146"/>
      <c r="J328" s="146">
        <f t="shared" si="35"/>
        <v>15</v>
      </c>
      <c r="K328" s="784">
        <f t="shared" si="32"/>
        <v>7.8190158465387821E-3</v>
      </c>
      <c r="L328" s="734">
        <f t="shared" si="37"/>
        <v>33.476725396163467</v>
      </c>
      <c r="M328" s="151">
        <f t="shared" si="33"/>
        <v>7.3648795871559622</v>
      </c>
      <c r="N328" s="151">
        <v>13.88050694025347</v>
      </c>
      <c r="O328" s="808">
        <v>1.6478653036680697</v>
      </c>
      <c r="P328" s="374">
        <f t="shared" si="36"/>
        <v>7.1363434899659406E-2</v>
      </c>
    </row>
    <row r="329" spans="1:16" x14ac:dyDescent="0.3">
      <c r="A329" s="158">
        <v>246</v>
      </c>
      <c r="B329" s="321" t="s">
        <v>2119</v>
      </c>
      <c r="C329" s="146">
        <v>770.6</v>
      </c>
      <c r="D329" s="159"/>
      <c r="E329" s="159"/>
      <c r="F329" s="788">
        <f t="shared" si="34"/>
        <v>770.6</v>
      </c>
      <c r="G329" s="726">
        <v>17</v>
      </c>
      <c r="H329" s="146"/>
      <c r="I329" s="146"/>
      <c r="J329" s="146">
        <f t="shared" si="35"/>
        <v>17</v>
      </c>
      <c r="K329" s="784">
        <f t="shared" si="32"/>
        <v>8.8615512927439528E-3</v>
      </c>
      <c r="L329" s="734">
        <f t="shared" si="37"/>
        <v>37.940288782318596</v>
      </c>
      <c r="M329" s="151">
        <f t="shared" si="33"/>
        <v>8.3468635321100919</v>
      </c>
      <c r="N329" s="151">
        <v>15.731241198953931</v>
      </c>
      <c r="O329" s="808">
        <v>1.8675806774904791</v>
      </c>
      <c r="P329" s="374">
        <f t="shared" si="36"/>
        <v>8.2904196977515054E-2</v>
      </c>
    </row>
    <row r="330" spans="1:16" x14ac:dyDescent="0.3">
      <c r="A330" s="152">
        <v>247</v>
      </c>
      <c r="B330" s="321" t="s">
        <v>2120</v>
      </c>
      <c r="C330" s="146">
        <v>958.2</v>
      </c>
      <c r="D330" s="159"/>
      <c r="E330" s="159"/>
      <c r="F330" s="788">
        <f t="shared" si="34"/>
        <v>958.2</v>
      </c>
      <c r="G330" s="726">
        <v>16</v>
      </c>
      <c r="H330" s="146"/>
      <c r="I330" s="146"/>
      <c r="J330" s="146">
        <f t="shared" si="35"/>
        <v>16</v>
      </c>
      <c r="K330" s="784">
        <f t="shared" si="32"/>
        <v>8.3402835696413675E-3</v>
      </c>
      <c r="L330" s="734">
        <f t="shared" si="37"/>
        <v>35.708507089241031</v>
      </c>
      <c r="M330" s="151">
        <f t="shared" si="33"/>
        <v>7.8558715596330266</v>
      </c>
      <c r="N330" s="151">
        <v>14.8058740696037</v>
      </c>
      <c r="O330" s="808">
        <v>1.7577229905792744</v>
      </c>
      <c r="P330" s="374">
        <f t="shared" si="36"/>
        <v>6.2750966091689661E-2</v>
      </c>
    </row>
    <row r="331" spans="1:16" x14ac:dyDescent="0.3">
      <c r="A331" s="158">
        <v>248</v>
      </c>
      <c r="B331" s="321" t="s">
        <v>2121</v>
      </c>
      <c r="C331" s="146">
        <v>950.92</v>
      </c>
      <c r="D331" s="159">
        <v>124.7</v>
      </c>
      <c r="E331" s="159">
        <v>118.8</v>
      </c>
      <c r="F331" s="788">
        <f t="shared" si="34"/>
        <v>1194.4199999999998</v>
      </c>
      <c r="G331" s="726">
        <v>14</v>
      </c>
      <c r="H331" s="146">
        <v>1</v>
      </c>
      <c r="I331" s="146">
        <v>2</v>
      </c>
      <c r="J331" s="146">
        <f t="shared" si="35"/>
        <v>17</v>
      </c>
      <c r="K331" s="784">
        <f t="shared" si="32"/>
        <v>8.8615512927439528E-3</v>
      </c>
      <c r="L331" s="734">
        <f t="shared" si="37"/>
        <v>37.940288782318596</v>
      </c>
      <c r="M331" s="151">
        <f t="shared" si="33"/>
        <v>8.3468635321100919</v>
      </c>
      <c r="N331" s="151">
        <v>15.731241198953931</v>
      </c>
      <c r="O331" s="808">
        <v>1.8675806774904791</v>
      </c>
      <c r="P331" s="374">
        <f t="shared" si="36"/>
        <v>5.3487026498947696E-2</v>
      </c>
    </row>
    <row r="332" spans="1:16" x14ac:dyDescent="0.3">
      <c r="A332" s="158">
        <v>249</v>
      </c>
      <c r="B332" s="321" t="s">
        <v>2122</v>
      </c>
      <c r="C332" s="146">
        <v>290.51</v>
      </c>
      <c r="D332" s="159">
        <v>32.65</v>
      </c>
      <c r="E332" s="159">
        <v>114.7</v>
      </c>
      <c r="F332" s="788">
        <f t="shared" si="34"/>
        <v>437.85999999999996</v>
      </c>
      <c r="G332" s="726">
        <v>8</v>
      </c>
      <c r="H332" s="146">
        <v>1</v>
      </c>
      <c r="I332" s="146">
        <v>3</v>
      </c>
      <c r="J332" s="146">
        <f t="shared" si="35"/>
        <v>12</v>
      </c>
      <c r="K332" s="784">
        <f t="shared" si="32"/>
        <v>6.255212677231026E-3</v>
      </c>
      <c r="L332" s="734">
        <f t="shared" si="37"/>
        <v>26.781380316930775</v>
      </c>
      <c r="M332" s="151">
        <f t="shared" si="33"/>
        <v>5.8919036697247709</v>
      </c>
      <c r="N332" s="151">
        <v>11.104405552202774</v>
      </c>
      <c r="O332" s="808">
        <v>1.3182922429344557</v>
      </c>
      <c r="P332" s="374">
        <f t="shared" si="36"/>
        <v>0.10299178226326401</v>
      </c>
    </row>
    <row r="333" spans="1:16" x14ac:dyDescent="0.3">
      <c r="A333" s="152">
        <v>250</v>
      </c>
      <c r="B333" s="321" t="s">
        <v>2123</v>
      </c>
      <c r="C333" s="146">
        <v>612.5</v>
      </c>
      <c r="D333" s="159">
        <v>100</v>
      </c>
      <c r="E333" s="159"/>
      <c r="F333" s="788">
        <f t="shared" si="34"/>
        <v>712.5</v>
      </c>
      <c r="G333" s="726">
        <v>13</v>
      </c>
      <c r="H333" s="146">
        <v>1</v>
      </c>
      <c r="I333" s="146"/>
      <c r="J333" s="146">
        <f t="shared" si="35"/>
        <v>14</v>
      </c>
      <c r="K333" s="784">
        <f t="shared" si="32"/>
        <v>7.2977481234361968E-3</v>
      </c>
      <c r="L333" s="734">
        <f t="shared" si="37"/>
        <v>31.244943703085902</v>
      </c>
      <c r="M333" s="151">
        <f t="shared" si="33"/>
        <v>6.8738876146788987</v>
      </c>
      <c r="N333" s="151">
        <v>12.955139810903237</v>
      </c>
      <c r="O333" s="808">
        <v>1.538007616756865</v>
      </c>
      <c r="P333" s="374">
        <f t="shared" si="36"/>
        <v>7.384137367778934E-2</v>
      </c>
    </row>
    <row r="334" spans="1:16" x14ac:dyDescent="0.3">
      <c r="A334" s="158">
        <v>251</v>
      </c>
      <c r="B334" s="321" t="s">
        <v>2124</v>
      </c>
      <c r="C334" s="146">
        <v>1001.86</v>
      </c>
      <c r="D334" s="159">
        <v>33.200000000000003</v>
      </c>
      <c r="E334" s="159"/>
      <c r="F334" s="788">
        <f t="shared" si="34"/>
        <v>1035.06</v>
      </c>
      <c r="G334" s="726">
        <v>17</v>
      </c>
      <c r="H334" s="146">
        <v>1</v>
      </c>
      <c r="I334" s="146"/>
      <c r="J334" s="146">
        <f t="shared" si="35"/>
        <v>18</v>
      </c>
      <c r="K334" s="784">
        <f t="shared" si="32"/>
        <v>9.3828190158465382E-3</v>
      </c>
      <c r="L334" s="734">
        <f t="shared" si="37"/>
        <v>40.172070475396161</v>
      </c>
      <c r="M334" s="151">
        <f t="shared" si="33"/>
        <v>8.8378555045871554</v>
      </c>
      <c r="N334" s="151">
        <v>16.656608328304163</v>
      </c>
      <c r="O334" s="808">
        <v>1.9774383644016835</v>
      </c>
      <c r="P334" s="374">
        <f t="shared" si="36"/>
        <v>6.5352706773220068E-2</v>
      </c>
    </row>
    <row r="335" spans="1:16" x14ac:dyDescent="0.3">
      <c r="A335" s="158">
        <v>252</v>
      </c>
      <c r="B335" s="321" t="s">
        <v>2125</v>
      </c>
      <c r="C335" s="146">
        <v>592</v>
      </c>
      <c r="D335" s="159"/>
      <c r="E335" s="159">
        <v>92.4</v>
      </c>
      <c r="F335" s="788">
        <f t="shared" si="34"/>
        <v>684.4</v>
      </c>
      <c r="G335" s="726">
        <v>13</v>
      </c>
      <c r="H335" s="146"/>
      <c r="I335" s="146">
        <v>1</v>
      </c>
      <c r="J335" s="146">
        <f t="shared" si="35"/>
        <v>14</v>
      </c>
      <c r="K335" s="784">
        <f t="shared" si="32"/>
        <v>7.2977481234361968E-3</v>
      </c>
      <c r="L335" s="734">
        <f t="shared" si="37"/>
        <v>31.244943703085902</v>
      </c>
      <c r="M335" s="151">
        <f t="shared" si="33"/>
        <v>6.8738876146788987</v>
      </c>
      <c r="N335" s="151">
        <v>12.955139810903237</v>
      </c>
      <c r="O335" s="808">
        <v>1.538007616756865</v>
      </c>
      <c r="P335" s="374">
        <f t="shared" si="36"/>
        <v>7.6873142526921262E-2</v>
      </c>
    </row>
    <row r="336" spans="1:16" x14ac:dyDescent="0.3">
      <c r="A336" s="152">
        <v>253</v>
      </c>
      <c r="B336" s="321" t="s">
        <v>2126</v>
      </c>
      <c r="C336" s="146">
        <v>796.45</v>
      </c>
      <c r="D336" s="159">
        <v>32.4</v>
      </c>
      <c r="E336" s="159">
        <v>30</v>
      </c>
      <c r="F336" s="788">
        <f t="shared" si="34"/>
        <v>858.85</v>
      </c>
      <c r="G336" s="726">
        <v>16</v>
      </c>
      <c r="H336" s="146">
        <v>1</v>
      </c>
      <c r="I336" s="146">
        <v>1</v>
      </c>
      <c r="J336" s="146">
        <f t="shared" si="35"/>
        <v>18</v>
      </c>
      <c r="K336" s="784">
        <f t="shared" si="32"/>
        <v>9.3828190158465382E-3</v>
      </c>
      <c r="L336" s="734">
        <f t="shared" si="37"/>
        <v>40.172070475396161</v>
      </c>
      <c r="M336" s="151">
        <f t="shared" si="33"/>
        <v>8.8378555045871554</v>
      </c>
      <c r="N336" s="151">
        <v>16.656608328304163</v>
      </c>
      <c r="O336" s="808">
        <v>1.9774383644016835</v>
      </c>
      <c r="P336" s="374">
        <f t="shared" si="36"/>
        <v>7.876110225614387E-2</v>
      </c>
    </row>
    <row r="337" spans="1:22" x14ac:dyDescent="0.3">
      <c r="A337" s="158">
        <v>254</v>
      </c>
      <c r="B337" s="321" t="s">
        <v>2127</v>
      </c>
      <c r="C337" s="146">
        <v>711</v>
      </c>
      <c r="D337" s="159"/>
      <c r="E337" s="159">
        <v>116.7</v>
      </c>
      <c r="F337" s="788">
        <f t="shared" si="34"/>
        <v>827.7</v>
      </c>
      <c r="G337" s="726">
        <v>14</v>
      </c>
      <c r="H337" s="146"/>
      <c r="I337" s="146">
        <v>2</v>
      </c>
      <c r="J337" s="146">
        <f t="shared" si="35"/>
        <v>16</v>
      </c>
      <c r="K337" s="784">
        <f t="shared" si="32"/>
        <v>8.3402835696413675E-3</v>
      </c>
      <c r="L337" s="734">
        <f t="shared" si="37"/>
        <v>35.708507089241031</v>
      </c>
      <c r="M337" s="151">
        <f t="shared" si="33"/>
        <v>7.8558715596330266</v>
      </c>
      <c r="N337" s="151">
        <v>14.8058740696037</v>
      </c>
      <c r="O337" s="808">
        <v>1.7577229905792744</v>
      </c>
      <c r="P337" s="374">
        <f t="shared" si="36"/>
        <v>7.2644648675917634E-2</v>
      </c>
    </row>
    <row r="338" spans="1:22" ht="14.5" x14ac:dyDescent="0.35">
      <c r="A338" s="158">
        <v>255</v>
      </c>
      <c r="B338" s="329" t="s">
        <v>2128</v>
      </c>
      <c r="C338" s="146">
        <v>837.19</v>
      </c>
      <c r="D338" s="159"/>
      <c r="E338" s="159"/>
      <c r="F338" s="788">
        <f t="shared" si="34"/>
        <v>837.19</v>
      </c>
      <c r="G338" s="726">
        <v>14</v>
      </c>
      <c r="H338" s="146"/>
      <c r="I338" s="146"/>
      <c r="J338" s="146">
        <f t="shared" si="35"/>
        <v>14</v>
      </c>
      <c r="K338" s="784">
        <f t="shared" si="32"/>
        <v>7.2977481234361968E-3</v>
      </c>
      <c r="L338" s="734">
        <f t="shared" si="37"/>
        <v>31.244943703085902</v>
      </c>
      <c r="M338" s="151">
        <f t="shared" si="33"/>
        <v>6.8738876146788987</v>
      </c>
      <c r="N338" s="151">
        <v>12.955139810903237</v>
      </c>
      <c r="O338" s="808">
        <v>1.538007616756865</v>
      </c>
      <c r="P338" s="374">
        <f t="shared" si="36"/>
        <v>6.2843534616305624E-2</v>
      </c>
    </row>
    <row r="339" spans="1:22" x14ac:dyDescent="0.3">
      <c r="A339" s="152">
        <v>256</v>
      </c>
      <c r="B339" s="321" t="s">
        <v>2129</v>
      </c>
      <c r="C339" s="146">
        <v>325.10000000000002</v>
      </c>
      <c r="D339" s="159"/>
      <c r="E339" s="159"/>
      <c r="F339" s="788">
        <f t="shared" si="34"/>
        <v>325.10000000000002</v>
      </c>
      <c r="G339" s="726">
        <v>7</v>
      </c>
      <c r="H339" s="146"/>
      <c r="I339" s="146"/>
      <c r="J339" s="146">
        <f t="shared" si="35"/>
        <v>7</v>
      </c>
      <c r="K339" s="784">
        <f t="shared" si="32"/>
        <v>3.6488740617180984E-3</v>
      </c>
      <c r="L339" s="734">
        <f t="shared" si="37"/>
        <v>15.622471851542951</v>
      </c>
      <c r="M339" s="151">
        <f t="shared" si="33"/>
        <v>3.4369438073394494</v>
      </c>
      <c r="N339" s="151">
        <v>6.4775699054516185</v>
      </c>
      <c r="O339" s="808">
        <v>0.76900380837843252</v>
      </c>
      <c r="P339" s="374">
        <f t="shared" si="36"/>
        <v>8.0916608344240082E-2</v>
      </c>
    </row>
    <row r="340" spans="1:22" x14ac:dyDescent="0.3">
      <c r="A340" s="158">
        <v>257</v>
      </c>
      <c r="B340" s="321" t="s">
        <v>2130</v>
      </c>
      <c r="C340" s="146">
        <v>456.1</v>
      </c>
      <c r="D340" s="159"/>
      <c r="E340" s="159">
        <v>56.9</v>
      </c>
      <c r="F340" s="788">
        <f t="shared" si="34"/>
        <v>513</v>
      </c>
      <c r="G340" s="726">
        <v>9</v>
      </c>
      <c r="H340" s="146"/>
      <c r="I340" s="146">
        <v>1</v>
      </c>
      <c r="J340" s="146">
        <f t="shared" si="35"/>
        <v>10</v>
      </c>
      <c r="K340" s="784">
        <f t="shared" ref="K340:K347" si="38">2.5/4796*J340</f>
        <v>5.2126772310258545E-3</v>
      </c>
      <c r="L340" s="734">
        <f t="shared" si="37"/>
        <v>22.317816930775642</v>
      </c>
      <c r="M340" s="151">
        <f t="shared" si="33"/>
        <v>4.9099197247706412</v>
      </c>
      <c r="N340" s="151">
        <v>9.2536712935023129</v>
      </c>
      <c r="O340" s="808">
        <v>1.0985768691120463</v>
      </c>
      <c r="P340" s="374">
        <f t="shared" si="36"/>
        <v>7.3255331029552909E-2</v>
      </c>
    </row>
    <row r="341" spans="1:22" x14ac:dyDescent="0.3">
      <c r="A341" s="158">
        <v>258</v>
      </c>
      <c r="B341" s="321" t="s">
        <v>2131</v>
      </c>
      <c r="C341" s="146">
        <v>1004.92</v>
      </c>
      <c r="D341" s="159"/>
      <c r="E341" s="159">
        <v>18.5</v>
      </c>
      <c r="F341" s="788">
        <f t="shared" si="34"/>
        <v>1023.42</v>
      </c>
      <c r="G341" s="726">
        <v>16</v>
      </c>
      <c r="H341" s="146"/>
      <c r="I341" s="146">
        <v>1</v>
      </c>
      <c r="J341" s="146">
        <f t="shared" si="35"/>
        <v>17</v>
      </c>
      <c r="K341" s="784">
        <f t="shared" si="38"/>
        <v>8.8615512927439528E-3</v>
      </c>
      <c r="L341" s="734">
        <f t="shared" si="37"/>
        <v>37.940288782318596</v>
      </c>
      <c r="M341" s="151">
        <f t="shared" si="33"/>
        <v>8.3468635321100919</v>
      </c>
      <c r="N341" s="151">
        <v>15.731241198953931</v>
      </c>
      <c r="O341" s="808">
        <v>1.8675806774904791</v>
      </c>
      <c r="P341" s="374">
        <f t="shared" si="36"/>
        <v>6.2424004016799657E-2</v>
      </c>
    </row>
    <row r="342" spans="1:22" x14ac:dyDescent="0.3">
      <c r="A342" s="152">
        <v>259</v>
      </c>
      <c r="B342" s="321" t="s">
        <v>2158</v>
      </c>
      <c r="C342" s="156">
        <v>539</v>
      </c>
      <c r="D342" s="157"/>
      <c r="E342" s="157">
        <v>38.799999999999997</v>
      </c>
      <c r="F342" s="788">
        <f t="shared" si="34"/>
        <v>577.79999999999995</v>
      </c>
      <c r="G342" s="726">
        <v>17</v>
      </c>
      <c r="H342" s="146"/>
      <c r="I342" s="146">
        <v>1</v>
      </c>
      <c r="J342" s="146">
        <f t="shared" si="35"/>
        <v>18</v>
      </c>
      <c r="K342" s="784">
        <f t="shared" si="38"/>
        <v>9.3828190158465382E-3</v>
      </c>
      <c r="L342" s="734">
        <f t="shared" si="37"/>
        <v>40.172070475396161</v>
      </c>
      <c r="M342" s="151">
        <f t="shared" si="33"/>
        <v>8.8378555045871554</v>
      </c>
      <c r="N342" s="151">
        <v>16.656608328304163</v>
      </c>
      <c r="O342" s="808">
        <v>1.9774383644016835</v>
      </c>
      <c r="P342" s="374">
        <f t="shared" si="36"/>
        <v>0.11707160379489298</v>
      </c>
    </row>
    <row r="343" spans="1:22" x14ac:dyDescent="0.3">
      <c r="A343" s="158">
        <v>260</v>
      </c>
      <c r="B343" s="321" t="s">
        <v>2159</v>
      </c>
      <c r="C343" s="156">
        <v>379.4</v>
      </c>
      <c r="D343" s="157"/>
      <c r="E343" s="157"/>
      <c r="F343" s="788">
        <f t="shared" si="34"/>
        <v>379.4</v>
      </c>
      <c r="G343" s="726">
        <v>9</v>
      </c>
      <c r="H343" s="146"/>
      <c r="I343" s="146"/>
      <c r="J343" s="146">
        <f t="shared" si="35"/>
        <v>9</v>
      </c>
      <c r="K343" s="784">
        <f t="shared" si="38"/>
        <v>4.6914095079232691E-3</v>
      </c>
      <c r="L343" s="734">
        <f t="shared" si="37"/>
        <v>20.086035237698081</v>
      </c>
      <c r="M343" s="151">
        <f t="shared" si="33"/>
        <v>4.4189277522935777</v>
      </c>
      <c r="N343" s="151">
        <v>8.3283041641520814</v>
      </c>
      <c r="O343" s="808">
        <v>0.98871918220084176</v>
      </c>
      <c r="P343" s="374">
        <f t="shared" si="36"/>
        <v>8.9145984017776972E-2</v>
      </c>
    </row>
    <row r="344" spans="1:22" x14ac:dyDescent="0.3">
      <c r="A344" s="158">
        <v>261</v>
      </c>
      <c r="B344" s="763" t="s">
        <v>2192</v>
      </c>
      <c r="C344" s="268">
        <f>1893+1096.4</f>
        <v>2989.4</v>
      </c>
      <c r="D344" s="157"/>
      <c r="E344" s="157"/>
      <c r="F344" s="788">
        <f t="shared" si="34"/>
        <v>2989.4</v>
      </c>
      <c r="G344" s="814">
        <v>91</v>
      </c>
      <c r="H344" s="774"/>
      <c r="I344" s="814"/>
      <c r="J344" s="146">
        <f t="shared" si="35"/>
        <v>91</v>
      </c>
      <c r="K344" s="784">
        <f t="shared" si="38"/>
        <v>4.7435362802335276E-2</v>
      </c>
      <c r="L344" s="734">
        <f t="shared" si="37"/>
        <v>203.09213407005836</v>
      </c>
      <c r="M344" s="151">
        <f t="shared" si="33"/>
        <v>44.680269495412837</v>
      </c>
      <c r="N344" s="151">
        <v>84.208408770871046</v>
      </c>
      <c r="O344" s="808">
        <v>9.9970495089196234</v>
      </c>
      <c r="P344" s="374">
        <f t="shared" si="36"/>
        <v>0.11439682272203848</v>
      </c>
    </row>
    <row r="345" spans="1:22" x14ac:dyDescent="0.3">
      <c r="A345" s="152">
        <v>262</v>
      </c>
      <c r="B345" s="327" t="s">
        <v>2193</v>
      </c>
      <c r="C345" s="162">
        <v>527.29999999999995</v>
      </c>
      <c r="D345" s="157"/>
      <c r="E345" s="157"/>
      <c r="F345" s="788">
        <f t="shared" si="34"/>
        <v>527.29999999999995</v>
      </c>
      <c r="G345" s="814">
        <v>14</v>
      </c>
      <c r="H345" s="774"/>
      <c r="I345" s="814"/>
      <c r="J345" s="146">
        <f t="shared" si="35"/>
        <v>14</v>
      </c>
      <c r="K345" s="784">
        <f t="shared" si="38"/>
        <v>7.2977481234361968E-3</v>
      </c>
      <c r="L345" s="734">
        <f t="shared" si="37"/>
        <v>31.244943703085902</v>
      </c>
      <c r="M345" s="151">
        <f t="shared" si="33"/>
        <v>6.8738876146788987</v>
      </c>
      <c r="N345" s="151">
        <v>12.955139810903237</v>
      </c>
      <c r="O345" s="808">
        <v>1.538007616756865</v>
      </c>
      <c r="P345" s="374">
        <f t="shared" si="36"/>
        <v>9.9776178163142257E-2</v>
      </c>
    </row>
    <row r="346" spans="1:22" x14ac:dyDescent="0.3">
      <c r="A346" s="158">
        <v>263</v>
      </c>
      <c r="B346" s="764" t="s">
        <v>77</v>
      </c>
      <c r="C346" s="268">
        <v>2299.1999999999998</v>
      </c>
      <c r="D346" s="157"/>
      <c r="E346" s="157"/>
      <c r="F346" s="788">
        <f t="shared" si="34"/>
        <v>2299.1999999999998</v>
      </c>
      <c r="G346" s="814">
        <v>56</v>
      </c>
      <c r="H346" s="774"/>
      <c r="I346" s="814"/>
      <c r="J346" s="146">
        <f t="shared" si="35"/>
        <v>56</v>
      </c>
      <c r="K346" s="784">
        <f t="shared" si="38"/>
        <v>2.9190992493744787E-2</v>
      </c>
      <c r="L346" s="734">
        <f t="shared" si="37"/>
        <v>124.97977481234361</v>
      </c>
      <c r="M346" s="151">
        <f t="shared" si="33"/>
        <v>27.495550458715595</v>
      </c>
      <c r="N346" s="151">
        <v>51.820559243612948</v>
      </c>
      <c r="O346" s="808">
        <v>6.1520304670274601</v>
      </c>
      <c r="P346" s="374">
        <f t="shared" si="36"/>
        <v>9.1530930315631365E-2</v>
      </c>
    </row>
    <row r="347" spans="1:22" x14ac:dyDescent="0.3">
      <c r="A347" s="158">
        <v>264</v>
      </c>
      <c r="B347" s="321" t="s">
        <v>2197</v>
      </c>
      <c r="C347" s="162">
        <v>292.60000000000002</v>
      </c>
      <c r="D347" s="157"/>
      <c r="E347" s="157"/>
      <c r="F347" s="788">
        <f t="shared" si="34"/>
        <v>292.60000000000002</v>
      </c>
      <c r="G347" s="814">
        <v>7</v>
      </c>
      <c r="H347" s="774"/>
      <c r="I347" s="814"/>
      <c r="J347" s="146">
        <f t="shared" si="35"/>
        <v>7</v>
      </c>
      <c r="K347" s="784">
        <f t="shared" si="38"/>
        <v>3.6488740617180984E-3</v>
      </c>
      <c r="L347" s="734">
        <f t="shared" si="37"/>
        <v>15.622471851542951</v>
      </c>
      <c r="M347" s="151">
        <f t="shared" si="33"/>
        <v>3.4369438073394494</v>
      </c>
      <c r="N347" s="151">
        <v>6.4775699054516185</v>
      </c>
      <c r="O347" s="808">
        <v>0.76900380837843252</v>
      </c>
      <c r="P347" s="374">
        <f t="shared" si="36"/>
        <v>8.9904269899905853E-2</v>
      </c>
    </row>
    <row r="348" spans="1:22" x14ac:dyDescent="0.3">
      <c r="A348" s="152">
        <v>265</v>
      </c>
      <c r="B348" s="149" t="s">
        <v>78</v>
      </c>
      <c r="C348" s="161">
        <v>1925.9</v>
      </c>
      <c r="D348" s="157"/>
      <c r="E348" s="157"/>
      <c r="F348" s="523">
        <f>C348+D348+E348</f>
        <v>1925.9</v>
      </c>
      <c r="G348" s="814">
        <v>83</v>
      </c>
      <c r="H348" s="774"/>
      <c r="I348" s="814"/>
      <c r="J348" s="770">
        <f t="shared" si="35"/>
        <v>83</v>
      </c>
      <c r="K348" s="784">
        <f>2.5/4796*J348</f>
        <v>4.3265221017514593E-2</v>
      </c>
      <c r="L348" s="734">
        <f t="shared" si="37"/>
        <v>185.23788052543784</v>
      </c>
      <c r="M348" s="151">
        <f t="shared" si="33"/>
        <v>40.752333715596329</v>
      </c>
      <c r="N348" s="151">
        <v>76.805471736069194</v>
      </c>
      <c r="O348" s="808">
        <v>5.3830617581975453</v>
      </c>
      <c r="P348" s="374">
        <f t="shared" si="36"/>
        <v>0.16001804233620692</v>
      </c>
    </row>
    <row r="349" spans="1:22" s="554" customFormat="1" ht="14.5" x14ac:dyDescent="0.35">
      <c r="A349" s="260"/>
      <c r="B349" s="378" t="s">
        <v>694</v>
      </c>
      <c r="C349" s="691">
        <f t="shared" ref="C349:O349" si="39">SUM(C84:C348)</f>
        <v>211873.57000000009</v>
      </c>
      <c r="D349" s="691">
        <f t="shared" si="39"/>
        <v>4210.95</v>
      </c>
      <c r="E349" s="691">
        <f t="shared" si="39"/>
        <v>3695.8999999999996</v>
      </c>
      <c r="F349" s="691">
        <f t="shared" si="39"/>
        <v>219780.42</v>
      </c>
      <c r="G349" s="691">
        <f t="shared" si="39"/>
        <v>4634</v>
      </c>
      <c r="H349" s="691">
        <f t="shared" si="39"/>
        <v>71</v>
      </c>
      <c r="I349" s="691">
        <f t="shared" si="39"/>
        <v>91</v>
      </c>
      <c r="J349" s="691">
        <f t="shared" si="39"/>
        <v>4796</v>
      </c>
      <c r="K349" s="691">
        <f t="shared" si="39"/>
        <v>2.4999999999999982</v>
      </c>
      <c r="L349" s="734">
        <f t="shared" si="37"/>
        <v>10703.624999999993</v>
      </c>
      <c r="M349" s="691">
        <f t="shared" si="39"/>
        <v>2354.797500000001</v>
      </c>
      <c r="N349" s="691">
        <f t="shared" si="39"/>
        <v>4438.0607523637073</v>
      </c>
      <c r="O349" s="691">
        <f t="shared" si="39"/>
        <v>523.14234017070521</v>
      </c>
      <c r="P349" s="374">
        <f t="shared" si="36"/>
        <v>8.1989221753850539E-2</v>
      </c>
    </row>
    <row r="350" spans="1:22" x14ac:dyDescent="0.3">
      <c r="A350" s="777" t="s">
        <v>1050</v>
      </c>
      <c r="B350" s="321"/>
      <c r="C350" s="146"/>
      <c r="D350" s="146"/>
      <c r="E350" s="146"/>
      <c r="F350" s="146">
        <f t="shared" ref="F350:F409" si="40">C350+D350+E350</f>
        <v>0</v>
      </c>
      <c r="G350" s="146"/>
      <c r="H350" s="146"/>
      <c r="I350" s="146"/>
      <c r="J350" s="146"/>
      <c r="K350" s="146"/>
      <c r="L350" s="734">
        <f t="shared" si="37"/>
        <v>0</v>
      </c>
      <c r="M350" s="151"/>
      <c r="N350" s="151"/>
      <c r="O350" s="808"/>
      <c r="P350" s="374"/>
    </row>
    <row r="351" spans="1:22" x14ac:dyDescent="0.3">
      <c r="A351" s="152">
        <v>1</v>
      </c>
      <c r="B351" s="324" t="s">
        <v>667</v>
      </c>
      <c r="C351" s="146">
        <v>4235</v>
      </c>
      <c r="D351" s="146"/>
      <c r="E351" s="146"/>
      <c r="F351" s="146">
        <f t="shared" si="40"/>
        <v>4235</v>
      </c>
      <c r="G351" s="150">
        <v>70</v>
      </c>
      <c r="H351" s="146"/>
      <c r="I351" s="146"/>
      <c r="J351" s="146">
        <f t="shared" ref="J351:J410" si="41">G351+H351+I351</f>
        <v>70</v>
      </c>
      <c r="K351" s="690">
        <f>1/4763*J351</f>
        <v>1.4696619777451186E-2</v>
      </c>
      <c r="L351" s="734">
        <f t="shared" si="37"/>
        <v>62.922842746168378</v>
      </c>
      <c r="M351" s="151">
        <f t="shared" si="33"/>
        <v>13.843025404157043</v>
      </c>
      <c r="N351" s="151">
        <v>42.925185044600489</v>
      </c>
      <c r="O351" s="808">
        <v>7.0589880404783791</v>
      </c>
      <c r="P351" s="374">
        <f t="shared" si="36"/>
        <v>2.9929171484156858E-2</v>
      </c>
      <c r="U351" s="165">
        <f>P351*100/O351</f>
        <v>0.42398671470377775</v>
      </c>
      <c r="V351" s="165">
        <f>P351/100*O351</f>
        <v>2.112696635680898E-3</v>
      </c>
    </row>
    <row r="352" spans="1:22" x14ac:dyDescent="0.3">
      <c r="A352" s="158">
        <v>2</v>
      </c>
      <c r="B352" s="321" t="s">
        <v>668</v>
      </c>
      <c r="C352" s="146">
        <v>12601</v>
      </c>
      <c r="D352" s="146"/>
      <c r="E352" s="146"/>
      <c r="F352" s="146">
        <f t="shared" si="40"/>
        <v>12601</v>
      </c>
      <c r="G352" s="146">
        <v>220</v>
      </c>
      <c r="H352" s="146"/>
      <c r="I352" s="146"/>
      <c r="J352" s="146">
        <f t="shared" si="41"/>
        <v>220</v>
      </c>
      <c r="K352" s="690">
        <f>1/4763*J352</f>
        <v>4.6189376443418015E-2</v>
      </c>
      <c r="L352" s="734">
        <f t="shared" si="37"/>
        <v>197.75750577367205</v>
      </c>
      <c r="M352" s="151">
        <f t="shared" si="33"/>
        <v>43.506651270207854</v>
      </c>
      <c r="N352" s="151">
        <v>134.90772442588727</v>
      </c>
      <c r="O352" s="808">
        <v>22.185390984360623</v>
      </c>
      <c r="P352" s="374">
        <f t="shared" si="36"/>
        <v>3.1613147564012997E-2</v>
      </c>
      <c r="U352" s="165">
        <f t="shared" ref="U352:U412" si="42">P352*100/O352</f>
        <v>0.14249533662173627</v>
      </c>
      <c r="V352" s="165">
        <f t="shared" ref="V352:V412" si="43">P352/100*O352</f>
        <v>7.0135003895391594E-3</v>
      </c>
    </row>
    <row r="353" spans="1:22" x14ac:dyDescent="0.3">
      <c r="A353" s="158">
        <v>3</v>
      </c>
      <c r="B353" s="321" t="s">
        <v>669</v>
      </c>
      <c r="C353" s="146">
        <v>6092</v>
      </c>
      <c r="D353" s="146"/>
      <c r="E353" s="146"/>
      <c r="F353" s="146">
        <f t="shared" si="40"/>
        <v>6092</v>
      </c>
      <c r="G353" s="146">
        <v>136</v>
      </c>
      <c r="H353" s="146"/>
      <c r="I353" s="146"/>
      <c r="J353" s="146">
        <f t="shared" si="41"/>
        <v>136</v>
      </c>
      <c r="K353" s="690">
        <f>1/4763*J353</f>
        <v>2.8553432710476587E-2</v>
      </c>
      <c r="L353" s="734">
        <f t="shared" si="37"/>
        <v>122.25009447826999</v>
      </c>
      <c r="M353" s="151">
        <f t="shared" si="33"/>
        <v>26.895020785219398</v>
      </c>
      <c r="N353" s="151">
        <v>83.397502372366674</v>
      </c>
      <c r="O353" s="808">
        <v>13.714605335786567</v>
      </c>
      <c r="P353" s="374">
        <f t="shared" si="36"/>
        <v>4.0423050389304438E-2</v>
      </c>
      <c r="U353" s="165">
        <f t="shared" si="42"/>
        <v>0.29474453985070559</v>
      </c>
      <c r="V353" s="165">
        <f t="shared" si="43"/>
        <v>5.5438618255792393E-3</v>
      </c>
    </row>
    <row r="354" spans="1:22" x14ac:dyDescent="0.3">
      <c r="A354" s="152">
        <v>4</v>
      </c>
      <c r="B354" s="321" t="s">
        <v>670</v>
      </c>
      <c r="C354" s="146">
        <v>12853.2</v>
      </c>
      <c r="D354" s="146"/>
      <c r="E354" s="146"/>
      <c r="F354" s="146">
        <f t="shared" si="40"/>
        <v>12853.2</v>
      </c>
      <c r="G354" s="146">
        <v>220</v>
      </c>
      <c r="H354" s="146"/>
      <c r="I354" s="146"/>
      <c r="J354" s="146">
        <f t="shared" si="41"/>
        <v>220</v>
      </c>
      <c r="K354" s="690">
        <f t="shared" ref="K354:K417" si="44">1/4763*J354</f>
        <v>4.6189376443418015E-2</v>
      </c>
      <c r="L354" s="734">
        <f t="shared" si="37"/>
        <v>197.75750577367205</v>
      </c>
      <c r="M354" s="151">
        <f t="shared" si="33"/>
        <v>43.506651270207854</v>
      </c>
      <c r="N354" s="151">
        <v>134.90772442588727</v>
      </c>
      <c r="O354" s="808">
        <v>22.185390984360623</v>
      </c>
      <c r="P354" s="374">
        <f t="shared" si="36"/>
        <v>3.099284788645067E-2</v>
      </c>
      <c r="U354" s="165">
        <f t="shared" si="42"/>
        <v>0.13969935399515285</v>
      </c>
      <c r="V354" s="165">
        <f t="shared" si="43"/>
        <v>6.8758844807972289E-3</v>
      </c>
    </row>
    <row r="355" spans="1:22" x14ac:dyDescent="0.3">
      <c r="A355" s="158">
        <v>5</v>
      </c>
      <c r="B355" s="321" t="s">
        <v>671</v>
      </c>
      <c r="C355" s="146">
        <v>6172</v>
      </c>
      <c r="D355" s="146">
        <v>145.1</v>
      </c>
      <c r="E355" s="146"/>
      <c r="F355" s="146">
        <f t="shared" si="40"/>
        <v>6317.1</v>
      </c>
      <c r="G355" s="146">
        <v>136</v>
      </c>
      <c r="H355" s="146">
        <v>1</v>
      </c>
      <c r="I355" s="146"/>
      <c r="J355" s="146">
        <f t="shared" si="41"/>
        <v>137</v>
      </c>
      <c r="K355" s="690">
        <f t="shared" si="44"/>
        <v>2.8763384421583035E-2</v>
      </c>
      <c r="L355" s="734">
        <f t="shared" si="37"/>
        <v>123.14899223178668</v>
      </c>
      <c r="M355" s="151">
        <f t="shared" si="33"/>
        <v>27.092778290993071</v>
      </c>
      <c r="N355" s="151">
        <v>84.01071930157525</v>
      </c>
      <c r="O355" s="808">
        <v>13.815448022079114</v>
      </c>
      <c r="P355" s="374">
        <f t="shared" si="36"/>
        <v>3.926927511776513E-2</v>
      </c>
      <c r="U355" s="165">
        <f t="shared" si="42"/>
        <v>0.28424177815302887</v>
      </c>
      <c r="V355" s="165">
        <f t="shared" si="43"/>
        <v>5.4252262925420887E-3</v>
      </c>
    </row>
    <row r="356" spans="1:22" x14ac:dyDescent="0.3">
      <c r="A356" s="158">
        <v>6</v>
      </c>
      <c r="B356" s="321" t="s">
        <v>672</v>
      </c>
      <c r="C356" s="146">
        <v>6172</v>
      </c>
      <c r="D356" s="146">
        <v>71.099999999999994</v>
      </c>
      <c r="E356" s="146"/>
      <c r="F356" s="146">
        <f t="shared" si="40"/>
        <v>6243.1</v>
      </c>
      <c r="G356" s="146">
        <v>136</v>
      </c>
      <c r="H356" s="146">
        <v>1</v>
      </c>
      <c r="I356" s="146"/>
      <c r="J356" s="146">
        <f t="shared" si="41"/>
        <v>137</v>
      </c>
      <c r="K356" s="690">
        <f t="shared" si="44"/>
        <v>2.8763384421583035E-2</v>
      </c>
      <c r="L356" s="734">
        <f t="shared" si="37"/>
        <v>123.14899223178668</v>
      </c>
      <c r="M356" s="151">
        <f t="shared" si="33"/>
        <v>27.092778290993071</v>
      </c>
      <c r="N356" s="151">
        <v>84.01071930157525</v>
      </c>
      <c r="O356" s="808">
        <v>13.815448022079114</v>
      </c>
      <c r="P356" s="374">
        <f t="shared" si="36"/>
        <v>3.9734737205304113E-2</v>
      </c>
      <c r="U356" s="165">
        <f t="shared" si="42"/>
        <v>0.28761092033933444</v>
      </c>
      <c r="V356" s="165">
        <f t="shared" si="43"/>
        <v>5.4895319653085212E-3</v>
      </c>
    </row>
    <row r="357" spans="1:22" x14ac:dyDescent="0.3">
      <c r="A357" s="152">
        <v>7</v>
      </c>
      <c r="B357" s="321" t="s">
        <v>673</v>
      </c>
      <c r="C357" s="146">
        <v>4332</v>
      </c>
      <c r="D357" s="146"/>
      <c r="E357" s="146"/>
      <c r="F357" s="146">
        <f t="shared" si="40"/>
        <v>4332</v>
      </c>
      <c r="G357" s="146">
        <v>70</v>
      </c>
      <c r="H357" s="146"/>
      <c r="I357" s="146"/>
      <c r="J357" s="146">
        <f t="shared" si="41"/>
        <v>70</v>
      </c>
      <c r="K357" s="690">
        <f t="shared" si="44"/>
        <v>1.4696619777451186E-2</v>
      </c>
      <c r="L357" s="734">
        <f t="shared" si="37"/>
        <v>62.922842746168378</v>
      </c>
      <c r="M357" s="151">
        <f t="shared" si="33"/>
        <v>13.843025404157043</v>
      </c>
      <c r="N357" s="151">
        <v>42.925185044600489</v>
      </c>
      <c r="O357" s="808">
        <v>7.0589880404783791</v>
      </c>
      <c r="P357" s="374">
        <f t="shared" si="36"/>
        <v>2.9259012288874491E-2</v>
      </c>
      <c r="U357" s="165">
        <f t="shared" si="42"/>
        <v>0.41449301402827765</v>
      </c>
      <c r="V357" s="165">
        <f t="shared" si="43"/>
        <v>2.0653901782337497E-3</v>
      </c>
    </row>
    <row r="358" spans="1:22" x14ac:dyDescent="0.3">
      <c r="A358" s="158">
        <v>8</v>
      </c>
      <c r="B358" s="321" t="s">
        <v>674</v>
      </c>
      <c r="C358" s="146">
        <v>3911</v>
      </c>
      <c r="D358" s="146"/>
      <c r="E358" s="146"/>
      <c r="F358" s="146">
        <f t="shared" si="40"/>
        <v>3911</v>
      </c>
      <c r="G358" s="146">
        <v>70</v>
      </c>
      <c r="H358" s="146"/>
      <c r="I358" s="146"/>
      <c r="J358" s="146">
        <f t="shared" si="41"/>
        <v>70</v>
      </c>
      <c r="K358" s="690">
        <f t="shared" si="44"/>
        <v>1.4696619777451186E-2</v>
      </c>
      <c r="L358" s="734">
        <f t="shared" si="37"/>
        <v>62.922842746168378</v>
      </c>
      <c r="M358" s="151">
        <f t="shared" si="33"/>
        <v>13.843025404157043</v>
      </c>
      <c r="N358" s="151">
        <v>42.925185044600489</v>
      </c>
      <c r="O358" s="808">
        <v>7.0589880404783791</v>
      </c>
      <c r="P358" s="374">
        <f t="shared" si="36"/>
        <v>3.2408601696600432E-2</v>
      </c>
      <c r="U358" s="165">
        <f t="shared" si="42"/>
        <v>0.45911115744579362</v>
      </c>
      <c r="V358" s="165">
        <f t="shared" si="43"/>
        <v>2.2877193178492974E-3</v>
      </c>
    </row>
    <row r="359" spans="1:22" x14ac:dyDescent="0.3">
      <c r="A359" s="158">
        <v>9</v>
      </c>
      <c r="B359" s="321" t="s">
        <v>675</v>
      </c>
      <c r="C359" s="146">
        <v>3338</v>
      </c>
      <c r="D359" s="146"/>
      <c r="E359" s="146"/>
      <c r="F359" s="146">
        <f t="shared" si="40"/>
        <v>3338</v>
      </c>
      <c r="G359" s="146">
        <v>120</v>
      </c>
      <c r="H359" s="146"/>
      <c r="I359" s="146"/>
      <c r="J359" s="146">
        <f t="shared" si="41"/>
        <v>120</v>
      </c>
      <c r="K359" s="690">
        <f t="shared" si="44"/>
        <v>2.5194205332773462E-2</v>
      </c>
      <c r="L359" s="734">
        <f t="shared" si="37"/>
        <v>107.86773042200294</v>
      </c>
      <c r="M359" s="151">
        <f t="shared" si="33"/>
        <v>23.730900692840645</v>
      </c>
      <c r="N359" s="151">
        <v>73.58603150502941</v>
      </c>
      <c r="O359" s="808">
        <v>12.101122355105794</v>
      </c>
      <c r="P359" s="374">
        <f t="shared" si="36"/>
        <v>6.5094603048226118E-2</v>
      </c>
      <c r="U359" s="165">
        <f t="shared" si="42"/>
        <v>0.53792203018888518</v>
      </c>
      <c r="V359" s="165">
        <f t="shared" si="43"/>
        <v>7.8771775614362681E-3</v>
      </c>
    </row>
    <row r="360" spans="1:22" x14ac:dyDescent="0.3">
      <c r="A360" s="152">
        <v>10</v>
      </c>
      <c r="B360" s="321" t="s">
        <v>676</v>
      </c>
      <c r="C360" s="146">
        <v>3353</v>
      </c>
      <c r="D360" s="146"/>
      <c r="E360" s="146"/>
      <c r="F360" s="146">
        <f t="shared" si="40"/>
        <v>3353</v>
      </c>
      <c r="G360" s="146">
        <v>120</v>
      </c>
      <c r="H360" s="146"/>
      <c r="I360" s="146"/>
      <c r="J360" s="146">
        <f t="shared" si="41"/>
        <v>120</v>
      </c>
      <c r="K360" s="690">
        <f t="shared" si="44"/>
        <v>2.5194205332773462E-2</v>
      </c>
      <c r="L360" s="734">
        <f t="shared" si="37"/>
        <v>107.86773042200294</v>
      </c>
      <c r="M360" s="151">
        <f t="shared" si="33"/>
        <v>23.730900692840645</v>
      </c>
      <c r="N360" s="151">
        <v>73.58603150502941</v>
      </c>
      <c r="O360" s="808">
        <v>12.101122355105794</v>
      </c>
      <c r="P360" s="374">
        <f t="shared" si="36"/>
        <v>6.4803395459283861E-2</v>
      </c>
      <c r="U360" s="165">
        <f t="shared" si="42"/>
        <v>0.53551557911437475</v>
      </c>
      <c r="V360" s="165">
        <f t="shared" si="43"/>
        <v>7.8419381747910112E-3</v>
      </c>
    </row>
    <row r="361" spans="1:22" x14ac:dyDescent="0.3">
      <c r="A361" s="158">
        <v>11</v>
      </c>
      <c r="B361" s="321" t="s">
        <v>677</v>
      </c>
      <c r="C361" s="146">
        <v>4035</v>
      </c>
      <c r="D361" s="146"/>
      <c r="E361" s="146"/>
      <c r="F361" s="146">
        <f t="shared" si="40"/>
        <v>4035</v>
      </c>
      <c r="G361" s="146">
        <v>90</v>
      </c>
      <c r="H361" s="146"/>
      <c r="I361" s="146"/>
      <c r="J361" s="146">
        <f t="shared" si="41"/>
        <v>90</v>
      </c>
      <c r="K361" s="690">
        <f t="shared" si="44"/>
        <v>1.8895653999580094E-2</v>
      </c>
      <c r="L361" s="734">
        <f t="shared" si="37"/>
        <v>80.900797816502191</v>
      </c>
      <c r="M361" s="151">
        <f t="shared" si="33"/>
        <v>17.798175519630483</v>
      </c>
      <c r="N361" s="151">
        <v>55.189523628772051</v>
      </c>
      <c r="O361" s="808">
        <v>9.0758417663293454</v>
      </c>
      <c r="P361" s="374">
        <f t="shared" si="36"/>
        <v>4.0387692374531367E-2</v>
      </c>
      <c r="U361" s="165">
        <f t="shared" si="42"/>
        <v>0.44500216524671582</v>
      </c>
      <c r="V361" s="165">
        <f t="shared" si="43"/>
        <v>3.6655230529843296E-3</v>
      </c>
    </row>
    <row r="362" spans="1:22" x14ac:dyDescent="0.3">
      <c r="A362" s="158">
        <v>12</v>
      </c>
      <c r="B362" s="321" t="s">
        <v>678</v>
      </c>
      <c r="C362" s="146">
        <v>4018</v>
      </c>
      <c r="D362" s="146"/>
      <c r="E362" s="146"/>
      <c r="F362" s="146">
        <f t="shared" si="40"/>
        <v>4018</v>
      </c>
      <c r="G362" s="146">
        <v>90</v>
      </c>
      <c r="H362" s="146"/>
      <c r="I362" s="146"/>
      <c r="J362" s="146">
        <f t="shared" si="41"/>
        <v>90</v>
      </c>
      <c r="K362" s="690">
        <f t="shared" si="44"/>
        <v>1.8895653999580094E-2</v>
      </c>
      <c r="L362" s="734">
        <f t="shared" si="37"/>
        <v>80.900797816502191</v>
      </c>
      <c r="M362" s="151">
        <f t="shared" si="33"/>
        <v>17.798175519630483</v>
      </c>
      <c r="N362" s="151">
        <v>55.189523628772051</v>
      </c>
      <c r="O362" s="808">
        <v>9.0758417663293454</v>
      </c>
      <c r="P362" s="374">
        <f t="shared" si="36"/>
        <v>4.0558571112800916E-2</v>
      </c>
      <c r="U362" s="165">
        <f t="shared" si="42"/>
        <v>0.44688495190903399</v>
      </c>
      <c r="V362" s="165">
        <f t="shared" si="43"/>
        <v>3.6810317368819742E-3</v>
      </c>
    </row>
    <row r="363" spans="1:22" s="320" customFormat="1" x14ac:dyDescent="0.3">
      <c r="A363" s="152">
        <v>13</v>
      </c>
      <c r="B363" s="321" t="s">
        <v>679</v>
      </c>
      <c r="C363" s="146">
        <v>4031</v>
      </c>
      <c r="D363" s="146"/>
      <c r="E363" s="146"/>
      <c r="F363" s="146">
        <f t="shared" si="40"/>
        <v>4031</v>
      </c>
      <c r="G363" s="146">
        <v>90</v>
      </c>
      <c r="H363" s="146"/>
      <c r="I363" s="146"/>
      <c r="J363" s="146">
        <f t="shared" si="41"/>
        <v>90</v>
      </c>
      <c r="K363" s="690">
        <f t="shared" si="44"/>
        <v>1.8895653999580094E-2</v>
      </c>
      <c r="L363" s="734">
        <f t="shared" si="37"/>
        <v>80.900797816502191</v>
      </c>
      <c r="M363" s="151">
        <f t="shared" si="33"/>
        <v>17.798175519630483</v>
      </c>
      <c r="N363" s="151">
        <v>55.189523628772051</v>
      </c>
      <c r="O363" s="808">
        <v>9.0758417663293454</v>
      </c>
      <c r="P363" s="374">
        <f t="shared" si="36"/>
        <v>4.0427769469420512E-2</v>
      </c>
      <c r="U363" s="165">
        <f t="shared" si="42"/>
        <v>0.4454437451675759</v>
      </c>
      <c r="V363" s="165">
        <f t="shared" si="43"/>
        <v>3.6691603867010105E-3</v>
      </c>
    </row>
    <row r="364" spans="1:22" x14ac:dyDescent="0.3">
      <c r="A364" s="158">
        <v>14</v>
      </c>
      <c r="B364" s="321" t="s">
        <v>680</v>
      </c>
      <c r="C364" s="146">
        <v>4302</v>
      </c>
      <c r="D364" s="146"/>
      <c r="E364" s="146"/>
      <c r="F364" s="146">
        <f t="shared" si="40"/>
        <v>4302</v>
      </c>
      <c r="G364" s="146">
        <v>70</v>
      </c>
      <c r="H364" s="146"/>
      <c r="I364" s="146"/>
      <c r="J364" s="146">
        <f t="shared" si="41"/>
        <v>70</v>
      </c>
      <c r="K364" s="690">
        <f t="shared" si="44"/>
        <v>1.4696619777451186E-2</v>
      </c>
      <c r="L364" s="734">
        <f t="shared" si="37"/>
        <v>62.922842746168378</v>
      </c>
      <c r="M364" s="151">
        <f t="shared" si="33"/>
        <v>13.843025404157043</v>
      </c>
      <c r="N364" s="151">
        <v>42.925185044600489</v>
      </c>
      <c r="O364" s="808">
        <v>7.0589880404783791</v>
      </c>
      <c r="P364" s="374">
        <f t="shared" si="36"/>
        <v>2.9463050031474734E-2</v>
      </c>
      <c r="U364" s="165">
        <f t="shared" si="42"/>
        <v>0.41738348135065068</v>
      </c>
      <c r="V364" s="165">
        <f t="shared" si="43"/>
        <v>2.0797931780819627E-3</v>
      </c>
    </row>
    <row r="365" spans="1:22" x14ac:dyDescent="0.3">
      <c r="A365" s="158">
        <v>15</v>
      </c>
      <c r="B365" s="321" t="s">
        <v>681</v>
      </c>
      <c r="C365" s="146">
        <v>4125</v>
      </c>
      <c r="D365" s="146"/>
      <c r="E365" s="146"/>
      <c r="F365" s="146">
        <f t="shared" si="40"/>
        <v>4125</v>
      </c>
      <c r="G365" s="146">
        <v>171</v>
      </c>
      <c r="H365" s="146"/>
      <c r="I365" s="146"/>
      <c r="J365" s="146">
        <f t="shared" si="41"/>
        <v>171</v>
      </c>
      <c r="K365" s="690">
        <f t="shared" si="44"/>
        <v>3.5901742599202181E-2</v>
      </c>
      <c r="L365" s="734">
        <f t="shared" si="37"/>
        <v>153.71151585135416</v>
      </c>
      <c r="M365" s="151">
        <f t="shared" si="33"/>
        <v>33.816533487297917</v>
      </c>
      <c r="N365" s="151">
        <v>104.86009489466691</v>
      </c>
      <c r="O365" s="808">
        <v>17.244099356025753</v>
      </c>
      <c r="P365" s="374">
        <f t="shared" si="36"/>
        <v>7.5062362082265396E-2</v>
      </c>
      <c r="U365" s="165">
        <f t="shared" si="42"/>
        <v>0.43529302709587853</v>
      </c>
      <c r="V365" s="165">
        <f t="shared" si="43"/>
        <v>1.2943828296445647E-2</v>
      </c>
    </row>
    <row r="366" spans="1:22" x14ac:dyDescent="0.3">
      <c r="A366" s="152">
        <v>16</v>
      </c>
      <c r="B366" s="321" t="s">
        <v>682</v>
      </c>
      <c r="C366" s="146">
        <v>3975</v>
      </c>
      <c r="D366" s="146"/>
      <c r="E366" s="146"/>
      <c r="F366" s="146">
        <f t="shared" si="40"/>
        <v>3975</v>
      </c>
      <c r="G366" s="146">
        <v>90</v>
      </c>
      <c r="H366" s="146"/>
      <c r="I366" s="146"/>
      <c r="J366" s="146">
        <f t="shared" si="41"/>
        <v>90</v>
      </c>
      <c r="K366" s="690">
        <f t="shared" si="44"/>
        <v>1.8895653999580094E-2</v>
      </c>
      <c r="L366" s="734">
        <f t="shared" si="37"/>
        <v>80.900797816502191</v>
      </c>
      <c r="M366" s="151">
        <f t="shared" si="33"/>
        <v>17.798175519630483</v>
      </c>
      <c r="N366" s="151">
        <v>55.189523628772051</v>
      </c>
      <c r="O366" s="808">
        <v>9.0758417663293454</v>
      </c>
      <c r="P366" s="374">
        <f t="shared" si="36"/>
        <v>4.0997317919807319E-2</v>
      </c>
      <c r="U366" s="165">
        <f t="shared" si="42"/>
        <v>0.45171917906176068</v>
      </c>
      <c r="V366" s="165">
        <f t="shared" si="43"/>
        <v>3.7208517028406978E-3</v>
      </c>
    </row>
    <row r="367" spans="1:22" x14ac:dyDescent="0.3">
      <c r="A367" s="158">
        <v>17</v>
      </c>
      <c r="B367" s="321" t="s">
        <v>683</v>
      </c>
      <c r="C367" s="146">
        <v>3357</v>
      </c>
      <c r="D367" s="146"/>
      <c r="E367" s="146"/>
      <c r="F367" s="146">
        <f t="shared" si="40"/>
        <v>3357</v>
      </c>
      <c r="G367" s="146">
        <v>120</v>
      </c>
      <c r="H367" s="146"/>
      <c r="I367" s="146"/>
      <c r="J367" s="146">
        <f t="shared" si="41"/>
        <v>120</v>
      </c>
      <c r="K367" s="690">
        <f t="shared" si="44"/>
        <v>2.5194205332773462E-2</v>
      </c>
      <c r="L367" s="734">
        <f t="shared" si="37"/>
        <v>107.86773042200294</v>
      </c>
      <c r="M367" s="151">
        <f t="shared" si="33"/>
        <v>23.730900692840645</v>
      </c>
      <c r="N367" s="151">
        <v>73.58603150502941</v>
      </c>
      <c r="O367" s="808">
        <v>12.101122355105794</v>
      </c>
      <c r="P367" s="374">
        <f t="shared" si="36"/>
        <v>6.472617961721143E-2</v>
      </c>
      <c r="U367" s="165">
        <f t="shared" si="42"/>
        <v>0.534877490846142</v>
      </c>
      <c r="V367" s="165">
        <f t="shared" si="43"/>
        <v>7.832594191264303E-3</v>
      </c>
    </row>
    <row r="368" spans="1:22" x14ac:dyDescent="0.3">
      <c r="A368" s="158">
        <v>18</v>
      </c>
      <c r="B368" s="321" t="s">
        <v>684</v>
      </c>
      <c r="C368" s="146">
        <v>6146</v>
      </c>
      <c r="D368" s="146"/>
      <c r="E368" s="146"/>
      <c r="F368" s="146">
        <f t="shared" si="40"/>
        <v>6146</v>
      </c>
      <c r="G368" s="146">
        <v>106</v>
      </c>
      <c r="H368" s="146"/>
      <c r="I368" s="146"/>
      <c r="J368" s="146">
        <f t="shared" si="41"/>
        <v>106</v>
      </c>
      <c r="K368" s="690">
        <f t="shared" si="44"/>
        <v>2.2254881377283223E-2</v>
      </c>
      <c r="L368" s="734">
        <f t="shared" si="37"/>
        <v>95.283161872769256</v>
      </c>
      <c r="M368" s="151">
        <f t="shared" si="33"/>
        <v>20.962295612009235</v>
      </c>
      <c r="N368" s="151">
        <v>65.000994496109314</v>
      </c>
      <c r="O368" s="808">
        <v>10.689324747010119</v>
      </c>
      <c r="P368" s="374">
        <f t="shared" si="36"/>
        <v>3.1229381179287002E-2</v>
      </c>
      <c r="U368" s="165">
        <f t="shared" si="42"/>
        <v>0.29215485466490376</v>
      </c>
      <c r="V368" s="165">
        <f t="shared" si="43"/>
        <v>3.3382099707356459E-3</v>
      </c>
    </row>
    <row r="369" spans="1:22" x14ac:dyDescent="0.3">
      <c r="A369" s="152">
        <v>19</v>
      </c>
      <c r="B369" s="321" t="s">
        <v>685</v>
      </c>
      <c r="C369" s="146">
        <v>983</v>
      </c>
      <c r="D369" s="146"/>
      <c r="E369" s="146"/>
      <c r="F369" s="146">
        <f t="shared" si="40"/>
        <v>983</v>
      </c>
      <c r="G369" s="146">
        <v>15</v>
      </c>
      <c r="H369" s="146"/>
      <c r="I369" s="146"/>
      <c r="J369" s="146">
        <f t="shared" si="41"/>
        <v>15</v>
      </c>
      <c r="K369" s="690">
        <f t="shared" si="44"/>
        <v>3.1492756665966828E-3</v>
      </c>
      <c r="L369" s="734">
        <f t="shared" si="37"/>
        <v>13.483466302750367</v>
      </c>
      <c r="M369" s="151">
        <f t="shared" ref="M369:M431" si="45">L369*0.22</f>
        <v>2.9663625866050807</v>
      </c>
      <c r="N369" s="151">
        <v>9.1982539381286763</v>
      </c>
      <c r="O369" s="808">
        <v>1.5126402943882242</v>
      </c>
      <c r="P369" s="374">
        <f t="shared" si="36"/>
        <v>2.7630440612281128E-2</v>
      </c>
      <c r="U369" s="165">
        <f t="shared" si="42"/>
        <v>1.8266365582609345</v>
      </c>
      <c r="V369" s="165">
        <f t="shared" si="43"/>
        <v>4.1794917821837271E-4</v>
      </c>
    </row>
    <row r="370" spans="1:22" x14ac:dyDescent="0.3">
      <c r="A370" s="158">
        <v>20</v>
      </c>
      <c r="B370" s="321" t="s">
        <v>686</v>
      </c>
      <c r="C370" s="146">
        <v>3815</v>
      </c>
      <c r="D370" s="146"/>
      <c r="E370" s="146"/>
      <c r="F370" s="146">
        <f t="shared" si="40"/>
        <v>3815</v>
      </c>
      <c r="G370" s="146">
        <v>70</v>
      </c>
      <c r="H370" s="146"/>
      <c r="I370" s="146"/>
      <c r="J370" s="146">
        <f t="shared" si="41"/>
        <v>70</v>
      </c>
      <c r="K370" s="690">
        <f t="shared" si="44"/>
        <v>1.4696619777451186E-2</v>
      </c>
      <c r="L370" s="734">
        <f t="shared" si="37"/>
        <v>62.922842746168378</v>
      </c>
      <c r="M370" s="151">
        <f t="shared" si="45"/>
        <v>13.843025404157043</v>
      </c>
      <c r="N370" s="151">
        <v>42.925185044600489</v>
      </c>
      <c r="O370" s="808">
        <v>7.0589880404783791</v>
      </c>
      <c r="P370" s="374">
        <f t="shared" si="36"/>
        <v>3.322412614296312E-2</v>
      </c>
      <c r="U370" s="165">
        <f t="shared" si="42"/>
        <v>0.47066415118492766</v>
      </c>
      <c r="V370" s="165">
        <f t="shared" si="43"/>
        <v>2.3452870909852173E-3</v>
      </c>
    </row>
    <row r="371" spans="1:22" x14ac:dyDescent="0.3">
      <c r="A371" s="158">
        <v>21</v>
      </c>
      <c r="B371" s="321" t="s">
        <v>687</v>
      </c>
      <c r="C371" s="146">
        <v>4215</v>
      </c>
      <c r="D371" s="146"/>
      <c r="E371" s="146"/>
      <c r="F371" s="146">
        <f t="shared" si="40"/>
        <v>4215</v>
      </c>
      <c r="G371" s="146">
        <v>171</v>
      </c>
      <c r="H371" s="146"/>
      <c r="I371" s="146"/>
      <c r="J371" s="146">
        <f t="shared" si="41"/>
        <v>171</v>
      </c>
      <c r="K371" s="690">
        <f t="shared" si="44"/>
        <v>3.5901742599202181E-2</v>
      </c>
      <c r="L371" s="734">
        <f t="shared" si="37"/>
        <v>153.71151585135416</v>
      </c>
      <c r="M371" s="151">
        <f t="shared" si="45"/>
        <v>33.816533487297917</v>
      </c>
      <c r="N371" s="151">
        <v>104.86009489466691</v>
      </c>
      <c r="O371" s="808">
        <v>17.244099356025753</v>
      </c>
      <c r="P371" s="374">
        <f t="shared" si="36"/>
        <v>7.3459607020010614E-2</v>
      </c>
      <c r="U371" s="165">
        <f t="shared" si="42"/>
        <v>0.42599851406180278</v>
      </c>
      <c r="V371" s="165">
        <f t="shared" si="43"/>
        <v>1.2667447621076699E-2</v>
      </c>
    </row>
    <row r="372" spans="1:22" x14ac:dyDescent="0.3">
      <c r="A372" s="152">
        <v>22</v>
      </c>
      <c r="B372" s="321" t="s">
        <v>688</v>
      </c>
      <c r="C372" s="146">
        <v>12662</v>
      </c>
      <c r="D372" s="146"/>
      <c r="E372" s="146"/>
      <c r="F372" s="146">
        <f t="shared" si="40"/>
        <v>12662</v>
      </c>
      <c r="G372" s="146">
        <v>216</v>
      </c>
      <c r="H372" s="146"/>
      <c r="I372" s="146"/>
      <c r="J372" s="146">
        <f t="shared" si="41"/>
        <v>216</v>
      </c>
      <c r="K372" s="690">
        <f t="shared" si="44"/>
        <v>4.534956959899223E-2</v>
      </c>
      <c r="L372" s="734">
        <f t="shared" si="37"/>
        <v>194.16191475960528</v>
      </c>
      <c r="M372" s="151">
        <f t="shared" si="45"/>
        <v>42.715621247113162</v>
      </c>
      <c r="N372" s="151">
        <v>132.45485670905296</v>
      </c>
      <c r="O372" s="808">
        <v>21.78202023919043</v>
      </c>
      <c r="P372" s="374">
        <f t="shared" si="36"/>
        <v>3.0888833750984192E-2</v>
      </c>
      <c r="U372" s="165">
        <f t="shared" si="42"/>
        <v>0.14180885616573199</v>
      </c>
      <c r="V372" s="165">
        <f t="shared" si="43"/>
        <v>6.7282120192892611E-3</v>
      </c>
    </row>
    <row r="373" spans="1:22" x14ac:dyDescent="0.3">
      <c r="A373" s="158">
        <v>23</v>
      </c>
      <c r="B373" s="321" t="s">
        <v>689</v>
      </c>
      <c r="C373" s="146">
        <v>3976</v>
      </c>
      <c r="D373" s="146"/>
      <c r="E373" s="146"/>
      <c r="F373" s="146">
        <f t="shared" si="40"/>
        <v>3976</v>
      </c>
      <c r="G373" s="146">
        <v>108</v>
      </c>
      <c r="H373" s="146"/>
      <c r="I373" s="146"/>
      <c r="J373" s="146">
        <f t="shared" si="41"/>
        <v>108</v>
      </c>
      <c r="K373" s="690">
        <f t="shared" si="44"/>
        <v>2.2674784799496115E-2</v>
      </c>
      <c r="L373" s="734">
        <f t="shared" si="37"/>
        <v>97.080957379802641</v>
      </c>
      <c r="M373" s="151">
        <f t="shared" si="45"/>
        <v>21.357810623556581</v>
      </c>
      <c r="N373" s="151">
        <v>66.227428354526481</v>
      </c>
      <c r="O373" s="808">
        <v>10.891010119595215</v>
      </c>
      <c r="P373" s="374">
        <f t="shared" si="36"/>
        <v>4.9184408067776894E-2</v>
      </c>
      <c r="U373" s="165">
        <f t="shared" si="42"/>
        <v>0.45160556759821396</v>
      </c>
      <c r="V373" s="165">
        <f t="shared" si="43"/>
        <v>5.3566788599245865E-3</v>
      </c>
    </row>
    <row r="374" spans="1:22" x14ac:dyDescent="0.3">
      <c r="A374" s="158">
        <v>24</v>
      </c>
      <c r="B374" s="321" t="s">
        <v>690</v>
      </c>
      <c r="C374" s="146">
        <v>10313</v>
      </c>
      <c r="D374" s="146"/>
      <c r="E374" s="146"/>
      <c r="F374" s="146">
        <f t="shared" si="40"/>
        <v>10313</v>
      </c>
      <c r="G374" s="146">
        <v>180</v>
      </c>
      <c r="H374" s="146"/>
      <c r="I374" s="146"/>
      <c r="J374" s="146">
        <f t="shared" si="41"/>
        <v>180</v>
      </c>
      <c r="K374" s="690">
        <f t="shared" si="44"/>
        <v>3.7791307999160188E-2</v>
      </c>
      <c r="L374" s="734">
        <f t="shared" si="37"/>
        <v>161.80159563300438</v>
      </c>
      <c r="M374" s="151">
        <f t="shared" si="45"/>
        <v>35.596351039260966</v>
      </c>
      <c r="N374" s="151">
        <v>110.3790472575441</v>
      </c>
      <c r="O374" s="808">
        <v>18.151683532658691</v>
      </c>
      <c r="P374" s="374">
        <f t="shared" si="36"/>
        <v>3.1603672787982949E-2</v>
      </c>
      <c r="U374" s="165">
        <f t="shared" si="42"/>
        <v>0.17410876920105678</v>
      </c>
      <c r="V374" s="165">
        <f t="shared" si="43"/>
        <v>5.7365986691716372E-3</v>
      </c>
    </row>
    <row r="375" spans="1:22" x14ac:dyDescent="0.3">
      <c r="A375" s="152">
        <v>25</v>
      </c>
      <c r="B375" s="321" t="s">
        <v>691</v>
      </c>
      <c r="C375" s="146">
        <v>6385</v>
      </c>
      <c r="D375" s="146"/>
      <c r="E375" s="146"/>
      <c r="F375" s="146">
        <f t="shared" si="40"/>
        <v>6385</v>
      </c>
      <c r="G375" s="146">
        <v>108</v>
      </c>
      <c r="H375" s="146"/>
      <c r="I375" s="146"/>
      <c r="J375" s="146">
        <f t="shared" si="41"/>
        <v>108</v>
      </c>
      <c r="K375" s="690">
        <f t="shared" si="44"/>
        <v>2.2674784799496115E-2</v>
      </c>
      <c r="L375" s="734">
        <f t="shared" si="37"/>
        <v>97.080957379802641</v>
      </c>
      <c r="M375" s="151">
        <f t="shared" si="45"/>
        <v>21.357810623556581</v>
      </c>
      <c r="N375" s="151">
        <v>66.227428354526481</v>
      </c>
      <c r="O375" s="808">
        <v>10.891010119595215</v>
      </c>
      <c r="P375" s="374">
        <f t="shared" si="36"/>
        <v>3.0627596942440237E-2</v>
      </c>
      <c r="U375" s="165">
        <f t="shared" si="42"/>
        <v>0.28121906605646024</v>
      </c>
      <c r="V375" s="165">
        <f t="shared" si="43"/>
        <v>3.3356546823900008E-3</v>
      </c>
    </row>
    <row r="376" spans="1:22" x14ac:dyDescent="0.3">
      <c r="A376" s="158">
        <v>26</v>
      </c>
      <c r="B376" s="321" t="s">
        <v>692</v>
      </c>
      <c r="C376" s="146">
        <v>3031</v>
      </c>
      <c r="D376" s="146">
        <v>10.199999999999999</v>
      </c>
      <c r="E376" s="146"/>
      <c r="F376" s="146">
        <f t="shared" si="40"/>
        <v>3041.2</v>
      </c>
      <c r="G376" s="146">
        <v>53</v>
      </c>
      <c r="H376" s="146">
        <v>1</v>
      </c>
      <c r="I376" s="146"/>
      <c r="J376" s="146">
        <f t="shared" si="41"/>
        <v>54</v>
      </c>
      <c r="K376" s="690">
        <f t="shared" si="44"/>
        <v>1.1337392399748058E-2</v>
      </c>
      <c r="L376" s="734">
        <f t="shared" si="37"/>
        <v>48.54047868990132</v>
      </c>
      <c r="M376" s="151">
        <f t="shared" si="45"/>
        <v>10.678905311778291</v>
      </c>
      <c r="N376" s="151">
        <v>33.11371417726324</v>
      </c>
      <c r="O376" s="808">
        <v>5.4455050597976076</v>
      </c>
      <c r="P376" s="374">
        <f t="shared" si="36"/>
        <v>3.2151322911594261E-2</v>
      </c>
      <c r="U376" s="165">
        <f t="shared" si="42"/>
        <v>0.59041948466740057</v>
      </c>
      <c r="V376" s="165">
        <f t="shared" si="43"/>
        <v>1.7508019159427331E-3</v>
      </c>
    </row>
    <row r="377" spans="1:22" x14ac:dyDescent="0.3">
      <c r="A377" s="158">
        <v>27</v>
      </c>
      <c r="B377" s="321" t="s">
        <v>693</v>
      </c>
      <c r="C377" s="146">
        <v>3886</v>
      </c>
      <c r="D377" s="146"/>
      <c r="E377" s="146"/>
      <c r="F377" s="146">
        <f t="shared" si="40"/>
        <v>3886</v>
      </c>
      <c r="G377" s="146">
        <v>78</v>
      </c>
      <c r="H377" s="146"/>
      <c r="I377" s="146"/>
      <c r="J377" s="146">
        <f t="shared" si="41"/>
        <v>78</v>
      </c>
      <c r="K377" s="690">
        <f t="shared" si="44"/>
        <v>1.637623346630275E-2</v>
      </c>
      <c r="L377" s="734">
        <f t="shared" si="37"/>
        <v>70.11402477430191</v>
      </c>
      <c r="M377" s="151">
        <f t="shared" si="45"/>
        <v>15.425085450346421</v>
      </c>
      <c r="N377" s="151">
        <v>47.830920478269121</v>
      </c>
      <c r="O377" s="808">
        <v>7.8657295308187649</v>
      </c>
      <c r="P377" s="374">
        <f t="shared" si="36"/>
        <v>3.6344765886190483E-2</v>
      </c>
      <c r="U377" s="165">
        <f t="shared" si="42"/>
        <v>0.46206478043502291</v>
      </c>
      <c r="V377" s="165">
        <f t="shared" si="43"/>
        <v>2.8587809832170295E-3</v>
      </c>
    </row>
    <row r="378" spans="1:22" x14ac:dyDescent="0.3">
      <c r="A378" s="152">
        <v>28</v>
      </c>
      <c r="B378" s="321" t="s">
        <v>1137</v>
      </c>
      <c r="C378" s="146">
        <v>4071</v>
      </c>
      <c r="D378" s="146"/>
      <c r="E378" s="146"/>
      <c r="F378" s="146">
        <f t="shared" si="40"/>
        <v>4071</v>
      </c>
      <c r="G378" s="146">
        <v>144</v>
      </c>
      <c r="H378" s="146"/>
      <c r="I378" s="146"/>
      <c r="J378" s="146">
        <f t="shared" si="41"/>
        <v>144</v>
      </c>
      <c r="K378" s="690">
        <f t="shared" si="44"/>
        <v>3.0233046399328153E-2</v>
      </c>
      <c r="L378" s="734">
        <f t="shared" si="37"/>
        <v>129.44127650640351</v>
      </c>
      <c r="M378" s="151">
        <f t="shared" si="45"/>
        <v>28.477080831408774</v>
      </c>
      <c r="N378" s="151">
        <v>88.303237806035284</v>
      </c>
      <c r="O378" s="808">
        <v>14.521346826126951</v>
      </c>
      <c r="P378" s="374">
        <f t="shared" si="36"/>
        <v>6.4048868084002591E-2</v>
      </c>
      <c r="U378" s="165">
        <f t="shared" si="42"/>
        <v>0.44106699503082752</v>
      </c>
      <c r="V378" s="165">
        <f t="shared" si="43"/>
        <v>9.3007582726865479E-3</v>
      </c>
    </row>
    <row r="379" spans="1:22" x14ac:dyDescent="0.3">
      <c r="A379" s="158">
        <v>29</v>
      </c>
      <c r="B379" s="321" t="s">
        <v>1125</v>
      </c>
      <c r="C379" s="146">
        <v>161.1</v>
      </c>
      <c r="D379" s="146"/>
      <c r="E379" s="146">
        <v>191.5</v>
      </c>
      <c r="F379" s="146">
        <f t="shared" si="40"/>
        <v>352.6</v>
      </c>
      <c r="G379" s="146">
        <v>3</v>
      </c>
      <c r="H379" s="146"/>
      <c r="I379" s="146">
        <v>3</v>
      </c>
      <c r="J379" s="146">
        <f t="shared" si="41"/>
        <v>6</v>
      </c>
      <c r="K379" s="690">
        <f t="shared" si="44"/>
        <v>1.259710266638673E-3</v>
      </c>
      <c r="L379" s="734">
        <f t="shared" si="37"/>
        <v>5.3933865211001466</v>
      </c>
      <c r="M379" s="151">
        <f t="shared" si="45"/>
        <v>1.1865450346420323</v>
      </c>
      <c r="N379" s="151">
        <v>3.6793015752514706</v>
      </c>
      <c r="O379" s="808">
        <v>4.3585059797608094</v>
      </c>
      <c r="P379" s="374">
        <f t="shared" ref="P379:P442" si="46">(O379+N379+M379+L379)/F379</f>
        <v>4.1457002582967833E-2</v>
      </c>
      <c r="U379" s="165">
        <f t="shared" si="42"/>
        <v>0.95117461752898536</v>
      </c>
      <c r="V379" s="165">
        <f t="shared" si="43"/>
        <v>1.8069059366082464E-3</v>
      </c>
    </row>
    <row r="380" spans="1:22" x14ac:dyDescent="0.3">
      <c r="A380" s="158">
        <v>30</v>
      </c>
      <c r="B380" s="321" t="s">
        <v>1126</v>
      </c>
      <c r="C380" s="146">
        <v>656.95</v>
      </c>
      <c r="D380" s="146"/>
      <c r="E380" s="146"/>
      <c r="F380" s="146">
        <f t="shared" si="40"/>
        <v>656.95</v>
      </c>
      <c r="G380" s="146">
        <v>19</v>
      </c>
      <c r="H380" s="146"/>
      <c r="I380" s="146"/>
      <c r="J380" s="146">
        <f t="shared" si="41"/>
        <v>19</v>
      </c>
      <c r="K380" s="690">
        <f t="shared" si="44"/>
        <v>3.9890825110224645E-3</v>
      </c>
      <c r="L380" s="734">
        <f t="shared" si="37"/>
        <v>17.079057316817131</v>
      </c>
      <c r="M380" s="151">
        <f t="shared" si="45"/>
        <v>3.7573926096997687</v>
      </c>
      <c r="N380" s="151">
        <v>11.651121654962992</v>
      </c>
      <c r="O380" s="808">
        <v>1.9160110395584176</v>
      </c>
      <c r="P380" s="374">
        <f t="shared" si="46"/>
        <v>5.2368646961014245E-2</v>
      </c>
      <c r="U380" s="165">
        <f t="shared" si="42"/>
        <v>2.7332121725709695</v>
      </c>
      <c r="V380" s="165">
        <f t="shared" si="43"/>
        <v>1.0033890570404066E-3</v>
      </c>
    </row>
    <row r="381" spans="1:22" x14ac:dyDescent="0.3">
      <c r="A381" s="152">
        <v>31</v>
      </c>
      <c r="B381" s="321" t="s">
        <v>1127</v>
      </c>
      <c r="C381" s="146">
        <v>485.16</v>
      </c>
      <c r="D381" s="146"/>
      <c r="E381" s="146"/>
      <c r="F381" s="146">
        <f t="shared" si="40"/>
        <v>485.16</v>
      </c>
      <c r="G381" s="146">
        <v>10</v>
      </c>
      <c r="H381" s="146"/>
      <c r="I381" s="146"/>
      <c r="J381" s="146">
        <f t="shared" si="41"/>
        <v>10</v>
      </c>
      <c r="K381" s="690">
        <f t="shared" si="44"/>
        <v>2.0995171110644549E-3</v>
      </c>
      <c r="L381" s="734">
        <f t="shared" si="37"/>
        <v>8.9889775351669101</v>
      </c>
      <c r="M381" s="151">
        <f t="shared" si="45"/>
        <v>1.9775750577367202</v>
      </c>
      <c r="N381" s="151">
        <v>6.1321692920857842</v>
      </c>
      <c r="O381" s="808">
        <v>1.0084268629254829</v>
      </c>
      <c r="P381" s="374">
        <f t="shared" si="46"/>
        <v>3.7322014898002506E-2</v>
      </c>
      <c r="U381" s="165">
        <f t="shared" si="42"/>
        <v>3.7010135558794999</v>
      </c>
      <c r="V381" s="165">
        <f t="shared" si="43"/>
        <v>3.7636522401650801E-4</v>
      </c>
    </row>
    <row r="382" spans="1:22" x14ac:dyDescent="0.3">
      <c r="A382" s="158">
        <v>32</v>
      </c>
      <c r="B382" s="321" t="s">
        <v>1128</v>
      </c>
      <c r="C382" s="146">
        <v>286.92</v>
      </c>
      <c r="D382" s="146"/>
      <c r="E382" s="146"/>
      <c r="F382" s="146">
        <f t="shared" si="40"/>
        <v>286.92</v>
      </c>
      <c r="G382" s="146">
        <v>8</v>
      </c>
      <c r="H382" s="146"/>
      <c r="I382" s="146"/>
      <c r="J382" s="146">
        <f t="shared" si="41"/>
        <v>8</v>
      </c>
      <c r="K382" s="690">
        <f t="shared" si="44"/>
        <v>1.6796136888515641E-3</v>
      </c>
      <c r="L382" s="734">
        <f t="shared" si="37"/>
        <v>7.1911820281335288</v>
      </c>
      <c r="M382" s="151">
        <f t="shared" si="45"/>
        <v>1.5820600461893763</v>
      </c>
      <c r="N382" s="151">
        <v>4.9057354336686272</v>
      </c>
      <c r="O382" s="808">
        <v>0.80674149034038634</v>
      </c>
      <c r="P382" s="374">
        <f t="shared" si="46"/>
        <v>5.0486961516561825E-2</v>
      </c>
      <c r="U382" s="165">
        <f t="shared" si="42"/>
        <v>6.2581337542537936</v>
      </c>
      <c r="V382" s="165">
        <f t="shared" si="43"/>
        <v>4.0729926576628817E-4</v>
      </c>
    </row>
    <row r="383" spans="1:22" x14ac:dyDescent="0.3">
      <c r="A383" s="158">
        <v>33</v>
      </c>
      <c r="B383" s="321" t="s">
        <v>1129</v>
      </c>
      <c r="C383" s="146">
        <v>226.94</v>
      </c>
      <c r="D383" s="146"/>
      <c r="E383" s="146"/>
      <c r="F383" s="146">
        <f t="shared" si="40"/>
        <v>226.94</v>
      </c>
      <c r="G383" s="146">
        <v>5</v>
      </c>
      <c r="H383" s="146"/>
      <c r="I383" s="146"/>
      <c r="J383" s="146">
        <f t="shared" si="41"/>
        <v>5</v>
      </c>
      <c r="K383" s="690">
        <f t="shared" si="44"/>
        <v>1.0497585555322275E-3</v>
      </c>
      <c r="L383" s="734">
        <f t="shared" si="37"/>
        <v>4.4944887675834551</v>
      </c>
      <c r="M383" s="151">
        <f t="shared" si="45"/>
        <v>0.98878752886836008</v>
      </c>
      <c r="N383" s="151">
        <v>3.0660846460428921</v>
      </c>
      <c r="O383" s="808">
        <v>0.50421343146274145</v>
      </c>
      <c r="P383" s="374">
        <f t="shared" si="46"/>
        <v>3.9894132255034145E-2</v>
      </c>
      <c r="U383" s="165">
        <f t="shared" si="42"/>
        <v>7.9121518320723467</v>
      </c>
      <c r="V383" s="165">
        <f t="shared" si="43"/>
        <v>2.0115157319539203E-4</v>
      </c>
    </row>
    <row r="384" spans="1:22" x14ac:dyDescent="0.3">
      <c r="A384" s="152">
        <v>34</v>
      </c>
      <c r="B384" s="321" t="s">
        <v>1130</v>
      </c>
      <c r="C384" s="146">
        <v>307.14999999999998</v>
      </c>
      <c r="D384" s="146"/>
      <c r="E384" s="146"/>
      <c r="F384" s="146">
        <f t="shared" si="40"/>
        <v>307.14999999999998</v>
      </c>
      <c r="G384" s="146">
        <v>10</v>
      </c>
      <c r="H384" s="146"/>
      <c r="I384" s="146"/>
      <c r="J384" s="146">
        <f t="shared" si="41"/>
        <v>10</v>
      </c>
      <c r="K384" s="690">
        <f t="shared" si="44"/>
        <v>2.0995171110644549E-3</v>
      </c>
      <c r="L384" s="734">
        <f t="shared" si="37"/>
        <v>8.9889775351669101</v>
      </c>
      <c r="M384" s="151">
        <f t="shared" si="45"/>
        <v>1.9775750577367202</v>
      </c>
      <c r="N384" s="151">
        <v>6.1321692920857842</v>
      </c>
      <c r="O384" s="808">
        <v>1.0084268629254829</v>
      </c>
      <c r="P384" s="374">
        <f t="shared" si="46"/>
        <v>5.8952136571430572E-2</v>
      </c>
      <c r="U384" s="165">
        <f t="shared" si="42"/>
        <v>5.8459506324938912</v>
      </c>
      <c r="V384" s="165">
        <f t="shared" si="43"/>
        <v>5.9448918145482363E-4</v>
      </c>
    </row>
    <row r="385" spans="1:22" x14ac:dyDescent="0.3">
      <c r="A385" s="158">
        <v>35</v>
      </c>
      <c r="B385" s="321" t="s">
        <v>1131</v>
      </c>
      <c r="C385" s="146">
        <v>329.65</v>
      </c>
      <c r="D385" s="146"/>
      <c r="E385" s="146"/>
      <c r="F385" s="146">
        <f t="shared" si="40"/>
        <v>329.65</v>
      </c>
      <c r="G385" s="146">
        <v>10</v>
      </c>
      <c r="H385" s="146"/>
      <c r="I385" s="146"/>
      <c r="J385" s="146">
        <f t="shared" si="41"/>
        <v>10</v>
      </c>
      <c r="K385" s="690">
        <f t="shared" si="44"/>
        <v>2.0995171110644549E-3</v>
      </c>
      <c r="L385" s="734">
        <f t="shared" si="37"/>
        <v>8.9889775351669101</v>
      </c>
      <c r="M385" s="151">
        <f t="shared" si="45"/>
        <v>1.9775750577367202</v>
      </c>
      <c r="N385" s="151">
        <v>6.1321692920857842</v>
      </c>
      <c r="O385" s="808">
        <v>1.0084268629254829</v>
      </c>
      <c r="P385" s="374">
        <f t="shared" si="46"/>
        <v>5.4928405120324285E-2</v>
      </c>
      <c r="U385" s="165">
        <f t="shared" si="42"/>
        <v>5.4469398961641096</v>
      </c>
      <c r="V385" s="165">
        <f t="shared" si="43"/>
        <v>5.5391279260988652E-4</v>
      </c>
    </row>
    <row r="386" spans="1:22" x14ac:dyDescent="0.3">
      <c r="A386" s="158">
        <v>36</v>
      </c>
      <c r="B386" s="321" t="s">
        <v>1132</v>
      </c>
      <c r="C386" s="146">
        <v>255.16</v>
      </c>
      <c r="D386" s="146"/>
      <c r="E386" s="146"/>
      <c r="F386" s="146">
        <f t="shared" si="40"/>
        <v>255.16</v>
      </c>
      <c r="G386" s="146">
        <v>8</v>
      </c>
      <c r="H386" s="146"/>
      <c r="I386" s="146"/>
      <c r="J386" s="146">
        <f t="shared" si="41"/>
        <v>8</v>
      </c>
      <c r="K386" s="690">
        <f t="shared" si="44"/>
        <v>1.6796136888515641E-3</v>
      </c>
      <c r="L386" s="734">
        <f t="shared" si="37"/>
        <v>7.1911820281335288</v>
      </c>
      <c r="M386" s="151">
        <f t="shared" si="45"/>
        <v>1.5820600461893763</v>
      </c>
      <c r="N386" s="151">
        <v>4.9057354336686272</v>
      </c>
      <c r="O386" s="808">
        <v>0.80674149034038634</v>
      </c>
      <c r="P386" s="374">
        <f t="shared" si="46"/>
        <v>5.6771120074980086E-2</v>
      </c>
      <c r="U386" s="165">
        <f t="shared" si="42"/>
        <v>7.037089421423806</v>
      </c>
      <c r="V386" s="165">
        <f t="shared" si="43"/>
        <v>4.5799618017582457E-4</v>
      </c>
    </row>
    <row r="387" spans="1:22" x14ac:dyDescent="0.3">
      <c r="A387" s="152">
        <v>37</v>
      </c>
      <c r="B387" s="321" t="s">
        <v>1133</v>
      </c>
      <c r="C387" s="146">
        <v>509.32</v>
      </c>
      <c r="D387" s="146"/>
      <c r="E387" s="146"/>
      <c r="F387" s="146">
        <f t="shared" si="40"/>
        <v>509.32</v>
      </c>
      <c r="G387" s="146">
        <v>16</v>
      </c>
      <c r="H387" s="146"/>
      <c r="I387" s="146"/>
      <c r="J387" s="146">
        <f t="shared" si="41"/>
        <v>16</v>
      </c>
      <c r="K387" s="690">
        <f t="shared" si="44"/>
        <v>3.3592273777031281E-3</v>
      </c>
      <c r="L387" s="734">
        <f t="shared" si="37"/>
        <v>14.382364056267058</v>
      </c>
      <c r="M387" s="151">
        <f t="shared" si="45"/>
        <v>3.1641200923787527</v>
      </c>
      <c r="N387" s="151">
        <v>9.8114708673372544</v>
      </c>
      <c r="O387" s="808">
        <v>1.6134829806807727</v>
      </c>
      <c r="P387" s="374">
        <f t="shared" si="46"/>
        <v>5.6882584616083871E-2</v>
      </c>
      <c r="U387" s="165">
        <f t="shared" si="42"/>
        <v>3.5254530290789652</v>
      </c>
      <c r="V387" s="165">
        <f t="shared" si="43"/>
        <v>9.1779082175185269E-4</v>
      </c>
    </row>
    <row r="388" spans="1:22" x14ac:dyDescent="0.3">
      <c r="A388" s="158">
        <v>38</v>
      </c>
      <c r="B388" s="321" t="s">
        <v>1134</v>
      </c>
      <c r="C388" s="146">
        <v>509.19</v>
      </c>
      <c r="D388" s="146"/>
      <c r="E388" s="146"/>
      <c r="F388" s="146">
        <f t="shared" si="40"/>
        <v>509.19</v>
      </c>
      <c r="G388" s="146">
        <v>14</v>
      </c>
      <c r="H388" s="146"/>
      <c r="I388" s="146"/>
      <c r="J388" s="146">
        <f t="shared" si="41"/>
        <v>14</v>
      </c>
      <c r="K388" s="690">
        <f t="shared" si="44"/>
        <v>2.939323955490237E-3</v>
      </c>
      <c r="L388" s="734">
        <f t="shared" si="37"/>
        <v>12.584568549233675</v>
      </c>
      <c r="M388" s="151">
        <f t="shared" si="45"/>
        <v>2.7686050808314082</v>
      </c>
      <c r="N388" s="151">
        <v>8.5850370089200982</v>
      </c>
      <c r="O388" s="808">
        <v>1.4117976080956758</v>
      </c>
      <c r="P388" s="374">
        <f t="shared" si="46"/>
        <v>4.978496876820216E-2</v>
      </c>
      <c r="U388" s="165">
        <f t="shared" si="42"/>
        <v>3.5263531034986917</v>
      </c>
      <c r="V388" s="165">
        <f t="shared" si="43"/>
        <v>7.0286299826065736E-4</v>
      </c>
    </row>
    <row r="389" spans="1:22" x14ac:dyDescent="0.3">
      <c r="A389" s="158">
        <v>39</v>
      </c>
      <c r="B389" s="321" t="s">
        <v>1135</v>
      </c>
      <c r="C389" s="146">
        <v>291.43</v>
      </c>
      <c r="D389" s="146"/>
      <c r="E389" s="146"/>
      <c r="F389" s="146">
        <f t="shared" si="40"/>
        <v>291.43</v>
      </c>
      <c r="G389" s="146">
        <v>10</v>
      </c>
      <c r="H389" s="146"/>
      <c r="I389" s="146"/>
      <c r="J389" s="146">
        <f t="shared" si="41"/>
        <v>10</v>
      </c>
      <c r="K389" s="690">
        <f t="shared" si="44"/>
        <v>2.0995171110644549E-3</v>
      </c>
      <c r="L389" s="734">
        <f t="shared" si="37"/>
        <v>8.9889775351669101</v>
      </c>
      <c r="M389" s="151">
        <f t="shared" si="45"/>
        <v>1.9775750577367202</v>
      </c>
      <c r="N389" s="151">
        <v>6.1321692920857842</v>
      </c>
      <c r="O389" s="808">
        <v>1.0084268629254829</v>
      </c>
      <c r="P389" s="374">
        <f t="shared" si="46"/>
        <v>6.2132068585646287E-2</v>
      </c>
      <c r="U389" s="165">
        <f t="shared" si="42"/>
        <v>6.1612865414353308</v>
      </c>
      <c r="V389" s="165">
        <f t="shared" si="43"/>
        <v>6.2655647010894224E-4</v>
      </c>
    </row>
    <row r="390" spans="1:22" x14ac:dyDescent="0.3">
      <c r="A390" s="152">
        <v>40</v>
      </c>
      <c r="B390" s="321" t="s">
        <v>1136</v>
      </c>
      <c r="C390" s="146">
        <v>449.48</v>
      </c>
      <c r="D390" s="146"/>
      <c r="E390" s="146"/>
      <c r="F390" s="146">
        <f t="shared" si="40"/>
        <v>449.48</v>
      </c>
      <c r="G390" s="146">
        <v>13</v>
      </c>
      <c r="H390" s="146"/>
      <c r="I390" s="146"/>
      <c r="J390" s="146">
        <f t="shared" si="41"/>
        <v>13</v>
      </c>
      <c r="K390" s="690">
        <f t="shared" si="44"/>
        <v>2.7293722443837917E-3</v>
      </c>
      <c r="L390" s="734">
        <f t="shared" si="37"/>
        <v>11.685670795716984</v>
      </c>
      <c r="M390" s="151">
        <f t="shared" si="45"/>
        <v>2.5708475750577366</v>
      </c>
      <c r="N390" s="151">
        <v>7.9718200797115202</v>
      </c>
      <c r="O390" s="808">
        <v>1.3109549218031276</v>
      </c>
      <c r="P390" s="374">
        <f t="shared" si="46"/>
        <v>5.2370057338011408E-2</v>
      </c>
      <c r="U390" s="165">
        <f t="shared" si="42"/>
        <v>3.9948022977006734</v>
      </c>
      <c r="V390" s="165">
        <f t="shared" si="43"/>
        <v>6.8654784422378053E-4</v>
      </c>
    </row>
    <row r="391" spans="1:22" x14ac:dyDescent="0.3">
      <c r="A391" s="158">
        <v>41</v>
      </c>
      <c r="B391" s="321" t="s">
        <v>1138</v>
      </c>
      <c r="C391" s="146">
        <v>467.46</v>
      </c>
      <c r="D391" s="146"/>
      <c r="E391" s="146"/>
      <c r="F391" s="146">
        <f t="shared" si="40"/>
        <v>467.46</v>
      </c>
      <c r="G391" s="146">
        <v>10</v>
      </c>
      <c r="H391" s="146"/>
      <c r="I391" s="146"/>
      <c r="J391" s="146">
        <f t="shared" si="41"/>
        <v>10</v>
      </c>
      <c r="K391" s="690">
        <f t="shared" si="44"/>
        <v>2.0995171110644549E-3</v>
      </c>
      <c r="L391" s="734">
        <f t="shared" ref="L391:L454" si="47">K391*4281.45</f>
        <v>8.9889775351669101</v>
      </c>
      <c r="M391" s="151">
        <f t="shared" si="45"/>
        <v>1.9775750577367202</v>
      </c>
      <c r="N391" s="151">
        <v>6.1321692920857842</v>
      </c>
      <c r="O391" s="808">
        <v>1.0084268629254829</v>
      </c>
      <c r="P391" s="374">
        <f t="shared" si="46"/>
        <v>3.8735183219772602E-2</v>
      </c>
      <c r="U391" s="165">
        <f t="shared" si="42"/>
        <v>3.841149481817693</v>
      </c>
      <c r="V391" s="165">
        <f t="shared" si="43"/>
        <v>3.9061599299159089E-4</v>
      </c>
    </row>
    <row r="392" spans="1:22" x14ac:dyDescent="0.3">
      <c r="A392" s="158">
        <v>42</v>
      </c>
      <c r="B392" s="321" t="s">
        <v>1139</v>
      </c>
      <c r="C392" s="146">
        <v>429.2</v>
      </c>
      <c r="D392" s="146"/>
      <c r="E392" s="146">
        <v>129.19999999999999</v>
      </c>
      <c r="F392" s="146">
        <f t="shared" si="40"/>
        <v>558.4</v>
      </c>
      <c r="G392" s="146">
        <v>11</v>
      </c>
      <c r="H392" s="146"/>
      <c r="I392" s="146">
        <v>3</v>
      </c>
      <c r="J392" s="146">
        <f t="shared" si="41"/>
        <v>14</v>
      </c>
      <c r="K392" s="690">
        <f t="shared" si="44"/>
        <v>2.939323955490237E-3</v>
      </c>
      <c r="L392" s="734">
        <f t="shared" si="47"/>
        <v>12.584568549233675</v>
      </c>
      <c r="M392" s="151">
        <f t="shared" si="45"/>
        <v>2.7686050808314082</v>
      </c>
      <c r="N392" s="151">
        <v>8.5850370089200982</v>
      </c>
      <c r="O392" s="808">
        <v>1.4117976080956758</v>
      </c>
      <c r="P392" s="374">
        <f t="shared" si="46"/>
        <v>4.5397579239041655E-2</v>
      </c>
      <c r="U392" s="165">
        <f t="shared" si="42"/>
        <v>3.215586921150607</v>
      </c>
      <c r="V392" s="165">
        <f t="shared" si="43"/>
        <v>6.4092193783012912E-4</v>
      </c>
    </row>
    <row r="393" spans="1:22" x14ac:dyDescent="0.3">
      <c r="A393" s="152">
        <v>43</v>
      </c>
      <c r="B393" s="321" t="s">
        <v>1140</v>
      </c>
      <c r="C393" s="146">
        <v>331.42</v>
      </c>
      <c r="D393" s="146"/>
      <c r="E393" s="146"/>
      <c r="F393" s="146">
        <f t="shared" si="40"/>
        <v>331.42</v>
      </c>
      <c r="G393" s="146">
        <v>10</v>
      </c>
      <c r="H393" s="146"/>
      <c r="I393" s="146"/>
      <c r="J393" s="146">
        <f t="shared" si="41"/>
        <v>10</v>
      </c>
      <c r="K393" s="690">
        <f t="shared" si="44"/>
        <v>2.0995171110644549E-3</v>
      </c>
      <c r="L393" s="734">
        <f t="shared" si="47"/>
        <v>8.9889775351669101</v>
      </c>
      <c r="M393" s="151">
        <f t="shared" si="45"/>
        <v>1.9775750577367202</v>
      </c>
      <c r="N393" s="151">
        <v>6.1321692920857842</v>
      </c>
      <c r="O393" s="808">
        <v>1.0084268629254829</v>
      </c>
      <c r="P393" s="374">
        <f t="shared" si="46"/>
        <v>5.463505143900458E-2</v>
      </c>
      <c r="U393" s="165">
        <f t="shared" si="42"/>
        <v>5.4178496674023853</v>
      </c>
      <c r="V393" s="165">
        <f t="shared" si="43"/>
        <v>5.5095453528407779E-4</v>
      </c>
    </row>
    <row r="394" spans="1:22" x14ac:dyDescent="0.3">
      <c r="A394" s="158">
        <v>44</v>
      </c>
      <c r="B394" s="321" t="s">
        <v>1141</v>
      </c>
      <c r="C394" s="146">
        <v>154.9</v>
      </c>
      <c r="D394" s="146"/>
      <c r="E394" s="146"/>
      <c r="F394" s="146">
        <f t="shared" si="40"/>
        <v>154.9</v>
      </c>
      <c r="G394" s="146">
        <v>3</v>
      </c>
      <c r="H394" s="146"/>
      <c r="I394" s="146"/>
      <c r="J394" s="146">
        <f t="shared" si="41"/>
        <v>3</v>
      </c>
      <c r="K394" s="690">
        <f t="shared" si="44"/>
        <v>6.2985513331933649E-4</v>
      </c>
      <c r="L394" s="734">
        <f t="shared" si="47"/>
        <v>2.6966932605500733</v>
      </c>
      <c r="M394" s="151">
        <f t="shared" si="45"/>
        <v>0.59327251732101616</v>
      </c>
      <c r="N394" s="151">
        <v>1.8396507876257353</v>
      </c>
      <c r="O394" s="808">
        <v>0.30252805887764478</v>
      </c>
      <c r="P394" s="374">
        <f t="shared" si="46"/>
        <v>3.5068719331016587E-2</v>
      </c>
      <c r="U394" s="165">
        <f t="shared" si="42"/>
        <v>11.591889843579724</v>
      </c>
      <c r="V394" s="165">
        <f t="shared" si="43"/>
        <v>1.0609271586537386E-4</v>
      </c>
    </row>
    <row r="395" spans="1:22" x14ac:dyDescent="0.3">
      <c r="A395" s="158">
        <v>45</v>
      </c>
      <c r="B395" s="321" t="s">
        <v>1142</v>
      </c>
      <c r="C395" s="146">
        <v>119.9</v>
      </c>
      <c r="D395" s="146"/>
      <c r="E395" s="146"/>
      <c r="F395" s="146">
        <f t="shared" si="40"/>
        <v>119.9</v>
      </c>
      <c r="G395" s="146">
        <v>3</v>
      </c>
      <c r="H395" s="146"/>
      <c r="I395" s="146"/>
      <c r="J395" s="146">
        <f t="shared" si="41"/>
        <v>3</v>
      </c>
      <c r="K395" s="690">
        <f t="shared" si="44"/>
        <v>6.2985513331933649E-4</v>
      </c>
      <c r="L395" s="734">
        <f t="shared" si="47"/>
        <v>2.6966932605500733</v>
      </c>
      <c r="M395" s="151">
        <f t="shared" si="45"/>
        <v>0.59327251732101616</v>
      </c>
      <c r="N395" s="151">
        <v>1.8396507876257353</v>
      </c>
      <c r="O395" s="808">
        <v>0.30252805887764478</v>
      </c>
      <c r="P395" s="374">
        <f t="shared" si="46"/>
        <v>4.5305626558586068E-2</v>
      </c>
      <c r="U395" s="165">
        <f t="shared" si="42"/>
        <v>14.975677537702245</v>
      </c>
      <c r="V395" s="165">
        <f t="shared" si="43"/>
        <v>1.3706223259004512E-4</v>
      </c>
    </row>
    <row r="396" spans="1:22" x14ac:dyDescent="0.3">
      <c r="A396" s="152">
        <v>46</v>
      </c>
      <c r="B396" s="321" t="s">
        <v>1143</v>
      </c>
      <c r="C396" s="146">
        <v>280.7</v>
      </c>
      <c r="D396" s="146"/>
      <c r="E396" s="146">
        <v>19.600000000000001</v>
      </c>
      <c r="F396" s="146">
        <f t="shared" si="40"/>
        <v>300.3</v>
      </c>
      <c r="G396" s="146">
        <v>10</v>
      </c>
      <c r="H396" s="146"/>
      <c r="I396" s="146">
        <v>1</v>
      </c>
      <c r="J396" s="146">
        <f t="shared" si="41"/>
        <v>11</v>
      </c>
      <c r="K396" s="690">
        <f t="shared" si="44"/>
        <v>2.3094688221709007E-3</v>
      </c>
      <c r="L396" s="734">
        <f t="shared" si="47"/>
        <v>9.8878752886836025</v>
      </c>
      <c r="M396" s="151">
        <f t="shared" si="45"/>
        <v>2.1753325635103926</v>
      </c>
      <c r="N396" s="151">
        <v>6.7453862212943623</v>
      </c>
      <c r="O396" s="808">
        <v>1.1092695492180313</v>
      </c>
      <c r="P396" s="374">
        <f t="shared" si="46"/>
        <v>6.6326552190164464E-2</v>
      </c>
      <c r="U396" s="165">
        <f t="shared" si="42"/>
        <v>5.979299822745582</v>
      </c>
      <c r="V396" s="165">
        <f t="shared" si="43"/>
        <v>7.3574024649169958E-4</v>
      </c>
    </row>
    <row r="397" spans="1:22" x14ac:dyDescent="0.3">
      <c r="A397" s="158">
        <v>47</v>
      </c>
      <c r="B397" s="321" t="s">
        <v>1144</v>
      </c>
      <c r="C397" s="146">
        <v>226.84</v>
      </c>
      <c r="D397" s="146"/>
      <c r="E397" s="146"/>
      <c r="F397" s="146">
        <f t="shared" si="40"/>
        <v>226.84</v>
      </c>
      <c r="G397" s="146">
        <v>8</v>
      </c>
      <c r="H397" s="146"/>
      <c r="I397" s="146"/>
      <c r="J397" s="146">
        <f t="shared" si="41"/>
        <v>8</v>
      </c>
      <c r="K397" s="690">
        <f t="shared" si="44"/>
        <v>1.6796136888515641E-3</v>
      </c>
      <c r="L397" s="734">
        <f t="shared" si="47"/>
        <v>7.1911820281335288</v>
      </c>
      <c r="M397" s="151">
        <f t="shared" si="45"/>
        <v>1.5820600461893763</v>
      </c>
      <c r="N397" s="151">
        <v>4.9057354336686272</v>
      </c>
      <c r="O397" s="808">
        <v>0.80674149034038634</v>
      </c>
      <c r="P397" s="374">
        <f t="shared" si="46"/>
        <v>6.3858750653905477E-2</v>
      </c>
      <c r="U397" s="165">
        <f t="shared" si="42"/>
        <v>7.9156398200074873</v>
      </c>
      <c r="V397" s="165">
        <f t="shared" si="43"/>
        <v>5.1517503673806819E-4</v>
      </c>
    </row>
    <row r="398" spans="1:22" x14ac:dyDescent="0.3">
      <c r="A398" s="158">
        <v>48</v>
      </c>
      <c r="B398" s="321" t="s">
        <v>1145</v>
      </c>
      <c r="C398" s="146">
        <v>216.3</v>
      </c>
      <c r="D398" s="146"/>
      <c r="E398" s="146"/>
      <c r="F398" s="146">
        <f t="shared" si="40"/>
        <v>216.3</v>
      </c>
      <c r="G398" s="146">
        <v>7</v>
      </c>
      <c r="H398" s="146"/>
      <c r="I398" s="146"/>
      <c r="J398" s="146">
        <f t="shared" si="41"/>
        <v>7</v>
      </c>
      <c r="K398" s="690">
        <f t="shared" si="44"/>
        <v>1.4696619777451185E-3</v>
      </c>
      <c r="L398" s="734">
        <f t="shared" si="47"/>
        <v>6.2922842746168373</v>
      </c>
      <c r="M398" s="151">
        <f t="shared" si="45"/>
        <v>1.3843025404157041</v>
      </c>
      <c r="N398" s="151">
        <v>4.2925185044600491</v>
      </c>
      <c r="O398" s="808">
        <v>0.70589880404783789</v>
      </c>
      <c r="P398" s="374">
        <f t="shared" si="46"/>
        <v>5.8599186886455976E-2</v>
      </c>
      <c r="U398" s="165">
        <f t="shared" si="42"/>
        <v>8.3013580063361019</v>
      </c>
      <c r="V398" s="165">
        <f t="shared" si="43"/>
        <v>4.1365095941325018E-4</v>
      </c>
    </row>
    <row r="399" spans="1:22" x14ac:dyDescent="0.3">
      <c r="A399" s="152">
        <v>49</v>
      </c>
      <c r="B399" s="321" t="s">
        <v>1155</v>
      </c>
      <c r="C399" s="146">
        <v>307.64999999999998</v>
      </c>
      <c r="D399" s="146"/>
      <c r="E399" s="146"/>
      <c r="F399" s="146">
        <f t="shared" si="40"/>
        <v>307.64999999999998</v>
      </c>
      <c r="G399" s="146">
        <v>7</v>
      </c>
      <c r="H399" s="146"/>
      <c r="I399" s="146"/>
      <c r="J399" s="146">
        <f t="shared" si="41"/>
        <v>7</v>
      </c>
      <c r="K399" s="690">
        <f t="shared" si="44"/>
        <v>1.4696619777451185E-3</v>
      </c>
      <c r="L399" s="734">
        <f t="shared" si="47"/>
        <v>6.2922842746168373</v>
      </c>
      <c r="M399" s="151">
        <f t="shared" si="45"/>
        <v>1.3843025404157041</v>
      </c>
      <c r="N399" s="151">
        <v>4.2925185044600491</v>
      </c>
      <c r="O399" s="808">
        <v>0.70589880404783789</v>
      </c>
      <c r="P399" s="374">
        <f t="shared" si="46"/>
        <v>4.1199428322900793E-2</v>
      </c>
      <c r="U399" s="165">
        <f t="shared" si="42"/>
        <v>5.8364496563318671</v>
      </c>
      <c r="V399" s="165">
        <f t="shared" si="43"/>
        <v>2.9082627180590287E-4</v>
      </c>
    </row>
    <row r="400" spans="1:22" x14ac:dyDescent="0.3">
      <c r="A400" s="158">
        <v>50</v>
      </c>
      <c r="B400" s="321" t="s">
        <v>1156</v>
      </c>
      <c r="C400" s="146">
        <v>350.66</v>
      </c>
      <c r="D400" s="146"/>
      <c r="E400" s="146"/>
      <c r="F400" s="146">
        <f t="shared" si="40"/>
        <v>350.66</v>
      </c>
      <c r="G400" s="146">
        <v>6</v>
      </c>
      <c r="H400" s="146"/>
      <c r="I400" s="146"/>
      <c r="J400" s="146">
        <f t="shared" si="41"/>
        <v>6</v>
      </c>
      <c r="K400" s="690">
        <f t="shared" si="44"/>
        <v>1.259710266638673E-3</v>
      </c>
      <c r="L400" s="734">
        <f t="shared" si="47"/>
        <v>5.3933865211001466</v>
      </c>
      <c r="M400" s="151">
        <f t="shared" si="45"/>
        <v>1.1865450346420323</v>
      </c>
      <c r="N400" s="151">
        <v>3.6793015752514706</v>
      </c>
      <c r="O400" s="808">
        <v>0.60505611775528956</v>
      </c>
      <c r="P400" s="374">
        <f t="shared" si="46"/>
        <v>3.0982402466060967E-2</v>
      </c>
      <c r="U400" s="165">
        <f t="shared" si="42"/>
        <v>5.1205832908529594</v>
      </c>
      <c r="V400" s="165">
        <f t="shared" si="43"/>
        <v>1.8746092154846758E-4</v>
      </c>
    </row>
    <row r="401" spans="1:22" x14ac:dyDescent="0.3">
      <c r="A401" s="158">
        <v>51</v>
      </c>
      <c r="B401" s="321" t="s">
        <v>1157</v>
      </c>
      <c r="C401" s="146">
        <v>485.8</v>
      </c>
      <c r="D401" s="146"/>
      <c r="E401" s="146"/>
      <c r="F401" s="146">
        <f t="shared" si="40"/>
        <v>485.8</v>
      </c>
      <c r="G401" s="146">
        <v>10</v>
      </c>
      <c r="H401" s="146"/>
      <c r="I401" s="146"/>
      <c r="J401" s="146">
        <f t="shared" si="41"/>
        <v>10</v>
      </c>
      <c r="K401" s="690">
        <f t="shared" si="44"/>
        <v>2.0995171110644549E-3</v>
      </c>
      <c r="L401" s="734">
        <f t="shared" si="47"/>
        <v>8.9889775351669101</v>
      </c>
      <c r="M401" s="151">
        <f t="shared" si="45"/>
        <v>1.9775750577367202</v>
      </c>
      <c r="N401" s="151">
        <v>6.1321692920857842</v>
      </c>
      <c r="O401" s="808">
        <v>1.0084268629254829</v>
      </c>
      <c r="P401" s="374">
        <f t="shared" si="46"/>
        <v>3.7272846331648617E-2</v>
      </c>
      <c r="U401" s="165">
        <f t="shared" si="42"/>
        <v>3.696137786682788</v>
      </c>
      <c r="V401" s="165">
        <f t="shared" si="43"/>
        <v>3.7586939498528008E-4</v>
      </c>
    </row>
    <row r="402" spans="1:22" x14ac:dyDescent="0.3">
      <c r="A402" s="152">
        <v>52</v>
      </c>
      <c r="B402" s="321" t="s">
        <v>1158</v>
      </c>
      <c r="C402" s="146">
        <v>402.96</v>
      </c>
      <c r="D402" s="146"/>
      <c r="E402" s="146"/>
      <c r="F402" s="146">
        <f t="shared" si="40"/>
        <v>402.96</v>
      </c>
      <c r="G402" s="146">
        <v>7</v>
      </c>
      <c r="H402" s="146"/>
      <c r="I402" s="146"/>
      <c r="J402" s="146">
        <f t="shared" si="41"/>
        <v>7</v>
      </c>
      <c r="K402" s="690">
        <f t="shared" si="44"/>
        <v>1.4696619777451185E-3</v>
      </c>
      <c r="L402" s="734">
        <f t="shared" si="47"/>
        <v>6.2922842746168373</v>
      </c>
      <c r="M402" s="151">
        <f t="shared" si="45"/>
        <v>1.3843025404157041</v>
      </c>
      <c r="N402" s="151">
        <v>4.2925185044600491</v>
      </c>
      <c r="O402" s="808">
        <v>0.70589880404783789</v>
      </c>
      <c r="P402" s="374">
        <f t="shared" si="46"/>
        <v>3.1454745194412423E-2</v>
      </c>
      <c r="U402" s="165">
        <f t="shared" si="42"/>
        <v>4.4559850525374696</v>
      </c>
      <c r="V402" s="165">
        <f t="shared" si="43"/>
        <v>2.2203867014365208E-4</v>
      </c>
    </row>
    <row r="403" spans="1:22" x14ac:dyDescent="0.3">
      <c r="A403" s="158">
        <v>53</v>
      </c>
      <c r="B403" s="321" t="s">
        <v>1159</v>
      </c>
      <c r="C403" s="146">
        <v>526.67999999999995</v>
      </c>
      <c r="D403" s="146"/>
      <c r="E403" s="146"/>
      <c r="F403" s="146">
        <f t="shared" si="40"/>
        <v>526.67999999999995</v>
      </c>
      <c r="G403" s="146">
        <v>12</v>
      </c>
      <c r="H403" s="146"/>
      <c r="I403" s="146"/>
      <c r="J403" s="146">
        <f t="shared" si="41"/>
        <v>12</v>
      </c>
      <c r="K403" s="690">
        <f t="shared" si="44"/>
        <v>2.519420533277346E-3</v>
      </c>
      <c r="L403" s="734">
        <f t="shared" si="47"/>
        <v>10.786773042200293</v>
      </c>
      <c r="M403" s="151">
        <f t="shared" si="45"/>
        <v>2.3730900692840646</v>
      </c>
      <c r="N403" s="151">
        <v>7.3586031505029412</v>
      </c>
      <c r="O403" s="808">
        <v>1.2101122355105791</v>
      </c>
      <c r="P403" s="374">
        <f t="shared" si="46"/>
        <v>4.1255750166131012E-2</v>
      </c>
      <c r="U403" s="165">
        <f t="shared" si="42"/>
        <v>3.4092498989338869</v>
      </c>
      <c r="V403" s="165">
        <f t="shared" si="43"/>
        <v>4.992408806120275E-4</v>
      </c>
    </row>
    <row r="404" spans="1:22" x14ac:dyDescent="0.3">
      <c r="A404" s="158">
        <v>54</v>
      </c>
      <c r="B404" s="321" t="s">
        <v>1160</v>
      </c>
      <c r="C404" s="146">
        <v>198.5</v>
      </c>
      <c r="D404" s="146"/>
      <c r="E404" s="146"/>
      <c r="F404" s="146">
        <f t="shared" si="40"/>
        <v>198.5</v>
      </c>
      <c r="G404" s="146">
        <v>8</v>
      </c>
      <c r="H404" s="146"/>
      <c r="I404" s="146"/>
      <c r="J404" s="146">
        <f t="shared" si="41"/>
        <v>8</v>
      </c>
      <c r="K404" s="690">
        <f t="shared" si="44"/>
        <v>1.6796136888515641E-3</v>
      </c>
      <c r="L404" s="734">
        <f t="shared" si="47"/>
        <v>7.1911820281335288</v>
      </c>
      <c r="M404" s="151">
        <f t="shared" si="45"/>
        <v>1.5820600461893763</v>
      </c>
      <c r="N404" s="151">
        <v>4.9057354336686272</v>
      </c>
      <c r="O404" s="808">
        <v>0.80674149034038634</v>
      </c>
      <c r="P404" s="374">
        <f t="shared" si="46"/>
        <v>7.2975914349279192E-2</v>
      </c>
      <c r="U404" s="165">
        <f t="shared" si="42"/>
        <v>9.0457618980881538</v>
      </c>
      <c r="V404" s="165">
        <f t="shared" si="43"/>
        <v>5.8872697901089885E-4</v>
      </c>
    </row>
    <row r="405" spans="1:22" x14ac:dyDescent="0.3">
      <c r="A405" s="152">
        <v>55</v>
      </c>
      <c r="B405" s="321" t="s">
        <v>1161</v>
      </c>
      <c r="C405" s="146">
        <v>667.9</v>
      </c>
      <c r="D405" s="146"/>
      <c r="E405" s="146">
        <v>211.9</v>
      </c>
      <c r="F405" s="146">
        <f t="shared" si="40"/>
        <v>879.8</v>
      </c>
      <c r="G405" s="146">
        <v>15</v>
      </c>
      <c r="H405" s="146"/>
      <c r="I405" s="146">
        <v>3</v>
      </c>
      <c r="J405" s="146">
        <f t="shared" si="41"/>
        <v>18</v>
      </c>
      <c r="K405" s="690">
        <f t="shared" si="44"/>
        <v>3.7791307999160192E-3</v>
      </c>
      <c r="L405" s="734">
        <f t="shared" si="47"/>
        <v>16.180159563300439</v>
      </c>
      <c r="M405" s="151">
        <f t="shared" si="45"/>
        <v>3.5596351039260967</v>
      </c>
      <c r="N405" s="151">
        <v>11.037904725754411</v>
      </c>
      <c r="O405" s="808">
        <v>1.8151683532658689</v>
      </c>
      <c r="P405" s="374">
        <f t="shared" si="46"/>
        <v>3.7045769204645168E-2</v>
      </c>
      <c r="U405" s="165">
        <f t="shared" si="42"/>
        <v>2.0408999053995216</v>
      </c>
      <c r="V405" s="165">
        <f t="shared" si="43"/>
        <v>6.7244307882663207E-4</v>
      </c>
    </row>
    <row r="406" spans="1:22" x14ac:dyDescent="0.3">
      <c r="A406" s="158">
        <v>56</v>
      </c>
      <c r="B406" s="321" t="s">
        <v>1162</v>
      </c>
      <c r="C406" s="146">
        <v>1539.9</v>
      </c>
      <c r="D406" s="146">
        <v>108.1</v>
      </c>
      <c r="E406" s="146">
        <v>138.80000000000001</v>
      </c>
      <c r="F406" s="146">
        <f t="shared" si="40"/>
        <v>1786.8</v>
      </c>
      <c r="G406" s="146">
        <v>45</v>
      </c>
      <c r="H406" s="146">
        <v>1</v>
      </c>
      <c r="I406" s="146">
        <v>4</v>
      </c>
      <c r="J406" s="146">
        <f t="shared" si="41"/>
        <v>50</v>
      </c>
      <c r="K406" s="690">
        <f t="shared" si="44"/>
        <v>1.0497585555322275E-2</v>
      </c>
      <c r="L406" s="734">
        <f t="shared" si="47"/>
        <v>44.944887675834551</v>
      </c>
      <c r="M406" s="151">
        <f t="shared" si="45"/>
        <v>9.8878752886836008</v>
      </c>
      <c r="N406" s="151">
        <v>30.660846460428921</v>
      </c>
      <c r="O406" s="808">
        <v>5.0421343146274147</v>
      </c>
      <c r="P406" s="374">
        <f t="shared" si="46"/>
        <v>5.0669209614715965E-2</v>
      </c>
      <c r="U406" s="165">
        <f t="shared" si="42"/>
        <v>1.0049159037220161</v>
      </c>
      <c r="V406" s="165">
        <f t="shared" si="43"/>
        <v>2.5548096049340871E-3</v>
      </c>
    </row>
    <row r="407" spans="1:22" x14ac:dyDescent="0.3">
      <c r="A407" s="158">
        <v>57</v>
      </c>
      <c r="B407" s="321" t="s">
        <v>1163</v>
      </c>
      <c r="C407" s="146">
        <v>540.67999999999995</v>
      </c>
      <c r="D407" s="146">
        <v>235.6</v>
      </c>
      <c r="E407" s="146"/>
      <c r="F407" s="146">
        <f t="shared" si="40"/>
        <v>776.28</v>
      </c>
      <c r="G407" s="146">
        <v>13</v>
      </c>
      <c r="H407" s="146">
        <v>1</v>
      </c>
      <c r="I407" s="146"/>
      <c r="J407" s="146">
        <f t="shared" si="41"/>
        <v>14</v>
      </c>
      <c r="K407" s="690">
        <f t="shared" si="44"/>
        <v>2.939323955490237E-3</v>
      </c>
      <c r="L407" s="734">
        <f t="shared" si="47"/>
        <v>12.584568549233675</v>
      </c>
      <c r="M407" s="151">
        <f t="shared" si="45"/>
        <v>2.7686050808314082</v>
      </c>
      <c r="N407" s="151">
        <v>8.5850370089200982</v>
      </c>
      <c r="O407" s="808">
        <v>1.4117976080956758</v>
      </c>
      <c r="P407" s="374">
        <f t="shared" si="46"/>
        <v>3.2655753397074327E-2</v>
      </c>
      <c r="U407" s="165">
        <f t="shared" si="42"/>
        <v>2.3130619580183684</v>
      </c>
      <c r="V407" s="165">
        <f t="shared" si="43"/>
        <v>4.6103314536551776E-4</v>
      </c>
    </row>
    <row r="408" spans="1:22" x14ac:dyDescent="0.3">
      <c r="A408" s="152">
        <v>58</v>
      </c>
      <c r="B408" s="321" t="s">
        <v>1164</v>
      </c>
      <c r="C408" s="146">
        <v>475.29</v>
      </c>
      <c r="D408" s="146"/>
      <c r="E408" s="146"/>
      <c r="F408" s="146">
        <f t="shared" si="40"/>
        <v>475.29</v>
      </c>
      <c r="G408" s="146">
        <v>10</v>
      </c>
      <c r="H408" s="146"/>
      <c r="I408" s="146"/>
      <c r="J408" s="146">
        <f t="shared" si="41"/>
        <v>10</v>
      </c>
      <c r="K408" s="690">
        <f t="shared" si="44"/>
        <v>2.0995171110644549E-3</v>
      </c>
      <c r="L408" s="734">
        <f t="shared" si="47"/>
        <v>8.9889775351669101</v>
      </c>
      <c r="M408" s="151">
        <f t="shared" si="45"/>
        <v>1.9775750577367202</v>
      </c>
      <c r="N408" s="151">
        <v>6.1321692920857842</v>
      </c>
      <c r="O408" s="808">
        <v>1.0084268629254829</v>
      </c>
      <c r="P408" s="374">
        <f t="shared" si="46"/>
        <v>3.8097053899545326E-2</v>
      </c>
      <c r="U408" s="165">
        <f t="shared" si="42"/>
        <v>3.7778697990079708</v>
      </c>
      <c r="V408" s="165">
        <f t="shared" si="43"/>
        <v>3.8418092550621526E-4</v>
      </c>
    </row>
    <row r="409" spans="1:22" x14ac:dyDescent="0.3">
      <c r="A409" s="158">
        <v>59</v>
      </c>
      <c r="B409" s="321" t="s">
        <v>1165</v>
      </c>
      <c r="C409" s="146">
        <v>487.96</v>
      </c>
      <c r="D409" s="146"/>
      <c r="E409" s="146"/>
      <c r="F409" s="146">
        <f t="shared" si="40"/>
        <v>487.96</v>
      </c>
      <c r="G409" s="146">
        <v>8</v>
      </c>
      <c r="H409" s="146"/>
      <c r="I409" s="146"/>
      <c r="J409" s="146">
        <f t="shared" si="41"/>
        <v>8</v>
      </c>
      <c r="K409" s="690">
        <f t="shared" si="44"/>
        <v>1.6796136888515641E-3</v>
      </c>
      <c r="L409" s="734">
        <f t="shared" si="47"/>
        <v>7.1911820281335288</v>
      </c>
      <c r="M409" s="151">
        <f t="shared" si="45"/>
        <v>1.5820600461893763</v>
      </c>
      <c r="N409" s="151">
        <v>4.9057354336686272</v>
      </c>
      <c r="O409" s="808">
        <v>0.80674149034038634</v>
      </c>
      <c r="P409" s="374">
        <f t="shared" si="46"/>
        <v>2.9686283708361176E-2</v>
      </c>
      <c r="U409" s="165">
        <f t="shared" si="42"/>
        <v>3.6797764914552391</v>
      </c>
      <c r="V409" s="165">
        <f t="shared" si="43"/>
        <v>2.3949156761550824E-4</v>
      </c>
    </row>
    <row r="410" spans="1:22" x14ac:dyDescent="0.3">
      <c r="A410" s="158">
        <v>60</v>
      </c>
      <c r="B410" s="321" t="s">
        <v>1167</v>
      </c>
      <c r="C410" s="146">
        <v>705.64</v>
      </c>
      <c r="D410" s="146">
        <v>98.2</v>
      </c>
      <c r="E410" s="146">
        <v>255.1</v>
      </c>
      <c r="F410" s="146">
        <f t="shared" ref="F410:F473" si="48">C410+D410+E410</f>
        <v>1058.94</v>
      </c>
      <c r="G410" s="146">
        <v>15</v>
      </c>
      <c r="H410" s="146">
        <v>1</v>
      </c>
      <c r="I410" s="146">
        <v>3</v>
      </c>
      <c r="J410" s="146">
        <f t="shared" si="41"/>
        <v>19</v>
      </c>
      <c r="K410" s="690">
        <f t="shared" si="44"/>
        <v>3.9890825110224645E-3</v>
      </c>
      <c r="L410" s="734">
        <f t="shared" si="47"/>
        <v>17.079057316817131</v>
      </c>
      <c r="M410" s="151">
        <f t="shared" si="45"/>
        <v>3.7573926096997687</v>
      </c>
      <c r="N410" s="151">
        <v>11.651121654962992</v>
      </c>
      <c r="O410" s="808">
        <v>1.9160110395584176</v>
      </c>
      <c r="P410" s="374">
        <f t="shared" si="46"/>
        <v>3.2488698718566029E-2</v>
      </c>
      <c r="U410" s="165">
        <f t="shared" si="42"/>
        <v>1.6956425640456481</v>
      </c>
      <c r="V410" s="165">
        <f t="shared" si="43"/>
        <v>6.2248705405659928E-4</v>
      </c>
    </row>
    <row r="411" spans="1:22" x14ac:dyDescent="0.3">
      <c r="A411" s="152">
        <v>61</v>
      </c>
      <c r="B411" s="321" t="s">
        <v>1168</v>
      </c>
      <c r="C411" s="146">
        <v>435.39</v>
      </c>
      <c r="D411" s="146"/>
      <c r="E411" s="146"/>
      <c r="F411" s="146">
        <f t="shared" si="48"/>
        <v>435.39</v>
      </c>
      <c r="G411" s="146">
        <v>9</v>
      </c>
      <c r="H411" s="146"/>
      <c r="I411" s="146"/>
      <c r="J411" s="146">
        <f t="shared" ref="J411:J474" si="49">G411+H411+I411</f>
        <v>9</v>
      </c>
      <c r="K411" s="690">
        <f t="shared" si="44"/>
        <v>1.8895653999580096E-3</v>
      </c>
      <c r="L411" s="734">
        <f t="shared" si="47"/>
        <v>8.0900797816502195</v>
      </c>
      <c r="M411" s="151">
        <f t="shared" si="45"/>
        <v>1.7798175519630484</v>
      </c>
      <c r="N411" s="151">
        <v>5.5189523628772053</v>
      </c>
      <c r="O411" s="808">
        <v>0.90758417663293445</v>
      </c>
      <c r="P411" s="374">
        <f t="shared" si="46"/>
        <v>3.742950888427251E-2</v>
      </c>
      <c r="U411" s="165">
        <f t="shared" si="42"/>
        <v>4.12408125306162</v>
      </c>
      <c r="V411" s="165">
        <f t="shared" si="43"/>
        <v>3.3970430002507566E-4</v>
      </c>
    </row>
    <row r="412" spans="1:22" x14ac:dyDescent="0.3">
      <c r="A412" s="158">
        <v>62</v>
      </c>
      <c r="B412" s="321" t="s">
        <v>1169</v>
      </c>
      <c r="C412" s="146">
        <v>497.81</v>
      </c>
      <c r="D412" s="146"/>
      <c r="E412" s="146">
        <v>41.8</v>
      </c>
      <c r="F412" s="146">
        <f t="shared" si="48"/>
        <v>539.61</v>
      </c>
      <c r="G412" s="146">
        <v>15</v>
      </c>
      <c r="H412" s="146"/>
      <c r="I412" s="146">
        <v>2</v>
      </c>
      <c r="J412" s="146">
        <f t="shared" si="49"/>
        <v>17</v>
      </c>
      <c r="K412" s="690">
        <f t="shared" si="44"/>
        <v>3.5691790888095734E-3</v>
      </c>
      <c r="L412" s="734">
        <f t="shared" si="47"/>
        <v>15.281261809783748</v>
      </c>
      <c r="M412" s="151">
        <f t="shared" si="45"/>
        <v>3.3618775981524247</v>
      </c>
      <c r="N412" s="151">
        <v>10.424687796545834</v>
      </c>
      <c r="O412" s="808">
        <v>1.7143256669733209</v>
      </c>
      <c r="P412" s="374">
        <f t="shared" si="46"/>
        <v>5.7045186100063622E-2</v>
      </c>
      <c r="U412" s="165">
        <f t="shared" si="42"/>
        <v>3.327558304646872</v>
      </c>
      <c r="V412" s="165">
        <f t="shared" si="43"/>
        <v>9.779402670860879E-4</v>
      </c>
    </row>
    <row r="413" spans="1:22" x14ac:dyDescent="0.3">
      <c r="A413" s="158">
        <v>63</v>
      </c>
      <c r="B413" s="321" t="s">
        <v>1170</v>
      </c>
      <c r="C413" s="146">
        <v>417.85</v>
      </c>
      <c r="D413" s="146"/>
      <c r="E413" s="146">
        <v>48.5</v>
      </c>
      <c r="F413" s="146">
        <f t="shared" si="48"/>
        <v>466.35</v>
      </c>
      <c r="G413" s="146">
        <v>16</v>
      </c>
      <c r="H413" s="146"/>
      <c r="I413" s="146">
        <v>1</v>
      </c>
      <c r="J413" s="146">
        <f t="shared" si="49"/>
        <v>17</v>
      </c>
      <c r="K413" s="690">
        <f t="shared" si="44"/>
        <v>3.5691790888095734E-3</v>
      </c>
      <c r="L413" s="734">
        <f t="shared" si="47"/>
        <v>15.281261809783748</v>
      </c>
      <c r="M413" s="151">
        <f t="shared" si="45"/>
        <v>3.3618775981524247</v>
      </c>
      <c r="N413" s="151">
        <v>10.424687796545834</v>
      </c>
      <c r="O413" s="808">
        <v>1.7143256669733209</v>
      </c>
      <c r="P413" s="374">
        <f t="shared" si="46"/>
        <v>6.6006546309542891E-2</v>
      </c>
      <c r="U413" s="165">
        <f t="shared" ref="U413:U476" si="50">P413*100/O413</f>
        <v>3.8502921341706844</v>
      </c>
      <c r="V413" s="165">
        <f t="shared" ref="V413:V476" si="51">P413/100*O413</f>
        <v>1.1315671652671251E-3</v>
      </c>
    </row>
    <row r="414" spans="1:22" x14ac:dyDescent="0.3">
      <c r="A414" s="152">
        <v>64</v>
      </c>
      <c r="B414" s="321" t="s">
        <v>1171</v>
      </c>
      <c r="C414" s="146">
        <v>270.3</v>
      </c>
      <c r="D414" s="146"/>
      <c r="E414" s="146"/>
      <c r="F414" s="146">
        <f t="shared" si="48"/>
        <v>270.3</v>
      </c>
      <c r="G414" s="146">
        <v>8</v>
      </c>
      <c r="H414" s="146"/>
      <c r="I414" s="146"/>
      <c r="J414" s="146">
        <f t="shared" si="49"/>
        <v>8</v>
      </c>
      <c r="K414" s="690">
        <f t="shared" si="44"/>
        <v>1.6796136888515641E-3</v>
      </c>
      <c r="L414" s="734">
        <f t="shared" si="47"/>
        <v>7.1911820281335288</v>
      </c>
      <c r="M414" s="151">
        <f t="shared" si="45"/>
        <v>1.5820600461893763</v>
      </c>
      <c r="N414" s="151">
        <v>4.9057354336686272</v>
      </c>
      <c r="O414" s="808">
        <v>0.80674149034038634</v>
      </c>
      <c r="P414" s="374">
        <f t="shared" si="46"/>
        <v>5.3591265254650085E-2</v>
      </c>
      <c r="U414" s="165">
        <f t="shared" si="50"/>
        <v>6.6429291038494203</v>
      </c>
      <c r="V414" s="165">
        <f t="shared" si="51"/>
        <v>4.3234297200763373E-4</v>
      </c>
    </row>
    <row r="415" spans="1:22" s="320" customFormat="1" x14ac:dyDescent="0.3">
      <c r="A415" s="158">
        <v>65</v>
      </c>
      <c r="B415" s="321" t="s">
        <v>1172</v>
      </c>
      <c r="C415" s="146">
        <v>1056.99</v>
      </c>
      <c r="D415" s="146"/>
      <c r="E415" s="146"/>
      <c r="F415" s="146">
        <f t="shared" si="48"/>
        <v>1056.99</v>
      </c>
      <c r="G415" s="146">
        <v>25</v>
      </c>
      <c r="H415" s="146"/>
      <c r="I415" s="146"/>
      <c r="J415" s="146">
        <f t="shared" si="49"/>
        <v>25</v>
      </c>
      <c r="K415" s="690">
        <f t="shared" si="44"/>
        <v>5.2487927776611373E-3</v>
      </c>
      <c r="L415" s="734">
        <f t="shared" si="47"/>
        <v>22.472443837917275</v>
      </c>
      <c r="M415" s="151">
        <f t="shared" si="45"/>
        <v>4.9439376443418004</v>
      </c>
      <c r="N415" s="151">
        <v>15.330423230214461</v>
      </c>
      <c r="O415" s="808">
        <v>2.5210671573137073</v>
      </c>
      <c r="P415" s="374">
        <f t="shared" si="46"/>
        <v>4.2827152451572148E-2</v>
      </c>
      <c r="Q415" s="165"/>
      <c r="U415" s="165">
        <f t="shared" si="50"/>
        <v>1.6987707894781392</v>
      </c>
      <c r="V415" s="165">
        <f t="shared" si="51"/>
        <v>1.0797012748692577E-3</v>
      </c>
    </row>
    <row r="416" spans="1:22" x14ac:dyDescent="0.3">
      <c r="A416" s="158">
        <v>66</v>
      </c>
      <c r="B416" s="321" t="s">
        <v>1173</v>
      </c>
      <c r="C416" s="146">
        <v>322.39999999999998</v>
      </c>
      <c r="D416" s="146"/>
      <c r="E416" s="146">
        <v>31.4</v>
      </c>
      <c r="F416" s="146">
        <f t="shared" si="48"/>
        <v>353.79999999999995</v>
      </c>
      <c r="G416" s="146">
        <v>8</v>
      </c>
      <c r="H416" s="146"/>
      <c r="I416" s="146">
        <v>1</v>
      </c>
      <c r="J416" s="146">
        <f t="shared" si="49"/>
        <v>9</v>
      </c>
      <c r="K416" s="690">
        <f t="shared" si="44"/>
        <v>1.8895653999580096E-3</v>
      </c>
      <c r="L416" s="734">
        <f t="shared" si="47"/>
        <v>8.0900797816502195</v>
      </c>
      <c r="M416" s="151">
        <f t="shared" si="45"/>
        <v>1.7798175519630484</v>
      </c>
      <c r="N416" s="151">
        <v>5.5189523628772053</v>
      </c>
      <c r="O416" s="808">
        <v>0.90758417663293445</v>
      </c>
      <c r="P416" s="374">
        <f t="shared" si="46"/>
        <v>4.6061147182372558E-2</v>
      </c>
      <c r="U416" s="165">
        <f t="shared" si="50"/>
        <v>5.0751377523191046</v>
      </c>
      <c r="V416" s="165">
        <f t="shared" si="51"/>
        <v>4.1804368340282006E-4</v>
      </c>
    </row>
    <row r="417" spans="1:22" x14ac:dyDescent="0.3">
      <c r="A417" s="152">
        <v>67</v>
      </c>
      <c r="B417" s="321" t="s">
        <v>1174</v>
      </c>
      <c r="C417" s="146">
        <v>239.3</v>
      </c>
      <c r="D417" s="146"/>
      <c r="E417" s="146"/>
      <c r="F417" s="146">
        <f t="shared" si="48"/>
        <v>239.3</v>
      </c>
      <c r="G417" s="146">
        <v>5</v>
      </c>
      <c r="H417" s="146"/>
      <c r="I417" s="146"/>
      <c r="J417" s="146">
        <f t="shared" si="49"/>
        <v>5</v>
      </c>
      <c r="K417" s="690">
        <f t="shared" si="44"/>
        <v>1.0497585555322275E-3</v>
      </c>
      <c r="L417" s="734">
        <f t="shared" si="47"/>
        <v>4.4944887675834551</v>
      </c>
      <c r="M417" s="151">
        <f t="shared" si="45"/>
        <v>0.98878752886836008</v>
      </c>
      <c r="N417" s="151">
        <v>3.0660846460428921</v>
      </c>
      <c r="O417" s="808">
        <v>0.50421343146274145</v>
      </c>
      <c r="P417" s="374">
        <f t="shared" si="46"/>
        <v>3.783357448373359E-2</v>
      </c>
      <c r="U417" s="165">
        <f t="shared" si="50"/>
        <v>7.5034840650668544</v>
      </c>
      <c r="V417" s="165">
        <f t="shared" si="51"/>
        <v>1.907619641494453E-4</v>
      </c>
    </row>
    <row r="418" spans="1:22" x14ac:dyDescent="0.3">
      <c r="A418" s="158">
        <v>68</v>
      </c>
      <c r="B418" s="321" t="s">
        <v>1175</v>
      </c>
      <c r="C418" s="146">
        <v>92.2</v>
      </c>
      <c r="D418" s="146"/>
      <c r="E418" s="146">
        <v>52.4</v>
      </c>
      <c r="F418" s="146">
        <f t="shared" si="48"/>
        <v>144.6</v>
      </c>
      <c r="G418" s="146">
        <v>4</v>
      </c>
      <c r="H418" s="146"/>
      <c r="I418" s="146">
        <v>1</v>
      </c>
      <c r="J418" s="146">
        <f t="shared" si="49"/>
        <v>5</v>
      </c>
      <c r="K418" s="690">
        <f t="shared" ref="K418:K481" si="52">1/4763*J418</f>
        <v>1.0497585555322275E-3</v>
      </c>
      <c r="L418" s="734">
        <f t="shared" si="47"/>
        <v>4.4944887675834551</v>
      </c>
      <c r="M418" s="151">
        <f t="shared" si="45"/>
        <v>0.98878752886836008</v>
      </c>
      <c r="N418" s="151">
        <v>3.0660846460428921</v>
      </c>
      <c r="O418" s="808">
        <v>0.50421343146274145</v>
      </c>
      <c r="P418" s="374">
        <f t="shared" si="46"/>
        <v>6.2611164411877251E-2</v>
      </c>
      <c r="U418" s="165">
        <f t="shared" si="50"/>
        <v>12.417591540598194</v>
      </c>
      <c r="V418" s="165">
        <f t="shared" si="51"/>
        <v>3.1569390055990505E-4</v>
      </c>
    </row>
    <row r="419" spans="1:22" x14ac:dyDescent="0.3">
      <c r="A419" s="158">
        <v>69</v>
      </c>
      <c r="B419" s="321" t="s">
        <v>1176</v>
      </c>
      <c r="C419" s="146">
        <v>375.5</v>
      </c>
      <c r="D419" s="146"/>
      <c r="E419" s="146"/>
      <c r="F419" s="146">
        <f t="shared" si="48"/>
        <v>375.5</v>
      </c>
      <c r="G419" s="146">
        <v>9</v>
      </c>
      <c r="H419" s="146"/>
      <c r="I419" s="146"/>
      <c r="J419" s="146">
        <f t="shared" si="49"/>
        <v>9</v>
      </c>
      <c r="K419" s="690">
        <f t="shared" si="52"/>
        <v>1.8895653999580096E-3</v>
      </c>
      <c r="L419" s="734">
        <f t="shared" si="47"/>
        <v>8.0900797816502195</v>
      </c>
      <c r="M419" s="151">
        <f t="shared" si="45"/>
        <v>1.7798175519630484</v>
      </c>
      <c r="N419" s="151">
        <v>5.5189523628772053</v>
      </c>
      <c r="O419" s="808">
        <v>0.90758417663293445</v>
      </c>
      <c r="P419" s="374">
        <f t="shared" si="46"/>
        <v>4.3399291273298023E-2</v>
      </c>
      <c r="U419" s="165">
        <f t="shared" si="50"/>
        <v>4.7818475013861486</v>
      </c>
      <c r="V419" s="165">
        <f t="shared" si="51"/>
        <v>3.9388510036729083E-4</v>
      </c>
    </row>
    <row r="420" spans="1:22" x14ac:dyDescent="0.3">
      <c r="A420" s="152">
        <v>70</v>
      </c>
      <c r="B420" s="321" t="s">
        <v>1177</v>
      </c>
      <c r="C420" s="146">
        <v>969.31</v>
      </c>
      <c r="D420" s="146"/>
      <c r="E420" s="146">
        <v>24.6</v>
      </c>
      <c r="F420" s="146">
        <f t="shared" si="48"/>
        <v>993.91</v>
      </c>
      <c r="G420" s="146">
        <v>28</v>
      </c>
      <c r="H420" s="146"/>
      <c r="I420" s="146">
        <v>1</v>
      </c>
      <c r="J420" s="146">
        <f t="shared" si="49"/>
        <v>29</v>
      </c>
      <c r="K420" s="690">
        <f t="shared" si="52"/>
        <v>6.0885996220869194E-3</v>
      </c>
      <c r="L420" s="734">
        <f t="shared" si="47"/>
        <v>26.068034851984041</v>
      </c>
      <c r="M420" s="151">
        <f t="shared" si="45"/>
        <v>5.7349676674364893</v>
      </c>
      <c r="N420" s="151">
        <v>17.783290947048776</v>
      </c>
      <c r="O420" s="808">
        <v>2.9244379024839002</v>
      </c>
      <c r="P420" s="374">
        <f t="shared" si="46"/>
        <v>5.2832481179335367E-2</v>
      </c>
      <c r="U420" s="165">
        <f t="shared" si="50"/>
        <v>1.8065858445638932</v>
      </c>
      <c r="V420" s="165">
        <f t="shared" si="51"/>
        <v>1.5450531044311564E-3</v>
      </c>
    </row>
    <row r="421" spans="1:22" x14ac:dyDescent="0.3">
      <c r="A421" s="158">
        <v>71</v>
      </c>
      <c r="B421" s="321" t="s">
        <v>1178</v>
      </c>
      <c r="C421" s="146">
        <v>584.29999999999995</v>
      </c>
      <c r="D421" s="146"/>
      <c r="E421" s="146">
        <v>131.9</v>
      </c>
      <c r="F421" s="146">
        <f t="shared" si="48"/>
        <v>716.19999999999993</v>
      </c>
      <c r="G421" s="146">
        <v>14</v>
      </c>
      <c r="H421" s="146"/>
      <c r="I421" s="146">
        <v>2</v>
      </c>
      <c r="J421" s="146">
        <f t="shared" si="49"/>
        <v>16</v>
      </c>
      <c r="K421" s="690">
        <f t="shared" si="52"/>
        <v>3.3592273777031281E-3</v>
      </c>
      <c r="L421" s="734">
        <f t="shared" si="47"/>
        <v>14.382364056267058</v>
      </c>
      <c r="M421" s="151">
        <f t="shared" si="45"/>
        <v>3.1641200923787527</v>
      </c>
      <c r="N421" s="151">
        <v>9.8114708673372544</v>
      </c>
      <c r="O421" s="808">
        <v>1.6134829806807727</v>
      </c>
      <c r="P421" s="374">
        <f t="shared" si="46"/>
        <v>4.0451602899558563E-2</v>
      </c>
      <c r="U421" s="165">
        <f t="shared" si="50"/>
        <v>2.5070982082805062</v>
      </c>
      <c r="V421" s="165">
        <f t="shared" si="51"/>
        <v>6.5267972819694738E-4</v>
      </c>
    </row>
    <row r="422" spans="1:22" x14ac:dyDescent="0.3">
      <c r="A422" s="158">
        <v>72</v>
      </c>
      <c r="B422" s="321" t="s">
        <v>1179</v>
      </c>
      <c r="C422" s="146">
        <v>472.2</v>
      </c>
      <c r="D422" s="146"/>
      <c r="E422" s="146"/>
      <c r="F422" s="146">
        <f t="shared" si="48"/>
        <v>472.2</v>
      </c>
      <c r="G422" s="146">
        <v>13</v>
      </c>
      <c r="H422" s="146"/>
      <c r="I422" s="146"/>
      <c r="J422" s="146">
        <f t="shared" si="49"/>
        <v>13</v>
      </c>
      <c r="K422" s="690">
        <f t="shared" si="52"/>
        <v>2.7293722443837917E-3</v>
      </c>
      <c r="L422" s="734">
        <f t="shared" si="47"/>
        <v>11.685670795716984</v>
      </c>
      <c r="M422" s="151">
        <f t="shared" si="45"/>
        <v>2.5708475750577366</v>
      </c>
      <c r="N422" s="151">
        <v>7.9718200797115202</v>
      </c>
      <c r="O422" s="808">
        <v>1.3109549218031276</v>
      </c>
      <c r="P422" s="374">
        <f t="shared" si="46"/>
        <v>4.985026127126084E-2</v>
      </c>
      <c r="U422" s="165">
        <f t="shared" si="50"/>
        <v>3.8025915645287989</v>
      </c>
      <c r="V422" s="165">
        <f t="shared" si="51"/>
        <v>6.5351445366731227E-4</v>
      </c>
    </row>
    <row r="423" spans="1:22" x14ac:dyDescent="0.3">
      <c r="A423" s="152">
        <v>73</v>
      </c>
      <c r="B423" s="321" t="s">
        <v>1180</v>
      </c>
      <c r="C423" s="146">
        <v>261.7</v>
      </c>
      <c r="D423" s="146"/>
      <c r="E423" s="146">
        <v>75.599999999999994</v>
      </c>
      <c r="F423" s="146">
        <f t="shared" si="48"/>
        <v>337.29999999999995</v>
      </c>
      <c r="G423" s="146">
        <v>8</v>
      </c>
      <c r="H423" s="146"/>
      <c r="I423" s="146">
        <v>2</v>
      </c>
      <c r="J423" s="146">
        <f t="shared" si="49"/>
        <v>10</v>
      </c>
      <c r="K423" s="690">
        <f t="shared" si="52"/>
        <v>2.0995171110644549E-3</v>
      </c>
      <c r="L423" s="734">
        <f t="shared" si="47"/>
        <v>8.9889775351669101</v>
      </c>
      <c r="M423" s="151">
        <f t="shared" si="45"/>
        <v>1.9775750577367202</v>
      </c>
      <c r="N423" s="151">
        <v>6.1321692920857842</v>
      </c>
      <c r="O423" s="808">
        <v>1.0084268629254829</v>
      </c>
      <c r="P423" s="374">
        <f t="shared" si="46"/>
        <v>5.3682623029691373E-2</v>
      </c>
      <c r="U423" s="165">
        <f t="shared" si="50"/>
        <v>5.3234027179676806</v>
      </c>
      <c r="V423" s="165">
        <f t="shared" si="51"/>
        <v>5.4134999135442953E-4</v>
      </c>
    </row>
    <row r="424" spans="1:22" x14ac:dyDescent="0.3">
      <c r="A424" s="158">
        <v>74</v>
      </c>
      <c r="B424" s="321" t="s">
        <v>1181</v>
      </c>
      <c r="C424" s="146">
        <v>395.5</v>
      </c>
      <c r="D424" s="146"/>
      <c r="E424" s="146"/>
      <c r="F424" s="146">
        <f t="shared" si="48"/>
        <v>395.5</v>
      </c>
      <c r="G424" s="146">
        <v>11</v>
      </c>
      <c r="H424" s="146"/>
      <c r="I424" s="146"/>
      <c r="J424" s="146">
        <f t="shared" si="49"/>
        <v>11</v>
      </c>
      <c r="K424" s="690">
        <f t="shared" si="52"/>
        <v>2.3094688221709007E-3</v>
      </c>
      <c r="L424" s="734">
        <f t="shared" si="47"/>
        <v>9.8878752886836025</v>
      </c>
      <c r="M424" s="151">
        <f t="shared" si="45"/>
        <v>2.1753325635103926</v>
      </c>
      <c r="N424" s="151">
        <v>6.7453862212943623</v>
      </c>
      <c r="O424" s="808">
        <v>1.1092695492180313</v>
      </c>
      <c r="P424" s="374">
        <f t="shared" si="46"/>
        <v>5.0361222813416914E-2</v>
      </c>
      <c r="U424" s="165">
        <f t="shared" si="50"/>
        <v>4.5400347326687696</v>
      </c>
      <c r="V424" s="165">
        <f t="shared" si="51"/>
        <v>5.5864170928307825E-4</v>
      </c>
    </row>
    <row r="425" spans="1:22" x14ac:dyDescent="0.3">
      <c r="A425" s="158">
        <v>75</v>
      </c>
      <c r="B425" s="321" t="s">
        <v>1182</v>
      </c>
      <c r="C425" s="146">
        <v>377.9</v>
      </c>
      <c r="D425" s="146"/>
      <c r="E425" s="146">
        <v>86.2</v>
      </c>
      <c r="F425" s="146">
        <f t="shared" si="48"/>
        <v>464.09999999999997</v>
      </c>
      <c r="G425" s="146">
        <v>10</v>
      </c>
      <c r="H425" s="146"/>
      <c r="I425" s="146">
        <v>2</v>
      </c>
      <c r="J425" s="146">
        <f t="shared" si="49"/>
        <v>12</v>
      </c>
      <c r="K425" s="690">
        <f t="shared" si="52"/>
        <v>2.519420533277346E-3</v>
      </c>
      <c r="L425" s="734">
        <f t="shared" si="47"/>
        <v>10.786773042200293</v>
      </c>
      <c r="M425" s="151">
        <f t="shared" si="45"/>
        <v>2.3730900692840646</v>
      </c>
      <c r="N425" s="151">
        <v>7.3586031505029412</v>
      </c>
      <c r="O425" s="808">
        <v>1.2101122355105791</v>
      </c>
      <c r="P425" s="374">
        <f t="shared" si="46"/>
        <v>4.6818742722469039E-2</v>
      </c>
      <c r="U425" s="165">
        <f t="shared" si="50"/>
        <v>3.8689587088353785</v>
      </c>
      <c r="V425" s="165">
        <f t="shared" si="51"/>
        <v>5.6655933419681671E-4</v>
      </c>
    </row>
    <row r="426" spans="1:22" x14ac:dyDescent="0.3">
      <c r="A426" s="152">
        <v>76</v>
      </c>
      <c r="B426" s="321" t="s">
        <v>1207</v>
      </c>
      <c r="C426" s="146">
        <v>258.10000000000002</v>
      </c>
      <c r="D426" s="146"/>
      <c r="E426" s="146">
        <v>92.17</v>
      </c>
      <c r="F426" s="146">
        <f t="shared" si="48"/>
        <v>350.27000000000004</v>
      </c>
      <c r="G426" s="146">
        <v>8</v>
      </c>
      <c r="H426" s="146"/>
      <c r="I426" s="146">
        <v>1</v>
      </c>
      <c r="J426" s="146">
        <f t="shared" si="49"/>
        <v>9</v>
      </c>
      <c r="K426" s="690">
        <f t="shared" si="52"/>
        <v>1.8895653999580096E-3</v>
      </c>
      <c r="L426" s="734">
        <f t="shared" si="47"/>
        <v>8.0900797816502195</v>
      </c>
      <c r="M426" s="151">
        <f t="shared" si="45"/>
        <v>1.7798175519630484</v>
      </c>
      <c r="N426" s="151">
        <v>5.5189523628772053</v>
      </c>
      <c r="O426" s="808">
        <v>0.90758417663293445</v>
      </c>
      <c r="P426" s="374">
        <f t="shared" si="46"/>
        <v>4.6525348654247886E-2</v>
      </c>
      <c r="U426" s="165">
        <f t="shared" si="50"/>
        <v>5.126284685444082</v>
      </c>
      <c r="V426" s="165">
        <f t="shared" si="51"/>
        <v>4.2225670250925772E-4</v>
      </c>
    </row>
    <row r="427" spans="1:22" x14ac:dyDescent="0.3">
      <c r="A427" s="158">
        <v>77</v>
      </c>
      <c r="B427" s="321" t="s">
        <v>1208</v>
      </c>
      <c r="C427" s="146">
        <v>396.61</v>
      </c>
      <c r="D427" s="146"/>
      <c r="E427" s="146"/>
      <c r="F427" s="146">
        <f t="shared" si="48"/>
        <v>396.61</v>
      </c>
      <c r="G427" s="146">
        <v>9</v>
      </c>
      <c r="H427" s="146"/>
      <c r="I427" s="146"/>
      <c r="J427" s="146">
        <f t="shared" si="49"/>
        <v>9</v>
      </c>
      <c r="K427" s="690">
        <f t="shared" si="52"/>
        <v>1.8895653999580096E-3</v>
      </c>
      <c r="L427" s="734">
        <f t="shared" si="47"/>
        <v>8.0900797816502195</v>
      </c>
      <c r="M427" s="151">
        <f t="shared" si="45"/>
        <v>1.7798175519630484</v>
      </c>
      <c r="N427" s="151">
        <v>5.5189523628772053</v>
      </c>
      <c r="O427" s="808">
        <v>0.90758417663293445</v>
      </c>
      <c r="P427" s="374">
        <f t="shared" si="46"/>
        <v>4.1089316641343909E-2</v>
      </c>
      <c r="U427" s="165">
        <f t="shared" si="50"/>
        <v>4.527328450544613</v>
      </c>
      <c r="V427" s="165">
        <f t="shared" si="51"/>
        <v>3.7292013612344043E-4</v>
      </c>
    </row>
    <row r="428" spans="1:22" x14ac:dyDescent="0.3">
      <c r="A428" s="158">
        <v>78</v>
      </c>
      <c r="B428" s="321" t="s">
        <v>1209</v>
      </c>
      <c r="C428" s="146">
        <v>345.91</v>
      </c>
      <c r="D428" s="146"/>
      <c r="E428" s="146">
        <v>34.1</v>
      </c>
      <c r="F428" s="146">
        <f t="shared" si="48"/>
        <v>380.01000000000005</v>
      </c>
      <c r="G428" s="146">
        <v>9</v>
      </c>
      <c r="H428" s="146"/>
      <c r="I428" s="146">
        <v>1</v>
      </c>
      <c r="J428" s="146">
        <f t="shared" si="49"/>
        <v>10</v>
      </c>
      <c r="K428" s="690">
        <f t="shared" si="52"/>
        <v>2.0995171110644549E-3</v>
      </c>
      <c r="L428" s="734">
        <f t="shared" si="47"/>
        <v>8.9889775351669101</v>
      </c>
      <c r="M428" s="151">
        <f t="shared" si="45"/>
        <v>1.9775750577367202</v>
      </c>
      <c r="N428" s="151">
        <v>6.1321692920857842</v>
      </c>
      <c r="O428" s="808">
        <v>1.0084268629254829</v>
      </c>
      <c r="P428" s="374">
        <f t="shared" si="46"/>
        <v>4.7649137517209797E-2</v>
      </c>
      <c r="U428" s="165">
        <f t="shared" si="50"/>
        <v>4.725096015290382</v>
      </c>
      <c r="V428" s="165">
        <f t="shared" si="51"/>
        <v>4.8050670267584807E-4</v>
      </c>
    </row>
    <row r="429" spans="1:22" x14ac:dyDescent="0.3">
      <c r="A429" s="152">
        <v>79</v>
      </c>
      <c r="B429" s="321" t="s">
        <v>1210</v>
      </c>
      <c r="C429" s="146">
        <v>501.9</v>
      </c>
      <c r="D429" s="146"/>
      <c r="E429" s="146"/>
      <c r="F429" s="146">
        <f t="shared" si="48"/>
        <v>501.9</v>
      </c>
      <c r="G429" s="146">
        <v>13</v>
      </c>
      <c r="H429" s="146"/>
      <c r="I429" s="146"/>
      <c r="J429" s="146">
        <f t="shared" si="49"/>
        <v>13</v>
      </c>
      <c r="K429" s="690">
        <f t="shared" si="52"/>
        <v>2.7293722443837917E-3</v>
      </c>
      <c r="L429" s="734">
        <f t="shared" si="47"/>
        <v>11.685670795716984</v>
      </c>
      <c r="M429" s="151">
        <f t="shared" si="45"/>
        <v>2.5708475750577366</v>
      </c>
      <c r="N429" s="151">
        <v>7.9718200797115202</v>
      </c>
      <c r="O429" s="808">
        <v>1.3109549218031276</v>
      </c>
      <c r="P429" s="374">
        <f t="shared" si="46"/>
        <v>4.6900365356225084E-2</v>
      </c>
      <c r="U429" s="165">
        <f t="shared" si="50"/>
        <v>3.5775726972912909</v>
      </c>
      <c r="V429" s="165">
        <f t="shared" si="51"/>
        <v>6.1484264798108165E-4</v>
      </c>
    </row>
    <row r="430" spans="1:22" x14ac:dyDescent="0.3">
      <c r="A430" s="158">
        <v>80</v>
      </c>
      <c r="B430" s="321" t="s">
        <v>1211</v>
      </c>
      <c r="C430" s="146">
        <v>406.9</v>
      </c>
      <c r="D430" s="146"/>
      <c r="E430" s="146"/>
      <c r="F430" s="146">
        <f t="shared" si="48"/>
        <v>406.9</v>
      </c>
      <c r="G430" s="146">
        <v>10</v>
      </c>
      <c r="H430" s="146"/>
      <c r="I430" s="146"/>
      <c r="J430" s="146">
        <f t="shared" si="49"/>
        <v>10</v>
      </c>
      <c r="K430" s="690">
        <f t="shared" si="52"/>
        <v>2.0995171110644549E-3</v>
      </c>
      <c r="L430" s="734">
        <f t="shared" si="47"/>
        <v>8.9889775351669101</v>
      </c>
      <c r="M430" s="151">
        <f t="shared" si="45"/>
        <v>1.9775750577367202</v>
      </c>
      <c r="N430" s="151">
        <v>6.1321692920857842</v>
      </c>
      <c r="O430" s="808">
        <v>1.0084268629254829</v>
      </c>
      <c r="P430" s="374">
        <f t="shared" si="46"/>
        <v>4.4500242683496928E-2</v>
      </c>
      <c r="U430" s="165">
        <f t="shared" si="50"/>
        <v>4.4128378883521719</v>
      </c>
      <c r="V430" s="165">
        <f t="shared" si="51"/>
        <v>4.4875240128741483E-4</v>
      </c>
    </row>
    <row r="431" spans="1:22" x14ac:dyDescent="0.3">
      <c r="A431" s="158">
        <v>81</v>
      </c>
      <c r="B431" s="321" t="s">
        <v>1212</v>
      </c>
      <c r="C431" s="146">
        <v>583.66999999999996</v>
      </c>
      <c r="D431" s="146"/>
      <c r="E431" s="146"/>
      <c r="F431" s="146">
        <f t="shared" si="48"/>
        <v>583.66999999999996</v>
      </c>
      <c r="G431" s="146">
        <v>13</v>
      </c>
      <c r="H431" s="146"/>
      <c r="I431" s="146"/>
      <c r="J431" s="146">
        <f t="shared" si="49"/>
        <v>13</v>
      </c>
      <c r="K431" s="690">
        <f t="shared" si="52"/>
        <v>2.7293722443837917E-3</v>
      </c>
      <c r="L431" s="734">
        <f t="shared" si="47"/>
        <v>11.685670795716984</v>
      </c>
      <c r="M431" s="151">
        <f t="shared" si="45"/>
        <v>2.5708475750577366</v>
      </c>
      <c r="N431" s="151">
        <v>7.9718200797115202</v>
      </c>
      <c r="O431" s="808">
        <v>1.3109549218031276</v>
      </c>
      <c r="P431" s="374">
        <f t="shared" si="46"/>
        <v>4.032979829747866E-2</v>
      </c>
      <c r="U431" s="165">
        <f t="shared" si="50"/>
        <v>3.0763680449063666</v>
      </c>
      <c r="V431" s="165">
        <f t="shared" si="51"/>
        <v>5.2870547573407038E-4</v>
      </c>
    </row>
    <row r="432" spans="1:22" x14ac:dyDescent="0.3">
      <c r="A432" s="152">
        <v>82</v>
      </c>
      <c r="B432" s="321" t="s">
        <v>1213</v>
      </c>
      <c r="C432" s="146">
        <v>634.80999999999995</v>
      </c>
      <c r="D432" s="146"/>
      <c r="E432" s="146"/>
      <c r="F432" s="146">
        <f t="shared" si="48"/>
        <v>634.80999999999995</v>
      </c>
      <c r="G432" s="146">
        <v>19</v>
      </c>
      <c r="H432" s="146"/>
      <c r="I432" s="146"/>
      <c r="J432" s="146">
        <f t="shared" si="49"/>
        <v>19</v>
      </c>
      <c r="K432" s="690">
        <f t="shared" si="52"/>
        <v>3.9890825110224645E-3</v>
      </c>
      <c r="L432" s="734">
        <f t="shared" si="47"/>
        <v>17.079057316817131</v>
      </c>
      <c r="M432" s="151">
        <f t="shared" ref="M432:M495" si="53">L432*0.22</f>
        <v>3.7573926096997687</v>
      </c>
      <c r="N432" s="151">
        <v>11.651121654962992</v>
      </c>
      <c r="O432" s="808">
        <v>1.9160110395584176</v>
      </c>
      <c r="P432" s="374">
        <f t="shared" si="46"/>
        <v>5.4195086121892083E-2</v>
      </c>
      <c r="U432" s="165">
        <f t="shared" si="50"/>
        <v>2.8285372580307473</v>
      </c>
      <c r="V432" s="165">
        <f t="shared" si="51"/>
        <v>1.0383838329936443E-3</v>
      </c>
    </row>
    <row r="433" spans="1:22" x14ac:dyDescent="0.3">
      <c r="A433" s="158">
        <v>83</v>
      </c>
      <c r="B433" s="321" t="s">
        <v>1214</v>
      </c>
      <c r="C433" s="146">
        <v>312.74</v>
      </c>
      <c r="D433" s="146"/>
      <c r="E433" s="146"/>
      <c r="F433" s="146">
        <f t="shared" si="48"/>
        <v>312.74</v>
      </c>
      <c r="G433" s="146">
        <v>6</v>
      </c>
      <c r="H433" s="146"/>
      <c r="I433" s="146"/>
      <c r="J433" s="146">
        <f t="shared" si="49"/>
        <v>6</v>
      </c>
      <c r="K433" s="690">
        <f t="shared" si="52"/>
        <v>1.259710266638673E-3</v>
      </c>
      <c r="L433" s="734">
        <f t="shared" si="47"/>
        <v>5.3933865211001466</v>
      </c>
      <c r="M433" s="151">
        <f t="shared" si="53"/>
        <v>1.1865450346420323</v>
      </c>
      <c r="N433" s="151">
        <v>3.6793015752514706</v>
      </c>
      <c r="O433" s="808">
        <v>0.60505611775528956</v>
      </c>
      <c r="P433" s="374">
        <f t="shared" si="46"/>
        <v>3.4739046008661949E-2</v>
      </c>
      <c r="U433" s="165">
        <f t="shared" si="50"/>
        <v>5.7414585175241371</v>
      </c>
      <c r="V433" s="165">
        <f t="shared" si="51"/>
        <v>2.1019072312523386E-4</v>
      </c>
    </row>
    <row r="434" spans="1:22" x14ac:dyDescent="0.3">
      <c r="A434" s="158">
        <v>84</v>
      </c>
      <c r="B434" s="321" t="s">
        <v>1215</v>
      </c>
      <c r="C434" s="146">
        <v>359.3</v>
      </c>
      <c r="D434" s="146"/>
      <c r="E434" s="146"/>
      <c r="F434" s="146">
        <f t="shared" si="48"/>
        <v>359.3</v>
      </c>
      <c r="G434" s="146">
        <v>6</v>
      </c>
      <c r="H434" s="146"/>
      <c r="I434" s="146"/>
      <c r="J434" s="146">
        <f t="shared" si="49"/>
        <v>6</v>
      </c>
      <c r="K434" s="690">
        <f t="shared" si="52"/>
        <v>1.259710266638673E-3</v>
      </c>
      <c r="L434" s="734">
        <f t="shared" si="47"/>
        <v>5.3933865211001466</v>
      </c>
      <c r="M434" s="151">
        <f t="shared" si="53"/>
        <v>1.1865450346420323</v>
      </c>
      <c r="N434" s="151">
        <v>3.6793015752514706</v>
      </c>
      <c r="O434" s="808">
        <v>0.60505611775528956</v>
      </c>
      <c r="P434" s="374">
        <f t="shared" si="46"/>
        <v>3.0237376144583744E-2</v>
      </c>
      <c r="U434" s="165">
        <f t="shared" si="50"/>
        <v>4.9974498657681581</v>
      </c>
      <c r="V434" s="165">
        <f t="shared" si="51"/>
        <v>1.8295309421148247E-4</v>
      </c>
    </row>
    <row r="435" spans="1:22" x14ac:dyDescent="0.3">
      <c r="A435" s="152">
        <v>85</v>
      </c>
      <c r="B435" s="321" t="s">
        <v>1216</v>
      </c>
      <c r="C435" s="146">
        <v>391.67</v>
      </c>
      <c r="D435" s="146"/>
      <c r="E435" s="146">
        <v>25.5</v>
      </c>
      <c r="F435" s="146">
        <f t="shared" si="48"/>
        <v>417.17</v>
      </c>
      <c r="G435" s="146">
        <v>12</v>
      </c>
      <c r="H435" s="146"/>
      <c r="I435" s="146">
        <v>1</v>
      </c>
      <c r="J435" s="146">
        <f t="shared" si="49"/>
        <v>13</v>
      </c>
      <c r="K435" s="690">
        <f t="shared" si="52"/>
        <v>2.7293722443837917E-3</v>
      </c>
      <c r="L435" s="734">
        <f t="shared" si="47"/>
        <v>11.685670795716984</v>
      </c>
      <c r="M435" s="151">
        <f t="shared" si="53"/>
        <v>2.5708475750577366</v>
      </c>
      <c r="N435" s="151">
        <v>7.9718200797115202</v>
      </c>
      <c r="O435" s="808">
        <v>1.3109549218031276</v>
      </c>
      <c r="P435" s="374">
        <f t="shared" si="46"/>
        <v>5.6426141314786217E-2</v>
      </c>
      <c r="U435" s="165">
        <f t="shared" si="50"/>
        <v>4.3042014928458388</v>
      </c>
      <c r="V435" s="165">
        <f t="shared" si="51"/>
        <v>7.3972127674977798E-4</v>
      </c>
    </row>
    <row r="436" spans="1:22" s="320" customFormat="1" x14ac:dyDescent="0.3">
      <c r="A436" s="158">
        <v>86</v>
      </c>
      <c r="B436" s="321" t="s">
        <v>1217</v>
      </c>
      <c r="C436" s="146">
        <v>195.5</v>
      </c>
      <c r="D436" s="146"/>
      <c r="E436" s="146">
        <v>53.8</v>
      </c>
      <c r="F436" s="146">
        <f t="shared" si="48"/>
        <v>249.3</v>
      </c>
      <c r="G436" s="146">
        <v>6</v>
      </c>
      <c r="H436" s="146"/>
      <c r="I436" s="146">
        <v>1</v>
      </c>
      <c r="J436" s="146">
        <f t="shared" si="49"/>
        <v>7</v>
      </c>
      <c r="K436" s="690">
        <f t="shared" si="52"/>
        <v>1.4696619777451185E-3</v>
      </c>
      <c r="L436" s="734">
        <f t="shared" si="47"/>
        <v>6.2922842746168373</v>
      </c>
      <c r="M436" s="151">
        <f t="shared" si="53"/>
        <v>1.3843025404157041</v>
      </c>
      <c r="N436" s="151">
        <v>4.2925185044600491</v>
      </c>
      <c r="O436" s="808">
        <v>0.70589880404783789</v>
      </c>
      <c r="P436" s="374">
        <f t="shared" si="46"/>
        <v>5.08423751445665E-2</v>
      </c>
      <c r="Q436" s="165"/>
      <c r="U436" s="165">
        <f t="shared" si="50"/>
        <v>7.2025019525491318</v>
      </c>
      <c r="V436" s="165">
        <f t="shared" si="51"/>
        <v>3.5889571809501008E-4</v>
      </c>
    </row>
    <row r="437" spans="1:22" x14ac:dyDescent="0.3">
      <c r="A437" s="158">
        <v>87</v>
      </c>
      <c r="B437" s="321" t="s">
        <v>1218</v>
      </c>
      <c r="C437" s="146">
        <v>489.94</v>
      </c>
      <c r="D437" s="146"/>
      <c r="E437" s="146">
        <v>45</v>
      </c>
      <c r="F437" s="146">
        <f t="shared" si="48"/>
        <v>534.94000000000005</v>
      </c>
      <c r="G437" s="146">
        <v>13</v>
      </c>
      <c r="H437" s="146"/>
      <c r="I437" s="146">
        <v>2</v>
      </c>
      <c r="J437" s="146">
        <f t="shared" si="49"/>
        <v>15</v>
      </c>
      <c r="K437" s="690">
        <f t="shared" si="52"/>
        <v>3.1492756665966828E-3</v>
      </c>
      <c r="L437" s="734">
        <f t="shared" si="47"/>
        <v>13.483466302750367</v>
      </c>
      <c r="M437" s="151">
        <f t="shared" si="53"/>
        <v>2.9663625866050807</v>
      </c>
      <c r="N437" s="151">
        <v>9.1982539381286763</v>
      </c>
      <c r="O437" s="808">
        <v>1.5126402943882242</v>
      </c>
      <c r="P437" s="374">
        <f t="shared" si="46"/>
        <v>5.0773400983049208E-2</v>
      </c>
      <c r="U437" s="165">
        <f t="shared" si="50"/>
        <v>3.3566077256711004</v>
      </c>
      <c r="V437" s="165">
        <f t="shared" si="51"/>
        <v>7.6801892210090895E-4</v>
      </c>
    </row>
    <row r="438" spans="1:22" x14ac:dyDescent="0.3">
      <c r="A438" s="152">
        <v>88</v>
      </c>
      <c r="B438" s="321" t="s">
        <v>1219</v>
      </c>
      <c r="C438" s="146">
        <v>308.44</v>
      </c>
      <c r="D438" s="146"/>
      <c r="E438" s="146">
        <v>74.5</v>
      </c>
      <c r="F438" s="146">
        <f t="shared" si="48"/>
        <v>382.94</v>
      </c>
      <c r="G438" s="146">
        <v>9</v>
      </c>
      <c r="H438" s="146"/>
      <c r="I438" s="146">
        <v>2</v>
      </c>
      <c r="J438" s="146">
        <f t="shared" si="49"/>
        <v>11</v>
      </c>
      <c r="K438" s="690">
        <f t="shared" si="52"/>
        <v>2.3094688221709007E-3</v>
      </c>
      <c r="L438" s="734">
        <f t="shared" si="47"/>
        <v>9.8878752886836025</v>
      </c>
      <c r="M438" s="151">
        <f t="shared" si="53"/>
        <v>2.1753325635103926</v>
      </c>
      <c r="N438" s="151">
        <v>6.7453862212943623</v>
      </c>
      <c r="O438" s="808">
        <v>1.1092695492180313</v>
      </c>
      <c r="P438" s="374">
        <f t="shared" si="46"/>
        <v>5.2013014108493204E-2</v>
      </c>
      <c r="U438" s="165">
        <f t="shared" si="50"/>
        <v>4.6889427502232683</v>
      </c>
      <c r="V438" s="165">
        <f t="shared" si="51"/>
        <v>5.7696452713599362E-4</v>
      </c>
    </row>
    <row r="439" spans="1:22" x14ac:dyDescent="0.3">
      <c r="A439" s="158">
        <v>89</v>
      </c>
      <c r="B439" s="321" t="s">
        <v>1220</v>
      </c>
      <c r="C439" s="146">
        <v>367.5</v>
      </c>
      <c r="D439" s="146"/>
      <c r="E439" s="146"/>
      <c r="F439" s="146">
        <f t="shared" si="48"/>
        <v>367.5</v>
      </c>
      <c r="G439" s="146">
        <v>11</v>
      </c>
      <c r="H439" s="146"/>
      <c r="I439" s="146"/>
      <c r="J439" s="146">
        <f t="shared" si="49"/>
        <v>11</v>
      </c>
      <c r="K439" s="690">
        <f t="shared" si="52"/>
        <v>2.3094688221709007E-3</v>
      </c>
      <c r="L439" s="734">
        <f t="shared" si="47"/>
        <v>9.8878752886836025</v>
      </c>
      <c r="M439" s="151">
        <f t="shared" si="53"/>
        <v>2.1753325635103926</v>
      </c>
      <c r="N439" s="151">
        <v>6.7453862212943623</v>
      </c>
      <c r="O439" s="808">
        <v>1.1092695492180313</v>
      </c>
      <c r="P439" s="374">
        <f t="shared" si="46"/>
        <v>5.419826836110582E-2</v>
      </c>
      <c r="U439" s="165">
        <f t="shared" si="50"/>
        <v>4.8859421408721042</v>
      </c>
      <c r="V439" s="165">
        <f t="shared" si="51"/>
        <v>6.012048871332174E-4</v>
      </c>
    </row>
    <row r="440" spans="1:22" x14ac:dyDescent="0.3">
      <c r="A440" s="158">
        <v>90</v>
      </c>
      <c r="B440" s="321" t="s">
        <v>1221</v>
      </c>
      <c r="C440" s="146">
        <v>131.4</v>
      </c>
      <c r="D440" s="146"/>
      <c r="E440" s="146"/>
      <c r="F440" s="146">
        <f t="shared" si="48"/>
        <v>131.4</v>
      </c>
      <c r="G440" s="146">
        <v>4</v>
      </c>
      <c r="H440" s="146"/>
      <c r="I440" s="146"/>
      <c r="J440" s="146">
        <f t="shared" si="49"/>
        <v>4</v>
      </c>
      <c r="K440" s="690">
        <f t="shared" si="52"/>
        <v>8.3980684442578203E-4</v>
      </c>
      <c r="L440" s="734">
        <f t="shared" si="47"/>
        <v>3.5955910140667644</v>
      </c>
      <c r="M440" s="151">
        <f t="shared" si="53"/>
        <v>0.79103002309468817</v>
      </c>
      <c r="N440" s="151">
        <v>2.4528677168343136</v>
      </c>
      <c r="O440" s="808">
        <v>0.40337074517019317</v>
      </c>
      <c r="P440" s="374">
        <f t="shared" si="46"/>
        <v>5.5120696340684623E-2</v>
      </c>
      <c r="U440" s="165">
        <f t="shared" si="50"/>
        <v>13.665020827781571</v>
      </c>
      <c r="V440" s="165">
        <f t="shared" si="51"/>
        <v>2.2234076357241896E-4</v>
      </c>
    </row>
    <row r="441" spans="1:22" x14ac:dyDescent="0.3">
      <c r="A441" s="152">
        <v>91</v>
      </c>
      <c r="B441" s="321" t="s">
        <v>1222</v>
      </c>
      <c r="C441" s="146">
        <v>471.36</v>
      </c>
      <c r="D441" s="146"/>
      <c r="E441" s="146"/>
      <c r="F441" s="146">
        <f t="shared" si="48"/>
        <v>471.36</v>
      </c>
      <c r="G441" s="146">
        <v>15</v>
      </c>
      <c r="H441" s="146"/>
      <c r="I441" s="146"/>
      <c r="J441" s="146">
        <f t="shared" si="49"/>
        <v>15</v>
      </c>
      <c r="K441" s="690">
        <f t="shared" si="52"/>
        <v>3.1492756665966828E-3</v>
      </c>
      <c r="L441" s="734">
        <f t="shared" si="47"/>
        <v>13.483466302750367</v>
      </c>
      <c r="M441" s="151">
        <f t="shared" si="53"/>
        <v>2.9663625866050807</v>
      </c>
      <c r="N441" s="151">
        <v>9.1982539381286763</v>
      </c>
      <c r="O441" s="808">
        <v>1.5126402943882242</v>
      </c>
      <c r="P441" s="374">
        <f t="shared" si="46"/>
        <v>5.7622036494128365E-2</v>
      </c>
      <c r="U441" s="165">
        <f t="shared" si="50"/>
        <v>3.8093680769910443</v>
      </c>
      <c r="V441" s="165">
        <f t="shared" si="51"/>
        <v>8.7161414245727335E-4</v>
      </c>
    </row>
    <row r="442" spans="1:22" x14ac:dyDescent="0.3">
      <c r="A442" s="158">
        <v>92</v>
      </c>
      <c r="B442" s="321" t="s">
        <v>1223</v>
      </c>
      <c r="C442" s="146">
        <v>530.79999999999995</v>
      </c>
      <c r="D442" s="146"/>
      <c r="E442" s="146"/>
      <c r="F442" s="146">
        <f t="shared" si="48"/>
        <v>530.79999999999995</v>
      </c>
      <c r="G442" s="146">
        <v>17</v>
      </c>
      <c r="H442" s="146"/>
      <c r="I442" s="146"/>
      <c r="J442" s="146">
        <f t="shared" si="49"/>
        <v>17</v>
      </c>
      <c r="K442" s="690">
        <f t="shared" si="52"/>
        <v>3.5691790888095734E-3</v>
      </c>
      <c r="L442" s="734">
        <f t="shared" si="47"/>
        <v>15.281261809783748</v>
      </c>
      <c r="M442" s="151">
        <f t="shared" si="53"/>
        <v>3.3618775981524247</v>
      </c>
      <c r="N442" s="151">
        <v>10.424687796545834</v>
      </c>
      <c r="O442" s="808">
        <v>1.7143256669733209</v>
      </c>
      <c r="P442" s="374">
        <f t="shared" si="46"/>
        <v>5.7991998627459185E-2</v>
      </c>
      <c r="U442" s="165">
        <f t="shared" si="50"/>
        <v>3.3827877482488682</v>
      </c>
      <c r="V442" s="165">
        <f t="shared" si="51"/>
        <v>9.941717172613487E-4</v>
      </c>
    </row>
    <row r="443" spans="1:22" x14ac:dyDescent="0.3">
      <c r="A443" s="158">
        <v>93</v>
      </c>
      <c r="B443" s="321" t="s">
        <v>1224</v>
      </c>
      <c r="C443" s="146">
        <v>330.15</v>
      </c>
      <c r="D443" s="146"/>
      <c r="E443" s="146"/>
      <c r="F443" s="146">
        <f t="shared" si="48"/>
        <v>330.15</v>
      </c>
      <c r="G443" s="146">
        <v>10</v>
      </c>
      <c r="H443" s="146"/>
      <c r="I443" s="146"/>
      <c r="J443" s="146">
        <f t="shared" si="49"/>
        <v>10</v>
      </c>
      <c r="K443" s="690">
        <f t="shared" si="52"/>
        <v>2.0995171110644549E-3</v>
      </c>
      <c r="L443" s="734">
        <f t="shared" si="47"/>
        <v>8.9889775351669101</v>
      </c>
      <c r="M443" s="151">
        <f t="shared" si="53"/>
        <v>1.9775750577367202</v>
      </c>
      <c r="N443" s="151">
        <v>6.1321692920857842</v>
      </c>
      <c r="O443" s="808">
        <v>1.0084268629254829</v>
      </c>
      <c r="P443" s="374">
        <f t="shared" ref="P443:P502" si="54">(O443+N443+M443+L443)/F443</f>
        <v>5.4845218076374075E-2</v>
      </c>
      <c r="U443" s="165">
        <f t="shared" si="50"/>
        <v>5.4386907065591359</v>
      </c>
      <c r="V443" s="165">
        <f t="shared" si="51"/>
        <v>5.5307391211221893E-4</v>
      </c>
    </row>
    <row r="444" spans="1:22" x14ac:dyDescent="0.3">
      <c r="A444" s="152">
        <v>94</v>
      </c>
      <c r="B444" s="321" t="s">
        <v>1225</v>
      </c>
      <c r="C444" s="146">
        <v>242.1</v>
      </c>
      <c r="D444" s="146"/>
      <c r="E444" s="146"/>
      <c r="F444" s="146">
        <f t="shared" si="48"/>
        <v>242.1</v>
      </c>
      <c r="G444" s="146">
        <v>5</v>
      </c>
      <c r="H444" s="146"/>
      <c r="I444" s="146"/>
      <c r="J444" s="146">
        <f t="shared" si="49"/>
        <v>5</v>
      </c>
      <c r="K444" s="690">
        <f t="shared" si="52"/>
        <v>1.0497585555322275E-3</v>
      </c>
      <c r="L444" s="734">
        <f t="shared" si="47"/>
        <v>4.4944887675834551</v>
      </c>
      <c r="M444" s="151">
        <f t="shared" si="53"/>
        <v>0.98878752886836008</v>
      </c>
      <c r="N444" s="151">
        <v>3.0660846460428921</v>
      </c>
      <c r="O444" s="808">
        <v>0.50421343146274145</v>
      </c>
      <c r="P444" s="374">
        <f t="shared" si="54"/>
        <v>3.739601145789942E-2</v>
      </c>
      <c r="U444" s="165">
        <f t="shared" si="50"/>
        <v>7.416702754111931</v>
      </c>
      <c r="V444" s="165">
        <f t="shared" si="51"/>
        <v>1.8855571260207462E-4</v>
      </c>
    </row>
    <row r="445" spans="1:22" x14ac:dyDescent="0.3">
      <c r="A445" s="158">
        <v>95</v>
      </c>
      <c r="B445" s="321" t="s">
        <v>1226</v>
      </c>
      <c r="C445" s="146">
        <v>528.74</v>
      </c>
      <c r="D445" s="146"/>
      <c r="E445" s="146"/>
      <c r="F445" s="146">
        <f t="shared" si="48"/>
        <v>528.74</v>
      </c>
      <c r="G445" s="146">
        <v>16</v>
      </c>
      <c r="H445" s="146"/>
      <c r="I445" s="146"/>
      <c r="J445" s="146">
        <f t="shared" si="49"/>
        <v>16</v>
      </c>
      <c r="K445" s="690">
        <f t="shared" si="52"/>
        <v>3.3592273777031281E-3</v>
      </c>
      <c r="L445" s="734">
        <f t="shared" si="47"/>
        <v>14.382364056267058</v>
      </c>
      <c r="M445" s="151">
        <f t="shared" si="53"/>
        <v>3.1641200923787527</v>
      </c>
      <c r="N445" s="151">
        <v>9.8114708673372544</v>
      </c>
      <c r="O445" s="808">
        <v>1.6134829806807727</v>
      </c>
      <c r="P445" s="374">
        <f t="shared" si="54"/>
        <v>5.4793354005113738E-2</v>
      </c>
      <c r="U445" s="165">
        <f t="shared" si="50"/>
        <v>3.3959672745971528</v>
      </c>
      <c r="V445" s="165">
        <f t="shared" si="51"/>
        <v>8.8408144141667675E-4</v>
      </c>
    </row>
    <row r="446" spans="1:22" x14ac:dyDescent="0.3">
      <c r="A446" s="158">
        <v>96</v>
      </c>
      <c r="B446" s="321" t="s">
        <v>1227</v>
      </c>
      <c r="C446" s="146">
        <v>183.6</v>
      </c>
      <c r="D446" s="146"/>
      <c r="E446" s="146"/>
      <c r="F446" s="146">
        <f t="shared" si="48"/>
        <v>183.6</v>
      </c>
      <c r="G446" s="146">
        <v>4</v>
      </c>
      <c r="H446" s="146"/>
      <c r="I446" s="146"/>
      <c r="J446" s="146">
        <f t="shared" si="49"/>
        <v>4</v>
      </c>
      <c r="K446" s="690">
        <f t="shared" si="52"/>
        <v>8.3980684442578203E-4</v>
      </c>
      <c r="L446" s="734">
        <f t="shared" si="47"/>
        <v>3.5955910140667644</v>
      </c>
      <c r="M446" s="151">
        <f t="shared" si="53"/>
        <v>0.79103002309468817</v>
      </c>
      <c r="N446" s="151">
        <v>2.4528677168343136</v>
      </c>
      <c r="O446" s="808">
        <v>0.40337074517019317</v>
      </c>
      <c r="P446" s="374">
        <f t="shared" si="54"/>
        <v>3.9449125812450761E-2</v>
      </c>
      <c r="U446" s="165">
        <f t="shared" si="50"/>
        <v>9.77986784733387</v>
      </c>
      <c r="V446" s="165">
        <f t="shared" si="51"/>
        <v>1.5912623275280967E-4</v>
      </c>
    </row>
    <row r="447" spans="1:22" x14ac:dyDescent="0.3">
      <c r="A447" s="152">
        <v>97</v>
      </c>
      <c r="B447" s="321" t="s">
        <v>1228</v>
      </c>
      <c r="C447" s="146">
        <v>384.7</v>
      </c>
      <c r="D447" s="146"/>
      <c r="E447" s="146"/>
      <c r="F447" s="146">
        <f t="shared" si="48"/>
        <v>384.7</v>
      </c>
      <c r="G447" s="146">
        <v>9</v>
      </c>
      <c r="H447" s="146"/>
      <c r="I447" s="146"/>
      <c r="J447" s="146">
        <f t="shared" si="49"/>
        <v>9</v>
      </c>
      <c r="K447" s="690">
        <f t="shared" si="52"/>
        <v>1.8895653999580096E-3</v>
      </c>
      <c r="L447" s="734">
        <f t="shared" si="47"/>
        <v>8.0900797816502195</v>
      </c>
      <c r="M447" s="151">
        <f t="shared" si="53"/>
        <v>1.7798175519630484</v>
      </c>
      <c r="N447" s="151">
        <v>5.5189523628772053</v>
      </c>
      <c r="O447" s="808">
        <v>0.90758417663293445</v>
      </c>
      <c r="P447" s="374">
        <f t="shared" si="54"/>
        <v>4.2361408560237609E-2</v>
      </c>
      <c r="U447" s="165">
        <f t="shared" si="50"/>
        <v>4.6674908676124218</v>
      </c>
      <c r="V447" s="165">
        <f t="shared" si="51"/>
        <v>3.844654410915459E-4</v>
      </c>
    </row>
    <row r="448" spans="1:22" x14ac:dyDescent="0.3">
      <c r="A448" s="158">
        <v>98</v>
      </c>
      <c r="B448" s="321" t="s">
        <v>1229</v>
      </c>
      <c r="C448" s="146">
        <v>1676.67</v>
      </c>
      <c r="D448" s="146"/>
      <c r="E448" s="146">
        <v>224.2</v>
      </c>
      <c r="F448" s="146">
        <f>C448+E448</f>
        <v>1900.8700000000001</v>
      </c>
      <c r="G448" s="146">
        <v>52</v>
      </c>
      <c r="H448" s="146"/>
      <c r="I448" s="146">
        <v>3</v>
      </c>
      <c r="J448" s="146">
        <f t="shared" si="49"/>
        <v>55</v>
      </c>
      <c r="K448" s="690">
        <f t="shared" si="52"/>
        <v>1.1547344110854504E-2</v>
      </c>
      <c r="L448" s="734">
        <f t="shared" si="47"/>
        <v>49.439376443418013</v>
      </c>
      <c r="M448" s="151">
        <f t="shared" si="53"/>
        <v>10.876662817551964</v>
      </c>
      <c r="N448" s="151">
        <v>33.726931106471817</v>
      </c>
      <c r="O448" s="808">
        <v>5.5463477460901558</v>
      </c>
      <c r="P448" s="374">
        <f t="shared" si="54"/>
        <v>5.2391440821061903E-2</v>
      </c>
      <c r="U448" s="165">
        <f t="shared" si="50"/>
        <v>0.94461153933225239</v>
      </c>
      <c r="V448" s="165">
        <f t="shared" si="51"/>
        <v>2.9058114971231247E-3</v>
      </c>
    </row>
    <row r="449" spans="1:22" x14ac:dyDescent="0.3">
      <c r="A449" s="158">
        <v>99</v>
      </c>
      <c r="B449" s="321" t="s">
        <v>1230</v>
      </c>
      <c r="C449" s="146">
        <v>362.4</v>
      </c>
      <c r="D449" s="146"/>
      <c r="E449" s="146"/>
      <c r="F449" s="146">
        <f>C449+D449+E449</f>
        <v>362.4</v>
      </c>
      <c r="G449" s="146">
        <v>9</v>
      </c>
      <c r="H449" s="146"/>
      <c r="I449" s="146"/>
      <c r="J449" s="146">
        <f t="shared" si="49"/>
        <v>9</v>
      </c>
      <c r="K449" s="690">
        <f t="shared" si="52"/>
        <v>1.8895653999580096E-3</v>
      </c>
      <c r="L449" s="734">
        <f t="shared" si="47"/>
        <v>8.0900797816502195</v>
      </c>
      <c r="M449" s="151">
        <f t="shared" si="53"/>
        <v>1.7798175519630484</v>
      </c>
      <c r="N449" s="151">
        <v>5.5189523628772053</v>
      </c>
      <c r="O449" s="808">
        <v>0.90758417663293445</v>
      </c>
      <c r="P449" s="374">
        <f t="shared" si="54"/>
        <v>4.4968084638861504E-2</v>
      </c>
      <c r="U449" s="165">
        <f t="shared" si="50"/>
        <v>4.9547012604042466</v>
      </c>
      <c r="V449" s="165">
        <f t="shared" si="51"/>
        <v>4.0812322071721228E-4</v>
      </c>
    </row>
    <row r="450" spans="1:22" x14ac:dyDescent="0.3">
      <c r="A450" s="152">
        <v>100</v>
      </c>
      <c r="B450" s="321" t="s">
        <v>1237</v>
      </c>
      <c r="C450" s="146">
        <v>156.19999999999999</v>
      </c>
      <c r="D450" s="146"/>
      <c r="E450" s="146">
        <v>39.9</v>
      </c>
      <c r="F450" s="146">
        <f t="shared" si="48"/>
        <v>196.1</v>
      </c>
      <c r="G450" s="146">
        <v>4</v>
      </c>
      <c r="H450" s="146"/>
      <c r="I450" s="146">
        <v>1</v>
      </c>
      <c r="J450" s="146">
        <f t="shared" si="49"/>
        <v>5</v>
      </c>
      <c r="K450" s="690">
        <f t="shared" si="52"/>
        <v>1.0497585555322275E-3</v>
      </c>
      <c r="L450" s="734">
        <f t="shared" si="47"/>
        <v>4.4944887675834551</v>
      </c>
      <c r="M450" s="151">
        <f t="shared" si="53"/>
        <v>0.98878752886836008</v>
      </c>
      <c r="N450" s="151">
        <v>3.0660846460428921</v>
      </c>
      <c r="O450" s="808">
        <v>0.50421343146274145</v>
      </c>
      <c r="P450" s="374">
        <f t="shared" si="54"/>
        <v>4.6168150810593826E-2</v>
      </c>
      <c r="U450" s="165">
        <f t="shared" si="50"/>
        <v>9.1564698458464981</v>
      </c>
      <c r="V450" s="165">
        <f t="shared" si="51"/>
        <v>2.3278601744498861E-4</v>
      </c>
    </row>
    <row r="451" spans="1:22" x14ac:dyDescent="0.3">
      <c r="A451" s="158">
        <v>101</v>
      </c>
      <c r="B451" s="321" t="s">
        <v>1238</v>
      </c>
      <c r="C451" s="146">
        <v>98.48</v>
      </c>
      <c r="D451" s="146"/>
      <c r="E451" s="146"/>
      <c r="F451" s="146">
        <f t="shared" si="48"/>
        <v>98.48</v>
      </c>
      <c r="G451" s="146">
        <v>4</v>
      </c>
      <c r="H451" s="146"/>
      <c r="I451" s="146"/>
      <c r="J451" s="146">
        <f t="shared" si="49"/>
        <v>4</v>
      </c>
      <c r="K451" s="690">
        <f t="shared" si="52"/>
        <v>8.3980684442578203E-4</v>
      </c>
      <c r="L451" s="734">
        <f t="shared" si="47"/>
        <v>3.5955910140667644</v>
      </c>
      <c r="M451" s="151">
        <f t="shared" si="53"/>
        <v>0.79103002309468817</v>
      </c>
      <c r="N451" s="151">
        <v>2.4528677168343136</v>
      </c>
      <c r="O451" s="808">
        <v>0.40337074517019317</v>
      </c>
      <c r="P451" s="374">
        <f t="shared" si="54"/>
        <v>7.3546501819313145E-2</v>
      </c>
      <c r="U451" s="165">
        <f t="shared" si="50"/>
        <v>18.232978643079797</v>
      </c>
      <c r="V451" s="165">
        <f t="shared" si="51"/>
        <v>2.9666507243517314E-4</v>
      </c>
    </row>
    <row r="452" spans="1:22" x14ac:dyDescent="0.3">
      <c r="A452" s="158">
        <v>102</v>
      </c>
      <c r="B452" s="321" t="s">
        <v>1239</v>
      </c>
      <c r="C452" s="146">
        <v>2328.6</v>
      </c>
      <c r="D452" s="146"/>
      <c r="E452" s="146"/>
      <c r="F452" s="146">
        <f t="shared" si="48"/>
        <v>2328.6</v>
      </c>
      <c r="G452" s="146">
        <v>48</v>
      </c>
      <c r="H452" s="146"/>
      <c r="I452" s="146"/>
      <c r="J452" s="146">
        <f t="shared" si="49"/>
        <v>48</v>
      </c>
      <c r="K452" s="690">
        <f t="shared" si="52"/>
        <v>1.0077682133109384E-2</v>
      </c>
      <c r="L452" s="734">
        <f t="shared" si="47"/>
        <v>43.147092168801173</v>
      </c>
      <c r="M452" s="151">
        <f t="shared" si="53"/>
        <v>9.4923602771362585</v>
      </c>
      <c r="N452" s="151">
        <v>29.434412602011765</v>
      </c>
      <c r="O452" s="808">
        <v>4.8404489420423165</v>
      </c>
      <c r="P452" s="374">
        <f t="shared" si="54"/>
        <v>3.7324707545302552E-2</v>
      </c>
      <c r="U452" s="165">
        <f t="shared" si="50"/>
        <v>0.77110011885703822</v>
      </c>
      <c r="V452" s="165">
        <f t="shared" si="51"/>
        <v>1.8066834114969859E-3</v>
      </c>
    </row>
    <row r="453" spans="1:22" x14ac:dyDescent="0.3">
      <c r="A453" s="152">
        <v>103</v>
      </c>
      <c r="B453" s="321" t="s">
        <v>1240</v>
      </c>
      <c r="C453" s="146">
        <v>479.01</v>
      </c>
      <c r="D453" s="146"/>
      <c r="E453" s="146"/>
      <c r="F453" s="146">
        <f t="shared" si="48"/>
        <v>479.01</v>
      </c>
      <c r="G453" s="146">
        <v>15</v>
      </c>
      <c r="H453" s="146"/>
      <c r="I453" s="146"/>
      <c r="J453" s="146">
        <f t="shared" si="49"/>
        <v>15</v>
      </c>
      <c r="K453" s="690">
        <f t="shared" si="52"/>
        <v>3.1492756665966828E-3</v>
      </c>
      <c r="L453" s="734">
        <f t="shared" si="47"/>
        <v>13.483466302750367</v>
      </c>
      <c r="M453" s="151">
        <f t="shared" si="53"/>
        <v>2.9663625866050807</v>
      </c>
      <c r="N453" s="151">
        <v>9.1982539381286763</v>
      </c>
      <c r="O453" s="808">
        <v>1.5126402943882242</v>
      </c>
      <c r="P453" s="374">
        <f t="shared" si="54"/>
        <v>5.670178727348562E-2</v>
      </c>
      <c r="U453" s="165">
        <f t="shared" si="50"/>
        <v>3.7485307963727239</v>
      </c>
      <c r="V453" s="165">
        <f t="shared" si="51"/>
        <v>8.5769408193703755E-4</v>
      </c>
    </row>
    <row r="454" spans="1:22" x14ac:dyDescent="0.3">
      <c r="A454" s="158">
        <v>104</v>
      </c>
      <c r="B454" s="321" t="s">
        <v>1241</v>
      </c>
      <c r="C454" s="146">
        <v>479.14</v>
      </c>
      <c r="D454" s="146"/>
      <c r="E454" s="146"/>
      <c r="F454" s="146">
        <f t="shared" si="48"/>
        <v>479.14</v>
      </c>
      <c r="G454" s="146">
        <v>15</v>
      </c>
      <c r="H454" s="146"/>
      <c r="I454" s="146"/>
      <c r="J454" s="146">
        <f t="shared" si="49"/>
        <v>15</v>
      </c>
      <c r="K454" s="690">
        <f t="shared" si="52"/>
        <v>3.1492756665966828E-3</v>
      </c>
      <c r="L454" s="734">
        <f t="shared" si="47"/>
        <v>13.483466302750367</v>
      </c>
      <c r="M454" s="151">
        <f t="shared" si="53"/>
        <v>2.9663625866050807</v>
      </c>
      <c r="N454" s="151">
        <v>9.1982539381286763</v>
      </c>
      <c r="O454" s="808">
        <v>1.5126402943882242</v>
      </c>
      <c r="P454" s="374">
        <f t="shared" si="54"/>
        <v>5.6686402975899212E-2</v>
      </c>
      <c r="U454" s="165">
        <f t="shared" si="50"/>
        <v>3.7475137470687039</v>
      </c>
      <c r="V454" s="165">
        <f t="shared" si="51"/>
        <v>8.5746137285273687E-4</v>
      </c>
    </row>
    <row r="455" spans="1:22" x14ac:dyDescent="0.3">
      <c r="A455" s="158">
        <v>105</v>
      </c>
      <c r="B455" s="321" t="s">
        <v>1242</v>
      </c>
      <c r="C455" s="146">
        <v>1158.5899999999999</v>
      </c>
      <c r="D455" s="146"/>
      <c r="E455" s="146"/>
      <c r="F455" s="146">
        <f t="shared" si="48"/>
        <v>1158.5899999999999</v>
      </c>
      <c r="G455" s="146">
        <v>34</v>
      </c>
      <c r="H455" s="146"/>
      <c r="I455" s="146"/>
      <c r="J455" s="146">
        <f t="shared" si="49"/>
        <v>34</v>
      </c>
      <c r="K455" s="690">
        <f t="shared" si="52"/>
        <v>7.1383581776191469E-3</v>
      </c>
      <c r="L455" s="734">
        <f t="shared" ref="L455:L518" si="55">K455*4281.45</f>
        <v>30.562523619567497</v>
      </c>
      <c r="M455" s="151">
        <f t="shared" si="53"/>
        <v>6.7237551963048494</v>
      </c>
      <c r="N455" s="151">
        <v>20.849375593091668</v>
      </c>
      <c r="O455" s="808">
        <v>3.4286513339466418</v>
      </c>
      <c r="P455" s="374">
        <f t="shared" si="54"/>
        <v>5.3137266628324659E-2</v>
      </c>
      <c r="U455" s="165">
        <f t="shared" si="50"/>
        <v>1.5498008240796994</v>
      </c>
      <c r="V455" s="165">
        <f t="shared" si="51"/>
        <v>1.821891601074837E-3</v>
      </c>
    </row>
    <row r="456" spans="1:22" x14ac:dyDescent="0.3">
      <c r="A456" s="152">
        <v>106</v>
      </c>
      <c r="B456" s="321" t="s">
        <v>1243</v>
      </c>
      <c r="C456" s="146">
        <v>368.99</v>
      </c>
      <c r="D456" s="146"/>
      <c r="E456" s="146"/>
      <c r="F456" s="146">
        <f t="shared" si="48"/>
        <v>368.99</v>
      </c>
      <c r="G456" s="146">
        <v>12</v>
      </c>
      <c r="H456" s="146"/>
      <c r="I456" s="146"/>
      <c r="J456" s="146">
        <f t="shared" si="49"/>
        <v>12</v>
      </c>
      <c r="K456" s="690">
        <f t="shared" si="52"/>
        <v>2.519420533277346E-3</v>
      </c>
      <c r="L456" s="734">
        <f t="shared" si="55"/>
        <v>10.786773042200293</v>
      </c>
      <c r="M456" s="151">
        <f t="shared" si="53"/>
        <v>2.3730900692840646</v>
      </c>
      <c r="N456" s="151">
        <v>7.3586031505029412</v>
      </c>
      <c r="O456" s="808">
        <v>1.2101122355105791</v>
      </c>
      <c r="P456" s="374">
        <f t="shared" si="54"/>
        <v>5.8886632422282113E-2</v>
      </c>
      <c r="U456" s="165">
        <f t="shared" si="50"/>
        <v>4.8662124631304344</v>
      </c>
      <c r="V456" s="165">
        <f t="shared" si="51"/>
        <v>7.1259434402217564E-4</v>
      </c>
    </row>
    <row r="457" spans="1:22" x14ac:dyDescent="0.3">
      <c r="A457" s="158">
        <v>107</v>
      </c>
      <c r="B457" s="321" t="s">
        <v>1244</v>
      </c>
      <c r="C457" s="146">
        <v>346.24</v>
      </c>
      <c r="D457" s="146"/>
      <c r="E457" s="146"/>
      <c r="F457" s="146">
        <f t="shared" si="48"/>
        <v>346.24</v>
      </c>
      <c r="G457" s="146">
        <v>9</v>
      </c>
      <c r="H457" s="146"/>
      <c r="I457" s="146"/>
      <c r="J457" s="146">
        <f t="shared" si="49"/>
        <v>9</v>
      </c>
      <c r="K457" s="690">
        <f t="shared" si="52"/>
        <v>1.8895653999580096E-3</v>
      </c>
      <c r="L457" s="734">
        <f t="shared" si="55"/>
        <v>8.0900797816502195</v>
      </c>
      <c r="M457" s="151">
        <f t="shared" si="53"/>
        <v>1.7798175519630484</v>
      </c>
      <c r="N457" s="151">
        <v>5.5189523628772053</v>
      </c>
      <c r="O457" s="808">
        <v>0.90758417663293445</v>
      </c>
      <c r="P457" s="374">
        <f t="shared" si="54"/>
        <v>4.7066872323022785E-2</v>
      </c>
      <c r="U457" s="165">
        <f t="shared" si="50"/>
        <v>5.185951180598714</v>
      </c>
      <c r="V457" s="165">
        <f t="shared" si="51"/>
        <v>4.2717148563978084E-4</v>
      </c>
    </row>
    <row r="458" spans="1:22" x14ac:dyDescent="0.3">
      <c r="A458" s="158">
        <v>108</v>
      </c>
      <c r="B458" s="321" t="s">
        <v>1245</v>
      </c>
      <c r="C458" s="146">
        <v>151.5</v>
      </c>
      <c r="D458" s="146"/>
      <c r="E458" s="146"/>
      <c r="F458" s="146">
        <f t="shared" si="48"/>
        <v>151.5</v>
      </c>
      <c r="G458" s="146">
        <v>3</v>
      </c>
      <c r="H458" s="146"/>
      <c r="I458" s="146"/>
      <c r="J458" s="146">
        <f t="shared" si="49"/>
        <v>3</v>
      </c>
      <c r="K458" s="690">
        <f t="shared" si="52"/>
        <v>6.2985513331933649E-4</v>
      </c>
      <c r="L458" s="734">
        <f t="shared" si="55"/>
        <v>2.6966932605500733</v>
      </c>
      <c r="M458" s="151">
        <f t="shared" si="53"/>
        <v>0.59327251732101616</v>
      </c>
      <c r="N458" s="151">
        <v>1.8396507876257353</v>
      </c>
      <c r="O458" s="808">
        <v>0.30252805887764478</v>
      </c>
      <c r="P458" s="374">
        <f t="shared" si="54"/>
        <v>3.5855740094880989E-2</v>
      </c>
      <c r="U458" s="165">
        <f t="shared" si="50"/>
        <v>11.852037866471942</v>
      </c>
      <c r="V458" s="165">
        <f t="shared" si="51"/>
        <v>1.0847367450525684E-4</v>
      </c>
    </row>
    <row r="459" spans="1:22" x14ac:dyDescent="0.3">
      <c r="A459" s="152">
        <v>109</v>
      </c>
      <c r="B459" s="321" t="s">
        <v>1246</v>
      </c>
      <c r="C459" s="146">
        <v>99.3</v>
      </c>
      <c r="D459" s="146"/>
      <c r="E459" s="146">
        <v>24.3</v>
      </c>
      <c r="F459" s="146">
        <f t="shared" si="48"/>
        <v>123.6</v>
      </c>
      <c r="G459" s="146">
        <v>4</v>
      </c>
      <c r="H459" s="146"/>
      <c r="I459" s="146">
        <v>1</v>
      </c>
      <c r="J459" s="146">
        <f t="shared" si="49"/>
        <v>5</v>
      </c>
      <c r="K459" s="690">
        <f t="shared" si="52"/>
        <v>1.0497585555322275E-3</v>
      </c>
      <c r="L459" s="734">
        <f t="shared" si="55"/>
        <v>4.4944887675834551</v>
      </c>
      <c r="M459" s="151">
        <f t="shared" si="53"/>
        <v>0.98878752886836008</v>
      </c>
      <c r="N459" s="151">
        <v>3.0660846460428921</v>
      </c>
      <c r="O459" s="808">
        <v>0.50421343146274145</v>
      </c>
      <c r="P459" s="374">
        <f t="shared" si="54"/>
        <v>7.3248983608069987E-2</v>
      </c>
      <c r="U459" s="165">
        <f t="shared" si="50"/>
        <v>14.527376511088177</v>
      </c>
      <c r="V459" s="165">
        <f t="shared" si="51"/>
        <v>3.693312137618307E-4</v>
      </c>
    </row>
    <row r="460" spans="1:22" x14ac:dyDescent="0.3">
      <c r="A460" s="158">
        <v>110</v>
      </c>
      <c r="B460" s="321" t="s">
        <v>1247</v>
      </c>
      <c r="C460" s="146">
        <v>624.51</v>
      </c>
      <c r="D460" s="146"/>
      <c r="E460" s="146"/>
      <c r="F460" s="146">
        <f t="shared" si="48"/>
        <v>624.51</v>
      </c>
      <c r="G460" s="146">
        <v>20</v>
      </c>
      <c r="H460" s="146"/>
      <c r="I460" s="146"/>
      <c r="J460" s="146">
        <f t="shared" si="49"/>
        <v>20</v>
      </c>
      <c r="K460" s="690">
        <f t="shared" si="52"/>
        <v>4.1990342221289098E-3</v>
      </c>
      <c r="L460" s="734">
        <f t="shared" si="55"/>
        <v>17.97795507033382</v>
      </c>
      <c r="M460" s="151">
        <f t="shared" si="53"/>
        <v>3.9551501154734403</v>
      </c>
      <c r="N460" s="151">
        <v>12.264338584171568</v>
      </c>
      <c r="O460" s="808">
        <v>2.0168537258509658</v>
      </c>
      <c r="P460" s="374">
        <f t="shared" si="54"/>
        <v>5.7988338850986851E-2</v>
      </c>
      <c r="U460" s="165">
        <f t="shared" si="50"/>
        <v>2.8751881263238355</v>
      </c>
      <c r="V460" s="165">
        <f t="shared" si="51"/>
        <v>1.1695399726752115E-3</v>
      </c>
    </row>
    <row r="461" spans="1:22" x14ac:dyDescent="0.3">
      <c r="A461" s="158">
        <v>111</v>
      </c>
      <c r="B461" s="321" t="s">
        <v>1248</v>
      </c>
      <c r="C461" s="146">
        <v>202.5</v>
      </c>
      <c r="D461" s="146"/>
      <c r="E461" s="146"/>
      <c r="F461" s="146">
        <f t="shared" si="48"/>
        <v>202.5</v>
      </c>
      <c r="G461" s="146">
        <v>5</v>
      </c>
      <c r="H461" s="146"/>
      <c r="I461" s="146"/>
      <c r="J461" s="146">
        <f t="shared" si="49"/>
        <v>5</v>
      </c>
      <c r="K461" s="690">
        <f t="shared" si="52"/>
        <v>1.0497585555322275E-3</v>
      </c>
      <c r="L461" s="734">
        <f t="shared" si="55"/>
        <v>4.4944887675834551</v>
      </c>
      <c r="M461" s="151">
        <f t="shared" si="53"/>
        <v>0.98878752886836008</v>
      </c>
      <c r="N461" s="151">
        <v>3.0660846460428921</v>
      </c>
      <c r="O461" s="808">
        <v>0.50421343146274145</v>
      </c>
      <c r="P461" s="374">
        <f t="shared" si="54"/>
        <v>4.4709009254110858E-2</v>
      </c>
      <c r="U461" s="165">
        <f t="shared" si="50"/>
        <v>8.8670801815827076</v>
      </c>
      <c r="V461" s="165">
        <f t="shared" si="51"/>
        <v>2.25428829733147E-4</v>
      </c>
    </row>
    <row r="462" spans="1:22" x14ac:dyDescent="0.3">
      <c r="A462" s="152">
        <v>112</v>
      </c>
      <c r="B462" s="321" t="s">
        <v>1249</v>
      </c>
      <c r="C462" s="146">
        <v>132.5</v>
      </c>
      <c r="D462" s="146"/>
      <c r="E462" s="146"/>
      <c r="F462" s="146">
        <f t="shared" si="48"/>
        <v>132.5</v>
      </c>
      <c r="G462" s="146">
        <v>4</v>
      </c>
      <c r="H462" s="146"/>
      <c r="I462" s="146"/>
      <c r="J462" s="146">
        <f t="shared" si="49"/>
        <v>4</v>
      </c>
      <c r="K462" s="690">
        <f t="shared" si="52"/>
        <v>8.3980684442578203E-4</v>
      </c>
      <c r="L462" s="734">
        <f t="shared" si="55"/>
        <v>3.5955910140667644</v>
      </c>
      <c r="M462" s="151">
        <f t="shared" si="53"/>
        <v>0.79103002309468817</v>
      </c>
      <c r="N462" s="151">
        <v>2.4528677168343136</v>
      </c>
      <c r="O462" s="808">
        <v>0.40337074517019317</v>
      </c>
      <c r="P462" s="374">
        <f t="shared" si="54"/>
        <v>5.466309055974309E-2</v>
      </c>
      <c r="U462" s="165">
        <f t="shared" si="50"/>
        <v>13.551575371852818</v>
      </c>
      <c r="V462" s="165">
        <f t="shared" si="51"/>
        <v>2.2049491572389323E-4</v>
      </c>
    </row>
    <row r="463" spans="1:22" x14ac:dyDescent="0.3">
      <c r="A463" s="158">
        <v>113</v>
      </c>
      <c r="B463" s="321" t="s">
        <v>1261</v>
      </c>
      <c r="C463" s="146">
        <v>138</v>
      </c>
      <c r="D463" s="146"/>
      <c r="E463" s="146"/>
      <c r="F463" s="146">
        <f t="shared" si="48"/>
        <v>138</v>
      </c>
      <c r="G463" s="146">
        <v>5</v>
      </c>
      <c r="H463" s="146"/>
      <c r="I463" s="146"/>
      <c r="J463" s="146">
        <f t="shared" si="49"/>
        <v>5</v>
      </c>
      <c r="K463" s="690">
        <f t="shared" si="52"/>
        <v>1.0497585555322275E-3</v>
      </c>
      <c r="L463" s="734">
        <f t="shared" si="55"/>
        <v>4.4944887675834551</v>
      </c>
      <c r="M463" s="151">
        <f t="shared" si="53"/>
        <v>0.98878752886836008</v>
      </c>
      <c r="N463" s="151">
        <v>3.0660846460428921</v>
      </c>
      <c r="O463" s="808">
        <v>0.50421343146274145</v>
      </c>
      <c r="P463" s="374">
        <f t="shared" si="54"/>
        <v>6.5605611405488762E-2</v>
      </c>
      <c r="U463" s="165">
        <f t="shared" si="50"/>
        <v>13.01147635340941</v>
      </c>
      <c r="V463" s="165">
        <f t="shared" si="51"/>
        <v>3.3079230449972659E-4</v>
      </c>
    </row>
    <row r="464" spans="1:22" x14ac:dyDescent="0.3">
      <c r="A464" s="158">
        <v>114</v>
      </c>
      <c r="B464" s="321" t="s">
        <v>1262</v>
      </c>
      <c r="C464" s="146">
        <v>137.69999999999999</v>
      </c>
      <c r="D464" s="146"/>
      <c r="E464" s="146"/>
      <c r="F464" s="146">
        <f t="shared" si="48"/>
        <v>137.69999999999999</v>
      </c>
      <c r="G464" s="146">
        <v>4</v>
      </c>
      <c r="H464" s="146"/>
      <c r="I464" s="146"/>
      <c r="J464" s="146">
        <f t="shared" si="49"/>
        <v>4</v>
      </c>
      <c r="K464" s="690">
        <f t="shared" si="52"/>
        <v>8.3980684442578203E-4</v>
      </c>
      <c r="L464" s="734">
        <f t="shared" si="55"/>
        <v>3.5955910140667644</v>
      </c>
      <c r="M464" s="151">
        <f t="shared" si="53"/>
        <v>0.79103002309468817</v>
      </c>
      <c r="N464" s="151">
        <v>2.4528677168343136</v>
      </c>
      <c r="O464" s="808">
        <v>0.40337074517019317</v>
      </c>
      <c r="P464" s="374">
        <f t="shared" si="54"/>
        <v>5.2598834416601015E-2</v>
      </c>
      <c r="U464" s="165">
        <f t="shared" si="50"/>
        <v>13.039823796445161</v>
      </c>
      <c r="V464" s="165">
        <f t="shared" si="51"/>
        <v>2.1216831033707954E-4</v>
      </c>
    </row>
    <row r="465" spans="1:22" x14ac:dyDescent="0.3">
      <c r="A465" s="152">
        <v>115</v>
      </c>
      <c r="B465" s="321" t="s">
        <v>1263</v>
      </c>
      <c r="C465" s="146">
        <v>184.88</v>
      </c>
      <c r="D465" s="146"/>
      <c r="E465" s="146"/>
      <c r="F465" s="146">
        <f t="shared" si="48"/>
        <v>184.88</v>
      </c>
      <c r="G465" s="146">
        <v>4</v>
      </c>
      <c r="H465" s="146"/>
      <c r="I465" s="146"/>
      <c r="J465" s="146">
        <f t="shared" si="49"/>
        <v>4</v>
      </c>
      <c r="K465" s="690">
        <f t="shared" si="52"/>
        <v>8.3980684442578203E-4</v>
      </c>
      <c r="L465" s="734">
        <f t="shared" si="55"/>
        <v>3.5955910140667644</v>
      </c>
      <c r="M465" s="151">
        <f t="shared" si="53"/>
        <v>0.79103002309468817</v>
      </c>
      <c r="N465" s="151">
        <v>2.4528677168343136</v>
      </c>
      <c r="O465" s="808">
        <v>0.40337074517019317</v>
      </c>
      <c r="P465" s="374">
        <f t="shared" si="54"/>
        <v>3.9176003349015359E-2</v>
      </c>
      <c r="U465" s="165">
        <f t="shared" si="50"/>
        <v>9.7121578146392178</v>
      </c>
      <c r="V465" s="165">
        <f t="shared" si="51"/>
        <v>1.5802453663682308E-4</v>
      </c>
    </row>
    <row r="466" spans="1:22" x14ac:dyDescent="0.3">
      <c r="A466" s="158">
        <v>116</v>
      </c>
      <c r="B466" s="321" t="s">
        <v>1264</v>
      </c>
      <c r="C466" s="146">
        <v>632.09</v>
      </c>
      <c r="D466" s="146"/>
      <c r="E466" s="146">
        <v>25.1</v>
      </c>
      <c r="F466" s="146">
        <f t="shared" si="48"/>
        <v>657.19</v>
      </c>
      <c r="G466" s="146">
        <v>20</v>
      </c>
      <c r="H466" s="146"/>
      <c r="I466" s="146">
        <v>1</v>
      </c>
      <c r="J466" s="146">
        <f t="shared" si="49"/>
        <v>21</v>
      </c>
      <c r="K466" s="690">
        <f t="shared" si="52"/>
        <v>4.408985933235356E-3</v>
      </c>
      <c r="L466" s="734">
        <f t="shared" si="55"/>
        <v>18.876852823850513</v>
      </c>
      <c r="M466" s="151">
        <f t="shared" si="53"/>
        <v>4.1529076212471132</v>
      </c>
      <c r="N466" s="151">
        <v>12.877555513380148</v>
      </c>
      <c r="O466" s="808">
        <v>2.1176964121435136</v>
      </c>
      <c r="P466" s="374">
        <f t="shared" si="54"/>
        <v>5.7859998433666487E-2</v>
      </c>
      <c r="U466" s="165">
        <f t="shared" si="50"/>
        <v>2.7322140275574776</v>
      </c>
      <c r="V466" s="165">
        <f t="shared" si="51"/>
        <v>1.2252991108960484E-3</v>
      </c>
    </row>
    <row r="467" spans="1:22" x14ac:dyDescent="0.3">
      <c r="A467" s="158">
        <v>117</v>
      </c>
      <c r="B467" s="321" t="s">
        <v>1266</v>
      </c>
      <c r="C467" s="146">
        <v>815.3</v>
      </c>
      <c r="D467" s="146"/>
      <c r="E467" s="146"/>
      <c r="F467" s="146">
        <f t="shared" si="48"/>
        <v>815.3</v>
      </c>
      <c r="G467" s="146">
        <v>29</v>
      </c>
      <c r="H467" s="146"/>
      <c r="I467" s="146"/>
      <c r="J467" s="146">
        <f t="shared" si="49"/>
        <v>29</v>
      </c>
      <c r="K467" s="690">
        <f t="shared" si="52"/>
        <v>6.0885996220869194E-3</v>
      </c>
      <c r="L467" s="734">
        <f t="shared" si="55"/>
        <v>26.068034851984041</v>
      </c>
      <c r="M467" s="151">
        <f t="shared" si="53"/>
        <v>5.7349676674364893</v>
      </c>
      <c r="N467" s="151">
        <v>17.783290947048776</v>
      </c>
      <c r="O467" s="808">
        <v>2.9244379024839002</v>
      </c>
      <c r="P467" s="374">
        <f t="shared" si="54"/>
        <v>6.440663727333891E-2</v>
      </c>
      <c r="U467" s="165">
        <f t="shared" si="50"/>
        <v>2.2023595446712854</v>
      </c>
      <c r="V467" s="165">
        <f t="shared" si="51"/>
        <v>1.8835321121368463E-3</v>
      </c>
    </row>
    <row r="468" spans="1:22" x14ac:dyDescent="0.3">
      <c r="A468" s="152">
        <v>118</v>
      </c>
      <c r="B468" s="321" t="s">
        <v>1267</v>
      </c>
      <c r="C468" s="146">
        <v>800.4</v>
      </c>
      <c r="D468" s="146"/>
      <c r="E468" s="146"/>
      <c r="F468" s="146">
        <f t="shared" si="48"/>
        <v>800.4</v>
      </c>
      <c r="G468" s="146">
        <v>32</v>
      </c>
      <c r="H468" s="146"/>
      <c r="I468" s="146"/>
      <c r="J468" s="146">
        <f t="shared" si="49"/>
        <v>32</v>
      </c>
      <c r="K468" s="690">
        <f t="shared" si="52"/>
        <v>6.7184547554062562E-3</v>
      </c>
      <c r="L468" s="734">
        <f t="shared" si="55"/>
        <v>28.764728112534115</v>
      </c>
      <c r="M468" s="151">
        <f t="shared" si="53"/>
        <v>6.3282401847575054</v>
      </c>
      <c r="N468" s="151">
        <v>19.622941734674509</v>
      </c>
      <c r="O468" s="808">
        <v>3.2269659613615453</v>
      </c>
      <c r="P468" s="374">
        <f t="shared" si="54"/>
        <v>7.239239879226346E-2</v>
      </c>
      <c r="U468" s="165">
        <f t="shared" si="50"/>
        <v>2.2433579919671396</v>
      </c>
      <c r="V468" s="165">
        <f t="shared" si="51"/>
        <v>2.336078067639448E-3</v>
      </c>
    </row>
    <row r="469" spans="1:22" x14ac:dyDescent="0.3">
      <c r="A469" s="158">
        <v>119</v>
      </c>
      <c r="B469" s="321" t="s">
        <v>1268</v>
      </c>
      <c r="C469" s="146">
        <v>285.10000000000002</v>
      </c>
      <c r="D469" s="146"/>
      <c r="E469" s="146"/>
      <c r="F469" s="146">
        <f t="shared" si="48"/>
        <v>285.10000000000002</v>
      </c>
      <c r="G469" s="146">
        <v>12</v>
      </c>
      <c r="H469" s="146"/>
      <c r="I469" s="146"/>
      <c r="J469" s="146">
        <f t="shared" si="49"/>
        <v>12</v>
      </c>
      <c r="K469" s="690">
        <f t="shared" si="52"/>
        <v>2.519420533277346E-3</v>
      </c>
      <c r="L469" s="734">
        <f t="shared" si="55"/>
        <v>10.786773042200293</v>
      </c>
      <c r="M469" s="151">
        <f t="shared" si="53"/>
        <v>2.3730900692840646</v>
      </c>
      <c r="N469" s="151">
        <v>7.3586031505029412</v>
      </c>
      <c r="O469" s="808">
        <v>1.2101122355105791</v>
      </c>
      <c r="P469" s="374">
        <f t="shared" si="54"/>
        <v>7.6213884593117773E-2</v>
      </c>
      <c r="U469" s="165">
        <f t="shared" si="50"/>
        <v>6.2980839592090456</v>
      </c>
      <c r="V469" s="165">
        <f t="shared" si="51"/>
        <v>9.2227354261923029E-4</v>
      </c>
    </row>
    <row r="470" spans="1:22" x14ac:dyDescent="0.3">
      <c r="A470" s="158">
        <v>120</v>
      </c>
      <c r="B470" s="321" t="s">
        <v>1269</v>
      </c>
      <c r="C470" s="146">
        <v>415.84</v>
      </c>
      <c r="D470" s="146"/>
      <c r="E470" s="146"/>
      <c r="F470" s="146">
        <f t="shared" si="48"/>
        <v>415.84</v>
      </c>
      <c r="G470" s="146">
        <v>10</v>
      </c>
      <c r="H470" s="146"/>
      <c r="I470" s="146"/>
      <c r="J470" s="146">
        <f t="shared" si="49"/>
        <v>10</v>
      </c>
      <c r="K470" s="690">
        <f t="shared" si="52"/>
        <v>2.0995171110644549E-3</v>
      </c>
      <c r="L470" s="734">
        <f t="shared" si="55"/>
        <v>8.9889775351669101</v>
      </c>
      <c r="M470" s="151">
        <f t="shared" si="53"/>
        <v>1.9775750577367202</v>
      </c>
      <c r="N470" s="151">
        <v>6.1321692920857842</v>
      </c>
      <c r="O470" s="808">
        <v>1.0084268629254829</v>
      </c>
      <c r="P470" s="374">
        <f t="shared" si="54"/>
        <v>4.3543547393023518E-2</v>
      </c>
      <c r="U470" s="165">
        <f t="shared" si="50"/>
        <v>4.3179678163969282</v>
      </c>
      <c r="V470" s="165">
        <f t="shared" si="51"/>
        <v>4.3910482898193795E-4</v>
      </c>
    </row>
    <row r="471" spans="1:22" x14ac:dyDescent="0.3">
      <c r="A471" s="152">
        <v>121</v>
      </c>
      <c r="B471" s="321" t="s">
        <v>1270</v>
      </c>
      <c r="C471" s="146">
        <v>516.34</v>
      </c>
      <c r="D471" s="146"/>
      <c r="E471" s="146"/>
      <c r="F471" s="146">
        <f t="shared" si="48"/>
        <v>516.34</v>
      </c>
      <c r="G471" s="146">
        <v>15</v>
      </c>
      <c r="H471" s="146"/>
      <c r="I471" s="146"/>
      <c r="J471" s="146">
        <f t="shared" si="49"/>
        <v>15</v>
      </c>
      <c r="K471" s="690">
        <f t="shared" si="52"/>
        <v>3.1492756665966828E-3</v>
      </c>
      <c r="L471" s="734">
        <f t="shared" si="55"/>
        <v>13.483466302750367</v>
      </c>
      <c r="M471" s="151">
        <f t="shared" si="53"/>
        <v>2.9663625866050807</v>
      </c>
      <c r="N471" s="151">
        <v>9.1982539381286763</v>
      </c>
      <c r="O471" s="808">
        <v>1.5126402943882242</v>
      </c>
      <c r="P471" s="374">
        <f t="shared" si="54"/>
        <v>5.2602399817702185E-2</v>
      </c>
      <c r="U471" s="165">
        <f t="shared" si="50"/>
        <v>3.4775220528537369</v>
      </c>
      <c r="V471" s="165">
        <f t="shared" si="51"/>
        <v>7.9568509545776102E-4</v>
      </c>
    </row>
    <row r="472" spans="1:22" x14ac:dyDescent="0.3">
      <c r="A472" s="158">
        <v>122</v>
      </c>
      <c r="B472" s="321" t="s">
        <v>1271</v>
      </c>
      <c r="C472" s="146">
        <v>605.14</v>
      </c>
      <c r="D472" s="146"/>
      <c r="E472" s="146"/>
      <c r="F472" s="146">
        <f t="shared" si="48"/>
        <v>605.14</v>
      </c>
      <c r="G472" s="146">
        <v>14</v>
      </c>
      <c r="H472" s="146"/>
      <c r="I472" s="146"/>
      <c r="J472" s="146">
        <f t="shared" si="49"/>
        <v>14</v>
      </c>
      <c r="K472" s="690">
        <f t="shared" si="52"/>
        <v>2.939323955490237E-3</v>
      </c>
      <c r="L472" s="734">
        <f t="shared" si="55"/>
        <v>12.584568549233675</v>
      </c>
      <c r="M472" s="151">
        <f t="shared" si="53"/>
        <v>2.7686050808314082</v>
      </c>
      <c r="N472" s="151">
        <v>8.5850370089200982</v>
      </c>
      <c r="O472" s="808">
        <v>1.4117976080956758</v>
      </c>
      <c r="P472" s="374">
        <f t="shared" si="54"/>
        <v>4.1891146258850612E-2</v>
      </c>
      <c r="U472" s="165">
        <f t="shared" si="50"/>
        <v>2.9672203734185461</v>
      </c>
      <c r="V472" s="165">
        <f t="shared" si="51"/>
        <v>5.9141820088631412E-4</v>
      </c>
    </row>
    <row r="473" spans="1:22" x14ac:dyDescent="0.3">
      <c r="A473" s="158">
        <v>123</v>
      </c>
      <c r="B473" s="321" t="s">
        <v>1272</v>
      </c>
      <c r="C473" s="146">
        <v>476.1</v>
      </c>
      <c r="D473" s="146"/>
      <c r="E473" s="146"/>
      <c r="F473" s="146">
        <f t="shared" si="48"/>
        <v>476.1</v>
      </c>
      <c r="G473" s="146">
        <v>16</v>
      </c>
      <c r="H473" s="146"/>
      <c r="I473" s="146"/>
      <c r="J473" s="146">
        <f t="shared" si="49"/>
        <v>16</v>
      </c>
      <c r="K473" s="690">
        <f t="shared" si="52"/>
        <v>3.3592273777031281E-3</v>
      </c>
      <c r="L473" s="734">
        <f t="shared" si="55"/>
        <v>14.382364056267058</v>
      </c>
      <c r="M473" s="151">
        <f t="shared" si="53"/>
        <v>3.1641200923787527</v>
      </c>
      <c r="N473" s="151">
        <v>9.8114708673372544</v>
      </c>
      <c r="O473" s="808">
        <v>1.6134829806807727</v>
      </c>
      <c r="P473" s="374">
        <f t="shared" si="54"/>
        <v>6.0851581593496823E-2</v>
      </c>
      <c r="U473" s="165">
        <f t="shared" si="50"/>
        <v>3.7714424212780897</v>
      </c>
      <c r="V473" s="165">
        <f t="shared" si="51"/>
        <v>9.8182991248614506E-4</v>
      </c>
    </row>
    <row r="474" spans="1:22" x14ac:dyDescent="0.3">
      <c r="A474" s="152">
        <v>124</v>
      </c>
      <c r="B474" s="321" t="s">
        <v>1273</v>
      </c>
      <c r="C474" s="146">
        <v>417.52</v>
      </c>
      <c r="D474" s="146"/>
      <c r="E474" s="146"/>
      <c r="F474" s="146">
        <f t="shared" ref="F474:F530" si="56">C474+D474+E474</f>
        <v>417.52</v>
      </c>
      <c r="G474" s="146">
        <v>14</v>
      </c>
      <c r="H474" s="146"/>
      <c r="I474" s="146"/>
      <c r="J474" s="146">
        <f t="shared" si="49"/>
        <v>14</v>
      </c>
      <c r="K474" s="690">
        <f t="shared" si="52"/>
        <v>2.939323955490237E-3</v>
      </c>
      <c r="L474" s="734">
        <f t="shared" si="55"/>
        <v>12.584568549233675</v>
      </c>
      <c r="M474" s="151">
        <f t="shared" si="53"/>
        <v>2.7686050808314082</v>
      </c>
      <c r="N474" s="151">
        <v>8.5850370089200982</v>
      </c>
      <c r="O474" s="808">
        <v>1.4117976080956758</v>
      </c>
      <c r="P474" s="374">
        <f t="shared" si="54"/>
        <v>6.0715674092452716E-2</v>
      </c>
      <c r="U474" s="165">
        <f t="shared" si="50"/>
        <v>4.3005933530621254</v>
      </c>
      <c r="V474" s="165">
        <f t="shared" si="51"/>
        <v>8.5718243457641344E-4</v>
      </c>
    </row>
    <row r="475" spans="1:22" x14ac:dyDescent="0.3">
      <c r="A475" s="158">
        <v>125</v>
      </c>
      <c r="B475" s="321" t="s">
        <v>1274</v>
      </c>
      <c r="C475" s="146">
        <v>273.56</v>
      </c>
      <c r="D475" s="146"/>
      <c r="E475" s="146"/>
      <c r="F475" s="146">
        <f t="shared" si="56"/>
        <v>273.56</v>
      </c>
      <c r="G475" s="146">
        <v>11</v>
      </c>
      <c r="H475" s="146"/>
      <c r="I475" s="146"/>
      <c r="J475" s="146">
        <f t="shared" ref="J475:J491" si="57">G475+H475+I475</f>
        <v>11</v>
      </c>
      <c r="K475" s="690">
        <f t="shared" si="52"/>
        <v>2.3094688221709007E-3</v>
      </c>
      <c r="L475" s="734">
        <f t="shared" si="55"/>
        <v>9.8878752886836025</v>
      </c>
      <c r="M475" s="151">
        <f t="shared" si="53"/>
        <v>2.1753325635103926</v>
      </c>
      <c r="N475" s="151">
        <v>6.7453862212943623</v>
      </c>
      <c r="O475" s="808">
        <v>1.1092695492180313</v>
      </c>
      <c r="P475" s="374">
        <f t="shared" si="54"/>
        <v>7.280985386279569E-2</v>
      </c>
      <c r="U475" s="165">
        <f t="shared" si="50"/>
        <v>6.5637656703118079</v>
      </c>
      <c r="V475" s="165">
        <f t="shared" si="51"/>
        <v>8.0765753773014105E-4</v>
      </c>
    </row>
    <row r="476" spans="1:22" x14ac:dyDescent="0.3">
      <c r="A476" s="158">
        <v>126</v>
      </c>
      <c r="B476" s="321" t="s">
        <v>1275</v>
      </c>
      <c r="C476" s="146">
        <v>645.95000000000005</v>
      </c>
      <c r="D476" s="146"/>
      <c r="E476" s="146"/>
      <c r="F476" s="146">
        <f t="shared" si="56"/>
        <v>645.95000000000005</v>
      </c>
      <c r="G476" s="146">
        <v>19</v>
      </c>
      <c r="H476" s="146"/>
      <c r="I476" s="146"/>
      <c r="J476" s="146">
        <f t="shared" si="57"/>
        <v>19</v>
      </c>
      <c r="K476" s="690">
        <f t="shared" si="52"/>
        <v>3.9890825110224645E-3</v>
      </c>
      <c r="L476" s="734">
        <f t="shared" si="55"/>
        <v>17.079057316817131</v>
      </c>
      <c r="M476" s="151">
        <f t="shared" si="53"/>
        <v>3.7573926096997687</v>
      </c>
      <c r="N476" s="151">
        <v>11.651121654962992</v>
      </c>
      <c r="O476" s="808">
        <v>1.9160110395584176</v>
      </c>
      <c r="P476" s="374">
        <f t="shared" si="54"/>
        <v>5.3260442172054043E-2</v>
      </c>
      <c r="U476" s="165">
        <f t="shared" si="50"/>
        <v>2.7797565396245818</v>
      </c>
      <c r="V476" s="165">
        <f t="shared" si="51"/>
        <v>1.0204759517341824E-3</v>
      </c>
    </row>
    <row r="477" spans="1:22" x14ac:dyDescent="0.3">
      <c r="A477" s="152">
        <v>127</v>
      </c>
      <c r="B477" s="321" t="s">
        <v>1276</v>
      </c>
      <c r="C477" s="146">
        <v>867.68</v>
      </c>
      <c r="D477" s="146"/>
      <c r="E477" s="146"/>
      <c r="F477" s="146">
        <f t="shared" si="56"/>
        <v>867.68</v>
      </c>
      <c r="G477" s="146">
        <v>27</v>
      </c>
      <c r="H477" s="146"/>
      <c r="I477" s="146"/>
      <c r="J477" s="146">
        <f t="shared" si="57"/>
        <v>27</v>
      </c>
      <c r="K477" s="690">
        <f t="shared" si="52"/>
        <v>5.6686961998740288E-3</v>
      </c>
      <c r="L477" s="734">
        <f t="shared" si="55"/>
        <v>24.27023934495066</v>
      </c>
      <c r="M477" s="151">
        <f t="shared" si="53"/>
        <v>5.3394526558891453</v>
      </c>
      <c r="N477" s="151">
        <v>16.55685708863162</v>
      </c>
      <c r="O477" s="808">
        <v>2.7227525298988038</v>
      </c>
      <c r="P477" s="374">
        <f t="shared" si="54"/>
        <v>5.6344852502501187E-2</v>
      </c>
      <c r="U477" s="165">
        <f t="shared" ref="U477:U491" si="58">P477*100/O477</f>
        <v>2.0694077733386718</v>
      </c>
      <c r="V477" s="165">
        <f t="shared" ref="V477:V491" si="59">P477/100*O477</f>
        <v>1.5341308969796005E-3</v>
      </c>
    </row>
    <row r="478" spans="1:22" x14ac:dyDescent="0.3">
      <c r="A478" s="158">
        <v>128</v>
      </c>
      <c r="B478" s="321" t="s">
        <v>1277</v>
      </c>
      <c r="C478" s="146">
        <v>530.45000000000005</v>
      </c>
      <c r="D478" s="146"/>
      <c r="E478" s="146">
        <v>26.4</v>
      </c>
      <c r="F478" s="146">
        <f t="shared" si="56"/>
        <v>556.85</v>
      </c>
      <c r="G478" s="146">
        <v>14</v>
      </c>
      <c r="H478" s="146"/>
      <c r="I478" s="146">
        <v>1</v>
      </c>
      <c r="J478" s="146">
        <f t="shared" si="57"/>
        <v>15</v>
      </c>
      <c r="K478" s="690">
        <f t="shared" si="52"/>
        <v>3.1492756665966828E-3</v>
      </c>
      <c r="L478" s="734">
        <f t="shared" si="55"/>
        <v>13.483466302750367</v>
      </c>
      <c r="M478" s="151">
        <f t="shared" si="53"/>
        <v>2.9663625866050807</v>
      </c>
      <c r="N478" s="151">
        <v>9.1982539381286763</v>
      </c>
      <c r="O478" s="808">
        <v>1.5126402943882242</v>
      </c>
      <c r="P478" s="374">
        <f t="shared" si="54"/>
        <v>4.8775654344746962E-2</v>
      </c>
      <c r="U478" s="165">
        <f t="shared" si="58"/>
        <v>3.2245375536868068</v>
      </c>
      <c r="V478" s="165">
        <f t="shared" si="59"/>
        <v>7.3780020147016319E-4</v>
      </c>
    </row>
    <row r="479" spans="1:22" x14ac:dyDescent="0.3">
      <c r="A479" s="158">
        <v>129</v>
      </c>
      <c r="B479" s="321" t="s">
        <v>1278</v>
      </c>
      <c r="C479" s="146">
        <v>335.18</v>
      </c>
      <c r="D479" s="146"/>
      <c r="E479" s="146"/>
      <c r="F479" s="146">
        <f t="shared" si="56"/>
        <v>335.18</v>
      </c>
      <c r="G479" s="146">
        <v>8</v>
      </c>
      <c r="H479" s="146"/>
      <c r="I479" s="146"/>
      <c r="J479" s="146">
        <f t="shared" si="57"/>
        <v>8</v>
      </c>
      <c r="K479" s="690">
        <f t="shared" si="52"/>
        <v>1.6796136888515641E-3</v>
      </c>
      <c r="L479" s="734">
        <f t="shared" si="55"/>
        <v>7.1911820281335288</v>
      </c>
      <c r="M479" s="151">
        <f t="shared" si="53"/>
        <v>1.5820600461893763</v>
      </c>
      <c r="N479" s="151">
        <v>4.9057354336686272</v>
      </c>
      <c r="O479" s="808">
        <v>0.80674149034038634</v>
      </c>
      <c r="P479" s="374">
        <f t="shared" si="54"/>
        <v>4.3217730766549077E-2</v>
      </c>
      <c r="U479" s="165">
        <f t="shared" si="58"/>
        <v>5.3570730257488473</v>
      </c>
      <c r="V479" s="165">
        <f t="shared" si="59"/>
        <v>3.4865536527735368E-4</v>
      </c>
    </row>
    <row r="480" spans="1:22" x14ac:dyDescent="0.3">
      <c r="A480" s="152">
        <v>130</v>
      </c>
      <c r="B480" s="321" t="s">
        <v>1279</v>
      </c>
      <c r="C480" s="146">
        <v>274.58999999999997</v>
      </c>
      <c r="D480" s="146"/>
      <c r="E480" s="146"/>
      <c r="F480" s="146">
        <f t="shared" si="56"/>
        <v>274.58999999999997</v>
      </c>
      <c r="G480" s="146">
        <v>7</v>
      </c>
      <c r="H480" s="146"/>
      <c r="I480" s="146"/>
      <c r="J480" s="146">
        <f t="shared" si="57"/>
        <v>7</v>
      </c>
      <c r="K480" s="690">
        <f t="shared" si="52"/>
        <v>1.4696619777451185E-3</v>
      </c>
      <c r="L480" s="734">
        <f t="shared" si="55"/>
        <v>6.2922842746168373</v>
      </c>
      <c r="M480" s="151">
        <f t="shared" si="53"/>
        <v>1.3843025404157041</v>
      </c>
      <c r="N480" s="151">
        <v>4.2925185044600491</v>
      </c>
      <c r="O480" s="808">
        <v>0.70589880404783789</v>
      </c>
      <c r="P480" s="374">
        <f t="shared" si="54"/>
        <v>4.6159744067666084E-2</v>
      </c>
      <c r="U480" s="165">
        <f t="shared" si="58"/>
        <v>6.5391446766834154</v>
      </c>
      <c r="V480" s="165">
        <f t="shared" si="59"/>
        <v>3.2584108132519771E-4</v>
      </c>
    </row>
    <row r="481" spans="1:22" x14ac:dyDescent="0.3">
      <c r="A481" s="158">
        <v>131</v>
      </c>
      <c r="B481" s="321" t="s">
        <v>1280</v>
      </c>
      <c r="C481" s="146">
        <v>345.54</v>
      </c>
      <c r="D481" s="146"/>
      <c r="E481" s="146"/>
      <c r="F481" s="146">
        <f t="shared" si="56"/>
        <v>345.54</v>
      </c>
      <c r="G481" s="146">
        <v>10</v>
      </c>
      <c r="H481" s="146"/>
      <c r="I481" s="146"/>
      <c r="J481" s="146">
        <f t="shared" si="57"/>
        <v>10</v>
      </c>
      <c r="K481" s="690">
        <f t="shared" si="52"/>
        <v>2.0995171110644549E-3</v>
      </c>
      <c r="L481" s="734">
        <f t="shared" si="55"/>
        <v>8.9889775351669101</v>
      </c>
      <c r="M481" s="151">
        <f t="shared" si="53"/>
        <v>1.9775750577367202</v>
      </c>
      <c r="N481" s="151">
        <v>6.1321692920857842</v>
      </c>
      <c r="O481" s="808">
        <v>1.0084268629254829</v>
      </c>
      <c r="P481" s="374">
        <f t="shared" si="54"/>
        <v>5.2402467870333092E-2</v>
      </c>
      <c r="U481" s="165">
        <f t="shared" si="58"/>
        <v>5.1964569565621872</v>
      </c>
      <c r="V481" s="165">
        <f t="shared" si="59"/>
        <v>5.2844056284033416E-4</v>
      </c>
    </row>
    <row r="482" spans="1:22" x14ac:dyDescent="0.3">
      <c r="A482" s="158">
        <v>132</v>
      </c>
      <c r="B482" s="321" t="s">
        <v>1281</v>
      </c>
      <c r="C482" s="146">
        <v>212.4</v>
      </c>
      <c r="D482" s="146"/>
      <c r="E482" s="146"/>
      <c r="F482" s="146">
        <f t="shared" si="56"/>
        <v>212.4</v>
      </c>
      <c r="G482" s="146">
        <v>7</v>
      </c>
      <c r="H482" s="146"/>
      <c r="I482" s="146"/>
      <c r="J482" s="146">
        <f t="shared" si="57"/>
        <v>7</v>
      </c>
      <c r="K482" s="690">
        <f t="shared" ref="K482:K491" si="60">1/4763*J482</f>
        <v>1.4696619777451185E-3</v>
      </c>
      <c r="L482" s="734">
        <f t="shared" si="55"/>
        <v>6.2922842746168373</v>
      </c>
      <c r="M482" s="151">
        <f t="shared" si="53"/>
        <v>1.3843025404157041</v>
      </c>
      <c r="N482" s="151">
        <v>4.2925185044600491</v>
      </c>
      <c r="O482" s="808">
        <v>0.70589880404783789</v>
      </c>
      <c r="P482" s="374">
        <f t="shared" si="54"/>
        <v>5.9675160656970004E-2</v>
      </c>
      <c r="U482" s="165">
        <f t="shared" si="58"/>
        <v>8.4537840714241952</v>
      </c>
      <c r="V482" s="165">
        <f t="shared" si="59"/>
        <v>4.2124624539117712E-4</v>
      </c>
    </row>
    <row r="483" spans="1:22" x14ac:dyDescent="0.3">
      <c r="A483" s="152">
        <v>133</v>
      </c>
      <c r="B483" s="321" t="s">
        <v>1282</v>
      </c>
      <c r="C483" s="146">
        <v>257.2</v>
      </c>
      <c r="D483" s="146"/>
      <c r="E483" s="146"/>
      <c r="F483" s="146">
        <f t="shared" si="56"/>
        <v>257.2</v>
      </c>
      <c r="G483" s="146">
        <v>7</v>
      </c>
      <c r="H483" s="146"/>
      <c r="I483" s="146"/>
      <c r="J483" s="146">
        <f t="shared" si="57"/>
        <v>7</v>
      </c>
      <c r="K483" s="690">
        <f t="shared" si="60"/>
        <v>1.4696619777451185E-3</v>
      </c>
      <c r="L483" s="734">
        <f t="shared" si="55"/>
        <v>6.2922842746168373</v>
      </c>
      <c r="M483" s="151">
        <f t="shared" si="53"/>
        <v>1.3843025404157041</v>
      </c>
      <c r="N483" s="151">
        <v>4.2925185044600491</v>
      </c>
      <c r="O483" s="808">
        <v>0.70589880404783789</v>
      </c>
      <c r="P483" s="374">
        <f t="shared" si="54"/>
        <v>4.9280731429006339E-2</v>
      </c>
      <c r="U483" s="165">
        <f t="shared" si="58"/>
        <v>6.9812742487188917</v>
      </c>
      <c r="V483" s="165">
        <f t="shared" si="59"/>
        <v>3.4787209378338274E-4</v>
      </c>
    </row>
    <row r="484" spans="1:22" x14ac:dyDescent="0.3">
      <c r="A484" s="158">
        <v>134</v>
      </c>
      <c r="B484" s="321" t="s">
        <v>1283</v>
      </c>
      <c r="C484" s="146">
        <v>359.74</v>
      </c>
      <c r="D484" s="146"/>
      <c r="E484" s="146">
        <v>46.4</v>
      </c>
      <c r="F484" s="146">
        <f t="shared" si="56"/>
        <v>406.14</v>
      </c>
      <c r="G484" s="146">
        <v>9</v>
      </c>
      <c r="H484" s="146"/>
      <c r="I484" s="146">
        <v>1</v>
      </c>
      <c r="J484" s="146">
        <f t="shared" si="57"/>
        <v>10</v>
      </c>
      <c r="K484" s="690">
        <f t="shared" si="60"/>
        <v>2.0995171110644549E-3</v>
      </c>
      <c r="L484" s="734">
        <f t="shared" si="55"/>
        <v>8.9889775351669101</v>
      </c>
      <c r="M484" s="151">
        <f t="shared" si="53"/>
        <v>1.9775750577367202</v>
      </c>
      <c r="N484" s="151">
        <v>6.1321692920857842</v>
      </c>
      <c r="O484" s="808">
        <v>1.0084268629254829</v>
      </c>
      <c r="P484" s="374">
        <f t="shared" si="54"/>
        <v>4.4583514915829271E-2</v>
      </c>
      <c r="U484" s="165">
        <f t="shared" si="58"/>
        <v>4.4210955256081608</v>
      </c>
      <c r="V484" s="165">
        <f t="shared" si="59"/>
        <v>4.4959214084761185E-4</v>
      </c>
    </row>
    <row r="485" spans="1:22" x14ac:dyDescent="0.3">
      <c r="A485" s="158">
        <v>135</v>
      </c>
      <c r="B485" s="321" t="s">
        <v>1284</v>
      </c>
      <c r="C485" s="146">
        <v>253.51</v>
      </c>
      <c r="D485" s="146"/>
      <c r="E485" s="146"/>
      <c r="F485" s="146">
        <f t="shared" si="56"/>
        <v>253.51</v>
      </c>
      <c r="G485" s="146">
        <v>9</v>
      </c>
      <c r="H485" s="146"/>
      <c r="I485" s="146"/>
      <c r="J485" s="146">
        <f t="shared" si="57"/>
        <v>9</v>
      </c>
      <c r="K485" s="690">
        <f t="shared" si="60"/>
        <v>1.8895653999580096E-3</v>
      </c>
      <c r="L485" s="734">
        <f t="shared" si="55"/>
        <v>8.0900797816502195</v>
      </c>
      <c r="M485" s="151">
        <f t="shared" si="53"/>
        <v>1.7798175519630484</v>
      </c>
      <c r="N485" s="151">
        <v>5.5189523628772053</v>
      </c>
      <c r="O485" s="808">
        <v>0.90758417663293445</v>
      </c>
      <c r="P485" s="374">
        <f t="shared" si="54"/>
        <v>6.4283199373292604E-2</v>
      </c>
      <c r="U485" s="165">
        <f t="shared" si="58"/>
        <v>7.0828911552621152</v>
      </c>
      <c r="V485" s="165">
        <f t="shared" si="59"/>
        <v>5.8342414574540536E-4</v>
      </c>
    </row>
    <row r="486" spans="1:22" x14ac:dyDescent="0.3">
      <c r="A486" s="152">
        <v>136</v>
      </c>
      <c r="B486" s="321" t="s">
        <v>1285</v>
      </c>
      <c r="C486" s="146">
        <v>354.64</v>
      </c>
      <c r="D486" s="146"/>
      <c r="E486" s="146"/>
      <c r="F486" s="146">
        <f t="shared" si="56"/>
        <v>354.64</v>
      </c>
      <c r="G486" s="146">
        <v>11</v>
      </c>
      <c r="H486" s="146"/>
      <c r="I486" s="146"/>
      <c r="J486" s="146">
        <f t="shared" si="57"/>
        <v>11</v>
      </c>
      <c r="K486" s="690">
        <f t="shared" si="60"/>
        <v>2.3094688221709007E-3</v>
      </c>
      <c r="L486" s="734">
        <f t="shared" si="55"/>
        <v>9.8878752886836025</v>
      </c>
      <c r="M486" s="151">
        <f t="shared" si="53"/>
        <v>2.1753325635103926</v>
      </c>
      <c r="N486" s="151">
        <v>6.7453862212943623</v>
      </c>
      <c r="O486" s="808">
        <v>1.1092695492180313</v>
      </c>
      <c r="P486" s="374">
        <f t="shared" si="54"/>
        <v>5.6163612741671524E-2</v>
      </c>
      <c r="U486" s="165">
        <f t="shared" si="58"/>
        <v>5.0631167853894041</v>
      </c>
      <c r="V486" s="165">
        <f t="shared" si="59"/>
        <v>6.2300585388410051E-4</v>
      </c>
    </row>
    <row r="487" spans="1:22" x14ac:dyDescent="0.3">
      <c r="A487" s="158">
        <v>137</v>
      </c>
      <c r="B487" s="321" t="s">
        <v>1286</v>
      </c>
      <c r="C487" s="146">
        <v>286.98</v>
      </c>
      <c r="D487" s="146"/>
      <c r="E487" s="146"/>
      <c r="F487" s="146">
        <f t="shared" si="56"/>
        <v>286.98</v>
      </c>
      <c r="G487" s="146">
        <v>8</v>
      </c>
      <c r="H487" s="146"/>
      <c r="I487" s="146"/>
      <c r="J487" s="146">
        <f t="shared" si="57"/>
        <v>8</v>
      </c>
      <c r="K487" s="690">
        <f t="shared" si="60"/>
        <v>1.6796136888515641E-3</v>
      </c>
      <c r="L487" s="734">
        <f t="shared" si="55"/>
        <v>7.1911820281335288</v>
      </c>
      <c r="M487" s="151">
        <f t="shared" si="53"/>
        <v>1.5820600461893763</v>
      </c>
      <c r="N487" s="151">
        <v>4.9057354336686272</v>
      </c>
      <c r="O487" s="808">
        <v>0.80674149034038634</v>
      </c>
      <c r="P487" s="374">
        <f t="shared" si="54"/>
        <v>5.0476406015512988E-2</v>
      </c>
      <c r="U487" s="165">
        <f t="shared" si="58"/>
        <v>6.2568253424297797</v>
      </c>
      <c r="V487" s="165">
        <f t="shared" si="59"/>
        <v>4.0721411015981392E-4</v>
      </c>
    </row>
    <row r="488" spans="1:22" x14ac:dyDescent="0.3">
      <c r="A488" s="158">
        <v>138</v>
      </c>
      <c r="B488" s="321" t="s">
        <v>1288</v>
      </c>
      <c r="C488" s="146">
        <v>128.9</v>
      </c>
      <c r="D488" s="146"/>
      <c r="E488" s="146"/>
      <c r="F488" s="146">
        <f t="shared" si="56"/>
        <v>128.9</v>
      </c>
      <c r="G488" s="146">
        <v>3</v>
      </c>
      <c r="H488" s="146"/>
      <c r="I488" s="146"/>
      <c r="J488" s="146">
        <f t="shared" si="57"/>
        <v>3</v>
      </c>
      <c r="K488" s="690">
        <f t="shared" si="60"/>
        <v>6.2985513331933649E-4</v>
      </c>
      <c r="L488" s="734">
        <f t="shared" si="55"/>
        <v>2.6966932605500733</v>
      </c>
      <c r="M488" s="151">
        <f t="shared" si="53"/>
        <v>0.59327251732101616</v>
      </c>
      <c r="N488" s="151">
        <v>1.8396507876257353</v>
      </c>
      <c r="O488" s="808">
        <v>0.30252805887764478</v>
      </c>
      <c r="P488" s="374">
        <f t="shared" si="54"/>
        <v>4.2142316713533509E-2</v>
      </c>
      <c r="U488" s="165">
        <f t="shared" si="58"/>
        <v>13.930052263541496</v>
      </c>
      <c r="V488" s="165">
        <f t="shared" si="59"/>
        <v>1.2749233271952217E-4</v>
      </c>
    </row>
    <row r="489" spans="1:22" x14ac:dyDescent="0.3">
      <c r="A489" s="152">
        <v>139</v>
      </c>
      <c r="B489" s="321" t="s">
        <v>1289</v>
      </c>
      <c r="C489" s="146">
        <v>2048.73</v>
      </c>
      <c r="D489" s="146"/>
      <c r="E489" s="146"/>
      <c r="F489" s="146">
        <f t="shared" si="56"/>
        <v>2048.73</v>
      </c>
      <c r="G489" s="146">
        <v>48</v>
      </c>
      <c r="H489" s="146"/>
      <c r="I489" s="146"/>
      <c r="J489" s="146">
        <f t="shared" si="57"/>
        <v>48</v>
      </c>
      <c r="K489" s="690">
        <f t="shared" si="60"/>
        <v>1.0077682133109384E-2</v>
      </c>
      <c r="L489" s="734">
        <f t="shared" si="55"/>
        <v>43.147092168801173</v>
      </c>
      <c r="M489" s="151">
        <f t="shared" si="53"/>
        <v>9.4923602771362585</v>
      </c>
      <c r="N489" s="151">
        <v>29.434412602011765</v>
      </c>
      <c r="O489" s="808">
        <v>4.8404489420423165</v>
      </c>
      <c r="P489" s="374">
        <f t="shared" si="54"/>
        <v>4.2423508217281684E-2</v>
      </c>
      <c r="U489" s="165">
        <f t="shared" si="58"/>
        <v>0.87643746944228806</v>
      </c>
      <c r="V489" s="165">
        <f t="shared" si="59"/>
        <v>2.0534882546806464E-3</v>
      </c>
    </row>
    <row r="490" spans="1:22" x14ac:dyDescent="0.3">
      <c r="A490" s="158">
        <v>140</v>
      </c>
      <c r="B490" s="321" t="s">
        <v>1290</v>
      </c>
      <c r="C490" s="146">
        <v>2056.27</v>
      </c>
      <c r="D490" s="146"/>
      <c r="E490" s="146"/>
      <c r="F490" s="146">
        <f t="shared" si="56"/>
        <v>2056.27</v>
      </c>
      <c r="G490" s="146">
        <v>48</v>
      </c>
      <c r="H490" s="146"/>
      <c r="I490" s="146"/>
      <c r="J490" s="146">
        <f t="shared" si="57"/>
        <v>48</v>
      </c>
      <c r="K490" s="690">
        <f t="shared" si="60"/>
        <v>1.0077682133109384E-2</v>
      </c>
      <c r="L490" s="734">
        <f t="shared" si="55"/>
        <v>43.147092168801173</v>
      </c>
      <c r="M490" s="151">
        <f t="shared" si="53"/>
        <v>9.4923602771362585</v>
      </c>
      <c r="N490" s="151">
        <v>29.434412602011765</v>
      </c>
      <c r="O490" s="808">
        <v>4.8404489420423165</v>
      </c>
      <c r="P490" s="374">
        <f t="shared" si="54"/>
        <v>4.2267948270407835E-2</v>
      </c>
      <c r="U490" s="165">
        <f t="shared" si="58"/>
        <v>0.87322371904978391</v>
      </c>
      <c r="V490" s="165">
        <f t="shared" si="59"/>
        <v>2.0459584548779496E-3</v>
      </c>
    </row>
    <row r="491" spans="1:22" x14ac:dyDescent="0.3">
      <c r="A491" s="158">
        <v>141</v>
      </c>
      <c r="B491" s="321" t="s">
        <v>2191</v>
      </c>
      <c r="C491" s="146">
        <v>903</v>
      </c>
      <c r="D491" s="146"/>
      <c r="E491" s="146"/>
      <c r="F491" s="146">
        <f t="shared" si="56"/>
        <v>903</v>
      </c>
      <c r="G491" s="774">
        <v>34</v>
      </c>
      <c r="H491" s="774"/>
      <c r="I491" s="774"/>
      <c r="J491" s="146">
        <f t="shared" si="57"/>
        <v>34</v>
      </c>
      <c r="K491" s="690">
        <f t="shared" si="60"/>
        <v>7.1383581776191469E-3</v>
      </c>
      <c r="L491" s="734">
        <f t="shared" si="55"/>
        <v>30.562523619567497</v>
      </c>
      <c r="M491" s="151">
        <f t="shared" si="53"/>
        <v>6.7237551963048494</v>
      </c>
      <c r="N491" s="151">
        <v>20.849375593091668</v>
      </c>
      <c r="O491" s="808">
        <v>3.7029434406623736</v>
      </c>
      <c r="P491" s="374">
        <f t="shared" si="54"/>
        <v>6.8481282225499873E-2</v>
      </c>
      <c r="U491" s="165">
        <f t="shared" si="58"/>
        <v>1.8493742430278683</v>
      </c>
      <c r="V491" s="165">
        <f t="shared" si="59"/>
        <v>2.5358231482506353E-3</v>
      </c>
    </row>
    <row r="492" spans="1:22" x14ac:dyDescent="0.3">
      <c r="A492" s="266"/>
      <c r="B492" s="335" t="s">
        <v>694</v>
      </c>
      <c r="C492" s="691">
        <f t="shared" ref="C492:O492" si="61">SUM(C351:C491)</f>
        <v>203117.84000000005</v>
      </c>
      <c r="D492" s="691">
        <f t="shared" si="61"/>
        <v>668.30000000000007</v>
      </c>
      <c r="E492" s="691">
        <f t="shared" si="61"/>
        <v>2149.8700000000003</v>
      </c>
      <c r="F492" s="691">
        <f t="shared" si="61"/>
        <v>205936.00999999998</v>
      </c>
      <c r="G492" s="691">
        <f t="shared" si="61"/>
        <v>4712</v>
      </c>
      <c r="H492" s="691">
        <f t="shared" si="61"/>
        <v>6</v>
      </c>
      <c r="I492" s="691">
        <f t="shared" si="61"/>
        <v>45</v>
      </c>
      <c r="J492" s="691">
        <f t="shared" si="61"/>
        <v>4763</v>
      </c>
      <c r="K492" s="691">
        <f t="shared" si="61"/>
        <v>1.0000000000000002</v>
      </c>
      <c r="L492" s="734">
        <f t="shared" si="55"/>
        <v>4281.4500000000007</v>
      </c>
      <c r="M492" s="691">
        <f t="shared" si="61"/>
        <v>941.9190000000001</v>
      </c>
      <c r="N492" s="691">
        <f t="shared" si="61"/>
        <v>2920.7522338204576</v>
      </c>
      <c r="O492" s="691">
        <f t="shared" si="61"/>
        <v>484.34145678012902</v>
      </c>
      <c r="P492" s="374">
        <f t="shared" si="54"/>
        <v>4.1898756271914694E-2</v>
      </c>
    </row>
    <row r="493" spans="1:22" x14ac:dyDescent="0.3">
      <c r="A493" s="335" t="s">
        <v>695</v>
      </c>
      <c r="B493" s="321"/>
      <c r="C493" s="146"/>
      <c r="D493" s="146"/>
      <c r="E493" s="146"/>
      <c r="F493" s="146">
        <f t="shared" si="56"/>
        <v>0</v>
      </c>
      <c r="G493" s="146"/>
      <c r="H493" s="146"/>
      <c r="I493" s="146"/>
      <c r="J493" s="146"/>
      <c r="K493" s="146"/>
      <c r="L493" s="734">
        <f t="shared" si="55"/>
        <v>0</v>
      </c>
      <c r="M493" s="151"/>
      <c r="N493" s="151"/>
      <c r="O493" s="808"/>
      <c r="P493" s="374"/>
    </row>
    <row r="494" spans="1:22" x14ac:dyDescent="0.3">
      <c r="A494" s="152">
        <v>1</v>
      </c>
      <c r="B494" s="324" t="s">
        <v>696</v>
      </c>
      <c r="C494" s="778">
        <v>4327</v>
      </c>
      <c r="D494" s="778">
        <v>114</v>
      </c>
      <c r="E494" s="778">
        <v>272.8</v>
      </c>
      <c r="F494" s="146">
        <f t="shared" si="56"/>
        <v>4713.8</v>
      </c>
      <c r="G494" s="146">
        <v>171</v>
      </c>
      <c r="H494" s="150">
        <v>1</v>
      </c>
      <c r="I494" s="150">
        <v>1</v>
      </c>
      <c r="J494" s="146">
        <f t="shared" ref="J494:J549" si="62">G494+H494+I494</f>
        <v>173</v>
      </c>
      <c r="K494" s="702">
        <f>3/4338*J494</f>
        <v>0.11964038727524205</v>
      </c>
      <c r="L494" s="734">
        <f t="shared" si="55"/>
        <v>512.23433609958511</v>
      </c>
      <c r="M494" s="151">
        <f t="shared" si="53"/>
        <v>112.69155394190872</v>
      </c>
      <c r="N494" s="151">
        <v>153.12425391591097</v>
      </c>
      <c r="O494" s="808">
        <v>27.008499810102542</v>
      </c>
      <c r="P494" s="374">
        <f t="shared" si="54"/>
        <v>0.17078761164400427</v>
      </c>
    </row>
    <row r="495" spans="1:22" x14ac:dyDescent="0.3">
      <c r="A495" s="152">
        <v>2</v>
      </c>
      <c r="B495" s="321" t="s">
        <v>697</v>
      </c>
      <c r="C495" s="779">
        <v>4136.82</v>
      </c>
      <c r="D495" s="779"/>
      <c r="E495" s="779"/>
      <c r="F495" s="146">
        <f t="shared" si="56"/>
        <v>4136.82</v>
      </c>
      <c r="G495" s="146">
        <v>84</v>
      </c>
      <c r="H495" s="146"/>
      <c r="I495" s="146"/>
      <c r="J495" s="146">
        <f t="shared" si="62"/>
        <v>84</v>
      </c>
      <c r="K495" s="702">
        <f t="shared" ref="K495:K558" si="63">3/4338*J495</f>
        <v>5.8091286307053944E-2</v>
      </c>
      <c r="L495" s="734">
        <f t="shared" si="55"/>
        <v>248.7149377593361</v>
      </c>
      <c r="M495" s="151">
        <f t="shared" si="53"/>
        <v>54.717286307053939</v>
      </c>
      <c r="N495" s="151">
        <v>74.34934872217643</v>
      </c>
      <c r="O495" s="808">
        <v>13.113953665020887</v>
      </c>
      <c r="P495" s="374">
        <f t="shared" si="54"/>
        <v>9.4491789938548773E-2</v>
      </c>
    </row>
    <row r="496" spans="1:22" x14ac:dyDescent="0.3">
      <c r="A496" s="152">
        <v>3</v>
      </c>
      <c r="B496" s="321" t="s">
        <v>698</v>
      </c>
      <c r="C496" s="779">
        <v>7984.78</v>
      </c>
      <c r="D496" s="779"/>
      <c r="E496" s="779"/>
      <c r="F496" s="146">
        <f t="shared" si="56"/>
        <v>7984.78</v>
      </c>
      <c r="G496" s="146">
        <v>144</v>
      </c>
      <c r="H496" s="146"/>
      <c r="I496" s="146"/>
      <c r="J496" s="146">
        <f t="shared" si="62"/>
        <v>144</v>
      </c>
      <c r="K496" s="702">
        <f t="shared" si="63"/>
        <v>9.9585062240663907E-2</v>
      </c>
      <c r="L496" s="734">
        <f t="shared" si="55"/>
        <v>426.36846473029044</v>
      </c>
      <c r="M496" s="151">
        <f t="shared" ref="M496:M551" si="64">L496*0.22</f>
        <v>93.801062240663896</v>
      </c>
      <c r="N496" s="151">
        <v>127.45602638087387</v>
      </c>
      <c r="O496" s="808">
        <v>22.481063425750094</v>
      </c>
      <c r="P496" s="374">
        <f t="shared" si="54"/>
        <v>8.3922990586788662E-2</v>
      </c>
    </row>
    <row r="497" spans="1:16" x14ac:dyDescent="0.3">
      <c r="A497" s="152">
        <v>4</v>
      </c>
      <c r="B497" s="321" t="s">
        <v>701</v>
      </c>
      <c r="C497" s="779">
        <v>4206.5</v>
      </c>
      <c r="D497" s="779"/>
      <c r="E497" s="779">
        <v>254.7</v>
      </c>
      <c r="F497" s="146">
        <f t="shared" si="56"/>
        <v>4461.2</v>
      </c>
      <c r="G497" s="146">
        <v>171</v>
      </c>
      <c r="H497" s="146"/>
      <c r="I497" s="146">
        <v>1</v>
      </c>
      <c r="J497" s="146">
        <f t="shared" si="62"/>
        <v>172</v>
      </c>
      <c r="K497" s="702">
        <f t="shared" si="63"/>
        <v>0.11894882434301522</v>
      </c>
      <c r="L497" s="734">
        <f t="shared" si="55"/>
        <v>509.2734439834025</v>
      </c>
      <c r="M497" s="151">
        <f t="shared" si="64"/>
        <v>112.04015767634856</v>
      </c>
      <c r="N497" s="151">
        <v>152.23914262159937</v>
      </c>
      <c r="O497" s="808">
        <v>26.852381314090387</v>
      </c>
      <c r="P497" s="374">
        <f t="shared" si="54"/>
        <v>0.17941475961522479</v>
      </c>
    </row>
    <row r="498" spans="1:16" x14ac:dyDescent="0.3">
      <c r="A498" s="152">
        <v>5</v>
      </c>
      <c r="B498" s="321" t="s">
        <v>702</v>
      </c>
      <c r="C498" s="779">
        <v>10161.57</v>
      </c>
      <c r="D498" s="779"/>
      <c r="E498" s="779"/>
      <c r="F498" s="146">
        <f t="shared" si="56"/>
        <v>10161.57</v>
      </c>
      <c r="G498" s="146">
        <v>180</v>
      </c>
      <c r="H498" s="146"/>
      <c r="I498" s="146"/>
      <c r="J498" s="146">
        <f t="shared" si="62"/>
        <v>180</v>
      </c>
      <c r="K498" s="702">
        <f t="shared" si="63"/>
        <v>0.12448132780082988</v>
      </c>
      <c r="L498" s="734">
        <f t="shared" si="55"/>
        <v>532.96058091286307</v>
      </c>
      <c r="M498" s="151">
        <f t="shared" si="64"/>
        <v>117.25132780082987</v>
      </c>
      <c r="N498" s="151">
        <v>159.32003297609234</v>
      </c>
      <c r="O498" s="808">
        <v>28.101329282187617</v>
      </c>
      <c r="P498" s="374">
        <f t="shared" si="54"/>
        <v>8.2431481648207211E-2</v>
      </c>
    </row>
    <row r="499" spans="1:16" x14ac:dyDescent="0.3">
      <c r="A499" s="152">
        <v>6</v>
      </c>
      <c r="B499" s="321" t="s">
        <v>707</v>
      </c>
      <c r="C499" s="779">
        <v>5818.22</v>
      </c>
      <c r="D499" s="779"/>
      <c r="E499" s="779"/>
      <c r="F499" s="146">
        <f t="shared" si="56"/>
        <v>5818.22</v>
      </c>
      <c r="G499" s="146">
        <v>120</v>
      </c>
      <c r="H499" s="146"/>
      <c r="I499" s="146"/>
      <c r="J499" s="146">
        <f t="shared" si="62"/>
        <v>120</v>
      </c>
      <c r="K499" s="702">
        <f t="shared" si="63"/>
        <v>8.2987551867219927E-2</v>
      </c>
      <c r="L499" s="734">
        <f t="shared" si="55"/>
        <v>355.30705394190875</v>
      </c>
      <c r="M499" s="151">
        <f t="shared" si="64"/>
        <v>78.167551867219927</v>
      </c>
      <c r="N499" s="151">
        <v>106.2133553173949</v>
      </c>
      <c r="O499" s="808">
        <v>18.73421952145841</v>
      </c>
      <c r="P499" s="374">
        <f t="shared" si="54"/>
        <v>9.5978182442049628E-2</v>
      </c>
    </row>
    <row r="500" spans="1:16" x14ac:dyDescent="0.3">
      <c r="A500" s="152">
        <v>7</v>
      </c>
      <c r="B500" s="321" t="s">
        <v>708</v>
      </c>
      <c r="C500" s="779">
        <v>14736.69</v>
      </c>
      <c r="D500" s="779">
        <v>1007.3</v>
      </c>
      <c r="E500" s="779">
        <v>671</v>
      </c>
      <c r="F500" s="146">
        <f t="shared" si="56"/>
        <v>16414.989999999998</v>
      </c>
      <c r="G500" s="146">
        <v>256</v>
      </c>
      <c r="H500" s="146">
        <v>4</v>
      </c>
      <c r="I500" s="146">
        <v>3</v>
      </c>
      <c r="J500" s="146">
        <f t="shared" si="62"/>
        <v>263</v>
      </c>
      <c r="K500" s="702">
        <f t="shared" si="63"/>
        <v>0.181881051175657</v>
      </c>
      <c r="L500" s="734">
        <f t="shared" si="55"/>
        <v>778.7146265560167</v>
      </c>
      <c r="M500" s="151">
        <f t="shared" si="64"/>
        <v>171.31721784232369</v>
      </c>
      <c r="N500" s="151">
        <v>232.78427040395709</v>
      </c>
      <c r="O500" s="808">
        <v>41.059164451196352</v>
      </c>
      <c r="P500" s="374">
        <f t="shared" si="54"/>
        <v>7.4558393227988198E-2</v>
      </c>
    </row>
    <row r="501" spans="1:16" x14ac:dyDescent="0.3">
      <c r="A501" s="152">
        <v>8</v>
      </c>
      <c r="B501" s="321" t="s">
        <v>710</v>
      </c>
      <c r="C501" s="779">
        <v>351.06</v>
      </c>
      <c r="D501" s="779"/>
      <c r="E501" s="779"/>
      <c r="F501" s="146">
        <f t="shared" si="56"/>
        <v>351.06</v>
      </c>
      <c r="G501" s="146">
        <v>6</v>
      </c>
      <c r="H501" s="146"/>
      <c r="I501" s="146"/>
      <c r="J501" s="146">
        <f t="shared" si="62"/>
        <v>6</v>
      </c>
      <c r="K501" s="702">
        <f t="shared" si="63"/>
        <v>4.1493775933609959E-3</v>
      </c>
      <c r="L501" s="734">
        <f t="shared" si="55"/>
        <v>17.765352697095434</v>
      </c>
      <c r="M501" s="151">
        <f t="shared" si="64"/>
        <v>3.9083775933609957</v>
      </c>
      <c r="N501" s="151">
        <v>5.3106677658697441</v>
      </c>
      <c r="O501" s="808">
        <v>0.93671097607292053</v>
      </c>
      <c r="P501" s="374">
        <f t="shared" si="54"/>
        <v>7.9533723672304144E-2</v>
      </c>
    </row>
    <row r="502" spans="1:16" x14ac:dyDescent="0.3">
      <c r="A502" s="152">
        <v>9</v>
      </c>
      <c r="B502" s="321" t="s">
        <v>711</v>
      </c>
      <c r="C502" s="779">
        <v>377.1</v>
      </c>
      <c r="D502" s="779"/>
      <c r="E502" s="779"/>
      <c r="F502" s="146">
        <f t="shared" si="56"/>
        <v>377.1</v>
      </c>
      <c r="G502" s="146">
        <v>12</v>
      </c>
      <c r="H502" s="146"/>
      <c r="I502" s="146"/>
      <c r="J502" s="146">
        <f t="shared" si="62"/>
        <v>12</v>
      </c>
      <c r="K502" s="702">
        <f t="shared" si="63"/>
        <v>8.2987551867219917E-3</v>
      </c>
      <c r="L502" s="734">
        <f t="shared" si="55"/>
        <v>35.530705394190868</v>
      </c>
      <c r="M502" s="151">
        <f t="shared" si="64"/>
        <v>7.8167551867219913</v>
      </c>
      <c r="N502" s="151">
        <v>10.621335531739488</v>
      </c>
      <c r="O502" s="808">
        <v>1.8734219521458411</v>
      </c>
      <c r="P502" s="374">
        <f t="shared" si="54"/>
        <v>0.14808331494245078</v>
      </c>
    </row>
    <row r="503" spans="1:16" x14ac:dyDescent="0.3">
      <c r="A503" s="152">
        <v>10</v>
      </c>
      <c r="B503" s="321" t="s">
        <v>713</v>
      </c>
      <c r="C503" s="779">
        <v>4314.8999999999996</v>
      </c>
      <c r="D503" s="779"/>
      <c r="E503" s="779">
        <v>94.6</v>
      </c>
      <c r="F503" s="146">
        <f t="shared" si="56"/>
        <v>4409.5</v>
      </c>
      <c r="G503" s="146">
        <v>171</v>
      </c>
      <c r="H503" s="146"/>
      <c r="I503" s="146">
        <v>1</v>
      </c>
      <c r="J503" s="146">
        <f t="shared" si="62"/>
        <v>172</v>
      </c>
      <c r="K503" s="702">
        <f t="shared" si="63"/>
        <v>0.11894882434301522</v>
      </c>
      <c r="L503" s="734">
        <f t="shared" si="55"/>
        <v>509.2734439834025</v>
      </c>
      <c r="M503" s="151">
        <f t="shared" si="64"/>
        <v>112.04015767634856</v>
      </c>
      <c r="N503" s="151">
        <v>152.23914262159937</v>
      </c>
      <c r="O503" s="808">
        <v>26.852381314090387</v>
      </c>
      <c r="P503" s="374">
        <f t="shared" ref="P503:P509" si="65">(O503+N503+M503+L503)/F503</f>
        <v>0.1815183412167912</v>
      </c>
    </row>
    <row r="504" spans="1:16" x14ac:dyDescent="0.3">
      <c r="A504" s="152">
        <v>11</v>
      </c>
      <c r="B504" s="321" t="s">
        <v>714</v>
      </c>
      <c r="C504" s="779">
        <v>354.7</v>
      </c>
      <c r="D504" s="779"/>
      <c r="E504" s="779"/>
      <c r="F504" s="146">
        <f t="shared" si="56"/>
        <v>354.7</v>
      </c>
      <c r="G504" s="146">
        <v>8</v>
      </c>
      <c r="H504" s="146"/>
      <c r="I504" s="146"/>
      <c r="J504" s="146">
        <f t="shared" si="62"/>
        <v>8</v>
      </c>
      <c r="K504" s="702">
        <f t="shared" si="63"/>
        <v>5.5325034578146614E-3</v>
      </c>
      <c r="L504" s="734">
        <f t="shared" si="55"/>
        <v>23.687136929460582</v>
      </c>
      <c r="M504" s="151">
        <f t="shared" si="64"/>
        <v>5.2111701244813284</v>
      </c>
      <c r="N504" s="151">
        <v>7.0808903544929924</v>
      </c>
      <c r="O504" s="808">
        <v>1.2489479680972275</v>
      </c>
      <c r="P504" s="374">
        <f t="shared" si="65"/>
        <v>0.10495671095723746</v>
      </c>
    </row>
    <row r="505" spans="1:16" s="320" customFormat="1" x14ac:dyDescent="0.3">
      <c r="A505" s="152">
        <v>12</v>
      </c>
      <c r="B505" s="321" t="s">
        <v>715</v>
      </c>
      <c r="C505" s="779">
        <v>352.4</v>
      </c>
      <c r="D505" s="779"/>
      <c r="E505" s="779"/>
      <c r="F505" s="146">
        <f t="shared" si="56"/>
        <v>352.4</v>
      </c>
      <c r="G505" s="146">
        <v>8</v>
      </c>
      <c r="H505" s="146"/>
      <c r="I505" s="146"/>
      <c r="J505" s="146">
        <f t="shared" si="62"/>
        <v>8</v>
      </c>
      <c r="K505" s="702">
        <f t="shared" si="63"/>
        <v>5.5325034578146614E-3</v>
      </c>
      <c r="L505" s="734">
        <f t="shared" si="55"/>
        <v>23.687136929460582</v>
      </c>
      <c r="M505" s="151">
        <f t="shared" si="64"/>
        <v>5.2111701244813284</v>
      </c>
      <c r="N505" s="151">
        <v>7.0808903544929924</v>
      </c>
      <c r="O505" s="808">
        <v>1.2489479680972275</v>
      </c>
      <c r="P505" s="374">
        <f t="shared" si="65"/>
        <v>0.10564172921830911</v>
      </c>
    </row>
    <row r="506" spans="1:16" ht="20.25" customHeight="1" x14ac:dyDescent="0.3">
      <c r="A506" s="152">
        <v>13</v>
      </c>
      <c r="B506" s="321" t="s">
        <v>716</v>
      </c>
      <c r="C506" s="779">
        <v>216.7</v>
      </c>
      <c r="D506" s="779"/>
      <c r="E506" s="779"/>
      <c r="F506" s="146">
        <f t="shared" si="56"/>
        <v>216.7</v>
      </c>
      <c r="G506" s="146">
        <v>5</v>
      </c>
      <c r="H506" s="146"/>
      <c r="I506" s="146"/>
      <c r="J506" s="146">
        <f t="shared" si="62"/>
        <v>5</v>
      </c>
      <c r="K506" s="702">
        <f t="shared" si="63"/>
        <v>3.4578146611341635E-3</v>
      </c>
      <c r="L506" s="734">
        <f t="shared" si="55"/>
        <v>14.804460580912863</v>
      </c>
      <c r="M506" s="151">
        <f t="shared" si="64"/>
        <v>3.2569813278008302</v>
      </c>
      <c r="N506" s="151">
        <v>4.4255564715581208</v>
      </c>
      <c r="O506" s="808">
        <v>0.78059248006076709</v>
      </c>
      <c r="P506" s="374">
        <f t="shared" si="65"/>
        <v>0.10737236206890902</v>
      </c>
    </row>
    <row r="507" spans="1:16" x14ac:dyDescent="0.3">
      <c r="A507" s="152">
        <v>14</v>
      </c>
      <c r="B507" s="321" t="s">
        <v>717</v>
      </c>
      <c r="C507" s="779">
        <v>42.7</v>
      </c>
      <c r="D507" s="779"/>
      <c r="E507" s="779"/>
      <c r="F507" s="146">
        <f t="shared" si="56"/>
        <v>42.7</v>
      </c>
      <c r="G507" s="146">
        <v>2</v>
      </c>
      <c r="H507" s="146"/>
      <c r="I507" s="146"/>
      <c r="J507" s="146">
        <f t="shared" si="62"/>
        <v>2</v>
      </c>
      <c r="K507" s="702">
        <f t="shared" si="63"/>
        <v>1.3831258644536654E-3</v>
      </c>
      <c r="L507" s="734">
        <f t="shared" si="55"/>
        <v>5.9217842323651455</v>
      </c>
      <c r="M507" s="151">
        <f t="shared" si="64"/>
        <v>1.3027925311203321</v>
      </c>
      <c r="N507" s="151">
        <v>1.7702225886232481</v>
      </c>
      <c r="O507" s="808">
        <v>0.31223699202430688</v>
      </c>
      <c r="P507" s="374">
        <f t="shared" si="65"/>
        <v>0.21796338042466115</v>
      </c>
    </row>
    <row r="508" spans="1:16" x14ac:dyDescent="0.3">
      <c r="A508" s="152">
        <v>15</v>
      </c>
      <c r="B508" s="321" t="s">
        <v>718</v>
      </c>
      <c r="C508" s="779">
        <v>79.7</v>
      </c>
      <c r="D508" s="779"/>
      <c r="E508" s="779"/>
      <c r="F508" s="146">
        <f t="shared" si="56"/>
        <v>79.7</v>
      </c>
      <c r="G508" s="146">
        <v>3</v>
      </c>
      <c r="H508" s="146"/>
      <c r="I508" s="146"/>
      <c r="J508" s="146">
        <f t="shared" si="62"/>
        <v>3</v>
      </c>
      <c r="K508" s="702">
        <f t="shared" si="63"/>
        <v>2.0746887966804979E-3</v>
      </c>
      <c r="L508" s="734">
        <f t="shared" si="55"/>
        <v>8.8826763485477169</v>
      </c>
      <c r="M508" s="151">
        <f t="shared" si="64"/>
        <v>1.9541887966804978</v>
      </c>
      <c r="N508" s="151">
        <v>2.655333882934872</v>
      </c>
      <c r="O508" s="808">
        <v>0.46835548803646027</v>
      </c>
      <c r="P508" s="374">
        <f t="shared" si="65"/>
        <v>0.17516379568631801</v>
      </c>
    </row>
    <row r="509" spans="1:16" x14ac:dyDescent="0.3">
      <c r="A509" s="152">
        <v>16</v>
      </c>
      <c r="B509" s="321" t="s">
        <v>719</v>
      </c>
      <c r="C509" s="779">
        <v>177.23</v>
      </c>
      <c r="D509" s="779"/>
      <c r="E509" s="779"/>
      <c r="F509" s="146">
        <f t="shared" si="56"/>
        <v>177.23</v>
      </c>
      <c r="G509" s="146">
        <v>3</v>
      </c>
      <c r="H509" s="146"/>
      <c r="I509" s="146"/>
      <c r="J509" s="146">
        <f t="shared" si="62"/>
        <v>3</v>
      </c>
      <c r="K509" s="702">
        <f t="shared" si="63"/>
        <v>2.0746887966804979E-3</v>
      </c>
      <c r="L509" s="734">
        <f t="shared" si="55"/>
        <v>8.8826763485477169</v>
      </c>
      <c r="M509" s="151">
        <f t="shared" si="64"/>
        <v>1.9541887966804978</v>
      </c>
      <c r="N509" s="151">
        <v>2.655333882934872</v>
      </c>
      <c r="O509" s="808">
        <v>0.46835548803646027</v>
      </c>
      <c r="P509" s="374">
        <f t="shared" si="65"/>
        <v>7.8770831779041636E-2</v>
      </c>
    </row>
    <row r="510" spans="1:16" x14ac:dyDescent="0.3">
      <c r="A510" s="152">
        <v>17</v>
      </c>
      <c r="B510" s="321" t="s">
        <v>720</v>
      </c>
      <c r="C510" s="779">
        <v>108.36</v>
      </c>
      <c r="D510" s="779"/>
      <c r="E510" s="779"/>
      <c r="F510" s="146">
        <f t="shared" si="56"/>
        <v>108.36</v>
      </c>
      <c r="G510" s="146">
        <v>4</v>
      </c>
      <c r="H510" s="146"/>
      <c r="I510" s="146"/>
      <c r="J510" s="146">
        <f t="shared" si="62"/>
        <v>4</v>
      </c>
      <c r="K510" s="702">
        <f t="shared" si="63"/>
        <v>2.7662517289073307E-3</v>
      </c>
      <c r="L510" s="734">
        <f t="shared" si="55"/>
        <v>11.843568464730291</v>
      </c>
      <c r="M510" s="151">
        <f t="shared" si="64"/>
        <v>2.6055850622406642</v>
      </c>
      <c r="N510" s="151">
        <v>3.5404451772464962</v>
      </c>
      <c r="O510" s="808">
        <v>0.62447398404861376</v>
      </c>
      <c r="P510" s="374">
        <v>0</v>
      </c>
    </row>
    <row r="511" spans="1:16" x14ac:dyDescent="0.3">
      <c r="A511" s="152">
        <v>18</v>
      </c>
      <c r="B511" s="321" t="s">
        <v>721</v>
      </c>
      <c r="C511" s="779">
        <v>76.2</v>
      </c>
      <c r="D511" s="779"/>
      <c r="E511" s="779"/>
      <c r="F511" s="146">
        <f t="shared" si="56"/>
        <v>76.2</v>
      </c>
      <c r="G511" s="146">
        <v>2</v>
      </c>
      <c r="H511" s="146"/>
      <c r="I511" s="146"/>
      <c r="J511" s="146">
        <f t="shared" si="62"/>
        <v>2</v>
      </c>
      <c r="K511" s="702">
        <f t="shared" si="63"/>
        <v>1.3831258644536654E-3</v>
      </c>
      <c r="L511" s="734">
        <f t="shared" si="55"/>
        <v>5.9217842323651455</v>
      </c>
      <c r="M511" s="151">
        <f t="shared" si="64"/>
        <v>1.3027925311203321</v>
      </c>
      <c r="N511" s="151">
        <v>1.7702225886232481</v>
      </c>
      <c r="O511" s="808">
        <v>0.31223699202430688</v>
      </c>
      <c r="P511" s="374">
        <f t="shared" ref="P511:P572" si="66">(O511+N511+M511+L511)/F511</f>
        <v>0.12213958456867495</v>
      </c>
    </row>
    <row r="512" spans="1:16" x14ac:dyDescent="0.3">
      <c r="A512" s="152">
        <v>19</v>
      </c>
      <c r="B512" s="321" t="s">
        <v>722</v>
      </c>
      <c r="C512" s="779">
        <v>98.5</v>
      </c>
      <c r="D512" s="779"/>
      <c r="E512" s="779"/>
      <c r="F512" s="146">
        <f t="shared" si="56"/>
        <v>98.5</v>
      </c>
      <c r="G512" s="146">
        <v>2</v>
      </c>
      <c r="H512" s="146"/>
      <c r="I512" s="146"/>
      <c r="J512" s="146">
        <f t="shared" si="62"/>
        <v>2</v>
      </c>
      <c r="K512" s="702">
        <f t="shared" si="63"/>
        <v>1.3831258644536654E-3</v>
      </c>
      <c r="L512" s="734">
        <f t="shared" si="55"/>
        <v>5.9217842323651455</v>
      </c>
      <c r="M512" s="151">
        <f t="shared" si="64"/>
        <v>1.3027925311203321</v>
      </c>
      <c r="N512" s="151">
        <v>1.7702225886232481</v>
      </c>
      <c r="O512" s="808">
        <v>0.31223699202430688</v>
      </c>
      <c r="P512" s="374">
        <f t="shared" si="66"/>
        <v>9.448767862063992E-2</v>
      </c>
    </row>
    <row r="513" spans="1:17" x14ac:dyDescent="0.3">
      <c r="A513" s="152">
        <v>20</v>
      </c>
      <c r="B513" s="321" t="s">
        <v>723</v>
      </c>
      <c r="C513" s="779">
        <v>93.4</v>
      </c>
      <c r="D513" s="779"/>
      <c r="E513" s="779"/>
      <c r="F513" s="146">
        <f t="shared" si="56"/>
        <v>93.4</v>
      </c>
      <c r="G513" s="146">
        <v>2</v>
      </c>
      <c r="H513" s="146"/>
      <c r="I513" s="146"/>
      <c r="J513" s="146">
        <f t="shared" si="62"/>
        <v>2</v>
      </c>
      <c r="K513" s="702">
        <f t="shared" si="63"/>
        <v>1.3831258644536654E-3</v>
      </c>
      <c r="L513" s="734">
        <f t="shared" si="55"/>
        <v>5.9217842323651455</v>
      </c>
      <c r="M513" s="151">
        <f t="shared" si="64"/>
        <v>1.3027925311203321</v>
      </c>
      <c r="N513" s="151">
        <v>1.7702225886232481</v>
      </c>
      <c r="O513" s="808">
        <v>0.31223699202430688</v>
      </c>
      <c r="P513" s="374">
        <f t="shared" si="66"/>
        <v>9.9647070065664145E-2</v>
      </c>
    </row>
    <row r="514" spans="1:17" x14ac:dyDescent="0.3">
      <c r="A514" s="152">
        <v>21</v>
      </c>
      <c r="B514" s="321" t="s">
        <v>724</v>
      </c>
      <c r="C514" s="779">
        <v>92.7</v>
      </c>
      <c r="D514" s="779"/>
      <c r="E514" s="779"/>
      <c r="F514" s="146">
        <f t="shared" si="56"/>
        <v>92.7</v>
      </c>
      <c r="G514" s="146">
        <v>1</v>
      </c>
      <c r="H514" s="146"/>
      <c r="I514" s="146"/>
      <c r="J514" s="146">
        <f t="shared" si="62"/>
        <v>1</v>
      </c>
      <c r="K514" s="702">
        <f t="shared" si="63"/>
        <v>6.9156293222683268E-4</v>
      </c>
      <c r="L514" s="734">
        <f t="shared" si="55"/>
        <v>2.9608921161825728</v>
      </c>
      <c r="M514" s="151">
        <f t="shared" si="64"/>
        <v>0.65139626556016605</v>
      </c>
      <c r="N514" s="151">
        <v>0.88511129431162405</v>
      </c>
      <c r="O514" s="808">
        <v>0.15611849601215344</v>
      </c>
      <c r="P514" s="374">
        <f t="shared" si="66"/>
        <v>5.0199764531461875E-2</v>
      </c>
    </row>
    <row r="515" spans="1:17" x14ac:dyDescent="0.3">
      <c r="A515" s="152">
        <v>22</v>
      </c>
      <c r="B515" s="321" t="s">
        <v>725</v>
      </c>
      <c r="C515" s="146">
        <v>346.6</v>
      </c>
      <c r="D515" s="146"/>
      <c r="E515" s="146"/>
      <c r="F515" s="146">
        <f t="shared" si="56"/>
        <v>346.6</v>
      </c>
      <c r="G515" s="146">
        <v>8</v>
      </c>
      <c r="H515" s="146"/>
      <c r="I515" s="146"/>
      <c r="J515" s="146">
        <f t="shared" si="62"/>
        <v>8</v>
      </c>
      <c r="K515" s="702">
        <f t="shared" si="63"/>
        <v>5.5325034578146614E-3</v>
      </c>
      <c r="L515" s="734">
        <f t="shared" si="55"/>
        <v>23.687136929460582</v>
      </c>
      <c r="M515" s="151">
        <f t="shared" si="64"/>
        <v>5.2111701244813284</v>
      </c>
      <c r="N515" s="151">
        <v>7.0808903544929924</v>
      </c>
      <c r="O515" s="808">
        <v>1.2489479680972275</v>
      </c>
      <c r="P515" s="374">
        <f t="shared" si="66"/>
        <v>0.10740953657395304</v>
      </c>
    </row>
    <row r="516" spans="1:17" x14ac:dyDescent="0.3">
      <c r="A516" s="152">
        <v>23</v>
      </c>
      <c r="B516" s="321" t="s">
        <v>726</v>
      </c>
      <c r="C516" s="779">
        <v>293.2</v>
      </c>
      <c r="D516" s="779"/>
      <c r="E516" s="779"/>
      <c r="F516" s="146">
        <f t="shared" si="56"/>
        <v>293.2</v>
      </c>
      <c r="G516" s="146">
        <v>5</v>
      </c>
      <c r="H516" s="146"/>
      <c r="I516" s="146"/>
      <c r="J516" s="146">
        <f t="shared" si="62"/>
        <v>5</v>
      </c>
      <c r="K516" s="702">
        <f t="shared" si="63"/>
        <v>3.4578146611341635E-3</v>
      </c>
      <c r="L516" s="734">
        <f t="shared" si="55"/>
        <v>14.804460580912863</v>
      </c>
      <c r="M516" s="151">
        <f t="shared" si="64"/>
        <v>3.2569813278008302</v>
      </c>
      <c r="N516" s="151">
        <v>4.4255564715581208</v>
      </c>
      <c r="O516" s="808">
        <v>0.78059248006076709</v>
      </c>
      <c r="P516" s="374">
        <f t="shared" si="66"/>
        <v>7.9357404025690942E-2</v>
      </c>
    </row>
    <row r="517" spans="1:17" x14ac:dyDescent="0.3">
      <c r="A517" s="152">
        <v>24</v>
      </c>
      <c r="B517" s="321" t="s">
        <v>727</v>
      </c>
      <c r="C517" s="779">
        <v>4501</v>
      </c>
      <c r="D517" s="779"/>
      <c r="E517" s="779"/>
      <c r="F517" s="146">
        <f t="shared" si="56"/>
        <v>4501</v>
      </c>
      <c r="G517" s="146">
        <v>80</v>
      </c>
      <c r="H517" s="146"/>
      <c r="I517" s="146"/>
      <c r="J517" s="146">
        <f t="shared" si="62"/>
        <v>80</v>
      </c>
      <c r="K517" s="702">
        <f t="shared" si="63"/>
        <v>5.5325034578146616E-2</v>
      </c>
      <c r="L517" s="734">
        <f t="shared" si="55"/>
        <v>236.87136929460581</v>
      </c>
      <c r="M517" s="151">
        <f t="shared" si="64"/>
        <v>52.111701244813283</v>
      </c>
      <c r="N517" s="151">
        <v>70.808903544929933</v>
      </c>
      <c r="O517" s="808">
        <v>12.489479680972273</v>
      </c>
      <c r="P517" s="374">
        <f t="shared" si="66"/>
        <v>8.2710831763012957E-2</v>
      </c>
    </row>
    <row r="518" spans="1:17" x14ac:dyDescent="0.3">
      <c r="A518" s="152">
        <v>25</v>
      </c>
      <c r="B518" s="321" t="s">
        <v>728</v>
      </c>
      <c r="C518" s="779">
        <v>195.86</v>
      </c>
      <c r="D518" s="779"/>
      <c r="E518" s="779"/>
      <c r="F518" s="146">
        <f t="shared" si="56"/>
        <v>195.86</v>
      </c>
      <c r="G518" s="146">
        <v>2</v>
      </c>
      <c r="H518" s="146"/>
      <c r="I518" s="146"/>
      <c r="J518" s="146">
        <f t="shared" si="62"/>
        <v>2</v>
      </c>
      <c r="K518" s="702">
        <f t="shared" si="63"/>
        <v>1.3831258644536654E-3</v>
      </c>
      <c r="L518" s="734">
        <f t="shared" si="55"/>
        <v>5.9217842323651455</v>
      </c>
      <c r="M518" s="151">
        <f t="shared" si="64"/>
        <v>1.3027925311203321</v>
      </c>
      <c r="N518" s="151">
        <v>1.7702225886232481</v>
      </c>
      <c r="O518" s="808">
        <v>0.31223699202430688</v>
      </c>
      <c r="P518" s="374">
        <f t="shared" si="66"/>
        <v>4.7518821322031203E-2</v>
      </c>
    </row>
    <row r="519" spans="1:17" x14ac:dyDescent="0.3">
      <c r="A519" s="152">
        <v>26</v>
      </c>
      <c r="B519" s="321" t="s">
        <v>729</v>
      </c>
      <c r="C519" s="779">
        <v>148</v>
      </c>
      <c r="D519" s="779"/>
      <c r="E519" s="779"/>
      <c r="F519" s="146">
        <f t="shared" si="56"/>
        <v>148</v>
      </c>
      <c r="G519" s="146">
        <v>3</v>
      </c>
      <c r="H519" s="146"/>
      <c r="I519" s="146"/>
      <c r="J519" s="146">
        <f t="shared" si="62"/>
        <v>3</v>
      </c>
      <c r="K519" s="702">
        <f t="shared" si="63"/>
        <v>2.0746887966804979E-3</v>
      </c>
      <c r="L519" s="734">
        <f t="shared" ref="L519:L582" si="67">K519*4281.45</f>
        <v>8.8826763485477169</v>
      </c>
      <c r="M519" s="151">
        <f t="shared" si="64"/>
        <v>1.9541887966804978</v>
      </c>
      <c r="N519" s="151">
        <v>2.655333882934872</v>
      </c>
      <c r="O519" s="808">
        <v>0.46835548803646027</v>
      </c>
      <c r="P519" s="374">
        <f t="shared" si="66"/>
        <v>9.4328071055402349E-2</v>
      </c>
    </row>
    <row r="520" spans="1:17" x14ac:dyDescent="0.3">
      <c r="A520" s="152">
        <v>27</v>
      </c>
      <c r="B520" s="321" t="s">
        <v>730</v>
      </c>
      <c r="C520" s="779">
        <v>92.6</v>
      </c>
      <c r="D520" s="779"/>
      <c r="E520" s="779"/>
      <c r="F520" s="146">
        <f t="shared" si="56"/>
        <v>92.6</v>
      </c>
      <c r="G520" s="146">
        <v>2</v>
      </c>
      <c r="H520" s="146"/>
      <c r="I520" s="146"/>
      <c r="J520" s="146">
        <f t="shared" si="62"/>
        <v>2</v>
      </c>
      <c r="K520" s="702">
        <f t="shared" si="63"/>
        <v>1.3831258644536654E-3</v>
      </c>
      <c r="L520" s="734">
        <f t="shared" si="67"/>
        <v>5.9217842323651455</v>
      </c>
      <c r="M520" s="151">
        <f t="shared" si="64"/>
        <v>1.3027925311203321</v>
      </c>
      <c r="N520" s="151">
        <v>1.7702225886232481</v>
      </c>
      <c r="O520" s="808">
        <v>0.31223699202430688</v>
      </c>
      <c r="P520" s="374">
        <f t="shared" si="66"/>
        <v>0.10050795188048631</v>
      </c>
      <c r="Q520" s="165" t="s">
        <v>1029</v>
      </c>
    </row>
    <row r="521" spans="1:17" x14ac:dyDescent="0.3">
      <c r="A521" s="152">
        <v>28</v>
      </c>
      <c r="B521" s="321" t="s">
        <v>731</v>
      </c>
      <c r="C521" s="779">
        <v>78.7</v>
      </c>
      <c r="D521" s="779"/>
      <c r="E521" s="779"/>
      <c r="F521" s="146">
        <f t="shared" si="56"/>
        <v>78.7</v>
      </c>
      <c r="G521" s="146">
        <v>2</v>
      </c>
      <c r="H521" s="146"/>
      <c r="I521" s="146"/>
      <c r="J521" s="146">
        <f t="shared" si="62"/>
        <v>2</v>
      </c>
      <c r="K521" s="702">
        <f t="shared" si="63"/>
        <v>1.3831258644536654E-3</v>
      </c>
      <c r="L521" s="734">
        <f t="shared" si="67"/>
        <v>5.9217842323651455</v>
      </c>
      <c r="M521" s="151">
        <f t="shared" si="64"/>
        <v>1.3027925311203321</v>
      </c>
      <c r="N521" s="151">
        <v>1.7702225886232481</v>
      </c>
      <c r="O521" s="808">
        <v>0.31223699202430688</v>
      </c>
      <c r="P521" s="374">
        <f t="shared" si="66"/>
        <v>0.11825967400423165</v>
      </c>
      <c r="Q521" s="165" t="s">
        <v>1029</v>
      </c>
    </row>
    <row r="522" spans="1:17" x14ac:dyDescent="0.3">
      <c r="A522" s="152">
        <v>29</v>
      </c>
      <c r="B522" s="321" t="s">
        <v>732</v>
      </c>
      <c r="C522" s="779">
        <v>114</v>
      </c>
      <c r="D522" s="779"/>
      <c r="E522" s="779"/>
      <c r="F522" s="146">
        <f t="shared" si="56"/>
        <v>114</v>
      </c>
      <c r="G522" s="146">
        <v>2</v>
      </c>
      <c r="H522" s="146"/>
      <c r="I522" s="146"/>
      <c r="J522" s="146">
        <f t="shared" si="62"/>
        <v>2</v>
      </c>
      <c r="K522" s="702">
        <f t="shared" si="63"/>
        <v>1.3831258644536654E-3</v>
      </c>
      <c r="L522" s="734">
        <f t="shared" si="67"/>
        <v>5.9217842323651455</v>
      </c>
      <c r="M522" s="151">
        <f t="shared" si="64"/>
        <v>1.3027925311203321</v>
      </c>
      <c r="N522" s="151">
        <v>1.7702225886232481</v>
      </c>
      <c r="O522" s="808">
        <v>0.31223699202430688</v>
      </c>
      <c r="P522" s="374">
        <f t="shared" si="66"/>
        <v>8.1640669685377476E-2</v>
      </c>
      <c r="Q522" s="165" t="s">
        <v>1029</v>
      </c>
    </row>
    <row r="523" spans="1:17" x14ac:dyDescent="0.3">
      <c r="A523" s="152">
        <v>30</v>
      </c>
      <c r="B523" s="321" t="s">
        <v>733</v>
      </c>
      <c r="C523" s="779">
        <v>25.1</v>
      </c>
      <c r="D523" s="779"/>
      <c r="E523" s="779"/>
      <c r="F523" s="146">
        <f t="shared" si="56"/>
        <v>25.1</v>
      </c>
      <c r="G523" s="146">
        <v>1</v>
      </c>
      <c r="H523" s="146"/>
      <c r="I523" s="146"/>
      <c r="J523" s="146">
        <f t="shared" si="62"/>
        <v>1</v>
      </c>
      <c r="K523" s="702">
        <f t="shared" si="63"/>
        <v>6.9156293222683268E-4</v>
      </c>
      <c r="L523" s="734">
        <f t="shared" si="67"/>
        <v>2.9608921161825728</v>
      </c>
      <c r="M523" s="151">
        <f t="shared" si="64"/>
        <v>0.65139626556016605</v>
      </c>
      <c r="N523" s="151">
        <v>0.88511129431162405</v>
      </c>
      <c r="O523" s="808">
        <v>0.15611849601215344</v>
      </c>
      <c r="P523" s="374">
        <f t="shared" si="66"/>
        <v>0.18539913036121575</v>
      </c>
    </row>
    <row r="524" spans="1:17" x14ac:dyDescent="0.3">
      <c r="A524" s="152">
        <v>31</v>
      </c>
      <c r="B524" s="321" t="s">
        <v>734</v>
      </c>
      <c r="C524" s="779">
        <v>66.599999999999994</v>
      </c>
      <c r="D524" s="779"/>
      <c r="E524" s="779"/>
      <c r="F524" s="146">
        <f t="shared" si="56"/>
        <v>66.599999999999994</v>
      </c>
      <c r="G524" s="146">
        <v>1</v>
      </c>
      <c r="H524" s="146"/>
      <c r="I524" s="146"/>
      <c r="J524" s="146">
        <f t="shared" si="62"/>
        <v>1</v>
      </c>
      <c r="K524" s="702">
        <f t="shared" si="63"/>
        <v>6.9156293222683268E-4</v>
      </c>
      <c r="L524" s="734">
        <f t="shared" si="67"/>
        <v>2.9608921161825728</v>
      </c>
      <c r="M524" s="151">
        <f t="shared" si="64"/>
        <v>0.65139626556016605</v>
      </c>
      <c r="N524" s="151">
        <v>0.88511129431162405</v>
      </c>
      <c r="O524" s="808">
        <v>0.15611849601215344</v>
      </c>
      <c r="P524" s="374">
        <f t="shared" si="66"/>
        <v>6.9872645226223967E-2</v>
      </c>
    </row>
    <row r="525" spans="1:17" x14ac:dyDescent="0.3">
      <c r="A525" s="152">
        <v>32</v>
      </c>
      <c r="B525" s="321" t="s">
        <v>735</v>
      </c>
      <c r="C525" s="779">
        <v>156.4</v>
      </c>
      <c r="D525" s="779"/>
      <c r="E525" s="779"/>
      <c r="F525" s="146">
        <f t="shared" si="56"/>
        <v>156.4</v>
      </c>
      <c r="G525" s="146">
        <v>3</v>
      </c>
      <c r="H525" s="146"/>
      <c r="I525" s="146"/>
      <c r="J525" s="146">
        <f t="shared" si="62"/>
        <v>3</v>
      </c>
      <c r="K525" s="702">
        <f t="shared" si="63"/>
        <v>2.0746887966804979E-3</v>
      </c>
      <c r="L525" s="734">
        <f t="shared" si="67"/>
        <v>8.8826763485477169</v>
      </c>
      <c r="M525" s="151">
        <f t="shared" si="64"/>
        <v>1.9541887966804978</v>
      </c>
      <c r="N525" s="151">
        <v>2.655333882934872</v>
      </c>
      <c r="O525" s="808">
        <v>0.46835548803646027</v>
      </c>
      <c r="P525" s="374">
        <f t="shared" si="66"/>
        <v>8.9261857520457455E-2</v>
      </c>
    </row>
    <row r="526" spans="1:17" x14ac:dyDescent="0.3">
      <c r="A526" s="152">
        <v>33</v>
      </c>
      <c r="B526" s="321" t="s">
        <v>736</v>
      </c>
      <c r="C526" s="779">
        <v>59.6</v>
      </c>
      <c r="D526" s="779"/>
      <c r="E526" s="779"/>
      <c r="F526" s="146">
        <f t="shared" si="56"/>
        <v>59.6</v>
      </c>
      <c r="G526" s="146">
        <v>1</v>
      </c>
      <c r="H526" s="146"/>
      <c r="I526" s="146"/>
      <c r="J526" s="146">
        <f t="shared" si="62"/>
        <v>1</v>
      </c>
      <c r="K526" s="702">
        <f t="shared" si="63"/>
        <v>6.9156293222683268E-4</v>
      </c>
      <c r="L526" s="734">
        <f t="shared" si="67"/>
        <v>2.9608921161825728</v>
      </c>
      <c r="M526" s="151">
        <f t="shared" si="64"/>
        <v>0.65139626556016605</v>
      </c>
      <c r="N526" s="151">
        <v>0.88511129431162405</v>
      </c>
      <c r="O526" s="808">
        <v>0.15611849601215344</v>
      </c>
      <c r="P526" s="374">
        <f t="shared" si="66"/>
        <v>7.8079163960847575E-2</v>
      </c>
    </row>
    <row r="527" spans="1:17" x14ac:dyDescent="0.3">
      <c r="A527" s="152">
        <v>34</v>
      </c>
      <c r="B527" s="321" t="s">
        <v>737</v>
      </c>
      <c r="C527" s="779">
        <v>176</v>
      </c>
      <c r="D527" s="779"/>
      <c r="E527" s="779"/>
      <c r="F527" s="146">
        <f t="shared" si="56"/>
        <v>176</v>
      </c>
      <c r="G527" s="146">
        <v>5</v>
      </c>
      <c r="H527" s="146"/>
      <c r="I527" s="146"/>
      <c r="J527" s="146">
        <f t="shared" si="62"/>
        <v>5</v>
      </c>
      <c r="K527" s="702">
        <f t="shared" si="63"/>
        <v>3.4578146611341635E-3</v>
      </c>
      <c r="L527" s="734">
        <f t="shared" si="67"/>
        <v>14.804460580912863</v>
      </c>
      <c r="M527" s="151">
        <f t="shared" si="64"/>
        <v>3.2569813278008302</v>
      </c>
      <c r="N527" s="151">
        <v>4.4255564715581208</v>
      </c>
      <c r="O527" s="808">
        <v>0.78059248006076709</v>
      </c>
      <c r="P527" s="374">
        <f t="shared" si="66"/>
        <v>0.13220222079734423</v>
      </c>
    </row>
    <row r="528" spans="1:17" x14ac:dyDescent="0.3">
      <c r="A528" s="152">
        <v>35</v>
      </c>
      <c r="B528" s="321" t="s">
        <v>738</v>
      </c>
      <c r="C528" s="779">
        <v>149</v>
      </c>
      <c r="D528" s="779"/>
      <c r="E528" s="779"/>
      <c r="F528" s="146">
        <f t="shared" si="56"/>
        <v>149</v>
      </c>
      <c r="G528" s="146">
        <v>3</v>
      </c>
      <c r="H528" s="146"/>
      <c r="I528" s="146"/>
      <c r="J528" s="146">
        <f t="shared" si="62"/>
        <v>3</v>
      </c>
      <c r="K528" s="702">
        <f t="shared" si="63"/>
        <v>2.0746887966804979E-3</v>
      </c>
      <c r="L528" s="734">
        <f t="shared" si="67"/>
        <v>8.8826763485477169</v>
      </c>
      <c r="M528" s="151">
        <f t="shared" si="64"/>
        <v>1.9541887966804978</v>
      </c>
      <c r="N528" s="151">
        <v>2.655333882934872</v>
      </c>
      <c r="O528" s="808">
        <v>0.46835548803646027</v>
      </c>
      <c r="P528" s="374">
        <f t="shared" si="66"/>
        <v>9.3694996753017096E-2</v>
      </c>
    </row>
    <row r="529" spans="1:17" x14ac:dyDescent="0.3">
      <c r="A529" s="152">
        <v>36</v>
      </c>
      <c r="B529" s="321" t="s">
        <v>739</v>
      </c>
      <c r="C529" s="779">
        <v>224.8</v>
      </c>
      <c r="D529" s="779"/>
      <c r="E529" s="779"/>
      <c r="F529" s="146">
        <f t="shared" si="56"/>
        <v>224.8</v>
      </c>
      <c r="G529" s="146">
        <v>5</v>
      </c>
      <c r="H529" s="146"/>
      <c r="I529" s="146"/>
      <c r="J529" s="146">
        <f t="shared" si="62"/>
        <v>5</v>
      </c>
      <c r="K529" s="702">
        <f t="shared" si="63"/>
        <v>3.4578146611341635E-3</v>
      </c>
      <c r="L529" s="734">
        <f t="shared" si="67"/>
        <v>14.804460580912863</v>
      </c>
      <c r="M529" s="151">
        <f t="shared" si="64"/>
        <v>3.2569813278008302</v>
      </c>
      <c r="N529" s="151">
        <v>4.4255564715581208</v>
      </c>
      <c r="O529" s="808">
        <v>0.78059248006076709</v>
      </c>
      <c r="P529" s="374">
        <f t="shared" si="66"/>
        <v>0.10350351806197768</v>
      </c>
    </row>
    <row r="530" spans="1:17" x14ac:dyDescent="0.3">
      <c r="A530" s="152">
        <v>37</v>
      </c>
      <c r="B530" s="321" t="s">
        <v>740</v>
      </c>
      <c r="C530" s="779">
        <v>243.4</v>
      </c>
      <c r="D530" s="779"/>
      <c r="E530" s="779"/>
      <c r="F530" s="146">
        <f t="shared" si="56"/>
        <v>243.4</v>
      </c>
      <c r="G530" s="146">
        <v>6</v>
      </c>
      <c r="H530" s="146"/>
      <c r="I530" s="146"/>
      <c r="J530" s="146">
        <f t="shared" si="62"/>
        <v>6</v>
      </c>
      <c r="K530" s="702">
        <f t="shared" si="63"/>
        <v>4.1493775933609959E-3</v>
      </c>
      <c r="L530" s="734">
        <f t="shared" si="67"/>
        <v>17.765352697095434</v>
      </c>
      <c r="M530" s="151">
        <f t="shared" si="64"/>
        <v>3.9083775933609957</v>
      </c>
      <c r="N530" s="151">
        <v>5.3106677658697441</v>
      </c>
      <c r="O530" s="808">
        <v>0.93671097607292053</v>
      </c>
      <c r="P530" s="374">
        <f t="shared" si="66"/>
        <v>0.1147128555151976</v>
      </c>
    </row>
    <row r="531" spans="1:17" x14ac:dyDescent="0.3">
      <c r="A531" s="152">
        <v>38</v>
      </c>
      <c r="B531" s="321" t="s">
        <v>741</v>
      </c>
      <c r="C531" s="779">
        <v>169.9</v>
      </c>
      <c r="D531" s="779"/>
      <c r="E531" s="779"/>
      <c r="F531" s="146">
        <f t="shared" ref="F531:F591" si="68">C531+D531+E531</f>
        <v>169.9</v>
      </c>
      <c r="G531" s="146">
        <v>4</v>
      </c>
      <c r="H531" s="146"/>
      <c r="I531" s="146"/>
      <c r="J531" s="146">
        <f t="shared" si="62"/>
        <v>4</v>
      </c>
      <c r="K531" s="702">
        <f t="shared" si="63"/>
        <v>2.7662517289073307E-3</v>
      </c>
      <c r="L531" s="734">
        <f t="shared" si="67"/>
        <v>11.843568464730291</v>
      </c>
      <c r="M531" s="151">
        <f t="shared" si="64"/>
        <v>2.6055850622406642</v>
      </c>
      <c r="N531" s="151">
        <v>3.5404451772464962</v>
      </c>
      <c r="O531" s="808">
        <v>0.62447398404861376</v>
      </c>
      <c r="P531" s="374">
        <f t="shared" si="66"/>
        <v>0.10955899169079496</v>
      </c>
      <c r="Q531" s="165" t="s">
        <v>1029</v>
      </c>
    </row>
    <row r="532" spans="1:17" x14ac:dyDescent="0.3">
      <c r="A532" s="152">
        <v>39</v>
      </c>
      <c r="B532" s="321" t="s">
        <v>742</v>
      </c>
      <c r="C532" s="779">
        <v>377.1</v>
      </c>
      <c r="D532" s="779"/>
      <c r="E532" s="779"/>
      <c r="F532" s="146">
        <f t="shared" si="68"/>
        <v>377.1</v>
      </c>
      <c r="G532" s="146">
        <v>8</v>
      </c>
      <c r="H532" s="146"/>
      <c r="I532" s="146"/>
      <c r="J532" s="146">
        <f t="shared" si="62"/>
        <v>8</v>
      </c>
      <c r="K532" s="702">
        <f t="shared" si="63"/>
        <v>5.5325034578146614E-3</v>
      </c>
      <c r="L532" s="734">
        <f t="shared" si="67"/>
        <v>23.687136929460582</v>
      </c>
      <c r="M532" s="151">
        <f t="shared" si="64"/>
        <v>5.2111701244813284</v>
      </c>
      <c r="N532" s="151">
        <v>7.0808903544929924</v>
      </c>
      <c r="O532" s="808">
        <v>1.2489479680972275</v>
      </c>
      <c r="P532" s="374">
        <f t="shared" si="66"/>
        <v>9.8722209961633847E-2</v>
      </c>
    </row>
    <row r="533" spans="1:17" x14ac:dyDescent="0.3">
      <c r="A533" s="152">
        <v>40</v>
      </c>
      <c r="B533" s="321" t="s">
        <v>743</v>
      </c>
      <c r="C533" s="779">
        <v>87.1</v>
      </c>
      <c r="D533" s="779"/>
      <c r="E533" s="779"/>
      <c r="F533" s="146">
        <f t="shared" si="68"/>
        <v>87.1</v>
      </c>
      <c r="G533" s="146">
        <v>2</v>
      </c>
      <c r="H533" s="146"/>
      <c r="I533" s="146"/>
      <c r="J533" s="146">
        <f t="shared" si="62"/>
        <v>2</v>
      </c>
      <c r="K533" s="702">
        <f t="shared" si="63"/>
        <v>1.3831258644536654E-3</v>
      </c>
      <c r="L533" s="734">
        <f t="shared" si="67"/>
        <v>5.9217842323651455</v>
      </c>
      <c r="M533" s="151">
        <f t="shared" si="64"/>
        <v>1.3027925311203321</v>
      </c>
      <c r="N533" s="151">
        <v>1.7702225886232481</v>
      </c>
      <c r="O533" s="808">
        <v>0.31223699202430688</v>
      </c>
      <c r="P533" s="374">
        <f t="shared" si="66"/>
        <v>0.10685460785456984</v>
      </c>
    </row>
    <row r="534" spans="1:17" x14ac:dyDescent="0.3">
      <c r="A534" s="152">
        <v>41</v>
      </c>
      <c r="B534" s="321" t="s">
        <v>744</v>
      </c>
      <c r="C534" s="779">
        <v>348.2</v>
      </c>
      <c r="D534" s="779"/>
      <c r="E534" s="779"/>
      <c r="F534" s="146">
        <f t="shared" si="68"/>
        <v>348.2</v>
      </c>
      <c r="G534" s="146">
        <v>8</v>
      </c>
      <c r="H534" s="146"/>
      <c r="I534" s="146"/>
      <c r="J534" s="146">
        <f t="shared" si="62"/>
        <v>8</v>
      </c>
      <c r="K534" s="702">
        <f t="shared" si="63"/>
        <v>5.5325034578146614E-3</v>
      </c>
      <c r="L534" s="734">
        <f t="shared" si="67"/>
        <v>23.687136929460582</v>
      </c>
      <c r="M534" s="151">
        <f t="shared" si="64"/>
        <v>5.2111701244813284</v>
      </c>
      <c r="N534" s="151">
        <v>7.0808903544929924</v>
      </c>
      <c r="O534" s="808">
        <v>1.2489479680972275</v>
      </c>
      <c r="P534" s="374">
        <f t="shared" si="66"/>
        <v>0.10691598327550869</v>
      </c>
    </row>
    <row r="535" spans="1:17" x14ac:dyDescent="0.3">
      <c r="A535" s="152">
        <v>42</v>
      </c>
      <c r="B535" s="321" t="s">
        <v>745</v>
      </c>
      <c r="C535" s="779">
        <v>227.7</v>
      </c>
      <c r="D535" s="779"/>
      <c r="E535" s="779"/>
      <c r="F535" s="146">
        <f t="shared" si="68"/>
        <v>227.7</v>
      </c>
      <c r="G535" s="146">
        <v>7</v>
      </c>
      <c r="H535" s="146"/>
      <c r="I535" s="146"/>
      <c r="J535" s="146">
        <f t="shared" si="62"/>
        <v>7</v>
      </c>
      <c r="K535" s="702">
        <f t="shared" si="63"/>
        <v>4.8409405255878286E-3</v>
      </c>
      <c r="L535" s="734">
        <f t="shared" si="67"/>
        <v>20.726244813278008</v>
      </c>
      <c r="M535" s="151">
        <f t="shared" si="64"/>
        <v>4.5597738589211616</v>
      </c>
      <c r="N535" s="151">
        <v>6.1957790601813683</v>
      </c>
      <c r="O535" s="808">
        <v>1.092829472085074</v>
      </c>
      <c r="P535" s="374">
        <f t="shared" si="66"/>
        <v>0.14305940801258504</v>
      </c>
    </row>
    <row r="536" spans="1:17" x14ac:dyDescent="0.3">
      <c r="A536" s="152">
        <v>43</v>
      </c>
      <c r="B536" s="321" t="s">
        <v>746</v>
      </c>
      <c r="C536" s="779">
        <v>409.2</v>
      </c>
      <c r="D536" s="779"/>
      <c r="E536" s="779"/>
      <c r="F536" s="146">
        <f t="shared" si="68"/>
        <v>409.2</v>
      </c>
      <c r="G536" s="146">
        <v>8</v>
      </c>
      <c r="H536" s="146"/>
      <c r="I536" s="146"/>
      <c r="J536" s="146">
        <f t="shared" si="62"/>
        <v>8</v>
      </c>
      <c r="K536" s="702">
        <f t="shared" si="63"/>
        <v>5.5325034578146614E-3</v>
      </c>
      <c r="L536" s="734">
        <f t="shared" si="67"/>
        <v>23.687136929460582</v>
      </c>
      <c r="M536" s="151">
        <f t="shared" si="64"/>
        <v>5.2111701244813284</v>
      </c>
      <c r="N536" s="151">
        <v>7.0808903544929924</v>
      </c>
      <c r="O536" s="808">
        <v>1.2489479680972275</v>
      </c>
      <c r="P536" s="374">
        <f t="shared" si="66"/>
        <v>9.0977872376666977E-2</v>
      </c>
    </row>
    <row r="537" spans="1:17" x14ac:dyDescent="0.3">
      <c r="A537" s="152">
        <v>44</v>
      </c>
      <c r="B537" s="321" t="s">
        <v>747</v>
      </c>
      <c r="C537" s="779">
        <v>177.6</v>
      </c>
      <c r="D537" s="779"/>
      <c r="E537" s="779"/>
      <c r="F537" s="146">
        <f t="shared" si="68"/>
        <v>177.6</v>
      </c>
      <c r="G537" s="146">
        <v>4</v>
      </c>
      <c r="H537" s="146"/>
      <c r="I537" s="146"/>
      <c r="J537" s="146">
        <f t="shared" si="62"/>
        <v>4</v>
      </c>
      <c r="K537" s="702">
        <f t="shared" si="63"/>
        <v>2.7662517289073307E-3</v>
      </c>
      <c r="L537" s="734">
        <f t="shared" si="67"/>
        <v>11.843568464730291</v>
      </c>
      <c r="M537" s="151">
        <f t="shared" si="64"/>
        <v>2.6055850622406642</v>
      </c>
      <c r="N537" s="151">
        <v>3.5404451772464962</v>
      </c>
      <c r="O537" s="808">
        <v>0.62447398404861376</v>
      </c>
      <c r="P537" s="374">
        <f t="shared" si="66"/>
        <v>0.10480896783933594</v>
      </c>
    </row>
    <row r="538" spans="1:17" x14ac:dyDescent="0.3">
      <c r="A538" s="152">
        <v>45</v>
      </c>
      <c r="B538" s="321" t="s">
        <v>748</v>
      </c>
      <c r="C538" s="779">
        <v>383.9</v>
      </c>
      <c r="D538" s="779"/>
      <c r="E538" s="779"/>
      <c r="F538" s="146">
        <f t="shared" si="68"/>
        <v>383.9</v>
      </c>
      <c r="G538" s="146">
        <v>8</v>
      </c>
      <c r="H538" s="146"/>
      <c r="I538" s="146"/>
      <c r="J538" s="146">
        <f t="shared" si="62"/>
        <v>8</v>
      </c>
      <c r="K538" s="702">
        <f t="shared" si="63"/>
        <v>5.5325034578146614E-3</v>
      </c>
      <c r="L538" s="734">
        <f t="shared" si="67"/>
        <v>23.687136929460582</v>
      </c>
      <c r="M538" s="151">
        <f t="shared" si="64"/>
        <v>5.2111701244813284</v>
      </c>
      <c r="N538" s="151">
        <v>7.0808903544929924</v>
      </c>
      <c r="O538" s="808">
        <v>1.2489479680972275</v>
      </c>
      <c r="P538" s="374">
        <f t="shared" si="66"/>
        <v>9.69735487797138E-2</v>
      </c>
    </row>
    <row r="539" spans="1:17" x14ac:dyDescent="0.3">
      <c r="A539" s="152">
        <v>46</v>
      </c>
      <c r="B539" s="321" t="s">
        <v>749</v>
      </c>
      <c r="C539" s="779">
        <v>123.2</v>
      </c>
      <c r="D539" s="779"/>
      <c r="E539" s="779"/>
      <c r="F539" s="146">
        <f t="shared" si="68"/>
        <v>123.2</v>
      </c>
      <c r="G539" s="146">
        <v>4</v>
      </c>
      <c r="H539" s="146"/>
      <c r="I539" s="146"/>
      <c r="J539" s="146">
        <f t="shared" si="62"/>
        <v>4</v>
      </c>
      <c r="K539" s="702">
        <f t="shared" si="63"/>
        <v>2.7662517289073307E-3</v>
      </c>
      <c r="L539" s="734">
        <f t="shared" si="67"/>
        <v>11.843568464730291</v>
      </c>
      <c r="M539" s="151">
        <f t="shared" si="64"/>
        <v>2.6055850622406642</v>
      </c>
      <c r="N539" s="151">
        <v>3.5404451772464962</v>
      </c>
      <c r="O539" s="808">
        <v>0.62447398404861376</v>
      </c>
      <c r="P539" s="374">
        <f t="shared" si="66"/>
        <v>0.15108825233982193</v>
      </c>
    </row>
    <row r="540" spans="1:17" x14ac:dyDescent="0.3">
      <c r="A540" s="152">
        <v>47</v>
      </c>
      <c r="B540" s="321" t="s">
        <v>750</v>
      </c>
      <c r="C540" s="779">
        <v>423.7</v>
      </c>
      <c r="D540" s="779"/>
      <c r="E540" s="779"/>
      <c r="F540" s="146">
        <f t="shared" si="68"/>
        <v>423.7</v>
      </c>
      <c r="G540" s="146">
        <v>8</v>
      </c>
      <c r="H540" s="146"/>
      <c r="I540" s="146"/>
      <c r="J540" s="146">
        <f t="shared" si="62"/>
        <v>8</v>
      </c>
      <c r="K540" s="702">
        <f t="shared" si="63"/>
        <v>5.5325034578146614E-3</v>
      </c>
      <c r="L540" s="734">
        <f t="shared" si="67"/>
        <v>23.687136929460582</v>
      </c>
      <c r="M540" s="151">
        <f t="shared" si="64"/>
        <v>5.2111701244813284</v>
      </c>
      <c r="N540" s="151">
        <v>7.0808903544929924</v>
      </c>
      <c r="O540" s="808">
        <v>1.2489479680972275</v>
      </c>
      <c r="P540" s="374">
        <f t="shared" si="66"/>
        <v>8.7864397867670821E-2</v>
      </c>
    </row>
    <row r="541" spans="1:17" x14ac:dyDescent="0.3">
      <c r="A541" s="152">
        <v>48</v>
      </c>
      <c r="B541" s="321" t="s">
        <v>751</v>
      </c>
      <c r="C541" s="779">
        <v>138.80000000000001</v>
      </c>
      <c r="D541" s="779"/>
      <c r="E541" s="779"/>
      <c r="F541" s="146">
        <f t="shared" si="68"/>
        <v>138.80000000000001</v>
      </c>
      <c r="G541" s="146">
        <v>5</v>
      </c>
      <c r="H541" s="146"/>
      <c r="I541" s="146"/>
      <c r="J541" s="146">
        <f t="shared" si="62"/>
        <v>5</v>
      </c>
      <c r="K541" s="702">
        <f t="shared" si="63"/>
        <v>3.4578146611341635E-3</v>
      </c>
      <c r="L541" s="734">
        <f t="shared" si="67"/>
        <v>14.804460580912863</v>
      </c>
      <c r="M541" s="151">
        <f t="shared" si="64"/>
        <v>3.2569813278008302</v>
      </c>
      <c r="N541" s="151">
        <v>4.4255564715581208</v>
      </c>
      <c r="O541" s="808">
        <v>0.78059248006076709</v>
      </c>
      <c r="P541" s="374">
        <f t="shared" si="66"/>
        <v>0.16763393991594078</v>
      </c>
    </row>
    <row r="542" spans="1:17" x14ac:dyDescent="0.3">
      <c r="A542" s="152">
        <v>49</v>
      </c>
      <c r="B542" s="321" t="s">
        <v>753</v>
      </c>
      <c r="C542" s="779">
        <v>353.3</v>
      </c>
      <c r="D542" s="779"/>
      <c r="E542" s="779"/>
      <c r="F542" s="146">
        <f t="shared" si="68"/>
        <v>353.3</v>
      </c>
      <c r="G542" s="146">
        <v>8</v>
      </c>
      <c r="H542" s="146"/>
      <c r="I542" s="146"/>
      <c r="J542" s="146">
        <f t="shared" si="62"/>
        <v>8</v>
      </c>
      <c r="K542" s="702">
        <f t="shared" si="63"/>
        <v>5.5325034578146614E-3</v>
      </c>
      <c r="L542" s="734">
        <f t="shared" si="67"/>
        <v>23.687136929460582</v>
      </c>
      <c r="M542" s="151">
        <f t="shared" si="64"/>
        <v>5.2111701244813284</v>
      </c>
      <c r="N542" s="151">
        <v>7.0808903544929924</v>
      </c>
      <c r="O542" s="808">
        <v>1.2489479680972275</v>
      </c>
      <c r="P542" s="374">
        <f t="shared" si="66"/>
        <v>0.10537261640682741</v>
      </c>
    </row>
    <row r="543" spans="1:17" x14ac:dyDescent="0.3">
      <c r="A543" s="152">
        <v>50</v>
      </c>
      <c r="B543" s="321" t="s">
        <v>754</v>
      </c>
      <c r="C543" s="779">
        <v>354.5</v>
      </c>
      <c r="D543" s="779"/>
      <c r="E543" s="779"/>
      <c r="F543" s="146">
        <f t="shared" si="68"/>
        <v>354.5</v>
      </c>
      <c r="G543" s="146">
        <v>8</v>
      </c>
      <c r="H543" s="146"/>
      <c r="I543" s="146"/>
      <c r="J543" s="146">
        <f t="shared" si="62"/>
        <v>8</v>
      </c>
      <c r="K543" s="702">
        <f t="shared" si="63"/>
        <v>5.5325034578146614E-3</v>
      </c>
      <c r="L543" s="734">
        <f t="shared" si="67"/>
        <v>23.687136929460582</v>
      </c>
      <c r="M543" s="151">
        <f t="shared" si="64"/>
        <v>5.2111701244813284</v>
      </c>
      <c r="N543" s="151">
        <v>7.0808903544929924</v>
      </c>
      <c r="O543" s="808">
        <v>1.2489479680972275</v>
      </c>
      <c r="P543" s="374">
        <f t="shared" si="66"/>
        <v>0.10501592489853914</v>
      </c>
    </row>
    <row r="544" spans="1:17" x14ac:dyDescent="0.3">
      <c r="A544" s="152">
        <v>51</v>
      </c>
      <c r="B544" s="321" t="s">
        <v>756</v>
      </c>
      <c r="C544" s="779">
        <v>348.3</v>
      </c>
      <c r="D544" s="779"/>
      <c r="E544" s="779"/>
      <c r="F544" s="146">
        <f t="shared" si="68"/>
        <v>348.3</v>
      </c>
      <c r="G544" s="146">
        <v>8</v>
      </c>
      <c r="H544" s="146"/>
      <c r="I544" s="146"/>
      <c r="J544" s="146">
        <f t="shared" si="62"/>
        <v>8</v>
      </c>
      <c r="K544" s="702">
        <f t="shared" si="63"/>
        <v>5.5325034578146614E-3</v>
      </c>
      <c r="L544" s="734">
        <f t="shared" si="67"/>
        <v>23.687136929460582</v>
      </c>
      <c r="M544" s="151">
        <f t="shared" si="64"/>
        <v>5.2111701244813284</v>
      </c>
      <c r="N544" s="151">
        <v>7.0808903544929924</v>
      </c>
      <c r="O544" s="808">
        <v>1.2489479680972275</v>
      </c>
      <c r="P544" s="374">
        <f t="shared" si="66"/>
        <v>0.10688528675432708</v>
      </c>
    </row>
    <row r="545" spans="1:16" x14ac:dyDescent="0.3">
      <c r="A545" s="152">
        <v>52</v>
      </c>
      <c r="B545" s="321" t="s">
        <v>757</v>
      </c>
      <c r="C545" s="779">
        <v>73.400000000000006</v>
      </c>
      <c r="D545" s="779"/>
      <c r="E545" s="779"/>
      <c r="F545" s="146">
        <f t="shared" si="68"/>
        <v>73.400000000000006</v>
      </c>
      <c r="G545" s="146">
        <v>2</v>
      </c>
      <c r="H545" s="146"/>
      <c r="I545" s="146"/>
      <c r="J545" s="146">
        <f t="shared" si="62"/>
        <v>2</v>
      </c>
      <c r="K545" s="702">
        <f t="shared" si="63"/>
        <v>1.3831258644536654E-3</v>
      </c>
      <c r="L545" s="734">
        <f t="shared" si="67"/>
        <v>5.9217842323651455</v>
      </c>
      <c r="M545" s="151">
        <f t="shared" si="64"/>
        <v>1.3027925311203321</v>
      </c>
      <c r="N545" s="151">
        <v>1.7702225886232481</v>
      </c>
      <c r="O545" s="808">
        <v>0.31223699202430688</v>
      </c>
      <c r="P545" s="374">
        <f t="shared" si="66"/>
        <v>0.12679886027429196</v>
      </c>
    </row>
    <row r="546" spans="1:16" x14ac:dyDescent="0.3">
      <c r="A546" s="152">
        <v>53</v>
      </c>
      <c r="B546" s="321" t="s">
        <v>758</v>
      </c>
      <c r="C546" s="779">
        <v>117.2</v>
      </c>
      <c r="D546" s="779"/>
      <c r="E546" s="779"/>
      <c r="F546" s="146">
        <f t="shared" si="68"/>
        <v>117.2</v>
      </c>
      <c r="G546" s="146">
        <v>2</v>
      </c>
      <c r="H546" s="146"/>
      <c r="I546" s="146"/>
      <c r="J546" s="146">
        <f t="shared" si="62"/>
        <v>2</v>
      </c>
      <c r="K546" s="702">
        <f t="shared" si="63"/>
        <v>1.3831258644536654E-3</v>
      </c>
      <c r="L546" s="734">
        <f t="shared" si="67"/>
        <v>5.9217842323651455</v>
      </c>
      <c r="M546" s="151">
        <f t="shared" si="64"/>
        <v>1.3027925311203321</v>
      </c>
      <c r="N546" s="151">
        <v>1.7702225886232481</v>
      </c>
      <c r="O546" s="808">
        <v>0.31223699202430688</v>
      </c>
      <c r="P546" s="374">
        <f t="shared" si="66"/>
        <v>7.9411572902158972E-2</v>
      </c>
    </row>
    <row r="547" spans="1:16" x14ac:dyDescent="0.3">
      <c r="A547" s="152">
        <v>54</v>
      </c>
      <c r="B547" s="321" t="s">
        <v>759</v>
      </c>
      <c r="C547" s="779">
        <v>200.1</v>
      </c>
      <c r="D547" s="779"/>
      <c r="E547" s="779"/>
      <c r="F547" s="146">
        <f t="shared" si="68"/>
        <v>200.1</v>
      </c>
      <c r="G547" s="146">
        <v>6</v>
      </c>
      <c r="H547" s="146"/>
      <c r="I547" s="146"/>
      <c r="J547" s="146">
        <f t="shared" si="62"/>
        <v>6</v>
      </c>
      <c r="K547" s="702">
        <f t="shared" si="63"/>
        <v>4.1493775933609959E-3</v>
      </c>
      <c r="L547" s="734">
        <f t="shared" si="67"/>
        <v>17.765352697095434</v>
      </c>
      <c r="M547" s="151">
        <f t="shared" si="64"/>
        <v>3.9083775933609957</v>
      </c>
      <c r="N547" s="151">
        <v>5.3106677658697441</v>
      </c>
      <c r="O547" s="808">
        <v>0.93671097607292053</v>
      </c>
      <c r="P547" s="374">
        <f t="shared" si="66"/>
        <v>0.13953577727335881</v>
      </c>
    </row>
    <row r="548" spans="1:16" x14ac:dyDescent="0.3">
      <c r="A548" s="152">
        <v>55</v>
      </c>
      <c r="B548" s="321" t="s">
        <v>760</v>
      </c>
      <c r="C548" s="779">
        <v>79.099999999999994</v>
      </c>
      <c r="D548" s="779"/>
      <c r="E548" s="779"/>
      <c r="F548" s="146">
        <f t="shared" si="68"/>
        <v>79.099999999999994</v>
      </c>
      <c r="G548" s="146">
        <v>2</v>
      </c>
      <c r="H548" s="146"/>
      <c r="I548" s="146"/>
      <c r="J548" s="146">
        <f t="shared" si="62"/>
        <v>2</v>
      </c>
      <c r="K548" s="702">
        <f t="shared" si="63"/>
        <v>1.3831258644536654E-3</v>
      </c>
      <c r="L548" s="734">
        <f t="shared" si="67"/>
        <v>5.9217842323651455</v>
      </c>
      <c r="M548" s="151">
        <f t="shared" si="64"/>
        <v>1.3027925311203321</v>
      </c>
      <c r="N548" s="151">
        <v>1.7702225886232481</v>
      </c>
      <c r="O548" s="808">
        <v>0.31223699202430688</v>
      </c>
      <c r="P548" s="374">
        <f t="shared" si="66"/>
        <v>0.11766164783986134</v>
      </c>
    </row>
    <row r="549" spans="1:16" x14ac:dyDescent="0.3">
      <c r="A549" s="152">
        <v>56</v>
      </c>
      <c r="B549" s="321" t="s">
        <v>761</v>
      </c>
      <c r="C549" s="779">
        <v>2958.8</v>
      </c>
      <c r="D549" s="779">
        <v>298.39999999999998</v>
      </c>
      <c r="E549" s="779"/>
      <c r="F549" s="146">
        <f t="shared" si="68"/>
        <v>3257.2000000000003</v>
      </c>
      <c r="G549" s="146">
        <v>44</v>
      </c>
      <c r="H549" s="146">
        <v>2</v>
      </c>
      <c r="I549" s="146"/>
      <c r="J549" s="146">
        <f t="shared" si="62"/>
        <v>46</v>
      </c>
      <c r="K549" s="702">
        <f t="shared" si="63"/>
        <v>3.1811894882434306E-2</v>
      </c>
      <c r="L549" s="734">
        <f t="shared" si="67"/>
        <v>136.20103734439834</v>
      </c>
      <c r="M549" s="151">
        <f t="shared" si="64"/>
        <v>29.964228215767637</v>
      </c>
      <c r="N549" s="151">
        <v>40.715119538334704</v>
      </c>
      <c r="O549" s="808">
        <v>7.1814508165590567</v>
      </c>
      <c r="P549" s="374">
        <f t="shared" si="66"/>
        <v>6.5719586121533752E-2</v>
      </c>
    </row>
    <row r="550" spans="1:16" x14ac:dyDescent="0.3">
      <c r="A550" s="152">
        <v>57</v>
      </c>
      <c r="B550" s="321" t="s">
        <v>762</v>
      </c>
      <c r="C550" s="779">
        <v>4789.17</v>
      </c>
      <c r="D550" s="779"/>
      <c r="E550" s="779"/>
      <c r="F550" s="146">
        <f t="shared" si="68"/>
        <v>4789.17</v>
      </c>
      <c r="G550" s="146">
        <v>80</v>
      </c>
      <c r="H550" s="146"/>
      <c r="I550" s="146"/>
      <c r="J550" s="146">
        <f t="shared" ref="J550:J610" si="69">G550+H550+I550</f>
        <v>80</v>
      </c>
      <c r="K550" s="702">
        <f t="shared" si="63"/>
        <v>5.5325034578146616E-2</v>
      </c>
      <c r="L550" s="734">
        <f t="shared" si="67"/>
        <v>236.87136929460581</v>
      </c>
      <c r="M550" s="151">
        <f t="shared" si="64"/>
        <v>52.111701244813283</v>
      </c>
      <c r="N550" s="151">
        <v>70.808903544929933</v>
      </c>
      <c r="O550" s="808">
        <v>12.489479680972273</v>
      </c>
      <c r="P550" s="374">
        <f t="shared" si="66"/>
        <v>7.7734023591837689E-2</v>
      </c>
    </row>
    <row r="551" spans="1:16" x14ac:dyDescent="0.3">
      <c r="A551" s="152">
        <v>58</v>
      </c>
      <c r="B551" s="321" t="s">
        <v>763</v>
      </c>
      <c r="C551" s="779">
        <v>6299.44</v>
      </c>
      <c r="D551" s="779">
        <v>16.920000000000002</v>
      </c>
      <c r="E551" s="779"/>
      <c r="F551" s="146">
        <f t="shared" si="68"/>
        <v>6316.36</v>
      </c>
      <c r="G551" s="146">
        <v>123</v>
      </c>
      <c r="H551" s="146">
        <v>1</v>
      </c>
      <c r="I551" s="146"/>
      <c r="J551" s="146">
        <f t="shared" si="69"/>
        <v>124</v>
      </c>
      <c r="K551" s="702">
        <f t="shared" si="63"/>
        <v>8.5753803596127248E-2</v>
      </c>
      <c r="L551" s="734">
        <f t="shared" si="67"/>
        <v>367.150622406639</v>
      </c>
      <c r="M551" s="151">
        <f t="shared" si="64"/>
        <v>80.773136929460577</v>
      </c>
      <c r="N551" s="151">
        <v>109.75380049464138</v>
      </c>
      <c r="O551" s="808">
        <v>19.358693505507024</v>
      </c>
      <c r="P551" s="374">
        <f t="shared" si="66"/>
        <v>9.1355820969078405E-2</v>
      </c>
    </row>
    <row r="552" spans="1:16" x14ac:dyDescent="0.3">
      <c r="A552" s="152">
        <v>59</v>
      </c>
      <c r="B552" s="321" t="s">
        <v>764</v>
      </c>
      <c r="C552" s="779">
        <v>4812.1099999999997</v>
      </c>
      <c r="D552" s="779"/>
      <c r="E552" s="779"/>
      <c r="F552" s="146">
        <f t="shared" si="68"/>
        <v>4812.1099999999997</v>
      </c>
      <c r="G552" s="146">
        <v>80</v>
      </c>
      <c r="H552" s="146"/>
      <c r="I552" s="146"/>
      <c r="J552" s="146">
        <f t="shared" si="69"/>
        <v>80</v>
      </c>
      <c r="K552" s="702">
        <f t="shared" si="63"/>
        <v>5.5325034578146616E-2</v>
      </c>
      <c r="L552" s="734">
        <f t="shared" si="67"/>
        <v>236.87136929460581</v>
      </c>
      <c r="M552" s="151">
        <f t="shared" ref="M552:M612" si="70">L552*0.22</f>
        <v>52.111701244813283</v>
      </c>
      <c r="N552" s="151">
        <v>70.808903544929933</v>
      </c>
      <c r="O552" s="808">
        <v>12.489479680972273</v>
      </c>
      <c r="P552" s="374">
        <f t="shared" si="66"/>
        <v>7.7363454651976235E-2</v>
      </c>
    </row>
    <row r="553" spans="1:16" x14ac:dyDescent="0.3">
      <c r="A553" s="152">
        <v>60</v>
      </c>
      <c r="B553" s="321" t="s">
        <v>765</v>
      </c>
      <c r="C553" s="779">
        <v>11145.01</v>
      </c>
      <c r="D553" s="779"/>
      <c r="E553" s="779"/>
      <c r="F553" s="146">
        <f t="shared" si="68"/>
        <v>11145.01</v>
      </c>
      <c r="G553" s="146">
        <v>232</v>
      </c>
      <c r="H553" s="146"/>
      <c r="I553" s="146"/>
      <c r="J553" s="146">
        <f t="shared" si="69"/>
        <v>232</v>
      </c>
      <c r="K553" s="702">
        <f t="shared" si="63"/>
        <v>0.16044260027662519</v>
      </c>
      <c r="L553" s="734">
        <f t="shared" si="67"/>
        <v>686.92697095435688</v>
      </c>
      <c r="M553" s="151">
        <f t="shared" si="70"/>
        <v>151.12393360995853</v>
      </c>
      <c r="N553" s="151">
        <v>205.34582028029678</v>
      </c>
      <c r="O553" s="808">
        <v>36.219491074819601</v>
      </c>
      <c r="P553" s="374">
        <f t="shared" si="66"/>
        <v>9.6869918996881285E-2</v>
      </c>
    </row>
    <row r="554" spans="1:16" x14ac:dyDescent="0.3">
      <c r="A554" s="152">
        <v>61</v>
      </c>
      <c r="B554" s="321" t="s">
        <v>766</v>
      </c>
      <c r="C554" s="779">
        <v>74.5</v>
      </c>
      <c r="D554" s="779"/>
      <c r="E554" s="779"/>
      <c r="F554" s="146">
        <f t="shared" si="68"/>
        <v>74.5</v>
      </c>
      <c r="G554" s="146">
        <v>2</v>
      </c>
      <c r="H554" s="146"/>
      <c r="I554" s="146"/>
      <c r="J554" s="146">
        <f t="shared" si="69"/>
        <v>2</v>
      </c>
      <c r="K554" s="702">
        <f t="shared" si="63"/>
        <v>1.3831258644536654E-3</v>
      </c>
      <c r="L554" s="734">
        <f t="shared" si="67"/>
        <v>5.9217842323651455</v>
      </c>
      <c r="M554" s="151">
        <f t="shared" si="70"/>
        <v>1.3027925311203321</v>
      </c>
      <c r="N554" s="151">
        <v>1.7702225886232481</v>
      </c>
      <c r="O554" s="808">
        <v>0.31223699202430688</v>
      </c>
      <c r="P554" s="374">
        <f t="shared" si="66"/>
        <v>0.12492666233735612</v>
      </c>
    </row>
    <row r="555" spans="1:16" x14ac:dyDescent="0.3">
      <c r="A555" s="152">
        <v>62</v>
      </c>
      <c r="B555" s="321" t="s">
        <v>767</v>
      </c>
      <c r="C555" s="779">
        <v>227.9</v>
      </c>
      <c r="D555" s="779"/>
      <c r="E555" s="779"/>
      <c r="F555" s="146">
        <f t="shared" si="68"/>
        <v>227.9</v>
      </c>
      <c r="G555" s="146">
        <v>6</v>
      </c>
      <c r="H555" s="146"/>
      <c r="I555" s="146"/>
      <c r="J555" s="146">
        <f t="shared" si="69"/>
        <v>6</v>
      </c>
      <c r="K555" s="702">
        <f t="shared" si="63"/>
        <v>4.1493775933609959E-3</v>
      </c>
      <c r="L555" s="734">
        <f t="shared" si="67"/>
        <v>17.765352697095434</v>
      </c>
      <c r="M555" s="151">
        <f t="shared" si="70"/>
        <v>3.9083775933609957</v>
      </c>
      <c r="N555" s="151">
        <v>5.3106677658697441</v>
      </c>
      <c r="O555" s="808">
        <v>0.93671097607292053</v>
      </c>
      <c r="P555" s="374">
        <f t="shared" si="66"/>
        <v>0.12251473906274284</v>
      </c>
    </row>
    <row r="556" spans="1:16" x14ac:dyDescent="0.3">
      <c r="A556" s="152">
        <v>63</v>
      </c>
      <c r="B556" s="321" t="s">
        <v>768</v>
      </c>
      <c r="C556" s="779">
        <v>374.6</v>
      </c>
      <c r="D556" s="779"/>
      <c r="E556" s="779"/>
      <c r="F556" s="146">
        <f t="shared" si="68"/>
        <v>374.6</v>
      </c>
      <c r="G556" s="146">
        <v>8</v>
      </c>
      <c r="H556" s="146"/>
      <c r="I556" s="146"/>
      <c r="J556" s="146">
        <f t="shared" si="69"/>
        <v>8</v>
      </c>
      <c r="K556" s="702">
        <f t="shared" si="63"/>
        <v>5.5325034578146614E-3</v>
      </c>
      <c r="L556" s="734">
        <f t="shared" si="67"/>
        <v>23.687136929460582</v>
      </c>
      <c r="M556" s="151">
        <f t="shared" si="70"/>
        <v>5.2111701244813284</v>
      </c>
      <c r="N556" s="151">
        <v>7.0808903544929924</v>
      </c>
      <c r="O556" s="808">
        <v>1.2489479680972275</v>
      </c>
      <c r="P556" s="374">
        <f t="shared" si="66"/>
        <v>9.9381060802274754E-2</v>
      </c>
    </row>
    <row r="557" spans="1:16" x14ac:dyDescent="0.3">
      <c r="A557" s="152">
        <v>64</v>
      </c>
      <c r="B557" s="765" t="s">
        <v>1451</v>
      </c>
      <c r="C557" s="779">
        <v>707.9</v>
      </c>
      <c r="D557" s="779"/>
      <c r="E557" s="779">
        <v>30.5</v>
      </c>
      <c r="F557" s="146">
        <f t="shared" si="68"/>
        <v>738.4</v>
      </c>
      <c r="G557" s="146">
        <v>20</v>
      </c>
      <c r="H557" s="146"/>
      <c r="I557" s="146">
        <v>1</v>
      </c>
      <c r="J557" s="146">
        <f t="shared" si="69"/>
        <v>21</v>
      </c>
      <c r="K557" s="702">
        <f t="shared" si="63"/>
        <v>1.4522821576763486E-2</v>
      </c>
      <c r="L557" s="734">
        <f t="shared" si="67"/>
        <v>62.178734439834024</v>
      </c>
      <c r="M557" s="151">
        <f t="shared" si="70"/>
        <v>13.679321576763485</v>
      </c>
      <c r="N557" s="151">
        <v>18.587337180544107</v>
      </c>
      <c r="O557" s="808">
        <v>3.2784884162552217</v>
      </c>
      <c r="P557" s="374">
        <f t="shared" si="66"/>
        <v>0.13234545180579202</v>
      </c>
    </row>
    <row r="558" spans="1:16" x14ac:dyDescent="0.3">
      <c r="A558" s="152">
        <v>65</v>
      </c>
      <c r="B558" s="765" t="s">
        <v>1452</v>
      </c>
      <c r="C558" s="779">
        <v>331.5</v>
      </c>
      <c r="D558" s="779"/>
      <c r="E558" s="779">
        <v>110.8</v>
      </c>
      <c r="F558" s="146">
        <f t="shared" si="68"/>
        <v>442.3</v>
      </c>
      <c r="G558" s="146">
        <v>11</v>
      </c>
      <c r="H558" s="146"/>
      <c r="I558" s="146">
        <v>1</v>
      </c>
      <c r="J558" s="146">
        <f t="shared" si="69"/>
        <v>12</v>
      </c>
      <c r="K558" s="702">
        <f t="shared" si="63"/>
        <v>8.2987551867219917E-3</v>
      </c>
      <c r="L558" s="734">
        <f t="shared" si="67"/>
        <v>35.530705394190868</v>
      </c>
      <c r="M558" s="151">
        <f t="shared" si="70"/>
        <v>7.8167551867219913</v>
      </c>
      <c r="N558" s="151">
        <v>10.621335531739488</v>
      </c>
      <c r="O558" s="808">
        <v>1.8734219521458411</v>
      </c>
      <c r="P558" s="374">
        <f t="shared" si="66"/>
        <v>0.12625416700157854</v>
      </c>
    </row>
    <row r="559" spans="1:16" x14ac:dyDescent="0.3">
      <c r="A559" s="152">
        <v>66</v>
      </c>
      <c r="B559" s="765" t="s">
        <v>1453</v>
      </c>
      <c r="C559" s="779">
        <v>939</v>
      </c>
      <c r="D559" s="779"/>
      <c r="E559" s="779">
        <v>104.4</v>
      </c>
      <c r="F559" s="146">
        <f t="shared" si="68"/>
        <v>1043.4000000000001</v>
      </c>
      <c r="G559" s="146">
        <v>21</v>
      </c>
      <c r="H559" s="146"/>
      <c r="I559" s="146">
        <v>2</v>
      </c>
      <c r="J559" s="146">
        <f t="shared" si="69"/>
        <v>23</v>
      </c>
      <c r="K559" s="702">
        <f t="shared" ref="K559:K622" si="71">3/4338*J559</f>
        <v>1.5905947441217153E-2</v>
      </c>
      <c r="L559" s="734">
        <f t="shared" si="67"/>
        <v>68.100518672199172</v>
      </c>
      <c r="M559" s="151">
        <f t="shared" si="70"/>
        <v>14.982114107883818</v>
      </c>
      <c r="N559" s="151">
        <v>20.357559769167352</v>
      </c>
      <c r="O559" s="808">
        <v>3.5907254082795284</v>
      </c>
      <c r="P559" s="374">
        <f t="shared" si="66"/>
        <v>0.10257898980020114</v>
      </c>
    </row>
    <row r="560" spans="1:16" x14ac:dyDescent="0.3">
      <c r="A560" s="152">
        <v>67</v>
      </c>
      <c r="B560" s="765" t="s">
        <v>1454</v>
      </c>
      <c r="C560" s="779">
        <v>434.3</v>
      </c>
      <c r="D560" s="779"/>
      <c r="E560" s="779">
        <v>39.299999999999997</v>
      </c>
      <c r="F560" s="146">
        <f t="shared" si="68"/>
        <v>473.6</v>
      </c>
      <c r="G560" s="146">
        <v>12</v>
      </c>
      <c r="H560" s="146"/>
      <c r="I560" s="146">
        <v>1</v>
      </c>
      <c r="J560" s="146">
        <f t="shared" si="69"/>
        <v>13</v>
      </c>
      <c r="K560" s="702">
        <f t="shared" si="71"/>
        <v>8.9903181189488254E-3</v>
      </c>
      <c r="L560" s="734">
        <f t="shared" si="67"/>
        <v>38.491597510373445</v>
      </c>
      <c r="M560" s="151">
        <f t="shared" si="70"/>
        <v>8.4681514522821573</v>
      </c>
      <c r="N560" s="151">
        <v>11.506446826051112</v>
      </c>
      <c r="O560" s="808">
        <v>2.0295404481579942</v>
      </c>
      <c r="P560" s="374">
        <f t="shared" si="66"/>
        <v>0.12773592955419069</v>
      </c>
    </row>
    <row r="561" spans="1:16" x14ac:dyDescent="0.3">
      <c r="A561" s="152">
        <v>68</v>
      </c>
      <c r="B561" s="765" t="s">
        <v>1455</v>
      </c>
      <c r="C561" s="779">
        <v>345.2</v>
      </c>
      <c r="D561" s="779"/>
      <c r="E561" s="779"/>
      <c r="F561" s="146">
        <f t="shared" si="68"/>
        <v>345.2</v>
      </c>
      <c r="G561" s="146">
        <v>9</v>
      </c>
      <c r="H561" s="146"/>
      <c r="I561" s="146"/>
      <c r="J561" s="146">
        <f t="shared" si="69"/>
        <v>9</v>
      </c>
      <c r="K561" s="702">
        <f t="shared" si="71"/>
        <v>6.2240663900414942E-3</v>
      </c>
      <c r="L561" s="734">
        <f t="shared" si="67"/>
        <v>26.648029045643153</v>
      </c>
      <c r="M561" s="151">
        <f t="shared" si="70"/>
        <v>5.8625663900414935</v>
      </c>
      <c r="N561" s="151">
        <v>7.9660016488046166</v>
      </c>
      <c r="O561" s="808">
        <v>1.4050664641093809</v>
      </c>
      <c r="P561" s="374">
        <f t="shared" si="66"/>
        <v>0.12132579243510616</v>
      </c>
    </row>
    <row r="562" spans="1:16" x14ac:dyDescent="0.3">
      <c r="A562" s="152">
        <v>69</v>
      </c>
      <c r="B562" s="765" t="s">
        <v>1456</v>
      </c>
      <c r="C562" s="779">
        <v>864.9</v>
      </c>
      <c r="D562" s="779"/>
      <c r="E562" s="779"/>
      <c r="F562" s="146">
        <f t="shared" si="68"/>
        <v>864.9</v>
      </c>
      <c r="G562" s="146">
        <v>21</v>
      </c>
      <c r="H562" s="146"/>
      <c r="I562" s="146"/>
      <c r="J562" s="146">
        <f t="shared" si="69"/>
        <v>21</v>
      </c>
      <c r="K562" s="702">
        <f t="shared" si="71"/>
        <v>1.4522821576763486E-2</v>
      </c>
      <c r="L562" s="734">
        <f t="shared" si="67"/>
        <v>62.178734439834024</v>
      </c>
      <c r="M562" s="151">
        <f t="shared" si="70"/>
        <v>13.679321576763485</v>
      </c>
      <c r="N562" s="151">
        <v>18.587337180544107</v>
      </c>
      <c r="O562" s="808">
        <v>3.2784884162552217</v>
      </c>
      <c r="P562" s="374">
        <f t="shared" si="66"/>
        <v>0.11298864795166705</v>
      </c>
    </row>
    <row r="563" spans="1:16" x14ac:dyDescent="0.3">
      <c r="A563" s="152">
        <v>70</v>
      </c>
      <c r="B563" s="765" t="s">
        <v>1457</v>
      </c>
      <c r="C563" s="779">
        <v>1116.9000000000001</v>
      </c>
      <c r="D563" s="779"/>
      <c r="E563" s="779"/>
      <c r="F563" s="146">
        <f t="shared" si="68"/>
        <v>1116.9000000000001</v>
      </c>
      <c r="G563" s="146">
        <v>32</v>
      </c>
      <c r="H563" s="146"/>
      <c r="I563" s="146"/>
      <c r="J563" s="146">
        <f t="shared" si="69"/>
        <v>32</v>
      </c>
      <c r="K563" s="702">
        <f t="shared" si="71"/>
        <v>2.2130013831258646E-2</v>
      </c>
      <c r="L563" s="734">
        <f t="shared" si="67"/>
        <v>94.748547717842328</v>
      </c>
      <c r="M563" s="151">
        <f t="shared" si="70"/>
        <v>20.844680497925314</v>
      </c>
      <c r="N563" s="151">
        <v>28.32356141797197</v>
      </c>
      <c r="O563" s="808">
        <v>4.9957918723889101</v>
      </c>
      <c r="P563" s="374">
        <f t="shared" si="66"/>
        <v>0.13332669129387456</v>
      </c>
    </row>
    <row r="564" spans="1:16" x14ac:dyDescent="0.3">
      <c r="A564" s="152">
        <v>71</v>
      </c>
      <c r="B564" s="765" t="s">
        <v>1458</v>
      </c>
      <c r="C564" s="779">
        <v>473</v>
      </c>
      <c r="D564" s="779"/>
      <c r="E564" s="779">
        <v>33.200000000000003</v>
      </c>
      <c r="F564" s="146">
        <f t="shared" si="68"/>
        <v>506.2</v>
      </c>
      <c r="G564" s="146">
        <v>15</v>
      </c>
      <c r="H564" s="146"/>
      <c r="I564" s="146">
        <v>1</v>
      </c>
      <c r="J564" s="146">
        <f t="shared" si="69"/>
        <v>16</v>
      </c>
      <c r="K564" s="702">
        <f t="shared" si="71"/>
        <v>1.1065006915629323E-2</v>
      </c>
      <c r="L564" s="734">
        <f t="shared" si="67"/>
        <v>47.374273858921164</v>
      </c>
      <c r="M564" s="151">
        <f t="shared" si="70"/>
        <v>10.422340248962657</v>
      </c>
      <c r="N564" s="151">
        <v>14.161780708985985</v>
      </c>
      <c r="O564" s="808">
        <v>2.497895936194455</v>
      </c>
      <c r="P564" s="374">
        <f t="shared" si="66"/>
        <v>0.14708868185117396</v>
      </c>
    </row>
    <row r="565" spans="1:16" x14ac:dyDescent="0.3">
      <c r="A565" s="152">
        <v>72</v>
      </c>
      <c r="B565" s="765" t="s">
        <v>1459</v>
      </c>
      <c r="C565" s="779">
        <v>369.5</v>
      </c>
      <c r="D565" s="779"/>
      <c r="E565" s="779"/>
      <c r="F565" s="146">
        <f t="shared" si="68"/>
        <v>369.5</v>
      </c>
      <c r="G565" s="146">
        <v>7</v>
      </c>
      <c r="H565" s="146"/>
      <c r="I565" s="146"/>
      <c r="J565" s="146">
        <f t="shared" si="69"/>
        <v>7</v>
      </c>
      <c r="K565" s="702">
        <f t="shared" si="71"/>
        <v>4.8409405255878286E-3</v>
      </c>
      <c r="L565" s="734">
        <f t="shared" si="67"/>
        <v>20.726244813278008</v>
      </c>
      <c r="M565" s="151">
        <f t="shared" si="70"/>
        <v>4.5597738589211616</v>
      </c>
      <c r="N565" s="151">
        <v>6.1957790601813683</v>
      </c>
      <c r="O565" s="808">
        <v>1.092829472085074</v>
      </c>
      <c r="P565" s="374">
        <f t="shared" si="66"/>
        <v>8.8158666317904227E-2</v>
      </c>
    </row>
    <row r="566" spans="1:16" x14ac:dyDescent="0.3">
      <c r="A566" s="152">
        <v>73</v>
      </c>
      <c r="B566" s="765" t="s">
        <v>1460</v>
      </c>
      <c r="C566" s="779">
        <v>510.1</v>
      </c>
      <c r="D566" s="779"/>
      <c r="E566" s="779"/>
      <c r="F566" s="146">
        <f t="shared" si="68"/>
        <v>510.1</v>
      </c>
      <c r="G566" s="146">
        <v>14</v>
      </c>
      <c r="H566" s="146"/>
      <c r="I566" s="146"/>
      <c r="J566" s="146">
        <f t="shared" si="69"/>
        <v>14</v>
      </c>
      <c r="K566" s="702">
        <f t="shared" si="71"/>
        <v>9.6818810511756573E-3</v>
      </c>
      <c r="L566" s="734">
        <f t="shared" si="67"/>
        <v>41.452489626556016</v>
      </c>
      <c r="M566" s="151">
        <f t="shared" si="70"/>
        <v>9.1195477178423232</v>
      </c>
      <c r="N566" s="151">
        <v>12.391558120362737</v>
      </c>
      <c r="O566" s="808">
        <v>2.1856589441701479</v>
      </c>
      <c r="P566" s="374">
        <f t="shared" si="66"/>
        <v>0.12771859323452503</v>
      </c>
    </row>
    <row r="567" spans="1:16" x14ac:dyDescent="0.3">
      <c r="A567" s="152">
        <v>74</v>
      </c>
      <c r="B567" s="765" t="s">
        <v>1462</v>
      </c>
      <c r="C567" s="779">
        <v>488.2</v>
      </c>
      <c r="D567" s="779"/>
      <c r="E567" s="779"/>
      <c r="F567" s="146">
        <f t="shared" si="68"/>
        <v>488.2</v>
      </c>
      <c r="G567" s="146">
        <v>11</v>
      </c>
      <c r="H567" s="146"/>
      <c r="I567" s="146"/>
      <c r="J567" s="146">
        <f t="shared" si="69"/>
        <v>11</v>
      </c>
      <c r="K567" s="702">
        <f t="shared" si="71"/>
        <v>7.6071922544951598E-3</v>
      </c>
      <c r="L567" s="734">
        <f t="shared" si="67"/>
        <v>32.569813278008297</v>
      </c>
      <c r="M567" s="151">
        <f t="shared" si="70"/>
        <v>7.1653589211618254</v>
      </c>
      <c r="N567" s="151">
        <v>9.7362242374278658</v>
      </c>
      <c r="O567" s="808">
        <v>1.7173034561336875</v>
      </c>
      <c r="P567" s="374">
        <f t="shared" si="66"/>
        <v>0.10485190473726276</v>
      </c>
    </row>
    <row r="568" spans="1:16" x14ac:dyDescent="0.3">
      <c r="A568" s="152">
        <v>75</v>
      </c>
      <c r="B568" s="765" t="s">
        <v>1463</v>
      </c>
      <c r="C568" s="779">
        <v>223.7</v>
      </c>
      <c r="D568" s="779"/>
      <c r="E568" s="779"/>
      <c r="F568" s="146">
        <f t="shared" si="68"/>
        <v>223.7</v>
      </c>
      <c r="G568" s="146">
        <v>6</v>
      </c>
      <c r="H568" s="146"/>
      <c r="I568" s="146"/>
      <c r="J568" s="146">
        <f t="shared" si="69"/>
        <v>6</v>
      </c>
      <c r="K568" s="702">
        <f t="shared" si="71"/>
        <v>4.1493775933609959E-3</v>
      </c>
      <c r="L568" s="734">
        <f t="shared" si="67"/>
        <v>17.765352697095434</v>
      </c>
      <c r="M568" s="151">
        <f t="shared" si="70"/>
        <v>3.9083775933609957</v>
      </c>
      <c r="N568" s="151">
        <v>5.3106677658697441</v>
      </c>
      <c r="O568" s="808">
        <v>0.93671097607292053</v>
      </c>
      <c r="P568" s="374">
        <f t="shared" si="66"/>
        <v>0.12481497108806033</v>
      </c>
    </row>
    <row r="569" spans="1:16" x14ac:dyDescent="0.3">
      <c r="A569" s="152">
        <v>76</v>
      </c>
      <c r="B569" s="765" t="s">
        <v>1464</v>
      </c>
      <c r="C569" s="779">
        <v>388.5</v>
      </c>
      <c r="D569" s="779"/>
      <c r="E569" s="779"/>
      <c r="F569" s="146">
        <f t="shared" si="68"/>
        <v>388.5</v>
      </c>
      <c r="G569" s="146">
        <v>10</v>
      </c>
      <c r="H569" s="146"/>
      <c r="I569" s="146"/>
      <c r="J569" s="146">
        <f t="shared" si="69"/>
        <v>10</v>
      </c>
      <c r="K569" s="702">
        <f t="shared" si="71"/>
        <v>6.915629322268327E-3</v>
      </c>
      <c r="L569" s="734">
        <f t="shared" si="67"/>
        <v>29.608921161825727</v>
      </c>
      <c r="M569" s="151">
        <f t="shared" si="70"/>
        <v>6.5139626556016603</v>
      </c>
      <c r="N569" s="151">
        <v>8.8511129431162416</v>
      </c>
      <c r="O569" s="808">
        <v>1.5611849601215342</v>
      </c>
      <c r="P569" s="374">
        <f t="shared" si="66"/>
        <v>0.11978167753066966</v>
      </c>
    </row>
    <row r="570" spans="1:16" x14ac:dyDescent="0.3">
      <c r="A570" s="152">
        <v>77</v>
      </c>
      <c r="B570" s="765" t="s">
        <v>1465</v>
      </c>
      <c r="C570" s="779">
        <v>528.32000000000005</v>
      </c>
      <c r="D570" s="779"/>
      <c r="E570" s="779"/>
      <c r="F570" s="146">
        <f t="shared" si="68"/>
        <v>528.32000000000005</v>
      </c>
      <c r="G570" s="146">
        <v>10</v>
      </c>
      <c r="H570" s="146"/>
      <c r="I570" s="146"/>
      <c r="J570" s="146">
        <f t="shared" si="69"/>
        <v>10</v>
      </c>
      <c r="K570" s="702">
        <f t="shared" si="71"/>
        <v>6.915629322268327E-3</v>
      </c>
      <c r="L570" s="734">
        <f t="shared" si="67"/>
        <v>29.608921161825727</v>
      </c>
      <c r="M570" s="151">
        <f t="shared" si="70"/>
        <v>6.5139626556016603</v>
      </c>
      <c r="N570" s="151">
        <v>8.8511129431162416</v>
      </c>
      <c r="O570" s="808">
        <v>1.5611849601215342</v>
      </c>
      <c r="P570" s="374">
        <f t="shared" si="66"/>
        <v>8.8081431179332911E-2</v>
      </c>
    </row>
    <row r="571" spans="1:16" x14ac:dyDescent="0.3">
      <c r="A571" s="152">
        <v>78</v>
      </c>
      <c r="B571" s="765" t="s">
        <v>1466</v>
      </c>
      <c r="C571" s="779">
        <v>262.17</v>
      </c>
      <c r="D571" s="779"/>
      <c r="E571" s="779"/>
      <c r="F571" s="146">
        <f t="shared" si="68"/>
        <v>262.17</v>
      </c>
      <c r="G571" s="146">
        <v>5</v>
      </c>
      <c r="H571" s="146"/>
      <c r="I571" s="146"/>
      <c r="J571" s="146">
        <f t="shared" si="69"/>
        <v>5</v>
      </c>
      <c r="K571" s="702">
        <f t="shared" si="71"/>
        <v>3.4578146611341635E-3</v>
      </c>
      <c r="L571" s="734">
        <f t="shared" si="67"/>
        <v>14.804460580912863</v>
      </c>
      <c r="M571" s="151">
        <f t="shared" si="70"/>
        <v>3.2569813278008302</v>
      </c>
      <c r="N571" s="151">
        <v>4.4255564715581208</v>
      </c>
      <c r="O571" s="808">
        <v>0.78059248006076709</v>
      </c>
      <c r="P571" s="374">
        <f t="shared" si="66"/>
        <v>8.875001281738025E-2</v>
      </c>
    </row>
    <row r="572" spans="1:16" x14ac:dyDescent="0.3">
      <c r="A572" s="152">
        <v>79</v>
      </c>
      <c r="B572" s="765" t="s">
        <v>1467</v>
      </c>
      <c r="C572" s="779">
        <v>513.29999999999995</v>
      </c>
      <c r="D572" s="779"/>
      <c r="E572" s="779"/>
      <c r="F572" s="146">
        <f t="shared" si="68"/>
        <v>513.29999999999995</v>
      </c>
      <c r="G572" s="146">
        <v>12</v>
      </c>
      <c r="H572" s="146"/>
      <c r="I572" s="146"/>
      <c r="J572" s="146">
        <f t="shared" si="69"/>
        <v>12</v>
      </c>
      <c r="K572" s="702">
        <f t="shared" si="71"/>
        <v>8.2987551867219917E-3</v>
      </c>
      <c r="L572" s="734">
        <f t="shared" si="67"/>
        <v>35.530705394190868</v>
      </c>
      <c r="M572" s="151">
        <f t="shared" si="70"/>
        <v>7.8167551867219913</v>
      </c>
      <c r="N572" s="151">
        <v>10.621335531739488</v>
      </c>
      <c r="O572" s="808">
        <v>1.8734219521458411</v>
      </c>
      <c r="P572" s="374">
        <f t="shared" si="66"/>
        <v>0.10879060600973738</v>
      </c>
    </row>
    <row r="573" spans="1:16" x14ac:dyDescent="0.3">
      <c r="A573" s="152">
        <v>80</v>
      </c>
      <c r="B573" s="765" t="s">
        <v>1468</v>
      </c>
      <c r="C573" s="779">
        <v>577.70000000000005</v>
      </c>
      <c r="D573" s="779"/>
      <c r="E573" s="779"/>
      <c r="F573" s="146">
        <f t="shared" si="68"/>
        <v>577.70000000000005</v>
      </c>
      <c r="G573" s="146">
        <v>13</v>
      </c>
      <c r="H573" s="146"/>
      <c r="I573" s="146"/>
      <c r="J573" s="146">
        <f t="shared" si="69"/>
        <v>13</v>
      </c>
      <c r="K573" s="702">
        <f t="shared" si="71"/>
        <v>8.9903181189488254E-3</v>
      </c>
      <c r="L573" s="734">
        <f t="shared" si="67"/>
        <v>38.491597510373445</v>
      </c>
      <c r="M573" s="151">
        <f t="shared" si="70"/>
        <v>8.4681514522821573</v>
      </c>
      <c r="N573" s="151">
        <v>11.506446826051112</v>
      </c>
      <c r="O573" s="808">
        <v>2.0295404481579942</v>
      </c>
      <c r="P573" s="374">
        <f t="shared" ref="P573:P635" si="72">(O573+N573+M573+L573)/F573</f>
        <v>0.10471825555974502</v>
      </c>
    </row>
    <row r="574" spans="1:16" x14ac:dyDescent="0.3">
      <c r="A574" s="152">
        <v>81</v>
      </c>
      <c r="B574" s="765" t="s">
        <v>1469</v>
      </c>
      <c r="C574" s="779">
        <v>432.4</v>
      </c>
      <c r="D574" s="779"/>
      <c r="E574" s="779"/>
      <c r="F574" s="146">
        <f t="shared" si="68"/>
        <v>432.4</v>
      </c>
      <c r="G574" s="146">
        <v>11</v>
      </c>
      <c r="H574" s="146"/>
      <c r="I574" s="146"/>
      <c r="J574" s="146">
        <f t="shared" si="69"/>
        <v>11</v>
      </c>
      <c r="K574" s="702">
        <f t="shared" si="71"/>
        <v>7.6071922544951598E-3</v>
      </c>
      <c r="L574" s="734">
        <f t="shared" si="67"/>
        <v>32.569813278008297</v>
      </c>
      <c r="M574" s="151">
        <f t="shared" si="70"/>
        <v>7.1653589211618254</v>
      </c>
      <c r="N574" s="151">
        <v>9.7362242374278658</v>
      </c>
      <c r="O574" s="808">
        <v>1.7173034561336875</v>
      </c>
      <c r="P574" s="374">
        <f t="shared" si="72"/>
        <v>0.11838274720798261</v>
      </c>
    </row>
    <row r="575" spans="1:16" x14ac:dyDescent="0.3">
      <c r="A575" s="152">
        <v>82</v>
      </c>
      <c r="B575" s="765" t="s">
        <v>1470</v>
      </c>
      <c r="C575" s="779">
        <v>488.9</v>
      </c>
      <c r="D575" s="779"/>
      <c r="E575" s="779"/>
      <c r="F575" s="146">
        <f t="shared" si="68"/>
        <v>488.9</v>
      </c>
      <c r="G575" s="146">
        <v>9</v>
      </c>
      <c r="H575" s="146"/>
      <c r="I575" s="146"/>
      <c r="J575" s="146">
        <f t="shared" si="69"/>
        <v>9</v>
      </c>
      <c r="K575" s="702">
        <f t="shared" si="71"/>
        <v>6.2240663900414942E-3</v>
      </c>
      <c r="L575" s="734">
        <f t="shared" si="67"/>
        <v>26.648029045643153</v>
      </c>
      <c r="M575" s="151">
        <f t="shared" si="70"/>
        <v>5.8625663900414935</v>
      </c>
      <c r="N575" s="151">
        <v>7.9660016488046166</v>
      </c>
      <c r="O575" s="808">
        <v>1.4050664641093809</v>
      </c>
      <c r="P575" s="374">
        <f t="shared" si="72"/>
        <v>8.5665092142766713E-2</v>
      </c>
    </row>
    <row r="576" spans="1:16" x14ac:dyDescent="0.3">
      <c r="A576" s="152">
        <v>83</v>
      </c>
      <c r="B576" s="765" t="s">
        <v>1471</v>
      </c>
      <c r="C576" s="779">
        <v>540.1</v>
      </c>
      <c r="D576" s="779"/>
      <c r="E576" s="779"/>
      <c r="F576" s="146">
        <f t="shared" si="68"/>
        <v>540.1</v>
      </c>
      <c r="G576" s="146">
        <v>13</v>
      </c>
      <c r="H576" s="146"/>
      <c r="I576" s="146"/>
      <c r="J576" s="146">
        <f t="shared" si="69"/>
        <v>13</v>
      </c>
      <c r="K576" s="702">
        <f t="shared" si="71"/>
        <v>8.9903181189488254E-3</v>
      </c>
      <c r="L576" s="734">
        <f t="shared" si="67"/>
        <v>38.491597510373445</v>
      </c>
      <c r="M576" s="151">
        <f t="shared" si="70"/>
        <v>8.4681514522821573</v>
      </c>
      <c r="N576" s="151">
        <v>11.506446826051112</v>
      </c>
      <c r="O576" s="808">
        <v>2.0295404481579942</v>
      </c>
      <c r="P576" s="374">
        <f t="shared" si="72"/>
        <v>0.11200839888328959</v>
      </c>
    </row>
    <row r="577" spans="1:16" x14ac:dyDescent="0.3">
      <c r="A577" s="152">
        <v>84</v>
      </c>
      <c r="B577" s="765" t="s">
        <v>1472</v>
      </c>
      <c r="C577" s="779">
        <v>236.8</v>
      </c>
      <c r="D577" s="779"/>
      <c r="E577" s="779"/>
      <c r="F577" s="146">
        <f t="shared" si="68"/>
        <v>236.8</v>
      </c>
      <c r="G577" s="146">
        <v>7</v>
      </c>
      <c r="H577" s="146"/>
      <c r="I577" s="146"/>
      <c r="J577" s="146">
        <f t="shared" si="69"/>
        <v>7</v>
      </c>
      <c r="K577" s="702">
        <f t="shared" si="71"/>
        <v>4.8409405255878286E-3</v>
      </c>
      <c r="L577" s="734">
        <f t="shared" si="67"/>
        <v>20.726244813278008</v>
      </c>
      <c r="M577" s="151">
        <f t="shared" si="70"/>
        <v>4.5597738589211616</v>
      </c>
      <c r="N577" s="151">
        <v>6.1957790601813683</v>
      </c>
      <c r="O577" s="808">
        <v>1.092829472085074</v>
      </c>
      <c r="P577" s="374">
        <f t="shared" si="72"/>
        <v>0.13756177028912844</v>
      </c>
    </row>
    <row r="578" spans="1:16" x14ac:dyDescent="0.3">
      <c r="A578" s="152">
        <v>85</v>
      </c>
      <c r="B578" s="765" t="s">
        <v>1473</v>
      </c>
      <c r="C578" s="779">
        <v>375.5</v>
      </c>
      <c r="D578" s="779"/>
      <c r="E578" s="779"/>
      <c r="F578" s="146">
        <f t="shared" si="68"/>
        <v>375.5</v>
      </c>
      <c r="G578" s="146">
        <v>9</v>
      </c>
      <c r="H578" s="146"/>
      <c r="I578" s="146"/>
      <c r="J578" s="146">
        <f t="shared" si="69"/>
        <v>9</v>
      </c>
      <c r="K578" s="702">
        <f t="shared" si="71"/>
        <v>6.2240663900414942E-3</v>
      </c>
      <c r="L578" s="734">
        <f t="shared" si="67"/>
        <v>26.648029045643153</v>
      </c>
      <c r="M578" s="151">
        <f t="shared" si="70"/>
        <v>5.8625663900414935</v>
      </c>
      <c r="N578" s="151">
        <v>7.9660016488046166</v>
      </c>
      <c r="O578" s="808">
        <v>1.4050664641093809</v>
      </c>
      <c r="P578" s="374">
        <f t="shared" si="72"/>
        <v>0.11153572183381796</v>
      </c>
    </row>
    <row r="579" spans="1:16" x14ac:dyDescent="0.3">
      <c r="A579" s="152">
        <v>86</v>
      </c>
      <c r="B579" s="765" t="s">
        <v>1474</v>
      </c>
      <c r="C579" s="779">
        <v>552.64</v>
      </c>
      <c r="D579" s="779"/>
      <c r="E579" s="779">
        <v>65.900000000000006</v>
      </c>
      <c r="F579" s="146">
        <f t="shared" si="68"/>
        <v>618.54</v>
      </c>
      <c r="G579" s="146">
        <v>13</v>
      </c>
      <c r="H579" s="146"/>
      <c r="I579" s="146">
        <v>1</v>
      </c>
      <c r="J579" s="146">
        <f t="shared" si="69"/>
        <v>14</v>
      </c>
      <c r="K579" s="702">
        <f t="shared" si="71"/>
        <v>9.6818810511756573E-3</v>
      </c>
      <c r="L579" s="734">
        <f t="shared" si="67"/>
        <v>41.452489626556016</v>
      </c>
      <c r="M579" s="151">
        <f t="shared" si="70"/>
        <v>9.1195477178423232</v>
      </c>
      <c r="N579" s="151">
        <v>12.391558120362737</v>
      </c>
      <c r="O579" s="808">
        <v>2.1856589441701479</v>
      </c>
      <c r="P579" s="374">
        <f t="shared" si="72"/>
        <v>0.10532747180284417</v>
      </c>
    </row>
    <row r="580" spans="1:16" x14ac:dyDescent="0.3">
      <c r="A580" s="152">
        <v>87</v>
      </c>
      <c r="B580" s="765" t="s">
        <v>1475</v>
      </c>
      <c r="C580" s="779">
        <v>473.5</v>
      </c>
      <c r="D580" s="779"/>
      <c r="E580" s="779"/>
      <c r="F580" s="146">
        <f t="shared" si="68"/>
        <v>473.5</v>
      </c>
      <c r="G580" s="146">
        <v>12</v>
      </c>
      <c r="H580" s="146"/>
      <c r="I580" s="146"/>
      <c r="J580" s="146">
        <f t="shared" si="69"/>
        <v>12</v>
      </c>
      <c r="K580" s="702">
        <f t="shared" si="71"/>
        <v>8.2987551867219917E-3</v>
      </c>
      <c r="L580" s="734">
        <f t="shared" si="67"/>
        <v>35.530705394190868</v>
      </c>
      <c r="M580" s="151">
        <f t="shared" si="70"/>
        <v>7.8167551867219913</v>
      </c>
      <c r="N580" s="151">
        <v>10.621335531739488</v>
      </c>
      <c r="O580" s="808">
        <v>1.8734219521458411</v>
      </c>
      <c r="P580" s="374">
        <f t="shared" si="72"/>
        <v>0.11793499063315352</v>
      </c>
    </row>
    <row r="581" spans="1:16" x14ac:dyDescent="0.3">
      <c r="A581" s="152">
        <v>88</v>
      </c>
      <c r="B581" s="765" t="s">
        <v>1476</v>
      </c>
      <c r="C581" s="779">
        <v>281.8</v>
      </c>
      <c r="D581" s="779"/>
      <c r="E581" s="779"/>
      <c r="F581" s="146">
        <f t="shared" si="68"/>
        <v>281.8</v>
      </c>
      <c r="G581" s="146">
        <v>8</v>
      </c>
      <c r="H581" s="146"/>
      <c r="I581" s="146"/>
      <c r="J581" s="146">
        <f t="shared" si="69"/>
        <v>8</v>
      </c>
      <c r="K581" s="702">
        <f t="shared" si="71"/>
        <v>5.5325034578146614E-3</v>
      </c>
      <c r="L581" s="734">
        <f t="shared" si="67"/>
        <v>23.687136929460582</v>
      </c>
      <c r="M581" s="151">
        <f t="shared" si="70"/>
        <v>5.2111701244813284</v>
      </c>
      <c r="N581" s="151">
        <v>7.0808903544929924</v>
      </c>
      <c r="O581" s="808">
        <v>1.2489479680972275</v>
      </c>
      <c r="P581" s="374">
        <f t="shared" si="72"/>
        <v>0.13210839381310194</v>
      </c>
    </row>
    <row r="582" spans="1:16" x14ac:dyDescent="0.3">
      <c r="A582" s="152">
        <v>89</v>
      </c>
      <c r="B582" s="765" t="s">
        <v>1477</v>
      </c>
      <c r="C582" s="779">
        <v>295.89999999999998</v>
      </c>
      <c r="D582" s="779"/>
      <c r="E582" s="779"/>
      <c r="F582" s="146">
        <f t="shared" si="68"/>
        <v>295.89999999999998</v>
      </c>
      <c r="G582" s="146">
        <v>8</v>
      </c>
      <c r="H582" s="146"/>
      <c r="I582" s="146"/>
      <c r="J582" s="146">
        <f t="shared" si="69"/>
        <v>8</v>
      </c>
      <c r="K582" s="702">
        <f t="shared" si="71"/>
        <v>5.5325034578146614E-3</v>
      </c>
      <c r="L582" s="734">
        <f t="shared" si="67"/>
        <v>23.687136929460582</v>
      </c>
      <c r="M582" s="151">
        <f t="shared" si="70"/>
        <v>5.2111701244813284</v>
      </c>
      <c r="N582" s="151">
        <v>7.0808903544929924</v>
      </c>
      <c r="O582" s="808">
        <v>1.2489479680972275</v>
      </c>
      <c r="P582" s="374">
        <f t="shared" si="72"/>
        <v>0.12581326588892236</v>
      </c>
    </row>
    <row r="583" spans="1:16" x14ac:dyDescent="0.3">
      <c r="A583" s="152">
        <v>90</v>
      </c>
      <c r="B583" s="765" t="s">
        <v>1478</v>
      </c>
      <c r="C583" s="779">
        <v>346.1</v>
      </c>
      <c r="D583" s="779"/>
      <c r="E583" s="779"/>
      <c r="F583" s="146">
        <f t="shared" si="68"/>
        <v>346.1</v>
      </c>
      <c r="G583" s="146">
        <v>11</v>
      </c>
      <c r="H583" s="146"/>
      <c r="I583" s="146"/>
      <c r="J583" s="146">
        <f t="shared" si="69"/>
        <v>11</v>
      </c>
      <c r="K583" s="702">
        <f t="shared" si="71"/>
        <v>7.6071922544951598E-3</v>
      </c>
      <c r="L583" s="734">
        <f t="shared" ref="L583:L646" si="73">K583*4281.45</f>
        <v>32.569813278008297</v>
      </c>
      <c r="M583" s="151">
        <f t="shared" si="70"/>
        <v>7.1653589211618254</v>
      </c>
      <c r="N583" s="151">
        <v>9.7362242374278658</v>
      </c>
      <c r="O583" s="808">
        <v>1.7173034561336875</v>
      </c>
      <c r="P583" s="374">
        <f t="shared" si="72"/>
        <v>0.14790147325261968</v>
      </c>
    </row>
    <row r="584" spans="1:16" x14ac:dyDescent="0.3">
      <c r="A584" s="152">
        <v>91</v>
      </c>
      <c r="B584" s="765" t="s">
        <v>1479</v>
      </c>
      <c r="C584" s="779">
        <v>632.4</v>
      </c>
      <c r="D584" s="779"/>
      <c r="E584" s="779">
        <v>33</v>
      </c>
      <c r="F584" s="146">
        <f t="shared" si="68"/>
        <v>665.4</v>
      </c>
      <c r="G584" s="146">
        <v>20</v>
      </c>
      <c r="H584" s="146"/>
      <c r="I584" s="146">
        <v>1</v>
      </c>
      <c r="J584" s="146">
        <f t="shared" si="69"/>
        <v>21</v>
      </c>
      <c r="K584" s="702">
        <f t="shared" si="71"/>
        <v>1.4522821576763486E-2</v>
      </c>
      <c r="L584" s="734">
        <f t="shared" si="73"/>
        <v>62.178734439834024</v>
      </c>
      <c r="M584" s="151">
        <f t="shared" si="70"/>
        <v>13.679321576763485</v>
      </c>
      <c r="N584" s="151">
        <v>18.587337180544107</v>
      </c>
      <c r="O584" s="808">
        <v>3.2784884162552217</v>
      </c>
      <c r="P584" s="374">
        <f t="shared" si="72"/>
        <v>0.14686486566485848</v>
      </c>
    </row>
    <row r="585" spans="1:16" x14ac:dyDescent="0.3">
      <c r="A585" s="152">
        <v>92</v>
      </c>
      <c r="B585" s="765" t="s">
        <v>1480</v>
      </c>
      <c r="C585" s="779">
        <v>415.51</v>
      </c>
      <c r="D585" s="779"/>
      <c r="E585" s="779"/>
      <c r="F585" s="146">
        <f t="shared" si="68"/>
        <v>415.51</v>
      </c>
      <c r="G585" s="146">
        <v>12</v>
      </c>
      <c r="H585" s="146"/>
      <c r="I585" s="146"/>
      <c r="J585" s="146">
        <f t="shared" si="69"/>
        <v>12</v>
      </c>
      <c r="K585" s="702">
        <f t="shared" si="71"/>
        <v>8.2987551867219917E-3</v>
      </c>
      <c r="L585" s="734">
        <f t="shared" si="73"/>
        <v>35.530705394190868</v>
      </c>
      <c r="M585" s="151">
        <f t="shared" si="70"/>
        <v>7.8167551867219913</v>
      </c>
      <c r="N585" s="151">
        <v>10.621335531739488</v>
      </c>
      <c r="O585" s="808">
        <v>1.8734219521458411</v>
      </c>
      <c r="P585" s="374">
        <f t="shared" si="72"/>
        <v>0.13439440221606747</v>
      </c>
    </row>
    <row r="586" spans="1:16" x14ac:dyDescent="0.3">
      <c r="A586" s="152">
        <v>93</v>
      </c>
      <c r="B586" s="765" t="s">
        <v>1481</v>
      </c>
      <c r="C586" s="779">
        <v>1506.2</v>
      </c>
      <c r="D586" s="779"/>
      <c r="E586" s="779">
        <v>148.6</v>
      </c>
      <c r="F586" s="146">
        <f t="shared" si="68"/>
        <v>1654.8</v>
      </c>
      <c r="G586" s="146">
        <v>51</v>
      </c>
      <c r="H586" s="146"/>
      <c r="I586" s="146">
        <v>4</v>
      </c>
      <c r="J586" s="146">
        <f t="shared" si="69"/>
        <v>55</v>
      </c>
      <c r="K586" s="702">
        <f t="shared" si="71"/>
        <v>3.8035961272475799E-2</v>
      </c>
      <c r="L586" s="734">
        <f t="shared" si="73"/>
        <v>162.84906639004151</v>
      </c>
      <c r="M586" s="151">
        <f t="shared" si="70"/>
        <v>35.826794605809134</v>
      </c>
      <c r="N586" s="151">
        <v>48.681121187139325</v>
      </c>
      <c r="O586" s="808">
        <v>8.5865172806684367</v>
      </c>
      <c r="P586" s="374">
        <f t="shared" si="72"/>
        <v>0.15466733107545227</v>
      </c>
    </row>
    <row r="587" spans="1:16" x14ac:dyDescent="0.3">
      <c r="A587" s="152">
        <v>94</v>
      </c>
      <c r="B587" s="765" t="s">
        <v>1482</v>
      </c>
      <c r="C587" s="779">
        <v>3220.9</v>
      </c>
      <c r="D587" s="779"/>
      <c r="E587" s="779"/>
      <c r="F587" s="146">
        <f t="shared" si="68"/>
        <v>3220.9</v>
      </c>
      <c r="G587" s="146">
        <v>72</v>
      </c>
      <c r="H587" s="146"/>
      <c r="I587" s="146"/>
      <c r="J587" s="146">
        <f t="shared" si="69"/>
        <v>72</v>
      </c>
      <c r="K587" s="702">
        <f t="shared" si="71"/>
        <v>4.9792531120331954E-2</v>
      </c>
      <c r="L587" s="734">
        <f t="shared" si="73"/>
        <v>213.18423236514522</v>
      </c>
      <c r="M587" s="151">
        <f t="shared" si="70"/>
        <v>46.900531120331948</v>
      </c>
      <c r="N587" s="151">
        <v>63.728013190436933</v>
      </c>
      <c r="O587" s="808">
        <v>11.240531712875047</v>
      </c>
      <c r="P587" s="374">
        <f t="shared" si="72"/>
        <v>0.10402474724107831</v>
      </c>
    </row>
    <row r="588" spans="1:16" x14ac:dyDescent="0.3">
      <c r="A588" s="152">
        <v>95</v>
      </c>
      <c r="B588" s="765" t="s">
        <v>1483</v>
      </c>
      <c r="C588" s="779">
        <v>3593.47</v>
      </c>
      <c r="D588" s="779"/>
      <c r="E588" s="779"/>
      <c r="F588" s="146">
        <f t="shared" si="68"/>
        <v>3593.47</v>
      </c>
      <c r="G588" s="146">
        <v>80</v>
      </c>
      <c r="H588" s="146"/>
      <c r="I588" s="146"/>
      <c r="J588" s="146">
        <f t="shared" si="69"/>
        <v>80</v>
      </c>
      <c r="K588" s="702">
        <f t="shared" si="71"/>
        <v>5.5325034578146616E-2</v>
      </c>
      <c r="L588" s="734">
        <f t="shared" si="73"/>
        <v>236.87136929460581</v>
      </c>
      <c r="M588" s="151">
        <f t="shared" si="70"/>
        <v>52.111701244813283</v>
      </c>
      <c r="N588" s="151">
        <v>70.808903544929933</v>
      </c>
      <c r="O588" s="808">
        <v>12.489479680972273</v>
      </c>
      <c r="P588" s="374">
        <f t="shared" si="72"/>
        <v>0.10359943279485326</v>
      </c>
    </row>
    <row r="589" spans="1:16" x14ac:dyDescent="0.3">
      <c r="A589" s="152">
        <v>96</v>
      </c>
      <c r="B589" s="765" t="s">
        <v>1949</v>
      </c>
      <c r="C589" s="779">
        <v>5258.9</v>
      </c>
      <c r="D589" s="779"/>
      <c r="E589" s="779"/>
      <c r="F589" s="146">
        <f t="shared" si="68"/>
        <v>5258.9</v>
      </c>
      <c r="G589" s="146">
        <v>119</v>
      </c>
      <c r="H589" s="146"/>
      <c r="I589" s="146"/>
      <c r="J589" s="146">
        <f t="shared" si="69"/>
        <v>119</v>
      </c>
      <c r="K589" s="702">
        <f t="shared" si="71"/>
        <v>8.2295988934993083E-2</v>
      </c>
      <c r="L589" s="734">
        <f t="shared" si="73"/>
        <v>352.34616182572614</v>
      </c>
      <c r="M589" s="151">
        <f t="shared" si="70"/>
        <v>77.516155601659747</v>
      </c>
      <c r="N589" s="151">
        <v>105.32824402308326</v>
      </c>
      <c r="O589" s="808">
        <v>18.578101025446255</v>
      </c>
      <c r="P589" s="374">
        <f t="shared" si="72"/>
        <v>0.1053012345691904</v>
      </c>
    </row>
    <row r="590" spans="1:16" x14ac:dyDescent="0.3">
      <c r="A590" s="152">
        <v>97</v>
      </c>
      <c r="B590" s="765" t="s">
        <v>1950</v>
      </c>
      <c r="C590" s="779">
        <v>3743.95</v>
      </c>
      <c r="D590" s="779"/>
      <c r="E590" s="779"/>
      <c r="F590" s="146">
        <f t="shared" si="68"/>
        <v>3743.95</v>
      </c>
      <c r="G590" s="146">
        <v>90</v>
      </c>
      <c r="H590" s="146"/>
      <c r="I590" s="146"/>
      <c r="J590" s="146">
        <f t="shared" si="69"/>
        <v>90</v>
      </c>
      <c r="K590" s="702">
        <f t="shared" si="71"/>
        <v>6.2240663900414939E-2</v>
      </c>
      <c r="L590" s="734">
        <f t="shared" si="73"/>
        <v>266.48029045643153</v>
      </c>
      <c r="M590" s="151">
        <f t="shared" si="70"/>
        <v>58.625663900414935</v>
      </c>
      <c r="N590" s="151">
        <v>79.660016488046168</v>
      </c>
      <c r="O590" s="808">
        <v>14.050664641093809</v>
      </c>
      <c r="P590" s="374">
        <f t="shared" si="72"/>
        <v>0.1118649115201823</v>
      </c>
    </row>
    <row r="591" spans="1:16" x14ac:dyDescent="0.3">
      <c r="A591" s="152">
        <v>98</v>
      </c>
      <c r="B591" s="765" t="s">
        <v>1952</v>
      </c>
      <c r="C591" s="779">
        <v>272.89999999999998</v>
      </c>
      <c r="D591" s="779"/>
      <c r="E591" s="779"/>
      <c r="F591" s="146">
        <f t="shared" si="68"/>
        <v>272.89999999999998</v>
      </c>
      <c r="G591" s="146">
        <v>9</v>
      </c>
      <c r="H591" s="146"/>
      <c r="I591" s="146"/>
      <c r="J591" s="146">
        <f t="shared" si="69"/>
        <v>9</v>
      </c>
      <c r="K591" s="702">
        <f t="shared" si="71"/>
        <v>6.2240663900414942E-3</v>
      </c>
      <c r="L591" s="734">
        <f t="shared" si="73"/>
        <v>26.648029045643153</v>
      </c>
      <c r="M591" s="151">
        <f t="shared" si="70"/>
        <v>5.8625663900414935</v>
      </c>
      <c r="N591" s="151">
        <v>7.9660016488046166</v>
      </c>
      <c r="O591" s="808">
        <v>1.4050664641093809</v>
      </c>
      <c r="P591" s="374">
        <f t="shared" si="72"/>
        <v>0.15346890270648095</v>
      </c>
    </row>
    <row r="592" spans="1:16" x14ac:dyDescent="0.3">
      <c r="A592" s="152">
        <v>99</v>
      </c>
      <c r="B592" s="765" t="s">
        <v>1953</v>
      </c>
      <c r="C592" s="779">
        <v>604.1</v>
      </c>
      <c r="D592" s="779"/>
      <c r="E592" s="779"/>
      <c r="F592" s="146">
        <f t="shared" ref="F592:F650" si="74">C592+D592+E592</f>
        <v>604.1</v>
      </c>
      <c r="G592" s="146">
        <v>19</v>
      </c>
      <c r="H592" s="146"/>
      <c r="I592" s="146"/>
      <c r="J592" s="146">
        <f t="shared" si="69"/>
        <v>19</v>
      </c>
      <c r="K592" s="702">
        <f t="shared" si="71"/>
        <v>1.313969571230982E-2</v>
      </c>
      <c r="L592" s="734">
        <f t="shared" si="73"/>
        <v>56.256950207468876</v>
      </c>
      <c r="M592" s="151">
        <f t="shared" si="70"/>
        <v>12.376529045643153</v>
      </c>
      <c r="N592" s="151">
        <v>16.817114591920859</v>
      </c>
      <c r="O592" s="808">
        <v>2.966251424230915</v>
      </c>
      <c r="P592" s="374">
        <f t="shared" si="72"/>
        <v>0.14636127341377883</v>
      </c>
    </row>
    <row r="593" spans="1:16" x14ac:dyDescent="0.3">
      <c r="A593" s="152">
        <v>100</v>
      </c>
      <c r="B593" s="765" t="s">
        <v>1954</v>
      </c>
      <c r="C593" s="779">
        <v>464.8</v>
      </c>
      <c r="D593" s="779"/>
      <c r="E593" s="779"/>
      <c r="F593" s="146">
        <f t="shared" si="74"/>
        <v>464.8</v>
      </c>
      <c r="G593" s="146">
        <v>12</v>
      </c>
      <c r="H593" s="146"/>
      <c r="I593" s="146"/>
      <c r="J593" s="146">
        <f t="shared" si="69"/>
        <v>12</v>
      </c>
      <c r="K593" s="702">
        <f t="shared" si="71"/>
        <v>8.2987551867219917E-3</v>
      </c>
      <c r="L593" s="734">
        <f t="shared" si="73"/>
        <v>35.530705394190868</v>
      </c>
      <c r="M593" s="151">
        <f t="shared" si="70"/>
        <v>7.8167551867219913</v>
      </c>
      <c r="N593" s="151">
        <v>10.621335531739488</v>
      </c>
      <c r="O593" s="808">
        <v>1.8734219521458411</v>
      </c>
      <c r="P593" s="374">
        <f t="shared" si="72"/>
        <v>0.12014246571600298</v>
      </c>
    </row>
    <row r="594" spans="1:16" x14ac:dyDescent="0.3">
      <c r="A594" s="152">
        <v>101</v>
      </c>
      <c r="B594" s="765" t="s">
        <v>2180</v>
      </c>
      <c r="C594" s="779">
        <v>83.39</v>
      </c>
      <c r="D594" s="779"/>
      <c r="E594" s="779"/>
      <c r="F594" s="146">
        <f t="shared" si="74"/>
        <v>83.39</v>
      </c>
      <c r="G594" s="146">
        <v>12</v>
      </c>
      <c r="H594" s="146"/>
      <c r="I594" s="146"/>
      <c r="J594" s="146">
        <f>G594+H594+I594</f>
        <v>12</v>
      </c>
      <c r="K594" s="702">
        <f t="shared" si="71"/>
        <v>8.2987551867219917E-3</v>
      </c>
      <c r="L594" s="734">
        <f t="shared" si="73"/>
        <v>35.530705394190868</v>
      </c>
      <c r="M594" s="151">
        <f t="shared" si="70"/>
        <v>7.8167551867219913</v>
      </c>
      <c r="N594" s="151">
        <v>10.621335531739488</v>
      </c>
      <c r="O594" s="808">
        <v>1.8734219521458411</v>
      </c>
      <c r="P594" s="374">
        <f t="shared" si="72"/>
        <v>0.66965125392490932</v>
      </c>
    </row>
    <row r="595" spans="1:16" x14ac:dyDescent="0.3">
      <c r="A595" s="152">
        <v>102</v>
      </c>
      <c r="B595" s="765" t="s">
        <v>1955</v>
      </c>
      <c r="C595" s="779">
        <v>489.6</v>
      </c>
      <c r="D595" s="779"/>
      <c r="E595" s="779"/>
      <c r="F595" s="146">
        <f t="shared" si="74"/>
        <v>489.6</v>
      </c>
      <c r="G595" s="146">
        <v>13</v>
      </c>
      <c r="H595" s="146"/>
      <c r="I595" s="146"/>
      <c r="J595" s="146">
        <f t="shared" si="69"/>
        <v>13</v>
      </c>
      <c r="K595" s="702">
        <f t="shared" si="71"/>
        <v>8.9903181189488254E-3</v>
      </c>
      <c r="L595" s="734">
        <f t="shared" si="73"/>
        <v>38.491597510373445</v>
      </c>
      <c r="M595" s="151">
        <f t="shared" si="70"/>
        <v>8.4681514522821573</v>
      </c>
      <c r="N595" s="151">
        <v>11.506446826051112</v>
      </c>
      <c r="O595" s="808">
        <v>2.0295404481579942</v>
      </c>
      <c r="P595" s="374">
        <f t="shared" si="72"/>
        <v>0.12356155277137398</v>
      </c>
    </row>
    <row r="596" spans="1:16" x14ac:dyDescent="0.3">
      <c r="A596" s="152">
        <v>103</v>
      </c>
      <c r="B596" s="765" t="s">
        <v>1956</v>
      </c>
      <c r="C596" s="779">
        <v>127.92</v>
      </c>
      <c r="D596" s="779"/>
      <c r="E596" s="779"/>
      <c r="F596" s="146">
        <f t="shared" si="74"/>
        <v>127.92</v>
      </c>
      <c r="G596" s="146">
        <v>3</v>
      </c>
      <c r="H596" s="146"/>
      <c r="I596" s="146"/>
      <c r="J596" s="146">
        <f t="shared" si="69"/>
        <v>3</v>
      </c>
      <c r="K596" s="702">
        <f t="shared" si="71"/>
        <v>2.0746887966804979E-3</v>
      </c>
      <c r="L596" s="734">
        <f t="shared" si="73"/>
        <v>8.8826763485477169</v>
      </c>
      <c r="M596" s="151">
        <f t="shared" si="70"/>
        <v>1.9541887966804978</v>
      </c>
      <c r="N596" s="151">
        <v>2.655333882934872</v>
      </c>
      <c r="O596" s="808">
        <v>0.46835548803646027</v>
      </c>
      <c r="P596" s="374">
        <f t="shared" si="72"/>
        <v>0.1091350415587832</v>
      </c>
    </row>
    <row r="597" spans="1:16" x14ac:dyDescent="0.3">
      <c r="A597" s="152">
        <v>104</v>
      </c>
      <c r="B597" s="765" t="s">
        <v>1957</v>
      </c>
      <c r="C597" s="779">
        <v>129.1</v>
      </c>
      <c r="D597" s="779"/>
      <c r="E597" s="779"/>
      <c r="F597" s="146">
        <f t="shared" si="74"/>
        <v>129.1</v>
      </c>
      <c r="G597" s="146">
        <v>4</v>
      </c>
      <c r="H597" s="146"/>
      <c r="I597" s="146"/>
      <c r="J597" s="146">
        <f t="shared" si="69"/>
        <v>4</v>
      </c>
      <c r="K597" s="702">
        <f t="shared" si="71"/>
        <v>2.7662517289073307E-3</v>
      </c>
      <c r="L597" s="734">
        <f t="shared" si="73"/>
        <v>11.843568464730291</v>
      </c>
      <c r="M597" s="151">
        <f t="shared" si="70"/>
        <v>2.6055850622406642</v>
      </c>
      <c r="N597" s="151">
        <v>3.5404451772464962</v>
      </c>
      <c r="O597" s="808">
        <v>0.62447398404861376</v>
      </c>
      <c r="P597" s="374">
        <f t="shared" si="72"/>
        <v>0.14418336706635215</v>
      </c>
    </row>
    <row r="598" spans="1:16" x14ac:dyDescent="0.3">
      <c r="A598" s="152">
        <v>105</v>
      </c>
      <c r="B598" s="765" t="s">
        <v>1958</v>
      </c>
      <c r="C598" s="779">
        <v>136.4</v>
      </c>
      <c r="D598" s="779"/>
      <c r="E598" s="779"/>
      <c r="F598" s="146">
        <f t="shared" si="74"/>
        <v>136.4</v>
      </c>
      <c r="G598" s="146">
        <v>4</v>
      </c>
      <c r="H598" s="146"/>
      <c r="I598" s="146"/>
      <c r="J598" s="146">
        <f t="shared" si="69"/>
        <v>4</v>
      </c>
      <c r="K598" s="702">
        <f t="shared" si="71"/>
        <v>2.7662517289073307E-3</v>
      </c>
      <c r="L598" s="734">
        <f t="shared" si="73"/>
        <v>11.843568464730291</v>
      </c>
      <c r="M598" s="151">
        <f t="shared" si="70"/>
        <v>2.6055850622406642</v>
      </c>
      <c r="N598" s="151">
        <v>3.5404451772464962</v>
      </c>
      <c r="O598" s="808">
        <v>0.62447398404861376</v>
      </c>
      <c r="P598" s="374">
        <f t="shared" si="72"/>
        <v>0.13646680856500046</v>
      </c>
    </row>
    <row r="599" spans="1:16" x14ac:dyDescent="0.3">
      <c r="A599" s="152">
        <v>106</v>
      </c>
      <c r="B599" s="765" t="s">
        <v>1959</v>
      </c>
      <c r="C599" s="779">
        <v>117.1</v>
      </c>
      <c r="D599" s="779"/>
      <c r="E599" s="779"/>
      <c r="F599" s="146">
        <f t="shared" si="74"/>
        <v>117.1</v>
      </c>
      <c r="G599" s="146">
        <v>4</v>
      </c>
      <c r="H599" s="146"/>
      <c r="I599" s="146"/>
      <c r="J599" s="146">
        <f t="shared" si="69"/>
        <v>4</v>
      </c>
      <c r="K599" s="702">
        <f t="shared" si="71"/>
        <v>2.7662517289073307E-3</v>
      </c>
      <c r="L599" s="734">
        <f t="shared" si="73"/>
        <v>11.843568464730291</v>
      </c>
      <c r="M599" s="151">
        <f t="shared" si="70"/>
        <v>2.6055850622406642</v>
      </c>
      <c r="N599" s="151">
        <v>3.5404451772464962</v>
      </c>
      <c r="O599" s="808">
        <v>0.62447398404861376</v>
      </c>
      <c r="P599" s="374">
        <f t="shared" si="72"/>
        <v>0.15895877615940276</v>
      </c>
    </row>
    <row r="600" spans="1:16" x14ac:dyDescent="0.3">
      <c r="A600" s="152">
        <v>107</v>
      </c>
      <c r="B600" s="765" t="s">
        <v>1960</v>
      </c>
      <c r="C600" s="779">
        <v>291.16000000000003</v>
      </c>
      <c r="D600" s="779"/>
      <c r="E600" s="779"/>
      <c r="F600" s="146">
        <f t="shared" si="74"/>
        <v>291.16000000000003</v>
      </c>
      <c r="G600" s="146">
        <v>11</v>
      </c>
      <c r="H600" s="146"/>
      <c r="I600" s="146"/>
      <c r="J600" s="146">
        <f t="shared" si="69"/>
        <v>11</v>
      </c>
      <c r="K600" s="702">
        <f t="shared" si="71"/>
        <v>7.6071922544951598E-3</v>
      </c>
      <c r="L600" s="734">
        <f t="shared" si="73"/>
        <v>32.569813278008297</v>
      </c>
      <c r="M600" s="151">
        <f t="shared" si="70"/>
        <v>7.1653589211618254</v>
      </c>
      <c r="N600" s="151">
        <v>9.7362242374278658</v>
      </c>
      <c r="O600" s="808">
        <v>1.7173034561336875</v>
      </c>
      <c r="P600" s="374">
        <f t="shared" si="72"/>
        <v>0.17580952017011839</v>
      </c>
    </row>
    <row r="601" spans="1:16" x14ac:dyDescent="0.3">
      <c r="A601" s="152">
        <v>108</v>
      </c>
      <c r="B601" s="765" t="s">
        <v>1961</v>
      </c>
      <c r="C601" s="779">
        <v>395.1</v>
      </c>
      <c r="D601" s="779">
        <v>60.1</v>
      </c>
      <c r="E601" s="779"/>
      <c r="F601" s="146">
        <f t="shared" si="74"/>
        <v>455.20000000000005</v>
      </c>
      <c r="G601" s="146">
        <v>9</v>
      </c>
      <c r="H601" s="146">
        <v>1</v>
      </c>
      <c r="I601" s="146"/>
      <c r="J601" s="146">
        <f t="shared" si="69"/>
        <v>10</v>
      </c>
      <c r="K601" s="702">
        <f t="shared" si="71"/>
        <v>6.915629322268327E-3</v>
      </c>
      <c r="L601" s="734">
        <f t="shared" si="73"/>
        <v>29.608921161825727</v>
      </c>
      <c r="M601" s="151">
        <f t="shared" si="70"/>
        <v>6.5139626556016603</v>
      </c>
      <c r="N601" s="151">
        <v>8.8511129431162416</v>
      </c>
      <c r="O601" s="808">
        <v>1.5611849601215342</v>
      </c>
      <c r="P601" s="374">
        <f t="shared" si="72"/>
        <v>0.10223018831429077</v>
      </c>
    </row>
    <row r="602" spans="1:16" x14ac:dyDescent="0.3">
      <c r="A602" s="152">
        <v>109</v>
      </c>
      <c r="B602" s="765" t="s">
        <v>1962</v>
      </c>
      <c r="C602" s="779">
        <v>120</v>
      </c>
      <c r="D602" s="779"/>
      <c r="E602" s="779"/>
      <c r="F602" s="146">
        <f t="shared" si="74"/>
        <v>120</v>
      </c>
      <c r="G602" s="146">
        <v>4</v>
      </c>
      <c r="H602" s="146"/>
      <c r="I602" s="146"/>
      <c r="J602" s="146">
        <f t="shared" si="69"/>
        <v>4</v>
      </c>
      <c r="K602" s="702">
        <f t="shared" si="71"/>
        <v>2.7662517289073307E-3</v>
      </c>
      <c r="L602" s="734">
        <f t="shared" si="73"/>
        <v>11.843568464730291</v>
      </c>
      <c r="M602" s="151">
        <f t="shared" si="70"/>
        <v>2.6055850622406642</v>
      </c>
      <c r="N602" s="151">
        <v>3.5404451772464962</v>
      </c>
      <c r="O602" s="808">
        <v>0.62447398404861376</v>
      </c>
      <c r="P602" s="374">
        <f t="shared" si="72"/>
        <v>0.1551172724022172</v>
      </c>
    </row>
    <row r="603" spans="1:16" x14ac:dyDescent="0.3">
      <c r="A603" s="152">
        <v>110</v>
      </c>
      <c r="B603" s="765" t="s">
        <v>1963</v>
      </c>
      <c r="C603" s="779">
        <v>390.8</v>
      </c>
      <c r="D603" s="779"/>
      <c r="E603" s="779"/>
      <c r="F603" s="146">
        <f t="shared" si="74"/>
        <v>390.8</v>
      </c>
      <c r="G603" s="146">
        <v>6</v>
      </c>
      <c r="H603" s="146"/>
      <c r="I603" s="146"/>
      <c r="J603" s="146">
        <f t="shared" si="69"/>
        <v>6</v>
      </c>
      <c r="K603" s="702">
        <f t="shared" si="71"/>
        <v>4.1493775933609959E-3</v>
      </c>
      <c r="L603" s="734">
        <f t="shared" si="73"/>
        <v>17.765352697095434</v>
      </c>
      <c r="M603" s="151">
        <f t="shared" si="70"/>
        <v>3.9083775933609957</v>
      </c>
      <c r="N603" s="151">
        <v>5.3106677658697441</v>
      </c>
      <c r="O603" s="808">
        <v>0.93671097607292053</v>
      </c>
      <c r="P603" s="374">
        <f t="shared" si="72"/>
        <v>7.1446031300918866E-2</v>
      </c>
    </row>
    <row r="604" spans="1:16" x14ac:dyDescent="0.3">
      <c r="A604" s="152">
        <v>111</v>
      </c>
      <c r="B604" s="765" t="s">
        <v>1964</v>
      </c>
      <c r="C604" s="779">
        <v>105.1</v>
      </c>
      <c r="D604" s="779"/>
      <c r="E604" s="779"/>
      <c r="F604" s="146">
        <f t="shared" si="74"/>
        <v>105.1</v>
      </c>
      <c r="G604" s="146">
        <v>3</v>
      </c>
      <c r="H604" s="146"/>
      <c r="I604" s="146"/>
      <c r="J604" s="146">
        <f t="shared" si="69"/>
        <v>3</v>
      </c>
      <c r="K604" s="702">
        <f t="shared" si="71"/>
        <v>2.0746887966804979E-3</v>
      </c>
      <c r="L604" s="734">
        <f t="shared" si="73"/>
        <v>8.8826763485477169</v>
      </c>
      <c r="M604" s="151">
        <f t="shared" si="70"/>
        <v>1.9541887966804978</v>
      </c>
      <c r="N604" s="151">
        <v>2.655333882934872</v>
      </c>
      <c r="O604" s="808">
        <v>0.46835548803646027</v>
      </c>
      <c r="P604" s="374">
        <f t="shared" si="72"/>
        <v>0.1328311561959995</v>
      </c>
    </row>
    <row r="605" spans="1:16" x14ac:dyDescent="0.3">
      <c r="A605" s="152">
        <v>112</v>
      </c>
      <c r="B605" s="765" t="s">
        <v>1965</v>
      </c>
      <c r="C605" s="779">
        <v>168.5</v>
      </c>
      <c r="D605" s="779"/>
      <c r="E605" s="779"/>
      <c r="F605" s="146">
        <f t="shared" si="74"/>
        <v>168.5</v>
      </c>
      <c r="G605" s="146">
        <v>4</v>
      </c>
      <c r="H605" s="146"/>
      <c r="I605" s="146"/>
      <c r="J605" s="146">
        <f t="shared" si="69"/>
        <v>4</v>
      </c>
      <c r="K605" s="702">
        <f t="shared" si="71"/>
        <v>2.7662517289073307E-3</v>
      </c>
      <c r="L605" s="734">
        <f t="shared" si="73"/>
        <v>11.843568464730291</v>
      </c>
      <c r="M605" s="151">
        <f t="shared" si="70"/>
        <v>2.6055850622406642</v>
      </c>
      <c r="N605" s="151">
        <v>3.5404451772464962</v>
      </c>
      <c r="O605" s="808">
        <v>0.62447398404861376</v>
      </c>
      <c r="P605" s="374">
        <f t="shared" si="72"/>
        <v>0.11046927411433866</v>
      </c>
    </row>
    <row r="606" spans="1:16" x14ac:dyDescent="0.3">
      <c r="A606" s="152">
        <v>113</v>
      </c>
      <c r="B606" s="765" t="s">
        <v>1966</v>
      </c>
      <c r="C606" s="779">
        <v>227.3</v>
      </c>
      <c r="D606" s="779"/>
      <c r="E606" s="779"/>
      <c r="F606" s="146">
        <f t="shared" si="74"/>
        <v>227.3</v>
      </c>
      <c r="G606" s="146">
        <v>5</v>
      </c>
      <c r="H606" s="146"/>
      <c r="I606" s="146"/>
      <c r="J606" s="146">
        <f t="shared" si="69"/>
        <v>5</v>
      </c>
      <c r="K606" s="702">
        <f t="shared" si="71"/>
        <v>3.4578146611341635E-3</v>
      </c>
      <c r="L606" s="734">
        <f t="shared" si="73"/>
        <v>14.804460580912863</v>
      </c>
      <c r="M606" s="151">
        <f t="shared" si="70"/>
        <v>3.2569813278008302</v>
      </c>
      <c r="N606" s="151">
        <v>4.4255564715581208</v>
      </c>
      <c r="O606" s="808">
        <v>0.78059248006076709</v>
      </c>
      <c r="P606" s="374">
        <f t="shared" si="72"/>
        <v>0.10236511597154677</v>
      </c>
    </row>
    <row r="607" spans="1:16" x14ac:dyDescent="0.3">
      <c r="A607" s="152">
        <v>114</v>
      </c>
      <c r="B607" s="765" t="s">
        <v>1968</v>
      </c>
      <c r="C607" s="779">
        <v>1851.82</v>
      </c>
      <c r="D607" s="779"/>
      <c r="E607" s="779"/>
      <c r="F607" s="146">
        <f t="shared" si="74"/>
        <v>1851.82</v>
      </c>
      <c r="G607" s="146">
        <v>40</v>
      </c>
      <c r="H607" s="146"/>
      <c r="I607" s="146"/>
      <c r="J607" s="146">
        <f t="shared" si="69"/>
        <v>40</v>
      </c>
      <c r="K607" s="702">
        <f t="shared" si="71"/>
        <v>2.7662517289073308E-2</v>
      </c>
      <c r="L607" s="734">
        <f t="shared" si="73"/>
        <v>118.43568464730291</v>
      </c>
      <c r="M607" s="151">
        <f t="shared" si="70"/>
        <v>26.055850622406641</v>
      </c>
      <c r="N607" s="151">
        <v>35.404451772464967</v>
      </c>
      <c r="O607" s="808">
        <v>6.2447398404861367</v>
      </c>
      <c r="P607" s="374">
        <f t="shared" si="72"/>
        <v>0.1005177214214452</v>
      </c>
    </row>
    <row r="608" spans="1:16" x14ac:dyDescent="0.3">
      <c r="A608" s="152">
        <v>115</v>
      </c>
      <c r="B608" s="765" t="s">
        <v>1969</v>
      </c>
      <c r="C608" s="779">
        <v>933.25</v>
      </c>
      <c r="D608" s="779"/>
      <c r="E608" s="779"/>
      <c r="F608" s="146">
        <f t="shared" si="74"/>
        <v>933.25</v>
      </c>
      <c r="G608" s="146">
        <v>24</v>
      </c>
      <c r="H608" s="146"/>
      <c r="I608" s="146"/>
      <c r="J608" s="146">
        <f t="shared" si="69"/>
        <v>24</v>
      </c>
      <c r="K608" s="702">
        <f t="shared" si="71"/>
        <v>1.6597510373443983E-2</v>
      </c>
      <c r="L608" s="734">
        <f t="shared" si="73"/>
        <v>71.061410788381735</v>
      </c>
      <c r="M608" s="151">
        <f t="shared" si="70"/>
        <v>15.633510373443983</v>
      </c>
      <c r="N608" s="151">
        <v>21.242671063478976</v>
      </c>
      <c r="O608" s="808">
        <v>3.7468439042916821</v>
      </c>
      <c r="P608" s="374">
        <f t="shared" si="72"/>
        <v>0.11967258090500549</v>
      </c>
    </row>
    <row r="609" spans="1:16" x14ac:dyDescent="0.3">
      <c r="A609" s="152">
        <v>116</v>
      </c>
      <c r="B609" s="765" t="s">
        <v>1970</v>
      </c>
      <c r="C609" s="779">
        <v>1158.5</v>
      </c>
      <c r="D609" s="779"/>
      <c r="E609" s="779"/>
      <c r="F609" s="146">
        <f t="shared" si="74"/>
        <v>1158.5</v>
      </c>
      <c r="G609" s="146">
        <v>27</v>
      </c>
      <c r="H609" s="146"/>
      <c r="I609" s="146"/>
      <c r="J609" s="146">
        <f t="shared" si="69"/>
        <v>27</v>
      </c>
      <c r="K609" s="702">
        <f t="shared" si="71"/>
        <v>1.8672199170124481E-2</v>
      </c>
      <c r="L609" s="734">
        <f t="shared" si="73"/>
        <v>79.944087136929454</v>
      </c>
      <c r="M609" s="151">
        <f t="shared" si="70"/>
        <v>17.58769917012448</v>
      </c>
      <c r="N609" s="151">
        <v>23.898004946413852</v>
      </c>
      <c r="O609" s="808">
        <v>4.2151993923281417</v>
      </c>
      <c r="P609" s="374">
        <f t="shared" si="72"/>
        <v>0.10845489050133442</v>
      </c>
    </row>
    <row r="610" spans="1:16" x14ac:dyDescent="0.3">
      <c r="A610" s="152">
        <v>117</v>
      </c>
      <c r="B610" s="765" t="s">
        <v>1971</v>
      </c>
      <c r="C610" s="779">
        <v>3663.95</v>
      </c>
      <c r="D610" s="779"/>
      <c r="E610" s="779">
        <v>111.7</v>
      </c>
      <c r="F610" s="146">
        <f t="shared" si="74"/>
        <v>3775.6499999999996</v>
      </c>
      <c r="G610" s="146">
        <v>70</v>
      </c>
      <c r="H610" s="146"/>
      <c r="I610" s="146">
        <v>1</v>
      </c>
      <c r="J610" s="146">
        <f t="shared" si="69"/>
        <v>71</v>
      </c>
      <c r="K610" s="702">
        <f t="shared" si="71"/>
        <v>4.9100968188105124E-2</v>
      </c>
      <c r="L610" s="734">
        <f t="shared" si="73"/>
        <v>210.22334024896267</v>
      </c>
      <c r="M610" s="151">
        <f t="shared" si="70"/>
        <v>46.249134854771789</v>
      </c>
      <c r="N610" s="151">
        <v>62.842901896125305</v>
      </c>
      <c r="O610" s="808">
        <v>11.084413216862892</v>
      </c>
      <c r="P610" s="374">
        <f t="shared" si="72"/>
        <v>8.7508055623991277E-2</v>
      </c>
    </row>
    <row r="611" spans="1:16" x14ac:dyDescent="0.3">
      <c r="A611" s="152">
        <v>118</v>
      </c>
      <c r="B611" s="765" t="s">
        <v>1972</v>
      </c>
      <c r="C611" s="779">
        <v>79.3</v>
      </c>
      <c r="D611" s="779"/>
      <c r="E611" s="779"/>
      <c r="F611" s="146">
        <f t="shared" si="74"/>
        <v>79.3</v>
      </c>
      <c r="G611" s="146">
        <v>2</v>
      </c>
      <c r="H611" s="146"/>
      <c r="I611" s="146"/>
      <c r="J611" s="146">
        <f t="shared" ref="J611:J667" si="75">G611+H611+I611</f>
        <v>2</v>
      </c>
      <c r="K611" s="702">
        <f t="shared" si="71"/>
        <v>1.3831258644536654E-3</v>
      </c>
      <c r="L611" s="734">
        <f t="shared" si="73"/>
        <v>5.9217842323651455</v>
      </c>
      <c r="M611" s="151">
        <f t="shared" si="70"/>
        <v>1.3027925311203321</v>
      </c>
      <c r="N611" s="151">
        <v>1.7702225886232481</v>
      </c>
      <c r="O611" s="808">
        <v>0.31223699202430688</v>
      </c>
      <c r="P611" s="374">
        <f t="shared" si="72"/>
        <v>0.11736489715174063</v>
      </c>
    </row>
    <row r="612" spans="1:16" x14ac:dyDescent="0.3">
      <c r="A612" s="152">
        <v>119</v>
      </c>
      <c r="B612" s="765" t="s">
        <v>1973</v>
      </c>
      <c r="C612" s="779">
        <v>377.9</v>
      </c>
      <c r="D612" s="779"/>
      <c r="E612" s="779"/>
      <c r="F612" s="146">
        <f t="shared" si="74"/>
        <v>377.9</v>
      </c>
      <c r="G612" s="146">
        <v>8</v>
      </c>
      <c r="H612" s="146"/>
      <c r="I612" s="146"/>
      <c r="J612" s="146">
        <f t="shared" si="75"/>
        <v>8</v>
      </c>
      <c r="K612" s="702">
        <f t="shared" si="71"/>
        <v>5.5325034578146614E-3</v>
      </c>
      <c r="L612" s="734">
        <f t="shared" si="73"/>
        <v>23.687136929460582</v>
      </c>
      <c r="M612" s="151">
        <f t="shared" si="70"/>
        <v>5.2111701244813284</v>
      </c>
      <c r="N612" s="151">
        <v>7.0808903544929924</v>
      </c>
      <c r="O612" s="808">
        <v>1.2489479680972275</v>
      </c>
      <c r="P612" s="374">
        <f t="shared" si="72"/>
        <v>9.8513218778862474E-2</v>
      </c>
    </row>
    <row r="613" spans="1:16" x14ac:dyDescent="0.3">
      <c r="A613" s="152">
        <v>120</v>
      </c>
      <c r="B613" s="765" t="s">
        <v>1974</v>
      </c>
      <c r="C613" s="779">
        <v>86.1</v>
      </c>
      <c r="D613" s="779"/>
      <c r="E613" s="779"/>
      <c r="F613" s="146">
        <f t="shared" si="74"/>
        <v>86.1</v>
      </c>
      <c r="G613" s="146">
        <v>2</v>
      </c>
      <c r="H613" s="146"/>
      <c r="I613" s="146"/>
      <c r="J613" s="146">
        <f t="shared" si="75"/>
        <v>2</v>
      </c>
      <c r="K613" s="702">
        <f t="shared" si="71"/>
        <v>1.3831258644536654E-3</v>
      </c>
      <c r="L613" s="734">
        <f t="shared" si="73"/>
        <v>5.9217842323651455</v>
      </c>
      <c r="M613" s="151">
        <f t="shared" ref="M613:M670" si="76">L613*0.22</f>
        <v>1.3027925311203321</v>
      </c>
      <c r="N613" s="151">
        <v>1.7702225886232481</v>
      </c>
      <c r="O613" s="808">
        <v>0.31223699202430688</v>
      </c>
      <c r="P613" s="374">
        <f t="shared" si="72"/>
        <v>0.10809566021060432</v>
      </c>
    </row>
    <row r="614" spans="1:16" x14ac:dyDescent="0.3">
      <c r="A614" s="152">
        <v>121</v>
      </c>
      <c r="B614" s="765" t="s">
        <v>1975</v>
      </c>
      <c r="C614" s="779">
        <v>59.7</v>
      </c>
      <c r="D614" s="779"/>
      <c r="E614" s="779"/>
      <c r="F614" s="146">
        <f t="shared" si="74"/>
        <v>59.7</v>
      </c>
      <c r="G614" s="146">
        <v>2</v>
      </c>
      <c r="H614" s="146"/>
      <c r="I614" s="146"/>
      <c r="J614" s="146">
        <f t="shared" si="75"/>
        <v>2</v>
      </c>
      <c r="K614" s="702">
        <f t="shared" si="71"/>
        <v>1.3831258644536654E-3</v>
      </c>
      <c r="L614" s="734">
        <f t="shared" si="73"/>
        <v>5.9217842323651455</v>
      </c>
      <c r="M614" s="151">
        <f t="shared" si="76"/>
        <v>1.3027925311203321</v>
      </c>
      <c r="N614" s="151">
        <v>1.7702225886232481</v>
      </c>
      <c r="O614" s="808">
        <v>0.31223699202430688</v>
      </c>
      <c r="P614" s="374">
        <f t="shared" si="72"/>
        <v>0.15589675618313284</v>
      </c>
    </row>
    <row r="615" spans="1:16" x14ac:dyDescent="0.3">
      <c r="A615" s="152">
        <v>122</v>
      </c>
      <c r="B615" s="765" t="s">
        <v>1976</v>
      </c>
      <c r="C615" s="779">
        <v>66.099999999999994</v>
      </c>
      <c r="D615" s="779"/>
      <c r="E615" s="779"/>
      <c r="F615" s="146">
        <f t="shared" si="74"/>
        <v>66.099999999999994</v>
      </c>
      <c r="G615" s="146">
        <v>2</v>
      </c>
      <c r="H615" s="146"/>
      <c r="I615" s="146"/>
      <c r="J615" s="146">
        <f t="shared" si="75"/>
        <v>2</v>
      </c>
      <c r="K615" s="702">
        <f t="shared" si="71"/>
        <v>1.3831258644536654E-3</v>
      </c>
      <c r="L615" s="734">
        <f t="shared" si="73"/>
        <v>5.9217842323651455</v>
      </c>
      <c r="M615" s="151">
        <f t="shared" si="76"/>
        <v>1.3027925311203321</v>
      </c>
      <c r="N615" s="151">
        <v>1.7702225886232481</v>
      </c>
      <c r="O615" s="808">
        <v>0.31223699202430688</v>
      </c>
      <c r="P615" s="374">
        <f t="shared" si="72"/>
        <v>0.14080236526676296</v>
      </c>
    </row>
    <row r="616" spans="1:16" x14ac:dyDescent="0.3">
      <c r="A616" s="152">
        <v>123</v>
      </c>
      <c r="B616" s="765" t="s">
        <v>1977</v>
      </c>
      <c r="C616" s="779">
        <v>111.6</v>
      </c>
      <c r="D616" s="779"/>
      <c r="E616" s="779"/>
      <c r="F616" s="146">
        <f t="shared" si="74"/>
        <v>111.6</v>
      </c>
      <c r="G616" s="146">
        <v>2</v>
      </c>
      <c r="H616" s="146"/>
      <c r="I616" s="146"/>
      <c r="J616" s="146">
        <f t="shared" si="75"/>
        <v>2</v>
      </c>
      <c r="K616" s="702">
        <f t="shared" si="71"/>
        <v>1.3831258644536654E-3</v>
      </c>
      <c r="L616" s="734">
        <f t="shared" si="73"/>
        <v>5.9217842323651455</v>
      </c>
      <c r="M616" s="151">
        <f t="shared" si="76"/>
        <v>1.3027925311203321</v>
      </c>
      <c r="N616" s="151">
        <v>1.7702225886232481</v>
      </c>
      <c r="O616" s="808">
        <v>0.31223699202430688</v>
      </c>
      <c r="P616" s="374">
        <f t="shared" si="72"/>
        <v>8.3396383011944727E-2</v>
      </c>
    </row>
    <row r="617" spans="1:16" x14ac:dyDescent="0.3">
      <c r="A617" s="152">
        <v>124</v>
      </c>
      <c r="B617" s="765" t="s">
        <v>1978</v>
      </c>
      <c r="C617" s="779">
        <v>119.2</v>
      </c>
      <c r="D617" s="779"/>
      <c r="E617" s="779"/>
      <c r="F617" s="146">
        <f t="shared" si="74"/>
        <v>119.2</v>
      </c>
      <c r="G617" s="146">
        <v>4</v>
      </c>
      <c r="H617" s="146"/>
      <c r="I617" s="146"/>
      <c r="J617" s="146">
        <f t="shared" si="75"/>
        <v>4</v>
      </c>
      <c r="K617" s="702">
        <f t="shared" si="71"/>
        <v>2.7662517289073307E-3</v>
      </c>
      <c r="L617" s="734">
        <f t="shared" si="73"/>
        <v>11.843568464730291</v>
      </c>
      <c r="M617" s="151">
        <f t="shared" si="76"/>
        <v>2.6055850622406642</v>
      </c>
      <c r="N617" s="151">
        <v>3.5404451772464962</v>
      </c>
      <c r="O617" s="808">
        <v>0.62447398404861376</v>
      </c>
      <c r="P617" s="374">
        <f t="shared" si="72"/>
        <v>0.15615832792169515</v>
      </c>
    </row>
    <row r="618" spans="1:16" x14ac:dyDescent="0.3">
      <c r="A618" s="152">
        <v>125</v>
      </c>
      <c r="B618" s="765" t="s">
        <v>1980</v>
      </c>
      <c r="C618" s="779">
        <v>67</v>
      </c>
      <c r="D618" s="779"/>
      <c r="E618" s="779"/>
      <c r="F618" s="146">
        <f t="shared" si="74"/>
        <v>67</v>
      </c>
      <c r="G618" s="146">
        <v>2</v>
      </c>
      <c r="H618" s="146"/>
      <c r="I618" s="146"/>
      <c r="J618" s="146">
        <f t="shared" si="75"/>
        <v>2</v>
      </c>
      <c r="K618" s="702">
        <f t="shared" si="71"/>
        <v>1.3831258644536654E-3</v>
      </c>
      <c r="L618" s="734">
        <f t="shared" si="73"/>
        <v>5.9217842323651455</v>
      </c>
      <c r="M618" s="151">
        <f t="shared" si="76"/>
        <v>1.3027925311203321</v>
      </c>
      <c r="N618" s="151">
        <v>1.7702225886232481</v>
      </c>
      <c r="O618" s="808">
        <v>0.31223699202430688</v>
      </c>
      <c r="P618" s="374">
        <f t="shared" si="72"/>
        <v>0.13891099021094078</v>
      </c>
    </row>
    <row r="619" spans="1:16" x14ac:dyDescent="0.3">
      <c r="A619" s="152">
        <v>126</v>
      </c>
      <c r="B619" s="765" t="s">
        <v>1981</v>
      </c>
      <c r="C619" s="779">
        <v>212.2</v>
      </c>
      <c r="D619" s="779"/>
      <c r="E619" s="779"/>
      <c r="F619" s="146">
        <f t="shared" si="74"/>
        <v>212.2</v>
      </c>
      <c r="G619" s="146">
        <v>6</v>
      </c>
      <c r="H619" s="146"/>
      <c r="I619" s="146"/>
      <c r="J619" s="146">
        <f t="shared" si="75"/>
        <v>6</v>
      </c>
      <c r="K619" s="702">
        <f t="shared" si="71"/>
        <v>4.1493775933609959E-3</v>
      </c>
      <c r="L619" s="734">
        <f t="shared" si="73"/>
        <v>17.765352697095434</v>
      </c>
      <c r="M619" s="151">
        <f t="shared" si="76"/>
        <v>3.9083775933609957</v>
      </c>
      <c r="N619" s="151">
        <v>5.3106677658697441</v>
      </c>
      <c r="O619" s="808">
        <v>0.93671097607292053</v>
      </c>
      <c r="P619" s="374">
        <f t="shared" si="72"/>
        <v>0.13157921315927942</v>
      </c>
    </row>
    <row r="620" spans="1:16" x14ac:dyDescent="0.3">
      <c r="A620" s="152">
        <v>127</v>
      </c>
      <c r="B620" s="765" t="s">
        <v>1983</v>
      </c>
      <c r="C620" s="779">
        <v>466.8</v>
      </c>
      <c r="D620" s="779"/>
      <c r="E620" s="779"/>
      <c r="F620" s="146">
        <f t="shared" si="74"/>
        <v>466.8</v>
      </c>
      <c r="G620" s="146">
        <v>12</v>
      </c>
      <c r="H620" s="146"/>
      <c r="I620" s="146"/>
      <c r="J620" s="146">
        <f t="shared" si="75"/>
        <v>12</v>
      </c>
      <c r="K620" s="702">
        <f t="shared" si="71"/>
        <v>8.2987551867219917E-3</v>
      </c>
      <c r="L620" s="734">
        <f t="shared" si="73"/>
        <v>35.530705394190868</v>
      </c>
      <c r="M620" s="151">
        <f t="shared" si="76"/>
        <v>7.8167551867219913</v>
      </c>
      <c r="N620" s="151">
        <v>10.621335531739488</v>
      </c>
      <c r="O620" s="808">
        <v>1.8734219521458411</v>
      </c>
      <c r="P620" s="374">
        <f t="shared" si="72"/>
        <v>0.11962771650556596</v>
      </c>
    </row>
    <row r="621" spans="1:16" x14ac:dyDescent="0.3">
      <c r="A621" s="152">
        <v>128</v>
      </c>
      <c r="B621" s="765" t="s">
        <v>1984</v>
      </c>
      <c r="C621" s="779">
        <v>681.36</v>
      </c>
      <c r="D621" s="779"/>
      <c r="E621" s="779"/>
      <c r="F621" s="146">
        <f t="shared" si="74"/>
        <v>681.36</v>
      </c>
      <c r="G621" s="146">
        <v>16</v>
      </c>
      <c r="H621" s="146"/>
      <c r="I621" s="146"/>
      <c r="J621" s="146">
        <f t="shared" si="75"/>
        <v>16</v>
      </c>
      <c r="K621" s="702">
        <f t="shared" si="71"/>
        <v>1.1065006915629323E-2</v>
      </c>
      <c r="L621" s="734">
        <f t="shared" si="73"/>
        <v>47.374273858921164</v>
      </c>
      <c r="M621" s="151">
        <f t="shared" si="76"/>
        <v>10.422340248962657</v>
      </c>
      <c r="N621" s="151">
        <v>14.161780708985985</v>
      </c>
      <c r="O621" s="808">
        <v>2.497895936194455</v>
      </c>
      <c r="P621" s="374">
        <f t="shared" si="72"/>
        <v>0.10927599323861725</v>
      </c>
    </row>
    <row r="622" spans="1:16" x14ac:dyDescent="0.3">
      <c r="A622" s="152">
        <v>129</v>
      </c>
      <c r="B622" s="765" t="s">
        <v>1985</v>
      </c>
      <c r="C622" s="779">
        <v>504.2</v>
      </c>
      <c r="D622" s="779"/>
      <c r="E622" s="779"/>
      <c r="F622" s="146">
        <f t="shared" si="74"/>
        <v>504.2</v>
      </c>
      <c r="G622" s="146">
        <v>12</v>
      </c>
      <c r="H622" s="146"/>
      <c r="I622" s="146"/>
      <c r="J622" s="146">
        <f t="shared" si="75"/>
        <v>12</v>
      </c>
      <c r="K622" s="702">
        <f t="shared" si="71"/>
        <v>8.2987551867219917E-3</v>
      </c>
      <c r="L622" s="734">
        <f t="shared" si="73"/>
        <v>35.530705394190868</v>
      </c>
      <c r="M622" s="151">
        <f t="shared" si="76"/>
        <v>7.8167551867219913</v>
      </c>
      <c r="N622" s="151">
        <v>10.621335531739488</v>
      </c>
      <c r="O622" s="808">
        <v>1.8734219521458411</v>
      </c>
      <c r="P622" s="374">
        <f t="shared" si="72"/>
        <v>0.11075410167552199</v>
      </c>
    </row>
    <row r="623" spans="1:16" x14ac:dyDescent="0.3">
      <c r="A623" s="152">
        <v>130</v>
      </c>
      <c r="B623" s="765" t="s">
        <v>1986</v>
      </c>
      <c r="C623" s="779">
        <v>166.6</v>
      </c>
      <c r="D623" s="779"/>
      <c r="E623" s="779"/>
      <c r="F623" s="146">
        <f t="shared" si="74"/>
        <v>166.6</v>
      </c>
      <c r="G623" s="146">
        <v>4</v>
      </c>
      <c r="H623" s="146"/>
      <c r="I623" s="146"/>
      <c r="J623" s="146">
        <f t="shared" si="75"/>
        <v>4</v>
      </c>
      <c r="K623" s="702">
        <f t="shared" ref="K623:K667" si="77">3/4338*J623</f>
        <v>2.7662517289073307E-3</v>
      </c>
      <c r="L623" s="734">
        <f t="shared" si="73"/>
        <v>11.843568464730291</v>
      </c>
      <c r="M623" s="151">
        <f t="shared" si="76"/>
        <v>2.6055850622406642</v>
      </c>
      <c r="N623" s="151">
        <v>3.5404451772464962</v>
      </c>
      <c r="O623" s="808">
        <v>0.62447398404861376</v>
      </c>
      <c r="P623" s="374">
        <f t="shared" si="72"/>
        <v>0.11172912778070866</v>
      </c>
    </row>
    <row r="624" spans="1:16" x14ac:dyDescent="0.3">
      <c r="A624" s="152">
        <v>131</v>
      </c>
      <c r="B624" s="765" t="s">
        <v>1987</v>
      </c>
      <c r="C624" s="779">
        <v>37.799999999999997</v>
      </c>
      <c r="D624" s="779"/>
      <c r="E624" s="779"/>
      <c r="F624" s="146">
        <f t="shared" si="74"/>
        <v>37.799999999999997</v>
      </c>
      <c r="G624" s="146">
        <v>2</v>
      </c>
      <c r="H624" s="146"/>
      <c r="I624" s="146"/>
      <c r="J624" s="146">
        <f t="shared" si="75"/>
        <v>2</v>
      </c>
      <c r="K624" s="702">
        <f t="shared" si="77"/>
        <v>1.3831258644536654E-3</v>
      </c>
      <c r="L624" s="734">
        <f t="shared" si="73"/>
        <v>5.9217842323651455</v>
      </c>
      <c r="M624" s="151">
        <f t="shared" si="76"/>
        <v>1.3027925311203321</v>
      </c>
      <c r="N624" s="151">
        <v>1.7702225886232481</v>
      </c>
      <c r="O624" s="808">
        <v>0.31223699202430688</v>
      </c>
      <c r="P624" s="374">
        <f t="shared" si="72"/>
        <v>0.24621789270193206</v>
      </c>
    </row>
    <row r="625" spans="1:16" x14ac:dyDescent="0.3">
      <c r="A625" s="152">
        <v>132</v>
      </c>
      <c r="B625" s="765" t="s">
        <v>1989</v>
      </c>
      <c r="C625" s="779">
        <v>146.19999999999999</v>
      </c>
      <c r="D625" s="779"/>
      <c r="E625" s="779"/>
      <c r="F625" s="146">
        <f t="shared" si="74"/>
        <v>146.19999999999999</v>
      </c>
      <c r="G625" s="146">
        <v>4</v>
      </c>
      <c r="H625" s="146"/>
      <c r="I625" s="146"/>
      <c r="J625" s="146">
        <f t="shared" si="75"/>
        <v>4</v>
      </c>
      <c r="K625" s="702">
        <f t="shared" si="77"/>
        <v>2.7662517289073307E-3</v>
      </c>
      <c r="L625" s="734">
        <f t="shared" si="73"/>
        <v>11.843568464730291</v>
      </c>
      <c r="M625" s="151">
        <f t="shared" si="76"/>
        <v>2.6055850622406642</v>
      </c>
      <c r="N625" s="151">
        <v>3.5404451772464962</v>
      </c>
      <c r="O625" s="808">
        <v>0.62447398404861376</v>
      </c>
      <c r="P625" s="374">
        <f t="shared" si="72"/>
        <v>0.12731923863383082</v>
      </c>
    </row>
    <row r="626" spans="1:16" x14ac:dyDescent="0.3">
      <c r="A626" s="152">
        <v>133</v>
      </c>
      <c r="B626" s="765" t="s">
        <v>1990</v>
      </c>
      <c r="C626" s="779">
        <v>73</v>
      </c>
      <c r="D626" s="779"/>
      <c r="E626" s="779"/>
      <c r="F626" s="146">
        <f t="shared" si="74"/>
        <v>73</v>
      </c>
      <c r="G626" s="146">
        <v>2</v>
      </c>
      <c r="H626" s="146"/>
      <c r="I626" s="146"/>
      <c r="J626" s="146">
        <f t="shared" si="75"/>
        <v>2</v>
      </c>
      <c r="K626" s="702">
        <f t="shared" si="77"/>
        <v>1.3831258644536654E-3</v>
      </c>
      <c r="L626" s="734">
        <f t="shared" si="73"/>
        <v>5.9217842323651455</v>
      </c>
      <c r="M626" s="151">
        <f t="shared" si="76"/>
        <v>1.3027925311203321</v>
      </c>
      <c r="N626" s="151">
        <v>1.7702225886232481</v>
      </c>
      <c r="O626" s="808">
        <v>0.31223699202430688</v>
      </c>
      <c r="P626" s="374">
        <f t="shared" si="72"/>
        <v>0.12749364854976755</v>
      </c>
    </row>
    <row r="627" spans="1:16" x14ac:dyDescent="0.3">
      <c r="A627" s="152">
        <v>134</v>
      </c>
      <c r="B627" s="765" t="s">
        <v>1991</v>
      </c>
      <c r="C627" s="779">
        <v>110</v>
      </c>
      <c r="D627" s="779"/>
      <c r="E627" s="779"/>
      <c r="F627" s="146">
        <f t="shared" si="74"/>
        <v>110</v>
      </c>
      <c r="G627" s="146">
        <v>4</v>
      </c>
      <c r="H627" s="146"/>
      <c r="I627" s="146"/>
      <c r="J627" s="146">
        <f t="shared" si="75"/>
        <v>4</v>
      </c>
      <c r="K627" s="702">
        <f t="shared" si="77"/>
        <v>2.7662517289073307E-3</v>
      </c>
      <c r="L627" s="734">
        <f t="shared" si="73"/>
        <v>11.843568464730291</v>
      </c>
      <c r="M627" s="151">
        <f t="shared" si="76"/>
        <v>2.6055850622406642</v>
      </c>
      <c r="N627" s="151">
        <v>3.5404451772464962</v>
      </c>
      <c r="O627" s="808">
        <v>0.62447398404861376</v>
      </c>
      <c r="P627" s="374">
        <f t="shared" si="72"/>
        <v>0.16921884262060058</v>
      </c>
    </row>
    <row r="628" spans="1:16" x14ac:dyDescent="0.3">
      <c r="A628" s="152">
        <v>135</v>
      </c>
      <c r="B628" s="765" t="s">
        <v>1992</v>
      </c>
      <c r="C628" s="779">
        <v>382</v>
      </c>
      <c r="D628" s="779"/>
      <c r="E628" s="779"/>
      <c r="F628" s="146">
        <f t="shared" si="74"/>
        <v>382</v>
      </c>
      <c r="G628" s="146">
        <v>10</v>
      </c>
      <c r="H628" s="146"/>
      <c r="I628" s="146"/>
      <c r="J628" s="146">
        <f t="shared" si="75"/>
        <v>10</v>
      </c>
      <c r="K628" s="702">
        <f t="shared" si="77"/>
        <v>6.915629322268327E-3</v>
      </c>
      <c r="L628" s="734">
        <f t="shared" si="73"/>
        <v>29.608921161825727</v>
      </c>
      <c r="M628" s="151">
        <f t="shared" si="76"/>
        <v>6.5139626556016603</v>
      </c>
      <c r="N628" s="151">
        <v>8.8511129431162416</v>
      </c>
      <c r="O628" s="808">
        <v>1.5611849601215342</v>
      </c>
      <c r="P628" s="374">
        <f t="shared" si="72"/>
        <v>0.12181984743629624</v>
      </c>
    </row>
    <row r="629" spans="1:16" x14ac:dyDescent="0.3">
      <c r="A629" s="152">
        <v>136</v>
      </c>
      <c r="B629" s="765" t="s">
        <v>1993</v>
      </c>
      <c r="C629" s="779">
        <v>226.9</v>
      </c>
      <c r="D629" s="779"/>
      <c r="E629" s="779"/>
      <c r="F629" s="146">
        <f t="shared" si="74"/>
        <v>226.9</v>
      </c>
      <c r="G629" s="146">
        <v>9</v>
      </c>
      <c r="H629" s="146"/>
      <c r="I629" s="146"/>
      <c r="J629" s="146">
        <f t="shared" si="75"/>
        <v>9</v>
      </c>
      <c r="K629" s="702">
        <f t="shared" si="77"/>
        <v>6.2240663900414942E-3</v>
      </c>
      <c r="L629" s="734">
        <f t="shared" si="73"/>
        <v>26.648029045643153</v>
      </c>
      <c r="M629" s="151">
        <f t="shared" si="76"/>
        <v>5.8625663900414935</v>
      </c>
      <c r="N629" s="151">
        <v>7.9660016488046166</v>
      </c>
      <c r="O629" s="808">
        <v>1.4050664641093809</v>
      </c>
      <c r="P629" s="374">
        <f t="shared" si="72"/>
        <v>0.18458203414983979</v>
      </c>
    </row>
    <row r="630" spans="1:16" x14ac:dyDescent="0.3">
      <c r="A630" s="152">
        <v>137</v>
      </c>
      <c r="B630" s="765" t="s">
        <v>1994</v>
      </c>
      <c r="C630" s="779">
        <v>428.31</v>
      </c>
      <c r="D630" s="779"/>
      <c r="E630" s="779"/>
      <c r="F630" s="146">
        <f t="shared" si="74"/>
        <v>428.31</v>
      </c>
      <c r="G630" s="146">
        <v>10</v>
      </c>
      <c r="H630" s="146"/>
      <c r="I630" s="146"/>
      <c r="J630" s="146">
        <f t="shared" si="75"/>
        <v>10</v>
      </c>
      <c r="K630" s="702">
        <f t="shared" si="77"/>
        <v>6.915629322268327E-3</v>
      </c>
      <c r="L630" s="734">
        <f t="shared" si="73"/>
        <v>29.608921161825727</v>
      </c>
      <c r="M630" s="151">
        <f t="shared" si="76"/>
        <v>6.5139626556016603</v>
      </c>
      <c r="N630" s="151">
        <v>8.8511129431162416</v>
      </c>
      <c r="O630" s="808">
        <v>1.5611849601215342</v>
      </c>
      <c r="P630" s="374">
        <f t="shared" si="72"/>
        <v>0.10864836618492485</v>
      </c>
    </row>
    <row r="631" spans="1:16" x14ac:dyDescent="0.3">
      <c r="A631" s="152">
        <v>138</v>
      </c>
      <c r="B631" s="765" t="s">
        <v>1995</v>
      </c>
      <c r="C631" s="779">
        <v>744.3</v>
      </c>
      <c r="D631" s="779"/>
      <c r="E631" s="779"/>
      <c r="F631" s="146">
        <f t="shared" si="74"/>
        <v>744.3</v>
      </c>
      <c r="G631" s="146">
        <v>14</v>
      </c>
      <c r="H631" s="146"/>
      <c r="I631" s="146"/>
      <c r="J631" s="146">
        <f t="shared" si="75"/>
        <v>14</v>
      </c>
      <c r="K631" s="702">
        <f t="shared" si="77"/>
        <v>9.6818810511756573E-3</v>
      </c>
      <c r="L631" s="734">
        <f t="shared" si="73"/>
        <v>41.452489626556016</v>
      </c>
      <c r="M631" s="151">
        <f t="shared" si="76"/>
        <v>9.1195477178423232</v>
      </c>
      <c r="N631" s="151">
        <v>12.391558120362737</v>
      </c>
      <c r="O631" s="808">
        <v>2.1856589441701479</v>
      </c>
      <c r="P631" s="374">
        <f t="shared" si="72"/>
        <v>8.753090744179931E-2</v>
      </c>
    </row>
    <row r="632" spans="1:16" x14ac:dyDescent="0.3">
      <c r="A632" s="152">
        <v>139</v>
      </c>
      <c r="B632" s="765" t="s">
        <v>1996</v>
      </c>
      <c r="C632" s="779">
        <v>1084.5899999999999</v>
      </c>
      <c r="D632" s="779"/>
      <c r="E632" s="779"/>
      <c r="F632" s="146">
        <f t="shared" si="74"/>
        <v>1084.5899999999999</v>
      </c>
      <c r="G632" s="146">
        <v>27</v>
      </c>
      <c r="H632" s="146"/>
      <c r="I632" s="146"/>
      <c r="J632" s="146">
        <f t="shared" si="75"/>
        <v>27</v>
      </c>
      <c r="K632" s="702">
        <f t="shared" si="77"/>
        <v>1.8672199170124481E-2</v>
      </c>
      <c r="L632" s="734">
        <f t="shared" si="73"/>
        <v>79.944087136929454</v>
      </c>
      <c r="M632" s="151">
        <f t="shared" si="76"/>
        <v>17.58769917012448</v>
      </c>
      <c r="N632" s="151">
        <v>23.898004946413852</v>
      </c>
      <c r="O632" s="808">
        <v>4.2151993923281417</v>
      </c>
      <c r="P632" s="374">
        <f t="shared" si="72"/>
        <v>0.11584561045721972</v>
      </c>
    </row>
    <row r="633" spans="1:16" x14ac:dyDescent="0.3">
      <c r="A633" s="152">
        <v>140</v>
      </c>
      <c r="B633" s="765" t="s">
        <v>1997</v>
      </c>
      <c r="C633" s="779">
        <v>1069.71</v>
      </c>
      <c r="D633" s="779"/>
      <c r="E633" s="779"/>
      <c r="F633" s="146">
        <f t="shared" si="74"/>
        <v>1069.71</v>
      </c>
      <c r="G633" s="146">
        <v>24</v>
      </c>
      <c r="H633" s="146"/>
      <c r="I633" s="146"/>
      <c r="J633" s="146">
        <f t="shared" si="75"/>
        <v>24</v>
      </c>
      <c r="K633" s="702">
        <f t="shared" si="77"/>
        <v>1.6597510373443983E-2</v>
      </c>
      <c r="L633" s="734">
        <f t="shared" si="73"/>
        <v>71.061410788381735</v>
      </c>
      <c r="M633" s="151">
        <f t="shared" si="76"/>
        <v>15.633510373443983</v>
      </c>
      <c r="N633" s="151">
        <v>21.242671063478976</v>
      </c>
      <c r="O633" s="808">
        <v>3.7468439042916821</v>
      </c>
      <c r="P633" s="374">
        <f t="shared" si="72"/>
        <v>0.10440627471893912</v>
      </c>
    </row>
    <row r="634" spans="1:16" x14ac:dyDescent="0.3">
      <c r="A634" s="152">
        <v>141</v>
      </c>
      <c r="B634" s="765" t="s">
        <v>1998</v>
      </c>
      <c r="C634" s="779">
        <v>196.8</v>
      </c>
      <c r="D634" s="779"/>
      <c r="E634" s="779"/>
      <c r="F634" s="146">
        <f t="shared" si="74"/>
        <v>196.8</v>
      </c>
      <c r="G634" s="146">
        <v>5</v>
      </c>
      <c r="H634" s="146"/>
      <c r="I634" s="146"/>
      <c r="J634" s="146">
        <f t="shared" si="75"/>
        <v>5</v>
      </c>
      <c r="K634" s="702">
        <f t="shared" si="77"/>
        <v>3.4578146611341635E-3</v>
      </c>
      <c r="L634" s="734">
        <f t="shared" si="73"/>
        <v>14.804460580912863</v>
      </c>
      <c r="M634" s="151">
        <f t="shared" si="76"/>
        <v>3.2569813278008302</v>
      </c>
      <c r="N634" s="151">
        <v>4.4255564715581208</v>
      </c>
      <c r="O634" s="808">
        <v>0.78059248006076709</v>
      </c>
      <c r="P634" s="374">
        <f t="shared" si="72"/>
        <v>0.11822962835534848</v>
      </c>
    </row>
    <row r="635" spans="1:16" x14ac:dyDescent="0.3">
      <c r="A635" s="152">
        <v>142</v>
      </c>
      <c r="B635" s="765" t="s">
        <v>1999</v>
      </c>
      <c r="C635" s="779">
        <v>625.9</v>
      </c>
      <c r="D635" s="779"/>
      <c r="E635" s="779"/>
      <c r="F635" s="146">
        <f t="shared" si="74"/>
        <v>625.9</v>
      </c>
      <c r="G635" s="146">
        <v>32</v>
      </c>
      <c r="H635" s="146"/>
      <c r="I635" s="146"/>
      <c r="J635" s="146">
        <f t="shared" si="75"/>
        <v>32</v>
      </c>
      <c r="K635" s="702">
        <f t="shared" si="77"/>
        <v>2.2130013831258646E-2</v>
      </c>
      <c r="L635" s="734">
        <f t="shared" si="73"/>
        <v>94.748547717842328</v>
      </c>
      <c r="M635" s="151">
        <f t="shared" si="76"/>
        <v>20.844680497925314</v>
      </c>
      <c r="N635" s="151">
        <v>28.32356141797197</v>
      </c>
      <c r="O635" s="808">
        <v>4.9957918723889101</v>
      </c>
      <c r="P635" s="374">
        <f t="shared" si="72"/>
        <v>0.23791752916780398</v>
      </c>
    </row>
    <row r="636" spans="1:16" x14ac:dyDescent="0.3">
      <c r="A636" s="152">
        <v>143</v>
      </c>
      <c r="B636" s="765" t="s">
        <v>2001</v>
      </c>
      <c r="C636" s="779">
        <v>561.25</v>
      </c>
      <c r="D636" s="779"/>
      <c r="E636" s="779"/>
      <c r="F636" s="146">
        <f t="shared" si="74"/>
        <v>561.25</v>
      </c>
      <c r="G636" s="146">
        <v>12</v>
      </c>
      <c r="H636" s="146"/>
      <c r="I636" s="146"/>
      <c r="J636" s="146">
        <f t="shared" si="75"/>
        <v>12</v>
      </c>
      <c r="K636" s="702">
        <f t="shared" si="77"/>
        <v>8.2987551867219917E-3</v>
      </c>
      <c r="L636" s="734">
        <f t="shared" si="73"/>
        <v>35.530705394190868</v>
      </c>
      <c r="M636" s="151">
        <f t="shared" si="76"/>
        <v>7.8167551867219913</v>
      </c>
      <c r="N636" s="151">
        <v>10.621335531739488</v>
      </c>
      <c r="O636" s="808">
        <v>1.8734219521458411</v>
      </c>
      <c r="P636" s="374">
        <f t="shared" ref="P636:P695" si="78">(O636+N636+M636+L636)/F636</f>
        <v>9.9496156908326389E-2</v>
      </c>
    </row>
    <row r="637" spans="1:16" x14ac:dyDescent="0.3">
      <c r="A637" s="152">
        <v>144</v>
      </c>
      <c r="B637" s="765" t="s">
        <v>2002</v>
      </c>
      <c r="C637" s="779">
        <v>122.9</v>
      </c>
      <c r="D637" s="779"/>
      <c r="E637" s="779"/>
      <c r="F637" s="146">
        <f t="shared" si="74"/>
        <v>122.9</v>
      </c>
      <c r="G637" s="146">
        <v>4</v>
      </c>
      <c r="H637" s="146"/>
      <c r="I637" s="146"/>
      <c r="J637" s="146">
        <f t="shared" si="75"/>
        <v>4</v>
      </c>
      <c r="K637" s="702">
        <f t="shared" si="77"/>
        <v>2.7662517289073307E-3</v>
      </c>
      <c r="L637" s="734">
        <f t="shared" si="73"/>
        <v>11.843568464730291</v>
      </c>
      <c r="M637" s="151">
        <f t="shared" si="76"/>
        <v>2.6055850622406642</v>
      </c>
      <c r="N637" s="151">
        <v>3.5404451772464962</v>
      </c>
      <c r="O637" s="808">
        <v>0.62447398404861376</v>
      </c>
      <c r="P637" s="374">
        <f t="shared" si="78"/>
        <v>0.15145706011607862</v>
      </c>
    </row>
    <row r="638" spans="1:16" x14ac:dyDescent="0.3">
      <c r="A638" s="152">
        <v>145</v>
      </c>
      <c r="B638" s="765" t="s">
        <v>2003</v>
      </c>
      <c r="C638" s="779">
        <v>82.5</v>
      </c>
      <c r="D638" s="779"/>
      <c r="E638" s="779"/>
      <c r="F638" s="146">
        <f t="shared" si="74"/>
        <v>82.5</v>
      </c>
      <c r="G638" s="146">
        <v>2</v>
      </c>
      <c r="H638" s="146"/>
      <c r="I638" s="146"/>
      <c r="J638" s="146">
        <f t="shared" si="75"/>
        <v>2</v>
      </c>
      <c r="K638" s="702">
        <f t="shared" si="77"/>
        <v>1.3831258644536654E-3</v>
      </c>
      <c r="L638" s="734">
        <f t="shared" si="73"/>
        <v>5.9217842323651455</v>
      </c>
      <c r="M638" s="151">
        <f t="shared" si="76"/>
        <v>1.3027925311203321</v>
      </c>
      <c r="N638" s="151">
        <v>1.7702225886232481</v>
      </c>
      <c r="O638" s="808">
        <v>0.69962780098746669</v>
      </c>
      <c r="P638" s="374">
        <f t="shared" si="78"/>
        <v>0.11750820791631748</v>
      </c>
    </row>
    <row r="639" spans="1:16" x14ac:dyDescent="0.3">
      <c r="A639" s="152">
        <v>146</v>
      </c>
      <c r="B639" s="765" t="s">
        <v>2004</v>
      </c>
      <c r="C639" s="779">
        <v>118.7</v>
      </c>
      <c r="D639" s="779"/>
      <c r="E639" s="779"/>
      <c r="F639" s="146">
        <f t="shared" si="74"/>
        <v>118.7</v>
      </c>
      <c r="G639" s="146">
        <v>3</v>
      </c>
      <c r="H639" s="146"/>
      <c r="I639" s="146"/>
      <c r="J639" s="146">
        <f t="shared" si="75"/>
        <v>3</v>
      </c>
      <c r="K639" s="702">
        <f t="shared" si="77"/>
        <v>2.0746887966804979E-3</v>
      </c>
      <c r="L639" s="734">
        <f t="shared" si="73"/>
        <v>8.8826763485477169</v>
      </c>
      <c r="M639" s="151">
        <f t="shared" si="76"/>
        <v>1.9541887966804978</v>
      </c>
      <c r="N639" s="151">
        <v>2.655333882934872</v>
      </c>
      <c r="O639" s="808">
        <v>0.46835548803646027</v>
      </c>
      <c r="P639" s="374">
        <f t="shared" si="78"/>
        <v>0.11761208522493299</v>
      </c>
    </row>
    <row r="640" spans="1:16" x14ac:dyDescent="0.3">
      <c r="A640" s="152">
        <v>147</v>
      </c>
      <c r="B640" s="765" t="s">
        <v>2005</v>
      </c>
      <c r="C640" s="779">
        <v>113.8</v>
      </c>
      <c r="D640" s="779"/>
      <c r="E640" s="779"/>
      <c r="F640" s="146">
        <f t="shared" si="74"/>
        <v>113.8</v>
      </c>
      <c r="G640" s="146">
        <v>3</v>
      </c>
      <c r="H640" s="146"/>
      <c r="I640" s="146"/>
      <c r="J640" s="146">
        <f t="shared" si="75"/>
        <v>3</v>
      </c>
      <c r="K640" s="702">
        <f t="shared" si="77"/>
        <v>2.0746887966804979E-3</v>
      </c>
      <c r="L640" s="734">
        <f t="shared" si="73"/>
        <v>8.8826763485477169</v>
      </c>
      <c r="M640" s="151">
        <f t="shared" si="76"/>
        <v>1.9541887966804978</v>
      </c>
      <c r="N640" s="151">
        <v>2.655333882934872</v>
      </c>
      <c r="O640" s="808">
        <v>0.46835548803646027</v>
      </c>
      <c r="P640" s="374">
        <f t="shared" si="78"/>
        <v>0.12267622597714893</v>
      </c>
    </row>
    <row r="641" spans="1:16" x14ac:dyDescent="0.3">
      <c r="A641" s="152">
        <v>148</v>
      </c>
      <c r="B641" s="765" t="s">
        <v>2006</v>
      </c>
      <c r="C641" s="779">
        <v>294</v>
      </c>
      <c r="D641" s="779"/>
      <c r="E641" s="779"/>
      <c r="F641" s="146">
        <f t="shared" si="74"/>
        <v>294</v>
      </c>
      <c r="G641" s="146">
        <v>6</v>
      </c>
      <c r="H641" s="146"/>
      <c r="I641" s="146"/>
      <c r="J641" s="146">
        <f t="shared" si="75"/>
        <v>6</v>
      </c>
      <c r="K641" s="702">
        <f t="shared" si="77"/>
        <v>4.1493775933609959E-3</v>
      </c>
      <c r="L641" s="734">
        <f t="shared" si="73"/>
        <v>17.765352697095434</v>
      </c>
      <c r="M641" s="151">
        <f t="shared" si="76"/>
        <v>3.9083775933609957</v>
      </c>
      <c r="N641" s="151">
        <v>5.3106677658697441</v>
      </c>
      <c r="O641" s="808">
        <v>0.93671097607292053</v>
      </c>
      <c r="P641" s="374">
        <f t="shared" si="78"/>
        <v>9.4969758613602365E-2</v>
      </c>
    </row>
    <row r="642" spans="1:16" x14ac:dyDescent="0.3">
      <c r="A642" s="152">
        <v>149</v>
      </c>
      <c r="B642" s="765" t="s">
        <v>2007</v>
      </c>
      <c r="C642" s="779">
        <v>38.6</v>
      </c>
      <c r="D642" s="779"/>
      <c r="E642" s="779"/>
      <c r="F642" s="146">
        <f t="shared" si="74"/>
        <v>38.6</v>
      </c>
      <c r="G642" s="146">
        <v>3</v>
      </c>
      <c r="H642" s="146"/>
      <c r="I642" s="146"/>
      <c r="J642" s="146">
        <f t="shared" si="75"/>
        <v>3</v>
      </c>
      <c r="K642" s="702">
        <f t="shared" si="77"/>
        <v>2.0746887966804979E-3</v>
      </c>
      <c r="L642" s="734">
        <f t="shared" si="73"/>
        <v>8.8826763485477169</v>
      </c>
      <c r="M642" s="151">
        <f t="shared" si="76"/>
        <v>1.9541887966804978</v>
      </c>
      <c r="N642" s="151">
        <v>2.655333882934872</v>
      </c>
      <c r="O642" s="808">
        <v>0.46835548803646027</v>
      </c>
      <c r="P642" s="374">
        <f t="shared" si="78"/>
        <v>0.36167239679273439</v>
      </c>
    </row>
    <row r="643" spans="1:16" x14ac:dyDescent="0.3">
      <c r="A643" s="152">
        <v>150</v>
      </c>
      <c r="B643" s="765" t="s">
        <v>2008</v>
      </c>
      <c r="C643" s="779">
        <v>295.8</v>
      </c>
      <c r="D643" s="779"/>
      <c r="E643" s="779"/>
      <c r="F643" s="146">
        <f t="shared" si="74"/>
        <v>295.8</v>
      </c>
      <c r="G643" s="146">
        <v>10</v>
      </c>
      <c r="H643" s="146"/>
      <c r="I643" s="146"/>
      <c r="J643" s="146">
        <f t="shared" si="75"/>
        <v>10</v>
      </c>
      <c r="K643" s="702">
        <f t="shared" si="77"/>
        <v>6.915629322268327E-3</v>
      </c>
      <c r="L643" s="734">
        <f t="shared" si="73"/>
        <v>29.608921161825727</v>
      </c>
      <c r="M643" s="151">
        <f t="shared" si="76"/>
        <v>6.5139626556016603</v>
      </c>
      <c r="N643" s="151">
        <v>8.8511129431162416</v>
      </c>
      <c r="O643" s="808">
        <v>1.5611849601215342</v>
      </c>
      <c r="P643" s="374">
        <f t="shared" si="78"/>
        <v>0.15731974888663003</v>
      </c>
    </row>
    <row r="644" spans="1:16" x14ac:dyDescent="0.3">
      <c r="A644" s="152">
        <v>151</v>
      </c>
      <c r="B644" s="765" t="s">
        <v>2156</v>
      </c>
      <c r="C644" s="779">
        <v>2745.3</v>
      </c>
      <c r="D644" s="779"/>
      <c r="E644" s="779">
        <v>209</v>
      </c>
      <c r="F644" s="146">
        <f t="shared" si="74"/>
        <v>2954.3</v>
      </c>
      <c r="G644" s="146">
        <v>88</v>
      </c>
      <c r="H644" s="146"/>
      <c r="I644" s="146">
        <v>4</v>
      </c>
      <c r="J644" s="146">
        <f t="shared" si="75"/>
        <v>92</v>
      </c>
      <c r="K644" s="702">
        <f t="shared" si="77"/>
        <v>6.3623789764868613E-2</v>
      </c>
      <c r="L644" s="734">
        <f t="shared" si="73"/>
        <v>272.40207468879669</v>
      </c>
      <c r="M644" s="151">
        <f t="shared" si="76"/>
        <v>59.928456431535274</v>
      </c>
      <c r="N644" s="151">
        <v>81.430239076669409</v>
      </c>
      <c r="O644" s="808">
        <v>14.362901633118113</v>
      </c>
      <c r="P644" s="374">
        <f t="shared" si="78"/>
        <v>0.14491543574793334</v>
      </c>
    </row>
    <row r="645" spans="1:16" x14ac:dyDescent="0.3">
      <c r="A645" s="152">
        <v>152</v>
      </c>
      <c r="B645" s="765" t="s">
        <v>1146</v>
      </c>
      <c r="C645" s="779">
        <v>601.58000000000004</v>
      </c>
      <c r="D645" s="779"/>
      <c r="E645" s="779"/>
      <c r="F645" s="146">
        <f t="shared" si="74"/>
        <v>601.58000000000004</v>
      </c>
      <c r="G645" s="146">
        <v>16</v>
      </c>
      <c r="H645" s="146"/>
      <c r="I645" s="146"/>
      <c r="J645" s="146">
        <f t="shared" si="75"/>
        <v>16</v>
      </c>
      <c r="K645" s="702">
        <f t="shared" si="77"/>
        <v>1.1065006915629323E-2</v>
      </c>
      <c r="L645" s="734">
        <f t="shared" si="73"/>
        <v>47.374273858921164</v>
      </c>
      <c r="M645" s="151">
        <f t="shared" si="76"/>
        <v>10.422340248962657</v>
      </c>
      <c r="N645" s="151">
        <v>14.161780708985985</v>
      </c>
      <c r="O645" s="808">
        <v>2.497895936194455</v>
      </c>
      <c r="P645" s="374">
        <f t="shared" si="78"/>
        <v>0.12376789579617714</v>
      </c>
    </row>
    <row r="646" spans="1:16" x14ac:dyDescent="0.3">
      <c r="A646" s="152">
        <v>153</v>
      </c>
      <c r="B646" s="765" t="s">
        <v>1147</v>
      </c>
      <c r="C646" s="779">
        <v>392.31</v>
      </c>
      <c r="D646" s="779"/>
      <c r="E646" s="779"/>
      <c r="F646" s="146">
        <f t="shared" si="74"/>
        <v>392.31</v>
      </c>
      <c r="G646" s="146">
        <v>9</v>
      </c>
      <c r="H646" s="146"/>
      <c r="I646" s="146"/>
      <c r="J646" s="146">
        <f t="shared" si="75"/>
        <v>9</v>
      </c>
      <c r="K646" s="702">
        <f t="shared" si="77"/>
        <v>6.2240663900414942E-3</v>
      </c>
      <c r="L646" s="734">
        <f t="shared" si="73"/>
        <v>26.648029045643153</v>
      </c>
      <c r="M646" s="151">
        <f t="shared" si="76"/>
        <v>5.8625663900414935</v>
      </c>
      <c r="N646" s="151">
        <v>7.9660016488046166</v>
      </c>
      <c r="O646" s="808">
        <v>1.4050664641093809</v>
      </c>
      <c r="P646" s="374">
        <f t="shared" si="78"/>
        <v>0.10675655361473999</v>
      </c>
    </row>
    <row r="647" spans="1:16" x14ac:dyDescent="0.3">
      <c r="A647" s="152">
        <v>154</v>
      </c>
      <c r="B647" s="765" t="s">
        <v>1148</v>
      </c>
      <c r="C647" s="779">
        <v>600.88</v>
      </c>
      <c r="D647" s="779"/>
      <c r="E647" s="779"/>
      <c r="F647" s="146">
        <f t="shared" si="74"/>
        <v>600.88</v>
      </c>
      <c r="G647" s="146">
        <v>17</v>
      </c>
      <c r="H647" s="146"/>
      <c r="I647" s="146"/>
      <c r="J647" s="146">
        <f t="shared" si="75"/>
        <v>17</v>
      </c>
      <c r="K647" s="702">
        <f t="shared" si="77"/>
        <v>1.1756569847856155E-2</v>
      </c>
      <c r="L647" s="734">
        <f t="shared" ref="L647:L710" si="79">K647*4281.45</f>
        <v>50.335165975103735</v>
      </c>
      <c r="M647" s="151">
        <f t="shared" si="76"/>
        <v>11.073736514522821</v>
      </c>
      <c r="N647" s="151">
        <v>15.046892003297609</v>
      </c>
      <c r="O647" s="808">
        <v>2.6540144322066079</v>
      </c>
      <c r="P647" s="374">
        <f t="shared" si="78"/>
        <v>0.13165658521689985</v>
      </c>
    </row>
    <row r="648" spans="1:16" x14ac:dyDescent="0.3">
      <c r="A648" s="152">
        <v>155</v>
      </c>
      <c r="B648" s="765" t="s">
        <v>1149</v>
      </c>
      <c r="C648" s="779">
        <v>307.3</v>
      </c>
      <c r="D648" s="779"/>
      <c r="E648" s="779"/>
      <c r="F648" s="146">
        <f t="shared" si="74"/>
        <v>307.3</v>
      </c>
      <c r="G648" s="146">
        <v>7</v>
      </c>
      <c r="H648" s="146"/>
      <c r="I648" s="146"/>
      <c r="J648" s="146">
        <f t="shared" si="75"/>
        <v>7</v>
      </c>
      <c r="K648" s="702">
        <f t="shared" si="77"/>
        <v>4.8409405255878286E-3</v>
      </c>
      <c r="L648" s="734">
        <f t="shared" si="79"/>
        <v>20.726244813278008</v>
      </c>
      <c r="M648" s="151">
        <f t="shared" si="76"/>
        <v>4.5597738589211616</v>
      </c>
      <c r="N648" s="151">
        <v>6.1957790601813683</v>
      </c>
      <c r="O648" s="808">
        <v>1.092829472085074</v>
      </c>
      <c r="P648" s="374">
        <f t="shared" si="78"/>
        <v>0.10600269184661767</v>
      </c>
    </row>
    <row r="649" spans="1:16" x14ac:dyDescent="0.3">
      <c r="A649" s="152">
        <v>156</v>
      </c>
      <c r="B649" s="765" t="s">
        <v>1150</v>
      </c>
      <c r="C649" s="779">
        <v>763</v>
      </c>
      <c r="D649" s="779"/>
      <c r="E649" s="779">
        <v>37.1</v>
      </c>
      <c r="F649" s="146">
        <f t="shared" si="74"/>
        <v>800.1</v>
      </c>
      <c r="G649" s="146">
        <v>22</v>
      </c>
      <c r="H649" s="146"/>
      <c r="I649" s="146">
        <v>1</v>
      </c>
      <c r="J649" s="146">
        <f t="shared" si="75"/>
        <v>23</v>
      </c>
      <c r="K649" s="702">
        <f t="shared" si="77"/>
        <v>1.5905947441217153E-2</v>
      </c>
      <c r="L649" s="734">
        <f t="shared" si="79"/>
        <v>68.100518672199172</v>
      </c>
      <c r="M649" s="151">
        <f t="shared" si="76"/>
        <v>14.982114107883818</v>
      </c>
      <c r="N649" s="151">
        <v>20.357559769167352</v>
      </c>
      <c r="O649" s="808">
        <v>3.5907254082795284</v>
      </c>
      <c r="P649" s="374">
        <f t="shared" si="78"/>
        <v>0.13377192595616783</v>
      </c>
    </row>
    <row r="650" spans="1:16" x14ac:dyDescent="0.3">
      <c r="A650" s="152">
        <v>157</v>
      </c>
      <c r="B650" s="765" t="s">
        <v>1151</v>
      </c>
      <c r="C650" s="779">
        <v>325.2</v>
      </c>
      <c r="D650" s="779"/>
      <c r="E650" s="779"/>
      <c r="F650" s="146">
        <f t="shared" si="74"/>
        <v>325.2</v>
      </c>
      <c r="G650" s="146">
        <v>8</v>
      </c>
      <c r="H650" s="146"/>
      <c r="I650" s="146"/>
      <c r="J650" s="146">
        <f t="shared" si="75"/>
        <v>8</v>
      </c>
      <c r="K650" s="702">
        <f t="shared" si="77"/>
        <v>5.5325034578146614E-3</v>
      </c>
      <c r="L650" s="734">
        <f t="shared" si="79"/>
        <v>23.687136929460582</v>
      </c>
      <c r="M650" s="151">
        <f t="shared" si="76"/>
        <v>5.2111701244813284</v>
      </c>
      <c r="N650" s="151">
        <v>7.0808903544929924</v>
      </c>
      <c r="O650" s="808">
        <v>1.2489479680972275</v>
      </c>
      <c r="P650" s="374">
        <f t="shared" si="78"/>
        <v>0.11447769180975439</v>
      </c>
    </row>
    <row r="651" spans="1:16" x14ac:dyDescent="0.3">
      <c r="A651" s="152">
        <v>158</v>
      </c>
      <c r="B651" s="765" t="s">
        <v>1152</v>
      </c>
      <c r="C651" s="779">
        <v>366.35</v>
      </c>
      <c r="D651" s="779"/>
      <c r="E651" s="779">
        <v>53.9</v>
      </c>
      <c r="F651" s="146">
        <f t="shared" ref="F651:F667" si="80">C651+D651+E651</f>
        <v>420.25</v>
      </c>
      <c r="G651" s="146">
        <v>13</v>
      </c>
      <c r="H651" s="146"/>
      <c r="I651" s="146">
        <v>2</v>
      </c>
      <c r="J651" s="146">
        <f t="shared" si="75"/>
        <v>15</v>
      </c>
      <c r="K651" s="702">
        <f t="shared" si="77"/>
        <v>1.0373443983402491E-2</v>
      </c>
      <c r="L651" s="734">
        <f t="shared" si="79"/>
        <v>44.413381742738594</v>
      </c>
      <c r="M651" s="151">
        <f t="shared" si="76"/>
        <v>9.7709439834024909</v>
      </c>
      <c r="N651" s="151">
        <v>13.276669414674362</v>
      </c>
      <c r="O651" s="808">
        <v>2.3417774401823013</v>
      </c>
      <c r="P651" s="374">
        <f t="shared" si="78"/>
        <v>0.16609820959190424</v>
      </c>
    </row>
    <row r="652" spans="1:16" x14ac:dyDescent="0.3">
      <c r="A652" s="152">
        <v>159</v>
      </c>
      <c r="B652" s="765" t="s">
        <v>1153</v>
      </c>
      <c r="C652" s="779">
        <v>468.48</v>
      </c>
      <c r="D652" s="779"/>
      <c r="E652" s="779"/>
      <c r="F652" s="146">
        <f t="shared" si="80"/>
        <v>468.48</v>
      </c>
      <c r="G652" s="146">
        <v>17</v>
      </c>
      <c r="H652" s="146"/>
      <c r="I652" s="146"/>
      <c r="J652" s="146">
        <f t="shared" si="75"/>
        <v>17</v>
      </c>
      <c r="K652" s="702">
        <f t="shared" si="77"/>
        <v>1.1756569847856155E-2</v>
      </c>
      <c r="L652" s="734">
        <f t="shared" si="79"/>
        <v>50.335165975103735</v>
      </c>
      <c r="M652" s="151">
        <f t="shared" si="76"/>
        <v>11.073736514522821</v>
      </c>
      <c r="N652" s="151">
        <v>15.046892003297609</v>
      </c>
      <c r="O652" s="808">
        <v>2.6540144322066079</v>
      </c>
      <c r="P652" s="374">
        <f t="shared" si="78"/>
        <v>0.16886485853212682</v>
      </c>
    </row>
    <row r="653" spans="1:16" x14ac:dyDescent="0.3">
      <c r="A653" s="152">
        <v>160</v>
      </c>
      <c r="B653" s="765" t="s">
        <v>1154</v>
      </c>
      <c r="C653" s="779">
        <v>996.98</v>
      </c>
      <c r="D653" s="779"/>
      <c r="E653" s="779">
        <v>29.1</v>
      </c>
      <c r="F653" s="146">
        <f t="shared" si="80"/>
        <v>1026.08</v>
      </c>
      <c r="G653" s="146">
        <v>33</v>
      </c>
      <c r="H653" s="146"/>
      <c r="I653" s="146">
        <v>1</v>
      </c>
      <c r="J653" s="146">
        <f t="shared" si="75"/>
        <v>34</v>
      </c>
      <c r="K653" s="702">
        <f t="shared" si="77"/>
        <v>2.351313969571231E-2</v>
      </c>
      <c r="L653" s="734">
        <f t="shared" si="79"/>
        <v>100.67033195020747</v>
      </c>
      <c r="M653" s="151">
        <f t="shared" si="76"/>
        <v>22.147473029045642</v>
      </c>
      <c r="N653" s="151">
        <v>30.093784006595218</v>
      </c>
      <c r="O653" s="808">
        <v>5.3080288644132159</v>
      </c>
      <c r="P653" s="374">
        <f t="shared" si="78"/>
        <v>0.15419813060410648</v>
      </c>
    </row>
    <row r="654" spans="1:16" x14ac:dyDescent="0.3">
      <c r="A654" s="152">
        <v>161</v>
      </c>
      <c r="B654" s="765" t="s">
        <v>1166</v>
      </c>
      <c r="C654" s="779">
        <v>1115.1199999999999</v>
      </c>
      <c r="D654" s="779"/>
      <c r="E654" s="779">
        <v>126.9</v>
      </c>
      <c r="F654" s="146">
        <f t="shared" si="80"/>
        <v>1242.02</v>
      </c>
      <c r="G654" s="146">
        <v>26</v>
      </c>
      <c r="H654" s="146"/>
      <c r="I654" s="146">
        <v>2</v>
      </c>
      <c r="J654" s="146">
        <f t="shared" si="75"/>
        <v>28</v>
      </c>
      <c r="K654" s="702">
        <f t="shared" si="77"/>
        <v>1.9363762102351315E-2</v>
      </c>
      <c r="L654" s="734">
        <f t="shared" si="79"/>
        <v>82.904979253112032</v>
      </c>
      <c r="M654" s="151">
        <f t="shared" si="76"/>
        <v>18.239095435684646</v>
      </c>
      <c r="N654" s="151">
        <v>24.783116240725473</v>
      </c>
      <c r="O654" s="808">
        <v>4.3713178883402959</v>
      </c>
      <c r="P654" s="374">
        <f t="shared" si="78"/>
        <v>0.10490854319404072</v>
      </c>
    </row>
    <row r="655" spans="1:16" x14ac:dyDescent="0.3">
      <c r="A655" s="152">
        <v>162</v>
      </c>
      <c r="B655" s="765" t="s">
        <v>1231</v>
      </c>
      <c r="C655" s="779">
        <v>678.82</v>
      </c>
      <c r="D655" s="779"/>
      <c r="E655" s="779">
        <v>148.19999999999999</v>
      </c>
      <c r="F655" s="146">
        <f t="shared" si="80"/>
        <v>827.02</v>
      </c>
      <c r="G655" s="146">
        <v>22</v>
      </c>
      <c r="H655" s="146"/>
      <c r="I655" s="146">
        <v>4</v>
      </c>
      <c r="J655" s="146">
        <f t="shared" si="75"/>
        <v>26</v>
      </c>
      <c r="K655" s="702">
        <f t="shared" si="77"/>
        <v>1.7980636237897651E-2</v>
      </c>
      <c r="L655" s="734">
        <f t="shared" si="79"/>
        <v>76.983195020746891</v>
      </c>
      <c r="M655" s="151">
        <f t="shared" si="76"/>
        <v>16.936302904564315</v>
      </c>
      <c r="N655" s="151">
        <v>23.012893652102225</v>
      </c>
      <c r="O655" s="808">
        <v>4.0590808963159883</v>
      </c>
      <c r="P655" s="374">
        <f t="shared" si="78"/>
        <v>0.14629812153724145</v>
      </c>
    </row>
    <row r="656" spans="1:16" x14ac:dyDescent="0.3">
      <c r="A656" s="152">
        <v>163</v>
      </c>
      <c r="B656" s="765" t="s">
        <v>1232</v>
      </c>
      <c r="C656" s="779">
        <v>487.41</v>
      </c>
      <c r="D656" s="779"/>
      <c r="E656" s="779"/>
      <c r="F656" s="146">
        <f t="shared" si="80"/>
        <v>487.41</v>
      </c>
      <c r="G656" s="146">
        <v>12</v>
      </c>
      <c r="H656" s="146"/>
      <c r="I656" s="146"/>
      <c r="J656" s="146">
        <f t="shared" si="75"/>
        <v>12</v>
      </c>
      <c r="K656" s="702">
        <f t="shared" si="77"/>
        <v>8.2987551867219917E-3</v>
      </c>
      <c r="L656" s="734">
        <f t="shared" si="79"/>
        <v>35.530705394190868</v>
      </c>
      <c r="M656" s="151">
        <f t="shared" si="76"/>
        <v>7.8167551867219913</v>
      </c>
      <c r="N656" s="151">
        <v>10.621335531739488</v>
      </c>
      <c r="O656" s="808">
        <v>1.8734219521458411</v>
      </c>
      <c r="P656" s="374">
        <f t="shared" si="78"/>
        <v>0.11456929087379862</v>
      </c>
    </row>
    <row r="657" spans="1:16" x14ac:dyDescent="0.3">
      <c r="A657" s="152">
        <v>164</v>
      </c>
      <c r="B657" s="765" t="s">
        <v>1233</v>
      </c>
      <c r="C657" s="779">
        <v>436.5</v>
      </c>
      <c r="D657" s="779">
        <v>103.3</v>
      </c>
      <c r="E657" s="779">
        <v>145.19999999999999</v>
      </c>
      <c r="F657" s="146">
        <f t="shared" si="80"/>
        <v>685</v>
      </c>
      <c r="G657" s="146">
        <v>8</v>
      </c>
      <c r="H657" s="146">
        <v>1</v>
      </c>
      <c r="I657" s="146">
        <v>2</v>
      </c>
      <c r="J657" s="146">
        <f t="shared" si="75"/>
        <v>11</v>
      </c>
      <c r="K657" s="702">
        <f t="shared" si="77"/>
        <v>7.6071922544951598E-3</v>
      </c>
      <c r="L657" s="734">
        <f t="shared" si="79"/>
        <v>32.569813278008297</v>
      </c>
      <c r="M657" s="151">
        <f t="shared" si="76"/>
        <v>7.1653589211618254</v>
      </c>
      <c r="N657" s="151">
        <v>9.7362242374278658</v>
      </c>
      <c r="O657" s="808">
        <v>1.7173034561336875</v>
      </c>
      <c r="P657" s="374">
        <f t="shared" si="78"/>
        <v>7.4728029040484201E-2</v>
      </c>
    </row>
    <row r="658" spans="1:16" x14ac:dyDescent="0.3">
      <c r="A658" s="152">
        <v>165</v>
      </c>
      <c r="B658" s="765" t="s">
        <v>1234</v>
      </c>
      <c r="C658" s="779">
        <v>636.55999999999995</v>
      </c>
      <c r="D658" s="779"/>
      <c r="E658" s="779"/>
      <c r="F658" s="146">
        <f t="shared" si="80"/>
        <v>636.55999999999995</v>
      </c>
      <c r="G658" s="146">
        <v>14</v>
      </c>
      <c r="H658" s="146"/>
      <c r="I658" s="146"/>
      <c r="J658" s="146">
        <f t="shared" si="75"/>
        <v>14</v>
      </c>
      <c r="K658" s="702">
        <f t="shared" si="77"/>
        <v>9.6818810511756573E-3</v>
      </c>
      <c r="L658" s="734">
        <f t="shared" si="79"/>
        <v>41.452489626556016</v>
      </c>
      <c r="M658" s="151">
        <f t="shared" si="76"/>
        <v>9.1195477178423232</v>
      </c>
      <c r="N658" s="151">
        <v>12.391558120362737</v>
      </c>
      <c r="O658" s="808">
        <v>2.1856589441701479</v>
      </c>
      <c r="P658" s="374">
        <f t="shared" si="78"/>
        <v>0.10234581878995104</v>
      </c>
    </row>
    <row r="659" spans="1:16" x14ac:dyDescent="0.3">
      <c r="A659" s="152">
        <v>166</v>
      </c>
      <c r="B659" s="765" t="s">
        <v>1235</v>
      </c>
      <c r="C659" s="779">
        <v>495</v>
      </c>
      <c r="D659" s="779">
        <v>10.1</v>
      </c>
      <c r="E659" s="779"/>
      <c r="F659" s="146">
        <f t="shared" si="80"/>
        <v>505.1</v>
      </c>
      <c r="G659" s="146">
        <v>16</v>
      </c>
      <c r="H659" s="146">
        <v>1</v>
      </c>
      <c r="I659" s="146"/>
      <c r="J659" s="146">
        <f t="shared" si="75"/>
        <v>17</v>
      </c>
      <c r="K659" s="702">
        <f t="shared" si="77"/>
        <v>1.1756569847856155E-2</v>
      </c>
      <c r="L659" s="734">
        <f t="shared" si="79"/>
        <v>50.335165975103735</v>
      </c>
      <c r="M659" s="151">
        <f t="shared" si="76"/>
        <v>11.073736514522821</v>
      </c>
      <c r="N659" s="151">
        <v>15.046892003297609</v>
      </c>
      <c r="O659" s="808">
        <v>2.6540144322066079</v>
      </c>
      <c r="P659" s="374">
        <f t="shared" si="78"/>
        <v>0.15662207270863349</v>
      </c>
    </row>
    <row r="660" spans="1:16" x14ac:dyDescent="0.3">
      <c r="A660" s="152">
        <v>167</v>
      </c>
      <c r="B660" s="766" t="s">
        <v>1236</v>
      </c>
      <c r="C660" s="815">
        <v>536.88</v>
      </c>
      <c r="D660" s="779"/>
      <c r="E660" s="779"/>
      <c r="F660" s="146">
        <f t="shared" si="80"/>
        <v>536.88</v>
      </c>
      <c r="G660" s="146">
        <v>13</v>
      </c>
      <c r="H660" s="146"/>
      <c r="I660" s="146"/>
      <c r="J660" s="146">
        <f t="shared" si="75"/>
        <v>13</v>
      </c>
      <c r="K660" s="702">
        <f t="shared" si="77"/>
        <v>8.9903181189488254E-3</v>
      </c>
      <c r="L660" s="734">
        <f t="shared" si="79"/>
        <v>38.491597510373445</v>
      </c>
      <c r="M660" s="151">
        <f t="shared" si="76"/>
        <v>8.4681514522821573</v>
      </c>
      <c r="N660" s="151">
        <v>11.506446826051112</v>
      </c>
      <c r="O660" s="808">
        <v>2.0295404481579942</v>
      </c>
      <c r="P660" s="374">
        <f t="shared" si="78"/>
        <v>0.11268018223227669</v>
      </c>
    </row>
    <row r="661" spans="1:16" x14ac:dyDescent="0.3">
      <c r="A661" s="152">
        <v>168</v>
      </c>
      <c r="B661" s="321" t="s">
        <v>1265</v>
      </c>
      <c r="C661" s="146">
        <v>380.2</v>
      </c>
      <c r="D661" s="146"/>
      <c r="E661" s="146"/>
      <c r="F661" s="788">
        <f t="shared" si="80"/>
        <v>380.2</v>
      </c>
      <c r="G661" s="774">
        <v>9</v>
      </c>
      <c r="H661" s="774"/>
      <c r="I661" s="774"/>
      <c r="J661" s="146">
        <f>G661+H661+I661</f>
        <v>9</v>
      </c>
      <c r="K661" s="702">
        <f t="shared" si="77"/>
        <v>6.2240663900414942E-3</v>
      </c>
      <c r="L661" s="734">
        <f t="shared" si="79"/>
        <v>26.648029045643153</v>
      </c>
      <c r="M661" s="151">
        <f t="shared" si="76"/>
        <v>5.8625663900414935</v>
      </c>
      <c r="N661" s="151">
        <v>7.9660016488046166</v>
      </c>
      <c r="O661" s="808">
        <v>1.5174717812381313</v>
      </c>
      <c r="P661" s="374">
        <f t="shared" si="78"/>
        <v>0.11045257460738399</v>
      </c>
    </row>
    <row r="662" spans="1:16" x14ac:dyDescent="0.3">
      <c r="A662" s="152">
        <v>169</v>
      </c>
      <c r="B662" s="321" t="s">
        <v>505</v>
      </c>
      <c r="C662" s="163">
        <v>4131.2</v>
      </c>
      <c r="D662" s="774"/>
      <c r="E662" s="774"/>
      <c r="F662" s="788">
        <f t="shared" si="80"/>
        <v>4131.2</v>
      </c>
      <c r="G662" s="330">
        <v>68</v>
      </c>
      <c r="H662" s="774"/>
      <c r="I662" s="774"/>
      <c r="J662" s="146">
        <f t="shared" si="75"/>
        <v>68</v>
      </c>
      <c r="K662" s="702">
        <f t="shared" si="77"/>
        <v>4.7026279391424619E-2</v>
      </c>
      <c r="L662" s="734">
        <f t="shared" si="79"/>
        <v>201.34066390041494</v>
      </c>
      <c r="M662" s="151">
        <f t="shared" si="76"/>
        <v>44.294946058091284</v>
      </c>
      <c r="N662" s="151">
        <v>60.187568013190436</v>
      </c>
      <c r="O662" s="808">
        <v>11.521879637262984</v>
      </c>
      <c r="P662" s="374">
        <f t="shared" si="78"/>
        <v>7.6816677384043297E-2</v>
      </c>
    </row>
    <row r="663" spans="1:16" x14ac:dyDescent="0.3">
      <c r="A663" s="152">
        <v>170</v>
      </c>
      <c r="B663" s="321" t="s">
        <v>506</v>
      </c>
      <c r="C663" s="163">
        <v>6403.7</v>
      </c>
      <c r="D663" s="774"/>
      <c r="E663" s="774"/>
      <c r="F663" s="788">
        <f t="shared" si="80"/>
        <v>6403.7</v>
      </c>
      <c r="G663" s="330">
        <v>108</v>
      </c>
      <c r="H663" s="774"/>
      <c r="I663" s="774"/>
      <c r="J663" s="146">
        <f t="shared" si="75"/>
        <v>108</v>
      </c>
      <c r="K663" s="702">
        <f t="shared" si="77"/>
        <v>7.4688796680497924E-2</v>
      </c>
      <c r="L663" s="734">
        <f t="shared" si="79"/>
        <v>319.77634854771782</v>
      </c>
      <c r="M663" s="151">
        <f t="shared" si="76"/>
        <v>70.350796680497922</v>
      </c>
      <c r="N663" s="151">
        <v>95.59201978565541</v>
      </c>
      <c r="O663" s="808">
        <v>18.299455894476502</v>
      </c>
      <c r="P663" s="374">
        <f t="shared" si="78"/>
        <v>7.8707406797374591E-2</v>
      </c>
    </row>
    <row r="664" spans="1:16" x14ac:dyDescent="0.3">
      <c r="A664" s="152">
        <v>171</v>
      </c>
      <c r="B664" s="334" t="s">
        <v>507</v>
      </c>
      <c r="C664" s="163">
        <v>2127.8000000000002</v>
      </c>
      <c r="D664" s="774"/>
      <c r="E664" s="774"/>
      <c r="F664" s="788">
        <f t="shared" si="80"/>
        <v>2127.8000000000002</v>
      </c>
      <c r="G664" s="330">
        <v>35</v>
      </c>
      <c r="H664" s="774"/>
      <c r="I664" s="774"/>
      <c r="J664" s="146">
        <f t="shared" si="75"/>
        <v>35</v>
      </c>
      <c r="K664" s="702">
        <f t="shared" si="77"/>
        <v>2.4204702627939143E-2</v>
      </c>
      <c r="L664" s="734">
        <f t="shared" si="79"/>
        <v>103.63122406639005</v>
      </c>
      <c r="M664" s="151">
        <f t="shared" si="76"/>
        <v>22.798869294605812</v>
      </c>
      <c r="N664" s="151">
        <v>30.978895300906846</v>
      </c>
      <c r="O664" s="808">
        <v>5.930379225061829</v>
      </c>
      <c r="P664" s="374">
        <f t="shared" si="78"/>
        <v>7.6764436454067358E-2</v>
      </c>
    </row>
    <row r="665" spans="1:16" x14ac:dyDescent="0.3">
      <c r="A665" s="152">
        <v>172</v>
      </c>
      <c r="B665" s="334" t="s">
        <v>508</v>
      </c>
      <c r="C665" s="163">
        <v>4248.8</v>
      </c>
      <c r="D665" s="774"/>
      <c r="E665" s="774"/>
      <c r="F665" s="788">
        <f t="shared" si="80"/>
        <v>4248.8</v>
      </c>
      <c r="G665" s="330">
        <v>73</v>
      </c>
      <c r="H665" s="774"/>
      <c r="I665" s="774"/>
      <c r="J665" s="146">
        <f t="shared" si="75"/>
        <v>73</v>
      </c>
      <c r="K665" s="702">
        <f t="shared" si="77"/>
        <v>5.0484094052558784E-2</v>
      </c>
      <c r="L665" s="734">
        <f t="shared" si="79"/>
        <v>216.1451244813278</v>
      </c>
      <c r="M665" s="151">
        <f t="shared" si="76"/>
        <v>47.551927385892114</v>
      </c>
      <c r="N665" s="151">
        <v>64.613124484748553</v>
      </c>
      <c r="O665" s="808">
        <v>12.369076669414673</v>
      </c>
      <c r="P665" s="374">
        <f t="shared" si="78"/>
        <v>8.0182463994865172E-2</v>
      </c>
    </row>
    <row r="666" spans="1:16" x14ac:dyDescent="0.3">
      <c r="A666" s="152">
        <v>173</v>
      </c>
      <c r="B666" s="334" t="s">
        <v>509</v>
      </c>
      <c r="C666" s="163">
        <v>4357.5</v>
      </c>
      <c r="D666" s="774"/>
      <c r="E666" s="774"/>
      <c r="F666" s="788">
        <f t="shared" si="80"/>
        <v>4357.5</v>
      </c>
      <c r="G666" s="330">
        <v>72</v>
      </c>
      <c r="H666" s="774"/>
      <c r="I666" s="774"/>
      <c r="J666" s="146">
        <f t="shared" si="75"/>
        <v>72</v>
      </c>
      <c r="K666" s="702">
        <f t="shared" si="77"/>
        <v>4.9792531120331954E-2</v>
      </c>
      <c r="L666" s="734">
        <f t="shared" si="79"/>
        <v>213.18423236514522</v>
      </c>
      <c r="M666" s="151">
        <f t="shared" si="76"/>
        <v>46.900531120331948</v>
      </c>
      <c r="N666" s="151">
        <v>63.728013190436933</v>
      </c>
      <c r="O666" s="808">
        <v>12.199637262984336</v>
      </c>
      <c r="P666" s="374">
        <f t="shared" si="78"/>
        <v>7.7111282602156841E-2</v>
      </c>
    </row>
    <row r="667" spans="1:16" x14ac:dyDescent="0.3">
      <c r="A667" s="152">
        <v>174</v>
      </c>
      <c r="B667" s="334" t="s">
        <v>510</v>
      </c>
      <c r="C667" s="163">
        <v>6324.6</v>
      </c>
      <c r="D667" s="774"/>
      <c r="E667" s="774"/>
      <c r="F667" s="788">
        <f t="shared" si="80"/>
        <v>6324.6</v>
      </c>
      <c r="G667" s="330">
        <v>108</v>
      </c>
      <c r="H667" s="774"/>
      <c r="I667" s="774"/>
      <c r="J667" s="146">
        <f t="shared" si="75"/>
        <v>108</v>
      </c>
      <c r="K667" s="702">
        <f t="shared" si="77"/>
        <v>7.4688796680497924E-2</v>
      </c>
      <c r="L667" s="734">
        <f t="shared" si="79"/>
        <v>319.77634854771782</v>
      </c>
      <c r="M667" s="151">
        <f t="shared" si="76"/>
        <v>70.350796680497922</v>
      </c>
      <c r="N667" s="151">
        <v>95.59201978565541</v>
      </c>
      <c r="O667" s="808">
        <v>18.299455894476502</v>
      </c>
      <c r="P667" s="374">
        <f t="shared" si="78"/>
        <v>7.9691778279788072E-2</v>
      </c>
    </row>
    <row r="668" spans="1:16" s="337" customFormat="1" x14ac:dyDescent="0.3">
      <c r="A668" s="407">
        <v>1</v>
      </c>
      <c r="B668" s="347" t="s">
        <v>1063</v>
      </c>
      <c r="C668" s="451">
        <f t="shared" ref="C668:O668" si="81">SUM(C494:C667)</f>
        <v>192930.46</v>
      </c>
      <c r="D668" s="451">
        <f t="shared" si="81"/>
        <v>1610.1199999999997</v>
      </c>
      <c r="E668" s="451">
        <f t="shared" si="81"/>
        <v>2719.8999999999996</v>
      </c>
      <c r="F668" s="451">
        <f t="shared" si="81"/>
        <v>197260.47999999995</v>
      </c>
      <c r="G668" s="451">
        <f t="shared" si="81"/>
        <v>4292</v>
      </c>
      <c r="H668" s="451">
        <f t="shared" si="81"/>
        <v>11</v>
      </c>
      <c r="I668" s="451">
        <f t="shared" si="81"/>
        <v>35</v>
      </c>
      <c r="J668" s="451">
        <f t="shared" si="81"/>
        <v>4338</v>
      </c>
      <c r="K668" s="451">
        <f t="shared" si="81"/>
        <v>2.9999999999999969</v>
      </c>
      <c r="L668" s="734">
        <f t="shared" si="79"/>
        <v>12844.349999999986</v>
      </c>
      <c r="M668" s="451">
        <f t="shared" si="81"/>
        <v>2825.7569999999996</v>
      </c>
      <c r="N668" s="451">
        <f t="shared" si="81"/>
        <v>3839.6127947238288</v>
      </c>
      <c r="O668" s="451">
        <f t="shared" si="81"/>
        <v>683.92273426085126</v>
      </c>
      <c r="P668" s="374">
        <f t="shared" si="78"/>
        <v>0.10237044201141897</v>
      </c>
    </row>
    <row r="669" spans="1:16" x14ac:dyDescent="0.3">
      <c r="A669" s="335" t="s">
        <v>989</v>
      </c>
      <c r="B669" s="321"/>
      <c r="C669" s="146"/>
      <c r="D669" s="146"/>
      <c r="E669" s="146"/>
      <c r="F669" s="146"/>
      <c r="G669" s="146"/>
      <c r="H669" s="146"/>
      <c r="I669" s="146"/>
      <c r="J669" s="146"/>
      <c r="K669" s="146"/>
      <c r="L669" s="734">
        <f t="shared" si="79"/>
        <v>0</v>
      </c>
      <c r="M669" s="151"/>
      <c r="N669" s="151"/>
      <c r="O669" s="808"/>
      <c r="P669" s="374"/>
    </row>
    <row r="670" spans="1:16" x14ac:dyDescent="0.3">
      <c r="A670" s="158">
        <v>1</v>
      </c>
      <c r="B670" s="321" t="s">
        <v>770</v>
      </c>
      <c r="C670" s="146">
        <v>4574.41</v>
      </c>
      <c r="D670" s="146"/>
      <c r="E670" s="146"/>
      <c r="F670" s="146">
        <f t="shared" ref="F670:F728" si="82">C670+D670+E670</f>
        <v>4574.41</v>
      </c>
      <c r="G670" s="146">
        <v>75</v>
      </c>
      <c r="H670" s="146"/>
      <c r="I670" s="146"/>
      <c r="J670" s="146">
        <f t="shared" ref="J670:J728" si="83">G670+H670+I670</f>
        <v>75</v>
      </c>
      <c r="K670" s="746">
        <f>3/4707*J670</f>
        <v>4.780114722753346E-2</v>
      </c>
      <c r="L670" s="734">
        <f t="shared" si="79"/>
        <v>204.65822179732311</v>
      </c>
      <c r="M670" s="151">
        <f t="shared" si="76"/>
        <v>45.024808795411083</v>
      </c>
      <c r="N670" s="151">
        <v>62.871137026239069</v>
      </c>
      <c r="O670" s="808">
        <v>11.499254009697873</v>
      </c>
      <c r="P670" s="374">
        <f t="shared" si="78"/>
        <v>7.0840484702654791E-2</v>
      </c>
    </row>
    <row r="671" spans="1:16" x14ac:dyDescent="0.3">
      <c r="A671" s="158">
        <v>2</v>
      </c>
      <c r="B671" s="321" t="s">
        <v>771</v>
      </c>
      <c r="C671" s="146">
        <v>8527.85</v>
      </c>
      <c r="D671" s="146"/>
      <c r="E671" s="146"/>
      <c r="F671" s="146">
        <f t="shared" si="82"/>
        <v>8527.85</v>
      </c>
      <c r="G671" s="146">
        <v>144</v>
      </c>
      <c r="H671" s="146"/>
      <c r="I671" s="146"/>
      <c r="J671" s="146">
        <f t="shared" si="83"/>
        <v>144</v>
      </c>
      <c r="K671" s="746">
        <f>3/4707*J671</f>
        <v>9.1778202676864234E-2</v>
      </c>
      <c r="L671" s="734">
        <f t="shared" si="79"/>
        <v>392.94378585086037</v>
      </c>
      <c r="M671" s="151">
        <f t="shared" ref="M671:M730" si="84">L671*0.22</f>
        <v>86.447632887189286</v>
      </c>
      <c r="N671" s="151">
        <v>120.712583090379</v>
      </c>
      <c r="O671" s="808">
        <v>22.078567698619914</v>
      </c>
      <c r="P671" s="374">
        <f t="shared" si="78"/>
        <v>7.2958901660682182E-2</v>
      </c>
    </row>
    <row r="672" spans="1:16" x14ac:dyDescent="0.3">
      <c r="A672" s="158">
        <v>3</v>
      </c>
      <c r="B672" s="321" t="s">
        <v>772</v>
      </c>
      <c r="C672" s="146">
        <v>5131.3999999999996</v>
      </c>
      <c r="D672" s="146"/>
      <c r="E672" s="146"/>
      <c r="F672" s="146">
        <f t="shared" si="82"/>
        <v>5131.3999999999996</v>
      </c>
      <c r="G672" s="146">
        <v>90</v>
      </c>
      <c r="H672" s="146"/>
      <c r="I672" s="146"/>
      <c r="J672" s="146">
        <f t="shared" si="83"/>
        <v>90</v>
      </c>
      <c r="K672" s="746">
        <f t="shared" ref="K672:K735" si="85">3/4707*J672</f>
        <v>5.736137667304015E-2</v>
      </c>
      <c r="L672" s="734">
        <f t="shared" si="79"/>
        <v>245.58986615678774</v>
      </c>
      <c r="M672" s="151">
        <f t="shared" si="84"/>
        <v>54.029770554493304</v>
      </c>
      <c r="N672" s="151">
        <v>75.44536443148688</v>
      </c>
      <c r="O672" s="808">
        <v>13.799104811637445</v>
      </c>
      <c r="P672" s="374">
        <f t="shared" si="78"/>
        <v>7.5781288918113074E-2</v>
      </c>
    </row>
    <row r="673" spans="1:16" x14ac:dyDescent="0.3">
      <c r="A673" s="158">
        <v>4</v>
      </c>
      <c r="B673" s="321" t="s">
        <v>773</v>
      </c>
      <c r="C673" s="146">
        <v>4290.1499999999996</v>
      </c>
      <c r="D673" s="146"/>
      <c r="E673" s="146"/>
      <c r="F673" s="146">
        <f t="shared" si="82"/>
        <v>4290.1499999999996</v>
      </c>
      <c r="G673" s="146">
        <v>72</v>
      </c>
      <c r="H673" s="146"/>
      <c r="I673" s="146"/>
      <c r="J673" s="146">
        <f t="shared" si="83"/>
        <v>72</v>
      </c>
      <c r="K673" s="746">
        <f t="shared" si="85"/>
        <v>4.5889101338432117E-2</v>
      </c>
      <c r="L673" s="734">
        <f t="shared" si="79"/>
        <v>196.47189292543018</v>
      </c>
      <c r="M673" s="151">
        <f t="shared" si="84"/>
        <v>43.223816443594643</v>
      </c>
      <c r="N673" s="151">
        <v>60.356291545189499</v>
      </c>
      <c r="O673" s="808">
        <v>11.039283849309957</v>
      </c>
      <c r="P673" s="374">
        <f t="shared" si="78"/>
        <v>7.2512915577199938E-2</v>
      </c>
    </row>
    <row r="674" spans="1:16" x14ac:dyDescent="0.3">
      <c r="A674" s="158">
        <v>5</v>
      </c>
      <c r="B674" s="321" t="s">
        <v>774</v>
      </c>
      <c r="C674" s="146">
        <v>5185.3900000000003</v>
      </c>
      <c r="D674" s="146"/>
      <c r="E674" s="146"/>
      <c r="F674" s="146">
        <f t="shared" si="82"/>
        <v>5185.3900000000003</v>
      </c>
      <c r="G674" s="146">
        <v>90</v>
      </c>
      <c r="H674" s="146"/>
      <c r="I674" s="146"/>
      <c r="J674" s="146">
        <f t="shared" si="83"/>
        <v>90</v>
      </c>
      <c r="K674" s="746">
        <f t="shared" si="85"/>
        <v>5.736137667304015E-2</v>
      </c>
      <c r="L674" s="734">
        <f t="shared" si="79"/>
        <v>245.58986615678774</v>
      </c>
      <c r="M674" s="151">
        <f t="shared" si="84"/>
        <v>54.029770554493304</v>
      </c>
      <c r="N674" s="151">
        <v>75.44536443148688</v>
      </c>
      <c r="O674" s="808">
        <v>13.799104811637445</v>
      </c>
      <c r="P674" s="374">
        <f t="shared" si="78"/>
        <v>7.4992258239863413E-2</v>
      </c>
    </row>
    <row r="675" spans="1:16" x14ac:dyDescent="0.3">
      <c r="A675" s="158">
        <v>6</v>
      </c>
      <c r="B675" s="321" t="s">
        <v>775</v>
      </c>
      <c r="C675" s="146">
        <v>4246.38</v>
      </c>
      <c r="D675" s="146"/>
      <c r="E675" s="146"/>
      <c r="F675" s="146">
        <f t="shared" si="82"/>
        <v>4246.38</v>
      </c>
      <c r="G675" s="146">
        <v>72</v>
      </c>
      <c r="H675" s="146"/>
      <c r="I675" s="146"/>
      <c r="J675" s="146">
        <f t="shared" si="83"/>
        <v>72</v>
      </c>
      <c r="K675" s="746">
        <f t="shared" si="85"/>
        <v>4.5889101338432117E-2</v>
      </c>
      <c r="L675" s="734">
        <f t="shared" si="79"/>
        <v>196.47189292543018</v>
      </c>
      <c r="M675" s="151">
        <f t="shared" si="84"/>
        <v>43.223816443594643</v>
      </c>
      <c r="N675" s="151">
        <v>60.356291545189499</v>
      </c>
      <c r="O675" s="808">
        <v>11.039283849309957</v>
      </c>
      <c r="P675" s="374">
        <f t="shared" si="78"/>
        <v>7.3260349936539904E-2</v>
      </c>
    </row>
    <row r="676" spans="1:16" x14ac:dyDescent="0.3">
      <c r="A676" s="158">
        <v>7</v>
      </c>
      <c r="B676" s="321" t="s">
        <v>776</v>
      </c>
      <c r="C676" s="146">
        <v>4446.42</v>
      </c>
      <c r="D676" s="146"/>
      <c r="E676" s="146"/>
      <c r="F676" s="146">
        <f t="shared" si="82"/>
        <v>4446.42</v>
      </c>
      <c r="G676" s="146">
        <v>78</v>
      </c>
      <c r="H676" s="146"/>
      <c r="I676" s="146"/>
      <c r="J676" s="146">
        <f t="shared" si="83"/>
        <v>78</v>
      </c>
      <c r="K676" s="746">
        <f t="shared" si="85"/>
        <v>4.9713193116634795E-2</v>
      </c>
      <c r="L676" s="734">
        <f t="shared" si="79"/>
        <v>212.84455066921603</v>
      </c>
      <c r="M676" s="151">
        <f t="shared" si="84"/>
        <v>46.82580114722753</v>
      </c>
      <c r="N676" s="151">
        <v>65.385982507288631</v>
      </c>
      <c r="O676" s="808">
        <v>11.959224170085786</v>
      </c>
      <c r="P676" s="374">
        <f t="shared" si="78"/>
        <v>7.5794809868122662E-2</v>
      </c>
    </row>
    <row r="677" spans="1:16" x14ac:dyDescent="0.3">
      <c r="A677" s="158">
        <v>8</v>
      </c>
      <c r="B677" s="321" t="s">
        <v>777</v>
      </c>
      <c r="C677" s="146">
        <v>2920.24</v>
      </c>
      <c r="D677" s="146"/>
      <c r="E677" s="146"/>
      <c r="F677" s="146">
        <f t="shared" si="82"/>
        <v>2920.24</v>
      </c>
      <c r="G677" s="146">
        <v>60</v>
      </c>
      <c r="H677" s="146"/>
      <c r="I677" s="146"/>
      <c r="J677" s="146">
        <f t="shared" si="83"/>
        <v>60</v>
      </c>
      <c r="K677" s="746">
        <f t="shared" si="85"/>
        <v>3.8240917782026769E-2</v>
      </c>
      <c r="L677" s="734">
        <f t="shared" si="79"/>
        <v>163.72657743785851</v>
      </c>
      <c r="M677" s="151">
        <f t="shared" si="84"/>
        <v>36.019847036328869</v>
      </c>
      <c r="N677" s="151">
        <v>50.296909620991251</v>
      </c>
      <c r="O677" s="808">
        <v>9.1994032077582997</v>
      </c>
      <c r="P677" s="374">
        <f t="shared" si="78"/>
        <v>8.8774462819130248E-2</v>
      </c>
    </row>
    <row r="678" spans="1:16" x14ac:dyDescent="0.3">
      <c r="A678" s="158">
        <v>9</v>
      </c>
      <c r="B678" s="321" t="s">
        <v>778</v>
      </c>
      <c r="C678" s="146">
        <v>8595.7800000000007</v>
      </c>
      <c r="D678" s="146"/>
      <c r="E678" s="146"/>
      <c r="F678" s="146">
        <f t="shared" si="82"/>
        <v>8595.7800000000007</v>
      </c>
      <c r="G678" s="146">
        <v>144</v>
      </c>
      <c r="H678" s="146"/>
      <c r="I678" s="146"/>
      <c r="J678" s="146">
        <f t="shared" si="83"/>
        <v>144</v>
      </c>
      <c r="K678" s="746">
        <f t="shared" si="85"/>
        <v>9.1778202676864234E-2</v>
      </c>
      <c r="L678" s="734">
        <f t="shared" si="79"/>
        <v>392.94378585086037</v>
      </c>
      <c r="M678" s="151">
        <f t="shared" si="84"/>
        <v>86.447632887189286</v>
      </c>
      <c r="N678" s="151">
        <v>120.712583090379</v>
      </c>
      <c r="O678" s="808">
        <v>22.078567698619914</v>
      </c>
      <c r="P678" s="374">
        <f t="shared" si="78"/>
        <v>7.2382328250263334E-2</v>
      </c>
    </row>
    <row r="679" spans="1:16" x14ac:dyDescent="0.3">
      <c r="A679" s="158">
        <v>10</v>
      </c>
      <c r="B679" s="321" t="s">
        <v>779</v>
      </c>
      <c r="C679" s="146">
        <v>4516.6000000000004</v>
      </c>
      <c r="D679" s="146"/>
      <c r="E679" s="146"/>
      <c r="F679" s="146">
        <f t="shared" si="82"/>
        <v>4516.6000000000004</v>
      </c>
      <c r="G679" s="146">
        <v>80</v>
      </c>
      <c r="H679" s="146"/>
      <c r="I679" s="146"/>
      <c r="J679" s="146">
        <f t="shared" si="83"/>
        <v>80</v>
      </c>
      <c r="K679" s="746">
        <f t="shared" si="85"/>
        <v>5.098789037603569E-2</v>
      </c>
      <c r="L679" s="734">
        <f t="shared" si="79"/>
        <v>218.30210325047798</v>
      </c>
      <c r="M679" s="151">
        <f t="shared" si="84"/>
        <v>48.026462715105154</v>
      </c>
      <c r="N679" s="151">
        <v>67.062546161321677</v>
      </c>
      <c r="O679" s="808">
        <v>12.265870943677731</v>
      </c>
      <c r="P679" s="374">
        <f t="shared" si="78"/>
        <v>7.6530350943316325E-2</v>
      </c>
    </row>
    <row r="680" spans="1:16" x14ac:dyDescent="0.3">
      <c r="A680" s="158">
        <v>11</v>
      </c>
      <c r="B680" s="321" t="s">
        <v>780</v>
      </c>
      <c r="C680" s="146">
        <v>5810.95</v>
      </c>
      <c r="D680" s="146"/>
      <c r="E680" s="146"/>
      <c r="F680" s="146">
        <f t="shared" si="82"/>
        <v>5810.95</v>
      </c>
      <c r="G680" s="146">
        <v>119</v>
      </c>
      <c r="H680" s="146"/>
      <c r="I680" s="146"/>
      <c r="J680" s="146">
        <f t="shared" si="83"/>
        <v>119</v>
      </c>
      <c r="K680" s="746">
        <f t="shared" si="85"/>
        <v>7.5844486934353084E-2</v>
      </c>
      <c r="L680" s="734">
        <f t="shared" si="79"/>
        <v>324.72437858508601</v>
      </c>
      <c r="M680" s="151">
        <f t="shared" si="84"/>
        <v>71.439363288718923</v>
      </c>
      <c r="N680" s="151">
        <v>99.755537414965985</v>
      </c>
      <c r="O680" s="808">
        <v>18.245483028720624</v>
      </c>
      <c r="P680" s="374">
        <f t="shared" si="78"/>
        <v>8.848204894509358E-2</v>
      </c>
    </row>
    <row r="681" spans="1:16" x14ac:dyDescent="0.3">
      <c r="A681" s="158">
        <v>12</v>
      </c>
      <c r="B681" s="321" t="s">
        <v>781</v>
      </c>
      <c r="C681" s="146">
        <v>4315.22</v>
      </c>
      <c r="D681" s="146"/>
      <c r="E681" s="146">
        <v>220.4</v>
      </c>
      <c r="F681" s="146">
        <f t="shared" si="82"/>
        <v>4535.62</v>
      </c>
      <c r="G681" s="146">
        <v>92</v>
      </c>
      <c r="H681" s="146"/>
      <c r="I681" s="146">
        <v>3</v>
      </c>
      <c r="J681" s="146">
        <f t="shared" si="83"/>
        <v>95</v>
      </c>
      <c r="K681" s="746">
        <f t="shared" si="85"/>
        <v>6.054811982154238E-2</v>
      </c>
      <c r="L681" s="734">
        <f t="shared" si="79"/>
        <v>259.23374760994261</v>
      </c>
      <c r="M681" s="151">
        <f t="shared" si="84"/>
        <v>57.031424474187375</v>
      </c>
      <c r="N681" s="151">
        <v>79.636773566569488</v>
      </c>
      <c r="O681" s="808">
        <v>14.565721745617305</v>
      </c>
      <c r="P681" s="374">
        <f t="shared" si="78"/>
        <v>9.0498689792424578E-2</v>
      </c>
    </row>
    <row r="682" spans="1:16" x14ac:dyDescent="0.3">
      <c r="A682" s="158">
        <v>13</v>
      </c>
      <c r="B682" s="321" t="s">
        <v>782</v>
      </c>
      <c r="C682" s="146">
        <v>6019.4</v>
      </c>
      <c r="D682" s="146"/>
      <c r="E682" s="146">
        <v>951.1</v>
      </c>
      <c r="F682" s="146">
        <f t="shared" si="82"/>
        <v>6970.5</v>
      </c>
      <c r="G682" s="146">
        <v>121</v>
      </c>
      <c r="H682" s="146"/>
      <c r="I682" s="146">
        <v>5</v>
      </c>
      <c r="J682" s="146">
        <f t="shared" si="83"/>
        <v>126</v>
      </c>
      <c r="K682" s="746">
        <f t="shared" si="85"/>
        <v>8.0305927342256209E-2</v>
      </c>
      <c r="L682" s="734">
        <f t="shared" si="79"/>
        <v>343.82581261950281</v>
      </c>
      <c r="M682" s="151">
        <f t="shared" si="84"/>
        <v>75.641678776290618</v>
      </c>
      <c r="N682" s="151">
        <v>105.62351020408164</v>
      </c>
      <c r="O682" s="808">
        <v>19.318746736292422</v>
      </c>
      <c r="P682" s="374">
        <f t="shared" si="78"/>
        <v>7.810196518702639E-2</v>
      </c>
    </row>
    <row r="683" spans="1:16" x14ac:dyDescent="0.3">
      <c r="A683" s="158">
        <v>14</v>
      </c>
      <c r="B683" s="321" t="s">
        <v>783</v>
      </c>
      <c r="C683" s="146">
        <v>7260.15</v>
      </c>
      <c r="D683" s="146"/>
      <c r="E683" s="146">
        <v>68.5</v>
      </c>
      <c r="F683" s="146">
        <f t="shared" si="82"/>
        <v>7328.65</v>
      </c>
      <c r="G683" s="146">
        <v>119</v>
      </c>
      <c r="H683" s="146"/>
      <c r="I683" s="146">
        <v>1</v>
      </c>
      <c r="J683" s="146">
        <f t="shared" si="83"/>
        <v>120</v>
      </c>
      <c r="K683" s="746">
        <f t="shared" si="85"/>
        <v>7.6481835564053538E-2</v>
      </c>
      <c r="L683" s="734">
        <f t="shared" si="79"/>
        <v>327.45315487571702</v>
      </c>
      <c r="M683" s="151">
        <f t="shared" si="84"/>
        <v>72.039694072657738</v>
      </c>
      <c r="N683" s="151">
        <v>100.5938192419825</v>
      </c>
      <c r="O683" s="808">
        <v>18.398806415516599</v>
      </c>
      <c r="P683" s="374">
        <f t="shared" si="78"/>
        <v>7.0747746802736364E-2</v>
      </c>
    </row>
    <row r="684" spans="1:16" x14ac:dyDescent="0.3">
      <c r="A684" s="158">
        <v>15</v>
      </c>
      <c r="B684" s="321" t="s">
        <v>784</v>
      </c>
      <c r="C684" s="146">
        <v>6364.4</v>
      </c>
      <c r="D684" s="146"/>
      <c r="E684" s="146">
        <v>171.2</v>
      </c>
      <c r="F684" s="146">
        <f t="shared" si="82"/>
        <v>6535.5999999999995</v>
      </c>
      <c r="G684" s="146">
        <v>104</v>
      </c>
      <c r="H684" s="146"/>
      <c r="I684" s="146">
        <v>2</v>
      </c>
      <c r="J684" s="146">
        <f t="shared" si="83"/>
        <v>106</v>
      </c>
      <c r="K684" s="746">
        <f t="shared" si="85"/>
        <v>6.7558954748247288E-2</v>
      </c>
      <c r="L684" s="734">
        <f t="shared" si="79"/>
        <v>289.25028680688337</v>
      </c>
      <c r="M684" s="151">
        <f t="shared" si="84"/>
        <v>63.63506309751434</v>
      </c>
      <c r="N684" s="151">
        <v>88.857873663751207</v>
      </c>
      <c r="O684" s="808">
        <v>16.252279000372994</v>
      </c>
      <c r="P684" s="374">
        <f t="shared" si="78"/>
        <v>7.0077039991511408E-2</v>
      </c>
    </row>
    <row r="685" spans="1:16" x14ac:dyDescent="0.3">
      <c r="A685" s="158">
        <v>16</v>
      </c>
      <c r="B685" s="321" t="s">
        <v>785</v>
      </c>
      <c r="C685" s="146">
        <v>11062.33</v>
      </c>
      <c r="D685" s="146"/>
      <c r="E685" s="146"/>
      <c r="F685" s="146">
        <f t="shared" si="82"/>
        <v>11062.33</v>
      </c>
      <c r="G685" s="146">
        <v>216</v>
      </c>
      <c r="H685" s="146"/>
      <c r="I685" s="146"/>
      <c r="J685" s="146">
        <f t="shared" si="83"/>
        <v>216</v>
      </c>
      <c r="K685" s="746">
        <f t="shared" si="85"/>
        <v>0.13766730401529637</v>
      </c>
      <c r="L685" s="734">
        <f t="shared" si="79"/>
        <v>589.41567877629063</v>
      </c>
      <c r="M685" s="151">
        <f t="shared" si="84"/>
        <v>129.67144933078393</v>
      </c>
      <c r="N685" s="151">
        <v>181.06887463556851</v>
      </c>
      <c r="O685" s="808">
        <v>33.117851547929867</v>
      </c>
      <c r="P685" s="374">
        <f t="shared" si="78"/>
        <v>8.4365034697986133E-2</v>
      </c>
    </row>
    <row r="686" spans="1:16" x14ac:dyDescent="0.3">
      <c r="A686" s="158">
        <v>17</v>
      </c>
      <c r="B686" s="321" t="s">
        <v>786</v>
      </c>
      <c r="C686" s="146">
        <v>8492.94</v>
      </c>
      <c r="D686" s="146"/>
      <c r="E686" s="146"/>
      <c r="F686" s="146">
        <f t="shared" si="82"/>
        <v>8492.94</v>
      </c>
      <c r="G686" s="146">
        <v>144</v>
      </c>
      <c r="H686" s="146"/>
      <c r="I686" s="146"/>
      <c r="J686" s="146">
        <f t="shared" si="83"/>
        <v>144</v>
      </c>
      <c r="K686" s="746">
        <f t="shared" si="85"/>
        <v>9.1778202676864234E-2</v>
      </c>
      <c r="L686" s="734">
        <f t="shared" si="79"/>
        <v>392.94378585086037</v>
      </c>
      <c r="M686" s="151">
        <f t="shared" si="84"/>
        <v>86.447632887189286</v>
      </c>
      <c r="N686" s="151">
        <v>120.712583090379</v>
      </c>
      <c r="O686" s="808">
        <v>22.078567698619914</v>
      </c>
      <c r="P686" s="374">
        <f t="shared" si="78"/>
        <v>7.3258797251252047E-2</v>
      </c>
    </row>
    <row r="687" spans="1:16" x14ac:dyDescent="0.3">
      <c r="A687" s="158">
        <v>18</v>
      </c>
      <c r="B687" s="321" t="s">
        <v>795</v>
      </c>
      <c r="C687" s="146">
        <v>3876.37</v>
      </c>
      <c r="D687" s="146"/>
      <c r="E687" s="146"/>
      <c r="F687" s="146">
        <f t="shared" si="82"/>
        <v>3876.37</v>
      </c>
      <c r="G687" s="146">
        <v>90</v>
      </c>
      <c r="H687" s="146"/>
      <c r="I687" s="146"/>
      <c r="J687" s="146">
        <f t="shared" si="83"/>
        <v>90</v>
      </c>
      <c r="K687" s="746">
        <f t="shared" si="85"/>
        <v>5.736137667304015E-2</v>
      </c>
      <c r="L687" s="734">
        <f t="shared" si="79"/>
        <v>245.58986615678774</v>
      </c>
      <c r="M687" s="151">
        <f t="shared" si="84"/>
        <v>54.029770554493304</v>
      </c>
      <c r="N687" s="151">
        <v>75.44536443148688</v>
      </c>
      <c r="O687" s="808">
        <v>13.799104811637445</v>
      </c>
      <c r="P687" s="374">
        <f t="shared" si="78"/>
        <v>0.10031656058487848</v>
      </c>
    </row>
    <row r="688" spans="1:16" x14ac:dyDescent="0.3">
      <c r="A688" s="158">
        <v>19</v>
      </c>
      <c r="B688" s="321" t="s">
        <v>796</v>
      </c>
      <c r="C688" s="146">
        <v>5649.66</v>
      </c>
      <c r="D688" s="146"/>
      <c r="E688" s="146">
        <v>46.1</v>
      </c>
      <c r="F688" s="146">
        <f t="shared" si="82"/>
        <v>5695.76</v>
      </c>
      <c r="G688" s="146">
        <v>116</v>
      </c>
      <c r="H688" s="146"/>
      <c r="I688" s="146">
        <v>1</v>
      </c>
      <c r="J688" s="146">
        <f t="shared" si="83"/>
        <v>117</v>
      </c>
      <c r="K688" s="746">
        <f t="shared" si="85"/>
        <v>7.4569789674952203E-2</v>
      </c>
      <c r="L688" s="734">
        <f t="shared" si="79"/>
        <v>319.26682600382412</v>
      </c>
      <c r="M688" s="151">
        <f t="shared" si="84"/>
        <v>70.238701720841306</v>
      </c>
      <c r="N688" s="151">
        <v>98.078973760932939</v>
      </c>
      <c r="O688" s="808">
        <v>17.938836255128678</v>
      </c>
      <c r="P688" s="374">
        <f t="shared" si="78"/>
        <v>8.8754325628314215E-2</v>
      </c>
    </row>
    <row r="689" spans="1:16" x14ac:dyDescent="0.3">
      <c r="A689" s="158">
        <v>20</v>
      </c>
      <c r="B689" s="321" t="s">
        <v>797</v>
      </c>
      <c r="C689" s="146">
        <v>5815.2</v>
      </c>
      <c r="D689" s="146"/>
      <c r="E689" s="146"/>
      <c r="F689" s="146">
        <f t="shared" si="82"/>
        <v>5815.2</v>
      </c>
      <c r="G689" s="146">
        <v>119</v>
      </c>
      <c r="H689" s="146"/>
      <c r="I689" s="146"/>
      <c r="J689" s="146">
        <f t="shared" si="83"/>
        <v>119</v>
      </c>
      <c r="K689" s="746">
        <f t="shared" si="85"/>
        <v>7.5844486934353084E-2</v>
      </c>
      <c r="L689" s="734">
        <f t="shared" si="79"/>
        <v>324.72437858508601</v>
      </c>
      <c r="M689" s="151">
        <f t="shared" si="84"/>
        <v>71.439363288718923</v>
      </c>
      <c r="N689" s="151">
        <v>99.755537414965985</v>
      </c>
      <c r="O689" s="808">
        <v>18.245483028720624</v>
      </c>
      <c r="P689" s="374">
        <f t="shared" si="78"/>
        <v>8.841738243181517E-2</v>
      </c>
    </row>
    <row r="690" spans="1:16" x14ac:dyDescent="0.3">
      <c r="A690" s="158">
        <v>21</v>
      </c>
      <c r="B690" s="321" t="s">
        <v>798</v>
      </c>
      <c r="C690" s="146">
        <v>5690.31</v>
      </c>
      <c r="D690" s="146"/>
      <c r="E690" s="146"/>
      <c r="F690" s="146">
        <f t="shared" si="82"/>
        <v>5690.31</v>
      </c>
      <c r="G690" s="146">
        <v>119</v>
      </c>
      <c r="H690" s="146"/>
      <c r="I690" s="146"/>
      <c r="J690" s="146">
        <f t="shared" si="83"/>
        <v>119</v>
      </c>
      <c r="K690" s="746">
        <f t="shared" si="85"/>
        <v>7.5844486934353084E-2</v>
      </c>
      <c r="L690" s="734">
        <f t="shared" si="79"/>
        <v>324.72437858508601</v>
      </c>
      <c r="M690" s="151">
        <f t="shared" si="84"/>
        <v>71.439363288718923</v>
      </c>
      <c r="N690" s="151">
        <v>99.755537414965985</v>
      </c>
      <c r="O690" s="808">
        <v>18.245483028720624</v>
      </c>
      <c r="P690" s="374">
        <f t="shared" si="78"/>
        <v>9.0357952785962717E-2</v>
      </c>
    </row>
    <row r="691" spans="1:16" x14ac:dyDescent="0.3">
      <c r="A691" s="158">
        <v>22</v>
      </c>
      <c r="B691" s="321" t="s">
        <v>799</v>
      </c>
      <c r="C691" s="146">
        <v>3955.02</v>
      </c>
      <c r="D691" s="146"/>
      <c r="E691" s="146"/>
      <c r="F691" s="146">
        <f t="shared" si="82"/>
        <v>3955.02</v>
      </c>
      <c r="G691" s="146">
        <v>90</v>
      </c>
      <c r="H691" s="146"/>
      <c r="I691" s="146"/>
      <c r="J691" s="146">
        <f t="shared" si="83"/>
        <v>90</v>
      </c>
      <c r="K691" s="746">
        <f t="shared" si="85"/>
        <v>5.736137667304015E-2</v>
      </c>
      <c r="L691" s="734">
        <f t="shared" si="79"/>
        <v>245.58986615678774</v>
      </c>
      <c r="M691" s="151">
        <f t="shared" si="84"/>
        <v>54.029770554493304</v>
      </c>
      <c r="N691" s="151">
        <v>75.44536443148688</v>
      </c>
      <c r="O691" s="808">
        <v>13.799104811637445</v>
      </c>
      <c r="P691" s="374">
        <f t="shared" si="78"/>
        <v>9.8321653482006513E-2</v>
      </c>
    </row>
    <row r="692" spans="1:16" x14ac:dyDescent="0.3">
      <c r="A692" s="158">
        <v>23</v>
      </c>
      <c r="B692" s="321" t="s">
        <v>800</v>
      </c>
      <c r="C692" s="146">
        <v>3905.27</v>
      </c>
      <c r="D692" s="146"/>
      <c r="E692" s="146"/>
      <c r="F692" s="146">
        <f t="shared" si="82"/>
        <v>3905.27</v>
      </c>
      <c r="G692" s="146">
        <v>92</v>
      </c>
      <c r="H692" s="146"/>
      <c r="I692" s="146"/>
      <c r="J692" s="146">
        <f t="shared" si="83"/>
        <v>92</v>
      </c>
      <c r="K692" s="746">
        <f t="shared" si="85"/>
        <v>5.8636073932441045E-2</v>
      </c>
      <c r="L692" s="734">
        <f t="shared" si="79"/>
        <v>251.04741873804971</v>
      </c>
      <c r="M692" s="151">
        <f t="shared" si="84"/>
        <v>55.230432122370935</v>
      </c>
      <c r="N692" s="151">
        <v>77.121928085519912</v>
      </c>
      <c r="O692" s="808">
        <v>14.10575158522939</v>
      </c>
      <c r="P692" s="374">
        <f t="shared" si="78"/>
        <v>0.10178695212652901</v>
      </c>
    </row>
    <row r="693" spans="1:16" x14ac:dyDescent="0.3">
      <c r="A693" s="158">
        <v>24</v>
      </c>
      <c r="B693" s="321" t="s">
        <v>801</v>
      </c>
      <c r="C693" s="146">
        <v>4268.12</v>
      </c>
      <c r="D693" s="146">
        <v>216.9</v>
      </c>
      <c r="E693" s="146">
        <v>468.4</v>
      </c>
      <c r="F693" s="146">
        <f t="shared" si="82"/>
        <v>4953.4199999999992</v>
      </c>
      <c r="G693" s="146">
        <v>67</v>
      </c>
      <c r="H693" s="146">
        <v>5</v>
      </c>
      <c r="I693" s="146">
        <v>1</v>
      </c>
      <c r="J693" s="146">
        <f t="shared" si="83"/>
        <v>73</v>
      </c>
      <c r="K693" s="746">
        <f t="shared" si="85"/>
        <v>4.6526449968132565E-2</v>
      </c>
      <c r="L693" s="734">
        <f t="shared" si="79"/>
        <v>199.20066921606116</v>
      </c>
      <c r="M693" s="151">
        <f t="shared" si="84"/>
        <v>43.824147227533452</v>
      </c>
      <c r="N693" s="151">
        <v>61.194573372206023</v>
      </c>
      <c r="O693" s="808">
        <v>11.192607236105928</v>
      </c>
      <c r="P693" s="374">
        <f t="shared" si="78"/>
        <v>6.3675601312205829E-2</v>
      </c>
    </row>
    <row r="694" spans="1:16" x14ac:dyDescent="0.3">
      <c r="A694" s="158">
        <v>25</v>
      </c>
      <c r="B694" s="321" t="s">
        <v>802</v>
      </c>
      <c r="C694" s="146">
        <v>10932.24</v>
      </c>
      <c r="D694" s="146"/>
      <c r="E694" s="146"/>
      <c r="F694" s="146">
        <f t="shared" si="82"/>
        <v>10932.24</v>
      </c>
      <c r="G694" s="146">
        <v>216</v>
      </c>
      <c r="H694" s="146"/>
      <c r="I694" s="146"/>
      <c r="J694" s="146">
        <f t="shared" si="83"/>
        <v>216</v>
      </c>
      <c r="K694" s="746">
        <f t="shared" si="85"/>
        <v>0.13766730401529637</v>
      </c>
      <c r="L694" s="734">
        <f t="shared" si="79"/>
        <v>589.41567877629063</v>
      </c>
      <c r="M694" s="151">
        <f t="shared" si="84"/>
        <v>129.67144933078393</v>
      </c>
      <c r="N694" s="151">
        <v>181.06887463556851</v>
      </c>
      <c r="O694" s="808">
        <v>33.117851547929867</v>
      </c>
      <c r="P694" s="374">
        <f t="shared" si="78"/>
        <v>8.5368950397226265E-2</v>
      </c>
    </row>
    <row r="695" spans="1:16" x14ac:dyDescent="0.3">
      <c r="A695" s="158">
        <v>26</v>
      </c>
      <c r="B695" s="321" t="s">
        <v>803</v>
      </c>
      <c r="C695" s="146">
        <v>4713.08</v>
      </c>
      <c r="D695" s="146"/>
      <c r="E695" s="146"/>
      <c r="F695" s="146">
        <f t="shared" si="82"/>
        <v>4713.08</v>
      </c>
      <c r="G695" s="146">
        <v>80</v>
      </c>
      <c r="H695" s="146"/>
      <c r="I695" s="146"/>
      <c r="J695" s="146">
        <f t="shared" si="83"/>
        <v>80</v>
      </c>
      <c r="K695" s="746">
        <f t="shared" si="85"/>
        <v>5.098789037603569E-2</v>
      </c>
      <c r="L695" s="734">
        <f t="shared" si="79"/>
        <v>218.30210325047798</v>
      </c>
      <c r="M695" s="151">
        <f t="shared" si="84"/>
        <v>48.026462715105154</v>
      </c>
      <c r="N695" s="151">
        <v>67.062546161321677</v>
      </c>
      <c r="O695" s="808">
        <v>12.265870943677731</v>
      </c>
      <c r="P695" s="374">
        <f t="shared" si="78"/>
        <v>7.3339935471195605E-2</v>
      </c>
    </row>
    <row r="696" spans="1:16" x14ac:dyDescent="0.3">
      <c r="A696" s="158">
        <v>27</v>
      </c>
      <c r="B696" s="321" t="s">
        <v>804</v>
      </c>
      <c r="C696" s="146">
        <v>4688.58</v>
      </c>
      <c r="D696" s="146"/>
      <c r="E696" s="146"/>
      <c r="F696" s="146">
        <f t="shared" si="82"/>
        <v>4688.58</v>
      </c>
      <c r="G696" s="146">
        <v>80</v>
      </c>
      <c r="H696" s="146"/>
      <c r="I696" s="146"/>
      <c r="J696" s="146">
        <f t="shared" si="83"/>
        <v>80</v>
      </c>
      <c r="K696" s="746">
        <f t="shared" si="85"/>
        <v>5.098789037603569E-2</v>
      </c>
      <c r="L696" s="734">
        <f t="shared" si="79"/>
        <v>218.30210325047798</v>
      </c>
      <c r="M696" s="151">
        <f t="shared" si="84"/>
        <v>48.026462715105154</v>
      </c>
      <c r="N696" s="151">
        <v>67.062546161321677</v>
      </c>
      <c r="O696" s="808">
        <v>12.265870943677731</v>
      </c>
      <c r="P696" s="374">
        <f t="shared" ref="P696:P757" si="86">(O696+N696+M696+L696)/F696</f>
        <v>7.3723170569891638E-2</v>
      </c>
    </row>
    <row r="697" spans="1:16" x14ac:dyDescent="0.3">
      <c r="A697" s="158">
        <v>28</v>
      </c>
      <c r="B697" s="321" t="s">
        <v>805</v>
      </c>
      <c r="C697" s="146">
        <v>2330.62</v>
      </c>
      <c r="D697" s="146"/>
      <c r="E697" s="146"/>
      <c r="F697" s="146">
        <f t="shared" si="82"/>
        <v>2330.62</v>
      </c>
      <c r="G697" s="146">
        <v>40</v>
      </c>
      <c r="H697" s="146"/>
      <c r="I697" s="146"/>
      <c r="J697" s="146">
        <f t="shared" si="83"/>
        <v>40</v>
      </c>
      <c r="K697" s="746">
        <f t="shared" si="85"/>
        <v>2.5493945188017845E-2</v>
      </c>
      <c r="L697" s="734">
        <f t="shared" si="79"/>
        <v>109.15105162523899</v>
      </c>
      <c r="M697" s="151">
        <f t="shared" si="84"/>
        <v>24.013231357552577</v>
      </c>
      <c r="N697" s="151">
        <v>33.531273080660839</v>
      </c>
      <c r="O697" s="808">
        <v>6.1329354718388656</v>
      </c>
      <c r="P697" s="374">
        <f t="shared" si="86"/>
        <v>7.4155585867834009E-2</v>
      </c>
    </row>
    <row r="698" spans="1:16" x14ac:dyDescent="0.3">
      <c r="A698" s="158">
        <v>29</v>
      </c>
      <c r="B698" s="321" t="s">
        <v>806</v>
      </c>
      <c r="C698" s="146">
        <v>2305.7800000000002</v>
      </c>
      <c r="D698" s="146"/>
      <c r="E698" s="146"/>
      <c r="F698" s="146">
        <f t="shared" si="82"/>
        <v>2305.7800000000002</v>
      </c>
      <c r="G698" s="146">
        <v>40</v>
      </c>
      <c r="H698" s="146"/>
      <c r="I698" s="146"/>
      <c r="J698" s="146">
        <f t="shared" si="83"/>
        <v>40</v>
      </c>
      <c r="K698" s="746">
        <f t="shared" si="85"/>
        <v>2.5493945188017845E-2</v>
      </c>
      <c r="L698" s="734">
        <f t="shared" si="79"/>
        <v>109.15105162523899</v>
      </c>
      <c r="M698" s="151">
        <f t="shared" si="84"/>
        <v>24.013231357552577</v>
      </c>
      <c r="N698" s="151">
        <v>33.531273080660839</v>
      </c>
      <c r="O698" s="808">
        <v>6.1329354718388656</v>
      </c>
      <c r="P698" s="374">
        <f t="shared" si="86"/>
        <v>7.4954458593313872E-2</v>
      </c>
    </row>
    <row r="699" spans="1:16" x14ac:dyDescent="0.3">
      <c r="A699" s="158">
        <v>30</v>
      </c>
      <c r="B699" s="321" t="s">
        <v>807</v>
      </c>
      <c r="C699" s="146">
        <v>2216.46</v>
      </c>
      <c r="D699" s="146"/>
      <c r="E699" s="146"/>
      <c r="F699" s="146">
        <f t="shared" si="82"/>
        <v>2216.46</v>
      </c>
      <c r="G699" s="146">
        <v>40</v>
      </c>
      <c r="H699" s="146"/>
      <c r="I699" s="146"/>
      <c r="J699" s="146">
        <f t="shared" si="83"/>
        <v>40</v>
      </c>
      <c r="K699" s="746">
        <f t="shared" si="85"/>
        <v>2.5493945188017845E-2</v>
      </c>
      <c r="L699" s="734">
        <f t="shared" si="79"/>
        <v>109.15105162523899</v>
      </c>
      <c r="M699" s="151">
        <f t="shared" si="84"/>
        <v>24.013231357552577</v>
      </c>
      <c r="N699" s="151">
        <v>33.531273080660839</v>
      </c>
      <c r="O699" s="808">
        <v>6.1329354718388656</v>
      </c>
      <c r="P699" s="374">
        <f t="shared" si="86"/>
        <v>7.7975010392829683E-2</v>
      </c>
    </row>
    <row r="700" spans="1:16" x14ac:dyDescent="0.3">
      <c r="A700" s="158">
        <v>31</v>
      </c>
      <c r="B700" s="321" t="s">
        <v>808</v>
      </c>
      <c r="C700" s="146">
        <v>5733.87</v>
      </c>
      <c r="D700" s="146"/>
      <c r="E700" s="146">
        <v>119.9</v>
      </c>
      <c r="F700" s="146">
        <f t="shared" si="82"/>
        <v>5853.7699999999995</v>
      </c>
      <c r="G700" s="146">
        <v>120</v>
      </c>
      <c r="H700" s="146"/>
      <c r="I700" s="146">
        <v>2</v>
      </c>
      <c r="J700" s="146">
        <f t="shared" si="83"/>
        <v>122</v>
      </c>
      <c r="K700" s="746">
        <f t="shared" si="85"/>
        <v>7.7756532823454433E-2</v>
      </c>
      <c r="L700" s="734">
        <f t="shared" si="79"/>
        <v>332.91070745697897</v>
      </c>
      <c r="M700" s="151">
        <f t="shared" si="84"/>
        <v>73.24035564053537</v>
      </c>
      <c r="N700" s="151">
        <v>102.27038289601555</v>
      </c>
      <c r="O700" s="808">
        <v>18.705453189108539</v>
      </c>
      <c r="P700" s="374">
        <f t="shared" si="86"/>
        <v>9.0049130591505724E-2</v>
      </c>
    </row>
    <row r="701" spans="1:16" x14ac:dyDescent="0.3">
      <c r="A701" s="158">
        <v>32</v>
      </c>
      <c r="B701" s="321" t="s">
        <v>809</v>
      </c>
      <c r="C701" s="146">
        <v>4616.67</v>
      </c>
      <c r="D701" s="146"/>
      <c r="E701" s="146">
        <v>516.1</v>
      </c>
      <c r="F701" s="146">
        <f t="shared" si="82"/>
        <v>5132.7700000000004</v>
      </c>
      <c r="G701" s="146">
        <v>85</v>
      </c>
      <c r="H701" s="146"/>
      <c r="I701" s="146">
        <v>1</v>
      </c>
      <c r="J701" s="146">
        <f t="shared" si="83"/>
        <v>86</v>
      </c>
      <c r="K701" s="746">
        <f t="shared" si="85"/>
        <v>5.4811982154238367E-2</v>
      </c>
      <c r="L701" s="734">
        <f t="shared" si="79"/>
        <v>234.67476099426383</v>
      </c>
      <c r="M701" s="151">
        <f t="shared" si="84"/>
        <v>51.628447418738041</v>
      </c>
      <c r="N701" s="151">
        <v>72.092237123420787</v>
      </c>
      <c r="O701" s="808">
        <v>13.185811264453561</v>
      </c>
      <c r="P701" s="374">
        <f t="shared" si="86"/>
        <v>7.2393903642843177E-2</v>
      </c>
    </row>
    <row r="702" spans="1:16" x14ac:dyDescent="0.3">
      <c r="A702" s="158">
        <v>33</v>
      </c>
      <c r="B702" s="321" t="s">
        <v>810</v>
      </c>
      <c r="C702" s="146">
        <v>4459.21</v>
      </c>
      <c r="D702" s="146"/>
      <c r="E702" s="146">
        <v>199.1</v>
      </c>
      <c r="F702" s="146">
        <f t="shared" si="82"/>
        <v>4658.3100000000004</v>
      </c>
      <c r="G702" s="146">
        <v>94</v>
      </c>
      <c r="H702" s="146"/>
      <c r="I702" s="146">
        <v>2</v>
      </c>
      <c r="J702" s="146">
        <f t="shared" si="83"/>
        <v>96</v>
      </c>
      <c r="K702" s="746">
        <f t="shared" si="85"/>
        <v>6.1185468451242828E-2</v>
      </c>
      <c r="L702" s="734">
        <f t="shared" si="79"/>
        <v>261.96252390057361</v>
      </c>
      <c r="M702" s="151">
        <f t="shared" si="84"/>
        <v>57.631755258126198</v>
      </c>
      <c r="N702" s="151">
        <v>80.475055393586004</v>
      </c>
      <c r="O702" s="808">
        <v>14.719045132413278</v>
      </c>
      <c r="P702" s="374">
        <f t="shared" si="86"/>
        <v>8.9042674206890271E-2</v>
      </c>
    </row>
    <row r="703" spans="1:16" x14ac:dyDescent="0.3">
      <c r="A703" s="158">
        <v>34</v>
      </c>
      <c r="B703" s="321" t="s">
        <v>811</v>
      </c>
      <c r="C703" s="146">
        <v>4519.6099999999997</v>
      </c>
      <c r="D703" s="146"/>
      <c r="E703" s="146"/>
      <c r="F703" s="146">
        <f t="shared" si="82"/>
        <v>4519.6099999999997</v>
      </c>
      <c r="G703" s="146">
        <v>80</v>
      </c>
      <c r="H703" s="146"/>
      <c r="I703" s="146"/>
      <c r="J703" s="146">
        <f t="shared" si="83"/>
        <v>80</v>
      </c>
      <c r="K703" s="746">
        <f t="shared" si="85"/>
        <v>5.098789037603569E-2</v>
      </c>
      <c r="L703" s="734">
        <f t="shared" si="79"/>
        <v>218.30210325047798</v>
      </c>
      <c r="M703" s="151">
        <f t="shared" si="84"/>
        <v>48.026462715105154</v>
      </c>
      <c r="N703" s="151">
        <v>67.062546161321677</v>
      </c>
      <c r="O703" s="808">
        <v>12.265870943677731</v>
      </c>
      <c r="P703" s="374">
        <f t="shared" si="86"/>
        <v>7.6479382749967934E-2</v>
      </c>
    </row>
    <row r="704" spans="1:16" x14ac:dyDescent="0.3">
      <c r="A704" s="158">
        <v>35</v>
      </c>
      <c r="B704" s="321" t="s">
        <v>812</v>
      </c>
      <c r="C704" s="146">
        <v>7164.75</v>
      </c>
      <c r="D704" s="146"/>
      <c r="E704" s="146"/>
      <c r="F704" s="146">
        <f t="shared" si="82"/>
        <v>7164.75</v>
      </c>
      <c r="G704" s="146">
        <v>120</v>
      </c>
      <c r="H704" s="146"/>
      <c r="I704" s="146"/>
      <c r="J704" s="146">
        <f t="shared" si="83"/>
        <v>120</v>
      </c>
      <c r="K704" s="746">
        <f t="shared" si="85"/>
        <v>7.6481835564053538E-2</v>
      </c>
      <c r="L704" s="734">
        <f t="shared" si="79"/>
        <v>327.45315487571702</v>
      </c>
      <c r="M704" s="151">
        <f t="shared" si="84"/>
        <v>72.039694072657738</v>
      </c>
      <c r="N704" s="151">
        <v>100.5938192419825</v>
      </c>
      <c r="O704" s="808">
        <v>18.398806415516599</v>
      </c>
      <c r="P704" s="374">
        <f t="shared" si="86"/>
        <v>7.2366164151697387E-2</v>
      </c>
    </row>
    <row r="705" spans="1:16" x14ac:dyDescent="0.3">
      <c r="A705" s="158">
        <v>36</v>
      </c>
      <c r="B705" s="321" t="s">
        <v>813</v>
      </c>
      <c r="C705" s="146">
        <v>4422.5</v>
      </c>
      <c r="D705" s="146"/>
      <c r="E705" s="146"/>
      <c r="F705" s="146">
        <f t="shared" si="82"/>
        <v>4422.5</v>
      </c>
      <c r="G705" s="146">
        <v>80</v>
      </c>
      <c r="H705" s="146"/>
      <c r="I705" s="146"/>
      <c r="J705" s="146">
        <f t="shared" si="83"/>
        <v>80</v>
      </c>
      <c r="K705" s="746">
        <f t="shared" si="85"/>
        <v>5.098789037603569E-2</v>
      </c>
      <c r="L705" s="734">
        <f t="shared" si="79"/>
        <v>218.30210325047798</v>
      </c>
      <c r="M705" s="151">
        <f t="shared" si="84"/>
        <v>48.026462715105154</v>
      </c>
      <c r="N705" s="151">
        <v>67.062546161321677</v>
      </c>
      <c r="O705" s="808">
        <v>12.265870943677731</v>
      </c>
      <c r="P705" s="374">
        <f t="shared" si="86"/>
        <v>7.8158729919860392E-2</v>
      </c>
    </row>
    <row r="706" spans="1:16" x14ac:dyDescent="0.3">
      <c r="A706" s="158">
        <v>37</v>
      </c>
      <c r="B706" s="321" t="s">
        <v>814</v>
      </c>
      <c r="C706" s="146">
        <v>2091.96</v>
      </c>
      <c r="D706" s="146"/>
      <c r="E706" s="146">
        <v>121.7</v>
      </c>
      <c r="F706" s="146">
        <f t="shared" si="82"/>
        <v>2213.66</v>
      </c>
      <c r="G706" s="146">
        <v>36</v>
      </c>
      <c r="H706" s="146"/>
      <c r="I706" s="146">
        <v>1</v>
      </c>
      <c r="J706" s="146">
        <f t="shared" si="83"/>
        <v>37</v>
      </c>
      <c r="K706" s="746">
        <f t="shared" si="85"/>
        <v>2.3581899298916506E-2</v>
      </c>
      <c r="L706" s="734">
        <f t="shared" si="79"/>
        <v>100.96472275334607</v>
      </c>
      <c r="M706" s="151">
        <f t="shared" si="84"/>
        <v>22.212239005736134</v>
      </c>
      <c r="N706" s="151">
        <v>31.016427599611273</v>
      </c>
      <c r="O706" s="808">
        <v>5.6729653114509508</v>
      </c>
      <c r="P706" s="374">
        <f t="shared" si="86"/>
        <v>7.2218116002522703E-2</v>
      </c>
    </row>
    <row r="707" spans="1:16" x14ac:dyDescent="0.3">
      <c r="A707" s="158">
        <v>38</v>
      </c>
      <c r="B707" s="321" t="s">
        <v>815</v>
      </c>
      <c r="C707" s="146">
        <v>113.2</v>
      </c>
      <c r="D707" s="146"/>
      <c r="E707" s="146"/>
      <c r="F707" s="146">
        <f t="shared" si="82"/>
        <v>113.2</v>
      </c>
      <c r="G707" s="146">
        <v>0</v>
      </c>
      <c r="H707" s="146"/>
      <c r="I707" s="146"/>
      <c r="J707" s="146">
        <f t="shared" si="83"/>
        <v>0</v>
      </c>
      <c r="K707" s="746">
        <f t="shared" si="85"/>
        <v>0</v>
      </c>
      <c r="L707" s="734">
        <f t="shared" si="79"/>
        <v>0</v>
      </c>
      <c r="M707" s="151">
        <f t="shared" si="84"/>
        <v>0</v>
      </c>
      <c r="N707" s="151">
        <v>0</v>
      </c>
      <c r="O707" s="808">
        <v>0</v>
      </c>
      <c r="P707" s="374">
        <f t="shared" si="86"/>
        <v>0</v>
      </c>
    </row>
    <row r="708" spans="1:16" x14ac:dyDescent="0.3">
      <c r="A708" s="158">
        <v>39</v>
      </c>
      <c r="B708" s="321" t="s">
        <v>816</v>
      </c>
      <c r="C708" s="146">
        <v>149.19999999999999</v>
      </c>
      <c r="D708" s="146"/>
      <c r="E708" s="146"/>
      <c r="F708" s="146">
        <f t="shared" si="82"/>
        <v>149.19999999999999</v>
      </c>
      <c r="G708" s="146">
        <v>4</v>
      </c>
      <c r="H708" s="146"/>
      <c r="I708" s="146"/>
      <c r="J708" s="146">
        <f t="shared" si="83"/>
        <v>4</v>
      </c>
      <c r="K708" s="746">
        <f t="shared" si="85"/>
        <v>2.5493945188017845E-3</v>
      </c>
      <c r="L708" s="734">
        <f t="shared" si="79"/>
        <v>10.915105162523899</v>
      </c>
      <c r="M708" s="151">
        <f t="shared" si="84"/>
        <v>2.4013231357552578</v>
      </c>
      <c r="N708" s="151">
        <v>3.3531273080660835</v>
      </c>
      <c r="O708" s="808">
        <v>0.61329354718388651</v>
      </c>
      <c r="P708" s="374">
        <f t="shared" si="86"/>
        <v>0.11583679057325154</v>
      </c>
    </row>
    <row r="709" spans="1:16" s="320" customFormat="1" x14ac:dyDescent="0.3">
      <c r="A709" s="158">
        <v>40</v>
      </c>
      <c r="B709" s="321" t="s">
        <v>1183</v>
      </c>
      <c r="C709" s="146">
        <v>613.9</v>
      </c>
      <c r="D709" s="146"/>
      <c r="E709" s="146">
        <v>71.099999999999994</v>
      </c>
      <c r="F709" s="146">
        <f t="shared" si="82"/>
        <v>685</v>
      </c>
      <c r="G709" s="146">
        <v>12</v>
      </c>
      <c r="H709" s="146"/>
      <c r="I709" s="146">
        <v>1</v>
      </c>
      <c r="J709" s="146">
        <f t="shared" si="83"/>
        <v>13</v>
      </c>
      <c r="K709" s="746">
        <f t="shared" si="85"/>
        <v>8.2855321861057991E-3</v>
      </c>
      <c r="L709" s="734">
        <f t="shared" si="79"/>
        <v>35.47409177820267</v>
      </c>
      <c r="M709" s="151">
        <f t="shared" si="84"/>
        <v>7.8043001912045877</v>
      </c>
      <c r="N709" s="151">
        <v>10.897663751214772</v>
      </c>
      <c r="O709" s="808">
        <v>1.9932040283476313</v>
      </c>
      <c r="P709" s="374">
        <f t="shared" si="86"/>
        <v>8.1998919341561546E-2</v>
      </c>
    </row>
    <row r="710" spans="1:16" x14ac:dyDescent="0.3">
      <c r="A710" s="158">
        <v>41</v>
      </c>
      <c r="B710" s="321" t="s">
        <v>1184</v>
      </c>
      <c r="C710" s="146">
        <v>451.16</v>
      </c>
      <c r="D710" s="146"/>
      <c r="E710" s="146">
        <v>29.4</v>
      </c>
      <c r="F710" s="146">
        <f t="shared" si="82"/>
        <v>480.56</v>
      </c>
      <c r="G710" s="146">
        <v>9</v>
      </c>
      <c r="H710" s="146"/>
      <c r="I710" s="146">
        <v>1</v>
      </c>
      <c r="J710" s="146">
        <f t="shared" si="83"/>
        <v>10</v>
      </c>
      <c r="K710" s="746">
        <f t="shared" si="85"/>
        <v>6.3734862970044612E-3</v>
      </c>
      <c r="L710" s="734">
        <f t="shared" si="79"/>
        <v>27.287762906309748</v>
      </c>
      <c r="M710" s="151">
        <f t="shared" si="84"/>
        <v>6.0033078393881443</v>
      </c>
      <c r="N710" s="151">
        <v>8.3828182701652096</v>
      </c>
      <c r="O710" s="808">
        <v>1.5332338679597164</v>
      </c>
      <c r="P710" s="374">
        <f t="shared" si="86"/>
        <v>8.990994440615703E-2</v>
      </c>
    </row>
    <row r="711" spans="1:16" x14ac:dyDescent="0.3">
      <c r="A711" s="158">
        <v>42</v>
      </c>
      <c r="B711" s="321" t="s">
        <v>1185</v>
      </c>
      <c r="C711" s="146">
        <v>514.09</v>
      </c>
      <c r="D711" s="146"/>
      <c r="E711" s="146"/>
      <c r="F711" s="146">
        <f t="shared" si="82"/>
        <v>514.09</v>
      </c>
      <c r="G711" s="146">
        <v>12</v>
      </c>
      <c r="H711" s="146"/>
      <c r="I711" s="146"/>
      <c r="J711" s="146">
        <f t="shared" si="83"/>
        <v>12</v>
      </c>
      <c r="K711" s="746">
        <f t="shared" si="85"/>
        <v>7.6481835564053535E-3</v>
      </c>
      <c r="L711" s="734">
        <f t="shared" ref="L711:L774" si="87">K711*4281.45</f>
        <v>32.745315487571702</v>
      </c>
      <c r="M711" s="151">
        <f t="shared" si="84"/>
        <v>7.2039694072657747</v>
      </c>
      <c r="N711" s="151">
        <v>10.059381924198251</v>
      </c>
      <c r="O711" s="808">
        <v>1.8398806415516598</v>
      </c>
      <c r="P711" s="374">
        <f t="shared" si="86"/>
        <v>0.10085500099318676</v>
      </c>
    </row>
    <row r="712" spans="1:16" x14ac:dyDescent="0.3">
      <c r="A712" s="158">
        <v>43</v>
      </c>
      <c r="B712" s="321" t="s">
        <v>1186</v>
      </c>
      <c r="C712" s="146">
        <v>522.29999999999995</v>
      </c>
      <c r="D712" s="146"/>
      <c r="E712" s="146">
        <v>27.8</v>
      </c>
      <c r="F712" s="146">
        <f t="shared" si="82"/>
        <v>550.09999999999991</v>
      </c>
      <c r="G712" s="146">
        <v>9</v>
      </c>
      <c r="H712" s="146"/>
      <c r="I712" s="146">
        <v>1</v>
      </c>
      <c r="J712" s="146">
        <f t="shared" si="83"/>
        <v>10</v>
      </c>
      <c r="K712" s="746">
        <f t="shared" si="85"/>
        <v>6.3734862970044612E-3</v>
      </c>
      <c r="L712" s="734">
        <f t="shared" si="87"/>
        <v>27.287762906309748</v>
      </c>
      <c r="M712" s="151">
        <f t="shared" si="84"/>
        <v>6.0033078393881443</v>
      </c>
      <c r="N712" s="151">
        <v>8.3828182701652096</v>
      </c>
      <c r="O712" s="808">
        <v>1.5332338679597164</v>
      </c>
      <c r="P712" s="374">
        <f t="shared" si="86"/>
        <v>7.8544124493406337E-2</v>
      </c>
    </row>
    <row r="713" spans="1:16" x14ac:dyDescent="0.3">
      <c r="A713" s="158">
        <v>44</v>
      </c>
      <c r="B713" s="321" t="s">
        <v>1187</v>
      </c>
      <c r="C713" s="146">
        <v>1211.25</v>
      </c>
      <c r="D713" s="146"/>
      <c r="E713" s="146"/>
      <c r="F713" s="146">
        <f t="shared" si="82"/>
        <v>1211.25</v>
      </c>
      <c r="G713" s="146">
        <v>34</v>
      </c>
      <c r="H713" s="146"/>
      <c r="I713" s="146"/>
      <c r="J713" s="146">
        <f t="shared" si="83"/>
        <v>34</v>
      </c>
      <c r="K713" s="746">
        <f t="shared" si="85"/>
        <v>2.1669853409815167E-2</v>
      </c>
      <c r="L713" s="734">
        <f t="shared" si="87"/>
        <v>92.778393881453141</v>
      </c>
      <c r="M713" s="151">
        <f t="shared" si="84"/>
        <v>20.41124665391969</v>
      </c>
      <c r="N713" s="151">
        <v>28.501582118561707</v>
      </c>
      <c r="O713" s="808">
        <v>5.2129951510630352</v>
      </c>
      <c r="P713" s="374">
        <f t="shared" si="86"/>
        <v>0.12128315195459037</v>
      </c>
    </row>
    <row r="714" spans="1:16" x14ac:dyDescent="0.3">
      <c r="A714" s="158">
        <v>45</v>
      </c>
      <c r="B714" s="321" t="s">
        <v>1188</v>
      </c>
      <c r="C714" s="146">
        <v>306.17</v>
      </c>
      <c r="D714" s="146"/>
      <c r="E714" s="146">
        <v>31.2</v>
      </c>
      <c r="F714" s="146">
        <f t="shared" si="82"/>
        <v>337.37</v>
      </c>
      <c r="G714" s="146">
        <v>7</v>
      </c>
      <c r="H714" s="146"/>
      <c r="I714" s="146">
        <v>1</v>
      </c>
      <c r="J714" s="146">
        <f t="shared" si="83"/>
        <v>8</v>
      </c>
      <c r="K714" s="746">
        <f t="shared" si="85"/>
        <v>5.098789037603569E-3</v>
      </c>
      <c r="L714" s="734">
        <f t="shared" si="87"/>
        <v>21.830210325047798</v>
      </c>
      <c r="M714" s="151">
        <f t="shared" si="84"/>
        <v>4.8026462715105156</v>
      </c>
      <c r="N714" s="151">
        <v>6.706254616132167</v>
      </c>
      <c r="O714" s="808">
        <v>1.226587094367773</v>
      </c>
      <c r="P714" s="374">
        <f t="shared" si="86"/>
        <v>0.10245634854035111</v>
      </c>
    </row>
    <row r="715" spans="1:16" x14ac:dyDescent="0.3">
      <c r="A715" s="158">
        <v>46</v>
      </c>
      <c r="B715" s="321" t="s">
        <v>1189</v>
      </c>
      <c r="C715" s="146">
        <v>209.58</v>
      </c>
      <c r="D715" s="146"/>
      <c r="E715" s="146">
        <v>29.1</v>
      </c>
      <c r="F715" s="146">
        <f t="shared" si="82"/>
        <v>238.68</v>
      </c>
      <c r="G715" s="146">
        <v>4</v>
      </c>
      <c r="H715" s="146"/>
      <c r="I715" s="146">
        <v>1</v>
      </c>
      <c r="J715" s="146">
        <f t="shared" si="83"/>
        <v>5</v>
      </c>
      <c r="K715" s="746">
        <f t="shared" si="85"/>
        <v>3.1867431485022306E-3</v>
      </c>
      <c r="L715" s="734">
        <f t="shared" si="87"/>
        <v>13.643881453154874</v>
      </c>
      <c r="M715" s="151">
        <f t="shared" si="84"/>
        <v>3.0016539196940721</v>
      </c>
      <c r="N715" s="151">
        <v>4.1914091350826048</v>
      </c>
      <c r="O715" s="808">
        <v>0.76661693397985819</v>
      </c>
      <c r="P715" s="374">
        <f t="shared" si="86"/>
        <v>9.0512658965608381E-2</v>
      </c>
    </row>
    <row r="716" spans="1:16" x14ac:dyDescent="0.3">
      <c r="A716" s="158">
        <v>47</v>
      </c>
      <c r="B716" s="321" t="s">
        <v>1190</v>
      </c>
      <c r="C716" s="146">
        <v>468.77</v>
      </c>
      <c r="D716" s="146"/>
      <c r="E716" s="146">
        <v>272.5</v>
      </c>
      <c r="F716" s="146">
        <f t="shared" si="82"/>
        <v>741.27</v>
      </c>
      <c r="G716" s="146">
        <v>10</v>
      </c>
      <c r="H716" s="146"/>
      <c r="I716" s="146">
        <v>1</v>
      </c>
      <c r="J716" s="146">
        <f t="shared" si="83"/>
        <v>11</v>
      </c>
      <c r="K716" s="746">
        <f t="shared" si="85"/>
        <v>7.0108349267049078E-3</v>
      </c>
      <c r="L716" s="734">
        <f t="shared" si="87"/>
        <v>30.016539196940727</v>
      </c>
      <c r="M716" s="151">
        <f t="shared" si="84"/>
        <v>6.6036386233269599</v>
      </c>
      <c r="N716" s="151">
        <v>9.221100097181731</v>
      </c>
      <c r="O716" s="808">
        <v>1.686557254755688</v>
      </c>
      <c r="P716" s="374">
        <f t="shared" si="86"/>
        <v>6.4116766053131921E-2</v>
      </c>
    </row>
    <row r="717" spans="1:16" x14ac:dyDescent="0.3">
      <c r="A717" s="158">
        <v>48</v>
      </c>
      <c r="B717" s="321" t="s">
        <v>1191</v>
      </c>
      <c r="C717" s="146">
        <v>599.20000000000005</v>
      </c>
      <c r="D717" s="146"/>
      <c r="E717" s="146">
        <v>134.4</v>
      </c>
      <c r="F717" s="146">
        <f t="shared" si="82"/>
        <v>733.6</v>
      </c>
      <c r="G717" s="146">
        <v>20</v>
      </c>
      <c r="H717" s="146"/>
      <c r="I717" s="146">
        <v>1</v>
      </c>
      <c r="J717" s="146">
        <f t="shared" si="83"/>
        <v>21</v>
      </c>
      <c r="K717" s="746">
        <f t="shared" si="85"/>
        <v>1.3384321223709368E-2</v>
      </c>
      <c r="L717" s="734">
        <f t="shared" si="87"/>
        <v>57.304302103250471</v>
      </c>
      <c r="M717" s="151">
        <f t="shared" si="84"/>
        <v>12.606946462715104</v>
      </c>
      <c r="N717" s="151">
        <v>17.603918367346939</v>
      </c>
      <c r="O717" s="808">
        <v>3.2197911227154044</v>
      </c>
      <c r="P717" s="374">
        <f t="shared" si="86"/>
        <v>0.12368451207201188</v>
      </c>
    </row>
    <row r="718" spans="1:16" x14ac:dyDescent="0.3">
      <c r="A718" s="158">
        <v>49</v>
      </c>
      <c r="B718" s="321" t="s">
        <v>1192</v>
      </c>
      <c r="C718" s="146">
        <v>220.5</v>
      </c>
      <c r="D718" s="146"/>
      <c r="E718" s="146"/>
      <c r="F718" s="146">
        <f t="shared" si="82"/>
        <v>220.5</v>
      </c>
      <c r="G718" s="146">
        <v>7</v>
      </c>
      <c r="H718" s="146"/>
      <c r="I718" s="146"/>
      <c r="J718" s="146">
        <f t="shared" si="83"/>
        <v>7</v>
      </c>
      <c r="K718" s="746">
        <f t="shared" si="85"/>
        <v>4.4614404079031233E-3</v>
      </c>
      <c r="L718" s="734">
        <f t="shared" si="87"/>
        <v>19.101434034416826</v>
      </c>
      <c r="M718" s="151">
        <f t="shared" si="84"/>
        <v>4.2023154875717017</v>
      </c>
      <c r="N718" s="151">
        <v>5.8679727891156466</v>
      </c>
      <c r="O718" s="808">
        <v>1.0732637075718015</v>
      </c>
      <c r="P718" s="374">
        <f t="shared" si="86"/>
        <v>0.13716546947245342</v>
      </c>
    </row>
    <row r="719" spans="1:16" x14ac:dyDescent="0.3">
      <c r="A719" s="158">
        <v>50</v>
      </c>
      <c r="B719" s="321" t="s">
        <v>1193</v>
      </c>
      <c r="C719" s="146">
        <v>330.61</v>
      </c>
      <c r="D719" s="146"/>
      <c r="E719" s="146"/>
      <c r="F719" s="146">
        <f t="shared" si="82"/>
        <v>330.61</v>
      </c>
      <c r="G719" s="146">
        <v>12</v>
      </c>
      <c r="H719" s="146"/>
      <c r="I719" s="146"/>
      <c r="J719" s="146">
        <f t="shared" si="83"/>
        <v>12</v>
      </c>
      <c r="K719" s="746">
        <f t="shared" si="85"/>
        <v>7.6481835564053535E-3</v>
      </c>
      <c r="L719" s="734">
        <f t="shared" si="87"/>
        <v>32.745315487571702</v>
      </c>
      <c r="M719" s="151">
        <f t="shared" si="84"/>
        <v>7.2039694072657747</v>
      </c>
      <c r="N719" s="151">
        <v>10.059381924198251</v>
      </c>
      <c r="O719" s="808">
        <v>1.8398806415516598</v>
      </c>
      <c r="P719" s="374">
        <f t="shared" si="86"/>
        <v>0.15682691830430834</v>
      </c>
    </row>
    <row r="720" spans="1:16" x14ac:dyDescent="0.3">
      <c r="A720" s="158">
        <v>51</v>
      </c>
      <c r="B720" s="321" t="s">
        <v>1194</v>
      </c>
      <c r="C720" s="146">
        <v>949</v>
      </c>
      <c r="D720" s="146"/>
      <c r="E720" s="146">
        <v>88.5</v>
      </c>
      <c r="F720" s="146">
        <f t="shared" si="82"/>
        <v>1037.5</v>
      </c>
      <c r="G720" s="146">
        <v>26</v>
      </c>
      <c r="H720" s="146"/>
      <c r="I720" s="146">
        <v>1</v>
      </c>
      <c r="J720" s="146">
        <f t="shared" si="83"/>
        <v>27</v>
      </c>
      <c r="K720" s="746">
        <f t="shared" si="85"/>
        <v>1.7208413001912046E-2</v>
      </c>
      <c r="L720" s="734">
        <f t="shared" si="87"/>
        <v>73.676959847036329</v>
      </c>
      <c r="M720" s="151">
        <f t="shared" si="84"/>
        <v>16.208931166347991</v>
      </c>
      <c r="N720" s="151">
        <v>22.633609329446063</v>
      </c>
      <c r="O720" s="808">
        <v>4.1397314434912333</v>
      </c>
      <c r="P720" s="374">
        <f t="shared" si="86"/>
        <v>0.11244263304705697</v>
      </c>
    </row>
    <row r="721" spans="1:16" x14ac:dyDescent="0.3">
      <c r="A721" s="158">
        <v>52</v>
      </c>
      <c r="B721" s="321" t="s">
        <v>1195</v>
      </c>
      <c r="C721" s="146">
        <v>211.8</v>
      </c>
      <c r="D721" s="146"/>
      <c r="E721" s="146">
        <v>18.3</v>
      </c>
      <c r="F721" s="146">
        <f t="shared" si="82"/>
        <v>230.10000000000002</v>
      </c>
      <c r="G721" s="146">
        <v>5</v>
      </c>
      <c r="H721" s="146"/>
      <c r="I721" s="146">
        <v>1</v>
      </c>
      <c r="J721" s="146">
        <f t="shared" si="83"/>
        <v>6</v>
      </c>
      <c r="K721" s="746">
        <f t="shared" si="85"/>
        <v>3.8240917782026767E-3</v>
      </c>
      <c r="L721" s="734">
        <f t="shared" si="87"/>
        <v>16.372657743785851</v>
      </c>
      <c r="M721" s="151">
        <f t="shared" si="84"/>
        <v>3.6019847036328874</v>
      </c>
      <c r="N721" s="151">
        <v>5.0296909620991253</v>
      </c>
      <c r="O721" s="808">
        <v>0.91994032077582988</v>
      </c>
      <c r="P721" s="374">
        <f t="shared" si="86"/>
        <v>0.11266524871922508</v>
      </c>
    </row>
    <row r="722" spans="1:16" x14ac:dyDescent="0.3">
      <c r="A722" s="158">
        <v>53</v>
      </c>
      <c r="B722" s="321" t="s">
        <v>1196</v>
      </c>
      <c r="C722" s="146">
        <v>1331.77</v>
      </c>
      <c r="D722" s="146"/>
      <c r="E722" s="146"/>
      <c r="F722" s="146">
        <f t="shared" si="82"/>
        <v>1331.77</v>
      </c>
      <c r="G722" s="146">
        <v>32</v>
      </c>
      <c r="H722" s="146"/>
      <c r="I722" s="146"/>
      <c r="J722" s="146">
        <f t="shared" si="83"/>
        <v>32</v>
      </c>
      <c r="K722" s="746">
        <f t="shared" si="85"/>
        <v>2.0395156150414276E-2</v>
      </c>
      <c r="L722" s="734">
        <f t="shared" si="87"/>
        <v>87.320841300191191</v>
      </c>
      <c r="M722" s="151">
        <f t="shared" si="84"/>
        <v>19.210585086042062</v>
      </c>
      <c r="N722" s="151">
        <v>26.825018464528668</v>
      </c>
      <c r="O722" s="808">
        <v>4.9063483774710921</v>
      </c>
      <c r="P722" s="374">
        <f t="shared" si="86"/>
        <v>0.10381882249054493</v>
      </c>
    </row>
    <row r="723" spans="1:16" x14ac:dyDescent="0.3">
      <c r="A723" s="158">
        <v>54</v>
      </c>
      <c r="B723" s="321" t="s">
        <v>1197</v>
      </c>
      <c r="C723" s="146">
        <v>483.9</v>
      </c>
      <c r="D723" s="146"/>
      <c r="E723" s="146"/>
      <c r="F723" s="146">
        <f t="shared" si="82"/>
        <v>483.9</v>
      </c>
      <c r="G723" s="146">
        <v>9</v>
      </c>
      <c r="H723" s="146"/>
      <c r="I723" s="146"/>
      <c r="J723" s="146">
        <f t="shared" si="83"/>
        <v>9</v>
      </c>
      <c r="K723" s="746">
        <f t="shared" si="85"/>
        <v>5.7361376673040147E-3</v>
      </c>
      <c r="L723" s="734">
        <f t="shared" si="87"/>
        <v>24.558986615678773</v>
      </c>
      <c r="M723" s="151">
        <f t="shared" si="84"/>
        <v>5.4029770554493304</v>
      </c>
      <c r="N723" s="151">
        <v>7.5445364431486874</v>
      </c>
      <c r="O723" s="808">
        <v>1.3799104811637446</v>
      </c>
      <c r="P723" s="374">
        <f t="shared" si="86"/>
        <v>8.0360426938294149E-2</v>
      </c>
    </row>
    <row r="724" spans="1:16" x14ac:dyDescent="0.3">
      <c r="A724" s="158">
        <v>55</v>
      </c>
      <c r="B724" s="321" t="s">
        <v>1198</v>
      </c>
      <c r="C724" s="146">
        <v>665.8</v>
      </c>
      <c r="D724" s="146"/>
      <c r="E724" s="146"/>
      <c r="F724" s="146">
        <f t="shared" si="82"/>
        <v>665.8</v>
      </c>
      <c r="G724" s="146">
        <v>18</v>
      </c>
      <c r="H724" s="146"/>
      <c r="I724" s="146"/>
      <c r="J724" s="146">
        <f t="shared" si="83"/>
        <v>18</v>
      </c>
      <c r="K724" s="746">
        <f t="shared" si="85"/>
        <v>1.1472275334608029E-2</v>
      </c>
      <c r="L724" s="734">
        <f t="shared" si="87"/>
        <v>49.117973231357546</v>
      </c>
      <c r="M724" s="151">
        <f t="shared" si="84"/>
        <v>10.805954110898661</v>
      </c>
      <c r="N724" s="151">
        <v>15.089072886297375</v>
      </c>
      <c r="O724" s="808">
        <v>2.7598209623274892</v>
      </c>
      <c r="P724" s="374">
        <f t="shared" si="86"/>
        <v>0.11681108619837952</v>
      </c>
    </row>
    <row r="725" spans="1:16" x14ac:dyDescent="0.3">
      <c r="A725" s="158">
        <v>56</v>
      </c>
      <c r="B725" s="321" t="s">
        <v>1199</v>
      </c>
      <c r="C725" s="146">
        <v>363.78</v>
      </c>
      <c r="D725" s="146"/>
      <c r="E725" s="146">
        <v>58</v>
      </c>
      <c r="F725" s="146">
        <f t="shared" si="82"/>
        <v>421.78</v>
      </c>
      <c r="G725" s="146">
        <v>8</v>
      </c>
      <c r="H725" s="146"/>
      <c r="I725" s="146">
        <v>1</v>
      </c>
      <c r="J725" s="146">
        <f t="shared" si="83"/>
        <v>9</v>
      </c>
      <c r="K725" s="746">
        <f t="shared" si="85"/>
        <v>5.7361376673040147E-3</v>
      </c>
      <c r="L725" s="734">
        <f t="shared" si="87"/>
        <v>24.558986615678773</v>
      </c>
      <c r="M725" s="151">
        <f t="shared" si="84"/>
        <v>5.4029770554493304</v>
      </c>
      <c r="N725" s="151">
        <v>7.5445364431486874</v>
      </c>
      <c r="O725" s="808">
        <v>1.3799104811637446</v>
      </c>
      <c r="P725" s="374">
        <f t="shared" si="86"/>
        <v>9.2195956649060037E-2</v>
      </c>
    </row>
    <row r="726" spans="1:16" x14ac:dyDescent="0.3">
      <c r="A726" s="158">
        <v>57</v>
      </c>
      <c r="B726" s="321" t="s">
        <v>1200</v>
      </c>
      <c r="C726" s="146">
        <v>185.8</v>
      </c>
      <c r="D726" s="146"/>
      <c r="E726" s="146">
        <v>26.8</v>
      </c>
      <c r="F726" s="146">
        <f t="shared" si="82"/>
        <v>212.60000000000002</v>
      </c>
      <c r="G726" s="146">
        <v>5</v>
      </c>
      <c r="H726" s="146"/>
      <c r="I726" s="146">
        <v>1</v>
      </c>
      <c r="J726" s="146">
        <f t="shared" si="83"/>
        <v>6</v>
      </c>
      <c r="K726" s="746">
        <f t="shared" si="85"/>
        <v>3.8240917782026767E-3</v>
      </c>
      <c r="L726" s="734">
        <f t="shared" si="87"/>
        <v>16.372657743785851</v>
      </c>
      <c r="M726" s="151">
        <f t="shared" si="84"/>
        <v>3.6019847036328874</v>
      </c>
      <c r="N726" s="151">
        <v>5.0296909620991253</v>
      </c>
      <c r="O726" s="808">
        <v>0.91994032077582988</v>
      </c>
      <c r="P726" s="374">
        <f t="shared" si="86"/>
        <v>0.12193919910768433</v>
      </c>
    </row>
    <row r="727" spans="1:16" x14ac:dyDescent="0.3">
      <c r="A727" s="158">
        <v>58</v>
      </c>
      <c r="B727" s="321" t="s">
        <v>1201</v>
      </c>
      <c r="C727" s="146">
        <v>205.2</v>
      </c>
      <c r="D727" s="146"/>
      <c r="E727" s="146"/>
      <c r="F727" s="146">
        <f t="shared" si="82"/>
        <v>205.2</v>
      </c>
      <c r="G727" s="146">
        <v>3</v>
      </c>
      <c r="H727" s="146"/>
      <c r="I727" s="146">
        <v>2</v>
      </c>
      <c r="J727" s="146">
        <f t="shared" si="83"/>
        <v>5</v>
      </c>
      <c r="K727" s="746">
        <f t="shared" si="85"/>
        <v>3.1867431485022306E-3</v>
      </c>
      <c r="L727" s="734">
        <f t="shared" si="87"/>
        <v>13.643881453154874</v>
      </c>
      <c r="M727" s="151">
        <f t="shared" si="84"/>
        <v>3.0016539196940721</v>
      </c>
      <c r="N727" s="151">
        <v>4.1914091350826048</v>
      </c>
      <c r="O727" s="808">
        <v>0.76661693397985819</v>
      </c>
      <c r="P727" s="374">
        <f t="shared" si="86"/>
        <v>0.10528051384947082</v>
      </c>
    </row>
    <row r="728" spans="1:16" x14ac:dyDescent="0.3">
      <c r="A728" s="158">
        <v>59</v>
      </c>
      <c r="B728" s="321" t="s">
        <v>1202</v>
      </c>
      <c r="C728" s="146">
        <v>177.45</v>
      </c>
      <c r="D728" s="146"/>
      <c r="E728" s="146"/>
      <c r="F728" s="146">
        <f t="shared" si="82"/>
        <v>177.45</v>
      </c>
      <c r="G728" s="146">
        <v>5</v>
      </c>
      <c r="H728" s="146"/>
      <c r="I728" s="146"/>
      <c r="J728" s="146">
        <f t="shared" si="83"/>
        <v>5</v>
      </c>
      <c r="K728" s="746">
        <f t="shared" si="85"/>
        <v>3.1867431485022306E-3</v>
      </c>
      <c r="L728" s="734">
        <f t="shared" si="87"/>
        <v>13.643881453154874</v>
      </c>
      <c r="M728" s="151">
        <f t="shared" si="84"/>
        <v>3.0016539196940721</v>
      </c>
      <c r="N728" s="151">
        <v>4.1914091350826048</v>
      </c>
      <c r="O728" s="808">
        <v>0.76661693397985819</v>
      </c>
      <c r="P728" s="374">
        <f t="shared" si="86"/>
        <v>0.12174449953176338</v>
      </c>
    </row>
    <row r="729" spans="1:16" x14ac:dyDescent="0.3">
      <c r="A729" s="158">
        <v>60</v>
      </c>
      <c r="B729" s="321" t="s">
        <v>1203</v>
      </c>
      <c r="C729" s="146">
        <v>200</v>
      </c>
      <c r="D729" s="146"/>
      <c r="E729" s="146"/>
      <c r="F729" s="146">
        <f t="shared" ref="F729:F779" si="88">C729+D729+E729</f>
        <v>200</v>
      </c>
      <c r="G729" s="146">
        <v>7</v>
      </c>
      <c r="H729" s="146"/>
      <c r="I729" s="146"/>
      <c r="J729" s="146">
        <f t="shared" ref="J729:J773" si="89">G729+H729+I729</f>
        <v>7</v>
      </c>
      <c r="K729" s="746">
        <f t="shared" si="85"/>
        <v>4.4614404079031233E-3</v>
      </c>
      <c r="L729" s="734">
        <f t="shared" si="87"/>
        <v>19.101434034416826</v>
      </c>
      <c r="M729" s="151">
        <f t="shared" si="84"/>
        <v>4.2023154875717017</v>
      </c>
      <c r="N729" s="151">
        <v>5.8679727891156466</v>
      </c>
      <c r="O729" s="808">
        <v>1.0732637075718015</v>
      </c>
      <c r="P729" s="374">
        <f t="shared" si="86"/>
        <v>0.15122493009337989</v>
      </c>
    </row>
    <row r="730" spans="1:16" x14ac:dyDescent="0.3">
      <c r="A730" s="158">
        <v>61</v>
      </c>
      <c r="B730" s="321" t="s">
        <v>1204</v>
      </c>
      <c r="C730" s="146">
        <v>401.38</v>
      </c>
      <c r="D730" s="146"/>
      <c r="E730" s="146">
        <v>140.80000000000001</v>
      </c>
      <c r="F730" s="146">
        <f t="shared" si="88"/>
        <v>542.18000000000006</v>
      </c>
      <c r="G730" s="146">
        <v>9</v>
      </c>
      <c r="H730" s="146"/>
      <c r="I730" s="146">
        <v>1</v>
      </c>
      <c r="J730" s="146">
        <f t="shared" si="89"/>
        <v>10</v>
      </c>
      <c r="K730" s="746">
        <f t="shared" si="85"/>
        <v>6.3734862970044612E-3</v>
      </c>
      <c r="L730" s="734">
        <f t="shared" si="87"/>
        <v>27.287762906309748</v>
      </c>
      <c r="M730" s="151">
        <f t="shared" si="84"/>
        <v>6.0033078393881443</v>
      </c>
      <c r="N730" s="151">
        <v>8.3828182701652096</v>
      </c>
      <c r="O730" s="808">
        <v>1.5332338679597164</v>
      </c>
      <c r="P730" s="374">
        <f t="shared" si="86"/>
        <v>7.9691473097168494E-2</v>
      </c>
    </row>
    <row r="731" spans="1:16" x14ac:dyDescent="0.3">
      <c r="A731" s="158">
        <v>62</v>
      </c>
      <c r="B731" s="321" t="s">
        <v>1205</v>
      </c>
      <c r="C731" s="146">
        <v>204.3</v>
      </c>
      <c r="D731" s="146"/>
      <c r="E731" s="146"/>
      <c r="F731" s="146">
        <f t="shared" si="88"/>
        <v>204.3</v>
      </c>
      <c r="G731" s="146">
        <v>5</v>
      </c>
      <c r="H731" s="146"/>
      <c r="I731" s="146"/>
      <c r="J731" s="146">
        <f t="shared" si="89"/>
        <v>5</v>
      </c>
      <c r="K731" s="746">
        <f t="shared" si="85"/>
        <v>3.1867431485022306E-3</v>
      </c>
      <c r="L731" s="734">
        <f t="shared" si="87"/>
        <v>13.643881453154874</v>
      </c>
      <c r="M731" s="151">
        <f t="shared" ref="M731:M787" si="90">L731*0.22</f>
        <v>3.0016539196940721</v>
      </c>
      <c r="N731" s="151">
        <v>4.1914091350826048</v>
      </c>
      <c r="O731" s="808">
        <v>0.76661693397985819</v>
      </c>
      <c r="P731" s="374">
        <f t="shared" si="86"/>
        <v>0.10574430465938037</v>
      </c>
    </row>
    <row r="732" spans="1:16" x14ac:dyDescent="0.3">
      <c r="A732" s="158">
        <v>63</v>
      </c>
      <c r="B732" s="321" t="s">
        <v>1206</v>
      </c>
      <c r="C732" s="146">
        <v>306.39999999999998</v>
      </c>
      <c r="D732" s="146"/>
      <c r="E732" s="146"/>
      <c r="F732" s="146">
        <f t="shared" si="88"/>
        <v>306.39999999999998</v>
      </c>
      <c r="G732" s="146">
        <v>6</v>
      </c>
      <c r="H732" s="146"/>
      <c r="I732" s="146"/>
      <c r="J732" s="146">
        <f t="shared" si="89"/>
        <v>6</v>
      </c>
      <c r="K732" s="746">
        <f t="shared" si="85"/>
        <v>3.8240917782026767E-3</v>
      </c>
      <c r="L732" s="734">
        <f t="shared" si="87"/>
        <v>16.372657743785851</v>
      </c>
      <c r="M732" s="151">
        <f t="shared" si="90"/>
        <v>3.6019847036328874</v>
      </c>
      <c r="N732" s="151">
        <v>5.0296909620991253</v>
      </c>
      <c r="O732" s="808">
        <v>0.91994032077582988</v>
      </c>
      <c r="P732" s="374">
        <f t="shared" si="86"/>
        <v>8.4609248467015966E-2</v>
      </c>
    </row>
    <row r="733" spans="1:16" x14ac:dyDescent="0.3">
      <c r="A733" s="158">
        <v>64</v>
      </c>
      <c r="B733" s="321" t="s">
        <v>1250</v>
      </c>
      <c r="C733" s="146">
        <v>301.42</v>
      </c>
      <c r="D733" s="146"/>
      <c r="E733" s="146"/>
      <c r="F733" s="146">
        <f t="shared" si="88"/>
        <v>301.42</v>
      </c>
      <c r="G733" s="146">
        <v>6</v>
      </c>
      <c r="H733" s="146"/>
      <c r="I733" s="146"/>
      <c r="J733" s="146">
        <f t="shared" si="89"/>
        <v>6</v>
      </c>
      <c r="K733" s="746">
        <f t="shared" si="85"/>
        <v>3.8240917782026767E-3</v>
      </c>
      <c r="L733" s="734">
        <f t="shared" si="87"/>
        <v>16.372657743785851</v>
      </c>
      <c r="M733" s="151">
        <f t="shared" si="90"/>
        <v>3.6019847036328874</v>
      </c>
      <c r="N733" s="151">
        <v>5.0296909620991253</v>
      </c>
      <c r="O733" s="808">
        <v>0.91994032077582988</v>
      </c>
      <c r="P733" s="374">
        <f t="shared" si="86"/>
        <v>8.6007145279987027E-2</v>
      </c>
    </row>
    <row r="734" spans="1:16" x14ac:dyDescent="0.3">
      <c r="A734" s="158">
        <v>65</v>
      </c>
      <c r="B734" s="321" t="s">
        <v>1251</v>
      </c>
      <c r="C734" s="146">
        <v>394.72</v>
      </c>
      <c r="D734" s="146"/>
      <c r="E734" s="146"/>
      <c r="F734" s="146">
        <f t="shared" si="88"/>
        <v>394.72</v>
      </c>
      <c r="G734" s="146">
        <v>12</v>
      </c>
      <c r="H734" s="146"/>
      <c r="I734" s="146"/>
      <c r="J734" s="146">
        <f t="shared" si="89"/>
        <v>12</v>
      </c>
      <c r="K734" s="746">
        <f t="shared" si="85"/>
        <v>7.6481835564053535E-3</v>
      </c>
      <c r="L734" s="734">
        <f t="shared" si="87"/>
        <v>32.745315487571702</v>
      </c>
      <c r="M734" s="151">
        <f t="shared" si="90"/>
        <v>7.2039694072657747</v>
      </c>
      <c r="N734" s="151">
        <v>10.059381924198251</v>
      </c>
      <c r="O734" s="808">
        <v>1.8398806415516598</v>
      </c>
      <c r="P734" s="374">
        <f t="shared" si="86"/>
        <v>0.13135525805783183</v>
      </c>
    </row>
    <row r="735" spans="1:16" x14ac:dyDescent="0.3">
      <c r="A735" s="158">
        <v>66</v>
      </c>
      <c r="B735" s="321" t="s">
        <v>1252</v>
      </c>
      <c r="C735" s="146">
        <v>680.89</v>
      </c>
      <c r="D735" s="146"/>
      <c r="E735" s="146"/>
      <c r="F735" s="146">
        <f t="shared" si="88"/>
        <v>680.89</v>
      </c>
      <c r="G735" s="146">
        <v>20</v>
      </c>
      <c r="H735" s="146"/>
      <c r="I735" s="146"/>
      <c r="J735" s="146">
        <f t="shared" si="89"/>
        <v>20</v>
      </c>
      <c r="K735" s="746">
        <f t="shared" si="85"/>
        <v>1.2746972594008922E-2</v>
      </c>
      <c r="L735" s="734">
        <f t="shared" si="87"/>
        <v>54.575525812619496</v>
      </c>
      <c r="M735" s="151">
        <f t="shared" si="90"/>
        <v>12.006615678776289</v>
      </c>
      <c r="N735" s="151">
        <v>16.765636540330419</v>
      </c>
      <c r="O735" s="808">
        <v>3.0664677359194328</v>
      </c>
      <c r="P735" s="374">
        <f t="shared" si="86"/>
        <v>0.12691366559597828</v>
      </c>
    </row>
    <row r="736" spans="1:16" x14ac:dyDescent="0.3">
      <c r="A736" s="158">
        <v>67</v>
      </c>
      <c r="B736" s="321" t="s">
        <v>1253</v>
      </c>
      <c r="C736" s="146">
        <v>581.98</v>
      </c>
      <c r="D736" s="146"/>
      <c r="E736" s="146"/>
      <c r="F736" s="146">
        <f t="shared" si="88"/>
        <v>581.98</v>
      </c>
      <c r="G736" s="146">
        <v>15</v>
      </c>
      <c r="H736" s="146"/>
      <c r="I736" s="146"/>
      <c r="J736" s="146">
        <f t="shared" si="89"/>
        <v>15</v>
      </c>
      <c r="K736" s="746">
        <f t="shared" ref="K736:K779" si="91">3/4707*J736</f>
        <v>9.5602294455066923E-3</v>
      </c>
      <c r="L736" s="734">
        <f t="shared" si="87"/>
        <v>40.931644359464627</v>
      </c>
      <c r="M736" s="151">
        <f t="shared" si="90"/>
        <v>9.0049617590822173</v>
      </c>
      <c r="N736" s="151">
        <v>12.574227405247813</v>
      </c>
      <c r="O736" s="808">
        <v>2.2998508019395749</v>
      </c>
      <c r="P736" s="374">
        <f t="shared" si="86"/>
        <v>0.1113623910198533</v>
      </c>
    </row>
    <row r="737" spans="1:16" x14ac:dyDescent="0.3">
      <c r="A737" s="158">
        <v>68</v>
      </c>
      <c r="B737" s="321" t="s">
        <v>1254</v>
      </c>
      <c r="C737" s="146">
        <v>135.71</v>
      </c>
      <c r="D737" s="146"/>
      <c r="E737" s="146"/>
      <c r="F737" s="146">
        <f t="shared" si="88"/>
        <v>135.71</v>
      </c>
      <c r="G737" s="146">
        <v>3</v>
      </c>
      <c r="H737" s="146"/>
      <c r="I737" s="146"/>
      <c r="J737" s="146">
        <f t="shared" si="89"/>
        <v>3</v>
      </c>
      <c r="K737" s="746">
        <f t="shared" si="91"/>
        <v>1.9120458891013384E-3</v>
      </c>
      <c r="L737" s="734">
        <f t="shared" si="87"/>
        <v>8.1863288718929255</v>
      </c>
      <c r="M737" s="151">
        <f t="shared" si="90"/>
        <v>1.8009923518164437</v>
      </c>
      <c r="N737" s="151">
        <v>2.5148454810495626</v>
      </c>
      <c r="O737" s="808">
        <v>0.45997016038791494</v>
      </c>
      <c r="P737" s="374">
        <f t="shared" si="86"/>
        <v>9.5513498379978232E-2</v>
      </c>
    </row>
    <row r="738" spans="1:16" x14ac:dyDescent="0.3">
      <c r="A738" s="158">
        <v>69</v>
      </c>
      <c r="B738" s="321" t="s">
        <v>1255</v>
      </c>
      <c r="C738" s="146">
        <v>201.8</v>
      </c>
      <c r="D738" s="146"/>
      <c r="E738" s="146"/>
      <c r="F738" s="146">
        <f t="shared" si="88"/>
        <v>201.8</v>
      </c>
      <c r="G738" s="146">
        <v>4</v>
      </c>
      <c r="H738" s="146"/>
      <c r="I738" s="146"/>
      <c r="J738" s="146">
        <f t="shared" si="89"/>
        <v>4</v>
      </c>
      <c r="K738" s="746">
        <f t="shared" si="91"/>
        <v>2.5493945188017845E-3</v>
      </c>
      <c r="L738" s="734">
        <f t="shared" si="87"/>
        <v>10.915105162523899</v>
      </c>
      <c r="M738" s="151">
        <f t="shared" si="90"/>
        <v>2.4013231357552578</v>
      </c>
      <c r="N738" s="151">
        <v>3.3531273080660835</v>
      </c>
      <c r="O738" s="808">
        <v>0.61329354718388651</v>
      </c>
      <c r="P738" s="374">
        <f t="shared" si="86"/>
        <v>8.5643454675565542E-2</v>
      </c>
    </row>
    <row r="739" spans="1:16" x14ac:dyDescent="0.3">
      <c r="A739" s="158">
        <v>70</v>
      </c>
      <c r="B739" s="321" t="s">
        <v>1256</v>
      </c>
      <c r="C739" s="146">
        <v>1437.1</v>
      </c>
      <c r="D739" s="146"/>
      <c r="E739" s="146"/>
      <c r="F739" s="146">
        <f t="shared" si="88"/>
        <v>1437.1</v>
      </c>
      <c r="G739" s="146">
        <v>32</v>
      </c>
      <c r="H739" s="146"/>
      <c r="I739" s="146"/>
      <c r="J739" s="146">
        <f t="shared" si="89"/>
        <v>32</v>
      </c>
      <c r="K739" s="746">
        <f t="shared" si="91"/>
        <v>2.0395156150414276E-2</v>
      </c>
      <c r="L739" s="734">
        <f t="shared" si="87"/>
        <v>87.320841300191191</v>
      </c>
      <c r="M739" s="151">
        <f t="shared" si="90"/>
        <v>19.210585086042062</v>
      </c>
      <c r="N739" s="151">
        <v>26.825018464528668</v>
      </c>
      <c r="O739" s="808">
        <v>4.9063483774710921</v>
      </c>
      <c r="P739" s="374">
        <f t="shared" si="86"/>
        <v>9.620958404302625E-2</v>
      </c>
    </row>
    <row r="740" spans="1:16" x14ac:dyDescent="0.3">
      <c r="A740" s="158">
        <v>71</v>
      </c>
      <c r="B740" s="321" t="s">
        <v>1257</v>
      </c>
      <c r="C740" s="146">
        <v>197.86</v>
      </c>
      <c r="D740" s="146"/>
      <c r="E740" s="146">
        <v>16</v>
      </c>
      <c r="F740" s="146">
        <f t="shared" si="88"/>
        <v>213.86</v>
      </c>
      <c r="G740" s="146">
        <v>2</v>
      </c>
      <c r="H740" s="146"/>
      <c r="I740" s="146">
        <v>1</v>
      </c>
      <c r="J740" s="146">
        <f t="shared" si="89"/>
        <v>3</v>
      </c>
      <c r="K740" s="746">
        <f t="shared" si="91"/>
        <v>1.9120458891013384E-3</v>
      </c>
      <c r="L740" s="734">
        <f t="shared" si="87"/>
        <v>8.1863288718929255</v>
      </c>
      <c r="M740" s="151">
        <f t="shared" si="90"/>
        <v>1.8009923518164437</v>
      </c>
      <c r="N740" s="151">
        <v>2.5148454810495626</v>
      </c>
      <c r="O740" s="808">
        <v>0.45997016038791494</v>
      </c>
      <c r="P740" s="374">
        <f t="shared" si="86"/>
        <v>6.0610384668226151E-2</v>
      </c>
    </row>
    <row r="741" spans="1:16" x14ac:dyDescent="0.3">
      <c r="A741" s="158">
        <v>72</v>
      </c>
      <c r="B741" s="321" t="s">
        <v>1258</v>
      </c>
      <c r="C741" s="146">
        <v>397.89</v>
      </c>
      <c r="D741" s="146"/>
      <c r="E741" s="146"/>
      <c r="F741" s="146">
        <f t="shared" si="88"/>
        <v>397.89</v>
      </c>
      <c r="G741" s="146">
        <v>14</v>
      </c>
      <c r="H741" s="146"/>
      <c r="I741" s="146"/>
      <c r="J741" s="146">
        <f t="shared" si="89"/>
        <v>14</v>
      </c>
      <c r="K741" s="746">
        <f t="shared" si="91"/>
        <v>8.9228808158062466E-3</v>
      </c>
      <c r="L741" s="734">
        <f t="shared" si="87"/>
        <v>38.202868068833652</v>
      </c>
      <c r="M741" s="151">
        <f t="shared" si="90"/>
        <v>8.4046309751434034</v>
      </c>
      <c r="N741" s="151">
        <v>11.735945578231293</v>
      </c>
      <c r="O741" s="808">
        <v>2.1465274151436029</v>
      </c>
      <c r="P741" s="374">
        <f t="shared" si="86"/>
        <v>0.15202687184234828</v>
      </c>
    </row>
    <row r="742" spans="1:16" x14ac:dyDescent="0.3">
      <c r="A742" s="158">
        <v>73</v>
      </c>
      <c r="B742" s="321" t="s">
        <v>1259</v>
      </c>
      <c r="C742" s="146">
        <v>352.17</v>
      </c>
      <c r="D742" s="146"/>
      <c r="E742" s="146"/>
      <c r="F742" s="146">
        <f t="shared" si="88"/>
        <v>352.17</v>
      </c>
      <c r="G742" s="146">
        <v>11</v>
      </c>
      <c r="H742" s="146"/>
      <c r="I742" s="146"/>
      <c r="J742" s="146">
        <f t="shared" si="89"/>
        <v>11</v>
      </c>
      <c r="K742" s="746">
        <f t="shared" si="91"/>
        <v>7.0108349267049078E-3</v>
      </c>
      <c r="L742" s="734">
        <f t="shared" si="87"/>
        <v>30.016539196940727</v>
      </c>
      <c r="M742" s="151">
        <f t="shared" si="90"/>
        <v>6.6036386233269599</v>
      </c>
      <c r="N742" s="151">
        <v>9.221100097181731</v>
      </c>
      <c r="O742" s="808">
        <v>1.686557254755688</v>
      </c>
      <c r="P742" s="374">
        <f t="shared" si="86"/>
        <v>0.13495708087629582</v>
      </c>
    </row>
    <row r="743" spans="1:16" x14ac:dyDescent="0.3">
      <c r="A743" s="158">
        <v>74</v>
      </c>
      <c r="B743" s="321" t="s">
        <v>1260</v>
      </c>
      <c r="C743" s="146">
        <v>653.07000000000005</v>
      </c>
      <c r="D743" s="146"/>
      <c r="E743" s="146"/>
      <c r="F743" s="146">
        <f t="shared" si="88"/>
        <v>653.07000000000005</v>
      </c>
      <c r="G743" s="146">
        <v>25</v>
      </c>
      <c r="H743" s="146"/>
      <c r="I743" s="146"/>
      <c r="J743" s="146">
        <f t="shared" si="89"/>
        <v>25</v>
      </c>
      <c r="K743" s="746">
        <f t="shared" si="91"/>
        <v>1.5933715742511154E-2</v>
      </c>
      <c r="L743" s="734">
        <f t="shared" si="87"/>
        <v>68.219407265774379</v>
      </c>
      <c r="M743" s="151">
        <f t="shared" si="90"/>
        <v>15.008269598470363</v>
      </c>
      <c r="N743" s="151">
        <v>20.957045675413021</v>
      </c>
      <c r="O743" s="808">
        <v>3.8330846698992906</v>
      </c>
      <c r="P743" s="374">
        <f t="shared" si="86"/>
        <v>0.16540004472653322</v>
      </c>
    </row>
    <row r="744" spans="1:16" x14ac:dyDescent="0.3">
      <c r="A744" s="158">
        <v>75</v>
      </c>
      <c r="B744" s="321" t="s">
        <v>1287</v>
      </c>
      <c r="C744" s="146">
        <v>786.94</v>
      </c>
      <c r="D744" s="146"/>
      <c r="E744" s="146"/>
      <c r="F744" s="146">
        <f t="shared" si="88"/>
        <v>786.94</v>
      </c>
      <c r="G744" s="146">
        <v>22</v>
      </c>
      <c r="H744" s="146"/>
      <c r="I744" s="146"/>
      <c r="J744" s="146">
        <f t="shared" si="89"/>
        <v>22</v>
      </c>
      <c r="K744" s="746">
        <f t="shared" si="91"/>
        <v>1.4021669853409816E-2</v>
      </c>
      <c r="L744" s="734">
        <f t="shared" si="87"/>
        <v>60.033078393881453</v>
      </c>
      <c r="M744" s="151">
        <f t="shared" si="90"/>
        <v>13.20727724665392</v>
      </c>
      <c r="N744" s="151">
        <v>18.442200194363462</v>
      </c>
      <c r="O744" s="808">
        <v>3.3731145095113759</v>
      </c>
      <c r="P744" s="374">
        <f t="shared" si="86"/>
        <v>0.12079150932016443</v>
      </c>
    </row>
    <row r="745" spans="1:16" x14ac:dyDescent="0.3">
      <c r="A745" s="158">
        <v>76</v>
      </c>
      <c r="B745" s="321" t="s">
        <v>1291</v>
      </c>
      <c r="C745" s="146">
        <v>139.80000000000001</v>
      </c>
      <c r="D745" s="146"/>
      <c r="E745" s="146"/>
      <c r="F745" s="146">
        <f t="shared" si="88"/>
        <v>139.80000000000001</v>
      </c>
      <c r="G745" s="146">
        <v>3</v>
      </c>
      <c r="H745" s="146"/>
      <c r="I745" s="146"/>
      <c r="J745" s="146">
        <f t="shared" si="89"/>
        <v>3</v>
      </c>
      <c r="K745" s="746">
        <f t="shared" si="91"/>
        <v>1.9120458891013384E-3</v>
      </c>
      <c r="L745" s="734">
        <f t="shared" si="87"/>
        <v>8.1863288718929255</v>
      </c>
      <c r="M745" s="151">
        <f t="shared" si="90"/>
        <v>1.8009923518164437</v>
      </c>
      <c r="N745" s="151">
        <v>2.5148454810495626</v>
      </c>
      <c r="O745" s="808">
        <v>0.45997016038791494</v>
      </c>
      <c r="P745" s="374">
        <f t="shared" si="86"/>
        <v>9.271914781936226E-2</v>
      </c>
    </row>
    <row r="746" spans="1:16" x14ac:dyDescent="0.3">
      <c r="A746" s="158">
        <v>77</v>
      </c>
      <c r="B746" s="321" t="s">
        <v>1292</v>
      </c>
      <c r="C746" s="146">
        <v>2876.7</v>
      </c>
      <c r="D746" s="146"/>
      <c r="E746" s="146">
        <v>258.60000000000002</v>
      </c>
      <c r="F746" s="146">
        <f t="shared" si="88"/>
        <v>3135.2999999999997</v>
      </c>
      <c r="G746" s="146">
        <v>63</v>
      </c>
      <c r="H746" s="146"/>
      <c r="I746" s="146">
        <v>2</v>
      </c>
      <c r="J746" s="146">
        <f t="shared" si="89"/>
        <v>65</v>
      </c>
      <c r="K746" s="746">
        <f t="shared" si="91"/>
        <v>4.1427660930528999E-2</v>
      </c>
      <c r="L746" s="734">
        <f t="shared" si="87"/>
        <v>177.37045889101339</v>
      </c>
      <c r="M746" s="151">
        <f t="shared" si="90"/>
        <v>39.021500956022948</v>
      </c>
      <c r="N746" s="151">
        <v>54.488318756073852</v>
      </c>
      <c r="O746" s="808">
        <v>9.9660201417381575</v>
      </c>
      <c r="P746" s="374">
        <f t="shared" si="86"/>
        <v>8.957557450478372E-2</v>
      </c>
    </row>
    <row r="747" spans="1:16" x14ac:dyDescent="0.3">
      <c r="A747" s="158">
        <v>78</v>
      </c>
      <c r="B747" s="321" t="s">
        <v>1293</v>
      </c>
      <c r="C747" s="146">
        <v>230.5</v>
      </c>
      <c r="D747" s="146"/>
      <c r="E747" s="146"/>
      <c r="F747" s="146">
        <f t="shared" si="88"/>
        <v>230.5</v>
      </c>
      <c r="G747" s="146">
        <v>7</v>
      </c>
      <c r="H747" s="146"/>
      <c r="I747" s="146"/>
      <c r="J747" s="146">
        <f t="shared" si="89"/>
        <v>7</v>
      </c>
      <c r="K747" s="746">
        <f t="shared" si="91"/>
        <v>4.4614404079031233E-3</v>
      </c>
      <c r="L747" s="734">
        <f t="shared" si="87"/>
        <v>19.101434034416826</v>
      </c>
      <c r="M747" s="151">
        <f t="shared" si="90"/>
        <v>4.2023154875717017</v>
      </c>
      <c r="N747" s="151">
        <v>5.8679727891156466</v>
      </c>
      <c r="O747" s="808">
        <v>1.0732637075718015</v>
      </c>
      <c r="P747" s="374">
        <f t="shared" si="86"/>
        <v>0.13121468988579599</v>
      </c>
    </row>
    <row r="748" spans="1:16" x14ac:dyDescent="0.3">
      <c r="A748" s="158">
        <v>79</v>
      </c>
      <c r="B748" s="321" t="s">
        <v>455</v>
      </c>
      <c r="C748" s="146">
        <v>115.8</v>
      </c>
      <c r="D748" s="146"/>
      <c r="E748" s="146"/>
      <c r="F748" s="146">
        <f t="shared" si="88"/>
        <v>115.8</v>
      </c>
      <c r="G748" s="146">
        <v>3</v>
      </c>
      <c r="H748" s="146"/>
      <c r="I748" s="146"/>
      <c r="J748" s="146">
        <f t="shared" si="89"/>
        <v>3</v>
      </c>
      <c r="K748" s="746">
        <f t="shared" si="91"/>
        <v>1.9120458891013384E-3</v>
      </c>
      <c r="L748" s="734">
        <f t="shared" si="87"/>
        <v>8.1863288718929255</v>
      </c>
      <c r="M748" s="151">
        <f t="shared" si="90"/>
        <v>1.8009923518164437</v>
      </c>
      <c r="N748" s="151">
        <v>2.5148454810495626</v>
      </c>
      <c r="O748" s="808">
        <v>0.45997016038791494</v>
      </c>
      <c r="P748" s="374">
        <f t="shared" si="86"/>
        <v>0.11193555151249435</v>
      </c>
    </row>
    <row r="749" spans="1:16" x14ac:dyDescent="0.3">
      <c r="A749" s="158">
        <v>80</v>
      </c>
      <c r="B749" s="321" t="s">
        <v>456</v>
      </c>
      <c r="C749" s="146">
        <v>229.9</v>
      </c>
      <c r="D749" s="146"/>
      <c r="E749" s="146"/>
      <c r="F749" s="146">
        <f t="shared" si="88"/>
        <v>229.9</v>
      </c>
      <c r="G749" s="146">
        <v>8</v>
      </c>
      <c r="H749" s="146"/>
      <c r="I749" s="146"/>
      <c r="J749" s="146">
        <f t="shared" si="89"/>
        <v>8</v>
      </c>
      <c r="K749" s="746">
        <f t="shared" si="91"/>
        <v>5.098789037603569E-3</v>
      </c>
      <c r="L749" s="734">
        <f t="shared" si="87"/>
        <v>21.830210325047798</v>
      </c>
      <c r="M749" s="151">
        <f t="shared" si="90"/>
        <v>4.8026462715105156</v>
      </c>
      <c r="N749" s="151">
        <v>6.706254616132167</v>
      </c>
      <c r="O749" s="808">
        <v>1.226587094367773</v>
      </c>
      <c r="P749" s="374">
        <f t="shared" si="86"/>
        <v>0.15035101481974011</v>
      </c>
    </row>
    <row r="750" spans="1:16" x14ac:dyDescent="0.3">
      <c r="A750" s="158">
        <v>81</v>
      </c>
      <c r="B750" s="321" t="s">
        <v>457</v>
      </c>
      <c r="C750" s="146">
        <v>274.3</v>
      </c>
      <c r="D750" s="146"/>
      <c r="E750" s="146"/>
      <c r="F750" s="146">
        <f t="shared" si="88"/>
        <v>274.3</v>
      </c>
      <c r="G750" s="146">
        <v>5</v>
      </c>
      <c r="H750" s="146"/>
      <c r="I750" s="146"/>
      <c r="J750" s="146">
        <f t="shared" si="89"/>
        <v>5</v>
      </c>
      <c r="K750" s="746">
        <f t="shared" si="91"/>
        <v>3.1867431485022306E-3</v>
      </c>
      <c r="L750" s="734">
        <f t="shared" si="87"/>
        <v>13.643881453154874</v>
      </c>
      <c r="M750" s="151">
        <f t="shared" si="90"/>
        <v>3.0016539196940721</v>
      </c>
      <c r="N750" s="151">
        <v>4.1914091350826048</v>
      </c>
      <c r="O750" s="808">
        <v>0.76661693397985819</v>
      </c>
      <c r="P750" s="374">
        <f t="shared" si="86"/>
        <v>7.8758882398510421E-2</v>
      </c>
    </row>
    <row r="751" spans="1:16" x14ac:dyDescent="0.3">
      <c r="A751" s="158">
        <v>82</v>
      </c>
      <c r="B751" s="321" t="s">
        <v>458</v>
      </c>
      <c r="C751" s="146">
        <v>282</v>
      </c>
      <c r="D751" s="146"/>
      <c r="E751" s="146"/>
      <c r="F751" s="146">
        <f t="shared" si="88"/>
        <v>282</v>
      </c>
      <c r="G751" s="146">
        <v>9</v>
      </c>
      <c r="H751" s="146"/>
      <c r="I751" s="146"/>
      <c r="J751" s="146">
        <f t="shared" si="89"/>
        <v>9</v>
      </c>
      <c r="K751" s="746">
        <f t="shared" si="91"/>
        <v>5.7361376673040147E-3</v>
      </c>
      <c r="L751" s="734">
        <f t="shared" si="87"/>
        <v>24.558986615678773</v>
      </c>
      <c r="M751" s="151">
        <f t="shared" si="90"/>
        <v>5.4029770554493304</v>
      </c>
      <c r="N751" s="151">
        <v>7.5445364431486874</v>
      </c>
      <c r="O751" s="808">
        <v>1.3799104811637446</v>
      </c>
      <c r="P751" s="374">
        <f t="shared" si="86"/>
        <v>0.13789507303347709</v>
      </c>
    </row>
    <row r="752" spans="1:16" x14ac:dyDescent="0.3">
      <c r="A752" s="158">
        <v>83</v>
      </c>
      <c r="B752" s="321" t="s">
        <v>459</v>
      </c>
      <c r="C752" s="146">
        <v>181.2</v>
      </c>
      <c r="D752" s="146"/>
      <c r="E752" s="146"/>
      <c r="F752" s="146">
        <f t="shared" si="88"/>
        <v>181.2</v>
      </c>
      <c r="G752" s="146">
        <v>5</v>
      </c>
      <c r="H752" s="146"/>
      <c r="I752" s="146"/>
      <c r="J752" s="146">
        <f t="shared" si="89"/>
        <v>5</v>
      </c>
      <c r="K752" s="746">
        <f t="shared" si="91"/>
        <v>3.1867431485022306E-3</v>
      </c>
      <c r="L752" s="734">
        <f t="shared" si="87"/>
        <v>13.643881453154874</v>
      </c>
      <c r="M752" s="151">
        <f t="shared" si="90"/>
        <v>3.0016539196940721</v>
      </c>
      <c r="N752" s="151">
        <v>4.1914091350826048</v>
      </c>
      <c r="O752" s="808">
        <v>0.76661693397985819</v>
      </c>
      <c r="P752" s="374">
        <f t="shared" si="86"/>
        <v>0.11922495276993053</v>
      </c>
    </row>
    <row r="753" spans="1:16" x14ac:dyDescent="0.3">
      <c r="A753" s="158">
        <v>84</v>
      </c>
      <c r="B753" s="321" t="s">
        <v>460</v>
      </c>
      <c r="C753" s="146">
        <v>171</v>
      </c>
      <c r="D753" s="146"/>
      <c r="E753" s="146"/>
      <c r="F753" s="146">
        <f t="shared" si="88"/>
        <v>171</v>
      </c>
      <c r="G753" s="146">
        <v>4</v>
      </c>
      <c r="H753" s="146"/>
      <c r="I753" s="146"/>
      <c r="J753" s="146">
        <f t="shared" si="89"/>
        <v>4</v>
      </c>
      <c r="K753" s="746">
        <f t="shared" si="91"/>
        <v>2.5493945188017845E-3</v>
      </c>
      <c r="L753" s="734">
        <f t="shared" si="87"/>
        <v>10.915105162523899</v>
      </c>
      <c r="M753" s="151">
        <f t="shared" si="90"/>
        <v>2.4013231357552578</v>
      </c>
      <c r="N753" s="151">
        <v>3.3531273080660835</v>
      </c>
      <c r="O753" s="808">
        <v>0.61329354718388651</v>
      </c>
      <c r="P753" s="374">
        <f t="shared" si="86"/>
        <v>0.10106929329549197</v>
      </c>
    </row>
    <row r="754" spans="1:16" x14ac:dyDescent="0.3">
      <c r="A754" s="158">
        <v>85</v>
      </c>
      <c r="B754" s="321" t="s">
        <v>461</v>
      </c>
      <c r="C754" s="146">
        <v>160.5</v>
      </c>
      <c r="D754" s="146"/>
      <c r="E754" s="146"/>
      <c r="F754" s="146">
        <f t="shared" si="88"/>
        <v>160.5</v>
      </c>
      <c r="G754" s="146">
        <v>4</v>
      </c>
      <c r="H754" s="146"/>
      <c r="I754" s="146"/>
      <c r="J754" s="146">
        <f t="shared" si="89"/>
        <v>4</v>
      </c>
      <c r="K754" s="746">
        <f t="shared" si="91"/>
        <v>2.5493945188017845E-3</v>
      </c>
      <c r="L754" s="734">
        <f t="shared" si="87"/>
        <v>10.915105162523899</v>
      </c>
      <c r="M754" s="151">
        <f t="shared" si="90"/>
        <v>2.4013231357552578</v>
      </c>
      <c r="N754" s="151">
        <v>3.3531273080660835</v>
      </c>
      <c r="O754" s="808">
        <v>0.61329354718388651</v>
      </c>
      <c r="P754" s="374">
        <f t="shared" si="86"/>
        <v>0.10768130313725313</v>
      </c>
    </row>
    <row r="755" spans="1:16" x14ac:dyDescent="0.3">
      <c r="A755" s="158">
        <v>86</v>
      </c>
      <c r="B755" s="321" t="s">
        <v>462</v>
      </c>
      <c r="C755" s="146">
        <v>165.6</v>
      </c>
      <c r="D755" s="146"/>
      <c r="E755" s="146"/>
      <c r="F755" s="146">
        <f t="shared" si="88"/>
        <v>165.6</v>
      </c>
      <c r="G755" s="146">
        <v>4</v>
      </c>
      <c r="H755" s="146"/>
      <c r="I755" s="146"/>
      <c r="J755" s="146">
        <f t="shared" si="89"/>
        <v>4</v>
      </c>
      <c r="K755" s="746">
        <f t="shared" si="91"/>
        <v>2.5493945188017845E-3</v>
      </c>
      <c r="L755" s="734">
        <f t="shared" si="87"/>
        <v>10.915105162523899</v>
      </c>
      <c r="M755" s="151">
        <f t="shared" si="90"/>
        <v>2.4013231357552578</v>
      </c>
      <c r="N755" s="151">
        <v>3.3531273080660835</v>
      </c>
      <c r="O755" s="808">
        <v>0.61329354718388651</v>
      </c>
      <c r="P755" s="374">
        <f t="shared" si="86"/>
        <v>0.10436503112034498</v>
      </c>
    </row>
    <row r="756" spans="1:16" x14ac:dyDescent="0.3">
      <c r="A756" s="158">
        <v>87</v>
      </c>
      <c r="B756" s="321" t="s">
        <v>463</v>
      </c>
      <c r="C756" s="146">
        <v>158.6</v>
      </c>
      <c r="D756" s="146"/>
      <c r="E756" s="146"/>
      <c r="F756" s="146">
        <f t="shared" si="88"/>
        <v>158.6</v>
      </c>
      <c r="G756" s="146">
        <v>4</v>
      </c>
      <c r="H756" s="146"/>
      <c r="I756" s="146"/>
      <c r="J756" s="146">
        <f t="shared" si="89"/>
        <v>4</v>
      </c>
      <c r="K756" s="746">
        <f t="shared" si="91"/>
        <v>2.5493945188017845E-3</v>
      </c>
      <c r="L756" s="734">
        <f t="shared" si="87"/>
        <v>10.915105162523899</v>
      </c>
      <c r="M756" s="151">
        <f t="shared" si="90"/>
        <v>2.4013231357552578</v>
      </c>
      <c r="N756" s="151">
        <v>3.3531273080660835</v>
      </c>
      <c r="O756" s="808">
        <v>0.61329354718388651</v>
      </c>
      <c r="P756" s="374">
        <f t="shared" si="86"/>
        <v>0.10897130613826689</v>
      </c>
    </row>
    <row r="757" spans="1:16" x14ac:dyDescent="0.3">
      <c r="A757" s="158">
        <v>88</v>
      </c>
      <c r="B757" s="321" t="s">
        <v>464</v>
      </c>
      <c r="C757" s="146">
        <v>414.61</v>
      </c>
      <c r="D757" s="146"/>
      <c r="E757" s="146"/>
      <c r="F757" s="146">
        <f t="shared" si="88"/>
        <v>414.61</v>
      </c>
      <c r="G757" s="146">
        <v>12</v>
      </c>
      <c r="H757" s="146"/>
      <c r="I757" s="146"/>
      <c r="J757" s="146">
        <f t="shared" si="89"/>
        <v>12</v>
      </c>
      <c r="K757" s="746">
        <f t="shared" si="91"/>
        <v>7.6481835564053535E-3</v>
      </c>
      <c r="L757" s="734">
        <f t="shared" si="87"/>
        <v>32.745315487571702</v>
      </c>
      <c r="M757" s="151">
        <f t="shared" si="90"/>
        <v>7.2039694072657747</v>
      </c>
      <c r="N757" s="151">
        <v>10.059381924198251</v>
      </c>
      <c r="O757" s="808">
        <v>1.8398806415516598</v>
      </c>
      <c r="P757" s="374">
        <f t="shared" si="86"/>
        <v>0.12505377936033232</v>
      </c>
    </row>
    <row r="758" spans="1:16" x14ac:dyDescent="0.3">
      <c r="A758" s="158">
        <v>89</v>
      </c>
      <c r="B758" s="321" t="s">
        <v>465</v>
      </c>
      <c r="C758" s="146">
        <v>148.1</v>
      </c>
      <c r="D758" s="146"/>
      <c r="E758" s="146"/>
      <c r="F758" s="146">
        <f t="shared" si="88"/>
        <v>148.1</v>
      </c>
      <c r="G758" s="146">
        <v>3</v>
      </c>
      <c r="H758" s="146"/>
      <c r="I758" s="146"/>
      <c r="J758" s="146">
        <f t="shared" si="89"/>
        <v>3</v>
      </c>
      <c r="K758" s="746">
        <f t="shared" si="91"/>
        <v>1.9120458891013384E-3</v>
      </c>
      <c r="L758" s="734">
        <f t="shared" si="87"/>
        <v>8.1863288718929255</v>
      </c>
      <c r="M758" s="151">
        <f t="shared" si="90"/>
        <v>1.8009923518164437</v>
      </c>
      <c r="N758" s="151">
        <v>2.5148454810495626</v>
      </c>
      <c r="O758" s="808">
        <v>0.45997016038791494</v>
      </c>
      <c r="P758" s="374">
        <f t="shared" ref="P758:P817" si="92">(O758+N758+M758+L758)/F758</f>
        <v>8.7522868772092144E-2</v>
      </c>
    </row>
    <row r="759" spans="1:16" x14ac:dyDescent="0.3">
      <c r="A759" s="158">
        <v>90</v>
      </c>
      <c r="B759" s="321" t="s">
        <v>466</v>
      </c>
      <c r="C759" s="146">
        <v>140.9</v>
      </c>
      <c r="D759" s="146"/>
      <c r="E759" s="146"/>
      <c r="F759" s="146">
        <f t="shared" si="88"/>
        <v>140.9</v>
      </c>
      <c r="G759" s="146">
        <v>4</v>
      </c>
      <c r="H759" s="146"/>
      <c r="I759" s="146"/>
      <c r="J759" s="146">
        <f t="shared" si="89"/>
        <v>4</v>
      </c>
      <c r="K759" s="746">
        <f t="shared" si="91"/>
        <v>2.5493945188017845E-3</v>
      </c>
      <c r="L759" s="734">
        <f t="shared" si="87"/>
        <v>10.915105162523899</v>
      </c>
      <c r="M759" s="151">
        <f t="shared" si="90"/>
        <v>2.4013231357552578</v>
      </c>
      <c r="N759" s="151">
        <v>3.3531273080660835</v>
      </c>
      <c r="O759" s="808">
        <v>0.61329354718388651</v>
      </c>
      <c r="P759" s="374">
        <f t="shared" si="92"/>
        <v>0.12266039143739622</v>
      </c>
    </row>
    <row r="760" spans="1:16" x14ac:dyDescent="0.3">
      <c r="A760" s="158">
        <v>91</v>
      </c>
      <c r="B760" s="321" t="s">
        <v>467</v>
      </c>
      <c r="C760" s="146">
        <v>97.5</v>
      </c>
      <c r="D760" s="146"/>
      <c r="E760" s="146"/>
      <c r="F760" s="146">
        <f t="shared" si="88"/>
        <v>97.5</v>
      </c>
      <c r="G760" s="146">
        <v>4</v>
      </c>
      <c r="H760" s="146"/>
      <c r="I760" s="146"/>
      <c r="J760" s="146">
        <f t="shared" si="89"/>
        <v>4</v>
      </c>
      <c r="K760" s="746">
        <f t="shared" si="91"/>
        <v>2.5493945188017845E-3</v>
      </c>
      <c r="L760" s="734">
        <f t="shared" si="87"/>
        <v>10.915105162523899</v>
      </c>
      <c r="M760" s="151">
        <f t="shared" si="90"/>
        <v>2.4013231357552578</v>
      </c>
      <c r="N760" s="151">
        <v>3.3531273080660835</v>
      </c>
      <c r="O760" s="808">
        <v>0.61329354718388651</v>
      </c>
      <c r="P760" s="374">
        <f t="shared" si="92"/>
        <v>0.17725999131824746</v>
      </c>
    </row>
    <row r="761" spans="1:16" x14ac:dyDescent="0.3">
      <c r="A761" s="158">
        <v>92</v>
      </c>
      <c r="B761" s="321" t="s">
        <v>468</v>
      </c>
      <c r="C761" s="146">
        <v>522.6</v>
      </c>
      <c r="D761" s="146"/>
      <c r="E761" s="146"/>
      <c r="F761" s="146">
        <f t="shared" si="88"/>
        <v>522.6</v>
      </c>
      <c r="G761" s="146">
        <v>8</v>
      </c>
      <c r="H761" s="146"/>
      <c r="I761" s="146"/>
      <c r="J761" s="146">
        <f t="shared" si="89"/>
        <v>8</v>
      </c>
      <c r="K761" s="746">
        <f t="shared" si="91"/>
        <v>5.098789037603569E-3</v>
      </c>
      <c r="L761" s="734">
        <f t="shared" si="87"/>
        <v>21.830210325047798</v>
      </c>
      <c r="M761" s="151">
        <f t="shared" si="90"/>
        <v>4.8026462715105156</v>
      </c>
      <c r="N761" s="151">
        <v>6.706254616132167</v>
      </c>
      <c r="O761" s="808">
        <v>1.226587094367773</v>
      </c>
      <c r="P761" s="374">
        <f t="shared" si="92"/>
        <v>6.614178780531621E-2</v>
      </c>
    </row>
    <row r="762" spans="1:16" x14ac:dyDescent="0.3">
      <c r="A762" s="158">
        <v>93</v>
      </c>
      <c r="B762" s="321" t="s">
        <v>469</v>
      </c>
      <c r="C762" s="146">
        <v>199</v>
      </c>
      <c r="D762" s="146"/>
      <c r="E762" s="146"/>
      <c r="F762" s="146">
        <f t="shared" si="88"/>
        <v>199</v>
      </c>
      <c r="G762" s="146">
        <v>7</v>
      </c>
      <c r="H762" s="146"/>
      <c r="I762" s="146"/>
      <c r="J762" s="146">
        <f t="shared" si="89"/>
        <v>7</v>
      </c>
      <c r="K762" s="746">
        <f t="shared" si="91"/>
        <v>4.4614404079031233E-3</v>
      </c>
      <c r="L762" s="734">
        <f t="shared" si="87"/>
        <v>19.101434034416826</v>
      </c>
      <c r="M762" s="151">
        <f t="shared" si="90"/>
        <v>4.2023154875717017</v>
      </c>
      <c r="N762" s="151">
        <v>5.8679727891156466</v>
      </c>
      <c r="O762" s="808">
        <v>1.0732637075718015</v>
      </c>
      <c r="P762" s="374">
        <f t="shared" si="92"/>
        <v>0.15198485436520592</v>
      </c>
    </row>
    <row r="763" spans="1:16" x14ac:dyDescent="0.3">
      <c r="A763" s="158">
        <v>94</v>
      </c>
      <c r="B763" s="321" t="s">
        <v>470</v>
      </c>
      <c r="C763" s="146">
        <v>128.5</v>
      </c>
      <c r="D763" s="146"/>
      <c r="E763" s="146"/>
      <c r="F763" s="146">
        <f t="shared" si="88"/>
        <v>128.5</v>
      </c>
      <c r="G763" s="146">
        <v>3</v>
      </c>
      <c r="H763" s="146"/>
      <c r="I763" s="146"/>
      <c r="J763" s="146">
        <f t="shared" si="89"/>
        <v>3</v>
      </c>
      <c r="K763" s="746">
        <f t="shared" si="91"/>
        <v>1.9120458891013384E-3</v>
      </c>
      <c r="L763" s="734">
        <f t="shared" si="87"/>
        <v>8.1863288718929255</v>
      </c>
      <c r="M763" s="151">
        <f t="shared" si="90"/>
        <v>1.8009923518164437</v>
      </c>
      <c r="N763" s="151">
        <v>2.5148454810495626</v>
      </c>
      <c r="O763" s="808">
        <v>0.45997016038791494</v>
      </c>
      <c r="P763" s="374">
        <f t="shared" si="92"/>
        <v>0.10087266042915834</v>
      </c>
    </row>
    <row r="764" spans="1:16" x14ac:dyDescent="0.3">
      <c r="A764" s="158">
        <v>95</v>
      </c>
      <c r="B764" s="321" t="s">
        <v>471</v>
      </c>
      <c r="C764" s="146">
        <v>35.4</v>
      </c>
      <c r="D764" s="146"/>
      <c r="E764" s="146"/>
      <c r="F764" s="146">
        <f t="shared" si="88"/>
        <v>35.4</v>
      </c>
      <c r="G764" s="146">
        <v>1</v>
      </c>
      <c r="H764" s="146"/>
      <c r="I764" s="146"/>
      <c r="J764" s="146">
        <f t="shared" si="89"/>
        <v>1</v>
      </c>
      <c r="K764" s="746">
        <f t="shared" si="91"/>
        <v>6.3734862970044612E-4</v>
      </c>
      <c r="L764" s="734">
        <f t="shared" si="87"/>
        <v>2.7287762906309747</v>
      </c>
      <c r="M764" s="151">
        <f t="shared" si="90"/>
        <v>0.60033078393881445</v>
      </c>
      <c r="N764" s="151">
        <v>0.83828182701652088</v>
      </c>
      <c r="O764" s="808">
        <v>0.15332338679597163</v>
      </c>
      <c r="P764" s="374">
        <f t="shared" si="92"/>
        <v>0.12205401944582718</v>
      </c>
    </row>
    <row r="765" spans="1:16" x14ac:dyDescent="0.3">
      <c r="A765" s="158">
        <v>96</v>
      </c>
      <c r="B765" s="321" t="s">
        <v>472</v>
      </c>
      <c r="C765" s="146">
        <v>407.14</v>
      </c>
      <c r="D765" s="146"/>
      <c r="E765" s="146"/>
      <c r="F765" s="146">
        <f t="shared" si="88"/>
        <v>407.14</v>
      </c>
      <c r="G765" s="146">
        <v>8</v>
      </c>
      <c r="H765" s="146"/>
      <c r="I765" s="146"/>
      <c r="J765" s="146">
        <f t="shared" si="89"/>
        <v>8</v>
      </c>
      <c r="K765" s="746">
        <f t="shared" si="91"/>
        <v>5.098789037603569E-3</v>
      </c>
      <c r="L765" s="734">
        <f t="shared" si="87"/>
        <v>21.830210325047798</v>
      </c>
      <c r="M765" s="151">
        <f t="shared" si="90"/>
        <v>4.8026462715105156</v>
      </c>
      <c r="N765" s="151">
        <v>6.706254616132167</v>
      </c>
      <c r="O765" s="808">
        <v>1.226587094367773</v>
      </c>
      <c r="P765" s="374">
        <f t="shared" si="92"/>
        <v>8.4898802149280972E-2</v>
      </c>
    </row>
    <row r="766" spans="1:16" x14ac:dyDescent="0.3">
      <c r="A766" s="158">
        <v>97</v>
      </c>
      <c r="B766" s="321" t="s">
        <v>473</v>
      </c>
      <c r="C766" s="146">
        <v>207.4</v>
      </c>
      <c r="D766" s="146"/>
      <c r="E766" s="146"/>
      <c r="F766" s="146">
        <f t="shared" si="88"/>
        <v>207.4</v>
      </c>
      <c r="G766" s="146">
        <v>4</v>
      </c>
      <c r="H766" s="146"/>
      <c r="I766" s="146"/>
      <c r="J766" s="146">
        <f t="shared" si="89"/>
        <v>4</v>
      </c>
      <c r="K766" s="746">
        <f t="shared" si="91"/>
        <v>2.5493945188017845E-3</v>
      </c>
      <c r="L766" s="734">
        <f t="shared" si="87"/>
        <v>10.915105162523899</v>
      </c>
      <c r="M766" s="151">
        <f t="shared" si="90"/>
        <v>2.4013231357552578</v>
      </c>
      <c r="N766" s="151">
        <v>3.3531273080660835</v>
      </c>
      <c r="O766" s="808">
        <v>0.61329354718388651</v>
      </c>
      <c r="P766" s="374">
        <f t="shared" si="92"/>
        <v>8.3330998811615847E-2</v>
      </c>
    </row>
    <row r="767" spans="1:16" x14ac:dyDescent="0.3">
      <c r="A767" s="158">
        <v>98</v>
      </c>
      <c r="B767" s="321" t="s">
        <v>474</v>
      </c>
      <c r="C767" s="146">
        <v>388.5</v>
      </c>
      <c r="D767" s="146"/>
      <c r="E767" s="146">
        <v>230.8</v>
      </c>
      <c r="F767" s="146">
        <f t="shared" si="88"/>
        <v>619.29999999999995</v>
      </c>
      <c r="G767" s="146">
        <v>9</v>
      </c>
      <c r="H767" s="146"/>
      <c r="I767" s="146">
        <v>1</v>
      </c>
      <c r="J767" s="146">
        <f t="shared" si="89"/>
        <v>10</v>
      </c>
      <c r="K767" s="746">
        <f t="shared" si="91"/>
        <v>6.3734862970044612E-3</v>
      </c>
      <c r="L767" s="734">
        <f t="shared" si="87"/>
        <v>27.287762906309748</v>
      </c>
      <c r="M767" s="151">
        <f t="shared" si="90"/>
        <v>6.0033078393881443</v>
      </c>
      <c r="N767" s="151">
        <v>8.3828182701652096</v>
      </c>
      <c r="O767" s="808">
        <v>1.5332338679597164</v>
      </c>
      <c r="P767" s="374">
        <f t="shared" si="92"/>
        <v>6.976767783598066E-2</v>
      </c>
    </row>
    <row r="768" spans="1:16" x14ac:dyDescent="0.3">
      <c r="A768" s="158">
        <v>99</v>
      </c>
      <c r="B768" s="321" t="s">
        <v>475</v>
      </c>
      <c r="C768" s="146">
        <v>326.7</v>
      </c>
      <c r="D768" s="146"/>
      <c r="E768" s="146"/>
      <c r="F768" s="146">
        <f t="shared" si="88"/>
        <v>326.7</v>
      </c>
      <c r="G768" s="146">
        <v>11</v>
      </c>
      <c r="H768" s="146"/>
      <c r="I768" s="146"/>
      <c r="J768" s="146">
        <f t="shared" si="89"/>
        <v>11</v>
      </c>
      <c r="K768" s="746">
        <f t="shared" si="91"/>
        <v>7.0108349267049078E-3</v>
      </c>
      <c r="L768" s="734">
        <f t="shared" si="87"/>
        <v>30.016539196940727</v>
      </c>
      <c r="M768" s="151">
        <f t="shared" si="90"/>
        <v>6.6036386233269599</v>
      </c>
      <c r="N768" s="151">
        <v>9.221100097181731</v>
      </c>
      <c r="O768" s="808">
        <v>1.686557254755688</v>
      </c>
      <c r="P768" s="374">
        <f t="shared" si="92"/>
        <v>0.14547852822835966</v>
      </c>
    </row>
    <row r="769" spans="1:16" x14ac:dyDescent="0.3">
      <c r="A769" s="158">
        <v>100</v>
      </c>
      <c r="B769" s="321" t="s">
        <v>476</v>
      </c>
      <c r="C769" s="146">
        <v>485.4</v>
      </c>
      <c r="D769" s="146"/>
      <c r="E769" s="146"/>
      <c r="F769" s="146">
        <f t="shared" si="88"/>
        <v>485.4</v>
      </c>
      <c r="G769" s="146">
        <v>15</v>
      </c>
      <c r="H769" s="146"/>
      <c r="I769" s="146"/>
      <c r="J769" s="146">
        <f t="shared" si="89"/>
        <v>15</v>
      </c>
      <c r="K769" s="746">
        <f t="shared" si="91"/>
        <v>9.5602294455066923E-3</v>
      </c>
      <c r="L769" s="734">
        <f t="shared" si="87"/>
        <v>40.931644359464627</v>
      </c>
      <c r="M769" s="151">
        <f t="shared" si="90"/>
        <v>9.0049617590822173</v>
      </c>
      <c r="N769" s="151">
        <v>12.574227405247813</v>
      </c>
      <c r="O769" s="808">
        <v>2.2998508019395749</v>
      </c>
      <c r="P769" s="374">
        <f t="shared" si="92"/>
        <v>0.13352015724296298</v>
      </c>
    </row>
    <row r="770" spans="1:16" x14ac:dyDescent="0.3">
      <c r="A770" s="158">
        <v>101</v>
      </c>
      <c r="B770" s="321" t="s">
        <v>477</v>
      </c>
      <c r="C770" s="146">
        <v>562.28</v>
      </c>
      <c r="D770" s="146"/>
      <c r="E770" s="146"/>
      <c r="F770" s="146">
        <f t="shared" si="88"/>
        <v>562.28</v>
      </c>
      <c r="G770" s="146">
        <v>12</v>
      </c>
      <c r="H770" s="146"/>
      <c r="I770" s="146"/>
      <c r="J770" s="146">
        <f t="shared" si="89"/>
        <v>12</v>
      </c>
      <c r="K770" s="746">
        <f t="shared" si="91"/>
        <v>7.6481835564053535E-3</v>
      </c>
      <c r="L770" s="734">
        <f t="shared" si="87"/>
        <v>32.745315487571702</v>
      </c>
      <c r="M770" s="151">
        <f t="shared" si="90"/>
        <v>7.2039694072657747</v>
      </c>
      <c r="N770" s="151">
        <v>10.059381924198251</v>
      </c>
      <c r="O770" s="808">
        <v>1.8398806415516598</v>
      </c>
      <c r="P770" s="374">
        <f t="shared" si="92"/>
        <v>9.2211260333974865E-2</v>
      </c>
    </row>
    <row r="771" spans="1:16" x14ac:dyDescent="0.3">
      <c r="A771" s="158">
        <v>102</v>
      </c>
      <c r="B771" s="321" t="s">
        <v>478</v>
      </c>
      <c r="C771" s="146">
        <v>156.78</v>
      </c>
      <c r="D771" s="146"/>
      <c r="E771" s="146"/>
      <c r="F771" s="146">
        <f t="shared" si="88"/>
        <v>156.78</v>
      </c>
      <c r="G771" s="146">
        <v>5</v>
      </c>
      <c r="H771" s="146"/>
      <c r="I771" s="146"/>
      <c r="J771" s="146">
        <f t="shared" si="89"/>
        <v>5</v>
      </c>
      <c r="K771" s="746">
        <f t="shared" si="91"/>
        <v>3.1867431485022306E-3</v>
      </c>
      <c r="L771" s="734">
        <f t="shared" si="87"/>
        <v>13.643881453154874</v>
      </c>
      <c r="M771" s="151">
        <f t="shared" si="90"/>
        <v>3.0016539196940721</v>
      </c>
      <c r="N771" s="151">
        <v>4.1914091350826048</v>
      </c>
      <c r="O771" s="808">
        <v>0.76661693397985819</v>
      </c>
      <c r="P771" s="374">
        <f t="shared" si="92"/>
        <v>0.13779539126107546</v>
      </c>
    </row>
    <row r="772" spans="1:16" x14ac:dyDescent="0.3">
      <c r="A772" s="158">
        <v>103</v>
      </c>
      <c r="B772" s="321" t="s">
        <v>479</v>
      </c>
      <c r="C772" s="146">
        <v>169.82</v>
      </c>
      <c r="D772" s="146"/>
      <c r="E772" s="146"/>
      <c r="F772" s="146">
        <f t="shared" si="88"/>
        <v>169.82</v>
      </c>
      <c r="G772" s="146">
        <v>5</v>
      </c>
      <c r="H772" s="146"/>
      <c r="I772" s="146"/>
      <c r="J772" s="146">
        <f t="shared" si="89"/>
        <v>5</v>
      </c>
      <c r="K772" s="746">
        <f t="shared" si="91"/>
        <v>3.1867431485022306E-3</v>
      </c>
      <c r="L772" s="734">
        <f t="shared" si="87"/>
        <v>13.643881453154874</v>
      </c>
      <c r="M772" s="151">
        <f t="shared" si="90"/>
        <v>3.0016539196940721</v>
      </c>
      <c r="N772" s="151">
        <v>4.1914091350826048</v>
      </c>
      <c r="O772" s="808">
        <v>0.76661693397985819</v>
      </c>
      <c r="P772" s="374">
        <f t="shared" si="92"/>
        <v>0.12721447086274532</v>
      </c>
    </row>
    <row r="773" spans="1:16" x14ac:dyDescent="0.3">
      <c r="A773" s="158">
        <v>104</v>
      </c>
      <c r="B773" s="321" t="s">
        <v>480</v>
      </c>
      <c r="C773" s="146">
        <v>263.20999999999998</v>
      </c>
      <c r="D773" s="146"/>
      <c r="E773" s="146"/>
      <c r="F773" s="146">
        <f t="shared" si="88"/>
        <v>263.20999999999998</v>
      </c>
      <c r="G773" s="146">
        <v>6</v>
      </c>
      <c r="H773" s="146"/>
      <c r="I773" s="146"/>
      <c r="J773" s="146">
        <f t="shared" si="89"/>
        <v>6</v>
      </c>
      <c r="K773" s="746">
        <f t="shared" si="91"/>
        <v>3.8240917782026767E-3</v>
      </c>
      <c r="L773" s="734">
        <f t="shared" si="87"/>
        <v>16.372657743785851</v>
      </c>
      <c r="M773" s="151">
        <f t="shared" si="90"/>
        <v>3.6019847036328874</v>
      </c>
      <c r="N773" s="151">
        <v>5.0296909620991253</v>
      </c>
      <c r="O773" s="808">
        <v>0.91994032077582988</v>
      </c>
      <c r="P773" s="374">
        <f t="shared" si="92"/>
        <v>9.8492738612870681E-2</v>
      </c>
    </row>
    <row r="774" spans="1:16" x14ac:dyDescent="0.3">
      <c r="A774" s="158">
        <v>105</v>
      </c>
      <c r="B774" s="321" t="s">
        <v>2173</v>
      </c>
      <c r="C774" s="153">
        <v>1770.4</v>
      </c>
      <c r="D774" s="146"/>
      <c r="E774" s="146"/>
      <c r="F774" s="146">
        <f t="shared" si="88"/>
        <v>1770.4</v>
      </c>
      <c r="G774" s="146">
        <v>60</v>
      </c>
      <c r="H774" s="146"/>
      <c r="I774" s="146"/>
      <c r="J774" s="146">
        <f>G774+H774+I774</f>
        <v>60</v>
      </c>
      <c r="K774" s="746">
        <f t="shared" si="91"/>
        <v>3.8240917782026769E-2</v>
      </c>
      <c r="L774" s="734">
        <f t="shared" si="87"/>
        <v>163.72657743785851</v>
      </c>
      <c r="M774" s="151">
        <f t="shared" si="90"/>
        <v>36.019847036328869</v>
      </c>
      <c r="N774" s="151">
        <v>50.296909620991251</v>
      </c>
      <c r="O774" s="808">
        <v>9.1994032077582997</v>
      </c>
      <c r="P774" s="374">
        <f t="shared" si="92"/>
        <v>0.14643173141828791</v>
      </c>
    </row>
    <row r="775" spans="1:16" x14ac:dyDescent="0.3">
      <c r="A775" s="158">
        <v>106</v>
      </c>
      <c r="B775" s="321" t="s">
        <v>2174</v>
      </c>
      <c r="C775" s="153">
        <v>4227</v>
      </c>
      <c r="D775" s="146"/>
      <c r="E775" s="146">
        <v>534.20000000000005</v>
      </c>
      <c r="F775" s="146">
        <f t="shared" si="88"/>
        <v>4761.2</v>
      </c>
      <c r="G775" s="146">
        <v>72</v>
      </c>
      <c r="H775" s="146"/>
      <c r="I775" s="146">
        <v>1</v>
      </c>
      <c r="J775" s="146">
        <f t="shared" ref="J775:J833" si="93">G775+H775+I775</f>
        <v>73</v>
      </c>
      <c r="K775" s="746">
        <f t="shared" si="91"/>
        <v>4.6526449968132565E-2</v>
      </c>
      <c r="L775" s="734">
        <f t="shared" ref="L775:L838" si="94">K775*4281.45</f>
        <v>199.20066921606116</v>
      </c>
      <c r="M775" s="151">
        <f t="shared" si="90"/>
        <v>43.824147227533452</v>
      </c>
      <c r="N775" s="151">
        <v>61.194573372206023</v>
      </c>
      <c r="O775" s="808">
        <v>11.192607236105928</v>
      </c>
      <c r="P775" s="374">
        <f t="shared" si="92"/>
        <v>6.6246323836828228E-2</v>
      </c>
    </row>
    <row r="776" spans="1:16" x14ac:dyDescent="0.3">
      <c r="A776" s="158">
        <v>107</v>
      </c>
      <c r="B776" s="321" t="s">
        <v>2181</v>
      </c>
      <c r="C776" s="151">
        <v>725.2</v>
      </c>
      <c r="D776" s="774"/>
      <c r="E776" s="774"/>
      <c r="F776" s="146">
        <f t="shared" si="88"/>
        <v>725.2</v>
      </c>
      <c r="G776" s="146">
        <v>15</v>
      </c>
      <c r="H776" s="146"/>
      <c r="I776" s="146"/>
      <c r="J776" s="146">
        <f t="shared" si="93"/>
        <v>15</v>
      </c>
      <c r="K776" s="746">
        <f t="shared" si="91"/>
        <v>9.5602294455066923E-3</v>
      </c>
      <c r="L776" s="734">
        <f t="shared" si="94"/>
        <v>40.931644359464627</v>
      </c>
      <c r="M776" s="151">
        <f t="shared" si="90"/>
        <v>9.0049617590822173</v>
      </c>
      <c r="N776" s="151">
        <v>12.574227405247813</v>
      </c>
      <c r="O776" s="808">
        <v>2.2998508019395749</v>
      </c>
      <c r="P776" s="374">
        <f t="shared" si="92"/>
        <v>8.936939371998652E-2</v>
      </c>
    </row>
    <row r="777" spans="1:16" x14ac:dyDescent="0.3">
      <c r="A777" s="158">
        <v>108</v>
      </c>
      <c r="B777" s="321" t="s">
        <v>611</v>
      </c>
      <c r="C777" s="151">
        <v>2870.81</v>
      </c>
      <c r="D777" s="146"/>
      <c r="E777" s="146">
        <v>41</v>
      </c>
      <c r="F777" s="146">
        <f t="shared" si="88"/>
        <v>2911.81</v>
      </c>
      <c r="G777" s="146">
        <v>71</v>
      </c>
      <c r="H777" s="146"/>
      <c r="I777" s="146"/>
      <c r="J777" s="146">
        <f t="shared" si="93"/>
        <v>71</v>
      </c>
      <c r="K777" s="746">
        <f t="shared" si="91"/>
        <v>4.5251752708731677E-2</v>
      </c>
      <c r="L777" s="734">
        <f t="shared" si="94"/>
        <v>193.74311663479924</v>
      </c>
      <c r="M777" s="151">
        <f t="shared" si="90"/>
        <v>42.623485659655834</v>
      </c>
      <c r="N777" s="151">
        <v>59.518009718172983</v>
      </c>
      <c r="O777" s="808">
        <v>10.885960462513985</v>
      </c>
      <c r="P777" s="374">
        <f t="shared" si="92"/>
        <v>0.10535391130435778</v>
      </c>
    </row>
    <row r="778" spans="1:16" x14ac:dyDescent="0.3">
      <c r="A778" s="158">
        <v>109</v>
      </c>
      <c r="B778" s="321" t="s">
        <v>612</v>
      </c>
      <c r="C778" s="151">
        <v>2933</v>
      </c>
      <c r="D778" s="146"/>
      <c r="E778" s="146"/>
      <c r="F778" s="146">
        <f t="shared" si="88"/>
        <v>2933</v>
      </c>
      <c r="G778" s="146">
        <v>67</v>
      </c>
      <c r="H778" s="146"/>
      <c r="I778" s="146"/>
      <c r="J778" s="146">
        <f t="shared" si="93"/>
        <v>67</v>
      </c>
      <c r="K778" s="746">
        <f t="shared" si="91"/>
        <v>4.2702358189929887E-2</v>
      </c>
      <c r="L778" s="734">
        <f t="shared" si="94"/>
        <v>182.82801147227531</v>
      </c>
      <c r="M778" s="151">
        <f t="shared" si="90"/>
        <v>40.222162523900565</v>
      </c>
      <c r="N778" s="151">
        <v>56.164882410106891</v>
      </c>
      <c r="O778" s="808">
        <v>10.272666915330099</v>
      </c>
      <c r="P778" s="374">
        <f t="shared" si="92"/>
        <v>9.8700212520154401E-2</v>
      </c>
    </row>
    <row r="779" spans="1:16" x14ac:dyDescent="0.3">
      <c r="A779" s="158">
        <v>110</v>
      </c>
      <c r="B779" s="321" t="s">
        <v>613</v>
      </c>
      <c r="C779" s="151">
        <v>3120.67</v>
      </c>
      <c r="D779" s="146"/>
      <c r="E779" s="146"/>
      <c r="F779" s="146">
        <f t="shared" si="88"/>
        <v>3120.67</v>
      </c>
      <c r="G779" s="146">
        <v>75</v>
      </c>
      <c r="H779" s="146"/>
      <c r="I779" s="146"/>
      <c r="J779" s="146">
        <f t="shared" si="93"/>
        <v>75</v>
      </c>
      <c r="K779" s="746">
        <f t="shared" si="91"/>
        <v>4.780114722753346E-2</v>
      </c>
      <c r="L779" s="734">
        <f t="shared" si="94"/>
        <v>204.65822179732311</v>
      </c>
      <c r="M779" s="151">
        <f t="shared" si="90"/>
        <v>45.024808795411083</v>
      </c>
      <c r="N779" s="151">
        <v>62.871137026239069</v>
      </c>
      <c r="O779" s="808">
        <v>11.499254009697873</v>
      </c>
      <c r="P779" s="374">
        <f t="shared" si="92"/>
        <v>0.10384097697887669</v>
      </c>
    </row>
    <row r="780" spans="1:16" x14ac:dyDescent="0.3">
      <c r="A780" s="266"/>
      <c r="B780" s="335" t="s">
        <v>1063</v>
      </c>
      <c r="C780" s="816">
        <f t="shared" ref="C780:J780" si="95">SUM(C670:C779)</f>
        <v>237920.16999999993</v>
      </c>
      <c r="D780" s="816">
        <f t="shared" si="95"/>
        <v>216.9</v>
      </c>
      <c r="E780" s="816">
        <f t="shared" si="95"/>
        <v>4891</v>
      </c>
      <c r="F780" s="816">
        <f t="shared" si="95"/>
        <v>243028.06999999992</v>
      </c>
      <c r="G780" s="816">
        <f t="shared" si="95"/>
        <v>4664</v>
      </c>
      <c r="H780" s="816">
        <f t="shared" si="95"/>
        <v>5</v>
      </c>
      <c r="I780" s="816">
        <f t="shared" si="95"/>
        <v>38</v>
      </c>
      <c r="J780" s="816">
        <f t="shared" si="95"/>
        <v>4707</v>
      </c>
      <c r="K780" s="746">
        <f>SUM(K670:K779)</f>
        <v>2.999999999999996</v>
      </c>
      <c r="L780" s="734">
        <f t="shared" si="94"/>
        <v>12844.349999999982</v>
      </c>
      <c r="M780" s="816">
        <f>SUM(M670:M779)</f>
        <v>2825.7570000000014</v>
      </c>
      <c r="N780" s="816">
        <f>SUM(N670:N779)</f>
        <v>3945.7925597667668</v>
      </c>
      <c r="O780" s="816">
        <v>788.84882506527356</v>
      </c>
      <c r="P780" s="374">
        <f t="shared" si="92"/>
        <v>8.3960459319913264E-2</v>
      </c>
    </row>
    <row r="781" spans="1:16" x14ac:dyDescent="0.3">
      <c r="A781" s="335" t="s">
        <v>817</v>
      </c>
      <c r="B781" s="321"/>
      <c r="C781" s="146"/>
      <c r="D781" s="146"/>
      <c r="E781" s="146"/>
      <c r="F781" s="146">
        <f t="shared" ref="F781:F839" si="96">C781+D781+E781</f>
        <v>0</v>
      </c>
      <c r="G781" s="146"/>
      <c r="H781" s="146"/>
      <c r="I781" s="146"/>
      <c r="J781" s="146"/>
      <c r="K781" s="146"/>
      <c r="L781" s="734">
        <f t="shared" si="94"/>
        <v>0</v>
      </c>
      <c r="M781" s="151"/>
      <c r="N781" s="151"/>
      <c r="O781" s="808"/>
      <c r="P781" s="374"/>
    </row>
    <row r="782" spans="1:16" x14ac:dyDescent="0.3">
      <c r="A782" s="158">
        <v>1</v>
      </c>
      <c r="B782" s="324" t="s">
        <v>818</v>
      </c>
      <c r="C782" s="781">
        <v>4265.91</v>
      </c>
      <c r="D782" s="146"/>
      <c r="E782" s="146"/>
      <c r="F782" s="150">
        <f t="shared" si="96"/>
        <v>4265.91</v>
      </c>
      <c r="G782" s="146">
        <v>84</v>
      </c>
      <c r="H782" s="150"/>
      <c r="I782" s="150"/>
      <c r="J782" s="146">
        <f t="shared" si="93"/>
        <v>84</v>
      </c>
      <c r="K782" s="702">
        <f>3/5687*J782</f>
        <v>4.4311587831897307E-2</v>
      </c>
      <c r="L782" s="734">
        <f t="shared" si="94"/>
        <v>189.71784772287671</v>
      </c>
      <c r="M782" s="151">
        <f t="shared" si="90"/>
        <v>41.737926499032874</v>
      </c>
      <c r="N782" s="151">
        <v>99.130531177829099</v>
      </c>
      <c r="O782" s="808">
        <v>104.04352000000002</v>
      </c>
      <c r="P782" s="374">
        <f t="shared" si="92"/>
        <v>0.10188443389563744</v>
      </c>
    </row>
    <row r="783" spans="1:16" x14ac:dyDescent="0.3">
      <c r="A783" s="158">
        <v>2</v>
      </c>
      <c r="B783" s="321" t="s">
        <v>819</v>
      </c>
      <c r="C783" s="781">
        <v>9865.73</v>
      </c>
      <c r="D783" s="146"/>
      <c r="E783" s="146"/>
      <c r="F783" s="150">
        <f t="shared" si="96"/>
        <v>9865.73</v>
      </c>
      <c r="G783" s="146">
        <v>180</v>
      </c>
      <c r="H783" s="146"/>
      <c r="I783" s="146"/>
      <c r="J783" s="146">
        <f t="shared" si="93"/>
        <v>180</v>
      </c>
      <c r="K783" s="702">
        <f t="shared" ref="K783:K846" si="97">3/5687*J783</f>
        <v>9.4953402496922801E-2</v>
      </c>
      <c r="L783" s="734">
        <f t="shared" si="94"/>
        <v>406.53824512045009</v>
      </c>
      <c r="M783" s="151">
        <f t="shared" si="90"/>
        <v>89.438413926499024</v>
      </c>
      <c r="N783" s="151">
        <v>212.42256680963376</v>
      </c>
      <c r="O783" s="808">
        <v>222.95040000000003</v>
      </c>
      <c r="P783" s="374">
        <f t="shared" si="92"/>
        <v>9.4402505020569474E-2</v>
      </c>
    </row>
    <row r="784" spans="1:16" x14ac:dyDescent="0.3">
      <c r="A784" s="158">
        <v>3</v>
      </c>
      <c r="B784" s="321" t="s">
        <v>820</v>
      </c>
      <c r="C784" s="781">
        <v>4252.49</v>
      </c>
      <c r="D784" s="146"/>
      <c r="E784" s="146"/>
      <c r="F784" s="150">
        <f t="shared" si="96"/>
        <v>4252.49</v>
      </c>
      <c r="G784" s="146">
        <v>85</v>
      </c>
      <c r="H784" s="146"/>
      <c r="I784" s="146"/>
      <c r="J784" s="146">
        <f t="shared" si="93"/>
        <v>85</v>
      </c>
      <c r="K784" s="702">
        <f t="shared" si="97"/>
        <v>4.4839106734657991E-2</v>
      </c>
      <c r="L784" s="734">
        <f t="shared" si="94"/>
        <v>191.97639352910144</v>
      </c>
      <c r="M784" s="151">
        <f t="shared" si="90"/>
        <v>42.23480657640232</v>
      </c>
      <c r="N784" s="151">
        <v>100.31065654899373</v>
      </c>
      <c r="O784" s="808">
        <v>105.28213333333335</v>
      </c>
      <c r="P784" s="374">
        <f t="shared" si="92"/>
        <v>0.10342269822805718</v>
      </c>
    </row>
    <row r="785" spans="1:16" x14ac:dyDescent="0.3">
      <c r="A785" s="158">
        <v>4</v>
      </c>
      <c r="B785" s="321" t="s">
        <v>821</v>
      </c>
      <c r="C785" s="781">
        <v>5944.1</v>
      </c>
      <c r="D785" s="146"/>
      <c r="E785" s="146">
        <v>7.2</v>
      </c>
      <c r="F785" s="150">
        <f t="shared" si="96"/>
        <v>5951.3</v>
      </c>
      <c r="G785" s="146">
        <v>108</v>
      </c>
      <c r="H785" s="146"/>
      <c r="I785" s="146">
        <v>1</v>
      </c>
      <c r="J785" s="146">
        <f t="shared" si="93"/>
        <v>109</v>
      </c>
      <c r="K785" s="702">
        <f t="shared" si="97"/>
        <v>5.7499560400914362E-2</v>
      </c>
      <c r="L785" s="734">
        <f t="shared" si="94"/>
        <v>246.18149287849479</v>
      </c>
      <c r="M785" s="151">
        <f t="shared" si="90"/>
        <v>54.159928433268853</v>
      </c>
      <c r="N785" s="151">
        <v>128.6336654569449</v>
      </c>
      <c r="O785" s="808">
        <v>18.742186666666662</v>
      </c>
      <c r="P785" s="374">
        <f t="shared" si="92"/>
        <v>7.5230163734877287E-2</v>
      </c>
    </row>
    <row r="786" spans="1:16" x14ac:dyDescent="0.3">
      <c r="A786" s="158">
        <v>5</v>
      </c>
      <c r="B786" s="321" t="s">
        <v>822</v>
      </c>
      <c r="C786" s="781">
        <v>3939.69</v>
      </c>
      <c r="D786" s="146"/>
      <c r="E786" s="146">
        <v>7.2</v>
      </c>
      <c r="F786" s="150">
        <f t="shared" si="96"/>
        <v>3946.89</v>
      </c>
      <c r="G786" s="146">
        <v>72</v>
      </c>
      <c r="H786" s="146"/>
      <c r="I786" s="146">
        <v>1</v>
      </c>
      <c r="J786" s="146">
        <f t="shared" si="93"/>
        <v>73</v>
      </c>
      <c r="K786" s="702">
        <f t="shared" si="97"/>
        <v>3.8508879901529805E-2</v>
      </c>
      <c r="L786" s="734">
        <f t="shared" si="94"/>
        <v>164.87384385440478</v>
      </c>
      <c r="M786" s="151">
        <f t="shared" si="90"/>
        <v>36.272245647969051</v>
      </c>
      <c r="N786" s="151">
        <v>86.149152095018152</v>
      </c>
      <c r="O786" s="808">
        <v>90.418773333333348</v>
      </c>
      <c r="P786" s="374">
        <f t="shared" si="92"/>
        <v>9.5699149185998422E-2</v>
      </c>
    </row>
    <row r="787" spans="1:16" x14ac:dyDescent="0.3">
      <c r="A787" s="158">
        <v>6</v>
      </c>
      <c r="B787" s="321" t="s">
        <v>826</v>
      </c>
      <c r="C787" s="781">
        <v>8036.22</v>
      </c>
      <c r="D787" s="146"/>
      <c r="E787" s="146"/>
      <c r="F787" s="150">
        <f t="shared" si="96"/>
        <v>8036.22</v>
      </c>
      <c r="G787" s="146">
        <v>144</v>
      </c>
      <c r="H787" s="146"/>
      <c r="I787" s="146"/>
      <c r="J787" s="146">
        <f t="shared" si="93"/>
        <v>144</v>
      </c>
      <c r="K787" s="702">
        <f t="shared" si="97"/>
        <v>7.5962721997538243E-2</v>
      </c>
      <c r="L787" s="734">
        <f t="shared" si="94"/>
        <v>325.2305960963601</v>
      </c>
      <c r="M787" s="151">
        <f t="shared" si="90"/>
        <v>71.550731141199222</v>
      </c>
      <c r="N787" s="151">
        <v>169.93805344770701</v>
      </c>
      <c r="O787" s="808">
        <v>24.76032</v>
      </c>
      <c r="P787" s="374">
        <f t="shared" si="92"/>
        <v>7.3601730749689079E-2</v>
      </c>
    </row>
    <row r="788" spans="1:16" x14ac:dyDescent="0.3">
      <c r="A788" s="158">
        <v>7</v>
      </c>
      <c r="B788" s="321" t="s">
        <v>827</v>
      </c>
      <c r="C788" s="781">
        <v>3993.05</v>
      </c>
      <c r="D788" s="146"/>
      <c r="E788" s="146"/>
      <c r="F788" s="150">
        <f t="shared" si="96"/>
        <v>3993.05</v>
      </c>
      <c r="G788" s="146">
        <v>72</v>
      </c>
      <c r="H788" s="146"/>
      <c r="I788" s="146"/>
      <c r="J788" s="146">
        <f t="shared" si="93"/>
        <v>72</v>
      </c>
      <c r="K788" s="702">
        <f t="shared" si="97"/>
        <v>3.7981360998769122E-2</v>
      </c>
      <c r="L788" s="734">
        <f t="shared" si="94"/>
        <v>162.61529804818005</v>
      </c>
      <c r="M788" s="151">
        <f t="shared" ref="M788:M846" si="98">L788*0.22</f>
        <v>35.775365570599611</v>
      </c>
      <c r="N788" s="151">
        <v>84.969026723853503</v>
      </c>
      <c r="O788" s="808">
        <v>12.38016</v>
      </c>
      <c r="P788" s="374">
        <f t="shared" si="92"/>
        <v>7.4063648174361243E-2</v>
      </c>
    </row>
    <row r="789" spans="1:16" x14ac:dyDescent="0.3">
      <c r="A789" s="158">
        <v>8</v>
      </c>
      <c r="B789" s="321" t="s">
        <v>823</v>
      </c>
      <c r="C789" s="781">
        <v>8196.09</v>
      </c>
      <c r="D789" s="146"/>
      <c r="E789" s="146"/>
      <c r="F789" s="150">
        <f t="shared" si="96"/>
        <v>8196.09</v>
      </c>
      <c r="G789" s="146">
        <v>146</v>
      </c>
      <c r="H789" s="146"/>
      <c r="I789" s="146"/>
      <c r="J789" s="146">
        <f t="shared" si="93"/>
        <v>146</v>
      </c>
      <c r="K789" s="702">
        <f t="shared" si="97"/>
        <v>7.701775980305961E-2</v>
      </c>
      <c r="L789" s="734">
        <f t="shared" si="94"/>
        <v>329.74768770880956</v>
      </c>
      <c r="M789" s="151">
        <f t="shared" si="98"/>
        <v>72.544491295938101</v>
      </c>
      <c r="N789" s="151">
        <v>172.2983041900363</v>
      </c>
      <c r="O789" s="808">
        <v>25.104213333333334</v>
      </c>
      <c r="P789" s="374">
        <f t="shared" si="92"/>
        <v>7.3168388405705304E-2</v>
      </c>
    </row>
    <row r="790" spans="1:16" x14ac:dyDescent="0.3">
      <c r="A790" s="158">
        <v>9</v>
      </c>
      <c r="B790" s="321" t="s">
        <v>824</v>
      </c>
      <c r="C790" s="781">
        <v>3935.64</v>
      </c>
      <c r="D790" s="146"/>
      <c r="E790" s="146"/>
      <c r="F790" s="150">
        <f t="shared" si="96"/>
        <v>3935.64</v>
      </c>
      <c r="G790" s="146">
        <v>72</v>
      </c>
      <c r="H790" s="146"/>
      <c r="I790" s="146"/>
      <c r="J790" s="146">
        <f t="shared" si="93"/>
        <v>72</v>
      </c>
      <c r="K790" s="702">
        <f t="shared" si="97"/>
        <v>3.7981360998769122E-2</v>
      </c>
      <c r="L790" s="734">
        <f t="shared" si="94"/>
        <v>162.61529804818005</v>
      </c>
      <c r="M790" s="151">
        <f t="shared" si="98"/>
        <v>35.775365570599611</v>
      </c>
      <c r="N790" s="151">
        <v>84.969026723853503</v>
      </c>
      <c r="O790" s="808">
        <v>12.38016</v>
      </c>
      <c r="P790" s="374">
        <f t="shared" si="92"/>
        <v>7.5144030028822043E-2</v>
      </c>
    </row>
    <row r="791" spans="1:16" x14ac:dyDescent="0.3">
      <c r="A791" s="158">
        <v>10</v>
      </c>
      <c r="B791" s="321" t="s">
        <v>825</v>
      </c>
      <c r="C791" s="781">
        <v>17941.13</v>
      </c>
      <c r="D791" s="146">
        <v>230</v>
      </c>
      <c r="E791" s="146"/>
      <c r="F791" s="150">
        <f t="shared" si="96"/>
        <v>18171.13</v>
      </c>
      <c r="G791" s="146">
        <v>327</v>
      </c>
      <c r="H791" s="146">
        <v>3</v>
      </c>
      <c r="I791" s="146"/>
      <c r="J791" s="146">
        <f t="shared" si="93"/>
        <v>330</v>
      </c>
      <c r="K791" s="702">
        <f t="shared" si="97"/>
        <v>0.17408123791102514</v>
      </c>
      <c r="L791" s="734">
        <f t="shared" si="94"/>
        <v>745.32011605415858</v>
      </c>
      <c r="M791" s="151">
        <f t="shared" si="98"/>
        <v>163.97042553191488</v>
      </c>
      <c r="N791" s="151">
        <v>389.44137248432855</v>
      </c>
      <c r="O791" s="808">
        <v>56.742399999999989</v>
      </c>
      <c r="P791" s="374">
        <f t="shared" si="92"/>
        <v>7.4594937908121398E-2</v>
      </c>
    </row>
    <row r="792" spans="1:16" x14ac:dyDescent="0.3">
      <c r="A792" s="158">
        <v>11</v>
      </c>
      <c r="B792" s="321" t="s">
        <v>828</v>
      </c>
      <c r="C792" s="781">
        <v>3212.3</v>
      </c>
      <c r="D792" s="146"/>
      <c r="E792" s="146"/>
      <c r="F792" s="150">
        <f t="shared" si="96"/>
        <v>3212.3</v>
      </c>
      <c r="G792" s="146">
        <v>55</v>
      </c>
      <c r="H792" s="146"/>
      <c r="I792" s="146"/>
      <c r="J792" s="146">
        <f t="shared" si="93"/>
        <v>55</v>
      </c>
      <c r="K792" s="702">
        <f t="shared" si="97"/>
        <v>2.9013539651837523E-2</v>
      </c>
      <c r="L792" s="734">
        <f t="shared" si="94"/>
        <v>124.22001934235976</v>
      </c>
      <c r="M792" s="151">
        <f t="shared" si="98"/>
        <v>27.328404255319146</v>
      </c>
      <c r="N792" s="151">
        <v>64.906895414054759</v>
      </c>
      <c r="O792" s="808">
        <v>68.123733333333334</v>
      </c>
      <c r="P792" s="374">
        <f t="shared" si="92"/>
        <v>8.8590434375701826E-2</v>
      </c>
    </row>
    <row r="793" spans="1:16" x14ac:dyDescent="0.3">
      <c r="A793" s="158">
        <v>12</v>
      </c>
      <c r="B793" s="321" t="s">
        <v>829</v>
      </c>
      <c r="C793" s="781">
        <v>3998.81</v>
      </c>
      <c r="D793" s="146">
        <v>182.8</v>
      </c>
      <c r="E793" s="146"/>
      <c r="F793" s="150">
        <f t="shared" si="96"/>
        <v>4181.6099999999997</v>
      </c>
      <c r="G793" s="146">
        <v>163</v>
      </c>
      <c r="H793" s="146">
        <v>1</v>
      </c>
      <c r="I793" s="146"/>
      <c r="J793" s="146">
        <f t="shared" si="93"/>
        <v>164</v>
      </c>
      <c r="K793" s="702">
        <f t="shared" si="97"/>
        <v>8.6513100052751882E-2</v>
      </c>
      <c r="L793" s="734">
        <f t="shared" si="94"/>
        <v>370.40151222085456</v>
      </c>
      <c r="M793" s="151">
        <f t="shared" si="98"/>
        <v>81.488332688588002</v>
      </c>
      <c r="N793" s="151">
        <v>193.54056087099966</v>
      </c>
      <c r="O793" s="808">
        <v>28.199253333333328</v>
      </c>
      <c r="P793" s="374">
        <f t="shared" si="92"/>
        <v>0.16109337291468492</v>
      </c>
    </row>
    <row r="794" spans="1:16" x14ac:dyDescent="0.3">
      <c r="A794" s="158">
        <v>13</v>
      </c>
      <c r="B794" s="321" t="s">
        <v>830</v>
      </c>
      <c r="C794" s="781">
        <v>147.65</v>
      </c>
      <c r="D794" s="146"/>
      <c r="E794" s="146"/>
      <c r="F794" s="150">
        <f t="shared" si="96"/>
        <v>147.65</v>
      </c>
      <c r="G794" s="146">
        <v>3</v>
      </c>
      <c r="H794" s="146"/>
      <c r="I794" s="146"/>
      <c r="J794" s="146">
        <f t="shared" si="93"/>
        <v>3</v>
      </c>
      <c r="K794" s="702">
        <f t="shared" si="97"/>
        <v>1.5825567082820467E-3</v>
      </c>
      <c r="L794" s="734">
        <f t="shared" si="94"/>
        <v>6.7756374186741688</v>
      </c>
      <c r="M794" s="151">
        <f t="shared" si="98"/>
        <v>1.4906402321083172</v>
      </c>
      <c r="N794" s="151">
        <v>3.5403761134938962</v>
      </c>
      <c r="O794" s="808">
        <v>0.51583999999999997</v>
      </c>
      <c r="P794" s="374">
        <f t="shared" si="92"/>
        <v>8.3457458613453314E-2</v>
      </c>
    </row>
    <row r="795" spans="1:16" x14ac:dyDescent="0.3">
      <c r="A795" s="158">
        <v>14</v>
      </c>
      <c r="B795" s="321" t="s">
        <v>831</v>
      </c>
      <c r="C795" s="781">
        <v>4248.3</v>
      </c>
      <c r="D795" s="146"/>
      <c r="E795" s="146"/>
      <c r="F795" s="150">
        <f t="shared" si="96"/>
        <v>4248.3</v>
      </c>
      <c r="G795" s="146">
        <v>171</v>
      </c>
      <c r="H795" s="146"/>
      <c r="I795" s="146"/>
      <c r="J795" s="146">
        <f t="shared" si="93"/>
        <v>171</v>
      </c>
      <c r="K795" s="702">
        <f t="shared" si="97"/>
        <v>9.0205732372076658E-2</v>
      </c>
      <c r="L795" s="734">
        <f t="shared" si="94"/>
        <v>386.21133286442762</v>
      </c>
      <c r="M795" s="151">
        <f t="shared" si="98"/>
        <v>84.966493230174081</v>
      </c>
      <c r="N795" s="151">
        <v>201.80143846915209</v>
      </c>
      <c r="O795" s="808">
        <v>138.84288000000001</v>
      </c>
      <c r="P795" s="374">
        <f t="shared" si="92"/>
        <v>0.19109341255649406</v>
      </c>
    </row>
    <row r="796" spans="1:16" x14ac:dyDescent="0.3">
      <c r="A796" s="158">
        <v>15</v>
      </c>
      <c r="B796" s="321" t="s">
        <v>832</v>
      </c>
      <c r="C796" s="781">
        <v>4085.47</v>
      </c>
      <c r="D796" s="146"/>
      <c r="E796" s="146"/>
      <c r="F796" s="150">
        <f t="shared" si="96"/>
        <v>4085.47</v>
      </c>
      <c r="G796" s="146">
        <v>108</v>
      </c>
      <c r="H796" s="146"/>
      <c r="I796" s="146"/>
      <c r="J796" s="146">
        <f t="shared" si="93"/>
        <v>108</v>
      </c>
      <c r="K796" s="702">
        <f t="shared" si="97"/>
        <v>5.6972041498153679E-2</v>
      </c>
      <c r="L796" s="734">
        <f t="shared" si="94"/>
        <v>243.92294707227006</v>
      </c>
      <c r="M796" s="151">
        <f t="shared" si="98"/>
        <v>53.663048355899413</v>
      </c>
      <c r="N796" s="151">
        <v>127.45354008578028</v>
      </c>
      <c r="O796" s="808">
        <v>18.570240000000002</v>
      </c>
      <c r="P796" s="374">
        <f t="shared" si="92"/>
        <v>0.10858231134091055</v>
      </c>
    </row>
    <row r="797" spans="1:16" x14ac:dyDescent="0.3">
      <c r="A797" s="158">
        <v>16</v>
      </c>
      <c r="B797" s="321" t="s">
        <v>833</v>
      </c>
      <c r="C797" s="781">
        <v>3953.65</v>
      </c>
      <c r="D797" s="146">
        <v>147.30000000000001</v>
      </c>
      <c r="E797" s="146"/>
      <c r="F797" s="150">
        <f t="shared" si="96"/>
        <v>4100.95</v>
      </c>
      <c r="G797" s="146">
        <v>105</v>
      </c>
      <c r="H797" s="146">
        <v>2</v>
      </c>
      <c r="I797" s="146"/>
      <c r="J797" s="146">
        <f t="shared" si="93"/>
        <v>107</v>
      </c>
      <c r="K797" s="702">
        <f t="shared" si="97"/>
        <v>5.6444522595392996E-2</v>
      </c>
      <c r="L797" s="734">
        <f t="shared" si="94"/>
        <v>241.66440126604533</v>
      </c>
      <c r="M797" s="151">
        <f t="shared" si="98"/>
        <v>53.166168278529973</v>
      </c>
      <c r="N797" s="151">
        <v>126.27341471461564</v>
      </c>
      <c r="O797" s="808">
        <v>18.398293333333331</v>
      </c>
      <c r="P797" s="374">
        <f t="shared" si="92"/>
        <v>0.10717084519258324</v>
      </c>
    </row>
    <row r="798" spans="1:16" x14ac:dyDescent="0.3">
      <c r="A798" s="158">
        <v>17</v>
      </c>
      <c r="B798" s="321" t="s">
        <v>834</v>
      </c>
      <c r="C798" s="781">
        <v>7076.23</v>
      </c>
      <c r="D798" s="146"/>
      <c r="E798" s="146"/>
      <c r="F798" s="150">
        <f t="shared" si="96"/>
        <v>7076.23</v>
      </c>
      <c r="G798" s="146">
        <v>120</v>
      </c>
      <c r="H798" s="146"/>
      <c r="I798" s="146"/>
      <c r="J798" s="146">
        <f t="shared" si="93"/>
        <v>120</v>
      </c>
      <c r="K798" s="702">
        <f t="shared" si="97"/>
        <v>6.3302268331281872E-2</v>
      </c>
      <c r="L798" s="734">
        <f t="shared" si="94"/>
        <v>271.02549674696678</v>
      </c>
      <c r="M798" s="151">
        <f t="shared" si="98"/>
        <v>59.62560928433269</v>
      </c>
      <c r="N798" s="151">
        <v>141.61504453975584</v>
      </c>
      <c r="O798" s="808">
        <v>187.03360000000001</v>
      </c>
      <c r="P798" s="374">
        <f t="shared" si="92"/>
        <v>9.3171045962476551E-2</v>
      </c>
    </row>
    <row r="799" spans="1:16" x14ac:dyDescent="0.3">
      <c r="A799" s="158">
        <v>18</v>
      </c>
      <c r="B799" s="321" t="s">
        <v>835</v>
      </c>
      <c r="C799" s="781">
        <v>4062.74</v>
      </c>
      <c r="D799" s="146"/>
      <c r="E799" s="146"/>
      <c r="F799" s="150">
        <f t="shared" si="96"/>
        <v>4062.74</v>
      </c>
      <c r="G799" s="146">
        <v>108</v>
      </c>
      <c r="H799" s="146"/>
      <c r="I799" s="146"/>
      <c r="J799" s="146">
        <f t="shared" si="93"/>
        <v>108</v>
      </c>
      <c r="K799" s="702">
        <f t="shared" si="97"/>
        <v>5.6972041498153679E-2</v>
      </c>
      <c r="L799" s="734">
        <f t="shared" si="94"/>
        <v>243.92294707227006</v>
      </c>
      <c r="M799" s="151">
        <f t="shared" si="98"/>
        <v>53.663048355899413</v>
      </c>
      <c r="N799" s="151">
        <v>127.45354008578028</v>
      </c>
      <c r="O799" s="808">
        <v>133.77024000000003</v>
      </c>
      <c r="P799" s="374">
        <f t="shared" si="92"/>
        <v>0.13754504977280105</v>
      </c>
    </row>
    <row r="800" spans="1:16" x14ac:dyDescent="0.3">
      <c r="A800" s="158">
        <v>19</v>
      </c>
      <c r="B800" s="321" t="s">
        <v>836</v>
      </c>
      <c r="C800" s="781">
        <v>6379.08</v>
      </c>
      <c r="D800" s="146"/>
      <c r="E800" s="146"/>
      <c r="F800" s="150">
        <f t="shared" si="96"/>
        <v>6379.08</v>
      </c>
      <c r="G800" s="146">
        <v>108</v>
      </c>
      <c r="H800" s="146"/>
      <c r="I800" s="146"/>
      <c r="J800" s="146">
        <f t="shared" si="93"/>
        <v>108</v>
      </c>
      <c r="K800" s="702">
        <f t="shared" si="97"/>
        <v>5.6972041498153679E-2</v>
      </c>
      <c r="L800" s="734">
        <f t="shared" si="94"/>
        <v>243.92294707227006</v>
      </c>
      <c r="M800" s="151">
        <f t="shared" si="98"/>
        <v>53.663048355899413</v>
      </c>
      <c r="N800" s="151">
        <v>127.45354008578028</v>
      </c>
      <c r="O800" s="808">
        <v>318.09023999999999</v>
      </c>
      <c r="P800" s="374">
        <f t="shared" si="92"/>
        <v>0.11649481986649325</v>
      </c>
    </row>
    <row r="801" spans="1:16" x14ac:dyDescent="0.3">
      <c r="A801" s="158">
        <v>20</v>
      </c>
      <c r="B801" s="321" t="s">
        <v>837</v>
      </c>
      <c r="C801" s="781">
        <v>6489.94</v>
      </c>
      <c r="D801" s="146"/>
      <c r="E801" s="146">
        <v>19.399999999999999</v>
      </c>
      <c r="F801" s="150">
        <f t="shared" si="96"/>
        <v>6509.3399999999992</v>
      </c>
      <c r="G801" s="146">
        <v>107</v>
      </c>
      <c r="H801" s="146"/>
      <c r="I801" s="146">
        <v>1</v>
      </c>
      <c r="J801" s="146">
        <f t="shared" si="93"/>
        <v>108</v>
      </c>
      <c r="K801" s="702">
        <f t="shared" si="97"/>
        <v>5.6972041498153679E-2</v>
      </c>
      <c r="L801" s="734">
        <f t="shared" si="94"/>
        <v>243.92294707227006</v>
      </c>
      <c r="M801" s="151">
        <f t="shared" si="98"/>
        <v>53.663048355899413</v>
      </c>
      <c r="N801" s="151">
        <v>127.45354008578028</v>
      </c>
      <c r="O801" s="808">
        <v>133.77024000000003</v>
      </c>
      <c r="P801" s="374">
        <f t="shared" si="92"/>
        <v>8.584737861502853E-2</v>
      </c>
    </row>
    <row r="802" spans="1:16" x14ac:dyDescent="0.3">
      <c r="A802" s="158">
        <v>21</v>
      </c>
      <c r="B802" s="321" t="s">
        <v>838</v>
      </c>
      <c r="C802" s="781">
        <v>4249.6000000000004</v>
      </c>
      <c r="D802" s="146"/>
      <c r="E802" s="146"/>
      <c r="F802" s="150">
        <f t="shared" si="96"/>
        <v>4249.6000000000004</v>
      </c>
      <c r="G802" s="146">
        <v>171</v>
      </c>
      <c r="H802" s="146"/>
      <c r="I802" s="146"/>
      <c r="J802" s="146">
        <f t="shared" si="93"/>
        <v>171</v>
      </c>
      <c r="K802" s="702">
        <f t="shared" si="97"/>
        <v>9.0205732372076658E-2</v>
      </c>
      <c r="L802" s="734">
        <f t="shared" si="94"/>
        <v>386.21133286442762</v>
      </c>
      <c r="M802" s="151">
        <f t="shared" si="98"/>
        <v>84.966493230174081</v>
      </c>
      <c r="N802" s="151">
        <v>201.80143846915209</v>
      </c>
      <c r="O802" s="808">
        <v>321.24288000000001</v>
      </c>
      <c r="P802" s="374">
        <f t="shared" si="92"/>
        <v>0.23395664169892549</v>
      </c>
    </row>
    <row r="803" spans="1:16" x14ac:dyDescent="0.3">
      <c r="A803" s="158">
        <v>22</v>
      </c>
      <c r="B803" s="321" t="s">
        <v>839</v>
      </c>
      <c r="C803" s="781">
        <v>2807.52</v>
      </c>
      <c r="D803" s="146"/>
      <c r="E803" s="146"/>
      <c r="F803" s="150">
        <f t="shared" si="96"/>
        <v>2807.52</v>
      </c>
      <c r="G803" s="146">
        <v>90</v>
      </c>
      <c r="H803" s="146"/>
      <c r="I803" s="146"/>
      <c r="J803" s="146">
        <f t="shared" si="93"/>
        <v>90</v>
      </c>
      <c r="K803" s="702">
        <f t="shared" si="97"/>
        <v>4.74767012484614E-2</v>
      </c>
      <c r="L803" s="734">
        <f t="shared" si="94"/>
        <v>203.26912256022504</v>
      </c>
      <c r="M803" s="151">
        <f t="shared" si="98"/>
        <v>44.719206963249512</v>
      </c>
      <c r="N803" s="151">
        <v>106.21128340481688</v>
      </c>
      <c r="O803" s="808">
        <v>111.47520000000002</v>
      </c>
      <c r="P803" s="374">
        <f t="shared" si="92"/>
        <v>0.16586696191952022</v>
      </c>
    </row>
    <row r="804" spans="1:16" x14ac:dyDescent="0.3">
      <c r="A804" s="158">
        <v>23</v>
      </c>
      <c r="B804" s="321" t="s">
        <v>840</v>
      </c>
      <c r="C804" s="781">
        <v>4226.7</v>
      </c>
      <c r="D804" s="146"/>
      <c r="E804" s="146"/>
      <c r="F804" s="150">
        <f t="shared" si="96"/>
        <v>4226.7</v>
      </c>
      <c r="G804" s="146">
        <v>69</v>
      </c>
      <c r="H804" s="146"/>
      <c r="I804" s="146"/>
      <c r="J804" s="146">
        <f t="shared" si="93"/>
        <v>69</v>
      </c>
      <c r="K804" s="702">
        <f t="shared" si="97"/>
        <v>3.6398804290487072E-2</v>
      </c>
      <c r="L804" s="734">
        <f t="shared" si="94"/>
        <v>155.83966062950586</v>
      </c>
      <c r="M804" s="151">
        <f t="shared" si="98"/>
        <v>34.284725338491292</v>
      </c>
      <c r="N804" s="151">
        <v>81.428650610359611</v>
      </c>
      <c r="O804" s="808">
        <v>129.62432000000001</v>
      </c>
      <c r="P804" s="374">
        <f t="shared" si="92"/>
        <v>9.4915029829028982E-2</v>
      </c>
    </row>
    <row r="805" spans="1:16" x14ac:dyDescent="0.3">
      <c r="A805" s="158">
        <v>24</v>
      </c>
      <c r="B805" s="321" t="s">
        <v>2160</v>
      </c>
      <c r="C805" s="781">
        <v>5719.55</v>
      </c>
      <c r="D805" s="146"/>
      <c r="E805" s="146">
        <v>30.7</v>
      </c>
      <c r="F805" s="150">
        <f t="shared" si="96"/>
        <v>5750.25</v>
      </c>
      <c r="G805" s="146">
        <v>197</v>
      </c>
      <c r="H805" s="146"/>
      <c r="I805" s="146">
        <v>1</v>
      </c>
      <c r="J805" s="146">
        <f t="shared" si="93"/>
        <v>198</v>
      </c>
      <c r="K805" s="702">
        <f t="shared" si="97"/>
        <v>0.10444874274661509</v>
      </c>
      <c r="L805" s="734">
        <f t="shared" si="94"/>
        <v>447.19206963249513</v>
      </c>
      <c r="M805" s="151">
        <f t="shared" si="98"/>
        <v>98.382255319148925</v>
      </c>
      <c r="N805" s="151">
        <v>233.66482349059714</v>
      </c>
      <c r="O805" s="808">
        <v>34.045439999999999</v>
      </c>
      <c r="P805" s="374">
        <f t="shared" si="92"/>
        <v>0.14143464865740465</v>
      </c>
    </row>
    <row r="806" spans="1:16" x14ac:dyDescent="0.3">
      <c r="A806" s="158">
        <v>25</v>
      </c>
      <c r="B806" s="321" t="s">
        <v>841</v>
      </c>
      <c r="C806" s="781">
        <v>342.6</v>
      </c>
      <c r="D806" s="146"/>
      <c r="E806" s="146"/>
      <c r="F806" s="150">
        <f t="shared" si="96"/>
        <v>342.6</v>
      </c>
      <c r="G806" s="146">
        <v>8</v>
      </c>
      <c r="H806" s="146"/>
      <c r="I806" s="146"/>
      <c r="J806" s="146">
        <f t="shared" si="93"/>
        <v>8</v>
      </c>
      <c r="K806" s="702">
        <f t="shared" si="97"/>
        <v>4.2201512220854578E-3</v>
      </c>
      <c r="L806" s="734">
        <f t="shared" si="94"/>
        <v>18.068366449797782</v>
      </c>
      <c r="M806" s="151">
        <f t="shared" si="98"/>
        <v>3.9750406189555121</v>
      </c>
      <c r="N806" s="151">
        <v>9.4410029693170561</v>
      </c>
      <c r="O806" s="808">
        <v>23.562239999999999</v>
      </c>
      <c r="P806" s="374">
        <f t="shared" si="92"/>
        <v>0.16067323420335772</v>
      </c>
    </row>
    <row r="807" spans="1:16" x14ac:dyDescent="0.3">
      <c r="A807" s="158">
        <v>26</v>
      </c>
      <c r="B807" s="321" t="s">
        <v>842</v>
      </c>
      <c r="C807" s="781">
        <v>7724.75</v>
      </c>
      <c r="D807" s="146"/>
      <c r="E807" s="146">
        <v>201.9</v>
      </c>
      <c r="F807" s="150">
        <f t="shared" si="96"/>
        <v>7926.65</v>
      </c>
      <c r="G807" s="146">
        <v>264</v>
      </c>
      <c r="H807" s="146"/>
      <c r="I807" s="146">
        <v>3</v>
      </c>
      <c r="J807" s="146">
        <f t="shared" si="93"/>
        <v>267</v>
      </c>
      <c r="K807" s="702">
        <f t="shared" si="97"/>
        <v>0.14084754703710214</v>
      </c>
      <c r="L807" s="734">
        <f t="shared" si="94"/>
        <v>603.03173026200091</v>
      </c>
      <c r="M807" s="151">
        <f t="shared" si="98"/>
        <v>132.66698065764021</v>
      </c>
      <c r="N807" s="151">
        <v>315.09347410095677</v>
      </c>
      <c r="O807" s="808">
        <v>558.54976000000011</v>
      </c>
      <c r="P807" s="374">
        <f t="shared" si="92"/>
        <v>0.20302926772603785</v>
      </c>
    </row>
    <row r="808" spans="1:16" x14ac:dyDescent="0.3">
      <c r="A808" s="158">
        <v>27</v>
      </c>
      <c r="B808" s="321" t="s">
        <v>843</v>
      </c>
      <c r="C808" s="781">
        <v>4021.5</v>
      </c>
      <c r="D808" s="146"/>
      <c r="E808" s="146"/>
      <c r="F808" s="150">
        <f t="shared" si="96"/>
        <v>4021.5</v>
      </c>
      <c r="G808" s="146">
        <v>108</v>
      </c>
      <c r="H808" s="146"/>
      <c r="I808" s="146"/>
      <c r="J808" s="146">
        <f t="shared" si="93"/>
        <v>108</v>
      </c>
      <c r="K808" s="702">
        <f t="shared" si="97"/>
        <v>5.6972041498153679E-2</v>
      </c>
      <c r="L808" s="734">
        <f t="shared" si="94"/>
        <v>243.92294707227006</v>
      </c>
      <c r="M808" s="151">
        <f t="shared" si="98"/>
        <v>53.663048355899413</v>
      </c>
      <c r="N808" s="151">
        <v>127.45354008578028</v>
      </c>
      <c r="O808" s="808">
        <v>133.77024000000003</v>
      </c>
      <c r="P808" s="374">
        <f t="shared" si="92"/>
        <v>0.13895555775555135</v>
      </c>
    </row>
    <row r="809" spans="1:16" x14ac:dyDescent="0.3">
      <c r="A809" s="158">
        <v>28</v>
      </c>
      <c r="B809" s="321" t="s">
        <v>844</v>
      </c>
      <c r="C809" s="781">
        <v>4138.7700000000004</v>
      </c>
      <c r="D809" s="146"/>
      <c r="E809" s="146"/>
      <c r="F809" s="150">
        <f t="shared" si="96"/>
        <v>4138.7700000000004</v>
      </c>
      <c r="G809" s="146">
        <v>108</v>
      </c>
      <c r="H809" s="146"/>
      <c r="I809" s="146"/>
      <c r="J809" s="146">
        <f t="shared" si="93"/>
        <v>108</v>
      </c>
      <c r="K809" s="702">
        <f t="shared" si="97"/>
        <v>5.6972041498153679E-2</v>
      </c>
      <c r="L809" s="734">
        <f t="shared" si="94"/>
        <v>243.92294707227006</v>
      </c>
      <c r="M809" s="151">
        <f t="shared" si="98"/>
        <v>53.663048355899413</v>
      </c>
      <c r="N809" s="151">
        <v>127.45354008578028</v>
      </c>
      <c r="O809" s="808">
        <v>133.77024000000003</v>
      </c>
      <c r="P809" s="374">
        <f t="shared" si="92"/>
        <v>0.13501832078466541</v>
      </c>
    </row>
    <row r="810" spans="1:16" x14ac:dyDescent="0.3">
      <c r="A810" s="158">
        <v>29</v>
      </c>
      <c r="B810" s="321" t="s">
        <v>845</v>
      </c>
      <c r="C810" s="781">
        <v>361.5</v>
      </c>
      <c r="D810" s="146"/>
      <c r="E810" s="146"/>
      <c r="F810" s="150">
        <f t="shared" si="96"/>
        <v>361.5</v>
      </c>
      <c r="G810" s="146">
        <v>8</v>
      </c>
      <c r="H810" s="146"/>
      <c r="I810" s="146"/>
      <c r="J810" s="146">
        <f t="shared" si="93"/>
        <v>8</v>
      </c>
      <c r="K810" s="702">
        <f t="shared" si="97"/>
        <v>4.2201512220854578E-3</v>
      </c>
      <c r="L810" s="734">
        <f t="shared" si="94"/>
        <v>18.068366449797782</v>
      </c>
      <c r="M810" s="151">
        <f t="shared" si="98"/>
        <v>3.9750406189555121</v>
      </c>
      <c r="N810" s="151">
        <v>9.4410029693170561</v>
      </c>
      <c r="O810" s="808">
        <v>18.442239999999998</v>
      </c>
      <c r="P810" s="374">
        <f t="shared" si="92"/>
        <v>0.13810968198636334</v>
      </c>
    </row>
    <row r="811" spans="1:16" x14ac:dyDescent="0.3">
      <c r="A811" s="158">
        <v>30</v>
      </c>
      <c r="B811" s="321" t="s">
        <v>846</v>
      </c>
      <c r="C811" s="781">
        <v>5685.06</v>
      </c>
      <c r="D811" s="146"/>
      <c r="E811" s="146">
        <v>179.5</v>
      </c>
      <c r="F811" s="150">
        <f t="shared" si="96"/>
        <v>5864.56</v>
      </c>
      <c r="G811" s="146">
        <v>98</v>
      </c>
      <c r="H811" s="146"/>
      <c r="I811" s="146">
        <v>1</v>
      </c>
      <c r="J811" s="146">
        <f t="shared" si="93"/>
        <v>99</v>
      </c>
      <c r="K811" s="702">
        <f t="shared" si="97"/>
        <v>5.2224371373307543E-2</v>
      </c>
      <c r="L811" s="734">
        <f t="shared" si="94"/>
        <v>223.59603481624757</v>
      </c>
      <c r="M811" s="151">
        <f t="shared" si="98"/>
        <v>49.191127659574462</v>
      </c>
      <c r="N811" s="151">
        <v>116.83241174529857</v>
      </c>
      <c r="O811" s="808">
        <v>17.02272</v>
      </c>
      <c r="P811" s="374">
        <f t="shared" si="92"/>
        <v>6.9338926402171777E-2</v>
      </c>
    </row>
    <row r="812" spans="1:16" x14ac:dyDescent="0.3">
      <c r="A812" s="158">
        <v>31</v>
      </c>
      <c r="B812" s="321" t="s">
        <v>847</v>
      </c>
      <c r="C812" s="781">
        <v>135.35</v>
      </c>
      <c r="D812" s="146"/>
      <c r="E812" s="146"/>
      <c r="F812" s="150">
        <f t="shared" si="96"/>
        <v>135.35</v>
      </c>
      <c r="G812" s="146">
        <v>5</v>
      </c>
      <c r="H812" s="146"/>
      <c r="I812" s="146"/>
      <c r="J812" s="146">
        <f t="shared" si="93"/>
        <v>5</v>
      </c>
      <c r="K812" s="702">
        <f t="shared" si="97"/>
        <v>2.6375945138034113E-3</v>
      </c>
      <c r="L812" s="734">
        <f t="shared" si="94"/>
        <v>11.292729031123615</v>
      </c>
      <c r="M812" s="151">
        <f t="shared" si="98"/>
        <v>2.4844003868471956</v>
      </c>
      <c r="N812" s="151">
        <v>5.9006268558231607</v>
      </c>
      <c r="O812" s="808">
        <v>0.85973333333333335</v>
      </c>
      <c r="P812" s="374">
        <f t="shared" si="92"/>
        <v>0.15173616259421727</v>
      </c>
    </row>
    <row r="813" spans="1:16" x14ac:dyDescent="0.3">
      <c r="A813" s="158">
        <v>32</v>
      </c>
      <c r="B813" s="321" t="s">
        <v>848</v>
      </c>
      <c r="C813" s="781">
        <v>37.4</v>
      </c>
      <c r="D813" s="146"/>
      <c r="E813" s="146"/>
      <c r="F813" s="150">
        <f t="shared" si="96"/>
        <v>37.4</v>
      </c>
      <c r="G813" s="146">
        <v>1</v>
      </c>
      <c r="H813" s="146"/>
      <c r="I813" s="146"/>
      <c r="J813" s="146">
        <f t="shared" si="93"/>
        <v>1</v>
      </c>
      <c r="K813" s="702">
        <f t="shared" si="97"/>
        <v>5.2751890276068222E-4</v>
      </c>
      <c r="L813" s="734">
        <f t="shared" si="94"/>
        <v>2.2585458062247228</v>
      </c>
      <c r="M813" s="151">
        <f t="shared" si="98"/>
        <v>0.49688007736943901</v>
      </c>
      <c r="N813" s="151">
        <v>1.180125371164632</v>
      </c>
      <c r="O813" s="808">
        <v>0.17194666666666664</v>
      </c>
      <c r="P813" s="374">
        <f t="shared" si="92"/>
        <v>0.10982614763169682</v>
      </c>
    </row>
    <row r="814" spans="1:16" x14ac:dyDescent="0.3">
      <c r="A814" s="158">
        <v>33</v>
      </c>
      <c r="B814" s="321" t="s">
        <v>849</v>
      </c>
      <c r="C814" s="781">
        <v>210.4</v>
      </c>
      <c r="D814" s="146"/>
      <c r="E814" s="146">
        <v>26.5</v>
      </c>
      <c r="F814" s="150">
        <f t="shared" si="96"/>
        <v>236.9</v>
      </c>
      <c r="G814" s="146">
        <v>5</v>
      </c>
      <c r="H814" s="146"/>
      <c r="I814" s="146">
        <v>1</v>
      </c>
      <c r="J814" s="146">
        <f t="shared" si="93"/>
        <v>6</v>
      </c>
      <c r="K814" s="702">
        <f t="shared" si="97"/>
        <v>3.1651134165640933E-3</v>
      </c>
      <c r="L814" s="734">
        <f t="shared" si="94"/>
        <v>13.551274837348338</v>
      </c>
      <c r="M814" s="151">
        <f t="shared" si="98"/>
        <v>2.9812804642166344</v>
      </c>
      <c r="N814" s="151">
        <v>7.0807522269877925</v>
      </c>
      <c r="O814" s="808">
        <v>13.831679999999999</v>
      </c>
      <c r="P814" s="374">
        <f t="shared" si="92"/>
        <v>0.15806242097320708</v>
      </c>
    </row>
    <row r="815" spans="1:16" x14ac:dyDescent="0.3">
      <c r="A815" s="158">
        <v>34</v>
      </c>
      <c r="B815" s="321" t="s">
        <v>850</v>
      </c>
      <c r="C815" s="781">
        <v>297.2</v>
      </c>
      <c r="D815" s="146"/>
      <c r="E815" s="146">
        <v>65.400000000000006</v>
      </c>
      <c r="F815" s="150">
        <f t="shared" si="96"/>
        <v>362.6</v>
      </c>
      <c r="G815" s="146">
        <v>5</v>
      </c>
      <c r="H815" s="146"/>
      <c r="I815" s="146">
        <v>2</v>
      </c>
      <c r="J815" s="146">
        <f t="shared" si="93"/>
        <v>7</v>
      </c>
      <c r="K815" s="702">
        <f t="shared" si="97"/>
        <v>3.6926323193247753E-3</v>
      </c>
      <c r="L815" s="734">
        <f t="shared" si="94"/>
        <v>15.809820643573058</v>
      </c>
      <c r="M815" s="151">
        <f t="shared" si="98"/>
        <v>3.4781605415860728</v>
      </c>
      <c r="N815" s="151">
        <v>8.2608775981524243</v>
      </c>
      <c r="O815" s="808">
        <v>13.150293333333332</v>
      </c>
      <c r="P815" s="374">
        <f t="shared" si="92"/>
        <v>0.1122425596156781</v>
      </c>
    </row>
    <row r="816" spans="1:16" x14ac:dyDescent="0.3">
      <c r="A816" s="158">
        <v>35</v>
      </c>
      <c r="B816" s="321" t="s">
        <v>851</v>
      </c>
      <c r="C816" s="781">
        <v>494.9</v>
      </c>
      <c r="D816" s="146"/>
      <c r="E816" s="146"/>
      <c r="F816" s="150">
        <f t="shared" si="96"/>
        <v>494.9</v>
      </c>
      <c r="G816" s="146">
        <v>13</v>
      </c>
      <c r="H816" s="146"/>
      <c r="I816" s="146"/>
      <c r="J816" s="146">
        <f t="shared" si="93"/>
        <v>13</v>
      </c>
      <c r="K816" s="702">
        <f t="shared" si="97"/>
        <v>6.8577457358888691E-3</v>
      </c>
      <c r="L816" s="734">
        <f t="shared" si="94"/>
        <v>29.361095480921396</v>
      </c>
      <c r="M816" s="151">
        <f t="shared" si="98"/>
        <v>6.4594410058027067</v>
      </c>
      <c r="N816" s="151">
        <v>15.341629825140215</v>
      </c>
      <c r="O816" s="808">
        <v>29.968639999999997</v>
      </c>
      <c r="P816" s="374">
        <f t="shared" si="92"/>
        <v>0.16393373673846096</v>
      </c>
    </row>
    <row r="817" spans="1:16" x14ac:dyDescent="0.3">
      <c r="A817" s="158">
        <v>36</v>
      </c>
      <c r="B817" s="321" t="s">
        <v>854</v>
      </c>
      <c r="C817" s="781">
        <v>277.2</v>
      </c>
      <c r="D817" s="146"/>
      <c r="E817" s="146"/>
      <c r="F817" s="150">
        <f t="shared" si="96"/>
        <v>277.2</v>
      </c>
      <c r="G817" s="146">
        <v>7</v>
      </c>
      <c r="H817" s="146"/>
      <c r="I817" s="146"/>
      <c r="J817" s="146">
        <f t="shared" si="93"/>
        <v>7</v>
      </c>
      <c r="K817" s="702">
        <f t="shared" si="97"/>
        <v>3.6926323193247753E-3</v>
      </c>
      <c r="L817" s="734">
        <f t="shared" si="94"/>
        <v>15.809820643573058</v>
      </c>
      <c r="M817" s="151">
        <f t="shared" si="98"/>
        <v>3.4781605415860728</v>
      </c>
      <c r="N817" s="151">
        <v>8.2608775981524243</v>
      </c>
      <c r="O817" s="808">
        <v>20.616959999999999</v>
      </c>
      <c r="P817" s="374">
        <f t="shared" si="92"/>
        <v>0.17375836501916145</v>
      </c>
    </row>
    <row r="818" spans="1:16" x14ac:dyDescent="0.3">
      <c r="A818" s="158">
        <v>37</v>
      </c>
      <c r="B818" s="321" t="s">
        <v>855</v>
      </c>
      <c r="C818" s="781">
        <v>52.9</v>
      </c>
      <c r="D818" s="146"/>
      <c r="E818" s="146"/>
      <c r="F818" s="150">
        <f t="shared" si="96"/>
        <v>52.9</v>
      </c>
      <c r="G818" s="146">
        <v>2</v>
      </c>
      <c r="H818" s="146"/>
      <c r="I818" s="146"/>
      <c r="J818" s="146">
        <f t="shared" si="93"/>
        <v>2</v>
      </c>
      <c r="K818" s="702">
        <f t="shared" si="97"/>
        <v>1.0550378055213644E-3</v>
      </c>
      <c r="L818" s="734">
        <f t="shared" si="94"/>
        <v>4.5170916124494456</v>
      </c>
      <c r="M818" s="151">
        <f t="shared" si="98"/>
        <v>0.99376015473887802</v>
      </c>
      <c r="N818" s="151">
        <v>2.360250742329264</v>
      </c>
      <c r="O818" s="808">
        <v>0.34389333333333327</v>
      </c>
      <c r="P818" s="374">
        <f t="shared" ref="P818:P880" si="99">(O818+N818+M818+L818)/F818</f>
        <v>0.15529292708602876</v>
      </c>
    </row>
    <row r="819" spans="1:16" x14ac:dyDescent="0.3">
      <c r="A819" s="158">
        <v>38</v>
      </c>
      <c r="B819" s="321" t="s">
        <v>856</v>
      </c>
      <c r="C819" s="781">
        <v>119.9</v>
      </c>
      <c r="D819" s="146"/>
      <c r="E819" s="146"/>
      <c r="F819" s="150">
        <f t="shared" si="96"/>
        <v>119.9</v>
      </c>
      <c r="G819" s="146">
        <v>4</v>
      </c>
      <c r="H819" s="146"/>
      <c r="I819" s="146"/>
      <c r="J819" s="146">
        <f t="shared" si="93"/>
        <v>4</v>
      </c>
      <c r="K819" s="702">
        <f t="shared" si="97"/>
        <v>2.1100756110427289E-3</v>
      </c>
      <c r="L819" s="734">
        <f t="shared" si="94"/>
        <v>9.0341832248988911</v>
      </c>
      <c r="M819" s="151">
        <f t="shared" si="98"/>
        <v>1.987520309477756</v>
      </c>
      <c r="N819" s="151">
        <v>4.720501484658528</v>
      </c>
      <c r="O819" s="808">
        <v>7.514453333333333</v>
      </c>
      <c r="P819" s="374">
        <f t="shared" si="99"/>
        <v>0.19396712554102175</v>
      </c>
    </row>
    <row r="820" spans="1:16" x14ac:dyDescent="0.3">
      <c r="A820" s="158">
        <v>39</v>
      </c>
      <c r="B820" s="321" t="s">
        <v>857</v>
      </c>
      <c r="C820" s="781">
        <v>75.3</v>
      </c>
      <c r="D820" s="146"/>
      <c r="E820" s="146"/>
      <c r="F820" s="150">
        <f t="shared" si="96"/>
        <v>75.3</v>
      </c>
      <c r="G820" s="146">
        <v>1</v>
      </c>
      <c r="H820" s="146"/>
      <c r="I820" s="146"/>
      <c r="J820" s="146">
        <f t="shared" si="93"/>
        <v>1</v>
      </c>
      <c r="K820" s="702">
        <f t="shared" si="97"/>
        <v>5.2751890276068222E-4</v>
      </c>
      <c r="L820" s="734">
        <f t="shared" si="94"/>
        <v>2.2585458062247228</v>
      </c>
      <c r="M820" s="151">
        <f t="shared" si="98"/>
        <v>0.49688007736943901</v>
      </c>
      <c r="N820" s="151">
        <v>1.180125371164632</v>
      </c>
      <c r="O820" s="808">
        <v>1.8786133333333332</v>
      </c>
      <c r="P820" s="374">
        <f t="shared" si="99"/>
        <v>7.7213341143321734E-2</v>
      </c>
    </row>
    <row r="821" spans="1:16" x14ac:dyDescent="0.3">
      <c r="A821" s="158">
        <v>40</v>
      </c>
      <c r="B821" s="321" t="s">
        <v>858</v>
      </c>
      <c r="C821" s="781">
        <v>120.8</v>
      </c>
      <c r="D821" s="146"/>
      <c r="E821" s="146"/>
      <c r="F821" s="150">
        <f t="shared" si="96"/>
        <v>120.8</v>
      </c>
      <c r="G821" s="146">
        <v>3</v>
      </c>
      <c r="H821" s="146"/>
      <c r="I821" s="146"/>
      <c r="J821" s="146">
        <f t="shared" si="93"/>
        <v>3</v>
      </c>
      <c r="K821" s="702">
        <f t="shared" si="97"/>
        <v>1.5825567082820467E-3</v>
      </c>
      <c r="L821" s="734">
        <f t="shared" si="94"/>
        <v>6.7756374186741688</v>
      </c>
      <c r="M821" s="151">
        <f t="shared" si="98"/>
        <v>1.4906402321083172</v>
      </c>
      <c r="N821" s="151">
        <v>3.5403761134938962</v>
      </c>
      <c r="O821" s="808">
        <v>5.6358400000000008</v>
      </c>
      <c r="P821" s="374">
        <f t="shared" si="99"/>
        <v>0.14439150467116213</v>
      </c>
    </row>
    <row r="822" spans="1:16" x14ac:dyDescent="0.3">
      <c r="A822" s="158">
        <v>41</v>
      </c>
      <c r="B822" s="321" t="s">
        <v>859</v>
      </c>
      <c r="C822" s="781">
        <v>429.7</v>
      </c>
      <c r="D822" s="146"/>
      <c r="E822" s="146"/>
      <c r="F822" s="150">
        <f t="shared" si="96"/>
        <v>429.7</v>
      </c>
      <c r="G822" s="146">
        <v>9</v>
      </c>
      <c r="H822" s="146"/>
      <c r="I822" s="146"/>
      <c r="J822" s="146">
        <f t="shared" si="93"/>
        <v>9</v>
      </c>
      <c r="K822" s="702">
        <f t="shared" si="97"/>
        <v>4.7476701248461402E-3</v>
      </c>
      <c r="L822" s="734">
        <f t="shared" si="94"/>
        <v>20.326912256022506</v>
      </c>
      <c r="M822" s="151">
        <f t="shared" si="98"/>
        <v>4.4719206963249514</v>
      </c>
      <c r="N822" s="151">
        <v>10.621128340481688</v>
      </c>
      <c r="O822" s="808">
        <v>16.907520000000002</v>
      </c>
      <c r="P822" s="374">
        <f t="shared" si="99"/>
        <v>0.1217767775025114</v>
      </c>
    </row>
    <row r="823" spans="1:16" x14ac:dyDescent="0.3">
      <c r="A823" s="158">
        <v>42</v>
      </c>
      <c r="B823" s="321" t="s">
        <v>2234</v>
      </c>
      <c r="C823" s="781">
        <v>856.1</v>
      </c>
      <c r="D823" s="146"/>
      <c r="E823" s="146">
        <v>118.3</v>
      </c>
      <c r="F823" s="150">
        <f t="shared" si="96"/>
        <v>974.4</v>
      </c>
      <c r="G823" s="146">
        <v>17</v>
      </c>
      <c r="H823" s="146"/>
      <c r="I823" s="146"/>
      <c r="J823" s="146">
        <f t="shared" si="93"/>
        <v>17</v>
      </c>
      <c r="K823" s="702">
        <f t="shared" si="97"/>
        <v>8.9678213469315971E-3</v>
      </c>
      <c r="L823" s="734">
        <f t="shared" si="94"/>
        <v>38.395278705820282</v>
      </c>
      <c r="M823" s="151">
        <f t="shared" si="98"/>
        <v>8.4469613152804612</v>
      </c>
      <c r="N823" s="151">
        <v>20.062131309798744</v>
      </c>
      <c r="O823" s="874">
        <v>16.907520000000002</v>
      </c>
      <c r="P823" s="374">
        <f t="shared" si="99"/>
        <v>8.6013845782942841E-2</v>
      </c>
    </row>
    <row r="824" spans="1:16" x14ac:dyDescent="0.3">
      <c r="A824" s="158">
        <v>43</v>
      </c>
      <c r="B824" s="321" t="s">
        <v>860</v>
      </c>
      <c r="C824" s="781">
        <v>249.1</v>
      </c>
      <c r="D824" s="146"/>
      <c r="E824" s="146"/>
      <c r="F824" s="150">
        <f t="shared" si="96"/>
        <v>249.1</v>
      </c>
      <c r="G824" s="146">
        <v>6</v>
      </c>
      <c r="H824" s="146"/>
      <c r="I824" s="146"/>
      <c r="J824" s="146">
        <f t="shared" si="93"/>
        <v>6</v>
      </c>
      <c r="K824" s="702">
        <f t="shared" si="97"/>
        <v>3.1651134165640933E-3</v>
      </c>
      <c r="L824" s="734">
        <f t="shared" si="94"/>
        <v>13.551274837348338</v>
      </c>
      <c r="M824" s="151">
        <f t="shared" si="98"/>
        <v>2.9812804642166344</v>
      </c>
      <c r="N824" s="151">
        <v>7.0807522269877925</v>
      </c>
      <c r="O824" s="808">
        <v>11.271680000000002</v>
      </c>
      <c r="P824" s="374">
        <f t="shared" si="99"/>
        <v>0.14004410890627367</v>
      </c>
    </row>
    <row r="825" spans="1:16" x14ac:dyDescent="0.3">
      <c r="A825" s="158">
        <v>44</v>
      </c>
      <c r="B825" s="321" t="s">
        <v>861</v>
      </c>
      <c r="C825" s="781">
        <v>111.4</v>
      </c>
      <c r="D825" s="146"/>
      <c r="E825" s="146"/>
      <c r="F825" s="150">
        <f t="shared" si="96"/>
        <v>111.4</v>
      </c>
      <c r="G825" s="146">
        <v>3</v>
      </c>
      <c r="H825" s="146"/>
      <c r="I825" s="146"/>
      <c r="J825" s="146">
        <f t="shared" si="93"/>
        <v>3</v>
      </c>
      <c r="K825" s="702">
        <f t="shared" si="97"/>
        <v>1.5825567082820467E-3</v>
      </c>
      <c r="L825" s="734">
        <f t="shared" si="94"/>
        <v>6.7756374186741688</v>
      </c>
      <c r="M825" s="151">
        <f t="shared" si="98"/>
        <v>1.4906402321083172</v>
      </c>
      <c r="N825" s="151">
        <v>3.5403761134938962</v>
      </c>
      <c r="O825" s="808">
        <v>3.7158399999999996</v>
      </c>
      <c r="P825" s="374">
        <f t="shared" si="99"/>
        <v>0.13934015946388134</v>
      </c>
    </row>
    <row r="826" spans="1:16" x14ac:dyDescent="0.3">
      <c r="A826" s="158">
        <v>45</v>
      </c>
      <c r="B826" s="321" t="s">
        <v>862</v>
      </c>
      <c r="C826" s="781">
        <v>101.8</v>
      </c>
      <c r="D826" s="146"/>
      <c r="E826" s="146"/>
      <c r="F826" s="150">
        <f t="shared" si="96"/>
        <v>101.8</v>
      </c>
      <c r="G826" s="146">
        <v>3</v>
      </c>
      <c r="H826" s="146"/>
      <c r="I826" s="146"/>
      <c r="J826" s="146">
        <f t="shared" si="93"/>
        <v>3</v>
      </c>
      <c r="K826" s="702">
        <f t="shared" si="97"/>
        <v>1.5825567082820467E-3</v>
      </c>
      <c r="L826" s="734">
        <f t="shared" si="94"/>
        <v>6.7756374186741688</v>
      </c>
      <c r="M826" s="151">
        <f t="shared" si="98"/>
        <v>1.4906402321083172</v>
      </c>
      <c r="N826" s="151">
        <v>3.5403761134938962</v>
      </c>
      <c r="O826" s="808">
        <v>5.6358400000000008</v>
      </c>
      <c r="P826" s="374">
        <f t="shared" si="99"/>
        <v>0.17134080318542619</v>
      </c>
    </row>
    <row r="827" spans="1:16" x14ac:dyDescent="0.3">
      <c r="A827" s="158">
        <v>46</v>
      </c>
      <c r="B827" s="321" t="s">
        <v>863</v>
      </c>
      <c r="C827" s="781">
        <v>202</v>
      </c>
      <c r="D827" s="146"/>
      <c r="E827" s="146"/>
      <c r="F827" s="150">
        <f t="shared" si="96"/>
        <v>202</v>
      </c>
      <c r="G827" s="146">
        <v>7</v>
      </c>
      <c r="H827" s="146"/>
      <c r="I827" s="146"/>
      <c r="J827" s="146">
        <f t="shared" si="93"/>
        <v>7</v>
      </c>
      <c r="K827" s="702">
        <f t="shared" si="97"/>
        <v>3.6926323193247753E-3</v>
      </c>
      <c r="L827" s="734">
        <f t="shared" si="94"/>
        <v>15.809820643573058</v>
      </c>
      <c r="M827" s="151">
        <f t="shared" si="98"/>
        <v>3.4781605415860728</v>
      </c>
      <c r="N827" s="151">
        <v>8.2608775981524243</v>
      </c>
      <c r="O827" s="808">
        <v>8.6702933333333334</v>
      </c>
      <c r="P827" s="374">
        <f t="shared" si="99"/>
        <v>0.1793027332507173</v>
      </c>
    </row>
    <row r="828" spans="1:16" x14ac:dyDescent="0.3">
      <c r="A828" s="158">
        <v>47</v>
      </c>
      <c r="B828" s="321" t="s">
        <v>864</v>
      </c>
      <c r="C828" s="781">
        <v>214.1</v>
      </c>
      <c r="D828" s="146"/>
      <c r="E828" s="146"/>
      <c r="F828" s="150">
        <f t="shared" si="96"/>
        <v>214.1</v>
      </c>
      <c r="G828" s="146">
        <v>4</v>
      </c>
      <c r="H828" s="146"/>
      <c r="I828" s="146"/>
      <c r="J828" s="146">
        <f t="shared" si="93"/>
        <v>4</v>
      </c>
      <c r="K828" s="702">
        <f t="shared" si="97"/>
        <v>2.1100756110427289E-3</v>
      </c>
      <c r="L828" s="734">
        <f t="shared" si="94"/>
        <v>9.0341832248988911</v>
      </c>
      <c r="M828" s="151">
        <f t="shared" si="98"/>
        <v>1.987520309477756</v>
      </c>
      <c r="N828" s="151">
        <v>4.720501484658528</v>
      </c>
      <c r="O828" s="808">
        <v>0.68778666666666655</v>
      </c>
      <c r="P828" s="374">
        <f t="shared" si="99"/>
        <v>7.673980236198899E-2</v>
      </c>
    </row>
    <row r="829" spans="1:16" x14ac:dyDescent="0.3">
      <c r="A829" s="158">
        <v>48</v>
      </c>
      <c r="B829" s="321" t="s">
        <v>865</v>
      </c>
      <c r="C829" s="781">
        <v>161.19999999999999</v>
      </c>
      <c r="D829" s="146"/>
      <c r="E829" s="146"/>
      <c r="F829" s="150">
        <f t="shared" si="96"/>
        <v>161.19999999999999</v>
      </c>
      <c r="G829" s="146">
        <v>3</v>
      </c>
      <c r="H829" s="146"/>
      <c r="I829" s="146"/>
      <c r="J829" s="146">
        <f t="shared" si="93"/>
        <v>3</v>
      </c>
      <c r="K829" s="702">
        <f t="shared" si="97"/>
        <v>1.5825567082820467E-3</v>
      </c>
      <c r="L829" s="734">
        <f t="shared" si="94"/>
        <v>6.7756374186741688</v>
      </c>
      <c r="M829" s="151">
        <f t="shared" si="98"/>
        <v>1.4906402321083172</v>
      </c>
      <c r="N829" s="151">
        <v>3.5403761134938962</v>
      </c>
      <c r="O829" s="808">
        <v>3.7158399999999996</v>
      </c>
      <c r="P829" s="374">
        <f t="shared" si="99"/>
        <v>9.6293385634468875E-2</v>
      </c>
    </row>
    <row r="830" spans="1:16" x14ac:dyDescent="0.3">
      <c r="A830" s="158">
        <v>49</v>
      </c>
      <c r="B830" s="321" t="s">
        <v>866</v>
      </c>
      <c r="C830" s="781">
        <v>134.9</v>
      </c>
      <c r="D830" s="146"/>
      <c r="E830" s="146"/>
      <c r="F830" s="150">
        <f t="shared" si="96"/>
        <v>134.9</v>
      </c>
      <c r="G830" s="146">
        <v>4</v>
      </c>
      <c r="H830" s="146"/>
      <c r="I830" s="146"/>
      <c r="J830" s="146">
        <f t="shared" si="93"/>
        <v>4</v>
      </c>
      <c r="K830" s="702">
        <f t="shared" si="97"/>
        <v>2.1100756110427289E-3</v>
      </c>
      <c r="L830" s="734">
        <f t="shared" si="94"/>
        <v>9.0341832248988911</v>
      </c>
      <c r="M830" s="151">
        <f t="shared" si="98"/>
        <v>1.987520309477756</v>
      </c>
      <c r="N830" s="151">
        <v>4.720501484658528</v>
      </c>
      <c r="O830" s="808">
        <v>4.9544533333333343</v>
      </c>
      <c r="P830" s="374">
        <f t="shared" si="99"/>
        <v>0.15342222648160495</v>
      </c>
    </row>
    <row r="831" spans="1:16" s="320" customFormat="1" x14ac:dyDescent="0.3">
      <c r="A831" s="158">
        <v>50</v>
      </c>
      <c r="B831" s="321" t="s">
        <v>867</v>
      </c>
      <c r="C831" s="781">
        <v>249.4</v>
      </c>
      <c r="D831" s="146"/>
      <c r="E831" s="146"/>
      <c r="F831" s="150">
        <f t="shared" si="96"/>
        <v>249.4</v>
      </c>
      <c r="G831" s="146">
        <v>5</v>
      </c>
      <c r="H831" s="146"/>
      <c r="I831" s="146"/>
      <c r="J831" s="146">
        <f t="shared" si="93"/>
        <v>5</v>
      </c>
      <c r="K831" s="702">
        <f t="shared" si="97"/>
        <v>2.6375945138034113E-3</v>
      </c>
      <c r="L831" s="734">
        <f t="shared" si="94"/>
        <v>11.292729031123615</v>
      </c>
      <c r="M831" s="151">
        <f t="shared" si="98"/>
        <v>2.4844003868471956</v>
      </c>
      <c r="N831" s="151">
        <v>5.9006268558231607</v>
      </c>
      <c r="O831" s="808">
        <v>11.526399999999999</v>
      </c>
      <c r="P831" s="374">
        <f t="shared" si="99"/>
        <v>0.12511690566878095</v>
      </c>
    </row>
    <row r="832" spans="1:16" x14ac:dyDescent="0.3">
      <c r="A832" s="158">
        <v>51</v>
      </c>
      <c r="B832" s="321" t="s">
        <v>868</v>
      </c>
      <c r="C832" s="781">
        <v>110.5</v>
      </c>
      <c r="D832" s="146"/>
      <c r="E832" s="146"/>
      <c r="F832" s="150">
        <f t="shared" si="96"/>
        <v>110.5</v>
      </c>
      <c r="G832" s="146">
        <v>2</v>
      </c>
      <c r="H832" s="146"/>
      <c r="I832" s="146"/>
      <c r="J832" s="146">
        <f t="shared" si="93"/>
        <v>2</v>
      </c>
      <c r="K832" s="702">
        <f t="shared" si="97"/>
        <v>1.0550378055213644E-3</v>
      </c>
      <c r="L832" s="734">
        <f t="shared" si="94"/>
        <v>4.5170916124494456</v>
      </c>
      <c r="M832" s="151">
        <f t="shared" si="98"/>
        <v>0.99376015473887802</v>
      </c>
      <c r="N832" s="151">
        <v>2.360250742329264</v>
      </c>
      <c r="O832" s="808">
        <v>0.34389333333333327</v>
      </c>
      <c r="P832" s="374">
        <f t="shared" si="99"/>
        <v>7.4343853781456304E-2</v>
      </c>
    </row>
    <row r="833" spans="1:17" x14ac:dyDescent="0.3">
      <c r="A833" s="158">
        <v>52</v>
      </c>
      <c r="B833" s="321" t="s">
        <v>869</v>
      </c>
      <c r="C833" s="781">
        <v>168.5</v>
      </c>
      <c r="D833" s="146"/>
      <c r="E833" s="146"/>
      <c r="F833" s="150">
        <f t="shared" si="96"/>
        <v>168.5</v>
      </c>
      <c r="G833" s="146">
        <v>4</v>
      </c>
      <c r="H833" s="146"/>
      <c r="I833" s="146"/>
      <c r="J833" s="146">
        <f t="shared" si="93"/>
        <v>4</v>
      </c>
      <c r="K833" s="702">
        <f t="shared" si="97"/>
        <v>2.1100756110427289E-3</v>
      </c>
      <c r="L833" s="734">
        <f t="shared" si="94"/>
        <v>9.0341832248988911</v>
      </c>
      <c r="M833" s="151">
        <f t="shared" si="98"/>
        <v>1.987520309477756</v>
      </c>
      <c r="N833" s="151">
        <v>4.720501484658528</v>
      </c>
      <c r="O833" s="808">
        <v>4.9544533333333343</v>
      </c>
      <c r="P833" s="374">
        <f t="shared" si="99"/>
        <v>0.12282883295174189</v>
      </c>
      <c r="Q833" s="165">
        <f>O833*1.7</f>
        <v>8.4225706666666689</v>
      </c>
    </row>
    <row r="834" spans="1:17" x14ac:dyDescent="0.3">
      <c r="A834" s="158">
        <v>53</v>
      </c>
      <c r="B834" s="321" t="s">
        <v>870</v>
      </c>
      <c r="C834" s="817">
        <v>130</v>
      </c>
      <c r="D834" s="146"/>
      <c r="E834" s="146"/>
      <c r="F834" s="150">
        <f t="shared" si="96"/>
        <v>130</v>
      </c>
      <c r="G834" s="146">
        <v>4</v>
      </c>
      <c r="H834" s="146"/>
      <c r="I834" s="146"/>
      <c r="J834" s="146">
        <f t="shared" ref="J834:J894" si="100">G834+H834+I834</f>
        <v>4</v>
      </c>
      <c r="K834" s="702">
        <f t="shared" si="97"/>
        <v>2.1100756110427289E-3</v>
      </c>
      <c r="L834" s="734">
        <f t="shared" si="94"/>
        <v>9.0341832248988911</v>
      </c>
      <c r="M834" s="151">
        <f t="shared" si="98"/>
        <v>1.987520309477756</v>
      </c>
      <c r="N834" s="151">
        <v>4.720501484658528</v>
      </c>
      <c r="O834" s="808">
        <v>4.9544533333333343</v>
      </c>
      <c r="P834" s="374">
        <f t="shared" si="99"/>
        <v>0.15920506424898853</v>
      </c>
      <c r="Q834" s="165">
        <f t="shared" ref="Q834:Q894" si="101">O834*1.7</f>
        <v>8.4225706666666689</v>
      </c>
    </row>
    <row r="835" spans="1:17" x14ac:dyDescent="0.3">
      <c r="A835" s="158">
        <v>54</v>
      </c>
      <c r="B835" s="321" t="s">
        <v>871</v>
      </c>
      <c r="C835" s="781">
        <v>175.8</v>
      </c>
      <c r="D835" s="146"/>
      <c r="E835" s="146"/>
      <c r="F835" s="150">
        <f t="shared" si="96"/>
        <v>175.8</v>
      </c>
      <c r="G835" s="146">
        <v>4</v>
      </c>
      <c r="H835" s="146"/>
      <c r="I835" s="146"/>
      <c r="J835" s="146">
        <f t="shared" si="100"/>
        <v>4</v>
      </c>
      <c r="K835" s="702">
        <f t="shared" si="97"/>
        <v>2.1100756110427289E-3</v>
      </c>
      <c r="L835" s="734">
        <f t="shared" si="94"/>
        <v>9.0341832248988911</v>
      </c>
      <c r="M835" s="151">
        <f t="shared" si="98"/>
        <v>1.987520309477756</v>
      </c>
      <c r="N835" s="151">
        <v>4.720501484658528</v>
      </c>
      <c r="O835" s="808">
        <v>4.9544533333333343</v>
      </c>
      <c r="P835" s="374">
        <f t="shared" si="99"/>
        <v>0.11772843203850118</v>
      </c>
      <c r="Q835" s="165">
        <f t="shared" si="101"/>
        <v>8.4225706666666689</v>
      </c>
    </row>
    <row r="836" spans="1:17" x14ac:dyDescent="0.3">
      <c r="A836" s="158">
        <v>55</v>
      </c>
      <c r="B836" s="321" t="s">
        <v>872</v>
      </c>
      <c r="C836" s="781">
        <v>129.80000000000001</v>
      </c>
      <c r="D836" s="146"/>
      <c r="E836" s="146"/>
      <c r="F836" s="150">
        <f t="shared" si="96"/>
        <v>129.80000000000001</v>
      </c>
      <c r="G836" s="146">
        <v>4</v>
      </c>
      <c r="H836" s="146"/>
      <c r="I836" s="146"/>
      <c r="J836" s="146">
        <f t="shared" si="100"/>
        <v>4</v>
      </c>
      <c r="K836" s="702">
        <f t="shared" si="97"/>
        <v>2.1100756110427289E-3</v>
      </c>
      <c r="L836" s="734">
        <f t="shared" si="94"/>
        <v>9.0341832248988911</v>
      </c>
      <c r="M836" s="151">
        <f t="shared" si="98"/>
        <v>1.987520309477756</v>
      </c>
      <c r="N836" s="151">
        <v>4.720501484658528</v>
      </c>
      <c r="O836" s="808">
        <v>4.9544533333333343</v>
      </c>
      <c r="P836" s="374">
        <f t="shared" si="99"/>
        <v>0.15945037251439528</v>
      </c>
      <c r="Q836" s="165">
        <f t="shared" si="101"/>
        <v>8.4225706666666689</v>
      </c>
    </row>
    <row r="837" spans="1:17" x14ac:dyDescent="0.3">
      <c r="A837" s="158">
        <v>56</v>
      </c>
      <c r="B837" s="321" t="s">
        <v>873</v>
      </c>
      <c r="C837" s="781">
        <v>152.30000000000001</v>
      </c>
      <c r="D837" s="146"/>
      <c r="E837" s="146"/>
      <c r="F837" s="150">
        <f t="shared" si="96"/>
        <v>152.30000000000001</v>
      </c>
      <c r="G837" s="146">
        <v>2</v>
      </c>
      <c r="H837" s="146"/>
      <c r="I837" s="146"/>
      <c r="J837" s="146">
        <f t="shared" si="100"/>
        <v>2</v>
      </c>
      <c r="K837" s="702">
        <f t="shared" si="97"/>
        <v>1.0550378055213644E-3</v>
      </c>
      <c r="L837" s="734">
        <f t="shared" si="94"/>
        <v>4.5170916124494456</v>
      </c>
      <c r="M837" s="151">
        <f t="shared" si="98"/>
        <v>0.99376015473887802</v>
      </c>
      <c r="N837" s="151">
        <v>2.360250742329264</v>
      </c>
      <c r="O837" s="808">
        <v>2.4772266666666671</v>
      </c>
      <c r="P837" s="374">
        <f t="shared" si="99"/>
        <v>6.7947007066213094E-2</v>
      </c>
      <c r="Q837" s="165">
        <f t="shared" si="101"/>
        <v>4.2112853333333344</v>
      </c>
    </row>
    <row r="838" spans="1:17" x14ac:dyDescent="0.3">
      <c r="A838" s="158">
        <v>57</v>
      </c>
      <c r="B838" s="321" t="s">
        <v>874</v>
      </c>
      <c r="C838" s="781">
        <v>239.4</v>
      </c>
      <c r="D838" s="146"/>
      <c r="E838" s="146"/>
      <c r="F838" s="150">
        <f t="shared" si="96"/>
        <v>239.4</v>
      </c>
      <c r="G838" s="146">
        <v>5</v>
      </c>
      <c r="H838" s="146"/>
      <c r="I838" s="146"/>
      <c r="J838" s="146">
        <f t="shared" si="100"/>
        <v>5</v>
      </c>
      <c r="K838" s="702">
        <f t="shared" si="97"/>
        <v>2.6375945138034113E-3</v>
      </c>
      <c r="L838" s="734">
        <f t="shared" si="94"/>
        <v>11.292729031123615</v>
      </c>
      <c r="M838" s="151">
        <f t="shared" si="98"/>
        <v>2.4844003868471956</v>
      </c>
      <c r="N838" s="151">
        <v>5.9006268558231607</v>
      </c>
      <c r="O838" s="808">
        <v>11.526399999999999</v>
      </c>
      <c r="P838" s="374">
        <f t="shared" si="99"/>
        <v>0.13034317574684198</v>
      </c>
      <c r="Q838" s="165">
        <f t="shared" si="101"/>
        <v>19.594879999999996</v>
      </c>
    </row>
    <row r="839" spans="1:17" x14ac:dyDescent="0.3">
      <c r="A839" s="158">
        <v>58</v>
      </c>
      <c r="B839" s="321" t="s">
        <v>875</v>
      </c>
      <c r="C839" s="781">
        <v>84.2</v>
      </c>
      <c r="D839" s="146"/>
      <c r="E839" s="146"/>
      <c r="F839" s="150">
        <f t="shared" si="96"/>
        <v>84.2</v>
      </c>
      <c r="G839" s="146">
        <v>2</v>
      </c>
      <c r="H839" s="146"/>
      <c r="I839" s="146"/>
      <c r="J839" s="146">
        <f t="shared" si="100"/>
        <v>2</v>
      </c>
      <c r="K839" s="702">
        <f t="shared" si="97"/>
        <v>1.0550378055213644E-3</v>
      </c>
      <c r="L839" s="734">
        <f t="shared" ref="L839:L902" si="102">K839*4281.45</f>
        <v>4.5170916124494456</v>
      </c>
      <c r="M839" s="151">
        <f t="shared" si="98"/>
        <v>0.99376015473887802</v>
      </c>
      <c r="N839" s="151">
        <v>2.360250742329264</v>
      </c>
      <c r="O839" s="808">
        <v>3.7572266666666665</v>
      </c>
      <c r="P839" s="374">
        <f t="shared" si="99"/>
        <v>0.13810367192617878</v>
      </c>
      <c r="Q839" s="165">
        <f t="shared" si="101"/>
        <v>6.3872853333333328</v>
      </c>
    </row>
    <row r="840" spans="1:17" x14ac:dyDescent="0.3">
      <c r="A840" s="158">
        <v>59</v>
      </c>
      <c r="B840" s="321" t="s">
        <v>876</v>
      </c>
      <c r="C840" s="781">
        <v>193.9</v>
      </c>
      <c r="D840" s="146"/>
      <c r="E840" s="146"/>
      <c r="F840" s="150">
        <f t="shared" ref="F840:F897" si="103">C840+D840+E840</f>
        <v>193.9</v>
      </c>
      <c r="G840" s="146">
        <v>4</v>
      </c>
      <c r="H840" s="146"/>
      <c r="I840" s="146"/>
      <c r="J840" s="146">
        <f t="shared" si="100"/>
        <v>4</v>
      </c>
      <c r="K840" s="702">
        <f t="shared" si="97"/>
        <v>2.1100756110427289E-3</v>
      </c>
      <c r="L840" s="734">
        <f t="shared" si="102"/>
        <v>9.0341832248988911</v>
      </c>
      <c r="M840" s="151">
        <f t="shared" si="98"/>
        <v>1.987520309477756</v>
      </c>
      <c r="N840" s="151">
        <v>4.720501484658528</v>
      </c>
      <c r="O840" s="808">
        <v>7.514453333333333</v>
      </c>
      <c r="P840" s="374">
        <f t="shared" si="99"/>
        <v>0.11994150774816145</v>
      </c>
      <c r="Q840" s="165">
        <f t="shared" si="101"/>
        <v>12.774570666666666</v>
      </c>
    </row>
    <row r="841" spans="1:17" x14ac:dyDescent="0.3">
      <c r="A841" s="158">
        <v>60</v>
      </c>
      <c r="B841" s="321" t="s">
        <v>877</v>
      </c>
      <c r="C841" s="781">
        <v>252.4</v>
      </c>
      <c r="D841" s="146"/>
      <c r="E841" s="146"/>
      <c r="F841" s="150">
        <f t="shared" si="103"/>
        <v>252.4</v>
      </c>
      <c r="G841" s="146">
        <v>7</v>
      </c>
      <c r="H841" s="146"/>
      <c r="I841" s="146"/>
      <c r="J841" s="146">
        <f t="shared" si="100"/>
        <v>7</v>
      </c>
      <c r="K841" s="702">
        <f t="shared" si="97"/>
        <v>3.6926323193247753E-3</v>
      </c>
      <c r="L841" s="734">
        <f t="shared" si="102"/>
        <v>15.809820643573058</v>
      </c>
      <c r="M841" s="151">
        <f t="shared" si="98"/>
        <v>3.4781605415860728</v>
      </c>
      <c r="N841" s="151">
        <v>8.2608775981524243</v>
      </c>
      <c r="O841" s="808">
        <v>1.2036266666666664</v>
      </c>
      <c r="P841" s="374">
        <f t="shared" si="99"/>
        <v>0.1139163448889787</v>
      </c>
      <c r="Q841" s="165">
        <f t="shared" si="101"/>
        <v>2.0461653333333327</v>
      </c>
    </row>
    <row r="842" spans="1:17" x14ac:dyDescent="0.3">
      <c r="A842" s="158">
        <v>61</v>
      </c>
      <c r="B842" s="321" t="s">
        <v>878</v>
      </c>
      <c r="C842" s="794">
        <v>79</v>
      </c>
      <c r="D842" s="146"/>
      <c r="E842" s="146"/>
      <c r="F842" s="150">
        <f t="shared" si="103"/>
        <v>79</v>
      </c>
      <c r="G842" s="146">
        <v>1</v>
      </c>
      <c r="H842" s="146"/>
      <c r="I842" s="146"/>
      <c r="J842" s="146">
        <f t="shared" si="100"/>
        <v>1</v>
      </c>
      <c r="K842" s="702">
        <f t="shared" si="97"/>
        <v>5.2751890276068222E-4</v>
      </c>
      <c r="L842" s="734">
        <f t="shared" si="102"/>
        <v>2.2585458062247228</v>
      </c>
      <c r="M842" s="151">
        <f t="shared" si="98"/>
        <v>0.49688007736943901</v>
      </c>
      <c r="N842" s="151">
        <v>1.180125371164632</v>
      </c>
      <c r="O842" s="808">
        <v>1.2386133333333336</v>
      </c>
      <c r="P842" s="374">
        <f t="shared" si="99"/>
        <v>6.5495754279647184E-2</v>
      </c>
      <c r="Q842" s="165">
        <f t="shared" si="101"/>
        <v>2.1056426666666672</v>
      </c>
    </row>
    <row r="843" spans="1:17" x14ac:dyDescent="0.3">
      <c r="A843" s="158">
        <v>62</v>
      </c>
      <c r="B843" s="321" t="s">
        <v>879</v>
      </c>
      <c r="C843" s="781">
        <v>549.69000000000005</v>
      </c>
      <c r="D843" s="146"/>
      <c r="E843" s="146"/>
      <c r="F843" s="150">
        <f t="shared" si="103"/>
        <v>549.69000000000005</v>
      </c>
      <c r="G843" s="146">
        <v>12</v>
      </c>
      <c r="H843" s="146"/>
      <c r="I843" s="146"/>
      <c r="J843" s="146">
        <f t="shared" si="100"/>
        <v>12</v>
      </c>
      <c r="K843" s="702">
        <f t="shared" si="97"/>
        <v>6.3302268331281867E-3</v>
      </c>
      <c r="L843" s="734">
        <f t="shared" si="102"/>
        <v>27.102549674696675</v>
      </c>
      <c r="M843" s="151">
        <f t="shared" si="98"/>
        <v>5.9625609284332688</v>
      </c>
      <c r="N843" s="151">
        <v>14.161504453975585</v>
      </c>
      <c r="O843" s="808">
        <v>14.863359999999998</v>
      </c>
      <c r="P843" s="374">
        <f t="shared" si="99"/>
        <v>0.11295452902018505</v>
      </c>
      <c r="Q843" s="165">
        <f t="shared" si="101"/>
        <v>25.267711999999996</v>
      </c>
    </row>
    <row r="844" spans="1:17" x14ac:dyDescent="0.3">
      <c r="A844" s="158">
        <v>63</v>
      </c>
      <c r="B844" s="321" t="s">
        <v>880</v>
      </c>
      <c r="C844" s="781">
        <v>192.1</v>
      </c>
      <c r="D844" s="146"/>
      <c r="E844" s="146"/>
      <c r="F844" s="150">
        <f t="shared" si="103"/>
        <v>192.1</v>
      </c>
      <c r="G844" s="146">
        <v>4</v>
      </c>
      <c r="H844" s="146"/>
      <c r="I844" s="146"/>
      <c r="J844" s="146">
        <f t="shared" si="100"/>
        <v>4</v>
      </c>
      <c r="K844" s="702">
        <f t="shared" si="97"/>
        <v>2.1100756110427289E-3</v>
      </c>
      <c r="L844" s="734">
        <f t="shared" si="102"/>
        <v>9.0341832248988911</v>
      </c>
      <c r="M844" s="151">
        <f t="shared" si="98"/>
        <v>1.987520309477756</v>
      </c>
      <c r="N844" s="151">
        <v>4.720501484658528</v>
      </c>
      <c r="O844" s="808">
        <v>4.9544533333333343</v>
      </c>
      <c r="P844" s="374">
        <f t="shared" si="99"/>
        <v>0.10773898153237121</v>
      </c>
      <c r="Q844" s="165">
        <f t="shared" si="101"/>
        <v>8.4225706666666689</v>
      </c>
    </row>
    <row r="845" spans="1:17" x14ac:dyDescent="0.3">
      <c r="A845" s="158">
        <v>64</v>
      </c>
      <c r="B845" s="321" t="s">
        <v>881</v>
      </c>
      <c r="C845" s="781">
        <v>166.8</v>
      </c>
      <c r="D845" s="146"/>
      <c r="E845" s="146"/>
      <c r="F845" s="150">
        <f t="shared" si="103"/>
        <v>166.8</v>
      </c>
      <c r="G845" s="146">
        <v>4</v>
      </c>
      <c r="H845" s="146"/>
      <c r="I845" s="146"/>
      <c r="J845" s="146">
        <f t="shared" si="100"/>
        <v>4</v>
      </c>
      <c r="K845" s="702">
        <f t="shared" si="97"/>
        <v>2.1100756110427289E-3</v>
      </c>
      <c r="L845" s="734">
        <f t="shared" si="102"/>
        <v>9.0341832248988911</v>
      </c>
      <c r="M845" s="151">
        <f t="shared" si="98"/>
        <v>1.987520309477756</v>
      </c>
      <c r="N845" s="151">
        <v>4.720501484658528</v>
      </c>
      <c r="O845" s="808">
        <v>4.9544533333333343</v>
      </c>
      <c r="P845" s="374">
        <f t="shared" si="99"/>
        <v>0.12408068556575844</v>
      </c>
      <c r="Q845" s="165">
        <f t="shared" si="101"/>
        <v>8.4225706666666689</v>
      </c>
    </row>
    <row r="846" spans="1:17" x14ac:dyDescent="0.3">
      <c r="A846" s="158">
        <v>65</v>
      </c>
      <c r="B846" s="321" t="s">
        <v>882</v>
      </c>
      <c r="C846" s="781">
        <v>4734.5</v>
      </c>
      <c r="D846" s="146"/>
      <c r="E846" s="146"/>
      <c r="F846" s="150">
        <f t="shared" si="103"/>
        <v>4734.5</v>
      </c>
      <c r="G846" s="146">
        <v>80</v>
      </c>
      <c r="H846" s="146"/>
      <c r="I846" s="146"/>
      <c r="J846" s="146">
        <f t="shared" si="100"/>
        <v>80</v>
      </c>
      <c r="K846" s="702">
        <f t="shared" si="97"/>
        <v>4.2201512220854581E-2</v>
      </c>
      <c r="L846" s="734">
        <f t="shared" si="102"/>
        <v>180.68366449797784</v>
      </c>
      <c r="M846" s="151">
        <f t="shared" si="98"/>
        <v>39.750406189555129</v>
      </c>
      <c r="N846" s="151">
        <v>94.410029693170571</v>
      </c>
      <c r="O846" s="808">
        <v>99.089066666666668</v>
      </c>
      <c r="P846" s="374">
        <f t="shared" si="99"/>
        <v>8.7429119663611832E-2</v>
      </c>
      <c r="Q846" s="165">
        <f t="shared" si="101"/>
        <v>168.45141333333333</v>
      </c>
    </row>
    <row r="847" spans="1:17" x14ac:dyDescent="0.3">
      <c r="A847" s="158">
        <v>66</v>
      </c>
      <c r="B847" s="321" t="s">
        <v>883</v>
      </c>
      <c r="C847" s="781">
        <v>66.3</v>
      </c>
      <c r="D847" s="146"/>
      <c r="E847" s="146"/>
      <c r="F847" s="150">
        <f t="shared" si="103"/>
        <v>66.3</v>
      </c>
      <c r="G847" s="146">
        <v>3</v>
      </c>
      <c r="H847" s="146"/>
      <c r="I847" s="146"/>
      <c r="J847" s="146">
        <f t="shared" si="100"/>
        <v>3</v>
      </c>
      <c r="K847" s="702">
        <f t="shared" ref="K847:K910" si="104">3/5687*J847</f>
        <v>1.5825567082820467E-3</v>
      </c>
      <c r="L847" s="734">
        <f t="shared" si="102"/>
        <v>6.7756374186741688</v>
      </c>
      <c r="M847" s="151">
        <f t="shared" ref="M847:M906" si="105">L847*0.22</f>
        <v>1.4906402321083172</v>
      </c>
      <c r="N847" s="151">
        <v>3.5403761134938962</v>
      </c>
      <c r="O847" s="808">
        <v>0.51583999999999997</v>
      </c>
      <c r="P847" s="374">
        <f t="shared" si="99"/>
        <v>0.18585963445364076</v>
      </c>
      <c r="Q847" s="165">
        <f t="shared" si="101"/>
        <v>0.87692799999999993</v>
      </c>
    </row>
    <row r="848" spans="1:17" x14ac:dyDescent="0.3">
      <c r="A848" s="158">
        <v>67</v>
      </c>
      <c r="B848" s="321" t="s">
        <v>884</v>
      </c>
      <c r="C848" s="781">
        <v>19.8</v>
      </c>
      <c r="D848" s="146"/>
      <c r="E848" s="146"/>
      <c r="F848" s="150">
        <f t="shared" si="103"/>
        <v>19.8</v>
      </c>
      <c r="G848" s="146">
        <v>1</v>
      </c>
      <c r="H848" s="146"/>
      <c r="I848" s="146"/>
      <c r="J848" s="146">
        <f t="shared" si="100"/>
        <v>1</v>
      </c>
      <c r="K848" s="702">
        <f t="shared" si="104"/>
        <v>5.2751890276068222E-4</v>
      </c>
      <c r="L848" s="734">
        <f t="shared" si="102"/>
        <v>2.2585458062247228</v>
      </c>
      <c r="M848" s="151">
        <f t="shared" si="105"/>
        <v>0.49688007736943901</v>
      </c>
      <c r="N848" s="151">
        <v>1.180125371164632</v>
      </c>
      <c r="O848" s="808">
        <v>0.17194666666666664</v>
      </c>
      <c r="P848" s="374">
        <f t="shared" si="99"/>
        <v>0.20744938997098286</v>
      </c>
      <c r="Q848" s="165">
        <f t="shared" si="101"/>
        <v>0.29230933333333325</v>
      </c>
    </row>
    <row r="849" spans="1:17" x14ac:dyDescent="0.3">
      <c r="A849" s="158">
        <v>68</v>
      </c>
      <c r="B849" s="321" t="s">
        <v>885</v>
      </c>
      <c r="C849" s="781">
        <v>282.8</v>
      </c>
      <c r="D849" s="146"/>
      <c r="E849" s="146"/>
      <c r="F849" s="150">
        <f t="shared" si="103"/>
        <v>282.8</v>
      </c>
      <c r="G849" s="146">
        <v>9</v>
      </c>
      <c r="H849" s="146"/>
      <c r="I849" s="146"/>
      <c r="J849" s="146">
        <f t="shared" si="100"/>
        <v>9</v>
      </c>
      <c r="K849" s="702">
        <f t="shared" si="104"/>
        <v>4.7476701248461402E-3</v>
      </c>
      <c r="L849" s="734">
        <f t="shared" si="102"/>
        <v>20.326912256022506</v>
      </c>
      <c r="M849" s="151">
        <f t="shared" si="105"/>
        <v>4.4719206963249514</v>
      </c>
      <c r="N849" s="151">
        <v>10.621128340481688</v>
      </c>
      <c r="O849" s="808">
        <v>24.587520000000001</v>
      </c>
      <c r="P849" s="374">
        <f t="shared" si="99"/>
        <v>0.21219052790957971</v>
      </c>
      <c r="Q849" s="165">
        <f t="shared" si="101"/>
        <v>41.798783999999998</v>
      </c>
    </row>
    <row r="850" spans="1:17" x14ac:dyDescent="0.3">
      <c r="A850" s="158">
        <v>69</v>
      </c>
      <c r="B850" s="321" t="s">
        <v>886</v>
      </c>
      <c r="C850" s="781">
        <v>3266.45</v>
      </c>
      <c r="D850" s="146"/>
      <c r="E850" s="146"/>
      <c r="F850" s="150">
        <f t="shared" si="103"/>
        <v>3266.45</v>
      </c>
      <c r="G850" s="146">
        <v>60</v>
      </c>
      <c r="H850" s="146"/>
      <c r="I850" s="146"/>
      <c r="J850" s="146">
        <f t="shared" si="100"/>
        <v>60</v>
      </c>
      <c r="K850" s="702">
        <f t="shared" si="104"/>
        <v>3.1651134165640936E-2</v>
      </c>
      <c r="L850" s="734">
        <f t="shared" si="102"/>
        <v>135.51274837348339</v>
      </c>
      <c r="M850" s="151">
        <f t="shared" si="105"/>
        <v>29.812804642166345</v>
      </c>
      <c r="N850" s="151">
        <v>70.807522269877921</v>
      </c>
      <c r="O850" s="808">
        <v>74.316800000000001</v>
      </c>
      <c r="P850" s="374">
        <f t="shared" si="99"/>
        <v>9.5041979912604727E-2</v>
      </c>
      <c r="Q850" s="165">
        <f t="shared" si="101"/>
        <v>126.33856</v>
      </c>
    </row>
    <row r="851" spans="1:17" x14ac:dyDescent="0.3">
      <c r="A851" s="158">
        <v>70</v>
      </c>
      <c r="B851" s="321" t="s">
        <v>887</v>
      </c>
      <c r="C851" s="781">
        <v>3257.47</v>
      </c>
      <c r="D851" s="146"/>
      <c r="E851" s="146"/>
      <c r="F851" s="150">
        <f t="shared" si="103"/>
        <v>3257.47</v>
      </c>
      <c r="G851" s="146">
        <v>60</v>
      </c>
      <c r="H851" s="146"/>
      <c r="I851" s="146"/>
      <c r="J851" s="146">
        <f t="shared" si="100"/>
        <v>60</v>
      </c>
      <c r="K851" s="702">
        <f t="shared" si="104"/>
        <v>3.1651134165640936E-2</v>
      </c>
      <c r="L851" s="734">
        <f t="shared" si="102"/>
        <v>135.51274837348339</v>
      </c>
      <c r="M851" s="151">
        <f t="shared" si="105"/>
        <v>29.812804642166345</v>
      </c>
      <c r="N851" s="151">
        <v>70.807522269877921</v>
      </c>
      <c r="O851" s="808">
        <v>10.316800000000001</v>
      </c>
      <c r="P851" s="374">
        <f t="shared" si="99"/>
        <v>7.565683652820368E-2</v>
      </c>
      <c r="Q851" s="165">
        <f t="shared" si="101"/>
        <v>17.53856</v>
      </c>
    </row>
    <row r="852" spans="1:17" x14ac:dyDescent="0.3">
      <c r="A852" s="158">
        <v>71</v>
      </c>
      <c r="B852" s="321" t="s">
        <v>1038</v>
      </c>
      <c r="C852" s="781">
        <v>4202.6000000000004</v>
      </c>
      <c r="D852" s="146"/>
      <c r="E852" s="146">
        <v>369.8</v>
      </c>
      <c r="F852" s="150">
        <f t="shared" si="103"/>
        <v>4572.4000000000005</v>
      </c>
      <c r="G852" s="146">
        <v>134</v>
      </c>
      <c r="H852" s="146"/>
      <c r="I852" s="146">
        <v>2</v>
      </c>
      <c r="J852" s="146">
        <f t="shared" si="100"/>
        <v>136</v>
      </c>
      <c r="K852" s="702">
        <f t="shared" si="104"/>
        <v>7.1742570775452777E-2</v>
      </c>
      <c r="L852" s="734">
        <f t="shared" si="102"/>
        <v>307.16222964656225</v>
      </c>
      <c r="M852" s="151">
        <f t="shared" si="105"/>
        <v>67.57569052224369</v>
      </c>
      <c r="N852" s="151">
        <v>160.49705047838995</v>
      </c>
      <c r="O852" s="808">
        <v>458.5847466666666</v>
      </c>
      <c r="P852" s="374">
        <f t="shared" si="99"/>
        <v>0.21735187588878099</v>
      </c>
      <c r="Q852" s="165">
        <f t="shared" si="101"/>
        <v>779.59406933333321</v>
      </c>
    </row>
    <row r="853" spans="1:17" x14ac:dyDescent="0.3">
      <c r="A853" s="158">
        <v>72</v>
      </c>
      <c r="B853" s="333" t="s">
        <v>1294</v>
      </c>
      <c r="C853" s="781">
        <v>427.4</v>
      </c>
      <c r="D853" s="154"/>
      <c r="E853" s="146"/>
      <c r="F853" s="150">
        <f t="shared" si="103"/>
        <v>427.4</v>
      </c>
      <c r="G853" s="146">
        <v>9</v>
      </c>
      <c r="H853" s="146"/>
      <c r="I853" s="146"/>
      <c r="J853" s="146">
        <f t="shared" si="100"/>
        <v>9</v>
      </c>
      <c r="K853" s="702">
        <f t="shared" si="104"/>
        <v>4.7476701248461402E-3</v>
      </c>
      <c r="L853" s="734">
        <f t="shared" si="102"/>
        <v>20.326912256022506</v>
      </c>
      <c r="M853" s="151">
        <f t="shared" si="105"/>
        <v>4.4719206963249514</v>
      </c>
      <c r="N853" s="151">
        <v>10.621128340481688</v>
      </c>
      <c r="O853" s="808">
        <v>1.54752</v>
      </c>
      <c r="P853" s="374">
        <f t="shared" si="99"/>
        <v>8.6493872935959643E-2</v>
      </c>
      <c r="Q853" s="165">
        <f t="shared" si="101"/>
        <v>2.6307839999999998</v>
      </c>
    </row>
    <row r="854" spans="1:17" x14ac:dyDescent="0.3">
      <c r="A854" s="158">
        <v>73</v>
      </c>
      <c r="B854" s="333" t="s">
        <v>1295</v>
      </c>
      <c r="C854" s="781">
        <v>954</v>
      </c>
      <c r="D854" s="146"/>
      <c r="E854" s="146"/>
      <c r="F854" s="150">
        <f t="shared" si="103"/>
        <v>954</v>
      </c>
      <c r="G854" s="146">
        <v>18</v>
      </c>
      <c r="H854" s="146"/>
      <c r="I854" s="146"/>
      <c r="J854" s="146">
        <f t="shared" si="100"/>
        <v>18</v>
      </c>
      <c r="K854" s="702">
        <f t="shared" si="104"/>
        <v>9.4953402496922804E-3</v>
      </c>
      <c r="L854" s="734">
        <f t="shared" si="102"/>
        <v>40.653824512045013</v>
      </c>
      <c r="M854" s="151">
        <f t="shared" si="105"/>
        <v>8.9438413926499027</v>
      </c>
      <c r="N854" s="151">
        <v>21.242256680963376</v>
      </c>
      <c r="O854" s="808">
        <v>3.09504</v>
      </c>
      <c r="P854" s="374">
        <f t="shared" si="99"/>
        <v>7.7499960781612476E-2</v>
      </c>
      <c r="Q854" s="165">
        <f t="shared" si="101"/>
        <v>5.2615679999999996</v>
      </c>
    </row>
    <row r="855" spans="1:17" x14ac:dyDescent="0.3">
      <c r="A855" s="158">
        <v>74</v>
      </c>
      <c r="B855" s="333" t="s">
        <v>1296</v>
      </c>
      <c r="C855" s="781">
        <v>202.5</v>
      </c>
      <c r="D855" s="146"/>
      <c r="E855" s="146"/>
      <c r="F855" s="150">
        <f t="shared" si="103"/>
        <v>202.5</v>
      </c>
      <c r="G855" s="146">
        <v>7</v>
      </c>
      <c r="H855" s="146"/>
      <c r="I855" s="146"/>
      <c r="J855" s="146">
        <f t="shared" si="100"/>
        <v>7</v>
      </c>
      <c r="K855" s="702">
        <f t="shared" si="104"/>
        <v>3.6926323193247753E-3</v>
      </c>
      <c r="L855" s="734">
        <f t="shared" si="102"/>
        <v>15.809820643573058</v>
      </c>
      <c r="M855" s="151">
        <f t="shared" si="105"/>
        <v>3.4781605415860728</v>
      </c>
      <c r="N855" s="151">
        <v>8.2608775981524243</v>
      </c>
      <c r="O855" s="808">
        <v>1.2036266666666664</v>
      </c>
      <c r="P855" s="374">
        <f t="shared" si="99"/>
        <v>0.14198758246902826</v>
      </c>
      <c r="Q855" s="165">
        <f t="shared" si="101"/>
        <v>2.0461653333333327</v>
      </c>
    </row>
    <row r="856" spans="1:17" x14ac:dyDescent="0.3">
      <c r="A856" s="158">
        <v>75</v>
      </c>
      <c r="B856" s="333" t="s">
        <v>1297</v>
      </c>
      <c r="C856" s="781">
        <v>308.2</v>
      </c>
      <c r="D856" s="146"/>
      <c r="E856" s="146"/>
      <c r="F856" s="150">
        <f t="shared" si="103"/>
        <v>308.2</v>
      </c>
      <c r="G856" s="146">
        <v>8</v>
      </c>
      <c r="H856" s="146"/>
      <c r="I856" s="146"/>
      <c r="J856" s="146">
        <f t="shared" si="100"/>
        <v>8</v>
      </c>
      <c r="K856" s="702">
        <f t="shared" si="104"/>
        <v>4.2201512220854578E-3</v>
      </c>
      <c r="L856" s="734">
        <f t="shared" si="102"/>
        <v>18.068366449797782</v>
      </c>
      <c r="M856" s="151">
        <f t="shared" si="105"/>
        <v>3.9750406189555121</v>
      </c>
      <c r="N856" s="151">
        <v>9.4410029693170561</v>
      </c>
      <c r="O856" s="808">
        <v>1.3755733333333331</v>
      </c>
      <c r="P856" s="374">
        <f t="shared" si="99"/>
        <v>0.10661902456652722</v>
      </c>
      <c r="Q856" s="165">
        <f t="shared" si="101"/>
        <v>2.338474666666666</v>
      </c>
    </row>
    <row r="857" spans="1:17" x14ac:dyDescent="0.3">
      <c r="A857" s="158">
        <v>76</v>
      </c>
      <c r="B857" s="333" t="s">
        <v>1298</v>
      </c>
      <c r="C857" s="781">
        <v>44.1</v>
      </c>
      <c r="D857" s="146"/>
      <c r="E857" s="146"/>
      <c r="F857" s="150">
        <f t="shared" si="103"/>
        <v>44.1</v>
      </c>
      <c r="G857" s="146">
        <v>2</v>
      </c>
      <c r="H857" s="146"/>
      <c r="I857" s="146"/>
      <c r="J857" s="146">
        <f t="shared" si="100"/>
        <v>2</v>
      </c>
      <c r="K857" s="702">
        <f t="shared" si="104"/>
        <v>1.0550378055213644E-3</v>
      </c>
      <c r="L857" s="734">
        <f t="shared" si="102"/>
        <v>4.5170916124494456</v>
      </c>
      <c r="M857" s="151">
        <f t="shared" si="105"/>
        <v>0.99376015473887802</v>
      </c>
      <c r="N857" s="151">
        <v>2.360250742329264</v>
      </c>
      <c r="O857" s="808">
        <v>4.6105599999999995</v>
      </c>
      <c r="P857" s="374">
        <f t="shared" si="99"/>
        <v>0.28303089590742825</v>
      </c>
      <c r="Q857" s="165">
        <f t="shared" si="101"/>
        <v>7.8379519999999987</v>
      </c>
    </row>
    <row r="858" spans="1:17" x14ac:dyDescent="0.3">
      <c r="A858" s="158">
        <v>77</v>
      </c>
      <c r="B858" s="333" t="s">
        <v>1299</v>
      </c>
      <c r="C858" s="781">
        <v>236.79</v>
      </c>
      <c r="D858" s="146"/>
      <c r="E858" s="146"/>
      <c r="F858" s="150">
        <f t="shared" si="103"/>
        <v>236.79</v>
      </c>
      <c r="G858" s="146">
        <v>5</v>
      </c>
      <c r="H858" s="146"/>
      <c r="I858" s="146"/>
      <c r="J858" s="146">
        <f t="shared" si="100"/>
        <v>5</v>
      </c>
      <c r="K858" s="702">
        <f t="shared" si="104"/>
        <v>2.6375945138034113E-3</v>
      </c>
      <c r="L858" s="734">
        <f t="shared" si="102"/>
        <v>11.292729031123615</v>
      </c>
      <c r="M858" s="151">
        <f t="shared" si="105"/>
        <v>2.4844003868471956</v>
      </c>
      <c r="N858" s="151">
        <v>5.9006268558231607</v>
      </c>
      <c r="O858" s="808">
        <v>0.85973333333333335</v>
      </c>
      <c r="P858" s="374">
        <f t="shared" si="99"/>
        <v>8.6732926251646206E-2</v>
      </c>
      <c r="Q858" s="165">
        <f t="shared" si="101"/>
        <v>1.4615466666666665</v>
      </c>
    </row>
    <row r="859" spans="1:17" x14ac:dyDescent="0.3">
      <c r="A859" s="158">
        <v>78</v>
      </c>
      <c r="B859" s="333" t="s">
        <v>1300</v>
      </c>
      <c r="C859" s="781">
        <v>571.4</v>
      </c>
      <c r="D859" s="146"/>
      <c r="E859" s="146"/>
      <c r="F859" s="150">
        <f t="shared" si="103"/>
        <v>571.4</v>
      </c>
      <c r="G859" s="146">
        <v>16</v>
      </c>
      <c r="H859" s="146"/>
      <c r="I859" s="146"/>
      <c r="J859" s="146">
        <f t="shared" si="100"/>
        <v>16</v>
      </c>
      <c r="K859" s="702">
        <f t="shared" si="104"/>
        <v>8.4403024441709155E-3</v>
      </c>
      <c r="L859" s="734">
        <f t="shared" si="102"/>
        <v>36.136732899595565</v>
      </c>
      <c r="M859" s="151">
        <f t="shared" si="105"/>
        <v>7.9500812379110242</v>
      </c>
      <c r="N859" s="151">
        <v>18.882005938634112</v>
      </c>
      <c r="O859" s="808">
        <v>2.7511466666666662</v>
      </c>
      <c r="P859" s="374">
        <f t="shared" si="99"/>
        <v>0.11501569258454214</v>
      </c>
      <c r="Q859" s="165">
        <f t="shared" si="101"/>
        <v>4.6769493333333321</v>
      </c>
    </row>
    <row r="860" spans="1:17" x14ac:dyDescent="0.3">
      <c r="A860" s="158">
        <v>79</v>
      </c>
      <c r="B860" s="333" t="s">
        <v>1301</v>
      </c>
      <c r="C860" s="781">
        <v>654.29999999999995</v>
      </c>
      <c r="D860" s="146"/>
      <c r="E860" s="146"/>
      <c r="F860" s="150">
        <f t="shared" si="103"/>
        <v>654.29999999999995</v>
      </c>
      <c r="G860" s="146">
        <v>13</v>
      </c>
      <c r="H860" s="146"/>
      <c r="I860" s="146"/>
      <c r="J860" s="146">
        <f t="shared" si="100"/>
        <v>13</v>
      </c>
      <c r="K860" s="702">
        <f t="shared" si="104"/>
        <v>6.8577457358888691E-3</v>
      </c>
      <c r="L860" s="734">
        <f t="shared" si="102"/>
        <v>29.361095480921396</v>
      </c>
      <c r="M860" s="151">
        <f t="shared" si="105"/>
        <v>6.4594410058027067</v>
      </c>
      <c r="N860" s="151">
        <v>15.341629825140215</v>
      </c>
      <c r="O860" s="808">
        <v>2.2353066666666668</v>
      </c>
      <c r="P860" s="374">
        <f t="shared" si="99"/>
        <v>8.1610076384733291E-2</v>
      </c>
      <c r="Q860" s="165">
        <f t="shared" si="101"/>
        <v>3.8000213333333335</v>
      </c>
    </row>
    <row r="861" spans="1:17" x14ac:dyDescent="0.3">
      <c r="A861" s="158">
        <v>80</v>
      </c>
      <c r="B861" s="333" t="s">
        <v>1302</v>
      </c>
      <c r="C861" s="781">
        <v>559.79999999999995</v>
      </c>
      <c r="D861" s="146"/>
      <c r="E861" s="146"/>
      <c r="F861" s="150">
        <f t="shared" si="103"/>
        <v>559.79999999999995</v>
      </c>
      <c r="G861" s="146">
        <v>14</v>
      </c>
      <c r="H861" s="146"/>
      <c r="I861" s="146"/>
      <c r="J861" s="146">
        <f t="shared" si="100"/>
        <v>14</v>
      </c>
      <c r="K861" s="702">
        <f t="shared" si="104"/>
        <v>7.3852646386495507E-3</v>
      </c>
      <c r="L861" s="734">
        <f t="shared" si="102"/>
        <v>31.619641287146116</v>
      </c>
      <c r="M861" s="151">
        <f t="shared" si="105"/>
        <v>6.9563210831721456</v>
      </c>
      <c r="N861" s="151">
        <v>16.521755196304849</v>
      </c>
      <c r="O861" s="808">
        <v>2.4072533333333328</v>
      </c>
      <c r="P861" s="374">
        <f t="shared" si="99"/>
        <v>0.10272413522678894</v>
      </c>
      <c r="Q861" s="165">
        <f t="shared" si="101"/>
        <v>4.0923306666666655</v>
      </c>
    </row>
    <row r="862" spans="1:17" x14ac:dyDescent="0.3">
      <c r="A862" s="158">
        <v>81</v>
      </c>
      <c r="B862" s="333" t="s">
        <v>1303</v>
      </c>
      <c r="C862" s="781">
        <v>629.1</v>
      </c>
      <c r="D862" s="146"/>
      <c r="E862" s="146">
        <v>51.9</v>
      </c>
      <c r="F862" s="150">
        <f t="shared" si="103"/>
        <v>681</v>
      </c>
      <c r="G862" s="146">
        <v>15</v>
      </c>
      <c r="H862" s="146"/>
      <c r="I862" s="146">
        <v>2</v>
      </c>
      <c r="J862" s="146">
        <f t="shared" si="100"/>
        <v>17</v>
      </c>
      <c r="K862" s="702">
        <f t="shared" si="104"/>
        <v>8.9678213469315971E-3</v>
      </c>
      <c r="L862" s="734">
        <f t="shared" si="102"/>
        <v>38.395278705820282</v>
      </c>
      <c r="M862" s="151">
        <f t="shared" si="105"/>
        <v>8.4469613152804612</v>
      </c>
      <c r="N862" s="151">
        <v>20.062131309798744</v>
      </c>
      <c r="O862" s="808">
        <v>2.9230933333333331</v>
      </c>
      <c r="P862" s="374">
        <f t="shared" si="99"/>
        <v>0.10253665883147257</v>
      </c>
      <c r="Q862" s="165">
        <f t="shared" si="101"/>
        <v>4.9692586666666658</v>
      </c>
    </row>
    <row r="863" spans="1:17" x14ac:dyDescent="0.3">
      <c r="A863" s="158">
        <v>82</v>
      </c>
      <c r="B863" s="333" t="s">
        <v>1304</v>
      </c>
      <c r="C863" s="781">
        <v>373.3</v>
      </c>
      <c r="D863" s="146"/>
      <c r="E863" s="146"/>
      <c r="F863" s="150">
        <f t="shared" si="103"/>
        <v>373.3</v>
      </c>
      <c r="G863" s="146">
        <v>8</v>
      </c>
      <c r="H863" s="146"/>
      <c r="I863" s="146"/>
      <c r="J863" s="146">
        <f t="shared" si="100"/>
        <v>8</v>
      </c>
      <c r="K863" s="702">
        <f t="shared" si="104"/>
        <v>4.2201512220854578E-3</v>
      </c>
      <c r="L863" s="734">
        <f t="shared" si="102"/>
        <v>18.068366449797782</v>
      </c>
      <c r="M863" s="151">
        <f t="shared" si="105"/>
        <v>3.9750406189555121</v>
      </c>
      <c r="N863" s="151">
        <v>9.4410029693170561</v>
      </c>
      <c r="O863" s="808">
        <v>1.3755733333333331</v>
      </c>
      <c r="P863" s="374">
        <f t="shared" si="99"/>
        <v>8.8025672036977462E-2</v>
      </c>
      <c r="Q863" s="165">
        <f t="shared" si="101"/>
        <v>2.338474666666666</v>
      </c>
    </row>
    <row r="864" spans="1:17" x14ac:dyDescent="0.3">
      <c r="A864" s="158">
        <v>83</v>
      </c>
      <c r="B864" s="333" t="s">
        <v>1305</v>
      </c>
      <c r="C864" s="781">
        <v>395.4</v>
      </c>
      <c r="D864" s="146"/>
      <c r="E864" s="146"/>
      <c r="F864" s="150">
        <f t="shared" si="103"/>
        <v>395.4</v>
      </c>
      <c r="G864" s="146">
        <v>11</v>
      </c>
      <c r="H864" s="146"/>
      <c r="I864" s="146"/>
      <c r="J864" s="146">
        <f t="shared" si="100"/>
        <v>11</v>
      </c>
      <c r="K864" s="702">
        <f t="shared" si="104"/>
        <v>5.8027079303675042E-3</v>
      </c>
      <c r="L864" s="734">
        <f t="shared" si="102"/>
        <v>24.844003868471951</v>
      </c>
      <c r="M864" s="151">
        <f t="shared" si="105"/>
        <v>5.4656808510638291</v>
      </c>
      <c r="N864" s="151">
        <v>12.981379082810953</v>
      </c>
      <c r="O864" s="808">
        <v>1.8914133333333332</v>
      </c>
      <c r="P864" s="374">
        <f t="shared" si="99"/>
        <v>0.11427030130419845</v>
      </c>
      <c r="Q864" s="165">
        <f t="shared" si="101"/>
        <v>3.2154026666666664</v>
      </c>
    </row>
    <row r="865" spans="1:17" x14ac:dyDescent="0.3">
      <c r="A865" s="158">
        <v>84</v>
      </c>
      <c r="B865" s="333" t="s">
        <v>1306</v>
      </c>
      <c r="C865" s="781">
        <v>359.5</v>
      </c>
      <c r="D865" s="146"/>
      <c r="E865" s="146"/>
      <c r="F865" s="150">
        <f t="shared" si="103"/>
        <v>359.5</v>
      </c>
      <c r="G865" s="146">
        <v>12</v>
      </c>
      <c r="H865" s="146"/>
      <c r="I865" s="146"/>
      <c r="J865" s="146">
        <f t="shared" si="100"/>
        <v>12</v>
      </c>
      <c r="K865" s="702">
        <f t="shared" si="104"/>
        <v>6.3302268331281867E-3</v>
      </c>
      <c r="L865" s="734">
        <f t="shared" si="102"/>
        <v>27.102549674696675</v>
      </c>
      <c r="M865" s="151">
        <f t="shared" si="105"/>
        <v>5.9625609284332688</v>
      </c>
      <c r="N865" s="151">
        <v>14.161504453975585</v>
      </c>
      <c r="O865" s="808">
        <v>2.0633599999999999</v>
      </c>
      <c r="P865" s="374">
        <f t="shared" si="99"/>
        <v>0.13710702380279702</v>
      </c>
      <c r="Q865" s="165">
        <f t="shared" si="101"/>
        <v>3.5077119999999997</v>
      </c>
    </row>
    <row r="866" spans="1:17" x14ac:dyDescent="0.3">
      <c r="A866" s="158">
        <v>85</v>
      </c>
      <c r="B866" s="333" t="s">
        <v>1307</v>
      </c>
      <c r="C866" s="781">
        <v>477</v>
      </c>
      <c r="D866" s="146"/>
      <c r="E866" s="146">
        <v>104.7</v>
      </c>
      <c r="F866" s="150">
        <f t="shared" si="103"/>
        <v>581.70000000000005</v>
      </c>
      <c r="G866" s="146">
        <v>13</v>
      </c>
      <c r="H866" s="146"/>
      <c r="I866" s="146">
        <v>3</v>
      </c>
      <c r="J866" s="146">
        <f t="shared" si="100"/>
        <v>16</v>
      </c>
      <c r="K866" s="702">
        <f t="shared" si="104"/>
        <v>8.4403024441709155E-3</v>
      </c>
      <c r="L866" s="734">
        <f t="shared" si="102"/>
        <v>36.136732899595565</v>
      </c>
      <c r="M866" s="151">
        <f t="shared" si="105"/>
        <v>7.9500812379110242</v>
      </c>
      <c r="N866" s="151">
        <v>18.882005938634112</v>
      </c>
      <c r="O866" s="808">
        <v>2.7511466666666662</v>
      </c>
      <c r="P866" s="374">
        <f t="shared" si="99"/>
        <v>0.11297914172736354</v>
      </c>
      <c r="Q866" s="165">
        <f t="shared" si="101"/>
        <v>4.6769493333333321</v>
      </c>
    </row>
    <row r="867" spans="1:17" x14ac:dyDescent="0.3">
      <c r="A867" s="158">
        <v>86</v>
      </c>
      <c r="B867" s="333" t="s">
        <v>1308</v>
      </c>
      <c r="C867" s="781">
        <v>397</v>
      </c>
      <c r="D867" s="146"/>
      <c r="E867" s="146"/>
      <c r="F867" s="150">
        <f t="shared" si="103"/>
        <v>397</v>
      </c>
      <c r="G867" s="146">
        <v>9</v>
      </c>
      <c r="H867" s="146"/>
      <c r="I867" s="146"/>
      <c r="J867" s="146">
        <f t="shared" si="100"/>
        <v>9</v>
      </c>
      <c r="K867" s="702">
        <f t="shared" si="104"/>
        <v>4.7476701248461402E-3</v>
      </c>
      <c r="L867" s="734">
        <f t="shared" si="102"/>
        <v>20.326912256022506</v>
      </c>
      <c r="M867" s="151">
        <f t="shared" si="105"/>
        <v>4.4719206963249514</v>
      </c>
      <c r="N867" s="151">
        <v>10.621128340481688</v>
      </c>
      <c r="O867" s="808">
        <v>1.54752</v>
      </c>
      <c r="P867" s="374">
        <f t="shared" si="99"/>
        <v>9.3117081342138919E-2</v>
      </c>
      <c r="Q867" s="165">
        <f t="shared" si="101"/>
        <v>2.6307839999999998</v>
      </c>
    </row>
    <row r="868" spans="1:17" x14ac:dyDescent="0.3">
      <c r="A868" s="158">
        <v>87</v>
      </c>
      <c r="B868" s="333" t="s">
        <v>1309</v>
      </c>
      <c r="C868" s="781">
        <v>271.5</v>
      </c>
      <c r="D868" s="146"/>
      <c r="E868" s="146"/>
      <c r="F868" s="150">
        <f t="shared" si="103"/>
        <v>271.5</v>
      </c>
      <c r="G868" s="146">
        <v>5</v>
      </c>
      <c r="H868" s="146"/>
      <c r="I868" s="146"/>
      <c r="J868" s="146">
        <f t="shared" si="100"/>
        <v>5</v>
      </c>
      <c r="K868" s="702">
        <f t="shared" si="104"/>
        <v>2.6375945138034113E-3</v>
      </c>
      <c r="L868" s="734">
        <f t="shared" si="102"/>
        <v>11.292729031123615</v>
      </c>
      <c r="M868" s="151">
        <f t="shared" si="105"/>
        <v>2.4844003868471956</v>
      </c>
      <c r="N868" s="151">
        <v>5.9006268558231607</v>
      </c>
      <c r="O868" s="808">
        <v>0.85973333333333335</v>
      </c>
      <c r="P868" s="374">
        <f t="shared" si="99"/>
        <v>7.5644528939695421E-2</v>
      </c>
      <c r="Q868" s="165">
        <f t="shared" si="101"/>
        <v>1.4615466666666665</v>
      </c>
    </row>
    <row r="869" spans="1:17" x14ac:dyDescent="0.3">
      <c r="A869" s="158">
        <v>88</v>
      </c>
      <c r="B869" s="333" t="s">
        <v>1310</v>
      </c>
      <c r="C869" s="781">
        <v>258.60000000000002</v>
      </c>
      <c r="D869" s="146"/>
      <c r="E869" s="146"/>
      <c r="F869" s="150">
        <f t="shared" si="103"/>
        <v>258.60000000000002</v>
      </c>
      <c r="G869" s="146">
        <v>7</v>
      </c>
      <c r="H869" s="146"/>
      <c r="I869" s="146"/>
      <c r="J869" s="146">
        <f t="shared" si="100"/>
        <v>7</v>
      </c>
      <c r="K869" s="702">
        <f t="shared" si="104"/>
        <v>3.6926323193247753E-3</v>
      </c>
      <c r="L869" s="734">
        <f t="shared" si="102"/>
        <v>15.809820643573058</v>
      </c>
      <c r="M869" s="151">
        <f t="shared" si="105"/>
        <v>3.4781605415860728</v>
      </c>
      <c r="N869" s="151">
        <v>8.2608775981524243</v>
      </c>
      <c r="O869" s="808">
        <v>1.2036266666666664</v>
      </c>
      <c r="P869" s="374">
        <f t="shared" si="99"/>
        <v>0.11118517188700008</v>
      </c>
      <c r="Q869" s="165">
        <f t="shared" si="101"/>
        <v>2.0461653333333327</v>
      </c>
    </row>
    <row r="870" spans="1:17" x14ac:dyDescent="0.3">
      <c r="A870" s="158">
        <v>89</v>
      </c>
      <c r="B870" s="333" t="s">
        <v>1311</v>
      </c>
      <c r="C870" s="781">
        <v>737.4</v>
      </c>
      <c r="D870" s="146"/>
      <c r="E870" s="146"/>
      <c r="F870" s="150">
        <f t="shared" si="103"/>
        <v>737.4</v>
      </c>
      <c r="G870" s="146">
        <v>20</v>
      </c>
      <c r="H870" s="146"/>
      <c r="I870" s="146"/>
      <c r="J870" s="146">
        <f t="shared" si="100"/>
        <v>20</v>
      </c>
      <c r="K870" s="702">
        <f t="shared" si="104"/>
        <v>1.0550378055213645E-2</v>
      </c>
      <c r="L870" s="734">
        <f t="shared" si="102"/>
        <v>45.170916124494461</v>
      </c>
      <c r="M870" s="151">
        <f t="shared" si="105"/>
        <v>9.9376015473887822</v>
      </c>
      <c r="N870" s="151">
        <v>23.602507423292643</v>
      </c>
      <c r="O870" s="808">
        <v>3.4389333333333334</v>
      </c>
      <c r="P870" s="374">
        <f t="shared" si="99"/>
        <v>0.11140487988677682</v>
      </c>
      <c r="Q870" s="165">
        <f t="shared" si="101"/>
        <v>5.8461866666666662</v>
      </c>
    </row>
    <row r="871" spans="1:17" x14ac:dyDescent="0.3">
      <c r="A871" s="158">
        <v>90</v>
      </c>
      <c r="B871" s="333" t="s">
        <v>1312</v>
      </c>
      <c r="C871" s="781">
        <v>473.4</v>
      </c>
      <c r="D871" s="146"/>
      <c r="E871" s="146"/>
      <c r="F871" s="150">
        <f t="shared" si="103"/>
        <v>473.4</v>
      </c>
      <c r="G871" s="146">
        <v>9</v>
      </c>
      <c r="H871" s="146"/>
      <c r="I871" s="146"/>
      <c r="J871" s="146">
        <f t="shared" si="100"/>
        <v>9</v>
      </c>
      <c r="K871" s="702">
        <f t="shared" si="104"/>
        <v>4.7476701248461402E-3</v>
      </c>
      <c r="L871" s="734">
        <f t="shared" si="102"/>
        <v>20.326912256022506</v>
      </c>
      <c r="M871" s="151">
        <f t="shared" si="105"/>
        <v>4.4719206963249514</v>
      </c>
      <c r="N871" s="151">
        <v>10.621128340481688</v>
      </c>
      <c r="O871" s="808">
        <v>1.54752</v>
      </c>
      <c r="P871" s="374">
        <f t="shared" si="99"/>
        <v>7.8089314095541082E-2</v>
      </c>
      <c r="Q871" s="165">
        <f t="shared" si="101"/>
        <v>2.6307839999999998</v>
      </c>
    </row>
    <row r="872" spans="1:17" x14ac:dyDescent="0.3">
      <c r="A872" s="158">
        <v>91</v>
      </c>
      <c r="B872" s="333" t="s">
        <v>1313</v>
      </c>
      <c r="C872" s="781">
        <v>320.60000000000002</v>
      </c>
      <c r="D872" s="146"/>
      <c r="E872" s="146"/>
      <c r="F872" s="150">
        <f t="shared" si="103"/>
        <v>320.60000000000002</v>
      </c>
      <c r="G872" s="146">
        <v>8</v>
      </c>
      <c r="H872" s="146"/>
      <c r="I872" s="146"/>
      <c r="J872" s="146">
        <f t="shared" si="100"/>
        <v>8</v>
      </c>
      <c r="K872" s="702">
        <f t="shared" si="104"/>
        <v>4.2201512220854578E-3</v>
      </c>
      <c r="L872" s="734">
        <f t="shared" si="102"/>
        <v>18.068366449797782</v>
      </c>
      <c r="M872" s="151">
        <f t="shared" si="105"/>
        <v>3.9750406189555121</v>
      </c>
      <c r="N872" s="151">
        <v>9.4410029693170561</v>
      </c>
      <c r="O872" s="808">
        <v>1.3755733333333331</v>
      </c>
      <c r="P872" s="374">
        <f t="shared" si="99"/>
        <v>0.1024952694055012</v>
      </c>
      <c r="Q872" s="165">
        <f t="shared" si="101"/>
        <v>2.338474666666666</v>
      </c>
    </row>
    <row r="873" spans="1:17" x14ac:dyDescent="0.3">
      <c r="A873" s="158">
        <v>92</v>
      </c>
      <c r="B873" s="333" t="s">
        <v>1314</v>
      </c>
      <c r="C873" s="781">
        <v>963.8</v>
      </c>
      <c r="D873" s="146"/>
      <c r="E873" s="146"/>
      <c r="F873" s="150">
        <f t="shared" si="103"/>
        <v>963.8</v>
      </c>
      <c r="G873" s="146">
        <v>22</v>
      </c>
      <c r="H873" s="146"/>
      <c r="I873" s="146"/>
      <c r="J873" s="146">
        <f t="shared" si="100"/>
        <v>22</v>
      </c>
      <c r="K873" s="702">
        <f t="shared" si="104"/>
        <v>1.1605415860735008E-2</v>
      </c>
      <c r="L873" s="734">
        <f t="shared" si="102"/>
        <v>49.688007736943902</v>
      </c>
      <c r="M873" s="151">
        <f t="shared" si="105"/>
        <v>10.931361702127658</v>
      </c>
      <c r="N873" s="151">
        <v>25.962758165621906</v>
      </c>
      <c r="O873" s="808">
        <v>3.7828266666666663</v>
      </c>
      <c r="P873" s="374">
        <f t="shared" si="99"/>
        <v>9.3759031200830192E-2</v>
      </c>
      <c r="Q873" s="165">
        <f t="shared" si="101"/>
        <v>6.4308053333333328</v>
      </c>
    </row>
    <row r="874" spans="1:17" x14ac:dyDescent="0.3">
      <c r="A874" s="158">
        <v>93</v>
      </c>
      <c r="B874" s="333" t="s">
        <v>1315</v>
      </c>
      <c r="C874" s="781">
        <v>143.69999999999999</v>
      </c>
      <c r="D874" s="146"/>
      <c r="E874" s="146"/>
      <c r="F874" s="150">
        <f t="shared" si="103"/>
        <v>143.69999999999999</v>
      </c>
      <c r="G874" s="146">
        <v>3</v>
      </c>
      <c r="H874" s="146"/>
      <c r="I874" s="146"/>
      <c r="J874" s="146">
        <f t="shared" si="100"/>
        <v>3</v>
      </c>
      <c r="K874" s="702">
        <f t="shared" si="104"/>
        <v>1.5825567082820467E-3</v>
      </c>
      <c r="L874" s="734">
        <f t="shared" si="102"/>
        <v>6.7756374186741688</v>
      </c>
      <c r="M874" s="151">
        <f t="shared" si="105"/>
        <v>1.4906402321083172</v>
      </c>
      <c r="N874" s="151">
        <v>3.5403761134938962</v>
      </c>
      <c r="O874" s="808">
        <v>0.51583999999999997</v>
      </c>
      <c r="P874" s="374">
        <f t="shared" si="99"/>
        <v>8.5751522367963698E-2</v>
      </c>
      <c r="Q874" s="165">
        <f t="shared" si="101"/>
        <v>0.87692799999999993</v>
      </c>
    </row>
    <row r="875" spans="1:17" x14ac:dyDescent="0.3">
      <c r="A875" s="158">
        <v>94</v>
      </c>
      <c r="B875" s="333" t="s">
        <v>1316</v>
      </c>
      <c r="C875" s="781">
        <v>136.80000000000001</v>
      </c>
      <c r="D875" s="146"/>
      <c r="E875" s="146"/>
      <c r="F875" s="150">
        <f t="shared" si="103"/>
        <v>136.80000000000001</v>
      </c>
      <c r="G875" s="146">
        <v>3</v>
      </c>
      <c r="H875" s="146"/>
      <c r="I875" s="146"/>
      <c r="J875" s="146">
        <f t="shared" si="100"/>
        <v>3</v>
      </c>
      <c r="K875" s="702">
        <f t="shared" si="104"/>
        <v>1.5825567082820467E-3</v>
      </c>
      <c r="L875" s="734">
        <f t="shared" si="102"/>
        <v>6.7756374186741688</v>
      </c>
      <c r="M875" s="151">
        <f t="shared" si="105"/>
        <v>1.4906402321083172</v>
      </c>
      <c r="N875" s="151">
        <v>3.5403761134938962</v>
      </c>
      <c r="O875" s="808">
        <v>0.51583999999999997</v>
      </c>
      <c r="P875" s="374">
        <f t="shared" si="99"/>
        <v>9.0076708803189923E-2</v>
      </c>
      <c r="Q875" s="165">
        <f t="shared" si="101"/>
        <v>0.87692799999999993</v>
      </c>
    </row>
    <row r="876" spans="1:17" x14ac:dyDescent="0.3">
      <c r="A876" s="158">
        <v>95</v>
      </c>
      <c r="B876" s="333" t="s">
        <v>1317</v>
      </c>
      <c r="C876" s="781">
        <v>128.1</v>
      </c>
      <c r="D876" s="146"/>
      <c r="E876" s="146"/>
      <c r="F876" s="150">
        <f t="shared" si="103"/>
        <v>128.1</v>
      </c>
      <c r="G876" s="146">
        <v>3</v>
      </c>
      <c r="H876" s="146"/>
      <c r="I876" s="146"/>
      <c r="J876" s="146">
        <f t="shared" si="100"/>
        <v>3</v>
      </c>
      <c r="K876" s="702">
        <f t="shared" si="104"/>
        <v>1.5825567082820467E-3</v>
      </c>
      <c r="L876" s="734">
        <f t="shared" si="102"/>
        <v>6.7756374186741688</v>
      </c>
      <c r="M876" s="151">
        <f t="shared" si="105"/>
        <v>1.4906402321083172</v>
      </c>
      <c r="N876" s="151">
        <v>3.5403761134938962</v>
      </c>
      <c r="O876" s="808">
        <v>0.51583999999999997</v>
      </c>
      <c r="P876" s="374">
        <f t="shared" si="99"/>
        <v>9.6194330712540063E-2</v>
      </c>
      <c r="Q876" s="165">
        <f t="shared" si="101"/>
        <v>0.87692799999999993</v>
      </c>
    </row>
    <row r="877" spans="1:17" x14ac:dyDescent="0.3">
      <c r="A877" s="158">
        <v>96</v>
      </c>
      <c r="B877" s="333" t="s">
        <v>1318</v>
      </c>
      <c r="C877" s="781">
        <v>237.6</v>
      </c>
      <c r="D877" s="146"/>
      <c r="E877" s="146"/>
      <c r="F877" s="150">
        <f t="shared" si="103"/>
        <v>237.6</v>
      </c>
      <c r="G877" s="146">
        <v>6</v>
      </c>
      <c r="H877" s="146"/>
      <c r="I877" s="146"/>
      <c r="J877" s="146">
        <f t="shared" si="100"/>
        <v>6</v>
      </c>
      <c r="K877" s="702">
        <f t="shared" si="104"/>
        <v>3.1651134165640933E-3</v>
      </c>
      <c r="L877" s="734">
        <f t="shared" si="102"/>
        <v>13.551274837348338</v>
      </c>
      <c r="M877" s="151">
        <f t="shared" si="105"/>
        <v>2.9812804642166344</v>
      </c>
      <c r="N877" s="151">
        <v>7.0807522269877925</v>
      </c>
      <c r="O877" s="808">
        <v>1.0316799999999999</v>
      </c>
      <c r="P877" s="374">
        <f t="shared" si="99"/>
        <v>0.10372469498549143</v>
      </c>
      <c r="Q877" s="165">
        <f t="shared" si="101"/>
        <v>1.7538559999999999</v>
      </c>
    </row>
    <row r="878" spans="1:17" x14ac:dyDescent="0.3">
      <c r="A878" s="158">
        <v>97</v>
      </c>
      <c r="B878" s="333" t="s">
        <v>1319</v>
      </c>
      <c r="C878" s="781">
        <v>348.62</v>
      </c>
      <c r="D878" s="146"/>
      <c r="E878" s="146"/>
      <c r="F878" s="150">
        <f t="shared" si="103"/>
        <v>348.62</v>
      </c>
      <c r="G878" s="146">
        <v>8</v>
      </c>
      <c r="H878" s="146"/>
      <c r="I878" s="146"/>
      <c r="J878" s="146">
        <f t="shared" si="100"/>
        <v>8</v>
      </c>
      <c r="K878" s="702">
        <f t="shared" si="104"/>
        <v>4.2201512220854578E-3</v>
      </c>
      <c r="L878" s="734">
        <f t="shared" si="102"/>
        <v>18.068366449797782</v>
      </c>
      <c r="M878" s="151">
        <f t="shared" si="105"/>
        <v>3.9750406189555121</v>
      </c>
      <c r="N878" s="151">
        <v>9.4410029693170561</v>
      </c>
      <c r="O878" s="808">
        <v>1.3755733333333331</v>
      </c>
      <c r="P878" s="374">
        <f t="shared" si="99"/>
        <v>9.4257309882977702E-2</v>
      </c>
      <c r="Q878" s="165">
        <f t="shared" si="101"/>
        <v>2.338474666666666</v>
      </c>
    </row>
    <row r="879" spans="1:17" x14ac:dyDescent="0.3">
      <c r="A879" s="158">
        <v>98</v>
      </c>
      <c r="B879" s="333" t="s">
        <v>1320</v>
      </c>
      <c r="C879" s="781">
        <v>360.12</v>
      </c>
      <c r="D879" s="146"/>
      <c r="E879" s="146"/>
      <c r="F879" s="150">
        <f t="shared" si="103"/>
        <v>360.12</v>
      </c>
      <c r="G879" s="146">
        <v>8</v>
      </c>
      <c r="H879" s="146"/>
      <c r="I879" s="146"/>
      <c r="J879" s="146">
        <f t="shared" si="100"/>
        <v>8</v>
      </c>
      <c r="K879" s="702">
        <f t="shared" si="104"/>
        <v>4.2201512220854578E-3</v>
      </c>
      <c r="L879" s="734">
        <f t="shared" si="102"/>
        <v>18.068366449797782</v>
      </c>
      <c r="M879" s="151">
        <f t="shared" si="105"/>
        <v>3.9750406189555121</v>
      </c>
      <c r="N879" s="151">
        <v>9.4410029693170561</v>
      </c>
      <c r="O879" s="808">
        <v>1.3755733333333331</v>
      </c>
      <c r="P879" s="374">
        <f t="shared" si="99"/>
        <v>9.1247315815294022E-2</v>
      </c>
      <c r="Q879" s="165">
        <f t="shared" si="101"/>
        <v>2.338474666666666</v>
      </c>
    </row>
    <row r="880" spans="1:17" x14ac:dyDescent="0.3">
      <c r="A880" s="158">
        <v>99</v>
      </c>
      <c r="B880" s="333" t="s">
        <v>1321</v>
      </c>
      <c r="C880" s="781">
        <v>301.69</v>
      </c>
      <c r="D880" s="146"/>
      <c r="E880" s="146"/>
      <c r="F880" s="150">
        <f t="shared" si="103"/>
        <v>301.69</v>
      </c>
      <c r="G880" s="146">
        <v>9</v>
      </c>
      <c r="H880" s="146"/>
      <c r="I880" s="146"/>
      <c r="J880" s="146">
        <f t="shared" si="100"/>
        <v>9</v>
      </c>
      <c r="K880" s="702">
        <f t="shared" si="104"/>
        <v>4.7476701248461402E-3</v>
      </c>
      <c r="L880" s="734">
        <f t="shared" si="102"/>
        <v>20.326912256022506</v>
      </c>
      <c r="M880" s="151">
        <f t="shared" si="105"/>
        <v>4.4719206963249514</v>
      </c>
      <c r="N880" s="151">
        <v>10.621128340481688</v>
      </c>
      <c r="O880" s="808">
        <v>11.14752</v>
      </c>
      <c r="P880" s="374">
        <f t="shared" si="99"/>
        <v>0.15435540221031238</v>
      </c>
      <c r="Q880" s="165">
        <f t="shared" si="101"/>
        <v>18.950783999999999</v>
      </c>
    </row>
    <row r="881" spans="1:17" x14ac:dyDescent="0.3">
      <c r="A881" s="158">
        <v>100</v>
      </c>
      <c r="B881" s="333" t="s">
        <v>1322</v>
      </c>
      <c r="C881" s="781">
        <v>136.1</v>
      </c>
      <c r="D881" s="146"/>
      <c r="E881" s="146"/>
      <c r="F881" s="150">
        <f t="shared" si="103"/>
        <v>136.1</v>
      </c>
      <c r="G881" s="146">
        <v>6</v>
      </c>
      <c r="H881" s="146"/>
      <c r="I881" s="146"/>
      <c r="J881" s="146">
        <f t="shared" si="100"/>
        <v>6</v>
      </c>
      <c r="K881" s="702">
        <f t="shared" si="104"/>
        <v>3.1651134165640933E-3</v>
      </c>
      <c r="L881" s="734">
        <f t="shared" si="102"/>
        <v>13.551274837348338</v>
      </c>
      <c r="M881" s="151">
        <f t="shared" si="105"/>
        <v>2.9812804642166344</v>
      </c>
      <c r="N881" s="151">
        <v>7.0807522269877925</v>
      </c>
      <c r="O881" s="808">
        <v>1.0316799999999999</v>
      </c>
      <c r="P881" s="374">
        <f t="shared" ref="P881:P944" si="106">(O881+N881+M881+L881)/F881</f>
        <v>0.18107999653602325</v>
      </c>
      <c r="Q881" s="165">
        <f t="shared" si="101"/>
        <v>1.7538559999999999</v>
      </c>
    </row>
    <row r="882" spans="1:17" x14ac:dyDescent="0.3">
      <c r="A882" s="158">
        <v>101</v>
      </c>
      <c r="B882" s="333" t="s">
        <v>1323</v>
      </c>
      <c r="C882" s="781">
        <v>113.9</v>
      </c>
      <c r="D882" s="146"/>
      <c r="E882" s="146"/>
      <c r="F882" s="150">
        <f t="shared" si="103"/>
        <v>113.9</v>
      </c>
      <c r="G882" s="146">
        <v>7</v>
      </c>
      <c r="H882" s="146"/>
      <c r="I882" s="146"/>
      <c r="J882" s="146">
        <f t="shared" si="100"/>
        <v>7</v>
      </c>
      <c r="K882" s="702">
        <f t="shared" si="104"/>
        <v>3.6926323193247753E-3</v>
      </c>
      <c r="L882" s="734">
        <f t="shared" si="102"/>
        <v>15.809820643573058</v>
      </c>
      <c r="M882" s="151">
        <f t="shared" si="105"/>
        <v>3.4781605415860728</v>
      </c>
      <c r="N882" s="151">
        <v>8.2608775981524243</v>
      </c>
      <c r="O882" s="808">
        <v>1.2036266666666664</v>
      </c>
      <c r="P882" s="374">
        <f t="shared" si="106"/>
        <v>0.25243621992957177</v>
      </c>
      <c r="Q882" s="165">
        <f t="shared" si="101"/>
        <v>2.0461653333333327</v>
      </c>
    </row>
    <row r="883" spans="1:17" x14ac:dyDescent="0.3">
      <c r="A883" s="158">
        <v>102</v>
      </c>
      <c r="B883" s="333" t="s">
        <v>1324</v>
      </c>
      <c r="C883" s="781">
        <v>566.45000000000005</v>
      </c>
      <c r="D883" s="146"/>
      <c r="E883" s="146"/>
      <c r="F883" s="150">
        <f t="shared" si="103"/>
        <v>566.45000000000005</v>
      </c>
      <c r="G883" s="146">
        <v>18</v>
      </c>
      <c r="H883" s="146"/>
      <c r="I883" s="146"/>
      <c r="J883" s="146">
        <f t="shared" si="100"/>
        <v>18</v>
      </c>
      <c r="K883" s="702">
        <f t="shared" si="104"/>
        <v>9.4953402496922804E-3</v>
      </c>
      <c r="L883" s="734">
        <f t="shared" si="102"/>
        <v>40.653824512045013</v>
      </c>
      <c r="M883" s="151">
        <f t="shared" si="105"/>
        <v>8.9438413926499027</v>
      </c>
      <c r="N883" s="151">
        <v>21.242256680963376</v>
      </c>
      <c r="O883" s="808">
        <v>3.09504</v>
      </c>
      <c r="P883" s="374">
        <f t="shared" si="106"/>
        <v>0.13052336938063075</v>
      </c>
      <c r="Q883" s="165">
        <f t="shared" si="101"/>
        <v>5.2615679999999996</v>
      </c>
    </row>
    <row r="884" spans="1:17" x14ac:dyDescent="0.3">
      <c r="A884" s="158">
        <v>103</v>
      </c>
      <c r="B884" s="333" t="s">
        <v>1325</v>
      </c>
      <c r="C884" s="781">
        <v>760.45</v>
      </c>
      <c r="D884" s="146"/>
      <c r="E884" s="146"/>
      <c r="F884" s="150">
        <f t="shared" si="103"/>
        <v>760.45</v>
      </c>
      <c r="G884" s="146">
        <v>17</v>
      </c>
      <c r="H884" s="146"/>
      <c r="I884" s="146"/>
      <c r="J884" s="146">
        <f t="shared" si="100"/>
        <v>17</v>
      </c>
      <c r="K884" s="702">
        <f t="shared" si="104"/>
        <v>8.9678213469315971E-3</v>
      </c>
      <c r="L884" s="734">
        <f t="shared" si="102"/>
        <v>38.395278705820282</v>
      </c>
      <c r="M884" s="151">
        <f t="shared" si="105"/>
        <v>8.4469613152804612</v>
      </c>
      <c r="N884" s="151">
        <v>20.062131309798744</v>
      </c>
      <c r="O884" s="808">
        <v>2.9230933333333331</v>
      </c>
      <c r="P884" s="374">
        <f t="shared" si="106"/>
        <v>9.1823873580423196E-2</v>
      </c>
      <c r="Q884" s="165">
        <f t="shared" si="101"/>
        <v>4.9692586666666658</v>
      </c>
    </row>
    <row r="885" spans="1:17" x14ac:dyDescent="0.3">
      <c r="A885" s="158">
        <v>104</v>
      </c>
      <c r="B885" s="333" t="s">
        <v>1326</v>
      </c>
      <c r="C885" s="781">
        <v>275.3</v>
      </c>
      <c r="D885" s="146"/>
      <c r="E885" s="146"/>
      <c r="F885" s="150">
        <f t="shared" si="103"/>
        <v>275.3</v>
      </c>
      <c r="G885" s="146">
        <v>5</v>
      </c>
      <c r="H885" s="146"/>
      <c r="I885" s="146"/>
      <c r="J885" s="146">
        <f t="shared" si="100"/>
        <v>5</v>
      </c>
      <c r="K885" s="702">
        <f t="shared" si="104"/>
        <v>2.6375945138034113E-3</v>
      </c>
      <c r="L885" s="734">
        <f t="shared" si="102"/>
        <v>11.292729031123615</v>
      </c>
      <c r="M885" s="151">
        <f t="shared" si="105"/>
        <v>2.4844003868471956</v>
      </c>
      <c r="N885" s="151">
        <v>5.9006268558231607</v>
      </c>
      <c r="O885" s="808">
        <v>0.85973333333333335</v>
      </c>
      <c r="P885" s="374">
        <f t="shared" si="106"/>
        <v>7.4600398137040697E-2</v>
      </c>
      <c r="Q885" s="165">
        <f t="shared" si="101"/>
        <v>1.4615466666666665</v>
      </c>
    </row>
    <row r="886" spans="1:17" x14ac:dyDescent="0.3">
      <c r="A886" s="158">
        <v>105</v>
      </c>
      <c r="B886" s="333" t="s">
        <v>1327</v>
      </c>
      <c r="C886" s="781">
        <v>384.4</v>
      </c>
      <c r="D886" s="146"/>
      <c r="E886" s="146"/>
      <c r="F886" s="150">
        <f t="shared" si="103"/>
        <v>384.4</v>
      </c>
      <c r="G886" s="146">
        <v>8</v>
      </c>
      <c r="H886" s="146"/>
      <c r="I886" s="146"/>
      <c r="J886" s="146">
        <f t="shared" si="100"/>
        <v>8</v>
      </c>
      <c r="K886" s="702">
        <f t="shared" si="104"/>
        <v>4.2201512220854578E-3</v>
      </c>
      <c r="L886" s="734">
        <f t="shared" si="102"/>
        <v>18.068366449797782</v>
      </c>
      <c r="M886" s="151">
        <f t="shared" si="105"/>
        <v>3.9750406189555121</v>
      </c>
      <c r="N886" s="151">
        <v>9.4410029693170561</v>
      </c>
      <c r="O886" s="808">
        <v>1.3755733333333331</v>
      </c>
      <c r="P886" s="374">
        <f t="shared" si="106"/>
        <v>8.5483827709166724E-2</v>
      </c>
      <c r="Q886" s="165">
        <f t="shared" si="101"/>
        <v>2.338474666666666</v>
      </c>
    </row>
    <row r="887" spans="1:17" x14ac:dyDescent="0.3">
      <c r="A887" s="158">
        <v>106</v>
      </c>
      <c r="B887" s="333" t="s">
        <v>1328</v>
      </c>
      <c r="C887" s="781">
        <v>207.2</v>
      </c>
      <c r="D887" s="146"/>
      <c r="E887" s="146"/>
      <c r="F887" s="150">
        <f t="shared" si="103"/>
        <v>207.2</v>
      </c>
      <c r="G887" s="146">
        <v>6</v>
      </c>
      <c r="H887" s="146"/>
      <c r="I887" s="146"/>
      <c r="J887" s="146">
        <f t="shared" si="100"/>
        <v>6</v>
      </c>
      <c r="K887" s="702">
        <f t="shared" si="104"/>
        <v>3.1651134165640933E-3</v>
      </c>
      <c r="L887" s="734">
        <f t="shared" si="102"/>
        <v>13.551274837348338</v>
      </c>
      <c r="M887" s="151">
        <f t="shared" si="105"/>
        <v>2.9812804642166344</v>
      </c>
      <c r="N887" s="151">
        <v>7.0807522269877925</v>
      </c>
      <c r="O887" s="808">
        <v>1.0316799999999999</v>
      </c>
      <c r="P887" s="374">
        <f t="shared" si="106"/>
        <v>0.11894299000266779</v>
      </c>
      <c r="Q887" s="165">
        <f t="shared" si="101"/>
        <v>1.7538559999999999</v>
      </c>
    </row>
    <row r="888" spans="1:17" x14ac:dyDescent="0.3">
      <c r="A888" s="158">
        <v>107</v>
      </c>
      <c r="B888" s="333" t="s">
        <v>1329</v>
      </c>
      <c r="C888" s="781">
        <v>603.70000000000005</v>
      </c>
      <c r="D888" s="146"/>
      <c r="E888" s="146"/>
      <c r="F888" s="150">
        <f t="shared" si="103"/>
        <v>603.70000000000005</v>
      </c>
      <c r="G888" s="146">
        <v>19</v>
      </c>
      <c r="H888" s="146"/>
      <c r="I888" s="146"/>
      <c r="J888" s="146">
        <f t="shared" si="100"/>
        <v>19</v>
      </c>
      <c r="K888" s="702">
        <f t="shared" si="104"/>
        <v>1.0022859152452962E-2</v>
      </c>
      <c r="L888" s="734">
        <f t="shared" si="102"/>
        <v>42.91237031826973</v>
      </c>
      <c r="M888" s="151">
        <f t="shared" si="105"/>
        <v>9.4407214700193407</v>
      </c>
      <c r="N888" s="151">
        <v>22.422382052128011</v>
      </c>
      <c r="O888" s="808">
        <v>23.533653333333334</v>
      </c>
      <c r="P888" s="374">
        <f t="shared" si="106"/>
        <v>0.16284433853528313</v>
      </c>
      <c r="Q888" s="165">
        <f t="shared" si="101"/>
        <v>40.007210666666666</v>
      </c>
    </row>
    <row r="889" spans="1:17" x14ac:dyDescent="0.3">
      <c r="A889" s="158">
        <v>108</v>
      </c>
      <c r="B889" s="333" t="s">
        <v>1330</v>
      </c>
      <c r="C889" s="781">
        <v>477.8</v>
      </c>
      <c r="D889" s="146"/>
      <c r="E889" s="146"/>
      <c r="F889" s="150">
        <f t="shared" si="103"/>
        <v>477.8</v>
      </c>
      <c r="G889" s="146">
        <v>12</v>
      </c>
      <c r="H889" s="146"/>
      <c r="I889" s="146"/>
      <c r="J889" s="146">
        <f t="shared" si="100"/>
        <v>12</v>
      </c>
      <c r="K889" s="702">
        <f t="shared" si="104"/>
        <v>6.3302268331281867E-3</v>
      </c>
      <c r="L889" s="734">
        <f t="shared" si="102"/>
        <v>27.102549674696675</v>
      </c>
      <c r="M889" s="151">
        <f t="shared" si="105"/>
        <v>5.9625609284332688</v>
      </c>
      <c r="N889" s="151">
        <v>14.161504453975585</v>
      </c>
      <c r="O889" s="808">
        <v>14.863359999999998</v>
      </c>
      <c r="P889" s="374">
        <f t="shared" si="106"/>
        <v>0.12994971757451973</v>
      </c>
      <c r="Q889" s="165">
        <f t="shared" si="101"/>
        <v>25.267711999999996</v>
      </c>
    </row>
    <row r="890" spans="1:17" x14ac:dyDescent="0.3">
      <c r="A890" s="158">
        <v>109</v>
      </c>
      <c r="B890" s="333" t="s">
        <v>1331</v>
      </c>
      <c r="C890" s="781">
        <v>481.5</v>
      </c>
      <c r="D890" s="146"/>
      <c r="E890" s="146"/>
      <c r="F890" s="150">
        <f t="shared" si="103"/>
        <v>481.5</v>
      </c>
      <c r="G890" s="146">
        <v>12</v>
      </c>
      <c r="H890" s="146"/>
      <c r="I890" s="146"/>
      <c r="J890" s="146">
        <f t="shared" si="100"/>
        <v>12</v>
      </c>
      <c r="K890" s="702">
        <f t="shared" si="104"/>
        <v>6.3302268331281867E-3</v>
      </c>
      <c r="L890" s="734">
        <f t="shared" si="102"/>
        <v>27.102549674696675</v>
      </c>
      <c r="M890" s="151">
        <f t="shared" si="105"/>
        <v>5.9625609284332688</v>
      </c>
      <c r="N890" s="151">
        <v>14.161504453975585</v>
      </c>
      <c r="O890" s="808">
        <v>14.863359999999998</v>
      </c>
      <c r="P890" s="374">
        <f t="shared" si="106"/>
        <v>0.1289511423823583</v>
      </c>
      <c r="Q890" s="165">
        <f t="shared" si="101"/>
        <v>25.267711999999996</v>
      </c>
    </row>
    <row r="891" spans="1:17" x14ac:dyDescent="0.3">
      <c r="A891" s="158">
        <v>110</v>
      </c>
      <c r="B891" s="333" t="s">
        <v>1332</v>
      </c>
      <c r="C891" s="781">
        <v>539.4</v>
      </c>
      <c r="D891" s="146"/>
      <c r="E891" s="146"/>
      <c r="F891" s="150">
        <f t="shared" si="103"/>
        <v>539.4</v>
      </c>
      <c r="G891" s="146">
        <v>13</v>
      </c>
      <c r="H891" s="146"/>
      <c r="I891" s="146"/>
      <c r="J891" s="146">
        <f t="shared" si="100"/>
        <v>13</v>
      </c>
      <c r="K891" s="702">
        <f t="shared" si="104"/>
        <v>6.8577457358888691E-3</v>
      </c>
      <c r="L891" s="734">
        <f t="shared" si="102"/>
        <v>29.361095480921396</v>
      </c>
      <c r="M891" s="151">
        <f t="shared" si="105"/>
        <v>6.4594410058027067</v>
      </c>
      <c r="N891" s="151">
        <v>15.341629825140215</v>
      </c>
      <c r="O891" s="808">
        <v>2.2353066666666668</v>
      </c>
      <c r="P891" s="374">
        <f t="shared" si="106"/>
        <v>9.8994202778144205E-2</v>
      </c>
      <c r="Q891" s="165">
        <f t="shared" si="101"/>
        <v>3.8000213333333335</v>
      </c>
    </row>
    <row r="892" spans="1:17" x14ac:dyDescent="0.3">
      <c r="A892" s="158">
        <v>111</v>
      </c>
      <c r="B892" s="333" t="s">
        <v>1333</v>
      </c>
      <c r="C892" s="781">
        <v>120.6</v>
      </c>
      <c r="D892" s="146"/>
      <c r="E892" s="146"/>
      <c r="F892" s="150">
        <f t="shared" si="103"/>
        <v>120.6</v>
      </c>
      <c r="G892" s="146">
        <v>4</v>
      </c>
      <c r="H892" s="146"/>
      <c r="I892" s="146"/>
      <c r="J892" s="146">
        <f t="shared" si="100"/>
        <v>4</v>
      </c>
      <c r="K892" s="702">
        <f t="shared" si="104"/>
        <v>2.1100756110427289E-3</v>
      </c>
      <c r="L892" s="734">
        <f t="shared" si="102"/>
        <v>9.0341832248988911</v>
      </c>
      <c r="M892" s="151">
        <f t="shared" si="105"/>
        <v>1.987520309477756</v>
      </c>
      <c r="N892" s="151">
        <v>4.720501484658528</v>
      </c>
      <c r="O892" s="808">
        <v>0.68778666666666655</v>
      </c>
      <c r="P892" s="374">
        <f t="shared" si="106"/>
        <v>0.13623542027945143</v>
      </c>
      <c r="Q892" s="165">
        <f t="shared" si="101"/>
        <v>1.169237333333333</v>
      </c>
    </row>
    <row r="893" spans="1:17" x14ac:dyDescent="0.3">
      <c r="A893" s="158">
        <v>112</v>
      </c>
      <c r="B893" s="333" t="s">
        <v>1334</v>
      </c>
      <c r="C893" s="781">
        <v>98.1</v>
      </c>
      <c r="D893" s="146"/>
      <c r="E893" s="146"/>
      <c r="F893" s="150">
        <f t="shared" si="103"/>
        <v>98.1</v>
      </c>
      <c r="G893" s="146">
        <v>3</v>
      </c>
      <c r="H893" s="146"/>
      <c r="I893" s="146"/>
      <c r="J893" s="146">
        <f t="shared" si="100"/>
        <v>3</v>
      </c>
      <c r="K893" s="702">
        <f t="shared" si="104"/>
        <v>1.5825567082820467E-3</v>
      </c>
      <c r="L893" s="734">
        <f t="shared" si="102"/>
        <v>6.7756374186741688</v>
      </c>
      <c r="M893" s="151">
        <f t="shared" si="105"/>
        <v>1.4906402321083172</v>
      </c>
      <c r="N893" s="151">
        <v>3.5403761134938962</v>
      </c>
      <c r="O893" s="808">
        <v>0.51583999999999997</v>
      </c>
      <c r="P893" s="374">
        <f t="shared" si="106"/>
        <v>0.12561155723013642</v>
      </c>
      <c r="Q893" s="165">
        <f t="shared" si="101"/>
        <v>0.87692799999999993</v>
      </c>
    </row>
    <row r="894" spans="1:17" x14ac:dyDescent="0.3">
      <c r="A894" s="158">
        <v>113</v>
      </c>
      <c r="B894" s="333" t="s">
        <v>1335</v>
      </c>
      <c r="C894" s="781">
        <v>95.2</v>
      </c>
      <c r="D894" s="146"/>
      <c r="E894" s="146"/>
      <c r="F894" s="150">
        <f t="shared" si="103"/>
        <v>95.2</v>
      </c>
      <c r="G894" s="146">
        <v>4</v>
      </c>
      <c r="H894" s="146"/>
      <c r="I894" s="146"/>
      <c r="J894" s="146">
        <f t="shared" si="100"/>
        <v>4</v>
      </c>
      <c r="K894" s="702">
        <f t="shared" si="104"/>
        <v>2.1100756110427289E-3</v>
      </c>
      <c r="L894" s="734">
        <f t="shared" si="102"/>
        <v>9.0341832248988911</v>
      </c>
      <c r="M894" s="151">
        <f t="shared" si="105"/>
        <v>1.987520309477756</v>
      </c>
      <c r="N894" s="151">
        <v>4.720501484658528</v>
      </c>
      <c r="O894" s="808">
        <v>0.68778666666666655</v>
      </c>
      <c r="P894" s="374">
        <f t="shared" si="106"/>
        <v>0.1725839462783807</v>
      </c>
      <c r="Q894" s="165">
        <f t="shared" si="101"/>
        <v>1.169237333333333</v>
      </c>
    </row>
    <row r="895" spans="1:17" x14ac:dyDescent="0.3">
      <c r="A895" s="158">
        <v>114</v>
      </c>
      <c r="B895" s="333" t="s">
        <v>1336</v>
      </c>
      <c r="C895" s="781">
        <v>2329.16</v>
      </c>
      <c r="D895" s="146"/>
      <c r="E895" s="146"/>
      <c r="F895" s="150">
        <f t="shared" si="103"/>
        <v>2329.16</v>
      </c>
      <c r="G895" s="146">
        <v>40</v>
      </c>
      <c r="H895" s="146"/>
      <c r="I895" s="146"/>
      <c r="J895" s="146">
        <f t="shared" ref="J895:J955" si="107">G895+H895+I895</f>
        <v>40</v>
      </c>
      <c r="K895" s="702">
        <f t="shared" si="104"/>
        <v>2.1100756110427291E-2</v>
      </c>
      <c r="L895" s="734">
        <f t="shared" si="102"/>
        <v>90.341832248988922</v>
      </c>
      <c r="M895" s="151">
        <f t="shared" si="105"/>
        <v>19.875203094777564</v>
      </c>
      <c r="N895" s="151">
        <v>47.205014846585286</v>
      </c>
      <c r="O895" s="808">
        <v>6.8778666666666668</v>
      </c>
      <c r="P895" s="374">
        <f t="shared" si="106"/>
        <v>7.0540416655368657E-2</v>
      </c>
      <c r="Q895" s="165">
        <f t="shared" ref="Q895:Q955" si="108">O895*1.7</f>
        <v>11.692373333333332</v>
      </c>
    </row>
    <row r="896" spans="1:17" x14ac:dyDescent="0.3">
      <c r="A896" s="158">
        <v>115</v>
      </c>
      <c r="B896" s="333" t="s">
        <v>1337</v>
      </c>
      <c r="C896" s="781">
        <v>1481.3</v>
      </c>
      <c r="D896" s="146"/>
      <c r="E896" s="146"/>
      <c r="F896" s="150">
        <f t="shared" si="103"/>
        <v>1481.3</v>
      </c>
      <c r="G896" s="146">
        <v>32</v>
      </c>
      <c r="H896" s="146"/>
      <c r="I896" s="146"/>
      <c r="J896" s="146">
        <f t="shared" si="107"/>
        <v>32</v>
      </c>
      <c r="K896" s="702">
        <f t="shared" si="104"/>
        <v>1.6880604888341831E-2</v>
      </c>
      <c r="L896" s="734">
        <f t="shared" si="102"/>
        <v>72.273465799191129</v>
      </c>
      <c r="M896" s="151">
        <f t="shared" si="105"/>
        <v>15.900162475822048</v>
      </c>
      <c r="N896" s="151">
        <v>37.764011877268224</v>
      </c>
      <c r="O896" s="808">
        <v>5.5022933333333324</v>
      </c>
      <c r="P896" s="374">
        <f t="shared" si="106"/>
        <v>8.8732824873837005E-2</v>
      </c>
      <c r="Q896" s="165">
        <f t="shared" si="108"/>
        <v>9.3538986666666641</v>
      </c>
    </row>
    <row r="897" spans="1:17" x14ac:dyDescent="0.3">
      <c r="A897" s="158">
        <v>116</v>
      </c>
      <c r="B897" s="333" t="s">
        <v>1338</v>
      </c>
      <c r="C897" s="781">
        <v>152.6</v>
      </c>
      <c r="D897" s="146"/>
      <c r="E897" s="146"/>
      <c r="F897" s="150">
        <f t="shared" si="103"/>
        <v>152.6</v>
      </c>
      <c r="G897" s="146">
        <v>6</v>
      </c>
      <c r="H897" s="146"/>
      <c r="I897" s="146"/>
      <c r="J897" s="146">
        <f t="shared" si="107"/>
        <v>6</v>
      </c>
      <c r="K897" s="702">
        <f t="shared" si="104"/>
        <v>3.1651134165640933E-3</v>
      </c>
      <c r="L897" s="734">
        <f t="shared" si="102"/>
        <v>13.551274837348338</v>
      </c>
      <c r="M897" s="151">
        <f t="shared" si="105"/>
        <v>2.9812804642166344</v>
      </c>
      <c r="N897" s="151">
        <v>7.0807522269877925</v>
      </c>
      <c r="O897" s="808">
        <v>7.4316799999999992</v>
      </c>
      <c r="P897" s="374">
        <f t="shared" si="106"/>
        <v>0.20344028524608626</v>
      </c>
      <c r="Q897" s="165">
        <f t="shared" si="108"/>
        <v>12.633855999999998</v>
      </c>
    </row>
    <row r="898" spans="1:17" x14ac:dyDescent="0.3">
      <c r="A898" s="158">
        <v>117</v>
      </c>
      <c r="B898" s="333" t="s">
        <v>1339</v>
      </c>
      <c r="C898" s="781">
        <v>99.09</v>
      </c>
      <c r="D898" s="146"/>
      <c r="E898" s="146"/>
      <c r="F898" s="150">
        <f t="shared" ref="F898:F961" si="109">C898+D898+E898</f>
        <v>99.09</v>
      </c>
      <c r="G898" s="146">
        <v>2</v>
      </c>
      <c r="H898" s="146"/>
      <c r="I898" s="146"/>
      <c r="J898" s="146">
        <f t="shared" si="107"/>
        <v>2</v>
      </c>
      <c r="K898" s="702">
        <f t="shared" si="104"/>
        <v>1.0550378055213644E-3</v>
      </c>
      <c r="L898" s="734">
        <f t="shared" si="102"/>
        <v>4.5170916124494456</v>
      </c>
      <c r="M898" s="151">
        <f t="shared" si="105"/>
        <v>0.99376015473887802</v>
      </c>
      <c r="N898" s="151">
        <v>2.360250742329264</v>
      </c>
      <c r="O898" s="808">
        <v>0.34389333333333327</v>
      </c>
      <c r="P898" s="374">
        <f t="shared" si="106"/>
        <v>8.2904388362608952E-2</v>
      </c>
      <c r="Q898" s="165">
        <f t="shared" si="108"/>
        <v>0.58461866666666651</v>
      </c>
    </row>
    <row r="899" spans="1:17" x14ac:dyDescent="0.3">
      <c r="A899" s="158">
        <v>118</v>
      </c>
      <c r="B899" s="333" t="s">
        <v>1340</v>
      </c>
      <c r="C899" s="781">
        <v>78.7</v>
      </c>
      <c r="D899" s="146"/>
      <c r="E899" s="146"/>
      <c r="F899" s="150">
        <f t="shared" si="109"/>
        <v>78.7</v>
      </c>
      <c r="G899" s="146">
        <v>3</v>
      </c>
      <c r="H899" s="146"/>
      <c r="I899" s="146"/>
      <c r="J899" s="146">
        <f t="shared" si="107"/>
        <v>3</v>
      </c>
      <c r="K899" s="702">
        <f t="shared" si="104"/>
        <v>1.5825567082820467E-3</v>
      </c>
      <c r="L899" s="734">
        <f t="shared" si="102"/>
        <v>6.7756374186741688</v>
      </c>
      <c r="M899" s="151">
        <f t="shared" si="105"/>
        <v>1.4906402321083172</v>
      </c>
      <c r="N899" s="151">
        <v>3.5403761134938962</v>
      </c>
      <c r="O899" s="808">
        <v>0.51583999999999997</v>
      </c>
      <c r="P899" s="374">
        <f t="shared" si="106"/>
        <v>0.15657552432371513</v>
      </c>
      <c r="Q899" s="165">
        <f t="shared" si="108"/>
        <v>0.87692799999999993</v>
      </c>
    </row>
    <row r="900" spans="1:17" x14ac:dyDescent="0.3">
      <c r="A900" s="158">
        <v>119</v>
      </c>
      <c r="B900" s="333" t="s">
        <v>1341</v>
      </c>
      <c r="C900" s="781">
        <v>557.9</v>
      </c>
      <c r="D900" s="146"/>
      <c r="E900" s="146"/>
      <c r="F900" s="150">
        <f t="shared" si="109"/>
        <v>557.9</v>
      </c>
      <c r="G900" s="146">
        <v>12</v>
      </c>
      <c r="H900" s="146"/>
      <c r="I900" s="146"/>
      <c r="J900" s="146">
        <f t="shared" si="107"/>
        <v>12</v>
      </c>
      <c r="K900" s="702">
        <f t="shared" si="104"/>
        <v>6.3302268331281867E-3</v>
      </c>
      <c r="L900" s="734">
        <f t="shared" si="102"/>
        <v>27.102549674696675</v>
      </c>
      <c r="M900" s="151">
        <f t="shared" si="105"/>
        <v>5.9625609284332688</v>
      </c>
      <c r="N900" s="151">
        <v>14.161504453975585</v>
      </c>
      <c r="O900" s="808">
        <v>2.0633599999999999</v>
      </c>
      <c r="P900" s="374">
        <f t="shared" si="106"/>
        <v>8.8349121808757008E-2</v>
      </c>
      <c r="Q900" s="165">
        <f t="shared" si="108"/>
        <v>3.5077119999999997</v>
      </c>
    </row>
    <row r="901" spans="1:17" x14ac:dyDescent="0.3">
      <c r="A901" s="158">
        <v>120</v>
      </c>
      <c r="B901" s="333" t="s">
        <v>1342</v>
      </c>
      <c r="C901" s="781">
        <v>122.5</v>
      </c>
      <c r="D901" s="146"/>
      <c r="E901" s="146"/>
      <c r="F901" s="150">
        <f t="shared" si="109"/>
        <v>122.5</v>
      </c>
      <c r="G901" s="146">
        <v>4</v>
      </c>
      <c r="H901" s="146"/>
      <c r="I901" s="146"/>
      <c r="J901" s="146">
        <f t="shared" si="107"/>
        <v>4</v>
      </c>
      <c r="K901" s="702">
        <f t="shared" si="104"/>
        <v>2.1100756110427289E-3</v>
      </c>
      <c r="L901" s="734">
        <f t="shared" si="102"/>
        <v>9.0341832248988911</v>
      </c>
      <c r="M901" s="151">
        <f t="shared" si="105"/>
        <v>1.987520309477756</v>
      </c>
      <c r="N901" s="151">
        <v>4.720501484658528</v>
      </c>
      <c r="O901" s="808">
        <v>0.68778666666666655</v>
      </c>
      <c r="P901" s="374">
        <f t="shared" si="106"/>
        <v>0.13412238110777014</v>
      </c>
      <c r="Q901" s="165">
        <f t="shared" si="108"/>
        <v>1.169237333333333</v>
      </c>
    </row>
    <row r="902" spans="1:17" x14ac:dyDescent="0.3">
      <c r="A902" s="158">
        <v>121</v>
      </c>
      <c r="B902" s="333" t="s">
        <v>1344</v>
      </c>
      <c r="C902" s="781">
        <v>245.6</v>
      </c>
      <c r="D902" s="146">
        <v>29.9</v>
      </c>
      <c r="E902" s="146"/>
      <c r="F902" s="150">
        <f t="shared" si="109"/>
        <v>275.5</v>
      </c>
      <c r="G902" s="146">
        <v>5</v>
      </c>
      <c r="H902" s="146">
        <v>1</v>
      </c>
      <c r="I902" s="146"/>
      <c r="J902" s="146">
        <f t="shared" si="107"/>
        <v>6</v>
      </c>
      <c r="K902" s="702">
        <f t="shared" si="104"/>
        <v>3.1651134165640933E-3</v>
      </c>
      <c r="L902" s="734">
        <f t="shared" si="102"/>
        <v>13.551274837348338</v>
      </c>
      <c r="M902" s="151">
        <f t="shared" si="105"/>
        <v>2.9812804642166344</v>
      </c>
      <c r="N902" s="151">
        <v>7.0807522269877925</v>
      </c>
      <c r="O902" s="808">
        <v>1.0316799999999999</v>
      </c>
      <c r="P902" s="374">
        <f t="shared" si="106"/>
        <v>8.9455490121788619E-2</v>
      </c>
      <c r="Q902" s="165">
        <f t="shared" si="108"/>
        <v>1.7538559999999999</v>
      </c>
    </row>
    <row r="903" spans="1:17" x14ac:dyDescent="0.3">
      <c r="A903" s="158">
        <v>122</v>
      </c>
      <c r="B903" s="333" t="s">
        <v>1345</v>
      </c>
      <c r="C903" s="781">
        <v>189.1</v>
      </c>
      <c r="D903" s="146"/>
      <c r="E903" s="146"/>
      <c r="F903" s="150">
        <f t="shared" si="109"/>
        <v>189.1</v>
      </c>
      <c r="G903" s="146">
        <v>6</v>
      </c>
      <c r="H903" s="146"/>
      <c r="I903" s="146"/>
      <c r="J903" s="146">
        <f t="shared" si="107"/>
        <v>6</v>
      </c>
      <c r="K903" s="702">
        <f t="shared" si="104"/>
        <v>3.1651134165640933E-3</v>
      </c>
      <c r="L903" s="734">
        <f t="shared" ref="L903:L966" si="110">K903*4281.45</f>
        <v>13.551274837348338</v>
      </c>
      <c r="M903" s="151">
        <f t="shared" si="105"/>
        <v>2.9812804642166344</v>
      </c>
      <c r="N903" s="151">
        <v>7.0807522269877925</v>
      </c>
      <c r="O903" s="808">
        <v>1.0316799999999999</v>
      </c>
      <c r="P903" s="374">
        <f t="shared" si="106"/>
        <v>0.13032780290086074</v>
      </c>
      <c r="Q903" s="165">
        <f t="shared" si="108"/>
        <v>1.7538559999999999</v>
      </c>
    </row>
    <row r="904" spans="1:17" x14ac:dyDescent="0.3">
      <c r="A904" s="158">
        <v>123</v>
      </c>
      <c r="B904" s="333" t="s">
        <v>1346</v>
      </c>
      <c r="C904" s="781">
        <v>590.4</v>
      </c>
      <c r="D904" s="146"/>
      <c r="E904" s="146"/>
      <c r="F904" s="150">
        <f t="shared" si="109"/>
        <v>590.4</v>
      </c>
      <c r="G904" s="146">
        <v>15</v>
      </c>
      <c r="H904" s="146"/>
      <c r="I904" s="146"/>
      <c r="J904" s="146">
        <f t="shared" si="107"/>
        <v>15</v>
      </c>
      <c r="K904" s="702">
        <f t="shared" si="104"/>
        <v>7.912783541410234E-3</v>
      </c>
      <c r="L904" s="734">
        <f t="shared" si="110"/>
        <v>33.878187093370848</v>
      </c>
      <c r="M904" s="151">
        <f t="shared" si="105"/>
        <v>7.4532011605415862</v>
      </c>
      <c r="N904" s="151">
        <v>17.70188056746948</v>
      </c>
      <c r="O904" s="808">
        <v>18.5792</v>
      </c>
      <c r="P904" s="374">
        <f t="shared" si="106"/>
        <v>0.13145743364055204</v>
      </c>
      <c r="Q904" s="165">
        <f t="shared" si="108"/>
        <v>31.58464</v>
      </c>
    </row>
    <row r="905" spans="1:17" x14ac:dyDescent="0.3">
      <c r="A905" s="158">
        <v>124</v>
      </c>
      <c r="B905" s="333" t="s">
        <v>1347</v>
      </c>
      <c r="C905" s="781">
        <v>761.4</v>
      </c>
      <c r="D905" s="146"/>
      <c r="E905" s="146"/>
      <c r="F905" s="150">
        <f t="shared" si="109"/>
        <v>761.4</v>
      </c>
      <c r="G905" s="146">
        <v>22</v>
      </c>
      <c r="H905" s="146"/>
      <c r="I905" s="146"/>
      <c r="J905" s="146">
        <f t="shared" si="107"/>
        <v>22</v>
      </c>
      <c r="K905" s="702">
        <f t="shared" si="104"/>
        <v>1.1605415860735008E-2</v>
      </c>
      <c r="L905" s="734">
        <f t="shared" si="110"/>
        <v>49.688007736943902</v>
      </c>
      <c r="M905" s="151">
        <f t="shared" si="105"/>
        <v>10.931361702127658</v>
      </c>
      <c r="N905" s="151">
        <v>25.962758165621906</v>
      </c>
      <c r="O905" s="808">
        <v>27.249493333333337</v>
      </c>
      <c r="P905" s="374">
        <f t="shared" si="106"/>
        <v>0.14950304825062621</v>
      </c>
      <c r="Q905" s="165">
        <f t="shared" si="108"/>
        <v>46.32413866666667</v>
      </c>
    </row>
    <row r="906" spans="1:17" x14ac:dyDescent="0.3">
      <c r="A906" s="158">
        <v>125</v>
      </c>
      <c r="B906" s="333" t="s">
        <v>1348</v>
      </c>
      <c r="C906" s="781">
        <v>538.82000000000005</v>
      </c>
      <c r="D906" s="146"/>
      <c r="E906" s="146">
        <v>38.299999999999997</v>
      </c>
      <c r="F906" s="150">
        <f t="shared" si="109"/>
        <v>577.12</v>
      </c>
      <c r="G906" s="146">
        <v>17</v>
      </c>
      <c r="H906" s="146"/>
      <c r="I906" s="146">
        <v>1</v>
      </c>
      <c r="J906" s="146">
        <f t="shared" si="107"/>
        <v>18</v>
      </c>
      <c r="K906" s="702">
        <f t="shared" si="104"/>
        <v>9.4953402496922804E-3</v>
      </c>
      <c r="L906" s="734">
        <f t="shared" si="110"/>
        <v>40.653824512045013</v>
      </c>
      <c r="M906" s="151">
        <f t="shared" si="105"/>
        <v>8.9438413926499027</v>
      </c>
      <c r="N906" s="151">
        <v>21.242256680963376</v>
      </c>
      <c r="O906" s="808">
        <v>22.29504</v>
      </c>
      <c r="P906" s="374">
        <f t="shared" si="106"/>
        <v>0.16137885116727593</v>
      </c>
      <c r="Q906" s="165">
        <f t="shared" si="108"/>
        <v>37.901567999999997</v>
      </c>
    </row>
    <row r="907" spans="1:17" x14ac:dyDescent="0.3">
      <c r="A907" s="158">
        <v>126</v>
      </c>
      <c r="B907" s="333" t="s">
        <v>1349</v>
      </c>
      <c r="C907" s="781">
        <v>102.8</v>
      </c>
      <c r="D907" s="146"/>
      <c r="E907" s="153">
        <v>34</v>
      </c>
      <c r="F907" s="150">
        <f t="shared" si="109"/>
        <v>136.80000000000001</v>
      </c>
      <c r="G907" s="146">
        <v>3</v>
      </c>
      <c r="H907" s="146"/>
      <c r="I907" s="146">
        <v>1</v>
      </c>
      <c r="J907" s="146">
        <f t="shared" si="107"/>
        <v>4</v>
      </c>
      <c r="K907" s="702">
        <f t="shared" si="104"/>
        <v>2.1100756110427289E-3</v>
      </c>
      <c r="L907" s="734">
        <f t="shared" si="110"/>
        <v>9.0341832248988911</v>
      </c>
      <c r="M907" s="151">
        <f t="shared" ref="M907:M970" si="111">L907*0.22</f>
        <v>1.987520309477756</v>
      </c>
      <c r="N907" s="151">
        <v>4.720501484658528</v>
      </c>
      <c r="O907" s="808">
        <v>4.9544533333333343</v>
      </c>
      <c r="P907" s="374">
        <f t="shared" si="106"/>
        <v>0.15129136222491599</v>
      </c>
      <c r="Q907" s="165">
        <f t="shared" si="108"/>
        <v>8.4225706666666689</v>
      </c>
    </row>
    <row r="908" spans="1:17" x14ac:dyDescent="0.3">
      <c r="A908" s="158">
        <v>127</v>
      </c>
      <c r="B908" s="333" t="s">
        <v>1350</v>
      </c>
      <c r="C908" s="781">
        <v>578</v>
      </c>
      <c r="D908" s="146"/>
      <c r="E908" s="146"/>
      <c r="F908" s="150">
        <f t="shared" si="109"/>
        <v>578</v>
      </c>
      <c r="G908" s="146">
        <v>16</v>
      </c>
      <c r="H908" s="146"/>
      <c r="I908" s="146"/>
      <c r="J908" s="146">
        <f t="shared" si="107"/>
        <v>16</v>
      </c>
      <c r="K908" s="702">
        <f t="shared" si="104"/>
        <v>8.4403024441709155E-3</v>
      </c>
      <c r="L908" s="734">
        <f t="shared" si="110"/>
        <v>36.136732899595565</v>
      </c>
      <c r="M908" s="151">
        <f t="shared" si="111"/>
        <v>7.9500812379110242</v>
      </c>
      <c r="N908" s="151">
        <v>18.882005938634112</v>
      </c>
      <c r="O908" s="808">
        <v>2.7511466666666662</v>
      </c>
      <c r="P908" s="374">
        <f t="shared" si="106"/>
        <v>0.11370236460693317</v>
      </c>
      <c r="Q908" s="165">
        <f t="shared" si="108"/>
        <v>4.6769493333333321</v>
      </c>
    </row>
    <row r="909" spans="1:17" x14ac:dyDescent="0.3">
      <c r="A909" s="158">
        <v>128</v>
      </c>
      <c r="B909" s="333" t="s">
        <v>1351</v>
      </c>
      <c r="C909" s="781">
        <v>150</v>
      </c>
      <c r="D909" s="146"/>
      <c r="E909" s="146"/>
      <c r="F909" s="150">
        <f t="shared" si="109"/>
        <v>150</v>
      </c>
      <c r="G909" s="146">
        <v>5</v>
      </c>
      <c r="H909" s="146"/>
      <c r="I909" s="146"/>
      <c r="J909" s="146">
        <f t="shared" si="107"/>
        <v>5</v>
      </c>
      <c r="K909" s="702">
        <f t="shared" si="104"/>
        <v>2.6375945138034113E-3</v>
      </c>
      <c r="L909" s="734">
        <f t="shared" si="110"/>
        <v>11.292729031123615</v>
      </c>
      <c r="M909" s="151">
        <f t="shared" si="111"/>
        <v>2.4844003868471956</v>
      </c>
      <c r="N909" s="151">
        <v>5.9006268558231607</v>
      </c>
      <c r="O909" s="808">
        <v>6.1930666666666667</v>
      </c>
      <c r="P909" s="374">
        <f t="shared" si="106"/>
        <v>0.17247215293640425</v>
      </c>
      <c r="Q909" s="165">
        <f t="shared" si="108"/>
        <v>10.528213333333333</v>
      </c>
    </row>
    <row r="910" spans="1:17" x14ac:dyDescent="0.3">
      <c r="A910" s="158">
        <v>129</v>
      </c>
      <c r="B910" s="333" t="s">
        <v>1352</v>
      </c>
      <c r="C910" s="781">
        <v>106.6</v>
      </c>
      <c r="D910" s="146"/>
      <c r="E910" s="146"/>
      <c r="F910" s="150">
        <f t="shared" si="109"/>
        <v>106.6</v>
      </c>
      <c r="G910" s="146">
        <v>3</v>
      </c>
      <c r="H910" s="146"/>
      <c r="I910" s="146"/>
      <c r="J910" s="146">
        <f t="shared" si="107"/>
        <v>3</v>
      </c>
      <c r="K910" s="702">
        <f t="shared" si="104"/>
        <v>1.5825567082820467E-3</v>
      </c>
      <c r="L910" s="734">
        <f t="shared" si="110"/>
        <v>6.7756374186741688</v>
      </c>
      <c r="M910" s="151">
        <f t="shared" si="111"/>
        <v>1.4906402321083172</v>
      </c>
      <c r="N910" s="151">
        <v>3.5403761134938962</v>
      </c>
      <c r="O910" s="808">
        <v>3.7158399999999996</v>
      </c>
      <c r="P910" s="374">
        <f t="shared" si="106"/>
        <v>0.14561438803261148</v>
      </c>
      <c r="Q910" s="165">
        <f t="shared" si="108"/>
        <v>6.316927999999999</v>
      </c>
    </row>
    <row r="911" spans="1:17" x14ac:dyDescent="0.3">
      <c r="A911" s="158">
        <v>130</v>
      </c>
      <c r="B911" s="333" t="s">
        <v>1353</v>
      </c>
      <c r="C911" s="781">
        <v>128.4</v>
      </c>
      <c r="D911" s="146"/>
      <c r="E911" s="146"/>
      <c r="F911" s="150">
        <f t="shared" si="109"/>
        <v>128.4</v>
      </c>
      <c r="G911" s="146">
        <v>4</v>
      </c>
      <c r="H911" s="146"/>
      <c r="I911" s="146"/>
      <c r="J911" s="146">
        <f t="shared" si="107"/>
        <v>4</v>
      </c>
      <c r="K911" s="702">
        <f t="shared" ref="K911:K974" si="112">3/5687*J911</f>
        <v>2.1100756110427289E-3</v>
      </c>
      <c r="L911" s="734">
        <f t="shared" si="110"/>
        <v>9.0341832248988911</v>
      </c>
      <c r="M911" s="151">
        <f t="shared" si="111"/>
        <v>1.987520309477756</v>
      </c>
      <c r="N911" s="151">
        <v>4.720501484658528</v>
      </c>
      <c r="O911" s="808">
        <v>0.68778666666666655</v>
      </c>
      <c r="P911" s="374">
        <f t="shared" si="106"/>
        <v>0.12795943680453148</v>
      </c>
      <c r="Q911" s="165">
        <f t="shared" si="108"/>
        <v>1.169237333333333</v>
      </c>
    </row>
    <row r="912" spans="1:17" x14ac:dyDescent="0.3">
      <c r="A912" s="158">
        <v>131</v>
      </c>
      <c r="B912" s="333" t="s">
        <v>1354</v>
      </c>
      <c r="C912" s="781">
        <v>221.8</v>
      </c>
      <c r="D912" s="146"/>
      <c r="E912" s="146">
        <v>34.700000000000003</v>
      </c>
      <c r="F912" s="150">
        <f t="shared" si="109"/>
        <v>256.5</v>
      </c>
      <c r="G912" s="146">
        <v>5</v>
      </c>
      <c r="H912" s="146"/>
      <c r="I912" s="146">
        <v>1</v>
      </c>
      <c r="J912" s="146">
        <f t="shared" si="107"/>
        <v>6</v>
      </c>
      <c r="K912" s="702">
        <f t="shared" si="112"/>
        <v>3.1651134165640933E-3</v>
      </c>
      <c r="L912" s="734">
        <f t="shared" si="110"/>
        <v>13.551274837348338</v>
      </c>
      <c r="M912" s="151">
        <f t="shared" si="111"/>
        <v>2.9812804642166344</v>
      </c>
      <c r="N912" s="151">
        <v>7.0807522269877925</v>
      </c>
      <c r="O912" s="808">
        <v>1.0316799999999999</v>
      </c>
      <c r="P912" s="374">
        <f t="shared" si="106"/>
        <v>9.6081822723402585E-2</v>
      </c>
      <c r="Q912" s="165">
        <f t="shared" si="108"/>
        <v>1.7538559999999999</v>
      </c>
    </row>
    <row r="913" spans="1:17" x14ac:dyDescent="0.3">
      <c r="A913" s="158">
        <v>132</v>
      </c>
      <c r="B913" s="333" t="s">
        <v>1355</v>
      </c>
      <c r="C913" s="781">
        <v>142.1</v>
      </c>
      <c r="D913" s="146"/>
      <c r="E913" s="146"/>
      <c r="F913" s="150">
        <f t="shared" si="109"/>
        <v>142.1</v>
      </c>
      <c r="G913" s="146">
        <v>4</v>
      </c>
      <c r="H913" s="146"/>
      <c r="I913" s="146"/>
      <c r="J913" s="146">
        <f t="shared" si="107"/>
        <v>4</v>
      </c>
      <c r="K913" s="702">
        <f t="shared" si="112"/>
        <v>2.1100756110427289E-3</v>
      </c>
      <c r="L913" s="734">
        <f t="shared" si="110"/>
        <v>9.0341832248988911</v>
      </c>
      <c r="M913" s="151">
        <f t="shared" si="111"/>
        <v>1.987520309477756</v>
      </c>
      <c r="N913" s="151">
        <v>4.720501484658528</v>
      </c>
      <c r="O913" s="808">
        <v>0.68778666666666655</v>
      </c>
      <c r="P913" s="374">
        <f t="shared" si="106"/>
        <v>0.11562274233428461</v>
      </c>
      <c r="Q913" s="165">
        <f t="shared" si="108"/>
        <v>1.169237333333333</v>
      </c>
    </row>
    <row r="914" spans="1:17" x14ac:dyDescent="0.3">
      <c r="A914" s="158">
        <v>133</v>
      </c>
      <c r="B914" s="333" t="s">
        <v>1356</v>
      </c>
      <c r="C914" s="781">
        <v>259.7</v>
      </c>
      <c r="D914" s="146"/>
      <c r="E914" s="146"/>
      <c r="F914" s="150">
        <f t="shared" si="109"/>
        <v>259.7</v>
      </c>
      <c r="G914" s="146">
        <v>8</v>
      </c>
      <c r="H914" s="146"/>
      <c r="I914" s="146"/>
      <c r="J914" s="146">
        <f t="shared" si="107"/>
        <v>8</v>
      </c>
      <c r="K914" s="702">
        <f t="shared" si="112"/>
        <v>4.2201512220854578E-3</v>
      </c>
      <c r="L914" s="734">
        <f t="shared" si="110"/>
        <v>18.068366449797782</v>
      </c>
      <c r="M914" s="151">
        <f t="shared" si="111"/>
        <v>3.9750406189555121</v>
      </c>
      <c r="N914" s="151">
        <v>9.4410029693170561</v>
      </c>
      <c r="O914" s="808">
        <v>1.3755733333333331</v>
      </c>
      <c r="P914" s="374">
        <f t="shared" si="106"/>
        <v>0.1265305482148775</v>
      </c>
      <c r="Q914" s="165">
        <f t="shared" si="108"/>
        <v>2.338474666666666</v>
      </c>
    </row>
    <row r="915" spans="1:17" x14ac:dyDescent="0.3">
      <c r="A915" s="158">
        <v>134</v>
      </c>
      <c r="B915" s="333" t="s">
        <v>1357</v>
      </c>
      <c r="C915" s="781">
        <v>204.3</v>
      </c>
      <c r="D915" s="146"/>
      <c r="E915" s="146">
        <v>105.1</v>
      </c>
      <c r="F915" s="150">
        <f t="shared" si="109"/>
        <v>309.39999999999998</v>
      </c>
      <c r="G915" s="146">
        <v>4</v>
      </c>
      <c r="H915" s="146"/>
      <c r="I915" s="146">
        <v>1</v>
      </c>
      <c r="J915" s="146">
        <f t="shared" si="107"/>
        <v>5</v>
      </c>
      <c r="K915" s="702">
        <f t="shared" si="112"/>
        <v>2.6375945138034113E-3</v>
      </c>
      <c r="L915" s="734">
        <f t="shared" si="110"/>
        <v>11.292729031123615</v>
      </c>
      <c r="M915" s="151">
        <f t="shared" si="111"/>
        <v>2.4844003868471956</v>
      </c>
      <c r="N915" s="151">
        <v>5.9006268558231607</v>
      </c>
      <c r="O915" s="808">
        <v>0.85973333333333335</v>
      </c>
      <c r="P915" s="374">
        <f t="shared" si="106"/>
        <v>6.6378440876300279E-2</v>
      </c>
      <c r="Q915" s="165">
        <f t="shared" si="108"/>
        <v>1.4615466666666665</v>
      </c>
    </row>
    <row r="916" spans="1:17" x14ac:dyDescent="0.3">
      <c r="A916" s="158">
        <v>135</v>
      </c>
      <c r="B916" s="333" t="s">
        <v>1358</v>
      </c>
      <c r="C916" s="781">
        <v>432.1</v>
      </c>
      <c r="D916" s="146"/>
      <c r="E916" s="146"/>
      <c r="F916" s="150">
        <f t="shared" si="109"/>
        <v>432.1</v>
      </c>
      <c r="G916" s="146">
        <v>12</v>
      </c>
      <c r="H916" s="146"/>
      <c r="I916" s="146"/>
      <c r="J916" s="146">
        <f t="shared" si="107"/>
        <v>12</v>
      </c>
      <c r="K916" s="702">
        <f t="shared" si="112"/>
        <v>6.3302268331281867E-3</v>
      </c>
      <c r="L916" s="734">
        <f t="shared" si="110"/>
        <v>27.102549674696675</v>
      </c>
      <c r="M916" s="151">
        <f t="shared" si="111"/>
        <v>5.9625609284332688</v>
      </c>
      <c r="N916" s="151">
        <v>14.161504453975585</v>
      </c>
      <c r="O916" s="808">
        <v>2.0633599999999999</v>
      </c>
      <c r="P916" s="374">
        <f t="shared" si="106"/>
        <v>0.1140707592157036</v>
      </c>
      <c r="Q916" s="165">
        <f t="shared" si="108"/>
        <v>3.5077119999999997</v>
      </c>
    </row>
    <row r="917" spans="1:17" x14ac:dyDescent="0.3">
      <c r="A917" s="158">
        <v>136</v>
      </c>
      <c r="B917" s="333" t="s">
        <v>1359</v>
      </c>
      <c r="C917" s="781">
        <v>164.2</v>
      </c>
      <c r="D917" s="146"/>
      <c r="E917" s="146">
        <v>77.7</v>
      </c>
      <c r="F917" s="150">
        <f t="shared" si="109"/>
        <v>241.89999999999998</v>
      </c>
      <c r="G917" s="146">
        <v>4</v>
      </c>
      <c r="H917" s="146"/>
      <c r="I917" s="146">
        <v>1</v>
      </c>
      <c r="J917" s="146">
        <f t="shared" si="107"/>
        <v>5</v>
      </c>
      <c r="K917" s="702">
        <f t="shared" si="112"/>
        <v>2.6375945138034113E-3</v>
      </c>
      <c r="L917" s="734">
        <f t="shared" si="110"/>
        <v>11.292729031123615</v>
      </c>
      <c r="M917" s="151">
        <f t="shared" si="111"/>
        <v>2.4844003868471956</v>
      </c>
      <c r="N917" s="151">
        <v>5.9006268558231607</v>
      </c>
      <c r="O917" s="808">
        <v>0.85973333333333335</v>
      </c>
      <c r="P917" s="374">
        <f t="shared" si="106"/>
        <v>8.4900742485024008E-2</v>
      </c>
      <c r="Q917" s="165">
        <f t="shared" si="108"/>
        <v>1.4615466666666665</v>
      </c>
    </row>
    <row r="918" spans="1:17" x14ac:dyDescent="0.3">
      <c r="A918" s="158">
        <v>137</v>
      </c>
      <c r="B918" s="333" t="s">
        <v>1360</v>
      </c>
      <c r="C918" s="781">
        <v>278.3</v>
      </c>
      <c r="D918" s="146"/>
      <c r="E918" s="146"/>
      <c r="F918" s="150">
        <f t="shared" si="109"/>
        <v>278.3</v>
      </c>
      <c r="G918" s="146">
        <v>5</v>
      </c>
      <c r="H918" s="146"/>
      <c r="I918" s="146"/>
      <c r="J918" s="146">
        <f t="shared" si="107"/>
        <v>5</v>
      </c>
      <c r="K918" s="702">
        <f t="shared" si="112"/>
        <v>2.6375945138034113E-3</v>
      </c>
      <c r="L918" s="734">
        <f t="shared" si="110"/>
        <v>11.292729031123615</v>
      </c>
      <c r="M918" s="151">
        <f t="shared" si="111"/>
        <v>2.4844003868471956</v>
      </c>
      <c r="N918" s="151">
        <v>5.9006268558231607</v>
      </c>
      <c r="O918" s="808">
        <v>0.85973333333333335</v>
      </c>
      <c r="P918" s="374">
        <f t="shared" si="106"/>
        <v>7.3796225681377309E-2</v>
      </c>
      <c r="Q918" s="165">
        <f t="shared" si="108"/>
        <v>1.4615466666666665</v>
      </c>
    </row>
    <row r="919" spans="1:17" x14ac:dyDescent="0.3">
      <c r="A919" s="158">
        <v>138</v>
      </c>
      <c r="B919" s="333" t="s">
        <v>1361</v>
      </c>
      <c r="C919" s="817">
        <v>150</v>
      </c>
      <c r="D919" s="146"/>
      <c r="E919" s="146"/>
      <c r="F919" s="150">
        <f t="shared" si="109"/>
        <v>150</v>
      </c>
      <c r="G919" s="146">
        <v>4</v>
      </c>
      <c r="H919" s="146"/>
      <c r="I919" s="146"/>
      <c r="J919" s="146">
        <f t="shared" si="107"/>
        <v>4</v>
      </c>
      <c r="K919" s="702">
        <f t="shared" si="112"/>
        <v>2.1100756110427289E-3</v>
      </c>
      <c r="L919" s="734">
        <f t="shared" si="110"/>
        <v>9.0341832248988911</v>
      </c>
      <c r="M919" s="151">
        <f t="shared" si="111"/>
        <v>1.987520309477756</v>
      </c>
      <c r="N919" s="151">
        <v>4.720501484658528</v>
      </c>
      <c r="O919" s="808">
        <v>4.9544533333333343</v>
      </c>
      <c r="P919" s="374">
        <f t="shared" si="106"/>
        <v>0.13797772234912339</v>
      </c>
      <c r="Q919" s="165">
        <f t="shared" si="108"/>
        <v>8.4225706666666689</v>
      </c>
    </row>
    <row r="920" spans="1:17" x14ac:dyDescent="0.3">
      <c r="A920" s="158">
        <v>139</v>
      </c>
      <c r="B920" s="333" t="s">
        <v>1362</v>
      </c>
      <c r="C920" s="781">
        <v>140.6</v>
      </c>
      <c r="D920" s="146"/>
      <c r="E920" s="146"/>
      <c r="F920" s="150">
        <f t="shared" si="109"/>
        <v>140.6</v>
      </c>
      <c r="G920" s="146">
        <v>4</v>
      </c>
      <c r="H920" s="146"/>
      <c r="I920" s="146"/>
      <c r="J920" s="146">
        <f t="shared" si="107"/>
        <v>4</v>
      </c>
      <c r="K920" s="702">
        <f t="shared" si="112"/>
        <v>2.1100756110427289E-3</v>
      </c>
      <c r="L920" s="734">
        <f t="shared" si="110"/>
        <v>9.0341832248988911</v>
      </c>
      <c r="M920" s="151">
        <f t="shared" si="111"/>
        <v>1.987520309477756</v>
      </c>
      <c r="N920" s="151">
        <v>4.720501484658528</v>
      </c>
      <c r="O920" s="808">
        <v>0.68778666666666655</v>
      </c>
      <c r="P920" s="374">
        <f t="shared" si="106"/>
        <v>0.11685627087981397</v>
      </c>
      <c r="Q920" s="165">
        <f t="shared" si="108"/>
        <v>1.169237333333333</v>
      </c>
    </row>
    <row r="921" spans="1:17" x14ac:dyDescent="0.3">
      <c r="A921" s="158">
        <v>140</v>
      </c>
      <c r="B921" s="333" t="s">
        <v>1363</v>
      </c>
      <c r="C921" s="781">
        <v>209.1</v>
      </c>
      <c r="D921" s="146"/>
      <c r="E921" s="146"/>
      <c r="F921" s="150">
        <f t="shared" si="109"/>
        <v>209.1</v>
      </c>
      <c r="G921" s="146">
        <v>9</v>
      </c>
      <c r="H921" s="146"/>
      <c r="I921" s="146"/>
      <c r="J921" s="146">
        <f t="shared" si="107"/>
        <v>9</v>
      </c>
      <c r="K921" s="702">
        <f t="shared" si="112"/>
        <v>4.7476701248461402E-3</v>
      </c>
      <c r="L921" s="734">
        <f t="shared" si="110"/>
        <v>20.326912256022506</v>
      </c>
      <c r="M921" s="151">
        <f t="shared" si="111"/>
        <v>4.4719206963249514</v>
      </c>
      <c r="N921" s="151">
        <v>10.621128340481688</v>
      </c>
      <c r="O921" s="808">
        <v>11.14752</v>
      </c>
      <c r="P921" s="374">
        <f t="shared" si="106"/>
        <v>0.2227043581675234</v>
      </c>
      <c r="Q921" s="165">
        <f t="shared" si="108"/>
        <v>18.950783999999999</v>
      </c>
    </row>
    <row r="922" spans="1:17" x14ac:dyDescent="0.3">
      <c r="A922" s="158">
        <v>141</v>
      </c>
      <c r="B922" s="333" t="s">
        <v>1364</v>
      </c>
      <c r="C922" s="781">
        <v>463.5</v>
      </c>
      <c r="D922" s="146"/>
      <c r="E922" s="146"/>
      <c r="F922" s="150">
        <f t="shared" si="109"/>
        <v>463.5</v>
      </c>
      <c r="G922" s="146">
        <v>8</v>
      </c>
      <c r="H922" s="146"/>
      <c r="I922" s="146"/>
      <c r="J922" s="146">
        <f t="shared" si="107"/>
        <v>8</v>
      </c>
      <c r="K922" s="702">
        <f t="shared" si="112"/>
        <v>4.2201512220854578E-3</v>
      </c>
      <c r="L922" s="734">
        <f t="shared" si="110"/>
        <v>18.068366449797782</v>
      </c>
      <c r="M922" s="151">
        <f t="shared" si="111"/>
        <v>3.9750406189555121</v>
      </c>
      <c r="N922" s="151">
        <v>9.4410029693170561</v>
      </c>
      <c r="O922" s="808">
        <v>12.468906666666667</v>
      </c>
      <c r="P922" s="374">
        <f t="shared" si="106"/>
        <v>9.4829162254017302E-2</v>
      </c>
      <c r="Q922" s="165">
        <f t="shared" si="108"/>
        <v>21.197141333333335</v>
      </c>
    </row>
    <row r="923" spans="1:17" x14ac:dyDescent="0.3">
      <c r="A923" s="158">
        <v>142</v>
      </c>
      <c r="B923" s="333" t="s">
        <v>1365</v>
      </c>
      <c r="C923" s="781">
        <v>126</v>
      </c>
      <c r="D923" s="146"/>
      <c r="E923" s="146"/>
      <c r="F923" s="150">
        <f t="shared" si="109"/>
        <v>126</v>
      </c>
      <c r="G923" s="146">
        <v>4</v>
      </c>
      <c r="H923" s="146"/>
      <c r="I923" s="146"/>
      <c r="J923" s="146">
        <f t="shared" si="107"/>
        <v>4</v>
      </c>
      <c r="K923" s="702">
        <f t="shared" si="112"/>
        <v>2.1100756110427289E-3</v>
      </c>
      <c r="L923" s="734">
        <f t="shared" si="110"/>
        <v>9.0341832248988911</v>
      </c>
      <c r="M923" s="151">
        <f t="shared" si="111"/>
        <v>1.987520309477756</v>
      </c>
      <c r="N923" s="151">
        <v>4.720501484658528</v>
      </c>
      <c r="O923" s="808">
        <v>4.9544533333333343</v>
      </c>
      <c r="P923" s="374">
        <f t="shared" si="106"/>
        <v>0.16425919327276595</v>
      </c>
      <c r="Q923" s="165">
        <f t="shared" si="108"/>
        <v>8.4225706666666689</v>
      </c>
    </row>
    <row r="924" spans="1:17" x14ac:dyDescent="0.3">
      <c r="A924" s="158">
        <v>143</v>
      </c>
      <c r="B924" s="333" t="s">
        <v>1366</v>
      </c>
      <c r="C924" s="781">
        <v>725.1</v>
      </c>
      <c r="D924" s="146"/>
      <c r="E924" s="146"/>
      <c r="F924" s="150">
        <f t="shared" si="109"/>
        <v>725.1</v>
      </c>
      <c r="G924" s="146">
        <v>19</v>
      </c>
      <c r="H924" s="146"/>
      <c r="I924" s="146"/>
      <c r="J924" s="146">
        <f t="shared" si="107"/>
        <v>19</v>
      </c>
      <c r="K924" s="702">
        <f t="shared" si="112"/>
        <v>1.0022859152452962E-2</v>
      </c>
      <c r="L924" s="734">
        <f t="shared" si="110"/>
        <v>42.91237031826973</v>
      </c>
      <c r="M924" s="151">
        <f t="shared" si="111"/>
        <v>9.4407214700193407</v>
      </c>
      <c r="N924" s="151">
        <v>22.422382052128011</v>
      </c>
      <c r="O924" s="808">
        <v>3.266986666666666</v>
      </c>
      <c r="P924" s="374">
        <f t="shared" si="106"/>
        <v>0.10762992760596296</v>
      </c>
      <c r="Q924" s="165">
        <f t="shared" si="108"/>
        <v>5.5538773333333324</v>
      </c>
    </row>
    <row r="925" spans="1:17" x14ac:dyDescent="0.3">
      <c r="A925" s="158">
        <v>144</v>
      </c>
      <c r="B925" s="333" t="s">
        <v>2161</v>
      </c>
      <c r="C925" s="781">
        <v>466.88</v>
      </c>
      <c r="D925" s="146"/>
      <c r="E925" s="146"/>
      <c r="F925" s="150">
        <f t="shared" si="109"/>
        <v>466.88</v>
      </c>
      <c r="G925" s="146">
        <v>13</v>
      </c>
      <c r="H925" s="146"/>
      <c r="I925" s="146"/>
      <c r="J925" s="146">
        <f t="shared" si="107"/>
        <v>13</v>
      </c>
      <c r="K925" s="702">
        <f t="shared" si="112"/>
        <v>6.8577457358888691E-3</v>
      </c>
      <c r="L925" s="734">
        <f t="shared" si="110"/>
        <v>29.361095480921396</v>
      </c>
      <c r="M925" s="151">
        <f t="shared" si="111"/>
        <v>6.4594410058027067</v>
      </c>
      <c r="N925" s="151">
        <v>15.341629825140215</v>
      </c>
      <c r="O925" s="808">
        <v>2.2353066666666668</v>
      </c>
      <c r="P925" s="374">
        <f t="shared" si="106"/>
        <v>0.11437087255511263</v>
      </c>
      <c r="Q925" s="165">
        <f t="shared" si="108"/>
        <v>3.8000213333333335</v>
      </c>
    </row>
    <row r="926" spans="1:17" x14ac:dyDescent="0.3">
      <c r="A926" s="158">
        <v>145</v>
      </c>
      <c r="B926" s="333" t="s">
        <v>1367</v>
      </c>
      <c r="C926" s="781">
        <v>138.1</v>
      </c>
      <c r="D926" s="146"/>
      <c r="E926" s="146"/>
      <c r="F926" s="150">
        <f t="shared" si="109"/>
        <v>138.1</v>
      </c>
      <c r="G926" s="146">
        <v>4</v>
      </c>
      <c r="H926" s="146"/>
      <c r="I926" s="146"/>
      <c r="J926" s="146">
        <f t="shared" si="107"/>
        <v>4</v>
      </c>
      <c r="K926" s="702">
        <f t="shared" si="112"/>
        <v>2.1100756110427289E-3</v>
      </c>
      <c r="L926" s="734">
        <f t="shared" si="110"/>
        <v>9.0341832248988911</v>
      </c>
      <c r="M926" s="151">
        <f t="shared" si="111"/>
        <v>1.987520309477756</v>
      </c>
      <c r="N926" s="151">
        <v>4.720501484658528</v>
      </c>
      <c r="O926" s="808">
        <v>0.68778666666666655</v>
      </c>
      <c r="P926" s="374">
        <f t="shared" si="106"/>
        <v>0.11897169938958613</v>
      </c>
      <c r="Q926" s="165">
        <f t="shared" si="108"/>
        <v>1.169237333333333</v>
      </c>
    </row>
    <row r="927" spans="1:17" x14ac:dyDescent="0.3">
      <c r="A927" s="158">
        <v>146</v>
      </c>
      <c r="B927" s="333" t="s">
        <v>1368</v>
      </c>
      <c r="C927" s="781">
        <v>807</v>
      </c>
      <c r="D927" s="146"/>
      <c r="E927" s="146"/>
      <c r="F927" s="150">
        <f t="shared" si="109"/>
        <v>807</v>
      </c>
      <c r="G927" s="146">
        <v>16</v>
      </c>
      <c r="H927" s="146"/>
      <c r="I927" s="146"/>
      <c r="J927" s="146">
        <f t="shared" si="107"/>
        <v>16</v>
      </c>
      <c r="K927" s="702">
        <f t="shared" si="112"/>
        <v>8.4403024441709155E-3</v>
      </c>
      <c r="L927" s="734">
        <f t="shared" si="110"/>
        <v>36.136732899595565</v>
      </c>
      <c r="M927" s="151">
        <f t="shared" si="111"/>
        <v>7.9500812379110242</v>
      </c>
      <c r="N927" s="151">
        <v>18.882005938634112</v>
      </c>
      <c r="O927" s="808">
        <v>19.817813333333337</v>
      </c>
      <c r="P927" s="374">
        <f t="shared" si="106"/>
        <v>0.10258566717406943</v>
      </c>
      <c r="Q927" s="165">
        <f t="shared" si="108"/>
        <v>33.690282666666675</v>
      </c>
    </row>
    <row r="928" spans="1:17" x14ac:dyDescent="0.3">
      <c r="A928" s="158">
        <v>147</v>
      </c>
      <c r="B928" s="333" t="s">
        <v>1369</v>
      </c>
      <c r="C928" s="781">
        <v>1555.2</v>
      </c>
      <c r="D928" s="146"/>
      <c r="E928" s="146"/>
      <c r="F928" s="150">
        <f t="shared" si="109"/>
        <v>1555.2</v>
      </c>
      <c r="G928" s="146">
        <v>32</v>
      </c>
      <c r="H928" s="146"/>
      <c r="I928" s="146"/>
      <c r="J928" s="146">
        <f t="shared" si="107"/>
        <v>32</v>
      </c>
      <c r="K928" s="702">
        <f t="shared" si="112"/>
        <v>1.6880604888341831E-2</v>
      </c>
      <c r="L928" s="734">
        <f t="shared" si="110"/>
        <v>72.273465799191129</v>
      </c>
      <c r="M928" s="151">
        <f t="shared" si="111"/>
        <v>15.900162475822048</v>
      </c>
      <c r="N928" s="151">
        <v>37.764011877268224</v>
      </c>
      <c r="O928" s="808">
        <v>5.5022933333333324</v>
      </c>
      <c r="P928" s="374">
        <f t="shared" si="106"/>
        <v>8.4516418136326349E-2</v>
      </c>
      <c r="Q928" s="165">
        <f t="shared" si="108"/>
        <v>9.3538986666666641</v>
      </c>
    </row>
    <row r="929" spans="1:17" x14ac:dyDescent="0.3">
      <c r="A929" s="158">
        <v>148</v>
      </c>
      <c r="B929" s="333" t="s">
        <v>1370</v>
      </c>
      <c r="C929" s="781">
        <v>1514.3</v>
      </c>
      <c r="D929" s="146"/>
      <c r="E929" s="146"/>
      <c r="F929" s="150">
        <f t="shared" si="109"/>
        <v>1514.3</v>
      </c>
      <c r="G929" s="146">
        <v>32</v>
      </c>
      <c r="H929" s="146"/>
      <c r="I929" s="146"/>
      <c r="J929" s="146">
        <f t="shared" si="107"/>
        <v>32</v>
      </c>
      <c r="K929" s="702">
        <f t="shared" si="112"/>
        <v>1.6880604888341831E-2</v>
      </c>
      <c r="L929" s="734">
        <f t="shared" si="110"/>
        <v>72.273465799191129</v>
      </c>
      <c r="M929" s="151">
        <f t="shared" si="111"/>
        <v>15.900162475822048</v>
      </c>
      <c r="N929" s="151">
        <v>37.764011877268224</v>
      </c>
      <c r="O929" s="808">
        <v>5.5022933333333324</v>
      </c>
      <c r="P929" s="374">
        <f t="shared" si="106"/>
        <v>8.6799137215620908E-2</v>
      </c>
      <c r="Q929" s="165">
        <f t="shared" si="108"/>
        <v>9.3538986666666641</v>
      </c>
    </row>
    <row r="930" spans="1:17" x14ac:dyDescent="0.3">
      <c r="A930" s="158">
        <v>149</v>
      </c>
      <c r="B930" s="333" t="s">
        <v>1371</v>
      </c>
      <c r="C930" s="817">
        <v>394</v>
      </c>
      <c r="D930" s="146"/>
      <c r="E930" s="146"/>
      <c r="F930" s="150">
        <f t="shared" si="109"/>
        <v>394</v>
      </c>
      <c r="G930" s="146">
        <v>12</v>
      </c>
      <c r="H930" s="146"/>
      <c r="I930" s="146"/>
      <c r="J930" s="146">
        <f t="shared" si="107"/>
        <v>12</v>
      </c>
      <c r="K930" s="702">
        <f t="shared" si="112"/>
        <v>6.3302268331281867E-3</v>
      </c>
      <c r="L930" s="734">
        <f t="shared" si="110"/>
        <v>27.102549674696675</v>
      </c>
      <c r="M930" s="151">
        <f t="shared" si="111"/>
        <v>5.9625609284332688</v>
      </c>
      <c r="N930" s="151">
        <v>14.161504453975585</v>
      </c>
      <c r="O930" s="808">
        <v>2.0633599999999999</v>
      </c>
      <c r="P930" s="374">
        <f t="shared" si="106"/>
        <v>0.12510145953580085</v>
      </c>
      <c r="Q930" s="165">
        <f t="shared" si="108"/>
        <v>3.5077119999999997</v>
      </c>
    </row>
    <row r="931" spans="1:17" x14ac:dyDescent="0.3">
      <c r="A931" s="158">
        <v>150</v>
      </c>
      <c r="B931" s="333" t="s">
        <v>2162</v>
      </c>
      <c r="C931" s="781">
        <v>572.5</v>
      </c>
      <c r="D931" s="146"/>
      <c r="E931" s="146"/>
      <c r="F931" s="150">
        <f t="shared" si="109"/>
        <v>572.5</v>
      </c>
      <c r="G931" s="146">
        <v>12</v>
      </c>
      <c r="H931" s="146"/>
      <c r="I931" s="146"/>
      <c r="J931" s="146">
        <f t="shared" si="107"/>
        <v>12</v>
      </c>
      <c r="K931" s="702">
        <f t="shared" si="112"/>
        <v>6.3302268331281867E-3</v>
      </c>
      <c r="L931" s="734">
        <f t="shared" si="110"/>
        <v>27.102549674696675</v>
      </c>
      <c r="M931" s="151">
        <f t="shared" si="111"/>
        <v>5.9625609284332688</v>
      </c>
      <c r="N931" s="151">
        <v>14.161504453975585</v>
      </c>
      <c r="O931" s="808">
        <v>2.0633599999999999</v>
      </c>
      <c r="P931" s="374">
        <f t="shared" si="106"/>
        <v>8.6096026300621006E-2</v>
      </c>
      <c r="Q931" s="165">
        <f t="shared" si="108"/>
        <v>3.5077119999999997</v>
      </c>
    </row>
    <row r="932" spans="1:17" x14ac:dyDescent="0.3">
      <c r="A932" s="158">
        <v>151</v>
      </c>
      <c r="B932" s="333" t="s">
        <v>1372</v>
      </c>
      <c r="C932" s="781">
        <v>351.9</v>
      </c>
      <c r="D932" s="146"/>
      <c r="E932" s="146"/>
      <c r="F932" s="150">
        <f t="shared" si="109"/>
        <v>351.9</v>
      </c>
      <c r="G932" s="146">
        <v>9</v>
      </c>
      <c r="H932" s="146"/>
      <c r="I932" s="146"/>
      <c r="J932" s="146">
        <f t="shared" si="107"/>
        <v>9</v>
      </c>
      <c r="K932" s="702">
        <f t="shared" si="112"/>
        <v>4.7476701248461402E-3</v>
      </c>
      <c r="L932" s="734">
        <f t="shared" si="110"/>
        <v>20.326912256022506</v>
      </c>
      <c r="M932" s="151">
        <f t="shared" si="111"/>
        <v>4.4719206963249514</v>
      </c>
      <c r="N932" s="151">
        <v>10.621128340481688</v>
      </c>
      <c r="O932" s="808">
        <v>1.54752</v>
      </c>
      <c r="P932" s="374">
        <f t="shared" si="106"/>
        <v>0.10505109773466653</v>
      </c>
      <c r="Q932" s="165">
        <f t="shared" si="108"/>
        <v>2.6307839999999998</v>
      </c>
    </row>
    <row r="933" spans="1:17" x14ac:dyDescent="0.3">
      <c r="A933" s="158">
        <v>152</v>
      </c>
      <c r="B933" s="333" t="s">
        <v>1373</v>
      </c>
      <c r="C933" s="781">
        <v>449.4</v>
      </c>
      <c r="D933" s="146"/>
      <c r="E933" s="146"/>
      <c r="F933" s="150">
        <f t="shared" si="109"/>
        <v>449.4</v>
      </c>
      <c r="G933" s="146">
        <v>10</v>
      </c>
      <c r="H933" s="146"/>
      <c r="I933" s="146"/>
      <c r="J933" s="146">
        <f t="shared" si="107"/>
        <v>10</v>
      </c>
      <c r="K933" s="702">
        <f t="shared" si="112"/>
        <v>5.2751890276068227E-3</v>
      </c>
      <c r="L933" s="734">
        <f t="shared" si="110"/>
        <v>22.585458062247231</v>
      </c>
      <c r="M933" s="151">
        <f t="shared" si="111"/>
        <v>4.9688007736943911</v>
      </c>
      <c r="N933" s="151">
        <v>11.801253711646321</v>
      </c>
      <c r="O933" s="808">
        <v>1.7194666666666667</v>
      </c>
      <c r="P933" s="374">
        <f t="shared" si="106"/>
        <v>9.1399597717522499E-2</v>
      </c>
      <c r="Q933" s="165">
        <f t="shared" si="108"/>
        <v>2.9230933333333331</v>
      </c>
    </row>
    <row r="934" spans="1:17" x14ac:dyDescent="0.3">
      <c r="A934" s="158">
        <v>153</v>
      </c>
      <c r="B934" s="333" t="s">
        <v>1374</v>
      </c>
      <c r="C934" s="781">
        <v>1394.3</v>
      </c>
      <c r="D934" s="146"/>
      <c r="E934" s="146"/>
      <c r="F934" s="150">
        <f t="shared" si="109"/>
        <v>1394.3</v>
      </c>
      <c r="G934" s="146">
        <v>31</v>
      </c>
      <c r="H934" s="146"/>
      <c r="I934" s="146"/>
      <c r="J934" s="146">
        <f t="shared" si="107"/>
        <v>31</v>
      </c>
      <c r="K934" s="702">
        <f t="shared" si="112"/>
        <v>1.6353085985581148E-2</v>
      </c>
      <c r="L934" s="734">
        <f t="shared" si="110"/>
        <v>70.014919992966398</v>
      </c>
      <c r="M934" s="151">
        <f t="shared" si="111"/>
        <v>15.403282398452607</v>
      </c>
      <c r="N934" s="151">
        <v>36.583886506103596</v>
      </c>
      <c r="O934" s="808">
        <v>5.3303466666666663</v>
      </c>
      <c r="P934" s="374">
        <f t="shared" si="106"/>
        <v>9.1323557028035046E-2</v>
      </c>
      <c r="Q934" s="165">
        <f t="shared" si="108"/>
        <v>9.0615893333333322</v>
      </c>
    </row>
    <row r="935" spans="1:17" x14ac:dyDescent="0.3">
      <c r="A935" s="158">
        <v>154</v>
      </c>
      <c r="B935" s="333" t="s">
        <v>1375</v>
      </c>
      <c r="C935" s="781">
        <v>398.7</v>
      </c>
      <c r="D935" s="146"/>
      <c r="E935" s="146"/>
      <c r="F935" s="150">
        <f t="shared" si="109"/>
        <v>398.7</v>
      </c>
      <c r="G935" s="146">
        <v>9</v>
      </c>
      <c r="H935" s="146"/>
      <c r="I935" s="146"/>
      <c r="J935" s="146">
        <f t="shared" si="107"/>
        <v>9</v>
      </c>
      <c r="K935" s="702">
        <f t="shared" si="112"/>
        <v>4.7476701248461402E-3</v>
      </c>
      <c r="L935" s="734">
        <f t="shared" si="110"/>
        <v>20.326912256022506</v>
      </c>
      <c r="M935" s="151">
        <f t="shared" si="111"/>
        <v>4.4719206963249514</v>
      </c>
      <c r="N935" s="151">
        <v>10.621128340481688</v>
      </c>
      <c r="O935" s="808">
        <v>1.54752</v>
      </c>
      <c r="P935" s="374">
        <f t="shared" si="106"/>
        <v>9.2720043373035244E-2</v>
      </c>
      <c r="Q935" s="165">
        <f t="shared" si="108"/>
        <v>2.6307839999999998</v>
      </c>
    </row>
    <row r="936" spans="1:17" x14ac:dyDescent="0.3">
      <c r="A936" s="158">
        <v>155</v>
      </c>
      <c r="B936" s="333" t="s">
        <v>1376</v>
      </c>
      <c r="C936" s="781">
        <v>359.4</v>
      </c>
      <c r="D936" s="146"/>
      <c r="E936" s="146"/>
      <c r="F936" s="150">
        <f t="shared" si="109"/>
        <v>359.4</v>
      </c>
      <c r="G936" s="146">
        <v>8</v>
      </c>
      <c r="H936" s="146"/>
      <c r="I936" s="146"/>
      <c r="J936" s="146">
        <f t="shared" si="107"/>
        <v>8</v>
      </c>
      <c r="K936" s="702">
        <f t="shared" si="112"/>
        <v>4.2201512220854578E-3</v>
      </c>
      <c r="L936" s="734">
        <f t="shared" si="110"/>
        <v>18.068366449797782</v>
      </c>
      <c r="M936" s="151">
        <f t="shared" si="111"/>
        <v>3.9750406189555121</v>
      </c>
      <c r="N936" s="151">
        <v>9.4410029693170561</v>
      </c>
      <c r="O936" s="808">
        <v>1.3755733333333331</v>
      </c>
      <c r="P936" s="374">
        <f t="shared" si="106"/>
        <v>9.143011511241983E-2</v>
      </c>
      <c r="Q936" s="165">
        <f t="shared" si="108"/>
        <v>2.338474666666666</v>
      </c>
    </row>
    <row r="937" spans="1:17" x14ac:dyDescent="0.3">
      <c r="A937" s="158">
        <v>156</v>
      </c>
      <c r="B937" s="333" t="s">
        <v>1377</v>
      </c>
      <c r="C937" s="781">
        <v>694.9</v>
      </c>
      <c r="D937" s="146"/>
      <c r="E937" s="146"/>
      <c r="F937" s="150">
        <f t="shared" si="109"/>
        <v>694.9</v>
      </c>
      <c r="G937" s="146">
        <v>19</v>
      </c>
      <c r="H937" s="146"/>
      <c r="I937" s="146"/>
      <c r="J937" s="146">
        <f t="shared" si="107"/>
        <v>19</v>
      </c>
      <c r="K937" s="702">
        <f t="shared" si="112"/>
        <v>1.0022859152452962E-2</v>
      </c>
      <c r="L937" s="734">
        <f t="shared" si="110"/>
        <v>42.91237031826973</v>
      </c>
      <c r="M937" s="151">
        <f t="shared" si="111"/>
        <v>9.4407214700193407</v>
      </c>
      <c r="N937" s="151">
        <v>22.422382052128011</v>
      </c>
      <c r="O937" s="808">
        <v>3.266986666666666</v>
      </c>
      <c r="P937" s="374">
        <f t="shared" si="106"/>
        <v>0.11230746943025435</v>
      </c>
      <c r="Q937" s="165">
        <f t="shared" si="108"/>
        <v>5.5538773333333324</v>
      </c>
    </row>
    <row r="938" spans="1:17" x14ac:dyDescent="0.3">
      <c r="A938" s="158">
        <v>157</v>
      </c>
      <c r="B938" s="333" t="s">
        <v>1378</v>
      </c>
      <c r="C938" s="781">
        <v>629.6</v>
      </c>
      <c r="D938" s="146"/>
      <c r="E938" s="146"/>
      <c r="F938" s="150">
        <f t="shared" si="109"/>
        <v>629.6</v>
      </c>
      <c r="G938" s="146">
        <v>16</v>
      </c>
      <c r="H938" s="146"/>
      <c r="I938" s="146"/>
      <c r="J938" s="146">
        <f t="shared" si="107"/>
        <v>16</v>
      </c>
      <c r="K938" s="702">
        <f t="shared" si="112"/>
        <v>8.4403024441709155E-3</v>
      </c>
      <c r="L938" s="734">
        <f t="shared" si="110"/>
        <v>36.136732899595565</v>
      </c>
      <c r="M938" s="151">
        <f t="shared" si="111"/>
        <v>7.9500812379110242</v>
      </c>
      <c r="N938" s="151">
        <v>18.882005938634112</v>
      </c>
      <c r="O938" s="808">
        <v>19.817813333333337</v>
      </c>
      <c r="P938" s="374">
        <f t="shared" si="106"/>
        <v>0.13149084086638188</v>
      </c>
      <c r="Q938" s="165">
        <f t="shared" si="108"/>
        <v>33.690282666666675</v>
      </c>
    </row>
    <row r="939" spans="1:17" x14ac:dyDescent="0.3">
      <c r="A939" s="158">
        <v>158</v>
      </c>
      <c r="B939" s="333" t="s">
        <v>1379</v>
      </c>
      <c r="C939" s="781">
        <v>969.07</v>
      </c>
      <c r="D939" s="146"/>
      <c r="E939" s="146"/>
      <c r="F939" s="150">
        <f t="shared" si="109"/>
        <v>969.07</v>
      </c>
      <c r="G939" s="146">
        <v>24</v>
      </c>
      <c r="H939" s="146"/>
      <c r="I939" s="146"/>
      <c r="J939" s="146">
        <f t="shared" si="107"/>
        <v>24</v>
      </c>
      <c r="K939" s="702">
        <f t="shared" si="112"/>
        <v>1.2660453666256373E-2</v>
      </c>
      <c r="L939" s="734">
        <f t="shared" si="110"/>
        <v>54.20509934939335</v>
      </c>
      <c r="M939" s="151">
        <f t="shared" si="111"/>
        <v>11.925121856866538</v>
      </c>
      <c r="N939" s="151">
        <v>28.32300890795117</v>
      </c>
      <c r="O939" s="808">
        <v>4.1267199999999997</v>
      </c>
      <c r="P939" s="374">
        <f t="shared" si="106"/>
        <v>0.1017263459958631</v>
      </c>
      <c r="Q939" s="165">
        <f t="shared" si="108"/>
        <v>7.0154239999999994</v>
      </c>
    </row>
    <row r="940" spans="1:17" x14ac:dyDescent="0.3">
      <c r="A940" s="158">
        <v>159</v>
      </c>
      <c r="B940" s="333" t="s">
        <v>1380</v>
      </c>
      <c r="C940" s="781">
        <v>315.7</v>
      </c>
      <c r="D940" s="146"/>
      <c r="E940" s="146"/>
      <c r="F940" s="150">
        <f t="shared" si="109"/>
        <v>315.7</v>
      </c>
      <c r="G940" s="146">
        <v>10</v>
      </c>
      <c r="H940" s="146"/>
      <c r="I940" s="146"/>
      <c r="J940" s="146">
        <f t="shared" si="107"/>
        <v>10</v>
      </c>
      <c r="K940" s="702">
        <f t="shared" si="112"/>
        <v>5.2751890276068227E-3</v>
      </c>
      <c r="L940" s="734">
        <f t="shared" si="110"/>
        <v>22.585458062247231</v>
      </c>
      <c r="M940" s="151">
        <f t="shared" si="111"/>
        <v>4.9688007736943911</v>
      </c>
      <c r="N940" s="151">
        <v>11.801253711646321</v>
      </c>
      <c r="O940" s="808">
        <v>1.7194666666666667</v>
      </c>
      <c r="P940" s="374">
        <f t="shared" si="106"/>
        <v>0.13010763134068615</v>
      </c>
      <c r="Q940" s="165">
        <f t="shared" si="108"/>
        <v>2.9230933333333331</v>
      </c>
    </row>
    <row r="941" spans="1:17" x14ac:dyDescent="0.3">
      <c r="A941" s="158">
        <v>160</v>
      </c>
      <c r="B941" s="333" t="s">
        <v>1381</v>
      </c>
      <c r="C941" s="781">
        <v>677.4</v>
      </c>
      <c r="D941" s="146"/>
      <c r="E941" s="146"/>
      <c r="F941" s="150">
        <f t="shared" si="109"/>
        <v>677.4</v>
      </c>
      <c r="G941" s="146">
        <v>15</v>
      </c>
      <c r="H941" s="146"/>
      <c r="I941" s="146"/>
      <c r="J941" s="146">
        <f t="shared" si="107"/>
        <v>15</v>
      </c>
      <c r="K941" s="702">
        <f t="shared" si="112"/>
        <v>7.912783541410234E-3</v>
      </c>
      <c r="L941" s="734">
        <f t="shared" si="110"/>
        <v>33.878187093370848</v>
      </c>
      <c r="M941" s="151">
        <f t="shared" si="111"/>
        <v>7.4532011605415862</v>
      </c>
      <c r="N941" s="151">
        <v>17.70188056746948</v>
      </c>
      <c r="O941" s="808">
        <v>2.5792000000000002</v>
      </c>
      <c r="P941" s="374">
        <f t="shared" si="106"/>
        <v>9.0954338384089034E-2</v>
      </c>
      <c r="Q941" s="165">
        <f t="shared" si="108"/>
        <v>4.3846400000000001</v>
      </c>
    </row>
    <row r="942" spans="1:17" x14ac:dyDescent="0.3">
      <c r="A942" s="158">
        <v>161</v>
      </c>
      <c r="B942" s="333" t="s">
        <v>1382</v>
      </c>
      <c r="C942" s="781">
        <v>255.8</v>
      </c>
      <c r="D942" s="146"/>
      <c r="E942" s="146"/>
      <c r="F942" s="150">
        <f t="shared" si="109"/>
        <v>255.8</v>
      </c>
      <c r="G942" s="146">
        <v>7</v>
      </c>
      <c r="H942" s="146"/>
      <c r="I942" s="146"/>
      <c r="J942" s="146">
        <f t="shared" si="107"/>
        <v>7</v>
      </c>
      <c r="K942" s="702">
        <f t="shared" si="112"/>
        <v>3.6926323193247753E-3</v>
      </c>
      <c r="L942" s="734">
        <f t="shared" si="110"/>
        <v>15.809820643573058</v>
      </c>
      <c r="M942" s="151">
        <f t="shared" si="111"/>
        <v>3.4781605415860728</v>
      </c>
      <c r="N942" s="151">
        <v>8.2608775981524243</v>
      </c>
      <c r="O942" s="808">
        <v>1.2036266666666664</v>
      </c>
      <c r="P942" s="374">
        <f t="shared" si="106"/>
        <v>0.11240221051594301</v>
      </c>
      <c r="Q942" s="165">
        <f t="shared" si="108"/>
        <v>2.0461653333333327</v>
      </c>
    </row>
    <row r="943" spans="1:17" x14ac:dyDescent="0.3">
      <c r="A943" s="158">
        <v>162</v>
      </c>
      <c r="B943" s="333" t="s">
        <v>1383</v>
      </c>
      <c r="C943" s="781">
        <v>167.8</v>
      </c>
      <c r="D943" s="146">
        <v>184.7</v>
      </c>
      <c r="E943" s="146"/>
      <c r="F943" s="150">
        <f t="shared" si="109"/>
        <v>352.5</v>
      </c>
      <c r="G943" s="146">
        <v>4</v>
      </c>
      <c r="H943" s="146">
        <v>1</v>
      </c>
      <c r="I943" s="146"/>
      <c r="J943" s="146">
        <f t="shared" si="107"/>
        <v>5</v>
      </c>
      <c r="K943" s="702">
        <f t="shared" si="112"/>
        <v>2.6375945138034113E-3</v>
      </c>
      <c r="L943" s="734">
        <f t="shared" si="110"/>
        <v>11.292729031123615</v>
      </c>
      <c r="M943" s="151">
        <f t="shared" si="111"/>
        <v>2.4844003868471956</v>
      </c>
      <c r="N943" s="151">
        <v>5.9006268558231607</v>
      </c>
      <c r="O943" s="808">
        <v>16.859733333333335</v>
      </c>
      <c r="P943" s="374">
        <f t="shared" si="106"/>
        <v>0.10365245278617675</v>
      </c>
      <c r="Q943" s="165">
        <f t="shared" si="108"/>
        <v>28.661546666666666</v>
      </c>
    </row>
    <row r="944" spans="1:17" x14ac:dyDescent="0.3">
      <c r="A944" s="158">
        <v>163</v>
      </c>
      <c r="B944" s="333" t="s">
        <v>1385</v>
      </c>
      <c r="C944" s="781">
        <v>642.9</v>
      </c>
      <c r="D944" s="146"/>
      <c r="E944" s="146"/>
      <c r="F944" s="150">
        <f t="shared" si="109"/>
        <v>642.9</v>
      </c>
      <c r="G944" s="146">
        <v>20</v>
      </c>
      <c r="H944" s="146"/>
      <c r="I944" s="146"/>
      <c r="J944" s="146">
        <f t="shared" si="107"/>
        <v>20</v>
      </c>
      <c r="K944" s="702">
        <f t="shared" si="112"/>
        <v>1.0550378055213645E-2</v>
      </c>
      <c r="L944" s="734">
        <f t="shared" si="110"/>
        <v>45.170916124494461</v>
      </c>
      <c r="M944" s="151">
        <f t="shared" si="111"/>
        <v>9.9376015473887822</v>
      </c>
      <c r="N944" s="151">
        <v>23.602507423292643</v>
      </c>
      <c r="O944" s="808">
        <v>46.105599999999995</v>
      </c>
      <c r="P944" s="374">
        <f t="shared" si="106"/>
        <v>0.1941462515090619</v>
      </c>
      <c r="Q944" s="165">
        <f t="shared" si="108"/>
        <v>78.379519999999985</v>
      </c>
    </row>
    <row r="945" spans="1:17" x14ac:dyDescent="0.3">
      <c r="A945" s="158">
        <v>164</v>
      </c>
      <c r="B945" s="333" t="s">
        <v>1386</v>
      </c>
      <c r="C945" s="781">
        <v>324.39999999999998</v>
      </c>
      <c r="D945" s="146"/>
      <c r="E945" s="146"/>
      <c r="F945" s="150">
        <f t="shared" si="109"/>
        <v>324.39999999999998</v>
      </c>
      <c r="G945" s="146">
        <v>9</v>
      </c>
      <c r="H945" s="146"/>
      <c r="I945" s="146"/>
      <c r="J945" s="146">
        <f t="shared" si="107"/>
        <v>9</v>
      </c>
      <c r="K945" s="702">
        <f t="shared" si="112"/>
        <v>4.7476701248461402E-3</v>
      </c>
      <c r="L945" s="734">
        <f t="shared" si="110"/>
        <v>20.326912256022506</v>
      </c>
      <c r="M945" s="151">
        <f t="shared" si="111"/>
        <v>4.4719206963249514</v>
      </c>
      <c r="N945" s="151">
        <v>10.621128340481688</v>
      </c>
      <c r="O945" s="808">
        <v>1.54752</v>
      </c>
      <c r="P945" s="374">
        <f t="shared" ref="P945:P1008" si="113">(O945+N945+M945+L945)/F945</f>
        <v>0.11395647747481243</v>
      </c>
      <c r="Q945" s="165">
        <f t="shared" si="108"/>
        <v>2.6307839999999998</v>
      </c>
    </row>
    <row r="946" spans="1:17" x14ac:dyDescent="0.3">
      <c r="A946" s="158">
        <v>165</v>
      </c>
      <c r="B946" s="333" t="s">
        <v>1387</v>
      </c>
      <c r="C946" s="817">
        <v>505</v>
      </c>
      <c r="D946" s="146"/>
      <c r="E946" s="146"/>
      <c r="F946" s="150">
        <f t="shared" si="109"/>
        <v>505</v>
      </c>
      <c r="G946" s="146">
        <v>12</v>
      </c>
      <c r="H946" s="146"/>
      <c r="I946" s="146"/>
      <c r="J946" s="146">
        <f t="shared" si="107"/>
        <v>12</v>
      </c>
      <c r="K946" s="702">
        <f t="shared" si="112"/>
        <v>6.3302268331281867E-3</v>
      </c>
      <c r="L946" s="734">
        <f t="shared" si="110"/>
        <v>27.102549674696675</v>
      </c>
      <c r="M946" s="151">
        <f t="shared" si="111"/>
        <v>5.9625609284332688</v>
      </c>
      <c r="N946" s="151">
        <v>14.161504453975585</v>
      </c>
      <c r="O946" s="808">
        <v>2.0633599999999999</v>
      </c>
      <c r="P946" s="374">
        <f t="shared" si="113"/>
        <v>9.7603911004169361E-2</v>
      </c>
      <c r="Q946" s="165">
        <f t="shared" si="108"/>
        <v>3.5077119999999997</v>
      </c>
    </row>
    <row r="947" spans="1:17" x14ac:dyDescent="0.3">
      <c r="A947" s="158">
        <v>166</v>
      </c>
      <c r="B947" s="333" t="s">
        <v>1388</v>
      </c>
      <c r="C947" s="781">
        <v>548.70000000000005</v>
      </c>
      <c r="D947" s="146"/>
      <c r="E947" s="146"/>
      <c r="F947" s="150">
        <f t="shared" si="109"/>
        <v>548.70000000000005</v>
      </c>
      <c r="G947" s="146">
        <v>14</v>
      </c>
      <c r="H947" s="146"/>
      <c r="I947" s="146"/>
      <c r="J947" s="146">
        <f t="shared" si="107"/>
        <v>14</v>
      </c>
      <c r="K947" s="702">
        <f t="shared" si="112"/>
        <v>7.3852646386495507E-3</v>
      </c>
      <c r="L947" s="734">
        <f t="shared" si="110"/>
        <v>31.619641287146116</v>
      </c>
      <c r="M947" s="151">
        <f t="shared" si="111"/>
        <v>6.9563210831721456</v>
      </c>
      <c r="N947" s="151">
        <v>16.521755196304849</v>
      </c>
      <c r="O947" s="808">
        <v>2.4072533333333328</v>
      </c>
      <c r="P947" s="374">
        <f t="shared" si="113"/>
        <v>0.10480220685248122</v>
      </c>
      <c r="Q947" s="165">
        <f t="shared" si="108"/>
        <v>4.0923306666666655</v>
      </c>
    </row>
    <row r="948" spans="1:17" x14ac:dyDescent="0.3">
      <c r="A948" s="158">
        <v>167</v>
      </c>
      <c r="B948" s="333" t="s">
        <v>1389</v>
      </c>
      <c r="C948" s="781">
        <v>222.33</v>
      </c>
      <c r="D948" s="146"/>
      <c r="E948" s="146"/>
      <c r="F948" s="150">
        <f t="shared" si="109"/>
        <v>222.33</v>
      </c>
      <c r="G948" s="146">
        <v>7</v>
      </c>
      <c r="H948" s="146"/>
      <c r="I948" s="146"/>
      <c r="J948" s="146">
        <f t="shared" si="107"/>
        <v>7</v>
      </c>
      <c r="K948" s="702">
        <f t="shared" si="112"/>
        <v>3.6926323193247753E-3</v>
      </c>
      <c r="L948" s="734">
        <f t="shared" si="110"/>
        <v>15.809820643573058</v>
      </c>
      <c r="M948" s="151">
        <f t="shared" si="111"/>
        <v>3.4781605415860728</v>
      </c>
      <c r="N948" s="151">
        <v>8.2608775981524243</v>
      </c>
      <c r="O948" s="808">
        <v>1.2036266666666664</v>
      </c>
      <c r="P948" s="374">
        <f t="shared" si="113"/>
        <v>0.12932346264551892</v>
      </c>
      <c r="Q948" s="165">
        <f t="shared" si="108"/>
        <v>2.0461653333333327</v>
      </c>
    </row>
    <row r="949" spans="1:17" x14ac:dyDescent="0.3">
      <c r="A949" s="158">
        <v>168</v>
      </c>
      <c r="B949" s="333" t="s">
        <v>1390</v>
      </c>
      <c r="C949" s="781">
        <v>461.2</v>
      </c>
      <c r="D949" s="146"/>
      <c r="E949" s="146"/>
      <c r="F949" s="150">
        <f t="shared" si="109"/>
        <v>461.2</v>
      </c>
      <c r="G949" s="146">
        <v>13</v>
      </c>
      <c r="H949" s="146"/>
      <c r="I949" s="146"/>
      <c r="J949" s="146">
        <f t="shared" si="107"/>
        <v>13</v>
      </c>
      <c r="K949" s="702">
        <f t="shared" si="112"/>
        <v>6.8577457358888691E-3</v>
      </c>
      <c r="L949" s="734">
        <f t="shared" si="110"/>
        <v>29.361095480921396</v>
      </c>
      <c r="M949" s="151">
        <f t="shared" si="111"/>
        <v>6.4594410058027067</v>
      </c>
      <c r="N949" s="151">
        <v>15.341629825140215</v>
      </c>
      <c r="O949" s="808">
        <v>16.101973333333333</v>
      </c>
      <c r="P949" s="374">
        <f t="shared" si="113"/>
        <v>0.14584592290806084</v>
      </c>
      <c r="Q949" s="165">
        <f t="shared" si="108"/>
        <v>27.373354666666668</v>
      </c>
    </row>
    <row r="950" spans="1:17" x14ac:dyDescent="0.3">
      <c r="A950" s="158">
        <v>169</v>
      </c>
      <c r="B950" s="333" t="s">
        <v>1391</v>
      </c>
      <c r="C950" s="781">
        <v>446.5</v>
      </c>
      <c r="D950" s="146"/>
      <c r="E950" s="146"/>
      <c r="F950" s="150">
        <f t="shared" si="109"/>
        <v>446.5</v>
      </c>
      <c r="G950" s="146">
        <v>15</v>
      </c>
      <c r="H950" s="146"/>
      <c r="I950" s="146"/>
      <c r="J950" s="146">
        <f t="shared" si="107"/>
        <v>15</v>
      </c>
      <c r="K950" s="702">
        <f t="shared" si="112"/>
        <v>7.912783541410234E-3</v>
      </c>
      <c r="L950" s="734">
        <f t="shared" si="110"/>
        <v>33.878187093370848</v>
      </c>
      <c r="M950" s="151">
        <f t="shared" si="111"/>
        <v>7.4532011605415862</v>
      </c>
      <c r="N950" s="151">
        <v>17.70188056746948</v>
      </c>
      <c r="O950" s="808">
        <v>18.5792</v>
      </c>
      <c r="P950" s="374">
        <f t="shared" si="113"/>
        <v>0.17382411830096736</v>
      </c>
      <c r="Q950" s="165">
        <f t="shared" si="108"/>
        <v>31.58464</v>
      </c>
    </row>
    <row r="951" spans="1:17" x14ac:dyDescent="0.3">
      <c r="A951" s="158">
        <v>170</v>
      </c>
      <c r="B951" s="333" t="s">
        <v>1392</v>
      </c>
      <c r="C951" s="781">
        <v>291.5</v>
      </c>
      <c r="D951" s="146"/>
      <c r="E951" s="146"/>
      <c r="F951" s="150">
        <f t="shared" si="109"/>
        <v>291.5</v>
      </c>
      <c r="G951" s="146">
        <v>7</v>
      </c>
      <c r="H951" s="146"/>
      <c r="I951" s="146"/>
      <c r="J951" s="146">
        <f t="shared" si="107"/>
        <v>7</v>
      </c>
      <c r="K951" s="702">
        <f t="shared" si="112"/>
        <v>3.6926323193247753E-3</v>
      </c>
      <c r="L951" s="734">
        <f t="shared" si="110"/>
        <v>15.809820643573058</v>
      </c>
      <c r="M951" s="151">
        <f t="shared" si="111"/>
        <v>3.4781605415860728</v>
      </c>
      <c r="N951" s="151">
        <v>8.2608775981524243</v>
      </c>
      <c r="O951" s="808">
        <v>8.6702933333333334</v>
      </c>
      <c r="P951" s="374">
        <f t="shared" si="113"/>
        <v>0.12425095065744389</v>
      </c>
      <c r="Q951" s="165">
        <f t="shared" si="108"/>
        <v>14.739498666666666</v>
      </c>
    </row>
    <row r="952" spans="1:17" x14ac:dyDescent="0.3">
      <c r="A952" s="158">
        <v>171</v>
      </c>
      <c r="B952" s="333" t="s">
        <v>1393</v>
      </c>
      <c r="C952" s="781">
        <v>361.5</v>
      </c>
      <c r="D952" s="146"/>
      <c r="E952" s="146"/>
      <c r="F952" s="150">
        <f t="shared" si="109"/>
        <v>361.5</v>
      </c>
      <c r="G952" s="146">
        <v>7</v>
      </c>
      <c r="H952" s="146"/>
      <c r="I952" s="146"/>
      <c r="J952" s="146">
        <f t="shared" si="107"/>
        <v>7</v>
      </c>
      <c r="K952" s="702">
        <f t="shared" si="112"/>
        <v>3.6926323193247753E-3</v>
      </c>
      <c r="L952" s="734">
        <f t="shared" si="110"/>
        <v>15.809820643573058</v>
      </c>
      <c r="M952" s="151">
        <f t="shared" si="111"/>
        <v>3.4781605415860728</v>
      </c>
      <c r="N952" s="151">
        <v>8.2608775981524243</v>
      </c>
      <c r="O952" s="808">
        <v>8.6702933333333334</v>
      </c>
      <c r="P952" s="374">
        <f t="shared" si="113"/>
        <v>0.10019129216222654</v>
      </c>
      <c r="Q952" s="165">
        <f t="shared" si="108"/>
        <v>14.739498666666666</v>
      </c>
    </row>
    <row r="953" spans="1:17" x14ac:dyDescent="0.3">
      <c r="A953" s="158">
        <v>172</v>
      </c>
      <c r="B953" s="333" t="s">
        <v>1394</v>
      </c>
      <c r="C953" s="781">
        <v>474.6</v>
      </c>
      <c r="D953" s="146"/>
      <c r="E953" s="146">
        <v>11.3</v>
      </c>
      <c r="F953" s="150">
        <f t="shared" si="109"/>
        <v>485.90000000000003</v>
      </c>
      <c r="G953" s="146">
        <v>11</v>
      </c>
      <c r="H953" s="146"/>
      <c r="I953" s="146">
        <v>1</v>
      </c>
      <c r="J953" s="146">
        <f t="shared" si="107"/>
        <v>12</v>
      </c>
      <c r="K953" s="702">
        <f t="shared" si="112"/>
        <v>6.3302268331281867E-3</v>
      </c>
      <c r="L953" s="734">
        <f t="shared" si="110"/>
        <v>27.102549674696675</v>
      </c>
      <c r="M953" s="151">
        <f t="shared" si="111"/>
        <v>5.9625609284332688</v>
      </c>
      <c r="N953" s="151">
        <v>14.161504453975585</v>
      </c>
      <c r="O953" s="808">
        <v>2.0633599999999999</v>
      </c>
      <c r="P953" s="374">
        <f t="shared" si="113"/>
        <v>0.10144057430974589</v>
      </c>
      <c r="Q953" s="165">
        <f t="shared" si="108"/>
        <v>3.5077119999999997</v>
      </c>
    </row>
    <row r="954" spans="1:17" x14ac:dyDescent="0.3">
      <c r="A954" s="158">
        <v>173</v>
      </c>
      <c r="B954" s="333" t="s">
        <v>1395</v>
      </c>
      <c r="C954" s="781">
        <v>399.3</v>
      </c>
      <c r="D954" s="146"/>
      <c r="E954" s="146">
        <v>31.2</v>
      </c>
      <c r="F954" s="150">
        <f t="shared" si="109"/>
        <v>430.5</v>
      </c>
      <c r="G954" s="146">
        <v>12</v>
      </c>
      <c r="H954" s="146"/>
      <c r="I954" s="146">
        <v>1</v>
      </c>
      <c r="J954" s="146">
        <f t="shared" si="107"/>
        <v>13</v>
      </c>
      <c r="K954" s="702">
        <f t="shared" si="112"/>
        <v>6.8577457358888691E-3</v>
      </c>
      <c r="L954" s="734">
        <f t="shared" si="110"/>
        <v>29.361095480921396</v>
      </c>
      <c r="M954" s="151">
        <f t="shared" si="111"/>
        <v>6.4594410058027067</v>
      </c>
      <c r="N954" s="151">
        <v>15.341629825140215</v>
      </c>
      <c r="O954" s="808">
        <v>2.2353066666666668</v>
      </c>
      <c r="P954" s="374">
        <f t="shared" si="113"/>
        <v>0.12403594187812075</v>
      </c>
      <c r="Q954" s="165">
        <f t="shared" si="108"/>
        <v>3.8000213333333335</v>
      </c>
    </row>
    <row r="955" spans="1:17" x14ac:dyDescent="0.3">
      <c r="A955" s="158">
        <v>174</v>
      </c>
      <c r="B955" s="333" t="s">
        <v>1396</v>
      </c>
      <c r="C955" s="781">
        <v>84.3</v>
      </c>
      <c r="D955" s="146"/>
      <c r="E955" s="146"/>
      <c r="F955" s="150">
        <f t="shared" si="109"/>
        <v>84.3</v>
      </c>
      <c r="G955" s="146">
        <v>4</v>
      </c>
      <c r="H955" s="146"/>
      <c r="I955" s="146"/>
      <c r="J955" s="146">
        <f t="shared" si="107"/>
        <v>4</v>
      </c>
      <c r="K955" s="702">
        <f t="shared" si="112"/>
        <v>2.1100756110427289E-3</v>
      </c>
      <c r="L955" s="734">
        <f t="shared" si="110"/>
        <v>9.0341832248988911</v>
      </c>
      <c r="M955" s="151">
        <f t="shared" si="111"/>
        <v>1.987520309477756</v>
      </c>
      <c r="N955" s="151">
        <v>4.720501484658528</v>
      </c>
      <c r="O955" s="808">
        <v>0.68778666666666655</v>
      </c>
      <c r="P955" s="374">
        <f t="shared" si="113"/>
        <v>0.19489907100476683</v>
      </c>
      <c r="Q955" s="165">
        <f t="shared" si="108"/>
        <v>1.169237333333333</v>
      </c>
    </row>
    <row r="956" spans="1:17" x14ac:dyDescent="0.3">
      <c r="A956" s="158">
        <v>175</v>
      </c>
      <c r="B956" s="333" t="s">
        <v>1397</v>
      </c>
      <c r="C956" s="781">
        <v>236.4</v>
      </c>
      <c r="D956" s="146"/>
      <c r="E956" s="146"/>
      <c r="F956" s="150">
        <f t="shared" si="109"/>
        <v>236.4</v>
      </c>
      <c r="G956" s="146">
        <v>5</v>
      </c>
      <c r="H956" s="146"/>
      <c r="I956" s="146"/>
      <c r="J956" s="146">
        <f t="shared" ref="J956:J1010" si="114">G956+H956+I956</f>
        <v>5</v>
      </c>
      <c r="K956" s="702">
        <f t="shared" si="112"/>
        <v>2.6375945138034113E-3</v>
      </c>
      <c r="L956" s="734">
        <f t="shared" si="110"/>
        <v>11.292729031123615</v>
      </c>
      <c r="M956" s="151">
        <f t="shared" si="111"/>
        <v>2.4844003868471956</v>
      </c>
      <c r="N956" s="151">
        <v>5.9006268558231607</v>
      </c>
      <c r="O956" s="808">
        <v>0.85973333333333335</v>
      </c>
      <c r="P956" s="374">
        <f t="shared" si="113"/>
        <v>8.6876013566528368E-2</v>
      </c>
      <c r="Q956" s="165">
        <f t="shared" ref="Q956:Q1019" si="115">O956*1.7</f>
        <v>1.4615466666666665</v>
      </c>
    </row>
    <row r="957" spans="1:17" x14ac:dyDescent="0.3">
      <c r="A957" s="158">
        <v>176</v>
      </c>
      <c r="B957" s="333" t="s">
        <v>1398</v>
      </c>
      <c r="C957" s="781">
        <v>84.3</v>
      </c>
      <c r="D957" s="146"/>
      <c r="E957" s="146"/>
      <c r="F957" s="150">
        <f t="shared" si="109"/>
        <v>84.3</v>
      </c>
      <c r="G957" s="146">
        <v>3</v>
      </c>
      <c r="H957" s="146"/>
      <c r="I957" s="146"/>
      <c r="J957" s="146">
        <f t="shared" si="114"/>
        <v>3</v>
      </c>
      <c r="K957" s="702">
        <f t="shared" si="112"/>
        <v>1.5825567082820467E-3</v>
      </c>
      <c r="L957" s="734">
        <f t="shared" si="110"/>
        <v>6.7756374186741688</v>
      </c>
      <c r="M957" s="151">
        <f t="shared" si="111"/>
        <v>1.4906402321083172</v>
      </c>
      <c r="N957" s="151">
        <v>3.5403761134938962</v>
      </c>
      <c r="O957" s="808">
        <v>0.51583999999999997</v>
      </c>
      <c r="P957" s="374">
        <f t="shared" si="113"/>
        <v>0.14617430325357511</v>
      </c>
      <c r="Q957" s="165">
        <f t="shared" si="115"/>
        <v>0.87692799999999993</v>
      </c>
    </row>
    <row r="958" spans="1:17" x14ac:dyDescent="0.3">
      <c r="A958" s="158">
        <v>177</v>
      </c>
      <c r="B958" s="333" t="s">
        <v>1399</v>
      </c>
      <c r="C958" s="781">
        <v>176.6</v>
      </c>
      <c r="D958" s="146"/>
      <c r="E958" s="146"/>
      <c r="F958" s="150">
        <f t="shared" si="109"/>
        <v>176.6</v>
      </c>
      <c r="G958" s="146">
        <v>4</v>
      </c>
      <c r="H958" s="146"/>
      <c r="I958" s="146"/>
      <c r="J958" s="146">
        <f t="shared" si="114"/>
        <v>4</v>
      </c>
      <c r="K958" s="702">
        <f t="shared" si="112"/>
        <v>2.1100756110427289E-3</v>
      </c>
      <c r="L958" s="734">
        <f t="shared" si="110"/>
        <v>9.0341832248988911</v>
      </c>
      <c r="M958" s="151">
        <f t="shared" si="111"/>
        <v>1.987520309477756</v>
      </c>
      <c r="N958" s="151">
        <v>4.720501484658528</v>
      </c>
      <c r="O958" s="808">
        <v>0.68778666666666655</v>
      </c>
      <c r="P958" s="374">
        <f t="shared" si="113"/>
        <v>9.3035060507937958E-2</v>
      </c>
      <c r="Q958" s="165">
        <f t="shared" si="115"/>
        <v>1.169237333333333</v>
      </c>
    </row>
    <row r="959" spans="1:17" x14ac:dyDescent="0.3">
      <c r="A959" s="158">
        <v>178</v>
      </c>
      <c r="B959" s="333" t="s">
        <v>1400</v>
      </c>
      <c r="C959" s="781">
        <v>111.5</v>
      </c>
      <c r="D959" s="146"/>
      <c r="E959" s="146"/>
      <c r="F959" s="150">
        <f t="shared" si="109"/>
        <v>111.5</v>
      </c>
      <c r="G959" s="146">
        <v>3</v>
      </c>
      <c r="H959" s="146"/>
      <c r="I959" s="146"/>
      <c r="J959" s="146">
        <f t="shared" si="114"/>
        <v>3</v>
      </c>
      <c r="K959" s="702">
        <f t="shared" si="112"/>
        <v>1.5825567082820467E-3</v>
      </c>
      <c r="L959" s="734">
        <f t="shared" si="110"/>
        <v>6.7756374186741688</v>
      </c>
      <c r="M959" s="151">
        <f t="shared" si="111"/>
        <v>1.4906402321083172</v>
      </c>
      <c r="N959" s="151">
        <v>3.5403761134938962</v>
      </c>
      <c r="O959" s="808">
        <v>0.51583999999999997</v>
      </c>
      <c r="P959" s="374">
        <f t="shared" si="113"/>
        <v>0.11051563914149222</v>
      </c>
      <c r="Q959" s="165">
        <f t="shared" si="115"/>
        <v>0.87692799999999993</v>
      </c>
    </row>
    <row r="960" spans="1:17" x14ac:dyDescent="0.3">
      <c r="A960" s="158">
        <v>179</v>
      </c>
      <c r="B960" s="333" t="s">
        <v>1401</v>
      </c>
      <c r="C960" s="781">
        <v>131.4</v>
      </c>
      <c r="D960" s="146"/>
      <c r="E960" s="146"/>
      <c r="F960" s="150">
        <f t="shared" si="109"/>
        <v>131.4</v>
      </c>
      <c r="G960" s="146">
        <v>3</v>
      </c>
      <c r="H960" s="146"/>
      <c r="I960" s="146"/>
      <c r="J960" s="146">
        <f t="shared" si="114"/>
        <v>3</v>
      </c>
      <c r="K960" s="702">
        <f t="shared" si="112"/>
        <v>1.5825567082820467E-3</v>
      </c>
      <c r="L960" s="734">
        <f t="shared" si="110"/>
        <v>6.7756374186741688</v>
      </c>
      <c r="M960" s="151">
        <f t="shared" si="111"/>
        <v>1.4906402321083172</v>
      </c>
      <c r="N960" s="151">
        <v>3.5403761134938962</v>
      </c>
      <c r="O960" s="808">
        <v>3.7158399999999996</v>
      </c>
      <c r="P960" s="374">
        <f t="shared" si="113"/>
        <v>0.11813161160027687</v>
      </c>
      <c r="Q960" s="165">
        <f t="shared" si="115"/>
        <v>6.316927999999999</v>
      </c>
    </row>
    <row r="961" spans="1:17" x14ac:dyDescent="0.3">
      <c r="A961" s="158">
        <v>180</v>
      </c>
      <c r="B961" s="333" t="s">
        <v>1402</v>
      </c>
      <c r="C961" s="781">
        <v>87.9</v>
      </c>
      <c r="D961" s="146"/>
      <c r="E961" s="146"/>
      <c r="F961" s="150">
        <f t="shared" si="109"/>
        <v>87.9</v>
      </c>
      <c r="G961" s="146">
        <v>2</v>
      </c>
      <c r="H961" s="146"/>
      <c r="I961" s="146"/>
      <c r="J961" s="146">
        <f t="shared" si="114"/>
        <v>2</v>
      </c>
      <c r="K961" s="702">
        <f t="shared" si="112"/>
        <v>1.0550378055213644E-3</v>
      </c>
      <c r="L961" s="734">
        <f t="shared" si="110"/>
        <v>4.5170916124494456</v>
      </c>
      <c r="M961" s="151">
        <f t="shared" si="111"/>
        <v>0.99376015473887802</v>
      </c>
      <c r="N961" s="151">
        <v>2.360250742329264</v>
      </c>
      <c r="O961" s="808">
        <v>0.34389333333333327</v>
      </c>
      <c r="P961" s="374">
        <f t="shared" si="113"/>
        <v>9.3458428246313091E-2</v>
      </c>
      <c r="Q961" s="165">
        <f t="shared" si="115"/>
        <v>0.58461866666666651</v>
      </c>
    </row>
    <row r="962" spans="1:17" x14ac:dyDescent="0.3">
      <c r="A962" s="158">
        <v>181</v>
      </c>
      <c r="B962" s="333" t="s">
        <v>1403</v>
      </c>
      <c r="C962" s="781">
        <v>101.5</v>
      </c>
      <c r="D962" s="146"/>
      <c r="E962" s="146"/>
      <c r="F962" s="150">
        <f t="shared" ref="F962:F1025" si="116">C962+D962+E962</f>
        <v>101.5</v>
      </c>
      <c r="G962" s="146">
        <v>3</v>
      </c>
      <c r="H962" s="146"/>
      <c r="I962" s="146"/>
      <c r="J962" s="146">
        <f t="shared" si="114"/>
        <v>3</v>
      </c>
      <c r="K962" s="702">
        <f t="shared" si="112"/>
        <v>1.5825567082820467E-3</v>
      </c>
      <c r="L962" s="734">
        <f t="shared" si="110"/>
        <v>6.7756374186741688</v>
      </c>
      <c r="M962" s="151">
        <f t="shared" si="111"/>
        <v>1.4906402321083172</v>
      </c>
      <c r="N962" s="151">
        <v>3.5403761134938962</v>
      </c>
      <c r="O962" s="808">
        <v>0.51583999999999997</v>
      </c>
      <c r="P962" s="374">
        <f t="shared" si="113"/>
        <v>0.12140387945099884</v>
      </c>
      <c r="Q962" s="165">
        <f t="shared" si="115"/>
        <v>0.87692799999999993</v>
      </c>
    </row>
    <row r="963" spans="1:17" x14ac:dyDescent="0.3">
      <c r="A963" s="158">
        <v>182</v>
      </c>
      <c r="B963" s="333" t="s">
        <v>1404</v>
      </c>
      <c r="C963" s="781">
        <v>237.8</v>
      </c>
      <c r="D963" s="146"/>
      <c r="E963" s="146"/>
      <c r="F963" s="150">
        <f t="shared" si="116"/>
        <v>237.8</v>
      </c>
      <c r="G963" s="146">
        <v>5</v>
      </c>
      <c r="H963" s="146"/>
      <c r="I963" s="146"/>
      <c r="J963" s="146">
        <f t="shared" si="114"/>
        <v>5</v>
      </c>
      <c r="K963" s="702">
        <f t="shared" si="112"/>
        <v>2.6375945138034113E-3</v>
      </c>
      <c r="L963" s="734">
        <f t="shared" si="110"/>
        <v>11.292729031123615</v>
      </c>
      <c r="M963" s="151">
        <f t="shared" si="111"/>
        <v>2.4844003868471956</v>
      </c>
      <c r="N963" s="151">
        <v>5.9006268558231607</v>
      </c>
      <c r="O963" s="808">
        <v>0.85973333333333335</v>
      </c>
      <c r="P963" s="374">
        <f t="shared" si="113"/>
        <v>8.6364548389938206E-2</v>
      </c>
      <c r="Q963" s="165">
        <f t="shared" si="115"/>
        <v>1.4615466666666665</v>
      </c>
    </row>
    <row r="964" spans="1:17" x14ac:dyDescent="0.3">
      <c r="A964" s="158">
        <v>183</v>
      </c>
      <c r="B964" s="333" t="s">
        <v>1405</v>
      </c>
      <c r="C964" s="781">
        <v>96.6</v>
      </c>
      <c r="D964" s="146"/>
      <c r="E964" s="146"/>
      <c r="F964" s="150">
        <f t="shared" si="116"/>
        <v>96.6</v>
      </c>
      <c r="G964" s="146">
        <v>3</v>
      </c>
      <c r="H964" s="146"/>
      <c r="I964" s="146"/>
      <c r="J964" s="146">
        <f t="shared" si="114"/>
        <v>3</v>
      </c>
      <c r="K964" s="702">
        <f t="shared" si="112"/>
        <v>1.5825567082820467E-3</v>
      </c>
      <c r="L964" s="734">
        <f t="shared" si="110"/>
        <v>6.7756374186741688</v>
      </c>
      <c r="M964" s="151">
        <f t="shared" si="111"/>
        <v>1.4906402321083172</v>
      </c>
      <c r="N964" s="151">
        <v>3.5403761134938962</v>
      </c>
      <c r="O964" s="808">
        <v>0.51583999999999997</v>
      </c>
      <c r="P964" s="374">
        <f t="shared" si="113"/>
        <v>0.12756204724923792</v>
      </c>
      <c r="Q964" s="165">
        <f t="shared" si="115"/>
        <v>0.87692799999999993</v>
      </c>
    </row>
    <row r="965" spans="1:17" x14ac:dyDescent="0.3">
      <c r="A965" s="158">
        <v>184</v>
      </c>
      <c r="B965" s="333" t="s">
        <v>1406</v>
      </c>
      <c r="C965" s="781">
        <v>120.2</v>
      </c>
      <c r="D965" s="146"/>
      <c r="E965" s="146"/>
      <c r="F965" s="150">
        <f t="shared" si="116"/>
        <v>120.2</v>
      </c>
      <c r="G965" s="146">
        <v>3</v>
      </c>
      <c r="H965" s="146"/>
      <c r="I965" s="146"/>
      <c r="J965" s="146">
        <f t="shared" si="114"/>
        <v>3</v>
      </c>
      <c r="K965" s="702">
        <f t="shared" si="112"/>
        <v>1.5825567082820467E-3</v>
      </c>
      <c r="L965" s="734">
        <f t="shared" si="110"/>
        <v>6.7756374186741688</v>
      </c>
      <c r="M965" s="151">
        <f t="shared" si="111"/>
        <v>1.4906402321083172</v>
      </c>
      <c r="N965" s="151">
        <v>3.5403761134938962</v>
      </c>
      <c r="O965" s="808">
        <v>0.51583999999999997</v>
      </c>
      <c r="P965" s="374">
        <f t="shared" si="113"/>
        <v>0.10251658705720784</v>
      </c>
      <c r="Q965" s="165">
        <f t="shared" si="115"/>
        <v>0.87692799999999993</v>
      </c>
    </row>
    <row r="966" spans="1:17" x14ac:dyDescent="0.3">
      <c r="A966" s="158">
        <v>185</v>
      </c>
      <c r="B966" s="333" t="s">
        <v>1407</v>
      </c>
      <c r="C966" s="781">
        <v>340.3</v>
      </c>
      <c r="D966" s="146"/>
      <c r="E966" s="146"/>
      <c r="F966" s="150">
        <f t="shared" si="116"/>
        <v>340.3</v>
      </c>
      <c r="G966" s="146">
        <v>9</v>
      </c>
      <c r="H966" s="146"/>
      <c r="I966" s="146"/>
      <c r="J966" s="146">
        <f t="shared" si="114"/>
        <v>9</v>
      </c>
      <c r="K966" s="702">
        <f t="shared" si="112"/>
        <v>4.7476701248461402E-3</v>
      </c>
      <c r="L966" s="734">
        <f t="shared" si="110"/>
        <v>20.326912256022506</v>
      </c>
      <c r="M966" s="151">
        <f t="shared" si="111"/>
        <v>4.4719206963249514</v>
      </c>
      <c r="N966" s="151">
        <v>10.621128340481688</v>
      </c>
      <c r="O966" s="808">
        <v>1.54752</v>
      </c>
      <c r="P966" s="374">
        <f t="shared" si="113"/>
        <v>0.108632034360356</v>
      </c>
      <c r="Q966" s="165">
        <f t="shared" si="115"/>
        <v>2.6307839999999998</v>
      </c>
    </row>
    <row r="967" spans="1:17" x14ac:dyDescent="0.3">
      <c r="A967" s="158">
        <v>186</v>
      </c>
      <c r="B967" s="333" t="s">
        <v>1408</v>
      </c>
      <c r="C967" s="781">
        <v>264.89999999999998</v>
      </c>
      <c r="D967" s="146"/>
      <c r="E967" s="146"/>
      <c r="F967" s="150">
        <f t="shared" si="116"/>
        <v>264.89999999999998</v>
      </c>
      <c r="G967" s="146">
        <v>6</v>
      </c>
      <c r="H967" s="146"/>
      <c r="I967" s="146"/>
      <c r="J967" s="146">
        <f t="shared" si="114"/>
        <v>6</v>
      </c>
      <c r="K967" s="702">
        <f t="shared" si="112"/>
        <v>3.1651134165640933E-3</v>
      </c>
      <c r="L967" s="734">
        <f t="shared" ref="L967:L1030" si="117">K967*4281.45</f>
        <v>13.551274837348338</v>
      </c>
      <c r="M967" s="151">
        <f t="shared" si="111"/>
        <v>2.9812804642166344</v>
      </c>
      <c r="N967" s="151">
        <v>7.0807522269877925</v>
      </c>
      <c r="O967" s="808">
        <v>1.0316799999999999</v>
      </c>
      <c r="P967" s="374">
        <f t="shared" si="113"/>
        <v>9.3035060507937958E-2</v>
      </c>
      <c r="Q967" s="165">
        <f t="shared" si="115"/>
        <v>1.7538559999999999</v>
      </c>
    </row>
    <row r="968" spans="1:17" x14ac:dyDescent="0.3">
      <c r="A968" s="158">
        <v>187</v>
      </c>
      <c r="B968" s="333" t="s">
        <v>1409</v>
      </c>
      <c r="C968" s="781">
        <v>299.7</v>
      </c>
      <c r="D968" s="146"/>
      <c r="E968" s="146"/>
      <c r="F968" s="150">
        <f t="shared" si="116"/>
        <v>299.7</v>
      </c>
      <c r="G968" s="146">
        <v>9</v>
      </c>
      <c r="H968" s="146"/>
      <c r="I968" s="146"/>
      <c r="J968" s="146">
        <f t="shared" si="114"/>
        <v>9</v>
      </c>
      <c r="K968" s="702">
        <f t="shared" si="112"/>
        <v>4.7476701248461402E-3</v>
      </c>
      <c r="L968" s="734">
        <f t="shared" si="117"/>
        <v>20.326912256022506</v>
      </c>
      <c r="M968" s="151">
        <f t="shared" si="111"/>
        <v>4.4719206963249514</v>
      </c>
      <c r="N968" s="151">
        <v>10.621128340481688</v>
      </c>
      <c r="O968" s="808">
        <v>1.54752</v>
      </c>
      <c r="P968" s="374">
        <f t="shared" si="113"/>
        <v>0.12334828592869253</v>
      </c>
      <c r="Q968" s="165">
        <f t="shared" si="115"/>
        <v>2.6307839999999998</v>
      </c>
    </row>
    <row r="969" spans="1:17" x14ac:dyDescent="0.3">
      <c r="A969" s="158">
        <v>188</v>
      </c>
      <c r="B969" s="333" t="s">
        <v>1410</v>
      </c>
      <c r="C969" s="781">
        <v>295.10000000000002</v>
      </c>
      <c r="D969" s="146"/>
      <c r="E969" s="146"/>
      <c r="F969" s="150">
        <f t="shared" si="116"/>
        <v>295.10000000000002</v>
      </c>
      <c r="G969" s="146">
        <v>9</v>
      </c>
      <c r="H969" s="146"/>
      <c r="I969" s="146"/>
      <c r="J969" s="146">
        <f t="shared" si="114"/>
        <v>9</v>
      </c>
      <c r="K969" s="702">
        <f t="shared" si="112"/>
        <v>4.7476701248461402E-3</v>
      </c>
      <c r="L969" s="734">
        <f t="shared" si="117"/>
        <v>20.326912256022506</v>
      </c>
      <c r="M969" s="151">
        <f t="shared" si="111"/>
        <v>4.4719206963249514</v>
      </c>
      <c r="N969" s="151">
        <v>10.621128340481688</v>
      </c>
      <c r="O969" s="808">
        <v>1.54752</v>
      </c>
      <c r="P969" s="374">
        <f t="shared" si="113"/>
        <v>0.12527103115157284</v>
      </c>
      <c r="Q969" s="165">
        <f t="shared" si="115"/>
        <v>2.6307839999999998</v>
      </c>
    </row>
    <row r="970" spans="1:17" x14ac:dyDescent="0.3">
      <c r="A970" s="158">
        <v>189</v>
      </c>
      <c r="B970" s="333" t="s">
        <v>1411</v>
      </c>
      <c r="C970" s="781">
        <v>148.69999999999999</v>
      </c>
      <c r="D970" s="146"/>
      <c r="E970" s="146"/>
      <c r="F970" s="150">
        <f t="shared" si="116"/>
        <v>148.69999999999999</v>
      </c>
      <c r="G970" s="146">
        <v>4</v>
      </c>
      <c r="H970" s="146"/>
      <c r="I970" s="146"/>
      <c r="J970" s="146">
        <f t="shared" si="114"/>
        <v>4</v>
      </c>
      <c r="K970" s="702">
        <f t="shared" si="112"/>
        <v>2.1100756110427289E-3</v>
      </c>
      <c r="L970" s="734">
        <f t="shared" si="117"/>
        <v>9.0341832248988911</v>
      </c>
      <c r="M970" s="151">
        <f t="shared" si="111"/>
        <v>1.987520309477756</v>
      </c>
      <c r="N970" s="151">
        <v>4.720501484658528</v>
      </c>
      <c r="O970" s="808">
        <v>0.68778666666666655</v>
      </c>
      <c r="P970" s="374">
        <f t="shared" si="113"/>
        <v>0.11049086540485437</v>
      </c>
      <c r="Q970" s="165">
        <f t="shared" si="115"/>
        <v>1.169237333333333</v>
      </c>
    </row>
    <row r="971" spans="1:17" x14ac:dyDescent="0.3">
      <c r="A971" s="158">
        <v>190</v>
      </c>
      <c r="B971" s="333" t="s">
        <v>1412</v>
      </c>
      <c r="C971" s="781">
        <v>339.7</v>
      </c>
      <c r="D971" s="146"/>
      <c r="E971" s="146"/>
      <c r="F971" s="150">
        <f t="shared" si="116"/>
        <v>339.7</v>
      </c>
      <c r="G971" s="146">
        <v>8</v>
      </c>
      <c r="H971" s="146"/>
      <c r="I971" s="146"/>
      <c r="J971" s="146">
        <f t="shared" si="114"/>
        <v>8</v>
      </c>
      <c r="K971" s="702">
        <f t="shared" si="112"/>
        <v>4.2201512220854578E-3</v>
      </c>
      <c r="L971" s="734">
        <f t="shared" si="117"/>
        <v>18.068366449797782</v>
      </c>
      <c r="M971" s="151">
        <f t="shared" ref="M971:M1032" si="118">L971*0.22</f>
        <v>3.9750406189555121</v>
      </c>
      <c r="N971" s="151">
        <v>9.4410029693170561</v>
      </c>
      <c r="O971" s="808">
        <v>1.3755733333333331</v>
      </c>
      <c r="P971" s="374">
        <f t="shared" si="113"/>
        <v>9.6732362000010855E-2</v>
      </c>
      <c r="Q971" s="165">
        <f t="shared" si="115"/>
        <v>2.338474666666666</v>
      </c>
    </row>
    <row r="972" spans="1:17" x14ac:dyDescent="0.3">
      <c r="A972" s="158">
        <v>191</v>
      </c>
      <c r="B972" s="333" t="s">
        <v>1413</v>
      </c>
      <c r="C972" s="781">
        <v>197.6</v>
      </c>
      <c r="D972" s="146"/>
      <c r="E972" s="146"/>
      <c r="F972" s="150">
        <f t="shared" si="116"/>
        <v>197.6</v>
      </c>
      <c r="G972" s="146">
        <v>6</v>
      </c>
      <c r="H972" s="146"/>
      <c r="I972" s="146"/>
      <c r="J972" s="146">
        <f t="shared" si="114"/>
        <v>6</v>
      </c>
      <c r="K972" s="702">
        <f t="shared" si="112"/>
        <v>3.1651134165640933E-3</v>
      </c>
      <c r="L972" s="734">
        <f t="shared" si="117"/>
        <v>13.551274837348338</v>
      </c>
      <c r="M972" s="151">
        <f t="shared" si="118"/>
        <v>2.9812804642166344</v>
      </c>
      <c r="N972" s="151">
        <v>7.0807522269877925</v>
      </c>
      <c r="O972" s="808">
        <v>1.0316799999999999</v>
      </c>
      <c r="P972" s="374">
        <f t="shared" si="113"/>
        <v>0.12472159680441683</v>
      </c>
      <c r="Q972" s="165">
        <f t="shared" si="115"/>
        <v>1.7538559999999999</v>
      </c>
    </row>
    <row r="973" spans="1:17" x14ac:dyDescent="0.3">
      <c r="A973" s="158">
        <v>192</v>
      </c>
      <c r="B973" s="333" t="s">
        <v>1414</v>
      </c>
      <c r="C973" s="817">
        <v>251</v>
      </c>
      <c r="D973" s="146"/>
      <c r="E973" s="146"/>
      <c r="F973" s="150">
        <f t="shared" si="116"/>
        <v>251</v>
      </c>
      <c r="G973" s="146">
        <v>8</v>
      </c>
      <c r="H973" s="146"/>
      <c r="I973" s="146"/>
      <c r="J973" s="146">
        <f t="shared" si="114"/>
        <v>8</v>
      </c>
      <c r="K973" s="702">
        <f t="shared" si="112"/>
        <v>4.2201512220854578E-3</v>
      </c>
      <c r="L973" s="734">
        <f t="shared" si="117"/>
        <v>18.068366449797782</v>
      </c>
      <c r="M973" s="151">
        <f t="shared" si="118"/>
        <v>3.9750406189555121</v>
      </c>
      <c r="N973" s="151">
        <v>9.4410029693170561</v>
      </c>
      <c r="O973" s="808">
        <v>9.9089066666666685</v>
      </c>
      <c r="P973" s="374">
        <f t="shared" si="113"/>
        <v>0.16491361236947019</v>
      </c>
      <c r="Q973" s="165">
        <f t="shared" si="115"/>
        <v>16.845141333333338</v>
      </c>
    </row>
    <row r="974" spans="1:17" x14ac:dyDescent="0.3">
      <c r="A974" s="158">
        <v>193</v>
      </c>
      <c r="B974" s="333" t="s">
        <v>1415</v>
      </c>
      <c r="C974" s="781">
        <v>172.7</v>
      </c>
      <c r="D974" s="146"/>
      <c r="E974" s="146"/>
      <c r="F974" s="150">
        <f t="shared" si="116"/>
        <v>172.7</v>
      </c>
      <c r="G974" s="146">
        <v>5</v>
      </c>
      <c r="H974" s="146"/>
      <c r="I974" s="146"/>
      <c r="J974" s="146">
        <f t="shared" si="114"/>
        <v>5</v>
      </c>
      <c r="K974" s="702">
        <f t="shared" si="112"/>
        <v>2.6375945138034113E-3</v>
      </c>
      <c r="L974" s="734">
        <f t="shared" si="117"/>
        <v>11.292729031123615</v>
      </c>
      <c r="M974" s="151">
        <f t="shared" si="118"/>
        <v>2.4844003868471956</v>
      </c>
      <c r="N974" s="151">
        <v>5.9006268558231607</v>
      </c>
      <c r="O974" s="808">
        <v>0.85973333333333335</v>
      </c>
      <c r="P974" s="374">
        <f t="shared" si="113"/>
        <v>0.11892003246744243</v>
      </c>
      <c r="Q974" s="165">
        <f t="shared" si="115"/>
        <v>1.4615466666666665</v>
      </c>
    </row>
    <row r="975" spans="1:17" x14ac:dyDescent="0.3">
      <c r="A975" s="158">
        <v>194</v>
      </c>
      <c r="B975" s="333" t="s">
        <v>1416</v>
      </c>
      <c r="C975" s="781">
        <v>294.2</v>
      </c>
      <c r="D975" s="146"/>
      <c r="E975" s="146"/>
      <c r="F975" s="150">
        <f t="shared" si="116"/>
        <v>294.2</v>
      </c>
      <c r="G975" s="146">
        <v>9</v>
      </c>
      <c r="H975" s="146"/>
      <c r="I975" s="146"/>
      <c r="J975" s="146">
        <f t="shared" si="114"/>
        <v>9</v>
      </c>
      <c r="K975" s="702">
        <f t="shared" ref="K975:K1010" si="119">3/5687*J975</f>
        <v>4.7476701248461402E-3</v>
      </c>
      <c r="L975" s="734">
        <f t="shared" si="117"/>
        <v>20.326912256022506</v>
      </c>
      <c r="M975" s="151">
        <f t="shared" si="118"/>
        <v>4.4719206963249514</v>
      </c>
      <c r="N975" s="151">
        <v>10.621128340481688</v>
      </c>
      <c r="O975" s="808">
        <v>1.54752</v>
      </c>
      <c r="P975" s="374">
        <f t="shared" si="113"/>
        <v>0.12565425320472179</v>
      </c>
      <c r="Q975" s="165">
        <f t="shared" si="115"/>
        <v>2.6307839999999998</v>
      </c>
    </row>
    <row r="976" spans="1:17" x14ac:dyDescent="0.3">
      <c r="A976" s="158">
        <v>195</v>
      </c>
      <c r="B976" s="333" t="s">
        <v>1417</v>
      </c>
      <c r="C976" s="781">
        <v>200.9</v>
      </c>
      <c r="D976" s="146"/>
      <c r="E976" s="146"/>
      <c r="F976" s="150">
        <f t="shared" si="116"/>
        <v>200.9</v>
      </c>
      <c r="G976" s="146">
        <v>8</v>
      </c>
      <c r="H976" s="146"/>
      <c r="I976" s="146"/>
      <c r="J976" s="146">
        <f t="shared" si="114"/>
        <v>8</v>
      </c>
      <c r="K976" s="702">
        <f t="shared" si="119"/>
        <v>4.2201512220854578E-3</v>
      </c>
      <c r="L976" s="734">
        <f t="shared" si="117"/>
        <v>18.068366449797782</v>
      </c>
      <c r="M976" s="151">
        <f t="shared" si="118"/>
        <v>3.9750406189555121</v>
      </c>
      <c r="N976" s="151">
        <v>9.4410029693170561</v>
      </c>
      <c r="O976" s="808">
        <v>1.3755733333333331</v>
      </c>
      <c r="P976" s="374">
        <f t="shared" si="113"/>
        <v>0.1635638793997197</v>
      </c>
      <c r="Q976" s="165">
        <f t="shared" si="115"/>
        <v>2.338474666666666</v>
      </c>
    </row>
    <row r="977" spans="1:17" x14ac:dyDescent="0.3">
      <c r="A977" s="158">
        <v>196</v>
      </c>
      <c r="B977" s="333" t="s">
        <v>1418</v>
      </c>
      <c r="C977" s="781">
        <v>297.8</v>
      </c>
      <c r="D977" s="146"/>
      <c r="E977" s="146"/>
      <c r="F977" s="150">
        <f t="shared" si="116"/>
        <v>297.8</v>
      </c>
      <c r="G977" s="146">
        <v>11</v>
      </c>
      <c r="H977" s="146"/>
      <c r="I977" s="146"/>
      <c r="J977" s="146">
        <f t="shared" si="114"/>
        <v>11</v>
      </c>
      <c r="K977" s="702">
        <f t="shared" si="119"/>
        <v>5.8027079303675042E-3</v>
      </c>
      <c r="L977" s="734">
        <f t="shared" si="117"/>
        <v>24.844003868471951</v>
      </c>
      <c r="M977" s="151">
        <f t="shared" si="118"/>
        <v>5.4656808510638291</v>
      </c>
      <c r="N977" s="151">
        <v>12.981379082810953</v>
      </c>
      <c r="O977" s="808">
        <v>1.8914133333333332</v>
      </c>
      <c r="P977" s="374">
        <f t="shared" si="113"/>
        <v>0.1517208768827403</v>
      </c>
      <c r="Q977" s="165">
        <f t="shared" si="115"/>
        <v>3.2154026666666664</v>
      </c>
    </row>
    <row r="978" spans="1:17" x14ac:dyDescent="0.3">
      <c r="A978" s="158">
        <v>197</v>
      </c>
      <c r="B978" s="333" t="s">
        <v>1419</v>
      </c>
      <c r="C978" s="781">
        <v>124.6</v>
      </c>
      <c r="D978" s="146"/>
      <c r="E978" s="146"/>
      <c r="F978" s="150">
        <f t="shared" si="116"/>
        <v>124.6</v>
      </c>
      <c r="G978" s="146">
        <v>5</v>
      </c>
      <c r="H978" s="146"/>
      <c r="I978" s="146"/>
      <c r="J978" s="146">
        <f t="shared" si="114"/>
        <v>5</v>
      </c>
      <c r="K978" s="702">
        <f t="shared" si="119"/>
        <v>2.6375945138034113E-3</v>
      </c>
      <c r="L978" s="734">
        <f t="shared" si="117"/>
        <v>11.292729031123615</v>
      </c>
      <c r="M978" s="151">
        <f t="shared" si="118"/>
        <v>2.4844003868471956</v>
      </c>
      <c r="N978" s="151">
        <v>5.9006268558231607</v>
      </c>
      <c r="O978" s="808">
        <v>6.1930666666666667</v>
      </c>
      <c r="P978" s="374">
        <f t="shared" si="113"/>
        <v>0.20763100273242888</v>
      </c>
      <c r="Q978" s="165">
        <f t="shared" si="115"/>
        <v>10.528213333333333</v>
      </c>
    </row>
    <row r="979" spans="1:17" x14ac:dyDescent="0.3">
      <c r="A979" s="158">
        <v>198</v>
      </c>
      <c r="B979" s="333" t="s">
        <v>1420</v>
      </c>
      <c r="C979" s="781">
        <v>132.19999999999999</v>
      </c>
      <c r="D979" s="146"/>
      <c r="E979" s="146"/>
      <c r="F979" s="150">
        <f t="shared" si="116"/>
        <v>132.19999999999999</v>
      </c>
      <c r="G979" s="146">
        <v>5</v>
      </c>
      <c r="H979" s="146"/>
      <c r="I979" s="146"/>
      <c r="J979" s="146">
        <f t="shared" si="114"/>
        <v>5</v>
      </c>
      <c r="K979" s="702">
        <f t="shared" si="119"/>
        <v>2.6375945138034113E-3</v>
      </c>
      <c r="L979" s="734">
        <f t="shared" si="117"/>
        <v>11.292729031123615</v>
      </c>
      <c r="M979" s="151">
        <f t="shared" si="118"/>
        <v>2.4844003868471956</v>
      </c>
      <c r="N979" s="151">
        <v>5.9006268558231607</v>
      </c>
      <c r="O979" s="808">
        <v>0.85973333333333335</v>
      </c>
      <c r="P979" s="374">
        <f t="shared" si="113"/>
        <v>0.15535166117342894</v>
      </c>
      <c r="Q979" s="165">
        <f t="shared" si="115"/>
        <v>1.4615466666666665</v>
      </c>
    </row>
    <row r="980" spans="1:17" x14ac:dyDescent="0.3">
      <c r="A980" s="158">
        <v>199</v>
      </c>
      <c r="B980" s="333" t="s">
        <v>1421</v>
      </c>
      <c r="C980" s="781">
        <v>225.4</v>
      </c>
      <c r="D980" s="146"/>
      <c r="E980" s="146"/>
      <c r="F980" s="150">
        <f t="shared" si="116"/>
        <v>225.4</v>
      </c>
      <c r="G980" s="146">
        <v>5</v>
      </c>
      <c r="H980" s="146"/>
      <c r="I980" s="146"/>
      <c r="J980" s="146">
        <f t="shared" si="114"/>
        <v>5</v>
      </c>
      <c r="K980" s="702">
        <f t="shared" si="119"/>
        <v>2.6375945138034113E-3</v>
      </c>
      <c r="L980" s="734">
        <f t="shared" si="117"/>
        <v>11.292729031123615</v>
      </c>
      <c r="M980" s="151">
        <f t="shared" si="118"/>
        <v>2.4844003868471956</v>
      </c>
      <c r="N980" s="151">
        <v>5.9006268558231607</v>
      </c>
      <c r="O980" s="808">
        <v>0.85973333333333335</v>
      </c>
      <c r="P980" s="374">
        <f t="shared" si="113"/>
        <v>9.1115748035169947E-2</v>
      </c>
      <c r="Q980" s="165">
        <f t="shared" si="115"/>
        <v>1.4615466666666665</v>
      </c>
    </row>
    <row r="981" spans="1:17" x14ac:dyDescent="0.3">
      <c r="A981" s="158">
        <v>200</v>
      </c>
      <c r="B981" s="333" t="s">
        <v>1422</v>
      </c>
      <c r="C981" s="781">
        <v>415.6</v>
      </c>
      <c r="D981" s="146"/>
      <c r="E981" s="146"/>
      <c r="F981" s="150">
        <f t="shared" si="116"/>
        <v>415.6</v>
      </c>
      <c r="G981" s="146">
        <v>8</v>
      </c>
      <c r="H981" s="146"/>
      <c r="I981" s="146"/>
      <c r="J981" s="146">
        <f t="shared" si="114"/>
        <v>8</v>
      </c>
      <c r="K981" s="702">
        <f t="shared" si="119"/>
        <v>4.2201512220854578E-3</v>
      </c>
      <c r="L981" s="734">
        <f t="shared" si="117"/>
        <v>18.068366449797782</v>
      </c>
      <c r="M981" s="151">
        <f t="shared" si="118"/>
        <v>3.9750406189555121</v>
      </c>
      <c r="N981" s="151">
        <v>9.4410029693170561</v>
      </c>
      <c r="O981" s="808">
        <v>1.3755733333333331</v>
      </c>
      <c r="P981" s="374">
        <f t="shared" si="113"/>
        <v>7.9066369998565172E-2</v>
      </c>
      <c r="Q981" s="165">
        <f t="shared" si="115"/>
        <v>2.338474666666666</v>
      </c>
    </row>
    <row r="982" spans="1:17" x14ac:dyDescent="0.3">
      <c r="A982" s="158">
        <v>201</v>
      </c>
      <c r="B982" s="333" t="s">
        <v>1423</v>
      </c>
      <c r="C982" s="781">
        <v>1495</v>
      </c>
      <c r="D982" s="146"/>
      <c r="E982" s="146"/>
      <c r="F982" s="150">
        <f t="shared" si="116"/>
        <v>1495</v>
      </c>
      <c r="G982" s="146">
        <v>32</v>
      </c>
      <c r="H982" s="146"/>
      <c r="I982" s="146"/>
      <c r="J982" s="146">
        <f t="shared" si="114"/>
        <v>32</v>
      </c>
      <c r="K982" s="702">
        <f t="shared" si="119"/>
        <v>1.6880604888341831E-2</v>
      </c>
      <c r="L982" s="734">
        <f t="shared" si="117"/>
        <v>72.273465799191129</v>
      </c>
      <c r="M982" s="151">
        <f t="shared" si="118"/>
        <v>15.900162475822048</v>
      </c>
      <c r="N982" s="151">
        <v>37.764011877268224</v>
      </c>
      <c r="O982" s="808">
        <v>5.5022933333333324</v>
      </c>
      <c r="P982" s="374">
        <f t="shared" si="113"/>
        <v>8.7919687950243977E-2</v>
      </c>
      <c r="Q982" s="165">
        <f t="shared" si="115"/>
        <v>9.3538986666666641</v>
      </c>
    </row>
    <row r="983" spans="1:17" x14ac:dyDescent="0.3">
      <c r="A983" s="158">
        <v>202</v>
      </c>
      <c r="B983" s="333" t="s">
        <v>1424</v>
      </c>
      <c r="C983" s="781">
        <v>288.60000000000002</v>
      </c>
      <c r="D983" s="146"/>
      <c r="E983" s="146"/>
      <c r="F983" s="150">
        <f t="shared" si="116"/>
        <v>288.60000000000002</v>
      </c>
      <c r="G983" s="146">
        <v>7</v>
      </c>
      <c r="H983" s="146"/>
      <c r="I983" s="146"/>
      <c r="J983" s="146">
        <f t="shared" si="114"/>
        <v>7</v>
      </c>
      <c r="K983" s="702">
        <f t="shared" si="119"/>
        <v>3.6926323193247753E-3</v>
      </c>
      <c r="L983" s="734">
        <f t="shared" si="117"/>
        <v>15.809820643573058</v>
      </c>
      <c r="M983" s="151">
        <f t="shared" si="118"/>
        <v>3.4781605415860728</v>
      </c>
      <c r="N983" s="151">
        <v>8.2608775981524243</v>
      </c>
      <c r="O983" s="808">
        <v>1.2036266666666664</v>
      </c>
      <c r="P983" s="374">
        <f t="shared" si="113"/>
        <v>9.962746171163625E-2</v>
      </c>
      <c r="Q983" s="165">
        <f t="shared" si="115"/>
        <v>2.0461653333333327</v>
      </c>
    </row>
    <row r="984" spans="1:17" x14ac:dyDescent="0.3">
      <c r="A984" s="158">
        <v>203</v>
      </c>
      <c r="B984" s="333" t="s">
        <v>1425</v>
      </c>
      <c r="C984" s="781">
        <v>272.10000000000002</v>
      </c>
      <c r="D984" s="146"/>
      <c r="E984" s="146"/>
      <c r="F984" s="150">
        <f t="shared" si="116"/>
        <v>272.10000000000002</v>
      </c>
      <c r="G984" s="146">
        <v>6</v>
      </c>
      <c r="H984" s="146"/>
      <c r="I984" s="146"/>
      <c r="J984" s="146">
        <f t="shared" si="114"/>
        <v>6</v>
      </c>
      <c r="K984" s="702">
        <f t="shared" si="119"/>
        <v>3.1651134165640933E-3</v>
      </c>
      <c r="L984" s="734">
        <f t="shared" si="117"/>
        <v>13.551274837348338</v>
      </c>
      <c r="M984" s="151">
        <f t="shared" si="118"/>
        <v>2.9812804642166344</v>
      </c>
      <c r="N984" s="151">
        <v>7.0807522269877925</v>
      </c>
      <c r="O984" s="808">
        <v>1.0316799999999999</v>
      </c>
      <c r="P984" s="374">
        <f t="shared" si="113"/>
        <v>9.0573272798797358E-2</v>
      </c>
      <c r="Q984" s="165">
        <f t="shared" si="115"/>
        <v>1.7538559999999999</v>
      </c>
    </row>
    <row r="985" spans="1:17" x14ac:dyDescent="0.3">
      <c r="A985" s="158">
        <v>204</v>
      </c>
      <c r="B985" s="333" t="s">
        <v>1426</v>
      </c>
      <c r="C985" s="781">
        <v>287.89999999999998</v>
      </c>
      <c r="D985" s="146"/>
      <c r="E985" s="146">
        <v>25.8</v>
      </c>
      <c r="F985" s="150">
        <f t="shared" si="116"/>
        <v>313.7</v>
      </c>
      <c r="G985" s="146">
        <v>9</v>
      </c>
      <c r="H985" s="146"/>
      <c r="I985" s="146">
        <v>1</v>
      </c>
      <c r="J985" s="146">
        <f t="shared" si="114"/>
        <v>10</v>
      </c>
      <c r="K985" s="702">
        <f t="shared" si="119"/>
        <v>5.2751890276068227E-3</v>
      </c>
      <c r="L985" s="734">
        <f t="shared" si="117"/>
        <v>22.585458062247231</v>
      </c>
      <c r="M985" s="151">
        <f t="shared" si="118"/>
        <v>4.9688007736943911</v>
      </c>
      <c r="N985" s="151">
        <v>11.801253711646321</v>
      </c>
      <c r="O985" s="808">
        <v>1.7194666666666667</v>
      </c>
      <c r="P985" s="374">
        <f t="shared" si="113"/>
        <v>0.13093713488764619</v>
      </c>
      <c r="Q985" s="165">
        <f t="shared" si="115"/>
        <v>2.9230933333333331</v>
      </c>
    </row>
    <row r="986" spans="1:17" x14ac:dyDescent="0.3">
      <c r="A986" s="158">
        <v>205</v>
      </c>
      <c r="B986" s="333" t="s">
        <v>1427</v>
      </c>
      <c r="C986" s="781">
        <v>731.71</v>
      </c>
      <c r="D986" s="146"/>
      <c r="E986" s="146">
        <v>128.69999999999999</v>
      </c>
      <c r="F986" s="150">
        <f t="shared" si="116"/>
        <v>860.41000000000008</v>
      </c>
      <c r="G986" s="146">
        <v>11</v>
      </c>
      <c r="H986" s="146"/>
      <c r="I986" s="146">
        <v>1</v>
      </c>
      <c r="J986" s="146">
        <f t="shared" si="114"/>
        <v>12</v>
      </c>
      <c r="K986" s="702">
        <f t="shared" si="119"/>
        <v>6.3302268331281867E-3</v>
      </c>
      <c r="L986" s="734">
        <f t="shared" si="117"/>
        <v>27.102549674696675</v>
      </c>
      <c r="M986" s="151">
        <f t="shared" si="118"/>
        <v>5.9625609284332688</v>
      </c>
      <c r="N986" s="151">
        <v>14.161504453975585</v>
      </c>
      <c r="O986" s="808">
        <v>2.0633599999999999</v>
      </c>
      <c r="P986" s="374">
        <f t="shared" si="113"/>
        <v>5.7286613425117705E-2</v>
      </c>
      <c r="Q986" s="165">
        <f t="shared" si="115"/>
        <v>3.5077119999999997</v>
      </c>
    </row>
    <row r="987" spans="1:17" x14ac:dyDescent="0.3">
      <c r="A987" s="158">
        <v>206</v>
      </c>
      <c r="B987" s="333" t="s">
        <v>1428</v>
      </c>
      <c r="C987" s="817">
        <v>294</v>
      </c>
      <c r="D987" s="146"/>
      <c r="E987" s="146"/>
      <c r="F987" s="150">
        <f t="shared" si="116"/>
        <v>294</v>
      </c>
      <c r="G987" s="146">
        <v>7</v>
      </c>
      <c r="H987" s="146"/>
      <c r="I987" s="146"/>
      <c r="J987" s="146">
        <f t="shared" si="114"/>
        <v>7</v>
      </c>
      <c r="K987" s="702">
        <f t="shared" si="119"/>
        <v>3.6926323193247753E-3</v>
      </c>
      <c r="L987" s="734">
        <f t="shared" si="117"/>
        <v>15.809820643573058</v>
      </c>
      <c r="M987" s="151">
        <f t="shared" si="118"/>
        <v>3.4781605415860728</v>
      </c>
      <c r="N987" s="151">
        <v>8.2608775981524243</v>
      </c>
      <c r="O987" s="808">
        <v>1.2036266666666664</v>
      </c>
      <c r="P987" s="374">
        <f t="shared" si="113"/>
        <v>9.7797569557749056E-2</v>
      </c>
      <c r="Q987" s="165">
        <f t="shared" si="115"/>
        <v>2.0461653333333327</v>
      </c>
    </row>
    <row r="988" spans="1:17" x14ac:dyDescent="0.3">
      <c r="A988" s="158">
        <v>207</v>
      </c>
      <c r="B988" s="333" t="s">
        <v>1429</v>
      </c>
      <c r="C988" s="781">
        <v>1119.54</v>
      </c>
      <c r="D988" s="146"/>
      <c r="E988" s="146"/>
      <c r="F988" s="150">
        <f t="shared" si="116"/>
        <v>1119.54</v>
      </c>
      <c r="G988" s="146">
        <v>25</v>
      </c>
      <c r="H988" s="146"/>
      <c r="I988" s="146"/>
      <c r="J988" s="146">
        <f t="shared" si="114"/>
        <v>25</v>
      </c>
      <c r="K988" s="702">
        <f t="shared" si="119"/>
        <v>1.3187972569017055E-2</v>
      </c>
      <c r="L988" s="734">
        <f t="shared" si="117"/>
        <v>56.463645155618067</v>
      </c>
      <c r="M988" s="151">
        <f t="shared" si="118"/>
        <v>12.422001934235976</v>
      </c>
      <c r="N988" s="151">
        <v>29.503134279115802</v>
      </c>
      <c r="O988" s="808">
        <v>30.965333333333334</v>
      </c>
      <c r="P988" s="374">
        <f t="shared" si="113"/>
        <v>0.11554220010209834</v>
      </c>
      <c r="Q988" s="165">
        <f t="shared" si="115"/>
        <v>52.641066666666667</v>
      </c>
    </row>
    <row r="989" spans="1:17" x14ac:dyDescent="0.3">
      <c r="A989" s="158">
        <v>208</v>
      </c>
      <c r="B989" s="333" t="s">
        <v>1430</v>
      </c>
      <c r="C989" s="781">
        <v>542.66</v>
      </c>
      <c r="D989" s="146"/>
      <c r="E989" s="146"/>
      <c r="F989" s="150">
        <f t="shared" si="116"/>
        <v>542.66</v>
      </c>
      <c r="G989" s="146">
        <v>15</v>
      </c>
      <c r="H989" s="146"/>
      <c r="I989" s="146"/>
      <c r="J989" s="146">
        <f t="shared" si="114"/>
        <v>15</v>
      </c>
      <c r="K989" s="702">
        <f t="shared" si="119"/>
        <v>7.912783541410234E-3</v>
      </c>
      <c r="L989" s="734">
        <f t="shared" si="117"/>
        <v>33.878187093370848</v>
      </c>
      <c r="M989" s="151">
        <f t="shared" si="118"/>
        <v>7.4532011605415862</v>
      </c>
      <c r="N989" s="151">
        <v>17.70188056746948</v>
      </c>
      <c r="O989" s="808">
        <v>2.5792000000000002</v>
      </c>
      <c r="P989" s="374">
        <f t="shared" si="113"/>
        <v>0.11353788527140735</v>
      </c>
      <c r="Q989" s="165">
        <f t="shared" si="115"/>
        <v>4.3846400000000001</v>
      </c>
    </row>
    <row r="990" spans="1:17" x14ac:dyDescent="0.3">
      <c r="A990" s="158">
        <v>209</v>
      </c>
      <c r="B990" s="333" t="s">
        <v>1431</v>
      </c>
      <c r="C990" s="781">
        <v>507.72</v>
      </c>
      <c r="D990" s="146"/>
      <c r="E990" s="146"/>
      <c r="F990" s="150">
        <f t="shared" si="116"/>
        <v>507.72</v>
      </c>
      <c r="G990" s="146">
        <v>14</v>
      </c>
      <c r="H990" s="146"/>
      <c r="I990" s="146"/>
      <c r="J990" s="146">
        <f t="shared" si="114"/>
        <v>14</v>
      </c>
      <c r="K990" s="702">
        <f t="shared" si="119"/>
        <v>7.3852646386495507E-3</v>
      </c>
      <c r="L990" s="734">
        <f t="shared" si="117"/>
        <v>31.619641287146116</v>
      </c>
      <c r="M990" s="151">
        <f t="shared" si="118"/>
        <v>6.9563210831721456</v>
      </c>
      <c r="N990" s="151">
        <v>16.521755196304849</v>
      </c>
      <c r="O990" s="808">
        <v>2.4072533333333328</v>
      </c>
      <c r="P990" s="374">
        <f t="shared" si="113"/>
        <v>0.11326118904111802</v>
      </c>
      <c r="Q990" s="165">
        <f t="shared" si="115"/>
        <v>4.0923306666666655</v>
      </c>
    </row>
    <row r="991" spans="1:17" x14ac:dyDescent="0.3">
      <c r="A991" s="158">
        <v>210</v>
      </c>
      <c r="B991" s="333" t="s">
        <v>1432</v>
      </c>
      <c r="C991" s="781">
        <v>517.03</v>
      </c>
      <c r="D991" s="146"/>
      <c r="E991" s="146"/>
      <c r="F991" s="150">
        <f t="shared" si="116"/>
        <v>517.03</v>
      </c>
      <c r="G991" s="146">
        <v>11</v>
      </c>
      <c r="H991" s="146"/>
      <c r="I991" s="146"/>
      <c r="J991" s="146">
        <f t="shared" si="114"/>
        <v>11</v>
      </c>
      <c r="K991" s="702">
        <f t="shared" si="119"/>
        <v>5.8027079303675042E-3</v>
      </c>
      <c r="L991" s="734">
        <f t="shared" si="117"/>
        <v>24.844003868471951</v>
      </c>
      <c r="M991" s="151">
        <f t="shared" si="118"/>
        <v>5.4656808510638291</v>
      </c>
      <c r="N991" s="151">
        <v>12.981379082810953</v>
      </c>
      <c r="O991" s="808">
        <v>1.8914133333333332</v>
      </c>
      <c r="P991" s="374">
        <f t="shared" si="113"/>
        <v>8.7388501896756607E-2</v>
      </c>
      <c r="Q991" s="165">
        <f t="shared" si="115"/>
        <v>3.2154026666666664</v>
      </c>
    </row>
    <row r="992" spans="1:17" x14ac:dyDescent="0.3">
      <c r="A992" s="158">
        <v>211</v>
      </c>
      <c r="B992" s="333" t="s">
        <v>1433</v>
      </c>
      <c r="C992" s="781">
        <v>497.81</v>
      </c>
      <c r="D992" s="146"/>
      <c r="E992" s="146"/>
      <c r="F992" s="150">
        <f t="shared" si="116"/>
        <v>497.81</v>
      </c>
      <c r="G992" s="146">
        <v>15</v>
      </c>
      <c r="H992" s="146"/>
      <c r="I992" s="146"/>
      <c r="J992" s="146">
        <f t="shared" si="114"/>
        <v>15</v>
      </c>
      <c r="K992" s="702">
        <f t="shared" si="119"/>
        <v>7.912783541410234E-3</v>
      </c>
      <c r="L992" s="734">
        <f t="shared" si="117"/>
        <v>33.878187093370848</v>
      </c>
      <c r="M992" s="151">
        <f t="shared" si="118"/>
        <v>7.4532011605415862</v>
      </c>
      <c r="N992" s="151">
        <v>17.70188056746948</v>
      </c>
      <c r="O992" s="808">
        <v>2.5792000000000002</v>
      </c>
      <c r="P992" s="374">
        <f t="shared" si="113"/>
        <v>0.12376703726598885</v>
      </c>
      <c r="Q992" s="165">
        <f t="shared" si="115"/>
        <v>4.3846400000000001</v>
      </c>
    </row>
    <row r="993" spans="1:17" x14ac:dyDescent="0.3">
      <c r="A993" s="158">
        <v>212</v>
      </c>
      <c r="B993" s="333" t="s">
        <v>1434</v>
      </c>
      <c r="C993" s="781">
        <v>301.3</v>
      </c>
      <c r="D993" s="146"/>
      <c r="E993" s="146"/>
      <c r="F993" s="150">
        <f t="shared" si="116"/>
        <v>301.3</v>
      </c>
      <c r="G993" s="146">
        <v>6</v>
      </c>
      <c r="H993" s="146"/>
      <c r="I993" s="146"/>
      <c r="J993" s="146">
        <f t="shared" si="114"/>
        <v>6</v>
      </c>
      <c r="K993" s="702">
        <f t="shared" si="119"/>
        <v>3.1651134165640933E-3</v>
      </c>
      <c r="L993" s="734">
        <f t="shared" si="117"/>
        <v>13.551274837348338</v>
      </c>
      <c r="M993" s="151">
        <f t="shared" si="118"/>
        <v>2.9812804642166344</v>
      </c>
      <c r="N993" s="151">
        <v>7.0807522269877925</v>
      </c>
      <c r="O993" s="808">
        <v>1.0316799999999999</v>
      </c>
      <c r="P993" s="374">
        <f t="shared" si="113"/>
        <v>8.1795511213251793E-2</v>
      </c>
      <c r="Q993" s="165">
        <f t="shared" si="115"/>
        <v>1.7538559999999999</v>
      </c>
    </row>
    <row r="994" spans="1:17" x14ac:dyDescent="0.3">
      <c r="A994" s="158">
        <v>213</v>
      </c>
      <c r="B994" s="333" t="s">
        <v>1435</v>
      </c>
      <c r="C994" s="781">
        <v>493.5</v>
      </c>
      <c r="D994" s="146"/>
      <c r="E994" s="146"/>
      <c r="F994" s="150">
        <f t="shared" si="116"/>
        <v>493.5</v>
      </c>
      <c r="G994" s="146">
        <v>11</v>
      </c>
      <c r="H994" s="146"/>
      <c r="I994" s="146"/>
      <c r="J994" s="146">
        <f t="shared" si="114"/>
        <v>11</v>
      </c>
      <c r="K994" s="702">
        <f t="shared" si="119"/>
        <v>5.8027079303675042E-3</v>
      </c>
      <c r="L994" s="734">
        <f t="shared" si="117"/>
        <v>24.844003868471951</v>
      </c>
      <c r="M994" s="151">
        <f t="shared" si="118"/>
        <v>5.4656808510638291</v>
      </c>
      <c r="N994" s="151">
        <v>12.981379082810953</v>
      </c>
      <c r="O994" s="808">
        <v>1.8914133333333332</v>
      </c>
      <c r="P994" s="374">
        <f t="shared" si="113"/>
        <v>9.155517150087146E-2</v>
      </c>
      <c r="Q994" s="165">
        <f t="shared" si="115"/>
        <v>3.2154026666666664</v>
      </c>
    </row>
    <row r="995" spans="1:17" x14ac:dyDescent="0.3">
      <c r="A995" s="158">
        <v>214</v>
      </c>
      <c r="B995" s="333" t="s">
        <v>1436</v>
      </c>
      <c r="C995" s="781">
        <v>264.8</v>
      </c>
      <c r="D995" s="146"/>
      <c r="E995" s="146"/>
      <c r="F995" s="150">
        <f t="shared" si="116"/>
        <v>264.8</v>
      </c>
      <c r="G995" s="146">
        <v>8</v>
      </c>
      <c r="H995" s="146"/>
      <c r="I995" s="146"/>
      <c r="J995" s="146">
        <f t="shared" si="114"/>
        <v>8</v>
      </c>
      <c r="K995" s="702">
        <f t="shared" si="119"/>
        <v>4.2201512220854578E-3</v>
      </c>
      <c r="L995" s="734">
        <f t="shared" si="117"/>
        <v>18.068366449797782</v>
      </c>
      <c r="M995" s="151">
        <f t="shared" si="118"/>
        <v>3.9750406189555121</v>
      </c>
      <c r="N995" s="151">
        <v>9.4410029693170561</v>
      </c>
      <c r="O995" s="808">
        <v>1.3755733333333331</v>
      </c>
      <c r="P995" s="374">
        <f t="shared" si="113"/>
        <v>0.12409359279230998</v>
      </c>
      <c r="Q995" s="165">
        <f t="shared" si="115"/>
        <v>2.338474666666666</v>
      </c>
    </row>
    <row r="996" spans="1:17" x14ac:dyDescent="0.3">
      <c r="A996" s="158">
        <v>215</v>
      </c>
      <c r="B996" s="333" t="s">
        <v>1437</v>
      </c>
      <c r="C996" s="781">
        <v>544.79999999999995</v>
      </c>
      <c r="D996" s="146"/>
      <c r="E996" s="146"/>
      <c r="F996" s="150">
        <f t="shared" si="116"/>
        <v>544.79999999999995</v>
      </c>
      <c r="G996" s="146">
        <v>13</v>
      </c>
      <c r="H996" s="146"/>
      <c r="I996" s="146"/>
      <c r="J996" s="146">
        <f t="shared" si="114"/>
        <v>13</v>
      </c>
      <c r="K996" s="702">
        <f t="shared" si="119"/>
        <v>6.8577457358888691E-3</v>
      </c>
      <c r="L996" s="734">
        <f t="shared" si="117"/>
        <v>29.361095480921396</v>
      </c>
      <c r="M996" s="151">
        <f t="shared" si="118"/>
        <v>6.4594410058027067</v>
      </c>
      <c r="N996" s="151">
        <v>15.341629825140215</v>
      </c>
      <c r="O996" s="808">
        <v>2.2353066666666668</v>
      </c>
      <c r="P996" s="374">
        <f t="shared" si="113"/>
        <v>9.8012982706554674E-2</v>
      </c>
      <c r="Q996" s="165">
        <f t="shared" si="115"/>
        <v>3.8000213333333335</v>
      </c>
    </row>
    <row r="997" spans="1:17" x14ac:dyDescent="0.3">
      <c r="A997" s="158">
        <v>216</v>
      </c>
      <c r="B997" s="333" t="s">
        <v>1438</v>
      </c>
      <c r="C997" s="817">
        <v>205</v>
      </c>
      <c r="D997" s="146"/>
      <c r="E997" s="146"/>
      <c r="F997" s="150">
        <f t="shared" si="116"/>
        <v>205</v>
      </c>
      <c r="G997" s="146">
        <v>7</v>
      </c>
      <c r="H997" s="146"/>
      <c r="I997" s="146"/>
      <c r="J997" s="146">
        <f t="shared" si="114"/>
        <v>7</v>
      </c>
      <c r="K997" s="702">
        <f t="shared" si="119"/>
        <v>3.6926323193247753E-3</v>
      </c>
      <c r="L997" s="734">
        <f t="shared" si="117"/>
        <v>15.809820643573058</v>
      </c>
      <c r="M997" s="151">
        <f t="shared" si="118"/>
        <v>3.4781605415860728</v>
      </c>
      <c r="N997" s="151">
        <v>8.2608775981524243</v>
      </c>
      <c r="O997" s="808">
        <v>1.2036266666666664</v>
      </c>
      <c r="P997" s="374">
        <f t="shared" si="113"/>
        <v>0.14025602658525962</v>
      </c>
      <c r="Q997" s="165">
        <f t="shared" si="115"/>
        <v>2.0461653333333327</v>
      </c>
    </row>
    <row r="998" spans="1:17" x14ac:dyDescent="0.3">
      <c r="A998" s="158">
        <v>217</v>
      </c>
      <c r="B998" s="333" t="s">
        <v>1439</v>
      </c>
      <c r="C998" s="781">
        <v>577.32000000000005</v>
      </c>
      <c r="D998" s="146"/>
      <c r="E998" s="146"/>
      <c r="F998" s="150">
        <f t="shared" si="116"/>
        <v>577.32000000000005</v>
      </c>
      <c r="G998" s="146">
        <v>14</v>
      </c>
      <c r="H998" s="146"/>
      <c r="I998" s="146"/>
      <c r="J998" s="146">
        <f t="shared" si="114"/>
        <v>14</v>
      </c>
      <c r="K998" s="702">
        <f t="shared" si="119"/>
        <v>7.3852646386495507E-3</v>
      </c>
      <c r="L998" s="734">
        <f t="shared" si="117"/>
        <v>31.619641287146116</v>
      </c>
      <c r="M998" s="151">
        <f t="shared" si="118"/>
        <v>6.9563210831721456</v>
      </c>
      <c r="N998" s="151">
        <v>16.521755196304849</v>
      </c>
      <c r="O998" s="808">
        <v>2.4072533333333328</v>
      </c>
      <c r="P998" s="374">
        <f t="shared" si="113"/>
        <v>9.9606753446886381E-2</v>
      </c>
      <c r="Q998" s="165">
        <f t="shared" si="115"/>
        <v>4.0923306666666655</v>
      </c>
    </row>
    <row r="999" spans="1:17" x14ac:dyDescent="0.3">
      <c r="A999" s="158">
        <v>218</v>
      </c>
      <c r="B999" s="333" t="s">
        <v>1440</v>
      </c>
      <c r="C999" s="794">
        <v>353</v>
      </c>
      <c r="D999" s="146"/>
      <c r="E999" s="146"/>
      <c r="F999" s="150">
        <f t="shared" si="116"/>
        <v>353</v>
      </c>
      <c r="G999" s="146">
        <v>7</v>
      </c>
      <c r="H999" s="146"/>
      <c r="I999" s="146"/>
      <c r="J999" s="146">
        <f t="shared" si="114"/>
        <v>7</v>
      </c>
      <c r="K999" s="702">
        <f t="shared" si="119"/>
        <v>3.6926323193247753E-3</v>
      </c>
      <c r="L999" s="734">
        <f t="shared" si="117"/>
        <v>15.809820643573058</v>
      </c>
      <c r="M999" s="151">
        <f t="shared" si="118"/>
        <v>3.4781605415860728</v>
      </c>
      <c r="N999" s="151">
        <v>8.2608775981524243</v>
      </c>
      <c r="O999" s="808">
        <v>1.2036266666666664</v>
      </c>
      <c r="P999" s="374">
        <f t="shared" si="113"/>
        <v>8.1451800141581376E-2</v>
      </c>
      <c r="Q999" s="165">
        <f t="shared" si="115"/>
        <v>2.0461653333333327</v>
      </c>
    </row>
    <row r="1000" spans="1:17" x14ac:dyDescent="0.3">
      <c r="A1000" s="158">
        <v>219</v>
      </c>
      <c r="B1000" s="333" t="s">
        <v>1441</v>
      </c>
      <c r="C1000" s="781">
        <v>623.29999999999995</v>
      </c>
      <c r="D1000" s="146"/>
      <c r="E1000" s="147">
        <v>23</v>
      </c>
      <c r="F1000" s="150">
        <f t="shared" si="116"/>
        <v>646.29999999999995</v>
      </c>
      <c r="G1000" s="146">
        <v>15</v>
      </c>
      <c r="H1000" s="146"/>
      <c r="I1000" s="146">
        <v>1</v>
      </c>
      <c r="J1000" s="146">
        <f t="shared" si="114"/>
        <v>16</v>
      </c>
      <c r="K1000" s="702">
        <f t="shared" si="119"/>
        <v>8.4403024441709155E-3</v>
      </c>
      <c r="L1000" s="734">
        <f t="shared" si="117"/>
        <v>36.136732899595565</v>
      </c>
      <c r="M1000" s="151">
        <f t="shared" si="118"/>
        <v>7.9500812379110242</v>
      </c>
      <c r="N1000" s="151">
        <v>18.882005938634112</v>
      </c>
      <c r="O1000" s="808">
        <v>19.817813333333337</v>
      </c>
      <c r="P1000" s="374">
        <f t="shared" si="113"/>
        <v>0.12809319729146532</v>
      </c>
      <c r="Q1000" s="165">
        <f t="shared" si="115"/>
        <v>33.690282666666675</v>
      </c>
    </row>
    <row r="1001" spans="1:17" x14ac:dyDescent="0.3">
      <c r="A1001" s="158">
        <v>220</v>
      </c>
      <c r="B1001" s="333" t="s">
        <v>1442</v>
      </c>
      <c r="C1001" s="781">
        <v>281.89999999999998</v>
      </c>
      <c r="D1001" s="146"/>
      <c r="E1001" s="146"/>
      <c r="F1001" s="150">
        <f t="shared" si="116"/>
        <v>281.89999999999998</v>
      </c>
      <c r="G1001" s="146">
        <v>6</v>
      </c>
      <c r="H1001" s="146"/>
      <c r="I1001" s="146"/>
      <c r="J1001" s="146">
        <f t="shared" si="114"/>
        <v>6</v>
      </c>
      <c r="K1001" s="702">
        <f t="shared" si="119"/>
        <v>3.1651134165640933E-3</v>
      </c>
      <c r="L1001" s="734">
        <f t="shared" si="117"/>
        <v>13.551274837348338</v>
      </c>
      <c r="M1001" s="151">
        <f t="shared" si="118"/>
        <v>2.9812804642166344</v>
      </c>
      <c r="N1001" s="151">
        <v>7.0807522269877925</v>
      </c>
      <c r="O1001" s="808">
        <v>1.0316799999999999</v>
      </c>
      <c r="P1001" s="374">
        <f t="shared" si="113"/>
        <v>8.7424574418420595E-2</v>
      </c>
      <c r="Q1001" s="165">
        <f t="shared" si="115"/>
        <v>1.7538559999999999</v>
      </c>
    </row>
    <row r="1002" spans="1:17" x14ac:dyDescent="0.3">
      <c r="A1002" s="158">
        <v>221</v>
      </c>
      <c r="B1002" s="333" t="s">
        <v>1443</v>
      </c>
      <c r="C1002" s="781">
        <v>305.10000000000002</v>
      </c>
      <c r="D1002" s="146"/>
      <c r="E1002" s="146"/>
      <c r="F1002" s="150">
        <f t="shared" si="116"/>
        <v>305.10000000000002</v>
      </c>
      <c r="G1002" s="146">
        <v>10</v>
      </c>
      <c r="H1002" s="146"/>
      <c r="I1002" s="146"/>
      <c r="J1002" s="146">
        <f t="shared" si="114"/>
        <v>10</v>
      </c>
      <c r="K1002" s="702">
        <f t="shared" si="119"/>
        <v>5.2751890276068227E-3</v>
      </c>
      <c r="L1002" s="734">
        <f t="shared" si="117"/>
        <v>22.585458062247231</v>
      </c>
      <c r="M1002" s="151">
        <f t="shared" si="118"/>
        <v>4.9688007736943911</v>
      </c>
      <c r="N1002" s="151">
        <v>11.801253711646321</v>
      </c>
      <c r="O1002" s="808">
        <v>1.7194666666666667</v>
      </c>
      <c r="P1002" s="374">
        <f t="shared" si="113"/>
        <v>0.13462792269503313</v>
      </c>
      <c r="Q1002" s="165">
        <f t="shared" si="115"/>
        <v>2.9230933333333331</v>
      </c>
    </row>
    <row r="1003" spans="1:17" x14ac:dyDescent="0.3">
      <c r="A1003" s="158">
        <v>222</v>
      </c>
      <c r="B1003" s="333" t="s">
        <v>1444</v>
      </c>
      <c r="C1003" s="781">
        <v>369.45</v>
      </c>
      <c r="D1003" s="146"/>
      <c r="E1003" s="146"/>
      <c r="F1003" s="150">
        <f t="shared" si="116"/>
        <v>369.45</v>
      </c>
      <c r="G1003" s="146">
        <v>9</v>
      </c>
      <c r="H1003" s="146"/>
      <c r="I1003" s="146"/>
      <c r="J1003" s="146">
        <f t="shared" si="114"/>
        <v>9</v>
      </c>
      <c r="K1003" s="702">
        <f t="shared" si="119"/>
        <v>4.7476701248461402E-3</v>
      </c>
      <c r="L1003" s="734">
        <f t="shared" si="117"/>
        <v>20.326912256022506</v>
      </c>
      <c r="M1003" s="151">
        <f t="shared" si="118"/>
        <v>4.4719206963249514</v>
      </c>
      <c r="N1003" s="151">
        <v>10.621128340481688</v>
      </c>
      <c r="O1003" s="808">
        <v>1.54752</v>
      </c>
      <c r="P1003" s="374">
        <f t="shared" si="113"/>
        <v>0.10006085070463973</v>
      </c>
      <c r="Q1003" s="165">
        <f t="shared" si="115"/>
        <v>2.6307839999999998</v>
      </c>
    </row>
    <row r="1004" spans="1:17" x14ac:dyDescent="0.3">
      <c r="A1004" s="158">
        <v>223</v>
      </c>
      <c r="B1004" s="333" t="s">
        <v>1445</v>
      </c>
      <c r="C1004" s="781">
        <v>453.11</v>
      </c>
      <c r="D1004" s="146"/>
      <c r="E1004" s="146"/>
      <c r="F1004" s="150">
        <f t="shared" si="116"/>
        <v>453.11</v>
      </c>
      <c r="G1004" s="146">
        <v>12</v>
      </c>
      <c r="H1004" s="146"/>
      <c r="I1004" s="146"/>
      <c r="J1004" s="146">
        <f t="shared" si="114"/>
        <v>12</v>
      </c>
      <c r="K1004" s="702">
        <f t="shared" si="119"/>
        <v>6.3302268331281867E-3</v>
      </c>
      <c r="L1004" s="734">
        <f t="shared" si="117"/>
        <v>27.102549674696675</v>
      </c>
      <c r="M1004" s="151">
        <f t="shared" si="118"/>
        <v>5.9625609284332688</v>
      </c>
      <c r="N1004" s="151">
        <v>14.161504453975585</v>
      </c>
      <c r="O1004" s="808">
        <v>2.0633599999999999</v>
      </c>
      <c r="P1004" s="374">
        <f t="shared" si="113"/>
        <v>0.10878147703009319</v>
      </c>
      <c r="Q1004" s="165">
        <f t="shared" si="115"/>
        <v>3.5077119999999997</v>
      </c>
    </row>
    <row r="1005" spans="1:17" x14ac:dyDescent="0.3">
      <c r="A1005" s="158">
        <v>224</v>
      </c>
      <c r="B1005" s="333" t="s">
        <v>1446</v>
      </c>
      <c r="C1005" s="781">
        <v>351.1</v>
      </c>
      <c r="D1005" s="146">
        <v>377.9</v>
      </c>
      <c r="E1005" s="146"/>
      <c r="F1005" s="150">
        <f t="shared" si="116"/>
        <v>729</v>
      </c>
      <c r="G1005" s="146">
        <v>9</v>
      </c>
      <c r="H1005" s="146">
        <v>2</v>
      </c>
      <c r="I1005" s="146"/>
      <c r="J1005" s="146">
        <f t="shared" si="114"/>
        <v>11</v>
      </c>
      <c r="K1005" s="702">
        <f t="shared" si="119"/>
        <v>5.8027079303675042E-3</v>
      </c>
      <c r="L1005" s="734">
        <f t="shared" si="117"/>
        <v>24.844003868471951</v>
      </c>
      <c r="M1005" s="151">
        <f t="shared" si="118"/>
        <v>5.4656808510638291</v>
      </c>
      <c r="N1005" s="151">
        <v>12.981379082810953</v>
      </c>
      <c r="O1005" s="808">
        <v>25.358079999999998</v>
      </c>
      <c r="P1005" s="374">
        <f t="shared" si="113"/>
        <v>9.4168921539570266E-2</v>
      </c>
      <c r="Q1005" s="165">
        <f t="shared" si="115"/>
        <v>43.108735999999993</v>
      </c>
    </row>
    <row r="1006" spans="1:17" x14ac:dyDescent="0.3">
      <c r="A1006" s="158">
        <v>225</v>
      </c>
      <c r="B1006" s="333" t="s">
        <v>1447</v>
      </c>
      <c r="C1006" s="781">
        <v>422.76</v>
      </c>
      <c r="D1006" s="146"/>
      <c r="E1006" s="146"/>
      <c r="F1006" s="150">
        <f t="shared" si="116"/>
        <v>422.76</v>
      </c>
      <c r="G1006" s="146">
        <v>10</v>
      </c>
      <c r="H1006" s="146"/>
      <c r="I1006" s="146"/>
      <c r="J1006" s="146">
        <f t="shared" si="114"/>
        <v>10</v>
      </c>
      <c r="K1006" s="702">
        <f t="shared" si="119"/>
        <v>5.2751890276068227E-3</v>
      </c>
      <c r="L1006" s="734">
        <f t="shared" si="117"/>
        <v>22.585458062247231</v>
      </c>
      <c r="M1006" s="151">
        <f t="shared" si="118"/>
        <v>4.9688007736943911</v>
      </c>
      <c r="N1006" s="151">
        <v>11.801253711646321</v>
      </c>
      <c r="O1006" s="808">
        <v>1.7194666666666667</v>
      </c>
      <c r="P1006" s="374">
        <f t="shared" si="113"/>
        <v>9.7159095501595738E-2</v>
      </c>
      <c r="Q1006" s="165">
        <f t="shared" si="115"/>
        <v>2.9230933333333331</v>
      </c>
    </row>
    <row r="1007" spans="1:17" x14ac:dyDescent="0.3">
      <c r="A1007" s="158">
        <v>226</v>
      </c>
      <c r="B1007" s="333" t="s">
        <v>1448</v>
      </c>
      <c r="C1007" s="781">
        <v>152.30000000000001</v>
      </c>
      <c r="D1007" s="146"/>
      <c r="E1007" s="146"/>
      <c r="F1007" s="150">
        <f t="shared" si="116"/>
        <v>152.30000000000001</v>
      </c>
      <c r="G1007" s="146">
        <v>4</v>
      </c>
      <c r="H1007" s="146"/>
      <c r="I1007" s="146"/>
      <c r="J1007" s="146">
        <f t="shared" si="114"/>
        <v>4</v>
      </c>
      <c r="K1007" s="702">
        <f t="shared" si="119"/>
        <v>2.1100756110427289E-3</v>
      </c>
      <c r="L1007" s="734">
        <f t="shared" si="117"/>
        <v>9.0341832248988911</v>
      </c>
      <c r="M1007" s="151">
        <f t="shared" si="118"/>
        <v>1.987520309477756</v>
      </c>
      <c r="N1007" s="151">
        <v>4.720501484658528</v>
      </c>
      <c r="O1007" s="808">
        <v>0.68778666666666655</v>
      </c>
      <c r="P1007" s="374">
        <f t="shared" si="113"/>
        <v>0.10787913122588209</v>
      </c>
      <c r="Q1007" s="165">
        <f t="shared" si="115"/>
        <v>1.169237333333333</v>
      </c>
    </row>
    <row r="1008" spans="1:17" x14ac:dyDescent="0.3">
      <c r="A1008" s="158">
        <v>227</v>
      </c>
      <c r="B1008" s="333" t="s">
        <v>1449</v>
      </c>
      <c r="C1008" s="818">
        <v>252.6</v>
      </c>
      <c r="D1008" s="146"/>
      <c r="E1008" s="146"/>
      <c r="F1008" s="150">
        <f t="shared" si="116"/>
        <v>252.6</v>
      </c>
      <c r="G1008" s="146">
        <v>9</v>
      </c>
      <c r="H1008" s="146"/>
      <c r="I1008" s="146"/>
      <c r="J1008" s="146">
        <f t="shared" si="114"/>
        <v>9</v>
      </c>
      <c r="K1008" s="702">
        <f t="shared" si="119"/>
        <v>4.7476701248461402E-3</v>
      </c>
      <c r="L1008" s="734">
        <f t="shared" si="117"/>
        <v>20.326912256022506</v>
      </c>
      <c r="M1008" s="151">
        <f t="shared" si="118"/>
        <v>4.4719206963249514</v>
      </c>
      <c r="N1008" s="151">
        <v>10.621128340481688</v>
      </c>
      <c r="O1008" s="808">
        <v>1.5475099999999999</v>
      </c>
      <c r="P1008" s="374">
        <f t="shared" si="113"/>
        <v>0.14634786735086755</v>
      </c>
      <c r="Q1008" s="165">
        <f t="shared" si="115"/>
        <v>2.6307669999999996</v>
      </c>
    </row>
    <row r="1009" spans="1:17" x14ac:dyDescent="0.3">
      <c r="A1009" s="158">
        <v>228</v>
      </c>
      <c r="B1009" s="321" t="s">
        <v>1450</v>
      </c>
      <c r="C1009" s="781">
        <v>143.69999999999999</v>
      </c>
      <c r="D1009" s="146"/>
      <c r="E1009" s="146"/>
      <c r="F1009" s="150">
        <f t="shared" si="116"/>
        <v>143.69999999999999</v>
      </c>
      <c r="G1009" s="146">
        <v>2</v>
      </c>
      <c r="H1009" s="146"/>
      <c r="I1009" s="146"/>
      <c r="J1009" s="146">
        <f t="shared" si="114"/>
        <v>2</v>
      </c>
      <c r="K1009" s="702">
        <f t="shared" si="119"/>
        <v>1.0550378055213644E-3</v>
      </c>
      <c r="L1009" s="734">
        <f t="shared" si="117"/>
        <v>4.5170916124494456</v>
      </c>
      <c r="M1009" s="151">
        <f t="shared" si="118"/>
        <v>0.99376015473887802</v>
      </c>
      <c r="N1009" s="151">
        <v>2.360250742329264</v>
      </c>
      <c r="O1009" s="808">
        <v>0.34389333333333327</v>
      </c>
      <c r="P1009" s="374">
        <f t="shared" ref="P1009:P1069" si="120">(O1009+N1009+M1009+L1009)/F1009</f>
        <v>5.7167681578642465E-2</v>
      </c>
      <c r="Q1009" s="165">
        <f t="shared" si="115"/>
        <v>0.58461866666666651</v>
      </c>
    </row>
    <row r="1010" spans="1:17" x14ac:dyDescent="0.3">
      <c r="A1010" s="158">
        <v>229</v>
      </c>
      <c r="B1010" s="322" t="s">
        <v>511</v>
      </c>
      <c r="C1010" s="781">
        <v>6688.6</v>
      </c>
      <c r="D1010" s="781"/>
      <c r="E1010" s="781"/>
      <c r="F1010" s="150">
        <f t="shared" si="116"/>
        <v>6688.6</v>
      </c>
      <c r="G1010" s="146">
        <v>120</v>
      </c>
      <c r="H1010" s="146"/>
      <c r="I1010" s="146"/>
      <c r="J1010" s="146">
        <f t="shared" si="114"/>
        <v>120</v>
      </c>
      <c r="K1010" s="702">
        <f t="shared" si="119"/>
        <v>6.3302268331281872E-2</v>
      </c>
      <c r="L1010" s="734">
        <f t="shared" si="117"/>
        <v>271.02549674696678</v>
      </c>
      <c r="M1010" s="151">
        <f t="shared" si="118"/>
        <v>59.62560928433269</v>
      </c>
      <c r="N1010" s="151">
        <v>141.61504453975584</v>
      </c>
      <c r="O1010" s="808">
        <v>21.698977235235894</v>
      </c>
      <c r="P1010" s="374">
        <f t="shared" si="120"/>
        <v>7.3851796759604571E-2</v>
      </c>
      <c r="Q1010" s="165">
        <f t="shared" si="115"/>
        <v>36.888261299901018</v>
      </c>
    </row>
    <row r="1011" spans="1:17" s="337" customFormat="1" x14ac:dyDescent="0.3">
      <c r="A1011" s="407"/>
      <c r="B1011" s="347" t="s">
        <v>1063</v>
      </c>
      <c r="C1011" s="791">
        <f t="shared" ref="C1011:O1011" si="121">SUM(C782:C1010)</f>
        <v>245744.60999999993</v>
      </c>
      <c r="D1011" s="791">
        <f t="shared" si="121"/>
        <v>1152.5999999999999</v>
      </c>
      <c r="E1011" s="791">
        <f t="shared" si="121"/>
        <v>1692.3</v>
      </c>
      <c r="F1011" s="791">
        <f t="shared" si="121"/>
        <v>248589.50999999992</v>
      </c>
      <c r="G1011" s="791">
        <f t="shared" si="121"/>
        <v>5649</v>
      </c>
      <c r="H1011" s="791">
        <f t="shared" si="121"/>
        <v>10</v>
      </c>
      <c r="I1011" s="791">
        <f t="shared" si="121"/>
        <v>28</v>
      </c>
      <c r="J1011" s="791">
        <f t="shared" si="121"/>
        <v>5687</v>
      </c>
      <c r="K1011" s="791">
        <f t="shared" si="121"/>
        <v>3.0000000000000067</v>
      </c>
      <c r="L1011" s="734">
        <f t="shared" si="117"/>
        <v>12844.350000000028</v>
      </c>
      <c r="M1011" s="791">
        <f t="shared" si="121"/>
        <v>2825.7569999999942</v>
      </c>
      <c r="N1011" s="791">
        <f t="shared" si="121"/>
        <v>6711.3729858132883</v>
      </c>
      <c r="O1011" s="791">
        <f t="shared" si="121"/>
        <v>4799.2038205685794</v>
      </c>
      <c r="P1011" s="374">
        <f t="shared" si="120"/>
        <v>0.10933962501628447</v>
      </c>
      <c r="Q1011" s="337">
        <f t="shared" si="115"/>
        <v>8158.6464949665851</v>
      </c>
    </row>
    <row r="1012" spans="1:17" x14ac:dyDescent="0.3">
      <c r="A1012" s="335" t="s">
        <v>1030</v>
      </c>
      <c r="B1012" s="321"/>
      <c r="C1012" s="146"/>
      <c r="D1012" s="146"/>
      <c r="E1012" s="146"/>
      <c r="F1012" s="146">
        <f t="shared" si="116"/>
        <v>0</v>
      </c>
      <c r="G1012" s="146"/>
      <c r="H1012" s="146"/>
      <c r="I1012" s="146"/>
      <c r="J1012" s="146"/>
      <c r="K1012" s="146"/>
      <c r="L1012" s="734">
        <f t="shared" si="117"/>
        <v>0</v>
      </c>
      <c r="M1012" s="151">
        <f t="shared" si="118"/>
        <v>0</v>
      </c>
      <c r="N1012" s="151">
        <f>L1012*0.391</f>
        <v>0</v>
      </c>
      <c r="O1012" s="808">
        <v>0</v>
      </c>
      <c r="P1012" s="374" t="e">
        <f t="shared" si="120"/>
        <v>#DIV/0!</v>
      </c>
      <c r="Q1012" s="165">
        <f t="shared" si="115"/>
        <v>0</v>
      </c>
    </row>
    <row r="1013" spans="1:17" x14ac:dyDescent="0.3">
      <c r="A1013" s="158">
        <v>1</v>
      </c>
      <c r="B1013" s="321" t="s">
        <v>888</v>
      </c>
      <c r="C1013" s="150">
        <v>219.1</v>
      </c>
      <c r="D1013" s="150"/>
      <c r="E1013" s="150"/>
      <c r="F1013" s="146">
        <f t="shared" si="116"/>
        <v>219.1</v>
      </c>
      <c r="G1013" s="146">
        <v>5</v>
      </c>
      <c r="H1013" s="146"/>
      <c r="I1013" s="146"/>
      <c r="J1013" s="146">
        <f>G1013+H1013+I1013</f>
        <v>5</v>
      </c>
      <c r="K1013" s="802">
        <f t="shared" ref="K1013:K1058" si="122">1.5/2736*J1013</f>
        <v>2.7412280701754384E-3</v>
      </c>
      <c r="L1013" s="734">
        <f t="shared" si="117"/>
        <v>11.73643092105263</v>
      </c>
      <c r="M1013" s="151">
        <f t="shared" si="118"/>
        <v>2.5820148026315786</v>
      </c>
      <c r="N1013" s="151">
        <v>4.8728813559322033</v>
      </c>
      <c r="O1013" s="808">
        <v>0.94074836937864748</v>
      </c>
      <c r="P1013" s="374">
        <f t="shared" si="120"/>
        <v>9.1885328384276863E-2</v>
      </c>
      <c r="Q1013" s="165">
        <f t="shared" si="115"/>
        <v>1.5992722279437006</v>
      </c>
    </row>
    <row r="1014" spans="1:17" x14ac:dyDescent="0.3">
      <c r="A1014" s="158">
        <v>2</v>
      </c>
      <c r="B1014" s="321" t="s">
        <v>889</v>
      </c>
      <c r="C1014" s="146">
        <v>265.10000000000002</v>
      </c>
      <c r="D1014" s="146"/>
      <c r="E1014" s="146"/>
      <c r="F1014" s="146">
        <f t="shared" si="116"/>
        <v>265.10000000000002</v>
      </c>
      <c r="G1014" s="146">
        <v>4</v>
      </c>
      <c r="H1014" s="146"/>
      <c r="I1014" s="146"/>
      <c r="J1014" s="146">
        <f t="shared" ref="J1014:J1059" si="123">G1014+H1014+I1014</f>
        <v>4</v>
      </c>
      <c r="K1014" s="802">
        <f t="shared" si="122"/>
        <v>2.1929824561403508E-3</v>
      </c>
      <c r="L1014" s="734">
        <f t="shared" si="117"/>
        <v>9.3891447368421037</v>
      </c>
      <c r="M1014" s="151">
        <f t="shared" si="118"/>
        <v>2.0656118421052629</v>
      </c>
      <c r="N1014" s="151">
        <v>3.8983050847457625</v>
      </c>
      <c r="O1014" s="808">
        <v>0.75259869550291791</v>
      </c>
      <c r="P1014" s="374">
        <f t="shared" si="120"/>
        <v>6.0753151109754981E-2</v>
      </c>
      <c r="Q1014" s="165">
        <f t="shared" si="115"/>
        <v>1.2794177823549604</v>
      </c>
    </row>
    <row r="1015" spans="1:17" x14ac:dyDescent="0.3">
      <c r="A1015" s="158">
        <v>3</v>
      </c>
      <c r="B1015" s="321" t="s">
        <v>890</v>
      </c>
      <c r="C1015" s="146">
        <v>352.7</v>
      </c>
      <c r="D1015" s="146"/>
      <c r="E1015" s="146"/>
      <c r="F1015" s="146">
        <f t="shared" si="116"/>
        <v>352.7</v>
      </c>
      <c r="G1015" s="146">
        <v>8</v>
      </c>
      <c r="H1015" s="146"/>
      <c r="I1015" s="146"/>
      <c r="J1015" s="146">
        <f t="shared" si="123"/>
        <v>8</v>
      </c>
      <c r="K1015" s="802">
        <f t="shared" si="122"/>
        <v>4.3859649122807015E-3</v>
      </c>
      <c r="L1015" s="734">
        <f t="shared" si="117"/>
        <v>18.778289473684207</v>
      </c>
      <c r="M1015" s="151">
        <f t="shared" si="118"/>
        <v>4.1312236842105259</v>
      </c>
      <c r="N1015" s="151">
        <v>7.7966101694915251</v>
      </c>
      <c r="O1015" s="808">
        <v>1.5051973910058358</v>
      </c>
      <c r="P1015" s="374">
        <f t="shared" si="120"/>
        <v>9.1327816043073703E-2</v>
      </c>
      <c r="Q1015" s="165">
        <f t="shared" si="115"/>
        <v>2.5588355647099208</v>
      </c>
    </row>
    <row r="1016" spans="1:17" x14ac:dyDescent="0.3">
      <c r="A1016" s="158">
        <v>4</v>
      </c>
      <c r="B1016" s="321" t="s">
        <v>891</v>
      </c>
      <c r="C1016" s="146">
        <v>350.15</v>
      </c>
      <c r="D1016" s="146"/>
      <c r="E1016" s="146"/>
      <c r="F1016" s="146">
        <f t="shared" si="116"/>
        <v>350.15</v>
      </c>
      <c r="G1016" s="146">
        <v>8</v>
      </c>
      <c r="H1016" s="146"/>
      <c r="I1016" s="146"/>
      <c r="J1016" s="146">
        <f t="shared" si="123"/>
        <v>8</v>
      </c>
      <c r="K1016" s="802">
        <f t="shared" si="122"/>
        <v>4.3859649122807015E-3</v>
      </c>
      <c r="L1016" s="734">
        <f t="shared" si="117"/>
        <v>18.778289473684207</v>
      </c>
      <c r="M1016" s="151">
        <f t="shared" si="118"/>
        <v>4.1312236842105259</v>
      </c>
      <c r="N1016" s="151">
        <v>7.7966101694915251</v>
      </c>
      <c r="O1016" s="808">
        <v>1.5051973910058358</v>
      </c>
      <c r="P1016" s="374">
        <f t="shared" si="120"/>
        <v>9.1992919372817644E-2</v>
      </c>
      <c r="Q1016" s="165">
        <f t="shared" si="115"/>
        <v>2.5588355647099208</v>
      </c>
    </row>
    <row r="1017" spans="1:17" x14ac:dyDescent="0.3">
      <c r="A1017" s="158">
        <v>5</v>
      </c>
      <c r="B1017" s="321" t="s">
        <v>892</v>
      </c>
      <c r="C1017" s="146">
        <v>348.6</v>
      </c>
      <c r="D1017" s="146"/>
      <c r="E1017" s="146"/>
      <c r="F1017" s="146">
        <f t="shared" si="116"/>
        <v>348.6</v>
      </c>
      <c r="G1017" s="146">
        <v>8</v>
      </c>
      <c r="H1017" s="146"/>
      <c r="I1017" s="146"/>
      <c r="J1017" s="146">
        <f t="shared" si="123"/>
        <v>8</v>
      </c>
      <c r="K1017" s="802">
        <f t="shared" si="122"/>
        <v>4.3859649122807015E-3</v>
      </c>
      <c r="L1017" s="734">
        <f t="shared" si="117"/>
        <v>18.778289473684207</v>
      </c>
      <c r="M1017" s="151">
        <f t="shared" si="118"/>
        <v>4.1312236842105259</v>
      </c>
      <c r="N1017" s="151">
        <v>7.7966101694915251</v>
      </c>
      <c r="O1017" s="808">
        <v>1.5051973910058358</v>
      </c>
      <c r="P1017" s="374">
        <f t="shared" si="120"/>
        <v>9.2401952720573985E-2</v>
      </c>
      <c r="Q1017" s="165">
        <f t="shared" si="115"/>
        <v>2.5588355647099208</v>
      </c>
    </row>
    <row r="1018" spans="1:17" x14ac:dyDescent="0.3">
      <c r="A1018" s="158">
        <v>6</v>
      </c>
      <c r="B1018" s="321" t="s">
        <v>893</v>
      </c>
      <c r="C1018" s="146">
        <v>430.37</v>
      </c>
      <c r="D1018" s="146"/>
      <c r="E1018" s="146"/>
      <c r="F1018" s="146">
        <f t="shared" si="116"/>
        <v>430.37</v>
      </c>
      <c r="G1018" s="146">
        <v>8</v>
      </c>
      <c r="H1018" s="146"/>
      <c r="I1018" s="146"/>
      <c r="J1018" s="146">
        <f t="shared" si="123"/>
        <v>8</v>
      </c>
      <c r="K1018" s="802">
        <f t="shared" si="122"/>
        <v>4.3859649122807015E-3</v>
      </c>
      <c r="L1018" s="734">
        <f t="shared" si="117"/>
        <v>18.778289473684207</v>
      </c>
      <c r="M1018" s="151">
        <f t="shared" si="118"/>
        <v>4.1312236842105259</v>
      </c>
      <c r="N1018" s="151">
        <v>7.7966101694915251</v>
      </c>
      <c r="O1018" s="808">
        <v>1.5051973910058358</v>
      </c>
      <c r="P1018" s="374">
        <f t="shared" si="120"/>
        <v>7.484564611472011E-2</v>
      </c>
      <c r="Q1018" s="165">
        <f t="shared" si="115"/>
        <v>2.5588355647099208</v>
      </c>
    </row>
    <row r="1019" spans="1:17" x14ac:dyDescent="0.3">
      <c r="A1019" s="158">
        <v>7</v>
      </c>
      <c r="B1019" s="321" t="s">
        <v>894</v>
      </c>
      <c r="C1019" s="146">
        <v>79.3</v>
      </c>
      <c r="D1019" s="146"/>
      <c r="E1019" s="146"/>
      <c r="F1019" s="146">
        <f t="shared" si="116"/>
        <v>79.3</v>
      </c>
      <c r="G1019" s="146">
        <v>0</v>
      </c>
      <c r="H1019" s="146"/>
      <c r="I1019" s="146"/>
      <c r="J1019" s="146">
        <f t="shared" si="123"/>
        <v>0</v>
      </c>
      <c r="K1019" s="802">
        <f t="shared" si="122"/>
        <v>0</v>
      </c>
      <c r="L1019" s="734">
        <f t="shared" si="117"/>
        <v>0</v>
      </c>
      <c r="M1019" s="151">
        <f t="shared" si="118"/>
        <v>0</v>
      </c>
      <c r="N1019" s="151">
        <v>0</v>
      </c>
      <c r="O1019" s="808">
        <v>0</v>
      </c>
      <c r="P1019" s="374">
        <f t="shared" si="120"/>
        <v>0</v>
      </c>
      <c r="Q1019" s="165">
        <f t="shared" si="115"/>
        <v>0</v>
      </c>
    </row>
    <row r="1020" spans="1:17" x14ac:dyDescent="0.3">
      <c r="A1020" s="158">
        <v>8</v>
      </c>
      <c r="B1020" s="321" t="s">
        <v>896</v>
      </c>
      <c r="C1020" s="146">
        <v>326.92</v>
      </c>
      <c r="D1020" s="146"/>
      <c r="E1020" s="146"/>
      <c r="F1020" s="146">
        <f t="shared" si="116"/>
        <v>326.92</v>
      </c>
      <c r="G1020" s="146">
        <v>8</v>
      </c>
      <c r="H1020" s="146"/>
      <c r="I1020" s="146"/>
      <c r="J1020" s="146">
        <f t="shared" si="123"/>
        <v>8</v>
      </c>
      <c r="K1020" s="802">
        <f t="shared" si="122"/>
        <v>4.3859649122807015E-3</v>
      </c>
      <c r="L1020" s="734">
        <f t="shared" si="117"/>
        <v>18.778289473684207</v>
      </c>
      <c r="M1020" s="151">
        <f t="shared" si="118"/>
        <v>4.1312236842105259</v>
      </c>
      <c r="N1020" s="151">
        <v>7.7966101694915251</v>
      </c>
      <c r="O1020" s="808">
        <v>1.5051973910058358</v>
      </c>
      <c r="P1020" s="374">
        <f t="shared" si="120"/>
        <v>9.8529673064945839E-2</v>
      </c>
      <c r="Q1020" s="165">
        <f t="shared" ref="Q1020:Q1076" si="124">O1020*1.7</f>
        <v>2.5588355647099208</v>
      </c>
    </row>
    <row r="1021" spans="1:17" x14ac:dyDescent="0.3">
      <c r="A1021" s="158">
        <v>9</v>
      </c>
      <c r="B1021" s="321" t="s">
        <v>897</v>
      </c>
      <c r="C1021" s="146">
        <v>322.55</v>
      </c>
      <c r="D1021" s="146"/>
      <c r="E1021" s="146"/>
      <c r="F1021" s="146">
        <f t="shared" si="116"/>
        <v>322.55</v>
      </c>
      <c r="G1021" s="146">
        <v>8</v>
      </c>
      <c r="H1021" s="146"/>
      <c r="I1021" s="146"/>
      <c r="J1021" s="146">
        <f t="shared" si="123"/>
        <v>8</v>
      </c>
      <c r="K1021" s="802">
        <f t="shared" si="122"/>
        <v>4.3859649122807015E-3</v>
      </c>
      <c r="L1021" s="734">
        <f t="shared" si="117"/>
        <v>18.778289473684207</v>
      </c>
      <c r="M1021" s="151">
        <f t="shared" si="118"/>
        <v>4.1312236842105259</v>
      </c>
      <c r="N1021" s="151">
        <v>7.7966101694915251</v>
      </c>
      <c r="O1021" s="808">
        <v>1.5051973910058358</v>
      </c>
      <c r="P1021" s="374">
        <f t="shared" si="120"/>
        <v>9.9864581362244909E-2</v>
      </c>
      <c r="Q1021" s="165">
        <f t="shared" si="124"/>
        <v>2.5588355647099208</v>
      </c>
    </row>
    <row r="1022" spans="1:17" x14ac:dyDescent="0.3">
      <c r="A1022" s="158">
        <v>10</v>
      </c>
      <c r="B1022" s="321" t="s">
        <v>898</v>
      </c>
      <c r="C1022" s="146">
        <v>415.5</v>
      </c>
      <c r="D1022" s="146"/>
      <c r="E1022" s="146"/>
      <c r="F1022" s="146">
        <f t="shared" si="116"/>
        <v>415.5</v>
      </c>
      <c r="G1022" s="146">
        <v>10</v>
      </c>
      <c r="H1022" s="146"/>
      <c r="I1022" s="146"/>
      <c r="J1022" s="146">
        <f t="shared" si="123"/>
        <v>10</v>
      </c>
      <c r="K1022" s="802">
        <f t="shared" si="122"/>
        <v>5.4824561403508769E-3</v>
      </c>
      <c r="L1022" s="734">
        <f t="shared" si="117"/>
        <v>23.47286184210526</v>
      </c>
      <c r="M1022" s="151">
        <f t="shared" si="118"/>
        <v>5.1640296052631571</v>
      </c>
      <c r="N1022" s="151">
        <v>9.7457627118644066</v>
      </c>
      <c r="O1022" s="808">
        <v>1.881496738757295</v>
      </c>
      <c r="P1022" s="374">
        <f t="shared" si="120"/>
        <v>9.6905296986739164E-2</v>
      </c>
      <c r="Q1022" s="165">
        <f t="shared" si="124"/>
        <v>3.1985444558874012</v>
      </c>
    </row>
    <row r="1023" spans="1:17" x14ac:dyDescent="0.3">
      <c r="A1023" s="158">
        <v>11</v>
      </c>
      <c r="B1023" s="321" t="s">
        <v>899</v>
      </c>
      <c r="C1023" s="146">
        <v>372.82</v>
      </c>
      <c r="D1023" s="146"/>
      <c r="E1023" s="146"/>
      <c r="F1023" s="146">
        <f t="shared" si="116"/>
        <v>372.82</v>
      </c>
      <c r="G1023" s="146">
        <v>8</v>
      </c>
      <c r="H1023" s="146"/>
      <c r="I1023" s="146"/>
      <c r="J1023" s="146">
        <f t="shared" si="123"/>
        <v>8</v>
      </c>
      <c r="K1023" s="802">
        <f t="shared" si="122"/>
        <v>4.3859649122807015E-3</v>
      </c>
      <c r="L1023" s="734">
        <f t="shared" si="117"/>
        <v>18.778289473684207</v>
      </c>
      <c r="M1023" s="151">
        <f t="shared" si="118"/>
        <v>4.1312236842105259</v>
      </c>
      <c r="N1023" s="151">
        <v>7.7966101694915251</v>
      </c>
      <c r="O1023" s="808">
        <v>1.5051973910058358</v>
      </c>
      <c r="P1023" s="374">
        <f t="shared" si="120"/>
        <v>8.6399122145786419E-2</v>
      </c>
      <c r="Q1023" s="165">
        <f t="shared" si="124"/>
        <v>2.5588355647099208</v>
      </c>
    </row>
    <row r="1024" spans="1:17" x14ac:dyDescent="0.3">
      <c r="A1024" s="158">
        <v>12</v>
      </c>
      <c r="B1024" s="321" t="s">
        <v>900</v>
      </c>
      <c r="C1024" s="146">
        <v>282.76</v>
      </c>
      <c r="D1024" s="146"/>
      <c r="E1024" s="146"/>
      <c r="F1024" s="146">
        <f t="shared" si="116"/>
        <v>282.76</v>
      </c>
      <c r="G1024" s="146">
        <v>4</v>
      </c>
      <c r="H1024" s="146"/>
      <c r="I1024" s="146"/>
      <c r="J1024" s="146">
        <f t="shared" si="123"/>
        <v>4</v>
      </c>
      <c r="K1024" s="802">
        <f t="shared" si="122"/>
        <v>2.1929824561403508E-3</v>
      </c>
      <c r="L1024" s="734">
        <f t="shared" si="117"/>
        <v>9.3891447368421037</v>
      </c>
      <c r="M1024" s="151">
        <f t="shared" si="118"/>
        <v>2.0656118421052629</v>
      </c>
      <c r="N1024" s="151">
        <v>3.8983050847457625</v>
      </c>
      <c r="O1024" s="808">
        <v>0.75259869550291791</v>
      </c>
      <c r="P1024" s="374">
        <f t="shared" si="120"/>
        <v>5.6958764886108529E-2</v>
      </c>
      <c r="Q1024" s="165">
        <f t="shared" si="124"/>
        <v>1.2794177823549604</v>
      </c>
    </row>
    <row r="1025" spans="1:17" x14ac:dyDescent="0.3">
      <c r="A1025" s="158">
        <v>13</v>
      </c>
      <c r="B1025" s="321" t="s">
        <v>901</v>
      </c>
      <c r="C1025" s="146">
        <v>180.5</v>
      </c>
      <c r="D1025" s="146"/>
      <c r="E1025" s="146"/>
      <c r="F1025" s="146">
        <f t="shared" si="116"/>
        <v>180.5</v>
      </c>
      <c r="G1025" s="146">
        <v>0</v>
      </c>
      <c r="H1025" s="146"/>
      <c r="I1025" s="146"/>
      <c r="J1025" s="146">
        <f t="shared" si="123"/>
        <v>0</v>
      </c>
      <c r="K1025" s="802">
        <f t="shared" si="122"/>
        <v>0</v>
      </c>
      <c r="L1025" s="734">
        <f t="shared" si="117"/>
        <v>0</v>
      </c>
      <c r="M1025" s="151">
        <f t="shared" si="118"/>
        <v>0</v>
      </c>
      <c r="N1025" s="151">
        <v>0</v>
      </c>
      <c r="O1025" s="808">
        <v>0</v>
      </c>
      <c r="P1025" s="374">
        <f t="shared" si="120"/>
        <v>0</v>
      </c>
      <c r="Q1025" s="165">
        <f t="shared" si="124"/>
        <v>0</v>
      </c>
    </row>
    <row r="1026" spans="1:17" x14ac:dyDescent="0.3">
      <c r="A1026" s="158">
        <v>14</v>
      </c>
      <c r="B1026" s="321" t="s">
        <v>902</v>
      </c>
      <c r="C1026" s="146">
        <v>5520.77</v>
      </c>
      <c r="D1026" s="146"/>
      <c r="E1026" s="146"/>
      <c r="F1026" s="146">
        <f t="shared" ref="F1026:F1081" si="125">C1026+D1026+E1026</f>
        <v>5520.77</v>
      </c>
      <c r="G1026" s="146">
        <v>81</v>
      </c>
      <c r="H1026" s="146"/>
      <c r="I1026" s="146"/>
      <c r="J1026" s="146">
        <f t="shared" si="123"/>
        <v>81</v>
      </c>
      <c r="K1026" s="802">
        <f t="shared" si="122"/>
        <v>4.4407894736842105E-2</v>
      </c>
      <c r="L1026" s="734">
        <f t="shared" si="117"/>
        <v>190.13018092105261</v>
      </c>
      <c r="M1026" s="151">
        <f t="shared" si="118"/>
        <v>41.828639802631578</v>
      </c>
      <c r="N1026" s="151">
        <v>78.940677966101688</v>
      </c>
      <c r="O1026" s="808">
        <v>54.988294541709578</v>
      </c>
      <c r="P1026" s="374">
        <f t="shared" si="120"/>
        <v>6.6274775661999227E-2</v>
      </c>
      <c r="Q1026" s="165">
        <f t="shared" si="124"/>
        <v>93.480100720906279</v>
      </c>
    </row>
    <row r="1027" spans="1:17" x14ac:dyDescent="0.3">
      <c r="A1027" s="158">
        <v>15</v>
      </c>
      <c r="B1027" s="321" t="s">
        <v>903</v>
      </c>
      <c r="C1027" s="146">
        <v>5310.85</v>
      </c>
      <c r="D1027" s="146"/>
      <c r="E1027" s="146"/>
      <c r="F1027" s="146">
        <f t="shared" si="125"/>
        <v>5310.85</v>
      </c>
      <c r="G1027" s="146">
        <v>81</v>
      </c>
      <c r="H1027" s="146"/>
      <c r="I1027" s="146"/>
      <c r="J1027" s="146">
        <f t="shared" si="123"/>
        <v>81</v>
      </c>
      <c r="K1027" s="802">
        <f t="shared" si="122"/>
        <v>4.4407894736842105E-2</v>
      </c>
      <c r="L1027" s="734">
        <f t="shared" si="117"/>
        <v>190.13018092105261</v>
      </c>
      <c r="M1027" s="151">
        <f t="shared" si="118"/>
        <v>41.828639802631578</v>
      </c>
      <c r="N1027" s="151">
        <v>78.940677966101688</v>
      </c>
      <c r="O1027" s="808">
        <v>54.988294541709578</v>
      </c>
      <c r="P1027" s="374">
        <f t="shared" si="120"/>
        <v>6.8894394161291589E-2</v>
      </c>
      <c r="Q1027" s="165">
        <f t="shared" si="124"/>
        <v>93.480100720906279</v>
      </c>
    </row>
    <row r="1028" spans="1:17" x14ac:dyDescent="0.3">
      <c r="A1028" s="158">
        <v>16</v>
      </c>
      <c r="B1028" s="321" t="s">
        <v>904</v>
      </c>
      <c r="C1028" s="146">
        <v>5405.43</v>
      </c>
      <c r="D1028" s="146"/>
      <c r="E1028" s="146"/>
      <c r="F1028" s="146">
        <f t="shared" si="125"/>
        <v>5405.43</v>
      </c>
      <c r="G1028" s="146">
        <v>81</v>
      </c>
      <c r="H1028" s="146"/>
      <c r="I1028" s="146"/>
      <c r="J1028" s="146">
        <f t="shared" si="123"/>
        <v>81</v>
      </c>
      <c r="K1028" s="802">
        <f t="shared" si="122"/>
        <v>4.4407894736842105E-2</v>
      </c>
      <c r="L1028" s="734">
        <f t="shared" si="117"/>
        <v>190.13018092105261</v>
      </c>
      <c r="M1028" s="151">
        <f t="shared" si="118"/>
        <v>41.828639802631578</v>
      </c>
      <c r="N1028" s="151">
        <v>78.940677966101688</v>
      </c>
      <c r="O1028" s="808">
        <v>54.988294541709578</v>
      </c>
      <c r="P1028" s="374">
        <f t="shared" si="120"/>
        <v>6.7688933763178041E-2</v>
      </c>
      <c r="Q1028" s="165">
        <f t="shared" si="124"/>
        <v>93.480100720906279</v>
      </c>
    </row>
    <row r="1029" spans="1:17" x14ac:dyDescent="0.3">
      <c r="A1029" s="158">
        <v>17</v>
      </c>
      <c r="B1029" s="321" t="s">
        <v>905</v>
      </c>
      <c r="C1029" s="146">
        <v>349.2</v>
      </c>
      <c r="D1029" s="146"/>
      <c r="E1029" s="146"/>
      <c r="F1029" s="146">
        <f t="shared" si="125"/>
        <v>349.2</v>
      </c>
      <c r="G1029" s="146">
        <v>8</v>
      </c>
      <c r="H1029" s="146"/>
      <c r="I1029" s="146"/>
      <c r="J1029" s="146">
        <f t="shared" si="123"/>
        <v>8</v>
      </c>
      <c r="K1029" s="802">
        <f t="shared" si="122"/>
        <v>4.3859649122807015E-3</v>
      </c>
      <c r="L1029" s="734">
        <f t="shared" si="117"/>
        <v>18.778289473684207</v>
      </c>
      <c r="M1029" s="151">
        <f t="shared" si="118"/>
        <v>4.1312236842105259</v>
      </c>
      <c r="N1029" s="151">
        <v>7.7966101694915251</v>
      </c>
      <c r="O1029" s="808">
        <v>1.5051973910058358</v>
      </c>
      <c r="P1029" s="374">
        <f t="shared" si="120"/>
        <v>9.2243186478786071E-2</v>
      </c>
      <c r="Q1029" s="165">
        <f t="shared" si="124"/>
        <v>2.5588355647099208</v>
      </c>
    </row>
    <row r="1030" spans="1:17" x14ac:dyDescent="0.3">
      <c r="A1030" s="158">
        <v>18</v>
      </c>
      <c r="B1030" s="321" t="s">
        <v>907</v>
      </c>
      <c r="C1030" s="146">
        <v>360.2</v>
      </c>
      <c r="D1030" s="146"/>
      <c r="E1030" s="146"/>
      <c r="F1030" s="146">
        <f t="shared" si="125"/>
        <v>360.2</v>
      </c>
      <c r="G1030" s="146">
        <v>8</v>
      </c>
      <c r="H1030" s="146"/>
      <c r="I1030" s="146"/>
      <c r="J1030" s="146">
        <f t="shared" si="123"/>
        <v>8</v>
      </c>
      <c r="K1030" s="802">
        <f t="shared" si="122"/>
        <v>4.3859649122807015E-3</v>
      </c>
      <c r="L1030" s="734">
        <f t="shared" si="117"/>
        <v>18.778289473684207</v>
      </c>
      <c r="M1030" s="151">
        <f t="shared" si="118"/>
        <v>4.1312236842105259</v>
      </c>
      <c r="N1030" s="151">
        <v>7.7966101694915251</v>
      </c>
      <c r="O1030" s="808">
        <v>1.5051973910058358</v>
      </c>
      <c r="P1030" s="374">
        <f t="shared" si="120"/>
        <v>8.9426209656835356E-2</v>
      </c>
      <c r="Q1030" s="165">
        <f t="shared" si="124"/>
        <v>2.5588355647099208</v>
      </c>
    </row>
    <row r="1031" spans="1:17" x14ac:dyDescent="0.3">
      <c r="A1031" s="158">
        <v>19</v>
      </c>
      <c r="B1031" s="321" t="s">
        <v>909</v>
      </c>
      <c r="C1031" s="146">
        <v>357.19</v>
      </c>
      <c r="D1031" s="146"/>
      <c r="E1031" s="146"/>
      <c r="F1031" s="146">
        <f t="shared" si="125"/>
        <v>357.19</v>
      </c>
      <c r="G1031" s="146">
        <v>8</v>
      </c>
      <c r="H1031" s="146"/>
      <c r="I1031" s="146"/>
      <c r="J1031" s="146">
        <f t="shared" si="123"/>
        <v>8</v>
      </c>
      <c r="K1031" s="802">
        <f t="shared" si="122"/>
        <v>4.3859649122807015E-3</v>
      </c>
      <c r="L1031" s="734">
        <f t="shared" ref="L1031:L1094" si="126">K1031*4281.45</f>
        <v>18.778289473684207</v>
      </c>
      <c r="M1031" s="151">
        <f t="shared" si="118"/>
        <v>4.1312236842105259</v>
      </c>
      <c r="N1031" s="151">
        <v>7.7966101694915251</v>
      </c>
      <c r="O1031" s="808">
        <v>1.5051973910058358</v>
      </c>
      <c r="P1031" s="374">
        <f t="shared" si="120"/>
        <v>9.017979427865308E-2</v>
      </c>
      <c r="Q1031" s="165">
        <f t="shared" si="124"/>
        <v>2.5588355647099208</v>
      </c>
    </row>
    <row r="1032" spans="1:17" x14ac:dyDescent="0.3">
      <c r="A1032" s="158">
        <v>20</v>
      </c>
      <c r="B1032" s="321" t="s">
        <v>910</v>
      </c>
      <c r="C1032" s="146">
        <v>306.39999999999998</v>
      </c>
      <c r="D1032" s="146"/>
      <c r="E1032" s="146"/>
      <c r="F1032" s="146">
        <f t="shared" si="125"/>
        <v>306.39999999999998</v>
      </c>
      <c r="G1032" s="146">
        <v>8</v>
      </c>
      <c r="H1032" s="146"/>
      <c r="I1032" s="146"/>
      <c r="J1032" s="146">
        <f t="shared" si="123"/>
        <v>8</v>
      </c>
      <c r="K1032" s="802">
        <f t="shared" si="122"/>
        <v>4.3859649122807015E-3</v>
      </c>
      <c r="L1032" s="734">
        <f t="shared" si="126"/>
        <v>18.778289473684207</v>
      </c>
      <c r="M1032" s="151">
        <f t="shared" si="118"/>
        <v>4.1312236842105259</v>
      </c>
      <c r="N1032" s="151">
        <v>7.7966101694915251</v>
      </c>
      <c r="O1032" s="808">
        <v>1.5051973910058358</v>
      </c>
      <c r="P1032" s="374">
        <f t="shared" si="120"/>
        <v>0.10512833132634497</v>
      </c>
      <c r="Q1032" s="165">
        <f t="shared" si="124"/>
        <v>2.5588355647099208</v>
      </c>
    </row>
    <row r="1033" spans="1:17" x14ac:dyDescent="0.3">
      <c r="A1033" s="158">
        <v>21</v>
      </c>
      <c r="B1033" s="321" t="s">
        <v>911</v>
      </c>
      <c r="C1033" s="146">
        <v>407.2</v>
      </c>
      <c r="D1033" s="146"/>
      <c r="E1033" s="146"/>
      <c r="F1033" s="146">
        <f t="shared" si="125"/>
        <v>407.2</v>
      </c>
      <c r="G1033" s="146">
        <v>8</v>
      </c>
      <c r="H1033" s="146"/>
      <c r="I1033" s="146"/>
      <c r="J1033" s="146">
        <f t="shared" si="123"/>
        <v>8</v>
      </c>
      <c r="K1033" s="802">
        <f t="shared" si="122"/>
        <v>4.3859649122807015E-3</v>
      </c>
      <c r="L1033" s="734">
        <f t="shared" si="126"/>
        <v>18.778289473684207</v>
      </c>
      <c r="M1033" s="151">
        <f t="shared" ref="M1033:M1091" si="127">L1033*0.22</f>
        <v>4.1312236842105259</v>
      </c>
      <c r="N1033" s="151">
        <v>7.7966101694915251</v>
      </c>
      <c r="O1033" s="808">
        <v>1.5051973910058358</v>
      </c>
      <c r="P1033" s="374">
        <f t="shared" si="120"/>
        <v>7.9104422196444243E-2</v>
      </c>
      <c r="Q1033" s="165">
        <f t="shared" si="124"/>
        <v>2.5588355647099208</v>
      </c>
    </row>
    <row r="1034" spans="1:17" x14ac:dyDescent="0.3">
      <c r="A1034" s="158">
        <v>22</v>
      </c>
      <c r="B1034" s="321" t="s">
        <v>912</v>
      </c>
      <c r="C1034" s="146">
        <v>52.3</v>
      </c>
      <c r="D1034" s="146"/>
      <c r="E1034" s="146"/>
      <c r="F1034" s="146">
        <f t="shared" si="125"/>
        <v>52.3</v>
      </c>
      <c r="G1034" s="146">
        <v>0</v>
      </c>
      <c r="H1034" s="146"/>
      <c r="I1034" s="146"/>
      <c r="J1034" s="146">
        <f t="shared" si="123"/>
        <v>0</v>
      </c>
      <c r="K1034" s="802">
        <f t="shared" si="122"/>
        <v>0</v>
      </c>
      <c r="L1034" s="734">
        <f t="shared" si="126"/>
        <v>0</v>
      </c>
      <c r="M1034" s="151">
        <f t="shared" si="127"/>
        <v>0</v>
      </c>
      <c r="N1034" s="151">
        <v>0</v>
      </c>
      <c r="O1034" s="808">
        <v>0</v>
      </c>
      <c r="P1034" s="374">
        <f t="shared" si="120"/>
        <v>0</v>
      </c>
      <c r="Q1034" s="165">
        <f t="shared" si="124"/>
        <v>0</v>
      </c>
    </row>
    <row r="1035" spans="1:17" x14ac:dyDescent="0.3">
      <c r="A1035" s="158">
        <v>23</v>
      </c>
      <c r="B1035" s="321" t="s">
        <v>913</v>
      </c>
      <c r="C1035" s="146">
        <v>122.2</v>
      </c>
      <c r="D1035" s="146"/>
      <c r="E1035" s="146"/>
      <c r="F1035" s="146">
        <f t="shared" si="125"/>
        <v>122.2</v>
      </c>
      <c r="G1035" s="146">
        <v>0</v>
      </c>
      <c r="H1035" s="146"/>
      <c r="I1035" s="146"/>
      <c r="J1035" s="146">
        <f t="shared" si="123"/>
        <v>0</v>
      </c>
      <c r="K1035" s="802">
        <f t="shared" si="122"/>
        <v>0</v>
      </c>
      <c r="L1035" s="734">
        <f t="shared" si="126"/>
        <v>0</v>
      </c>
      <c r="M1035" s="151">
        <f t="shared" si="127"/>
        <v>0</v>
      </c>
      <c r="N1035" s="151">
        <v>0</v>
      </c>
      <c r="O1035" s="808">
        <v>0</v>
      </c>
      <c r="P1035" s="374">
        <f t="shared" si="120"/>
        <v>0</v>
      </c>
      <c r="Q1035" s="165">
        <f t="shared" si="124"/>
        <v>0</v>
      </c>
    </row>
    <row r="1036" spans="1:17" x14ac:dyDescent="0.3">
      <c r="A1036" s="158">
        <v>24</v>
      </c>
      <c r="B1036" s="321" t="s">
        <v>915</v>
      </c>
      <c r="C1036" s="146">
        <v>205.19</v>
      </c>
      <c r="D1036" s="146"/>
      <c r="E1036" s="146"/>
      <c r="F1036" s="146">
        <f t="shared" si="125"/>
        <v>205.19</v>
      </c>
      <c r="G1036" s="146">
        <v>0</v>
      </c>
      <c r="H1036" s="146"/>
      <c r="I1036" s="146"/>
      <c r="J1036" s="146">
        <f t="shared" si="123"/>
        <v>0</v>
      </c>
      <c r="K1036" s="802">
        <f t="shared" si="122"/>
        <v>0</v>
      </c>
      <c r="L1036" s="734">
        <f t="shared" si="126"/>
        <v>0</v>
      </c>
      <c r="M1036" s="151">
        <f t="shared" si="127"/>
        <v>0</v>
      </c>
      <c r="N1036" s="151">
        <v>0</v>
      </c>
      <c r="O1036" s="808">
        <v>0</v>
      </c>
      <c r="P1036" s="374">
        <f t="shared" si="120"/>
        <v>0</v>
      </c>
      <c r="Q1036" s="165">
        <f t="shared" si="124"/>
        <v>0</v>
      </c>
    </row>
    <row r="1037" spans="1:17" x14ac:dyDescent="0.3">
      <c r="A1037" s="158">
        <v>25</v>
      </c>
      <c r="B1037" s="321" t="s">
        <v>916</v>
      </c>
      <c r="C1037" s="146">
        <v>289.10000000000002</v>
      </c>
      <c r="D1037" s="146"/>
      <c r="E1037" s="146"/>
      <c r="F1037" s="146">
        <f t="shared" si="125"/>
        <v>289.10000000000002</v>
      </c>
      <c r="G1037" s="146">
        <v>0</v>
      </c>
      <c r="H1037" s="146"/>
      <c r="I1037" s="146"/>
      <c r="J1037" s="146">
        <f t="shared" si="123"/>
        <v>0</v>
      </c>
      <c r="K1037" s="802">
        <f t="shared" si="122"/>
        <v>0</v>
      </c>
      <c r="L1037" s="734">
        <f t="shared" si="126"/>
        <v>0</v>
      </c>
      <c r="M1037" s="151">
        <f t="shared" si="127"/>
        <v>0</v>
      </c>
      <c r="N1037" s="151">
        <v>0</v>
      </c>
      <c r="O1037" s="808">
        <v>0</v>
      </c>
      <c r="P1037" s="374">
        <f t="shared" si="120"/>
        <v>0</v>
      </c>
      <c r="Q1037" s="165">
        <f t="shared" si="124"/>
        <v>0</v>
      </c>
    </row>
    <row r="1038" spans="1:17" x14ac:dyDescent="0.3">
      <c r="A1038" s="158">
        <v>26</v>
      </c>
      <c r="B1038" s="321" t="s">
        <v>918</v>
      </c>
      <c r="C1038" s="146">
        <v>242.85</v>
      </c>
      <c r="D1038" s="146"/>
      <c r="E1038" s="146"/>
      <c r="F1038" s="146">
        <f t="shared" si="125"/>
        <v>242.85</v>
      </c>
      <c r="G1038" s="146">
        <v>0</v>
      </c>
      <c r="H1038" s="146"/>
      <c r="I1038" s="146"/>
      <c r="J1038" s="146">
        <f t="shared" si="123"/>
        <v>0</v>
      </c>
      <c r="K1038" s="802">
        <f t="shared" si="122"/>
        <v>0</v>
      </c>
      <c r="L1038" s="734">
        <f t="shared" si="126"/>
        <v>0</v>
      </c>
      <c r="M1038" s="151">
        <f t="shared" si="127"/>
        <v>0</v>
      </c>
      <c r="N1038" s="151">
        <v>0</v>
      </c>
      <c r="O1038" s="808">
        <v>0</v>
      </c>
      <c r="P1038" s="374">
        <f t="shared" si="120"/>
        <v>0</v>
      </c>
      <c r="Q1038" s="165">
        <f t="shared" si="124"/>
        <v>0</v>
      </c>
    </row>
    <row r="1039" spans="1:17" x14ac:dyDescent="0.3">
      <c r="A1039" s="158">
        <v>27</v>
      </c>
      <c r="B1039" s="321" t="s">
        <v>919</v>
      </c>
      <c r="C1039" s="146">
        <v>415.2</v>
      </c>
      <c r="D1039" s="146"/>
      <c r="E1039" s="146"/>
      <c r="F1039" s="146">
        <f t="shared" si="125"/>
        <v>415.2</v>
      </c>
      <c r="G1039" s="146">
        <v>9</v>
      </c>
      <c r="H1039" s="146"/>
      <c r="I1039" s="146"/>
      <c r="J1039" s="146">
        <f t="shared" si="123"/>
        <v>9</v>
      </c>
      <c r="K1039" s="802">
        <f t="shared" si="122"/>
        <v>4.9342105263157892E-3</v>
      </c>
      <c r="L1039" s="734">
        <f t="shared" si="126"/>
        <v>21.125575657894736</v>
      </c>
      <c r="M1039" s="151">
        <f t="shared" si="127"/>
        <v>4.6476266447368415</v>
      </c>
      <c r="N1039" s="151">
        <v>8.7711864406779672</v>
      </c>
      <c r="O1039" s="808">
        <v>1.6933470648815654</v>
      </c>
      <c r="P1039" s="374">
        <f t="shared" si="120"/>
        <v>8.7277783738417894E-2</v>
      </c>
      <c r="Q1039" s="165">
        <f t="shared" si="124"/>
        <v>2.8786900102986612</v>
      </c>
    </row>
    <row r="1040" spans="1:17" x14ac:dyDescent="0.3">
      <c r="A1040" s="158">
        <v>28</v>
      </c>
      <c r="B1040" s="321" t="s">
        <v>920</v>
      </c>
      <c r="C1040" s="146">
        <v>8111.75</v>
      </c>
      <c r="D1040" s="146"/>
      <c r="E1040" s="146"/>
      <c r="F1040" s="146">
        <f t="shared" si="125"/>
        <v>8111.75</v>
      </c>
      <c r="G1040" s="146">
        <v>142</v>
      </c>
      <c r="H1040" s="146"/>
      <c r="I1040" s="146"/>
      <c r="J1040" s="146">
        <f t="shared" si="123"/>
        <v>142</v>
      </c>
      <c r="K1040" s="802">
        <f t="shared" si="122"/>
        <v>7.7850877192982448E-2</v>
      </c>
      <c r="L1040" s="734">
        <f t="shared" si="126"/>
        <v>333.31463815789471</v>
      </c>
      <c r="M1040" s="151">
        <f t="shared" si="127"/>
        <v>73.329220394736836</v>
      </c>
      <c r="N1040" s="151">
        <v>138.38983050847457</v>
      </c>
      <c r="O1040" s="808">
        <v>26.717253690353587</v>
      </c>
      <c r="P1040" s="374">
        <f t="shared" si="120"/>
        <v>7.0484290412236528E-2</v>
      </c>
      <c r="Q1040" s="165">
        <f t="shared" si="124"/>
        <v>45.419331273601095</v>
      </c>
    </row>
    <row r="1041" spans="1:17" x14ac:dyDescent="0.3">
      <c r="A1041" s="158">
        <v>29</v>
      </c>
      <c r="B1041" s="321" t="s">
        <v>921</v>
      </c>
      <c r="C1041" s="146">
        <v>6280.23</v>
      </c>
      <c r="D1041" s="146"/>
      <c r="E1041" s="146"/>
      <c r="F1041" s="146">
        <f t="shared" si="125"/>
        <v>6280.23</v>
      </c>
      <c r="G1041" s="146">
        <v>108</v>
      </c>
      <c r="H1041" s="146"/>
      <c r="I1041" s="146"/>
      <c r="J1041" s="146">
        <f t="shared" si="123"/>
        <v>108</v>
      </c>
      <c r="K1041" s="802">
        <f t="shared" si="122"/>
        <v>5.921052631578947E-2</v>
      </c>
      <c r="L1041" s="734">
        <f t="shared" si="126"/>
        <v>253.50690789473683</v>
      </c>
      <c r="M1041" s="151">
        <f t="shared" si="127"/>
        <v>55.771519736842102</v>
      </c>
      <c r="N1041" s="151">
        <v>105.2542372881356</v>
      </c>
      <c r="O1041" s="808">
        <v>73.317726055612766</v>
      </c>
      <c r="P1041" s="374">
        <f t="shared" si="120"/>
        <v>7.768033829578333E-2</v>
      </c>
      <c r="Q1041" s="165">
        <f t="shared" si="124"/>
        <v>124.6401342945417</v>
      </c>
    </row>
    <row r="1042" spans="1:17" x14ac:dyDescent="0.3">
      <c r="A1042" s="158">
        <v>30</v>
      </c>
      <c r="B1042" s="321" t="s">
        <v>922</v>
      </c>
      <c r="C1042" s="146">
        <v>8361.6299999999992</v>
      </c>
      <c r="D1042" s="146"/>
      <c r="E1042" s="146"/>
      <c r="F1042" s="146">
        <f t="shared" si="125"/>
        <v>8361.6299999999992</v>
      </c>
      <c r="G1042" s="146">
        <v>180</v>
      </c>
      <c r="H1042" s="146"/>
      <c r="I1042" s="146"/>
      <c r="J1042" s="146">
        <f t="shared" si="123"/>
        <v>180</v>
      </c>
      <c r="K1042" s="802">
        <f t="shared" si="122"/>
        <v>9.8684210526315791E-2</v>
      </c>
      <c r="L1042" s="734">
        <f t="shared" si="126"/>
        <v>422.51151315789474</v>
      </c>
      <c r="M1042" s="151">
        <f t="shared" si="127"/>
        <v>92.952532894736848</v>
      </c>
      <c r="N1042" s="151">
        <v>175.42372881355931</v>
      </c>
      <c r="O1042" s="808">
        <v>122.19621009268795</v>
      </c>
      <c r="P1042" s="374">
        <f t="shared" si="120"/>
        <v>9.723989042314464E-2</v>
      </c>
      <c r="Q1042" s="165">
        <f t="shared" si="124"/>
        <v>207.73355715756952</v>
      </c>
    </row>
    <row r="1043" spans="1:17" x14ac:dyDescent="0.3">
      <c r="A1043" s="158">
        <v>31</v>
      </c>
      <c r="B1043" s="321" t="s">
        <v>923</v>
      </c>
      <c r="C1043" s="146">
        <v>6675.9</v>
      </c>
      <c r="D1043" s="146"/>
      <c r="E1043" s="146"/>
      <c r="F1043" s="146">
        <f t="shared" si="125"/>
        <v>6675.9</v>
      </c>
      <c r="G1043" s="146">
        <v>126</v>
      </c>
      <c r="H1043" s="146"/>
      <c r="I1043" s="146"/>
      <c r="J1043" s="146">
        <f t="shared" si="123"/>
        <v>126</v>
      </c>
      <c r="K1043" s="802">
        <f t="shared" si="122"/>
        <v>6.9078947368421045E-2</v>
      </c>
      <c r="L1043" s="734">
        <f t="shared" si="126"/>
        <v>295.75805921052626</v>
      </c>
      <c r="M1043" s="151">
        <f t="shared" si="127"/>
        <v>65.066773026315772</v>
      </c>
      <c r="N1043" s="151">
        <v>122.79661016949153</v>
      </c>
      <c r="O1043" s="808">
        <v>85.537347064881573</v>
      </c>
      <c r="P1043" s="374">
        <f t="shared" si="120"/>
        <v>8.525573922186E-2</v>
      </c>
      <c r="Q1043" s="165">
        <f t="shared" si="124"/>
        <v>145.41349001029866</v>
      </c>
    </row>
    <row r="1044" spans="1:17" x14ac:dyDescent="0.3">
      <c r="A1044" s="158">
        <v>32</v>
      </c>
      <c r="B1044" s="321" t="s">
        <v>924</v>
      </c>
      <c r="C1044" s="146">
        <v>4489.2299999999996</v>
      </c>
      <c r="D1044" s="146"/>
      <c r="E1044" s="146">
        <v>48.5</v>
      </c>
      <c r="F1044" s="146">
        <f t="shared" si="125"/>
        <v>4537.7299999999996</v>
      </c>
      <c r="G1044" s="146">
        <v>90</v>
      </c>
      <c r="H1044" s="146"/>
      <c r="I1044" s="146">
        <v>1</v>
      </c>
      <c r="J1044" s="146">
        <f t="shared" si="123"/>
        <v>91</v>
      </c>
      <c r="K1044" s="802">
        <f t="shared" si="122"/>
        <v>4.9890350877192978E-2</v>
      </c>
      <c r="L1044" s="734">
        <f t="shared" si="126"/>
        <v>213.60304276315787</v>
      </c>
      <c r="M1044" s="151">
        <f t="shared" si="127"/>
        <v>46.992669407894731</v>
      </c>
      <c r="N1044" s="151">
        <v>88.68644067796609</v>
      </c>
      <c r="O1044" s="808">
        <v>61.776972880192247</v>
      </c>
      <c r="P1044" s="374">
        <f t="shared" si="120"/>
        <v>9.0586951125168513E-2</v>
      </c>
      <c r="Q1044" s="165">
        <f t="shared" si="124"/>
        <v>105.02085389632681</v>
      </c>
    </row>
    <row r="1045" spans="1:17" x14ac:dyDescent="0.3">
      <c r="A1045" s="158">
        <v>33</v>
      </c>
      <c r="B1045" s="321" t="s">
        <v>925</v>
      </c>
      <c r="C1045" s="146">
        <v>4352.13</v>
      </c>
      <c r="D1045" s="146"/>
      <c r="E1045" s="146"/>
      <c r="F1045" s="146">
        <f t="shared" si="125"/>
        <v>4352.13</v>
      </c>
      <c r="G1045" s="146">
        <v>72</v>
      </c>
      <c r="H1045" s="146"/>
      <c r="I1045" s="146"/>
      <c r="J1045" s="146">
        <f t="shared" si="123"/>
        <v>72</v>
      </c>
      <c r="K1045" s="802">
        <f t="shared" si="122"/>
        <v>3.9473684210526314E-2</v>
      </c>
      <c r="L1045" s="734">
        <f t="shared" si="126"/>
        <v>169.00460526315788</v>
      </c>
      <c r="M1045" s="151">
        <f t="shared" si="127"/>
        <v>37.181013157894732</v>
      </c>
      <c r="N1045" s="151">
        <v>70.169491525423737</v>
      </c>
      <c r="O1045" s="808">
        <v>48.878484037075182</v>
      </c>
      <c r="P1045" s="374">
        <f t="shared" si="120"/>
        <v>7.4729751635073297E-2</v>
      </c>
      <c r="Q1045" s="165">
        <f t="shared" si="124"/>
        <v>83.093422863027811</v>
      </c>
    </row>
    <row r="1046" spans="1:17" x14ac:dyDescent="0.3">
      <c r="A1046" s="158">
        <v>34</v>
      </c>
      <c r="B1046" s="321" t="s">
        <v>926</v>
      </c>
      <c r="C1046" s="146">
        <v>4481.0200000000004</v>
      </c>
      <c r="D1046" s="146"/>
      <c r="E1046" s="146">
        <v>48.33</v>
      </c>
      <c r="F1046" s="146">
        <f t="shared" si="125"/>
        <v>4529.3500000000004</v>
      </c>
      <c r="G1046" s="146">
        <v>89</v>
      </c>
      <c r="H1046" s="146"/>
      <c r="I1046" s="146">
        <v>1</v>
      </c>
      <c r="J1046" s="146">
        <f t="shared" si="123"/>
        <v>90</v>
      </c>
      <c r="K1046" s="802">
        <f t="shared" si="122"/>
        <v>4.9342105263157895E-2</v>
      </c>
      <c r="L1046" s="734">
        <f t="shared" si="126"/>
        <v>211.25575657894737</v>
      </c>
      <c r="M1046" s="151">
        <f t="shared" si="127"/>
        <v>46.476266447368424</v>
      </c>
      <c r="N1046" s="151">
        <v>87.711864406779654</v>
      </c>
      <c r="O1046" s="808">
        <v>61.098105046343974</v>
      </c>
      <c r="P1046" s="374">
        <f t="shared" si="120"/>
        <v>8.9757248276118959E-2</v>
      </c>
      <c r="Q1046" s="165">
        <f t="shared" si="124"/>
        <v>103.86677857878476</v>
      </c>
    </row>
    <row r="1047" spans="1:17" x14ac:dyDescent="0.3">
      <c r="A1047" s="158">
        <v>35</v>
      </c>
      <c r="B1047" s="321" t="s">
        <v>927</v>
      </c>
      <c r="C1047" s="146">
        <v>8136.02</v>
      </c>
      <c r="D1047" s="146"/>
      <c r="E1047" s="146"/>
      <c r="F1047" s="146">
        <f t="shared" si="125"/>
        <v>8136.02</v>
      </c>
      <c r="G1047" s="146">
        <v>144</v>
      </c>
      <c r="H1047" s="146"/>
      <c r="I1047" s="146"/>
      <c r="J1047" s="146">
        <f t="shared" si="123"/>
        <v>144</v>
      </c>
      <c r="K1047" s="802">
        <f t="shared" si="122"/>
        <v>7.8947368421052627E-2</v>
      </c>
      <c r="L1047" s="734">
        <f t="shared" si="126"/>
        <v>338.00921052631577</v>
      </c>
      <c r="M1047" s="151">
        <f t="shared" si="127"/>
        <v>74.362026315789464</v>
      </c>
      <c r="N1047" s="151">
        <v>140.33898305084747</v>
      </c>
      <c r="O1047" s="808">
        <v>27.093553038105046</v>
      </c>
      <c r="P1047" s="374">
        <f t="shared" si="120"/>
        <v>7.1263808708810661E-2</v>
      </c>
      <c r="Q1047" s="165">
        <f t="shared" si="124"/>
        <v>46.05904016477858</v>
      </c>
    </row>
    <row r="1048" spans="1:17" x14ac:dyDescent="0.3">
      <c r="A1048" s="158">
        <v>36</v>
      </c>
      <c r="B1048" s="321" t="s">
        <v>928</v>
      </c>
      <c r="C1048" s="146">
        <v>5922.13</v>
      </c>
      <c r="D1048" s="146">
        <v>77.599999999999994</v>
      </c>
      <c r="E1048" s="146">
        <v>240.4</v>
      </c>
      <c r="F1048" s="146">
        <f t="shared" si="125"/>
        <v>6240.13</v>
      </c>
      <c r="G1048" s="146">
        <v>103</v>
      </c>
      <c r="H1048" s="146">
        <v>1</v>
      </c>
      <c r="I1048" s="146">
        <v>1</v>
      </c>
      <c r="J1048" s="146">
        <f t="shared" si="123"/>
        <v>105</v>
      </c>
      <c r="K1048" s="802">
        <f t="shared" si="122"/>
        <v>5.7565789473684209E-2</v>
      </c>
      <c r="L1048" s="734">
        <f t="shared" si="126"/>
        <v>246.46504934210526</v>
      </c>
      <c r="M1048" s="151">
        <f t="shared" si="127"/>
        <v>54.22231085526316</v>
      </c>
      <c r="N1048" s="151">
        <v>102.33050847457626</v>
      </c>
      <c r="O1048" s="808">
        <v>19.755715756951595</v>
      </c>
      <c r="P1048" s="374">
        <f t="shared" si="120"/>
        <v>6.7750765517528691E-2</v>
      </c>
      <c r="Q1048" s="165">
        <f t="shared" si="124"/>
        <v>33.584716786817708</v>
      </c>
    </row>
    <row r="1049" spans="1:17" x14ac:dyDescent="0.3">
      <c r="A1049" s="158">
        <v>37</v>
      </c>
      <c r="B1049" s="321" t="s">
        <v>929</v>
      </c>
      <c r="C1049" s="146">
        <v>5641.92</v>
      </c>
      <c r="D1049" s="146">
        <v>100.4</v>
      </c>
      <c r="E1049" s="146">
        <v>535.70000000000005</v>
      </c>
      <c r="F1049" s="146">
        <f t="shared" si="125"/>
        <v>6278.0199999999995</v>
      </c>
      <c r="G1049" s="146">
        <v>98</v>
      </c>
      <c r="H1049" s="146">
        <v>1</v>
      </c>
      <c r="I1049" s="146">
        <v>2</v>
      </c>
      <c r="J1049" s="146">
        <f t="shared" si="123"/>
        <v>101</v>
      </c>
      <c r="K1049" s="802">
        <f t="shared" si="122"/>
        <v>5.5372807017543858E-2</v>
      </c>
      <c r="L1049" s="734">
        <f t="shared" si="126"/>
        <v>237.07590460526313</v>
      </c>
      <c r="M1049" s="151">
        <f t="shared" si="127"/>
        <v>52.15669901315789</v>
      </c>
      <c r="N1049" s="151">
        <v>98.432203389830519</v>
      </c>
      <c r="O1049" s="808">
        <v>19.003117061448677</v>
      </c>
      <c r="P1049" s="374">
        <f t="shared" si="120"/>
        <v>6.4776462016639044E-2</v>
      </c>
      <c r="Q1049" s="165">
        <f t="shared" si="124"/>
        <v>32.305299004462746</v>
      </c>
    </row>
    <row r="1050" spans="1:17" x14ac:dyDescent="0.3">
      <c r="A1050" s="158">
        <v>38</v>
      </c>
      <c r="B1050" s="321" t="s">
        <v>930</v>
      </c>
      <c r="C1050" s="146">
        <f>3994.79-6.68</f>
        <v>3988.11</v>
      </c>
      <c r="D1050" s="146"/>
      <c r="E1050" s="146"/>
      <c r="F1050" s="146">
        <f t="shared" si="125"/>
        <v>3988.11</v>
      </c>
      <c r="G1050" s="146">
        <v>72</v>
      </c>
      <c r="H1050" s="146"/>
      <c r="I1050" s="146"/>
      <c r="J1050" s="146">
        <f t="shared" si="123"/>
        <v>72</v>
      </c>
      <c r="K1050" s="802">
        <f t="shared" si="122"/>
        <v>3.9473684210526314E-2</v>
      </c>
      <c r="L1050" s="734">
        <f t="shared" si="126"/>
        <v>169.00460526315788</v>
      </c>
      <c r="M1050" s="151">
        <f t="shared" si="127"/>
        <v>37.181013157894732</v>
      </c>
      <c r="N1050" s="151">
        <v>70.169491525423737</v>
      </c>
      <c r="O1050" s="808">
        <v>13.546776519052523</v>
      </c>
      <c r="P1050" s="374">
        <f t="shared" si="120"/>
        <v>7.2691547240554766E-2</v>
      </c>
      <c r="Q1050" s="165">
        <f t="shared" si="124"/>
        <v>23.02952008238929</v>
      </c>
    </row>
    <row r="1051" spans="1:17" x14ac:dyDescent="0.3">
      <c r="A1051" s="158">
        <v>39</v>
      </c>
      <c r="B1051" s="321" t="s">
        <v>931</v>
      </c>
      <c r="C1051" s="146">
        <v>4150.55</v>
      </c>
      <c r="D1051" s="146"/>
      <c r="E1051" s="146"/>
      <c r="F1051" s="146">
        <f t="shared" si="125"/>
        <v>4150.55</v>
      </c>
      <c r="G1051" s="146">
        <v>72</v>
      </c>
      <c r="H1051" s="146"/>
      <c r="I1051" s="146"/>
      <c r="J1051" s="146">
        <f t="shared" si="123"/>
        <v>72</v>
      </c>
      <c r="K1051" s="802">
        <f t="shared" si="122"/>
        <v>3.9473684210526314E-2</v>
      </c>
      <c r="L1051" s="734">
        <f t="shared" si="126"/>
        <v>169.00460526315788</v>
      </c>
      <c r="M1051" s="151">
        <f t="shared" si="127"/>
        <v>37.181013157894732</v>
      </c>
      <c r="N1051" s="151">
        <v>70.169491525423737</v>
      </c>
      <c r="O1051" s="808">
        <v>13.546776519052523</v>
      </c>
      <c r="P1051" s="374">
        <f t="shared" si="120"/>
        <v>6.9846619475859559E-2</v>
      </c>
      <c r="Q1051" s="165">
        <f t="shared" si="124"/>
        <v>23.02952008238929</v>
      </c>
    </row>
    <row r="1052" spans="1:17" x14ac:dyDescent="0.3">
      <c r="A1052" s="158">
        <v>40</v>
      </c>
      <c r="B1052" s="321" t="s">
        <v>932</v>
      </c>
      <c r="C1052" s="146">
        <v>14374.02</v>
      </c>
      <c r="D1052" s="146"/>
      <c r="E1052" s="146"/>
      <c r="F1052" s="146">
        <f t="shared" si="125"/>
        <v>14374.02</v>
      </c>
      <c r="G1052" s="146">
        <v>251</v>
      </c>
      <c r="H1052" s="146"/>
      <c r="I1052" s="146"/>
      <c r="J1052" s="146">
        <f t="shared" si="123"/>
        <v>251</v>
      </c>
      <c r="K1052" s="802">
        <f t="shared" si="122"/>
        <v>0.13760964912280702</v>
      </c>
      <c r="L1052" s="734">
        <f t="shared" si="126"/>
        <v>589.16883223684204</v>
      </c>
      <c r="M1052" s="151">
        <f t="shared" si="127"/>
        <v>129.61714309210524</v>
      </c>
      <c r="N1052" s="151">
        <v>244.61864406779662</v>
      </c>
      <c r="O1052" s="808">
        <v>47.2255681428081</v>
      </c>
      <c r="P1052" s="374">
        <f t="shared" si="120"/>
        <v>7.03095019722772E-2</v>
      </c>
      <c r="Q1052" s="165">
        <f t="shared" si="124"/>
        <v>80.283465842773765</v>
      </c>
    </row>
    <row r="1053" spans="1:17" x14ac:dyDescent="0.3">
      <c r="A1053" s="158">
        <v>41</v>
      </c>
      <c r="B1053" s="321" t="s">
        <v>933</v>
      </c>
      <c r="C1053" s="146">
        <v>4120.28</v>
      </c>
      <c r="D1053" s="146"/>
      <c r="E1053" s="146"/>
      <c r="F1053" s="146">
        <f t="shared" si="125"/>
        <v>4120.28</v>
      </c>
      <c r="G1053" s="146">
        <v>72</v>
      </c>
      <c r="H1053" s="146"/>
      <c r="I1053" s="146"/>
      <c r="J1053" s="146">
        <f t="shared" si="123"/>
        <v>72</v>
      </c>
      <c r="K1053" s="802">
        <f t="shared" si="122"/>
        <v>3.9473684210526314E-2</v>
      </c>
      <c r="L1053" s="734">
        <f t="shared" si="126"/>
        <v>169.00460526315788</v>
      </c>
      <c r="M1053" s="151">
        <f t="shared" si="127"/>
        <v>37.181013157894732</v>
      </c>
      <c r="N1053" s="151">
        <v>70.169491525423737</v>
      </c>
      <c r="O1053" s="808">
        <v>13.546776519052523</v>
      </c>
      <c r="P1053" s="374">
        <f t="shared" si="120"/>
        <v>7.035975381904358E-2</v>
      </c>
      <c r="Q1053" s="165">
        <f t="shared" si="124"/>
        <v>23.02952008238929</v>
      </c>
    </row>
    <row r="1054" spans="1:17" x14ac:dyDescent="0.3">
      <c r="A1054" s="158">
        <v>42</v>
      </c>
      <c r="B1054" s="321" t="s">
        <v>934</v>
      </c>
      <c r="C1054" s="146">
        <v>14371.39</v>
      </c>
      <c r="D1054" s="146"/>
      <c r="E1054" s="146"/>
      <c r="F1054" s="146">
        <f t="shared" si="125"/>
        <v>14371.39</v>
      </c>
      <c r="G1054" s="146">
        <v>251</v>
      </c>
      <c r="H1054" s="146"/>
      <c r="I1054" s="146"/>
      <c r="J1054" s="146">
        <f t="shared" si="123"/>
        <v>251</v>
      </c>
      <c r="K1054" s="802">
        <f t="shared" si="122"/>
        <v>0.13760964912280702</v>
      </c>
      <c r="L1054" s="734">
        <f t="shared" si="126"/>
        <v>589.16883223684204</v>
      </c>
      <c r="M1054" s="151">
        <f t="shared" si="127"/>
        <v>129.61714309210524</v>
      </c>
      <c r="N1054" s="151">
        <v>244.61864406779662</v>
      </c>
      <c r="O1054" s="808">
        <v>47.2255681428081</v>
      </c>
      <c r="P1054" s="374">
        <f t="shared" si="120"/>
        <v>7.0322368785451658E-2</v>
      </c>
      <c r="Q1054" s="165">
        <f t="shared" si="124"/>
        <v>80.283465842773765</v>
      </c>
    </row>
    <row r="1055" spans="1:17" x14ac:dyDescent="0.3">
      <c r="A1055" s="158">
        <v>43</v>
      </c>
      <c r="B1055" s="321" t="s">
        <v>935</v>
      </c>
      <c r="C1055" s="146">
        <v>9061.4</v>
      </c>
      <c r="D1055" s="146"/>
      <c r="E1055" s="146">
        <v>2450</v>
      </c>
      <c r="F1055" s="146">
        <f t="shared" si="125"/>
        <v>11511.4</v>
      </c>
      <c r="G1055" s="146">
        <v>160</v>
      </c>
      <c r="H1055" s="146"/>
      <c r="I1055" s="146">
        <v>1</v>
      </c>
      <c r="J1055" s="146">
        <f t="shared" si="123"/>
        <v>161</v>
      </c>
      <c r="K1055" s="802">
        <f t="shared" si="122"/>
        <v>8.826754385964912E-2</v>
      </c>
      <c r="L1055" s="734">
        <f t="shared" si="126"/>
        <v>377.91307565789469</v>
      </c>
      <c r="M1055" s="151">
        <f t="shared" si="127"/>
        <v>83.140876644736835</v>
      </c>
      <c r="N1055" s="151">
        <v>156.90677966101694</v>
      </c>
      <c r="O1055" s="808">
        <v>109.29772124957088</v>
      </c>
      <c r="P1055" s="374">
        <f t="shared" si="120"/>
        <v>6.3177237626458937E-2</v>
      </c>
      <c r="Q1055" s="165">
        <f t="shared" si="124"/>
        <v>185.80612612427049</v>
      </c>
    </row>
    <row r="1056" spans="1:17" x14ac:dyDescent="0.3">
      <c r="A1056" s="158">
        <v>44</v>
      </c>
      <c r="B1056" s="321" t="s">
        <v>937</v>
      </c>
      <c r="C1056" s="146">
        <v>9038.0300000000007</v>
      </c>
      <c r="D1056" s="146"/>
      <c r="E1056" s="146">
        <v>1829.2</v>
      </c>
      <c r="F1056" s="146">
        <f t="shared" si="125"/>
        <v>10867.230000000001</v>
      </c>
      <c r="G1056" s="146">
        <v>160</v>
      </c>
      <c r="H1056" s="146"/>
      <c r="I1056" s="146">
        <v>2</v>
      </c>
      <c r="J1056" s="146">
        <f t="shared" si="123"/>
        <v>162</v>
      </c>
      <c r="K1056" s="802">
        <f t="shared" si="122"/>
        <v>8.8815789473684209E-2</v>
      </c>
      <c r="L1056" s="734">
        <f t="shared" si="126"/>
        <v>380.26036184210523</v>
      </c>
      <c r="M1056" s="151">
        <f t="shared" si="127"/>
        <v>83.657279605263156</v>
      </c>
      <c r="N1056" s="151">
        <v>157.88135593220338</v>
      </c>
      <c r="O1056" s="808">
        <v>109.97658908341916</v>
      </c>
      <c r="P1056" s="374">
        <f t="shared" si="120"/>
        <v>6.7337820812018417E-2</v>
      </c>
      <c r="Q1056" s="165">
        <f t="shared" si="124"/>
        <v>186.96020144181256</v>
      </c>
    </row>
    <row r="1057" spans="1:19" x14ac:dyDescent="0.3">
      <c r="A1057" s="158">
        <v>45</v>
      </c>
      <c r="B1057" s="321" t="s">
        <v>938</v>
      </c>
      <c r="C1057" s="146">
        <v>6690.6</v>
      </c>
      <c r="D1057" s="146"/>
      <c r="E1057" s="146">
        <v>855.4</v>
      </c>
      <c r="F1057" s="146">
        <f t="shared" si="125"/>
        <v>7546</v>
      </c>
      <c r="G1057" s="146">
        <v>94</v>
      </c>
      <c r="H1057" s="146"/>
      <c r="I1057" s="146">
        <v>2</v>
      </c>
      <c r="J1057" s="146">
        <f t="shared" si="123"/>
        <v>96</v>
      </c>
      <c r="K1057" s="802">
        <f t="shared" si="122"/>
        <v>5.2631578947368418E-2</v>
      </c>
      <c r="L1057" s="734">
        <f t="shared" si="126"/>
        <v>225.3394736842105</v>
      </c>
      <c r="M1057" s="151">
        <f t="shared" si="127"/>
        <v>49.574684210526314</v>
      </c>
      <c r="N1057" s="151">
        <v>93.559322033898312</v>
      </c>
      <c r="O1057" s="808">
        <v>65.171312049433567</v>
      </c>
      <c r="P1057" s="374">
        <f t="shared" si="120"/>
        <v>5.7466842297650242E-2</v>
      </c>
      <c r="Q1057" s="165">
        <f t="shared" si="124"/>
        <v>110.79123048403706</v>
      </c>
    </row>
    <row r="1058" spans="1:19" x14ac:dyDescent="0.3">
      <c r="A1058" s="158">
        <v>46</v>
      </c>
      <c r="B1058" s="321" t="s">
        <v>2171</v>
      </c>
      <c r="C1058" s="146">
        <v>2503.4</v>
      </c>
      <c r="D1058" s="146"/>
      <c r="E1058" s="146"/>
      <c r="F1058" s="146">
        <f t="shared" si="125"/>
        <v>2503.4</v>
      </c>
      <c r="G1058" s="146">
        <v>49</v>
      </c>
      <c r="H1058" s="146"/>
      <c r="I1058" s="146"/>
      <c r="J1058" s="146">
        <f t="shared" si="123"/>
        <v>49</v>
      </c>
      <c r="K1058" s="802">
        <f t="shared" si="122"/>
        <v>2.6864035087719298E-2</v>
      </c>
      <c r="L1058" s="734">
        <f t="shared" si="126"/>
        <v>115.01702302631578</v>
      </c>
      <c r="M1058" s="151">
        <f t="shared" si="127"/>
        <v>25.303745065789471</v>
      </c>
      <c r="N1058" s="151">
        <v>47.754237288135592</v>
      </c>
      <c r="O1058" s="808">
        <v>9.219334019910745</v>
      </c>
      <c r="P1058" s="374">
        <f t="shared" si="120"/>
        <v>7.8810553407426542E-2</v>
      </c>
      <c r="Q1058" s="165">
        <f t="shared" si="124"/>
        <v>15.672867833848265</v>
      </c>
    </row>
    <row r="1059" spans="1:19" x14ac:dyDescent="0.3">
      <c r="A1059" s="158">
        <v>47</v>
      </c>
      <c r="B1059" s="321" t="s">
        <v>2172</v>
      </c>
      <c r="C1059" s="146">
        <v>1175</v>
      </c>
      <c r="D1059" s="146"/>
      <c r="E1059" s="146"/>
      <c r="F1059" s="146">
        <f t="shared" si="125"/>
        <v>1175</v>
      </c>
      <c r="G1059" s="146">
        <v>20</v>
      </c>
      <c r="H1059" s="146"/>
      <c r="I1059" s="146"/>
      <c r="J1059" s="146">
        <f t="shared" si="123"/>
        <v>20</v>
      </c>
      <c r="K1059" s="802">
        <f>1.5/2736*J1059</f>
        <v>1.0964912280701754E-2</v>
      </c>
      <c r="L1059" s="734">
        <f t="shared" si="126"/>
        <v>46.94572368421052</v>
      </c>
      <c r="M1059" s="151">
        <f t="shared" si="127"/>
        <v>10.328059210526314</v>
      </c>
      <c r="N1059" s="151">
        <v>19.491525423728813</v>
      </c>
      <c r="O1059" s="808">
        <v>3.7629934775145899</v>
      </c>
      <c r="P1059" s="374">
        <f t="shared" si="120"/>
        <v>6.8534724932749147E-2</v>
      </c>
      <c r="Q1059" s="165">
        <f t="shared" si="124"/>
        <v>6.3970889117748024</v>
      </c>
    </row>
    <row r="1060" spans="1:19" s="554" customFormat="1" ht="14.5" x14ac:dyDescent="0.35">
      <c r="A1060" s="260"/>
      <c r="B1060" s="378" t="s">
        <v>1063</v>
      </c>
      <c r="C1060" s="360">
        <f t="shared" ref="C1060:O1060" si="128">SUM(C1013:C1059)</f>
        <v>155215.19</v>
      </c>
      <c r="D1060" s="360">
        <f t="shared" si="128"/>
        <v>178</v>
      </c>
      <c r="E1060" s="360">
        <f t="shared" si="128"/>
        <v>6007.53</v>
      </c>
      <c r="F1060" s="360">
        <f t="shared" si="128"/>
        <v>161400.72</v>
      </c>
      <c r="G1060" s="360">
        <f t="shared" si="128"/>
        <v>2724</v>
      </c>
      <c r="H1060" s="360">
        <f t="shared" si="128"/>
        <v>2</v>
      </c>
      <c r="I1060" s="360">
        <f t="shared" si="128"/>
        <v>10</v>
      </c>
      <c r="J1060" s="360">
        <f t="shared" si="128"/>
        <v>2736</v>
      </c>
      <c r="K1060" s="360">
        <f t="shared" si="128"/>
        <v>1.5000000000000002</v>
      </c>
      <c r="L1060" s="734">
        <f t="shared" si="126"/>
        <v>6422.1750000000011</v>
      </c>
      <c r="M1060" s="360">
        <f t="shared" si="128"/>
        <v>1412.8784999999998</v>
      </c>
      <c r="N1060" s="360">
        <f t="shared" si="128"/>
        <v>2666.4406779661022</v>
      </c>
      <c r="O1060" s="360">
        <f t="shared" si="128"/>
        <v>1166.9419423274974</v>
      </c>
      <c r="P1060" s="374">
        <f t="shared" si="120"/>
        <v>7.2294820743634858E-2</v>
      </c>
      <c r="Q1060" s="554">
        <f t="shared" si="124"/>
        <v>1983.8013019567454</v>
      </c>
    </row>
    <row r="1061" spans="1:19" x14ac:dyDescent="0.3">
      <c r="A1061" s="335" t="s">
        <v>1025</v>
      </c>
      <c r="B1061" s="321"/>
      <c r="C1061" s="146"/>
      <c r="D1061" s="146"/>
      <c r="E1061" s="146"/>
      <c r="F1061" s="146">
        <f t="shared" si="125"/>
        <v>0</v>
      </c>
      <c r="G1061" s="146"/>
      <c r="H1061" s="146"/>
      <c r="I1061" s="146"/>
      <c r="J1061" s="146"/>
      <c r="K1061" s="146"/>
      <c r="L1061" s="734">
        <f t="shared" si="126"/>
        <v>0</v>
      </c>
      <c r="M1061" s="151"/>
      <c r="N1061" s="151"/>
      <c r="O1061" s="808"/>
      <c r="P1061" s="374"/>
      <c r="Q1061" s="165">
        <f t="shared" si="124"/>
        <v>0</v>
      </c>
    </row>
    <row r="1062" spans="1:19" ht="15.5" x14ac:dyDescent="0.35">
      <c r="A1062" s="158">
        <v>1</v>
      </c>
      <c r="B1062" s="321" t="s">
        <v>939</v>
      </c>
      <c r="C1062" s="847">
        <v>3648.31</v>
      </c>
      <c r="D1062" s="13"/>
      <c r="E1062" s="13">
        <v>290.5</v>
      </c>
      <c r="F1062" s="146">
        <f t="shared" si="125"/>
        <v>3938.81</v>
      </c>
      <c r="G1062" s="146">
        <v>96</v>
      </c>
      <c r="H1062" s="146"/>
      <c r="I1062" s="146"/>
      <c r="J1062" s="146">
        <f t="shared" ref="J1062:J1084" si="129">G1062+H1062+I1062</f>
        <v>96</v>
      </c>
      <c r="K1062" s="802">
        <f t="shared" ref="K1062:K1097" si="130">2/2450*J1062</f>
        <v>7.8367346938775506E-2</v>
      </c>
      <c r="L1062" s="734">
        <f t="shared" si="126"/>
        <v>335.52587755102036</v>
      </c>
      <c r="M1062" s="151">
        <f t="shared" si="127"/>
        <v>73.815693061224479</v>
      </c>
      <c r="N1062" s="151">
        <v>118.58714972273566</v>
      </c>
      <c r="O1062" s="808">
        <v>299.73293900184837</v>
      </c>
      <c r="P1062" s="374">
        <f t="shared" si="120"/>
        <v>0.21012987662182966</v>
      </c>
      <c r="Q1062" s="165">
        <f t="shared" si="124"/>
        <v>509.5459963031422</v>
      </c>
      <c r="R1062" s="165">
        <v>78.718947096774187</v>
      </c>
      <c r="S1062" s="165">
        <f t="shared" ref="S1062:S1099" si="131">(N1062*0.02)+R1062</f>
        <v>81.090690091228893</v>
      </c>
    </row>
    <row r="1063" spans="1:19" ht="15.5" x14ac:dyDescent="0.35">
      <c r="A1063" s="158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46">
        <f t="shared" si="125"/>
        <v>6467.3</v>
      </c>
      <c r="G1063" s="146">
        <v>99</v>
      </c>
      <c r="H1063" s="146"/>
      <c r="I1063" s="146"/>
      <c r="J1063" s="146">
        <f t="shared" si="129"/>
        <v>99</v>
      </c>
      <c r="K1063" s="802">
        <f t="shared" si="130"/>
        <v>8.0816326530612242E-2</v>
      </c>
      <c r="L1063" s="734">
        <f t="shared" si="126"/>
        <v>346.01106122448977</v>
      </c>
      <c r="M1063" s="151">
        <f t="shared" si="127"/>
        <v>76.122433469387744</v>
      </c>
      <c r="N1063" s="151">
        <v>122.29299815157115</v>
      </c>
      <c r="O1063" s="808">
        <v>309.09959334565616</v>
      </c>
      <c r="P1063" s="374">
        <f t="shared" si="120"/>
        <v>0.13197564457982541</v>
      </c>
      <c r="Q1063" s="165">
        <f t="shared" si="124"/>
        <v>525.46930868761547</v>
      </c>
      <c r="R1063" s="165">
        <v>81.178914193548394</v>
      </c>
      <c r="S1063" s="165">
        <f t="shared" si="131"/>
        <v>83.624774156579818</v>
      </c>
    </row>
    <row r="1064" spans="1:19" ht="15.5" x14ac:dyDescent="0.35">
      <c r="A1064" s="158">
        <v>3</v>
      </c>
      <c r="B1064" s="321" t="s">
        <v>941</v>
      </c>
      <c r="C1064" s="848">
        <v>4137.62</v>
      </c>
      <c r="D1064" s="13"/>
      <c r="E1064" s="13"/>
      <c r="F1064" s="146">
        <f t="shared" si="125"/>
        <v>4137.62</v>
      </c>
      <c r="G1064" s="146">
        <v>108</v>
      </c>
      <c r="H1064" s="146"/>
      <c r="I1064" s="146"/>
      <c r="J1064" s="146">
        <f t="shared" si="129"/>
        <v>108</v>
      </c>
      <c r="K1064" s="802">
        <f t="shared" si="130"/>
        <v>8.8163265306122451E-2</v>
      </c>
      <c r="L1064" s="734">
        <f t="shared" si="126"/>
        <v>377.46661224489793</v>
      </c>
      <c r="M1064" s="151">
        <f t="shared" si="127"/>
        <v>83.042654693877552</v>
      </c>
      <c r="N1064" s="151">
        <v>133.41054343807764</v>
      </c>
      <c r="O1064" s="808">
        <v>337.19955637707949</v>
      </c>
      <c r="P1064" s="374">
        <f t="shared" si="120"/>
        <v>0.22503742894560946</v>
      </c>
      <c r="Q1064" s="165">
        <f t="shared" si="124"/>
        <v>573.23924584103509</v>
      </c>
      <c r="R1064" s="165">
        <v>88.558815483870944</v>
      </c>
      <c r="S1064" s="165">
        <f t="shared" si="131"/>
        <v>91.227026352632492</v>
      </c>
    </row>
    <row r="1065" spans="1:19" ht="15.5" x14ac:dyDescent="0.35">
      <c r="A1065" s="158">
        <v>4</v>
      </c>
      <c r="B1065" s="321" t="s">
        <v>942</v>
      </c>
      <c r="C1065" s="848">
        <v>6632.1</v>
      </c>
      <c r="D1065" s="13"/>
      <c r="E1065" s="13"/>
      <c r="F1065" s="146">
        <f t="shared" si="125"/>
        <v>6632.1</v>
      </c>
      <c r="G1065" s="146">
        <v>108</v>
      </c>
      <c r="H1065" s="146"/>
      <c r="I1065" s="146"/>
      <c r="J1065" s="146">
        <f t="shared" si="129"/>
        <v>108</v>
      </c>
      <c r="K1065" s="802">
        <f t="shared" si="130"/>
        <v>8.8163265306122451E-2</v>
      </c>
      <c r="L1065" s="734">
        <f t="shared" si="126"/>
        <v>377.46661224489793</v>
      </c>
      <c r="M1065" s="151">
        <f t="shared" si="127"/>
        <v>83.042654693877552</v>
      </c>
      <c r="N1065" s="151">
        <v>133.41054343807764</v>
      </c>
      <c r="O1065" s="808">
        <v>337.19955637707949</v>
      </c>
      <c r="P1065" s="374">
        <f t="shared" si="120"/>
        <v>0.14039585753440578</v>
      </c>
      <c r="Q1065" s="165">
        <f t="shared" si="124"/>
        <v>573.23924584103509</v>
      </c>
      <c r="R1065" s="165">
        <v>88.558815483870944</v>
      </c>
      <c r="S1065" s="165">
        <f t="shared" si="131"/>
        <v>91.227026352632492</v>
      </c>
    </row>
    <row r="1066" spans="1:19" ht="15.5" x14ac:dyDescent="0.35">
      <c r="A1066" s="158">
        <v>5</v>
      </c>
      <c r="B1066" s="321" t="s">
        <v>943</v>
      </c>
      <c r="C1066" s="848">
        <v>7476.63</v>
      </c>
      <c r="D1066" s="13"/>
      <c r="E1066" s="13"/>
      <c r="F1066" s="146">
        <f t="shared" si="125"/>
        <v>7476.63</v>
      </c>
      <c r="G1066" s="146">
        <v>120</v>
      </c>
      <c r="H1066" s="146"/>
      <c r="I1066" s="146"/>
      <c r="J1066" s="146">
        <f t="shared" si="129"/>
        <v>120</v>
      </c>
      <c r="K1066" s="802">
        <f t="shared" si="130"/>
        <v>9.7959183673469397E-2</v>
      </c>
      <c r="L1066" s="734">
        <f t="shared" si="126"/>
        <v>419.4073469387755</v>
      </c>
      <c r="M1066" s="151">
        <f t="shared" si="127"/>
        <v>92.26961632653061</v>
      </c>
      <c r="N1066" s="151">
        <v>148.23393715341959</v>
      </c>
      <c r="O1066" s="808">
        <v>374.6661737523105</v>
      </c>
      <c r="P1066" s="374">
        <f t="shared" si="120"/>
        <v>0.13837478572178055</v>
      </c>
      <c r="Q1066" s="165">
        <f t="shared" si="124"/>
        <v>636.9324953789278</v>
      </c>
      <c r="R1066" s="165">
        <v>98.398683870967744</v>
      </c>
      <c r="S1066" s="165">
        <f t="shared" si="131"/>
        <v>101.36336261403613</v>
      </c>
    </row>
    <row r="1067" spans="1:19" ht="15.5" x14ac:dyDescent="0.35">
      <c r="A1067" s="158">
        <v>6</v>
      </c>
      <c r="B1067" s="321" t="s">
        <v>944</v>
      </c>
      <c r="C1067" s="848">
        <v>2286.9</v>
      </c>
      <c r="D1067" s="13"/>
      <c r="E1067" s="13"/>
      <c r="F1067" s="146">
        <f t="shared" si="125"/>
        <v>2286.9</v>
      </c>
      <c r="G1067" s="146">
        <v>40</v>
      </c>
      <c r="H1067" s="146"/>
      <c r="I1067" s="146"/>
      <c r="J1067" s="146">
        <f t="shared" si="129"/>
        <v>40</v>
      </c>
      <c r="K1067" s="802">
        <f t="shared" si="130"/>
        <v>3.2653061224489799E-2</v>
      </c>
      <c r="L1067" s="734">
        <f t="shared" si="126"/>
        <v>139.80244897959184</v>
      </c>
      <c r="M1067" s="151">
        <f t="shared" si="127"/>
        <v>30.756538775510204</v>
      </c>
      <c r="N1067" s="151">
        <v>49.411312384473199</v>
      </c>
      <c r="O1067" s="808">
        <v>124.88872458410351</v>
      </c>
      <c r="P1067" s="374">
        <f t="shared" si="120"/>
        <v>0.15079759706313295</v>
      </c>
      <c r="Q1067" s="165">
        <f t="shared" si="124"/>
        <v>212.31083179297596</v>
      </c>
      <c r="R1067" s="165">
        <v>32.799561290322579</v>
      </c>
      <c r="S1067" s="165">
        <f t="shared" si="131"/>
        <v>33.78778753801204</v>
      </c>
    </row>
    <row r="1068" spans="1:19" ht="15.5" x14ac:dyDescent="0.35">
      <c r="A1068" s="158">
        <v>7</v>
      </c>
      <c r="B1068" s="321" t="s">
        <v>945</v>
      </c>
      <c r="C1068" s="848">
        <v>4665.6000000000004</v>
      </c>
      <c r="D1068" s="13"/>
      <c r="E1068" s="13"/>
      <c r="F1068" s="146">
        <f t="shared" si="125"/>
        <v>4665.6000000000004</v>
      </c>
      <c r="G1068" s="146">
        <v>78</v>
      </c>
      <c r="H1068" s="146"/>
      <c r="I1068" s="146"/>
      <c r="J1068" s="146">
        <f t="shared" si="129"/>
        <v>78</v>
      </c>
      <c r="K1068" s="802">
        <f t="shared" si="130"/>
        <v>6.3673469387755102E-2</v>
      </c>
      <c r="L1068" s="734">
        <f t="shared" si="126"/>
        <v>272.61477551020408</v>
      </c>
      <c r="M1068" s="151">
        <f t="shared" si="127"/>
        <v>59.975250612244899</v>
      </c>
      <c r="N1068" s="151">
        <v>96.352059149722734</v>
      </c>
      <c r="O1068" s="808">
        <v>243.53301293900182</v>
      </c>
      <c r="P1068" s="374">
        <f t="shared" si="120"/>
        <v>0.14413475184567331</v>
      </c>
      <c r="Q1068" s="165">
        <f t="shared" si="124"/>
        <v>414.00612199630308</v>
      </c>
      <c r="R1068" s="165">
        <v>63.95914451612903</v>
      </c>
      <c r="S1068" s="165">
        <f t="shared" si="131"/>
        <v>65.886185699123487</v>
      </c>
    </row>
    <row r="1069" spans="1:19" ht="15.5" x14ac:dyDescent="0.35">
      <c r="A1069" s="158">
        <v>8</v>
      </c>
      <c r="B1069" s="321" t="s">
        <v>946</v>
      </c>
      <c r="C1069" s="848">
        <f>5543.95-53.4</f>
        <v>5490.55</v>
      </c>
      <c r="D1069" s="5"/>
      <c r="E1069" s="850">
        <v>72.8</v>
      </c>
      <c r="F1069" s="146">
        <f t="shared" si="125"/>
        <v>5563.35</v>
      </c>
      <c r="G1069" s="146">
        <v>70</v>
      </c>
      <c r="H1069" s="146"/>
      <c r="I1069" s="146"/>
      <c r="J1069" s="146">
        <f t="shared" si="129"/>
        <v>70</v>
      </c>
      <c r="K1069" s="802">
        <f t="shared" si="130"/>
        <v>5.7142857142857148E-2</v>
      </c>
      <c r="L1069" s="734">
        <f t="shared" si="126"/>
        <v>244.65428571428572</v>
      </c>
      <c r="M1069" s="151">
        <f t="shared" si="127"/>
        <v>53.82394285714286</v>
      </c>
      <c r="N1069" s="151">
        <v>86.469796672828096</v>
      </c>
      <c r="O1069" s="808">
        <v>218.55526802218117</v>
      </c>
      <c r="P1069" s="374">
        <f t="shared" si="120"/>
        <v>0.10847839759613143</v>
      </c>
      <c r="Q1069" s="165">
        <f t="shared" si="124"/>
        <v>371.543955637708</v>
      </c>
      <c r="R1069" s="165">
        <v>57.399232258064515</v>
      </c>
      <c r="S1069" s="165">
        <f t="shared" si="131"/>
        <v>59.128628191521074</v>
      </c>
    </row>
    <row r="1070" spans="1:19" ht="15.5" x14ac:dyDescent="0.35">
      <c r="A1070" s="158">
        <v>9</v>
      </c>
      <c r="B1070" s="321" t="s">
        <v>948</v>
      </c>
      <c r="C1070" s="848">
        <v>4602.66</v>
      </c>
      <c r="D1070" s="13"/>
      <c r="E1070" s="13"/>
      <c r="F1070" s="146">
        <f t="shared" si="125"/>
        <v>4602.66</v>
      </c>
      <c r="G1070" s="146">
        <v>76</v>
      </c>
      <c r="H1070" s="146"/>
      <c r="I1070" s="146"/>
      <c r="J1070" s="146">
        <f t="shared" si="129"/>
        <v>76</v>
      </c>
      <c r="K1070" s="802">
        <f t="shared" si="130"/>
        <v>6.2040816326530614E-2</v>
      </c>
      <c r="L1070" s="734">
        <f t="shared" si="126"/>
        <v>265.62465306122448</v>
      </c>
      <c r="M1070" s="151">
        <f t="shared" si="127"/>
        <v>58.437423673469382</v>
      </c>
      <c r="N1070" s="151">
        <v>93.881493530499085</v>
      </c>
      <c r="O1070" s="808">
        <v>237.2885767097967</v>
      </c>
      <c r="P1070" s="374">
        <f t="shared" ref="P1070:P1099" si="132">(O1070+N1070+M1070+L1070)/F1070</f>
        <v>0.14235945018206639</v>
      </c>
      <c r="Q1070" s="165">
        <f t="shared" si="124"/>
        <v>403.39058040665441</v>
      </c>
      <c r="R1070" s="165">
        <v>62.319166451612908</v>
      </c>
      <c r="S1070" s="165">
        <f t="shared" si="131"/>
        <v>64.196796322222895</v>
      </c>
    </row>
    <row r="1071" spans="1:19" ht="15.5" x14ac:dyDescent="0.35">
      <c r="A1071" s="158">
        <v>10</v>
      </c>
      <c r="B1071" s="321" t="s">
        <v>949</v>
      </c>
      <c r="C1071" s="848">
        <v>4598.8999999999996</v>
      </c>
      <c r="D1071" s="13"/>
      <c r="E1071" s="13"/>
      <c r="F1071" s="146">
        <f t="shared" si="125"/>
        <v>4598.8999999999996</v>
      </c>
      <c r="G1071" s="146">
        <v>72</v>
      </c>
      <c r="H1071" s="146"/>
      <c r="I1071" s="146"/>
      <c r="J1071" s="146">
        <f t="shared" si="129"/>
        <v>72</v>
      </c>
      <c r="K1071" s="802">
        <f t="shared" si="130"/>
        <v>5.8775510204081637E-2</v>
      </c>
      <c r="L1071" s="734">
        <f t="shared" si="126"/>
        <v>251.64440816326533</v>
      </c>
      <c r="M1071" s="151">
        <f t="shared" si="127"/>
        <v>55.36176979591837</v>
      </c>
      <c r="N1071" s="151">
        <v>88.940362292051745</v>
      </c>
      <c r="O1071" s="808">
        <v>224.79970425138632</v>
      </c>
      <c r="P1071" s="374">
        <f t="shared" si="132"/>
        <v>0.1349771128971323</v>
      </c>
      <c r="Q1071" s="165">
        <f t="shared" si="124"/>
        <v>382.15949722735672</v>
      </c>
      <c r="R1071" s="165">
        <v>59.039210322580637</v>
      </c>
      <c r="S1071" s="165">
        <f t="shared" si="131"/>
        <v>60.818017568421674</v>
      </c>
    </row>
    <row r="1072" spans="1:19" ht="15.5" x14ac:dyDescent="0.35">
      <c r="A1072" s="158">
        <v>11</v>
      </c>
      <c r="B1072" s="321" t="s">
        <v>963</v>
      </c>
      <c r="C1072" s="848">
        <v>4536.95</v>
      </c>
      <c r="D1072" s="13"/>
      <c r="E1072" s="13"/>
      <c r="F1072" s="146">
        <f t="shared" si="125"/>
        <v>4536.95</v>
      </c>
      <c r="G1072" s="146">
        <v>75</v>
      </c>
      <c r="H1072" s="146"/>
      <c r="I1072" s="146"/>
      <c r="J1072" s="146">
        <f t="shared" si="129"/>
        <v>75</v>
      </c>
      <c r="K1072" s="802">
        <f t="shared" si="130"/>
        <v>6.1224489795918373E-2</v>
      </c>
      <c r="L1072" s="734">
        <f t="shared" si="126"/>
        <v>262.12959183673473</v>
      </c>
      <c r="M1072" s="151">
        <f t="shared" si="127"/>
        <v>57.668510204081642</v>
      </c>
      <c r="N1072" s="151">
        <v>92.646210720887254</v>
      </c>
      <c r="O1072" s="808">
        <v>234.16635859519411</v>
      </c>
      <c r="P1072" s="374">
        <f t="shared" si="132"/>
        <v>0.14252100449793312</v>
      </c>
      <c r="Q1072" s="165">
        <f t="shared" si="124"/>
        <v>398.08280961182999</v>
      </c>
      <c r="R1072" s="165">
        <v>61.49917741935483</v>
      </c>
      <c r="S1072" s="165">
        <f t="shared" si="131"/>
        <v>63.352101633772577</v>
      </c>
    </row>
    <row r="1073" spans="1:19" ht="15.5" x14ac:dyDescent="0.35">
      <c r="A1073" s="158">
        <v>12</v>
      </c>
      <c r="B1073" s="321" t="s">
        <v>964</v>
      </c>
      <c r="C1073" s="848">
        <v>4379.6000000000004</v>
      </c>
      <c r="D1073" s="13"/>
      <c r="E1073" s="13"/>
      <c r="F1073" s="146">
        <f t="shared" si="125"/>
        <v>4379.6000000000004</v>
      </c>
      <c r="G1073" s="146">
        <v>56</v>
      </c>
      <c r="H1073" s="146"/>
      <c r="I1073" s="146"/>
      <c r="J1073" s="146">
        <f t="shared" si="129"/>
        <v>56</v>
      </c>
      <c r="K1073" s="802">
        <f t="shared" si="130"/>
        <v>4.5714285714285714E-2</v>
      </c>
      <c r="L1073" s="734">
        <f t="shared" si="126"/>
        <v>195.72342857142857</v>
      </c>
      <c r="M1073" s="151">
        <f t="shared" si="127"/>
        <v>43.059154285714285</v>
      </c>
      <c r="N1073" s="151">
        <v>69.175837338262482</v>
      </c>
      <c r="O1073" s="808">
        <v>174.84421441774492</v>
      </c>
      <c r="P1073" s="374">
        <f t="shared" si="132"/>
        <v>0.11023897949884699</v>
      </c>
      <c r="Q1073" s="165">
        <f t="shared" si="124"/>
        <v>297.23516451016638</v>
      </c>
      <c r="R1073" s="165">
        <v>45.919385806451615</v>
      </c>
      <c r="S1073" s="165">
        <f t="shared" si="131"/>
        <v>47.302902553216867</v>
      </c>
    </row>
    <row r="1074" spans="1:19" ht="15.5" x14ac:dyDescent="0.35">
      <c r="A1074" s="158">
        <v>13</v>
      </c>
      <c r="B1074" s="321" t="s">
        <v>965</v>
      </c>
      <c r="C1074" s="848">
        <v>3127.27</v>
      </c>
      <c r="D1074" s="13"/>
      <c r="E1074" s="13"/>
      <c r="F1074" s="146">
        <f t="shared" si="125"/>
        <v>3127.27</v>
      </c>
      <c r="G1074" s="146">
        <v>40</v>
      </c>
      <c r="H1074" s="146"/>
      <c r="I1074" s="146"/>
      <c r="J1074" s="146">
        <f t="shared" si="129"/>
        <v>40</v>
      </c>
      <c r="K1074" s="802">
        <f t="shared" si="130"/>
        <v>3.2653061224489799E-2</v>
      </c>
      <c r="L1074" s="734">
        <f t="shared" si="126"/>
        <v>139.80244897959184</v>
      </c>
      <c r="M1074" s="151">
        <f t="shared" si="127"/>
        <v>30.756538775510204</v>
      </c>
      <c r="N1074" s="151">
        <v>49.411312384473199</v>
      </c>
      <c r="O1074" s="808">
        <v>124.88872458410351</v>
      </c>
      <c r="P1074" s="374">
        <f t="shared" si="132"/>
        <v>0.11027478430825569</v>
      </c>
      <c r="Q1074" s="165">
        <f t="shared" si="124"/>
        <v>212.31083179297596</v>
      </c>
      <c r="R1074" s="165">
        <v>32.799561290322579</v>
      </c>
      <c r="S1074" s="165">
        <f t="shared" si="131"/>
        <v>33.78778753801204</v>
      </c>
    </row>
    <row r="1075" spans="1:19" ht="15.5" x14ac:dyDescent="0.35">
      <c r="A1075" s="158">
        <v>14</v>
      </c>
      <c r="B1075" s="321" t="s">
        <v>966</v>
      </c>
      <c r="C1075" s="848">
        <f>3356.6</f>
        <v>3356.6</v>
      </c>
      <c r="D1075" s="13"/>
      <c r="E1075" s="849">
        <v>46.8</v>
      </c>
      <c r="F1075" s="146">
        <f t="shared" si="125"/>
        <v>3403.4</v>
      </c>
      <c r="G1075" s="146">
        <v>48</v>
      </c>
      <c r="H1075" s="146"/>
      <c r="I1075" s="146"/>
      <c r="J1075" s="146">
        <f t="shared" si="129"/>
        <v>48</v>
      </c>
      <c r="K1075" s="802">
        <f t="shared" si="130"/>
        <v>3.9183673469387753E-2</v>
      </c>
      <c r="L1075" s="734">
        <f t="shared" si="126"/>
        <v>167.76293877551018</v>
      </c>
      <c r="M1075" s="151">
        <f t="shared" si="127"/>
        <v>36.90784653061224</v>
      </c>
      <c r="N1075" s="151">
        <v>59.29357486136783</v>
      </c>
      <c r="O1075" s="808">
        <v>149.86646950092418</v>
      </c>
      <c r="P1075" s="374">
        <f t="shared" si="132"/>
        <v>0.1215933565459289</v>
      </c>
      <c r="Q1075" s="165">
        <f t="shared" si="124"/>
        <v>254.7729981515711</v>
      </c>
      <c r="R1075" s="165">
        <v>39.359473548387093</v>
      </c>
      <c r="S1075" s="165">
        <f t="shared" si="131"/>
        <v>40.545345045614447</v>
      </c>
    </row>
    <row r="1076" spans="1:19" ht="15.5" x14ac:dyDescent="0.35">
      <c r="A1076" s="158">
        <v>15</v>
      </c>
      <c r="B1076" s="321" t="s">
        <v>967</v>
      </c>
      <c r="C1076" s="848">
        <v>50.5</v>
      </c>
      <c r="D1076" s="851"/>
      <c r="E1076" s="851"/>
      <c r="F1076" s="146">
        <f t="shared" si="125"/>
        <v>50.5</v>
      </c>
      <c r="G1076" s="146"/>
      <c r="H1076" s="146"/>
      <c r="I1076" s="146"/>
      <c r="J1076" s="146">
        <f t="shared" si="129"/>
        <v>0</v>
      </c>
      <c r="K1076" s="802">
        <f t="shared" si="130"/>
        <v>0</v>
      </c>
      <c r="L1076" s="734">
        <f t="shared" si="126"/>
        <v>0</v>
      </c>
      <c r="M1076" s="151">
        <f t="shared" si="127"/>
        <v>0</v>
      </c>
      <c r="N1076" s="151">
        <v>0</v>
      </c>
      <c r="O1076" s="808">
        <v>0</v>
      </c>
      <c r="P1076" s="374">
        <f t="shared" si="132"/>
        <v>0</v>
      </c>
      <c r="Q1076" s="165">
        <f t="shared" si="124"/>
        <v>0</v>
      </c>
      <c r="R1076" s="165">
        <v>0</v>
      </c>
      <c r="S1076" s="165">
        <f t="shared" si="131"/>
        <v>0</v>
      </c>
    </row>
    <row r="1077" spans="1:19" ht="15.5" x14ac:dyDescent="0.35">
      <c r="A1077" s="158">
        <v>16</v>
      </c>
      <c r="B1077" s="321" t="s">
        <v>787</v>
      </c>
      <c r="C1077" s="848">
        <v>311.10000000000002</v>
      </c>
      <c r="D1077" s="13"/>
      <c r="E1077" s="13"/>
      <c r="F1077" s="146">
        <f t="shared" si="125"/>
        <v>311.10000000000002</v>
      </c>
      <c r="G1077" s="146">
        <v>8</v>
      </c>
      <c r="H1077" s="146"/>
      <c r="I1077" s="146"/>
      <c r="J1077" s="146">
        <f t="shared" si="129"/>
        <v>8</v>
      </c>
      <c r="K1077" s="802">
        <f t="shared" si="130"/>
        <v>6.5306122448979594E-3</v>
      </c>
      <c r="L1077" s="734">
        <f t="shared" si="126"/>
        <v>27.960489795918367</v>
      </c>
      <c r="M1077" s="151">
        <f t="shared" si="127"/>
        <v>6.1513077551020405</v>
      </c>
      <c r="N1077" s="151">
        <v>9.8822624768946383</v>
      </c>
      <c r="O1077" s="808">
        <v>24.977744916820701</v>
      </c>
      <c r="P1077" s="374">
        <f t="shared" si="132"/>
        <v>0.22170300528683939</v>
      </c>
      <c r="Q1077" s="165">
        <f t="shared" ref="Q1077:Q1083" si="133">O1077*1.7</f>
        <v>42.462166358595191</v>
      </c>
      <c r="R1077" s="165">
        <v>6.5599122580645153</v>
      </c>
      <c r="S1077" s="165">
        <f t="shared" si="131"/>
        <v>6.7575575076024084</v>
      </c>
    </row>
    <row r="1078" spans="1:19" ht="15.5" x14ac:dyDescent="0.35">
      <c r="A1078" s="158">
        <v>17</v>
      </c>
      <c r="B1078" s="321" t="s">
        <v>788</v>
      </c>
      <c r="C1078" s="848">
        <v>305.14999999999998</v>
      </c>
      <c r="D1078" s="13"/>
      <c r="E1078" s="13"/>
      <c r="F1078" s="146">
        <f t="shared" si="125"/>
        <v>305.14999999999998</v>
      </c>
      <c r="G1078" s="146">
        <v>8</v>
      </c>
      <c r="H1078" s="146"/>
      <c r="I1078" s="146"/>
      <c r="J1078" s="146">
        <f t="shared" si="129"/>
        <v>8</v>
      </c>
      <c r="K1078" s="802">
        <f t="shared" si="130"/>
        <v>6.5306122448979594E-3</v>
      </c>
      <c r="L1078" s="734">
        <f t="shared" si="126"/>
        <v>27.960489795918367</v>
      </c>
      <c r="M1078" s="151">
        <f t="shared" si="127"/>
        <v>6.1513077551020405</v>
      </c>
      <c r="N1078" s="151">
        <v>9.8822624768946383</v>
      </c>
      <c r="O1078" s="808">
        <v>24.977744916820701</v>
      </c>
      <c r="P1078" s="374">
        <f t="shared" si="132"/>
        <v>0.22602590511137388</v>
      </c>
      <c r="Q1078" s="165">
        <f t="shared" si="133"/>
        <v>42.462166358595191</v>
      </c>
      <c r="R1078" s="165">
        <v>6.5599122580645153</v>
      </c>
      <c r="S1078" s="165">
        <f t="shared" si="131"/>
        <v>6.7575575076024084</v>
      </c>
    </row>
    <row r="1079" spans="1:19" ht="15.5" x14ac:dyDescent="0.35">
      <c r="A1079" s="158">
        <v>18</v>
      </c>
      <c r="B1079" s="321" t="s">
        <v>789</v>
      </c>
      <c r="C1079" s="848">
        <v>840.06</v>
      </c>
      <c r="D1079" s="13"/>
      <c r="E1079" s="13"/>
      <c r="F1079" s="146">
        <f t="shared" si="125"/>
        <v>840.06</v>
      </c>
      <c r="G1079" s="146">
        <v>14</v>
      </c>
      <c r="H1079" s="146"/>
      <c r="I1079" s="146"/>
      <c r="J1079" s="146">
        <f t="shared" si="129"/>
        <v>14</v>
      </c>
      <c r="K1079" s="802">
        <f t="shared" si="130"/>
        <v>1.1428571428571429E-2</v>
      </c>
      <c r="L1079" s="734">
        <f t="shared" si="126"/>
        <v>48.930857142857143</v>
      </c>
      <c r="M1079" s="151">
        <f t="shared" si="127"/>
        <v>10.764788571428571</v>
      </c>
      <c r="N1079" s="151">
        <v>17.293959334565621</v>
      </c>
      <c r="O1079" s="808">
        <v>43.711053604436231</v>
      </c>
      <c r="P1079" s="374">
        <f t="shared" si="132"/>
        <v>0.14368099737314904</v>
      </c>
      <c r="Q1079" s="165">
        <f t="shared" si="133"/>
        <v>74.308791127541596</v>
      </c>
      <c r="R1079" s="165">
        <v>11.479846451612904</v>
      </c>
      <c r="S1079" s="165">
        <f t="shared" si="131"/>
        <v>11.825725638304217</v>
      </c>
    </row>
    <row r="1080" spans="1:19" ht="15.5" x14ac:dyDescent="0.35">
      <c r="A1080" s="158">
        <v>19</v>
      </c>
      <c r="B1080" s="321" t="s">
        <v>790</v>
      </c>
      <c r="C1080" s="848">
        <v>661.54</v>
      </c>
      <c r="D1080" s="13"/>
      <c r="E1080" s="849">
        <v>135.4</v>
      </c>
      <c r="F1080" s="146">
        <f t="shared" si="125"/>
        <v>796.93999999999994</v>
      </c>
      <c r="G1080" s="146">
        <v>13</v>
      </c>
      <c r="H1080" s="146"/>
      <c r="I1080" s="146"/>
      <c r="J1080" s="146">
        <f t="shared" si="129"/>
        <v>13</v>
      </c>
      <c r="K1080" s="802">
        <f t="shared" si="130"/>
        <v>1.0612244897959184E-2</v>
      </c>
      <c r="L1080" s="734">
        <f t="shared" si="126"/>
        <v>45.435795918367347</v>
      </c>
      <c r="M1080" s="151">
        <f t="shared" si="127"/>
        <v>9.9958751020408165</v>
      </c>
      <c r="N1080" s="151">
        <v>16.058676524953786</v>
      </c>
      <c r="O1080" s="808">
        <v>40.588835489833635</v>
      </c>
      <c r="P1080" s="374">
        <f t="shared" si="132"/>
        <v>0.14063691499384595</v>
      </c>
      <c r="Q1080" s="165">
        <f t="shared" si="133"/>
        <v>69.001020332717175</v>
      </c>
      <c r="R1080" s="165">
        <v>10.659857419354838</v>
      </c>
      <c r="S1080" s="165">
        <f t="shared" si="131"/>
        <v>10.981030949853913</v>
      </c>
    </row>
    <row r="1081" spans="1:19" ht="15.5" x14ac:dyDescent="0.35">
      <c r="A1081" s="158">
        <v>20</v>
      </c>
      <c r="B1081" s="321" t="s">
        <v>791</v>
      </c>
      <c r="C1081" s="848">
        <v>2260.08</v>
      </c>
      <c r="D1081" s="13"/>
      <c r="E1081" s="13"/>
      <c r="F1081" s="146">
        <f t="shared" si="125"/>
        <v>2260.08</v>
      </c>
      <c r="G1081" s="146">
        <v>40</v>
      </c>
      <c r="H1081" s="146"/>
      <c r="I1081" s="146"/>
      <c r="J1081" s="146">
        <f t="shared" si="129"/>
        <v>40</v>
      </c>
      <c r="K1081" s="802">
        <f t="shared" si="130"/>
        <v>3.2653061224489799E-2</v>
      </c>
      <c r="L1081" s="734">
        <f t="shared" si="126"/>
        <v>139.80244897959184</v>
      </c>
      <c r="M1081" s="151">
        <f t="shared" si="127"/>
        <v>30.756538775510204</v>
      </c>
      <c r="N1081" s="151">
        <v>49.411312384473199</v>
      </c>
      <c r="O1081" s="808">
        <v>124.88872458410351</v>
      </c>
      <c r="P1081" s="374">
        <f t="shared" si="132"/>
        <v>0.1525870875029551</v>
      </c>
      <c r="Q1081" s="165">
        <f t="shared" si="133"/>
        <v>212.31083179297596</v>
      </c>
      <c r="R1081" s="165">
        <v>32.799561290322579</v>
      </c>
      <c r="S1081" s="165">
        <f t="shared" si="131"/>
        <v>33.78778753801204</v>
      </c>
    </row>
    <row r="1082" spans="1:19" ht="15.5" x14ac:dyDescent="0.35">
      <c r="A1082" s="158">
        <v>21</v>
      </c>
      <c r="B1082" s="321" t="s">
        <v>792</v>
      </c>
      <c r="C1082" s="848">
        <v>120.8</v>
      </c>
      <c r="D1082" s="13"/>
      <c r="E1082" s="13"/>
      <c r="F1082" s="146">
        <f t="shared" ref="F1082:F1098" si="134">C1082+D1082+E1082</f>
        <v>120.8</v>
      </c>
      <c r="G1082" s="146">
        <v>2</v>
      </c>
      <c r="H1082" s="146"/>
      <c r="I1082" s="146"/>
      <c r="J1082" s="146">
        <f t="shared" si="129"/>
        <v>2</v>
      </c>
      <c r="K1082" s="802">
        <f t="shared" si="130"/>
        <v>1.6326530612244899E-3</v>
      </c>
      <c r="L1082" s="734">
        <f t="shared" si="126"/>
        <v>6.9901224489795917</v>
      </c>
      <c r="M1082" s="151">
        <f t="shared" si="127"/>
        <v>1.5378269387755101</v>
      </c>
      <c r="N1082" s="151">
        <v>2.4705656192236596</v>
      </c>
      <c r="O1082" s="808">
        <v>6.2444362292051752</v>
      </c>
      <c r="P1082" s="374">
        <f t="shared" si="132"/>
        <v>0.14273966255119153</v>
      </c>
      <c r="Q1082" s="165">
        <f t="shared" si="133"/>
        <v>10.615541589648798</v>
      </c>
      <c r="R1082" s="165">
        <v>1.6399780645161288</v>
      </c>
      <c r="S1082" s="165">
        <f t="shared" si="131"/>
        <v>1.6893893769006021</v>
      </c>
    </row>
    <row r="1083" spans="1:19" ht="15.5" x14ac:dyDescent="0.35">
      <c r="A1083" s="158">
        <v>22</v>
      </c>
      <c r="B1083" s="321" t="s">
        <v>793</v>
      </c>
      <c r="C1083" s="848">
        <v>174.6</v>
      </c>
      <c r="D1083" s="13"/>
      <c r="E1083" s="13"/>
      <c r="F1083" s="146">
        <f t="shared" si="134"/>
        <v>174.6</v>
      </c>
      <c r="G1083" s="146">
        <v>4</v>
      </c>
      <c r="H1083" s="146"/>
      <c r="I1083" s="146"/>
      <c r="J1083" s="146">
        <f t="shared" si="129"/>
        <v>4</v>
      </c>
      <c r="K1083" s="802">
        <f t="shared" si="130"/>
        <v>3.2653061224489797E-3</v>
      </c>
      <c r="L1083" s="734">
        <f t="shared" si="126"/>
        <v>13.980244897959183</v>
      </c>
      <c r="M1083" s="151">
        <f t="shared" si="127"/>
        <v>3.0756538775510203</v>
      </c>
      <c r="N1083" s="151">
        <v>4.9411312384473192</v>
      </c>
      <c r="O1083" s="808">
        <v>12.48887245841035</v>
      </c>
      <c r="P1083" s="374">
        <f t="shared" si="132"/>
        <v>0.19751375986464989</v>
      </c>
      <c r="Q1083" s="165">
        <f t="shared" si="133"/>
        <v>21.231083179297595</v>
      </c>
      <c r="R1083" s="165">
        <v>3.2799561290322576</v>
      </c>
      <c r="S1083" s="165">
        <f t="shared" si="131"/>
        <v>3.3787787538012042</v>
      </c>
    </row>
    <row r="1084" spans="1:19" ht="15.5" x14ac:dyDescent="0.35">
      <c r="A1084" s="158">
        <v>23</v>
      </c>
      <c r="B1084" s="321" t="s">
        <v>794</v>
      </c>
      <c r="C1084" s="848">
        <v>152.6</v>
      </c>
      <c r="D1084" s="13"/>
      <c r="E1084" s="13"/>
      <c r="F1084" s="146">
        <f t="shared" si="134"/>
        <v>152.6</v>
      </c>
      <c r="G1084" s="146">
        <v>4</v>
      </c>
      <c r="H1084" s="146"/>
      <c r="I1084" s="146"/>
      <c r="J1084" s="146">
        <f t="shared" si="129"/>
        <v>4</v>
      </c>
      <c r="K1084" s="802">
        <f t="shared" si="130"/>
        <v>3.2653061224489797E-3</v>
      </c>
      <c r="L1084" s="734">
        <f t="shared" si="126"/>
        <v>13.980244897959183</v>
      </c>
      <c r="M1084" s="151">
        <f t="shared" si="127"/>
        <v>3.0756538775510203</v>
      </c>
      <c r="N1084" s="151">
        <v>4.9411312384473192</v>
      </c>
      <c r="O1084" s="808">
        <v>12.48887245841035</v>
      </c>
      <c r="P1084" s="374">
        <f t="shared" si="132"/>
        <v>0.22598887596571343</v>
      </c>
      <c r="R1084" s="165">
        <v>3.2799561290322576</v>
      </c>
      <c r="S1084" s="165">
        <f t="shared" si="131"/>
        <v>3.3787787538012042</v>
      </c>
    </row>
    <row r="1085" spans="1:19" s="320" customFormat="1" ht="15.5" x14ac:dyDescent="0.35">
      <c r="A1085" s="158">
        <v>24</v>
      </c>
      <c r="B1085" s="334" t="s">
        <v>512</v>
      </c>
      <c r="C1085" s="852">
        <v>5436.2</v>
      </c>
      <c r="D1085" s="17"/>
      <c r="E1085" s="17"/>
      <c r="F1085" s="146">
        <f t="shared" si="134"/>
        <v>5436.2</v>
      </c>
      <c r="G1085" s="330">
        <v>97</v>
      </c>
      <c r="H1085" s="146"/>
      <c r="I1085" s="146"/>
      <c r="J1085" s="330">
        <v>97</v>
      </c>
      <c r="K1085" s="802">
        <f t="shared" si="130"/>
        <v>7.9183673469387761E-2</v>
      </c>
      <c r="L1085" s="734">
        <f t="shared" si="126"/>
        <v>339.02093877551022</v>
      </c>
      <c r="M1085" s="151">
        <f t="shared" si="127"/>
        <v>74.584606530612248</v>
      </c>
      <c r="N1085" s="151">
        <v>119.82243253234751</v>
      </c>
      <c r="O1085" s="808">
        <v>9.8269426987060982</v>
      </c>
      <c r="P1085" s="374">
        <f t="shared" si="132"/>
        <v>9.9932842893413795E-2</v>
      </c>
      <c r="R1085" s="320">
        <v>69.846941636862482</v>
      </c>
      <c r="S1085" s="165">
        <f t="shared" si="131"/>
        <v>72.243390287509428</v>
      </c>
    </row>
    <row r="1086" spans="1:19" ht="15.5" x14ac:dyDescent="0.35">
      <c r="A1086" s="158">
        <v>25</v>
      </c>
      <c r="B1086" s="334" t="s">
        <v>513</v>
      </c>
      <c r="C1086" s="852">
        <v>4049.1</v>
      </c>
      <c r="D1086" s="17"/>
      <c r="E1086" s="17"/>
      <c r="F1086" s="146">
        <f t="shared" si="134"/>
        <v>4049.1</v>
      </c>
      <c r="G1086" s="330">
        <v>72</v>
      </c>
      <c r="H1086" s="146"/>
      <c r="I1086" s="146"/>
      <c r="J1086" s="330">
        <v>72</v>
      </c>
      <c r="K1086" s="802">
        <f t="shared" si="130"/>
        <v>5.8775510204081637E-2</v>
      </c>
      <c r="L1086" s="734">
        <f t="shared" si="126"/>
        <v>251.64440816326533</v>
      </c>
      <c r="M1086" s="151">
        <f t="shared" si="127"/>
        <v>55.36176979591837</v>
      </c>
      <c r="N1086" s="151">
        <v>88.940362292051745</v>
      </c>
      <c r="O1086" s="808">
        <v>7.294225508317929</v>
      </c>
      <c r="P1086" s="374">
        <f t="shared" si="132"/>
        <v>9.9587751786706522E-2</v>
      </c>
      <c r="R1086" s="165">
        <v>51.84515255519689</v>
      </c>
      <c r="S1086" s="165">
        <f t="shared" si="131"/>
        <v>53.623959801037927</v>
      </c>
    </row>
    <row r="1087" spans="1:19" ht="15.5" x14ac:dyDescent="0.35">
      <c r="A1087" s="158">
        <v>26</v>
      </c>
      <c r="B1087" s="334" t="s">
        <v>514</v>
      </c>
      <c r="C1087" s="852">
        <v>3998.3</v>
      </c>
      <c r="D1087" s="17"/>
      <c r="E1087" s="17"/>
      <c r="F1087" s="146">
        <f t="shared" si="134"/>
        <v>3998.3</v>
      </c>
      <c r="G1087" s="330">
        <v>72</v>
      </c>
      <c r="H1087" s="146"/>
      <c r="I1087" s="146"/>
      <c r="J1087" s="330">
        <v>72</v>
      </c>
      <c r="K1087" s="802">
        <f t="shared" si="130"/>
        <v>5.8775510204081637E-2</v>
      </c>
      <c r="L1087" s="734">
        <f t="shared" si="126"/>
        <v>251.64440816326533</v>
      </c>
      <c r="M1087" s="151">
        <f t="shared" si="127"/>
        <v>55.36176979591837</v>
      </c>
      <c r="N1087" s="151">
        <v>88.940362292051745</v>
      </c>
      <c r="O1087" s="808">
        <v>7.294225508317929</v>
      </c>
      <c r="P1087" s="374">
        <f t="shared" si="132"/>
        <v>0.10085305398783316</v>
      </c>
      <c r="Q1087" s="165">
        <f>O1087*1.7</f>
        <v>12.40018336414048</v>
      </c>
      <c r="R1087" s="165">
        <v>58.757839562556477</v>
      </c>
      <c r="S1087" s="165">
        <f t="shared" si="131"/>
        <v>60.536646808397514</v>
      </c>
    </row>
    <row r="1088" spans="1:19" ht="15.5" x14ac:dyDescent="0.35">
      <c r="A1088" s="158">
        <v>27</v>
      </c>
      <c r="B1088" s="334" t="s">
        <v>515</v>
      </c>
      <c r="C1088" s="852">
        <v>3636.5</v>
      </c>
      <c r="D1088" s="17"/>
      <c r="E1088" s="17"/>
      <c r="F1088" s="146">
        <f t="shared" si="134"/>
        <v>3636.5</v>
      </c>
      <c r="G1088" s="330">
        <v>72</v>
      </c>
      <c r="H1088" s="146"/>
      <c r="I1088" s="146"/>
      <c r="J1088" s="330">
        <v>72</v>
      </c>
      <c r="K1088" s="802">
        <f t="shared" si="130"/>
        <v>5.8775510204081637E-2</v>
      </c>
      <c r="L1088" s="734">
        <f t="shared" si="126"/>
        <v>251.64440816326533</v>
      </c>
      <c r="M1088" s="151">
        <f t="shared" si="127"/>
        <v>55.36176979591837</v>
      </c>
      <c r="N1088" s="151">
        <v>88.940362292051745</v>
      </c>
      <c r="O1088" s="808">
        <v>7.294225508317929</v>
      </c>
      <c r="P1088" s="374">
        <f t="shared" si="132"/>
        <v>0.1108870523194152</v>
      </c>
      <c r="Q1088" s="165">
        <f t="shared" ref="Q1088:Q1140" si="135">O1088*1.7</f>
        <v>12.40018336414048</v>
      </c>
      <c r="R1088" s="165">
        <v>58.757839562556477</v>
      </c>
      <c r="S1088" s="165">
        <f t="shared" si="131"/>
        <v>60.536646808397514</v>
      </c>
    </row>
    <row r="1089" spans="1:19" ht="15.5" x14ac:dyDescent="0.35">
      <c r="A1089" s="158">
        <v>28</v>
      </c>
      <c r="B1089" s="334" t="s">
        <v>516</v>
      </c>
      <c r="C1089" s="852">
        <v>4067.7</v>
      </c>
      <c r="D1089" s="17"/>
      <c r="E1089" s="17"/>
      <c r="F1089" s="146">
        <f t="shared" si="134"/>
        <v>4067.7</v>
      </c>
      <c r="G1089" s="330">
        <v>72</v>
      </c>
      <c r="H1089" s="146"/>
      <c r="I1089" s="146"/>
      <c r="J1089" s="330">
        <v>72</v>
      </c>
      <c r="K1089" s="802">
        <f t="shared" si="130"/>
        <v>5.8775510204081637E-2</v>
      </c>
      <c r="L1089" s="734">
        <f t="shared" si="126"/>
        <v>251.64440816326533</v>
      </c>
      <c r="M1089" s="151">
        <f t="shared" si="127"/>
        <v>55.36176979591837</v>
      </c>
      <c r="N1089" s="151">
        <v>88.940362292051745</v>
      </c>
      <c r="O1089" s="808">
        <v>7.294225508317929</v>
      </c>
      <c r="P1089" s="374">
        <f t="shared" si="132"/>
        <v>9.9132375976486317E-2</v>
      </c>
      <c r="Q1089" s="165">
        <f t="shared" si="135"/>
        <v>12.40018336414048</v>
      </c>
      <c r="R1089" s="165">
        <v>58.757839562556477</v>
      </c>
      <c r="S1089" s="165">
        <f t="shared" si="131"/>
        <v>60.536646808397514</v>
      </c>
    </row>
    <row r="1090" spans="1:19" ht="15.5" x14ac:dyDescent="0.35">
      <c r="A1090" s="158">
        <v>29</v>
      </c>
      <c r="B1090" s="334" t="s">
        <v>517</v>
      </c>
      <c r="C1090" s="852">
        <v>5696.9</v>
      </c>
      <c r="D1090" s="17"/>
      <c r="E1090" s="17"/>
      <c r="F1090" s="146">
        <f t="shared" si="134"/>
        <v>5696.9</v>
      </c>
      <c r="G1090" s="330">
        <v>108</v>
      </c>
      <c r="H1090" s="146"/>
      <c r="I1090" s="146"/>
      <c r="J1090" s="330">
        <v>108</v>
      </c>
      <c r="K1090" s="802">
        <f t="shared" si="130"/>
        <v>8.8163265306122451E-2</v>
      </c>
      <c r="L1090" s="734">
        <f t="shared" si="126"/>
        <v>377.46661224489793</v>
      </c>
      <c r="M1090" s="151">
        <f t="shared" si="127"/>
        <v>83.042654693877552</v>
      </c>
      <c r="N1090" s="151">
        <v>133.41054343807764</v>
      </c>
      <c r="O1090" s="808">
        <v>10.941338262476894</v>
      </c>
      <c r="P1090" s="374">
        <f t="shared" si="132"/>
        <v>0.10617373459940145</v>
      </c>
      <c r="Q1090" s="165">
        <f t="shared" si="135"/>
        <v>18.600275046210719</v>
      </c>
      <c r="R1090" s="165">
        <v>88.136759343834726</v>
      </c>
      <c r="S1090" s="165">
        <f t="shared" si="131"/>
        <v>90.804970212596274</v>
      </c>
    </row>
    <row r="1091" spans="1:19" ht="15.5" x14ac:dyDescent="0.35">
      <c r="A1091" s="158">
        <v>30</v>
      </c>
      <c r="B1091" s="334" t="s">
        <v>518</v>
      </c>
      <c r="C1091" s="852">
        <v>4248.7</v>
      </c>
      <c r="D1091" s="17"/>
      <c r="E1091" s="17"/>
      <c r="F1091" s="146">
        <f t="shared" si="134"/>
        <v>4248.7</v>
      </c>
      <c r="G1091" s="330">
        <v>84</v>
      </c>
      <c r="H1091" s="146"/>
      <c r="I1091" s="146"/>
      <c r="J1091" s="330">
        <v>84</v>
      </c>
      <c r="K1091" s="802">
        <f t="shared" si="130"/>
        <v>6.8571428571428575E-2</v>
      </c>
      <c r="L1091" s="734">
        <f t="shared" si="126"/>
        <v>293.58514285714284</v>
      </c>
      <c r="M1091" s="151">
        <f t="shared" si="127"/>
        <v>64.588731428571421</v>
      </c>
      <c r="N1091" s="151">
        <v>103.76375600739371</v>
      </c>
      <c r="O1091" s="808">
        <v>8.5099297597042494</v>
      </c>
      <c r="P1091" s="374">
        <f t="shared" si="132"/>
        <v>0.11072741310349336</v>
      </c>
      <c r="Q1091" s="165">
        <f t="shared" si="135"/>
        <v>14.466880591497224</v>
      </c>
      <c r="R1091" s="165">
        <v>68.55081282298255</v>
      </c>
      <c r="S1091" s="165">
        <f t="shared" si="131"/>
        <v>70.626087943130429</v>
      </c>
    </row>
    <row r="1092" spans="1:19" ht="15.5" x14ac:dyDescent="0.35">
      <c r="A1092" s="158">
        <v>31</v>
      </c>
      <c r="B1092" s="334" t="s">
        <v>519</v>
      </c>
      <c r="C1092" s="852">
        <v>4233.3</v>
      </c>
      <c r="D1092" s="17"/>
      <c r="E1092" s="17"/>
      <c r="F1092" s="146">
        <f t="shared" si="134"/>
        <v>4233.3</v>
      </c>
      <c r="G1092" s="330">
        <v>84</v>
      </c>
      <c r="H1092" s="146"/>
      <c r="I1092" s="146"/>
      <c r="J1092" s="330">
        <v>84</v>
      </c>
      <c r="K1092" s="802">
        <f t="shared" si="130"/>
        <v>6.8571428571428575E-2</v>
      </c>
      <c r="L1092" s="734">
        <f t="shared" si="126"/>
        <v>293.58514285714284</v>
      </c>
      <c r="M1092" s="151">
        <f t="shared" ref="M1092:M1098" si="136">L1092*0.22</f>
        <v>64.588731428571421</v>
      </c>
      <c r="N1092" s="151">
        <v>103.76375600739371</v>
      </c>
      <c r="O1092" s="808">
        <v>8.5099297597042494</v>
      </c>
      <c r="P1092" s="374">
        <f t="shared" si="132"/>
        <v>0.11113021993546694</v>
      </c>
      <c r="Q1092" s="165">
        <f t="shared" si="135"/>
        <v>14.466880591497224</v>
      </c>
      <c r="R1092" s="165">
        <v>68.55081282298255</v>
      </c>
      <c r="S1092" s="165">
        <f t="shared" si="131"/>
        <v>70.626087943130429</v>
      </c>
    </row>
    <row r="1093" spans="1:19" ht="15.5" x14ac:dyDescent="0.35">
      <c r="A1093" s="158">
        <v>32</v>
      </c>
      <c r="B1093" s="334" t="s">
        <v>520</v>
      </c>
      <c r="C1093" s="852">
        <v>7836.35</v>
      </c>
      <c r="D1093" s="17"/>
      <c r="E1093" s="17"/>
      <c r="F1093" s="146">
        <f t="shared" si="134"/>
        <v>7836.35</v>
      </c>
      <c r="G1093" s="330">
        <v>143</v>
      </c>
      <c r="H1093" s="146"/>
      <c r="I1093" s="146"/>
      <c r="J1093" s="330">
        <v>143</v>
      </c>
      <c r="K1093" s="802">
        <f t="shared" si="130"/>
        <v>0.11673469387755102</v>
      </c>
      <c r="L1093" s="734">
        <f t="shared" si="126"/>
        <v>499.79375510204079</v>
      </c>
      <c r="M1093" s="151">
        <f t="shared" si="136"/>
        <v>109.95462612244897</v>
      </c>
      <c r="N1093" s="151">
        <v>176.64544177449167</v>
      </c>
      <c r="O1093" s="808">
        <v>14.48714232902033</v>
      </c>
      <c r="P1093" s="374">
        <f t="shared" si="132"/>
        <v>0.10220076506638956</v>
      </c>
      <c r="Q1093" s="165">
        <f t="shared" si="135"/>
        <v>24.62814195933456</v>
      </c>
      <c r="R1093" s="165">
        <v>85.808527955939297</v>
      </c>
      <c r="S1093" s="165">
        <f t="shared" si="131"/>
        <v>89.341436791429132</v>
      </c>
    </row>
    <row r="1094" spans="1:19" ht="15.5" x14ac:dyDescent="0.35">
      <c r="A1094" s="158">
        <v>33</v>
      </c>
      <c r="B1094" s="334" t="s">
        <v>521</v>
      </c>
      <c r="C1094" s="852">
        <v>3887.13</v>
      </c>
      <c r="D1094" s="17"/>
      <c r="E1094" s="17"/>
      <c r="F1094" s="146">
        <f t="shared" si="134"/>
        <v>3887.13</v>
      </c>
      <c r="G1094" s="330">
        <v>72</v>
      </c>
      <c r="H1094" s="146"/>
      <c r="I1094" s="146"/>
      <c r="J1094" s="330">
        <v>72</v>
      </c>
      <c r="K1094" s="802">
        <f t="shared" si="130"/>
        <v>5.8775510204081637E-2</v>
      </c>
      <c r="L1094" s="734">
        <f t="shared" si="126"/>
        <v>251.64440816326533</v>
      </c>
      <c r="M1094" s="151">
        <f t="shared" si="136"/>
        <v>55.36176979591837</v>
      </c>
      <c r="N1094" s="151">
        <v>88.940362292051745</v>
      </c>
      <c r="O1094" s="808">
        <v>7.294225508317929</v>
      </c>
      <c r="P1094" s="374">
        <f t="shared" si="132"/>
        <v>0.10373740156865177</v>
      </c>
      <c r="Q1094" s="165">
        <f t="shared" si="135"/>
        <v>12.40018336414048</v>
      </c>
      <c r="R1094" s="165">
        <v>58.757839562556477</v>
      </c>
      <c r="S1094" s="165">
        <f t="shared" si="131"/>
        <v>60.536646808397514</v>
      </c>
    </row>
    <row r="1095" spans="1:19" ht="15.5" x14ac:dyDescent="0.35">
      <c r="A1095" s="158">
        <v>34</v>
      </c>
      <c r="B1095" s="334" t="s">
        <v>522</v>
      </c>
      <c r="C1095" s="852">
        <v>4191.82</v>
      </c>
      <c r="D1095" s="17"/>
      <c r="E1095" s="17"/>
      <c r="F1095" s="146">
        <f t="shared" si="134"/>
        <v>4191.82</v>
      </c>
      <c r="G1095" s="330">
        <v>171</v>
      </c>
      <c r="H1095" s="146"/>
      <c r="I1095" s="146"/>
      <c r="J1095" s="330">
        <v>171</v>
      </c>
      <c r="K1095" s="802">
        <f t="shared" si="130"/>
        <v>0.13959183673469389</v>
      </c>
      <c r="L1095" s="734">
        <f t="shared" ref="L1095:L1101" si="137">K1095*4281.45</f>
        <v>597.65546938775515</v>
      </c>
      <c r="M1095" s="151">
        <f t="shared" si="136"/>
        <v>131.48420326530612</v>
      </c>
      <c r="N1095" s="151">
        <v>211.23336044362293</v>
      </c>
      <c r="O1095" s="808">
        <v>17.323785582255081</v>
      </c>
      <c r="P1095" s="374">
        <f t="shared" si="132"/>
        <v>0.22846802073537015</v>
      </c>
      <c r="Q1095" s="165">
        <f t="shared" si="135"/>
        <v>29.450435489833637</v>
      </c>
      <c r="R1095" s="165">
        <v>0.50749999999999995</v>
      </c>
      <c r="S1095" s="165">
        <f t="shared" si="131"/>
        <v>4.7321672088724593</v>
      </c>
    </row>
    <row r="1096" spans="1:19" ht="15.5" x14ac:dyDescent="0.35">
      <c r="A1096" s="158">
        <v>35</v>
      </c>
      <c r="B1096" s="334" t="s">
        <v>523</v>
      </c>
      <c r="C1096" s="852">
        <v>4607.8100000000004</v>
      </c>
      <c r="D1096" s="17"/>
      <c r="E1096" s="17"/>
      <c r="F1096" s="146">
        <f t="shared" si="134"/>
        <v>4607.8100000000004</v>
      </c>
      <c r="G1096" s="330">
        <v>76</v>
      </c>
      <c r="H1096" s="146"/>
      <c r="I1096" s="146"/>
      <c r="J1096" s="330">
        <v>76</v>
      </c>
      <c r="K1096" s="802">
        <f t="shared" si="130"/>
        <v>6.2040816326530614E-2</v>
      </c>
      <c r="L1096" s="734">
        <f t="shared" si="137"/>
        <v>265.62465306122448</v>
      </c>
      <c r="M1096" s="151">
        <f t="shared" si="136"/>
        <v>58.437423673469382</v>
      </c>
      <c r="N1096" s="151">
        <v>93.881493530499085</v>
      </c>
      <c r="O1096" s="808">
        <v>7.6994602587800367</v>
      </c>
      <c r="P1096" s="374">
        <f t="shared" si="132"/>
        <v>9.2374258166889031E-2</v>
      </c>
      <c r="Q1096" s="165">
        <f t="shared" si="135"/>
        <v>13.089082439926061</v>
      </c>
      <c r="R1096" s="165">
        <v>62.022163982698508</v>
      </c>
      <c r="S1096" s="165">
        <f t="shared" si="131"/>
        <v>63.899793853308488</v>
      </c>
    </row>
    <row r="1097" spans="1:19" ht="15.5" x14ac:dyDescent="0.35">
      <c r="A1097" s="158">
        <v>36</v>
      </c>
      <c r="B1097" s="334" t="s">
        <v>524</v>
      </c>
      <c r="C1097" s="852">
        <v>4528.3999999999996</v>
      </c>
      <c r="D1097" s="17"/>
      <c r="E1097" s="17"/>
      <c r="F1097" s="146">
        <f t="shared" si="134"/>
        <v>4528.3999999999996</v>
      </c>
      <c r="G1097" s="330">
        <v>76</v>
      </c>
      <c r="H1097" s="146"/>
      <c r="I1097" s="146"/>
      <c r="J1097" s="330">
        <v>76</v>
      </c>
      <c r="K1097" s="802">
        <f t="shared" si="130"/>
        <v>6.2040816326530614E-2</v>
      </c>
      <c r="L1097" s="734">
        <f t="shared" si="137"/>
        <v>265.62465306122448</v>
      </c>
      <c r="M1097" s="151">
        <f t="shared" si="136"/>
        <v>58.437423673469382</v>
      </c>
      <c r="N1097" s="151">
        <v>93.881493530499085</v>
      </c>
      <c r="O1097" s="808">
        <v>7.6994602587800367</v>
      </c>
      <c r="P1097" s="374">
        <f t="shared" si="132"/>
        <v>9.3994132701168853E-2</v>
      </c>
      <c r="Q1097" s="165">
        <f t="shared" si="135"/>
        <v>13.089082439926061</v>
      </c>
      <c r="R1097" s="165">
        <v>62.022163982698508</v>
      </c>
      <c r="S1097" s="165">
        <f t="shared" si="131"/>
        <v>63.899793853308488</v>
      </c>
    </row>
    <row r="1098" spans="1:19" ht="15.5" x14ac:dyDescent="0.35">
      <c r="A1098" s="158">
        <v>37</v>
      </c>
      <c r="B1098" s="334" t="s">
        <v>525</v>
      </c>
      <c r="C1098" s="852">
        <v>3607.9</v>
      </c>
      <c r="D1098" s="17"/>
      <c r="E1098" s="17"/>
      <c r="F1098" s="146">
        <f t="shared" si="134"/>
        <v>3607.9</v>
      </c>
      <c r="G1098" s="330">
        <v>72</v>
      </c>
      <c r="H1098" s="146"/>
      <c r="I1098" s="146"/>
      <c r="J1098" s="330">
        <v>72</v>
      </c>
      <c r="K1098" s="802">
        <f>2/2450*J1098</f>
        <v>5.8775510204081637E-2</v>
      </c>
      <c r="L1098" s="734">
        <f t="shared" si="137"/>
        <v>251.64440816326533</v>
      </c>
      <c r="M1098" s="151">
        <f t="shared" si="136"/>
        <v>55.36176979591837</v>
      </c>
      <c r="N1098" s="151">
        <v>88.940362292051745</v>
      </c>
      <c r="O1098" s="808">
        <v>7.294225508317929</v>
      </c>
      <c r="P1098" s="374">
        <f t="shared" si="132"/>
        <v>0.11176605941393979</v>
      </c>
      <c r="Q1098" s="165">
        <f t="shared" si="135"/>
        <v>12.40018336414048</v>
      </c>
      <c r="R1098" s="165">
        <v>43.204293795997408</v>
      </c>
      <c r="S1098" s="165">
        <f t="shared" si="131"/>
        <v>44.983101041838445</v>
      </c>
    </row>
    <row r="1099" spans="1:19" s="554" customFormat="1" ht="14.5" x14ac:dyDescent="0.35">
      <c r="A1099" s="260"/>
      <c r="B1099" s="378" t="s">
        <v>968</v>
      </c>
      <c r="C1099" s="138">
        <f t="shared" ref="C1099:O1099" si="138">SUM(C1062:C1098)</f>
        <v>133762.53</v>
      </c>
      <c r="D1099" s="138">
        <f t="shared" si="138"/>
        <v>153.6</v>
      </c>
      <c r="E1099" s="138">
        <f t="shared" si="138"/>
        <v>938.89999999999986</v>
      </c>
      <c r="F1099" s="138">
        <f t="shared" si="138"/>
        <v>134855.03</v>
      </c>
      <c r="G1099" s="138">
        <f t="shared" si="138"/>
        <v>2450</v>
      </c>
      <c r="H1099" s="138">
        <f t="shared" si="138"/>
        <v>0</v>
      </c>
      <c r="I1099" s="138">
        <f t="shared" si="138"/>
        <v>0</v>
      </c>
      <c r="J1099" s="138">
        <f t="shared" si="138"/>
        <v>2450</v>
      </c>
      <c r="K1099" s="138">
        <f t="shared" si="138"/>
        <v>2</v>
      </c>
      <c r="L1099" s="734">
        <f t="shared" si="137"/>
        <v>8562.9</v>
      </c>
      <c r="M1099" s="138">
        <f t="shared" si="138"/>
        <v>1883.8380000000004</v>
      </c>
      <c r="N1099" s="138">
        <f t="shared" si="138"/>
        <v>3026.442883548983</v>
      </c>
      <c r="O1099" s="138">
        <f t="shared" si="138"/>
        <v>3809.8584990757859</v>
      </c>
      <c r="P1099" s="374">
        <f t="shared" si="132"/>
        <v>0.12816013894791145</v>
      </c>
      <c r="Q1099" s="554">
        <f t="shared" si="135"/>
        <v>6476.7594484288356</v>
      </c>
      <c r="R1099" s="554">
        <v>1340.0099526046042</v>
      </c>
      <c r="S1099" s="554">
        <f t="shared" si="131"/>
        <v>1400.538810275584</v>
      </c>
    </row>
    <row r="1100" spans="1:19" x14ac:dyDescent="0.3">
      <c r="K1100" s="690"/>
      <c r="L1100" s="734"/>
      <c r="P1100" s="338"/>
      <c r="Q1100" s="165">
        <f t="shared" si="135"/>
        <v>0</v>
      </c>
    </row>
    <row r="1101" spans="1:19" x14ac:dyDescent="0.3">
      <c r="A1101" s="786"/>
      <c r="B1101" s="777" t="s">
        <v>1049</v>
      </c>
      <c r="C1101" s="169">
        <f t="shared" ref="C1101:J1101" si="139">C82+C349+C492+C668+C780+C1011+C1060+C1099</f>
        <v>1464714.75</v>
      </c>
      <c r="D1101" s="169">
        <f t="shared" si="139"/>
        <v>8190.4699999999993</v>
      </c>
      <c r="E1101" s="169">
        <f t="shared" si="139"/>
        <v>22341.05</v>
      </c>
      <c r="F1101" s="169">
        <f t="shared" si="139"/>
        <v>1495246.2699999998</v>
      </c>
      <c r="G1101" s="169">
        <f t="shared" si="139"/>
        <v>30706</v>
      </c>
      <c r="H1101" s="169">
        <f t="shared" si="139"/>
        <v>107</v>
      </c>
      <c r="I1101" s="169">
        <f t="shared" si="139"/>
        <v>248</v>
      </c>
      <c r="J1101" s="169">
        <f t="shared" si="139"/>
        <v>31061</v>
      </c>
      <c r="K1101" s="169">
        <f>K1099+K1060+K1011+K780+K668+K492+K349+K82+K65</f>
        <v>22</v>
      </c>
      <c r="L1101" s="734">
        <f t="shared" si="137"/>
        <v>94191.9</v>
      </c>
      <c r="M1101" s="169">
        <f>M82+M349+M492+M668+M780+M1011+M1060+M1099</f>
        <v>16012.622999999996</v>
      </c>
      <c r="N1101" s="169">
        <f>N82+N349+N492+N668+N780+N1011+N1060+N1099</f>
        <v>29843.404021861395</v>
      </c>
      <c r="O1101" s="819">
        <f>O82+O349+O492+O668+O780+O1011+O1060+O1099</f>
        <v>12677.083040449501</v>
      </c>
      <c r="P1101" s="374">
        <f>(O1101+N1101+M1101+L1101)/F1101</f>
        <v>0.1021403718748691</v>
      </c>
      <c r="Q1101" s="165">
        <f t="shared" si="135"/>
        <v>21551.04116876415</v>
      </c>
    </row>
    <row r="1102" spans="1:19" x14ac:dyDescent="0.3">
      <c r="Q1102" s="165">
        <f t="shared" si="135"/>
        <v>0</v>
      </c>
    </row>
    <row r="1103" spans="1:19" x14ac:dyDescent="0.3">
      <c r="Q1103" s="165">
        <f t="shared" si="135"/>
        <v>0</v>
      </c>
    </row>
    <row r="1104" spans="1:19" x14ac:dyDescent="0.3">
      <c r="Q1104" s="165">
        <f t="shared" si="135"/>
        <v>0</v>
      </c>
    </row>
    <row r="1105" spans="17:17" x14ac:dyDescent="0.3">
      <c r="Q1105" s="165">
        <f t="shared" si="135"/>
        <v>0</v>
      </c>
    </row>
    <row r="1106" spans="17:17" x14ac:dyDescent="0.3">
      <c r="Q1106" s="165">
        <f t="shared" si="135"/>
        <v>0</v>
      </c>
    </row>
    <row r="1107" spans="17:17" x14ac:dyDescent="0.3">
      <c r="Q1107" s="165">
        <f t="shared" si="135"/>
        <v>0</v>
      </c>
    </row>
    <row r="1108" spans="17:17" x14ac:dyDescent="0.3">
      <c r="Q1108" s="165">
        <f t="shared" si="135"/>
        <v>0</v>
      </c>
    </row>
    <row r="1109" spans="17:17" x14ac:dyDescent="0.3">
      <c r="Q1109" s="165">
        <f t="shared" si="135"/>
        <v>0</v>
      </c>
    </row>
    <row r="1110" spans="17:17" x14ac:dyDescent="0.3">
      <c r="Q1110" s="165">
        <f t="shared" si="135"/>
        <v>0</v>
      </c>
    </row>
    <row r="1111" spans="17:17" x14ac:dyDescent="0.3">
      <c r="Q1111" s="165">
        <f t="shared" si="135"/>
        <v>0</v>
      </c>
    </row>
    <row r="1112" spans="17:17" x14ac:dyDescent="0.3">
      <c r="Q1112" s="165">
        <f t="shared" si="135"/>
        <v>0</v>
      </c>
    </row>
    <row r="1113" spans="17:17" x14ac:dyDescent="0.3">
      <c r="Q1113" s="165">
        <f t="shared" si="135"/>
        <v>0</v>
      </c>
    </row>
    <row r="1114" spans="17:17" x14ac:dyDescent="0.3">
      <c r="Q1114" s="165">
        <f t="shared" si="135"/>
        <v>0</v>
      </c>
    </row>
    <row r="1115" spans="17:17" x14ac:dyDescent="0.3">
      <c r="Q1115" s="165">
        <f t="shared" si="135"/>
        <v>0</v>
      </c>
    </row>
    <row r="1116" spans="17:17" x14ac:dyDescent="0.3">
      <c r="Q1116" s="165">
        <f t="shared" si="135"/>
        <v>0</v>
      </c>
    </row>
    <row r="1117" spans="17:17" x14ac:dyDescent="0.3">
      <c r="Q1117" s="165">
        <f t="shared" si="135"/>
        <v>0</v>
      </c>
    </row>
    <row r="1118" spans="17:17" x14ac:dyDescent="0.3">
      <c r="Q1118" s="165">
        <f t="shared" si="135"/>
        <v>0</v>
      </c>
    </row>
    <row r="1119" spans="17:17" x14ac:dyDescent="0.3">
      <c r="Q1119" s="165">
        <f t="shared" si="135"/>
        <v>0</v>
      </c>
    </row>
    <row r="1120" spans="17:17" x14ac:dyDescent="0.3">
      <c r="Q1120" s="165">
        <f t="shared" si="135"/>
        <v>0</v>
      </c>
    </row>
    <row r="1121" spans="17:17" x14ac:dyDescent="0.3">
      <c r="Q1121" s="165">
        <f t="shared" si="135"/>
        <v>0</v>
      </c>
    </row>
    <row r="1122" spans="17:17" x14ac:dyDescent="0.3">
      <c r="Q1122" s="165">
        <f t="shared" si="135"/>
        <v>0</v>
      </c>
    </row>
    <row r="1123" spans="17:17" x14ac:dyDescent="0.3">
      <c r="Q1123" s="165">
        <f t="shared" si="135"/>
        <v>0</v>
      </c>
    </row>
    <row r="1124" spans="17:17" x14ac:dyDescent="0.3">
      <c r="Q1124" s="165">
        <f t="shared" si="135"/>
        <v>0</v>
      </c>
    </row>
    <row r="1125" spans="17:17" x14ac:dyDescent="0.3">
      <c r="Q1125" s="165">
        <f t="shared" si="135"/>
        <v>0</v>
      </c>
    </row>
    <row r="1126" spans="17:17" x14ac:dyDescent="0.3">
      <c r="Q1126" s="165">
        <f t="shared" si="135"/>
        <v>0</v>
      </c>
    </row>
    <row r="1127" spans="17:17" x14ac:dyDescent="0.3">
      <c r="Q1127" s="165">
        <f t="shared" si="135"/>
        <v>0</v>
      </c>
    </row>
    <row r="1128" spans="17:17" x14ac:dyDescent="0.3">
      <c r="Q1128" s="165">
        <f t="shared" si="135"/>
        <v>0</v>
      </c>
    </row>
    <row r="1129" spans="17:17" x14ac:dyDescent="0.3">
      <c r="Q1129" s="165">
        <f t="shared" si="135"/>
        <v>0</v>
      </c>
    </row>
    <row r="1130" spans="17:17" x14ac:dyDescent="0.3">
      <c r="Q1130" s="165">
        <f t="shared" si="135"/>
        <v>0</v>
      </c>
    </row>
    <row r="1131" spans="17:17" x14ac:dyDescent="0.3">
      <c r="Q1131" s="165">
        <f t="shared" si="135"/>
        <v>0</v>
      </c>
    </row>
    <row r="1132" spans="17:17" x14ac:dyDescent="0.3">
      <c r="Q1132" s="165">
        <f t="shared" si="135"/>
        <v>0</v>
      </c>
    </row>
    <row r="1133" spans="17:17" x14ac:dyDescent="0.3">
      <c r="Q1133" s="165">
        <f t="shared" si="135"/>
        <v>0</v>
      </c>
    </row>
    <row r="1134" spans="17:17" x14ac:dyDescent="0.3">
      <c r="Q1134" s="165">
        <f t="shared" si="135"/>
        <v>0</v>
      </c>
    </row>
    <row r="1135" spans="17:17" x14ac:dyDescent="0.3">
      <c r="Q1135" s="165">
        <f t="shared" si="135"/>
        <v>0</v>
      </c>
    </row>
    <row r="1136" spans="17:17" x14ac:dyDescent="0.3">
      <c r="Q1136" s="165">
        <f t="shared" si="135"/>
        <v>0</v>
      </c>
    </row>
    <row r="1137" spans="1:17" x14ac:dyDescent="0.3">
      <c r="Q1137" s="165">
        <f t="shared" si="135"/>
        <v>0</v>
      </c>
    </row>
    <row r="1138" spans="1:17" x14ac:dyDescent="0.3">
      <c r="Q1138" s="165">
        <f t="shared" si="135"/>
        <v>0</v>
      </c>
    </row>
    <row r="1139" spans="1:17" x14ac:dyDescent="0.3">
      <c r="Q1139" s="165">
        <f t="shared" si="135"/>
        <v>0</v>
      </c>
    </row>
    <row r="1140" spans="1:17" x14ac:dyDescent="0.3">
      <c r="Q1140" s="165">
        <f t="shared" si="135"/>
        <v>0</v>
      </c>
    </row>
    <row r="1141" spans="1:17" s="320" customFormat="1" x14ac:dyDescent="0.3">
      <c r="A1141" s="252"/>
      <c r="B1141" s="761"/>
      <c r="C1141" s="165"/>
      <c r="D1141" s="165"/>
      <c r="E1141" s="165"/>
      <c r="F1141" s="165"/>
      <c r="G1141" s="165"/>
      <c r="H1141" s="165"/>
      <c r="I1141" s="165"/>
      <c r="J1141" s="165"/>
      <c r="K1141" s="165"/>
      <c r="L1141" s="165"/>
      <c r="M1141" s="165"/>
      <c r="N1141" s="165"/>
      <c r="O1141" s="165"/>
      <c r="P1141" s="337"/>
    </row>
    <row r="1143" spans="1:17" x14ac:dyDescent="0.3">
      <c r="Q1143" s="165">
        <f>O1143*1.7</f>
        <v>0</v>
      </c>
    </row>
    <row r="1144" spans="1:17" x14ac:dyDescent="0.3">
      <c r="Q1144" s="165">
        <f t="shared" ref="Q1144:Q1170" si="140">O1144*1.7</f>
        <v>0</v>
      </c>
    </row>
    <row r="1145" spans="1:17" x14ac:dyDescent="0.3">
      <c r="Q1145" s="165">
        <f t="shared" si="140"/>
        <v>0</v>
      </c>
    </row>
    <row r="1146" spans="1:17" x14ac:dyDescent="0.3">
      <c r="Q1146" s="165">
        <f t="shared" si="140"/>
        <v>0</v>
      </c>
    </row>
    <row r="1147" spans="1:17" x14ac:dyDescent="0.3">
      <c r="Q1147" s="165">
        <f t="shared" si="140"/>
        <v>0</v>
      </c>
    </row>
    <row r="1148" spans="1:17" x14ac:dyDescent="0.3">
      <c r="Q1148" s="165">
        <f t="shared" si="140"/>
        <v>0</v>
      </c>
    </row>
    <row r="1149" spans="1:17" x14ac:dyDescent="0.3">
      <c r="Q1149" s="165">
        <f t="shared" si="140"/>
        <v>0</v>
      </c>
    </row>
    <row r="1150" spans="1:17" x14ac:dyDescent="0.3">
      <c r="Q1150" s="165">
        <f t="shared" si="140"/>
        <v>0</v>
      </c>
    </row>
    <row r="1151" spans="1:17" x14ac:dyDescent="0.3">
      <c r="Q1151" s="165">
        <f t="shared" si="140"/>
        <v>0</v>
      </c>
    </row>
    <row r="1152" spans="1:17" x14ac:dyDescent="0.3">
      <c r="Q1152" s="165">
        <f t="shared" si="140"/>
        <v>0</v>
      </c>
    </row>
    <row r="1153" spans="17:17" x14ac:dyDescent="0.3">
      <c r="Q1153" s="165">
        <f t="shared" si="140"/>
        <v>0</v>
      </c>
    </row>
    <row r="1154" spans="17:17" x14ac:dyDescent="0.3">
      <c r="Q1154" s="165">
        <f t="shared" si="140"/>
        <v>0</v>
      </c>
    </row>
    <row r="1155" spans="17:17" x14ac:dyDescent="0.3">
      <c r="Q1155" s="165">
        <f t="shared" si="140"/>
        <v>0</v>
      </c>
    </row>
    <row r="1156" spans="17:17" x14ac:dyDescent="0.3">
      <c r="Q1156" s="165">
        <f t="shared" si="140"/>
        <v>0</v>
      </c>
    </row>
    <row r="1157" spans="17:17" x14ac:dyDescent="0.3">
      <c r="Q1157" s="165">
        <f t="shared" si="140"/>
        <v>0</v>
      </c>
    </row>
    <row r="1158" spans="17:17" x14ac:dyDescent="0.3">
      <c r="Q1158" s="165">
        <f t="shared" si="140"/>
        <v>0</v>
      </c>
    </row>
    <row r="1159" spans="17:17" x14ac:dyDescent="0.3">
      <c r="Q1159" s="165">
        <f t="shared" si="140"/>
        <v>0</v>
      </c>
    </row>
    <row r="1160" spans="17:17" x14ac:dyDescent="0.3">
      <c r="Q1160" s="165">
        <f t="shared" si="140"/>
        <v>0</v>
      </c>
    </row>
    <row r="1161" spans="17:17" x14ac:dyDescent="0.3">
      <c r="Q1161" s="165">
        <f t="shared" si="140"/>
        <v>0</v>
      </c>
    </row>
    <row r="1162" spans="17:17" x14ac:dyDescent="0.3">
      <c r="Q1162" s="165">
        <f t="shared" si="140"/>
        <v>0</v>
      </c>
    </row>
    <row r="1163" spans="17:17" x14ac:dyDescent="0.3">
      <c r="Q1163" s="165">
        <f t="shared" si="140"/>
        <v>0</v>
      </c>
    </row>
    <row r="1164" spans="17:17" x14ac:dyDescent="0.3">
      <c r="Q1164" s="165">
        <f t="shared" si="140"/>
        <v>0</v>
      </c>
    </row>
    <row r="1165" spans="17:17" x14ac:dyDescent="0.3">
      <c r="Q1165" s="165">
        <f t="shared" si="140"/>
        <v>0</v>
      </c>
    </row>
    <row r="1166" spans="17:17" x14ac:dyDescent="0.3">
      <c r="Q1166" s="165">
        <f t="shared" si="140"/>
        <v>0</v>
      </c>
    </row>
    <row r="1167" spans="17:17" x14ac:dyDescent="0.3">
      <c r="Q1167" s="165">
        <f t="shared" si="140"/>
        <v>0</v>
      </c>
    </row>
    <row r="1168" spans="17:17" x14ac:dyDescent="0.3">
      <c r="Q1168" s="165">
        <f t="shared" si="140"/>
        <v>0</v>
      </c>
    </row>
    <row r="1169" spans="17:17" x14ac:dyDescent="0.3">
      <c r="Q1169" s="165">
        <f t="shared" si="140"/>
        <v>0</v>
      </c>
    </row>
    <row r="1170" spans="17:17" x14ac:dyDescent="0.3">
      <c r="Q1170" s="165">
        <f t="shared" si="140"/>
        <v>0</v>
      </c>
    </row>
    <row r="1185" spans="1:16" s="320" customFormat="1" x14ac:dyDescent="0.3">
      <c r="A1185" s="252"/>
      <c r="B1185" s="761"/>
      <c r="C1185" s="165"/>
      <c r="D1185" s="165"/>
      <c r="E1185" s="165"/>
      <c r="F1185" s="165"/>
      <c r="G1185" s="165"/>
      <c r="H1185" s="165"/>
      <c r="I1185" s="165"/>
      <c r="J1185" s="165"/>
      <c r="K1185" s="165"/>
      <c r="L1185" s="165"/>
      <c r="M1185" s="165"/>
      <c r="N1185" s="165"/>
      <c r="O1185" s="165"/>
      <c r="P1185" s="337"/>
    </row>
    <row r="1187" spans="1:16" s="320" customFormat="1" x14ac:dyDescent="0.3">
      <c r="A1187" s="252"/>
      <c r="B1187" s="761"/>
      <c r="C1187" s="165"/>
      <c r="D1187" s="165"/>
      <c r="E1187" s="165"/>
      <c r="F1187" s="165"/>
      <c r="G1187" s="165"/>
      <c r="H1187" s="165"/>
      <c r="I1187" s="165"/>
      <c r="J1187" s="165"/>
      <c r="K1187" s="165"/>
      <c r="L1187" s="165"/>
      <c r="M1187" s="165"/>
      <c r="N1187" s="165"/>
      <c r="O1187" s="165"/>
      <c r="P1187" s="337"/>
    </row>
  </sheetData>
  <phoneticPr fontId="0" type="noConversion"/>
  <pageMargins left="0.75" right="0.75" top="1" bottom="1" header="0.5" footer="0.5"/>
  <pageSetup paperSize="9" scale="40" orientation="portrait" r:id="rId1"/>
  <headerFooter alignWithMargins="0"/>
  <colBreaks count="1" manualBreakCount="1">
    <brk id="2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268"/>
  <sheetViews>
    <sheetView topLeftCell="A1084" workbookViewId="0">
      <selection activeCell="H492" sqref="H492:H1099"/>
    </sheetView>
  </sheetViews>
  <sheetFormatPr defaultColWidth="9.1796875" defaultRowHeight="15.5" x14ac:dyDescent="0.35"/>
  <cols>
    <col min="1" max="1" width="9.26953125" style="82" bestFit="1" customWidth="1"/>
    <col min="2" max="2" width="24.26953125" style="68" customWidth="1"/>
    <col min="3" max="3" width="17.453125" style="29" customWidth="1"/>
    <col min="4" max="5" width="13.54296875" style="29" customWidth="1"/>
    <col min="6" max="6" width="15" style="22" customWidth="1"/>
    <col min="7" max="7" width="13.54296875" style="22" customWidth="1"/>
    <col min="8" max="8" width="14.26953125" style="29" customWidth="1"/>
    <col min="9" max="9" width="11.81640625" style="22" customWidth="1"/>
    <col min="10" max="10" width="9.1796875" style="29"/>
    <col min="11" max="11" width="13.1796875" style="29" bestFit="1" customWidth="1"/>
    <col min="12" max="16384" width="9.1796875" style="29"/>
  </cols>
  <sheetData>
    <row r="2" spans="1:12" x14ac:dyDescent="0.35">
      <c r="A2" s="75"/>
      <c r="B2" s="61" t="s">
        <v>2170</v>
      </c>
      <c r="C2" s="1"/>
      <c r="D2" s="1"/>
      <c r="E2" s="1"/>
      <c r="F2" s="102"/>
      <c r="G2" s="102"/>
      <c r="H2" s="1">
        <f>0.11747+0.0278</f>
        <v>0.14527000000000001</v>
      </c>
      <c r="I2" s="102"/>
      <c r="J2" s="1"/>
      <c r="K2" s="1"/>
      <c r="L2" s="1"/>
    </row>
    <row r="3" spans="1:12" s="1" customFormat="1" ht="93" x14ac:dyDescent="0.35">
      <c r="A3" s="38" t="s">
        <v>970</v>
      </c>
      <c r="B3" s="40" t="s">
        <v>1056</v>
      </c>
      <c r="C3" s="103" t="s">
        <v>2134</v>
      </c>
      <c r="D3" s="103" t="s">
        <v>1006</v>
      </c>
      <c r="E3" s="103" t="s">
        <v>1007</v>
      </c>
      <c r="F3" s="104" t="s">
        <v>971</v>
      </c>
      <c r="G3" s="119" t="s">
        <v>2140</v>
      </c>
      <c r="H3" s="892" t="s">
        <v>2155</v>
      </c>
      <c r="I3" s="120" t="s">
        <v>2141</v>
      </c>
      <c r="J3" s="121"/>
    </row>
    <row r="4" spans="1:12" s="1" customFormat="1" ht="26.25" customHeight="1" x14ac:dyDescent="0.35">
      <c r="A4" s="38">
        <v>1</v>
      </c>
      <c r="B4" s="40">
        <v>2</v>
      </c>
      <c r="C4" s="38">
        <v>3</v>
      </c>
      <c r="D4" s="38">
        <v>5</v>
      </c>
      <c r="E4" s="38">
        <v>6</v>
      </c>
      <c r="F4" s="105"/>
      <c r="G4" s="105"/>
      <c r="H4" s="38">
        <v>7</v>
      </c>
      <c r="I4" s="105">
        <v>8</v>
      </c>
    </row>
    <row r="5" spans="1:12" s="1" customFormat="1" x14ac:dyDescent="0.35">
      <c r="A5" s="39" t="s">
        <v>1064</v>
      </c>
      <c r="B5" s="40"/>
      <c r="C5" s="13"/>
      <c r="D5" s="13"/>
      <c r="E5" s="13"/>
      <c r="F5" s="28"/>
      <c r="G5" s="28"/>
      <c r="H5" s="13"/>
      <c r="I5" s="107"/>
    </row>
    <row r="6" spans="1:12" s="1" customFormat="1" x14ac:dyDescent="0.35">
      <c r="A6" s="77">
        <v>1</v>
      </c>
      <c r="B6" s="42" t="s">
        <v>1065</v>
      </c>
      <c r="C6" s="16">
        <v>9570.0499999999993</v>
      </c>
      <c r="D6" s="16"/>
      <c r="E6" s="16"/>
      <c r="F6" s="28">
        <f>C6+D6+E6</f>
        <v>9570.0499999999993</v>
      </c>
      <c r="G6" s="122">
        <f>SUM(F6*H6)</f>
        <v>1390.2411635000001</v>
      </c>
      <c r="H6" s="898">
        <f>0.11747+0.0278</f>
        <v>0.14527000000000001</v>
      </c>
      <c r="I6" s="108">
        <v>0</v>
      </c>
    </row>
    <row r="7" spans="1:12" s="1" customFormat="1" x14ac:dyDescent="0.35">
      <c r="A7" s="77">
        <v>2</v>
      </c>
      <c r="B7" s="42" t="s">
        <v>1066</v>
      </c>
      <c r="C7" s="14">
        <v>4259.1400000000003</v>
      </c>
      <c r="D7" s="14"/>
      <c r="E7" s="14"/>
      <c r="F7" s="28">
        <f t="shared" ref="F7:F64" si="0">C7+D7+E7</f>
        <v>4259.1400000000003</v>
      </c>
      <c r="G7" s="122">
        <f t="shared" ref="G7:G65" si="1">SUM(F7*H7)</f>
        <v>618.7252678000001</v>
      </c>
      <c r="H7" s="898">
        <f t="shared" ref="H7:H70" si="2">0.11747+0.0278</f>
        <v>0.14527000000000001</v>
      </c>
      <c r="I7" s="108">
        <v>0</v>
      </c>
    </row>
    <row r="8" spans="1:12" s="1" customFormat="1" x14ac:dyDescent="0.35">
      <c r="A8" s="77">
        <v>3</v>
      </c>
      <c r="B8" s="42" t="s">
        <v>1067</v>
      </c>
      <c r="C8" s="14">
        <v>8696.41</v>
      </c>
      <c r="D8" s="14"/>
      <c r="E8" s="14"/>
      <c r="F8" s="28">
        <f t="shared" si="0"/>
        <v>8696.41</v>
      </c>
      <c r="G8" s="122">
        <f t="shared" si="1"/>
        <v>1263.3274807</v>
      </c>
      <c r="H8" s="898">
        <f t="shared" si="2"/>
        <v>0.14527000000000001</v>
      </c>
      <c r="I8" s="108">
        <v>0</v>
      </c>
    </row>
    <row r="9" spans="1:12" s="1" customFormat="1" x14ac:dyDescent="0.35">
      <c r="A9" s="77">
        <v>4</v>
      </c>
      <c r="B9" s="42" t="s">
        <v>1068</v>
      </c>
      <c r="C9" s="14">
        <v>2719.72</v>
      </c>
      <c r="D9" s="14"/>
      <c r="E9" s="14"/>
      <c r="F9" s="28">
        <f t="shared" si="0"/>
        <v>2719.72</v>
      </c>
      <c r="G9" s="122">
        <f t="shared" si="1"/>
        <v>395.09372439999999</v>
      </c>
      <c r="H9" s="898">
        <f t="shared" si="2"/>
        <v>0.14527000000000001</v>
      </c>
      <c r="I9" s="108">
        <v>0</v>
      </c>
    </row>
    <row r="10" spans="1:12" s="1" customFormat="1" x14ac:dyDescent="0.35">
      <c r="A10" s="77">
        <v>5</v>
      </c>
      <c r="B10" s="42" t="s">
        <v>1069</v>
      </c>
      <c r="C10" s="14">
        <v>4138.7</v>
      </c>
      <c r="D10" s="14"/>
      <c r="E10" s="14"/>
      <c r="F10" s="28">
        <f t="shared" si="0"/>
        <v>4138.7</v>
      </c>
      <c r="G10" s="122">
        <f t="shared" si="1"/>
        <v>601.22894900000006</v>
      </c>
      <c r="H10" s="898">
        <f t="shared" si="2"/>
        <v>0.14527000000000001</v>
      </c>
      <c r="I10" s="108">
        <v>0</v>
      </c>
    </row>
    <row r="11" spans="1:12" s="1" customFormat="1" x14ac:dyDescent="0.35">
      <c r="A11" s="77">
        <v>6</v>
      </c>
      <c r="B11" s="42" t="s">
        <v>1070</v>
      </c>
      <c r="C11" s="14">
        <v>4166.1899999999996</v>
      </c>
      <c r="D11" s="14"/>
      <c r="E11" s="14"/>
      <c r="F11" s="28">
        <f t="shared" si="0"/>
        <v>4166.1899999999996</v>
      </c>
      <c r="G11" s="122">
        <f t="shared" si="1"/>
        <v>605.22242129999995</v>
      </c>
      <c r="H11" s="898">
        <f t="shared" si="2"/>
        <v>0.14527000000000001</v>
      </c>
      <c r="I11" s="108">
        <v>0</v>
      </c>
    </row>
    <row r="12" spans="1:12" s="1" customFormat="1" x14ac:dyDescent="0.35">
      <c r="A12" s="77">
        <v>7</v>
      </c>
      <c r="B12" s="42" t="s">
        <v>1071</v>
      </c>
      <c r="C12" s="14">
        <v>3572.8</v>
      </c>
      <c r="D12" s="14"/>
      <c r="E12" s="14"/>
      <c r="F12" s="28">
        <f t="shared" si="0"/>
        <v>3572.8</v>
      </c>
      <c r="G12" s="122">
        <f t="shared" si="1"/>
        <v>519.02065600000003</v>
      </c>
      <c r="H12" s="898">
        <f t="shared" si="2"/>
        <v>0.14527000000000001</v>
      </c>
      <c r="I12" s="108">
        <v>0</v>
      </c>
    </row>
    <row r="13" spans="1:12" s="1" customFormat="1" x14ac:dyDescent="0.35">
      <c r="A13" s="77">
        <v>8</v>
      </c>
      <c r="B13" s="42" t="s">
        <v>1072</v>
      </c>
      <c r="C13" s="14">
        <v>6443.05</v>
      </c>
      <c r="D13" s="14"/>
      <c r="E13" s="14"/>
      <c r="F13" s="28">
        <f t="shared" si="0"/>
        <v>6443.05</v>
      </c>
      <c r="G13" s="122">
        <f t="shared" si="1"/>
        <v>935.98187350000012</v>
      </c>
      <c r="H13" s="898">
        <f t="shared" si="2"/>
        <v>0.14527000000000001</v>
      </c>
      <c r="I13" s="108">
        <v>0</v>
      </c>
    </row>
    <row r="14" spans="1:12" s="1" customFormat="1" x14ac:dyDescent="0.35">
      <c r="A14" s="77">
        <v>9</v>
      </c>
      <c r="B14" s="42" t="s">
        <v>1073</v>
      </c>
      <c r="C14" s="14">
        <v>6459.7</v>
      </c>
      <c r="D14" s="14"/>
      <c r="E14" s="14"/>
      <c r="F14" s="28">
        <f t="shared" si="0"/>
        <v>6459.7</v>
      </c>
      <c r="G14" s="122">
        <f t="shared" si="1"/>
        <v>938.40061900000001</v>
      </c>
      <c r="H14" s="898">
        <f t="shared" si="2"/>
        <v>0.14527000000000001</v>
      </c>
      <c r="I14" s="108">
        <v>0</v>
      </c>
    </row>
    <row r="15" spans="1:12" s="1" customFormat="1" x14ac:dyDescent="0.35">
      <c r="A15" s="77">
        <v>10</v>
      </c>
      <c r="B15" s="42" t="s">
        <v>1074</v>
      </c>
      <c r="C15" s="14">
        <v>4374.04</v>
      </c>
      <c r="D15" s="14"/>
      <c r="E15" s="14"/>
      <c r="F15" s="28">
        <f t="shared" si="0"/>
        <v>4374.04</v>
      </c>
      <c r="G15" s="122">
        <f t="shared" si="1"/>
        <v>635.41679080000006</v>
      </c>
      <c r="H15" s="898">
        <f t="shared" si="2"/>
        <v>0.14527000000000001</v>
      </c>
      <c r="I15" s="108">
        <v>0</v>
      </c>
    </row>
    <row r="16" spans="1:12" s="1" customFormat="1" x14ac:dyDescent="0.35">
      <c r="A16" s="77">
        <v>11</v>
      </c>
      <c r="B16" s="42" t="s">
        <v>1075</v>
      </c>
      <c r="C16" s="14">
        <v>3413.87</v>
      </c>
      <c r="D16" s="14"/>
      <c r="E16" s="14">
        <v>85.7</v>
      </c>
      <c r="F16" s="28">
        <f t="shared" si="0"/>
        <v>3499.5699999999997</v>
      </c>
      <c r="G16" s="122">
        <f t="shared" si="1"/>
        <v>508.3825339</v>
      </c>
      <c r="H16" s="898">
        <f t="shared" si="2"/>
        <v>0.14527000000000001</v>
      </c>
      <c r="I16" s="108">
        <v>0</v>
      </c>
    </row>
    <row r="17" spans="1:9" s="1" customFormat="1" x14ac:dyDescent="0.35">
      <c r="A17" s="77">
        <v>12</v>
      </c>
      <c r="B17" s="42" t="s">
        <v>1076</v>
      </c>
      <c r="C17" s="14">
        <v>3466.61</v>
      </c>
      <c r="D17" s="14">
        <v>97.8</v>
      </c>
      <c r="E17" s="14"/>
      <c r="F17" s="28">
        <f t="shared" si="0"/>
        <v>3564.4100000000003</v>
      </c>
      <c r="G17" s="122">
        <f t="shared" si="1"/>
        <v>517.80184070000007</v>
      </c>
      <c r="H17" s="898">
        <f t="shared" si="2"/>
        <v>0.14527000000000001</v>
      </c>
      <c r="I17" s="108">
        <v>0</v>
      </c>
    </row>
    <row r="18" spans="1:9" s="1" customFormat="1" x14ac:dyDescent="0.35">
      <c r="A18" s="77">
        <v>13</v>
      </c>
      <c r="B18" s="42" t="s">
        <v>1077</v>
      </c>
      <c r="C18" s="14">
        <v>5767.21</v>
      </c>
      <c r="D18" s="14">
        <v>261.60000000000002</v>
      </c>
      <c r="E18" s="14">
        <v>456.05</v>
      </c>
      <c r="F18" s="28">
        <f t="shared" si="0"/>
        <v>6484.8600000000006</v>
      </c>
      <c r="G18" s="122">
        <f t="shared" si="1"/>
        <v>942.05561220000016</v>
      </c>
      <c r="H18" s="898">
        <f t="shared" si="2"/>
        <v>0.14527000000000001</v>
      </c>
      <c r="I18" s="108">
        <v>0</v>
      </c>
    </row>
    <row r="19" spans="1:9" s="1" customFormat="1" x14ac:dyDescent="0.35">
      <c r="A19" s="77">
        <v>14</v>
      </c>
      <c r="B19" s="42" t="s">
        <v>1078</v>
      </c>
      <c r="C19" s="14">
        <v>5966.95</v>
      </c>
      <c r="D19" s="14"/>
      <c r="E19" s="14">
        <v>49.5</v>
      </c>
      <c r="F19" s="28">
        <f t="shared" si="0"/>
        <v>6016.45</v>
      </c>
      <c r="G19" s="122">
        <f t="shared" si="1"/>
        <v>874.00969150000003</v>
      </c>
      <c r="H19" s="898">
        <f t="shared" si="2"/>
        <v>0.14527000000000001</v>
      </c>
      <c r="I19" s="108">
        <v>0</v>
      </c>
    </row>
    <row r="20" spans="1:9" s="1" customFormat="1" x14ac:dyDescent="0.35">
      <c r="A20" s="77">
        <v>15</v>
      </c>
      <c r="B20" s="42" t="s">
        <v>1079</v>
      </c>
      <c r="C20" s="14">
        <v>8566.1200000000008</v>
      </c>
      <c r="D20" s="14"/>
      <c r="E20" s="14"/>
      <c r="F20" s="28">
        <f t="shared" si="0"/>
        <v>8566.1200000000008</v>
      </c>
      <c r="G20" s="122">
        <f t="shared" si="1"/>
        <v>1244.4002524000002</v>
      </c>
      <c r="H20" s="898">
        <f t="shared" si="2"/>
        <v>0.14527000000000001</v>
      </c>
      <c r="I20" s="108">
        <v>0</v>
      </c>
    </row>
    <row r="21" spans="1:9" s="1" customFormat="1" x14ac:dyDescent="0.35">
      <c r="A21" s="77">
        <v>16</v>
      </c>
      <c r="B21" s="42" t="s">
        <v>1080</v>
      </c>
      <c r="C21" s="14">
        <v>5774.55</v>
      </c>
      <c r="D21" s="14">
        <v>201.5</v>
      </c>
      <c r="E21" s="14"/>
      <c r="F21" s="28">
        <f t="shared" si="0"/>
        <v>5976.05</v>
      </c>
      <c r="G21" s="122">
        <f t="shared" si="1"/>
        <v>868.14078350000011</v>
      </c>
      <c r="H21" s="898">
        <f t="shared" si="2"/>
        <v>0.14527000000000001</v>
      </c>
      <c r="I21" s="108">
        <v>0</v>
      </c>
    </row>
    <row r="22" spans="1:9" s="1" customFormat="1" x14ac:dyDescent="0.35">
      <c r="A22" s="77">
        <v>17</v>
      </c>
      <c r="B22" s="42" t="s">
        <v>1081</v>
      </c>
      <c r="C22" s="14">
        <v>3226.62</v>
      </c>
      <c r="D22" s="14"/>
      <c r="E22" s="14"/>
      <c r="F22" s="28">
        <f t="shared" si="0"/>
        <v>3226.62</v>
      </c>
      <c r="G22" s="122">
        <f t="shared" si="1"/>
        <v>468.73108740000004</v>
      </c>
      <c r="H22" s="898">
        <f t="shared" si="2"/>
        <v>0.14527000000000001</v>
      </c>
      <c r="I22" s="108">
        <v>0</v>
      </c>
    </row>
    <row r="23" spans="1:9" s="1" customFormat="1" x14ac:dyDescent="0.35">
      <c r="A23" s="77">
        <v>18</v>
      </c>
      <c r="B23" s="42" t="s">
        <v>1082</v>
      </c>
      <c r="C23" s="14">
        <v>3233.9</v>
      </c>
      <c r="D23" s="14"/>
      <c r="E23" s="14"/>
      <c r="F23" s="28">
        <f t="shared" si="0"/>
        <v>3233.9</v>
      </c>
      <c r="G23" s="122">
        <f t="shared" si="1"/>
        <v>469.78865300000007</v>
      </c>
      <c r="H23" s="898">
        <f t="shared" si="2"/>
        <v>0.14527000000000001</v>
      </c>
      <c r="I23" s="108">
        <v>0</v>
      </c>
    </row>
    <row r="24" spans="1:9" s="1" customFormat="1" x14ac:dyDescent="0.35">
      <c r="A24" s="77">
        <v>19</v>
      </c>
      <c r="B24" s="42" t="s">
        <v>1083</v>
      </c>
      <c r="C24" s="14">
        <v>6095.4</v>
      </c>
      <c r="D24" s="14"/>
      <c r="E24" s="14"/>
      <c r="F24" s="28">
        <f t="shared" si="0"/>
        <v>6095.4</v>
      </c>
      <c r="G24" s="122">
        <f t="shared" si="1"/>
        <v>885.47875799999997</v>
      </c>
      <c r="H24" s="898">
        <f t="shared" si="2"/>
        <v>0.14527000000000001</v>
      </c>
      <c r="I24" s="108">
        <v>0</v>
      </c>
    </row>
    <row r="25" spans="1:9" s="1" customFormat="1" x14ac:dyDescent="0.35">
      <c r="A25" s="77">
        <v>20</v>
      </c>
      <c r="B25" s="42" t="s">
        <v>1084</v>
      </c>
      <c r="C25" s="14">
        <v>6384.91</v>
      </c>
      <c r="D25" s="14"/>
      <c r="E25" s="14"/>
      <c r="F25" s="28">
        <f t="shared" si="0"/>
        <v>6384.91</v>
      </c>
      <c r="G25" s="122">
        <f t="shared" si="1"/>
        <v>927.53587570000002</v>
      </c>
      <c r="H25" s="898">
        <f t="shared" si="2"/>
        <v>0.14527000000000001</v>
      </c>
      <c r="I25" s="108">
        <v>0</v>
      </c>
    </row>
    <row r="26" spans="1:9" s="1" customFormat="1" x14ac:dyDescent="0.35">
      <c r="A26" s="77">
        <v>21</v>
      </c>
      <c r="B26" s="42" t="s">
        <v>1085</v>
      </c>
      <c r="C26" s="14">
        <v>3929.49</v>
      </c>
      <c r="D26" s="14">
        <v>464.4</v>
      </c>
      <c r="E26" s="14"/>
      <c r="F26" s="28">
        <f t="shared" si="0"/>
        <v>4393.8899999999994</v>
      </c>
      <c r="G26" s="122">
        <f t="shared" si="1"/>
        <v>638.30040029999998</v>
      </c>
      <c r="H26" s="898">
        <f t="shared" si="2"/>
        <v>0.14527000000000001</v>
      </c>
      <c r="I26" s="108">
        <v>0</v>
      </c>
    </row>
    <row r="27" spans="1:9" s="1" customFormat="1" x14ac:dyDescent="0.35">
      <c r="A27" s="77">
        <v>22</v>
      </c>
      <c r="B27" s="42" t="s">
        <v>1086</v>
      </c>
      <c r="C27" s="14">
        <v>7174.09</v>
      </c>
      <c r="D27" s="14"/>
      <c r="E27" s="14"/>
      <c r="F27" s="28">
        <f t="shared" si="0"/>
        <v>7174.09</v>
      </c>
      <c r="G27" s="122">
        <f t="shared" si="1"/>
        <v>1042.1800543000002</v>
      </c>
      <c r="H27" s="898">
        <f t="shared" si="2"/>
        <v>0.14527000000000001</v>
      </c>
      <c r="I27" s="108">
        <v>0</v>
      </c>
    </row>
    <row r="28" spans="1:9" s="1" customFormat="1" x14ac:dyDescent="0.35">
      <c r="A28" s="77">
        <v>23</v>
      </c>
      <c r="B28" s="42" t="s">
        <v>1087</v>
      </c>
      <c r="C28" s="14">
        <v>3836.07</v>
      </c>
      <c r="D28" s="14"/>
      <c r="E28" s="14">
        <v>416</v>
      </c>
      <c r="F28" s="28">
        <f t="shared" si="0"/>
        <v>4252.07</v>
      </c>
      <c r="G28" s="122">
        <f t="shared" si="1"/>
        <v>617.69820890000005</v>
      </c>
      <c r="H28" s="898">
        <f t="shared" si="2"/>
        <v>0.14527000000000001</v>
      </c>
      <c r="I28" s="108">
        <v>0</v>
      </c>
    </row>
    <row r="29" spans="1:9" s="1" customFormat="1" x14ac:dyDescent="0.35">
      <c r="A29" s="77">
        <v>24</v>
      </c>
      <c r="B29" s="42" t="s">
        <v>1088</v>
      </c>
      <c r="C29" s="14">
        <v>2413.89</v>
      </c>
      <c r="D29" s="14"/>
      <c r="E29" s="14"/>
      <c r="F29" s="28">
        <f t="shared" si="0"/>
        <v>2413.89</v>
      </c>
      <c r="G29" s="122">
        <f t="shared" si="1"/>
        <v>350.6658003</v>
      </c>
      <c r="H29" s="898">
        <f t="shared" si="2"/>
        <v>0.14527000000000001</v>
      </c>
      <c r="I29" s="108">
        <v>0</v>
      </c>
    </row>
    <row r="30" spans="1:9" s="1" customFormat="1" x14ac:dyDescent="0.35">
      <c r="A30" s="77">
        <v>25</v>
      </c>
      <c r="B30" s="42" t="s">
        <v>1089</v>
      </c>
      <c r="C30" s="14">
        <v>6323.28</v>
      </c>
      <c r="D30" s="14"/>
      <c r="E30" s="14"/>
      <c r="F30" s="28">
        <f t="shared" si="0"/>
        <v>6323.28</v>
      </c>
      <c r="G30" s="122">
        <f t="shared" si="1"/>
        <v>918.58288560000005</v>
      </c>
      <c r="H30" s="898">
        <f t="shared" si="2"/>
        <v>0.14527000000000001</v>
      </c>
      <c r="I30" s="108">
        <v>0</v>
      </c>
    </row>
    <row r="31" spans="1:9" s="1" customFormat="1" x14ac:dyDescent="0.35">
      <c r="A31" s="77">
        <v>26</v>
      </c>
      <c r="B31" s="42" t="s">
        <v>1090</v>
      </c>
      <c r="C31" s="14">
        <v>4396.59</v>
      </c>
      <c r="D31" s="14"/>
      <c r="E31" s="14"/>
      <c r="F31" s="28">
        <f t="shared" si="0"/>
        <v>4396.59</v>
      </c>
      <c r="G31" s="122">
        <f t="shared" si="1"/>
        <v>638.69262930000002</v>
      </c>
      <c r="H31" s="898">
        <f t="shared" si="2"/>
        <v>0.14527000000000001</v>
      </c>
      <c r="I31" s="108">
        <v>0</v>
      </c>
    </row>
    <row r="32" spans="1:9" s="1" customFormat="1" x14ac:dyDescent="0.35">
      <c r="A32" s="77">
        <v>27</v>
      </c>
      <c r="B32" s="42" t="s">
        <v>1091</v>
      </c>
      <c r="C32" s="14">
        <v>6702.46</v>
      </c>
      <c r="D32" s="14"/>
      <c r="E32" s="14"/>
      <c r="F32" s="28">
        <f t="shared" si="0"/>
        <v>6702.46</v>
      </c>
      <c r="G32" s="122">
        <f t="shared" si="1"/>
        <v>973.66636420000009</v>
      </c>
      <c r="H32" s="898">
        <f t="shared" si="2"/>
        <v>0.14527000000000001</v>
      </c>
      <c r="I32" s="108">
        <v>0</v>
      </c>
    </row>
    <row r="33" spans="1:9" s="1" customFormat="1" x14ac:dyDescent="0.35">
      <c r="A33" s="77">
        <v>28</v>
      </c>
      <c r="B33" s="42" t="s">
        <v>1092</v>
      </c>
      <c r="C33" s="14">
        <v>6185.24</v>
      </c>
      <c r="D33" s="14"/>
      <c r="E33" s="14"/>
      <c r="F33" s="28">
        <f t="shared" si="0"/>
        <v>6185.24</v>
      </c>
      <c r="G33" s="122">
        <f t="shared" si="1"/>
        <v>898.52981480000005</v>
      </c>
      <c r="H33" s="898">
        <f t="shared" si="2"/>
        <v>0.14527000000000001</v>
      </c>
      <c r="I33" s="108">
        <v>0</v>
      </c>
    </row>
    <row r="34" spans="1:9" s="1" customFormat="1" x14ac:dyDescent="0.35">
      <c r="A34" s="77">
        <v>29</v>
      </c>
      <c r="B34" s="42" t="s">
        <v>1093</v>
      </c>
      <c r="C34" s="14">
        <v>6856.85</v>
      </c>
      <c r="D34" s="14"/>
      <c r="E34" s="14"/>
      <c r="F34" s="28">
        <f t="shared" si="0"/>
        <v>6856.85</v>
      </c>
      <c r="G34" s="122">
        <f t="shared" si="1"/>
        <v>996.09459950000007</v>
      </c>
      <c r="H34" s="898">
        <f t="shared" si="2"/>
        <v>0.14527000000000001</v>
      </c>
      <c r="I34" s="108">
        <v>0</v>
      </c>
    </row>
    <row r="35" spans="1:9" s="1" customFormat="1" x14ac:dyDescent="0.35">
      <c r="A35" s="77">
        <v>30</v>
      </c>
      <c r="B35" s="42" t="s">
        <v>1094</v>
      </c>
      <c r="C35" s="14">
        <v>6358.97</v>
      </c>
      <c r="D35" s="14"/>
      <c r="E35" s="14"/>
      <c r="F35" s="28">
        <f t="shared" si="0"/>
        <v>6358.97</v>
      </c>
      <c r="G35" s="122">
        <f t="shared" si="1"/>
        <v>923.76757190000012</v>
      </c>
      <c r="H35" s="898">
        <f t="shared" si="2"/>
        <v>0.14527000000000001</v>
      </c>
      <c r="I35" s="108">
        <v>0</v>
      </c>
    </row>
    <row r="36" spans="1:9" s="1" customFormat="1" x14ac:dyDescent="0.35">
      <c r="A36" s="77">
        <v>31</v>
      </c>
      <c r="B36" s="42" t="s">
        <v>1095</v>
      </c>
      <c r="C36" s="14">
        <v>4302.43</v>
      </c>
      <c r="D36" s="14"/>
      <c r="E36" s="14"/>
      <c r="F36" s="28">
        <f t="shared" si="0"/>
        <v>4302.43</v>
      </c>
      <c r="G36" s="122">
        <f t="shared" si="1"/>
        <v>625.01400610000007</v>
      </c>
      <c r="H36" s="898">
        <f t="shared" si="2"/>
        <v>0.14527000000000001</v>
      </c>
      <c r="I36" s="108">
        <v>0</v>
      </c>
    </row>
    <row r="37" spans="1:9" s="1" customFormat="1" x14ac:dyDescent="0.35">
      <c r="A37" s="77">
        <v>32</v>
      </c>
      <c r="B37" s="42" t="s">
        <v>1096</v>
      </c>
      <c r="C37" s="14">
        <v>4355.7</v>
      </c>
      <c r="D37" s="14"/>
      <c r="E37" s="14"/>
      <c r="F37" s="28">
        <f t="shared" si="0"/>
        <v>4355.7</v>
      </c>
      <c r="G37" s="122">
        <f t="shared" si="1"/>
        <v>632.75253900000007</v>
      </c>
      <c r="H37" s="898">
        <f t="shared" si="2"/>
        <v>0.14527000000000001</v>
      </c>
      <c r="I37" s="108">
        <v>0</v>
      </c>
    </row>
    <row r="38" spans="1:9" s="1" customFormat="1" x14ac:dyDescent="0.35">
      <c r="A38" s="77">
        <v>33</v>
      </c>
      <c r="B38" s="42" t="s">
        <v>1097</v>
      </c>
      <c r="C38" s="14">
        <v>105.7</v>
      </c>
      <c r="D38" s="14"/>
      <c r="E38" s="14"/>
      <c r="F38" s="28">
        <f t="shared" si="0"/>
        <v>105.7</v>
      </c>
      <c r="G38" s="122">
        <f t="shared" si="1"/>
        <v>15.355039000000001</v>
      </c>
      <c r="H38" s="898">
        <f t="shared" si="2"/>
        <v>0.14527000000000001</v>
      </c>
      <c r="I38" s="108">
        <v>0</v>
      </c>
    </row>
    <row r="39" spans="1:9" s="1" customFormat="1" x14ac:dyDescent="0.35">
      <c r="A39" s="77">
        <v>34</v>
      </c>
      <c r="B39" s="42" t="s">
        <v>1098</v>
      </c>
      <c r="C39" s="14">
        <v>2349.19</v>
      </c>
      <c r="D39" s="14"/>
      <c r="E39" s="14"/>
      <c r="F39" s="28">
        <f t="shared" si="0"/>
        <v>2349.19</v>
      </c>
      <c r="G39" s="122">
        <f t="shared" si="1"/>
        <v>341.26683130000004</v>
      </c>
      <c r="H39" s="898">
        <f t="shared" si="2"/>
        <v>0.14527000000000001</v>
      </c>
      <c r="I39" s="108">
        <v>0</v>
      </c>
    </row>
    <row r="40" spans="1:9" s="1" customFormat="1" x14ac:dyDescent="0.35">
      <c r="A40" s="77">
        <v>35</v>
      </c>
      <c r="B40" s="42" t="s">
        <v>1099</v>
      </c>
      <c r="C40" s="14">
        <v>3321.01</v>
      </c>
      <c r="D40" s="14"/>
      <c r="E40" s="14"/>
      <c r="F40" s="28">
        <f t="shared" si="0"/>
        <v>3321.01</v>
      </c>
      <c r="G40" s="122">
        <f t="shared" si="1"/>
        <v>482.44312270000006</v>
      </c>
      <c r="H40" s="898">
        <f t="shared" si="2"/>
        <v>0.14527000000000001</v>
      </c>
      <c r="I40" s="108">
        <v>0</v>
      </c>
    </row>
    <row r="41" spans="1:9" s="1" customFormat="1" x14ac:dyDescent="0.35">
      <c r="A41" s="77">
        <v>36</v>
      </c>
      <c r="B41" s="42" t="s">
        <v>1100</v>
      </c>
      <c r="C41" s="14">
        <v>3969.9</v>
      </c>
      <c r="D41" s="14"/>
      <c r="E41" s="14"/>
      <c r="F41" s="28">
        <f t="shared" si="0"/>
        <v>3969.9</v>
      </c>
      <c r="G41" s="122">
        <f t="shared" si="1"/>
        <v>576.70737300000008</v>
      </c>
      <c r="H41" s="898">
        <f t="shared" si="2"/>
        <v>0.14527000000000001</v>
      </c>
      <c r="I41" s="108">
        <v>0</v>
      </c>
    </row>
    <row r="42" spans="1:9" s="1" customFormat="1" x14ac:dyDescent="0.35">
      <c r="A42" s="77">
        <v>37</v>
      </c>
      <c r="B42" s="42" t="s">
        <v>1101</v>
      </c>
      <c r="C42" s="14">
        <v>6582.1</v>
      </c>
      <c r="D42" s="14"/>
      <c r="E42" s="14"/>
      <c r="F42" s="28">
        <f t="shared" si="0"/>
        <v>6582.1</v>
      </c>
      <c r="G42" s="122">
        <f t="shared" si="1"/>
        <v>956.18166700000017</v>
      </c>
      <c r="H42" s="898">
        <f t="shared" si="2"/>
        <v>0.14527000000000001</v>
      </c>
      <c r="I42" s="108">
        <v>0</v>
      </c>
    </row>
    <row r="43" spans="1:9" s="1" customFormat="1" x14ac:dyDescent="0.35">
      <c r="A43" s="77">
        <v>38</v>
      </c>
      <c r="B43" s="42" t="s">
        <v>1102</v>
      </c>
      <c r="C43" s="14">
        <v>8461.27</v>
      </c>
      <c r="D43" s="14">
        <v>287.3</v>
      </c>
      <c r="E43" s="14"/>
      <c r="F43" s="28">
        <f t="shared" si="0"/>
        <v>8748.57</v>
      </c>
      <c r="G43" s="122">
        <f t="shared" si="1"/>
        <v>1270.9047639</v>
      </c>
      <c r="H43" s="898">
        <f t="shared" si="2"/>
        <v>0.14527000000000001</v>
      </c>
      <c r="I43" s="108">
        <v>0</v>
      </c>
    </row>
    <row r="44" spans="1:9" s="1" customFormat="1" x14ac:dyDescent="0.35">
      <c r="A44" s="77">
        <v>39</v>
      </c>
      <c r="B44" s="42" t="s">
        <v>1103</v>
      </c>
      <c r="C44" s="14">
        <v>3715.24</v>
      </c>
      <c r="D44" s="14"/>
      <c r="E44" s="14">
        <v>109.3</v>
      </c>
      <c r="F44" s="28">
        <f t="shared" si="0"/>
        <v>3824.54</v>
      </c>
      <c r="G44" s="122">
        <f t="shared" si="1"/>
        <v>555.59092580000004</v>
      </c>
      <c r="H44" s="898">
        <f t="shared" si="2"/>
        <v>0.14527000000000001</v>
      </c>
      <c r="I44" s="108">
        <v>0</v>
      </c>
    </row>
    <row r="45" spans="1:9" s="1" customFormat="1" x14ac:dyDescent="0.35">
      <c r="A45" s="77">
        <v>40</v>
      </c>
      <c r="B45" s="42" t="s">
        <v>1104</v>
      </c>
      <c r="C45" s="14">
        <v>355.8</v>
      </c>
      <c r="D45" s="14"/>
      <c r="E45" s="14"/>
      <c r="F45" s="28">
        <f t="shared" si="0"/>
        <v>355.8</v>
      </c>
      <c r="G45" s="122">
        <f t="shared" si="1"/>
        <v>51.687066000000009</v>
      </c>
      <c r="H45" s="898">
        <f t="shared" si="2"/>
        <v>0.14527000000000001</v>
      </c>
      <c r="I45" s="108">
        <v>0</v>
      </c>
    </row>
    <row r="46" spans="1:9" s="1" customFormat="1" x14ac:dyDescent="0.35">
      <c r="A46" s="77">
        <v>41</v>
      </c>
      <c r="B46" s="42" t="s">
        <v>1105</v>
      </c>
      <c r="C46" s="14">
        <v>907.4</v>
      </c>
      <c r="D46" s="14"/>
      <c r="E46" s="14"/>
      <c r="F46" s="28">
        <f t="shared" si="0"/>
        <v>907.4</v>
      </c>
      <c r="G46" s="122">
        <f t="shared" si="1"/>
        <v>131.81799800000002</v>
      </c>
      <c r="H46" s="898">
        <f t="shared" si="2"/>
        <v>0.14527000000000001</v>
      </c>
      <c r="I46" s="108">
        <v>0</v>
      </c>
    </row>
    <row r="47" spans="1:9" s="1" customFormat="1" x14ac:dyDescent="0.35">
      <c r="A47" s="77">
        <v>42</v>
      </c>
      <c r="B47" s="42" t="s">
        <v>1106</v>
      </c>
      <c r="C47" s="14">
        <v>2273.6</v>
      </c>
      <c r="D47" s="14"/>
      <c r="E47" s="14"/>
      <c r="F47" s="28">
        <f t="shared" si="0"/>
        <v>2273.6</v>
      </c>
      <c r="G47" s="122">
        <f t="shared" si="1"/>
        <v>330.28587199999998</v>
      </c>
      <c r="H47" s="898">
        <f t="shared" si="2"/>
        <v>0.14527000000000001</v>
      </c>
      <c r="I47" s="108">
        <v>0</v>
      </c>
    </row>
    <row r="48" spans="1:9" s="1" customFormat="1" x14ac:dyDescent="0.35">
      <c r="A48" s="77">
        <v>43</v>
      </c>
      <c r="B48" s="42" t="s">
        <v>1107</v>
      </c>
      <c r="C48" s="14">
        <v>154.1</v>
      </c>
      <c r="D48" s="14"/>
      <c r="E48" s="14"/>
      <c r="F48" s="28">
        <f t="shared" si="0"/>
        <v>154.1</v>
      </c>
      <c r="G48" s="122">
        <f t="shared" si="1"/>
        <v>22.386106999999999</v>
      </c>
      <c r="H48" s="898">
        <f t="shared" si="2"/>
        <v>0.14527000000000001</v>
      </c>
      <c r="I48" s="108">
        <v>0</v>
      </c>
    </row>
    <row r="49" spans="1:9" s="1" customFormat="1" x14ac:dyDescent="0.35">
      <c r="A49" s="77">
        <v>44</v>
      </c>
      <c r="B49" s="42" t="s">
        <v>1108</v>
      </c>
      <c r="C49" s="14">
        <v>93.9</v>
      </c>
      <c r="D49" s="14"/>
      <c r="E49" s="14"/>
      <c r="F49" s="28">
        <f t="shared" si="0"/>
        <v>93.9</v>
      </c>
      <c r="G49" s="122">
        <f t="shared" si="1"/>
        <v>13.640853000000002</v>
      </c>
      <c r="H49" s="898">
        <f t="shared" si="2"/>
        <v>0.14527000000000001</v>
      </c>
      <c r="I49" s="108">
        <v>0</v>
      </c>
    </row>
    <row r="50" spans="1:9" s="1" customFormat="1" x14ac:dyDescent="0.35">
      <c r="A50" s="77">
        <v>45</v>
      </c>
      <c r="B50" s="42" t="s">
        <v>1109</v>
      </c>
      <c r="C50" s="14">
        <v>296.10000000000002</v>
      </c>
      <c r="D50" s="14"/>
      <c r="E50" s="14"/>
      <c r="F50" s="28">
        <f t="shared" si="0"/>
        <v>296.10000000000002</v>
      </c>
      <c r="G50" s="122">
        <f t="shared" si="1"/>
        <v>43.014447000000004</v>
      </c>
      <c r="H50" s="898">
        <f t="shared" si="2"/>
        <v>0.14527000000000001</v>
      </c>
      <c r="I50" s="108">
        <v>0</v>
      </c>
    </row>
    <row r="51" spans="1:9" s="1" customFormat="1" x14ac:dyDescent="0.35">
      <c r="A51" s="77">
        <v>46</v>
      </c>
      <c r="B51" s="42" t="s">
        <v>1042</v>
      </c>
      <c r="C51" s="14">
        <v>4177.21</v>
      </c>
      <c r="D51" s="14">
        <v>6.6</v>
      </c>
      <c r="E51" s="14"/>
      <c r="F51" s="28">
        <f t="shared" si="0"/>
        <v>4183.8100000000004</v>
      </c>
      <c r="G51" s="122">
        <f t="shared" si="1"/>
        <v>607.78207870000006</v>
      </c>
      <c r="H51" s="898">
        <f t="shared" si="2"/>
        <v>0.14527000000000001</v>
      </c>
      <c r="I51" s="108">
        <v>0</v>
      </c>
    </row>
    <row r="52" spans="1:9" s="1" customFormat="1" x14ac:dyDescent="0.35">
      <c r="A52" s="77">
        <v>47</v>
      </c>
      <c r="B52" s="42" t="s">
        <v>1043</v>
      </c>
      <c r="C52" s="14">
        <v>4140.68</v>
      </c>
      <c r="D52" s="14"/>
      <c r="E52" s="14"/>
      <c r="F52" s="28">
        <f t="shared" si="0"/>
        <v>4140.68</v>
      </c>
      <c r="G52" s="122">
        <f t="shared" si="1"/>
        <v>601.5165836000001</v>
      </c>
      <c r="H52" s="898">
        <f t="shared" si="2"/>
        <v>0.14527000000000001</v>
      </c>
      <c r="I52" s="108">
        <v>0</v>
      </c>
    </row>
    <row r="53" spans="1:9" s="1" customFormat="1" x14ac:dyDescent="0.35">
      <c r="A53" s="77">
        <v>48</v>
      </c>
      <c r="B53" s="42" t="s">
        <v>2157</v>
      </c>
      <c r="C53" s="35">
        <v>7831.81</v>
      </c>
      <c r="D53" s="14"/>
      <c r="E53" s="14"/>
      <c r="F53" s="28">
        <f t="shared" si="0"/>
        <v>7831.81</v>
      </c>
      <c r="G53" s="122">
        <f t="shared" si="1"/>
        <v>1137.7270387000001</v>
      </c>
      <c r="H53" s="898">
        <f t="shared" si="2"/>
        <v>0.14527000000000001</v>
      </c>
      <c r="I53" s="108">
        <v>0</v>
      </c>
    </row>
    <row r="54" spans="1:9" s="1" customFormat="1" x14ac:dyDescent="0.35">
      <c r="A54" s="77">
        <v>49</v>
      </c>
      <c r="B54" s="42" t="s">
        <v>2175</v>
      </c>
      <c r="C54" s="35">
        <v>996.1</v>
      </c>
      <c r="D54" s="14"/>
      <c r="E54" s="14"/>
      <c r="F54" s="28">
        <f t="shared" si="0"/>
        <v>996.1</v>
      </c>
      <c r="G54" s="122">
        <f t="shared" si="1"/>
        <v>144.70344700000001</v>
      </c>
      <c r="H54" s="898">
        <f t="shared" si="2"/>
        <v>0.14527000000000001</v>
      </c>
      <c r="I54" s="108">
        <v>0</v>
      </c>
    </row>
    <row r="55" spans="1:9" s="1" customFormat="1" x14ac:dyDescent="0.35">
      <c r="A55" s="77">
        <v>50</v>
      </c>
      <c r="B55" s="42" t="s">
        <v>2177</v>
      </c>
      <c r="C55" s="35">
        <v>533.79999999999995</v>
      </c>
      <c r="D55" s="14"/>
      <c r="E55" s="14"/>
      <c r="F55" s="28">
        <f t="shared" si="0"/>
        <v>533.79999999999995</v>
      </c>
      <c r="G55" s="122">
        <f t="shared" si="1"/>
        <v>77.545125999999996</v>
      </c>
      <c r="H55" s="898">
        <f t="shared" si="2"/>
        <v>0.14527000000000001</v>
      </c>
      <c r="I55" s="108">
        <v>0</v>
      </c>
    </row>
    <row r="56" spans="1:9" s="1" customFormat="1" x14ac:dyDescent="0.35">
      <c r="A56" s="77">
        <v>51</v>
      </c>
      <c r="B56" s="42" t="s">
        <v>2176</v>
      </c>
      <c r="C56" s="35">
        <v>987.3</v>
      </c>
      <c r="D56" s="14"/>
      <c r="E56" s="14"/>
      <c r="F56" s="28">
        <f t="shared" si="0"/>
        <v>987.3</v>
      </c>
      <c r="G56" s="122">
        <f t="shared" si="1"/>
        <v>143.425071</v>
      </c>
      <c r="H56" s="898">
        <f t="shared" si="2"/>
        <v>0.14527000000000001</v>
      </c>
      <c r="I56" s="108">
        <v>0</v>
      </c>
    </row>
    <row r="57" spans="1:9" s="1" customFormat="1" x14ac:dyDescent="0.35">
      <c r="A57" s="77">
        <v>52</v>
      </c>
      <c r="B57" s="42" t="s">
        <v>2178</v>
      </c>
      <c r="C57" s="35">
        <v>442.6</v>
      </c>
      <c r="D57" s="14"/>
      <c r="E57" s="14"/>
      <c r="F57" s="28">
        <f t="shared" si="0"/>
        <v>442.6</v>
      </c>
      <c r="G57" s="122">
        <f t="shared" si="1"/>
        <v>64.296502000000004</v>
      </c>
      <c r="H57" s="898">
        <f t="shared" si="2"/>
        <v>0.14527000000000001</v>
      </c>
      <c r="I57" s="108">
        <v>0</v>
      </c>
    </row>
    <row r="58" spans="1:9" s="1" customFormat="1" x14ac:dyDescent="0.35">
      <c r="A58" s="77">
        <v>53</v>
      </c>
      <c r="B58" s="53" t="s">
        <v>2198</v>
      </c>
      <c r="C58" s="12">
        <v>7013.2</v>
      </c>
      <c r="D58" s="12"/>
      <c r="E58" s="12"/>
      <c r="F58" s="28">
        <f t="shared" si="0"/>
        <v>7013.2</v>
      </c>
      <c r="G58" s="122">
        <f t="shared" si="1"/>
        <v>1018.8075640000001</v>
      </c>
      <c r="H58" s="898">
        <f t="shared" si="2"/>
        <v>0.14527000000000001</v>
      </c>
      <c r="I58" s="108">
        <v>0</v>
      </c>
    </row>
    <row r="59" spans="1:9" s="1" customFormat="1" x14ac:dyDescent="0.35">
      <c r="A59" s="77">
        <v>54</v>
      </c>
      <c r="B59" s="53" t="s">
        <v>2188</v>
      </c>
      <c r="C59" s="12">
        <v>8402.66</v>
      </c>
      <c r="D59" s="12"/>
      <c r="E59" s="12"/>
      <c r="F59" s="28">
        <f t="shared" si="0"/>
        <v>8402.66</v>
      </c>
      <c r="G59" s="122">
        <f t="shared" si="1"/>
        <v>1220.6544182</v>
      </c>
      <c r="H59" s="898">
        <f t="shared" si="2"/>
        <v>0.14527000000000001</v>
      </c>
      <c r="I59" s="108">
        <v>0</v>
      </c>
    </row>
    <row r="60" spans="1:9" s="1" customFormat="1" x14ac:dyDescent="0.35">
      <c r="A60" s="77">
        <v>55</v>
      </c>
      <c r="B60" s="40" t="s">
        <v>2184</v>
      </c>
      <c r="C60" s="13">
        <v>2601.63</v>
      </c>
      <c r="D60" s="13"/>
      <c r="E60" s="13"/>
      <c r="F60" s="28">
        <f t="shared" si="0"/>
        <v>2601.63</v>
      </c>
      <c r="G60" s="122">
        <f t="shared" si="1"/>
        <v>377.93879010000006</v>
      </c>
      <c r="H60" s="898">
        <f t="shared" si="2"/>
        <v>0.14527000000000001</v>
      </c>
      <c r="I60" s="108">
        <v>0</v>
      </c>
    </row>
    <row r="61" spans="1:9" s="1" customFormat="1" x14ac:dyDescent="0.35">
      <c r="A61" s="77">
        <v>56</v>
      </c>
      <c r="B61" s="40" t="s">
        <v>2183</v>
      </c>
      <c r="C61" s="13">
        <v>2594.2600000000002</v>
      </c>
      <c r="D61" s="13"/>
      <c r="E61" s="13"/>
      <c r="F61" s="28">
        <f t="shared" si="0"/>
        <v>2594.2600000000002</v>
      </c>
      <c r="G61" s="122">
        <f t="shared" si="1"/>
        <v>376.86815020000006</v>
      </c>
      <c r="H61" s="898">
        <f t="shared" si="2"/>
        <v>0.14527000000000001</v>
      </c>
      <c r="I61" s="108">
        <v>0</v>
      </c>
    </row>
    <row r="62" spans="1:9" s="1" customFormat="1" x14ac:dyDescent="0.35">
      <c r="A62" s="77">
        <v>57</v>
      </c>
      <c r="B62" s="40" t="s">
        <v>2186</v>
      </c>
      <c r="C62" s="13">
        <v>2653.52</v>
      </c>
      <c r="D62" s="13"/>
      <c r="E62" s="13"/>
      <c r="F62" s="28">
        <f t="shared" si="0"/>
        <v>2653.52</v>
      </c>
      <c r="G62" s="122">
        <f t="shared" si="1"/>
        <v>385.47685040000005</v>
      </c>
      <c r="H62" s="898">
        <f t="shared" si="2"/>
        <v>0.14527000000000001</v>
      </c>
      <c r="I62" s="108">
        <v>0</v>
      </c>
    </row>
    <row r="63" spans="1:9" s="1" customFormat="1" x14ac:dyDescent="0.35">
      <c r="A63" s="77">
        <v>58</v>
      </c>
      <c r="B63" s="62" t="s">
        <v>2187</v>
      </c>
      <c r="C63" s="13">
        <v>2150.9</v>
      </c>
      <c r="D63" s="13"/>
      <c r="E63" s="13"/>
      <c r="F63" s="28">
        <f t="shared" si="0"/>
        <v>2150.9</v>
      </c>
      <c r="G63" s="122">
        <f t="shared" si="1"/>
        <v>312.46124300000002</v>
      </c>
      <c r="H63" s="898">
        <f t="shared" si="2"/>
        <v>0.14527000000000001</v>
      </c>
      <c r="I63" s="108">
        <v>0</v>
      </c>
    </row>
    <row r="64" spans="1:9" s="1" customFormat="1" x14ac:dyDescent="0.35">
      <c r="A64" s="77">
        <v>59</v>
      </c>
      <c r="B64" s="62" t="s">
        <v>2194</v>
      </c>
      <c r="C64" s="12">
        <v>3353.7</v>
      </c>
      <c r="D64" s="12"/>
      <c r="E64" s="12"/>
      <c r="F64" s="28">
        <f t="shared" si="0"/>
        <v>3353.7</v>
      </c>
      <c r="G64" s="122">
        <f t="shared" si="1"/>
        <v>487.19199900000001</v>
      </c>
      <c r="H64" s="898">
        <f t="shared" si="2"/>
        <v>0.14527000000000001</v>
      </c>
      <c r="I64" s="108">
        <v>0</v>
      </c>
    </row>
    <row r="65" spans="1:12" s="1" customFormat="1" x14ac:dyDescent="0.35">
      <c r="A65" s="78"/>
      <c r="B65" s="63" t="s">
        <v>1124</v>
      </c>
      <c r="C65" s="109">
        <f>SUM(C6:C64)</f>
        <v>249595.68</v>
      </c>
      <c r="D65" s="109">
        <f>SUM(D6:D64)</f>
        <v>1319.2</v>
      </c>
      <c r="E65" s="109">
        <f>SUM(E6:E64)</f>
        <v>1116.55</v>
      </c>
      <c r="F65" s="109">
        <f>SUM(F6:F64)</f>
        <v>252031.43000000002</v>
      </c>
      <c r="G65" s="122">
        <f t="shared" si="1"/>
        <v>36612.605836100003</v>
      </c>
      <c r="H65" s="898">
        <f t="shared" si="2"/>
        <v>0.14527000000000001</v>
      </c>
      <c r="I65" s="108">
        <v>0</v>
      </c>
    </row>
    <row r="66" spans="1:12" s="1" customFormat="1" ht="20" x14ac:dyDescent="0.4">
      <c r="A66" s="968" t="s">
        <v>1343</v>
      </c>
      <c r="B66" s="969"/>
      <c r="C66" s="969"/>
      <c r="D66" s="969"/>
      <c r="E66" s="969"/>
      <c r="F66" s="969"/>
      <c r="G66" s="969"/>
      <c r="H66" s="969"/>
      <c r="I66" s="969"/>
      <c r="J66" s="969"/>
      <c r="K66" s="969"/>
      <c r="L66" s="970"/>
    </row>
    <row r="67" spans="1:12" s="1" customFormat="1" x14ac:dyDescent="0.35">
      <c r="A67" s="31">
        <v>1</v>
      </c>
      <c r="B67" s="42" t="s">
        <v>1110</v>
      </c>
      <c r="C67" s="5">
        <v>7517.84</v>
      </c>
      <c r="D67" s="5"/>
      <c r="E67" s="5">
        <v>47.9</v>
      </c>
      <c r="F67" s="28">
        <f t="shared" ref="F67:F81" si="3">C67+D67+E67</f>
        <v>7565.74</v>
      </c>
      <c r="G67" s="23">
        <v>0</v>
      </c>
      <c r="H67" s="898">
        <f t="shared" si="2"/>
        <v>0.14527000000000001</v>
      </c>
      <c r="I67" s="108">
        <v>0</v>
      </c>
      <c r="K67" s="106"/>
    </row>
    <row r="68" spans="1:12" s="1" customFormat="1" x14ac:dyDescent="0.35">
      <c r="A68" s="31">
        <v>2</v>
      </c>
      <c r="B68" s="42" t="s">
        <v>1111</v>
      </c>
      <c r="C68" s="5">
        <v>7217.2</v>
      </c>
      <c r="D68" s="5"/>
      <c r="E68" s="5"/>
      <c r="F68" s="28">
        <f t="shared" si="3"/>
        <v>7217.2</v>
      </c>
      <c r="G68" s="23">
        <v>0</v>
      </c>
      <c r="H68" s="898">
        <f t="shared" si="2"/>
        <v>0.14527000000000001</v>
      </c>
      <c r="I68" s="108">
        <v>0</v>
      </c>
      <c r="K68" s="106"/>
    </row>
    <row r="69" spans="1:12" s="1" customFormat="1" x14ac:dyDescent="0.35">
      <c r="A69" s="31">
        <v>3</v>
      </c>
      <c r="B69" s="42" t="s">
        <v>1112</v>
      </c>
      <c r="C69" s="5">
        <v>6362.5</v>
      </c>
      <c r="D69" s="5"/>
      <c r="E69" s="5">
        <v>72.7</v>
      </c>
      <c r="F69" s="28">
        <f t="shared" si="3"/>
        <v>6435.2</v>
      </c>
      <c r="G69" s="23">
        <v>0</v>
      </c>
      <c r="H69" s="898">
        <f t="shared" si="2"/>
        <v>0.14527000000000001</v>
      </c>
      <c r="I69" s="108">
        <v>0</v>
      </c>
      <c r="K69" s="106"/>
    </row>
    <row r="70" spans="1:12" s="1" customFormat="1" x14ac:dyDescent="0.35">
      <c r="A70" s="31">
        <v>4</v>
      </c>
      <c r="B70" s="42" t="s">
        <v>1113</v>
      </c>
      <c r="C70" s="5">
        <v>8881.51</v>
      </c>
      <c r="D70" s="5"/>
      <c r="E70" s="5"/>
      <c r="F70" s="28">
        <f t="shared" si="3"/>
        <v>8881.51</v>
      </c>
      <c r="G70" s="23">
        <v>0</v>
      </c>
      <c r="H70" s="898">
        <f t="shared" si="2"/>
        <v>0.14527000000000001</v>
      </c>
      <c r="I70" s="108">
        <v>0</v>
      </c>
      <c r="K70" s="106"/>
    </row>
    <row r="71" spans="1:12" s="1" customFormat="1" x14ac:dyDescent="0.35">
      <c r="A71" s="31">
        <v>5</v>
      </c>
      <c r="B71" s="42" t="s">
        <v>1114</v>
      </c>
      <c r="C71" s="5">
        <v>7938.92</v>
      </c>
      <c r="D71" s="5"/>
      <c r="E71" s="5"/>
      <c r="F71" s="28">
        <f t="shared" si="3"/>
        <v>7938.92</v>
      </c>
      <c r="G71" s="23">
        <v>0</v>
      </c>
      <c r="H71" s="898">
        <f t="shared" ref="H71:H134" si="4">0.11747+0.0278</f>
        <v>0.14527000000000001</v>
      </c>
      <c r="I71" s="108">
        <v>0</v>
      </c>
      <c r="K71" s="106"/>
    </row>
    <row r="72" spans="1:12" s="1" customFormat="1" x14ac:dyDescent="0.35">
      <c r="A72" s="31">
        <v>6</v>
      </c>
      <c r="B72" s="42" t="s">
        <v>1115</v>
      </c>
      <c r="C72" s="5">
        <v>7102.99</v>
      </c>
      <c r="D72" s="5"/>
      <c r="E72" s="5"/>
      <c r="F72" s="28">
        <f t="shared" si="3"/>
        <v>7102.99</v>
      </c>
      <c r="G72" s="23">
        <v>0</v>
      </c>
      <c r="H72" s="898">
        <f t="shared" si="4"/>
        <v>0.14527000000000001</v>
      </c>
      <c r="I72" s="108">
        <v>0</v>
      </c>
      <c r="K72" s="106"/>
    </row>
    <row r="73" spans="1:12" s="1" customFormat="1" x14ac:dyDescent="0.35">
      <c r="A73" s="31">
        <v>7</v>
      </c>
      <c r="B73" s="42" t="s">
        <v>1116</v>
      </c>
      <c r="C73" s="5">
        <v>2474.6</v>
      </c>
      <c r="D73" s="5"/>
      <c r="E73" s="5">
        <v>54.25</v>
      </c>
      <c r="F73" s="28">
        <f t="shared" si="3"/>
        <v>2528.85</v>
      </c>
      <c r="G73" s="23">
        <v>0</v>
      </c>
      <c r="H73" s="898">
        <f t="shared" si="4"/>
        <v>0.14527000000000001</v>
      </c>
      <c r="I73" s="108">
        <v>0</v>
      </c>
      <c r="K73" s="106"/>
    </row>
    <row r="74" spans="1:12" s="1" customFormat="1" x14ac:dyDescent="0.35">
      <c r="A74" s="31">
        <v>8</v>
      </c>
      <c r="B74" s="42" t="s">
        <v>1117</v>
      </c>
      <c r="C74" s="5">
        <v>4250.83</v>
      </c>
      <c r="D74" s="5"/>
      <c r="E74" s="5"/>
      <c r="F74" s="28">
        <f t="shared" si="3"/>
        <v>4250.83</v>
      </c>
      <c r="G74" s="23">
        <v>0</v>
      </c>
      <c r="H74" s="898">
        <f t="shared" si="4"/>
        <v>0.14527000000000001</v>
      </c>
      <c r="I74" s="108">
        <v>0</v>
      </c>
      <c r="K74" s="106"/>
    </row>
    <row r="75" spans="1:12" s="1" customFormat="1" x14ac:dyDescent="0.35">
      <c r="A75" s="31">
        <v>9</v>
      </c>
      <c r="B75" s="42" t="s">
        <v>1118</v>
      </c>
      <c r="C75" s="5">
        <v>2862.08</v>
      </c>
      <c r="D75" s="5"/>
      <c r="E75" s="5"/>
      <c r="F75" s="28">
        <f t="shared" si="3"/>
        <v>2862.08</v>
      </c>
      <c r="G75" s="23">
        <v>0</v>
      </c>
      <c r="H75" s="898">
        <f t="shared" si="4"/>
        <v>0.14527000000000001</v>
      </c>
      <c r="I75" s="108">
        <v>0</v>
      </c>
      <c r="K75" s="106"/>
    </row>
    <row r="76" spans="1:12" s="1" customFormat="1" x14ac:dyDescent="0.35">
      <c r="A76" s="31">
        <v>10</v>
      </c>
      <c r="B76" s="42" t="s">
        <v>1119</v>
      </c>
      <c r="C76" s="5">
        <v>2523.4899999999998</v>
      </c>
      <c r="D76" s="5"/>
      <c r="E76" s="5"/>
      <c r="F76" s="28">
        <f t="shared" si="3"/>
        <v>2523.4899999999998</v>
      </c>
      <c r="G76" s="23">
        <v>0</v>
      </c>
      <c r="H76" s="898">
        <f t="shared" si="4"/>
        <v>0.14527000000000001</v>
      </c>
      <c r="I76" s="108">
        <v>0</v>
      </c>
      <c r="K76" s="106"/>
    </row>
    <row r="77" spans="1:12" s="1" customFormat="1" x14ac:dyDescent="0.35">
      <c r="A77" s="31">
        <v>11</v>
      </c>
      <c r="B77" s="42" t="s">
        <v>1120</v>
      </c>
      <c r="C77" s="5">
        <v>2727.04</v>
      </c>
      <c r="D77" s="5"/>
      <c r="E77" s="5"/>
      <c r="F77" s="28">
        <f t="shared" si="3"/>
        <v>2727.04</v>
      </c>
      <c r="G77" s="23">
        <v>0</v>
      </c>
      <c r="H77" s="898">
        <f t="shared" si="4"/>
        <v>0.14527000000000001</v>
      </c>
      <c r="I77" s="108">
        <v>0</v>
      </c>
      <c r="K77" s="106"/>
    </row>
    <row r="78" spans="1:12" s="1" customFormat="1" x14ac:dyDescent="0.35">
      <c r="A78" s="31">
        <v>12</v>
      </c>
      <c r="B78" s="42" t="s">
        <v>1121</v>
      </c>
      <c r="C78" s="5">
        <v>11004.98</v>
      </c>
      <c r="D78" s="5"/>
      <c r="E78" s="5">
        <v>70.8</v>
      </c>
      <c r="F78" s="28">
        <f t="shared" si="3"/>
        <v>11075.779999999999</v>
      </c>
      <c r="G78" s="23">
        <v>0</v>
      </c>
      <c r="H78" s="898">
        <f t="shared" si="4"/>
        <v>0.14527000000000001</v>
      </c>
      <c r="I78" s="108">
        <v>0</v>
      </c>
      <c r="K78" s="106"/>
    </row>
    <row r="79" spans="1:12" s="1" customFormat="1" x14ac:dyDescent="0.35">
      <c r="A79" s="31">
        <v>13</v>
      </c>
      <c r="B79" s="42" t="s">
        <v>1122</v>
      </c>
      <c r="C79" s="5">
        <v>6322.5</v>
      </c>
      <c r="D79" s="5"/>
      <c r="E79" s="5"/>
      <c r="F79" s="28">
        <f t="shared" si="3"/>
        <v>6322.5</v>
      </c>
      <c r="G79" s="23">
        <v>0</v>
      </c>
      <c r="H79" s="898">
        <f t="shared" si="4"/>
        <v>0.14527000000000001</v>
      </c>
      <c r="I79" s="108">
        <v>0</v>
      </c>
      <c r="K79" s="106"/>
    </row>
    <row r="80" spans="1:12" s="1" customFormat="1" x14ac:dyDescent="0.35">
      <c r="A80" s="31">
        <v>14</v>
      </c>
      <c r="B80" s="43" t="s">
        <v>2182</v>
      </c>
      <c r="C80" s="17">
        <v>6397.6</v>
      </c>
      <c r="D80" s="17"/>
      <c r="E80" s="17"/>
      <c r="F80" s="28">
        <f t="shared" si="3"/>
        <v>6397.6</v>
      </c>
      <c r="G80" s="23">
        <v>0</v>
      </c>
      <c r="H80" s="898">
        <f t="shared" si="4"/>
        <v>0.14527000000000001</v>
      </c>
      <c r="I80" s="108">
        <v>0</v>
      </c>
    </row>
    <row r="81" spans="1:12" s="1" customFormat="1" x14ac:dyDescent="0.35">
      <c r="A81" s="31">
        <v>15</v>
      </c>
      <c r="B81" s="43" t="s">
        <v>2179</v>
      </c>
      <c r="C81" s="21">
        <v>566.29999999999995</v>
      </c>
      <c r="D81" s="21"/>
      <c r="E81" s="21"/>
      <c r="F81" s="28">
        <f t="shared" si="3"/>
        <v>566.29999999999995</v>
      </c>
      <c r="G81" s="23">
        <v>0</v>
      </c>
      <c r="H81" s="898">
        <f t="shared" si="4"/>
        <v>0.14527000000000001</v>
      </c>
      <c r="I81" s="108">
        <v>0</v>
      </c>
    </row>
    <row r="82" spans="1:12" s="1" customFormat="1" x14ac:dyDescent="0.35">
      <c r="A82" s="79"/>
      <c r="B82" s="63" t="s">
        <v>1124</v>
      </c>
      <c r="C82" s="109">
        <f>SUM(C67:C81)</f>
        <v>84150.38</v>
      </c>
      <c r="D82" s="109">
        <f>SUM(D67:D80)</f>
        <v>0</v>
      </c>
      <c r="E82" s="109">
        <f>SUM(E67:E80)</f>
        <v>245.64999999999998</v>
      </c>
      <c r="F82" s="109">
        <f>SUM(F67:F81)</f>
        <v>84396.030000000013</v>
      </c>
      <c r="G82" s="122">
        <f>SUM(F82*H82)</f>
        <v>12260.211278100003</v>
      </c>
      <c r="H82" s="898">
        <f t="shared" si="4"/>
        <v>0.14527000000000001</v>
      </c>
      <c r="I82" s="108">
        <v>0</v>
      </c>
      <c r="J82" s="92"/>
      <c r="K82" s="92"/>
      <c r="L82" s="92"/>
    </row>
    <row r="83" spans="1:12" s="1" customFormat="1" x14ac:dyDescent="0.35">
      <c r="A83" s="971" t="s">
        <v>481</v>
      </c>
      <c r="B83" s="972"/>
      <c r="C83" s="13"/>
      <c r="D83" s="13"/>
      <c r="E83" s="13"/>
      <c r="F83" s="28"/>
      <c r="G83" s="118"/>
      <c r="H83" s="898">
        <f t="shared" si="4"/>
        <v>0.14527000000000001</v>
      </c>
      <c r="I83" s="108"/>
    </row>
    <row r="84" spans="1:12" s="1" customFormat="1" x14ac:dyDescent="0.35">
      <c r="A84" s="31">
        <v>1</v>
      </c>
      <c r="B84" s="44" t="s">
        <v>482</v>
      </c>
      <c r="C84" s="204">
        <v>478.7</v>
      </c>
      <c r="D84" s="205">
        <v>165.3</v>
      </c>
      <c r="E84" s="205">
        <v>45.3</v>
      </c>
      <c r="F84" s="100">
        <f t="shared" ref="F84:F140" si="5">C84+D84+E84</f>
        <v>689.3</v>
      </c>
      <c r="G84" s="118">
        <f>SUM(F84*H84)</f>
        <v>100.13461100000001</v>
      </c>
      <c r="H84" s="898">
        <f t="shared" si="4"/>
        <v>0.14527000000000001</v>
      </c>
      <c r="I84" s="123">
        <f>SUM(G84/F84)</f>
        <v>0.14527000000000001</v>
      </c>
      <c r="K84" s="1">
        <v>8.7264800000000005</v>
      </c>
    </row>
    <row r="85" spans="1:12" s="1" customFormat="1" x14ac:dyDescent="0.35">
      <c r="A85" s="25">
        <v>2</v>
      </c>
      <c r="B85" s="45" t="s">
        <v>483</v>
      </c>
      <c r="C85" s="204">
        <v>316.39999999999998</v>
      </c>
      <c r="D85" s="205"/>
      <c r="E85" s="205">
        <v>39.9</v>
      </c>
      <c r="F85" s="100">
        <f t="shared" si="5"/>
        <v>356.29999999999995</v>
      </c>
      <c r="G85" s="118">
        <f t="shared" ref="G85:G146" si="6">SUM(F85*H85)</f>
        <v>51.759701</v>
      </c>
      <c r="H85" s="898">
        <f t="shared" si="4"/>
        <v>0.14527000000000001</v>
      </c>
      <c r="I85" s="123">
        <f t="shared" ref="I85:I139" si="7">SUM(G85/F85)</f>
        <v>0.14527000000000001</v>
      </c>
      <c r="K85" s="1">
        <v>12.726116666666664</v>
      </c>
    </row>
    <row r="86" spans="1:12" s="1" customFormat="1" x14ac:dyDescent="0.35">
      <c r="A86" s="25">
        <v>3</v>
      </c>
      <c r="B86" s="45" t="s">
        <v>484</v>
      </c>
      <c r="C86" s="204">
        <v>590.26</v>
      </c>
      <c r="D86" s="205"/>
      <c r="E86" s="205">
        <v>27.8</v>
      </c>
      <c r="F86" s="100">
        <f t="shared" si="5"/>
        <v>618.05999999999995</v>
      </c>
      <c r="G86" s="118">
        <f t="shared" si="6"/>
        <v>89.785576199999994</v>
      </c>
      <c r="H86" s="898">
        <f t="shared" si="4"/>
        <v>0.14527000000000001</v>
      </c>
      <c r="I86" s="123">
        <f t="shared" si="7"/>
        <v>0.14527000000000001</v>
      </c>
      <c r="K86" s="1">
        <v>13.505266666666666</v>
      </c>
    </row>
    <row r="87" spans="1:12" s="1" customFormat="1" x14ac:dyDescent="0.35">
      <c r="A87" s="31">
        <v>4</v>
      </c>
      <c r="B87" s="45" t="s">
        <v>485</v>
      </c>
      <c r="C87" s="204">
        <v>1277.7</v>
      </c>
      <c r="D87" s="205"/>
      <c r="E87" s="205">
        <v>49.7</v>
      </c>
      <c r="F87" s="100">
        <f t="shared" si="5"/>
        <v>1327.4</v>
      </c>
      <c r="G87" s="118">
        <f t="shared" si="6"/>
        <v>192.83139800000004</v>
      </c>
      <c r="H87" s="898">
        <f t="shared" si="4"/>
        <v>0.14527000000000001</v>
      </c>
      <c r="I87" s="123">
        <f t="shared" si="7"/>
        <v>0.14527000000000001</v>
      </c>
      <c r="K87" s="1">
        <v>28.309116666666668</v>
      </c>
    </row>
    <row r="88" spans="1:12" s="1" customFormat="1" x14ac:dyDescent="0.35">
      <c r="A88" s="25">
        <v>5</v>
      </c>
      <c r="B88" s="45" t="s">
        <v>486</v>
      </c>
      <c r="C88" s="204">
        <v>1422.3</v>
      </c>
      <c r="D88" s="205"/>
      <c r="E88" s="205">
        <v>106</v>
      </c>
      <c r="F88" s="100">
        <f t="shared" si="5"/>
        <v>1528.3</v>
      </c>
      <c r="G88" s="118">
        <f t="shared" si="6"/>
        <v>222.016141</v>
      </c>
      <c r="H88" s="898">
        <f t="shared" si="4"/>
        <v>0.14527000000000001</v>
      </c>
      <c r="I88" s="123">
        <f t="shared" si="7"/>
        <v>0.14527000000000001</v>
      </c>
      <c r="K88" s="1">
        <v>17.660733333333333</v>
      </c>
    </row>
    <row r="89" spans="1:12" s="1" customFormat="1" x14ac:dyDescent="0.35">
      <c r="A89" s="25">
        <v>6</v>
      </c>
      <c r="B89" s="45" t="s">
        <v>487</v>
      </c>
      <c r="C89" s="204">
        <v>736.94</v>
      </c>
      <c r="D89" s="205"/>
      <c r="E89" s="205"/>
      <c r="F89" s="100">
        <f t="shared" si="5"/>
        <v>736.94</v>
      </c>
      <c r="G89" s="118">
        <f t="shared" si="6"/>
        <v>107.05527380000001</v>
      </c>
      <c r="H89" s="898">
        <f t="shared" si="4"/>
        <v>0.14527000000000001</v>
      </c>
      <c r="I89" s="123">
        <f t="shared" si="7"/>
        <v>0.14527000000000001</v>
      </c>
      <c r="K89" s="1">
        <v>10.12895</v>
      </c>
    </row>
    <row r="90" spans="1:12" s="1" customFormat="1" x14ac:dyDescent="0.35">
      <c r="A90" s="31">
        <v>7</v>
      </c>
      <c r="B90" s="45" t="s">
        <v>488</v>
      </c>
      <c r="C90" s="204">
        <v>588.29</v>
      </c>
      <c r="D90" s="205"/>
      <c r="E90" s="205"/>
      <c r="F90" s="100">
        <f t="shared" si="5"/>
        <v>588.29</v>
      </c>
      <c r="G90" s="118">
        <f t="shared" si="6"/>
        <v>85.460888300000008</v>
      </c>
      <c r="H90" s="898">
        <f t="shared" si="4"/>
        <v>0.14527000000000001</v>
      </c>
      <c r="I90" s="123">
        <f t="shared" si="7"/>
        <v>0.14527000000000001</v>
      </c>
      <c r="K90" s="1">
        <v>8.8303666666666665</v>
      </c>
    </row>
    <row r="91" spans="1:12" s="1" customFormat="1" x14ac:dyDescent="0.35">
      <c r="A91" s="25">
        <v>8</v>
      </c>
      <c r="B91" s="46" t="s">
        <v>489</v>
      </c>
      <c r="C91" s="204">
        <v>264.32</v>
      </c>
      <c r="D91" s="205"/>
      <c r="E91" s="205"/>
      <c r="F91" s="100">
        <f t="shared" si="5"/>
        <v>264.32</v>
      </c>
      <c r="G91" s="118">
        <f t="shared" si="6"/>
        <v>38.397766400000002</v>
      </c>
      <c r="H91" s="898">
        <f t="shared" si="4"/>
        <v>0.14527000000000001</v>
      </c>
      <c r="I91" s="123">
        <f t="shared" si="7"/>
        <v>0.14527000000000001</v>
      </c>
      <c r="K91" s="1">
        <v>0</v>
      </c>
    </row>
    <row r="92" spans="1:12" s="1" customFormat="1" x14ac:dyDescent="0.35">
      <c r="A92" s="25">
        <v>9</v>
      </c>
      <c r="B92" s="45" t="s">
        <v>490</v>
      </c>
      <c r="C92" s="204">
        <v>181.4</v>
      </c>
      <c r="D92" s="205"/>
      <c r="E92" s="205">
        <v>21.3</v>
      </c>
      <c r="F92" s="100">
        <f t="shared" si="5"/>
        <v>202.70000000000002</v>
      </c>
      <c r="G92" s="118">
        <f t="shared" si="6"/>
        <v>29.446229000000006</v>
      </c>
      <c r="H92" s="898">
        <f t="shared" si="4"/>
        <v>0.14527000000000001</v>
      </c>
      <c r="I92" s="123">
        <f t="shared" si="7"/>
        <v>0.14527000000000001</v>
      </c>
      <c r="K92" s="1">
        <v>18.6996</v>
      </c>
    </row>
    <row r="93" spans="1:12" s="1" customFormat="1" x14ac:dyDescent="0.35">
      <c r="A93" s="31">
        <v>10</v>
      </c>
      <c r="B93" s="45" t="s">
        <v>491</v>
      </c>
      <c r="C93" s="204">
        <v>366.9</v>
      </c>
      <c r="D93" s="205"/>
      <c r="E93" s="205"/>
      <c r="F93" s="100">
        <f t="shared" si="5"/>
        <v>366.9</v>
      </c>
      <c r="G93" s="118">
        <f t="shared" si="6"/>
        <v>53.299562999999999</v>
      </c>
      <c r="H93" s="898">
        <f t="shared" si="4"/>
        <v>0.14527000000000001</v>
      </c>
      <c r="I93" s="123">
        <f t="shared" si="7"/>
        <v>0.14527000000000001</v>
      </c>
      <c r="K93" s="1">
        <v>46.229566666666663</v>
      </c>
    </row>
    <row r="94" spans="1:12" s="1" customFormat="1" x14ac:dyDescent="0.35">
      <c r="A94" s="25">
        <v>11</v>
      </c>
      <c r="B94" s="45" t="s">
        <v>492</v>
      </c>
      <c r="C94" s="204">
        <v>580.66999999999996</v>
      </c>
      <c r="D94" s="205"/>
      <c r="E94" s="205"/>
      <c r="F94" s="100">
        <f t="shared" si="5"/>
        <v>580.66999999999996</v>
      </c>
      <c r="G94" s="118">
        <f t="shared" si="6"/>
        <v>84.353930899999995</v>
      </c>
      <c r="H94" s="898">
        <f t="shared" si="4"/>
        <v>0.14527000000000001</v>
      </c>
      <c r="I94" s="123">
        <f t="shared" si="7"/>
        <v>0.14527000000000001</v>
      </c>
      <c r="K94" s="1">
        <v>24.776970000000002</v>
      </c>
    </row>
    <row r="95" spans="1:12" s="1" customFormat="1" x14ac:dyDescent="0.35">
      <c r="A95" s="25">
        <v>12</v>
      </c>
      <c r="B95" s="45" t="s">
        <v>493</v>
      </c>
      <c r="C95" s="204">
        <v>583.6</v>
      </c>
      <c r="D95" s="205">
        <v>29.3</v>
      </c>
      <c r="E95" s="205"/>
      <c r="F95" s="100">
        <f t="shared" si="5"/>
        <v>612.9</v>
      </c>
      <c r="G95" s="118">
        <f t="shared" si="6"/>
        <v>89.035983000000002</v>
      </c>
      <c r="H95" s="898">
        <f t="shared" si="4"/>
        <v>0.14527000000000001</v>
      </c>
      <c r="I95" s="123">
        <f t="shared" si="7"/>
        <v>0.14527000000000001</v>
      </c>
      <c r="K95" s="1">
        <v>32.724299999999999</v>
      </c>
    </row>
    <row r="96" spans="1:12" s="1" customFormat="1" x14ac:dyDescent="0.35">
      <c r="A96" s="31">
        <v>13</v>
      </c>
      <c r="B96" s="45" t="s">
        <v>495</v>
      </c>
      <c r="C96" s="204">
        <v>851.5</v>
      </c>
      <c r="D96" s="205"/>
      <c r="E96" s="205"/>
      <c r="F96" s="100">
        <f t="shared" si="5"/>
        <v>851.5</v>
      </c>
      <c r="G96" s="118">
        <f t="shared" si="6"/>
        <v>123.697405</v>
      </c>
      <c r="H96" s="898">
        <f t="shared" si="4"/>
        <v>0.14527000000000001</v>
      </c>
      <c r="I96" s="123">
        <f t="shared" si="7"/>
        <v>0.14527000000000001</v>
      </c>
      <c r="K96" s="1">
        <v>61.29313333333333</v>
      </c>
    </row>
    <row r="97" spans="1:11" s="1" customFormat="1" x14ac:dyDescent="0.35">
      <c r="A97" s="25">
        <v>14</v>
      </c>
      <c r="B97" s="45" t="s">
        <v>496</v>
      </c>
      <c r="C97" s="204">
        <v>510.4</v>
      </c>
      <c r="D97" s="205"/>
      <c r="E97" s="205">
        <v>35.200000000000003</v>
      </c>
      <c r="F97" s="100">
        <f t="shared" si="5"/>
        <v>545.6</v>
      </c>
      <c r="G97" s="118">
        <f t="shared" si="6"/>
        <v>79.259312000000008</v>
      </c>
      <c r="H97" s="898">
        <f t="shared" si="4"/>
        <v>0.14527000000000001</v>
      </c>
      <c r="I97" s="123">
        <f t="shared" si="7"/>
        <v>0.14527000000000001</v>
      </c>
      <c r="K97" s="1">
        <v>31.166</v>
      </c>
    </row>
    <row r="98" spans="1:11" s="1" customFormat="1" x14ac:dyDescent="0.35">
      <c r="A98" s="25">
        <v>15</v>
      </c>
      <c r="B98" s="45" t="s">
        <v>497</v>
      </c>
      <c r="C98" s="204">
        <v>545.21</v>
      </c>
      <c r="D98" s="205"/>
      <c r="E98" s="205">
        <v>19.600000000000001</v>
      </c>
      <c r="F98" s="100">
        <f t="shared" si="5"/>
        <v>564.81000000000006</v>
      </c>
      <c r="G98" s="118">
        <f t="shared" si="6"/>
        <v>82.049948700000016</v>
      </c>
      <c r="H98" s="898">
        <f t="shared" si="4"/>
        <v>0.14527000000000001</v>
      </c>
      <c r="I98" s="123">
        <f t="shared" si="7"/>
        <v>0.14527000000000001</v>
      </c>
      <c r="K98" s="1">
        <v>31.166</v>
      </c>
    </row>
    <row r="99" spans="1:11" s="1" customFormat="1" x14ac:dyDescent="0.35">
      <c r="A99" s="31">
        <v>16</v>
      </c>
      <c r="B99" s="45" t="s">
        <v>498</v>
      </c>
      <c r="C99" s="204">
        <v>536.25</v>
      </c>
      <c r="D99" s="205"/>
      <c r="E99" s="205"/>
      <c r="F99" s="100">
        <f t="shared" si="5"/>
        <v>536.25</v>
      </c>
      <c r="G99" s="118">
        <f t="shared" si="6"/>
        <v>77.901037500000001</v>
      </c>
      <c r="H99" s="898">
        <f t="shared" si="4"/>
        <v>0.14527000000000001</v>
      </c>
      <c r="I99" s="123">
        <f t="shared" si="7"/>
        <v>0.14527000000000001</v>
      </c>
      <c r="K99" s="1">
        <v>31.166</v>
      </c>
    </row>
    <row r="100" spans="1:11" s="1" customFormat="1" x14ac:dyDescent="0.35">
      <c r="A100" s="25">
        <v>17</v>
      </c>
      <c r="B100" s="45" t="s">
        <v>499</v>
      </c>
      <c r="C100" s="204">
        <v>534.97</v>
      </c>
      <c r="D100" s="205">
        <v>68.2</v>
      </c>
      <c r="E100" s="205"/>
      <c r="F100" s="100">
        <f t="shared" si="5"/>
        <v>603.17000000000007</v>
      </c>
      <c r="G100" s="118">
        <f t="shared" si="6"/>
        <v>87.622505900000021</v>
      </c>
      <c r="H100" s="898">
        <f t="shared" si="4"/>
        <v>0.14527000000000001</v>
      </c>
      <c r="I100" s="123">
        <f>SUM(G100/F100)</f>
        <v>0.14527000000000001</v>
      </c>
      <c r="K100" s="1">
        <v>31.166</v>
      </c>
    </row>
    <row r="101" spans="1:11" s="1" customFormat="1" x14ac:dyDescent="0.35">
      <c r="A101" s="25">
        <v>18</v>
      </c>
      <c r="B101" s="45" t="s">
        <v>500</v>
      </c>
      <c r="C101" s="204">
        <v>191.9</v>
      </c>
      <c r="D101" s="205"/>
      <c r="E101" s="205">
        <v>35</v>
      </c>
      <c r="F101" s="100">
        <f t="shared" si="5"/>
        <v>226.9</v>
      </c>
      <c r="G101" s="118">
        <f t="shared" si="6"/>
        <v>32.961763000000005</v>
      </c>
      <c r="H101" s="898">
        <f t="shared" si="4"/>
        <v>0.14527000000000001</v>
      </c>
      <c r="I101" s="123">
        <f t="shared" si="7"/>
        <v>0.14527000000000001</v>
      </c>
      <c r="K101" s="1">
        <v>27.270250000000001</v>
      </c>
    </row>
    <row r="102" spans="1:11" s="1" customFormat="1" x14ac:dyDescent="0.35">
      <c r="A102" s="31">
        <v>19</v>
      </c>
      <c r="B102" s="45" t="s">
        <v>501</v>
      </c>
      <c r="C102" s="204">
        <v>368.4</v>
      </c>
      <c r="D102" s="205"/>
      <c r="E102" s="205">
        <v>17.2</v>
      </c>
      <c r="F102" s="100">
        <f t="shared" si="5"/>
        <v>385.59999999999997</v>
      </c>
      <c r="G102" s="118">
        <f t="shared" si="6"/>
        <v>56.016112</v>
      </c>
      <c r="H102" s="898">
        <f t="shared" si="4"/>
        <v>0.14527000000000001</v>
      </c>
      <c r="I102" s="123">
        <f t="shared" si="7"/>
        <v>0.14527000000000001</v>
      </c>
      <c r="K102" s="1">
        <v>23.374499999999998</v>
      </c>
    </row>
    <row r="103" spans="1:11" s="1" customFormat="1" x14ac:dyDescent="0.35">
      <c r="A103" s="25">
        <v>20</v>
      </c>
      <c r="B103" s="45" t="s">
        <v>502</v>
      </c>
      <c r="C103" s="204">
        <v>298.58</v>
      </c>
      <c r="D103" s="205">
        <v>41.6</v>
      </c>
      <c r="E103" s="205"/>
      <c r="F103" s="100">
        <f t="shared" si="5"/>
        <v>340.18</v>
      </c>
      <c r="G103" s="118">
        <f t="shared" si="6"/>
        <v>49.417948600000003</v>
      </c>
      <c r="H103" s="898">
        <f t="shared" si="4"/>
        <v>0.14527000000000001</v>
      </c>
      <c r="I103" s="123">
        <f t="shared" si="7"/>
        <v>0.14527000000000001</v>
      </c>
      <c r="K103" s="1">
        <v>30.386849999999999</v>
      </c>
    </row>
    <row r="104" spans="1:11" s="1" customFormat="1" x14ac:dyDescent="0.35">
      <c r="A104" s="25">
        <v>21</v>
      </c>
      <c r="B104" s="45" t="s">
        <v>503</v>
      </c>
      <c r="C104" s="204">
        <v>820.07</v>
      </c>
      <c r="D104" s="205"/>
      <c r="E104" s="205">
        <v>159.9</v>
      </c>
      <c r="F104" s="100">
        <f t="shared" si="5"/>
        <v>979.97</v>
      </c>
      <c r="G104" s="118">
        <f t="shared" si="6"/>
        <v>142.36024190000001</v>
      </c>
      <c r="H104" s="898">
        <f t="shared" si="4"/>
        <v>0.14527000000000001</v>
      </c>
      <c r="I104" s="123">
        <f t="shared" si="7"/>
        <v>0.14527000000000001</v>
      </c>
      <c r="K104" s="1">
        <v>77.915000000000006</v>
      </c>
    </row>
    <row r="105" spans="1:11" s="1" customFormat="1" x14ac:dyDescent="0.35">
      <c r="A105" s="31">
        <v>22</v>
      </c>
      <c r="B105" s="45" t="s">
        <v>504</v>
      </c>
      <c r="C105" s="204">
        <v>1330.1</v>
      </c>
      <c r="D105" s="205"/>
      <c r="E105" s="205"/>
      <c r="F105" s="100">
        <f t="shared" si="5"/>
        <v>1330.1</v>
      </c>
      <c r="G105" s="118">
        <f t="shared" si="6"/>
        <v>193.22362699999999</v>
      </c>
      <c r="H105" s="898">
        <f t="shared" si="4"/>
        <v>0.14527000000000001</v>
      </c>
      <c r="I105" s="123">
        <f t="shared" si="7"/>
        <v>0.14527000000000001</v>
      </c>
      <c r="K105" s="1">
        <v>151.46676000000002</v>
      </c>
    </row>
    <row r="106" spans="1:11" s="1" customFormat="1" x14ac:dyDescent="0.35">
      <c r="A106" s="25">
        <v>23</v>
      </c>
      <c r="B106" s="45" t="s">
        <v>554</v>
      </c>
      <c r="C106" s="204">
        <v>788.55</v>
      </c>
      <c r="D106" s="205">
        <v>32.1</v>
      </c>
      <c r="E106" s="205"/>
      <c r="F106" s="100">
        <f t="shared" si="5"/>
        <v>820.65</v>
      </c>
      <c r="G106" s="118">
        <f t="shared" si="6"/>
        <v>119.21582550000001</v>
      </c>
      <c r="H106" s="898">
        <f t="shared" si="4"/>
        <v>0.14527000000000001</v>
      </c>
      <c r="I106" s="123">
        <f t="shared" si="7"/>
        <v>0.14527000000000001</v>
      </c>
      <c r="K106" s="1">
        <v>74.175080000000008</v>
      </c>
    </row>
    <row r="107" spans="1:11" s="1" customFormat="1" x14ac:dyDescent="0.35">
      <c r="A107" s="25">
        <v>24</v>
      </c>
      <c r="B107" s="45" t="s">
        <v>555</v>
      </c>
      <c r="C107" s="204">
        <v>1286.57</v>
      </c>
      <c r="D107" s="205">
        <v>132.1</v>
      </c>
      <c r="E107" s="205">
        <v>45.2</v>
      </c>
      <c r="F107" s="100">
        <f t="shared" si="5"/>
        <v>1463.87</v>
      </c>
      <c r="G107" s="118">
        <f t="shared" si="6"/>
        <v>212.65639490000001</v>
      </c>
      <c r="H107" s="898">
        <f t="shared" si="4"/>
        <v>0.14527000000000001</v>
      </c>
      <c r="I107" s="123">
        <f t="shared" si="7"/>
        <v>0.14527000000000001</v>
      </c>
      <c r="K107" s="1">
        <v>128.55975000000001</v>
      </c>
    </row>
    <row r="108" spans="1:11" s="1" customFormat="1" x14ac:dyDescent="0.35">
      <c r="A108" s="31">
        <v>25</v>
      </c>
      <c r="B108" s="45" t="s">
        <v>556</v>
      </c>
      <c r="C108" s="204">
        <v>498.78</v>
      </c>
      <c r="D108" s="205">
        <v>48.7</v>
      </c>
      <c r="E108" s="205">
        <v>47.7</v>
      </c>
      <c r="F108" s="100">
        <f t="shared" si="5"/>
        <v>595.18000000000006</v>
      </c>
      <c r="G108" s="118">
        <f t="shared" si="6"/>
        <v>86.461798600000009</v>
      </c>
      <c r="H108" s="898">
        <f t="shared" si="4"/>
        <v>0.14527000000000001</v>
      </c>
      <c r="I108" s="123">
        <f t="shared" si="7"/>
        <v>0.14527000000000001</v>
      </c>
      <c r="K108" s="1">
        <v>8.8303666666666665</v>
      </c>
    </row>
    <row r="109" spans="1:11" s="1" customFormat="1" x14ac:dyDescent="0.35">
      <c r="A109" s="25">
        <v>26</v>
      </c>
      <c r="B109" s="45" t="s">
        <v>557</v>
      </c>
      <c r="C109" s="204">
        <v>142</v>
      </c>
      <c r="D109" s="205"/>
      <c r="E109" s="205"/>
      <c r="F109" s="100">
        <f t="shared" si="5"/>
        <v>142</v>
      </c>
      <c r="G109" s="118">
        <f t="shared" si="6"/>
        <v>20.628340000000001</v>
      </c>
      <c r="H109" s="898">
        <f t="shared" si="4"/>
        <v>0.14527000000000001</v>
      </c>
      <c r="I109" s="123">
        <f t="shared" si="7"/>
        <v>0.14527000000000001</v>
      </c>
      <c r="K109" s="1">
        <v>21.037050000000001</v>
      </c>
    </row>
    <row r="110" spans="1:11" s="1" customFormat="1" x14ac:dyDescent="0.35">
      <c r="A110" s="25">
        <v>27</v>
      </c>
      <c r="B110" s="45" t="s">
        <v>558</v>
      </c>
      <c r="C110" s="204">
        <v>537.64</v>
      </c>
      <c r="D110" s="205">
        <v>39.299999999999997</v>
      </c>
      <c r="E110" s="205"/>
      <c r="F110" s="100">
        <f t="shared" si="5"/>
        <v>576.93999999999994</v>
      </c>
      <c r="G110" s="118">
        <f t="shared" si="6"/>
        <v>83.812073799999993</v>
      </c>
      <c r="H110" s="898">
        <f t="shared" si="4"/>
        <v>0.14527000000000001</v>
      </c>
      <c r="I110" s="123">
        <f>SUM(G110/F110)</f>
        <v>0.14527000000000001</v>
      </c>
      <c r="K110" s="1">
        <v>49.865600000000001</v>
      </c>
    </row>
    <row r="111" spans="1:11" s="1" customFormat="1" x14ac:dyDescent="0.35">
      <c r="A111" s="31">
        <v>28</v>
      </c>
      <c r="B111" s="45" t="s">
        <v>559</v>
      </c>
      <c r="C111" s="204">
        <v>587.76</v>
      </c>
      <c r="D111" s="205"/>
      <c r="E111" s="205"/>
      <c r="F111" s="100">
        <f t="shared" si="5"/>
        <v>587.76</v>
      </c>
      <c r="G111" s="118">
        <f t="shared" si="6"/>
        <v>85.383895199999998</v>
      </c>
      <c r="H111" s="898">
        <f t="shared" si="4"/>
        <v>0.14527000000000001</v>
      </c>
      <c r="I111" s="123">
        <f t="shared" si="7"/>
        <v>0.14527000000000001</v>
      </c>
      <c r="K111" s="1">
        <v>25.971666666666664</v>
      </c>
    </row>
    <row r="112" spans="1:11" s="1" customFormat="1" x14ac:dyDescent="0.35">
      <c r="A112" s="25">
        <v>29</v>
      </c>
      <c r="B112" s="45" t="s">
        <v>560</v>
      </c>
      <c r="C112" s="204">
        <v>1869.7</v>
      </c>
      <c r="D112" s="205"/>
      <c r="E112" s="205">
        <v>22</v>
      </c>
      <c r="F112" s="100">
        <f t="shared" si="5"/>
        <v>1891.7</v>
      </c>
      <c r="G112" s="118">
        <f t="shared" si="6"/>
        <v>274.80725900000004</v>
      </c>
      <c r="H112" s="898">
        <f t="shared" si="4"/>
        <v>0.14527000000000001</v>
      </c>
      <c r="I112" s="123">
        <f t="shared" si="7"/>
        <v>0.14527000000000001</v>
      </c>
      <c r="K112" s="1">
        <v>114.27533333333334</v>
      </c>
    </row>
    <row r="113" spans="1:11" s="1" customFormat="1" x14ac:dyDescent="0.35">
      <c r="A113" s="25">
        <v>30</v>
      </c>
      <c r="B113" s="45" t="s">
        <v>561</v>
      </c>
      <c r="C113" s="204">
        <v>1857.4</v>
      </c>
      <c r="D113" s="205"/>
      <c r="E113" s="205"/>
      <c r="F113" s="100">
        <f t="shared" si="5"/>
        <v>1857.4</v>
      </c>
      <c r="G113" s="118">
        <f t="shared" si="6"/>
        <v>269.82449800000001</v>
      </c>
      <c r="H113" s="898">
        <f t="shared" si="4"/>
        <v>0.14527000000000001</v>
      </c>
      <c r="I113" s="123">
        <f t="shared" si="7"/>
        <v>0.14526999999999998</v>
      </c>
      <c r="K113" s="1">
        <v>148.0385</v>
      </c>
    </row>
    <row r="114" spans="1:11" s="1" customFormat="1" x14ac:dyDescent="0.35">
      <c r="A114" s="31">
        <v>31</v>
      </c>
      <c r="B114" s="45" t="s">
        <v>562</v>
      </c>
      <c r="C114" s="204">
        <v>2470.1999999999998</v>
      </c>
      <c r="D114" s="205"/>
      <c r="E114" s="205"/>
      <c r="F114" s="100">
        <f t="shared" si="5"/>
        <v>2470.1999999999998</v>
      </c>
      <c r="G114" s="118">
        <f t="shared" si="6"/>
        <v>358.84595400000001</v>
      </c>
      <c r="H114" s="898">
        <f t="shared" si="4"/>
        <v>0.14527000000000001</v>
      </c>
      <c r="I114" s="123">
        <f t="shared" si="7"/>
        <v>0.14527000000000001</v>
      </c>
      <c r="K114" s="1">
        <v>285.68833333333333</v>
      </c>
    </row>
    <row r="115" spans="1:11" s="1" customFormat="1" x14ac:dyDescent="0.35">
      <c r="A115" s="25">
        <v>32</v>
      </c>
      <c r="B115" s="45" t="s">
        <v>563</v>
      </c>
      <c r="C115" s="204">
        <v>121.8</v>
      </c>
      <c r="D115" s="205"/>
      <c r="E115" s="205"/>
      <c r="F115" s="100">
        <f t="shared" si="5"/>
        <v>121.8</v>
      </c>
      <c r="G115" s="118">
        <f t="shared" si="6"/>
        <v>17.693885999999999</v>
      </c>
      <c r="H115" s="898">
        <f t="shared" si="4"/>
        <v>0.14527000000000001</v>
      </c>
      <c r="I115" s="123">
        <f t="shared" si="7"/>
        <v>0.14526999999999998</v>
      </c>
      <c r="K115" s="1">
        <v>5.7137666666666664</v>
      </c>
    </row>
    <row r="116" spans="1:11" s="1" customFormat="1" x14ac:dyDescent="0.35">
      <c r="A116" s="25">
        <v>33</v>
      </c>
      <c r="B116" s="45" t="s">
        <v>564</v>
      </c>
      <c r="C116" s="204">
        <v>1831.3</v>
      </c>
      <c r="D116" s="205"/>
      <c r="E116" s="205"/>
      <c r="F116" s="100">
        <f t="shared" si="5"/>
        <v>1831.3</v>
      </c>
      <c r="G116" s="118">
        <f t="shared" si="6"/>
        <v>266.03295100000003</v>
      </c>
      <c r="H116" s="898">
        <f t="shared" si="4"/>
        <v>0.14527000000000001</v>
      </c>
      <c r="I116" s="123">
        <f t="shared" si="7"/>
        <v>0.14527000000000001</v>
      </c>
      <c r="K116" s="1">
        <v>128.55975000000001</v>
      </c>
    </row>
    <row r="117" spans="1:11" s="1" customFormat="1" x14ac:dyDescent="0.35">
      <c r="A117" s="31">
        <v>34</v>
      </c>
      <c r="B117" s="45" t="s">
        <v>565</v>
      </c>
      <c r="C117" s="204">
        <v>1844.3</v>
      </c>
      <c r="D117" s="205"/>
      <c r="E117" s="205"/>
      <c r="F117" s="100">
        <f t="shared" si="5"/>
        <v>1844.3</v>
      </c>
      <c r="G117" s="118">
        <f t="shared" si="6"/>
        <v>267.92146100000002</v>
      </c>
      <c r="H117" s="898">
        <f t="shared" si="4"/>
        <v>0.14527000000000001</v>
      </c>
      <c r="I117" s="123">
        <f t="shared" si="7"/>
        <v>0.14527000000000001</v>
      </c>
      <c r="K117" s="1">
        <v>103.88666666666666</v>
      </c>
    </row>
    <row r="118" spans="1:11" s="1" customFormat="1" x14ac:dyDescent="0.35">
      <c r="A118" s="25">
        <v>35</v>
      </c>
      <c r="B118" s="45" t="s">
        <v>566</v>
      </c>
      <c r="C118" s="204">
        <v>193.76</v>
      </c>
      <c r="D118" s="205"/>
      <c r="E118" s="205"/>
      <c r="F118" s="100">
        <f t="shared" si="5"/>
        <v>193.76</v>
      </c>
      <c r="G118" s="118">
        <f t="shared" si="6"/>
        <v>28.147515200000001</v>
      </c>
      <c r="H118" s="898">
        <f t="shared" si="4"/>
        <v>0.14527000000000001</v>
      </c>
      <c r="I118" s="123">
        <f t="shared" si="7"/>
        <v>0.14527000000000001</v>
      </c>
      <c r="K118" s="1">
        <v>8.5706499999999988</v>
      </c>
    </row>
    <row r="119" spans="1:11" s="1" customFormat="1" x14ac:dyDescent="0.35">
      <c r="A119" s="25">
        <v>36</v>
      </c>
      <c r="B119" s="45" t="s">
        <v>567</v>
      </c>
      <c r="C119" s="204">
        <v>1841.4</v>
      </c>
      <c r="D119" s="205"/>
      <c r="E119" s="205"/>
      <c r="F119" s="100">
        <f t="shared" si="5"/>
        <v>1841.4</v>
      </c>
      <c r="G119" s="118">
        <f t="shared" si="6"/>
        <v>267.50017800000001</v>
      </c>
      <c r="H119" s="898">
        <f t="shared" si="4"/>
        <v>0.14527000000000001</v>
      </c>
      <c r="I119" s="123">
        <f t="shared" si="7"/>
        <v>0.14526999999999998</v>
      </c>
      <c r="K119" s="1">
        <v>167.77696666666665</v>
      </c>
    </row>
    <row r="120" spans="1:11" s="1" customFormat="1" x14ac:dyDescent="0.35">
      <c r="A120" s="31">
        <v>37</v>
      </c>
      <c r="B120" s="45" t="s">
        <v>568</v>
      </c>
      <c r="C120" s="204">
        <v>94.7</v>
      </c>
      <c r="D120" s="205"/>
      <c r="E120" s="205"/>
      <c r="F120" s="100">
        <f t="shared" si="5"/>
        <v>94.7</v>
      </c>
      <c r="G120" s="118">
        <f t="shared" si="6"/>
        <v>13.757069000000001</v>
      </c>
      <c r="H120" s="898">
        <f t="shared" si="4"/>
        <v>0.14527000000000001</v>
      </c>
      <c r="I120" s="123">
        <f t="shared" si="7"/>
        <v>0.14527000000000001</v>
      </c>
      <c r="K120" s="1">
        <v>5.4540499999999996</v>
      </c>
    </row>
    <row r="121" spans="1:11" s="1" customFormat="1" x14ac:dyDescent="0.35">
      <c r="A121" s="25">
        <v>38</v>
      </c>
      <c r="B121" s="45" t="s">
        <v>569</v>
      </c>
      <c r="C121" s="204">
        <v>1687.6</v>
      </c>
      <c r="D121" s="205">
        <v>124.8</v>
      </c>
      <c r="E121" s="205"/>
      <c r="F121" s="100">
        <f t="shared" si="5"/>
        <v>1812.3999999999999</v>
      </c>
      <c r="G121" s="118">
        <f t="shared" si="6"/>
        <v>263.28734800000001</v>
      </c>
      <c r="H121" s="898">
        <f t="shared" si="4"/>
        <v>0.14527000000000001</v>
      </c>
      <c r="I121" s="123">
        <f t="shared" si="7"/>
        <v>0.14527000000000001</v>
      </c>
      <c r="K121" s="1">
        <v>125.96258333333331</v>
      </c>
    </row>
    <row r="122" spans="1:11" s="1" customFormat="1" x14ac:dyDescent="0.35">
      <c r="A122" s="25">
        <v>39</v>
      </c>
      <c r="B122" s="45" t="s">
        <v>570</v>
      </c>
      <c r="C122" s="204">
        <v>155.80000000000001</v>
      </c>
      <c r="D122" s="205"/>
      <c r="E122" s="205"/>
      <c r="F122" s="100">
        <f t="shared" si="5"/>
        <v>155.80000000000001</v>
      </c>
      <c r="G122" s="118">
        <f t="shared" si="6"/>
        <v>22.633066000000003</v>
      </c>
      <c r="H122" s="898">
        <f t="shared" si="4"/>
        <v>0.14527000000000001</v>
      </c>
      <c r="I122" s="123">
        <f t="shared" si="7"/>
        <v>0.14527000000000001</v>
      </c>
      <c r="K122" s="1">
        <v>25.971666666666664</v>
      </c>
    </row>
    <row r="123" spans="1:11" s="1" customFormat="1" x14ac:dyDescent="0.35">
      <c r="A123" s="31">
        <v>40</v>
      </c>
      <c r="B123" s="45" t="s">
        <v>571</v>
      </c>
      <c r="C123" s="204">
        <v>378.1</v>
      </c>
      <c r="D123" s="205"/>
      <c r="E123" s="205"/>
      <c r="F123" s="100">
        <f t="shared" si="5"/>
        <v>378.1</v>
      </c>
      <c r="G123" s="118">
        <f t="shared" si="6"/>
        <v>54.926587000000005</v>
      </c>
      <c r="H123" s="898">
        <f t="shared" si="4"/>
        <v>0.14527000000000001</v>
      </c>
      <c r="I123" s="123">
        <f t="shared" si="7"/>
        <v>0.14527000000000001</v>
      </c>
      <c r="K123" s="1">
        <v>38.438066666666664</v>
      </c>
    </row>
    <row r="124" spans="1:11" s="1" customFormat="1" x14ac:dyDescent="0.35">
      <c r="A124" s="25">
        <v>41</v>
      </c>
      <c r="B124" s="45" t="s">
        <v>572</v>
      </c>
      <c r="C124" s="204">
        <v>2458.6999999999998</v>
      </c>
      <c r="D124" s="205"/>
      <c r="E124" s="205">
        <v>90.3</v>
      </c>
      <c r="F124" s="100">
        <f t="shared" si="5"/>
        <v>2549</v>
      </c>
      <c r="G124" s="118">
        <f t="shared" si="6"/>
        <v>370.29323000000005</v>
      </c>
      <c r="H124" s="898">
        <f t="shared" si="4"/>
        <v>0.14527000000000001</v>
      </c>
      <c r="I124" s="123">
        <f t="shared" si="7"/>
        <v>0.14527000000000001</v>
      </c>
      <c r="K124" s="1">
        <v>298.67416666666668</v>
      </c>
    </row>
    <row r="125" spans="1:11" s="1" customFormat="1" x14ac:dyDescent="0.35">
      <c r="A125" s="25">
        <v>42</v>
      </c>
      <c r="B125" s="45" t="s">
        <v>573</v>
      </c>
      <c r="C125" s="204">
        <v>2593.29</v>
      </c>
      <c r="D125" s="205"/>
      <c r="E125" s="205"/>
      <c r="F125" s="100">
        <f t="shared" si="5"/>
        <v>2593.29</v>
      </c>
      <c r="G125" s="118">
        <f t="shared" si="6"/>
        <v>376.72723830000001</v>
      </c>
      <c r="H125" s="898">
        <f t="shared" si="4"/>
        <v>0.14527000000000001</v>
      </c>
      <c r="I125" s="123">
        <f t="shared" si="7"/>
        <v>0.14527000000000001</v>
      </c>
      <c r="K125" s="1">
        <v>259.45695000000001</v>
      </c>
    </row>
    <row r="126" spans="1:11" s="1" customFormat="1" x14ac:dyDescent="0.35">
      <c r="A126" s="31">
        <v>43</v>
      </c>
      <c r="B126" s="46" t="s">
        <v>574</v>
      </c>
      <c r="C126" s="204">
        <v>330.82</v>
      </c>
      <c r="D126" s="205">
        <v>55</v>
      </c>
      <c r="E126" s="205"/>
      <c r="F126" s="100">
        <f t="shared" si="5"/>
        <v>385.82</v>
      </c>
      <c r="G126" s="118">
        <f t="shared" si="6"/>
        <v>56.048071400000005</v>
      </c>
      <c r="H126" s="898">
        <f t="shared" si="4"/>
        <v>0.14527000000000001</v>
      </c>
      <c r="I126" s="123">
        <f t="shared" si="7"/>
        <v>0.14527000000000001</v>
      </c>
      <c r="K126" s="1">
        <v>0</v>
      </c>
    </row>
    <row r="127" spans="1:11" s="1" customFormat="1" x14ac:dyDescent="0.35">
      <c r="A127" s="25">
        <v>44</v>
      </c>
      <c r="B127" s="45" t="s">
        <v>575</v>
      </c>
      <c r="C127" s="204">
        <v>1699.75</v>
      </c>
      <c r="D127" s="205"/>
      <c r="E127" s="205"/>
      <c r="F127" s="100">
        <f t="shared" si="5"/>
        <v>1699.75</v>
      </c>
      <c r="G127" s="118">
        <f t="shared" si="6"/>
        <v>246.92268250000001</v>
      </c>
      <c r="H127" s="898">
        <f t="shared" si="4"/>
        <v>0.14527000000000001</v>
      </c>
      <c r="I127" s="123">
        <f t="shared" si="7"/>
        <v>0.14527000000000001</v>
      </c>
      <c r="K127" s="1">
        <v>191.67089999999999</v>
      </c>
    </row>
    <row r="128" spans="1:11" s="1" customFormat="1" x14ac:dyDescent="0.35">
      <c r="A128" s="25">
        <v>45</v>
      </c>
      <c r="B128" s="45" t="s">
        <v>576</v>
      </c>
      <c r="C128" s="204">
        <v>211.46</v>
      </c>
      <c r="D128" s="205"/>
      <c r="E128" s="205">
        <v>12.6</v>
      </c>
      <c r="F128" s="100">
        <f t="shared" si="5"/>
        <v>224.06</v>
      </c>
      <c r="G128" s="118">
        <f t="shared" si="6"/>
        <v>32.549196200000004</v>
      </c>
      <c r="H128" s="898">
        <f t="shared" si="4"/>
        <v>0.14527000000000001</v>
      </c>
      <c r="I128" s="123">
        <f t="shared" si="7"/>
        <v>0.14527000000000001</v>
      </c>
      <c r="K128" s="1">
        <v>29.347983333333332</v>
      </c>
    </row>
    <row r="129" spans="1:11" s="1" customFormat="1" x14ac:dyDescent="0.35">
      <c r="A129" s="31">
        <v>46</v>
      </c>
      <c r="B129" s="45" t="s">
        <v>577</v>
      </c>
      <c r="C129" s="204">
        <v>138.9</v>
      </c>
      <c r="D129" s="205"/>
      <c r="E129" s="205"/>
      <c r="F129" s="100">
        <f t="shared" si="5"/>
        <v>138.9</v>
      </c>
      <c r="G129" s="118">
        <f t="shared" si="6"/>
        <v>20.178003000000004</v>
      </c>
      <c r="H129" s="898">
        <f t="shared" si="4"/>
        <v>0.14527000000000001</v>
      </c>
      <c r="I129" s="123">
        <f t="shared" si="7"/>
        <v>0.14527000000000001</v>
      </c>
      <c r="K129" s="1">
        <v>11.427533333333333</v>
      </c>
    </row>
    <row r="130" spans="1:11" s="1" customFormat="1" x14ac:dyDescent="0.35">
      <c r="A130" s="25">
        <v>47</v>
      </c>
      <c r="B130" s="45" t="s">
        <v>578</v>
      </c>
      <c r="C130" s="204">
        <v>8219.0300000000007</v>
      </c>
      <c r="D130" s="205">
        <v>69.3</v>
      </c>
      <c r="E130" s="205">
        <v>122.5</v>
      </c>
      <c r="F130" s="100">
        <f t="shared" si="5"/>
        <v>8410.83</v>
      </c>
      <c r="G130" s="118">
        <f t="shared" si="6"/>
        <v>1221.8412741</v>
      </c>
      <c r="H130" s="898">
        <f t="shared" si="4"/>
        <v>0.14527000000000001</v>
      </c>
      <c r="I130" s="123">
        <f t="shared" si="7"/>
        <v>0.14527000000000001</v>
      </c>
      <c r="K130" s="1">
        <v>153.23283333333333</v>
      </c>
    </row>
    <row r="131" spans="1:11" s="1" customFormat="1" x14ac:dyDescent="0.35">
      <c r="A131" s="25">
        <v>48</v>
      </c>
      <c r="B131" s="45" t="s">
        <v>2150</v>
      </c>
      <c r="C131" s="204">
        <v>953.56</v>
      </c>
      <c r="D131" s="205"/>
      <c r="E131" s="205"/>
      <c r="F131" s="100">
        <f t="shared" si="5"/>
        <v>953.56</v>
      </c>
      <c r="G131" s="118">
        <f t="shared" si="6"/>
        <v>138.52366119999999</v>
      </c>
      <c r="H131" s="898">
        <f t="shared" si="4"/>
        <v>0.14527000000000001</v>
      </c>
      <c r="I131" s="123">
        <f t="shared" si="7"/>
        <v>0.14527000000000001</v>
      </c>
      <c r="K131" s="1">
        <v>46.748999999999995</v>
      </c>
    </row>
    <row r="132" spans="1:11" s="1" customFormat="1" x14ac:dyDescent="0.35">
      <c r="A132" s="31">
        <v>49</v>
      </c>
      <c r="B132" s="45" t="s">
        <v>2151</v>
      </c>
      <c r="C132" s="204">
        <v>1663</v>
      </c>
      <c r="D132" s="205"/>
      <c r="E132" s="205">
        <v>57.1</v>
      </c>
      <c r="F132" s="100">
        <f t="shared" si="5"/>
        <v>1720.1</v>
      </c>
      <c r="G132" s="118">
        <f t="shared" si="6"/>
        <v>249.878927</v>
      </c>
      <c r="H132" s="898">
        <f t="shared" si="4"/>
        <v>0.14527000000000001</v>
      </c>
      <c r="I132" s="123">
        <f t="shared" si="7"/>
        <v>0.14527000000000001</v>
      </c>
      <c r="K132" s="1">
        <v>66.487466666666663</v>
      </c>
    </row>
    <row r="133" spans="1:11" s="1" customFormat="1" x14ac:dyDescent="0.35">
      <c r="A133" s="25">
        <v>50</v>
      </c>
      <c r="B133" s="45" t="s">
        <v>2153</v>
      </c>
      <c r="C133" s="204">
        <v>1033.02</v>
      </c>
      <c r="D133" s="205"/>
      <c r="E133" s="205"/>
      <c r="F133" s="100">
        <f t="shared" si="5"/>
        <v>1033.02</v>
      </c>
      <c r="G133" s="118">
        <f t="shared" si="6"/>
        <v>150.0668154</v>
      </c>
      <c r="H133" s="898">
        <f t="shared" si="4"/>
        <v>0.14527000000000001</v>
      </c>
      <c r="I133" s="123">
        <f t="shared" si="7"/>
        <v>0.14527000000000001</v>
      </c>
      <c r="K133" s="1">
        <v>109.081</v>
      </c>
    </row>
    <row r="134" spans="1:11" s="1" customFormat="1" x14ac:dyDescent="0.35">
      <c r="A134" s="25">
        <v>51</v>
      </c>
      <c r="B134" s="45" t="s">
        <v>2154</v>
      </c>
      <c r="C134" s="204">
        <v>220.38</v>
      </c>
      <c r="D134" s="205"/>
      <c r="E134" s="205"/>
      <c r="F134" s="100">
        <f t="shared" si="5"/>
        <v>220.38</v>
      </c>
      <c r="G134" s="118">
        <f t="shared" si="6"/>
        <v>32.014602600000003</v>
      </c>
      <c r="H134" s="898">
        <f t="shared" si="4"/>
        <v>0.14527000000000001</v>
      </c>
      <c r="I134" s="123">
        <f t="shared" si="7"/>
        <v>0.14527000000000001</v>
      </c>
      <c r="K134" s="1">
        <v>24.673083333333334</v>
      </c>
    </row>
    <row r="135" spans="1:11" s="1" customFormat="1" x14ac:dyDescent="0.35">
      <c r="A135" s="31">
        <v>52</v>
      </c>
      <c r="B135" s="45" t="s">
        <v>579</v>
      </c>
      <c r="C135" s="204">
        <v>1928.15</v>
      </c>
      <c r="D135" s="205">
        <v>45.4</v>
      </c>
      <c r="E135" s="205"/>
      <c r="F135" s="100">
        <f t="shared" si="5"/>
        <v>1973.5500000000002</v>
      </c>
      <c r="G135" s="118">
        <f t="shared" si="6"/>
        <v>286.69760850000006</v>
      </c>
      <c r="H135" s="898">
        <f t="shared" ref="H135:H198" si="8">0.11747+0.0278</f>
        <v>0.14527000000000001</v>
      </c>
      <c r="I135" s="123">
        <f t="shared" si="7"/>
        <v>0.14527000000000001</v>
      </c>
      <c r="K135" s="1">
        <v>124.664</v>
      </c>
    </row>
    <row r="136" spans="1:11" s="1" customFormat="1" x14ac:dyDescent="0.35">
      <c r="A136" s="25">
        <v>53</v>
      </c>
      <c r="B136" s="45" t="s">
        <v>580</v>
      </c>
      <c r="C136" s="204">
        <v>194.37</v>
      </c>
      <c r="D136" s="205">
        <v>37.4</v>
      </c>
      <c r="E136" s="205"/>
      <c r="F136" s="100">
        <f t="shared" si="5"/>
        <v>231.77</v>
      </c>
      <c r="G136" s="118">
        <f t="shared" si="6"/>
        <v>33.669227900000003</v>
      </c>
      <c r="H136" s="898">
        <f t="shared" si="8"/>
        <v>0.14527000000000001</v>
      </c>
      <c r="I136" s="123">
        <f t="shared" si="7"/>
        <v>0.14527000000000001</v>
      </c>
      <c r="K136" s="1">
        <v>30.906283333333334</v>
      </c>
    </row>
    <row r="137" spans="1:11" s="1" customFormat="1" x14ac:dyDescent="0.35">
      <c r="A137" s="25">
        <v>54</v>
      </c>
      <c r="B137" s="45" t="s">
        <v>581</v>
      </c>
      <c r="C137" s="204">
        <v>1422.83</v>
      </c>
      <c r="D137" s="205"/>
      <c r="E137" s="205"/>
      <c r="F137" s="100">
        <f t="shared" si="5"/>
        <v>1422.83</v>
      </c>
      <c r="G137" s="118">
        <f t="shared" si="6"/>
        <v>206.69451409999999</v>
      </c>
      <c r="H137" s="898">
        <f t="shared" si="8"/>
        <v>0.14527000000000001</v>
      </c>
      <c r="I137" s="123">
        <f t="shared" si="7"/>
        <v>0.14527000000000001</v>
      </c>
      <c r="K137" s="1">
        <v>98.692333333333337</v>
      </c>
    </row>
    <row r="138" spans="1:11" s="1" customFormat="1" x14ac:dyDescent="0.35">
      <c r="A138" s="31">
        <v>55</v>
      </c>
      <c r="B138" s="45" t="s">
        <v>582</v>
      </c>
      <c r="C138" s="204">
        <v>377.6</v>
      </c>
      <c r="D138" s="205"/>
      <c r="E138" s="205"/>
      <c r="F138" s="100">
        <f t="shared" si="5"/>
        <v>377.6</v>
      </c>
      <c r="G138" s="118">
        <f t="shared" si="6"/>
        <v>54.853952000000007</v>
      </c>
      <c r="H138" s="898">
        <f t="shared" si="8"/>
        <v>0.14527000000000001</v>
      </c>
      <c r="I138" s="123">
        <f t="shared" si="7"/>
        <v>0.14527000000000001</v>
      </c>
      <c r="K138" s="1">
        <v>61.812566666666669</v>
      </c>
    </row>
    <row r="139" spans="1:11" s="1" customFormat="1" x14ac:dyDescent="0.35">
      <c r="A139" s="25">
        <v>56</v>
      </c>
      <c r="B139" s="45" t="s">
        <v>583</v>
      </c>
      <c r="C139" s="204">
        <v>1527.61</v>
      </c>
      <c r="D139" s="205">
        <v>324.89999999999998</v>
      </c>
      <c r="E139" s="205"/>
      <c r="F139" s="100">
        <f t="shared" si="5"/>
        <v>1852.5099999999998</v>
      </c>
      <c r="G139" s="118">
        <f t="shared" si="6"/>
        <v>269.11412769999998</v>
      </c>
      <c r="H139" s="898">
        <f t="shared" si="8"/>
        <v>0.14527000000000001</v>
      </c>
      <c r="I139" s="123">
        <f t="shared" si="7"/>
        <v>0.14527000000000001</v>
      </c>
      <c r="K139" s="1">
        <v>186.99599999999998</v>
      </c>
    </row>
    <row r="140" spans="1:11" s="1" customFormat="1" x14ac:dyDescent="0.35">
      <c r="A140" s="25">
        <v>57</v>
      </c>
      <c r="B140" s="45" t="s">
        <v>584</v>
      </c>
      <c r="C140" s="204">
        <v>2010.19</v>
      </c>
      <c r="D140" s="205"/>
      <c r="E140" s="205"/>
      <c r="F140" s="100">
        <f t="shared" si="5"/>
        <v>2010.19</v>
      </c>
      <c r="G140" s="118">
        <f t="shared" si="6"/>
        <v>292.02030130000003</v>
      </c>
      <c r="H140" s="898">
        <f t="shared" si="8"/>
        <v>0.14527000000000001</v>
      </c>
      <c r="I140" s="123">
        <f t="shared" ref="I140:I198" si="9">SUM(G140/F140)</f>
        <v>0.14527000000000001</v>
      </c>
      <c r="K140" s="1">
        <v>186.99599999999998</v>
      </c>
    </row>
    <row r="141" spans="1:11" s="1" customFormat="1" x14ac:dyDescent="0.35">
      <c r="A141" s="31">
        <v>58</v>
      </c>
      <c r="B141" s="45" t="s">
        <v>585</v>
      </c>
      <c r="C141" s="204">
        <v>1464.32</v>
      </c>
      <c r="D141" s="205"/>
      <c r="E141" s="205"/>
      <c r="F141" s="100">
        <f t="shared" ref="F141:F199" si="10">C141+D141+E141</f>
        <v>1464.32</v>
      </c>
      <c r="G141" s="118">
        <f t="shared" si="6"/>
        <v>212.72176640000001</v>
      </c>
      <c r="H141" s="898">
        <f t="shared" si="8"/>
        <v>0.14527000000000001</v>
      </c>
      <c r="I141" s="123">
        <f t="shared" si="9"/>
        <v>0.14527000000000001</v>
      </c>
      <c r="K141" s="1">
        <v>127.26116666666665</v>
      </c>
    </row>
    <row r="142" spans="1:11" s="1" customFormat="1" x14ac:dyDescent="0.35">
      <c r="A142" s="25">
        <v>59</v>
      </c>
      <c r="B142" s="45" t="s">
        <v>586</v>
      </c>
      <c r="C142" s="204">
        <v>152.11000000000001</v>
      </c>
      <c r="D142" s="205"/>
      <c r="E142" s="205"/>
      <c r="F142" s="100">
        <f t="shared" si="10"/>
        <v>152.11000000000001</v>
      </c>
      <c r="G142" s="118">
        <f t="shared" si="6"/>
        <v>22.097019700000004</v>
      </c>
      <c r="H142" s="898">
        <f t="shared" si="8"/>
        <v>0.14527000000000001</v>
      </c>
      <c r="I142" s="123">
        <f t="shared" si="9"/>
        <v>0.14527000000000001</v>
      </c>
      <c r="K142" s="1">
        <v>0</v>
      </c>
    </row>
    <row r="143" spans="1:11" s="1" customFormat="1" x14ac:dyDescent="0.35">
      <c r="A143" s="25">
        <v>60</v>
      </c>
      <c r="B143" s="45" t="s">
        <v>587</v>
      </c>
      <c r="C143" s="204">
        <v>2553.5700000000002</v>
      </c>
      <c r="D143" s="205"/>
      <c r="E143" s="205"/>
      <c r="F143" s="100">
        <f t="shared" si="10"/>
        <v>2553.5700000000002</v>
      </c>
      <c r="G143" s="118">
        <f t="shared" si="6"/>
        <v>370.95711390000002</v>
      </c>
      <c r="H143" s="898">
        <f t="shared" si="8"/>
        <v>0.14527000000000001</v>
      </c>
      <c r="I143" s="123">
        <f t="shared" si="9"/>
        <v>0.14527000000000001</v>
      </c>
      <c r="K143" s="1">
        <v>276.59824999999995</v>
      </c>
    </row>
    <row r="144" spans="1:11" s="1" customFormat="1" x14ac:dyDescent="0.35">
      <c r="A144" s="31">
        <v>61</v>
      </c>
      <c r="B144" s="45" t="s">
        <v>588</v>
      </c>
      <c r="C144" s="204">
        <v>166.1</v>
      </c>
      <c r="D144" s="205"/>
      <c r="E144" s="205"/>
      <c r="F144" s="100">
        <f t="shared" si="10"/>
        <v>166.1</v>
      </c>
      <c r="G144" s="118">
        <f t="shared" si="6"/>
        <v>24.129346999999999</v>
      </c>
      <c r="H144" s="898">
        <f t="shared" si="8"/>
        <v>0.14527000000000001</v>
      </c>
      <c r="I144" s="123">
        <f t="shared" si="9"/>
        <v>0.14527000000000001</v>
      </c>
      <c r="K144" s="1">
        <v>0</v>
      </c>
    </row>
    <row r="145" spans="1:11" s="1" customFormat="1" x14ac:dyDescent="0.35">
      <c r="A145" s="25">
        <v>62</v>
      </c>
      <c r="B145" s="45" t="s">
        <v>589</v>
      </c>
      <c r="C145" s="204">
        <v>315.39999999999998</v>
      </c>
      <c r="D145" s="205"/>
      <c r="E145" s="205"/>
      <c r="F145" s="100">
        <f t="shared" si="10"/>
        <v>315.39999999999998</v>
      </c>
      <c r="G145" s="118">
        <f t="shared" si="6"/>
        <v>45.818157999999997</v>
      </c>
      <c r="H145" s="898">
        <f t="shared" si="8"/>
        <v>0.14527000000000001</v>
      </c>
      <c r="I145" s="123">
        <f t="shared" si="9"/>
        <v>0.14527000000000001</v>
      </c>
      <c r="K145" s="1">
        <v>0</v>
      </c>
    </row>
    <row r="146" spans="1:11" s="1" customFormat="1" x14ac:dyDescent="0.35">
      <c r="A146" s="25">
        <v>63</v>
      </c>
      <c r="B146" s="45" t="s">
        <v>590</v>
      </c>
      <c r="C146" s="204">
        <v>1364.91</v>
      </c>
      <c r="D146" s="205">
        <v>133</v>
      </c>
      <c r="E146" s="205"/>
      <c r="F146" s="100">
        <f t="shared" si="10"/>
        <v>1497.91</v>
      </c>
      <c r="G146" s="118">
        <f t="shared" si="6"/>
        <v>217.60138570000004</v>
      </c>
      <c r="H146" s="898">
        <f t="shared" si="8"/>
        <v>0.14527000000000001</v>
      </c>
      <c r="I146" s="123">
        <f t="shared" si="9"/>
        <v>0.14527000000000001</v>
      </c>
      <c r="K146" s="1">
        <v>158.42716666666666</v>
      </c>
    </row>
    <row r="147" spans="1:11" s="1" customFormat="1" x14ac:dyDescent="0.35">
      <c r="A147" s="31">
        <v>64</v>
      </c>
      <c r="B147" s="45" t="s">
        <v>592</v>
      </c>
      <c r="C147" s="204">
        <v>783.19</v>
      </c>
      <c r="D147" s="205">
        <v>194.1</v>
      </c>
      <c r="E147" s="205"/>
      <c r="F147" s="100">
        <f t="shared" si="10"/>
        <v>977.29000000000008</v>
      </c>
      <c r="G147" s="118">
        <f t="shared" ref="G147:G208" si="11">SUM(F147*H147)</f>
        <v>141.97091830000002</v>
      </c>
      <c r="H147" s="898">
        <f t="shared" si="8"/>
        <v>0.14527000000000001</v>
      </c>
      <c r="I147" s="123">
        <f t="shared" si="9"/>
        <v>0.14527000000000001</v>
      </c>
      <c r="K147" s="1">
        <v>32.204866666666668</v>
      </c>
    </row>
    <row r="148" spans="1:11" s="1" customFormat="1" x14ac:dyDescent="0.35">
      <c r="A148" s="25">
        <v>65</v>
      </c>
      <c r="B148" s="45" t="s">
        <v>593</v>
      </c>
      <c r="C148" s="204">
        <v>144.9</v>
      </c>
      <c r="D148" s="205"/>
      <c r="E148" s="205"/>
      <c r="F148" s="100">
        <f t="shared" si="10"/>
        <v>144.9</v>
      </c>
      <c r="G148" s="118">
        <f t="shared" si="11"/>
        <v>21.049623000000004</v>
      </c>
      <c r="H148" s="898">
        <f t="shared" si="8"/>
        <v>0.14527000000000001</v>
      </c>
      <c r="I148" s="123">
        <f t="shared" si="9"/>
        <v>0.14527000000000001</v>
      </c>
      <c r="K148" s="1">
        <v>0</v>
      </c>
    </row>
    <row r="149" spans="1:11" s="1" customFormat="1" x14ac:dyDescent="0.35">
      <c r="A149" s="25">
        <v>66</v>
      </c>
      <c r="B149" s="45" t="s">
        <v>594</v>
      </c>
      <c r="C149" s="204">
        <v>213.4</v>
      </c>
      <c r="D149" s="205">
        <v>18.5</v>
      </c>
      <c r="E149" s="205"/>
      <c r="F149" s="100">
        <f t="shared" si="10"/>
        <v>231.9</v>
      </c>
      <c r="G149" s="118">
        <f t="shared" si="11"/>
        <v>33.688113000000001</v>
      </c>
      <c r="H149" s="898">
        <f t="shared" si="8"/>
        <v>0.14527000000000001</v>
      </c>
      <c r="I149" s="123">
        <f t="shared" si="9"/>
        <v>0.14527000000000001</v>
      </c>
      <c r="K149" s="1">
        <v>0</v>
      </c>
    </row>
    <row r="150" spans="1:11" s="1" customFormat="1" x14ac:dyDescent="0.35">
      <c r="A150" s="31">
        <v>67</v>
      </c>
      <c r="B150" s="46" t="s">
        <v>595</v>
      </c>
      <c r="C150" s="204">
        <v>3146.6</v>
      </c>
      <c r="D150" s="205"/>
      <c r="E150" s="205"/>
      <c r="F150" s="100">
        <f t="shared" si="10"/>
        <v>3146.6</v>
      </c>
      <c r="G150" s="118">
        <f t="shared" si="11"/>
        <v>457.106582</v>
      </c>
      <c r="H150" s="898">
        <f t="shared" si="8"/>
        <v>0.14527000000000001</v>
      </c>
      <c r="I150" s="123">
        <f t="shared" si="9"/>
        <v>0.14527000000000001</v>
      </c>
      <c r="K150" s="1">
        <v>414.24808333333328</v>
      </c>
    </row>
    <row r="151" spans="1:11" s="1" customFormat="1" x14ac:dyDescent="0.35">
      <c r="A151" s="25">
        <v>68</v>
      </c>
      <c r="B151" s="45" t="s">
        <v>596</v>
      </c>
      <c r="C151" s="204">
        <v>848.35</v>
      </c>
      <c r="D151" s="205"/>
      <c r="E151" s="205"/>
      <c r="F151" s="100">
        <f t="shared" si="10"/>
        <v>848.35</v>
      </c>
      <c r="G151" s="118">
        <f t="shared" si="11"/>
        <v>123.23980450000001</v>
      </c>
      <c r="H151" s="898">
        <f t="shared" si="8"/>
        <v>0.14527000000000001</v>
      </c>
      <c r="I151" s="123">
        <f t="shared" si="9"/>
        <v>0.14527000000000001</v>
      </c>
      <c r="K151" s="1">
        <v>22.075916666666664</v>
      </c>
    </row>
    <row r="152" spans="1:11" s="1" customFormat="1" x14ac:dyDescent="0.35">
      <c r="A152" s="25">
        <v>69</v>
      </c>
      <c r="B152" s="45" t="s">
        <v>597</v>
      </c>
      <c r="C152" s="204">
        <v>885.4</v>
      </c>
      <c r="D152" s="205"/>
      <c r="E152" s="205"/>
      <c r="F152" s="100">
        <f t="shared" si="10"/>
        <v>885.4</v>
      </c>
      <c r="G152" s="118">
        <f t="shared" si="11"/>
        <v>128.62205800000001</v>
      </c>
      <c r="H152" s="898">
        <f t="shared" si="8"/>
        <v>0.14527000000000001</v>
      </c>
      <c r="I152" s="123">
        <f t="shared" si="9"/>
        <v>0.14527000000000001</v>
      </c>
      <c r="K152" s="1">
        <v>12.4664</v>
      </c>
    </row>
    <row r="153" spans="1:11" s="1" customFormat="1" x14ac:dyDescent="0.35">
      <c r="A153" s="31">
        <v>70</v>
      </c>
      <c r="B153" s="45" t="s">
        <v>598</v>
      </c>
      <c r="C153" s="204">
        <v>877.79</v>
      </c>
      <c r="D153" s="205"/>
      <c r="E153" s="205"/>
      <c r="F153" s="100">
        <f t="shared" si="10"/>
        <v>877.79</v>
      </c>
      <c r="G153" s="118">
        <f t="shared" si="11"/>
        <v>127.5165533</v>
      </c>
      <c r="H153" s="898">
        <f t="shared" si="8"/>
        <v>0.14527000000000001</v>
      </c>
      <c r="I153" s="123">
        <f t="shared" si="9"/>
        <v>0.14527000000000001</v>
      </c>
      <c r="K153" s="1">
        <v>17.141299999999998</v>
      </c>
    </row>
    <row r="154" spans="1:11" s="1" customFormat="1" x14ac:dyDescent="0.35">
      <c r="A154" s="25">
        <v>71</v>
      </c>
      <c r="B154" s="45" t="s">
        <v>599</v>
      </c>
      <c r="C154" s="204">
        <v>917.6</v>
      </c>
      <c r="D154" s="205"/>
      <c r="E154" s="205">
        <v>32.299999999999997</v>
      </c>
      <c r="F154" s="100">
        <f t="shared" si="10"/>
        <v>949.9</v>
      </c>
      <c r="G154" s="118">
        <f t="shared" si="11"/>
        <v>137.991973</v>
      </c>
      <c r="H154" s="898">
        <f t="shared" si="8"/>
        <v>0.14527000000000001</v>
      </c>
      <c r="I154" s="123">
        <f t="shared" si="9"/>
        <v>0.14527000000000001</v>
      </c>
      <c r="K154" s="1">
        <v>34.022883333333333</v>
      </c>
    </row>
    <row r="155" spans="1:11" s="1" customFormat="1" x14ac:dyDescent="0.35">
      <c r="A155" s="25">
        <v>72</v>
      </c>
      <c r="B155" s="45" t="s">
        <v>600</v>
      </c>
      <c r="C155" s="204">
        <v>1018.2</v>
      </c>
      <c r="D155" s="205"/>
      <c r="E155" s="205">
        <v>37.799999999999997</v>
      </c>
      <c r="F155" s="100">
        <f t="shared" si="10"/>
        <v>1056</v>
      </c>
      <c r="G155" s="118">
        <f t="shared" si="11"/>
        <v>153.40512000000001</v>
      </c>
      <c r="H155" s="898">
        <f t="shared" si="8"/>
        <v>0.14527000000000001</v>
      </c>
      <c r="I155" s="123">
        <f t="shared" si="9"/>
        <v>0.14527000000000001</v>
      </c>
      <c r="K155" s="1">
        <v>18.180166666666668</v>
      </c>
    </row>
    <row r="156" spans="1:11" s="1" customFormat="1" x14ac:dyDescent="0.35">
      <c r="A156" s="31">
        <v>73</v>
      </c>
      <c r="B156" s="45" t="s">
        <v>601</v>
      </c>
      <c r="C156" s="204">
        <v>837.9</v>
      </c>
      <c r="D156" s="205">
        <v>160.4</v>
      </c>
      <c r="E156" s="205"/>
      <c r="F156" s="100">
        <f t="shared" si="10"/>
        <v>998.3</v>
      </c>
      <c r="G156" s="118">
        <f t="shared" si="11"/>
        <v>145.02304100000001</v>
      </c>
      <c r="H156" s="898">
        <f t="shared" si="8"/>
        <v>0.14527000000000001</v>
      </c>
      <c r="I156" s="123">
        <f t="shared" si="9"/>
        <v>0.14527000000000001</v>
      </c>
      <c r="K156" s="1">
        <v>22.075916666666664</v>
      </c>
    </row>
    <row r="157" spans="1:11" s="1" customFormat="1" x14ac:dyDescent="0.35">
      <c r="A157" s="25">
        <v>74</v>
      </c>
      <c r="B157" s="45" t="s">
        <v>602</v>
      </c>
      <c r="C157" s="204">
        <v>304</v>
      </c>
      <c r="D157" s="205"/>
      <c r="E157" s="205"/>
      <c r="F157" s="100">
        <f t="shared" si="10"/>
        <v>304</v>
      </c>
      <c r="G157" s="118">
        <f t="shared" si="11"/>
        <v>44.162080000000003</v>
      </c>
      <c r="H157" s="898">
        <f t="shared" si="8"/>
        <v>0.14527000000000001</v>
      </c>
      <c r="I157" s="123">
        <f t="shared" si="9"/>
        <v>0.14527000000000001</v>
      </c>
      <c r="K157" s="1">
        <v>42.853249999999996</v>
      </c>
    </row>
    <row r="158" spans="1:11" s="1" customFormat="1" x14ac:dyDescent="0.35">
      <c r="A158" s="25">
        <v>75</v>
      </c>
      <c r="B158" s="45" t="s">
        <v>603</v>
      </c>
      <c r="C158" s="204">
        <v>1272.1600000000001</v>
      </c>
      <c r="D158" s="205">
        <v>51.6</v>
      </c>
      <c r="E158" s="205">
        <v>23.7</v>
      </c>
      <c r="F158" s="100">
        <f t="shared" si="10"/>
        <v>1347.46</v>
      </c>
      <c r="G158" s="118">
        <f t="shared" si="11"/>
        <v>195.74551420000003</v>
      </c>
      <c r="H158" s="898">
        <f t="shared" si="8"/>
        <v>0.14527000000000001</v>
      </c>
      <c r="I158" s="123">
        <f t="shared" si="9"/>
        <v>0.14527000000000001</v>
      </c>
      <c r="K158" s="1">
        <v>12.4664</v>
      </c>
    </row>
    <row r="159" spans="1:11" s="1" customFormat="1" x14ac:dyDescent="0.35">
      <c r="A159" s="31">
        <v>76</v>
      </c>
      <c r="B159" s="45" t="s">
        <v>604</v>
      </c>
      <c r="C159" s="204">
        <v>930.9</v>
      </c>
      <c r="D159" s="205"/>
      <c r="E159" s="205"/>
      <c r="F159" s="100">
        <f t="shared" si="10"/>
        <v>930.9</v>
      </c>
      <c r="G159" s="118">
        <f t="shared" si="11"/>
        <v>135.231843</v>
      </c>
      <c r="H159" s="898">
        <f t="shared" si="8"/>
        <v>0.14527000000000001</v>
      </c>
      <c r="I159" s="123">
        <f t="shared" si="9"/>
        <v>0.14527000000000001</v>
      </c>
      <c r="K159" s="1">
        <v>13.24555</v>
      </c>
    </row>
    <row r="160" spans="1:11" s="1" customFormat="1" x14ac:dyDescent="0.35">
      <c r="A160" s="25">
        <v>77</v>
      </c>
      <c r="B160" s="45" t="s">
        <v>605</v>
      </c>
      <c r="C160" s="204">
        <v>791.4</v>
      </c>
      <c r="D160" s="205"/>
      <c r="E160" s="205"/>
      <c r="F160" s="100">
        <f t="shared" si="10"/>
        <v>791.4</v>
      </c>
      <c r="G160" s="118">
        <f t="shared" si="11"/>
        <v>114.966678</v>
      </c>
      <c r="H160" s="898">
        <f t="shared" si="8"/>
        <v>0.14527000000000001</v>
      </c>
      <c r="I160" s="123">
        <f t="shared" si="9"/>
        <v>0.14527000000000001</v>
      </c>
      <c r="K160" s="1">
        <v>44.151833333333329</v>
      </c>
    </row>
    <row r="161" spans="1:11" s="1" customFormat="1" x14ac:dyDescent="0.35">
      <c r="A161" s="25">
        <v>78</v>
      </c>
      <c r="B161" s="45" t="s">
        <v>606</v>
      </c>
      <c r="C161" s="204">
        <v>574.42999999999995</v>
      </c>
      <c r="D161" s="205"/>
      <c r="E161" s="205"/>
      <c r="F161" s="100">
        <f t="shared" si="10"/>
        <v>574.42999999999995</v>
      </c>
      <c r="G161" s="118">
        <f t="shared" si="11"/>
        <v>83.447446099999993</v>
      </c>
      <c r="H161" s="898">
        <f t="shared" si="8"/>
        <v>0.14527000000000001</v>
      </c>
      <c r="I161" s="123">
        <f t="shared" si="9"/>
        <v>0.14527000000000001</v>
      </c>
      <c r="K161" s="1">
        <v>32.46458333333333</v>
      </c>
    </row>
    <row r="162" spans="1:11" s="1" customFormat="1" x14ac:dyDescent="0.35">
      <c r="A162" s="31">
        <v>79</v>
      </c>
      <c r="B162" s="45" t="s">
        <v>607</v>
      </c>
      <c r="C162" s="204">
        <v>326.89999999999998</v>
      </c>
      <c r="D162" s="205"/>
      <c r="E162" s="205"/>
      <c r="F162" s="100">
        <f t="shared" si="10"/>
        <v>326.89999999999998</v>
      </c>
      <c r="G162" s="118">
        <f t="shared" si="11"/>
        <v>47.488762999999999</v>
      </c>
      <c r="H162" s="898">
        <f t="shared" si="8"/>
        <v>0.14527000000000001</v>
      </c>
      <c r="I162" s="123">
        <f t="shared" si="9"/>
        <v>0.14527000000000001</v>
      </c>
      <c r="K162" s="1">
        <v>9.0381399999999985</v>
      </c>
    </row>
    <row r="163" spans="1:11" s="1" customFormat="1" x14ac:dyDescent="0.35">
      <c r="A163" s="25">
        <v>80</v>
      </c>
      <c r="B163" s="45" t="s">
        <v>608</v>
      </c>
      <c r="C163" s="204">
        <v>323.60000000000002</v>
      </c>
      <c r="D163" s="205"/>
      <c r="E163" s="205"/>
      <c r="F163" s="100">
        <f t="shared" si="10"/>
        <v>323.60000000000002</v>
      </c>
      <c r="G163" s="118">
        <f t="shared" si="11"/>
        <v>47.009372000000006</v>
      </c>
      <c r="H163" s="898">
        <f t="shared" si="8"/>
        <v>0.14527000000000001</v>
      </c>
      <c r="I163" s="123">
        <f t="shared" si="9"/>
        <v>0.14527000000000001</v>
      </c>
      <c r="K163" s="1">
        <v>14.803849999999999</v>
      </c>
    </row>
    <row r="164" spans="1:11" s="1" customFormat="1" x14ac:dyDescent="0.35">
      <c r="A164" s="25">
        <v>81</v>
      </c>
      <c r="B164" s="45" t="s">
        <v>609</v>
      </c>
      <c r="C164" s="204">
        <v>483.2</v>
      </c>
      <c r="D164" s="205"/>
      <c r="E164" s="205"/>
      <c r="F164" s="100">
        <f t="shared" si="10"/>
        <v>483.2</v>
      </c>
      <c r="G164" s="118">
        <f t="shared" si="11"/>
        <v>70.194463999999996</v>
      </c>
      <c r="H164" s="898">
        <f t="shared" si="8"/>
        <v>0.14527000000000001</v>
      </c>
      <c r="I164" s="123">
        <f t="shared" si="9"/>
        <v>0.14526999999999998</v>
      </c>
      <c r="K164" s="1">
        <v>76.616416666666666</v>
      </c>
    </row>
    <row r="165" spans="1:11" s="1" customFormat="1" x14ac:dyDescent="0.35">
      <c r="A165" s="31">
        <v>82</v>
      </c>
      <c r="B165" s="45" t="s">
        <v>610</v>
      </c>
      <c r="C165" s="204">
        <v>408.2</v>
      </c>
      <c r="D165" s="205"/>
      <c r="E165" s="205"/>
      <c r="F165" s="100">
        <f t="shared" si="10"/>
        <v>408.2</v>
      </c>
      <c r="G165" s="118">
        <f t="shared" si="11"/>
        <v>59.299213999999999</v>
      </c>
      <c r="H165" s="898">
        <f t="shared" si="8"/>
        <v>0.14527000000000001</v>
      </c>
      <c r="I165" s="123">
        <f t="shared" si="9"/>
        <v>0.14527000000000001</v>
      </c>
      <c r="K165" s="1">
        <v>67.006899999999987</v>
      </c>
    </row>
    <row r="166" spans="1:11" s="1" customFormat="1" x14ac:dyDescent="0.35">
      <c r="A166" s="25">
        <v>83</v>
      </c>
      <c r="B166" s="45" t="s">
        <v>614</v>
      </c>
      <c r="C166" s="204">
        <v>482.97</v>
      </c>
      <c r="D166" s="205"/>
      <c r="E166" s="205"/>
      <c r="F166" s="100">
        <f t="shared" si="10"/>
        <v>482.97</v>
      </c>
      <c r="G166" s="118">
        <f t="shared" si="11"/>
        <v>70.161051900000004</v>
      </c>
      <c r="H166" s="898">
        <f t="shared" si="8"/>
        <v>0.14527000000000001</v>
      </c>
      <c r="I166" s="123">
        <f t="shared" si="9"/>
        <v>0.14527000000000001</v>
      </c>
      <c r="K166" s="1">
        <v>71.681799999999996</v>
      </c>
    </row>
    <row r="167" spans="1:11" s="1" customFormat="1" x14ac:dyDescent="0.35">
      <c r="A167" s="25">
        <v>84</v>
      </c>
      <c r="B167" s="45" t="s">
        <v>615</v>
      </c>
      <c r="C167" s="204">
        <v>699.05</v>
      </c>
      <c r="D167" s="205"/>
      <c r="E167" s="205"/>
      <c r="F167" s="100">
        <f t="shared" si="10"/>
        <v>699.05</v>
      </c>
      <c r="G167" s="118">
        <f t="shared" si="11"/>
        <v>101.5509935</v>
      </c>
      <c r="H167" s="898">
        <f t="shared" si="8"/>
        <v>0.14527000000000001</v>
      </c>
      <c r="I167" s="123">
        <f t="shared" si="9"/>
        <v>0.14527000000000001</v>
      </c>
      <c r="K167" s="1">
        <v>112.45731666666667</v>
      </c>
    </row>
    <row r="168" spans="1:11" s="1" customFormat="1" x14ac:dyDescent="0.35">
      <c r="A168" s="31">
        <v>85</v>
      </c>
      <c r="B168" s="45" t="s">
        <v>616</v>
      </c>
      <c r="C168" s="204">
        <v>6095.81</v>
      </c>
      <c r="D168" s="205"/>
      <c r="E168" s="205"/>
      <c r="F168" s="100">
        <f t="shared" si="10"/>
        <v>6095.81</v>
      </c>
      <c r="G168" s="118">
        <f t="shared" si="11"/>
        <v>885.5383187000001</v>
      </c>
      <c r="H168" s="898">
        <f t="shared" si="8"/>
        <v>0.14527000000000001</v>
      </c>
      <c r="I168" s="123">
        <f t="shared" si="9"/>
        <v>0.14527000000000001</v>
      </c>
      <c r="K168" s="1">
        <v>319.45149999999995</v>
      </c>
    </row>
    <row r="169" spans="1:11" s="1" customFormat="1" x14ac:dyDescent="0.35">
      <c r="A169" s="25">
        <v>86</v>
      </c>
      <c r="B169" s="45" t="s">
        <v>617</v>
      </c>
      <c r="C169" s="204">
        <v>166.2</v>
      </c>
      <c r="D169" s="205"/>
      <c r="E169" s="205"/>
      <c r="F169" s="100">
        <f t="shared" si="10"/>
        <v>166.2</v>
      </c>
      <c r="G169" s="118">
        <f t="shared" si="11"/>
        <v>24.143874</v>
      </c>
      <c r="H169" s="898">
        <f t="shared" si="8"/>
        <v>0.14527000000000001</v>
      </c>
      <c r="I169" s="123">
        <f t="shared" si="9"/>
        <v>0.14527000000000001</v>
      </c>
      <c r="K169" s="1">
        <v>28.309116666666668</v>
      </c>
    </row>
    <row r="170" spans="1:11" s="1" customFormat="1" x14ac:dyDescent="0.35">
      <c r="A170" s="25">
        <v>87</v>
      </c>
      <c r="B170" s="45" t="s">
        <v>618</v>
      </c>
      <c r="C170" s="204">
        <v>273.2</v>
      </c>
      <c r="D170" s="205"/>
      <c r="E170" s="205"/>
      <c r="F170" s="100">
        <f t="shared" si="10"/>
        <v>273.2</v>
      </c>
      <c r="G170" s="118">
        <f t="shared" si="11"/>
        <v>39.687764000000001</v>
      </c>
      <c r="H170" s="898">
        <f t="shared" si="8"/>
        <v>0.14527000000000001</v>
      </c>
      <c r="I170" s="123">
        <f t="shared" si="9"/>
        <v>0.14527000000000001</v>
      </c>
      <c r="K170" s="1">
        <v>16.36215</v>
      </c>
    </row>
    <row r="171" spans="1:11" s="1" customFormat="1" x14ac:dyDescent="0.35">
      <c r="A171" s="31">
        <v>88</v>
      </c>
      <c r="B171" s="45" t="s">
        <v>619</v>
      </c>
      <c r="C171" s="204">
        <v>2107.77</v>
      </c>
      <c r="D171" s="205"/>
      <c r="E171" s="205">
        <v>133</v>
      </c>
      <c r="F171" s="100">
        <f t="shared" si="10"/>
        <v>2240.77</v>
      </c>
      <c r="G171" s="118">
        <f t="shared" si="11"/>
        <v>325.51665790000004</v>
      </c>
      <c r="H171" s="898">
        <f t="shared" si="8"/>
        <v>0.14527000000000001</v>
      </c>
      <c r="I171" s="123">
        <f t="shared" si="9"/>
        <v>0.14527000000000001</v>
      </c>
      <c r="K171" s="1">
        <v>133.23465000000002</v>
      </c>
    </row>
    <row r="172" spans="1:11" s="1" customFormat="1" x14ac:dyDescent="0.35">
      <c r="A172" s="25">
        <v>89</v>
      </c>
      <c r="B172" s="45" t="s">
        <v>620</v>
      </c>
      <c r="C172" s="204">
        <v>454.48</v>
      </c>
      <c r="D172" s="205"/>
      <c r="E172" s="205"/>
      <c r="F172" s="100">
        <f t="shared" si="10"/>
        <v>454.48</v>
      </c>
      <c r="G172" s="118">
        <f t="shared" si="11"/>
        <v>66.022309600000014</v>
      </c>
      <c r="H172" s="898">
        <f t="shared" si="8"/>
        <v>0.14527000000000001</v>
      </c>
      <c r="I172" s="123">
        <f t="shared" si="9"/>
        <v>0.14527000000000004</v>
      </c>
      <c r="K172" s="1">
        <v>17.141299999999998</v>
      </c>
    </row>
    <row r="173" spans="1:11" s="1" customFormat="1" x14ac:dyDescent="0.35">
      <c r="A173" s="25">
        <v>90</v>
      </c>
      <c r="B173" s="45" t="s">
        <v>621</v>
      </c>
      <c r="C173" s="204">
        <v>297.3</v>
      </c>
      <c r="D173" s="205">
        <v>41.3</v>
      </c>
      <c r="E173" s="205"/>
      <c r="F173" s="100">
        <f t="shared" si="10"/>
        <v>338.6</v>
      </c>
      <c r="G173" s="118">
        <f t="shared" si="11"/>
        <v>49.18842200000001</v>
      </c>
      <c r="H173" s="898">
        <f t="shared" si="8"/>
        <v>0.14527000000000001</v>
      </c>
      <c r="I173" s="123">
        <f t="shared" si="9"/>
        <v>0.14527000000000001</v>
      </c>
      <c r="K173" s="1">
        <v>0</v>
      </c>
    </row>
    <row r="174" spans="1:11" s="1" customFormat="1" x14ac:dyDescent="0.35">
      <c r="A174" s="31">
        <v>91</v>
      </c>
      <c r="B174" s="45" t="s">
        <v>622</v>
      </c>
      <c r="C174" s="204">
        <v>453.7</v>
      </c>
      <c r="D174" s="205"/>
      <c r="E174" s="205"/>
      <c r="F174" s="100">
        <f t="shared" si="10"/>
        <v>453.7</v>
      </c>
      <c r="G174" s="118">
        <f t="shared" si="11"/>
        <v>65.908999000000009</v>
      </c>
      <c r="H174" s="898">
        <f t="shared" si="8"/>
        <v>0.14527000000000001</v>
      </c>
      <c r="I174" s="123">
        <f t="shared" si="9"/>
        <v>0.14527000000000001</v>
      </c>
      <c r="K174" s="1">
        <v>25.971666666666664</v>
      </c>
    </row>
    <row r="175" spans="1:11" s="1" customFormat="1" x14ac:dyDescent="0.35">
      <c r="A175" s="25">
        <v>92</v>
      </c>
      <c r="B175" s="45" t="s">
        <v>623</v>
      </c>
      <c r="C175" s="204">
        <v>89.9</v>
      </c>
      <c r="D175" s="205"/>
      <c r="E175" s="205"/>
      <c r="F175" s="100">
        <f t="shared" si="10"/>
        <v>89.9</v>
      </c>
      <c r="G175" s="118">
        <f t="shared" si="11"/>
        <v>13.059773000000002</v>
      </c>
      <c r="H175" s="898">
        <f t="shared" si="8"/>
        <v>0.14527000000000001</v>
      </c>
      <c r="I175" s="123">
        <f t="shared" si="9"/>
        <v>0.14527000000000001</v>
      </c>
      <c r="K175" s="1">
        <v>0</v>
      </c>
    </row>
    <row r="176" spans="1:11" s="1" customFormat="1" x14ac:dyDescent="0.35">
      <c r="A176" s="25">
        <v>93</v>
      </c>
      <c r="B176" s="45" t="s">
        <v>624</v>
      </c>
      <c r="C176" s="204">
        <v>224.08</v>
      </c>
      <c r="D176" s="205"/>
      <c r="E176" s="205"/>
      <c r="F176" s="100">
        <f t="shared" si="10"/>
        <v>224.08</v>
      </c>
      <c r="G176" s="118">
        <f t="shared" si="11"/>
        <v>32.552101600000007</v>
      </c>
      <c r="H176" s="898">
        <f t="shared" si="8"/>
        <v>0.14527000000000001</v>
      </c>
      <c r="I176" s="123">
        <f t="shared" si="9"/>
        <v>0.14527000000000004</v>
      </c>
      <c r="K176" s="1">
        <v>0</v>
      </c>
    </row>
    <row r="177" spans="1:11" s="1" customFormat="1" x14ac:dyDescent="0.35">
      <c r="A177" s="31">
        <v>94</v>
      </c>
      <c r="B177" s="45" t="s">
        <v>625</v>
      </c>
      <c r="C177" s="204">
        <v>653.71</v>
      </c>
      <c r="D177" s="205"/>
      <c r="E177" s="205"/>
      <c r="F177" s="100">
        <f t="shared" si="10"/>
        <v>653.71</v>
      </c>
      <c r="G177" s="118">
        <f t="shared" si="11"/>
        <v>94.964451700000012</v>
      </c>
      <c r="H177" s="898">
        <f t="shared" si="8"/>
        <v>0.14527000000000001</v>
      </c>
      <c r="I177" s="123">
        <f t="shared" si="9"/>
        <v>0.14527000000000001</v>
      </c>
      <c r="K177" s="1">
        <v>0</v>
      </c>
    </row>
    <row r="178" spans="1:11" s="1" customFormat="1" x14ac:dyDescent="0.35">
      <c r="A178" s="25">
        <v>95</v>
      </c>
      <c r="B178" s="45" t="s">
        <v>626</v>
      </c>
      <c r="C178" s="204">
        <v>2379.1</v>
      </c>
      <c r="D178" s="205"/>
      <c r="E178" s="205"/>
      <c r="F178" s="100">
        <f t="shared" si="10"/>
        <v>2379.1</v>
      </c>
      <c r="G178" s="118">
        <f t="shared" si="11"/>
        <v>345.61185699999999</v>
      </c>
      <c r="H178" s="898">
        <f t="shared" si="8"/>
        <v>0.14527000000000001</v>
      </c>
      <c r="I178" s="123">
        <f t="shared" si="9"/>
        <v>0.14527000000000001</v>
      </c>
      <c r="K178" s="1">
        <v>172.71158333333335</v>
      </c>
    </row>
    <row r="179" spans="1:11" s="1" customFormat="1" x14ac:dyDescent="0.35">
      <c r="A179" s="25">
        <v>96</v>
      </c>
      <c r="B179" s="45" t="s">
        <v>627</v>
      </c>
      <c r="C179" s="204">
        <v>140.19999999999999</v>
      </c>
      <c r="D179" s="205"/>
      <c r="E179" s="205"/>
      <c r="F179" s="100">
        <f t="shared" si="10"/>
        <v>140.19999999999999</v>
      </c>
      <c r="G179" s="118">
        <f t="shared" si="11"/>
        <v>20.366854</v>
      </c>
      <c r="H179" s="898">
        <f t="shared" si="8"/>
        <v>0.14527000000000001</v>
      </c>
      <c r="I179" s="123">
        <f t="shared" si="9"/>
        <v>0.14527000000000001</v>
      </c>
      <c r="K179" s="1">
        <v>0</v>
      </c>
    </row>
    <row r="180" spans="1:11" s="1" customFormat="1" x14ac:dyDescent="0.35">
      <c r="A180" s="31">
        <v>97</v>
      </c>
      <c r="B180" s="45" t="s">
        <v>628</v>
      </c>
      <c r="C180" s="204">
        <v>137.5</v>
      </c>
      <c r="D180" s="205"/>
      <c r="E180" s="205"/>
      <c r="F180" s="100">
        <f t="shared" si="10"/>
        <v>137.5</v>
      </c>
      <c r="G180" s="118">
        <f t="shared" si="11"/>
        <v>19.974625000000003</v>
      </c>
      <c r="H180" s="898">
        <f t="shared" si="8"/>
        <v>0.14527000000000001</v>
      </c>
      <c r="I180" s="123">
        <f t="shared" si="9"/>
        <v>0.14527000000000001</v>
      </c>
      <c r="K180" s="1">
        <v>0</v>
      </c>
    </row>
    <row r="181" spans="1:11" s="1" customFormat="1" x14ac:dyDescent="0.35">
      <c r="A181" s="25">
        <v>98</v>
      </c>
      <c r="B181" s="45" t="s">
        <v>629</v>
      </c>
      <c r="C181" s="204">
        <v>1812.9</v>
      </c>
      <c r="D181" s="205">
        <v>95.4</v>
      </c>
      <c r="E181" s="205"/>
      <c r="F181" s="100">
        <f t="shared" si="10"/>
        <v>1908.3000000000002</v>
      </c>
      <c r="G181" s="118">
        <f t="shared" si="11"/>
        <v>277.21874100000002</v>
      </c>
      <c r="H181" s="898">
        <f t="shared" si="8"/>
        <v>0.14527000000000001</v>
      </c>
      <c r="I181" s="123">
        <f t="shared" si="9"/>
        <v>0.14527000000000001</v>
      </c>
      <c r="K181" s="1">
        <v>93.238283333333328</v>
      </c>
    </row>
    <row r="182" spans="1:11" s="1" customFormat="1" x14ac:dyDescent="0.35">
      <c r="A182" s="25">
        <v>99</v>
      </c>
      <c r="B182" s="45" t="s">
        <v>630</v>
      </c>
      <c r="C182" s="204">
        <v>140.4</v>
      </c>
      <c r="D182" s="205"/>
      <c r="E182" s="205"/>
      <c r="F182" s="100">
        <f t="shared" si="10"/>
        <v>140.4</v>
      </c>
      <c r="G182" s="118">
        <f t="shared" si="11"/>
        <v>20.395908000000002</v>
      </c>
      <c r="H182" s="898">
        <f t="shared" si="8"/>
        <v>0.14527000000000001</v>
      </c>
      <c r="I182" s="123">
        <f t="shared" si="9"/>
        <v>0.14527000000000001</v>
      </c>
      <c r="K182" s="1">
        <v>7.7915000000000001</v>
      </c>
    </row>
    <row r="183" spans="1:11" s="1" customFormat="1" x14ac:dyDescent="0.35">
      <c r="A183" s="31">
        <v>100</v>
      </c>
      <c r="B183" s="45" t="s">
        <v>631</v>
      </c>
      <c r="C183" s="204">
        <v>290.7</v>
      </c>
      <c r="D183" s="205"/>
      <c r="E183" s="205"/>
      <c r="F183" s="100">
        <f t="shared" si="10"/>
        <v>290.7</v>
      </c>
      <c r="G183" s="118">
        <f t="shared" si="11"/>
        <v>42.229989000000003</v>
      </c>
      <c r="H183" s="898">
        <f t="shared" si="8"/>
        <v>0.14527000000000001</v>
      </c>
      <c r="I183" s="123">
        <f t="shared" si="9"/>
        <v>0.14527000000000001</v>
      </c>
      <c r="K183" s="1">
        <v>38.438066666666664</v>
      </c>
    </row>
    <row r="184" spans="1:11" s="1" customFormat="1" x14ac:dyDescent="0.35">
      <c r="A184" s="25">
        <v>101</v>
      </c>
      <c r="B184" s="45" t="s">
        <v>632</v>
      </c>
      <c r="C184" s="204">
        <v>1387.9</v>
      </c>
      <c r="D184" s="205">
        <v>85.8</v>
      </c>
      <c r="E184" s="205"/>
      <c r="F184" s="100">
        <f t="shared" si="10"/>
        <v>1473.7</v>
      </c>
      <c r="G184" s="118">
        <f t="shared" si="11"/>
        <v>214.08439900000002</v>
      </c>
      <c r="H184" s="898">
        <f t="shared" si="8"/>
        <v>0.14527000000000001</v>
      </c>
      <c r="I184" s="123">
        <f t="shared" si="9"/>
        <v>0.14527000000000001</v>
      </c>
      <c r="K184" s="1">
        <v>124.92371666666666</v>
      </c>
    </row>
    <row r="185" spans="1:11" s="1" customFormat="1" x14ac:dyDescent="0.35">
      <c r="A185" s="25">
        <v>102</v>
      </c>
      <c r="B185" s="45" t="s">
        <v>633</v>
      </c>
      <c r="C185" s="204">
        <v>2507</v>
      </c>
      <c r="D185" s="205"/>
      <c r="E185" s="205"/>
      <c r="F185" s="100">
        <f t="shared" si="10"/>
        <v>2507</v>
      </c>
      <c r="G185" s="118">
        <f t="shared" si="11"/>
        <v>364.19189</v>
      </c>
      <c r="H185" s="898">
        <f t="shared" si="8"/>
        <v>0.14527000000000001</v>
      </c>
      <c r="I185" s="123">
        <f t="shared" si="9"/>
        <v>0.14527000000000001</v>
      </c>
      <c r="K185" s="1">
        <v>129.85833333333332</v>
      </c>
    </row>
    <row r="186" spans="1:11" s="1" customFormat="1" x14ac:dyDescent="0.35">
      <c r="A186" s="31">
        <v>103</v>
      </c>
      <c r="B186" s="45" t="s">
        <v>634</v>
      </c>
      <c r="C186" s="204">
        <v>3505.3</v>
      </c>
      <c r="D186" s="205"/>
      <c r="E186" s="205"/>
      <c r="F186" s="100">
        <f t="shared" si="10"/>
        <v>3505.3</v>
      </c>
      <c r="G186" s="118">
        <f t="shared" si="11"/>
        <v>509.21493100000004</v>
      </c>
      <c r="H186" s="898">
        <f t="shared" si="8"/>
        <v>0.14527000000000001</v>
      </c>
      <c r="I186" s="123">
        <f t="shared" si="9"/>
        <v>0.14527000000000001</v>
      </c>
      <c r="K186" s="1">
        <v>398.40536666666662</v>
      </c>
    </row>
    <row r="187" spans="1:11" s="1" customFormat="1" x14ac:dyDescent="0.35">
      <c r="A187" s="25">
        <v>104</v>
      </c>
      <c r="B187" s="45" t="s">
        <v>635</v>
      </c>
      <c r="C187" s="204">
        <v>191.78</v>
      </c>
      <c r="D187" s="205"/>
      <c r="E187" s="205"/>
      <c r="F187" s="100">
        <f t="shared" si="10"/>
        <v>191.78</v>
      </c>
      <c r="G187" s="118">
        <f t="shared" si="11"/>
        <v>27.859880600000004</v>
      </c>
      <c r="H187" s="898">
        <f t="shared" si="8"/>
        <v>0.14527000000000001</v>
      </c>
      <c r="I187" s="123">
        <f t="shared" si="9"/>
        <v>0.14527000000000001</v>
      </c>
      <c r="K187" s="1">
        <v>0</v>
      </c>
    </row>
    <row r="188" spans="1:11" s="1" customFormat="1" x14ac:dyDescent="0.35">
      <c r="A188" s="25">
        <v>105</v>
      </c>
      <c r="B188" s="45" t="s">
        <v>636</v>
      </c>
      <c r="C188" s="204">
        <v>3560.1</v>
      </c>
      <c r="D188" s="205"/>
      <c r="E188" s="205"/>
      <c r="F188" s="100">
        <f t="shared" si="10"/>
        <v>3560.1</v>
      </c>
      <c r="G188" s="118">
        <f t="shared" si="11"/>
        <v>517.17572700000005</v>
      </c>
      <c r="H188" s="898">
        <f t="shared" si="8"/>
        <v>0.14527000000000001</v>
      </c>
      <c r="I188" s="123">
        <f t="shared" si="9"/>
        <v>0.14527000000000001</v>
      </c>
      <c r="K188" s="1">
        <v>349.05919999999998</v>
      </c>
    </row>
    <row r="189" spans="1:11" s="1" customFormat="1" x14ac:dyDescent="0.35">
      <c r="A189" s="31">
        <v>106</v>
      </c>
      <c r="B189" s="45" t="s">
        <v>637</v>
      </c>
      <c r="C189" s="204">
        <v>291.19</v>
      </c>
      <c r="D189" s="205"/>
      <c r="E189" s="205"/>
      <c r="F189" s="100">
        <f t="shared" si="10"/>
        <v>291.19</v>
      </c>
      <c r="G189" s="118">
        <f t="shared" si="11"/>
        <v>42.3011713</v>
      </c>
      <c r="H189" s="898">
        <f t="shared" si="8"/>
        <v>0.14527000000000001</v>
      </c>
      <c r="I189" s="123">
        <f t="shared" si="9"/>
        <v>0.14527000000000001</v>
      </c>
      <c r="K189" s="1">
        <v>14.803849999999999</v>
      </c>
    </row>
    <row r="190" spans="1:11" s="1" customFormat="1" x14ac:dyDescent="0.35">
      <c r="A190" s="25">
        <v>107</v>
      </c>
      <c r="B190" s="45" t="s">
        <v>638</v>
      </c>
      <c r="C190" s="204">
        <v>162.44999999999999</v>
      </c>
      <c r="D190" s="205">
        <v>11</v>
      </c>
      <c r="E190" s="205"/>
      <c r="F190" s="100">
        <f t="shared" si="10"/>
        <v>173.45</v>
      </c>
      <c r="G190" s="118">
        <f t="shared" si="11"/>
        <v>25.197081499999999</v>
      </c>
      <c r="H190" s="898">
        <f t="shared" si="8"/>
        <v>0.14527000000000001</v>
      </c>
      <c r="I190" s="123">
        <f t="shared" si="9"/>
        <v>0.14527000000000001</v>
      </c>
      <c r="K190" s="1">
        <v>0</v>
      </c>
    </row>
    <row r="191" spans="1:11" s="1" customFormat="1" x14ac:dyDescent="0.35">
      <c r="A191" s="25">
        <v>108</v>
      </c>
      <c r="B191" s="45" t="s">
        <v>639</v>
      </c>
      <c r="C191" s="204">
        <v>132.96</v>
      </c>
      <c r="D191" s="205">
        <v>37.299999999999997</v>
      </c>
      <c r="E191" s="205">
        <v>39.4</v>
      </c>
      <c r="F191" s="100">
        <f t="shared" si="10"/>
        <v>209.66</v>
      </c>
      <c r="G191" s="118">
        <f t="shared" si="11"/>
        <v>30.4573082</v>
      </c>
      <c r="H191" s="898">
        <f t="shared" si="8"/>
        <v>0.14527000000000001</v>
      </c>
      <c r="I191" s="123">
        <f t="shared" si="9"/>
        <v>0.14527000000000001</v>
      </c>
      <c r="K191" s="106" t="e">
        <f>#REF!*0.5</f>
        <v>#REF!</v>
      </c>
    </row>
    <row r="192" spans="1:11" s="1" customFormat="1" x14ac:dyDescent="0.35">
      <c r="A192" s="31">
        <v>109</v>
      </c>
      <c r="B192" s="45" t="s">
        <v>640</v>
      </c>
      <c r="C192" s="204">
        <v>408.46</v>
      </c>
      <c r="D192" s="205"/>
      <c r="E192" s="205"/>
      <c r="F192" s="100">
        <f t="shared" si="10"/>
        <v>408.46</v>
      </c>
      <c r="G192" s="118">
        <f t="shared" si="11"/>
        <v>59.336984200000003</v>
      </c>
      <c r="H192" s="898">
        <f t="shared" si="8"/>
        <v>0.14527000000000001</v>
      </c>
      <c r="I192" s="123">
        <f t="shared" si="9"/>
        <v>0.14527000000000001</v>
      </c>
      <c r="K192" s="106" t="e">
        <f>#REF!*0.5</f>
        <v>#REF!</v>
      </c>
    </row>
    <row r="193" spans="1:11" s="1" customFormat="1" x14ac:dyDescent="0.35">
      <c r="A193" s="25">
        <v>110</v>
      </c>
      <c r="B193" s="45" t="s">
        <v>641</v>
      </c>
      <c r="C193" s="204">
        <v>352.8</v>
      </c>
      <c r="D193" s="205"/>
      <c r="E193" s="205"/>
      <c r="F193" s="100">
        <f t="shared" si="10"/>
        <v>352.8</v>
      </c>
      <c r="G193" s="118">
        <f t="shared" si="11"/>
        <v>51.251256000000005</v>
      </c>
      <c r="H193" s="898">
        <f t="shared" si="8"/>
        <v>0.14527000000000001</v>
      </c>
      <c r="I193" s="123">
        <f t="shared" si="9"/>
        <v>0.14527000000000001</v>
      </c>
      <c r="K193" s="106" t="e">
        <f>#REF!*0.5</f>
        <v>#REF!</v>
      </c>
    </row>
    <row r="194" spans="1:11" s="1" customFormat="1" x14ac:dyDescent="0.35">
      <c r="A194" s="25">
        <v>111</v>
      </c>
      <c r="B194" s="45" t="s">
        <v>642</v>
      </c>
      <c r="C194" s="204">
        <v>115.8</v>
      </c>
      <c r="D194" s="205"/>
      <c r="E194" s="205"/>
      <c r="F194" s="100">
        <f t="shared" si="10"/>
        <v>115.8</v>
      </c>
      <c r="G194" s="118">
        <f t="shared" si="11"/>
        <v>16.822265999999999</v>
      </c>
      <c r="H194" s="898">
        <f t="shared" si="8"/>
        <v>0.14527000000000001</v>
      </c>
      <c r="I194" s="123">
        <f t="shared" si="9"/>
        <v>0.14526999999999998</v>
      </c>
      <c r="K194" s="106" t="e">
        <f>#REF!*0.5</f>
        <v>#REF!</v>
      </c>
    </row>
    <row r="195" spans="1:11" s="1" customFormat="1" x14ac:dyDescent="0.35">
      <c r="A195" s="31">
        <v>112</v>
      </c>
      <c r="B195" s="45" t="s">
        <v>643</v>
      </c>
      <c r="C195" s="204">
        <v>74.2</v>
      </c>
      <c r="D195" s="205">
        <v>67.099999999999994</v>
      </c>
      <c r="E195" s="205"/>
      <c r="F195" s="100">
        <f t="shared" si="10"/>
        <v>141.30000000000001</v>
      </c>
      <c r="G195" s="118">
        <f t="shared" si="11"/>
        <v>20.526651000000005</v>
      </c>
      <c r="H195" s="898">
        <f t="shared" si="8"/>
        <v>0.14527000000000001</v>
      </c>
      <c r="I195" s="123">
        <f t="shared" si="9"/>
        <v>0.14527000000000001</v>
      </c>
      <c r="K195" s="106" t="e">
        <f>#REF!*0.5</f>
        <v>#REF!</v>
      </c>
    </row>
    <row r="196" spans="1:11" s="1" customFormat="1" x14ac:dyDescent="0.35">
      <c r="A196" s="25">
        <v>113</v>
      </c>
      <c r="B196" s="45" t="s">
        <v>644</v>
      </c>
      <c r="C196" s="204">
        <v>130.9</v>
      </c>
      <c r="D196" s="205"/>
      <c r="E196" s="205">
        <v>30.2</v>
      </c>
      <c r="F196" s="100">
        <f t="shared" si="10"/>
        <v>161.1</v>
      </c>
      <c r="G196" s="118">
        <f t="shared" si="11"/>
        <v>23.402996999999999</v>
      </c>
      <c r="H196" s="898">
        <f t="shared" si="8"/>
        <v>0.14527000000000001</v>
      </c>
      <c r="I196" s="123">
        <f t="shared" si="9"/>
        <v>0.14527000000000001</v>
      </c>
      <c r="K196" s="106" t="e">
        <f>#REF!*0.5</f>
        <v>#REF!</v>
      </c>
    </row>
    <row r="197" spans="1:11" s="1" customFormat="1" x14ac:dyDescent="0.35">
      <c r="A197" s="25">
        <v>114</v>
      </c>
      <c r="B197" s="45" t="s">
        <v>645</v>
      </c>
      <c r="C197" s="204">
        <v>308.8</v>
      </c>
      <c r="D197" s="205"/>
      <c r="E197" s="205"/>
      <c r="F197" s="100">
        <f t="shared" si="10"/>
        <v>308.8</v>
      </c>
      <c r="G197" s="118">
        <f t="shared" si="11"/>
        <v>44.859376000000005</v>
      </c>
      <c r="H197" s="898">
        <f t="shared" si="8"/>
        <v>0.14527000000000001</v>
      </c>
      <c r="I197" s="123">
        <f t="shared" si="9"/>
        <v>0.14527000000000001</v>
      </c>
      <c r="K197" s="106" t="e">
        <f>#REF!*0.5</f>
        <v>#REF!</v>
      </c>
    </row>
    <row r="198" spans="1:11" s="1" customFormat="1" x14ac:dyDescent="0.35">
      <c r="A198" s="31">
        <v>115</v>
      </c>
      <c r="B198" s="45" t="s">
        <v>646</v>
      </c>
      <c r="C198" s="204">
        <v>343.31</v>
      </c>
      <c r="D198" s="205"/>
      <c r="E198" s="205"/>
      <c r="F198" s="100">
        <f t="shared" si="10"/>
        <v>343.31</v>
      </c>
      <c r="G198" s="118">
        <f t="shared" si="11"/>
        <v>49.872643700000005</v>
      </c>
      <c r="H198" s="898">
        <f t="shared" si="8"/>
        <v>0.14527000000000001</v>
      </c>
      <c r="I198" s="123">
        <f t="shared" si="9"/>
        <v>0.14527000000000001</v>
      </c>
      <c r="K198" s="106" t="e">
        <f>#REF!*0.5</f>
        <v>#REF!</v>
      </c>
    </row>
    <row r="199" spans="1:11" s="1" customFormat="1" x14ac:dyDescent="0.35">
      <c r="A199" s="25">
        <v>116</v>
      </c>
      <c r="B199" s="45" t="s">
        <v>647</v>
      </c>
      <c r="C199" s="204">
        <v>146.82</v>
      </c>
      <c r="D199" s="205"/>
      <c r="E199" s="205"/>
      <c r="F199" s="100">
        <f t="shared" si="10"/>
        <v>146.82</v>
      </c>
      <c r="G199" s="118">
        <f t="shared" si="11"/>
        <v>21.328541399999999</v>
      </c>
      <c r="H199" s="898">
        <f t="shared" ref="H199:H262" si="12">0.11747+0.0278</f>
        <v>0.14527000000000001</v>
      </c>
      <c r="I199" s="123">
        <f t="shared" ref="I199:I258" si="13">SUM(G199/F199)</f>
        <v>0.14527000000000001</v>
      </c>
      <c r="K199" s="106" t="e">
        <f>#REF!*0.5</f>
        <v>#REF!</v>
      </c>
    </row>
    <row r="200" spans="1:11" s="1" customFormat="1" x14ac:dyDescent="0.35">
      <c r="A200" s="25">
        <v>117</v>
      </c>
      <c r="B200" s="45" t="s">
        <v>648</v>
      </c>
      <c r="C200" s="204">
        <v>218.19</v>
      </c>
      <c r="D200" s="205"/>
      <c r="E200" s="205"/>
      <c r="F200" s="100">
        <f t="shared" ref="F200:F259" si="14">C200+D200+E200</f>
        <v>218.19</v>
      </c>
      <c r="G200" s="118">
        <f t="shared" si="11"/>
        <v>31.696461300000003</v>
      </c>
      <c r="H200" s="898">
        <f t="shared" si="12"/>
        <v>0.14527000000000001</v>
      </c>
      <c r="I200" s="123">
        <f t="shared" si="13"/>
        <v>0.14527000000000001</v>
      </c>
      <c r="K200" s="106" t="e">
        <f>#REF!*0.5</f>
        <v>#REF!</v>
      </c>
    </row>
    <row r="201" spans="1:11" s="1" customFormat="1" x14ac:dyDescent="0.35">
      <c r="A201" s="31">
        <v>118</v>
      </c>
      <c r="B201" s="45" t="s">
        <v>649</v>
      </c>
      <c r="C201" s="204">
        <v>109.6</v>
      </c>
      <c r="D201" s="205"/>
      <c r="E201" s="205"/>
      <c r="F201" s="100">
        <f t="shared" si="14"/>
        <v>109.6</v>
      </c>
      <c r="G201" s="118">
        <f t="shared" si="11"/>
        <v>15.921592</v>
      </c>
      <c r="H201" s="898">
        <f t="shared" si="12"/>
        <v>0.14527000000000001</v>
      </c>
      <c r="I201" s="123">
        <f t="shared" si="13"/>
        <v>0.14527000000000001</v>
      </c>
      <c r="K201" s="106" t="e">
        <f>#REF!*0.5</f>
        <v>#REF!</v>
      </c>
    </row>
    <row r="202" spans="1:11" s="1" customFormat="1" x14ac:dyDescent="0.35">
      <c r="A202" s="25">
        <v>119</v>
      </c>
      <c r="B202" s="45" t="s">
        <v>650</v>
      </c>
      <c r="C202" s="204">
        <v>143.4</v>
      </c>
      <c r="D202" s="205"/>
      <c r="E202" s="205"/>
      <c r="F202" s="100">
        <f t="shared" si="14"/>
        <v>143.4</v>
      </c>
      <c r="G202" s="118">
        <f t="shared" si="11"/>
        <v>20.831718000000002</v>
      </c>
      <c r="H202" s="898">
        <f t="shared" si="12"/>
        <v>0.14527000000000001</v>
      </c>
      <c r="I202" s="123">
        <f t="shared" si="13"/>
        <v>0.14527000000000001</v>
      </c>
      <c r="K202" s="106" t="e">
        <f>#REF!*0.5</f>
        <v>#REF!</v>
      </c>
    </row>
    <row r="203" spans="1:11" s="1" customFormat="1" x14ac:dyDescent="0.35">
      <c r="A203" s="25">
        <v>120</v>
      </c>
      <c r="B203" s="45" t="s">
        <v>651</v>
      </c>
      <c r="C203" s="204">
        <v>306.10000000000002</v>
      </c>
      <c r="D203" s="205"/>
      <c r="E203" s="205"/>
      <c r="F203" s="100">
        <f t="shared" si="14"/>
        <v>306.10000000000002</v>
      </c>
      <c r="G203" s="118">
        <f t="shared" si="11"/>
        <v>44.467147000000004</v>
      </c>
      <c r="H203" s="898">
        <f t="shared" si="12"/>
        <v>0.14527000000000001</v>
      </c>
      <c r="I203" s="123">
        <f t="shared" si="13"/>
        <v>0.14527000000000001</v>
      </c>
      <c r="K203" s="106" t="e">
        <f>#REF!*0.5</f>
        <v>#REF!</v>
      </c>
    </row>
    <row r="204" spans="1:11" s="1" customFormat="1" x14ac:dyDescent="0.35">
      <c r="A204" s="31">
        <v>121</v>
      </c>
      <c r="B204" s="45" t="s">
        <v>652</v>
      </c>
      <c r="C204" s="204">
        <v>239.7</v>
      </c>
      <c r="D204" s="205"/>
      <c r="E204" s="205"/>
      <c r="F204" s="100">
        <f t="shared" si="14"/>
        <v>239.7</v>
      </c>
      <c r="G204" s="118">
        <f t="shared" si="11"/>
        <v>34.821218999999999</v>
      </c>
      <c r="H204" s="898">
        <f t="shared" si="12"/>
        <v>0.14527000000000001</v>
      </c>
      <c r="I204" s="123">
        <f t="shared" si="13"/>
        <v>0.14527000000000001</v>
      </c>
      <c r="K204" s="106" t="e">
        <f>#REF!*0.5</f>
        <v>#REF!</v>
      </c>
    </row>
    <row r="205" spans="1:11" s="1" customFormat="1" x14ac:dyDescent="0.35">
      <c r="A205" s="25">
        <v>122</v>
      </c>
      <c r="B205" s="45" t="s">
        <v>653</v>
      </c>
      <c r="C205" s="204">
        <v>193.7</v>
      </c>
      <c r="D205" s="205"/>
      <c r="E205" s="205"/>
      <c r="F205" s="100">
        <f t="shared" si="14"/>
        <v>193.7</v>
      </c>
      <c r="G205" s="118">
        <f t="shared" si="11"/>
        <v>28.138798999999999</v>
      </c>
      <c r="H205" s="898">
        <f t="shared" si="12"/>
        <v>0.14527000000000001</v>
      </c>
      <c r="I205" s="123">
        <f t="shared" si="13"/>
        <v>0.14527000000000001</v>
      </c>
      <c r="K205" s="106" t="e">
        <f>#REF!*0.5</f>
        <v>#REF!</v>
      </c>
    </row>
    <row r="206" spans="1:11" s="1" customFormat="1" x14ac:dyDescent="0.35">
      <c r="A206" s="25">
        <v>123</v>
      </c>
      <c r="B206" s="45" t="s">
        <v>654</v>
      </c>
      <c r="C206" s="204">
        <v>83.9</v>
      </c>
      <c r="D206" s="205"/>
      <c r="E206" s="205"/>
      <c r="F206" s="100">
        <f t="shared" si="14"/>
        <v>83.9</v>
      </c>
      <c r="G206" s="118">
        <f t="shared" si="11"/>
        <v>12.188153000000002</v>
      </c>
      <c r="H206" s="898">
        <f t="shared" si="12"/>
        <v>0.14527000000000001</v>
      </c>
      <c r="I206" s="123">
        <f t="shared" si="13"/>
        <v>0.14527000000000001</v>
      </c>
      <c r="K206" s="106" t="e">
        <f>#REF!*0.5</f>
        <v>#REF!</v>
      </c>
    </row>
    <row r="207" spans="1:11" s="1" customFormat="1" x14ac:dyDescent="0.35">
      <c r="A207" s="31">
        <v>124</v>
      </c>
      <c r="B207" s="45" t="s">
        <v>655</v>
      </c>
      <c r="C207" s="204">
        <v>2111.66</v>
      </c>
      <c r="D207" s="205"/>
      <c r="E207" s="205"/>
      <c r="F207" s="100">
        <f t="shared" si="14"/>
        <v>2111.66</v>
      </c>
      <c r="G207" s="118">
        <f t="shared" si="11"/>
        <v>306.7608482</v>
      </c>
      <c r="H207" s="898">
        <f t="shared" si="12"/>
        <v>0.14527000000000001</v>
      </c>
      <c r="I207" s="123">
        <f t="shared" si="13"/>
        <v>0.14527000000000001</v>
      </c>
      <c r="K207" s="106" t="e">
        <f>#REF!*0.5</f>
        <v>#REF!</v>
      </c>
    </row>
    <row r="208" spans="1:11" s="1" customFormat="1" x14ac:dyDescent="0.35">
      <c r="A208" s="25">
        <v>125</v>
      </c>
      <c r="B208" s="45" t="s">
        <v>656</v>
      </c>
      <c r="C208" s="204">
        <v>424.8</v>
      </c>
      <c r="D208" s="205"/>
      <c r="E208" s="205"/>
      <c r="F208" s="100">
        <f t="shared" si="14"/>
        <v>424.8</v>
      </c>
      <c r="G208" s="118">
        <f t="shared" si="11"/>
        <v>61.710696000000006</v>
      </c>
      <c r="H208" s="898">
        <f t="shared" si="12"/>
        <v>0.14527000000000001</v>
      </c>
      <c r="I208" s="123">
        <f t="shared" si="13"/>
        <v>0.14527000000000001</v>
      </c>
      <c r="K208" s="106" t="e">
        <f>#REF!*0.5</f>
        <v>#REF!</v>
      </c>
    </row>
    <row r="209" spans="1:11" s="1" customFormat="1" x14ac:dyDescent="0.35">
      <c r="A209" s="25">
        <v>126</v>
      </c>
      <c r="B209" s="45" t="s">
        <v>657</v>
      </c>
      <c r="C209" s="204">
        <v>105.5</v>
      </c>
      <c r="D209" s="205"/>
      <c r="E209" s="205"/>
      <c r="F209" s="100">
        <f t="shared" si="14"/>
        <v>105.5</v>
      </c>
      <c r="G209" s="118">
        <f t="shared" ref="G209:G271" si="15">SUM(F209*H209)</f>
        <v>15.325985000000001</v>
      </c>
      <c r="H209" s="898">
        <f t="shared" si="12"/>
        <v>0.14527000000000001</v>
      </c>
      <c r="I209" s="123">
        <f t="shared" si="13"/>
        <v>0.14527000000000001</v>
      </c>
      <c r="K209" s="106" t="e">
        <f>#REF!*0.5</f>
        <v>#REF!</v>
      </c>
    </row>
    <row r="210" spans="1:11" s="1" customFormat="1" x14ac:dyDescent="0.35">
      <c r="A210" s="31">
        <v>127</v>
      </c>
      <c r="B210" s="45" t="s">
        <v>658</v>
      </c>
      <c r="C210" s="204">
        <v>158.6</v>
      </c>
      <c r="D210" s="205"/>
      <c r="E210" s="205"/>
      <c r="F210" s="100">
        <f t="shared" si="14"/>
        <v>158.6</v>
      </c>
      <c r="G210" s="118">
        <f t="shared" si="15"/>
        <v>23.039822000000001</v>
      </c>
      <c r="H210" s="898">
        <f t="shared" si="12"/>
        <v>0.14527000000000001</v>
      </c>
      <c r="I210" s="123">
        <f t="shared" si="13"/>
        <v>0.14527000000000001</v>
      </c>
      <c r="K210" s="106" t="e">
        <f>#REF!*0.5</f>
        <v>#REF!</v>
      </c>
    </row>
    <row r="211" spans="1:11" s="1" customFormat="1" x14ac:dyDescent="0.35">
      <c r="A211" s="25">
        <v>128</v>
      </c>
      <c r="B211" s="45" t="s">
        <v>659</v>
      </c>
      <c r="C211" s="204">
        <v>84.9</v>
      </c>
      <c r="D211" s="205"/>
      <c r="E211" s="205"/>
      <c r="F211" s="100">
        <f t="shared" si="14"/>
        <v>84.9</v>
      </c>
      <c r="G211" s="118">
        <f t="shared" si="15"/>
        <v>12.333423000000002</v>
      </c>
      <c r="H211" s="898">
        <f t="shared" si="12"/>
        <v>0.14527000000000001</v>
      </c>
      <c r="I211" s="123">
        <f t="shared" si="13"/>
        <v>0.14527000000000001</v>
      </c>
      <c r="K211" s="106" t="e">
        <f>#REF!*0.5</f>
        <v>#REF!</v>
      </c>
    </row>
    <row r="212" spans="1:11" s="1" customFormat="1" x14ac:dyDescent="0.35">
      <c r="A212" s="25">
        <v>129</v>
      </c>
      <c r="B212" s="45" t="s">
        <v>660</v>
      </c>
      <c r="C212" s="204">
        <v>191.6</v>
      </c>
      <c r="D212" s="205"/>
      <c r="E212" s="205"/>
      <c r="F212" s="100">
        <f t="shared" si="14"/>
        <v>191.6</v>
      </c>
      <c r="G212" s="118">
        <f t="shared" si="15"/>
        <v>27.833732000000001</v>
      </c>
      <c r="H212" s="898">
        <f t="shared" si="12"/>
        <v>0.14527000000000001</v>
      </c>
      <c r="I212" s="123">
        <f t="shared" si="13"/>
        <v>0.14527000000000001</v>
      </c>
      <c r="K212" s="106" t="e">
        <f>#REF!*0.5</f>
        <v>#REF!</v>
      </c>
    </row>
    <row r="213" spans="1:11" s="1" customFormat="1" x14ac:dyDescent="0.35">
      <c r="A213" s="31">
        <v>130</v>
      </c>
      <c r="B213" s="45" t="s">
        <v>661</v>
      </c>
      <c r="C213" s="204">
        <v>220.11</v>
      </c>
      <c r="D213" s="205"/>
      <c r="E213" s="205"/>
      <c r="F213" s="100">
        <f t="shared" si="14"/>
        <v>220.11</v>
      </c>
      <c r="G213" s="118">
        <f t="shared" si="15"/>
        <v>31.975379700000005</v>
      </c>
      <c r="H213" s="898">
        <f t="shared" si="12"/>
        <v>0.14527000000000001</v>
      </c>
      <c r="I213" s="123">
        <f t="shared" si="13"/>
        <v>0.14527000000000001</v>
      </c>
      <c r="K213" s="106" t="e">
        <f>#REF!*0.5</f>
        <v>#REF!</v>
      </c>
    </row>
    <row r="214" spans="1:11" s="1" customFormat="1" x14ac:dyDescent="0.35">
      <c r="A214" s="25">
        <v>131</v>
      </c>
      <c r="B214" s="45" t="s">
        <v>662</v>
      </c>
      <c r="C214" s="204">
        <v>154.1</v>
      </c>
      <c r="D214" s="205"/>
      <c r="E214" s="205"/>
      <c r="F214" s="100">
        <f t="shared" si="14"/>
        <v>154.1</v>
      </c>
      <c r="G214" s="118">
        <f t="shared" si="15"/>
        <v>22.386106999999999</v>
      </c>
      <c r="H214" s="898">
        <f t="shared" si="12"/>
        <v>0.14527000000000001</v>
      </c>
      <c r="I214" s="123">
        <f t="shared" si="13"/>
        <v>0.14527000000000001</v>
      </c>
      <c r="K214" s="106" t="e">
        <f>#REF!*0.5</f>
        <v>#REF!</v>
      </c>
    </row>
    <row r="215" spans="1:11" s="1" customFormat="1" x14ac:dyDescent="0.35">
      <c r="A215" s="25">
        <v>132</v>
      </c>
      <c r="B215" s="45" t="s">
        <v>663</v>
      </c>
      <c r="C215" s="204">
        <v>219.1</v>
      </c>
      <c r="D215" s="205"/>
      <c r="E215" s="205"/>
      <c r="F215" s="100">
        <f t="shared" si="14"/>
        <v>219.1</v>
      </c>
      <c r="G215" s="118">
        <f t="shared" si="15"/>
        <v>31.828657</v>
      </c>
      <c r="H215" s="898">
        <f t="shared" si="12"/>
        <v>0.14527000000000001</v>
      </c>
      <c r="I215" s="123">
        <f t="shared" si="13"/>
        <v>0.14527000000000001</v>
      </c>
      <c r="K215" s="106" t="e">
        <f>#REF!*0.5</f>
        <v>#REF!</v>
      </c>
    </row>
    <row r="216" spans="1:11" s="1" customFormat="1" x14ac:dyDescent="0.35">
      <c r="A216" s="31">
        <v>133</v>
      </c>
      <c r="B216" s="45" t="s">
        <v>664</v>
      </c>
      <c r="C216" s="204">
        <v>255.8</v>
      </c>
      <c r="D216" s="205"/>
      <c r="E216" s="205"/>
      <c r="F216" s="100">
        <f t="shared" si="14"/>
        <v>255.8</v>
      </c>
      <c r="G216" s="118">
        <f t="shared" si="15"/>
        <v>37.160066000000008</v>
      </c>
      <c r="H216" s="898">
        <f t="shared" si="12"/>
        <v>0.14527000000000001</v>
      </c>
      <c r="I216" s="123">
        <f t="shared" si="13"/>
        <v>0.14527000000000001</v>
      </c>
      <c r="K216" s="106" t="e">
        <f>#REF!*0.5</f>
        <v>#REF!</v>
      </c>
    </row>
    <row r="217" spans="1:11" s="1" customFormat="1" x14ac:dyDescent="0.35">
      <c r="A217" s="25">
        <v>134</v>
      </c>
      <c r="B217" s="45" t="s">
        <v>665</v>
      </c>
      <c r="C217" s="204">
        <v>101.5</v>
      </c>
      <c r="D217" s="205"/>
      <c r="E217" s="205"/>
      <c r="F217" s="100">
        <f t="shared" si="14"/>
        <v>101.5</v>
      </c>
      <c r="G217" s="118">
        <f t="shared" si="15"/>
        <v>14.744905000000001</v>
      </c>
      <c r="H217" s="898">
        <f t="shared" si="12"/>
        <v>0.14527000000000001</v>
      </c>
      <c r="I217" s="123">
        <f t="shared" si="13"/>
        <v>0.14527000000000001</v>
      </c>
      <c r="K217" s="106" t="e">
        <f>#REF!*0.5</f>
        <v>#REF!</v>
      </c>
    </row>
    <row r="218" spans="1:11" s="1" customFormat="1" x14ac:dyDescent="0.35">
      <c r="A218" s="25">
        <v>135</v>
      </c>
      <c r="B218" s="45" t="s">
        <v>666</v>
      </c>
      <c r="C218" s="204">
        <v>57.8</v>
      </c>
      <c r="D218" s="205"/>
      <c r="E218" s="205"/>
      <c r="F218" s="100">
        <f t="shared" si="14"/>
        <v>57.8</v>
      </c>
      <c r="G218" s="118">
        <f t="shared" si="15"/>
        <v>8.3966060000000002</v>
      </c>
      <c r="H218" s="898">
        <f t="shared" si="12"/>
        <v>0.14527000000000001</v>
      </c>
      <c r="I218" s="123">
        <f t="shared" si="13"/>
        <v>0.14527000000000001</v>
      </c>
      <c r="K218" s="106" t="e">
        <f>#REF!*0.5</f>
        <v>#REF!</v>
      </c>
    </row>
    <row r="219" spans="1:11" s="1" customFormat="1" x14ac:dyDescent="0.35">
      <c r="A219" s="31">
        <v>136</v>
      </c>
      <c r="B219" s="42" t="s">
        <v>2009</v>
      </c>
      <c r="C219" s="171">
        <v>569.54999999999995</v>
      </c>
      <c r="D219" s="212">
        <v>76.3</v>
      </c>
      <c r="E219" s="212">
        <v>25</v>
      </c>
      <c r="F219" s="100">
        <f t="shared" si="14"/>
        <v>670.84999999999991</v>
      </c>
      <c r="G219" s="118">
        <f t="shared" si="15"/>
        <v>97.454379499999988</v>
      </c>
      <c r="H219" s="898">
        <f t="shared" si="12"/>
        <v>0.14527000000000001</v>
      </c>
      <c r="I219" s="123">
        <f t="shared" si="13"/>
        <v>0.14527000000000001</v>
      </c>
      <c r="K219" s="1">
        <v>32.984016666666669</v>
      </c>
    </row>
    <row r="220" spans="1:11" s="1" customFormat="1" x14ac:dyDescent="0.35">
      <c r="A220" s="25">
        <v>137</v>
      </c>
      <c r="B220" s="42" t="s">
        <v>2010</v>
      </c>
      <c r="C220" s="171">
        <v>648.9</v>
      </c>
      <c r="D220" s="212"/>
      <c r="E220" s="212"/>
      <c r="F220" s="100">
        <f t="shared" si="14"/>
        <v>648.9</v>
      </c>
      <c r="G220" s="118">
        <f t="shared" si="15"/>
        <v>94.265703000000002</v>
      </c>
      <c r="H220" s="898">
        <f t="shared" si="12"/>
        <v>0.14527000000000001</v>
      </c>
      <c r="I220" s="123">
        <f t="shared" si="13"/>
        <v>0.14527000000000001</v>
      </c>
      <c r="K220" s="1">
        <v>37.658916666666663</v>
      </c>
    </row>
    <row r="221" spans="1:11" s="1" customFormat="1" x14ac:dyDescent="0.35">
      <c r="A221" s="25">
        <v>138</v>
      </c>
      <c r="B221" s="42" t="s">
        <v>2011</v>
      </c>
      <c r="C221" s="171">
        <v>527.70000000000005</v>
      </c>
      <c r="D221" s="212">
        <v>115.4</v>
      </c>
      <c r="E221" s="212">
        <v>110</v>
      </c>
      <c r="F221" s="100">
        <f t="shared" si="14"/>
        <v>753.1</v>
      </c>
      <c r="G221" s="118">
        <f t="shared" si="15"/>
        <v>109.40283700000001</v>
      </c>
      <c r="H221" s="898">
        <f t="shared" si="12"/>
        <v>0.14527000000000001</v>
      </c>
      <c r="I221" s="123">
        <f t="shared" si="13"/>
        <v>0.14527000000000001</v>
      </c>
      <c r="K221" s="1">
        <v>35.061749999999996</v>
      </c>
    </row>
    <row r="222" spans="1:11" s="1" customFormat="1" x14ac:dyDescent="0.35">
      <c r="A222" s="31">
        <v>139</v>
      </c>
      <c r="B222" s="42" t="s">
        <v>2012</v>
      </c>
      <c r="C222" s="171">
        <v>276.60000000000002</v>
      </c>
      <c r="D222" s="212"/>
      <c r="E222" s="212"/>
      <c r="F222" s="100">
        <f t="shared" si="14"/>
        <v>276.60000000000002</v>
      </c>
      <c r="G222" s="118">
        <f t="shared" si="15"/>
        <v>40.181682000000009</v>
      </c>
      <c r="H222" s="898">
        <f t="shared" si="12"/>
        <v>0.14527000000000001</v>
      </c>
      <c r="I222" s="123">
        <f t="shared" si="13"/>
        <v>0.14527000000000001</v>
      </c>
      <c r="K222" s="1">
        <v>38.957500000000003</v>
      </c>
    </row>
    <row r="223" spans="1:11" s="1" customFormat="1" x14ac:dyDescent="0.35">
      <c r="A223" s="25">
        <v>140</v>
      </c>
      <c r="B223" s="42" t="s">
        <v>2013</v>
      </c>
      <c r="C223" s="171">
        <v>238.8</v>
      </c>
      <c r="D223" s="212"/>
      <c r="E223" s="212"/>
      <c r="F223" s="100">
        <f t="shared" si="14"/>
        <v>238.8</v>
      </c>
      <c r="G223" s="118">
        <f t="shared" si="15"/>
        <v>34.690476000000004</v>
      </c>
      <c r="H223" s="898">
        <f t="shared" si="12"/>
        <v>0.14527000000000001</v>
      </c>
      <c r="I223" s="123">
        <f t="shared" si="13"/>
        <v>0.14527000000000001</v>
      </c>
      <c r="K223" s="1">
        <v>34.542316666666665</v>
      </c>
    </row>
    <row r="224" spans="1:11" s="1" customFormat="1" x14ac:dyDescent="0.35">
      <c r="A224" s="25">
        <v>141</v>
      </c>
      <c r="B224" s="42" t="s">
        <v>2014</v>
      </c>
      <c r="C224" s="171">
        <v>754.13</v>
      </c>
      <c r="D224" s="212"/>
      <c r="E224" s="212"/>
      <c r="F224" s="100">
        <f t="shared" si="14"/>
        <v>754.13</v>
      </c>
      <c r="G224" s="118">
        <f t="shared" si="15"/>
        <v>109.55246510000001</v>
      </c>
      <c r="H224" s="898">
        <f t="shared" si="12"/>
        <v>0.14527000000000001</v>
      </c>
      <c r="I224" s="123">
        <f t="shared" si="13"/>
        <v>0.14527000000000001</v>
      </c>
      <c r="K224" s="1">
        <v>9.0900833333333342</v>
      </c>
    </row>
    <row r="225" spans="1:11" s="1" customFormat="1" x14ac:dyDescent="0.35">
      <c r="A225" s="31">
        <v>142</v>
      </c>
      <c r="B225" s="42" t="s">
        <v>2015</v>
      </c>
      <c r="C225" s="171">
        <v>838.38</v>
      </c>
      <c r="D225" s="212">
        <v>72.7</v>
      </c>
      <c r="E225" s="212"/>
      <c r="F225" s="100">
        <f t="shared" si="14"/>
        <v>911.08</v>
      </c>
      <c r="G225" s="118">
        <f t="shared" si="15"/>
        <v>132.35259160000001</v>
      </c>
      <c r="H225" s="898">
        <f t="shared" si="12"/>
        <v>0.14527000000000001</v>
      </c>
      <c r="I225" s="123">
        <f t="shared" si="13"/>
        <v>0.14527000000000001</v>
      </c>
      <c r="K225" s="1">
        <v>10.908099999999999</v>
      </c>
    </row>
    <row r="226" spans="1:11" s="1" customFormat="1" x14ac:dyDescent="0.35">
      <c r="A226" s="25">
        <v>143</v>
      </c>
      <c r="B226" s="42" t="s">
        <v>2016</v>
      </c>
      <c r="C226" s="171">
        <v>676.2</v>
      </c>
      <c r="D226" s="212"/>
      <c r="E226" s="212">
        <v>31.7</v>
      </c>
      <c r="F226" s="100">
        <f t="shared" si="14"/>
        <v>707.90000000000009</v>
      </c>
      <c r="G226" s="118">
        <f t="shared" si="15"/>
        <v>102.83663300000002</v>
      </c>
      <c r="H226" s="898">
        <f t="shared" si="12"/>
        <v>0.14527000000000001</v>
      </c>
      <c r="I226" s="123">
        <f t="shared" si="13"/>
        <v>0.14527000000000001</v>
      </c>
      <c r="K226" s="1">
        <v>18.959316666666666</v>
      </c>
    </row>
    <row r="227" spans="1:11" s="1" customFormat="1" x14ac:dyDescent="0.35">
      <c r="A227" s="25">
        <v>144</v>
      </c>
      <c r="B227" s="47" t="s">
        <v>2017</v>
      </c>
      <c r="C227" s="171">
        <v>814.34</v>
      </c>
      <c r="D227" s="212"/>
      <c r="E227" s="212"/>
      <c r="F227" s="100">
        <f t="shared" si="14"/>
        <v>814.34</v>
      </c>
      <c r="G227" s="118">
        <f t="shared" si="15"/>
        <v>118.29917180000001</v>
      </c>
      <c r="H227" s="898">
        <f t="shared" si="12"/>
        <v>0.14527000000000001</v>
      </c>
      <c r="I227" s="123">
        <f t="shared" si="13"/>
        <v>0.14527000000000001</v>
      </c>
      <c r="K227" s="1">
        <v>35.061749999999996</v>
      </c>
    </row>
    <row r="228" spans="1:11" s="1" customFormat="1" x14ac:dyDescent="0.35">
      <c r="A228" s="31">
        <v>145</v>
      </c>
      <c r="B228" s="47" t="s">
        <v>2018</v>
      </c>
      <c r="C228" s="171">
        <v>562.29999999999995</v>
      </c>
      <c r="D228" s="212"/>
      <c r="E228" s="212"/>
      <c r="F228" s="100">
        <f t="shared" si="14"/>
        <v>562.29999999999995</v>
      </c>
      <c r="G228" s="118">
        <f t="shared" si="15"/>
        <v>81.685321000000002</v>
      </c>
      <c r="H228" s="898">
        <f t="shared" si="12"/>
        <v>0.14527000000000001</v>
      </c>
      <c r="I228" s="123">
        <f t="shared" si="13"/>
        <v>0.14527000000000001</v>
      </c>
      <c r="K228" s="1">
        <v>5.4540499999999996</v>
      </c>
    </row>
    <row r="229" spans="1:11" s="1" customFormat="1" x14ac:dyDescent="0.35">
      <c r="A229" s="25">
        <v>146</v>
      </c>
      <c r="B229" s="42" t="s">
        <v>2019</v>
      </c>
      <c r="C229" s="171">
        <v>410.5</v>
      </c>
      <c r="D229" s="212"/>
      <c r="E229" s="212"/>
      <c r="F229" s="100">
        <f t="shared" si="14"/>
        <v>410.5</v>
      </c>
      <c r="G229" s="118">
        <f t="shared" si="15"/>
        <v>59.633335000000002</v>
      </c>
      <c r="H229" s="898">
        <f t="shared" si="12"/>
        <v>0.14527000000000001</v>
      </c>
      <c r="I229" s="123">
        <f t="shared" si="13"/>
        <v>0.14527000000000001</v>
      </c>
      <c r="K229" s="1">
        <v>10.908099999999999</v>
      </c>
    </row>
    <row r="230" spans="1:11" s="1" customFormat="1" x14ac:dyDescent="0.35">
      <c r="A230" s="25">
        <v>147</v>
      </c>
      <c r="B230" s="42" t="s">
        <v>2020</v>
      </c>
      <c r="C230" s="171">
        <v>504.87</v>
      </c>
      <c r="D230" s="212"/>
      <c r="E230" s="212">
        <v>18.399999999999999</v>
      </c>
      <c r="F230" s="100">
        <f t="shared" si="14"/>
        <v>523.27</v>
      </c>
      <c r="G230" s="118">
        <f t="shared" si="15"/>
        <v>76.015432900000008</v>
      </c>
      <c r="H230" s="898">
        <f t="shared" si="12"/>
        <v>0.14527000000000001</v>
      </c>
      <c r="I230" s="123">
        <f t="shared" si="13"/>
        <v>0.14527000000000001</v>
      </c>
      <c r="K230" s="1">
        <v>28.049399999999999</v>
      </c>
    </row>
    <row r="231" spans="1:11" s="1" customFormat="1" x14ac:dyDescent="0.35">
      <c r="A231" s="31">
        <v>148</v>
      </c>
      <c r="B231" s="47" t="s">
        <v>2021</v>
      </c>
      <c r="C231" s="171">
        <v>684.1</v>
      </c>
      <c r="D231" s="212"/>
      <c r="E231" s="212"/>
      <c r="F231" s="100">
        <f t="shared" si="14"/>
        <v>684.1</v>
      </c>
      <c r="G231" s="118">
        <f t="shared" si="15"/>
        <v>99.379207000000008</v>
      </c>
      <c r="H231" s="898">
        <f t="shared" si="12"/>
        <v>0.14527000000000001</v>
      </c>
      <c r="I231" s="123">
        <f t="shared" si="13"/>
        <v>0.14527000000000001</v>
      </c>
      <c r="K231" s="1">
        <v>14.284416666666667</v>
      </c>
    </row>
    <row r="232" spans="1:11" s="1" customFormat="1" x14ac:dyDescent="0.35">
      <c r="A232" s="25">
        <v>149</v>
      </c>
      <c r="B232" s="42" t="s">
        <v>2022</v>
      </c>
      <c r="C232" s="171">
        <v>525.58000000000004</v>
      </c>
      <c r="D232" s="212">
        <v>133.5</v>
      </c>
      <c r="E232" s="212"/>
      <c r="F232" s="100">
        <f t="shared" si="14"/>
        <v>659.08</v>
      </c>
      <c r="G232" s="118">
        <f t="shared" si="15"/>
        <v>95.744551600000008</v>
      </c>
      <c r="H232" s="898">
        <f t="shared" si="12"/>
        <v>0.14527000000000001</v>
      </c>
      <c r="I232" s="123">
        <f t="shared" si="13"/>
        <v>0.14527000000000001</v>
      </c>
      <c r="K232" s="1">
        <v>11.99891</v>
      </c>
    </row>
    <row r="233" spans="1:11" s="1" customFormat="1" x14ac:dyDescent="0.35">
      <c r="A233" s="25">
        <v>150</v>
      </c>
      <c r="B233" s="42" t="s">
        <v>2023</v>
      </c>
      <c r="C233" s="171">
        <v>418.1</v>
      </c>
      <c r="D233" s="212"/>
      <c r="E233" s="212">
        <v>48.4</v>
      </c>
      <c r="F233" s="100">
        <f t="shared" si="14"/>
        <v>466.5</v>
      </c>
      <c r="G233" s="118">
        <f t="shared" si="15"/>
        <v>67.768455000000003</v>
      </c>
      <c r="H233" s="898">
        <f t="shared" si="12"/>
        <v>0.14527000000000001</v>
      </c>
      <c r="I233" s="123">
        <f t="shared" si="13"/>
        <v>0.14527000000000001</v>
      </c>
      <c r="K233" s="1">
        <v>11.946966666666667</v>
      </c>
    </row>
    <row r="234" spans="1:11" s="1" customFormat="1" x14ac:dyDescent="0.35">
      <c r="A234" s="31">
        <v>151</v>
      </c>
      <c r="B234" s="42" t="s">
        <v>2024</v>
      </c>
      <c r="C234" s="171">
        <v>399.54</v>
      </c>
      <c r="D234" s="212"/>
      <c r="E234" s="212">
        <v>12.5</v>
      </c>
      <c r="F234" s="100">
        <f t="shared" si="14"/>
        <v>412.04</v>
      </c>
      <c r="G234" s="118">
        <f t="shared" si="15"/>
        <v>59.85705080000001</v>
      </c>
      <c r="H234" s="898">
        <f t="shared" si="12"/>
        <v>0.14527000000000001</v>
      </c>
      <c r="I234" s="123">
        <f t="shared" si="13"/>
        <v>0.14527000000000001</v>
      </c>
      <c r="K234" s="1">
        <v>18.180166666666668</v>
      </c>
    </row>
    <row r="235" spans="1:11" s="1" customFormat="1" x14ac:dyDescent="0.35">
      <c r="A235" s="25">
        <v>152</v>
      </c>
      <c r="B235" s="42" t="s">
        <v>2025</v>
      </c>
      <c r="C235" s="171">
        <v>303.5</v>
      </c>
      <c r="D235" s="212"/>
      <c r="E235" s="212"/>
      <c r="F235" s="100">
        <f t="shared" si="14"/>
        <v>303.5</v>
      </c>
      <c r="G235" s="118">
        <f t="shared" si="15"/>
        <v>44.089445000000005</v>
      </c>
      <c r="H235" s="898">
        <f t="shared" si="12"/>
        <v>0.14527000000000001</v>
      </c>
      <c r="I235" s="123">
        <f t="shared" si="13"/>
        <v>0.14527000000000001</v>
      </c>
      <c r="K235" s="1">
        <v>6.492916666666666</v>
      </c>
    </row>
    <row r="236" spans="1:11" s="1" customFormat="1" x14ac:dyDescent="0.35">
      <c r="A236" s="25">
        <v>153</v>
      </c>
      <c r="B236" s="42" t="s">
        <v>2026</v>
      </c>
      <c r="C236" s="171">
        <v>654.13</v>
      </c>
      <c r="D236" s="212"/>
      <c r="E236" s="212"/>
      <c r="F236" s="100">
        <f t="shared" si="14"/>
        <v>654.13</v>
      </c>
      <c r="G236" s="118">
        <f t="shared" si="15"/>
        <v>95.025465100000005</v>
      </c>
      <c r="H236" s="898">
        <f t="shared" si="12"/>
        <v>0.14527000000000001</v>
      </c>
      <c r="I236" s="123">
        <f t="shared" si="13"/>
        <v>0.14527000000000001</v>
      </c>
      <c r="K236" s="1">
        <v>29.088266666666669</v>
      </c>
    </row>
    <row r="237" spans="1:11" s="1" customFormat="1" x14ac:dyDescent="0.35">
      <c r="A237" s="31">
        <v>154</v>
      </c>
      <c r="B237" s="42" t="s">
        <v>2027</v>
      </c>
      <c r="C237" s="171">
        <v>598.02</v>
      </c>
      <c r="D237" s="212"/>
      <c r="E237" s="212">
        <v>44.6</v>
      </c>
      <c r="F237" s="100">
        <f t="shared" si="14"/>
        <v>642.62</v>
      </c>
      <c r="G237" s="118">
        <f t="shared" si="15"/>
        <v>93.353407400000009</v>
      </c>
      <c r="H237" s="898">
        <f t="shared" si="12"/>
        <v>0.14527000000000001</v>
      </c>
      <c r="I237" s="123">
        <f t="shared" si="13"/>
        <v>0.14527000000000001</v>
      </c>
      <c r="K237" s="1">
        <v>31.166</v>
      </c>
    </row>
    <row r="238" spans="1:11" s="1" customFormat="1" x14ac:dyDescent="0.35">
      <c r="A238" s="25">
        <v>155</v>
      </c>
      <c r="B238" s="42" t="s">
        <v>2028</v>
      </c>
      <c r="C238" s="171">
        <v>278.7</v>
      </c>
      <c r="D238" s="212"/>
      <c r="E238" s="212"/>
      <c r="F238" s="100">
        <f t="shared" si="14"/>
        <v>278.7</v>
      </c>
      <c r="G238" s="118">
        <f t="shared" si="15"/>
        <v>40.486749000000003</v>
      </c>
      <c r="H238" s="898">
        <f t="shared" si="12"/>
        <v>0.14527000000000001</v>
      </c>
      <c r="I238" s="123">
        <f t="shared" si="13"/>
        <v>0.14527000000000001</v>
      </c>
      <c r="K238" s="1">
        <v>56.358516666666667</v>
      </c>
    </row>
    <row r="239" spans="1:11" s="1" customFormat="1" x14ac:dyDescent="0.35">
      <c r="A239" s="25">
        <v>156</v>
      </c>
      <c r="B239" s="42" t="s">
        <v>2029</v>
      </c>
      <c r="C239" s="171">
        <v>3583.55</v>
      </c>
      <c r="D239" s="212"/>
      <c r="E239" s="212"/>
      <c r="F239" s="100">
        <f t="shared" si="14"/>
        <v>3583.55</v>
      </c>
      <c r="G239" s="118">
        <f t="shared" si="15"/>
        <v>520.58230850000007</v>
      </c>
      <c r="H239" s="898">
        <f t="shared" si="12"/>
        <v>0.14527000000000001</v>
      </c>
      <c r="I239" s="123">
        <f t="shared" si="13"/>
        <v>0.14527000000000001</v>
      </c>
      <c r="K239" s="1">
        <v>103.88666666666666</v>
      </c>
    </row>
    <row r="240" spans="1:11" s="1" customFormat="1" x14ac:dyDescent="0.35">
      <c r="A240" s="31">
        <v>157</v>
      </c>
      <c r="B240" s="42" t="s">
        <v>2030</v>
      </c>
      <c r="C240" s="171">
        <v>486.9</v>
      </c>
      <c r="D240" s="212"/>
      <c r="E240" s="212">
        <v>26.6</v>
      </c>
      <c r="F240" s="100">
        <f t="shared" si="14"/>
        <v>513.5</v>
      </c>
      <c r="G240" s="118">
        <f t="shared" si="15"/>
        <v>74.596145000000007</v>
      </c>
      <c r="H240" s="898">
        <f t="shared" si="12"/>
        <v>0.14527000000000001</v>
      </c>
      <c r="I240" s="123">
        <f t="shared" si="13"/>
        <v>0.14527000000000001</v>
      </c>
      <c r="K240" s="1">
        <v>21.556483333333333</v>
      </c>
    </row>
    <row r="241" spans="1:11" s="1" customFormat="1" x14ac:dyDescent="0.35">
      <c r="A241" s="25">
        <v>158</v>
      </c>
      <c r="B241" s="42" t="s">
        <v>2031</v>
      </c>
      <c r="C241" s="171">
        <v>420.4</v>
      </c>
      <c r="D241" s="212"/>
      <c r="E241" s="212"/>
      <c r="F241" s="100">
        <f t="shared" si="14"/>
        <v>420.4</v>
      </c>
      <c r="G241" s="118">
        <f t="shared" si="15"/>
        <v>61.071508000000001</v>
      </c>
      <c r="H241" s="898">
        <f t="shared" si="12"/>
        <v>0.14527000000000001</v>
      </c>
      <c r="I241" s="123">
        <f t="shared" si="13"/>
        <v>0.14527000000000001</v>
      </c>
      <c r="K241" s="1">
        <v>18.543770000000002</v>
      </c>
    </row>
    <row r="242" spans="1:11" s="1" customFormat="1" x14ac:dyDescent="0.35">
      <c r="A242" s="25">
        <v>159</v>
      </c>
      <c r="B242" s="42" t="s">
        <v>2032</v>
      </c>
      <c r="C242" s="171">
        <v>313.2</v>
      </c>
      <c r="D242" s="212"/>
      <c r="E242" s="212">
        <v>31</v>
      </c>
      <c r="F242" s="100">
        <f t="shared" si="14"/>
        <v>344.2</v>
      </c>
      <c r="G242" s="118">
        <f t="shared" si="15"/>
        <v>50.001933999999999</v>
      </c>
      <c r="H242" s="898">
        <f t="shared" si="12"/>
        <v>0.14527000000000001</v>
      </c>
      <c r="I242" s="123">
        <f t="shared" si="13"/>
        <v>0.14527000000000001</v>
      </c>
      <c r="K242" s="1">
        <v>14.024699999999999</v>
      </c>
    </row>
    <row r="243" spans="1:11" s="1" customFormat="1" x14ac:dyDescent="0.35">
      <c r="A243" s="31">
        <v>160</v>
      </c>
      <c r="B243" s="42" t="s">
        <v>2033</v>
      </c>
      <c r="C243" s="171">
        <v>350</v>
      </c>
      <c r="D243" s="212">
        <v>24.5</v>
      </c>
      <c r="E243" s="212">
        <v>63.2</v>
      </c>
      <c r="F243" s="100">
        <f t="shared" si="14"/>
        <v>437.7</v>
      </c>
      <c r="G243" s="118">
        <f t="shared" si="15"/>
        <v>63.584679000000001</v>
      </c>
      <c r="H243" s="898">
        <f t="shared" si="12"/>
        <v>0.14527000000000001</v>
      </c>
      <c r="I243" s="123">
        <f t="shared" si="13"/>
        <v>0.14527000000000001</v>
      </c>
      <c r="K243" s="1">
        <v>8.3109333333333328</v>
      </c>
    </row>
    <row r="244" spans="1:11" s="1" customFormat="1" x14ac:dyDescent="0.35">
      <c r="A244" s="25">
        <v>161</v>
      </c>
      <c r="B244" s="47" t="s">
        <v>2034</v>
      </c>
      <c r="C244" s="171">
        <v>483.54</v>
      </c>
      <c r="D244" s="212">
        <v>72.2</v>
      </c>
      <c r="E244" s="212"/>
      <c r="F244" s="100">
        <f t="shared" si="14"/>
        <v>555.74</v>
      </c>
      <c r="G244" s="118">
        <f t="shared" si="15"/>
        <v>80.732349800000009</v>
      </c>
      <c r="H244" s="898">
        <f t="shared" si="12"/>
        <v>0.14527000000000001</v>
      </c>
      <c r="I244" s="123">
        <f t="shared" si="13"/>
        <v>0.14527000000000001</v>
      </c>
      <c r="K244" s="1">
        <v>18.180166666666668</v>
      </c>
    </row>
    <row r="245" spans="1:11" s="1" customFormat="1" x14ac:dyDescent="0.35">
      <c r="A245" s="25">
        <v>162</v>
      </c>
      <c r="B245" s="42" t="s">
        <v>2035</v>
      </c>
      <c r="C245" s="171">
        <v>381.8</v>
      </c>
      <c r="D245" s="212"/>
      <c r="E245" s="212">
        <v>14.8</v>
      </c>
      <c r="F245" s="100">
        <f t="shared" si="14"/>
        <v>396.6</v>
      </c>
      <c r="G245" s="118">
        <f t="shared" si="15"/>
        <v>57.61408200000001</v>
      </c>
      <c r="H245" s="898">
        <f t="shared" si="12"/>
        <v>0.14527000000000001</v>
      </c>
      <c r="I245" s="123">
        <f t="shared" si="13"/>
        <v>0.14527000000000001</v>
      </c>
      <c r="K245" s="1">
        <v>23.374499999999998</v>
      </c>
    </row>
    <row r="246" spans="1:11" s="1" customFormat="1" x14ac:dyDescent="0.35">
      <c r="A246" s="31">
        <v>163</v>
      </c>
      <c r="B246" s="42" t="s">
        <v>2036</v>
      </c>
      <c r="C246" s="171">
        <v>709.28</v>
      </c>
      <c r="D246" s="212"/>
      <c r="E246" s="212">
        <v>22.5</v>
      </c>
      <c r="F246" s="100">
        <f t="shared" si="14"/>
        <v>731.78</v>
      </c>
      <c r="G246" s="118">
        <f t="shared" si="15"/>
        <v>106.3056806</v>
      </c>
      <c r="H246" s="898">
        <f t="shared" si="12"/>
        <v>0.14527000000000001</v>
      </c>
      <c r="I246" s="123">
        <f t="shared" si="13"/>
        <v>0.14527000000000001</v>
      </c>
      <c r="K246" s="1">
        <v>107.26298333333332</v>
      </c>
    </row>
    <row r="247" spans="1:11" s="1" customFormat="1" x14ac:dyDescent="0.35">
      <c r="A247" s="25">
        <v>164</v>
      </c>
      <c r="B247" s="42" t="s">
        <v>2037</v>
      </c>
      <c r="C247" s="171">
        <v>185.4</v>
      </c>
      <c r="D247" s="212"/>
      <c r="E247" s="212"/>
      <c r="F247" s="100">
        <f t="shared" si="14"/>
        <v>185.4</v>
      </c>
      <c r="G247" s="118">
        <f t="shared" si="15"/>
        <v>26.933058000000003</v>
      </c>
      <c r="H247" s="898">
        <f t="shared" si="12"/>
        <v>0.14527000000000001</v>
      </c>
      <c r="I247" s="123">
        <f t="shared" si="13"/>
        <v>0.14527000000000001</v>
      </c>
      <c r="K247" s="1">
        <v>12.4664</v>
      </c>
    </row>
    <row r="248" spans="1:11" s="1" customFormat="1" x14ac:dyDescent="0.35">
      <c r="A248" s="25">
        <v>165</v>
      </c>
      <c r="B248" s="42" t="s">
        <v>2038</v>
      </c>
      <c r="C248" s="171">
        <v>478.6</v>
      </c>
      <c r="D248" s="212"/>
      <c r="E248" s="212"/>
      <c r="F248" s="100">
        <f t="shared" si="14"/>
        <v>478.6</v>
      </c>
      <c r="G248" s="118">
        <f t="shared" si="15"/>
        <v>69.526222000000004</v>
      </c>
      <c r="H248" s="898">
        <f t="shared" si="12"/>
        <v>0.14527000000000001</v>
      </c>
      <c r="I248" s="123">
        <f t="shared" si="13"/>
        <v>0.14527000000000001</v>
      </c>
      <c r="K248" s="1">
        <v>18.180166666666668</v>
      </c>
    </row>
    <row r="249" spans="1:11" s="1" customFormat="1" x14ac:dyDescent="0.35">
      <c r="A249" s="31">
        <v>166</v>
      </c>
      <c r="B249" s="42" t="s">
        <v>2039</v>
      </c>
      <c r="C249" s="171">
        <v>496.38</v>
      </c>
      <c r="D249" s="212"/>
      <c r="E249" s="212"/>
      <c r="F249" s="100">
        <f t="shared" si="14"/>
        <v>496.38</v>
      </c>
      <c r="G249" s="118">
        <f t="shared" si="15"/>
        <v>72.109122600000006</v>
      </c>
      <c r="H249" s="898">
        <f t="shared" si="12"/>
        <v>0.14527000000000001</v>
      </c>
      <c r="I249" s="123">
        <f t="shared" si="13"/>
        <v>0.14527000000000001</v>
      </c>
      <c r="K249" s="1">
        <v>18.180166666666668</v>
      </c>
    </row>
    <row r="250" spans="1:11" s="1" customFormat="1" x14ac:dyDescent="0.35">
      <c r="A250" s="25">
        <v>167</v>
      </c>
      <c r="B250" s="42" t="s">
        <v>2040</v>
      </c>
      <c r="C250" s="171">
        <v>182.3</v>
      </c>
      <c r="D250" s="212"/>
      <c r="E250" s="212">
        <v>78.5</v>
      </c>
      <c r="F250" s="100">
        <f t="shared" si="14"/>
        <v>260.8</v>
      </c>
      <c r="G250" s="118">
        <f t="shared" si="15"/>
        <v>37.886416000000004</v>
      </c>
      <c r="H250" s="898">
        <f t="shared" si="12"/>
        <v>0.14527000000000001</v>
      </c>
      <c r="I250" s="123">
        <f t="shared" si="13"/>
        <v>0.14527000000000001</v>
      </c>
      <c r="K250" s="1">
        <v>8.3109333333333328</v>
      </c>
    </row>
    <row r="251" spans="1:11" s="1" customFormat="1" x14ac:dyDescent="0.35">
      <c r="A251" s="25">
        <v>168</v>
      </c>
      <c r="B251" s="42" t="s">
        <v>2041</v>
      </c>
      <c r="C251" s="171">
        <v>282.8</v>
      </c>
      <c r="D251" s="212"/>
      <c r="E251" s="212"/>
      <c r="F251" s="100">
        <f t="shared" si="14"/>
        <v>282.8</v>
      </c>
      <c r="G251" s="118">
        <f t="shared" si="15"/>
        <v>41.082356000000004</v>
      </c>
      <c r="H251" s="898">
        <f t="shared" si="12"/>
        <v>0.14527000000000001</v>
      </c>
      <c r="I251" s="123">
        <f t="shared" si="13"/>
        <v>0.14527000000000001</v>
      </c>
      <c r="K251" s="1">
        <v>24.9328</v>
      </c>
    </row>
    <row r="252" spans="1:11" s="1" customFormat="1" x14ac:dyDescent="0.35">
      <c r="A252" s="31">
        <v>169</v>
      </c>
      <c r="B252" s="42" t="s">
        <v>2042</v>
      </c>
      <c r="C252" s="171">
        <v>227.3</v>
      </c>
      <c r="D252" s="212"/>
      <c r="E252" s="212"/>
      <c r="F252" s="100">
        <f t="shared" si="14"/>
        <v>227.3</v>
      </c>
      <c r="G252" s="118">
        <f t="shared" si="15"/>
        <v>33.019871000000002</v>
      </c>
      <c r="H252" s="898">
        <f t="shared" si="12"/>
        <v>0.14527000000000001</v>
      </c>
      <c r="I252" s="123">
        <f t="shared" si="13"/>
        <v>0.14527000000000001</v>
      </c>
      <c r="K252" s="1">
        <v>28.049399999999999</v>
      </c>
    </row>
    <row r="253" spans="1:11" s="1" customFormat="1" x14ac:dyDescent="0.35">
      <c r="A253" s="25">
        <v>170</v>
      </c>
      <c r="B253" s="42" t="s">
        <v>2043</v>
      </c>
      <c r="C253" s="171">
        <v>7849.73</v>
      </c>
      <c r="D253" s="212"/>
      <c r="E253" s="212"/>
      <c r="F253" s="100">
        <f t="shared" si="14"/>
        <v>7849.73</v>
      </c>
      <c r="G253" s="118">
        <f t="shared" si="15"/>
        <v>1140.3302771000001</v>
      </c>
      <c r="H253" s="898">
        <f t="shared" si="12"/>
        <v>0.14527000000000001</v>
      </c>
      <c r="I253" s="123">
        <f t="shared" si="13"/>
        <v>0.14527000000000001</v>
      </c>
      <c r="K253" s="1">
        <v>406.97601666666662</v>
      </c>
    </row>
    <row r="254" spans="1:11" s="1" customFormat="1" x14ac:dyDescent="0.35">
      <c r="A254" s="25">
        <v>171</v>
      </c>
      <c r="B254" s="42" t="s">
        <v>2044</v>
      </c>
      <c r="C254" s="171">
        <v>388.5</v>
      </c>
      <c r="D254" s="212">
        <v>24.1</v>
      </c>
      <c r="E254" s="212">
        <v>41.6</v>
      </c>
      <c r="F254" s="100">
        <f t="shared" si="14"/>
        <v>454.20000000000005</v>
      </c>
      <c r="G254" s="118">
        <f t="shared" si="15"/>
        <v>65.981634000000014</v>
      </c>
      <c r="H254" s="898">
        <f t="shared" si="12"/>
        <v>0.14527000000000001</v>
      </c>
      <c r="I254" s="123">
        <f t="shared" si="13"/>
        <v>0.14527000000000001</v>
      </c>
      <c r="K254" s="1">
        <v>24.673083333333334</v>
      </c>
    </row>
    <row r="255" spans="1:11" s="1" customFormat="1" x14ac:dyDescent="0.35">
      <c r="A255" s="31">
        <v>172</v>
      </c>
      <c r="B255" s="42" t="s">
        <v>2045</v>
      </c>
      <c r="C255" s="171">
        <v>380</v>
      </c>
      <c r="D255" s="212">
        <v>28.6</v>
      </c>
      <c r="E255" s="212">
        <v>85.3</v>
      </c>
      <c r="F255" s="100">
        <f t="shared" si="14"/>
        <v>493.90000000000003</v>
      </c>
      <c r="G255" s="118">
        <f t="shared" si="15"/>
        <v>71.748853000000011</v>
      </c>
      <c r="H255" s="898">
        <f t="shared" si="12"/>
        <v>0.14527000000000001</v>
      </c>
      <c r="I255" s="123">
        <f t="shared" si="13"/>
        <v>0.14527000000000001</v>
      </c>
      <c r="K255" s="1">
        <v>20.777333333333335</v>
      </c>
    </row>
    <row r="256" spans="1:11" s="1" customFormat="1" x14ac:dyDescent="0.35">
      <c r="A256" s="25">
        <v>173</v>
      </c>
      <c r="B256" s="42" t="s">
        <v>2046</v>
      </c>
      <c r="C256" s="171">
        <v>580.32000000000005</v>
      </c>
      <c r="D256" s="212"/>
      <c r="E256" s="212">
        <v>118.5</v>
      </c>
      <c r="F256" s="100">
        <f t="shared" si="14"/>
        <v>698.82</v>
      </c>
      <c r="G256" s="118">
        <f t="shared" si="15"/>
        <v>101.51758140000001</v>
      </c>
      <c r="H256" s="898">
        <f t="shared" si="12"/>
        <v>0.14527000000000001</v>
      </c>
      <c r="I256" s="123">
        <f t="shared" si="13"/>
        <v>0.14527000000000001</v>
      </c>
      <c r="K256" s="1">
        <v>8.8303666666666665</v>
      </c>
    </row>
    <row r="257" spans="1:11" s="1" customFormat="1" x14ac:dyDescent="0.35">
      <c r="A257" s="25">
        <v>174</v>
      </c>
      <c r="B257" s="42" t="s">
        <v>2047</v>
      </c>
      <c r="C257" s="171">
        <v>478.62</v>
      </c>
      <c r="D257" s="212">
        <v>27.8</v>
      </c>
      <c r="E257" s="212">
        <v>53.1</v>
      </c>
      <c r="F257" s="100">
        <f t="shared" si="14"/>
        <v>559.52</v>
      </c>
      <c r="G257" s="118">
        <f t="shared" si="15"/>
        <v>81.281470400000003</v>
      </c>
      <c r="H257" s="898">
        <f t="shared" si="12"/>
        <v>0.14527000000000001</v>
      </c>
      <c r="I257" s="123">
        <f t="shared" si="13"/>
        <v>0.14527000000000001</v>
      </c>
      <c r="K257" s="1">
        <v>9.1939700000000002</v>
      </c>
    </row>
    <row r="258" spans="1:11" s="1" customFormat="1" x14ac:dyDescent="0.35">
      <c r="A258" s="31">
        <v>175</v>
      </c>
      <c r="B258" s="42" t="s">
        <v>2048</v>
      </c>
      <c r="C258" s="171">
        <v>781.2</v>
      </c>
      <c r="D258" s="212">
        <v>176.8</v>
      </c>
      <c r="E258" s="212"/>
      <c r="F258" s="100">
        <f t="shared" si="14"/>
        <v>958</v>
      </c>
      <c r="G258" s="118">
        <f t="shared" si="15"/>
        <v>139.16866000000002</v>
      </c>
      <c r="H258" s="898">
        <f t="shared" si="12"/>
        <v>0.14527000000000001</v>
      </c>
      <c r="I258" s="123">
        <f t="shared" si="13"/>
        <v>0.14527000000000001</v>
      </c>
      <c r="K258" s="1">
        <v>30.127133333333333</v>
      </c>
    </row>
    <row r="259" spans="1:11" s="1" customFormat="1" x14ac:dyDescent="0.35">
      <c r="A259" s="25">
        <v>176</v>
      </c>
      <c r="B259" s="42" t="s">
        <v>2049</v>
      </c>
      <c r="C259" s="171">
        <v>676.2</v>
      </c>
      <c r="D259" s="212">
        <v>23.8</v>
      </c>
      <c r="E259" s="212"/>
      <c r="F259" s="100">
        <f t="shared" si="14"/>
        <v>700</v>
      </c>
      <c r="G259" s="118">
        <f t="shared" si="15"/>
        <v>101.68900000000001</v>
      </c>
      <c r="H259" s="898">
        <f t="shared" si="12"/>
        <v>0.14527000000000001</v>
      </c>
      <c r="I259" s="123">
        <f t="shared" ref="I259:I322" si="16">SUM(G259/F259)</f>
        <v>0.14527000000000001</v>
      </c>
      <c r="K259" s="1">
        <v>27.789683333333333</v>
      </c>
    </row>
    <row r="260" spans="1:11" s="1" customFormat="1" x14ac:dyDescent="0.35">
      <c r="A260" s="25">
        <v>177</v>
      </c>
      <c r="B260" s="42" t="s">
        <v>2050</v>
      </c>
      <c r="C260" s="171">
        <v>209.86</v>
      </c>
      <c r="D260" s="212"/>
      <c r="E260" s="212"/>
      <c r="F260" s="100">
        <f t="shared" ref="F260:F323" si="17">C260+D260+E260</f>
        <v>209.86</v>
      </c>
      <c r="G260" s="118">
        <f t="shared" si="15"/>
        <v>30.486362200000006</v>
      </c>
      <c r="H260" s="898">
        <f t="shared" si="12"/>
        <v>0.14527000000000001</v>
      </c>
      <c r="I260" s="123">
        <f t="shared" si="16"/>
        <v>0.14527000000000001</v>
      </c>
      <c r="K260" s="1">
        <v>26.491099999999999</v>
      </c>
    </row>
    <row r="261" spans="1:11" s="1" customFormat="1" x14ac:dyDescent="0.35">
      <c r="A261" s="31">
        <v>178</v>
      </c>
      <c r="B261" s="42" t="s">
        <v>2051</v>
      </c>
      <c r="C261" s="171">
        <v>577.53</v>
      </c>
      <c r="D261" s="212"/>
      <c r="E261" s="212"/>
      <c r="F261" s="100">
        <f t="shared" si="17"/>
        <v>577.53</v>
      </c>
      <c r="G261" s="118">
        <f t="shared" si="15"/>
        <v>83.897783099999998</v>
      </c>
      <c r="H261" s="898">
        <f t="shared" si="12"/>
        <v>0.14527000000000001</v>
      </c>
      <c r="I261" s="123">
        <f t="shared" si="16"/>
        <v>0.14527000000000001</v>
      </c>
      <c r="K261" s="1">
        <v>53.241916666666661</v>
      </c>
    </row>
    <row r="262" spans="1:11" s="1" customFormat="1" x14ac:dyDescent="0.35">
      <c r="A262" s="25">
        <v>179</v>
      </c>
      <c r="B262" s="42" t="s">
        <v>2052</v>
      </c>
      <c r="C262" s="171">
        <v>265.16000000000003</v>
      </c>
      <c r="D262" s="212"/>
      <c r="E262" s="212"/>
      <c r="F262" s="100">
        <f t="shared" si="17"/>
        <v>265.16000000000003</v>
      </c>
      <c r="G262" s="118">
        <f t="shared" si="15"/>
        <v>38.519793200000009</v>
      </c>
      <c r="H262" s="898">
        <f t="shared" si="12"/>
        <v>0.14527000000000001</v>
      </c>
      <c r="I262" s="123">
        <f t="shared" si="16"/>
        <v>0.14527000000000001</v>
      </c>
      <c r="K262" s="1">
        <v>16.36215</v>
      </c>
    </row>
    <row r="263" spans="1:11" s="1" customFormat="1" x14ac:dyDescent="0.35">
      <c r="A263" s="25">
        <v>180</v>
      </c>
      <c r="B263" s="42" t="s">
        <v>2053</v>
      </c>
      <c r="C263" s="171">
        <v>134.88</v>
      </c>
      <c r="D263" s="212"/>
      <c r="E263" s="212"/>
      <c r="F263" s="100">
        <f t="shared" si="17"/>
        <v>134.88</v>
      </c>
      <c r="G263" s="118">
        <f t="shared" si="15"/>
        <v>19.594017600000001</v>
      </c>
      <c r="H263" s="898">
        <f t="shared" ref="H263:H326" si="18">0.11747+0.0278</f>
        <v>0.14527000000000001</v>
      </c>
      <c r="I263" s="123">
        <f t="shared" si="16"/>
        <v>0.14527000000000001</v>
      </c>
      <c r="K263" s="1">
        <v>19.478750000000002</v>
      </c>
    </row>
    <row r="264" spans="1:11" s="1" customFormat="1" x14ac:dyDescent="0.35">
      <c r="A264" s="31">
        <v>181</v>
      </c>
      <c r="B264" s="42" t="s">
        <v>2054</v>
      </c>
      <c r="C264" s="171">
        <v>383.74</v>
      </c>
      <c r="D264" s="212"/>
      <c r="E264" s="212">
        <v>43.6</v>
      </c>
      <c r="F264" s="100">
        <f t="shared" si="17"/>
        <v>427.34000000000003</v>
      </c>
      <c r="G264" s="118">
        <f t="shared" si="15"/>
        <v>62.07968180000001</v>
      </c>
      <c r="H264" s="898">
        <f t="shared" si="18"/>
        <v>0.14527000000000001</v>
      </c>
      <c r="I264" s="123">
        <f t="shared" si="16"/>
        <v>0.14527000000000001</v>
      </c>
      <c r="K264" s="1">
        <v>7.2720666666666673</v>
      </c>
    </row>
    <row r="265" spans="1:11" s="1" customFormat="1" x14ac:dyDescent="0.35">
      <c r="A265" s="25">
        <v>182</v>
      </c>
      <c r="B265" s="42" t="s">
        <v>2055</v>
      </c>
      <c r="C265" s="171">
        <v>569.4</v>
      </c>
      <c r="D265" s="212"/>
      <c r="E265" s="212">
        <v>33.6</v>
      </c>
      <c r="F265" s="100">
        <f t="shared" si="17"/>
        <v>603</v>
      </c>
      <c r="G265" s="118">
        <f t="shared" si="15"/>
        <v>87.59781000000001</v>
      </c>
      <c r="H265" s="898">
        <f t="shared" si="18"/>
        <v>0.14527000000000001</v>
      </c>
      <c r="I265" s="123">
        <f t="shared" si="16"/>
        <v>0.14527000000000001</v>
      </c>
      <c r="K265" s="1">
        <v>27.789683333333333</v>
      </c>
    </row>
    <row r="266" spans="1:11" s="1" customFormat="1" x14ac:dyDescent="0.35">
      <c r="A266" s="25">
        <v>183</v>
      </c>
      <c r="B266" s="42" t="s">
        <v>2056</v>
      </c>
      <c r="C266" s="171">
        <v>340.6</v>
      </c>
      <c r="D266" s="212">
        <v>35.1</v>
      </c>
      <c r="E266" s="212"/>
      <c r="F266" s="100">
        <f t="shared" si="17"/>
        <v>375.70000000000005</v>
      </c>
      <c r="G266" s="118">
        <f t="shared" si="15"/>
        <v>54.577939000000008</v>
      </c>
      <c r="H266" s="898">
        <f t="shared" si="18"/>
        <v>0.14527000000000001</v>
      </c>
      <c r="I266" s="123">
        <f t="shared" si="16"/>
        <v>0.14527000000000001</v>
      </c>
      <c r="K266" s="1">
        <v>28.309116666666668</v>
      </c>
    </row>
    <row r="267" spans="1:11" s="1" customFormat="1" x14ac:dyDescent="0.35">
      <c r="A267" s="31">
        <v>184</v>
      </c>
      <c r="B267" s="42" t="s">
        <v>2057</v>
      </c>
      <c r="C267" s="171">
        <v>587.91999999999996</v>
      </c>
      <c r="D267" s="212"/>
      <c r="E267" s="212">
        <v>19.7</v>
      </c>
      <c r="F267" s="100">
        <f t="shared" si="17"/>
        <v>607.62</v>
      </c>
      <c r="G267" s="118">
        <f t="shared" si="15"/>
        <v>88.268957400000005</v>
      </c>
      <c r="H267" s="898">
        <f t="shared" si="18"/>
        <v>0.14527000000000001</v>
      </c>
      <c r="I267" s="123">
        <f t="shared" si="16"/>
        <v>0.14527000000000001</v>
      </c>
      <c r="K267" s="1">
        <v>22.075916666666664</v>
      </c>
    </row>
    <row r="268" spans="1:11" s="1" customFormat="1" x14ac:dyDescent="0.35">
      <c r="A268" s="25">
        <v>185</v>
      </c>
      <c r="B268" s="42" t="s">
        <v>2058</v>
      </c>
      <c r="C268" s="171">
        <v>368.22</v>
      </c>
      <c r="D268" s="212"/>
      <c r="E268" s="212">
        <v>32.1</v>
      </c>
      <c r="F268" s="100">
        <f t="shared" si="17"/>
        <v>400.32000000000005</v>
      </c>
      <c r="G268" s="118">
        <f t="shared" si="15"/>
        <v>58.15448640000001</v>
      </c>
      <c r="H268" s="898">
        <f t="shared" si="18"/>
        <v>0.14527000000000001</v>
      </c>
      <c r="I268" s="123">
        <f t="shared" si="16"/>
        <v>0.14527000000000001</v>
      </c>
      <c r="K268" s="1">
        <v>30.646566666666665</v>
      </c>
    </row>
    <row r="269" spans="1:11" s="1" customFormat="1" x14ac:dyDescent="0.35">
      <c r="A269" s="25">
        <v>186</v>
      </c>
      <c r="B269" s="42" t="s">
        <v>2059</v>
      </c>
      <c r="C269" s="171">
        <v>267.72000000000003</v>
      </c>
      <c r="D269" s="212"/>
      <c r="E269" s="212">
        <v>43.8</v>
      </c>
      <c r="F269" s="100">
        <f t="shared" si="17"/>
        <v>311.52000000000004</v>
      </c>
      <c r="G269" s="118">
        <f t="shared" si="15"/>
        <v>45.254510400000008</v>
      </c>
      <c r="H269" s="898">
        <f t="shared" si="18"/>
        <v>0.14527000000000001</v>
      </c>
      <c r="I269" s="123">
        <f t="shared" si="16"/>
        <v>0.14527000000000001</v>
      </c>
      <c r="K269" s="1">
        <v>11.687249999999999</v>
      </c>
    </row>
    <row r="270" spans="1:11" s="1" customFormat="1" x14ac:dyDescent="0.35">
      <c r="A270" s="31">
        <v>187</v>
      </c>
      <c r="B270" s="42" t="s">
        <v>2060</v>
      </c>
      <c r="C270" s="171">
        <v>410.1</v>
      </c>
      <c r="D270" s="212">
        <v>41.6</v>
      </c>
      <c r="E270" s="212"/>
      <c r="F270" s="100">
        <f t="shared" si="17"/>
        <v>451.70000000000005</v>
      </c>
      <c r="G270" s="118">
        <f t="shared" si="15"/>
        <v>65.618459000000016</v>
      </c>
      <c r="H270" s="898">
        <f t="shared" si="18"/>
        <v>0.14527000000000001</v>
      </c>
      <c r="I270" s="123">
        <f t="shared" si="16"/>
        <v>0.14527000000000001</v>
      </c>
      <c r="K270" s="1">
        <v>4.934616666666666</v>
      </c>
    </row>
    <row r="271" spans="1:11" s="1" customFormat="1" x14ac:dyDescent="0.35">
      <c r="A271" s="25">
        <v>188</v>
      </c>
      <c r="B271" s="42" t="s">
        <v>2061</v>
      </c>
      <c r="C271" s="171">
        <v>468.6</v>
      </c>
      <c r="D271" s="212">
        <v>32.299999999999997</v>
      </c>
      <c r="E271" s="212">
        <v>28.8</v>
      </c>
      <c r="F271" s="100">
        <f t="shared" si="17"/>
        <v>529.70000000000005</v>
      </c>
      <c r="G271" s="118">
        <f t="shared" si="15"/>
        <v>76.949519000000009</v>
      </c>
      <c r="H271" s="898">
        <f t="shared" si="18"/>
        <v>0.14527000000000001</v>
      </c>
      <c r="I271" s="123">
        <f t="shared" si="16"/>
        <v>0.14527000000000001</v>
      </c>
      <c r="K271" s="1">
        <v>63.630583333333327</v>
      </c>
    </row>
    <row r="272" spans="1:11" s="1" customFormat="1" x14ac:dyDescent="0.35">
      <c r="A272" s="25">
        <v>189</v>
      </c>
      <c r="B272" s="42" t="s">
        <v>2062</v>
      </c>
      <c r="C272" s="171">
        <v>267.60000000000002</v>
      </c>
      <c r="D272" s="212"/>
      <c r="E272" s="212">
        <v>38.5</v>
      </c>
      <c r="F272" s="100">
        <f t="shared" si="17"/>
        <v>306.10000000000002</v>
      </c>
      <c r="G272" s="118">
        <f t="shared" ref="G272:G335" si="19">SUM(F272*H272)</f>
        <v>44.467147000000004</v>
      </c>
      <c r="H272" s="898">
        <f t="shared" si="18"/>
        <v>0.14527000000000001</v>
      </c>
      <c r="I272" s="123">
        <f t="shared" si="16"/>
        <v>0.14527000000000001</v>
      </c>
      <c r="K272" s="1">
        <v>32.984016666666669</v>
      </c>
    </row>
    <row r="273" spans="1:11" s="1" customFormat="1" x14ac:dyDescent="0.35">
      <c r="A273" s="31">
        <v>190</v>
      </c>
      <c r="B273" s="42" t="s">
        <v>2063</v>
      </c>
      <c r="C273" s="171">
        <v>551.6</v>
      </c>
      <c r="D273" s="212"/>
      <c r="E273" s="212"/>
      <c r="F273" s="100">
        <f t="shared" si="17"/>
        <v>551.6</v>
      </c>
      <c r="G273" s="118">
        <f t="shared" si="19"/>
        <v>80.130932000000016</v>
      </c>
      <c r="H273" s="898">
        <f t="shared" si="18"/>
        <v>0.14527000000000001</v>
      </c>
      <c r="I273" s="123">
        <f t="shared" si="16"/>
        <v>0.14527000000000001</v>
      </c>
      <c r="K273" s="1">
        <v>17.401016666666667</v>
      </c>
    </row>
    <row r="274" spans="1:11" s="1" customFormat="1" x14ac:dyDescent="0.35">
      <c r="A274" s="25">
        <v>191</v>
      </c>
      <c r="B274" s="42" t="s">
        <v>2064</v>
      </c>
      <c r="C274" s="171">
        <v>291.2</v>
      </c>
      <c r="D274" s="212"/>
      <c r="E274" s="212">
        <v>38</v>
      </c>
      <c r="F274" s="100">
        <f t="shared" si="17"/>
        <v>329.2</v>
      </c>
      <c r="G274" s="118">
        <f t="shared" si="19"/>
        <v>47.822884000000002</v>
      </c>
      <c r="H274" s="898">
        <f t="shared" si="18"/>
        <v>0.14527000000000001</v>
      </c>
      <c r="I274" s="123">
        <f t="shared" si="16"/>
        <v>0.14527000000000001</v>
      </c>
      <c r="K274" s="1">
        <v>11.687249999999999</v>
      </c>
    </row>
    <row r="275" spans="1:11" s="1" customFormat="1" x14ac:dyDescent="0.35">
      <c r="A275" s="25">
        <v>192</v>
      </c>
      <c r="B275" s="42" t="s">
        <v>2065</v>
      </c>
      <c r="C275" s="171">
        <v>620.70000000000005</v>
      </c>
      <c r="D275" s="212">
        <v>10.7</v>
      </c>
      <c r="E275" s="212"/>
      <c r="F275" s="100">
        <f t="shared" si="17"/>
        <v>631.40000000000009</v>
      </c>
      <c r="G275" s="118">
        <f t="shared" si="19"/>
        <v>91.723478000000014</v>
      </c>
      <c r="H275" s="898">
        <f t="shared" si="18"/>
        <v>0.14527000000000001</v>
      </c>
      <c r="I275" s="123">
        <f t="shared" si="16"/>
        <v>0.14527000000000001</v>
      </c>
      <c r="K275" s="1">
        <v>20.569559999999999</v>
      </c>
    </row>
    <row r="276" spans="1:11" s="1" customFormat="1" x14ac:dyDescent="0.35">
      <c r="A276" s="31">
        <v>193</v>
      </c>
      <c r="B276" s="42" t="s">
        <v>2066</v>
      </c>
      <c r="C276" s="171">
        <v>373.3</v>
      </c>
      <c r="D276" s="212"/>
      <c r="E276" s="212"/>
      <c r="F276" s="100">
        <f t="shared" si="17"/>
        <v>373.3</v>
      </c>
      <c r="G276" s="118">
        <f t="shared" si="19"/>
        <v>54.229291000000003</v>
      </c>
      <c r="H276" s="898">
        <f t="shared" si="18"/>
        <v>0.14527000000000001</v>
      </c>
      <c r="I276" s="123">
        <f t="shared" si="16"/>
        <v>0.14527000000000001</v>
      </c>
      <c r="K276" s="1">
        <v>15.323283333333332</v>
      </c>
    </row>
    <row r="277" spans="1:11" s="1" customFormat="1" x14ac:dyDescent="0.35">
      <c r="A277" s="25">
        <v>194</v>
      </c>
      <c r="B277" s="42" t="s">
        <v>2067</v>
      </c>
      <c r="C277" s="171">
        <v>851.4</v>
      </c>
      <c r="D277" s="212"/>
      <c r="E277" s="212">
        <v>67</v>
      </c>
      <c r="F277" s="100">
        <f t="shared" si="17"/>
        <v>918.4</v>
      </c>
      <c r="G277" s="118">
        <f t="shared" si="19"/>
        <v>133.41596799999999</v>
      </c>
      <c r="H277" s="898">
        <f t="shared" si="18"/>
        <v>0.14527000000000001</v>
      </c>
      <c r="I277" s="123">
        <f t="shared" si="16"/>
        <v>0.14526999999999998</v>
      </c>
      <c r="K277" s="1">
        <v>33.503449999999994</v>
      </c>
    </row>
    <row r="278" spans="1:11" s="1" customFormat="1" x14ac:dyDescent="0.35">
      <c r="A278" s="25">
        <v>195</v>
      </c>
      <c r="B278" s="42" t="s">
        <v>2068</v>
      </c>
      <c r="C278" s="171">
        <v>756.6</v>
      </c>
      <c r="D278" s="212"/>
      <c r="E278" s="212">
        <v>22.2</v>
      </c>
      <c r="F278" s="100">
        <f t="shared" si="17"/>
        <v>778.80000000000007</v>
      </c>
      <c r="G278" s="118">
        <f t="shared" si="19"/>
        <v>113.13627600000002</v>
      </c>
      <c r="H278" s="898">
        <f t="shared" si="18"/>
        <v>0.14527000000000001</v>
      </c>
      <c r="I278" s="123">
        <f t="shared" si="16"/>
        <v>0.14527000000000001</v>
      </c>
      <c r="K278" s="1">
        <v>12.154739999999999</v>
      </c>
    </row>
    <row r="279" spans="1:11" s="1" customFormat="1" x14ac:dyDescent="0.35">
      <c r="A279" s="31">
        <v>196</v>
      </c>
      <c r="B279" s="42" t="s">
        <v>2069</v>
      </c>
      <c r="C279" s="171">
        <v>806.91</v>
      </c>
      <c r="D279" s="212"/>
      <c r="E279" s="212"/>
      <c r="F279" s="100">
        <f t="shared" si="17"/>
        <v>806.91</v>
      </c>
      <c r="G279" s="118">
        <f t="shared" si="19"/>
        <v>117.2198157</v>
      </c>
      <c r="H279" s="898">
        <f t="shared" si="18"/>
        <v>0.14527000000000001</v>
      </c>
      <c r="I279" s="123">
        <f t="shared" si="16"/>
        <v>0.14527000000000001</v>
      </c>
      <c r="K279" s="1">
        <v>8.103159999999999</v>
      </c>
    </row>
    <row r="280" spans="1:11" s="1" customFormat="1" x14ac:dyDescent="0.35">
      <c r="A280" s="25">
        <v>197</v>
      </c>
      <c r="B280" s="42" t="s">
        <v>2070</v>
      </c>
      <c r="C280" s="171">
        <v>751.2</v>
      </c>
      <c r="D280" s="212"/>
      <c r="E280" s="212">
        <v>53.8</v>
      </c>
      <c r="F280" s="100">
        <f t="shared" si="17"/>
        <v>805</v>
      </c>
      <c r="G280" s="118">
        <f t="shared" si="19"/>
        <v>116.94235</v>
      </c>
      <c r="H280" s="898">
        <f t="shared" si="18"/>
        <v>0.14527000000000001</v>
      </c>
      <c r="I280" s="123">
        <f t="shared" si="16"/>
        <v>0.14527000000000001</v>
      </c>
      <c r="K280" s="1">
        <v>14.803849999999999</v>
      </c>
    </row>
    <row r="281" spans="1:11" s="1" customFormat="1" x14ac:dyDescent="0.35">
      <c r="A281" s="25">
        <v>198</v>
      </c>
      <c r="B281" s="42" t="s">
        <v>2071</v>
      </c>
      <c r="C281" s="171">
        <v>426.8</v>
      </c>
      <c r="D281" s="212"/>
      <c r="E281" s="212">
        <v>65.099999999999994</v>
      </c>
      <c r="F281" s="100">
        <f t="shared" si="17"/>
        <v>491.9</v>
      </c>
      <c r="G281" s="118">
        <f t="shared" si="19"/>
        <v>71.458313000000004</v>
      </c>
      <c r="H281" s="898">
        <f t="shared" si="18"/>
        <v>0.14527000000000001</v>
      </c>
      <c r="I281" s="123">
        <f t="shared" si="16"/>
        <v>0.14527000000000001</v>
      </c>
      <c r="K281" s="1">
        <v>13.764983333333333</v>
      </c>
    </row>
    <row r="282" spans="1:11" s="1" customFormat="1" x14ac:dyDescent="0.35">
      <c r="A282" s="31">
        <v>199</v>
      </c>
      <c r="B282" s="42" t="s">
        <v>2072</v>
      </c>
      <c r="C282" s="171">
        <v>640.20000000000005</v>
      </c>
      <c r="D282" s="212"/>
      <c r="E282" s="212"/>
      <c r="F282" s="100">
        <f t="shared" si="17"/>
        <v>640.20000000000005</v>
      </c>
      <c r="G282" s="118">
        <f t="shared" si="19"/>
        <v>93.001854000000009</v>
      </c>
      <c r="H282" s="898">
        <f t="shared" si="18"/>
        <v>0.14527000000000001</v>
      </c>
      <c r="I282" s="123">
        <f t="shared" si="16"/>
        <v>0.14527000000000001</v>
      </c>
      <c r="K282" s="1">
        <v>18.180166666666668</v>
      </c>
    </row>
    <row r="283" spans="1:11" s="1" customFormat="1" x14ac:dyDescent="0.35">
      <c r="A283" s="25">
        <v>200</v>
      </c>
      <c r="B283" s="42" t="s">
        <v>2073</v>
      </c>
      <c r="C283" s="171">
        <v>537.94000000000005</v>
      </c>
      <c r="D283" s="212"/>
      <c r="E283" s="212"/>
      <c r="F283" s="100">
        <f t="shared" si="17"/>
        <v>537.94000000000005</v>
      </c>
      <c r="G283" s="118">
        <f t="shared" si="19"/>
        <v>78.146543800000018</v>
      </c>
      <c r="H283" s="898">
        <f t="shared" si="18"/>
        <v>0.14527000000000001</v>
      </c>
      <c r="I283" s="123">
        <f t="shared" si="16"/>
        <v>0.14527000000000001</v>
      </c>
      <c r="K283" s="1">
        <v>6.7526333333333328</v>
      </c>
    </row>
    <row r="284" spans="1:11" s="1" customFormat="1" x14ac:dyDescent="0.35">
      <c r="A284" s="25">
        <v>201</v>
      </c>
      <c r="B284" s="42" t="s">
        <v>2074</v>
      </c>
      <c r="C284" s="171">
        <v>905.4</v>
      </c>
      <c r="D284" s="212"/>
      <c r="E284" s="212">
        <v>24.5</v>
      </c>
      <c r="F284" s="100">
        <f t="shared" si="17"/>
        <v>929.9</v>
      </c>
      <c r="G284" s="118">
        <f t="shared" si="19"/>
        <v>135.08657300000002</v>
      </c>
      <c r="H284" s="898">
        <f t="shared" si="18"/>
        <v>0.14527000000000001</v>
      </c>
      <c r="I284" s="123">
        <f t="shared" si="16"/>
        <v>0.14527000000000001</v>
      </c>
      <c r="K284" s="1">
        <v>11.946966666666667</v>
      </c>
    </row>
    <row r="285" spans="1:11" s="1" customFormat="1" x14ac:dyDescent="0.35">
      <c r="A285" s="31">
        <v>202</v>
      </c>
      <c r="B285" s="42" t="s">
        <v>2075</v>
      </c>
      <c r="C285" s="171">
        <v>1352.86</v>
      </c>
      <c r="D285" s="212">
        <v>33</v>
      </c>
      <c r="E285" s="212">
        <v>31.5</v>
      </c>
      <c r="F285" s="100">
        <f t="shared" si="17"/>
        <v>1417.36</v>
      </c>
      <c r="G285" s="118">
        <f t="shared" si="19"/>
        <v>205.89988719999999</v>
      </c>
      <c r="H285" s="898">
        <f t="shared" si="18"/>
        <v>0.14527000000000001</v>
      </c>
      <c r="I285" s="123">
        <f t="shared" si="16"/>
        <v>0.14527000000000001</v>
      </c>
      <c r="K285" s="1">
        <v>75.317833333333326</v>
      </c>
    </row>
    <row r="286" spans="1:11" s="1" customFormat="1" x14ac:dyDescent="0.35">
      <c r="A286" s="25">
        <v>203</v>
      </c>
      <c r="B286" s="42" t="s">
        <v>2076</v>
      </c>
      <c r="C286" s="171">
        <v>725.18</v>
      </c>
      <c r="D286" s="212"/>
      <c r="E286" s="212">
        <v>60.8</v>
      </c>
      <c r="F286" s="100">
        <f t="shared" si="17"/>
        <v>785.9799999999999</v>
      </c>
      <c r="G286" s="118">
        <f t="shared" si="19"/>
        <v>114.1793146</v>
      </c>
      <c r="H286" s="898">
        <f t="shared" si="18"/>
        <v>0.14527000000000001</v>
      </c>
      <c r="I286" s="123">
        <f t="shared" si="16"/>
        <v>0.14527000000000001</v>
      </c>
      <c r="K286" s="1">
        <v>16.881583333333335</v>
      </c>
    </row>
    <row r="287" spans="1:11" s="1" customFormat="1" x14ac:dyDescent="0.35">
      <c r="A287" s="25">
        <v>204</v>
      </c>
      <c r="B287" s="42" t="s">
        <v>2077</v>
      </c>
      <c r="C287" s="171">
        <v>426.28</v>
      </c>
      <c r="D287" s="212">
        <v>59.4</v>
      </c>
      <c r="E287" s="212"/>
      <c r="F287" s="100">
        <f t="shared" si="17"/>
        <v>485.67999999999995</v>
      </c>
      <c r="G287" s="118">
        <f t="shared" si="19"/>
        <v>70.554733599999992</v>
      </c>
      <c r="H287" s="898">
        <f t="shared" si="18"/>
        <v>0.14527000000000001</v>
      </c>
      <c r="I287" s="123">
        <f t="shared" si="16"/>
        <v>0.14527000000000001</v>
      </c>
      <c r="K287" s="1">
        <v>8.8303666666666665</v>
      </c>
    </row>
    <row r="288" spans="1:11" s="1" customFormat="1" x14ac:dyDescent="0.35">
      <c r="A288" s="31">
        <v>205</v>
      </c>
      <c r="B288" s="42" t="s">
        <v>2078</v>
      </c>
      <c r="C288" s="171">
        <v>402.07</v>
      </c>
      <c r="D288" s="212">
        <v>59.1</v>
      </c>
      <c r="E288" s="212"/>
      <c r="F288" s="100">
        <f t="shared" si="17"/>
        <v>461.17</v>
      </c>
      <c r="G288" s="118">
        <f t="shared" si="19"/>
        <v>66.994165900000013</v>
      </c>
      <c r="H288" s="898">
        <f t="shared" si="18"/>
        <v>0.14527000000000001</v>
      </c>
      <c r="I288" s="123">
        <f t="shared" si="16"/>
        <v>0.14527000000000001</v>
      </c>
      <c r="K288" s="1">
        <v>8.8303666666666665</v>
      </c>
    </row>
    <row r="289" spans="1:11" s="1" customFormat="1" x14ac:dyDescent="0.35">
      <c r="A289" s="25">
        <v>206</v>
      </c>
      <c r="B289" s="42" t="s">
        <v>2079</v>
      </c>
      <c r="C289" s="171">
        <v>305.37</v>
      </c>
      <c r="D289" s="212"/>
      <c r="E289" s="212"/>
      <c r="F289" s="100">
        <f t="shared" si="17"/>
        <v>305.37</v>
      </c>
      <c r="G289" s="118">
        <f t="shared" si="19"/>
        <v>44.361099900000006</v>
      </c>
      <c r="H289" s="898">
        <f t="shared" si="18"/>
        <v>0.14527000000000001</v>
      </c>
      <c r="I289" s="123">
        <f t="shared" si="16"/>
        <v>0.14527000000000001</v>
      </c>
      <c r="K289" s="1">
        <v>0</v>
      </c>
    </row>
    <row r="290" spans="1:11" s="1" customFormat="1" x14ac:dyDescent="0.35">
      <c r="A290" s="25">
        <v>207</v>
      </c>
      <c r="B290" s="42" t="s">
        <v>2080</v>
      </c>
      <c r="C290" s="171">
        <v>170.8</v>
      </c>
      <c r="D290" s="212"/>
      <c r="E290" s="212"/>
      <c r="F290" s="100">
        <f t="shared" si="17"/>
        <v>170.8</v>
      </c>
      <c r="G290" s="118">
        <f t="shared" si="19"/>
        <v>24.812116000000003</v>
      </c>
      <c r="H290" s="898">
        <f t="shared" si="18"/>
        <v>0.14527000000000001</v>
      </c>
      <c r="I290" s="123">
        <f t="shared" si="16"/>
        <v>0.14527000000000001</v>
      </c>
      <c r="K290" s="1">
        <v>10.908099999999999</v>
      </c>
    </row>
    <row r="291" spans="1:11" s="1" customFormat="1" x14ac:dyDescent="0.35">
      <c r="A291" s="31">
        <v>208</v>
      </c>
      <c r="B291" s="42" t="s">
        <v>2081</v>
      </c>
      <c r="C291" s="171">
        <v>678.2</v>
      </c>
      <c r="D291" s="212"/>
      <c r="E291" s="212"/>
      <c r="F291" s="100">
        <f t="shared" si="17"/>
        <v>678.2</v>
      </c>
      <c r="G291" s="118">
        <f t="shared" si="19"/>
        <v>98.522114000000016</v>
      </c>
      <c r="H291" s="898">
        <f t="shared" si="18"/>
        <v>0.14527000000000001</v>
      </c>
      <c r="I291" s="123">
        <f t="shared" si="16"/>
        <v>0.14527000000000001</v>
      </c>
      <c r="K291" s="1">
        <v>63.370866666666657</v>
      </c>
    </row>
    <row r="292" spans="1:11" s="1" customFormat="1" x14ac:dyDescent="0.35">
      <c r="A292" s="25">
        <v>209</v>
      </c>
      <c r="B292" s="42" t="s">
        <v>2082</v>
      </c>
      <c r="C292" s="171">
        <v>2613.27</v>
      </c>
      <c r="D292" s="212"/>
      <c r="E292" s="212"/>
      <c r="F292" s="100">
        <f t="shared" si="17"/>
        <v>2613.27</v>
      </c>
      <c r="G292" s="118">
        <f t="shared" si="19"/>
        <v>379.62973290000002</v>
      </c>
      <c r="H292" s="898">
        <f t="shared" si="18"/>
        <v>0.14527000000000001</v>
      </c>
      <c r="I292" s="123">
        <f t="shared" si="16"/>
        <v>0.14527000000000001</v>
      </c>
      <c r="K292" s="1">
        <v>270.62476666666663</v>
      </c>
    </row>
    <row r="293" spans="1:11" s="1" customFormat="1" x14ac:dyDescent="0.35">
      <c r="A293" s="25">
        <v>210</v>
      </c>
      <c r="B293" s="42" t="s">
        <v>2083</v>
      </c>
      <c r="C293" s="171">
        <v>2055.4499999999998</v>
      </c>
      <c r="D293" s="212"/>
      <c r="E293" s="212"/>
      <c r="F293" s="100">
        <f t="shared" si="17"/>
        <v>2055.4499999999998</v>
      </c>
      <c r="G293" s="118">
        <f t="shared" si="19"/>
        <v>298.59522149999998</v>
      </c>
      <c r="H293" s="898">
        <f t="shared" si="18"/>
        <v>0.14527000000000001</v>
      </c>
      <c r="I293" s="123">
        <f t="shared" si="16"/>
        <v>0.14527000000000001</v>
      </c>
      <c r="K293" s="1">
        <v>63.630583333333327</v>
      </c>
    </row>
    <row r="294" spans="1:11" s="1" customFormat="1" x14ac:dyDescent="0.35">
      <c r="A294" s="31">
        <v>211</v>
      </c>
      <c r="B294" s="42" t="s">
        <v>2084</v>
      </c>
      <c r="C294" s="171">
        <v>3486.96</v>
      </c>
      <c r="D294" s="212"/>
      <c r="E294" s="212"/>
      <c r="F294" s="100">
        <f t="shared" si="17"/>
        <v>3486.96</v>
      </c>
      <c r="G294" s="118">
        <f t="shared" si="19"/>
        <v>506.55067920000005</v>
      </c>
      <c r="H294" s="898">
        <f t="shared" si="18"/>
        <v>0.14527000000000001</v>
      </c>
      <c r="I294" s="123">
        <f t="shared" si="16"/>
        <v>0.14527000000000001</v>
      </c>
      <c r="K294" s="1">
        <v>392.17216666666661</v>
      </c>
    </row>
    <row r="295" spans="1:11" s="1" customFormat="1" x14ac:dyDescent="0.35">
      <c r="A295" s="25">
        <v>212</v>
      </c>
      <c r="B295" s="42" t="s">
        <v>2085</v>
      </c>
      <c r="C295" s="171">
        <v>394.94</v>
      </c>
      <c r="D295" s="212"/>
      <c r="E295" s="212"/>
      <c r="F295" s="100">
        <f t="shared" si="17"/>
        <v>394.94</v>
      </c>
      <c r="G295" s="118">
        <f t="shared" si="19"/>
        <v>57.372933800000006</v>
      </c>
      <c r="H295" s="898">
        <f t="shared" si="18"/>
        <v>0.14527000000000001</v>
      </c>
      <c r="I295" s="123">
        <f t="shared" si="16"/>
        <v>0.14527000000000001</v>
      </c>
      <c r="K295" s="1">
        <v>27.529966666666667</v>
      </c>
    </row>
    <row r="296" spans="1:11" s="1" customFormat="1" x14ac:dyDescent="0.35">
      <c r="A296" s="25">
        <v>213</v>
      </c>
      <c r="B296" s="42" t="s">
        <v>2086</v>
      </c>
      <c r="C296" s="171">
        <v>333.47</v>
      </c>
      <c r="D296" s="212"/>
      <c r="E296" s="212">
        <v>18.2</v>
      </c>
      <c r="F296" s="100">
        <f t="shared" si="17"/>
        <v>351.67</v>
      </c>
      <c r="G296" s="118">
        <f t="shared" si="19"/>
        <v>51.087100900000003</v>
      </c>
      <c r="H296" s="898">
        <f t="shared" si="18"/>
        <v>0.14527000000000001</v>
      </c>
      <c r="I296" s="123">
        <f t="shared" si="16"/>
        <v>0.14527000000000001</v>
      </c>
      <c r="K296" s="1">
        <v>24.673083333333334</v>
      </c>
    </row>
    <row r="297" spans="1:11" s="1" customFormat="1" x14ac:dyDescent="0.35">
      <c r="A297" s="31">
        <v>214</v>
      </c>
      <c r="B297" s="42" t="s">
        <v>2087</v>
      </c>
      <c r="C297" s="171">
        <v>615.6</v>
      </c>
      <c r="D297" s="212"/>
      <c r="E297" s="212"/>
      <c r="F297" s="100">
        <f t="shared" si="17"/>
        <v>615.6</v>
      </c>
      <c r="G297" s="118">
        <f t="shared" si="19"/>
        <v>89.428212000000016</v>
      </c>
      <c r="H297" s="898">
        <f t="shared" si="18"/>
        <v>0.14527000000000001</v>
      </c>
      <c r="I297" s="123">
        <f t="shared" si="16"/>
        <v>0.14527000000000001</v>
      </c>
      <c r="K297" s="1">
        <v>33.503449999999994</v>
      </c>
    </row>
    <row r="298" spans="1:11" s="1" customFormat="1" x14ac:dyDescent="0.35">
      <c r="A298" s="25">
        <v>215</v>
      </c>
      <c r="B298" s="42" t="s">
        <v>2088</v>
      </c>
      <c r="C298" s="171">
        <v>571.49</v>
      </c>
      <c r="D298" s="212"/>
      <c r="E298" s="212"/>
      <c r="F298" s="100">
        <f t="shared" si="17"/>
        <v>571.49</v>
      </c>
      <c r="G298" s="118">
        <f t="shared" si="19"/>
        <v>83.020352300000013</v>
      </c>
      <c r="H298" s="898">
        <f t="shared" si="18"/>
        <v>0.14527000000000001</v>
      </c>
      <c r="I298" s="123">
        <f t="shared" si="16"/>
        <v>0.14527000000000001</v>
      </c>
      <c r="K298" s="1">
        <v>12.206683333333332</v>
      </c>
    </row>
    <row r="299" spans="1:11" s="1" customFormat="1" x14ac:dyDescent="0.35">
      <c r="A299" s="25">
        <v>216</v>
      </c>
      <c r="B299" s="42" t="s">
        <v>2089</v>
      </c>
      <c r="C299" s="171">
        <v>316.76</v>
      </c>
      <c r="D299" s="212">
        <v>22.5</v>
      </c>
      <c r="E299" s="212"/>
      <c r="F299" s="100">
        <f t="shared" si="17"/>
        <v>339.26</v>
      </c>
      <c r="G299" s="118">
        <f t="shared" si="19"/>
        <v>49.284300200000004</v>
      </c>
      <c r="H299" s="898">
        <f t="shared" si="18"/>
        <v>0.14527000000000001</v>
      </c>
      <c r="I299" s="123">
        <f t="shared" si="16"/>
        <v>0.14527000000000001</v>
      </c>
      <c r="K299" s="1">
        <v>16.881583333333335</v>
      </c>
    </row>
    <row r="300" spans="1:11" s="1" customFormat="1" x14ac:dyDescent="0.35">
      <c r="A300" s="31">
        <v>217</v>
      </c>
      <c r="B300" s="42" t="s">
        <v>2090</v>
      </c>
      <c r="C300" s="171">
        <v>364.76</v>
      </c>
      <c r="D300" s="212"/>
      <c r="E300" s="212"/>
      <c r="F300" s="100">
        <f t="shared" si="17"/>
        <v>364.76</v>
      </c>
      <c r="G300" s="118">
        <f t="shared" si="19"/>
        <v>52.988685199999999</v>
      </c>
      <c r="H300" s="898">
        <f t="shared" si="18"/>
        <v>0.14527000000000001</v>
      </c>
      <c r="I300" s="123">
        <f t="shared" si="16"/>
        <v>0.14527000000000001</v>
      </c>
      <c r="K300" s="1">
        <v>14.024699999999999</v>
      </c>
    </row>
    <row r="301" spans="1:11" s="1" customFormat="1" x14ac:dyDescent="0.35">
      <c r="A301" s="25">
        <v>218</v>
      </c>
      <c r="B301" s="42" t="s">
        <v>2091</v>
      </c>
      <c r="C301" s="171">
        <v>406.15</v>
      </c>
      <c r="D301" s="212"/>
      <c r="E301" s="212">
        <v>39.5</v>
      </c>
      <c r="F301" s="100">
        <f t="shared" si="17"/>
        <v>445.65</v>
      </c>
      <c r="G301" s="118">
        <f t="shared" si="19"/>
        <v>64.739575500000001</v>
      </c>
      <c r="H301" s="898">
        <f t="shared" si="18"/>
        <v>0.14527000000000001</v>
      </c>
      <c r="I301" s="123">
        <f t="shared" si="16"/>
        <v>0.14527000000000001</v>
      </c>
      <c r="K301" s="1">
        <v>9.609516666666666</v>
      </c>
    </row>
    <row r="302" spans="1:11" s="1" customFormat="1" x14ac:dyDescent="0.35">
      <c r="A302" s="25">
        <v>219</v>
      </c>
      <c r="B302" s="42" t="s">
        <v>2092</v>
      </c>
      <c r="C302" s="171">
        <v>515.54999999999995</v>
      </c>
      <c r="D302" s="212"/>
      <c r="E302" s="212"/>
      <c r="F302" s="100">
        <f t="shared" si="17"/>
        <v>515.54999999999995</v>
      </c>
      <c r="G302" s="118">
        <f t="shared" si="19"/>
        <v>74.893948499999993</v>
      </c>
      <c r="H302" s="898">
        <f t="shared" si="18"/>
        <v>0.14527000000000001</v>
      </c>
      <c r="I302" s="123">
        <f t="shared" si="16"/>
        <v>0.14527000000000001</v>
      </c>
      <c r="K302" s="1">
        <v>27.789683333333333</v>
      </c>
    </row>
    <row r="303" spans="1:11" s="1" customFormat="1" x14ac:dyDescent="0.35">
      <c r="A303" s="31">
        <v>220</v>
      </c>
      <c r="B303" s="42" t="s">
        <v>2093</v>
      </c>
      <c r="C303" s="171">
        <v>938.04</v>
      </c>
      <c r="D303" s="212">
        <v>31.8</v>
      </c>
      <c r="E303" s="212"/>
      <c r="F303" s="100">
        <f t="shared" si="17"/>
        <v>969.83999999999992</v>
      </c>
      <c r="G303" s="118">
        <f t="shared" si="19"/>
        <v>140.88865680000001</v>
      </c>
      <c r="H303" s="898">
        <f t="shared" si="18"/>
        <v>0.14527000000000001</v>
      </c>
      <c r="I303" s="123">
        <f t="shared" si="16"/>
        <v>0.14527000000000001</v>
      </c>
      <c r="K303" s="1">
        <v>33.76316666666667</v>
      </c>
    </row>
    <row r="304" spans="1:11" s="1" customFormat="1" x14ac:dyDescent="0.35">
      <c r="A304" s="25">
        <v>221</v>
      </c>
      <c r="B304" s="42" t="s">
        <v>2094</v>
      </c>
      <c r="C304" s="171">
        <v>476.24</v>
      </c>
      <c r="D304" s="212"/>
      <c r="E304" s="212">
        <v>29</v>
      </c>
      <c r="F304" s="100">
        <f t="shared" si="17"/>
        <v>505.24</v>
      </c>
      <c r="G304" s="118">
        <f t="shared" si="19"/>
        <v>73.39621480000001</v>
      </c>
      <c r="H304" s="898">
        <f t="shared" si="18"/>
        <v>0.14527000000000001</v>
      </c>
      <c r="I304" s="123">
        <f t="shared" si="16"/>
        <v>0.14527000000000001</v>
      </c>
      <c r="K304" s="1">
        <v>27.789683333333333</v>
      </c>
    </row>
    <row r="305" spans="1:11" s="1" customFormat="1" x14ac:dyDescent="0.35">
      <c r="A305" s="25">
        <v>222</v>
      </c>
      <c r="B305" s="42" t="s">
        <v>2095</v>
      </c>
      <c r="C305" s="171">
        <v>473.28</v>
      </c>
      <c r="D305" s="212"/>
      <c r="E305" s="212">
        <v>24.4</v>
      </c>
      <c r="F305" s="100">
        <f t="shared" si="17"/>
        <v>497.67999999999995</v>
      </c>
      <c r="G305" s="118">
        <f t="shared" si="19"/>
        <v>72.297973599999992</v>
      </c>
      <c r="H305" s="898">
        <f t="shared" si="18"/>
        <v>0.14527000000000001</v>
      </c>
      <c r="I305" s="123">
        <f t="shared" si="16"/>
        <v>0.14527000000000001</v>
      </c>
      <c r="K305" s="1">
        <v>13.24555</v>
      </c>
    </row>
    <row r="306" spans="1:11" s="1" customFormat="1" x14ac:dyDescent="0.35">
      <c r="A306" s="31">
        <v>223</v>
      </c>
      <c r="B306" s="42" t="s">
        <v>2096</v>
      </c>
      <c r="C306" s="171">
        <v>232.2</v>
      </c>
      <c r="D306" s="212"/>
      <c r="E306" s="212">
        <v>12.6</v>
      </c>
      <c r="F306" s="100">
        <f t="shared" si="17"/>
        <v>244.79999999999998</v>
      </c>
      <c r="G306" s="118">
        <f t="shared" si="19"/>
        <v>35.562095999999997</v>
      </c>
      <c r="H306" s="898">
        <f t="shared" si="18"/>
        <v>0.14527000000000001</v>
      </c>
      <c r="I306" s="123">
        <f t="shared" si="16"/>
        <v>0.14527000000000001</v>
      </c>
      <c r="K306" s="1">
        <v>5.7137666666666664</v>
      </c>
    </row>
    <row r="307" spans="1:11" s="1" customFormat="1" x14ac:dyDescent="0.35">
      <c r="A307" s="25">
        <v>224</v>
      </c>
      <c r="B307" s="42" t="s">
        <v>2097</v>
      </c>
      <c r="C307" s="171">
        <v>553.98</v>
      </c>
      <c r="D307" s="212">
        <v>42.3</v>
      </c>
      <c r="E307" s="212">
        <v>11.2</v>
      </c>
      <c r="F307" s="100">
        <f t="shared" si="17"/>
        <v>607.48</v>
      </c>
      <c r="G307" s="118">
        <f t="shared" si="19"/>
        <v>88.248619600000012</v>
      </c>
      <c r="H307" s="898">
        <f t="shared" si="18"/>
        <v>0.14527000000000001</v>
      </c>
      <c r="I307" s="123">
        <f t="shared" si="16"/>
        <v>0.14527000000000001</v>
      </c>
      <c r="K307" s="1">
        <v>5.7137666666666664</v>
      </c>
    </row>
    <row r="308" spans="1:11" s="1" customFormat="1" x14ac:dyDescent="0.35">
      <c r="A308" s="25">
        <v>225</v>
      </c>
      <c r="B308" s="42" t="s">
        <v>2098</v>
      </c>
      <c r="C308" s="171">
        <v>419.75</v>
      </c>
      <c r="D308" s="212">
        <v>47.9</v>
      </c>
      <c r="E308" s="212">
        <v>12.7</v>
      </c>
      <c r="F308" s="100">
        <f t="shared" si="17"/>
        <v>480.34999999999997</v>
      </c>
      <c r="G308" s="118">
        <f t="shared" si="19"/>
        <v>69.780444500000002</v>
      </c>
      <c r="H308" s="898">
        <f t="shared" si="18"/>
        <v>0.14527000000000001</v>
      </c>
      <c r="I308" s="123">
        <f t="shared" si="16"/>
        <v>0.14527000000000001</v>
      </c>
      <c r="K308" s="1">
        <v>4.934616666666666</v>
      </c>
    </row>
    <row r="309" spans="1:11" s="1" customFormat="1" x14ac:dyDescent="0.35">
      <c r="A309" s="31">
        <v>226</v>
      </c>
      <c r="B309" s="42" t="s">
        <v>2099</v>
      </c>
      <c r="C309" s="171">
        <v>970.33</v>
      </c>
      <c r="D309" s="212">
        <v>195</v>
      </c>
      <c r="E309" s="212"/>
      <c r="F309" s="100">
        <f t="shared" si="17"/>
        <v>1165.33</v>
      </c>
      <c r="G309" s="118">
        <f t="shared" si="19"/>
        <v>169.28748909999999</v>
      </c>
      <c r="H309" s="898">
        <f t="shared" si="18"/>
        <v>0.14527000000000001</v>
      </c>
      <c r="I309" s="123">
        <f t="shared" si="16"/>
        <v>0.14527000000000001</v>
      </c>
      <c r="K309" s="1">
        <v>18.6996</v>
      </c>
    </row>
    <row r="310" spans="1:11" s="1" customFormat="1" x14ac:dyDescent="0.35">
      <c r="A310" s="25">
        <v>227</v>
      </c>
      <c r="B310" s="42" t="s">
        <v>2100</v>
      </c>
      <c r="C310" s="171">
        <v>1351.02</v>
      </c>
      <c r="D310" s="212"/>
      <c r="E310" s="212">
        <v>65</v>
      </c>
      <c r="F310" s="100">
        <f t="shared" si="17"/>
        <v>1416.02</v>
      </c>
      <c r="G310" s="118">
        <f t="shared" si="19"/>
        <v>205.70522540000002</v>
      </c>
      <c r="H310" s="898">
        <f t="shared" si="18"/>
        <v>0.14527000000000001</v>
      </c>
      <c r="I310" s="123">
        <f t="shared" si="16"/>
        <v>0.14527000000000001</v>
      </c>
      <c r="K310" s="1">
        <v>49.346166666666669</v>
      </c>
    </row>
    <row r="311" spans="1:11" s="1" customFormat="1" x14ac:dyDescent="0.35">
      <c r="A311" s="25">
        <v>228</v>
      </c>
      <c r="B311" s="42" t="s">
        <v>2101</v>
      </c>
      <c r="C311" s="171">
        <v>1448.01</v>
      </c>
      <c r="D311" s="212">
        <v>53.8</v>
      </c>
      <c r="E311" s="212"/>
      <c r="F311" s="100">
        <f t="shared" si="17"/>
        <v>1501.81</v>
      </c>
      <c r="G311" s="118">
        <f t="shared" si="19"/>
        <v>218.16793870000001</v>
      </c>
      <c r="H311" s="898">
        <f t="shared" si="18"/>
        <v>0.14527000000000001</v>
      </c>
      <c r="I311" s="123">
        <f t="shared" si="16"/>
        <v>0.14527000000000001</v>
      </c>
      <c r="K311" s="1">
        <v>57.137666666666668</v>
      </c>
    </row>
    <row r="312" spans="1:11" s="1" customFormat="1" x14ac:dyDescent="0.35">
      <c r="A312" s="31">
        <v>229</v>
      </c>
      <c r="B312" s="42" t="s">
        <v>2102</v>
      </c>
      <c r="C312" s="171">
        <v>938.2</v>
      </c>
      <c r="D312" s="212"/>
      <c r="E312" s="212">
        <v>31.8</v>
      </c>
      <c r="F312" s="100">
        <f t="shared" si="17"/>
        <v>970</v>
      </c>
      <c r="G312" s="118">
        <f t="shared" si="19"/>
        <v>140.9119</v>
      </c>
      <c r="H312" s="898">
        <f t="shared" si="18"/>
        <v>0.14527000000000001</v>
      </c>
      <c r="I312" s="123">
        <f t="shared" si="16"/>
        <v>0.14527000000000001</v>
      </c>
      <c r="K312" s="1">
        <v>33.76316666666667</v>
      </c>
    </row>
    <row r="313" spans="1:11" s="1" customFormat="1" x14ac:dyDescent="0.35">
      <c r="A313" s="25">
        <v>230</v>
      </c>
      <c r="B313" s="42" t="s">
        <v>2103</v>
      </c>
      <c r="C313" s="171">
        <v>2158</v>
      </c>
      <c r="D313" s="212"/>
      <c r="E313" s="212"/>
      <c r="F313" s="100">
        <f t="shared" si="17"/>
        <v>2158</v>
      </c>
      <c r="G313" s="118">
        <f t="shared" si="19"/>
        <v>313.49266</v>
      </c>
      <c r="H313" s="898">
        <f t="shared" si="18"/>
        <v>0.14527000000000001</v>
      </c>
      <c r="I313" s="123">
        <f t="shared" si="16"/>
        <v>0.14527000000000001</v>
      </c>
      <c r="K313" s="1">
        <v>42.333816666666664</v>
      </c>
    </row>
    <row r="314" spans="1:11" s="1" customFormat="1" x14ac:dyDescent="0.35">
      <c r="A314" s="25">
        <v>231</v>
      </c>
      <c r="B314" s="42" t="s">
        <v>2104</v>
      </c>
      <c r="C314" s="171">
        <v>700</v>
      </c>
      <c r="D314" s="212"/>
      <c r="E314" s="212">
        <v>29.1</v>
      </c>
      <c r="F314" s="100">
        <f t="shared" si="17"/>
        <v>729.1</v>
      </c>
      <c r="G314" s="118">
        <f t="shared" si="19"/>
        <v>105.916357</v>
      </c>
      <c r="H314" s="898">
        <f t="shared" si="18"/>
        <v>0.14527000000000001</v>
      </c>
      <c r="I314" s="123">
        <f t="shared" si="16"/>
        <v>0.14527000000000001</v>
      </c>
      <c r="K314" s="1">
        <v>24.413366666666665</v>
      </c>
    </row>
    <row r="315" spans="1:11" s="1" customFormat="1" x14ac:dyDescent="0.35">
      <c r="A315" s="31">
        <v>232</v>
      </c>
      <c r="B315" s="42" t="s">
        <v>2105</v>
      </c>
      <c r="C315" s="171">
        <v>913.54</v>
      </c>
      <c r="D315" s="212">
        <v>123.3</v>
      </c>
      <c r="E315" s="212">
        <v>15.2</v>
      </c>
      <c r="F315" s="100">
        <f t="shared" si="17"/>
        <v>1052.04</v>
      </c>
      <c r="G315" s="118">
        <f t="shared" si="19"/>
        <v>152.8298508</v>
      </c>
      <c r="H315" s="898">
        <f t="shared" si="18"/>
        <v>0.14527000000000001</v>
      </c>
      <c r="I315" s="123">
        <f t="shared" si="16"/>
        <v>0.14527000000000001</v>
      </c>
      <c r="K315" s="1">
        <v>8.0512166666666669</v>
      </c>
    </row>
    <row r="316" spans="1:11" s="1" customFormat="1" x14ac:dyDescent="0.35">
      <c r="A316" s="25">
        <v>233</v>
      </c>
      <c r="B316" s="42" t="s">
        <v>2106</v>
      </c>
      <c r="C316" s="171">
        <v>608.6</v>
      </c>
      <c r="D316" s="212"/>
      <c r="E316" s="212"/>
      <c r="F316" s="100">
        <f t="shared" si="17"/>
        <v>608.6</v>
      </c>
      <c r="G316" s="118">
        <f t="shared" si="19"/>
        <v>88.411322000000013</v>
      </c>
      <c r="H316" s="898">
        <f t="shared" si="18"/>
        <v>0.14527000000000001</v>
      </c>
      <c r="I316" s="123">
        <f t="shared" si="16"/>
        <v>0.14527000000000001</v>
      </c>
      <c r="K316" s="1">
        <v>8.3109333333333328</v>
      </c>
    </row>
    <row r="317" spans="1:11" s="1" customFormat="1" x14ac:dyDescent="0.35">
      <c r="A317" s="25">
        <v>234</v>
      </c>
      <c r="B317" s="42" t="s">
        <v>2107</v>
      </c>
      <c r="C317" s="171">
        <v>415.8</v>
      </c>
      <c r="D317" s="212"/>
      <c r="E317" s="212"/>
      <c r="F317" s="100">
        <f t="shared" si="17"/>
        <v>415.8</v>
      </c>
      <c r="G317" s="118">
        <f t="shared" si="19"/>
        <v>60.403266000000009</v>
      </c>
      <c r="H317" s="898">
        <f t="shared" si="18"/>
        <v>0.14527000000000001</v>
      </c>
      <c r="I317" s="123">
        <f t="shared" si="16"/>
        <v>0.14527000000000001</v>
      </c>
      <c r="K317" s="1">
        <v>14.544133333333335</v>
      </c>
    </row>
    <row r="318" spans="1:11" s="1" customFormat="1" x14ac:dyDescent="0.35">
      <c r="A318" s="31">
        <v>235</v>
      </c>
      <c r="B318" s="42" t="s">
        <v>2108</v>
      </c>
      <c r="C318" s="171">
        <v>460.4</v>
      </c>
      <c r="D318" s="212"/>
      <c r="E318" s="212"/>
      <c r="F318" s="100">
        <f t="shared" si="17"/>
        <v>460.4</v>
      </c>
      <c r="G318" s="118">
        <f t="shared" si="19"/>
        <v>66.882307999999995</v>
      </c>
      <c r="H318" s="898">
        <f t="shared" si="18"/>
        <v>0.14527000000000001</v>
      </c>
      <c r="I318" s="123">
        <f t="shared" si="16"/>
        <v>0.14526999999999998</v>
      </c>
      <c r="K318" s="1">
        <v>11.687249999999999</v>
      </c>
    </row>
    <row r="319" spans="1:11" s="1" customFormat="1" x14ac:dyDescent="0.35">
      <c r="A319" s="25">
        <v>236</v>
      </c>
      <c r="B319" s="42" t="s">
        <v>2109</v>
      </c>
      <c r="C319" s="171">
        <v>485</v>
      </c>
      <c r="D319" s="212">
        <v>37.9</v>
      </c>
      <c r="E319" s="212">
        <v>50.1</v>
      </c>
      <c r="F319" s="100">
        <f t="shared" si="17"/>
        <v>573</v>
      </c>
      <c r="G319" s="118">
        <f t="shared" si="19"/>
        <v>83.239710000000002</v>
      </c>
      <c r="H319" s="898">
        <f t="shared" si="18"/>
        <v>0.14527000000000001</v>
      </c>
      <c r="I319" s="123">
        <f t="shared" si="16"/>
        <v>0.14527000000000001</v>
      </c>
      <c r="K319" s="1">
        <v>9.0900833333333342</v>
      </c>
    </row>
    <row r="320" spans="1:11" s="1" customFormat="1" x14ac:dyDescent="0.35">
      <c r="A320" s="25">
        <v>237</v>
      </c>
      <c r="B320" s="42" t="s">
        <v>2110</v>
      </c>
      <c r="C320" s="171">
        <v>791.22</v>
      </c>
      <c r="D320" s="212"/>
      <c r="E320" s="212"/>
      <c r="F320" s="100">
        <f t="shared" si="17"/>
        <v>791.22</v>
      </c>
      <c r="G320" s="118">
        <f t="shared" si="19"/>
        <v>114.94052940000002</v>
      </c>
      <c r="H320" s="898">
        <f t="shared" si="18"/>
        <v>0.14527000000000001</v>
      </c>
      <c r="I320" s="123">
        <f t="shared" si="16"/>
        <v>0.14527000000000001</v>
      </c>
      <c r="K320" s="1">
        <v>19.998183333333333</v>
      </c>
    </row>
    <row r="321" spans="1:11" s="1" customFormat="1" x14ac:dyDescent="0.35">
      <c r="A321" s="31">
        <v>238</v>
      </c>
      <c r="B321" s="42" t="s">
        <v>2111</v>
      </c>
      <c r="C321" s="171">
        <v>765.5</v>
      </c>
      <c r="D321" s="212"/>
      <c r="E321" s="212"/>
      <c r="F321" s="100">
        <f t="shared" si="17"/>
        <v>765.5</v>
      </c>
      <c r="G321" s="118">
        <f t="shared" si="19"/>
        <v>111.20418500000001</v>
      </c>
      <c r="H321" s="898">
        <f t="shared" si="18"/>
        <v>0.14527000000000001</v>
      </c>
      <c r="I321" s="123">
        <f t="shared" si="16"/>
        <v>0.14527000000000001</v>
      </c>
      <c r="K321" s="1">
        <v>27.737739999999999</v>
      </c>
    </row>
    <row r="322" spans="1:11" s="1" customFormat="1" x14ac:dyDescent="0.35">
      <c r="A322" s="25">
        <v>239</v>
      </c>
      <c r="B322" s="42" t="s">
        <v>2112</v>
      </c>
      <c r="C322" s="171">
        <v>777.3</v>
      </c>
      <c r="D322" s="212"/>
      <c r="E322" s="212">
        <v>28.9</v>
      </c>
      <c r="F322" s="100">
        <f t="shared" si="17"/>
        <v>806.19999999999993</v>
      </c>
      <c r="G322" s="118">
        <f t="shared" si="19"/>
        <v>117.116674</v>
      </c>
      <c r="H322" s="898">
        <f t="shared" si="18"/>
        <v>0.14527000000000001</v>
      </c>
      <c r="I322" s="123">
        <f t="shared" si="16"/>
        <v>0.14527000000000001</v>
      </c>
      <c r="K322" s="1">
        <v>9.1939700000000002</v>
      </c>
    </row>
    <row r="323" spans="1:11" s="1" customFormat="1" x14ac:dyDescent="0.35">
      <c r="A323" s="25">
        <v>240</v>
      </c>
      <c r="B323" s="42" t="s">
        <v>2113</v>
      </c>
      <c r="C323" s="171">
        <v>723.6</v>
      </c>
      <c r="D323" s="212"/>
      <c r="E323" s="212">
        <v>29.4</v>
      </c>
      <c r="F323" s="100">
        <f t="shared" si="17"/>
        <v>753</v>
      </c>
      <c r="G323" s="118">
        <f t="shared" si="19"/>
        <v>109.38831</v>
      </c>
      <c r="H323" s="898">
        <f t="shared" si="18"/>
        <v>0.14527000000000001</v>
      </c>
      <c r="I323" s="123">
        <f t="shared" ref="I323:I343" si="20">SUM(G323/F323)</f>
        <v>0.14527000000000001</v>
      </c>
      <c r="K323" s="1">
        <v>10.648383333333333</v>
      </c>
    </row>
    <row r="324" spans="1:11" s="1" customFormat="1" x14ac:dyDescent="0.35">
      <c r="A324" s="31">
        <v>241</v>
      </c>
      <c r="B324" s="42" t="s">
        <v>2114</v>
      </c>
      <c r="C324" s="171">
        <v>579.6</v>
      </c>
      <c r="D324" s="212"/>
      <c r="E324" s="212">
        <v>32.6</v>
      </c>
      <c r="F324" s="100">
        <f t="shared" ref="F324:F347" si="21">C324+D324+E324</f>
        <v>612.20000000000005</v>
      </c>
      <c r="G324" s="118">
        <f t="shared" si="19"/>
        <v>88.934294000000008</v>
      </c>
      <c r="H324" s="898">
        <f t="shared" si="18"/>
        <v>0.14527000000000001</v>
      </c>
      <c r="I324" s="123">
        <f t="shared" si="20"/>
        <v>0.14527000000000001</v>
      </c>
      <c r="K324" s="1">
        <v>12.206683333333332</v>
      </c>
    </row>
    <row r="325" spans="1:11" s="1" customFormat="1" x14ac:dyDescent="0.35">
      <c r="A325" s="25">
        <v>242</v>
      </c>
      <c r="B325" s="42" t="s">
        <v>2115</v>
      </c>
      <c r="C325" s="171">
        <v>611.79999999999995</v>
      </c>
      <c r="D325" s="212"/>
      <c r="E325" s="212"/>
      <c r="F325" s="100">
        <f t="shared" si="21"/>
        <v>611.79999999999995</v>
      </c>
      <c r="G325" s="118">
        <f t="shared" si="19"/>
        <v>88.876186000000004</v>
      </c>
      <c r="H325" s="898">
        <f t="shared" si="18"/>
        <v>0.14527000000000001</v>
      </c>
      <c r="I325" s="123">
        <f t="shared" si="20"/>
        <v>0.14527000000000001</v>
      </c>
      <c r="K325" s="1">
        <v>8.4148199999999989</v>
      </c>
    </row>
    <row r="326" spans="1:11" s="1" customFormat="1" x14ac:dyDescent="0.35">
      <c r="A326" s="25">
        <v>243</v>
      </c>
      <c r="B326" s="42" t="s">
        <v>2116</v>
      </c>
      <c r="C326" s="171">
        <v>510.4</v>
      </c>
      <c r="D326" s="212"/>
      <c r="E326" s="212"/>
      <c r="F326" s="100">
        <f t="shared" si="21"/>
        <v>510.4</v>
      </c>
      <c r="G326" s="118">
        <f t="shared" si="19"/>
        <v>74.145808000000002</v>
      </c>
      <c r="H326" s="898">
        <f t="shared" si="18"/>
        <v>0.14527000000000001</v>
      </c>
      <c r="I326" s="123">
        <f t="shared" si="20"/>
        <v>0.14527000000000001</v>
      </c>
      <c r="K326" s="1">
        <v>18.6996</v>
      </c>
    </row>
    <row r="327" spans="1:11" s="1" customFormat="1" x14ac:dyDescent="0.35">
      <c r="A327" s="31">
        <v>244</v>
      </c>
      <c r="B327" s="42" t="s">
        <v>2117</v>
      </c>
      <c r="C327" s="171">
        <v>564</v>
      </c>
      <c r="D327" s="208">
        <v>87.5</v>
      </c>
      <c r="E327" s="212"/>
      <c r="F327" s="100">
        <f t="shared" si="21"/>
        <v>651.5</v>
      </c>
      <c r="G327" s="118">
        <f t="shared" si="19"/>
        <v>94.643405000000001</v>
      </c>
      <c r="H327" s="898">
        <f t="shared" ref="H327:H390" si="22">0.11747+0.0278</f>
        <v>0.14527000000000001</v>
      </c>
      <c r="I327" s="123">
        <f t="shared" si="20"/>
        <v>0.14527000000000001</v>
      </c>
      <c r="K327" s="1">
        <v>4.934616666666666</v>
      </c>
    </row>
    <row r="328" spans="1:11" s="1" customFormat="1" x14ac:dyDescent="0.35">
      <c r="A328" s="25">
        <v>245</v>
      </c>
      <c r="B328" s="47" t="s">
        <v>2118</v>
      </c>
      <c r="C328" s="171">
        <v>699.7</v>
      </c>
      <c r="D328" s="212">
        <v>90.2</v>
      </c>
      <c r="E328" s="212"/>
      <c r="F328" s="100">
        <f t="shared" si="21"/>
        <v>789.90000000000009</v>
      </c>
      <c r="G328" s="118">
        <f t="shared" si="19"/>
        <v>114.74877300000003</v>
      </c>
      <c r="H328" s="898">
        <f t="shared" si="22"/>
        <v>0.14527000000000001</v>
      </c>
      <c r="I328" s="123">
        <f t="shared" si="20"/>
        <v>0.14527000000000001</v>
      </c>
      <c r="K328" s="1">
        <v>23.686160000000001</v>
      </c>
    </row>
    <row r="329" spans="1:11" s="1" customFormat="1" x14ac:dyDescent="0.35">
      <c r="A329" s="25">
        <v>246</v>
      </c>
      <c r="B329" s="42" t="s">
        <v>2119</v>
      </c>
      <c r="C329" s="171">
        <v>770.6</v>
      </c>
      <c r="D329" s="212"/>
      <c r="E329" s="212"/>
      <c r="F329" s="100">
        <f t="shared" si="21"/>
        <v>770.6</v>
      </c>
      <c r="G329" s="118">
        <f t="shared" si="19"/>
        <v>111.94506200000001</v>
      </c>
      <c r="H329" s="898">
        <f t="shared" si="22"/>
        <v>0.14527000000000001</v>
      </c>
      <c r="I329" s="123">
        <f t="shared" si="20"/>
        <v>0.14527000000000001</v>
      </c>
      <c r="K329" s="1">
        <v>26.491099999999999</v>
      </c>
    </row>
    <row r="330" spans="1:11" s="1" customFormat="1" x14ac:dyDescent="0.35">
      <c r="A330" s="31">
        <v>247</v>
      </c>
      <c r="B330" s="42" t="s">
        <v>2120</v>
      </c>
      <c r="C330" s="171">
        <v>958.2</v>
      </c>
      <c r="D330" s="212"/>
      <c r="E330" s="212"/>
      <c r="F330" s="100">
        <f t="shared" si="21"/>
        <v>958.2</v>
      </c>
      <c r="G330" s="118">
        <f t="shared" si="19"/>
        <v>139.19771400000002</v>
      </c>
      <c r="H330" s="898">
        <f t="shared" si="22"/>
        <v>0.14527000000000001</v>
      </c>
      <c r="I330" s="123">
        <f t="shared" si="20"/>
        <v>0.14527000000000001</v>
      </c>
      <c r="K330" s="1">
        <v>25.971666666666664</v>
      </c>
    </row>
    <row r="331" spans="1:11" s="1" customFormat="1" x14ac:dyDescent="0.35">
      <c r="A331" s="25">
        <v>248</v>
      </c>
      <c r="B331" s="42" t="s">
        <v>2121</v>
      </c>
      <c r="C331" s="171">
        <v>950.92</v>
      </c>
      <c r="D331" s="212">
        <v>124.7</v>
      </c>
      <c r="E331" s="212">
        <v>118.8</v>
      </c>
      <c r="F331" s="100">
        <f t="shared" si="21"/>
        <v>1194.4199999999998</v>
      </c>
      <c r="G331" s="118">
        <f t="shared" si="19"/>
        <v>173.51339339999998</v>
      </c>
      <c r="H331" s="898">
        <f t="shared" si="22"/>
        <v>0.14527000000000001</v>
      </c>
      <c r="I331" s="123">
        <f t="shared" si="20"/>
        <v>0.14527000000000001</v>
      </c>
      <c r="K331" s="1">
        <v>21.816199999999998</v>
      </c>
    </row>
    <row r="332" spans="1:11" s="1" customFormat="1" x14ac:dyDescent="0.35">
      <c r="A332" s="25">
        <v>249</v>
      </c>
      <c r="B332" s="42" t="s">
        <v>2122</v>
      </c>
      <c r="C332" s="171">
        <v>290.51</v>
      </c>
      <c r="D332" s="212">
        <v>32.65</v>
      </c>
      <c r="E332" s="212">
        <v>114.7</v>
      </c>
      <c r="F332" s="100">
        <f t="shared" si="21"/>
        <v>437.85999999999996</v>
      </c>
      <c r="G332" s="118">
        <f t="shared" si="19"/>
        <v>63.607922199999997</v>
      </c>
      <c r="H332" s="898">
        <f t="shared" si="22"/>
        <v>0.14527000000000001</v>
      </c>
      <c r="I332" s="123">
        <f t="shared" si="20"/>
        <v>0.14527000000000001</v>
      </c>
      <c r="K332" s="1">
        <v>27.010533333333338</v>
      </c>
    </row>
    <row r="333" spans="1:11" s="1" customFormat="1" x14ac:dyDescent="0.35">
      <c r="A333" s="31">
        <v>250</v>
      </c>
      <c r="B333" s="42" t="s">
        <v>2123</v>
      </c>
      <c r="C333" s="171">
        <v>612.5</v>
      </c>
      <c r="D333" s="212">
        <v>100</v>
      </c>
      <c r="E333" s="212"/>
      <c r="F333" s="100">
        <f t="shared" si="21"/>
        <v>712.5</v>
      </c>
      <c r="G333" s="118">
        <f t="shared" si="19"/>
        <v>103.50487500000001</v>
      </c>
      <c r="H333" s="898">
        <f t="shared" si="22"/>
        <v>0.14527000000000001</v>
      </c>
      <c r="I333" s="123">
        <f t="shared" si="20"/>
        <v>0.14527000000000001</v>
      </c>
      <c r="K333" s="1">
        <v>18.439883333333331</v>
      </c>
    </row>
    <row r="334" spans="1:11" s="1" customFormat="1" x14ac:dyDescent="0.35">
      <c r="A334" s="25">
        <v>251</v>
      </c>
      <c r="B334" s="42" t="s">
        <v>2124</v>
      </c>
      <c r="C334" s="171">
        <v>1001.86</v>
      </c>
      <c r="D334" s="212">
        <v>33.200000000000003</v>
      </c>
      <c r="E334" s="212"/>
      <c r="F334" s="100">
        <f t="shared" si="21"/>
        <v>1035.06</v>
      </c>
      <c r="G334" s="118">
        <f t="shared" si="19"/>
        <v>150.36316619999999</v>
      </c>
      <c r="H334" s="898">
        <f t="shared" si="22"/>
        <v>0.14527000000000001</v>
      </c>
      <c r="I334" s="123">
        <f t="shared" si="20"/>
        <v>0.14527000000000001</v>
      </c>
      <c r="K334" s="1">
        <v>25</v>
      </c>
    </row>
    <row r="335" spans="1:11" s="1" customFormat="1" x14ac:dyDescent="0.35">
      <c r="A335" s="25">
        <v>252</v>
      </c>
      <c r="B335" s="42" t="s">
        <v>2125</v>
      </c>
      <c r="C335" s="171">
        <v>592</v>
      </c>
      <c r="D335" s="212"/>
      <c r="E335" s="212">
        <v>92.4</v>
      </c>
      <c r="F335" s="100">
        <f t="shared" si="21"/>
        <v>684.4</v>
      </c>
      <c r="G335" s="118">
        <f t="shared" si="19"/>
        <v>99.422787999999997</v>
      </c>
      <c r="H335" s="898">
        <f t="shared" si="22"/>
        <v>0.14527000000000001</v>
      </c>
      <c r="I335" s="123">
        <f t="shared" si="20"/>
        <v>0.14527000000000001</v>
      </c>
      <c r="K335" s="1">
        <v>16.36215</v>
      </c>
    </row>
    <row r="336" spans="1:11" s="1" customFormat="1" x14ac:dyDescent="0.35">
      <c r="A336" s="31">
        <v>253</v>
      </c>
      <c r="B336" s="42" t="s">
        <v>2126</v>
      </c>
      <c r="C336" s="171">
        <v>796.45</v>
      </c>
      <c r="D336" s="212">
        <v>32.4</v>
      </c>
      <c r="E336" s="212">
        <v>30</v>
      </c>
      <c r="F336" s="100">
        <f t="shared" si="21"/>
        <v>858.85</v>
      </c>
      <c r="G336" s="118">
        <f t="shared" ref="G336:G396" si="23">SUM(F336*H336)</f>
        <v>124.76513950000002</v>
      </c>
      <c r="H336" s="898">
        <f t="shared" si="22"/>
        <v>0.14527000000000001</v>
      </c>
      <c r="I336" s="123">
        <f t="shared" si="20"/>
        <v>0.14527000000000001</v>
      </c>
      <c r="K336" s="1">
        <v>21.816199999999998</v>
      </c>
    </row>
    <row r="337" spans="1:12" s="1" customFormat="1" x14ac:dyDescent="0.35">
      <c r="A337" s="25">
        <v>254</v>
      </c>
      <c r="B337" s="42" t="s">
        <v>2127</v>
      </c>
      <c r="C337" s="171">
        <v>711</v>
      </c>
      <c r="D337" s="212"/>
      <c r="E337" s="212">
        <v>116.7</v>
      </c>
      <c r="F337" s="100">
        <f t="shared" si="21"/>
        <v>827.7</v>
      </c>
      <c r="G337" s="118">
        <f t="shared" si="23"/>
        <v>120.23997900000002</v>
      </c>
      <c r="H337" s="898">
        <f t="shared" si="22"/>
        <v>0.14527000000000001</v>
      </c>
      <c r="I337" s="123">
        <f t="shared" si="20"/>
        <v>0.14527000000000001</v>
      </c>
      <c r="K337" s="1">
        <v>17.764620000000001</v>
      </c>
    </row>
    <row r="338" spans="1:12" s="1" customFormat="1" x14ac:dyDescent="0.35">
      <c r="A338" s="25">
        <v>255</v>
      </c>
      <c r="B338" s="47" t="s">
        <v>2128</v>
      </c>
      <c r="C338" s="171">
        <v>837.19</v>
      </c>
      <c r="D338" s="212"/>
      <c r="E338" s="212"/>
      <c r="F338" s="100">
        <f t="shared" si="21"/>
        <v>837.19</v>
      </c>
      <c r="G338" s="118">
        <f t="shared" si="23"/>
        <v>121.61859130000002</v>
      </c>
      <c r="H338" s="898">
        <f t="shared" si="22"/>
        <v>0.14527000000000001</v>
      </c>
      <c r="I338" s="123">
        <f t="shared" si="20"/>
        <v>0.14527000000000001</v>
      </c>
      <c r="K338" s="1">
        <v>12.77806</v>
      </c>
    </row>
    <row r="339" spans="1:12" s="1" customFormat="1" x14ac:dyDescent="0.35">
      <c r="A339" s="31">
        <v>256</v>
      </c>
      <c r="B339" s="42" t="s">
        <v>2129</v>
      </c>
      <c r="C339" s="171">
        <v>325.10000000000002</v>
      </c>
      <c r="D339" s="212"/>
      <c r="E339" s="212"/>
      <c r="F339" s="100">
        <f t="shared" si="21"/>
        <v>325.10000000000002</v>
      </c>
      <c r="G339" s="118">
        <f t="shared" si="23"/>
        <v>47.227277000000008</v>
      </c>
      <c r="H339" s="898">
        <f t="shared" si="22"/>
        <v>0.14527000000000001</v>
      </c>
      <c r="I339" s="123">
        <f t="shared" si="20"/>
        <v>0.14527000000000001</v>
      </c>
      <c r="K339" s="1">
        <v>8.3109333333333328</v>
      </c>
    </row>
    <row r="340" spans="1:12" s="1" customFormat="1" x14ac:dyDescent="0.35">
      <c r="A340" s="25">
        <v>257</v>
      </c>
      <c r="B340" s="42" t="s">
        <v>2130</v>
      </c>
      <c r="C340" s="171">
        <v>456.1</v>
      </c>
      <c r="D340" s="212"/>
      <c r="E340" s="212">
        <v>56.9</v>
      </c>
      <c r="F340" s="100">
        <f t="shared" si="21"/>
        <v>513</v>
      </c>
      <c r="G340" s="118">
        <f t="shared" si="23"/>
        <v>74.523510000000002</v>
      </c>
      <c r="H340" s="898">
        <f t="shared" si="22"/>
        <v>0.14527000000000001</v>
      </c>
      <c r="I340" s="123">
        <f t="shared" si="20"/>
        <v>0.14527000000000001</v>
      </c>
      <c r="K340" s="1">
        <v>19.998183333333333</v>
      </c>
    </row>
    <row r="341" spans="1:12" s="1" customFormat="1" x14ac:dyDescent="0.35">
      <c r="A341" s="25">
        <v>258</v>
      </c>
      <c r="B341" s="42" t="s">
        <v>2131</v>
      </c>
      <c r="C341" s="171">
        <v>1004.92</v>
      </c>
      <c r="D341" s="212"/>
      <c r="E341" s="212">
        <v>18.5</v>
      </c>
      <c r="F341" s="100">
        <f t="shared" si="21"/>
        <v>1023.42</v>
      </c>
      <c r="G341" s="118">
        <f t="shared" si="23"/>
        <v>148.67222340000001</v>
      </c>
      <c r="H341" s="898">
        <f t="shared" si="22"/>
        <v>0.14527000000000001</v>
      </c>
      <c r="I341" s="123">
        <f t="shared" si="20"/>
        <v>0.14527000000000001</v>
      </c>
      <c r="K341" s="1">
        <v>4.934616666666666</v>
      </c>
    </row>
    <row r="342" spans="1:12" s="1" customFormat="1" x14ac:dyDescent="0.35">
      <c r="A342" s="31">
        <v>259</v>
      </c>
      <c r="B342" s="42" t="s">
        <v>2158</v>
      </c>
      <c r="C342" s="204">
        <v>539</v>
      </c>
      <c r="D342" s="205"/>
      <c r="E342" s="205">
        <v>38.799999999999997</v>
      </c>
      <c r="F342" s="100">
        <f t="shared" si="21"/>
        <v>577.79999999999995</v>
      </c>
      <c r="G342" s="118">
        <f t="shared" si="23"/>
        <v>83.937005999999997</v>
      </c>
      <c r="H342" s="898">
        <f t="shared" si="22"/>
        <v>0.14527000000000001</v>
      </c>
      <c r="I342" s="123">
        <f t="shared" si="20"/>
        <v>0.14527000000000001</v>
      </c>
      <c r="K342" s="1">
        <v>5.1943333333333337</v>
      </c>
    </row>
    <row r="343" spans="1:12" s="1" customFormat="1" x14ac:dyDescent="0.35">
      <c r="A343" s="25">
        <v>260</v>
      </c>
      <c r="B343" s="42" t="s">
        <v>2159</v>
      </c>
      <c r="C343" s="204">
        <v>379.4</v>
      </c>
      <c r="D343" s="205"/>
      <c r="E343" s="205"/>
      <c r="F343" s="100">
        <f t="shared" si="21"/>
        <v>379.4</v>
      </c>
      <c r="G343" s="118">
        <f t="shared" si="23"/>
        <v>55.115437999999997</v>
      </c>
      <c r="H343" s="898">
        <f t="shared" si="22"/>
        <v>0.14527000000000001</v>
      </c>
      <c r="I343" s="123">
        <f t="shared" si="20"/>
        <v>0.14527000000000001</v>
      </c>
      <c r="K343" s="1">
        <v>5.1943333333333337</v>
      </c>
    </row>
    <row r="344" spans="1:12" s="1" customFormat="1" x14ac:dyDescent="0.35">
      <c r="A344" s="25">
        <v>261</v>
      </c>
      <c r="B344" s="48" t="s">
        <v>2192</v>
      </c>
      <c r="C344" s="213">
        <f>1893+1096.4</f>
        <v>2989.4</v>
      </c>
      <c r="D344" s="205"/>
      <c r="E344" s="205"/>
      <c r="F344" s="100">
        <f t="shared" si="21"/>
        <v>2989.4</v>
      </c>
      <c r="G344" s="118">
        <f t="shared" si="23"/>
        <v>434.27013800000003</v>
      </c>
      <c r="H344" s="898">
        <f t="shared" si="22"/>
        <v>0.14527000000000001</v>
      </c>
      <c r="I344" s="123">
        <f t="shared" ref="I344:I349" si="24">SUM(G344/F344)</f>
        <v>0.14527000000000001</v>
      </c>
    </row>
    <row r="345" spans="1:12" s="1" customFormat="1" x14ac:dyDescent="0.35">
      <c r="A345" s="31">
        <v>262</v>
      </c>
      <c r="B345" s="45" t="s">
        <v>2193</v>
      </c>
      <c r="C345" s="204">
        <v>527.29999999999995</v>
      </c>
      <c r="D345" s="205"/>
      <c r="E345" s="205"/>
      <c r="F345" s="100">
        <f t="shared" si="21"/>
        <v>527.29999999999995</v>
      </c>
      <c r="G345" s="118">
        <f t="shared" si="23"/>
        <v>76.600870999999998</v>
      </c>
      <c r="H345" s="898">
        <f t="shared" si="22"/>
        <v>0.14527000000000001</v>
      </c>
      <c r="I345" s="123">
        <f t="shared" si="24"/>
        <v>0.14527000000000001</v>
      </c>
    </row>
    <row r="346" spans="1:12" s="1" customFormat="1" x14ac:dyDescent="0.35">
      <c r="A346" s="25">
        <v>263</v>
      </c>
      <c r="B346" s="49" t="s">
        <v>77</v>
      </c>
      <c r="C346" s="213">
        <v>2299.1999999999998</v>
      </c>
      <c r="D346" s="205"/>
      <c r="E346" s="205"/>
      <c r="F346" s="100">
        <f t="shared" si="21"/>
        <v>2299.1999999999998</v>
      </c>
      <c r="G346" s="118">
        <f t="shared" si="23"/>
        <v>334.00478399999997</v>
      </c>
      <c r="H346" s="898">
        <f t="shared" si="22"/>
        <v>0.14527000000000001</v>
      </c>
      <c r="I346" s="123">
        <f t="shared" si="24"/>
        <v>0.14527000000000001</v>
      </c>
    </row>
    <row r="347" spans="1:12" s="1" customFormat="1" x14ac:dyDescent="0.35">
      <c r="A347" s="25">
        <v>264</v>
      </c>
      <c r="B347" s="64" t="s">
        <v>2197</v>
      </c>
      <c r="C347" s="171">
        <v>292.60000000000002</v>
      </c>
      <c r="D347" s="171"/>
      <c r="E347" s="171"/>
      <c r="F347" s="100">
        <f t="shared" si="21"/>
        <v>292.60000000000002</v>
      </c>
      <c r="G347" s="118">
        <f t="shared" si="23"/>
        <v>42.506002000000009</v>
      </c>
      <c r="H347" s="898">
        <f t="shared" si="22"/>
        <v>0.14527000000000001</v>
      </c>
      <c r="I347" s="123">
        <f t="shared" si="24"/>
        <v>0.14527000000000001</v>
      </c>
    </row>
    <row r="348" spans="1:12" s="1" customFormat="1" x14ac:dyDescent="0.35">
      <c r="A348" s="31">
        <v>265</v>
      </c>
      <c r="B348" s="66" t="s">
        <v>78</v>
      </c>
      <c r="C348" s="213">
        <v>1925.9</v>
      </c>
      <c r="D348" s="205"/>
      <c r="E348" s="205"/>
      <c r="F348" s="83">
        <f>C348+D348+E348</f>
        <v>1925.9</v>
      </c>
      <c r="G348" s="118">
        <f t="shared" si="23"/>
        <v>279.77549300000004</v>
      </c>
      <c r="H348" s="898">
        <f t="shared" si="22"/>
        <v>0.14527000000000001</v>
      </c>
      <c r="I348" s="123">
        <f t="shared" si="24"/>
        <v>0.14527000000000001</v>
      </c>
    </row>
    <row r="349" spans="1:12" s="1" customFormat="1" x14ac:dyDescent="0.35">
      <c r="A349" s="80"/>
      <c r="B349" s="63" t="s">
        <v>694</v>
      </c>
      <c r="C349" s="110">
        <f>SUM(C84:C348)</f>
        <v>211873.57000000009</v>
      </c>
      <c r="D349" s="110">
        <f>SUM(D84:D348)</f>
        <v>4210.95</v>
      </c>
      <c r="E349" s="110">
        <f>SUM(E84:E348)</f>
        <v>3695.8999999999996</v>
      </c>
      <c r="F349" s="110">
        <f>SUM(F84:F348)</f>
        <v>219780.42</v>
      </c>
      <c r="G349" s="118">
        <f t="shared" si="23"/>
        <v>31927.501613400003</v>
      </c>
      <c r="H349" s="898">
        <f t="shared" si="22"/>
        <v>0.14527000000000001</v>
      </c>
      <c r="I349" s="124">
        <f t="shared" si="24"/>
        <v>0.14527000000000001</v>
      </c>
      <c r="J349" s="92"/>
      <c r="K349" s="92"/>
      <c r="L349" s="92"/>
    </row>
    <row r="350" spans="1:12" s="1" customFormat="1" x14ac:dyDescent="0.35">
      <c r="A350" s="61" t="s">
        <v>1050</v>
      </c>
      <c r="B350" s="40"/>
      <c r="C350" s="13"/>
      <c r="D350" s="13"/>
      <c r="E350" s="13"/>
      <c r="F350" s="28"/>
      <c r="G350" s="118">
        <f t="shared" si="23"/>
        <v>0</v>
      </c>
      <c r="H350" s="898">
        <f t="shared" si="22"/>
        <v>0.14527000000000001</v>
      </c>
      <c r="I350" s="108"/>
    </row>
    <row r="351" spans="1:12" s="1" customFormat="1" x14ac:dyDescent="0.35">
      <c r="A351" s="31">
        <v>1</v>
      </c>
      <c r="B351" s="43" t="s">
        <v>667</v>
      </c>
      <c r="C351" s="14">
        <v>4235</v>
      </c>
      <c r="D351" s="14"/>
      <c r="E351" s="14"/>
      <c r="F351" s="28">
        <f t="shared" ref="F351:F409" si="25">C351+D351+E351</f>
        <v>4235</v>
      </c>
      <c r="G351" s="118">
        <f t="shared" si="23"/>
        <v>615.21845000000008</v>
      </c>
      <c r="H351" s="898">
        <f t="shared" si="22"/>
        <v>0.14527000000000001</v>
      </c>
      <c r="I351" s="108">
        <f t="shared" ref="I351:I410" si="26">SUM(G351/F351)</f>
        <v>0.14527000000000001</v>
      </c>
    </row>
    <row r="352" spans="1:12" s="1" customFormat="1" x14ac:dyDescent="0.35">
      <c r="A352" s="25">
        <v>2</v>
      </c>
      <c r="B352" s="42" t="s">
        <v>668</v>
      </c>
      <c r="C352" s="14">
        <v>12601</v>
      </c>
      <c r="D352" s="14"/>
      <c r="E352" s="14"/>
      <c r="F352" s="28">
        <f t="shared" si="25"/>
        <v>12601</v>
      </c>
      <c r="G352" s="118">
        <f t="shared" si="23"/>
        <v>1830.54727</v>
      </c>
      <c r="H352" s="898">
        <f t="shared" si="22"/>
        <v>0.14527000000000001</v>
      </c>
      <c r="I352" s="108">
        <f t="shared" si="26"/>
        <v>0.14527000000000001</v>
      </c>
    </row>
    <row r="353" spans="1:12" s="1" customFormat="1" x14ac:dyDescent="0.35">
      <c r="A353" s="31">
        <v>3</v>
      </c>
      <c r="B353" s="42" t="s">
        <v>669</v>
      </c>
      <c r="C353" s="14">
        <v>6092</v>
      </c>
      <c r="D353" s="14"/>
      <c r="E353" s="14"/>
      <c r="F353" s="28">
        <f t="shared" si="25"/>
        <v>6092</v>
      </c>
      <c r="G353" s="118">
        <f t="shared" si="23"/>
        <v>884.98484000000008</v>
      </c>
      <c r="H353" s="898">
        <f t="shared" si="22"/>
        <v>0.14527000000000001</v>
      </c>
      <c r="I353" s="108">
        <f t="shared" si="26"/>
        <v>0.14527000000000001</v>
      </c>
    </row>
    <row r="354" spans="1:12" s="1" customFormat="1" x14ac:dyDescent="0.35">
      <c r="A354" s="31">
        <v>4</v>
      </c>
      <c r="B354" s="42" t="s">
        <v>670</v>
      </c>
      <c r="C354" s="14">
        <v>12853.2</v>
      </c>
      <c r="D354" s="14"/>
      <c r="E354" s="14"/>
      <c r="F354" s="28">
        <f t="shared" si="25"/>
        <v>12853.2</v>
      </c>
      <c r="G354" s="118">
        <f t="shared" si="23"/>
        <v>1867.1843640000002</v>
      </c>
      <c r="H354" s="898">
        <f t="shared" si="22"/>
        <v>0.14527000000000001</v>
      </c>
      <c r="I354" s="108">
        <f t="shared" si="26"/>
        <v>0.14527000000000001</v>
      </c>
    </row>
    <row r="355" spans="1:12" s="1" customFormat="1" x14ac:dyDescent="0.35">
      <c r="A355" s="25">
        <v>5</v>
      </c>
      <c r="B355" s="42" t="s">
        <v>671</v>
      </c>
      <c r="C355" s="14">
        <v>6172</v>
      </c>
      <c r="D355" s="14">
        <v>145.1</v>
      </c>
      <c r="E355" s="14"/>
      <c r="F355" s="28">
        <f t="shared" si="25"/>
        <v>6317.1</v>
      </c>
      <c r="G355" s="118">
        <f t="shared" si="23"/>
        <v>917.6851170000001</v>
      </c>
      <c r="H355" s="898">
        <f t="shared" si="22"/>
        <v>0.14527000000000001</v>
      </c>
      <c r="I355" s="108">
        <f t="shared" si="26"/>
        <v>0.14527000000000001</v>
      </c>
    </row>
    <row r="356" spans="1:12" s="1" customFormat="1" x14ac:dyDescent="0.35">
      <c r="A356" s="31">
        <v>6</v>
      </c>
      <c r="B356" s="42" t="s">
        <v>672</v>
      </c>
      <c r="C356" s="14">
        <v>6172</v>
      </c>
      <c r="D356" s="14">
        <v>71.099999999999994</v>
      </c>
      <c r="E356" s="14"/>
      <c r="F356" s="28">
        <f t="shared" si="25"/>
        <v>6243.1</v>
      </c>
      <c r="G356" s="118">
        <f t="shared" si="23"/>
        <v>906.93513700000017</v>
      </c>
      <c r="H356" s="898">
        <f t="shared" si="22"/>
        <v>0.14527000000000001</v>
      </c>
      <c r="I356" s="108">
        <f t="shared" si="26"/>
        <v>0.14527000000000001</v>
      </c>
    </row>
    <row r="357" spans="1:12" s="98" customFormat="1" x14ac:dyDescent="0.35">
      <c r="A357" s="31">
        <v>7</v>
      </c>
      <c r="B357" s="42" t="s">
        <v>673</v>
      </c>
      <c r="C357" s="14">
        <v>4332</v>
      </c>
      <c r="D357" s="14"/>
      <c r="E357" s="14"/>
      <c r="F357" s="28">
        <f t="shared" si="25"/>
        <v>4332</v>
      </c>
      <c r="G357" s="118">
        <f t="shared" si="23"/>
        <v>629.30964000000006</v>
      </c>
      <c r="H357" s="898">
        <f t="shared" si="22"/>
        <v>0.14527000000000001</v>
      </c>
      <c r="I357" s="108">
        <f t="shared" si="26"/>
        <v>0.14527000000000001</v>
      </c>
      <c r="J357" s="1"/>
      <c r="K357" s="1"/>
      <c r="L357" s="1"/>
    </row>
    <row r="358" spans="1:12" s="1" customFormat="1" x14ac:dyDescent="0.35">
      <c r="A358" s="25">
        <v>8</v>
      </c>
      <c r="B358" s="42" t="s">
        <v>674</v>
      </c>
      <c r="C358" s="14">
        <v>3911</v>
      </c>
      <c r="D358" s="14"/>
      <c r="E358" s="14"/>
      <c r="F358" s="28">
        <f t="shared" si="25"/>
        <v>3911</v>
      </c>
      <c r="G358" s="118">
        <f t="shared" si="23"/>
        <v>568.15097000000003</v>
      </c>
      <c r="H358" s="898">
        <f t="shared" si="22"/>
        <v>0.14527000000000001</v>
      </c>
      <c r="I358" s="108">
        <f t="shared" si="26"/>
        <v>0.14527000000000001</v>
      </c>
    </row>
    <row r="359" spans="1:12" s="1" customFormat="1" x14ac:dyDescent="0.35">
      <c r="A359" s="31">
        <v>9</v>
      </c>
      <c r="B359" s="42" t="s">
        <v>675</v>
      </c>
      <c r="C359" s="14">
        <v>3338</v>
      </c>
      <c r="D359" s="14"/>
      <c r="E359" s="14"/>
      <c r="F359" s="28">
        <f t="shared" si="25"/>
        <v>3338</v>
      </c>
      <c r="G359" s="118">
        <f t="shared" si="23"/>
        <v>484.91126000000003</v>
      </c>
      <c r="H359" s="898">
        <f t="shared" si="22"/>
        <v>0.14527000000000001</v>
      </c>
      <c r="I359" s="108">
        <f t="shared" si="26"/>
        <v>0.14527000000000001</v>
      </c>
    </row>
    <row r="360" spans="1:12" s="1" customFormat="1" x14ac:dyDescent="0.35">
      <c r="A360" s="31">
        <v>10</v>
      </c>
      <c r="B360" s="42" t="s">
        <v>676</v>
      </c>
      <c r="C360" s="14">
        <v>3353</v>
      </c>
      <c r="D360" s="14"/>
      <c r="E360" s="14"/>
      <c r="F360" s="28">
        <f t="shared" si="25"/>
        <v>3353</v>
      </c>
      <c r="G360" s="118">
        <f t="shared" si="23"/>
        <v>487.09031000000004</v>
      </c>
      <c r="H360" s="898">
        <f t="shared" si="22"/>
        <v>0.14527000000000001</v>
      </c>
      <c r="I360" s="108">
        <f t="shared" si="26"/>
        <v>0.14527000000000001</v>
      </c>
    </row>
    <row r="361" spans="1:12" s="1" customFormat="1" x14ac:dyDescent="0.35">
      <c r="A361" s="25">
        <v>11</v>
      </c>
      <c r="B361" s="42" t="s">
        <v>677</v>
      </c>
      <c r="C361" s="14">
        <v>4035</v>
      </c>
      <c r="D361" s="14"/>
      <c r="E361" s="14"/>
      <c r="F361" s="28">
        <f t="shared" si="25"/>
        <v>4035</v>
      </c>
      <c r="G361" s="118">
        <f t="shared" si="23"/>
        <v>586.16444999999999</v>
      </c>
      <c r="H361" s="898">
        <f t="shared" si="22"/>
        <v>0.14527000000000001</v>
      </c>
      <c r="I361" s="108">
        <f t="shared" si="26"/>
        <v>0.14527000000000001</v>
      </c>
    </row>
    <row r="362" spans="1:12" s="1" customFormat="1" x14ac:dyDescent="0.35">
      <c r="A362" s="31">
        <v>12</v>
      </c>
      <c r="B362" s="42" t="s">
        <v>678</v>
      </c>
      <c r="C362" s="14">
        <v>4018</v>
      </c>
      <c r="D362" s="14"/>
      <c r="E362" s="14"/>
      <c r="F362" s="28">
        <f t="shared" si="25"/>
        <v>4018</v>
      </c>
      <c r="G362" s="118">
        <f t="shared" si="23"/>
        <v>583.69486000000006</v>
      </c>
      <c r="H362" s="898">
        <f t="shared" si="22"/>
        <v>0.14527000000000001</v>
      </c>
      <c r="I362" s="108">
        <f t="shared" si="26"/>
        <v>0.14527000000000001</v>
      </c>
    </row>
    <row r="363" spans="1:12" s="1" customFormat="1" x14ac:dyDescent="0.35">
      <c r="A363" s="31">
        <v>13</v>
      </c>
      <c r="B363" s="42" t="s">
        <v>679</v>
      </c>
      <c r="C363" s="14">
        <v>4031</v>
      </c>
      <c r="D363" s="14"/>
      <c r="E363" s="14"/>
      <c r="F363" s="28">
        <f t="shared" si="25"/>
        <v>4031</v>
      </c>
      <c r="G363" s="118">
        <f t="shared" si="23"/>
        <v>585.58337000000006</v>
      </c>
      <c r="H363" s="898">
        <f t="shared" si="22"/>
        <v>0.14527000000000001</v>
      </c>
      <c r="I363" s="108">
        <f t="shared" si="26"/>
        <v>0.14527000000000001</v>
      </c>
    </row>
    <row r="364" spans="1:12" s="92" customFormat="1" x14ac:dyDescent="0.35">
      <c r="A364" s="25">
        <v>14</v>
      </c>
      <c r="B364" s="42" t="s">
        <v>680</v>
      </c>
      <c r="C364" s="14">
        <v>4302</v>
      </c>
      <c r="D364" s="14"/>
      <c r="E364" s="14"/>
      <c r="F364" s="28">
        <f t="shared" si="25"/>
        <v>4302</v>
      </c>
      <c r="G364" s="118">
        <f t="shared" si="23"/>
        <v>624.95154000000002</v>
      </c>
      <c r="H364" s="898">
        <f t="shared" si="22"/>
        <v>0.14527000000000001</v>
      </c>
      <c r="I364" s="108">
        <f t="shared" si="26"/>
        <v>0.14527000000000001</v>
      </c>
      <c r="J364" s="1"/>
      <c r="K364" s="1"/>
      <c r="L364" s="1"/>
    </row>
    <row r="365" spans="1:12" s="1" customFormat="1" x14ac:dyDescent="0.35">
      <c r="A365" s="31">
        <v>15</v>
      </c>
      <c r="B365" s="42" t="s">
        <v>681</v>
      </c>
      <c r="C365" s="14">
        <v>4125</v>
      </c>
      <c r="D365" s="14"/>
      <c r="E365" s="14"/>
      <c r="F365" s="28">
        <f t="shared" si="25"/>
        <v>4125</v>
      </c>
      <c r="G365" s="118">
        <f t="shared" si="23"/>
        <v>599.2387500000001</v>
      </c>
      <c r="H365" s="898">
        <f t="shared" si="22"/>
        <v>0.14527000000000001</v>
      </c>
      <c r="I365" s="108">
        <f t="shared" si="26"/>
        <v>0.14527000000000001</v>
      </c>
    </row>
    <row r="366" spans="1:12" s="1" customFormat="1" x14ac:dyDescent="0.35">
      <c r="A366" s="31">
        <v>16</v>
      </c>
      <c r="B366" s="42" t="s">
        <v>682</v>
      </c>
      <c r="C366" s="14">
        <v>3975</v>
      </c>
      <c r="D366" s="14"/>
      <c r="E366" s="14"/>
      <c r="F366" s="28">
        <f t="shared" si="25"/>
        <v>3975</v>
      </c>
      <c r="G366" s="118">
        <f t="shared" si="23"/>
        <v>577.44825000000003</v>
      </c>
      <c r="H366" s="898">
        <f t="shared" si="22"/>
        <v>0.14527000000000001</v>
      </c>
      <c r="I366" s="108">
        <f t="shared" si="26"/>
        <v>0.14527000000000001</v>
      </c>
    </row>
    <row r="367" spans="1:12" s="1" customFormat="1" x14ac:dyDescent="0.35">
      <c r="A367" s="25">
        <v>17</v>
      </c>
      <c r="B367" s="42" t="s">
        <v>683</v>
      </c>
      <c r="C367" s="14">
        <v>3357</v>
      </c>
      <c r="D367" s="14"/>
      <c r="E367" s="14"/>
      <c r="F367" s="28">
        <f t="shared" si="25"/>
        <v>3357</v>
      </c>
      <c r="G367" s="118">
        <f t="shared" si="23"/>
        <v>487.67139000000003</v>
      </c>
      <c r="H367" s="898">
        <f t="shared" si="22"/>
        <v>0.14527000000000001</v>
      </c>
      <c r="I367" s="108">
        <f t="shared" si="26"/>
        <v>0.14527000000000001</v>
      </c>
    </row>
    <row r="368" spans="1:12" s="1" customFormat="1" x14ac:dyDescent="0.35">
      <c r="A368" s="31">
        <v>18</v>
      </c>
      <c r="B368" s="42" t="s">
        <v>684</v>
      </c>
      <c r="C368" s="14">
        <v>6146</v>
      </c>
      <c r="D368" s="14"/>
      <c r="E368" s="14"/>
      <c r="F368" s="28">
        <f t="shared" si="25"/>
        <v>6146</v>
      </c>
      <c r="G368" s="118">
        <f t="shared" si="23"/>
        <v>892.82942000000003</v>
      </c>
      <c r="H368" s="898">
        <f t="shared" si="22"/>
        <v>0.14527000000000001</v>
      </c>
      <c r="I368" s="108">
        <f t="shared" si="26"/>
        <v>0.14527000000000001</v>
      </c>
    </row>
    <row r="369" spans="1:9" s="1" customFormat="1" x14ac:dyDescent="0.35">
      <c r="A369" s="31">
        <v>19</v>
      </c>
      <c r="B369" s="42" t="s">
        <v>685</v>
      </c>
      <c r="C369" s="14">
        <v>983</v>
      </c>
      <c r="D369" s="14"/>
      <c r="E369" s="14"/>
      <c r="F369" s="28">
        <f t="shared" si="25"/>
        <v>983</v>
      </c>
      <c r="G369" s="118">
        <f t="shared" si="23"/>
        <v>142.80041</v>
      </c>
      <c r="H369" s="898">
        <f t="shared" si="22"/>
        <v>0.14527000000000001</v>
      </c>
      <c r="I369" s="108">
        <f t="shared" si="26"/>
        <v>0.14527000000000001</v>
      </c>
    </row>
    <row r="370" spans="1:9" s="1" customFormat="1" x14ac:dyDescent="0.35">
      <c r="A370" s="25">
        <v>20</v>
      </c>
      <c r="B370" s="42" t="s">
        <v>686</v>
      </c>
      <c r="C370" s="14">
        <v>3815</v>
      </c>
      <c r="D370" s="14"/>
      <c r="E370" s="14"/>
      <c r="F370" s="28">
        <f t="shared" si="25"/>
        <v>3815</v>
      </c>
      <c r="G370" s="118">
        <f t="shared" si="23"/>
        <v>554.20505000000003</v>
      </c>
      <c r="H370" s="898">
        <f t="shared" si="22"/>
        <v>0.14527000000000001</v>
      </c>
      <c r="I370" s="108">
        <f t="shared" si="26"/>
        <v>0.14527000000000001</v>
      </c>
    </row>
    <row r="371" spans="1:9" s="1" customFormat="1" x14ac:dyDescent="0.35">
      <c r="A371" s="31">
        <v>21</v>
      </c>
      <c r="B371" s="42" t="s">
        <v>687</v>
      </c>
      <c r="C371" s="14">
        <v>4215</v>
      </c>
      <c r="D371" s="14"/>
      <c r="E371" s="14"/>
      <c r="F371" s="28">
        <f t="shared" si="25"/>
        <v>4215</v>
      </c>
      <c r="G371" s="118">
        <f t="shared" si="23"/>
        <v>612.31305000000009</v>
      </c>
      <c r="H371" s="898">
        <f t="shared" si="22"/>
        <v>0.14527000000000001</v>
      </c>
      <c r="I371" s="108">
        <f t="shared" si="26"/>
        <v>0.14527000000000001</v>
      </c>
    </row>
    <row r="372" spans="1:9" s="1" customFormat="1" x14ac:dyDescent="0.35">
      <c r="A372" s="31">
        <v>22</v>
      </c>
      <c r="B372" s="42" t="s">
        <v>688</v>
      </c>
      <c r="C372" s="14">
        <v>12662</v>
      </c>
      <c r="D372" s="14"/>
      <c r="E372" s="14"/>
      <c r="F372" s="28">
        <f t="shared" si="25"/>
        <v>12662</v>
      </c>
      <c r="G372" s="118">
        <f t="shared" si="23"/>
        <v>1839.4087400000001</v>
      </c>
      <c r="H372" s="898">
        <f t="shared" si="22"/>
        <v>0.14527000000000001</v>
      </c>
      <c r="I372" s="108">
        <f t="shared" si="26"/>
        <v>0.14527000000000001</v>
      </c>
    </row>
    <row r="373" spans="1:9" s="1" customFormat="1" x14ac:dyDescent="0.35">
      <c r="A373" s="25">
        <v>23</v>
      </c>
      <c r="B373" s="42" t="s">
        <v>689</v>
      </c>
      <c r="C373" s="14">
        <v>3976</v>
      </c>
      <c r="D373" s="14"/>
      <c r="E373" s="14"/>
      <c r="F373" s="28">
        <f t="shared" si="25"/>
        <v>3976</v>
      </c>
      <c r="G373" s="118">
        <f t="shared" si="23"/>
        <v>577.59352000000001</v>
      </c>
      <c r="H373" s="898">
        <f t="shared" si="22"/>
        <v>0.14527000000000001</v>
      </c>
      <c r="I373" s="108">
        <f t="shared" si="26"/>
        <v>0.14527000000000001</v>
      </c>
    </row>
    <row r="374" spans="1:9" s="1" customFormat="1" x14ac:dyDescent="0.35">
      <c r="A374" s="31">
        <v>24</v>
      </c>
      <c r="B374" s="42" t="s">
        <v>690</v>
      </c>
      <c r="C374" s="14">
        <v>10313</v>
      </c>
      <c r="D374" s="14"/>
      <c r="E374" s="14"/>
      <c r="F374" s="28">
        <f t="shared" si="25"/>
        <v>10313</v>
      </c>
      <c r="G374" s="118">
        <f t="shared" si="23"/>
        <v>1498.1695100000002</v>
      </c>
      <c r="H374" s="898">
        <f t="shared" si="22"/>
        <v>0.14527000000000001</v>
      </c>
      <c r="I374" s="108">
        <f t="shared" si="26"/>
        <v>0.14527000000000001</v>
      </c>
    </row>
    <row r="375" spans="1:9" s="1" customFormat="1" x14ac:dyDescent="0.35">
      <c r="A375" s="31">
        <v>25</v>
      </c>
      <c r="B375" s="42" t="s">
        <v>691</v>
      </c>
      <c r="C375" s="14">
        <v>6385</v>
      </c>
      <c r="D375" s="14"/>
      <c r="E375" s="14"/>
      <c r="F375" s="28">
        <f t="shared" si="25"/>
        <v>6385</v>
      </c>
      <c r="G375" s="118">
        <f t="shared" si="23"/>
        <v>927.5489500000001</v>
      </c>
      <c r="H375" s="898">
        <f t="shared" si="22"/>
        <v>0.14527000000000001</v>
      </c>
      <c r="I375" s="108">
        <f t="shared" si="26"/>
        <v>0.14527000000000001</v>
      </c>
    </row>
    <row r="376" spans="1:9" s="1" customFormat="1" x14ac:dyDescent="0.35">
      <c r="A376" s="25">
        <v>26</v>
      </c>
      <c r="B376" s="42" t="s">
        <v>692</v>
      </c>
      <c r="C376" s="14">
        <v>3031</v>
      </c>
      <c r="D376" s="14">
        <v>10.199999999999999</v>
      </c>
      <c r="E376" s="14"/>
      <c r="F376" s="28">
        <f t="shared" si="25"/>
        <v>3041.2</v>
      </c>
      <c r="G376" s="118">
        <f t="shared" si="23"/>
        <v>441.79512399999999</v>
      </c>
      <c r="H376" s="898">
        <f t="shared" si="22"/>
        <v>0.14527000000000001</v>
      </c>
      <c r="I376" s="108">
        <f t="shared" si="26"/>
        <v>0.14527000000000001</v>
      </c>
    </row>
    <row r="377" spans="1:9" s="1" customFormat="1" x14ac:dyDescent="0.35">
      <c r="A377" s="31">
        <v>27</v>
      </c>
      <c r="B377" s="42" t="s">
        <v>693</v>
      </c>
      <c r="C377" s="14">
        <v>3886</v>
      </c>
      <c r="D377" s="14"/>
      <c r="E377" s="14"/>
      <c r="F377" s="28">
        <f t="shared" si="25"/>
        <v>3886</v>
      </c>
      <c r="G377" s="118">
        <f t="shared" si="23"/>
        <v>564.51922000000002</v>
      </c>
      <c r="H377" s="898">
        <f t="shared" si="22"/>
        <v>0.14527000000000001</v>
      </c>
      <c r="I377" s="108">
        <f t="shared" si="26"/>
        <v>0.14527000000000001</v>
      </c>
    </row>
    <row r="378" spans="1:9" s="1" customFormat="1" x14ac:dyDescent="0.35">
      <c r="A378" s="31">
        <v>28</v>
      </c>
      <c r="B378" s="42" t="s">
        <v>1137</v>
      </c>
      <c r="C378" s="14">
        <v>4071</v>
      </c>
      <c r="D378" s="14"/>
      <c r="E378" s="14"/>
      <c r="F378" s="28">
        <f t="shared" si="25"/>
        <v>4071</v>
      </c>
      <c r="G378" s="118">
        <f t="shared" si="23"/>
        <v>591.39417000000003</v>
      </c>
      <c r="H378" s="898">
        <f t="shared" si="22"/>
        <v>0.14527000000000001</v>
      </c>
      <c r="I378" s="108">
        <f t="shared" si="26"/>
        <v>0.14527000000000001</v>
      </c>
    </row>
    <row r="379" spans="1:9" s="1" customFormat="1" x14ac:dyDescent="0.35">
      <c r="A379" s="25">
        <v>29</v>
      </c>
      <c r="B379" s="42" t="s">
        <v>1125</v>
      </c>
      <c r="C379" s="14">
        <v>161.1</v>
      </c>
      <c r="D379" s="14"/>
      <c r="E379" s="14">
        <v>191.5</v>
      </c>
      <c r="F379" s="28">
        <f t="shared" si="25"/>
        <v>352.6</v>
      </c>
      <c r="G379" s="118">
        <f t="shared" si="23"/>
        <v>51.22220200000001</v>
      </c>
      <c r="H379" s="898">
        <f t="shared" si="22"/>
        <v>0.14527000000000001</v>
      </c>
      <c r="I379" s="108">
        <f t="shared" si="26"/>
        <v>0.14527000000000001</v>
      </c>
    </row>
    <row r="380" spans="1:9" s="1" customFormat="1" x14ac:dyDescent="0.35">
      <c r="A380" s="31">
        <v>30</v>
      </c>
      <c r="B380" s="42" t="s">
        <v>1126</v>
      </c>
      <c r="C380" s="14">
        <v>656.95</v>
      </c>
      <c r="D380" s="14"/>
      <c r="E380" s="14"/>
      <c r="F380" s="28">
        <f t="shared" si="25"/>
        <v>656.95</v>
      </c>
      <c r="G380" s="118">
        <f t="shared" si="23"/>
        <v>95.43512650000001</v>
      </c>
      <c r="H380" s="898">
        <f t="shared" si="22"/>
        <v>0.14527000000000001</v>
      </c>
      <c r="I380" s="108">
        <f t="shared" si="26"/>
        <v>0.14527000000000001</v>
      </c>
    </row>
    <row r="381" spans="1:9" s="1" customFormat="1" x14ac:dyDescent="0.35">
      <c r="A381" s="31">
        <v>31</v>
      </c>
      <c r="B381" s="42" t="s">
        <v>1127</v>
      </c>
      <c r="C381" s="14">
        <v>485.16</v>
      </c>
      <c r="D381" s="14"/>
      <c r="E381" s="14"/>
      <c r="F381" s="28">
        <f t="shared" si="25"/>
        <v>485.16</v>
      </c>
      <c r="G381" s="118">
        <f t="shared" si="23"/>
        <v>70.479193200000012</v>
      </c>
      <c r="H381" s="898">
        <f t="shared" si="22"/>
        <v>0.14527000000000001</v>
      </c>
      <c r="I381" s="108">
        <f t="shared" si="26"/>
        <v>0.14527000000000001</v>
      </c>
    </row>
    <row r="382" spans="1:9" s="1" customFormat="1" x14ac:dyDescent="0.35">
      <c r="A382" s="25">
        <v>32</v>
      </c>
      <c r="B382" s="42" t="s">
        <v>1128</v>
      </c>
      <c r="C382" s="14">
        <v>286.92</v>
      </c>
      <c r="D382" s="14"/>
      <c r="E382" s="14"/>
      <c r="F382" s="28">
        <f t="shared" si="25"/>
        <v>286.92</v>
      </c>
      <c r="G382" s="118">
        <f t="shared" si="23"/>
        <v>41.680868400000008</v>
      </c>
      <c r="H382" s="898">
        <f t="shared" si="22"/>
        <v>0.14527000000000001</v>
      </c>
      <c r="I382" s="108">
        <f t="shared" si="26"/>
        <v>0.14527000000000001</v>
      </c>
    </row>
    <row r="383" spans="1:9" s="1" customFormat="1" x14ac:dyDescent="0.35">
      <c r="A383" s="31">
        <v>33</v>
      </c>
      <c r="B383" s="42" t="s">
        <v>1129</v>
      </c>
      <c r="C383" s="14">
        <v>226.94</v>
      </c>
      <c r="D383" s="14"/>
      <c r="E383" s="14"/>
      <c r="F383" s="28">
        <f t="shared" si="25"/>
        <v>226.94</v>
      </c>
      <c r="G383" s="118">
        <f t="shared" si="23"/>
        <v>32.967573800000004</v>
      </c>
      <c r="H383" s="898">
        <f t="shared" si="22"/>
        <v>0.14527000000000001</v>
      </c>
      <c r="I383" s="108">
        <f t="shared" si="26"/>
        <v>0.14527000000000001</v>
      </c>
    </row>
    <row r="384" spans="1:9" s="1" customFormat="1" x14ac:dyDescent="0.35">
      <c r="A384" s="31">
        <v>34</v>
      </c>
      <c r="B384" s="42" t="s">
        <v>1130</v>
      </c>
      <c r="C384" s="14">
        <v>307.14999999999998</v>
      </c>
      <c r="D384" s="14"/>
      <c r="E384" s="14"/>
      <c r="F384" s="28">
        <f t="shared" si="25"/>
        <v>307.14999999999998</v>
      </c>
      <c r="G384" s="118">
        <f t="shared" si="23"/>
        <v>44.619680500000001</v>
      </c>
      <c r="H384" s="898">
        <f t="shared" si="22"/>
        <v>0.14527000000000001</v>
      </c>
      <c r="I384" s="108">
        <f t="shared" si="26"/>
        <v>0.14527000000000001</v>
      </c>
    </row>
    <row r="385" spans="1:12" s="1" customFormat="1" x14ac:dyDescent="0.35">
      <c r="A385" s="25">
        <v>35</v>
      </c>
      <c r="B385" s="42" t="s">
        <v>1131</v>
      </c>
      <c r="C385" s="14">
        <v>329.65</v>
      </c>
      <c r="D385" s="14"/>
      <c r="E385" s="14"/>
      <c r="F385" s="28">
        <f t="shared" si="25"/>
        <v>329.65</v>
      </c>
      <c r="G385" s="118">
        <f t="shared" si="23"/>
        <v>47.8882555</v>
      </c>
      <c r="H385" s="898">
        <f t="shared" si="22"/>
        <v>0.14527000000000001</v>
      </c>
      <c r="I385" s="108">
        <f t="shared" si="26"/>
        <v>0.14527000000000001</v>
      </c>
    </row>
    <row r="386" spans="1:12" s="1" customFormat="1" x14ac:dyDescent="0.35">
      <c r="A386" s="31">
        <v>36</v>
      </c>
      <c r="B386" s="42" t="s">
        <v>1132</v>
      </c>
      <c r="C386" s="14">
        <v>255.16</v>
      </c>
      <c r="D386" s="14"/>
      <c r="E386" s="14"/>
      <c r="F386" s="28">
        <f t="shared" si="25"/>
        <v>255.16</v>
      </c>
      <c r="G386" s="118">
        <f t="shared" si="23"/>
        <v>37.067093200000002</v>
      </c>
      <c r="H386" s="898">
        <f t="shared" si="22"/>
        <v>0.14527000000000001</v>
      </c>
      <c r="I386" s="108">
        <f t="shared" si="26"/>
        <v>0.14527000000000001</v>
      </c>
    </row>
    <row r="387" spans="1:12" s="1" customFormat="1" x14ac:dyDescent="0.35">
      <c r="A387" s="31">
        <v>37</v>
      </c>
      <c r="B387" s="42" t="s">
        <v>1133</v>
      </c>
      <c r="C387" s="14">
        <v>509.32</v>
      </c>
      <c r="D387" s="14"/>
      <c r="E387" s="14"/>
      <c r="F387" s="28">
        <f t="shared" si="25"/>
        <v>509.32</v>
      </c>
      <c r="G387" s="118">
        <f t="shared" si="23"/>
        <v>73.988916400000008</v>
      </c>
      <c r="H387" s="898">
        <f t="shared" si="22"/>
        <v>0.14527000000000001</v>
      </c>
      <c r="I387" s="108">
        <f t="shared" si="26"/>
        <v>0.14527000000000001</v>
      </c>
    </row>
    <row r="388" spans="1:12" s="1" customFormat="1" x14ac:dyDescent="0.35">
      <c r="A388" s="25">
        <v>38</v>
      </c>
      <c r="B388" s="42" t="s">
        <v>1134</v>
      </c>
      <c r="C388" s="14">
        <v>509.19</v>
      </c>
      <c r="D388" s="14"/>
      <c r="E388" s="14"/>
      <c r="F388" s="28">
        <f t="shared" si="25"/>
        <v>509.19</v>
      </c>
      <c r="G388" s="118">
        <f t="shared" si="23"/>
        <v>73.970031300000002</v>
      </c>
      <c r="H388" s="898">
        <f t="shared" si="22"/>
        <v>0.14527000000000001</v>
      </c>
      <c r="I388" s="108">
        <f t="shared" si="26"/>
        <v>0.14527000000000001</v>
      </c>
    </row>
    <row r="389" spans="1:12" s="1" customFormat="1" x14ac:dyDescent="0.35">
      <c r="A389" s="31">
        <v>39</v>
      </c>
      <c r="B389" s="42" t="s">
        <v>1135</v>
      </c>
      <c r="C389" s="14">
        <v>291.43</v>
      </c>
      <c r="D389" s="14"/>
      <c r="E389" s="14"/>
      <c r="F389" s="28">
        <f t="shared" si="25"/>
        <v>291.43</v>
      </c>
      <c r="G389" s="118">
        <f t="shared" si="23"/>
        <v>42.336036100000001</v>
      </c>
      <c r="H389" s="898">
        <f t="shared" si="22"/>
        <v>0.14527000000000001</v>
      </c>
      <c r="I389" s="108">
        <f t="shared" si="26"/>
        <v>0.14527000000000001</v>
      </c>
    </row>
    <row r="390" spans="1:12" s="1" customFormat="1" x14ac:dyDescent="0.35">
      <c r="A390" s="31">
        <v>40</v>
      </c>
      <c r="B390" s="42" t="s">
        <v>1136</v>
      </c>
      <c r="C390" s="14">
        <v>449.48</v>
      </c>
      <c r="D390" s="14"/>
      <c r="E390" s="14"/>
      <c r="F390" s="28">
        <f t="shared" si="25"/>
        <v>449.48</v>
      </c>
      <c r="G390" s="118">
        <f t="shared" si="23"/>
        <v>65.295959600000003</v>
      </c>
      <c r="H390" s="898">
        <f t="shared" si="22"/>
        <v>0.14527000000000001</v>
      </c>
      <c r="I390" s="108">
        <f t="shared" si="26"/>
        <v>0.14527000000000001</v>
      </c>
    </row>
    <row r="391" spans="1:12" s="1" customFormat="1" x14ac:dyDescent="0.35">
      <c r="A391" s="25">
        <v>41</v>
      </c>
      <c r="B391" s="42" t="s">
        <v>1138</v>
      </c>
      <c r="C391" s="14">
        <v>467.46</v>
      </c>
      <c r="D391" s="14"/>
      <c r="E391" s="14"/>
      <c r="F391" s="28">
        <f t="shared" si="25"/>
        <v>467.46</v>
      </c>
      <c r="G391" s="118">
        <f t="shared" si="23"/>
        <v>67.907914200000008</v>
      </c>
      <c r="H391" s="898">
        <f t="shared" ref="H391:H454" si="27">0.11747+0.0278</f>
        <v>0.14527000000000001</v>
      </c>
      <c r="I391" s="108">
        <f t="shared" si="26"/>
        <v>0.14527000000000001</v>
      </c>
    </row>
    <row r="392" spans="1:12" s="1" customFormat="1" x14ac:dyDescent="0.35">
      <c r="A392" s="31">
        <v>42</v>
      </c>
      <c r="B392" s="42" t="s">
        <v>1139</v>
      </c>
      <c r="C392" s="14">
        <v>429.2</v>
      </c>
      <c r="D392" s="14"/>
      <c r="E392" s="14">
        <v>129.19999999999999</v>
      </c>
      <c r="F392" s="28">
        <f t="shared" si="25"/>
        <v>558.4</v>
      </c>
      <c r="G392" s="118">
        <f t="shared" si="23"/>
        <v>81.118768000000003</v>
      </c>
      <c r="H392" s="898">
        <f t="shared" si="27"/>
        <v>0.14527000000000001</v>
      </c>
      <c r="I392" s="108">
        <f t="shared" si="26"/>
        <v>0.14527000000000001</v>
      </c>
    </row>
    <row r="393" spans="1:12" s="1" customFormat="1" x14ac:dyDescent="0.35">
      <c r="A393" s="31">
        <v>43</v>
      </c>
      <c r="B393" s="42" t="s">
        <v>1140</v>
      </c>
      <c r="C393" s="14">
        <v>331.42</v>
      </c>
      <c r="D393" s="14"/>
      <c r="E393" s="14"/>
      <c r="F393" s="28">
        <f t="shared" si="25"/>
        <v>331.42</v>
      </c>
      <c r="G393" s="118">
        <f t="shared" si="23"/>
        <v>48.145383400000007</v>
      </c>
      <c r="H393" s="898">
        <f t="shared" si="27"/>
        <v>0.14527000000000001</v>
      </c>
      <c r="I393" s="108">
        <f t="shared" si="26"/>
        <v>0.14527000000000001</v>
      </c>
    </row>
    <row r="394" spans="1:12" s="1" customFormat="1" x14ac:dyDescent="0.35">
      <c r="A394" s="25">
        <v>44</v>
      </c>
      <c r="B394" s="42" t="s">
        <v>1141</v>
      </c>
      <c r="C394" s="14">
        <v>154.9</v>
      </c>
      <c r="D394" s="14"/>
      <c r="E394" s="14"/>
      <c r="F394" s="28">
        <f t="shared" si="25"/>
        <v>154.9</v>
      </c>
      <c r="G394" s="118">
        <f t="shared" si="23"/>
        <v>22.502323000000004</v>
      </c>
      <c r="H394" s="898">
        <f t="shared" si="27"/>
        <v>0.14527000000000001</v>
      </c>
      <c r="I394" s="108">
        <f t="shared" si="26"/>
        <v>0.14527000000000001</v>
      </c>
    </row>
    <row r="395" spans="1:12" s="1" customFormat="1" x14ac:dyDescent="0.35">
      <c r="A395" s="31">
        <v>45</v>
      </c>
      <c r="B395" s="42" t="s">
        <v>1142</v>
      </c>
      <c r="C395" s="14">
        <v>119.9</v>
      </c>
      <c r="D395" s="14"/>
      <c r="E395" s="14"/>
      <c r="F395" s="28">
        <f t="shared" si="25"/>
        <v>119.9</v>
      </c>
      <c r="G395" s="118">
        <f t="shared" si="23"/>
        <v>17.417873000000004</v>
      </c>
      <c r="H395" s="898">
        <f t="shared" si="27"/>
        <v>0.14527000000000001</v>
      </c>
      <c r="I395" s="108">
        <f t="shared" si="26"/>
        <v>0.14527000000000001</v>
      </c>
    </row>
    <row r="396" spans="1:12" s="1" customFormat="1" x14ac:dyDescent="0.35">
      <c r="A396" s="31">
        <v>46</v>
      </c>
      <c r="B396" s="42" t="s">
        <v>1143</v>
      </c>
      <c r="C396" s="14">
        <v>280.7</v>
      </c>
      <c r="D396" s="14"/>
      <c r="E396" s="14">
        <v>19.600000000000001</v>
      </c>
      <c r="F396" s="28">
        <f t="shared" si="25"/>
        <v>300.3</v>
      </c>
      <c r="G396" s="118">
        <f t="shared" si="23"/>
        <v>43.624581000000006</v>
      </c>
      <c r="H396" s="898">
        <f t="shared" si="27"/>
        <v>0.14527000000000001</v>
      </c>
      <c r="I396" s="108">
        <f t="shared" si="26"/>
        <v>0.14527000000000001</v>
      </c>
    </row>
    <row r="397" spans="1:12" s="1" customFormat="1" x14ac:dyDescent="0.35">
      <c r="A397" s="25">
        <v>47</v>
      </c>
      <c r="B397" s="42" t="s">
        <v>1144</v>
      </c>
      <c r="C397" s="14">
        <v>226.84</v>
      </c>
      <c r="D397" s="14"/>
      <c r="E397" s="14"/>
      <c r="F397" s="28">
        <f t="shared" si="25"/>
        <v>226.84</v>
      </c>
      <c r="G397" s="118">
        <f t="shared" ref="G397:G460" si="28">SUM(F397*H397)</f>
        <v>32.953046800000003</v>
      </c>
      <c r="H397" s="898">
        <f t="shared" si="27"/>
        <v>0.14527000000000001</v>
      </c>
      <c r="I397" s="108">
        <f t="shared" si="26"/>
        <v>0.14527000000000001</v>
      </c>
    </row>
    <row r="398" spans="1:12" s="1" customFormat="1" x14ac:dyDescent="0.35">
      <c r="A398" s="31">
        <v>48</v>
      </c>
      <c r="B398" s="42" t="s">
        <v>1145</v>
      </c>
      <c r="C398" s="14">
        <v>216.3</v>
      </c>
      <c r="D398" s="14"/>
      <c r="E398" s="14"/>
      <c r="F398" s="28">
        <f t="shared" si="25"/>
        <v>216.3</v>
      </c>
      <c r="G398" s="118">
        <f t="shared" si="28"/>
        <v>31.421901000000005</v>
      </c>
      <c r="H398" s="898">
        <f t="shared" si="27"/>
        <v>0.14527000000000001</v>
      </c>
      <c r="I398" s="108">
        <f t="shared" si="26"/>
        <v>0.14527000000000001</v>
      </c>
      <c r="J398" s="92"/>
      <c r="K398" s="92"/>
      <c r="L398" s="92"/>
    </row>
    <row r="399" spans="1:12" s="1" customFormat="1" x14ac:dyDescent="0.35">
      <c r="A399" s="31">
        <v>49</v>
      </c>
      <c r="B399" s="42" t="s">
        <v>1155</v>
      </c>
      <c r="C399" s="14">
        <v>307.64999999999998</v>
      </c>
      <c r="D399" s="14"/>
      <c r="E399" s="14"/>
      <c r="F399" s="28">
        <f t="shared" si="25"/>
        <v>307.64999999999998</v>
      </c>
      <c r="G399" s="118">
        <f t="shared" si="28"/>
        <v>44.692315499999999</v>
      </c>
      <c r="H399" s="898">
        <f t="shared" si="27"/>
        <v>0.14527000000000001</v>
      </c>
      <c r="I399" s="108">
        <f t="shared" si="26"/>
        <v>0.14527000000000001</v>
      </c>
    </row>
    <row r="400" spans="1:12" s="1" customFormat="1" x14ac:dyDescent="0.35">
      <c r="A400" s="25">
        <v>50</v>
      </c>
      <c r="B400" s="42" t="s">
        <v>1156</v>
      </c>
      <c r="C400" s="14">
        <v>350.66</v>
      </c>
      <c r="D400" s="14"/>
      <c r="E400" s="14"/>
      <c r="F400" s="28">
        <f t="shared" si="25"/>
        <v>350.66</v>
      </c>
      <c r="G400" s="118">
        <f t="shared" si="28"/>
        <v>50.940378200000005</v>
      </c>
      <c r="H400" s="898">
        <f t="shared" si="27"/>
        <v>0.14527000000000001</v>
      </c>
      <c r="I400" s="108">
        <f t="shared" si="26"/>
        <v>0.14527000000000001</v>
      </c>
    </row>
    <row r="401" spans="1:12" s="1" customFormat="1" x14ac:dyDescent="0.35">
      <c r="A401" s="31">
        <v>51</v>
      </c>
      <c r="B401" s="42" t="s">
        <v>1157</v>
      </c>
      <c r="C401" s="14">
        <v>485.8</v>
      </c>
      <c r="D401" s="14"/>
      <c r="E401" s="14"/>
      <c r="F401" s="28">
        <f t="shared" si="25"/>
        <v>485.8</v>
      </c>
      <c r="G401" s="118">
        <f t="shared" si="28"/>
        <v>70.57216600000001</v>
      </c>
      <c r="H401" s="898">
        <f t="shared" si="27"/>
        <v>0.14527000000000001</v>
      </c>
      <c r="I401" s="108">
        <f t="shared" si="26"/>
        <v>0.14527000000000001</v>
      </c>
    </row>
    <row r="402" spans="1:12" s="1" customFormat="1" x14ac:dyDescent="0.35">
      <c r="A402" s="31">
        <v>52</v>
      </c>
      <c r="B402" s="42" t="s">
        <v>1158</v>
      </c>
      <c r="C402" s="14">
        <v>402.96</v>
      </c>
      <c r="D402" s="14"/>
      <c r="E402" s="14"/>
      <c r="F402" s="28">
        <f t="shared" si="25"/>
        <v>402.96</v>
      </c>
      <c r="G402" s="118">
        <f t="shared" si="28"/>
        <v>58.537999200000002</v>
      </c>
      <c r="H402" s="898">
        <f t="shared" si="27"/>
        <v>0.14527000000000001</v>
      </c>
      <c r="I402" s="108">
        <f t="shared" si="26"/>
        <v>0.14527000000000001</v>
      </c>
    </row>
    <row r="403" spans="1:12" s="1" customFormat="1" x14ac:dyDescent="0.35">
      <c r="A403" s="25">
        <v>53</v>
      </c>
      <c r="B403" s="42" t="s">
        <v>1159</v>
      </c>
      <c r="C403" s="14">
        <v>526.67999999999995</v>
      </c>
      <c r="D403" s="14"/>
      <c r="E403" s="14"/>
      <c r="F403" s="28">
        <f t="shared" si="25"/>
        <v>526.67999999999995</v>
      </c>
      <c r="G403" s="118">
        <f t="shared" si="28"/>
        <v>76.510803600000003</v>
      </c>
      <c r="H403" s="898">
        <f t="shared" si="27"/>
        <v>0.14527000000000001</v>
      </c>
      <c r="I403" s="108">
        <f t="shared" si="26"/>
        <v>0.14527000000000001</v>
      </c>
    </row>
    <row r="404" spans="1:12" s="1" customFormat="1" x14ac:dyDescent="0.35">
      <c r="A404" s="31">
        <v>54</v>
      </c>
      <c r="B404" s="42" t="s">
        <v>1160</v>
      </c>
      <c r="C404" s="14">
        <v>198.5</v>
      </c>
      <c r="D404" s="14"/>
      <c r="E404" s="14"/>
      <c r="F404" s="28">
        <f t="shared" si="25"/>
        <v>198.5</v>
      </c>
      <c r="G404" s="118">
        <f t="shared" si="28"/>
        <v>28.836095</v>
      </c>
      <c r="H404" s="898">
        <f t="shared" si="27"/>
        <v>0.14527000000000001</v>
      </c>
      <c r="I404" s="108">
        <f t="shared" si="26"/>
        <v>0.14527000000000001</v>
      </c>
    </row>
    <row r="405" spans="1:12" s="1" customFormat="1" x14ac:dyDescent="0.35">
      <c r="A405" s="31">
        <v>55</v>
      </c>
      <c r="B405" s="42" t="s">
        <v>1161</v>
      </c>
      <c r="C405" s="14">
        <v>667.9</v>
      </c>
      <c r="D405" s="14"/>
      <c r="E405" s="14">
        <v>211.9</v>
      </c>
      <c r="F405" s="28">
        <f t="shared" si="25"/>
        <v>879.8</v>
      </c>
      <c r="G405" s="118">
        <f t="shared" si="28"/>
        <v>127.80854600000001</v>
      </c>
      <c r="H405" s="898">
        <f t="shared" si="27"/>
        <v>0.14527000000000001</v>
      </c>
      <c r="I405" s="108">
        <f t="shared" si="26"/>
        <v>0.14527000000000001</v>
      </c>
    </row>
    <row r="406" spans="1:12" s="1" customFormat="1" x14ac:dyDescent="0.35">
      <c r="A406" s="25">
        <v>56</v>
      </c>
      <c r="B406" s="42" t="s">
        <v>1162</v>
      </c>
      <c r="C406" s="14">
        <v>1539.9</v>
      </c>
      <c r="D406" s="14">
        <v>108.1</v>
      </c>
      <c r="E406" s="14">
        <v>138.80000000000001</v>
      </c>
      <c r="F406" s="28">
        <f t="shared" si="25"/>
        <v>1786.8</v>
      </c>
      <c r="G406" s="118">
        <f t="shared" si="28"/>
        <v>259.56843600000002</v>
      </c>
      <c r="H406" s="898">
        <f t="shared" si="27"/>
        <v>0.14527000000000001</v>
      </c>
      <c r="I406" s="108">
        <f t="shared" si="26"/>
        <v>0.14527000000000001</v>
      </c>
    </row>
    <row r="407" spans="1:12" s="1" customFormat="1" x14ac:dyDescent="0.35">
      <c r="A407" s="31">
        <v>57</v>
      </c>
      <c r="B407" s="42" t="s">
        <v>1163</v>
      </c>
      <c r="C407" s="14">
        <v>540.67999999999995</v>
      </c>
      <c r="D407" s="14">
        <v>235.6</v>
      </c>
      <c r="E407" s="14"/>
      <c r="F407" s="28">
        <f t="shared" si="25"/>
        <v>776.28</v>
      </c>
      <c r="G407" s="118">
        <f t="shared" si="28"/>
        <v>112.77019560000001</v>
      </c>
      <c r="H407" s="898">
        <f t="shared" si="27"/>
        <v>0.14527000000000001</v>
      </c>
      <c r="I407" s="108">
        <f t="shared" si="26"/>
        <v>0.14527000000000001</v>
      </c>
    </row>
    <row r="408" spans="1:12" s="1" customFormat="1" x14ac:dyDescent="0.35">
      <c r="A408" s="31">
        <v>58</v>
      </c>
      <c r="B408" s="42" t="s">
        <v>1164</v>
      </c>
      <c r="C408" s="14">
        <v>475.29</v>
      </c>
      <c r="D408" s="14"/>
      <c r="E408" s="14"/>
      <c r="F408" s="28">
        <f t="shared" si="25"/>
        <v>475.29</v>
      </c>
      <c r="G408" s="118">
        <f t="shared" si="28"/>
        <v>69.04537830000001</v>
      </c>
      <c r="H408" s="898">
        <f t="shared" si="27"/>
        <v>0.14527000000000001</v>
      </c>
      <c r="I408" s="108">
        <f t="shared" si="26"/>
        <v>0.14527000000000001</v>
      </c>
    </row>
    <row r="409" spans="1:12" s="1" customFormat="1" x14ac:dyDescent="0.35">
      <c r="A409" s="25">
        <v>59</v>
      </c>
      <c r="B409" s="42" t="s">
        <v>1165</v>
      </c>
      <c r="C409" s="14">
        <v>487.96</v>
      </c>
      <c r="D409" s="14"/>
      <c r="E409" s="14"/>
      <c r="F409" s="28">
        <f t="shared" si="25"/>
        <v>487.96</v>
      </c>
      <c r="G409" s="118">
        <f t="shared" si="28"/>
        <v>70.885949199999999</v>
      </c>
      <c r="H409" s="898">
        <f t="shared" si="27"/>
        <v>0.14527000000000001</v>
      </c>
      <c r="I409" s="108">
        <f t="shared" si="26"/>
        <v>0.14527000000000001</v>
      </c>
    </row>
    <row r="410" spans="1:12" s="1" customFormat="1" x14ac:dyDescent="0.35">
      <c r="A410" s="31">
        <v>60</v>
      </c>
      <c r="B410" s="42" t="s">
        <v>1167</v>
      </c>
      <c r="C410" s="14">
        <v>705.64</v>
      </c>
      <c r="D410" s="14">
        <v>98.2</v>
      </c>
      <c r="E410" s="14">
        <v>255.1</v>
      </c>
      <c r="F410" s="28">
        <f t="shared" ref="F410:F473" si="29">C410+D410+E410</f>
        <v>1058.94</v>
      </c>
      <c r="G410" s="118">
        <f t="shared" si="28"/>
        <v>153.83221380000001</v>
      </c>
      <c r="H410" s="898">
        <f t="shared" si="27"/>
        <v>0.14527000000000001</v>
      </c>
      <c r="I410" s="108">
        <f t="shared" si="26"/>
        <v>0.14527000000000001</v>
      </c>
    </row>
    <row r="411" spans="1:12" s="1" customFormat="1" x14ac:dyDescent="0.35">
      <c r="A411" s="31">
        <v>61</v>
      </c>
      <c r="B411" s="42" t="s">
        <v>1168</v>
      </c>
      <c r="C411" s="14">
        <v>435.39</v>
      </c>
      <c r="D411" s="14"/>
      <c r="E411" s="14"/>
      <c r="F411" s="28">
        <f t="shared" si="29"/>
        <v>435.39</v>
      </c>
      <c r="G411" s="118">
        <f t="shared" si="28"/>
        <v>63.249105300000004</v>
      </c>
      <c r="H411" s="898">
        <f t="shared" si="27"/>
        <v>0.14527000000000001</v>
      </c>
      <c r="I411" s="108">
        <f t="shared" ref="I411:I474" si="30">SUM(G411/F411)</f>
        <v>0.14527000000000001</v>
      </c>
    </row>
    <row r="412" spans="1:12" s="1" customFormat="1" x14ac:dyDescent="0.35">
      <c r="A412" s="25">
        <v>62</v>
      </c>
      <c r="B412" s="42" t="s">
        <v>1169</v>
      </c>
      <c r="C412" s="14">
        <v>497.81</v>
      </c>
      <c r="D412" s="14"/>
      <c r="E412" s="14">
        <v>41.8</v>
      </c>
      <c r="F412" s="28">
        <f t="shared" si="29"/>
        <v>539.61</v>
      </c>
      <c r="G412" s="118">
        <f t="shared" si="28"/>
        <v>78.389144700000003</v>
      </c>
      <c r="H412" s="898">
        <f t="shared" si="27"/>
        <v>0.14527000000000001</v>
      </c>
      <c r="I412" s="108">
        <f t="shared" si="30"/>
        <v>0.14527000000000001</v>
      </c>
    </row>
    <row r="413" spans="1:12" s="1" customFormat="1" x14ac:dyDescent="0.35">
      <c r="A413" s="31">
        <v>63</v>
      </c>
      <c r="B413" s="42" t="s">
        <v>1170</v>
      </c>
      <c r="C413" s="14">
        <v>417.85</v>
      </c>
      <c r="D413" s="14"/>
      <c r="E413" s="14">
        <v>48.5</v>
      </c>
      <c r="F413" s="28">
        <f t="shared" si="29"/>
        <v>466.35</v>
      </c>
      <c r="G413" s="118">
        <f t="shared" si="28"/>
        <v>67.746664500000009</v>
      </c>
      <c r="H413" s="898">
        <f t="shared" si="27"/>
        <v>0.14527000000000001</v>
      </c>
      <c r="I413" s="108">
        <f t="shared" si="30"/>
        <v>0.14527000000000001</v>
      </c>
    </row>
    <row r="414" spans="1:12" s="1" customFormat="1" x14ac:dyDescent="0.35">
      <c r="A414" s="31">
        <v>64</v>
      </c>
      <c r="B414" s="42" t="s">
        <v>1171</v>
      </c>
      <c r="C414" s="14">
        <v>270.3</v>
      </c>
      <c r="D414" s="14"/>
      <c r="E414" s="14"/>
      <c r="F414" s="28">
        <f t="shared" si="29"/>
        <v>270.3</v>
      </c>
      <c r="G414" s="118">
        <f t="shared" si="28"/>
        <v>39.266481000000006</v>
      </c>
      <c r="H414" s="898">
        <f t="shared" si="27"/>
        <v>0.14527000000000001</v>
      </c>
      <c r="I414" s="108">
        <f t="shared" si="30"/>
        <v>0.14527000000000001</v>
      </c>
    </row>
    <row r="415" spans="1:12" s="1" customFormat="1" x14ac:dyDescent="0.35">
      <c r="A415" s="25">
        <v>65</v>
      </c>
      <c r="B415" s="42" t="s">
        <v>1172</v>
      </c>
      <c r="C415" s="14">
        <v>1056.99</v>
      </c>
      <c r="D415" s="14"/>
      <c r="E415" s="14"/>
      <c r="F415" s="28">
        <f t="shared" si="29"/>
        <v>1056.99</v>
      </c>
      <c r="G415" s="118">
        <f t="shared" si="28"/>
        <v>153.54893730000001</v>
      </c>
      <c r="H415" s="898">
        <f t="shared" si="27"/>
        <v>0.14527000000000001</v>
      </c>
      <c r="I415" s="108">
        <f t="shared" si="30"/>
        <v>0.14527000000000001</v>
      </c>
    </row>
    <row r="416" spans="1:12" s="92" customFormat="1" x14ac:dyDescent="0.35">
      <c r="A416" s="31">
        <v>66</v>
      </c>
      <c r="B416" s="42" t="s">
        <v>1173</v>
      </c>
      <c r="C416" s="14">
        <v>322.39999999999998</v>
      </c>
      <c r="D416" s="14"/>
      <c r="E416" s="14">
        <v>31.4</v>
      </c>
      <c r="F416" s="28">
        <f t="shared" si="29"/>
        <v>353.79999999999995</v>
      </c>
      <c r="G416" s="118">
        <f t="shared" si="28"/>
        <v>51.396525999999994</v>
      </c>
      <c r="H416" s="898">
        <f t="shared" si="27"/>
        <v>0.14527000000000001</v>
      </c>
      <c r="I416" s="108">
        <f t="shared" si="30"/>
        <v>0.14527000000000001</v>
      </c>
      <c r="J416" s="1"/>
      <c r="K416" s="1"/>
      <c r="L416" s="1"/>
    </row>
    <row r="417" spans="1:12" s="1" customFormat="1" x14ac:dyDescent="0.35">
      <c r="A417" s="31">
        <v>67</v>
      </c>
      <c r="B417" s="42" t="s">
        <v>1174</v>
      </c>
      <c r="C417" s="14">
        <v>239.3</v>
      </c>
      <c r="D417" s="14"/>
      <c r="E417" s="14"/>
      <c r="F417" s="28">
        <f t="shared" si="29"/>
        <v>239.3</v>
      </c>
      <c r="G417" s="118">
        <f t="shared" si="28"/>
        <v>34.763111000000002</v>
      </c>
      <c r="H417" s="898">
        <f t="shared" si="27"/>
        <v>0.14527000000000001</v>
      </c>
      <c r="I417" s="108">
        <f t="shared" si="30"/>
        <v>0.14527000000000001</v>
      </c>
    </row>
    <row r="418" spans="1:12" s="1" customFormat="1" x14ac:dyDescent="0.35">
      <c r="A418" s="25">
        <v>68</v>
      </c>
      <c r="B418" s="42" t="s">
        <v>1175</v>
      </c>
      <c r="C418" s="14">
        <v>92.2</v>
      </c>
      <c r="D418" s="14"/>
      <c r="E418" s="14">
        <v>52.4</v>
      </c>
      <c r="F418" s="28">
        <f t="shared" si="29"/>
        <v>144.6</v>
      </c>
      <c r="G418" s="118">
        <f t="shared" si="28"/>
        <v>21.006042000000001</v>
      </c>
      <c r="H418" s="898">
        <f t="shared" si="27"/>
        <v>0.14527000000000001</v>
      </c>
      <c r="I418" s="108">
        <f t="shared" si="30"/>
        <v>0.14527000000000001</v>
      </c>
    </row>
    <row r="419" spans="1:12" s="1" customFormat="1" x14ac:dyDescent="0.35">
      <c r="A419" s="31">
        <v>69</v>
      </c>
      <c r="B419" s="42" t="s">
        <v>1176</v>
      </c>
      <c r="C419" s="14">
        <v>375.5</v>
      </c>
      <c r="D419" s="14"/>
      <c r="E419" s="14"/>
      <c r="F419" s="28">
        <f t="shared" si="29"/>
        <v>375.5</v>
      </c>
      <c r="G419" s="118">
        <f t="shared" si="28"/>
        <v>54.548885000000006</v>
      </c>
      <c r="H419" s="898">
        <f t="shared" si="27"/>
        <v>0.14527000000000001</v>
      </c>
      <c r="I419" s="108">
        <f t="shared" si="30"/>
        <v>0.14527000000000001</v>
      </c>
      <c r="J419" s="92"/>
      <c r="K419" s="92"/>
      <c r="L419" s="92"/>
    </row>
    <row r="420" spans="1:12" s="1" customFormat="1" x14ac:dyDescent="0.35">
      <c r="A420" s="31">
        <v>70</v>
      </c>
      <c r="B420" s="42" t="s">
        <v>1177</v>
      </c>
      <c r="C420" s="14">
        <v>969.31</v>
      </c>
      <c r="D420" s="14"/>
      <c r="E420" s="14">
        <v>24.6</v>
      </c>
      <c r="F420" s="28">
        <f t="shared" si="29"/>
        <v>993.91</v>
      </c>
      <c r="G420" s="118">
        <f t="shared" si="28"/>
        <v>144.3853057</v>
      </c>
      <c r="H420" s="898">
        <f t="shared" si="27"/>
        <v>0.14527000000000001</v>
      </c>
      <c r="I420" s="108">
        <f t="shared" si="30"/>
        <v>0.14527000000000001</v>
      </c>
    </row>
    <row r="421" spans="1:12" s="1" customFormat="1" x14ac:dyDescent="0.35">
      <c r="A421" s="25">
        <v>71</v>
      </c>
      <c r="B421" s="42" t="s">
        <v>1178</v>
      </c>
      <c r="C421" s="14">
        <v>584.29999999999995</v>
      </c>
      <c r="D421" s="14"/>
      <c r="E421" s="14">
        <v>131.9</v>
      </c>
      <c r="F421" s="28">
        <f t="shared" si="29"/>
        <v>716.19999999999993</v>
      </c>
      <c r="G421" s="118">
        <f t="shared" si="28"/>
        <v>104.042374</v>
      </c>
      <c r="H421" s="898">
        <f t="shared" si="27"/>
        <v>0.14527000000000001</v>
      </c>
      <c r="I421" s="108">
        <f t="shared" si="30"/>
        <v>0.14527000000000001</v>
      </c>
    </row>
    <row r="422" spans="1:12" s="1" customFormat="1" x14ac:dyDescent="0.35">
      <c r="A422" s="31">
        <v>72</v>
      </c>
      <c r="B422" s="42" t="s">
        <v>1179</v>
      </c>
      <c r="C422" s="14">
        <v>472.2</v>
      </c>
      <c r="D422" s="14"/>
      <c r="E422" s="14"/>
      <c r="F422" s="28">
        <f t="shared" si="29"/>
        <v>472.2</v>
      </c>
      <c r="G422" s="118">
        <f t="shared" si="28"/>
        <v>68.596494000000007</v>
      </c>
      <c r="H422" s="898">
        <f t="shared" si="27"/>
        <v>0.14527000000000001</v>
      </c>
      <c r="I422" s="108">
        <f t="shared" si="30"/>
        <v>0.14527000000000001</v>
      </c>
    </row>
    <row r="423" spans="1:12" s="1" customFormat="1" x14ac:dyDescent="0.35">
      <c r="A423" s="31">
        <v>73</v>
      </c>
      <c r="B423" s="42" t="s">
        <v>1180</v>
      </c>
      <c r="C423" s="14">
        <v>261.7</v>
      </c>
      <c r="D423" s="14"/>
      <c r="E423" s="14">
        <v>75.599999999999994</v>
      </c>
      <c r="F423" s="28">
        <f t="shared" si="29"/>
        <v>337.29999999999995</v>
      </c>
      <c r="G423" s="118">
        <f t="shared" si="28"/>
        <v>48.999570999999996</v>
      </c>
      <c r="H423" s="898">
        <f t="shared" si="27"/>
        <v>0.14527000000000001</v>
      </c>
      <c r="I423" s="108">
        <f t="shared" si="30"/>
        <v>0.14527000000000001</v>
      </c>
    </row>
    <row r="424" spans="1:12" s="1" customFormat="1" x14ac:dyDescent="0.35">
      <c r="A424" s="25">
        <v>74</v>
      </c>
      <c r="B424" s="42" t="s">
        <v>1181</v>
      </c>
      <c r="C424" s="14">
        <v>395.5</v>
      </c>
      <c r="D424" s="14"/>
      <c r="E424" s="14"/>
      <c r="F424" s="28">
        <f t="shared" si="29"/>
        <v>395.5</v>
      </c>
      <c r="G424" s="118">
        <f t="shared" si="28"/>
        <v>57.454285000000006</v>
      </c>
      <c r="H424" s="898">
        <f t="shared" si="27"/>
        <v>0.14527000000000001</v>
      </c>
      <c r="I424" s="108">
        <f t="shared" si="30"/>
        <v>0.14527000000000001</v>
      </c>
    </row>
    <row r="425" spans="1:12" s="1" customFormat="1" x14ac:dyDescent="0.35">
      <c r="A425" s="31">
        <v>75</v>
      </c>
      <c r="B425" s="42" t="s">
        <v>1182</v>
      </c>
      <c r="C425" s="14">
        <v>377.9</v>
      </c>
      <c r="D425" s="14"/>
      <c r="E425" s="14">
        <v>86.2</v>
      </c>
      <c r="F425" s="28">
        <f t="shared" si="29"/>
        <v>464.09999999999997</v>
      </c>
      <c r="G425" s="118">
        <f t="shared" si="28"/>
        <v>67.419807000000006</v>
      </c>
      <c r="H425" s="898">
        <f t="shared" si="27"/>
        <v>0.14527000000000001</v>
      </c>
      <c r="I425" s="108">
        <f t="shared" si="30"/>
        <v>0.14527000000000001</v>
      </c>
    </row>
    <row r="426" spans="1:12" s="1" customFormat="1" x14ac:dyDescent="0.35">
      <c r="A426" s="31">
        <v>76</v>
      </c>
      <c r="B426" s="42" t="s">
        <v>1207</v>
      </c>
      <c r="C426" s="14">
        <v>258.10000000000002</v>
      </c>
      <c r="D426" s="14"/>
      <c r="E426" s="14">
        <v>92.17</v>
      </c>
      <c r="F426" s="28">
        <f t="shared" si="29"/>
        <v>350.27000000000004</v>
      </c>
      <c r="G426" s="118">
        <f t="shared" si="28"/>
        <v>50.883722900000009</v>
      </c>
      <c r="H426" s="898">
        <f t="shared" si="27"/>
        <v>0.14527000000000001</v>
      </c>
      <c r="I426" s="108">
        <f t="shared" si="30"/>
        <v>0.14527000000000001</v>
      </c>
    </row>
    <row r="427" spans="1:12" s="1" customFormat="1" x14ac:dyDescent="0.35">
      <c r="A427" s="25">
        <v>77</v>
      </c>
      <c r="B427" s="42" t="s">
        <v>1208</v>
      </c>
      <c r="C427" s="14">
        <v>396.61</v>
      </c>
      <c r="D427" s="14"/>
      <c r="E427" s="14"/>
      <c r="F427" s="28">
        <f t="shared" si="29"/>
        <v>396.61</v>
      </c>
      <c r="G427" s="118">
        <f t="shared" si="28"/>
        <v>57.615534700000005</v>
      </c>
      <c r="H427" s="898">
        <f t="shared" si="27"/>
        <v>0.14527000000000001</v>
      </c>
      <c r="I427" s="108">
        <f t="shared" si="30"/>
        <v>0.14527000000000001</v>
      </c>
    </row>
    <row r="428" spans="1:12" s="1" customFormat="1" x14ac:dyDescent="0.35">
      <c r="A428" s="31">
        <v>78</v>
      </c>
      <c r="B428" s="42" t="s">
        <v>1209</v>
      </c>
      <c r="C428" s="14">
        <v>345.91</v>
      </c>
      <c r="D428" s="14"/>
      <c r="E428" s="14">
        <v>34.1</v>
      </c>
      <c r="F428" s="28">
        <f t="shared" si="29"/>
        <v>380.01000000000005</v>
      </c>
      <c r="G428" s="118">
        <f t="shared" si="28"/>
        <v>55.204052700000013</v>
      </c>
      <c r="H428" s="898">
        <f t="shared" si="27"/>
        <v>0.14527000000000001</v>
      </c>
      <c r="I428" s="108">
        <f t="shared" si="30"/>
        <v>0.14527000000000001</v>
      </c>
    </row>
    <row r="429" spans="1:12" s="1" customFormat="1" x14ac:dyDescent="0.35">
      <c r="A429" s="31">
        <v>79</v>
      </c>
      <c r="B429" s="42" t="s">
        <v>1210</v>
      </c>
      <c r="C429" s="14">
        <v>501.9</v>
      </c>
      <c r="D429" s="14"/>
      <c r="E429" s="14"/>
      <c r="F429" s="28">
        <f t="shared" si="29"/>
        <v>501.9</v>
      </c>
      <c r="G429" s="118">
        <f t="shared" si="28"/>
        <v>72.911012999999997</v>
      </c>
      <c r="H429" s="898">
        <f t="shared" si="27"/>
        <v>0.14527000000000001</v>
      </c>
      <c r="I429" s="108">
        <f t="shared" si="30"/>
        <v>0.14527000000000001</v>
      </c>
    </row>
    <row r="430" spans="1:12" s="1" customFormat="1" x14ac:dyDescent="0.35">
      <c r="A430" s="25">
        <v>80</v>
      </c>
      <c r="B430" s="42" t="s">
        <v>1211</v>
      </c>
      <c r="C430" s="14">
        <v>406.9</v>
      </c>
      <c r="D430" s="14"/>
      <c r="E430" s="14"/>
      <c r="F430" s="28">
        <f t="shared" si="29"/>
        <v>406.9</v>
      </c>
      <c r="G430" s="118">
        <f t="shared" si="28"/>
        <v>59.110363</v>
      </c>
      <c r="H430" s="898">
        <f t="shared" si="27"/>
        <v>0.14527000000000001</v>
      </c>
      <c r="I430" s="108">
        <f t="shared" si="30"/>
        <v>0.14527000000000001</v>
      </c>
    </row>
    <row r="431" spans="1:12" s="1" customFormat="1" x14ac:dyDescent="0.35">
      <c r="A431" s="31">
        <v>81</v>
      </c>
      <c r="B431" s="42" t="s">
        <v>1212</v>
      </c>
      <c r="C431" s="14">
        <v>583.66999999999996</v>
      </c>
      <c r="D431" s="14"/>
      <c r="E431" s="14"/>
      <c r="F431" s="28">
        <f t="shared" si="29"/>
        <v>583.66999999999996</v>
      </c>
      <c r="G431" s="118">
        <f t="shared" si="28"/>
        <v>84.789740899999998</v>
      </c>
      <c r="H431" s="898">
        <f t="shared" si="27"/>
        <v>0.14527000000000001</v>
      </c>
      <c r="I431" s="108">
        <f t="shared" si="30"/>
        <v>0.14527000000000001</v>
      </c>
    </row>
    <row r="432" spans="1:12" s="1" customFormat="1" x14ac:dyDescent="0.35">
      <c r="A432" s="31">
        <v>82</v>
      </c>
      <c r="B432" s="42" t="s">
        <v>1213</v>
      </c>
      <c r="C432" s="14">
        <v>634.80999999999995</v>
      </c>
      <c r="D432" s="14"/>
      <c r="E432" s="14"/>
      <c r="F432" s="28">
        <f t="shared" si="29"/>
        <v>634.80999999999995</v>
      </c>
      <c r="G432" s="118">
        <f t="shared" si="28"/>
        <v>92.218848699999995</v>
      </c>
      <c r="H432" s="898">
        <f t="shared" si="27"/>
        <v>0.14527000000000001</v>
      </c>
      <c r="I432" s="108">
        <f t="shared" si="30"/>
        <v>0.14527000000000001</v>
      </c>
    </row>
    <row r="433" spans="1:12" s="1" customFormat="1" x14ac:dyDescent="0.35">
      <c r="A433" s="25">
        <v>83</v>
      </c>
      <c r="B433" s="42" t="s">
        <v>1214</v>
      </c>
      <c r="C433" s="14">
        <v>312.74</v>
      </c>
      <c r="D433" s="14"/>
      <c r="E433" s="14"/>
      <c r="F433" s="28">
        <f t="shared" si="29"/>
        <v>312.74</v>
      </c>
      <c r="G433" s="118">
        <f t="shared" si="28"/>
        <v>45.431739800000003</v>
      </c>
      <c r="H433" s="898">
        <f t="shared" si="27"/>
        <v>0.14527000000000001</v>
      </c>
      <c r="I433" s="108">
        <f t="shared" si="30"/>
        <v>0.14527000000000001</v>
      </c>
    </row>
    <row r="434" spans="1:12" s="1" customFormat="1" x14ac:dyDescent="0.35">
      <c r="A434" s="31">
        <v>84</v>
      </c>
      <c r="B434" s="42" t="s">
        <v>1215</v>
      </c>
      <c r="C434" s="14">
        <v>359.3</v>
      </c>
      <c r="D434" s="14"/>
      <c r="E434" s="14"/>
      <c r="F434" s="28">
        <f t="shared" si="29"/>
        <v>359.3</v>
      </c>
      <c r="G434" s="118">
        <f t="shared" si="28"/>
        <v>52.195511000000003</v>
      </c>
      <c r="H434" s="898">
        <f t="shared" si="27"/>
        <v>0.14527000000000001</v>
      </c>
      <c r="I434" s="108">
        <f t="shared" si="30"/>
        <v>0.14527000000000001</v>
      </c>
    </row>
    <row r="435" spans="1:12" s="1" customFormat="1" x14ac:dyDescent="0.35">
      <c r="A435" s="31">
        <v>85</v>
      </c>
      <c r="B435" s="42" t="s">
        <v>1216</v>
      </c>
      <c r="C435" s="14">
        <v>391.67</v>
      </c>
      <c r="D435" s="14"/>
      <c r="E435" s="14">
        <v>25.5</v>
      </c>
      <c r="F435" s="28">
        <f t="shared" si="29"/>
        <v>417.17</v>
      </c>
      <c r="G435" s="118">
        <f t="shared" si="28"/>
        <v>60.602285900000005</v>
      </c>
      <c r="H435" s="898">
        <f t="shared" si="27"/>
        <v>0.14527000000000001</v>
      </c>
      <c r="I435" s="108">
        <f t="shared" si="30"/>
        <v>0.14527000000000001</v>
      </c>
    </row>
    <row r="436" spans="1:12" s="1" customFormat="1" x14ac:dyDescent="0.35">
      <c r="A436" s="25">
        <v>86</v>
      </c>
      <c r="B436" s="42" t="s">
        <v>1217</v>
      </c>
      <c r="C436" s="14">
        <v>195.5</v>
      </c>
      <c r="D436" s="14"/>
      <c r="E436" s="14">
        <v>53.8</v>
      </c>
      <c r="F436" s="28">
        <f t="shared" si="29"/>
        <v>249.3</v>
      </c>
      <c r="G436" s="118">
        <f t="shared" si="28"/>
        <v>36.215811000000002</v>
      </c>
      <c r="H436" s="898">
        <f t="shared" si="27"/>
        <v>0.14527000000000001</v>
      </c>
      <c r="I436" s="108">
        <f t="shared" si="30"/>
        <v>0.14527000000000001</v>
      </c>
    </row>
    <row r="437" spans="1:12" s="92" customFormat="1" x14ac:dyDescent="0.35">
      <c r="A437" s="31">
        <v>87</v>
      </c>
      <c r="B437" s="42" t="s">
        <v>1218</v>
      </c>
      <c r="C437" s="14">
        <v>489.94</v>
      </c>
      <c r="D437" s="14"/>
      <c r="E437" s="14">
        <v>45</v>
      </c>
      <c r="F437" s="28">
        <f t="shared" si="29"/>
        <v>534.94000000000005</v>
      </c>
      <c r="G437" s="118">
        <f t="shared" si="28"/>
        <v>77.710733800000014</v>
      </c>
      <c r="H437" s="898">
        <f t="shared" si="27"/>
        <v>0.14527000000000001</v>
      </c>
      <c r="I437" s="108">
        <f t="shared" si="30"/>
        <v>0.14527000000000001</v>
      </c>
      <c r="J437" s="1"/>
      <c r="K437" s="1"/>
      <c r="L437" s="1"/>
    </row>
    <row r="438" spans="1:12" s="1" customFormat="1" x14ac:dyDescent="0.35">
      <c r="A438" s="31">
        <v>88</v>
      </c>
      <c r="B438" s="42" t="s">
        <v>1219</v>
      </c>
      <c r="C438" s="14">
        <v>308.44</v>
      </c>
      <c r="D438" s="14"/>
      <c r="E438" s="14">
        <v>74.5</v>
      </c>
      <c r="F438" s="28">
        <f t="shared" si="29"/>
        <v>382.94</v>
      </c>
      <c r="G438" s="118">
        <f t="shared" si="28"/>
        <v>55.629693800000005</v>
      </c>
      <c r="H438" s="898">
        <f t="shared" si="27"/>
        <v>0.14527000000000001</v>
      </c>
      <c r="I438" s="108">
        <f t="shared" si="30"/>
        <v>0.14527000000000001</v>
      </c>
    </row>
    <row r="439" spans="1:12" s="1" customFormat="1" x14ac:dyDescent="0.35">
      <c r="A439" s="25">
        <v>89</v>
      </c>
      <c r="B439" s="42" t="s">
        <v>1220</v>
      </c>
      <c r="C439" s="14">
        <v>367.5</v>
      </c>
      <c r="D439" s="14"/>
      <c r="E439" s="14"/>
      <c r="F439" s="28">
        <f t="shared" si="29"/>
        <v>367.5</v>
      </c>
      <c r="G439" s="118">
        <f t="shared" si="28"/>
        <v>53.386725000000006</v>
      </c>
      <c r="H439" s="898">
        <f t="shared" si="27"/>
        <v>0.14527000000000001</v>
      </c>
      <c r="I439" s="108">
        <f t="shared" si="30"/>
        <v>0.14527000000000001</v>
      </c>
    </row>
    <row r="440" spans="1:12" s="1" customFormat="1" x14ac:dyDescent="0.35">
      <c r="A440" s="31">
        <v>90</v>
      </c>
      <c r="B440" s="42" t="s">
        <v>1221</v>
      </c>
      <c r="C440" s="14">
        <v>131.4</v>
      </c>
      <c r="D440" s="14"/>
      <c r="E440" s="14"/>
      <c r="F440" s="28">
        <f t="shared" si="29"/>
        <v>131.4</v>
      </c>
      <c r="G440" s="118">
        <f t="shared" si="28"/>
        <v>19.088478000000002</v>
      </c>
      <c r="H440" s="898">
        <f t="shared" si="27"/>
        <v>0.14527000000000001</v>
      </c>
      <c r="I440" s="108">
        <f t="shared" si="30"/>
        <v>0.14527000000000001</v>
      </c>
    </row>
    <row r="441" spans="1:12" s="1" customFormat="1" x14ac:dyDescent="0.35">
      <c r="A441" s="31">
        <v>91</v>
      </c>
      <c r="B441" s="42" t="s">
        <v>1222</v>
      </c>
      <c r="C441" s="14">
        <v>471.36</v>
      </c>
      <c r="D441" s="14"/>
      <c r="E441" s="14"/>
      <c r="F441" s="28">
        <f t="shared" si="29"/>
        <v>471.36</v>
      </c>
      <c r="G441" s="118">
        <f t="shared" si="28"/>
        <v>68.474467200000007</v>
      </c>
      <c r="H441" s="898">
        <f t="shared" si="27"/>
        <v>0.14527000000000001</v>
      </c>
      <c r="I441" s="108">
        <f t="shared" si="30"/>
        <v>0.14527000000000001</v>
      </c>
    </row>
    <row r="442" spans="1:12" s="1" customFormat="1" x14ac:dyDescent="0.35">
      <c r="A442" s="25">
        <v>92</v>
      </c>
      <c r="B442" s="42" t="s">
        <v>1223</v>
      </c>
      <c r="C442" s="14">
        <v>530.79999999999995</v>
      </c>
      <c r="D442" s="14"/>
      <c r="E442" s="14"/>
      <c r="F442" s="28">
        <f t="shared" si="29"/>
        <v>530.79999999999995</v>
      </c>
      <c r="G442" s="118">
        <f t="shared" si="28"/>
        <v>77.109315999999993</v>
      </c>
      <c r="H442" s="898">
        <f t="shared" si="27"/>
        <v>0.14527000000000001</v>
      </c>
      <c r="I442" s="108">
        <f t="shared" si="30"/>
        <v>0.14527000000000001</v>
      </c>
    </row>
    <row r="443" spans="1:12" s="1" customFormat="1" x14ac:dyDescent="0.35">
      <c r="A443" s="31">
        <v>93</v>
      </c>
      <c r="B443" s="42" t="s">
        <v>1224</v>
      </c>
      <c r="C443" s="14">
        <v>330.15</v>
      </c>
      <c r="D443" s="14"/>
      <c r="E443" s="14"/>
      <c r="F443" s="28">
        <f t="shared" si="29"/>
        <v>330.15</v>
      </c>
      <c r="G443" s="118">
        <f t="shared" si="28"/>
        <v>47.960890499999998</v>
      </c>
      <c r="H443" s="898">
        <f t="shared" si="27"/>
        <v>0.14527000000000001</v>
      </c>
      <c r="I443" s="108">
        <f t="shared" si="30"/>
        <v>0.14527000000000001</v>
      </c>
    </row>
    <row r="444" spans="1:12" s="1" customFormat="1" x14ac:dyDescent="0.35">
      <c r="A444" s="31">
        <v>94</v>
      </c>
      <c r="B444" s="42" t="s">
        <v>1225</v>
      </c>
      <c r="C444" s="14">
        <v>242.1</v>
      </c>
      <c r="D444" s="14"/>
      <c r="E444" s="14"/>
      <c r="F444" s="28">
        <f t="shared" si="29"/>
        <v>242.1</v>
      </c>
      <c r="G444" s="118">
        <f t="shared" si="28"/>
        <v>35.169867000000004</v>
      </c>
      <c r="H444" s="898">
        <f t="shared" si="27"/>
        <v>0.14527000000000001</v>
      </c>
      <c r="I444" s="108">
        <f t="shared" si="30"/>
        <v>0.14527000000000001</v>
      </c>
    </row>
    <row r="445" spans="1:12" s="1" customFormat="1" x14ac:dyDescent="0.35">
      <c r="A445" s="25">
        <v>95</v>
      </c>
      <c r="B445" s="42" t="s">
        <v>1226</v>
      </c>
      <c r="C445" s="14">
        <v>528.74</v>
      </c>
      <c r="D445" s="14"/>
      <c r="E445" s="14"/>
      <c r="F445" s="28">
        <f t="shared" si="29"/>
        <v>528.74</v>
      </c>
      <c r="G445" s="118">
        <f t="shared" si="28"/>
        <v>76.810059800000005</v>
      </c>
      <c r="H445" s="898">
        <f t="shared" si="27"/>
        <v>0.14527000000000001</v>
      </c>
      <c r="I445" s="108">
        <f t="shared" si="30"/>
        <v>0.14527000000000001</v>
      </c>
    </row>
    <row r="446" spans="1:12" s="1" customFormat="1" x14ac:dyDescent="0.35">
      <c r="A446" s="31">
        <v>96</v>
      </c>
      <c r="B446" s="42" t="s">
        <v>1227</v>
      </c>
      <c r="C446" s="14">
        <v>183.6</v>
      </c>
      <c r="D446" s="14"/>
      <c r="E446" s="14"/>
      <c r="F446" s="28">
        <f t="shared" si="29"/>
        <v>183.6</v>
      </c>
      <c r="G446" s="118">
        <f t="shared" si="28"/>
        <v>26.671572000000001</v>
      </c>
      <c r="H446" s="898">
        <f t="shared" si="27"/>
        <v>0.14527000000000001</v>
      </c>
      <c r="I446" s="108">
        <f t="shared" si="30"/>
        <v>0.14527000000000001</v>
      </c>
    </row>
    <row r="447" spans="1:12" s="1" customFormat="1" x14ac:dyDescent="0.35">
      <c r="A447" s="31">
        <v>97</v>
      </c>
      <c r="B447" s="42" t="s">
        <v>1228</v>
      </c>
      <c r="C447" s="14">
        <v>384.7</v>
      </c>
      <c r="D447" s="14"/>
      <c r="E447" s="14"/>
      <c r="F447" s="28">
        <f t="shared" si="29"/>
        <v>384.7</v>
      </c>
      <c r="G447" s="118">
        <f t="shared" si="28"/>
        <v>55.885369000000004</v>
      </c>
      <c r="H447" s="898">
        <f t="shared" si="27"/>
        <v>0.14527000000000001</v>
      </c>
      <c r="I447" s="108">
        <f t="shared" si="30"/>
        <v>0.14527000000000001</v>
      </c>
    </row>
    <row r="448" spans="1:12" s="1" customFormat="1" x14ac:dyDescent="0.35">
      <c r="A448" s="25">
        <v>98</v>
      </c>
      <c r="B448" s="42" t="s">
        <v>1229</v>
      </c>
      <c r="C448" s="14">
        <v>1676.67</v>
      </c>
      <c r="D448" s="14"/>
      <c r="E448" s="14">
        <v>224.2</v>
      </c>
      <c r="F448" s="28">
        <f>C448+E448</f>
        <v>1900.8700000000001</v>
      </c>
      <c r="G448" s="118">
        <f t="shared" si="28"/>
        <v>276.13938490000004</v>
      </c>
      <c r="H448" s="898">
        <f t="shared" si="27"/>
        <v>0.14527000000000001</v>
      </c>
      <c r="I448" s="108">
        <f t="shared" si="30"/>
        <v>0.14527000000000001</v>
      </c>
    </row>
    <row r="449" spans="1:9" s="1" customFormat="1" x14ac:dyDescent="0.35">
      <c r="A449" s="31">
        <v>99</v>
      </c>
      <c r="B449" s="42" t="s">
        <v>1230</v>
      </c>
      <c r="C449" s="14">
        <v>362.4</v>
      </c>
      <c r="D449" s="14"/>
      <c r="E449" s="14"/>
      <c r="F449" s="28">
        <f>C449+D449+E449</f>
        <v>362.4</v>
      </c>
      <c r="G449" s="118">
        <f t="shared" si="28"/>
        <v>52.645848000000001</v>
      </c>
      <c r="H449" s="898">
        <f t="shared" si="27"/>
        <v>0.14527000000000001</v>
      </c>
      <c r="I449" s="108">
        <f t="shared" si="30"/>
        <v>0.14527000000000001</v>
      </c>
    </row>
    <row r="450" spans="1:9" s="1" customFormat="1" x14ac:dyDescent="0.35">
      <c r="A450" s="31">
        <v>100</v>
      </c>
      <c r="B450" s="42" t="s">
        <v>1237</v>
      </c>
      <c r="C450" s="14">
        <v>156.19999999999999</v>
      </c>
      <c r="D450" s="14"/>
      <c r="E450" s="14">
        <v>39.9</v>
      </c>
      <c r="F450" s="28">
        <f t="shared" si="29"/>
        <v>196.1</v>
      </c>
      <c r="G450" s="118">
        <f t="shared" si="28"/>
        <v>28.487447</v>
      </c>
      <c r="H450" s="898">
        <f t="shared" si="27"/>
        <v>0.14527000000000001</v>
      </c>
      <c r="I450" s="108">
        <f t="shared" si="30"/>
        <v>0.14527000000000001</v>
      </c>
    </row>
    <row r="451" spans="1:9" s="1" customFormat="1" x14ac:dyDescent="0.35">
      <c r="A451" s="25">
        <v>101</v>
      </c>
      <c r="B451" s="42" t="s">
        <v>1238</v>
      </c>
      <c r="C451" s="14">
        <v>98.48</v>
      </c>
      <c r="D451" s="14"/>
      <c r="E451" s="14"/>
      <c r="F451" s="28">
        <f t="shared" si="29"/>
        <v>98.48</v>
      </c>
      <c r="G451" s="118">
        <f t="shared" si="28"/>
        <v>14.306189600000002</v>
      </c>
      <c r="H451" s="898">
        <f t="shared" si="27"/>
        <v>0.14527000000000001</v>
      </c>
      <c r="I451" s="108">
        <f t="shared" si="30"/>
        <v>0.14527000000000001</v>
      </c>
    </row>
    <row r="452" spans="1:9" s="1" customFormat="1" x14ac:dyDescent="0.35">
      <c r="A452" s="31">
        <v>102</v>
      </c>
      <c r="B452" s="42" t="s">
        <v>1239</v>
      </c>
      <c r="C452" s="14">
        <v>2328.6</v>
      </c>
      <c r="D452" s="14"/>
      <c r="E452" s="14"/>
      <c r="F452" s="28">
        <f t="shared" si="29"/>
        <v>2328.6</v>
      </c>
      <c r="G452" s="118">
        <f t="shared" si="28"/>
        <v>338.27572200000003</v>
      </c>
      <c r="H452" s="898">
        <f t="shared" si="27"/>
        <v>0.14527000000000001</v>
      </c>
      <c r="I452" s="108">
        <f t="shared" si="30"/>
        <v>0.14527000000000001</v>
      </c>
    </row>
    <row r="453" spans="1:9" s="1" customFormat="1" x14ac:dyDescent="0.35">
      <c r="A453" s="31">
        <v>103</v>
      </c>
      <c r="B453" s="42" t="s">
        <v>1240</v>
      </c>
      <c r="C453" s="14">
        <v>479.01</v>
      </c>
      <c r="D453" s="14"/>
      <c r="E453" s="14"/>
      <c r="F453" s="28">
        <f t="shared" si="29"/>
        <v>479.01</v>
      </c>
      <c r="G453" s="118">
        <f t="shared" si="28"/>
        <v>69.58578270000001</v>
      </c>
      <c r="H453" s="898">
        <f t="shared" si="27"/>
        <v>0.14527000000000001</v>
      </c>
      <c r="I453" s="108">
        <f t="shared" si="30"/>
        <v>0.14527000000000001</v>
      </c>
    </row>
    <row r="454" spans="1:9" s="1" customFormat="1" x14ac:dyDescent="0.35">
      <c r="A454" s="25">
        <v>104</v>
      </c>
      <c r="B454" s="42" t="s">
        <v>1241</v>
      </c>
      <c r="C454" s="14">
        <v>479.14</v>
      </c>
      <c r="D454" s="14"/>
      <c r="E454" s="14"/>
      <c r="F454" s="28">
        <f t="shared" si="29"/>
        <v>479.14</v>
      </c>
      <c r="G454" s="118">
        <f t="shared" si="28"/>
        <v>69.604667800000001</v>
      </c>
      <c r="H454" s="898">
        <f t="shared" si="27"/>
        <v>0.14527000000000001</v>
      </c>
      <c r="I454" s="108">
        <f t="shared" si="30"/>
        <v>0.14527000000000001</v>
      </c>
    </row>
    <row r="455" spans="1:9" s="1" customFormat="1" x14ac:dyDescent="0.35">
      <c r="A455" s="31">
        <v>105</v>
      </c>
      <c r="B455" s="42" t="s">
        <v>1242</v>
      </c>
      <c r="C455" s="14">
        <v>1158.5899999999999</v>
      </c>
      <c r="D455" s="14"/>
      <c r="E455" s="14"/>
      <c r="F455" s="28">
        <f t="shared" si="29"/>
        <v>1158.5899999999999</v>
      </c>
      <c r="G455" s="118">
        <f t="shared" si="28"/>
        <v>168.30836930000001</v>
      </c>
      <c r="H455" s="898">
        <f t="shared" ref="H455:H518" si="31">0.11747+0.0278</f>
        <v>0.14527000000000001</v>
      </c>
      <c r="I455" s="108">
        <f t="shared" si="30"/>
        <v>0.14527000000000001</v>
      </c>
    </row>
    <row r="456" spans="1:9" s="1" customFormat="1" x14ac:dyDescent="0.35">
      <c r="A456" s="31">
        <v>106</v>
      </c>
      <c r="B456" s="42" t="s">
        <v>1243</v>
      </c>
      <c r="C456" s="14">
        <v>368.99</v>
      </c>
      <c r="D456" s="14"/>
      <c r="E456" s="14"/>
      <c r="F456" s="28">
        <f t="shared" si="29"/>
        <v>368.99</v>
      </c>
      <c r="G456" s="118">
        <f t="shared" si="28"/>
        <v>53.603177300000006</v>
      </c>
      <c r="H456" s="898">
        <f t="shared" si="31"/>
        <v>0.14527000000000001</v>
      </c>
      <c r="I456" s="108">
        <f t="shared" si="30"/>
        <v>0.14527000000000001</v>
      </c>
    </row>
    <row r="457" spans="1:9" s="1" customFormat="1" x14ac:dyDescent="0.35">
      <c r="A457" s="25">
        <v>107</v>
      </c>
      <c r="B457" s="42" t="s">
        <v>1244</v>
      </c>
      <c r="C457" s="14">
        <v>346.24</v>
      </c>
      <c r="D457" s="14"/>
      <c r="E457" s="14"/>
      <c r="F457" s="28">
        <f t="shared" si="29"/>
        <v>346.24</v>
      </c>
      <c r="G457" s="118">
        <f t="shared" si="28"/>
        <v>50.298284800000005</v>
      </c>
      <c r="H457" s="898">
        <f t="shared" si="31"/>
        <v>0.14527000000000001</v>
      </c>
      <c r="I457" s="108">
        <f t="shared" si="30"/>
        <v>0.14527000000000001</v>
      </c>
    </row>
    <row r="458" spans="1:9" s="1" customFormat="1" x14ac:dyDescent="0.35">
      <c r="A458" s="31">
        <v>108</v>
      </c>
      <c r="B458" s="42" t="s">
        <v>1245</v>
      </c>
      <c r="C458" s="14">
        <v>151.5</v>
      </c>
      <c r="D458" s="14"/>
      <c r="E458" s="14"/>
      <c r="F458" s="28">
        <f t="shared" si="29"/>
        <v>151.5</v>
      </c>
      <c r="G458" s="118">
        <f t="shared" si="28"/>
        <v>22.008405000000003</v>
      </c>
      <c r="H458" s="898">
        <f t="shared" si="31"/>
        <v>0.14527000000000001</v>
      </c>
      <c r="I458" s="108">
        <f t="shared" si="30"/>
        <v>0.14527000000000001</v>
      </c>
    </row>
    <row r="459" spans="1:9" s="1" customFormat="1" x14ac:dyDescent="0.35">
      <c r="A459" s="31">
        <v>109</v>
      </c>
      <c r="B459" s="42" t="s">
        <v>1246</v>
      </c>
      <c r="C459" s="14">
        <v>99.3</v>
      </c>
      <c r="D459" s="14"/>
      <c r="E459" s="14">
        <v>24.3</v>
      </c>
      <c r="F459" s="28">
        <f t="shared" si="29"/>
        <v>123.6</v>
      </c>
      <c r="G459" s="118">
        <f t="shared" si="28"/>
        <v>17.955372000000001</v>
      </c>
      <c r="H459" s="898">
        <f t="shared" si="31"/>
        <v>0.14527000000000001</v>
      </c>
      <c r="I459" s="108">
        <f t="shared" si="30"/>
        <v>0.14527000000000001</v>
      </c>
    </row>
    <row r="460" spans="1:9" s="1" customFormat="1" x14ac:dyDescent="0.35">
      <c r="A460" s="25">
        <v>110</v>
      </c>
      <c r="B460" s="42" t="s">
        <v>1247</v>
      </c>
      <c r="C460" s="14">
        <v>624.51</v>
      </c>
      <c r="D460" s="14"/>
      <c r="E460" s="14"/>
      <c r="F460" s="28">
        <f t="shared" si="29"/>
        <v>624.51</v>
      </c>
      <c r="G460" s="118">
        <f t="shared" si="28"/>
        <v>90.722567699999999</v>
      </c>
      <c r="H460" s="898">
        <f t="shared" si="31"/>
        <v>0.14527000000000001</v>
      </c>
      <c r="I460" s="108">
        <f t="shared" si="30"/>
        <v>0.14527000000000001</v>
      </c>
    </row>
    <row r="461" spans="1:9" s="1" customFormat="1" x14ac:dyDescent="0.35">
      <c r="A461" s="31">
        <v>111</v>
      </c>
      <c r="B461" s="42" t="s">
        <v>1248</v>
      </c>
      <c r="C461" s="14">
        <v>202.5</v>
      </c>
      <c r="D461" s="14"/>
      <c r="E461" s="14"/>
      <c r="F461" s="28">
        <f t="shared" si="29"/>
        <v>202.5</v>
      </c>
      <c r="G461" s="118">
        <f t="shared" ref="G461:G520" si="32">SUM(F461*H461)</f>
        <v>29.417175</v>
      </c>
      <c r="H461" s="898">
        <f t="shared" si="31"/>
        <v>0.14527000000000001</v>
      </c>
      <c r="I461" s="108">
        <f t="shared" si="30"/>
        <v>0.14527000000000001</v>
      </c>
    </row>
    <row r="462" spans="1:9" s="1" customFormat="1" x14ac:dyDescent="0.35">
      <c r="A462" s="31">
        <v>112</v>
      </c>
      <c r="B462" s="42" t="s">
        <v>1249</v>
      </c>
      <c r="C462" s="14">
        <v>132.5</v>
      </c>
      <c r="D462" s="14"/>
      <c r="E462" s="14"/>
      <c r="F462" s="28">
        <f t="shared" si="29"/>
        <v>132.5</v>
      </c>
      <c r="G462" s="118">
        <f t="shared" si="32"/>
        <v>19.248275</v>
      </c>
      <c r="H462" s="898">
        <f t="shared" si="31"/>
        <v>0.14527000000000001</v>
      </c>
      <c r="I462" s="108">
        <f t="shared" si="30"/>
        <v>0.14527000000000001</v>
      </c>
    </row>
    <row r="463" spans="1:9" s="1" customFormat="1" x14ac:dyDescent="0.35">
      <c r="A463" s="25">
        <v>113</v>
      </c>
      <c r="B463" s="42" t="s">
        <v>1261</v>
      </c>
      <c r="C463" s="14">
        <v>138</v>
      </c>
      <c r="D463" s="14"/>
      <c r="E463" s="14"/>
      <c r="F463" s="28">
        <f t="shared" si="29"/>
        <v>138</v>
      </c>
      <c r="G463" s="118">
        <f t="shared" si="32"/>
        <v>20.047260000000001</v>
      </c>
      <c r="H463" s="898">
        <f t="shared" si="31"/>
        <v>0.14527000000000001</v>
      </c>
      <c r="I463" s="108">
        <f t="shared" si="30"/>
        <v>0.14527000000000001</v>
      </c>
    </row>
    <row r="464" spans="1:9" s="1" customFormat="1" x14ac:dyDescent="0.35">
      <c r="A464" s="31">
        <v>114</v>
      </c>
      <c r="B464" s="42" t="s">
        <v>1262</v>
      </c>
      <c r="C464" s="14">
        <v>137.69999999999999</v>
      </c>
      <c r="D464" s="14"/>
      <c r="E464" s="14"/>
      <c r="F464" s="28">
        <f t="shared" si="29"/>
        <v>137.69999999999999</v>
      </c>
      <c r="G464" s="118">
        <f t="shared" si="32"/>
        <v>20.003678999999998</v>
      </c>
      <c r="H464" s="898">
        <f t="shared" si="31"/>
        <v>0.14527000000000001</v>
      </c>
      <c r="I464" s="108">
        <f t="shared" si="30"/>
        <v>0.14527000000000001</v>
      </c>
    </row>
    <row r="465" spans="1:9" s="1" customFormat="1" x14ac:dyDescent="0.35">
      <c r="A465" s="31">
        <v>115</v>
      </c>
      <c r="B465" s="42" t="s">
        <v>1263</v>
      </c>
      <c r="C465" s="14">
        <v>184.88</v>
      </c>
      <c r="D465" s="14"/>
      <c r="E465" s="14"/>
      <c r="F465" s="28">
        <f t="shared" si="29"/>
        <v>184.88</v>
      </c>
      <c r="G465" s="118">
        <f t="shared" si="32"/>
        <v>26.857517600000001</v>
      </c>
      <c r="H465" s="898">
        <f t="shared" si="31"/>
        <v>0.14527000000000001</v>
      </c>
      <c r="I465" s="108">
        <f t="shared" si="30"/>
        <v>0.14527000000000001</v>
      </c>
    </row>
    <row r="466" spans="1:9" s="1" customFormat="1" x14ac:dyDescent="0.35">
      <c r="A466" s="25">
        <v>116</v>
      </c>
      <c r="B466" s="42" t="s">
        <v>1264</v>
      </c>
      <c r="C466" s="14">
        <v>632.09</v>
      </c>
      <c r="D466" s="14"/>
      <c r="E466" s="14">
        <v>25.1</v>
      </c>
      <c r="F466" s="28">
        <f t="shared" si="29"/>
        <v>657.19</v>
      </c>
      <c r="G466" s="118">
        <f t="shared" si="32"/>
        <v>95.469991300000018</v>
      </c>
      <c r="H466" s="898">
        <f t="shared" si="31"/>
        <v>0.14527000000000001</v>
      </c>
      <c r="I466" s="108">
        <f t="shared" si="30"/>
        <v>0.14527000000000001</v>
      </c>
    </row>
    <row r="467" spans="1:9" s="1" customFormat="1" x14ac:dyDescent="0.35">
      <c r="A467" s="31">
        <v>117</v>
      </c>
      <c r="B467" s="42" t="s">
        <v>1266</v>
      </c>
      <c r="C467" s="14">
        <v>815.3</v>
      </c>
      <c r="D467" s="14"/>
      <c r="E467" s="14"/>
      <c r="F467" s="28">
        <f t="shared" si="29"/>
        <v>815.3</v>
      </c>
      <c r="G467" s="118">
        <f t="shared" si="32"/>
        <v>118.438631</v>
      </c>
      <c r="H467" s="898">
        <f t="shared" si="31"/>
        <v>0.14527000000000001</v>
      </c>
      <c r="I467" s="108">
        <f t="shared" si="30"/>
        <v>0.14527000000000001</v>
      </c>
    </row>
    <row r="468" spans="1:9" s="1" customFormat="1" x14ac:dyDescent="0.35">
      <c r="A468" s="31">
        <v>118</v>
      </c>
      <c r="B468" s="42" t="s">
        <v>1267</v>
      </c>
      <c r="C468" s="14">
        <v>800.4</v>
      </c>
      <c r="D468" s="14"/>
      <c r="E468" s="14"/>
      <c r="F468" s="28">
        <f t="shared" si="29"/>
        <v>800.4</v>
      </c>
      <c r="G468" s="118">
        <f t="shared" si="32"/>
        <v>116.274108</v>
      </c>
      <c r="H468" s="898">
        <f t="shared" si="31"/>
        <v>0.14527000000000001</v>
      </c>
      <c r="I468" s="108">
        <f t="shared" si="30"/>
        <v>0.14527000000000001</v>
      </c>
    </row>
    <row r="469" spans="1:9" s="1" customFormat="1" x14ac:dyDescent="0.35">
      <c r="A469" s="25">
        <v>119</v>
      </c>
      <c r="B469" s="42" t="s">
        <v>1268</v>
      </c>
      <c r="C469" s="14">
        <v>285.10000000000002</v>
      </c>
      <c r="D469" s="14"/>
      <c r="E469" s="14"/>
      <c r="F469" s="28">
        <f t="shared" si="29"/>
        <v>285.10000000000002</v>
      </c>
      <c r="G469" s="118">
        <f t="shared" si="32"/>
        <v>41.416477000000008</v>
      </c>
      <c r="H469" s="898">
        <f t="shared" si="31"/>
        <v>0.14527000000000001</v>
      </c>
      <c r="I469" s="108">
        <f t="shared" si="30"/>
        <v>0.14527000000000001</v>
      </c>
    </row>
    <row r="470" spans="1:9" s="1" customFormat="1" x14ac:dyDescent="0.35">
      <c r="A470" s="31">
        <v>120</v>
      </c>
      <c r="B470" s="42" t="s">
        <v>1269</v>
      </c>
      <c r="C470" s="14">
        <v>415.84</v>
      </c>
      <c r="D470" s="14"/>
      <c r="E470" s="14"/>
      <c r="F470" s="28">
        <f t="shared" si="29"/>
        <v>415.84</v>
      </c>
      <c r="G470" s="118">
        <f t="shared" si="32"/>
        <v>60.409076800000001</v>
      </c>
      <c r="H470" s="898">
        <f t="shared" si="31"/>
        <v>0.14527000000000001</v>
      </c>
      <c r="I470" s="108">
        <f t="shared" si="30"/>
        <v>0.14527000000000001</v>
      </c>
    </row>
    <row r="471" spans="1:9" s="1" customFormat="1" x14ac:dyDescent="0.35">
      <c r="A471" s="31">
        <v>121</v>
      </c>
      <c r="B471" s="42" t="s">
        <v>1270</v>
      </c>
      <c r="C471" s="14">
        <v>516.34</v>
      </c>
      <c r="D471" s="14"/>
      <c r="E471" s="14"/>
      <c r="F471" s="28">
        <f t="shared" si="29"/>
        <v>516.34</v>
      </c>
      <c r="G471" s="118">
        <f t="shared" si="32"/>
        <v>75.008711800000015</v>
      </c>
      <c r="H471" s="898">
        <f t="shared" si="31"/>
        <v>0.14527000000000001</v>
      </c>
      <c r="I471" s="108">
        <f t="shared" si="30"/>
        <v>0.14527000000000001</v>
      </c>
    </row>
    <row r="472" spans="1:9" s="1" customFormat="1" x14ac:dyDescent="0.35">
      <c r="A472" s="25">
        <v>122</v>
      </c>
      <c r="B472" s="42" t="s">
        <v>1271</v>
      </c>
      <c r="C472" s="14">
        <v>605.14</v>
      </c>
      <c r="D472" s="14"/>
      <c r="E472" s="14"/>
      <c r="F472" s="28">
        <f t="shared" si="29"/>
        <v>605.14</v>
      </c>
      <c r="G472" s="118">
        <f t="shared" si="32"/>
        <v>87.90868780000001</v>
      </c>
      <c r="H472" s="898">
        <f t="shared" si="31"/>
        <v>0.14527000000000001</v>
      </c>
      <c r="I472" s="108">
        <f t="shared" si="30"/>
        <v>0.14527000000000001</v>
      </c>
    </row>
    <row r="473" spans="1:9" s="1" customFormat="1" x14ac:dyDescent="0.35">
      <c r="A473" s="31">
        <v>123</v>
      </c>
      <c r="B473" s="42" t="s">
        <v>1272</v>
      </c>
      <c r="C473" s="14">
        <v>476.1</v>
      </c>
      <c r="D473" s="14"/>
      <c r="E473" s="14"/>
      <c r="F473" s="28">
        <f t="shared" si="29"/>
        <v>476.1</v>
      </c>
      <c r="G473" s="118">
        <f t="shared" si="32"/>
        <v>69.163047000000006</v>
      </c>
      <c r="H473" s="898">
        <f t="shared" si="31"/>
        <v>0.14527000000000001</v>
      </c>
      <c r="I473" s="108">
        <f t="shared" si="30"/>
        <v>0.14527000000000001</v>
      </c>
    </row>
    <row r="474" spans="1:9" s="1" customFormat="1" x14ac:dyDescent="0.35">
      <c r="A474" s="31">
        <v>124</v>
      </c>
      <c r="B474" s="42" t="s">
        <v>1273</v>
      </c>
      <c r="C474" s="14">
        <v>417.52</v>
      </c>
      <c r="D474" s="14"/>
      <c r="E474" s="14"/>
      <c r="F474" s="28">
        <f t="shared" ref="F474:F492" si="33">C474+D474+E474</f>
        <v>417.52</v>
      </c>
      <c r="G474" s="118">
        <f t="shared" si="32"/>
        <v>60.653130400000002</v>
      </c>
      <c r="H474" s="898">
        <f t="shared" si="31"/>
        <v>0.14527000000000001</v>
      </c>
      <c r="I474" s="108">
        <f t="shared" si="30"/>
        <v>0.14527000000000001</v>
      </c>
    </row>
    <row r="475" spans="1:9" s="1" customFormat="1" x14ac:dyDescent="0.35">
      <c r="A475" s="25">
        <v>125</v>
      </c>
      <c r="B475" s="42" t="s">
        <v>1274</v>
      </c>
      <c r="C475" s="14">
        <v>273.56</v>
      </c>
      <c r="D475" s="14"/>
      <c r="E475" s="14"/>
      <c r="F475" s="28">
        <f t="shared" si="33"/>
        <v>273.56</v>
      </c>
      <c r="G475" s="118">
        <f t="shared" si="32"/>
        <v>39.740061200000007</v>
      </c>
      <c r="H475" s="898">
        <f t="shared" si="31"/>
        <v>0.14527000000000001</v>
      </c>
      <c r="I475" s="108">
        <f t="shared" ref="I475:I531" si="34">SUM(G475/F475)</f>
        <v>0.14527000000000001</v>
      </c>
    </row>
    <row r="476" spans="1:9" s="1" customFormat="1" x14ac:dyDescent="0.35">
      <c r="A476" s="31">
        <v>126</v>
      </c>
      <c r="B476" s="42" t="s">
        <v>1275</v>
      </c>
      <c r="C476" s="14">
        <v>645.95000000000005</v>
      </c>
      <c r="D476" s="14"/>
      <c r="E476" s="14"/>
      <c r="F476" s="28">
        <f t="shared" si="33"/>
        <v>645.95000000000005</v>
      </c>
      <c r="G476" s="118">
        <f t="shared" si="32"/>
        <v>93.83715650000002</v>
      </c>
      <c r="H476" s="898">
        <f t="shared" si="31"/>
        <v>0.14527000000000001</v>
      </c>
      <c r="I476" s="108">
        <f t="shared" si="34"/>
        <v>0.14527000000000001</v>
      </c>
    </row>
    <row r="477" spans="1:9" s="1" customFormat="1" x14ac:dyDescent="0.35">
      <c r="A477" s="31">
        <v>127</v>
      </c>
      <c r="B477" s="42" t="s">
        <v>1276</v>
      </c>
      <c r="C477" s="14">
        <v>867.68</v>
      </c>
      <c r="D477" s="14"/>
      <c r="E477" s="14"/>
      <c r="F477" s="28">
        <f t="shared" si="33"/>
        <v>867.68</v>
      </c>
      <c r="G477" s="118">
        <f t="shared" si="32"/>
        <v>126.0478736</v>
      </c>
      <c r="H477" s="898">
        <f t="shared" si="31"/>
        <v>0.14527000000000001</v>
      </c>
      <c r="I477" s="108">
        <f t="shared" si="34"/>
        <v>0.14527000000000001</v>
      </c>
    </row>
    <row r="478" spans="1:9" s="1" customFormat="1" x14ac:dyDescent="0.35">
      <c r="A478" s="25">
        <v>128</v>
      </c>
      <c r="B478" s="42" t="s">
        <v>1277</v>
      </c>
      <c r="C478" s="14">
        <v>530.45000000000005</v>
      </c>
      <c r="D478" s="14"/>
      <c r="E478" s="14">
        <v>26.4</v>
      </c>
      <c r="F478" s="28">
        <f t="shared" si="33"/>
        <v>556.85</v>
      </c>
      <c r="G478" s="118">
        <f t="shared" si="32"/>
        <v>80.893599500000008</v>
      </c>
      <c r="H478" s="898">
        <f t="shared" si="31"/>
        <v>0.14527000000000001</v>
      </c>
      <c r="I478" s="108">
        <f t="shared" si="34"/>
        <v>0.14527000000000001</v>
      </c>
    </row>
    <row r="479" spans="1:9" s="1" customFormat="1" x14ac:dyDescent="0.35">
      <c r="A479" s="31">
        <v>129</v>
      </c>
      <c r="B479" s="42" t="s">
        <v>1278</v>
      </c>
      <c r="C479" s="14">
        <v>335.18</v>
      </c>
      <c r="D479" s="14"/>
      <c r="E479" s="14"/>
      <c r="F479" s="28">
        <f t="shared" si="33"/>
        <v>335.18</v>
      </c>
      <c r="G479" s="118">
        <f t="shared" si="32"/>
        <v>48.691598600000006</v>
      </c>
      <c r="H479" s="898">
        <f t="shared" si="31"/>
        <v>0.14527000000000001</v>
      </c>
      <c r="I479" s="108">
        <f t="shared" si="34"/>
        <v>0.14527000000000001</v>
      </c>
    </row>
    <row r="480" spans="1:9" s="1" customFormat="1" x14ac:dyDescent="0.35">
      <c r="A480" s="31">
        <v>130</v>
      </c>
      <c r="B480" s="42" t="s">
        <v>1279</v>
      </c>
      <c r="C480" s="14">
        <v>274.58999999999997</v>
      </c>
      <c r="D480" s="14"/>
      <c r="E480" s="14"/>
      <c r="F480" s="28">
        <f t="shared" si="33"/>
        <v>274.58999999999997</v>
      </c>
      <c r="G480" s="118">
        <f t="shared" si="32"/>
        <v>39.889689300000001</v>
      </c>
      <c r="H480" s="898">
        <f t="shared" si="31"/>
        <v>0.14527000000000001</v>
      </c>
      <c r="I480" s="108">
        <f t="shared" si="34"/>
        <v>0.14527000000000001</v>
      </c>
    </row>
    <row r="481" spans="1:12" s="1" customFormat="1" x14ac:dyDescent="0.35">
      <c r="A481" s="25">
        <v>131</v>
      </c>
      <c r="B481" s="42" t="s">
        <v>1280</v>
      </c>
      <c r="C481" s="14">
        <v>345.54</v>
      </c>
      <c r="D481" s="14"/>
      <c r="E481" s="14"/>
      <c r="F481" s="28">
        <f t="shared" si="33"/>
        <v>345.54</v>
      </c>
      <c r="G481" s="118">
        <f t="shared" si="32"/>
        <v>50.196595800000004</v>
      </c>
      <c r="H481" s="898">
        <f t="shared" si="31"/>
        <v>0.14527000000000001</v>
      </c>
      <c r="I481" s="108">
        <f t="shared" si="34"/>
        <v>0.14527000000000001</v>
      </c>
    </row>
    <row r="482" spans="1:12" s="1" customFormat="1" x14ac:dyDescent="0.35">
      <c r="A482" s="31">
        <v>132</v>
      </c>
      <c r="B482" s="42" t="s">
        <v>1281</v>
      </c>
      <c r="C482" s="14">
        <v>212.4</v>
      </c>
      <c r="D482" s="14"/>
      <c r="E482" s="14"/>
      <c r="F482" s="28">
        <f t="shared" si="33"/>
        <v>212.4</v>
      </c>
      <c r="G482" s="118">
        <f t="shared" si="32"/>
        <v>30.855348000000003</v>
      </c>
      <c r="H482" s="898">
        <f t="shared" si="31"/>
        <v>0.14527000000000001</v>
      </c>
      <c r="I482" s="108">
        <f t="shared" si="34"/>
        <v>0.14527000000000001</v>
      </c>
    </row>
    <row r="483" spans="1:12" s="1" customFormat="1" x14ac:dyDescent="0.35">
      <c r="A483" s="31">
        <v>133</v>
      </c>
      <c r="B483" s="42" t="s">
        <v>1282</v>
      </c>
      <c r="C483" s="14">
        <v>257.2</v>
      </c>
      <c r="D483" s="14"/>
      <c r="E483" s="14"/>
      <c r="F483" s="28">
        <f t="shared" si="33"/>
        <v>257.2</v>
      </c>
      <c r="G483" s="118">
        <f t="shared" si="32"/>
        <v>37.363444000000001</v>
      </c>
      <c r="H483" s="898">
        <f t="shared" si="31"/>
        <v>0.14527000000000001</v>
      </c>
      <c r="I483" s="108">
        <f t="shared" si="34"/>
        <v>0.14527000000000001</v>
      </c>
    </row>
    <row r="484" spans="1:12" s="1" customFormat="1" x14ac:dyDescent="0.35">
      <c r="A484" s="25">
        <v>134</v>
      </c>
      <c r="B484" s="42" t="s">
        <v>1283</v>
      </c>
      <c r="C484" s="14">
        <v>359.74</v>
      </c>
      <c r="D484" s="14"/>
      <c r="E484" s="14">
        <v>46.4</v>
      </c>
      <c r="F484" s="28">
        <f t="shared" si="33"/>
        <v>406.14</v>
      </c>
      <c r="G484" s="118">
        <f t="shared" si="32"/>
        <v>58.999957800000004</v>
      </c>
      <c r="H484" s="898">
        <f t="shared" si="31"/>
        <v>0.14527000000000001</v>
      </c>
      <c r="I484" s="108">
        <f t="shared" si="34"/>
        <v>0.14527000000000001</v>
      </c>
    </row>
    <row r="485" spans="1:12" s="1" customFormat="1" x14ac:dyDescent="0.35">
      <c r="A485" s="31">
        <v>135</v>
      </c>
      <c r="B485" s="42" t="s">
        <v>1284</v>
      </c>
      <c r="C485" s="14">
        <v>253.51</v>
      </c>
      <c r="D485" s="14"/>
      <c r="E485" s="14"/>
      <c r="F485" s="28">
        <f t="shared" si="33"/>
        <v>253.51</v>
      </c>
      <c r="G485" s="118">
        <f t="shared" si="32"/>
        <v>36.827397699999999</v>
      </c>
      <c r="H485" s="898">
        <f t="shared" si="31"/>
        <v>0.14527000000000001</v>
      </c>
      <c r="I485" s="108">
        <f t="shared" si="34"/>
        <v>0.14527000000000001</v>
      </c>
    </row>
    <row r="486" spans="1:12" s="1" customFormat="1" x14ac:dyDescent="0.35">
      <c r="A486" s="31">
        <v>136</v>
      </c>
      <c r="B486" s="42" t="s">
        <v>1285</v>
      </c>
      <c r="C486" s="14">
        <v>354.64</v>
      </c>
      <c r="D486" s="14"/>
      <c r="E486" s="14"/>
      <c r="F486" s="28">
        <f t="shared" si="33"/>
        <v>354.64</v>
      </c>
      <c r="G486" s="118">
        <f t="shared" si="32"/>
        <v>51.518552800000002</v>
      </c>
      <c r="H486" s="898">
        <f t="shared" si="31"/>
        <v>0.14527000000000001</v>
      </c>
      <c r="I486" s="108">
        <f t="shared" si="34"/>
        <v>0.14527000000000001</v>
      </c>
    </row>
    <row r="487" spans="1:12" s="1" customFormat="1" x14ac:dyDescent="0.35">
      <c r="A487" s="25">
        <v>137</v>
      </c>
      <c r="B487" s="42" t="s">
        <v>1286</v>
      </c>
      <c r="C487" s="14">
        <v>286.98</v>
      </c>
      <c r="D487" s="14"/>
      <c r="E487" s="14"/>
      <c r="F487" s="28">
        <f t="shared" si="33"/>
        <v>286.98</v>
      </c>
      <c r="G487" s="118">
        <f t="shared" si="32"/>
        <v>41.689584600000003</v>
      </c>
      <c r="H487" s="898">
        <f t="shared" si="31"/>
        <v>0.14527000000000001</v>
      </c>
      <c r="I487" s="108">
        <f t="shared" si="34"/>
        <v>0.14527000000000001</v>
      </c>
    </row>
    <row r="488" spans="1:12" s="1" customFormat="1" x14ac:dyDescent="0.35">
      <c r="A488" s="31">
        <v>138</v>
      </c>
      <c r="B488" s="42" t="s">
        <v>1288</v>
      </c>
      <c r="C488" s="14">
        <v>128.9</v>
      </c>
      <c r="D488" s="14"/>
      <c r="E488" s="14"/>
      <c r="F488" s="28">
        <f t="shared" si="33"/>
        <v>128.9</v>
      </c>
      <c r="G488" s="118">
        <f t="shared" si="32"/>
        <v>18.725303000000004</v>
      </c>
      <c r="H488" s="898">
        <f t="shared" si="31"/>
        <v>0.14527000000000001</v>
      </c>
      <c r="I488" s="108">
        <f t="shared" si="34"/>
        <v>0.14527000000000001</v>
      </c>
    </row>
    <row r="489" spans="1:12" s="1" customFormat="1" x14ac:dyDescent="0.35">
      <c r="A489" s="31">
        <v>139</v>
      </c>
      <c r="B489" s="42" t="s">
        <v>1289</v>
      </c>
      <c r="C489" s="14">
        <v>2048.73</v>
      </c>
      <c r="D489" s="14"/>
      <c r="E489" s="14"/>
      <c r="F489" s="28">
        <f t="shared" si="33"/>
        <v>2048.73</v>
      </c>
      <c r="G489" s="118">
        <f t="shared" si="32"/>
        <v>297.61900710000003</v>
      </c>
      <c r="H489" s="898">
        <f t="shared" si="31"/>
        <v>0.14527000000000001</v>
      </c>
      <c r="I489" s="108">
        <f t="shared" si="34"/>
        <v>0.14527000000000001</v>
      </c>
    </row>
    <row r="490" spans="1:12" s="1" customFormat="1" x14ac:dyDescent="0.35">
      <c r="A490" s="25">
        <v>140</v>
      </c>
      <c r="B490" s="42" t="s">
        <v>1290</v>
      </c>
      <c r="C490" s="14">
        <v>2056.27</v>
      </c>
      <c r="D490" s="14"/>
      <c r="E490" s="14"/>
      <c r="F490" s="28">
        <f t="shared" si="33"/>
        <v>2056.27</v>
      </c>
      <c r="G490" s="118">
        <f t="shared" si="32"/>
        <v>298.71434290000002</v>
      </c>
      <c r="H490" s="898">
        <f t="shared" si="31"/>
        <v>0.14527000000000001</v>
      </c>
      <c r="I490" s="108">
        <f t="shared" si="34"/>
        <v>0.14527000000000001</v>
      </c>
    </row>
    <row r="491" spans="1:12" s="1" customFormat="1" x14ac:dyDescent="0.35">
      <c r="A491" s="31">
        <v>141</v>
      </c>
      <c r="B491" s="42" t="s">
        <v>2191</v>
      </c>
      <c r="C491" s="17">
        <v>903</v>
      </c>
      <c r="D491" s="17"/>
      <c r="E491" s="17"/>
      <c r="F491" s="28">
        <f t="shared" si="33"/>
        <v>903</v>
      </c>
      <c r="G491" s="118">
        <f t="shared" si="32"/>
        <v>131.17881</v>
      </c>
      <c r="H491" s="898">
        <f t="shared" si="31"/>
        <v>0.14527000000000001</v>
      </c>
      <c r="I491" s="108">
        <f t="shared" si="34"/>
        <v>0.14527000000000001</v>
      </c>
    </row>
    <row r="492" spans="1:12" s="1" customFormat="1" x14ac:dyDescent="0.35">
      <c r="A492" s="79"/>
      <c r="B492" s="63" t="s">
        <v>694</v>
      </c>
      <c r="C492" s="110">
        <f>SUM(C351:C491)</f>
        <v>203117.84000000005</v>
      </c>
      <c r="D492" s="110">
        <f>SUM(D351:D491)</f>
        <v>668.30000000000007</v>
      </c>
      <c r="E492" s="110">
        <f>SUM(E351:E491)</f>
        <v>2149.8700000000003</v>
      </c>
      <c r="F492" s="110">
        <f t="shared" si="33"/>
        <v>205936.01000000004</v>
      </c>
      <c r="G492" s="118">
        <f t="shared" si="32"/>
        <v>29916.324172700006</v>
      </c>
      <c r="H492" s="898">
        <f t="shared" si="31"/>
        <v>0.14527000000000001</v>
      </c>
      <c r="I492" s="124">
        <f t="shared" si="34"/>
        <v>0.14527000000000001</v>
      </c>
      <c r="J492" s="92"/>
      <c r="K492" s="92"/>
      <c r="L492" s="92"/>
    </row>
    <row r="493" spans="1:12" s="1" customFormat="1" x14ac:dyDescent="0.35">
      <c r="A493" s="971" t="s">
        <v>695</v>
      </c>
      <c r="B493" s="972"/>
      <c r="C493" s="13"/>
      <c r="D493" s="13"/>
      <c r="E493" s="13"/>
      <c r="F493" s="28"/>
      <c r="G493" s="118">
        <f t="shared" si="32"/>
        <v>0</v>
      </c>
      <c r="H493" s="898">
        <f t="shared" si="31"/>
        <v>0.14527000000000001</v>
      </c>
      <c r="I493" s="108"/>
    </row>
    <row r="494" spans="1:12" s="1" customFormat="1" x14ac:dyDescent="0.35">
      <c r="A494" s="31">
        <v>1</v>
      </c>
      <c r="B494" s="43" t="s">
        <v>696</v>
      </c>
      <c r="C494" s="94">
        <v>4327</v>
      </c>
      <c r="D494" s="94">
        <v>114</v>
      </c>
      <c r="E494" s="94">
        <v>272.8</v>
      </c>
      <c r="F494" s="28">
        <f t="shared" ref="F494:F548" si="35">C494+D494+E494</f>
        <v>4713.8</v>
      </c>
      <c r="G494" s="118">
        <f t="shared" si="32"/>
        <v>684.77372600000012</v>
      </c>
      <c r="H494" s="898">
        <f t="shared" si="31"/>
        <v>0.14527000000000001</v>
      </c>
      <c r="I494" s="108">
        <f t="shared" si="34"/>
        <v>0.14527000000000001</v>
      </c>
    </row>
    <row r="495" spans="1:12" s="1" customFormat="1" x14ac:dyDescent="0.35">
      <c r="A495" s="31">
        <v>2</v>
      </c>
      <c r="B495" s="42" t="s">
        <v>697</v>
      </c>
      <c r="C495" s="95">
        <v>4136.82</v>
      </c>
      <c r="D495" s="95"/>
      <c r="E495" s="95"/>
      <c r="F495" s="28">
        <f t="shared" si="35"/>
        <v>4136.82</v>
      </c>
      <c r="G495" s="118">
        <f t="shared" si="32"/>
        <v>600.95584140000005</v>
      </c>
      <c r="H495" s="898">
        <f t="shared" si="31"/>
        <v>0.14527000000000001</v>
      </c>
      <c r="I495" s="108">
        <f t="shared" si="34"/>
        <v>0.14527000000000001</v>
      </c>
    </row>
    <row r="496" spans="1:12" s="1" customFormat="1" x14ac:dyDescent="0.35">
      <c r="A496" s="31">
        <v>3</v>
      </c>
      <c r="B496" s="42" t="s">
        <v>698</v>
      </c>
      <c r="C496" s="95">
        <v>7984.78</v>
      </c>
      <c r="D496" s="95"/>
      <c r="E496" s="95"/>
      <c r="F496" s="28">
        <f t="shared" si="35"/>
        <v>7984.78</v>
      </c>
      <c r="G496" s="118">
        <f t="shared" si="32"/>
        <v>1159.9489906000001</v>
      </c>
      <c r="H496" s="898">
        <f t="shared" si="31"/>
        <v>0.14527000000000001</v>
      </c>
      <c r="I496" s="108">
        <f t="shared" si="34"/>
        <v>0.14527000000000001</v>
      </c>
    </row>
    <row r="497" spans="1:12" s="1" customFormat="1" x14ac:dyDescent="0.35">
      <c r="A497" s="31">
        <v>4</v>
      </c>
      <c r="B497" s="42" t="s">
        <v>701</v>
      </c>
      <c r="C497" s="95">
        <v>4206.5</v>
      </c>
      <c r="D497" s="95"/>
      <c r="E497" s="95">
        <v>254.7</v>
      </c>
      <c r="F497" s="28">
        <f t="shared" si="35"/>
        <v>4461.2</v>
      </c>
      <c r="G497" s="118">
        <f t="shared" si="32"/>
        <v>648.07852400000002</v>
      </c>
      <c r="H497" s="898">
        <f t="shared" si="31"/>
        <v>0.14527000000000001</v>
      </c>
      <c r="I497" s="108">
        <f t="shared" si="34"/>
        <v>0.14527000000000001</v>
      </c>
    </row>
    <row r="498" spans="1:12" s="1" customFormat="1" x14ac:dyDescent="0.35">
      <c r="A498" s="31">
        <v>5</v>
      </c>
      <c r="B498" s="42" t="s">
        <v>702</v>
      </c>
      <c r="C498" s="95">
        <v>10161.57</v>
      </c>
      <c r="D498" s="95"/>
      <c r="E498" s="95"/>
      <c r="F498" s="28">
        <f t="shared" si="35"/>
        <v>10161.57</v>
      </c>
      <c r="G498" s="118">
        <f t="shared" si="32"/>
        <v>1476.1712739</v>
      </c>
      <c r="H498" s="898">
        <f t="shared" si="31"/>
        <v>0.14527000000000001</v>
      </c>
      <c r="I498" s="108">
        <f t="shared" si="34"/>
        <v>0.14527000000000001</v>
      </c>
    </row>
    <row r="499" spans="1:12" s="1" customFormat="1" x14ac:dyDescent="0.35">
      <c r="A499" s="31">
        <v>6</v>
      </c>
      <c r="B499" s="42" t="s">
        <v>707</v>
      </c>
      <c r="C499" s="95">
        <v>5818.22</v>
      </c>
      <c r="D499" s="95"/>
      <c r="E499" s="95"/>
      <c r="F499" s="28">
        <f t="shared" si="35"/>
        <v>5818.22</v>
      </c>
      <c r="G499" s="118">
        <f t="shared" si="32"/>
        <v>845.21281940000006</v>
      </c>
      <c r="H499" s="898">
        <f t="shared" si="31"/>
        <v>0.14527000000000001</v>
      </c>
      <c r="I499" s="108">
        <f t="shared" si="34"/>
        <v>0.14527000000000001</v>
      </c>
    </row>
    <row r="500" spans="1:12" s="1" customFormat="1" x14ac:dyDescent="0.35">
      <c r="A500" s="31">
        <v>7</v>
      </c>
      <c r="B500" s="42" t="s">
        <v>708</v>
      </c>
      <c r="C500" s="95">
        <v>14736.69</v>
      </c>
      <c r="D500" s="95">
        <v>1007.3</v>
      </c>
      <c r="E500" s="95">
        <v>671</v>
      </c>
      <c r="F500" s="28">
        <f t="shared" si="35"/>
        <v>16414.989999999998</v>
      </c>
      <c r="G500" s="118">
        <f t="shared" si="32"/>
        <v>2384.6055972999998</v>
      </c>
      <c r="H500" s="898">
        <f t="shared" si="31"/>
        <v>0.14527000000000001</v>
      </c>
      <c r="I500" s="108">
        <f t="shared" si="34"/>
        <v>0.14527000000000001</v>
      </c>
    </row>
    <row r="501" spans="1:12" s="1" customFormat="1" x14ac:dyDescent="0.35">
      <c r="A501" s="31">
        <v>8</v>
      </c>
      <c r="B501" s="42" t="s">
        <v>710</v>
      </c>
      <c r="C501" s="95">
        <v>351.06</v>
      </c>
      <c r="D501" s="95"/>
      <c r="E501" s="95"/>
      <c r="F501" s="28">
        <f t="shared" si="35"/>
        <v>351.06</v>
      </c>
      <c r="G501" s="118">
        <f t="shared" si="32"/>
        <v>50.998486200000002</v>
      </c>
      <c r="H501" s="898">
        <f t="shared" si="31"/>
        <v>0.14527000000000001</v>
      </c>
      <c r="I501" s="108">
        <f t="shared" si="34"/>
        <v>0.14527000000000001</v>
      </c>
    </row>
    <row r="502" spans="1:12" s="1" customFormat="1" x14ac:dyDescent="0.35">
      <c r="A502" s="31">
        <v>9</v>
      </c>
      <c r="B502" s="42" t="s">
        <v>711</v>
      </c>
      <c r="C502" s="95">
        <v>377.1</v>
      </c>
      <c r="D502" s="95"/>
      <c r="E502" s="95"/>
      <c r="F502" s="28">
        <f t="shared" si="35"/>
        <v>377.1</v>
      </c>
      <c r="G502" s="118">
        <f t="shared" si="32"/>
        <v>54.781317000000008</v>
      </c>
      <c r="H502" s="898">
        <f t="shared" si="31"/>
        <v>0.14527000000000001</v>
      </c>
      <c r="I502" s="108">
        <f t="shared" si="34"/>
        <v>0.14527000000000001</v>
      </c>
    </row>
    <row r="503" spans="1:12" s="1" customFormat="1" x14ac:dyDescent="0.35">
      <c r="A503" s="31">
        <v>10</v>
      </c>
      <c r="B503" s="42" t="s">
        <v>713</v>
      </c>
      <c r="C503" s="95">
        <v>4314.8999999999996</v>
      </c>
      <c r="D503" s="95"/>
      <c r="E503" s="95">
        <v>94.6</v>
      </c>
      <c r="F503" s="28">
        <f t="shared" si="35"/>
        <v>4409.5</v>
      </c>
      <c r="G503" s="118">
        <f t="shared" si="32"/>
        <v>640.56806500000005</v>
      </c>
      <c r="H503" s="898">
        <f t="shared" si="31"/>
        <v>0.14527000000000001</v>
      </c>
      <c r="I503" s="108">
        <f t="shared" si="34"/>
        <v>0.14527000000000001</v>
      </c>
    </row>
    <row r="504" spans="1:12" s="1" customFormat="1" x14ac:dyDescent="0.35">
      <c r="A504" s="31">
        <v>11</v>
      </c>
      <c r="B504" s="42" t="s">
        <v>714</v>
      </c>
      <c r="C504" s="95">
        <v>354.7</v>
      </c>
      <c r="D504" s="95"/>
      <c r="E504" s="95"/>
      <c r="F504" s="28">
        <f t="shared" si="35"/>
        <v>354.7</v>
      </c>
      <c r="G504" s="118">
        <f t="shared" si="32"/>
        <v>51.527269000000004</v>
      </c>
      <c r="H504" s="898">
        <f t="shared" si="31"/>
        <v>0.14527000000000001</v>
      </c>
      <c r="I504" s="108">
        <f t="shared" si="34"/>
        <v>0.14527000000000001</v>
      </c>
    </row>
    <row r="505" spans="1:12" s="1" customFormat="1" x14ac:dyDescent="0.35">
      <c r="A505" s="31">
        <v>12</v>
      </c>
      <c r="B505" s="42" t="s">
        <v>715</v>
      </c>
      <c r="C505" s="95">
        <v>352.4</v>
      </c>
      <c r="D505" s="95"/>
      <c r="E505" s="95"/>
      <c r="F505" s="28">
        <f t="shared" si="35"/>
        <v>352.4</v>
      </c>
      <c r="G505" s="118">
        <f t="shared" si="32"/>
        <v>51.193148000000001</v>
      </c>
      <c r="H505" s="898">
        <f t="shared" si="31"/>
        <v>0.14527000000000001</v>
      </c>
      <c r="I505" s="108">
        <f t="shared" si="34"/>
        <v>0.14527000000000001</v>
      </c>
    </row>
    <row r="506" spans="1:12" s="92" customFormat="1" x14ac:dyDescent="0.35">
      <c r="A506" s="31">
        <v>13</v>
      </c>
      <c r="B506" s="42" t="s">
        <v>716</v>
      </c>
      <c r="C506" s="95">
        <v>216.7</v>
      </c>
      <c r="D506" s="95"/>
      <c r="E506" s="95"/>
      <c r="F506" s="28">
        <f t="shared" si="35"/>
        <v>216.7</v>
      </c>
      <c r="G506" s="118">
        <f t="shared" si="32"/>
        <v>31.480008999999999</v>
      </c>
      <c r="H506" s="898">
        <f t="shared" si="31"/>
        <v>0.14527000000000001</v>
      </c>
      <c r="I506" s="108">
        <f t="shared" si="34"/>
        <v>0.14527000000000001</v>
      </c>
      <c r="J506" s="1"/>
      <c r="K506" s="1"/>
      <c r="L506" s="1"/>
    </row>
    <row r="507" spans="1:12" s="1" customFormat="1" x14ac:dyDescent="0.35">
      <c r="A507" s="31">
        <v>14</v>
      </c>
      <c r="B507" s="42" t="s">
        <v>717</v>
      </c>
      <c r="C507" s="95">
        <v>42.7</v>
      </c>
      <c r="D507" s="95"/>
      <c r="E507" s="95"/>
      <c r="F507" s="28">
        <f t="shared" si="35"/>
        <v>42.7</v>
      </c>
      <c r="G507" s="118">
        <f t="shared" si="32"/>
        <v>6.2030290000000008</v>
      </c>
      <c r="H507" s="898">
        <f t="shared" si="31"/>
        <v>0.14527000000000001</v>
      </c>
      <c r="I507" s="108">
        <f t="shared" si="34"/>
        <v>0.14527000000000001</v>
      </c>
    </row>
    <row r="508" spans="1:12" s="1" customFormat="1" x14ac:dyDescent="0.35">
      <c r="A508" s="31">
        <v>15</v>
      </c>
      <c r="B508" s="42" t="s">
        <v>718</v>
      </c>
      <c r="C508" s="95">
        <v>79.7</v>
      </c>
      <c r="D508" s="95"/>
      <c r="E508" s="95"/>
      <c r="F508" s="28">
        <f t="shared" si="35"/>
        <v>79.7</v>
      </c>
      <c r="G508" s="118">
        <f t="shared" si="32"/>
        <v>11.578019000000001</v>
      </c>
      <c r="H508" s="898">
        <f t="shared" si="31"/>
        <v>0.14527000000000001</v>
      </c>
      <c r="I508" s="108">
        <f t="shared" si="34"/>
        <v>0.14527000000000001</v>
      </c>
    </row>
    <row r="509" spans="1:12" s="1" customFormat="1" x14ac:dyDescent="0.35">
      <c r="A509" s="31">
        <v>16</v>
      </c>
      <c r="B509" s="42" t="s">
        <v>719</v>
      </c>
      <c r="C509" s="95">
        <v>177.23</v>
      </c>
      <c r="D509" s="95"/>
      <c r="E509" s="95"/>
      <c r="F509" s="28">
        <f t="shared" si="35"/>
        <v>177.23</v>
      </c>
      <c r="G509" s="118">
        <f t="shared" si="32"/>
        <v>25.746202100000001</v>
      </c>
      <c r="H509" s="898">
        <f t="shared" si="31"/>
        <v>0.14527000000000001</v>
      </c>
      <c r="I509" s="108">
        <v>0</v>
      </c>
    </row>
    <row r="510" spans="1:12" s="1" customFormat="1" x14ac:dyDescent="0.35">
      <c r="A510" s="31">
        <v>17</v>
      </c>
      <c r="B510" s="42" t="s">
        <v>720</v>
      </c>
      <c r="C510" s="95">
        <v>108.36</v>
      </c>
      <c r="D510" s="95"/>
      <c r="E510" s="95"/>
      <c r="F510" s="28">
        <f t="shared" si="35"/>
        <v>108.36</v>
      </c>
      <c r="G510" s="118">
        <f t="shared" si="32"/>
        <v>15.741457200000001</v>
      </c>
      <c r="H510" s="898">
        <f t="shared" si="31"/>
        <v>0.14527000000000001</v>
      </c>
      <c r="I510" s="108">
        <v>0</v>
      </c>
    </row>
    <row r="511" spans="1:12" s="1" customFormat="1" x14ac:dyDescent="0.35">
      <c r="A511" s="31">
        <v>18</v>
      </c>
      <c r="B511" s="42" t="s">
        <v>721</v>
      </c>
      <c r="C511" s="95">
        <v>76.2</v>
      </c>
      <c r="D511" s="95"/>
      <c r="E511" s="95"/>
      <c r="F511" s="28">
        <f t="shared" si="35"/>
        <v>76.2</v>
      </c>
      <c r="G511" s="118">
        <f t="shared" si="32"/>
        <v>11.069574000000001</v>
      </c>
      <c r="H511" s="898">
        <f t="shared" si="31"/>
        <v>0.14527000000000001</v>
      </c>
      <c r="I511" s="108">
        <v>0</v>
      </c>
    </row>
    <row r="512" spans="1:12" s="1" customFormat="1" x14ac:dyDescent="0.35">
      <c r="A512" s="31">
        <v>19</v>
      </c>
      <c r="B512" s="42" t="s">
        <v>722</v>
      </c>
      <c r="C512" s="95">
        <v>98.5</v>
      </c>
      <c r="D512" s="95"/>
      <c r="E512" s="95"/>
      <c r="F512" s="28">
        <f t="shared" si="35"/>
        <v>98.5</v>
      </c>
      <c r="G512" s="118">
        <f t="shared" si="32"/>
        <v>14.309095000000001</v>
      </c>
      <c r="H512" s="898">
        <f t="shared" si="31"/>
        <v>0.14527000000000001</v>
      </c>
      <c r="I512" s="108">
        <v>0</v>
      </c>
    </row>
    <row r="513" spans="1:9" s="1" customFormat="1" x14ac:dyDescent="0.35">
      <c r="A513" s="31">
        <v>20</v>
      </c>
      <c r="B513" s="42" t="s">
        <v>723</v>
      </c>
      <c r="C513" s="95">
        <v>93.4</v>
      </c>
      <c r="D513" s="95"/>
      <c r="E513" s="95"/>
      <c r="F513" s="28">
        <f t="shared" si="35"/>
        <v>93.4</v>
      </c>
      <c r="G513" s="118">
        <f t="shared" si="32"/>
        <v>13.568218000000002</v>
      </c>
      <c r="H513" s="898">
        <f t="shared" si="31"/>
        <v>0.14527000000000001</v>
      </c>
      <c r="I513" s="108">
        <v>0</v>
      </c>
    </row>
    <row r="514" spans="1:9" s="1" customFormat="1" x14ac:dyDescent="0.35">
      <c r="A514" s="31">
        <v>21</v>
      </c>
      <c r="B514" s="42" t="s">
        <v>724</v>
      </c>
      <c r="C514" s="95">
        <v>92.7</v>
      </c>
      <c r="D514" s="95"/>
      <c r="E514" s="95"/>
      <c r="F514" s="28">
        <f t="shared" si="35"/>
        <v>92.7</v>
      </c>
      <c r="G514" s="118">
        <f t="shared" si="32"/>
        <v>13.466529000000001</v>
      </c>
      <c r="H514" s="898">
        <f t="shared" si="31"/>
        <v>0.14527000000000001</v>
      </c>
      <c r="I514" s="108">
        <v>0</v>
      </c>
    </row>
    <row r="515" spans="1:9" s="1" customFormat="1" x14ac:dyDescent="0.35">
      <c r="A515" s="31">
        <v>22</v>
      </c>
      <c r="B515" s="42" t="s">
        <v>725</v>
      </c>
      <c r="C515" s="17">
        <v>346.6</v>
      </c>
      <c r="D515" s="17"/>
      <c r="E515" s="17"/>
      <c r="F515" s="28">
        <f t="shared" si="35"/>
        <v>346.6</v>
      </c>
      <c r="G515" s="118">
        <f t="shared" si="32"/>
        <v>50.35058200000001</v>
      </c>
      <c r="H515" s="898">
        <f t="shared" si="31"/>
        <v>0.14527000000000001</v>
      </c>
      <c r="I515" s="108">
        <f t="shared" si="34"/>
        <v>0.14527000000000001</v>
      </c>
    </row>
    <row r="516" spans="1:9" s="1" customFormat="1" x14ac:dyDescent="0.35">
      <c r="A516" s="31">
        <v>23</v>
      </c>
      <c r="B516" s="42" t="s">
        <v>726</v>
      </c>
      <c r="C516" s="95">
        <v>293.2</v>
      </c>
      <c r="D516" s="95"/>
      <c r="E516" s="95"/>
      <c r="F516" s="28">
        <f t="shared" si="35"/>
        <v>293.2</v>
      </c>
      <c r="G516" s="118">
        <f t="shared" si="32"/>
        <v>42.593164000000002</v>
      </c>
      <c r="H516" s="898">
        <f t="shared" si="31"/>
        <v>0.14527000000000001</v>
      </c>
      <c r="I516" s="108">
        <f t="shared" si="34"/>
        <v>0.14527000000000001</v>
      </c>
    </row>
    <row r="517" spans="1:9" s="1" customFormat="1" x14ac:dyDescent="0.35">
      <c r="A517" s="31">
        <v>24</v>
      </c>
      <c r="B517" s="42" t="s">
        <v>727</v>
      </c>
      <c r="C517" s="95">
        <v>4501</v>
      </c>
      <c r="D517" s="95"/>
      <c r="E517" s="95"/>
      <c r="F517" s="28">
        <f t="shared" si="35"/>
        <v>4501</v>
      </c>
      <c r="G517" s="118">
        <f t="shared" si="32"/>
        <v>653.86027000000001</v>
      </c>
      <c r="H517" s="898">
        <f t="shared" si="31"/>
        <v>0.14527000000000001</v>
      </c>
      <c r="I517" s="108">
        <f t="shared" si="34"/>
        <v>0.14527000000000001</v>
      </c>
    </row>
    <row r="518" spans="1:9" s="1" customFormat="1" x14ac:dyDescent="0.35">
      <c r="A518" s="31">
        <v>25</v>
      </c>
      <c r="B518" s="42" t="s">
        <v>728</v>
      </c>
      <c r="C518" s="95">
        <v>195.86</v>
      </c>
      <c r="D518" s="95"/>
      <c r="E518" s="95"/>
      <c r="F518" s="28">
        <f t="shared" si="35"/>
        <v>195.86</v>
      </c>
      <c r="G518" s="118">
        <f t="shared" si="32"/>
        <v>28.452582200000005</v>
      </c>
      <c r="H518" s="898">
        <f t="shared" si="31"/>
        <v>0.14527000000000001</v>
      </c>
      <c r="I518" s="108">
        <f t="shared" si="34"/>
        <v>0.14527000000000001</v>
      </c>
    </row>
    <row r="519" spans="1:9" s="1" customFormat="1" x14ac:dyDescent="0.35">
      <c r="A519" s="31">
        <v>26</v>
      </c>
      <c r="B519" s="42" t="s">
        <v>729</v>
      </c>
      <c r="C519" s="95">
        <v>148</v>
      </c>
      <c r="D519" s="95"/>
      <c r="E519" s="95"/>
      <c r="F519" s="28">
        <f t="shared" si="35"/>
        <v>148</v>
      </c>
      <c r="G519" s="118">
        <f t="shared" si="32"/>
        <v>21.499960000000002</v>
      </c>
      <c r="H519" s="898">
        <f t="shared" ref="H519:H582" si="36">0.11747+0.0278</f>
        <v>0.14527000000000001</v>
      </c>
      <c r="I519" s="108">
        <f t="shared" si="34"/>
        <v>0.14527000000000001</v>
      </c>
    </row>
    <row r="520" spans="1:9" s="1" customFormat="1" x14ac:dyDescent="0.35">
      <c r="A520" s="31">
        <v>27</v>
      </c>
      <c r="B520" s="42" t="s">
        <v>730</v>
      </c>
      <c r="C520" s="95">
        <v>92.6</v>
      </c>
      <c r="D520" s="95"/>
      <c r="E520" s="95"/>
      <c r="F520" s="28">
        <f t="shared" si="35"/>
        <v>92.6</v>
      </c>
      <c r="G520" s="118">
        <f t="shared" si="32"/>
        <v>13.452002</v>
      </c>
      <c r="H520" s="898">
        <f t="shared" si="36"/>
        <v>0.14527000000000001</v>
      </c>
      <c r="I520" s="108">
        <f t="shared" si="34"/>
        <v>0.14527000000000001</v>
      </c>
    </row>
    <row r="521" spans="1:9" s="1" customFormat="1" x14ac:dyDescent="0.35">
      <c r="A521" s="31">
        <v>28</v>
      </c>
      <c r="B521" s="42" t="s">
        <v>731</v>
      </c>
      <c r="C521" s="95">
        <v>78.7</v>
      </c>
      <c r="D521" s="95"/>
      <c r="E521" s="95"/>
      <c r="F521" s="28">
        <f t="shared" si="35"/>
        <v>78.7</v>
      </c>
      <c r="G521" s="118">
        <f t="shared" ref="G521:G582" si="37">SUM(F521*H521)</f>
        <v>11.432749000000001</v>
      </c>
      <c r="H521" s="898">
        <f t="shared" si="36"/>
        <v>0.14527000000000001</v>
      </c>
      <c r="I521" s="108">
        <f t="shared" si="34"/>
        <v>0.14527000000000001</v>
      </c>
    </row>
    <row r="522" spans="1:9" s="1" customFormat="1" x14ac:dyDescent="0.35">
      <c r="A522" s="31">
        <v>29</v>
      </c>
      <c r="B522" s="42" t="s">
        <v>732</v>
      </c>
      <c r="C522" s="95">
        <v>114</v>
      </c>
      <c r="D522" s="95"/>
      <c r="E522" s="95"/>
      <c r="F522" s="28">
        <f t="shared" si="35"/>
        <v>114</v>
      </c>
      <c r="G522" s="118">
        <f t="shared" si="37"/>
        <v>16.560780000000001</v>
      </c>
      <c r="H522" s="898">
        <f t="shared" si="36"/>
        <v>0.14527000000000001</v>
      </c>
      <c r="I522" s="108">
        <v>0</v>
      </c>
    </row>
    <row r="523" spans="1:9" s="1" customFormat="1" x14ac:dyDescent="0.35">
      <c r="A523" s="31">
        <v>30</v>
      </c>
      <c r="B523" s="42" t="s">
        <v>733</v>
      </c>
      <c r="C523" s="95">
        <v>25.1</v>
      </c>
      <c r="D523" s="95"/>
      <c r="E523" s="95"/>
      <c r="F523" s="28">
        <f t="shared" si="35"/>
        <v>25.1</v>
      </c>
      <c r="G523" s="118">
        <f t="shared" si="37"/>
        <v>3.6462770000000004</v>
      </c>
      <c r="H523" s="898">
        <f t="shared" si="36"/>
        <v>0.14527000000000001</v>
      </c>
      <c r="I523" s="108">
        <f t="shared" si="34"/>
        <v>0.14527000000000001</v>
      </c>
    </row>
    <row r="524" spans="1:9" s="1" customFormat="1" x14ac:dyDescent="0.35">
      <c r="A524" s="31">
        <v>31</v>
      </c>
      <c r="B524" s="42" t="s">
        <v>734</v>
      </c>
      <c r="C524" s="95">
        <v>66.599999999999994</v>
      </c>
      <c r="D524" s="95"/>
      <c r="E524" s="95"/>
      <c r="F524" s="28">
        <f t="shared" si="35"/>
        <v>66.599999999999994</v>
      </c>
      <c r="G524" s="118">
        <f t="shared" si="37"/>
        <v>9.674982</v>
      </c>
      <c r="H524" s="898">
        <f t="shared" si="36"/>
        <v>0.14527000000000001</v>
      </c>
      <c r="I524" s="108">
        <f t="shared" si="34"/>
        <v>0.14527000000000001</v>
      </c>
    </row>
    <row r="525" spans="1:9" s="1" customFormat="1" x14ac:dyDescent="0.35">
      <c r="A525" s="31">
        <v>32</v>
      </c>
      <c r="B525" s="42" t="s">
        <v>735</v>
      </c>
      <c r="C525" s="95">
        <v>156.4</v>
      </c>
      <c r="D525" s="95"/>
      <c r="E525" s="95"/>
      <c r="F525" s="28">
        <f t="shared" si="35"/>
        <v>156.4</v>
      </c>
      <c r="G525" s="118">
        <f t="shared" si="37"/>
        <v>22.720228000000002</v>
      </c>
      <c r="H525" s="898">
        <f t="shared" si="36"/>
        <v>0.14527000000000001</v>
      </c>
      <c r="I525" s="108">
        <f t="shared" si="34"/>
        <v>0.14527000000000001</v>
      </c>
    </row>
    <row r="526" spans="1:9" s="1" customFormat="1" x14ac:dyDescent="0.35">
      <c r="A526" s="31">
        <v>33</v>
      </c>
      <c r="B526" s="42" t="s">
        <v>736</v>
      </c>
      <c r="C526" s="95">
        <v>59.6</v>
      </c>
      <c r="D526" s="95"/>
      <c r="E526" s="95"/>
      <c r="F526" s="28">
        <f t="shared" si="35"/>
        <v>59.6</v>
      </c>
      <c r="G526" s="118">
        <f t="shared" si="37"/>
        <v>8.6580920000000017</v>
      </c>
      <c r="H526" s="898">
        <f t="shared" si="36"/>
        <v>0.14527000000000001</v>
      </c>
      <c r="I526" s="108">
        <v>0</v>
      </c>
    </row>
    <row r="527" spans="1:9" s="1" customFormat="1" x14ac:dyDescent="0.35">
      <c r="A527" s="31">
        <v>34</v>
      </c>
      <c r="B527" s="42" t="s">
        <v>737</v>
      </c>
      <c r="C527" s="95">
        <v>176</v>
      </c>
      <c r="D527" s="95"/>
      <c r="E527" s="95"/>
      <c r="F527" s="28">
        <f t="shared" si="35"/>
        <v>176</v>
      </c>
      <c r="G527" s="118">
        <f t="shared" si="37"/>
        <v>25.567520000000002</v>
      </c>
      <c r="H527" s="898">
        <f t="shared" si="36"/>
        <v>0.14527000000000001</v>
      </c>
      <c r="I527" s="108">
        <f t="shared" si="34"/>
        <v>0.14527000000000001</v>
      </c>
    </row>
    <row r="528" spans="1:9" s="1" customFormat="1" x14ac:dyDescent="0.35">
      <c r="A528" s="31">
        <v>35</v>
      </c>
      <c r="B528" s="42" t="s">
        <v>738</v>
      </c>
      <c r="C528" s="95">
        <v>149</v>
      </c>
      <c r="D528" s="95"/>
      <c r="E528" s="95"/>
      <c r="F528" s="28">
        <f t="shared" si="35"/>
        <v>149</v>
      </c>
      <c r="G528" s="118">
        <f t="shared" si="37"/>
        <v>21.645230000000002</v>
      </c>
      <c r="H528" s="898">
        <f t="shared" si="36"/>
        <v>0.14527000000000001</v>
      </c>
      <c r="I528" s="108">
        <f t="shared" si="34"/>
        <v>0.14527000000000001</v>
      </c>
    </row>
    <row r="529" spans="1:9" s="1" customFormat="1" x14ac:dyDescent="0.35">
      <c r="A529" s="31">
        <v>36</v>
      </c>
      <c r="B529" s="42" t="s">
        <v>739</v>
      </c>
      <c r="C529" s="95">
        <v>224.8</v>
      </c>
      <c r="D529" s="95"/>
      <c r="E529" s="95"/>
      <c r="F529" s="28">
        <f t="shared" si="35"/>
        <v>224.8</v>
      </c>
      <c r="G529" s="118">
        <f t="shared" si="37"/>
        <v>32.656696000000004</v>
      </c>
      <c r="H529" s="898">
        <f t="shared" si="36"/>
        <v>0.14527000000000001</v>
      </c>
      <c r="I529" s="108">
        <f t="shared" si="34"/>
        <v>0.14527000000000001</v>
      </c>
    </row>
    <row r="530" spans="1:9" s="1" customFormat="1" x14ac:dyDescent="0.35">
      <c r="A530" s="31">
        <v>37</v>
      </c>
      <c r="B530" s="42" t="s">
        <v>740</v>
      </c>
      <c r="C530" s="95">
        <v>243.4</v>
      </c>
      <c r="D530" s="95"/>
      <c r="E530" s="95"/>
      <c r="F530" s="28">
        <f t="shared" si="35"/>
        <v>243.4</v>
      </c>
      <c r="G530" s="118">
        <f t="shared" si="37"/>
        <v>35.358718000000003</v>
      </c>
      <c r="H530" s="898">
        <f t="shared" si="36"/>
        <v>0.14527000000000001</v>
      </c>
      <c r="I530" s="108">
        <f t="shared" si="34"/>
        <v>0.14527000000000001</v>
      </c>
    </row>
    <row r="531" spans="1:9" s="1" customFormat="1" x14ac:dyDescent="0.35">
      <c r="A531" s="31">
        <v>38</v>
      </c>
      <c r="B531" s="42" t="s">
        <v>741</v>
      </c>
      <c r="C531" s="95">
        <v>169.9</v>
      </c>
      <c r="D531" s="95"/>
      <c r="E531" s="95"/>
      <c r="F531" s="28">
        <f t="shared" si="35"/>
        <v>169.9</v>
      </c>
      <c r="G531" s="118">
        <f t="shared" si="37"/>
        <v>24.681373000000004</v>
      </c>
      <c r="H531" s="898">
        <f t="shared" si="36"/>
        <v>0.14527000000000001</v>
      </c>
      <c r="I531" s="108">
        <f t="shared" si="34"/>
        <v>0.14527000000000001</v>
      </c>
    </row>
    <row r="532" spans="1:9" s="1" customFormat="1" x14ac:dyDescent="0.35">
      <c r="A532" s="31">
        <v>39</v>
      </c>
      <c r="B532" s="42" t="s">
        <v>742</v>
      </c>
      <c r="C532" s="95">
        <v>377.1</v>
      </c>
      <c r="D532" s="95"/>
      <c r="E532" s="95"/>
      <c r="F532" s="28">
        <f t="shared" si="35"/>
        <v>377.1</v>
      </c>
      <c r="G532" s="118">
        <f t="shared" si="37"/>
        <v>54.781317000000008</v>
      </c>
      <c r="H532" s="898">
        <f t="shared" si="36"/>
        <v>0.14527000000000001</v>
      </c>
      <c r="I532" s="108">
        <f t="shared" ref="I532:I591" si="38">SUM(G532/F532)</f>
        <v>0.14527000000000001</v>
      </c>
    </row>
    <row r="533" spans="1:9" s="1" customFormat="1" x14ac:dyDescent="0.35">
      <c r="A533" s="31">
        <v>40</v>
      </c>
      <c r="B533" s="42" t="s">
        <v>743</v>
      </c>
      <c r="C533" s="95">
        <v>87.1</v>
      </c>
      <c r="D533" s="95"/>
      <c r="E533" s="95"/>
      <c r="F533" s="28">
        <f t="shared" si="35"/>
        <v>87.1</v>
      </c>
      <c r="G533" s="118">
        <f t="shared" si="37"/>
        <v>12.653017</v>
      </c>
      <c r="H533" s="898">
        <f t="shared" si="36"/>
        <v>0.14527000000000001</v>
      </c>
      <c r="I533" s="108">
        <f t="shared" si="38"/>
        <v>0.14527000000000001</v>
      </c>
    </row>
    <row r="534" spans="1:9" s="1" customFormat="1" x14ac:dyDescent="0.35">
      <c r="A534" s="31">
        <v>41</v>
      </c>
      <c r="B534" s="42" t="s">
        <v>744</v>
      </c>
      <c r="C534" s="95">
        <v>348.2</v>
      </c>
      <c r="D534" s="95"/>
      <c r="E534" s="95"/>
      <c r="F534" s="28">
        <f t="shared" si="35"/>
        <v>348.2</v>
      </c>
      <c r="G534" s="118">
        <f t="shared" si="37"/>
        <v>50.583013999999999</v>
      </c>
      <c r="H534" s="898">
        <f t="shared" si="36"/>
        <v>0.14527000000000001</v>
      </c>
      <c r="I534" s="108">
        <f t="shared" si="38"/>
        <v>0.14527000000000001</v>
      </c>
    </row>
    <row r="535" spans="1:9" s="1" customFormat="1" x14ac:dyDescent="0.35">
      <c r="A535" s="31">
        <v>42</v>
      </c>
      <c r="B535" s="42" t="s">
        <v>745</v>
      </c>
      <c r="C535" s="95">
        <v>227.7</v>
      </c>
      <c r="D535" s="95"/>
      <c r="E535" s="95"/>
      <c r="F535" s="28">
        <f t="shared" si="35"/>
        <v>227.7</v>
      </c>
      <c r="G535" s="118">
        <f t="shared" si="37"/>
        <v>33.077978999999999</v>
      </c>
      <c r="H535" s="898">
        <f t="shared" si="36"/>
        <v>0.14527000000000001</v>
      </c>
      <c r="I535" s="108">
        <f t="shared" si="38"/>
        <v>0.14527000000000001</v>
      </c>
    </row>
    <row r="536" spans="1:9" s="1" customFormat="1" x14ac:dyDescent="0.35">
      <c r="A536" s="31">
        <v>43</v>
      </c>
      <c r="B536" s="42" t="s">
        <v>746</v>
      </c>
      <c r="C536" s="95">
        <v>409.2</v>
      </c>
      <c r="D536" s="95"/>
      <c r="E536" s="95"/>
      <c r="F536" s="28">
        <f t="shared" si="35"/>
        <v>409.2</v>
      </c>
      <c r="G536" s="118">
        <f t="shared" si="37"/>
        <v>59.444484000000003</v>
      </c>
      <c r="H536" s="898">
        <f t="shared" si="36"/>
        <v>0.14527000000000001</v>
      </c>
      <c r="I536" s="108">
        <f t="shared" si="38"/>
        <v>0.14527000000000001</v>
      </c>
    </row>
    <row r="537" spans="1:9" s="1" customFormat="1" x14ac:dyDescent="0.35">
      <c r="A537" s="31">
        <v>44</v>
      </c>
      <c r="B537" s="42" t="s">
        <v>747</v>
      </c>
      <c r="C537" s="95">
        <v>177.6</v>
      </c>
      <c r="D537" s="95"/>
      <c r="E537" s="95"/>
      <c r="F537" s="28">
        <f t="shared" si="35"/>
        <v>177.6</v>
      </c>
      <c r="G537" s="118">
        <f t="shared" si="37"/>
        <v>25.799952000000001</v>
      </c>
      <c r="H537" s="898">
        <f t="shared" si="36"/>
        <v>0.14527000000000001</v>
      </c>
      <c r="I537" s="108">
        <f t="shared" si="38"/>
        <v>0.14527000000000001</v>
      </c>
    </row>
    <row r="538" spans="1:9" s="1" customFormat="1" x14ac:dyDescent="0.35">
      <c r="A538" s="31">
        <v>45</v>
      </c>
      <c r="B538" s="42" t="s">
        <v>748</v>
      </c>
      <c r="C538" s="95">
        <v>383.9</v>
      </c>
      <c r="D538" s="95"/>
      <c r="E538" s="95"/>
      <c r="F538" s="28">
        <f t="shared" si="35"/>
        <v>383.9</v>
      </c>
      <c r="G538" s="118">
        <f t="shared" si="37"/>
        <v>55.769153000000003</v>
      </c>
      <c r="H538" s="898">
        <f t="shared" si="36"/>
        <v>0.14527000000000001</v>
      </c>
      <c r="I538" s="108">
        <f t="shared" si="38"/>
        <v>0.14527000000000001</v>
      </c>
    </row>
    <row r="539" spans="1:9" s="1" customFormat="1" x14ac:dyDescent="0.35">
      <c r="A539" s="31">
        <v>46</v>
      </c>
      <c r="B539" s="42" t="s">
        <v>749</v>
      </c>
      <c r="C539" s="95">
        <v>123.2</v>
      </c>
      <c r="D539" s="95"/>
      <c r="E539" s="95"/>
      <c r="F539" s="28">
        <f t="shared" si="35"/>
        <v>123.2</v>
      </c>
      <c r="G539" s="118">
        <f t="shared" si="37"/>
        <v>17.897264000000003</v>
      </c>
      <c r="H539" s="898">
        <f t="shared" si="36"/>
        <v>0.14527000000000001</v>
      </c>
      <c r="I539" s="108">
        <f t="shared" si="38"/>
        <v>0.14527000000000004</v>
      </c>
    </row>
    <row r="540" spans="1:9" s="1" customFormat="1" x14ac:dyDescent="0.35">
      <c r="A540" s="31">
        <v>47</v>
      </c>
      <c r="B540" s="42" t="s">
        <v>750</v>
      </c>
      <c r="C540" s="95">
        <v>423.7</v>
      </c>
      <c r="D540" s="95"/>
      <c r="E540" s="95"/>
      <c r="F540" s="28">
        <f t="shared" si="35"/>
        <v>423.7</v>
      </c>
      <c r="G540" s="118">
        <f t="shared" si="37"/>
        <v>61.550899000000001</v>
      </c>
      <c r="H540" s="898">
        <f t="shared" si="36"/>
        <v>0.14527000000000001</v>
      </c>
      <c r="I540" s="108">
        <f t="shared" si="38"/>
        <v>0.14527000000000001</v>
      </c>
    </row>
    <row r="541" spans="1:9" s="1" customFormat="1" x14ac:dyDescent="0.35">
      <c r="A541" s="31">
        <v>48</v>
      </c>
      <c r="B541" s="42" t="s">
        <v>751</v>
      </c>
      <c r="C541" s="95">
        <v>138.80000000000001</v>
      </c>
      <c r="D541" s="95"/>
      <c r="E541" s="95"/>
      <c r="F541" s="28">
        <f t="shared" si="35"/>
        <v>138.80000000000001</v>
      </c>
      <c r="G541" s="118">
        <f t="shared" si="37"/>
        <v>20.163476000000003</v>
      </c>
      <c r="H541" s="898">
        <f t="shared" si="36"/>
        <v>0.14527000000000001</v>
      </c>
      <c r="I541" s="108">
        <f t="shared" si="38"/>
        <v>0.14527000000000001</v>
      </c>
    </row>
    <row r="542" spans="1:9" s="1" customFormat="1" x14ac:dyDescent="0.35">
      <c r="A542" s="31">
        <v>49</v>
      </c>
      <c r="B542" s="42" t="s">
        <v>753</v>
      </c>
      <c r="C542" s="95">
        <v>353.3</v>
      </c>
      <c r="D542" s="95"/>
      <c r="E542" s="95"/>
      <c r="F542" s="28">
        <f t="shared" si="35"/>
        <v>353.3</v>
      </c>
      <c r="G542" s="118">
        <f t="shared" si="37"/>
        <v>51.323891000000003</v>
      </c>
      <c r="H542" s="898">
        <f t="shared" si="36"/>
        <v>0.14527000000000001</v>
      </c>
      <c r="I542" s="108">
        <f t="shared" si="38"/>
        <v>0.14527000000000001</v>
      </c>
    </row>
    <row r="543" spans="1:9" s="1" customFormat="1" x14ac:dyDescent="0.35">
      <c r="A543" s="31">
        <v>50</v>
      </c>
      <c r="B543" s="42" t="s">
        <v>754</v>
      </c>
      <c r="C543" s="95">
        <v>354.5</v>
      </c>
      <c r="D543" s="95"/>
      <c r="E543" s="95"/>
      <c r="F543" s="28">
        <f t="shared" si="35"/>
        <v>354.5</v>
      </c>
      <c r="G543" s="118">
        <f t="shared" si="37"/>
        <v>51.498215000000002</v>
      </c>
      <c r="H543" s="898">
        <f t="shared" si="36"/>
        <v>0.14527000000000001</v>
      </c>
      <c r="I543" s="108">
        <f t="shared" si="38"/>
        <v>0.14527000000000001</v>
      </c>
    </row>
    <row r="544" spans="1:9" s="1" customFormat="1" x14ac:dyDescent="0.35">
      <c r="A544" s="31">
        <v>51</v>
      </c>
      <c r="B544" s="42" t="s">
        <v>756</v>
      </c>
      <c r="C544" s="95">
        <v>348.3</v>
      </c>
      <c r="D544" s="95"/>
      <c r="E544" s="95"/>
      <c r="F544" s="28">
        <f t="shared" si="35"/>
        <v>348.3</v>
      </c>
      <c r="G544" s="118">
        <f t="shared" si="37"/>
        <v>50.597541000000007</v>
      </c>
      <c r="H544" s="898">
        <f t="shared" si="36"/>
        <v>0.14527000000000001</v>
      </c>
      <c r="I544" s="108">
        <f t="shared" si="38"/>
        <v>0.14527000000000001</v>
      </c>
    </row>
    <row r="545" spans="1:9" s="1" customFormat="1" x14ac:dyDescent="0.35">
      <c r="A545" s="31">
        <v>52</v>
      </c>
      <c r="B545" s="42" t="s">
        <v>757</v>
      </c>
      <c r="C545" s="95">
        <v>73.400000000000006</v>
      </c>
      <c r="D545" s="95"/>
      <c r="E545" s="95"/>
      <c r="F545" s="28">
        <f t="shared" si="35"/>
        <v>73.400000000000006</v>
      </c>
      <c r="G545" s="118">
        <f t="shared" si="37"/>
        <v>10.662818000000001</v>
      </c>
      <c r="H545" s="898">
        <f t="shared" si="36"/>
        <v>0.14527000000000001</v>
      </c>
      <c r="I545" s="108">
        <f t="shared" si="38"/>
        <v>0.14527000000000001</v>
      </c>
    </row>
    <row r="546" spans="1:9" s="1" customFormat="1" x14ac:dyDescent="0.35">
      <c r="A546" s="31">
        <v>53</v>
      </c>
      <c r="B546" s="42" t="s">
        <v>758</v>
      </c>
      <c r="C546" s="95">
        <v>117.2</v>
      </c>
      <c r="D546" s="95"/>
      <c r="E546" s="95"/>
      <c r="F546" s="28">
        <f t="shared" si="35"/>
        <v>117.2</v>
      </c>
      <c r="G546" s="118">
        <f t="shared" si="37"/>
        <v>17.025644000000003</v>
      </c>
      <c r="H546" s="898">
        <f t="shared" si="36"/>
        <v>0.14527000000000001</v>
      </c>
      <c r="I546" s="108">
        <f t="shared" si="38"/>
        <v>0.14527000000000004</v>
      </c>
    </row>
    <row r="547" spans="1:9" s="1" customFormat="1" x14ac:dyDescent="0.35">
      <c r="A547" s="31">
        <v>54</v>
      </c>
      <c r="B547" s="42" t="s">
        <v>759</v>
      </c>
      <c r="C547" s="95">
        <v>200.1</v>
      </c>
      <c r="D547" s="95"/>
      <c r="E547" s="95"/>
      <c r="F547" s="28">
        <f t="shared" si="35"/>
        <v>200.1</v>
      </c>
      <c r="G547" s="118">
        <f t="shared" si="37"/>
        <v>29.068527</v>
      </c>
      <c r="H547" s="898">
        <f t="shared" si="36"/>
        <v>0.14527000000000001</v>
      </c>
      <c r="I547" s="108">
        <f t="shared" si="38"/>
        <v>0.14527000000000001</v>
      </c>
    </row>
    <row r="548" spans="1:9" s="1" customFormat="1" x14ac:dyDescent="0.35">
      <c r="A548" s="31">
        <v>55</v>
      </c>
      <c r="B548" s="42" t="s">
        <v>760</v>
      </c>
      <c r="C548" s="95">
        <v>79.099999999999994</v>
      </c>
      <c r="D548" s="95"/>
      <c r="E548" s="95"/>
      <c r="F548" s="28">
        <f t="shared" si="35"/>
        <v>79.099999999999994</v>
      </c>
      <c r="G548" s="118">
        <f t="shared" si="37"/>
        <v>11.490857</v>
      </c>
      <c r="H548" s="898">
        <f t="shared" si="36"/>
        <v>0.14527000000000001</v>
      </c>
      <c r="I548" s="108">
        <f t="shared" si="38"/>
        <v>0.14527000000000001</v>
      </c>
    </row>
    <row r="549" spans="1:9" s="1" customFormat="1" x14ac:dyDescent="0.35">
      <c r="A549" s="31">
        <v>56</v>
      </c>
      <c r="B549" s="42" t="s">
        <v>761</v>
      </c>
      <c r="C549" s="95">
        <v>2958.8</v>
      </c>
      <c r="D549" s="95">
        <v>298.39999999999998</v>
      </c>
      <c r="E549" s="95"/>
      <c r="F549" s="28">
        <f t="shared" ref="F549:F609" si="39">C549+D549+E549</f>
        <v>3257.2000000000003</v>
      </c>
      <c r="G549" s="118">
        <f t="shared" si="37"/>
        <v>473.17344400000007</v>
      </c>
      <c r="H549" s="898">
        <f t="shared" si="36"/>
        <v>0.14527000000000001</v>
      </c>
      <c r="I549" s="108">
        <f t="shared" si="38"/>
        <v>0.14527000000000001</v>
      </c>
    </row>
    <row r="550" spans="1:9" s="1" customFormat="1" x14ac:dyDescent="0.35">
      <c r="A550" s="31">
        <v>57</v>
      </c>
      <c r="B550" s="42" t="s">
        <v>762</v>
      </c>
      <c r="C550" s="95">
        <v>4789.17</v>
      </c>
      <c r="D550" s="95"/>
      <c r="E550" s="95"/>
      <c r="F550" s="28">
        <f t="shared" si="39"/>
        <v>4789.17</v>
      </c>
      <c r="G550" s="118">
        <f t="shared" si="37"/>
        <v>695.72272590000011</v>
      </c>
      <c r="H550" s="898">
        <f t="shared" si="36"/>
        <v>0.14527000000000001</v>
      </c>
      <c r="I550" s="108">
        <f t="shared" si="38"/>
        <v>0.14527000000000001</v>
      </c>
    </row>
    <row r="551" spans="1:9" s="1" customFormat="1" x14ac:dyDescent="0.35">
      <c r="A551" s="31">
        <v>58</v>
      </c>
      <c r="B551" s="42" t="s">
        <v>763</v>
      </c>
      <c r="C551" s="95">
        <v>6299.44</v>
      </c>
      <c r="D551" s="95">
        <v>16.920000000000002</v>
      </c>
      <c r="E551" s="95"/>
      <c r="F551" s="28">
        <f t="shared" si="39"/>
        <v>6316.36</v>
      </c>
      <c r="G551" s="118">
        <f t="shared" si="37"/>
        <v>917.57761719999996</v>
      </c>
      <c r="H551" s="898">
        <f t="shared" si="36"/>
        <v>0.14527000000000001</v>
      </c>
      <c r="I551" s="108">
        <f t="shared" si="38"/>
        <v>0.14527000000000001</v>
      </c>
    </row>
    <row r="552" spans="1:9" s="1" customFormat="1" x14ac:dyDescent="0.35">
      <c r="A552" s="31">
        <v>59</v>
      </c>
      <c r="B552" s="42" t="s">
        <v>764</v>
      </c>
      <c r="C552" s="95">
        <v>4812.1099999999997</v>
      </c>
      <c r="D552" s="95"/>
      <c r="E552" s="95"/>
      <c r="F552" s="28">
        <f t="shared" si="39"/>
        <v>4812.1099999999997</v>
      </c>
      <c r="G552" s="118">
        <f t="shared" si="37"/>
        <v>699.05521969999995</v>
      </c>
      <c r="H552" s="898">
        <f t="shared" si="36"/>
        <v>0.14527000000000001</v>
      </c>
      <c r="I552" s="108">
        <f t="shared" si="38"/>
        <v>0.14527000000000001</v>
      </c>
    </row>
    <row r="553" spans="1:9" s="1" customFormat="1" x14ac:dyDescent="0.35">
      <c r="A553" s="31">
        <v>60</v>
      </c>
      <c r="B553" s="42" t="s">
        <v>765</v>
      </c>
      <c r="C553" s="95">
        <v>11145.01</v>
      </c>
      <c r="D553" s="95"/>
      <c r="E553" s="95"/>
      <c r="F553" s="28">
        <f t="shared" si="39"/>
        <v>11145.01</v>
      </c>
      <c r="G553" s="118">
        <f t="shared" si="37"/>
        <v>1619.0356027000003</v>
      </c>
      <c r="H553" s="898">
        <f t="shared" si="36"/>
        <v>0.14527000000000001</v>
      </c>
      <c r="I553" s="108">
        <f t="shared" si="38"/>
        <v>0.14527000000000001</v>
      </c>
    </row>
    <row r="554" spans="1:9" s="1" customFormat="1" x14ac:dyDescent="0.35">
      <c r="A554" s="31">
        <v>61</v>
      </c>
      <c r="B554" s="42" t="s">
        <v>766</v>
      </c>
      <c r="C554" s="95">
        <v>74.5</v>
      </c>
      <c r="D554" s="95"/>
      <c r="E554" s="95"/>
      <c r="F554" s="28">
        <f>C554+D554+E554</f>
        <v>74.5</v>
      </c>
      <c r="G554" s="118">
        <f t="shared" si="37"/>
        <v>10.822615000000001</v>
      </c>
      <c r="H554" s="898">
        <f t="shared" si="36"/>
        <v>0.14527000000000001</v>
      </c>
      <c r="I554" s="108">
        <f>SUM(G554/F554)</f>
        <v>0.14527000000000001</v>
      </c>
    </row>
    <row r="555" spans="1:9" s="1" customFormat="1" x14ac:dyDescent="0.35">
      <c r="A555" s="31">
        <v>62</v>
      </c>
      <c r="B555" s="42" t="s">
        <v>767</v>
      </c>
      <c r="C555" s="95">
        <v>227.9</v>
      </c>
      <c r="D555" s="95"/>
      <c r="E555" s="95"/>
      <c r="F555" s="28">
        <f t="shared" si="39"/>
        <v>227.9</v>
      </c>
      <c r="G555" s="118">
        <f t="shared" si="37"/>
        <v>33.107033000000001</v>
      </c>
      <c r="H555" s="898">
        <f t="shared" si="36"/>
        <v>0.14527000000000001</v>
      </c>
      <c r="I555" s="108">
        <f t="shared" si="38"/>
        <v>0.14527000000000001</v>
      </c>
    </row>
    <row r="556" spans="1:9" s="1" customFormat="1" x14ac:dyDescent="0.35">
      <c r="A556" s="31">
        <v>63</v>
      </c>
      <c r="B556" s="42" t="s">
        <v>768</v>
      </c>
      <c r="C556" s="95">
        <v>374.6</v>
      </c>
      <c r="D556" s="95"/>
      <c r="E556" s="95"/>
      <c r="F556" s="28">
        <f t="shared" si="39"/>
        <v>374.6</v>
      </c>
      <c r="G556" s="118">
        <f t="shared" si="37"/>
        <v>54.41814200000001</v>
      </c>
      <c r="H556" s="898">
        <f t="shared" si="36"/>
        <v>0.14527000000000001</v>
      </c>
      <c r="I556" s="108">
        <f t="shared" si="38"/>
        <v>0.14527000000000001</v>
      </c>
    </row>
    <row r="557" spans="1:9" s="1" customFormat="1" x14ac:dyDescent="0.35">
      <c r="A557" s="31">
        <v>64</v>
      </c>
      <c r="B557" s="50" t="s">
        <v>1451</v>
      </c>
      <c r="C557" s="95">
        <v>707.9</v>
      </c>
      <c r="D557" s="95"/>
      <c r="E557" s="95">
        <v>30.5</v>
      </c>
      <c r="F557" s="28">
        <f t="shared" si="39"/>
        <v>738.4</v>
      </c>
      <c r="G557" s="118">
        <f t="shared" si="37"/>
        <v>107.267368</v>
      </c>
      <c r="H557" s="898">
        <f t="shared" si="36"/>
        <v>0.14527000000000001</v>
      </c>
      <c r="I557" s="108">
        <f t="shared" si="38"/>
        <v>0.14527000000000001</v>
      </c>
    </row>
    <row r="558" spans="1:9" s="1" customFormat="1" x14ac:dyDescent="0.35">
      <c r="A558" s="31">
        <v>65</v>
      </c>
      <c r="B558" s="50" t="s">
        <v>1452</v>
      </c>
      <c r="C558" s="95">
        <v>331.5</v>
      </c>
      <c r="D558" s="95"/>
      <c r="E558" s="95">
        <v>110.8</v>
      </c>
      <c r="F558" s="28">
        <f t="shared" si="39"/>
        <v>442.3</v>
      </c>
      <c r="G558" s="118">
        <f t="shared" si="37"/>
        <v>64.252921000000001</v>
      </c>
      <c r="H558" s="898">
        <f t="shared" si="36"/>
        <v>0.14527000000000001</v>
      </c>
      <c r="I558" s="108">
        <f t="shared" si="38"/>
        <v>0.14527000000000001</v>
      </c>
    </row>
    <row r="559" spans="1:9" s="1" customFormat="1" x14ac:dyDescent="0.35">
      <c r="A559" s="31">
        <v>66</v>
      </c>
      <c r="B559" s="50" t="s">
        <v>1453</v>
      </c>
      <c r="C559" s="95">
        <v>939</v>
      </c>
      <c r="D559" s="95"/>
      <c r="E559" s="95">
        <v>104.4</v>
      </c>
      <c r="F559" s="28">
        <f t="shared" si="39"/>
        <v>1043.4000000000001</v>
      </c>
      <c r="G559" s="118">
        <f t="shared" si="37"/>
        <v>151.57471800000002</v>
      </c>
      <c r="H559" s="898">
        <f t="shared" si="36"/>
        <v>0.14527000000000001</v>
      </c>
      <c r="I559" s="108">
        <f t="shared" si="38"/>
        <v>0.14527000000000001</v>
      </c>
    </row>
    <row r="560" spans="1:9" s="1" customFormat="1" x14ac:dyDescent="0.35">
      <c r="A560" s="31">
        <v>67</v>
      </c>
      <c r="B560" s="50" t="s">
        <v>1454</v>
      </c>
      <c r="C560" s="95">
        <v>434.3</v>
      </c>
      <c r="D560" s="95"/>
      <c r="E560" s="95">
        <v>39.299999999999997</v>
      </c>
      <c r="F560" s="28">
        <f t="shared" si="39"/>
        <v>473.6</v>
      </c>
      <c r="G560" s="118">
        <f t="shared" si="37"/>
        <v>68.799872000000008</v>
      </c>
      <c r="H560" s="898">
        <f t="shared" si="36"/>
        <v>0.14527000000000001</v>
      </c>
      <c r="I560" s="108">
        <f t="shared" si="38"/>
        <v>0.14527000000000001</v>
      </c>
    </row>
    <row r="561" spans="1:9" s="1" customFormat="1" x14ac:dyDescent="0.35">
      <c r="A561" s="31">
        <v>68</v>
      </c>
      <c r="B561" s="50" t="s">
        <v>1455</v>
      </c>
      <c r="C561" s="95">
        <v>345.2</v>
      </c>
      <c r="D561" s="95"/>
      <c r="E561" s="95"/>
      <c r="F561" s="28">
        <f t="shared" si="39"/>
        <v>345.2</v>
      </c>
      <c r="G561" s="118">
        <f t="shared" si="37"/>
        <v>50.147204000000002</v>
      </c>
      <c r="H561" s="898">
        <f t="shared" si="36"/>
        <v>0.14527000000000001</v>
      </c>
      <c r="I561" s="108">
        <f t="shared" si="38"/>
        <v>0.14527000000000001</v>
      </c>
    </row>
    <row r="562" spans="1:9" s="1" customFormat="1" x14ac:dyDescent="0.35">
      <c r="A562" s="31">
        <v>69</v>
      </c>
      <c r="B562" s="50" t="s">
        <v>1456</v>
      </c>
      <c r="C562" s="95">
        <v>864.9</v>
      </c>
      <c r="D562" s="95"/>
      <c r="E562" s="95"/>
      <c r="F562" s="28">
        <f t="shared" si="39"/>
        <v>864.9</v>
      </c>
      <c r="G562" s="118">
        <f t="shared" si="37"/>
        <v>125.644023</v>
      </c>
      <c r="H562" s="898">
        <f t="shared" si="36"/>
        <v>0.14527000000000001</v>
      </c>
      <c r="I562" s="108">
        <f t="shared" si="38"/>
        <v>0.14527000000000001</v>
      </c>
    </row>
    <row r="563" spans="1:9" s="1" customFormat="1" x14ac:dyDescent="0.35">
      <c r="A563" s="31">
        <v>70</v>
      </c>
      <c r="B563" s="50" t="s">
        <v>1457</v>
      </c>
      <c r="C563" s="95">
        <v>1116.9000000000001</v>
      </c>
      <c r="D563" s="95"/>
      <c r="E563" s="95"/>
      <c r="F563" s="28">
        <f t="shared" si="39"/>
        <v>1116.9000000000001</v>
      </c>
      <c r="G563" s="118">
        <f t="shared" si="37"/>
        <v>162.25206300000002</v>
      </c>
      <c r="H563" s="898">
        <f t="shared" si="36"/>
        <v>0.14527000000000001</v>
      </c>
      <c r="I563" s="108">
        <f t="shared" si="38"/>
        <v>0.14527000000000001</v>
      </c>
    </row>
    <row r="564" spans="1:9" s="1" customFormat="1" x14ac:dyDescent="0.35">
      <c r="A564" s="31">
        <v>71</v>
      </c>
      <c r="B564" s="50" t="s">
        <v>1458</v>
      </c>
      <c r="C564" s="95">
        <v>473</v>
      </c>
      <c r="D564" s="95"/>
      <c r="E564" s="95">
        <v>33.200000000000003</v>
      </c>
      <c r="F564" s="28">
        <f t="shared" si="39"/>
        <v>506.2</v>
      </c>
      <c r="G564" s="118">
        <f t="shared" si="37"/>
        <v>73.535674</v>
      </c>
      <c r="H564" s="898">
        <f t="shared" si="36"/>
        <v>0.14527000000000001</v>
      </c>
      <c r="I564" s="108">
        <f t="shared" si="38"/>
        <v>0.14527000000000001</v>
      </c>
    </row>
    <row r="565" spans="1:9" s="1" customFormat="1" x14ac:dyDescent="0.35">
      <c r="A565" s="31">
        <v>72</v>
      </c>
      <c r="B565" s="50" t="s">
        <v>1459</v>
      </c>
      <c r="C565" s="95">
        <v>369.5</v>
      </c>
      <c r="D565" s="95"/>
      <c r="E565" s="95"/>
      <c r="F565" s="28">
        <f t="shared" si="39"/>
        <v>369.5</v>
      </c>
      <c r="G565" s="118">
        <f t="shared" si="37"/>
        <v>53.677265000000006</v>
      </c>
      <c r="H565" s="898">
        <f t="shared" si="36"/>
        <v>0.14527000000000001</v>
      </c>
      <c r="I565" s="108">
        <f t="shared" si="38"/>
        <v>0.14527000000000001</v>
      </c>
    </row>
    <row r="566" spans="1:9" s="1" customFormat="1" x14ac:dyDescent="0.35">
      <c r="A566" s="31">
        <v>73</v>
      </c>
      <c r="B566" s="50" t="s">
        <v>1460</v>
      </c>
      <c r="C566" s="95">
        <v>510.1</v>
      </c>
      <c r="D566" s="95"/>
      <c r="E566" s="95"/>
      <c r="F566" s="28">
        <f t="shared" si="39"/>
        <v>510.1</v>
      </c>
      <c r="G566" s="118">
        <f t="shared" si="37"/>
        <v>74.102227000000013</v>
      </c>
      <c r="H566" s="898">
        <f t="shared" si="36"/>
        <v>0.14527000000000001</v>
      </c>
      <c r="I566" s="108">
        <f t="shared" si="38"/>
        <v>0.14527000000000001</v>
      </c>
    </row>
    <row r="567" spans="1:9" s="1" customFormat="1" x14ac:dyDescent="0.35">
      <c r="A567" s="31">
        <v>74</v>
      </c>
      <c r="B567" s="50" t="s">
        <v>1462</v>
      </c>
      <c r="C567" s="95">
        <v>488.2</v>
      </c>
      <c r="D567" s="95"/>
      <c r="E567" s="95"/>
      <c r="F567" s="28">
        <f t="shared" si="39"/>
        <v>488.2</v>
      </c>
      <c r="G567" s="118">
        <f t="shared" si="37"/>
        <v>70.920814000000007</v>
      </c>
      <c r="H567" s="898">
        <f t="shared" si="36"/>
        <v>0.14527000000000001</v>
      </c>
      <c r="I567" s="108">
        <f t="shared" si="38"/>
        <v>0.14527000000000001</v>
      </c>
    </row>
    <row r="568" spans="1:9" s="1" customFormat="1" x14ac:dyDescent="0.35">
      <c r="A568" s="31">
        <v>75</v>
      </c>
      <c r="B568" s="50" t="s">
        <v>1463</v>
      </c>
      <c r="C568" s="95">
        <v>223.7</v>
      </c>
      <c r="D568" s="95"/>
      <c r="E568" s="95"/>
      <c r="F568" s="28">
        <f t="shared" si="39"/>
        <v>223.7</v>
      </c>
      <c r="G568" s="118">
        <f t="shared" si="37"/>
        <v>32.496898999999999</v>
      </c>
      <c r="H568" s="898">
        <f t="shared" si="36"/>
        <v>0.14527000000000001</v>
      </c>
      <c r="I568" s="108">
        <f t="shared" si="38"/>
        <v>0.14527000000000001</v>
      </c>
    </row>
    <row r="569" spans="1:9" s="1" customFormat="1" x14ac:dyDescent="0.35">
      <c r="A569" s="31">
        <v>76</v>
      </c>
      <c r="B569" s="50" t="s">
        <v>1464</v>
      </c>
      <c r="C569" s="95">
        <v>388.5</v>
      </c>
      <c r="D569" s="95"/>
      <c r="E569" s="95"/>
      <c r="F569" s="28">
        <f t="shared" si="39"/>
        <v>388.5</v>
      </c>
      <c r="G569" s="118">
        <f t="shared" si="37"/>
        <v>56.437395000000002</v>
      </c>
      <c r="H569" s="898">
        <f t="shared" si="36"/>
        <v>0.14527000000000001</v>
      </c>
      <c r="I569" s="108">
        <f t="shared" si="38"/>
        <v>0.14527000000000001</v>
      </c>
    </row>
    <row r="570" spans="1:9" s="1" customFormat="1" x14ac:dyDescent="0.35">
      <c r="A570" s="31">
        <v>77</v>
      </c>
      <c r="B570" s="50" t="s">
        <v>1465</v>
      </c>
      <c r="C570" s="95">
        <v>528.32000000000005</v>
      </c>
      <c r="D570" s="95"/>
      <c r="E570" s="95"/>
      <c r="F570" s="28">
        <f t="shared" si="39"/>
        <v>528.32000000000005</v>
      </c>
      <c r="G570" s="118">
        <f t="shared" si="37"/>
        <v>76.749046400000012</v>
      </c>
      <c r="H570" s="898">
        <f t="shared" si="36"/>
        <v>0.14527000000000001</v>
      </c>
      <c r="I570" s="108">
        <f t="shared" si="38"/>
        <v>0.14527000000000001</v>
      </c>
    </row>
    <row r="571" spans="1:9" s="1" customFormat="1" x14ac:dyDescent="0.35">
      <c r="A571" s="31">
        <v>78</v>
      </c>
      <c r="B571" s="50" t="s">
        <v>1466</v>
      </c>
      <c r="C571" s="95">
        <v>262.17</v>
      </c>
      <c r="D571" s="95"/>
      <c r="E571" s="95"/>
      <c r="F571" s="28">
        <f t="shared" si="39"/>
        <v>262.17</v>
      </c>
      <c r="G571" s="118">
        <f t="shared" si="37"/>
        <v>38.085435900000007</v>
      </c>
      <c r="H571" s="898">
        <f t="shared" si="36"/>
        <v>0.14527000000000001</v>
      </c>
      <c r="I571" s="108">
        <f t="shared" si="38"/>
        <v>0.14527000000000001</v>
      </c>
    </row>
    <row r="572" spans="1:9" s="1" customFormat="1" x14ac:dyDescent="0.35">
      <c r="A572" s="31">
        <v>79</v>
      </c>
      <c r="B572" s="50" t="s">
        <v>1467</v>
      </c>
      <c r="C572" s="95">
        <v>513.29999999999995</v>
      </c>
      <c r="D572" s="95"/>
      <c r="E572" s="95"/>
      <c r="F572" s="28">
        <f t="shared" si="39"/>
        <v>513.29999999999995</v>
      </c>
      <c r="G572" s="118">
        <f t="shared" si="37"/>
        <v>74.567091000000005</v>
      </c>
      <c r="H572" s="898">
        <f t="shared" si="36"/>
        <v>0.14527000000000001</v>
      </c>
      <c r="I572" s="108">
        <f t="shared" si="38"/>
        <v>0.14527000000000001</v>
      </c>
    </row>
    <row r="573" spans="1:9" s="1" customFormat="1" x14ac:dyDescent="0.35">
      <c r="A573" s="31">
        <v>80</v>
      </c>
      <c r="B573" s="50" t="s">
        <v>1468</v>
      </c>
      <c r="C573" s="95">
        <v>577.70000000000005</v>
      </c>
      <c r="D573" s="95"/>
      <c r="E573" s="95"/>
      <c r="F573" s="28">
        <f t="shared" si="39"/>
        <v>577.70000000000005</v>
      </c>
      <c r="G573" s="118">
        <f t="shared" si="37"/>
        <v>83.92247900000001</v>
      </c>
      <c r="H573" s="898">
        <f t="shared" si="36"/>
        <v>0.14527000000000001</v>
      </c>
      <c r="I573" s="108">
        <f t="shared" si="38"/>
        <v>0.14527000000000001</v>
      </c>
    </row>
    <row r="574" spans="1:9" s="1" customFormat="1" x14ac:dyDescent="0.35">
      <c r="A574" s="31">
        <v>81</v>
      </c>
      <c r="B574" s="50" t="s">
        <v>1469</v>
      </c>
      <c r="C574" s="95">
        <v>432.4</v>
      </c>
      <c r="D574" s="95"/>
      <c r="E574" s="95"/>
      <c r="F574" s="28">
        <f t="shared" si="39"/>
        <v>432.4</v>
      </c>
      <c r="G574" s="118">
        <f t="shared" si="37"/>
        <v>62.814748000000002</v>
      </c>
      <c r="H574" s="898">
        <f t="shared" si="36"/>
        <v>0.14527000000000001</v>
      </c>
      <c r="I574" s="108">
        <f t="shared" si="38"/>
        <v>0.14527000000000001</v>
      </c>
    </row>
    <row r="575" spans="1:9" s="1" customFormat="1" x14ac:dyDescent="0.35">
      <c r="A575" s="31">
        <v>82</v>
      </c>
      <c r="B575" s="50" t="s">
        <v>1470</v>
      </c>
      <c r="C575" s="95">
        <v>488.9</v>
      </c>
      <c r="D575" s="95"/>
      <c r="E575" s="95"/>
      <c r="F575" s="28">
        <f t="shared" si="39"/>
        <v>488.9</v>
      </c>
      <c r="G575" s="118">
        <f t="shared" si="37"/>
        <v>71.022503</v>
      </c>
      <c r="H575" s="898">
        <f t="shared" si="36"/>
        <v>0.14527000000000001</v>
      </c>
      <c r="I575" s="108">
        <f t="shared" si="38"/>
        <v>0.14527000000000001</v>
      </c>
    </row>
    <row r="576" spans="1:9" s="1" customFormat="1" x14ac:dyDescent="0.35">
      <c r="A576" s="31">
        <v>83</v>
      </c>
      <c r="B576" s="50" t="s">
        <v>1471</v>
      </c>
      <c r="C576" s="95">
        <v>540.1</v>
      </c>
      <c r="D576" s="95"/>
      <c r="E576" s="95"/>
      <c r="F576" s="28">
        <f t="shared" si="39"/>
        <v>540.1</v>
      </c>
      <c r="G576" s="118">
        <f t="shared" si="37"/>
        <v>78.460327000000007</v>
      </c>
      <c r="H576" s="898">
        <f t="shared" si="36"/>
        <v>0.14527000000000001</v>
      </c>
      <c r="I576" s="108">
        <f t="shared" si="38"/>
        <v>0.14527000000000001</v>
      </c>
    </row>
    <row r="577" spans="1:9" s="1" customFormat="1" x14ac:dyDescent="0.35">
      <c r="A577" s="31">
        <v>84</v>
      </c>
      <c r="B577" s="50" t="s">
        <v>1472</v>
      </c>
      <c r="C577" s="95">
        <v>236.8</v>
      </c>
      <c r="D577" s="95"/>
      <c r="E577" s="95"/>
      <c r="F577" s="28">
        <f t="shared" si="39"/>
        <v>236.8</v>
      </c>
      <c r="G577" s="118">
        <f t="shared" si="37"/>
        <v>34.399936000000004</v>
      </c>
      <c r="H577" s="898">
        <f t="shared" si="36"/>
        <v>0.14527000000000001</v>
      </c>
      <c r="I577" s="108">
        <f t="shared" si="38"/>
        <v>0.14527000000000001</v>
      </c>
    </row>
    <row r="578" spans="1:9" s="1" customFormat="1" x14ac:dyDescent="0.35">
      <c r="A578" s="31">
        <v>85</v>
      </c>
      <c r="B578" s="50" t="s">
        <v>1473</v>
      </c>
      <c r="C578" s="95">
        <v>375.5</v>
      </c>
      <c r="D578" s="95"/>
      <c r="E578" s="95"/>
      <c r="F578" s="28">
        <f t="shared" si="39"/>
        <v>375.5</v>
      </c>
      <c r="G578" s="118">
        <f t="shared" si="37"/>
        <v>54.548885000000006</v>
      </c>
      <c r="H578" s="898">
        <f t="shared" si="36"/>
        <v>0.14527000000000001</v>
      </c>
      <c r="I578" s="108">
        <f t="shared" si="38"/>
        <v>0.14527000000000001</v>
      </c>
    </row>
    <row r="579" spans="1:9" s="1" customFormat="1" x14ac:dyDescent="0.35">
      <c r="A579" s="31">
        <v>86</v>
      </c>
      <c r="B579" s="50" t="s">
        <v>1474</v>
      </c>
      <c r="C579" s="95">
        <v>552.64</v>
      </c>
      <c r="D579" s="95"/>
      <c r="E579" s="95">
        <v>65.900000000000006</v>
      </c>
      <c r="F579" s="28">
        <f t="shared" si="39"/>
        <v>618.54</v>
      </c>
      <c r="G579" s="118">
        <f t="shared" si="37"/>
        <v>89.855305799999996</v>
      </c>
      <c r="H579" s="898">
        <f t="shared" si="36"/>
        <v>0.14527000000000001</v>
      </c>
      <c r="I579" s="108">
        <f t="shared" si="38"/>
        <v>0.14527000000000001</v>
      </c>
    </row>
    <row r="580" spans="1:9" s="1" customFormat="1" x14ac:dyDescent="0.35">
      <c r="A580" s="31">
        <v>87</v>
      </c>
      <c r="B580" s="50" t="s">
        <v>1475</v>
      </c>
      <c r="C580" s="95">
        <v>473.5</v>
      </c>
      <c r="D580" s="95"/>
      <c r="E580" s="95"/>
      <c r="F580" s="28">
        <f t="shared" si="39"/>
        <v>473.5</v>
      </c>
      <c r="G580" s="118">
        <f t="shared" si="37"/>
        <v>68.785345000000007</v>
      </c>
      <c r="H580" s="898">
        <f t="shared" si="36"/>
        <v>0.14527000000000001</v>
      </c>
      <c r="I580" s="108">
        <f t="shared" si="38"/>
        <v>0.14527000000000001</v>
      </c>
    </row>
    <row r="581" spans="1:9" s="1" customFormat="1" x14ac:dyDescent="0.35">
      <c r="A581" s="31">
        <v>88</v>
      </c>
      <c r="B581" s="50" t="s">
        <v>1476</v>
      </c>
      <c r="C581" s="95">
        <v>281.8</v>
      </c>
      <c r="D581" s="95"/>
      <c r="E581" s="95"/>
      <c r="F581" s="28">
        <f t="shared" si="39"/>
        <v>281.8</v>
      </c>
      <c r="G581" s="118">
        <f t="shared" si="37"/>
        <v>40.937086000000008</v>
      </c>
      <c r="H581" s="898">
        <f t="shared" si="36"/>
        <v>0.14527000000000001</v>
      </c>
      <c r="I581" s="108">
        <f t="shared" si="38"/>
        <v>0.14527000000000001</v>
      </c>
    </row>
    <row r="582" spans="1:9" s="1" customFormat="1" x14ac:dyDescent="0.35">
      <c r="A582" s="31">
        <v>89</v>
      </c>
      <c r="B582" s="50" t="s">
        <v>1477</v>
      </c>
      <c r="C582" s="95">
        <v>295.89999999999998</v>
      </c>
      <c r="D582" s="95"/>
      <c r="E582" s="95"/>
      <c r="F582" s="28">
        <f t="shared" si="39"/>
        <v>295.89999999999998</v>
      </c>
      <c r="G582" s="118">
        <f t="shared" si="37"/>
        <v>42.985393000000002</v>
      </c>
      <c r="H582" s="898">
        <f t="shared" si="36"/>
        <v>0.14527000000000001</v>
      </c>
      <c r="I582" s="108">
        <f t="shared" si="38"/>
        <v>0.14527000000000001</v>
      </c>
    </row>
    <row r="583" spans="1:9" s="1" customFormat="1" x14ac:dyDescent="0.35">
      <c r="A583" s="31">
        <v>90</v>
      </c>
      <c r="B583" s="50" t="s">
        <v>1478</v>
      </c>
      <c r="C583" s="95">
        <v>346.1</v>
      </c>
      <c r="D583" s="95"/>
      <c r="E583" s="95"/>
      <c r="F583" s="28">
        <f t="shared" si="39"/>
        <v>346.1</v>
      </c>
      <c r="G583" s="118">
        <f t="shared" ref="G583:G645" si="40">SUM(F583*H583)</f>
        <v>50.277947000000005</v>
      </c>
      <c r="H583" s="898">
        <f t="shared" ref="H583:H646" si="41">0.11747+0.0278</f>
        <v>0.14527000000000001</v>
      </c>
      <c r="I583" s="108">
        <f t="shared" si="38"/>
        <v>0.14527000000000001</v>
      </c>
    </row>
    <row r="584" spans="1:9" s="1" customFormat="1" x14ac:dyDescent="0.35">
      <c r="A584" s="31">
        <v>91</v>
      </c>
      <c r="B584" s="50" t="s">
        <v>1479</v>
      </c>
      <c r="C584" s="95">
        <v>632.4</v>
      </c>
      <c r="D584" s="95"/>
      <c r="E584" s="95">
        <v>33</v>
      </c>
      <c r="F584" s="28">
        <f t="shared" si="39"/>
        <v>665.4</v>
      </c>
      <c r="G584" s="118">
        <f t="shared" si="40"/>
        <v>96.662658000000008</v>
      </c>
      <c r="H584" s="898">
        <f t="shared" si="41"/>
        <v>0.14527000000000001</v>
      </c>
      <c r="I584" s="108">
        <f t="shared" si="38"/>
        <v>0.14527000000000001</v>
      </c>
    </row>
    <row r="585" spans="1:9" s="1" customFormat="1" x14ac:dyDescent="0.35">
      <c r="A585" s="31">
        <v>92</v>
      </c>
      <c r="B585" s="50" t="s">
        <v>1480</v>
      </c>
      <c r="C585" s="95">
        <v>415.51</v>
      </c>
      <c r="D585" s="95"/>
      <c r="E585" s="95"/>
      <c r="F585" s="28">
        <f t="shared" si="39"/>
        <v>415.51</v>
      </c>
      <c r="G585" s="118">
        <f t="shared" si="40"/>
        <v>60.3611377</v>
      </c>
      <c r="H585" s="898">
        <f t="shared" si="41"/>
        <v>0.14527000000000001</v>
      </c>
      <c r="I585" s="108">
        <f t="shared" si="38"/>
        <v>0.14527000000000001</v>
      </c>
    </row>
    <row r="586" spans="1:9" s="1" customFormat="1" x14ac:dyDescent="0.35">
      <c r="A586" s="31">
        <v>93</v>
      </c>
      <c r="B586" s="50" t="s">
        <v>1481</v>
      </c>
      <c r="C586" s="95">
        <v>1506.2</v>
      </c>
      <c r="D586" s="95"/>
      <c r="E586" s="95">
        <v>148.6</v>
      </c>
      <c r="F586" s="28">
        <f t="shared" si="39"/>
        <v>1654.8</v>
      </c>
      <c r="G586" s="118">
        <f t="shared" si="40"/>
        <v>240.392796</v>
      </c>
      <c r="H586" s="898">
        <f t="shared" si="41"/>
        <v>0.14527000000000001</v>
      </c>
      <c r="I586" s="108">
        <f t="shared" si="38"/>
        <v>0.14527000000000001</v>
      </c>
    </row>
    <row r="587" spans="1:9" s="1" customFormat="1" x14ac:dyDescent="0.35">
      <c r="A587" s="31">
        <v>94</v>
      </c>
      <c r="B587" s="50" t="s">
        <v>1482</v>
      </c>
      <c r="C587" s="95">
        <v>3220.9</v>
      </c>
      <c r="D587" s="95"/>
      <c r="E587" s="95"/>
      <c r="F587" s="28">
        <f t="shared" si="39"/>
        <v>3220.9</v>
      </c>
      <c r="G587" s="118">
        <f t="shared" si="40"/>
        <v>467.90014300000007</v>
      </c>
      <c r="H587" s="898">
        <f t="shared" si="41"/>
        <v>0.14527000000000001</v>
      </c>
      <c r="I587" s="108">
        <f t="shared" si="38"/>
        <v>0.14527000000000001</v>
      </c>
    </row>
    <row r="588" spans="1:9" s="1" customFormat="1" x14ac:dyDescent="0.35">
      <c r="A588" s="31">
        <v>95</v>
      </c>
      <c r="B588" s="50" t="s">
        <v>1483</v>
      </c>
      <c r="C588" s="95">
        <v>3593.47</v>
      </c>
      <c r="D588" s="95"/>
      <c r="E588" s="95"/>
      <c r="F588" s="28">
        <f t="shared" si="39"/>
        <v>3593.47</v>
      </c>
      <c r="G588" s="118">
        <f t="shared" si="40"/>
        <v>522.02338689999999</v>
      </c>
      <c r="H588" s="898">
        <f t="shared" si="41"/>
        <v>0.14527000000000001</v>
      </c>
      <c r="I588" s="108">
        <f t="shared" si="38"/>
        <v>0.14527000000000001</v>
      </c>
    </row>
    <row r="589" spans="1:9" s="1" customFormat="1" x14ac:dyDescent="0.35">
      <c r="A589" s="31">
        <v>96</v>
      </c>
      <c r="B589" s="50" t="s">
        <v>1949</v>
      </c>
      <c r="C589" s="95">
        <v>5258.9</v>
      </c>
      <c r="D589" s="95"/>
      <c r="E589" s="95"/>
      <c r="F589" s="28">
        <f t="shared" si="39"/>
        <v>5258.9</v>
      </c>
      <c r="G589" s="118">
        <f t="shared" si="40"/>
        <v>763.96040300000004</v>
      </c>
      <c r="H589" s="898">
        <f t="shared" si="41"/>
        <v>0.14527000000000001</v>
      </c>
      <c r="I589" s="108">
        <f t="shared" si="38"/>
        <v>0.14527000000000001</v>
      </c>
    </row>
    <row r="590" spans="1:9" s="1" customFormat="1" x14ac:dyDescent="0.35">
      <c r="A590" s="31">
        <v>97</v>
      </c>
      <c r="B590" s="50" t="s">
        <v>1950</v>
      </c>
      <c r="C590" s="95">
        <v>3743.95</v>
      </c>
      <c r="D590" s="95"/>
      <c r="E590" s="95"/>
      <c r="F590" s="28">
        <f t="shared" si="39"/>
        <v>3743.95</v>
      </c>
      <c r="G590" s="118">
        <f t="shared" si="40"/>
        <v>543.88361650000002</v>
      </c>
      <c r="H590" s="898">
        <f t="shared" si="41"/>
        <v>0.14527000000000001</v>
      </c>
      <c r="I590" s="108">
        <f t="shared" si="38"/>
        <v>0.14527000000000001</v>
      </c>
    </row>
    <row r="591" spans="1:9" s="1" customFormat="1" x14ac:dyDescent="0.35">
      <c r="A591" s="31">
        <v>98</v>
      </c>
      <c r="B591" s="50" t="s">
        <v>1952</v>
      </c>
      <c r="C591" s="95">
        <v>272.89999999999998</v>
      </c>
      <c r="D591" s="95"/>
      <c r="E591" s="95"/>
      <c r="F591" s="28">
        <f t="shared" si="39"/>
        <v>272.89999999999998</v>
      </c>
      <c r="G591" s="118">
        <f t="shared" si="40"/>
        <v>39.644182999999998</v>
      </c>
      <c r="H591" s="898">
        <f t="shared" si="41"/>
        <v>0.14527000000000001</v>
      </c>
      <c r="I591" s="108">
        <f t="shared" si="38"/>
        <v>0.14527000000000001</v>
      </c>
    </row>
    <row r="592" spans="1:9" s="1" customFormat="1" x14ac:dyDescent="0.35">
      <c r="A592" s="31">
        <v>99</v>
      </c>
      <c r="B592" s="50" t="s">
        <v>1953</v>
      </c>
      <c r="C592" s="95">
        <v>604.1</v>
      </c>
      <c r="D592" s="95"/>
      <c r="E592" s="95"/>
      <c r="F592" s="28">
        <f t="shared" si="39"/>
        <v>604.1</v>
      </c>
      <c r="G592" s="118">
        <f t="shared" si="40"/>
        <v>87.757607000000007</v>
      </c>
      <c r="H592" s="898">
        <f t="shared" si="41"/>
        <v>0.14527000000000001</v>
      </c>
      <c r="I592" s="108">
        <f t="shared" ref="I592:I651" si="42">SUM(G592/F592)</f>
        <v>0.14527000000000001</v>
      </c>
    </row>
    <row r="593" spans="1:9" s="1" customFormat="1" x14ac:dyDescent="0.35">
      <c r="A593" s="31">
        <v>100</v>
      </c>
      <c r="B593" s="50" t="s">
        <v>1954</v>
      </c>
      <c r="C593" s="95">
        <v>464.8</v>
      </c>
      <c r="D593" s="95"/>
      <c r="E593" s="95"/>
      <c r="F593" s="28">
        <f t="shared" si="39"/>
        <v>464.8</v>
      </c>
      <c r="G593" s="118">
        <f t="shared" si="40"/>
        <v>67.521496000000013</v>
      </c>
      <c r="H593" s="898">
        <f t="shared" si="41"/>
        <v>0.14527000000000001</v>
      </c>
      <c r="I593" s="108">
        <f t="shared" si="42"/>
        <v>0.14527000000000004</v>
      </c>
    </row>
    <row r="594" spans="1:9" s="1" customFormat="1" x14ac:dyDescent="0.35">
      <c r="A594" s="31">
        <v>101</v>
      </c>
      <c r="B594" s="50" t="s">
        <v>2180</v>
      </c>
      <c r="C594" s="95">
        <v>83.39</v>
      </c>
      <c r="D594" s="95"/>
      <c r="E594" s="95"/>
      <c r="F594" s="28">
        <f t="shared" si="39"/>
        <v>83.39</v>
      </c>
      <c r="G594" s="118">
        <f t="shared" si="40"/>
        <v>12.114065300000002</v>
      </c>
      <c r="H594" s="898">
        <f t="shared" si="41"/>
        <v>0.14527000000000001</v>
      </c>
      <c r="I594" s="108">
        <f t="shared" si="42"/>
        <v>0.14527000000000001</v>
      </c>
    </row>
    <row r="595" spans="1:9" s="1" customFormat="1" x14ac:dyDescent="0.35">
      <c r="A595" s="31">
        <v>102</v>
      </c>
      <c r="B595" s="50" t="s">
        <v>1955</v>
      </c>
      <c r="C595" s="95">
        <v>489.6</v>
      </c>
      <c r="D595" s="95"/>
      <c r="E595" s="95"/>
      <c r="F595" s="28">
        <f t="shared" si="39"/>
        <v>489.6</v>
      </c>
      <c r="G595" s="118">
        <f t="shared" si="40"/>
        <v>71.124192000000008</v>
      </c>
      <c r="H595" s="898">
        <f t="shared" si="41"/>
        <v>0.14527000000000001</v>
      </c>
      <c r="I595" s="108">
        <f t="shared" si="42"/>
        <v>0.14527000000000001</v>
      </c>
    </row>
    <row r="596" spans="1:9" s="1" customFormat="1" x14ac:dyDescent="0.35">
      <c r="A596" s="31">
        <v>103</v>
      </c>
      <c r="B596" s="50" t="s">
        <v>1956</v>
      </c>
      <c r="C596" s="95">
        <v>127.92</v>
      </c>
      <c r="D596" s="95"/>
      <c r="E596" s="95"/>
      <c r="F596" s="28">
        <f t="shared" si="39"/>
        <v>127.92</v>
      </c>
      <c r="G596" s="118">
        <f t="shared" si="40"/>
        <v>18.582938400000003</v>
      </c>
      <c r="H596" s="898">
        <f t="shared" si="41"/>
        <v>0.14527000000000001</v>
      </c>
      <c r="I596" s="108">
        <f t="shared" si="42"/>
        <v>0.14527000000000001</v>
      </c>
    </row>
    <row r="597" spans="1:9" s="1" customFormat="1" x14ac:dyDescent="0.35">
      <c r="A597" s="31">
        <v>104</v>
      </c>
      <c r="B597" s="50" t="s">
        <v>1957</v>
      </c>
      <c r="C597" s="95">
        <v>129.1</v>
      </c>
      <c r="D597" s="95"/>
      <c r="E597" s="95"/>
      <c r="F597" s="28">
        <f t="shared" si="39"/>
        <v>129.1</v>
      </c>
      <c r="G597" s="118">
        <f t="shared" si="40"/>
        <v>18.754356999999999</v>
      </c>
      <c r="H597" s="898">
        <f t="shared" si="41"/>
        <v>0.14527000000000001</v>
      </c>
      <c r="I597" s="108">
        <f t="shared" si="42"/>
        <v>0.14527000000000001</v>
      </c>
    </row>
    <row r="598" spans="1:9" s="1" customFormat="1" x14ac:dyDescent="0.35">
      <c r="A598" s="31">
        <v>105</v>
      </c>
      <c r="B598" s="50" t="s">
        <v>1958</v>
      </c>
      <c r="C598" s="95">
        <v>136.4</v>
      </c>
      <c r="D598" s="95"/>
      <c r="E598" s="95"/>
      <c r="F598" s="28">
        <f t="shared" si="39"/>
        <v>136.4</v>
      </c>
      <c r="G598" s="118">
        <f t="shared" si="40"/>
        <v>19.814828000000002</v>
      </c>
      <c r="H598" s="898">
        <f t="shared" si="41"/>
        <v>0.14527000000000001</v>
      </c>
      <c r="I598" s="108">
        <f t="shared" si="42"/>
        <v>0.14527000000000001</v>
      </c>
    </row>
    <row r="599" spans="1:9" s="1" customFormat="1" x14ac:dyDescent="0.35">
      <c r="A599" s="31">
        <v>106</v>
      </c>
      <c r="B599" s="50" t="s">
        <v>1959</v>
      </c>
      <c r="C599" s="95">
        <v>117.1</v>
      </c>
      <c r="D599" s="95"/>
      <c r="E599" s="95"/>
      <c r="F599" s="28">
        <f t="shared" si="39"/>
        <v>117.1</v>
      </c>
      <c r="G599" s="118">
        <f t="shared" si="40"/>
        <v>17.011116999999999</v>
      </c>
      <c r="H599" s="898">
        <f t="shared" si="41"/>
        <v>0.14527000000000001</v>
      </c>
      <c r="I599" s="108">
        <f t="shared" si="42"/>
        <v>0.14526999999999998</v>
      </c>
    </row>
    <row r="600" spans="1:9" s="1" customFormat="1" x14ac:dyDescent="0.35">
      <c r="A600" s="31">
        <v>107</v>
      </c>
      <c r="B600" s="50" t="s">
        <v>1960</v>
      </c>
      <c r="C600" s="95">
        <v>291.16000000000003</v>
      </c>
      <c r="D600" s="95"/>
      <c r="E600" s="95"/>
      <c r="F600" s="28">
        <f t="shared" si="39"/>
        <v>291.16000000000003</v>
      </c>
      <c r="G600" s="118">
        <f t="shared" si="40"/>
        <v>42.29681320000001</v>
      </c>
      <c r="H600" s="898">
        <f t="shared" si="41"/>
        <v>0.14527000000000001</v>
      </c>
      <c r="I600" s="108">
        <f t="shared" si="42"/>
        <v>0.14527000000000001</v>
      </c>
    </row>
    <row r="601" spans="1:9" s="1" customFormat="1" x14ac:dyDescent="0.35">
      <c r="A601" s="31">
        <v>108</v>
      </c>
      <c r="B601" s="50" t="s">
        <v>1961</v>
      </c>
      <c r="C601" s="95">
        <v>395.1</v>
      </c>
      <c r="D601" s="95">
        <v>60.1</v>
      </c>
      <c r="E601" s="95"/>
      <c r="F601" s="28">
        <f t="shared" si="39"/>
        <v>455.20000000000005</v>
      </c>
      <c r="G601" s="118">
        <f t="shared" si="40"/>
        <v>66.12690400000001</v>
      </c>
      <c r="H601" s="898">
        <f t="shared" si="41"/>
        <v>0.14527000000000001</v>
      </c>
      <c r="I601" s="108">
        <f t="shared" si="42"/>
        <v>0.14527000000000001</v>
      </c>
    </row>
    <row r="602" spans="1:9" s="1" customFormat="1" x14ac:dyDescent="0.35">
      <c r="A602" s="31">
        <v>109</v>
      </c>
      <c r="B602" s="50" t="s">
        <v>1962</v>
      </c>
      <c r="C602" s="95">
        <v>120</v>
      </c>
      <c r="D602" s="95"/>
      <c r="E602" s="95"/>
      <c r="F602" s="28">
        <f t="shared" si="39"/>
        <v>120</v>
      </c>
      <c r="G602" s="118">
        <f t="shared" si="40"/>
        <v>17.432400000000001</v>
      </c>
      <c r="H602" s="898">
        <f t="shared" si="41"/>
        <v>0.14527000000000001</v>
      </c>
      <c r="I602" s="108">
        <f t="shared" si="42"/>
        <v>0.14527000000000001</v>
      </c>
    </row>
    <row r="603" spans="1:9" s="1" customFormat="1" x14ac:dyDescent="0.35">
      <c r="A603" s="31">
        <v>110</v>
      </c>
      <c r="B603" s="50" t="s">
        <v>1963</v>
      </c>
      <c r="C603" s="95">
        <v>390.8</v>
      </c>
      <c r="D603" s="95"/>
      <c r="E603" s="95"/>
      <c r="F603" s="28">
        <f t="shared" si="39"/>
        <v>390.8</v>
      </c>
      <c r="G603" s="118">
        <f t="shared" si="40"/>
        <v>56.771516000000005</v>
      </c>
      <c r="H603" s="898">
        <f t="shared" si="41"/>
        <v>0.14527000000000001</v>
      </c>
      <c r="I603" s="108">
        <f t="shared" si="42"/>
        <v>0.14527000000000001</v>
      </c>
    </row>
    <row r="604" spans="1:9" s="1" customFormat="1" x14ac:dyDescent="0.35">
      <c r="A604" s="31">
        <v>111</v>
      </c>
      <c r="B604" s="50" t="s">
        <v>1964</v>
      </c>
      <c r="C604" s="95">
        <v>105.1</v>
      </c>
      <c r="D604" s="95"/>
      <c r="E604" s="95"/>
      <c r="F604" s="28">
        <f t="shared" si="39"/>
        <v>105.1</v>
      </c>
      <c r="G604" s="118">
        <f t="shared" si="40"/>
        <v>15.267877</v>
      </c>
      <c r="H604" s="898">
        <f t="shared" si="41"/>
        <v>0.14527000000000001</v>
      </c>
      <c r="I604" s="108">
        <f t="shared" si="42"/>
        <v>0.14527000000000001</v>
      </c>
    </row>
    <row r="605" spans="1:9" s="1" customFormat="1" x14ac:dyDescent="0.35">
      <c r="A605" s="31">
        <v>112</v>
      </c>
      <c r="B605" s="50" t="s">
        <v>1965</v>
      </c>
      <c r="C605" s="95">
        <v>168.5</v>
      </c>
      <c r="D605" s="95"/>
      <c r="E605" s="95"/>
      <c r="F605" s="28">
        <f t="shared" si="39"/>
        <v>168.5</v>
      </c>
      <c r="G605" s="118">
        <f t="shared" si="40"/>
        <v>24.477995</v>
      </c>
      <c r="H605" s="898">
        <f t="shared" si="41"/>
        <v>0.14527000000000001</v>
      </c>
      <c r="I605" s="108">
        <f t="shared" si="42"/>
        <v>0.14527000000000001</v>
      </c>
    </row>
    <row r="606" spans="1:9" s="1" customFormat="1" x14ac:dyDescent="0.35">
      <c r="A606" s="31">
        <v>113</v>
      </c>
      <c r="B606" s="50" t="s">
        <v>1966</v>
      </c>
      <c r="C606" s="95">
        <v>227.3</v>
      </c>
      <c r="D606" s="95"/>
      <c r="E606" s="95"/>
      <c r="F606" s="28">
        <f t="shared" si="39"/>
        <v>227.3</v>
      </c>
      <c r="G606" s="118">
        <f t="shared" si="40"/>
        <v>33.019871000000002</v>
      </c>
      <c r="H606" s="898">
        <f t="shared" si="41"/>
        <v>0.14527000000000001</v>
      </c>
      <c r="I606" s="108">
        <f t="shared" si="42"/>
        <v>0.14527000000000001</v>
      </c>
    </row>
    <row r="607" spans="1:9" s="1" customFormat="1" x14ac:dyDescent="0.35">
      <c r="A607" s="31">
        <v>114</v>
      </c>
      <c r="B607" s="50" t="s">
        <v>1968</v>
      </c>
      <c r="C607" s="95">
        <v>1851.82</v>
      </c>
      <c r="D607" s="95"/>
      <c r="E607" s="95"/>
      <c r="F607" s="28">
        <f t="shared" si="39"/>
        <v>1851.82</v>
      </c>
      <c r="G607" s="118">
        <f t="shared" si="40"/>
        <v>269.01389140000003</v>
      </c>
      <c r="H607" s="898">
        <f t="shared" si="41"/>
        <v>0.14527000000000001</v>
      </c>
      <c r="I607" s="108">
        <f t="shared" si="42"/>
        <v>0.14527000000000001</v>
      </c>
    </row>
    <row r="608" spans="1:9" s="1" customFormat="1" x14ac:dyDescent="0.35">
      <c r="A608" s="31">
        <v>115</v>
      </c>
      <c r="B608" s="50" t="s">
        <v>1969</v>
      </c>
      <c r="C608" s="95">
        <v>933.25</v>
      </c>
      <c r="D608" s="95"/>
      <c r="E608" s="95"/>
      <c r="F608" s="28">
        <f t="shared" si="39"/>
        <v>933.25</v>
      </c>
      <c r="G608" s="118">
        <f t="shared" si="40"/>
        <v>135.5732275</v>
      </c>
      <c r="H608" s="898">
        <f t="shared" si="41"/>
        <v>0.14527000000000001</v>
      </c>
      <c r="I608" s="108">
        <f t="shared" si="42"/>
        <v>0.14527000000000001</v>
      </c>
    </row>
    <row r="609" spans="1:9" s="1" customFormat="1" x14ac:dyDescent="0.35">
      <c r="A609" s="31">
        <v>116</v>
      </c>
      <c r="B609" s="50" t="s">
        <v>1970</v>
      </c>
      <c r="C609" s="95">
        <v>1158.5</v>
      </c>
      <c r="D609" s="95"/>
      <c r="E609" s="95"/>
      <c r="F609" s="28">
        <f t="shared" si="39"/>
        <v>1158.5</v>
      </c>
      <c r="G609" s="118">
        <f t="shared" si="40"/>
        <v>168.29529500000001</v>
      </c>
      <c r="H609" s="898">
        <f t="shared" si="41"/>
        <v>0.14527000000000001</v>
      </c>
      <c r="I609" s="108">
        <f t="shared" si="42"/>
        <v>0.14527000000000001</v>
      </c>
    </row>
    <row r="610" spans="1:9" s="1" customFormat="1" x14ac:dyDescent="0.35">
      <c r="A610" s="31">
        <v>117</v>
      </c>
      <c r="B610" s="50" t="s">
        <v>1971</v>
      </c>
      <c r="C610" s="95">
        <v>3663.95</v>
      </c>
      <c r="D610" s="95"/>
      <c r="E610" s="95">
        <v>111.7</v>
      </c>
      <c r="F610" s="28">
        <f t="shared" ref="F610:F667" si="43">C610+D610+E610</f>
        <v>3775.6499999999996</v>
      </c>
      <c r="G610" s="118">
        <f t="shared" si="40"/>
        <v>548.4886755</v>
      </c>
      <c r="H610" s="898">
        <f t="shared" si="41"/>
        <v>0.14527000000000001</v>
      </c>
      <c r="I610" s="108">
        <f t="shared" si="42"/>
        <v>0.14527000000000001</v>
      </c>
    </row>
    <row r="611" spans="1:9" s="1" customFormat="1" x14ac:dyDescent="0.35">
      <c r="A611" s="31">
        <v>118</v>
      </c>
      <c r="B611" s="50" t="s">
        <v>1972</v>
      </c>
      <c r="C611" s="95">
        <v>79.3</v>
      </c>
      <c r="D611" s="95"/>
      <c r="E611" s="95"/>
      <c r="F611" s="28">
        <f t="shared" si="43"/>
        <v>79.3</v>
      </c>
      <c r="G611" s="118">
        <f t="shared" si="40"/>
        <v>11.519911</v>
      </c>
      <c r="H611" s="898">
        <f t="shared" si="41"/>
        <v>0.14527000000000001</v>
      </c>
      <c r="I611" s="108">
        <f t="shared" si="42"/>
        <v>0.14527000000000001</v>
      </c>
    </row>
    <row r="612" spans="1:9" s="1" customFormat="1" x14ac:dyDescent="0.35">
      <c r="A612" s="31">
        <v>119</v>
      </c>
      <c r="B612" s="50" t="s">
        <v>1973</v>
      </c>
      <c r="C612" s="95">
        <v>377.9</v>
      </c>
      <c r="D612" s="95"/>
      <c r="E612" s="95"/>
      <c r="F612" s="28">
        <f t="shared" si="43"/>
        <v>377.9</v>
      </c>
      <c r="G612" s="118">
        <f t="shared" si="40"/>
        <v>54.897533000000003</v>
      </c>
      <c r="H612" s="898">
        <f t="shared" si="41"/>
        <v>0.14527000000000001</v>
      </c>
      <c r="I612" s="108">
        <f t="shared" si="42"/>
        <v>0.14527000000000001</v>
      </c>
    </row>
    <row r="613" spans="1:9" s="1" customFormat="1" x14ac:dyDescent="0.35">
      <c r="A613" s="31">
        <v>120</v>
      </c>
      <c r="B613" s="50" t="s">
        <v>1974</v>
      </c>
      <c r="C613" s="95">
        <v>86.1</v>
      </c>
      <c r="D613" s="95"/>
      <c r="E613" s="95"/>
      <c r="F613" s="28">
        <f t="shared" si="43"/>
        <v>86.1</v>
      </c>
      <c r="G613" s="118">
        <f t="shared" si="40"/>
        <v>12.507747</v>
      </c>
      <c r="H613" s="898">
        <f t="shared" si="41"/>
        <v>0.14527000000000001</v>
      </c>
      <c r="I613" s="108">
        <f t="shared" si="42"/>
        <v>0.14527000000000001</v>
      </c>
    </row>
    <row r="614" spans="1:9" s="1" customFormat="1" x14ac:dyDescent="0.35">
      <c r="A614" s="31">
        <v>121</v>
      </c>
      <c r="B614" s="50" t="s">
        <v>1975</v>
      </c>
      <c r="C614" s="95">
        <v>59.7</v>
      </c>
      <c r="D614" s="95"/>
      <c r="E614" s="95"/>
      <c r="F614" s="28">
        <f t="shared" si="43"/>
        <v>59.7</v>
      </c>
      <c r="G614" s="118">
        <f t="shared" si="40"/>
        <v>8.672619000000001</v>
      </c>
      <c r="H614" s="898">
        <f t="shared" si="41"/>
        <v>0.14527000000000001</v>
      </c>
      <c r="I614" s="108">
        <v>0</v>
      </c>
    </row>
    <row r="615" spans="1:9" s="1" customFormat="1" x14ac:dyDescent="0.35">
      <c r="A615" s="31">
        <v>122</v>
      </c>
      <c r="B615" s="50" t="s">
        <v>1976</v>
      </c>
      <c r="C615" s="95">
        <v>66.099999999999994</v>
      </c>
      <c r="D615" s="95"/>
      <c r="E615" s="95"/>
      <c r="F615" s="28">
        <f t="shared" si="43"/>
        <v>66.099999999999994</v>
      </c>
      <c r="G615" s="118">
        <f t="shared" si="40"/>
        <v>9.602347</v>
      </c>
      <c r="H615" s="898">
        <f t="shared" si="41"/>
        <v>0.14527000000000001</v>
      </c>
      <c r="I615" s="108">
        <f t="shared" si="42"/>
        <v>0.14527000000000001</v>
      </c>
    </row>
    <row r="616" spans="1:9" s="1" customFormat="1" x14ac:dyDescent="0.35">
      <c r="A616" s="31">
        <v>123</v>
      </c>
      <c r="B616" s="50" t="s">
        <v>1977</v>
      </c>
      <c r="C616" s="95">
        <v>111.6</v>
      </c>
      <c r="D616" s="95"/>
      <c r="E616" s="95"/>
      <c r="F616" s="28">
        <f t="shared" si="43"/>
        <v>111.6</v>
      </c>
      <c r="G616" s="118">
        <f t="shared" si="40"/>
        <v>16.212132</v>
      </c>
      <c r="H616" s="898">
        <f t="shared" si="41"/>
        <v>0.14527000000000001</v>
      </c>
      <c r="I616" s="108">
        <f t="shared" si="42"/>
        <v>0.14527000000000001</v>
      </c>
    </row>
    <row r="617" spans="1:9" s="1" customFormat="1" x14ac:dyDescent="0.35">
      <c r="A617" s="31">
        <v>124</v>
      </c>
      <c r="B617" s="50" t="s">
        <v>1978</v>
      </c>
      <c r="C617" s="95">
        <v>119.2</v>
      </c>
      <c r="D617" s="95"/>
      <c r="E617" s="95"/>
      <c r="F617" s="28">
        <f t="shared" si="43"/>
        <v>119.2</v>
      </c>
      <c r="G617" s="118">
        <f t="shared" si="40"/>
        <v>17.316184000000003</v>
      </c>
      <c r="H617" s="898">
        <f t="shared" si="41"/>
        <v>0.14527000000000001</v>
      </c>
      <c r="I617" s="108">
        <f t="shared" si="42"/>
        <v>0.14527000000000004</v>
      </c>
    </row>
    <row r="618" spans="1:9" s="1" customFormat="1" x14ac:dyDescent="0.35">
      <c r="A618" s="31">
        <v>125</v>
      </c>
      <c r="B618" s="50" t="s">
        <v>1980</v>
      </c>
      <c r="C618" s="95">
        <v>67</v>
      </c>
      <c r="D618" s="95"/>
      <c r="E618" s="95"/>
      <c r="F618" s="28">
        <f t="shared" si="43"/>
        <v>67</v>
      </c>
      <c r="G618" s="118">
        <f t="shared" si="40"/>
        <v>9.7330900000000007</v>
      </c>
      <c r="H618" s="898">
        <f t="shared" si="41"/>
        <v>0.14527000000000001</v>
      </c>
      <c r="I618" s="108">
        <f t="shared" si="42"/>
        <v>0.14527000000000001</v>
      </c>
    </row>
    <row r="619" spans="1:9" s="1" customFormat="1" x14ac:dyDescent="0.35">
      <c r="A619" s="31">
        <v>126</v>
      </c>
      <c r="B619" s="50" t="s">
        <v>1981</v>
      </c>
      <c r="C619" s="95">
        <v>212.2</v>
      </c>
      <c r="D619" s="95"/>
      <c r="E619" s="95"/>
      <c r="F619" s="28">
        <f t="shared" si="43"/>
        <v>212.2</v>
      </c>
      <c r="G619" s="118">
        <f t="shared" si="40"/>
        <v>30.826294000000001</v>
      </c>
      <c r="H619" s="898">
        <f t="shared" si="41"/>
        <v>0.14527000000000001</v>
      </c>
      <c r="I619" s="108">
        <f t="shared" si="42"/>
        <v>0.14527000000000001</v>
      </c>
    </row>
    <row r="620" spans="1:9" s="1" customFormat="1" x14ac:dyDescent="0.35">
      <c r="A620" s="31">
        <v>127</v>
      </c>
      <c r="B620" s="50" t="s">
        <v>1983</v>
      </c>
      <c r="C620" s="95">
        <v>466.8</v>
      </c>
      <c r="D620" s="95"/>
      <c r="E620" s="95"/>
      <c r="F620" s="28">
        <f t="shared" si="43"/>
        <v>466.8</v>
      </c>
      <c r="G620" s="118">
        <f t="shared" si="40"/>
        <v>67.812036000000006</v>
      </c>
      <c r="H620" s="898">
        <f t="shared" si="41"/>
        <v>0.14527000000000001</v>
      </c>
      <c r="I620" s="108">
        <f t="shared" si="42"/>
        <v>0.14527000000000001</v>
      </c>
    </row>
    <row r="621" spans="1:9" s="1" customFormat="1" x14ac:dyDescent="0.35">
      <c r="A621" s="31">
        <v>128</v>
      </c>
      <c r="B621" s="50" t="s">
        <v>1984</v>
      </c>
      <c r="C621" s="95">
        <v>681.36</v>
      </c>
      <c r="D621" s="95"/>
      <c r="E621" s="95"/>
      <c r="F621" s="28">
        <f t="shared" si="43"/>
        <v>681.36</v>
      </c>
      <c r="G621" s="118">
        <f t="shared" si="40"/>
        <v>98.981167200000016</v>
      </c>
      <c r="H621" s="898">
        <f t="shared" si="41"/>
        <v>0.14527000000000001</v>
      </c>
      <c r="I621" s="108">
        <f t="shared" si="42"/>
        <v>0.14527000000000001</v>
      </c>
    </row>
    <row r="622" spans="1:9" s="1" customFormat="1" x14ac:dyDescent="0.35">
      <c r="A622" s="31">
        <v>129</v>
      </c>
      <c r="B622" s="50" t="s">
        <v>1985</v>
      </c>
      <c r="C622" s="95">
        <v>504.2</v>
      </c>
      <c r="D622" s="95"/>
      <c r="E622" s="95"/>
      <c r="F622" s="28">
        <f t="shared" si="43"/>
        <v>504.2</v>
      </c>
      <c r="G622" s="118">
        <f t="shared" si="40"/>
        <v>73.245134000000007</v>
      </c>
      <c r="H622" s="898">
        <f t="shared" si="41"/>
        <v>0.14527000000000001</v>
      </c>
      <c r="I622" s="108">
        <f t="shared" si="42"/>
        <v>0.14527000000000001</v>
      </c>
    </row>
    <row r="623" spans="1:9" s="1" customFormat="1" x14ac:dyDescent="0.35">
      <c r="A623" s="31">
        <v>130</v>
      </c>
      <c r="B623" s="50" t="s">
        <v>1986</v>
      </c>
      <c r="C623" s="95">
        <v>166.6</v>
      </c>
      <c r="D623" s="95"/>
      <c r="E623" s="95"/>
      <c r="F623" s="28">
        <f t="shared" si="43"/>
        <v>166.6</v>
      </c>
      <c r="G623" s="118">
        <f t="shared" si="40"/>
        <v>24.201982000000001</v>
      </c>
      <c r="H623" s="898">
        <f t="shared" si="41"/>
        <v>0.14527000000000001</v>
      </c>
      <c r="I623" s="108">
        <f t="shared" si="42"/>
        <v>0.14527000000000001</v>
      </c>
    </row>
    <row r="624" spans="1:9" s="1" customFormat="1" x14ac:dyDescent="0.35">
      <c r="A624" s="31">
        <v>131</v>
      </c>
      <c r="B624" s="50" t="s">
        <v>1987</v>
      </c>
      <c r="C624" s="95">
        <v>37.799999999999997</v>
      </c>
      <c r="D624" s="95"/>
      <c r="E624" s="95"/>
      <c r="F624" s="28">
        <f t="shared" si="43"/>
        <v>37.799999999999997</v>
      </c>
      <c r="G624" s="118">
        <f t="shared" si="40"/>
        <v>5.491206</v>
      </c>
      <c r="H624" s="898">
        <f t="shared" si="41"/>
        <v>0.14527000000000001</v>
      </c>
      <c r="I624" s="108">
        <f t="shared" si="42"/>
        <v>0.14527000000000001</v>
      </c>
    </row>
    <row r="625" spans="1:9" s="1" customFormat="1" x14ac:dyDescent="0.35">
      <c r="A625" s="31">
        <v>132</v>
      </c>
      <c r="B625" s="50" t="s">
        <v>1989</v>
      </c>
      <c r="C625" s="95">
        <v>146.19999999999999</v>
      </c>
      <c r="D625" s="95"/>
      <c r="E625" s="95"/>
      <c r="F625" s="28">
        <f t="shared" si="43"/>
        <v>146.19999999999999</v>
      </c>
      <c r="G625" s="118">
        <f t="shared" si="40"/>
        <v>21.238474</v>
      </c>
      <c r="H625" s="898">
        <f t="shared" si="41"/>
        <v>0.14527000000000001</v>
      </c>
      <c r="I625" s="108">
        <v>0</v>
      </c>
    </row>
    <row r="626" spans="1:9" s="1" customFormat="1" x14ac:dyDescent="0.35">
      <c r="A626" s="31">
        <v>133</v>
      </c>
      <c r="B626" s="50" t="s">
        <v>1990</v>
      </c>
      <c r="C626" s="95">
        <v>73</v>
      </c>
      <c r="D626" s="95"/>
      <c r="E626" s="95"/>
      <c r="F626" s="28">
        <f t="shared" si="43"/>
        <v>73</v>
      </c>
      <c r="G626" s="118">
        <f t="shared" si="40"/>
        <v>10.604710000000001</v>
      </c>
      <c r="H626" s="898">
        <f t="shared" si="41"/>
        <v>0.14527000000000001</v>
      </c>
      <c r="I626" s="108">
        <f t="shared" si="42"/>
        <v>0.14527000000000001</v>
      </c>
    </row>
    <row r="627" spans="1:9" s="1" customFormat="1" x14ac:dyDescent="0.35">
      <c r="A627" s="31">
        <v>134</v>
      </c>
      <c r="B627" s="50" t="s">
        <v>1991</v>
      </c>
      <c r="C627" s="95">
        <v>110</v>
      </c>
      <c r="D627" s="95"/>
      <c r="E627" s="95"/>
      <c r="F627" s="28">
        <f t="shared" si="43"/>
        <v>110</v>
      </c>
      <c r="G627" s="118">
        <f t="shared" si="40"/>
        <v>15.979700000000001</v>
      </c>
      <c r="H627" s="898">
        <f t="shared" si="41"/>
        <v>0.14527000000000001</v>
      </c>
      <c r="I627" s="108">
        <f t="shared" si="42"/>
        <v>0.14527000000000001</v>
      </c>
    </row>
    <row r="628" spans="1:9" s="1" customFormat="1" x14ac:dyDescent="0.35">
      <c r="A628" s="31">
        <v>135</v>
      </c>
      <c r="B628" s="50" t="s">
        <v>1992</v>
      </c>
      <c r="C628" s="95">
        <v>382</v>
      </c>
      <c r="D628" s="95"/>
      <c r="E628" s="95"/>
      <c r="F628" s="28">
        <f t="shared" si="43"/>
        <v>382</v>
      </c>
      <c r="G628" s="118">
        <f t="shared" si="40"/>
        <v>55.493140000000004</v>
      </c>
      <c r="H628" s="898">
        <f t="shared" si="41"/>
        <v>0.14527000000000001</v>
      </c>
      <c r="I628" s="108">
        <f t="shared" si="42"/>
        <v>0.14527000000000001</v>
      </c>
    </row>
    <row r="629" spans="1:9" s="1" customFormat="1" x14ac:dyDescent="0.35">
      <c r="A629" s="31">
        <v>136</v>
      </c>
      <c r="B629" s="50" t="s">
        <v>1993</v>
      </c>
      <c r="C629" s="95">
        <v>226.9</v>
      </c>
      <c r="D629" s="95"/>
      <c r="E629" s="95"/>
      <c r="F629" s="28">
        <f t="shared" si="43"/>
        <v>226.9</v>
      </c>
      <c r="G629" s="118">
        <f t="shared" si="40"/>
        <v>32.961763000000005</v>
      </c>
      <c r="H629" s="898">
        <f t="shared" si="41"/>
        <v>0.14527000000000001</v>
      </c>
      <c r="I629" s="108">
        <f t="shared" si="42"/>
        <v>0.14527000000000001</v>
      </c>
    </row>
    <row r="630" spans="1:9" s="1" customFormat="1" x14ac:dyDescent="0.35">
      <c r="A630" s="31">
        <v>137</v>
      </c>
      <c r="B630" s="50" t="s">
        <v>1994</v>
      </c>
      <c r="C630" s="95">
        <v>428.31</v>
      </c>
      <c r="D630" s="95"/>
      <c r="E630" s="95"/>
      <c r="F630" s="28">
        <f t="shared" si="43"/>
        <v>428.31</v>
      </c>
      <c r="G630" s="118">
        <f t="shared" si="40"/>
        <v>62.220593700000002</v>
      </c>
      <c r="H630" s="898">
        <f t="shared" si="41"/>
        <v>0.14527000000000001</v>
      </c>
      <c r="I630" s="108">
        <f t="shared" si="42"/>
        <v>0.14527000000000001</v>
      </c>
    </row>
    <row r="631" spans="1:9" s="1" customFormat="1" x14ac:dyDescent="0.35">
      <c r="A631" s="31">
        <v>138</v>
      </c>
      <c r="B631" s="50" t="s">
        <v>1995</v>
      </c>
      <c r="C631" s="95">
        <v>744.3</v>
      </c>
      <c r="D631" s="95"/>
      <c r="E631" s="95"/>
      <c r="F631" s="28">
        <f t="shared" si="43"/>
        <v>744.3</v>
      </c>
      <c r="G631" s="118">
        <f t="shared" si="40"/>
        <v>108.124461</v>
      </c>
      <c r="H631" s="898">
        <f t="shared" si="41"/>
        <v>0.14527000000000001</v>
      </c>
      <c r="I631" s="108">
        <f t="shared" si="42"/>
        <v>0.14527000000000001</v>
      </c>
    </row>
    <row r="632" spans="1:9" s="1" customFormat="1" x14ac:dyDescent="0.35">
      <c r="A632" s="31">
        <v>139</v>
      </c>
      <c r="B632" s="50" t="s">
        <v>1996</v>
      </c>
      <c r="C632" s="95">
        <v>1084.5899999999999</v>
      </c>
      <c r="D632" s="95"/>
      <c r="E632" s="95"/>
      <c r="F632" s="28">
        <f t="shared" si="43"/>
        <v>1084.5899999999999</v>
      </c>
      <c r="G632" s="118">
        <f t="shared" si="40"/>
        <v>157.55838929999999</v>
      </c>
      <c r="H632" s="898">
        <f t="shared" si="41"/>
        <v>0.14527000000000001</v>
      </c>
      <c r="I632" s="108">
        <f t="shared" si="42"/>
        <v>0.14527000000000001</v>
      </c>
    </row>
    <row r="633" spans="1:9" s="1" customFormat="1" x14ac:dyDescent="0.35">
      <c r="A633" s="31">
        <v>140</v>
      </c>
      <c r="B633" s="50" t="s">
        <v>1997</v>
      </c>
      <c r="C633" s="95">
        <v>1069.71</v>
      </c>
      <c r="D633" s="95"/>
      <c r="E633" s="95"/>
      <c r="F633" s="28">
        <f t="shared" si="43"/>
        <v>1069.71</v>
      </c>
      <c r="G633" s="118">
        <f t="shared" si="40"/>
        <v>155.39677170000002</v>
      </c>
      <c r="H633" s="898">
        <f t="shared" si="41"/>
        <v>0.14527000000000001</v>
      </c>
      <c r="I633" s="108">
        <f t="shared" si="42"/>
        <v>0.14527000000000001</v>
      </c>
    </row>
    <row r="634" spans="1:9" s="1" customFormat="1" x14ac:dyDescent="0.35">
      <c r="A634" s="31">
        <v>141</v>
      </c>
      <c r="B634" s="50" t="s">
        <v>1998</v>
      </c>
      <c r="C634" s="95">
        <v>196.8</v>
      </c>
      <c r="D634" s="95"/>
      <c r="E634" s="95"/>
      <c r="F634" s="28">
        <f t="shared" si="43"/>
        <v>196.8</v>
      </c>
      <c r="G634" s="118">
        <f t="shared" si="40"/>
        <v>28.589136000000003</v>
      </c>
      <c r="H634" s="898">
        <f t="shared" si="41"/>
        <v>0.14527000000000001</v>
      </c>
      <c r="I634" s="108">
        <f t="shared" si="42"/>
        <v>0.14527000000000001</v>
      </c>
    </row>
    <row r="635" spans="1:9" s="1" customFormat="1" x14ac:dyDescent="0.35">
      <c r="A635" s="31">
        <v>142</v>
      </c>
      <c r="B635" s="50" t="s">
        <v>1999</v>
      </c>
      <c r="C635" s="95">
        <v>625.9</v>
      </c>
      <c r="D635" s="95"/>
      <c r="E635" s="95"/>
      <c r="F635" s="28">
        <f t="shared" si="43"/>
        <v>625.9</v>
      </c>
      <c r="G635" s="118">
        <f t="shared" si="40"/>
        <v>90.924492999999998</v>
      </c>
      <c r="H635" s="898">
        <f t="shared" si="41"/>
        <v>0.14527000000000001</v>
      </c>
      <c r="I635" s="108">
        <f t="shared" si="42"/>
        <v>0.14527000000000001</v>
      </c>
    </row>
    <row r="636" spans="1:9" s="1" customFormat="1" x14ac:dyDescent="0.35">
      <c r="A636" s="31">
        <v>143</v>
      </c>
      <c r="B636" s="50" t="s">
        <v>2001</v>
      </c>
      <c r="C636" s="95">
        <v>561.25</v>
      </c>
      <c r="D636" s="95"/>
      <c r="E636" s="95"/>
      <c r="F636" s="28">
        <f t="shared" si="43"/>
        <v>561.25</v>
      </c>
      <c r="G636" s="118">
        <f t="shared" si="40"/>
        <v>81.532787500000012</v>
      </c>
      <c r="H636" s="898">
        <f t="shared" si="41"/>
        <v>0.14527000000000001</v>
      </c>
      <c r="I636" s="108">
        <f t="shared" si="42"/>
        <v>0.14527000000000001</v>
      </c>
    </row>
    <row r="637" spans="1:9" s="1" customFormat="1" x14ac:dyDescent="0.35">
      <c r="A637" s="31">
        <v>144</v>
      </c>
      <c r="B637" s="50" t="s">
        <v>2002</v>
      </c>
      <c r="C637" s="95">
        <v>122.9</v>
      </c>
      <c r="D637" s="95"/>
      <c r="E637" s="95"/>
      <c r="F637" s="28">
        <f t="shared" si="43"/>
        <v>122.9</v>
      </c>
      <c r="G637" s="118">
        <f t="shared" si="40"/>
        <v>17.853683000000004</v>
      </c>
      <c r="H637" s="898">
        <f t="shared" si="41"/>
        <v>0.14527000000000001</v>
      </c>
      <c r="I637" s="108">
        <f t="shared" si="42"/>
        <v>0.14527000000000001</v>
      </c>
    </row>
    <row r="638" spans="1:9" s="1" customFormat="1" x14ac:dyDescent="0.35">
      <c r="A638" s="31">
        <v>145</v>
      </c>
      <c r="B638" s="50" t="s">
        <v>2003</v>
      </c>
      <c r="C638" s="95">
        <v>82.5</v>
      </c>
      <c r="D638" s="95"/>
      <c r="E638" s="95"/>
      <c r="F638" s="28">
        <f t="shared" si="43"/>
        <v>82.5</v>
      </c>
      <c r="G638" s="118">
        <f t="shared" si="40"/>
        <v>11.984775000000001</v>
      </c>
      <c r="H638" s="898">
        <f t="shared" si="41"/>
        <v>0.14527000000000001</v>
      </c>
      <c r="I638" s="108">
        <f t="shared" si="42"/>
        <v>0.14527000000000001</v>
      </c>
    </row>
    <row r="639" spans="1:9" s="1" customFormat="1" x14ac:dyDescent="0.35">
      <c r="A639" s="31">
        <v>146</v>
      </c>
      <c r="B639" s="50" t="s">
        <v>2004</v>
      </c>
      <c r="C639" s="95">
        <v>118.7</v>
      </c>
      <c r="D639" s="95"/>
      <c r="E639" s="95"/>
      <c r="F639" s="28">
        <f t="shared" si="43"/>
        <v>118.7</v>
      </c>
      <c r="G639" s="118">
        <f t="shared" si="40"/>
        <v>17.243549000000002</v>
      </c>
      <c r="H639" s="898">
        <f t="shared" si="41"/>
        <v>0.14527000000000001</v>
      </c>
      <c r="I639" s="108">
        <f t="shared" si="42"/>
        <v>0.14527000000000001</v>
      </c>
    </row>
    <row r="640" spans="1:9" s="1" customFormat="1" x14ac:dyDescent="0.35">
      <c r="A640" s="31">
        <v>147</v>
      </c>
      <c r="B640" s="50" t="s">
        <v>2005</v>
      </c>
      <c r="C640" s="95">
        <v>113.8</v>
      </c>
      <c r="D640" s="95"/>
      <c r="E640" s="95"/>
      <c r="F640" s="28">
        <f t="shared" si="43"/>
        <v>113.8</v>
      </c>
      <c r="G640" s="118">
        <f t="shared" si="40"/>
        <v>16.531725999999999</v>
      </c>
      <c r="H640" s="898">
        <f t="shared" si="41"/>
        <v>0.14527000000000001</v>
      </c>
      <c r="I640" s="108">
        <f t="shared" si="42"/>
        <v>0.14526999999999998</v>
      </c>
    </row>
    <row r="641" spans="1:9" s="1" customFormat="1" x14ac:dyDescent="0.35">
      <c r="A641" s="31">
        <v>148</v>
      </c>
      <c r="B641" s="50" t="s">
        <v>2006</v>
      </c>
      <c r="C641" s="95">
        <v>294</v>
      </c>
      <c r="D641" s="95"/>
      <c r="E641" s="95"/>
      <c r="F641" s="28">
        <f t="shared" si="43"/>
        <v>294</v>
      </c>
      <c r="G641" s="118">
        <f t="shared" si="40"/>
        <v>42.709380000000003</v>
      </c>
      <c r="H641" s="898">
        <f t="shared" si="41"/>
        <v>0.14527000000000001</v>
      </c>
      <c r="I641" s="108">
        <f t="shared" si="42"/>
        <v>0.14527000000000001</v>
      </c>
    </row>
    <row r="642" spans="1:9" s="1" customFormat="1" x14ac:dyDescent="0.35">
      <c r="A642" s="31">
        <v>149</v>
      </c>
      <c r="B642" s="50" t="s">
        <v>2007</v>
      </c>
      <c r="C642" s="95">
        <v>38.6</v>
      </c>
      <c r="D642" s="95"/>
      <c r="E642" s="95"/>
      <c r="F642" s="28">
        <f t="shared" si="43"/>
        <v>38.6</v>
      </c>
      <c r="G642" s="118">
        <f t="shared" si="40"/>
        <v>5.6074220000000006</v>
      </c>
      <c r="H642" s="898">
        <f t="shared" si="41"/>
        <v>0.14527000000000001</v>
      </c>
      <c r="I642" s="108">
        <f t="shared" si="42"/>
        <v>0.14527000000000001</v>
      </c>
    </row>
    <row r="643" spans="1:9" s="1" customFormat="1" x14ac:dyDescent="0.35">
      <c r="A643" s="31">
        <v>150</v>
      </c>
      <c r="B643" s="50" t="s">
        <v>2008</v>
      </c>
      <c r="C643" s="95">
        <v>295.8</v>
      </c>
      <c r="D643" s="95"/>
      <c r="E643" s="95"/>
      <c r="F643" s="28">
        <f t="shared" si="43"/>
        <v>295.8</v>
      </c>
      <c r="G643" s="118">
        <f t="shared" si="40"/>
        <v>42.970866000000008</v>
      </c>
      <c r="H643" s="898">
        <f t="shared" si="41"/>
        <v>0.14527000000000001</v>
      </c>
      <c r="I643" s="108">
        <f t="shared" si="42"/>
        <v>0.14527000000000001</v>
      </c>
    </row>
    <row r="644" spans="1:9" s="1" customFormat="1" x14ac:dyDescent="0.35">
      <c r="A644" s="31">
        <v>151</v>
      </c>
      <c r="B644" s="50" t="s">
        <v>2156</v>
      </c>
      <c r="C644" s="95">
        <v>2745.3</v>
      </c>
      <c r="D644" s="95"/>
      <c r="E644" s="95">
        <v>209</v>
      </c>
      <c r="F644" s="28">
        <f t="shared" si="43"/>
        <v>2954.3</v>
      </c>
      <c r="G644" s="118">
        <f t="shared" si="40"/>
        <v>429.17116100000004</v>
      </c>
      <c r="H644" s="898">
        <f t="shared" si="41"/>
        <v>0.14527000000000001</v>
      </c>
      <c r="I644" s="108">
        <f t="shared" si="42"/>
        <v>0.14527000000000001</v>
      </c>
    </row>
    <row r="645" spans="1:9" s="1" customFormat="1" x14ac:dyDescent="0.35">
      <c r="A645" s="31">
        <v>152</v>
      </c>
      <c r="B645" s="50" t="s">
        <v>1146</v>
      </c>
      <c r="C645" s="95">
        <v>601.58000000000004</v>
      </c>
      <c r="D645" s="95"/>
      <c r="E645" s="95"/>
      <c r="F645" s="28">
        <f t="shared" si="43"/>
        <v>601.58000000000004</v>
      </c>
      <c r="G645" s="118">
        <f t="shared" si="40"/>
        <v>87.391526600000006</v>
      </c>
      <c r="H645" s="898">
        <f t="shared" si="41"/>
        <v>0.14527000000000001</v>
      </c>
      <c r="I645" s="108">
        <f t="shared" si="42"/>
        <v>0.14527000000000001</v>
      </c>
    </row>
    <row r="646" spans="1:9" s="1" customFormat="1" x14ac:dyDescent="0.35">
      <c r="A646" s="31">
        <v>153</v>
      </c>
      <c r="B646" s="50" t="s">
        <v>1147</v>
      </c>
      <c r="C646" s="95">
        <v>392.31</v>
      </c>
      <c r="D646" s="95"/>
      <c r="E646" s="95"/>
      <c r="F646" s="28">
        <f t="shared" si="43"/>
        <v>392.31</v>
      </c>
      <c r="G646" s="118">
        <f t="shared" ref="G646:G705" si="44">SUM(F646*H646)</f>
        <v>56.990873700000002</v>
      </c>
      <c r="H646" s="898">
        <f t="shared" si="41"/>
        <v>0.14527000000000001</v>
      </c>
      <c r="I646" s="108">
        <f t="shared" si="42"/>
        <v>0.14527000000000001</v>
      </c>
    </row>
    <row r="647" spans="1:9" s="1" customFormat="1" x14ac:dyDescent="0.35">
      <c r="A647" s="31">
        <v>154</v>
      </c>
      <c r="B647" s="50" t="s">
        <v>1148</v>
      </c>
      <c r="C647" s="95">
        <v>600.88</v>
      </c>
      <c r="D647" s="95"/>
      <c r="E647" s="95"/>
      <c r="F647" s="28">
        <f t="shared" si="43"/>
        <v>600.88</v>
      </c>
      <c r="G647" s="118">
        <f t="shared" si="44"/>
        <v>87.289837599999998</v>
      </c>
      <c r="H647" s="898">
        <f t="shared" ref="H647:H710" si="45">0.11747+0.0278</f>
        <v>0.14527000000000001</v>
      </c>
      <c r="I647" s="108">
        <f t="shared" si="42"/>
        <v>0.14527000000000001</v>
      </c>
    </row>
    <row r="648" spans="1:9" s="1" customFormat="1" x14ac:dyDescent="0.35">
      <c r="A648" s="31">
        <v>155</v>
      </c>
      <c r="B648" s="50" t="s">
        <v>1149</v>
      </c>
      <c r="C648" s="95">
        <v>307.3</v>
      </c>
      <c r="D648" s="95"/>
      <c r="E648" s="95"/>
      <c r="F648" s="28">
        <f t="shared" si="43"/>
        <v>307.3</v>
      </c>
      <c r="G648" s="118">
        <f t="shared" si="44"/>
        <v>44.641471000000003</v>
      </c>
      <c r="H648" s="898">
        <f t="shared" si="45"/>
        <v>0.14527000000000001</v>
      </c>
      <c r="I648" s="108">
        <f t="shared" si="42"/>
        <v>0.14527000000000001</v>
      </c>
    </row>
    <row r="649" spans="1:9" s="1" customFormat="1" x14ac:dyDescent="0.35">
      <c r="A649" s="31">
        <v>156</v>
      </c>
      <c r="B649" s="50" t="s">
        <v>1150</v>
      </c>
      <c r="C649" s="95">
        <v>763</v>
      </c>
      <c r="D649" s="95"/>
      <c r="E649" s="95">
        <v>37.1</v>
      </c>
      <c r="F649" s="28">
        <f t="shared" si="43"/>
        <v>800.1</v>
      </c>
      <c r="G649" s="118">
        <f t="shared" si="44"/>
        <v>116.23052700000001</v>
      </c>
      <c r="H649" s="898">
        <f t="shared" si="45"/>
        <v>0.14527000000000001</v>
      </c>
      <c r="I649" s="108">
        <f t="shared" si="42"/>
        <v>0.14527000000000001</v>
      </c>
    </row>
    <row r="650" spans="1:9" s="1" customFormat="1" x14ac:dyDescent="0.35">
      <c r="A650" s="31">
        <v>157</v>
      </c>
      <c r="B650" s="50" t="s">
        <v>1151</v>
      </c>
      <c r="C650" s="95">
        <v>325.2</v>
      </c>
      <c r="D650" s="95"/>
      <c r="E650" s="95"/>
      <c r="F650" s="28">
        <f t="shared" si="43"/>
        <v>325.2</v>
      </c>
      <c r="G650" s="118">
        <f t="shared" si="44"/>
        <v>47.241804000000002</v>
      </c>
      <c r="H650" s="898">
        <f t="shared" si="45"/>
        <v>0.14527000000000001</v>
      </c>
      <c r="I650" s="108">
        <f t="shared" si="42"/>
        <v>0.14527000000000001</v>
      </c>
    </row>
    <row r="651" spans="1:9" s="1" customFormat="1" x14ac:dyDescent="0.35">
      <c r="A651" s="31">
        <v>158</v>
      </c>
      <c r="B651" s="50" t="s">
        <v>1152</v>
      </c>
      <c r="C651" s="95">
        <v>366.35</v>
      </c>
      <c r="D651" s="95"/>
      <c r="E651" s="95">
        <v>53.9</v>
      </c>
      <c r="F651" s="28">
        <f t="shared" si="43"/>
        <v>420.25</v>
      </c>
      <c r="G651" s="118">
        <f t="shared" si="44"/>
        <v>61.049717500000007</v>
      </c>
      <c r="H651" s="898">
        <f t="shared" si="45"/>
        <v>0.14527000000000001</v>
      </c>
      <c r="I651" s="108">
        <f t="shared" si="42"/>
        <v>0.14527000000000001</v>
      </c>
    </row>
    <row r="652" spans="1:9" s="1" customFormat="1" x14ac:dyDescent="0.35">
      <c r="A652" s="31">
        <v>159</v>
      </c>
      <c r="B652" s="50" t="s">
        <v>1153</v>
      </c>
      <c r="C652" s="95">
        <v>468.48</v>
      </c>
      <c r="D652" s="95"/>
      <c r="E652" s="95"/>
      <c r="F652" s="28">
        <f t="shared" si="43"/>
        <v>468.48</v>
      </c>
      <c r="G652" s="118">
        <f t="shared" si="44"/>
        <v>68.056089600000007</v>
      </c>
      <c r="H652" s="898">
        <f t="shared" si="45"/>
        <v>0.14527000000000001</v>
      </c>
      <c r="I652" s="108">
        <f t="shared" ref="I652:I668" si="46">SUM(G652/F652)</f>
        <v>0.14527000000000001</v>
      </c>
    </row>
    <row r="653" spans="1:9" s="1" customFormat="1" x14ac:dyDescent="0.35">
      <c r="A653" s="31">
        <v>160</v>
      </c>
      <c r="B653" s="50" t="s">
        <v>1154</v>
      </c>
      <c r="C653" s="95">
        <v>996.98</v>
      </c>
      <c r="D653" s="95"/>
      <c r="E653" s="95">
        <v>29.1</v>
      </c>
      <c r="F653" s="28">
        <f t="shared" si="43"/>
        <v>1026.08</v>
      </c>
      <c r="G653" s="118">
        <f t="shared" si="44"/>
        <v>149.05864159999999</v>
      </c>
      <c r="H653" s="898">
        <f t="shared" si="45"/>
        <v>0.14527000000000001</v>
      </c>
      <c r="I653" s="108">
        <f t="shared" si="46"/>
        <v>0.14527000000000001</v>
      </c>
    </row>
    <row r="654" spans="1:9" s="1" customFormat="1" x14ac:dyDescent="0.35">
      <c r="A654" s="31">
        <v>161</v>
      </c>
      <c r="B654" s="50" t="s">
        <v>1166</v>
      </c>
      <c r="C654" s="95">
        <v>1115.1199999999999</v>
      </c>
      <c r="D654" s="95"/>
      <c r="E654" s="95">
        <v>126.9</v>
      </c>
      <c r="F654" s="28">
        <f t="shared" si="43"/>
        <v>1242.02</v>
      </c>
      <c r="G654" s="118">
        <f t="shared" si="44"/>
        <v>180.42824540000001</v>
      </c>
      <c r="H654" s="898">
        <f t="shared" si="45"/>
        <v>0.14527000000000001</v>
      </c>
      <c r="I654" s="108">
        <f t="shared" si="46"/>
        <v>0.14527000000000001</v>
      </c>
    </row>
    <row r="655" spans="1:9" s="1" customFormat="1" x14ac:dyDescent="0.35">
      <c r="A655" s="31">
        <v>162</v>
      </c>
      <c r="B655" s="50" t="s">
        <v>1231</v>
      </c>
      <c r="C655" s="95">
        <v>678.82</v>
      </c>
      <c r="D655" s="95"/>
      <c r="E655" s="95">
        <v>148.19999999999999</v>
      </c>
      <c r="F655" s="28">
        <f t="shared" si="43"/>
        <v>827.02</v>
      </c>
      <c r="G655" s="118">
        <f t="shared" si="44"/>
        <v>120.1411954</v>
      </c>
      <c r="H655" s="898">
        <f t="shared" si="45"/>
        <v>0.14527000000000001</v>
      </c>
      <c r="I655" s="108">
        <f t="shared" si="46"/>
        <v>0.14527000000000001</v>
      </c>
    </row>
    <row r="656" spans="1:9" s="1" customFormat="1" x14ac:dyDescent="0.35">
      <c r="A656" s="31">
        <v>163</v>
      </c>
      <c r="B656" s="50" t="s">
        <v>1232</v>
      </c>
      <c r="C656" s="95">
        <v>487.41</v>
      </c>
      <c r="D656" s="95"/>
      <c r="E656" s="95"/>
      <c r="F656" s="28">
        <f t="shared" si="43"/>
        <v>487.41</v>
      </c>
      <c r="G656" s="118">
        <f t="shared" si="44"/>
        <v>70.806050700000014</v>
      </c>
      <c r="H656" s="898">
        <f t="shared" si="45"/>
        <v>0.14527000000000001</v>
      </c>
      <c r="I656" s="108">
        <f t="shared" si="46"/>
        <v>0.14527000000000001</v>
      </c>
    </row>
    <row r="657" spans="1:12" s="1" customFormat="1" x14ac:dyDescent="0.35">
      <c r="A657" s="31">
        <v>164</v>
      </c>
      <c r="B657" s="50" t="s">
        <v>1233</v>
      </c>
      <c r="C657" s="95">
        <v>436.5</v>
      </c>
      <c r="D657" s="95">
        <v>103.3</v>
      </c>
      <c r="E657" s="95">
        <v>145.19999999999999</v>
      </c>
      <c r="F657" s="28">
        <f t="shared" si="43"/>
        <v>685</v>
      </c>
      <c r="G657" s="118">
        <f t="shared" si="44"/>
        <v>99.509950000000003</v>
      </c>
      <c r="H657" s="898">
        <f t="shared" si="45"/>
        <v>0.14527000000000001</v>
      </c>
      <c r="I657" s="108">
        <f t="shared" si="46"/>
        <v>0.14527000000000001</v>
      </c>
    </row>
    <row r="658" spans="1:12" s="1" customFormat="1" x14ac:dyDescent="0.35">
      <c r="A658" s="31">
        <v>165</v>
      </c>
      <c r="B658" s="50" t="s">
        <v>1234</v>
      </c>
      <c r="C658" s="95">
        <v>636.55999999999995</v>
      </c>
      <c r="D658" s="95"/>
      <c r="E658" s="95"/>
      <c r="F658" s="28">
        <f t="shared" si="43"/>
        <v>636.55999999999995</v>
      </c>
      <c r="G658" s="118">
        <f t="shared" si="44"/>
        <v>92.473071199999993</v>
      </c>
      <c r="H658" s="898">
        <f t="shared" si="45"/>
        <v>0.14527000000000001</v>
      </c>
      <c r="I658" s="108">
        <f t="shared" si="46"/>
        <v>0.14527000000000001</v>
      </c>
    </row>
    <row r="659" spans="1:12" s="1" customFormat="1" x14ac:dyDescent="0.35">
      <c r="A659" s="31">
        <v>166</v>
      </c>
      <c r="B659" s="50" t="s">
        <v>1235</v>
      </c>
      <c r="C659" s="95">
        <v>495</v>
      </c>
      <c r="D659" s="95">
        <v>10.1</v>
      </c>
      <c r="E659" s="95"/>
      <c r="F659" s="28">
        <f t="shared" si="43"/>
        <v>505.1</v>
      </c>
      <c r="G659" s="118">
        <f t="shared" si="44"/>
        <v>73.375877000000003</v>
      </c>
      <c r="H659" s="898">
        <f t="shared" si="45"/>
        <v>0.14527000000000001</v>
      </c>
      <c r="I659" s="108">
        <f t="shared" si="46"/>
        <v>0.14527000000000001</v>
      </c>
    </row>
    <row r="660" spans="1:12" s="1" customFormat="1" x14ac:dyDescent="0.35">
      <c r="A660" s="31">
        <v>167</v>
      </c>
      <c r="B660" s="51" t="s">
        <v>1236</v>
      </c>
      <c r="C660" s="96">
        <v>536.88</v>
      </c>
      <c r="D660" s="95"/>
      <c r="E660" s="95"/>
      <c r="F660" s="28">
        <f t="shared" si="43"/>
        <v>536.88</v>
      </c>
      <c r="G660" s="118">
        <f t="shared" si="44"/>
        <v>77.992557599999998</v>
      </c>
      <c r="H660" s="898">
        <f t="shared" si="45"/>
        <v>0.14527000000000001</v>
      </c>
      <c r="I660" s="108">
        <f t="shared" si="46"/>
        <v>0.14527000000000001</v>
      </c>
    </row>
    <row r="661" spans="1:12" s="1" customFormat="1" x14ac:dyDescent="0.35">
      <c r="A661" s="31">
        <v>168</v>
      </c>
      <c r="B661" s="52" t="s">
        <v>1265</v>
      </c>
      <c r="C661" s="17">
        <v>380.2</v>
      </c>
      <c r="D661" s="17"/>
      <c r="E661" s="17"/>
      <c r="F661" s="100">
        <f t="shared" si="43"/>
        <v>380.2</v>
      </c>
      <c r="G661" s="118">
        <f t="shared" si="44"/>
        <v>55.231653999999999</v>
      </c>
      <c r="H661" s="898">
        <f t="shared" si="45"/>
        <v>0.14527000000000001</v>
      </c>
      <c r="I661" s="108">
        <f>SUM(G661/F661)</f>
        <v>0.14527000000000001</v>
      </c>
    </row>
    <row r="662" spans="1:12" s="1" customFormat="1" x14ac:dyDescent="0.35">
      <c r="A662" s="31">
        <v>169</v>
      </c>
      <c r="B662" s="40" t="s">
        <v>505</v>
      </c>
      <c r="C662" s="70">
        <v>4131.2</v>
      </c>
      <c r="D662" s="21"/>
      <c r="E662" s="21"/>
      <c r="F662" s="100">
        <f t="shared" si="43"/>
        <v>4131.2</v>
      </c>
      <c r="G662" s="118">
        <f t="shared" si="44"/>
        <v>600.13942399999996</v>
      </c>
      <c r="H662" s="898">
        <f t="shared" si="45"/>
        <v>0.14527000000000001</v>
      </c>
      <c r="I662" s="108">
        <f t="shared" ref="I662:I667" si="47">SUM(G662/F662)</f>
        <v>0.14527000000000001</v>
      </c>
    </row>
    <row r="663" spans="1:12" s="1" customFormat="1" x14ac:dyDescent="0.35">
      <c r="A663" s="31">
        <v>170</v>
      </c>
      <c r="B663" s="40" t="s">
        <v>506</v>
      </c>
      <c r="C663" s="70">
        <v>6403.7</v>
      </c>
      <c r="D663" s="21"/>
      <c r="E663" s="21"/>
      <c r="F663" s="100">
        <f t="shared" si="43"/>
        <v>6403.7</v>
      </c>
      <c r="G663" s="118">
        <f t="shared" si="44"/>
        <v>930.26549900000009</v>
      </c>
      <c r="H663" s="898">
        <f t="shared" si="45"/>
        <v>0.14527000000000001</v>
      </c>
      <c r="I663" s="108">
        <f t="shared" si="47"/>
        <v>0.14527000000000001</v>
      </c>
    </row>
    <row r="664" spans="1:12" s="1" customFormat="1" x14ac:dyDescent="0.35">
      <c r="A664" s="31">
        <v>171</v>
      </c>
      <c r="B664" s="41" t="s">
        <v>507</v>
      </c>
      <c r="C664" s="70">
        <v>2127.8000000000002</v>
      </c>
      <c r="D664" s="21"/>
      <c r="E664" s="21"/>
      <c r="F664" s="100">
        <f t="shared" si="43"/>
        <v>2127.8000000000002</v>
      </c>
      <c r="G664" s="118">
        <f t="shared" si="44"/>
        <v>309.10550600000005</v>
      </c>
      <c r="H664" s="898">
        <f t="shared" si="45"/>
        <v>0.14527000000000001</v>
      </c>
      <c r="I664" s="108">
        <f t="shared" si="47"/>
        <v>0.14527000000000001</v>
      </c>
    </row>
    <row r="665" spans="1:12" s="1" customFormat="1" x14ac:dyDescent="0.35">
      <c r="A665" s="31">
        <v>172</v>
      </c>
      <c r="B665" s="41" t="s">
        <v>508</v>
      </c>
      <c r="C665" s="70">
        <v>4248.8</v>
      </c>
      <c r="D665" s="21"/>
      <c r="E665" s="21"/>
      <c r="F665" s="100">
        <f t="shared" si="43"/>
        <v>4248.8</v>
      </c>
      <c r="G665" s="118">
        <f t="shared" si="44"/>
        <v>617.22317600000008</v>
      </c>
      <c r="H665" s="898">
        <f t="shared" si="45"/>
        <v>0.14527000000000001</v>
      </c>
      <c r="I665" s="108">
        <f t="shared" si="47"/>
        <v>0.14527000000000001</v>
      </c>
    </row>
    <row r="666" spans="1:12" s="1" customFormat="1" x14ac:dyDescent="0.35">
      <c r="A666" s="31">
        <v>173</v>
      </c>
      <c r="B666" s="41" t="s">
        <v>509</v>
      </c>
      <c r="C666" s="70">
        <v>4357.5</v>
      </c>
      <c r="D666" s="21"/>
      <c r="E666" s="21"/>
      <c r="F666" s="100">
        <f t="shared" si="43"/>
        <v>4357.5</v>
      </c>
      <c r="G666" s="118">
        <f t="shared" si="44"/>
        <v>633.01402500000006</v>
      </c>
      <c r="H666" s="898">
        <f t="shared" si="45"/>
        <v>0.14527000000000001</v>
      </c>
      <c r="I666" s="108">
        <f t="shared" si="47"/>
        <v>0.14527000000000001</v>
      </c>
    </row>
    <row r="667" spans="1:12" s="1" customFormat="1" x14ac:dyDescent="0.35">
      <c r="A667" s="31">
        <v>174</v>
      </c>
      <c r="B667" s="41" t="s">
        <v>510</v>
      </c>
      <c r="C667" s="70">
        <v>6324.6</v>
      </c>
      <c r="D667" s="21"/>
      <c r="E667" s="21"/>
      <c r="F667" s="100">
        <f t="shared" si="43"/>
        <v>6324.6</v>
      </c>
      <c r="G667" s="118">
        <f t="shared" si="44"/>
        <v>918.77464200000009</v>
      </c>
      <c r="H667" s="898">
        <f t="shared" si="45"/>
        <v>0.14527000000000001</v>
      </c>
      <c r="I667" s="108">
        <f t="shared" si="47"/>
        <v>0.14527000000000001</v>
      </c>
    </row>
    <row r="668" spans="1:12" s="1" customFormat="1" x14ac:dyDescent="0.35">
      <c r="A668" s="75"/>
      <c r="B668" s="67" t="s">
        <v>1063</v>
      </c>
      <c r="C668" s="8">
        <f>SUM(C494:C667)</f>
        <v>192930.46</v>
      </c>
      <c r="D668" s="8">
        <f>SUM(D494:D667)</f>
        <v>1610.1199999999997</v>
      </c>
      <c r="E668" s="8">
        <f>SUM(E494:E667)</f>
        <v>2719.8999999999996</v>
      </c>
      <c r="F668" s="8">
        <f>SUM(F494:F667)</f>
        <v>197260.47999999995</v>
      </c>
      <c r="G668" s="118">
        <f t="shared" si="44"/>
        <v>28656.029929599994</v>
      </c>
      <c r="H668" s="898">
        <f t="shared" si="45"/>
        <v>0.14527000000000001</v>
      </c>
      <c r="I668" s="124">
        <f t="shared" si="46"/>
        <v>0.14527000000000001</v>
      </c>
      <c r="J668" s="92"/>
      <c r="K668" s="92"/>
      <c r="L668" s="92"/>
    </row>
    <row r="669" spans="1:12" s="1" customFormat="1" x14ac:dyDescent="0.35">
      <c r="A669" s="39" t="s">
        <v>1018</v>
      </c>
      <c r="B669" s="40"/>
      <c r="C669" s="13"/>
      <c r="D669" s="13"/>
      <c r="E669" s="13"/>
      <c r="F669" s="28"/>
      <c r="G669" s="118">
        <f t="shared" si="44"/>
        <v>0</v>
      </c>
      <c r="H669" s="898">
        <f t="shared" si="45"/>
        <v>0.14527000000000001</v>
      </c>
      <c r="I669" s="108"/>
    </row>
    <row r="670" spans="1:12" s="1" customFormat="1" x14ac:dyDescent="0.35">
      <c r="A670" s="38">
        <v>1</v>
      </c>
      <c r="B670" s="40" t="s">
        <v>770</v>
      </c>
      <c r="C670" s="13">
        <v>4574.41</v>
      </c>
      <c r="D670" s="14"/>
      <c r="E670" s="14"/>
      <c r="F670" s="28">
        <f t="shared" ref="F670:F728" si="48">C670+D670+E670</f>
        <v>4574.41</v>
      </c>
      <c r="G670" s="118">
        <f t="shared" si="44"/>
        <v>664.52454069999999</v>
      </c>
      <c r="H670" s="898">
        <f t="shared" si="45"/>
        <v>0.14527000000000001</v>
      </c>
      <c r="I670" s="108">
        <f t="shared" ref="I670:I728" si="49">SUM(G670/F670)</f>
        <v>0.14527000000000001</v>
      </c>
    </row>
    <row r="671" spans="1:12" s="1" customFormat="1" x14ac:dyDescent="0.35">
      <c r="A671" s="38">
        <v>2</v>
      </c>
      <c r="B671" s="40" t="s">
        <v>771</v>
      </c>
      <c r="C671" s="13">
        <v>8527.85</v>
      </c>
      <c r="D671" s="14"/>
      <c r="E671" s="14"/>
      <c r="F671" s="28">
        <f t="shared" si="48"/>
        <v>8527.85</v>
      </c>
      <c r="G671" s="118">
        <f t="shared" si="44"/>
        <v>1238.8407695000001</v>
      </c>
      <c r="H671" s="898">
        <f t="shared" si="45"/>
        <v>0.14527000000000001</v>
      </c>
      <c r="I671" s="108">
        <f t="shared" si="49"/>
        <v>0.14527000000000001</v>
      </c>
    </row>
    <row r="672" spans="1:12" s="1" customFormat="1" x14ac:dyDescent="0.35">
      <c r="A672" s="38">
        <v>3</v>
      </c>
      <c r="B672" s="40" t="s">
        <v>772</v>
      </c>
      <c r="C672" s="13">
        <v>5131.3999999999996</v>
      </c>
      <c r="D672" s="14"/>
      <c r="E672" s="14"/>
      <c r="F672" s="28">
        <f t="shared" si="48"/>
        <v>5131.3999999999996</v>
      </c>
      <c r="G672" s="118">
        <f t="shared" si="44"/>
        <v>745.43847800000003</v>
      </c>
      <c r="H672" s="898">
        <f t="shared" si="45"/>
        <v>0.14527000000000001</v>
      </c>
      <c r="I672" s="108">
        <f t="shared" si="49"/>
        <v>0.14527000000000001</v>
      </c>
    </row>
    <row r="673" spans="1:9" s="1" customFormat="1" x14ac:dyDescent="0.35">
      <c r="A673" s="38">
        <v>4</v>
      </c>
      <c r="B673" s="40" t="s">
        <v>773</v>
      </c>
      <c r="C673" s="13">
        <v>4290.1499999999996</v>
      </c>
      <c r="D673" s="14"/>
      <c r="E673" s="14"/>
      <c r="F673" s="28">
        <f t="shared" si="48"/>
        <v>4290.1499999999996</v>
      </c>
      <c r="G673" s="118">
        <f t="shared" si="44"/>
        <v>623.23009049999996</v>
      </c>
      <c r="H673" s="898">
        <f t="shared" si="45"/>
        <v>0.14527000000000001</v>
      </c>
      <c r="I673" s="108">
        <f t="shared" si="49"/>
        <v>0.14527000000000001</v>
      </c>
    </row>
    <row r="674" spans="1:9" s="1" customFormat="1" x14ac:dyDescent="0.35">
      <c r="A674" s="38">
        <v>5</v>
      </c>
      <c r="B674" s="40" t="s">
        <v>774</v>
      </c>
      <c r="C674" s="13">
        <v>5185.3900000000003</v>
      </c>
      <c r="D674" s="14"/>
      <c r="E674" s="14"/>
      <c r="F674" s="28">
        <f t="shared" si="48"/>
        <v>5185.3900000000003</v>
      </c>
      <c r="G674" s="118">
        <f t="shared" si="44"/>
        <v>753.28160530000014</v>
      </c>
      <c r="H674" s="898">
        <f t="shared" si="45"/>
        <v>0.14527000000000001</v>
      </c>
      <c r="I674" s="108">
        <f t="shared" si="49"/>
        <v>0.14527000000000001</v>
      </c>
    </row>
    <row r="675" spans="1:9" s="1" customFormat="1" x14ac:dyDescent="0.35">
      <c r="A675" s="38">
        <v>6</v>
      </c>
      <c r="B675" s="40" t="s">
        <v>775</v>
      </c>
      <c r="C675" s="13">
        <v>4246.38</v>
      </c>
      <c r="D675" s="14"/>
      <c r="E675" s="14"/>
      <c r="F675" s="28">
        <f t="shared" si="48"/>
        <v>4246.38</v>
      </c>
      <c r="G675" s="118">
        <f t="shared" si="44"/>
        <v>616.87162260000002</v>
      </c>
      <c r="H675" s="898">
        <f t="shared" si="45"/>
        <v>0.14527000000000001</v>
      </c>
      <c r="I675" s="108">
        <f t="shared" si="49"/>
        <v>0.14527000000000001</v>
      </c>
    </row>
    <row r="676" spans="1:9" s="1" customFormat="1" x14ac:dyDescent="0.35">
      <c r="A676" s="38">
        <v>7</v>
      </c>
      <c r="B676" s="40" t="s">
        <v>776</v>
      </c>
      <c r="C676" s="13">
        <v>4446.42</v>
      </c>
      <c r="D676" s="14"/>
      <c r="E676" s="14"/>
      <c r="F676" s="28">
        <f t="shared" si="48"/>
        <v>4446.42</v>
      </c>
      <c r="G676" s="118">
        <f t="shared" si="44"/>
        <v>645.93143340000006</v>
      </c>
      <c r="H676" s="898">
        <f t="shared" si="45"/>
        <v>0.14527000000000001</v>
      </c>
      <c r="I676" s="108">
        <f t="shared" si="49"/>
        <v>0.14527000000000001</v>
      </c>
    </row>
    <row r="677" spans="1:9" s="1" customFormat="1" x14ac:dyDescent="0.35">
      <c r="A677" s="38">
        <v>8</v>
      </c>
      <c r="B677" s="40" t="s">
        <v>777</v>
      </c>
      <c r="C677" s="13">
        <v>2920.24</v>
      </c>
      <c r="D677" s="14"/>
      <c r="E677" s="14"/>
      <c r="F677" s="28">
        <f t="shared" si="48"/>
        <v>2920.24</v>
      </c>
      <c r="G677" s="118">
        <f t="shared" si="44"/>
        <v>424.22326479999998</v>
      </c>
      <c r="H677" s="898">
        <f t="shared" si="45"/>
        <v>0.14527000000000001</v>
      </c>
      <c r="I677" s="108">
        <f t="shared" si="49"/>
        <v>0.14527000000000001</v>
      </c>
    </row>
    <row r="678" spans="1:9" s="1" customFormat="1" x14ac:dyDescent="0.35">
      <c r="A678" s="38">
        <v>9</v>
      </c>
      <c r="B678" s="40" t="s">
        <v>778</v>
      </c>
      <c r="C678" s="13">
        <v>8595.7800000000007</v>
      </c>
      <c r="D678" s="14"/>
      <c r="E678" s="14"/>
      <c r="F678" s="28">
        <f t="shared" si="48"/>
        <v>8595.7800000000007</v>
      </c>
      <c r="G678" s="118">
        <f t="shared" si="44"/>
        <v>1248.7089606000002</v>
      </c>
      <c r="H678" s="898">
        <f t="shared" si="45"/>
        <v>0.14527000000000001</v>
      </c>
      <c r="I678" s="108">
        <f t="shared" si="49"/>
        <v>0.14527000000000001</v>
      </c>
    </row>
    <row r="679" spans="1:9" s="1" customFormat="1" x14ac:dyDescent="0.35">
      <c r="A679" s="38">
        <v>10</v>
      </c>
      <c r="B679" s="40" t="s">
        <v>779</v>
      </c>
      <c r="C679" s="13">
        <v>4516.6000000000004</v>
      </c>
      <c r="D679" s="14"/>
      <c r="E679" s="14"/>
      <c r="F679" s="28">
        <f t="shared" si="48"/>
        <v>4516.6000000000004</v>
      </c>
      <c r="G679" s="118">
        <f t="shared" si="44"/>
        <v>656.12648200000012</v>
      </c>
      <c r="H679" s="898">
        <f t="shared" si="45"/>
        <v>0.14527000000000001</v>
      </c>
      <c r="I679" s="108">
        <f t="shared" si="49"/>
        <v>0.14527000000000001</v>
      </c>
    </row>
    <row r="680" spans="1:9" s="1" customFormat="1" x14ac:dyDescent="0.35">
      <c r="A680" s="38">
        <v>11</v>
      </c>
      <c r="B680" s="40" t="s">
        <v>780</v>
      </c>
      <c r="C680" s="13">
        <v>5810.95</v>
      </c>
      <c r="D680" s="14"/>
      <c r="E680" s="14"/>
      <c r="F680" s="28">
        <f t="shared" si="48"/>
        <v>5810.95</v>
      </c>
      <c r="G680" s="118">
        <f t="shared" si="44"/>
        <v>844.15670650000004</v>
      </c>
      <c r="H680" s="898">
        <f t="shared" si="45"/>
        <v>0.14527000000000001</v>
      </c>
      <c r="I680" s="108">
        <f t="shared" si="49"/>
        <v>0.14527000000000001</v>
      </c>
    </row>
    <row r="681" spans="1:9" s="1" customFormat="1" x14ac:dyDescent="0.35">
      <c r="A681" s="38">
        <v>12</v>
      </c>
      <c r="B681" s="40" t="s">
        <v>781</v>
      </c>
      <c r="C681" s="13">
        <v>4315.22</v>
      </c>
      <c r="D681" s="14"/>
      <c r="E681" s="14">
        <v>220.4</v>
      </c>
      <c r="F681" s="28">
        <f t="shared" si="48"/>
        <v>4535.62</v>
      </c>
      <c r="G681" s="118">
        <f t="shared" si="44"/>
        <v>658.88951740000005</v>
      </c>
      <c r="H681" s="898">
        <f t="shared" si="45"/>
        <v>0.14527000000000001</v>
      </c>
      <c r="I681" s="108">
        <f t="shared" si="49"/>
        <v>0.14527000000000001</v>
      </c>
    </row>
    <row r="682" spans="1:9" s="1" customFormat="1" x14ac:dyDescent="0.35">
      <c r="A682" s="38">
        <v>13</v>
      </c>
      <c r="B682" s="40" t="s">
        <v>782</v>
      </c>
      <c r="C682" s="13">
        <v>6019.4</v>
      </c>
      <c r="D682" s="14"/>
      <c r="E682" s="14">
        <v>951.1</v>
      </c>
      <c r="F682" s="28">
        <f t="shared" si="48"/>
        <v>6970.5</v>
      </c>
      <c r="G682" s="118">
        <f t="shared" si="44"/>
        <v>1012.6045350000001</v>
      </c>
      <c r="H682" s="898">
        <f t="shared" si="45"/>
        <v>0.14527000000000001</v>
      </c>
      <c r="I682" s="108">
        <f t="shared" si="49"/>
        <v>0.14527000000000001</v>
      </c>
    </row>
    <row r="683" spans="1:9" s="1" customFormat="1" x14ac:dyDescent="0.35">
      <c r="A683" s="38">
        <v>14</v>
      </c>
      <c r="B683" s="40" t="s">
        <v>783</v>
      </c>
      <c r="C683" s="13">
        <v>7260.15</v>
      </c>
      <c r="D683" s="14"/>
      <c r="E683" s="14">
        <v>68.5</v>
      </c>
      <c r="F683" s="28">
        <f t="shared" si="48"/>
        <v>7328.65</v>
      </c>
      <c r="G683" s="118">
        <f t="shared" si="44"/>
        <v>1064.6329855000001</v>
      </c>
      <c r="H683" s="898">
        <f t="shared" si="45"/>
        <v>0.14527000000000001</v>
      </c>
      <c r="I683" s="108">
        <f t="shared" si="49"/>
        <v>0.14527000000000004</v>
      </c>
    </row>
    <row r="684" spans="1:9" s="1" customFormat="1" x14ac:dyDescent="0.35">
      <c r="A684" s="38">
        <v>15</v>
      </c>
      <c r="B684" s="40" t="s">
        <v>784</v>
      </c>
      <c r="C684" s="13">
        <v>6364.4</v>
      </c>
      <c r="D684" s="14"/>
      <c r="E684" s="14">
        <v>171.2</v>
      </c>
      <c r="F684" s="28">
        <f t="shared" si="48"/>
        <v>6535.5999999999995</v>
      </c>
      <c r="G684" s="118">
        <f t="shared" si="44"/>
        <v>949.42661199999998</v>
      </c>
      <c r="H684" s="898">
        <f t="shared" si="45"/>
        <v>0.14527000000000001</v>
      </c>
      <c r="I684" s="108">
        <f t="shared" si="49"/>
        <v>0.14527000000000001</v>
      </c>
    </row>
    <row r="685" spans="1:9" s="1" customFormat="1" x14ac:dyDescent="0.35">
      <c r="A685" s="38">
        <v>16</v>
      </c>
      <c r="B685" s="40" t="s">
        <v>785</v>
      </c>
      <c r="C685" s="13">
        <v>11062.33</v>
      </c>
      <c r="D685" s="14"/>
      <c r="E685" s="14"/>
      <c r="F685" s="28">
        <f t="shared" si="48"/>
        <v>11062.33</v>
      </c>
      <c r="G685" s="118">
        <f t="shared" si="44"/>
        <v>1607.0246791000002</v>
      </c>
      <c r="H685" s="898">
        <f t="shared" si="45"/>
        <v>0.14527000000000001</v>
      </c>
      <c r="I685" s="108">
        <f t="shared" si="49"/>
        <v>0.14527000000000001</v>
      </c>
    </row>
    <row r="686" spans="1:9" s="1" customFormat="1" x14ac:dyDescent="0.35">
      <c r="A686" s="38">
        <v>17</v>
      </c>
      <c r="B686" s="40" t="s">
        <v>786</v>
      </c>
      <c r="C686" s="13">
        <v>8492.94</v>
      </c>
      <c r="D686" s="14"/>
      <c r="E686" s="14"/>
      <c r="F686" s="28">
        <f t="shared" si="48"/>
        <v>8492.94</v>
      </c>
      <c r="G686" s="118">
        <f t="shared" si="44"/>
        <v>1233.7693938000002</v>
      </c>
      <c r="H686" s="898">
        <f t="shared" si="45"/>
        <v>0.14527000000000001</v>
      </c>
      <c r="I686" s="108">
        <f t="shared" si="49"/>
        <v>0.14527000000000001</v>
      </c>
    </row>
    <row r="687" spans="1:9" s="1" customFormat="1" x14ac:dyDescent="0.35">
      <c r="A687" s="38">
        <v>18</v>
      </c>
      <c r="B687" s="40" t="s">
        <v>795</v>
      </c>
      <c r="C687" s="13">
        <v>3876.37</v>
      </c>
      <c r="D687" s="14"/>
      <c r="E687" s="14"/>
      <c r="F687" s="28">
        <f t="shared" si="48"/>
        <v>3876.37</v>
      </c>
      <c r="G687" s="118">
        <f t="shared" si="44"/>
        <v>563.12026990000004</v>
      </c>
      <c r="H687" s="898">
        <f t="shared" si="45"/>
        <v>0.14527000000000001</v>
      </c>
      <c r="I687" s="108">
        <f t="shared" si="49"/>
        <v>0.14527000000000001</v>
      </c>
    </row>
    <row r="688" spans="1:9" s="1" customFormat="1" x14ac:dyDescent="0.35">
      <c r="A688" s="38">
        <v>19</v>
      </c>
      <c r="B688" s="40" t="s">
        <v>796</v>
      </c>
      <c r="C688" s="13">
        <v>5649.66</v>
      </c>
      <c r="D688" s="14"/>
      <c r="E688" s="14">
        <v>46.1</v>
      </c>
      <c r="F688" s="28">
        <f t="shared" si="48"/>
        <v>5695.76</v>
      </c>
      <c r="G688" s="118">
        <f t="shared" si="44"/>
        <v>827.42305520000014</v>
      </c>
      <c r="H688" s="898">
        <f t="shared" si="45"/>
        <v>0.14527000000000001</v>
      </c>
      <c r="I688" s="108">
        <f t="shared" si="49"/>
        <v>0.14527000000000001</v>
      </c>
    </row>
    <row r="689" spans="1:9" s="1" customFormat="1" x14ac:dyDescent="0.35">
      <c r="A689" s="38">
        <v>20</v>
      </c>
      <c r="B689" s="40" t="s">
        <v>797</v>
      </c>
      <c r="C689" s="13">
        <v>5815.2</v>
      </c>
      <c r="D689" s="14"/>
      <c r="E689" s="14"/>
      <c r="F689" s="28">
        <f t="shared" si="48"/>
        <v>5815.2</v>
      </c>
      <c r="G689" s="118">
        <f t="shared" si="44"/>
        <v>844.77410400000008</v>
      </c>
      <c r="H689" s="898">
        <f t="shared" si="45"/>
        <v>0.14527000000000001</v>
      </c>
      <c r="I689" s="108">
        <f t="shared" si="49"/>
        <v>0.14527000000000001</v>
      </c>
    </row>
    <row r="690" spans="1:9" s="1" customFormat="1" x14ac:dyDescent="0.35">
      <c r="A690" s="38">
        <v>21</v>
      </c>
      <c r="B690" s="40" t="s">
        <v>798</v>
      </c>
      <c r="C690" s="13">
        <v>5690.31</v>
      </c>
      <c r="D690" s="14"/>
      <c r="E690" s="14"/>
      <c r="F690" s="28">
        <f t="shared" si="48"/>
        <v>5690.31</v>
      </c>
      <c r="G690" s="118">
        <f t="shared" si="44"/>
        <v>826.63133370000014</v>
      </c>
      <c r="H690" s="898">
        <f t="shared" si="45"/>
        <v>0.14527000000000001</v>
      </c>
      <c r="I690" s="108">
        <f t="shared" si="49"/>
        <v>0.14527000000000001</v>
      </c>
    </row>
    <row r="691" spans="1:9" s="1" customFormat="1" x14ac:dyDescent="0.35">
      <c r="A691" s="38">
        <v>22</v>
      </c>
      <c r="B691" s="40" t="s">
        <v>799</v>
      </c>
      <c r="C691" s="13">
        <v>3955.02</v>
      </c>
      <c r="D691" s="14"/>
      <c r="E691" s="14"/>
      <c r="F691" s="28">
        <f t="shared" si="48"/>
        <v>3955.02</v>
      </c>
      <c r="G691" s="118">
        <f t="shared" si="44"/>
        <v>574.54575540000008</v>
      </c>
      <c r="H691" s="898">
        <f t="shared" si="45"/>
        <v>0.14527000000000001</v>
      </c>
      <c r="I691" s="108">
        <f t="shared" si="49"/>
        <v>0.14527000000000001</v>
      </c>
    </row>
    <row r="692" spans="1:9" s="1" customFormat="1" x14ac:dyDescent="0.35">
      <c r="A692" s="38">
        <v>23</v>
      </c>
      <c r="B692" s="40" t="s">
        <v>800</v>
      </c>
      <c r="C692" s="13">
        <v>3905.27</v>
      </c>
      <c r="D692" s="14"/>
      <c r="E692" s="14"/>
      <c r="F692" s="28">
        <f t="shared" si="48"/>
        <v>3905.27</v>
      </c>
      <c r="G692" s="118">
        <f t="shared" si="44"/>
        <v>567.31857290000005</v>
      </c>
      <c r="H692" s="898">
        <f t="shared" si="45"/>
        <v>0.14527000000000001</v>
      </c>
      <c r="I692" s="108">
        <f t="shared" si="49"/>
        <v>0.14527000000000001</v>
      </c>
    </row>
    <row r="693" spans="1:9" s="1" customFormat="1" x14ac:dyDescent="0.35">
      <c r="A693" s="38">
        <v>24</v>
      </c>
      <c r="B693" s="40" t="s">
        <v>801</v>
      </c>
      <c r="C693" s="13">
        <v>4268.12</v>
      </c>
      <c r="D693" s="14">
        <v>216.9</v>
      </c>
      <c r="E693" s="14">
        <v>468.4</v>
      </c>
      <c r="F693" s="28">
        <f t="shared" si="48"/>
        <v>4953.4199999999992</v>
      </c>
      <c r="G693" s="118">
        <f t="shared" si="44"/>
        <v>719.58332339999993</v>
      </c>
      <c r="H693" s="898">
        <f t="shared" si="45"/>
        <v>0.14527000000000001</v>
      </c>
      <c r="I693" s="108">
        <f t="shared" si="49"/>
        <v>0.14527000000000001</v>
      </c>
    </row>
    <row r="694" spans="1:9" s="1" customFormat="1" x14ac:dyDescent="0.35">
      <c r="A694" s="38">
        <v>25</v>
      </c>
      <c r="B694" s="40" t="s">
        <v>802</v>
      </c>
      <c r="C694" s="13">
        <v>10932.24</v>
      </c>
      <c r="D694" s="14"/>
      <c r="E694" s="14"/>
      <c r="F694" s="28">
        <f t="shared" si="48"/>
        <v>10932.24</v>
      </c>
      <c r="G694" s="118">
        <f t="shared" si="44"/>
        <v>1588.1265048</v>
      </c>
      <c r="H694" s="898">
        <f t="shared" si="45"/>
        <v>0.14527000000000001</v>
      </c>
      <c r="I694" s="108">
        <f t="shared" si="49"/>
        <v>0.14527000000000001</v>
      </c>
    </row>
    <row r="695" spans="1:9" s="1" customFormat="1" x14ac:dyDescent="0.35">
      <c r="A695" s="38">
        <v>26</v>
      </c>
      <c r="B695" s="40" t="s">
        <v>803</v>
      </c>
      <c r="C695" s="13">
        <v>4713.08</v>
      </c>
      <c r="D695" s="14"/>
      <c r="E695" s="14"/>
      <c r="F695" s="28">
        <f t="shared" si="48"/>
        <v>4713.08</v>
      </c>
      <c r="G695" s="118">
        <f t="shared" si="44"/>
        <v>684.66913160000001</v>
      </c>
      <c r="H695" s="898">
        <f t="shared" si="45"/>
        <v>0.14527000000000001</v>
      </c>
      <c r="I695" s="108">
        <f t="shared" si="49"/>
        <v>0.14527000000000001</v>
      </c>
    </row>
    <row r="696" spans="1:9" s="1" customFormat="1" x14ac:dyDescent="0.35">
      <c r="A696" s="38">
        <v>27</v>
      </c>
      <c r="B696" s="40" t="s">
        <v>804</v>
      </c>
      <c r="C696" s="13">
        <v>4688.58</v>
      </c>
      <c r="D696" s="14"/>
      <c r="E696" s="14"/>
      <c r="F696" s="28">
        <f t="shared" si="48"/>
        <v>4688.58</v>
      </c>
      <c r="G696" s="118">
        <f t="shared" si="44"/>
        <v>681.11001659999999</v>
      </c>
      <c r="H696" s="898">
        <f t="shared" si="45"/>
        <v>0.14527000000000001</v>
      </c>
      <c r="I696" s="108">
        <f t="shared" si="49"/>
        <v>0.14527000000000001</v>
      </c>
    </row>
    <row r="697" spans="1:9" s="1" customFormat="1" x14ac:dyDescent="0.35">
      <c r="A697" s="38">
        <v>28</v>
      </c>
      <c r="B697" s="40" t="s">
        <v>805</v>
      </c>
      <c r="C697" s="13">
        <v>2330.62</v>
      </c>
      <c r="D697" s="14"/>
      <c r="E697" s="14"/>
      <c r="F697" s="28">
        <f t="shared" si="48"/>
        <v>2330.62</v>
      </c>
      <c r="G697" s="118">
        <f t="shared" si="44"/>
        <v>338.56916740000003</v>
      </c>
      <c r="H697" s="898">
        <f t="shared" si="45"/>
        <v>0.14527000000000001</v>
      </c>
      <c r="I697" s="108">
        <f t="shared" si="49"/>
        <v>0.14527000000000001</v>
      </c>
    </row>
    <row r="698" spans="1:9" s="1" customFormat="1" x14ac:dyDescent="0.35">
      <c r="A698" s="38">
        <v>29</v>
      </c>
      <c r="B698" s="40" t="s">
        <v>806</v>
      </c>
      <c r="C698" s="13">
        <v>2305.7800000000002</v>
      </c>
      <c r="D698" s="14"/>
      <c r="E698" s="14"/>
      <c r="F698" s="28">
        <f t="shared" si="48"/>
        <v>2305.7800000000002</v>
      </c>
      <c r="G698" s="118">
        <f t="shared" si="44"/>
        <v>334.96066060000004</v>
      </c>
      <c r="H698" s="898">
        <f t="shared" si="45"/>
        <v>0.14527000000000001</v>
      </c>
      <c r="I698" s="108">
        <f t="shared" si="49"/>
        <v>0.14527000000000001</v>
      </c>
    </row>
    <row r="699" spans="1:9" s="1" customFormat="1" x14ac:dyDescent="0.35">
      <c r="A699" s="38">
        <v>30</v>
      </c>
      <c r="B699" s="40" t="s">
        <v>807</v>
      </c>
      <c r="C699" s="13">
        <v>2216.46</v>
      </c>
      <c r="D699" s="14"/>
      <c r="E699" s="14"/>
      <c r="F699" s="28">
        <f t="shared" si="48"/>
        <v>2216.46</v>
      </c>
      <c r="G699" s="118">
        <f t="shared" si="44"/>
        <v>321.98514420000004</v>
      </c>
      <c r="H699" s="898">
        <f t="shared" si="45"/>
        <v>0.14527000000000001</v>
      </c>
      <c r="I699" s="108">
        <f t="shared" si="49"/>
        <v>0.14527000000000001</v>
      </c>
    </row>
    <row r="700" spans="1:9" s="1" customFormat="1" x14ac:dyDescent="0.35">
      <c r="A700" s="38">
        <v>31</v>
      </c>
      <c r="B700" s="40" t="s">
        <v>808</v>
      </c>
      <c r="C700" s="13">
        <v>5733.87</v>
      </c>
      <c r="D700" s="14"/>
      <c r="E700" s="14">
        <v>119.9</v>
      </c>
      <c r="F700" s="28">
        <f t="shared" si="48"/>
        <v>5853.7699999999995</v>
      </c>
      <c r="G700" s="118">
        <f t="shared" si="44"/>
        <v>850.37716790000002</v>
      </c>
      <c r="H700" s="898">
        <f t="shared" si="45"/>
        <v>0.14527000000000001</v>
      </c>
      <c r="I700" s="108">
        <f t="shared" si="49"/>
        <v>0.14527000000000001</v>
      </c>
    </row>
    <row r="701" spans="1:9" s="1" customFormat="1" x14ac:dyDescent="0.35">
      <c r="A701" s="38">
        <v>32</v>
      </c>
      <c r="B701" s="40" t="s">
        <v>809</v>
      </c>
      <c r="C701" s="13">
        <v>4616.67</v>
      </c>
      <c r="D701" s="14"/>
      <c r="E701" s="14">
        <v>516.1</v>
      </c>
      <c r="F701" s="28">
        <f t="shared" si="48"/>
        <v>5132.7700000000004</v>
      </c>
      <c r="G701" s="118">
        <f t="shared" si="44"/>
        <v>745.63749790000008</v>
      </c>
      <c r="H701" s="898">
        <f t="shared" si="45"/>
        <v>0.14527000000000001</v>
      </c>
      <c r="I701" s="108">
        <f t="shared" si="49"/>
        <v>0.14527000000000001</v>
      </c>
    </row>
    <row r="702" spans="1:9" s="1" customFormat="1" x14ac:dyDescent="0.35">
      <c r="A702" s="38">
        <v>33</v>
      </c>
      <c r="B702" s="40" t="s">
        <v>810</v>
      </c>
      <c r="C702" s="13">
        <v>4459.21</v>
      </c>
      <c r="D702" s="14"/>
      <c r="E702" s="14">
        <v>199.1</v>
      </c>
      <c r="F702" s="28">
        <f t="shared" si="48"/>
        <v>4658.3100000000004</v>
      </c>
      <c r="G702" s="118">
        <f t="shared" si="44"/>
        <v>676.71269370000016</v>
      </c>
      <c r="H702" s="898">
        <f t="shared" si="45"/>
        <v>0.14527000000000001</v>
      </c>
      <c r="I702" s="108">
        <f t="shared" si="49"/>
        <v>0.14527000000000001</v>
      </c>
    </row>
    <row r="703" spans="1:9" s="1" customFormat="1" x14ac:dyDescent="0.35">
      <c r="A703" s="38">
        <v>34</v>
      </c>
      <c r="B703" s="40" t="s">
        <v>811</v>
      </c>
      <c r="C703" s="13">
        <v>4519.6099999999997</v>
      </c>
      <c r="D703" s="14"/>
      <c r="E703" s="14"/>
      <c r="F703" s="28">
        <f t="shared" si="48"/>
        <v>4519.6099999999997</v>
      </c>
      <c r="G703" s="118">
        <f t="shared" si="44"/>
        <v>656.56374470000003</v>
      </c>
      <c r="H703" s="898">
        <f t="shared" si="45"/>
        <v>0.14527000000000001</v>
      </c>
      <c r="I703" s="108">
        <f t="shared" si="49"/>
        <v>0.14527000000000001</v>
      </c>
    </row>
    <row r="704" spans="1:9" s="1" customFormat="1" x14ac:dyDescent="0.35">
      <c r="A704" s="38">
        <v>35</v>
      </c>
      <c r="B704" s="40" t="s">
        <v>812</v>
      </c>
      <c r="C704" s="13">
        <v>7164.75</v>
      </c>
      <c r="D704" s="14"/>
      <c r="E704" s="14"/>
      <c r="F704" s="28">
        <f t="shared" si="48"/>
        <v>7164.75</v>
      </c>
      <c r="G704" s="118">
        <f t="shared" si="44"/>
        <v>1040.8232325000001</v>
      </c>
      <c r="H704" s="898">
        <f t="shared" si="45"/>
        <v>0.14527000000000001</v>
      </c>
      <c r="I704" s="108">
        <f t="shared" si="49"/>
        <v>0.14527000000000001</v>
      </c>
    </row>
    <row r="705" spans="1:12" s="1" customFormat="1" x14ac:dyDescent="0.35">
      <c r="A705" s="38">
        <v>36</v>
      </c>
      <c r="B705" s="40" t="s">
        <v>813</v>
      </c>
      <c r="C705" s="13">
        <v>4422.5</v>
      </c>
      <c r="D705" s="14"/>
      <c r="E705" s="14"/>
      <c r="F705" s="28">
        <f t="shared" si="48"/>
        <v>4422.5</v>
      </c>
      <c r="G705" s="118">
        <f t="shared" si="44"/>
        <v>642.45657500000004</v>
      </c>
      <c r="H705" s="898">
        <f t="shared" si="45"/>
        <v>0.14527000000000001</v>
      </c>
      <c r="I705" s="108">
        <f t="shared" si="49"/>
        <v>0.14527000000000001</v>
      </c>
    </row>
    <row r="706" spans="1:12" s="1" customFormat="1" x14ac:dyDescent="0.35">
      <c r="A706" s="38">
        <v>37</v>
      </c>
      <c r="B706" s="40" t="s">
        <v>814</v>
      </c>
      <c r="C706" s="5">
        <v>2091.96</v>
      </c>
      <c r="D706" s="14"/>
      <c r="E706" s="14">
        <v>121.7</v>
      </c>
      <c r="F706" s="28">
        <f t="shared" si="48"/>
        <v>2213.66</v>
      </c>
      <c r="G706" s="118">
        <f t="shared" ref="G706:G767" si="50">SUM(F706*H706)</f>
        <v>321.57838820000001</v>
      </c>
      <c r="H706" s="898">
        <f t="shared" si="45"/>
        <v>0.14527000000000001</v>
      </c>
      <c r="I706" s="108">
        <f t="shared" si="49"/>
        <v>0.14527000000000001</v>
      </c>
    </row>
    <row r="707" spans="1:12" s="1" customFormat="1" x14ac:dyDescent="0.35">
      <c r="A707" s="38">
        <v>38</v>
      </c>
      <c r="B707" s="40" t="s">
        <v>815</v>
      </c>
      <c r="C707" s="5">
        <v>113.2</v>
      </c>
      <c r="D707" s="14"/>
      <c r="E707" s="14"/>
      <c r="F707" s="28">
        <f t="shared" si="48"/>
        <v>113.2</v>
      </c>
      <c r="G707" s="118">
        <f t="shared" si="50"/>
        <v>16.444564000000003</v>
      </c>
      <c r="H707" s="898">
        <f t="shared" si="45"/>
        <v>0.14527000000000001</v>
      </c>
      <c r="I707" s="108">
        <f t="shared" si="49"/>
        <v>0.14527000000000004</v>
      </c>
    </row>
    <row r="708" spans="1:12" s="1" customFormat="1" x14ac:dyDescent="0.35">
      <c r="A708" s="38">
        <v>39</v>
      </c>
      <c r="B708" s="40" t="s">
        <v>816</v>
      </c>
      <c r="C708" s="5">
        <v>149.19999999999999</v>
      </c>
      <c r="D708" s="14"/>
      <c r="E708" s="14"/>
      <c r="F708" s="28">
        <f t="shared" si="48"/>
        <v>149.19999999999999</v>
      </c>
      <c r="G708" s="118">
        <f t="shared" si="50"/>
        <v>21.674284</v>
      </c>
      <c r="H708" s="898">
        <f t="shared" si="45"/>
        <v>0.14527000000000001</v>
      </c>
      <c r="I708" s="108">
        <f t="shared" si="49"/>
        <v>0.14527000000000001</v>
      </c>
    </row>
    <row r="709" spans="1:12" s="1" customFormat="1" x14ac:dyDescent="0.35">
      <c r="A709" s="38">
        <v>40</v>
      </c>
      <c r="B709" s="40" t="s">
        <v>1183</v>
      </c>
      <c r="C709" s="5">
        <v>613.9</v>
      </c>
      <c r="D709" s="14"/>
      <c r="E709" s="14">
        <v>71.099999999999994</v>
      </c>
      <c r="F709" s="28">
        <f t="shared" si="48"/>
        <v>685</v>
      </c>
      <c r="G709" s="118">
        <f t="shared" si="50"/>
        <v>99.509950000000003</v>
      </c>
      <c r="H709" s="898">
        <f t="shared" si="45"/>
        <v>0.14527000000000001</v>
      </c>
      <c r="I709" s="108">
        <f t="shared" si="49"/>
        <v>0.14527000000000001</v>
      </c>
    </row>
    <row r="710" spans="1:12" s="92" customFormat="1" x14ac:dyDescent="0.35">
      <c r="A710" s="38">
        <v>41</v>
      </c>
      <c r="B710" s="40" t="s">
        <v>1184</v>
      </c>
      <c r="C710" s="5">
        <v>451.16</v>
      </c>
      <c r="D710" s="14"/>
      <c r="E710" s="14">
        <v>29.4</v>
      </c>
      <c r="F710" s="28">
        <f t="shared" si="48"/>
        <v>480.56</v>
      </c>
      <c r="G710" s="118">
        <f t="shared" si="50"/>
        <v>69.810951200000005</v>
      </c>
      <c r="H710" s="898">
        <f t="shared" si="45"/>
        <v>0.14527000000000001</v>
      </c>
      <c r="I710" s="108">
        <f t="shared" si="49"/>
        <v>0.14527000000000001</v>
      </c>
      <c r="J710" s="1"/>
      <c r="K710" s="1"/>
      <c r="L710" s="1"/>
    </row>
    <row r="711" spans="1:12" s="1" customFormat="1" x14ac:dyDescent="0.35">
      <c r="A711" s="38">
        <v>42</v>
      </c>
      <c r="B711" s="40" t="s">
        <v>1185</v>
      </c>
      <c r="C711" s="5">
        <v>514.09</v>
      </c>
      <c r="D711" s="14"/>
      <c r="E711" s="14"/>
      <c r="F711" s="28">
        <f t="shared" si="48"/>
        <v>514.09</v>
      </c>
      <c r="G711" s="118">
        <f t="shared" si="50"/>
        <v>74.681854300000012</v>
      </c>
      <c r="H711" s="898">
        <f t="shared" ref="H711:H774" si="51">0.11747+0.0278</f>
        <v>0.14527000000000001</v>
      </c>
      <c r="I711" s="108">
        <f t="shared" si="49"/>
        <v>0.14527000000000001</v>
      </c>
    </row>
    <row r="712" spans="1:12" s="1" customFormat="1" x14ac:dyDescent="0.35">
      <c r="A712" s="38">
        <v>43</v>
      </c>
      <c r="B712" s="40" t="s">
        <v>1186</v>
      </c>
      <c r="C712" s="5">
        <v>522.29999999999995</v>
      </c>
      <c r="D712" s="14"/>
      <c r="E712" s="14">
        <v>27.8</v>
      </c>
      <c r="F712" s="28">
        <f t="shared" si="48"/>
        <v>550.09999999999991</v>
      </c>
      <c r="G712" s="118">
        <f t="shared" si="50"/>
        <v>79.913026999999985</v>
      </c>
      <c r="H712" s="898">
        <f t="shared" si="51"/>
        <v>0.14527000000000001</v>
      </c>
      <c r="I712" s="108">
        <f t="shared" si="49"/>
        <v>0.14527000000000001</v>
      </c>
    </row>
    <row r="713" spans="1:12" s="1" customFormat="1" x14ac:dyDescent="0.35">
      <c r="A713" s="38">
        <v>44</v>
      </c>
      <c r="B713" s="40" t="s">
        <v>1187</v>
      </c>
      <c r="C713" s="5">
        <v>1211.25</v>
      </c>
      <c r="D713" s="14"/>
      <c r="E713" s="14"/>
      <c r="F713" s="28">
        <f t="shared" si="48"/>
        <v>1211.25</v>
      </c>
      <c r="G713" s="118">
        <f t="shared" si="50"/>
        <v>175.95828750000001</v>
      </c>
      <c r="H713" s="898">
        <f t="shared" si="51"/>
        <v>0.14527000000000001</v>
      </c>
      <c r="I713" s="108">
        <f t="shared" si="49"/>
        <v>0.14527000000000001</v>
      </c>
    </row>
    <row r="714" spans="1:12" s="1" customFormat="1" x14ac:dyDescent="0.35">
      <c r="A714" s="38">
        <v>45</v>
      </c>
      <c r="B714" s="40" t="s">
        <v>1188</v>
      </c>
      <c r="C714" s="5">
        <v>306.17</v>
      </c>
      <c r="D714" s="14"/>
      <c r="E714" s="14">
        <v>31.2</v>
      </c>
      <c r="F714" s="28">
        <f t="shared" si="48"/>
        <v>337.37</v>
      </c>
      <c r="G714" s="118">
        <f t="shared" si="50"/>
        <v>49.009739900000007</v>
      </c>
      <c r="H714" s="898">
        <f t="shared" si="51"/>
        <v>0.14527000000000001</v>
      </c>
      <c r="I714" s="108">
        <f t="shared" si="49"/>
        <v>0.14527000000000001</v>
      </c>
    </row>
    <row r="715" spans="1:12" s="1" customFormat="1" x14ac:dyDescent="0.35">
      <c r="A715" s="38">
        <v>46</v>
      </c>
      <c r="B715" s="40" t="s">
        <v>1189</v>
      </c>
      <c r="C715" s="5">
        <v>209.58</v>
      </c>
      <c r="D715" s="14"/>
      <c r="E715" s="14">
        <v>29.1</v>
      </c>
      <c r="F715" s="28">
        <f t="shared" si="48"/>
        <v>238.68</v>
      </c>
      <c r="G715" s="118">
        <f t="shared" si="50"/>
        <v>34.673043600000007</v>
      </c>
      <c r="H715" s="898">
        <f t="shared" si="51"/>
        <v>0.14527000000000001</v>
      </c>
      <c r="I715" s="108">
        <f t="shared" si="49"/>
        <v>0.14527000000000004</v>
      </c>
    </row>
    <row r="716" spans="1:12" s="1" customFormat="1" x14ac:dyDescent="0.35">
      <c r="A716" s="38">
        <v>47</v>
      </c>
      <c r="B716" s="40" t="s">
        <v>1190</v>
      </c>
      <c r="C716" s="5">
        <v>468.77</v>
      </c>
      <c r="D716" s="14"/>
      <c r="E716" s="14">
        <v>272.5</v>
      </c>
      <c r="F716" s="28">
        <f t="shared" si="48"/>
        <v>741.27</v>
      </c>
      <c r="G716" s="118">
        <f t="shared" si="50"/>
        <v>107.6842929</v>
      </c>
      <c r="H716" s="898">
        <f t="shared" si="51"/>
        <v>0.14527000000000001</v>
      </c>
      <c r="I716" s="108">
        <f t="shared" si="49"/>
        <v>0.14527000000000001</v>
      </c>
    </row>
    <row r="717" spans="1:12" s="1" customFormat="1" x14ac:dyDescent="0.35">
      <c r="A717" s="38">
        <v>48</v>
      </c>
      <c r="B717" s="40" t="s">
        <v>1191</v>
      </c>
      <c r="C717" s="5">
        <v>599.20000000000005</v>
      </c>
      <c r="D717" s="14"/>
      <c r="E717" s="14">
        <v>134.4</v>
      </c>
      <c r="F717" s="28">
        <f t="shared" si="48"/>
        <v>733.6</v>
      </c>
      <c r="G717" s="118">
        <f t="shared" si="50"/>
        <v>106.57007200000001</v>
      </c>
      <c r="H717" s="898">
        <f t="shared" si="51"/>
        <v>0.14527000000000001</v>
      </c>
      <c r="I717" s="108">
        <f t="shared" si="49"/>
        <v>0.14527000000000001</v>
      </c>
    </row>
    <row r="718" spans="1:12" s="1" customFormat="1" x14ac:dyDescent="0.35">
      <c r="A718" s="38">
        <v>49</v>
      </c>
      <c r="B718" s="40" t="s">
        <v>1192</v>
      </c>
      <c r="C718" s="5">
        <v>220.5</v>
      </c>
      <c r="D718" s="14"/>
      <c r="E718" s="14"/>
      <c r="F718" s="28">
        <f t="shared" si="48"/>
        <v>220.5</v>
      </c>
      <c r="G718" s="118">
        <f t="shared" si="50"/>
        <v>32.032035</v>
      </c>
      <c r="H718" s="898">
        <f t="shared" si="51"/>
        <v>0.14527000000000001</v>
      </c>
      <c r="I718" s="108">
        <f t="shared" si="49"/>
        <v>0.14527000000000001</v>
      </c>
    </row>
    <row r="719" spans="1:12" s="1" customFormat="1" x14ac:dyDescent="0.35">
      <c r="A719" s="38">
        <v>50</v>
      </c>
      <c r="B719" s="40" t="s">
        <v>1193</v>
      </c>
      <c r="C719" s="5">
        <v>330.61</v>
      </c>
      <c r="D719" s="14"/>
      <c r="E719" s="14"/>
      <c r="F719" s="28">
        <f t="shared" si="48"/>
        <v>330.61</v>
      </c>
      <c r="G719" s="118">
        <f t="shared" si="50"/>
        <v>48.027714700000004</v>
      </c>
      <c r="H719" s="898">
        <f t="shared" si="51"/>
        <v>0.14527000000000001</v>
      </c>
      <c r="I719" s="108">
        <f t="shared" si="49"/>
        <v>0.14527000000000001</v>
      </c>
    </row>
    <row r="720" spans="1:12" s="1" customFormat="1" x14ac:dyDescent="0.35">
      <c r="A720" s="38">
        <v>51</v>
      </c>
      <c r="B720" s="40" t="s">
        <v>1194</v>
      </c>
      <c r="C720" s="5">
        <v>949</v>
      </c>
      <c r="D720" s="14"/>
      <c r="E720" s="14">
        <v>88.5</v>
      </c>
      <c r="F720" s="28">
        <f t="shared" si="48"/>
        <v>1037.5</v>
      </c>
      <c r="G720" s="118">
        <f t="shared" si="50"/>
        <v>150.717625</v>
      </c>
      <c r="H720" s="898">
        <f t="shared" si="51"/>
        <v>0.14527000000000001</v>
      </c>
      <c r="I720" s="108">
        <f t="shared" si="49"/>
        <v>0.14527000000000001</v>
      </c>
    </row>
    <row r="721" spans="1:9" s="1" customFormat="1" x14ac:dyDescent="0.35">
      <c r="A721" s="38">
        <v>52</v>
      </c>
      <c r="B721" s="40" t="s">
        <v>1195</v>
      </c>
      <c r="C721" s="13">
        <v>211.8</v>
      </c>
      <c r="D721" s="14"/>
      <c r="E721" s="14">
        <v>18.3</v>
      </c>
      <c r="F721" s="28">
        <f t="shared" si="48"/>
        <v>230.10000000000002</v>
      </c>
      <c r="G721" s="118">
        <f t="shared" si="50"/>
        <v>33.426627000000003</v>
      </c>
      <c r="H721" s="898">
        <f t="shared" si="51"/>
        <v>0.14527000000000001</v>
      </c>
      <c r="I721" s="108">
        <f t="shared" si="49"/>
        <v>0.14527000000000001</v>
      </c>
    </row>
    <row r="722" spans="1:9" s="1" customFormat="1" x14ac:dyDescent="0.35">
      <c r="A722" s="38">
        <v>53</v>
      </c>
      <c r="B722" s="40" t="s">
        <v>1196</v>
      </c>
      <c r="C722" s="13">
        <v>1331.77</v>
      </c>
      <c r="D722" s="14"/>
      <c r="E722" s="14"/>
      <c r="F722" s="28">
        <f t="shared" si="48"/>
        <v>1331.77</v>
      </c>
      <c r="G722" s="118">
        <f t="shared" si="50"/>
        <v>193.46622790000001</v>
      </c>
      <c r="H722" s="898">
        <f t="shared" si="51"/>
        <v>0.14527000000000001</v>
      </c>
      <c r="I722" s="108">
        <f t="shared" si="49"/>
        <v>0.14527000000000001</v>
      </c>
    </row>
    <row r="723" spans="1:9" s="1" customFormat="1" x14ac:dyDescent="0.35">
      <c r="A723" s="38">
        <v>54</v>
      </c>
      <c r="B723" s="40" t="s">
        <v>1197</v>
      </c>
      <c r="C723" s="13">
        <v>483.9</v>
      </c>
      <c r="D723" s="14"/>
      <c r="E723" s="14"/>
      <c r="F723" s="28">
        <f t="shared" si="48"/>
        <v>483.9</v>
      </c>
      <c r="G723" s="118">
        <f t="shared" si="50"/>
        <v>70.296153000000004</v>
      </c>
      <c r="H723" s="898">
        <f t="shared" si="51"/>
        <v>0.14527000000000001</v>
      </c>
      <c r="I723" s="108">
        <f t="shared" si="49"/>
        <v>0.14527000000000001</v>
      </c>
    </row>
    <row r="724" spans="1:9" s="1" customFormat="1" x14ac:dyDescent="0.35">
      <c r="A724" s="38">
        <v>55</v>
      </c>
      <c r="B724" s="40" t="s">
        <v>1198</v>
      </c>
      <c r="C724" s="13">
        <v>665.8</v>
      </c>
      <c r="D724" s="14"/>
      <c r="E724" s="14"/>
      <c r="F724" s="28">
        <f t="shared" si="48"/>
        <v>665.8</v>
      </c>
      <c r="G724" s="118">
        <f t="shared" si="50"/>
        <v>96.720765999999998</v>
      </c>
      <c r="H724" s="898">
        <f t="shared" si="51"/>
        <v>0.14527000000000001</v>
      </c>
      <c r="I724" s="108">
        <f t="shared" si="49"/>
        <v>0.14527000000000001</v>
      </c>
    </row>
    <row r="725" spans="1:9" s="1" customFormat="1" x14ac:dyDescent="0.35">
      <c r="A725" s="38">
        <v>56</v>
      </c>
      <c r="B725" s="40" t="s">
        <v>1199</v>
      </c>
      <c r="C725" s="13">
        <v>363.78</v>
      </c>
      <c r="D725" s="14"/>
      <c r="E725" s="14">
        <v>58</v>
      </c>
      <c r="F725" s="28">
        <f t="shared" si="48"/>
        <v>421.78</v>
      </c>
      <c r="G725" s="118">
        <f t="shared" si="50"/>
        <v>61.271980599999999</v>
      </c>
      <c r="H725" s="898">
        <f t="shared" si="51"/>
        <v>0.14527000000000001</v>
      </c>
      <c r="I725" s="108">
        <f t="shared" si="49"/>
        <v>0.14527000000000001</v>
      </c>
    </row>
    <row r="726" spans="1:9" s="1" customFormat="1" x14ac:dyDescent="0.35">
      <c r="A726" s="38">
        <v>57</v>
      </c>
      <c r="B726" s="40" t="s">
        <v>1200</v>
      </c>
      <c r="C726" s="13">
        <v>185.8</v>
      </c>
      <c r="D726" s="14"/>
      <c r="E726" s="14">
        <v>26.8</v>
      </c>
      <c r="F726" s="28">
        <f t="shared" si="48"/>
        <v>212.60000000000002</v>
      </c>
      <c r="G726" s="118">
        <f t="shared" si="50"/>
        <v>30.884402000000005</v>
      </c>
      <c r="H726" s="898">
        <f t="shared" si="51"/>
        <v>0.14527000000000001</v>
      </c>
      <c r="I726" s="108">
        <f t="shared" si="49"/>
        <v>0.14527000000000001</v>
      </c>
    </row>
    <row r="727" spans="1:9" s="1" customFormat="1" x14ac:dyDescent="0.35">
      <c r="A727" s="38">
        <v>58</v>
      </c>
      <c r="B727" s="40" t="s">
        <v>1201</v>
      </c>
      <c r="C727" s="13">
        <v>205.2</v>
      </c>
      <c r="D727" s="14"/>
      <c r="E727" s="14"/>
      <c r="F727" s="28">
        <f t="shared" si="48"/>
        <v>205.2</v>
      </c>
      <c r="G727" s="118">
        <f t="shared" si="50"/>
        <v>29.809404000000001</v>
      </c>
      <c r="H727" s="898">
        <f t="shared" si="51"/>
        <v>0.14527000000000001</v>
      </c>
      <c r="I727" s="108">
        <f t="shared" si="49"/>
        <v>0.14527000000000001</v>
      </c>
    </row>
    <row r="728" spans="1:9" s="1" customFormat="1" x14ac:dyDescent="0.35">
      <c r="A728" s="38">
        <v>59</v>
      </c>
      <c r="B728" s="40" t="s">
        <v>1202</v>
      </c>
      <c r="C728" s="13">
        <v>177.45</v>
      </c>
      <c r="D728" s="14"/>
      <c r="E728" s="14"/>
      <c r="F728" s="28">
        <f t="shared" si="48"/>
        <v>177.45</v>
      </c>
      <c r="G728" s="118">
        <f t="shared" si="50"/>
        <v>25.7781615</v>
      </c>
      <c r="H728" s="898">
        <f t="shared" si="51"/>
        <v>0.14527000000000001</v>
      </c>
      <c r="I728" s="108">
        <f t="shared" si="49"/>
        <v>0.14527000000000001</v>
      </c>
    </row>
    <row r="729" spans="1:9" s="1" customFormat="1" x14ac:dyDescent="0.35">
      <c r="A729" s="38">
        <v>60</v>
      </c>
      <c r="B729" s="40" t="s">
        <v>1203</v>
      </c>
      <c r="C729" s="13">
        <v>200</v>
      </c>
      <c r="D729" s="14"/>
      <c r="E729" s="14"/>
      <c r="F729" s="28">
        <f t="shared" ref="F729:F775" si="52">C729+D729+E729</f>
        <v>200</v>
      </c>
      <c r="G729" s="118">
        <f t="shared" si="50"/>
        <v>29.054000000000002</v>
      </c>
      <c r="H729" s="898">
        <f t="shared" si="51"/>
        <v>0.14527000000000001</v>
      </c>
      <c r="I729" s="108">
        <f t="shared" ref="I729:I774" si="53">SUM(G729/F729)</f>
        <v>0.14527000000000001</v>
      </c>
    </row>
    <row r="730" spans="1:9" s="1" customFormat="1" x14ac:dyDescent="0.35">
      <c r="A730" s="38">
        <v>61</v>
      </c>
      <c r="B730" s="40" t="s">
        <v>1204</v>
      </c>
      <c r="C730" s="13">
        <v>401.38</v>
      </c>
      <c r="D730" s="14"/>
      <c r="E730" s="14">
        <v>140.80000000000001</v>
      </c>
      <c r="F730" s="28">
        <f t="shared" si="52"/>
        <v>542.18000000000006</v>
      </c>
      <c r="G730" s="118">
        <f t="shared" si="50"/>
        <v>78.762488600000012</v>
      </c>
      <c r="H730" s="898">
        <f t="shared" si="51"/>
        <v>0.14527000000000001</v>
      </c>
      <c r="I730" s="108">
        <f t="shared" si="53"/>
        <v>0.14527000000000001</v>
      </c>
    </row>
    <row r="731" spans="1:9" s="1" customFormat="1" x14ac:dyDescent="0.35">
      <c r="A731" s="38">
        <v>62</v>
      </c>
      <c r="B731" s="40" t="s">
        <v>1205</v>
      </c>
      <c r="C731" s="13">
        <v>204.3</v>
      </c>
      <c r="D731" s="14"/>
      <c r="E731" s="14"/>
      <c r="F731" s="28">
        <f t="shared" si="52"/>
        <v>204.3</v>
      </c>
      <c r="G731" s="118">
        <f t="shared" si="50"/>
        <v>29.678661000000005</v>
      </c>
      <c r="H731" s="898">
        <f t="shared" si="51"/>
        <v>0.14527000000000001</v>
      </c>
      <c r="I731" s="108">
        <f t="shared" si="53"/>
        <v>0.14527000000000001</v>
      </c>
    </row>
    <row r="732" spans="1:9" s="1" customFormat="1" x14ac:dyDescent="0.35">
      <c r="A732" s="38">
        <v>63</v>
      </c>
      <c r="B732" s="40" t="s">
        <v>1206</v>
      </c>
      <c r="C732" s="13">
        <v>306.39999999999998</v>
      </c>
      <c r="D732" s="14"/>
      <c r="E732" s="14"/>
      <c r="F732" s="28">
        <f t="shared" si="52"/>
        <v>306.39999999999998</v>
      </c>
      <c r="G732" s="118">
        <f t="shared" si="50"/>
        <v>44.510728</v>
      </c>
      <c r="H732" s="898">
        <f t="shared" si="51"/>
        <v>0.14527000000000001</v>
      </c>
      <c r="I732" s="108">
        <f t="shared" si="53"/>
        <v>0.14527000000000001</v>
      </c>
    </row>
    <row r="733" spans="1:9" s="1" customFormat="1" x14ac:dyDescent="0.35">
      <c r="A733" s="38">
        <v>64</v>
      </c>
      <c r="B733" s="40" t="s">
        <v>1250</v>
      </c>
      <c r="C733" s="13">
        <v>301.42</v>
      </c>
      <c r="D733" s="14"/>
      <c r="E733" s="14"/>
      <c r="F733" s="28">
        <f t="shared" si="52"/>
        <v>301.42</v>
      </c>
      <c r="G733" s="118">
        <f t="shared" si="50"/>
        <v>43.787283400000007</v>
      </c>
      <c r="H733" s="898">
        <f t="shared" si="51"/>
        <v>0.14527000000000001</v>
      </c>
      <c r="I733" s="108">
        <f t="shared" si="53"/>
        <v>0.14527000000000001</v>
      </c>
    </row>
    <row r="734" spans="1:9" s="1" customFormat="1" x14ac:dyDescent="0.35">
      <c r="A734" s="38">
        <v>65</v>
      </c>
      <c r="B734" s="40" t="s">
        <v>1251</v>
      </c>
      <c r="C734" s="13">
        <v>394.72</v>
      </c>
      <c r="D734" s="14"/>
      <c r="E734" s="14"/>
      <c r="F734" s="28">
        <f t="shared" si="52"/>
        <v>394.72</v>
      </c>
      <c r="G734" s="118">
        <f t="shared" si="50"/>
        <v>57.340974400000007</v>
      </c>
      <c r="H734" s="898">
        <f t="shared" si="51"/>
        <v>0.14527000000000001</v>
      </c>
      <c r="I734" s="108">
        <f t="shared" si="53"/>
        <v>0.14527000000000001</v>
      </c>
    </row>
    <row r="735" spans="1:9" s="1" customFormat="1" x14ac:dyDescent="0.35">
      <c r="A735" s="38">
        <v>66</v>
      </c>
      <c r="B735" s="40" t="s">
        <v>1252</v>
      </c>
      <c r="C735" s="13">
        <v>680.89</v>
      </c>
      <c r="D735" s="14"/>
      <c r="E735" s="14"/>
      <c r="F735" s="28">
        <f t="shared" si="52"/>
        <v>680.89</v>
      </c>
      <c r="G735" s="118">
        <f t="shared" si="50"/>
        <v>98.912890300000001</v>
      </c>
      <c r="H735" s="898">
        <f t="shared" si="51"/>
        <v>0.14527000000000001</v>
      </c>
      <c r="I735" s="108">
        <f t="shared" si="53"/>
        <v>0.14527000000000001</v>
      </c>
    </row>
    <row r="736" spans="1:9" s="1" customFormat="1" x14ac:dyDescent="0.35">
      <c r="A736" s="38">
        <v>67</v>
      </c>
      <c r="B736" s="40" t="s">
        <v>1253</v>
      </c>
      <c r="C736" s="13">
        <v>581.98</v>
      </c>
      <c r="D736" s="14"/>
      <c r="E736" s="14"/>
      <c r="F736" s="28">
        <f t="shared" si="52"/>
        <v>581.98</v>
      </c>
      <c r="G736" s="118">
        <f t="shared" si="50"/>
        <v>84.54423460000001</v>
      </c>
      <c r="H736" s="898">
        <f t="shared" si="51"/>
        <v>0.14527000000000001</v>
      </c>
      <c r="I736" s="108">
        <f t="shared" si="53"/>
        <v>0.14527000000000001</v>
      </c>
    </row>
    <row r="737" spans="1:9" s="1" customFormat="1" x14ac:dyDescent="0.35">
      <c r="A737" s="38">
        <v>68</v>
      </c>
      <c r="B737" s="40" t="s">
        <v>1254</v>
      </c>
      <c r="C737" s="13">
        <v>135.71</v>
      </c>
      <c r="D737" s="14"/>
      <c r="E737" s="14"/>
      <c r="F737" s="28">
        <f t="shared" si="52"/>
        <v>135.71</v>
      </c>
      <c r="G737" s="118">
        <f t="shared" si="50"/>
        <v>19.714591700000003</v>
      </c>
      <c r="H737" s="898">
        <f t="shared" si="51"/>
        <v>0.14527000000000001</v>
      </c>
      <c r="I737" s="108">
        <f t="shared" si="53"/>
        <v>0.14527000000000001</v>
      </c>
    </row>
    <row r="738" spans="1:9" s="1" customFormat="1" x14ac:dyDescent="0.35">
      <c r="A738" s="38">
        <v>69</v>
      </c>
      <c r="B738" s="40" t="s">
        <v>1255</v>
      </c>
      <c r="C738" s="13">
        <v>201.8</v>
      </c>
      <c r="D738" s="14"/>
      <c r="E738" s="14"/>
      <c r="F738" s="28">
        <f t="shared" si="52"/>
        <v>201.8</v>
      </c>
      <c r="G738" s="118">
        <f t="shared" si="50"/>
        <v>29.315486000000003</v>
      </c>
      <c r="H738" s="898">
        <f t="shared" si="51"/>
        <v>0.14527000000000001</v>
      </c>
      <c r="I738" s="108">
        <f t="shared" si="53"/>
        <v>0.14527000000000001</v>
      </c>
    </row>
    <row r="739" spans="1:9" s="1" customFormat="1" x14ac:dyDescent="0.35">
      <c r="A739" s="38">
        <v>70</v>
      </c>
      <c r="B739" s="40" t="s">
        <v>1256</v>
      </c>
      <c r="C739" s="13">
        <v>1437.1</v>
      </c>
      <c r="D739" s="14"/>
      <c r="E739" s="14"/>
      <c r="F739" s="28">
        <f t="shared" si="52"/>
        <v>1437.1</v>
      </c>
      <c r="G739" s="118">
        <f t="shared" si="50"/>
        <v>208.767517</v>
      </c>
      <c r="H739" s="898">
        <f t="shared" si="51"/>
        <v>0.14527000000000001</v>
      </c>
      <c r="I739" s="108">
        <f t="shared" si="53"/>
        <v>0.14527000000000001</v>
      </c>
    </row>
    <row r="740" spans="1:9" s="1" customFormat="1" x14ac:dyDescent="0.35">
      <c r="A740" s="38">
        <v>71</v>
      </c>
      <c r="B740" s="40" t="s">
        <v>1257</v>
      </c>
      <c r="C740" s="13">
        <v>197.86</v>
      </c>
      <c r="D740" s="14"/>
      <c r="E740" s="14">
        <v>16</v>
      </c>
      <c r="F740" s="28">
        <f t="shared" si="52"/>
        <v>213.86</v>
      </c>
      <c r="G740" s="118">
        <f t="shared" si="50"/>
        <v>31.067442200000006</v>
      </c>
      <c r="H740" s="898">
        <f t="shared" si="51"/>
        <v>0.14527000000000001</v>
      </c>
      <c r="I740" s="108">
        <f t="shared" si="53"/>
        <v>0.14527000000000001</v>
      </c>
    </row>
    <row r="741" spans="1:9" s="1" customFormat="1" x14ac:dyDescent="0.35">
      <c r="A741" s="38">
        <v>72</v>
      </c>
      <c r="B741" s="40" t="s">
        <v>1258</v>
      </c>
      <c r="C741" s="13">
        <v>397.89</v>
      </c>
      <c r="D741" s="14"/>
      <c r="E741" s="14"/>
      <c r="F741" s="28">
        <f t="shared" si="52"/>
        <v>397.89</v>
      </c>
      <c r="G741" s="118">
        <f t="shared" si="50"/>
        <v>57.801480300000001</v>
      </c>
      <c r="H741" s="898">
        <f t="shared" si="51"/>
        <v>0.14527000000000001</v>
      </c>
      <c r="I741" s="108">
        <f t="shared" si="53"/>
        <v>0.14527000000000001</v>
      </c>
    </row>
    <row r="742" spans="1:9" s="1" customFormat="1" x14ac:dyDescent="0.35">
      <c r="A742" s="38">
        <v>73</v>
      </c>
      <c r="B742" s="40" t="s">
        <v>1259</v>
      </c>
      <c r="C742" s="13">
        <v>352.17</v>
      </c>
      <c r="D742" s="14"/>
      <c r="E742" s="14"/>
      <c r="F742" s="28">
        <f t="shared" si="52"/>
        <v>352.17</v>
      </c>
      <c r="G742" s="118">
        <f t="shared" si="50"/>
        <v>51.159735900000008</v>
      </c>
      <c r="H742" s="898">
        <f t="shared" si="51"/>
        <v>0.14527000000000001</v>
      </c>
      <c r="I742" s="108">
        <f t="shared" si="53"/>
        <v>0.14527000000000001</v>
      </c>
    </row>
    <row r="743" spans="1:9" s="1" customFormat="1" x14ac:dyDescent="0.35">
      <c r="A743" s="38">
        <v>74</v>
      </c>
      <c r="B743" s="40" t="s">
        <v>1260</v>
      </c>
      <c r="C743" s="13">
        <v>653.07000000000005</v>
      </c>
      <c r="D743" s="14"/>
      <c r="E743" s="14"/>
      <c r="F743" s="28">
        <f t="shared" si="52"/>
        <v>653.07000000000005</v>
      </c>
      <c r="G743" s="118">
        <f t="shared" si="50"/>
        <v>94.871478900000014</v>
      </c>
      <c r="H743" s="898">
        <f t="shared" si="51"/>
        <v>0.14527000000000001</v>
      </c>
      <c r="I743" s="108">
        <f t="shared" si="53"/>
        <v>0.14527000000000001</v>
      </c>
    </row>
    <row r="744" spans="1:9" s="1" customFormat="1" x14ac:dyDescent="0.35">
      <c r="A744" s="38">
        <v>75</v>
      </c>
      <c r="B744" s="40" t="s">
        <v>1287</v>
      </c>
      <c r="C744" s="13">
        <v>786.94</v>
      </c>
      <c r="D744" s="14"/>
      <c r="E744" s="14"/>
      <c r="F744" s="28">
        <f t="shared" si="52"/>
        <v>786.94</v>
      </c>
      <c r="G744" s="118">
        <f t="shared" si="50"/>
        <v>114.31877380000002</v>
      </c>
      <c r="H744" s="898">
        <f t="shared" si="51"/>
        <v>0.14527000000000001</v>
      </c>
      <c r="I744" s="108">
        <f t="shared" si="53"/>
        <v>0.14527000000000001</v>
      </c>
    </row>
    <row r="745" spans="1:9" s="1" customFormat="1" x14ac:dyDescent="0.35">
      <c r="A745" s="38">
        <v>76</v>
      </c>
      <c r="B745" s="40" t="s">
        <v>1291</v>
      </c>
      <c r="C745" s="13">
        <v>139.80000000000001</v>
      </c>
      <c r="D745" s="14"/>
      <c r="E745" s="14"/>
      <c r="F745" s="28">
        <f t="shared" si="52"/>
        <v>139.80000000000001</v>
      </c>
      <c r="G745" s="118">
        <f t="shared" si="50"/>
        <v>20.308746000000003</v>
      </c>
      <c r="H745" s="898">
        <f t="shared" si="51"/>
        <v>0.14527000000000001</v>
      </c>
      <c r="I745" s="108">
        <f t="shared" si="53"/>
        <v>0.14527000000000001</v>
      </c>
    </row>
    <row r="746" spans="1:9" s="1" customFormat="1" x14ac:dyDescent="0.35">
      <c r="A746" s="38">
        <v>77</v>
      </c>
      <c r="B746" s="40" t="s">
        <v>1292</v>
      </c>
      <c r="C746" s="13">
        <v>2876.7</v>
      </c>
      <c r="D746" s="14"/>
      <c r="E746" s="14">
        <v>258.60000000000002</v>
      </c>
      <c r="F746" s="28">
        <f t="shared" si="52"/>
        <v>3135.2999999999997</v>
      </c>
      <c r="G746" s="118">
        <f t="shared" si="50"/>
        <v>455.46503100000001</v>
      </c>
      <c r="H746" s="898">
        <f t="shared" si="51"/>
        <v>0.14527000000000001</v>
      </c>
      <c r="I746" s="108">
        <f t="shared" si="53"/>
        <v>0.14527000000000001</v>
      </c>
    </row>
    <row r="747" spans="1:9" s="1" customFormat="1" x14ac:dyDescent="0.35">
      <c r="A747" s="38">
        <v>78</v>
      </c>
      <c r="B747" s="40" t="s">
        <v>1293</v>
      </c>
      <c r="C747" s="13">
        <v>230.5</v>
      </c>
      <c r="D747" s="14"/>
      <c r="E747" s="14"/>
      <c r="F747" s="28">
        <f t="shared" si="52"/>
        <v>230.5</v>
      </c>
      <c r="G747" s="118">
        <f t="shared" si="50"/>
        <v>33.484735000000001</v>
      </c>
      <c r="H747" s="898">
        <f t="shared" si="51"/>
        <v>0.14527000000000001</v>
      </c>
      <c r="I747" s="108">
        <f t="shared" si="53"/>
        <v>0.14527000000000001</v>
      </c>
    </row>
    <row r="748" spans="1:9" s="1" customFormat="1" x14ac:dyDescent="0.35">
      <c r="A748" s="38">
        <v>79</v>
      </c>
      <c r="B748" s="40" t="s">
        <v>455</v>
      </c>
      <c r="C748" s="13">
        <v>115.8</v>
      </c>
      <c r="D748" s="14"/>
      <c r="E748" s="14"/>
      <c r="F748" s="28">
        <f t="shared" si="52"/>
        <v>115.8</v>
      </c>
      <c r="G748" s="118">
        <f t="shared" si="50"/>
        <v>16.822265999999999</v>
      </c>
      <c r="H748" s="898">
        <f t="shared" si="51"/>
        <v>0.14527000000000001</v>
      </c>
      <c r="I748" s="108">
        <f t="shared" si="53"/>
        <v>0.14526999999999998</v>
      </c>
    </row>
    <row r="749" spans="1:9" s="1" customFormat="1" x14ac:dyDescent="0.35">
      <c r="A749" s="38">
        <v>80</v>
      </c>
      <c r="B749" s="40" t="s">
        <v>456</v>
      </c>
      <c r="C749" s="13">
        <v>229.9</v>
      </c>
      <c r="D749" s="14"/>
      <c r="E749" s="14"/>
      <c r="F749" s="28">
        <f t="shared" si="52"/>
        <v>229.9</v>
      </c>
      <c r="G749" s="118">
        <f t="shared" si="50"/>
        <v>33.397573000000001</v>
      </c>
      <c r="H749" s="898">
        <f t="shared" si="51"/>
        <v>0.14527000000000001</v>
      </c>
      <c r="I749" s="108">
        <f t="shared" si="53"/>
        <v>0.14527000000000001</v>
      </c>
    </row>
    <row r="750" spans="1:9" s="1" customFormat="1" x14ac:dyDescent="0.35">
      <c r="A750" s="38">
        <v>81</v>
      </c>
      <c r="B750" s="40" t="s">
        <v>457</v>
      </c>
      <c r="C750" s="13">
        <v>274.3</v>
      </c>
      <c r="D750" s="14"/>
      <c r="E750" s="14"/>
      <c r="F750" s="28">
        <f t="shared" si="52"/>
        <v>274.3</v>
      </c>
      <c r="G750" s="118">
        <f t="shared" si="50"/>
        <v>39.847561000000006</v>
      </c>
      <c r="H750" s="898">
        <f t="shared" si="51"/>
        <v>0.14527000000000001</v>
      </c>
      <c r="I750" s="108">
        <f t="shared" si="53"/>
        <v>0.14527000000000001</v>
      </c>
    </row>
    <row r="751" spans="1:9" s="1" customFormat="1" x14ac:dyDescent="0.35">
      <c r="A751" s="38">
        <v>82</v>
      </c>
      <c r="B751" s="40" t="s">
        <v>458</v>
      </c>
      <c r="C751" s="13">
        <v>282</v>
      </c>
      <c r="D751" s="14"/>
      <c r="E751" s="14"/>
      <c r="F751" s="28">
        <f t="shared" si="52"/>
        <v>282</v>
      </c>
      <c r="G751" s="118">
        <f t="shared" si="50"/>
        <v>40.966140000000003</v>
      </c>
      <c r="H751" s="898">
        <f t="shared" si="51"/>
        <v>0.14527000000000001</v>
      </c>
      <c r="I751" s="108">
        <f t="shared" si="53"/>
        <v>0.14527000000000001</v>
      </c>
    </row>
    <row r="752" spans="1:9" s="1" customFormat="1" x14ac:dyDescent="0.35">
      <c r="A752" s="38">
        <v>83</v>
      </c>
      <c r="B752" s="40" t="s">
        <v>459</v>
      </c>
      <c r="C752" s="13">
        <v>181.2</v>
      </c>
      <c r="D752" s="14"/>
      <c r="E752" s="14"/>
      <c r="F752" s="28">
        <f t="shared" si="52"/>
        <v>181.2</v>
      </c>
      <c r="G752" s="118">
        <f t="shared" si="50"/>
        <v>26.322924</v>
      </c>
      <c r="H752" s="898">
        <f t="shared" si="51"/>
        <v>0.14527000000000001</v>
      </c>
      <c r="I752" s="108">
        <f t="shared" si="53"/>
        <v>0.14527000000000001</v>
      </c>
    </row>
    <row r="753" spans="1:9" s="1" customFormat="1" x14ac:dyDescent="0.35">
      <c r="A753" s="38">
        <v>84</v>
      </c>
      <c r="B753" s="40" t="s">
        <v>460</v>
      </c>
      <c r="C753" s="13">
        <v>171</v>
      </c>
      <c r="D753" s="14"/>
      <c r="E753" s="14"/>
      <c r="F753" s="28">
        <f t="shared" si="52"/>
        <v>171</v>
      </c>
      <c r="G753" s="118">
        <f t="shared" si="50"/>
        <v>24.841170000000002</v>
      </c>
      <c r="H753" s="898">
        <f t="shared" si="51"/>
        <v>0.14527000000000001</v>
      </c>
      <c r="I753" s="108">
        <f t="shared" si="53"/>
        <v>0.14527000000000001</v>
      </c>
    </row>
    <row r="754" spans="1:9" s="1" customFormat="1" x14ac:dyDescent="0.35">
      <c r="A754" s="38">
        <v>85</v>
      </c>
      <c r="B754" s="40" t="s">
        <v>461</v>
      </c>
      <c r="C754" s="13">
        <v>160.5</v>
      </c>
      <c r="D754" s="14"/>
      <c r="E754" s="14"/>
      <c r="F754" s="28">
        <f t="shared" si="52"/>
        <v>160.5</v>
      </c>
      <c r="G754" s="118">
        <f t="shared" si="50"/>
        <v>23.315835</v>
      </c>
      <c r="H754" s="898">
        <f t="shared" si="51"/>
        <v>0.14527000000000001</v>
      </c>
      <c r="I754" s="108">
        <f t="shared" si="53"/>
        <v>0.14527000000000001</v>
      </c>
    </row>
    <row r="755" spans="1:9" s="1" customFormat="1" x14ac:dyDescent="0.35">
      <c r="A755" s="38">
        <v>86</v>
      </c>
      <c r="B755" s="40" t="s">
        <v>462</v>
      </c>
      <c r="C755" s="13">
        <v>165.6</v>
      </c>
      <c r="D755" s="14"/>
      <c r="E755" s="14"/>
      <c r="F755" s="28">
        <f t="shared" si="52"/>
        <v>165.6</v>
      </c>
      <c r="G755" s="118">
        <f t="shared" si="50"/>
        <v>24.056712000000001</v>
      </c>
      <c r="H755" s="898">
        <f t="shared" si="51"/>
        <v>0.14527000000000001</v>
      </c>
      <c r="I755" s="108">
        <f t="shared" si="53"/>
        <v>0.14527000000000001</v>
      </c>
    </row>
    <row r="756" spans="1:9" s="1" customFormat="1" x14ac:dyDescent="0.35">
      <c r="A756" s="38">
        <v>87</v>
      </c>
      <c r="B756" s="40" t="s">
        <v>463</v>
      </c>
      <c r="C756" s="13">
        <v>158.6</v>
      </c>
      <c r="D756" s="14"/>
      <c r="E756" s="14"/>
      <c r="F756" s="28">
        <f t="shared" si="52"/>
        <v>158.6</v>
      </c>
      <c r="G756" s="118">
        <f t="shared" si="50"/>
        <v>23.039822000000001</v>
      </c>
      <c r="H756" s="898">
        <f t="shared" si="51"/>
        <v>0.14527000000000001</v>
      </c>
      <c r="I756" s="108">
        <f t="shared" si="53"/>
        <v>0.14527000000000001</v>
      </c>
    </row>
    <row r="757" spans="1:9" s="1" customFormat="1" x14ac:dyDescent="0.35">
      <c r="A757" s="38">
        <v>88</v>
      </c>
      <c r="B757" s="40" t="s">
        <v>464</v>
      </c>
      <c r="C757" s="13">
        <v>414.61</v>
      </c>
      <c r="D757" s="14"/>
      <c r="E757" s="14"/>
      <c r="F757" s="28">
        <f t="shared" si="52"/>
        <v>414.61</v>
      </c>
      <c r="G757" s="118">
        <f t="shared" si="50"/>
        <v>60.230394700000005</v>
      </c>
      <c r="H757" s="898">
        <f t="shared" si="51"/>
        <v>0.14527000000000001</v>
      </c>
      <c r="I757" s="108">
        <f t="shared" si="53"/>
        <v>0.14527000000000001</v>
      </c>
    </row>
    <row r="758" spans="1:9" s="1" customFormat="1" x14ac:dyDescent="0.35">
      <c r="A758" s="38">
        <v>89</v>
      </c>
      <c r="B758" s="40" t="s">
        <v>465</v>
      </c>
      <c r="C758" s="13">
        <v>148.1</v>
      </c>
      <c r="D758" s="14"/>
      <c r="E758" s="14"/>
      <c r="F758" s="28">
        <f t="shared" si="52"/>
        <v>148.1</v>
      </c>
      <c r="G758" s="118">
        <f t="shared" si="50"/>
        <v>21.514486999999999</v>
      </c>
      <c r="H758" s="898">
        <f t="shared" si="51"/>
        <v>0.14527000000000001</v>
      </c>
      <c r="I758" s="108">
        <f t="shared" si="53"/>
        <v>0.14527000000000001</v>
      </c>
    </row>
    <row r="759" spans="1:9" s="1" customFormat="1" x14ac:dyDescent="0.35">
      <c r="A759" s="38">
        <v>90</v>
      </c>
      <c r="B759" s="40" t="s">
        <v>466</v>
      </c>
      <c r="C759" s="13">
        <v>140.9</v>
      </c>
      <c r="D759" s="14"/>
      <c r="E759" s="14"/>
      <c r="F759" s="28">
        <f t="shared" si="52"/>
        <v>140.9</v>
      </c>
      <c r="G759" s="118">
        <f t="shared" si="50"/>
        <v>20.468543000000004</v>
      </c>
      <c r="H759" s="898">
        <f t="shared" si="51"/>
        <v>0.14527000000000001</v>
      </c>
      <c r="I759" s="108">
        <f t="shared" si="53"/>
        <v>0.14527000000000001</v>
      </c>
    </row>
    <row r="760" spans="1:9" s="1" customFormat="1" x14ac:dyDescent="0.35">
      <c r="A760" s="38">
        <v>91</v>
      </c>
      <c r="B760" s="40" t="s">
        <v>467</v>
      </c>
      <c r="C760" s="13">
        <v>97.5</v>
      </c>
      <c r="D760" s="14"/>
      <c r="E760" s="14"/>
      <c r="F760" s="28">
        <f t="shared" si="52"/>
        <v>97.5</v>
      </c>
      <c r="G760" s="118">
        <f t="shared" si="50"/>
        <v>14.163825000000001</v>
      </c>
      <c r="H760" s="898">
        <f t="shared" si="51"/>
        <v>0.14527000000000001</v>
      </c>
      <c r="I760" s="108">
        <f t="shared" si="53"/>
        <v>0.14527000000000001</v>
      </c>
    </row>
    <row r="761" spans="1:9" s="1" customFormat="1" x14ac:dyDescent="0.35">
      <c r="A761" s="38">
        <v>92</v>
      </c>
      <c r="B761" s="40" t="s">
        <v>468</v>
      </c>
      <c r="C761" s="13">
        <v>522.6</v>
      </c>
      <c r="D761" s="14"/>
      <c r="E761" s="14"/>
      <c r="F761" s="28">
        <f t="shared" si="52"/>
        <v>522.6</v>
      </c>
      <c r="G761" s="118">
        <f t="shared" si="50"/>
        <v>75.918102000000005</v>
      </c>
      <c r="H761" s="898">
        <f t="shared" si="51"/>
        <v>0.14527000000000001</v>
      </c>
      <c r="I761" s="108">
        <f t="shared" si="53"/>
        <v>0.14527000000000001</v>
      </c>
    </row>
    <row r="762" spans="1:9" s="1" customFormat="1" x14ac:dyDescent="0.35">
      <c r="A762" s="38">
        <v>93</v>
      </c>
      <c r="B762" s="40" t="s">
        <v>469</v>
      </c>
      <c r="C762" s="13">
        <v>199</v>
      </c>
      <c r="D762" s="14"/>
      <c r="E762" s="14"/>
      <c r="F762" s="28">
        <f t="shared" si="52"/>
        <v>199</v>
      </c>
      <c r="G762" s="118">
        <f t="shared" si="50"/>
        <v>28.908730000000002</v>
      </c>
      <c r="H762" s="898">
        <f t="shared" si="51"/>
        <v>0.14527000000000001</v>
      </c>
      <c r="I762" s="108">
        <f t="shared" si="53"/>
        <v>0.14527000000000001</v>
      </c>
    </row>
    <row r="763" spans="1:9" s="1" customFormat="1" x14ac:dyDescent="0.35">
      <c r="A763" s="38">
        <v>94</v>
      </c>
      <c r="B763" s="40" t="s">
        <v>470</v>
      </c>
      <c r="C763" s="13">
        <v>128.5</v>
      </c>
      <c r="D763" s="14"/>
      <c r="E763" s="14"/>
      <c r="F763" s="28">
        <f t="shared" si="52"/>
        <v>128.5</v>
      </c>
      <c r="G763" s="118">
        <f t="shared" si="50"/>
        <v>18.667195</v>
      </c>
      <c r="H763" s="898">
        <f t="shared" si="51"/>
        <v>0.14527000000000001</v>
      </c>
      <c r="I763" s="108">
        <f t="shared" si="53"/>
        <v>0.14527000000000001</v>
      </c>
    </row>
    <row r="764" spans="1:9" s="1" customFormat="1" x14ac:dyDescent="0.35">
      <c r="A764" s="38">
        <v>95</v>
      </c>
      <c r="B764" s="40" t="s">
        <v>471</v>
      </c>
      <c r="C764" s="13">
        <v>35.4</v>
      </c>
      <c r="D764" s="14"/>
      <c r="E764" s="14"/>
      <c r="F764" s="28">
        <f t="shared" si="52"/>
        <v>35.4</v>
      </c>
      <c r="G764" s="118">
        <f t="shared" si="50"/>
        <v>5.1425580000000002</v>
      </c>
      <c r="H764" s="898">
        <f t="shared" si="51"/>
        <v>0.14527000000000001</v>
      </c>
      <c r="I764" s="108">
        <f t="shared" si="53"/>
        <v>0.14527000000000001</v>
      </c>
    </row>
    <row r="765" spans="1:9" s="1" customFormat="1" x14ac:dyDescent="0.35">
      <c r="A765" s="38">
        <v>96</v>
      </c>
      <c r="B765" s="40" t="s">
        <v>472</v>
      </c>
      <c r="C765" s="13">
        <v>407.14</v>
      </c>
      <c r="D765" s="14"/>
      <c r="E765" s="14"/>
      <c r="F765" s="28">
        <f t="shared" si="52"/>
        <v>407.14</v>
      </c>
      <c r="G765" s="118">
        <f t="shared" si="50"/>
        <v>59.145227800000001</v>
      </c>
      <c r="H765" s="898">
        <f t="shared" si="51"/>
        <v>0.14527000000000001</v>
      </c>
      <c r="I765" s="108">
        <f t="shared" si="53"/>
        <v>0.14527000000000001</v>
      </c>
    </row>
    <row r="766" spans="1:9" s="1" customFormat="1" x14ac:dyDescent="0.35">
      <c r="A766" s="38">
        <v>97</v>
      </c>
      <c r="B766" s="40" t="s">
        <v>473</v>
      </c>
      <c r="C766" s="13">
        <v>207.4</v>
      </c>
      <c r="D766" s="14"/>
      <c r="E766" s="14"/>
      <c r="F766" s="28">
        <f t="shared" si="52"/>
        <v>207.4</v>
      </c>
      <c r="G766" s="118">
        <f t="shared" si="50"/>
        <v>30.128998000000003</v>
      </c>
      <c r="H766" s="898">
        <f t="shared" si="51"/>
        <v>0.14527000000000001</v>
      </c>
      <c r="I766" s="108">
        <f t="shared" si="53"/>
        <v>0.14527000000000001</v>
      </c>
    </row>
    <row r="767" spans="1:9" s="1" customFormat="1" x14ac:dyDescent="0.35">
      <c r="A767" s="38">
        <v>98</v>
      </c>
      <c r="B767" s="40" t="s">
        <v>474</v>
      </c>
      <c r="C767" s="13">
        <v>388.5</v>
      </c>
      <c r="D767" s="14"/>
      <c r="E767" s="14">
        <v>230.8</v>
      </c>
      <c r="F767" s="28">
        <f t="shared" si="52"/>
        <v>619.29999999999995</v>
      </c>
      <c r="G767" s="118">
        <f t="shared" si="50"/>
        <v>89.965710999999999</v>
      </c>
      <c r="H767" s="898">
        <f t="shared" si="51"/>
        <v>0.14527000000000001</v>
      </c>
      <c r="I767" s="108">
        <f t="shared" si="53"/>
        <v>0.14527000000000001</v>
      </c>
    </row>
    <row r="768" spans="1:9" s="1" customFormat="1" x14ac:dyDescent="0.35">
      <c r="A768" s="38">
        <v>99</v>
      </c>
      <c r="B768" s="40" t="s">
        <v>475</v>
      </c>
      <c r="C768" s="13">
        <v>326.7</v>
      </c>
      <c r="D768" s="14"/>
      <c r="E768" s="14"/>
      <c r="F768" s="28">
        <f t="shared" si="52"/>
        <v>326.7</v>
      </c>
      <c r="G768" s="118">
        <f t="shared" ref="G768:G828" si="54">SUM(F768*H768)</f>
        <v>47.459709000000004</v>
      </c>
      <c r="H768" s="898">
        <f t="shared" si="51"/>
        <v>0.14527000000000001</v>
      </c>
      <c r="I768" s="108">
        <f t="shared" si="53"/>
        <v>0.14527000000000001</v>
      </c>
    </row>
    <row r="769" spans="1:12" s="1" customFormat="1" x14ac:dyDescent="0.35">
      <c r="A769" s="38">
        <v>100</v>
      </c>
      <c r="B769" s="40" t="s">
        <v>476</v>
      </c>
      <c r="C769" s="13">
        <v>485.4</v>
      </c>
      <c r="D769" s="14"/>
      <c r="E769" s="14"/>
      <c r="F769" s="28">
        <f t="shared" si="52"/>
        <v>485.4</v>
      </c>
      <c r="G769" s="118">
        <f t="shared" si="54"/>
        <v>70.514058000000006</v>
      </c>
      <c r="H769" s="898">
        <f t="shared" si="51"/>
        <v>0.14527000000000001</v>
      </c>
      <c r="I769" s="108">
        <f t="shared" si="53"/>
        <v>0.14527000000000001</v>
      </c>
    </row>
    <row r="770" spans="1:12" s="1" customFormat="1" x14ac:dyDescent="0.35">
      <c r="A770" s="38">
        <v>101</v>
      </c>
      <c r="B770" s="40" t="s">
        <v>477</v>
      </c>
      <c r="C770" s="13">
        <v>562.28</v>
      </c>
      <c r="D770" s="14"/>
      <c r="E770" s="14"/>
      <c r="F770" s="28">
        <f t="shared" si="52"/>
        <v>562.28</v>
      </c>
      <c r="G770" s="118">
        <f t="shared" si="54"/>
        <v>81.682415599999999</v>
      </c>
      <c r="H770" s="898">
        <f t="shared" si="51"/>
        <v>0.14527000000000001</v>
      </c>
      <c r="I770" s="108">
        <f t="shared" si="53"/>
        <v>0.14527000000000001</v>
      </c>
    </row>
    <row r="771" spans="1:12" s="1" customFormat="1" x14ac:dyDescent="0.35">
      <c r="A771" s="38">
        <v>102</v>
      </c>
      <c r="B771" s="40" t="s">
        <v>478</v>
      </c>
      <c r="C771" s="13">
        <v>156.78</v>
      </c>
      <c r="D771" s="14"/>
      <c r="E771" s="14"/>
      <c r="F771" s="28">
        <f t="shared" si="52"/>
        <v>156.78</v>
      </c>
      <c r="G771" s="118">
        <f t="shared" si="54"/>
        <v>22.775430600000004</v>
      </c>
      <c r="H771" s="898">
        <f t="shared" si="51"/>
        <v>0.14527000000000001</v>
      </c>
      <c r="I771" s="108">
        <f t="shared" si="53"/>
        <v>0.14527000000000001</v>
      </c>
    </row>
    <row r="772" spans="1:12" s="1" customFormat="1" x14ac:dyDescent="0.35">
      <c r="A772" s="38">
        <v>103</v>
      </c>
      <c r="B772" s="40" t="s">
        <v>479</v>
      </c>
      <c r="C772" s="13">
        <v>169.82</v>
      </c>
      <c r="D772" s="14"/>
      <c r="E772" s="14"/>
      <c r="F772" s="28">
        <f t="shared" si="52"/>
        <v>169.82</v>
      </c>
      <c r="G772" s="118">
        <f t="shared" si="54"/>
        <v>24.669751399999999</v>
      </c>
      <c r="H772" s="898">
        <f t="shared" si="51"/>
        <v>0.14527000000000001</v>
      </c>
      <c r="I772" s="108">
        <f t="shared" si="53"/>
        <v>0.14527000000000001</v>
      </c>
    </row>
    <row r="773" spans="1:12" s="1" customFormat="1" x14ac:dyDescent="0.35">
      <c r="A773" s="38">
        <v>104</v>
      </c>
      <c r="B773" s="40" t="s">
        <v>480</v>
      </c>
      <c r="C773" s="13">
        <v>263.20999999999998</v>
      </c>
      <c r="D773" s="14"/>
      <c r="E773" s="14"/>
      <c r="F773" s="28">
        <f t="shared" si="52"/>
        <v>263.20999999999998</v>
      </c>
      <c r="G773" s="118">
        <f t="shared" si="54"/>
        <v>38.236516700000003</v>
      </c>
      <c r="H773" s="898">
        <f t="shared" si="51"/>
        <v>0.14527000000000001</v>
      </c>
      <c r="I773" s="108">
        <f t="shared" si="53"/>
        <v>0.14527000000000001</v>
      </c>
    </row>
    <row r="774" spans="1:12" s="1" customFormat="1" x14ac:dyDescent="0.35">
      <c r="A774" s="38">
        <v>105</v>
      </c>
      <c r="B774" s="42" t="s">
        <v>2173</v>
      </c>
      <c r="C774" s="97">
        <v>1770.4</v>
      </c>
      <c r="D774" s="14"/>
      <c r="E774" s="14"/>
      <c r="F774" s="28">
        <f t="shared" si="52"/>
        <v>1770.4</v>
      </c>
      <c r="G774" s="118">
        <f t="shared" si="54"/>
        <v>257.18600800000002</v>
      </c>
      <c r="H774" s="898">
        <f t="shared" si="51"/>
        <v>0.14527000000000001</v>
      </c>
      <c r="I774" s="108">
        <f t="shared" si="53"/>
        <v>0.14527000000000001</v>
      </c>
    </row>
    <row r="775" spans="1:12" s="1" customFormat="1" x14ac:dyDescent="0.35">
      <c r="A775" s="38">
        <v>106</v>
      </c>
      <c r="B775" s="42" t="s">
        <v>2174</v>
      </c>
      <c r="C775" s="97">
        <v>4227</v>
      </c>
      <c r="D775" s="14"/>
      <c r="E775" s="14">
        <v>534.20000000000005</v>
      </c>
      <c r="F775" s="28">
        <f t="shared" si="52"/>
        <v>4761.2</v>
      </c>
      <c r="G775" s="118">
        <f t="shared" si="54"/>
        <v>691.65952400000003</v>
      </c>
      <c r="H775" s="898">
        <f t="shared" ref="H775:H838" si="55">0.11747+0.0278</f>
        <v>0.14527000000000001</v>
      </c>
      <c r="I775" s="108">
        <f t="shared" ref="I775:I780" si="56">SUM(G775/F775)</f>
        <v>0.14527000000000001</v>
      </c>
    </row>
    <row r="776" spans="1:12" s="1" customFormat="1" x14ac:dyDescent="0.35">
      <c r="A776" s="38">
        <v>107</v>
      </c>
      <c r="B776" s="42" t="s">
        <v>2181</v>
      </c>
      <c r="C776" s="27">
        <v>725.2</v>
      </c>
      <c r="D776" s="26"/>
      <c r="E776" s="26"/>
      <c r="F776" s="28">
        <f>C776+D776+E776</f>
        <v>725.2</v>
      </c>
      <c r="G776" s="118">
        <f t="shared" si="54"/>
        <v>105.34980400000002</v>
      </c>
      <c r="H776" s="898">
        <f t="shared" si="55"/>
        <v>0.14527000000000001</v>
      </c>
      <c r="I776" s="108">
        <f t="shared" si="56"/>
        <v>0.14527000000000001</v>
      </c>
    </row>
    <row r="777" spans="1:12" s="1" customFormat="1" x14ac:dyDescent="0.35">
      <c r="A777" s="38">
        <v>108</v>
      </c>
      <c r="B777" s="40" t="s">
        <v>611</v>
      </c>
      <c r="C777" s="20">
        <v>2870.81</v>
      </c>
      <c r="D777" s="17"/>
      <c r="E777" s="17">
        <v>41</v>
      </c>
      <c r="F777" s="28">
        <f>C777+D777+E777</f>
        <v>2911.81</v>
      </c>
      <c r="G777" s="118">
        <f t="shared" si="54"/>
        <v>422.99863870000001</v>
      </c>
      <c r="H777" s="898">
        <f t="shared" si="55"/>
        <v>0.14527000000000001</v>
      </c>
      <c r="I777" s="108">
        <f t="shared" si="56"/>
        <v>0.14527000000000001</v>
      </c>
    </row>
    <row r="778" spans="1:12" s="1" customFormat="1" x14ac:dyDescent="0.35">
      <c r="A778" s="38">
        <v>109</v>
      </c>
      <c r="B778" s="40" t="s">
        <v>612</v>
      </c>
      <c r="C778" s="20">
        <v>2933</v>
      </c>
      <c r="D778" s="17"/>
      <c r="E778" s="17"/>
      <c r="F778" s="28">
        <f>C778+D778+E778</f>
        <v>2933</v>
      </c>
      <c r="G778" s="118">
        <f t="shared" si="54"/>
        <v>426.07691000000005</v>
      </c>
      <c r="H778" s="898">
        <f t="shared" si="55"/>
        <v>0.14527000000000001</v>
      </c>
      <c r="I778" s="108">
        <f t="shared" si="56"/>
        <v>0.14527000000000001</v>
      </c>
    </row>
    <row r="779" spans="1:12" s="1" customFormat="1" x14ac:dyDescent="0.35">
      <c r="A779" s="38">
        <v>110</v>
      </c>
      <c r="B779" s="40" t="s">
        <v>613</v>
      </c>
      <c r="C779" s="20">
        <v>3120.67</v>
      </c>
      <c r="D779" s="17"/>
      <c r="E779" s="17"/>
      <c r="F779" s="28">
        <f>C779+D779+E779</f>
        <v>3120.67</v>
      </c>
      <c r="G779" s="118">
        <f t="shared" si="54"/>
        <v>453.33973090000006</v>
      </c>
      <c r="H779" s="898">
        <f t="shared" si="55"/>
        <v>0.14527000000000001</v>
      </c>
      <c r="I779" s="108">
        <f t="shared" si="56"/>
        <v>0.14527000000000001</v>
      </c>
    </row>
    <row r="780" spans="1:12" s="1" customFormat="1" x14ac:dyDescent="0.35">
      <c r="A780" s="79"/>
      <c r="B780" s="63" t="s">
        <v>1063</v>
      </c>
      <c r="C780" s="115">
        <f>SUM(C670:C779)</f>
        <v>237920.16999999993</v>
      </c>
      <c r="D780" s="115">
        <f>SUM(D670:D779)</f>
        <v>216.9</v>
      </c>
      <c r="E780" s="115">
        <f>SUM(E670:E779)</f>
        <v>4891</v>
      </c>
      <c r="F780" s="115">
        <f>SUM(F670:F779)</f>
        <v>243028.06999999992</v>
      </c>
      <c r="G780" s="118">
        <f t="shared" si="54"/>
        <v>35304.687728899989</v>
      </c>
      <c r="H780" s="898">
        <f t="shared" si="55"/>
        <v>0.14527000000000001</v>
      </c>
      <c r="I780" s="124">
        <f t="shared" si="56"/>
        <v>0.14527000000000001</v>
      </c>
      <c r="J780" s="92"/>
      <c r="K780" s="92"/>
      <c r="L780" s="92"/>
    </row>
    <row r="781" spans="1:12" s="1" customFormat="1" x14ac:dyDescent="0.35">
      <c r="A781" s="39" t="s">
        <v>817</v>
      </c>
      <c r="B781" s="40"/>
      <c r="C781" s="13"/>
      <c r="D781" s="13"/>
      <c r="E781" s="13"/>
      <c r="F781" s="28"/>
      <c r="G781" s="118">
        <f t="shared" si="54"/>
        <v>0</v>
      </c>
      <c r="H781" s="898">
        <f t="shared" si="55"/>
        <v>0.14527000000000001</v>
      </c>
      <c r="I781" s="108"/>
    </row>
    <row r="782" spans="1:12" s="1" customFormat="1" x14ac:dyDescent="0.35">
      <c r="A782" s="38">
        <v>1</v>
      </c>
      <c r="B782" s="53" t="s">
        <v>818</v>
      </c>
      <c r="C782" s="32">
        <v>4265.91</v>
      </c>
      <c r="D782" s="14"/>
      <c r="E782" s="14"/>
      <c r="F782" s="114">
        <f>C782+D782+E782</f>
        <v>4265.91</v>
      </c>
      <c r="G782" s="118">
        <f t="shared" si="54"/>
        <v>619.70874570000001</v>
      </c>
      <c r="H782" s="898">
        <f t="shared" si="55"/>
        <v>0.14527000000000001</v>
      </c>
      <c r="I782" s="125">
        <f>G782/F782</f>
        <v>0.14527000000000001</v>
      </c>
    </row>
    <row r="783" spans="1:12" s="1" customFormat="1" x14ac:dyDescent="0.35">
      <c r="A783" s="38">
        <v>2</v>
      </c>
      <c r="B783" s="40" t="s">
        <v>819</v>
      </c>
      <c r="C783" s="32">
        <v>9865.73</v>
      </c>
      <c r="D783" s="14"/>
      <c r="E783" s="14"/>
      <c r="F783" s="114">
        <f>C783+D783+E783</f>
        <v>9865.73</v>
      </c>
      <c r="G783" s="118">
        <f t="shared" si="54"/>
        <v>1433.1945971</v>
      </c>
      <c r="H783" s="898">
        <f t="shared" si="55"/>
        <v>0.14527000000000001</v>
      </c>
      <c r="I783" s="125">
        <f t="shared" ref="I783:I841" si="57">G783/F783</f>
        <v>0.14527000000000001</v>
      </c>
    </row>
    <row r="784" spans="1:12" s="1" customFormat="1" x14ac:dyDescent="0.35">
      <c r="A784" s="38">
        <v>3</v>
      </c>
      <c r="B784" s="40" t="s">
        <v>820</v>
      </c>
      <c r="C784" s="32">
        <v>4252.49</v>
      </c>
      <c r="D784" s="14"/>
      <c r="E784" s="14"/>
      <c r="F784" s="114">
        <f>C784+D784+E784</f>
        <v>4252.49</v>
      </c>
      <c r="G784" s="118">
        <f t="shared" si="54"/>
        <v>617.75922230000003</v>
      </c>
      <c r="H784" s="898">
        <f t="shared" si="55"/>
        <v>0.14527000000000001</v>
      </c>
      <c r="I784" s="125">
        <f t="shared" si="57"/>
        <v>0.14527000000000001</v>
      </c>
    </row>
    <row r="785" spans="1:9" s="1" customFormat="1" x14ac:dyDescent="0.35">
      <c r="A785" s="38">
        <v>4</v>
      </c>
      <c r="B785" s="40" t="s">
        <v>821</v>
      </c>
      <c r="C785" s="32">
        <v>5944.1</v>
      </c>
      <c r="D785" s="14"/>
      <c r="E785" s="14">
        <v>7.2</v>
      </c>
      <c r="F785" s="114">
        <f>C785+D785+E785</f>
        <v>5951.3</v>
      </c>
      <c r="G785" s="118">
        <f t="shared" si="54"/>
        <v>864.5453510000001</v>
      </c>
      <c r="H785" s="898">
        <f t="shared" si="55"/>
        <v>0.14527000000000001</v>
      </c>
      <c r="I785" s="125">
        <f t="shared" si="57"/>
        <v>0.14527000000000001</v>
      </c>
    </row>
    <row r="786" spans="1:9" s="1" customFormat="1" x14ac:dyDescent="0.35">
      <c r="A786" s="38">
        <v>5</v>
      </c>
      <c r="B786" s="40" t="s">
        <v>822</v>
      </c>
      <c r="C786" s="32">
        <v>3939.69</v>
      </c>
      <c r="D786" s="14"/>
      <c r="E786" s="14">
        <v>7.2</v>
      </c>
      <c r="F786" s="114">
        <f t="shared" ref="F786:F844" si="58">C786+D786+E786</f>
        <v>3946.89</v>
      </c>
      <c r="G786" s="118">
        <f t="shared" si="54"/>
        <v>573.36471030000007</v>
      </c>
      <c r="H786" s="898">
        <f t="shared" si="55"/>
        <v>0.14527000000000001</v>
      </c>
      <c r="I786" s="125">
        <f t="shared" si="57"/>
        <v>0.14527000000000001</v>
      </c>
    </row>
    <row r="787" spans="1:9" s="1" customFormat="1" x14ac:dyDescent="0.35">
      <c r="A787" s="38">
        <v>6</v>
      </c>
      <c r="B787" s="40" t="s">
        <v>826</v>
      </c>
      <c r="C787" s="32">
        <v>8036.22</v>
      </c>
      <c r="D787" s="14"/>
      <c r="E787" s="14"/>
      <c r="F787" s="114">
        <f t="shared" si="58"/>
        <v>8036.22</v>
      </c>
      <c r="G787" s="118">
        <f t="shared" si="54"/>
        <v>1167.4216794000001</v>
      </c>
      <c r="H787" s="898">
        <f t="shared" si="55"/>
        <v>0.14527000000000001</v>
      </c>
      <c r="I787" s="125">
        <f t="shared" si="57"/>
        <v>0.14527000000000001</v>
      </c>
    </row>
    <row r="788" spans="1:9" s="1" customFormat="1" x14ac:dyDescent="0.35">
      <c r="A788" s="38">
        <v>7</v>
      </c>
      <c r="B788" s="40" t="s">
        <v>827</v>
      </c>
      <c r="C788" s="32">
        <v>3993.05</v>
      </c>
      <c r="D788" s="14"/>
      <c r="E788" s="14"/>
      <c r="F788" s="114">
        <f t="shared" si="58"/>
        <v>3993.05</v>
      </c>
      <c r="G788" s="118">
        <f t="shared" si="54"/>
        <v>580.07037350000007</v>
      </c>
      <c r="H788" s="898">
        <f t="shared" si="55"/>
        <v>0.14527000000000001</v>
      </c>
      <c r="I788" s="125">
        <f t="shared" si="57"/>
        <v>0.14527000000000001</v>
      </c>
    </row>
    <row r="789" spans="1:9" s="1" customFormat="1" x14ac:dyDescent="0.35">
      <c r="A789" s="38">
        <v>8</v>
      </c>
      <c r="B789" s="40" t="s">
        <v>823</v>
      </c>
      <c r="C789" s="32">
        <v>8196.09</v>
      </c>
      <c r="D789" s="14"/>
      <c r="E789" s="14"/>
      <c r="F789" s="114">
        <f t="shared" si="58"/>
        <v>8196.09</v>
      </c>
      <c r="G789" s="118">
        <f t="shared" si="54"/>
        <v>1190.6459943000002</v>
      </c>
      <c r="H789" s="898">
        <f t="shared" si="55"/>
        <v>0.14527000000000001</v>
      </c>
      <c r="I789" s="125">
        <f t="shared" si="57"/>
        <v>0.14527000000000001</v>
      </c>
    </row>
    <row r="790" spans="1:9" s="1" customFormat="1" x14ac:dyDescent="0.35">
      <c r="A790" s="38">
        <v>9</v>
      </c>
      <c r="B790" s="40" t="s">
        <v>824</v>
      </c>
      <c r="C790" s="32">
        <v>3935.64</v>
      </c>
      <c r="D790" s="14"/>
      <c r="E790" s="14"/>
      <c r="F790" s="114">
        <f t="shared" si="58"/>
        <v>3935.64</v>
      </c>
      <c r="G790" s="118">
        <f t="shared" si="54"/>
        <v>571.73042280000004</v>
      </c>
      <c r="H790" s="898">
        <f t="shared" si="55"/>
        <v>0.14527000000000001</v>
      </c>
      <c r="I790" s="125">
        <f t="shared" si="57"/>
        <v>0.14527000000000001</v>
      </c>
    </row>
    <row r="791" spans="1:9" s="1" customFormat="1" x14ac:dyDescent="0.35">
      <c r="A791" s="38">
        <v>10</v>
      </c>
      <c r="B791" s="40" t="s">
        <v>825</v>
      </c>
      <c r="C791" s="32">
        <v>17941.13</v>
      </c>
      <c r="D791" s="14">
        <v>230</v>
      </c>
      <c r="E791" s="14"/>
      <c r="F791" s="114">
        <f t="shared" si="58"/>
        <v>18171.13</v>
      </c>
      <c r="G791" s="118">
        <f t="shared" si="54"/>
        <v>2639.7200551000005</v>
      </c>
      <c r="H791" s="898">
        <f t="shared" si="55"/>
        <v>0.14527000000000001</v>
      </c>
      <c r="I791" s="125">
        <f t="shared" si="57"/>
        <v>0.14527000000000001</v>
      </c>
    </row>
    <row r="792" spans="1:9" s="1" customFormat="1" x14ac:dyDescent="0.35">
      <c r="A792" s="38">
        <v>11</v>
      </c>
      <c r="B792" s="40" t="s">
        <v>828</v>
      </c>
      <c r="C792" s="32">
        <v>3212.3</v>
      </c>
      <c r="D792" s="14"/>
      <c r="E792" s="14"/>
      <c r="F792" s="114">
        <f t="shared" si="58"/>
        <v>3212.3</v>
      </c>
      <c r="G792" s="118">
        <f t="shared" si="54"/>
        <v>466.65082100000006</v>
      </c>
      <c r="H792" s="898">
        <f t="shared" si="55"/>
        <v>0.14527000000000001</v>
      </c>
      <c r="I792" s="125">
        <f t="shared" si="57"/>
        <v>0.14527000000000001</v>
      </c>
    </row>
    <row r="793" spans="1:9" s="1" customFormat="1" x14ac:dyDescent="0.35">
      <c r="A793" s="38">
        <v>12</v>
      </c>
      <c r="B793" s="40" t="s">
        <v>829</v>
      </c>
      <c r="C793" s="32">
        <v>3998.81</v>
      </c>
      <c r="D793" s="30">
        <v>182.8</v>
      </c>
      <c r="E793" s="30"/>
      <c r="F793" s="114">
        <f t="shared" si="58"/>
        <v>4181.6099999999997</v>
      </c>
      <c r="G793" s="118">
        <f t="shared" si="54"/>
        <v>607.4624847</v>
      </c>
      <c r="H793" s="898">
        <f t="shared" si="55"/>
        <v>0.14527000000000001</v>
      </c>
      <c r="I793" s="125">
        <f t="shared" si="57"/>
        <v>0.14527000000000001</v>
      </c>
    </row>
    <row r="794" spans="1:9" s="1" customFormat="1" x14ac:dyDescent="0.35">
      <c r="A794" s="38">
        <v>13</v>
      </c>
      <c r="B794" s="40" t="s">
        <v>830</v>
      </c>
      <c r="C794" s="32">
        <v>147.65</v>
      </c>
      <c r="D794" s="14"/>
      <c r="E794" s="14"/>
      <c r="F794" s="114">
        <f t="shared" si="58"/>
        <v>147.65</v>
      </c>
      <c r="G794" s="118">
        <f t="shared" si="54"/>
        <v>21.449115500000001</v>
      </c>
      <c r="H794" s="898">
        <f t="shared" si="55"/>
        <v>0.14527000000000001</v>
      </c>
      <c r="I794" s="125">
        <f t="shared" si="57"/>
        <v>0.14527000000000001</v>
      </c>
    </row>
    <row r="795" spans="1:9" s="1" customFormat="1" x14ac:dyDescent="0.35">
      <c r="A795" s="38">
        <v>14</v>
      </c>
      <c r="B795" s="40" t="s">
        <v>831</v>
      </c>
      <c r="C795" s="32">
        <v>4248.3</v>
      </c>
      <c r="D795" s="14"/>
      <c r="E795" s="14"/>
      <c r="F795" s="114">
        <f t="shared" si="58"/>
        <v>4248.3</v>
      </c>
      <c r="G795" s="118">
        <f t="shared" si="54"/>
        <v>617.15054100000009</v>
      </c>
      <c r="H795" s="898">
        <f t="shared" si="55"/>
        <v>0.14527000000000001</v>
      </c>
      <c r="I795" s="125">
        <f t="shared" si="57"/>
        <v>0.14527000000000001</v>
      </c>
    </row>
    <row r="796" spans="1:9" s="1" customFormat="1" x14ac:dyDescent="0.35">
      <c r="A796" s="38">
        <v>15</v>
      </c>
      <c r="B796" s="40" t="s">
        <v>832</v>
      </c>
      <c r="C796" s="32">
        <v>4085.47</v>
      </c>
      <c r="D796" s="14"/>
      <c r="E796" s="14"/>
      <c r="F796" s="114">
        <f t="shared" si="58"/>
        <v>4085.47</v>
      </c>
      <c r="G796" s="118">
        <f t="shared" si="54"/>
        <v>593.49622690000001</v>
      </c>
      <c r="H796" s="898">
        <f t="shared" si="55"/>
        <v>0.14527000000000001</v>
      </c>
      <c r="I796" s="125">
        <f t="shared" si="57"/>
        <v>0.14527000000000001</v>
      </c>
    </row>
    <row r="797" spans="1:9" s="1" customFormat="1" x14ac:dyDescent="0.35">
      <c r="A797" s="38">
        <v>16</v>
      </c>
      <c r="B797" s="40" t="s">
        <v>833</v>
      </c>
      <c r="C797" s="32">
        <v>3953.65</v>
      </c>
      <c r="D797" s="14">
        <v>147.30000000000001</v>
      </c>
      <c r="E797" s="14"/>
      <c r="F797" s="114">
        <f t="shared" si="58"/>
        <v>4100.95</v>
      </c>
      <c r="G797" s="118">
        <f t="shared" si="54"/>
        <v>595.74500650000004</v>
      </c>
      <c r="H797" s="898">
        <f t="shared" si="55"/>
        <v>0.14527000000000001</v>
      </c>
      <c r="I797" s="125">
        <f t="shared" si="57"/>
        <v>0.14527000000000001</v>
      </c>
    </row>
    <row r="798" spans="1:9" s="1" customFormat="1" x14ac:dyDescent="0.35">
      <c r="A798" s="38">
        <v>17</v>
      </c>
      <c r="B798" s="40" t="s">
        <v>834</v>
      </c>
      <c r="C798" s="32">
        <v>7076.23</v>
      </c>
      <c r="D798" s="14"/>
      <c r="E798" s="14"/>
      <c r="F798" s="114">
        <f t="shared" si="58"/>
        <v>7076.23</v>
      </c>
      <c r="G798" s="118">
        <f t="shared" si="54"/>
        <v>1027.9639321</v>
      </c>
      <c r="H798" s="898">
        <f t="shared" si="55"/>
        <v>0.14527000000000001</v>
      </c>
      <c r="I798" s="125">
        <f t="shared" si="57"/>
        <v>0.14527000000000001</v>
      </c>
    </row>
    <row r="799" spans="1:9" s="1" customFormat="1" x14ac:dyDescent="0.35">
      <c r="A799" s="38">
        <v>18</v>
      </c>
      <c r="B799" s="40" t="s">
        <v>835</v>
      </c>
      <c r="C799" s="32">
        <v>4062.74</v>
      </c>
      <c r="D799" s="14"/>
      <c r="E799" s="14"/>
      <c r="F799" s="114">
        <f t="shared" si="58"/>
        <v>4062.74</v>
      </c>
      <c r="G799" s="118">
        <f t="shared" si="54"/>
        <v>590.19423979999999</v>
      </c>
      <c r="H799" s="898">
        <f t="shared" si="55"/>
        <v>0.14527000000000001</v>
      </c>
      <c r="I799" s="125">
        <f t="shared" si="57"/>
        <v>0.14527000000000001</v>
      </c>
    </row>
    <row r="800" spans="1:9" s="1" customFormat="1" x14ac:dyDescent="0.35">
      <c r="A800" s="38">
        <v>19</v>
      </c>
      <c r="B800" s="40" t="s">
        <v>836</v>
      </c>
      <c r="C800" s="32">
        <v>6379.08</v>
      </c>
      <c r="D800" s="14"/>
      <c r="E800" s="14"/>
      <c r="F800" s="114">
        <f t="shared" si="58"/>
        <v>6379.08</v>
      </c>
      <c r="G800" s="118">
        <f t="shared" si="54"/>
        <v>926.68895160000011</v>
      </c>
      <c r="H800" s="898">
        <f t="shared" si="55"/>
        <v>0.14527000000000001</v>
      </c>
      <c r="I800" s="125">
        <f t="shared" si="57"/>
        <v>0.14527000000000001</v>
      </c>
    </row>
    <row r="801" spans="1:9" s="1" customFormat="1" x14ac:dyDescent="0.35">
      <c r="A801" s="38">
        <v>20</v>
      </c>
      <c r="B801" s="40" t="s">
        <v>837</v>
      </c>
      <c r="C801" s="32">
        <v>6489.94</v>
      </c>
      <c r="D801" s="14"/>
      <c r="E801" s="14">
        <v>19.399999999999999</v>
      </c>
      <c r="F801" s="114">
        <f t="shared" si="58"/>
        <v>6509.3399999999992</v>
      </c>
      <c r="G801" s="118">
        <f t="shared" si="54"/>
        <v>945.61182179999992</v>
      </c>
      <c r="H801" s="898">
        <f t="shared" si="55"/>
        <v>0.14527000000000001</v>
      </c>
      <c r="I801" s="125">
        <f t="shared" si="57"/>
        <v>0.14527000000000001</v>
      </c>
    </row>
    <row r="802" spans="1:9" s="1" customFormat="1" x14ac:dyDescent="0.35">
      <c r="A802" s="38">
        <v>21</v>
      </c>
      <c r="B802" s="40" t="s">
        <v>838</v>
      </c>
      <c r="C802" s="32">
        <v>4249.6000000000004</v>
      </c>
      <c r="D802" s="14"/>
      <c r="E802" s="14"/>
      <c r="F802" s="114">
        <f t="shared" si="58"/>
        <v>4249.6000000000004</v>
      </c>
      <c r="G802" s="118">
        <f t="shared" si="54"/>
        <v>617.33939200000009</v>
      </c>
      <c r="H802" s="898">
        <f t="shared" si="55"/>
        <v>0.14527000000000001</v>
      </c>
      <c r="I802" s="125">
        <f t="shared" si="57"/>
        <v>0.14527000000000001</v>
      </c>
    </row>
    <row r="803" spans="1:9" s="1" customFormat="1" x14ac:dyDescent="0.35">
      <c r="A803" s="38">
        <v>22</v>
      </c>
      <c r="B803" s="40" t="s">
        <v>839</v>
      </c>
      <c r="C803" s="32">
        <v>2807.52</v>
      </c>
      <c r="D803" s="14"/>
      <c r="E803" s="14"/>
      <c r="F803" s="114">
        <f t="shared" si="58"/>
        <v>2807.52</v>
      </c>
      <c r="G803" s="118">
        <f t="shared" si="54"/>
        <v>407.84843040000004</v>
      </c>
      <c r="H803" s="898">
        <f t="shared" si="55"/>
        <v>0.14527000000000001</v>
      </c>
      <c r="I803" s="125">
        <f t="shared" si="57"/>
        <v>0.14527000000000001</v>
      </c>
    </row>
    <row r="804" spans="1:9" s="1" customFormat="1" x14ac:dyDescent="0.35">
      <c r="A804" s="38">
        <v>23</v>
      </c>
      <c r="B804" s="40" t="s">
        <v>840</v>
      </c>
      <c r="C804" s="32">
        <v>4226.7</v>
      </c>
      <c r="D804" s="14"/>
      <c r="E804" s="14"/>
      <c r="F804" s="114">
        <f t="shared" si="58"/>
        <v>4226.7</v>
      </c>
      <c r="G804" s="118">
        <f t="shared" si="54"/>
        <v>614.01270899999997</v>
      </c>
      <c r="H804" s="898">
        <f t="shared" si="55"/>
        <v>0.14527000000000001</v>
      </c>
      <c r="I804" s="125">
        <f t="shared" si="57"/>
        <v>0.14527000000000001</v>
      </c>
    </row>
    <row r="805" spans="1:9" s="1" customFormat="1" x14ac:dyDescent="0.35">
      <c r="A805" s="38">
        <v>24</v>
      </c>
      <c r="B805" s="40" t="s">
        <v>2160</v>
      </c>
      <c r="C805" s="32">
        <v>5719.55</v>
      </c>
      <c r="D805" s="14"/>
      <c r="E805" s="14">
        <v>30.7</v>
      </c>
      <c r="F805" s="114">
        <f t="shared" si="58"/>
        <v>5750.25</v>
      </c>
      <c r="G805" s="118">
        <f t="shared" si="54"/>
        <v>835.3388175</v>
      </c>
      <c r="H805" s="898">
        <f t="shared" si="55"/>
        <v>0.14527000000000001</v>
      </c>
      <c r="I805" s="125">
        <f t="shared" si="57"/>
        <v>0.14527000000000001</v>
      </c>
    </row>
    <row r="806" spans="1:9" s="1" customFormat="1" x14ac:dyDescent="0.35">
      <c r="A806" s="38">
        <v>25</v>
      </c>
      <c r="B806" s="40" t="s">
        <v>841</v>
      </c>
      <c r="C806" s="32">
        <v>342.6</v>
      </c>
      <c r="D806" s="14"/>
      <c r="E806" s="14"/>
      <c r="F806" s="114">
        <f t="shared" si="58"/>
        <v>342.6</v>
      </c>
      <c r="G806" s="118">
        <f t="shared" si="54"/>
        <v>49.76950200000001</v>
      </c>
      <c r="H806" s="898">
        <f t="shared" si="55"/>
        <v>0.14527000000000001</v>
      </c>
      <c r="I806" s="125">
        <f t="shared" si="57"/>
        <v>0.14527000000000001</v>
      </c>
    </row>
    <row r="807" spans="1:9" s="1" customFormat="1" x14ac:dyDescent="0.35">
      <c r="A807" s="38">
        <v>26</v>
      </c>
      <c r="B807" s="40" t="s">
        <v>842</v>
      </c>
      <c r="C807" s="32">
        <v>7724.75</v>
      </c>
      <c r="D807" s="14"/>
      <c r="E807" s="14">
        <v>201.9</v>
      </c>
      <c r="F807" s="114">
        <f t="shared" si="58"/>
        <v>7926.65</v>
      </c>
      <c r="G807" s="118">
        <f t="shared" si="54"/>
        <v>1151.5044455</v>
      </c>
      <c r="H807" s="898">
        <f t="shared" si="55"/>
        <v>0.14527000000000001</v>
      </c>
      <c r="I807" s="125">
        <f t="shared" si="57"/>
        <v>0.14527000000000001</v>
      </c>
    </row>
    <row r="808" spans="1:9" s="1" customFormat="1" x14ac:dyDescent="0.35">
      <c r="A808" s="38">
        <v>27</v>
      </c>
      <c r="B808" s="40" t="s">
        <v>843</v>
      </c>
      <c r="C808" s="32">
        <v>4021.5</v>
      </c>
      <c r="D808" s="14"/>
      <c r="E808" s="14"/>
      <c r="F808" s="114">
        <f t="shared" si="58"/>
        <v>4021.5</v>
      </c>
      <c r="G808" s="118">
        <f t="shared" si="54"/>
        <v>584.203305</v>
      </c>
      <c r="H808" s="898">
        <f t="shared" si="55"/>
        <v>0.14527000000000001</v>
      </c>
      <c r="I808" s="125">
        <f t="shared" si="57"/>
        <v>0.14527000000000001</v>
      </c>
    </row>
    <row r="809" spans="1:9" s="1" customFormat="1" x14ac:dyDescent="0.35">
      <c r="A809" s="38">
        <v>28</v>
      </c>
      <c r="B809" s="40" t="s">
        <v>844</v>
      </c>
      <c r="C809" s="32">
        <v>4138.7700000000004</v>
      </c>
      <c r="D809" s="14"/>
      <c r="E809" s="14"/>
      <c r="F809" s="114">
        <f t="shared" si="58"/>
        <v>4138.7700000000004</v>
      </c>
      <c r="G809" s="118">
        <f t="shared" si="54"/>
        <v>601.23911790000011</v>
      </c>
      <c r="H809" s="898">
        <f t="shared" si="55"/>
        <v>0.14527000000000001</v>
      </c>
      <c r="I809" s="125">
        <f t="shared" si="57"/>
        <v>0.14527000000000001</v>
      </c>
    </row>
    <row r="810" spans="1:9" s="1" customFormat="1" x14ac:dyDescent="0.35">
      <c r="A810" s="38">
        <v>29</v>
      </c>
      <c r="B810" s="40" t="s">
        <v>845</v>
      </c>
      <c r="C810" s="32">
        <v>361.5</v>
      </c>
      <c r="D810" s="14"/>
      <c r="E810" s="14"/>
      <c r="F810" s="114">
        <f t="shared" si="58"/>
        <v>361.5</v>
      </c>
      <c r="G810" s="118">
        <f t="shared" si="54"/>
        <v>52.515105000000005</v>
      </c>
      <c r="H810" s="898">
        <f t="shared" si="55"/>
        <v>0.14527000000000001</v>
      </c>
      <c r="I810" s="125">
        <f t="shared" si="57"/>
        <v>0.14527000000000001</v>
      </c>
    </row>
    <row r="811" spans="1:9" s="1" customFormat="1" x14ac:dyDescent="0.35">
      <c r="A811" s="38">
        <v>30</v>
      </c>
      <c r="B811" s="40" t="s">
        <v>846</v>
      </c>
      <c r="C811" s="32">
        <v>5685.06</v>
      </c>
      <c r="D811" s="14"/>
      <c r="E811" s="14">
        <v>179.5</v>
      </c>
      <c r="F811" s="114">
        <f t="shared" si="58"/>
        <v>5864.56</v>
      </c>
      <c r="G811" s="118">
        <f t="shared" si="54"/>
        <v>851.94463120000012</v>
      </c>
      <c r="H811" s="898">
        <f t="shared" si="55"/>
        <v>0.14527000000000001</v>
      </c>
      <c r="I811" s="125">
        <f t="shared" si="57"/>
        <v>0.14527000000000001</v>
      </c>
    </row>
    <row r="812" spans="1:9" s="1" customFormat="1" x14ac:dyDescent="0.35">
      <c r="A812" s="38">
        <v>31</v>
      </c>
      <c r="B812" s="40" t="s">
        <v>847</v>
      </c>
      <c r="C812" s="32">
        <v>135.35</v>
      </c>
      <c r="D812" s="14"/>
      <c r="E812" s="14"/>
      <c r="F812" s="114">
        <f t="shared" si="58"/>
        <v>135.35</v>
      </c>
      <c r="G812" s="118">
        <f t="shared" si="54"/>
        <v>19.662294500000002</v>
      </c>
      <c r="H812" s="898">
        <f t="shared" si="55"/>
        <v>0.14527000000000001</v>
      </c>
      <c r="I812" s="125">
        <f t="shared" si="57"/>
        <v>0.14527000000000001</v>
      </c>
    </row>
    <row r="813" spans="1:9" s="1" customFormat="1" x14ac:dyDescent="0.35">
      <c r="A813" s="38">
        <v>32</v>
      </c>
      <c r="B813" s="40" t="s">
        <v>848</v>
      </c>
      <c r="C813" s="32">
        <v>37.4</v>
      </c>
      <c r="D813" s="14"/>
      <c r="E813" s="14"/>
      <c r="F813" s="114">
        <f t="shared" si="58"/>
        <v>37.4</v>
      </c>
      <c r="G813" s="118">
        <f t="shared" si="54"/>
        <v>5.4330980000000002</v>
      </c>
      <c r="H813" s="898">
        <f t="shared" si="55"/>
        <v>0.14527000000000001</v>
      </c>
      <c r="I813" s="125">
        <f t="shared" si="57"/>
        <v>0.14527000000000001</v>
      </c>
    </row>
    <row r="814" spans="1:9" s="1" customFormat="1" x14ac:dyDescent="0.35">
      <c r="A814" s="38">
        <v>33</v>
      </c>
      <c r="B814" s="40" t="s">
        <v>849</v>
      </c>
      <c r="C814" s="32">
        <v>210.4</v>
      </c>
      <c r="D814" s="14"/>
      <c r="E814" s="14">
        <v>26.5</v>
      </c>
      <c r="F814" s="114">
        <f t="shared" si="58"/>
        <v>236.9</v>
      </c>
      <c r="G814" s="118">
        <f t="shared" si="54"/>
        <v>34.414463000000005</v>
      </c>
      <c r="H814" s="898">
        <f t="shared" si="55"/>
        <v>0.14527000000000001</v>
      </c>
      <c r="I814" s="125">
        <f t="shared" si="57"/>
        <v>0.14527000000000001</v>
      </c>
    </row>
    <row r="815" spans="1:9" s="1" customFormat="1" x14ac:dyDescent="0.35">
      <c r="A815" s="38">
        <v>34</v>
      </c>
      <c r="B815" s="40" t="s">
        <v>850</v>
      </c>
      <c r="C815" s="32">
        <v>297.2</v>
      </c>
      <c r="D815" s="14"/>
      <c r="E815" s="14">
        <v>65.400000000000006</v>
      </c>
      <c r="F815" s="114">
        <f t="shared" si="58"/>
        <v>362.6</v>
      </c>
      <c r="G815" s="118">
        <f t="shared" si="54"/>
        <v>52.67490200000001</v>
      </c>
      <c r="H815" s="898">
        <f t="shared" si="55"/>
        <v>0.14527000000000001</v>
      </c>
      <c r="I815" s="125">
        <f t="shared" si="57"/>
        <v>0.14527000000000001</v>
      </c>
    </row>
    <row r="816" spans="1:9" s="1" customFormat="1" x14ac:dyDescent="0.35">
      <c r="A816" s="38">
        <v>35</v>
      </c>
      <c r="B816" s="40" t="s">
        <v>851</v>
      </c>
      <c r="C816" s="32">
        <v>494.9</v>
      </c>
      <c r="D816" s="14"/>
      <c r="E816" s="14"/>
      <c r="F816" s="114">
        <f t="shared" si="58"/>
        <v>494.9</v>
      </c>
      <c r="G816" s="118">
        <f t="shared" si="54"/>
        <v>71.894123000000008</v>
      </c>
      <c r="H816" s="898">
        <f t="shared" si="55"/>
        <v>0.14527000000000001</v>
      </c>
      <c r="I816" s="125">
        <f t="shared" si="57"/>
        <v>0.14527000000000001</v>
      </c>
    </row>
    <row r="817" spans="1:12" s="1" customFormat="1" x14ac:dyDescent="0.35">
      <c r="A817" s="38">
        <v>36</v>
      </c>
      <c r="B817" s="40" t="s">
        <v>854</v>
      </c>
      <c r="C817" s="32">
        <v>277.2</v>
      </c>
      <c r="D817" s="14"/>
      <c r="E817" s="14"/>
      <c r="F817" s="114">
        <f t="shared" si="58"/>
        <v>277.2</v>
      </c>
      <c r="G817" s="118">
        <f t="shared" si="54"/>
        <v>40.268844000000001</v>
      </c>
      <c r="H817" s="898">
        <f t="shared" si="55"/>
        <v>0.14527000000000001</v>
      </c>
      <c r="I817" s="125">
        <f t="shared" si="57"/>
        <v>0.14527000000000001</v>
      </c>
    </row>
    <row r="818" spans="1:12" s="1" customFormat="1" x14ac:dyDescent="0.35">
      <c r="A818" s="38">
        <v>37</v>
      </c>
      <c r="B818" s="40" t="s">
        <v>855</v>
      </c>
      <c r="C818" s="32">
        <v>52.9</v>
      </c>
      <c r="D818" s="14"/>
      <c r="E818" s="14"/>
      <c r="F818" s="114">
        <f t="shared" si="58"/>
        <v>52.9</v>
      </c>
      <c r="G818" s="118">
        <f t="shared" si="54"/>
        <v>7.6847830000000004</v>
      </c>
      <c r="H818" s="898">
        <f t="shared" si="55"/>
        <v>0.14527000000000001</v>
      </c>
      <c r="I818" s="125">
        <f t="shared" si="57"/>
        <v>0.14527000000000001</v>
      </c>
    </row>
    <row r="819" spans="1:12" s="1" customFormat="1" x14ac:dyDescent="0.35">
      <c r="A819" s="38">
        <v>38</v>
      </c>
      <c r="B819" s="40" t="s">
        <v>856</v>
      </c>
      <c r="C819" s="32">
        <v>119.9</v>
      </c>
      <c r="D819" s="14"/>
      <c r="E819" s="14"/>
      <c r="F819" s="114">
        <f t="shared" si="58"/>
        <v>119.9</v>
      </c>
      <c r="G819" s="118">
        <f t="shared" si="54"/>
        <v>17.417873000000004</v>
      </c>
      <c r="H819" s="898">
        <f t="shared" si="55"/>
        <v>0.14527000000000001</v>
      </c>
      <c r="I819" s="125">
        <f t="shared" si="57"/>
        <v>0.14527000000000001</v>
      </c>
    </row>
    <row r="820" spans="1:12" s="1" customFormat="1" x14ac:dyDescent="0.35">
      <c r="A820" s="38">
        <v>39</v>
      </c>
      <c r="B820" s="40" t="s">
        <v>857</v>
      </c>
      <c r="C820" s="32">
        <v>75.3</v>
      </c>
      <c r="D820" s="14"/>
      <c r="E820" s="14"/>
      <c r="F820" s="114">
        <f t="shared" si="58"/>
        <v>75.3</v>
      </c>
      <c r="G820" s="118">
        <f t="shared" si="54"/>
        <v>10.938831</v>
      </c>
      <c r="H820" s="898">
        <f t="shared" si="55"/>
        <v>0.14527000000000001</v>
      </c>
      <c r="I820" s="125">
        <f t="shared" si="57"/>
        <v>0.14527000000000001</v>
      </c>
    </row>
    <row r="821" spans="1:12" s="1" customFormat="1" x14ac:dyDescent="0.35">
      <c r="A821" s="38">
        <v>40</v>
      </c>
      <c r="B821" s="40" t="s">
        <v>858</v>
      </c>
      <c r="C821" s="32">
        <v>120.8</v>
      </c>
      <c r="D821" s="14"/>
      <c r="E821" s="14"/>
      <c r="F821" s="114">
        <f t="shared" si="58"/>
        <v>120.8</v>
      </c>
      <c r="G821" s="118">
        <f t="shared" si="54"/>
        <v>17.548615999999999</v>
      </c>
      <c r="H821" s="898">
        <f t="shared" si="55"/>
        <v>0.14527000000000001</v>
      </c>
      <c r="I821" s="125">
        <f t="shared" si="57"/>
        <v>0.14526999999999998</v>
      </c>
    </row>
    <row r="822" spans="1:12" s="1" customFormat="1" x14ac:dyDescent="0.35">
      <c r="A822" s="38">
        <v>41</v>
      </c>
      <c r="B822" s="40" t="s">
        <v>859</v>
      </c>
      <c r="C822" s="32">
        <v>429.7</v>
      </c>
      <c r="D822" s="14"/>
      <c r="E822" s="14"/>
      <c r="F822" s="114">
        <f t="shared" si="58"/>
        <v>429.7</v>
      </c>
      <c r="G822" s="118">
        <f t="shared" si="54"/>
        <v>62.422519000000001</v>
      </c>
      <c r="H822" s="898">
        <f t="shared" si="55"/>
        <v>0.14527000000000001</v>
      </c>
      <c r="I822" s="125">
        <f t="shared" si="57"/>
        <v>0.14527000000000001</v>
      </c>
    </row>
    <row r="823" spans="1:12" s="1" customFormat="1" x14ac:dyDescent="0.35">
      <c r="A823" s="38">
        <v>42</v>
      </c>
      <c r="B823" s="40" t="s">
        <v>2234</v>
      </c>
      <c r="C823" s="32">
        <v>856.1</v>
      </c>
      <c r="D823" s="14"/>
      <c r="E823" s="14">
        <v>118.3</v>
      </c>
      <c r="F823" s="114">
        <f t="shared" si="58"/>
        <v>974.4</v>
      </c>
      <c r="G823" s="118">
        <f t="shared" si="54"/>
        <v>141.55108799999999</v>
      </c>
      <c r="H823" s="898">
        <f t="shared" si="55"/>
        <v>0.14527000000000001</v>
      </c>
      <c r="I823" s="125">
        <f t="shared" si="57"/>
        <v>0.14526999999999998</v>
      </c>
    </row>
    <row r="824" spans="1:12" s="1" customFormat="1" x14ac:dyDescent="0.35">
      <c r="A824" s="38">
        <v>43</v>
      </c>
      <c r="B824" s="40" t="s">
        <v>860</v>
      </c>
      <c r="C824" s="32">
        <v>249.1</v>
      </c>
      <c r="D824" s="14"/>
      <c r="E824" s="14"/>
      <c r="F824" s="114">
        <f t="shared" si="58"/>
        <v>249.1</v>
      </c>
      <c r="G824" s="118">
        <f t="shared" si="54"/>
        <v>36.186757</v>
      </c>
      <c r="H824" s="898">
        <f t="shared" si="55"/>
        <v>0.14527000000000001</v>
      </c>
      <c r="I824" s="125">
        <f t="shared" si="57"/>
        <v>0.14527000000000001</v>
      </c>
    </row>
    <row r="825" spans="1:12" s="1" customFormat="1" x14ac:dyDescent="0.35">
      <c r="A825" s="38">
        <v>44</v>
      </c>
      <c r="B825" s="40" t="s">
        <v>861</v>
      </c>
      <c r="C825" s="32">
        <v>111.4</v>
      </c>
      <c r="D825" s="14"/>
      <c r="E825" s="14"/>
      <c r="F825" s="114">
        <f t="shared" si="58"/>
        <v>111.4</v>
      </c>
      <c r="G825" s="118">
        <f t="shared" si="54"/>
        <v>16.183078000000002</v>
      </c>
      <c r="H825" s="898">
        <f t="shared" si="55"/>
        <v>0.14527000000000001</v>
      </c>
      <c r="I825" s="125">
        <f t="shared" si="57"/>
        <v>0.14527000000000001</v>
      </c>
    </row>
    <row r="826" spans="1:12" s="1" customFormat="1" x14ac:dyDescent="0.35">
      <c r="A826" s="38">
        <v>45</v>
      </c>
      <c r="B826" s="40" t="s">
        <v>862</v>
      </c>
      <c r="C826" s="32">
        <v>101.8</v>
      </c>
      <c r="D826" s="14"/>
      <c r="E826" s="14"/>
      <c r="F826" s="114">
        <f t="shared" si="58"/>
        <v>101.8</v>
      </c>
      <c r="G826" s="118">
        <f t="shared" si="54"/>
        <v>14.788486000000001</v>
      </c>
      <c r="H826" s="898">
        <f t="shared" si="55"/>
        <v>0.14527000000000001</v>
      </c>
      <c r="I826" s="125">
        <f t="shared" si="57"/>
        <v>0.14527000000000001</v>
      </c>
    </row>
    <row r="827" spans="1:12" s="1" customFormat="1" x14ac:dyDescent="0.35">
      <c r="A827" s="38">
        <v>46</v>
      </c>
      <c r="B827" s="40" t="s">
        <v>863</v>
      </c>
      <c r="C827" s="32">
        <v>202</v>
      </c>
      <c r="D827" s="14"/>
      <c r="E827" s="14"/>
      <c r="F827" s="114">
        <f t="shared" si="58"/>
        <v>202</v>
      </c>
      <c r="G827" s="118">
        <f t="shared" si="54"/>
        <v>29.344540000000002</v>
      </c>
      <c r="H827" s="898">
        <f t="shared" si="55"/>
        <v>0.14527000000000001</v>
      </c>
      <c r="I827" s="125">
        <f t="shared" si="57"/>
        <v>0.14527000000000001</v>
      </c>
    </row>
    <row r="828" spans="1:12" s="1" customFormat="1" x14ac:dyDescent="0.35">
      <c r="A828" s="38">
        <v>47</v>
      </c>
      <c r="B828" s="40" t="s">
        <v>864</v>
      </c>
      <c r="C828" s="32">
        <v>214.1</v>
      </c>
      <c r="D828" s="14"/>
      <c r="E828" s="14"/>
      <c r="F828" s="114">
        <f t="shared" si="58"/>
        <v>214.1</v>
      </c>
      <c r="G828" s="118">
        <f t="shared" si="54"/>
        <v>31.102307</v>
      </c>
      <c r="H828" s="898">
        <f t="shared" si="55"/>
        <v>0.14527000000000001</v>
      </c>
      <c r="I828" s="125">
        <f t="shared" si="57"/>
        <v>0.14527000000000001</v>
      </c>
    </row>
    <row r="829" spans="1:12" s="1" customFormat="1" x14ac:dyDescent="0.35">
      <c r="A829" s="38">
        <v>48</v>
      </c>
      <c r="B829" s="40" t="s">
        <v>865</v>
      </c>
      <c r="C829" s="32">
        <v>161.19999999999999</v>
      </c>
      <c r="D829" s="14"/>
      <c r="E829" s="14"/>
      <c r="F829" s="114">
        <f t="shared" si="58"/>
        <v>161.19999999999999</v>
      </c>
      <c r="G829" s="118">
        <f t="shared" ref="G829:G890" si="59">SUM(F829*H829)</f>
        <v>23.417524</v>
      </c>
      <c r="H829" s="898">
        <f t="shared" si="55"/>
        <v>0.14527000000000001</v>
      </c>
      <c r="I829" s="125">
        <f t="shared" si="57"/>
        <v>0.14527000000000001</v>
      </c>
    </row>
    <row r="830" spans="1:12" s="1" customFormat="1" x14ac:dyDescent="0.35">
      <c r="A830" s="38">
        <v>49</v>
      </c>
      <c r="B830" s="40" t="s">
        <v>866</v>
      </c>
      <c r="C830" s="32">
        <v>134.9</v>
      </c>
      <c r="D830" s="14"/>
      <c r="E830" s="14"/>
      <c r="F830" s="114">
        <f t="shared" si="58"/>
        <v>134.9</v>
      </c>
      <c r="G830" s="118">
        <f t="shared" si="59"/>
        <v>19.596923000000004</v>
      </c>
      <c r="H830" s="898">
        <f t="shared" si="55"/>
        <v>0.14527000000000001</v>
      </c>
      <c r="I830" s="125">
        <f t="shared" si="57"/>
        <v>0.14527000000000001</v>
      </c>
    </row>
    <row r="831" spans="1:12" s="1" customFormat="1" x14ac:dyDescent="0.35">
      <c r="A831" s="38">
        <v>50</v>
      </c>
      <c r="B831" s="40" t="s">
        <v>867</v>
      </c>
      <c r="C831" s="32">
        <v>249.4</v>
      </c>
      <c r="D831" s="14"/>
      <c r="E831" s="14"/>
      <c r="F831" s="114">
        <f t="shared" si="58"/>
        <v>249.4</v>
      </c>
      <c r="G831" s="118">
        <f t="shared" si="59"/>
        <v>36.230338000000003</v>
      </c>
      <c r="H831" s="898">
        <f t="shared" si="55"/>
        <v>0.14527000000000001</v>
      </c>
      <c r="I831" s="125">
        <f t="shared" si="57"/>
        <v>0.14527000000000001</v>
      </c>
    </row>
    <row r="832" spans="1:12" s="92" customFormat="1" x14ac:dyDescent="0.35">
      <c r="A832" s="38">
        <v>51</v>
      </c>
      <c r="B832" s="40" t="s">
        <v>868</v>
      </c>
      <c r="C832" s="32">
        <v>110.5</v>
      </c>
      <c r="D832" s="14"/>
      <c r="E832" s="14"/>
      <c r="F832" s="114">
        <f t="shared" si="58"/>
        <v>110.5</v>
      </c>
      <c r="G832" s="118">
        <f t="shared" si="59"/>
        <v>16.052334999999999</v>
      </c>
      <c r="H832" s="898">
        <f t="shared" si="55"/>
        <v>0.14527000000000001</v>
      </c>
      <c r="I832" s="125">
        <f t="shared" si="57"/>
        <v>0.14526999999999998</v>
      </c>
      <c r="J832" s="1"/>
      <c r="K832" s="1"/>
      <c r="L832" s="1"/>
    </row>
    <row r="833" spans="1:9" s="1" customFormat="1" x14ac:dyDescent="0.35">
      <c r="A833" s="38">
        <v>52</v>
      </c>
      <c r="B833" s="40" t="s">
        <v>869</v>
      </c>
      <c r="C833" s="32">
        <v>168.5</v>
      </c>
      <c r="D833" s="14"/>
      <c r="E833" s="14"/>
      <c r="F833" s="114">
        <f t="shared" si="58"/>
        <v>168.5</v>
      </c>
      <c r="G833" s="118">
        <f t="shared" si="59"/>
        <v>24.477995</v>
      </c>
      <c r="H833" s="898">
        <f t="shared" si="55"/>
        <v>0.14527000000000001</v>
      </c>
      <c r="I833" s="125">
        <f t="shared" si="57"/>
        <v>0.14527000000000001</v>
      </c>
    </row>
    <row r="834" spans="1:9" s="1" customFormat="1" x14ac:dyDescent="0.35">
      <c r="A834" s="38">
        <v>53</v>
      </c>
      <c r="B834" s="40" t="s">
        <v>870</v>
      </c>
      <c r="C834" s="33">
        <v>130</v>
      </c>
      <c r="D834" s="14"/>
      <c r="E834" s="14"/>
      <c r="F834" s="114">
        <f t="shared" si="58"/>
        <v>130</v>
      </c>
      <c r="G834" s="118">
        <f t="shared" si="59"/>
        <v>18.885100000000001</v>
      </c>
      <c r="H834" s="898">
        <f t="shared" si="55"/>
        <v>0.14527000000000001</v>
      </c>
      <c r="I834" s="125">
        <f t="shared" si="57"/>
        <v>0.14527000000000001</v>
      </c>
    </row>
    <row r="835" spans="1:9" s="1" customFormat="1" x14ac:dyDescent="0.35">
      <c r="A835" s="38">
        <v>54</v>
      </c>
      <c r="B835" s="40" t="s">
        <v>871</v>
      </c>
      <c r="C835" s="32">
        <v>175.8</v>
      </c>
      <c r="D835" s="14"/>
      <c r="E835" s="14"/>
      <c r="F835" s="114">
        <f t="shared" si="58"/>
        <v>175.8</v>
      </c>
      <c r="G835" s="118">
        <f t="shared" si="59"/>
        <v>25.538466000000003</v>
      </c>
      <c r="H835" s="898">
        <f t="shared" si="55"/>
        <v>0.14527000000000001</v>
      </c>
      <c r="I835" s="125">
        <f t="shared" si="57"/>
        <v>0.14527000000000001</v>
      </c>
    </row>
    <row r="836" spans="1:9" s="1" customFormat="1" x14ac:dyDescent="0.35">
      <c r="A836" s="38">
        <v>55</v>
      </c>
      <c r="B836" s="40" t="s">
        <v>872</v>
      </c>
      <c r="C836" s="32">
        <v>129.80000000000001</v>
      </c>
      <c r="D836" s="14"/>
      <c r="E836" s="14"/>
      <c r="F836" s="114">
        <f t="shared" si="58"/>
        <v>129.80000000000001</v>
      </c>
      <c r="G836" s="118">
        <f t="shared" si="59"/>
        <v>18.856046000000003</v>
      </c>
      <c r="H836" s="898">
        <f t="shared" si="55"/>
        <v>0.14527000000000001</v>
      </c>
      <c r="I836" s="125">
        <f t="shared" si="57"/>
        <v>0.14527000000000001</v>
      </c>
    </row>
    <row r="837" spans="1:9" s="1" customFormat="1" x14ac:dyDescent="0.35">
      <c r="A837" s="38">
        <v>56</v>
      </c>
      <c r="B837" s="40" t="s">
        <v>873</v>
      </c>
      <c r="C837" s="32">
        <v>152.30000000000001</v>
      </c>
      <c r="D837" s="14"/>
      <c r="E837" s="14"/>
      <c r="F837" s="114">
        <f t="shared" si="58"/>
        <v>152.30000000000001</v>
      </c>
      <c r="G837" s="118">
        <f t="shared" si="59"/>
        <v>22.124621000000005</v>
      </c>
      <c r="H837" s="898">
        <f t="shared" si="55"/>
        <v>0.14527000000000001</v>
      </c>
      <c r="I837" s="125">
        <f t="shared" si="57"/>
        <v>0.14527000000000001</v>
      </c>
    </row>
    <row r="838" spans="1:9" s="1" customFormat="1" x14ac:dyDescent="0.35">
      <c r="A838" s="38">
        <v>57</v>
      </c>
      <c r="B838" s="40" t="s">
        <v>874</v>
      </c>
      <c r="C838" s="32">
        <v>239.4</v>
      </c>
      <c r="D838" s="14"/>
      <c r="E838" s="14"/>
      <c r="F838" s="114">
        <f t="shared" si="58"/>
        <v>239.4</v>
      </c>
      <c r="G838" s="118">
        <f t="shared" si="59"/>
        <v>34.777638000000003</v>
      </c>
      <c r="H838" s="898">
        <f t="shared" si="55"/>
        <v>0.14527000000000001</v>
      </c>
      <c r="I838" s="125">
        <f t="shared" si="57"/>
        <v>0.14527000000000001</v>
      </c>
    </row>
    <row r="839" spans="1:9" s="1" customFormat="1" x14ac:dyDescent="0.35">
      <c r="A839" s="38">
        <v>58</v>
      </c>
      <c r="B839" s="40" t="s">
        <v>875</v>
      </c>
      <c r="C839" s="32">
        <v>84.2</v>
      </c>
      <c r="D839" s="14"/>
      <c r="E839" s="14"/>
      <c r="F839" s="114">
        <f t="shared" si="58"/>
        <v>84.2</v>
      </c>
      <c r="G839" s="118">
        <f t="shared" si="59"/>
        <v>12.231734000000001</v>
      </c>
      <c r="H839" s="898">
        <f t="shared" ref="H839:H902" si="60">0.11747+0.0278</f>
        <v>0.14527000000000001</v>
      </c>
      <c r="I839" s="125">
        <f t="shared" si="57"/>
        <v>0.14527000000000001</v>
      </c>
    </row>
    <row r="840" spans="1:9" s="1" customFormat="1" x14ac:dyDescent="0.35">
      <c r="A840" s="38">
        <v>59</v>
      </c>
      <c r="B840" s="40" t="s">
        <v>876</v>
      </c>
      <c r="C840" s="32">
        <v>193.9</v>
      </c>
      <c r="D840" s="14"/>
      <c r="E840" s="14"/>
      <c r="F840" s="114">
        <f t="shared" si="58"/>
        <v>193.9</v>
      </c>
      <c r="G840" s="118">
        <f t="shared" si="59"/>
        <v>28.167853000000004</v>
      </c>
      <c r="H840" s="898">
        <f t="shared" si="60"/>
        <v>0.14527000000000001</v>
      </c>
      <c r="I840" s="125">
        <f t="shared" si="57"/>
        <v>0.14527000000000001</v>
      </c>
    </row>
    <row r="841" spans="1:9" s="1" customFormat="1" x14ac:dyDescent="0.35">
      <c r="A841" s="38">
        <v>60</v>
      </c>
      <c r="B841" s="40" t="s">
        <v>877</v>
      </c>
      <c r="C841" s="32">
        <v>252.4</v>
      </c>
      <c r="D841" s="14"/>
      <c r="E841" s="14"/>
      <c r="F841" s="114">
        <f t="shared" si="58"/>
        <v>252.4</v>
      </c>
      <c r="G841" s="118">
        <f t="shared" si="59"/>
        <v>36.666148000000007</v>
      </c>
      <c r="H841" s="898">
        <f t="shared" si="60"/>
        <v>0.14527000000000001</v>
      </c>
      <c r="I841" s="125">
        <f t="shared" si="57"/>
        <v>0.14527000000000001</v>
      </c>
    </row>
    <row r="842" spans="1:9" s="1" customFormat="1" x14ac:dyDescent="0.35">
      <c r="A842" s="38">
        <v>61</v>
      </c>
      <c r="B842" s="40" t="s">
        <v>878</v>
      </c>
      <c r="C842" s="34">
        <v>79</v>
      </c>
      <c r="D842" s="14"/>
      <c r="E842" s="14"/>
      <c r="F842" s="114">
        <f t="shared" si="58"/>
        <v>79</v>
      </c>
      <c r="G842" s="118">
        <f t="shared" si="59"/>
        <v>11.476330000000001</v>
      </c>
      <c r="H842" s="898">
        <f t="shared" si="60"/>
        <v>0.14527000000000001</v>
      </c>
      <c r="I842" s="125">
        <f t="shared" ref="I842:I899" si="61">G842/F842</f>
        <v>0.14527000000000001</v>
      </c>
    </row>
    <row r="843" spans="1:9" s="1" customFormat="1" x14ac:dyDescent="0.35">
      <c r="A843" s="38">
        <v>62</v>
      </c>
      <c r="B843" s="40" t="s">
        <v>879</v>
      </c>
      <c r="C843" s="32">
        <v>549.69000000000005</v>
      </c>
      <c r="D843" s="14"/>
      <c r="E843" s="14"/>
      <c r="F843" s="114">
        <f t="shared" si="58"/>
        <v>549.69000000000005</v>
      </c>
      <c r="G843" s="118">
        <f t="shared" si="59"/>
        <v>79.853466300000008</v>
      </c>
      <c r="H843" s="898">
        <f t="shared" si="60"/>
        <v>0.14527000000000001</v>
      </c>
      <c r="I843" s="125">
        <f t="shared" si="61"/>
        <v>0.14527000000000001</v>
      </c>
    </row>
    <row r="844" spans="1:9" s="1" customFormat="1" x14ac:dyDescent="0.35">
      <c r="A844" s="38">
        <v>63</v>
      </c>
      <c r="B844" s="40" t="s">
        <v>880</v>
      </c>
      <c r="C844" s="32">
        <v>192.1</v>
      </c>
      <c r="D844" s="14"/>
      <c r="E844" s="14"/>
      <c r="F844" s="114">
        <f t="shared" si="58"/>
        <v>192.1</v>
      </c>
      <c r="G844" s="118">
        <f t="shared" si="59"/>
        <v>27.906366999999999</v>
      </c>
      <c r="H844" s="898">
        <f t="shared" si="60"/>
        <v>0.14527000000000001</v>
      </c>
      <c r="I844" s="125">
        <f t="shared" si="61"/>
        <v>0.14527000000000001</v>
      </c>
    </row>
    <row r="845" spans="1:9" s="1" customFormat="1" x14ac:dyDescent="0.35">
      <c r="A845" s="38">
        <v>64</v>
      </c>
      <c r="B845" s="40" t="s">
        <v>881</v>
      </c>
      <c r="C845" s="32">
        <v>166.8</v>
      </c>
      <c r="D845" s="14"/>
      <c r="E845" s="14"/>
      <c r="F845" s="114">
        <f t="shared" ref="F845:F902" si="62">C845+D845+E845</f>
        <v>166.8</v>
      </c>
      <c r="G845" s="118">
        <f t="shared" si="59"/>
        <v>24.231036000000003</v>
      </c>
      <c r="H845" s="898">
        <f t="shared" si="60"/>
        <v>0.14527000000000001</v>
      </c>
      <c r="I845" s="125">
        <f t="shared" si="61"/>
        <v>0.14527000000000001</v>
      </c>
    </row>
    <row r="846" spans="1:9" s="1" customFormat="1" x14ac:dyDescent="0.35">
      <c r="A846" s="38">
        <v>65</v>
      </c>
      <c r="B846" s="40" t="s">
        <v>882</v>
      </c>
      <c r="C846" s="32">
        <v>4734.5</v>
      </c>
      <c r="D846" s="14"/>
      <c r="E846" s="14"/>
      <c r="F846" s="114">
        <f t="shared" si="62"/>
        <v>4734.5</v>
      </c>
      <c r="G846" s="118">
        <f t="shared" si="59"/>
        <v>687.78081500000008</v>
      </c>
      <c r="H846" s="898">
        <f t="shared" si="60"/>
        <v>0.14527000000000001</v>
      </c>
      <c r="I846" s="125">
        <f t="shared" si="61"/>
        <v>0.14527000000000001</v>
      </c>
    </row>
    <row r="847" spans="1:9" s="1" customFormat="1" x14ac:dyDescent="0.35">
      <c r="A847" s="38">
        <v>66</v>
      </c>
      <c r="B847" s="40" t="s">
        <v>883</v>
      </c>
      <c r="C847" s="32">
        <v>66.3</v>
      </c>
      <c r="D847" s="14"/>
      <c r="E847" s="14"/>
      <c r="F847" s="114">
        <f t="shared" si="62"/>
        <v>66.3</v>
      </c>
      <c r="G847" s="118">
        <f t="shared" si="59"/>
        <v>9.6314010000000003</v>
      </c>
      <c r="H847" s="898">
        <f t="shared" si="60"/>
        <v>0.14527000000000001</v>
      </c>
      <c r="I847" s="125">
        <f t="shared" si="61"/>
        <v>0.14527000000000001</v>
      </c>
    </row>
    <row r="848" spans="1:9" s="1" customFormat="1" x14ac:dyDescent="0.35">
      <c r="A848" s="38">
        <v>67</v>
      </c>
      <c r="B848" s="40" t="s">
        <v>884</v>
      </c>
      <c r="C848" s="32">
        <v>19.8</v>
      </c>
      <c r="D848" s="14"/>
      <c r="E848" s="14"/>
      <c r="F848" s="114">
        <f t="shared" si="62"/>
        <v>19.8</v>
      </c>
      <c r="G848" s="118">
        <f t="shared" si="59"/>
        <v>2.8763460000000003</v>
      </c>
      <c r="H848" s="898">
        <f t="shared" si="60"/>
        <v>0.14527000000000001</v>
      </c>
      <c r="I848" s="125">
        <f t="shared" si="61"/>
        <v>0.14527000000000001</v>
      </c>
    </row>
    <row r="849" spans="1:9" s="1" customFormat="1" x14ac:dyDescent="0.35">
      <c r="A849" s="38">
        <v>68</v>
      </c>
      <c r="B849" s="40" t="s">
        <v>885</v>
      </c>
      <c r="C849" s="32">
        <v>282.8</v>
      </c>
      <c r="D849" s="14"/>
      <c r="E849" s="14"/>
      <c r="F849" s="114">
        <f t="shared" si="62"/>
        <v>282.8</v>
      </c>
      <c r="G849" s="118">
        <f t="shared" si="59"/>
        <v>41.082356000000004</v>
      </c>
      <c r="H849" s="898">
        <f t="shared" si="60"/>
        <v>0.14527000000000001</v>
      </c>
      <c r="I849" s="125">
        <f t="shared" si="61"/>
        <v>0.14527000000000001</v>
      </c>
    </row>
    <row r="850" spans="1:9" s="1" customFormat="1" x14ac:dyDescent="0.35">
      <c r="A850" s="38">
        <v>69</v>
      </c>
      <c r="B850" s="40" t="s">
        <v>886</v>
      </c>
      <c r="C850" s="32">
        <v>3266.45</v>
      </c>
      <c r="D850" s="14"/>
      <c r="E850" s="14"/>
      <c r="F850" s="114">
        <f t="shared" si="62"/>
        <v>3266.45</v>
      </c>
      <c r="G850" s="118">
        <f t="shared" si="59"/>
        <v>474.51719150000002</v>
      </c>
      <c r="H850" s="898">
        <f t="shared" si="60"/>
        <v>0.14527000000000001</v>
      </c>
      <c r="I850" s="125">
        <f t="shared" si="61"/>
        <v>0.14527000000000001</v>
      </c>
    </row>
    <row r="851" spans="1:9" s="1" customFormat="1" x14ac:dyDescent="0.35">
      <c r="A851" s="38">
        <v>70</v>
      </c>
      <c r="B851" s="40" t="s">
        <v>887</v>
      </c>
      <c r="C851" s="32">
        <v>3257.47</v>
      </c>
      <c r="D851" s="14"/>
      <c r="E851" s="14"/>
      <c r="F851" s="114">
        <f t="shared" si="62"/>
        <v>3257.47</v>
      </c>
      <c r="G851" s="118">
        <f t="shared" si="59"/>
        <v>473.21266689999999</v>
      </c>
      <c r="H851" s="898">
        <f t="shared" si="60"/>
        <v>0.14527000000000001</v>
      </c>
      <c r="I851" s="125">
        <f t="shared" si="61"/>
        <v>0.14527000000000001</v>
      </c>
    </row>
    <row r="852" spans="1:9" s="1" customFormat="1" x14ac:dyDescent="0.35">
      <c r="A852" s="38">
        <v>71</v>
      </c>
      <c r="B852" s="40" t="s">
        <v>1038</v>
      </c>
      <c r="C852" s="32">
        <v>4202.6000000000004</v>
      </c>
      <c r="D852" s="14"/>
      <c r="E852" s="14">
        <v>369.8</v>
      </c>
      <c r="F852" s="114">
        <f t="shared" si="62"/>
        <v>4572.4000000000005</v>
      </c>
      <c r="G852" s="118">
        <f t="shared" si="59"/>
        <v>664.23254800000018</v>
      </c>
      <c r="H852" s="898">
        <f t="shared" si="60"/>
        <v>0.14527000000000001</v>
      </c>
      <c r="I852" s="125">
        <f t="shared" si="61"/>
        <v>0.14527000000000001</v>
      </c>
    </row>
    <row r="853" spans="1:9" s="1" customFormat="1" x14ac:dyDescent="0.35">
      <c r="A853" s="38">
        <v>72</v>
      </c>
      <c r="B853" s="54" t="s">
        <v>1294</v>
      </c>
      <c r="C853" s="32">
        <v>427.4</v>
      </c>
      <c r="D853" s="3"/>
      <c r="E853" s="14"/>
      <c r="F853" s="114">
        <f t="shared" si="62"/>
        <v>427.4</v>
      </c>
      <c r="G853" s="118">
        <f t="shared" si="59"/>
        <v>62.088397999999998</v>
      </c>
      <c r="H853" s="898">
        <f t="shared" si="60"/>
        <v>0.14527000000000001</v>
      </c>
      <c r="I853" s="125">
        <f t="shared" si="61"/>
        <v>0.14527000000000001</v>
      </c>
    </row>
    <row r="854" spans="1:9" s="1" customFormat="1" x14ac:dyDescent="0.35">
      <c r="A854" s="38">
        <v>73</v>
      </c>
      <c r="B854" s="54" t="s">
        <v>1295</v>
      </c>
      <c r="C854" s="32">
        <v>954</v>
      </c>
      <c r="D854" s="14"/>
      <c r="E854" s="14"/>
      <c r="F854" s="114">
        <f t="shared" si="62"/>
        <v>954</v>
      </c>
      <c r="G854" s="118">
        <f t="shared" si="59"/>
        <v>138.58758</v>
      </c>
      <c r="H854" s="898">
        <f t="shared" si="60"/>
        <v>0.14527000000000001</v>
      </c>
      <c r="I854" s="125">
        <f t="shared" si="61"/>
        <v>0.14527000000000001</v>
      </c>
    </row>
    <row r="855" spans="1:9" s="1" customFormat="1" x14ac:dyDescent="0.35">
      <c r="A855" s="38">
        <v>74</v>
      </c>
      <c r="B855" s="54" t="s">
        <v>1296</v>
      </c>
      <c r="C855" s="32">
        <v>202.5</v>
      </c>
      <c r="D855" s="14"/>
      <c r="E855" s="14"/>
      <c r="F855" s="114">
        <f t="shared" si="62"/>
        <v>202.5</v>
      </c>
      <c r="G855" s="118">
        <f t="shared" si="59"/>
        <v>29.417175</v>
      </c>
      <c r="H855" s="898">
        <f t="shared" si="60"/>
        <v>0.14527000000000001</v>
      </c>
      <c r="I855" s="125">
        <f t="shared" si="61"/>
        <v>0.14527000000000001</v>
      </c>
    </row>
    <row r="856" spans="1:9" s="1" customFormat="1" x14ac:dyDescent="0.35">
      <c r="A856" s="38">
        <v>75</v>
      </c>
      <c r="B856" s="54" t="s">
        <v>1297</v>
      </c>
      <c r="C856" s="32">
        <v>308.2</v>
      </c>
      <c r="D856" s="14"/>
      <c r="E856" s="14"/>
      <c r="F856" s="114">
        <f t="shared" si="62"/>
        <v>308.2</v>
      </c>
      <c r="G856" s="118">
        <f t="shared" si="59"/>
        <v>44.772213999999998</v>
      </c>
      <c r="H856" s="898">
        <f t="shared" si="60"/>
        <v>0.14527000000000001</v>
      </c>
      <c r="I856" s="125">
        <f t="shared" si="61"/>
        <v>0.14527000000000001</v>
      </c>
    </row>
    <row r="857" spans="1:9" s="1" customFormat="1" x14ac:dyDescent="0.35">
      <c r="A857" s="38">
        <v>76</v>
      </c>
      <c r="B857" s="54" t="s">
        <v>1298</v>
      </c>
      <c r="C857" s="32">
        <v>44.1</v>
      </c>
      <c r="D857" s="14"/>
      <c r="E857" s="14"/>
      <c r="F857" s="114">
        <f t="shared" si="62"/>
        <v>44.1</v>
      </c>
      <c r="G857" s="118">
        <f t="shared" si="59"/>
        <v>6.4064070000000006</v>
      </c>
      <c r="H857" s="898">
        <f t="shared" si="60"/>
        <v>0.14527000000000001</v>
      </c>
      <c r="I857" s="125">
        <f t="shared" si="61"/>
        <v>0.14527000000000001</v>
      </c>
    </row>
    <row r="858" spans="1:9" s="1" customFormat="1" x14ac:dyDescent="0.35">
      <c r="A858" s="38">
        <v>77</v>
      </c>
      <c r="B858" s="54" t="s">
        <v>1299</v>
      </c>
      <c r="C858" s="32">
        <v>236.79</v>
      </c>
      <c r="D858" s="14"/>
      <c r="E858" s="14"/>
      <c r="F858" s="114">
        <f t="shared" si="62"/>
        <v>236.79</v>
      </c>
      <c r="G858" s="118">
        <f t="shared" si="59"/>
        <v>34.398483300000002</v>
      </c>
      <c r="H858" s="898">
        <f t="shared" si="60"/>
        <v>0.14527000000000001</v>
      </c>
      <c r="I858" s="125">
        <f t="shared" si="61"/>
        <v>0.14527000000000001</v>
      </c>
    </row>
    <row r="859" spans="1:9" s="1" customFormat="1" x14ac:dyDescent="0.35">
      <c r="A859" s="38">
        <v>78</v>
      </c>
      <c r="B859" s="54" t="s">
        <v>1300</v>
      </c>
      <c r="C859" s="32">
        <v>571.4</v>
      </c>
      <c r="D859" s="14"/>
      <c r="E859" s="14"/>
      <c r="F859" s="114">
        <f t="shared" si="62"/>
        <v>571.4</v>
      </c>
      <c r="G859" s="118">
        <f t="shared" si="59"/>
        <v>83.007277999999999</v>
      </c>
      <c r="H859" s="898">
        <f t="shared" si="60"/>
        <v>0.14527000000000001</v>
      </c>
      <c r="I859" s="125">
        <f t="shared" si="61"/>
        <v>0.14527000000000001</v>
      </c>
    </row>
    <row r="860" spans="1:9" s="1" customFormat="1" x14ac:dyDescent="0.35">
      <c r="A860" s="38">
        <v>79</v>
      </c>
      <c r="B860" s="54" t="s">
        <v>1301</v>
      </c>
      <c r="C860" s="32">
        <v>654.29999999999995</v>
      </c>
      <c r="D860" s="14"/>
      <c r="E860" s="14"/>
      <c r="F860" s="114">
        <f t="shared" si="62"/>
        <v>654.29999999999995</v>
      </c>
      <c r="G860" s="118">
        <f t="shared" si="59"/>
        <v>95.050161000000003</v>
      </c>
      <c r="H860" s="898">
        <f t="shared" si="60"/>
        <v>0.14527000000000001</v>
      </c>
      <c r="I860" s="125">
        <f t="shared" si="61"/>
        <v>0.14527000000000001</v>
      </c>
    </row>
    <row r="861" spans="1:9" s="1" customFormat="1" x14ac:dyDescent="0.35">
      <c r="A861" s="38">
        <v>80</v>
      </c>
      <c r="B861" s="54" t="s">
        <v>1302</v>
      </c>
      <c r="C861" s="32">
        <v>559.79999999999995</v>
      </c>
      <c r="D861" s="14"/>
      <c r="E861" s="14"/>
      <c r="F861" s="114">
        <f t="shared" si="62"/>
        <v>559.79999999999995</v>
      </c>
      <c r="G861" s="118">
        <f t="shared" si="59"/>
        <v>81.322146000000004</v>
      </c>
      <c r="H861" s="898">
        <f t="shared" si="60"/>
        <v>0.14527000000000001</v>
      </c>
      <c r="I861" s="125">
        <f t="shared" si="61"/>
        <v>0.14527000000000001</v>
      </c>
    </row>
    <row r="862" spans="1:9" s="1" customFormat="1" x14ac:dyDescent="0.35">
      <c r="A862" s="38">
        <v>81</v>
      </c>
      <c r="B862" s="54" t="s">
        <v>1303</v>
      </c>
      <c r="C862" s="32">
        <v>629.1</v>
      </c>
      <c r="D862" s="14"/>
      <c r="E862" s="14">
        <v>51.9</v>
      </c>
      <c r="F862" s="114">
        <f t="shared" si="62"/>
        <v>681</v>
      </c>
      <c r="G862" s="118">
        <f t="shared" si="59"/>
        <v>98.928870000000003</v>
      </c>
      <c r="H862" s="898">
        <f t="shared" si="60"/>
        <v>0.14527000000000001</v>
      </c>
      <c r="I862" s="125">
        <f t="shared" si="61"/>
        <v>0.14527000000000001</v>
      </c>
    </row>
    <row r="863" spans="1:9" s="1" customFormat="1" x14ac:dyDescent="0.35">
      <c r="A863" s="38">
        <v>82</v>
      </c>
      <c r="B863" s="54" t="s">
        <v>1304</v>
      </c>
      <c r="C863" s="32">
        <v>373.3</v>
      </c>
      <c r="D863" s="14"/>
      <c r="E863" s="14"/>
      <c r="F863" s="114">
        <f t="shared" si="62"/>
        <v>373.3</v>
      </c>
      <c r="G863" s="118">
        <f t="shared" si="59"/>
        <v>54.229291000000003</v>
      </c>
      <c r="H863" s="898">
        <f t="shared" si="60"/>
        <v>0.14527000000000001</v>
      </c>
      <c r="I863" s="125">
        <f t="shared" si="61"/>
        <v>0.14527000000000001</v>
      </c>
    </row>
    <row r="864" spans="1:9" s="1" customFormat="1" x14ac:dyDescent="0.35">
      <c r="A864" s="38">
        <v>83</v>
      </c>
      <c r="B864" s="54" t="s">
        <v>1305</v>
      </c>
      <c r="C864" s="32">
        <v>395.4</v>
      </c>
      <c r="D864" s="14"/>
      <c r="E864" s="14"/>
      <c r="F864" s="114">
        <f t="shared" si="62"/>
        <v>395.4</v>
      </c>
      <c r="G864" s="118">
        <f t="shared" si="59"/>
        <v>57.439757999999998</v>
      </c>
      <c r="H864" s="898">
        <f t="shared" si="60"/>
        <v>0.14527000000000001</v>
      </c>
      <c r="I864" s="125">
        <f t="shared" si="61"/>
        <v>0.14527000000000001</v>
      </c>
    </row>
    <row r="865" spans="1:9" s="1" customFormat="1" x14ac:dyDescent="0.35">
      <c r="A865" s="38">
        <v>84</v>
      </c>
      <c r="B865" s="54" t="s">
        <v>1306</v>
      </c>
      <c r="C865" s="32">
        <v>359.5</v>
      </c>
      <c r="D865" s="14"/>
      <c r="E865" s="14"/>
      <c r="F865" s="114">
        <f t="shared" si="62"/>
        <v>359.5</v>
      </c>
      <c r="G865" s="118">
        <f t="shared" si="59"/>
        <v>52.224565000000005</v>
      </c>
      <c r="H865" s="898">
        <f t="shared" si="60"/>
        <v>0.14527000000000001</v>
      </c>
      <c r="I865" s="125">
        <f t="shared" si="61"/>
        <v>0.14527000000000001</v>
      </c>
    </row>
    <row r="866" spans="1:9" s="1" customFormat="1" x14ac:dyDescent="0.35">
      <c r="A866" s="38">
        <v>85</v>
      </c>
      <c r="B866" s="54" t="s">
        <v>1307</v>
      </c>
      <c r="C866" s="32">
        <v>477</v>
      </c>
      <c r="D866" s="14"/>
      <c r="E866" s="14">
        <v>104.7</v>
      </c>
      <c r="F866" s="114">
        <f t="shared" si="62"/>
        <v>581.70000000000005</v>
      </c>
      <c r="G866" s="118">
        <f t="shared" si="59"/>
        <v>84.50355900000001</v>
      </c>
      <c r="H866" s="898">
        <f t="shared" si="60"/>
        <v>0.14527000000000001</v>
      </c>
      <c r="I866" s="125">
        <f t="shared" si="61"/>
        <v>0.14527000000000001</v>
      </c>
    </row>
    <row r="867" spans="1:9" s="1" customFormat="1" x14ac:dyDescent="0.35">
      <c r="A867" s="38">
        <v>86</v>
      </c>
      <c r="B867" s="54" t="s">
        <v>1308</v>
      </c>
      <c r="C867" s="32">
        <v>397</v>
      </c>
      <c r="D867" s="14"/>
      <c r="E867" s="14"/>
      <c r="F867" s="114">
        <f t="shared" si="62"/>
        <v>397</v>
      </c>
      <c r="G867" s="118">
        <f t="shared" si="59"/>
        <v>57.672190000000001</v>
      </c>
      <c r="H867" s="898">
        <f t="shared" si="60"/>
        <v>0.14527000000000001</v>
      </c>
      <c r="I867" s="125">
        <f t="shared" si="61"/>
        <v>0.14527000000000001</v>
      </c>
    </row>
    <row r="868" spans="1:9" s="1" customFormat="1" x14ac:dyDescent="0.35">
      <c r="A868" s="38">
        <v>87</v>
      </c>
      <c r="B868" s="54" t="s">
        <v>1309</v>
      </c>
      <c r="C868" s="32">
        <v>271.5</v>
      </c>
      <c r="D868" s="14"/>
      <c r="E868" s="14"/>
      <c r="F868" s="114">
        <f t="shared" si="62"/>
        <v>271.5</v>
      </c>
      <c r="G868" s="118">
        <f t="shared" si="59"/>
        <v>39.440805000000005</v>
      </c>
      <c r="H868" s="898">
        <f t="shared" si="60"/>
        <v>0.14527000000000001</v>
      </c>
      <c r="I868" s="125">
        <f t="shared" si="61"/>
        <v>0.14527000000000001</v>
      </c>
    </row>
    <row r="869" spans="1:9" s="1" customFormat="1" x14ac:dyDescent="0.35">
      <c r="A869" s="38">
        <v>88</v>
      </c>
      <c r="B869" s="54" t="s">
        <v>1310</v>
      </c>
      <c r="C869" s="32">
        <v>258.60000000000002</v>
      </c>
      <c r="D869" s="14"/>
      <c r="E869" s="14"/>
      <c r="F869" s="114">
        <f t="shared" si="62"/>
        <v>258.60000000000002</v>
      </c>
      <c r="G869" s="118">
        <f t="shared" si="59"/>
        <v>37.566822000000009</v>
      </c>
      <c r="H869" s="898">
        <f t="shared" si="60"/>
        <v>0.14527000000000001</v>
      </c>
      <c r="I869" s="125">
        <f t="shared" si="61"/>
        <v>0.14527000000000001</v>
      </c>
    </row>
    <row r="870" spans="1:9" s="1" customFormat="1" x14ac:dyDescent="0.35">
      <c r="A870" s="38">
        <v>89</v>
      </c>
      <c r="B870" s="54" t="s">
        <v>1311</v>
      </c>
      <c r="C870" s="32">
        <v>737.4</v>
      </c>
      <c r="D870" s="14"/>
      <c r="E870" s="14"/>
      <c r="F870" s="114">
        <f t="shared" si="62"/>
        <v>737.4</v>
      </c>
      <c r="G870" s="118">
        <f t="shared" si="59"/>
        <v>107.12209800000001</v>
      </c>
      <c r="H870" s="898">
        <f t="shared" si="60"/>
        <v>0.14527000000000001</v>
      </c>
      <c r="I870" s="125">
        <f t="shared" si="61"/>
        <v>0.14527000000000001</v>
      </c>
    </row>
    <row r="871" spans="1:9" s="1" customFormat="1" x14ac:dyDescent="0.35">
      <c r="A871" s="38">
        <v>90</v>
      </c>
      <c r="B871" s="54" t="s">
        <v>1312</v>
      </c>
      <c r="C871" s="32">
        <v>473.4</v>
      </c>
      <c r="D871" s="14"/>
      <c r="E871" s="14"/>
      <c r="F871" s="114">
        <f t="shared" si="62"/>
        <v>473.4</v>
      </c>
      <c r="G871" s="118">
        <f t="shared" si="59"/>
        <v>68.770818000000006</v>
      </c>
      <c r="H871" s="898">
        <f t="shared" si="60"/>
        <v>0.14527000000000001</v>
      </c>
      <c r="I871" s="125">
        <f t="shared" si="61"/>
        <v>0.14527000000000001</v>
      </c>
    </row>
    <row r="872" spans="1:9" s="1" customFormat="1" x14ac:dyDescent="0.35">
      <c r="A872" s="38">
        <v>91</v>
      </c>
      <c r="B872" s="54" t="s">
        <v>1313</v>
      </c>
      <c r="C872" s="32">
        <v>320.60000000000002</v>
      </c>
      <c r="D872" s="14"/>
      <c r="E872" s="14"/>
      <c r="F872" s="114">
        <f t="shared" si="62"/>
        <v>320.60000000000002</v>
      </c>
      <c r="G872" s="118">
        <f t="shared" si="59"/>
        <v>46.57356200000001</v>
      </c>
      <c r="H872" s="898">
        <f t="shared" si="60"/>
        <v>0.14527000000000001</v>
      </c>
      <c r="I872" s="125">
        <f t="shared" si="61"/>
        <v>0.14527000000000001</v>
      </c>
    </row>
    <row r="873" spans="1:9" s="1" customFormat="1" x14ac:dyDescent="0.35">
      <c r="A873" s="38">
        <v>92</v>
      </c>
      <c r="B873" s="54" t="s">
        <v>1314</v>
      </c>
      <c r="C873" s="32">
        <v>963.8</v>
      </c>
      <c r="D873" s="14"/>
      <c r="E873" s="14"/>
      <c r="F873" s="114">
        <f t="shared" si="62"/>
        <v>963.8</v>
      </c>
      <c r="G873" s="118">
        <f t="shared" si="59"/>
        <v>140.01122599999999</v>
      </c>
      <c r="H873" s="898">
        <f t="shared" si="60"/>
        <v>0.14527000000000001</v>
      </c>
      <c r="I873" s="125">
        <f t="shared" si="61"/>
        <v>0.14527000000000001</v>
      </c>
    </row>
    <row r="874" spans="1:9" s="1" customFormat="1" x14ac:dyDescent="0.35">
      <c r="A874" s="38">
        <v>93</v>
      </c>
      <c r="B874" s="54" t="s">
        <v>1315</v>
      </c>
      <c r="C874" s="32">
        <v>143.69999999999999</v>
      </c>
      <c r="D874" s="14"/>
      <c r="E874" s="14"/>
      <c r="F874" s="114">
        <f t="shared" si="62"/>
        <v>143.69999999999999</v>
      </c>
      <c r="G874" s="118">
        <f t="shared" si="59"/>
        <v>20.875298999999998</v>
      </c>
      <c r="H874" s="898">
        <f t="shared" si="60"/>
        <v>0.14527000000000001</v>
      </c>
      <c r="I874" s="125">
        <f t="shared" si="61"/>
        <v>0.14527000000000001</v>
      </c>
    </row>
    <row r="875" spans="1:9" s="1" customFormat="1" x14ac:dyDescent="0.35">
      <c r="A875" s="38">
        <v>94</v>
      </c>
      <c r="B875" s="54" t="s">
        <v>1316</v>
      </c>
      <c r="C875" s="32">
        <v>136.80000000000001</v>
      </c>
      <c r="D875" s="14"/>
      <c r="E875" s="14"/>
      <c r="F875" s="114">
        <f t="shared" si="62"/>
        <v>136.80000000000001</v>
      </c>
      <c r="G875" s="118">
        <f t="shared" si="59"/>
        <v>19.872936000000003</v>
      </c>
      <c r="H875" s="898">
        <f t="shared" si="60"/>
        <v>0.14527000000000001</v>
      </c>
      <c r="I875" s="125">
        <f t="shared" si="61"/>
        <v>0.14527000000000001</v>
      </c>
    </row>
    <row r="876" spans="1:9" s="1" customFormat="1" x14ac:dyDescent="0.35">
      <c r="A876" s="38">
        <v>95</v>
      </c>
      <c r="B876" s="54" t="s">
        <v>1317</v>
      </c>
      <c r="C876" s="32">
        <v>128.1</v>
      </c>
      <c r="D876" s="14"/>
      <c r="E876" s="14"/>
      <c r="F876" s="114">
        <f t="shared" si="62"/>
        <v>128.1</v>
      </c>
      <c r="G876" s="118">
        <f t="shared" si="59"/>
        <v>18.609086999999999</v>
      </c>
      <c r="H876" s="898">
        <f t="shared" si="60"/>
        <v>0.14527000000000001</v>
      </c>
      <c r="I876" s="125">
        <f t="shared" si="61"/>
        <v>0.14527000000000001</v>
      </c>
    </row>
    <row r="877" spans="1:9" s="1" customFormat="1" x14ac:dyDescent="0.35">
      <c r="A877" s="38">
        <v>96</v>
      </c>
      <c r="B877" s="54" t="s">
        <v>1318</v>
      </c>
      <c r="C877" s="32">
        <v>237.6</v>
      </c>
      <c r="D877" s="14"/>
      <c r="E877" s="14"/>
      <c r="F877" s="114">
        <f t="shared" si="62"/>
        <v>237.6</v>
      </c>
      <c r="G877" s="118">
        <f t="shared" si="59"/>
        <v>34.516151999999998</v>
      </c>
      <c r="H877" s="898">
        <f t="shared" si="60"/>
        <v>0.14527000000000001</v>
      </c>
      <c r="I877" s="125">
        <f t="shared" si="61"/>
        <v>0.14526999999999998</v>
      </c>
    </row>
    <row r="878" spans="1:9" s="1" customFormat="1" x14ac:dyDescent="0.35">
      <c r="A878" s="38">
        <v>97</v>
      </c>
      <c r="B878" s="54" t="s">
        <v>1319</v>
      </c>
      <c r="C878" s="32">
        <v>348.62</v>
      </c>
      <c r="D878" s="14"/>
      <c r="E878" s="14"/>
      <c r="F878" s="114">
        <f t="shared" si="62"/>
        <v>348.62</v>
      </c>
      <c r="G878" s="118">
        <f t="shared" si="59"/>
        <v>50.644027400000006</v>
      </c>
      <c r="H878" s="898">
        <f t="shared" si="60"/>
        <v>0.14527000000000001</v>
      </c>
      <c r="I878" s="125">
        <f t="shared" si="61"/>
        <v>0.14527000000000001</v>
      </c>
    </row>
    <row r="879" spans="1:9" s="1" customFormat="1" x14ac:dyDescent="0.35">
      <c r="A879" s="38">
        <v>98</v>
      </c>
      <c r="B879" s="54" t="s">
        <v>1320</v>
      </c>
      <c r="C879" s="32">
        <v>360.12</v>
      </c>
      <c r="D879" s="14"/>
      <c r="E879" s="14"/>
      <c r="F879" s="114">
        <f t="shared" si="62"/>
        <v>360.12</v>
      </c>
      <c r="G879" s="118">
        <f t="shared" si="59"/>
        <v>52.314632400000008</v>
      </c>
      <c r="H879" s="898">
        <f t="shared" si="60"/>
        <v>0.14527000000000001</v>
      </c>
      <c r="I879" s="125">
        <f t="shared" si="61"/>
        <v>0.14527000000000001</v>
      </c>
    </row>
    <row r="880" spans="1:9" s="1" customFormat="1" x14ac:dyDescent="0.35">
      <c r="A880" s="38">
        <v>99</v>
      </c>
      <c r="B880" s="54" t="s">
        <v>1321</v>
      </c>
      <c r="C880" s="32">
        <v>301.69</v>
      </c>
      <c r="D880" s="14"/>
      <c r="E880" s="14"/>
      <c r="F880" s="114">
        <f t="shared" si="62"/>
        <v>301.69</v>
      </c>
      <c r="G880" s="118">
        <f t="shared" si="59"/>
        <v>43.826506300000005</v>
      </c>
      <c r="H880" s="898">
        <f t="shared" si="60"/>
        <v>0.14527000000000001</v>
      </c>
      <c r="I880" s="125">
        <f t="shared" si="61"/>
        <v>0.14527000000000001</v>
      </c>
    </row>
    <row r="881" spans="1:9" s="1" customFormat="1" x14ac:dyDescent="0.35">
      <c r="A881" s="38">
        <v>100</v>
      </c>
      <c r="B881" s="54" t="s">
        <v>1322</v>
      </c>
      <c r="C881" s="32">
        <v>136.1</v>
      </c>
      <c r="D881" s="14"/>
      <c r="E881" s="14"/>
      <c r="F881" s="114">
        <f t="shared" si="62"/>
        <v>136.1</v>
      </c>
      <c r="G881" s="118">
        <f t="shared" si="59"/>
        <v>19.771246999999999</v>
      </c>
      <c r="H881" s="898">
        <f t="shared" si="60"/>
        <v>0.14527000000000001</v>
      </c>
      <c r="I881" s="125">
        <f t="shared" si="61"/>
        <v>0.14527000000000001</v>
      </c>
    </row>
    <row r="882" spans="1:9" s="1" customFormat="1" x14ac:dyDescent="0.35">
      <c r="A882" s="38">
        <v>101</v>
      </c>
      <c r="B882" s="54" t="s">
        <v>1323</v>
      </c>
      <c r="C882" s="32">
        <v>113.9</v>
      </c>
      <c r="D882" s="14"/>
      <c r="E882" s="14"/>
      <c r="F882" s="114">
        <f t="shared" si="62"/>
        <v>113.9</v>
      </c>
      <c r="G882" s="118">
        <f t="shared" si="59"/>
        <v>16.546253000000004</v>
      </c>
      <c r="H882" s="898">
        <f t="shared" si="60"/>
        <v>0.14527000000000001</v>
      </c>
      <c r="I882" s="125">
        <f t="shared" si="61"/>
        <v>0.14527000000000004</v>
      </c>
    </row>
    <row r="883" spans="1:9" s="1" customFormat="1" x14ac:dyDescent="0.35">
      <c r="A883" s="38">
        <v>102</v>
      </c>
      <c r="B883" s="54" t="s">
        <v>1324</v>
      </c>
      <c r="C883" s="32">
        <v>566.45000000000005</v>
      </c>
      <c r="D883" s="14"/>
      <c r="E883" s="14"/>
      <c r="F883" s="114">
        <f t="shared" si="62"/>
        <v>566.45000000000005</v>
      </c>
      <c r="G883" s="118">
        <f t="shared" si="59"/>
        <v>82.288191500000011</v>
      </c>
      <c r="H883" s="898">
        <f t="shared" si="60"/>
        <v>0.14527000000000001</v>
      </c>
      <c r="I883" s="125">
        <f t="shared" si="61"/>
        <v>0.14527000000000001</v>
      </c>
    </row>
    <row r="884" spans="1:9" s="1" customFormat="1" x14ac:dyDescent="0.35">
      <c r="A884" s="38">
        <v>103</v>
      </c>
      <c r="B884" s="54" t="s">
        <v>1325</v>
      </c>
      <c r="C884" s="32">
        <v>760.45</v>
      </c>
      <c r="D884" s="14"/>
      <c r="E884" s="14"/>
      <c r="F884" s="114">
        <f t="shared" si="62"/>
        <v>760.45</v>
      </c>
      <c r="G884" s="118">
        <f t="shared" si="59"/>
        <v>110.47057150000002</v>
      </c>
      <c r="H884" s="898">
        <f t="shared" si="60"/>
        <v>0.14527000000000001</v>
      </c>
      <c r="I884" s="125">
        <f t="shared" si="61"/>
        <v>0.14527000000000001</v>
      </c>
    </row>
    <row r="885" spans="1:9" s="1" customFormat="1" x14ac:dyDescent="0.35">
      <c r="A885" s="38">
        <v>104</v>
      </c>
      <c r="B885" s="54" t="s">
        <v>1326</v>
      </c>
      <c r="C885" s="32">
        <v>275.3</v>
      </c>
      <c r="D885" s="14"/>
      <c r="E885" s="14"/>
      <c r="F885" s="114">
        <f t="shared" si="62"/>
        <v>275.3</v>
      </c>
      <c r="G885" s="118">
        <f t="shared" si="59"/>
        <v>39.992831000000002</v>
      </c>
      <c r="H885" s="898">
        <f t="shared" si="60"/>
        <v>0.14527000000000001</v>
      </c>
      <c r="I885" s="125">
        <f t="shared" si="61"/>
        <v>0.14527000000000001</v>
      </c>
    </row>
    <row r="886" spans="1:9" s="1" customFormat="1" x14ac:dyDescent="0.35">
      <c r="A886" s="38">
        <v>105</v>
      </c>
      <c r="B886" s="54" t="s">
        <v>1327</v>
      </c>
      <c r="C886" s="32">
        <v>384.4</v>
      </c>
      <c r="D886" s="14"/>
      <c r="E886" s="14"/>
      <c r="F886" s="114">
        <f t="shared" si="62"/>
        <v>384.4</v>
      </c>
      <c r="G886" s="118">
        <f t="shared" si="59"/>
        <v>55.841788000000001</v>
      </c>
      <c r="H886" s="898">
        <f t="shared" si="60"/>
        <v>0.14527000000000001</v>
      </c>
      <c r="I886" s="125">
        <f t="shared" si="61"/>
        <v>0.14527000000000001</v>
      </c>
    </row>
    <row r="887" spans="1:9" s="1" customFormat="1" x14ac:dyDescent="0.35">
      <c r="A887" s="38">
        <v>106</v>
      </c>
      <c r="B887" s="54" t="s">
        <v>1328</v>
      </c>
      <c r="C887" s="32">
        <v>207.2</v>
      </c>
      <c r="D887" s="14"/>
      <c r="E887" s="14"/>
      <c r="F887" s="114">
        <f t="shared" si="62"/>
        <v>207.2</v>
      </c>
      <c r="G887" s="118">
        <f t="shared" si="59"/>
        <v>30.099944000000001</v>
      </c>
      <c r="H887" s="898">
        <f t="shared" si="60"/>
        <v>0.14527000000000001</v>
      </c>
      <c r="I887" s="125">
        <f>G887/F887</f>
        <v>0.14527000000000001</v>
      </c>
    </row>
    <row r="888" spans="1:9" s="1" customFormat="1" x14ac:dyDescent="0.35">
      <c r="A888" s="38">
        <v>107</v>
      </c>
      <c r="B888" s="54" t="s">
        <v>1329</v>
      </c>
      <c r="C888" s="32">
        <v>603.70000000000005</v>
      </c>
      <c r="D888" s="14"/>
      <c r="E888" s="14"/>
      <c r="F888" s="114">
        <f t="shared" si="62"/>
        <v>603.70000000000005</v>
      </c>
      <c r="G888" s="118">
        <f t="shared" si="59"/>
        <v>87.699499000000017</v>
      </c>
      <c r="H888" s="898">
        <f t="shared" si="60"/>
        <v>0.14527000000000001</v>
      </c>
      <c r="I888" s="125">
        <f t="shared" si="61"/>
        <v>0.14527000000000001</v>
      </c>
    </row>
    <row r="889" spans="1:9" s="1" customFormat="1" x14ac:dyDescent="0.35">
      <c r="A889" s="38">
        <v>108</v>
      </c>
      <c r="B889" s="54" t="s">
        <v>1330</v>
      </c>
      <c r="C889" s="32">
        <v>477.8</v>
      </c>
      <c r="D889" s="14"/>
      <c r="E889" s="14"/>
      <c r="F889" s="114">
        <f t="shared" si="62"/>
        <v>477.8</v>
      </c>
      <c r="G889" s="118">
        <f t="shared" si="59"/>
        <v>69.41000600000001</v>
      </c>
      <c r="H889" s="898">
        <f t="shared" si="60"/>
        <v>0.14527000000000001</v>
      </c>
      <c r="I889" s="125">
        <f t="shared" si="61"/>
        <v>0.14527000000000001</v>
      </c>
    </row>
    <row r="890" spans="1:9" s="1" customFormat="1" x14ac:dyDescent="0.35">
      <c r="A890" s="38">
        <v>109</v>
      </c>
      <c r="B890" s="54" t="s">
        <v>1331</v>
      </c>
      <c r="C890" s="32">
        <v>481.5</v>
      </c>
      <c r="D890" s="14"/>
      <c r="E890" s="14"/>
      <c r="F890" s="114">
        <f t="shared" si="62"/>
        <v>481.5</v>
      </c>
      <c r="G890" s="118">
        <f t="shared" si="59"/>
        <v>69.947505000000007</v>
      </c>
      <c r="H890" s="898">
        <f t="shared" si="60"/>
        <v>0.14527000000000001</v>
      </c>
      <c r="I890" s="125">
        <f t="shared" si="61"/>
        <v>0.14527000000000001</v>
      </c>
    </row>
    <row r="891" spans="1:9" s="1" customFormat="1" x14ac:dyDescent="0.35">
      <c r="A891" s="38">
        <v>110</v>
      </c>
      <c r="B891" s="54" t="s">
        <v>1332</v>
      </c>
      <c r="C891" s="32">
        <v>539.4</v>
      </c>
      <c r="D891" s="14"/>
      <c r="E891" s="14"/>
      <c r="F891" s="114">
        <f t="shared" si="62"/>
        <v>539.4</v>
      </c>
      <c r="G891" s="118">
        <f t="shared" ref="G891:G954" si="63">SUM(F891*H891)</f>
        <v>78.358637999999999</v>
      </c>
      <c r="H891" s="898">
        <f t="shared" si="60"/>
        <v>0.14527000000000001</v>
      </c>
      <c r="I891" s="125">
        <f t="shared" si="61"/>
        <v>0.14527000000000001</v>
      </c>
    </row>
    <row r="892" spans="1:9" s="1" customFormat="1" x14ac:dyDescent="0.35">
      <c r="A892" s="38">
        <v>111</v>
      </c>
      <c r="B892" s="54" t="s">
        <v>1333</v>
      </c>
      <c r="C892" s="32">
        <v>120.6</v>
      </c>
      <c r="D892" s="14"/>
      <c r="E892" s="14"/>
      <c r="F892" s="114">
        <f t="shared" si="62"/>
        <v>120.6</v>
      </c>
      <c r="G892" s="118">
        <f t="shared" si="63"/>
        <v>17.519562000000001</v>
      </c>
      <c r="H892" s="898">
        <f t="shared" si="60"/>
        <v>0.14527000000000001</v>
      </c>
      <c r="I892" s="125">
        <f t="shared" si="61"/>
        <v>0.14527000000000001</v>
      </c>
    </row>
    <row r="893" spans="1:9" s="1" customFormat="1" x14ac:dyDescent="0.35">
      <c r="A893" s="38">
        <v>112</v>
      </c>
      <c r="B893" s="54" t="s">
        <v>1334</v>
      </c>
      <c r="C893" s="32">
        <v>98.1</v>
      </c>
      <c r="D893" s="14"/>
      <c r="E893" s="14"/>
      <c r="F893" s="114">
        <f t="shared" si="62"/>
        <v>98.1</v>
      </c>
      <c r="G893" s="118">
        <f t="shared" si="63"/>
        <v>14.250987</v>
      </c>
      <c r="H893" s="898">
        <f t="shared" si="60"/>
        <v>0.14527000000000001</v>
      </c>
      <c r="I893" s="125">
        <f t="shared" si="61"/>
        <v>0.14527000000000001</v>
      </c>
    </row>
    <row r="894" spans="1:9" s="1" customFormat="1" x14ac:dyDescent="0.35">
      <c r="A894" s="38">
        <v>113</v>
      </c>
      <c r="B894" s="54" t="s">
        <v>1335</v>
      </c>
      <c r="C894" s="32">
        <v>95.2</v>
      </c>
      <c r="D894" s="14"/>
      <c r="E894" s="14"/>
      <c r="F894" s="114">
        <f t="shared" si="62"/>
        <v>95.2</v>
      </c>
      <c r="G894" s="118">
        <f t="shared" si="63"/>
        <v>13.829704000000001</v>
      </c>
      <c r="H894" s="898">
        <f t="shared" si="60"/>
        <v>0.14527000000000001</v>
      </c>
      <c r="I894" s="125">
        <f t="shared" si="61"/>
        <v>0.14527000000000001</v>
      </c>
    </row>
    <row r="895" spans="1:9" s="1" customFormat="1" x14ac:dyDescent="0.35">
      <c r="A895" s="38">
        <v>114</v>
      </c>
      <c r="B895" s="54" t="s">
        <v>1336</v>
      </c>
      <c r="C895" s="32">
        <v>2329.16</v>
      </c>
      <c r="D895" s="14"/>
      <c r="E895" s="14"/>
      <c r="F895" s="114">
        <f t="shared" si="62"/>
        <v>2329.16</v>
      </c>
      <c r="G895" s="118">
        <f t="shared" si="63"/>
        <v>338.3570732</v>
      </c>
      <c r="H895" s="898">
        <f t="shared" si="60"/>
        <v>0.14527000000000001</v>
      </c>
      <c r="I895" s="125">
        <f t="shared" si="61"/>
        <v>0.14527000000000001</v>
      </c>
    </row>
    <row r="896" spans="1:9" s="1" customFormat="1" x14ac:dyDescent="0.35">
      <c r="A896" s="38">
        <v>115</v>
      </c>
      <c r="B896" s="54" t="s">
        <v>1337</v>
      </c>
      <c r="C896" s="32">
        <v>1481.3</v>
      </c>
      <c r="D896" s="14"/>
      <c r="E896" s="14"/>
      <c r="F896" s="114">
        <f t="shared" si="62"/>
        <v>1481.3</v>
      </c>
      <c r="G896" s="118">
        <f t="shared" si="63"/>
        <v>215.18845100000001</v>
      </c>
      <c r="H896" s="898">
        <f t="shared" si="60"/>
        <v>0.14527000000000001</v>
      </c>
      <c r="I896" s="125">
        <f t="shared" si="61"/>
        <v>0.14527000000000001</v>
      </c>
    </row>
    <row r="897" spans="1:9" s="1" customFormat="1" x14ac:dyDescent="0.35">
      <c r="A897" s="38">
        <v>116</v>
      </c>
      <c r="B897" s="54" t="s">
        <v>1338</v>
      </c>
      <c r="C897" s="32">
        <v>152.6</v>
      </c>
      <c r="D897" s="14"/>
      <c r="E897" s="14"/>
      <c r="F897" s="114">
        <f t="shared" si="62"/>
        <v>152.6</v>
      </c>
      <c r="G897" s="118">
        <f t="shared" si="63"/>
        <v>22.168202000000001</v>
      </c>
      <c r="H897" s="898">
        <f t="shared" si="60"/>
        <v>0.14527000000000001</v>
      </c>
      <c r="I897" s="125">
        <f t="shared" si="61"/>
        <v>0.14527000000000001</v>
      </c>
    </row>
    <row r="898" spans="1:9" s="1" customFormat="1" x14ac:dyDescent="0.35">
      <c r="A898" s="38">
        <v>117</v>
      </c>
      <c r="B898" s="54" t="s">
        <v>1339</v>
      </c>
      <c r="C898" s="32">
        <v>99.09</v>
      </c>
      <c r="D898" s="14"/>
      <c r="E898" s="14"/>
      <c r="F898" s="114">
        <f t="shared" si="62"/>
        <v>99.09</v>
      </c>
      <c r="G898" s="118">
        <f t="shared" si="63"/>
        <v>14.394804300000002</v>
      </c>
      <c r="H898" s="898">
        <f t="shared" si="60"/>
        <v>0.14527000000000001</v>
      </c>
      <c r="I898" s="125">
        <f t="shared" si="61"/>
        <v>0.14527000000000001</v>
      </c>
    </row>
    <row r="899" spans="1:9" s="1" customFormat="1" x14ac:dyDescent="0.35">
      <c r="A899" s="38">
        <v>118</v>
      </c>
      <c r="B899" s="54" t="s">
        <v>1340</v>
      </c>
      <c r="C899" s="32">
        <v>78.7</v>
      </c>
      <c r="D899" s="14"/>
      <c r="E899" s="14"/>
      <c r="F899" s="114">
        <f t="shared" si="62"/>
        <v>78.7</v>
      </c>
      <c r="G899" s="118">
        <f t="shared" si="63"/>
        <v>11.432749000000001</v>
      </c>
      <c r="H899" s="898">
        <f t="shared" si="60"/>
        <v>0.14527000000000001</v>
      </c>
      <c r="I899" s="125">
        <f t="shared" si="61"/>
        <v>0.14527000000000001</v>
      </c>
    </row>
    <row r="900" spans="1:9" s="1" customFormat="1" x14ac:dyDescent="0.35">
      <c r="A900" s="38">
        <v>119</v>
      </c>
      <c r="B900" s="54" t="s">
        <v>1341</v>
      </c>
      <c r="C900" s="32">
        <v>557.9</v>
      </c>
      <c r="D900" s="14"/>
      <c r="E900" s="14"/>
      <c r="F900" s="114">
        <f t="shared" si="62"/>
        <v>557.9</v>
      </c>
      <c r="G900" s="118">
        <f t="shared" si="63"/>
        <v>81.046132999999998</v>
      </c>
      <c r="H900" s="898">
        <f t="shared" si="60"/>
        <v>0.14527000000000001</v>
      </c>
      <c r="I900" s="125">
        <f t="shared" ref="I900:I963" si="64">G900/F900</f>
        <v>0.14527000000000001</v>
      </c>
    </row>
    <row r="901" spans="1:9" s="1" customFormat="1" x14ac:dyDescent="0.35">
      <c r="A901" s="38">
        <v>120</v>
      </c>
      <c r="B901" s="54" t="s">
        <v>1342</v>
      </c>
      <c r="C901" s="32">
        <v>122.5</v>
      </c>
      <c r="D901" s="14"/>
      <c r="E901" s="14"/>
      <c r="F901" s="114">
        <f t="shared" si="62"/>
        <v>122.5</v>
      </c>
      <c r="G901" s="118">
        <f t="shared" si="63"/>
        <v>17.795574999999999</v>
      </c>
      <c r="H901" s="898">
        <f t="shared" si="60"/>
        <v>0.14527000000000001</v>
      </c>
      <c r="I901" s="125">
        <f t="shared" si="64"/>
        <v>0.14526999999999998</v>
      </c>
    </row>
    <row r="902" spans="1:9" s="1" customFormat="1" x14ac:dyDescent="0.35">
      <c r="A902" s="38">
        <v>121</v>
      </c>
      <c r="B902" s="54" t="s">
        <v>1344</v>
      </c>
      <c r="C902" s="32">
        <v>245.6</v>
      </c>
      <c r="D902" s="14">
        <v>29.9</v>
      </c>
      <c r="E902" s="14"/>
      <c r="F902" s="114">
        <f t="shared" si="62"/>
        <v>275.5</v>
      </c>
      <c r="G902" s="118">
        <f t="shared" si="63"/>
        <v>40.021885000000005</v>
      </c>
      <c r="H902" s="898">
        <f t="shared" si="60"/>
        <v>0.14527000000000001</v>
      </c>
      <c r="I902" s="125">
        <f t="shared" si="64"/>
        <v>0.14527000000000001</v>
      </c>
    </row>
    <row r="903" spans="1:9" s="1" customFormat="1" x14ac:dyDescent="0.35">
      <c r="A903" s="38">
        <v>122</v>
      </c>
      <c r="B903" s="54" t="s">
        <v>1345</v>
      </c>
      <c r="C903" s="32">
        <v>189.1</v>
      </c>
      <c r="D903" s="14"/>
      <c r="E903" s="14"/>
      <c r="F903" s="114">
        <f t="shared" ref="F903:F966" si="65">C903+D903+E903</f>
        <v>189.1</v>
      </c>
      <c r="G903" s="118">
        <f t="shared" si="63"/>
        <v>27.470556999999999</v>
      </c>
      <c r="H903" s="898">
        <f t="shared" ref="H903:H966" si="66">0.11747+0.0278</f>
        <v>0.14527000000000001</v>
      </c>
      <c r="I903" s="125">
        <f t="shared" si="64"/>
        <v>0.14527000000000001</v>
      </c>
    </row>
    <row r="904" spans="1:9" s="1" customFormat="1" x14ac:dyDescent="0.35">
      <c r="A904" s="38">
        <v>123</v>
      </c>
      <c r="B904" s="54" t="s">
        <v>1346</v>
      </c>
      <c r="C904" s="32">
        <v>590.4</v>
      </c>
      <c r="D904" s="14"/>
      <c r="E904" s="14"/>
      <c r="F904" s="114">
        <f t="shared" si="65"/>
        <v>590.4</v>
      </c>
      <c r="G904" s="118">
        <f t="shared" si="63"/>
        <v>85.767408000000003</v>
      </c>
      <c r="H904" s="898">
        <f t="shared" si="66"/>
        <v>0.14527000000000001</v>
      </c>
      <c r="I904" s="125">
        <f t="shared" si="64"/>
        <v>0.14527000000000001</v>
      </c>
    </row>
    <row r="905" spans="1:9" s="1" customFormat="1" x14ac:dyDescent="0.35">
      <c r="A905" s="38">
        <v>124</v>
      </c>
      <c r="B905" s="54" t="s">
        <v>1347</v>
      </c>
      <c r="C905" s="32">
        <v>761.4</v>
      </c>
      <c r="D905" s="14"/>
      <c r="E905" s="14"/>
      <c r="F905" s="114">
        <f t="shared" si="65"/>
        <v>761.4</v>
      </c>
      <c r="G905" s="118">
        <f t="shared" si="63"/>
        <v>110.60857800000001</v>
      </c>
      <c r="H905" s="898">
        <f t="shared" si="66"/>
        <v>0.14527000000000001</v>
      </c>
      <c r="I905" s="125">
        <f t="shared" si="64"/>
        <v>0.14527000000000001</v>
      </c>
    </row>
    <row r="906" spans="1:9" s="1" customFormat="1" x14ac:dyDescent="0.35">
      <c r="A906" s="38">
        <v>125</v>
      </c>
      <c r="B906" s="54" t="s">
        <v>1348</v>
      </c>
      <c r="C906" s="32">
        <v>538.82000000000005</v>
      </c>
      <c r="D906" s="14"/>
      <c r="E906" s="14">
        <v>38.299999999999997</v>
      </c>
      <c r="F906" s="114">
        <f t="shared" si="65"/>
        <v>577.12</v>
      </c>
      <c r="G906" s="118">
        <f t="shared" si="63"/>
        <v>83.838222400000006</v>
      </c>
      <c r="H906" s="898">
        <f t="shared" si="66"/>
        <v>0.14527000000000001</v>
      </c>
      <c r="I906" s="125">
        <f t="shared" si="64"/>
        <v>0.14527000000000001</v>
      </c>
    </row>
    <row r="907" spans="1:9" s="1" customFormat="1" x14ac:dyDescent="0.35">
      <c r="A907" s="38">
        <v>126</v>
      </c>
      <c r="B907" s="54" t="s">
        <v>1349</v>
      </c>
      <c r="C907" s="32">
        <v>102.8</v>
      </c>
      <c r="D907" s="14"/>
      <c r="E907" s="37">
        <v>34</v>
      </c>
      <c r="F907" s="114">
        <f t="shared" si="65"/>
        <v>136.80000000000001</v>
      </c>
      <c r="G907" s="118">
        <f t="shared" si="63"/>
        <v>19.872936000000003</v>
      </c>
      <c r="H907" s="898">
        <f t="shared" si="66"/>
        <v>0.14527000000000001</v>
      </c>
      <c r="I907" s="125">
        <f t="shared" si="64"/>
        <v>0.14527000000000001</v>
      </c>
    </row>
    <row r="908" spans="1:9" s="1" customFormat="1" x14ac:dyDescent="0.35">
      <c r="A908" s="38">
        <v>127</v>
      </c>
      <c r="B908" s="54" t="s">
        <v>1350</v>
      </c>
      <c r="C908" s="32">
        <v>578</v>
      </c>
      <c r="D908" s="14"/>
      <c r="E908" s="14"/>
      <c r="F908" s="114">
        <f t="shared" si="65"/>
        <v>578</v>
      </c>
      <c r="G908" s="118">
        <f t="shared" si="63"/>
        <v>83.966059999999999</v>
      </c>
      <c r="H908" s="898">
        <f t="shared" si="66"/>
        <v>0.14527000000000001</v>
      </c>
      <c r="I908" s="125">
        <f t="shared" si="64"/>
        <v>0.14527000000000001</v>
      </c>
    </row>
    <row r="909" spans="1:9" s="1" customFormat="1" x14ac:dyDescent="0.35">
      <c r="A909" s="38">
        <v>128</v>
      </c>
      <c r="B909" s="54" t="s">
        <v>1351</v>
      </c>
      <c r="C909" s="32">
        <v>150</v>
      </c>
      <c r="D909" s="14"/>
      <c r="E909" s="14"/>
      <c r="F909" s="114">
        <f t="shared" si="65"/>
        <v>150</v>
      </c>
      <c r="G909" s="118">
        <f t="shared" si="63"/>
        <v>21.790500000000002</v>
      </c>
      <c r="H909" s="898">
        <f t="shared" si="66"/>
        <v>0.14527000000000001</v>
      </c>
      <c r="I909" s="125">
        <f t="shared" si="64"/>
        <v>0.14527000000000001</v>
      </c>
    </row>
    <row r="910" spans="1:9" s="1" customFormat="1" x14ac:dyDescent="0.35">
      <c r="A910" s="38">
        <v>129</v>
      </c>
      <c r="B910" s="54" t="s">
        <v>1352</v>
      </c>
      <c r="C910" s="32">
        <v>106.6</v>
      </c>
      <c r="D910" s="14"/>
      <c r="E910" s="14"/>
      <c r="F910" s="114">
        <f t="shared" si="65"/>
        <v>106.6</v>
      </c>
      <c r="G910" s="118">
        <f t="shared" si="63"/>
        <v>15.485782</v>
      </c>
      <c r="H910" s="898">
        <f t="shared" si="66"/>
        <v>0.14527000000000001</v>
      </c>
      <c r="I910" s="125">
        <f t="shared" si="64"/>
        <v>0.14527000000000001</v>
      </c>
    </row>
    <row r="911" spans="1:9" s="1" customFormat="1" x14ac:dyDescent="0.35">
      <c r="A911" s="38">
        <v>130</v>
      </c>
      <c r="B911" s="54" t="s">
        <v>1353</v>
      </c>
      <c r="C911" s="32">
        <v>128.4</v>
      </c>
      <c r="D911" s="14"/>
      <c r="E911" s="14"/>
      <c r="F911" s="114">
        <f t="shared" si="65"/>
        <v>128.4</v>
      </c>
      <c r="G911" s="118">
        <f t="shared" si="63"/>
        <v>18.652668000000002</v>
      </c>
      <c r="H911" s="898">
        <f t="shared" si="66"/>
        <v>0.14527000000000001</v>
      </c>
      <c r="I911" s="125">
        <f t="shared" si="64"/>
        <v>0.14527000000000001</v>
      </c>
    </row>
    <row r="912" spans="1:9" s="1" customFormat="1" x14ac:dyDescent="0.35">
      <c r="A912" s="38">
        <v>131</v>
      </c>
      <c r="B912" s="54" t="s">
        <v>1354</v>
      </c>
      <c r="C912" s="32">
        <v>221.8</v>
      </c>
      <c r="D912" s="14"/>
      <c r="E912" s="14">
        <v>34.700000000000003</v>
      </c>
      <c r="F912" s="114">
        <f t="shared" si="65"/>
        <v>256.5</v>
      </c>
      <c r="G912" s="118">
        <f t="shared" si="63"/>
        <v>37.261755000000001</v>
      </c>
      <c r="H912" s="898">
        <f t="shared" si="66"/>
        <v>0.14527000000000001</v>
      </c>
      <c r="I912" s="125">
        <f t="shared" si="64"/>
        <v>0.14527000000000001</v>
      </c>
    </row>
    <row r="913" spans="1:9" s="1" customFormat="1" x14ac:dyDescent="0.35">
      <c r="A913" s="38">
        <v>132</v>
      </c>
      <c r="B913" s="54" t="s">
        <v>1355</v>
      </c>
      <c r="C913" s="32">
        <v>142.1</v>
      </c>
      <c r="D913" s="14"/>
      <c r="E913" s="14"/>
      <c r="F913" s="114">
        <f t="shared" si="65"/>
        <v>142.1</v>
      </c>
      <c r="G913" s="118">
        <f t="shared" si="63"/>
        <v>20.642866999999999</v>
      </c>
      <c r="H913" s="898">
        <f t="shared" si="66"/>
        <v>0.14527000000000001</v>
      </c>
      <c r="I913" s="125">
        <f t="shared" si="64"/>
        <v>0.14527000000000001</v>
      </c>
    </row>
    <row r="914" spans="1:9" s="1" customFormat="1" x14ac:dyDescent="0.35">
      <c r="A914" s="38">
        <v>133</v>
      </c>
      <c r="B914" s="54" t="s">
        <v>1356</v>
      </c>
      <c r="C914" s="32">
        <v>259.7</v>
      </c>
      <c r="D914" s="14"/>
      <c r="E914" s="14"/>
      <c r="F914" s="114">
        <f t="shared" si="65"/>
        <v>259.7</v>
      </c>
      <c r="G914" s="118">
        <f t="shared" si="63"/>
        <v>37.726618999999999</v>
      </c>
      <c r="H914" s="898">
        <f t="shared" si="66"/>
        <v>0.14527000000000001</v>
      </c>
      <c r="I914" s="125">
        <f t="shared" si="64"/>
        <v>0.14527000000000001</v>
      </c>
    </row>
    <row r="915" spans="1:9" s="1" customFormat="1" x14ac:dyDescent="0.35">
      <c r="A915" s="38">
        <v>134</v>
      </c>
      <c r="B915" s="54" t="s">
        <v>1357</v>
      </c>
      <c r="C915" s="32">
        <v>204.3</v>
      </c>
      <c r="D915" s="14"/>
      <c r="E915" s="14">
        <v>105.1</v>
      </c>
      <c r="F915" s="114">
        <f t="shared" si="65"/>
        <v>309.39999999999998</v>
      </c>
      <c r="G915" s="118">
        <f t="shared" si="63"/>
        <v>44.946537999999997</v>
      </c>
      <c r="H915" s="898">
        <f t="shared" si="66"/>
        <v>0.14527000000000001</v>
      </c>
      <c r="I915" s="125">
        <f t="shared" si="64"/>
        <v>0.14527000000000001</v>
      </c>
    </row>
    <row r="916" spans="1:9" s="1" customFormat="1" x14ac:dyDescent="0.35">
      <c r="A916" s="38">
        <v>135</v>
      </c>
      <c r="B916" s="54" t="s">
        <v>1358</v>
      </c>
      <c r="C916" s="32">
        <v>432.1</v>
      </c>
      <c r="D916" s="14"/>
      <c r="E916" s="14"/>
      <c r="F916" s="114">
        <f t="shared" si="65"/>
        <v>432.1</v>
      </c>
      <c r="G916" s="118">
        <f t="shared" si="63"/>
        <v>62.771167000000005</v>
      </c>
      <c r="H916" s="898">
        <f t="shared" si="66"/>
        <v>0.14527000000000001</v>
      </c>
      <c r="I916" s="125">
        <f t="shared" si="64"/>
        <v>0.14527000000000001</v>
      </c>
    </row>
    <row r="917" spans="1:9" s="1" customFormat="1" x14ac:dyDescent="0.35">
      <c r="A917" s="38">
        <v>136</v>
      </c>
      <c r="B917" s="54" t="s">
        <v>1359</v>
      </c>
      <c r="C917" s="32">
        <v>164.2</v>
      </c>
      <c r="D917" s="14"/>
      <c r="E917" s="14">
        <v>77.7</v>
      </c>
      <c r="F917" s="114">
        <f t="shared" si="65"/>
        <v>241.89999999999998</v>
      </c>
      <c r="G917" s="118">
        <f t="shared" si="63"/>
        <v>35.140813000000001</v>
      </c>
      <c r="H917" s="898">
        <f t="shared" si="66"/>
        <v>0.14527000000000001</v>
      </c>
      <c r="I917" s="125">
        <f t="shared" si="64"/>
        <v>0.14527000000000001</v>
      </c>
    </row>
    <row r="918" spans="1:9" s="1" customFormat="1" x14ac:dyDescent="0.35">
      <c r="A918" s="38">
        <v>137</v>
      </c>
      <c r="B918" s="54" t="s">
        <v>1360</v>
      </c>
      <c r="C918" s="32">
        <v>278.3</v>
      </c>
      <c r="D918" s="14"/>
      <c r="E918" s="14"/>
      <c r="F918" s="114">
        <f t="shared" si="65"/>
        <v>278.3</v>
      </c>
      <c r="G918" s="118">
        <f t="shared" si="63"/>
        <v>40.428641000000006</v>
      </c>
      <c r="H918" s="898">
        <f t="shared" si="66"/>
        <v>0.14527000000000001</v>
      </c>
      <c r="I918" s="125">
        <f t="shared" si="64"/>
        <v>0.14527000000000001</v>
      </c>
    </row>
    <row r="919" spans="1:9" s="1" customFormat="1" x14ac:dyDescent="0.35">
      <c r="A919" s="38">
        <v>138</v>
      </c>
      <c r="B919" s="54" t="s">
        <v>1361</v>
      </c>
      <c r="C919" s="33">
        <v>150</v>
      </c>
      <c r="D919" s="14"/>
      <c r="E919" s="14"/>
      <c r="F919" s="114">
        <f t="shared" si="65"/>
        <v>150</v>
      </c>
      <c r="G919" s="118">
        <f t="shared" si="63"/>
        <v>21.790500000000002</v>
      </c>
      <c r="H919" s="898">
        <f t="shared" si="66"/>
        <v>0.14527000000000001</v>
      </c>
      <c r="I919" s="125">
        <f t="shared" si="64"/>
        <v>0.14527000000000001</v>
      </c>
    </row>
    <row r="920" spans="1:9" s="1" customFormat="1" x14ac:dyDescent="0.35">
      <c r="A920" s="38">
        <v>139</v>
      </c>
      <c r="B920" s="54" t="s">
        <v>1362</v>
      </c>
      <c r="C920" s="32">
        <v>140.6</v>
      </c>
      <c r="D920" s="14"/>
      <c r="E920" s="14"/>
      <c r="F920" s="114">
        <f t="shared" si="65"/>
        <v>140.6</v>
      </c>
      <c r="G920" s="118">
        <f t="shared" si="63"/>
        <v>20.424962000000001</v>
      </c>
      <c r="H920" s="898">
        <f t="shared" si="66"/>
        <v>0.14527000000000001</v>
      </c>
      <c r="I920" s="125">
        <f t="shared" si="64"/>
        <v>0.14527000000000001</v>
      </c>
    </row>
    <row r="921" spans="1:9" s="1" customFormat="1" x14ac:dyDescent="0.35">
      <c r="A921" s="38">
        <v>140</v>
      </c>
      <c r="B921" s="54" t="s">
        <v>1363</v>
      </c>
      <c r="C921" s="32">
        <v>209.1</v>
      </c>
      <c r="D921" s="14"/>
      <c r="E921" s="14"/>
      <c r="F921" s="114">
        <f t="shared" si="65"/>
        <v>209.1</v>
      </c>
      <c r="G921" s="118">
        <f t="shared" si="63"/>
        <v>30.375957</v>
      </c>
      <c r="H921" s="898">
        <f t="shared" si="66"/>
        <v>0.14527000000000001</v>
      </c>
      <c r="I921" s="125">
        <f t="shared" si="64"/>
        <v>0.14527000000000001</v>
      </c>
    </row>
    <row r="922" spans="1:9" s="1" customFormat="1" x14ac:dyDescent="0.35">
      <c r="A922" s="38">
        <v>141</v>
      </c>
      <c r="B922" s="54" t="s">
        <v>1364</v>
      </c>
      <c r="C922" s="32">
        <v>463.5</v>
      </c>
      <c r="D922" s="14"/>
      <c r="E922" s="14"/>
      <c r="F922" s="114">
        <f t="shared" si="65"/>
        <v>463.5</v>
      </c>
      <c r="G922" s="118">
        <f t="shared" si="63"/>
        <v>67.332644999999999</v>
      </c>
      <c r="H922" s="898">
        <f t="shared" si="66"/>
        <v>0.14527000000000001</v>
      </c>
      <c r="I922" s="125">
        <f t="shared" si="64"/>
        <v>0.14527000000000001</v>
      </c>
    </row>
    <row r="923" spans="1:9" s="1" customFormat="1" x14ac:dyDescent="0.35">
      <c r="A923" s="38">
        <v>142</v>
      </c>
      <c r="B923" s="54" t="s">
        <v>1365</v>
      </c>
      <c r="C923" s="32">
        <v>126</v>
      </c>
      <c r="D923" s="14"/>
      <c r="E923" s="14"/>
      <c r="F923" s="114">
        <f t="shared" si="65"/>
        <v>126</v>
      </c>
      <c r="G923" s="118">
        <f t="shared" si="63"/>
        <v>18.304020000000001</v>
      </c>
      <c r="H923" s="898">
        <f t="shared" si="66"/>
        <v>0.14527000000000001</v>
      </c>
      <c r="I923" s="125">
        <f t="shared" si="64"/>
        <v>0.14527000000000001</v>
      </c>
    </row>
    <row r="924" spans="1:9" s="1" customFormat="1" x14ac:dyDescent="0.35">
      <c r="A924" s="38">
        <v>143</v>
      </c>
      <c r="B924" s="54" t="s">
        <v>1366</v>
      </c>
      <c r="C924" s="32">
        <v>725.1</v>
      </c>
      <c r="D924" s="14"/>
      <c r="E924" s="14"/>
      <c r="F924" s="114">
        <f t="shared" si="65"/>
        <v>725.1</v>
      </c>
      <c r="G924" s="118">
        <f t="shared" si="63"/>
        <v>105.335277</v>
      </c>
      <c r="H924" s="898">
        <f t="shared" si="66"/>
        <v>0.14527000000000001</v>
      </c>
      <c r="I924" s="125">
        <f t="shared" si="64"/>
        <v>0.14527000000000001</v>
      </c>
    </row>
    <row r="925" spans="1:9" s="1" customFormat="1" ht="13.5" customHeight="1" x14ac:dyDescent="0.35">
      <c r="A925" s="38">
        <v>144</v>
      </c>
      <c r="B925" s="54" t="s">
        <v>2161</v>
      </c>
      <c r="C925" s="32">
        <v>466.88</v>
      </c>
      <c r="D925" s="14"/>
      <c r="E925" s="14"/>
      <c r="F925" s="76">
        <v>466.9</v>
      </c>
      <c r="G925" s="118">
        <f t="shared" si="63"/>
        <v>67.826563000000007</v>
      </c>
      <c r="H925" s="898">
        <f t="shared" si="66"/>
        <v>0.14527000000000001</v>
      </c>
      <c r="I925" s="125">
        <f t="shared" si="64"/>
        <v>0.14527000000000001</v>
      </c>
    </row>
    <row r="926" spans="1:9" s="1" customFormat="1" ht="13.5" customHeight="1" x14ac:dyDescent="0.35">
      <c r="A926" s="38">
        <v>145</v>
      </c>
      <c r="B926" s="54" t="s">
        <v>1367</v>
      </c>
      <c r="C926" s="32">
        <v>138.1</v>
      </c>
      <c r="D926" s="14"/>
      <c r="E926" s="14"/>
      <c r="F926" s="114">
        <f t="shared" si="65"/>
        <v>138.1</v>
      </c>
      <c r="G926" s="118">
        <f t="shared" si="63"/>
        <v>20.061786999999999</v>
      </c>
      <c r="H926" s="898">
        <f t="shared" si="66"/>
        <v>0.14527000000000001</v>
      </c>
      <c r="I926" s="125">
        <f t="shared" si="64"/>
        <v>0.14527000000000001</v>
      </c>
    </row>
    <row r="927" spans="1:9" s="1" customFormat="1" ht="13.5" customHeight="1" x14ac:dyDescent="0.35">
      <c r="A927" s="38">
        <v>146</v>
      </c>
      <c r="B927" s="54" t="s">
        <v>1368</v>
      </c>
      <c r="C927" s="32">
        <v>807</v>
      </c>
      <c r="D927" s="14"/>
      <c r="E927" s="14"/>
      <c r="F927" s="114">
        <f t="shared" si="65"/>
        <v>807</v>
      </c>
      <c r="G927" s="118">
        <f t="shared" si="63"/>
        <v>117.23289000000001</v>
      </c>
      <c r="H927" s="898">
        <f t="shared" si="66"/>
        <v>0.14527000000000001</v>
      </c>
      <c r="I927" s="125">
        <f t="shared" si="64"/>
        <v>0.14527000000000001</v>
      </c>
    </row>
    <row r="928" spans="1:9" s="1" customFormat="1" ht="13.5" customHeight="1" x14ac:dyDescent="0.35">
      <c r="A928" s="38">
        <v>147</v>
      </c>
      <c r="B928" s="54" t="s">
        <v>1369</v>
      </c>
      <c r="C928" s="32">
        <v>1555.2</v>
      </c>
      <c r="D928" s="14"/>
      <c r="E928" s="14"/>
      <c r="F928" s="114">
        <f t="shared" si="65"/>
        <v>1555.2</v>
      </c>
      <c r="G928" s="118">
        <f t="shared" si="63"/>
        <v>225.92390400000002</v>
      </c>
      <c r="H928" s="898">
        <f t="shared" si="66"/>
        <v>0.14527000000000001</v>
      </c>
      <c r="I928" s="125">
        <f t="shared" si="64"/>
        <v>0.14527000000000001</v>
      </c>
    </row>
    <row r="929" spans="1:9" s="1" customFormat="1" ht="13.5" customHeight="1" x14ac:dyDescent="0.35">
      <c r="A929" s="38">
        <v>148</v>
      </c>
      <c r="B929" s="54" t="s">
        <v>1370</v>
      </c>
      <c r="C929" s="32">
        <v>1514.3</v>
      </c>
      <c r="D929" s="14"/>
      <c r="E929" s="14"/>
      <c r="F929" s="114">
        <f t="shared" si="65"/>
        <v>1514.3</v>
      </c>
      <c r="G929" s="118">
        <f t="shared" si="63"/>
        <v>219.982361</v>
      </c>
      <c r="H929" s="898">
        <f t="shared" si="66"/>
        <v>0.14527000000000001</v>
      </c>
      <c r="I929" s="125">
        <f t="shared" si="64"/>
        <v>0.14527000000000001</v>
      </c>
    </row>
    <row r="930" spans="1:9" s="1" customFormat="1" ht="13.5" customHeight="1" x14ac:dyDescent="0.35">
      <c r="A930" s="38">
        <v>149</v>
      </c>
      <c r="B930" s="54" t="s">
        <v>1371</v>
      </c>
      <c r="C930" s="33">
        <v>394</v>
      </c>
      <c r="D930" s="14"/>
      <c r="E930" s="14"/>
      <c r="F930" s="114">
        <f t="shared" si="65"/>
        <v>394</v>
      </c>
      <c r="G930" s="118">
        <f t="shared" si="63"/>
        <v>57.236380000000004</v>
      </c>
      <c r="H930" s="898">
        <f t="shared" si="66"/>
        <v>0.14527000000000001</v>
      </c>
      <c r="I930" s="125">
        <f t="shared" si="64"/>
        <v>0.14527000000000001</v>
      </c>
    </row>
    <row r="931" spans="1:9" s="1" customFormat="1" ht="13.5" customHeight="1" x14ac:dyDescent="0.35">
      <c r="A931" s="38">
        <v>150</v>
      </c>
      <c r="B931" s="54" t="s">
        <v>2162</v>
      </c>
      <c r="C931" s="32">
        <v>572.5</v>
      </c>
      <c r="D931" s="14"/>
      <c r="E931" s="14"/>
      <c r="F931" s="114">
        <f t="shared" si="65"/>
        <v>572.5</v>
      </c>
      <c r="G931" s="118">
        <f t="shared" si="63"/>
        <v>83.167075000000011</v>
      </c>
      <c r="H931" s="898">
        <f t="shared" si="66"/>
        <v>0.14527000000000001</v>
      </c>
      <c r="I931" s="125">
        <f t="shared" si="64"/>
        <v>0.14527000000000001</v>
      </c>
    </row>
    <row r="932" spans="1:9" s="1" customFormat="1" ht="13.5" customHeight="1" x14ac:dyDescent="0.35">
      <c r="A932" s="38">
        <v>151</v>
      </c>
      <c r="B932" s="54" t="s">
        <v>1372</v>
      </c>
      <c r="C932" s="32">
        <v>351.9</v>
      </c>
      <c r="D932" s="14"/>
      <c r="E932" s="14"/>
      <c r="F932" s="114">
        <f t="shared" si="65"/>
        <v>351.9</v>
      </c>
      <c r="G932" s="118">
        <f t="shared" si="63"/>
        <v>51.120513000000003</v>
      </c>
      <c r="H932" s="898">
        <f t="shared" si="66"/>
        <v>0.14527000000000001</v>
      </c>
      <c r="I932" s="125">
        <f t="shared" si="64"/>
        <v>0.14527000000000001</v>
      </c>
    </row>
    <row r="933" spans="1:9" s="1" customFormat="1" ht="13.5" customHeight="1" x14ac:dyDescent="0.35">
      <c r="A933" s="38">
        <v>152</v>
      </c>
      <c r="B933" s="54" t="s">
        <v>1373</v>
      </c>
      <c r="C933" s="32">
        <v>449.4</v>
      </c>
      <c r="D933" s="14"/>
      <c r="E933" s="14"/>
      <c r="F933" s="114">
        <f t="shared" si="65"/>
        <v>449.4</v>
      </c>
      <c r="G933" s="118">
        <f t="shared" si="63"/>
        <v>65.284338000000005</v>
      </c>
      <c r="H933" s="898">
        <f t="shared" si="66"/>
        <v>0.14527000000000001</v>
      </c>
      <c r="I933" s="125">
        <f t="shared" si="64"/>
        <v>0.14527000000000001</v>
      </c>
    </row>
    <row r="934" spans="1:9" s="1" customFormat="1" ht="13.5" customHeight="1" x14ac:dyDescent="0.35">
      <c r="A934" s="38">
        <v>153</v>
      </c>
      <c r="B934" s="54" t="s">
        <v>1374</v>
      </c>
      <c r="C934" s="32">
        <v>1394.3</v>
      </c>
      <c r="D934" s="14"/>
      <c r="E934" s="14"/>
      <c r="F934" s="114">
        <f t="shared" si="65"/>
        <v>1394.3</v>
      </c>
      <c r="G934" s="118">
        <f t="shared" si="63"/>
        <v>202.549961</v>
      </c>
      <c r="H934" s="898">
        <f t="shared" si="66"/>
        <v>0.14527000000000001</v>
      </c>
      <c r="I934" s="125">
        <f t="shared" si="64"/>
        <v>0.14527000000000001</v>
      </c>
    </row>
    <row r="935" spans="1:9" s="1" customFormat="1" ht="13.5" customHeight="1" x14ac:dyDescent="0.35">
      <c r="A935" s="38">
        <v>154</v>
      </c>
      <c r="B935" s="54" t="s">
        <v>1375</v>
      </c>
      <c r="C935" s="32">
        <v>398.7</v>
      </c>
      <c r="D935" s="14"/>
      <c r="E935" s="14"/>
      <c r="F935" s="114">
        <f t="shared" si="65"/>
        <v>398.7</v>
      </c>
      <c r="G935" s="118">
        <f t="shared" si="63"/>
        <v>57.919149000000004</v>
      </c>
      <c r="H935" s="898">
        <f t="shared" si="66"/>
        <v>0.14527000000000001</v>
      </c>
      <c r="I935" s="125">
        <f t="shared" si="64"/>
        <v>0.14527000000000001</v>
      </c>
    </row>
    <row r="936" spans="1:9" s="1" customFormat="1" ht="13.5" customHeight="1" x14ac:dyDescent="0.35">
      <c r="A936" s="38">
        <v>155</v>
      </c>
      <c r="B936" s="54" t="s">
        <v>1376</v>
      </c>
      <c r="C936" s="32">
        <v>359.4</v>
      </c>
      <c r="D936" s="14"/>
      <c r="E936" s="14"/>
      <c r="F936" s="114">
        <f t="shared" si="65"/>
        <v>359.4</v>
      </c>
      <c r="G936" s="118">
        <f t="shared" si="63"/>
        <v>52.210037999999997</v>
      </c>
      <c r="H936" s="898">
        <f t="shared" si="66"/>
        <v>0.14527000000000001</v>
      </c>
      <c r="I936" s="125">
        <f t="shared" si="64"/>
        <v>0.14527000000000001</v>
      </c>
    </row>
    <row r="937" spans="1:9" s="1" customFormat="1" ht="13.5" customHeight="1" x14ac:dyDescent="0.35">
      <c r="A937" s="38">
        <v>156</v>
      </c>
      <c r="B937" s="54" t="s">
        <v>1377</v>
      </c>
      <c r="C937" s="32">
        <v>694.9</v>
      </c>
      <c r="D937" s="14"/>
      <c r="E937" s="14"/>
      <c r="F937" s="114">
        <f t="shared" si="65"/>
        <v>694.9</v>
      </c>
      <c r="G937" s="118">
        <f t="shared" si="63"/>
        <v>100.94812300000001</v>
      </c>
      <c r="H937" s="898">
        <f t="shared" si="66"/>
        <v>0.14527000000000001</v>
      </c>
      <c r="I937" s="125">
        <f t="shared" si="64"/>
        <v>0.14527000000000001</v>
      </c>
    </row>
    <row r="938" spans="1:9" s="1" customFormat="1" ht="13.5" customHeight="1" x14ac:dyDescent="0.35">
      <c r="A938" s="38">
        <v>157</v>
      </c>
      <c r="B938" s="54" t="s">
        <v>1378</v>
      </c>
      <c r="C938" s="32">
        <v>629.6</v>
      </c>
      <c r="D938" s="14"/>
      <c r="E938" s="14"/>
      <c r="F938" s="114">
        <f t="shared" si="65"/>
        <v>629.6</v>
      </c>
      <c r="G938" s="118">
        <f t="shared" si="63"/>
        <v>91.461992000000009</v>
      </c>
      <c r="H938" s="898">
        <f t="shared" si="66"/>
        <v>0.14527000000000001</v>
      </c>
      <c r="I938" s="125">
        <f t="shared" si="64"/>
        <v>0.14527000000000001</v>
      </c>
    </row>
    <row r="939" spans="1:9" s="1" customFormat="1" ht="13.5" customHeight="1" x14ac:dyDescent="0.35">
      <c r="A939" s="38">
        <v>158</v>
      </c>
      <c r="B939" s="54" t="s">
        <v>1379</v>
      </c>
      <c r="C939" s="32">
        <v>969.07</v>
      </c>
      <c r="D939" s="14"/>
      <c r="E939" s="14"/>
      <c r="F939" s="114">
        <f t="shared" si="65"/>
        <v>969.07</v>
      </c>
      <c r="G939" s="118">
        <f t="shared" si="63"/>
        <v>140.77679890000002</v>
      </c>
      <c r="H939" s="898">
        <f t="shared" si="66"/>
        <v>0.14527000000000001</v>
      </c>
      <c r="I939" s="125">
        <f t="shared" si="64"/>
        <v>0.14527000000000001</v>
      </c>
    </row>
    <row r="940" spans="1:9" s="1" customFormat="1" ht="13.5" customHeight="1" x14ac:dyDescent="0.35">
      <c r="A940" s="38">
        <v>159</v>
      </c>
      <c r="B940" s="54" t="s">
        <v>1380</v>
      </c>
      <c r="C940" s="32">
        <v>315.7</v>
      </c>
      <c r="D940" s="14"/>
      <c r="E940" s="14"/>
      <c r="F940" s="114">
        <f t="shared" si="65"/>
        <v>315.7</v>
      </c>
      <c r="G940" s="118">
        <f t="shared" si="63"/>
        <v>45.861739</v>
      </c>
      <c r="H940" s="898">
        <f t="shared" si="66"/>
        <v>0.14527000000000001</v>
      </c>
      <c r="I940" s="125">
        <f t="shared" si="64"/>
        <v>0.14527000000000001</v>
      </c>
    </row>
    <row r="941" spans="1:9" s="1" customFormat="1" ht="13.5" customHeight="1" x14ac:dyDescent="0.35">
      <c r="A941" s="38">
        <v>160</v>
      </c>
      <c r="B941" s="54" t="s">
        <v>1381</v>
      </c>
      <c r="C941" s="32">
        <v>677.4</v>
      </c>
      <c r="D941" s="14"/>
      <c r="E941" s="14"/>
      <c r="F941" s="114">
        <f t="shared" si="65"/>
        <v>677.4</v>
      </c>
      <c r="G941" s="118">
        <f t="shared" si="63"/>
        <v>98.405898000000008</v>
      </c>
      <c r="H941" s="898">
        <f t="shared" si="66"/>
        <v>0.14527000000000001</v>
      </c>
      <c r="I941" s="125">
        <f t="shared" si="64"/>
        <v>0.14527000000000001</v>
      </c>
    </row>
    <row r="942" spans="1:9" s="1" customFormat="1" ht="13.5" customHeight="1" x14ac:dyDescent="0.35">
      <c r="A942" s="38">
        <v>161</v>
      </c>
      <c r="B942" s="54" t="s">
        <v>1382</v>
      </c>
      <c r="C942" s="32">
        <v>255.8</v>
      </c>
      <c r="D942" s="14"/>
      <c r="E942" s="14"/>
      <c r="F942" s="114">
        <f t="shared" si="65"/>
        <v>255.8</v>
      </c>
      <c r="G942" s="118">
        <f t="shared" si="63"/>
        <v>37.160066000000008</v>
      </c>
      <c r="H942" s="898">
        <f t="shared" si="66"/>
        <v>0.14527000000000001</v>
      </c>
      <c r="I942" s="125">
        <f t="shared" si="64"/>
        <v>0.14527000000000001</v>
      </c>
    </row>
    <row r="943" spans="1:9" s="1" customFormat="1" ht="13.5" customHeight="1" x14ac:dyDescent="0.35">
      <c r="A943" s="38">
        <v>162</v>
      </c>
      <c r="B943" s="54" t="s">
        <v>1383</v>
      </c>
      <c r="C943" s="32">
        <v>167.8</v>
      </c>
      <c r="D943" s="14">
        <v>184.7</v>
      </c>
      <c r="E943" s="14"/>
      <c r="F943" s="114">
        <f t="shared" si="65"/>
        <v>352.5</v>
      </c>
      <c r="G943" s="118">
        <f t="shared" si="63"/>
        <v>51.207675000000002</v>
      </c>
      <c r="H943" s="898">
        <f t="shared" si="66"/>
        <v>0.14527000000000001</v>
      </c>
      <c r="I943" s="125">
        <f t="shared" si="64"/>
        <v>0.14527000000000001</v>
      </c>
    </row>
    <row r="944" spans="1:9" s="1" customFormat="1" ht="13.5" customHeight="1" x14ac:dyDescent="0.35">
      <c r="A944" s="38">
        <v>163</v>
      </c>
      <c r="B944" s="54" t="s">
        <v>1385</v>
      </c>
      <c r="C944" s="32">
        <v>642.9</v>
      </c>
      <c r="D944" s="14"/>
      <c r="E944" s="14"/>
      <c r="F944" s="114">
        <f t="shared" si="65"/>
        <v>642.9</v>
      </c>
      <c r="G944" s="118">
        <f t="shared" si="63"/>
        <v>93.394083000000009</v>
      </c>
      <c r="H944" s="898">
        <f t="shared" si="66"/>
        <v>0.14527000000000001</v>
      </c>
      <c r="I944" s="125">
        <f t="shared" si="64"/>
        <v>0.14527000000000001</v>
      </c>
    </row>
    <row r="945" spans="1:9" s="1" customFormat="1" ht="13.5" customHeight="1" x14ac:dyDescent="0.35">
      <c r="A945" s="38">
        <v>164</v>
      </c>
      <c r="B945" s="54" t="s">
        <v>1386</v>
      </c>
      <c r="C945" s="32">
        <v>324.39999999999998</v>
      </c>
      <c r="D945" s="14"/>
      <c r="E945" s="14"/>
      <c r="F945" s="114">
        <f t="shared" si="65"/>
        <v>324.39999999999998</v>
      </c>
      <c r="G945" s="118">
        <f t="shared" si="63"/>
        <v>47.125588</v>
      </c>
      <c r="H945" s="898">
        <f t="shared" si="66"/>
        <v>0.14527000000000001</v>
      </c>
      <c r="I945" s="125">
        <f t="shared" si="64"/>
        <v>0.14527000000000001</v>
      </c>
    </row>
    <row r="946" spans="1:9" s="1" customFormat="1" ht="13.5" customHeight="1" x14ac:dyDescent="0.35">
      <c r="A946" s="38">
        <v>165</v>
      </c>
      <c r="B946" s="54" t="s">
        <v>1387</v>
      </c>
      <c r="C946" s="33">
        <v>505</v>
      </c>
      <c r="D946" s="14"/>
      <c r="E946" s="14"/>
      <c r="F946" s="114">
        <f t="shared" si="65"/>
        <v>505</v>
      </c>
      <c r="G946" s="118">
        <f t="shared" si="63"/>
        <v>73.361350000000002</v>
      </c>
      <c r="H946" s="898">
        <f t="shared" si="66"/>
        <v>0.14527000000000001</v>
      </c>
      <c r="I946" s="125">
        <f t="shared" si="64"/>
        <v>0.14527000000000001</v>
      </c>
    </row>
    <row r="947" spans="1:9" s="1" customFormat="1" ht="13.5" customHeight="1" x14ac:dyDescent="0.35">
      <c r="A947" s="38">
        <v>166</v>
      </c>
      <c r="B947" s="54" t="s">
        <v>1388</v>
      </c>
      <c r="C947" s="32">
        <v>548.70000000000005</v>
      </c>
      <c r="D947" s="14"/>
      <c r="E947" s="14"/>
      <c r="F947" s="114">
        <f t="shared" si="65"/>
        <v>548.70000000000005</v>
      </c>
      <c r="G947" s="118">
        <f t="shared" si="63"/>
        <v>79.709649000000013</v>
      </c>
      <c r="H947" s="898">
        <f t="shared" si="66"/>
        <v>0.14527000000000001</v>
      </c>
      <c r="I947" s="125">
        <f t="shared" si="64"/>
        <v>0.14527000000000001</v>
      </c>
    </row>
    <row r="948" spans="1:9" s="1" customFormat="1" ht="13.5" customHeight="1" x14ac:dyDescent="0.35">
      <c r="A948" s="38">
        <v>167</v>
      </c>
      <c r="B948" s="54" t="s">
        <v>1389</v>
      </c>
      <c r="C948" s="32">
        <v>222.33</v>
      </c>
      <c r="D948" s="14"/>
      <c r="E948" s="14"/>
      <c r="F948" s="114">
        <f t="shared" si="65"/>
        <v>222.33</v>
      </c>
      <c r="G948" s="118">
        <f t="shared" si="63"/>
        <v>32.297879100000003</v>
      </c>
      <c r="H948" s="898">
        <f t="shared" si="66"/>
        <v>0.14527000000000001</v>
      </c>
      <c r="I948" s="125">
        <f t="shared" si="64"/>
        <v>0.14527000000000001</v>
      </c>
    </row>
    <row r="949" spans="1:9" s="1" customFormat="1" ht="13.5" customHeight="1" x14ac:dyDescent="0.35">
      <c r="A949" s="38">
        <v>168</v>
      </c>
      <c r="B949" s="54" t="s">
        <v>1390</v>
      </c>
      <c r="C949" s="32">
        <v>461.2</v>
      </c>
      <c r="D949" s="14"/>
      <c r="E949" s="14"/>
      <c r="F949" s="114">
        <f t="shared" si="65"/>
        <v>461.2</v>
      </c>
      <c r="G949" s="118">
        <f t="shared" si="63"/>
        <v>66.998524000000003</v>
      </c>
      <c r="H949" s="898">
        <f t="shared" si="66"/>
        <v>0.14527000000000001</v>
      </c>
      <c r="I949" s="125">
        <f t="shared" si="64"/>
        <v>0.14527000000000001</v>
      </c>
    </row>
    <row r="950" spans="1:9" s="1" customFormat="1" ht="13.5" customHeight="1" x14ac:dyDescent="0.35">
      <c r="A950" s="38">
        <v>169</v>
      </c>
      <c r="B950" s="54" t="s">
        <v>1391</v>
      </c>
      <c r="C950" s="32">
        <v>446.5</v>
      </c>
      <c r="D950" s="14"/>
      <c r="E950" s="14"/>
      <c r="F950" s="114">
        <f t="shared" si="65"/>
        <v>446.5</v>
      </c>
      <c r="G950" s="118">
        <f t="shared" si="63"/>
        <v>64.863055000000003</v>
      </c>
      <c r="H950" s="898">
        <f t="shared" si="66"/>
        <v>0.14527000000000001</v>
      </c>
      <c r="I950" s="125">
        <f t="shared" si="64"/>
        <v>0.14527000000000001</v>
      </c>
    </row>
    <row r="951" spans="1:9" s="1" customFormat="1" ht="13.5" customHeight="1" x14ac:dyDescent="0.35">
      <c r="A951" s="38">
        <v>170</v>
      </c>
      <c r="B951" s="54" t="s">
        <v>1392</v>
      </c>
      <c r="C951" s="32">
        <v>291.5</v>
      </c>
      <c r="D951" s="14"/>
      <c r="E951" s="14"/>
      <c r="F951" s="114">
        <f t="shared" si="65"/>
        <v>291.5</v>
      </c>
      <c r="G951" s="118">
        <f t="shared" si="63"/>
        <v>42.346205000000005</v>
      </c>
      <c r="H951" s="898">
        <f t="shared" si="66"/>
        <v>0.14527000000000001</v>
      </c>
      <c r="I951" s="125">
        <f t="shared" si="64"/>
        <v>0.14527000000000001</v>
      </c>
    </row>
    <row r="952" spans="1:9" s="1" customFormat="1" ht="13.5" customHeight="1" x14ac:dyDescent="0.35">
      <c r="A952" s="38">
        <v>171</v>
      </c>
      <c r="B952" s="54" t="s">
        <v>1393</v>
      </c>
      <c r="C952" s="32">
        <v>361.5</v>
      </c>
      <c r="D952" s="14"/>
      <c r="E952" s="14"/>
      <c r="F952" s="114">
        <f t="shared" si="65"/>
        <v>361.5</v>
      </c>
      <c r="G952" s="118">
        <f t="shared" si="63"/>
        <v>52.515105000000005</v>
      </c>
      <c r="H952" s="898">
        <f t="shared" si="66"/>
        <v>0.14527000000000001</v>
      </c>
      <c r="I952" s="125">
        <f t="shared" si="64"/>
        <v>0.14527000000000001</v>
      </c>
    </row>
    <row r="953" spans="1:9" s="1" customFormat="1" ht="13.5" customHeight="1" x14ac:dyDescent="0.35">
      <c r="A953" s="38">
        <v>172</v>
      </c>
      <c r="B953" s="54" t="s">
        <v>1394</v>
      </c>
      <c r="C953" s="32">
        <v>474.6</v>
      </c>
      <c r="D953" s="14"/>
      <c r="E953" s="14">
        <v>11.3</v>
      </c>
      <c r="F953" s="114">
        <f t="shared" si="65"/>
        <v>485.90000000000003</v>
      </c>
      <c r="G953" s="118">
        <f t="shared" si="63"/>
        <v>70.586693000000011</v>
      </c>
      <c r="H953" s="898">
        <f t="shared" si="66"/>
        <v>0.14527000000000001</v>
      </c>
      <c r="I953" s="125">
        <f t="shared" si="64"/>
        <v>0.14527000000000001</v>
      </c>
    </row>
    <row r="954" spans="1:9" s="1" customFormat="1" ht="13.5" customHeight="1" x14ac:dyDescent="0.35">
      <c r="A954" s="38">
        <v>173</v>
      </c>
      <c r="B954" s="54" t="s">
        <v>1395</v>
      </c>
      <c r="C954" s="32">
        <v>399.3</v>
      </c>
      <c r="D954" s="14"/>
      <c r="E954" s="14">
        <v>31.2</v>
      </c>
      <c r="F954" s="114">
        <f t="shared" si="65"/>
        <v>430.5</v>
      </c>
      <c r="G954" s="118">
        <f t="shared" si="63"/>
        <v>62.538735000000003</v>
      </c>
      <c r="H954" s="898">
        <f t="shared" si="66"/>
        <v>0.14527000000000001</v>
      </c>
      <c r="I954" s="125">
        <f t="shared" si="64"/>
        <v>0.14527000000000001</v>
      </c>
    </row>
    <row r="955" spans="1:9" s="1" customFormat="1" ht="13.5" customHeight="1" x14ac:dyDescent="0.35">
      <c r="A955" s="38">
        <v>174</v>
      </c>
      <c r="B955" s="54" t="s">
        <v>1396</v>
      </c>
      <c r="C955" s="32">
        <v>84.3</v>
      </c>
      <c r="D955" s="14"/>
      <c r="E955" s="14"/>
      <c r="F955" s="114">
        <f t="shared" si="65"/>
        <v>84.3</v>
      </c>
      <c r="G955" s="118">
        <f t="shared" ref="G955:G1018" si="67">SUM(F955*H955)</f>
        <v>12.246261000000001</v>
      </c>
      <c r="H955" s="898">
        <f t="shared" si="66"/>
        <v>0.14527000000000001</v>
      </c>
      <c r="I955" s="125">
        <f t="shared" si="64"/>
        <v>0.14527000000000001</v>
      </c>
    </row>
    <row r="956" spans="1:9" s="1" customFormat="1" ht="13.5" customHeight="1" x14ac:dyDescent="0.35">
      <c r="A956" s="38">
        <v>175</v>
      </c>
      <c r="B956" s="54" t="s">
        <v>1397</v>
      </c>
      <c r="C956" s="32">
        <v>236.4</v>
      </c>
      <c r="D956" s="14"/>
      <c r="E956" s="14"/>
      <c r="F956" s="114">
        <f t="shared" si="65"/>
        <v>236.4</v>
      </c>
      <c r="G956" s="118">
        <f t="shared" si="67"/>
        <v>34.341828000000007</v>
      </c>
      <c r="H956" s="898">
        <f t="shared" si="66"/>
        <v>0.14527000000000001</v>
      </c>
      <c r="I956" s="125">
        <f t="shared" si="64"/>
        <v>0.14527000000000004</v>
      </c>
    </row>
    <row r="957" spans="1:9" s="1" customFormat="1" ht="13.5" customHeight="1" x14ac:dyDescent="0.35">
      <c r="A957" s="38">
        <v>176</v>
      </c>
      <c r="B957" s="54" t="s">
        <v>1398</v>
      </c>
      <c r="C957" s="32">
        <v>84.3</v>
      </c>
      <c r="D957" s="14"/>
      <c r="E957" s="14"/>
      <c r="F957" s="114">
        <f t="shared" si="65"/>
        <v>84.3</v>
      </c>
      <c r="G957" s="118">
        <f t="shared" si="67"/>
        <v>12.246261000000001</v>
      </c>
      <c r="H957" s="898">
        <f t="shared" si="66"/>
        <v>0.14527000000000001</v>
      </c>
      <c r="I957" s="125">
        <f t="shared" si="64"/>
        <v>0.14527000000000001</v>
      </c>
    </row>
    <row r="958" spans="1:9" s="1" customFormat="1" ht="13.5" customHeight="1" x14ac:dyDescent="0.35">
      <c r="A958" s="38">
        <v>177</v>
      </c>
      <c r="B958" s="54" t="s">
        <v>1399</v>
      </c>
      <c r="C958" s="32">
        <v>176.6</v>
      </c>
      <c r="D958" s="14"/>
      <c r="E958" s="14"/>
      <c r="F958" s="114">
        <f t="shared" si="65"/>
        <v>176.6</v>
      </c>
      <c r="G958" s="118">
        <f t="shared" si="67"/>
        <v>25.654682000000001</v>
      </c>
      <c r="H958" s="898">
        <f t="shared" si="66"/>
        <v>0.14527000000000001</v>
      </c>
      <c r="I958" s="125">
        <f t="shared" si="64"/>
        <v>0.14527000000000001</v>
      </c>
    </row>
    <row r="959" spans="1:9" s="1" customFormat="1" ht="13.5" customHeight="1" x14ac:dyDescent="0.35">
      <c r="A959" s="38">
        <v>178</v>
      </c>
      <c r="B959" s="54" t="s">
        <v>1400</v>
      </c>
      <c r="C959" s="32">
        <v>111.5</v>
      </c>
      <c r="D959" s="14"/>
      <c r="E959" s="14"/>
      <c r="F959" s="114">
        <f t="shared" si="65"/>
        <v>111.5</v>
      </c>
      <c r="G959" s="118">
        <f t="shared" si="67"/>
        <v>16.197605000000003</v>
      </c>
      <c r="H959" s="898">
        <f t="shared" si="66"/>
        <v>0.14527000000000001</v>
      </c>
      <c r="I959" s="125">
        <f t="shared" si="64"/>
        <v>0.14527000000000004</v>
      </c>
    </row>
    <row r="960" spans="1:9" s="1" customFormat="1" ht="13.5" customHeight="1" x14ac:dyDescent="0.35">
      <c r="A960" s="38">
        <v>179</v>
      </c>
      <c r="B960" s="54" t="s">
        <v>1401</v>
      </c>
      <c r="C960" s="32">
        <v>131.4</v>
      </c>
      <c r="D960" s="14"/>
      <c r="E960" s="14"/>
      <c r="F960" s="114">
        <f t="shared" si="65"/>
        <v>131.4</v>
      </c>
      <c r="G960" s="118">
        <f t="shared" si="67"/>
        <v>19.088478000000002</v>
      </c>
      <c r="H960" s="898">
        <f t="shared" si="66"/>
        <v>0.14527000000000001</v>
      </c>
      <c r="I960" s="125">
        <f t="shared" si="64"/>
        <v>0.14527000000000001</v>
      </c>
    </row>
    <row r="961" spans="1:9" s="1" customFormat="1" ht="13.5" customHeight="1" x14ac:dyDescent="0.35">
      <c r="A961" s="38">
        <v>180</v>
      </c>
      <c r="B961" s="54" t="s">
        <v>1402</v>
      </c>
      <c r="C961" s="32">
        <v>87.9</v>
      </c>
      <c r="D961" s="14"/>
      <c r="E961" s="14"/>
      <c r="F961" s="114">
        <f t="shared" si="65"/>
        <v>87.9</v>
      </c>
      <c r="G961" s="118">
        <f t="shared" si="67"/>
        <v>12.769233000000002</v>
      </c>
      <c r="H961" s="898">
        <f t="shared" si="66"/>
        <v>0.14527000000000001</v>
      </c>
      <c r="I961" s="125">
        <f t="shared" si="64"/>
        <v>0.14527000000000001</v>
      </c>
    </row>
    <row r="962" spans="1:9" s="1" customFormat="1" ht="13.5" customHeight="1" x14ac:dyDescent="0.35">
      <c r="A962" s="38">
        <v>181</v>
      </c>
      <c r="B962" s="54" t="s">
        <v>1403</v>
      </c>
      <c r="C962" s="32">
        <v>101.5</v>
      </c>
      <c r="D962" s="14"/>
      <c r="E962" s="14"/>
      <c r="F962" s="114">
        <f t="shared" si="65"/>
        <v>101.5</v>
      </c>
      <c r="G962" s="118">
        <f t="shared" si="67"/>
        <v>14.744905000000001</v>
      </c>
      <c r="H962" s="898">
        <f t="shared" si="66"/>
        <v>0.14527000000000001</v>
      </c>
      <c r="I962" s="125">
        <f t="shared" si="64"/>
        <v>0.14527000000000001</v>
      </c>
    </row>
    <row r="963" spans="1:9" s="1" customFormat="1" ht="13.5" customHeight="1" x14ac:dyDescent="0.35">
      <c r="A963" s="38">
        <v>182</v>
      </c>
      <c r="B963" s="54" t="s">
        <v>1404</v>
      </c>
      <c r="C963" s="32">
        <v>237.8</v>
      </c>
      <c r="D963" s="14"/>
      <c r="E963" s="14"/>
      <c r="F963" s="114">
        <f t="shared" si="65"/>
        <v>237.8</v>
      </c>
      <c r="G963" s="118">
        <f t="shared" si="67"/>
        <v>34.545206000000007</v>
      </c>
      <c r="H963" s="898">
        <f t="shared" si="66"/>
        <v>0.14527000000000001</v>
      </c>
      <c r="I963" s="125">
        <f t="shared" si="64"/>
        <v>0.14527000000000004</v>
      </c>
    </row>
    <row r="964" spans="1:9" s="1" customFormat="1" ht="13.5" customHeight="1" x14ac:dyDescent="0.35">
      <c r="A964" s="38">
        <v>183</v>
      </c>
      <c r="B964" s="54" t="s">
        <v>1405</v>
      </c>
      <c r="C964" s="32">
        <v>96.6</v>
      </c>
      <c r="D964" s="14"/>
      <c r="E964" s="14"/>
      <c r="F964" s="114">
        <f t="shared" si="65"/>
        <v>96.6</v>
      </c>
      <c r="G964" s="118">
        <f t="shared" si="67"/>
        <v>14.033082</v>
      </c>
      <c r="H964" s="898">
        <f t="shared" si="66"/>
        <v>0.14527000000000001</v>
      </c>
      <c r="I964" s="125">
        <f t="shared" ref="I964:I1010" si="68">G964/F964</f>
        <v>0.14527000000000001</v>
      </c>
    </row>
    <row r="965" spans="1:9" s="1" customFormat="1" ht="13.5" customHeight="1" x14ac:dyDescent="0.35">
      <c r="A965" s="38">
        <v>184</v>
      </c>
      <c r="B965" s="54" t="s">
        <v>1406</v>
      </c>
      <c r="C965" s="32">
        <v>120.2</v>
      </c>
      <c r="D965" s="14"/>
      <c r="E965" s="14"/>
      <c r="F965" s="114">
        <f t="shared" si="65"/>
        <v>120.2</v>
      </c>
      <c r="G965" s="118">
        <f t="shared" si="67"/>
        <v>17.461454000000003</v>
      </c>
      <c r="H965" s="898">
        <f t="shared" si="66"/>
        <v>0.14527000000000001</v>
      </c>
      <c r="I965" s="125">
        <f t="shared" si="68"/>
        <v>0.14527000000000004</v>
      </c>
    </row>
    <row r="966" spans="1:9" s="1" customFormat="1" ht="13.5" customHeight="1" x14ac:dyDescent="0.35">
      <c r="A966" s="38">
        <v>185</v>
      </c>
      <c r="B966" s="54" t="s">
        <v>1407</v>
      </c>
      <c r="C966" s="32">
        <v>340.3</v>
      </c>
      <c r="D966" s="14"/>
      <c r="E966" s="14"/>
      <c r="F966" s="114">
        <f t="shared" si="65"/>
        <v>340.3</v>
      </c>
      <c r="G966" s="118">
        <f t="shared" si="67"/>
        <v>49.435381000000007</v>
      </c>
      <c r="H966" s="898">
        <f t="shared" si="66"/>
        <v>0.14527000000000001</v>
      </c>
      <c r="I966" s="125">
        <f t="shared" si="68"/>
        <v>0.14527000000000001</v>
      </c>
    </row>
    <row r="967" spans="1:9" s="1" customFormat="1" ht="13.5" customHeight="1" x14ac:dyDescent="0.35">
      <c r="A967" s="38">
        <v>186</v>
      </c>
      <c r="B967" s="54" t="s">
        <v>1408</v>
      </c>
      <c r="C967" s="32">
        <v>264.89999999999998</v>
      </c>
      <c r="D967" s="14"/>
      <c r="E967" s="14"/>
      <c r="F967" s="114">
        <f t="shared" ref="F967:F1029" si="69">C967+D967+E967</f>
        <v>264.89999999999998</v>
      </c>
      <c r="G967" s="118">
        <f t="shared" si="67"/>
        <v>38.482022999999998</v>
      </c>
      <c r="H967" s="898">
        <f t="shared" ref="H967:H1030" si="70">0.11747+0.0278</f>
        <v>0.14527000000000001</v>
      </c>
      <c r="I967" s="125">
        <f t="shared" si="68"/>
        <v>0.14527000000000001</v>
      </c>
    </row>
    <row r="968" spans="1:9" s="1" customFormat="1" ht="13.5" customHeight="1" x14ac:dyDescent="0.35">
      <c r="A968" s="38">
        <v>187</v>
      </c>
      <c r="B968" s="54" t="s">
        <v>1409</v>
      </c>
      <c r="C968" s="32">
        <v>299.7</v>
      </c>
      <c r="D968" s="14"/>
      <c r="E968" s="14"/>
      <c r="F968" s="114">
        <f t="shared" si="69"/>
        <v>299.7</v>
      </c>
      <c r="G968" s="118">
        <f t="shared" si="67"/>
        <v>43.537419</v>
      </c>
      <c r="H968" s="898">
        <f t="shared" si="70"/>
        <v>0.14527000000000001</v>
      </c>
      <c r="I968" s="125">
        <f t="shared" si="68"/>
        <v>0.14527000000000001</v>
      </c>
    </row>
    <row r="969" spans="1:9" s="1" customFormat="1" ht="13.5" customHeight="1" x14ac:dyDescent="0.35">
      <c r="A969" s="38">
        <v>188</v>
      </c>
      <c r="B969" s="54" t="s">
        <v>1410</v>
      </c>
      <c r="C969" s="32">
        <v>295.10000000000002</v>
      </c>
      <c r="D969" s="14"/>
      <c r="E969" s="14"/>
      <c r="F969" s="114">
        <f t="shared" si="69"/>
        <v>295.10000000000002</v>
      </c>
      <c r="G969" s="118">
        <f t="shared" si="67"/>
        <v>42.869177000000008</v>
      </c>
      <c r="H969" s="898">
        <f t="shared" si="70"/>
        <v>0.14527000000000001</v>
      </c>
      <c r="I969" s="125">
        <f t="shared" si="68"/>
        <v>0.14527000000000001</v>
      </c>
    </row>
    <row r="970" spans="1:9" s="1" customFormat="1" ht="13.5" customHeight="1" x14ac:dyDescent="0.35">
      <c r="A970" s="38">
        <v>189</v>
      </c>
      <c r="B970" s="54" t="s">
        <v>1411</v>
      </c>
      <c r="C970" s="32">
        <v>148.69999999999999</v>
      </c>
      <c r="D970" s="14"/>
      <c r="E970" s="14"/>
      <c r="F970" s="114">
        <f t="shared" si="69"/>
        <v>148.69999999999999</v>
      </c>
      <c r="G970" s="118">
        <f t="shared" si="67"/>
        <v>21.601648999999998</v>
      </c>
      <c r="H970" s="898">
        <f t="shared" si="70"/>
        <v>0.14527000000000001</v>
      </c>
      <c r="I970" s="125">
        <f t="shared" si="68"/>
        <v>0.14527000000000001</v>
      </c>
    </row>
    <row r="971" spans="1:9" s="1" customFormat="1" ht="13.5" customHeight="1" x14ac:dyDescent="0.35">
      <c r="A971" s="38">
        <v>190</v>
      </c>
      <c r="B971" s="54" t="s">
        <v>1412</v>
      </c>
      <c r="C971" s="32">
        <v>339.7</v>
      </c>
      <c r="D971" s="14"/>
      <c r="E971" s="14"/>
      <c r="F971" s="114">
        <f t="shared" si="69"/>
        <v>339.7</v>
      </c>
      <c r="G971" s="118">
        <f t="shared" si="67"/>
        <v>49.348219</v>
      </c>
      <c r="H971" s="898">
        <f t="shared" si="70"/>
        <v>0.14527000000000001</v>
      </c>
      <c r="I971" s="125">
        <f t="shared" si="68"/>
        <v>0.14527000000000001</v>
      </c>
    </row>
    <row r="972" spans="1:9" s="1" customFormat="1" ht="13.5" customHeight="1" x14ac:dyDescent="0.35">
      <c r="A972" s="38">
        <v>191</v>
      </c>
      <c r="B972" s="54" t="s">
        <v>1413</v>
      </c>
      <c r="C972" s="32">
        <v>197.6</v>
      </c>
      <c r="D972" s="14"/>
      <c r="E972" s="14"/>
      <c r="F972" s="114">
        <f t="shared" si="69"/>
        <v>197.6</v>
      </c>
      <c r="G972" s="118">
        <f t="shared" si="67"/>
        <v>28.705352000000001</v>
      </c>
      <c r="H972" s="898">
        <f t="shared" si="70"/>
        <v>0.14527000000000001</v>
      </c>
      <c r="I972" s="125">
        <f t="shared" si="68"/>
        <v>0.14527000000000001</v>
      </c>
    </row>
    <row r="973" spans="1:9" s="1" customFormat="1" ht="13.5" customHeight="1" x14ac:dyDescent="0.35">
      <c r="A973" s="38">
        <v>192</v>
      </c>
      <c r="B973" s="54" t="s">
        <v>1414</v>
      </c>
      <c r="C973" s="33">
        <v>251</v>
      </c>
      <c r="D973" s="14"/>
      <c r="E973" s="14"/>
      <c r="F973" s="114">
        <f t="shared" si="69"/>
        <v>251</v>
      </c>
      <c r="G973" s="118">
        <f t="shared" si="67"/>
        <v>36.462770000000006</v>
      </c>
      <c r="H973" s="898">
        <f t="shared" si="70"/>
        <v>0.14527000000000001</v>
      </c>
      <c r="I973" s="125">
        <f t="shared" si="68"/>
        <v>0.14527000000000004</v>
      </c>
    </row>
    <row r="974" spans="1:9" s="1" customFormat="1" ht="13.5" customHeight="1" x14ac:dyDescent="0.35">
      <c r="A974" s="38">
        <v>193</v>
      </c>
      <c r="B974" s="54" t="s">
        <v>1415</v>
      </c>
      <c r="C974" s="32">
        <v>172.7</v>
      </c>
      <c r="D974" s="14"/>
      <c r="E974" s="14"/>
      <c r="F974" s="114">
        <f t="shared" si="69"/>
        <v>172.7</v>
      </c>
      <c r="G974" s="118">
        <f t="shared" si="67"/>
        <v>25.088128999999999</v>
      </c>
      <c r="H974" s="898">
        <f t="shared" si="70"/>
        <v>0.14527000000000001</v>
      </c>
      <c r="I974" s="125">
        <f t="shared" si="68"/>
        <v>0.14527000000000001</v>
      </c>
    </row>
    <row r="975" spans="1:9" s="1" customFormat="1" ht="13.5" customHeight="1" x14ac:dyDescent="0.35">
      <c r="A975" s="38">
        <v>194</v>
      </c>
      <c r="B975" s="54" t="s">
        <v>1416</v>
      </c>
      <c r="C975" s="32">
        <v>294.2</v>
      </c>
      <c r="D975" s="14"/>
      <c r="E975" s="14"/>
      <c r="F975" s="114">
        <f t="shared" si="69"/>
        <v>294.2</v>
      </c>
      <c r="G975" s="118">
        <f t="shared" si="67"/>
        <v>42.738433999999998</v>
      </c>
      <c r="H975" s="898">
        <f t="shared" si="70"/>
        <v>0.14527000000000001</v>
      </c>
      <c r="I975" s="125">
        <f t="shared" si="68"/>
        <v>0.14527000000000001</v>
      </c>
    </row>
    <row r="976" spans="1:9" s="1" customFormat="1" ht="13.5" customHeight="1" x14ac:dyDescent="0.35">
      <c r="A976" s="38">
        <v>195</v>
      </c>
      <c r="B976" s="54" t="s">
        <v>1417</v>
      </c>
      <c r="C976" s="32">
        <v>200.9</v>
      </c>
      <c r="D976" s="14"/>
      <c r="E976" s="14"/>
      <c r="F976" s="114">
        <f t="shared" si="69"/>
        <v>200.9</v>
      </c>
      <c r="G976" s="118">
        <f t="shared" si="67"/>
        <v>29.184743000000005</v>
      </c>
      <c r="H976" s="898">
        <f t="shared" si="70"/>
        <v>0.14527000000000001</v>
      </c>
      <c r="I976" s="125">
        <f t="shared" si="68"/>
        <v>0.14527000000000001</v>
      </c>
    </row>
    <row r="977" spans="1:9" s="1" customFormat="1" ht="13.5" customHeight="1" x14ac:dyDescent="0.35">
      <c r="A977" s="38">
        <v>196</v>
      </c>
      <c r="B977" s="54" t="s">
        <v>1418</v>
      </c>
      <c r="C977" s="32">
        <v>297.8</v>
      </c>
      <c r="D977" s="14"/>
      <c r="E977" s="14"/>
      <c r="F977" s="114">
        <f t="shared" si="69"/>
        <v>297.8</v>
      </c>
      <c r="G977" s="118">
        <f t="shared" si="67"/>
        <v>43.261406000000008</v>
      </c>
      <c r="H977" s="898">
        <f t="shared" si="70"/>
        <v>0.14527000000000001</v>
      </c>
      <c r="I977" s="125">
        <f t="shared" si="68"/>
        <v>0.14527000000000001</v>
      </c>
    </row>
    <row r="978" spans="1:9" s="1" customFormat="1" ht="13.5" customHeight="1" x14ac:dyDescent="0.35">
      <c r="A978" s="38">
        <v>197</v>
      </c>
      <c r="B978" s="54" t="s">
        <v>1419</v>
      </c>
      <c r="C978" s="32">
        <v>124.6</v>
      </c>
      <c r="D978" s="14"/>
      <c r="E978" s="14"/>
      <c r="F978" s="114">
        <f t="shared" si="69"/>
        <v>124.6</v>
      </c>
      <c r="G978" s="118">
        <f t="shared" si="67"/>
        <v>18.100642000000001</v>
      </c>
      <c r="H978" s="898">
        <f t="shared" si="70"/>
        <v>0.14527000000000001</v>
      </c>
      <c r="I978" s="125">
        <f t="shared" si="68"/>
        <v>0.14527000000000001</v>
      </c>
    </row>
    <row r="979" spans="1:9" s="1" customFormat="1" ht="13.5" customHeight="1" x14ac:dyDescent="0.35">
      <c r="A979" s="38">
        <v>198</v>
      </c>
      <c r="B979" s="54" t="s">
        <v>1420</v>
      </c>
      <c r="C979" s="32">
        <v>132.19999999999999</v>
      </c>
      <c r="D979" s="14"/>
      <c r="E979" s="14"/>
      <c r="F979" s="114">
        <f t="shared" si="69"/>
        <v>132.19999999999999</v>
      </c>
      <c r="G979" s="118">
        <f t="shared" si="67"/>
        <v>19.204694</v>
      </c>
      <c r="H979" s="898">
        <f t="shared" si="70"/>
        <v>0.14527000000000001</v>
      </c>
      <c r="I979" s="125">
        <f t="shared" si="68"/>
        <v>0.14527000000000001</v>
      </c>
    </row>
    <row r="980" spans="1:9" s="1" customFormat="1" ht="13.5" customHeight="1" x14ac:dyDescent="0.35">
      <c r="A980" s="38">
        <v>199</v>
      </c>
      <c r="B980" s="54" t="s">
        <v>1421</v>
      </c>
      <c r="C980" s="32">
        <v>225.4</v>
      </c>
      <c r="D980" s="14"/>
      <c r="E980" s="14"/>
      <c r="F980" s="114">
        <f t="shared" si="69"/>
        <v>225.4</v>
      </c>
      <c r="G980" s="118">
        <f t="shared" si="67"/>
        <v>32.743858000000003</v>
      </c>
      <c r="H980" s="898">
        <f t="shared" si="70"/>
        <v>0.14527000000000001</v>
      </c>
      <c r="I980" s="125">
        <f t="shared" si="68"/>
        <v>0.14527000000000001</v>
      </c>
    </row>
    <row r="981" spans="1:9" s="1" customFormat="1" ht="13.5" customHeight="1" x14ac:dyDescent="0.35">
      <c r="A981" s="38">
        <v>200</v>
      </c>
      <c r="B981" s="54" t="s">
        <v>1422</v>
      </c>
      <c r="C981" s="32">
        <v>415.6</v>
      </c>
      <c r="D981" s="14"/>
      <c r="E981" s="14"/>
      <c r="F981" s="114">
        <f t="shared" si="69"/>
        <v>415.6</v>
      </c>
      <c r="G981" s="118">
        <f t="shared" si="67"/>
        <v>60.374212000000007</v>
      </c>
      <c r="H981" s="898">
        <f t="shared" si="70"/>
        <v>0.14527000000000001</v>
      </c>
      <c r="I981" s="125">
        <f t="shared" si="68"/>
        <v>0.14527000000000001</v>
      </c>
    </row>
    <row r="982" spans="1:9" s="1" customFormat="1" ht="13.5" customHeight="1" x14ac:dyDescent="0.35">
      <c r="A982" s="38">
        <v>201</v>
      </c>
      <c r="B982" s="54" t="s">
        <v>1423</v>
      </c>
      <c r="C982" s="32">
        <v>1495</v>
      </c>
      <c r="D982" s="14"/>
      <c r="E982" s="14"/>
      <c r="F982" s="114">
        <f t="shared" si="69"/>
        <v>1495</v>
      </c>
      <c r="G982" s="118">
        <f t="shared" si="67"/>
        <v>217.17865</v>
      </c>
      <c r="H982" s="898">
        <f t="shared" si="70"/>
        <v>0.14527000000000001</v>
      </c>
      <c r="I982" s="125">
        <f t="shared" si="68"/>
        <v>0.14527000000000001</v>
      </c>
    </row>
    <row r="983" spans="1:9" s="1" customFormat="1" ht="13.5" customHeight="1" x14ac:dyDescent="0.35">
      <c r="A983" s="38">
        <v>202</v>
      </c>
      <c r="B983" s="54" t="s">
        <v>1424</v>
      </c>
      <c r="C983" s="32">
        <v>288.60000000000002</v>
      </c>
      <c r="D983" s="14"/>
      <c r="E983" s="14"/>
      <c r="F983" s="114">
        <f t="shared" si="69"/>
        <v>288.60000000000002</v>
      </c>
      <c r="G983" s="118">
        <f t="shared" si="67"/>
        <v>41.924922000000009</v>
      </c>
      <c r="H983" s="898">
        <f t="shared" si="70"/>
        <v>0.14527000000000001</v>
      </c>
      <c r="I983" s="125">
        <f t="shared" si="68"/>
        <v>0.14527000000000001</v>
      </c>
    </row>
    <row r="984" spans="1:9" s="1" customFormat="1" ht="13.5" customHeight="1" x14ac:dyDescent="0.35">
      <c r="A984" s="38">
        <v>203</v>
      </c>
      <c r="B984" s="54" t="s">
        <v>1425</v>
      </c>
      <c r="C984" s="32">
        <v>272.10000000000002</v>
      </c>
      <c r="D984" s="14"/>
      <c r="E984" s="14"/>
      <c r="F984" s="114">
        <f t="shared" si="69"/>
        <v>272.10000000000002</v>
      </c>
      <c r="G984" s="118">
        <f t="shared" si="67"/>
        <v>39.527967000000004</v>
      </c>
      <c r="H984" s="898">
        <f t="shared" si="70"/>
        <v>0.14527000000000001</v>
      </c>
      <c r="I984" s="125">
        <f t="shared" si="68"/>
        <v>0.14527000000000001</v>
      </c>
    </row>
    <row r="985" spans="1:9" s="1" customFormat="1" ht="13.5" customHeight="1" x14ac:dyDescent="0.35">
      <c r="A985" s="38">
        <v>204</v>
      </c>
      <c r="B985" s="54" t="s">
        <v>1426</v>
      </c>
      <c r="C985" s="32">
        <v>287.89999999999998</v>
      </c>
      <c r="D985" s="14"/>
      <c r="E985" s="14">
        <v>25.8</v>
      </c>
      <c r="F985" s="114">
        <f t="shared" si="69"/>
        <v>313.7</v>
      </c>
      <c r="G985" s="118">
        <f t="shared" si="67"/>
        <v>45.571199</v>
      </c>
      <c r="H985" s="898">
        <f t="shared" si="70"/>
        <v>0.14527000000000001</v>
      </c>
      <c r="I985" s="125">
        <f t="shared" si="68"/>
        <v>0.14527000000000001</v>
      </c>
    </row>
    <row r="986" spans="1:9" s="1" customFormat="1" ht="13.5" customHeight="1" x14ac:dyDescent="0.35">
      <c r="A986" s="38">
        <v>205</v>
      </c>
      <c r="B986" s="54" t="s">
        <v>1427</v>
      </c>
      <c r="C986" s="32">
        <v>731.71</v>
      </c>
      <c r="D986" s="14"/>
      <c r="E986" s="14">
        <v>128.69999999999999</v>
      </c>
      <c r="F986" s="114">
        <f t="shared" si="69"/>
        <v>860.41000000000008</v>
      </c>
      <c r="G986" s="118">
        <f t="shared" si="67"/>
        <v>124.99176070000001</v>
      </c>
      <c r="H986" s="898">
        <f t="shared" si="70"/>
        <v>0.14527000000000001</v>
      </c>
      <c r="I986" s="125">
        <f t="shared" si="68"/>
        <v>0.14527000000000001</v>
      </c>
    </row>
    <row r="987" spans="1:9" s="1" customFormat="1" ht="13.5" customHeight="1" x14ac:dyDescent="0.35">
      <c r="A987" s="38">
        <v>206</v>
      </c>
      <c r="B987" s="54" t="s">
        <v>1428</v>
      </c>
      <c r="C987" s="33">
        <v>294</v>
      </c>
      <c r="D987" s="14"/>
      <c r="E987" s="14"/>
      <c r="F987" s="114">
        <f t="shared" si="69"/>
        <v>294</v>
      </c>
      <c r="G987" s="118">
        <f t="shared" si="67"/>
        <v>42.709380000000003</v>
      </c>
      <c r="H987" s="898">
        <f t="shared" si="70"/>
        <v>0.14527000000000001</v>
      </c>
      <c r="I987" s="125">
        <f t="shared" si="68"/>
        <v>0.14527000000000001</v>
      </c>
    </row>
    <row r="988" spans="1:9" s="1" customFormat="1" ht="13.5" customHeight="1" x14ac:dyDescent="0.35">
      <c r="A988" s="38">
        <v>207</v>
      </c>
      <c r="B988" s="54" t="s">
        <v>1429</v>
      </c>
      <c r="C988" s="32">
        <v>1119.54</v>
      </c>
      <c r="D988" s="14"/>
      <c r="E988" s="14"/>
      <c r="F988" s="114">
        <f t="shared" si="69"/>
        <v>1119.54</v>
      </c>
      <c r="G988" s="118">
        <f t="shared" si="67"/>
        <v>162.6355758</v>
      </c>
      <c r="H988" s="898">
        <f t="shared" si="70"/>
        <v>0.14527000000000001</v>
      </c>
      <c r="I988" s="125">
        <f t="shared" si="68"/>
        <v>0.14527000000000001</v>
      </c>
    </row>
    <row r="989" spans="1:9" s="1" customFormat="1" ht="13.5" customHeight="1" x14ac:dyDescent="0.35">
      <c r="A989" s="38">
        <v>208</v>
      </c>
      <c r="B989" s="54" t="s">
        <v>1430</v>
      </c>
      <c r="C989" s="32">
        <v>542.66</v>
      </c>
      <c r="D989" s="14"/>
      <c r="E989" s="14"/>
      <c r="F989" s="114">
        <f t="shared" si="69"/>
        <v>542.66</v>
      </c>
      <c r="G989" s="118">
        <f t="shared" si="67"/>
        <v>78.8322182</v>
      </c>
      <c r="H989" s="898">
        <f t="shared" si="70"/>
        <v>0.14527000000000001</v>
      </c>
      <c r="I989" s="125">
        <f t="shared" si="68"/>
        <v>0.14527000000000001</v>
      </c>
    </row>
    <row r="990" spans="1:9" s="1" customFormat="1" ht="13.5" customHeight="1" x14ac:dyDescent="0.35">
      <c r="A990" s="38">
        <v>209</v>
      </c>
      <c r="B990" s="54" t="s">
        <v>1431</v>
      </c>
      <c r="C990" s="32">
        <v>507.72</v>
      </c>
      <c r="D990" s="14"/>
      <c r="E990" s="14"/>
      <c r="F990" s="114">
        <f t="shared" si="69"/>
        <v>507.72</v>
      </c>
      <c r="G990" s="118">
        <f t="shared" si="67"/>
        <v>73.756484400000005</v>
      </c>
      <c r="H990" s="898">
        <f t="shared" si="70"/>
        <v>0.14527000000000001</v>
      </c>
      <c r="I990" s="125">
        <f t="shared" si="68"/>
        <v>0.14527000000000001</v>
      </c>
    </row>
    <row r="991" spans="1:9" s="1" customFormat="1" ht="13.5" customHeight="1" x14ac:dyDescent="0.35">
      <c r="A991" s="38">
        <v>210</v>
      </c>
      <c r="B991" s="54" t="s">
        <v>1432</v>
      </c>
      <c r="C991" s="32">
        <v>517.03</v>
      </c>
      <c r="D991" s="14"/>
      <c r="E991" s="14"/>
      <c r="F991" s="114">
        <f t="shared" si="69"/>
        <v>517.03</v>
      </c>
      <c r="G991" s="118">
        <f t="shared" si="67"/>
        <v>75.108948100000006</v>
      </c>
      <c r="H991" s="898">
        <f t="shared" si="70"/>
        <v>0.14527000000000001</v>
      </c>
      <c r="I991" s="125">
        <f t="shared" si="68"/>
        <v>0.14527000000000001</v>
      </c>
    </row>
    <row r="992" spans="1:9" s="1" customFormat="1" ht="13.5" customHeight="1" x14ac:dyDescent="0.35">
      <c r="A992" s="38">
        <v>211</v>
      </c>
      <c r="B992" s="54" t="s">
        <v>1433</v>
      </c>
      <c r="C992" s="32">
        <v>497.81</v>
      </c>
      <c r="D992" s="14"/>
      <c r="E992" s="14"/>
      <c r="F992" s="114">
        <f t="shared" si="69"/>
        <v>497.81</v>
      </c>
      <c r="G992" s="118">
        <f t="shared" si="67"/>
        <v>72.316858700000012</v>
      </c>
      <c r="H992" s="898">
        <f t="shared" si="70"/>
        <v>0.14527000000000001</v>
      </c>
      <c r="I992" s="125">
        <f t="shared" si="68"/>
        <v>0.14527000000000001</v>
      </c>
    </row>
    <row r="993" spans="1:9" s="1" customFormat="1" ht="13.5" customHeight="1" x14ac:dyDescent="0.35">
      <c r="A993" s="38">
        <v>212</v>
      </c>
      <c r="B993" s="54" t="s">
        <v>1434</v>
      </c>
      <c r="C993" s="32">
        <v>301.3</v>
      </c>
      <c r="D993" s="14"/>
      <c r="E993" s="14"/>
      <c r="F993" s="114">
        <f t="shared" si="69"/>
        <v>301.3</v>
      </c>
      <c r="G993" s="118">
        <f t="shared" si="67"/>
        <v>43.769851000000003</v>
      </c>
      <c r="H993" s="898">
        <f t="shared" si="70"/>
        <v>0.14527000000000001</v>
      </c>
      <c r="I993" s="125">
        <f t="shared" si="68"/>
        <v>0.14527000000000001</v>
      </c>
    </row>
    <row r="994" spans="1:9" s="1" customFormat="1" ht="13.5" customHeight="1" x14ac:dyDescent="0.35">
      <c r="A994" s="38">
        <v>213</v>
      </c>
      <c r="B994" s="54" t="s">
        <v>1435</v>
      </c>
      <c r="C994" s="32">
        <v>493.5</v>
      </c>
      <c r="D994" s="14"/>
      <c r="E994" s="14"/>
      <c r="F994" s="114">
        <f t="shared" si="69"/>
        <v>493.5</v>
      </c>
      <c r="G994" s="118">
        <f t="shared" si="67"/>
        <v>71.690745000000007</v>
      </c>
      <c r="H994" s="898">
        <f t="shared" si="70"/>
        <v>0.14527000000000001</v>
      </c>
      <c r="I994" s="125">
        <f t="shared" si="68"/>
        <v>0.14527000000000001</v>
      </c>
    </row>
    <row r="995" spans="1:9" s="1" customFormat="1" ht="13.5" customHeight="1" x14ac:dyDescent="0.35">
      <c r="A995" s="38">
        <v>214</v>
      </c>
      <c r="B995" s="54" t="s">
        <v>1436</v>
      </c>
      <c r="C995" s="32">
        <v>264.8</v>
      </c>
      <c r="D995" s="14"/>
      <c r="E995" s="14"/>
      <c r="F995" s="114">
        <f t="shared" si="69"/>
        <v>264.8</v>
      </c>
      <c r="G995" s="118">
        <f t="shared" si="67"/>
        <v>38.467496000000004</v>
      </c>
      <c r="H995" s="898">
        <f t="shared" si="70"/>
        <v>0.14527000000000001</v>
      </c>
      <c r="I995" s="125">
        <f t="shared" si="68"/>
        <v>0.14527000000000001</v>
      </c>
    </row>
    <row r="996" spans="1:9" s="1" customFormat="1" ht="13.5" customHeight="1" x14ac:dyDescent="0.35">
      <c r="A996" s="38">
        <v>215</v>
      </c>
      <c r="B996" s="54" t="s">
        <v>1437</v>
      </c>
      <c r="C996" s="32">
        <v>544.79999999999995</v>
      </c>
      <c r="D996" s="14"/>
      <c r="E996" s="14"/>
      <c r="F996" s="114">
        <f t="shared" si="69"/>
        <v>544.79999999999995</v>
      </c>
      <c r="G996" s="118">
        <f t="shared" si="67"/>
        <v>79.143096</v>
      </c>
      <c r="H996" s="898">
        <f t="shared" si="70"/>
        <v>0.14527000000000001</v>
      </c>
      <c r="I996" s="125">
        <f t="shared" si="68"/>
        <v>0.14527000000000001</v>
      </c>
    </row>
    <row r="997" spans="1:9" s="1" customFormat="1" ht="13.5" customHeight="1" x14ac:dyDescent="0.35">
      <c r="A997" s="38">
        <v>216</v>
      </c>
      <c r="B997" s="54" t="s">
        <v>1438</v>
      </c>
      <c r="C997" s="33">
        <v>205</v>
      </c>
      <c r="D997" s="14"/>
      <c r="E997" s="14"/>
      <c r="F997" s="114">
        <f t="shared" si="69"/>
        <v>205</v>
      </c>
      <c r="G997" s="118">
        <f t="shared" si="67"/>
        <v>29.780350000000002</v>
      </c>
      <c r="H997" s="898">
        <f t="shared" si="70"/>
        <v>0.14527000000000001</v>
      </c>
      <c r="I997" s="125">
        <f t="shared" si="68"/>
        <v>0.14527000000000001</v>
      </c>
    </row>
    <row r="998" spans="1:9" s="1" customFormat="1" ht="13.5" customHeight="1" x14ac:dyDescent="0.35">
      <c r="A998" s="38">
        <v>217</v>
      </c>
      <c r="B998" s="54" t="s">
        <v>1439</v>
      </c>
      <c r="C998" s="32">
        <v>577.32000000000005</v>
      </c>
      <c r="D998" s="14"/>
      <c r="E998" s="14"/>
      <c r="F998" s="114">
        <f t="shared" si="69"/>
        <v>577.32000000000005</v>
      </c>
      <c r="G998" s="118">
        <f t="shared" si="67"/>
        <v>83.867276400000009</v>
      </c>
      <c r="H998" s="898">
        <f t="shared" si="70"/>
        <v>0.14527000000000001</v>
      </c>
      <c r="I998" s="125">
        <f t="shared" si="68"/>
        <v>0.14527000000000001</v>
      </c>
    </row>
    <row r="999" spans="1:9" s="1" customFormat="1" ht="13.5" customHeight="1" x14ac:dyDescent="0.35">
      <c r="A999" s="38">
        <v>218</v>
      </c>
      <c r="B999" s="54" t="s">
        <v>1440</v>
      </c>
      <c r="C999" s="34">
        <v>353</v>
      </c>
      <c r="D999" s="14"/>
      <c r="E999" s="14"/>
      <c r="F999" s="114">
        <f t="shared" si="69"/>
        <v>353</v>
      </c>
      <c r="G999" s="118">
        <f t="shared" si="67"/>
        <v>51.28031</v>
      </c>
      <c r="H999" s="898">
        <f t="shared" si="70"/>
        <v>0.14527000000000001</v>
      </c>
      <c r="I999" s="125">
        <f t="shared" si="68"/>
        <v>0.14527000000000001</v>
      </c>
    </row>
    <row r="1000" spans="1:9" s="1" customFormat="1" ht="13.5" customHeight="1" x14ac:dyDescent="0.35">
      <c r="A1000" s="38">
        <v>219</v>
      </c>
      <c r="B1000" s="54" t="s">
        <v>1441</v>
      </c>
      <c r="C1000" s="32">
        <v>623.29999999999995</v>
      </c>
      <c r="D1000" s="14"/>
      <c r="E1000" s="15">
        <v>23</v>
      </c>
      <c r="F1000" s="114">
        <f t="shared" si="69"/>
        <v>646.29999999999995</v>
      </c>
      <c r="G1000" s="118">
        <f t="shared" si="67"/>
        <v>93.888001000000003</v>
      </c>
      <c r="H1000" s="898">
        <f t="shared" si="70"/>
        <v>0.14527000000000001</v>
      </c>
      <c r="I1000" s="125">
        <f t="shared" si="68"/>
        <v>0.14527000000000001</v>
      </c>
    </row>
    <row r="1001" spans="1:9" s="1" customFormat="1" ht="13.5" customHeight="1" x14ac:dyDescent="0.35">
      <c r="A1001" s="38">
        <v>220</v>
      </c>
      <c r="B1001" s="54" t="s">
        <v>1442</v>
      </c>
      <c r="C1001" s="32">
        <v>281.89999999999998</v>
      </c>
      <c r="D1001" s="14"/>
      <c r="E1001" s="14"/>
      <c r="F1001" s="114">
        <f t="shared" si="69"/>
        <v>281.89999999999998</v>
      </c>
      <c r="G1001" s="118">
        <f t="shared" si="67"/>
        <v>40.951613000000002</v>
      </c>
      <c r="H1001" s="898">
        <f t="shared" si="70"/>
        <v>0.14527000000000001</v>
      </c>
      <c r="I1001" s="125">
        <f t="shared" si="68"/>
        <v>0.14527000000000001</v>
      </c>
    </row>
    <row r="1002" spans="1:9" s="1" customFormat="1" ht="13.5" customHeight="1" x14ac:dyDescent="0.35">
      <c r="A1002" s="38">
        <v>221</v>
      </c>
      <c r="B1002" s="54" t="s">
        <v>1443</v>
      </c>
      <c r="C1002" s="32">
        <v>305.10000000000002</v>
      </c>
      <c r="D1002" s="14"/>
      <c r="E1002" s="14"/>
      <c r="F1002" s="114">
        <f t="shared" si="69"/>
        <v>305.10000000000002</v>
      </c>
      <c r="G1002" s="118">
        <f t="shared" si="67"/>
        <v>44.321877000000008</v>
      </c>
      <c r="H1002" s="898">
        <f t="shared" si="70"/>
        <v>0.14527000000000001</v>
      </c>
      <c r="I1002" s="125">
        <f t="shared" si="68"/>
        <v>0.14527000000000001</v>
      </c>
    </row>
    <row r="1003" spans="1:9" s="1" customFormat="1" ht="13.5" customHeight="1" x14ac:dyDescent="0.35">
      <c r="A1003" s="38">
        <v>222</v>
      </c>
      <c r="B1003" s="54" t="s">
        <v>1444</v>
      </c>
      <c r="C1003" s="32">
        <v>369.45</v>
      </c>
      <c r="D1003" s="14"/>
      <c r="E1003" s="14"/>
      <c r="F1003" s="114">
        <f t="shared" si="69"/>
        <v>369.45</v>
      </c>
      <c r="G1003" s="118">
        <f t="shared" si="67"/>
        <v>53.670001500000005</v>
      </c>
      <c r="H1003" s="898">
        <f t="shared" si="70"/>
        <v>0.14527000000000001</v>
      </c>
      <c r="I1003" s="125">
        <f t="shared" si="68"/>
        <v>0.14527000000000001</v>
      </c>
    </row>
    <row r="1004" spans="1:9" s="1" customFormat="1" ht="13.5" customHeight="1" x14ac:dyDescent="0.35">
      <c r="A1004" s="38">
        <v>223</v>
      </c>
      <c r="B1004" s="54" t="s">
        <v>1445</v>
      </c>
      <c r="C1004" s="32">
        <v>453.11</v>
      </c>
      <c r="D1004" s="14"/>
      <c r="E1004" s="14"/>
      <c r="F1004" s="114">
        <f t="shared" si="69"/>
        <v>453.11</v>
      </c>
      <c r="G1004" s="118">
        <f t="shared" si="67"/>
        <v>65.823289700000004</v>
      </c>
      <c r="H1004" s="898">
        <f t="shared" si="70"/>
        <v>0.14527000000000001</v>
      </c>
      <c r="I1004" s="125">
        <f t="shared" si="68"/>
        <v>0.14527000000000001</v>
      </c>
    </row>
    <row r="1005" spans="1:9" s="1" customFormat="1" ht="13.5" customHeight="1" x14ac:dyDescent="0.35">
      <c r="A1005" s="38">
        <v>224</v>
      </c>
      <c r="B1005" s="54" t="s">
        <v>1446</v>
      </c>
      <c r="C1005" s="32">
        <v>351.1</v>
      </c>
      <c r="D1005" s="14">
        <v>377.9</v>
      </c>
      <c r="E1005" s="14"/>
      <c r="F1005" s="114">
        <f t="shared" si="69"/>
        <v>729</v>
      </c>
      <c r="G1005" s="118">
        <f t="shared" si="67"/>
        <v>105.90183</v>
      </c>
      <c r="H1005" s="898">
        <f t="shared" si="70"/>
        <v>0.14527000000000001</v>
      </c>
      <c r="I1005" s="125">
        <f t="shared" si="68"/>
        <v>0.14527000000000001</v>
      </c>
    </row>
    <row r="1006" spans="1:9" s="1" customFormat="1" ht="13.5" customHeight="1" x14ac:dyDescent="0.35">
      <c r="A1006" s="38">
        <v>225</v>
      </c>
      <c r="B1006" s="54" t="s">
        <v>1447</v>
      </c>
      <c r="C1006" s="32">
        <v>422.76</v>
      </c>
      <c r="D1006" s="14"/>
      <c r="E1006" s="14"/>
      <c r="F1006" s="114">
        <f t="shared" si="69"/>
        <v>422.76</v>
      </c>
      <c r="G1006" s="118">
        <f t="shared" si="67"/>
        <v>61.4143452</v>
      </c>
      <c r="H1006" s="898">
        <f t="shared" si="70"/>
        <v>0.14527000000000001</v>
      </c>
      <c r="I1006" s="125">
        <f t="shared" si="68"/>
        <v>0.14527000000000001</v>
      </c>
    </row>
    <row r="1007" spans="1:9" s="1" customFormat="1" ht="13.5" customHeight="1" x14ac:dyDescent="0.35">
      <c r="A1007" s="38">
        <v>226</v>
      </c>
      <c r="B1007" s="54" t="s">
        <v>1448</v>
      </c>
      <c r="C1007" s="32">
        <v>152.30000000000001</v>
      </c>
      <c r="D1007" s="14"/>
      <c r="E1007" s="14"/>
      <c r="F1007" s="114">
        <f t="shared" si="69"/>
        <v>152.30000000000001</v>
      </c>
      <c r="G1007" s="118">
        <f t="shared" si="67"/>
        <v>22.124621000000005</v>
      </c>
      <c r="H1007" s="898">
        <f t="shared" si="70"/>
        <v>0.14527000000000001</v>
      </c>
      <c r="I1007" s="125">
        <f t="shared" si="68"/>
        <v>0.14527000000000001</v>
      </c>
    </row>
    <row r="1008" spans="1:9" s="1" customFormat="1" ht="13.5" customHeight="1" x14ac:dyDescent="0.35">
      <c r="A1008" s="38">
        <v>227</v>
      </c>
      <c r="B1008" s="54" t="s">
        <v>1449</v>
      </c>
      <c r="C1008" s="36">
        <v>252.6</v>
      </c>
      <c r="D1008" s="14"/>
      <c r="E1008" s="14"/>
      <c r="F1008" s="114">
        <f t="shared" si="69"/>
        <v>252.6</v>
      </c>
      <c r="G1008" s="118">
        <f t="shared" si="67"/>
        <v>36.695202000000002</v>
      </c>
      <c r="H1008" s="898">
        <f t="shared" si="70"/>
        <v>0.14527000000000001</v>
      </c>
      <c r="I1008" s="125">
        <f t="shared" si="68"/>
        <v>0.14527000000000001</v>
      </c>
    </row>
    <row r="1009" spans="1:12" s="1" customFormat="1" ht="13.5" customHeight="1" x14ac:dyDescent="0.35">
      <c r="A1009" s="38">
        <v>228</v>
      </c>
      <c r="B1009" s="40" t="s">
        <v>1450</v>
      </c>
      <c r="C1009" s="32">
        <v>143.69999999999999</v>
      </c>
      <c r="D1009" s="13"/>
      <c r="E1009" s="13"/>
      <c r="F1009" s="114">
        <f t="shared" si="69"/>
        <v>143.69999999999999</v>
      </c>
      <c r="G1009" s="118">
        <f t="shared" si="67"/>
        <v>20.875298999999998</v>
      </c>
      <c r="H1009" s="898">
        <f t="shared" si="70"/>
        <v>0.14527000000000001</v>
      </c>
      <c r="I1009" s="125">
        <f t="shared" si="68"/>
        <v>0.14527000000000001</v>
      </c>
    </row>
    <row r="1010" spans="1:12" s="1" customFormat="1" ht="13.5" customHeight="1" x14ac:dyDescent="0.35">
      <c r="A1010" s="38">
        <v>229</v>
      </c>
      <c r="B1010" s="62" t="s">
        <v>511</v>
      </c>
      <c r="C1010" s="32">
        <v>6688.6</v>
      </c>
      <c r="D1010" s="101"/>
      <c r="E1010" s="101"/>
      <c r="F1010" s="114">
        <f t="shared" si="69"/>
        <v>6688.6</v>
      </c>
      <c r="G1010" s="118">
        <f t="shared" si="67"/>
        <v>971.6529220000001</v>
      </c>
      <c r="H1010" s="898">
        <f t="shared" si="70"/>
        <v>0.14527000000000001</v>
      </c>
      <c r="I1010" s="125">
        <f t="shared" si="68"/>
        <v>0.14527000000000001</v>
      </c>
    </row>
    <row r="1011" spans="1:12" s="1" customFormat="1" ht="13.5" customHeight="1" x14ac:dyDescent="0.35">
      <c r="A1011" s="81"/>
      <c r="B1011" s="67" t="s">
        <v>1063</v>
      </c>
      <c r="C1011" s="117">
        <f>SUM(C782:C1010)</f>
        <v>245744.60999999993</v>
      </c>
      <c r="D1011" s="117">
        <f>SUM(D782:D1009)</f>
        <v>1152.5999999999999</v>
      </c>
      <c r="E1011" s="117">
        <f>SUM(E782:E1009)</f>
        <v>1692.3</v>
      </c>
      <c r="F1011" s="110">
        <f t="shared" si="69"/>
        <v>248589.50999999992</v>
      </c>
      <c r="G1011" s="118">
        <f t="shared" si="67"/>
        <v>36112.598117699992</v>
      </c>
      <c r="H1011" s="898">
        <f t="shared" si="70"/>
        <v>0.14527000000000001</v>
      </c>
      <c r="I1011" s="124">
        <f>G1011/F1011</f>
        <v>0.14527000000000001</v>
      </c>
      <c r="J1011" s="92"/>
      <c r="K1011" s="92"/>
      <c r="L1011" s="92"/>
    </row>
    <row r="1012" spans="1:12" s="1" customFormat="1" ht="13.5" customHeight="1" x14ac:dyDescent="0.35">
      <c r="A1012" s="971" t="s">
        <v>1021</v>
      </c>
      <c r="B1012" s="972"/>
      <c r="C1012" s="13"/>
      <c r="D1012" s="13"/>
      <c r="E1012" s="13"/>
      <c r="F1012" s="28">
        <f t="shared" si="69"/>
        <v>0</v>
      </c>
      <c r="G1012" s="118">
        <f t="shared" si="67"/>
        <v>0</v>
      </c>
      <c r="H1012" s="898">
        <f t="shared" si="70"/>
        <v>0.14527000000000001</v>
      </c>
      <c r="I1012" s="108"/>
    </row>
    <row r="1013" spans="1:12" s="1" customFormat="1" ht="13.5" customHeight="1" x14ac:dyDescent="0.35">
      <c r="A1013" s="25">
        <v>1</v>
      </c>
      <c r="B1013" s="42" t="s">
        <v>888</v>
      </c>
      <c r="C1013" s="16">
        <v>219.1</v>
      </c>
      <c r="D1013" s="16"/>
      <c r="E1013" s="16"/>
      <c r="F1013" s="28">
        <f t="shared" si="69"/>
        <v>219.1</v>
      </c>
      <c r="G1013" s="118">
        <f t="shared" si="67"/>
        <v>31.828657</v>
      </c>
      <c r="H1013" s="898">
        <f t="shared" si="70"/>
        <v>0.14527000000000001</v>
      </c>
      <c r="I1013" s="108">
        <f t="shared" ref="I1013:I1058" si="71">SUM(G1013/F1013)</f>
        <v>0.14527000000000001</v>
      </c>
    </row>
    <row r="1014" spans="1:12" s="1" customFormat="1" ht="13.5" customHeight="1" x14ac:dyDescent="0.35">
      <c r="A1014" s="25">
        <v>2</v>
      </c>
      <c r="B1014" s="42" t="s">
        <v>889</v>
      </c>
      <c r="C1014" s="14">
        <v>265.10000000000002</v>
      </c>
      <c r="D1014" s="14"/>
      <c r="E1014" s="14"/>
      <c r="F1014" s="28">
        <f t="shared" si="69"/>
        <v>265.10000000000002</v>
      </c>
      <c r="G1014" s="118">
        <f t="shared" si="67"/>
        <v>38.511077000000007</v>
      </c>
      <c r="H1014" s="898">
        <f t="shared" si="70"/>
        <v>0.14527000000000001</v>
      </c>
      <c r="I1014" s="108">
        <f t="shared" si="71"/>
        <v>0.14527000000000001</v>
      </c>
    </row>
    <row r="1015" spans="1:12" s="1" customFormat="1" ht="13.5" customHeight="1" x14ac:dyDescent="0.35">
      <c r="A1015" s="25">
        <v>3</v>
      </c>
      <c r="B1015" s="42" t="s">
        <v>890</v>
      </c>
      <c r="C1015" s="14">
        <v>352.7</v>
      </c>
      <c r="D1015" s="14"/>
      <c r="E1015" s="14"/>
      <c r="F1015" s="28">
        <f t="shared" si="69"/>
        <v>352.7</v>
      </c>
      <c r="G1015" s="118">
        <f t="shared" si="67"/>
        <v>51.236729000000004</v>
      </c>
      <c r="H1015" s="898">
        <f t="shared" si="70"/>
        <v>0.14527000000000001</v>
      </c>
      <c r="I1015" s="108">
        <f t="shared" si="71"/>
        <v>0.14527000000000001</v>
      </c>
    </row>
    <row r="1016" spans="1:12" s="1" customFormat="1" ht="13.5" customHeight="1" x14ac:dyDescent="0.35">
      <c r="A1016" s="25">
        <v>4</v>
      </c>
      <c r="B1016" s="42" t="s">
        <v>891</v>
      </c>
      <c r="C1016" s="14">
        <v>350.15</v>
      </c>
      <c r="D1016" s="14"/>
      <c r="E1016" s="14"/>
      <c r="F1016" s="28">
        <f t="shared" si="69"/>
        <v>350.15</v>
      </c>
      <c r="G1016" s="118">
        <f t="shared" si="67"/>
        <v>50.866290499999998</v>
      </c>
      <c r="H1016" s="898">
        <f t="shared" si="70"/>
        <v>0.14527000000000001</v>
      </c>
      <c r="I1016" s="108">
        <f t="shared" si="71"/>
        <v>0.14527000000000001</v>
      </c>
    </row>
    <row r="1017" spans="1:12" s="1" customFormat="1" ht="13.5" customHeight="1" x14ac:dyDescent="0.35">
      <c r="A1017" s="25">
        <v>5</v>
      </c>
      <c r="B1017" s="42" t="s">
        <v>892</v>
      </c>
      <c r="C1017" s="14">
        <v>348.6</v>
      </c>
      <c r="D1017" s="14"/>
      <c r="E1017" s="14"/>
      <c r="F1017" s="28">
        <f t="shared" si="69"/>
        <v>348.6</v>
      </c>
      <c r="G1017" s="118">
        <f t="shared" si="67"/>
        <v>50.64112200000001</v>
      </c>
      <c r="H1017" s="898">
        <f t="shared" si="70"/>
        <v>0.14527000000000001</v>
      </c>
      <c r="I1017" s="108">
        <f t="shared" si="71"/>
        <v>0.14527000000000001</v>
      </c>
    </row>
    <row r="1018" spans="1:12" s="1" customFormat="1" ht="13.5" customHeight="1" x14ac:dyDescent="0.35">
      <c r="A1018" s="25">
        <v>6</v>
      </c>
      <c r="B1018" s="42" t="s">
        <v>893</v>
      </c>
      <c r="C1018" s="14">
        <v>430.37</v>
      </c>
      <c r="D1018" s="14"/>
      <c r="E1018" s="14"/>
      <c r="F1018" s="28">
        <f t="shared" si="69"/>
        <v>430.37</v>
      </c>
      <c r="G1018" s="118">
        <f t="shared" si="67"/>
        <v>62.519849900000004</v>
      </c>
      <c r="H1018" s="898">
        <f t="shared" si="70"/>
        <v>0.14527000000000001</v>
      </c>
      <c r="I1018" s="108">
        <f t="shared" si="71"/>
        <v>0.14527000000000001</v>
      </c>
    </row>
    <row r="1019" spans="1:12" s="1" customFormat="1" ht="13.5" customHeight="1" x14ac:dyDescent="0.35">
      <c r="A1019" s="25">
        <v>7</v>
      </c>
      <c r="B1019" s="42" t="s">
        <v>894</v>
      </c>
      <c r="C1019" s="14">
        <v>79.3</v>
      </c>
      <c r="D1019" s="14"/>
      <c r="E1019" s="14"/>
      <c r="F1019" s="28">
        <f t="shared" si="69"/>
        <v>79.3</v>
      </c>
      <c r="G1019" s="118">
        <f t="shared" ref="G1019:G1079" si="72">SUM(F1019*H1019)</f>
        <v>11.519911</v>
      </c>
      <c r="H1019" s="898">
        <f t="shared" si="70"/>
        <v>0.14527000000000001</v>
      </c>
      <c r="I1019" s="108">
        <f t="shared" si="71"/>
        <v>0.14527000000000001</v>
      </c>
    </row>
    <row r="1020" spans="1:12" s="1" customFormat="1" ht="13.5" customHeight="1" x14ac:dyDescent="0.35">
      <c r="A1020" s="25">
        <v>8</v>
      </c>
      <c r="B1020" s="42" t="s">
        <v>896</v>
      </c>
      <c r="C1020" s="14">
        <v>326.92</v>
      </c>
      <c r="D1020" s="14"/>
      <c r="E1020" s="14"/>
      <c r="F1020" s="28">
        <f t="shared" si="69"/>
        <v>326.92</v>
      </c>
      <c r="G1020" s="118">
        <f t="shared" si="72"/>
        <v>47.491668400000009</v>
      </c>
      <c r="H1020" s="898">
        <f t="shared" si="70"/>
        <v>0.14527000000000001</v>
      </c>
      <c r="I1020" s="108">
        <f t="shared" si="71"/>
        <v>0.14527000000000001</v>
      </c>
    </row>
    <row r="1021" spans="1:12" s="1" customFormat="1" ht="13.5" customHeight="1" x14ac:dyDescent="0.35">
      <c r="A1021" s="25">
        <v>9</v>
      </c>
      <c r="B1021" s="42" t="s">
        <v>897</v>
      </c>
      <c r="C1021" s="14">
        <v>322.55</v>
      </c>
      <c r="D1021" s="14"/>
      <c r="E1021" s="14"/>
      <c r="F1021" s="28">
        <f t="shared" si="69"/>
        <v>322.55</v>
      </c>
      <c r="G1021" s="118">
        <f t="shared" si="72"/>
        <v>46.856838500000002</v>
      </c>
      <c r="H1021" s="898">
        <f t="shared" si="70"/>
        <v>0.14527000000000001</v>
      </c>
      <c r="I1021" s="108">
        <f t="shared" si="71"/>
        <v>0.14527000000000001</v>
      </c>
    </row>
    <row r="1022" spans="1:12" s="1" customFormat="1" ht="13.5" customHeight="1" x14ac:dyDescent="0.35">
      <c r="A1022" s="25">
        <v>10</v>
      </c>
      <c r="B1022" s="42" t="s">
        <v>898</v>
      </c>
      <c r="C1022" s="14">
        <v>415.5</v>
      </c>
      <c r="D1022" s="14"/>
      <c r="E1022" s="14"/>
      <c r="F1022" s="28">
        <f t="shared" si="69"/>
        <v>415.5</v>
      </c>
      <c r="G1022" s="118">
        <f t="shared" si="72"/>
        <v>60.359685000000006</v>
      </c>
      <c r="H1022" s="898">
        <f t="shared" si="70"/>
        <v>0.14527000000000001</v>
      </c>
      <c r="I1022" s="108">
        <f t="shared" si="71"/>
        <v>0.14527000000000001</v>
      </c>
    </row>
    <row r="1023" spans="1:12" s="1" customFormat="1" ht="13.5" customHeight="1" x14ac:dyDescent="0.35">
      <c r="A1023" s="25">
        <v>11</v>
      </c>
      <c r="B1023" s="42" t="s">
        <v>899</v>
      </c>
      <c r="C1023" s="14">
        <v>372.82</v>
      </c>
      <c r="D1023" s="14"/>
      <c r="E1023" s="14"/>
      <c r="F1023" s="28">
        <f t="shared" si="69"/>
        <v>372.82</v>
      </c>
      <c r="G1023" s="118">
        <f t="shared" si="72"/>
        <v>54.159561400000001</v>
      </c>
      <c r="H1023" s="898">
        <f t="shared" si="70"/>
        <v>0.14527000000000001</v>
      </c>
      <c r="I1023" s="108">
        <f t="shared" si="71"/>
        <v>0.14527000000000001</v>
      </c>
    </row>
    <row r="1024" spans="1:12" s="1" customFormat="1" ht="13.5" customHeight="1" x14ac:dyDescent="0.35">
      <c r="A1024" s="25">
        <v>12</v>
      </c>
      <c r="B1024" s="42" t="s">
        <v>900</v>
      </c>
      <c r="C1024" s="14">
        <v>282.76</v>
      </c>
      <c r="D1024" s="14"/>
      <c r="E1024" s="14"/>
      <c r="F1024" s="28">
        <f t="shared" si="69"/>
        <v>282.76</v>
      </c>
      <c r="G1024" s="118">
        <f t="shared" si="72"/>
        <v>41.076545199999998</v>
      </c>
      <c r="H1024" s="898">
        <f t="shared" si="70"/>
        <v>0.14527000000000001</v>
      </c>
      <c r="I1024" s="108">
        <f t="shared" si="71"/>
        <v>0.14527000000000001</v>
      </c>
    </row>
    <row r="1025" spans="1:9" s="1" customFormat="1" ht="13.5" customHeight="1" x14ac:dyDescent="0.35">
      <c r="A1025" s="25">
        <v>13</v>
      </c>
      <c r="B1025" s="42" t="s">
        <v>901</v>
      </c>
      <c r="C1025" s="14">
        <v>180.5</v>
      </c>
      <c r="D1025" s="14"/>
      <c r="E1025" s="14"/>
      <c r="F1025" s="28">
        <f t="shared" si="69"/>
        <v>180.5</v>
      </c>
      <c r="G1025" s="118">
        <f t="shared" si="72"/>
        <v>26.221235</v>
      </c>
      <c r="H1025" s="898">
        <f t="shared" si="70"/>
        <v>0.14527000000000001</v>
      </c>
      <c r="I1025" s="108">
        <f t="shared" si="71"/>
        <v>0.14527000000000001</v>
      </c>
    </row>
    <row r="1026" spans="1:9" s="1" customFormat="1" ht="13.5" customHeight="1" x14ac:dyDescent="0.35">
      <c r="A1026" s="25">
        <v>14</v>
      </c>
      <c r="B1026" s="42" t="s">
        <v>902</v>
      </c>
      <c r="C1026" s="14">
        <v>5520.77</v>
      </c>
      <c r="D1026" s="14"/>
      <c r="E1026" s="14"/>
      <c r="F1026" s="28">
        <f t="shared" si="69"/>
        <v>5520.77</v>
      </c>
      <c r="G1026" s="118">
        <f t="shared" si="72"/>
        <v>802.00225790000013</v>
      </c>
      <c r="H1026" s="898">
        <f t="shared" si="70"/>
        <v>0.14527000000000001</v>
      </c>
      <c r="I1026" s="108">
        <f t="shared" si="71"/>
        <v>0.14527000000000001</v>
      </c>
    </row>
    <row r="1027" spans="1:9" s="1" customFormat="1" ht="13.5" customHeight="1" x14ac:dyDescent="0.35">
      <c r="A1027" s="25">
        <v>15</v>
      </c>
      <c r="B1027" s="42" t="s">
        <v>903</v>
      </c>
      <c r="C1027" s="14">
        <v>5310.85</v>
      </c>
      <c r="D1027" s="14"/>
      <c r="E1027" s="14"/>
      <c r="F1027" s="28">
        <f t="shared" si="69"/>
        <v>5310.85</v>
      </c>
      <c r="G1027" s="118">
        <f t="shared" si="72"/>
        <v>771.50717950000012</v>
      </c>
      <c r="H1027" s="898">
        <f t="shared" si="70"/>
        <v>0.14527000000000001</v>
      </c>
      <c r="I1027" s="108">
        <f t="shared" si="71"/>
        <v>0.14527000000000001</v>
      </c>
    </row>
    <row r="1028" spans="1:9" s="1" customFormat="1" ht="13.5" customHeight="1" x14ac:dyDescent="0.35">
      <c r="A1028" s="25">
        <v>16</v>
      </c>
      <c r="B1028" s="42" t="s">
        <v>904</v>
      </c>
      <c r="C1028" s="14">
        <v>5405.43</v>
      </c>
      <c r="D1028" s="14"/>
      <c r="E1028" s="14"/>
      <c r="F1028" s="28">
        <f t="shared" si="69"/>
        <v>5405.43</v>
      </c>
      <c r="G1028" s="118">
        <f t="shared" si="72"/>
        <v>785.24681610000005</v>
      </c>
      <c r="H1028" s="898">
        <f t="shared" si="70"/>
        <v>0.14527000000000001</v>
      </c>
      <c r="I1028" s="108">
        <f t="shared" si="71"/>
        <v>0.14527000000000001</v>
      </c>
    </row>
    <row r="1029" spans="1:9" s="1" customFormat="1" ht="13.5" customHeight="1" x14ac:dyDescent="0.35">
      <c r="A1029" s="25">
        <v>17</v>
      </c>
      <c r="B1029" s="42" t="s">
        <v>905</v>
      </c>
      <c r="C1029" s="14">
        <v>349.2</v>
      </c>
      <c r="D1029" s="14"/>
      <c r="E1029" s="14"/>
      <c r="F1029" s="28">
        <f t="shared" si="69"/>
        <v>349.2</v>
      </c>
      <c r="G1029" s="118">
        <f t="shared" si="72"/>
        <v>50.728284000000002</v>
      </c>
      <c r="H1029" s="898">
        <f t="shared" si="70"/>
        <v>0.14527000000000001</v>
      </c>
      <c r="I1029" s="108">
        <f t="shared" si="71"/>
        <v>0.14527000000000001</v>
      </c>
    </row>
    <row r="1030" spans="1:9" s="1" customFormat="1" ht="13.5" customHeight="1" x14ac:dyDescent="0.35">
      <c r="A1030" s="25">
        <v>18</v>
      </c>
      <c r="B1030" s="42" t="s">
        <v>907</v>
      </c>
      <c r="C1030" s="14">
        <v>360.2</v>
      </c>
      <c r="D1030" s="14"/>
      <c r="E1030" s="14"/>
      <c r="F1030" s="28">
        <f t="shared" ref="F1030:F1086" si="73">C1030+D1030+E1030</f>
        <v>360.2</v>
      </c>
      <c r="G1030" s="118">
        <f t="shared" si="72"/>
        <v>52.326253999999999</v>
      </c>
      <c r="H1030" s="898">
        <f t="shared" si="70"/>
        <v>0.14527000000000001</v>
      </c>
      <c r="I1030" s="108">
        <f t="shared" si="71"/>
        <v>0.14527000000000001</v>
      </c>
    </row>
    <row r="1031" spans="1:9" s="1" customFormat="1" ht="13.5" customHeight="1" x14ac:dyDescent="0.35">
      <c r="A1031" s="25">
        <v>19</v>
      </c>
      <c r="B1031" s="42" t="s">
        <v>909</v>
      </c>
      <c r="C1031" s="14">
        <v>357.19</v>
      </c>
      <c r="D1031" s="14"/>
      <c r="E1031" s="14"/>
      <c r="F1031" s="28">
        <f t="shared" si="73"/>
        <v>357.19</v>
      </c>
      <c r="G1031" s="118">
        <f t="shared" si="72"/>
        <v>51.888991300000001</v>
      </c>
      <c r="H1031" s="898">
        <f t="shared" ref="H1031:H1094" si="74">0.11747+0.0278</f>
        <v>0.14527000000000001</v>
      </c>
      <c r="I1031" s="108">
        <f t="shared" si="71"/>
        <v>0.14527000000000001</v>
      </c>
    </row>
    <row r="1032" spans="1:9" s="1" customFormat="1" ht="13.5" customHeight="1" x14ac:dyDescent="0.35">
      <c r="A1032" s="25">
        <v>20</v>
      </c>
      <c r="B1032" s="42" t="s">
        <v>910</v>
      </c>
      <c r="C1032" s="14">
        <v>306.39999999999998</v>
      </c>
      <c r="D1032" s="14"/>
      <c r="E1032" s="14"/>
      <c r="F1032" s="28">
        <f t="shared" si="73"/>
        <v>306.39999999999998</v>
      </c>
      <c r="G1032" s="118">
        <f t="shared" si="72"/>
        <v>44.510728</v>
      </c>
      <c r="H1032" s="898">
        <f t="shared" si="74"/>
        <v>0.14527000000000001</v>
      </c>
      <c r="I1032" s="108">
        <f t="shared" si="71"/>
        <v>0.14527000000000001</v>
      </c>
    </row>
    <row r="1033" spans="1:9" s="1" customFormat="1" ht="13.5" customHeight="1" x14ac:dyDescent="0.35">
      <c r="A1033" s="25">
        <v>21</v>
      </c>
      <c r="B1033" s="42" t="s">
        <v>911</v>
      </c>
      <c r="C1033" s="14">
        <v>407.2</v>
      </c>
      <c r="D1033" s="14"/>
      <c r="E1033" s="14"/>
      <c r="F1033" s="28">
        <f t="shared" si="73"/>
        <v>407.2</v>
      </c>
      <c r="G1033" s="118">
        <f t="shared" si="72"/>
        <v>59.153944000000003</v>
      </c>
      <c r="H1033" s="898">
        <f t="shared" si="74"/>
        <v>0.14527000000000001</v>
      </c>
      <c r="I1033" s="108">
        <f t="shared" si="71"/>
        <v>0.14527000000000001</v>
      </c>
    </row>
    <row r="1034" spans="1:9" s="1" customFormat="1" ht="13.5" customHeight="1" x14ac:dyDescent="0.35">
      <c r="A1034" s="25">
        <v>22</v>
      </c>
      <c r="B1034" s="42" t="s">
        <v>912</v>
      </c>
      <c r="C1034" s="14">
        <v>52.3</v>
      </c>
      <c r="D1034" s="14"/>
      <c r="E1034" s="14"/>
      <c r="F1034" s="28">
        <f t="shared" si="73"/>
        <v>52.3</v>
      </c>
      <c r="G1034" s="118">
        <f t="shared" si="72"/>
        <v>7.5976210000000002</v>
      </c>
      <c r="H1034" s="898">
        <f t="shared" si="74"/>
        <v>0.14527000000000001</v>
      </c>
      <c r="I1034" s="108">
        <f t="shared" si="71"/>
        <v>0.14527000000000001</v>
      </c>
    </row>
    <row r="1035" spans="1:9" s="1" customFormat="1" ht="13.5" customHeight="1" x14ac:dyDescent="0.35">
      <c r="A1035" s="25">
        <v>23</v>
      </c>
      <c r="B1035" s="42" t="s">
        <v>913</v>
      </c>
      <c r="C1035" s="14">
        <v>122.2</v>
      </c>
      <c r="D1035" s="14"/>
      <c r="E1035" s="14"/>
      <c r="F1035" s="28">
        <f t="shared" si="73"/>
        <v>122.2</v>
      </c>
      <c r="G1035" s="118">
        <f t="shared" si="72"/>
        <v>17.751994000000003</v>
      </c>
      <c r="H1035" s="898">
        <f t="shared" si="74"/>
        <v>0.14527000000000001</v>
      </c>
      <c r="I1035" s="108">
        <f t="shared" si="71"/>
        <v>0.14527000000000004</v>
      </c>
    </row>
    <row r="1036" spans="1:9" s="1" customFormat="1" ht="13.5" customHeight="1" x14ac:dyDescent="0.35">
      <c r="A1036" s="25">
        <v>24</v>
      </c>
      <c r="B1036" s="42" t="s">
        <v>915</v>
      </c>
      <c r="C1036" s="14">
        <v>205.19</v>
      </c>
      <c r="D1036" s="14"/>
      <c r="E1036" s="14"/>
      <c r="F1036" s="28">
        <f t="shared" si="73"/>
        <v>205.19</v>
      </c>
      <c r="G1036" s="118">
        <f t="shared" si="72"/>
        <v>29.807951300000003</v>
      </c>
      <c r="H1036" s="898">
        <f t="shared" si="74"/>
        <v>0.14527000000000001</v>
      </c>
      <c r="I1036" s="108">
        <f t="shared" si="71"/>
        <v>0.14527000000000001</v>
      </c>
    </row>
    <row r="1037" spans="1:9" s="1" customFormat="1" ht="13.5" customHeight="1" x14ac:dyDescent="0.35">
      <c r="A1037" s="25">
        <v>25</v>
      </c>
      <c r="B1037" s="42" t="s">
        <v>916</v>
      </c>
      <c r="C1037" s="14">
        <v>289.10000000000002</v>
      </c>
      <c r="D1037" s="14"/>
      <c r="E1037" s="14"/>
      <c r="F1037" s="28">
        <f t="shared" si="73"/>
        <v>289.10000000000002</v>
      </c>
      <c r="G1037" s="118">
        <f t="shared" si="72"/>
        <v>41.997557000000008</v>
      </c>
      <c r="H1037" s="898">
        <f t="shared" si="74"/>
        <v>0.14527000000000001</v>
      </c>
      <c r="I1037" s="108">
        <f t="shared" si="71"/>
        <v>0.14527000000000001</v>
      </c>
    </row>
    <row r="1038" spans="1:9" s="1" customFormat="1" ht="13.5" customHeight="1" x14ac:dyDescent="0.35">
      <c r="A1038" s="25">
        <v>26</v>
      </c>
      <c r="B1038" s="42" t="s">
        <v>918</v>
      </c>
      <c r="C1038" s="14">
        <v>242.85</v>
      </c>
      <c r="D1038" s="14"/>
      <c r="E1038" s="14"/>
      <c r="F1038" s="28">
        <f t="shared" si="73"/>
        <v>242.85</v>
      </c>
      <c r="G1038" s="118">
        <f t="shared" si="72"/>
        <v>35.278819500000004</v>
      </c>
      <c r="H1038" s="898">
        <f t="shared" si="74"/>
        <v>0.14527000000000001</v>
      </c>
      <c r="I1038" s="108">
        <f t="shared" si="71"/>
        <v>0.14527000000000001</v>
      </c>
    </row>
    <row r="1039" spans="1:9" s="1" customFormat="1" ht="13.5" customHeight="1" x14ac:dyDescent="0.35">
      <c r="A1039" s="25">
        <v>27</v>
      </c>
      <c r="B1039" s="42" t="s">
        <v>919</v>
      </c>
      <c r="C1039" s="14">
        <v>415.2</v>
      </c>
      <c r="D1039" s="14"/>
      <c r="E1039" s="14"/>
      <c r="F1039" s="28">
        <f t="shared" si="73"/>
        <v>415.2</v>
      </c>
      <c r="G1039" s="118">
        <f t="shared" si="72"/>
        <v>60.316104000000003</v>
      </c>
      <c r="H1039" s="898">
        <f t="shared" si="74"/>
        <v>0.14527000000000001</v>
      </c>
      <c r="I1039" s="108">
        <f t="shared" si="71"/>
        <v>0.14527000000000001</v>
      </c>
    </row>
    <row r="1040" spans="1:9" s="1" customFormat="1" ht="13.5" customHeight="1" x14ac:dyDescent="0.35">
      <c r="A1040" s="25">
        <v>28</v>
      </c>
      <c r="B1040" s="42" t="s">
        <v>920</v>
      </c>
      <c r="C1040" s="14">
        <v>8111.75</v>
      </c>
      <c r="D1040" s="14"/>
      <c r="E1040" s="14"/>
      <c r="F1040" s="28">
        <f t="shared" si="73"/>
        <v>8111.75</v>
      </c>
      <c r="G1040" s="118">
        <f t="shared" si="72"/>
        <v>1178.3939225000001</v>
      </c>
      <c r="H1040" s="898">
        <f t="shared" si="74"/>
        <v>0.14527000000000001</v>
      </c>
      <c r="I1040" s="108">
        <f t="shared" si="71"/>
        <v>0.14527000000000001</v>
      </c>
    </row>
    <row r="1041" spans="1:9" s="1" customFormat="1" ht="13.5" customHeight="1" x14ac:dyDescent="0.35">
      <c r="A1041" s="25">
        <v>29</v>
      </c>
      <c r="B1041" s="42" t="s">
        <v>921</v>
      </c>
      <c r="C1041" s="14">
        <v>6280.23</v>
      </c>
      <c r="D1041" s="14"/>
      <c r="E1041" s="14"/>
      <c r="F1041" s="28">
        <f t="shared" si="73"/>
        <v>6280.23</v>
      </c>
      <c r="G1041" s="118">
        <f t="shared" si="72"/>
        <v>912.3290121</v>
      </c>
      <c r="H1041" s="898">
        <f t="shared" si="74"/>
        <v>0.14527000000000001</v>
      </c>
      <c r="I1041" s="108">
        <f t="shared" si="71"/>
        <v>0.14527000000000001</v>
      </c>
    </row>
    <row r="1042" spans="1:9" s="1" customFormat="1" ht="13.5" customHeight="1" x14ac:dyDescent="0.35">
      <c r="A1042" s="25">
        <v>30</v>
      </c>
      <c r="B1042" s="42" t="s">
        <v>922</v>
      </c>
      <c r="C1042" s="14">
        <v>8361.6299999999992</v>
      </c>
      <c r="D1042" s="14"/>
      <c r="E1042" s="14"/>
      <c r="F1042" s="28">
        <f t="shared" si="73"/>
        <v>8361.6299999999992</v>
      </c>
      <c r="G1042" s="118">
        <f t="shared" si="72"/>
        <v>1214.6939901000001</v>
      </c>
      <c r="H1042" s="898">
        <f t="shared" si="74"/>
        <v>0.14527000000000001</v>
      </c>
      <c r="I1042" s="108">
        <f t="shared" si="71"/>
        <v>0.14527000000000001</v>
      </c>
    </row>
    <row r="1043" spans="1:9" s="1" customFormat="1" ht="13.5" customHeight="1" x14ac:dyDescent="0.35">
      <c r="A1043" s="25">
        <v>31</v>
      </c>
      <c r="B1043" s="42" t="s">
        <v>923</v>
      </c>
      <c r="C1043" s="14">
        <v>6675.9</v>
      </c>
      <c r="D1043" s="14"/>
      <c r="E1043" s="14"/>
      <c r="F1043" s="28">
        <f t="shared" si="73"/>
        <v>6675.9</v>
      </c>
      <c r="G1043" s="118">
        <f t="shared" si="72"/>
        <v>969.80799300000001</v>
      </c>
      <c r="H1043" s="898">
        <f t="shared" si="74"/>
        <v>0.14527000000000001</v>
      </c>
      <c r="I1043" s="108">
        <f t="shared" si="71"/>
        <v>0.14527000000000001</v>
      </c>
    </row>
    <row r="1044" spans="1:9" s="1" customFormat="1" ht="13.5" customHeight="1" x14ac:dyDescent="0.35">
      <c r="A1044" s="25">
        <v>32</v>
      </c>
      <c r="B1044" s="42" t="s">
        <v>924</v>
      </c>
      <c r="C1044" s="14">
        <v>4489.2299999999996</v>
      </c>
      <c r="D1044" s="14"/>
      <c r="E1044" s="14">
        <v>48.5</v>
      </c>
      <c r="F1044" s="28">
        <f t="shared" si="73"/>
        <v>4537.7299999999996</v>
      </c>
      <c r="G1044" s="118">
        <f t="shared" si="72"/>
        <v>659.19603710000001</v>
      </c>
      <c r="H1044" s="898">
        <f t="shared" si="74"/>
        <v>0.14527000000000001</v>
      </c>
      <c r="I1044" s="108">
        <f t="shared" si="71"/>
        <v>0.14527000000000001</v>
      </c>
    </row>
    <row r="1045" spans="1:9" s="1" customFormat="1" ht="13.5" customHeight="1" x14ac:dyDescent="0.35">
      <c r="A1045" s="25">
        <v>33</v>
      </c>
      <c r="B1045" s="42" t="s">
        <v>925</v>
      </c>
      <c r="C1045" s="14">
        <v>4352.13</v>
      </c>
      <c r="D1045" s="14"/>
      <c r="E1045" s="14"/>
      <c r="F1045" s="28">
        <f t="shared" si="73"/>
        <v>4352.13</v>
      </c>
      <c r="G1045" s="118">
        <f t="shared" si="72"/>
        <v>632.23392510000008</v>
      </c>
      <c r="H1045" s="898">
        <f t="shared" si="74"/>
        <v>0.14527000000000001</v>
      </c>
      <c r="I1045" s="108">
        <f t="shared" si="71"/>
        <v>0.14527000000000001</v>
      </c>
    </row>
    <row r="1046" spans="1:9" s="1" customFormat="1" ht="13.5" customHeight="1" x14ac:dyDescent="0.35">
      <c r="A1046" s="25">
        <v>34</v>
      </c>
      <c r="B1046" s="42" t="s">
        <v>926</v>
      </c>
      <c r="C1046" s="14">
        <v>4481.0200000000004</v>
      </c>
      <c r="D1046" s="14"/>
      <c r="E1046" s="14">
        <v>48.33</v>
      </c>
      <c r="F1046" s="28">
        <f t="shared" si="73"/>
        <v>4529.3500000000004</v>
      </c>
      <c r="G1046" s="118">
        <f t="shared" si="72"/>
        <v>657.97867450000012</v>
      </c>
      <c r="H1046" s="898">
        <f t="shared" si="74"/>
        <v>0.14527000000000001</v>
      </c>
      <c r="I1046" s="108">
        <f t="shared" si="71"/>
        <v>0.14527000000000001</v>
      </c>
    </row>
    <row r="1047" spans="1:9" s="1" customFormat="1" ht="13.5" customHeight="1" x14ac:dyDescent="0.35">
      <c r="A1047" s="25">
        <v>35</v>
      </c>
      <c r="B1047" s="42" t="s">
        <v>927</v>
      </c>
      <c r="C1047" s="14">
        <v>8136.02</v>
      </c>
      <c r="D1047" s="14"/>
      <c r="E1047" s="14"/>
      <c r="F1047" s="28">
        <f t="shared" si="73"/>
        <v>8136.02</v>
      </c>
      <c r="G1047" s="118">
        <f t="shared" si="72"/>
        <v>1181.9196254000001</v>
      </c>
      <c r="H1047" s="898">
        <f t="shared" si="74"/>
        <v>0.14527000000000001</v>
      </c>
      <c r="I1047" s="108">
        <f t="shared" si="71"/>
        <v>0.14527000000000001</v>
      </c>
    </row>
    <row r="1048" spans="1:9" s="1" customFormat="1" ht="13.5" customHeight="1" x14ac:dyDescent="0.35">
      <c r="A1048" s="25">
        <v>36</v>
      </c>
      <c r="B1048" s="42" t="s">
        <v>928</v>
      </c>
      <c r="C1048" s="14">
        <v>5922.13</v>
      </c>
      <c r="D1048" s="14">
        <v>77.599999999999994</v>
      </c>
      <c r="E1048" s="14">
        <v>240.4</v>
      </c>
      <c r="F1048" s="28">
        <f t="shared" si="73"/>
        <v>6240.13</v>
      </c>
      <c r="G1048" s="118">
        <f t="shared" si="72"/>
        <v>906.5036851000001</v>
      </c>
      <c r="H1048" s="898">
        <f t="shared" si="74"/>
        <v>0.14527000000000001</v>
      </c>
      <c r="I1048" s="108">
        <f t="shared" si="71"/>
        <v>0.14527000000000001</v>
      </c>
    </row>
    <row r="1049" spans="1:9" s="1" customFormat="1" ht="13.5" customHeight="1" x14ac:dyDescent="0.35">
      <c r="A1049" s="25">
        <v>37</v>
      </c>
      <c r="B1049" s="42" t="s">
        <v>929</v>
      </c>
      <c r="C1049" s="14">
        <v>5641.92</v>
      </c>
      <c r="D1049" s="14">
        <v>100.4</v>
      </c>
      <c r="E1049" s="14">
        <v>535.70000000000005</v>
      </c>
      <c r="F1049" s="28">
        <f t="shared" si="73"/>
        <v>6278.0199999999995</v>
      </c>
      <c r="G1049" s="118">
        <f t="shared" si="72"/>
        <v>912.00796539999999</v>
      </c>
      <c r="H1049" s="898">
        <f t="shared" si="74"/>
        <v>0.14527000000000001</v>
      </c>
      <c r="I1049" s="108">
        <f t="shared" si="71"/>
        <v>0.14527000000000001</v>
      </c>
    </row>
    <row r="1050" spans="1:9" s="1" customFormat="1" ht="13.5" customHeight="1" x14ac:dyDescent="0.35">
      <c r="A1050" s="25">
        <v>38</v>
      </c>
      <c r="B1050" s="42" t="s">
        <v>930</v>
      </c>
      <c r="C1050" s="14">
        <f>3994.79-6.68</f>
        <v>3988.11</v>
      </c>
      <c r="D1050" s="14"/>
      <c r="E1050" s="14"/>
      <c r="F1050" s="28">
        <f t="shared" si="73"/>
        <v>3988.11</v>
      </c>
      <c r="G1050" s="118">
        <f t="shared" si="72"/>
        <v>579.35273970000003</v>
      </c>
      <c r="H1050" s="898">
        <f t="shared" si="74"/>
        <v>0.14527000000000001</v>
      </c>
      <c r="I1050" s="108">
        <f t="shared" si="71"/>
        <v>0.14527000000000001</v>
      </c>
    </row>
    <row r="1051" spans="1:9" s="1" customFormat="1" ht="13.5" customHeight="1" x14ac:dyDescent="0.35">
      <c r="A1051" s="25">
        <v>39</v>
      </c>
      <c r="B1051" s="42" t="s">
        <v>931</v>
      </c>
      <c r="C1051" s="14">
        <v>4150.55</v>
      </c>
      <c r="D1051" s="14"/>
      <c r="E1051" s="14"/>
      <c r="F1051" s="28">
        <f t="shared" si="73"/>
        <v>4150.55</v>
      </c>
      <c r="G1051" s="118">
        <f t="shared" si="72"/>
        <v>602.95039850000012</v>
      </c>
      <c r="H1051" s="898">
        <f t="shared" si="74"/>
        <v>0.14527000000000001</v>
      </c>
      <c r="I1051" s="108">
        <f t="shared" si="71"/>
        <v>0.14527000000000001</v>
      </c>
    </row>
    <row r="1052" spans="1:9" s="1" customFormat="1" ht="13.5" customHeight="1" x14ac:dyDescent="0.35">
      <c r="A1052" s="25">
        <v>40</v>
      </c>
      <c r="B1052" s="42" t="s">
        <v>932</v>
      </c>
      <c r="C1052" s="14">
        <v>14374.02</v>
      </c>
      <c r="D1052" s="14"/>
      <c r="E1052" s="14"/>
      <c r="F1052" s="28">
        <f t="shared" si="73"/>
        <v>14374.02</v>
      </c>
      <c r="G1052" s="118">
        <f t="shared" si="72"/>
        <v>2088.1138854000001</v>
      </c>
      <c r="H1052" s="898">
        <f t="shared" si="74"/>
        <v>0.14527000000000001</v>
      </c>
      <c r="I1052" s="108">
        <f t="shared" si="71"/>
        <v>0.14527000000000001</v>
      </c>
    </row>
    <row r="1053" spans="1:9" s="1" customFormat="1" ht="13.5" customHeight="1" x14ac:dyDescent="0.35">
      <c r="A1053" s="25">
        <v>41</v>
      </c>
      <c r="B1053" s="42" t="s">
        <v>933</v>
      </c>
      <c r="C1053" s="14">
        <v>4120.28</v>
      </c>
      <c r="D1053" s="14"/>
      <c r="E1053" s="14"/>
      <c r="F1053" s="28">
        <f t="shared" si="73"/>
        <v>4120.28</v>
      </c>
      <c r="G1053" s="118">
        <f t="shared" si="72"/>
        <v>598.55307560000006</v>
      </c>
      <c r="H1053" s="898">
        <f t="shared" si="74"/>
        <v>0.14527000000000001</v>
      </c>
      <c r="I1053" s="108">
        <f t="shared" si="71"/>
        <v>0.14527000000000001</v>
      </c>
    </row>
    <row r="1054" spans="1:9" s="1" customFormat="1" ht="13.5" customHeight="1" x14ac:dyDescent="0.35">
      <c r="A1054" s="25">
        <v>42</v>
      </c>
      <c r="B1054" s="42" t="s">
        <v>934</v>
      </c>
      <c r="C1054" s="14">
        <v>14371.39</v>
      </c>
      <c r="D1054" s="14"/>
      <c r="E1054" s="14"/>
      <c r="F1054" s="28">
        <f t="shared" si="73"/>
        <v>14371.39</v>
      </c>
      <c r="G1054" s="118">
        <f t="shared" si="72"/>
        <v>2087.7318252999999</v>
      </c>
      <c r="H1054" s="898">
        <f t="shared" si="74"/>
        <v>0.14527000000000001</v>
      </c>
      <c r="I1054" s="108">
        <f t="shared" si="71"/>
        <v>0.14526999999999998</v>
      </c>
    </row>
    <row r="1055" spans="1:9" s="1" customFormat="1" ht="13.5" customHeight="1" x14ac:dyDescent="0.35">
      <c r="A1055" s="25">
        <v>43</v>
      </c>
      <c r="B1055" s="42" t="s">
        <v>935</v>
      </c>
      <c r="C1055" s="14">
        <v>9061.4</v>
      </c>
      <c r="D1055" s="14"/>
      <c r="E1055" s="14">
        <v>2450</v>
      </c>
      <c r="F1055" s="28">
        <f t="shared" si="73"/>
        <v>11511.4</v>
      </c>
      <c r="G1055" s="118">
        <f t="shared" si="72"/>
        <v>1672.261078</v>
      </c>
      <c r="H1055" s="898">
        <f t="shared" si="74"/>
        <v>0.14527000000000001</v>
      </c>
      <c r="I1055" s="108">
        <f t="shared" si="71"/>
        <v>0.14527000000000001</v>
      </c>
    </row>
    <row r="1056" spans="1:9" s="1" customFormat="1" ht="13.5" customHeight="1" x14ac:dyDescent="0.35">
      <c r="A1056" s="25">
        <v>44</v>
      </c>
      <c r="B1056" s="42" t="s">
        <v>937</v>
      </c>
      <c r="C1056" s="14">
        <v>9038.0300000000007</v>
      </c>
      <c r="D1056" s="14"/>
      <c r="E1056" s="14">
        <v>1829.2</v>
      </c>
      <c r="F1056" s="28">
        <f t="shared" si="73"/>
        <v>10867.230000000001</v>
      </c>
      <c r="G1056" s="118">
        <f t="shared" si="72"/>
        <v>1578.6825021000004</v>
      </c>
      <c r="H1056" s="898">
        <f t="shared" si="74"/>
        <v>0.14527000000000001</v>
      </c>
      <c r="I1056" s="108">
        <f t="shared" si="71"/>
        <v>0.14527000000000001</v>
      </c>
    </row>
    <row r="1057" spans="1:12" s="1" customFormat="1" ht="13.5" customHeight="1" x14ac:dyDescent="0.35">
      <c r="A1057" s="25">
        <v>45</v>
      </c>
      <c r="B1057" s="42" t="s">
        <v>938</v>
      </c>
      <c r="C1057" s="14">
        <v>6690.6</v>
      </c>
      <c r="D1057" s="14"/>
      <c r="E1057" s="14">
        <v>855.4</v>
      </c>
      <c r="F1057" s="28">
        <f t="shared" si="73"/>
        <v>7546</v>
      </c>
      <c r="G1057" s="118">
        <f t="shared" si="72"/>
        <v>1096.2074200000002</v>
      </c>
      <c r="H1057" s="898">
        <f t="shared" si="74"/>
        <v>0.14527000000000001</v>
      </c>
      <c r="I1057" s="108">
        <f t="shared" si="71"/>
        <v>0.14527000000000004</v>
      </c>
    </row>
    <row r="1058" spans="1:12" s="1" customFormat="1" ht="13.5" customHeight="1" x14ac:dyDescent="0.35">
      <c r="A1058" s="25">
        <v>46</v>
      </c>
      <c r="B1058" s="42" t="s">
        <v>2171</v>
      </c>
      <c r="C1058" s="14">
        <v>2503.4</v>
      </c>
      <c r="D1058" s="14"/>
      <c r="E1058" s="14"/>
      <c r="F1058" s="28">
        <f t="shared" si="73"/>
        <v>2503.4</v>
      </c>
      <c r="G1058" s="118">
        <f t="shared" si="72"/>
        <v>363.66891800000002</v>
      </c>
      <c r="H1058" s="898">
        <f t="shared" si="74"/>
        <v>0.14527000000000001</v>
      </c>
      <c r="I1058" s="108">
        <f t="shared" si="71"/>
        <v>0.14527000000000001</v>
      </c>
    </row>
    <row r="1059" spans="1:12" s="1" customFormat="1" ht="13.5" customHeight="1" x14ac:dyDescent="0.35">
      <c r="A1059" s="25">
        <v>47</v>
      </c>
      <c r="B1059" s="42" t="s">
        <v>2172</v>
      </c>
      <c r="C1059" s="14">
        <v>1175</v>
      </c>
      <c r="D1059" s="14"/>
      <c r="E1059" s="14"/>
      <c r="F1059" s="28">
        <f t="shared" si="73"/>
        <v>1175</v>
      </c>
      <c r="G1059" s="118">
        <f t="shared" si="72"/>
        <v>170.69225</v>
      </c>
      <c r="H1059" s="898">
        <f t="shared" si="74"/>
        <v>0.14527000000000001</v>
      </c>
      <c r="I1059" s="108">
        <f>SUM(G1059/F1059)</f>
        <v>0.14527000000000001</v>
      </c>
    </row>
    <row r="1060" spans="1:12" s="1" customFormat="1" ht="13.5" customHeight="1" x14ac:dyDescent="0.35">
      <c r="A1060" s="79"/>
      <c r="B1060" s="63" t="s">
        <v>1063</v>
      </c>
      <c r="C1060" s="8">
        <f>SUM(C1013:C1059)</f>
        <v>155215.19</v>
      </c>
      <c r="D1060" s="8">
        <f>SUM(D1013:D1059)</f>
        <v>178</v>
      </c>
      <c r="E1060" s="8">
        <f>SUM(E1013:E1059)</f>
        <v>6007.53</v>
      </c>
      <c r="F1060" s="110">
        <f t="shared" si="73"/>
        <v>161400.72</v>
      </c>
      <c r="G1060" s="118">
        <f t="shared" si="72"/>
        <v>23446.682594400001</v>
      </c>
      <c r="H1060" s="898">
        <f t="shared" si="74"/>
        <v>0.14527000000000001</v>
      </c>
      <c r="I1060" s="124">
        <f t="shared" ref="I1060:I1099" si="75">SUM(G1060/F1060)</f>
        <v>0.14527000000000001</v>
      </c>
      <c r="J1060" s="92"/>
      <c r="K1060" s="92"/>
      <c r="L1060" s="92"/>
    </row>
    <row r="1061" spans="1:12" s="1" customFormat="1" ht="13.5" customHeight="1" x14ac:dyDescent="0.35">
      <c r="A1061" s="971" t="s">
        <v>1014</v>
      </c>
      <c r="B1061" s="972"/>
      <c r="C1061" s="13"/>
      <c r="D1061" s="13"/>
      <c r="E1061" s="13"/>
      <c r="F1061" s="28">
        <f t="shared" si="73"/>
        <v>0</v>
      </c>
      <c r="G1061" s="118">
        <f t="shared" si="72"/>
        <v>0</v>
      </c>
      <c r="H1061" s="898">
        <f t="shared" si="74"/>
        <v>0.14527000000000001</v>
      </c>
      <c r="I1061" s="108"/>
    </row>
    <row r="1062" spans="1:12" s="1" customFormat="1" ht="13.5" customHeight="1" x14ac:dyDescent="0.35">
      <c r="A1062" s="38">
        <v>1</v>
      </c>
      <c r="B1062" s="40" t="s">
        <v>939</v>
      </c>
      <c r="C1062" s="847">
        <v>3648.31</v>
      </c>
      <c r="D1062" s="13"/>
      <c r="E1062" s="13">
        <v>290.5</v>
      </c>
      <c r="F1062" s="28">
        <f t="shared" si="73"/>
        <v>3938.81</v>
      </c>
      <c r="G1062" s="118">
        <f t="shared" si="72"/>
        <v>572.19092870000009</v>
      </c>
      <c r="H1062" s="898">
        <f t="shared" si="74"/>
        <v>0.14527000000000001</v>
      </c>
      <c r="I1062" s="108">
        <f t="shared" si="75"/>
        <v>0.14527000000000001</v>
      </c>
    </row>
    <row r="1063" spans="1:12" s="1" customFormat="1" ht="13.5" customHeight="1" x14ac:dyDescent="0.35">
      <c r="A1063" s="38">
        <v>2</v>
      </c>
      <c r="B1063" s="40" t="s">
        <v>940</v>
      </c>
      <c r="C1063" s="848">
        <v>5920.3</v>
      </c>
      <c r="D1063" s="849">
        <v>153.6</v>
      </c>
      <c r="E1063" s="849">
        <v>393.4</v>
      </c>
      <c r="F1063" s="28">
        <f t="shared" si="73"/>
        <v>6467.3</v>
      </c>
      <c r="G1063" s="118">
        <f t="shared" si="72"/>
        <v>939.50467100000014</v>
      </c>
      <c r="H1063" s="898">
        <f t="shared" si="74"/>
        <v>0.14527000000000001</v>
      </c>
      <c r="I1063" s="108">
        <f t="shared" si="75"/>
        <v>0.14527000000000001</v>
      </c>
    </row>
    <row r="1064" spans="1:12" s="1" customFormat="1" ht="13.5" customHeight="1" x14ac:dyDescent="0.35">
      <c r="A1064" s="38">
        <v>3</v>
      </c>
      <c r="B1064" s="40" t="s">
        <v>941</v>
      </c>
      <c r="C1064" s="848">
        <v>4137.62</v>
      </c>
      <c r="D1064" s="13"/>
      <c r="E1064" s="13"/>
      <c r="F1064" s="28">
        <f t="shared" si="73"/>
        <v>4137.62</v>
      </c>
      <c r="G1064" s="118">
        <f t="shared" si="72"/>
        <v>601.07205740000006</v>
      </c>
      <c r="H1064" s="898">
        <f t="shared" si="74"/>
        <v>0.14527000000000001</v>
      </c>
      <c r="I1064" s="108">
        <f t="shared" si="75"/>
        <v>0.14527000000000001</v>
      </c>
    </row>
    <row r="1065" spans="1:12" s="1" customFormat="1" ht="13.5" customHeight="1" x14ac:dyDescent="0.35">
      <c r="A1065" s="38">
        <v>4</v>
      </c>
      <c r="B1065" s="40" t="s">
        <v>942</v>
      </c>
      <c r="C1065" s="848">
        <v>6632.1</v>
      </c>
      <c r="D1065" s="13"/>
      <c r="E1065" s="13"/>
      <c r="F1065" s="28">
        <f t="shared" si="73"/>
        <v>6632.1</v>
      </c>
      <c r="G1065" s="118">
        <f t="shared" si="72"/>
        <v>963.44516700000008</v>
      </c>
      <c r="H1065" s="898">
        <f t="shared" si="74"/>
        <v>0.14527000000000001</v>
      </c>
      <c r="I1065" s="108">
        <f t="shared" si="75"/>
        <v>0.14527000000000001</v>
      </c>
    </row>
    <row r="1066" spans="1:12" s="1" customFormat="1" ht="13.5" customHeight="1" x14ac:dyDescent="0.35">
      <c r="A1066" s="38">
        <v>5</v>
      </c>
      <c r="B1066" s="40" t="s">
        <v>943</v>
      </c>
      <c r="C1066" s="848">
        <v>7476.63</v>
      </c>
      <c r="D1066" s="13"/>
      <c r="E1066" s="13"/>
      <c r="F1066" s="28">
        <f t="shared" si="73"/>
        <v>7476.63</v>
      </c>
      <c r="G1066" s="118">
        <f t="shared" si="72"/>
        <v>1086.1300401000001</v>
      </c>
      <c r="H1066" s="898">
        <f t="shared" si="74"/>
        <v>0.14527000000000001</v>
      </c>
      <c r="I1066" s="108">
        <f t="shared" si="75"/>
        <v>0.14527000000000001</v>
      </c>
    </row>
    <row r="1067" spans="1:12" s="1" customFormat="1" ht="13.5" customHeight="1" x14ac:dyDescent="0.35">
      <c r="A1067" s="38">
        <v>6</v>
      </c>
      <c r="B1067" s="40" t="s">
        <v>944</v>
      </c>
      <c r="C1067" s="848">
        <v>2286.9</v>
      </c>
      <c r="D1067" s="13"/>
      <c r="E1067" s="13"/>
      <c r="F1067" s="28">
        <f t="shared" si="73"/>
        <v>2286.9</v>
      </c>
      <c r="G1067" s="118">
        <f t="shared" si="72"/>
        <v>332.21796300000005</v>
      </c>
      <c r="H1067" s="898">
        <f t="shared" si="74"/>
        <v>0.14527000000000001</v>
      </c>
      <c r="I1067" s="108">
        <f t="shared" si="75"/>
        <v>0.14527000000000001</v>
      </c>
    </row>
    <row r="1068" spans="1:12" s="1" customFormat="1" ht="13.5" customHeight="1" x14ac:dyDescent="0.35">
      <c r="A1068" s="38">
        <v>7</v>
      </c>
      <c r="B1068" s="40" t="s">
        <v>945</v>
      </c>
      <c r="C1068" s="848">
        <v>4665.6000000000004</v>
      </c>
      <c r="D1068" s="13"/>
      <c r="E1068" s="13"/>
      <c r="F1068" s="28">
        <f t="shared" si="73"/>
        <v>4665.6000000000004</v>
      </c>
      <c r="G1068" s="118">
        <f t="shared" si="72"/>
        <v>677.77171200000009</v>
      </c>
      <c r="H1068" s="898">
        <f t="shared" si="74"/>
        <v>0.14527000000000001</v>
      </c>
      <c r="I1068" s="108">
        <f t="shared" si="75"/>
        <v>0.14527000000000001</v>
      </c>
    </row>
    <row r="1069" spans="1:12" s="1" customFormat="1" x14ac:dyDescent="0.35">
      <c r="A1069" s="38">
        <v>8</v>
      </c>
      <c r="B1069" s="40" t="s">
        <v>946</v>
      </c>
      <c r="C1069" s="848">
        <f>5543.95-53.4</f>
        <v>5490.55</v>
      </c>
      <c r="D1069" s="5"/>
      <c r="E1069" s="850">
        <v>72.8</v>
      </c>
      <c r="F1069" s="28">
        <f t="shared" si="73"/>
        <v>5563.35</v>
      </c>
      <c r="G1069" s="118">
        <f t="shared" si="72"/>
        <v>808.18785450000007</v>
      </c>
      <c r="H1069" s="898">
        <f t="shared" si="74"/>
        <v>0.14527000000000001</v>
      </c>
      <c r="I1069" s="108">
        <f t="shared" si="75"/>
        <v>0.14527000000000001</v>
      </c>
    </row>
    <row r="1070" spans="1:12" s="1" customFormat="1" x14ac:dyDescent="0.35">
      <c r="A1070" s="38">
        <v>9</v>
      </c>
      <c r="B1070" s="40" t="s">
        <v>948</v>
      </c>
      <c r="C1070" s="848">
        <v>4602.66</v>
      </c>
      <c r="D1070" s="13"/>
      <c r="E1070" s="13"/>
      <c r="F1070" s="28">
        <f t="shared" si="73"/>
        <v>4602.66</v>
      </c>
      <c r="G1070" s="118">
        <f t="shared" si="72"/>
        <v>668.62841820000006</v>
      </c>
      <c r="H1070" s="898">
        <f t="shared" si="74"/>
        <v>0.14527000000000001</v>
      </c>
      <c r="I1070" s="108">
        <f t="shared" si="75"/>
        <v>0.14527000000000001</v>
      </c>
    </row>
    <row r="1071" spans="1:12" s="1" customFormat="1" x14ac:dyDescent="0.35">
      <c r="A1071" s="38">
        <v>10</v>
      </c>
      <c r="B1071" s="40" t="s">
        <v>949</v>
      </c>
      <c r="C1071" s="848">
        <v>4598.8999999999996</v>
      </c>
      <c r="D1071" s="13"/>
      <c r="E1071" s="13"/>
      <c r="F1071" s="28">
        <f t="shared" si="73"/>
        <v>4598.8999999999996</v>
      </c>
      <c r="G1071" s="118">
        <f t="shared" si="72"/>
        <v>668.08220300000005</v>
      </c>
      <c r="H1071" s="898">
        <f t="shared" si="74"/>
        <v>0.14527000000000001</v>
      </c>
      <c r="I1071" s="108">
        <f t="shared" si="75"/>
        <v>0.14527000000000001</v>
      </c>
    </row>
    <row r="1072" spans="1:12" s="1" customFormat="1" x14ac:dyDescent="0.35">
      <c r="A1072" s="38">
        <v>11</v>
      </c>
      <c r="B1072" s="40" t="s">
        <v>963</v>
      </c>
      <c r="C1072" s="848">
        <v>4536.95</v>
      </c>
      <c r="D1072" s="13"/>
      <c r="E1072" s="13"/>
      <c r="F1072" s="28">
        <f t="shared" si="73"/>
        <v>4536.95</v>
      </c>
      <c r="G1072" s="118">
        <f t="shared" si="72"/>
        <v>659.08272650000004</v>
      </c>
      <c r="H1072" s="898">
        <f t="shared" si="74"/>
        <v>0.14527000000000001</v>
      </c>
      <c r="I1072" s="108">
        <f t="shared" si="75"/>
        <v>0.14527000000000001</v>
      </c>
    </row>
    <row r="1073" spans="1:12" s="1" customFormat="1" x14ac:dyDescent="0.35">
      <c r="A1073" s="38">
        <v>12</v>
      </c>
      <c r="B1073" s="40" t="s">
        <v>964</v>
      </c>
      <c r="C1073" s="848">
        <v>4379.6000000000004</v>
      </c>
      <c r="D1073" s="13"/>
      <c r="E1073" s="13"/>
      <c r="F1073" s="28">
        <f t="shared" si="73"/>
        <v>4379.6000000000004</v>
      </c>
      <c r="G1073" s="118">
        <f t="shared" si="72"/>
        <v>636.22449200000005</v>
      </c>
      <c r="H1073" s="898">
        <f t="shared" si="74"/>
        <v>0.14527000000000001</v>
      </c>
      <c r="I1073" s="108">
        <f t="shared" si="75"/>
        <v>0.14527000000000001</v>
      </c>
    </row>
    <row r="1074" spans="1:12" s="1" customFormat="1" x14ac:dyDescent="0.35">
      <c r="A1074" s="38">
        <v>13</v>
      </c>
      <c r="B1074" s="40" t="s">
        <v>965</v>
      </c>
      <c r="C1074" s="848">
        <v>3127.27</v>
      </c>
      <c r="D1074" s="13"/>
      <c r="E1074" s="13"/>
      <c r="F1074" s="28">
        <f t="shared" si="73"/>
        <v>3127.27</v>
      </c>
      <c r="G1074" s="118">
        <f t="shared" si="72"/>
        <v>454.29851290000005</v>
      </c>
      <c r="H1074" s="898">
        <f t="shared" si="74"/>
        <v>0.14527000000000001</v>
      </c>
      <c r="I1074" s="108">
        <f t="shared" si="75"/>
        <v>0.14527000000000001</v>
      </c>
    </row>
    <row r="1075" spans="1:12" s="1" customFormat="1" x14ac:dyDescent="0.35">
      <c r="A1075" s="38">
        <v>14</v>
      </c>
      <c r="B1075" s="40" t="s">
        <v>966</v>
      </c>
      <c r="C1075" s="848">
        <f>3356.6</f>
        <v>3356.6</v>
      </c>
      <c r="D1075" s="13"/>
      <c r="E1075" s="849">
        <v>46.8</v>
      </c>
      <c r="F1075" s="28">
        <f t="shared" si="73"/>
        <v>3403.4</v>
      </c>
      <c r="G1075" s="118">
        <f t="shared" si="72"/>
        <v>494.41191800000007</v>
      </c>
      <c r="H1075" s="898">
        <f t="shared" si="74"/>
        <v>0.14527000000000001</v>
      </c>
      <c r="I1075" s="108">
        <f t="shared" si="75"/>
        <v>0.14527000000000001</v>
      </c>
    </row>
    <row r="1076" spans="1:12" s="1" customFormat="1" x14ac:dyDescent="0.35">
      <c r="A1076" s="38">
        <v>15</v>
      </c>
      <c r="B1076" s="40" t="s">
        <v>967</v>
      </c>
      <c r="C1076" s="848">
        <v>50.5</v>
      </c>
      <c r="D1076" s="851"/>
      <c r="E1076" s="851"/>
      <c r="F1076" s="28">
        <f t="shared" si="73"/>
        <v>50.5</v>
      </c>
      <c r="G1076" s="118">
        <f t="shared" si="72"/>
        <v>7.3361350000000005</v>
      </c>
      <c r="H1076" s="898">
        <f t="shared" si="74"/>
        <v>0.14527000000000001</v>
      </c>
      <c r="I1076" s="108">
        <f t="shared" si="75"/>
        <v>0.14527000000000001</v>
      </c>
    </row>
    <row r="1077" spans="1:12" s="1" customFormat="1" x14ac:dyDescent="0.35">
      <c r="A1077" s="38">
        <v>16</v>
      </c>
      <c r="B1077" s="40" t="s">
        <v>787</v>
      </c>
      <c r="C1077" s="848">
        <v>311.10000000000002</v>
      </c>
      <c r="D1077" s="13"/>
      <c r="E1077" s="13"/>
      <c r="F1077" s="28">
        <f t="shared" si="73"/>
        <v>311.10000000000002</v>
      </c>
      <c r="G1077" s="118">
        <f t="shared" si="72"/>
        <v>45.193497000000008</v>
      </c>
      <c r="H1077" s="898">
        <f t="shared" si="74"/>
        <v>0.14527000000000001</v>
      </c>
      <c r="I1077" s="108">
        <v>0</v>
      </c>
    </row>
    <row r="1078" spans="1:12" s="1" customFormat="1" x14ac:dyDescent="0.35">
      <c r="A1078" s="38">
        <v>17</v>
      </c>
      <c r="B1078" s="40" t="s">
        <v>788</v>
      </c>
      <c r="C1078" s="848">
        <v>305.14999999999998</v>
      </c>
      <c r="D1078" s="13"/>
      <c r="E1078" s="13"/>
      <c r="F1078" s="28">
        <f t="shared" si="73"/>
        <v>305.14999999999998</v>
      </c>
      <c r="G1078" s="118">
        <f t="shared" si="72"/>
        <v>44.329140500000001</v>
      </c>
      <c r="H1078" s="898">
        <f t="shared" si="74"/>
        <v>0.14527000000000001</v>
      </c>
      <c r="I1078" s="108">
        <v>0</v>
      </c>
    </row>
    <row r="1079" spans="1:12" s="1" customFormat="1" x14ac:dyDescent="0.35">
      <c r="A1079" s="38">
        <v>18</v>
      </c>
      <c r="B1079" s="40" t="s">
        <v>789</v>
      </c>
      <c r="C1079" s="848">
        <v>840.06</v>
      </c>
      <c r="D1079" s="13"/>
      <c r="E1079" s="13"/>
      <c r="F1079" s="28">
        <f t="shared" si="73"/>
        <v>840.06</v>
      </c>
      <c r="G1079" s="118">
        <f t="shared" si="72"/>
        <v>122.0355162</v>
      </c>
      <c r="H1079" s="898">
        <f t="shared" si="74"/>
        <v>0.14527000000000001</v>
      </c>
      <c r="I1079" s="108">
        <v>0</v>
      </c>
    </row>
    <row r="1080" spans="1:12" s="1" customFormat="1" x14ac:dyDescent="0.35">
      <c r="A1080" s="38">
        <v>19</v>
      </c>
      <c r="B1080" s="40" t="s">
        <v>790</v>
      </c>
      <c r="C1080" s="848">
        <v>661.54</v>
      </c>
      <c r="D1080" s="13"/>
      <c r="E1080" s="849">
        <v>135.4</v>
      </c>
      <c r="F1080" s="28">
        <f t="shared" si="73"/>
        <v>796.93999999999994</v>
      </c>
      <c r="G1080" s="118">
        <f t="shared" ref="G1080:G1101" si="76">SUM(F1080*H1080)</f>
        <v>115.7714738</v>
      </c>
      <c r="H1080" s="898">
        <f t="shared" si="74"/>
        <v>0.14527000000000001</v>
      </c>
      <c r="I1080" s="108">
        <v>0</v>
      </c>
    </row>
    <row r="1081" spans="1:12" s="1" customFormat="1" x14ac:dyDescent="0.35">
      <c r="A1081" s="38">
        <v>20</v>
      </c>
      <c r="B1081" s="40" t="s">
        <v>791</v>
      </c>
      <c r="C1081" s="848">
        <v>2260.08</v>
      </c>
      <c r="D1081" s="13"/>
      <c r="E1081" s="13"/>
      <c r="F1081" s="28">
        <f t="shared" si="73"/>
        <v>2260.08</v>
      </c>
      <c r="G1081" s="118">
        <f t="shared" si="76"/>
        <v>328.32182160000002</v>
      </c>
      <c r="H1081" s="898">
        <f t="shared" si="74"/>
        <v>0.14527000000000001</v>
      </c>
      <c r="I1081" s="108">
        <f t="shared" si="75"/>
        <v>0.14527000000000001</v>
      </c>
    </row>
    <row r="1082" spans="1:12" s="1" customFormat="1" x14ac:dyDescent="0.35">
      <c r="A1082" s="38">
        <v>21</v>
      </c>
      <c r="B1082" s="40" t="s">
        <v>792</v>
      </c>
      <c r="C1082" s="848">
        <v>120.8</v>
      </c>
      <c r="D1082" s="13"/>
      <c r="E1082" s="13"/>
      <c r="F1082" s="28">
        <f t="shared" si="73"/>
        <v>120.8</v>
      </c>
      <c r="G1082" s="118">
        <f t="shared" si="76"/>
        <v>17.548615999999999</v>
      </c>
      <c r="H1082" s="898">
        <f t="shared" si="74"/>
        <v>0.14527000000000001</v>
      </c>
      <c r="I1082" s="108">
        <v>0</v>
      </c>
    </row>
    <row r="1083" spans="1:12" s="1" customFormat="1" x14ac:dyDescent="0.35">
      <c r="A1083" s="38">
        <v>22</v>
      </c>
      <c r="B1083" s="40" t="s">
        <v>793</v>
      </c>
      <c r="C1083" s="848">
        <v>174.6</v>
      </c>
      <c r="D1083" s="13"/>
      <c r="E1083" s="13"/>
      <c r="F1083" s="28">
        <f t="shared" si="73"/>
        <v>174.6</v>
      </c>
      <c r="G1083" s="118">
        <f t="shared" si="76"/>
        <v>25.364142000000001</v>
      </c>
      <c r="H1083" s="898">
        <f t="shared" si="74"/>
        <v>0.14527000000000001</v>
      </c>
      <c r="I1083" s="108">
        <v>0</v>
      </c>
    </row>
    <row r="1084" spans="1:12" s="1" customFormat="1" x14ac:dyDescent="0.35">
      <c r="A1084" s="38">
        <v>23</v>
      </c>
      <c r="B1084" s="40" t="s">
        <v>794</v>
      </c>
      <c r="C1084" s="848">
        <v>152.6</v>
      </c>
      <c r="D1084" s="13"/>
      <c r="E1084" s="13"/>
      <c r="F1084" s="28">
        <f t="shared" si="73"/>
        <v>152.6</v>
      </c>
      <c r="G1084" s="118">
        <f t="shared" si="76"/>
        <v>22.168202000000001</v>
      </c>
      <c r="H1084" s="898">
        <f t="shared" si="74"/>
        <v>0.14527000000000001</v>
      </c>
      <c r="I1084" s="108">
        <v>0</v>
      </c>
    </row>
    <row r="1085" spans="1:12" s="1" customFormat="1" x14ac:dyDescent="0.35">
      <c r="A1085" s="38">
        <v>24</v>
      </c>
      <c r="B1085" s="41" t="s">
        <v>512</v>
      </c>
      <c r="C1085" s="852">
        <v>5436.2</v>
      </c>
      <c r="D1085" s="17"/>
      <c r="E1085" s="17"/>
      <c r="F1085" s="24">
        <f t="shared" si="73"/>
        <v>5436.2</v>
      </c>
      <c r="G1085" s="118">
        <f t="shared" si="76"/>
        <v>789.71677399999999</v>
      </c>
      <c r="H1085" s="898">
        <f t="shared" si="74"/>
        <v>0.14527000000000001</v>
      </c>
      <c r="I1085" s="108">
        <f t="shared" si="75"/>
        <v>0.14527000000000001</v>
      </c>
    </row>
    <row r="1086" spans="1:12" s="92" customFormat="1" x14ac:dyDescent="0.35">
      <c r="A1086" s="38">
        <v>25</v>
      </c>
      <c r="B1086" s="41" t="s">
        <v>513</v>
      </c>
      <c r="C1086" s="852">
        <v>4049.1</v>
      </c>
      <c r="D1086" s="17"/>
      <c r="E1086" s="17"/>
      <c r="F1086" s="24">
        <f t="shared" si="73"/>
        <v>4049.1</v>
      </c>
      <c r="G1086" s="118">
        <f t="shared" si="76"/>
        <v>588.21275700000001</v>
      </c>
      <c r="H1086" s="898">
        <f t="shared" si="74"/>
        <v>0.14527000000000001</v>
      </c>
      <c r="I1086" s="108">
        <f t="shared" si="75"/>
        <v>0.14527000000000001</v>
      </c>
      <c r="J1086" s="1"/>
      <c r="K1086" s="1"/>
      <c r="L1086" s="1"/>
    </row>
    <row r="1087" spans="1:12" s="1" customFormat="1" x14ac:dyDescent="0.35">
      <c r="A1087" s="38">
        <v>26</v>
      </c>
      <c r="B1087" s="41" t="s">
        <v>514</v>
      </c>
      <c r="C1087" s="852">
        <v>3998.3</v>
      </c>
      <c r="D1087" s="17"/>
      <c r="E1087" s="17"/>
      <c r="F1087" s="24">
        <f t="shared" ref="F1087:F1098" si="77">C1087+D1087+E1087</f>
        <v>3998.3</v>
      </c>
      <c r="G1087" s="118">
        <f t="shared" si="76"/>
        <v>580.83304100000009</v>
      </c>
      <c r="H1087" s="898">
        <f t="shared" si="74"/>
        <v>0.14527000000000001</v>
      </c>
      <c r="I1087" s="108">
        <f t="shared" si="75"/>
        <v>0.14527000000000001</v>
      </c>
    </row>
    <row r="1088" spans="1:12" s="1" customFormat="1" x14ac:dyDescent="0.35">
      <c r="A1088" s="38">
        <v>27</v>
      </c>
      <c r="B1088" s="41" t="s">
        <v>515</v>
      </c>
      <c r="C1088" s="852">
        <v>3636.5</v>
      </c>
      <c r="D1088" s="17"/>
      <c r="E1088" s="17"/>
      <c r="F1088" s="24">
        <f t="shared" si="77"/>
        <v>3636.5</v>
      </c>
      <c r="G1088" s="118">
        <f t="shared" si="76"/>
        <v>528.27435500000001</v>
      </c>
      <c r="H1088" s="898">
        <f t="shared" si="74"/>
        <v>0.14527000000000001</v>
      </c>
      <c r="I1088" s="108">
        <f t="shared" si="75"/>
        <v>0.14527000000000001</v>
      </c>
    </row>
    <row r="1089" spans="1:12" s="1" customFormat="1" x14ac:dyDescent="0.35">
      <c r="A1089" s="38">
        <v>28</v>
      </c>
      <c r="B1089" s="41" t="s">
        <v>516</v>
      </c>
      <c r="C1089" s="852">
        <v>4067.7</v>
      </c>
      <c r="D1089" s="17"/>
      <c r="E1089" s="17"/>
      <c r="F1089" s="24">
        <f t="shared" si="77"/>
        <v>4067.7</v>
      </c>
      <c r="G1089" s="118">
        <f t="shared" si="76"/>
        <v>590.91477900000007</v>
      </c>
      <c r="H1089" s="898">
        <f t="shared" si="74"/>
        <v>0.14527000000000001</v>
      </c>
      <c r="I1089" s="108">
        <f t="shared" si="75"/>
        <v>0.14527000000000001</v>
      </c>
    </row>
    <row r="1090" spans="1:12" s="1" customFormat="1" x14ac:dyDescent="0.35">
      <c r="A1090" s="38">
        <v>29</v>
      </c>
      <c r="B1090" s="41" t="s">
        <v>517</v>
      </c>
      <c r="C1090" s="852">
        <v>5696.9</v>
      </c>
      <c r="D1090" s="17"/>
      <c r="E1090" s="17"/>
      <c r="F1090" s="24">
        <f t="shared" si="77"/>
        <v>5696.9</v>
      </c>
      <c r="G1090" s="118">
        <f t="shared" si="76"/>
        <v>827.588663</v>
      </c>
      <c r="H1090" s="898">
        <f t="shared" si="74"/>
        <v>0.14527000000000001</v>
      </c>
      <c r="I1090" s="108">
        <f t="shared" si="75"/>
        <v>0.14527000000000001</v>
      </c>
    </row>
    <row r="1091" spans="1:12" s="1" customFormat="1" x14ac:dyDescent="0.35">
      <c r="A1091" s="38">
        <v>30</v>
      </c>
      <c r="B1091" s="41" t="s">
        <v>518</v>
      </c>
      <c r="C1091" s="852">
        <v>4248.7</v>
      </c>
      <c r="D1091" s="17"/>
      <c r="E1091" s="17"/>
      <c r="F1091" s="24">
        <f t="shared" si="77"/>
        <v>4248.7</v>
      </c>
      <c r="G1091" s="118">
        <f t="shared" si="76"/>
        <v>617.20864900000004</v>
      </c>
      <c r="H1091" s="898">
        <f t="shared" si="74"/>
        <v>0.14527000000000001</v>
      </c>
      <c r="I1091" s="108">
        <f t="shared" si="75"/>
        <v>0.14527000000000001</v>
      </c>
    </row>
    <row r="1092" spans="1:12" s="1" customFormat="1" x14ac:dyDescent="0.35">
      <c r="A1092" s="38">
        <v>31</v>
      </c>
      <c r="B1092" s="41" t="s">
        <v>519</v>
      </c>
      <c r="C1092" s="852">
        <v>4233.3</v>
      </c>
      <c r="D1092" s="17"/>
      <c r="E1092" s="17"/>
      <c r="F1092" s="24">
        <f t="shared" si="77"/>
        <v>4233.3</v>
      </c>
      <c r="G1092" s="118">
        <f t="shared" si="76"/>
        <v>614.97149100000001</v>
      </c>
      <c r="H1092" s="898">
        <f t="shared" si="74"/>
        <v>0.14527000000000001</v>
      </c>
      <c r="I1092" s="108">
        <f t="shared" si="75"/>
        <v>0.14527000000000001</v>
      </c>
    </row>
    <row r="1093" spans="1:12" s="1" customFormat="1" x14ac:dyDescent="0.35">
      <c r="A1093" s="38">
        <v>32</v>
      </c>
      <c r="B1093" s="41" t="s">
        <v>520</v>
      </c>
      <c r="C1093" s="852">
        <v>7836.35</v>
      </c>
      <c r="D1093" s="17"/>
      <c r="E1093" s="17"/>
      <c r="F1093" s="24">
        <f t="shared" si="77"/>
        <v>7836.35</v>
      </c>
      <c r="G1093" s="118">
        <f t="shared" si="76"/>
        <v>1138.3865645000001</v>
      </c>
      <c r="H1093" s="898">
        <f t="shared" si="74"/>
        <v>0.14527000000000001</v>
      </c>
      <c r="I1093" s="108">
        <f t="shared" si="75"/>
        <v>0.14527000000000001</v>
      </c>
    </row>
    <row r="1094" spans="1:12" s="1" customFormat="1" x14ac:dyDescent="0.35">
      <c r="A1094" s="38">
        <v>33</v>
      </c>
      <c r="B1094" s="41" t="s">
        <v>521</v>
      </c>
      <c r="C1094" s="852">
        <v>3887.13</v>
      </c>
      <c r="D1094" s="17"/>
      <c r="E1094" s="17"/>
      <c r="F1094" s="24">
        <f t="shared" si="77"/>
        <v>3887.13</v>
      </c>
      <c r="G1094" s="118">
        <f t="shared" si="76"/>
        <v>564.68337510000003</v>
      </c>
      <c r="H1094" s="898">
        <f t="shared" si="74"/>
        <v>0.14527000000000001</v>
      </c>
      <c r="I1094" s="108">
        <f t="shared" si="75"/>
        <v>0.14527000000000001</v>
      </c>
    </row>
    <row r="1095" spans="1:12" s="1" customFormat="1" x14ac:dyDescent="0.35">
      <c r="A1095" s="38">
        <v>34</v>
      </c>
      <c r="B1095" s="41" t="s">
        <v>522</v>
      </c>
      <c r="C1095" s="852">
        <v>4191.82</v>
      </c>
      <c r="D1095" s="17"/>
      <c r="E1095" s="17"/>
      <c r="F1095" s="24">
        <f t="shared" si="77"/>
        <v>4191.82</v>
      </c>
      <c r="G1095" s="118">
        <f t="shared" si="76"/>
        <v>608.94569139999999</v>
      </c>
      <c r="H1095" s="898">
        <f t="shared" ref="H1095:H1099" si="78">0.11747+0.0278</f>
        <v>0.14527000000000001</v>
      </c>
      <c r="I1095" s="108">
        <f t="shared" si="75"/>
        <v>0.14527000000000001</v>
      </c>
    </row>
    <row r="1096" spans="1:12" s="1" customFormat="1" x14ac:dyDescent="0.35">
      <c r="A1096" s="38">
        <v>35</v>
      </c>
      <c r="B1096" s="41" t="s">
        <v>523</v>
      </c>
      <c r="C1096" s="852">
        <v>4607.8100000000004</v>
      </c>
      <c r="D1096" s="17"/>
      <c r="E1096" s="17"/>
      <c r="F1096" s="24">
        <f t="shared" si="77"/>
        <v>4607.8100000000004</v>
      </c>
      <c r="G1096" s="118">
        <f t="shared" si="76"/>
        <v>669.37655870000015</v>
      </c>
      <c r="H1096" s="898">
        <f t="shared" si="78"/>
        <v>0.14527000000000001</v>
      </c>
      <c r="I1096" s="108">
        <f t="shared" si="75"/>
        <v>0.14527000000000001</v>
      </c>
    </row>
    <row r="1097" spans="1:12" s="1" customFormat="1" x14ac:dyDescent="0.35">
      <c r="A1097" s="38">
        <v>36</v>
      </c>
      <c r="B1097" s="41" t="s">
        <v>524</v>
      </c>
      <c r="C1097" s="852">
        <v>4528.3999999999996</v>
      </c>
      <c r="D1097" s="17"/>
      <c r="E1097" s="17"/>
      <c r="F1097" s="24">
        <f t="shared" si="77"/>
        <v>4528.3999999999996</v>
      </c>
      <c r="G1097" s="118">
        <f t="shared" si="76"/>
        <v>657.84066799999994</v>
      </c>
      <c r="H1097" s="898">
        <f t="shared" si="78"/>
        <v>0.14527000000000001</v>
      </c>
      <c r="I1097" s="108">
        <f t="shared" si="75"/>
        <v>0.14527000000000001</v>
      </c>
    </row>
    <row r="1098" spans="1:12" s="1" customFormat="1" x14ac:dyDescent="0.35">
      <c r="A1098" s="38">
        <v>37</v>
      </c>
      <c r="B1098" s="41" t="s">
        <v>525</v>
      </c>
      <c r="C1098" s="852">
        <v>3607.9</v>
      </c>
      <c r="D1098" s="17"/>
      <c r="E1098" s="17"/>
      <c r="F1098" s="24">
        <f t="shared" si="77"/>
        <v>3607.9</v>
      </c>
      <c r="G1098" s="118">
        <f t="shared" si="76"/>
        <v>524.11963300000002</v>
      </c>
      <c r="H1098" s="898">
        <f t="shared" si="78"/>
        <v>0.14527000000000001</v>
      </c>
      <c r="I1098" s="108">
        <f t="shared" si="75"/>
        <v>0.14527000000000001</v>
      </c>
    </row>
    <row r="1099" spans="1:12" s="1" customFormat="1" x14ac:dyDescent="0.35">
      <c r="A1099" s="79"/>
      <c r="B1099" s="63" t="s">
        <v>968</v>
      </c>
      <c r="C1099" s="9">
        <f>SUM(C1062:C1098)</f>
        <v>133762.53</v>
      </c>
      <c r="D1099" s="9">
        <f>SUM(D1062:D1098)</f>
        <v>153.6</v>
      </c>
      <c r="E1099" s="9">
        <f>SUM(E1062:E1098)</f>
        <v>938.89999999999986</v>
      </c>
      <c r="F1099" s="9">
        <f>SUM(F1062:F1098)</f>
        <v>134855.03</v>
      </c>
      <c r="G1099" s="118">
        <f t="shared" si="76"/>
        <v>19590.390208100001</v>
      </c>
      <c r="H1099" s="898">
        <f t="shared" si="78"/>
        <v>0.14527000000000001</v>
      </c>
      <c r="I1099" s="108">
        <f t="shared" si="75"/>
        <v>0.14527000000000001</v>
      </c>
      <c r="J1099" s="92"/>
      <c r="K1099" s="92"/>
      <c r="L1099" s="92"/>
    </row>
    <row r="1100" spans="1:12" s="1" customFormat="1" x14ac:dyDescent="0.35">
      <c r="A1100" s="75"/>
      <c r="B1100" s="60"/>
      <c r="F1100" s="102"/>
      <c r="G1100" s="118">
        <f t="shared" si="76"/>
        <v>0</v>
      </c>
      <c r="H1100" s="13"/>
      <c r="I1100" s="116"/>
    </row>
    <row r="1101" spans="1:12" s="1" customFormat="1" x14ac:dyDescent="0.35">
      <c r="A1101" s="80"/>
      <c r="B1101" s="69" t="s">
        <v>992</v>
      </c>
      <c r="C1101" s="109">
        <f>C82+C349+C492+C668+C780+C1011+C1060+C1099</f>
        <v>1464714.75</v>
      </c>
      <c r="D1101" s="109">
        <f>D82+D349+D492+D668+D780+D1011+D1060+D1099</f>
        <v>8190.4699999999993</v>
      </c>
      <c r="E1101" s="109">
        <f>E82+E349+E492+E668+E780+E1011+E1060+E1099</f>
        <v>22341.05</v>
      </c>
      <c r="F1101" s="109">
        <f>F1099+F1060+F1011+F780+F668+F492+F349+F82+F65</f>
        <v>1747277.6999999997</v>
      </c>
      <c r="G1101" s="118">
        <f t="shared" si="76"/>
        <v>2284443.2833109996</v>
      </c>
      <c r="H1101" s="109">
        <f>H1099+H1060+H1011+H780+H668+H492+H349+H82+H65</f>
        <v>1.3074300000000001</v>
      </c>
      <c r="I1101" s="109">
        <f>I82+I349+I492+I668+I780+I1011+I1060+I1099</f>
        <v>1.0168900000000001</v>
      </c>
      <c r="J1101" s="92"/>
      <c r="K1101" s="92"/>
      <c r="L1101" s="92"/>
    </row>
    <row r="1102" spans="1:12" s="1" customFormat="1" x14ac:dyDescent="0.35">
      <c r="A1102" s="75"/>
      <c r="B1102" s="60"/>
      <c r="F1102" s="126"/>
      <c r="G1102" s="102"/>
      <c r="I1102" s="102"/>
    </row>
    <row r="1103" spans="1:12" s="1" customFormat="1" x14ac:dyDescent="0.35">
      <c r="A1103" s="75"/>
      <c r="B1103" s="60"/>
      <c r="F1103" s="126"/>
      <c r="G1103" s="102"/>
      <c r="I1103" s="102"/>
    </row>
    <row r="1104" spans="1:12" s="1" customFormat="1" x14ac:dyDescent="0.35">
      <c r="A1104" s="75"/>
      <c r="B1104" s="60"/>
      <c r="F1104" s="102"/>
      <c r="G1104" s="102"/>
      <c r="I1104" s="102"/>
    </row>
    <row r="1105" spans="1:9" s="1" customFormat="1" x14ac:dyDescent="0.35">
      <c r="A1105" s="75"/>
      <c r="B1105" s="60"/>
      <c r="F1105" s="102"/>
      <c r="G1105" s="102"/>
      <c r="I1105" s="102"/>
    </row>
    <row r="1106" spans="1:9" s="1" customFormat="1" x14ac:dyDescent="0.35">
      <c r="A1106" s="75"/>
      <c r="B1106" s="60"/>
      <c r="F1106" s="102"/>
      <c r="G1106" s="102"/>
      <c r="I1106" s="102"/>
    </row>
    <row r="1107" spans="1:9" s="1" customFormat="1" x14ac:dyDescent="0.35">
      <c r="A1107" s="75"/>
      <c r="B1107" s="60"/>
      <c r="F1107" s="102"/>
      <c r="G1107" s="102"/>
      <c r="I1107" s="102"/>
    </row>
    <row r="1108" spans="1:9" s="1" customFormat="1" x14ac:dyDescent="0.35">
      <c r="A1108" s="75"/>
      <c r="B1108" s="60"/>
      <c r="F1108" s="102"/>
      <c r="G1108" s="102"/>
      <c r="I1108" s="102"/>
    </row>
    <row r="1109" spans="1:9" s="1" customFormat="1" x14ac:dyDescent="0.35">
      <c r="A1109" s="75"/>
      <c r="B1109" s="60"/>
      <c r="F1109" s="102"/>
      <c r="G1109" s="102"/>
      <c r="I1109" s="102"/>
    </row>
    <row r="1110" spans="1:9" s="1" customFormat="1" x14ac:dyDescent="0.35">
      <c r="A1110" s="75"/>
      <c r="B1110" s="60"/>
      <c r="F1110" s="102"/>
      <c r="G1110" s="102"/>
      <c r="I1110" s="102"/>
    </row>
    <row r="1111" spans="1:9" s="1" customFormat="1" x14ac:dyDescent="0.35">
      <c r="A1111" s="75"/>
      <c r="B1111" s="60"/>
      <c r="F1111" s="102"/>
      <c r="G1111" s="102"/>
      <c r="I1111" s="102"/>
    </row>
    <row r="1112" spans="1:9" s="1" customFormat="1" x14ac:dyDescent="0.35">
      <c r="A1112" s="75"/>
      <c r="B1112" s="60"/>
      <c r="F1112" s="102"/>
      <c r="G1112" s="102"/>
      <c r="I1112" s="102"/>
    </row>
    <row r="1113" spans="1:9" s="1" customFormat="1" x14ac:dyDescent="0.35">
      <c r="A1113" s="82"/>
      <c r="B1113" s="68"/>
      <c r="C1113" s="2"/>
      <c r="D1113" s="2"/>
      <c r="E1113" s="2"/>
      <c r="F1113" s="102"/>
      <c r="G1113" s="102"/>
      <c r="H1113" s="2"/>
      <c r="I1113" s="102"/>
    </row>
    <row r="1114" spans="1:9" s="1" customFormat="1" x14ac:dyDescent="0.35">
      <c r="A1114" s="82"/>
      <c r="B1114" s="68"/>
      <c r="C1114" s="2"/>
      <c r="D1114" s="2"/>
      <c r="E1114" s="2"/>
      <c r="F1114" s="102"/>
      <c r="G1114" s="102"/>
      <c r="H1114" s="2"/>
      <c r="I1114" s="102"/>
    </row>
    <row r="1115" spans="1:9" s="1" customFormat="1" x14ac:dyDescent="0.35">
      <c r="A1115" s="82"/>
      <c r="B1115" s="68"/>
      <c r="C1115" s="2"/>
      <c r="D1115" s="2"/>
      <c r="E1115" s="2"/>
      <c r="F1115" s="102"/>
      <c r="G1115" s="102"/>
      <c r="H1115" s="2"/>
      <c r="I1115" s="102"/>
    </row>
    <row r="1116" spans="1:9" s="1" customFormat="1" x14ac:dyDescent="0.35">
      <c r="A1116" s="82"/>
      <c r="B1116" s="68"/>
      <c r="C1116" s="2"/>
      <c r="D1116" s="2"/>
      <c r="E1116" s="2"/>
      <c r="F1116" s="102"/>
      <c r="G1116" s="102"/>
      <c r="H1116" s="2"/>
      <c r="I1116" s="102"/>
    </row>
    <row r="1117" spans="1:9" s="1" customFormat="1" x14ac:dyDescent="0.35">
      <c r="A1117" s="82"/>
      <c r="B1117" s="68"/>
      <c r="C1117" s="2"/>
      <c r="D1117" s="2"/>
      <c r="E1117" s="2"/>
      <c r="F1117" s="102"/>
      <c r="G1117" s="102"/>
      <c r="H1117" s="2"/>
      <c r="I1117" s="102"/>
    </row>
    <row r="1118" spans="1:9" s="1" customFormat="1" x14ac:dyDescent="0.35">
      <c r="A1118" s="82"/>
      <c r="B1118" s="68"/>
      <c r="C1118" s="2"/>
      <c r="D1118" s="2"/>
      <c r="E1118" s="2"/>
      <c r="F1118" s="102"/>
      <c r="G1118" s="102"/>
      <c r="H1118" s="2"/>
      <c r="I1118" s="102"/>
    </row>
    <row r="1119" spans="1:9" s="1" customFormat="1" x14ac:dyDescent="0.35">
      <c r="A1119" s="82"/>
      <c r="B1119" s="68"/>
      <c r="C1119" s="2"/>
      <c r="D1119" s="2"/>
      <c r="E1119" s="2"/>
      <c r="F1119" s="102"/>
      <c r="G1119" s="102"/>
      <c r="H1119" s="2"/>
      <c r="I1119" s="102"/>
    </row>
    <row r="1120" spans="1:9" s="1" customFormat="1" x14ac:dyDescent="0.35">
      <c r="A1120" s="82"/>
      <c r="B1120" s="68"/>
      <c r="C1120" s="2"/>
      <c r="D1120" s="2"/>
      <c r="E1120" s="2"/>
      <c r="F1120" s="102"/>
      <c r="G1120" s="102"/>
      <c r="H1120" s="2"/>
      <c r="I1120" s="102"/>
    </row>
    <row r="1121" spans="1:9" s="1" customFormat="1" x14ac:dyDescent="0.35">
      <c r="A1121" s="82"/>
      <c r="B1121" s="68"/>
      <c r="C1121" s="2"/>
      <c r="D1121" s="2"/>
      <c r="E1121" s="2"/>
      <c r="F1121" s="102"/>
      <c r="G1121" s="102"/>
      <c r="H1121" s="2"/>
      <c r="I1121" s="102"/>
    </row>
    <row r="1122" spans="1:9" s="1" customFormat="1" x14ac:dyDescent="0.35">
      <c r="A1122" s="82"/>
      <c r="B1122" s="68"/>
      <c r="C1122" s="2"/>
      <c r="D1122" s="2"/>
      <c r="E1122" s="2"/>
      <c r="F1122" s="102"/>
      <c r="G1122" s="102"/>
      <c r="H1122" s="2"/>
      <c r="I1122" s="102"/>
    </row>
    <row r="1123" spans="1:9" s="1" customFormat="1" x14ac:dyDescent="0.35">
      <c r="A1123" s="82"/>
      <c r="B1123" s="68"/>
      <c r="C1123" s="2"/>
      <c r="D1123" s="2"/>
      <c r="E1123" s="2"/>
      <c r="F1123" s="102"/>
      <c r="G1123" s="102"/>
      <c r="H1123" s="2"/>
      <c r="I1123" s="102"/>
    </row>
    <row r="1124" spans="1:9" s="1" customFormat="1" x14ac:dyDescent="0.35">
      <c r="A1124" s="82"/>
      <c r="B1124" s="68"/>
      <c r="C1124" s="2"/>
      <c r="D1124" s="2"/>
      <c r="E1124" s="2"/>
      <c r="F1124" s="102"/>
      <c r="G1124" s="102"/>
      <c r="H1124" s="2"/>
      <c r="I1124" s="102"/>
    </row>
    <row r="1125" spans="1:9" s="1" customFormat="1" x14ac:dyDescent="0.35">
      <c r="A1125" s="82"/>
      <c r="B1125" s="68"/>
      <c r="C1125" s="2"/>
      <c r="D1125" s="2"/>
      <c r="E1125" s="2"/>
      <c r="F1125" s="102"/>
      <c r="G1125" s="102"/>
      <c r="H1125" s="2"/>
      <c r="I1125" s="102"/>
    </row>
    <row r="1126" spans="1:9" s="1" customFormat="1" x14ac:dyDescent="0.35">
      <c r="A1126" s="82"/>
      <c r="B1126" s="68"/>
      <c r="C1126" s="2"/>
      <c r="D1126" s="2"/>
      <c r="E1126" s="2"/>
      <c r="F1126" s="102"/>
      <c r="G1126" s="102"/>
      <c r="H1126" s="2"/>
      <c r="I1126" s="102"/>
    </row>
    <row r="1127" spans="1:9" s="1" customFormat="1" x14ac:dyDescent="0.35">
      <c r="A1127" s="82"/>
      <c r="B1127" s="68"/>
      <c r="C1127" s="2"/>
      <c r="D1127" s="2"/>
      <c r="E1127" s="2"/>
      <c r="F1127" s="102"/>
      <c r="G1127" s="102"/>
      <c r="H1127" s="2"/>
      <c r="I1127" s="102"/>
    </row>
    <row r="1128" spans="1:9" s="1" customFormat="1" x14ac:dyDescent="0.35">
      <c r="A1128" s="82"/>
      <c r="B1128" s="68"/>
      <c r="C1128" s="2"/>
      <c r="D1128" s="2"/>
      <c r="E1128" s="2"/>
      <c r="F1128" s="102"/>
      <c r="G1128" s="102"/>
      <c r="H1128" s="2"/>
      <c r="I1128" s="102"/>
    </row>
    <row r="1129" spans="1:9" s="1" customFormat="1" x14ac:dyDescent="0.35">
      <c r="A1129" s="82"/>
      <c r="B1129" s="68"/>
      <c r="C1129" s="2"/>
      <c r="D1129" s="2"/>
      <c r="E1129" s="2"/>
      <c r="F1129" s="102"/>
      <c r="G1129" s="102"/>
      <c r="H1129" s="2"/>
      <c r="I1129" s="102"/>
    </row>
    <row r="1130" spans="1:9" s="1" customFormat="1" x14ac:dyDescent="0.35">
      <c r="A1130" s="82"/>
      <c r="B1130" s="68"/>
      <c r="C1130" s="2"/>
      <c r="D1130" s="2"/>
      <c r="E1130" s="2"/>
      <c r="F1130" s="102"/>
      <c r="G1130" s="102"/>
      <c r="H1130" s="2"/>
      <c r="I1130" s="102"/>
    </row>
    <row r="1131" spans="1:9" s="1" customFormat="1" x14ac:dyDescent="0.35">
      <c r="A1131" s="82"/>
      <c r="B1131" s="68"/>
      <c r="C1131" s="2"/>
      <c r="D1131" s="2"/>
      <c r="E1131" s="2"/>
      <c r="F1131" s="102"/>
      <c r="G1131" s="102"/>
      <c r="H1131" s="2"/>
      <c r="I1131" s="102"/>
    </row>
    <row r="1132" spans="1:9" s="1" customFormat="1" x14ac:dyDescent="0.35">
      <c r="A1132" s="82"/>
      <c r="B1132" s="68"/>
      <c r="C1132" s="2"/>
      <c r="D1132" s="2"/>
      <c r="E1132" s="2"/>
      <c r="F1132" s="102"/>
      <c r="G1132" s="102"/>
      <c r="H1132" s="2"/>
      <c r="I1132" s="102"/>
    </row>
    <row r="1133" spans="1:9" s="1" customFormat="1" x14ac:dyDescent="0.35">
      <c r="A1133" s="82"/>
      <c r="B1133" s="68"/>
      <c r="C1133" s="2"/>
      <c r="D1133" s="2"/>
      <c r="E1133" s="2"/>
      <c r="F1133" s="102"/>
      <c r="G1133" s="102"/>
      <c r="H1133" s="2"/>
      <c r="I1133" s="102"/>
    </row>
    <row r="1134" spans="1:9" s="1" customFormat="1" x14ac:dyDescent="0.35">
      <c r="A1134" s="82"/>
      <c r="B1134" s="68"/>
      <c r="C1134" s="2"/>
      <c r="D1134" s="2"/>
      <c r="E1134" s="2"/>
      <c r="F1134" s="102"/>
      <c r="G1134" s="102"/>
      <c r="H1134" s="2"/>
      <c r="I1134" s="102"/>
    </row>
    <row r="1135" spans="1:9" s="1" customFormat="1" x14ac:dyDescent="0.35">
      <c r="A1135" s="82"/>
      <c r="B1135" s="68"/>
      <c r="C1135" s="2"/>
      <c r="D1135" s="2"/>
      <c r="E1135" s="2"/>
      <c r="F1135" s="102"/>
      <c r="G1135" s="102"/>
      <c r="H1135" s="2"/>
      <c r="I1135" s="102"/>
    </row>
    <row r="1136" spans="1:9" s="1" customFormat="1" x14ac:dyDescent="0.35">
      <c r="A1136" s="82"/>
      <c r="B1136" s="68"/>
      <c r="C1136" s="2"/>
      <c r="D1136" s="2"/>
      <c r="E1136" s="2"/>
      <c r="F1136" s="102"/>
      <c r="G1136" s="102"/>
      <c r="H1136" s="2"/>
      <c r="I1136" s="102"/>
    </row>
    <row r="1137" spans="1:9" s="1" customFormat="1" x14ac:dyDescent="0.35">
      <c r="A1137" s="82"/>
      <c r="B1137" s="68"/>
      <c r="C1137" s="2"/>
      <c r="D1137" s="2"/>
      <c r="E1137" s="2"/>
      <c r="F1137" s="102"/>
      <c r="G1137" s="102"/>
      <c r="H1137" s="2"/>
      <c r="I1137" s="102"/>
    </row>
    <row r="1138" spans="1:9" s="1" customFormat="1" x14ac:dyDescent="0.35">
      <c r="A1138" s="82"/>
      <c r="B1138" s="68"/>
      <c r="C1138" s="2"/>
      <c r="D1138" s="2"/>
      <c r="E1138" s="2"/>
      <c r="F1138" s="102"/>
      <c r="G1138" s="102"/>
      <c r="H1138" s="2"/>
      <c r="I1138" s="102"/>
    </row>
    <row r="1139" spans="1:9" s="1" customFormat="1" x14ac:dyDescent="0.35">
      <c r="A1139" s="82"/>
      <c r="B1139" s="68"/>
      <c r="C1139" s="2"/>
      <c r="D1139" s="2"/>
      <c r="E1139" s="2"/>
      <c r="F1139" s="102"/>
      <c r="G1139" s="102"/>
      <c r="H1139" s="2"/>
      <c r="I1139" s="102"/>
    </row>
    <row r="1140" spans="1:9" s="1" customFormat="1" x14ac:dyDescent="0.35">
      <c r="A1140" s="82"/>
      <c r="B1140" s="68"/>
      <c r="C1140" s="2"/>
      <c r="D1140" s="2"/>
      <c r="E1140" s="2"/>
      <c r="F1140" s="102"/>
      <c r="G1140" s="102"/>
      <c r="H1140" s="2"/>
      <c r="I1140" s="102"/>
    </row>
    <row r="1141" spans="1:9" s="1" customFormat="1" x14ac:dyDescent="0.35">
      <c r="A1141" s="82"/>
      <c r="B1141" s="68"/>
      <c r="C1141" s="2"/>
      <c r="D1141" s="2"/>
      <c r="E1141" s="2"/>
      <c r="F1141" s="102"/>
      <c r="G1141" s="102"/>
      <c r="H1141" s="2"/>
      <c r="I1141" s="102"/>
    </row>
    <row r="1142" spans="1:9" s="92" customFormat="1" x14ac:dyDescent="0.35">
      <c r="A1142" s="82"/>
      <c r="B1142" s="68"/>
      <c r="C1142" s="2"/>
      <c r="D1142" s="2"/>
      <c r="E1142" s="2"/>
      <c r="F1142" s="102"/>
      <c r="G1142" s="102"/>
      <c r="H1142" s="2"/>
      <c r="I1142" s="102"/>
    </row>
    <row r="1143" spans="1:9" s="1" customFormat="1" x14ac:dyDescent="0.35">
      <c r="A1143" s="82"/>
      <c r="B1143" s="68"/>
      <c r="C1143" s="2"/>
      <c r="D1143" s="2"/>
      <c r="E1143" s="2"/>
      <c r="F1143" s="102"/>
      <c r="G1143" s="102"/>
      <c r="H1143" s="2"/>
      <c r="I1143" s="102"/>
    </row>
    <row r="1144" spans="1:9" s="1" customFormat="1" x14ac:dyDescent="0.35">
      <c r="A1144" s="82"/>
      <c r="B1144" s="68"/>
      <c r="C1144" s="2"/>
      <c r="D1144" s="2"/>
      <c r="E1144" s="2"/>
      <c r="F1144" s="102"/>
      <c r="G1144" s="102"/>
      <c r="H1144" s="2"/>
      <c r="I1144" s="102"/>
    </row>
    <row r="1145" spans="1:9" s="1" customFormat="1" x14ac:dyDescent="0.35">
      <c r="A1145" s="82"/>
      <c r="B1145" s="68"/>
      <c r="C1145" s="2"/>
      <c r="D1145" s="2"/>
      <c r="E1145" s="2"/>
      <c r="F1145" s="102"/>
      <c r="G1145" s="102"/>
      <c r="H1145" s="2"/>
      <c r="I1145" s="102"/>
    </row>
    <row r="1146" spans="1:9" s="1" customFormat="1" x14ac:dyDescent="0.35">
      <c r="A1146" s="82"/>
      <c r="B1146" s="68"/>
      <c r="C1146" s="2"/>
      <c r="D1146" s="2"/>
      <c r="E1146" s="2"/>
      <c r="F1146" s="102"/>
      <c r="G1146" s="102"/>
      <c r="H1146" s="2"/>
      <c r="I1146" s="102"/>
    </row>
    <row r="1147" spans="1:9" s="1" customFormat="1" x14ac:dyDescent="0.35">
      <c r="A1147" s="82"/>
      <c r="B1147" s="68"/>
      <c r="C1147" s="2"/>
      <c r="D1147" s="2"/>
      <c r="E1147" s="2"/>
      <c r="F1147" s="102"/>
      <c r="G1147" s="102"/>
      <c r="H1147" s="2"/>
      <c r="I1147" s="102"/>
    </row>
    <row r="1148" spans="1:9" s="1" customFormat="1" x14ac:dyDescent="0.35">
      <c r="A1148" s="82"/>
      <c r="B1148" s="68"/>
      <c r="C1148" s="2"/>
      <c r="D1148" s="2"/>
      <c r="E1148" s="2"/>
      <c r="F1148" s="102"/>
      <c r="G1148" s="102"/>
      <c r="H1148" s="2"/>
      <c r="I1148" s="102"/>
    </row>
    <row r="1149" spans="1:9" s="1" customFormat="1" x14ac:dyDescent="0.35">
      <c r="A1149" s="82"/>
      <c r="B1149" s="68"/>
      <c r="C1149" s="2"/>
      <c r="D1149" s="2"/>
      <c r="E1149" s="2"/>
      <c r="F1149" s="102"/>
      <c r="G1149" s="102"/>
      <c r="H1149" s="2"/>
      <c r="I1149" s="102"/>
    </row>
    <row r="1150" spans="1:9" s="1" customFormat="1" x14ac:dyDescent="0.35">
      <c r="A1150" s="82"/>
      <c r="B1150" s="68"/>
      <c r="C1150" s="2"/>
      <c r="D1150" s="2"/>
      <c r="E1150" s="2"/>
      <c r="F1150" s="102"/>
      <c r="G1150" s="102"/>
      <c r="H1150" s="2"/>
      <c r="I1150" s="102"/>
    </row>
    <row r="1151" spans="1:9" s="1" customFormat="1" x14ac:dyDescent="0.35">
      <c r="A1151" s="82"/>
      <c r="B1151" s="68"/>
      <c r="C1151" s="2"/>
      <c r="D1151" s="2"/>
      <c r="E1151" s="2"/>
      <c r="F1151" s="102"/>
      <c r="G1151" s="102"/>
      <c r="H1151" s="2"/>
      <c r="I1151" s="102"/>
    </row>
    <row r="1152" spans="1:9" s="1" customFormat="1" x14ac:dyDescent="0.35">
      <c r="A1152" s="82"/>
      <c r="B1152" s="68"/>
      <c r="C1152" s="2"/>
      <c r="D1152" s="2"/>
      <c r="E1152" s="2"/>
      <c r="F1152" s="102"/>
      <c r="G1152" s="102"/>
      <c r="H1152" s="2"/>
      <c r="I1152" s="102"/>
    </row>
    <row r="1153" spans="1:9" s="1" customFormat="1" x14ac:dyDescent="0.35">
      <c r="A1153" s="82"/>
      <c r="B1153" s="68"/>
      <c r="C1153" s="2"/>
      <c r="D1153" s="2"/>
      <c r="E1153" s="2"/>
      <c r="F1153" s="102"/>
      <c r="G1153" s="102"/>
      <c r="H1153" s="2"/>
      <c r="I1153" s="102"/>
    </row>
    <row r="1154" spans="1:9" s="1" customFormat="1" x14ac:dyDescent="0.35">
      <c r="A1154" s="82"/>
      <c r="B1154" s="68"/>
      <c r="C1154" s="2"/>
      <c r="D1154" s="2"/>
      <c r="E1154" s="2"/>
      <c r="F1154" s="102"/>
      <c r="G1154" s="102"/>
      <c r="H1154" s="2"/>
      <c r="I1154" s="102"/>
    </row>
    <row r="1155" spans="1:9" s="1" customFormat="1" x14ac:dyDescent="0.35">
      <c r="A1155" s="82"/>
      <c r="B1155" s="68"/>
      <c r="C1155" s="2"/>
      <c r="D1155" s="2"/>
      <c r="E1155" s="2"/>
      <c r="F1155" s="102"/>
      <c r="G1155" s="102"/>
      <c r="H1155" s="2"/>
      <c r="I1155" s="102"/>
    </row>
    <row r="1156" spans="1:9" s="1" customFormat="1" x14ac:dyDescent="0.35">
      <c r="A1156" s="82"/>
      <c r="B1156" s="68"/>
      <c r="C1156" s="2"/>
      <c r="D1156" s="2"/>
      <c r="E1156" s="2"/>
      <c r="F1156" s="102"/>
      <c r="G1156" s="102"/>
      <c r="H1156" s="2"/>
      <c r="I1156" s="102"/>
    </row>
    <row r="1157" spans="1:9" s="1" customFormat="1" x14ac:dyDescent="0.35">
      <c r="A1157" s="82"/>
      <c r="B1157" s="68"/>
      <c r="C1157" s="2"/>
      <c r="D1157" s="2"/>
      <c r="E1157" s="2"/>
      <c r="F1157" s="102"/>
      <c r="G1157" s="102"/>
      <c r="H1157" s="2"/>
      <c r="I1157" s="102"/>
    </row>
    <row r="1158" spans="1:9" s="1" customFormat="1" x14ac:dyDescent="0.35">
      <c r="A1158" s="82"/>
      <c r="B1158" s="68"/>
      <c r="C1158" s="2"/>
      <c r="D1158" s="2"/>
      <c r="E1158" s="2"/>
      <c r="F1158" s="102"/>
      <c r="G1158" s="102"/>
      <c r="H1158" s="2"/>
      <c r="I1158" s="102"/>
    </row>
    <row r="1159" spans="1:9" s="1" customFormat="1" x14ac:dyDescent="0.35">
      <c r="A1159" s="82"/>
      <c r="B1159" s="68"/>
      <c r="C1159" s="2"/>
      <c r="D1159" s="2"/>
      <c r="E1159" s="2"/>
      <c r="F1159" s="102"/>
      <c r="G1159" s="102"/>
      <c r="H1159" s="2"/>
      <c r="I1159" s="102"/>
    </row>
    <row r="1160" spans="1:9" s="1" customFormat="1" x14ac:dyDescent="0.35">
      <c r="A1160" s="82"/>
      <c r="B1160" s="68"/>
      <c r="C1160" s="2"/>
      <c r="D1160" s="2"/>
      <c r="E1160" s="2"/>
      <c r="F1160" s="102"/>
      <c r="G1160" s="102"/>
      <c r="H1160" s="2"/>
      <c r="I1160" s="102"/>
    </row>
    <row r="1161" spans="1:9" s="1" customFormat="1" x14ac:dyDescent="0.35">
      <c r="A1161" s="82"/>
      <c r="B1161" s="68"/>
      <c r="C1161" s="2"/>
      <c r="D1161" s="2"/>
      <c r="E1161" s="2"/>
      <c r="F1161" s="102"/>
      <c r="G1161" s="102"/>
      <c r="H1161" s="2"/>
      <c r="I1161" s="102"/>
    </row>
    <row r="1162" spans="1:9" s="1" customFormat="1" x14ac:dyDescent="0.35">
      <c r="A1162" s="82"/>
      <c r="B1162" s="68"/>
      <c r="C1162" s="2"/>
      <c r="D1162" s="2"/>
      <c r="E1162" s="2"/>
      <c r="F1162" s="102"/>
      <c r="G1162" s="102"/>
      <c r="H1162" s="2"/>
      <c r="I1162" s="102"/>
    </row>
    <row r="1163" spans="1:9" s="1" customFormat="1" x14ac:dyDescent="0.35">
      <c r="A1163" s="82"/>
      <c r="B1163" s="68"/>
      <c r="C1163" s="2"/>
      <c r="D1163" s="2"/>
      <c r="E1163" s="2"/>
      <c r="F1163" s="102"/>
      <c r="G1163" s="102"/>
      <c r="H1163" s="2"/>
      <c r="I1163" s="102"/>
    </row>
    <row r="1164" spans="1:9" s="1" customFormat="1" x14ac:dyDescent="0.35">
      <c r="A1164" s="82"/>
      <c r="B1164" s="68"/>
      <c r="C1164" s="2"/>
      <c r="D1164" s="2"/>
      <c r="E1164" s="2"/>
      <c r="F1164" s="102"/>
      <c r="G1164" s="102"/>
      <c r="H1164" s="2"/>
      <c r="I1164" s="102"/>
    </row>
    <row r="1165" spans="1:9" s="1" customFormat="1" x14ac:dyDescent="0.35">
      <c r="A1165" s="82"/>
      <c r="B1165" s="68"/>
      <c r="C1165" s="2"/>
      <c r="D1165" s="2"/>
      <c r="E1165" s="2"/>
      <c r="F1165" s="102"/>
      <c r="G1165" s="102"/>
      <c r="H1165" s="2"/>
      <c r="I1165" s="102"/>
    </row>
    <row r="1166" spans="1:9" s="1" customFormat="1" x14ac:dyDescent="0.35">
      <c r="A1166" s="82"/>
      <c r="B1166" s="68"/>
      <c r="C1166" s="2"/>
      <c r="D1166" s="2"/>
      <c r="E1166" s="2"/>
      <c r="F1166" s="102"/>
      <c r="G1166" s="102"/>
      <c r="H1166" s="2"/>
      <c r="I1166" s="102"/>
    </row>
    <row r="1167" spans="1:9" s="1" customFormat="1" x14ac:dyDescent="0.35">
      <c r="A1167" s="82"/>
      <c r="B1167" s="68"/>
      <c r="C1167" s="2"/>
      <c r="D1167" s="2"/>
      <c r="E1167" s="2"/>
      <c r="F1167" s="102"/>
      <c r="G1167" s="102"/>
      <c r="H1167" s="2"/>
      <c r="I1167" s="102"/>
    </row>
    <row r="1168" spans="1:9" s="1" customFormat="1" x14ac:dyDescent="0.35">
      <c r="A1168" s="82"/>
      <c r="B1168" s="68"/>
      <c r="C1168" s="2"/>
      <c r="D1168" s="2"/>
      <c r="E1168" s="2"/>
      <c r="F1168" s="102"/>
      <c r="G1168" s="102"/>
      <c r="H1168" s="2"/>
      <c r="I1168" s="102"/>
    </row>
    <row r="1169" spans="1:9" s="1" customFormat="1" x14ac:dyDescent="0.35">
      <c r="A1169" s="82"/>
      <c r="B1169" s="68"/>
      <c r="C1169" s="2"/>
      <c r="D1169" s="2"/>
      <c r="E1169" s="2"/>
      <c r="F1169" s="102"/>
      <c r="G1169" s="102"/>
      <c r="H1169" s="2"/>
      <c r="I1169" s="102"/>
    </row>
    <row r="1170" spans="1:9" s="1" customFormat="1" x14ac:dyDescent="0.35">
      <c r="A1170" s="82"/>
      <c r="B1170" s="68"/>
      <c r="C1170" s="2"/>
      <c r="D1170" s="2"/>
      <c r="E1170" s="2"/>
      <c r="F1170" s="102"/>
      <c r="G1170" s="102"/>
      <c r="H1170" s="2"/>
      <c r="I1170" s="102"/>
    </row>
    <row r="1171" spans="1:9" s="1" customFormat="1" x14ac:dyDescent="0.35">
      <c r="A1171" s="82"/>
      <c r="B1171" s="68"/>
      <c r="C1171" s="2"/>
      <c r="D1171" s="2"/>
      <c r="E1171" s="2"/>
      <c r="F1171" s="102"/>
      <c r="G1171" s="102"/>
      <c r="H1171" s="2"/>
      <c r="I1171" s="102"/>
    </row>
    <row r="1172" spans="1:9" s="1" customFormat="1" x14ac:dyDescent="0.35">
      <c r="A1172" s="82"/>
      <c r="B1172" s="68"/>
      <c r="C1172" s="2"/>
      <c r="D1172" s="2"/>
      <c r="E1172" s="2"/>
      <c r="F1172" s="102"/>
      <c r="G1172" s="102"/>
      <c r="H1172" s="2"/>
      <c r="I1172" s="102"/>
    </row>
    <row r="1173" spans="1:9" s="1" customFormat="1" x14ac:dyDescent="0.35">
      <c r="A1173" s="82"/>
      <c r="B1173" s="68"/>
      <c r="C1173" s="2"/>
      <c r="D1173" s="2"/>
      <c r="E1173" s="2"/>
      <c r="F1173" s="102"/>
      <c r="G1173" s="102"/>
      <c r="H1173" s="2"/>
      <c r="I1173" s="102"/>
    </row>
    <row r="1174" spans="1:9" s="1" customFormat="1" x14ac:dyDescent="0.35">
      <c r="A1174" s="82"/>
      <c r="B1174" s="68"/>
      <c r="C1174" s="2"/>
      <c r="D1174" s="2"/>
      <c r="E1174" s="2"/>
      <c r="F1174" s="102"/>
      <c r="G1174" s="102"/>
      <c r="H1174" s="2"/>
      <c r="I1174" s="102"/>
    </row>
    <row r="1175" spans="1:9" s="1" customFormat="1" x14ac:dyDescent="0.35">
      <c r="A1175" s="82"/>
      <c r="B1175" s="68"/>
      <c r="C1175" s="2"/>
      <c r="D1175" s="2"/>
      <c r="E1175" s="2"/>
      <c r="F1175" s="102"/>
      <c r="G1175" s="102"/>
      <c r="H1175" s="2"/>
      <c r="I1175" s="102"/>
    </row>
    <row r="1176" spans="1:9" s="1" customFormat="1" x14ac:dyDescent="0.35">
      <c r="A1176" s="82"/>
      <c r="B1176" s="68"/>
      <c r="C1176" s="2"/>
      <c r="D1176" s="2"/>
      <c r="E1176" s="2"/>
      <c r="F1176" s="102"/>
      <c r="G1176" s="102"/>
      <c r="H1176" s="2"/>
      <c r="I1176" s="102"/>
    </row>
    <row r="1177" spans="1:9" s="1" customFormat="1" x14ac:dyDescent="0.35">
      <c r="A1177" s="82"/>
      <c r="B1177" s="68"/>
      <c r="C1177" s="2"/>
      <c r="D1177" s="2"/>
      <c r="E1177" s="2"/>
      <c r="F1177" s="102"/>
      <c r="G1177" s="102"/>
      <c r="H1177" s="2"/>
      <c r="I1177" s="102"/>
    </row>
    <row r="1178" spans="1:9" s="1" customFormat="1" x14ac:dyDescent="0.35">
      <c r="A1178" s="82"/>
      <c r="B1178" s="68"/>
      <c r="C1178" s="2"/>
      <c r="D1178" s="2"/>
      <c r="E1178" s="2"/>
      <c r="F1178" s="102"/>
      <c r="G1178" s="102"/>
      <c r="H1178" s="2"/>
      <c r="I1178" s="102"/>
    </row>
    <row r="1179" spans="1:9" s="1" customFormat="1" x14ac:dyDescent="0.35">
      <c r="A1179" s="82"/>
      <c r="B1179" s="68"/>
      <c r="C1179" s="2"/>
      <c r="D1179" s="2"/>
      <c r="E1179" s="2"/>
      <c r="F1179" s="102"/>
      <c r="G1179" s="102"/>
      <c r="H1179" s="2"/>
      <c r="I1179" s="102"/>
    </row>
    <row r="1180" spans="1:9" s="1" customFormat="1" x14ac:dyDescent="0.35">
      <c r="A1180" s="82"/>
      <c r="B1180" s="68"/>
      <c r="C1180" s="2"/>
      <c r="D1180" s="2"/>
      <c r="E1180" s="2"/>
      <c r="F1180" s="102"/>
      <c r="G1180" s="102"/>
      <c r="H1180" s="2"/>
      <c r="I1180" s="102"/>
    </row>
    <row r="1181" spans="1:9" s="1" customFormat="1" x14ac:dyDescent="0.35">
      <c r="A1181" s="82"/>
      <c r="B1181" s="68"/>
      <c r="C1181" s="2"/>
      <c r="D1181" s="2"/>
      <c r="E1181" s="2"/>
      <c r="F1181" s="102"/>
      <c r="G1181" s="102"/>
      <c r="H1181" s="2"/>
      <c r="I1181" s="102"/>
    </row>
    <row r="1182" spans="1:9" s="1" customFormat="1" x14ac:dyDescent="0.35">
      <c r="A1182" s="82"/>
      <c r="B1182" s="68"/>
      <c r="C1182" s="29"/>
      <c r="D1182" s="29"/>
      <c r="E1182" s="29"/>
      <c r="F1182" s="22"/>
      <c r="G1182" s="22"/>
      <c r="H1182" s="29"/>
      <c r="I1182" s="22"/>
    </row>
    <row r="1183" spans="1:9" s="1" customFormat="1" x14ac:dyDescent="0.35">
      <c r="A1183" s="82"/>
      <c r="B1183" s="68"/>
      <c r="C1183" s="29"/>
      <c r="D1183" s="29"/>
      <c r="E1183" s="29"/>
      <c r="F1183" s="22"/>
      <c r="G1183" s="22"/>
      <c r="H1183" s="29"/>
      <c r="I1183" s="22"/>
    </row>
    <row r="1184" spans="1:9" s="1" customFormat="1" x14ac:dyDescent="0.35">
      <c r="A1184" s="82"/>
      <c r="B1184" s="68"/>
      <c r="C1184" s="29"/>
      <c r="D1184" s="29"/>
      <c r="E1184" s="29"/>
      <c r="F1184" s="22"/>
      <c r="G1184" s="22"/>
      <c r="H1184" s="29"/>
      <c r="I1184" s="22"/>
    </row>
    <row r="1185" spans="1:9" s="1" customFormat="1" x14ac:dyDescent="0.35">
      <c r="A1185" s="82"/>
      <c r="B1185" s="68"/>
      <c r="C1185" s="29"/>
      <c r="D1185" s="29"/>
      <c r="E1185" s="29"/>
      <c r="F1185" s="22"/>
      <c r="G1185" s="22"/>
      <c r="H1185" s="29"/>
      <c r="I1185" s="22"/>
    </row>
    <row r="1186" spans="1:9" s="92" customFormat="1" x14ac:dyDescent="0.35">
      <c r="A1186" s="82"/>
      <c r="B1186" s="68"/>
      <c r="C1186" s="29"/>
      <c r="D1186" s="29"/>
      <c r="E1186" s="29"/>
      <c r="F1186" s="22"/>
      <c r="G1186" s="22"/>
      <c r="H1186" s="29"/>
      <c r="I1186" s="22"/>
    </row>
    <row r="1187" spans="1:9" s="1" customFormat="1" x14ac:dyDescent="0.35">
      <c r="A1187" s="82"/>
      <c r="B1187" s="68"/>
      <c r="C1187" s="29"/>
      <c r="D1187" s="29"/>
      <c r="E1187" s="29"/>
      <c r="F1187" s="22"/>
      <c r="G1187" s="22"/>
      <c r="H1187" s="29"/>
      <c r="I1187" s="22"/>
    </row>
    <row r="1188" spans="1:9" s="92" customFormat="1" x14ac:dyDescent="0.35">
      <c r="A1188" s="82"/>
      <c r="B1188" s="68"/>
      <c r="C1188" s="29"/>
      <c r="D1188" s="29"/>
      <c r="E1188" s="29"/>
      <c r="F1188" s="22"/>
      <c r="G1188" s="22"/>
      <c r="H1188" s="29"/>
      <c r="I1188" s="22"/>
    </row>
    <row r="1189" spans="1:9" s="1" customFormat="1" x14ac:dyDescent="0.35">
      <c r="A1189" s="82"/>
      <c r="B1189" s="68"/>
      <c r="C1189" s="29"/>
      <c r="D1189" s="29"/>
      <c r="E1189" s="29"/>
      <c r="F1189" s="22"/>
      <c r="G1189" s="22"/>
      <c r="H1189" s="29"/>
      <c r="I1189" s="22"/>
    </row>
    <row r="1190" spans="1:9" s="1" customFormat="1" x14ac:dyDescent="0.35">
      <c r="A1190" s="82"/>
      <c r="B1190" s="68"/>
      <c r="C1190" s="29"/>
      <c r="D1190" s="29"/>
      <c r="E1190" s="29"/>
      <c r="F1190" s="22"/>
      <c r="G1190" s="22"/>
      <c r="H1190" s="29"/>
      <c r="I1190" s="22"/>
    </row>
    <row r="1191" spans="1:9" s="1" customFormat="1" x14ac:dyDescent="0.35">
      <c r="A1191" s="82"/>
      <c r="B1191" s="68"/>
      <c r="C1191" s="29"/>
      <c r="D1191" s="29"/>
      <c r="E1191" s="29"/>
      <c r="F1191" s="22"/>
      <c r="G1191" s="22"/>
      <c r="H1191" s="29"/>
      <c r="I1191" s="22"/>
    </row>
    <row r="1192" spans="1:9" s="1" customFormat="1" x14ac:dyDescent="0.35">
      <c r="A1192" s="82"/>
      <c r="B1192" s="68"/>
      <c r="C1192" s="29"/>
      <c r="D1192" s="29"/>
      <c r="E1192" s="29"/>
      <c r="F1192" s="22"/>
      <c r="G1192" s="22"/>
      <c r="H1192" s="29"/>
      <c r="I1192" s="22"/>
    </row>
    <row r="1193" spans="1:9" s="1" customFormat="1" x14ac:dyDescent="0.35">
      <c r="A1193" s="82"/>
      <c r="B1193" s="68"/>
      <c r="C1193" s="29"/>
      <c r="D1193" s="29"/>
      <c r="E1193" s="29"/>
      <c r="F1193" s="22"/>
      <c r="G1193" s="22"/>
      <c r="H1193" s="29"/>
      <c r="I1193" s="22"/>
    </row>
    <row r="1194" spans="1:9" s="1" customFormat="1" x14ac:dyDescent="0.35">
      <c r="A1194" s="82"/>
      <c r="B1194" s="68"/>
      <c r="C1194" s="29"/>
      <c r="D1194" s="29"/>
      <c r="E1194" s="29"/>
      <c r="F1194" s="22"/>
      <c r="G1194" s="22"/>
      <c r="H1194" s="29"/>
      <c r="I1194" s="22"/>
    </row>
    <row r="1195" spans="1:9" s="1" customFormat="1" x14ac:dyDescent="0.35">
      <c r="A1195" s="82"/>
      <c r="B1195" s="68"/>
      <c r="C1195" s="29"/>
      <c r="D1195" s="29"/>
      <c r="E1195" s="29"/>
      <c r="F1195" s="22"/>
      <c r="G1195" s="22"/>
      <c r="H1195" s="29"/>
      <c r="I1195" s="22"/>
    </row>
    <row r="1196" spans="1:9" s="1" customFormat="1" x14ac:dyDescent="0.35">
      <c r="A1196" s="82"/>
      <c r="B1196" s="68"/>
      <c r="C1196" s="29"/>
      <c r="D1196" s="29"/>
      <c r="E1196" s="29"/>
      <c r="F1196" s="22"/>
      <c r="G1196" s="22"/>
      <c r="H1196" s="29"/>
      <c r="I1196" s="22"/>
    </row>
    <row r="1197" spans="1:9" s="1" customFormat="1" x14ac:dyDescent="0.35">
      <c r="A1197" s="82"/>
      <c r="B1197" s="68"/>
      <c r="C1197" s="29"/>
      <c r="D1197" s="29"/>
      <c r="E1197" s="29"/>
      <c r="F1197" s="22"/>
      <c r="G1197" s="22"/>
      <c r="H1197" s="29"/>
      <c r="I1197" s="22"/>
    </row>
    <row r="1198" spans="1:9" s="1" customFormat="1" x14ac:dyDescent="0.35">
      <c r="A1198" s="82"/>
      <c r="B1198" s="68"/>
      <c r="C1198" s="29"/>
      <c r="D1198" s="29"/>
      <c r="E1198" s="29"/>
      <c r="F1198" s="22"/>
      <c r="G1198" s="22"/>
      <c r="H1198" s="29"/>
      <c r="I1198" s="22"/>
    </row>
    <row r="1199" spans="1:9" s="1" customFormat="1" x14ac:dyDescent="0.35">
      <c r="A1199" s="82"/>
      <c r="B1199" s="68"/>
      <c r="C1199" s="29"/>
      <c r="D1199" s="29"/>
      <c r="E1199" s="29"/>
      <c r="F1199" s="22"/>
      <c r="G1199" s="22"/>
      <c r="H1199" s="29"/>
      <c r="I1199" s="22"/>
    </row>
    <row r="1200" spans="1:9" s="2" customFormat="1" x14ac:dyDescent="0.35">
      <c r="A1200" s="82"/>
      <c r="B1200" s="68"/>
      <c r="C1200" s="29"/>
      <c r="D1200" s="29"/>
      <c r="E1200" s="29"/>
      <c r="F1200" s="22"/>
      <c r="G1200" s="22"/>
      <c r="H1200" s="29"/>
      <c r="I1200" s="22"/>
    </row>
    <row r="1201" spans="1:9" s="2" customFormat="1" x14ac:dyDescent="0.35">
      <c r="A1201" s="82"/>
      <c r="B1201" s="68"/>
      <c r="C1201" s="29"/>
      <c r="D1201" s="29"/>
      <c r="E1201" s="29"/>
      <c r="F1201" s="22"/>
      <c r="G1201" s="22"/>
      <c r="H1201" s="29"/>
      <c r="I1201" s="22"/>
    </row>
    <row r="1202" spans="1:9" s="2" customFormat="1" x14ac:dyDescent="0.35">
      <c r="A1202" s="82"/>
      <c r="B1202" s="68"/>
      <c r="C1202" s="29"/>
      <c r="D1202" s="29"/>
      <c r="E1202" s="29"/>
      <c r="F1202" s="22"/>
      <c r="G1202" s="22"/>
      <c r="H1202" s="29"/>
      <c r="I1202" s="22"/>
    </row>
    <row r="1203" spans="1:9" s="2" customFormat="1" x14ac:dyDescent="0.35">
      <c r="A1203" s="82"/>
      <c r="B1203" s="68"/>
      <c r="C1203" s="29"/>
      <c r="D1203" s="29"/>
      <c r="E1203" s="29"/>
      <c r="F1203" s="22"/>
      <c r="G1203" s="22"/>
      <c r="H1203" s="29"/>
      <c r="I1203" s="22"/>
    </row>
    <row r="1204" spans="1:9" s="2" customFormat="1" x14ac:dyDescent="0.35">
      <c r="A1204" s="82"/>
      <c r="B1204" s="68"/>
      <c r="C1204" s="29"/>
      <c r="D1204" s="29"/>
      <c r="E1204" s="29"/>
      <c r="F1204" s="22"/>
      <c r="G1204" s="22"/>
      <c r="H1204" s="29"/>
      <c r="I1204" s="22"/>
    </row>
    <row r="1205" spans="1:9" s="2" customFormat="1" x14ac:dyDescent="0.35">
      <c r="A1205" s="82"/>
      <c r="B1205" s="68"/>
      <c r="C1205" s="29"/>
      <c r="D1205" s="29"/>
      <c r="E1205" s="29"/>
      <c r="F1205" s="22"/>
      <c r="G1205" s="22"/>
      <c r="H1205" s="29"/>
      <c r="I1205" s="22"/>
    </row>
    <row r="1206" spans="1:9" s="2" customFormat="1" x14ac:dyDescent="0.35">
      <c r="A1206" s="82"/>
      <c r="B1206" s="68"/>
      <c r="C1206" s="29"/>
      <c r="D1206" s="29"/>
      <c r="E1206" s="29"/>
      <c r="F1206" s="22"/>
      <c r="G1206" s="22"/>
      <c r="H1206" s="29"/>
      <c r="I1206" s="22"/>
    </row>
    <row r="1207" spans="1:9" s="2" customFormat="1" x14ac:dyDescent="0.35">
      <c r="A1207" s="82"/>
      <c r="B1207" s="68"/>
      <c r="C1207" s="29"/>
      <c r="D1207" s="29"/>
      <c r="E1207" s="29"/>
      <c r="F1207" s="22"/>
      <c r="G1207" s="22"/>
      <c r="H1207" s="29"/>
      <c r="I1207" s="22"/>
    </row>
    <row r="1208" spans="1:9" s="2" customFormat="1" x14ac:dyDescent="0.35">
      <c r="A1208" s="82"/>
      <c r="B1208" s="68"/>
      <c r="C1208" s="29"/>
      <c r="D1208" s="29"/>
      <c r="E1208" s="29"/>
      <c r="F1208" s="22"/>
      <c r="G1208" s="22"/>
      <c r="H1208" s="29"/>
      <c r="I1208" s="22"/>
    </row>
    <row r="1209" spans="1:9" s="2" customFormat="1" x14ac:dyDescent="0.35">
      <c r="A1209" s="82"/>
      <c r="B1209" s="68"/>
      <c r="C1209" s="29"/>
      <c r="D1209" s="29"/>
      <c r="E1209" s="29"/>
      <c r="F1209" s="22"/>
      <c r="G1209" s="22"/>
      <c r="H1209" s="29"/>
      <c r="I1209" s="22"/>
    </row>
    <row r="1210" spans="1:9" s="2" customFormat="1" x14ac:dyDescent="0.35">
      <c r="A1210" s="82"/>
      <c r="B1210" s="68"/>
      <c r="C1210" s="29"/>
      <c r="D1210" s="29"/>
      <c r="E1210" s="29"/>
      <c r="F1210" s="22"/>
      <c r="G1210" s="22"/>
      <c r="H1210" s="29"/>
      <c r="I1210" s="22"/>
    </row>
    <row r="1211" spans="1:9" s="2" customFormat="1" x14ac:dyDescent="0.35">
      <c r="A1211" s="82"/>
      <c r="B1211" s="68"/>
      <c r="C1211" s="29"/>
      <c r="D1211" s="29"/>
      <c r="E1211" s="29"/>
      <c r="F1211" s="22"/>
      <c r="G1211" s="22"/>
      <c r="H1211" s="29"/>
      <c r="I1211" s="22"/>
    </row>
    <row r="1212" spans="1:9" s="2" customFormat="1" x14ac:dyDescent="0.35">
      <c r="A1212" s="82"/>
      <c r="B1212" s="68"/>
      <c r="C1212" s="29"/>
      <c r="D1212" s="29"/>
      <c r="E1212" s="29"/>
      <c r="F1212" s="22"/>
      <c r="G1212" s="22"/>
      <c r="H1212" s="29"/>
      <c r="I1212" s="22"/>
    </row>
    <row r="1213" spans="1:9" s="2" customFormat="1" x14ac:dyDescent="0.35">
      <c r="A1213" s="82"/>
      <c r="B1213" s="68"/>
      <c r="C1213" s="29"/>
      <c r="D1213" s="29"/>
      <c r="E1213" s="29"/>
      <c r="F1213" s="22"/>
      <c r="G1213" s="22"/>
      <c r="H1213" s="29"/>
      <c r="I1213" s="22"/>
    </row>
    <row r="1214" spans="1:9" s="2" customFormat="1" x14ac:dyDescent="0.35">
      <c r="A1214" s="82"/>
      <c r="B1214" s="68"/>
      <c r="C1214" s="29"/>
      <c r="D1214" s="29"/>
      <c r="E1214" s="29"/>
      <c r="F1214" s="22"/>
      <c r="G1214" s="22"/>
      <c r="H1214" s="29"/>
      <c r="I1214" s="22"/>
    </row>
    <row r="1215" spans="1:9" s="2" customFormat="1" x14ac:dyDescent="0.35">
      <c r="A1215" s="82"/>
      <c r="B1215" s="68"/>
      <c r="C1215" s="29"/>
      <c r="D1215" s="29"/>
      <c r="E1215" s="29"/>
      <c r="F1215" s="22"/>
      <c r="G1215" s="22"/>
      <c r="H1215" s="29"/>
      <c r="I1215" s="22"/>
    </row>
    <row r="1216" spans="1:9" s="2" customFormat="1" x14ac:dyDescent="0.35">
      <c r="A1216" s="82"/>
      <c r="B1216" s="68"/>
      <c r="C1216" s="29"/>
      <c r="D1216" s="29"/>
      <c r="E1216" s="29"/>
      <c r="F1216" s="22"/>
      <c r="G1216" s="22"/>
      <c r="H1216" s="29"/>
      <c r="I1216" s="22"/>
    </row>
    <row r="1217" spans="1:9" s="2" customFormat="1" x14ac:dyDescent="0.35">
      <c r="A1217" s="82"/>
      <c r="B1217" s="68"/>
      <c r="C1217" s="29"/>
      <c r="D1217" s="29"/>
      <c r="E1217" s="29"/>
      <c r="F1217" s="22"/>
      <c r="G1217" s="22"/>
      <c r="H1217" s="29"/>
      <c r="I1217" s="22"/>
    </row>
    <row r="1218" spans="1:9" s="2" customFormat="1" x14ac:dyDescent="0.35">
      <c r="A1218" s="82"/>
      <c r="B1218" s="68"/>
      <c r="C1218" s="29"/>
      <c r="D1218" s="29"/>
      <c r="E1218" s="29"/>
      <c r="F1218" s="22"/>
      <c r="G1218" s="22"/>
      <c r="H1218" s="29"/>
      <c r="I1218" s="22"/>
    </row>
    <row r="1219" spans="1:9" s="2" customFormat="1" x14ac:dyDescent="0.35">
      <c r="A1219" s="82"/>
      <c r="B1219" s="68"/>
      <c r="C1219" s="29"/>
      <c r="D1219" s="29"/>
      <c r="E1219" s="29"/>
      <c r="F1219" s="22"/>
      <c r="G1219" s="22"/>
      <c r="H1219" s="29"/>
      <c r="I1219" s="22"/>
    </row>
    <row r="1220" spans="1:9" s="2" customFormat="1" x14ac:dyDescent="0.35">
      <c r="A1220" s="82"/>
      <c r="B1220" s="68"/>
      <c r="C1220" s="29"/>
      <c r="D1220" s="29"/>
      <c r="E1220" s="29"/>
      <c r="F1220" s="22"/>
      <c r="G1220" s="22"/>
      <c r="H1220" s="29"/>
      <c r="I1220" s="22"/>
    </row>
    <row r="1221" spans="1:9" s="2" customFormat="1" x14ac:dyDescent="0.35">
      <c r="A1221" s="82"/>
      <c r="B1221" s="68"/>
      <c r="C1221" s="29"/>
      <c r="D1221" s="29"/>
      <c r="E1221" s="29"/>
      <c r="F1221" s="22"/>
      <c r="G1221" s="22"/>
      <c r="H1221" s="29"/>
      <c r="I1221" s="22"/>
    </row>
    <row r="1222" spans="1:9" s="2" customFormat="1" x14ac:dyDescent="0.35">
      <c r="A1222" s="82"/>
      <c r="B1222" s="68"/>
      <c r="C1222" s="29"/>
      <c r="D1222" s="29"/>
      <c r="E1222" s="29"/>
      <c r="F1222" s="22"/>
      <c r="G1222" s="22"/>
      <c r="H1222" s="29"/>
      <c r="I1222" s="22"/>
    </row>
    <row r="1223" spans="1:9" s="2" customFormat="1" x14ac:dyDescent="0.35">
      <c r="A1223" s="82"/>
      <c r="B1223" s="68"/>
      <c r="C1223" s="29"/>
      <c r="D1223" s="29"/>
      <c r="E1223" s="29"/>
      <c r="F1223" s="22"/>
      <c r="G1223" s="22"/>
      <c r="H1223" s="29"/>
      <c r="I1223" s="22"/>
    </row>
    <row r="1224" spans="1:9" s="2" customFormat="1" x14ac:dyDescent="0.35">
      <c r="A1224" s="82"/>
      <c r="B1224" s="68"/>
      <c r="C1224" s="29"/>
      <c r="D1224" s="29"/>
      <c r="E1224" s="29"/>
      <c r="F1224" s="22"/>
      <c r="G1224" s="22"/>
      <c r="H1224" s="29"/>
      <c r="I1224" s="22"/>
    </row>
    <row r="1225" spans="1:9" s="2" customFormat="1" x14ac:dyDescent="0.35">
      <c r="A1225" s="82"/>
      <c r="B1225" s="68"/>
      <c r="C1225" s="29"/>
      <c r="D1225" s="29"/>
      <c r="E1225" s="29"/>
      <c r="F1225" s="22"/>
      <c r="G1225" s="22"/>
      <c r="H1225" s="29"/>
      <c r="I1225" s="22"/>
    </row>
    <row r="1226" spans="1:9" s="2" customFormat="1" x14ac:dyDescent="0.35">
      <c r="A1226" s="82"/>
      <c r="B1226" s="68"/>
      <c r="C1226" s="29"/>
      <c r="D1226" s="29"/>
      <c r="E1226" s="29"/>
      <c r="F1226" s="22"/>
      <c r="G1226" s="22"/>
      <c r="H1226" s="29"/>
      <c r="I1226" s="22"/>
    </row>
    <row r="1227" spans="1:9" s="2" customFormat="1" x14ac:dyDescent="0.35">
      <c r="A1227" s="82"/>
      <c r="B1227" s="68"/>
      <c r="C1227" s="29"/>
      <c r="D1227" s="29"/>
      <c r="E1227" s="29"/>
      <c r="F1227" s="22"/>
      <c r="G1227" s="22"/>
      <c r="H1227" s="29"/>
      <c r="I1227" s="22"/>
    </row>
    <row r="1228" spans="1:9" s="2" customFormat="1" x14ac:dyDescent="0.35">
      <c r="A1228" s="82"/>
      <c r="B1228" s="68"/>
      <c r="C1228" s="29"/>
      <c r="D1228" s="29"/>
      <c r="E1228" s="29"/>
      <c r="F1228" s="22"/>
      <c r="G1228" s="22"/>
      <c r="H1228" s="29"/>
      <c r="I1228" s="22"/>
    </row>
    <row r="1229" spans="1:9" s="2" customFormat="1" x14ac:dyDescent="0.35">
      <c r="A1229" s="82"/>
      <c r="B1229" s="68"/>
      <c r="C1229" s="29"/>
      <c r="D1229" s="29"/>
      <c r="E1229" s="29"/>
      <c r="F1229" s="22"/>
      <c r="G1229" s="22"/>
      <c r="H1229" s="29"/>
      <c r="I1229" s="22"/>
    </row>
    <row r="1230" spans="1:9" s="2" customFormat="1" x14ac:dyDescent="0.35">
      <c r="A1230" s="82"/>
      <c r="B1230" s="68"/>
      <c r="C1230" s="29"/>
      <c r="D1230" s="29"/>
      <c r="E1230" s="29"/>
      <c r="F1230" s="22"/>
      <c r="G1230" s="22"/>
      <c r="H1230" s="29"/>
      <c r="I1230" s="22"/>
    </row>
    <row r="1231" spans="1:9" s="2" customFormat="1" x14ac:dyDescent="0.35">
      <c r="A1231" s="82"/>
      <c r="B1231" s="68"/>
      <c r="C1231" s="29"/>
      <c r="D1231" s="29"/>
      <c r="E1231" s="29"/>
      <c r="F1231" s="22"/>
      <c r="G1231" s="22"/>
      <c r="H1231" s="29"/>
      <c r="I1231" s="22"/>
    </row>
    <row r="1232" spans="1:9" s="2" customFormat="1" x14ac:dyDescent="0.35">
      <c r="A1232" s="82"/>
      <c r="B1232" s="68"/>
      <c r="C1232" s="29"/>
      <c r="D1232" s="29"/>
      <c r="E1232" s="29"/>
      <c r="F1232" s="22"/>
      <c r="G1232" s="22"/>
      <c r="H1232" s="29"/>
      <c r="I1232" s="22"/>
    </row>
    <row r="1233" spans="1:9" s="2" customFormat="1" x14ac:dyDescent="0.35">
      <c r="A1233" s="82"/>
      <c r="B1233" s="68"/>
      <c r="C1233" s="29"/>
      <c r="D1233" s="29"/>
      <c r="E1233" s="29"/>
      <c r="F1233" s="22"/>
      <c r="G1233" s="22"/>
      <c r="H1233" s="29"/>
      <c r="I1233" s="22"/>
    </row>
    <row r="1234" spans="1:9" s="2" customFormat="1" x14ac:dyDescent="0.35">
      <c r="A1234" s="82"/>
      <c r="B1234" s="68"/>
      <c r="C1234" s="29"/>
      <c r="D1234" s="29"/>
      <c r="E1234" s="29"/>
      <c r="F1234" s="22"/>
      <c r="G1234" s="22"/>
      <c r="H1234" s="29"/>
      <c r="I1234" s="22"/>
    </row>
    <row r="1235" spans="1:9" s="2" customFormat="1" x14ac:dyDescent="0.35">
      <c r="A1235" s="82"/>
      <c r="B1235" s="68"/>
      <c r="C1235" s="29"/>
      <c r="D1235" s="29"/>
      <c r="E1235" s="29"/>
      <c r="F1235" s="22"/>
      <c r="G1235" s="22"/>
      <c r="H1235" s="29"/>
      <c r="I1235" s="22"/>
    </row>
    <row r="1236" spans="1:9" s="2" customFormat="1" x14ac:dyDescent="0.35">
      <c r="A1236" s="82"/>
      <c r="B1236" s="68"/>
      <c r="C1236" s="29"/>
      <c r="D1236" s="29"/>
      <c r="E1236" s="29"/>
      <c r="F1236" s="22"/>
      <c r="G1236" s="22"/>
      <c r="H1236" s="29"/>
      <c r="I1236" s="22"/>
    </row>
    <row r="1237" spans="1:9" s="2" customFormat="1" x14ac:dyDescent="0.35">
      <c r="A1237" s="82"/>
      <c r="B1237" s="68"/>
      <c r="C1237" s="29"/>
      <c r="D1237" s="29"/>
      <c r="E1237" s="29"/>
      <c r="F1237" s="22"/>
      <c r="G1237" s="22"/>
      <c r="H1237" s="29"/>
      <c r="I1237" s="22"/>
    </row>
    <row r="1238" spans="1:9" s="2" customFormat="1" x14ac:dyDescent="0.35">
      <c r="A1238" s="82"/>
      <c r="B1238" s="68"/>
      <c r="C1238" s="29"/>
      <c r="D1238" s="29"/>
      <c r="E1238" s="29"/>
      <c r="F1238" s="22"/>
      <c r="G1238" s="22"/>
      <c r="H1238" s="29"/>
      <c r="I1238" s="22"/>
    </row>
    <row r="1239" spans="1:9" s="2" customFormat="1" x14ac:dyDescent="0.35">
      <c r="A1239" s="82"/>
      <c r="B1239" s="68"/>
      <c r="C1239" s="29"/>
      <c r="D1239" s="29"/>
      <c r="E1239" s="29"/>
      <c r="F1239" s="22"/>
      <c r="G1239" s="22"/>
      <c r="H1239" s="29"/>
      <c r="I1239" s="22"/>
    </row>
    <row r="1240" spans="1:9" s="2" customFormat="1" x14ac:dyDescent="0.35">
      <c r="A1240" s="82"/>
      <c r="B1240" s="68"/>
      <c r="C1240" s="29"/>
      <c r="D1240" s="29"/>
      <c r="E1240" s="29"/>
      <c r="F1240" s="22"/>
      <c r="G1240" s="22"/>
      <c r="H1240" s="29"/>
      <c r="I1240" s="22"/>
    </row>
    <row r="1241" spans="1:9" s="2" customFormat="1" x14ac:dyDescent="0.35">
      <c r="A1241" s="82"/>
      <c r="B1241" s="68"/>
      <c r="C1241" s="29"/>
      <c r="D1241" s="29"/>
      <c r="E1241" s="29"/>
      <c r="F1241" s="22"/>
      <c r="G1241" s="22"/>
      <c r="H1241" s="29"/>
      <c r="I1241" s="22"/>
    </row>
    <row r="1242" spans="1:9" s="2" customFormat="1" x14ac:dyDescent="0.35">
      <c r="A1242" s="82"/>
      <c r="B1242" s="68"/>
      <c r="C1242" s="29"/>
      <c r="D1242" s="29"/>
      <c r="E1242" s="29"/>
      <c r="F1242" s="22"/>
      <c r="G1242" s="22"/>
      <c r="H1242" s="29"/>
      <c r="I1242" s="22"/>
    </row>
    <row r="1243" spans="1:9" s="2" customFormat="1" x14ac:dyDescent="0.35">
      <c r="A1243" s="82"/>
      <c r="B1243" s="68"/>
      <c r="C1243" s="29"/>
      <c r="D1243" s="29"/>
      <c r="E1243" s="29"/>
      <c r="F1243" s="22"/>
      <c r="G1243" s="22"/>
      <c r="H1243" s="29"/>
      <c r="I1243" s="22"/>
    </row>
    <row r="1244" spans="1:9" s="2" customFormat="1" x14ac:dyDescent="0.35">
      <c r="A1244" s="82"/>
      <c r="B1244" s="68"/>
      <c r="C1244" s="29"/>
      <c r="D1244" s="29"/>
      <c r="E1244" s="29"/>
      <c r="F1244" s="22"/>
      <c r="G1244" s="22"/>
      <c r="H1244" s="29"/>
      <c r="I1244" s="22"/>
    </row>
    <row r="1245" spans="1:9" s="2" customFormat="1" x14ac:dyDescent="0.35">
      <c r="A1245" s="82"/>
      <c r="B1245" s="68"/>
      <c r="C1245" s="29"/>
      <c r="D1245" s="29"/>
      <c r="E1245" s="29"/>
      <c r="F1245" s="22"/>
      <c r="G1245" s="22"/>
      <c r="H1245" s="29"/>
      <c r="I1245" s="22"/>
    </row>
    <row r="1246" spans="1:9" s="2" customFormat="1" x14ac:dyDescent="0.35">
      <c r="A1246" s="82"/>
      <c r="B1246" s="68"/>
      <c r="C1246" s="29"/>
      <c r="D1246" s="29"/>
      <c r="E1246" s="29"/>
      <c r="F1246" s="22"/>
      <c r="G1246" s="22"/>
      <c r="H1246" s="29"/>
      <c r="I1246" s="22"/>
    </row>
    <row r="1247" spans="1:9" s="2" customFormat="1" x14ac:dyDescent="0.35">
      <c r="A1247" s="82"/>
      <c r="B1247" s="68"/>
      <c r="C1247" s="29"/>
      <c r="D1247" s="29"/>
      <c r="E1247" s="29"/>
      <c r="F1247" s="22"/>
      <c r="G1247" s="22"/>
      <c r="H1247" s="29"/>
      <c r="I1247" s="22"/>
    </row>
    <row r="1248" spans="1:9" s="2" customFormat="1" x14ac:dyDescent="0.35">
      <c r="A1248" s="82"/>
      <c r="B1248" s="68"/>
      <c r="C1248" s="29"/>
      <c r="D1248" s="29"/>
      <c r="E1248" s="29"/>
      <c r="F1248" s="22"/>
      <c r="G1248" s="22"/>
      <c r="H1248" s="29"/>
      <c r="I1248" s="22"/>
    </row>
    <row r="1249" spans="1:9" s="2" customFormat="1" x14ac:dyDescent="0.35">
      <c r="A1249" s="82"/>
      <c r="B1249" s="68"/>
      <c r="C1249" s="29"/>
      <c r="D1249" s="29"/>
      <c r="E1249" s="29"/>
      <c r="F1249" s="22"/>
      <c r="G1249" s="22"/>
      <c r="H1249" s="29"/>
      <c r="I1249" s="22"/>
    </row>
    <row r="1250" spans="1:9" s="2" customFormat="1" x14ac:dyDescent="0.35">
      <c r="A1250" s="82"/>
      <c r="B1250" s="68"/>
      <c r="C1250" s="29"/>
      <c r="D1250" s="29"/>
      <c r="E1250" s="29"/>
      <c r="F1250" s="22"/>
      <c r="G1250" s="22"/>
      <c r="H1250" s="29"/>
      <c r="I1250" s="22"/>
    </row>
    <row r="1251" spans="1:9" s="2" customFormat="1" x14ac:dyDescent="0.35">
      <c r="A1251" s="82"/>
      <c r="B1251" s="68"/>
      <c r="C1251" s="29"/>
      <c r="D1251" s="29"/>
      <c r="E1251" s="29"/>
      <c r="F1251" s="22"/>
      <c r="G1251" s="22"/>
      <c r="H1251" s="29"/>
      <c r="I1251" s="22"/>
    </row>
    <row r="1252" spans="1:9" s="2" customFormat="1" x14ac:dyDescent="0.35">
      <c r="A1252" s="82"/>
      <c r="B1252" s="68"/>
      <c r="C1252" s="29"/>
      <c r="D1252" s="29"/>
      <c r="E1252" s="29"/>
      <c r="F1252" s="22"/>
      <c r="G1252" s="22"/>
      <c r="H1252" s="29"/>
      <c r="I1252" s="22"/>
    </row>
    <row r="1253" spans="1:9" s="2" customFormat="1" x14ac:dyDescent="0.35">
      <c r="A1253" s="82"/>
      <c r="B1253" s="68"/>
      <c r="C1253" s="29"/>
      <c r="D1253" s="29"/>
      <c r="E1253" s="29"/>
      <c r="F1253" s="22"/>
      <c r="G1253" s="22"/>
      <c r="H1253" s="29"/>
      <c r="I1253" s="22"/>
    </row>
    <row r="1254" spans="1:9" s="2" customFormat="1" x14ac:dyDescent="0.35">
      <c r="A1254" s="82"/>
      <c r="B1254" s="68"/>
      <c r="C1254" s="29"/>
      <c r="D1254" s="29"/>
      <c r="E1254" s="29"/>
      <c r="F1254" s="22"/>
      <c r="G1254" s="22"/>
      <c r="H1254" s="29"/>
      <c r="I1254" s="22"/>
    </row>
    <row r="1255" spans="1:9" s="2" customFormat="1" x14ac:dyDescent="0.35">
      <c r="A1255" s="82"/>
      <c r="B1255" s="68"/>
      <c r="C1255" s="29"/>
      <c r="D1255" s="29"/>
      <c r="E1255" s="29"/>
      <c r="F1255" s="22"/>
      <c r="G1255" s="22"/>
      <c r="H1255" s="29"/>
      <c r="I1255" s="22"/>
    </row>
    <row r="1256" spans="1:9" s="2" customFormat="1" x14ac:dyDescent="0.35">
      <c r="A1256" s="82"/>
      <c r="B1256" s="68"/>
      <c r="C1256" s="29"/>
      <c r="D1256" s="29"/>
      <c r="E1256" s="29"/>
      <c r="F1256" s="22"/>
      <c r="G1256" s="22"/>
      <c r="H1256" s="29"/>
      <c r="I1256" s="22"/>
    </row>
    <row r="1257" spans="1:9" s="2" customFormat="1" x14ac:dyDescent="0.35">
      <c r="A1257" s="82"/>
      <c r="B1257" s="68"/>
      <c r="C1257" s="29"/>
      <c r="D1257" s="29"/>
      <c r="E1257" s="29"/>
      <c r="F1257" s="22"/>
      <c r="G1257" s="22"/>
      <c r="H1257" s="29"/>
      <c r="I1257" s="22"/>
    </row>
    <row r="1258" spans="1:9" s="2" customFormat="1" x14ac:dyDescent="0.35">
      <c r="A1258" s="82"/>
      <c r="B1258" s="68"/>
      <c r="C1258" s="29"/>
      <c r="D1258" s="29"/>
      <c r="E1258" s="29"/>
      <c r="F1258" s="22"/>
      <c r="G1258" s="22"/>
      <c r="H1258" s="29"/>
      <c r="I1258" s="22"/>
    </row>
    <row r="1259" spans="1:9" s="2" customFormat="1" x14ac:dyDescent="0.35">
      <c r="A1259" s="82"/>
      <c r="B1259" s="68"/>
      <c r="C1259" s="29"/>
      <c r="D1259" s="29"/>
      <c r="E1259" s="29"/>
      <c r="F1259" s="22"/>
      <c r="G1259" s="22"/>
      <c r="H1259" s="29"/>
      <c r="I1259" s="22"/>
    </row>
    <row r="1260" spans="1:9" s="2" customFormat="1" x14ac:dyDescent="0.35">
      <c r="A1260" s="82"/>
      <c r="B1260" s="68"/>
      <c r="C1260" s="29"/>
      <c r="D1260" s="29"/>
      <c r="E1260" s="29"/>
      <c r="F1260" s="22"/>
      <c r="G1260" s="22"/>
      <c r="H1260" s="29"/>
      <c r="I1260" s="22"/>
    </row>
    <row r="1261" spans="1:9" s="2" customFormat="1" x14ac:dyDescent="0.35">
      <c r="A1261" s="82"/>
      <c r="B1261" s="68"/>
      <c r="C1261" s="29"/>
      <c r="D1261" s="29"/>
      <c r="E1261" s="29"/>
      <c r="F1261" s="22"/>
      <c r="G1261" s="22"/>
      <c r="H1261" s="29"/>
      <c r="I1261" s="22"/>
    </row>
    <row r="1262" spans="1:9" s="2" customFormat="1" x14ac:dyDescent="0.35">
      <c r="A1262" s="82"/>
      <c r="B1262" s="68"/>
      <c r="C1262" s="29"/>
      <c r="D1262" s="29"/>
      <c r="E1262" s="29"/>
      <c r="F1262" s="22"/>
      <c r="G1262" s="22"/>
      <c r="H1262" s="29"/>
      <c r="I1262" s="22"/>
    </row>
    <row r="1263" spans="1:9" s="2" customFormat="1" x14ac:dyDescent="0.35">
      <c r="A1263" s="82"/>
      <c r="B1263" s="68"/>
      <c r="C1263" s="29"/>
      <c r="D1263" s="29"/>
      <c r="E1263" s="29"/>
      <c r="F1263" s="22"/>
      <c r="G1263" s="22"/>
      <c r="H1263" s="29"/>
      <c r="I1263" s="22"/>
    </row>
    <row r="1264" spans="1:9" s="2" customFormat="1" x14ac:dyDescent="0.35">
      <c r="A1264" s="82"/>
      <c r="B1264" s="68"/>
      <c r="C1264" s="29"/>
      <c r="D1264" s="29"/>
      <c r="E1264" s="29"/>
      <c r="F1264" s="22"/>
      <c r="G1264" s="22"/>
      <c r="H1264" s="29"/>
      <c r="I1264" s="22"/>
    </row>
    <row r="1265" spans="1:9" s="2" customFormat="1" x14ac:dyDescent="0.35">
      <c r="A1265" s="82"/>
      <c r="B1265" s="68"/>
      <c r="C1265" s="29"/>
      <c r="D1265" s="29"/>
      <c r="E1265" s="29"/>
      <c r="F1265" s="22"/>
      <c r="G1265" s="22"/>
      <c r="H1265" s="29"/>
      <c r="I1265" s="22"/>
    </row>
    <row r="1266" spans="1:9" s="2" customFormat="1" x14ac:dyDescent="0.35">
      <c r="A1266" s="82"/>
      <c r="B1266" s="68"/>
      <c r="C1266" s="29"/>
      <c r="D1266" s="29"/>
      <c r="E1266" s="29"/>
      <c r="F1266" s="22"/>
      <c r="G1266" s="22"/>
      <c r="H1266" s="29"/>
      <c r="I1266" s="22"/>
    </row>
    <row r="1267" spans="1:9" s="2" customFormat="1" x14ac:dyDescent="0.35">
      <c r="A1267" s="82"/>
      <c r="B1267" s="68"/>
      <c r="C1267" s="29"/>
      <c r="D1267" s="29"/>
      <c r="E1267" s="29"/>
      <c r="F1267" s="22"/>
      <c r="G1267" s="22"/>
      <c r="H1267" s="29"/>
      <c r="I1267" s="22"/>
    </row>
    <row r="1268" spans="1:9" s="2" customFormat="1" x14ac:dyDescent="0.35">
      <c r="A1268" s="82"/>
      <c r="B1268" s="68"/>
      <c r="C1268" s="29"/>
      <c r="D1268" s="29"/>
      <c r="E1268" s="29"/>
      <c r="F1268" s="22"/>
      <c r="G1268" s="22"/>
      <c r="H1268" s="29"/>
      <c r="I1268" s="22"/>
    </row>
  </sheetData>
  <mergeCells count="5">
    <mergeCell ref="A66:L66"/>
    <mergeCell ref="A1061:B1061"/>
    <mergeCell ref="A83:B83"/>
    <mergeCell ref="A493:B493"/>
    <mergeCell ref="A1012:B1012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1379"/>
  <sheetViews>
    <sheetView view="pageBreakPreview" zoomScale="83" zoomScaleSheetLayoutView="83" workbookViewId="0">
      <pane ySplit="2160" activePane="bottomLeft"/>
      <selection pane="bottomLeft" activeCell="P636" sqref="P636"/>
    </sheetView>
  </sheetViews>
  <sheetFormatPr defaultColWidth="9.1796875" defaultRowHeight="14" x14ac:dyDescent="0.25"/>
  <cols>
    <col min="1" max="1" width="5" style="188" customWidth="1"/>
    <col min="2" max="2" width="27" style="824" customWidth="1"/>
    <col min="3" max="3" width="14.7265625" style="171" customWidth="1"/>
    <col min="4" max="4" width="12.453125" style="171" customWidth="1"/>
    <col min="5" max="5" width="11" style="171" customWidth="1"/>
    <col min="6" max="6" width="15" style="171" hidden="1" customWidth="1"/>
    <col min="7" max="7" width="13.81640625" style="171" customWidth="1"/>
    <col min="8" max="8" width="12.7265625" style="171" customWidth="1"/>
    <col min="9" max="9" width="11" style="171" customWidth="1"/>
    <col min="10" max="10" width="14.26953125" style="171" hidden="1" customWidth="1"/>
    <col min="11" max="11" width="11.1796875" style="171" hidden="1" customWidth="1"/>
    <col min="12" max="12" width="11.1796875" style="171" customWidth="1"/>
    <col min="13" max="13" width="9.7265625" style="171" customWidth="1"/>
    <col min="14" max="14" width="14" style="171" customWidth="1"/>
    <col min="15" max="15" width="13" style="229" customWidth="1"/>
    <col min="16" max="16" width="12.453125" style="498" customWidth="1"/>
    <col min="17" max="17" width="10.7265625" style="225" customWidth="1"/>
    <col min="18" max="18" width="12.81640625" style="499" customWidth="1"/>
    <col min="19" max="19" width="7.26953125" style="180" customWidth="1"/>
    <col min="20" max="16384" width="9.1796875" style="18"/>
  </cols>
  <sheetData>
    <row r="1" spans="1:25" s="87" customFormat="1" ht="15.5" x14ac:dyDescent="0.35">
      <c r="A1" s="173"/>
      <c r="B1" s="821"/>
      <c r="C1" s="174" t="s">
        <v>1053</v>
      </c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5"/>
      <c r="P1" s="495"/>
      <c r="Q1" s="496"/>
      <c r="R1" s="497"/>
      <c r="S1" s="176"/>
      <c r="T1" s="18"/>
      <c r="U1" s="18"/>
      <c r="V1" s="18"/>
      <c r="W1" s="18"/>
      <c r="X1" s="18"/>
      <c r="Y1" s="18"/>
    </row>
    <row r="2" spans="1:25" s="87" customFormat="1" ht="16" thickBot="1" x14ac:dyDescent="0.4">
      <c r="A2" s="177"/>
      <c r="B2" s="822"/>
      <c r="C2" s="179" t="s">
        <v>2164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>
        <v>3680</v>
      </c>
      <c r="O2" s="170"/>
      <c r="P2" s="498">
        <v>1.27</v>
      </c>
      <c r="Q2" s="225">
        <v>2</v>
      </c>
      <c r="R2" s="499"/>
      <c r="S2" s="180"/>
      <c r="T2" s="18"/>
      <c r="U2" s="18"/>
      <c r="V2" s="18"/>
      <c r="W2" s="18"/>
      <c r="X2" s="18"/>
      <c r="Y2" s="18"/>
    </row>
    <row r="3" spans="1:25" s="86" customFormat="1" ht="85.5" customHeight="1" x14ac:dyDescent="0.35">
      <c r="A3" s="173" t="s">
        <v>1055</v>
      </c>
      <c r="B3" s="823" t="s">
        <v>947</v>
      </c>
      <c r="C3" s="181" t="s">
        <v>2134</v>
      </c>
      <c r="D3" s="181" t="s">
        <v>1006</v>
      </c>
      <c r="E3" s="181" t="s">
        <v>1007</v>
      </c>
      <c r="F3" s="181" t="s">
        <v>2147</v>
      </c>
      <c r="G3" s="181" t="s">
        <v>2135</v>
      </c>
      <c r="H3" s="181" t="s">
        <v>852</v>
      </c>
      <c r="I3" s="181" t="s">
        <v>853</v>
      </c>
      <c r="J3" s="181" t="s">
        <v>2148</v>
      </c>
      <c r="K3" s="181" t="s">
        <v>2146</v>
      </c>
      <c r="L3" s="866" t="s">
        <v>2233</v>
      </c>
      <c r="M3" s="181" t="s">
        <v>1057</v>
      </c>
      <c r="N3" s="181" t="s">
        <v>1058</v>
      </c>
      <c r="O3" s="182" t="s">
        <v>1059</v>
      </c>
      <c r="P3" s="879" t="s">
        <v>1060</v>
      </c>
      <c r="Q3" s="500" t="s">
        <v>1061</v>
      </c>
      <c r="R3" s="501" t="s">
        <v>1062</v>
      </c>
      <c r="S3" s="183" t="s">
        <v>591</v>
      </c>
      <c r="T3" s="19"/>
      <c r="U3" s="19"/>
      <c r="V3" s="19"/>
      <c r="W3" s="19"/>
      <c r="X3" s="19"/>
      <c r="Y3" s="19"/>
    </row>
    <row r="4" spans="1:25" s="87" customFormat="1" ht="14.25" customHeight="1" x14ac:dyDescent="0.35">
      <c r="A4" s="184">
        <v>1</v>
      </c>
      <c r="B4" s="824">
        <v>2</v>
      </c>
      <c r="C4" s="185">
        <v>3</v>
      </c>
      <c r="D4" s="185">
        <v>4</v>
      </c>
      <c r="E4" s="185">
        <v>5</v>
      </c>
      <c r="F4" s="185"/>
      <c r="G4" s="185"/>
      <c r="H4" s="185">
        <v>6</v>
      </c>
      <c r="I4" s="185">
        <v>7</v>
      </c>
      <c r="J4" s="185"/>
      <c r="K4" s="185">
        <v>8</v>
      </c>
      <c r="L4" s="867">
        <v>8</v>
      </c>
      <c r="M4" s="185">
        <v>9</v>
      </c>
      <c r="N4" s="185">
        <v>10</v>
      </c>
      <c r="O4" s="186">
        <v>11</v>
      </c>
      <c r="P4" s="185">
        <v>12</v>
      </c>
      <c r="Q4" s="502">
        <v>13</v>
      </c>
      <c r="R4" s="501">
        <v>14</v>
      </c>
      <c r="S4" s="187">
        <v>15</v>
      </c>
      <c r="T4" s="18"/>
      <c r="U4" s="18"/>
      <c r="V4" s="18"/>
      <c r="W4" s="18"/>
      <c r="X4" s="18"/>
      <c r="Y4" s="18"/>
    </row>
    <row r="5" spans="1:25" s="87" customFormat="1" ht="15.5" x14ac:dyDescent="0.35">
      <c r="A5" s="948" t="s">
        <v>1064</v>
      </c>
      <c r="B5" s="949"/>
      <c r="C5" s="171"/>
      <c r="D5" s="171"/>
      <c r="E5" s="171"/>
      <c r="F5" s="171"/>
      <c r="G5" s="171"/>
      <c r="H5" s="171"/>
      <c r="I5" s="171"/>
      <c r="J5" s="171"/>
      <c r="K5" s="171"/>
      <c r="L5" s="868"/>
      <c r="M5" s="171"/>
      <c r="N5" s="193"/>
      <c r="O5" s="192"/>
      <c r="P5" s="193"/>
      <c r="Q5" s="228"/>
      <c r="R5" s="503"/>
      <c r="S5" s="199"/>
      <c r="T5" s="18"/>
      <c r="U5" s="18"/>
      <c r="V5" s="18"/>
      <c r="W5" s="18"/>
      <c r="X5" s="18"/>
      <c r="Y5" s="18"/>
    </row>
    <row r="6" spans="1:25" s="87" customFormat="1" ht="15.5" x14ac:dyDescent="0.35">
      <c r="A6" s="188">
        <v>1</v>
      </c>
      <c r="B6" s="824" t="s">
        <v>1065</v>
      </c>
      <c r="C6" s="189">
        <v>9570.0499999999993</v>
      </c>
      <c r="D6" s="189"/>
      <c r="E6" s="189"/>
      <c r="F6" s="190">
        <f>[1]дератизац.!I6</f>
        <v>2.2353070255641304E-3</v>
      </c>
      <c r="G6" s="171">
        <f t="shared" ref="G6:G37" si="0">C6+D6+E6</f>
        <v>9570.0499999999993</v>
      </c>
      <c r="H6" s="189">
        <v>983.9</v>
      </c>
      <c r="I6" s="189"/>
      <c r="J6" s="171">
        <v>983.9</v>
      </c>
      <c r="K6" s="171">
        <f t="shared" ref="K6:K37" si="1">H6+I6</f>
        <v>983.9</v>
      </c>
      <c r="L6" s="868">
        <f>H6+I6</f>
        <v>983.9</v>
      </c>
      <c r="M6" s="504">
        <f>(H6/840)+(I6/756)</f>
        <v>1.1713095238095237</v>
      </c>
      <c r="N6" s="191">
        <f t="shared" ref="N6:N12" si="2">M6*4281.45</f>
        <v>5014.9031607142851</v>
      </c>
      <c r="O6" s="192">
        <f>N6*0.22</f>
        <v>1103.2786953571429</v>
      </c>
      <c r="P6" s="193">
        <v>1896.5843809523806</v>
      </c>
      <c r="Q6" s="505">
        <v>116.84983809523808</v>
      </c>
      <c r="R6" s="506">
        <f>(N6+O6+P6+Q6)/G6</f>
        <v>0.849694210074038</v>
      </c>
      <c r="S6" s="194">
        <v>9</v>
      </c>
      <c r="T6" s="18"/>
      <c r="U6" s="18"/>
      <c r="V6" s="18"/>
      <c r="W6" s="18"/>
      <c r="X6" s="18"/>
      <c r="Y6" s="18"/>
    </row>
    <row r="7" spans="1:25" s="87" customFormat="1" ht="15.5" x14ac:dyDescent="0.35">
      <c r="A7" s="188">
        <v>2</v>
      </c>
      <c r="B7" s="824" t="s">
        <v>1066</v>
      </c>
      <c r="C7" s="171">
        <v>4259.1400000000003</v>
      </c>
      <c r="D7" s="171"/>
      <c r="E7" s="171"/>
      <c r="F7" s="195">
        <f>[1]дератизац.!I7</f>
        <v>3.413599928624088E-3</v>
      </c>
      <c r="G7" s="171">
        <f t="shared" si="0"/>
        <v>4259.1400000000003</v>
      </c>
      <c r="H7" s="171">
        <v>558.79999999999995</v>
      </c>
      <c r="I7" s="171"/>
      <c r="J7" s="171">
        <v>558.79999999999995</v>
      </c>
      <c r="K7" s="171">
        <f t="shared" si="1"/>
        <v>558.79999999999995</v>
      </c>
      <c r="L7" s="868">
        <f t="shared" ref="L7:L69" si="3">H7+I7</f>
        <v>558.79999999999995</v>
      </c>
      <c r="M7" s="504">
        <f t="shared" ref="M7:M64" si="4">(H7/840)+(I7/756)</f>
        <v>0.66523809523809518</v>
      </c>
      <c r="N7" s="191">
        <f t="shared" si="2"/>
        <v>2848.1836428571423</v>
      </c>
      <c r="O7" s="192">
        <f t="shared" ref="O7:O67" si="5">N7*0.22</f>
        <v>626.60040142857133</v>
      </c>
      <c r="P7" s="193">
        <v>1077.1535238095237</v>
      </c>
      <c r="Q7" s="505">
        <v>66.364152380952376</v>
      </c>
      <c r="R7" s="506">
        <f>(N7+O7+P7+Q7)/G7</f>
        <v>1.0843272868410498</v>
      </c>
      <c r="S7" s="194">
        <v>9</v>
      </c>
      <c r="T7" s="18"/>
      <c r="U7" s="18"/>
      <c r="V7" s="18"/>
      <c r="W7" s="18"/>
      <c r="X7" s="18"/>
      <c r="Y7" s="18"/>
    </row>
    <row r="8" spans="1:25" s="87" customFormat="1" ht="15.5" x14ac:dyDescent="0.35">
      <c r="A8" s="188">
        <v>3</v>
      </c>
      <c r="B8" s="824" t="s">
        <v>1067</v>
      </c>
      <c r="C8" s="171">
        <v>8696.41</v>
      </c>
      <c r="D8" s="171"/>
      <c r="E8" s="171"/>
      <c r="F8" s="195">
        <f>[1]дератизац.!I8</f>
        <v>2.4417547010778017E-3</v>
      </c>
      <c r="G8" s="171">
        <f t="shared" si="0"/>
        <v>8696.41</v>
      </c>
      <c r="H8" s="171">
        <v>978.6</v>
      </c>
      <c r="I8" s="171"/>
      <c r="J8" s="171">
        <v>978.6</v>
      </c>
      <c r="K8" s="171">
        <f t="shared" si="1"/>
        <v>978.6</v>
      </c>
      <c r="L8" s="868">
        <f t="shared" si="3"/>
        <v>978.6</v>
      </c>
      <c r="M8" s="504">
        <f t="shared" si="4"/>
        <v>1.165</v>
      </c>
      <c r="N8" s="191">
        <f t="shared" si="2"/>
        <v>4987.8892500000002</v>
      </c>
      <c r="O8" s="192">
        <f t="shared" si="5"/>
        <v>1097.3356350000001</v>
      </c>
      <c r="P8" s="193">
        <v>1886.3679999999999</v>
      </c>
      <c r="Q8" s="505">
        <v>116.22040000000001</v>
      </c>
      <c r="R8" s="506">
        <f t="shared" ref="R8:R70" si="6">(N8+O8+P8+Q8)/G8</f>
        <v>0.93001747675190116</v>
      </c>
      <c r="S8" s="194">
        <v>9</v>
      </c>
      <c r="T8" s="18"/>
      <c r="U8" s="18"/>
      <c r="V8" s="18"/>
      <c r="W8" s="18"/>
      <c r="X8" s="18"/>
      <c r="Y8" s="18"/>
    </row>
    <row r="9" spans="1:25" s="87" customFormat="1" ht="15.5" x14ac:dyDescent="0.35">
      <c r="A9" s="188">
        <v>4</v>
      </c>
      <c r="B9" s="824" t="s">
        <v>1068</v>
      </c>
      <c r="C9" s="171">
        <v>2719.72</v>
      </c>
      <c r="D9" s="171"/>
      <c r="E9" s="171"/>
      <c r="F9" s="195">
        <f>[1]дератизац.!I9</f>
        <v>5.8103407703734219E-3</v>
      </c>
      <c r="G9" s="171">
        <f t="shared" si="0"/>
        <v>2719.72</v>
      </c>
      <c r="H9" s="171">
        <v>412.5</v>
      </c>
      <c r="I9" s="171"/>
      <c r="J9" s="171">
        <v>412.5</v>
      </c>
      <c r="K9" s="171">
        <f t="shared" si="1"/>
        <v>412.5</v>
      </c>
      <c r="L9" s="868">
        <f t="shared" si="3"/>
        <v>412.5</v>
      </c>
      <c r="M9" s="504">
        <f t="shared" si="4"/>
        <v>0.49107142857142855</v>
      </c>
      <c r="N9" s="191">
        <f t="shared" si="2"/>
        <v>2102.4977678571427</v>
      </c>
      <c r="O9" s="192">
        <f t="shared" si="5"/>
        <v>462.54950892857141</v>
      </c>
      <c r="P9" s="193">
        <v>795.14285714285711</v>
      </c>
      <c r="Q9" s="505">
        <v>48.989285714285714</v>
      </c>
      <c r="R9" s="506">
        <f t="shared" si="6"/>
        <v>1.2535038237917351</v>
      </c>
      <c r="S9" s="194">
        <v>5</v>
      </c>
      <c r="T9" s="18"/>
      <c r="U9" s="18"/>
      <c r="V9" s="18"/>
      <c r="W9" s="18"/>
      <c r="X9" s="18"/>
      <c r="Y9" s="18"/>
    </row>
    <row r="10" spans="1:25" s="87" customFormat="1" ht="15.5" x14ac:dyDescent="0.35">
      <c r="A10" s="188">
        <v>5</v>
      </c>
      <c r="B10" s="824" t="s">
        <v>1069</v>
      </c>
      <c r="C10" s="171">
        <v>4138.7</v>
      </c>
      <c r="D10" s="171"/>
      <c r="E10" s="171"/>
      <c r="F10" s="195">
        <f>[1]дератизац.!I10</f>
        <v>3.4884142363544113E-3</v>
      </c>
      <c r="G10" s="171">
        <f t="shared" si="0"/>
        <v>4138.7</v>
      </c>
      <c r="H10" s="171">
        <v>553.29999999999995</v>
      </c>
      <c r="I10" s="171"/>
      <c r="J10" s="171">
        <v>553.29999999999995</v>
      </c>
      <c r="K10" s="171">
        <f t="shared" si="1"/>
        <v>553.29999999999995</v>
      </c>
      <c r="L10" s="868">
        <f t="shared" si="3"/>
        <v>553.29999999999995</v>
      </c>
      <c r="M10" s="504">
        <f t="shared" si="4"/>
        <v>0.65869047619047616</v>
      </c>
      <c r="N10" s="191">
        <f t="shared" si="2"/>
        <v>2820.1503392857139</v>
      </c>
      <c r="O10" s="192">
        <f t="shared" si="5"/>
        <v>620.43307464285704</v>
      </c>
      <c r="P10" s="193">
        <v>1066.5516190476189</v>
      </c>
      <c r="Q10" s="505">
        <v>65.710961904761902</v>
      </c>
      <c r="R10" s="506">
        <f t="shared" si="6"/>
        <v>1.1048991216761186</v>
      </c>
      <c r="S10" s="194">
        <v>9</v>
      </c>
      <c r="T10" s="18"/>
      <c r="U10" s="18"/>
      <c r="V10" s="18"/>
      <c r="W10" s="18"/>
      <c r="X10" s="18"/>
      <c r="Y10" s="18"/>
    </row>
    <row r="11" spans="1:25" s="87" customFormat="1" ht="15.5" x14ac:dyDescent="0.35">
      <c r="A11" s="188">
        <v>6</v>
      </c>
      <c r="B11" s="824" t="s">
        <v>1070</v>
      </c>
      <c r="C11" s="171">
        <v>4166.1899999999996</v>
      </c>
      <c r="D11" s="171"/>
      <c r="E11" s="171"/>
      <c r="F11" s="195">
        <f>[1]дератизац.!I11</f>
        <v>3.508241342809618E-3</v>
      </c>
      <c r="G11" s="171">
        <f t="shared" si="0"/>
        <v>4166.1899999999996</v>
      </c>
      <c r="H11" s="171">
        <v>599.70000000000005</v>
      </c>
      <c r="I11" s="171"/>
      <c r="J11" s="171">
        <v>599.70000000000005</v>
      </c>
      <c r="K11" s="171">
        <f t="shared" si="1"/>
        <v>599.70000000000005</v>
      </c>
      <c r="L11" s="868">
        <f t="shared" si="3"/>
        <v>599.70000000000005</v>
      </c>
      <c r="M11" s="504">
        <f t="shared" si="4"/>
        <v>0.71392857142857147</v>
      </c>
      <c r="N11" s="191">
        <f t="shared" si="2"/>
        <v>3056.6494821428573</v>
      </c>
      <c r="O11" s="192">
        <f t="shared" si="5"/>
        <v>672.46288607142867</v>
      </c>
      <c r="P11" s="193">
        <v>1155.9931428571431</v>
      </c>
      <c r="Q11" s="505">
        <v>71.221514285714292</v>
      </c>
      <c r="R11" s="506">
        <f t="shared" si="6"/>
        <v>1.1896545825699605</v>
      </c>
      <c r="S11" s="194">
        <v>9</v>
      </c>
      <c r="T11" s="18"/>
      <c r="U11" s="18"/>
      <c r="V11" s="18"/>
      <c r="W11" s="18"/>
      <c r="X11" s="18"/>
      <c r="Y11" s="18"/>
    </row>
    <row r="12" spans="1:25" s="87" customFormat="1" ht="15.5" x14ac:dyDescent="0.35">
      <c r="A12" s="188">
        <v>7</v>
      </c>
      <c r="B12" s="824" t="s">
        <v>1071</v>
      </c>
      <c r="C12" s="171">
        <v>3572.8</v>
      </c>
      <c r="D12" s="171"/>
      <c r="E12" s="171"/>
      <c r="F12" s="195">
        <f>[1]дератизац.!I12</f>
        <v>3.7715517241379312E-3</v>
      </c>
      <c r="G12" s="171">
        <f t="shared" si="0"/>
        <v>3572.8</v>
      </c>
      <c r="H12" s="171">
        <v>480.7</v>
      </c>
      <c r="I12" s="171"/>
      <c r="J12" s="171">
        <v>495</v>
      </c>
      <c r="K12" s="171">
        <f t="shared" si="1"/>
        <v>480.7</v>
      </c>
      <c r="L12" s="868">
        <f t="shared" si="3"/>
        <v>480.7</v>
      </c>
      <c r="M12" s="504">
        <f t="shared" si="4"/>
        <v>0.57226190476190475</v>
      </c>
      <c r="N12" s="191">
        <f t="shared" si="2"/>
        <v>2450.1107321428572</v>
      </c>
      <c r="O12" s="192">
        <f t="shared" si="5"/>
        <v>539.02436107142853</v>
      </c>
      <c r="P12" s="193">
        <v>926.60647619047609</v>
      </c>
      <c r="Q12" s="505">
        <v>57.08884761904762</v>
      </c>
      <c r="R12" s="506">
        <f t="shared" si="6"/>
        <v>1.1119655220062163</v>
      </c>
      <c r="S12" s="194">
        <v>9</v>
      </c>
      <c r="T12" s="18"/>
      <c r="U12" s="18"/>
      <c r="V12" s="18"/>
      <c r="W12" s="18"/>
      <c r="X12" s="18"/>
      <c r="Y12" s="18"/>
    </row>
    <row r="13" spans="1:25" s="87" customFormat="1" ht="15.5" x14ac:dyDescent="0.35">
      <c r="A13" s="188">
        <v>8</v>
      </c>
      <c r="B13" s="824" t="s">
        <v>1072</v>
      </c>
      <c r="C13" s="171">
        <v>6443.05</v>
      </c>
      <c r="D13" s="171"/>
      <c r="E13" s="171"/>
      <c r="F13" s="195">
        <f>[1]дератизац.!I13</f>
        <v>2.8801576892931147E-3</v>
      </c>
      <c r="G13" s="171">
        <f t="shared" si="0"/>
        <v>6443.05</v>
      </c>
      <c r="H13" s="171">
        <v>730.8</v>
      </c>
      <c r="I13" s="171"/>
      <c r="J13" s="171">
        <v>730.8</v>
      </c>
      <c r="K13" s="171">
        <f t="shared" si="1"/>
        <v>730.8</v>
      </c>
      <c r="L13" s="868">
        <f t="shared" si="3"/>
        <v>730.8</v>
      </c>
      <c r="M13" s="504">
        <f t="shared" si="4"/>
        <v>0.87</v>
      </c>
      <c r="N13" s="191">
        <f t="shared" ref="N13:N76" si="7">M13*4281.45</f>
        <v>3724.8615</v>
      </c>
      <c r="O13" s="192">
        <f t="shared" si="5"/>
        <v>819.46952999999996</v>
      </c>
      <c r="P13" s="193">
        <v>1408.704</v>
      </c>
      <c r="Q13" s="505">
        <v>86.791200000000003</v>
      </c>
      <c r="R13" s="506">
        <f t="shared" si="6"/>
        <v>0.93741725269864418</v>
      </c>
      <c r="S13" s="194">
        <v>9</v>
      </c>
      <c r="T13" s="18"/>
      <c r="U13" s="18"/>
      <c r="V13" s="18"/>
      <c r="W13" s="18"/>
      <c r="X13" s="18"/>
      <c r="Y13" s="18"/>
    </row>
    <row r="14" spans="1:25" s="87" customFormat="1" ht="15.5" x14ac:dyDescent="0.35">
      <c r="A14" s="188">
        <v>9</v>
      </c>
      <c r="B14" s="824" t="s">
        <v>1073</v>
      </c>
      <c r="C14" s="171">
        <v>6459.7</v>
      </c>
      <c r="D14" s="171"/>
      <c r="E14" s="171"/>
      <c r="F14" s="195">
        <f>[1]дератизац.!I14</f>
        <v>2.8022973203089933E-3</v>
      </c>
      <c r="G14" s="171">
        <f t="shared" si="0"/>
        <v>6459.7</v>
      </c>
      <c r="H14" s="171">
        <v>739.9</v>
      </c>
      <c r="I14" s="171"/>
      <c r="J14" s="171">
        <v>739.9</v>
      </c>
      <c r="K14" s="171">
        <f t="shared" si="1"/>
        <v>739.9</v>
      </c>
      <c r="L14" s="868">
        <f t="shared" si="3"/>
        <v>739.9</v>
      </c>
      <c r="M14" s="504">
        <f t="shared" si="4"/>
        <v>0.88083333333333336</v>
      </c>
      <c r="N14" s="191">
        <f t="shared" si="7"/>
        <v>3771.2438750000001</v>
      </c>
      <c r="O14" s="192">
        <f t="shared" si="5"/>
        <v>829.6736525</v>
      </c>
      <c r="P14" s="193">
        <v>1426.2453333333333</v>
      </c>
      <c r="Q14" s="505">
        <v>87.871933333333345</v>
      </c>
      <c r="R14" s="506">
        <f t="shared" si="6"/>
        <v>0.94664377512371567</v>
      </c>
      <c r="S14" s="194">
        <v>9</v>
      </c>
      <c r="T14" s="18"/>
      <c r="U14" s="18"/>
      <c r="V14" s="18"/>
      <c r="W14" s="18"/>
      <c r="X14" s="18"/>
      <c r="Y14" s="18"/>
    </row>
    <row r="15" spans="1:25" s="87" customFormat="1" ht="15.5" x14ac:dyDescent="0.35">
      <c r="A15" s="188">
        <v>10</v>
      </c>
      <c r="B15" s="824" t="s">
        <v>1074</v>
      </c>
      <c r="C15" s="171">
        <v>4374.04</v>
      </c>
      <c r="D15" s="171"/>
      <c r="E15" s="171"/>
      <c r="F15" s="195">
        <f>[1]дератизац.!I15</f>
        <v>3.1510914394930092E-3</v>
      </c>
      <c r="G15" s="171">
        <f t="shared" si="0"/>
        <v>4374.04</v>
      </c>
      <c r="H15" s="171">
        <v>484.3</v>
      </c>
      <c r="I15" s="171"/>
      <c r="J15" s="171">
        <v>484.3</v>
      </c>
      <c r="K15" s="171">
        <f t="shared" si="1"/>
        <v>484.3</v>
      </c>
      <c r="L15" s="868">
        <f t="shared" si="3"/>
        <v>484.3</v>
      </c>
      <c r="M15" s="504">
        <f t="shared" si="4"/>
        <v>0.57654761904761909</v>
      </c>
      <c r="N15" s="191">
        <f t="shared" si="7"/>
        <v>2468.4598035714284</v>
      </c>
      <c r="O15" s="192">
        <f t="shared" si="5"/>
        <v>543.06115678571427</v>
      </c>
      <c r="P15" s="193">
        <v>933.54590476190492</v>
      </c>
      <c r="Q15" s="505">
        <v>57.51639047619048</v>
      </c>
      <c r="R15" s="506">
        <f t="shared" si="6"/>
        <v>0.91507696673904182</v>
      </c>
      <c r="S15" s="194">
        <v>9</v>
      </c>
      <c r="T15" s="18"/>
      <c r="U15" s="18"/>
      <c r="V15" s="18"/>
      <c r="W15" s="18"/>
      <c r="X15" s="18"/>
      <c r="Y15" s="18"/>
    </row>
    <row r="16" spans="1:25" s="87" customFormat="1" ht="15.5" x14ac:dyDescent="0.35">
      <c r="A16" s="188">
        <v>11</v>
      </c>
      <c r="B16" s="824" t="s">
        <v>1075</v>
      </c>
      <c r="C16" s="171">
        <v>3413.87</v>
      </c>
      <c r="D16" s="171"/>
      <c r="E16" s="171">
        <v>85.7</v>
      </c>
      <c r="F16" s="195">
        <f>[1]дератизац.!I16</f>
        <v>3.924482150664225E-3</v>
      </c>
      <c r="G16" s="171">
        <f t="shared" si="0"/>
        <v>3499.5699999999997</v>
      </c>
      <c r="H16" s="171">
        <v>534.4</v>
      </c>
      <c r="I16" s="171"/>
      <c r="J16" s="171">
        <v>534.4</v>
      </c>
      <c r="K16" s="171">
        <f t="shared" si="1"/>
        <v>534.4</v>
      </c>
      <c r="L16" s="868">
        <f t="shared" si="3"/>
        <v>534.4</v>
      </c>
      <c r="M16" s="504">
        <f t="shared" si="4"/>
        <v>0.6361904761904762</v>
      </c>
      <c r="N16" s="191">
        <f t="shared" si="7"/>
        <v>2723.8177142857144</v>
      </c>
      <c r="O16" s="192">
        <f t="shared" si="5"/>
        <v>599.23989714285722</v>
      </c>
      <c r="P16" s="193">
        <v>1030.1196190476192</v>
      </c>
      <c r="Q16" s="505">
        <v>63.466361904761911</v>
      </c>
      <c r="R16" s="506">
        <f t="shared" si="6"/>
        <v>1.2620532215046285</v>
      </c>
      <c r="S16" s="194">
        <v>9</v>
      </c>
      <c r="T16" s="18"/>
      <c r="U16" s="18"/>
      <c r="V16" s="18"/>
      <c r="W16" s="18"/>
      <c r="X16" s="18"/>
      <c r="Y16" s="18"/>
    </row>
    <row r="17" spans="1:25" s="87" customFormat="1" ht="15.5" x14ac:dyDescent="0.35">
      <c r="A17" s="188">
        <v>12</v>
      </c>
      <c r="B17" s="824" t="s">
        <v>1076</v>
      </c>
      <c r="C17" s="171">
        <v>3466.61</v>
      </c>
      <c r="D17" s="171">
        <v>97.8</v>
      </c>
      <c r="E17" s="171"/>
      <c r="F17" s="195">
        <f>[1]дератизац.!I17</f>
        <v>3.6567061589435558E-3</v>
      </c>
      <c r="G17" s="171">
        <f t="shared" si="0"/>
        <v>3564.4100000000003</v>
      </c>
      <c r="H17" s="171">
        <v>534</v>
      </c>
      <c r="I17" s="171"/>
      <c r="J17" s="171">
        <v>534.75</v>
      </c>
      <c r="K17" s="171">
        <f t="shared" si="1"/>
        <v>534</v>
      </c>
      <c r="L17" s="868">
        <f t="shared" si="3"/>
        <v>534</v>
      </c>
      <c r="M17" s="504">
        <f t="shared" si="4"/>
        <v>0.63571428571428568</v>
      </c>
      <c r="N17" s="191">
        <f t="shared" si="7"/>
        <v>2721.7789285714284</v>
      </c>
      <c r="O17" s="192">
        <f t="shared" si="5"/>
        <v>598.79136428571428</v>
      </c>
      <c r="P17" s="193">
        <v>1029.3485714285714</v>
      </c>
      <c r="Q17" s="505">
        <v>63.418857142857142</v>
      </c>
      <c r="R17" s="506">
        <f t="shared" si="6"/>
        <v>1.2381678093789914</v>
      </c>
      <c r="S17" s="194">
        <v>5</v>
      </c>
      <c r="T17" s="18"/>
      <c r="U17" s="18"/>
      <c r="V17" s="18"/>
      <c r="W17" s="18"/>
      <c r="X17" s="18"/>
      <c r="Y17" s="18"/>
    </row>
    <row r="18" spans="1:25" s="87" customFormat="1" ht="15.5" x14ac:dyDescent="0.35">
      <c r="A18" s="188">
        <v>13</v>
      </c>
      <c r="B18" s="824" t="s">
        <v>1077</v>
      </c>
      <c r="C18" s="171">
        <v>5767.21</v>
      </c>
      <c r="D18" s="171">
        <v>261.60000000000002</v>
      </c>
      <c r="E18" s="171">
        <v>456.05</v>
      </c>
      <c r="F18" s="195">
        <f>[1]дератизац.!I18</f>
        <v>2.7709156404301712E-3</v>
      </c>
      <c r="G18" s="171">
        <f t="shared" si="0"/>
        <v>6484.8600000000006</v>
      </c>
      <c r="H18" s="171">
        <v>732.24</v>
      </c>
      <c r="I18" s="171"/>
      <c r="J18" s="171">
        <v>732.24</v>
      </c>
      <c r="K18" s="171">
        <f t="shared" si="1"/>
        <v>732.24</v>
      </c>
      <c r="L18" s="868">
        <f t="shared" si="3"/>
        <v>732.24</v>
      </c>
      <c r="M18" s="504">
        <f t="shared" si="4"/>
        <v>0.87171428571428577</v>
      </c>
      <c r="N18" s="191">
        <f t="shared" si="7"/>
        <v>3732.2011285714289</v>
      </c>
      <c r="O18" s="192">
        <f t="shared" si="5"/>
        <v>821.08424828571435</v>
      </c>
      <c r="P18" s="193">
        <v>1411.4797714285714</v>
      </c>
      <c r="Q18" s="505">
        <v>86.962217142857156</v>
      </c>
      <c r="R18" s="506">
        <f t="shared" si="6"/>
        <v>0.93320863756944195</v>
      </c>
      <c r="S18" s="194">
        <v>9</v>
      </c>
      <c r="T18" s="18"/>
      <c r="U18" s="18"/>
      <c r="V18" s="18"/>
      <c r="W18" s="18"/>
      <c r="X18" s="18"/>
      <c r="Y18" s="18"/>
    </row>
    <row r="19" spans="1:25" s="87" customFormat="1" ht="15.5" x14ac:dyDescent="0.35">
      <c r="A19" s="188">
        <v>14</v>
      </c>
      <c r="B19" s="824" t="s">
        <v>1078</v>
      </c>
      <c r="C19" s="171">
        <v>5966.95</v>
      </c>
      <c r="D19" s="171"/>
      <c r="E19" s="171">
        <v>49.5</v>
      </c>
      <c r="F19" s="195">
        <f>[1]дератизац.!I19</f>
        <v>3.2030516334383241E-3</v>
      </c>
      <c r="G19" s="171">
        <f t="shared" si="0"/>
        <v>6016.45</v>
      </c>
      <c r="H19" s="171">
        <v>968.4</v>
      </c>
      <c r="I19" s="171"/>
      <c r="J19" s="171">
        <v>968.4</v>
      </c>
      <c r="K19" s="171">
        <f t="shared" si="1"/>
        <v>968.4</v>
      </c>
      <c r="L19" s="868">
        <f t="shared" si="3"/>
        <v>968.4</v>
      </c>
      <c r="M19" s="504">
        <f t="shared" si="4"/>
        <v>1.1528571428571428</v>
      </c>
      <c r="N19" s="191">
        <f t="shared" si="7"/>
        <v>4935.9002142857134</v>
      </c>
      <c r="O19" s="192">
        <f t="shared" si="5"/>
        <v>1085.898047142857</v>
      </c>
      <c r="P19" s="193">
        <v>1866.7062857142857</v>
      </c>
      <c r="Q19" s="505">
        <v>115.00902857142857</v>
      </c>
      <c r="R19" s="506">
        <f t="shared" si="6"/>
        <v>1.3302717675230884</v>
      </c>
      <c r="S19" s="194">
        <v>9</v>
      </c>
      <c r="T19" s="18"/>
      <c r="U19" s="18"/>
      <c r="V19" s="18"/>
      <c r="W19" s="18"/>
      <c r="X19" s="18"/>
      <c r="Y19" s="18"/>
    </row>
    <row r="20" spans="1:25" s="87" customFormat="1" ht="15.5" x14ac:dyDescent="0.35">
      <c r="A20" s="188">
        <v>15</v>
      </c>
      <c r="B20" s="824" t="s">
        <v>1079</v>
      </c>
      <c r="C20" s="171">
        <v>8566.1200000000008</v>
      </c>
      <c r="D20" s="171"/>
      <c r="E20" s="171"/>
      <c r="F20" s="195">
        <f>[1]дератизац.!I20</f>
        <v>2.5618366308200213E-3</v>
      </c>
      <c r="G20" s="171">
        <f t="shared" si="0"/>
        <v>8566.1200000000008</v>
      </c>
      <c r="H20" s="171">
        <v>1088.8</v>
      </c>
      <c r="I20" s="171"/>
      <c r="J20" s="171">
        <v>1088.8</v>
      </c>
      <c r="K20" s="171">
        <f t="shared" si="1"/>
        <v>1088.8</v>
      </c>
      <c r="L20" s="868">
        <f t="shared" si="3"/>
        <v>1088.8</v>
      </c>
      <c r="M20" s="504">
        <f t="shared" si="4"/>
        <v>1.2961904761904761</v>
      </c>
      <c r="N20" s="191">
        <f t="shared" si="7"/>
        <v>5549.5747142857135</v>
      </c>
      <c r="O20" s="192">
        <f t="shared" si="5"/>
        <v>1220.9064371428569</v>
      </c>
      <c r="P20" s="193">
        <v>2098.791619047619</v>
      </c>
      <c r="Q20" s="505">
        <v>129.3079619047619</v>
      </c>
      <c r="R20" s="506">
        <f t="shared" si="6"/>
        <v>1.0504850191663146</v>
      </c>
      <c r="S20" s="194">
        <v>9</v>
      </c>
      <c r="T20" s="18"/>
      <c r="U20" s="18"/>
      <c r="V20" s="18"/>
      <c r="W20" s="18"/>
      <c r="X20" s="18"/>
      <c r="Y20" s="18"/>
    </row>
    <row r="21" spans="1:25" s="87" customFormat="1" ht="15.5" x14ac:dyDescent="0.35">
      <c r="A21" s="188">
        <v>16</v>
      </c>
      <c r="B21" s="824" t="s">
        <v>1080</v>
      </c>
      <c r="C21" s="171">
        <v>5774.55</v>
      </c>
      <c r="D21" s="171">
        <v>201.5</v>
      </c>
      <c r="E21" s="171"/>
      <c r="F21" s="195">
        <f>[1]дератизац.!I21</f>
        <v>4.4007329255946661E-3</v>
      </c>
      <c r="G21" s="171">
        <f t="shared" si="0"/>
        <v>5976.05</v>
      </c>
      <c r="H21" s="171">
        <v>792</v>
      </c>
      <c r="I21" s="171"/>
      <c r="J21" s="171">
        <v>792</v>
      </c>
      <c r="K21" s="171">
        <f t="shared" si="1"/>
        <v>792</v>
      </c>
      <c r="L21" s="868">
        <f t="shared" si="3"/>
        <v>792</v>
      </c>
      <c r="M21" s="504">
        <f t="shared" si="4"/>
        <v>0.94285714285714284</v>
      </c>
      <c r="N21" s="191">
        <f t="shared" si="7"/>
        <v>4036.795714285714</v>
      </c>
      <c r="O21" s="192">
        <f t="shared" si="5"/>
        <v>888.09505714285706</v>
      </c>
      <c r="P21" s="193">
        <v>1526.6742857142858</v>
      </c>
      <c r="Q21" s="505">
        <v>94.059428571428569</v>
      </c>
      <c r="R21" s="506">
        <f t="shared" si="6"/>
        <v>1.0953095248055629</v>
      </c>
      <c r="S21" s="194">
        <v>5</v>
      </c>
      <c r="T21" s="18"/>
      <c r="U21" s="18"/>
      <c r="V21" s="18"/>
      <c r="W21" s="18"/>
      <c r="X21" s="18"/>
      <c r="Y21" s="18"/>
    </row>
    <row r="22" spans="1:25" s="87" customFormat="1" ht="15.5" x14ac:dyDescent="0.35">
      <c r="A22" s="188">
        <v>17</v>
      </c>
      <c r="B22" s="824" t="s">
        <v>1081</v>
      </c>
      <c r="C22" s="171">
        <v>3226.62</v>
      </c>
      <c r="D22" s="171"/>
      <c r="E22" s="171"/>
      <c r="F22" s="195">
        <f>[1]дератизац.!I22</f>
        <v>4.8888620289962879E-3</v>
      </c>
      <c r="G22" s="171">
        <f t="shared" si="0"/>
        <v>3226.62</v>
      </c>
      <c r="H22" s="171">
        <v>138.4</v>
      </c>
      <c r="I22" s="171"/>
      <c r="J22" s="171">
        <v>138.4</v>
      </c>
      <c r="K22" s="171">
        <f t="shared" si="1"/>
        <v>138.4</v>
      </c>
      <c r="L22" s="868">
        <f t="shared" si="3"/>
        <v>138.4</v>
      </c>
      <c r="M22" s="504">
        <f t="shared" si="4"/>
        <v>0.16476190476190478</v>
      </c>
      <c r="N22" s="191">
        <f t="shared" si="7"/>
        <v>705.41985714285715</v>
      </c>
      <c r="O22" s="192">
        <f t="shared" si="5"/>
        <v>155.19236857142857</v>
      </c>
      <c r="P22" s="193">
        <v>266.78247619047625</v>
      </c>
      <c r="Q22" s="505">
        <v>16.436647619047623</v>
      </c>
      <c r="R22" s="506">
        <f t="shared" si="6"/>
        <v>0.35449831387762099</v>
      </c>
      <c r="S22" s="194">
        <v>5</v>
      </c>
      <c r="T22" s="18"/>
      <c r="U22" s="18"/>
      <c r="V22" s="18"/>
      <c r="W22" s="18"/>
      <c r="X22" s="18"/>
      <c r="Y22" s="18"/>
    </row>
    <row r="23" spans="1:25" s="87" customFormat="1" ht="15.5" x14ac:dyDescent="0.35">
      <c r="A23" s="188">
        <v>18</v>
      </c>
      <c r="B23" s="824" t="s">
        <v>1082</v>
      </c>
      <c r="C23" s="171">
        <v>3233.9</v>
      </c>
      <c r="D23" s="171"/>
      <c r="E23" s="171"/>
      <c r="F23" s="195">
        <f>[1]дератизац.!I23</f>
        <v>5.3086057082779303E-3</v>
      </c>
      <c r="G23" s="171">
        <f t="shared" si="0"/>
        <v>3233.9</v>
      </c>
      <c r="H23" s="171">
        <v>137.30000000000001</v>
      </c>
      <c r="I23" s="171"/>
      <c r="J23" s="171">
        <v>137.30000000000001</v>
      </c>
      <c r="K23" s="171">
        <f t="shared" si="1"/>
        <v>137.30000000000001</v>
      </c>
      <c r="L23" s="868">
        <f t="shared" si="3"/>
        <v>137.30000000000001</v>
      </c>
      <c r="M23" s="504">
        <f t="shared" si="4"/>
        <v>0.16345238095238096</v>
      </c>
      <c r="N23" s="191">
        <f t="shared" si="7"/>
        <v>699.81319642857147</v>
      </c>
      <c r="O23" s="192">
        <f t="shared" si="5"/>
        <v>153.95890321428573</v>
      </c>
      <c r="P23" s="193">
        <v>264.66209523809528</v>
      </c>
      <c r="Q23" s="505">
        <v>16.306009523809525</v>
      </c>
      <c r="R23" s="506">
        <f t="shared" si="6"/>
        <v>0.35088908265708957</v>
      </c>
      <c r="S23" s="194">
        <v>5</v>
      </c>
      <c r="T23" s="18"/>
      <c r="U23" s="18"/>
      <c r="V23" s="18"/>
      <c r="W23" s="18"/>
      <c r="X23" s="18"/>
      <c r="Y23" s="18"/>
    </row>
    <row r="24" spans="1:25" s="87" customFormat="1" ht="15.5" x14ac:dyDescent="0.35">
      <c r="A24" s="188">
        <v>19</v>
      </c>
      <c r="B24" s="824" t="s">
        <v>1083</v>
      </c>
      <c r="C24" s="171">
        <v>6095.4</v>
      </c>
      <c r="D24" s="171"/>
      <c r="E24" s="171"/>
      <c r="F24" s="195">
        <f>[1]дератизац.!I24</f>
        <v>4.459264363290351E-3</v>
      </c>
      <c r="G24" s="171">
        <f t="shared" si="0"/>
        <v>6095.4</v>
      </c>
      <c r="H24" s="171">
        <v>918</v>
      </c>
      <c r="I24" s="171"/>
      <c r="J24" s="171">
        <v>918</v>
      </c>
      <c r="K24" s="171">
        <f t="shared" si="1"/>
        <v>918</v>
      </c>
      <c r="L24" s="868">
        <f t="shared" si="3"/>
        <v>918</v>
      </c>
      <c r="M24" s="504">
        <f t="shared" si="4"/>
        <v>1.0928571428571427</v>
      </c>
      <c r="N24" s="191">
        <f t="shared" si="7"/>
        <v>4679.0132142857137</v>
      </c>
      <c r="O24" s="192">
        <f t="shared" si="5"/>
        <v>1029.382907142857</v>
      </c>
      <c r="P24" s="193">
        <v>1769.5542857142855</v>
      </c>
      <c r="Q24" s="505">
        <v>109.02342857142857</v>
      </c>
      <c r="R24" s="506">
        <f t="shared" si="6"/>
        <v>1.2447048324497629</v>
      </c>
      <c r="S24" s="194">
        <v>5</v>
      </c>
      <c r="T24" s="18"/>
      <c r="U24" s="18"/>
      <c r="V24" s="18"/>
      <c r="W24" s="18"/>
      <c r="X24" s="18"/>
      <c r="Y24" s="18"/>
    </row>
    <row r="25" spans="1:25" s="87" customFormat="1" ht="15.5" x14ac:dyDescent="0.35">
      <c r="A25" s="188">
        <v>20</v>
      </c>
      <c r="B25" s="824" t="s">
        <v>1084</v>
      </c>
      <c r="C25" s="171">
        <v>6384.91</v>
      </c>
      <c r="D25" s="171"/>
      <c r="E25" s="171"/>
      <c r="F25" s="195">
        <f>[1]дератизац.!I25</f>
        <v>2.7814017738699527E-3</v>
      </c>
      <c r="G25" s="171">
        <f t="shared" si="0"/>
        <v>6384.91</v>
      </c>
      <c r="H25" s="171">
        <v>687.5</v>
      </c>
      <c r="I25" s="171"/>
      <c r="J25" s="171">
        <v>687.5</v>
      </c>
      <c r="K25" s="171">
        <f t="shared" si="1"/>
        <v>687.5</v>
      </c>
      <c r="L25" s="868">
        <f t="shared" si="3"/>
        <v>687.5</v>
      </c>
      <c r="M25" s="504">
        <f t="shared" si="4"/>
        <v>0.81845238095238093</v>
      </c>
      <c r="N25" s="191">
        <f t="shared" si="7"/>
        <v>3504.1629464285711</v>
      </c>
      <c r="O25" s="192">
        <f t="shared" si="5"/>
        <v>770.91584821428569</v>
      </c>
      <c r="P25" s="193">
        <v>1325.2380952380952</v>
      </c>
      <c r="Q25" s="505">
        <v>81.648809523809533</v>
      </c>
      <c r="R25" s="506">
        <f t="shared" si="6"/>
        <v>0.88990537053846674</v>
      </c>
      <c r="S25" s="194">
        <v>9</v>
      </c>
      <c r="T25" s="18"/>
      <c r="U25" s="18"/>
      <c r="V25" s="18"/>
      <c r="W25" s="18"/>
      <c r="X25" s="18"/>
      <c r="Y25" s="18"/>
    </row>
    <row r="26" spans="1:25" s="87" customFormat="1" ht="15.5" x14ac:dyDescent="0.35">
      <c r="A26" s="188">
        <v>21</v>
      </c>
      <c r="B26" s="824" t="s">
        <v>1085</v>
      </c>
      <c r="C26" s="171">
        <v>3929.49</v>
      </c>
      <c r="D26" s="171">
        <v>464.4</v>
      </c>
      <c r="E26" s="171"/>
      <c r="F26" s="195">
        <f>[1]дератизац.!I26</f>
        <v>3.3750275951377941E-3</v>
      </c>
      <c r="G26" s="171">
        <f t="shared" si="0"/>
        <v>4393.8899999999994</v>
      </c>
      <c r="H26" s="171">
        <v>492.5</v>
      </c>
      <c r="I26" s="171"/>
      <c r="J26" s="171">
        <v>492.5</v>
      </c>
      <c r="K26" s="171">
        <f t="shared" si="1"/>
        <v>492.5</v>
      </c>
      <c r="L26" s="868">
        <f t="shared" si="3"/>
        <v>492.5</v>
      </c>
      <c r="M26" s="504">
        <f t="shared" si="4"/>
        <v>0.58630952380952384</v>
      </c>
      <c r="N26" s="191">
        <f t="shared" si="7"/>
        <v>2510.2549107142859</v>
      </c>
      <c r="O26" s="192">
        <f t="shared" si="5"/>
        <v>552.25608035714288</v>
      </c>
      <c r="P26" s="193">
        <v>949.35238095238094</v>
      </c>
      <c r="Q26" s="505">
        <v>58.490238095238098</v>
      </c>
      <c r="R26" s="506">
        <f t="shared" si="6"/>
        <v>0.92636675249472522</v>
      </c>
      <c r="S26" s="194">
        <v>9</v>
      </c>
      <c r="T26" s="18"/>
      <c r="U26" s="18"/>
      <c r="V26" s="18"/>
      <c r="W26" s="18"/>
      <c r="X26" s="18"/>
      <c r="Y26" s="18"/>
    </row>
    <row r="27" spans="1:25" s="87" customFormat="1" ht="15.5" x14ac:dyDescent="0.35">
      <c r="A27" s="188">
        <v>22</v>
      </c>
      <c r="B27" s="824" t="s">
        <v>1086</v>
      </c>
      <c r="C27" s="171">
        <v>7174.09</v>
      </c>
      <c r="D27" s="171"/>
      <c r="E27" s="171"/>
      <c r="F27" s="195">
        <f>[1]дератизац.!I27</f>
        <v>2.7369324889986047E-3</v>
      </c>
      <c r="G27" s="171">
        <f t="shared" si="0"/>
        <v>7174.09</v>
      </c>
      <c r="H27" s="171">
        <v>837.15</v>
      </c>
      <c r="I27" s="171"/>
      <c r="J27" s="171">
        <v>837.15</v>
      </c>
      <c r="K27" s="171">
        <f t="shared" si="1"/>
        <v>837.15</v>
      </c>
      <c r="L27" s="868">
        <f t="shared" si="3"/>
        <v>837.15</v>
      </c>
      <c r="M27" s="504">
        <f t="shared" si="4"/>
        <v>0.9966071428571428</v>
      </c>
      <c r="N27" s="191">
        <f t="shared" si="7"/>
        <v>4266.9236517857134</v>
      </c>
      <c r="O27" s="192">
        <f t="shared" si="5"/>
        <v>938.72320339285693</v>
      </c>
      <c r="P27" s="193">
        <v>1613.7062857142857</v>
      </c>
      <c r="Q27" s="505">
        <v>99.421528571428567</v>
      </c>
      <c r="R27" s="506">
        <f t="shared" si="6"/>
        <v>0.96441146813941347</v>
      </c>
      <c r="S27" s="194">
        <v>9</v>
      </c>
      <c r="T27" s="18"/>
      <c r="U27" s="18"/>
      <c r="V27" s="18"/>
      <c r="W27" s="18"/>
      <c r="X27" s="18"/>
      <c r="Y27" s="18"/>
    </row>
    <row r="28" spans="1:25" s="87" customFormat="1" ht="15.5" x14ac:dyDescent="0.35">
      <c r="A28" s="188">
        <v>23</v>
      </c>
      <c r="B28" s="824" t="s">
        <v>1087</v>
      </c>
      <c r="C28" s="171">
        <v>3836.07</v>
      </c>
      <c r="D28" s="171"/>
      <c r="E28" s="171">
        <v>416</v>
      </c>
      <c r="F28" s="195">
        <f>[1]дератизац.!I28</f>
        <v>3.4818335540101652E-3</v>
      </c>
      <c r="G28" s="171">
        <f t="shared" si="0"/>
        <v>4252.07</v>
      </c>
      <c r="H28" s="171">
        <v>485.8</v>
      </c>
      <c r="I28" s="171"/>
      <c r="J28" s="171">
        <v>485.8</v>
      </c>
      <c r="K28" s="171">
        <f t="shared" si="1"/>
        <v>485.8</v>
      </c>
      <c r="L28" s="868">
        <f t="shared" si="3"/>
        <v>485.8</v>
      </c>
      <c r="M28" s="504">
        <f t="shared" si="4"/>
        <v>0.57833333333333337</v>
      </c>
      <c r="N28" s="191">
        <f t="shared" si="7"/>
        <v>2476.1052500000001</v>
      </c>
      <c r="O28" s="192">
        <f t="shared" si="5"/>
        <v>544.743155</v>
      </c>
      <c r="P28" s="193">
        <v>936.43733333333341</v>
      </c>
      <c r="Q28" s="505">
        <v>57.694533333333339</v>
      </c>
      <c r="R28" s="506">
        <f t="shared" si="6"/>
        <v>0.94424133931630172</v>
      </c>
      <c r="S28" s="194">
        <v>5</v>
      </c>
      <c r="T28" s="18"/>
      <c r="U28" s="18"/>
      <c r="V28" s="18"/>
      <c r="W28" s="18"/>
      <c r="X28" s="18"/>
      <c r="Y28" s="18"/>
    </row>
    <row r="29" spans="1:25" s="87" customFormat="1" ht="15.5" x14ac:dyDescent="0.35">
      <c r="A29" s="188">
        <v>24</v>
      </c>
      <c r="B29" s="824" t="s">
        <v>1088</v>
      </c>
      <c r="C29" s="171">
        <v>2413.89</v>
      </c>
      <c r="D29" s="171"/>
      <c r="E29" s="171"/>
      <c r="F29" s="195">
        <f>[1]дератизац.!I29</f>
        <v>7.5324476260310129E-3</v>
      </c>
      <c r="G29" s="171">
        <f t="shared" si="0"/>
        <v>2413.89</v>
      </c>
      <c r="H29" s="171">
        <v>427.5</v>
      </c>
      <c r="I29" s="171"/>
      <c r="J29" s="171">
        <v>427.5</v>
      </c>
      <c r="K29" s="171">
        <f t="shared" si="1"/>
        <v>427.5</v>
      </c>
      <c r="L29" s="868">
        <f t="shared" si="3"/>
        <v>427.5</v>
      </c>
      <c r="M29" s="504">
        <f t="shared" si="4"/>
        <v>0.5089285714285714</v>
      </c>
      <c r="N29" s="191">
        <f t="shared" si="7"/>
        <v>2178.9522321428567</v>
      </c>
      <c r="O29" s="192">
        <f t="shared" si="5"/>
        <v>479.36949107142846</v>
      </c>
      <c r="P29" s="193">
        <v>824.05714285714282</v>
      </c>
      <c r="Q29" s="505">
        <v>50.770714285714284</v>
      </c>
      <c r="R29" s="506">
        <f t="shared" si="6"/>
        <v>1.4636746414944934</v>
      </c>
      <c r="S29" s="194">
        <v>9</v>
      </c>
      <c r="T29" s="18"/>
      <c r="U29" s="18"/>
      <c r="V29" s="18"/>
      <c r="W29" s="18"/>
      <c r="X29" s="18"/>
      <c r="Y29" s="18"/>
    </row>
    <row r="30" spans="1:25" s="87" customFormat="1" ht="15.5" x14ac:dyDescent="0.35">
      <c r="A30" s="188">
        <v>25</v>
      </c>
      <c r="B30" s="824" t="s">
        <v>1089</v>
      </c>
      <c r="C30" s="171">
        <v>6323.28</v>
      </c>
      <c r="D30" s="171"/>
      <c r="E30" s="171"/>
      <c r="F30" s="195">
        <f>[1]дератизац.!I30</f>
        <v>2.7830493035260187E-3</v>
      </c>
      <c r="G30" s="171">
        <f t="shared" si="0"/>
        <v>6323.28</v>
      </c>
      <c r="H30" s="171">
        <v>637.20000000000005</v>
      </c>
      <c r="I30" s="171"/>
      <c r="J30" s="171">
        <v>637.20000000000005</v>
      </c>
      <c r="K30" s="171">
        <f t="shared" si="1"/>
        <v>637.20000000000005</v>
      </c>
      <c r="L30" s="868">
        <f t="shared" si="3"/>
        <v>637.20000000000005</v>
      </c>
      <c r="M30" s="504">
        <f t="shared" si="4"/>
        <v>0.75857142857142867</v>
      </c>
      <c r="N30" s="191">
        <f t="shared" si="7"/>
        <v>3247.7856428571431</v>
      </c>
      <c r="O30" s="192">
        <f t="shared" si="5"/>
        <v>714.51284142857151</v>
      </c>
      <c r="P30" s="193">
        <v>1228.2788571428573</v>
      </c>
      <c r="Q30" s="505">
        <v>75.675085714285728</v>
      </c>
      <c r="R30" s="506">
        <f>(N30+O30+P30+Q30)/G30</f>
        <v>0.83283555799250686</v>
      </c>
      <c r="S30" s="194">
        <v>9</v>
      </c>
      <c r="T30" s="18"/>
      <c r="U30" s="18"/>
      <c r="V30" s="18"/>
      <c r="W30" s="18"/>
      <c r="X30" s="18"/>
      <c r="Y30" s="18"/>
    </row>
    <row r="31" spans="1:25" s="87" customFormat="1" ht="15.5" x14ac:dyDescent="0.35">
      <c r="A31" s="188">
        <v>26</v>
      </c>
      <c r="B31" s="824" t="s">
        <v>1090</v>
      </c>
      <c r="C31" s="171">
        <v>4396.59</v>
      </c>
      <c r="D31" s="171"/>
      <c r="E31" s="171"/>
      <c r="F31" s="195">
        <f>[1]дератизац.!I31</f>
        <v>3.2845910125802046E-3</v>
      </c>
      <c r="G31" s="171">
        <f t="shared" si="0"/>
        <v>4396.59</v>
      </c>
      <c r="H31" s="171">
        <v>644.4</v>
      </c>
      <c r="I31" s="171"/>
      <c r="J31" s="171">
        <v>644.4</v>
      </c>
      <c r="K31" s="171">
        <f t="shared" si="1"/>
        <v>644.4</v>
      </c>
      <c r="L31" s="868">
        <f t="shared" si="3"/>
        <v>644.4</v>
      </c>
      <c r="M31" s="504">
        <f t="shared" si="4"/>
        <v>0.76714285714285713</v>
      </c>
      <c r="N31" s="191">
        <f t="shared" si="7"/>
        <v>3284.4837857142857</v>
      </c>
      <c r="O31" s="192">
        <f t="shared" si="5"/>
        <v>722.58643285714288</v>
      </c>
      <c r="P31" s="193">
        <v>1242.1577142857143</v>
      </c>
      <c r="Q31" s="505">
        <v>76.530171428571435</v>
      </c>
      <c r="R31" s="506">
        <f t="shared" si="6"/>
        <v>1.2113383563820403</v>
      </c>
      <c r="S31" s="194">
        <v>9</v>
      </c>
      <c r="T31" s="18"/>
      <c r="U31" s="18"/>
      <c r="V31" s="18"/>
      <c r="W31" s="18"/>
      <c r="X31" s="18"/>
      <c r="Y31" s="18"/>
    </row>
    <row r="32" spans="1:25" s="87" customFormat="1" ht="15.5" x14ac:dyDescent="0.35">
      <c r="A32" s="188">
        <v>27</v>
      </c>
      <c r="B32" s="824" t="s">
        <v>1091</v>
      </c>
      <c r="C32" s="171">
        <v>6702.46</v>
      </c>
      <c r="D32" s="171"/>
      <c r="E32" s="171"/>
      <c r="F32" s="195">
        <f>[1]дератизац.!I32</f>
        <v>3.3023695777371293E-3</v>
      </c>
      <c r="G32" s="171">
        <f t="shared" si="0"/>
        <v>6702.46</v>
      </c>
      <c r="H32" s="171">
        <v>895</v>
      </c>
      <c r="I32" s="171"/>
      <c r="J32" s="171">
        <v>895</v>
      </c>
      <c r="K32" s="171">
        <f t="shared" si="1"/>
        <v>895</v>
      </c>
      <c r="L32" s="868">
        <f t="shared" si="3"/>
        <v>895</v>
      </c>
      <c r="M32" s="504">
        <f t="shared" si="4"/>
        <v>1.0654761904761905</v>
      </c>
      <c r="N32" s="191">
        <f t="shared" si="7"/>
        <v>4561.7830357142857</v>
      </c>
      <c r="O32" s="192">
        <f t="shared" si="5"/>
        <v>1003.5922678571428</v>
      </c>
      <c r="P32" s="193">
        <v>1725.2190476190476</v>
      </c>
      <c r="Q32" s="505">
        <v>106.29190476190476</v>
      </c>
      <c r="R32" s="506">
        <f t="shared" si="6"/>
        <v>1.1036076688189682</v>
      </c>
      <c r="S32" s="194">
        <v>9</v>
      </c>
      <c r="T32" s="18"/>
      <c r="U32" s="18"/>
      <c r="V32" s="18"/>
      <c r="W32" s="18"/>
      <c r="X32" s="18"/>
      <c r="Y32" s="18"/>
    </row>
    <row r="33" spans="1:25" s="87" customFormat="1" ht="15.5" x14ac:dyDescent="0.35">
      <c r="A33" s="188">
        <v>28</v>
      </c>
      <c r="B33" s="824" t="s">
        <v>1092</v>
      </c>
      <c r="C33" s="171">
        <v>6185.24</v>
      </c>
      <c r="D33" s="171"/>
      <c r="E33" s="171"/>
      <c r="F33" s="195">
        <f>[1]дератизац.!I33</f>
        <v>2.9888896793010462E-3</v>
      </c>
      <c r="G33" s="171">
        <f t="shared" si="0"/>
        <v>6185.24</v>
      </c>
      <c r="H33" s="171">
        <v>829.5</v>
      </c>
      <c r="I33" s="171"/>
      <c r="J33" s="171">
        <v>829.5</v>
      </c>
      <c r="K33" s="171">
        <f t="shared" si="1"/>
        <v>829.5</v>
      </c>
      <c r="L33" s="868">
        <f t="shared" si="3"/>
        <v>829.5</v>
      </c>
      <c r="M33" s="504">
        <f t="shared" si="4"/>
        <v>0.98750000000000004</v>
      </c>
      <c r="N33" s="191">
        <f t="shared" si="7"/>
        <v>4227.9318750000002</v>
      </c>
      <c r="O33" s="192">
        <f t="shared" si="5"/>
        <v>930.14501250000001</v>
      </c>
      <c r="P33" s="193">
        <v>1598.96</v>
      </c>
      <c r="Q33" s="505">
        <v>98.513000000000005</v>
      </c>
      <c r="R33" s="506">
        <f t="shared" si="6"/>
        <v>1.1083724944383728</v>
      </c>
      <c r="S33" s="194">
        <v>9</v>
      </c>
      <c r="T33" s="18"/>
      <c r="U33" s="18"/>
      <c r="V33" s="18"/>
      <c r="W33" s="18"/>
      <c r="X33" s="18"/>
      <c r="Y33" s="18"/>
    </row>
    <row r="34" spans="1:25" s="87" customFormat="1" ht="15.5" x14ac:dyDescent="0.35">
      <c r="A34" s="188">
        <v>29</v>
      </c>
      <c r="B34" s="824" t="s">
        <v>1093</v>
      </c>
      <c r="C34" s="171">
        <v>6856.85</v>
      </c>
      <c r="D34" s="171"/>
      <c r="E34" s="171"/>
      <c r="F34" s="195">
        <f>[1]дератизац.!I34</f>
        <v>2.6889898422745133E-3</v>
      </c>
      <c r="G34" s="171">
        <f t="shared" si="0"/>
        <v>6856.85</v>
      </c>
      <c r="H34" s="171">
        <v>853</v>
      </c>
      <c r="I34" s="171"/>
      <c r="J34" s="171">
        <v>853</v>
      </c>
      <c r="K34" s="171">
        <f t="shared" si="1"/>
        <v>853</v>
      </c>
      <c r="L34" s="868">
        <f t="shared" si="3"/>
        <v>853</v>
      </c>
      <c r="M34" s="504">
        <f t="shared" si="4"/>
        <v>1.0154761904761904</v>
      </c>
      <c r="N34" s="191">
        <f t="shared" si="7"/>
        <v>4347.7105357142855</v>
      </c>
      <c r="O34" s="192">
        <f t="shared" si="5"/>
        <v>956.4963178571428</v>
      </c>
      <c r="P34" s="193">
        <v>1644.2590476190476</v>
      </c>
      <c r="Q34" s="505">
        <v>101.30390476190476</v>
      </c>
      <c r="R34" s="506">
        <f t="shared" si="6"/>
        <v>1.0281353399815338</v>
      </c>
      <c r="S34" s="194">
        <v>9</v>
      </c>
      <c r="T34" s="18"/>
      <c r="U34" s="18"/>
      <c r="V34" s="18"/>
      <c r="W34" s="18"/>
      <c r="X34" s="18"/>
      <c r="Y34" s="18"/>
    </row>
    <row r="35" spans="1:25" s="87" customFormat="1" ht="15.5" x14ac:dyDescent="0.35">
      <c r="A35" s="188">
        <v>30</v>
      </c>
      <c r="B35" s="824" t="s">
        <v>1094</v>
      </c>
      <c r="C35" s="171">
        <v>6358.97</v>
      </c>
      <c r="D35" s="171"/>
      <c r="E35" s="171"/>
      <c r="F35" s="195">
        <f>[1]дератизац.!I35</f>
        <v>2.9534657342305437E-3</v>
      </c>
      <c r="G35" s="171">
        <f t="shared" si="0"/>
        <v>6358.97</v>
      </c>
      <c r="H35" s="171">
        <v>743.6</v>
      </c>
      <c r="I35" s="171"/>
      <c r="J35" s="171">
        <v>743.6</v>
      </c>
      <c r="K35" s="171">
        <f t="shared" si="1"/>
        <v>743.6</v>
      </c>
      <c r="L35" s="868">
        <f t="shared" si="3"/>
        <v>743.6</v>
      </c>
      <c r="M35" s="504">
        <f t="shared" si="4"/>
        <v>0.88523809523809527</v>
      </c>
      <c r="N35" s="191">
        <f t="shared" si="7"/>
        <v>3790.1026428571427</v>
      </c>
      <c r="O35" s="192">
        <f t="shared" si="5"/>
        <v>833.82258142857143</v>
      </c>
      <c r="P35" s="193">
        <v>1433.3775238095238</v>
      </c>
      <c r="Q35" s="505">
        <v>88.311352380952385</v>
      </c>
      <c r="R35" s="506">
        <f t="shared" si="6"/>
        <v>0.96644804118846139</v>
      </c>
      <c r="S35" s="194">
        <v>9</v>
      </c>
      <c r="T35" s="18"/>
      <c r="U35" s="18"/>
      <c r="V35" s="18"/>
      <c r="W35" s="18"/>
      <c r="X35" s="18"/>
      <c r="Y35" s="18"/>
    </row>
    <row r="36" spans="1:25" s="87" customFormat="1" ht="15.5" x14ac:dyDescent="0.35">
      <c r="A36" s="188">
        <v>31</v>
      </c>
      <c r="B36" s="824" t="s">
        <v>1095</v>
      </c>
      <c r="C36" s="171">
        <v>4302.43</v>
      </c>
      <c r="D36" s="171"/>
      <c r="E36" s="171"/>
      <c r="F36" s="195">
        <f>[1]дератизац.!I36</f>
        <v>3.3816936010580066E-3</v>
      </c>
      <c r="G36" s="171">
        <f t="shared" si="0"/>
        <v>4302.43</v>
      </c>
      <c r="H36" s="171">
        <v>564.20000000000005</v>
      </c>
      <c r="I36" s="171"/>
      <c r="J36" s="171">
        <v>564.20000000000005</v>
      </c>
      <c r="K36" s="171">
        <f t="shared" si="1"/>
        <v>564.20000000000005</v>
      </c>
      <c r="L36" s="868">
        <f t="shared" si="3"/>
        <v>564.20000000000005</v>
      </c>
      <c r="M36" s="504">
        <f t="shared" si="4"/>
        <v>0.67166666666666675</v>
      </c>
      <c r="N36" s="191">
        <f t="shared" si="7"/>
        <v>2875.7072500000004</v>
      </c>
      <c r="O36" s="192">
        <f t="shared" si="5"/>
        <v>632.65559500000006</v>
      </c>
      <c r="P36" s="193">
        <v>1087.5626666666667</v>
      </c>
      <c r="Q36" s="505">
        <v>67.005466666666678</v>
      </c>
      <c r="R36" s="506">
        <f t="shared" si="6"/>
        <v>1.0837900856802629</v>
      </c>
      <c r="S36" s="194">
        <v>9</v>
      </c>
      <c r="T36" s="18"/>
      <c r="U36" s="18"/>
      <c r="V36" s="18"/>
      <c r="W36" s="18"/>
      <c r="X36" s="18"/>
      <c r="Y36" s="18"/>
    </row>
    <row r="37" spans="1:25" s="87" customFormat="1" ht="15.5" x14ac:dyDescent="0.35">
      <c r="A37" s="188">
        <v>32</v>
      </c>
      <c r="B37" s="824" t="s">
        <v>1096</v>
      </c>
      <c r="C37" s="171">
        <v>4355.7</v>
      </c>
      <c r="D37" s="171"/>
      <c r="E37" s="171"/>
      <c r="F37" s="195">
        <f>[1]дератизац.!I37</f>
        <v>3.317032853502308E-3</v>
      </c>
      <c r="G37" s="171">
        <f t="shared" si="0"/>
        <v>4355.7</v>
      </c>
      <c r="H37" s="171">
        <v>646</v>
      </c>
      <c r="I37" s="171"/>
      <c r="J37" s="171">
        <v>646</v>
      </c>
      <c r="K37" s="171">
        <f t="shared" si="1"/>
        <v>646</v>
      </c>
      <c r="L37" s="868">
        <f t="shared" si="3"/>
        <v>646</v>
      </c>
      <c r="M37" s="504">
        <f t="shared" si="4"/>
        <v>0.76904761904761909</v>
      </c>
      <c r="N37" s="191">
        <f t="shared" si="7"/>
        <v>3292.6389285714286</v>
      </c>
      <c r="O37" s="192">
        <f t="shared" si="5"/>
        <v>724.38056428571429</v>
      </c>
      <c r="P37" s="193">
        <v>1245.2419047619048</v>
      </c>
      <c r="Q37" s="505">
        <v>76.720190476190481</v>
      </c>
      <c r="R37" s="506">
        <f t="shared" si="6"/>
        <v>1.2257459393657135</v>
      </c>
      <c r="S37" s="194">
        <v>9</v>
      </c>
      <c r="T37" s="18"/>
      <c r="U37" s="18"/>
      <c r="V37" s="18"/>
      <c r="W37" s="18"/>
      <c r="X37" s="18"/>
      <c r="Y37" s="18"/>
    </row>
    <row r="38" spans="1:25" s="87" customFormat="1" ht="15.5" x14ac:dyDescent="0.35">
      <c r="A38" s="188">
        <v>33</v>
      </c>
      <c r="B38" s="824" t="s">
        <v>1097</v>
      </c>
      <c r="C38" s="171">
        <v>105.7</v>
      </c>
      <c r="D38" s="171"/>
      <c r="E38" s="171"/>
      <c r="F38" s="195">
        <f>[1]дератизац.!I39</f>
        <v>0</v>
      </c>
      <c r="G38" s="171">
        <f t="shared" ref="G38:G57" si="8">C38+D38+E38</f>
        <v>105.7</v>
      </c>
      <c r="H38" s="171">
        <v>0</v>
      </c>
      <c r="I38" s="171"/>
      <c r="J38" s="171">
        <v>0</v>
      </c>
      <c r="K38" s="171">
        <f t="shared" ref="K38:K51" si="9">H38+I38</f>
        <v>0</v>
      </c>
      <c r="L38" s="868">
        <f t="shared" si="3"/>
        <v>0</v>
      </c>
      <c r="M38" s="504">
        <f t="shared" si="4"/>
        <v>0</v>
      </c>
      <c r="N38" s="191">
        <f t="shared" si="7"/>
        <v>0</v>
      </c>
      <c r="O38" s="192">
        <f t="shared" si="5"/>
        <v>0</v>
      </c>
      <c r="P38" s="193">
        <v>0</v>
      </c>
      <c r="Q38" s="505">
        <v>0</v>
      </c>
      <c r="R38" s="506">
        <f t="shared" si="6"/>
        <v>0</v>
      </c>
      <c r="S38" s="194">
        <v>1</v>
      </c>
      <c r="T38" s="18"/>
      <c r="U38" s="18"/>
      <c r="V38" s="18"/>
      <c r="W38" s="18"/>
      <c r="X38" s="18"/>
      <c r="Y38" s="18"/>
    </row>
    <row r="39" spans="1:25" s="87" customFormat="1" ht="15.5" x14ac:dyDescent="0.35">
      <c r="A39" s="188">
        <v>34</v>
      </c>
      <c r="B39" s="824" t="s">
        <v>1098</v>
      </c>
      <c r="C39" s="171">
        <v>2349.19</v>
      </c>
      <c r="D39" s="171"/>
      <c r="E39" s="171"/>
      <c r="F39" s="195">
        <f>[1]дератизац.!I41</f>
        <v>7.7548005908419501E-3</v>
      </c>
      <c r="G39" s="171">
        <f t="shared" si="8"/>
        <v>2349.19</v>
      </c>
      <c r="H39" s="171">
        <v>427.5</v>
      </c>
      <c r="I39" s="171"/>
      <c r="J39" s="171">
        <v>427.5</v>
      </c>
      <c r="K39" s="171">
        <f t="shared" si="9"/>
        <v>427.5</v>
      </c>
      <c r="L39" s="868">
        <f t="shared" si="3"/>
        <v>427.5</v>
      </c>
      <c r="M39" s="504">
        <f t="shared" si="4"/>
        <v>0.5089285714285714</v>
      </c>
      <c r="N39" s="191">
        <f t="shared" si="7"/>
        <v>2178.9522321428567</v>
      </c>
      <c r="O39" s="192">
        <f t="shared" si="5"/>
        <v>479.36949107142846</v>
      </c>
      <c r="P39" s="193">
        <v>824.05714285714282</v>
      </c>
      <c r="Q39" s="505">
        <v>50.770714285714284</v>
      </c>
      <c r="R39" s="506">
        <f t="shared" si="6"/>
        <v>1.5039863018134516</v>
      </c>
      <c r="S39" s="194">
        <v>5</v>
      </c>
      <c r="T39" s="18"/>
      <c r="U39" s="18"/>
      <c r="V39" s="18"/>
      <c r="W39" s="18"/>
      <c r="X39" s="18"/>
      <c r="Y39" s="18"/>
    </row>
    <row r="40" spans="1:25" s="87" customFormat="1" ht="15.5" x14ac:dyDescent="0.35">
      <c r="A40" s="188">
        <v>35</v>
      </c>
      <c r="B40" s="824" t="s">
        <v>1099</v>
      </c>
      <c r="C40" s="171">
        <v>3321.01</v>
      </c>
      <c r="D40" s="171"/>
      <c r="E40" s="171"/>
      <c r="F40" s="195">
        <f>[1]дератизац.!I42</f>
        <v>4.8742701768437913E-3</v>
      </c>
      <c r="G40" s="171">
        <f t="shared" si="8"/>
        <v>3321.01</v>
      </c>
      <c r="H40" s="171">
        <v>127</v>
      </c>
      <c r="I40" s="171"/>
      <c r="J40" s="171">
        <v>127.4</v>
      </c>
      <c r="K40" s="171">
        <f t="shared" si="9"/>
        <v>127</v>
      </c>
      <c r="L40" s="868">
        <f t="shared" si="3"/>
        <v>127</v>
      </c>
      <c r="M40" s="504">
        <f t="shared" si="4"/>
        <v>0.15119047619047618</v>
      </c>
      <c r="N40" s="191">
        <f t="shared" si="7"/>
        <v>647.31446428571417</v>
      </c>
      <c r="O40" s="192">
        <f t="shared" si="5"/>
        <v>142.40918214285711</v>
      </c>
      <c r="P40" s="193">
        <v>244.807619047619</v>
      </c>
      <c r="Q40" s="505">
        <v>15.082761904761904</v>
      </c>
      <c r="R40" s="506">
        <f t="shared" si="6"/>
        <v>0.31605265487937467</v>
      </c>
      <c r="S40" s="194">
        <v>9</v>
      </c>
      <c r="T40" s="18"/>
      <c r="U40" s="18"/>
      <c r="V40" s="18"/>
      <c r="W40" s="18"/>
      <c r="X40" s="18"/>
      <c r="Y40" s="18"/>
    </row>
    <row r="41" spans="1:25" s="87" customFormat="1" ht="15.5" x14ac:dyDescent="0.35">
      <c r="A41" s="188">
        <v>36</v>
      </c>
      <c r="B41" s="824" t="s">
        <v>1100</v>
      </c>
      <c r="C41" s="171">
        <v>3969.9</v>
      </c>
      <c r="D41" s="171"/>
      <c r="E41" s="171"/>
      <c r="F41" s="195">
        <f>[1]дератизац.!I43</f>
        <v>3.7751580644348726E-3</v>
      </c>
      <c r="G41" s="171">
        <f t="shared" si="8"/>
        <v>3969.9</v>
      </c>
      <c r="H41" s="171">
        <v>703.6</v>
      </c>
      <c r="I41" s="171"/>
      <c r="J41" s="171">
        <v>703.6</v>
      </c>
      <c r="K41" s="171">
        <f t="shared" si="9"/>
        <v>703.6</v>
      </c>
      <c r="L41" s="868">
        <f t="shared" si="3"/>
        <v>703.6</v>
      </c>
      <c r="M41" s="504">
        <f t="shared" si="4"/>
        <v>0.8376190476190476</v>
      </c>
      <c r="N41" s="191">
        <f t="shared" si="7"/>
        <v>3586.2240714285713</v>
      </c>
      <c r="O41" s="192">
        <f t="shared" si="5"/>
        <v>788.96929571428564</v>
      </c>
      <c r="P41" s="193">
        <v>1356.2727619047619</v>
      </c>
      <c r="Q41" s="505">
        <v>83.560876190476193</v>
      </c>
      <c r="R41" s="506">
        <f t="shared" si="6"/>
        <v>1.4647792149016585</v>
      </c>
      <c r="S41" s="194">
        <v>10</v>
      </c>
      <c r="T41" s="18"/>
      <c r="U41" s="18"/>
      <c r="V41" s="18"/>
      <c r="W41" s="18"/>
      <c r="X41" s="18"/>
      <c r="Y41" s="18"/>
    </row>
    <row r="42" spans="1:25" s="87" customFormat="1" ht="15.5" x14ac:dyDescent="0.35">
      <c r="A42" s="188">
        <v>37</v>
      </c>
      <c r="B42" s="824" t="s">
        <v>1101</v>
      </c>
      <c r="C42" s="171">
        <v>6582.1</v>
      </c>
      <c r="D42" s="171"/>
      <c r="E42" s="171"/>
      <c r="F42" s="195">
        <f>[1]дератизац.!I44</f>
        <v>2.9277890035095187E-3</v>
      </c>
      <c r="G42" s="171">
        <f t="shared" si="8"/>
        <v>6582.1</v>
      </c>
      <c r="H42" s="171">
        <v>1195.75</v>
      </c>
      <c r="I42" s="171"/>
      <c r="J42" s="171">
        <v>1195.75</v>
      </c>
      <c r="K42" s="171">
        <f t="shared" si="9"/>
        <v>1195.75</v>
      </c>
      <c r="L42" s="868">
        <f t="shared" si="3"/>
        <v>1195.75</v>
      </c>
      <c r="M42" s="504">
        <f t="shared" si="4"/>
        <v>1.4235119047619047</v>
      </c>
      <c r="N42" s="191">
        <f t="shared" si="7"/>
        <v>6094.6950446428564</v>
      </c>
      <c r="O42" s="192">
        <f t="shared" si="5"/>
        <v>1340.8329098214283</v>
      </c>
      <c r="P42" s="193">
        <v>2304.9504761904759</v>
      </c>
      <c r="Q42" s="505">
        <v>142.00954761904762</v>
      </c>
      <c r="R42" s="506">
        <f t="shared" si="6"/>
        <v>1.5014186928600002</v>
      </c>
      <c r="S42" s="194">
        <v>10</v>
      </c>
      <c r="T42" s="18"/>
      <c r="U42" s="18"/>
      <c r="V42" s="18"/>
      <c r="W42" s="18"/>
      <c r="X42" s="18"/>
      <c r="Y42" s="18"/>
    </row>
    <row r="43" spans="1:25" s="87" customFormat="1" ht="15.5" x14ac:dyDescent="0.35">
      <c r="A43" s="188">
        <v>38</v>
      </c>
      <c r="B43" s="824" t="s">
        <v>1102</v>
      </c>
      <c r="C43" s="171">
        <v>8461.27</v>
      </c>
      <c r="D43" s="171">
        <v>287.3</v>
      </c>
      <c r="E43" s="171"/>
      <c r="F43" s="195">
        <f>[1]дератизац.!I45</f>
        <v>3.0196935041955429E-3</v>
      </c>
      <c r="G43" s="171">
        <f t="shared" si="8"/>
        <v>8748.57</v>
      </c>
      <c r="H43" s="171">
        <v>1388</v>
      </c>
      <c r="I43" s="171"/>
      <c r="J43" s="171">
        <v>1388.01</v>
      </c>
      <c r="K43" s="171">
        <f t="shared" si="9"/>
        <v>1388</v>
      </c>
      <c r="L43" s="868">
        <f t="shared" si="3"/>
        <v>1388</v>
      </c>
      <c r="M43" s="504">
        <f t="shared" si="4"/>
        <v>1.6523809523809523</v>
      </c>
      <c r="N43" s="191">
        <f t="shared" si="7"/>
        <v>7074.5864285714279</v>
      </c>
      <c r="O43" s="192">
        <f t="shared" si="5"/>
        <v>1556.4090142857142</v>
      </c>
      <c r="P43" s="193">
        <v>2675.5352380952381</v>
      </c>
      <c r="Q43" s="505">
        <v>164.84152380952381</v>
      </c>
      <c r="R43" s="506">
        <f t="shared" si="6"/>
        <v>1.3112282584195936</v>
      </c>
      <c r="S43" s="194">
        <v>9</v>
      </c>
      <c r="T43" s="18"/>
      <c r="U43" s="18"/>
      <c r="V43" s="18"/>
      <c r="W43" s="18"/>
      <c r="X43" s="18"/>
      <c r="Y43" s="18"/>
    </row>
    <row r="44" spans="1:25" s="87" customFormat="1" ht="15.5" x14ac:dyDescent="0.35">
      <c r="A44" s="188">
        <v>39</v>
      </c>
      <c r="B44" s="824" t="s">
        <v>1103</v>
      </c>
      <c r="C44" s="171">
        <v>3715.24</v>
      </c>
      <c r="D44" s="171"/>
      <c r="E44" s="171">
        <v>109.3</v>
      </c>
      <c r="F44" s="195">
        <f>[1]дератизац.!I46</f>
        <v>3.9351137653155675E-3</v>
      </c>
      <c r="G44" s="171">
        <f t="shared" si="8"/>
        <v>3824.54</v>
      </c>
      <c r="H44" s="171">
        <v>486.25</v>
      </c>
      <c r="I44" s="171"/>
      <c r="J44" s="171">
        <v>486.25</v>
      </c>
      <c r="K44" s="171">
        <f t="shared" si="9"/>
        <v>486.25</v>
      </c>
      <c r="L44" s="868">
        <f t="shared" si="3"/>
        <v>486.25</v>
      </c>
      <c r="M44" s="504">
        <f t="shared" si="4"/>
        <v>0.57886904761904767</v>
      </c>
      <c r="N44" s="191">
        <f t="shared" si="7"/>
        <v>2478.3988839285716</v>
      </c>
      <c r="O44" s="192">
        <f t="shared" si="5"/>
        <v>545.24775446428578</v>
      </c>
      <c r="P44" s="193">
        <v>937.30476190476202</v>
      </c>
      <c r="Q44" s="505">
        <v>57.747976190476201</v>
      </c>
      <c r="R44" s="506">
        <f t="shared" si="6"/>
        <v>1.050766726583614</v>
      </c>
      <c r="S44" s="194">
        <v>2</v>
      </c>
      <c r="T44" s="18"/>
      <c r="U44" s="18"/>
      <c r="V44" s="18"/>
      <c r="W44" s="18"/>
      <c r="X44" s="18"/>
      <c r="Y44" s="18"/>
    </row>
    <row r="45" spans="1:25" s="87" customFormat="1" ht="15.5" x14ac:dyDescent="0.35">
      <c r="A45" s="188">
        <v>40</v>
      </c>
      <c r="B45" s="824" t="s">
        <v>1104</v>
      </c>
      <c r="C45" s="171">
        <v>355.8</v>
      </c>
      <c r="D45" s="171"/>
      <c r="E45" s="171"/>
      <c r="F45" s="195">
        <f>[1]дератизац.!I47</f>
        <v>0</v>
      </c>
      <c r="G45" s="171">
        <f t="shared" si="8"/>
        <v>355.8</v>
      </c>
      <c r="H45" s="171">
        <v>0</v>
      </c>
      <c r="I45" s="171"/>
      <c r="J45" s="171">
        <v>0</v>
      </c>
      <c r="K45" s="171">
        <f t="shared" si="9"/>
        <v>0</v>
      </c>
      <c r="L45" s="868">
        <f t="shared" si="3"/>
        <v>0</v>
      </c>
      <c r="M45" s="504">
        <f t="shared" si="4"/>
        <v>0</v>
      </c>
      <c r="N45" s="191">
        <f t="shared" si="7"/>
        <v>0</v>
      </c>
      <c r="O45" s="192">
        <f t="shared" si="5"/>
        <v>0</v>
      </c>
      <c r="P45" s="193">
        <v>0</v>
      </c>
      <c r="Q45" s="505">
        <v>0</v>
      </c>
      <c r="R45" s="506">
        <f t="shared" si="6"/>
        <v>0</v>
      </c>
      <c r="S45" s="194">
        <v>2</v>
      </c>
      <c r="T45" s="18"/>
      <c r="U45" s="18"/>
      <c r="V45" s="18"/>
      <c r="W45" s="18"/>
      <c r="X45" s="18"/>
      <c r="Y45" s="18"/>
    </row>
    <row r="46" spans="1:25" s="87" customFormat="1" ht="15.5" x14ac:dyDescent="0.35">
      <c r="A46" s="188">
        <v>41</v>
      </c>
      <c r="B46" s="824" t="s">
        <v>1105</v>
      </c>
      <c r="C46" s="171">
        <v>907.4</v>
      </c>
      <c r="D46" s="171"/>
      <c r="E46" s="171"/>
      <c r="F46" s="195">
        <f>[1]дератизац.!I48</f>
        <v>0</v>
      </c>
      <c r="G46" s="171">
        <f t="shared" si="8"/>
        <v>907.4</v>
      </c>
      <c r="H46" s="171">
        <v>0</v>
      </c>
      <c r="I46" s="171"/>
      <c r="J46" s="171">
        <v>0</v>
      </c>
      <c r="K46" s="171">
        <f t="shared" si="9"/>
        <v>0</v>
      </c>
      <c r="L46" s="868">
        <f t="shared" si="3"/>
        <v>0</v>
      </c>
      <c r="M46" s="504">
        <f t="shared" si="4"/>
        <v>0</v>
      </c>
      <c r="N46" s="191">
        <f t="shared" si="7"/>
        <v>0</v>
      </c>
      <c r="O46" s="192">
        <f t="shared" si="5"/>
        <v>0</v>
      </c>
      <c r="P46" s="193">
        <v>0</v>
      </c>
      <c r="Q46" s="505">
        <v>0</v>
      </c>
      <c r="R46" s="506">
        <f t="shared" si="6"/>
        <v>0</v>
      </c>
      <c r="S46" s="194">
        <v>5</v>
      </c>
      <c r="T46" s="18"/>
      <c r="U46" s="18"/>
      <c r="V46" s="18"/>
      <c r="W46" s="18"/>
      <c r="X46" s="18"/>
      <c r="Y46" s="18"/>
    </row>
    <row r="47" spans="1:25" s="87" customFormat="1" ht="15.5" x14ac:dyDescent="0.35">
      <c r="A47" s="188">
        <v>42</v>
      </c>
      <c r="B47" s="824" t="s">
        <v>1106</v>
      </c>
      <c r="C47" s="171">
        <v>2273.6</v>
      </c>
      <c r="D47" s="171"/>
      <c r="E47" s="171"/>
      <c r="F47" s="195">
        <f>[1]дератизац.!I49</f>
        <v>6.3746921182266025E-3</v>
      </c>
      <c r="G47" s="171">
        <f t="shared" si="8"/>
        <v>2273.6</v>
      </c>
      <c r="H47" s="171">
        <v>266.8</v>
      </c>
      <c r="I47" s="171"/>
      <c r="J47" s="171">
        <v>400.2</v>
      </c>
      <c r="K47" s="171">
        <f t="shared" si="9"/>
        <v>266.8</v>
      </c>
      <c r="L47" s="868">
        <f t="shared" si="3"/>
        <v>266.8</v>
      </c>
      <c r="M47" s="504">
        <f t="shared" si="4"/>
        <v>0.31761904761904763</v>
      </c>
      <c r="N47" s="191">
        <f t="shared" si="7"/>
        <v>1359.8700714285715</v>
      </c>
      <c r="O47" s="192">
        <f t="shared" si="5"/>
        <v>299.17141571428573</v>
      </c>
      <c r="P47" s="193">
        <v>514.28876190476194</v>
      </c>
      <c r="Q47" s="505">
        <v>31.685676190476194</v>
      </c>
      <c r="R47" s="506">
        <f t="shared" si="6"/>
        <v>0.96983459062196298</v>
      </c>
      <c r="S47" s="194">
        <v>1</v>
      </c>
      <c r="T47" s="18"/>
      <c r="U47" s="18"/>
      <c r="V47" s="18"/>
      <c r="W47" s="18"/>
      <c r="X47" s="18"/>
      <c r="Y47" s="18"/>
    </row>
    <row r="48" spans="1:25" s="87" customFormat="1" ht="15.5" x14ac:dyDescent="0.35">
      <c r="A48" s="188">
        <v>43</v>
      </c>
      <c r="B48" s="824" t="s">
        <v>1107</v>
      </c>
      <c r="C48" s="171">
        <v>154.1</v>
      </c>
      <c r="D48" s="171"/>
      <c r="E48" s="171"/>
      <c r="F48" s="195">
        <f>[1]дератизац.!I50</f>
        <v>0</v>
      </c>
      <c r="G48" s="171">
        <f t="shared" si="8"/>
        <v>154.1</v>
      </c>
      <c r="H48" s="171">
        <v>0</v>
      </c>
      <c r="I48" s="171"/>
      <c r="J48" s="171">
        <v>0</v>
      </c>
      <c r="K48" s="171">
        <f t="shared" si="9"/>
        <v>0</v>
      </c>
      <c r="L48" s="868">
        <f t="shared" si="3"/>
        <v>0</v>
      </c>
      <c r="M48" s="504">
        <f t="shared" si="4"/>
        <v>0</v>
      </c>
      <c r="N48" s="191">
        <f t="shared" si="7"/>
        <v>0</v>
      </c>
      <c r="O48" s="192">
        <f t="shared" si="5"/>
        <v>0</v>
      </c>
      <c r="P48" s="193">
        <v>0</v>
      </c>
      <c r="Q48" s="505">
        <v>0</v>
      </c>
      <c r="R48" s="506">
        <f t="shared" si="6"/>
        <v>0</v>
      </c>
      <c r="S48" s="194">
        <v>1</v>
      </c>
      <c r="T48" s="18"/>
      <c r="U48" s="18"/>
      <c r="V48" s="18"/>
      <c r="W48" s="18"/>
      <c r="X48" s="18"/>
      <c r="Y48" s="18"/>
    </row>
    <row r="49" spans="1:25" s="87" customFormat="1" ht="15.5" x14ac:dyDescent="0.35">
      <c r="A49" s="188">
        <v>44</v>
      </c>
      <c r="B49" s="824" t="s">
        <v>1108</v>
      </c>
      <c r="C49" s="171">
        <v>93.9</v>
      </c>
      <c r="D49" s="171"/>
      <c r="E49" s="171"/>
      <c r="F49" s="195">
        <f>[1]дератизац.!I51</f>
        <v>0</v>
      </c>
      <c r="G49" s="171">
        <f t="shared" si="8"/>
        <v>93.9</v>
      </c>
      <c r="H49" s="171">
        <v>0</v>
      </c>
      <c r="I49" s="171"/>
      <c r="J49" s="171">
        <v>0</v>
      </c>
      <c r="K49" s="171">
        <f t="shared" si="9"/>
        <v>0</v>
      </c>
      <c r="L49" s="868">
        <f t="shared" si="3"/>
        <v>0</v>
      </c>
      <c r="M49" s="504">
        <f t="shared" si="4"/>
        <v>0</v>
      </c>
      <c r="N49" s="191">
        <f t="shared" si="7"/>
        <v>0</v>
      </c>
      <c r="O49" s="192">
        <f t="shared" si="5"/>
        <v>0</v>
      </c>
      <c r="P49" s="193">
        <v>0</v>
      </c>
      <c r="Q49" s="505">
        <v>0</v>
      </c>
      <c r="R49" s="506">
        <f t="shared" si="6"/>
        <v>0</v>
      </c>
      <c r="S49" s="194">
        <v>2</v>
      </c>
      <c r="T49" s="18"/>
      <c r="U49" s="18"/>
      <c r="V49" s="18"/>
      <c r="W49" s="18"/>
      <c r="X49" s="18"/>
      <c r="Y49" s="18"/>
    </row>
    <row r="50" spans="1:25" s="87" customFormat="1" ht="15.5" x14ac:dyDescent="0.35">
      <c r="A50" s="188">
        <v>45</v>
      </c>
      <c r="B50" s="824" t="s">
        <v>1109</v>
      </c>
      <c r="C50" s="171">
        <v>296.10000000000002</v>
      </c>
      <c r="D50" s="171"/>
      <c r="E50" s="171"/>
      <c r="F50" s="195">
        <f>[1]дератизац.!I52</f>
        <v>0</v>
      </c>
      <c r="G50" s="171">
        <f t="shared" si="8"/>
        <v>296.10000000000002</v>
      </c>
      <c r="H50" s="171">
        <v>0</v>
      </c>
      <c r="I50" s="171"/>
      <c r="J50" s="171">
        <v>0</v>
      </c>
      <c r="K50" s="171">
        <f t="shared" si="9"/>
        <v>0</v>
      </c>
      <c r="L50" s="868">
        <f t="shared" si="3"/>
        <v>0</v>
      </c>
      <c r="M50" s="504">
        <f t="shared" si="4"/>
        <v>0</v>
      </c>
      <c r="N50" s="191">
        <f t="shared" si="7"/>
        <v>0</v>
      </c>
      <c r="O50" s="192">
        <f t="shared" si="5"/>
        <v>0</v>
      </c>
      <c r="P50" s="193">
        <v>0</v>
      </c>
      <c r="Q50" s="505">
        <v>0</v>
      </c>
      <c r="R50" s="506">
        <f t="shared" si="6"/>
        <v>0</v>
      </c>
      <c r="S50" s="194">
        <v>9</v>
      </c>
      <c r="T50" s="18"/>
      <c r="U50" s="18"/>
      <c r="V50" s="18"/>
      <c r="W50" s="18"/>
      <c r="X50" s="18"/>
      <c r="Y50" s="18"/>
    </row>
    <row r="51" spans="1:25" s="87" customFormat="1" ht="15.5" x14ac:dyDescent="0.35">
      <c r="A51" s="188">
        <v>46</v>
      </c>
      <c r="B51" s="824" t="s">
        <v>1042</v>
      </c>
      <c r="C51" s="171">
        <v>4177.21</v>
      </c>
      <c r="D51" s="171">
        <v>6.6</v>
      </c>
      <c r="E51" s="171"/>
      <c r="F51" s="195">
        <f>[1]дератизац.!I53</f>
        <v>4.5408371795086291E-3</v>
      </c>
      <c r="G51" s="171">
        <f t="shared" si="8"/>
        <v>4183.8100000000004</v>
      </c>
      <c r="H51" s="171">
        <v>366.09</v>
      </c>
      <c r="I51" s="171"/>
      <c r="J51" s="171">
        <v>366.1</v>
      </c>
      <c r="K51" s="171">
        <f t="shared" si="9"/>
        <v>366.09</v>
      </c>
      <c r="L51" s="868">
        <f t="shared" si="3"/>
        <v>366.09</v>
      </c>
      <c r="M51" s="504">
        <f t="shared" si="4"/>
        <v>0.43582142857142853</v>
      </c>
      <c r="N51" s="191">
        <f t="shared" si="7"/>
        <v>1865.9476553571426</v>
      </c>
      <c r="O51" s="192">
        <f t="shared" si="5"/>
        <v>410.50848417857139</v>
      </c>
      <c r="P51" s="193">
        <v>705.68205714285705</v>
      </c>
      <c r="Q51" s="505">
        <v>43.477545714285711</v>
      </c>
      <c r="R51" s="506">
        <f t="shared" si="6"/>
        <v>0.72317235782524936</v>
      </c>
      <c r="S51" s="194">
        <v>9</v>
      </c>
      <c r="T51" s="18"/>
      <c r="U51" s="18"/>
      <c r="V51" s="18"/>
      <c r="W51" s="18"/>
      <c r="X51" s="18"/>
      <c r="Y51" s="18"/>
    </row>
    <row r="52" spans="1:25" s="87" customFormat="1" ht="15.5" x14ac:dyDescent="0.35">
      <c r="A52" s="188">
        <v>47</v>
      </c>
      <c r="B52" s="824" t="s">
        <v>1043</v>
      </c>
      <c r="C52" s="171">
        <v>4140.68</v>
      </c>
      <c r="D52" s="171"/>
      <c r="E52" s="171"/>
      <c r="F52" s="195">
        <f>[1]дератизац.!I54</f>
        <v>4.6963300713892403E-3</v>
      </c>
      <c r="G52" s="171">
        <f t="shared" si="8"/>
        <v>4140.68</v>
      </c>
      <c r="H52" s="171">
        <v>537.1</v>
      </c>
      <c r="I52" s="171"/>
      <c r="J52" s="171">
        <v>370.2</v>
      </c>
      <c r="K52" s="171">
        <v>370.2</v>
      </c>
      <c r="L52" s="868">
        <f t="shared" si="3"/>
        <v>537.1</v>
      </c>
      <c r="M52" s="504">
        <f t="shared" si="4"/>
        <v>0.63940476190476192</v>
      </c>
      <c r="N52" s="191">
        <f t="shared" si="7"/>
        <v>2737.5795178571429</v>
      </c>
      <c r="O52" s="192">
        <f t="shared" si="5"/>
        <v>602.26749392857141</v>
      </c>
      <c r="P52" s="193">
        <v>1035.3241904761903</v>
      </c>
      <c r="Q52" s="505">
        <v>63.787019047619054</v>
      </c>
      <c r="R52" s="506">
        <f t="shared" si="6"/>
        <v>1.0720360475355553</v>
      </c>
      <c r="S52" s="194">
        <v>9</v>
      </c>
      <c r="T52" s="18"/>
      <c r="U52" s="18"/>
      <c r="V52" s="18"/>
      <c r="W52" s="18"/>
      <c r="X52" s="18"/>
      <c r="Y52" s="18"/>
    </row>
    <row r="53" spans="1:25" s="87" customFormat="1" ht="15.5" x14ac:dyDescent="0.35">
      <c r="A53" s="188">
        <v>48</v>
      </c>
      <c r="B53" s="824" t="s">
        <v>2157</v>
      </c>
      <c r="C53" s="171">
        <v>7831.81</v>
      </c>
      <c r="D53" s="171"/>
      <c r="E53" s="171"/>
      <c r="F53" s="195">
        <f>[1]дератизац.!I55</f>
        <v>3.1184362235549636E-3</v>
      </c>
      <c r="G53" s="171">
        <f t="shared" si="8"/>
        <v>7831.81</v>
      </c>
      <c r="H53" s="171">
        <v>838.6</v>
      </c>
      <c r="I53" s="171"/>
      <c r="J53" s="171"/>
      <c r="K53" s="171">
        <f>H53+I53</f>
        <v>838.6</v>
      </c>
      <c r="L53" s="868">
        <f t="shared" si="3"/>
        <v>838.6</v>
      </c>
      <c r="M53" s="504">
        <f t="shared" si="4"/>
        <v>0.99833333333333341</v>
      </c>
      <c r="N53" s="191">
        <f t="shared" si="7"/>
        <v>4274.3142500000004</v>
      </c>
      <c r="O53" s="192">
        <f t="shared" si="5"/>
        <v>940.34913500000005</v>
      </c>
      <c r="P53" s="193">
        <v>1616.5013333333334</v>
      </c>
      <c r="Q53" s="505">
        <v>99.593733333333347</v>
      </c>
      <c r="R53" s="506">
        <f t="shared" si="6"/>
        <v>0.88494976916787649</v>
      </c>
      <c r="S53" s="194">
        <v>2</v>
      </c>
      <c r="T53" s="18"/>
      <c r="U53" s="18"/>
      <c r="V53" s="18"/>
      <c r="W53" s="18"/>
      <c r="X53" s="18"/>
      <c r="Y53" s="18"/>
    </row>
    <row r="54" spans="1:25" s="87" customFormat="1" ht="15.5" x14ac:dyDescent="0.35">
      <c r="A54" s="188">
        <v>49</v>
      </c>
      <c r="B54" s="824" t="s">
        <v>2175</v>
      </c>
      <c r="C54" s="171">
        <v>996.1</v>
      </c>
      <c r="D54" s="171"/>
      <c r="E54" s="171"/>
      <c r="F54" s="195">
        <f>[1]дератизац.!I56</f>
        <v>0</v>
      </c>
      <c r="G54" s="171">
        <f t="shared" si="8"/>
        <v>996.1</v>
      </c>
      <c r="H54" s="171"/>
      <c r="I54" s="171"/>
      <c r="J54" s="171"/>
      <c r="K54" s="171"/>
      <c r="L54" s="868">
        <f t="shared" si="3"/>
        <v>0</v>
      </c>
      <c r="M54" s="504">
        <f t="shared" si="4"/>
        <v>0</v>
      </c>
      <c r="N54" s="191">
        <f t="shared" si="7"/>
        <v>0</v>
      </c>
      <c r="O54" s="192">
        <f t="shared" si="5"/>
        <v>0</v>
      </c>
      <c r="P54" s="193">
        <v>0</v>
      </c>
      <c r="Q54" s="505">
        <v>0</v>
      </c>
      <c r="R54" s="506">
        <f t="shared" si="6"/>
        <v>0</v>
      </c>
      <c r="S54" s="194">
        <v>4</v>
      </c>
      <c r="T54" s="18"/>
      <c r="U54" s="18"/>
      <c r="V54" s="18"/>
      <c r="W54" s="18"/>
      <c r="X54" s="18"/>
      <c r="Y54" s="18"/>
    </row>
    <row r="55" spans="1:25" s="87" customFormat="1" ht="15.5" x14ac:dyDescent="0.35">
      <c r="A55" s="188">
        <v>50</v>
      </c>
      <c r="B55" s="824" t="s">
        <v>2177</v>
      </c>
      <c r="C55" s="171">
        <v>533.79999999999995</v>
      </c>
      <c r="D55" s="171"/>
      <c r="E55" s="171"/>
      <c r="F55" s="195">
        <f>[1]дератизац.!I57</f>
        <v>0</v>
      </c>
      <c r="G55" s="171">
        <f t="shared" si="8"/>
        <v>533.79999999999995</v>
      </c>
      <c r="H55" s="171">
        <v>56.3</v>
      </c>
      <c r="I55" s="171"/>
      <c r="J55" s="171"/>
      <c r="K55" s="171">
        <v>56.3</v>
      </c>
      <c r="L55" s="868">
        <f t="shared" si="3"/>
        <v>56.3</v>
      </c>
      <c r="M55" s="504">
        <f t="shared" si="4"/>
        <v>6.7023809523809527E-2</v>
      </c>
      <c r="N55" s="191">
        <f t="shared" si="7"/>
        <v>286.9590892857143</v>
      </c>
      <c r="O55" s="192">
        <f t="shared" si="5"/>
        <v>63.130999642857148</v>
      </c>
      <c r="P55" s="193">
        <v>108.52495238095239</v>
      </c>
      <c r="Q55" s="505">
        <v>6.686295238095239</v>
      </c>
      <c r="R55" s="506">
        <f t="shared" si="6"/>
        <v>0.87167728839943626</v>
      </c>
      <c r="S55" s="194">
        <v>2</v>
      </c>
      <c r="T55" s="18"/>
      <c r="U55" s="18"/>
      <c r="V55" s="18"/>
      <c r="W55" s="18"/>
      <c r="X55" s="18"/>
      <c r="Y55" s="18"/>
    </row>
    <row r="56" spans="1:25" s="87" customFormat="1" ht="15.5" x14ac:dyDescent="0.35">
      <c r="A56" s="188">
        <v>51</v>
      </c>
      <c r="B56" s="824" t="s">
        <v>2176</v>
      </c>
      <c r="C56" s="171">
        <v>987.3</v>
      </c>
      <c r="D56" s="171"/>
      <c r="E56" s="171"/>
      <c r="F56" s="195">
        <f>[1]дератизац.!I58</f>
        <v>0</v>
      </c>
      <c r="G56" s="171">
        <f t="shared" si="8"/>
        <v>987.3</v>
      </c>
      <c r="H56" s="171"/>
      <c r="I56" s="171"/>
      <c r="J56" s="171"/>
      <c r="K56" s="171"/>
      <c r="L56" s="868">
        <f t="shared" si="3"/>
        <v>0</v>
      </c>
      <c r="M56" s="504">
        <f t="shared" si="4"/>
        <v>0</v>
      </c>
      <c r="N56" s="191">
        <f t="shared" si="7"/>
        <v>0</v>
      </c>
      <c r="O56" s="192">
        <f t="shared" si="5"/>
        <v>0</v>
      </c>
      <c r="P56" s="193">
        <v>0</v>
      </c>
      <c r="Q56" s="505">
        <v>0</v>
      </c>
      <c r="R56" s="506">
        <f t="shared" si="6"/>
        <v>0</v>
      </c>
      <c r="S56" s="194">
        <v>2</v>
      </c>
      <c r="T56" s="18"/>
      <c r="U56" s="18"/>
      <c r="V56" s="18"/>
      <c r="W56" s="18"/>
      <c r="X56" s="18"/>
      <c r="Y56" s="18"/>
    </row>
    <row r="57" spans="1:25" s="87" customFormat="1" ht="15.5" x14ac:dyDescent="0.35">
      <c r="A57" s="188">
        <v>52</v>
      </c>
      <c r="B57" s="824" t="s">
        <v>2178</v>
      </c>
      <c r="C57" s="171">
        <v>442.6</v>
      </c>
      <c r="D57" s="171"/>
      <c r="E57" s="171"/>
      <c r="F57" s="195">
        <f>[1]дератизац.!I59</f>
        <v>0</v>
      </c>
      <c r="G57" s="171">
        <f t="shared" si="8"/>
        <v>442.6</v>
      </c>
      <c r="H57" s="171"/>
      <c r="I57" s="171"/>
      <c r="J57" s="171"/>
      <c r="K57" s="171"/>
      <c r="L57" s="868">
        <f t="shared" si="3"/>
        <v>0</v>
      </c>
      <c r="M57" s="504">
        <f t="shared" si="4"/>
        <v>0</v>
      </c>
      <c r="N57" s="191">
        <f t="shared" si="7"/>
        <v>0</v>
      </c>
      <c r="O57" s="192">
        <f t="shared" si="5"/>
        <v>0</v>
      </c>
      <c r="P57" s="193">
        <v>0</v>
      </c>
      <c r="Q57" s="505">
        <v>0</v>
      </c>
      <c r="R57" s="506">
        <f t="shared" si="6"/>
        <v>0</v>
      </c>
      <c r="S57" s="194">
        <v>9</v>
      </c>
      <c r="T57" s="18"/>
      <c r="U57" s="18"/>
      <c r="V57" s="18"/>
      <c r="W57" s="18"/>
      <c r="X57" s="18"/>
      <c r="Y57" s="18"/>
    </row>
    <row r="58" spans="1:25" s="87" customFormat="1" ht="15.5" x14ac:dyDescent="0.35">
      <c r="A58" s="188">
        <v>53</v>
      </c>
      <c r="B58" s="824" t="s">
        <v>2198</v>
      </c>
      <c r="C58" s="171">
        <v>7013.2</v>
      </c>
      <c r="D58" s="171"/>
      <c r="E58" s="171"/>
      <c r="F58" s="171">
        <f t="shared" ref="F58:F64" si="10">C58</f>
        <v>7013.2</v>
      </c>
      <c r="G58" s="171">
        <f t="shared" ref="G58:G64" si="11">C58+D58+E58</f>
        <v>7013.2</v>
      </c>
      <c r="H58" s="171">
        <v>863.3</v>
      </c>
      <c r="I58" s="171"/>
      <c r="J58" s="171">
        <f>H58</f>
        <v>863.3</v>
      </c>
      <c r="K58" s="171">
        <f>H58+I58</f>
        <v>863.3</v>
      </c>
      <c r="L58" s="868">
        <f t="shared" si="3"/>
        <v>863.3</v>
      </c>
      <c r="M58" s="504">
        <v>1.0277380952380952</v>
      </c>
      <c r="N58" s="191">
        <f t="shared" si="7"/>
        <v>4400.2092678571425</v>
      </c>
      <c r="O58" s="192">
        <f t="shared" si="5"/>
        <v>968.04603892857142</v>
      </c>
      <c r="P58" s="193">
        <v>1664.1135238095237</v>
      </c>
      <c r="Q58" s="505">
        <v>102.52715238095239</v>
      </c>
      <c r="R58" s="506">
        <f t="shared" si="6"/>
        <v>1.0173524187212957</v>
      </c>
      <c r="S58" s="194">
        <v>9</v>
      </c>
      <c r="T58" s="18"/>
      <c r="U58" s="18"/>
      <c r="V58" s="18"/>
      <c r="W58" s="18"/>
      <c r="X58" s="18"/>
      <c r="Y58" s="18"/>
    </row>
    <row r="59" spans="1:25" s="87" customFormat="1" ht="15.5" x14ac:dyDescent="0.35">
      <c r="A59" s="188">
        <v>54</v>
      </c>
      <c r="B59" s="824" t="s">
        <v>2188</v>
      </c>
      <c r="C59" s="171">
        <v>8402.66</v>
      </c>
      <c r="D59" s="171"/>
      <c r="E59" s="171"/>
      <c r="F59" s="171">
        <f t="shared" si="10"/>
        <v>8402.66</v>
      </c>
      <c r="G59" s="171">
        <f t="shared" si="11"/>
        <v>8402.66</v>
      </c>
      <c r="H59" s="171">
        <v>1036.8</v>
      </c>
      <c r="I59" s="171"/>
      <c r="J59" s="171"/>
      <c r="K59" s="171">
        <v>1036.8</v>
      </c>
      <c r="L59" s="868">
        <f t="shared" si="3"/>
        <v>1036.8</v>
      </c>
      <c r="M59" s="504">
        <f t="shared" si="4"/>
        <v>1.2342857142857142</v>
      </c>
      <c r="N59" s="191">
        <f t="shared" si="7"/>
        <v>5284.5325714285709</v>
      </c>
      <c r="O59" s="192">
        <f t="shared" si="5"/>
        <v>1162.5971657142857</v>
      </c>
      <c r="P59" s="193">
        <v>1998.5554285714284</v>
      </c>
      <c r="Q59" s="505">
        <v>123.13234285714286</v>
      </c>
      <c r="R59" s="506">
        <f t="shared" si="6"/>
        <v>1.0197743938909141</v>
      </c>
      <c r="S59" s="194">
        <v>9</v>
      </c>
      <c r="T59" s="18"/>
      <c r="U59" s="18"/>
      <c r="V59" s="18"/>
      <c r="W59" s="18"/>
      <c r="X59" s="18"/>
      <c r="Y59" s="18"/>
    </row>
    <row r="60" spans="1:25" s="87" customFormat="1" ht="15.5" x14ac:dyDescent="0.35">
      <c r="A60" s="188">
        <v>55</v>
      </c>
      <c r="B60" s="824" t="s">
        <v>2184</v>
      </c>
      <c r="C60" s="171">
        <v>2601.63</v>
      </c>
      <c r="D60" s="171"/>
      <c r="E60" s="171"/>
      <c r="F60" s="171">
        <f t="shared" si="10"/>
        <v>2601.63</v>
      </c>
      <c r="G60" s="171">
        <f t="shared" si="11"/>
        <v>2601.63</v>
      </c>
      <c r="H60" s="171">
        <v>216</v>
      </c>
      <c r="I60" s="171"/>
      <c r="J60" s="171"/>
      <c r="K60" s="171">
        <v>216</v>
      </c>
      <c r="L60" s="868">
        <f t="shared" si="3"/>
        <v>216</v>
      </c>
      <c r="M60" s="504">
        <f t="shared" si="4"/>
        <v>0.25714285714285712</v>
      </c>
      <c r="N60" s="191">
        <f t="shared" si="7"/>
        <v>1100.9442857142856</v>
      </c>
      <c r="O60" s="192">
        <f t="shared" si="5"/>
        <v>242.20774285714282</v>
      </c>
      <c r="P60" s="193">
        <v>416.36571428571426</v>
      </c>
      <c r="Q60" s="505">
        <v>25.652571428571427</v>
      </c>
      <c r="R60" s="506">
        <f t="shared" si="6"/>
        <v>0.68617378884995728</v>
      </c>
      <c r="S60" s="194">
        <v>9</v>
      </c>
      <c r="T60" s="18"/>
      <c r="U60" s="18"/>
      <c r="V60" s="18"/>
      <c r="W60" s="18"/>
      <c r="X60" s="18"/>
      <c r="Y60" s="18"/>
    </row>
    <row r="61" spans="1:25" s="87" customFormat="1" ht="15.5" x14ac:dyDescent="0.35">
      <c r="A61" s="188">
        <v>56</v>
      </c>
      <c r="B61" s="824" t="s">
        <v>2183</v>
      </c>
      <c r="C61" s="171">
        <v>2594.2600000000002</v>
      </c>
      <c r="D61" s="171"/>
      <c r="E61" s="171"/>
      <c r="F61" s="171">
        <f t="shared" si="10"/>
        <v>2594.2600000000002</v>
      </c>
      <c r="G61" s="171">
        <f t="shared" si="11"/>
        <v>2594.2600000000002</v>
      </c>
      <c r="H61" s="171">
        <v>216</v>
      </c>
      <c r="I61" s="171"/>
      <c r="J61" s="171"/>
      <c r="K61" s="171">
        <v>216</v>
      </c>
      <c r="L61" s="868">
        <f t="shared" si="3"/>
        <v>216</v>
      </c>
      <c r="M61" s="504">
        <f t="shared" si="4"/>
        <v>0.25714285714285712</v>
      </c>
      <c r="N61" s="191">
        <f t="shared" si="7"/>
        <v>1100.9442857142856</v>
      </c>
      <c r="O61" s="192">
        <f t="shared" si="5"/>
        <v>242.20774285714282</v>
      </c>
      <c r="P61" s="193">
        <v>416.36571428571426</v>
      </c>
      <c r="Q61" s="505">
        <v>25.652571428571427</v>
      </c>
      <c r="R61" s="506">
        <f t="shared" si="6"/>
        <v>0.68812313117641033</v>
      </c>
      <c r="S61" s="194">
        <v>9</v>
      </c>
      <c r="T61" s="18"/>
      <c r="U61" s="18"/>
      <c r="V61" s="18"/>
      <c r="W61" s="18"/>
      <c r="X61" s="18"/>
      <c r="Y61" s="18"/>
    </row>
    <row r="62" spans="1:25" s="87" customFormat="1" ht="15.5" x14ac:dyDescent="0.35">
      <c r="A62" s="188">
        <v>57</v>
      </c>
      <c r="B62" s="824" t="s">
        <v>2186</v>
      </c>
      <c r="C62" s="171">
        <v>2653.52</v>
      </c>
      <c r="D62" s="171"/>
      <c r="E62" s="171"/>
      <c r="F62" s="171">
        <f t="shared" si="10"/>
        <v>2653.52</v>
      </c>
      <c r="G62" s="171">
        <f t="shared" si="11"/>
        <v>2653.52</v>
      </c>
      <c r="H62" s="171">
        <v>313</v>
      </c>
      <c r="I62" s="171"/>
      <c r="J62" s="171"/>
      <c r="K62" s="171">
        <v>313</v>
      </c>
      <c r="L62" s="868">
        <f t="shared" si="3"/>
        <v>313</v>
      </c>
      <c r="M62" s="504">
        <f t="shared" si="4"/>
        <v>0.37261904761904763</v>
      </c>
      <c r="N62" s="191">
        <f t="shared" si="7"/>
        <v>1595.3498214285714</v>
      </c>
      <c r="O62" s="192">
        <f t="shared" si="5"/>
        <v>350.97696071428572</v>
      </c>
      <c r="P62" s="193">
        <v>603.34476190476187</v>
      </c>
      <c r="Q62" s="505">
        <v>37.172476190476196</v>
      </c>
      <c r="R62" s="506">
        <f t="shared" si="6"/>
        <v>0.97487262965347732</v>
      </c>
      <c r="S62" s="194">
        <v>5</v>
      </c>
      <c r="T62" s="18"/>
      <c r="U62" s="18"/>
      <c r="V62" s="18"/>
      <c r="W62" s="18"/>
      <c r="X62" s="18"/>
      <c r="Y62" s="18"/>
    </row>
    <row r="63" spans="1:25" s="87" customFormat="1" ht="15.5" x14ac:dyDescent="0.35">
      <c r="A63" s="188">
        <v>58</v>
      </c>
      <c r="B63" s="824" t="s">
        <v>2187</v>
      </c>
      <c r="C63" s="171">
        <v>2150.9</v>
      </c>
      <c r="D63" s="171"/>
      <c r="E63" s="171"/>
      <c r="F63" s="171">
        <f t="shared" si="10"/>
        <v>2150.9</v>
      </c>
      <c r="G63" s="171">
        <f t="shared" si="11"/>
        <v>2150.9</v>
      </c>
      <c r="H63" s="171">
        <v>286.3</v>
      </c>
      <c r="I63" s="171"/>
      <c r="J63" s="171"/>
      <c r="K63" s="171">
        <v>286.3</v>
      </c>
      <c r="L63" s="868">
        <f t="shared" si="3"/>
        <v>286.3</v>
      </c>
      <c r="M63" s="504">
        <f t="shared" si="4"/>
        <v>0.34083333333333332</v>
      </c>
      <c r="N63" s="191">
        <f t="shared" si="7"/>
        <v>1459.2608749999999</v>
      </c>
      <c r="O63" s="192">
        <f t="shared" si="5"/>
        <v>321.03739250000001</v>
      </c>
      <c r="P63" s="193">
        <v>551.87733333333335</v>
      </c>
      <c r="Q63" s="505">
        <v>34.001533333333334</v>
      </c>
      <c r="R63" s="506">
        <f t="shared" si="6"/>
        <v>1.1000870027275405</v>
      </c>
      <c r="S63" s="194">
        <v>5</v>
      </c>
      <c r="T63" s="18"/>
      <c r="U63" s="18"/>
      <c r="V63" s="18"/>
      <c r="W63" s="18"/>
      <c r="X63" s="18"/>
      <c r="Y63" s="18"/>
    </row>
    <row r="64" spans="1:25" s="87" customFormat="1" ht="15" customHeight="1" x14ac:dyDescent="0.35">
      <c r="A64" s="188">
        <v>59</v>
      </c>
      <c r="B64" s="824" t="s">
        <v>2194</v>
      </c>
      <c r="C64" s="171">
        <v>3353.7</v>
      </c>
      <c r="D64" s="171"/>
      <c r="E64" s="171"/>
      <c r="F64" s="171">
        <f t="shared" si="10"/>
        <v>3353.7</v>
      </c>
      <c r="G64" s="171">
        <f t="shared" si="11"/>
        <v>3353.7</v>
      </c>
      <c r="H64" s="171">
        <v>132.9</v>
      </c>
      <c r="I64" s="171"/>
      <c r="J64" s="171">
        <f>H64</f>
        <v>132.9</v>
      </c>
      <c r="K64" s="171">
        <v>286.3</v>
      </c>
      <c r="L64" s="868">
        <f t="shared" si="3"/>
        <v>132.9</v>
      </c>
      <c r="M64" s="504">
        <f t="shared" si="4"/>
        <v>0.15821428571428572</v>
      </c>
      <c r="N64" s="191">
        <f t="shared" si="7"/>
        <v>677.38655357142864</v>
      </c>
      <c r="O64" s="192">
        <f t="shared" si="5"/>
        <v>149.02504178571431</v>
      </c>
      <c r="P64" s="193">
        <v>256.18057142857145</v>
      </c>
      <c r="Q64" s="505">
        <v>15.783457142857145</v>
      </c>
      <c r="R64" s="506">
        <f>(N64+O64+P64+Q64)/G64</f>
        <v>0.32751159135539004</v>
      </c>
      <c r="S64" s="194">
        <v>5</v>
      </c>
      <c r="T64" s="18"/>
      <c r="U64" s="18"/>
      <c r="V64" s="18"/>
      <c r="W64" s="18"/>
      <c r="X64" s="18"/>
      <c r="Y64" s="18"/>
    </row>
    <row r="65" spans="1:25" s="144" customFormat="1" ht="15" customHeight="1" thickBot="1" x14ac:dyDescent="0.4">
      <c r="A65" s="196"/>
      <c r="B65" s="825" t="s">
        <v>1124</v>
      </c>
      <c r="C65" s="197">
        <f t="shared" ref="C65:Q65" si="12">SUM(C6:C64)</f>
        <v>249595.68</v>
      </c>
      <c r="D65" s="197">
        <f t="shared" si="12"/>
        <v>1319.2</v>
      </c>
      <c r="E65" s="197">
        <f t="shared" si="12"/>
        <v>1116.55</v>
      </c>
      <c r="F65" s="197">
        <f t="shared" si="12"/>
        <v>28770.028302058759</v>
      </c>
      <c r="G65" s="197">
        <f t="shared" si="12"/>
        <v>252031.43000000002</v>
      </c>
      <c r="H65" s="197">
        <f t="shared" si="12"/>
        <v>30566.679999999989</v>
      </c>
      <c r="I65" s="197">
        <f t="shared" si="12"/>
        <v>0</v>
      </c>
      <c r="J65" s="197">
        <f t="shared" si="12"/>
        <v>27585.649999999994</v>
      </c>
      <c r="K65" s="197">
        <f t="shared" si="12"/>
        <v>30553.179999999989</v>
      </c>
      <c r="L65" s="868">
        <f t="shared" si="3"/>
        <v>30566.679999999989</v>
      </c>
      <c r="M65" s="197">
        <f t="shared" si="12"/>
        <v>36.388904761904762</v>
      </c>
      <c r="N65" s="191">
        <f t="shared" si="7"/>
        <v>155797.27629285713</v>
      </c>
      <c r="O65" s="875">
        <f t="shared" si="12"/>
        <v>34275.400784428581</v>
      </c>
      <c r="P65" s="880">
        <f t="shared" si="12"/>
        <v>58920.914590476168</v>
      </c>
      <c r="Q65" s="877">
        <f t="shared" si="12"/>
        <v>3630.1571390476188</v>
      </c>
      <c r="R65" s="506">
        <f t="shared" si="6"/>
        <v>1.0023501783361286</v>
      </c>
      <c r="S65" s="198"/>
    </row>
    <row r="66" spans="1:25" s="87" customFormat="1" ht="21.75" customHeight="1" x14ac:dyDescent="0.35">
      <c r="A66" s="507" t="s">
        <v>1343</v>
      </c>
      <c r="B66" s="826"/>
      <c r="C66" s="508"/>
      <c r="D66" s="508"/>
      <c r="E66" s="508"/>
      <c r="F66" s="508"/>
      <c r="G66" s="508"/>
      <c r="H66" s="508"/>
      <c r="I66" s="508"/>
      <c r="J66" s="508"/>
      <c r="K66" s="508"/>
      <c r="L66" s="868">
        <f t="shared" si="3"/>
        <v>0</v>
      </c>
      <c r="M66" s="508"/>
      <c r="N66" s="191">
        <f t="shared" si="7"/>
        <v>0</v>
      </c>
      <c r="O66" s="192">
        <f t="shared" si="5"/>
        <v>0</v>
      </c>
      <c r="P66" s="193" t="e">
        <f>#REF!*1.45</f>
        <v>#REF!</v>
      </c>
      <c r="Q66" s="505">
        <v>0</v>
      </c>
      <c r="R66" s="506" t="e">
        <f t="shared" si="6"/>
        <v>#REF!</v>
      </c>
      <c r="S66" s="199"/>
    </row>
    <row r="67" spans="1:25" s="87" customFormat="1" ht="15.5" x14ac:dyDescent="0.35">
      <c r="A67" s="189">
        <v>1</v>
      </c>
      <c r="B67" s="824" t="s">
        <v>1110</v>
      </c>
      <c r="C67" s="171">
        <v>7517.84</v>
      </c>
      <c r="D67" s="171"/>
      <c r="E67" s="171">
        <v>47.9</v>
      </c>
      <c r="F67" s="171">
        <v>7516.6</v>
      </c>
      <c r="G67" s="171">
        <f t="shared" ref="G67:G79" si="13">C67+D67+E67</f>
        <v>7565.74</v>
      </c>
      <c r="H67" s="171">
        <v>625.6</v>
      </c>
      <c r="I67" s="171"/>
      <c r="J67" s="171">
        <v>625.6</v>
      </c>
      <c r="K67" s="171">
        <f t="shared" ref="K67:K79" si="14">H67+I67</f>
        <v>625.6</v>
      </c>
      <c r="L67" s="868">
        <f t="shared" si="3"/>
        <v>625.6</v>
      </c>
      <c r="M67" s="509">
        <f t="shared" ref="M67:M80" si="15">(H67/840)+(I67/756)</f>
        <v>0.74476190476190474</v>
      </c>
      <c r="N67" s="191">
        <f t="shared" si="7"/>
        <v>3188.6608571428569</v>
      </c>
      <c r="O67" s="192">
        <f t="shared" si="5"/>
        <v>701.50538857142851</v>
      </c>
      <c r="P67" s="193">
        <v>1370.3619047619047</v>
      </c>
      <c r="Q67" s="505">
        <v>74.297447619047617</v>
      </c>
      <c r="R67" s="506">
        <f t="shared" si="6"/>
        <v>0.70512938563778804</v>
      </c>
      <c r="S67" s="199">
        <v>9</v>
      </c>
      <c r="T67" s="18"/>
      <c r="U67" s="18"/>
      <c r="V67" s="18"/>
      <c r="W67" s="18"/>
      <c r="X67" s="18"/>
      <c r="Y67" s="18"/>
    </row>
    <row r="68" spans="1:25" s="87" customFormat="1" ht="15.5" x14ac:dyDescent="0.35">
      <c r="A68" s="189">
        <v>2</v>
      </c>
      <c r="B68" s="824" t="s">
        <v>1111</v>
      </c>
      <c r="C68" s="171">
        <v>7217.2</v>
      </c>
      <c r="D68" s="171"/>
      <c r="E68" s="171"/>
      <c r="F68" s="171">
        <v>7215.6</v>
      </c>
      <c r="G68" s="171">
        <f t="shared" si="13"/>
        <v>7217.2</v>
      </c>
      <c r="H68" s="171">
        <v>956.7</v>
      </c>
      <c r="I68" s="171"/>
      <c r="J68" s="171">
        <v>956.7</v>
      </c>
      <c r="K68" s="171">
        <f t="shared" si="14"/>
        <v>956.7</v>
      </c>
      <c r="L68" s="868">
        <f t="shared" si="3"/>
        <v>956.7</v>
      </c>
      <c r="M68" s="509">
        <f t="shared" si="15"/>
        <v>1.1389285714285715</v>
      </c>
      <c r="N68" s="191">
        <f t="shared" si="7"/>
        <v>4876.2657321428569</v>
      </c>
      <c r="O68" s="192">
        <f t="shared" ref="O68:O120" si="16">N68*0.22</f>
        <v>1072.7784610714286</v>
      </c>
      <c r="P68" s="193">
        <v>2095.6285714285714</v>
      </c>
      <c r="Q68" s="505">
        <v>113.6195142857143</v>
      </c>
      <c r="R68" s="506">
        <f t="shared" si="6"/>
        <v>1.1303957599801269</v>
      </c>
      <c r="S68" s="199">
        <v>9</v>
      </c>
      <c r="T68" s="18"/>
      <c r="U68" s="18"/>
      <c r="V68" s="18"/>
      <c r="W68" s="18"/>
      <c r="X68" s="18"/>
      <c r="Y68" s="18"/>
    </row>
    <row r="69" spans="1:25" s="87" customFormat="1" ht="15.5" x14ac:dyDescent="0.35">
      <c r="A69" s="189">
        <v>3</v>
      </c>
      <c r="B69" s="824" t="s">
        <v>1112</v>
      </c>
      <c r="C69" s="171">
        <v>6362.5</v>
      </c>
      <c r="D69" s="171"/>
      <c r="E69" s="171">
        <v>72.7</v>
      </c>
      <c r="F69" s="171">
        <v>6435.2</v>
      </c>
      <c r="G69" s="171">
        <f t="shared" si="13"/>
        <v>6435.2</v>
      </c>
      <c r="H69" s="171">
        <v>785.7</v>
      </c>
      <c r="I69" s="171"/>
      <c r="J69" s="171">
        <v>785.7</v>
      </c>
      <c r="K69" s="171">
        <f t="shared" si="14"/>
        <v>785.7</v>
      </c>
      <c r="L69" s="868">
        <f t="shared" si="3"/>
        <v>785.7</v>
      </c>
      <c r="M69" s="509">
        <f t="shared" si="15"/>
        <v>0.93535714285714289</v>
      </c>
      <c r="N69" s="191">
        <f t="shared" si="7"/>
        <v>4004.6848392857141</v>
      </c>
      <c r="O69" s="192">
        <f t="shared" si="16"/>
        <v>881.03066464285712</v>
      </c>
      <c r="P69" s="193">
        <v>1721.0571428571429</v>
      </c>
      <c r="Q69" s="505">
        <v>93.311228571428586</v>
      </c>
      <c r="R69" s="506">
        <f t="shared" si="6"/>
        <v>1.0411617160860802</v>
      </c>
      <c r="S69" s="199">
        <v>9</v>
      </c>
      <c r="T69" s="18"/>
      <c r="U69" s="18"/>
      <c r="V69" s="18"/>
      <c r="W69" s="18"/>
      <c r="X69" s="18"/>
      <c r="Y69" s="18"/>
    </row>
    <row r="70" spans="1:25" s="87" customFormat="1" ht="15.5" x14ac:dyDescent="0.35">
      <c r="A70" s="189">
        <v>4</v>
      </c>
      <c r="B70" s="824" t="s">
        <v>1113</v>
      </c>
      <c r="C70" s="171">
        <v>8881.51</v>
      </c>
      <c r="D70" s="171"/>
      <c r="E70" s="171"/>
      <c r="F70" s="171">
        <v>8878.5</v>
      </c>
      <c r="G70" s="171">
        <f t="shared" si="13"/>
        <v>8881.51</v>
      </c>
      <c r="H70" s="171">
        <v>1203.3</v>
      </c>
      <c r="I70" s="171"/>
      <c r="J70" s="171">
        <v>1203.3</v>
      </c>
      <c r="K70" s="171">
        <f t="shared" si="14"/>
        <v>1203.3</v>
      </c>
      <c r="L70" s="868">
        <f t="shared" ref="L70:L131" si="17">H70+I70</f>
        <v>1203.3</v>
      </c>
      <c r="M70" s="509">
        <f t="shared" si="15"/>
        <v>1.4324999999999999</v>
      </c>
      <c r="N70" s="191">
        <f t="shared" si="7"/>
        <v>6133.1771249999993</v>
      </c>
      <c r="O70" s="192">
        <f t="shared" si="16"/>
        <v>1349.2989674999999</v>
      </c>
      <c r="P70" s="193">
        <v>2635.7999999999997</v>
      </c>
      <c r="Q70" s="505">
        <v>142.90619999999998</v>
      </c>
      <c r="R70" s="506">
        <f t="shared" si="6"/>
        <v>1.1553420862556028</v>
      </c>
      <c r="S70" s="199">
        <v>9</v>
      </c>
      <c r="T70" s="18"/>
      <c r="U70" s="18"/>
      <c r="V70" s="18"/>
      <c r="W70" s="18"/>
      <c r="X70" s="18"/>
      <c r="Y70" s="18"/>
    </row>
    <row r="71" spans="1:25" s="87" customFormat="1" ht="15.5" x14ac:dyDescent="0.35">
      <c r="A71" s="189">
        <v>5</v>
      </c>
      <c r="B71" s="824" t="s">
        <v>1114</v>
      </c>
      <c r="C71" s="171">
        <v>7938.92</v>
      </c>
      <c r="D71" s="171"/>
      <c r="E71" s="171"/>
      <c r="F71" s="171">
        <v>7933</v>
      </c>
      <c r="G71" s="171">
        <f t="shared" si="13"/>
        <v>7938.92</v>
      </c>
      <c r="H71" s="171">
        <v>642.20000000000005</v>
      </c>
      <c r="I71" s="171"/>
      <c r="J71" s="171">
        <v>642.20000000000005</v>
      </c>
      <c r="K71" s="171">
        <f t="shared" si="14"/>
        <v>642.20000000000005</v>
      </c>
      <c r="L71" s="868">
        <f t="shared" si="17"/>
        <v>642.20000000000005</v>
      </c>
      <c r="M71" s="509">
        <f t="shared" si="15"/>
        <v>0.76452380952380961</v>
      </c>
      <c r="N71" s="191">
        <f t="shared" si="7"/>
        <v>3273.2704642857143</v>
      </c>
      <c r="O71" s="192">
        <f t="shared" si="16"/>
        <v>720.11950214285719</v>
      </c>
      <c r="P71" s="193">
        <v>1406.7238095238097</v>
      </c>
      <c r="Q71" s="505">
        <v>76.268895238095254</v>
      </c>
      <c r="R71" s="506">
        <f t="shared" ref="R71:R132" si="18">(N71+O71+P71+Q71)/G71</f>
        <v>0.68981456812645492</v>
      </c>
      <c r="S71" s="199">
        <v>9</v>
      </c>
      <c r="T71" s="18"/>
      <c r="U71" s="18"/>
      <c r="V71" s="18"/>
      <c r="W71" s="18"/>
      <c r="X71" s="18"/>
      <c r="Y71" s="18"/>
    </row>
    <row r="72" spans="1:25" s="87" customFormat="1" ht="15.5" x14ac:dyDescent="0.35">
      <c r="A72" s="189">
        <v>6</v>
      </c>
      <c r="B72" s="824" t="s">
        <v>1115</v>
      </c>
      <c r="C72" s="171">
        <v>7102.99</v>
      </c>
      <c r="D72" s="171"/>
      <c r="E72" s="171"/>
      <c r="F72" s="171">
        <v>7114.6</v>
      </c>
      <c r="G72" s="171">
        <f t="shared" si="13"/>
        <v>7102.99</v>
      </c>
      <c r="H72" s="200">
        <v>816</v>
      </c>
      <c r="I72" s="171"/>
      <c r="J72" s="171">
        <v>816</v>
      </c>
      <c r="K72" s="171">
        <f t="shared" si="14"/>
        <v>816</v>
      </c>
      <c r="L72" s="868">
        <f t="shared" si="17"/>
        <v>816</v>
      </c>
      <c r="M72" s="509">
        <f t="shared" si="15"/>
        <v>0.97142857142857142</v>
      </c>
      <c r="N72" s="191">
        <f t="shared" si="7"/>
        <v>4159.1228571428574</v>
      </c>
      <c r="O72" s="192">
        <f t="shared" si="16"/>
        <v>915.00702857142858</v>
      </c>
      <c r="P72" s="193">
        <v>1787.4285714285713</v>
      </c>
      <c r="Q72" s="505">
        <v>96.909714285714287</v>
      </c>
      <c r="R72" s="506">
        <f t="shared" si="18"/>
        <v>0.9796533813828503</v>
      </c>
      <c r="S72" s="199">
        <v>9</v>
      </c>
      <c r="T72" s="18"/>
      <c r="U72" s="18"/>
      <c r="V72" s="18"/>
      <c r="W72" s="18"/>
      <c r="X72" s="18"/>
      <c r="Y72" s="18"/>
    </row>
    <row r="73" spans="1:25" s="87" customFormat="1" ht="15.5" x14ac:dyDescent="0.35">
      <c r="A73" s="189">
        <v>7</v>
      </c>
      <c r="B73" s="824" t="s">
        <v>1116</v>
      </c>
      <c r="C73" s="171">
        <v>2474.6</v>
      </c>
      <c r="D73" s="171"/>
      <c r="E73" s="171">
        <v>54.25</v>
      </c>
      <c r="F73" s="171">
        <v>2475.1999999999998</v>
      </c>
      <c r="G73" s="171">
        <f t="shared" si="13"/>
        <v>2528.85</v>
      </c>
      <c r="H73" s="171">
        <v>271.10000000000002</v>
      </c>
      <c r="I73" s="171"/>
      <c r="J73" s="171">
        <v>271.10000000000002</v>
      </c>
      <c r="K73" s="171">
        <f t="shared" si="14"/>
        <v>271.10000000000002</v>
      </c>
      <c r="L73" s="868">
        <f t="shared" si="17"/>
        <v>271.10000000000002</v>
      </c>
      <c r="M73" s="509">
        <f t="shared" si="15"/>
        <v>0.32273809523809527</v>
      </c>
      <c r="N73" s="191">
        <f t="shared" si="7"/>
        <v>1381.7870178571429</v>
      </c>
      <c r="O73" s="192">
        <f t="shared" si="16"/>
        <v>303.99314392857144</v>
      </c>
      <c r="P73" s="193">
        <v>593.83809523809532</v>
      </c>
      <c r="Q73" s="505">
        <v>32.196352380952383</v>
      </c>
      <c r="R73" s="506">
        <f t="shared" si="18"/>
        <v>0.91417624983876544</v>
      </c>
      <c r="S73" s="199">
        <v>5</v>
      </c>
      <c r="T73" s="18"/>
      <c r="U73" s="18"/>
      <c r="V73" s="18"/>
      <c r="W73" s="18"/>
      <c r="X73" s="18"/>
      <c r="Y73" s="18"/>
    </row>
    <row r="74" spans="1:25" s="87" customFormat="1" ht="15.5" x14ac:dyDescent="0.35">
      <c r="A74" s="189">
        <v>8</v>
      </c>
      <c r="B74" s="824" t="s">
        <v>1117</v>
      </c>
      <c r="C74" s="171">
        <v>4250.83</v>
      </c>
      <c r="D74" s="171"/>
      <c r="E74" s="171"/>
      <c r="F74" s="171">
        <v>4245.7</v>
      </c>
      <c r="G74" s="171">
        <f t="shared" si="13"/>
        <v>4250.83</v>
      </c>
      <c r="H74" s="171">
        <v>549.9</v>
      </c>
      <c r="I74" s="171"/>
      <c r="J74" s="171">
        <v>549.9</v>
      </c>
      <c r="K74" s="171">
        <f t="shared" si="14"/>
        <v>549.9</v>
      </c>
      <c r="L74" s="868">
        <f t="shared" si="17"/>
        <v>549.9</v>
      </c>
      <c r="M74" s="509">
        <f t="shared" si="15"/>
        <v>0.65464285714285708</v>
      </c>
      <c r="N74" s="191">
        <f t="shared" si="7"/>
        <v>2802.8206607142852</v>
      </c>
      <c r="O74" s="192">
        <f t="shared" si="16"/>
        <v>616.62054535714276</v>
      </c>
      <c r="P74" s="193">
        <v>1204.542857142857</v>
      </c>
      <c r="Q74" s="505">
        <v>65.307171428571422</v>
      </c>
      <c r="R74" s="506">
        <f t="shared" si="18"/>
        <v>1.1031472052852871</v>
      </c>
      <c r="S74" s="199">
        <v>9</v>
      </c>
      <c r="T74" s="18"/>
      <c r="U74" s="18"/>
      <c r="V74" s="18"/>
      <c r="W74" s="18"/>
      <c r="X74" s="18"/>
      <c r="Y74" s="18"/>
    </row>
    <row r="75" spans="1:25" s="87" customFormat="1" ht="15.5" x14ac:dyDescent="0.35">
      <c r="A75" s="189">
        <v>9</v>
      </c>
      <c r="B75" s="824" t="s">
        <v>1118</v>
      </c>
      <c r="C75" s="171">
        <v>2862.08</v>
      </c>
      <c r="D75" s="171"/>
      <c r="E75" s="171"/>
      <c r="F75" s="171">
        <v>2863.5</v>
      </c>
      <c r="G75" s="171">
        <f t="shared" si="13"/>
        <v>2862.08</v>
      </c>
      <c r="H75" s="171">
        <v>383.2</v>
      </c>
      <c r="I75" s="171"/>
      <c r="J75" s="171">
        <v>383.2</v>
      </c>
      <c r="K75" s="171">
        <f t="shared" si="14"/>
        <v>383.2</v>
      </c>
      <c r="L75" s="868">
        <f t="shared" si="17"/>
        <v>383.2</v>
      </c>
      <c r="M75" s="509">
        <f t="shared" si="15"/>
        <v>0.4561904761904762</v>
      </c>
      <c r="N75" s="191">
        <f t="shared" si="7"/>
        <v>1953.1567142857143</v>
      </c>
      <c r="O75" s="192">
        <f t="shared" si="16"/>
        <v>429.69447714285712</v>
      </c>
      <c r="P75" s="193">
        <v>839.39047619047619</v>
      </c>
      <c r="Q75" s="505">
        <v>45.50956190476191</v>
      </c>
      <c r="R75" s="506">
        <f t="shared" si="18"/>
        <v>1.1417400036071004</v>
      </c>
      <c r="S75" s="201" t="s">
        <v>1037</v>
      </c>
      <c r="T75" s="18"/>
      <c r="U75" s="18"/>
      <c r="V75" s="18"/>
      <c r="W75" s="18"/>
      <c r="X75" s="18"/>
      <c r="Y75" s="18"/>
    </row>
    <row r="76" spans="1:25" s="87" customFormat="1" ht="15.5" x14ac:dyDescent="0.35">
      <c r="A76" s="189">
        <v>10</v>
      </c>
      <c r="B76" s="824" t="s">
        <v>1119</v>
      </c>
      <c r="C76" s="171">
        <v>2523.4899999999998</v>
      </c>
      <c r="D76" s="171"/>
      <c r="E76" s="171"/>
      <c r="F76" s="171">
        <v>2523</v>
      </c>
      <c r="G76" s="171">
        <f t="shared" si="13"/>
        <v>2523.4899999999998</v>
      </c>
      <c r="H76" s="171">
        <v>308.39999999999998</v>
      </c>
      <c r="I76" s="171"/>
      <c r="J76" s="171">
        <v>308.39999999999998</v>
      </c>
      <c r="K76" s="171">
        <f t="shared" si="14"/>
        <v>308.39999999999998</v>
      </c>
      <c r="L76" s="868">
        <f t="shared" si="17"/>
        <v>308.39999999999998</v>
      </c>
      <c r="M76" s="509">
        <f t="shared" si="15"/>
        <v>0.3671428571428571</v>
      </c>
      <c r="N76" s="191">
        <f t="shared" si="7"/>
        <v>1571.9037857142855</v>
      </c>
      <c r="O76" s="192">
        <f t="shared" si="16"/>
        <v>345.81883285714281</v>
      </c>
      <c r="P76" s="193">
        <v>675.54285714285709</v>
      </c>
      <c r="Q76" s="505">
        <v>36.626171428571425</v>
      </c>
      <c r="R76" s="506">
        <f t="shared" si="18"/>
        <v>1.0421644813900024</v>
      </c>
      <c r="S76" s="199">
        <v>5</v>
      </c>
      <c r="T76" s="18"/>
      <c r="U76" s="18"/>
      <c r="V76" s="18"/>
      <c r="W76" s="18"/>
      <c r="X76" s="18"/>
      <c r="Y76" s="18"/>
    </row>
    <row r="77" spans="1:25" s="87" customFormat="1" ht="15.5" x14ac:dyDescent="0.35">
      <c r="A77" s="189">
        <v>11</v>
      </c>
      <c r="B77" s="824" t="s">
        <v>1120</v>
      </c>
      <c r="C77" s="171">
        <v>2727.04</v>
      </c>
      <c r="D77" s="171"/>
      <c r="E77" s="171"/>
      <c r="F77" s="171">
        <v>2727.3</v>
      </c>
      <c r="G77" s="171">
        <f t="shared" si="13"/>
        <v>2727.04</v>
      </c>
      <c r="H77" s="171">
        <v>193.4</v>
      </c>
      <c r="I77" s="171"/>
      <c r="J77" s="171">
        <v>193.4</v>
      </c>
      <c r="K77" s="171">
        <f t="shared" si="14"/>
        <v>193.4</v>
      </c>
      <c r="L77" s="868">
        <f t="shared" si="17"/>
        <v>193.4</v>
      </c>
      <c r="M77" s="509">
        <f t="shared" si="15"/>
        <v>0.23023809523809524</v>
      </c>
      <c r="N77" s="191">
        <f t="shared" ref="N77:N140" si="19">M77*4281.45</f>
        <v>985.7528928571428</v>
      </c>
      <c r="O77" s="192">
        <f t="shared" si="16"/>
        <v>216.86563642857141</v>
      </c>
      <c r="P77" s="193">
        <v>423.63809523809522</v>
      </c>
      <c r="Q77" s="505">
        <v>22.968552380952381</v>
      </c>
      <c r="R77" s="506">
        <f t="shared" si="18"/>
        <v>0.60476750502550825</v>
      </c>
      <c r="S77" s="199">
        <v>5</v>
      </c>
      <c r="T77" s="18"/>
      <c r="U77" s="18"/>
      <c r="V77" s="18"/>
      <c r="W77" s="18"/>
      <c r="X77" s="18"/>
      <c r="Y77" s="18"/>
    </row>
    <row r="78" spans="1:25" s="87" customFormat="1" ht="15.5" x14ac:dyDescent="0.35">
      <c r="A78" s="189">
        <v>12</v>
      </c>
      <c r="B78" s="824" t="s">
        <v>1121</v>
      </c>
      <c r="C78" s="171">
        <v>11004.98</v>
      </c>
      <c r="D78" s="171"/>
      <c r="E78" s="171">
        <v>70.8</v>
      </c>
      <c r="F78" s="171">
        <v>11013.5</v>
      </c>
      <c r="G78" s="171">
        <f t="shared" si="13"/>
        <v>11075.779999999999</v>
      </c>
      <c r="H78" s="171">
        <v>1308.9000000000001</v>
      </c>
      <c r="I78" s="171"/>
      <c r="J78" s="171">
        <v>1428.9</v>
      </c>
      <c r="K78" s="171">
        <f t="shared" si="14"/>
        <v>1308.9000000000001</v>
      </c>
      <c r="L78" s="868">
        <f t="shared" si="17"/>
        <v>1308.9000000000001</v>
      </c>
      <c r="M78" s="509">
        <f t="shared" si="15"/>
        <v>1.5582142857142858</v>
      </c>
      <c r="N78" s="191">
        <f t="shared" si="19"/>
        <v>6671.4165535714283</v>
      </c>
      <c r="O78" s="192">
        <f t="shared" si="16"/>
        <v>1467.7116417857142</v>
      </c>
      <c r="P78" s="193">
        <v>2867.1142857142859</v>
      </c>
      <c r="Q78" s="505">
        <v>155.44745714285716</v>
      </c>
      <c r="R78" s="506">
        <f t="shared" si="18"/>
        <v>1.0077565587447825</v>
      </c>
      <c r="S78" s="199">
        <v>9</v>
      </c>
      <c r="T78" s="18"/>
      <c r="U78" s="18"/>
      <c r="V78" s="18"/>
      <c r="W78" s="18"/>
      <c r="X78" s="18"/>
      <c r="Y78" s="18"/>
    </row>
    <row r="79" spans="1:25" s="87" customFormat="1" ht="15.5" x14ac:dyDescent="0.35">
      <c r="A79" s="189">
        <v>13</v>
      </c>
      <c r="B79" s="824" t="s">
        <v>1122</v>
      </c>
      <c r="C79" s="171">
        <v>6322.5</v>
      </c>
      <c r="D79" s="171"/>
      <c r="E79" s="171"/>
      <c r="F79" s="171">
        <v>6320.7</v>
      </c>
      <c r="G79" s="171">
        <f t="shared" si="13"/>
        <v>6322.5</v>
      </c>
      <c r="H79" s="171">
        <v>684.4</v>
      </c>
      <c r="I79" s="171"/>
      <c r="J79" s="171">
        <v>684.4</v>
      </c>
      <c r="K79" s="171">
        <f t="shared" si="14"/>
        <v>684.4</v>
      </c>
      <c r="L79" s="868">
        <f t="shared" si="17"/>
        <v>684.4</v>
      </c>
      <c r="M79" s="509">
        <f t="shared" si="15"/>
        <v>0.81476190476190469</v>
      </c>
      <c r="N79" s="191">
        <f t="shared" si="19"/>
        <v>3488.3623571428566</v>
      </c>
      <c r="O79" s="192">
        <f t="shared" si="16"/>
        <v>767.43971857142844</v>
      </c>
      <c r="P79" s="193">
        <v>1499.1619047619047</v>
      </c>
      <c r="Q79" s="505">
        <v>81.280647619047613</v>
      </c>
      <c r="R79" s="506">
        <f t="shared" si="18"/>
        <v>0.92309128162834908</v>
      </c>
      <c r="S79" s="199">
        <v>9</v>
      </c>
      <c r="T79" s="18"/>
      <c r="U79" s="18"/>
      <c r="V79" s="18"/>
      <c r="W79" s="18"/>
      <c r="X79" s="18"/>
      <c r="Y79" s="18"/>
    </row>
    <row r="80" spans="1:25" s="87" customFormat="1" ht="15.5" x14ac:dyDescent="0.35">
      <c r="A80" s="189">
        <v>14</v>
      </c>
      <c r="B80" s="827" t="s">
        <v>2182</v>
      </c>
      <c r="C80" s="171">
        <v>6397.6</v>
      </c>
      <c r="D80" s="171"/>
      <c r="E80" s="171"/>
      <c r="F80" s="171">
        <f>C80</f>
        <v>6397.6</v>
      </c>
      <c r="G80" s="171">
        <f>C80+D80+E80</f>
        <v>6397.6</v>
      </c>
      <c r="H80" s="171">
        <v>740</v>
      </c>
      <c r="I80" s="171"/>
      <c r="J80" s="171">
        <f>H80</f>
        <v>740</v>
      </c>
      <c r="K80" s="171">
        <f>H80+I80</f>
        <v>740</v>
      </c>
      <c r="L80" s="868">
        <f t="shared" si="17"/>
        <v>740</v>
      </c>
      <c r="M80" s="509">
        <f t="shared" si="15"/>
        <v>0.88095238095238093</v>
      </c>
      <c r="N80" s="191">
        <f t="shared" si="19"/>
        <v>3771.7535714285714</v>
      </c>
      <c r="O80" s="192">
        <f t="shared" si="16"/>
        <v>829.78578571428568</v>
      </c>
      <c r="P80" s="193">
        <v>1620.952380952381</v>
      </c>
      <c r="Q80" s="505">
        <v>87.883809523809532</v>
      </c>
      <c r="R80" s="506">
        <f t="shared" si="18"/>
        <v>0.98636606659044745</v>
      </c>
      <c r="S80" s="199"/>
      <c r="T80" s="18"/>
      <c r="U80" s="18"/>
      <c r="V80" s="18"/>
      <c r="W80" s="18"/>
      <c r="X80" s="18"/>
      <c r="Y80" s="18"/>
    </row>
    <row r="81" spans="1:25" s="87" customFormat="1" ht="15.5" x14ac:dyDescent="0.35">
      <c r="A81" s="189">
        <v>15</v>
      </c>
      <c r="B81" s="827" t="s">
        <v>2179</v>
      </c>
      <c r="C81" s="178">
        <v>566.29999999999995</v>
      </c>
      <c r="D81" s="178"/>
      <c r="E81" s="178"/>
      <c r="F81" s="178"/>
      <c r="G81" s="178">
        <f>C81+D81+E81</f>
        <v>566.29999999999995</v>
      </c>
      <c r="H81" s="178">
        <v>55.75</v>
      </c>
      <c r="I81" s="178"/>
      <c r="J81" s="178"/>
      <c r="K81" s="178">
        <f>H81+I81</f>
        <v>55.75</v>
      </c>
      <c r="L81" s="868">
        <f t="shared" si="17"/>
        <v>55.75</v>
      </c>
      <c r="M81" s="509">
        <f t="shared" ref="M81:M127" si="20">(H81/840)+(I81/756)</f>
        <v>6.6369047619047619E-2</v>
      </c>
      <c r="N81" s="191">
        <f t="shared" si="19"/>
        <v>284.1557589285714</v>
      </c>
      <c r="O81" s="192">
        <f t="shared" si="16"/>
        <v>62.51426696428571</v>
      </c>
      <c r="P81" s="193">
        <v>122.11904761904762</v>
      </c>
      <c r="Q81" s="505">
        <v>3.3104880952380955</v>
      </c>
      <c r="R81" s="506">
        <f t="shared" si="18"/>
        <v>0.83365629808783825</v>
      </c>
      <c r="S81" s="199">
        <v>2</v>
      </c>
      <c r="T81" s="18"/>
      <c r="U81" s="18"/>
      <c r="V81" s="18"/>
      <c r="W81" s="18"/>
      <c r="X81" s="18"/>
      <c r="Y81" s="18"/>
    </row>
    <row r="82" spans="1:25" s="350" customFormat="1" ht="16" thickBot="1" x14ac:dyDescent="0.4">
      <c r="A82" s="196"/>
      <c r="B82" s="825" t="s">
        <v>1124</v>
      </c>
      <c r="C82" s="197">
        <f t="shared" ref="C82:K82" si="21">SUM(C67:C81)</f>
        <v>84150.38</v>
      </c>
      <c r="D82" s="197">
        <f t="shared" si="21"/>
        <v>0</v>
      </c>
      <c r="E82" s="197">
        <f t="shared" si="21"/>
        <v>245.64999999999998</v>
      </c>
      <c r="F82" s="197">
        <f t="shared" si="21"/>
        <v>83660</v>
      </c>
      <c r="G82" s="197">
        <f t="shared" si="21"/>
        <v>84396.030000000013</v>
      </c>
      <c r="H82" s="197">
        <f t="shared" si="21"/>
        <v>9524.5499999999993</v>
      </c>
      <c r="I82" s="197">
        <f t="shared" si="21"/>
        <v>0</v>
      </c>
      <c r="J82" s="197">
        <f t="shared" si="21"/>
        <v>9588.7999999999993</v>
      </c>
      <c r="K82" s="197">
        <f t="shared" si="21"/>
        <v>9524.5499999999993</v>
      </c>
      <c r="L82" s="868">
        <f t="shared" si="17"/>
        <v>9524.5499999999993</v>
      </c>
      <c r="M82" s="197">
        <f>SUM(M67:M81)</f>
        <v>11.338750000000001</v>
      </c>
      <c r="N82" s="191">
        <f t="shared" si="19"/>
        <v>48546.291187499999</v>
      </c>
      <c r="O82" s="875">
        <f>SUM(O67:O81)</f>
        <v>10680.18406125</v>
      </c>
      <c r="P82" s="880">
        <f>SUM(P67:P81)</f>
        <v>20863.3</v>
      </c>
      <c r="Q82" s="877">
        <f>SUM(Q67:Q81)</f>
        <v>1127.843211904762</v>
      </c>
      <c r="R82" s="506">
        <f t="shared" si="18"/>
        <v>0.96233932402572431</v>
      </c>
      <c r="S82" s="203"/>
    </row>
    <row r="83" spans="1:25" s="87" customFormat="1" ht="16" thickBot="1" x14ac:dyDescent="0.4">
      <c r="A83" s="510" t="s">
        <v>481</v>
      </c>
      <c r="B83" s="828"/>
      <c r="C83" s="189"/>
      <c r="D83" s="189"/>
      <c r="E83" s="189"/>
      <c r="F83" s="189"/>
      <c r="G83" s="189">
        <f>C83+D83+E83</f>
        <v>0</v>
      </c>
      <c r="H83" s="189"/>
      <c r="I83" s="189"/>
      <c r="J83" s="189"/>
      <c r="K83" s="189"/>
      <c r="L83" s="868">
        <f t="shared" si="17"/>
        <v>0</v>
      </c>
      <c r="M83" s="511"/>
      <c r="N83" s="191">
        <f t="shared" si="19"/>
        <v>0</v>
      </c>
      <c r="O83" s="192">
        <f t="shared" si="16"/>
        <v>0</v>
      </c>
      <c r="P83" s="193">
        <f>N83*0.5</f>
        <v>0</v>
      </c>
      <c r="Q83" s="505">
        <v>0</v>
      </c>
      <c r="R83" s="506" t="e">
        <f t="shared" si="18"/>
        <v>#DIV/0!</v>
      </c>
      <c r="S83" s="199"/>
      <c r="T83" s="18"/>
      <c r="U83" s="18"/>
      <c r="V83" s="18"/>
      <c r="W83" s="18"/>
      <c r="X83" s="18"/>
      <c r="Y83" s="18"/>
    </row>
    <row r="84" spans="1:25" s="87" customFormat="1" ht="15.5" x14ac:dyDescent="0.35">
      <c r="A84" s="189">
        <v>1</v>
      </c>
      <c r="B84" s="829" t="s">
        <v>482</v>
      </c>
      <c r="C84" s="204">
        <v>478.7</v>
      </c>
      <c r="D84" s="205">
        <v>165.3</v>
      </c>
      <c r="E84" s="205">
        <v>45.3</v>
      </c>
      <c r="F84" s="171">
        <v>478.7</v>
      </c>
      <c r="G84" s="178">
        <f>C84+D84+E84</f>
        <v>689.3</v>
      </c>
      <c r="H84" s="206"/>
      <c r="I84" s="206">
        <v>99</v>
      </c>
      <c r="J84" s="178"/>
      <c r="K84" s="207">
        <f t="shared" ref="K84:K140" si="22">H84+I84</f>
        <v>99</v>
      </c>
      <c r="L84" s="868">
        <f t="shared" si="17"/>
        <v>99</v>
      </c>
      <c r="M84" s="509">
        <f t="shared" si="20"/>
        <v>0.13095238095238096</v>
      </c>
      <c r="N84" s="191">
        <f t="shared" si="19"/>
        <v>560.6660714285714</v>
      </c>
      <c r="O84" s="192">
        <f t="shared" si="16"/>
        <v>123.34653571428571</v>
      </c>
      <c r="P84" s="193">
        <v>240.95238095238096</v>
      </c>
      <c r="Q84" s="505">
        <v>13.063809523809525</v>
      </c>
      <c r="R84" s="506">
        <f t="shared" si="18"/>
        <v>1.360842590481717</v>
      </c>
      <c r="S84" s="199">
        <v>3</v>
      </c>
      <c r="T84" s="18"/>
      <c r="U84" s="18"/>
      <c r="V84" s="18"/>
      <c r="W84" s="18"/>
      <c r="X84" s="18"/>
      <c r="Y84" s="18"/>
    </row>
    <row r="85" spans="1:25" s="87" customFormat="1" ht="15.5" x14ac:dyDescent="0.35">
      <c r="A85" s="171">
        <v>2</v>
      </c>
      <c r="B85" s="830" t="s">
        <v>483</v>
      </c>
      <c r="C85" s="204">
        <v>316.39999999999998</v>
      </c>
      <c r="D85" s="205"/>
      <c r="E85" s="205">
        <v>39.9</v>
      </c>
      <c r="F85" s="171">
        <v>316.39999999999998</v>
      </c>
      <c r="G85" s="178">
        <f t="shared" ref="G85:G140" si="23">C85+D85+E85</f>
        <v>356.29999999999995</v>
      </c>
      <c r="H85" s="208">
        <v>21</v>
      </c>
      <c r="I85" s="208">
        <v>41</v>
      </c>
      <c r="J85" s="178"/>
      <c r="K85" s="207">
        <f t="shared" si="22"/>
        <v>62</v>
      </c>
      <c r="L85" s="868">
        <f t="shared" si="17"/>
        <v>62</v>
      </c>
      <c r="M85" s="509">
        <f t="shared" si="20"/>
        <v>7.9232804232804238E-2</v>
      </c>
      <c r="N85" s="191">
        <f t="shared" si="19"/>
        <v>339.23128968253968</v>
      </c>
      <c r="O85" s="192">
        <f t="shared" si="16"/>
        <v>74.630883730158729</v>
      </c>
      <c r="P85" s="193">
        <v>145.7883597883598</v>
      </c>
      <c r="Q85" s="505">
        <v>7.9042645502645508</v>
      </c>
      <c r="R85" s="506">
        <f t="shared" si="18"/>
        <v>1.5929127076938614</v>
      </c>
      <c r="S85" s="199">
        <v>3</v>
      </c>
      <c r="T85" s="18"/>
      <c r="U85" s="18"/>
      <c r="V85" s="18"/>
      <c r="W85" s="18"/>
      <c r="X85" s="18"/>
      <c r="Y85" s="18"/>
    </row>
    <row r="86" spans="1:25" s="87" customFormat="1" ht="15.5" x14ac:dyDescent="0.35">
      <c r="A86" s="171">
        <v>3</v>
      </c>
      <c r="B86" s="830" t="s">
        <v>484</v>
      </c>
      <c r="C86" s="204">
        <v>590.26</v>
      </c>
      <c r="D86" s="205"/>
      <c r="E86" s="205">
        <v>27.8</v>
      </c>
      <c r="F86" s="171">
        <v>616.96</v>
      </c>
      <c r="G86" s="178">
        <f t="shared" si="23"/>
        <v>618.05999999999995</v>
      </c>
      <c r="H86" s="208">
        <v>40</v>
      </c>
      <c r="I86" s="208">
        <v>33</v>
      </c>
      <c r="J86" s="178"/>
      <c r="K86" s="207">
        <f t="shared" si="22"/>
        <v>73</v>
      </c>
      <c r="L86" s="868">
        <f t="shared" si="17"/>
        <v>73</v>
      </c>
      <c r="M86" s="509">
        <f t="shared" si="20"/>
        <v>9.1269841269841265E-2</v>
      </c>
      <c r="N86" s="191">
        <f t="shared" si="19"/>
        <v>390.76726190476188</v>
      </c>
      <c r="O86" s="192">
        <f t="shared" si="16"/>
        <v>85.968797619047621</v>
      </c>
      <c r="P86" s="193">
        <v>167.93650793650792</v>
      </c>
      <c r="Q86" s="505">
        <v>9.1050793650793658</v>
      </c>
      <c r="R86" s="506">
        <f t="shared" si="18"/>
        <v>1.0577899343516759</v>
      </c>
      <c r="S86" s="199">
        <v>3</v>
      </c>
      <c r="T86" s="18"/>
      <c r="U86" s="18"/>
      <c r="V86" s="18"/>
      <c r="W86" s="18"/>
      <c r="X86" s="18"/>
      <c r="Y86" s="18"/>
    </row>
    <row r="87" spans="1:25" s="87" customFormat="1" ht="15.5" x14ac:dyDescent="0.35">
      <c r="A87" s="189">
        <v>4</v>
      </c>
      <c r="B87" s="830" t="s">
        <v>485</v>
      </c>
      <c r="C87" s="204">
        <v>1277.7</v>
      </c>
      <c r="D87" s="205"/>
      <c r="E87" s="205">
        <v>49.7</v>
      </c>
      <c r="F87" s="171">
        <v>1279</v>
      </c>
      <c r="G87" s="178">
        <f t="shared" si="23"/>
        <v>1327.4</v>
      </c>
      <c r="H87" s="208">
        <v>141</v>
      </c>
      <c r="I87" s="208"/>
      <c r="J87" s="178"/>
      <c r="K87" s="207">
        <f t="shared" si="22"/>
        <v>141</v>
      </c>
      <c r="L87" s="868">
        <f t="shared" si="17"/>
        <v>141</v>
      </c>
      <c r="M87" s="509">
        <f t="shared" si="20"/>
        <v>0.16785714285714284</v>
      </c>
      <c r="N87" s="191">
        <f t="shared" si="19"/>
        <v>718.67196428571424</v>
      </c>
      <c r="O87" s="192">
        <f t="shared" si="16"/>
        <v>158.10783214285712</v>
      </c>
      <c r="P87" s="193">
        <v>308.85714285714283</v>
      </c>
      <c r="Q87" s="505">
        <v>16.745428571428572</v>
      </c>
      <c r="R87" s="506">
        <f t="shared" si="18"/>
        <v>0.90581766449988144</v>
      </c>
      <c r="S87" s="199">
        <v>4</v>
      </c>
      <c r="T87" s="18"/>
      <c r="U87" s="18"/>
      <c r="V87" s="18"/>
      <c r="W87" s="18"/>
      <c r="X87" s="18"/>
      <c r="Y87" s="18"/>
    </row>
    <row r="88" spans="1:25" s="87" customFormat="1" ht="15.5" x14ac:dyDescent="0.35">
      <c r="A88" s="171">
        <v>5</v>
      </c>
      <c r="B88" s="830" t="s">
        <v>486</v>
      </c>
      <c r="C88" s="204">
        <v>1422.3</v>
      </c>
      <c r="D88" s="205"/>
      <c r="E88" s="205">
        <v>106</v>
      </c>
      <c r="F88" s="171">
        <v>1453.5</v>
      </c>
      <c r="G88" s="178">
        <f t="shared" si="23"/>
        <v>1528.3</v>
      </c>
      <c r="H88" s="208">
        <v>142</v>
      </c>
      <c r="I88" s="208"/>
      <c r="J88" s="178"/>
      <c r="K88" s="207">
        <f t="shared" si="22"/>
        <v>142</v>
      </c>
      <c r="L88" s="868">
        <f t="shared" si="17"/>
        <v>142</v>
      </c>
      <c r="M88" s="509">
        <f t="shared" si="20"/>
        <v>0.16904761904761906</v>
      </c>
      <c r="N88" s="191">
        <f t="shared" si="19"/>
        <v>723.76892857142855</v>
      </c>
      <c r="O88" s="192">
        <f t="shared" si="16"/>
        <v>159.22916428571429</v>
      </c>
      <c r="P88" s="193">
        <v>311.04761904761909</v>
      </c>
      <c r="Q88" s="505">
        <v>16.86419047619048</v>
      </c>
      <c r="R88" s="506">
        <f t="shared" si="18"/>
        <v>0.79232474146499543</v>
      </c>
      <c r="S88" s="199">
        <v>4</v>
      </c>
      <c r="T88" s="18"/>
      <c r="U88" s="18"/>
      <c r="V88" s="18"/>
      <c r="W88" s="18"/>
      <c r="X88" s="18"/>
      <c r="Y88" s="18"/>
    </row>
    <row r="89" spans="1:25" s="87" customFormat="1" ht="15.5" x14ac:dyDescent="0.35">
      <c r="A89" s="171">
        <v>6</v>
      </c>
      <c r="B89" s="830" t="s">
        <v>487</v>
      </c>
      <c r="C89" s="204">
        <v>736.94</v>
      </c>
      <c r="D89" s="205"/>
      <c r="E89" s="205"/>
      <c r="F89" s="171">
        <v>736.94</v>
      </c>
      <c r="G89" s="178">
        <f t="shared" si="23"/>
        <v>736.94</v>
      </c>
      <c r="H89" s="208">
        <v>44</v>
      </c>
      <c r="I89" s="208">
        <v>39</v>
      </c>
      <c r="J89" s="178"/>
      <c r="K89" s="207">
        <f t="shared" si="22"/>
        <v>83</v>
      </c>
      <c r="L89" s="868">
        <f t="shared" si="17"/>
        <v>83</v>
      </c>
      <c r="M89" s="509">
        <f t="shared" si="20"/>
        <v>0.10396825396825396</v>
      </c>
      <c r="N89" s="191">
        <f t="shared" si="19"/>
        <v>445.13488095238091</v>
      </c>
      <c r="O89" s="192">
        <f t="shared" si="16"/>
        <v>97.929673809523806</v>
      </c>
      <c r="P89" s="193">
        <v>191.30158730158729</v>
      </c>
      <c r="Q89" s="505">
        <v>10.371873015873016</v>
      </c>
      <c r="R89" s="506">
        <f t="shared" si="18"/>
        <v>1.0105816146217668</v>
      </c>
      <c r="S89" s="199">
        <v>4</v>
      </c>
      <c r="T89" s="18"/>
      <c r="U89" s="18"/>
      <c r="V89" s="18"/>
      <c r="W89" s="18"/>
      <c r="X89" s="18"/>
      <c r="Y89" s="18"/>
    </row>
    <row r="90" spans="1:25" s="87" customFormat="1" ht="15.5" x14ac:dyDescent="0.35">
      <c r="A90" s="189">
        <v>7</v>
      </c>
      <c r="B90" s="830" t="s">
        <v>488</v>
      </c>
      <c r="C90" s="204">
        <v>588.29</v>
      </c>
      <c r="D90" s="205"/>
      <c r="E90" s="205"/>
      <c r="F90" s="171">
        <v>588.29</v>
      </c>
      <c r="G90" s="178">
        <f t="shared" si="23"/>
        <v>588.29</v>
      </c>
      <c r="H90" s="208"/>
      <c r="I90" s="208">
        <v>84</v>
      </c>
      <c r="J90" s="178"/>
      <c r="K90" s="207">
        <f t="shared" si="22"/>
        <v>84</v>
      </c>
      <c r="L90" s="868">
        <f t="shared" si="17"/>
        <v>84</v>
      </c>
      <c r="M90" s="509">
        <f t="shared" si="20"/>
        <v>0.1111111111111111</v>
      </c>
      <c r="N90" s="191">
        <f t="shared" si="19"/>
        <v>475.71666666666664</v>
      </c>
      <c r="O90" s="192">
        <f t="shared" si="16"/>
        <v>104.65766666666666</v>
      </c>
      <c r="P90" s="193">
        <v>204.44444444444443</v>
      </c>
      <c r="Q90" s="505">
        <v>11.084444444444445</v>
      </c>
      <c r="R90" s="506">
        <f t="shared" si="18"/>
        <v>1.3529096571796602</v>
      </c>
      <c r="S90" s="199">
        <v>4</v>
      </c>
      <c r="T90" s="18"/>
      <c r="U90" s="18"/>
      <c r="V90" s="18"/>
      <c r="W90" s="18"/>
      <c r="X90" s="18"/>
      <c r="Y90" s="18"/>
    </row>
    <row r="91" spans="1:25" s="87" customFormat="1" ht="15.5" x14ac:dyDescent="0.35">
      <c r="A91" s="171">
        <v>8</v>
      </c>
      <c r="B91" s="831" t="s">
        <v>489</v>
      </c>
      <c r="C91" s="204">
        <v>264.32</v>
      </c>
      <c r="D91" s="205"/>
      <c r="E91" s="205"/>
      <c r="F91" s="171">
        <v>259.32</v>
      </c>
      <c r="G91" s="178">
        <f t="shared" si="23"/>
        <v>264.32</v>
      </c>
      <c r="H91" s="208"/>
      <c r="I91" s="208"/>
      <c r="J91" s="178"/>
      <c r="K91" s="207">
        <f t="shared" si="22"/>
        <v>0</v>
      </c>
      <c r="L91" s="868">
        <f t="shared" si="17"/>
        <v>0</v>
      </c>
      <c r="M91" s="509">
        <f t="shared" si="20"/>
        <v>0</v>
      </c>
      <c r="N91" s="191">
        <f t="shared" si="19"/>
        <v>0</v>
      </c>
      <c r="O91" s="192">
        <f t="shared" si="16"/>
        <v>0</v>
      </c>
      <c r="P91" s="193">
        <v>0</v>
      </c>
      <c r="Q91" s="505">
        <v>0</v>
      </c>
      <c r="R91" s="506">
        <f t="shared" si="18"/>
        <v>0</v>
      </c>
      <c r="S91" s="199">
        <v>2</v>
      </c>
      <c r="T91" s="18"/>
      <c r="U91" s="18"/>
      <c r="V91" s="18"/>
      <c r="W91" s="18"/>
      <c r="X91" s="18"/>
      <c r="Y91" s="18"/>
    </row>
    <row r="92" spans="1:25" s="87" customFormat="1" ht="15.5" x14ac:dyDescent="0.35">
      <c r="A92" s="171">
        <v>9</v>
      </c>
      <c r="B92" s="830" t="s">
        <v>490</v>
      </c>
      <c r="C92" s="204">
        <v>181.4</v>
      </c>
      <c r="D92" s="205"/>
      <c r="E92" s="205">
        <v>21.3</v>
      </c>
      <c r="F92" s="171">
        <v>181.4</v>
      </c>
      <c r="G92" s="178">
        <f t="shared" si="23"/>
        <v>202.70000000000002</v>
      </c>
      <c r="H92" s="208"/>
      <c r="I92" s="208">
        <v>16</v>
      </c>
      <c r="J92" s="178"/>
      <c r="K92" s="207">
        <f t="shared" si="22"/>
        <v>16</v>
      </c>
      <c r="L92" s="868">
        <f t="shared" si="17"/>
        <v>16</v>
      </c>
      <c r="M92" s="509">
        <f t="shared" si="20"/>
        <v>2.1164021164021163E-2</v>
      </c>
      <c r="N92" s="191">
        <f t="shared" si="19"/>
        <v>90.612698412698407</v>
      </c>
      <c r="O92" s="192">
        <f t="shared" si="16"/>
        <v>19.934793650793651</v>
      </c>
      <c r="P92" s="193">
        <v>38.941798941798936</v>
      </c>
      <c r="Q92" s="505">
        <v>2.1113227513227515</v>
      </c>
      <c r="R92" s="506">
        <f t="shared" si="18"/>
        <v>0.74790633328373812</v>
      </c>
      <c r="S92" s="199">
        <v>2</v>
      </c>
      <c r="T92" s="18"/>
      <c r="U92" s="18"/>
      <c r="V92" s="18"/>
      <c r="W92" s="18"/>
      <c r="X92" s="18"/>
      <c r="Y92" s="18"/>
    </row>
    <row r="93" spans="1:25" s="87" customFormat="1" ht="15.5" x14ac:dyDescent="0.35">
      <c r="A93" s="189">
        <v>10</v>
      </c>
      <c r="B93" s="830" t="s">
        <v>491</v>
      </c>
      <c r="C93" s="204">
        <v>366.9</v>
      </c>
      <c r="D93" s="205"/>
      <c r="E93" s="205"/>
      <c r="F93" s="171">
        <v>366.9</v>
      </c>
      <c r="G93" s="178">
        <f t="shared" si="23"/>
        <v>366.9</v>
      </c>
      <c r="H93" s="208"/>
      <c r="I93" s="208"/>
      <c r="J93" s="178"/>
      <c r="K93" s="207">
        <f t="shared" si="22"/>
        <v>0</v>
      </c>
      <c r="L93" s="868">
        <f t="shared" si="17"/>
        <v>0</v>
      </c>
      <c r="M93" s="509">
        <f t="shared" si="20"/>
        <v>0</v>
      </c>
      <c r="N93" s="191">
        <f t="shared" si="19"/>
        <v>0</v>
      </c>
      <c r="O93" s="192">
        <f t="shared" si="16"/>
        <v>0</v>
      </c>
      <c r="P93" s="193">
        <v>0</v>
      </c>
      <c r="Q93" s="505">
        <v>0</v>
      </c>
      <c r="R93" s="506">
        <f t="shared" si="18"/>
        <v>0</v>
      </c>
      <c r="S93" s="199">
        <v>2</v>
      </c>
      <c r="T93" s="18"/>
      <c r="U93" s="18"/>
      <c r="V93" s="18"/>
      <c r="W93" s="18"/>
      <c r="X93" s="18"/>
      <c r="Y93" s="18"/>
    </row>
    <row r="94" spans="1:25" s="87" customFormat="1" ht="15.5" x14ac:dyDescent="0.35">
      <c r="A94" s="171">
        <v>11</v>
      </c>
      <c r="B94" s="830" t="s">
        <v>492</v>
      </c>
      <c r="C94" s="204">
        <v>580.66999999999996</v>
      </c>
      <c r="D94" s="205"/>
      <c r="E94" s="205"/>
      <c r="F94" s="171">
        <v>580.66999999999996</v>
      </c>
      <c r="G94" s="178">
        <f t="shared" si="23"/>
        <v>580.66999999999996</v>
      </c>
      <c r="H94" s="208"/>
      <c r="I94" s="208">
        <v>64</v>
      </c>
      <c r="J94" s="178"/>
      <c r="K94" s="207">
        <f t="shared" si="22"/>
        <v>64</v>
      </c>
      <c r="L94" s="868">
        <f t="shared" si="17"/>
        <v>64</v>
      </c>
      <c r="M94" s="509">
        <f t="shared" si="20"/>
        <v>8.4656084656084651E-2</v>
      </c>
      <c r="N94" s="191">
        <f t="shared" si="19"/>
        <v>362.45079365079363</v>
      </c>
      <c r="O94" s="192">
        <f t="shared" si="16"/>
        <v>79.739174603174604</v>
      </c>
      <c r="P94" s="193">
        <v>155.76719576719574</v>
      </c>
      <c r="Q94" s="505">
        <v>8.445291005291006</v>
      </c>
      <c r="R94" s="506">
        <f t="shared" si="18"/>
        <v>1.0443151101769594</v>
      </c>
      <c r="S94" s="199">
        <v>3</v>
      </c>
      <c r="T94" s="18"/>
      <c r="U94" s="18"/>
      <c r="V94" s="18"/>
      <c r="W94" s="18"/>
      <c r="X94" s="18"/>
      <c r="Y94" s="18"/>
    </row>
    <row r="95" spans="1:25" s="87" customFormat="1" ht="15.5" x14ac:dyDescent="0.35">
      <c r="A95" s="171">
        <v>12</v>
      </c>
      <c r="B95" s="830" t="s">
        <v>493</v>
      </c>
      <c r="C95" s="204">
        <v>583.6</v>
      </c>
      <c r="D95" s="205">
        <v>29.3</v>
      </c>
      <c r="E95" s="205"/>
      <c r="F95" s="171">
        <v>612.9</v>
      </c>
      <c r="G95" s="178">
        <f t="shared" si="23"/>
        <v>612.9</v>
      </c>
      <c r="H95" s="208">
        <v>39</v>
      </c>
      <c r="I95" s="208">
        <v>33</v>
      </c>
      <c r="J95" s="178"/>
      <c r="K95" s="207">
        <f t="shared" si="22"/>
        <v>72</v>
      </c>
      <c r="L95" s="868">
        <f t="shared" si="17"/>
        <v>72</v>
      </c>
      <c r="M95" s="509">
        <f t="shared" si="20"/>
        <v>9.0079365079365079E-2</v>
      </c>
      <c r="N95" s="191">
        <f t="shared" si="19"/>
        <v>385.67029761904757</v>
      </c>
      <c r="O95" s="192">
        <f t="shared" si="16"/>
        <v>84.847465476190465</v>
      </c>
      <c r="P95" s="193">
        <v>165.74603174603175</v>
      </c>
      <c r="Q95" s="505">
        <v>8.9863174603174603</v>
      </c>
      <c r="R95" s="506">
        <f t="shared" si="18"/>
        <v>1.0527820399764845</v>
      </c>
      <c r="S95" s="199">
        <v>3</v>
      </c>
      <c r="T95" s="18"/>
      <c r="U95" s="18"/>
      <c r="V95" s="18"/>
      <c r="W95" s="18"/>
      <c r="X95" s="18"/>
      <c r="Y95" s="18"/>
    </row>
    <row r="96" spans="1:25" s="87" customFormat="1" ht="15.5" x14ac:dyDescent="0.35">
      <c r="A96" s="189">
        <v>13</v>
      </c>
      <c r="B96" s="830" t="s">
        <v>495</v>
      </c>
      <c r="C96" s="204">
        <v>851.5</v>
      </c>
      <c r="D96" s="205"/>
      <c r="E96" s="205"/>
      <c r="F96" s="171">
        <v>851.5</v>
      </c>
      <c r="G96" s="178">
        <f t="shared" si="23"/>
        <v>851.5</v>
      </c>
      <c r="H96" s="208">
        <v>128</v>
      </c>
      <c r="I96" s="208"/>
      <c r="J96" s="178"/>
      <c r="K96" s="207">
        <f t="shared" si="22"/>
        <v>128</v>
      </c>
      <c r="L96" s="868">
        <f t="shared" si="17"/>
        <v>128</v>
      </c>
      <c r="M96" s="509">
        <f t="shared" si="20"/>
        <v>0.15238095238095239</v>
      </c>
      <c r="N96" s="191">
        <f t="shared" si="19"/>
        <v>652.41142857142859</v>
      </c>
      <c r="O96" s="192">
        <f t="shared" si="16"/>
        <v>143.5305142857143</v>
      </c>
      <c r="P96" s="193">
        <v>280.38095238095241</v>
      </c>
      <c r="Q96" s="505">
        <v>15.201523809523811</v>
      </c>
      <c r="R96" s="506">
        <f t="shared" si="18"/>
        <v>1.2818842267147612</v>
      </c>
      <c r="S96" s="199">
        <v>4</v>
      </c>
      <c r="T96" s="18"/>
      <c r="U96" s="18"/>
      <c r="V96" s="18"/>
      <c r="W96" s="18"/>
      <c r="X96" s="18"/>
      <c r="Y96" s="18"/>
    </row>
    <row r="97" spans="1:25" s="87" customFormat="1" ht="15.5" x14ac:dyDescent="0.35">
      <c r="A97" s="171">
        <v>14</v>
      </c>
      <c r="B97" s="830" t="s">
        <v>496</v>
      </c>
      <c r="C97" s="204">
        <v>510.4</v>
      </c>
      <c r="D97" s="205"/>
      <c r="E97" s="205">
        <v>35.200000000000003</v>
      </c>
      <c r="F97" s="171">
        <v>510.4</v>
      </c>
      <c r="G97" s="178">
        <f t="shared" si="23"/>
        <v>545.6</v>
      </c>
      <c r="H97" s="208">
        <v>72</v>
      </c>
      <c r="I97" s="208"/>
      <c r="J97" s="178"/>
      <c r="K97" s="207">
        <f t="shared" si="22"/>
        <v>72</v>
      </c>
      <c r="L97" s="868">
        <f t="shared" si="17"/>
        <v>72</v>
      </c>
      <c r="M97" s="509">
        <f t="shared" si="20"/>
        <v>8.5714285714285715E-2</v>
      </c>
      <c r="N97" s="191">
        <f t="shared" si="19"/>
        <v>366.98142857142858</v>
      </c>
      <c r="O97" s="192">
        <f t="shared" si="16"/>
        <v>80.735914285714287</v>
      </c>
      <c r="P97" s="193">
        <v>157.71428571428572</v>
      </c>
      <c r="Q97" s="505">
        <v>8.5508571428571436</v>
      </c>
      <c r="R97" s="506">
        <f t="shared" si="18"/>
        <v>1.1253344679514032</v>
      </c>
      <c r="S97" s="199">
        <v>4</v>
      </c>
      <c r="T97" s="18"/>
      <c r="U97" s="18"/>
      <c r="V97" s="18"/>
      <c r="W97" s="18"/>
      <c r="X97" s="18"/>
      <c r="Y97" s="18"/>
    </row>
    <row r="98" spans="1:25" s="87" customFormat="1" ht="15.5" x14ac:dyDescent="0.35">
      <c r="A98" s="171">
        <v>15</v>
      </c>
      <c r="B98" s="830" t="s">
        <v>497</v>
      </c>
      <c r="C98" s="204">
        <v>545.21</v>
      </c>
      <c r="D98" s="205"/>
      <c r="E98" s="205">
        <v>19.600000000000001</v>
      </c>
      <c r="F98" s="171">
        <v>545.21</v>
      </c>
      <c r="G98" s="178">
        <f t="shared" si="23"/>
        <v>564.81000000000006</v>
      </c>
      <c r="H98" s="208">
        <v>66</v>
      </c>
      <c r="I98" s="208"/>
      <c r="J98" s="178"/>
      <c r="K98" s="207">
        <f t="shared" si="22"/>
        <v>66</v>
      </c>
      <c r="L98" s="868">
        <f t="shared" si="17"/>
        <v>66</v>
      </c>
      <c r="M98" s="509">
        <f t="shared" si="20"/>
        <v>7.857142857142857E-2</v>
      </c>
      <c r="N98" s="191">
        <f t="shared" si="19"/>
        <v>336.39964285714285</v>
      </c>
      <c r="O98" s="192">
        <f t="shared" si="16"/>
        <v>74.007921428571422</v>
      </c>
      <c r="P98" s="193">
        <v>144.57142857142856</v>
      </c>
      <c r="Q98" s="505">
        <v>7.838285714285715</v>
      </c>
      <c r="R98" s="506">
        <f t="shared" si="18"/>
        <v>0.99647187296865936</v>
      </c>
      <c r="S98" s="199">
        <v>4</v>
      </c>
      <c r="T98" s="18"/>
      <c r="U98" s="18"/>
      <c r="V98" s="18"/>
      <c r="W98" s="18"/>
      <c r="X98" s="18"/>
      <c r="Y98" s="18"/>
    </row>
    <row r="99" spans="1:25" s="87" customFormat="1" ht="15.5" x14ac:dyDescent="0.35">
      <c r="A99" s="189">
        <v>16</v>
      </c>
      <c r="B99" s="830" t="s">
        <v>498</v>
      </c>
      <c r="C99" s="204">
        <v>536.25</v>
      </c>
      <c r="D99" s="205"/>
      <c r="E99" s="205"/>
      <c r="F99" s="171">
        <v>536.25</v>
      </c>
      <c r="G99" s="178">
        <f t="shared" si="23"/>
        <v>536.25</v>
      </c>
      <c r="H99" s="208">
        <v>73</v>
      </c>
      <c r="I99" s="208"/>
      <c r="J99" s="178"/>
      <c r="K99" s="207">
        <f t="shared" si="22"/>
        <v>73</v>
      </c>
      <c r="L99" s="868">
        <f t="shared" si="17"/>
        <v>73</v>
      </c>
      <c r="M99" s="509">
        <f t="shared" si="20"/>
        <v>8.6904761904761901E-2</v>
      </c>
      <c r="N99" s="191">
        <f t="shared" si="19"/>
        <v>372.07839285714283</v>
      </c>
      <c r="O99" s="192">
        <f t="shared" si="16"/>
        <v>81.857246428571429</v>
      </c>
      <c r="P99" s="193">
        <v>159.9047619047619</v>
      </c>
      <c r="Q99" s="505">
        <v>8.6696190476190473</v>
      </c>
      <c r="R99" s="506">
        <f t="shared" si="18"/>
        <v>1.1608578465978465</v>
      </c>
      <c r="S99" s="199">
        <v>4</v>
      </c>
      <c r="T99" s="18"/>
      <c r="U99" s="18"/>
      <c r="V99" s="18"/>
      <c r="W99" s="18"/>
      <c r="X99" s="18"/>
      <c r="Y99" s="18"/>
    </row>
    <row r="100" spans="1:25" s="87" customFormat="1" ht="15.5" x14ac:dyDescent="0.35">
      <c r="A100" s="171">
        <v>17</v>
      </c>
      <c r="B100" s="830" t="s">
        <v>499</v>
      </c>
      <c r="C100" s="204">
        <v>534.97</v>
      </c>
      <c r="D100" s="205">
        <v>68.2</v>
      </c>
      <c r="E100" s="205"/>
      <c r="F100" s="171">
        <v>533.73</v>
      </c>
      <c r="G100" s="178">
        <f t="shared" si="23"/>
        <v>603.17000000000007</v>
      </c>
      <c r="H100" s="208">
        <v>64</v>
      </c>
      <c r="I100" s="208"/>
      <c r="J100" s="178"/>
      <c r="K100" s="207">
        <f t="shared" si="22"/>
        <v>64</v>
      </c>
      <c r="L100" s="868">
        <f t="shared" si="17"/>
        <v>64</v>
      </c>
      <c r="M100" s="509">
        <f t="shared" si="20"/>
        <v>7.6190476190476197E-2</v>
      </c>
      <c r="N100" s="191">
        <f t="shared" si="19"/>
        <v>326.20571428571429</v>
      </c>
      <c r="O100" s="192">
        <f t="shared" si="16"/>
        <v>71.765257142857152</v>
      </c>
      <c r="P100" s="193">
        <v>140.1904761904762</v>
      </c>
      <c r="Q100" s="505">
        <v>7.6007619047619057</v>
      </c>
      <c r="R100" s="506">
        <f t="shared" si="18"/>
        <v>0.90482319996652605</v>
      </c>
      <c r="S100" s="199">
        <v>4</v>
      </c>
      <c r="T100" s="18"/>
      <c r="U100" s="18"/>
      <c r="V100" s="18"/>
      <c r="W100" s="18"/>
      <c r="X100" s="18"/>
      <c r="Y100" s="18"/>
    </row>
    <row r="101" spans="1:25" s="87" customFormat="1" ht="15.5" x14ac:dyDescent="0.35">
      <c r="A101" s="171">
        <v>18</v>
      </c>
      <c r="B101" s="830" t="s">
        <v>500</v>
      </c>
      <c r="C101" s="204">
        <v>191.9</v>
      </c>
      <c r="D101" s="205"/>
      <c r="E101" s="205">
        <v>35</v>
      </c>
      <c r="F101" s="171">
        <v>191.9</v>
      </c>
      <c r="G101" s="178">
        <f t="shared" si="23"/>
        <v>226.9</v>
      </c>
      <c r="H101" s="208"/>
      <c r="I101" s="208"/>
      <c r="J101" s="178"/>
      <c r="K101" s="207">
        <f t="shared" si="22"/>
        <v>0</v>
      </c>
      <c r="L101" s="868">
        <f t="shared" si="17"/>
        <v>0</v>
      </c>
      <c r="M101" s="509">
        <f t="shared" si="20"/>
        <v>0</v>
      </c>
      <c r="N101" s="191">
        <f t="shared" si="19"/>
        <v>0</v>
      </c>
      <c r="O101" s="192">
        <f t="shared" si="16"/>
        <v>0</v>
      </c>
      <c r="P101" s="193">
        <v>0</v>
      </c>
      <c r="Q101" s="505">
        <v>0</v>
      </c>
      <c r="R101" s="506">
        <f t="shared" si="18"/>
        <v>0</v>
      </c>
      <c r="S101" s="199">
        <v>1</v>
      </c>
      <c r="T101" s="18"/>
      <c r="U101" s="18"/>
      <c r="V101" s="18"/>
      <c r="W101" s="18"/>
      <c r="X101" s="18"/>
      <c r="Y101" s="18"/>
    </row>
    <row r="102" spans="1:25" s="87" customFormat="1" ht="15.5" x14ac:dyDescent="0.35">
      <c r="A102" s="189">
        <v>19</v>
      </c>
      <c r="B102" s="830" t="s">
        <v>501</v>
      </c>
      <c r="C102" s="204">
        <v>368.4</v>
      </c>
      <c r="D102" s="205"/>
      <c r="E102" s="205">
        <v>17.2</v>
      </c>
      <c r="F102" s="171">
        <v>368.4</v>
      </c>
      <c r="G102" s="178">
        <f t="shared" si="23"/>
        <v>385.59999999999997</v>
      </c>
      <c r="H102" s="208">
        <v>50</v>
      </c>
      <c r="I102" s="208"/>
      <c r="J102" s="178"/>
      <c r="K102" s="207">
        <f t="shared" si="22"/>
        <v>50</v>
      </c>
      <c r="L102" s="868">
        <f t="shared" si="17"/>
        <v>50</v>
      </c>
      <c r="M102" s="509">
        <f t="shared" si="20"/>
        <v>5.9523809523809521E-2</v>
      </c>
      <c r="N102" s="191">
        <f t="shared" si="19"/>
        <v>254.84821428571425</v>
      </c>
      <c r="O102" s="192">
        <f t="shared" si="16"/>
        <v>56.066607142857137</v>
      </c>
      <c r="P102" s="193">
        <v>109.52380952380952</v>
      </c>
      <c r="Q102" s="505">
        <v>5.9380952380952383</v>
      </c>
      <c r="R102" s="506">
        <f t="shared" si="18"/>
        <v>1.1057487712408614</v>
      </c>
      <c r="S102" s="199">
        <v>3</v>
      </c>
      <c r="T102" s="18"/>
      <c r="U102" s="18"/>
      <c r="V102" s="18"/>
      <c r="W102" s="18"/>
      <c r="X102" s="18"/>
      <c r="Y102" s="18"/>
    </row>
    <row r="103" spans="1:25" s="87" customFormat="1" ht="15.5" x14ac:dyDescent="0.35">
      <c r="A103" s="171">
        <v>20</v>
      </c>
      <c r="B103" s="830" t="s">
        <v>502</v>
      </c>
      <c r="C103" s="204">
        <v>298.58</v>
      </c>
      <c r="D103" s="205">
        <v>41.6</v>
      </c>
      <c r="E103" s="205"/>
      <c r="F103" s="171">
        <v>298.58</v>
      </c>
      <c r="G103" s="178">
        <f t="shared" si="23"/>
        <v>340.18</v>
      </c>
      <c r="H103" s="208">
        <v>37</v>
      </c>
      <c r="I103" s="208"/>
      <c r="J103" s="178"/>
      <c r="K103" s="207">
        <f t="shared" si="22"/>
        <v>37</v>
      </c>
      <c r="L103" s="868">
        <f t="shared" si="17"/>
        <v>37</v>
      </c>
      <c r="M103" s="509">
        <f t="shared" si="20"/>
        <v>4.4047619047619051E-2</v>
      </c>
      <c r="N103" s="191">
        <f t="shared" si="19"/>
        <v>188.58767857142857</v>
      </c>
      <c r="O103" s="192">
        <f t="shared" si="16"/>
        <v>41.489289285714285</v>
      </c>
      <c r="P103" s="193">
        <v>81.047619047619051</v>
      </c>
      <c r="Q103" s="505">
        <v>4.3941904761904764</v>
      </c>
      <c r="R103" s="506">
        <f t="shared" si="18"/>
        <v>0.9275053718059626</v>
      </c>
      <c r="S103" s="199">
        <v>3</v>
      </c>
      <c r="T103" s="18"/>
      <c r="U103" s="18"/>
      <c r="V103" s="18"/>
      <c r="W103" s="18"/>
      <c r="X103" s="18"/>
      <c r="Y103" s="18"/>
    </row>
    <row r="104" spans="1:25" s="87" customFormat="1" ht="15.5" x14ac:dyDescent="0.35">
      <c r="A104" s="171">
        <v>21</v>
      </c>
      <c r="B104" s="830" t="s">
        <v>503</v>
      </c>
      <c r="C104" s="204">
        <v>820.07</v>
      </c>
      <c r="D104" s="205"/>
      <c r="E104" s="205">
        <v>159.9</v>
      </c>
      <c r="F104" s="171">
        <v>820.07</v>
      </c>
      <c r="G104" s="178">
        <f t="shared" si="23"/>
        <v>979.97</v>
      </c>
      <c r="H104" s="208"/>
      <c r="I104" s="208">
        <v>103</v>
      </c>
      <c r="J104" s="178"/>
      <c r="K104" s="207">
        <f t="shared" si="22"/>
        <v>103</v>
      </c>
      <c r="L104" s="868">
        <f t="shared" si="17"/>
        <v>103</v>
      </c>
      <c r="M104" s="509">
        <f t="shared" si="20"/>
        <v>0.13624338624338625</v>
      </c>
      <c r="N104" s="191">
        <f t="shared" si="19"/>
        <v>583.31924603174605</v>
      </c>
      <c r="O104" s="192">
        <f t="shared" si="16"/>
        <v>128.33023412698412</v>
      </c>
      <c r="P104" s="193">
        <v>250.68783068783071</v>
      </c>
      <c r="Q104" s="505">
        <v>13.591640211640213</v>
      </c>
      <c r="R104" s="506">
        <f t="shared" si="18"/>
        <v>0.99587635443758582</v>
      </c>
      <c r="S104" s="199">
        <v>4</v>
      </c>
      <c r="T104" s="18"/>
      <c r="U104" s="18"/>
      <c r="V104" s="18"/>
      <c r="W104" s="18"/>
      <c r="X104" s="18"/>
      <c r="Y104" s="18"/>
    </row>
    <row r="105" spans="1:25" s="87" customFormat="1" ht="15.5" x14ac:dyDescent="0.35">
      <c r="A105" s="189">
        <v>22</v>
      </c>
      <c r="B105" s="830" t="s">
        <v>504</v>
      </c>
      <c r="C105" s="204">
        <v>1330.1</v>
      </c>
      <c r="D105" s="205"/>
      <c r="E105" s="205"/>
      <c r="F105" s="171">
        <v>1330.1</v>
      </c>
      <c r="G105" s="178">
        <f t="shared" si="23"/>
        <v>1330.1</v>
      </c>
      <c r="H105" s="208">
        <v>125</v>
      </c>
      <c r="I105" s="208"/>
      <c r="J105" s="178"/>
      <c r="K105" s="207">
        <f t="shared" si="22"/>
        <v>125</v>
      </c>
      <c r="L105" s="868">
        <f t="shared" si="17"/>
        <v>125</v>
      </c>
      <c r="M105" s="509">
        <f t="shared" si="20"/>
        <v>0.14880952380952381</v>
      </c>
      <c r="N105" s="191">
        <f t="shared" si="19"/>
        <v>637.12053571428567</v>
      </c>
      <c r="O105" s="192">
        <f t="shared" si="16"/>
        <v>140.16651785714285</v>
      </c>
      <c r="P105" s="193">
        <v>273.8095238095238</v>
      </c>
      <c r="Q105" s="505">
        <v>14.845238095238097</v>
      </c>
      <c r="R105" s="506">
        <f t="shared" si="18"/>
        <v>0.80139975601548041</v>
      </c>
      <c r="S105" s="199">
        <v>4</v>
      </c>
      <c r="T105" s="18"/>
      <c r="U105" s="18"/>
      <c r="V105" s="18"/>
      <c r="W105" s="18"/>
      <c r="X105" s="18"/>
      <c r="Y105" s="18"/>
    </row>
    <row r="106" spans="1:25" s="87" customFormat="1" ht="15.5" x14ac:dyDescent="0.35">
      <c r="A106" s="171">
        <v>23</v>
      </c>
      <c r="B106" s="830" t="s">
        <v>554</v>
      </c>
      <c r="C106" s="204">
        <v>788.55</v>
      </c>
      <c r="D106" s="205">
        <v>32.1</v>
      </c>
      <c r="E106" s="205"/>
      <c r="F106" s="171">
        <v>788.55</v>
      </c>
      <c r="G106" s="178">
        <f t="shared" si="23"/>
        <v>820.65</v>
      </c>
      <c r="H106" s="208"/>
      <c r="I106" s="208">
        <v>83</v>
      </c>
      <c r="J106" s="178"/>
      <c r="K106" s="207">
        <f t="shared" si="22"/>
        <v>83</v>
      </c>
      <c r="L106" s="868">
        <f t="shared" si="17"/>
        <v>83</v>
      </c>
      <c r="M106" s="509">
        <f t="shared" si="20"/>
        <v>0.10978835978835978</v>
      </c>
      <c r="N106" s="191">
        <f t="shared" si="19"/>
        <v>470.05337301587298</v>
      </c>
      <c r="O106" s="192">
        <f t="shared" si="16"/>
        <v>103.41174206349206</v>
      </c>
      <c r="P106" s="193">
        <v>202.010582010582</v>
      </c>
      <c r="Q106" s="505">
        <v>10.952486772486772</v>
      </c>
      <c r="R106" s="506">
        <f t="shared" si="18"/>
        <v>0.95829913344596807</v>
      </c>
      <c r="S106" s="199">
        <v>3</v>
      </c>
      <c r="T106" s="18"/>
      <c r="U106" s="18"/>
      <c r="V106" s="18"/>
      <c r="W106" s="18"/>
      <c r="X106" s="18"/>
      <c r="Y106" s="18"/>
    </row>
    <row r="107" spans="1:25" s="87" customFormat="1" ht="15.5" x14ac:dyDescent="0.35">
      <c r="A107" s="171">
        <v>24</v>
      </c>
      <c r="B107" s="830" t="s">
        <v>555</v>
      </c>
      <c r="C107" s="204">
        <v>1286.57</v>
      </c>
      <c r="D107" s="205">
        <v>132.1</v>
      </c>
      <c r="E107" s="205">
        <v>45.2</v>
      </c>
      <c r="F107" s="171">
        <v>1330.64</v>
      </c>
      <c r="G107" s="178">
        <f t="shared" si="23"/>
        <v>1463.87</v>
      </c>
      <c r="H107" s="208">
        <v>176</v>
      </c>
      <c r="I107" s="208"/>
      <c r="J107" s="178"/>
      <c r="K107" s="207">
        <f t="shared" si="22"/>
        <v>176</v>
      </c>
      <c r="L107" s="868">
        <f t="shared" si="17"/>
        <v>176</v>
      </c>
      <c r="M107" s="509">
        <f t="shared" si="20"/>
        <v>0.20952380952380953</v>
      </c>
      <c r="N107" s="191">
        <f t="shared" si="19"/>
        <v>897.06571428571431</v>
      </c>
      <c r="O107" s="192">
        <f t="shared" si="16"/>
        <v>197.35445714285714</v>
      </c>
      <c r="P107" s="193">
        <v>385.52380952380952</v>
      </c>
      <c r="Q107" s="505">
        <v>20.902095238095239</v>
      </c>
      <c r="R107" s="506">
        <f t="shared" si="18"/>
        <v>1.0252591255989099</v>
      </c>
      <c r="S107" s="199">
        <v>4</v>
      </c>
      <c r="T107" s="18"/>
      <c r="U107" s="18"/>
      <c r="V107" s="18"/>
      <c r="W107" s="18"/>
      <c r="X107" s="18"/>
      <c r="Y107" s="18"/>
    </row>
    <row r="108" spans="1:25" s="87" customFormat="1" ht="15.5" x14ac:dyDescent="0.35">
      <c r="A108" s="189">
        <v>25</v>
      </c>
      <c r="B108" s="830" t="s">
        <v>556</v>
      </c>
      <c r="C108" s="204">
        <v>498.78</v>
      </c>
      <c r="D108" s="205">
        <v>48.7</v>
      </c>
      <c r="E108" s="205">
        <v>47.7</v>
      </c>
      <c r="F108" s="171">
        <v>498.78</v>
      </c>
      <c r="G108" s="178">
        <f t="shared" si="23"/>
        <v>595.18000000000006</v>
      </c>
      <c r="H108" s="208"/>
      <c r="I108" s="208">
        <v>72</v>
      </c>
      <c r="J108" s="178"/>
      <c r="K108" s="207">
        <f t="shared" si="22"/>
        <v>72</v>
      </c>
      <c r="L108" s="868">
        <f t="shared" si="17"/>
        <v>72</v>
      </c>
      <c r="M108" s="509">
        <f t="shared" si="20"/>
        <v>9.5238095238095233E-2</v>
      </c>
      <c r="N108" s="191">
        <f t="shared" si="19"/>
        <v>407.75714285714281</v>
      </c>
      <c r="O108" s="192">
        <f t="shared" si="16"/>
        <v>89.706571428571422</v>
      </c>
      <c r="P108" s="193">
        <v>175.23809523809524</v>
      </c>
      <c r="Q108" s="505">
        <v>9.5009523809523806</v>
      </c>
      <c r="R108" s="506">
        <f t="shared" si="18"/>
        <v>1.1462125103410092</v>
      </c>
      <c r="S108" s="199">
        <v>3</v>
      </c>
      <c r="T108" s="18"/>
      <c r="U108" s="18"/>
      <c r="V108" s="18"/>
      <c r="W108" s="18"/>
      <c r="X108" s="18"/>
      <c r="Y108" s="18"/>
    </row>
    <row r="109" spans="1:25" s="87" customFormat="1" ht="15.5" x14ac:dyDescent="0.35">
      <c r="A109" s="171">
        <v>26</v>
      </c>
      <c r="B109" s="830" t="s">
        <v>557</v>
      </c>
      <c r="C109" s="204">
        <v>142</v>
      </c>
      <c r="D109" s="205"/>
      <c r="E109" s="205"/>
      <c r="F109" s="171">
        <v>142</v>
      </c>
      <c r="G109" s="178">
        <f t="shared" si="23"/>
        <v>142</v>
      </c>
      <c r="H109" s="208"/>
      <c r="I109" s="208"/>
      <c r="J109" s="178"/>
      <c r="K109" s="207">
        <f t="shared" si="22"/>
        <v>0</v>
      </c>
      <c r="L109" s="868">
        <f t="shared" si="17"/>
        <v>0</v>
      </c>
      <c r="M109" s="509">
        <f t="shared" si="20"/>
        <v>0</v>
      </c>
      <c r="N109" s="191">
        <f t="shared" si="19"/>
        <v>0</v>
      </c>
      <c r="O109" s="192">
        <f t="shared" si="16"/>
        <v>0</v>
      </c>
      <c r="P109" s="193">
        <v>0</v>
      </c>
      <c r="Q109" s="505">
        <v>0</v>
      </c>
      <c r="R109" s="506">
        <f t="shared" si="18"/>
        <v>0</v>
      </c>
      <c r="S109" s="199">
        <v>1</v>
      </c>
      <c r="T109" s="18"/>
      <c r="U109" s="18"/>
      <c r="V109" s="18"/>
      <c r="W109" s="18"/>
      <c r="X109" s="18"/>
      <c r="Y109" s="18"/>
    </row>
    <row r="110" spans="1:25" s="87" customFormat="1" ht="15.5" x14ac:dyDescent="0.35">
      <c r="A110" s="171">
        <v>27</v>
      </c>
      <c r="B110" s="830" t="s">
        <v>558</v>
      </c>
      <c r="C110" s="204">
        <v>537.64</v>
      </c>
      <c r="D110" s="205">
        <v>39.299999999999997</v>
      </c>
      <c r="E110" s="205"/>
      <c r="F110" s="171">
        <v>537.66</v>
      </c>
      <c r="G110" s="178">
        <f t="shared" si="23"/>
        <v>576.93999999999994</v>
      </c>
      <c r="H110" s="208">
        <v>83</v>
      </c>
      <c r="I110" s="208"/>
      <c r="J110" s="178"/>
      <c r="K110" s="207">
        <f t="shared" si="22"/>
        <v>83</v>
      </c>
      <c r="L110" s="868">
        <f t="shared" si="17"/>
        <v>83</v>
      </c>
      <c r="M110" s="509">
        <f t="shared" si="20"/>
        <v>9.8809523809523805E-2</v>
      </c>
      <c r="N110" s="191">
        <f t="shared" si="19"/>
        <v>423.04803571428567</v>
      </c>
      <c r="O110" s="192">
        <f t="shared" si="16"/>
        <v>93.070567857142848</v>
      </c>
      <c r="P110" s="193">
        <v>181.8095238095238</v>
      </c>
      <c r="Q110" s="505">
        <v>9.8572380952380954</v>
      </c>
      <c r="R110" s="506">
        <f t="shared" si="18"/>
        <v>1.2267919809272896</v>
      </c>
      <c r="S110" s="199">
        <v>4</v>
      </c>
      <c r="T110" s="18"/>
      <c r="U110" s="18"/>
      <c r="V110" s="18"/>
      <c r="W110" s="18"/>
      <c r="X110" s="18"/>
      <c r="Y110" s="18"/>
    </row>
    <row r="111" spans="1:25" s="87" customFormat="1" ht="15.5" x14ac:dyDescent="0.35">
      <c r="A111" s="189">
        <v>28</v>
      </c>
      <c r="B111" s="830" t="s">
        <v>559</v>
      </c>
      <c r="C111" s="204">
        <v>587.76</v>
      </c>
      <c r="D111" s="205"/>
      <c r="E111" s="205"/>
      <c r="F111" s="171">
        <v>580.66</v>
      </c>
      <c r="G111" s="178">
        <f t="shared" si="23"/>
        <v>587.76</v>
      </c>
      <c r="H111" s="208">
        <v>87</v>
      </c>
      <c r="I111" s="208"/>
      <c r="J111" s="178"/>
      <c r="K111" s="207">
        <f t="shared" si="22"/>
        <v>87</v>
      </c>
      <c r="L111" s="868">
        <f t="shared" si="17"/>
        <v>87</v>
      </c>
      <c r="M111" s="509">
        <f t="shared" si="20"/>
        <v>0.10357142857142858</v>
      </c>
      <c r="N111" s="191">
        <f t="shared" si="19"/>
        <v>443.43589285714285</v>
      </c>
      <c r="O111" s="192">
        <f t="shared" si="16"/>
        <v>97.55589642857143</v>
      </c>
      <c r="P111" s="193">
        <v>190.57142857142858</v>
      </c>
      <c r="Q111" s="505">
        <v>10.332285714285716</v>
      </c>
      <c r="R111" s="506">
        <f t="shared" si="18"/>
        <v>1.2622422478076571</v>
      </c>
      <c r="S111" s="199">
        <v>4</v>
      </c>
      <c r="T111" s="18"/>
      <c r="U111" s="18"/>
      <c r="V111" s="18"/>
      <c r="W111" s="18"/>
      <c r="X111" s="18"/>
      <c r="Y111" s="18"/>
    </row>
    <row r="112" spans="1:25" s="87" customFormat="1" ht="15.5" x14ac:dyDescent="0.35">
      <c r="A112" s="171">
        <v>29</v>
      </c>
      <c r="B112" s="830" t="s">
        <v>560</v>
      </c>
      <c r="C112" s="204">
        <v>1869.7</v>
      </c>
      <c r="D112" s="205"/>
      <c r="E112" s="205">
        <v>22</v>
      </c>
      <c r="F112" s="171">
        <v>1901.9</v>
      </c>
      <c r="G112" s="178">
        <f t="shared" si="23"/>
        <v>1891.7</v>
      </c>
      <c r="H112" s="208">
        <v>120</v>
      </c>
      <c r="I112" s="208"/>
      <c r="J112" s="178"/>
      <c r="K112" s="207">
        <f t="shared" si="22"/>
        <v>120</v>
      </c>
      <c r="L112" s="868">
        <f t="shared" si="17"/>
        <v>120</v>
      </c>
      <c r="M112" s="509">
        <f t="shared" si="20"/>
        <v>0.14285714285714285</v>
      </c>
      <c r="N112" s="191">
        <f t="shared" si="19"/>
        <v>611.63571428571424</v>
      </c>
      <c r="O112" s="192">
        <f t="shared" si="16"/>
        <v>134.55985714285714</v>
      </c>
      <c r="P112" s="193">
        <v>262.85714285714283</v>
      </c>
      <c r="Q112" s="505">
        <v>14.251428571428571</v>
      </c>
      <c r="R112" s="506">
        <f t="shared" si="18"/>
        <v>0.54094419985047459</v>
      </c>
      <c r="S112" s="199">
        <v>5</v>
      </c>
      <c r="T112" s="18"/>
      <c r="U112" s="18"/>
      <c r="V112" s="18"/>
      <c r="W112" s="18"/>
      <c r="X112" s="18"/>
      <c r="Y112" s="18"/>
    </row>
    <row r="113" spans="1:25" s="87" customFormat="1" ht="15.5" x14ac:dyDescent="0.35">
      <c r="A113" s="171">
        <v>30</v>
      </c>
      <c r="B113" s="830" t="s">
        <v>561</v>
      </c>
      <c r="C113" s="204">
        <v>1857.4</v>
      </c>
      <c r="D113" s="205"/>
      <c r="E113" s="205"/>
      <c r="F113" s="171">
        <v>1857.4</v>
      </c>
      <c r="G113" s="178">
        <f t="shared" si="23"/>
        <v>1857.4</v>
      </c>
      <c r="H113" s="208">
        <v>118</v>
      </c>
      <c r="I113" s="208"/>
      <c r="J113" s="178"/>
      <c r="K113" s="207">
        <f t="shared" si="22"/>
        <v>118</v>
      </c>
      <c r="L113" s="868">
        <f t="shared" si="17"/>
        <v>118</v>
      </c>
      <c r="M113" s="509">
        <f t="shared" si="20"/>
        <v>0.14047619047619048</v>
      </c>
      <c r="N113" s="191">
        <f t="shared" si="19"/>
        <v>601.44178571428574</v>
      </c>
      <c r="O113" s="192">
        <f t="shared" si="16"/>
        <v>132.31719285714286</v>
      </c>
      <c r="P113" s="193">
        <v>258.47619047619048</v>
      </c>
      <c r="Q113" s="505">
        <v>14.013904761904763</v>
      </c>
      <c r="R113" s="506">
        <f t="shared" si="18"/>
        <v>0.54175141262491855</v>
      </c>
      <c r="S113" s="199">
        <v>5</v>
      </c>
      <c r="T113" s="18"/>
      <c r="U113" s="18"/>
      <c r="V113" s="18"/>
      <c r="W113" s="18"/>
      <c r="X113" s="18"/>
      <c r="Y113" s="18"/>
    </row>
    <row r="114" spans="1:25" s="87" customFormat="1" ht="15.5" x14ac:dyDescent="0.35">
      <c r="A114" s="189">
        <v>31</v>
      </c>
      <c r="B114" s="830" t="s">
        <v>562</v>
      </c>
      <c r="C114" s="204">
        <v>2470.1999999999998</v>
      </c>
      <c r="D114" s="205"/>
      <c r="E114" s="205"/>
      <c r="F114" s="171">
        <v>2470.1999999999998</v>
      </c>
      <c r="G114" s="178">
        <f t="shared" si="23"/>
        <v>2470.1999999999998</v>
      </c>
      <c r="H114" s="208">
        <v>200</v>
      </c>
      <c r="I114" s="208"/>
      <c r="J114" s="178"/>
      <c r="K114" s="207">
        <f t="shared" si="22"/>
        <v>200</v>
      </c>
      <c r="L114" s="868">
        <f t="shared" si="17"/>
        <v>200</v>
      </c>
      <c r="M114" s="509">
        <f t="shared" si="20"/>
        <v>0.23809523809523808</v>
      </c>
      <c r="N114" s="191">
        <f t="shared" si="19"/>
        <v>1019.392857142857</v>
      </c>
      <c r="O114" s="192">
        <f t="shared" si="16"/>
        <v>224.26642857142855</v>
      </c>
      <c r="P114" s="193">
        <v>438.09523809523807</v>
      </c>
      <c r="Q114" s="505">
        <v>23.752380952380953</v>
      </c>
      <c r="R114" s="506">
        <f t="shared" si="18"/>
        <v>0.69043271992628319</v>
      </c>
      <c r="S114" s="199">
        <v>5</v>
      </c>
      <c r="T114" s="18"/>
      <c r="U114" s="18"/>
      <c r="V114" s="18"/>
      <c r="W114" s="18"/>
      <c r="X114" s="18"/>
      <c r="Y114" s="18"/>
    </row>
    <row r="115" spans="1:25" s="87" customFormat="1" ht="15.5" x14ac:dyDescent="0.35">
      <c r="A115" s="171">
        <v>32</v>
      </c>
      <c r="B115" s="830" t="s">
        <v>563</v>
      </c>
      <c r="C115" s="204">
        <v>121.8</v>
      </c>
      <c r="D115" s="205"/>
      <c r="E115" s="205"/>
      <c r="F115" s="171">
        <v>121.8</v>
      </c>
      <c r="G115" s="178">
        <f t="shared" si="23"/>
        <v>121.8</v>
      </c>
      <c r="H115" s="208"/>
      <c r="I115" s="208"/>
      <c r="J115" s="178"/>
      <c r="K115" s="207">
        <f t="shared" si="22"/>
        <v>0</v>
      </c>
      <c r="L115" s="868">
        <f t="shared" si="17"/>
        <v>0</v>
      </c>
      <c r="M115" s="509">
        <f t="shared" si="20"/>
        <v>0</v>
      </c>
      <c r="N115" s="191">
        <f t="shared" si="19"/>
        <v>0</v>
      </c>
      <c r="O115" s="192">
        <f t="shared" si="16"/>
        <v>0</v>
      </c>
      <c r="P115" s="193">
        <v>0</v>
      </c>
      <c r="Q115" s="505">
        <v>0</v>
      </c>
      <c r="R115" s="506">
        <f t="shared" si="18"/>
        <v>0</v>
      </c>
      <c r="S115" s="199">
        <v>1</v>
      </c>
      <c r="T115" s="18"/>
      <c r="U115" s="18"/>
      <c r="V115" s="18"/>
      <c r="W115" s="18"/>
      <c r="X115" s="18"/>
      <c r="Y115" s="18"/>
    </row>
    <row r="116" spans="1:25" s="87" customFormat="1" ht="15.5" x14ac:dyDescent="0.35">
      <c r="A116" s="171">
        <v>33</v>
      </c>
      <c r="B116" s="830" t="s">
        <v>564</v>
      </c>
      <c r="C116" s="204">
        <v>1831.3</v>
      </c>
      <c r="D116" s="205"/>
      <c r="E116" s="205"/>
      <c r="F116" s="171">
        <v>1831.3</v>
      </c>
      <c r="G116" s="178">
        <f t="shared" si="23"/>
        <v>1831.3</v>
      </c>
      <c r="H116" s="208">
        <v>240</v>
      </c>
      <c r="I116" s="208"/>
      <c r="J116" s="178"/>
      <c r="K116" s="207">
        <f t="shared" si="22"/>
        <v>240</v>
      </c>
      <c r="L116" s="868">
        <f t="shared" si="17"/>
        <v>240</v>
      </c>
      <c r="M116" s="509">
        <f t="shared" si="20"/>
        <v>0.2857142857142857</v>
      </c>
      <c r="N116" s="191">
        <f t="shared" si="19"/>
        <v>1223.2714285714285</v>
      </c>
      <c r="O116" s="192">
        <f t="shared" si="16"/>
        <v>269.11971428571428</v>
      </c>
      <c r="P116" s="193">
        <v>525.71428571428567</v>
      </c>
      <c r="Q116" s="505">
        <v>28.502857142857142</v>
      </c>
      <c r="R116" s="506">
        <f t="shared" si="18"/>
        <v>1.1175712803550952</v>
      </c>
      <c r="S116" s="199">
        <v>5</v>
      </c>
      <c r="T116" s="18"/>
      <c r="U116" s="18"/>
      <c r="V116" s="18"/>
      <c r="W116" s="18"/>
      <c r="X116" s="18"/>
      <c r="Y116" s="18"/>
    </row>
    <row r="117" spans="1:25" s="87" customFormat="1" ht="15.5" x14ac:dyDescent="0.35">
      <c r="A117" s="189">
        <v>34</v>
      </c>
      <c r="B117" s="830" t="s">
        <v>565</v>
      </c>
      <c r="C117" s="204">
        <v>1844.3</v>
      </c>
      <c r="D117" s="205"/>
      <c r="E117" s="205"/>
      <c r="F117" s="171">
        <v>1843.4</v>
      </c>
      <c r="G117" s="178">
        <f t="shared" si="23"/>
        <v>1844.3</v>
      </c>
      <c r="H117" s="208">
        <v>248</v>
      </c>
      <c r="I117" s="208"/>
      <c r="J117" s="178"/>
      <c r="K117" s="207">
        <f t="shared" si="22"/>
        <v>248</v>
      </c>
      <c r="L117" s="868">
        <f t="shared" si="17"/>
        <v>248</v>
      </c>
      <c r="M117" s="509">
        <f t="shared" si="20"/>
        <v>0.29523809523809524</v>
      </c>
      <c r="N117" s="191">
        <f t="shared" si="19"/>
        <v>1264.0471428571427</v>
      </c>
      <c r="O117" s="192">
        <f t="shared" si="16"/>
        <v>278.09037142857142</v>
      </c>
      <c r="P117" s="193">
        <v>543.2380952380953</v>
      </c>
      <c r="Q117" s="505">
        <v>29.452952380952382</v>
      </c>
      <c r="R117" s="506">
        <f t="shared" si="18"/>
        <v>1.1466835991458884</v>
      </c>
      <c r="S117" s="199">
        <v>5</v>
      </c>
      <c r="T117" s="18"/>
      <c r="U117" s="18"/>
      <c r="V117" s="18"/>
      <c r="W117" s="18"/>
      <c r="X117" s="18"/>
      <c r="Y117" s="18"/>
    </row>
    <row r="118" spans="1:25" s="87" customFormat="1" ht="15.5" x14ac:dyDescent="0.35">
      <c r="A118" s="171">
        <v>35</v>
      </c>
      <c r="B118" s="830" t="s">
        <v>566</v>
      </c>
      <c r="C118" s="204">
        <v>193.76</v>
      </c>
      <c r="D118" s="205"/>
      <c r="E118" s="205"/>
      <c r="F118" s="171">
        <v>193.76</v>
      </c>
      <c r="G118" s="178">
        <f t="shared" si="23"/>
        <v>193.76</v>
      </c>
      <c r="H118" s="208"/>
      <c r="I118" s="208"/>
      <c r="J118" s="178"/>
      <c r="K118" s="207">
        <f t="shared" si="22"/>
        <v>0</v>
      </c>
      <c r="L118" s="868">
        <f t="shared" si="17"/>
        <v>0</v>
      </c>
      <c r="M118" s="509">
        <f t="shared" si="20"/>
        <v>0</v>
      </c>
      <c r="N118" s="191">
        <f t="shared" si="19"/>
        <v>0</v>
      </c>
      <c r="O118" s="192">
        <f t="shared" si="16"/>
        <v>0</v>
      </c>
      <c r="P118" s="193">
        <v>0</v>
      </c>
      <c r="Q118" s="505">
        <v>0</v>
      </c>
      <c r="R118" s="506">
        <f t="shared" si="18"/>
        <v>0</v>
      </c>
      <c r="S118" s="199">
        <v>2</v>
      </c>
      <c r="T118" s="18"/>
      <c r="U118" s="18"/>
      <c r="V118" s="18"/>
      <c r="W118" s="18"/>
      <c r="X118" s="18"/>
      <c r="Y118" s="18"/>
    </row>
    <row r="119" spans="1:25" s="87" customFormat="1" ht="15.5" x14ac:dyDescent="0.35">
      <c r="A119" s="171">
        <v>36</v>
      </c>
      <c r="B119" s="830" t="s">
        <v>567</v>
      </c>
      <c r="C119" s="204">
        <v>1841.4</v>
      </c>
      <c r="D119" s="205"/>
      <c r="E119" s="205"/>
      <c r="F119" s="171">
        <v>1841.5</v>
      </c>
      <c r="G119" s="178">
        <f t="shared" si="23"/>
        <v>1841.4</v>
      </c>
      <c r="H119" s="208">
        <v>200</v>
      </c>
      <c r="I119" s="208"/>
      <c r="J119" s="178"/>
      <c r="K119" s="207">
        <f t="shared" si="22"/>
        <v>200</v>
      </c>
      <c r="L119" s="868">
        <f t="shared" si="17"/>
        <v>200</v>
      </c>
      <c r="M119" s="509">
        <f t="shared" si="20"/>
        <v>0.23809523809523808</v>
      </c>
      <c r="N119" s="191">
        <f t="shared" si="19"/>
        <v>1019.392857142857</v>
      </c>
      <c r="O119" s="192">
        <f t="shared" si="16"/>
        <v>224.26642857142855</v>
      </c>
      <c r="P119" s="193">
        <v>438.09523809523807</v>
      </c>
      <c r="Q119" s="505">
        <v>23.752380952380953</v>
      </c>
      <c r="R119" s="506">
        <f t="shared" si="18"/>
        <v>0.92620120819045526</v>
      </c>
      <c r="S119" s="199">
        <v>5</v>
      </c>
      <c r="T119" s="18"/>
      <c r="U119" s="18"/>
      <c r="V119" s="18"/>
      <c r="W119" s="18"/>
      <c r="X119" s="18"/>
      <c r="Y119" s="18"/>
    </row>
    <row r="120" spans="1:25" s="87" customFormat="1" ht="15.5" x14ac:dyDescent="0.35">
      <c r="A120" s="189">
        <v>37</v>
      </c>
      <c r="B120" s="830" t="s">
        <v>568</v>
      </c>
      <c r="C120" s="204">
        <v>94.7</v>
      </c>
      <c r="D120" s="205"/>
      <c r="E120" s="205"/>
      <c r="F120" s="171">
        <v>94.7</v>
      </c>
      <c r="G120" s="178">
        <f t="shared" si="23"/>
        <v>94.7</v>
      </c>
      <c r="H120" s="208"/>
      <c r="I120" s="208"/>
      <c r="J120" s="178"/>
      <c r="K120" s="207">
        <f t="shared" si="22"/>
        <v>0</v>
      </c>
      <c r="L120" s="868">
        <f t="shared" si="17"/>
        <v>0</v>
      </c>
      <c r="M120" s="509">
        <f t="shared" si="20"/>
        <v>0</v>
      </c>
      <c r="N120" s="191">
        <f t="shared" si="19"/>
        <v>0</v>
      </c>
      <c r="O120" s="192">
        <f t="shared" si="16"/>
        <v>0</v>
      </c>
      <c r="P120" s="193">
        <v>0</v>
      </c>
      <c r="Q120" s="505">
        <v>0</v>
      </c>
      <c r="R120" s="506">
        <f t="shared" si="18"/>
        <v>0</v>
      </c>
      <c r="S120" s="199">
        <v>1</v>
      </c>
      <c r="T120" s="18"/>
      <c r="U120" s="18"/>
      <c r="V120" s="18"/>
      <c r="W120" s="18"/>
      <c r="X120" s="18"/>
      <c r="Y120" s="18"/>
    </row>
    <row r="121" spans="1:25" s="87" customFormat="1" ht="15.5" x14ac:dyDescent="0.35">
      <c r="A121" s="171">
        <v>38</v>
      </c>
      <c r="B121" s="830" t="s">
        <v>569</v>
      </c>
      <c r="C121" s="204">
        <v>1687.6</v>
      </c>
      <c r="D121" s="205">
        <v>124.8</v>
      </c>
      <c r="E121" s="205"/>
      <c r="F121" s="171">
        <v>1687.6</v>
      </c>
      <c r="G121" s="178">
        <f t="shared" si="23"/>
        <v>1812.3999999999999</v>
      </c>
      <c r="H121" s="208">
        <v>200</v>
      </c>
      <c r="I121" s="208"/>
      <c r="J121" s="178"/>
      <c r="K121" s="207">
        <f t="shared" si="22"/>
        <v>200</v>
      </c>
      <c r="L121" s="868">
        <f t="shared" si="17"/>
        <v>200</v>
      </c>
      <c r="M121" s="509">
        <f t="shared" si="20"/>
        <v>0.23809523809523808</v>
      </c>
      <c r="N121" s="191">
        <f t="shared" si="19"/>
        <v>1019.392857142857</v>
      </c>
      <c r="O121" s="192">
        <f t="shared" ref="O121:O177" si="24">N121*0.22</f>
        <v>224.26642857142855</v>
      </c>
      <c r="P121" s="193">
        <v>438.09523809523807</v>
      </c>
      <c r="Q121" s="505">
        <v>23.752380952380953</v>
      </c>
      <c r="R121" s="506">
        <f t="shared" si="18"/>
        <v>0.94102124517871588</v>
      </c>
      <c r="S121" s="199">
        <v>5</v>
      </c>
      <c r="T121" s="18"/>
      <c r="U121" s="18"/>
      <c r="V121" s="18"/>
      <c r="W121" s="18"/>
      <c r="X121" s="18"/>
      <c r="Y121" s="18"/>
    </row>
    <row r="122" spans="1:25" s="87" customFormat="1" ht="15.5" x14ac:dyDescent="0.35">
      <c r="A122" s="171">
        <v>39</v>
      </c>
      <c r="B122" s="830" t="s">
        <v>570</v>
      </c>
      <c r="C122" s="204">
        <v>155.80000000000001</v>
      </c>
      <c r="D122" s="205"/>
      <c r="E122" s="205"/>
      <c r="F122" s="171">
        <v>155.80000000000001</v>
      </c>
      <c r="G122" s="178">
        <f t="shared" si="23"/>
        <v>155.80000000000001</v>
      </c>
      <c r="H122" s="208"/>
      <c r="I122" s="208"/>
      <c r="J122" s="178"/>
      <c r="K122" s="207">
        <f t="shared" si="22"/>
        <v>0</v>
      </c>
      <c r="L122" s="868">
        <f t="shared" si="17"/>
        <v>0</v>
      </c>
      <c r="M122" s="509">
        <f t="shared" si="20"/>
        <v>0</v>
      </c>
      <c r="N122" s="191">
        <f t="shared" si="19"/>
        <v>0</v>
      </c>
      <c r="O122" s="192">
        <f t="shared" si="24"/>
        <v>0</v>
      </c>
      <c r="P122" s="193">
        <v>0</v>
      </c>
      <c r="Q122" s="505">
        <v>0</v>
      </c>
      <c r="R122" s="506">
        <f t="shared" si="18"/>
        <v>0</v>
      </c>
      <c r="S122" s="199">
        <v>2</v>
      </c>
      <c r="T122" s="18"/>
      <c r="U122" s="18"/>
      <c r="V122" s="18"/>
      <c r="W122" s="18"/>
      <c r="X122" s="18"/>
      <c r="Y122" s="18"/>
    </row>
    <row r="123" spans="1:25" s="87" customFormat="1" ht="15.5" x14ac:dyDescent="0.35">
      <c r="A123" s="189">
        <v>40</v>
      </c>
      <c r="B123" s="830" t="s">
        <v>571</v>
      </c>
      <c r="C123" s="204">
        <v>378.1</v>
      </c>
      <c r="D123" s="205"/>
      <c r="E123" s="205"/>
      <c r="F123" s="171">
        <v>378.1</v>
      </c>
      <c r="G123" s="178">
        <f t="shared" si="23"/>
        <v>378.1</v>
      </c>
      <c r="H123" s="208">
        <v>36</v>
      </c>
      <c r="I123" s="208"/>
      <c r="J123" s="178"/>
      <c r="K123" s="207">
        <f t="shared" si="22"/>
        <v>36</v>
      </c>
      <c r="L123" s="868">
        <f t="shared" si="17"/>
        <v>36</v>
      </c>
      <c r="M123" s="509">
        <f t="shared" si="20"/>
        <v>4.2857142857142858E-2</v>
      </c>
      <c r="N123" s="191">
        <f t="shared" si="19"/>
        <v>183.49071428571429</v>
      </c>
      <c r="O123" s="192">
        <f t="shared" si="24"/>
        <v>40.367957142857144</v>
      </c>
      <c r="P123" s="193">
        <v>78.857142857142861</v>
      </c>
      <c r="Q123" s="505">
        <v>4.2754285714285718</v>
      </c>
      <c r="R123" s="506">
        <f t="shared" si="18"/>
        <v>0.81193134847168158</v>
      </c>
      <c r="S123" s="199">
        <v>3</v>
      </c>
      <c r="T123" s="18"/>
      <c r="U123" s="18"/>
      <c r="V123" s="18"/>
      <c r="W123" s="18"/>
      <c r="X123" s="18"/>
      <c r="Y123" s="18"/>
    </row>
    <row r="124" spans="1:25" s="87" customFormat="1" ht="15.5" x14ac:dyDescent="0.35">
      <c r="A124" s="171">
        <v>41</v>
      </c>
      <c r="B124" s="830" t="s">
        <v>572</v>
      </c>
      <c r="C124" s="204">
        <v>2458.6999999999998</v>
      </c>
      <c r="D124" s="205"/>
      <c r="E124" s="205">
        <v>90.3</v>
      </c>
      <c r="F124" s="171">
        <v>2458.6999999999998</v>
      </c>
      <c r="G124" s="178">
        <f t="shared" si="23"/>
        <v>2549</v>
      </c>
      <c r="H124" s="208">
        <v>177</v>
      </c>
      <c r="I124" s="208"/>
      <c r="J124" s="178"/>
      <c r="K124" s="207">
        <f t="shared" si="22"/>
        <v>177</v>
      </c>
      <c r="L124" s="868">
        <f t="shared" si="17"/>
        <v>177</v>
      </c>
      <c r="M124" s="509">
        <f t="shared" si="20"/>
        <v>0.21071428571428572</v>
      </c>
      <c r="N124" s="191">
        <f t="shared" si="19"/>
        <v>902.1626785714285</v>
      </c>
      <c r="O124" s="192">
        <f t="shared" si="24"/>
        <v>198.47578928571428</v>
      </c>
      <c r="P124" s="193">
        <v>387.71428571428572</v>
      </c>
      <c r="Q124" s="505">
        <v>21.020857142857142</v>
      </c>
      <c r="R124" s="506">
        <f t="shared" si="18"/>
        <v>0.59214343299893513</v>
      </c>
      <c r="S124" s="199">
        <v>5</v>
      </c>
      <c r="T124" s="18"/>
      <c r="U124" s="18"/>
      <c r="V124" s="18"/>
      <c r="W124" s="18"/>
      <c r="X124" s="18"/>
      <c r="Y124" s="18"/>
    </row>
    <row r="125" spans="1:25" s="87" customFormat="1" ht="15.5" x14ac:dyDescent="0.35">
      <c r="A125" s="171">
        <v>42</v>
      </c>
      <c r="B125" s="830" t="s">
        <v>573</v>
      </c>
      <c r="C125" s="204">
        <v>2593.29</v>
      </c>
      <c r="D125" s="205"/>
      <c r="E125" s="205"/>
      <c r="F125" s="171">
        <v>2593.29</v>
      </c>
      <c r="G125" s="178">
        <f t="shared" si="23"/>
        <v>2593.29</v>
      </c>
      <c r="H125" s="208">
        <v>179</v>
      </c>
      <c r="I125" s="208"/>
      <c r="J125" s="178"/>
      <c r="K125" s="207">
        <f t="shared" si="22"/>
        <v>179</v>
      </c>
      <c r="L125" s="868">
        <f t="shared" si="17"/>
        <v>179</v>
      </c>
      <c r="M125" s="509">
        <f t="shared" si="20"/>
        <v>0.21309523809523809</v>
      </c>
      <c r="N125" s="191">
        <f t="shared" si="19"/>
        <v>912.35660714285711</v>
      </c>
      <c r="O125" s="192">
        <f t="shared" si="24"/>
        <v>200.71845357142857</v>
      </c>
      <c r="P125" s="193">
        <v>392.09523809523807</v>
      </c>
      <c r="Q125" s="505">
        <v>21.258380952380953</v>
      </c>
      <c r="R125" s="506">
        <f t="shared" si="18"/>
        <v>0.58860701262176796</v>
      </c>
      <c r="S125" s="199">
        <v>5</v>
      </c>
      <c r="T125" s="18"/>
      <c r="U125" s="18"/>
      <c r="V125" s="18"/>
      <c r="W125" s="18"/>
      <c r="X125" s="18"/>
      <c r="Y125" s="18"/>
    </row>
    <row r="126" spans="1:25" s="87" customFormat="1" ht="15.5" x14ac:dyDescent="0.35">
      <c r="A126" s="189">
        <v>43</v>
      </c>
      <c r="B126" s="831" t="s">
        <v>574</v>
      </c>
      <c r="C126" s="204">
        <v>330.82</v>
      </c>
      <c r="D126" s="205">
        <v>55</v>
      </c>
      <c r="E126" s="205"/>
      <c r="F126" s="171">
        <v>330.66</v>
      </c>
      <c r="G126" s="178">
        <f t="shared" si="23"/>
        <v>385.82</v>
      </c>
      <c r="H126" s="208">
        <v>0</v>
      </c>
      <c r="I126" s="208"/>
      <c r="J126" s="178"/>
      <c r="K126" s="207">
        <f t="shared" si="22"/>
        <v>0</v>
      </c>
      <c r="L126" s="868">
        <f t="shared" si="17"/>
        <v>0</v>
      </c>
      <c r="M126" s="509">
        <f t="shared" si="20"/>
        <v>0</v>
      </c>
      <c r="N126" s="191">
        <f t="shared" si="19"/>
        <v>0</v>
      </c>
      <c r="O126" s="192">
        <f t="shared" si="24"/>
        <v>0</v>
      </c>
      <c r="P126" s="193">
        <v>0</v>
      </c>
      <c r="Q126" s="505">
        <v>0</v>
      </c>
      <c r="R126" s="506">
        <f t="shared" si="18"/>
        <v>0</v>
      </c>
      <c r="S126" s="209">
        <v>3</v>
      </c>
      <c r="T126" s="18"/>
      <c r="U126" s="18"/>
      <c r="V126" s="18"/>
      <c r="W126" s="18"/>
      <c r="X126" s="18"/>
      <c r="Y126" s="18"/>
    </row>
    <row r="127" spans="1:25" s="87" customFormat="1" ht="15.5" x14ac:dyDescent="0.35">
      <c r="A127" s="171">
        <v>44</v>
      </c>
      <c r="B127" s="830" t="s">
        <v>575</v>
      </c>
      <c r="C127" s="204">
        <v>1699.75</v>
      </c>
      <c r="D127" s="205"/>
      <c r="E127" s="205"/>
      <c r="F127" s="171">
        <v>1699.94</v>
      </c>
      <c r="G127" s="178">
        <f t="shared" si="23"/>
        <v>1699.75</v>
      </c>
      <c r="H127" s="208">
        <v>123</v>
      </c>
      <c r="I127" s="208"/>
      <c r="J127" s="178"/>
      <c r="K127" s="207">
        <f t="shared" si="22"/>
        <v>123</v>
      </c>
      <c r="L127" s="868">
        <f t="shared" si="17"/>
        <v>123</v>
      </c>
      <c r="M127" s="509">
        <f t="shared" si="20"/>
        <v>0.14642857142857144</v>
      </c>
      <c r="N127" s="191">
        <f t="shared" si="19"/>
        <v>626.92660714285716</v>
      </c>
      <c r="O127" s="192">
        <f t="shared" si="24"/>
        <v>137.92385357142857</v>
      </c>
      <c r="P127" s="193">
        <v>269.42857142857144</v>
      </c>
      <c r="Q127" s="505">
        <v>14.607714285714287</v>
      </c>
      <c r="R127" s="506">
        <f t="shared" si="18"/>
        <v>0.61708295127434709</v>
      </c>
      <c r="S127" s="210" t="s">
        <v>1039</v>
      </c>
      <c r="T127" s="18"/>
      <c r="U127" s="18"/>
      <c r="V127" s="18"/>
      <c r="W127" s="18"/>
      <c r="X127" s="18"/>
      <c r="Y127" s="18"/>
    </row>
    <row r="128" spans="1:25" s="87" customFormat="1" ht="15.5" x14ac:dyDescent="0.35">
      <c r="A128" s="171">
        <v>45</v>
      </c>
      <c r="B128" s="830" t="s">
        <v>576</v>
      </c>
      <c r="C128" s="204">
        <v>211.46</v>
      </c>
      <c r="D128" s="205"/>
      <c r="E128" s="205">
        <v>12.6</v>
      </c>
      <c r="F128" s="171">
        <v>211.46</v>
      </c>
      <c r="G128" s="178">
        <f t="shared" si="23"/>
        <v>224.06</v>
      </c>
      <c r="H128" s="208"/>
      <c r="I128" s="208"/>
      <c r="J128" s="178"/>
      <c r="K128" s="207">
        <f t="shared" si="22"/>
        <v>0</v>
      </c>
      <c r="L128" s="868">
        <f t="shared" si="17"/>
        <v>0</v>
      </c>
      <c r="M128" s="509">
        <f t="shared" ref="M128:M182" si="25">(H128/840)+(I128/756)</f>
        <v>0</v>
      </c>
      <c r="N128" s="191">
        <f t="shared" si="19"/>
        <v>0</v>
      </c>
      <c r="O128" s="192">
        <f t="shared" si="24"/>
        <v>0</v>
      </c>
      <c r="P128" s="193">
        <v>0</v>
      </c>
      <c r="Q128" s="505">
        <v>0</v>
      </c>
      <c r="R128" s="506">
        <f t="shared" si="18"/>
        <v>0</v>
      </c>
      <c r="S128" s="199">
        <v>3</v>
      </c>
      <c r="T128" s="18"/>
      <c r="U128" s="18"/>
      <c r="V128" s="18"/>
      <c r="W128" s="18"/>
      <c r="X128" s="18"/>
      <c r="Y128" s="18"/>
    </row>
    <row r="129" spans="1:25" s="87" customFormat="1" ht="15.5" x14ac:dyDescent="0.35">
      <c r="A129" s="189">
        <v>46</v>
      </c>
      <c r="B129" s="830" t="s">
        <v>577</v>
      </c>
      <c r="C129" s="204">
        <v>138.9</v>
      </c>
      <c r="D129" s="205"/>
      <c r="E129" s="205"/>
      <c r="F129" s="171">
        <v>138.9</v>
      </c>
      <c r="G129" s="178">
        <f t="shared" si="23"/>
        <v>138.9</v>
      </c>
      <c r="H129" s="208"/>
      <c r="I129" s="208"/>
      <c r="J129" s="178"/>
      <c r="K129" s="207">
        <f t="shared" si="22"/>
        <v>0</v>
      </c>
      <c r="L129" s="868">
        <f t="shared" si="17"/>
        <v>0</v>
      </c>
      <c r="M129" s="509">
        <f t="shared" si="25"/>
        <v>0</v>
      </c>
      <c r="N129" s="191">
        <f t="shared" si="19"/>
        <v>0</v>
      </c>
      <c r="O129" s="192">
        <f t="shared" si="24"/>
        <v>0</v>
      </c>
      <c r="P129" s="193">
        <v>0</v>
      </c>
      <c r="Q129" s="505">
        <v>0</v>
      </c>
      <c r="R129" s="506">
        <f t="shared" si="18"/>
        <v>0</v>
      </c>
      <c r="S129" s="199">
        <v>2</v>
      </c>
      <c r="T129" s="18"/>
      <c r="U129" s="18"/>
      <c r="V129" s="18"/>
      <c r="W129" s="18"/>
      <c r="X129" s="18"/>
      <c r="Y129" s="18"/>
    </row>
    <row r="130" spans="1:25" s="87" customFormat="1" ht="15.5" x14ac:dyDescent="0.35">
      <c r="A130" s="171">
        <v>47</v>
      </c>
      <c r="B130" s="830" t="s">
        <v>578</v>
      </c>
      <c r="C130" s="204">
        <v>8219.0300000000007</v>
      </c>
      <c r="D130" s="205">
        <v>69.3</v>
      </c>
      <c r="E130" s="205">
        <v>122.5</v>
      </c>
      <c r="F130" s="171">
        <v>8225.39</v>
      </c>
      <c r="G130" s="178">
        <f t="shared" si="23"/>
        <v>8410.83</v>
      </c>
      <c r="H130" s="208">
        <v>590</v>
      </c>
      <c r="I130" s="208"/>
      <c r="J130" s="178"/>
      <c r="K130" s="207">
        <f t="shared" si="22"/>
        <v>590</v>
      </c>
      <c r="L130" s="868">
        <f t="shared" si="17"/>
        <v>590</v>
      </c>
      <c r="M130" s="509">
        <f t="shared" si="25"/>
        <v>0.70238095238095233</v>
      </c>
      <c r="N130" s="191">
        <f t="shared" si="19"/>
        <v>3007.2089285714283</v>
      </c>
      <c r="O130" s="192">
        <f t="shared" si="24"/>
        <v>661.58596428571423</v>
      </c>
      <c r="P130" s="193">
        <v>1292.3809523809523</v>
      </c>
      <c r="Q130" s="505">
        <v>70.069523809523801</v>
      </c>
      <c r="R130" s="506">
        <f t="shared" si="18"/>
        <v>0.59818654865781606</v>
      </c>
      <c r="S130" s="209">
        <v>9</v>
      </c>
      <c r="T130" s="18"/>
      <c r="U130" s="18"/>
      <c r="V130" s="18"/>
      <c r="W130" s="18"/>
      <c r="X130" s="18"/>
      <c r="Y130" s="18"/>
    </row>
    <row r="131" spans="1:25" s="87" customFormat="1" ht="15.5" x14ac:dyDescent="0.35">
      <c r="A131" s="171">
        <v>48</v>
      </c>
      <c r="B131" s="830" t="s">
        <v>2150</v>
      </c>
      <c r="C131" s="204">
        <v>953.56</v>
      </c>
      <c r="D131" s="205"/>
      <c r="E131" s="205"/>
      <c r="F131" s="204">
        <v>953.5</v>
      </c>
      <c r="G131" s="178">
        <f t="shared" si="23"/>
        <v>953.56</v>
      </c>
      <c r="H131" s="208">
        <v>125</v>
      </c>
      <c r="I131" s="208"/>
      <c r="J131" s="178"/>
      <c r="K131" s="207">
        <f t="shared" si="22"/>
        <v>125</v>
      </c>
      <c r="L131" s="868">
        <f t="shared" si="17"/>
        <v>125</v>
      </c>
      <c r="M131" s="509">
        <f t="shared" si="25"/>
        <v>0.14880952380952381</v>
      </c>
      <c r="N131" s="191">
        <f t="shared" si="19"/>
        <v>637.12053571428567</v>
      </c>
      <c r="O131" s="192">
        <f t="shared" si="24"/>
        <v>140.16651785714285</v>
      </c>
      <c r="P131" s="193">
        <v>273.8095238095238</v>
      </c>
      <c r="Q131" s="505">
        <v>14.845238095238097</v>
      </c>
      <c r="R131" s="506">
        <f t="shared" si="18"/>
        <v>1.1178550017578237</v>
      </c>
      <c r="S131" s="209"/>
      <c r="T131" s="18"/>
      <c r="U131" s="18"/>
      <c r="V131" s="18"/>
      <c r="W131" s="18"/>
      <c r="X131" s="18"/>
      <c r="Y131" s="18"/>
    </row>
    <row r="132" spans="1:25" s="87" customFormat="1" ht="15.5" x14ac:dyDescent="0.35">
      <c r="A132" s="189">
        <v>49</v>
      </c>
      <c r="B132" s="830" t="s">
        <v>2151</v>
      </c>
      <c r="C132" s="204">
        <v>1663</v>
      </c>
      <c r="D132" s="205"/>
      <c r="E132" s="205">
        <v>57.1</v>
      </c>
      <c r="F132" s="204">
        <v>1663</v>
      </c>
      <c r="G132" s="178">
        <f t="shared" si="23"/>
        <v>1720.1</v>
      </c>
      <c r="H132" s="205">
        <v>290</v>
      </c>
      <c r="I132" s="205"/>
      <c r="J132" s="178"/>
      <c r="K132" s="207">
        <f t="shared" si="22"/>
        <v>290</v>
      </c>
      <c r="L132" s="868">
        <f t="shared" ref="L132:L191" si="26">H132+I132</f>
        <v>290</v>
      </c>
      <c r="M132" s="509">
        <f t="shared" si="25"/>
        <v>0.34523809523809523</v>
      </c>
      <c r="N132" s="191">
        <f t="shared" si="19"/>
        <v>1478.1196428571427</v>
      </c>
      <c r="O132" s="192">
        <f t="shared" si="24"/>
        <v>325.18632142857138</v>
      </c>
      <c r="P132" s="193">
        <v>635.23809523809518</v>
      </c>
      <c r="Q132" s="505">
        <v>34.440952380952382</v>
      </c>
      <c r="R132" s="506">
        <f t="shared" si="18"/>
        <v>1.4376983965494805</v>
      </c>
      <c r="S132" s="209" t="s">
        <v>1040</v>
      </c>
      <c r="T132" s="18"/>
      <c r="U132" s="18"/>
      <c r="V132" s="18"/>
      <c r="W132" s="18"/>
      <c r="X132" s="18"/>
      <c r="Y132" s="18"/>
    </row>
    <row r="133" spans="1:25" s="87" customFormat="1" ht="15.5" x14ac:dyDescent="0.35">
      <c r="A133" s="171">
        <v>50</v>
      </c>
      <c r="B133" s="830" t="s">
        <v>2153</v>
      </c>
      <c r="C133" s="204">
        <v>1033.02</v>
      </c>
      <c r="D133" s="205"/>
      <c r="E133" s="205"/>
      <c r="F133" s="204">
        <v>1033.02</v>
      </c>
      <c r="G133" s="178">
        <f t="shared" si="23"/>
        <v>1033.02</v>
      </c>
      <c r="H133" s="208">
        <v>109</v>
      </c>
      <c r="I133" s="205"/>
      <c r="J133" s="178"/>
      <c r="K133" s="207">
        <f t="shared" si="22"/>
        <v>109</v>
      </c>
      <c r="L133" s="868">
        <f t="shared" si="26"/>
        <v>109</v>
      </c>
      <c r="M133" s="509">
        <f t="shared" si="25"/>
        <v>0.12976190476190477</v>
      </c>
      <c r="N133" s="191">
        <f t="shared" si="19"/>
        <v>555.56910714285721</v>
      </c>
      <c r="O133" s="192">
        <f t="shared" si="24"/>
        <v>122.22520357142858</v>
      </c>
      <c r="P133" s="193">
        <v>238.76190476190479</v>
      </c>
      <c r="Q133" s="505">
        <v>12.945047619047621</v>
      </c>
      <c r="R133" s="506">
        <f t="shared" ref="R133:R192" si="27">(N133+O133+P133+Q133)/G133</f>
        <v>0.89979019098878843</v>
      </c>
      <c r="S133" s="209"/>
      <c r="T133" s="18"/>
      <c r="U133" s="18"/>
      <c r="V133" s="18"/>
      <c r="W133" s="18"/>
      <c r="X133" s="18"/>
      <c r="Y133" s="18"/>
    </row>
    <row r="134" spans="1:25" s="87" customFormat="1" ht="15.5" x14ac:dyDescent="0.35">
      <c r="A134" s="171">
        <v>51</v>
      </c>
      <c r="B134" s="830" t="s">
        <v>2154</v>
      </c>
      <c r="C134" s="204">
        <v>220.38</v>
      </c>
      <c r="D134" s="205"/>
      <c r="E134" s="205"/>
      <c r="F134" s="204">
        <v>220.38</v>
      </c>
      <c r="G134" s="178">
        <f t="shared" si="23"/>
        <v>220.38</v>
      </c>
      <c r="H134" s="208">
        <v>0</v>
      </c>
      <c r="I134" s="205"/>
      <c r="J134" s="178"/>
      <c r="K134" s="207">
        <f t="shared" si="22"/>
        <v>0</v>
      </c>
      <c r="L134" s="868">
        <f t="shared" si="26"/>
        <v>0</v>
      </c>
      <c r="M134" s="509">
        <f t="shared" si="25"/>
        <v>0</v>
      </c>
      <c r="N134" s="191">
        <f t="shared" si="19"/>
        <v>0</v>
      </c>
      <c r="O134" s="192">
        <f t="shared" si="24"/>
        <v>0</v>
      </c>
      <c r="P134" s="193">
        <v>0</v>
      </c>
      <c r="Q134" s="505">
        <v>0</v>
      </c>
      <c r="R134" s="506">
        <f t="shared" si="27"/>
        <v>0</v>
      </c>
      <c r="S134" s="199" t="s">
        <v>1041</v>
      </c>
      <c r="T134" s="18"/>
      <c r="U134" s="18"/>
      <c r="V134" s="18"/>
      <c r="W134" s="18"/>
      <c r="X134" s="18"/>
      <c r="Y134" s="18"/>
    </row>
    <row r="135" spans="1:25" s="87" customFormat="1" ht="15.5" x14ac:dyDescent="0.35">
      <c r="A135" s="189">
        <v>52</v>
      </c>
      <c r="B135" s="830" t="s">
        <v>579</v>
      </c>
      <c r="C135" s="204">
        <v>1928.15</v>
      </c>
      <c r="D135" s="205">
        <v>45.4</v>
      </c>
      <c r="E135" s="205"/>
      <c r="F135" s="171">
        <v>1928.15</v>
      </c>
      <c r="G135" s="178">
        <f t="shared" si="23"/>
        <v>1973.5500000000002</v>
      </c>
      <c r="H135" s="208">
        <v>124</v>
      </c>
      <c r="I135" s="205"/>
      <c r="J135" s="178"/>
      <c r="K135" s="207">
        <f t="shared" si="22"/>
        <v>124</v>
      </c>
      <c r="L135" s="868">
        <f t="shared" si="26"/>
        <v>124</v>
      </c>
      <c r="M135" s="509">
        <f t="shared" si="25"/>
        <v>0.14761904761904762</v>
      </c>
      <c r="N135" s="191">
        <f t="shared" si="19"/>
        <v>632.02357142857136</v>
      </c>
      <c r="O135" s="192">
        <f t="shared" si="24"/>
        <v>139.04518571428571</v>
      </c>
      <c r="P135" s="193">
        <v>271.61904761904765</v>
      </c>
      <c r="Q135" s="505">
        <v>14.726476190476191</v>
      </c>
      <c r="R135" s="506">
        <f t="shared" si="27"/>
        <v>0.53579300294007293</v>
      </c>
      <c r="S135" s="199">
        <v>3</v>
      </c>
      <c r="T135" s="18"/>
      <c r="U135" s="18"/>
      <c r="V135" s="18"/>
      <c r="W135" s="18"/>
      <c r="X135" s="18"/>
      <c r="Y135" s="18"/>
    </row>
    <row r="136" spans="1:25" s="87" customFormat="1" ht="15.5" x14ac:dyDescent="0.35">
      <c r="A136" s="171">
        <v>53</v>
      </c>
      <c r="B136" s="830" t="s">
        <v>580</v>
      </c>
      <c r="C136" s="204">
        <v>194.37</v>
      </c>
      <c r="D136" s="205">
        <v>37.4</v>
      </c>
      <c r="E136" s="205"/>
      <c r="F136" s="171">
        <v>194.37</v>
      </c>
      <c r="G136" s="178">
        <f t="shared" si="23"/>
        <v>231.77</v>
      </c>
      <c r="H136" s="205"/>
      <c r="I136" s="205">
        <v>0</v>
      </c>
      <c r="J136" s="178"/>
      <c r="K136" s="207">
        <f t="shared" si="22"/>
        <v>0</v>
      </c>
      <c r="L136" s="868">
        <f t="shared" si="26"/>
        <v>0</v>
      </c>
      <c r="M136" s="509">
        <f t="shared" si="25"/>
        <v>0</v>
      </c>
      <c r="N136" s="191">
        <f t="shared" si="19"/>
        <v>0</v>
      </c>
      <c r="O136" s="192">
        <f t="shared" si="24"/>
        <v>0</v>
      </c>
      <c r="P136" s="193">
        <v>0</v>
      </c>
      <c r="Q136" s="505">
        <v>0</v>
      </c>
      <c r="R136" s="506">
        <f t="shared" si="27"/>
        <v>0</v>
      </c>
      <c r="S136" s="199">
        <v>4</v>
      </c>
      <c r="T136" s="18"/>
      <c r="U136" s="18"/>
      <c r="V136" s="18"/>
      <c r="W136" s="18"/>
      <c r="X136" s="18"/>
      <c r="Y136" s="18"/>
    </row>
    <row r="137" spans="1:25" s="87" customFormat="1" ht="15.5" x14ac:dyDescent="0.35">
      <c r="A137" s="171">
        <v>54</v>
      </c>
      <c r="B137" s="830" t="s">
        <v>581</v>
      </c>
      <c r="C137" s="204">
        <v>1422.83</v>
      </c>
      <c r="D137" s="205"/>
      <c r="E137" s="205"/>
      <c r="F137" s="171">
        <v>1422.88</v>
      </c>
      <c r="G137" s="178">
        <f t="shared" si="23"/>
        <v>1422.83</v>
      </c>
      <c r="H137" s="205">
        <v>97</v>
      </c>
      <c r="I137" s="205"/>
      <c r="J137" s="178"/>
      <c r="K137" s="207">
        <f t="shared" si="22"/>
        <v>97</v>
      </c>
      <c r="L137" s="868">
        <f t="shared" si="26"/>
        <v>97</v>
      </c>
      <c r="M137" s="509">
        <f t="shared" si="25"/>
        <v>0.11547619047619048</v>
      </c>
      <c r="N137" s="191">
        <f t="shared" si="19"/>
        <v>494.40553571428575</v>
      </c>
      <c r="O137" s="192">
        <f t="shared" si="24"/>
        <v>108.76921785714286</v>
      </c>
      <c r="P137" s="193">
        <v>212.47619047619048</v>
      </c>
      <c r="Q137" s="505">
        <v>11.519904761904764</v>
      </c>
      <c r="R137" s="506">
        <f t="shared" si="27"/>
        <v>0.58135606418864083</v>
      </c>
      <c r="S137" s="199">
        <v>2</v>
      </c>
      <c r="T137" s="18"/>
      <c r="U137" s="18"/>
      <c r="V137" s="18"/>
      <c r="W137" s="18"/>
      <c r="X137" s="18"/>
      <c r="Y137" s="18"/>
    </row>
    <row r="138" spans="1:25" s="87" customFormat="1" ht="15.5" x14ac:dyDescent="0.35">
      <c r="A138" s="189">
        <v>55</v>
      </c>
      <c r="B138" s="830" t="s">
        <v>582</v>
      </c>
      <c r="C138" s="204">
        <v>377.6</v>
      </c>
      <c r="D138" s="205"/>
      <c r="E138" s="205"/>
      <c r="F138" s="171">
        <v>377.6</v>
      </c>
      <c r="G138" s="178">
        <f t="shared" si="23"/>
        <v>377.6</v>
      </c>
      <c r="H138" s="205"/>
      <c r="I138" s="205">
        <v>0</v>
      </c>
      <c r="J138" s="178"/>
      <c r="K138" s="207">
        <f t="shared" si="22"/>
        <v>0</v>
      </c>
      <c r="L138" s="868">
        <f t="shared" si="26"/>
        <v>0</v>
      </c>
      <c r="M138" s="509">
        <f t="shared" si="25"/>
        <v>0</v>
      </c>
      <c r="N138" s="191">
        <f t="shared" si="19"/>
        <v>0</v>
      </c>
      <c r="O138" s="192">
        <f t="shared" si="24"/>
        <v>0</v>
      </c>
      <c r="P138" s="193">
        <v>0</v>
      </c>
      <c r="Q138" s="505">
        <v>0</v>
      </c>
      <c r="R138" s="506">
        <f t="shared" si="27"/>
        <v>0</v>
      </c>
      <c r="S138" s="199">
        <v>4</v>
      </c>
      <c r="T138" s="18"/>
      <c r="U138" s="18"/>
      <c r="V138" s="18"/>
      <c r="W138" s="18"/>
      <c r="X138" s="18"/>
      <c r="Y138" s="18"/>
    </row>
    <row r="139" spans="1:25" s="87" customFormat="1" ht="15.5" x14ac:dyDescent="0.35">
      <c r="A139" s="171">
        <v>56</v>
      </c>
      <c r="B139" s="830" t="s">
        <v>583</v>
      </c>
      <c r="C139" s="204">
        <v>1527.61</v>
      </c>
      <c r="D139" s="205">
        <v>324.89999999999998</v>
      </c>
      <c r="E139" s="205"/>
      <c r="F139" s="171">
        <v>1527.63</v>
      </c>
      <c r="G139" s="178">
        <f t="shared" si="23"/>
        <v>1852.5099999999998</v>
      </c>
      <c r="H139" s="208">
        <v>160</v>
      </c>
      <c r="I139" s="208"/>
      <c r="J139" s="178"/>
      <c r="K139" s="207">
        <f t="shared" si="22"/>
        <v>160</v>
      </c>
      <c r="L139" s="868">
        <f t="shared" si="26"/>
        <v>160</v>
      </c>
      <c r="M139" s="509">
        <f t="shared" si="25"/>
        <v>0.19047619047619047</v>
      </c>
      <c r="N139" s="191">
        <f t="shared" si="19"/>
        <v>815.51428571428562</v>
      </c>
      <c r="O139" s="192">
        <f t="shared" si="24"/>
        <v>179.41314285714284</v>
      </c>
      <c r="P139" s="193">
        <v>350.47619047619048</v>
      </c>
      <c r="Q139" s="505">
        <v>19.001904761904761</v>
      </c>
      <c r="R139" s="506">
        <f t="shared" si="27"/>
        <v>0.73651722463550751</v>
      </c>
      <c r="S139" s="199">
        <v>4</v>
      </c>
      <c r="T139" s="18"/>
      <c r="U139" s="18"/>
      <c r="V139" s="18"/>
      <c r="W139" s="18"/>
      <c r="X139" s="18"/>
      <c r="Y139" s="18"/>
    </row>
    <row r="140" spans="1:25" s="87" customFormat="1" ht="15.5" x14ac:dyDescent="0.35">
      <c r="A140" s="171">
        <v>57</v>
      </c>
      <c r="B140" s="830" t="s">
        <v>584</v>
      </c>
      <c r="C140" s="204">
        <v>2010.19</v>
      </c>
      <c r="D140" s="205"/>
      <c r="E140" s="205"/>
      <c r="F140" s="171">
        <v>2010.19</v>
      </c>
      <c r="G140" s="178">
        <f t="shared" si="23"/>
        <v>2010.19</v>
      </c>
      <c r="H140" s="208">
        <v>166</v>
      </c>
      <c r="I140" s="208"/>
      <c r="J140" s="178"/>
      <c r="K140" s="207">
        <f t="shared" si="22"/>
        <v>166</v>
      </c>
      <c r="L140" s="868">
        <f t="shared" si="26"/>
        <v>166</v>
      </c>
      <c r="M140" s="509">
        <f t="shared" si="25"/>
        <v>0.19761904761904761</v>
      </c>
      <c r="N140" s="191">
        <f t="shared" si="19"/>
        <v>846.09607142857135</v>
      </c>
      <c r="O140" s="192">
        <f t="shared" si="24"/>
        <v>186.1411357142857</v>
      </c>
      <c r="P140" s="193">
        <v>363.61904761904759</v>
      </c>
      <c r="Q140" s="505">
        <v>19.714476190476191</v>
      </c>
      <c r="R140" s="506">
        <f t="shared" si="27"/>
        <v>0.70419747931905974</v>
      </c>
      <c r="S140" s="199">
        <v>4</v>
      </c>
      <c r="T140" s="18"/>
      <c r="U140" s="18"/>
      <c r="V140" s="18"/>
      <c r="W140" s="18"/>
      <c r="X140" s="18"/>
      <c r="Y140" s="18"/>
    </row>
    <row r="141" spans="1:25" s="87" customFormat="1" ht="15.5" x14ac:dyDescent="0.35">
      <c r="A141" s="189">
        <v>58</v>
      </c>
      <c r="B141" s="830" t="s">
        <v>585</v>
      </c>
      <c r="C141" s="204">
        <v>1464.32</v>
      </c>
      <c r="D141" s="205"/>
      <c r="E141" s="205"/>
      <c r="F141" s="171">
        <v>1464.32</v>
      </c>
      <c r="G141" s="178">
        <f t="shared" ref="G141:G193" si="28">C141+D141+E141</f>
        <v>1464.32</v>
      </c>
      <c r="H141" s="208">
        <v>105</v>
      </c>
      <c r="I141" s="208"/>
      <c r="J141" s="178"/>
      <c r="K141" s="207">
        <f t="shared" ref="K141:K192" si="29">H141+I141</f>
        <v>105</v>
      </c>
      <c r="L141" s="868">
        <f t="shared" si="26"/>
        <v>105</v>
      </c>
      <c r="M141" s="509">
        <f t="shared" si="25"/>
        <v>0.125</v>
      </c>
      <c r="N141" s="191">
        <f t="shared" ref="N141:N204" si="30">M141*4281.45</f>
        <v>535.18124999999998</v>
      </c>
      <c r="O141" s="192">
        <f t="shared" si="24"/>
        <v>117.739875</v>
      </c>
      <c r="P141" s="193">
        <v>230</v>
      </c>
      <c r="Q141" s="505">
        <v>12.47</v>
      </c>
      <c r="R141" s="506">
        <f t="shared" si="27"/>
        <v>0.61147230455091783</v>
      </c>
      <c r="S141" s="199">
        <v>1</v>
      </c>
      <c r="T141" s="18"/>
      <c r="U141" s="18"/>
      <c r="V141" s="18"/>
      <c r="W141" s="18"/>
      <c r="X141" s="18"/>
      <c r="Y141" s="18"/>
    </row>
    <row r="142" spans="1:25" s="87" customFormat="1" ht="15.5" x14ac:dyDescent="0.35">
      <c r="A142" s="171">
        <v>59</v>
      </c>
      <c r="B142" s="830" t="s">
        <v>586</v>
      </c>
      <c r="C142" s="204">
        <v>152.11000000000001</v>
      </c>
      <c r="D142" s="205"/>
      <c r="E142" s="205"/>
      <c r="F142" s="171">
        <v>124.19</v>
      </c>
      <c r="G142" s="178">
        <f t="shared" si="28"/>
        <v>152.11000000000001</v>
      </c>
      <c r="H142" s="208">
        <v>0</v>
      </c>
      <c r="I142" s="208"/>
      <c r="J142" s="178"/>
      <c r="K142" s="207">
        <f t="shared" si="29"/>
        <v>0</v>
      </c>
      <c r="L142" s="868">
        <f t="shared" si="26"/>
        <v>0</v>
      </c>
      <c r="M142" s="509">
        <f t="shared" si="25"/>
        <v>0</v>
      </c>
      <c r="N142" s="191">
        <f t="shared" si="30"/>
        <v>0</v>
      </c>
      <c r="O142" s="192">
        <f t="shared" si="24"/>
        <v>0</v>
      </c>
      <c r="P142" s="193">
        <v>0</v>
      </c>
      <c r="Q142" s="505">
        <v>0</v>
      </c>
      <c r="R142" s="506">
        <f t="shared" si="27"/>
        <v>0</v>
      </c>
      <c r="S142" s="199">
        <v>5</v>
      </c>
      <c r="T142" s="18"/>
      <c r="U142" s="18"/>
      <c r="V142" s="18"/>
      <c r="W142" s="18"/>
      <c r="X142" s="18"/>
      <c r="Y142" s="18"/>
    </row>
    <row r="143" spans="1:25" s="87" customFormat="1" ht="15.5" x14ac:dyDescent="0.35">
      <c r="A143" s="171">
        <v>60</v>
      </c>
      <c r="B143" s="830" t="s">
        <v>587</v>
      </c>
      <c r="C143" s="204">
        <v>2553.5700000000002</v>
      </c>
      <c r="D143" s="205"/>
      <c r="E143" s="205"/>
      <c r="F143" s="171">
        <v>2553.34</v>
      </c>
      <c r="G143" s="178">
        <f t="shared" si="28"/>
        <v>2553.5700000000002</v>
      </c>
      <c r="H143" s="208">
        <v>186</v>
      </c>
      <c r="I143" s="208"/>
      <c r="J143" s="178"/>
      <c r="K143" s="207">
        <f t="shared" si="29"/>
        <v>186</v>
      </c>
      <c r="L143" s="868">
        <f t="shared" si="26"/>
        <v>186</v>
      </c>
      <c r="M143" s="509">
        <f t="shared" si="25"/>
        <v>0.22142857142857142</v>
      </c>
      <c r="N143" s="191">
        <f t="shared" si="30"/>
        <v>948.03535714285704</v>
      </c>
      <c r="O143" s="192">
        <f t="shared" si="24"/>
        <v>208.56777857142856</v>
      </c>
      <c r="P143" s="193">
        <v>407.42857142857139</v>
      </c>
      <c r="Q143" s="505">
        <v>22.089714285714287</v>
      </c>
      <c r="R143" s="506">
        <f t="shared" si="27"/>
        <v>0.62113880623149986</v>
      </c>
      <c r="S143" s="199">
        <v>2</v>
      </c>
      <c r="T143" s="18"/>
      <c r="U143" s="18"/>
      <c r="V143" s="18"/>
      <c r="W143" s="18"/>
      <c r="X143" s="18"/>
      <c r="Y143" s="18"/>
    </row>
    <row r="144" spans="1:25" s="87" customFormat="1" ht="15.5" x14ac:dyDescent="0.35">
      <c r="A144" s="189">
        <v>61</v>
      </c>
      <c r="B144" s="830" t="s">
        <v>588</v>
      </c>
      <c r="C144" s="204">
        <v>166.1</v>
      </c>
      <c r="D144" s="205"/>
      <c r="E144" s="205"/>
      <c r="F144" s="171">
        <v>166.1</v>
      </c>
      <c r="G144" s="178">
        <f t="shared" si="28"/>
        <v>166.1</v>
      </c>
      <c r="H144" s="208">
        <v>0</v>
      </c>
      <c r="I144" s="208"/>
      <c r="J144" s="178"/>
      <c r="K144" s="207">
        <f t="shared" si="29"/>
        <v>0</v>
      </c>
      <c r="L144" s="868">
        <f t="shared" si="26"/>
        <v>0</v>
      </c>
      <c r="M144" s="509">
        <f t="shared" si="25"/>
        <v>0</v>
      </c>
      <c r="N144" s="191">
        <f t="shared" si="30"/>
        <v>0</v>
      </c>
      <c r="O144" s="192">
        <f t="shared" si="24"/>
        <v>0</v>
      </c>
      <c r="P144" s="193">
        <v>0</v>
      </c>
      <c r="Q144" s="505">
        <v>0</v>
      </c>
      <c r="R144" s="506">
        <f t="shared" si="27"/>
        <v>0</v>
      </c>
      <c r="S144" s="199">
        <v>2</v>
      </c>
      <c r="T144" s="18"/>
      <c r="U144" s="18"/>
      <c r="V144" s="18"/>
      <c r="W144" s="18"/>
      <c r="X144" s="18"/>
      <c r="Y144" s="18"/>
    </row>
    <row r="145" spans="1:25" s="87" customFormat="1" ht="15.5" x14ac:dyDescent="0.35">
      <c r="A145" s="171">
        <v>62</v>
      </c>
      <c r="B145" s="830" t="s">
        <v>589</v>
      </c>
      <c r="C145" s="204">
        <v>315.39999999999998</v>
      </c>
      <c r="D145" s="205"/>
      <c r="E145" s="205"/>
      <c r="F145" s="171">
        <v>315.39999999999998</v>
      </c>
      <c r="G145" s="178">
        <f t="shared" si="28"/>
        <v>315.39999999999998</v>
      </c>
      <c r="H145" s="208">
        <v>0</v>
      </c>
      <c r="I145" s="208"/>
      <c r="J145" s="178"/>
      <c r="K145" s="207">
        <f t="shared" si="29"/>
        <v>0</v>
      </c>
      <c r="L145" s="868">
        <f t="shared" si="26"/>
        <v>0</v>
      </c>
      <c r="M145" s="509">
        <f t="shared" si="25"/>
        <v>0</v>
      </c>
      <c r="N145" s="191">
        <f t="shared" si="30"/>
        <v>0</v>
      </c>
      <c r="O145" s="192">
        <f t="shared" si="24"/>
        <v>0</v>
      </c>
      <c r="P145" s="193">
        <v>0</v>
      </c>
      <c r="Q145" s="505">
        <v>0</v>
      </c>
      <c r="R145" s="506">
        <f t="shared" si="27"/>
        <v>0</v>
      </c>
      <c r="S145" s="199">
        <v>4</v>
      </c>
      <c r="T145" s="18"/>
      <c r="U145" s="18"/>
      <c r="V145" s="18"/>
      <c r="W145" s="18"/>
      <c r="X145" s="18"/>
      <c r="Y145" s="18"/>
    </row>
    <row r="146" spans="1:25" s="87" customFormat="1" ht="15.5" x14ac:dyDescent="0.35">
      <c r="A146" s="171">
        <v>63</v>
      </c>
      <c r="B146" s="830" t="s">
        <v>590</v>
      </c>
      <c r="C146" s="204">
        <v>1364.91</v>
      </c>
      <c r="D146" s="205">
        <v>133</v>
      </c>
      <c r="E146" s="205"/>
      <c r="F146" s="171">
        <v>1364.91</v>
      </c>
      <c r="G146" s="178">
        <f t="shared" si="28"/>
        <v>1497.91</v>
      </c>
      <c r="H146" s="208">
        <v>100</v>
      </c>
      <c r="I146" s="208"/>
      <c r="J146" s="178"/>
      <c r="K146" s="207">
        <f t="shared" si="29"/>
        <v>100</v>
      </c>
      <c r="L146" s="868">
        <f t="shared" si="26"/>
        <v>100</v>
      </c>
      <c r="M146" s="509">
        <f t="shared" si="25"/>
        <v>0.11904761904761904</v>
      </c>
      <c r="N146" s="191">
        <f t="shared" si="30"/>
        <v>509.6964285714285</v>
      </c>
      <c r="O146" s="192">
        <f t="shared" si="24"/>
        <v>112.13321428571427</v>
      </c>
      <c r="P146" s="193">
        <v>219.04761904761904</v>
      </c>
      <c r="Q146" s="505">
        <v>11.876190476190477</v>
      </c>
      <c r="R146" s="506">
        <f t="shared" si="27"/>
        <v>0.56929552001185135</v>
      </c>
      <c r="S146" s="199">
        <v>2</v>
      </c>
      <c r="T146" s="18"/>
      <c r="U146" s="18"/>
      <c r="V146" s="18"/>
      <c r="W146" s="18"/>
      <c r="X146" s="18"/>
      <c r="Y146" s="18"/>
    </row>
    <row r="147" spans="1:25" s="87" customFormat="1" ht="15.5" x14ac:dyDescent="0.35">
      <c r="A147" s="189">
        <v>64</v>
      </c>
      <c r="B147" s="830" t="s">
        <v>592</v>
      </c>
      <c r="C147" s="204">
        <v>783.19</v>
      </c>
      <c r="D147" s="205">
        <v>194.1</v>
      </c>
      <c r="E147" s="205"/>
      <c r="F147" s="171">
        <v>783.19</v>
      </c>
      <c r="G147" s="178">
        <f t="shared" si="28"/>
        <v>977.29000000000008</v>
      </c>
      <c r="H147" s="208"/>
      <c r="I147" s="208">
        <v>81</v>
      </c>
      <c r="J147" s="178"/>
      <c r="K147" s="207">
        <f t="shared" si="29"/>
        <v>81</v>
      </c>
      <c r="L147" s="868">
        <f t="shared" si="26"/>
        <v>81</v>
      </c>
      <c r="M147" s="509">
        <f t="shared" si="25"/>
        <v>0.10714285714285714</v>
      </c>
      <c r="N147" s="191">
        <f t="shared" si="30"/>
        <v>458.72678571428565</v>
      </c>
      <c r="O147" s="192">
        <f t="shared" si="24"/>
        <v>100.91989285714284</v>
      </c>
      <c r="P147" s="193">
        <v>197.14285714285714</v>
      </c>
      <c r="Q147" s="505">
        <v>10.688571428571429</v>
      </c>
      <c r="R147" s="506">
        <f t="shared" si="27"/>
        <v>0.78531255527310939</v>
      </c>
      <c r="S147" s="199">
        <v>1</v>
      </c>
      <c r="T147" s="18"/>
      <c r="U147" s="18"/>
      <c r="V147" s="18"/>
      <c r="W147" s="18"/>
      <c r="X147" s="18"/>
      <c r="Y147" s="18"/>
    </row>
    <row r="148" spans="1:25" s="87" customFormat="1" ht="15.5" x14ac:dyDescent="0.35">
      <c r="A148" s="171">
        <v>65</v>
      </c>
      <c r="B148" s="830" t="s">
        <v>593</v>
      </c>
      <c r="C148" s="204">
        <v>144.9</v>
      </c>
      <c r="D148" s="205"/>
      <c r="E148" s="205"/>
      <c r="F148" s="171">
        <v>144.9</v>
      </c>
      <c r="G148" s="178">
        <f t="shared" si="28"/>
        <v>144.9</v>
      </c>
      <c r="H148" s="205"/>
      <c r="I148" s="205">
        <v>0</v>
      </c>
      <c r="J148" s="178"/>
      <c r="K148" s="207">
        <f t="shared" si="29"/>
        <v>0</v>
      </c>
      <c r="L148" s="868">
        <f t="shared" si="26"/>
        <v>0</v>
      </c>
      <c r="M148" s="509">
        <f t="shared" si="25"/>
        <v>0</v>
      </c>
      <c r="N148" s="191">
        <f t="shared" si="30"/>
        <v>0</v>
      </c>
      <c r="O148" s="192">
        <f t="shared" si="24"/>
        <v>0</v>
      </c>
      <c r="P148" s="193">
        <v>0</v>
      </c>
      <c r="Q148" s="505">
        <v>0</v>
      </c>
      <c r="R148" s="506">
        <f t="shared" si="27"/>
        <v>0</v>
      </c>
      <c r="S148" s="199">
        <v>1</v>
      </c>
      <c r="T148" s="18"/>
      <c r="U148" s="18"/>
      <c r="V148" s="18"/>
      <c r="W148" s="18"/>
      <c r="X148" s="18"/>
      <c r="Y148" s="18"/>
    </row>
    <row r="149" spans="1:25" s="87" customFormat="1" ht="15.5" x14ac:dyDescent="0.35">
      <c r="A149" s="171">
        <v>66</v>
      </c>
      <c r="B149" s="830" t="s">
        <v>594</v>
      </c>
      <c r="C149" s="204">
        <v>213.4</v>
      </c>
      <c r="D149" s="205">
        <v>18.5</v>
      </c>
      <c r="E149" s="205"/>
      <c r="F149" s="171">
        <v>178.36</v>
      </c>
      <c r="G149" s="178">
        <f t="shared" si="28"/>
        <v>231.9</v>
      </c>
      <c r="H149" s="205"/>
      <c r="I149" s="205">
        <v>0</v>
      </c>
      <c r="J149" s="178"/>
      <c r="K149" s="207">
        <f t="shared" si="29"/>
        <v>0</v>
      </c>
      <c r="L149" s="868">
        <f t="shared" si="26"/>
        <v>0</v>
      </c>
      <c r="M149" s="509">
        <f t="shared" si="25"/>
        <v>0</v>
      </c>
      <c r="N149" s="191">
        <f t="shared" si="30"/>
        <v>0</v>
      </c>
      <c r="O149" s="192">
        <f t="shared" si="24"/>
        <v>0</v>
      </c>
      <c r="P149" s="193">
        <v>0</v>
      </c>
      <c r="Q149" s="505">
        <v>0</v>
      </c>
      <c r="R149" s="506">
        <f t="shared" si="27"/>
        <v>0</v>
      </c>
      <c r="S149" s="199">
        <v>6</v>
      </c>
      <c r="T149" s="18"/>
      <c r="U149" s="18"/>
      <c r="V149" s="18"/>
      <c r="W149" s="18"/>
      <c r="X149" s="18"/>
      <c r="Y149" s="18"/>
    </row>
    <row r="150" spans="1:25" s="87" customFormat="1" ht="15.5" x14ac:dyDescent="0.35">
      <c r="A150" s="189">
        <v>67</v>
      </c>
      <c r="B150" s="831" t="s">
        <v>595</v>
      </c>
      <c r="C150" s="204">
        <v>3146.6</v>
      </c>
      <c r="D150" s="205"/>
      <c r="E150" s="205"/>
      <c r="F150" s="171">
        <v>3146.9</v>
      </c>
      <c r="G150" s="178">
        <f t="shared" si="28"/>
        <v>3146.6</v>
      </c>
      <c r="H150" s="205"/>
      <c r="I150" s="205">
        <v>0</v>
      </c>
      <c r="J150" s="178"/>
      <c r="K150" s="207">
        <f t="shared" si="29"/>
        <v>0</v>
      </c>
      <c r="L150" s="868">
        <f t="shared" si="26"/>
        <v>0</v>
      </c>
      <c r="M150" s="509">
        <f t="shared" si="25"/>
        <v>0</v>
      </c>
      <c r="N150" s="191">
        <f t="shared" si="30"/>
        <v>0</v>
      </c>
      <c r="O150" s="192">
        <f t="shared" si="24"/>
        <v>0</v>
      </c>
      <c r="P150" s="193">
        <v>0</v>
      </c>
      <c r="Q150" s="505">
        <v>0</v>
      </c>
      <c r="R150" s="506">
        <f t="shared" si="27"/>
        <v>0</v>
      </c>
      <c r="S150" s="199">
        <v>4</v>
      </c>
      <c r="T150" s="18"/>
      <c r="U150" s="18"/>
      <c r="V150" s="18"/>
      <c r="W150" s="18"/>
      <c r="X150" s="18"/>
      <c r="Y150" s="18"/>
    </row>
    <row r="151" spans="1:25" s="87" customFormat="1" ht="15.5" x14ac:dyDescent="0.35">
      <c r="A151" s="171">
        <v>68</v>
      </c>
      <c r="B151" s="830" t="s">
        <v>596</v>
      </c>
      <c r="C151" s="204">
        <v>848.35</v>
      </c>
      <c r="D151" s="205"/>
      <c r="E151" s="205"/>
      <c r="F151" s="171">
        <v>848.35</v>
      </c>
      <c r="G151" s="178">
        <f t="shared" si="28"/>
        <v>848.35</v>
      </c>
      <c r="H151" s="208">
        <v>115</v>
      </c>
      <c r="I151" s="208"/>
      <c r="J151" s="178"/>
      <c r="K151" s="207">
        <f t="shared" si="29"/>
        <v>115</v>
      </c>
      <c r="L151" s="868">
        <f t="shared" si="26"/>
        <v>115</v>
      </c>
      <c r="M151" s="509">
        <f t="shared" si="25"/>
        <v>0.13690476190476192</v>
      </c>
      <c r="N151" s="191">
        <f t="shared" si="30"/>
        <v>586.15089285714294</v>
      </c>
      <c r="O151" s="192">
        <f t="shared" si="24"/>
        <v>128.95319642857146</v>
      </c>
      <c r="P151" s="193">
        <v>251.90476190476193</v>
      </c>
      <c r="Q151" s="505">
        <v>13.65761904761905</v>
      </c>
      <c r="R151" s="506">
        <f t="shared" si="27"/>
        <v>1.1559691993140748</v>
      </c>
      <c r="S151" s="199">
        <v>4</v>
      </c>
      <c r="T151" s="18"/>
      <c r="U151" s="18"/>
      <c r="V151" s="18"/>
      <c r="W151" s="18"/>
      <c r="X151" s="18"/>
      <c r="Y151" s="18"/>
    </row>
    <row r="152" spans="1:25" s="87" customFormat="1" ht="15.5" x14ac:dyDescent="0.35">
      <c r="A152" s="171">
        <v>69</v>
      </c>
      <c r="B152" s="830" t="s">
        <v>597</v>
      </c>
      <c r="C152" s="204">
        <v>885.4</v>
      </c>
      <c r="D152" s="205"/>
      <c r="E152" s="205"/>
      <c r="F152" s="171">
        <v>886.45</v>
      </c>
      <c r="G152" s="178">
        <f t="shared" si="28"/>
        <v>885.4</v>
      </c>
      <c r="H152" s="208">
        <v>73</v>
      </c>
      <c r="I152" s="208"/>
      <c r="J152" s="178"/>
      <c r="K152" s="207">
        <f t="shared" si="29"/>
        <v>73</v>
      </c>
      <c r="L152" s="868">
        <f t="shared" si="26"/>
        <v>73</v>
      </c>
      <c r="M152" s="509">
        <f t="shared" si="25"/>
        <v>8.6904761904761901E-2</v>
      </c>
      <c r="N152" s="191">
        <f t="shared" si="30"/>
        <v>372.07839285714283</v>
      </c>
      <c r="O152" s="192">
        <f t="shared" si="24"/>
        <v>81.857246428571429</v>
      </c>
      <c r="P152" s="193">
        <v>159.9047619047619</v>
      </c>
      <c r="Q152" s="505">
        <v>8.6696190476190473</v>
      </c>
      <c r="R152" s="506">
        <f t="shared" si="27"/>
        <v>0.70308337501479012</v>
      </c>
      <c r="S152" s="199">
        <v>4</v>
      </c>
      <c r="T152" s="18"/>
      <c r="U152" s="18"/>
      <c r="V152" s="18"/>
      <c r="W152" s="18"/>
      <c r="X152" s="18"/>
      <c r="Y152" s="18"/>
    </row>
    <row r="153" spans="1:25" s="87" customFormat="1" ht="15.5" x14ac:dyDescent="0.35">
      <c r="A153" s="189">
        <v>70</v>
      </c>
      <c r="B153" s="830" t="s">
        <v>598</v>
      </c>
      <c r="C153" s="204">
        <v>877.79</v>
      </c>
      <c r="D153" s="205"/>
      <c r="E153" s="205"/>
      <c r="F153" s="171">
        <v>877.79</v>
      </c>
      <c r="G153" s="178">
        <f t="shared" si="28"/>
        <v>877.79</v>
      </c>
      <c r="H153" s="208">
        <v>82</v>
      </c>
      <c r="I153" s="208">
        <v>39</v>
      </c>
      <c r="J153" s="178"/>
      <c r="K153" s="207">
        <f t="shared" si="29"/>
        <v>121</v>
      </c>
      <c r="L153" s="868">
        <f t="shared" si="26"/>
        <v>121</v>
      </c>
      <c r="M153" s="509">
        <f t="shared" si="25"/>
        <v>0.1492063492063492</v>
      </c>
      <c r="N153" s="191">
        <f t="shared" si="30"/>
        <v>638.81952380952373</v>
      </c>
      <c r="O153" s="192">
        <f t="shared" si="24"/>
        <v>140.54029523809521</v>
      </c>
      <c r="P153" s="193">
        <v>274.53968253968253</v>
      </c>
      <c r="Q153" s="505">
        <v>14.884825396825397</v>
      </c>
      <c r="R153" s="506">
        <f t="shared" si="27"/>
        <v>1.2175854441086444</v>
      </c>
      <c r="S153" s="199">
        <v>4</v>
      </c>
      <c r="T153" s="18"/>
      <c r="U153" s="18"/>
      <c r="V153" s="18"/>
      <c r="W153" s="18"/>
      <c r="X153" s="18"/>
      <c r="Y153" s="18"/>
    </row>
    <row r="154" spans="1:25" s="87" customFormat="1" ht="15.5" x14ac:dyDescent="0.35">
      <c r="A154" s="171">
        <v>71</v>
      </c>
      <c r="B154" s="830" t="s">
        <v>599</v>
      </c>
      <c r="C154" s="204">
        <v>917.6</v>
      </c>
      <c r="D154" s="205"/>
      <c r="E154" s="205">
        <v>32.299999999999997</v>
      </c>
      <c r="F154" s="171">
        <v>917.6</v>
      </c>
      <c r="G154" s="178">
        <f t="shared" si="28"/>
        <v>949.9</v>
      </c>
      <c r="H154" s="208">
        <v>20</v>
      </c>
      <c r="I154" s="208">
        <v>89</v>
      </c>
      <c r="J154" s="178"/>
      <c r="K154" s="207">
        <f t="shared" si="29"/>
        <v>109</v>
      </c>
      <c r="L154" s="868">
        <f t="shared" si="26"/>
        <v>109</v>
      </c>
      <c r="M154" s="509">
        <f t="shared" si="25"/>
        <v>0.14153439153439151</v>
      </c>
      <c r="N154" s="191">
        <f t="shared" si="30"/>
        <v>605.97242063492047</v>
      </c>
      <c r="O154" s="192">
        <f t="shared" si="24"/>
        <v>133.3139325396825</v>
      </c>
      <c r="P154" s="193">
        <v>260.4232804232804</v>
      </c>
      <c r="Q154" s="505">
        <v>14.119470899470898</v>
      </c>
      <c r="R154" s="506">
        <f t="shared" si="27"/>
        <v>1.0673008785107425</v>
      </c>
      <c r="S154" s="199">
        <v>4</v>
      </c>
      <c r="T154" s="18"/>
      <c r="U154" s="18"/>
      <c r="V154" s="18"/>
      <c r="W154" s="18"/>
      <c r="X154" s="18"/>
      <c r="Y154" s="18"/>
    </row>
    <row r="155" spans="1:25" s="87" customFormat="1" ht="15.5" x14ac:dyDescent="0.35">
      <c r="A155" s="171">
        <v>72</v>
      </c>
      <c r="B155" s="830" t="s">
        <v>600</v>
      </c>
      <c r="C155" s="204">
        <v>1018.2</v>
      </c>
      <c r="D155" s="205"/>
      <c r="E155" s="205">
        <v>37.799999999999997</v>
      </c>
      <c r="F155" s="171">
        <v>1018.2</v>
      </c>
      <c r="G155" s="178">
        <f t="shared" si="28"/>
        <v>1056</v>
      </c>
      <c r="H155" s="208">
        <v>97</v>
      </c>
      <c r="I155" s="208">
        <v>30</v>
      </c>
      <c r="J155" s="178"/>
      <c r="K155" s="207">
        <f t="shared" si="29"/>
        <v>127</v>
      </c>
      <c r="L155" s="868">
        <f t="shared" si="26"/>
        <v>127</v>
      </c>
      <c r="M155" s="509">
        <f t="shared" si="25"/>
        <v>0.15515873015873016</v>
      </c>
      <c r="N155" s="191">
        <f t="shared" si="30"/>
        <v>664.30434523809527</v>
      </c>
      <c r="O155" s="192">
        <f t="shared" si="24"/>
        <v>146.14695595238095</v>
      </c>
      <c r="P155" s="193">
        <v>285.49206349206349</v>
      </c>
      <c r="Q155" s="505">
        <v>15.478634920634923</v>
      </c>
      <c r="R155" s="506">
        <f t="shared" si="27"/>
        <v>1.0524829541696727</v>
      </c>
      <c r="S155" s="199">
        <v>3</v>
      </c>
      <c r="T155" s="18"/>
      <c r="U155" s="18"/>
      <c r="V155" s="18"/>
      <c r="W155" s="18"/>
      <c r="X155" s="18"/>
      <c r="Y155" s="18"/>
    </row>
    <row r="156" spans="1:25" s="87" customFormat="1" ht="15.5" x14ac:dyDescent="0.35">
      <c r="A156" s="189">
        <v>73</v>
      </c>
      <c r="B156" s="830" t="s">
        <v>601</v>
      </c>
      <c r="C156" s="204">
        <v>837.9</v>
      </c>
      <c r="D156" s="205">
        <v>160.4</v>
      </c>
      <c r="E156" s="205"/>
      <c r="F156" s="171">
        <v>837.9</v>
      </c>
      <c r="G156" s="178">
        <f t="shared" si="28"/>
        <v>998.3</v>
      </c>
      <c r="H156" s="208">
        <v>126</v>
      </c>
      <c r="I156" s="208"/>
      <c r="J156" s="178"/>
      <c r="K156" s="207">
        <f t="shared" si="29"/>
        <v>126</v>
      </c>
      <c r="L156" s="868">
        <f t="shared" si="26"/>
        <v>126</v>
      </c>
      <c r="M156" s="509">
        <f t="shared" si="25"/>
        <v>0.15</v>
      </c>
      <c r="N156" s="191">
        <f t="shared" si="30"/>
        <v>642.21749999999997</v>
      </c>
      <c r="O156" s="192">
        <f t="shared" si="24"/>
        <v>141.28784999999999</v>
      </c>
      <c r="P156" s="193">
        <v>276</v>
      </c>
      <c r="Q156" s="505">
        <v>14.964</v>
      </c>
      <c r="R156" s="506">
        <f t="shared" si="27"/>
        <v>1.0762990583992786</v>
      </c>
      <c r="S156" s="199">
        <v>3</v>
      </c>
      <c r="T156" s="18"/>
      <c r="U156" s="18"/>
      <c r="V156" s="18"/>
      <c r="W156" s="18"/>
      <c r="X156" s="18"/>
      <c r="Y156" s="18"/>
    </row>
    <row r="157" spans="1:25" s="87" customFormat="1" ht="15.5" x14ac:dyDescent="0.35">
      <c r="A157" s="171">
        <v>74</v>
      </c>
      <c r="B157" s="830" t="s">
        <v>602</v>
      </c>
      <c r="C157" s="204">
        <v>304</v>
      </c>
      <c r="D157" s="205"/>
      <c r="E157" s="205"/>
      <c r="F157" s="171">
        <v>283.60000000000002</v>
      </c>
      <c r="G157" s="178">
        <f t="shared" si="28"/>
        <v>304</v>
      </c>
      <c r="H157" s="208">
        <v>30</v>
      </c>
      <c r="I157" s="208"/>
      <c r="J157" s="178"/>
      <c r="K157" s="207">
        <f t="shared" si="29"/>
        <v>30</v>
      </c>
      <c r="L157" s="868">
        <f t="shared" si="26"/>
        <v>30</v>
      </c>
      <c r="M157" s="509">
        <f t="shared" si="25"/>
        <v>3.5714285714285712E-2</v>
      </c>
      <c r="N157" s="191">
        <f t="shared" si="30"/>
        <v>152.90892857142856</v>
      </c>
      <c r="O157" s="192">
        <f t="shared" si="24"/>
        <v>33.639964285714285</v>
      </c>
      <c r="P157" s="193">
        <v>65.714285714285708</v>
      </c>
      <c r="Q157" s="505">
        <v>3.5628571428571427</v>
      </c>
      <c r="R157" s="506">
        <f t="shared" si="27"/>
        <v>0.84153301221804511</v>
      </c>
      <c r="S157" s="199">
        <v>3</v>
      </c>
      <c r="T157" s="18"/>
      <c r="U157" s="18"/>
      <c r="V157" s="18"/>
      <c r="W157" s="18"/>
      <c r="X157" s="18"/>
      <c r="Y157" s="18"/>
    </row>
    <row r="158" spans="1:25" s="87" customFormat="1" ht="15.5" x14ac:dyDescent="0.35">
      <c r="A158" s="171">
        <v>75</v>
      </c>
      <c r="B158" s="830" t="s">
        <v>603</v>
      </c>
      <c r="C158" s="204">
        <v>1272.1600000000001</v>
      </c>
      <c r="D158" s="205">
        <v>51.6</v>
      </c>
      <c r="E158" s="205">
        <v>23.7</v>
      </c>
      <c r="F158" s="171">
        <v>1272.1600000000001</v>
      </c>
      <c r="G158" s="178">
        <f t="shared" si="28"/>
        <v>1347.46</v>
      </c>
      <c r="H158" s="208">
        <v>90</v>
      </c>
      <c r="I158" s="208">
        <v>65</v>
      </c>
      <c r="J158" s="178"/>
      <c r="K158" s="207">
        <f t="shared" si="29"/>
        <v>155</v>
      </c>
      <c r="L158" s="868">
        <f t="shared" si="26"/>
        <v>155</v>
      </c>
      <c r="M158" s="509">
        <f t="shared" si="25"/>
        <v>0.19312169312169311</v>
      </c>
      <c r="N158" s="191">
        <f t="shared" si="30"/>
        <v>826.84087301587294</v>
      </c>
      <c r="O158" s="192">
        <f t="shared" si="24"/>
        <v>181.90499206349205</v>
      </c>
      <c r="P158" s="193">
        <v>355.34391534391534</v>
      </c>
      <c r="Q158" s="505">
        <v>19.265820105820104</v>
      </c>
      <c r="R158" s="506">
        <f t="shared" si="27"/>
        <v>1.0266394553672098</v>
      </c>
      <c r="S158" s="199">
        <v>4</v>
      </c>
      <c r="T158" s="18"/>
      <c r="U158" s="18"/>
      <c r="V158" s="18"/>
      <c r="W158" s="18"/>
      <c r="X158" s="18"/>
      <c r="Y158" s="18"/>
    </row>
    <row r="159" spans="1:25" s="87" customFormat="1" ht="15.5" x14ac:dyDescent="0.35">
      <c r="A159" s="189">
        <v>76</v>
      </c>
      <c r="B159" s="830" t="s">
        <v>604</v>
      </c>
      <c r="C159" s="204">
        <v>930.9</v>
      </c>
      <c r="D159" s="205"/>
      <c r="E159" s="205"/>
      <c r="F159" s="171">
        <v>930.9</v>
      </c>
      <c r="G159" s="178">
        <f t="shared" si="28"/>
        <v>930.9</v>
      </c>
      <c r="H159" s="208"/>
      <c r="I159" s="208">
        <v>104</v>
      </c>
      <c r="J159" s="178"/>
      <c r="K159" s="207">
        <f t="shared" si="29"/>
        <v>104</v>
      </c>
      <c r="L159" s="868">
        <f t="shared" si="26"/>
        <v>104</v>
      </c>
      <c r="M159" s="509">
        <f t="shared" si="25"/>
        <v>0.13756613756613756</v>
      </c>
      <c r="N159" s="191">
        <f t="shared" si="30"/>
        <v>588.9825396825396</v>
      </c>
      <c r="O159" s="192">
        <f t="shared" si="24"/>
        <v>129.57615873015871</v>
      </c>
      <c r="P159" s="193">
        <v>253.12169312169311</v>
      </c>
      <c r="Q159" s="505">
        <v>13.723597883597883</v>
      </c>
      <c r="R159" s="506">
        <f t="shared" si="27"/>
        <v>1.0585497791577929</v>
      </c>
      <c r="S159" s="199">
        <v>3</v>
      </c>
      <c r="T159" s="18"/>
      <c r="U159" s="18"/>
      <c r="V159" s="18"/>
      <c r="W159" s="18"/>
      <c r="X159" s="18"/>
      <c r="Y159" s="18"/>
    </row>
    <row r="160" spans="1:25" s="87" customFormat="1" ht="15.5" x14ac:dyDescent="0.35">
      <c r="A160" s="171">
        <v>77</v>
      </c>
      <c r="B160" s="830" t="s">
        <v>605</v>
      </c>
      <c r="C160" s="204">
        <v>791.4</v>
      </c>
      <c r="D160" s="205"/>
      <c r="E160" s="205"/>
      <c r="F160" s="171">
        <v>817.6</v>
      </c>
      <c r="G160" s="178">
        <f t="shared" si="28"/>
        <v>791.4</v>
      </c>
      <c r="H160" s="208">
        <v>29</v>
      </c>
      <c r="I160" s="208">
        <v>58</v>
      </c>
      <c r="J160" s="178"/>
      <c r="K160" s="207">
        <f t="shared" si="29"/>
        <v>87</v>
      </c>
      <c r="L160" s="868">
        <f t="shared" si="26"/>
        <v>87</v>
      </c>
      <c r="M160" s="509">
        <f t="shared" si="25"/>
        <v>0.11124338624338624</v>
      </c>
      <c r="N160" s="191">
        <f t="shared" si="30"/>
        <v>476.28299603174599</v>
      </c>
      <c r="O160" s="192">
        <f t="shared" si="24"/>
        <v>104.78225912698412</v>
      </c>
      <c r="P160" s="193">
        <v>204.68783068783068</v>
      </c>
      <c r="Q160" s="505">
        <v>11.097640211640211</v>
      </c>
      <c r="R160" s="506">
        <f t="shared" si="27"/>
        <v>1.0068874476348255</v>
      </c>
      <c r="S160" s="199">
        <v>4</v>
      </c>
      <c r="T160" s="18"/>
      <c r="U160" s="18"/>
      <c r="V160" s="18"/>
      <c r="W160" s="18"/>
      <c r="X160" s="18"/>
      <c r="Y160" s="18"/>
    </row>
    <row r="161" spans="1:25" s="87" customFormat="1" ht="15.5" x14ac:dyDescent="0.35">
      <c r="A161" s="171">
        <v>78</v>
      </c>
      <c r="B161" s="830" t="s">
        <v>606</v>
      </c>
      <c r="C161" s="204">
        <v>574.42999999999995</v>
      </c>
      <c r="D161" s="205"/>
      <c r="E161" s="205"/>
      <c r="F161" s="171">
        <v>576.73</v>
      </c>
      <c r="G161" s="178">
        <f t="shared" si="28"/>
        <v>574.42999999999995</v>
      </c>
      <c r="H161" s="208"/>
      <c r="I161" s="208">
        <v>82</v>
      </c>
      <c r="J161" s="178"/>
      <c r="K161" s="207">
        <f t="shared" si="29"/>
        <v>82</v>
      </c>
      <c r="L161" s="868">
        <f t="shared" si="26"/>
        <v>82</v>
      </c>
      <c r="M161" s="509">
        <f t="shared" si="25"/>
        <v>0.10846560846560846</v>
      </c>
      <c r="N161" s="191">
        <f t="shared" si="30"/>
        <v>464.39007936507932</v>
      </c>
      <c r="O161" s="192">
        <f t="shared" si="24"/>
        <v>102.16581746031746</v>
      </c>
      <c r="P161" s="193">
        <v>199.57671957671957</v>
      </c>
      <c r="Q161" s="505">
        <v>10.8205291005291</v>
      </c>
      <c r="R161" s="506">
        <f t="shared" si="27"/>
        <v>1.3525636639845509</v>
      </c>
      <c r="S161" s="199">
        <v>3</v>
      </c>
      <c r="T161" s="18"/>
      <c r="U161" s="18"/>
      <c r="V161" s="18"/>
      <c r="W161" s="18"/>
      <c r="X161" s="18"/>
      <c r="Y161" s="18"/>
    </row>
    <row r="162" spans="1:25" s="87" customFormat="1" ht="15.5" x14ac:dyDescent="0.35">
      <c r="A162" s="189">
        <v>79</v>
      </c>
      <c r="B162" s="830" t="s">
        <v>607</v>
      </c>
      <c r="C162" s="204">
        <v>326.89999999999998</v>
      </c>
      <c r="D162" s="205"/>
      <c r="E162" s="205"/>
      <c r="F162" s="171">
        <v>326.89999999999998</v>
      </c>
      <c r="G162" s="178">
        <f t="shared" si="28"/>
        <v>326.89999999999998</v>
      </c>
      <c r="H162" s="208"/>
      <c r="I162" s="208">
        <v>50</v>
      </c>
      <c r="J162" s="178"/>
      <c r="K162" s="207">
        <f t="shared" si="29"/>
        <v>50</v>
      </c>
      <c r="L162" s="868">
        <f t="shared" si="26"/>
        <v>50</v>
      </c>
      <c r="M162" s="509">
        <f t="shared" si="25"/>
        <v>6.6137566137566134E-2</v>
      </c>
      <c r="N162" s="191">
        <f t="shared" si="30"/>
        <v>283.16468253968253</v>
      </c>
      <c r="O162" s="192">
        <f t="shared" si="24"/>
        <v>62.296230158730154</v>
      </c>
      <c r="P162" s="193">
        <v>121.69312169312168</v>
      </c>
      <c r="Q162" s="505">
        <v>6.5978835978835981</v>
      </c>
      <c r="R162" s="506">
        <f t="shared" si="27"/>
        <v>1.4492258121426063</v>
      </c>
      <c r="S162" s="199">
        <v>3</v>
      </c>
      <c r="T162" s="18"/>
      <c r="U162" s="18"/>
      <c r="V162" s="18"/>
      <c r="W162" s="18"/>
      <c r="X162" s="18"/>
      <c r="Y162" s="18"/>
    </row>
    <row r="163" spans="1:25" s="87" customFormat="1" ht="15.5" x14ac:dyDescent="0.35">
      <c r="A163" s="171">
        <v>80</v>
      </c>
      <c r="B163" s="830" t="s">
        <v>608</v>
      </c>
      <c r="C163" s="204">
        <v>323.60000000000002</v>
      </c>
      <c r="D163" s="205"/>
      <c r="E163" s="205"/>
      <c r="F163" s="171">
        <v>323.60000000000002</v>
      </c>
      <c r="G163" s="178">
        <f t="shared" si="28"/>
        <v>323.60000000000002</v>
      </c>
      <c r="H163" s="208"/>
      <c r="I163" s="208">
        <v>60</v>
      </c>
      <c r="J163" s="178"/>
      <c r="K163" s="207">
        <f t="shared" si="29"/>
        <v>60</v>
      </c>
      <c r="L163" s="868">
        <f t="shared" si="26"/>
        <v>60</v>
      </c>
      <c r="M163" s="509">
        <f t="shared" si="25"/>
        <v>7.9365079365079361E-2</v>
      </c>
      <c r="N163" s="191">
        <f t="shared" si="30"/>
        <v>339.79761904761904</v>
      </c>
      <c r="O163" s="192">
        <f t="shared" si="24"/>
        <v>74.755476190476188</v>
      </c>
      <c r="P163" s="193">
        <v>146.03174603174602</v>
      </c>
      <c r="Q163" s="505">
        <v>7.9174603174603178</v>
      </c>
      <c r="R163" s="506">
        <f t="shared" si="27"/>
        <v>1.7568056291325758</v>
      </c>
      <c r="S163" s="199">
        <v>1</v>
      </c>
      <c r="T163" s="18"/>
      <c r="U163" s="18"/>
      <c r="V163" s="18"/>
      <c r="W163" s="18"/>
      <c r="X163" s="18"/>
      <c r="Y163" s="18"/>
    </row>
    <row r="164" spans="1:25" s="87" customFormat="1" ht="15.5" x14ac:dyDescent="0.35">
      <c r="A164" s="171">
        <v>81</v>
      </c>
      <c r="B164" s="830" t="s">
        <v>609</v>
      </c>
      <c r="C164" s="204">
        <v>483.2</v>
      </c>
      <c r="D164" s="205"/>
      <c r="E164" s="205"/>
      <c r="F164" s="171">
        <v>483.2</v>
      </c>
      <c r="G164" s="178">
        <f t="shared" si="28"/>
        <v>483.2</v>
      </c>
      <c r="H164" s="208"/>
      <c r="I164" s="208"/>
      <c r="J164" s="178"/>
      <c r="K164" s="207">
        <f t="shared" si="29"/>
        <v>0</v>
      </c>
      <c r="L164" s="868">
        <f t="shared" si="26"/>
        <v>0</v>
      </c>
      <c r="M164" s="509">
        <f t="shared" si="25"/>
        <v>0</v>
      </c>
      <c r="N164" s="191">
        <f t="shared" si="30"/>
        <v>0</v>
      </c>
      <c r="O164" s="192">
        <f t="shared" si="24"/>
        <v>0</v>
      </c>
      <c r="P164" s="193">
        <v>0</v>
      </c>
      <c r="Q164" s="505">
        <v>0</v>
      </c>
      <c r="R164" s="506">
        <f t="shared" si="27"/>
        <v>0</v>
      </c>
      <c r="S164" s="199">
        <v>2</v>
      </c>
      <c r="T164" s="18"/>
      <c r="U164" s="18"/>
      <c r="V164" s="18"/>
      <c r="W164" s="18"/>
      <c r="X164" s="18"/>
      <c r="Y164" s="18"/>
    </row>
    <row r="165" spans="1:25" s="87" customFormat="1" ht="15.5" x14ac:dyDescent="0.35">
      <c r="A165" s="189">
        <v>82</v>
      </c>
      <c r="B165" s="830" t="s">
        <v>610</v>
      </c>
      <c r="C165" s="204">
        <v>408.2</v>
      </c>
      <c r="D165" s="205"/>
      <c r="E165" s="205"/>
      <c r="F165" s="171">
        <v>408.2</v>
      </c>
      <c r="G165" s="178">
        <f t="shared" si="28"/>
        <v>408.2</v>
      </c>
      <c r="H165" s="208"/>
      <c r="I165" s="208"/>
      <c r="J165" s="178"/>
      <c r="K165" s="207">
        <f t="shared" si="29"/>
        <v>0</v>
      </c>
      <c r="L165" s="868">
        <f t="shared" si="26"/>
        <v>0</v>
      </c>
      <c r="M165" s="509">
        <f t="shared" si="25"/>
        <v>0</v>
      </c>
      <c r="N165" s="191">
        <f t="shared" si="30"/>
        <v>0</v>
      </c>
      <c r="O165" s="192">
        <f t="shared" si="24"/>
        <v>0</v>
      </c>
      <c r="P165" s="193">
        <v>0</v>
      </c>
      <c r="Q165" s="505">
        <v>0</v>
      </c>
      <c r="R165" s="506">
        <f t="shared" si="27"/>
        <v>0</v>
      </c>
      <c r="S165" s="199">
        <v>2</v>
      </c>
      <c r="T165" s="18"/>
      <c r="U165" s="18"/>
      <c r="V165" s="18"/>
      <c r="W165" s="18"/>
      <c r="X165" s="18"/>
      <c r="Y165" s="18"/>
    </row>
    <row r="166" spans="1:25" s="87" customFormat="1" ht="15.5" x14ac:dyDescent="0.35">
      <c r="A166" s="171">
        <v>83</v>
      </c>
      <c r="B166" s="830" t="s">
        <v>614</v>
      </c>
      <c r="C166" s="204">
        <v>482.97</v>
      </c>
      <c r="D166" s="205"/>
      <c r="E166" s="205"/>
      <c r="F166" s="171">
        <v>482.97</v>
      </c>
      <c r="G166" s="178">
        <f t="shared" si="28"/>
        <v>482.97</v>
      </c>
      <c r="H166" s="208"/>
      <c r="I166" s="208"/>
      <c r="J166" s="178"/>
      <c r="K166" s="207">
        <f t="shared" si="29"/>
        <v>0</v>
      </c>
      <c r="L166" s="868">
        <f t="shared" si="26"/>
        <v>0</v>
      </c>
      <c r="M166" s="509">
        <f t="shared" si="25"/>
        <v>0</v>
      </c>
      <c r="N166" s="191">
        <f t="shared" si="30"/>
        <v>0</v>
      </c>
      <c r="O166" s="192">
        <f t="shared" si="24"/>
        <v>0</v>
      </c>
      <c r="P166" s="193">
        <v>0</v>
      </c>
      <c r="Q166" s="505">
        <v>0</v>
      </c>
      <c r="R166" s="506">
        <f t="shared" si="27"/>
        <v>0</v>
      </c>
      <c r="S166" s="199">
        <v>2</v>
      </c>
      <c r="T166" s="18"/>
      <c r="U166" s="18"/>
      <c r="V166" s="18"/>
      <c r="W166" s="18"/>
      <c r="X166" s="18"/>
      <c r="Y166" s="18"/>
    </row>
    <row r="167" spans="1:25" s="87" customFormat="1" ht="15.5" x14ac:dyDescent="0.35">
      <c r="A167" s="171">
        <v>84</v>
      </c>
      <c r="B167" s="830" t="s">
        <v>615</v>
      </c>
      <c r="C167" s="204">
        <v>699.05</v>
      </c>
      <c r="D167" s="205"/>
      <c r="E167" s="205"/>
      <c r="F167" s="171">
        <v>699.05</v>
      </c>
      <c r="G167" s="178">
        <f t="shared" si="28"/>
        <v>699.05</v>
      </c>
      <c r="H167" s="208"/>
      <c r="I167" s="208"/>
      <c r="J167" s="178"/>
      <c r="K167" s="207">
        <f t="shared" si="29"/>
        <v>0</v>
      </c>
      <c r="L167" s="868">
        <f t="shared" si="26"/>
        <v>0</v>
      </c>
      <c r="M167" s="509">
        <f t="shared" si="25"/>
        <v>0</v>
      </c>
      <c r="N167" s="191">
        <f t="shared" si="30"/>
        <v>0</v>
      </c>
      <c r="O167" s="192">
        <f t="shared" si="24"/>
        <v>0</v>
      </c>
      <c r="P167" s="193">
        <v>0</v>
      </c>
      <c r="Q167" s="505">
        <v>0</v>
      </c>
      <c r="R167" s="506">
        <f t="shared" si="27"/>
        <v>0</v>
      </c>
      <c r="S167" s="199">
        <v>9</v>
      </c>
      <c r="T167" s="18"/>
      <c r="U167" s="18"/>
      <c r="V167" s="18"/>
      <c r="W167" s="18"/>
      <c r="X167" s="18"/>
      <c r="Y167" s="18"/>
    </row>
    <row r="168" spans="1:25" s="87" customFormat="1" ht="15.5" x14ac:dyDescent="0.35">
      <c r="A168" s="189">
        <v>85</v>
      </c>
      <c r="B168" s="830" t="s">
        <v>616</v>
      </c>
      <c r="C168" s="204">
        <v>6095.81</v>
      </c>
      <c r="D168" s="205"/>
      <c r="E168" s="205"/>
      <c r="F168" s="171">
        <v>6096.46</v>
      </c>
      <c r="G168" s="178">
        <f t="shared" si="28"/>
        <v>6095.81</v>
      </c>
      <c r="H168" s="208">
        <v>485</v>
      </c>
      <c r="I168" s="208"/>
      <c r="J168" s="178"/>
      <c r="K168" s="207">
        <f t="shared" si="29"/>
        <v>485</v>
      </c>
      <c r="L168" s="868">
        <f t="shared" si="26"/>
        <v>485</v>
      </c>
      <c r="M168" s="509">
        <f t="shared" si="25"/>
        <v>0.57738095238095233</v>
      </c>
      <c r="N168" s="191">
        <f t="shared" si="30"/>
        <v>2472.0276785714282</v>
      </c>
      <c r="O168" s="192">
        <f t="shared" si="24"/>
        <v>543.84608928571424</v>
      </c>
      <c r="P168" s="193">
        <v>1062.3809523809523</v>
      </c>
      <c r="Q168" s="505">
        <v>57.599523809523809</v>
      </c>
      <c r="R168" s="506">
        <f t="shared" si="27"/>
        <v>0.67847492688381339</v>
      </c>
      <c r="S168" s="199">
        <v>1</v>
      </c>
      <c r="T168" s="18"/>
      <c r="U168" s="18"/>
      <c r="V168" s="18"/>
      <c r="W168" s="18"/>
      <c r="X168" s="18"/>
      <c r="Y168" s="18"/>
    </row>
    <row r="169" spans="1:25" s="87" customFormat="1" ht="15.5" x14ac:dyDescent="0.35">
      <c r="A169" s="171">
        <v>86</v>
      </c>
      <c r="B169" s="830" t="s">
        <v>617</v>
      </c>
      <c r="C169" s="204">
        <v>166.2</v>
      </c>
      <c r="D169" s="205"/>
      <c r="E169" s="205"/>
      <c r="F169" s="171">
        <v>150</v>
      </c>
      <c r="G169" s="178">
        <f t="shared" si="28"/>
        <v>166.2</v>
      </c>
      <c r="H169" s="208"/>
      <c r="I169" s="208"/>
      <c r="J169" s="178"/>
      <c r="K169" s="207">
        <f t="shared" si="29"/>
        <v>0</v>
      </c>
      <c r="L169" s="868">
        <f t="shared" si="26"/>
        <v>0</v>
      </c>
      <c r="M169" s="509">
        <f t="shared" si="25"/>
        <v>0</v>
      </c>
      <c r="N169" s="191">
        <f t="shared" si="30"/>
        <v>0</v>
      </c>
      <c r="O169" s="192">
        <f t="shared" si="24"/>
        <v>0</v>
      </c>
      <c r="P169" s="193">
        <v>0</v>
      </c>
      <c r="Q169" s="505">
        <v>0</v>
      </c>
      <c r="R169" s="506">
        <f t="shared" si="27"/>
        <v>0</v>
      </c>
      <c r="S169" s="199">
        <v>2</v>
      </c>
      <c r="T169" s="18"/>
      <c r="U169" s="18"/>
      <c r="V169" s="18"/>
      <c r="W169" s="18"/>
      <c r="X169" s="18"/>
      <c r="Y169" s="18"/>
    </row>
    <row r="170" spans="1:25" s="87" customFormat="1" ht="15.5" x14ac:dyDescent="0.35">
      <c r="A170" s="171">
        <v>87</v>
      </c>
      <c r="B170" s="830" t="s">
        <v>618</v>
      </c>
      <c r="C170" s="204">
        <v>273.2</v>
      </c>
      <c r="D170" s="205"/>
      <c r="E170" s="205"/>
      <c r="F170" s="171">
        <v>274.60000000000002</v>
      </c>
      <c r="G170" s="178">
        <f t="shared" si="28"/>
        <v>273.2</v>
      </c>
      <c r="H170" s="208"/>
      <c r="I170" s="208"/>
      <c r="J170" s="178"/>
      <c r="K170" s="207">
        <f t="shared" si="29"/>
        <v>0</v>
      </c>
      <c r="L170" s="868">
        <f t="shared" si="26"/>
        <v>0</v>
      </c>
      <c r="M170" s="509">
        <f t="shared" si="25"/>
        <v>0</v>
      </c>
      <c r="N170" s="191">
        <f t="shared" si="30"/>
        <v>0</v>
      </c>
      <c r="O170" s="192">
        <f t="shared" si="24"/>
        <v>0</v>
      </c>
      <c r="P170" s="193">
        <v>0</v>
      </c>
      <c r="Q170" s="505">
        <v>0</v>
      </c>
      <c r="R170" s="506">
        <f t="shared" si="27"/>
        <v>0</v>
      </c>
      <c r="S170" s="199">
        <v>9</v>
      </c>
      <c r="T170" s="18"/>
      <c r="U170" s="18"/>
      <c r="V170" s="18"/>
      <c r="W170" s="18"/>
      <c r="X170" s="18"/>
      <c r="Y170" s="18"/>
    </row>
    <row r="171" spans="1:25" s="87" customFormat="1" ht="15.5" x14ac:dyDescent="0.35">
      <c r="A171" s="189">
        <v>88</v>
      </c>
      <c r="B171" s="830" t="s">
        <v>619</v>
      </c>
      <c r="C171" s="204">
        <v>2107.77</v>
      </c>
      <c r="D171" s="205"/>
      <c r="E171" s="205">
        <v>133</v>
      </c>
      <c r="F171" s="171">
        <v>2107.7600000000002</v>
      </c>
      <c r="G171" s="178">
        <f t="shared" si="28"/>
        <v>2240.77</v>
      </c>
      <c r="H171" s="208">
        <v>224</v>
      </c>
      <c r="I171" s="208"/>
      <c r="J171" s="178"/>
      <c r="K171" s="207">
        <f t="shared" si="29"/>
        <v>224</v>
      </c>
      <c r="L171" s="868">
        <f t="shared" si="26"/>
        <v>224</v>
      </c>
      <c r="M171" s="509">
        <f t="shared" si="25"/>
        <v>0.26666666666666666</v>
      </c>
      <c r="N171" s="191">
        <f t="shared" si="30"/>
        <v>1141.72</v>
      </c>
      <c r="O171" s="192">
        <f t="shared" si="24"/>
        <v>251.17840000000001</v>
      </c>
      <c r="P171" s="193">
        <v>490.66666666666669</v>
      </c>
      <c r="Q171" s="505">
        <v>26.602666666666668</v>
      </c>
      <c r="R171" s="506">
        <f t="shared" si="27"/>
        <v>0.85246041911188275</v>
      </c>
      <c r="S171" s="199">
        <v>4</v>
      </c>
      <c r="T171" s="18"/>
      <c r="U171" s="18"/>
      <c r="V171" s="18"/>
      <c r="W171" s="18"/>
      <c r="X171" s="18"/>
      <c r="Y171" s="18"/>
    </row>
    <row r="172" spans="1:25" s="87" customFormat="1" ht="15.5" x14ac:dyDescent="0.35">
      <c r="A172" s="171">
        <v>89</v>
      </c>
      <c r="B172" s="830" t="s">
        <v>620</v>
      </c>
      <c r="C172" s="204">
        <v>454.48</v>
      </c>
      <c r="D172" s="205"/>
      <c r="E172" s="205"/>
      <c r="F172" s="171">
        <v>454.48</v>
      </c>
      <c r="G172" s="178">
        <f t="shared" si="28"/>
        <v>454.48</v>
      </c>
      <c r="H172" s="208">
        <v>72</v>
      </c>
      <c r="I172" s="208"/>
      <c r="J172" s="178"/>
      <c r="K172" s="207">
        <f t="shared" si="29"/>
        <v>72</v>
      </c>
      <c r="L172" s="868">
        <f t="shared" si="26"/>
        <v>72</v>
      </c>
      <c r="M172" s="509">
        <f t="shared" si="25"/>
        <v>8.5714285714285715E-2</v>
      </c>
      <c r="N172" s="191">
        <f t="shared" si="30"/>
        <v>366.98142857142858</v>
      </c>
      <c r="O172" s="192">
        <f t="shared" si="24"/>
        <v>80.735914285714287</v>
      </c>
      <c r="P172" s="193">
        <v>157.71428571428572</v>
      </c>
      <c r="Q172" s="505">
        <v>8.5508571428571436</v>
      </c>
      <c r="R172" s="506">
        <f t="shared" si="27"/>
        <v>1.3509560062363264</v>
      </c>
      <c r="S172" s="199">
        <v>2</v>
      </c>
      <c r="T172" s="18"/>
      <c r="U172" s="18"/>
      <c r="V172" s="18"/>
      <c r="W172" s="18"/>
      <c r="X172" s="18"/>
      <c r="Y172" s="18"/>
    </row>
    <row r="173" spans="1:25" s="87" customFormat="1" ht="15.5" x14ac:dyDescent="0.35">
      <c r="A173" s="171">
        <v>90</v>
      </c>
      <c r="B173" s="830" t="s">
        <v>621</v>
      </c>
      <c r="C173" s="204">
        <v>297.3</v>
      </c>
      <c r="D173" s="205">
        <v>41.3</v>
      </c>
      <c r="E173" s="205"/>
      <c r="F173" s="171">
        <v>297.3</v>
      </c>
      <c r="G173" s="178">
        <f t="shared" si="28"/>
        <v>338.6</v>
      </c>
      <c r="H173" s="208">
        <v>0</v>
      </c>
      <c r="I173" s="208"/>
      <c r="J173" s="178"/>
      <c r="K173" s="207">
        <f t="shared" si="29"/>
        <v>0</v>
      </c>
      <c r="L173" s="868">
        <f t="shared" si="26"/>
        <v>0</v>
      </c>
      <c r="M173" s="509">
        <f t="shared" si="25"/>
        <v>0</v>
      </c>
      <c r="N173" s="191">
        <f t="shared" si="30"/>
        <v>0</v>
      </c>
      <c r="O173" s="192">
        <f t="shared" si="24"/>
        <v>0</v>
      </c>
      <c r="P173" s="193">
        <v>0</v>
      </c>
      <c r="Q173" s="505">
        <v>0</v>
      </c>
      <c r="R173" s="506">
        <f t="shared" si="27"/>
        <v>0</v>
      </c>
      <c r="S173" s="199">
        <v>3</v>
      </c>
      <c r="T173" s="18"/>
      <c r="U173" s="18"/>
      <c r="V173" s="18"/>
      <c r="W173" s="18"/>
      <c r="X173" s="18"/>
      <c r="Y173" s="18"/>
    </row>
    <row r="174" spans="1:25" s="87" customFormat="1" ht="15.5" x14ac:dyDescent="0.35">
      <c r="A174" s="189">
        <v>91</v>
      </c>
      <c r="B174" s="830" t="s">
        <v>622</v>
      </c>
      <c r="C174" s="204">
        <v>453.7</v>
      </c>
      <c r="D174" s="205"/>
      <c r="E174" s="205"/>
      <c r="F174" s="171">
        <v>453.68</v>
      </c>
      <c r="G174" s="178">
        <f t="shared" si="28"/>
        <v>453.7</v>
      </c>
      <c r="H174" s="208">
        <v>49</v>
      </c>
      <c r="I174" s="208"/>
      <c r="J174" s="178"/>
      <c r="K174" s="207">
        <f t="shared" si="29"/>
        <v>49</v>
      </c>
      <c r="L174" s="868">
        <f t="shared" si="26"/>
        <v>49</v>
      </c>
      <c r="M174" s="509">
        <f t="shared" si="25"/>
        <v>5.8333333333333334E-2</v>
      </c>
      <c r="N174" s="191">
        <f t="shared" si="30"/>
        <v>249.75125</v>
      </c>
      <c r="O174" s="192">
        <f t="shared" si="24"/>
        <v>54.945275000000002</v>
      </c>
      <c r="P174" s="193">
        <v>107.33333333333333</v>
      </c>
      <c r="Q174" s="505">
        <v>5.8193333333333337</v>
      </c>
      <c r="R174" s="506">
        <f t="shared" si="27"/>
        <v>0.92098124678568816</v>
      </c>
      <c r="S174" s="199">
        <v>2</v>
      </c>
      <c r="T174" s="18"/>
      <c r="U174" s="18"/>
      <c r="V174" s="18"/>
      <c r="W174" s="18"/>
      <c r="X174" s="18"/>
      <c r="Y174" s="18"/>
    </row>
    <row r="175" spans="1:25" s="87" customFormat="1" ht="15.5" x14ac:dyDescent="0.35">
      <c r="A175" s="171">
        <v>92</v>
      </c>
      <c r="B175" s="830" t="s">
        <v>623</v>
      </c>
      <c r="C175" s="204">
        <v>89.9</v>
      </c>
      <c r="D175" s="205"/>
      <c r="E175" s="205"/>
      <c r="F175" s="171">
        <v>89.9</v>
      </c>
      <c r="G175" s="178">
        <f t="shared" si="28"/>
        <v>89.9</v>
      </c>
      <c r="H175" s="208">
        <v>0</v>
      </c>
      <c r="I175" s="208"/>
      <c r="J175" s="178"/>
      <c r="K175" s="207">
        <f t="shared" si="29"/>
        <v>0</v>
      </c>
      <c r="L175" s="868">
        <f t="shared" si="26"/>
        <v>0</v>
      </c>
      <c r="M175" s="509">
        <f t="shared" si="25"/>
        <v>0</v>
      </c>
      <c r="N175" s="191">
        <f t="shared" si="30"/>
        <v>0</v>
      </c>
      <c r="O175" s="192">
        <f t="shared" si="24"/>
        <v>0</v>
      </c>
      <c r="P175" s="193">
        <v>0</v>
      </c>
      <c r="Q175" s="505">
        <v>0</v>
      </c>
      <c r="R175" s="506">
        <f t="shared" si="27"/>
        <v>0</v>
      </c>
      <c r="S175" s="199">
        <v>2</v>
      </c>
      <c r="T175" s="18"/>
      <c r="U175" s="18"/>
      <c r="V175" s="18"/>
      <c r="W175" s="18"/>
      <c r="X175" s="18"/>
      <c r="Y175" s="18"/>
    </row>
    <row r="176" spans="1:25" s="87" customFormat="1" ht="15.5" x14ac:dyDescent="0.35">
      <c r="A176" s="171">
        <v>93</v>
      </c>
      <c r="B176" s="830" t="s">
        <v>624</v>
      </c>
      <c r="C176" s="204">
        <v>224.08</v>
      </c>
      <c r="D176" s="205"/>
      <c r="E176" s="205"/>
      <c r="F176" s="171">
        <v>224.08</v>
      </c>
      <c r="G176" s="178">
        <f t="shared" si="28"/>
        <v>224.08</v>
      </c>
      <c r="H176" s="208">
        <v>0</v>
      </c>
      <c r="I176" s="208"/>
      <c r="J176" s="178"/>
      <c r="K176" s="207">
        <f t="shared" si="29"/>
        <v>0</v>
      </c>
      <c r="L176" s="868">
        <f t="shared" si="26"/>
        <v>0</v>
      </c>
      <c r="M176" s="509">
        <f t="shared" si="25"/>
        <v>0</v>
      </c>
      <c r="N176" s="191">
        <f t="shared" si="30"/>
        <v>0</v>
      </c>
      <c r="O176" s="192">
        <f t="shared" si="24"/>
        <v>0</v>
      </c>
      <c r="P176" s="193">
        <v>0</v>
      </c>
      <c r="Q176" s="505">
        <v>0</v>
      </c>
      <c r="R176" s="506">
        <f t="shared" si="27"/>
        <v>0</v>
      </c>
      <c r="S176" s="199">
        <v>2</v>
      </c>
      <c r="T176" s="18"/>
      <c r="U176" s="18"/>
      <c r="V176" s="18"/>
      <c r="W176" s="18"/>
      <c r="X176" s="18"/>
      <c r="Y176" s="18"/>
    </row>
    <row r="177" spans="1:25" s="87" customFormat="1" ht="15.5" x14ac:dyDescent="0.35">
      <c r="A177" s="189">
        <v>94</v>
      </c>
      <c r="B177" s="830" t="s">
        <v>625</v>
      </c>
      <c r="C177" s="204">
        <v>653.71</v>
      </c>
      <c r="D177" s="205"/>
      <c r="E177" s="205"/>
      <c r="F177" s="171">
        <v>653.72</v>
      </c>
      <c r="G177" s="178">
        <f t="shared" si="28"/>
        <v>653.71</v>
      </c>
      <c r="H177" s="208">
        <v>0</v>
      </c>
      <c r="I177" s="208"/>
      <c r="J177" s="178"/>
      <c r="K177" s="207">
        <f t="shared" si="29"/>
        <v>0</v>
      </c>
      <c r="L177" s="868">
        <f t="shared" si="26"/>
        <v>0</v>
      </c>
      <c r="M177" s="509">
        <f t="shared" si="25"/>
        <v>0</v>
      </c>
      <c r="N177" s="191">
        <f t="shared" si="30"/>
        <v>0</v>
      </c>
      <c r="O177" s="192">
        <f t="shared" si="24"/>
        <v>0</v>
      </c>
      <c r="P177" s="193">
        <v>0</v>
      </c>
      <c r="Q177" s="505">
        <v>0</v>
      </c>
      <c r="R177" s="506">
        <f t="shared" si="27"/>
        <v>0</v>
      </c>
      <c r="S177" s="199">
        <v>2</v>
      </c>
      <c r="T177" s="18"/>
      <c r="U177" s="18"/>
      <c r="V177" s="18"/>
      <c r="W177" s="18"/>
      <c r="X177" s="18"/>
      <c r="Y177" s="18"/>
    </row>
    <row r="178" spans="1:25" s="87" customFormat="1" ht="15.5" x14ac:dyDescent="0.35">
      <c r="A178" s="171">
        <v>95</v>
      </c>
      <c r="B178" s="830" t="s">
        <v>626</v>
      </c>
      <c r="C178" s="204">
        <v>2379.1</v>
      </c>
      <c r="D178" s="205"/>
      <c r="E178" s="205"/>
      <c r="F178" s="171">
        <v>2381.9299999999998</v>
      </c>
      <c r="G178" s="178">
        <f t="shared" si="28"/>
        <v>2379.1</v>
      </c>
      <c r="H178" s="208">
        <v>250</v>
      </c>
      <c r="I178" s="208"/>
      <c r="J178" s="178"/>
      <c r="K178" s="207">
        <f t="shared" si="29"/>
        <v>250</v>
      </c>
      <c r="L178" s="868">
        <f t="shared" si="26"/>
        <v>250</v>
      </c>
      <c r="M178" s="509">
        <f t="shared" si="25"/>
        <v>0.29761904761904762</v>
      </c>
      <c r="N178" s="191">
        <f t="shared" si="30"/>
        <v>1274.2410714285713</v>
      </c>
      <c r="O178" s="192">
        <f t="shared" ref="O178:O230" si="31">N178*0.22</f>
        <v>280.3330357142857</v>
      </c>
      <c r="P178" s="193">
        <v>547.61904761904759</v>
      </c>
      <c r="Q178" s="505">
        <v>29.690476190476193</v>
      </c>
      <c r="R178" s="506">
        <f t="shared" si="27"/>
        <v>0.89608828168314947</v>
      </c>
      <c r="S178" s="199">
        <v>2</v>
      </c>
      <c r="T178" s="18"/>
      <c r="U178" s="18"/>
      <c r="V178" s="18"/>
      <c r="W178" s="18"/>
      <c r="X178" s="18"/>
      <c r="Y178" s="18"/>
    </row>
    <row r="179" spans="1:25" s="87" customFormat="1" ht="15.5" x14ac:dyDescent="0.35">
      <c r="A179" s="171">
        <v>96</v>
      </c>
      <c r="B179" s="830" t="s">
        <v>627</v>
      </c>
      <c r="C179" s="204">
        <v>140.19999999999999</v>
      </c>
      <c r="D179" s="205"/>
      <c r="E179" s="205"/>
      <c r="F179" s="171">
        <v>140.19999999999999</v>
      </c>
      <c r="G179" s="178">
        <f t="shared" si="28"/>
        <v>140.19999999999999</v>
      </c>
      <c r="H179" s="208">
        <v>0</v>
      </c>
      <c r="I179" s="208"/>
      <c r="J179" s="178"/>
      <c r="K179" s="207">
        <f t="shared" si="29"/>
        <v>0</v>
      </c>
      <c r="L179" s="868">
        <f t="shared" si="26"/>
        <v>0</v>
      </c>
      <c r="M179" s="509">
        <f t="shared" si="25"/>
        <v>0</v>
      </c>
      <c r="N179" s="191">
        <f t="shared" si="30"/>
        <v>0</v>
      </c>
      <c r="O179" s="192">
        <f t="shared" si="31"/>
        <v>0</v>
      </c>
      <c r="P179" s="193">
        <v>0</v>
      </c>
      <c r="Q179" s="505">
        <v>0</v>
      </c>
      <c r="R179" s="506">
        <f t="shared" si="27"/>
        <v>0</v>
      </c>
      <c r="S179" s="199">
        <v>2</v>
      </c>
      <c r="T179" s="18"/>
      <c r="U179" s="18"/>
      <c r="V179" s="18"/>
      <c r="W179" s="18"/>
      <c r="X179" s="18"/>
      <c r="Y179" s="18"/>
    </row>
    <row r="180" spans="1:25" s="87" customFormat="1" ht="15.5" x14ac:dyDescent="0.35">
      <c r="A180" s="189">
        <v>97</v>
      </c>
      <c r="B180" s="830" t="s">
        <v>628</v>
      </c>
      <c r="C180" s="204">
        <v>137.5</v>
      </c>
      <c r="D180" s="205"/>
      <c r="E180" s="205"/>
      <c r="F180" s="171">
        <v>122.9</v>
      </c>
      <c r="G180" s="178">
        <f t="shared" si="28"/>
        <v>137.5</v>
      </c>
      <c r="H180" s="208">
        <v>0</v>
      </c>
      <c r="I180" s="208"/>
      <c r="J180" s="178"/>
      <c r="K180" s="207">
        <f t="shared" si="29"/>
        <v>0</v>
      </c>
      <c r="L180" s="868">
        <f t="shared" si="26"/>
        <v>0</v>
      </c>
      <c r="M180" s="509">
        <f t="shared" si="25"/>
        <v>0</v>
      </c>
      <c r="N180" s="191">
        <f t="shared" si="30"/>
        <v>0</v>
      </c>
      <c r="O180" s="192">
        <f t="shared" si="31"/>
        <v>0</v>
      </c>
      <c r="P180" s="193">
        <v>0</v>
      </c>
      <c r="Q180" s="505">
        <v>0</v>
      </c>
      <c r="R180" s="506">
        <f t="shared" si="27"/>
        <v>0</v>
      </c>
      <c r="S180" s="199">
        <v>1</v>
      </c>
      <c r="T180" s="18"/>
      <c r="U180" s="18"/>
      <c r="V180" s="18"/>
      <c r="W180" s="18"/>
      <c r="X180" s="18"/>
      <c r="Y180" s="18"/>
    </row>
    <row r="181" spans="1:25" s="87" customFormat="1" ht="15.5" x14ac:dyDescent="0.35">
      <c r="A181" s="171">
        <v>98</v>
      </c>
      <c r="B181" s="830" t="s">
        <v>629</v>
      </c>
      <c r="C181" s="204">
        <v>1812.9</v>
      </c>
      <c r="D181" s="205">
        <v>95.4</v>
      </c>
      <c r="E181" s="205"/>
      <c r="F181" s="171">
        <v>1812.88</v>
      </c>
      <c r="G181" s="178">
        <f t="shared" si="28"/>
        <v>1908.3000000000002</v>
      </c>
      <c r="H181" s="208">
        <v>151</v>
      </c>
      <c r="I181" s="208"/>
      <c r="J181" s="178"/>
      <c r="K181" s="207">
        <f t="shared" si="29"/>
        <v>151</v>
      </c>
      <c r="L181" s="868">
        <f t="shared" si="26"/>
        <v>151</v>
      </c>
      <c r="M181" s="509">
        <f t="shared" si="25"/>
        <v>0.17976190476190476</v>
      </c>
      <c r="N181" s="191">
        <f t="shared" si="30"/>
        <v>769.64160714285708</v>
      </c>
      <c r="O181" s="192">
        <f t="shared" si="31"/>
        <v>169.32115357142857</v>
      </c>
      <c r="P181" s="193">
        <v>330.76190476190476</v>
      </c>
      <c r="Q181" s="505">
        <v>17.93304761904762</v>
      </c>
      <c r="R181" s="506">
        <f t="shared" si="27"/>
        <v>0.67476691982143155</v>
      </c>
      <c r="S181" s="199">
        <v>2</v>
      </c>
      <c r="T181" s="18"/>
      <c r="U181" s="18"/>
      <c r="V181" s="18"/>
      <c r="W181" s="18"/>
      <c r="X181" s="18"/>
      <c r="Y181" s="18"/>
    </row>
    <row r="182" spans="1:25" s="87" customFormat="1" ht="15.5" x14ac:dyDescent="0.35">
      <c r="A182" s="171">
        <v>99</v>
      </c>
      <c r="B182" s="830" t="s">
        <v>630</v>
      </c>
      <c r="C182" s="204">
        <v>140.4</v>
      </c>
      <c r="D182" s="205"/>
      <c r="E182" s="205"/>
      <c r="F182" s="171">
        <v>140.4</v>
      </c>
      <c r="G182" s="178">
        <f t="shared" si="28"/>
        <v>140.4</v>
      </c>
      <c r="H182" s="208"/>
      <c r="I182" s="208"/>
      <c r="J182" s="178"/>
      <c r="K182" s="207">
        <f t="shared" si="29"/>
        <v>0</v>
      </c>
      <c r="L182" s="868">
        <f t="shared" si="26"/>
        <v>0</v>
      </c>
      <c r="M182" s="509">
        <f t="shared" si="25"/>
        <v>0</v>
      </c>
      <c r="N182" s="191">
        <f t="shared" si="30"/>
        <v>0</v>
      </c>
      <c r="O182" s="192">
        <f t="shared" si="31"/>
        <v>0</v>
      </c>
      <c r="P182" s="193">
        <v>0</v>
      </c>
      <c r="Q182" s="505">
        <v>0</v>
      </c>
      <c r="R182" s="506">
        <f t="shared" si="27"/>
        <v>0</v>
      </c>
      <c r="S182" s="199">
        <v>3</v>
      </c>
      <c r="T182" s="18"/>
      <c r="U182" s="18"/>
      <c r="V182" s="18"/>
      <c r="W182" s="18"/>
      <c r="X182" s="18"/>
      <c r="Y182" s="18"/>
    </row>
    <row r="183" spans="1:25" s="87" customFormat="1" ht="15.5" x14ac:dyDescent="0.35">
      <c r="A183" s="189">
        <v>100</v>
      </c>
      <c r="B183" s="830" t="s">
        <v>631</v>
      </c>
      <c r="C183" s="204">
        <v>290.7</v>
      </c>
      <c r="D183" s="205"/>
      <c r="E183" s="205"/>
      <c r="F183" s="171">
        <v>290.7</v>
      </c>
      <c r="G183" s="178">
        <f t="shared" si="28"/>
        <v>290.7</v>
      </c>
      <c r="H183" s="208"/>
      <c r="I183" s="208"/>
      <c r="J183" s="178"/>
      <c r="K183" s="207">
        <f t="shared" si="29"/>
        <v>0</v>
      </c>
      <c r="L183" s="868">
        <f t="shared" si="26"/>
        <v>0</v>
      </c>
      <c r="M183" s="509">
        <f t="shared" ref="M183:M238" si="32">(H183/840)+(I183/756)</f>
        <v>0</v>
      </c>
      <c r="N183" s="191">
        <f t="shared" si="30"/>
        <v>0</v>
      </c>
      <c r="O183" s="192">
        <f t="shared" si="31"/>
        <v>0</v>
      </c>
      <c r="P183" s="193">
        <v>0</v>
      </c>
      <c r="Q183" s="505">
        <v>0</v>
      </c>
      <c r="R183" s="506">
        <f t="shared" si="27"/>
        <v>0</v>
      </c>
      <c r="S183" s="199">
        <v>5</v>
      </c>
      <c r="T183" s="18"/>
      <c r="U183" s="18"/>
      <c r="V183" s="18"/>
      <c r="W183" s="18"/>
      <c r="X183" s="18"/>
      <c r="Y183" s="18"/>
    </row>
    <row r="184" spans="1:25" s="87" customFormat="1" ht="15.5" x14ac:dyDescent="0.35">
      <c r="A184" s="171">
        <v>101</v>
      </c>
      <c r="B184" s="830" t="s">
        <v>632</v>
      </c>
      <c r="C184" s="204">
        <v>1387.9</v>
      </c>
      <c r="D184" s="205">
        <v>85.8</v>
      </c>
      <c r="E184" s="205"/>
      <c r="F184" s="171">
        <v>1387.9</v>
      </c>
      <c r="G184" s="178">
        <f t="shared" si="28"/>
        <v>1473.7</v>
      </c>
      <c r="H184" s="208">
        <v>160</v>
      </c>
      <c r="I184" s="208"/>
      <c r="J184" s="178"/>
      <c r="K184" s="207">
        <f t="shared" si="29"/>
        <v>160</v>
      </c>
      <c r="L184" s="868">
        <f t="shared" si="26"/>
        <v>160</v>
      </c>
      <c r="M184" s="509">
        <f t="shared" si="32"/>
        <v>0.19047619047619047</v>
      </c>
      <c r="N184" s="191">
        <f t="shared" si="30"/>
        <v>815.51428571428562</v>
      </c>
      <c r="O184" s="192">
        <f t="shared" si="31"/>
        <v>179.41314285714284</v>
      </c>
      <c r="P184" s="193">
        <v>350.47619047619048</v>
      </c>
      <c r="Q184" s="505">
        <v>19.001904761904761</v>
      </c>
      <c r="R184" s="506">
        <f t="shared" si="27"/>
        <v>0.92583668576340084</v>
      </c>
      <c r="S184" s="199">
        <v>5</v>
      </c>
      <c r="T184" s="18"/>
      <c r="U184" s="18"/>
      <c r="V184" s="18"/>
      <c r="W184" s="18"/>
      <c r="X184" s="18"/>
      <c r="Y184" s="18"/>
    </row>
    <row r="185" spans="1:25" s="87" customFormat="1" ht="15.5" x14ac:dyDescent="0.35">
      <c r="A185" s="171">
        <v>102</v>
      </c>
      <c r="B185" s="830" t="s">
        <v>633</v>
      </c>
      <c r="C185" s="204">
        <v>2507</v>
      </c>
      <c r="D185" s="205"/>
      <c r="E185" s="205"/>
      <c r="F185" s="171">
        <v>2507</v>
      </c>
      <c r="G185" s="178">
        <f t="shared" si="28"/>
        <v>2507</v>
      </c>
      <c r="H185" s="208">
        <v>180</v>
      </c>
      <c r="I185" s="208"/>
      <c r="J185" s="178"/>
      <c r="K185" s="207">
        <f t="shared" si="29"/>
        <v>180</v>
      </c>
      <c r="L185" s="868">
        <f t="shared" si="26"/>
        <v>180</v>
      </c>
      <c r="M185" s="509">
        <f t="shared" si="32"/>
        <v>0.21428571428571427</v>
      </c>
      <c r="N185" s="191">
        <f t="shared" si="30"/>
        <v>917.45357142857131</v>
      </c>
      <c r="O185" s="192">
        <f t="shared" si="31"/>
        <v>201.83978571428568</v>
      </c>
      <c r="P185" s="193">
        <v>394.28571428571428</v>
      </c>
      <c r="Q185" s="505">
        <v>21.377142857142857</v>
      </c>
      <c r="R185" s="506">
        <f t="shared" si="27"/>
        <v>0.61226813493646359</v>
      </c>
      <c r="S185" s="199">
        <v>5</v>
      </c>
      <c r="T185" s="18"/>
      <c r="U185" s="18"/>
      <c r="V185" s="18"/>
      <c r="W185" s="18"/>
      <c r="X185" s="18"/>
      <c r="Y185" s="18"/>
    </row>
    <row r="186" spans="1:25" s="87" customFormat="1" ht="15.5" x14ac:dyDescent="0.35">
      <c r="A186" s="189">
        <v>103</v>
      </c>
      <c r="B186" s="830" t="s">
        <v>634</v>
      </c>
      <c r="C186" s="204">
        <v>3505.3</v>
      </c>
      <c r="D186" s="205"/>
      <c r="E186" s="205"/>
      <c r="F186" s="171">
        <v>3505.3</v>
      </c>
      <c r="G186" s="178">
        <f t="shared" si="28"/>
        <v>3505.3</v>
      </c>
      <c r="H186" s="208">
        <v>283</v>
      </c>
      <c r="I186" s="208"/>
      <c r="J186" s="178"/>
      <c r="K186" s="207">
        <f t="shared" si="29"/>
        <v>283</v>
      </c>
      <c r="L186" s="868">
        <f t="shared" si="26"/>
        <v>283</v>
      </c>
      <c r="M186" s="509">
        <f t="shared" si="32"/>
        <v>0.33690476190476193</v>
      </c>
      <c r="N186" s="191">
        <f t="shared" si="30"/>
        <v>1442.4408928571429</v>
      </c>
      <c r="O186" s="192">
        <f t="shared" si="31"/>
        <v>317.33699642857147</v>
      </c>
      <c r="P186" s="193">
        <v>619.90476190476193</v>
      </c>
      <c r="Q186" s="505">
        <v>33.609619047619049</v>
      </c>
      <c r="R186" s="506">
        <f t="shared" si="27"/>
        <v>0.68846953762533747</v>
      </c>
      <c r="S186" s="199">
        <v>2</v>
      </c>
      <c r="T186" s="18"/>
      <c r="U186" s="18"/>
      <c r="V186" s="18"/>
      <c r="W186" s="18"/>
      <c r="X186" s="18"/>
      <c r="Y186" s="18"/>
    </row>
    <row r="187" spans="1:25" s="87" customFormat="1" ht="15.5" x14ac:dyDescent="0.35">
      <c r="A187" s="171">
        <v>104</v>
      </c>
      <c r="B187" s="830" t="s">
        <v>635</v>
      </c>
      <c r="C187" s="204">
        <v>191.78</v>
      </c>
      <c r="D187" s="205"/>
      <c r="E187" s="205"/>
      <c r="F187" s="171">
        <v>191.78</v>
      </c>
      <c r="G187" s="178">
        <f t="shared" si="28"/>
        <v>191.78</v>
      </c>
      <c r="H187" s="208">
        <v>0</v>
      </c>
      <c r="I187" s="208"/>
      <c r="J187" s="178"/>
      <c r="K187" s="207">
        <f t="shared" si="29"/>
        <v>0</v>
      </c>
      <c r="L187" s="868">
        <f t="shared" si="26"/>
        <v>0</v>
      </c>
      <c r="M187" s="509">
        <f t="shared" si="32"/>
        <v>0</v>
      </c>
      <c r="N187" s="191">
        <f t="shared" si="30"/>
        <v>0</v>
      </c>
      <c r="O187" s="192">
        <f t="shared" si="31"/>
        <v>0</v>
      </c>
      <c r="P187" s="193">
        <v>0</v>
      </c>
      <c r="Q187" s="505">
        <v>0</v>
      </c>
      <c r="R187" s="506">
        <f t="shared" si="27"/>
        <v>0</v>
      </c>
      <c r="S187" s="199">
        <v>5</v>
      </c>
      <c r="T187" s="18"/>
      <c r="U187" s="18"/>
      <c r="V187" s="18"/>
      <c r="W187" s="18"/>
      <c r="X187" s="18"/>
      <c r="Y187" s="18"/>
    </row>
    <row r="188" spans="1:25" s="87" customFormat="1" ht="15.5" x14ac:dyDescent="0.35">
      <c r="A188" s="171">
        <v>105</v>
      </c>
      <c r="B188" s="830" t="s">
        <v>636</v>
      </c>
      <c r="C188" s="204">
        <v>3560.1</v>
      </c>
      <c r="D188" s="205"/>
      <c r="E188" s="205"/>
      <c r="F188" s="171">
        <v>3559.1</v>
      </c>
      <c r="G188" s="178">
        <f t="shared" si="28"/>
        <v>3560.1</v>
      </c>
      <c r="H188" s="208">
        <v>292</v>
      </c>
      <c r="I188" s="208"/>
      <c r="J188" s="178"/>
      <c r="K188" s="207">
        <f t="shared" si="29"/>
        <v>292</v>
      </c>
      <c r="L188" s="868">
        <f t="shared" si="26"/>
        <v>292</v>
      </c>
      <c r="M188" s="509">
        <f t="shared" si="32"/>
        <v>0.34761904761904761</v>
      </c>
      <c r="N188" s="191">
        <f t="shared" si="30"/>
        <v>1488.3135714285713</v>
      </c>
      <c r="O188" s="192">
        <f t="shared" si="31"/>
        <v>327.42898571428572</v>
      </c>
      <c r="P188" s="193">
        <v>639.61904761904759</v>
      </c>
      <c r="Q188" s="505">
        <v>34.678476190476189</v>
      </c>
      <c r="R188" s="506">
        <f t="shared" si="27"/>
        <v>0.69942981403679139</v>
      </c>
      <c r="S188" s="199">
        <v>2</v>
      </c>
      <c r="T188" s="18"/>
      <c r="U188" s="18"/>
      <c r="V188" s="18"/>
      <c r="W188" s="18"/>
      <c r="X188" s="18"/>
      <c r="Y188" s="18"/>
    </row>
    <row r="189" spans="1:25" s="87" customFormat="1" ht="15.5" x14ac:dyDescent="0.35">
      <c r="A189" s="189">
        <v>106</v>
      </c>
      <c r="B189" s="830" t="s">
        <v>637</v>
      </c>
      <c r="C189" s="204">
        <v>291.19</v>
      </c>
      <c r="D189" s="205"/>
      <c r="E189" s="205"/>
      <c r="F189" s="171">
        <v>284.39</v>
      </c>
      <c r="G189" s="178">
        <f t="shared" si="28"/>
        <v>291.19</v>
      </c>
      <c r="H189" s="208"/>
      <c r="I189" s="208"/>
      <c r="J189" s="178"/>
      <c r="K189" s="207">
        <f t="shared" si="29"/>
        <v>0</v>
      </c>
      <c r="L189" s="868">
        <f t="shared" si="26"/>
        <v>0</v>
      </c>
      <c r="M189" s="509">
        <f t="shared" si="32"/>
        <v>0</v>
      </c>
      <c r="N189" s="191">
        <f t="shared" si="30"/>
        <v>0</v>
      </c>
      <c r="O189" s="192">
        <f t="shared" si="31"/>
        <v>0</v>
      </c>
      <c r="P189" s="193">
        <v>0</v>
      </c>
      <c r="Q189" s="505">
        <v>0</v>
      </c>
      <c r="R189" s="506">
        <f t="shared" si="27"/>
        <v>0</v>
      </c>
      <c r="S189" s="199">
        <v>2</v>
      </c>
      <c r="T189" s="18"/>
      <c r="U189" s="18"/>
      <c r="V189" s="18"/>
      <c r="W189" s="18"/>
      <c r="X189" s="18"/>
      <c r="Y189" s="18"/>
    </row>
    <row r="190" spans="1:25" s="87" customFormat="1" ht="15.5" x14ac:dyDescent="0.35">
      <c r="A190" s="171">
        <v>107</v>
      </c>
      <c r="B190" s="830" t="s">
        <v>638</v>
      </c>
      <c r="C190" s="204">
        <v>162.44999999999999</v>
      </c>
      <c r="D190" s="205">
        <v>11</v>
      </c>
      <c r="E190" s="205"/>
      <c r="F190" s="171">
        <v>162.44</v>
      </c>
      <c r="G190" s="178">
        <f t="shared" si="28"/>
        <v>173.45</v>
      </c>
      <c r="H190" s="208">
        <v>0</v>
      </c>
      <c r="I190" s="208"/>
      <c r="J190" s="178"/>
      <c r="K190" s="207">
        <f t="shared" si="29"/>
        <v>0</v>
      </c>
      <c r="L190" s="868">
        <f t="shared" si="26"/>
        <v>0</v>
      </c>
      <c r="M190" s="509">
        <f t="shared" si="32"/>
        <v>0</v>
      </c>
      <c r="N190" s="191">
        <f t="shared" si="30"/>
        <v>0</v>
      </c>
      <c r="O190" s="192">
        <f t="shared" si="31"/>
        <v>0</v>
      </c>
      <c r="P190" s="193">
        <v>0</v>
      </c>
      <c r="Q190" s="505">
        <v>0</v>
      </c>
      <c r="R190" s="506">
        <f t="shared" si="27"/>
        <v>0</v>
      </c>
      <c r="S190" s="199">
        <v>1</v>
      </c>
      <c r="T190" s="18"/>
      <c r="U190" s="18"/>
      <c r="V190" s="18"/>
      <c r="W190" s="18"/>
      <c r="X190" s="18"/>
      <c r="Y190" s="18"/>
    </row>
    <row r="191" spans="1:25" s="87" customFormat="1" ht="15.5" x14ac:dyDescent="0.35">
      <c r="A191" s="171">
        <v>108</v>
      </c>
      <c r="B191" s="830" t="s">
        <v>639</v>
      </c>
      <c r="C191" s="204">
        <v>132.96</v>
      </c>
      <c r="D191" s="205">
        <v>37.299999999999997</v>
      </c>
      <c r="E191" s="205">
        <v>39.4</v>
      </c>
      <c r="F191" s="171">
        <v>132.96</v>
      </c>
      <c r="G191" s="178">
        <f t="shared" si="28"/>
        <v>209.66</v>
      </c>
      <c r="H191" s="208">
        <v>0</v>
      </c>
      <c r="I191" s="208"/>
      <c r="J191" s="178"/>
      <c r="K191" s="207">
        <f t="shared" si="29"/>
        <v>0</v>
      </c>
      <c r="L191" s="868">
        <f t="shared" si="26"/>
        <v>0</v>
      </c>
      <c r="M191" s="509">
        <f t="shared" si="32"/>
        <v>0</v>
      </c>
      <c r="N191" s="191">
        <f t="shared" si="30"/>
        <v>0</v>
      </c>
      <c r="O191" s="192">
        <f t="shared" si="31"/>
        <v>0</v>
      </c>
      <c r="P191" s="193">
        <v>0</v>
      </c>
      <c r="Q191" s="505">
        <v>0</v>
      </c>
      <c r="R191" s="506">
        <f t="shared" si="27"/>
        <v>0</v>
      </c>
      <c r="S191" s="199">
        <v>2</v>
      </c>
      <c r="T191" s="18"/>
      <c r="U191" s="18"/>
      <c r="V191" s="18"/>
      <c r="W191" s="18"/>
      <c r="X191" s="18"/>
      <c r="Y191" s="18"/>
    </row>
    <row r="192" spans="1:25" s="87" customFormat="1" ht="15.5" x14ac:dyDescent="0.35">
      <c r="A192" s="189">
        <v>109</v>
      </c>
      <c r="B192" s="830" t="s">
        <v>640</v>
      </c>
      <c r="C192" s="204">
        <v>408.46</v>
      </c>
      <c r="D192" s="205"/>
      <c r="E192" s="205"/>
      <c r="F192" s="171">
        <v>408.46</v>
      </c>
      <c r="G192" s="178">
        <f t="shared" si="28"/>
        <v>408.46</v>
      </c>
      <c r="H192" s="208"/>
      <c r="I192" s="208"/>
      <c r="J192" s="178"/>
      <c r="K192" s="207">
        <f t="shared" si="29"/>
        <v>0</v>
      </c>
      <c r="L192" s="868">
        <f t="shared" ref="L192:L254" si="33">H192+I192</f>
        <v>0</v>
      </c>
      <c r="M192" s="509">
        <f t="shared" si="32"/>
        <v>0</v>
      </c>
      <c r="N192" s="191">
        <f t="shared" si="30"/>
        <v>0</v>
      </c>
      <c r="O192" s="192">
        <f t="shared" si="31"/>
        <v>0</v>
      </c>
      <c r="P192" s="193">
        <v>0</v>
      </c>
      <c r="Q192" s="505">
        <v>0</v>
      </c>
      <c r="R192" s="506">
        <f t="shared" si="27"/>
        <v>0</v>
      </c>
      <c r="S192" s="199">
        <v>1</v>
      </c>
      <c r="T192" s="18"/>
      <c r="U192" s="18"/>
      <c r="V192" s="18"/>
      <c r="W192" s="18"/>
      <c r="X192" s="18"/>
      <c r="Y192" s="18"/>
    </row>
    <row r="193" spans="1:25" s="87" customFormat="1" ht="15.5" x14ac:dyDescent="0.35">
      <c r="A193" s="171">
        <v>110</v>
      </c>
      <c r="B193" s="830" t="s">
        <v>641</v>
      </c>
      <c r="C193" s="204">
        <v>352.8</v>
      </c>
      <c r="D193" s="205"/>
      <c r="E193" s="205"/>
      <c r="F193" s="171">
        <v>352.8</v>
      </c>
      <c r="G193" s="178">
        <f t="shared" si="28"/>
        <v>352.8</v>
      </c>
      <c r="H193" s="208">
        <v>24</v>
      </c>
      <c r="I193" s="208">
        <v>34</v>
      </c>
      <c r="J193" s="178"/>
      <c r="K193" s="207">
        <f t="shared" ref="K193:K247" si="34">H193+I193</f>
        <v>58</v>
      </c>
      <c r="L193" s="868">
        <f t="shared" si="33"/>
        <v>58</v>
      </c>
      <c r="M193" s="509">
        <f t="shared" si="32"/>
        <v>7.3544973544973538E-2</v>
      </c>
      <c r="N193" s="191">
        <f t="shared" si="30"/>
        <v>314.87912698412697</v>
      </c>
      <c r="O193" s="192">
        <f t="shared" si="31"/>
        <v>69.273407936507937</v>
      </c>
      <c r="P193" s="193">
        <v>135.32275132275132</v>
      </c>
      <c r="Q193" s="505">
        <v>7.3368465608465607</v>
      </c>
      <c r="R193" s="506">
        <f t="shared" ref="R193:R255" si="35">(N193+O193+P193+Q193)/G193</f>
        <v>1.4932316689462379</v>
      </c>
      <c r="S193" s="199">
        <v>2</v>
      </c>
      <c r="T193" s="18"/>
      <c r="U193" s="18"/>
      <c r="V193" s="18"/>
      <c r="W193" s="18"/>
      <c r="X193" s="18"/>
      <c r="Y193" s="18"/>
    </row>
    <row r="194" spans="1:25" s="87" customFormat="1" ht="15.5" x14ac:dyDescent="0.35">
      <c r="A194" s="171">
        <v>111</v>
      </c>
      <c r="B194" s="830" t="s">
        <v>642</v>
      </c>
      <c r="C194" s="204">
        <v>115.8</v>
      </c>
      <c r="D194" s="205"/>
      <c r="E194" s="205"/>
      <c r="F194" s="171">
        <v>115.8</v>
      </c>
      <c r="G194" s="178">
        <f t="shared" ref="G194:G250" si="36">C194+D194+E194</f>
        <v>115.8</v>
      </c>
      <c r="H194" s="208">
        <v>0</v>
      </c>
      <c r="I194" s="208"/>
      <c r="J194" s="178"/>
      <c r="K194" s="207">
        <f t="shared" si="34"/>
        <v>0</v>
      </c>
      <c r="L194" s="868">
        <f t="shared" si="33"/>
        <v>0</v>
      </c>
      <c r="M194" s="509">
        <f t="shared" si="32"/>
        <v>0</v>
      </c>
      <c r="N194" s="191">
        <f t="shared" si="30"/>
        <v>0</v>
      </c>
      <c r="O194" s="192">
        <f t="shared" si="31"/>
        <v>0</v>
      </c>
      <c r="P194" s="193">
        <v>0</v>
      </c>
      <c r="Q194" s="505">
        <v>0</v>
      </c>
      <c r="R194" s="506">
        <f t="shared" si="35"/>
        <v>0</v>
      </c>
      <c r="S194" s="199">
        <v>1</v>
      </c>
      <c r="T194" s="18"/>
      <c r="U194" s="18"/>
      <c r="V194" s="18"/>
      <c r="W194" s="18"/>
      <c r="X194" s="18"/>
      <c r="Y194" s="18"/>
    </row>
    <row r="195" spans="1:25" s="87" customFormat="1" ht="15.5" x14ac:dyDescent="0.35">
      <c r="A195" s="189">
        <v>112</v>
      </c>
      <c r="B195" s="830" t="s">
        <v>643</v>
      </c>
      <c r="C195" s="204">
        <v>74.2</v>
      </c>
      <c r="D195" s="205">
        <v>67.099999999999994</v>
      </c>
      <c r="E195" s="205"/>
      <c r="F195" s="171">
        <v>74.2</v>
      </c>
      <c r="G195" s="178">
        <f t="shared" si="36"/>
        <v>141.30000000000001</v>
      </c>
      <c r="H195" s="208">
        <v>0</v>
      </c>
      <c r="I195" s="208"/>
      <c r="J195" s="178"/>
      <c r="K195" s="207">
        <f t="shared" si="34"/>
        <v>0</v>
      </c>
      <c r="L195" s="868">
        <f t="shared" si="33"/>
        <v>0</v>
      </c>
      <c r="M195" s="509">
        <f t="shared" si="32"/>
        <v>0</v>
      </c>
      <c r="N195" s="191">
        <f t="shared" si="30"/>
        <v>0</v>
      </c>
      <c r="O195" s="192">
        <f t="shared" si="31"/>
        <v>0</v>
      </c>
      <c r="P195" s="193">
        <v>0</v>
      </c>
      <c r="Q195" s="505">
        <v>0</v>
      </c>
      <c r="R195" s="506">
        <f t="shared" si="35"/>
        <v>0</v>
      </c>
      <c r="S195" s="199">
        <v>2</v>
      </c>
      <c r="T195" s="18"/>
      <c r="U195" s="18"/>
      <c r="V195" s="18"/>
      <c r="W195" s="18"/>
      <c r="X195" s="18"/>
      <c r="Y195" s="18"/>
    </row>
    <row r="196" spans="1:25" s="87" customFormat="1" ht="15.5" x14ac:dyDescent="0.35">
      <c r="A196" s="171">
        <v>113</v>
      </c>
      <c r="B196" s="830" t="s">
        <v>644</v>
      </c>
      <c r="C196" s="204">
        <v>130.9</v>
      </c>
      <c r="D196" s="205"/>
      <c r="E196" s="205">
        <v>30.2</v>
      </c>
      <c r="F196" s="171">
        <v>130.9</v>
      </c>
      <c r="G196" s="178">
        <f t="shared" si="36"/>
        <v>161.1</v>
      </c>
      <c r="H196" s="208">
        <v>0</v>
      </c>
      <c r="I196" s="208"/>
      <c r="J196" s="178"/>
      <c r="K196" s="207">
        <f t="shared" si="34"/>
        <v>0</v>
      </c>
      <c r="L196" s="868">
        <f t="shared" si="33"/>
        <v>0</v>
      </c>
      <c r="M196" s="509">
        <f t="shared" si="32"/>
        <v>0</v>
      </c>
      <c r="N196" s="191">
        <f t="shared" si="30"/>
        <v>0</v>
      </c>
      <c r="O196" s="192">
        <f t="shared" si="31"/>
        <v>0</v>
      </c>
      <c r="P196" s="193">
        <v>0</v>
      </c>
      <c r="Q196" s="505">
        <v>0</v>
      </c>
      <c r="R196" s="506">
        <f t="shared" si="35"/>
        <v>0</v>
      </c>
      <c r="S196" s="199">
        <v>2</v>
      </c>
      <c r="T196" s="18"/>
      <c r="U196" s="18"/>
      <c r="V196" s="18"/>
      <c r="W196" s="18"/>
      <c r="X196" s="18"/>
      <c r="Y196" s="18"/>
    </row>
    <row r="197" spans="1:25" s="87" customFormat="1" ht="15.5" x14ac:dyDescent="0.35">
      <c r="A197" s="171">
        <v>114</v>
      </c>
      <c r="B197" s="830" t="s">
        <v>645</v>
      </c>
      <c r="C197" s="204">
        <v>308.8</v>
      </c>
      <c r="D197" s="205"/>
      <c r="E197" s="205"/>
      <c r="F197" s="171">
        <v>308.8</v>
      </c>
      <c r="G197" s="178">
        <f t="shared" si="36"/>
        <v>308.8</v>
      </c>
      <c r="H197" s="208">
        <v>0</v>
      </c>
      <c r="I197" s="208"/>
      <c r="J197" s="178"/>
      <c r="K197" s="207">
        <f t="shared" si="34"/>
        <v>0</v>
      </c>
      <c r="L197" s="868">
        <f t="shared" si="33"/>
        <v>0</v>
      </c>
      <c r="M197" s="509">
        <f t="shared" si="32"/>
        <v>0</v>
      </c>
      <c r="N197" s="191">
        <f t="shared" si="30"/>
        <v>0</v>
      </c>
      <c r="O197" s="192">
        <f t="shared" si="31"/>
        <v>0</v>
      </c>
      <c r="P197" s="193">
        <v>0</v>
      </c>
      <c r="Q197" s="505">
        <v>0</v>
      </c>
      <c r="R197" s="506">
        <f t="shared" si="35"/>
        <v>0</v>
      </c>
      <c r="S197" s="199">
        <v>2</v>
      </c>
      <c r="T197" s="18"/>
      <c r="U197" s="18"/>
      <c r="V197" s="18"/>
      <c r="W197" s="18"/>
      <c r="X197" s="18"/>
      <c r="Y197" s="18"/>
    </row>
    <row r="198" spans="1:25" s="87" customFormat="1" ht="15.5" x14ac:dyDescent="0.35">
      <c r="A198" s="189">
        <v>115</v>
      </c>
      <c r="B198" s="830" t="s">
        <v>646</v>
      </c>
      <c r="C198" s="204">
        <v>343.31</v>
      </c>
      <c r="D198" s="205"/>
      <c r="E198" s="205"/>
      <c r="F198" s="171">
        <v>343.34</v>
      </c>
      <c r="G198" s="178">
        <f t="shared" si="36"/>
        <v>343.31</v>
      </c>
      <c r="H198" s="208"/>
      <c r="I198" s="208"/>
      <c r="J198" s="178"/>
      <c r="K198" s="207">
        <f t="shared" si="34"/>
        <v>0</v>
      </c>
      <c r="L198" s="868">
        <f t="shared" si="33"/>
        <v>0</v>
      </c>
      <c r="M198" s="509">
        <f t="shared" si="32"/>
        <v>0</v>
      </c>
      <c r="N198" s="191">
        <f t="shared" si="30"/>
        <v>0</v>
      </c>
      <c r="O198" s="192">
        <f t="shared" si="31"/>
        <v>0</v>
      </c>
      <c r="P198" s="193">
        <v>0</v>
      </c>
      <c r="Q198" s="505">
        <v>0</v>
      </c>
      <c r="R198" s="506">
        <f t="shared" si="35"/>
        <v>0</v>
      </c>
      <c r="S198" s="199">
        <v>2</v>
      </c>
      <c r="T198" s="18"/>
      <c r="U198" s="18"/>
      <c r="V198" s="18"/>
      <c r="W198" s="18"/>
      <c r="X198" s="18"/>
      <c r="Y198" s="18"/>
    </row>
    <row r="199" spans="1:25" s="87" customFormat="1" ht="15.5" x14ac:dyDescent="0.35">
      <c r="A199" s="171">
        <v>116</v>
      </c>
      <c r="B199" s="830" t="s">
        <v>647</v>
      </c>
      <c r="C199" s="204">
        <v>146.82</v>
      </c>
      <c r="D199" s="205"/>
      <c r="E199" s="205"/>
      <c r="F199" s="171">
        <v>146.82</v>
      </c>
      <c r="G199" s="178">
        <f t="shared" si="36"/>
        <v>146.82</v>
      </c>
      <c r="H199" s="208">
        <v>0</v>
      </c>
      <c r="I199" s="208"/>
      <c r="J199" s="178"/>
      <c r="K199" s="207">
        <f t="shared" si="34"/>
        <v>0</v>
      </c>
      <c r="L199" s="868">
        <f t="shared" si="33"/>
        <v>0</v>
      </c>
      <c r="M199" s="509">
        <f t="shared" si="32"/>
        <v>0</v>
      </c>
      <c r="N199" s="191">
        <f t="shared" si="30"/>
        <v>0</v>
      </c>
      <c r="O199" s="192">
        <f t="shared" si="31"/>
        <v>0</v>
      </c>
      <c r="P199" s="193">
        <v>0</v>
      </c>
      <c r="Q199" s="505">
        <v>0</v>
      </c>
      <c r="R199" s="506">
        <f t="shared" si="35"/>
        <v>0</v>
      </c>
      <c r="S199" s="199">
        <v>2</v>
      </c>
      <c r="T199" s="18"/>
      <c r="U199" s="18"/>
      <c r="V199" s="18"/>
      <c r="W199" s="18"/>
      <c r="X199" s="18"/>
      <c r="Y199" s="18"/>
    </row>
    <row r="200" spans="1:25" s="87" customFormat="1" ht="15.5" x14ac:dyDescent="0.35">
      <c r="A200" s="171">
        <v>117</v>
      </c>
      <c r="B200" s="830" t="s">
        <v>648</v>
      </c>
      <c r="C200" s="204">
        <v>218.19</v>
      </c>
      <c r="D200" s="205"/>
      <c r="E200" s="205"/>
      <c r="F200" s="171">
        <v>218.19</v>
      </c>
      <c r="G200" s="178">
        <f t="shared" si="36"/>
        <v>218.19</v>
      </c>
      <c r="H200" s="208">
        <v>0</v>
      </c>
      <c r="I200" s="208"/>
      <c r="J200" s="178"/>
      <c r="K200" s="207">
        <f t="shared" si="34"/>
        <v>0</v>
      </c>
      <c r="L200" s="868">
        <f t="shared" si="33"/>
        <v>0</v>
      </c>
      <c r="M200" s="509">
        <f t="shared" si="32"/>
        <v>0</v>
      </c>
      <c r="N200" s="191">
        <f t="shared" si="30"/>
        <v>0</v>
      </c>
      <c r="O200" s="192">
        <f t="shared" si="31"/>
        <v>0</v>
      </c>
      <c r="P200" s="193">
        <v>0</v>
      </c>
      <c r="Q200" s="505">
        <v>0</v>
      </c>
      <c r="R200" s="506">
        <f t="shared" si="35"/>
        <v>0</v>
      </c>
      <c r="S200" s="199">
        <v>1</v>
      </c>
      <c r="T200" s="18"/>
      <c r="U200" s="18"/>
      <c r="V200" s="18"/>
      <c r="W200" s="18"/>
      <c r="X200" s="18"/>
      <c r="Y200" s="18"/>
    </row>
    <row r="201" spans="1:25" s="87" customFormat="1" ht="15.5" x14ac:dyDescent="0.35">
      <c r="A201" s="189">
        <v>118</v>
      </c>
      <c r="B201" s="830" t="s">
        <v>649</v>
      </c>
      <c r="C201" s="204">
        <v>109.6</v>
      </c>
      <c r="D201" s="205"/>
      <c r="E201" s="205"/>
      <c r="F201" s="171">
        <v>109.6</v>
      </c>
      <c r="G201" s="178">
        <f t="shared" si="36"/>
        <v>109.6</v>
      </c>
      <c r="H201" s="205"/>
      <c r="I201" s="205">
        <v>0</v>
      </c>
      <c r="J201" s="178"/>
      <c r="K201" s="207">
        <f t="shared" si="34"/>
        <v>0</v>
      </c>
      <c r="L201" s="868">
        <f t="shared" si="33"/>
        <v>0</v>
      </c>
      <c r="M201" s="509">
        <f t="shared" si="32"/>
        <v>0</v>
      </c>
      <c r="N201" s="191">
        <f t="shared" si="30"/>
        <v>0</v>
      </c>
      <c r="O201" s="192">
        <f t="shared" si="31"/>
        <v>0</v>
      </c>
      <c r="P201" s="193">
        <v>0</v>
      </c>
      <c r="Q201" s="505">
        <v>0</v>
      </c>
      <c r="R201" s="506">
        <f t="shared" si="35"/>
        <v>0</v>
      </c>
      <c r="S201" s="199">
        <v>1</v>
      </c>
      <c r="T201" s="18"/>
      <c r="U201" s="18"/>
      <c r="V201" s="18"/>
      <c r="W201" s="18"/>
      <c r="X201" s="18"/>
      <c r="Y201" s="18"/>
    </row>
    <row r="202" spans="1:25" s="87" customFormat="1" ht="15.5" x14ac:dyDescent="0.35">
      <c r="A202" s="171">
        <v>119</v>
      </c>
      <c r="B202" s="830" t="s">
        <v>650</v>
      </c>
      <c r="C202" s="204">
        <v>143.4</v>
      </c>
      <c r="D202" s="205"/>
      <c r="E202" s="205"/>
      <c r="F202" s="171">
        <v>143.4</v>
      </c>
      <c r="G202" s="178">
        <f t="shared" si="36"/>
        <v>143.4</v>
      </c>
      <c r="H202" s="205"/>
      <c r="I202" s="205">
        <v>0</v>
      </c>
      <c r="J202" s="178"/>
      <c r="K202" s="207">
        <f t="shared" si="34"/>
        <v>0</v>
      </c>
      <c r="L202" s="868">
        <f t="shared" si="33"/>
        <v>0</v>
      </c>
      <c r="M202" s="509">
        <f t="shared" si="32"/>
        <v>0</v>
      </c>
      <c r="N202" s="191">
        <f t="shared" si="30"/>
        <v>0</v>
      </c>
      <c r="O202" s="192">
        <f t="shared" si="31"/>
        <v>0</v>
      </c>
      <c r="P202" s="193">
        <v>0</v>
      </c>
      <c r="Q202" s="505">
        <v>0</v>
      </c>
      <c r="R202" s="506">
        <f t="shared" si="35"/>
        <v>0</v>
      </c>
      <c r="S202" s="199">
        <v>1</v>
      </c>
      <c r="T202" s="18"/>
      <c r="U202" s="18"/>
      <c r="V202" s="18"/>
      <c r="W202" s="18"/>
      <c r="X202" s="18"/>
      <c r="Y202" s="18"/>
    </row>
    <row r="203" spans="1:25" s="87" customFormat="1" ht="15.5" x14ac:dyDescent="0.35">
      <c r="A203" s="171">
        <v>120</v>
      </c>
      <c r="B203" s="830" t="s">
        <v>651</v>
      </c>
      <c r="C203" s="204">
        <v>306.10000000000002</v>
      </c>
      <c r="D203" s="205"/>
      <c r="E203" s="205"/>
      <c r="F203" s="171">
        <v>306.10000000000002</v>
      </c>
      <c r="G203" s="178">
        <f t="shared" si="36"/>
        <v>306.10000000000002</v>
      </c>
      <c r="H203" s="205"/>
      <c r="I203" s="205">
        <v>0</v>
      </c>
      <c r="J203" s="178"/>
      <c r="K203" s="207">
        <f t="shared" si="34"/>
        <v>0</v>
      </c>
      <c r="L203" s="868">
        <f t="shared" si="33"/>
        <v>0</v>
      </c>
      <c r="M203" s="509">
        <f t="shared" si="32"/>
        <v>0</v>
      </c>
      <c r="N203" s="191">
        <f t="shared" si="30"/>
        <v>0</v>
      </c>
      <c r="O203" s="192">
        <f t="shared" si="31"/>
        <v>0</v>
      </c>
      <c r="P203" s="193">
        <v>0</v>
      </c>
      <c r="Q203" s="505">
        <v>0</v>
      </c>
      <c r="R203" s="506">
        <f t="shared" si="35"/>
        <v>0</v>
      </c>
      <c r="S203" s="199">
        <v>2</v>
      </c>
      <c r="T203" s="18"/>
      <c r="U203" s="18"/>
      <c r="V203" s="18"/>
      <c r="W203" s="18"/>
      <c r="X203" s="18"/>
      <c r="Y203" s="18"/>
    </row>
    <row r="204" spans="1:25" s="87" customFormat="1" ht="15.5" x14ac:dyDescent="0.35">
      <c r="A204" s="189">
        <v>121</v>
      </c>
      <c r="B204" s="830" t="s">
        <v>652</v>
      </c>
      <c r="C204" s="204">
        <v>239.7</v>
      </c>
      <c r="D204" s="205"/>
      <c r="E204" s="205"/>
      <c r="F204" s="171">
        <v>239.7</v>
      </c>
      <c r="G204" s="178">
        <f t="shared" si="36"/>
        <v>239.7</v>
      </c>
      <c r="H204" s="205"/>
      <c r="I204" s="211">
        <v>0</v>
      </c>
      <c r="J204" s="178"/>
      <c r="K204" s="207">
        <f t="shared" si="34"/>
        <v>0</v>
      </c>
      <c r="L204" s="868">
        <f t="shared" si="33"/>
        <v>0</v>
      </c>
      <c r="M204" s="509">
        <f t="shared" si="32"/>
        <v>0</v>
      </c>
      <c r="N204" s="191">
        <f t="shared" si="30"/>
        <v>0</v>
      </c>
      <c r="O204" s="192">
        <f t="shared" si="31"/>
        <v>0</v>
      </c>
      <c r="P204" s="193">
        <v>0</v>
      </c>
      <c r="Q204" s="505">
        <v>0</v>
      </c>
      <c r="R204" s="506">
        <f t="shared" si="35"/>
        <v>0</v>
      </c>
      <c r="S204" s="199">
        <v>1</v>
      </c>
      <c r="T204" s="18"/>
      <c r="U204" s="18"/>
      <c r="V204" s="18"/>
      <c r="W204" s="18"/>
      <c r="X204" s="18"/>
      <c r="Y204" s="18"/>
    </row>
    <row r="205" spans="1:25" s="87" customFormat="1" ht="15.5" x14ac:dyDescent="0.35">
      <c r="A205" s="171">
        <v>122</v>
      </c>
      <c r="B205" s="830" t="s">
        <v>653</v>
      </c>
      <c r="C205" s="204">
        <v>193.7</v>
      </c>
      <c r="D205" s="205"/>
      <c r="E205" s="205"/>
      <c r="F205" s="171">
        <v>193.7</v>
      </c>
      <c r="G205" s="178">
        <f t="shared" si="36"/>
        <v>193.7</v>
      </c>
      <c r="H205" s="205"/>
      <c r="I205" s="205">
        <v>0</v>
      </c>
      <c r="J205" s="178"/>
      <c r="K205" s="207">
        <f t="shared" si="34"/>
        <v>0</v>
      </c>
      <c r="L205" s="868">
        <f t="shared" si="33"/>
        <v>0</v>
      </c>
      <c r="M205" s="509">
        <f t="shared" si="32"/>
        <v>0</v>
      </c>
      <c r="N205" s="191">
        <f t="shared" ref="N205:N268" si="37">M205*4281.45</f>
        <v>0</v>
      </c>
      <c r="O205" s="192">
        <f t="shared" si="31"/>
        <v>0</v>
      </c>
      <c r="P205" s="193">
        <v>0</v>
      </c>
      <c r="Q205" s="505">
        <v>0</v>
      </c>
      <c r="R205" s="506">
        <f t="shared" si="35"/>
        <v>0</v>
      </c>
      <c r="S205" s="199">
        <v>1</v>
      </c>
      <c r="T205" s="18"/>
      <c r="U205" s="18"/>
      <c r="V205" s="18"/>
      <c r="W205" s="18"/>
      <c r="X205" s="18"/>
      <c r="Y205" s="18"/>
    </row>
    <row r="206" spans="1:25" s="87" customFormat="1" ht="15.5" x14ac:dyDescent="0.35">
      <c r="A206" s="171">
        <v>123</v>
      </c>
      <c r="B206" s="830" t="s">
        <v>654</v>
      </c>
      <c r="C206" s="204">
        <v>83.9</v>
      </c>
      <c r="D206" s="205"/>
      <c r="E206" s="205"/>
      <c r="F206" s="171">
        <v>83.9</v>
      </c>
      <c r="G206" s="178">
        <f t="shared" si="36"/>
        <v>83.9</v>
      </c>
      <c r="H206" s="205"/>
      <c r="I206" s="205">
        <v>0</v>
      </c>
      <c r="J206" s="178"/>
      <c r="K206" s="207">
        <f t="shared" si="34"/>
        <v>0</v>
      </c>
      <c r="L206" s="868">
        <f t="shared" si="33"/>
        <v>0</v>
      </c>
      <c r="M206" s="509">
        <f t="shared" si="32"/>
        <v>0</v>
      </c>
      <c r="N206" s="191">
        <f t="shared" si="37"/>
        <v>0</v>
      </c>
      <c r="O206" s="192">
        <f t="shared" si="31"/>
        <v>0</v>
      </c>
      <c r="P206" s="193">
        <v>0</v>
      </c>
      <c r="Q206" s="505">
        <v>0</v>
      </c>
      <c r="R206" s="506">
        <f t="shared" si="35"/>
        <v>0</v>
      </c>
      <c r="S206" s="199">
        <v>5</v>
      </c>
      <c r="T206" s="18"/>
      <c r="U206" s="18"/>
      <c r="V206" s="18"/>
      <c r="W206" s="18"/>
      <c r="X206" s="18"/>
      <c r="Y206" s="18"/>
    </row>
    <row r="207" spans="1:25" s="87" customFormat="1" ht="15.5" x14ac:dyDescent="0.35">
      <c r="A207" s="189">
        <v>124</v>
      </c>
      <c r="B207" s="830" t="s">
        <v>655</v>
      </c>
      <c r="C207" s="204">
        <v>2111.66</v>
      </c>
      <c r="D207" s="205"/>
      <c r="E207" s="205"/>
      <c r="F207" s="171">
        <v>2111.66</v>
      </c>
      <c r="G207" s="178">
        <f t="shared" si="36"/>
        <v>2111.66</v>
      </c>
      <c r="H207" s="208">
        <v>206</v>
      </c>
      <c r="I207" s="208"/>
      <c r="J207" s="178"/>
      <c r="K207" s="207">
        <f t="shared" si="34"/>
        <v>206</v>
      </c>
      <c r="L207" s="868">
        <f t="shared" si="33"/>
        <v>206</v>
      </c>
      <c r="M207" s="509">
        <f t="shared" si="32"/>
        <v>0.24523809523809523</v>
      </c>
      <c r="N207" s="191">
        <f t="shared" si="37"/>
        <v>1049.9746428571427</v>
      </c>
      <c r="O207" s="192">
        <f t="shared" si="31"/>
        <v>230.9944214285714</v>
      </c>
      <c r="P207" s="193">
        <v>451.23809523809524</v>
      </c>
      <c r="Q207" s="505">
        <v>24.464952380952383</v>
      </c>
      <c r="R207" s="506">
        <f t="shared" si="35"/>
        <v>0.83189155067802656</v>
      </c>
      <c r="S207" s="199">
        <v>2</v>
      </c>
      <c r="T207" s="18"/>
      <c r="U207" s="18"/>
      <c r="V207" s="18"/>
      <c r="W207" s="18"/>
      <c r="X207" s="18"/>
      <c r="Y207" s="18"/>
    </row>
    <row r="208" spans="1:25" s="87" customFormat="1" ht="15.5" x14ac:dyDescent="0.35">
      <c r="A208" s="171">
        <v>125</v>
      </c>
      <c r="B208" s="830" t="s">
        <v>656</v>
      </c>
      <c r="C208" s="204">
        <v>424.8</v>
      </c>
      <c r="D208" s="205"/>
      <c r="E208" s="205"/>
      <c r="F208" s="171">
        <v>424.8</v>
      </c>
      <c r="G208" s="178">
        <f t="shared" si="36"/>
        <v>424.8</v>
      </c>
      <c r="H208" s="208">
        <v>0</v>
      </c>
      <c r="I208" s="208"/>
      <c r="J208" s="178"/>
      <c r="K208" s="207">
        <f t="shared" si="34"/>
        <v>0</v>
      </c>
      <c r="L208" s="868">
        <f t="shared" si="33"/>
        <v>0</v>
      </c>
      <c r="M208" s="509">
        <f t="shared" si="32"/>
        <v>0</v>
      </c>
      <c r="N208" s="191">
        <f t="shared" si="37"/>
        <v>0</v>
      </c>
      <c r="O208" s="192">
        <f t="shared" si="31"/>
        <v>0</v>
      </c>
      <c r="P208" s="193">
        <v>0</v>
      </c>
      <c r="Q208" s="505">
        <v>0</v>
      </c>
      <c r="R208" s="506">
        <f t="shared" si="35"/>
        <v>0</v>
      </c>
      <c r="S208" s="199">
        <v>1</v>
      </c>
      <c r="T208" s="18"/>
      <c r="U208" s="18"/>
      <c r="V208" s="18"/>
      <c r="W208" s="18"/>
      <c r="X208" s="18"/>
      <c r="Y208" s="18"/>
    </row>
    <row r="209" spans="1:25" s="87" customFormat="1" ht="15.5" x14ac:dyDescent="0.35">
      <c r="A209" s="171">
        <v>126</v>
      </c>
      <c r="B209" s="830" t="s">
        <v>657</v>
      </c>
      <c r="C209" s="204">
        <v>105.5</v>
      </c>
      <c r="D209" s="205"/>
      <c r="E209" s="205"/>
      <c r="F209" s="171">
        <v>105.5</v>
      </c>
      <c r="G209" s="178">
        <f t="shared" si="36"/>
        <v>105.5</v>
      </c>
      <c r="H209" s="208">
        <v>0</v>
      </c>
      <c r="I209" s="208"/>
      <c r="J209" s="178"/>
      <c r="K209" s="207">
        <f t="shared" si="34"/>
        <v>0</v>
      </c>
      <c r="L209" s="868">
        <f t="shared" si="33"/>
        <v>0</v>
      </c>
      <c r="M209" s="509">
        <f t="shared" si="32"/>
        <v>0</v>
      </c>
      <c r="N209" s="191">
        <f t="shared" si="37"/>
        <v>0</v>
      </c>
      <c r="O209" s="192">
        <f t="shared" si="31"/>
        <v>0</v>
      </c>
      <c r="P209" s="193">
        <v>0</v>
      </c>
      <c r="Q209" s="505">
        <v>0</v>
      </c>
      <c r="R209" s="506">
        <f t="shared" si="35"/>
        <v>0</v>
      </c>
      <c r="S209" s="199">
        <v>1</v>
      </c>
      <c r="T209" s="18"/>
      <c r="U209" s="18"/>
      <c r="V209" s="18"/>
      <c r="W209" s="18"/>
      <c r="X209" s="18"/>
      <c r="Y209" s="18"/>
    </row>
    <row r="210" spans="1:25" s="87" customFormat="1" ht="15.5" x14ac:dyDescent="0.35">
      <c r="A210" s="189">
        <v>127</v>
      </c>
      <c r="B210" s="830" t="s">
        <v>658</v>
      </c>
      <c r="C210" s="204">
        <v>158.6</v>
      </c>
      <c r="D210" s="205"/>
      <c r="E210" s="205"/>
      <c r="F210" s="171">
        <v>158.6</v>
      </c>
      <c r="G210" s="178">
        <f t="shared" si="36"/>
        <v>158.6</v>
      </c>
      <c r="H210" s="208">
        <v>0</v>
      </c>
      <c r="I210" s="208"/>
      <c r="J210" s="178"/>
      <c r="K210" s="207">
        <f t="shared" si="34"/>
        <v>0</v>
      </c>
      <c r="L210" s="868">
        <f t="shared" si="33"/>
        <v>0</v>
      </c>
      <c r="M210" s="509">
        <f t="shared" si="32"/>
        <v>0</v>
      </c>
      <c r="N210" s="191">
        <f t="shared" si="37"/>
        <v>0</v>
      </c>
      <c r="O210" s="192">
        <f t="shared" si="31"/>
        <v>0</v>
      </c>
      <c r="P210" s="193">
        <v>0</v>
      </c>
      <c r="Q210" s="505">
        <v>0</v>
      </c>
      <c r="R210" s="506">
        <f t="shared" si="35"/>
        <v>0</v>
      </c>
      <c r="S210" s="199">
        <v>1</v>
      </c>
      <c r="T210" s="18"/>
      <c r="U210" s="18"/>
      <c r="V210" s="18"/>
      <c r="W210" s="18"/>
      <c r="X210" s="18"/>
      <c r="Y210" s="18"/>
    </row>
    <row r="211" spans="1:25" s="87" customFormat="1" ht="15.5" x14ac:dyDescent="0.35">
      <c r="A211" s="171">
        <v>128</v>
      </c>
      <c r="B211" s="830" t="s">
        <v>659</v>
      </c>
      <c r="C211" s="204">
        <v>84.9</v>
      </c>
      <c r="D211" s="205"/>
      <c r="E211" s="205"/>
      <c r="F211" s="171">
        <v>84.9</v>
      </c>
      <c r="G211" s="178">
        <f t="shared" si="36"/>
        <v>84.9</v>
      </c>
      <c r="H211" s="208">
        <v>0</v>
      </c>
      <c r="I211" s="208"/>
      <c r="J211" s="178"/>
      <c r="K211" s="207">
        <f t="shared" si="34"/>
        <v>0</v>
      </c>
      <c r="L211" s="868">
        <f t="shared" si="33"/>
        <v>0</v>
      </c>
      <c r="M211" s="509">
        <f t="shared" si="32"/>
        <v>0</v>
      </c>
      <c r="N211" s="191">
        <f t="shared" si="37"/>
        <v>0</v>
      </c>
      <c r="O211" s="192">
        <f t="shared" si="31"/>
        <v>0</v>
      </c>
      <c r="P211" s="193">
        <v>0</v>
      </c>
      <c r="Q211" s="505">
        <v>0</v>
      </c>
      <c r="R211" s="506">
        <f t="shared" si="35"/>
        <v>0</v>
      </c>
      <c r="S211" s="199">
        <v>1</v>
      </c>
      <c r="T211" s="18"/>
      <c r="U211" s="18"/>
      <c r="V211" s="18"/>
      <c r="W211" s="18"/>
      <c r="X211" s="18"/>
      <c r="Y211" s="18"/>
    </row>
    <row r="212" spans="1:25" s="87" customFormat="1" ht="15.5" x14ac:dyDescent="0.35">
      <c r="A212" s="171">
        <v>129</v>
      </c>
      <c r="B212" s="830" t="s">
        <v>660</v>
      </c>
      <c r="C212" s="204">
        <v>191.6</v>
      </c>
      <c r="D212" s="205"/>
      <c r="E212" s="205"/>
      <c r="F212" s="171">
        <v>190.8</v>
      </c>
      <c r="G212" s="178">
        <f t="shared" si="36"/>
        <v>191.6</v>
      </c>
      <c r="H212" s="208">
        <v>0</v>
      </c>
      <c r="I212" s="208"/>
      <c r="J212" s="178"/>
      <c r="K212" s="207">
        <f t="shared" si="34"/>
        <v>0</v>
      </c>
      <c r="L212" s="868">
        <f t="shared" si="33"/>
        <v>0</v>
      </c>
      <c r="M212" s="509">
        <f t="shared" si="32"/>
        <v>0</v>
      </c>
      <c r="N212" s="191">
        <f t="shared" si="37"/>
        <v>0</v>
      </c>
      <c r="O212" s="192">
        <f t="shared" si="31"/>
        <v>0</v>
      </c>
      <c r="P212" s="193">
        <v>0</v>
      </c>
      <c r="Q212" s="505">
        <v>0</v>
      </c>
      <c r="R212" s="506">
        <f t="shared" si="35"/>
        <v>0</v>
      </c>
      <c r="S212" s="199">
        <v>1</v>
      </c>
      <c r="T212" s="18"/>
      <c r="U212" s="18"/>
      <c r="V212" s="18"/>
      <c r="W212" s="18"/>
      <c r="X212" s="18"/>
      <c r="Y212" s="18"/>
    </row>
    <row r="213" spans="1:25" s="87" customFormat="1" ht="15.5" x14ac:dyDescent="0.35">
      <c r="A213" s="189">
        <v>130</v>
      </c>
      <c r="B213" s="830" t="s">
        <v>661</v>
      </c>
      <c r="C213" s="204">
        <v>220.11</v>
      </c>
      <c r="D213" s="205"/>
      <c r="E213" s="205"/>
      <c r="F213" s="171">
        <v>220.11</v>
      </c>
      <c r="G213" s="178">
        <f t="shared" si="36"/>
        <v>220.11</v>
      </c>
      <c r="H213" s="208">
        <v>0</v>
      </c>
      <c r="I213" s="208"/>
      <c r="J213" s="178"/>
      <c r="K213" s="207">
        <f t="shared" si="34"/>
        <v>0</v>
      </c>
      <c r="L213" s="868">
        <f t="shared" si="33"/>
        <v>0</v>
      </c>
      <c r="M213" s="509">
        <f t="shared" si="32"/>
        <v>0</v>
      </c>
      <c r="N213" s="191">
        <f t="shared" si="37"/>
        <v>0</v>
      </c>
      <c r="O213" s="192">
        <f t="shared" si="31"/>
        <v>0</v>
      </c>
      <c r="P213" s="193">
        <v>0</v>
      </c>
      <c r="Q213" s="505">
        <v>0</v>
      </c>
      <c r="R213" s="506">
        <f t="shared" si="35"/>
        <v>0</v>
      </c>
      <c r="S213" s="199">
        <v>1</v>
      </c>
      <c r="T213" s="18"/>
      <c r="U213" s="18"/>
      <c r="V213" s="18"/>
      <c r="W213" s="18"/>
      <c r="X213" s="18"/>
      <c r="Y213" s="18"/>
    </row>
    <row r="214" spans="1:25" s="87" customFormat="1" ht="15.5" x14ac:dyDescent="0.35">
      <c r="A214" s="171">
        <v>131</v>
      </c>
      <c r="B214" s="830" t="s">
        <v>662</v>
      </c>
      <c r="C214" s="204">
        <v>154.1</v>
      </c>
      <c r="D214" s="205"/>
      <c r="E214" s="205"/>
      <c r="F214" s="171">
        <v>154.1</v>
      </c>
      <c r="G214" s="178">
        <f t="shared" si="36"/>
        <v>154.1</v>
      </c>
      <c r="H214" s="208">
        <v>0</v>
      </c>
      <c r="I214" s="208"/>
      <c r="J214" s="178"/>
      <c r="K214" s="207">
        <f t="shared" si="34"/>
        <v>0</v>
      </c>
      <c r="L214" s="868">
        <f t="shared" si="33"/>
        <v>0</v>
      </c>
      <c r="M214" s="509">
        <f t="shared" si="32"/>
        <v>0</v>
      </c>
      <c r="N214" s="191">
        <f t="shared" si="37"/>
        <v>0</v>
      </c>
      <c r="O214" s="192">
        <f t="shared" si="31"/>
        <v>0</v>
      </c>
      <c r="P214" s="193">
        <v>0</v>
      </c>
      <c r="Q214" s="505">
        <v>0</v>
      </c>
      <c r="R214" s="506">
        <f t="shared" si="35"/>
        <v>0</v>
      </c>
      <c r="S214" s="199">
        <v>1</v>
      </c>
      <c r="T214" s="18"/>
      <c r="U214" s="18"/>
      <c r="V214" s="18"/>
      <c r="W214" s="18"/>
      <c r="X214" s="18"/>
      <c r="Y214" s="18"/>
    </row>
    <row r="215" spans="1:25" s="87" customFormat="1" ht="15.5" x14ac:dyDescent="0.35">
      <c r="A215" s="171">
        <v>132</v>
      </c>
      <c r="B215" s="830" t="s">
        <v>663</v>
      </c>
      <c r="C215" s="204">
        <v>219.1</v>
      </c>
      <c r="D215" s="205"/>
      <c r="E215" s="205"/>
      <c r="F215" s="171">
        <v>151</v>
      </c>
      <c r="G215" s="178">
        <f t="shared" si="36"/>
        <v>219.1</v>
      </c>
      <c r="H215" s="208">
        <v>0</v>
      </c>
      <c r="I215" s="208"/>
      <c r="J215" s="178"/>
      <c r="K215" s="207">
        <f t="shared" si="34"/>
        <v>0</v>
      </c>
      <c r="L215" s="868">
        <f t="shared" si="33"/>
        <v>0</v>
      </c>
      <c r="M215" s="509">
        <f t="shared" si="32"/>
        <v>0</v>
      </c>
      <c r="N215" s="191">
        <f t="shared" si="37"/>
        <v>0</v>
      </c>
      <c r="O215" s="192">
        <f t="shared" si="31"/>
        <v>0</v>
      </c>
      <c r="P215" s="193">
        <v>0</v>
      </c>
      <c r="Q215" s="505">
        <v>0</v>
      </c>
      <c r="R215" s="506">
        <f t="shared" si="35"/>
        <v>0</v>
      </c>
      <c r="S215" s="199">
        <v>1</v>
      </c>
      <c r="T215" s="18"/>
      <c r="U215" s="18"/>
      <c r="V215" s="18"/>
      <c r="W215" s="18"/>
      <c r="X215" s="18"/>
      <c r="Y215" s="18"/>
    </row>
    <row r="216" spans="1:25" s="87" customFormat="1" ht="15.5" x14ac:dyDescent="0.35">
      <c r="A216" s="189">
        <v>133</v>
      </c>
      <c r="B216" s="830" t="s">
        <v>664</v>
      </c>
      <c r="C216" s="204">
        <v>255.8</v>
      </c>
      <c r="D216" s="205"/>
      <c r="E216" s="205"/>
      <c r="F216" s="171">
        <v>262.86</v>
      </c>
      <c r="G216" s="178">
        <f t="shared" si="36"/>
        <v>255.8</v>
      </c>
      <c r="H216" s="208">
        <v>0</v>
      </c>
      <c r="I216" s="208"/>
      <c r="J216" s="178"/>
      <c r="K216" s="207">
        <f t="shared" si="34"/>
        <v>0</v>
      </c>
      <c r="L216" s="868">
        <f t="shared" si="33"/>
        <v>0</v>
      </c>
      <c r="M216" s="509">
        <f t="shared" si="32"/>
        <v>0</v>
      </c>
      <c r="N216" s="191">
        <f t="shared" si="37"/>
        <v>0</v>
      </c>
      <c r="O216" s="192">
        <f t="shared" si="31"/>
        <v>0</v>
      </c>
      <c r="P216" s="193">
        <v>0</v>
      </c>
      <c r="Q216" s="505">
        <v>0</v>
      </c>
      <c r="R216" s="506">
        <f t="shared" si="35"/>
        <v>0</v>
      </c>
      <c r="S216" s="199">
        <v>1</v>
      </c>
      <c r="T216" s="18"/>
      <c r="U216" s="18"/>
      <c r="V216" s="18"/>
      <c r="W216" s="18"/>
      <c r="X216" s="18"/>
      <c r="Y216" s="18"/>
    </row>
    <row r="217" spans="1:25" s="87" customFormat="1" ht="15.5" x14ac:dyDescent="0.35">
      <c r="A217" s="171">
        <v>134</v>
      </c>
      <c r="B217" s="830" t="s">
        <v>665</v>
      </c>
      <c r="C217" s="204">
        <v>101.5</v>
      </c>
      <c r="D217" s="205"/>
      <c r="E217" s="205"/>
      <c r="F217" s="171">
        <v>101.5</v>
      </c>
      <c r="G217" s="178">
        <f t="shared" si="36"/>
        <v>101.5</v>
      </c>
      <c r="H217" s="208">
        <v>0</v>
      </c>
      <c r="I217" s="208"/>
      <c r="J217" s="178"/>
      <c r="K217" s="207">
        <f t="shared" si="34"/>
        <v>0</v>
      </c>
      <c r="L217" s="868">
        <f t="shared" si="33"/>
        <v>0</v>
      </c>
      <c r="M217" s="509">
        <f t="shared" si="32"/>
        <v>0</v>
      </c>
      <c r="N217" s="191">
        <f t="shared" si="37"/>
        <v>0</v>
      </c>
      <c r="O217" s="192">
        <f t="shared" si="31"/>
        <v>0</v>
      </c>
      <c r="P217" s="193">
        <v>0</v>
      </c>
      <c r="Q217" s="505">
        <v>0</v>
      </c>
      <c r="R217" s="506">
        <f t="shared" si="35"/>
        <v>0</v>
      </c>
      <c r="S217" s="199">
        <v>1</v>
      </c>
      <c r="T217" s="18"/>
      <c r="U217" s="18"/>
      <c r="V217" s="18"/>
      <c r="W217" s="18"/>
      <c r="X217" s="18"/>
      <c r="Y217" s="18"/>
    </row>
    <row r="218" spans="1:25" s="87" customFormat="1" ht="13.5" customHeight="1" x14ac:dyDescent="0.35">
      <c r="A218" s="171">
        <v>135</v>
      </c>
      <c r="B218" s="830" t="s">
        <v>666</v>
      </c>
      <c r="C218" s="204">
        <v>57.8</v>
      </c>
      <c r="D218" s="205"/>
      <c r="E218" s="205"/>
      <c r="F218" s="171">
        <v>59.5</v>
      </c>
      <c r="G218" s="178">
        <f t="shared" si="36"/>
        <v>57.8</v>
      </c>
      <c r="H218" s="208">
        <v>0</v>
      </c>
      <c r="I218" s="208"/>
      <c r="J218" s="178"/>
      <c r="K218" s="207">
        <f t="shared" si="34"/>
        <v>0</v>
      </c>
      <c r="L218" s="868">
        <f t="shared" si="33"/>
        <v>0</v>
      </c>
      <c r="M218" s="509">
        <f t="shared" si="32"/>
        <v>0</v>
      </c>
      <c r="N218" s="191">
        <f t="shared" si="37"/>
        <v>0</v>
      </c>
      <c r="O218" s="192">
        <f t="shared" si="31"/>
        <v>0</v>
      </c>
      <c r="P218" s="193">
        <v>0</v>
      </c>
      <c r="Q218" s="505">
        <v>0</v>
      </c>
      <c r="R218" s="506">
        <f t="shared" si="35"/>
        <v>0</v>
      </c>
      <c r="S218" s="199">
        <v>1</v>
      </c>
      <c r="T218" s="18"/>
      <c r="U218" s="18"/>
      <c r="V218" s="18"/>
      <c r="W218" s="18"/>
      <c r="X218" s="18"/>
      <c r="Y218" s="18"/>
    </row>
    <row r="219" spans="1:25" s="87" customFormat="1" ht="13.5" customHeight="1" x14ac:dyDescent="0.35">
      <c r="A219" s="189">
        <v>136</v>
      </c>
      <c r="B219" s="824" t="s">
        <v>2009</v>
      </c>
      <c r="C219" s="171">
        <v>569.54999999999995</v>
      </c>
      <c r="D219" s="212">
        <v>76.3</v>
      </c>
      <c r="E219" s="212">
        <v>25</v>
      </c>
      <c r="F219" s="171">
        <v>628.25</v>
      </c>
      <c r="G219" s="178">
        <f t="shared" si="36"/>
        <v>670.84999999999991</v>
      </c>
      <c r="H219" s="208"/>
      <c r="I219" s="208">
        <v>88</v>
      </c>
      <c r="J219" s="178"/>
      <c r="K219" s="207">
        <f t="shared" si="34"/>
        <v>88</v>
      </c>
      <c r="L219" s="868">
        <f t="shared" si="33"/>
        <v>88</v>
      </c>
      <c r="M219" s="509">
        <f t="shared" si="32"/>
        <v>0.1164021164021164</v>
      </c>
      <c r="N219" s="191">
        <f t="shared" si="37"/>
        <v>498.36984126984123</v>
      </c>
      <c r="O219" s="192">
        <f t="shared" si="31"/>
        <v>109.64136507936507</v>
      </c>
      <c r="P219" s="193">
        <v>214.17989417989418</v>
      </c>
      <c r="Q219" s="505">
        <v>11.612275132275132</v>
      </c>
      <c r="R219" s="506">
        <f t="shared" si="35"/>
        <v>1.2429058294125002</v>
      </c>
      <c r="S219" s="199">
        <v>3</v>
      </c>
      <c r="T219" s="18"/>
      <c r="U219" s="18"/>
      <c r="V219" s="18"/>
      <c r="W219" s="18"/>
      <c r="X219" s="18"/>
      <c r="Y219" s="18"/>
    </row>
    <row r="220" spans="1:25" s="87" customFormat="1" ht="13.5" customHeight="1" x14ac:dyDescent="0.35">
      <c r="A220" s="171">
        <v>137</v>
      </c>
      <c r="B220" s="824" t="s">
        <v>2010</v>
      </c>
      <c r="C220" s="171">
        <v>648.9</v>
      </c>
      <c r="D220" s="212"/>
      <c r="E220" s="212"/>
      <c r="F220" s="171">
        <v>648.9</v>
      </c>
      <c r="G220" s="178">
        <f t="shared" si="36"/>
        <v>648.9</v>
      </c>
      <c r="H220" s="208"/>
      <c r="I220" s="208">
        <v>108</v>
      </c>
      <c r="J220" s="178"/>
      <c r="K220" s="207">
        <f t="shared" si="34"/>
        <v>108</v>
      </c>
      <c r="L220" s="868">
        <f t="shared" si="33"/>
        <v>108</v>
      </c>
      <c r="M220" s="509">
        <f t="shared" si="32"/>
        <v>0.14285714285714285</v>
      </c>
      <c r="N220" s="191">
        <f t="shared" si="37"/>
        <v>611.63571428571424</v>
      </c>
      <c r="O220" s="192">
        <f t="shared" si="31"/>
        <v>134.55985714285714</v>
      </c>
      <c r="P220" s="193">
        <v>262.85714285714283</v>
      </c>
      <c r="Q220" s="505">
        <v>14.251428571428571</v>
      </c>
      <c r="R220" s="506">
        <f t="shared" si="35"/>
        <v>1.5769828060674109</v>
      </c>
      <c r="S220" s="199">
        <v>3</v>
      </c>
      <c r="T220" s="18"/>
      <c r="U220" s="18"/>
      <c r="V220" s="18"/>
      <c r="W220" s="18"/>
      <c r="X220" s="18"/>
      <c r="Y220" s="18"/>
    </row>
    <row r="221" spans="1:25" s="87" customFormat="1" ht="13.5" customHeight="1" x14ac:dyDescent="0.35">
      <c r="A221" s="171">
        <v>138</v>
      </c>
      <c r="B221" s="824" t="s">
        <v>2011</v>
      </c>
      <c r="C221" s="171">
        <v>527.70000000000005</v>
      </c>
      <c r="D221" s="212">
        <v>115.4</v>
      </c>
      <c r="E221" s="212">
        <v>110</v>
      </c>
      <c r="F221" s="171">
        <v>753.1</v>
      </c>
      <c r="G221" s="178">
        <f t="shared" si="36"/>
        <v>753.1</v>
      </c>
      <c r="H221" s="208"/>
      <c r="I221" s="208">
        <v>104</v>
      </c>
      <c r="J221" s="178"/>
      <c r="K221" s="207">
        <f t="shared" si="34"/>
        <v>104</v>
      </c>
      <c r="L221" s="868">
        <f t="shared" si="33"/>
        <v>104</v>
      </c>
      <c r="M221" s="509">
        <f t="shared" si="32"/>
        <v>0.13756613756613756</v>
      </c>
      <c r="N221" s="191">
        <f t="shared" si="37"/>
        <v>588.9825396825396</v>
      </c>
      <c r="O221" s="192">
        <f t="shared" si="31"/>
        <v>129.57615873015871</v>
      </c>
      <c r="P221" s="193">
        <v>253.12169312169311</v>
      </c>
      <c r="Q221" s="505">
        <v>13.723597883597883</v>
      </c>
      <c r="R221" s="506">
        <f t="shared" si="35"/>
        <v>1.308463669390505</v>
      </c>
      <c r="S221" s="199">
        <v>3</v>
      </c>
      <c r="T221" s="18"/>
      <c r="U221" s="18"/>
      <c r="V221" s="18"/>
      <c r="W221" s="18"/>
      <c r="X221" s="18"/>
      <c r="Y221" s="18"/>
    </row>
    <row r="222" spans="1:25" s="87" customFormat="1" ht="13.5" customHeight="1" x14ac:dyDescent="0.35">
      <c r="A222" s="189">
        <v>139</v>
      </c>
      <c r="B222" s="824" t="s">
        <v>2012</v>
      </c>
      <c r="C222" s="171">
        <v>276.60000000000002</v>
      </c>
      <c r="D222" s="212"/>
      <c r="E222" s="212"/>
      <c r="F222" s="171">
        <v>276.7</v>
      </c>
      <c r="G222" s="178">
        <f t="shared" si="36"/>
        <v>276.60000000000002</v>
      </c>
      <c r="H222" s="208"/>
      <c r="I222" s="208"/>
      <c r="J222" s="178"/>
      <c r="K222" s="207">
        <f t="shared" si="34"/>
        <v>0</v>
      </c>
      <c r="L222" s="868">
        <f t="shared" si="33"/>
        <v>0</v>
      </c>
      <c r="M222" s="509">
        <f t="shared" si="32"/>
        <v>0</v>
      </c>
      <c r="N222" s="191">
        <f t="shared" si="37"/>
        <v>0</v>
      </c>
      <c r="O222" s="192">
        <f t="shared" si="31"/>
        <v>0</v>
      </c>
      <c r="P222" s="193">
        <v>0</v>
      </c>
      <c r="Q222" s="505">
        <v>0</v>
      </c>
      <c r="R222" s="506">
        <f t="shared" si="35"/>
        <v>0</v>
      </c>
      <c r="S222" s="199">
        <v>2</v>
      </c>
      <c r="T222" s="18"/>
      <c r="U222" s="18"/>
      <c r="V222" s="18"/>
      <c r="W222" s="18"/>
      <c r="X222" s="18"/>
      <c r="Y222" s="18"/>
    </row>
    <row r="223" spans="1:25" s="87" customFormat="1" ht="13.5" customHeight="1" x14ac:dyDescent="0.35">
      <c r="A223" s="171">
        <v>140</v>
      </c>
      <c r="B223" s="824" t="s">
        <v>2013</v>
      </c>
      <c r="C223" s="171">
        <v>238.8</v>
      </c>
      <c r="D223" s="212"/>
      <c r="E223" s="212"/>
      <c r="F223" s="171">
        <v>238.8</v>
      </c>
      <c r="G223" s="178">
        <f t="shared" si="36"/>
        <v>238.8</v>
      </c>
      <c r="H223" s="208"/>
      <c r="I223" s="208"/>
      <c r="J223" s="178"/>
      <c r="K223" s="207">
        <f t="shared" si="34"/>
        <v>0</v>
      </c>
      <c r="L223" s="868">
        <f t="shared" si="33"/>
        <v>0</v>
      </c>
      <c r="M223" s="509">
        <f t="shared" si="32"/>
        <v>0</v>
      </c>
      <c r="N223" s="191">
        <f t="shared" si="37"/>
        <v>0</v>
      </c>
      <c r="O223" s="192">
        <f t="shared" si="31"/>
        <v>0</v>
      </c>
      <c r="P223" s="193">
        <v>0</v>
      </c>
      <c r="Q223" s="505">
        <v>0</v>
      </c>
      <c r="R223" s="506">
        <f t="shared" si="35"/>
        <v>0</v>
      </c>
      <c r="S223" s="199">
        <v>2</v>
      </c>
      <c r="T223" s="18"/>
      <c r="U223" s="18"/>
      <c r="V223" s="18"/>
      <c r="W223" s="18"/>
      <c r="X223" s="18"/>
      <c r="Y223" s="18"/>
    </row>
    <row r="224" spans="1:25" s="87" customFormat="1" ht="13.5" customHeight="1" x14ac:dyDescent="0.35">
      <c r="A224" s="171">
        <v>141</v>
      </c>
      <c r="B224" s="824" t="s">
        <v>2014</v>
      </c>
      <c r="C224" s="171">
        <v>754.13</v>
      </c>
      <c r="D224" s="212"/>
      <c r="E224" s="212"/>
      <c r="F224" s="171">
        <v>754.13</v>
      </c>
      <c r="G224" s="178">
        <f t="shared" si="36"/>
        <v>754.13</v>
      </c>
      <c r="H224" s="208">
        <v>20</v>
      </c>
      <c r="I224" s="208">
        <v>20</v>
      </c>
      <c r="J224" s="178"/>
      <c r="K224" s="207">
        <f t="shared" si="34"/>
        <v>40</v>
      </c>
      <c r="L224" s="868">
        <f t="shared" si="33"/>
        <v>40</v>
      </c>
      <c r="M224" s="509">
        <f t="shared" si="32"/>
        <v>5.0264550264550262E-2</v>
      </c>
      <c r="N224" s="191">
        <f t="shared" si="37"/>
        <v>215.2051587301587</v>
      </c>
      <c r="O224" s="192">
        <f t="shared" si="31"/>
        <v>47.345134920634912</v>
      </c>
      <c r="P224" s="193">
        <v>92.48677248677248</v>
      </c>
      <c r="Q224" s="505">
        <v>5.0143915343915344</v>
      </c>
      <c r="R224" s="506">
        <f t="shared" si="35"/>
        <v>0.47743950999424178</v>
      </c>
      <c r="S224" s="199">
        <v>4</v>
      </c>
      <c r="T224" s="18"/>
      <c r="U224" s="18"/>
      <c r="V224" s="18"/>
      <c r="W224" s="18"/>
      <c r="X224" s="18"/>
      <c r="Y224" s="18"/>
    </row>
    <row r="225" spans="1:25" s="87" customFormat="1" ht="13.5" customHeight="1" x14ac:dyDescent="0.35">
      <c r="A225" s="189">
        <v>142</v>
      </c>
      <c r="B225" s="824" t="s">
        <v>2015</v>
      </c>
      <c r="C225" s="171">
        <v>838.38</v>
      </c>
      <c r="D225" s="212">
        <v>72.7</v>
      </c>
      <c r="E225" s="212"/>
      <c r="F225" s="171">
        <v>838.38</v>
      </c>
      <c r="G225" s="178">
        <f t="shared" si="36"/>
        <v>911.08</v>
      </c>
      <c r="H225" s="208">
        <v>86</v>
      </c>
      <c r="I225" s="208">
        <v>84</v>
      </c>
      <c r="J225" s="178"/>
      <c r="K225" s="207">
        <f t="shared" si="34"/>
        <v>170</v>
      </c>
      <c r="L225" s="868">
        <f t="shared" si="33"/>
        <v>170</v>
      </c>
      <c r="M225" s="509">
        <f t="shared" si="32"/>
        <v>0.21349206349206348</v>
      </c>
      <c r="N225" s="191">
        <f t="shared" si="37"/>
        <v>914.05559523809518</v>
      </c>
      <c r="O225" s="192">
        <f t="shared" si="31"/>
        <v>201.09223095238093</v>
      </c>
      <c r="P225" s="193">
        <v>392.82539682539681</v>
      </c>
      <c r="Q225" s="505">
        <v>21.297968253968254</v>
      </c>
      <c r="R225" s="506">
        <f t="shared" si="35"/>
        <v>1.6785256961735975</v>
      </c>
      <c r="S225" s="199">
        <v>4</v>
      </c>
      <c r="T225" s="18"/>
      <c r="U225" s="18"/>
      <c r="V225" s="18"/>
      <c r="W225" s="18"/>
      <c r="X225" s="18"/>
      <c r="Y225" s="18"/>
    </row>
    <row r="226" spans="1:25" s="87" customFormat="1" ht="13.5" customHeight="1" x14ac:dyDescent="0.35">
      <c r="A226" s="171">
        <v>143</v>
      </c>
      <c r="B226" s="824" t="s">
        <v>2016</v>
      </c>
      <c r="C226" s="171">
        <v>676.2</v>
      </c>
      <c r="D226" s="212"/>
      <c r="E226" s="212">
        <v>31.7</v>
      </c>
      <c r="F226" s="171">
        <v>676.2</v>
      </c>
      <c r="G226" s="178">
        <f t="shared" si="36"/>
        <v>707.90000000000009</v>
      </c>
      <c r="H226" s="208">
        <v>104</v>
      </c>
      <c r="I226" s="208"/>
      <c r="J226" s="178"/>
      <c r="K226" s="207">
        <f t="shared" si="34"/>
        <v>104</v>
      </c>
      <c r="L226" s="868">
        <f t="shared" si="33"/>
        <v>104</v>
      </c>
      <c r="M226" s="509">
        <f t="shared" si="32"/>
        <v>0.12380952380952381</v>
      </c>
      <c r="N226" s="191">
        <f t="shared" si="37"/>
        <v>530.08428571428567</v>
      </c>
      <c r="O226" s="192">
        <f t="shared" si="31"/>
        <v>116.61854285714284</v>
      </c>
      <c r="P226" s="193">
        <v>227.80952380952382</v>
      </c>
      <c r="Q226" s="505">
        <v>12.351238095238097</v>
      </c>
      <c r="R226" s="506">
        <f t="shared" si="35"/>
        <v>1.2528091403816786</v>
      </c>
      <c r="S226" s="199">
        <v>4</v>
      </c>
      <c r="T226" s="18"/>
      <c r="U226" s="18"/>
      <c r="V226" s="18"/>
      <c r="W226" s="18"/>
      <c r="X226" s="18"/>
      <c r="Y226" s="18"/>
    </row>
    <row r="227" spans="1:25" s="87" customFormat="1" ht="13.5" customHeight="1" x14ac:dyDescent="0.35">
      <c r="A227" s="171">
        <v>144</v>
      </c>
      <c r="B227" s="832" t="s">
        <v>2017</v>
      </c>
      <c r="C227" s="171">
        <v>814.34</v>
      </c>
      <c r="D227" s="212"/>
      <c r="E227" s="212"/>
      <c r="F227" s="171">
        <v>814.34</v>
      </c>
      <c r="G227" s="178">
        <f t="shared" si="36"/>
        <v>814.34</v>
      </c>
      <c r="H227" s="208"/>
      <c r="I227" s="208">
        <v>0</v>
      </c>
      <c r="J227" s="178"/>
      <c r="K227" s="207">
        <f t="shared" si="34"/>
        <v>0</v>
      </c>
      <c r="L227" s="868">
        <f t="shared" si="33"/>
        <v>0</v>
      </c>
      <c r="M227" s="509">
        <f t="shared" si="32"/>
        <v>0</v>
      </c>
      <c r="N227" s="191">
        <f t="shared" si="37"/>
        <v>0</v>
      </c>
      <c r="O227" s="192">
        <f t="shared" si="31"/>
        <v>0</v>
      </c>
      <c r="P227" s="193">
        <v>0</v>
      </c>
      <c r="Q227" s="505">
        <v>0</v>
      </c>
      <c r="R227" s="506">
        <f t="shared" si="35"/>
        <v>0</v>
      </c>
      <c r="S227" s="199">
        <v>3</v>
      </c>
      <c r="T227" s="18"/>
      <c r="U227" s="18"/>
      <c r="V227" s="18"/>
      <c r="W227" s="18"/>
      <c r="X227" s="18"/>
      <c r="Y227" s="18"/>
    </row>
    <row r="228" spans="1:25" s="87" customFormat="1" ht="13.5" customHeight="1" x14ac:dyDescent="0.35">
      <c r="A228" s="189">
        <v>145</v>
      </c>
      <c r="B228" s="832" t="s">
        <v>2018</v>
      </c>
      <c r="C228" s="171">
        <v>562.29999999999995</v>
      </c>
      <c r="D228" s="212"/>
      <c r="E228" s="212"/>
      <c r="F228" s="171">
        <v>562.29999999999995</v>
      </c>
      <c r="G228" s="178">
        <f t="shared" si="36"/>
        <v>562.29999999999995</v>
      </c>
      <c r="H228" s="208">
        <v>0</v>
      </c>
      <c r="I228" s="208"/>
      <c r="J228" s="178"/>
      <c r="K228" s="207">
        <f t="shared" si="34"/>
        <v>0</v>
      </c>
      <c r="L228" s="868">
        <f t="shared" si="33"/>
        <v>0</v>
      </c>
      <c r="M228" s="509">
        <f t="shared" si="32"/>
        <v>0</v>
      </c>
      <c r="N228" s="191">
        <f t="shared" si="37"/>
        <v>0</v>
      </c>
      <c r="O228" s="192">
        <f t="shared" si="31"/>
        <v>0</v>
      </c>
      <c r="P228" s="193">
        <v>0</v>
      </c>
      <c r="Q228" s="505">
        <v>0</v>
      </c>
      <c r="R228" s="506">
        <f t="shared" si="35"/>
        <v>0</v>
      </c>
      <c r="S228" s="199">
        <v>3</v>
      </c>
      <c r="T228" s="18"/>
      <c r="U228" s="18"/>
      <c r="V228" s="18"/>
      <c r="W228" s="18"/>
      <c r="X228" s="18"/>
      <c r="Y228" s="18"/>
    </row>
    <row r="229" spans="1:25" s="87" customFormat="1" ht="13.5" customHeight="1" x14ac:dyDescent="0.35">
      <c r="A229" s="171">
        <v>146</v>
      </c>
      <c r="B229" s="824" t="s">
        <v>2019</v>
      </c>
      <c r="C229" s="171">
        <v>410.5</v>
      </c>
      <c r="D229" s="212"/>
      <c r="E229" s="212"/>
      <c r="F229" s="171">
        <v>410.5</v>
      </c>
      <c r="G229" s="178">
        <f t="shared" si="36"/>
        <v>410.5</v>
      </c>
      <c r="H229" s="208"/>
      <c r="I229" s="208">
        <v>57</v>
      </c>
      <c r="J229" s="178"/>
      <c r="K229" s="207">
        <f t="shared" si="34"/>
        <v>57</v>
      </c>
      <c r="L229" s="868">
        <f t="shared" si="33"/>
        <v>57</v>
      </c>
      <c r="M229" s="509">
        <f t="shared" si="32"/>
        <v>7.5396825396825393E-2</v>
      </c>
      <c r="N229" s="191">
        <f t="shared" si="37"/>
        <v>322.80773809523805</v>
      </c>
      <c r="O229" s="192">
        <f t="shared" si="31"/>
        <v>71.017702380952372</v>
      </c>
      <c r="P229" s="193">
        <v>138.73015873015873</v>
      </c>
      <c r="Q229" s="505">
        <v>7.5215873015873012</v>
      </c>
      <c r="R229" s="506">
        <f t="shared" si="35"/>
        <v>1.3156569707866903</v>
      </c>
      <c r="S229" s="199">
        <v>3</v>
      </c>
      <c r="T229" s="18"/>
      <c r="U229" s="18"/>
      <c r="V229" s="18"/>
      <c r="W229" s="18"/>
      <c r="X229" s="18"/>
      <c r="Y229" s="18"/>
    </row>
    <row r="230" spans="1:25" s="87" customFormat="1" ht="13.5" customHeight="1" x14ac:dyDescent="0.35">
      <c r="A230" s="171">
        <v>147</v>
      </c>
      <c r="B230" s="824" t="s">
        <v>2020</v>
      </c>
      <c r="C230" s="171">
        <v>504.87</v>
      </c>
      <c r="D230" s="212"/>
      <c r="E230" s="212">
        <v>18.399999999999999</v>
      </c>
      <c r="F230" s="171">
        <v>504.87</v>
      </c>
      <c r="G230" s="178">
        <f t="shared" si="36"/>
        <v>523.27</v>
      </c>
      <c r="H230" s="208"/>
      <c r="I230" s="208">
        <v>65</v>
      </c>
      <c r="J230" s="178"/>
      <c r="K230" s="207">
        <f t="shared" si="34"/>
        <v>65</v>
      </c>
      <c r="L230" s="868">
        <f t="shared" si="33"/>
        <v>65</v>
      </c>
      <c r="M230" s="509">
        <f t="shared" si="32"/>
        <v>8.5978835978835974E-2</v>
      </c>
      <c r="N230" s="191">
        <f t="shared" si="37"/>
        <v>368.11408730158729</v>
      </c>
      <c r="O230" s="192">
        <f t="shared" si="31"/>
        <v>80.985099206349204</v>
      </c>
      <c r="P230" s="193">
        <v>158.2010582010582</v>
      </c>
      <c r="Q230" s="505">
        <v>8.5772486772486776</v>
      </c>
      <c r="R230" s="506">
        <f t="shared" si="35"/>
        <v>1.1769784115012201</v>
      </c>
      <c r="S230" s="199">
        <v>3</v>
      </c>
      <c r="T230" s="18"/>
      <c r="U230" s="18"/>
      <c r="V230" s="18"/>
      <c r="W230" s="18"/>
      <c r="X230" s="18"/>
      <c r="Y230" s="18"/>
    </row>
    <row r="231" spans="1:25" s="87" customFormat="1" ht="13.5" customHeight="1" x14ac:dyDescent="0.35">
      <c r="A231" s="189">
        <v>148</v>
      </c>
      <c r="B231" s="832" t="s">
        <v>2021</v>
      </c>
      <c r="C231" s="171">
        <v>684.1</v>
      </c>
      <c r="D231" s="212"/>
      <c r="E231" s="212"/>
      <c r="F231" s="171">
        <v>702.2</v>
      </c>
      <c r="G231" s="178">
        <f t="shared" si="36"/>
        <v>684.1</v>
      </c>
      <c r="H231" s="208"/>
      <c r="I231" s="208"/>
      <c r="J231" s="178"/>
      <c r="K231" s="207">
        <f t="shared" si="34"/>
        <v>0</v>
      </c>
      <c r="L231" s="868">
        <f t="shared" si="33"/>
        <v>0</v>
      </c>
      <c r="M231" s="509">
        <f t="shared" si="32"/>
        <v>0</v>
      </c>
      <c r="N231" s="191">
        <f t="shared" si="37"/>
        <v>0</v>
      </c>
      <c r="O231" s="192">
        <f t="shared" ref="O231:O292" si="38">N231*0.22</f>
        <v>0</v>
      </c>
      <c r="P231" s="193">
        <v>0</v>
      </c>
      <c r="Q231" s="505">
        <v>0</v>
      </c>
      <c r="R231" s="506">
        <f t="shared" si="35"/>
        <v>0</v>
      </c>
      <c r="S231" s="199">
        <v>3</v>
      </c>
      <c r="T231" s="18"/>
      <c r="U231" s="18"/>
      <c r="V231" s="18"/>
      <c r="W231" s="18"/>
      <c r="X231" s="18"/>
      <c r="Y231" s="18"/>
    </row>
    <row r="232" spans="1:25" s="87" customFormat="1" ht="13.5" customHeight="1" x14ac:dyDescent="0.35">
      <c r="A232" s="171">
        <v>149</v>
      </c>
      <c r="B232" s="824" t="s">
        <v>2022</v>
      </c>
      <c r="C232" s="171">
        <v>525.58000000000004</v>
      </c>
      <c r="D232" s="212">
        <v>133.5</v>
      </c>
      <c r="E232" s="212"/>
      <c r="F232" s="171">
        <v>641</v>
      </c>
      <c r="G232" s="178">
        <f t="shared" si="36"/>
        <v>659.08</v>
      </c>
      <c r="H232" s="208"/>
      <c r="I232" s="208">
        <v>145</v>
      </c>
      <c r="J232" s="178"/>
      <c r="K232" s="207">
        <f t="shared" si="34"/>
        <v>145</v>
      </c>
      <c r="L232" s="868">
        <f t="shared" si="33"/>
        <v>145</v>
      </c>
      <c r="M232" s="509">
        <f t="shared" si="32"/>
        <v>0.1917989417989418</v>
      </c>
      <c r="N232" s="191">
        <f t="shared" si="37"/>
        <v>821.1775793650794</v>
      </c>
      <c r="O232" s="192">
        <f t="shared" si="38"/>
        <v>180.65906746031746</v>
      </c>
      <c r="P232" s="193">
        <v>352.91005291005291</v>
      </c>
      <c r="Q232" s="505">
        <v>19.133862433862436</v>
      </c>
      <c r="R232" s="506">
        <f t="shared" si="35"/>
        <v>2.0845429419331678</v>
      </c>
      <c r="S232" s="199">
        <v>3</v>
      </c>
      <c r="T232" s="18"/>
      <c r="U232" s="18"/>
      <c r="V232" s="18"/>
      <c r="W232" s="18"/>
      <c r="X232" s="18"/>
      <c r="Y232" s="18"/>
    </row>
    <row r="233" spans="1:25" s="87" customFormat="1" ht="13.5" customHeight="1" x14ac:dyDescent="0.35">
      <c r="A233" s="171">
        <v>150</v>
      </c>
      <c r="B233" s="824" t="s">
        <v>2023</v>
      </c>
      <c r="C233" s="171">
        <v>418.1</v>
      </c>
      <c r="D233" s="212"/>
      <c r="E233" s="212">
        <v>48.4</v>
      </c>
      <c r="F233" s="171">
        <v>467</v>
      </c>
      <c r="G233" s="178">
        <f t="shared" si="36"/>
        <v>466.5</v>
      </c>
      <c r="H233" s="208"/>
      <c r="I233" s="208">
        <v>72</v>
      </c>
      <c r="J233" s="178"/>
      <c r="K233" s="207">
        <f t="shared" si="34"/>
        <v>72</v>
      </c>
      <c r="L233" s="868">
        <f t="shared" si="33"/>
        <v>72</v>
      </c>
      <c r="M233" s="509">
        <f t="shared" si="32"/>
        <v>9.5238095238095233E-2</v>
      </c>
      <c r="N233" s="191">
        <f t="shared" si="37"/>
        <v>407.75714285714281</v>
      </c>
      <c r="O233" s="192">
        <f t="shared" si="38"/>
        <v>89.706571428571422</v>
      </c>
      <c r="P233" s="193">
        <v>175.23809523809524</v>
      </c>
      <c r="Q233" s="505">
        <v>9.5009523809523806</v>
      </c>
      <c r="R233" s="506">
        <f t="shared" si="35"/>
        <v>1.4623853417036696</v>
      </c>
      <c r="S233" s="199">
        <v>3</v>
      </c>
      <c r="T233" s="18"/>
      <c r="U233" s="18"/>
      <c r="V233" s="18"/>
      <c r="W233" s="18"/>
      <c r="X233" s="18"/>
      <c r="Y233" s="18"/>
    </row>
    <row r="234" spans="1:25" s="87" customFormat="1" ht="13.5" customHeight="1" x14ac:dyDescent="0.35">
      <c r="A234" s="189">
        <v>151</v>
      </c>
      <c r="B234" s="824" t="s">
        <v>2024</v>
      </c>
      <c r="C234" s="171">
        <v>399.54</v>
      </c>
      <c r="D234" s="212"/>
      <c r="E234" s="212">
        <v>12.5</v>
      </c>
      <c r="F234" s="171">
        <v>412.04</v>
      </c>
      <c r="G234" s="178">
        <f t="shared" si="36"/>
        <v>412.04</v>
      </c>
      <c r="H234" s="208"/>
      <c r="I234" s="208">
        <v>60</v>
      </c>
      <c r="J234" s="178"/>
      <c r="K234" s="207">
        <f t="shared" si="34"/>
        <v>60</v>
      </c>
      <c r="L234" s="868">
        <f t="shared" si="33"/>
        <v>60</v>
      </c>
      <c r="M234" s="509">
        <f t="shared" si="32"/>
        <v>7.9365079365079361E-2</v>
      </c>
      <c r="N234" s="191">
        <f t="shared" si="37"/>
        <v>339.79761904761904</v>
      </c>
      <c r="O234" s="192">
        <f t="shared" si="38"/>
        <v>74.755476190476188</v>
      </c>
      <c r="P234" s="193">
        <v>146.03174603174602</v>
      </c>
      <c r="Q234" s="505">
        <v>7.9174603174603178</v>
      </c>
      <c r="R234" s="506">
        <f t="shared" si="35"/>
        <v>1.3797260013282728</v>
      </c>
      <c r="S234" s="199">
        <v>3</v>
      </c>
      <c r="T234" s="18"/>
      <c r="U234" s="18"/>
      <c r="V234" s="18"/>
      <c r="W234" s="18"/>
      <c r="X234" s="18"/>
      <c r="Y234" s="18"/>
    </row>
    <row r="235" spans="1:25" s="87" customFormat="1" ht="13.5" customHeight="1" x14ac:dyDescent="0.35">
      <c r="A235" s="171">
        <v>152</v>
      </c>
      <c r="B235" s="824" t="s">
        <v>2025</v>
      </c>
      <c r="C235" s="171">
        <v>303.5</v>
      </c>
      <c r="D235" s="212"/>
      <c r="E235" s="212"/>
      <c r="F235" s="171">
        <v>303.5</v>
      </c>
      <c r="G235" s="178">
        <f t="shared" si="36"/>
        <v>303.5</v>
      </c>
      <c r="H235" s="208"/>
      <c r="I235" s="208">
        <v>50</v>
      </c>
      <c r="J235" s="178"/>
      <c r="K235" s="207">
        <f t="shared" si="34"/>
        <v>50</v>
      </c>
      <c r="L235" s="868">
        <f t="shared" si="33"/>
        <v>50</v>
      </c>
      <c r="M235" s="509">
        <f t="shared" si="32"/>
        <v>6.6137566137566134E-2</v>
      </c>
      <c r="N235" s="191">
        <f t="shared" si="37"/>
        <v>283.16468253968253</v>
      </c>
      <c r="O235" s="192">
        <f t="shared" si="38"/>
        <v>62.296230158730154</v>
      </c>
      <c r="P235" s="193">
        <v>121.69312169312168</v>
      </c>
      <c r="Q235" s="505">
        <v>6.5978835978835981</v>
      </c>
      <c r="R235" s="506">
        <f t="shared" si="35"/>
        <v>1.5609618385153805</v>
      </c>
      <c r="S235" s="199">
        <v>3</v>
      </c>
      <c r="T235" s="18"/>
      <c r="U235" s="18"/>
      <c r="V235" s="18"/>
      <c r="W235" s="18"/>
      <c r="X235" s="18"/>
      <c r="Y235" s="18"/>
    </row>
    <row r="236" spans="1:25" s="87" customFormat="1" ht="13.5" customHeight="1" x14ac:dyDescent="0.35">
      <c r="A236" s="171">
        <v>153</v>
      </c>
      <c r="B236" s="824" t="s">
        <v>2026</v>
      </c>
      <c r="C236" s="171">
        <v>654.13</v>
      </c>
      <c r="D236" s="212"/>
      <c r="E236" s="212"/>
      <c r="F236" s="171">
        <v>651.47</v>
      </c>
      <c r="G236" s="178">
        <f t="shared" si="36"/>
        <v>654.13</v>
      </c>
      <c r="H236" s="208">
        <v>60</v>
      </c>
      <c r="I236" s="208"/>
      <c r="J236" s="178"/>
      <c r="K236" s="207">
        <f t="shared" si="34"/>
        <v>60</v>
      </c>
      <c r="L236" s="868">
        <f t="shared" si="33"/>
        <v>60</v>
      </c>
      <c r="M236" s="509">
        <f t="shared" si="32"/>
        <v>7.1428571428571425E-2</v>
      </c>
      <c r="N236" s="191">
        <f t="shared" si="37"/>
        <v>305.81785714285712</v>
      </c>
      <c r="O236" s="192">
        <f t="shared" si="38"/>
        <v>67.27992857142857</v>
      </c>
      <c r="P236" s="193">
        <v>131.42857142857142</v>
      </c>
      <c r="Q236" s="505">
        <v>7.1257142857142854</v>
      </c>
      <c r="R236" s="506">
        <f t="shared" si="35"/>
        <v>0.78218713623984748</v>
      </c>
      <c r="S236" s="199">
        <v>4</v>
      </c>
      <c r="T236" s="18"/>
      <c r="U236" s="18"/>
      <c r="V236" s="18"/>
      <c r="W236" s="18"/>
      <c r="X236" s="18"/>
      <c r="Y236" s="18"/>
    </row>
    <row r="237" spans="1:25" s="87" customFormat="1" ht="13.5" customHeight="1" x14ac:dyDescent="0.35">
      <c r="A237" s="189">
        <v>154</v>
      </c>
      <c r="B237" s="824" t="s">
        <v>2027</v>
      </c>
      <c r="C237" s="171">
        <v>598.02</v>
      </c>
      <c r="D237" s="212"/>
      <c r="E237" s="212">
        <v>44.6</v>
      </c>
      <c r="F237" s="171">
        <v>667.32</v>
      </c>
      <c r="G237" s="178">
        <f t="shared" si="36"/>
        <v>642.62</v>
      </c>
      <c r="H237" s="208">
        <v>100</v>
      </c>
      <c r="I237" s="208"/>
      <c r="J237" s="178"/>
      <c r="K237" s="207">
        <f t="shared" si="34"/>
        <v>100</v>
      </c>
      <c r="L237" s="868">
        <f t="shared" si="33"/>
        <v>100</v>
      </c>
      <c r="M237" s="509">
        <f t="shared" si="32"/>
        <v>0.11904761904761904</v>
      </c>
      <c r="N237" s="191">
        <f t="shared" si="37"/>
        <v>509.6964285714285</v>
      </c>
      <c r="O237" s="192">
        <f t="shared" si="38"/>
        <v>112.13321428571427</v>
      </c>
      <c r="P237" s="193">
        <v>219.04761904761904</v>
      </c>
      <c r="Q237" s="505">
        <v>11.876190476190477</v>
      </c>
      <c r="R237" s="506">
        <f t="shared" si="35"/>
        <v>1.3269948840387045</v>
      </c>
      <c r="S237" s="199">
        <v>3</v>
      </c>
      <c r="T237" s="18"/>
      <c r="U237" s="18"/>
      <c r="V237" s="18"/>
      <c r="W237" s="18"/>
      <c r="X237" s="18"/>
      <c r="Y237" s="18"/>
    </row>
    <row r="238" spans="1:25" s="87" customFormat="1" ht="13.5" customHeight="1" x14ac:dyDescent="0.35">
      <c r="A238" s="171">
        <v>155</v>
      </c>
      <c r="B238" s="824" t="s">
        <v>2028</v>
      </c>
      <c r="C238" s="171">
        <v>278.7</v>
      </c>
      <c r="D238" s="212"/>
      <c r="E238" s="212"/>
      <c r="F238" s="171">
        <v>278.7</v>
      </c>
      <c r="G238" s="178">
        <f t="shared" si="36"/>
        <v>278.7</v>
      </c>
      <c r="H238" s="208"/>
      <c r="I238" s="208"/>
      <c r="J238" s="178"/>
      <c r="K238" s="207">
        <f t="shared" si="34"/>
        <v>0</v>
      </c>
      <c r="L238" s="868">
        <f t="shared" si="33"/>
        <v>0</v>
      </c>
      <c r="M238" s="509">
        <f t="shared" si="32"/>
        <v>0</v>
      </c>
      <c r="N238" s="191">
        <f t="shared" si="37"/>
        <v>0</v>
      </c>
      <c r="O238" s="192">
        <f t="shared" si="38"/>
        <v>0</v>
      </c>
      <c r="P238" s="193">
        <v>0</v>
      </c>
      <c r="Q238" s="505">
        <v>0</v>
      </c>
      <c r="R238" s="506">
        <f t="shared" si="35"/>
        <v>0</v>
      </c>
      <c r="S238" s="199">
        <v>3</v>
      </c>
      <c r="T238" s="18"/>
      <c r="U238" s="18"/>
      <c r="V238" s="18"/>
      <c r="W238" s="18"/>
      <c r="X238" s="18"/>
      <c r="Y238" s="18"/>
    </row>
    <row r="239" spans="1:25" s="87" customFormat="1" ht="13.5" customHeight="1" x14ac:dyDescent="0.35">
      <c r="A239" s="171">
        <v>156</v>
      </c>
      <c r="B239" s="824" t="s">
        <v>2029</v>
      </c>
      <c r="C239" s="171">
        <v>3583.55</v>
      </c>
      <c r="D239" s="212"/>
      <c r="E239" s="212"/>
      <c r="F239" s="171">
        <v>3589.55</v>
      </c>
      <c r="G239" s="178">
        <f t="shared" si="36"/>
        <v>3583.55</v>
      </c>
      <c r="H239" s="208">
        <v>403</v>
      </c>
      <c r="I239" s="208"/>
      <c r="J239" s="178"/>
      <c r="K239" s="207">
        <f t="shared" si="34"/>
        <v>403</v>
      </c>
      <c r="L239" s="868">
        <f t="shared" si="33"/>
        <v>403</v>
      </c>
      <c r="M239" s="509">
        <f t="shared" ref="M239:M300" si="39">(H239/840)+(I239/756)</f>
        <v>0.47976190476190478</v>
      </c>
      <c r="N239" s="191">
        <f t="shared" si="37"/>
        <v>2054.076607142857</v>
      </c>
      <c r="O239" s="192">
        <f t="shared" si="38"/>
        <v>451.89685357142855</v>
      </c>
      <c r="P239" s="193">
        <v>882.76190476190482</v>
      </c>
      <c r="Q239" s="505">
        <v>47.861047619047625</v>
      </c>
      <c r="R239" s="506">
        <f t="shared" si="35"/>
        <v>0.95899217622057387</v>
      </c>
      <c r="S239" s="199">
        <v>5</v>
      </c>
      <c r="T239" s="18"/>
      <c r="U239" s="18"/>
      <c r="V239" s="18"/>
      <c r="W239" s="18"/>
      <c r="X239" s="18"/>
      <c r="Y239" s="18"/>
    </row>
    <row r="240" spans="1:25" s="87" customFormat="1" ht="13.5" customHeight="1" x14ac:dyDescent="0.35">
      <c r="A240" s="189">
        <v>157</v>
      </c>
      <c r="B240" s="824" t="s">
        <v>2030</v>
      </c>
      <c r="C240" s="171">
        <v>486.9</v>
      </c>
      <c r="D240" s="212"/>
      <c r="E240" s="212">
        <v>26.6</v>
      </c>
      <c r="F240" s="171">
        <v>486.9</v>
      </c>
      <c r="G240" s="178">
        <f t="shared" si="36"/>
        <v>513.5</v>
      </c>
      <c r="H240" s="208">
        <v>41</v>
      </c>
      <c r="I240" s="208">
        <v>30</v>
      </c>
      <c r="J240" s="178"/>
      <c r="K240" s="207">
        <f t="shared" si="34"/>
        <v>71</v>
      </c>
      <c r="L240" s="868">
        <f t="shared" si="33"/>
        <v>71</v>
      </c>
      <c r="M240" s="509">
        <f t="shared" si="39"/>
        <v>8.8492063492063483E-2</v>
      </c>
      <c r="N240" s="191">
        <f t="shared" si="37"/>
        <v>378.8743452380952</v>
      </c>
      <c r="O240" s="192">
        <f t="shared" si="38"/>
        <v>83.352355952380947</v>
      </c>
      <c r="P240" s="193">
        <v>162.82539682539681</v>
      </c>
      <c r="Q240" s="505">
        <v>8.8279682539682529</v>
      </c>
      <c r="R240" s="506">
        <f t="shared" si="35"/>
        <v>1.2344305088020278</v>
      </c>
      <c r="S240" s="199">
        <v>3</v>
      </c>
      <c r="T240" s="18"/>
      <c r="U240" s="18"/>
      <c r="V240" s="18"/>
      <c r="W240" s="18"/>
      <c r="X240" s="18"/>
      <c r="Y240" s="18"/>
    </row>
    <row r="241" spans="1:25" s="87" customFormat="1" ht="13.5" customHeight="1" x14ac:dyDescent="0.35">
      <c r="A241" s="171">
        <v>158</v>
      </c>
      <c r="B241" s="824" t="s">
        <v>2031</v>
      </c>
      <c r="C241" s="171">
        <v>420.4</v>
      </c>
      <c r="D241" s="212"/>
      <c r="E241" s="212"/>
      <c r="F241" s="171">
        <v>420.1</v>
      </c>
      <c r="G241" s="178">
        <f t="shared" si="36"/>
        <v>420.4</v>
      </c>
      <c r="H241" s="208"/>
      <c r="I241" s="208"/>
      <c r="J241" s="178"/>
      <c r="K241" s="207">
        <f t="shared" si="34"/>
        <v>0</v>
      </c>
      <c r="L241" s="868">
        <f t="shared" si="33"/>
        <v>0</v>
      </c>
      <c r="M241" s="509">
        <f t="shared" si="39"/>
        <v>0</v>
      </c>
      <c r="N241" s="191">
        <f t="shared" si="37"/>
        <v>0</v>
      </c>
      <c r="O241" s="192">
        <f t="shared" si="38"/>
        <v>0</v>
      </c>
      <c r="P241" s="193">
        <v>0</v>
      </c>
      <c r="Q241" s="505">
        <v>0</v>
      </c>
      <c r="R241" s="506">
        <f t="shared" si="35"/>
        <v>0</v>
      </c>
      <c r="S241" s="199">
        <v>2</v>
      </c>
      <c r="T241" s="18"/>
      <c r="U241" s="18"/>
      <c r="V241" s="18"/>
      <c r="W241" s="18"/>
      <c r="X241" s="18"/>
      <c r="Y241" s="18"/>
    </row>
    <row r="242" spans="1:25" s="87" customFormat="1" ht="13.5" customHeight="1" x14ac:dyDescent="0.35">
      <c r="A242" s="171">
        <v>159</v>
      </c>
      <c r="B242" s="824" t="s">
        <v>2032</v>
      </c>
      <c r="C242" s="171">
        <v>313.2</v>
      </c>
      <c r="D242" s="212"/>
      <c r="E242" s="212">
        <v>31</v>
      </c>
      <c r="F242" s="171">
        <v>344</v>
      </c>
      <c r="G242" s="178">
        <f t="shared" si="36"/>
        <v>344.2</v>
      </c>
      <c r="H242" s="208"/>
      <c r="I242" s="208"/>
      <c r="J242" s="178"/>
      <c r="K242" s="207">
        <f t="shared" si="34"/>
        <v>0</v>
      </c>
      <c r="L242" s="868">
        <f t="shared" si="33"/>
        <v>0</v>
      </c>
      <c r="M242" s="509">
        <f t="shared" si="39"/>
        <v>0</v>
      </c>
      <c r="N242" s="191">
        <f t="shared" si="37"/>
        <v>0</v>
      </c>
      <c r="O242" s="192">
        <f t="shared" si="38"/>
        <v>0</v>
      </c>
      <c r="P242" s="193">
        <v>0</v>
      </c>
      <c r="Q242" s="505">
        <v>0</v>
      </c>
      <c r="R242" s="506">
        <f t="shared" si="35"/>
        <v>0</v>
      </c>
      <c r="S242" s="199">
        <v>2</v>
      </c>
      <c r="T242" s="18"/>
      <c r="U242" s="18"/>
      <c r="V242" s="18"/>
      <c r="W242" s="18"/>
      <c r="X242" s="18"/>
      <c r="Y242" s="18"/>
    </row>
    <row r="243" spans="1:25" s="87" customFormat="1" ht="13.5" customHeight="1" x14ac:dyDescent="0.35">
      <c r="A243" s="189">
        <v>160</v>
      </c>
      <c r="B243" s="824" t="s">
        <v>2033</v>
      </c>
      <c r="C243" s="171">
        <v>350</v>
      </c>
      <c r="D243" s="212">
        <v>24.5</v>
      </c>
      <c r="E243" s="212">
        <v>63.2</v>
      </c>
      <c r="F243" s="171">
        <v>426.7</v>
      </c>
      <c r="G243" s="178">
        <f t="shared" si="36"/>
        <v>437.7</v>
      </c>
      <c r="H243" s="208"/>
      <c r="I243" s="208">
        <v>0</v>
      </c>
      <c r="J243" s="178"/>
      <c r="K243" s="207">
        <f t="shared" si="34"/>
        <v>0</v>
      </c>
      <c r="L243" s="868">
        <f t="shared" si="33"/>
        <v>0</v>
      </c>
      <c r="M243" s="509">
        <f t="shared" si="39"/>
        <v>0</v>
      </c>
      <c r="N243" s="191">
        <f t="shared" si="37"/>
        <v>0</v>
      </c>
      <c r="O243" s="192">
        <f t="shared" si="38"/>
        <v>0</v>
      </c>
      <c r="P243" s="193">
        <v>0</v>
      </c>
      <c r="Q243" s="505">
        <v>0</v>
      </c>
      <c r="R243" s="506">
        <f t="shared" si="35"/>
        <v>0</v>
      </c>
      <c r="S243" s="199">
        <v>2</v>
      </c>
      <c r="T243" s="18"/>
      <c r="U243" s="18"/>
      <c r="V243" s="18"/>
      <c r="W243" s="18"/>
      <c r="X243" s="18"/>
      <c r="Y243" s="18"/>
    </row>
    <row r="244" spans="1:25" s="87" customFormat="1" ht="13.5" customHeight="1" x14ac:dyDescent="0.35">
      <c r="A244" s="171">
        <v>161</v>
      </c>
      <c r="B244" s="832" t="s">
        <v>2034</v>
      </c>
      <c r="C244" s="171">
        <v>483.54</v>
      </c>
      <c r="D244" s="212">
        <v>72.2</v>
      </c>
      <c r="E244" s="212"/>
      <c r="F244" s="171">
        <v>483.54</v>
      </c>
      <c r="G244" s="178">
        <f t="shared" si="36"/>
        <v>555.74</v>
      </c>
      <c r="H244" s="208"/>
      <c r="I244" s="208">
        <v>0</v>
      </c>
      <c r="J244" s="178"/>
      <c r="K244" s="207">
        <f t="shared" si="34"/>
        <v>0</v>
      </c>
      <c r="L244" s="868">
        <f t="shared" si="33"/>
        <v>0</v>
      </c>
      <c r="M244" s="509">
        <f t="shared" si="39"/>
        <v>0</v>
      </c>
      <c r="N244" s="191">
        <f t="shared" si="37"/>
        <v>0</v>
      </c>
      <c r="O244" s="192">
        <f t="shared" si="38"/>
        <v>0</v>
      </c>
      <c r="P244" s="193">
        <v>0</v>
      </c>
      <c r="Q244" s="505">
        <v>0</v>
      </c>
      <c r="R244" s="506">
        <f t="shared" si="35"/>
        <v>0</v>
      </c>
      <c r="S244" s="199">
        <v>3</v>
      </c>
      <c r="T244" s="18"/>
      <c r="U244" s="18"/>
      <c r="V244" s="18"/>
      <c r="W244" s="18"/>
      <c r="X244" s="18"/>
      <c r="Y244" s="18"/>
    </row>
    <row r="245" spans="1:25" s="87" customFormat="1" ht="13.5" customHeight="1" x14ac:dyDescent="0.35">
      <c r="A245" s="171">
        <v>162</v>
      </c>
      <c r="B245" s="824" t="s">
        <v>2035</v>
      </c>
      <c r="C245" s="171">
        <v>381.8</v>
      </c>
      <c r="D245" s="212"/>
      <c r="E245" s="212">
        <v>14.8</v>
      </c>
      <c r="F245" s="171">
        <v>396.6</v>
      </c>
      <c r="G245" s="178">
        <f t="shared" si="36"/>
        <v>396.6</v>
      </c>
      <c r="H245" s="208"/>
      <c r="I245" s="208"/>
      <c r="J245" s="178"/>
      <c r="K245" s="207">
        <f t="shared" si="34"/>
        <v>0</v>
      </c>
      <c r="L245" s="868">
        <f t="shared" si="33"/>
        <v>0</v>
      </c>
      <c r="M245" s="509">
        <f t="shared" si="39"/>
        <v>0</v>
      </c>
      <c r="N245" s="191">
        <f t="shared" si="37"/>
        <v>0</v>
      </c>
      <c r="O245" s="192">
        <f t="shared" si="38"/>
        <v>0</v>
      </c>
      <c r="P245" s="193">
        <v>0</v>
      </c>
      <c r="Q245" s="505">
        <v>0</v>
      </c>
      <c r="R245" s="506">
        <f t="shared" si="35"/>
        <v>0</v>
      </c>
      <c r="S245" s="199">
        <v>2</v>
      </c>
      <c r="T245" s="18"/>
      <c r="U245" s="18"/>
      <c r="V245" s="18"/>
      <c r="W245" s="18"/>
      <c r="X245" s="18"/>
      <c r="Y245" s="18"/>
    </row>
    <row r="246" spans="1:25" s="87" customFormat="1" ht="13.5" customHeight="1" x14ac:dyDescent="0.35">
      <c r="A246" s="189">
        <v>163</v>
      </c>
      <c r="B246" s="824" t="s">
        <v>2036</v>
      </c>
      <c r="C246" s="171">
        <v>709.28</v>
      </c>
      <c r="D246" s="212"/>
      <c r="E246" s="212">
        <v>22.5</v>
      </c>
      <c r="F246" s="171">
        <v>723.38</v>
      </c>
      <c r="G246" s="178">
        <f t="shared" si="36"/>
        <v>731.78</v>
      </c>
      <c r="H246" s="208"/>
      <c r="I246" s="208"/>
      <c r="J246" s="178"/>
      <c r="K246" s="207">
        <f t="shared" si="34"/>
        <v>0</v>
      </c>
      <c r="L246" s="868">
        <f t="shared" si="33"/>
        <v>0</v>
      </c>
      <c r="M246" s="509">
        <f t="shared" si="39"/>
        <v>0</v>
      </c>
      <c r="N246" s="191">
        <f t="shared" si="37"/>
        <v>0</v>
      </c>
      <c r="O246" s="192">
        <f t="shared" si="38"/>
        <v>0</v>
      </c>
      <c r="P246" s="193">
        <v>0</v>
      </c>
      <c r="Q246" s="505">
        <v>0</v>
      </c>
      <c r="R246" s="506">
        <f t="shared" si="35"/>
        <v>0</v>
      </c>
      <c r="S246" s="199">
        <v>2</v>
      </c>
      <c r="T246" s="18"/>
      <c r="U246" s="18"/>
      <c r="V246" s="18"/>
      <c r="W246" s="18"/>
      <c r="X246" s="18"/>
      <c r="Y246" s="18"/>
    </row>
    <row r="247" spans="1:25" s="87" customFormat="1" ht="13.5" customHeight="1" x14ac:dyDescent="0.35">
      <c r="A247" s="171">
        <v>164</v>
      </c>
      <c r="B247" s="824" t="s">
        <v>2037</v>
      </c>
      <c r="C247" s="171">
        <v>185.4</v>
      </c>
      <c r="D247" s="212"/>
      <c r="E247" s="212"/>
      <c r="F247" s="171">
        <v>185.4</v>
      </c>
      <c r="G247" s="178">
        <f t="shared" si="36"/>
        <v>185.4</v>
      </c>
      <c r="H247" s="208"/>
      <c r="I247" s="208"/>
      <c r="J247" s="178"/>
      <c r="K247" s="207">
        <f t="shared" si="34"/>
        <v>0</v>
      </c>
      <c r="L247" s="868">
        <f t="shared" si="33"/>
        <v>0</v>
      </c>
      <c r="M247" s="509">
        <f t="shared" si="39"/>
        <v>0</v>
      </c>
      <c r="N247" s="191">
        <f t="shared" si="37"/>
        <v>0</v>
      </c>
      <c r="O247" s="192">
        <f t="shared" si="38"/>
        <v>0</v>
      </c>
      <c r="P247" s="193">
        <v>0</v>
      </c>
      <c r="Q247" s="505">
        <v>0</v>
      </c>
      <c r="R247" s="506">
        <f t="shared" si="35"/>
        <v>0</v>
      </c>
      <c r="S247" s="199">
        <v>2</v>
      </c>
      <c r="T247" s="18"/>
      <c r="U247" s="18"/>
      <c r="V247" s="18"/>
      <c r="W247" s="18"/>
      <c r="X247" s="18"/>
      <c r="Y247" s="18"/>
    </row>
    <row r="248" spans="1:25" s="87" customFormat="1" ht="13.5" customHeight="1" x14ac:dyDescent="0.35">
      <c r="A248" s="171">
        <v>165</v>
      </c>
      <c r="B248" s="824" t="s">
        <v>2038</v>
      </c>
      <c r="C248" s="171">
        <v>478.6</v>
      </c>
      <c r="D248" s="212"/>
      <c r="E248" s="212"/>
      <c r="F248" s="171">
        <v>478.6</v>
      </c>
      <c r="G248" s="178">
        <f t="shared" si="36"/>
        <v>478.6</v>
      </c>
      <c r="H248" s="208"/>
      <c r="I248" s="208">
        <v>77</v>
      </c>
      <c r="J248" s="178"/>
      <c r="K248" s="207">
        <f t="shared" ref="K248:K310" si="40">H248+I248</f>
        <v>77</v>
      </c>
      <c r="L248" s="868">
        <f t="shared" si="33"/>
        <v>77</v>
      </c>
      <c r="M248" s="509">
        <f t="shared" si="39"/>
        <v>0.10185185185185185</v>
      </c>
      <c r="N248" s="191">
        <f t="shared" si="37"/>
        <v>436.07361111111106</v>
      </c>
      <c r="O248" s="192">
        <f t="shared" si="38"/>
        <v>95.936194444444439</v>
      </c>
      <c r="P248" s="193">
        <v>187.40740740740739</v>
      </c>
      <c r="Q248" s="505">
        <v>10.16074074074074</v>
      </c>
      <c r="R248" s="506">
        <f t="shared" si="35"/>
        <v>1.5244002375756449</v>
      </c>
      <c r="S248" s="199">
        <v>3</v>
      </c>
      <c r="T248" s="18"/>
      <c r="U248" s="18"/>
      <c r="V248" s="18"/>
      <c r="W248" s="18"/>
      <c r="X248" s="18"/>
      <c r="Y248" s="18"/>
    </row>
    <row r="249" spans="1:25" s="87" customFormat="1" ht="13.5" customHeight="1" x14ac:dyDescent="0.35">
      <c r="A249" s="189">
        <v>166</v>
      </c>
      <c r="B249" s="824" t="s">
        <v>2039</v>
      </c>
      <c r="C249" s="171">
        <v>496.38</v>
      </c>
      <c r="D249" s="212"/>
      <c r="E249" s="212"/>
      <c r="F249" s="171">
        <v>496.38</v>
      </c>
      <c r="G249" s="178">
        <f t="shared" si="36"/>
        <v>496.38</v>
      </c>
      <c r="H249" s="212"/>
      <c r="I249" s="212">
        <v>80</v>
      </c>
      <c r="J249" s="178"/>
      <c r="K249" s="207">
        <f t="shared" si="40"/>
        <v>80</v>
      </c>
      <c r="L249" s="868">
        <f t="shared" si="33"/>
        <v>80</v>
      </c>
      <c r="M249" s="509">
        <f t="shared" si="39"/>
        <v>0.10582010582010581</v>
      </c>
      <c r="N249" s="191">
        <f t="shared" si="37"/>
        <v>453.06349206349199</v>
      </c>
      <c r="O249" s="192">
        <f t="shared" si="38"/>
        <v>99.673968253968241</v>
      </c>
      <c r="P249" s="193">
        <v>194.70899470899471</v>
      </c>
      <c r="Q249" s="505">
        <v>10.556613756613757</v>
      </c>
      <c r="R249" s="506">
        <f t="shared" si="35"/>
        <v>1.5270620669307158</v>
      </c>
      <c r="S249" s="199">
        <v>3</v>
      </c>
      <c r="T249" s="18"/>
      <c r="U249" s="18"/>
      <c r="V249" s="18"/>
      <c r="W249" s="18"/>
      <c r="X249" s="18"/>
      <c r="Y249" s="18"/>
    </row>
    <row r="250" spans="1:25" s="87" customFormat="1" ht="13.5" customHeight="1" x14ac:dyDescent="0.35">
      <c r="A250" s="171">
        <v>167</v>
      </c>
      <c r="B250" s="824" t="s">
        <v>2040</v>
      </c>
      <c r="C250" s="171">
        <v>182.3</v>
      </c>
      <c r="D250" s="212"/>
      <c r="E250" s="212">
        <v>78.5</v>
      </c>
      <c r="F250" s="171">
        <v>238.8</v>
      </c>
      <c r="G250" s="178">
        <f t="shared" si="36"/>
        <v>260.8</v>
      </c>
      <c r="H250" s="212"/>
      <c r="I250" s="212"/>
      <c r="J250" s="178"/>
      <c r="K250" s="207">
        <f t="shared" si="40"/>
        <v>0</v>
      </c>
      <c r="L250" s="868">
        <f t="shared" si="33"/>
        <v>0</v>
      </c>
      <c r="M250" s="509">
        <f t="shared" si="39"/>
        <v>0</v>
      </c>
      <c r="N250" s="191">
        <f t="shared" si="37"/>
        <v>0</v>
      </c>
      <c r="O250" s="192">
        <f t="shared" si="38"/>
        <v>0</v>
      </c>
      <c r="P250" s="193">
        <v>0</v>
      </c>
      <c r="Q250" s="505">
        <v>0</v>
      </c>
      <c r="R250" s="506">
        <f t="shared" si="35"/>
        <v>0</v>
      </c>
      <c r="S250" s="199">
        <v>2</v>
      </c>
      <c r="T250" s="18"/>
      <c r="U250" s="18"/>
      <c r="V250" s="18"/>
      <c r="W250" s="18"/>
      <c r="X250" s="18"/>
      <c r="Y250" s="18"/>
    </row>
    <row r="251" spans="1:25" s="87" customFormat="1" ht="13.5" customHeight="1" x14ac:dyDescent="0.35">
      <c r="A251" s="171">
        <v>168</v>
      </c>
      <c r="B251" s="824" t="s">
        <v>2041</v>
      </c>
      <c r="C251" s="171">
        <v>282.8</v>
      </c>
      <c r="D251" s="212"/>
      <c r="E251" s="212"/>
      <c r="F251" s="171">
        <v>282.8</v>
      </c>
      <c r="G251" s="178">
        <f t="shared" ref="G251:G313" si="41">C251+D251+E251</f>
        <v>282.8</v>
      </c>
      <c r="H251" s="212"/>
      <c r="I251" s="212"/>
      <c r="J251" s="178"/>
      <c r="K251" s="207">
        <f t="shared" si="40"/>
        <v>0</v>
      </c>
      <c r="L251" s="868">
        <f t="shared" si="33"/>
        <v>0</v>
      </c>
      <c r="M251" s="509">
        <f t="shared" si="39"/>
        <v>0</v>
      </c>
      <c r="N251" s="191">
        <f t="shared" si="37"/>
        <v>0</v>
      </c>
      <c r="O251" s="192">
        <f t="shared" si="38"/>
        <v>0</v>
      </c>
      <c r="P251" s="193">
        <v>0</v>
      </c>
      <c r="Q251" s="505">
        <v>0</v>
      </c>
      <c r="R251" s="506">
        <f t="shared" si="35"/>
        <v>0</v>
      </c>
      <c r="S251" s="199">
        <v>2</v>
      </c>
      <c r="T251" s="18"/>
      <c r="U251" s="18"/>
      <c r="V251" s="18"/>
      <c r="W251" s="18"/>
      <c r="X251" s="18"/>
      <c r="Y251" s="18"/>
    </row>
    <row r="252" spans="1:25" s="87" customFormat="1" ht="13.5" customHeight="1" x14ac:dyDescent="0.35">
      <c r="A252" s="189">
        <v>169</v>
      </c>
      <c r="B252" s="824" t="s">
        <v>2042</v>
      </c>
      <c r="C252" s="171">
        <v>227.3</v>
      </c>
      <c r="D252" s="212"/>
      <c r="E252" s="212"/>
      <c r="F252" s="171">
        <v>227.3</v>
      </c>
      <c r="G252" s="178">
        <f t="shared" si="41"/>
        <v>227.3</v>
      </c>
      <c r="H252" s="212"/>
      <c r="I252" s="212"/>
      <c r="J252" s="178"/>
      <c r="K252" s="207">
        <f t="shared" si="40"/>
        <v>0</v>
      </c>
      <c r="L252" s="868">
        <f t="shared" si="33"/>
        <v>0</v>
      </c>
      <c r="M252" s="509">
        <f t="shared" si="39"/>
        <v>0</v>
      </c>
      <c r="N252" s="191">
        <f t="shared" si="37"/>
        <v>0</v>
      </c>
      <c r="O252" s="192">
        <f t="shared" si="38"/>
        <v>0</v>
      </c>
      <c r="P252" s="193">
        <v>0</v>
      </c>
      <c r="Q252" s="505">
        <v>0</v>
      </c>
      <c r="R252" s="506">
        <f t="shared" si="35"/>
        <v>0</v>
      </c>
      <c r="S252" s="199">
        <v>2</v>
      </c>
      <c r="T252" s="18"/>
      <c r="U252" s="18"/>
      <c r="V252" s="18"/>
      <c r="W252" s="18"/>
      <c r="X252" s="18"/>
      <c r="Y252" s="18"/>
    </row>
    <row r="253" spans="1:25" s="87" customFormat="1" ht="13.5" customHeight="1" x14ac:dyDescent="0.35">
      <c r="A253" s="171">
        <v>170</v>
      </c>
      <c r="B253" s="824" t="s">
        <v>2043</v>
      </c>
      <c r="C253" s="171">
        <v>7849.73</v>
      </c>
      <c r="D253" s="212"/>
      <c r="E253" s="212"/>
      <c r="F253" s="171">
        <v>7849.73</v>
      </c>
      <c r="G253" s="178">
        <f t="shared" si="41"/>
        <v>7849.73</v>
      </c>
      <c r="H253" s="212">
        <v>997</v>
      </c>
      <c r="I253" s="212"/>
      <c r="J253" s="178"/>
      <c r="K253" s="207">
        <f t="shared" si="40"/>
        <v>997</v>
      </c>
      <c r="L253" s="868">
        <f t="shared" si="33"/>
        <v>997</v>
      </c>
      <c r="M253" s="509">
        <f t="shared" si="39"/>
        <v>1.1869047619047619</v>
      </c>
      <c r="N253" s="191">
        <f t="shared" si="37"/>
        <v>5081.673392857143</v>
      </c>
      <c r="O253" s="192">
        <f t="shared" si="38"/>
        <v>1117.9681464285716</v>
      </c>
      <c r="P253" s="193">
        <v>2183.9047619047619</v>
      </c>
      <c r="Q253" s="505">
        <v>118.40561904761906</v>
      </c>
      <c r="R253" s="506">
        <f t="shared" si="35"/>
        <v>1.0830884527541833</v>
      </c>
      <c r="S253" s="199">
        <v>4</v>
      </c>
      <c r="T253" s="18"/>
      <c r="U253" s="18"/>
      <c r="V253" s="18"/>
      <c r="W253" s="18"/>
      <c r="X253" s="18"/>
      <c r="Y253" s="18"/>
    </row>
    <row r="254" spans="1:25" s="87" customFormat="1" ht="13.5" customHeight="1" x14ac:dyDescent="0.35">
      <c r="A254" s="171">
        <v>171</v>
      </c>
      <c r="B254" s="824" t="s">
        <v>2044</v>
      </c>
      <c r="C254" s="171">
        <v>388.5</v>
      </c>
      <c r="D254" s="212">
        <v>24.1</v>
      </c>
      <c r="E254" s="212">
        <v>41.6</v>
      </c>
      <c r="F254" s="171">
        <v>539.6</v>
      </c>
      <c r="G254" s="178">
        <f t="shared" si="41"/>
        <v>454.20000000000005</v>
      </c>
      <c r="H254" s="212"/>
      <c r="I254" s="212"/>
      <c r="J254" s="178"/>
      <c r="K254" s="207">
        <f t="shared" si="40"/>
        <v>0</v>
      </c>
      <c r="L254" s="868">
        <f t="shared" si="33"/>
        <v>0</v>
      </c>
      <c r="M254" s="509">
        <f t="shared" si="39"/>
        <v>0</v>
      </c>
      <c r="N254" s="191">
        <f t="shared" si="37"/>
        <v>0</v>
      </c>
      <c r="O254" s="192">
        <f t="shared" si="38"/>
        <v>0</v>
      </c>
      <c r="P254" s="193">
        <v>0</v>
      </c>
      <c r="Q254" s="505">
        <v>0</v>
      </c>
      <c r="R254" s="506">
        <f t="shared" si="35"/>
        <v>0</v>
      </c>
      <c r="S254" s="199">
        <v>2</v>
      </c>
      <c r="T254" s="18"/>
      <c r="U254" s="18"/>
      <c r="V254" s="18"/>
      <c r="W254" s="18"/>
      <c r="X254" s="18"/>
      <c r="Y254" s="18"/>
    </row>
    <row r="255" spans="1:25" s="87" customFormat="1" ht="13.5" customHeight="1" x14ac:dyDescent="0.35">
      <c r="A255" s="189">
        <v>172</v>
      </c>
      <c r="B255" s="824" t="s">
        <v>2045</v>
      </c>
      <c r="C255" s="171">
        <v>380</v>
      </c>
      <c r="D255" s="212">
        <v>28.6</v>
      </c>
      <c r="E255" s="212">
        <v>85.3</v>
      </c>
      <c r="F255" s="171">
        <v>527.4</v>
      </c>
      <c r="G255" s="178">
        <f t="shared" si="41"/>
        <v>493.90000000000003</v>
      </c>
      <c r="H255" s="212"/>
      <c r="I255" s="212">
        <v>84</v>
      </c>
      <c r="J255" s="178"/>
      <c r="K255" s="207">
        <f t="shared" si="40"/>
        <v>84</v>
      </c>
      <c r="L255" s="868">
        <f t="shared" ref="L255:L318" si="42">H255+I255</f>
        <v>84</v>
      </c>
      <c r="M255" s="509">
        <f t="shared" si="39"/>
        <v>0.1111111111111111</v>
      </c>
      <c r="N255" s="191">
        <f t="shared" si="37"/>
        <v>475.71666666666664</v>
      </c>
      <c r="O255" s="192">
        <f t="shared" si="38"/>
        <v>104.65766666666666</v>
      </c>
      <c r="P255" s="193">
        <v>204.44444444444443</v>
      </c>
      <c r="Q255" s="505">
        <v>11.084444444444445</v>
      </c>
      <c r="R255" s="506">
        <f t="shared" si="35"/>
        <v>1.6114663337157769</v>
      </c>
      <c r="S255" s="199">
        <v>3</v>
      </c>
      <c r="T255" s="18"/>
      <c r="U255" s="18"/>
      <c r="V255" s="18"/>
      <c r="W255" s="18"/>
      <c r="X255" s="18"/>
      <c r="Y255" s="18"/>
    </row>
    <row r="256" spans="1:25" s="87" customFormat="1" ht="13.5" customHeight="1" x14ac:dyDescent="0.35">
      <c r="A256" s="171">
        <v>173</v>
      </c>
      <c r="B256" s="824" t="s">
        <v>2046</v>
      </c>
      <c r="C256" s="171">
        <v>580.32000000000005</v>
      </c>
      <c r="D256" s="212"/>
      <c r="E256" s="212">
        <v>118.5</v>
      </c>
      <c r="F256" s="171">
        <v>760.92</v>
      </c>
      <c r="G256" s="178">
        <f t="shared" si="41"/>
        <v>698.82</v>
      </c>
      <c r="H256" s="212"/>
      <c r="I256" s="212">
        <v>100</v>
      </c>
      <c r="J256" s="178"/>
      <c r="K256" s="207">
        <f t="shared" si="40"/>
        <v>100</v>
      </c>
      <c r="L256" s="868">
        <f t="shared" si="42"/>
        <v>100</v>
      </c>
      <c r="M256" s="509">
        <f t="shared" si="39"/>
        <v>0.13227513227513227</v>
      </c>
      <c r="N256" s="191">
        <f t="shared" si="37"/>
        <v>566.32936507936506</v>
      </c>
      <c r="O256" s="192">
        <f t="shared" si="38"/>
        <v>124.59246031746031</v>
      </c>
      <c r="P256" s="193">
        <v>243.38624338624336</v>
      </c>
      <c r="Q256" s="505">
        <v>13.195767195767196</v>
      </c>
      <c r="R256" s="506">
        <f t="shared" ref="R256:R319" si="43">(N256+O256+P256+Q256)/G256</f>
        <v>1.3558625053359032</v>
      </c>
      <c r="S256" s="199">
        <v>3</v>
      </c>
      <c r="T256" s="18"/>
      <c r="U256" s="18"/>
      <c r="V256" s="18"/>
      <c r="W256" s="18"/>
      <c r="X256" s="18"/>
      <c r="Y256" s="18"/>
    </row>
    <row r="257" spans="1:25" s="87" customFormat="1" ht="13.5" customHeight="1" x14ac:dyDescent="0.35">
      <c r="A257" s="171">
        <v>174</v>
      </c>
      <c r="B257" s="824" t="s">
        <v>2047</v>
      </c>
      <c r="C257" s="171">
        <v>478.62</v>
      </c>
      <c r="D257" s="212">
        <v>27.8</v>
      </c>
      <c r="E257" s="212">
        <v>53.1</v>
      </c>
      <c r="F257" s="171">
        <v>478.62</v>
      </c>
      <c r="G257" s="178">
        <f t="shared" si="41"/>
        <v>559.52</v>
      </c>
      <c r="H257" s="212"/>
      <c r="I257" s="212">
        <v>80</v>
      </c>
      <c r="J257" s="178"/>
      <c r="K257" s="207">
        <f t="shared" si="40"/>
        <v>80</v>
      </c>
      <c r="L257" s="868">
        <f t="shared" si="42"/>
        <v>80</v>
      </c>
      <c r="M257" s="509">
        <f t="shared" si="39"/>
        <v>0.10582010582010581</v>
      </c>
      <c r="N257" s="191">
        <f t="shared" si="37"/>
        <v>453.06349206349199</v>
      </c>
      <c r="O257" s="192">
        <f t="shared" si="38"/>
        <v>99.673968253968241</v>
      </c>
      <c r="P257" s="193">
        <v>194.70899470899471</v>
      </c>
      <c r="Q257" s="505">
        <v>10.556613756613757</v>
      </c>
      <c r="R257" s="506">
        <f t="shared" si="43"/>
        <v>1.3547381126377407</v>
      </c>
      <c r="S257" s="199">
        <v>3</v>
      </c>
      <c r="T257" s="18"/>
      <c r="U257" s="18"/>
      <c r="V257" s="18"/>
      <c r="W257" s="18"/>
      <c r="X257" s="18"/>
      <c r="Y257" s="18"/>
    </row>
    <row r="258" spans="1:25" s="87" customFormat="1" ht="13.5" customHeight="1" x14ac:dyDescent="0.35">
      <c r="A258" s="189">
        <v>175</v>
      </c>
      <c r="B258" s="824" t="s">
        <v>2048</v>
      </c>
      <c r="C258" s="171">
        <v>781.2</v>
      </c>
      <c r="D258" s="212">
        <v>176.8</v>
      </c>
      <c r="E258" s="212"/>
      <c r="F258" s="171">
        <v>972.4</v>
      </c>
      <c r="G258" s="178">
        <f t="shared" si="41"/>
        <v>958</v>
      </c>
      <c r="H258" s="212">
        <v>50</v>
      </c>
      <c r="I258" s="212">
        <v>110</v>
      </c>
      <c r="J258" s="178"/>
      <c r="K258" s="207">
        <f t="shared" si="40"/>
        <v>160</v>
      </c>
      <c r="L258" s="868">
        <f t="shared" si="42"/>
        <v>160</v>
      </c>
      <c r="M258" s="509">
        <f t="shared" si="39"/>
        <v>0.205026455026455</v>
      </c>
      <c r="N258" s="191">
        <f t="shared" si="37"/>
        <v>877.81051587301567</v>
      </c>
      <c r="O258" s="192">
        <f t="shared" si="38"/>
        <v>193.11831349206344</v>
      </c>
      <c r="P258" s="193">
        <v>377.24867724867721</v>
      </c>
      <c r="Q258" s="505">
        <v>20.453439153439152</v>
      </c>
      <c r="R258" s="506">
        <f t="shared" si="43"/>
        <v>1.5330176886922708</v>
      </c>
      <c r="S258" s="199">
        <v>3</v>
      </c>
      <c r="T258" s="18"/>
      <c r="U258" s="18"/>
      <c r="V258" s="18"/>
      <c r="W258" s="18"/>
      <c r="X258" s="18"/>
      <c r="Y258" s="18"/>
    </row>
    <row r="259" spans="1:25" s="87" customFormat="1" ht="13.5" customHeight="1" x14ac:dyDescent="0.35">
      <c r="A259" s="171">
        <v>176</v>
      </c>
      <c r="B259" s="824" t="s">
        <v>2049</v>
      </c>
      <c r="C259" s="171">
        <v>676.2</v>
      </c>
      <c r="D259" s="212">
        <v>23.8</v>
      </c>
      <c r="E259" s="212"/>
      <c r="F259" s="171">
        <v>670.6</v>
      </c>
      <c r="G259" s="178">
        <f t="shared" si="41"/>
        <v>700</v>
      </c>
      <c r="H259" s="212"/>
      <c r="I259" s="212">
        <v>100</v>
      </c>
      <c r="J259" s="178"/>
      <c r="K259" s="207">
        <f t="shared" si="40"/>
        <v>100</v>
      </c>
      <c r="L259" s="868">
        <f t="shared" si="42"/>
        <v>100</v>
      </c>
      <c r="M259" s="509">
        <f t="shared" si="39"/>
        <v>0.13227513227513227</v>
      </c>
      <c r="N259" s="191">
        <f t="shared" si="37"/>
        <v>566.32936507936506</v>
      </c>
      <c r="O259" s="192">
        <f t="shared" si="38"/>
        <v>124.59246031746031</v>
      </c>
      <c r="P259" s="193">
        <v>243.38624338624336</v>
      </c>
      <c r="Q259" s="505">
        <v>13.195767195767196</v>
      </c>
      <c r="R259" s="506">
        <f t="shared" si="43"/>
        <v>1.3535769085411942</v>
      </c>
      <c r="S259" s="199">
        <v>3</v>
      </c>
      <c r="T259" s="18"/>
      <c r="U259" s="18"/>
      <c r="V259" s="18"/>
      <c r="W259" s="18"/>
      <c r="X259" s="18"/>
      <c r="Y259" s="18"/>
    </row>
    <row r="260" spans="1:25" s="87" customFormat="1" ht="13.5" customHeight="1" x14ac:dyDescent="0.35">
      <c r="A260" s="171">
        <v>177</v>
      </c>
      <c r="B260" s="824" t="s">
        <v>2050</v>
      </c>
      <c r="C260" s="171">
        <v>209.86</v>
      </c>
      <c r="D260" s="212"/>
      <c r="E260" s="212"/>
      <c r="F260" s="171">
        <v>209.86</v>
      </c>
      <c r="G260" s="178">
        <f t="shared" si="41"/>
        <v>209.86</v>
      </c>
      <c r="H260" s="212"/>
      <c r="I260" s="212"/>
      <c r="J260" s="178"/>
      <c r="K260" s="207">
        <f t="shared" si="40"/>
        <v>0</v>
      </c>
      <c r="L260" s="868">
        <f t="shared" si="42"/>
        <v>0</v>
      </c>
      <c r="M260" s="509">
        <f t="shared" si="39"/>
        <v>0</v>
      </c>
      <c r="N260" s="191">
        <f t="shared" si="37"/>
        <v>0</v>
      </c>
      <c r="O260" s="192">
        <f t="shared" si="38"/>
        <v>0</v>
      </c>
      <c r="P260" s="193">
        <v>0</v>
      </c>
      <c r="Q260" s="505">
        <v>0</v>
      </c>
      <c r="R260" s="506">
        <f t="shared" si="43"/>
        <v>0</v>
      </c>
      <c r="S260" s="199">
        <v>2</v>
      </c>
      <c r="T260" s="18"/>
      <c r="U260" s="18"/>
      <c r="V260" s="18"/>
      <c r="W260" s="18"/>
      <c r="X260" s="18"/>
      <c r="Y260" s="18"/>
    </row>
    <row r="261" spans="1:25" s="87" customFormat="1" ht="13.5" customHeight="1" x14ac:dyDescent="0.35">
      <c r="A261" s="189">
        <v>178</v>
      </c>
      <c r="B261" s="824" t="s">
        <v>2051</v>
      </c>
      <c r="C261" s="171">
        <v>577.53</v>
      </c>
      <c r="D261" s="212"/>
      <c r="E261" s="212"/>
      <c r="F261" s="171">
        <v>577.53</v>
      </c>
      <c r="G261" s="178">
        <f t="shared" si="41"/>
        <v>577.53</v>
      </c>
      <c r="H261" s="212"/>
      <c r="I261" s="212">
        <v>69</v>
      </c>
      <c r="J261" s="178"/>
      <c r="K261" s="207">
        <f t="shared" si="40"/>
        <v>69</v>
      </c>
      <c r="L261" s="868">
        <f t="shared" si="42"/>
        <v>69</v>
      </c>
      <c r="M261" s="509">
        <f t="shared" si="39"/>
        <v>9.1269841269841265E-2</v>
      </c>
      <c r="N261" s="191">
        <f t="shared" si="37"/>
        <v>390.76726190476188</v>
      </c>
      <c r="O261" s="192">
        <f t="shared" si="38"/>
        <v>85.968797619047621</v>
      </c>
      <c r="P261" s="193">
        <v>167.93650793650792</v>
      </c>
      <c r="Q261" s="505">
        <v>9.1050793650793658</v>
      </c>
      <c r="R261" s="506">
        <f t="shared" si="43"/>
        <v>1.1320236988994457</v>
      </c>
      <c r="S261" s="199">
        <v>3</v>
      </c>
      <c r="T261" s="18"/>
      <c r="U261" s="18"/>
      <c r="V261" s="18"/>
      <c r="W261" s="18"/>
      <c r="X261" s="18"/>
      <c r="Y261" s="18"/>
    </row>
    <row r="262" spans="1:25" s="87" customFormat="1" ht="13.5" customHeight="1" x14ac:dyDescent="0.35">
      <c r="A262" s="171">
        <v>179</v>
      </c>
      <c r="B262" s="824" t="s">
        <v>2052</v>
      </c>
      <c r="C262" s="171">
        <v>265.16000000000003</v>
      </c>
      <c r="D262" s="212"/>
      <c r="E262" s="212"/>
      <c r="F262" s="171">
        <v>265.16000000000003</v>
      </c>
      <c r="G262" s="178">
        <f t="shared" si="41"/>
        <v>265.16000000000003</v>
      </c>
      <c r="H262" s="212"/>
      <c r="I262" s="212">
        <v>34</v>
      </c>
      <c r="J262" s="178"/>
      <c r="K262" s="207">
        <f t="shared" si="40"/>
        <v>34</v>
      </c>
      <c r="L262" s="868">
        <f t="shared" si="42"/>
        <v>34</v>
      </c>
      <c r="M262" s="509">
        <f t="shared" si="39"/>
        <v>4.4973544973544971E-2</v>
      </c>
      <c r="N262" s="191">
        <f t="shared" si="37"/>
        <v>192.55198412698411</v>
      </c>
      <c r="O262" s="192">
        <f t="shared" si="38"/>
        <v>42.361436507936503</v>
      </c>
      <c r="P262" s="193">
        <v>82.751322751322746</v>
      </c>
      <c r="Q262" s="505">
        <v>4.4865608465608462</v>
      </c>
      <c r="R262" s="506">
        <f t="shared" si="43"/>
        <v>1.2149317552904064</v>
      </c>
      <c r="S262" s="199">
        <v>3</v>
      </c>
      <c r="T262" s="18"/>
      <c r="U262" s="18"/>
      <c r="V262" s="18"/>
      <c r="W262" s="18"/>
      <c r="X262" s="18"/>
      <c r="Y262" s="18"/>
    </row>
    <row r="263" spans="1:25" s="87" customFormat="1" ht="13.5" customHeight="1" x14ac:dyDescent="0.35">
      <c r="A263" s="171">
        <v>180</v>
      </c>
      <c r="B263" s="824" t="s">
        <v>2053</v>
      </c>
      <c r="C263" s="171">
        <v>134.88</v>
      </c>
      <c r="D263" s="212"/>
      <c r="E263" s="212"/>
      <c r="F263" s="171">
        <v>134.88</v>
      </c>
      <c r="G263" s="178">
        <f t="shared" si="41"/>
        <v>134.88</v>
      </c>
      <c r="H263" s="212"/>
      <c r="I263" s="212"/>
      <c r="J263" s="178"/>
      <c r="K263" s="207">
        <f t="shared" si="40"/>
        <v>0</v>
      </c>
      <c r="L263" s="868">
        <f t="shared" si="42"/>
        <v>0</v>
      </c>
      <c r="M263" s="509">
        <f t="shared" si="39"/>
        <v>0</v>
      </c>
      <c r="N263" s="191">
        <f t="shared" si="37"/>
        <v>0</v>
      </c>
      <c r="O263" s="192">
        <f t="shared" si="38"/>
        <v>0</v>
      </c>
      <c r="P263" s="193">
        <v>0</v>
      </c>
      <c r="Q263" s="505">
        <v>0</v>
      </c>
      <c r="R263" s="506">
        <f t="shared" si="43"/>
        <v>0</v>
      </c>
      <c r="S263" s="199">
        <v>2</v>
      </c>
      <c r="T263" s="18"/>
      <c r="U263" s="18"/>
      <c r="V263" s="18"/>
      <c r="W263" s="18"/>
      <c r="X263" s="18"/>
      <c r="Y263" s="18"/>
    </row>
    <row r="264" spans="1:25" s="87" customFormat="1" ht="13.5" customHeight="1" x14ac:dyDescent="0.35">
      <c r="A264" s="189">
        <v>181</v>
      </c>
      <c r="B264" s="824" t="s">
        <v>2054</v>
      </c>
      <c r="C264" s="171">
        <v>383.74</v>
      </c>
      <c r="D264" s="212"/>
      <c r="E264" s="212">
        <v>43.6</v>
      </c>
      <c r="F264" s="171">
        <v>427.34</v>
      </c>
      <c r="G264" s="178">
        <f t="shared" si="41"/>
        <v>427.34000000000003</v>
      </c>
      <c r="H264" s="212"/>
      <c r="I264" s="212">
        <v>51</v>
      </c>
      <c r="J264" s="178"/>
      <c r="K264" s="207">
        <f t="shared" si="40"/>
        <v>51</v>
      </c>
      <c r="L264" s="868">
        <f t="shared" si="42"/>
        <v>51</v>
      </c>
      <c r="M264" s="509">
        <f t="shared" si="39"/>
        <v>6.7460317460317457E-2</v>
      </c>
      <c r="N264" s="191">
        <f t="shared" si="37"/>
        <v>288.82797619047614</v>
      </c>
      <c r="O264" s="192">
        <f t="shared" si="38"/>
        <v>63.542154761904747</v>
      </c>
      <c r="P264" s="193">
        <v>124.12698412698413</v>
      </c>
      <c r="Q264" s="505">
        <v>6.7298412698412697</v>
      </c>
      <c r="R264" s="506">
        <f t="shared" si="43"/>
        <v>1.1307786688566626</v>
      </c>
      <c r="S264" s="199">
        <v>3</v>
      </c>
      <c r="T264" s="18"/>
      <c r="U264" s="18"/>
      <c r="V264" s="18"/>
      <c r="W264" s="18"/>
      <c r="X264" s="18"/>
      <c r="Y264" s="18"/>
    </row>
    <row r="265" spans="1:25" s="87" customFormat="1" ht="13.5" customHeight="1" x14ac:dyDescent="0.35">
      <c r="A265" s="171">
        <v>182</v>
      </c>
      <c r="B265" s="824" t="s">
        <v>2055</v>
      </c>
      <c r="C265" s="171">
        <v>569.4</v>
      </c>
      <c r="D265" s="212"/>
      <c r="E265" s="212">
        <v>33.6</v>
      </c>
      <c r="F265" s="171">
        <v>549</v>
      </c>
      <c r="G265" s="178">
        <f t="shared" si="41"/>
        <v>603</v>
      </c>
      <c r="H265" s="212"/>
      <c r="I265" s="212">
        <v>71</v>
      </c>
      <c r="J265" s="178"/>
      <c r="K265" s="207">
        <f t="shared" si="40"/>
        <v>71</v>
      </c>
      <c r="L265" s="868">
        <f t="shared" si="42"/>
        <v>71</v>
      </c>
      <c r="M265" s="509">
        <f t="shared" si="39"/>
        <v>9.391534391534391E-2</v>
      </c>
      <c r="N265" s="191">
        <f t="shared" si="37"/>
        <v>402.09384920634915</v>
      </c>
      <c r="O265" s="192">
        <f t="shared" si="38"/>
        <v>88.460646825396807</v>
      </c>
      <c r="P265" s="193">
        <v>172.80423280423278</v>
      </c>
      <c r="Q265" s="505">
        <v>9.368994708994709</v>
      </c>
      <c r="R265" s="506">
        <f t="shared" si="43"/>
        <v>1.1156346990795578</v>
      </c>
      <c r="S265" s="199">
        <v>3</v>
      </c>
      <c r="T265" s="18"/>
      <c r="U265" s="18"/>
      <c r="V265" s="18"/>
      <c r="W265" s="18"/>
      <c r="X265" s="18"/>
      <c r="Y265" s="18"/>
    </row>
    <row r="266" spans="1:25" s="87" customFormat="1" ht="13.5" customHeight="1" x14ac:dyDescent="0.35">
      <c r="A266" s="171">
        <v>183</v>
      </c>
      <c r="B266" s="824" t="s">
        <v>2056</v>
      </c>
      <c r="C266" s="171">
        <v>340.6</v>
      </c>
      <c r="D266" s="212">
        <v>35.1</v>
      </c>
      <c r="E266" s="212"/>
      <c r="F266" s="171">
        <v>375.7</v>
      </c>
      <c r="G266" s="178">
        <f t="shared" si="41"/>
        <v>375.70000000000005</v>
      </c>
      <c r="H266" s="212"/>
      <c r="I266" s="212">
        <v>47</v>
      </c>
      <c r="J266" s="178"/>
      <c r="K266" s="207">
        <f t="shared" si="40"/>
        <v>47</v>
      </c>
      <c r="L266" s="868">
        <f t="shared" si="42"/>
        <v>47</v>
      </c>
      <c r="M266" s="509">
        <f t="shared" si="39"/>
        <v>6.2169312169312166E-2</v>
      </c>
      <c r="N266" s="191">
        <f t="shared" si="37"/>
        <v>266.17480158730154</v>
      </c>
      <c r="O266" s="192">
        <f t="shared" si="38"/>
        <v>58.558456349206338</v>
      </c>
      <c r="P266" s="193">
        <v>114.39153439153438</v>
      </c>
      <c r="Q266" s="505">
        <v>6.2020105820105824</v>
      </c>
      <c r="R266" s="506">
        <f t="shared" si="43"/>
        <v>1.1853255334310695</v>
      </c>
      <c r="S266" s="199">
        <v>3</v>
      </c>
      <c r="T266" s="18"/>
      <c r="U266" s="18"/>
      <c r="V266" s="18"/>
      <c r="W266" s="18"/>
      <c r="X266" s="18"/>
      <c r="Y266" s="18"/>
    </row>
    <row r="267" spans="1:25" s="87" customFormat="1" ht="13.5" customHeight="1" x14ac:dyDescent="0.35">
      <c r="A267" s="189">
        <v>184</v>
      </c>
      <c r="B267" s="824" t="s">
        <v>2057</v>
      </c>
      <c r="C267" s="171">
        <v>587.91999999999996</v>
      </c>
      <c r="D267" s="212"/>
      <c r="E267" s="212">
        <v>19.7</v>
      </c>
      <c r="F267" s="171">
        <v>587.91999999999996</v>
      </c>
      <c r="G267" s="178">
        <f t="shared" si="41"/>
        <v>607.62</v>
      </c>
      <c r="H267" s="212"/>
      <c r="I267" s="212">
        <v>85</v>
      </c>
      <c r="J267" s="178"/>
      <c r="K267" s="207">
        <f t="shared" si="40"/>
        <v>85</v>
      </c>
      <c r="L267" s="868">
        <f t="shared" si="42"/>
        <v>85</v>
      </c>
      <c r="M267" s="509">
        <f t="shared" si="39"/>
        <v>0.11243386243386243</v>
      </c>
      <c r="N267" s="191">
        <f t="shared" si="37"/>
        <v>481.37996031746025</v>
      </c>
      <c r="O267" s="192">
        <f t="shared" si="38"/>
        <v>105.90359126984126</v>
      </c>
      <c r="P267" s="193">
        <v>206.87830687830686</v>
      </c>
      <c r="Q267" s="505">
        <v>11.216402116402117</v>
      </c>
      <c r="R267" s="506">
        <f t="shared" si="43"/>
        <v>1.3254637118297794</v>
      </c>
      <c r="S267" s="199">
        <v>3</v>
      </c>
      <c r="T267" s="18"/>
      <c r="U267" s="18"/>
      <c r="V267" s="18"/>
      <c r="W267" s="18"/>
      <c r="X267" s="18"/>
      <c r="Y267" s="18"/>
    </row>
    <row r="268" spans="1:25" s="87" customFormat="1" ht="13.5" customHeight="1" x14ac:dyDescent="0.35">
      <c r="A268" s="171">
        <v>185</v>
      </c>
      <c r="B268" s="824" t="s">
        <v>2058</v>
      </c>
      <c r="C268" s="171">
        <v>368.22</v>
      </c>
      <c r="D268" s="212"/>
      <c r="E268" s="212">
        <v>32.1</v>
      </c>
      <c r="F268" s="171">
        <v>520.41999999999996</v>
      </c>
      <c r="G268" s="178">
        <f t="shared" si="41"/>
        <v>400.32000000000005</v>
      </c>
      <c r="H268" s="212"/>
      <c r="I268" s="212">
        <v>55</v>
      </c>
      <c r="J268" s="178"/>
      <c r="K268" s="207">
        <f t="shared" si="40"/>
        <v>55</v>
      </c>
      <c r="L268" s="868">
        <f t="shared" si="42"/>
        <v>55</v>
      </c>
      <c r="M268" s="509">
        <f t="shared" si="39"/>
        <v>7.2751322751322747E-2</v>
      </c>
      <c r="N268" s="191">
        <f t="shared" si="37"/>
        <v>311.48115079365078</v>
      </c>
      <c r="O268" s="192">
        <f t="shared" si="38"/>
        <v>68.525853174603171</v>
      </c>
      <c r="P268" s="193">
        <v>133.86243386243385</v>
      </c>
      <c r="Q268" s="505">
        <v>7.2576719576719579</v>
      </c>
      <c r="R268" s="506">
        <f t="shared" si="43"/>
        <v>1.3017763533881888</v>
      </c>
      <c r="S268" s="199">
        <v>3</v>
      </c>
      <c r="T268" s="18"/>
      <c r="U268" s="18"/>
      <c r="V268" s="18"/>
      <c r="W268" s="18"/>
      <c r="X268" s="18"/>
      <c r="Y268" s="18"/>
    </row>
    <row r="269" spans="1:25" s="87" customFormat="1" ht="13.5" customHeight="1" x14ac:dyDescent="0.35">
      <c r="A269" s="171">
        <v>186</v>
      </c>
      <c r="B269" s="824" t="s">
        <v>2059</v>
      </c>
      <c r="C269" s="171">
        <v>267.72000000000003</v>
      </c>
      <c r="D269" s="212"/>
      <c r="E269" s="212">
        <v>43.8</v>
      </c>
      <c r="F269" s="171">
        <v>311.52</v>
      </c>
      <c r="G269" s="178">
        <f t="shared" si="41"/>
        <v>311.52000000000004</v>
      </c>
      <c r="H269" s="212"/>
      <c r="I269" s="212">
        <v>55</v>
      </c>
      <c r="J269" s="178"/>
      <c r="K269" s="207">
        <f t="shared" si="40"/>
        <v>55</v>
      </c>
      <c r="L269" s="868">
        <f t="shared" si="42"/>
        <v>55</v>
      </c>
      <c r="M269" s="509">
        <f t="shared" si="39"/>
        <v>7.2751322751322747E-2</v>
      </c>
      <c r="N269" s="191">
        <f t="shared" ref="N269:N332" si="44">M269*4281.45</f>
        <v>311.48115079365078</v>
      </c>
      <c r="O269" s="192">
        <f t="shared" si="38"/>
        <v>68.525853174603171</v>
      </c>
      <c r="P269" s="193">
        <v>133.86243386243385</v>
      </c>
      <c r="Q269" s="505">
        <v>7.2576719576719579</v>
      </c>
      <c r="R269" s="506">
        <f t="shared" si="43"/>
        <v>1.6728528177592441</v>
      </c>
      <c r="S269" s="199">
        <v>3</v>
      </c>
      <c r="T269" s="18"/>
      <c r="U269" s="18"/>
      <c r="V269" s="18"/>
      <c r="W269" s="18"/>
      <c r="X269" s="18"/>
      <c r="Y269" s="18"/>
    </row>
    <row r="270" spans="1:25" s="87" customFormat="1" ht="13.5" customHeight="1" x14ac:dyDescent="0.35">
      <c r="A270" s="189">
        <v>187</v>
      </c>
      <c r="B270" s="824" t="s">
        <v>2060</v>
      </c>
      <c r="C270" s="171">
        <v>410.1</v>
      </c>
      <c r="D270" s="212">
        <v>41.6</v>
      </c>
      <c r="E270" s="212"/>
      <c r="F270" s="171">
        <v>542.20000000000005</v>
      </c>
      <c r="G270" s="178">
        <f t="shared" si="41"/>
        <v>451.70000000000005</v>
      </c>
      <c r="H270" s="212"/>
      <c r="I270" s="212">
        <v>70</v>
      </c>
      <c r="J270" s="178"/>
      <c r="K270" s="207">
        <f t="shared" si="40"/>
        <v>70</v>
      </c>
      <c r="L270" s="868">
        <f t="shared" si="42"/>
        <v>70</v>
      </c>
      <c r="M270" s="509">
        <f t="shared" si="39"/>
        <v>9.2592592592592587E-2</v>
      </c>
      <c r="N270" s="191">
        <f t="shared" si="44"/>
        <v>396.43055555555554</v>
      </c>
      <c r="O270" s="192">
        <f t="shared" si="38"/>
        <v>87.214722222222221</v>
      </c>
      <c r="P270" s="193">
        <v>170.37037037037035</v>
      </c>
      <c r="Q270" s="505">
        <v>9.2370370370370374</v>
      </c>
      <c r="R270" s="506">
        <f t="shared" si="43"/>
        <v>1.4683477644126302</v>
      </c>
      <c r="S270" s="199">
        <v>3</v>
      </c>
      <c r="T270" s="18"/>
      <c r="U270" s="18"/>
      <c r="V270" s="18"/>
      <c r="W270" s="18"/>
      <c r="X270" s="18"/>
      <c r="Y270" s="18"/>
    </row>
    <row r="271" spans="1:25" s="87" customFormat="1" ht="13.5" customHeight="1" x14ac:dyDescent="0.35">
      <c r="A271" s="171">
        <v>188</v>
      </c>
      <c r="B271" s="824" t="s">
        <v>2061</v>
      </c>
      <c r="C271" s="171">
        <v>468.6</v>
      </c>
      <c r="D271" s="212">
        <v>32.299999999999997</v>
      </c>
      <c r="E271" s="212">
        <v>28.8</v>
      </c>
      <c r="F271" s="171">
        <v>469.89</v>
      </c>
      <c r="G271" s="178">
        <f t="shared" si="41"/>
        <v>529.70000000000005</v>
      </c>
      <c r="H271" s="212"/>
      <c r="I271" s="212"/>
      <c r="J271" s="178"/>
      <c r="K271" s="207">
        <f t="shared" si="40"/>
        <v>0</v>
      </c>
      <c r="L271" s="868">
        <f t="shared" si="42"/>
        <v>0</v>
      </c>
      <c r="M271" s="509">
        <f t="shared" si="39"/>
        <v>0</v>
      </c>
      <c r="N271" s="191">
        <f t="shared" si="44"/>
        <v>0</v>
      </c>
      <c r="O271" s="192">
        <f t="shared" si="38"/>
        <v>0</v>
      </c>
      <c r="P271" s="193">
        <v>0</v>
      </c>
      <c r="Q271" s="505">
        <v>0</v>
      </c>
      <c r="R271" s="506">
        <f t="shared" si="43"/>
        <v>0</v>
      </c>
      <c r="S271" s="199">
        <v>2</v>
      </c>
      <c r="T271" s="18"/>
      <c r="U271" s="18"/>
      <c r="V271" s="18"/>
      <c r="W271" s="18"/>
      <c r="X271" s="18"/>
      <c r="Y271" s="18"/>
    </row>
    <row r="272" spans="1:25" s="87" customFormat="1" ht="13.5" customHeight="1" x14ac:dyDescent="0.35">
      <c r="A272" s="171">
        <v>189</v>
      </c>
      <c r="B272" s="824" t="s">
        <v>2062</v>
      </c>
      <c r="C272" s="171">
        <v>267.60000000000002</v>
      </c>
      <c r="D272" s="212"/>
      <c r="E272" s="212">
        <v>38.5</v>
      </c>
      <c r="F272" s="171">
        <v>296</v>
      </c>
      <c r="G272" s="178">
        <f t="shared" si="41"/>
        <v>306.10000000000002</v>
      </c>
      <c r="H272" s="212"/>
      <c r="I272" s="212"/>
      <c r="J272" s="178"/>
      <c r="K272" s="207">
        <f t="shared" si="40"/>
        <v>0</v>
      </c>
      <c r="L272" s="868">
        <f t="shared" si="42"/>
        <v>0</v>
      </c>
      <c r="M272" s="509">
        <f t="shared" si="39"/>
        <v>0</v>
      </c>
      <c r="N272" s="191">
        <f t="shared" si="44"/>
        <v>0</v>
      </c>
      <c r="O272" s="192">
        <f t="shared" si="38"/>
        <v>0</v>
      </c>
      <c r="P272" s="193">
        <v>0</v>
      </c>
      <c r="Q272" s="505">
        <v>0</v>
      </c>
      <c r="R272" s="506">
        <f t="shared" si="43"/>
        <v>0</v>
      </c>
      <c r="S272" s="199">
        <v>2</v>
      </c>
      <c r="T272" s="18"/>
      <c r="U272" s="18"/>
      <c r="V272" s="18"/>
      <c r="W272" s="18"/>
      <c r="X272" s="18"/>
      <c r="Y272" s="18"/>
    </row>
    <row r="273" spans="1:25" s="87" customFormat="1" ht="13.5" customHeight="1" x14ac:dyDescent="0.35">
      <c r="A273" s="189">
        <v>190</v>
      </c>
      <c r="B273" s="824" t="s">
        <v>2063</v>
      </c>
      <c r="C273" s="171">
        <v>551.6</v>
      </c>
      <c r="D273" s="212"/>
      <c r="E273" s="212"/>
      <c r="F273" s="171">
        <v>551.6</v>
      </c>
      <c r="G273" s="178">
        <f t="shared" si="41"/>
        <v>551.6</v>
      </c>
      <c r="H273" s="212"/>
      <c r="I273" s="212">
        <v>82</v>
      </c>
      <c r="J273" s="178"/>
      <c r="K273" s="207">
        <f t="shared" si="40"/>
        <v>82</v>
      </c>
      <c r="L273" s="868">
        <f t="shared" si="42"/>
        <v>82</v>
      </c>
      <c r="M273" s="509">
        <f t="shared" si="39"/>
        <v>0.10846560846560846</v>
      </c>
      <c r="N273" s="191">
        <f t="shared" si="44"/>
        <v>464.39007936507932</v>
      </c>
      <c r="O273" s="192">
        <f t="shared" si="38"/>
        <v>102.16581746031746</v>
      </c>
      <c r="P273" s="193">
        <v>199.57671957671957</v>
      </c>
      <c r="Q273" s="505">
        <v>10.8205291005291</v>
      </c>
      <c r="R273" s="506">
        <f t="shared" si="43"/>
        <v>1.4085444987357605</v>
      </c>
      <c r="S273" s="199">
        <v>3</v>
      </c>
      <c r="T273" s="18"/>
      <c r="U273" s="18"/>
      <c r="V273" s="18"/>
      <c r="W273" s="18"/>
      <c r="X273" s="18"/>
      <c r="Y273" s="18"/>
    </row>
    <row r="274" spans="1:25" s="87" customFormat="1" ht="13.5" customHeight="1" x14ac:dyDescent="0.35">
      <c r="A274" s="171">
        <v>191</v>
      </c>
      <c r="B274" s="824" t="s">
        <v>2064</v>
      </c>
      <c r="C274" s="171">
        <v>291.2</v>
      </c>
      <c r="D274" s="212"/>
      <c r="E274" s="212">
        <v>38</v>
      </c>
      <c r="F274" s="171">
        <v>291.2</v>
      </c>
      <c r="G274" s="178">
        <f t="shared" si="41"/>
        <v>329.2</v>
      </c>
      <c r="H274" s="212"/>
      <c r="I274" s="212">
        <v>50</v>
      </c>
      <c r="J274" s="178"/>
      <c r="K274" s="207">
        <f t="shared" si="40"/>
        <v>50</v>
      </c>
      <c r="L274" s="868">
        <f t="shared" si="42"/>
        <v>50</v>
      </c>
      <c r="M274" s="509">
        <f t="shared" si="39"/>
        <v>6.6137566137566134E-2</v>
      </c>
      <c r="N274" s="191">
        <f t="shared" si="44"/>
        <v>283.16468253968253</v>
      </c>
      <c r="O274" s="192">
        <f t="shared" si="38"/>
        <v>62.296230158730154</v>
      </c>
      <c r="P274" s="193">
        <v>121.69312169312168</v>
      </c>
      <c r="Q274" s="505">
        <v>6.5978835978835981</v>
      </c>
      <c r="R274" s="506">
        <f t="shared" si="43"/>
        <v>1.4391006014259355</v>
      </c>
      <c r="S274" s="199">
        <v>3</v>
      </c>
      <c r="T274" s="18"/>
      <c r="U274" s="18"/>
      <c r="V274" s="18"/>
      <c r="W274" s="18"/>
      <c r="X274" s="18"/>
      <c r="Y274" s="18"/>
    </row>
    <row r="275" spans="1:25" s="87" customFormat="1" ht="13.5" customHeight="1" x14ac:dyDescent="0.35">
      <c r="A275" s="171">
        <v>192</v>
      </c>
      <c r="B275" s="824" t="s">
        <v>2065</v>
      </c>
      <c r="C275" s="171">
        <v>620.70000000000005</v>
      </c>
      <c r="D275" s="212">
        <v>10.7</v>
      </c>
      <c r="E275" s="212"/>
      <c r="F275" s="171">
        <v>668.4</v>
      </c>
      <c r="G275" s="178">
        <f t="shared" si="41"/>
        <v>631.40000000000009</v>
      </c>
      <c r="H275" s="212"/>
      <c r="I275" s="212">
        <v>125</v>
      </c>
      <c r="J275" s="178"/>
      <c r="K275" s="207">
        <f t="shared" si="40"/>
        <v>125</v>
      </c>
      <c r="L275" s="868">
        <f t="shared" si="42"/>
        <v>125</v>
      </c>
      <c r="M275" s="509">
        <f t="shared" si="39"/>
        <v>0.16534391534391535</v>
      </c>
      <c r="N275" s="191">
        <f t="shared" si="44"/>
        <v>707.91170634920638</v>
      </c>
      <c r="O275" s="192">
        <f t="shared" si="38"/>
        <v>155.74057539682539</v>
      </c>
      <c r="P275" s="193">
        <v>304.23280423280426</v>
      </c>
      <c r="Q275" s="505">
        <v>16.494708994708997</v>
      </c>
      <c r="R275" s="506">
        <f t="shared" si="43"/>
        <v>1.8757994852289277</v>
      </c>
      <c r="S275" s="199">
        <v>3</v>
      </c>
      <c r="T275" s="18"/>
      <c r="U275" s="18"/>
      <c r="V275" s="18"/>
      <c r="W275" s="18"/>
      <c r="X275" s="18"/>
      <c r="Y275" s="18"/>
    </row>
    <row r="276" spans="1:25" s="87" customFormat="1" ht="13.5" customHeight="1" x14ac:dyDescent="0.35">
      <c r="A276" s="189">
        <v>193</v>
      </c>
      <c r="B276" s="824" t="s">
        <v>2066</v>
      </c>
      <c r="C276" s="171">
        <v>373.3</v>
      </c>
      <c r="D276" s="212"/>
      <c r="E276" s="212"/>
      <c r="F276" s="171">
        <v>390.8</v>
      </c>
      <c r="G276" s="178">
        <f t="shared" si="41"/>
        <v>373.3</v>
      </c>
      <c r="H276" s="212"/>
      <c r="I276" s="212">
        <v>50</v>
      </c>
      <c r="J276" s="178"/>
      <c r="K276" s="207">
        <f t="shared" si="40"/>
        <v>50</v>
      </c>
      <c r="L276" s="868">
        <f t="shared" si="42"/>
        <v>50</v>
      </c>
      <c r="M276" s="509">
        <f t="shared" si="39"/>
        <v>6.6137566137566134E-2</v>
      </c>
      <c r="N276" s="191">
        <f t="shared" si="44"/>
        <v>283.16468253968253</v>
      </c>
      <c r="O276" s="192">
        <f t="shared" si="38"/>
        <v>62.296230158730154</v>
      </c>
      <c r="P276" s="193">
        <v>121.69312169312168</v>
      </c>
      <c r="Q276" s="505">
        <v>6.5978835978835981</v>
      </c>
      <c r="R276" s="506">
        <f t="shared" si="43"/>
        <v>1.2690916635130403</v>
      </c>
      <c r="S276" s="199">
        <v>3</v>
      </c>
      <c r="T276" s="18"/>
      <c r="U276" s="18"/>
      <c r="V276" s="18"/>
      <c r="W276" s="18"/>
      <c r="X276" s="18"/>
      <c r="Y276" s="18"/>
    </row>
    <row r="277" spans="1:25" s="87" customFormat="1" ht="13.5" customHeight="1" x14ac:dyDescent="0.35">
      <c r="A277" s="171">
        <v>194</v>
      </c>
      <c r="B277" s="824" t="s">
        <v>2067</v>
      </c>
      <c r="C277" s="171">
        <v>851.4</v>
      </c>
      <c r="D277" s="212"/>
      <c r="E277" s="212">
        <v>67</v>
      </c>
      <c r="F277" s="171">
        <v>912.4</v>
      </c>
      <c r="G277" s="178">
        <f t="shared" si="41"/>
        <v>918.4</v>
      </c>
      <c r="H277" s="212"/>
      <c r="I277" s="212">
        <v>100</v>
      </c>
      <c r="J277" s="178"/>
      <c r="K277" s="207">
        <f t="shared" si="40"/>
        <v>100</v>
      </c>
      <c r="L277" s="868">
        <f t="shared" si="42"/>
        <v>100</v>
      </c>
      <c r="M277" s="509">
        <f t="shared" si="39"/>
        <v>0.13227513227513227</v>
      </c>
      <c r="N277" s="191">
        <f t="shared" si="44"/>
        <v>566.32936507936506</v>
      </c>
      <c r="O277" s="192">
        <f t="shared" si="38"/>
        <v>124.59246031746031</v>
      </c>
      <c r="P277" s="193">
        <v>243.38624338624336</v>
      </c>
      <c r="Q277" s="505">
        <v>13.195767195767196</v>
      </c>
      <c r="R277" s="506">
        <f t="shared" si="43"/>
        <v>1.0316897168759103</v>
      </c>
      <c r="S277" s="199">
        <v>3</v>
      </c>
      <c r="T277" s="18"/>
      <c r="U277" s="18"/>
      <c r="V277" s="18"/>
      <c r="W277" s="18"/>
      <c r="X277" s="18"/>
      <c r="Y277" s="18"/>
    </row>
    <row r="278" spans="1:25" s="87" customFormat="1" ht="13.5" customHeight="1" x14ac:dyDescent="0.35">
      <c r="A278" s="171">
        <v>195</v>
      </c>
      <c r="B278" s="824" t="s">
        <v>2068</v>
      </c>
      <c r="C278" s="171">
        <v>756.6</v>
      </c>
      <c r="D278" s="212"/>
      <c r="E278" s="212">
        <v>22.2</v>
      </c>
      <c r="F278" s="171">
        <v>756.6</v>
      </c>
      <c r="G278" s="178">
        <f t="shared" si="41"/>
        <v>778.80000000000007</v>
      </c>
      <c r="H278" s="212"/>
      <c r="I278" s="212">
        <v>94</v>
      </c>
      <c r="J278" s="178"/>
      <c r="K278" s="207">
        <f t="shared" si="40"/>
        <v>94</v>
      </c>
      <c r="L278" s="868">
        <f t="shared" si="42"/>
        <v>94</v>
      </c>
      <c r="M278" s="509">
        <f t="shared" si="39"/>
        <v>0.12433862433862433</v>
      </c>
      <c r="N278" s="191">
        <f t="shared" si="44"/>
        <v>532.34960317460309</v>
      </c>
      <c r="O278" s="192">
        <f t="shared" si="38"/>
        <v>117.11691269841268</v>
      </c>
      <c r="P278" s="193">
        <v>228.78306878306876</v>
      </c>
      <c r="Q278" s="505">
        <v>12.404021164021165</v>
      </c>
      <c r="R278" s="506">
        <f t="shared" si="43"/>
        <v>1.1436230172317741</v>
      </c>
      <c r="S278" s="199">
        <v>4</v>
      </c>
      <c r="T278" s="18"/>
      <c r="U278" s="18"/>
      <c r="V278" s="18"/>
      <c r="W278" s="18"/>
      <c r="X278" s="18"/>
      <c r="Y278" s="18"/>
    </row>
    <row r="279" spans="1:25" s="87" customFormat="1" ht="13.5" customHeight="1" x14ac:dyDescent="0.35">
      <c r="A279" s="189">
        <v>196</v>
      </c>
      <c r="B279" s="824" t="s">
        <v>2069</v>
      </c>
      <c r="C279" s="171">
        <v>806.91</v>
      </c>
      <c r="D279" s="212"/>
      <c r="E279" s="212"/>
      <c r="F279" s="171">
        <v>806.79</v>
      </c>
      <c r="G279" s="178">
        <f t="shared" si="41"/>
        <v>806.91</v>
      </c>
      <c r="H279" s="212"/>
      <c r="I279" s="212">
        <v>111</v>
      </c>
      <c r="J279" s="178"/>
      <c r="K279" s="207">
        <f t="shared" si="40"/>
        <v>111</v>
      </c>
      <c r="L279" s="868">
        <f t="shared" si="42"/>
        <v>111</v>
      </c>
      <c r="M279" s="509">
        <f t="shared" si="39"/>
        <v>0.14682539682539683</v>
      </c>
      <c r="N279" s="191">
        <f t="shared" si="44"/>
        <v>628.62559523809523</v>
      </c>
      <c r="O279" s="192">
        <f t="shared" si="38"/>
        <v>138.29763095238096</v>
      </c>
      <c r="P279" s="193">
        <v>270.15873015873018</v>
      </c>
      <c r="Q279" s="505">
        <v>14.647301587301589</v>
      </c>
      <c r="R279" s="506">
        <f t="shared" si="43"/>
        <v>1.3034034253343101</v>
      </c>
      <c r="S279" s="199">
        <v>4</v>
      </c>
      <c r="T279" s="18"/>
      <c r="U279" s="18"/>
      <c r="V279" s="18"/>
      <c r="W279" s="18"/>
      <c r="X279" s="18"/>
      <c r="Y279" s="18"/>
    </row>
    <row r="280" spans="1:25" s="87" customFormat="1" ht="13.5" customHeight="1" x14ac:dyDescent="0.35">
      <c r="A280" s="171">
        <v>197</v>
      </c>
      <c r="B280" s="824" t="s">
        <v>2070</v>
      </c>
      <c r="C280" s="171">
        <v>751.2</v>
      </c>
      <c r="D280" s="212"/>
      <c r="E280" s="212">
        <v>53.8</v>
      </c>
      <c r="F280" s="171">
        <v>884.9</v>
      </c>
      <c r="G280" s="178">
        <f t="shared" si="41"/>
        <v>805</v>
      </c>
      <c r="H280" s="212"/>
      <c r="I280" s="212">
        <v>126</v>
      </c>
      <c r="J280" s="178"/>
      <c r="K280" s="207">
        <f t="shared" si="40"/>
        <v>126</v>
      </c>
      <c r="L280" s="868">
        <f t="shared" si="42"/>
        <v>126</v>
      </c>
      <c r="M280" s="509">
        <f t="shared" si="39"/>
        <v>0.16666666666666666</v>
      </c>
      <c r="N280" s="191">
        <f t="shared" si="44"/>
        <v>713.57499999999993</v>
      </c>
      <c r="O280" s="192">
        <f t="shared" si="38"/>
        <v>156.98649999999998</v>
      </c>
      <c r="P280" s="193">
        <v>306.66666666666663</v>
      </c>
      <c r="Q280" s="505">
        <v>16.626666666666665</v>
      </c>
      <c r="R280" s="506">
        <f t="shared" si="43"/>
        <v>1.4830494824016562</v>
      </c>
      <c r="S280" s="199">
        <v>4</v>
      </c>
      <c r="T280" s="18"/>
      <c r="U280" s="18"/>
      <c r="V280" s="18"/>
      <c r="W280" s="18"/>
      <c r="X280" s="18"/>
      <c r="Y280" s="18"/>
    </row>
    <row r="281" spans="1:25" s="87" customFormat="1" ht="13.5" customHeight="1" x14ac:dyDescent="0.35">
      <c r="A281" s="171">
        <v>198</v>
      </c>
      <c r="B281" s="824" t="s">
        <v>2071</v>
      </c>
      <c r="C281" s="171">
        <v>426.8</v>
      </c>
      <c r="D281" s="212"/>
      <c r="E281" s="212">
        <v>65.099999999999994</v>
      </c>
      <c r="F281" s="171">
        <v>551.29999999999995</v>
      </c>
      <c r="G281" s="178">
        <f t="shared" si="41"/>
        <v>491.9</v>
      </c>
      <c r="H281" s="212">
        <v>17</v>
      </c>
      <c r="I281" s="212">
        <v>27</v>
      </c>
      <c r="J281" s="178"/>
      <c r="K281" s="207">
        <f t="shared" si="40"/>
        <v>44</v>
      </c>
      <c r="L281" s="868">
        <f t="shared" si="42"/>
        <v>44</v>
      </c>
      <c r="M281" s="509">
        <f t="shared" si="39"/>
        <v>5.5952380952380948E-2</v>
      </c>
      <c r="N281" s="191">
        <f t="shared" si="44"/>
        <v>239.55732142857141</v>
      </c>
      <c r="O281" s="192">
        <f t="shared" si="38"/>
        <v>52.702610714285711</v>
      </c>
      <c r="P281" s="193">
        <v>102.95238095238095</v>
      </c>
      <c r="Q281" s="505">
        <v>5.5818095238095236</v>
      </c>
      <c r="R281" s="506">
        <f t="shared" si="43"/>
        <v>0.81478780772321124</v>
      </c>
      <c r="S281" s="199">
        <v>3</v>
      </c>
      <c r="T281" s="18"/>
      <c r="U281" s="18"/>
      <c r="V281" s="18"/>
      <c r="W281" s="18"/>
      <c r="X281" s="18"/>
      <c r="Y281" s="18"/>
    </row>
    <row r="282" spans="1:25" s="87" customFormat="1" ht="13.5" customHeight="1" x14ac:dyDescent="0.35">
      <c r="A282" s="189">
        <v>199</v>
      </c>
      <c r="B282" s="824" t="s">
        <v>2072</v>
      </c>
      <c r="C282" s="171">
        <v>640.20000000000005</v>
      </c>
      <c r="D282" s="212"/>
      <c r="E282" s="212"/>
      <c r="F282" s="171">
        <v>643.29999999999995</v>
      </c>
      <c r="G282" s="178">
        <f t="shared" si="41"/>
        <v>640.20000000000005</v>
      </c>
      <c r="H282" s="212">
        <v>22</v>
      </c>
      <c r="I282" s="212">
        <v>68</v>
      </c>
      <c r="J282" s="178"/>
      <c r="K282" s="207">
        <f t="shared" si="40"/>
        <v>90</v>
      </c>
      <c r="L282" s="868">
        <f t="shared" si="42"/>
        <v>90</v>
      </c>
      <c r="M282" s="509">
        <f t="shared" si="39"/>
        <v>0.11613756613756614</v>
      </c>
      <c r="N282" s="191">
        <f t="shared" si="44"/>
        <v>497.23718253968252</v>
      </c>
      <c r="O282" s="192">
        <f t="shared" si="38"/>
        <v>109.39218015873016</v>
      </c>
      <c r="P282" s="193">
        <v>213.6931216931217</v>
      </c>
      <c r="Q282" s="505">
        <v>11.585883597883598</v>
      </c>
      <c r="R282" s="506">
        <f t="shared" si="43"/>
        <v>1.2994507466251453</v>
      </c>
      <c r="S282" s="199">
        <v>3</v>
      </c>
      <c r="T282" s="18"/>
      <c r="U282" s="18"/>
      <c r="V282" s="18"/>
      <c r="W282" s="18"/>
      <c r="X282" s="18"/>
      <c r="Y282" s="18"/>
    </row>
    <row r="283" spans="1:25" s="87" customFormat="1" ht="13.5" customHeight="1" x14ac:dyDescent="0.35">
      <c r="A283" s="171">
        <v>200</v>
      </c>
      <c r="B283" s="824" t="s">
        <v>2073</v>
      </c>
      <c r="C283" s="171">
        <v>537.94000000000005</v>
      </c>
      <c r="D283" s="212"/>
      <c r="E283" s="212"/>
      <c r="F283" s="171">
        <v>537.94000000000005</v>
      </c>
      <c r="G283" s="178">
        <f t="shared" si="41"/>
        <v>537.94000000000005</v>
      </c>
      <c r="H283" s="212">
        <v>63</v>
      </c>
      <c r="I283" s="212"/>
      <c r="J283" s="178"/>
      <c r="K283" s="207">
        <f t="shared" si="40"/>
        <v>63</v>
      </c>
      <c r="L283" s="868">
        <f t="shared" si="42"/>
        <v>63</v>
      </c>
      <c r="M283" s="509">
        <f t="shared" si="39"/>
        <v>7.4999999999999997E-2</v>
      </c>
      <c r="N283" s="191">
        <f t="shared" si="44"/>
        <v>321.10874999999999</v>
      </c>
      <c r="O283" s="192">
        <f t="shared" si="38"/>
        <v>70.643924999999996</v>
      </c>
      <c r="P283" s="193">
        <v>138</v>
      </c>
      <c r="Q283" s="505">
        <v>7.4820000000000002</v>
      </c>
      <c r="R283" s="506">
        <f t="shared" si="43"/>
        <v>0.99868884076291009</v>
      </c>
      <c r="S283" s="199">
        <v>4</v>
      </c>
      <c r="T283" s="18"/>
      <c r="U283" s="18"/>
      <c r="V283" s="18"/>
      <c r="W283" s="18"/>
      <c r="X283" s="18"/>
      <c r="Y283" s="18"/>
    </row>
    <row r="284" spans="1:25" s="87" customFormat="1" ht="13.5" customHeight="1" x14ac:dyDescent="0.35">
      <c r="A284" s="171">
        <v>201</v>
      </c>
      <c r="B284" s="824" t="s">
        <v>2074</v>
      </c>
      <c r="C284" s="171">
        <v>905.4</v>
      </c>
      <c r="D284" s="212"/>
      <c r="E284" s="212">
        <v>24.5</v>
      </c>
      <c r="F284" s="171">
        <v>964.5</v>
      </c>
      <c r="G284" s="178">
        <f t="shared" si="41"/>
        <v>929.9</v>
      </c>
      <c r="H284" s="212">
        <v>130</v>
      </c>
      <c r="I284" s="212">
        <v>20</v>
      </c>
      <c r="J284" s="178"/>
      <c r="K284" s="207">
        <f t="shared" si="40"/>
        <v>150</v>
      </c>
      <c r="L284" s="868">
        <f t="shared" si="42"/>
        <v>150</v>
      </c>
      <c r="M284" s="509">
        <f t="shared" si="39"/>
        <v>0.18121693121693122</v>
      </c>
      <c r="N284" s="191">
        <f t="shared" si="44"/>
        <v>775.8712301587301</v>
      </c>
      <c r="O284" s="192">
        <f t="shared" si="38"/>
        <v>170.69167063492063</v>
      </c>
      <c r="P284" s="193">
        <v>333.43915343915347</v>
      </c>
      <c r="Q284" s="505">
        <v>18.07820105820106</v>
      </c>
      <c r="R284" s="506">
        <f t="shared" si="43"/>
        <v>1.3959353213152008</v>
      </c>
      <c r="S284" s="199">
        <v>4</v>
      </c>
      <c r="T284" s="18"/>
      <c r="U284" s="18"/>
      <c r="V284" s="18"/>
      <c r="W284" s="18"/>
      <c r="X284" s="18"/>
      <c r="Y284" s="18"/>
    </row>
    <row r="285" spans="1:25" s="87" customFormat="1" ht="13.5" customHeight="1" x14ac:dyDescent="0.35">
      <c r="A285" s="189">
        <v>202</v>
      </c>
      <c r="B285" s="824" t="s">
        <v>2075</v>
      </c>
      <c r="C285" s="171">
        <v>1352.86</v>
      </c>
      <c r="D285" s="212">
        <v>33</v>
      </c>
      <c r="E285" s="212">
        <v>31.5</v>
      </c>
      <c r="F285" s="171">
        <v>1418.5</v>
      </c>
      <c r="G285" s="178">
        <f t="shared" si="41"/>
        <v>1417.36</v>
      </c>
      <c r="H285" s="212">
        <v>143</v>
      </c>
      <c r="I285" s="212"/>
      <c r="J285" s="178"/>
      <c r="K285" s="207">
        <f t="shared" si="40"/>
        <v>143</v>
      </c>
      <c r="L285" s="868">
        <f t="shared" si="42"/>
        <v>143</v>
      </c>
      <c r="M285" s="509">
        <f t="shared" si="39"/>
        <v>0.17023809523809524</v>
      </c>
      <c r="N285" s="191">
        <f t="shared" si="44"/>
        <v>728.86589285714285</v>
      </c>
      <c r="O285" s="192">
        <f t="shared" si="38"/>
        <v>160.35049642857143</v>
      </c>
      <c r="P285" s="193">
        <v>313.23809523809524</v>
      </c>
      <c r="Q285" s="505">
        <v>16.982952380952383</v>
      </c>
      <c r="R285" s="506">
        <f t="shared" si="43"/>
        <v>0.86035829775410755</v>
      </c>
      <c r="S285" s="199">
        <v>5</v>
      </c>
      <c r="T285" s="18"/>
      <c r="U285" s="18"/>
      <c r="V285" s="18"/>
      <c r="W285" s="18"/>
      <c r="X285" s="18"/>
      <c r="Y285" s="18"/>
    </row>
    <row r="286" spans="1:25" s="87" customFormat="1" ht="13.5" customHeight="1" x14ac:dyDescent="0.35">
      <c r="A286" s="171">
        <v>203</v>
      </c>
      <c r="B286" s="824" t="s">
        <v>2076</v>
      </c>
      <c r="C286" s="171">
        <v>725.18</v>
      </c>
      <c r="D286" s="212"/>
      <c r="E286" s="212">
        <v>60.8</v>
      </c>
      <c r="F286" s="171">
        <v>757.88</v>
      </c>
      <c r="G286" s="178">
        <f t="shared" si="41"/>
        <v>785.9799999999999</v>
      </c>
      <c r="H286" s="212">
        <v>35</v>
      </c>
      <c r="I286" s="212">
        <v>60</v>
      </c>
      <c r="J286" s="178"/>
      <c r="K286" s="207">
        <f t="shared" si="40"/>
        <v>95</v>
      </c>
      <c r="L286" s="868">
        <f t="shared" si="42"/>
        <v>95</v>
      </c>
      <c r="M286" s="509">
        <f t="shared" si="39"/>
        <v>0.12103174603174602</v>
      </c>
      <c r="N286" s="191">
        <f t="shared" si="44"/>
        <v>518.19136904761899</v>
      </c>
      <c r="O286" s="192">
        <f t="shared" si="38"/>
        <v>114.00210119047618</v>
      </c>
      <c r="P286" s="193">
        <v>222.69841269841268</v>
      </c>
      <c r="Q286" s="505">
        <v>12.074126984126984</v>
      </c>
      <c r="R286" s="506">
        <f t="shared" si="43"/>
        <v>1.1030382578699649</v>
      </c>
      <c r="S286" s="199">
        <v>3</v>
      </c>
      <c r="T286" s="18"/>
      <c r="U286" s="18"/>
      <c r="V286" s="18"/>
      <c r="W286" s="18"/>
      <c r="X286" s="18"/>
      <c r="Y286" s="18"/>
    </row>
    <row r="287" spans="1:25" s="87" customFormat="1" ht="13.5" customHeight="1" x14ac:dyDescent="0.35">
      <c r="A287" s="171">
        <v>204</v>
      </c>
      <c r="B287" s="824" t="s">
        <v>2077</v>
      </c>
      <c r="C287" s="171">
        <v>426.28</v>
      </c>
      <c r="D287" s="212">
        <v>59.4</v>
      </c>
      <c r="E287" s="212"/>
      <c r="F287" s="171">
        <v>479.48</v>
      </c>
      <c r="G287" s="178">
        <f t="shared" si="41"/>
        <v>485.67999999999995</v>
      </c>
      <c r="H287" s="212"/>
      <c r="I287" s="212">
        <v>80</v>
      </c>
      <c r="J287" s="178"/>
      <c r="K287" s="207">
        <f t="shared" si="40"/>
        <v>80</v>
      </c>
      <c r="L287" s="868">
        <f t="shared" si="42"/>
        <v>80</v>
      </c>
      <c r="M287" s="509">
        <f t="shared" si="39"/>
        <v>0.10582010582010581</v>
      </c>
      <c r="N287" s="191">
        <f t="shared" si="44"/>
        <v>453.06349206349199</v>
      </c>
      <c r="O287" s="192">
        <f t="shared" si="38"/>
        <v>99.673968253968241</v>
      </c>
      <c r="P287" s="193">
        <v>194.70899470899471</v>
      </c>
      <c r="Q287" s="505">
        <v>10.556613756613757</v>
      </c>
      <c r="R287" s="506">
        <f t="shared" si="43"/>
        <v>1.5607047207689606</v>
      </c>
      <c r="S287" s="199">
        <v>3</v>
      </c>
      <c r="T287" s="18"/>
      <c r="U287" s="18"/>
      <c r="V287" s="18"/>
      <c r="W287" s="18"/>
      <c r="X287" s="18"/>
      <c r="Y287" s="18"/>
    </row>
    <row r="288" spans="1:25" s="87" customFormat="1" ht="13.5" customHeight="1" x14ac:dyDescent="0.35">
      <c r="A288" s="189">
        <v>205</v>
      </c>
      <c r="B288" s="824" t="s">
        <v>2078</v>
      </c>
      <c r="C288" s="171">
        <v>402.07</v>
      </c>
      <c r="D288" s="212">
        <v>59.1</v>
      </c>
      <c r="E288" s="212"/>
      <c r="F288" s="171">
        <v>461.17</v>
      </c>
      <c r="G288" s="178">
        <f t="shared" si="41"/>
        <v>461.17</v>
      </c>
      <c r="H288" s="212">
        <v>38</v>
      </c>
      <c r="I288" s="212">
        <v>19</v>
      </c>
      <c r="J288" s="178"/>
      <c r="K288" s="207">
        <f t="shared" si="40"/>
        <v>57</v>
      </c>
      <c r="L288" s="868">
        <f t="shared" si="42"/>
        <v>57</v>
      </c>
      <c r="M288" s="509">
        <f t="shared" si="39"/>
        <v>7.0370370370370361E-2</v>
      </c>
      <c r="N288" s="191">
        <f t="shared" si="44"/>
        <v>301.28722222222217</v>
      </c>
      <c r="O288" s="192">
        <f t="shared" si="38"/>
        <v>66.283188888888873</v>
      </c>
      <c r="P288" s="193">
        <v>129.48148148148147</v>
      </c>
      <c r="Q288" s="505">
        <v>7.0201481481481478</v>
      </c>
      <c r="R288" s="506">
        <f t="shared" si="43"/>
        <v>1.0930286895087293</v>
      </c>
      <c r="S288" s="199">
        <v>3</v>
      </c>
      <c r="T288" s="18"/>
      <c r="U288" s="18"/>
      <c r="V288" s="18"/>
      <c r="W288" s="18"/>
      <c r="X288" s="18"/>
      <c r="Y288" s="18"/>
    </row>
    <row r="289" spans="1:25" s="87" customFormat="1" ht="13.5" customHeight="1" x14ac:dyDescent="0.35">
      <c r="A289" s="171">
        <v>206</v>
      </c>
      <c r="B289" s="824" t="s">
        <v>2079</v>
      </c>
      <c r="C289" s="171">
        <v>305.37</v>
      </c>
      <c r="D289" s="212"/>
      <c r="E289" s="212"/>
      <c r="F289" s="171">
        <v>305.37</v>
      </c>
      <c r="G289" s="178">
        <f t="shared" si="41"/>
        <v>305.37</v>
      </c>
      <c r="H289" s="212">
        <v>0</v>
      </c>
      <c r="I289" s="212"/>
      <c r="J289" s="178"/>
      <c r="K289" s="207">
        <f t="shared" si="40"/>
        <v>0</v>
      </c>
      <c r="L289" s="868">
        <f t="shared" si="42"/>
        <v>0</v>
      </c>
      <c r="M289" s="509">
        <f t="shared" si="39"/>
        <v>0</v>
      </c>
      <c r="N289" s="191">
        <f t="shared" si="44"/>
        <v>0</v>
      </c>
      <c r="O289" s="192">
        <f t="shared" si="38"/>
        <v>0</v>
      </c>
      <c r="P289" s="193">
        <v>0</v>
      </c>
      <c r="Q289" s="505">
        <v>0</v>
      </c>
      <c r="R289" s="506">
        <f t="shared" si="43"/>
        <v>0</v>
      </c>
      <c r="S289" s="199">
        <v>1</v>
      </c>
      <c r="T289" s="18"/>
      <c r="U289" s="18"/>
      <c r="V289" s="18"/>
      <c r="W289" s="18"/>
      <c r="X289" s="18"/>
      <c r="Y289" s="18"/>
    </row>
    <row r="290" spans="1:25" s="87" customFormat="1" ht="13.5" customHeight="1" x14ac:dyDescent="0.35">
      <c r="A290" s="171">
        <v>207</v>
      </c>
      <c r="B290" s="824" t="s">
        <v>2080</v>
      </c>
      <c r="C290" s="171">
        <v>170.8</v>
      </c>
      <c r="D290" s="212"/>
      <c r="E290" s="212"/>
      <c r="F290" s="171">
        <v>170.8</v>
      </c>
      <c r="G290" s="178">
        <f t="shared" si="41"/>
        <v>170.8</v>
      </c>
      <c r="H290" s="212"/>
      <c r="I290" s="212"/>
      <c r="J290" s="178"/>
      <c r="K290" s="207">
        <f t="shared" si="40"/>
        <v>0</v>
      </c>
      <c r="L290" s="868">
        <f t="shared" si="42"/>
        <v>0</v>
      </c>
      <c r="M290" s="509">
        <f t="shared" si="39"/>
        <v>0</v>
      </c>
      <c r="N290" s="191">
        <f t="shared" si="44"/>
        <v>0</v>
      </c>
      <c r="O290" s="192">
        <f t="shared" si="38"/>
        <v>0</v>
      </c>
      <c r="P290" s="193">
        <v>0</v>
      </c>
      <c r="Q290" s="505">
        <v>0</v>
      </c>
      <c r="R290" s="506">
        <f t="shared" si="43"/>
        <v>0</v>
      </c>
      <c r="S290" s="199">
        <v>2</v>
      </c>
      <c r="T290" s="18"/>
      <c r="U290" s="18"/>
      <c r="V290" s="18"/>
      <c r="W290" s="18"/>
      <c r="X290" s="18"/>
      <c r="Y290" s="18"/>
    </row>
    <row r="291" spans="1:25" s="87" customFormat="1" ht="13.5" customHeight="1" x14ac:dyDescent="0.35">
      <c r="A291" s="189">
        <v>208</v>
      </c>
      <c r="B291" s="824" t="s">
        <v>2081</v>
      </c>
      <c r="C291" s="171">
        <v>678.2</v>
      </c>
      <c r="D291" s="212"/>
      <c r="E291" s="212"/>
      <c r="F291" s="171">
        <v>678.2</v>
      </c>
      <c r="G291" s="178">
        <f t="shared" si="41"/>
        <v>678.2</v>
      </c>
      <c r="H291" s="212"/>
      <c r="I291" s="212">
        <v>84</v>
      </c>
      <c r="J291" s="178"/>
      <c r="K291" s="207">
        <f t="shared" si="40"/>
        <v>84</v>
      </c>
      <c r="L291" s="868">
        <f t="shared" si="42"/>
        <v>84</v>
      </c>
      <c r="M291" s="509">
        <f t="shared" si="39"/>
        <v>0.1111111111111111</v>
      </c>
      <c r="N291" s="191">
        <f t="shared" si="44"/>
        <v>475.71666666666664</v>
      </c>
      <c r="O291" s="192">
        <f t="shared" si="38"/>
        <v>104.65766666666666</v>
      </c>
      <c r="P291" s="193">
        <v>204.44444444444443</v>
      </c>
      <c r="Q291" s="505">
        <v>11.084444444444445</v>
      </c>
      <c r="R291" s="506">
        <f t="shared" si="43"/>
        <v>1.1735523772076411</v>
      </c>
      <c r="S291" s="199">
        <v>3</v>
      </c>
      <c r="T291" s="18"/>
      <c r="U291" s="18"/>
      <c r="V291" s="18"/>
      <c r="W291" s="18"/>
      <c r="X291" s="18"/>
      <c r="Y291" s="18"/>
    </row>
    <row r="292" spans="1:25" s="87" customFormat="1" ht="13.5" customHeight="1" x14ac:dyDescent="0.35">
      <c r="A292" s="171">
        <v>209</v>
      </c>
      <c r="B292" s="824" t="s">
        <v>2082</v>
      </c>
      <c r="C292" s="171">
        <v>2613.27</v>
      </c>
      <c r="D292" s="212"/>
      <c r="E292" s="212"/>
      <c r="F292" s="171">
        <v>2515.5700000000002</v>
      </c>
      <c r="G292" s="178">
        <f t="shared" si="41"/>
        <v>2613.27</v>
      </c>
      <c r="H292" s="212"/>
      <c r="I292" s="212">
        <v>233</v>
      </c>
      <c r="J292" s="178"/>
      <c r="K292" s="207">
        <f t="shared" si="40"/>
        <v>233</v>
      </c>
      <c r="L292" s="868">
        <f t="shared" si="42"/>
        <v>233</v>
      </c>
      <c r="M292" s="509">
        <f t="shared" si="39"/>
        <v>0.3082010582010582</v>
      </c>
      <c r="N292" s="191">
        <f t="shared" si="44"/>
        <v>1319.5474206349206</v>
      </c>
      <c r="O292" s="192">
        <f t="shared" si="38"/>
        <v>290.30043253968256</v>
      </c>
      <c r="P292" s="193">
        <v>567.08994708994703</v>
      </c>
      <c r="Q292" s="505">
        <v>30.746137566137566</v>
      </c>
      <c r="R292" s="506">
        <f t="shared" si="43"/>
        <v>0.84479749043561814</v>
      </c>
      <c r="S292" s="199">
        <v>4</v>
      </c>
      <c r="T292" s="18"/>
      <c r="U292" s="18"/>
      <c r="V292" s="18"/>
      <c r="W292" s="18"/>
      <c r="X292" s="18"/>
      <c r="Y292" s="18"/>
    </row>
    <row r="293" spans="1:25" s="87" customFormat="1" ht="13.5" customHeight="1" x14ac:dyDescent="0.35">
      <c r="A293" s="171">
        <v>210</v>
      </c>
      <c r="B293" s="824" t="s">
        <v>2083</v>
      </c>
      <c r="C293" s="171">
        <v>2055.4499999999998</v>
      </c>
      <c r="D293" s="212"/>
      <c r="E293" s="212"/>
      <c r="F293" s="171">
        <v>2053.1999999999998</v>
      </c>
      <c r="G293" s="178">
        <f t="shared" si="41"/>
        <v>2055.4499999999998</v>
      </c>
      <c r="H293" s="212">
        <v>128</v>
      </c>
      <c r="I293" s="212"/>
      <c r="J293" s="178"/>
      <c r="K293" s="207">
        <f t="shared" si="40"/>
        <v>128</v>
      </c>
      <c r="L293" s="868">
        <f t="shared" si="42"/>
        <v>128</v>
      </c>
      <c r="M293" s="509">
        <f t="shared" si="39"/>
        <v>0.15238095238095239</v>
      </c>
      <c r="N293" s="191">
        <f t="shared" si="44"/>
        <v>652.41142857142859</v>
      </c>
      <c r="O293" s="192">
        <f t="shared" ref="O293:O354" si="45">N293*0.22</f>
        <v>143.5305142857143</v>
      </c>
      <c r="P293" s="193">
        <v>280.38095238095241</v>
      </c>
      <c r="Q293" s="505">
        <v>15.201523809523811</v>
      </c>
      <c r="R293" s="506">
        <f t="shared" si="43"/>
        <v>0.53103914911460715</v>
      </c>
      <c r="S293" s="199">
        <v>4</v>
      </c>
      <c r="T293" s="18"/>
      <c r="U293" s="18"/>
      <c r="V293" s="18"/>
      <c r="W293" s="18"/>
      <c r="X293" s="18"/>
      <c r="Y293" s="18"/>
    </row>
    <row r="294" spans="1:25" s="87" customFormat="1" ht="13.5" customHeight="1" x14ac:dyDescent="0.35">
      <c r="A294" s="189">
        <v>211</v>
      </c>
      <c r="B294" s="824" t="s">
        <v>2084</v>
      </c>
      <c r="C294" s="171">
        <v>3486.96</v>
      </c>
      <c r="D294" s="212"/>
      <c r="E294" s="212"/>
      <c r="F294" s="171">
        <v>3567.06</v>
      </c>
      <c r="G294" s="178">
        <f t="shared" si="41"/>
        <v>3486.96</v>
      </c>
      <c r="H294" s="212">
        <v>355</v>
      </c>
      <c r="I294" s="212"/>
      <c r="J294" s="178"/>
      <c r="K294" s="207">
        <f t="shared" si="40"/>
        <v>355</v>
      </c>
      <c r="L294" s="868">
        <f t="shared" si="42"/>
        <v>355</v>
      </c>
      <c r="M294" s="509">
        <f t="shared" si="39"/>
        <v>0.42261904761904762</v>
      </c>
      <c r="N294" s="191">
        <f t="shared" si="44"/>
        <v>1809.4223214285714</v>
      </c>
      <c r="O294" s="192">
        <f t="shared" si="45"/>
        <v>398.07291071428574</v>
      </c>
      <c r="P294" s="193">
        <v>777.61904761904759</v>
      </c>
      <c r="Q294" s="505">
        <v>42.160476190476196</v>
      </c>
      <c r="R294" s="506">
        <f t="shared" si="43"/>
        <v>0.86817019866943734</v>
      </c>
      <c r="S294" s="199">
        <v>5</v>
      </c>
      <c r="T294" s="18"/>
      <c r="U294" s="18"/>
      <c r="V294" s="18"/>
      <c r="W294" s="18"/>
      <c r="X294" s="18"/>
      <c r="Y294" s="18"/>
    </row>
    <row r="295" spans="1:25" s="87" customFormat="1" ht="13.5" customHeight="1" x14ac:dyDescent="0.35">
      <c r="A295" s="171">
        <v>212</v>
      </c>
      <c r="B295" s="824" t="s">
        <v>2085</v>
      </c>
      <c r="C295" s="171">
        <v>394.94</v>
      </c>
      <c r="D295" s="212"/>
      <c r="E295" s="212"/>
      <c r="F295" s="171">
        <v>394.94</v>
      </c>
      <c r="G295" s="178">
        <f t="shared" si="41"/>
        <v>394.94</v>
      </c>
      <c r="H295" s="212"/>
      <c r="I295" s="212">
        <v>44</v>
      </c>
      <c r="J295" s="178"/>
      <c r="K295" s="207">
        <f t="shared" si="40"/>
        <v>44</v>
      </c>
      <c r="L295" s="868">
        <f t="shared" si="42"/>
        <v>44</v>
      </c>
      <c r="M295" s="509">
        <f t="shared" si="39"/>
        <v>5.8201058201058198E-2</v>
      </c>
      <c r="N295" s="191">
        <f t="shared" si="44"/>
        <v>249.18492063492062</v>
      </c>
      <c r="O295" s="192">
        <f t="shared" si="45"/>
        <v>54.820682539682537</v>
      </c>
      <c r="P295" s="193">
        <v>107.08994708994709</v>
      </c>
      <c r="Q295" s="505">
        <v>5.8061375661375658</v>
      </c>
      <c r="R295" s="506">
        <f t="shared" si="43"/>
        <v>1.0556076564305663</v>
      </c>
      <c r="S295" s="199">
        <v>3</v>
      </c>
      <c r="T295" s="18"/>
      <c r="U295" s="18"/>
      <c r="V295" s="18"/>
      <c r="W295" s="18"/>
      <c r="X295" s="18"/>
      <c r="Y295" s="18"/>
    </row>
    <row r="296" spans="1:25" s="87" customFormat="1" ht="13.5" customHeight="1" x14ac:dyDescent="0.35">
      <c r="A296" s="171">
        <v>213</v>
      </c>
      <c r="B296" s="824" t="s">
        <v>2086</v>
      </c>
      <c r="C296" s="171">
        <v>333.47</v>
      </c>
      <c r="D296" s="212"/>
      <c r="E296" s="212">
        <v>18.2</v>
      </c>
      <c r="F296" s="171">
        <v>351.67</v>
      </c>
      <c r="G296" s="178">
        <f t="shared" si="41"/>
        <v>351.67</v>
      </c>
      <c r="H296" s="212"/>
      <c r="I296" s="212">
        <v>51</v>
      </c>
      <c r="J296" s="178"/>
      <c r="K296" s="207">
        <f t="shared" si="40"/>
        <v>51</v>
      </c>
      <c r="L296" s="868">
        <f t="shared" si="42"/>
        <v>51</v>
      </c>
      <c r="M296" s="509">
        <f t="shared" si="39"/>
        <v>6.7460317460317457E-2</v>
      </c>
      <c r="N296" s="191">
        <f t="shared" si="44"/>
        <v>288.82797619047614</v>
      </c>
      <c r="O296" s="192">
        <f t="shared" si="45"/>
        <v>63.542154761904747</v>
      </c>
      <c r="P296" s="193">
        <v>124.12698412698413</v>
      </c>
      <c r="Q296" s="505">
        <v>6.7298412698412697</v>
      </c>
      <c r="R296" s="506">
        <f t="shared" si="43"/>
        <v>1.3740920645753298</v>
      </c>
      <c r="S296" s="199">
        <v>3</v>
      </c>
      <c r="T296" s="18"/>
      <c r="U296" s="18"/>
      <c r="V296" s="18"/>
      <c r="W296" s="18"/>
      <c r="X296" s="18"/>
      <c r="Y296" s="18"/>
    </row>
    <row r="297" spans="1:25" s="87" customFormat="1" ht="13.5" customHeight="1" x14ac:dyDescent="0.35">
      <c r="A297" s="189">
        <v>214</v>
      </c>
      <c r="B297" s="824" t="s">
        <v>2087</v>
      </c>
      <c r="C297" s="171">
        <v>615.6</v>
      </c>
      <c r="D297" s="212"/>
      <c r="E297" s="212"/>
      <c r="F297" s="171">
        <v>615.6</v>
      </c>
      <c r="G297" s="178">
        <f t="shared" si="41"/>
        <v>615.6</v>
      </c>
      <c r="H297" s="212"/>
      <c r="I297" s="212">
        <v>90</v>
      </c>
      <c r="J297" s="178"/>
      <c r="K297" s="207">
        <f t="shared" si="40"/>
        <v>90</v>
      </c>
      <c r="L297" s="868">
        <f t="shared" si="42"/>
        <v>90</v>
      </c>
      <c r="M297" s="509">
        <f t="shared" si="39"/>
        <v>0.11904761904761904</v>
      </c>
      <c r="N297" s="191">
        <f t="shared" si="44"/>
        <v>509.6964285714285</v>
      </c>
      <c r="O297" s="192">
        <f t="shared" si="45"/>
        <v>112.13321428571427</v>
      </c>
      <c r="P297" s="193">
        <v>219.04761904761904</v>
      </c>
      <c r="Q297" s="505">
        <v>11.876190476190477</v>
      </c>
      <c r="R297" s="506">
        <f t="shared" si="43"/>
        <v>1.3852395262848476</v>
      </c>
      <c r="S297" s="199">
        <v>3</v>
      </c>
      <c r="T297" s="18"/>
      <c r="U297" s="18"/>
      <c r="V297" s="18"/>
      <c r="W297" s="18"/>
      <c r="X297" s="18"/>
      <c r="Y297" s="18"/>
    </row>
    <row r="298" spans="1:25" s="87" customFormat="1" ht="13.5" customHeight="1" x14ac:dyDescent="0.35">
      <c r="A298" s="171">
        <v>215</v>
      </c>
      <c r="B298" s="824" t="s">
        <v>2088</v>
      </c>
      <c r="C298" s="171">
        <v>571.49</v>
      </c>
      <c r="D298" s="212"/>
      <c r="E298" s="212"/>
      <c r="F298" s="171">
        <v>571.49</v>
      </c>
      <c r="G298" s="178">
        <f t="shared" si="41"/>
        <v>571.49</v>
      </c>
      <c r="H298" s="212"/>
      <c r="I298" s="212">
        <v>90</v>
      </c>
      <c r="J298" s="178"/>
      <c r="K298" s="207">
        <f t="shared" si="40"/>
        <v>90</v>
      </c>
      <c r="L298" s="868">
        <f t="shared" si="42"/>
        <v>90</v>
      </c>
      <c r="M298" s="509">
        <f t="shared" si="39"/>
        <v>0.11904761904761904</v>
      </c>
      <c r="N298" s="191">
        <f t="shared" si="44"/>
        <v>509.6964285714285</v>
      </c>
      <c r="O298" s="192">
        <f t="shared" si="45"/>
        <v>112.13321428571427</v>
      </c>
      <c r="P298" s="193">
        <v>219.04761904761904</v>
      </c>
      <c r="Q298" s="505">
        <v>11.876190476190477</v>
      </c>
      <c r="R298" s="506">
        <f t="shared" si="43"/>
        <v>1.4921581346671897</v>
      </c>
      <c r="S298" s="199">
        <v>3</v>
      </c>
      <c r="T298" s="18"/>
      <c r="U298" s="18"/>
      <c r="V298" s="18"/>
      <c r="W298" s="18"/>
      <c r="X298" s="18"/>
      <c r="Y298" s="18"/>
    </row>
    <row r="299" spans="1:25" s="87" customFormat="1" ht="13.5" customHeight="1" x14ac:dyDescent="0.35">
      <c r="A299" s="171">
        <v>216</v>
      </c>
      <c r="B299" s="824" t="s">
        <v>2089</v>
      </c>
      <c r="C299" s="171">
        <v>316.76</v>
      </c>
      <c r="D299" s="212">
        <v>22.5</v>
      </c>
      <c r="E299" s="212"/>
      <c r="F299" s="171">
        <v>316.76</v>
      </c>
      <c r="G299" s="178">
        <f t="shared" si="41"/>
        <v>339.26</v>
      </c>
      <c r="H299" s="212"/>
      <c r="I299" s="212"/>
      <c r="J299" s="178"/>
      <c r="K299" s="207">
        <f t="shared" si="40"/>
        <v>0</v>
      </c>
      <c r="L299" s="868">
        <f t="shared" si="42"/>
        <v>0</v>
      </c>
      <c r="M299" s="509">
        <f t="shared" si="39"/>
        <v>0</v>
      </c>
      <c r="N299" s="191">
        <f t="shared" si="44"/>
        <v>0</v>
      </c>
      <c r="O299" s="192">
        <f t="shared" si="45"/>
        <v>0</v>
      </c>
      <c r="P299" s="193">
        <v>0</v>
      </c>
      <c r="Q299" s="505">
        <v>0</v>
      </c>
      <c r="R299" s="506">
        <f t="shared" si="43"/>
        <v>0</v>
      </c>
      <c r="S299" s="199">
        <v>2</v>
      </c>
      <c r="T299" s="18"/>
      <c r="U299" s="18"/>
      <c r="V299" s="18"/>
      <c r="W299" s="18"/>
      <c r="X299" s="18"/>
      <c r="Y299" s="18"/>
    </row>
    <row r="300" spans="1:25" s="87" customFormat="1" ht="13.5" customHeight="1" x14ac:dyDescent="0.35">
      <c r="A300" s="189">
        <v>217</v>
      </c>
      <c r="B300" s="824" t="s">
        <v>2090</v>
      </c>
      <c r="C300" s="171">
        <v>364.76</v>
      </c>
      <c r="D300" s="212"/>
      <c r="E300" s="212"/>
      <c r="F300" s="171">
        <v>364.76</v>
      </c>
      <c r="G300" s="178">
        <f t="shared" si="41"/>
        <v>364.76</v>
      </c>
      <c r="H300" s="212"/>
      <c r="I300" s="212">
        <v>42</v>
      </c>
      <c r="J300" s="178"/>
      <c r="K300" s="207">
        <f t="shared" si="40"/>
        <v>42</v>
      </c>
      <c r="L300" s="868">
        <f t="shared" si="42"/>
        <v>42</v>
      </c>
      <c r="M300" s="509">
        <f t="shared" si="39"/>
        <v>5.5555555555555552E-2</v>
      </c>
      <c r="N300" s="191">
        <f t="shared" si="44"/>
        <v>237.85833333333332</v>
      </c>
      <c r="O300" s="192">
        <f t="shared" si="45"/>
        <v>52.328833333333328</v>
      </c>
      <c r="P300" s="193">
        <v>102.22222222222221</v>
      </c>
      <c r="Q300" s="505">
        <v>5.5422222222222226</v>
      </c>
      <c r="R300" s="506">
        <f t="shared" si="43"/>
        <v>1.0909957536766945</v>
      </c>
      <c r="S300" s="199">
        <v>3</v>
      </c>
      <c r="T300" s="18"/>
      <c r="U300" s="18"/>
      <c r="V300" s="18"/>
      <c r="W300" s="18"/>
      <c r="X300" s="18"/>
      <c r="Y300" s="18"/>
    </row>
    <row r="301" spans="1:25" s="87" customFormat="1" ht="13.5" customHeight="1" x14ac:dyDescent="0.35">
      <c r="A301" s="171">
        <v>218</v>
      </c>
      <c r="B301" s="824" t="s">
        <v>2091</v>
      </c>
      <c r="C301" s="171">
        <v>406.15</v>
      </c>
      <c r="D301" s="212"/>
      <c r="E301" s="212">
        <v>39.5</v>
      </c>
      <c r="F301" s="171">
        <v>532.15</v>
      </c>
      <c r="G301" s="178">
        <f t="shared" si="41"/>
        <v>445.65</v>
      </c>
      <c r="H301" s="212"/>
      <c r="I301" s="212">
        <v>85</v>
      </c>
      <c r="J301" s="178"/>
      <c r="K301" s="207">
        <f t="shared" si="40"/>
        <v>85</v>
      </c>
      <c r="L301" s="868">
        <f t="shared" si="42"/>
        <v>85</v>
      </c>
      <c r="M301" s="509">
        <f t="shared" ref="M301:M348" si="46">(H301/840)+(I301/756)</f>
        <v>0.11243386243386243</v>
      </c>
      <c r="N301" s="191">
        <f t="shared" si="44"/>
        <v>481.37996031746025</v>
      </c>
      <c r="O301" s="192">
        <f t="shared" si="45"/>
        <v>105.90359126984126</v>
      </c>
      <c r="P301" s="193">
        <v>206.87830687830686</v>
      </c>
      <c r="Q301" s="505">
        <v>11.216402116402117</v>
      </c>
      <c r="R301" s="506">
        <f t="shared" si="43"/>
        <v>1.8071990588623597</v>
      </c>
      <c r="S301" s="199">
        <v>3</v>
      </c>
      <c r="T301" s="18"/>
      <c r="U301" s="18"/>
      <c r="V301" s="18"/>
      <c r="W301" s="18"/>
      <c r="X301" s="18"/>
      <c r="Y301" s="18"/>
    </row>
    <row r="302" spans="1:25" s="87" customFormat="1" ht="13.5" customHeight="1" x14ac:dyDescent="0.35">
      <c r="A302" s="171">
        <v>219</v>
      </c>
      <c r="B302" s="824" t="s">
        <v>2092</v>
      </c>
      <c r="C302" s="171">
        <v>515.54999999999995</v>
      </c>
      <c r="D302" s="212"/>
      <c r="E302" s="212"/>
      <c r="F302" s="171">
        <v>515.54999999999995</v>
      </c>
      <c r="G302" s="178">
        <f t="shared" si="41"/>
        <v>515.54999999999995</v>
      </c>
      <c r="H302" s="212"/>
      <c r="I302" s="212">
        <v>63</v>
      </c>
      <c r="J302" s="178"/>
      <c r="K302" s="207">
        <f t="shared" si="40"/>
        <v>63</v>
      </c>
      <c r="L302" s="868">
        <f t="shared" si="42"/>
        <v>63</v>
      </c>
      <c r="M302" s="509">
        <f t="shared" si="46"/>
        <v>8.3333333333333329E-2</v>
      </c>
      <c r="N302" s="191">
        <f t="shared" si="44"/>
        <v>356.78749999999997</v>
      </c>
      <c r="O302" s="192">
        <f t="shared" si="45"/>
        <v>78.493249999999989</v>
      </c>
      <c r="P302" s="193">
        <v>153.33333333333331</v>
      </c>
      <c r="Q302" s="505">
        <v>8.3133333333333326</v>
      </c>
      <c r="R302" s="506">
        <f t="shared" si="43"/>
        <v>1.1578458280800441</v>
      </c>
      <c r="S302" s="199">
        <v>3</v>
      </c>
      <c r="T302" s="18"/>
      <c r="U302" s="18"/>
      <c r="V302" s="18"/>
      <c r="W302" s="18"/>
      <c r="X302" s="18"/>
      <c r="Y302" s="18"/>
    </row>
    <row r="303" spans="1:25" s="87" customFormat="1" ht="13.5" customHeight="1" x14ac:dyDescent="0.35">
      <c r="A303" s="189">
        <v>220</v>
      </c>
      <c r="B303" s="824" t="s">
        <v>2093</v>
      </c>
      <c r="C303" s="171">
        <v>938.04</v>
      </c>
      <c r="D303" s="212">
        <v>31.8</v>
      </c>
      <c r="E303" s="212"/>
      <c r="F303" s="171">
        <v>969.84</v>
      </c>
      <c r="G303" s="178">
        <f t="shared" si="41"/>
        <v>969.83999999999992</v>
      </c>
      <c r="H303" s="212"/>
      <c r="I303" s="212">
        <v>108</v>
      </c>
      <c r="J303" s="178"/>
      <c r="K303" s="207">
        <f t="shared" si="40"/>
        <v>108</v>
      </c>
      <c r="L303" s="868">
        <f t="shared" si="42"/>
        <v>108</v>
      </c>
      <c r="M303" s="509">
        <f t="shared" si="46"/>
        <v>0.14285714285714285</v>
      </c>
      <c r="N303" s="191">
        <f t="shared" si="44"/>
        <v>611.63571428571424</v>
      </c>
      <c r="O303" s="192">
        <f t="shared" si="45"/>
        <v>134.55985714285714</v>
      </c>
      <c r="P303" s="193">
        <v>262.85714285714283</v>
      </c>
      <c r="Q303" s="505">
        <v>14.251428571428571</v>
      </c>
      <c r="R303" s="506">
        <f t="shared" si="43"/>
        <v>1.0551267661234256</v>
      </c>
      <c r="S303" s="199">
        <v>3</v>
      </c>
      <c r="T303" s="18"/>
      <c r="U303" s="18"/>
      <c r="V303" s="18"/>
      <c r="W303" s="18"/>
      <c r="X303" s="18"/>
      <c r="Y303" s="18"/>
    </row>
    <row r="304" spans="1:25" s="87" customFormat="1" ht="13.5" customHeight="1" x14ac:dyDescent="0.35">
      <c r="A304" s="171">
        <v>221</v>
      </c>
      <c r="B304" s="824" t="s">
        <v>2094</v>
      </c>
      <c r="C304" s="171">
        <v>476.24</v>
      </c>
      <c r="D304" s="212"/>
      <c r="E304" s="212">
        <v>29</v>
      </c>
      <c r="F304" s="171">
        <v>430.6</v>
      </c>
      <c r="G304" s="178">
        <f t="shared" si="41"/>
        <v>505.24</v>
      </c>
      <c r="H304" s="212"/>
      <c r="I304" s="212">
        <v>76</v>
      </c>
      <c r="J304" s="178"/>
      <c r="K304" s="207">
        <f t="shared" si="40"/>
        <v>76</v>
      </c>
      <c r="L304" s="868">
        <f t="shared" si="42"/>
        <v>76</v>
      </c>
      <c r="M304" s="509">
        <f t="shared" si="46"/>
        <v>0.10052910052910052</v>
      </c>
      <c r="N304" s="191">
        <f t="shared" si="44"/>
        <v>430.4103174603174</v>
      </c>
      <c r="O304" s="192">
        <f t="shared" si="45"/>
        <v>94.690269841269824</v>
      </c>
      <c r="P304" s="193">
        <v>184.97354497354496</v>
      </c>
      <c r="Q304" s="505">
        <v>10.028783068783069</v>
      </c>
      <c r="R304" s="506">
        <f t="shared" si="43"/>
        <v>1.4252690114478568</v>
      </c>
      <c r="S304" s="199">
        <v>3</v>
      </c>
      <c r="T304" s="18"/>
      <c r="U304" s="18"/>
      <c r="V304" s="18"/>
      <c r="W304" s="18"/>
      <c r="X304" s="18"/>
      <c r="Y304" s="18"/>
    </row>
    <row r="305" spans="1:25" s="87" customFormat="1" ht="13.5" customHeight="1" x14ac:dyDescent="0.35">
      <c r="A305" s="171">
        <v>222</v>
      </c>
      <c r="B305" s="824" t="s">
        <v>2095</v>
      </c>
      <c r="C305" s="171">
        <v>473.28</v>
      </c>
      <c r="D305" s="212"/>
      <c r="E305" s="212">
        <v>24.4</v>
      </c>
      <c r="F305" s="171">
        <v>473.28</v>
      </c>
      <c r="G305" s="178">
        <f t="shared" si="41"/>
        <v>497.67999999999995</v>
      </c>
      <c r="H305" s="212"/>
      <c r="I305" s="212">
        <v>70</v>
      </c>
      <c r="J305" s="178"/>
      <c r="K305" s="207">
        <f t="shared" si="40"/>
        <v>70</v>
      </c>
      <c r="L305" s="868">
        <f t="shared" si="42"/>
        <v>70</v>
      </c>
      <c r="M305" s="509">
        <f t="shared" si="46"/>
        <v>9.2592592592592587E-2</v>
      </c>
      <c r="N305" s="191">
        <f t="shared" si="44"/>
        <v>396.43055555555554</v>
      </c>
      <c r="O305" s="192">
        <f t="shared" si="45"/>
        <v>87.214722222222221</v>
      </c>
      <c r="P305" s="193">
        <v>170.37037037037035</v>
      </c>
      <c r="Q305" s="505">
        <v>9.2370370370370374</v>
      </c>
      <c r="R305" s="506">
        <f t="shared" si="43"/>
        <v>1.3326890475510069</v>
      </c>
      <c r="S305" s="199">
        <v>3</v>
      </c>
      <c r="T305" s="18"/>
      <c r="U305" s="18"/>
      <c r="V305" s="18"/>
      <c r="W305" s="18"/>
      <c r="X305" s="18"/>
      <c r="Y305" s="18"/>
    </row>
    <row r="306" spans="1:25" s="87" customFormat="1" ht="13.5" customHeight="1" x14ac:dyDescent="0.35">
      <c r="A306" s="189">
        <v>223</v>
      </c>
      <c r="B306" s="824" t="s">
        <v>2096</v>
      </c>
      <c r="C306" s="171">
        <v>232.2</v>
      </c>
      <c r="D306" s="212"/>
      <c r="E306" s="212">
        <v>12.6</v>
      </c>
      <c r="F306" s="171">
        <v>244.8</v>
      </c>
      <c r="G306" s="178">
        <f t="shared" si="41"/>
        <v>244.79999999999998</v>
      </c>
      <c r="H306" s="212"/>
      <c r="I306" s="212">
        <v>30</v>
      </c>
      <c r="J306" s="178"/>
      <c r="K306" s="207">
        <f t="shared" si="40"/>
        <v>30</v>
      </c>
      <c r="L306" s="868">
        <f t="shared" si="42"/>
        <v>30</v>
      </c>
      <c r="M306" s="509">
        <f t="shared" si="46"/>
        <v>3.968253968253968E-2</v>
      </c>
      <c r="N306" s="191">
        <f t="shared" si="44"/>
        <v>169.89880952380952</v>
      </c>
      <c r="O306" s="192">
        <f t="shared" si="45"/>
        <v>37.377738095238094</v>
      </c>
      <c r="P306" s="193">
        <v>73.015873015873012</v>
      </c>
      <c r="Q306" s="505">
        <v>3.9587301587301589</v>
      </c>
      <c r="R306" s="506">
        <f t="shared" si="43"/>
        <v>1.1611566617387696</v>
      </c>
      <c r="S306" s="199">
        <v>3</v>
      </c>
      <c r="T306" s="18"/>
      <c r="U306" s="18"/>
      <c r="V306" s="18"/>
      <c r="W306" s="18"/>
      <c r="X306" s="18"/>
      <c r="Y306" s="18"/>
    </row>
    <row r="307" spans="1:25" s="87" customFormat="1" ht="13.5" customHeight="1" x14ac:dyDescent="0.35">
      <c r="A307" s="171">
        <v>224</v>
      </c>
      <c r="B307" s="824" t="s">
        <v>2097</v>
      </c>
      <c r="C307" s="171">
        <v>553.98</v>
      </c>
      <c r="D307" s="212">
        <v>42.3</v>
      </c>
      <c r="E307" s="212">
        <v>11.2</v>
      </c>
      <c r="F307" s="171">
        <v>596.28</v>
      </c>
      <c r="G307" s="178">
        <f t="shared" si="41"/>
        <v>607.48</v>
      </c>
      <c r="H307" s="212"/>
      <c r="I307" s="212">
        <v>93</v>
      </c>
      <c r="J307" s="178"/>
      <c r="K307" s="207">
        <f t="shared" si="40"/>
        <v>93</v>
      </c>
      <c r="L307" s="868">
        <f t="shared" si="42"/>
        <v>93</v>
      </c>
      <c r="M307" s="509">
        <f t="shared" si="46"/>
        <v>0.12301587301587301</v>
      </c>
      <c r="N307" s="191">
        <f t="shared" si="44"/>
        <v>526.68630952380943</v>
      </c>
      <c r="O307" s="192">
        <f t="shared" si="45"/>
        <v>115.87098809523808</v>
      </c>
      <c r="P307" s="193">
        <v>226.34920634920633</v>
      </c>
      <c r="Q307" s="505">
        <v>12.272063492063491</v>
      </c>
      <c r="R307" s="506">
        <f t="shared" si="43"/>
        <v>1.450547454171853</v>
      </c>
      <c r="S307" s="199">
        <v>4</v>
      </c>
      <c r="T307" s="18"/>
      <c r="U307" s="18"/>
      <c r="V307" s="18"/>
      <c r="W307" s="18"/>
      <c r="X307" s="18"/>
      <c r="Y307" s="18"/>
    </row>
    <row r="308" spans="1:25" s="87" customFormat="1" ht="13.5" customHeight="1" x14ac:dyDescent="0.35">
      <c r="A308" s="171">
        <v>225</v>
      </c>
      <c r="B308" s="824" t="s">
        <v>2098</v>
      </c>
      <c r="C308" s="171">
        <v>419.75</v>
      </c>
      <c r="D308" s="212">
        <v>47.9</v>
      </c>
      <c r="E308" s="212">
        <v>12.7</v>
      </c>
      <c r="F308" s="171">
        <v>509.25</v>
      </c>
      <c r="G308" s="178">
        <f t="shared" si="41"/>
        <v>480.34999999999997</v>
      </c>
      <c r="H308" s="212"/>
      <c r="I308" s="212">
        <v>88</v>
      </c>
      <c r="J308" s="178"/>
      <c r="K308" s="207">
        <f t="shared" si="40"/>
        <v>88</v>
      </c>
      <c r="L308" s="868">
        <f t="shared" si="42"/>
        <v>88</v>
      </c>
      <c r="M308" s="509">
        <f t="shared" si="46"/>
        <v>0.1164021164021164</v>
      </c>
      <c r="N308" s="191">
        <f t="shared" si="44"/>
        <v>498.36984126984123</v>
      </c>
      <c r="O308" s="192">
        <f t="shared" si="45"/>
        <v>109.64136507936507</v>
      </c>
      <c r="P308" s="193">
        <v>214.17989417989418</v>
      </c>
      <c r="Q308" s="505">
        <v>11.612275132275132</v>
      </c>
      <c r="R308" s="506">
        <f t="shared" si="43"/>
        <v>1.7358246604795997</v>
      </c>
      <c r="S308" s="199">
        <v>4</v>
      </c>
      <c r="T308" s="18"/>
      <c r="U308" s="18"/>
      <c r="V308" s="18"/>
      <c r="W308" s="18"/>
      <c r="X308" s="18"/>
      <c r="Y308" s="18"/>
    </row>
    <row r="309" spans="1:25" s="87" customFormat="1" ht="13.5" customHeight="1" x14ac:dyDescent="0.35">
      <c r="A309" s="189">
        <v>226</v>
      </c>
      <c r="B309" s="824" t="s">
        <v>2099</v>
      </c>
      <c r="C309" s="171">
        <v>970.33</v>
      </c>
      <c r="D309" s="212">
        <v>195</v>
      </c>
      <c r="E309" s="212"/>
      <c r="F309" s="171">
        <v>1172.8</v>
      </c>
      <c r="G309" s="178">
        <f t="shared" si="41"/>
        <v>1165.33</v>
      </c>
      <c r="H309" s="212">
        <v>62</v>
      </c>
      <c r="I309" s="212">
        <v>84</v>
      </c>
      <c r="J309" s="178"/>
      <c r="K309" s="207">
        <f t="shared" si="40"/>
        <v>146</v>
      </c>
      <c r="L309" s="868">
        <f t="shared" si="42"/>
        <v>146</v>
      </c>
      <c r="M309" s="509">
        <f t="shared" si="46"/>
        <v>0.18492063492063493</v>
      </c>
      <c r="N309" s="191">
        <f t="shared" si="44"/>
        <v>791.72845238095238</v>
      </c>
      <c r="O309" s="192">
        <f t="shared" si="45"/>
        <v>174.18025952380953</v>
      </c>
      <c r="P309" s="193">
        <v>340.25396825396825</v>
      </c>
      <c r="Q309" s="505">
        <v>18.447682539682543</v>
      </c>
      <c r="R309" s="506">
        <f t="shared" si="43"/>
        <v>1.1366826244054584</v>
      </c>
      <c r="S309" s="199">
        <v>4</v>
      </c>
      <c r="T309" s="18"/>
      <c r="U309" s="18"/>
      <c r="V309" s="18"/>
      <c r="W309" s="18"/>
      <c r="X309" s="18"/>
      <c r="Y309" s="18"/>
    </row>
    <row r="310" spans="1:25" s="87" customFormat="1" ht="13.5" customHeight="1" x14ac:dyDescent="0.35">
      <c r="A310" s="171">
        <v>227</v>
      </c>
      <c r="B310" s="824" t="s">
        <v>2100</v>
      </c>
      <c r="C310" s="171">
        <v>1351.02</v>
      </c>
      <c r="D310" s="212"/>
      <c r="E310" s="212">
        <v>65</v>
      </c>
      <c r="F310" s="171">
        <v>1350.52</v>
      </c>
      <c r="G310" s="178">
        <f t="shared" si="41"/>
        <v>1416.02</v>
      </c>
      <c r="H310" s="212">
        <v>62</v>
      </c>
      <c r="I310" s="212">
        <v>138</v>
      </c>
      <c r="J310" s="178"/>
      <c r="K310" s="207">
        <f t="shared" si="40"/>
        <v>200</v>
      </c>
      <c r="L310" s="868">
        <f t="shared" si="42"/>
        <v>200</v>
      </c>
      <c r="M310" s="509">
        <f t="shared" si="46"/>
        <v>0.25634920634920633</v>
      </c>
      <c r="N310" s="191">
        <f t="shared" si="44"/>
        <v>1097.5463095238094</v>
      </c>
      <c r="O310" s="192">
        <f t="shared" si="45"/>
        <v>241.46018809523807</v>
      </c>
      <c r="P310" s="193">
        <v>471.68253968253964</v>
      </c>
      <c r="Q310" s="505">
        <v>25.573396825396824</v>
      </c>
      <c r="R310" s="506">
        <f t="shared" si="43"/>
        <v>1.296777188264985</v>
      </c>
      <c r="S310" s="199">
        <v>4</v>
      </c>
      <c r="T310" s="18"/>
      <c r="U310" s="18"/>
      <c r="V310" s="18"/>
      <c r="W310" s="18"/>
      <c r="X310" s="18"/>
      <c r="Y310" s="18"/>
    </row>
    <row r="311" spans="1:25" s="87" customFormat="1" ht="13.5" customHeight="1" x14ac:dyDescent="0.35">
      <c r="A311" s="171">
        <v>228</v>
      </c>
      <c r="B311" s="824" t="s">
        <v>2101</v>
      </c>
      <c r="C311" s="171">
        <v>1448.01</v>
      </c>
      <c r="D311" s="212">
        <v>53.8</v>
      </c>
      <c r="E311" s="212"/>
      <c r="F311" s="171">
        <v>1448.01</v>
      </c>
      <c r="G311" s="178">
        <f t="shared" si="41"/>
        <v>1501.81</v>
      </c>
      <c r="H311" s="212"/>
      <c r="I311" s="212">
        <v>174</v>
      </c>
      <c r="J311" s="178"/>
      <c r="K311" s="207">
        <f t="shared" ref="K311:K347" si="47">H311+I311</f>
        <v>174</v>
      </c>
      <c r="L311" s="868">
        <f t="shared" si="42"/>
        <v>174</v>
      </c>
      <c r="M311" s="509">
        <f t="shared" si="46"/>
        <v>0.23015873015873015</v>
      </c>
      <c r="N311" s="191">
        <f t="shared" si="44"/>
        <v>985.41309523809514</v>
      </c>
      <c r="O311" s="192">
        <f t="shared" si="45"/>
        <v>216.79088095238095</v>
      </c>
      <c r="P311" s="193">
        <v>423.49206349206349</v>
      </c>
      <c r="Q311" s="505">
        <v>22.96063492063492</v>
      </c>
      <c r="R311" s="506">
        <f t="shared" si="43"/>
        <v>1.0977797954489414</v>
      </c>
      <c r="S311" s="199">
        <v>4</v>
      </c>
      <c r="T311" s="18"/>
      <c r="U311" s="18"/>
      <c r="V311" s="18"/>
      <c r="W311" s="18"/>
      <c r="X311" s="18"/>
      <c r="Y311" s="18"/>
    </row>
    <row r="312" spans="1:25" s="87" customFormat="1" ht="13.5" customHeight="1" x14ac:dyDescent="0.35">
      <c r="A312" s="189">
        <v>229</v>
      </c>
      <c r="B312" s="824" t="s">
        <v>2102</v>
      </c>
      <c r="C312" s="171">
        <v>938.2</v>
      </c>
      <c r="D312" s="212"/>
      <c r="E312" s="212">
        <v>31.8</v>
      </c>
      <c r="F312" s="171">
        <v>938.2</v>
      </c>
      <c r="G312" s="178">
        <f t="shared" si="41"/>
        <v>970</v>
      </c>
      <c r="H312" s="212">
        <v>54</v>
      </c>
      <c r="I312" s="212">
        <v>71</v>
      </c>
      <c r="J312" s="178"/>
      <c r="K312" s="207">
        <f t="shared" si="47"/>
        <v>125</v>
      </c>
      <c r="L312" s="868">
        <f t="shared" si="42"/>
        <v>125</v>
      </c>
      <c r="M312" s="509">
        <f t="shared" si="46"/>
        <v>0.15820105820105818</v>
      </c>
      <c r="N312" s="191">
        <f t="shared" si="44"/>
        <v>677.32992063492054</v>
      </c>
      <c r="O312" s="192">
        <f t="shared" si="45"/>
        <v>149.01258253968251</v>
      </c>
      <c r="P312" s="193">
        <v>291.08994708994703</v>
      </c>
      <c r="Q312" s="505">
        <v>15.782137566137564</v>
      </c>
      <c r="R312" s="506">
        <f t="shared" si="43"/>
        <v>1.1682624616811212</v>
      </c>
      <c r="S312" s="199">
        <v>4</v>
      </c>
      <c r="T312" s="18"/>
      <c r="U312" s="18"/>
      <c r="V312" s="18"/>
      <c r="W312" s="18"/>
      <c r="X312" s="18"/>
      <c r="Y312" s="18"/>
    </row>
    <row r="313" spans="1:25" s="87" customFormat="1" ht="13.5" customHeight="1" x14ac:dyDescent="0.35">
      <c r="A313" s="171">
        <v>230</v>
      </c>
      <c r="B313" s="824" t="s">
        <v>2103</v>
      </c>
      <c r="C313" s="171">
        <v>2158</v>
      </c>
      <c r="D313" s="212"/>
      <c r="E313" s="212"/>
      <c r="F313" s="171">
        <v>2162</v>
      </c>
      <c r="G313" s="178">
        <f t="shared" si="41"/>
        <v>2158</v>
      </c>
      <c r="H313" s="212">
        <v>337</v>
      </c>
      <c r="I313" s="212"/>
      <c r="J313" s="178"/>
      <c r="K313" s="207">
        <f t="shared" si="47"/>
        <v>337</v>
      </c>
      <c r="L313" s="868">
        <f t="shared" si="42"/>
        <v>337</v>
      </c>
      <c r="M313" s="509">
        <f t="shared" si="46"/>
        <v>0.40119047619047621</v>
      </c>
      <c r="N313" s="191">
        <f t="shared" si="44"/>
        <v>1717.6769642857143</v>
      </c>
      <c r="O313" s="192">
        <f t="shared" si="45"/>
        <v>377.88893214285719</v>
      </c>
      <c r="P313" s="193">
        <v>738.19047619047626</v>
      </c>
      <c r="Q313" s="505">
        <v>40.022761904761907</v>
      </c>
      <c r="R313" s="506">
        <f t="shared" si="43"/>
        <v>1.3316863459331834</v>
      </c>
      <c r="S313" s="199">
        <v>4</v>
      </c>
      <c r="T313" s="18"/>
      <c r="U313" s="18"/>
      <c r="V313" s="18"/>
      <c r="W313" s="18"/>
      <c r="X313" s="18"/>
      <c r="Y313" s="18"/>
    </row>
    <row r="314" spans="1:25" s="87" customFormat="1" ht="13.5" customHeight="1" x14ac:dyDescent="0.35">
      <c r="A314" s="171">
        <v>231</v>
      </c>
      <c r="B314" s="824" t="s">
        <v>2104</v>
      </c>
      <c r="C314" s="171">
        <v>700</v>
      </c>
      <c r="D314" s="212"/>
      <c r="E314" s="212">
        <v>29.1</v>
      </c>
      <c r="F314" s="171">
        <v>753</v>
      </c>
      <c r="G314" s="178">
        <f t="shared" ref="G314:G348" si="48">C314+D314+E314</f>
        <v>729.1</v>
      </c>
      <c r="H314" s="212"/>
      <c r="I314" s="212">
        <v>106</v>
      </c>
      <c r="J314" s="178"/>
      <c r="K314" s="207">
        <f t="shared" si="47"/>
        <v>106</v>
      </c>
      <c r="L314" s="868">
        <f t="shared" si="42"/>
        <v>106</v>
      </c>
      <c r="M314" s="509">
        <f t="shared" si="46"/>
        <v>0.1402116402116402</v>
      </c>
      <c r="N314" s="191">
        <f t="shared" si="44"/>
        <v>600.30912698412692</v>
      </c>
      <c r="O314" s="192">
        <f t="shared" si="45"/>
        <v>132.06800793650791</v>
      </c>
      <c r="P314" s="193">
        <v>257.98941798941797</v>
      </c>
      <c r="Q314" s="505">
        <v>13.987513227513228</v>
      </c>
      <c r="R314" s="506">
        <f t="shared" si="43"/>
        <v>1.3775258073481909</v>
      </c>
      <c r="S314" s="199">
        <v>3</v>
      </c>
      <c r="T314" s="18"/>
      <c r="U314" s="18"/>
      <c r="V314" s="18"/>
      <c r="W314" s="18"/>
      <c r="X314" s="18"/>
      <c r="Y314" s="18"/>
    </row>
    <row r="315" spans="1:25" s="87" customFormat="1" ht="13.5" customHeight="1" x14ac:dyDescent="0.35">
      <c r="A315" s="189">
        <v>232</v>
      </c>
      <c r="B315" s="824" t="s">
        <v>2105</v>
      </c>
      <c r="C315" s="171">
        <v>913.54</v>
      </c>
      <c r="D315" s="212">
        <v>123.3</v>
      </c>
      <c r="E315" s="212">
        <v>15.2</v>
      </c>
      <c r="F315" s="171">
        <v>891.54</v>
      </c>
      <c r="G315" s="178">
        <f t="shared" si="48"/>
        <v>1052.04</v>
      </c>
      <c r="H315" s="212"/>
      <c r="I315" s="212">
        <v>170</v>
      </c>
      <c r="J315" s="178"/>
      <c r="K315" s="207">
        <f t="shared" si="47"/>
        <v>170</v>
      </c>
      <c r="L315" s="868">
        <f t="shared" si="42"/>
        <v>170</v>
      </c>
      <c r="M315" s="509">
        <f t="shared" si="46"/>
        <v>0.22486772486772486</v>
      </c>
      <c r="N315" s="191">
        <f t="shared" si="44"/>
        <v>962.75992063492049</v>
      </c>
      <c r="O315" s="192">
        <f t="shared" si="45"/>
        <v>211.80718253968251</v>
      </c>
      <c r="P315" s="193">
        <v>413.75661375661372</v>
      </c>
      <c r="Q315" s="505">
        <v>22.432804232804234</v>
      </c>
      <c r="R315" s="506">
        <f t="shared" si="43"/>
        <v>1.5310791615946362</v>
      </c>
      <c r="S315" s="199">
        <v>4</v>
      </c>
      <c r="T315" s="18"/>
      <c r="U315" s="18"/>
      <c r="V315" s="18"/>
      <c r="W315" s="18"/>
      <c r="X315" s="18"/>
      <c r="Y315" s="18"/>
    </row>
    <row r="316" spans="1:25" s="87" customFormat="1" ht="13.5" customHeight="1" x14ac:dyDescent="0.35">
      <c r="A316" s="171">
        <v>233</v>
      </c>
      <c r="B316" s="824" t="s">
        <v>2106</v>
      </c>
      <c r="C316" s="171">
        <v>608.6</v>
      </c>
      <c r="D316" s="212"/>
      <c r="E316" s="212"/>
      <c r="F316" s="171">
        <v>608.6</v>
      </c>
      <c r="G316" s="178">
        <f t="shared" si="48"/>
        <v>608.6</v>
      </c>
      <c r="H316" s="212"/>
      <c r="I316" s="212">
        <v>101</v>
      </c>
      <c r="J316" s="178"/>
      <c r="K316" s="207">
        <f t="shared" si="47"/>
        <v>101</v>
      </c>
      <c r="L316" s="868">
        <f t="shared" si="42"/>
        <v>101</v>
      </c>
      <c r="M316" s="509">
        <f t="shared" si="46"/>
        <v>0.1335978835978836</v>
      </c>
      <c r="N316" s="191">
        <f t="shared" si="44"/>
        <v>571.99265873015872</v>
      </c>
      <c r="O316" s="192">
        <f t="shared" si="45"/>
        <v>125.83838492063492</v>
      </c>
      <c r="P316" s="193">
        <v>245.82010582010582</v>
      </c>
      <c r="Q316" s="505">
        <v>13.32772486772487</v>
      </c>
      <c r="R316" s="506">
        <f t="shared" si="43"/>
        <v>1.572426674890937</v>
      </c>
      <c r="S316" s="199">
        <v>3</v>
      </c>
      <c r="T316" s="18"/>
      <c r="U316" s="18"/>
      <c r="V316" s="18"/>
      <c r="W316" s="18"/>
      <c r="X316" s="18"/>
      <c r="Y316" s="18"/>
    </row>
    <row r="317" spans="1:25" s="87" customFormat="1" ht="13.5" customHeight="1" x14ac:dyDescent="0.35">
      <c r="A317" s="171">
        <v>234</v>
      </c>
      <c r="B317" s="824" t="s">
        <v>2107</v>
      </c>
      <c r="C317" s="171">
        <v>415.8</v>
      </c>
      <c r="D317" s="212"/>
      <c r="E317" s="212"/>
      <c r="F317" s="171">
        <v>415.8</v>
      </c>
      <c r="G317" s="178">
        <f t="shared" si="48"/>
        <v>415.8</v>
      </c>
      <c r="H317" s="212"/>
      <c r="I317" s="212">
        <v>63</v>
      </c>
      <c r="J317" s="178"/>
      <c r="K317" s="207">
        <f t="shared" si="47"/>
        <v>63</v>
      </c>
      <c r="L317" s="868">
        <f t="shared" si="42"/>
        <v>63</v>
      </c>
      <c r="M317" s="509">
        <f t="shared" si="46"/>
        <v>8.3333333333333329E-2</v>
      </c>
      <c r="N317" s="191">
        <f t="shared" si="44"/>
        <v>356.78749999999997</v>
      </c>
      <c r="O317" s="192">
        <f t="shared" si="45"/>
        <v>78.493249999999989</v>
      </c>
      <c r="P317" s="193">
        <v>153.33333333333331</v>
      </c>
      <c r="Q317" s="505">
        <v>8.3133333333333326</v>
      </c>
      <c r="R317" s="506">
        <f t="shared" si="43"/>
        <v>1.4356118726952061</v>
      </c>
      <c r="S317" s="199">
        <v>3</v>
      </c>
      <c r="T317" s="18"/>
      <c r="U317" s="18"/>
      <c r="V317" s="18"/>
      <c r="W317" s="18"/>
      <c r="X317" s="18"/>
      <c r="Y317" s="18"/>
    </row>
    <row r="318" spans="1:25" s="87" customFormat="1" ht="13.5" customHeight="1" x14ac:dyDescent="0.35">
      <c r="A318" s="189">
        <v>235</v>
      </c>
      <c r="B318" s="824" t="s">
        <v>2108</v>
      </c>
      <c r="C318" s="171">
        <v>460.4</v>
      </c>
      <c r="D318" s="212"/>
      <c r="E318" s="212"/>
      <c r="F318" s="171">
        <v>460.4</v>
      </c>
      <c r="G318" s="178">
        <f t="shared" si="48"/>
        <v>460.4</v>
      </c>
      <c r="H318" s="212"/>
      <c r="I318" s="212">
        <v>70</v>
      </c>
      <c r="J318" s="178"/>
      <c r="K318" s="207">
        <f t="shared" si="47"/>
        <v>70</v>
      </c>
      <c r="L318" s="868">
        <f t="shared" si="42"/>
        <v>70</v>
      </c>
      <c r="M318" s="509">
        <f t="shared" si="46"/>
        <v>9.2592592592592587E-2</v>
      </c>
      <c r="N318" s="191">
        <f t="shared" si="44"/>
        <v>396.43055555555554</v>
      </c>
      <c r="O318" s="192">
        <f t="shared" si="45"/>
        <v>87.214722222222221</v>
      </c>
      <c r="P318" s="193">
        <v>170.37037037037035</v>
      </c>
      <c r="Q318" s="505">
        <v>9.2370370370370374</v>
      </c>
      <c r="R318" s="506">
        <f t="shared" si="43"/>
        <v>1.440600966953052</v>
      </c>
      <c r="S318" s="199">
        <v>3</v>
      </c>
      <c r="T318" s="18"/>
      <c r="U318" s="18"/>
      <c r="V318" s="18"/>
      <c r="W318" s="18"/>
      <c r="X318" s="18"/>
      <c r="Y318" s="18"/>
    </row>
    <row r="319" spans="1:25" s="87" customFormat="1" ht="13.5" customHeight="1" x14ac:dyDescent="0.35">
      <c r="A319" s="171">
        <v>236</v>
      </c>
      <c r="B319" s="824" t="s">
        <v>2109</v>
      </c>
      <c r="C319" s="171">
        <v>485</v>
      </c>
      <c r="D319" s="212">
        <v>37.9</v>
      </c>
      <c r="E319" s="212">
        <v>50.1</v>
      </c>
      <c r="F319" s="171">
        <v>627.79999999999995</v>
      </c>
      <c r="G319" s="178">
        <f t="shared" si="48"/>
        <v>573</v>
      </c>
      <c r="H319" s="212"/>
      <c r="I319" s="212">
        <v>115</v>
      </c>
      <c r="J319" s="178"/>
      <c r="K319" s="207">
        <f t="shared" si="47"/>
        <v>115</v>
      </c>
      <c r="L319" s="868">
        <f t="shared" ref="L319:L379" si="49">H319+I319</f>
        <v>115</v>
      </c>
      <c r="M319" s="509">
        <f t="shared" si="46"/>
        <v>0.15211640211640212</v>
      </c>
      <c r="N319" s="191">
        <f t="shared" si="44"/>
        <v>651.27876984126988</v>
      </c>
      <c r="O319" s="192">
        <f t="shared" si="45"/>
        <v>143.28132936507939</v>
      </c>
      <c r="P319" s="193">
        <v>279.8941798941799</v>
      </c>
      <c r="Q319" s="505">
        <v>15.175132275132276</v>
      </c>
      <c r="R319" s="506">
        <f t="shared" si="43"/>
        <v>1.9016220093816081</v>
      </c>
      <c r="S319" s="199">
        <v>3</v>
      </c>
      <c r="T319" s="18"/>
      <c r="U319" s="18"/>
      <c r="V319" s="18"/>
      <c r="W319" s="18"/>
      <c r="X319" s="18"/>
      <c r="Y319" s="18"/>
    </row>
    <row r="320" spans="1:25" s="87" customFormat="1" ht="13.5" customHeight="1" x14ac:dyDescent="0.35">
      <c r="A320" s="171">
        <v>237</v>
      </c>
      <c r="B320" s="824" t="s">
        <v>2110</v>
      </c>
      <c r="C320" s="171">
        <v>791.22</v>
      </c>
      <c r="D320" s="212"/>
      <c r="E320" s="212"/>
      <c r="F320" s="171">
        <v>791.22</v>
      </c>
      <c r="G320" s="178">
        <f t="shared" si="48"/>
        <v>791.22</v>
      </c>
      <c r="H320" s="212"/>
      <c r="I320" s="212">
        <v>112</v>
      </c>
      <c r="J320" s="178"/>
      <c r="K320" s="207">
        <f t="shared" si="47"/>
        <v>112</v>
      </c>
      <c r="L320" s="868">
        <f t="shared" si="49"/>
        <v>112</v>
      </c>
      <c r="M320" s="509">
        <f t="shared" si="46"/>
        <v>0.14814814814814814</v>
      </c>
      <c r="N320" s="191">
        <f t="shared" si="44"/>
        <v>634.28888888888878</v>
      </c>
      <c r="O320" s="192">
        <f t="shared" si="45"/>
        <v>139.54355555555554</v>
      </c>
      <c r="P320" s="193">
        <v>272.59259259259255</v>
      </c>
      <c r="Q320" s="505">
        <v>14.779259259259259</v>
      </c>
      <c r="R320" s="506">
        <f t="shared" ref="R320:R380" si="50">(N320+O320+P320+Q320)/G320</f>
        <v>1.3412253182380327</v>
      </c>
      <c r="S320" s="199">
        <v>4</v>
      </c>
      <c r="T320" s="18"/>
      <c r="U320" s="18"/>
      <c r="V320" s="18"/>
      <c r="W320" s="18"/>
      <c r="X320" s="18"/>
      <c r="Y320" s="18"/>
    </row>
    <row r="321" spans="1:25" s="87" customFormat="1" ht="13.5" customHeight="1" x14ac:dyDescent="0.35">
      <c r="A321" s="189">
        <v>238</v>
      </c>
      <c r="B321" s="824" t="s">
        <v>2111</v>
      </c>
      <c r="C321" s="171">
        <v>765.5</v>
      </c>
      <c r="D321" s="212"/>
      <c r="E321" s="212"/>
      <c r="F321" s="171">
        <v>765.9</v>
      </c>
      <c r="G321" s="178">
        <f t="shared" si="48"/>
        <v>765.5</v>
      </c>
      <c r="H321" s="212"/>
      <c r="I321" s="212">
        <v>140</v>
      </c>
      <c r="J321" s="178"/>
      <c r="K321" s="207">
        <f t="shared" si="47"/>
        <v>140</v>
      </c>
      <c r="L321" s="868">
        <f t="shared" si="49"/>
        <v>140</v>
      </c>
      <c r="M321" s="509">
        <f t="shared" si="46"/>
        <v>0.18518518518518517</v>
      </c>
      <c r="N321" s="191">
        <f t="shared" si="44"/>
        <v>792.86111111111109</v>
      </c>
      <c r="O321" s="192">
        <f t="shared" si="45"/>
        <v>174.42944444444444</v>
      </c>
      <c r="P321" s="193">
        <v>340.7407407407407</v>
      </c>
      <c r="Q321" s="505">
        <v>18.474074074074075</v>
      </c>
      <c r="R321" s="506">
        <f t="shared" si="50"/>
        <v>1.7328613590729853</v>
      </c>
      <c r="S321" s="199">
        <v>3</v>
      </c>
      <c r="T321" s="18"/>
      <c r="U321" s="18"/>
      <c r="V321" s="18"/>
      <c r="W321" s="18"/>
      <c r="X321" s="18"/>
      <c r="Y321" s="18"/>
    </row>
    <row r="322" spans="1:25" s="87" customFormat="1" ht="13.5" customHeight="1" x14ac:dyDescent="0.35">
      <c r="A322" s="171">
        <v>239</v>
      </c>
      <c r="B322" s="824" t="s">
        <v>2112</v>
      </c>
      <c r="C322" s="171">
        <v>777.3</v>
      </c>
      <c r="D322" s="212"/>
      <c r="E322" s="212">
        <v>28.9</v>
      </c>
      <c r="F322" s="171">
        <v>777.3</v>
      </c>
      <c r="G322" s="178">
        <f t="shared" si="48"/>
        <v>806.19999999999993</v>
      </c>
      <c r="H322" s="212"/>
      <c r="I322" s="212">
        <v>140</v>
      </c>
      <c r="J322" s="178"/>
      <c r="K322" s="207">
        <f t="shared" si="47"/>
        <v>140</v>
      </c>
      <c r="L322" s="868">
        <f t="shared" si="49"/>
        <v>140</v>
      </c>
      <c r="M322" s="509">
        <f t="shared" si="46"/>
        <v>0.18518518518518517</v>
      </c>
      <c r="N322" s="191">
        <f t="shared" si="44"/>
        <v>792.86111111111109</v>
      </c>
      <c r="O322" s="192">
        <f t="shared" si="45"/>
        <v>174.42944444444444</v>
      </c>
      <c r="P322" s="193">
        <v>340.7407407407407</v>
      </c>
      <c r="Q322" s="505">
        <v>18.474074074074075</v>
      </c>
      <c r="R322" s="506">
        <f t="shared" si="50"/>
        <v>1.6453800178248206</v>
      </c>
      <c r="S322" s="199">
        <v>3</v>
      </c>
      <c r="T322" s="18"/>
      <c r="U322" s="18"/>
      <c r="V322" s="18"/>
      <c r="W322" s="18"/>
      <c r="X322" s="18"/>
      <c r="Y322" s="18"/>
    </row>
    <row r="323" spans="1:25" s="87" customFormat="1" ht="13.5" customHeight="1" x14ac:dyDescent="0.35">
      <c r="A323" s="171">
        <v>240</v>
      </c>
      <c r="B323" s="824" t="s">
        <v>2113</v>
      </c>
      <c r="C323" s="171">
        <v>723.6</v>
      </c>
      <c r="D323" s="212"/>
      <c r="E323" s="212">
        <v>29.4</v>
      </c>
      <c r="F323" s="171">
        <v>723.6</v>
      </c>
      <c r="G323" s="178">
        <f t="shared" si="48"/>
        <v>753</v>
      </c>
      <c r="H323" s="212"/>
      <c r="I323" s="212">
        <v>100</v>
      </c>
      <c r="J323" s="178"/>
      <c r="K323" s="207">
        <f t="shared" si="47"/>
        <v>100</v>
      </c>
      <c r="L323" s="868">
        <f t="shared" si="49"/>
        <v>100</v>
      </c>
      <c r="M323" s="509">
        <f t="shared" si="46"/>
        <v>0.13227513227513227</v>
      </c>
      <c r="N323" s="191">
        <f t="shared" si="44"/>
        <v>566.32936507936506</v>
      </c>
      <c r="O323" s="192">
        <f t="shared" si="45"/>
        <v>124.59246031746031</v>
      </c>
      <c r="P323" s="193">
        <v>243.38624338624336</v>
      </c>
      <c r="Q323" s="505">
        <v>13.195767195767196</v>
      </c>
      <c r="R323" s="506">
        <f t="shared" si="50"/>
        <v>1.2583052270635271</v>
      </c>
      <c r="S323" s="199">
        <v>3</v>
      </c>
      <c r="T323" s="18"/>
      <c r="U323" s="18"/>
      <c r="V323" s="18"/>
      <c r="W323" s="18"/>
      <c r="X323" s="18"/>
      <c r="Y323" s="18"/>
    </row>
    <row r="324" spans="1:25" s="87" customFormat="1" ht="13.5" customHeight="1" x14ac:dyDescent="0.35">
      <c r="A324" s="189">
        <v>241</v>
      </c>
      <c r="B324" s="824" t="s">
        <v>2114</v>
      </c>
      <c r="C324" s="171">
        <v>579.6</v>
      </c>
      <c r="D324" s="212"/>
      <c r="E324" s="212">
        <v>32.6</v>
      </c>
      <c r="F324" s="171">
        <v>580.1</v>
      </c>
      <c r="G324" s="178">
        <f t="shared" si="48"/>
        <v>612.20000000000005</v>
      </c>
      <c r="H324" s="212"/>
      <c r="I324" s="212">
        <v>95</v>
      </c>
      <c r="J324" s="178"/>
      <c r="K324" s="207">
        <f t="shared" si="47"/>
        <v>95</v>
      </c>
      <c r="L324" s="868">
        <f t="shared" si="49"/>
        <v>95</v>
      </c>
      <c r="M324" s="509">
        <f t="shared" si="46"/>
        <v>0.12566137566137567</v>
      </c>
      <c r="N324" s="191">
        <f t="shared" si="44"/>
        <v>538.01289682539687</v>
      </c>
      <c r="O324" s="192">
        <f t="shared" si="45"/>
        <v>118.36283730158731</v>
      </c>
      <c r="P324" s="193">
        <v>231.21693121693124</v>
      </c>
      <c r="Q324" s="505">
        <v>12.535978835978836</v>
      </c>
      <c r="R324" s="506">
        <f t="shared" si="50"/>
        <v>1.4703179421429178</v>
      </c>
      <c r="S324" s="199">
        <v>4</v>
      </c>
      <c r="T324" s="18"/>
      <c r="U324" s="18"/>
      <c r="V324" s="18"/>
      <c r="W324" s="18"/>
      <c r="X324" s="18"/>
      <c r="Y324" s="18"/>
    </row>
    <row r="325" spans="1:25" s="87" customFormat="1" ht="13.5" customHeight="1" x14ac:dyDescent="0.35">
      <c r="A325" s="171">
        <v>242</v>
      </c>
      <c r="B325" s="824" t="s">
        <v>2115</v>
      </c>
      <c r="C325" s="171">
        <v>611.79999999999995</v>
      </c>
      <c r="D325" s="212"/>
      <c r="E325" s="212"/>
      <c r="F325" s="171">
        <v>611.79999999999995</v>
      </c>
      <c r="G325" s="178">
        <f t="shared" si="48"/>
        <v>611.79999999999995</v>
      </c>
      <c r="H325" s="212"/>
      <c r="I325" s="212">
        <v>125</v>
      </c>
      <c r="J325" s="178"/>
      <c r="K325" s="207">
        <f t="shared" si="47"/>
        <v>125</v>
      </c>
      <c r="L325" s="868">
        <f t="shared" si="49"/>
        <v>125</v>
      </c>
      <c r="M325" s="509">
        <f t="shared" si="46"/>
        <v>0.16534391534391535</v>
      </c>
      <c r="N325" s="191">
        <f t="shared" si="44"/>
        <v>707.91170634920638</v>
      </c>
      <c r="O325" s="192">
        <f t="shared" si="45"/>
        <v>155.74057539682539</v>
      </c>
      <c r="P325" s="193">
        <v>304.23280423280426</v>
      </c>
      <c r="Q325" s="505">
        <v>16.494708994708997</v>
      </c>
      <c r="R325" s="506">
        <f t="shared" si="50"/>
        <v>1.9358937479136078</v>
      </c>
      <c r="S325" s="199">
        <v>4</v>
      </c>
      <c r="T325" s="18"/>
      <c r="U325" s="18"/>
      <c r="V325" s="18"/>
      <c r="W325" s="18"/>
      <c r="X325" s="18"/>
      <c r="Y325" s="18"/>
    </row>
    <row r="326" spans="1:25" s="87" customFormat="1" ht="13.5" customHeight="1" x14ac:dyDescent="0.35">
      <c r="A326" s="171">
        <v>243</v>
      </c>
      <c r="B326" s="824" t="s">
        <v>2116</v>
      </c>
      <c r="C326" s="171">
        <v>510.4</v>
      </c>
      <c r="D326" s="212"/>
      <c r="E326" s="212"/>
      <c r="F326" s="171">
        <v>510.4</v>
      </c>
      <c r="G326" s="178">
        <f t="shared" si="48"/>
        <v>510.4</v>
      </c>
      <c r="H326" s="212">
        <v>70</v>
      </c>
      <c r="I326" s="212"/>
      <c r="J326" s="178"/>
      <c r="K326" s="207">
        <f t="shared" si="47"/>
        <v>70</v>
      </c>
      <c r="L326" s="868">
        <f t="shared" si="49"/>
        <v>70</v>
      </c>
      <c r="M326" s="509">
        <f t="shared" si="46"/>
        <v>8.3333333333333329E-2</v>
      </c>
      <c r="N326" s="191">
        <f t="shared" si="44"/>
        <v>356.78749999999997</v>
      </c>
      <c r="O326" s="192">
        <f t="shared" si="45"/>
        <v>78.493249999999989</v>
      </c>
      <c r="P326" s="193">
        <v>153.33333333333331</v>
      </c>
      <c r="Q326" s="505">
        <v>8.3133333333333326</v>
      </c>
      <c r="R326" s="506">
        <f t="shared" si="50"/>
        <v>1.1695286376698015</v>
      </c>
      <c r="S326" s="199">
        <v>3</v>
      </c>
      <c r="T326" s="18"/>
      <c r="U326" s="18"/>
      <c r="V326" s="18"/>
      <c r="W326" s="18"/>
      <c r="X326" s="18"/>
      <c r="Y326" s="18"/>
    </row>
    <row r="327" spans="1:25" s="87" customFormat="1" ht="13.5" customHeight="1" x14ac:dyDescent="0.35">
      <c r="A327" s="189">
        <v>244</v>
      </c>
      <c r="B327" s="824" t="s">
        <v>2117</v>
      </c>
      <c r="C327" s="171">
        <v>564</v>
      </c>
      <c r="D327" s="208">
        <v>87.5</v>
      </c>
      <c r="E327" s="212"/>
      <c r="F327" s="171">
        <v>564</v>
      </c>
      <c r="G327" s="178">
        <f t="shared" si="48"/>
        <v>651.5</v>
      </c>
      <c r="H327" s="212">
        <v>90</v>
      </c>
      <c r="I327" s="212"/>
      <c r="J327" s="178"/>
      <c r="K327" s="207">
        <f t="shared" si="47"/>
        <v>90</v>
      </c>
      <c r="L327" s="868">
        <f t="shared" si="49"/>
        <v>90</v>
      </c>
      <c r="M327" s="509">
        <f t="shared" si="46"/>
        <v>0.10714285714285714</v>
      </c>
      <c r="N327" s="191">
        <f t="shared" si="44"/>
        <v>458.72678571428565</v>
      </c>
      <c r="O327" s="192">
        <f t="shared" si="45"/>
        <v>100.91989285714284</v>
      </c>
      <c r="P327" s="193">
        <v>197.14285714285714</v>
      </c>
      <c r="Q327" s="505">
        <v>10.688571428571429</v>
      </c>
      <c r="R327" s="506">
        <f t="shared" si="50"/>
        <v>1.1780170485692358</v>
      </c>
      <c r="S327" s="199">
        <v>3</v>
      </c>
      <c r="T327" s="18"/>
      <c r="U327" s="18"/>
      <c r="V327" s="18"/>
      <c r="W327" s="18"/>
      <c r="X327" s="18"/>
      <c r="Y327" s="18"/>
    </row>
    <row r="328" spans="1:25" s="87" customFormat="1" ht="13.5" customHeight="1" x14ac:dyDescent="0.35">
      <c r="A328" s="171">
        <v>245</v>
      </c>
      <c r="B328" s="832" t="s">
        <v>2118</v>
      </c>
      <c r="C328" s="171">
        <v>699.7</v>
      </c>
      <c r="D328" s="212">
        <v>90.2</v>
      </c>
      <c r="E328" s="212"/>
      <c r="F328" s="171">
        <v>880.1</v>
      </c>
      <c r="G328" s="178">
        <f t="shared" si="48"/>
        <v>789.90000000000009</v>
      </c>
      <c r="H328" s="212">
        <v>0</v>
      </c>
      <c r="I328" s="212">
        <v>0</v>
      </c>
      <c r="J328" s="178"/>
      <c r="K328" s="207">
        <f t="shared" si="47"/>
        <v>0</v>
      </c>
      <c r="L328" s="868">
        <f t="shared" si="49"/>
        <v>0</v>
      </c>
      <c r="M328" s="509">
        <f t="shared" si="46"/>
        <v>0</v>
      </c>
      <c r="N328" s="191">
        <f t="shared" si="44"/>
        <v>0</v>
      </c>
      <c r="O328" s="192">
        <f t="shared" si="45"/>
        <v>0</v>
      </c>
      <c r="P328" s="193">
        <v>0</v>
      </c>
      <c r="Q328" s="505">
        <v>0</v>
      </c>
      <c r="R328" s="506">
        <f t="shared" si="50"/>
        <v>0</v>
      </c>
      <c r="S328" s="199">
        <v>3</v>
      </c>
      <c r="T328" s="18"/>
      <c r="U328" s="18"/>
      <c r="V328" s="18"/>
      <c r="W328" s="18"/>
      <c r="X328" s="18"/>
      <c r="Y328" s="18"/>
    </row>
    <row r="329" spans="1:25" s="87" customFormat="1" ht="13.5" customHeight="1" x14ac:dyDescent="0.35">
      <c r="A329" s="171">
        <v>246</v>
      </c>
      <c r="B329" s="824" t="s">
        <v>2119</v>
      </c>
      <c r="C329" s="171">
        <v>770.6</v>
      </c>
      <c r="D329" s="212"/>
      <c r="E329" s="212"/>
      <c r="F329" s="171">
        <v>770.6</v>
      </c>
      <c r="G329" s="178">
        <f t="shared" si="48"/>
        <v>770.6</v>
      </c>
      <c r="H329" s="212">
        <v>68</v>
      </c>
      <c r="I329" s="212">
        <v>62</v>
      </c>
      <c r="J329" s="178"/>
      <c r="K329" s="207">
        <f t="shared" si="47"/>
        <v>130</v>
      </c>
      <c r="L329" s="868">
        <f t="shared" si="49"/>
        <v>130</v>
      </c>
      <c r="M329" s="509">
        <f t="shared" si="46"/>
        <v>0.16296296296296298</v>
      </c>
      <c r="N329" s="191">
        <f t="shared" si="44"/>
        <v>697.71777777777777</v>
      </c>
      <c r="O329" s="192">
        <f t="shared" si="45"/>
        <v>153.49791111111111</v>
      </c>
      <c r="P329" s="193">
        <v>299.85185185185185</v>
      </c>
      <c r="Q329" s="505">
        <v>16.257185185185186</v>
      </c>
      <c r="R329" s="506">
        <f t="shared" si="50"/>
        <v>1.5148257538618295</v>
      </c>
      <c r="S329" s="199">
        <v>3</v>
      </c>
      <c r="T329" s="18"/>
      <c r="U329" s="18"/>
      <c r="V329" s="18"/>
      <c r="W329" s="18"/>
      <c r="X329" s="18"/>
      <c r="Y329" s="18"/>
    </row>
    <row r="330" spans="1:25" s="87" customFormat="1" ht="13.5" customHeight="1" x14ac:dyDescent="0.35">
      <c r="A330" s="189">
        <v>247</v>
      </c>
      <c r="B330" s="824" t="s">
        <v>2120</v>
      </c>
      <c r="C330" s="171">
        <v>958.2</v>
      </c>
      <c r="D330" s="212"/>
      <c r="E330" s="212"/>
      <c r="F330" s="171">
        <v>958.2</v>
      </c>
      <c r="G330" s="178">
        <f t="shared" si="48"/>
        <v>958.2</v>
      </c>
      <c r="H330" s="212">
        <v>60</v>
      </c>
      <c r="I330" s="212">
        <v>56</v>
      </c>
      <c r="J330" s="178"/>
      <c r="K330" s="207">
        <f t="shared" si="47"/>
        <v>116</v>
      </c>
      <c r="L330" s="868">
        <f t="shared" si="49"/>
        <v>116</v>
      </c>
      <c r="M330" s="509">
        <f t="shared" si="46"/>
        <v>0.14550264550264549</v>
      </c>
      <c r="N330" s="191">
        <f t="shared" si="44"/>
        <v>622.96230158730157</v>
      </c>
      <c r="O330" s="192">
        <f t="shared" si="45"/>
        <v>137.05170634920634</v>
      </c>
      <c r="P330" s="193">
        <v>267.72486772486769</v>
      </c>
      <c r="Q330" s="505">
        <v>14.515343915343916</v>
      </c>
      <c r="R330" s="506">
        <f t="shared" si="50"/>
        <v>1.0877209555173446</v>
      </c>
      <c r="S330" s="199">
        <v>3</v>
      </c>
      <c r="T330" s="18"/>
      <c r="U330" s="18"/>
      <c r="V330" s="18"/>
      <c r="W330" s="18"/>
      <c r="X330" s="18"/>
      <c r="Y330" s="18"/>
    </row>
    <row r="331" spans="1:25" s="87" customFormat="1" ht="13.5" customHeight="1" x14ac:dyDescent="0.35">
      <c r="A331" s="171">
        <v>248</v>
      </c>
      <c r="B331" s="824" t="s">
        <v>2121</v>
      </c>
      <c r="C331" s="171">
        <v>950.92</v>
      </c>
      <c r="D331" s="212">
        <v>124.7</v>
      </c>
      <c r="E331" s="212">
        <v>118.8</v>
      </c>
      <c r="F331" s="171">
        <v>1238.9000000000001</v>
      </c>
      <c r="G331" s="178">
        <f t="shared" si="48"/>
        <v>1194.4199999999998</v>
      </c>
      <c r="H331" s="212">
        <v>182</v>
      </c>
      <c r="I331" s="212"/>
      <c r="J331" s="178"/>
      <c r="K331" s="207">
        <f t="shared" si="47"/>
        <v>182</v>
      </c>
      <c r="L331" s="868">
        <f t="shared" si="49"/>
        <v>182</v>
      </c>
      <c r="M331" s="509">
        <f t="shared" si="46"/>
        <v>0.21666666666666667</v>
      </c>
      <c r="N331" s="191">
        <f t="shared" si="44"/>
        <v>927.64750000000004</v>
      </c>
      <c r="O331" s="192">
        <f t="shared" si="45"/>
        <v>204.08245000000002</v>
      </c>
      <c r="P331" s="193">
        <v>398.66666666666669</v>
      </c>
      <c r="Q331" s="505">
        <v>21.614666666666668</v>
      </c>
      <c r="R331" s="506">
        <f t="shared" si="50"/>
        <v>1.2993848757835047</v>
      </c>
      <c r="S331" s="199">
        <v>4</v>
      </c>
      <c r="T331" s="18"/>
      <c r="U331" s="18"/>
      <c r="V331" s="18"/>
      <c r="W331" s="18"/>
      <c r="X331" s="18"/>
      <c r="Y331" s="18"/>
    </row>
    <row r="332" spans="1:25" s="87" customFormat="1" ht="13.5" customHeight="1" x14ac:dyDescent="0.35">
      <c r="A332" s="171">
        <v>249</v>
      </c>
      <c r="B332" s="824" t="s">
        <v>2122</v>
      </c>
      <c r="C332" s="171">
        <v>290.51</v>
      </c>
      <c r="D332" s="212">
        <v>32.65</v>
      </c>
      <c r="E332" s="212">
        <v>114.7</v>
      </c>
      <c r="F332" s="171">
        <v>512.79999999999995</v>
      </c>
      <c r="G332" s="178">
        <f t="shared" si="48"/>
        <v>437.85999999999996</v>
      </c>
      <c r="H332" s="212"/>
      <c r="I332" s="212">
        <v>30</v>
      </c>
      <c r="J332" s="178"/>
      <c r="K332" s="207">
        <f t="shared" si="47"/>
        <v>30</v>
      </c>
      <c r="L332" s="868">
        <f t="shared" si="49"/>
        <v>30</v>
      </c>
      <c r="M332" s="509">
        <f t="shared" si="46"/>
        <v>3.968253968253968E-2</v>
      </c>
      <c r="N332" s="191">
        <f t="shared" si="44"/>
        <v>169.89880952380952</v>
      </c>
      <c r="O332" s="192">
        <f t="shared" si="45"/>
        <v>37.377738095238094</v>
      </c>
      <c r="P332" s="193">
        <v>73.015873015873012</v>
      </c>
      <c r="Q332" s="505">
        <v>3.9587301587301589</v>
      </c>
      <c r="R332" s="506">
        <f t="shared" si="50"/>
        <v>0.64918273145217831</v>
      </c>
      <c r="S332" s="199">
        <v>3</v>
      </c>
      <c r="T332" s="18"/>
      <c r="U332" s="18"/>
      <c r="V332" s="18"/>
      <c r="W332" s="18"/>
      <c r="X332" s="18"/>
      <c r="Y332" s="18"/>
    </row>
    <row r="333" spans="1:25" s="87" customFormat="1" ht="13.5" customHeight="1" x14ac:dyDescent="0.35">
      <c r="A333" s="189">
        <v>250</v>
      </c>
      <c r="B333" s="824" t="s">
        <v>2123</v>
      </c>
      <c r="C333" s="171">
        <v>612.5</v>
      </c>
      <c r="D333" s="212">
        <v>100</v>
      </c>
      <c r="E333" s="212"/>
      <c r="F333" s="171">
        <v>779.5</v>
      </c>
      <c r="G333" s="178">
        <f t="shared" si="48"/>
        <v>712.5</v>
      </c>
      <c r="H333" s="212">
        <v>30</v>
      </c>
      <c r="I333" s="212">
        <v>48</v>
      </c>
      <c r="J333" s="178"/>
      <c r="K333" s="207">
        <f t="shared" si="47"/>
        <v>78</v>
      </c>
      <c r="L333" s="868">
        <f t="shared" si="49"/>
        <v>78</v>
      </c>
      <c r="M333" s="509">
        <f t="shared" si="46"/>
        <v>9.9206349206349201E-2</v>
      </c>
      <c r="N333" s="191">
        <f t="shared" ref="N333:N396" si="51">M333*4281.45</f>
        <v>424.7470238095238</v>
      </c>
      <c r="O333" s="192">
        <f t="shared" si="45"/>
        <v>93.444345238095238</v>
      </c>
      <c r="P333" s="193">
        <v>182.53968253968253</v>
      </c>
      <c r="Q333" s="505">
        <v>9.8968253968253972</v>
      </c>
      <c r="R333" s="506">
        <f t="shared" si="50"/>
        <v>0.99737245892509041</v>
      </c>
      <c r="S333" s="199">
        <v>3</v>
      </c>
      <c r="T333" s="18"/>
      <c r="U333" s="18"/>
      <c r="V333" s="18"/>
      <c r="W333" s="18"/>
      <c r="X333" s="18"/>
      <c r="Y333" s="18"/>
    </row>
    <row r="334" spans="1:25" s="87" customFormat="1" ht="13.5" customHeight="1" x14ac:dyDescent="0.35">
      <c r="A334" s="171">
        <v>251</v>
      </c>
      <c r="B334" s="824" t="s">
        <v>2124</v>
      </c>
      <c r="C334" s="171">
        <v>1001.86</v>
      </c>
      <c r="D334" s="212">
        <v>33.200000000000003</v>
      </c>
      <c r="E334" s="212"/>
      <c r="F334" s="171">
        <v>1440.86</v>
      </c>
      <c r="G334" s="178">
        <f t="shared" si="48"/>
        <v>1035.06</v>
      </c>
      <c r="H334" s="212"/>
      <c r="I334" s="212">
        <v>127</v>
      </c>
      <c r="J334" s="178"/>
      <c r="K334" s="207">
        <f t="shared" si="47"/>
        <v>127</v>
      </c>
      <c r="L334" s="868">
        <f t="shared" si="49"/>
        <v>127</v>
      </c>
      <c r="M334" s="509">
        <f t="shared" si="46"/>
        <v>0.16798941798941799</v>
      </c>
      <c r="N334" s="191">
        <f t="shared" si="51"/>
        <v>719.23829365079359</v>
      </c>
      <c r="O334" s="192">
        <f t="shared" si="45"/>
        <v>158.23242460317459</v>
      </c>
      <c r="P334" s="193">
        <v>309.10052910052912</v>
      </c>
      <c r="Q334" s="505">
        <v>16.75862433862434</v>
      </c>
      <c r="R334" s="506">
        <f t="shared" si="50"/>
        <v>1.1625701618197222</v>
      </c>
      <c r="S334" s="199">
        <v>3</v>
      </c>
      <c r="T334" s="18"/>
      <c r="U334" s="18"/>
      <c r="V334" s="18"/>
      <c r="W334" s="18"/>
      <c r="X334" s="18"/>
      <c r="Y334" s="18"/>
    </row>
    <row r="335" spans="1:25" s="87" customFormat="1" ht="13.5" customHeight="1" x14ac:dyDescent="0.35">
      <c r="A335" s="171">
        <v>252</v>
      </c>
      <c r="B335" s="824" t="s">
        <v>2125</v>
      </c>
      <c r="C335" s="171">
        <v>592</v>
      </c>
      <c r="D335" s="212"/>
      <c r="E335" s="212">
        <v>92.4</v>
      </c>
      <c r="F335" s="171">
        <v>658.6</v>
      </c>
      <c r="G335" s="178">
        <f t="shared" si="48"/>
        <v>684.4</v>
      </c>
      <c r="H335" s="212">
        <v>69</v>
      </c>
      <c r="I335" s="212">
        <v>41</v>
      </c>
      <c r="J335" s="178"/>
      <c r="K335" s="207">
        <f t="shared" si="47"/>
        <v>110</v>
      </c>
      <c r="L335" s="868">
        <f t="shared" si="49"/>
        <v>110</v>
      </c>
      <c r="M335" s="509">
        <f t="shared" si="46"/>
        <v>0.13637566137566137</v>
      </c>
      <c r="N335" s="191">
        <f t="shared" si="51"/>
        <v>583.8855753968254</v>
      </c>
      <c r="O335" s="192">
        <f t="shared" si="45"/>
        <v>128.4548265873016</v>
      </c>
      <c r="P335" s="193">
        <v>250.93121693121694</v>
      </c>
      <c r="Q335" s="505">
        <v>13.604835978835979</v>
      </c>
      <c r="R335" s="506">
        <f t="shared" si="50"/>
        <v>1.4273472456080947</v>
      </c>
      <c r="S335" s="199">
        <v>3</v>
      </c>
      <c r="T335" s="18"/>
      <c r="U335" s="18"/>
      <c r="V335" s="18"/>
      <c r="W335" s="18"/>
      <c r="X335" s="18"/>
      <c r="Y335" s="18"/>
    </row>
    <row r="336" spans="1:25" s="87" customFormat="1" ht="13.5" customHeight="1" x14ac:dyDescent="0.35">
      <c r="A336" s="189">
        <v>253</v>
      </c>
      <c r="B336" s="824" t="s">
        <v>2126</v>
      </c>
      <c r="C336" s="171">
        <v>796.45</v>
      </c>
      <c r="D336" s="212">
        <v>32.4</v>
      </c>
      <c r="E336" s="212">
        <v>30</v>
      </c>
      <c r="F336" s="171">
        <v>796.05</v>
      </c>
      <c r="G336" s="178">
        <f t="shared" si="48"/>
        <v>858.85</v>
      </c>
      <c r="H336" s="212">
        <v>40</v>
      </c>
      <c r="I336" s="212">
        <v>97</v>
      </c>
      <c r="J336" s="178"/>
      <c r="K336" s="207">
        <f t="shared" si="47"/>
        <v>137</v>
      </c>
      <c r="L336" s="868">
        <f t="shared" si="49"/>
        <v>137</v>
      </c>
      <c r="M336" s="509">
        <f t="shared" si="46"/>
        <v>0.17592592592592593</v>
      </c>
      <c r="N336" s="191">
        <f t="shared" si="51"/>
        <v>753.21805555555557</v>
      </c>
      <c r="O336" s="192">
        <f t="shared" si="45"/>
        <v>165.70797222222222</v>
      </c>
      <c r="P336" s="193">
        <v>323.7037037037037</v>
      </c>
      <c r="Q336" s="505">
        <v>17.55037037037037</v>
      </c>
      <c r="R336" s="506">
        <f t="shared" si="50"/>
        <v>1.4672877706838816</v>
      </c>
      <c r="S336" s="199">
        <v>3</v>
      </c>
      <c r="T336" s="18"/>
      <c r="U336" s="18"/>
      <c r="V336" s="18"/>
      <c r="W336" s="18"/>
      <c r="X336" s="18"/>
      <c r="Y336" s="18"/>
    </row>
    <row r="337" spans="1:25" s="87" customFormat="1" ht="13.5" customHeight="1" x14ac:dyDescent="0.35">
      <c r="A337" s="171">
        <v>254</v>
      </c>
      <c r="B337" s="824" t="s">
        <v>2127</v>
      </c>
      <c r="C337" s="171">
        <v>711</v>
      </c>
      <c r="D337" s="212"/>
      <c r="E337" s="212">
        <v>116.7</v>
      </c>
      <c r="F337" s="171">
        <v>873</v>
      </c>
      <c r="G337" s="178">
        <f t="shared" si="48"/>
        <v>827.7</v>
      </c>
      <c r="H337" s="212">
        <v>73</v>
      </c>
      <c r="I337" s="212">
        <v>47</v>
      </c>
      <c r="J337" s="178"/>
      <c r="K337" s="207">
        <f t="shared" si="47"/>
        <v>120</v>
      </c>
      <c r="L337" s="868">
        <f t="shared" si="49"/>
        <v>120</v>
      </c>
      <c r="M337" s="509">
        <f t="shared" si="46"/>
        <v>0.14907407407407408</v>
      </c>
      <c r="N337" s="191">
        <f t="shared" si="51"/>
        <v>638.25319444444449</v>
      </c>
      <c r="O337" s="192">
        <f t="shared" si="45"/>
        <v>140.4157027777778</v>
      </c>
      <c r="P337" s="193">
        <v>274.2962962962963</v>
      </c>
      <c r="Q337" s="505">
        <v>14.871629629629631</v>
      </c>
      <c r="R337" s="506">
        <f t="shared" si="50"/>
        <v>1.290125435723267</v>
      </c>
      <c r="S337" s="199">
        <v>3</v>
      </c>
      <c r="T337" s="18"/>
      <c r="U337" s="18"/>
      <c r="V337" s="18"/>
      <c r="W337" s="18"/>
      <c r="X337" s="18"/>
      <c r="Y337" s="18"/>
    </row>
    <row r="338" spans="1:25" s="87" customFormat="1" ht="13.5" customHeight="1" x14ac:dyDescent="0.35">
      <c r="A338" s="171">
        <v>255</v>
      </c>
      <c r="B338" s="832" t="s">
        <v>2128</v>
      </c>
      <c r="C338" s="171">
        <v>837.19</v>
      </c>
      <c r="D338" s="212"/>
      <c r="E338" s="212"/>
      <c r="F338" s="171">
        <v>837.19</v>
      </c>
      <c r="G338" s="178">
        <f t="shared" si="48"/>
        <v>837.19</v>
      </c>
      <c r="H338" s="212"/>
      <c r="I338" s="212"/>
      <c r="J338" s="178"/>
      <c r="K338" s="207">
        <f t="shared" si="47"/>
        <v>0</v>
      </c>
      <c r="L338" s="868">
        <f t="shared" si="49"/>
        <v>0</v>
      </c>
      <c r="M338" s="509">
        <f t="shared" si="46"/>
        <v>0</v>
      </c>
      <c r="N338" s="191">
        <f t="shared" si="51"/>
        <v>0</v>
      </c>
      <c r="O338" s="192">
        <f t="shared" si="45"/>
        <v>0</v>
      </c>
      <c r="P338" s="193">
        <v>0</v>
      </c>
      <c r="Q338" s="505">
        <v>0</v>
      </c>
      <c r="R338" s="506">
        <f t="shared" si="50"/>
        <v>0</v>
      </c>
      <c r="S338" s="199">
        <v>3</v>
      </c>
      <c r="T338" s="18"/>
      <c r="U338" s="18"/>
      <c r="V338" s="18"/>
      <c r="W338" s="18"/>
      <c r="X338" s="18"/>
      <c r="Y338" s="18"/>
    </row>
    <row r="339" spans="1:25" s="87" customFormat="1" ht="13.5" customHeight="1" x14ac:dyDescent="0.35">
      <c r="A339" s="189">
        <v>256</v>
      </c>
      <c r="B339" s="824" t="s">
        <v>2129</v>
      </c>
      <c r="C339" s="171">
        <v>325.10000000000002</v>
      </c>
      <c r="D339" s="212"/>
      <c r="E339" s="212"/>
      <c r="F339" s="171">
        <v>325.10000000000002</v>
      </c>
      <c r="G339" s="178">
        <f t="shared" si="48"/>
        <v>325.10000000000002</v>
      </c>
      <c r="H339" s="212">
        <v>27</v>
      </c>
      <c r="I339" s="212">
        <v>19</v>
      </c>
      <c r="J339" s="178"/>
      <c r="K339" s="207">
        <f t="shared" si="47"/>
        <v>46</v>
      </c>
      <c r="L339" s="868">
        <f t="shared" si="49"/>
        <v>46</v>
      </c>
      <c r="M339" s="509">
        <f t="shared" si="46"/>
        <v>5.7275132275132271E-2</v>
      </c>
      <c r="N339" s="191">
        <f t="shared" si="51"/>
        <v>245.22061507936505</v>
      </c>
      <c r="O339" s="192">
        <f t="shared" si="45"/>
        <v>53.948535317460312</v>
      </c>
      <c r="P339" s="193">
        <v>105.38624338624338</v>
      </c>
      <c r="Q339" s="505">
        <v>5.7137671957671952</v>
      </c>
      <c r="R339" s="506">
        <f t="shared" si="50"/>
        <v>1.2619783481354534</v>
      </c>
      <c r="S339" s="199">
        <v>3</v>
      </c>
      <c r="T339" s="18"/>
      <c r="U339" s="18"/>
      <c r="V339" s="18"/>
      <c r="W339" s="18"/>
      <c r="X339" s="18"/>
      <c r="Y339" s="18"/>
    </row>
    <row r="340" spans="1:25" s="87" customFormat="1" ht="13.5" customHeight="1" x14ac:dyDescent="0.35">
      <c r="A340" s="171">
        <v>257</v>
      </c>
      <c r="B340" s="824" t="s">
        <v>2130</v>
      </c>
      <c r="C340" s="171">
        <v>456.1</v>
      </c>
      <c r="D340" s="212"/>
      <c r="E340" s="212">
        <v>56.9</v>
      </c>
      <c r="F340" s="171">
        <v>514.79999999999995</v>
      </c>
      <c r="G340" s="178">
        <f t="shared" si="48"/>
        <v>513</v>
      </c>
      <c r="H340" s="212">
        <v>32</v>
      </c>
      <c r="I340" s="212">
        <v>28</v>
      </c>
      <c r="J340" s="178"/>
      <c r="K340" s="207">
        <f t="shared" si="47"/>
        <v>60</v>
      </c>
      <c r="L340" s="868">
        <f t="shared" si="49"/>
        <v>60</v>
      </c>
      <c r="M340" s="509">
        <f t="shared" si="46"/>
        <v>7.5132275132275134E-2</v>
      </c>
      <c r="N340" s="191">
        <f t="shared" si="51"/>
        <v>321.67507936507934</v>
      </c>
      <c r="O340" s="192">
        <f t="shared" si="45"/>
        <v>70.768517460317454</v>
      </c>
      <c r="P340" s="193">
        <v>138.24338624338625</v>
      </c>
      <c r="Q340" s="505">
        <v>7.4951957671957681</v>
      </c>
      <c r="R340" s="506">
        <f t="shared" si="50"/>
        <v>1.0490880679063916</v>
      </c>
      <c r="S340" s="199">
        <v>3</v>
      </c>
      <c r="T340" s="18"/>
      <c r="U340" s="18"/>
      <c r="V340" s="18"/>
      <c r="W340" s="18"/>
      <c r="X340" s="18"/>
      <c r="Y340" s="18"/>
    </row>
    <row r="341" spans="1:25" s="87" customFormat="1" ht="13.5" customHeight="1" x14ac:dyDescent="0.35">
      <c r="A341" s="171">
        <v>258</v>
      </c>
      <c r="B341" s="824" t="s">
        <v>2131</v>
      </c>
      <c r="C341" s="171">
        <v>1004.92</v>
      </c>
      <c r="D341" s="212"/>
      <c r="E341" s="212">
        <v>18.5</v>
      </c>
      <c r="F341" s="171">
        <v>1221.82</v>
      </c>
      <c r="G341" s="178">
        <f t="shared" si="48"/>
        <v>1023.42</v>
      </c>
      <c r="H341" s="212">
        <v>73</v>
      </c>
      <c r="I341" s="212">
        <v>62</v>
      </c>
      <c r="J341" s="178"/>
      <c r="K341" s="207">
        <f t="shared" si="47"/>
        <v>135</v>
      </c>
      <c r="L341" s="868">
        <f t="shared" si="49"/>
        <v>135</v>
      </c>
      <c r="M341" s="509">
        <f t="shared" si="46"/>
        <v>0.16891534391534391</v>
      </c>
      <c r="N341" s="191">
        <f t="shared" si="51"/>
        <v>723.20259920634919</v>
      </c>
      <c r="O341" s="192">
        <f t="shared" si="45"/>
        <v>159.10457182539682</v>
      </c>
      <c r="P341" s="193">
        <v>310.80423280423281</v>
      </c>
      <c r="Q341" s="505">
        <v>16.850994708994708</v>
      </c>
      <c r="R341" s="506">
        <f t="shared" si="50"/>
        <v>1.1822735519581145</v>
      </c>
      <c r="S341" s="199">
        <v>4</v>
      </c>
      <c r="T341" s="18"/>
      <c r="U341" s="18"/>
      <c r="V341" s="18"/>
      <c r="W341" s="18"/>
      <c r="X341" s="18"/>
      <c r="Y341" s="18"/>
    </row>
    <row r="342" spans="1:25" s="87" customFormat="1" ht="15.5" x14ac:dyDescent="0.35">
      <c r="A342" s="189">
        <v>259</v>
      </c>
      <c r="B342" s="824" t="s">
        <v>2158</v>
      </c>
      <c r="C342" s="204">
        <v>539</v>
      </c>
      <c r="D342" s="205"/>
      <c r="E342" s="205">
        <v>38.799999999999997</v>
      </c>
      <c r="F342" s="171">
        <v>576.9</v>
      </c>
      <c r="G342" s="178">
        <f t="shared" si="48"/>
        <v>577.79999999999995</v>
      </c>
      <c r="H342" s="205"/>
      <c r="I342" s="205">
        <v>120</v>
      </c>
      <c r="J342" s="178"/>
      <c r="K342" s="207">
        <f t="shared" si="47"/>
        <v>120</v>
      </c>
      <c r="L342" s="868">
        <f t="shared" si="49"/>
        <v>120</v>
      </c>
      <c r="M342" s="509">
        <f t="shared" si="46"/>
        <v>0.15873015873015872</v>
      </c>
      <c r="N342" s="191">
        <f t="shared" si="51"/>
        <v>679.59523809523807</v>
      </c>
      <c r="O342" s="192">
        <f t="shared" si="45"/>
        <v>149.51095238095238</v>
      </c>
      <c r="P342" s="193">
        <v>292.06349206349205</v>
      </c>
      <c r="Q342" s="505">
        <v>15.834920634920636</v>
      </c>
      <c r="R342" s="506">
        <f t="shared" si="50"/>
        <v>1.9678168971523073</v>
      </c>
      <c r="S342" s="199">
        <v>3</v>
      </c>
      <c r="T342" s="18"/>
      <c r="U342" s="18"/>
      <c r="V342" s="18"/>
      <c r="W342" s="18"/>
      <c r="X342" s="18"/>
      <c r="Y342" s="18"/>
    </row>
    <row r="343" spans="1:25" s="87" customFormat="1" ht="15.5" x14ac:dyDescent="0.35">
      <c r="A343" s="171">
        <v>260</v>
      </c>
      <c r="B343" s="824" t="s">
        <v>2159</v>
      </c>
      <c r="C343" s="204">
        <v>379.4</v>
      </c>
      <c r="D343" s="205"/>
      <c r="E343" s="205"/>
      <c r="F343" s="171">
        <v>379.4</v>
      </c>
      <c r="G343" s="178">
        <f t="shared" si="48"/>
        <v>379.4</v>
      </c>
      <c r="H343" s="205"/>
      <c r="I343" s="205">
        <v>50</v>
      </c>
      <c r="J343" s="178"/>
      <c r="K343" s="207">
        <f t="shared" si="47"/>
        <v>50</v>
      </c>
      <c r="L343" s="868">
        <f t="shared" si="49"/>
        <v>50</v>
      </c>
      <c r="M343" s="509">
        <f t="shared" si="46"/>
        <v>6.6137566137566134E-2</v>
      </c>
      <c r="N343" s="191">
        <f t="shared" si="51"/>
        <v>283.16468253968253</v>
      </c>
      <c r="O343" s="192">
        <f t="shared" si="45"/>
        <v>62.296230158730154</v>
      </c>
      <c r="P343" s="193">
        <v>121.69312169312168</v>
      </c>
      <c r="Q343" s="505">
        <v>6.5978835978835981</v>
      </c>
      <c r="R343" s="506">
        <f t="shared" si="50"/>
        <v>1.2486871850011017</v>
      </c>
      <c r="S343" s="199">
        <v>3</v>
      </c>
      <c r="T343" s="18"/>
      <c r="U343" s="18"/>
      <c r="V343" s="18"/>
      <c r="W343" s="18"/>
      <c r="X343" s="18"/>
      <c r="Y343" s="18"/>
    </row>
    <row r="344" spans="1:25" s="87" customFormat="1" ht="15.5" x14ac:dyDescent="0.35">
      <c r="A344" s="171">
        <v>261</v>
      </c>
      <c r="B344" s="829" t="s">
        <v>2192</v>
      </c>
      <c r="C344" s="213">
        <f>1893+1096.4</f>
        <v>2989.4</v>
      </c>
      <c r="D344" s="205"/>
      <c r="E344" s="205"/>
      <c r="F344" s="214">
        <f>C344</f>
        <v>2989.4</v>
      </c>
      <c r="G344" s="178">
        <f t="shared" si="48"/>
        <v>2989.4</v>
      </c>
      <c r="H344" s="215">
        <v>126</v>
      </c>
      <c r="I344" s="205"/>
      <c r="J344" s="178"/>
      <c r="K344" s="207">
        <f t="shared" si="47"/>
        <v>126</v>
      </c>
      <c r="L344" s="868">
        <f t="shared" si="49"/>
        <v>126</v>
      </c>
      <c r="M344" s="509">
        <f t="shared" si="46"/>
        <v>0.15</v>
      </c>
      <c r="N344" s="191">
        <f t="shared" si="51"/>
        <v>642.21749999999997</v>
      </c>
      <c r="O344" s="192">
        <f t="shared" si="45"/>
        <v>141.28784999999999</v>
      </c>
      <c r="P344" s="193">
        <v>276</v>
      </c>
      <c r="Q344" s="505">
        <v>14.964</v>
      </c>
      <c r="R344" s="506">
        <f t="shared" si="50"/>
        <v>0.3594264233625476</v>
      </c>
      <c r="S344" s="199"/>
      <c r="T344" s="18"/>
      <c r="U344" s="18"/>
      <c r="V344" s="18"/>
      <c r="W344" s="18"/>
      <c r="X344" s="18"/>
      <c r="Y344" s="18"/>
    </row>
    <row r="345" spans="1:25" s="87" customFormat="1" ht="15.5" x14ac:dyDescent="0.35">
      <c r="A345" s="189">
        <v>262</v>
      </c>
      <c r="B345" s="830" t="s">
        <v>2193</v>
      </c>
      <c r="C345" s="204">
        <v>527.29999999999995</v>
      </c>
      <c r="D345" s="205"/>
      <c r="E345" s="205"/>
      <c r="F345" s="215">
        <f>C345</f>
        <v>527.29999999999995</v>
      </c>
      <c r="G345" s="178">
        <f t="shared" si="48"/>
        <v>527.29999999999995</v>
      </c>
      <c r="H345" s="215"/>
      <c r="I345" s="205"/>
      <c r="J345" s="178"/>
      <c r="K345" s="207">
        <f>H345+I345</f>
        <v>0</v>
      </c>
      <c r="L345" s="868">
        <f t="shared" si="49"/>
        <v>0</v>
      </c>
      <c r="M345" s="509">
        <f t="shared" si="46"/>
        <v>0</v>
      </c>
      <c r="N345" s="191">
        <f t="shared" si="51"/>
        <v>0</v>
      </c>
      <c r="O345" s="192">
        <f t="shared" si="45"/>
        <v>0</v>
      </c>
      <c r="P345" s="193">
        <v>0</v>
      </c>
      <c r="Q345" s="505">
        <v>0</v>
      </c>
      <c r="R345" s="506">
        <f t="shared" si="50"/>
        <v>0</v>
      </c>
      <c r="S345" s="199"/>
      <c r="T345" s="18"/>
      <c r="U345" s="18"/>
      <c r="V345" s="18"/>
      <c r="W345" s="18"/>
      <c r="X345" s="18"/>
      <c r="Y345" s="18"/>
    </row>
    <row r="346" spans="1:25" s="87" customFormat="1" ht="15.5" x14ac:dyDescent="0.35">
      <c r="A346" s="171">
        <v>263</v>
      </c>
      <c r="B346" s="830" t="s">
        <v>76</v>
      </c>
      <c r="C346" s="213">
        <v>2299.1999999999998</v>
      </c>
      <c r="D346" s="205"/>
      <c r="E346" s="205"/>
      <c r="F346" s="214">
        <v>2299.1999999999998</v>
      </c>
      <c r="G346" s="178">
        <f t="shared" si="48"/>
        <v>2299.1999999999998</v>
      </c>
      <c r="H346" s="215">
        <v>108.9</v>
      </c>
      <c r="I346" s="215"/>
      <c r="J346" s="178"/>
      <c r="K346" s="207">
        <f t="shared" si="47"/>
        <v>108.9</v>
      </c>
      <c r="L346" s="868">
        <f t="shared" si="49"/>
        <v>108.9</v>
      </c>
      <c r="M346" s="509">
        <f t="shared" si="46"/>
        <v>0.12964285714285714</v>
      </c>
      <c r="N346" s="191">
        <f t="shared" si="51"/>
        <v>555.05941071428572</v>
      </c>
      <c r="O346" s="192">
        <f t="shared" si="45"/>
        <v>122.11307035714286</v>
      </c>
      <c r="P346" s="193">
        <v>238.54285714285714</v>
      </c>
      <c r="Q346" s="505">
        <v>12.933171428571429</v>
      </c>
      <c r="R346" s="506">
        <f t="shared" si="50"/>
        <v>0.40390070878690731</v>
      </c>
      <c r="S346" s="199">
        <v>8</v>
      </c>
      <c r="T346" s="18"/>
      <c r="U346" s="18"/>
      <c r="V346" s="18"/>
      <c r="W346" s="18"/>
      <c r="X346" s="18"/>
      <c r="Y346" s="18"/>
    </row>
    <row r="347" spans="1:25" s="87" customFormat="1" ht="15.5" x14ac:dyDescent="0.35">
      <c r="A347" s="171">
        <v>264</v>
      </c>
      <c r="B347" s="824" t="s">
        <v>2197</v>
      </c>
      <c r="C347" s="171">
        <v>292.60000000000002</v>
      </c>
      <c r="D347" s="171"/>
      <c r="E347" s="171"/>
      <c r="F347" s="171">
        <v>292.60000000000002</v>
      </c>
      <c r="G347" s="178">
        <f t="shared" si="48"/>
        <v>292.60000000000002</v>
      </c>
      <c r="H347" s="171"/>
      <c r="I347" s="171">
        <v>38.4</v>
      </c>
      <c r="J347" s="178"/>
      <c r="K347" s="207">
        <f t="shared" si="47"/>
        <v>38.4</v>
      </c>
      <c r="L347" s="868">
        <f t="shared" si="49"/>
        <v>38.4</v>
      </c>
      <c r="M347" s="509">
        <f t="shared" si="46"/>
        <v>5.0793650793650794E-2</v>
      </c>
      <c r="N347" s="191">
        <f t="shared" si="51"/>
        <v>217.47047619047618</v>
      </c>
      <c r="O347" s="192">
        <f t="shared" si="45"/>
        <v>47.843504761904761</v>
      </c>
      <c r="P347" s="193">
        <v>93.460317460317455</v>
      </c>
      <c r="Q347" s="505">
        <v>5.0671746031746032</v>
      </c>
      <c r="R347" s="506">
        <f t="shared" si="50"/>
        <v>1.2434773513871256</v>
      </c>
      <c r="S347" s="199">
        <v>3</v>
      </c>
      <c r="T347" s="18"/>
      <c r="U347" s="18"/>
      <c r="V347" s="18"/>
      <c r="W347" s="18"/>
      <c r="X347" s="18"/>
      <c r="Y347" s="18"/>
    </row>
    <row r="348" spans="1:25" s="87" customFormat="1" ht="15.5" x14ac:dyDescent="0.35">
      <c r="A348" s="189">
        <v>265</v>
      </c>
      <c r="B348" s="824" t="s">
        <v>78</v>
      </c>
      <c r="C348" s="213">
        <v>1925.9</v>
      </c>
      <c r="D348" s="205"/>
      <c r="E348" s="205"/>
      <c r="F348" s="214">
        <f>C348+D348+E348</f>
        <v>1925.9</v>
      </c>
      <c r="G348" s="178">
        <f t="shared" si="48"/>
        <v>1925.9</v>
      </c>
      <c r="H348" s="171">
        <v>142</v>
      </c>
      <c r="I348" s="171"/>
      <c r="J348" s="178"/>
      <c r="K348" s="207"/>
      <c r="L348" s="868">
        <f t="shared" si="49"/>
        <v>142</v>
      </c>
      <c r="M348" s="509">
        <f t="shared" si="46"/>
        <v>0.16904761904761906</v>
      </c>
      <c r="N348" s="191">
        <f t="shared" si="51"/>
        <v>723.76892857142855</v>
      </c>
      <c r="O348" s="192">
        <f t="shared" si="45"/>
        <v>159.22916428571429</v>
      </c>
      <c r="P348" s="193">
        <v>311.04761904761909</v>
      </c>
      <c r="Q348" s="505">
        <v>16.86419047619048</v>
      </c>
      <c r="R348" s="506">
        <f t="shared" si="50"/>
        <v>0.62875014402666407</v>
      </c>
      <c r="S348" s="199"/>
      <c r="T348" s="18"/>
      <c r="U348" s="18"/>
      <c r="V348" s="18"/>
      <c r="W348" s="18"/>
      <c r="X348" s="18"/>
      <c r="Y348" s="18"/>
    </row>
    <row r="349" spans="1:25" s="350" customFormat="1" ht="13.5" customHeight="1" x14ac:dyDescent="0.35">
      <c r="A349" s="216"/>
      <c r="B349" s="833" t="s">
        <v>1063</v>
      </c>
      <c r="C349" s="217">
        <f t="shared" ref="C349:K349" si="52">SUM(C84:C348)</f>
        <v>211873.57000000009</v>
      </c>
      <c r="D349" s="217">
        <f t="shared" si="52"/>
        <v>4210.95</v>
      </c>
      <c r="E349" s="217">
        <f t="shared" si="52"/>
        <v>3695.8999999999996</v>
      </c>
      <c r="F349" s="217">
        <f t="shared" si="52"/>
        <v>216839.22</v>
      </c>
      <c r="G349" s="217">
        <f t="shared" si="52"/>
        <v>219780.42</v>
      </c>
      <c r="H349" s="217">
        <f t="shared" si="52"/>
        <v>12816.9</v>
      </c>
      <c r="I349" s="217">
        <f t="shared" si="52"/>
        <v>8298.4</v>
      </c>
      <c r="J349" s="217">
        <f t="shared" si="52"/>
        <v>0</v>
      </c>
      <c r="K349" s="217">
        <f t="shared" si="52"/>
        <v>20973.300000000003</v>
      </c>
      <c r="L349" s="868">
        <f t="shared" si="49"/>
        <v>21115.3</v>
      </c>
      <c r="M349" s="217">
        <f>SUM(M84:M348)</f>
        <v>26.234933862433863</v>
      </c>
      <c r="N349" s="191">
        <f t="shared" si="51"/>
        <v>112323.55758531745</v>
      </c>
      <c r="O349" s="876">
        <f>SUM(O84:O348)</f>
        <v>24711.182668769849</v>
      </c>
      <c r="P349" s="217">
        <f>SUM(P84:P348)</f>
        <v>48272.278306878296</v>
      </c>
      <c r="Q349" s="878">
        <f>SUM(Q84:Q348)</f>
        <v>2617.197002116402</v>
      </c>
      <c r="R349" s="506">
        <f t="shared" si="50"/>
        <v>0.85505440185746306</v>
      </c>
      <c r="S349" s="198"/>
    </row>
    <row r="350" spans="1:25" s="87" customFormat="1" ht="13.5" customHeight="1" x14ac:dyDescent="0.35">
      <c r="A350" s="184" t="s">
        <v>1050</v>
      </c>
      <c r="B350" s="834"/>
      <c r="C350" s="171"/>
      <c r="D350" s="171"/>
      <c r="E350" s="171"/>
      <c r="F350" s="171"/>
      <c r="G350" s="171">
        <f>C350+D350+E350</f>
        <v>0</v>
      </c>
      <c r="H350" s="171"/>
      <c r="I350" s="171"/>
      <c r="J350" s="171"/>
      <c r="K350" s="171"/>
      <c r="L350" s="868">
        <f t="shared" si="49"/>
        <v>0</v>
      </c>
      <c r="M350" s="504">
        <f t="shared" ref="M350:M363" si="53">(H350/840)+(I350/756)</f>
        <v>0</v>
      </c>
      <c r="N350" s="191">
        <f t="shared" si="51"/>
        <v>0</v>
      </c>
      <c r="O350" s="192">
        <f t="shared" si="45"/>
        <v>0</v>
      </c>
      <c r="P350" s="193" t="e">
        <f>#REF!*1.45</f>
        <v>#REF!</v>
      </c>
      <c r="Q350" s="505">
        <v>0</v>
      </c>
      <c r="R350" s="506" t="e">
        <f t="shared" si="50"/>
        <v>#REF!</v>
      </c>
      <c r="S350" s="199"/>
      <c r="T350" s="18"/>
      <c r="U350" s="18"/>
      <c r="V350" s="18"/>
      <c r="W350" s="18"/>
      <c r="X350" s="18"/>
      <c r="Y350" s="18"/>
    </row>
    <row r="351" spans="1:25" s="87" customFormat="1" ht="15.5" x14ac:dyDescent="0.35">
      <c r="A351" s="189">
        <v>1</v>
      </c>
      <c r="B351" s="827" t="s">
        <v>667</v>
      </c>
      <c r="C351" s="171">
        <v>4235</v>
      </c>
      <c r="D351" s="171"/>
      <c r="E351" s="171"/>
      <c r="F351" s="171">
        <f t="shared" ref="F351:F409" si="54">C351+D351+E351</f>
        <v>4235</v>
      </c>
      <c r="G351" s="171">
        <f>C351+D351+E351</f>
        <v>4235</v>
      </c>
      <c r="H351" s="171">
        <v>645</v>
      </c>
      <c r="I351" s="171"/>
      <c r="J351" s="171">
        <v>645</v>
      </c>
      <c r="K351" s="171">
        <f>H351+I351</f>
        <v>645</v>
      </c>
      <c r="L351" s="868">
        <f t="shared" si="49"/>
        <v>645</v>
      </c>
      <c r="M351" s="504">
        <f t="shared" si="53"/>
        <v>0.7678571428571429</v>
      </c>
      <c r="N351" s="191">
        <f t="shared" si="51"/>
        <v>3287.5419642857141</v>
      </c>
      <c r="O351" s="192">
        <f t="shared" si="45"/>
        <v>723.25923214285706</v>
      </c>
      <c r="P351" s="193">
        <v>1240.4885714285715</v>
      </c>
      <c r="Q351" s="505">
        <v>76.601428571428585</v>
      </c>
      <c r="R351" s="506">
        <f t="shared" si="50"/>
        <v>1.2580616756620002</v>
      </c>
      <c r="S351" s="199">
        <v>5</v>
      </c>
      <c r="T351" s="18"/>
      <c r="U351" s="18"/>
      <c r="V351" s="18"/>
      <c r="W351" s="18"/>
      <c r="X351" s="18"/>
      <c r="Y351" s="18"/>
    </row>
    <row r="352" spans="1:25" s="87" customFormat="1" ht="15.5" x14ac:dyDescent="0.35">
      <c r="A352" s="171">
        <v>2</v>
      </c>
      <c r="B352" s="824" t="s">
        <v>668</v>
      </c>
      <c r="C352" s="171">
        <v>12601</v>
      </c>
      <c r="D352" s="171"/>
      <c r="E352" s="171"/>
      <c r="F352" s="171">
        <f t="shared" si="54"/>
        <v>12601</v>
      </c>
      <c r="G352" s="171">
        <f t="shared" ref="G352:G410" si="55">C352+D352+E352</f>
        <v>12601</v>
      </c>
      <c r="H352" s="171">
        <v>1959</v>
      </c>
      <c r="I352" s="171"/>
      <c r="J352" s="171">
        <v>1959</v>
      </c>
      <c r="K352" s="171">
        <v>1959</v>
      </c>
      <c r="L352" s="868">
        <f t="shared" si="49"/>
        <v>1959</v>
      </c>
      <c r="M352" s="504">
        <f t="shared" si="53"/>
        <v>2.3321428571428573</v>
      </c>
      <c r="N352" s="191">
        <f t="shared" si="51"/>
        <v>9984.9530357142867</v>
      </c>
      <c r="O352" s="192">
        <f t="shared" si="45"/>
        <v>2196.6896678571429</v>
      </c>
      <c r="P352" s="193">
        <v>3767.623428571429</v>
      </c>
      <c r="Q352" s="505">
        <v>232.65457142857144</v>
      </c>
      <c r="R352" s="506">
        <f t="shared" si="50"/>
        <v>1.2841775020689969</v>
      </c>
      <c r="S352" s="199">
        <v>9</v>
      </c>
      <c r="T352" s="18"/>
      <c r="U352" s="18"/>
      <c r="V352" s="18"/>
      <c r="W352" s="18"/>
      <c r="X352" s="18"/>
      <c r="Y352" s="18"/>
    </row>
    <row r="353" spans="1:25" s="87" customFormat="1" ht="15.5" x14ac:dyDescent="0.35">
      <c r="A353" s="171">
        <v>3</v>
      </c>
      <c r="B353" s="824" t="s">
        <v>669</v>
      </c>
      <c r="C353" s="171">
        <v>6092</v>
      </c>
      <c r="D353" s="171"/>
      <c r="E353" s="171"/>
      <c r="F353" s="171">
        <f t="shared" si="54"/>
        <v>6092</v>
      </c>
      <c r="G353" s="171">
        <f t="shared" si="55"/>
        <v>6092</v>
      </c>
      <c r="H353" s="171">
        <v>943</v>
      </c>
      <c r="I353" s="171"/>
      <c r="J353" s="171">
        <v>943</v>
      </c>
      <c r="K353" s="171">
        <v>943</v>
      </c>
      <c r="L353" s="868">
        <f t="shared" si="49"/>
        <v>943</v>
      </c>
      <c r="M353" s="504">
        <f t="shared" si="53"/>
        <v>1.1226190476190476</v>
      </c>
      <c r="N353" s="191">
        <f t="shared" si="51"/>
        <v>4806.4373214285715</v>
      </c>
      <c r="O353" s="192">
        <f t="shared" si="45"/>
        <v>1057.4162107142859</v>
      </c>
      <c r="P353" s="193">
        <v>1813.6135238095239</v>
      </c>
      <c r="Q353" s="505">
        <v>111.9924761904762</v>
      </c>
      <c r="R353" s="506">
        <f t="shared" si="50"/>
        <v>1.2786374806537848</v>
      </c>
      <c r="S353" s="199">
        <v>9</v>
      </c>
      <c r="T353" s="18"/>
      <c r="U353" s="18"/>
      <c r="V353" s="18"/>
      <c r="W353" s="18"/>
      <c r="X353" s="18"/>
      <c r="Y353" s="18"/>
    </row>
    <row r="354" spans="1:25" s="87" customFormat="1" ht="15.5" x14ac:dyDescent="0.35">
      <c r="A354" s="189">
        <v>4</v>
      </c>
      <c r="B354" s="824" t="s">
        <v>670</v>
      </c>
      <c r="C354" s="171">
        <v>12853.2</v>
      </c>
      <c r="D354" s="171"/>
      <c r="E354" s="171"/>
      <c r="F354" s="171">
        <f t="shared" si="54"/>
        <v>12853.2</v>
      </c>
      <c r="G354" s="171">
        <f t="shared" si="55"/>
        <v>12853.2</v>
      </c>
      <c r="H354" s="171">
        <v>1959</v>
      </c>
      <c r="I354" s="171"/>
      <c r="J354" s="171">
        <v>1959</v>
      </c>
      <c r="K354" s="171">
        <v>1959</v>
      </c>
      <c r="L354" s="868">
        <f t="shared" si="49"/>
        <v>1959</v>
      </c>
      <c r="M354" s="504">
        <f t="shared" si="53"/>
        <v>2.3321428571428573</v>
      </c>
      <c r="N354" s="191">
        <f t="shared" si="51"/>
        <v>9984.9530357142867</v>
      </c>
      <c r="O354" s="192">
        <f t="shared" si="45"/>
        <v>2196.6896678571429</v>
      </c>
      <c r="P354" s="193">
        <v>3767.623428571429</v>
      </c>
      <c r="Q354" s="505">
        <v>232.65457142857144</v>
      </c>
      <c r="R354" s="506">
        <f t="shared" si="50"/>
        <v>1.258979919675367</v>
      </c>
      <c r="S354" s="199">
        <v>9</v>
      </c>
      <c r="T354" s="18"/>
      <c r="U354" s="18"/>
      <c r="V354" s="18"/>
      <c r="W354" s="18"/>
      <c r="X354" s="18"/>
      <c r="Y354" s="18"/>
    </row>
    <row r="355" spans="1:25" s="87" customFormat="1" ht="15.5" x14ac:dyDescent="0.35">
      <c r="A355" s="171">
        <v>5</v>
      </c>
      <c r="B355" s="824" t="s">
        <v>671</v>
      </c>
      <c r="C355" s="171">
        <v>6172</v>
      </c>
      <c r="D355" s="171">
        <v>145.1</v>
      </c>
      <c r="E355" s="171"/>
      <c r="F355" s="171">
        <f t="shared" si="54"/>
        <v>6317.1</v>
      </c>
      <c r="G355" s="171">
        <f t="shared" si="55"/>
        <v>6317.1</v>
      </c>
      <c r="H355" s="171">
        <v>943</v>
      </c>
      <c r="I355" s="171"/>
      <c r="J355" s="171">
        <v>943</v>
      </c>
      <c r="K355" s="171">
        <f t="shared" ref="K355:K410" si="56">H355+I355</f>
        <v>943</v>
      </c>
      <c r="L355" s="868">
        <f t="shared" si="49"/>
        <v>943</v>
      </c>
      <c r="M355" s="504">
        <f t="shared" si="53"/>
        <v>1.1226190476190476</v>
      </c>
      <c r="N355" s="191">
        <f t="shared" si="51"/>
        <v>4806.4373214285715</v>
      </c>
      <c r="O355" s="192">
        <f t="shared" ref="O355:O414" si="57">N355*0.22</f>
        <v>1057.4162107142859</v>
      </c>
      <c r="P355" s="193">
        <v>1813.6135238095239</v>
      </c>
      <c r="Q355" s="505">
        <v>111.9924761904762</v>
      </c>
      <c r="R355" s="506">
        <f t="shared" si="50"/>
        <v>1.2330752294791687</v>
      </c>
      <c r="S355" s="199">
        <v>9</v>
      </c>
      <c r="T355" s="18"/>
      <c r="U355" s="18"/>
      <c r="V355" s="18"/>
      <c r="W355" s="18"/>
      <c r="X355" s="18"/>
      <c r="Y355" s="18"/>
    </row>
    <row r="356" spans="1:25" s="87" customFormat="1" ht="15.5" x14ac:dyDescent="0.35">
      <c r="A356" s="171">
        <v>6</v>
      </c>
      <c r="B356" s="824" t="s">
        <v>672</v>
      </c>
      <c r="C356" s="171">
        <v>6172</v>
      </c>
      <c r="D356" s="171">
        <v>71.099999999999994</v>
      </c>
      <c r="E356" s="171"/>
      <c r="F356" s="171">
        <f t="shared" si="54"/>
        <v>6243.1</v>
      </c>
      <c r="G356" s="171">
        <f t="shared" si="55"/>
        <v>6243.1</v>
      </c>
      <c r="H356" s="171">
        <v>943</v>
      </c>
      <c r="I356" s="171"/>
      <c r="J356" s="171">
        <v>902</v>
      </c>
      <c r="K356" s="171">
        <v>943</v>
      </c>
      <c r="L356" s="868">
        <f t="shared" si="49"/>
        <v>943</v>
      </c>
      <c r="M356" s="504">
        <f t="shared" si="53"/>
        <v>1.1226190476190476</v>
      </c>
      <c r="N356" s="191">
        <f t="shared" si="51"/>
        <v>4806.4373214285715</v>
      </c>
      <c r="O356" s="192">
        <f t="shared" si="57"/>
        <v>1057.4162107142859</v>
      </c>
      <c r="P356" s="193">
        <v>1813.6135238095239</v>
      </c>
      <c r="Q356" s="505">
        <v>111.9924761904762</v>
      </c>
      <c r="R356" s="506">
        <f t="shared" si="50"/>
        <v>1.2476909759803394</v>
      </c>
      <c r="S356" s="199">
        <v>9</v>
      </c>
      <c r="T356" s="18"/>
      <c r="U356" s="18"/>
      <c r="V356" s="18"/>
      <c r="W356" s="18"/>
      <c r="X356" s="18"/>
      <c r="Y356" s="18"/>
    </row>
    <row r="357" spans="1:25" s="87" customFormat="1" ht="15.5" x14ac:dyDescent="0.35">
      <c r="A357" s="189">
        <v>7</v>
      </c>
      <c r="B357" s="824" t="s">
        <v>673</v>
      </c>
      <c r="C357" s="171">
        <v>4332</v>
      </c>
      <c r="D357" s="171"/>
      <c r="E357" s="171"/>
      <c r="F357" s="171">
        <f t="shared" si="54"/>
        <v>4332</v>
      </c>
      <c r="G357" s="171">
        <f t="shared" si="55"/>
        <v>4332</v>
      </c>
      <c r="H357" s="171"/>
      <c r="I357" s="171"/>
      <c r="J357" s="171">
        <v>107</v>
      </c>
      <c r="K357" s="171">
        <v>0</v>
      </c>
      <c r="L357" s="868">
        <f t="shared" si="49"/>
        <v>0</v>
      </c>
      <c r="M357" s="504">
        <f t="shared" si="53"/>
        <v>0</v>
      </c>
      <c r="N357" s="191">
        <f t="shared" si="51"/>
        <v>0</v>
      </c>
      <c r="O357" s="192">
        <f t="shared" si="57"/>
        <v>0</v>
      </c>
      <c r="P357" s="193">
        <v>0</v>
      </c>
      <c r="Q357" s="505">
        <v>0</v>
      </c>
      <c r="R357" s="506">
        <f t="shared" si="50"/>
        <v>0</v>
      </c>
      <c r="S357" s="199">
        <v>5</v>
      </c>
      <c r="T357" s="18"/>
      <c r="U357" s="18"/>
      <c r="V357" s="18"/>
      <c r="W357" s="18"/>
      <c r="X357" s="18"/>
      <c r="Y357" s="18"/>
    </row>
    <row r="358" spans="1:25" s="87" customFormat="1" ht="15.5" x14ac:dyDescent="0.35">
      <c r="A358" s="171">
        <v>8</v>
      </c>
      <c r="B358" s="824" t="s">
        <v>674</v>
      </c>
      <c r="C358" s="171">
        <v>3911</v>
      </c>
      <c r="D358" s="171"/>
      <c r="E358" s="171"/>
      <c r="F358" s="171">
        <f t="shared" si="54"/>
        <v>3911</v>
      </c>
      <c r="G358" s="171">
        <f t="shared" si="55"/>
        <v>3911</v>
      </c>
      <c r="H358" s="171">
        <v>641</v>
      </c>
      <c r="I358" s="171"/>
      <c r="J358" s="171">
        <v>647</v>
      </c>
      <c r="K358" s="171">
        <v>641</v>
      </c>
      <c r="L358" s="868">
        <f t="shared" si="49"/>
        <v>641</v>
      </c>
      <c r="M358" s="504">
        <f t="shared" si="53"/>
        <v>0.76309523809523805</v>
      </c>
      <c r="N358" s="191">
        <f t="shared" si="51"/>
        <v>3267.1541071428569</v>
      </c>
      <c r="O358" s="192">
        <f t="shared" si="57"/>
        <v>718.77390357142849</v>
      </c>
      <c r="P358" s="193">
        <v>1232.7956190476191</v>
      </c>
      <c r="Q358" s="505">
        <v>76.126380952380956</v>
      </c>
      <c r="R358" s="506">
        <f t="shared" si="50"/>
        <v>1.3538353389706688</v>
      </c>
      <c r="S358" s="199">
        <v>5</v>
      </c>
      <c r="T358" s="18"/>
      <c r="U358" s="18"/>
      <c r="V358" s="18"/>
      <c r="W358" s="18"/>
      <c r="X358" s="18"/>
      <c r="Y358" s="18"/>
    </row>
    <row r="359" spans="1:25" s="87" customFormat="1" ht="15.5" x14ac:dyDescent="0.35">
      <c r="A359" s="171">
        <v>9</v>
      </c>
      <c r="B359" s="824" t="s">
        <v>675</v>
      </c>
      <c r="C359" s="171">
        <v>3338</v>
      </c>
      <c r="D359" s="171"/>
      <c r="E359" s="171"/>
      <c r="F359" s="171">
        <f t="shared" si="54"/>
        <v>3338</v>
      </c>
      <c r="G359" s="171">
        <f t="shared" si="55"/>
        <v>3338</v>
      </c>
      <c r="H359" s="171">
        <v>204</v>
      </c>
      <c r="I359" s="171"/>
      <c r="J359" s="171">
        <v>204</v>
      </c>
      <c r="K359" s="171">
        <f t="shared" si="56"/>
        <v>204</v>
      </c>
      <c r="L359" s="868">
        <f t="shared" si="49"/>
        <v>204</v>
      </c>
      <c r="M359" s="504">
        <f t="shared" si="53"/>
        <v>0.24285714285714285</v>
      </c>
      <c r="N359" s="191">
        <f t="shared" si="51"/>
        <v>1039.7807142857143</v>
      </c>
      <c r="O359" s="192">
        <f t="shared" si="57"/>
        <v>228.75175714285714</v>
      </c>
      <c r="P359" s="193">
        <v>392.34057142857142</v>
      </c>
      <c r="Q359" s="505">
        <v>24.227428571428572</v>
      </c>
      <c r="R359" s="506">
        <f t="shared" si="50"/>
        <v>0.50482338868441323</v>
      </c>
      <c r="S359" s="199">
        <v>5</v>
      </c>
      <c r="T359" s="18"/>
      <c r="U359" s="18"/>
      <c r="V359" s="18"/>
      <c r="W359" s="18"/>
      <c r="X359" s="18"/>
      <c r="Y359" s="18"/>
    </row>
    <row r="360" spans="1:25" s="87" customFormat="1" ht="15.5" x14ac:dyDescent="0.35">
      <c r="A360" s="189">
        <v>10</v>
      </c>
      <c r="B360" s="824" t="s">
        <v>676</v>
      </c>
      <c r="C360" s="171">
        <v>3353</v>
      </c>
      <c r="D360" s="171"/>
      <c r="E360" s="171"/>
      <c r="F360" s="171">
        <f t="shared" si="54"/>
        <v>3353</v>
      </c>
      <c r="G360" s="171">
        <f t="shared" si="55"/>
        <v>3353</v>
      </c>
      <c r="H360" s="171">
        <v>204</v>
      </c>
      <c r="I360" s="171"/>
      <c r="J360" s="171">
        <v>204</v>
      </c>
      <c r="K360" s="171">
        <f t="shared" si="56"/>
        <v>204</v>
      </c>
      <c r="L360" s="868">
        <f t="shared" si="49"/>
        <v>204</v>
      </c>
      <c r="M360" s="504">
        <f t="shared" si="53"/>
        <v>0.24285714285714285</v>
      </c>
      <c r="N360" s="191">
        <f t="shared" si="51"/>
        <v>1039.7807142857143</v>
      </c>
      <c r="O360" s="192">
        <f t="shared" si="57"/>
        <v>228.75175714285714</v>
      </c>
      <c r="P360" s="193">
        <v>392.34057142857142</v>
      </c>
      <c r="Q360" s="505">
        <v>24.227428571428572</v>
      </c>
      <c r="R360" s="506">
        <f t="shared" si="50"/>
        <v>0.50256500788206726</v>
      </c>
      <c r="S360" s="199">
        <v>5</v>
      </c>
      <c r="T360" s="18"/>
      <c r="U360" s="18"/>
      <c r="V360" s="18"/>
      <c r="W360" s="18"/>
      <c r="X360" s="18"/>
      <c r="Y360" s="18"/>
    </row>
    <row r="361" spans="1:25" s="87" customFormat="1" ht="15.5" x14ac:dyDescent="0.35">
      <c r="A361" s="171">
        <v>11</v>
      </c>
      <c r="B361" s="824" t="s">
        <v>677</v>
      </c>
      <c r="C361" s="171">
        <v>4035</v>
      </c>
      <c r="D361" s="171"/>
      <c r="E361" s="171"/>
      <c r="F361" s="171">
        <f t="shared" si="54"/>
        <v>4035</v>
      </c>
      <c r="G361" s="171">
        <f t="shared" si="55"/>
        <v>4035</v>
      </c>
      <c r="H361" s="171">
        <v>542</v>
      </c>
      <c r="I361" s="171"/>
      <c r="J361" s="171">
        <v>542</v>
      </c>
      <c r="K361" s="171">
        <f t="shared" si="56"/>
        <v>542</v>
      </c>
      <c r="L361" s="868">
        <f t="shared" si="49"/>
        <v>542</v>
      </c>
      <c r="M361" s="504">
        <f t="shared" si="53"/>
        <v>0.64523809523809528</v>
      </c>
      <c r="N361" s="191">
        <f t="shared" si="51"/>
        <v>2762.5546428571429</v>
      </c>
      <c r="O361" s="192">
        <f t="shared" si="57"/>
        <v>607.76202142857142</v>
      </c>
      <c r="P361" s="193">
        <v>1042.3950476190478</v>
      </c>
      <c r="Q361" s="505">
        <v>64.368952380952393</v>
      </c>
      <c r="R361" s="506">
        <f t="shared" si="50"/>
        <v>1.109561502920871</v>
      </c>
      <c r="S361" s="199">
        <v>5</v>
      </c>
      <c r="T361" s="18"/>
      <c r="U361" s="18"/>
      <c r="V361" s="18"/>
      <c r="W361" s="18"/>
      <c r="X361" s="18"/>
      <c r="Y361" s="18"/>
    </row>
    <row r="362" spans="1:25" s="87" customFormat="1" ht="15.5" x14ac:dyDescent="0.35">
      <c r="A362" s="171">
        <v>12</v>
      </c>
      <c r="B362" s="824" t="s">
        <v>678</v>
      </c>
      <c r="C362" s="171">
        <v>4018</v>
      </c>
      <c r="D362" s="171"/>
      <c r="E362" s="171"/>
      <c r="F362" s="171">
        <f t="shared" si="54"/>
        <v>4018</v>
      </c>
      <c r="G362" s="171">
        <f t="shared" si="55"/>
        <v>4018</v>
      </c>
      <c r="H362" s="171">
        <v>543</v>
      </c>
      <c r="I362" s="171"/>
      <c r="J362" s="171">
        <v>543</v>
      </c>
      <c r="K362" s="171">
        <f t="shared" si="56"/>
        <v>543</v>
      </c>
      <c r="L362" s="868">
        <f t="shared" si="49"/>
        <v>543</v>
      </c>
      <c r="M362" s="504">
        <f t="shared" si="53"/>
        <v>0.64642857142857146</v>
      </c>
      <c r="N362" s="191">
        <f t="shared" si="51"/>
        <v>2767.6516071428573</v>
      </c>
      <c r="O362" s="192">
        <f t="shared" si="57"/>
        <v>608.88335357142864</v>
      </c>
      <c r="P362" s="193">
        <v>1044.3182857142858</v>
      </c>
      <c r="Q362" s="505">
        <v>64.48771428571429</v>
      </c>
      <c r="R362" s="506">
        <f t="shared" si="50"/>
        <v>1.1163118369124654</v>
      </c>
      <c r="S362" s="199">
        <v>5</v>
      </c>
      <c r="T362" s="18"/>
      <c r="U362" s="18"/>
      <c r="V362" s="18"/>
      <c r="W362" s="18"/>
      <c r="X362" s="18"/>
      <c r="Y362" s="18"/>
    </row>
    <row r="363" spans="1:25" s="87" customFormat="1" ht="15.5" x14ac:dyDescent="0.35">
      <c r="A363" s="189">
        <v>13</v>
      </c>
      <c r="B363" s="824" t="s">
        <v>679</v>
      </c>
      <c r="C363" s="171">
        <v>4031</v>
      </c>
      <c r="D363" s="171"/>
      <c r="E363" s="171"/>
      <c r="F363" s="171">
        <f t="shared" si="54"/>
        <v>4031</v>
      </c>
      <c r="G363" s="171">
        <f t="shared" si="55"/>
        <v>4031</v>
      </c>
      <c r="H363" s="171">
        <v>543</v>
      </c>
      <c r="I363" s="171"/>
      <c r="J363" s="171">
        <v>453</v>
      </c>
      <c r="K363" s="171">
        <v>543</v>
      </c>
      <c r="L363" s="868">
        <f t="shared" si="49"/>
        <v>543</v>
      </c>
      <c r="M363" s="504">
        <f t="shared" si="53"/>
        <v>0.64642857142857146</v>
      </c>
      <c r="N363" s="191">
        <f t="shared" si="51"/>
        <v>2767.6516071428573</v>
      </c>
      <c r="O363" s="192">
        <f t="shared" si="57"/>
        <v>608.88335357142864</v>
      </c>
      <c r="P363" s="193">
        <v>1044.3182857142858</v>
      </c>
      <c r="Q363" s="505">
        <v>64.48771428571429</v>
      </c>
      <c r="R363" s="506">
        <f t="shared" si="50"/>
        <v>1.1127117243151292</v>
      </c>
      <c r="S363" s="199">
        <v>5</v>
      </c>
      <c r="T363" s="18"/>
      <c r="U363" s="18"/>
      <c r="V363" s="18"/>
      <c r="W363" s="18"/>
      <c r="X363" s="18"/>
      <c r="Y363" s="18"/>
    </row>
    <row r="364" spans="1:25" s="87" customFormat="1" ht="15.5" x14ac:dyDescent="0.35">
      <c r="A364" s="171">
        <v>14</v>
      </c>
      <c r="B364" s="824" t="s">
        <v>680</v>
      </c>
      <c r="C364" s="171">
        <v>4302</v>
      </c>
      <c r="D364" s="171"/>
      <c r="E364" s="171"/>
      <c r="F364" s="171">
        <f t="shared" si="54"/>
        <v>4302</v>
      </c>
      <c r="G364" s="171">
        <f t="shared" si="55"/>
        <v>4302</v>
      </c>
      <c r="H364" s="171">
        <v>606</v>
      </c>
      <c r="I364" s="171"/>
      <c r="J364" s="171">
        <v>421</v>
      </c>
      <c r="K364" s="171">
        <v>506</v>
      </c>
      <c r="L364" s="868">
        <f t="shared" si="49"/>
        <v>606</v>
      </c>
      <c r="M364" s="504">
        <f t="shared" ref="M364:M425" si="58">(H364/840)+(I364/756)</f>
        <v>0.72142857142857142</v>
      </c>
      <c r="N364" s="191">
        <f t="shared" si="51"/>
        <v>3088.7603571428572</v>
      </c>
      <c r="O364" s="192">
        <f t="shared" si="57"/>
        <v>679.52727857142861</v>
      </c>
      <c r="P364" s="193">
        <v>1165.4822857142856</v>
      </c>
      <c r="Q364" s="505">
        <v>71.969714285714289</v>
      </c>
      <c r="R364" s="506">
        <f t="shared" si="50"/>
        <v>1.1635842946802151</v>
      </c>
      <c r="S364" s="199">
        <v>5</v>
      </c>
      <c r="T364" s="18"/>
      <c r="U364" s="18"/>
      <c r="V364" s="18"/>
      <c r="W364" s="18"/>
      <c r="X364" s="18"/>
      <c r="Y364" s="18"/>
    </row>
    <row r="365" spans="1:25" s="87" customFormat="1" ht="15.5" x14ac:dyDescent="0.35">
      <c r="A365" s="171">
        <v>15</v>
      </c>
      <c r="B365" s="824" t="s">
        <v>681</v>
      </c>
      <c r="C365" s="171">
        <v>4125</v>
      </c>
      <c r="D365" s="171"/>
      <c r="E365" s="171"/>
      <c r="F365" s="171">
        <f t="shared" si="54"/>
        <v>4125</v>
      </c>
      <c r="G365" s="171">
        <f t="shared" si="55"/>
        <v>4125</v>
      </c>
      <c r="H365" s="171">
        <v>562</v>
      </c>
      <c r="I365" s="171"/>
      <c r="J365" s="171">
        <v>562</v>
      </c>
      <c r="K365" s="171">
        <f t="shared" si="56"/>
        <v>562</v>
      </c>
      <c r="L365" s="868">
        <f t="shared" si="49"/>
        <v>562</v>
      </c>
      <c r="M365" s="504">
        <f t="shared" si="58"/>
        <v>0.669047619047619</v>
      </c>
      <c r="N365" s="191">
        <f t="shared" si="51"/>
        <v>2864.4939285714281</v>
      </c>
      <c r="O365" s="192">
        <f t="shared" si="57"/>
        <v>630.18866428571414</v>
      </c>
      <c r="P365" s="193">
        <v>1080.8598095238094</v>
      </c>
      <c r="Q365" s="505">
        <v>66.744190476190468</v>
      </c>
      <c r="R365" s="506">
        <f t="shared" si="50"/>
        <v>1.1254028103896103</v>
      </c>
      <c r="S365" s="199">
        <v>9</v>
      </c>
      <c r="T365" s="18"/>
      <c r="U365" s="18"/>
      <c r="V365" s="18"/>
      <c r="W365" s="18"/>
      <c r="X365" s="18"/>
      <c r="Y365" s="18"/>
    </row>
    <row r="366" spans="1:25" s="87" customFormat="1" ht="15.5" x14ac:dyDescent="0.35">
      <c r="A366" s="189">
        <v>16</v>
      </c>
      <c r="B366" s="824" t="s">
        <v>682</v>
      </c>
      <c r="C366" s="171">
        <v>3975</v>
      </c>
      <c r="D366" s="171"/>
      <c r="E366" s="171"/>
      <c r="F366" s="171">
        <f t="shared" si="54"/>
        <v>3975</v>
      </c>
      <c r="G366" s="171">
        <f t="shared" si="55"/>
        <v>3975</v>
      </c>
      <c r="H366" s="171">
        <v>543</v>
      </c>
      <c r="I366" s="171"/>
      <c r="J366" s="171">
        <v>543</v>
      </c>
      <c r="K366" s="171">
        <f t="shared" si="56"/>
        <v>543</v>
      </c>
      <c r="L366" s="868">
        <f t="shared" si="49"/>
        <v>543</v>
      </c>
      <c r="M366" s="504">
        <f t="shared" si="58"/>
        <v>0.64642857142857146</v>
      </c>
      <c r="N366" s="191">
        <f t="shared" si="51"/>
        <v>2767.6516071428573</v>
      </c>
      <c r="O366" s="192">
        <f t="shared" si="57"/>
        <v>608.88335357142864</v>
      </c>
      <c r="P366" s="193">
        <v>1044.3182857142858</v>
      </c>
      <c r="Q366" s="505">
        <v>64.48771428571429</v>
      </c>
      <c r="R366" s="506">
        <f t="shared" si="50"/>
        <v>1.1283876630727763</v>
      </c>
      <c r="S366" s="199">
        <v>5</v>
      </c>
      <c r="T366" s="18"/>
      <c r="U366" s="18"/>
      <c r="V366" s="18"/>
      <c r="W366" s="18"/>
      <c r="X366" s="18"/>
      <c r="Y366" s="18"/>
    </row>
    <row r="367" spans="1:25" s="87" customFormat="1" ht="15.5" x14ac:dyDescent="0.35">
      <c r="A367" s="171">
        <v>17</v>
      </c>
      <c r="B367" s="824" t="s">
        <v>683</v>
      </c>
      <c r="C367" s="171">
        <v>3357</v>
      </c>
      <c r="D367" s="171"/>
      <c r="E367" s="171"/>
      <c r="F367" s="171">
        <f t="shared" si="54"/>
        <v>3357</v>
      </c>
      <c r="G367" s="171">
        <f t="shared" si="55"/>
        <v>3357</v>
      </c>
      <c r="H367" s="171">
        <v>204</v>
      </c>
      <c r="I367" s="171"/>
      <c r="J367" s="171">
        <v>204</v>
      </c>
      <c r="K367" s="171">
        <f t="shared" si="56"/>
        <v>204</v>
      </c>
      <c r="L367" s="868">
        <f t="shared" si="49"/>
        <v>204</v>
      </c>
      <c r="M367" s="504">
        <f t="shared" si="58"/>
        <v>0.24285714285714285</v>
      </c>
      <c r="N367" s="191">
        <f t="shared" si="51"/>
        <v>1039.7807142857143</v>
      </c>
      <c r="O367" s="192">
        <f t="shared" si="57"/>
        <v>228.75175714285714</v>
      </c>
      <c r="P367" s="193">
        <v>392.34057142857142</v>
      </c>
      <c r="Q367" s="505">
        <v>24.227428571428572</v>
      </c>
      <c r="R367" s="506">
        <f t="shared" si="50"/>
        <v>0.50196618153964001</v>
      </c>
      <c r="S367" s="199">
        <v>5</v>
      </c>
      <c r="T367" s="18"/>
      <c r="U367" s="18"/>
      <c r="V367" s="18"/>
      <c r="W367" s="18"/>
      <c r="X367" s="18"/>
      <c r="Y367" s="18"/>
    </row>
    <row r="368" spans="1:25" s="87" customFormat="1" ht="15.5" x14ac:dyDescent="0.35">
      <c r="A368" s="171">
        <v>18</v>
      </c>
      <c r="B368" s="824" t="s">
        <v>684</v>
      </c>
      <c r="C368" s="171">
        <v>6146</v>
      </c>
      <c r="D368" s="171"/>
      <c r="E368" s="171"/>
      <c r="F368" s="171">
        <f t="shared" si="54"/>
        <v>6146</v>
      </c>
      <c r="G368" s="171">
        <f t="shared" si="55"/>
        <v>6146</v>
      </c>
      <c r="H368" s="171">
        <v>1130</v>
      </c>
      <c r="I368" s="171"/>
      <c r="J368" s="171">
        <v>1020</v>
      </c>
      <c r="K368" s="171">
        <v>1130</v>
      </c>
      <c r="L368" s="868">
        <f t="shared" si="49"/>
        <v>1130</v>
      </c>
      <c r="M368" s="504">
        <f t="shared" si="58"/>
        <v>1.3452380952380953</v>
      </c>
      <c r="N368" s="191">
        <f t="shared" si="51"/>
        <v>5759.5696428571428</v>
      </c>
      <c r="O368" s="192">
        <f t="shared" si="57"/>
        <v>1267.1053214285714</v>
      </c>
      <c r="P368" s="193">
        <v>2173.2590476190476</v>
      </c>
      <c r="Q368" s="505">
        <v>134.2009523809524</v>
      </c>
      <c r="R368" s="506">
        <f t="shared" si="50"/>
        <v>1.5187333166751893</v>
      </c>
      <c r="S368" s="199">
        <v>5</v>
      </c>
      <c r="T368" s="18"/>
      <c r="U368" s="18"/>
      <c r="V368" s="18"/>
      <c r="W368" s="18"/>
      <c r="X368" s="18"/>
      <c r="Y368" s="18"/>
    </row>
    <row r="369" spans="1:25" s="87" customFormat="1" ht="15.5" x14ac:dyDescent="0.35">
      <c r="A369" s="189">
        <v>19</v>
      </c>
      <c r="B369" s="824" t="s">
        <v>685</v>
      </c>
      <c r="C369" s="171">
        <v>983</v>
      </c>
      <c r="D369" s="171"/>
      <c r="E369" s="171"/>
      <c r="F369" s="171">
        <f t="shared" si="54"/>
        <v>983</v>
      </c>
      <c r="G369" s="171">
        <f t="shared" si="55"/>
        <v>983</v>
      </c>
      <c r="H369" s="171">
        <v>86</v>
      </c>
      <c r="I369" s="171"/>
      <c r="J369" s="171">
        <v>86</v>
      </c>
      <c r="K369" s="171">
        <f t="shared" si="56"/>
        <v>86</v>
      </c>
      <c r="L369" s="868">
        <f t="shared" si="49"/>
        <v>86</v>
      </c>
      <c r="M369" s="504">
        <f t="shared" si="58"/>
        <v>0.10238095238095238</v>
      </c>
      <c r="N369" s="191">
        <f t="shared" si="51"/>
        <v>438.33892857142854</v>
      </c>
      <c r="O369" s="192">
        <f t="shared" si="57"/>
        <v>96.434564285714274</v>
      </c>
      <c r="P369" s="193">
        <v>165.3984761904762</v>
      </c>
      <c r="Q369" s="505">
        <v>10.21352380952381</v>
      </c>
      <c r="R369" s="506">
        <f t="shared" si="50"/>
        <v>0.72267089812527252</v>
      </c>
      <c r="S369" s="199">
        <v>5</v>
      </c>
      <c r="T369" s="18"/>
      <c r="U369" s="18"/>
      <c r="V369" s="18"/>
      <c r="W369" s="18"/>
      <c r="X369" s="18"/>
      <c r="Y369" s="18"/>
    </row>
    <row r="370" spans="1:25" s="87" customFormat="1" ht="15.5" x14ac:dyDescent="0.35">
      <c r="A370" s="171">
        <v>20</v>
      </c>
      <c r="B370" s="824" t="s">
        <v>686</v>
      </c>
      <c r="C370" s="171">
        <v>3815</v>
      </c>
      <c r="D370" s="171"/>
      <c r="E370" s="171"/>
      <c r="F370" s="171">
        <f t="shared" si="54"/>
        <v>3815</v>
      </c>
      <c r="G370" s="171">
        <f t="shared" si="55"/>
        <v>3815</v>
      </c>
      <c r="H370" s="171">
        <v>747</v>
      </c>
      <c r="I370" s="171"/>
      <c r="J370" s="171">
        <v>747</v>
      </c>
      <c r="K370" s="171">
        <v>747</v>
      </c>
      <c r="L370" s="868">
        <f t="shared" si="49"/>
        <v>747</v>
      </c>
      <c r="M370" s="504">
        <f t="shared" si="58"/>
        <v>0.88928571428571423</v>
      </c>
      <c r="N370" s="191">
        <f t="shared" si="51"/>
        <v>3807.432321428571</v>
      </c>
      <c r="O370" s="192">
        <f t="shared" si="57"/>
        <v>837.63511071428559</v>
      </c>
      <c r="P370" s="193">
        <v>1436.6588571428572</v>
      </c>
      <c r="Q370" s="505">
        <v>88.715142857142851</v>
      </c>
      <c r="R370" s="506">
        <f t="shared" si="50"/>
        <v>1.617415840666542</v>
      </c>
      <c r="S370" s="199">
        <v>5</v>
      </c>
      <c r="T370" s="18"/>
      <c r="U370" s="18"/>
      <c r="V370" s="18"/>
      <c r="W370" s="18"/>
      <c r="X370" s="18"/>
      <c r="Y370" s="18"/>
    </row>
    <row r="371" spans="1:25" s="87" customFormat="1" ht="15.5" x14ac:dyDescent="0.35">
      <c r="A371" s="171">
        <v>21</v>
      </c>
      <c r="B371" s="824" t="s">
        <v>687</v>
      </c>
      <c r="C371" s="171">
        <v>4215</v>
      </c>
      <c r="D371" s="171"/>
      <c r="E371" s="171"/>
      <c r="F371" s="171">
        <f t="shared" si="54"/>
        <v>4215</v>
      </c>
      <c r="G371" s="171">
        <f t="shared" si="55"/>
        <v>4215</v>
      </c>
      <c r="H371" s="171">
        <v>545</v>
      </c>
      <c r="I371" s="171"/>
      <c r="J371" s="171">
        <v>545</v>
      </c>
      <c r="K371" s="171">
        <f t="shared" si="56"/>
        <v>545</v>
      </c>
      <c r="L371" s="868">
        <f t="shared" si="49"/>
        <v>545</v>
      </c>
      <c r="M371" s="504">
        <f t="shared" si="58"/>
        <v>0.64880952380952384</v>
      </c>
      <c r="N371" s="191">
        <f t="shared" si="51"/>
        <v>2777.8455357142857</v>
      </c>
      <c r="O371" s="192">
        <f t="shared" si="57"/>
        <v>611.12601785714287</v>
      </c>
      <c r="P371" s="193">
        <v>1048.1647619047619</v>
      </c>
      <c r="Q371" s="505">
        <v>64.725238095238097</v>
      </c>
      <c r="R371" s="506">
        <f t="shared" si="50"/>
        <v>1.0680573080833755</v>
      </c>
      <c r="S371" s="199">
        <v>9</v>
      </c>
      <c r="T371" s="18"/>
      <c r="U371" s="18"/>
      <c r="V371" s="18"/>
      <c r="W371" s="18"/>
      <c r="X371" s="18"/>
      <c r="Y371" s="18"/>
    </row>
    <row r="372" spans="1:25" s="87" customFormat="1" ht="15.5" x14ac:dyDescent="0.35">
      <c r="A372" s="189">
        <v>22</v>
      </c>
      <c r="B372" s="824" t="s">
        <v>688</v>
      </c>
      <c r="C372" s="171">
        <v>12662</v>
      </c>
      <c r="D372" s="171"/>
      <c r="E372" s="171"/>
      <c r="F372" s="171">
        <f t="shared" si="54"/>
        <v>12662</v>
      </c>
      <c r="G372" s="171">
        <f t="shared" si="55"/>
        <v>12662</v>
      </c>
      <c r="H372" s="171">
        <v>2258</v>
      </c>
      <c r="I372" s="171"/>
      <c r="J372" s="171">
        <v>2258</v>
      </c>
      <c r="K372" s="171">
        <f t="shared" si="56"/>
        <v>2258</v>
      </c>
      <c r="L372" s="868">
        <f t="shared" si="49"/>
        <v>2258</v>
      </c>
      <c r="M372" s="504">
        <f t="shared" si="58"/>
        <v>2.6880952380952383</v>
      </c>
      <c r="N372" s="191">
        <f t="shared" si="51"/>
        <v>11508.945357142858</v>
      </c>
      <c r="O372" s="192">
        <f t="shared" si="57"/>
        <v>2531.9679785714288</v>
      </c>
      <c r="P372" s="193">
        <v>4342.6716190476191</v>
      </c>
      <c r="Q372" s="505">
        <v>268.16438095238101</v>
      </c>
      <c r="R372" s="506">
        <f t="shared" si="50"/>
        <v>1.4730492288512311</v>
      </c>
      <c r="S372" s="199">
        <v>9</v>
      </c>
      <c r="T372" s="18"/>
      <c r="U372" s="18"/>
      <c r="V372" s="18"/>
      <c r="W372" s="18"/>
      <c r="X372" s="18"/>
      <c r="Y372" s="18"/>
    </row>
    <row r="373" spans="1:25" s="87" customFormat="1" ht="15.5" x14ac:dyDescent="0.35">
      <c r="A373" s="171">
        <v>23</v>
      </c>
      <c r="B373" s="824" t="s">
        <v>689</v>
      </c>
      <c r="C373" s="171">
        <v>3976</v>
      </c>
      <c r="D373" s="171"/>
      <c r="E373" s="171"/>
      <c r="F373" s="171">
        <f t="shared" si="54"/>
        <v>3976</v>
      </c>
      <c r="G373" s="171">
        <f t="shared" si="55"/>
        <v>3976</v>
      </c>
      <c r="H373" s="171">
        <v>698</v>
      </c>
      <c r="I373" s="171"/>
      <c r="J373" s="171">
        <v>698</v>
      </c>
      <c r="K373" s="171">
        <f t="shared" si="56"/>
        <v>698</v>
      </c>
      <c r="L373" s="868">
        <f t="shared" si="49"/>
        <v>698</v>
      </c>
      <c r="M373" s="504">
        <f t="shared" si="58"/>
        <v>0.830952380952381</v>
      </c>
      <c r="N373" s="191">
        <f t="shared" si="51"/>
        <v>3557.6810714285716</v>
      </c>
      <c r="O373" s="192">
        <f t="shared" si="57"/>
        <v>782.68983571428578</v>
      </c>
      <c r="P373" s="193">
        <v>1342.4201904761906</v>
      </c>
      <c r="Q373" s="505">
        <v>82.895809523809532</v>
      </c>
      <c r="R373" s="506">
        <f t="shared" si="50"/>
        <v>1.4501224615550445</v>
      </c>
      <c r="S373" s="199">
        <v>9</v>
      </c>
      <c r="T373" s="18"/>
      <c r="U373" s="18"/>
      <c r="V373" s="18"/>
      <c r="W373" s="18"/>
      <c r="X373" s="18"/>
      <c r="Y373" s="18"/>
    </row>
    <row r="374" spans="1:25" s="87" customFormat="1" ht="15.5" x14ac:dyDescent="0.35">
      <c r="A374" s="171">
        <v>24</v>
      </c>
      <c r="B374" s="824" t="s">
        <v>690</v>
      </c>
      <c r="C374" s="171">
        <v>10313</v>
      </c>
      <c r="D374" s="171"/>
      <c r="E374" s="171"/>
      <c r="F374" s="171">
        <f t="shared" si="54"/>
        <v>10313</v>
      </c>
      <c r="G374" s="171">
        <f t="shared" si="55"/>
        <v>10313</v>
      </c>
      <c r="H374" s="171">
        <v>1487</v>
      </c>
      <c r="I374" s="171"/>
      <c r="J374" s="171">
        <v>1463</v>
      </c>
      <c r="K374" s="171">
        <v>1487</v>
      </c>
      <c r="L374" s="868">
        <f t="shared" si="49"/>
        <v>1487</v>
      </c>
      <c r="M374" s="504">
        <f t="shared" si="58"/>
        <v>1.7702380952380952</v>
      </c>
      <c r="N374" s="191">
        <f t="shared" si="51"/>
        <v>7579.1858928571419</v>
      </c>
      <c r="O374" s="192">
        <f t="shared" si="57"/>
        <v>1667.4208964285713</v>
      </c>
      <c r="P374" s="193">
        <v>2859.8550476190476</v>
      </c>
      <c r="Q374" s="505">
        <v>176.59895238095237</v>
      </c>
      <c r="R374" s="506">
        <f t="shared" si="50"/>
        <v>1.191026935836877</v>
      </c>
      <c r="S374" s="199">
        <v>9</v>
      </c>
      <c r="T374" s="18"/>
      <c r="U374" s="18"/>
      <c r="V374" s="18"/>
      <c r="W374" s="18"/>
      <c r="X374" s="18"/>
      <c r="Y374" s="18"/>
    </row>
    <row r="375" spans="1:25" s="87" customFormat="1" ht="15.5" x14ac:dyDescent="0.35">
      <c r="A375" s="189">
        <v>25</v>
      </c>
      <c r="B375" s="824" t="s">
        <v>691</v>
      </c>
      <c r="C375" s="171">
        <v>6385</v>
      </c>
      <c r="D375" s="171"/>
      <c r="E375" s="171"/>
      <c r="F375" s="171">
        <f t="shared" si="54"/>
        <v>6385</v>
      </c>
      <c r="G375" s="171">
        <f t="shared" si="55"/>
        <v>6385</v>
      </c>
      <c r="H375" s="171">
        <v>583</v>
      </c>
      <c r="I375" s="171"/>
      <c r="J375" s="171">
        <v>583</v>
      </c>
      <c r="K375" s="171">
        <f t="shared" si="56"/>
        <v>583</v>
      </c>
      <c r="L375" s="868">
        <f t="shared" si="49"/>
        <v>583</v>
      </c>
      <c r="M375" s="504">
        <f t="shared" si="58"/>
        <v>0.69404761904761902</v>
      </c>
      <c r="N375" s="191">
        <f t="shared" si="51"/>
        <v>2971.5301785714282</v>
      </c>
      <c r="O375" s="192">
        <f t="shared" si="57"/>
        <v>653.7366392857142</v>
      </c>
      <c r="P375" s="193">
        <v>1121.2478095238096</v>
      </c>
      <c r="Q375" s="505">
        <v>69.238190476190482</v>
      </c>
      <c r="R375" s="506">
        <f t="shared" si="50"/>
        <v>0.75422910224857365</v>
      </c>
      <c r="S375" s="199">
        <v>9</v>
      </c>
      <c r="T375" s="18"/>
      <c r="U375" s="18"/>
      <c r="V375" s="18"/>
      <c r="W375" s="18"/>
      <c r="X375" s="18"/>
      <c r="Y375" s="18"/>
    </row>
    <row r="376" spans="1:25" s="87" customFormat="1" ht="15.5" x14ac:dyDescent="0.35">
      <c r="A376" s="171">
        <v>26</v>
      </c>
      <c r="B376" s="824" t="s">
        <v>692</v>
      </c>
      <c r="C376" s="171">
        <v>3031</v>
      </c>
      <c r="D376" s="171">
        <v>10.199999999999999</v>
      </c>
      <c r="E376" s="171"/>
      <c r="F376" s="171">
        <f t="shared" si="54"/>
        <v>3041.2</v>
      </c>
      <c r="G376" s="171">
        <f t="shared" si="55"/>
        <v>3041.2</v>
      </c>
      <c r="H376" s="171">
        <v>615</v>
      </c>
      <c r="I376" s="171"/>
      <c r="J376" s="171">
        <v>615</v>
      </c>
      <c r="K376" s="171">
        <v>615</v>
      </c>
      <c r="L376" s="868">
        <f t="shared" si="49"/>
        <v>615</v>
      </c>
      <c r="M376" s="504">
        <f t="shared" si="58"/>
        <v>0.7321428571428571</v>
      </c>
      <c r="N376" s="191">
        <f t="shared" si="51"/>
        <v>3134.6330357142856</v>
      </c>
      <c r="O376" s="192">
        <f t="shared" si="57"/>
        <v>689.61926785714286</v>
      </c>
      <c r="P376" s="193">
        <v>1182.7914285714285</v>
      </c>
      <c r="Q376" s="505">
        <v>73.03857142857143</v>
      </c>
      <c r="R376" s="506">
        <f t="shared" si="50"/>
        <v>1.6704203286766501</v>
      </c>
      <c r="S376" s="199">
        <v>5</v>
      </c>
      <c r="T376" s="18"/>
      <c r="U376" s="18"/>
      <c r="V376" s="18"/>
      <c r="W376" s="18"/>
      <c r="X376" s="18"/>
      <c r="Y376" s="18"/>
    </row>
    <row r="377" spans="1:25" s="87" customFormat="1" ht="15.5" x14ac:dyDescent="0.35">
      <c r="A377" s="171">
        <v>27</v>
      </c>
      <c r="B377" s="824" t="s">
        <v>693</v>
      </c>
      <c r="C377" s="171">
        <v>3886</v>
      </c>
      <c r="D377" s="171"/>
      <c r="E377" s="171"/>
      <c r="F377" s="171">
        <f t="shared" si="54"/>
        <v>3886</v>
      </c>
      <c r="G377" s="171">
        <f t="shared" si="55"/>
        <v>3886</v>
      </c>
      <c r="H377" s="171">
        <v>756</v>
      </c>
      <c r="I377" s="171"/>
      <c r="J377" s="171">
        <v>756</v>
      </c>
      <c r="K377" s="171">
        <f t="shared" si="56"/>
        <v>756</v>
      </c>
      <c r="L377" s="868">
        <f t="shared" si="49"/>
        <v>756</v>
      </c>
      <c r="M377" s="504">
        <f t="shared" si="58"/>
        <v>0.9</v>
      </c>
      <c r="N377" s="191">
        <f t="shared" si="51"/>
        <v>3853.3049999999998</v>
      </c>
      <c r="O377" s="192">
        <f t="shared" si="57"/>
        <v>847.72709999999995</v>
      </c>
      <c r="P377" s="193">
        <v>1453.9680000000001</v>
      </c>
      <c r="Q377" s="505">
        <v>89.784000000000006</v>
      </c>
      <c r="R377" s="506">
        <f t="shared" si="50"/>
        <v>1.6069953937210497</v>
      </c>
      <c r="S377" s="199">
        <v>14</v>
      </c>
      <c r="T377" s="18"/>
      <c r="U377" s="18"/>
      <c r="V377" s="18"/>
      <c r="W377" s="18"/>
      <c r="X377" s="18"/>
      <c r="Y377" s="18"/>
    </row>
    <row r="378" spans="1:25" s="87" customFormat="1" ht="15.5" x14ac:dyDescent="0.35">
      <c r="A378" s="189">
        <v>28</v>
      </c>
      <c r="B378" s="824" t="s">
        <v>1137</v>
      </c>
      <c r="C378" s="171">
        <v>4071</v>
      </c>
      <c r="D378" s="171"/>
      <c r="E378" s="171"/>
      <c r="F378" s="171">
        <f t="shared" si="54"/>
        <v>4071</v>
      </c>
      <c r="G378" s="171">
        <f t="shared" si="55"/>
        <v>4071</v>
      </c>
      <c r="H378" s="171">
        <v>522</v>
      </c>
      <c r="I378" s="171"/>
      <c r="J378" s="171">
        <v>522</v>
      </c>
      <c r="K378" s="171">
        <f t="shared" si="56"/>
        <v>522</v>
      </c>
      <c r="L378" s="868">
        <f t="shared" si="49"/>
        <v>522</v>
      </c>
      <c r="M378" s="504">
        <f t="shared" si="58"/>
        <v>0.62142857142857144</v>
      </c>
      <c r="N378" s="191">
        <f t="shared" si="51"/>
        <v>2660.6153571428572</v>
      </c>
      <c r="O378" s="192">
        <f t="shared" si="57"/>
        <v>585.33537857142858</v>
      </c>
      <c r="P378" s="193">
        <v>1003.9302857142858</v>
      </c>
      <c r="Q378" s="505">
        <v>61.99371428571429</v>
      </c>
      <c r="R378" s="506">
        <f t="shared" si="50"/>
        <v>1.0591684440467417</v>
      </c>
      <c r="S378" s="199">
        <v>9</v>
      </c>
      <c r="T378" s="18"/>
      <c r="U378" s="18"/>
      <c r="V378" s="18"/>
      <c r="W378" s="18"/>
      <c r="X378" s="18"/>
      <c r="Y378" s="18"/>
    </row>
    <row r="379" spans="1:25" s="87" customFormat="1" ht="15.5" x14ac:dyDescent="0.35">
      <c r="A379" s="171">
        <v>29</v>
      </c>
      <c r="B379" s="824" t="s">
        <v>1125</v>
      </c>
      <c r="C379" s="171">
        <v>161.1</v>
      </c>
      <c r="D379" s="171"/>
      <c r="E379" s="171">
        <v>191.5</v>
      </c>
      <c r="F379" s="171">
        <f t="shared" si="54"/>
        <v>352.6</v>
      </c>
      <c r="G379" s="171">
        <f t="shared" si="55"/>
        <v>352.6</v>
      </c>
      <c r="H379" s="171">
        <v>0</v>
      </c>
      <c r="I379" s="171"/>
      <c r="J379" s="171">
        <v>0</v>
      </c>
      <c r="K379" s="171">
        <f t="shared" si="56"/>
        <v>0</v>
      </c>
      <c r="L379" s="868">
        <f t="shared" si="49"/>
        <v>0</v>
      </c>
      <c r="M379" s="504">
        <f t="shared" si="58"/>
        <v>0</v>
      </c>
      <c r="N379" s="191">
        <f t="shared" si="51"/>
        <v>0</v>
      </c>
      <c r="O379" s="192">
        <f t="shared" si="57"/>
        <v>0</v>
      </c>
      <c r="P379" s="193">
        <v>0</v>
      </c>
      <c r="Q379" s="505">
        <v>0</v>
      </c>
      <c r="R379" s="506">
        <f t="shared" si="50"/>
        <v>0</v>
      </c>
      <c r="S379" s="199">
        <v>2</v>
      </c>
      <c r="T379" s="18"/>
      <c r="U379" s="18"/>
      <c r="V379" s="18"/>
      <c r="W379" s="18"/>
      <c r="X379" s="18"/>
      <c r="Y379" s="18"/>
    </row>
    <row r="380" spans="1:25" s="87" customFormat="1" ht="15.5" x14ac:dyDescent="0.35">
      <c r="A380" s="171">
        <v>30</v>
      </c>
      <c r="B380" s="824" t="s">
        <v>1126</v>
      </c>
      <c r="C380" s="171">
        <v>656.95</v>
      </c>
      <c r="D380" s="171"/>
      <c r="E380" s="171"/>
      <c r="F380" s="171">
        <f t="shared" si="54"/>
        <v>656.95</v>
      </c>
      <c r="G380" s="171">
        <f t="shared" si="55"/>
        <v>656.95</v>
      </c>
      <c r="H380" s="171"/>
      <c r="I380" s="171"/>
      <c r="J380" s="171"/>
      <c r="K380" s="171">
        <f t="shared" si="56"/>
        <v>0</v>
      </c>
      <c r="L380" s="868">
        <f t="shared" ref="L380:L443" si="59">H380+I380</f>
        <v>0</v>
      </c>
      <c r="M380" s="504">
        <f t="shared" si="58"/>
        <v>0</v>
      </c>
      <c r="N380" s="191">
        <f t="shared" si="51"/>
        <v>0</v>
      </c>
      <c r="O380" s="192">
        <f t="shared" si="57"/>
        <v>0</v>
      </c>
      <c r="P380" s="193">
        <v>0</v>
      </c>
      <c r="Q380" s="505">
        <v>0</v>
      </c>
      <c r="R380" s="506">
        <f t="shared" si="50"/>
        <v>0</v>
      </c>
      <c r="S380" s="199"/>
      <c r="T380" s="18"/>
      <c r="U380" s="18"/>
      <c r="V380" s="18"/>
      <c r="W380" s="18"/>
      <c r="X380" s="18"/>
      <c r="Y380" s="18"/>
    </row>
    <row r="381" spans="1:25" s="87" customFormat="1" ht="15.5" x14ac:dyDescent="0.35">
      <c r="A381" s="189">
        <v>31</v>
      </c>
      <c r="B381" s="824" t="s">
        <v>1127</v>
      </c>
      <c r="C381" s="171">
        <v>485.16</v>
      </c>
      <c r="D381" s="171"/>
      <c r="E381" s="171"/>
      <c r="F381" s="171">
        <f t="shared" si="54"/>
        <v>485.16</v>
      </c>
      <c r="G381" s="171">
        <f t="shared" si="55"/>
        <v>485.16</v>
      </c>
      <c r="H381" s="171"/>
      <c r="I381" s="171">
        <v>50</v>
      </c>
      <c r="J381" s="171">
        <v>50</v>
      </c>
      <c r="K381" s="171">
        <f t="shared" si="56"/>
        <v>50</v>
      </c>
      <c r="L381" s="868">
        <f t="shared" si="59"/>
        <v>50</v>
      </c>
      <c r="M381" s="504">
        <f t="shared" si="58"/>
        <v>6.6137566137566134E-2</v>
      </c>
      <c r="N381" s="191">
        <f t="shared" si="51"/>
        <v>283.16468253968253</v>
      </c>
      <c r="O381" s="192">
        <f t="shared" si="57"/>
        <v>62.296230158730154</v>
      </c>
      <c r="P381" s="193">
        <v>106.84656084656083</v>
      </c>
      <c r="Q381" s="505">
        <v>6.5978835978835981</v>
      </c>
      <c r="R381" s="506">
        <f t="shared" ref="R381:R444" si="60">(N381+O381+P381+Q381)/G381</f>
        <v>0.94588456827202794</v>
      </c>
      <c r="S381" s="199">
        <v>3</v>
      </c>
      <c r="T381" s="18"/>
      <c r="U381" s="18"/>
      <c r="V381" s="18"/>
      <c r="W381" s="18"/>
      <c r="X381" s="18"/>
      <c r="Y381" s="18"/>
    </row>
    <row r="382" spans="1:25" s="87" customFormat="1" ht="15.5" x14ac:dyDescent="0.35">
      <c r="A382" s="171">
        <v>32</v>
      </c>
      <c r="B382" s="824" t="s">
        <v>1128</v>
      </c>
      <c r="C382" s="171">
        <v>286.92</v>
      </c>
      <c r="D382" s="171"/>
      <c r="E382" s="171"/>
      <c r="F382" s="171">
        <f t="shared" si="54"/>
        <v>286.92</v>
      </c>
      <c r="G382" s="171">
        <f t="shared" si="55"/>
        <v>286.92</v>
      </c>
      <c r="H382" s="171"/>
      <c r="I382" s="171">
        <v>0</v>
      </c>
      <c r="J382" s="171">
        <v>0</v>
      </c>
      <c r="K382" s="171">
        <f t="shared" si="56"/>
        <v>0</v>
      </c>
      <c r="L382" s="868">
        <f t="shared" si="59"/>
        <v>0</v>
      </c>
      <c r="M382" s="504">
        <f t="shared" si="58"/>
        <v>0</v>
      </c>
      <c r="N382" s="191">
        <f t="shared" si="51"/>
        <v>0</v>
      </c>
      <c r="O382" s="192">
        <f t="shared" si="57"/>
        <v>0</v>
      </c>
      <c r="P382" s="193">
        <v>0</v>
      </c>
      <c r="Q382" s="505">
        <v>0</v>
      </c>
      <c r="R382" s="506">
        <f t="shared" si="60"/>
        <v>0</v>
      </c>
      <c r="S382" s="199">
        <v>2</v>
      </c>
      <c r="T382" s="18"/>
      <c r="U382" s="18"/>
      <c r="V382" s="18"/>
      <c r="W382" s="18"/>
      <c r="X382" s="18"/>
      <c r="Y382" s="18"/>
    </row>
    <row r="383" spans="1:25" s="87" customFormat="1" ht="15.5" x14ac:dyDescent="0.35">
      <c r="A383" s="171">
        <v>33</v>
      </c>
      <c r="B383" s="824" t="s">
        <v>1129</v>
      </c>
      <c r="C383" s="171">
        <v>226.94</v>
      </c>
      <c r="D383" s="171"/>
      <c r="E383" s="171"/>
      <c r="F383" s="171">
        <f t="shared" si="54"/>
        <v>226.94</v>
      </c>
      <c r="G383" s="171">
        <f t="shared" si="55"/>
        <v>226.94</v>
      </c>
      <c r="H383" s="171"/>
      <c r="I383" s="171">
        <v>0</v>
      </c>
      <c r="J383" s="171">
        <v>0</v>
      </c>
      <c r="K383" s="171">
        <f t="shared" si="56"/>
        <v>0</v>
      </c>
      <c r="L383" s="868">
        <f t="shared" si="59"/>
        <v>0</v>
      </c>
      <c r="M383" s="504">
        <f t="shared" si="58"/>
        <v>0</v>
      </c>
      <c r="N383" s="191">
        <f t="shared" si="51"/>
        <v>0</v>
      </c>
      <c r="O383" s="192">
        <f t="shared" si="57"/>
        <v>0</v>
      </c>
      <c r="P383" s="193">
        <v>0</v>
      </c>
      <c r="Q383" s="505">
        <v>0</v>
      </c>
      <c r="R383" s="506">
        <f t="shared" si="60"/>
        <v>0</v>
      </c>
      <c r="S383" s="199">
        <v>2</v>
      </c>
      <c r="T383" s="18"/>
      <c r="U383" s="18"/>
      <c r="V383" s="18"/>
      <c r="W383" s="18"/>
      <c r="X383" s="18"/>
      <c r="Y383" s="18"/>
    </row>
    <row r="384" spans="1:25" s="87" customFormat="1" ht="15.5" x14ac:dyDescent="0.35">
      <c r="A384" s="189">
        <v>34</v>
      </c>
      <c r="B384" s="824" t="s">
        <v>1130</v>
      </c>
      <c r="C384" s="171">
        <v>307.14999999999998</v>
      </c>
      <c r="D384" s="171"/>
      <c r="E384" s="171"/>
      <c r="F384" s="171">
        <f t="shared" si="54"/>
        <v>307.14999999999998</v>
      </c>
      <c r="G384" s="171">
        <f t="shared" si="55"/>
        <v>307.14999999999998</v>
      </c>
      <c r="H384" s="171"/>
      <c r="I384" s="171">
        <v>0</v>
      </c>
      <c r="J384" s="171">
        <v>0</v>
      </c>
      <c r="K384" s="171">
        <f t="shared" si="56"/>
        <v>0</v>
      </c>
      <c r="L384" s="868">
        <f t="shared" si="59"/>
        <v>0</v>
      </c>
      <c r="M384" s="504">
        <f t="shared" si="58"/>
        <v>0</v>
      </c>
      <c r="N384" s="191">
        <f t="shared" si="51"/>
        <v>0</v>
      </c>
      <c r="O384" s="192">
        <f t="shared" si="57"/>
        <v>0</v>
      </c>
      <c r="P384" s="193">
        <v>0</v>
      </c>
      <c r="Q384" s="505">
        <v>0</v>
      </c>
      <c r="R384" s="506">
        <f t="shared" si="60"/>
        <v>0</v>
      </c>
      <c r="S384" s="199">
        <v>2</v>
      </c>
      <c r="T384" s="18"/>
      <c r="U384" s="18"/>
      <c r="V384" s="18"/>
      <c r="W384" s="18"/>
      <c r="X384" s="18"/>
      <c r="Y384" s="18"/>
    </row>
    <row r="385" spans="1:25" s="87" customFormat="1" ht="15.5" x14ac:dyDescent="0.35">
      <c r="A385" s="171">
        <v>35</v>
      </c>
      <c r="B385" s="824" t="s">
        <v>1131</v>
      </c>
      <c r="C385" s="171">
        <v>329.65</v>
      </c>
      <c r="D385" s="171"/>
      <c r="E385" s="171"/>
      <c r="F385" s="171">
        <f t="shared" si="54"/>
        <v>329.65</v>
      </c>
      <c r="G385" s="171">
        <f t="shared" si="55"/>
        <v>329.65</v>
      </c>
      <c r="H385" s="171"/>
      <c r="I385" s="171">
        <v>0</v>
      </c>
      <c r="J385" s="171">
        <v>0</v>
      </c>
      <c r="K385" s="171">
        <f t="shared" si="56"/>
        <v>0</v>
      </c>
      <c r="L385" s="868">
        <f t="shared" si="59"/>
        <v>0</v>
      </c>
      <c r="M385" s="504">
        <f t="shared" si="58"/>
        <v>0</v>
      </c>
      <c r="N385" s="191">
        <f t="shared" si="51"/>
        <v>0</v>
      </c>
      <c r="O385" s="192">
        <f t="shared" si="57"/>
        <v>0</v>
      </c>
      <c r="P385" s="193">
        <v>0</v>
      </c>
      <c r="Q385" s="505">
        <v>0</v>
      </c>
      <c r="R385" s="506">
        <f t="shared" si="60"/>
        <v>0</v>
      </c>
      <c r="S385" s="199">
        <v>2</v>
      </c>
      <c r="T385" s="18"/>
      <c r="U385" s="18"/>
      <c r="V385" s="18"/>
      <c r="W385" s="18"/>
      <c r="X385" s="18"/>
      <c r="Y385" s="18"/>
    </row>
    <row r="386" spans="1:25" s="87" customFormat="1" ht="15.5" x14ac:dyDescent="0.35">
      <c r="A386" s="171">
        <v>36</v>
      </c>
      <c r="B386" s="824" t="s">
        <v>1132</v>
      </c>
      <c r="C386" s="171">
        <v>255.16</v>
      </c>
      <c r="D386" s="171"/>
      <c r="E386" s="171"/>
      <c r="F386" s="171">
        <f t="shared" si="54"/>
        <v>255.16</v>
      </c>
      <c r="G386" s="171">
        <f t="shared" si="55"/>
        <v>255.16</v>
      </c>
      <c r="H386" s="171"/>
      <c r="I386" s="171">
        <v>0</v>
      </c>
      <c r="J386" s="171">
        <v>0</v>
      </c>
      <c r="K386" s="171">
        <f t="shared" si="56"/>
        <v>0</v>
      </c>
      <c r="L386" s="868">
        <f t="shared" si="59"/>
        <v>0</v>
      </c>
      <c r="M386" s="504">
        <f t="shared" si="58"/>
        <v>0</v>
      </c>
      <c r="N386" s="191">
        <f t="shared" si="51"/>
        <v>0</v>
      </c>
      <c r="O386" s="192">
        <f t="shared" si="57"/>
        <v>0</v>
      </c>
      <c r="P386" s="193">
        <v>0</v>
      </c>
      <c r="Q386" s="505">
        <v>0</v>
      </c>
      <c r="R386" s="506">
        <f t="shared" si="60"/>
        <v>0</v>
      </c>
      <c r="S386" s="199">
        <v>2</v>
      </c>
      <c r="T386" s="18"/>
      <c r="U386" s="18"/>
      <c r="V386" s="18"/>
      <c r="W386" s="18"/>
      <c r="X386" s="18"/>
      <c r="Y386" s="18"/>
    </row>
    <row r="387" spans="1:25" s="87" customFormat="1" ht="15.5" x14ac:dyDescent="0.35">
      <c r="A387" s="189">
        <v>37</v>
      </c>
      <c r="B387" s="824" t="s">
        <v>1133</v>
      </c>
      <c r="C387" s="171">
        <v>509.32</v>
      </c>
      <c r="D387" s="171"/>
      <c r="E387" s="171"/>
      <c r="F387" s="171">
        <f t="shared" si="54"/>
        <v>509.32</v>
      </c>
      <c r="G387" s="171">
        <f t="shared" si="55"/>
        <v>509.32</v>
      </c>
      <c r="H387" s="171"/>
      <c r="I387" s="171">
        <v>52</v>
      </c>
      <c r="J387" s="171">
        <v>52</v>
      </c>
      <c r="K387" s="171">
        <f t="shared" si="56"/>
        <v>52</v>
      </c>
      <c r="L387" s="868">
        <f t="shared" si="59"/>
        <v>52</v>
      </c>
      <c r="M387" s="504">
        <f t="shared" si="58"/>
        <v>6.8783068783068779E-2</v>
      </c>
      <c r="N387" s="191">
        <f t="shared" si="51"/>
        <v>294.4912698412698</v>
      </c>
      <c r="O387" s="192">
        <f t="shared" si="57"/>
        <v>64.788079365079355</v>
      </c>
      <c r="P387" s="193">
        <v>111.12042328042328</v>
      </c>
      <c r="Q387" s="505">
        <v>6.8617989417989413</v>
      </c>
      <c r="R387" s="506">
        <f t="shared" si="60"/>
        <v>0.93705641134958639</v>
      </c>
      <c r="S387" s="199">
        <v>3</v>
      </c>
      <c r="T387" s="18"/>
      <c r="U387" s="18"/>
      <c r="V387" s="18"/>
      <c r="W387" s="18"/>
      <c r="X387" s="18"/>
      <c r="Y387" s="18"/>
    </row>
    <row r="388" spans="1:25" s="87" customFormat="1" ht="15.5" x14ac:dyDescent="0.35">
      <c r="A388" s="171">
        <v>38</v>
      </c>
      <c r="B388" s="824" t="s">
        <v>1134</v>
      </c>
      <c r="C388" s="171">
        <v>509.19</v>
      </c>
      <c r="D388" s="171"/>
      <c r="E388" s="171"/>
      <c r="F388" s="171">
        <f t="shared" si="54"/>
        <v>509.19</v>
      </c>
      <c r="G388" s="171">
        <f t="shared" si="55"/>
        <v>509.19</v>
      </c>
      <c r="H388" s="171"/>
      <c r="I388" s="171">
        <v>60</v>
      </c>
      <c r="J388" s="171">
        <v>60</v>
      </c>
      <c r="K388" s="171">
        <f t="shared" si="56"/>
        <v>60</v>
      </c>
      <c r="L388" s="868">
        <f t="shared" si="59"/>
        <v>60</v>
      </c>
      <c r="M388" s="504">
        <f t="shared" si="58"/>
        <v>7.9365079365079361E-2</v>
      </c>
      <c r="N388" s="191">
        <f t="shared" si="51"/>
        <v>339.79761904761904</v>
      </c>
      <c r="O388" s="192">
        <f t="shared" si="57"/>
        <v>74.755476190476188</v>
      </c>
      <c r="P388" s="193">
        <v>128.215873015873</v>
      </c>
      <c r="Q388" s="505">
        <v>7.9174603174603178</v>
      </c>
      <c r="R388" s="506">
        <f t="shared" si="60"/>
        <v>1.0814949794210973</v>
      </c>
      <c r="S388" s="199">
        <v>3</v>
      </c>
      <c r="T388" s="18"/>
      <c r="U388" s="18"/>
      <c r="V388" s="18"/>
      <c r="W388" s="18"/>
      <c r="X388" s="18"/>
      <c r="Y388" s="18"/>
    </row>
    <row r="389" spans="1:25" s="87" customFormat="1" ht="15.5" x14ac:dyDescent="0.35">
      <c r="A389" s="171">
        <v>39</v>
      </c>
      <c r="B389" s="824" t="s">
        <v>1135</v>
      </c>
      <c r="C389" s="171">
        <v>291.43</v>
      </c>
      <c r="D389" s="171"/>
      <c r="E389" s="171"/>
      <c r="F389" s="171">
        <f t="shared" si="54"/>
        <v>291.43</v>
      </c>
      <c r="G389" s="171">
        <f t="shared" si="55"/>
        <v>291.43</v>
      </c>
      <c r="H389" s="171"/>
      <c r="I389" s="171">
        <v>0</v>
      </c>
      <c r="J389" s="171">
        <v>0</v>
      </c>
      <c r="K389" s="171">
        <f t="shared" si="56"/>
        <v>0</v>
      </c>
      <c r="L389" s="868">
        <f t="shared" si="59"/>
        <v>0</v>
      </c>
      <c r="M389" s="504">
        <f t="shared" si="58"/>
        <v>0</v>
      </c>
      <c r="N389" s="191">
        <f t="shared" si="51"/>
        <v>0</v>
      </c>
      <c r="O389" s="192">
        <f t="shared" si="57"/>
        <v>0</v>
      </c>
      <c r="P389" s="193">
        <v>0</v>
      </c>
      <c r="Q389" s="505">
        <v>0</v>
      </c>
      <c r="R389" s="506">
        <f t="shared" si="60"/>
        <v>0</v>
      </c>
      <c r="S389" s="199">
        <v>2</v>
      </c>
      <c r="T389" s="18"/>
      <c r="U389" s="18"/>
      <c r="V389" s="18"/>
      <c r="W389" s="18"/>
      <c r="X389" s="18"/>
      <c r="Y389" s="18"/>
    </row>
    <row r="390" spans="1:25" s="87" customFormat="1" ht="15.5" x14ac:dyDescent="0.35">
      <c r="A390" s="189">
        <v>40</v>
      </c>
      <c r="B390" s="824" t="s">
        <v>1136</v>
      </c>
      <c r="C390" s="171">
        <v>449.48</v>
      </c>
      <c r="D390" s="171"/>
      <c r="E390" s="171"/>
      <c r="F390" s="171">
        <f t="shared" si="54"/>
        <v>449.48</v>
      </c>
      <c r="G390" s="171">
        <f t="shared" si="55"/>
        <v>449.48</v>
      </c>
      <c r="H390" s="171"/>
      <c r="I390" s="171">
        <v>62</v>
      </c>
      <c r="J390" s="171">
        <v>62</v>
      </c>
      <c r="K390" s="171">
        <f t="shared" si="56"/>
        <v>62</v>
      </c>
      <c r="L390" s="868">
        <f t="shared" si="59"/>
        <v>62</v>
      </c>
      <c r="M390" s="504">
        <f t="shared" si="58"/>
        <v>8.2010582010582006E-2</v>
      </c>
      <c r="N390" s="191">
        <f t="shared" si="51"/>
        <v>351.1242063492063</v>
      </c>
      <c r="O390" s="192">
        <f t="shared" si="57"/>
        <v>77.247325396825389</v>
      </c>
      <c r="P390" s="193">
        <v>132.48973544973543</v>
      </c>
      <c r="Q390" s="505">
        <v>8.181375661375661</v>
      </c>
      <c r="R390" s="506">
        <f t="shared" si="60"/>
        <v>1.266002142157922</v>
      </c>
      <c r="S390" s="199">
        <v>3</v>
      </c>
      <c r="T390" s="18"/>
      <c r="U390" s="18"/>
      <c r="V390" s="18"/>
      <c r="W390" s="18"/>
      <c r="X390" s="18"/>
      <c r="Y390" s="18"/>
    </row>
    <row r="391" spans="1:25" s="87" customFormat="1" ht="15.5" x14ac:dyDescent="0.35">
      <c r="A391" s="171">
        <v>41</v>
      </c>
      <c r="B391" s="824" t="s">
        <v>1138</v>
      </c>
      <c r="C391" s="171">
        <v>467.46</v>
      </c>
      <c r="D391" s="171"/>
      <c r="E391" s="171"/>
      <c r="F391" s="171">
        <f t="shared" si="54"/>
        <v>467.46</v>
      </c>
      <c r="G391" s="171">
        <f t="shared" si="55"/>
        <v>467.46</v>
      </c>
      <c r="H391" s="171"/>
      <c r="I391" s="171">
        <v>74</v>
      </c>
      <c r="J391" s="171">
        <v>74</v>
      </c>
      <c r="K391" s="171">
        <f t="shared" si="56"/>
        <v>74</v>
      </c>
      <c r="L391" s="868">
        <f t="shared" si="59"/>
        <v>74</v>
      </c>
      <c r="M391" s="504">
        <f t="shared" si="58"/>
        <v>9.7883597883597878E-2</v>
      </c>
      <c r="N391" s="191">
        <f t="shared" si="51"/>
        <v>419.08373015873013</v>
      </c>
      <c r="O391" s="192">
        <f t="shared" si="57"/>
        <v>92.198420634920623</v>
      </c>
      <c r="P391" s="193">
        <v>158.13291005291006</v>
      </c>
      <c r="Q391" s="505">
        <v>9.7648677248677256</v>
      </c>
      <c r="R391" s="506">
        <f t="shared" si="60"/>
        <v>1.4529156046965059</v>
      </c>
      <c r="S391" s="199">
        <v>3</v>
      </c>
      <c r="T391" s="18"/>
      <c r="U391" s="18"/>
      <c r="V391" s="18"/>
      <c r="W391" s="18"/>
      <c r="X391" s="18"/>
      <c r="Y391" s="18"/>
    </row>
    <row r="392" spans="1:25" s="87" customFormat="1" ht="15.5" x14ac:dyDescent="0.35">
      <c r="A392" s="171">
        <v>42</v>
      </c>
      <c r="B392" s="824" t="s">
        <v>1139</v>
      </c>
      <c r="C392" s="171">
        <v>429.2</v>
      </c>
      <c r="D392" s="171"/>
      <c r="E392" s="171">
        <v>129.19999999999999</v>
      </c>
      <c r="F392" s="171">
        <f t="shared" si="54"/>
        <v>558.4</v>
      </c>
      <c r="G392" s="171">
        <f t="shared" si="55"/>
        <v>558.4</v>
      </c>
      <c r="H392" s="171"/>
      <c r="I392" s="171">
        <v>0</v>
      </c>
      <c r="J392" s="171">
        <v>0</v>
      </c>
      <c r="K392" s="171">
        <f t="shared" si="56"/>
        <v>0</v>
      </c>
      <c r="L392" s="868">
        <f t="shared" si="59"/>
        <v>0</v>
      </c>
      <c r="M392" s="504">
        <f t="shared" si="58"/>
        <v>0</v>
      </c>
      <c r="N392" s="191">
        <f t="shared" si="51"/>
        <v>0</v>
      </c>
      <c r="O392" s="192">
        <f t="shared" si="57"/>
        <v>0</v>
      </c>
      <c r="P392" s="193">
        <v>0</v>
      </c>
      <c r="Q392" s="505">
        <v>0</v>
      </c>
      <c r="R392" s="506">
        <f t="shared" si="60"/>
        <v>0</v>
      </c>
      <c r="S392" s="199">
        <v>3</v>
      </c>
      <c r="T392" s="18"/>
      <c r="U392" s="18"/>
      <c r="V392" s="18"/>
      <c r="W392" s="18"/>
      <c r="X392" s="18"/>
      <c r="Y392" s="18"/>
    </row>
    <row r="393" spans="1:25" s="87" customFormat="1" ht="15.5" x14ac:dyDescent="0.35">
      <c r="A393" s="189">
        <v>43</v>
      </c>
      <c r="B393" s="824" t="s">
        <v>1140</v>
      </c>
      <c r="C393" s="171">
        <v>331.42</v>
      </c>
      <c r="D393" s="171"/>
      <c r="E393" s="171"/>
      <c r="F393" s="171">
        <f t="shared" si="54"/>
        <v>331.42</v>
      </c>
      <c r="G393" s="171">
        <f t="shared" si="55"/>
        <v>331.42</v>
      </c>
      <c r="H393" s="171"/>
      <c r="I393" s="171">
        <v>0</v>
      </c>
      <c r="J393" s="171">
        <v>0</v>
      </c>
      <c r="K393" s="171">
        <f t="shared" si="56"/>
        <v>0</v>
      </c>
      <c r="L393" s="868">
        <f t="shared" si="59"/>
        <v>0</v>
      </c>
      <c r="M393" s="504">
        <f t="shared" si="58"/>
        <v>0</v>
      </c>
      <c r="N393" s="191">
        <f t="shared" si="51"/>
        <v>0</v>
      </c>
      <c r="O393" s="192">
        <f t="shared" si="57"/>
        <v>0</v>
      </c>
      <c r="P393" s="193">
        <v>0</v>
      </c>
      <c r="Q393" s="505">
        <v>0</v>
      </c>
      <c r="R393" s="506">
        <f t="shared" si="60"/>
        <v>0</v>
      </c>
      <c r="S393" s="199">
        <v>2</v>
      </c>
      <c r="T393" s="18"/>
      <c r="U393" s="18"/>
      <c r="V393" s="18"/>
      <c r="W393" s="18"/>
      <c r="X393" s="18"/>
      <c r="Y393" s="18"/>
    </row>
    <row r="394" spans="1:25" s="87" customFormat="1" ht="15.5" x14ac:dyDescent="0.35">
      <c r="A394" s="171">
        <v>44</v>
      </c>
      <c r="B394" s="824" t="s">
        <v>1141</v>
      </c>
      <c r="C394" s="171">
        <v>154.9</v>
      </c>
      <c r="D394" s="171"/>
      <c r="E394" s="171"/>
      <c r="F394" s="171">
        <f t="shared" si="54"/>
        <v>154.9</v>
      </c>
      <c r="G394" s="171">
        <f t="shared" si="55"/>
        <v>154.9</v>
      </c>
      <c r="H394" s="171"/>
      <c r="I394" s="171">
        <v>0</v>
      </c>
      <c r="J394" s="171">
        <v>0</v>
      </c>
      <c r="K394" s="171">
        <f t="shared" si="56"/>
        <v>0</v>
      </c>
      <c r="L394" s="868">
        <f t="shared" si="59"/>
        <v>0</v>
      </c>
      <c r="M394" s="504">
        <f t="shared" si="58"/>
        <v>0</v>
      </c>
      <c r="N394" s="191">
        <f t="shared" si="51"/>
        <v>0</v>
      </c>
      <c r="O394" s="192">
        <f t="shared" si="57"/>
        <v>0</v>
      </c>
      <c r="P394" s="193">
        <v>0</v>
      </c>
      <c r="Q394" s="505">
        <v>0</v>
      </c>
      <c r="R394" s="506">
        <f t="shared" si="60"/>
        <v>0</v>
      </c>
      <c r="S394" s="199">
        <v>2</v>
      </c>
      <c r="T394" s="18"/>
      <c r="U394" s="18"/>
      <c r="V394" s="18"/>
      <c r="W394" s="18"/>
      <c r="X394" s="18"/>
      <c r="Y394" s="18"/>
    </row>
    <row r="395" spans="1:25" s="87" customFormat="1" ht="15.5" x14ac:dyDescent="0.35">
      <c r="A395" s="171">
        <v>45</v>
      </c>
      <c r="B395" s="824" t="s">
        <v>1142</v>
      </c>
      <c r="C395" s="171">
        <v>119.9</v>
      </c>
      <c r="D395" s="171"/>
      <c r="E395" s="171"/>
      <c r="F395" s="171">
        <f t="shared" si="54"/>
        <v>119.9</v>
      </c>
      <c r="G395" s="171">
        <f t="shared" si="55"/>
        <v>119.9</v>
      </c>
      <c r="H395" s="171"/>
      <c r="I395" s="171">
        <v>0</v>
      </c>
      <c r="J395" s="171">
        <v>0</v>
      </c>
      <c r="K395" s="171">
        <f t="shared" si="56"/>
        <v>0</v>
      </c>
      <c r="L395" s="868">
        <f t="shared" si="59"/>
        <v>0</v>
      </c>
      <c r="M395" s="504">
        <f t="shared" si="58"/>
        <v>0</v>
      </c>
      <c r="N395" s="191">
        <f t="shared" si="51"/>
        <v>0</v>
      </c>
      <c r="O395" s="192">
        <f t="shared" si="57"/>
        <v>0</v>
      </c>
      <c r="P395" s="193">
        <v>0</v>
      </c>
      <c r="Q395" s="505">
        <v>0</v>
      </c>
      <c r="R395" s="506">
        <f t="shared" si="60"/>
        <v>0</v>
      </c>
      <c r="S395" s="199">
        <v>2</v>
      </c>
      <c r="T395" s="18"/>
      <c r="U395" s="18"/>
      <c r="V395" s="18"/>
      <c r="W395" s="18"/>
      <c r="X395" s="18"/>
      <c r="Y395" s="18"/>
    </row>
    <row r="396" spans="1:25" s="87" customFormat="1" ht="15.5" x14ac:dyDescent="0.35">
      <c r="A396" s="189">
        <v>46</v>
      </c>
      <c r="B396" s="824" t="s">
        <v>1143</v>
      </c>
      <c r="C396" s="171">
        <v>280.7</v>
      </c>
      <c r="D396" s="171"/>
      <c r="E396" s="171">
        <v>19.600000000000001</v>
      </c>
      <c r="F396" s="171">
        <f t="shared" si="54"/>
        <v>300.3</v>
      </c>
      <c r="G396" s="171">
        <f t="shared" si="55"/>
        <v>300.3</v>
      </c>
      <c r="H396" s="171"/>
      <c r="I396" s="171">
        <v>0</v>
      </c>
      <c r="J396" s="171">
        <v>0</v>
      </c>
      <c r="K396" s="171">
        <f t="shared" si="56"/>
        <v>0</v>
      </c>
      <c r="L396" s="868">
        <f t="shared" si="59"/>
        <v>0</v>
      </c>
      <c r="M396" s="504">
        <f t="shared" si="58"/>
        <v>0</v>
      </c>
      <c r="N396" s="191">
        <f t="shared" si="51"/>
        <v>0</v>
      </c>
      <c r="O396" s="192">
        <f t="shared" si="57"/>
        <v>0</v>
      </c>
      <c r="P396" s="193">
        <v>0</v>
      </c>
      <c r="Q396" s="505">
        <v>0</v>
      </c>
      <c r="R396" s="506">
        <f t="shared" si="60"/>
        <v>0</v>
      </c>
      <c r="S396" s="199">
        <v>2</v>
      </c>
      <c r="T396" s="18"/>
      <c r="U396" s="18"/>
      <c r="V396" s="18"/>
      <c r="W396" s="18"/>
      <c r="X396" s="18"/>
      <c r="Y396" s="18"/>
    </row>
    <row r="397" spans="1:25" s="87" customFormat="1" ht="15.5" x14ac:dyDescent="0.35">
      <c r="A397" s="171">
        <v>47</v>
      </c>
      <c r="B397" s="824" t="s">
        <v>1144</v>
      </c>
      <c r="C397" s="171">
        <v>226.84</v>
      </c>
      <c r="D397" s="171"/>
      <c r="E397" s="171"/>
      <c r="F397" s="171">
        <f t="shared" si="54"/>
        <v>226.84</v>
      </c>
      <c r="G397" s="171">
        <f t="shared" si="55"/>
        <v>226.84</v>
      </c>
      <c r="H397" s="171"/>
      <c r="I397" s="171">
        <v>0</v>
      </c>
      <c r="J397" s="171">
        <v>0</v>
      </c>
      <c r="K397" s="171">
        <f t="shared" si="56"/>
        <v>0</v>
      </c>
      <c r="L397" s="868">
        <f t="shared" si="59"/>
        <v>0</v>
      </c>
      <c r="M397" s="504">
        <f t="shared" si="58"/>
        <v>0</v>
      </c>
      <c r="N397" s="191">
        <f t="shared" ref="N397:N460" si="61">M397*4281.45</f>
        <v>0</v>
      </c>
      <c r="O397" s="192">
        <f t="shared" si="57"/>
        <v>0</v>
      </c>
      <c r="P397" s="193">
        <v>0</v>
      </c>
      <c r="Q397" s="505">
        <v>0</v>
      </c>
      <c r="R397" s="506">
        <f t="shared" si="60"/>
        <v>0</v>
      </c>
      <c r="S397" s="199">
        <v>2</v>
      </c>
      <c r="T397" s="18"/>
      <c r="U397" s="18"/>
      <c r="V397" s="18"/>
      <c r="W397" s="18"/>
      <c r="X397" s="18"/>
      <c r="Y397" s="18"/>
    </row>
    <row r="398" spans="1:25" s="87" customFormat="1" ht="15.5" x14ac:dyDescent="0.35">
      <c r="A398" s="171">
        <v>48</v>
      </c>
      <c r="B398" s="824" t="s">
        <v>1145</v>
      </c>
      <c r="C398" s="171">
        <v>216.3</v>
      </c>
      <c r="D398" s="171"/>
      <c r="E398" s="171"/>
      <c r="F398" s="171">
        <f t="shared" si="54"/>
        <v>216.3</v>
      </c>
      <c r="G398" s="171">
        <f t="shared" si="55"/>
        <v>216.3</v>
      </c>
      <c r="H398" s="171"/>
      <c r="I398" s="171">
        <v>0</v>
      </c>
      <c r="J398" s="171">
        <v>0</v>
      </c>
      <c r="K398" s="171">
        <f t="shared" si="56"/>
        <v>0</v>
      </c>
      <c r="L398" s="868">
        <f t="shared" si="59"/>
        <v>0</v>
      </c>
      <c r="M398" s="504">
        <f t="shared" si="58"/>
        <v>0</v>
      </c>
      <c r="N398" s="191">
        <f t="shared" si="61"/>
        <v>0</v>
      </c>
      <c r="O398" s="192">
        <f t="shared" si="57"/>
        <v>0</v>
      </c>
      <c r="P398" s="193">
        <v>0</v>
      </c>
      <c r="Q398" s="505">
        <v>0</v>
      </c>
      <c r="R398" s="506">
        <f t="shared" si="60"/>
        <v>0</v>
      </c>
      <c r="S398" s="199">
        <v>2</v>
      </c>
      <c r="T398" s="18"/>
      <c r="U398" s="18"/>
      <c r="V398" s="18"/>
      <c r="W398" s="18"/>
      <c r="X398" s="18"/>
      <c r="Y398" s="18"/>
    </row>
    <row r="399" spans="1:25" s="87" customFormat="1" ht="15.5" x14ac:dyDescent="0.35">
      <c r="A399" s="189">
        <v>49</v>
      </c>
      <c r="B399" s="824" t="s">
        <v>1155</v>
      </c>
      <c r="C399" s="171">
        <v>307.64999999999998</v>
      </c>
      <c r="D399" s="171"/>
      <c r="E399" s="171"/>
      <c r="F399" s="171">
        <f t="shared" si="54"/>
        <v>307.64999999999998</v>
      </c>
      <c r="G399" s="171">
        <f t="shared" si="55"/>
        <v>307.64999999999998</v>
      </c>
      <c r="H399" s="171"/>
      <c r="I399" s="171">
        <v>0</v>
      </c>
      <c r="J399" s="171">
        <v>0</v>
      </c>
      <c r="K399" s="171">
        <f t="shared" si="56"/>
        <v>0</v>
      </c>
      <c r="L399" s="868">
        <f t="shared" si="59"/>
        <v>0</v>
      </c>
      <c r="M399" s="504">
        <f t="shared" si="58"/>
        <v>0</v>
      </c>
      <c r="N399" s="191">
        <f t="shared" si="61"/>
        <v>0</v>
      </c>
      <c r="O399" s="192">
        <f t="shared" si="57"/>
        <v>0</v>
      </c>
      <c r="P399" s="193">
        <v>0</v>
      </c>
      <c r="Q399" s="505">
        <v>0</v>
      </c>
      <c r="R399" s="506">
        <f t="shared" si="60"/>
        <v>0</v>
      </c>
      <c r="S399" s="199">
        <v>2</v>
      </c>
      <c r="T399" s="18"/>
      <c r="U399" s="18"/>
      <c r="V399" s="18"/>
      <c r="W399" s="18"/>
      <c r="X399" s="18"/>
      <c r="Y399" s="18"/>
    </row>
    <row r="400" spans="1:25" s="87" customFormat="1" ht="15.5" x14ac:dyDescent="0.35">
      <c r="A400" s="171">
        <v>50</v>
      </c>
      <c r="B400" s="824" t="s">
        <v>1156</v>
      </c>
      <c r="C400" s="171">
        <v>350.66</v>
      </c>
      <c r="D400" s="171"/>
      <c r="E400" s="171"/>
      <c r="F400" s="171">
        <f t="shared" si="54"/>
        <v>350.66</v>
      </c>
      <c r="G400" s="171">
        <f t="shared" si="55"/>
        <v>350.66</v>
      </c>
      <c r="H400" s="171"/>
      <c r="I400" s="171">
        <v>0</v>
      </c>
      <c r="J400" s="171">
        <v>0</v>
      </c>
      <c r="K400" s="171">
        <f t="shared" si="56"/>
        <v>0</v>
      </c>
      <c r="L400" s="868">
        <f t="shared" si="59"/>
        <v>0</v>
      </c>
      <c r="M400" s="504">
        <f t="shared" si="58"/>
        <v>0</v>
      </c>
      <c r="N400" s="191">
        <f t="shared" si="61"/>
        <v>0</v>
      </c>
      <c r="O400" s="192">
        <f t="shared" si="57"/>
        <v>0</v>
      </c>
      <c r="P400" s="193">
        <v>0</v>
      </c>
      <c r="Q400" s="505">
        <v>0</v>
      </c>
      <c r="R400" s="506">
        <f t="shared" si="60"/>
        <v>0</v>
      </c>
      <c r="S400" s="199">
        <v>2</v>
      </c>
      <c r="T400" s="18"/>
      <c r="U400" s="18"/>
      <c r="V400" s="18"/>
      <c r="W400" s="18"/>
      <c r="X400" s="18"/>
      <c r="Y400" s="18"/>
    </row>
    <row r="401" spans="1:25" s="87" customFormat="1" ht="15.5" x14ac:dyDescent="0.35">
      <c r="A401" s="171">
        <v>51</v>
      </c>
      <c r="B401" s="824" t="s">
        <v>1157</v>
      </c>
      <c r="C401" s="171">
        <v>485.8</v>
      </c>
      <c r="D401" s="171"/>
      <c r="E401" s="171"/>
      <c r="F401" s="171">
        <f t="shared" si="54"/>
        <v>485.8</v>
      </c>
      <c r="G401" s="171">
        <f t="shared" si="55"/>
        <v>485.8</v>
      </c>
      <c r="H401" s="171"/>
      <c r="I401" s="171">
        <v>0</v>
      </c>
      <c r="J401" s="171">
        <v>0</v>
      </c>
      <c r="K401" s="171">
        <f t="shared" si="56"/>
        <v>0</v>
      </c>
      <c r="L401" s="868">
        <f t="shared" si="59"/>
        <v>0</v>
      </c>
      <c r="M401" s="504">
        <f t="shared" si="58"/>
        <v>0</v>
      </c>
      <c r="N401" s="191">
        <f t="shared" si="61"/>
        <v>0</v>
      </c>
      <c r="O401" s="192">
        <f t="shared" si="57"/>
        <v>0</v>
      </c>
      <c r="P401" s="193">
        <v>0</v>
      </c>
      <c r="Q401" s="505">
        <v>0</v>
      </c>
      <c r="R401" s="506">
        <f t="shared" si="60"/>
        <v>0</v>
      </c>
      <c r="S401" s="199">
        <v>2</v>
      </c>
      <c r="T401" s="18"/>
      <c r="U401" s="18"/>
      <c r="V401" s="18"/>
      <c r="W401" s="18"/>
      <c r="X401" s="18"/>
      <c r="Y401" s="18"/>
    </row>
    <row r="402" spans="1:25" s="87" customFormat="1" ht="15.5" x14ac:dyDescent="0.35">
      <c r="A402" s="189">
        <v>52</v>
      </c>
      <c r="B402" s="824" t="s">
        <v>1158</v>
      </c>
      <c r="C402" s="171">
        <v>402.96</v>
      </c>
      <c r="D402" s="171"/>
      <c r="E402" s="171"/>
      <c r="F402" s="171">
        <f t="shared" si="54"/>
        <v>402.96</v>
      </c>
      <c r="G402" s="171">
        <f t="shared" si="55"/>
        <v>402.96</v>
      </c>
      <c r="H402" s="171"/>
      <c r="I402" s="171"/>
      <c r="J402" s="171"/>
      <c r="K402" s="171">
        <f t="shared" si="56"/>
        <v>0</v>
      </c>
      <c r="L402" s="868">
        <f t="shared" si="59"/>
        <v>0</v>
      </c>
      <c r="M402" s="504">
        <f t="shared" si="58"/>
        <v>0</v>
      </c>
      <c r="N402" s="191">
        <f t="shared" si="61"/>
        <v>0</v>
      </c>
      <c r="O402" s="192">
        <f t="shared" si="57"/>
        <v>0</v>
      </c>
      <c r="P402" s="193">
        <v>0</v>
      </c>
      <c r="Q402" s="505">
        <v>0</v>
      </c>
      <c r="R402" s="506">
        <f t="shared" si="60"/>
        <v>0</v>
      </c>
      <c r="S402" s="199">
        <v>2</v>
      </c>
      <c r="T402" s="18"/>
      <c r="U402" s="18"/>
      <c r="V402" s="18"/>
      <c r="W402" s="18"/>
      <c r="X402" s="18"/>
      <c r="Y402" s="18"/>
    </row>
    <row r="403" spans="1:25" s="87" customFormat="1" ht="15.5" x14ac:dyDescent="0.35">
      <c r="A403" s="171">
        <v>53</v>
      </c>
      <c r="B403" s="824" t="s">
        <v>1159</v>
      </c>
      <c r="C403" s="171">
        <v>526.67999999999995</v>
      </c>
      <c r="D403" s="171"/>
      <c r="E403" s="171"/>
      <c r="F403" s="171">
        <f t="shared" si="54"/>
        <v>526.67999999999995</v>
      </c>
      <c r="G403" s="171">
        <f t="shared" si="55"/>
        <v>526.67999999999995</v>
      </c>
      <c r="H403" s="171"/>
      <c r="I403" s="171">
        <v>62</v>
      </c>
      <c r="J403" s="171">
        <v>62</v>
      </c>
      <c r="K403" s="171">
        <f t="shared" si="56"/>
        <v>62</v>
      </c>
      <c r="L403" s="868">
        <f t="shared" si="59"/>
        <v>62</v>
      </c>
      <c r="M403" s="504">
        <f t="shared" si="58"/>
        <v>8.2010582010582006E-2</v>
      </c>
      <c r="N403" s="191">
        <f t="shared" si="61"/>
        <v>351.1242063492063</v>
      </c>
      <c r="O403" s="192">
        <f t="shared" si="57"/>
        <v>77.247325396825389</v>
      </c>
      <c r="P403" s="193">
        <v>132.48973544973543</v>
      </c>
      <c r="Q403" s="505">
        <v>8.181375661375661</v>
      </c>
      <c r="R403" s="506">
        <f t="shared" si="60"/>
        <v>1.0804333615423842</v>
      </c>
      <c r="S403" s="199">
        <v>3</v>
      </c>
      <c r="T403" s="18"/>
      <c r="U403" s="18"/>
      <c r="V403" s="18"/>
      <c r="W403" s="18"/>
      <c r="X403" s="18"/>
      <c r="Y403" s="18"/>
    </row>
    <row r="404" spans="1:25" s="87" customFormat="1" ht="15.5" x14ac:dyDescent="0.35">
      <c r="A404" s="171">
        <v>54</v>
      </c>
      <c r="B404" s="824" t="s">
        <v>1160</v>
      </c>
      <c r="C404" s="171">
        <v>198.5</v>
      </c>
      <c r="D404" s="171"/>
      <c r="E404" s="171"/>
      <c r="F404" s="171">
        <f t="shared" si="54"/>
        <v>198.5</v>
      </c>
      <c r="G404" s="171">
        <f t="shared" si="55"/>
        <v>198.5</v>
      </c>
      <c r="H404" s="171"/>
      <c r="I404" s="171"/>
      <c r="J404" s="171"/>
      <c r="K404" s="171">
        <f t="shared" si="56"/>
        <v>0</v>
      </c>
      <c r="L404" s="868">
        <f t="shared" si="59"/>
        <v>0</v>
      </c>
      <c r="M404" s="504">
        <f t="shared" si="58"/>
        <v>0</v>
      </c>
      <c r="N404" s="191">
        <f t="shared" si="61"/>
        <v>0</v>
      </c>
      <c r="O404" s="192">
        <f t="shared" si="57"/>
        <v>0</v>
      </c>
      <c r="P404" s="193">
        <v>0</v>
      </c>
      <c r="Q404" s="505">
        <v>0</v>
      </c>
      <c r="R404" s="506">
        <f t="shared" si="60"/>
        <v>0</v>
      </c>
      <c r="S404" s="199">
        <v>3</v>
      </c>
      <c r="T404" s="18"/>
      <c r="U404" s="18"/>
      <c r="V404" s="18"/>
      <c r="W404" s="18"/>
      <c r="X404" s="18"/>
      <c r="Y404" s="18"/>
    </row>
    <row r="405" spans="1:25" s="87" customFormat="1" ht="15.5" x14ac:dyDescent="0.35">
      <c r="A405" s="189">
        <v>55</v>
      </c>
      <c r="B405" s="824" t="s">
        <v>1161</v>
      </c>
      <c r="C405" s="171">
        <v>667.9</v>
      </c>
      <c r="D405" s="171"/>
      <c r="E405" s="171">
        <v>211.9</v>
      </c>
      <c r="F405" s="171">
        <f t="shared" si="54"/>
        <v>879.8</v>
      </c>
      <c r="G405" s="171">
        <f t="shared" si="55"/>
        <v>879.8</v>
      </c>
      <c r="H405" s="171"/>
      <c r="I405" s="171">
        <v>52</v>
      </c>
      <c r="J405" s="171">
        <v>52</v>
      </c>
      <c r="K405" s="171">
        <f t="shared" si="56"/>
        <v>52</v>
      </c>
      <c r="L405" s="868">
        <f t="shared" si="59"/>
        <v>52</v>
      </c>
      <c r="M405" s="504">
        <f t="shared" si="58"/>
        <v>6.8783068783068779E-2</v>
      </c>
      <c r="N405" s="191">
        <f t="shared" si="61"/>
        <v>294.4912698412698</v>
      </c>
      <c r="O405" s="192">
        <f t="shared" si="57"/>
        <v>64.788079365079355</v>
      </c>
      <c r="P405" s="193">
        <v>111.12042328042328</v>
      </c>
      <c r="Q405" s="505">
        <v>6.8617989417989413</v>
      </c>
      <c r="R405" s="506">
        <f t="shared" si="60"/>
        <v>0.54246598252849665</v>
      </c>
      <c r="S405" s="199">
        <v>3</v>
      </c>
      <c r="T405" s="18"/>
      <c r="U405" s="18"/>
      <c r="V405" s="18"/>
      <c r="W405" s="18"/>
      <c r="X405" s="18"/>
      <c r="Y405" s="18"/>
    </row>
    <row r="406" spans="1:25" s="87" customFormat="1" ht="15.5" x14ac:dyDescent="0.35">
      <c r="A406" s="171">
        <v>56</v>
      </c>
      <c r="B406" s="824" t="s">
        <v>1162</v>
      </c>
      <c r="C406" s="171">
        <v>1539.9</v>
      </c>
      <c r="D406" s="171">
        <v>108.1</v>
      </c>
      <c r="E406" s="171">
        <v>138.80000000000001</v>
      </c>
      <c r="F406" s="171">
        <f t="shared" si="54"/>
        <v>1786.8</v>
      </c>
      <c r="G406" s="171">
        <f t="shared" si="55"/>
        <v>1786.8</v>
      </c>
      <c r="H406" s="171"/>
      <c r="I406" s="171">
        <v>150</v>
      </c>
      <c r="J406" s="171">
        <v>160</v>
      </c>
      <c r="K406" s="171">
        <v>150</v>
      </c>
      <c r="L406" s="868">
        <f t="shared" si="59"/>
        <v>150</v>
      </c>
      <c r="M406" s="504">
        <f t="shared" si="58"/>
        <v>0.1984126984126984</v>
      </c>
      <c r="N406" s="191">
        <f t="shared" si="61"/>
        <v>849.49404761904759</v>
      </c>
      <c r="O406" s="192">
        <f t="shared" si="57"/>
        <v>186.88869047619048</v>
      </c>
      <c r="P406" s="193">
        <v>320.53968253968253</v>
      </c>
      <c r="Q406" s="505">
        <v>19.793650793650794</v>
      </c>
      <c r="R406" s="506">
        <f t="shared" si="60"/>
        <v>0.77049254053535443</v>
      </c>
      <c r="S406" s="199">
        <v>3</v>
      </c>
      <c r="T406" s="18"/>
      <c r="U406" s="18"/>
      <c r="V406" s="18"/>
      <c r="W406" s="18"/>
      <c r="X406" s="18"/>
      <c r="Y406" s="18"/>
    </row>
    <row r="407" spans="1:25" s="87" customFormat="1" ht="15.5" x14ac:dyDescent="0.35">
      <c r="A407" s="171">
        <v>57</v>
      </c>
      <c r="B407" s="824" t="s">
        <v>1163</v>
      </c>
      <c r="C407" s="171">
        <v>540.67999999999995</v>
      </c>
      <c r="D407" s="171">
        <v>235.6</v>
      </c>
      <c r="E407" s="171"/>
      <c r="F407" s="171">
        <f t="shared" si="54"/>
        <v>776.28</v>
      </c>
      <c r="G407" s="171">
        <f t="shared" si="55"/>
        <v>776.28</v>
      </c>
      <c r="H407" s="171"/>
      <c r="I407" s="171">
        <v>70</v>
      </c>
      <c r="J407" s="171">
        <v>70</v>
      </c>
      <c r="K407" s="171">
        <f t="shared" si="56"/>
        <v>70</v>
      </c>
      <c r="L407" s="868">
        <f t="shared" si="59"/>
        <v>70</v>
      </c>
      <c r="M407" s="504">
        <f t="shared" si="58"/>
        <v>9.2592592592592587E-2</v>
      </c>
      <c r="N407" s="191">
        <f t="shared" si="61"/>
        <v>396.43055555555554</v>
      </c>
      <c r="O407" s="192">
        <f t="shared" si="57"/>
        <v>87.214722222222221</v>
      </c>
      <c r="P407" s="193">
        <v>149.58518518518517</v>
      </c>
      <c r="Q407" s="505">
        <v>9.2370370370370374</v>
      </c>
      <c r="R407" s="506">
        <f t="shared" si="60"/>
        <v>0.82762340907919818</v>
      </c>
      <c r="S407" s="199">
        <v>3</v>
      </c>
      <c r="T407" s="18"/>
      <c r="U407" s="18"/>
      <c r="V407" s="18"/>
      <c r="W407" s="18"/>
      <c r="X407" s="18"/>
      <c r="Y407" s="18"/>
    </row>
    <row r="408" spans="1:25" s="87" customFormat="1" ht="15.5" x14ac:dyDescent="0.35">
      <c r="A408" s="189">
        <v>58</v>
      </c>
      <c r="B408" s="824" t="s">
        <v>1164</v>
      </c>
      <c r="C408" s="171">
        <v>475.29</v>
      </c>
      <c r="D408" s="171"/>
      <c r="E408" s="171"/>
      <c r="F408" s="171">
        <f t="shared" si="54"/>
        <v>475.29</v>
      </c>
      <c r="G408" s="171">
        <f t="shared" si="55"/>
        <v>475.29</v>
      </c>
      <c r="H408" s="171"/>
      <c r="I408" s="171">
        <v>0</v>
      </c>
      <c r="J408" s="171">
        <v>0</v>
      </c>
      <c r="K408" s="171">
        <f t="shared" si="56"/>
        <v>0</v>
      </c>
      <c r="L408" s="868">
        <f t="shared" si="59"/>
        <v>0</v>
      </c>
      <c r="M408" s="504">
        <f t="shared" si="58"/>
        <v>0</v>
      </c>
      <c r="N408" s="191">
        <f t="shared" si="61"/>
        <v>0</v>
      </c>
      <c r="O408" s="192">
        <f t="shared" si="57"/>
        <v>0</v>
      </c>
      <c r="P408" s="193">
        <v>0</v>
      </c>
      <c r="Q408" s="505">
        <v>0</v>
      </c>
      <c r="R408" s="506">
        <f t="shared" si="60"/>
        <v>0</v>
      </c>
      <c r="S408" s="199">
        <v>2</v>
      </c>
      <c r="T408" s="18"/>
      <c r="U408" s="18"/>
      <c r="V408" s="18"/>
      <c r="W408" s="18"/>
      <c r="X408" s="18"/>
      <c r="Y408" s="18"/>
    </row>
    <row r="409" spans="1:25" s="87" customFormat="1" ht="15.5" x14ac:dyDescent="0.35">
      <c r="A409" s="171">
        <v>59</v>
      </c>
      <c r="B409" s="824" t="s">
        <v>1165</v>
      </c>
      <c r="C409" s="171">
        <v>487.96</v>
      </c>
      <c r="D409" s="171"/>
      <c r="E409" s="171"/>
      <c r="F409" s="171">
        <f t="shared" si="54"/>
        <v>487.96</v>
      </c>
      <c r="G409" s="171">
        <f t="shared" si="55"/>
        <v>487.96</v>
      </c>
      <c r="H409" s="171"/>
      <c r="I409" s="171">
        <v>0</v>
      </c>
      <c r="J409" s="171">
        <v>0</v>
      </c>
      <c r="K409" s="171">
        <f t="shared" si="56"/>
        <v>0</v>
      </c>
      <c r="L409" s="868">
        <f t="shared" si="59"/>
        <v>0</v>
      </c>
      <c r="M409" s="504">
        <f t="shared" si="58"/>
        <v>0</v>
      </c>
      <c r="N409" s="191">
        <f t="shared" si="61"/>
        <v>0</v>
      </c>
      <c r="O409" s="192">
        <f t="shared" si="57"/>
        <v>0</v>
      </c>
      <c r="P409" s="193">
        <v>0</v>
      </c>
      <c r="Q409" s="505">
        <v>0</v>
      </c>
      <c r="R409" s="506">
        <f t="shared" si="60"/>
        <v>0</v>
      </c>
      <c r="S409" s="199">
        <v>2</v>
      </c>
      <c r="T409" s="18"/>
      <c r="U409" s="18"/>
      <c r="V409" s="18"/>
      <c r="W409" s="18"/>
      <c r="X409" s="18"/>
      <c r="Y409" s="18"/>
    </row>
    <row r="410" spans="1:25" s="87" customFormat="1" ht="15.5" x14ac:dyDescent="0.35">
      <c r="A410" s="171">
        <v>60</v>
      </c>
      <c r="B410" s="824" t="s">
        <v>1167</v>
      </c>
      <c r="C410" s="171">
        <v>705.64</v>
      </c>
      <c r="D410" s="171">
        <v>98.2</v>
      </c>
      <c r="E410" s="171">
        <v>255.1</v>
      </c>
      <c r="F410" s="171">
        <f t="shared" ref="F410:F470" si="62">C410+D410+E410</f>
        <v>1058.94</v>
      </c>
      <c r="G410" s="171">
        <f t="shared" si="55"/>
        <v>1058.94</v>
      </c>
      <c r="H410" s="171"/>
      <c r="I410" s="171">
        <v>100</v>
      </c>
      <c r="J410" s="171">
        <v>100</v>
      </c>
      <c r="K410" s="171">
        <f t="shared" si="56"/>
        <v>100</v>
      </c>
      <c r="L410" s="868">
        <f t="shared" si="59"/>
        <v>100</v>
      </c>
      <c r="M410" s="504">
        <f t="shared" si="58"/>
        <v>0.13227513227513227</v>
      </c>
      <c r="N410" s="191">
        <f t="shared" si="61"/>
        <v>566.32936507936506</v>
      </c>
      <c r="O410" s="192">
        <f t="shared" si="57"/>
        <v>124.59246031746031</v>
      </c>
      <c r="P410" s="193">
        <v>213.69312169312167</v>
      </c>
      <c r="Q410" s="505">
        <v>13.195767195767196</v>
      </c>
      <c r="R410" s="506">
        <f t="shared" si="60"/>
        <v>0.86672589031079583</v>
      </c>
      <c r="S410" s="199">
        <v>3</v>
      </c>
      <c r="T410" s="18"/>
      <c r="U410" s="18"/>
      <c r="V410" s="18"/>
      <c r="W410" s="18"/>
      <c r="X410" s="18"/>
      <c r="Y410" s="18"/>
    </row>
    <row r="411" spans="1:25" s="87" customFormat="1" ht="15.5" x14ac:dyDescent="0.35">
      <c r="A411" s="189">
        <v>61</v>
      </c>
      <c r="B411" s="824" t="s">
        <v>1168</v>
      </c>
      <c r="C411" s="171">
        <v>435.39</v>
      </c>
      <c r="D411" s="171"/>
      <c r="E411" s="171"/>
      <c r="F411" s="171">
        <f t="shared" si="62"/>
        <v>435.39</v>
      </c>
      <c r="G411" s="171">
        <f t="shared" ref="G411:G470" si="63">C411+D411+E411</f>
        <v>435.39</v>
      </c>
      <c r="H411" s="171"/>
      <c r="I411" s="171">
        <v>40</v>
      </c>
      <c r="J411" s="171">
        <v>84</v>
      </c>
      <c r="K411" s="171">
        <f t="shared" ref="K411:K470" si="64">H411+I411</f>
        <v>40</v>
      </c>
      <c r="L411" s="868">
        <f t="shared" si="59"/>
        <v>40</v>
      </c>
      <c r="M411" s="504">
        <f t="shared" si="58"/>
        <v>5.2910052910052907E-2</v>
      </c>
      <c r="N411" s="191">
        <f t="shared" si="61"/>
        <v>226.531746031746</v>
      </c>
      <c r="O411" s="192">
        <f t="shared" si="57"/>
        <v>49.83698412698412</v>
      </c>
      <c r="P411" s="193">
        <v>85.477248677248681</v>
      </c>
      <c r="Q411" s="505">
        <v>5.2783068783068785</v>
      </c>
      <c r="R411" s="506">
        <f t="shared" si="60"/>
        <v>0.84320789571254651</v>
      </c>
      <c r="S411" s="199">
        <v>3</v>
      </c>
      <c r="T411" s="18"/>
      <c r="U411" s="18"/>
      <c r="V411" s="18"/>
      <c r="W411" s="18"/>
      <c r="X411" s="18"/>
      <c r="Y411" s="18"/>
    </row>
    <row r="412" spans="1:25" s="87" customFormat="1" ht="15.5" x14ac:dyDescent="0.35">
      <c r="A412" s="171">
        <v>62</v>
      </c>
      <c r="B412" s="824" t="s">
        <v>1169</v>
      </c>
      <c r="C412" s="171">
        <v>497.81</v>
      </c>
      <c r="D412" s="171"/>
      <c r="E412" s="171">
        <v>41.8</v>
      </c>
      <c r="F412" s="171">
        <f t="shared" si="62"/>
        <v>539.61</v>
      </c>
      <c r="G412" s="171">
        <f t="shared" si="63"/>
        <v>539.61</v>
      </c>
      <c r="H412" s="171"/>
      <c r="I412" s="171">
        <v>35</v>
      </c>
      <c r="J412" s="171">
        <v>85</v>
      </c>
      <c r="K412" s="171">
        <f t="shared" si="64"/>
        <v>35</v>
      </c>
      <c r="L412" s="868">
        <f t="shared" si="59"/>
        <v>35</v>
      </c>
      <c r="M412" s="504">
        <f t="shared" si="58"/>
        <v>4.6296296296296294E-2</v>
      </c>
      <c r="N412" s="191">
        <f t="shared" si="61"/>
        <v>198.21527777777777</v>
      </c>
      <c r="O412" s="192">
        <f t="shared" si="57"/>
        <v>43.607361111111111</v>
      </c>
      <c r="P412" s="193">
        <v>74.792592592592584</v>
      </c>
      <c r="Q412" s="505">
        <v>4.6185185185185187</v>
      </c>
      <c r="R412" s="506">
        <f t="shared" si="60"/>
        <v>0.59530725894627601</v>
      </c>
      <c r="S412" s="199">
        <v>3</v>
      </c>
      <c r="T412" s="18"/>
      <c r="U412" s="18"/>
      <c r="V412" s="18"/>
      <c r="W412" s="18"/>
      <c r="X412" s="18"/>
      <c r="Y412" s="18"/>
    </row>
    <row r="413" spans="1:25" s="87" customFormat="1" ht="15.5" x14ac:dyDescent="0.35">
      <c r="A413" s="171">
        <v>63</v>
      </c>
      <c r="B413" s="824" t="s">
        <v>1170</v>
      </c>
      <c r="C413" s="171">
        <v>417.85</v>
      </c>
      <c r="D413" s="171"/>
      <c r="E413" s="171">
        <v>48.5</v>
      </c>
      <c r="F413" s="171">
        <f t="shared" si="62"/>
        <v>466.35</v>
      </c>
      <c r="G413" s="171">
        <f t="shared" si="63"/>
        <v>466.35</v>
      </c>
      <c r="H413" s="171"/>
      <c r="I413" s="171">
        <v>0</v>
      </c>
      <c r="J413" s="171">
        <v>0</v>
      </c>
      <c r="K413" s="171">
        <f t="shared" si="64"/>
        <v>0</v>
      </c>
      <c r="L413" s="868">
        <f t="shared" si="59"/>
        <v>0</v>
      </c>
      <c r="M413" s="504">
        <f t="shared" si="58"/>
        <v>0</v>
      </c>
      <c r="N413" s="191">
        <f t="shared" si="61"/>
        <v>0</v>
      </c>
      <c r="O413" s="192">
        <f t="shared" si="57"/>
        <v>0</v>
      </c>
      <c r="P413" s="193">
        <v>0</v>
      </c>
      <c r="Q413" s="505">
        <v>0</v>
      </c>
      <c r="R413" s="506">
        <f t="shared" si="60"/>
        <v>0</v>
      </c>
      <c r="S413" s="199">
        <v>2</v>
      </c>
      <c r="T413" s="18"/>
      <c r="U413" s="18"/>
      <c r="V413" s="18"/>
      <c r="W413" s="18"/>
      <c r="X413" s="18"/>
      <c r="Y413" s="18"/>
    </row>
    <row r="414" spans="1:25" s="87" customFormat="1" ht="15.5" x14ac:dyDescent="0.35">
      <c r="A414" s="189">
        <v>64</v>
      </c>
      <c r="B414" s="824" t="s">
        <v>1171</v>
      </c>
      <c r="C414" s="171">
        <v>270.3</v>
      </c>
      <c r="D414" s="171"/>
      <c r="E414" s="171"/>
      <c r="F414" s="171">
        <f t="shared" si="62"/>
        <v>270.3</v>
      </c>
      <c r="G414" s="171">
        <f t="shared" si="63"/>
        <v>270.3</v>
      </c>
      <c r="H414" s="171"/>
      <c r="I414" s="171">
        <v>0</v>
      </c>
      <c r="J414" s="171">
        <v>0</v>
      </c>
      <c r="K414" s="171">
        <f t="shared" si="64"/>
        <v>0</v>
      </c>
      <c r="L414" s="868">
        <f t="shared" si="59"/>
        <v>0</v>
      </c>
      <c r="M414" s="504">
        <f t="shared" si="58"/>
        <v>0</v>
      </c>
      <c r="N414" s="191">
        <f t="shared" si="61"/>
        <v>0</v>
      </c>
      <c r="O414" s="192">
        <f t="shared" si="57"/>
        <v>0</v>
      </c>
      <c r="P414" s="193">
        <v>0</v>
      </c>
      <c r="Q414" s="505">
        <v>0</v>
      </c>
      <c r="R414" s="506">
        <f t="shared" si="60"/>
        <v>0</v>
      </c>
      <c r="S414" s="199">
        <v>2</v>
      </c>
      <c r="T414" s="18"/>
      <c r="U414" s="18"/>
      <c r="V414" s="18"/>
      <c r="W414" s="18"/>
      <c r="X414" s="18"/>
      <c r="Y414" s="18"/>
    </row>
    <row r="415" spans="1:25" s="87" customFormat="1" ht="15.5" x14ac:dyDescent="0.35">
      <c r="A415" s="171">
        <v>65</v>
      </c>
      <c r="B415" s="824" t="s">
        <v>1172</v>
      </c>
      <c r="C415" s="171">
        <v>1056.99</v>
      </c>
      <c r="D415" s="171"/>
      <c r="E415" s="171"/>
      <c r="F415" s="171">
        <f t="shared" si="62"/>
        <v>1056.99</v>
      </c>
      <c r="G415" s="171">
        <f t="shared" si="63"/>
        <v>1056.99</v>
      </c>
      <c r="H415" s="171">
        <v>205</v>
      </c>
      <c r="I415" s="171"/>
      <c r="J415" s="171">
        <v>205</v>
      </c>
      <c r="K415" s="171">
        <f t="shared" si="64"/>
        <v>205</v>
      </c>
      <c r="L415" s="868">
        <f t="shared" si="59"/>
        <v>205</v>
      </c>
      <c r="M415" s="504">
        <f t="shared" si="58"/>
        <v>0.24404761904761904</v>
      </c>
      <c r="N415" s="191">
        <f t="shared" si="61"/>
        <v>1044.8776785714285</v>
      </c>
      <c r="O415" s="192">
        <f t="shared" ref="O415:O476" si="65">N415*0.22</f>
        <v>229.87308928571429</v>
      </c>
      <c r="P415" s="193">
        <v>394.26380952380953</v>
      </c>
      <c r="Q415" s="505">
        <v>24.346190476190475</v>
      </c>
      <c r="R415" s="506">
        <f t="shared" si="60"/>
        <v>1.6020594025082004</v>
      </c>
      <c r="S415" s="199">
        <v>4</v>
      </c>
      <c r="T415" s="18"/>
      <c r="U415" s="18"/>
      <c r="V415" s="18"/>
      <c r="W415" s="18"/>
      <c r="X415" s="18"/>
      <c r="Y415" s="18"/>
    </row>
    <row r="416" spans="1:25" s="87" customFormat="1" ht="15.5" x14ac:dyDescent="0.35">
      <c r="A416" s="171">
        <v>66</v>
      </c>
      <c r="B416" s="824" t="s">
        <v>1173</v>
      </c>
      <c r="C416" s="171">
        <v>322.39999999999998</v>
      </c>
      <c r="D416" s="171"/>
      <c r="E416" s="171">
        <v>31.4</v>
      </c>
      <c r="F416" s="171">
        <f t="shared" si="62"/>
        <v>353.79999999999995</v>
      </c>
      <c r="G416" s="171">
        <f t="shared" si="63"/>
        <v>353.79999999999995</v>
      </c>
      <c r="H416" s="171"/>
      <c r="I416" s="171">
        <v>0</v>
      </c>
      <c r="J416" s="171">
        <v>0</v>
      </c>
      <c r="K416" s="171">
        <f t="shared" si="64"/>
        <v>0</v>
      </c>
      <c r="L416" s="868">
        <f t="shared" si="59"/>
        <v>0</v>
      </c>
      <c r="M416" s="504">
        <f t="shared" si="58"/>
        <v>0</v>
      </c>
      <c r="N416" s="191">
        <f t="shared" si="61"/>
        <v>0</v>
      </c>
      <c r="O416" s="192">
        <f t="shared" si="65"/>
        <v>0</v>
      </c>
      <c r="P416" s="193">
        <v>0</v>
      </c>
      <c r="Q416" s="505">
        <v>0</v>
      </c>
      <c r="R416" s="506">
        <f t="shared" si="60"/>
        <v>0</v>
      </c>
      <c r="S416" s="199">
        <v>2</v>
      </c>
      <c r="T416" s="18"/>
      <c r="U416" s="18"/>
      <c r="V416" s="18"/>
      <c r="W416" s="18"/>
      <c r="X416" s="18"/>
      <c r="Y416" s="18"/>
    </row>
    <row r="417" spans="1:25" s="87" customFormat="1" ht="15.5" x14ac:dyDescent="0.35">
      <c r="A417" s="189">
        <v>67</v>
      </c>
      <c r="B417" s="824" t="s">
        <v>1174</v>
      </c>
      <c r="C417" s="171">
        <v>239.3</v>
      </c>
      <c r="D417" s="171"/>
      <c r="E417" s="171"/>
      <c r="F417" s="171">
        <f t="shared" si="62"/>
        <v>239.3</v>
      </c>
      <c r="G417" s="171">
        <f t="shared" si="63"/>
        <v>239.3</v>
      </c>
      <c r="H417" s="171"/>
      <c r="I417" s="171"/>
      <c r="J417" s="171"/>
      <c r="K417" s="171">
        <f t="shared" si="64"/>
        <v>0</v>
      </c>
      <c r="L417" s="868">
        <f t="shared" si="59"/>
        <v>0</v>
      </c>
      <c r="M417" s="504">
        <f t="shared" si="58"/>
        <v>0</v>
      </c>
      <c r="N417" s="191">
        <f t="shared" si="61"/>
        <v>0</v>
      </c>
      <c r="O417" s="192">
        <f t="shared" si="65"/>
        <v>0</v>
      </c>
      <c r="P417" s="193">
        <v>0</v>
      </c>
      <c r="Q417" s="505">
        <v>0</v>
      </c>
      <c r="R417" s="506">
        <f t="shared" si="60"/>
        <v>0</v>
      </c>
      <c r="S417" s="199">
        <v>2</v>
      </c>
      <c r="T417" s="18"/>
      <c r="U417" s="18"/>
      <c r="V417" s="18"/>
      <c r="W417" s="18"/>
      <c r="X417" s="18"/>
      <c r="Y417" s="18"/>
    </row>
    <row r="418" spans="1:25" s="87" customFormat="1" ht="15.5" x14ac:dyDescent="0.35">
      <c r="A418" s="171">
        <v>68</v>
      </c>
      <c r="B418" s="824" t="s">
        <v>1175</v>
      </c>
      <c r="C418" s="171">
        <v>92.2</v>
      </c>
      <c r="D418" s="171"/>
      <c r="E418" s="171">
        <v>52.4</v>
      </c>
      <c r="F418" s="171">
        <f t="shared" si="62"/>
        <v>144.6</v>
      </c>
      <c r="G418" s="171">
        <f t="shared" si="63"/>
        <v>144.6</v>
      </c>
      <c r="H418" s="171"/>
      <c r="I418" s="171"/>
      <c r="J418" s="171"/>
      <c r="K418" s="171">
        <f t="shared" si="64"/>
        <v>0</v>
      </c>
      <c r="L418" s="868">
        <f t="shared" si="59"/>
        <v>0</v>
      </c>
      <c r="M418" s="504">
        <f t="shared" si="58"/>
        <v>0</v>
      </c>
      <c r="N418" s="191">
        <f t="shared" si="61"/>
        <v>0</v>
      </c>
      <c r="O418" s="192">
        <f t="shared" si="65"/>
        <v>0</v>
      </c>
      <c r="P418" s="193">
        <v>0</v>
      </c>
      <c r="Q418" s="505">
        <v>0</v>
      </c>
      <c r="R418" s="506">
        <f t="shared" si="60"/>
        <v>0</v>
      </c>
      <c r="S418" s="199">
        <v>2</v>
      </c>
      <c r="T418" s="18"/>
      <c r="U418" s="18"/>
      <c r="V418" s="18"/>
      <c r="W418" s="18"/>
      <c r="X418" s="18"/>
      <c r="Y418" s="18"/>
    </row>
    <row r="419" spans="1:25" s="87" customFormat="1" ht="15.5" x14ac:dyDescent="0.35">
      <c r="A419" s="171">
        <v>69</v>
      </c>
      <c r="B419" s="824" t="s">
        <v>1176</v>
      </c>
      <c r="C419" s="171">
        <v>375.5</v>
      </c>
      <c r="D419" s="171"/>
      <c r="E419" s="171"/>
      <c r="F419" s="171">
        <f t="shared" si="62"/>
        <v>375.5</v>
      </c>
      <c r="G419" s="171">
        <f t="shared" si="63"/>
        <v>375.5</v>
      </c>
      <c r="H419" s="171"/>
      <c r="I419" s="171">
        <v>0</v>
      </c>
      <c r="J419" s="171">
        <v>0</v>
      </c>
      <c r="K419" s="171">
        <f t="shared" si="64"/>
        <v>0</v>
      </c>
      <c r="L419" s="868">
        <f t="shared" si="59"/>
        <v>0</v>
      </c>
      <c r="M419" s="504">
        <f t="shared" si="58"/>
        <v>0</v>
      </c>
      <c r="N419" s="191">
        <f t="shared" si="61"/>
        <v>0</v>
      </c>
      <c r="O419" s="192">
        <f t="shared" si="65"/>
        <v>0</v>
      </c>
      <c r="P419" s="193">
        <v>0</v>
      </c>
      <c r="Q419" s="505">
        <v>0</v>
      </c>
      <c r="R419" s="506">
        <f t="shared" si="60"/>
        <v>0</v>
      </c>
      <c r="S419" s="199">
        <v>2</v>
      </c>
      <c r="T419" s="18"/>
      <c r="U419" s="18"/>
      <c r="V419" s="18"/>
      <c r="W419" s="18"/>
      <c r="X419" s="18"/>
      <c r="Y419" s="18"/>
    </row>
    <row r="420" spans="1:25" s="87" customFormat="1" ht="15.5" x14ac:dyDescent="0.35">
      <c r="A420" s="189">
        <v>70</v>
      </c>
      <c r="B420" s="824" t="s">
        <v>1177</v>
      </c>
      <c r="C420" s="171">
        <v>969.31</v>
      </c>
      <c r="D420" s="171"/>
      <c r="E420" s="171">
        <v>24.6</v>
      </c>
      <c r="F420" s="171">
        <f t="shared" si="62"/>
        <v>993.91</v>
      </c>
      <c r="G420" s="171">
        <f t="shared" si="63"/>
        <v>993.91</v>
      </c>
      <c r="H420" s="171"/>
      <c r="I420" s="171">
        <v>105</v>
      </c>
      <c r="J420" s="171">
        <v>117</v>
      </c>
      <c r="K420" s="171">
        <f t="shared" si="64"/>
        <v>105</v>
      </c>
      <c r="L420" s="868">
        <f t="shared" si="59"/>
        <v>105</v>
      </c>
      <c r="M420" s="504">
        <f t="shared" si="58"/>
        <v>0.1388888888888889</v>
      </c>
      <c r="N420" s="191">
        <f t="shared" si="61"/>
        <v>594.64583333333337</v>
      </c>
      <c r="O420" s="192">
        <f t="shared" si="65"/>
        <v>130.82208333333335</v>
      </c>
      <c r="P420" s="193">
        <v>224.37777777777779</v>
      </c>
      <c r="Q420" s="505">
        <v>13.855555555555556</v>
      </c>
      <c r="R420" s="506">
        <f t="shared" si="60"/>
        <v>0.96960615146240614</v>
      </c>
      <c r="S420" s="199">
        <v>3</v>
      </c>
      <c r="T420" s="18"/>
      <c r="U420" s="18"/>
      <c r="V420" s="18"/>
      <c r="W420" s="18"/>
      <c r="X420" s="18"/>
      <c r="Y420" s="18"/>
    </row>
    <row r="421" spans="1:25" s="87" customFormat="1" ht="15.5" x14ac:dyDescent="0.35">
      <c r="A421" s="171">
        <v>71</v>
      </c>
      <c r="B421" s="824" t="s">
        <v>1178</v>
      </c>
      <c r="C421" s="171">
        <v>584.29999999999995</v>
      </c>
      <c r="D421" s="171"/>
      <c r="E421" s="171">
        <v>131.9</v>
      </c>
      <c r="F421" s="171">
        <f t="shared" si="62"/>
        <v>716.19999999999993</v>
      </c>
      <c r="G421" s="171">
        <f t="shared" si="63"/>
        <v>716.19999999999993</v>
      </c>
      <c r="H421" s="171"/>
      <c r="I421" s="171">
        <v>56</v>
      </c>
      <c r="J421" s="171">
        <v>110</v>
      </c>
      <c r="K421" s="171">
        <f t="shared" si="64"/>
        <v>56</v>
      </c>
      <c r="L421" s="868">
        <f t="shared" si="59"/>
        <v>56</v>
      </c>
      <c r="M421" s="504">
        <f t="shared" si="58"/>
        <v>7.407407407407407E-2</v>
      </c>
      <c r="N421" s="191">
        <f t="shared" si="61"/>
        <v>317.14444444444439</v>
      </c>
      <c r="O421" s="192">
        <f t="shared" si="65"/>
        <v>69.771777777777771</v>
      </c>
      <c r="P421" s="193">
        <v>119.66814814814813</v>
      </c>
      <c r="Q421" s="505">
        <v>7.3896296296296295</v>
      </c>
      <c r="R421" s="506">
        <f t="shared" si="60"/>
        <v>0.71764032393186261</v>
      </c>
      <c r="S421" s="199">
        <v>3</v>
      </c>
      <c r="T421" s="18"/>
      <c r="U421" s="18"/>
      <c r="V421" s="18"/>
      <c r="W421" s="18"/>
      <c r="X421" s="18"/>
      <c r="Y421" s="18"/>
    </row>
    <row r="422" spans="1:25" s="87" customFormat="1" ht="15.5" x14ac:dyDescent="0.35">
      <c r="A422" s="171">
        <v>72</v>
      </c>
      <c r="B422" s="824" t="s">
        <v>1179</v>
      </c>
      <c r="C422" s="171">
        <v>472.2</v>
      </c>
      <c r="D422" s="171"/>
      <c r="E422" s="171"/>
      <c r="F422" s="171">
        <f t="shared" si="62"/>
        <v>472.2</v>
      </c>
      <c r="G422" s="171">
        <f t="shared" si="63"/>
        <v>472.2</v>
      </c>
      <c r="H422" s="171"/>
      <c r="I422" s="171">
        <v>0</v>
      </c>
      <c r="J422" s="171">
        <v>0</v>
      </c>
      <c r="K422" s="171">
        <f t="shared" si="64"/>
        <v>0</v>
      </c>
      <c r="L422" s="868">
        <f t="shared" si="59"/>
        <v>0</v>
      </c>
      <c r="M422" s="504">
        <f t="shared" si="58"/>
        <v>0</v>
      </c>
      <c r="N422" s="191">
        <f t="shared" si="61"/>
        <v>0</v>
      </c>
      <c r="O422" s="192">
        <f t="shared" si="65"/>
        <v>0</v>
      </c>
      <c r="P422" s="193">
        <v>0</v>
      </c>
      <c r="Q422" s="505">
        <v>0</v>
      </c>
      <c r="R422" s="506">
        <f t="shared" si="60"/>
        <v>0</v>
      </c>
      <c r="S422" s="199">
        <v>2</v>
      </c>
      <c r="T422" s="18"/>
      <c r="U422" s="18"/>
      <c r="V422" s="18"/>
      <c r="W422" s="18"/>
      <c r="X422" s="18"/>
      <c r="Y422" s="18"/>
    </row>
    <row r="423" spans="1:25" s="87" customFormat="1" ht="15.5" x14ac:dyDescent="0.35">
      <c r="A423" s="189">
        <v>73</v>
      </c>
      <c r="B423" s="824" t="s">
        <v>1180</v>
      </c>
      <c r="C423" s="171">
        <v>261.7</v>
      </c>
      <c r="D423" s="171"/>
      <c r="E423" s="171">
        <v>75.599999999999994</v>
      </c>
      <c r="F423" s="171">
        <f t="shared" si="62"/>
        <v>337.29999999999995</v>
      </c>
      <c r="G423" s="171">
        <f t="shared" si="63"/>
        <v>337.29999999999995</v>
      </c>
      <c r="H423" s="171"/>
      <c r="I423" s="171">
        <v>25</v>
      </c>
      <c r="J423" s="171">
        <v>58</v>
      </c>
      <c r="K423" s="171">
        <f t="shared" si="64"/>
        <v>25</v>
      </c>
      <c r="L423" s="868">
        <f t="shared" si="59"/>
        <v>25</v>
      </c>
      <c r="M423" s="504">
        <f t="shared" si="58"/>
        <v>3.3068783068783067E-2</v>
      </c>
      <c r="N423" s="191">
        <f t="shared" si="61"/>
        <v>141.58234126984127</v>
      </c>
      <c r="O423" s="192">
        <f t="shared" si="65"/>
        <v>31.148115079365077</v>
      </c>
      <c r="P423" s="193">
        <v>53.423280423280417</v>
      </c>
      <c r="Q423" s="505">
        <v>3.2989417989417991</v>
      </c>
      <c r="R423" s="506">
        <f t="shared" si="60"/>
        <v>0.68026290711956294</v>
      </c>
      <c r="S423" s="199">
        <v>3</v>
      </c>
      <c r="T423" s="18"/>
      <c r="U423" s="18"/>
      <c r="V423" s="18"/>
      <c r="W423" s="18"/>
      <c r="X423" s="18"/>
      <c r="Y423" s="18"/>
    </row>
    <row r="424" spans="1:25" s="87" customFormat="1" ht="15.5" x14ac:dyDescent="0.35">
      <c r="A424" s="171">
        <v>74</v>
      </c>
      <c r="B424" s="824" t="s">
        <v>1181</v>
      </c>
      <c r="C424" s="171">
        <v>395.5</v>
      </c>
      <c r="D424" s="171"/>
      <c r="E424" s="171"/>
      <c r="F424" s="171">
        <f t="shared" si="62"/>
        <v>395.5</v>
      </c>
      <c r="G424" s="171">
        <f t="shared" si="63"/>
        <v>395.5</v>
      </c>
      <c r="H424" s="171"/>
      <c r="I424" s="171">
        <v>50</v>
      </c>
      <c r="J424" s="171">
        <v>62</v>
      </c>
      <c r="K424" s="171">
        <f t="shared" si="64"/>
        <v>50</v>
      </c>
      <c r="L424" s="868">
        <f t="shared" si="59"/>
        <v>50</v>
      </c>
      <c r="M424" s="504">
        <f t="shared" si="58"/>
        <v>6.6137566137566134E-2</v>
      </c>
      <c r="N424" s="191">
        <f t="shared" si="61"/>
        <v>283.16468253968253</v>
      </c>
      <c r="O424" s="192">
        <f t="shared" si="65"/>
        <v>62.296230158730154</v>
      </c>
      <c r="P424" s="193">
        <v>106.84656084656083</v>
      </c>
      <c r="Q424" s="505">
        <v>6.5978835978835981</v>
      </c>
      <c r="R424" s="506">
        <f t="shared" si="60"/>
        <v>1.1603169586418638</v>
      </c>
      <c r="S424" s="199">
        <v>3</v>
      </c>
      <c r="T424" s="18"/>
      <c r="U424" s="18"/>
      <c r="V424" s="18"/>
      <c r="W424" s="18"/>
      <c r="X424" s="18"/>
      <c r="Y424" s="18"/>
    </row>
    <row r="425" spans="1:25" s="87" customFormat="1" ht="15.5" x14ac:dyDescent="0.35">
      <c r="A425" s="171">
        <v>75</v>
      </c>
      <c r="B425" s="824" t="s">
        <v>1182</v>
      </c>
      <c r="C425" s="171">
        <v>377.9</v>
      </c>
      <c r="D425" s="171"/>
      <c r="E425" s="171">
        <v>86.2</v>
      </c>
      <c r="F425" s="171">
        <f t="shared" si="62"/>
        <v>464.09999999999997</v>
      </c>
      <c r="G425" s="171">
        <f t="shared" si="63"/>
        <v>464.09999999999997</v>
      </c>
      <c r="H425" s="171"/>
      <c r="I425" s="171">
        <v>61</v>
      </c>
      <c r="J425" s="171">
        <v>65</v>
      </c>
      <c r="K425" s="171">
        <f t="shared" si="64"/>
        <v>61</v>
      </c>
      <c r="L425" s="868">
        <f t="shared" si="59"/>
        <v>61</v>
      </c>
      <c r="M425" s="504">
        <f t="shared" si="58"/>
        <v>8.0687830687830683E-2</v>
      </c>
      <c r="N425" s="191">
        <f t="shared" si="61"/>
        <v>345.46091269841264</v>
      </c>
      <c r="O425" s="192">
        <f t="shared" si="65"/>
        <v>76.001400793650788</v>
      </c>
      <c r="P425" s="193">
        <v>130.35280423280423</v>
      </c>
      <c r="Q425" s="505">
        <v>8.0494179894179894</v>
      </c>
      <c r="R425" s="506">
        <f t="shared" si="60"/>
        <v>1.2063446147689845</v>
      </c>
      <c r="S425" s="199">
        <v>3</v>
      </c>
      <c r="T425" s="18"/>
      <c r="U425" s="18"/>
      <c r="V425" s="18"/>
      <c r="W425" s="18"/>
      <c r="X425" s="18"/>
      <c r="Y425" s="18"/>
    </row>
    <row r="426" spans="1:25" s="87" customFormat="1" ht="15.5" x14ac:dyDescent="0.35">
      <c r="A426" s="189">
        <v>76</v>
      </c>
      <c r="B426" s="824" t="s">
        <v>1207</v>
      </c>
      <c r="C426" s="171">
        <v>258.10000000000002</v>
      </c>
      <c r="D426" s="171"/>
      <c r="E426" s="171">
        <v>92.17</v>
      </c>
      <c r="F426" s="171">
        <f t="shared" si="62"/>
        <v>350.27000000000004</v>
      </c>
      <c r="G426" s="171">
        <f t="shared" si="63"/>
        <v>350.27000000000004</v>
      </c>
      <c r="H426" s="171"/>
      <c r="I426" s="171">
        <v>0</v>
      </c>
      <c r="J426" s="171">
        <v>0</v>
      </c>
      <c r="K426" s="171">
        <f t="shared" si="64"/>
        <v>0</v>
      </c>
      <c r="L426" s="868">
        <f t="shared" si="59"/>
        <v>0</v>
      </c>
      <c r="M426" s="504">
        <f t="shared" ref="M426:M485" si="66">(H426/840)+(I426/756)</f>
        <v>0</v>
      </c>
      <c r="N426" s="191">
        <f t="shared" si="61"/>
        <v>0</v>
      </c>
      <c r="O426" s="192">
        <f t="shared" si="65"/>
        <v>0</v>
      </c>
      <c r="P426" s="193">
        <v>0</v>
      </c>
      <c r="Q426" s="505">
        <v>0</v>
      </c>
      <c r="R426" s="506">
        <f t="shared" si="60"/>
        <v>0</v>
      </c>
      <c r="S426" s="199">
        <v>2</v>
      </c>
      <c r="T426" s="18"/>
      <c r="U426" s="18"/>
      <c r="V426" s="18"/>
      <c r="W426" s="18"/>
      <c r="X426" s="18"/>
      <c r="Y426" s="18"/>
    </row>
    <row r="427" spans="1:25" s="87" customFormat="1" ht="15.5" x14ac:dyDescent="0.35">
      <c r="A427" s="171">
        <v>77</v>
      </c>
      <c r="B427" s="824" t="s">
        <v>1208</v>
      </c>
      <c r="C427" s="171">
        <v>396.61</v>
      </c>
      <c r="D427" s="171"/>
      <c r="E427" s="171"/>
      <c r="F427" s="171">
        <f t="shared" si="62"/>
        <v>396.61</v>
      </c>
      <c r="G427" s="171">
        <f t="shared" si="63"/>
        <v>396.61</v>
      </c>
      <c r="H427" s="171"/>
      <c r="I427" s="171">
        <v>46</v>
      </c>
      <c r="J427" s="171">
        <v>46</v>
      </c>
      <c r="K427" s="171">
        <f t="shared" si="64"/>
        <v>46</v>
      </c>
      <c r="L427" s="868">
        <f t="shared" si="59"/>
        <v>46</v>
      </c>
      <c r="M427" s="504">
        <f t="shared" si="66"/>
        <v>6.0846560846560843E-2</v>
      </c>
      <c r="N427" s="191">
        <f t="shared" si="61"/>
        <v>260.51150793650788</v>
      </c>
      <c r="O427" s="192">
        <f t="shared" si="65"/>
        <v>57.312531746031738</v>
      </c>
      <c r="P427" s="193">
        <v>98.298835978835967</v>
      </c>
      <c r="Q427" s="505">
        <v>6.0700529100529099</v>
      </c>
      <c r="R427" s="506">
        <f t="shared" si="60"/>
        <v>1.0645039927672739</v>
      </c>
      <c r="S427" s="199">
        <v>3</v>
      </c>
      <c r="T427" s="18"/>
      <c r="U427" s="18"/>
      <c r="V427" s="18"/>
      <c r="W427" s="18"/>
      <c r="X427" s="18"/>
      <c r="Y427" s="18"/>
    </row>
    <row r="428" spans="1:25" s="87" customFormat="1" ht="15.5" x14ac:dyDescent="0.35">
      <c r="A428" s="171">
        <v>78</v>
      </c>
      <c r="B428" s="824" t="s">
        <v>1209</v>
      </c>
      <c r="C428" s="171">
        <v>345.91</v>
      </c>
      <c r="D428" s="171"/>
      <c r="E428" s="171">
        <v>34.1</v>
      </c>
      <c r="F428" s="171">
        <f t="shared" si="62"/>
        <v>380.01000000000005</v>
      </c>
      <c r="G428" s="171">
        <f t="shared" si="63"/>
        <v>380.01000000000005</v>
      </c>
      <c r="H428" s="171"/>
      <c r="I428" s="171">
        <v>44</v>
      </c>
      <c r="J428" s="171">
        <v>57</v>
      </c>
      <c r="K428" s="171">
        <f t="shared" si="64"/>
        <v>44</v>
      </c>
      <c r="L428" s="868">
        <f t="shared" si="59"/>
        <v>44</v>
      </c>
      <c r="M428" s="504">
        <f t="shared" si="66"/>
        <v>5.8201058201058198E-2</v>
      </c>
      <c r="N428" s="191">
        <f t="shared" si="61"/>
        <v>249.18492063492062</v>
      </c>
      <c r="O428" s="192">
        <f t="shared" si="65"/>
        <v>54.820682539682537</v>
      </c>
      <c r="P428" s="193">
        <v>94.024973544973548</v>
      </c>
      <c r="Q428" s="505">
        <v>5.8061375661375658</v>
      </c>
      <c r="R428" s="506">
        <f t="shared" si="60"/>
        <v>1.0627002296932033</v>
      </c>
      <c r="S428" s="199">
        <v>3</v>
      </c>
      <c r="T428" s="18"/>
      <c r="U428" s="18"/>
      <c r="V428" s="18"/>
      <c r="W428" s="18"/>
      <c r="X428" s="18"/>
      <c r="Y428" s="18"/>
    </row>
    <row r="429" spans="1:25" s="87" customFormat="1" ht="15.5" x14ac:dyDescent="0.35">
      <c r="A429" s="189">
        <v>79</v>
      </c>
      <c r="B429" s="824" t="s">
        <v>1210</v>
      </c>
      <c r="C429" s="171">
        <v>501.9</v>
      </c>
      <c r="D429" s="171"/>
      <c r="E429" s="171"/>
      <c r="F429" s="171">
        <f t="shared" si="62"/>
        <v>501.9</v>
      </c>
      <c r="G429" s="171">
        <f t="shared" si="63"/>
        <v>501.9</v>
      </c>
      <c r="H429" s="171"/>
      <c r="I429" s="171">
        <v>67</v>
      </c>
      <c r="J429" s="171">
        <v>67</v>
      </c>
      <c r="K429" s="171">
        <f t="shared" si="64"/>
        <v>67</v>
      </c>
      <c r="L429" s="868">
        <f t="shared" si="59"/>
        <v>67</v>
      </c>
      <c r="M429" s="504">
        <f t="shared" si="66"/>
        <v>8.8624338624338619E-2</v>
      </c>
      <c r="N429" s="191">
        <f t="shared" si="61"/>
        <v>379.44067460317456</v>
      </c>
      <c r="O429" s="192">
        <f t="shared" si="65"/>
        <v>83.476948412698405</v>
      </c>
      <c r="P429" s="193">
        <v>143.17439153439153</v>
      </c>
      <c r="Q429" s="505">
        <v>8.8411640211640208</v>
      </c>
      <c r="R429" s="506">
        <f t="shared" si="60"/>
        <v>1.2252105570261576</v>
      </c>
      <c r="S429" s="199">
        <v>3</v>
      </c>
      <c r="T429" s="18"/>
      <c r="U429" s="18"/>
      <c r="V429" s="18"/>
      <c r="W429" s="18"/>
      <c r="X429" s="18"/>
      <c r="Y429" s="18"/>
    </row>
    <row r="430" spans="1:25" s="87" customFormat="1" ht="15.5" x14ac:dyDescent="0.35">
      <c r="A430" s="171">
        <v>80</v>
      </c>
      <c r="B430" s="824" t="s">
        <v>1211</v>
      </c>
      <c r="C430" s="171">
        <v>406.9</v>
      </c>
      <c r="D430" s="171"/>
      <c r="E430" s="171"/>
      <c r="F430" s="171">
        <f t="shared" si="62"/>
        <v>406.9</v>
      </c>
      <c r="G430" s="171">
        <f t="shared" si="63"/>
        <v>406.9</v>
      </c>
      <c r="H430" s="171"/>
      <c r="I430" s="171">
        <v>35</v>
      </c>
      <c r="J430" s="171">
        <v>60</v>
      </c>
      <c r="K430" s="171">
        <f t="shared" si="64"/>
        <v>35</v>
      </c>
      <c r="L430" s="868">
        <f t="shared" si="59"/>
        <v>35</v>
      </c>
      <c r="M430" s="504">
        <f t="shared" si="66"/>
        <v>4.6296296296296294E-2</v>
      </c>
      <c r="N430" s="191">
        <f t="shared" si="61"/>
        <v>198.21527777777777</v>
      </c>
      <c r="O430" s="192">
        <f t="shared" si="65"/>
        <v>43.607361111111111</v>
      </c>
      <c r="P430" s="193">
        <v>74.792592592592584</v>
      </c>
      <c r="Q430" s="505">
        <v>4.6185185185185187</v>
      </c>
      <c r="R430" s="506">
        <f t="shared" si="60"/>
        <v>0.78946608503317772</v>
      </c>
      <c r="S430" s="199">
        <v>3</v>
      </c>
      <c r="T430" s="18"/>
      <c r="U430" s="18"/>
      <c r="V430" s="18"/>
      <c r="W430" s="18"/>
      <c r="X430" s="18"/>
      <c r="Y430" s="18"/>
    </row>
    <row r="431" spans="1:25" s="87" customFormat="1" ht="15.5" x14ac:dyDescent="0.35">
      <c r="A431" s="171">
        <v>81</v>
      </c>
      <c r="B431" s="824" t="s">
        <v>1212</v>
      </c>
      <c r="C431" s="171">
        <v>583.66999999999996</v>
      </c>
      <c r="D431" s="171"/>
      <c r="E431" s="171"/>
      <c r="F431" s="171">
        <f t="shared" si="62"/>
        <v>583.66999999999996</v>
      </c>
      <c r="G431" s="171">
        <f t="shared" si="63"/>
        <v>583.66999999999996</v>
      </c>
      <c r="H431" s="171"/>
      <c r="I431" s="171">
        <v>63</v>
      </c>
      <c r="J431" s="171">
        <v>63</v>
      </c>
      <c r="K431" s="171">
        <f t="shared" si="64"/>
        <v>63</v>
      </c>
      <c r="L431" s="868">
        <f t="shared" si="59"/>
        <v>63</v>
      </c>
      <c r="M431" s="504">
        <f t="shared" si="66"/>
        <v>8.3333333333333329E-2</v>
      </c>
      <c r="N431" s="191">
        <f t="shared" si="61"/>
        <v>356.78749999999997</v>
      </c>
      <c r="O431" s="192">
        <f t="shared" si="65"/>
        <v>78.493249999999989</v>
      </c>
      <c r="P431" s="193">
        <v>134.62666666666664</v>
      </c>
      <c r="Q431" s="505">
        <v>8.3133333333333326</v>
      </c>
      <c r="R431" s="506">
        <f t="shared" si="60"/>
        <v>0.99066381688282756</v>
      </c>
      <c r="S431" s="199">
        <v>3</v>
      </c>
      <c r="T431" s="18"/>
      <c r="U431" s="18"/>
      <c r="V431" s="18"/>
      <c r="W431" s="18"/>
      <c r="X431" s="18"/>
      <c r="Y431" s="18"/>
    </row>
    <row r="432" spans="1:25" s="87" customFormat="1" ht="15.5" x14ac:dyDescent="0.35">
      <c r="A432" s="189">
        <v>82</v>
      </c>
      <c r="B432" s="824" t="s">
        <v>1213</v>
      </c>
      <c r="C432" s="171">
        <v>634.80999999999995</v>
      </c>
      <c r="D432" s="171"/>
      <c r="E432" s="171"/>
      <c r="F432" s="171">
        <f t="shared" si="62"/>
        <v>634.80999999999995</v>
      </c>
      <c r="G432" s="171">
        <f t="shared" si="63"/>
        <v>634.80999999999995</v>
      </c>
      <c r="H432" s="171"/>
      <c r="I432" s="171">
        <v>0</v>
      </c>
      <c r="J432" s="171">
        <v>0</v>
      </c>
      <c r="K432" s="171">
        <v>71</v>
      </c>
      <c r="L432" s="868">
        <f t="shared" si="59"/>
        <v>0</v>
      </c>
      <c r="M432" s="504">
        <f t="shared" si="66"/>
        <v>0</v>
      </c>
      <c r="N432" s="191">
        <f t="shared" si="61"/>
        <v>0</v>
      </c>
      <c r="O432" s="192">
        <f t="shared" si="65"/>
        <v>0</v>
      </c>
      <c r="P432" s="193">
        <v>0</v>
      </c>
      <c r="Q432" s="505">
        <v>0</v>
      </c>
      <c r="R432" s="506">
        <f t="shared" si="60"/>
        <v>0</v>
      </c>
      <c r="S432" s="199">
        <v>3</v>
      </c>
      <c r="T432" s="18"/>
      <c r="U432" s="18"/>
      <c r="V432" s="18"/>
      <c r="W432" s="18"/>
      <c r="X432" s="18"/>
      <c r="Y432" s="18"/>
    </row>
    <row r="433" spans="1:25" s="87" customFormat="1" ht="15.5" x14ac:dyDescent="0.35">
      <c r="A433" s="171">
        <v>83</v>
      </c>
      <c r="B433" s="824" t="s">
        <v>1214</v>
      </c>
      <c r="C433" s="171">
        <v>312.74</v>
      </c>
      <c r="D433" s="171"/>
      <c r="E433" s="171"/>
      <c r="F433" s="171">
        <f t="shared" si="62"/>
        <v>312.74</v>
      </c>
      <c r="G433" s="171">
        <f t="shared" si="63"/>
        <v>312.74</v>
      </c>
      <c r="H433" s="171"/>
      <c r="I433" s="171">
        <v>0</v>
      </c>
      <c r="J433" s="171">
        <v>0</v>
      </c>
      <c r="K433" s="171">
        <f t="shared" si="64"/>
        <v>0</v>
      </c>
      <c r="L433" s="868">
        <f t="shared" si="59"/>
        <v>0</v>
      </c>
      <c r="M433" s="504">
        <f t="shared" si="66"/>
        <v>0</v>
      </c>
      <c r="N433" s="191">
        <f t="shared" si="61"/>
        <v>0</v>
      </c>
      <c r="O433" s="192">
        <f t="shared" si="65"/>
        <v>0</v>
      </c>
      <c r="P433" s="193">
        <v>0</v>
      </c>
      <c r="Q433" s="505">
        <v>0</v>
      </c>
      <c r="R433" s="506">
        <f t="shared" si="60"/>
        <v>0</v>
      </c>
      <c r="S433" s="199">
        <v>2</v>
      </c>
      <c r="T433" s="18"/>
      <c r="U433" s="18"/>
      <c r="V433" s="18"/>
      <c r="W433" s="18"/>
      <c r="X433" s="18"/>
      <c r="Y433" s="18"/>
    </row>
    <row r="434" spans="1:25" s="87" customFormat="1" ht="15.5" x14ac:dyDescent="0.35">
      <c r="A434" s="171">
        <v>84</v>
      </c>
      <c r="B434" s="824" t="s">
        <v>1215</v>
      </c>
      <c r="C434" s="171">
        <v>359.3</v>
      </c>
      <c r="D434" s="171"/>
      <c r="E434" s="171"/>
      <c r="F434" s="171">
        <f t="shared" si="62"/>
        <v>359.3</v>
      </c>
      <c r="G434" s="171">
        <f t="shared" si="63"/>
        <v>359.3</v>
      </c>
      <c r="H434" s="171"/>
      <c r="I434" s="171">
        <v>0</v>
      </c>
      <c r="J434" s="171">
        <v>0</v>
      </c>
      <c r="K434" s="171">
        <f t="shared" si="64"/>
        <v>0</v>
      </c>
      <c r="L434" s="868">
        <f t="shared" si="59"/>
        <v>0</v>
      </c>
      <c r="M434" s="504">
        <f t="shared" si="66"/>
        <v>0</v>
      </c>
      <c r="N434" s="191">
        <f t="shared" si="61"/>
        <v>0</v>
      </c>
      <c r="O434" s="192">
        <f t="shared" si="65"/>
        <v>0</v>
      </c>
      <c r="P434" s="193">
        <v>0</v>
      </c>
      <c r="Q434" s="505">
        <v>0</v>
      </c>
      <c r="R434" s="506">
        <f t="shared" si="60"/>
        <v>0</v>
      </c>
      <c r="S434" s="199">
        <v>2</v>
      </c>
      <c r="T434" s="18"/>
      <c r="U434" s="18"/>
      <c r="V434" s="18"/>
      <c r="W434" s="18"/>
      <c r="X434" s="18"/>
      <c r="Y434" s="18"/>
    </row>
    <row r="435" spans="1:25" s="87" customFormat="1" ht="15.5" x14ac:dyDescent="0.35">
      <c r="A435" s="189">
        <v>85</v>
      </c>
      <c r="B435" s="824" t="s">
        <v>1216</v>
      </c>
      <c r="C435" s="171">
        <v>391.67</v>
      </c>
      <c r="D435" s="171"/>
      <c r="E435" s="171">
        <v>25.5</v>
      </c>
      <c r="F435" s="171">
        <f t="shared" si="62"/>
        <v>417.17</v>
      </c>
      <c r="G435" s="171">
        <f t="shared" si="63"/>
        <v>417.17</v>
      </c>
      <c r="H435" s="171"/>
      <c r="I435" s="171">
        <v>0</v>
      </c>
      <c r="J435" s="171">
        <v>0</v>
      </c>
      <c r="K435" s="171">
        <f t="shared" si="64"/>
        <v>0</v>
      </c>
      <c r="L435" s="868">
        <f t="shared" si="59"/>
        <v>0</v>
      </c>
      <c r="M435" s="504">
        <f t="shared" si="66"/>
        <v>0</v>
      </c>
      <c r="N435" s="191">
        <f t="shared" si="61"/>
        <v>0</v>
      </c>
      <c r="O435" s="192">
        <f t="shared" si="65"/>
        <v>0</v>
      </c>
      <c r="P435" s="193">
        <v>0</v>
      </c>
      <c r="Q435" s="505">
        <v>0</v>
      </c>
      <c r="R435" s="506">
        <f t="shared" si="60"/>
        <v>0</v>
      </c>
      <c r="S435" s="199">
        <v>2</v>
      </c>
      <c r="T435" s="18"/>
      <c r="U435" s="18"/>
      <c r="V435" s="18"/>
      <c r="W435" s="18"/>
      <c r="X435" s="18"/>
      <c r="Y435" s="18"/>
    </row>
    <row r="436" spans="1:25" s="87" customFormat="1" ht="15.5" x14ac:dyDescent="0.35">
      <c r="A436" s="171">
        <v>86</v>
      </c>
      <c r="B436" s="824" t="s">
        <v>1217</v>
      </c>
      <c r="C436" s="171">
        <v>195.5</v>
      </c>
      <c r="D436" s="171"/>
      <c r="E436" s="171">
        <v>53.8</v>
      </c>
      <c r="F436" s="171">
        <f t="shared" si="62"/>
        <v>249.3</v>
      </c>
      <c r="G436" s="171">
        <f t="shared" si="63"/>
        <v>249.3</v>
      </c>
      <c r="H436" s="171"/>
      <c r="I436" s="171">
        <v>0</v>
      </c>
      <c r="J436" s="171">
        <v>0</v>
      </c>
      <c r="K436" s="171">
        <f t="shared" si="64"/>
        <v>0</v>
      </c>
      <c r="L436" s="868">
        <f t="shared" si="59"/>
        <v>0</v>
      </c>
      <c r="M436" s="504">
        <f t="shared" si="66"/>
        <v>0</v>
      </c>
      <c r="N436" s="191">
        <f t="shared" si="61"/>
        <v>0</v>
      </c>
      <c r="O436" s="192">
        <f t="shared" si="65"/>
        <v>0</v>
      </c>
      <c r="P436" s="193">
        <v>0</v>
      </c>
      <c r="Q436" s="505">
        <v>0</v>
      </c>
      <c r="R436" s="506">
        <f t="shared" si="60"/>
        <v>0</v>
      </c>
      <c r="S436" s="199">
        <v>2</v>
      </c>
      <c r="T436" s="18"/>
      <c r="U436" s="18"/>
      <c r="V436" s="18"/>
      <c r="W436" s="18"/>
      <c r="X436" s="18"/>
      <c r="Y436" s="18"/>
    </row>
    <row r="437" spans="1:25" s="87" customFormat="1" ht="15.5" x14ac:dyDescent="0.35">
      <c r="A437" s="171">
        <v>87</v>
      </c>
      <c r="B437" s="824" t="s">
        <v>1218</v>
      </c>
      <c r="C437" s="171">
        <v>489.94</v>
      </c>
      <c r="D437" s="171"/>
      <c r="E437" s="171">
        <v>45</v>
      </c>
      <c r="F437" s="171">
        <f t="shared" si="62"/>
        <v>534.94000000000005</v>
      </c>
      <c r="G437" s="171">
        <f t="shared" si="63"/>
        <v>534.94000000000005</v>
      </c>
      <c r="H437" s="171"/>
      <c r="I437" s="171">
        <v>0</v>
      </c>
      <c r="J437" s="171">
        <v>0</v>
      </c>
      <c r="K437" s="171">
        <f t="shared" si="64"/>
        <v>0</v>
      </c>
      <c r="L437" s="868">
        <f t="shared" si="59"/>
        <v>0</v>
      </c>
      <c r="M437" s="504">
        <f t="shared" si="66"/>
        <v>0</v>
      </c>
      <c r="N437" s="191">
        <f t="shared" si="61"/>
        <v>0</v>
      </c>
      <c r="O437" s="192">
        <f t="shared" si="65"/>
        <v>0</v>
      </c>
      <c r="P437" s="193">
        <v>0</v>
      </c>
      <c r="Q437" s="505">
        <v>0</v>
      </c>
      <c r="R437" s="506">
        <f t="shared" si="60"/>
        <v>0</v>
      </c>
      <c r="S437" s="199">
        <v>3</v>
      </c>
      <c r="T437" s="18"/>
      <c r="U437" s="18"/>
      <c r="V437" s="18"/>
      <c r="W437" s="18"/>
      <c r="X437" s="18"/>
      <c r="Y437" s="18"/>
    </row>
    <row r="438" spans="1:25" s="87" customFormat="1" ht="15.5" x14ac:dyDescent="0.35">
      <c r="A438" s="189">
        <v>88</v>
      </c>
      <c r="B438" s="824" t="s">
        <v>1219</v>
      </c>
      <c r="C438" s="171">
        <v>308.44</v>
      </c>
      <c r="D438" s="171"/>
      <c r="E438" s="171">
        <v>74.5</v>
      </c>
      <c r="F438" s="171">
        <f t="shared" si="62"/>
        <v>382.94</v>
      </c>
      <c r="G438" s="171">
        <f t="shared" si="63"/>
        <v>382.94</v>
      </c>
      <c r="H438" s="171"/>
      <c r="I438" s="171">
        <v>54</v>
      </c>
      <c r="J438" s="171">
        <v>70</v>
      </c>
      <c r="K438" s="171">
        <f t="shared" si="64"/>
        <v>54</v>
      </c>
      <c r="L438" s="868">
        <f t="shared" si="59"/>
        <v>54</v>
      </c>
      <c r="M438" s="504">
        <f t="shared" si="66"/>
        <v>7.1428571428571425E-2</v>
      </c>
      <c r="N438" s="191">
        <f t="shared" si="61"/>
        <v>305.81785714285712</v>
      </c>
      <c r="O438" s="192">
        <f t="shared" si="65"/>
        <v>67.27992857142857</v>
      </c>
      <c r="P438" s="193">
        <v>115.3942857142857</v>
      </c>
      <c r="Q438" s="505">
        <v>7.1257142857142854</v>
      </c>
      <c r="R438" s="506">
        <f t="shared" si="60"/>
        <v>1.2942439695886712</v>
      </c>
      <c r="S438" s="199">
        <v>3</v>
      </c>
      <c r="T438" s="18"/>
      <c r="U438" s="18"/>
      <c r="V438" s="18"/>
      <c r="W438" s="18"/>
      <c r="X438" s="18"/>
      <c r="Y438" s="18"/>
    </row>
    <row r="439" spans="1:25" s="87" customFormat="1" ht="15.5" x14ac:dyDescent="0.35">
      <c r="A439" s="171">
        <v>89</v>
      </c>
      <c r="B439" s="824" t="s">
        <v>1220</v>
      </c>
      <c r="C439" s="171">
        <v>367.5</v>
      </c>
      <c r="D439" s="171"/>
      <c r="E439" s="171"/>
      <c r="F439" s="171">
        <f t="shared" si="62"/>
        <v>367.5</v>
      </c>
      <c r="G439" s="171">
        <f t="shared" si="63"/>
        <v>367.5</v>
      </c>
      <c r="H439" s="171"/>
      <c r="I439" s="171">
        <v>0</v>
      </c>
      <c r="J439" s="171">
        <v>0</v>
      </c>
      <c r="K439" s="171">
        <f t="shared" si="64"/>
        <v>0</v>
      </c>
      <c r="L439" s="868">
        <f t="shared" si="59"/>
        <v>0</v>
      </c>
      <c r="M439" s="504">
        <f t="shared" si="66"/>
        <v>0</v>
      </c>
      <c r="N439" s="191">
        <f t="shared" si="61"/>
        <v>0</v>
      </c>
      <c r="O439" s="192">
        <f t="shared" si="65"/>
        <v>0</v>
      </c>
      <c r="P439" s="193">
        <v>0</v>
      </c>
      <c r="Q439" s="505">
        <v>0</v>
      </c>
      <c r="R439" s="506">
        <f t="shared" si="60"/>
        <v>0</v>
      </c>
      <c r="S439" s="199">
        <v>2</v>
      </c>
      <c r="T439" s="18"/>
      <c r="U439" s="18"/>
      <c r="V439" s="18"/>
      <c r="W439" s="18"/>
      <c r="X439" s="18"/>
      <c r="Y439" s="18"/>
    </row>
    <row r="440" spans="1:25" s="87" customFormat="1" ht="15.5" x14ac:dyDescent="0.35">
      <c r="A440" s="171">
        <v>90</v>
      </c>
      <c r="B440" s="824" t="s">
        <v>1221</v>
      </c>
      <c r="C440" s="171">
        <v>131.4</v>
      </c>
      <c r="D440" s="171"/>
      <c r="E440" s="171"/>
      <c r="F440" s="171">
        <f t="shared" si="62"/>
        <v>131.4</v>
      </c>
      <c r="G440" s="171">
        <f t="shared" si="63"/>
        <v>131.4</v>
      </c>
      <c r="H440" s="171"/>
      <c r="I440" s="171">
        <v>0</v>
      </c>
      <c r="J440" s="171">
        <v>0</v>
      </c>
      <c r="K440" s="171">
        <f t="shared" si="64"/>
        <v>0</v>
      </c>
      <c r="L440" s="868">
        <f t="shared" si="59"/>
        <v>0</v>
      </c>
      <c r="M440" s="504">
        <f t="shared" si="66"/>
        <v>0</v>
      </c>
      <c r="N440" s="191">
        <f t="shared" si="61"/>
        <v>0</v>
      </c>
      <c r="O440" s="192">
        <f t="shared" si="65"/>
        <v>0</v>
      </c>
      <c r="P440" s="193">
        <v>0</v>
      </c>
      <c r="Q440" s="505">
        <v>0</v>
      </c>
      <c r="R440" s="506">
        <f t="shared" si="60"/>
        <v>0</v>
      </c>
      <c r="S440" s="199">
        <v>1</v>
      </c>
      <c r="T440" s="18"/>
      <c r="U440" s="18"/>
      <c r="V440" s="18"/>
      <c r="W440" s="18"/>
      <c r="X440" s="18"/>
      <c r="Y440" s="18"/>
    </row>
    <row r="441" spans="1:25" s="87" customFormat="1" ht="15.5" x14ac:dyDescent="0.35">
      <c r="A441" s="189">
        <v>91</v>
      </c>
      <c r="B441" s="824" t="s">
        <v>1222</v>
      </c>
      <c r="C441" s="171">
        <v>471.36</v>
      </c>
      <c r="D441" s="171"/>
      <c r="E441" s="171"/>
      <c r="F441" s="171">
        <f t="shared" si="62"/>
        <v>471.36</v>
      </c>
      <c r="G441" s="171">
        <f t="shared" si="63"/>
        <v>471.36</v>
      </c>
      <c r="H441" s="171"/>
      <c r="I441" s="171">
        <v>44</v>
      </c>
      <c r="J441" s="171">
        <v>44</v>
      </c>
      <c r="K441" s="171">
        <f t="shared" si="64"/>
        <v>44</v>
      </c>
      <c r="L441" s="868">
        <f t="shared" si="59"/>
        <v>44</v>
      </c>
      <c r="M441" s="504">
        <f t="shared" si="66"/>
        <v>5.8201058201058198E-2</v>
      </c>
      <c r="N441" s="191">
        <f t="shared" si="61"/>
        <v>249.18492063492062</v>
      </c>
      <c r="O441" s="192">
        <f t="shared" si="65"/>
        <v>54.820682539682537</v>
      </c>
      <c r="P441" s="193">
        <v>94.024973544973548</v>
      </c>
      <c r="Q441" s="505">
        <v>5.8061375661375658</v>
      </c>
      <c r="R441" s="506">
        <f t="shared" si="60"/>
        <v>0.85674795121714664</v>
      </c>
      <c r="S441" s="199">
        <v>3</v>
      </c>
      <c r="T441" s="18"/>
      <c r="U441" s="18"/>
      <c r="V441" s="18"/>
      <c r="W441" s="18"/>
      <c r="X441" s="18"/>
      <c r="Y441" s="18"/>
    </row>
    <row r="442" spans="1:25" s="87" customFormat="1" ht="15.5" x14ac:dyDescent="0.35">
      <c r="A442" s="171">
        <v>92</v>
      </c>
      <c r="B442" s="824" t="s">
        <v>1223</v>
      </c>
      <c r="C442" s="171">
        <v>530.79999999999995</v>
      </c>
      <c r="D442" s="171"/>
      <c r="E442" s="171"/>
      <c r="F442" s="171">
        <f t="shared" si="62"/>
        <v>530.79999999999995</v>
      </c>
      <c r="G442" s="171">
        <f t="shared" si="63"/>
        <v>530.79999999999995</v>
      </c>
      <c r="H442" s="171"/>
      <c r="I442" s="171">
        <v>60</v>
      </c>
      <c r="J442" s="171">
        <v>73</v>
      </c>
      <c r="K442" s="171">
        <f t="shared" si="64"/>
        <v>60</v>
      </c>
      <c r="L442" s="868">
        <f t="shared" si="59"/>
        <v>60</v>
      </c>
      <c r="M442" s="504">
        <f t="shared" si="66"/>
        <v>7.9365079365079361E-2</v>
      </c>
      <c r="N442" s="191">
        <f t="shared" si="61"/>
        <v>339.79761904761904</v>
      </c>
      <c r="O442" s="192">
        <f t="shared" si="65"/>
        <v>74.755476190476188</v>
      </c>
      <c r="P442" s="193">
        <v>128.215873015873</v>
      </c>
      <c r="Q442" s="505">
        <v>7.9174603174603178</v>
      </c>
      <c r="R442" s="506">
        <f t="shared" si="60"/>
        <v>1.0374650123802347</v>
      </c>
      <c r="S442" s="199">
        <v>3</v>
      </c>
      <c r="T442" s="18"/>
      <c r="U442" s="18"/>
      <c r="V442" s="18"/>
      <c r="W442" s="18"/>
      <c r="X442" s="18"/>
      <c r="Y442" s="18"/>
    </row>
    <row r="443" spans="1:25" s="87" customFormat="1" ht="15.5" x14ac:dyDescent="0.35">
      <c r="A443" s="171">
        <v>93</v>
      </c>
      <c r="B443" s="824" t="s">
        <v>1224</v>
      </c>
      <c r="C443" s="171">
        <v>330.15</v>
      </c>
      <c r="D443" s="171"/>
      <c r="E443" s="171"/>
      <c r="F443" s="171">
        <f t="shared" si="62"/>
        <v>330.15</v>
      </c>
      <c r="G443" s="171">
        <f t="shared" si="63"/>
        <v>330.15</v>
      </c>
      <c r="H443" s="171"/>
      <c r="I443" s="171">
        <v>0</v>
      </c>
      <c r="J443" s="171">
        <v>0</v>
      </c>
      <c r="K443" s="171">
        <f t="shared" si="64"/>
        <v>0</v>
      </c>
      <c r="L443" s="868">
        <f t="shared" si="59"/>
        <v>0</v>
      </c>
      <c r="M443" s="504">
        <f t="shared" si="66"/>
        <v>0</v>
      </c>
      <c r="N443" s="191">
        <f t="shared" si="61"/>
        <v>0</v>
      </c>
      <c r="O443" s="192">
        <f t="shared" si="65"/>
        <v>0</v>
      </c>
      <c r="P443" s="193">
        <v>0</v>
      </c>
      <c r="Q443" s="505">
        <v>0</v>
      </c>
      <c r="R443" s="506">
        <f t="shared" si="60"/>
        <v>0</v>
      </c>
      <c r="S443" s="199">
        <v>2</v>
      </c>
      <c r="T443" s="18"/>
      <c r="U443" s="18"/>
      <c r="V443" s="18"/>
      <c r="W443" s="18"/>
      <c r="X443" s="18"/>
      <c r="Y443" s="18"/>
    </row>
    <row r="444" spans="1:25" s="87" customFormat="1" ht="15.5" x14ac:dyDescent="0.35">
      <c r="A444" s="189">
        <v>94</v>
      </c>
      <c r="B444" s="824" t="s">
        <v>1225</v>
      </c>
      <c r="C444" s="171">
        <v>242.1</v>
      </c>
      <c r="D444" s="171"/>
      <c r="E444" s="171"/>
      <c r="F444" s="171">
        <f t="shared" si="62"/>
        <v>242.1</v>
      </c>
      <c r="G444" s="171">
        <f t="shared" si="63"/>
        <v>242.1</v>
      </c>
      <c r="H444" s="171"/>
      <c r="I444" s="171">
        <v>0</v>
      </c>
      <c r="J444" s="171">
        <v>0</v>
      </c>
      <c r="K444" s="171">
        <f t="shared" si="64"/>
        <v>0</v>
      </c>
      <c r="L444" s="868">
        <f t="shared" ref="L444:L503" si="67">H444+I444</f>
        <v>0</v>
      </c>
      <c r="M444" s="504">
        <f t="shared" si="66"/>
        <v>0</v>
      </c>
      <c r="N444" s="191">
        <f t="shared" si="61"/>
        <v>0</v>
      </c>
      <c r="O444" s="192">
        <f t="shared" si="65"/>
        <v>0</v>
      </c>
      <c r="P444" s="193">
        <v>0</v>
      </c>
      <c r="Q444" s="505">
        <v>0</v>
      </c>
      <c r="R444" s="506">
        <f t="shared" si="60"/>
        <v>0</v>
      </c>
      <c r="S444" s="199">
        <v>1</v>
      </c>
      <c r="T444" s="18"/>
      <c r="U444" s="18"/>
      <c r="V444" s="18"/>
      <c r="W444" s="18"/>
      <c r="X444" s="18"/>
      <c r="Y444" s="18"/>
    </row>
    <row r="445" spans="1:25" s="87" customFormat="1" ht="15.5" x14ac:dyDescent="0.35">
      <c r="A445" s="171">
        <v>95</v>
      </c>
      <c r="B445" s="824" t="s">
        <v>1226</v>
      </c>
      <c r="C445" s="171">
        <v>528.74</v>
      </c>
      <c r="D445" s="171"/>
      <c r="E445" s="171"/>
      <c r="F445" s="171">
        <f t="shared" si="62"/>
        <v>528.74</v>
      </c>
      <c r="G445" s="171">
        <f t="shared" si="63"/>
        <v>528.74</v>
      </c>
      <c r="H445" s="171"/>
      <c r="I445" s="171">
        <v>63</v>
      </c>
      <c r="J445" s="171">
        <v>63</v>
      </c>
      <c r="K445" s="171">
        <f t="shared" si="64"/>
        <v>63</v>
      </c>
      <c r="L445" s="868">
        <f t="shared" si="67"/>
        <v>63</v>
      </c>
      <c r="M445" s="504">
        <f t="shared" si="66"/>
        <v>8.3333333333333329E-2</v>
      </c>
      <c r="N445" s="191">
        <f t="shared" si="61"/>
        <v>356.78749999999997</v>
      </c>
      <c r="O445" s="192">
        <f t="shared" si="65"/>
        <v>78.493249999999989</v>
      </c>
      <c r="P445" s="193">
        <v>134.62666666666664</v>
      </c>
      <c r="Q445" s="505">
        <v>8.3133333333333326</v>
      </c>
      <c r="R445" s="506">
        <f t="shared" ref="R445:R504" si="68">(N445+O445+P445+Q445)/G445</f>
        <v>1.0935823845368233</v>
      </c>
      <c r="S445" s="199">
        <v>3</v>
      </c>
      <c r="T445" s="18"/>
      <c r="U445" s="18"/>
      <c r="V445" s="18"/>
      <c r="W445" s="18"/>
      <c r="X445" s="18"/>
      <c r="Y445" s="18"/>
    </row>
    <row r="446" spans="1:25" s="87" customFormat="1" ht="15.5" x14ac:dyDescent="0.35">
      <c r="A446" s="171">
        <v>96</v>
      </c>
      <c r="B446" s="824" t="s">
        <v>1227</v>
      </c>
      <c r="C446" s="171">
        <v>183.6</v>
      </c>
      <c r="D446" s="171"/>
      <c r="E446" s="171"/>
      <c r="F446" s="171">
        <f t="shared" si="62"/>
        <v>183.6</v>
      </c>
      <c r="G446" s="171">
        <f t="shared" si="63"/>
        <v>183.6</v>
      </c>
      <c r="H446" s="171"/>
      <c r="I446" s="171">
        <v>0</v>
      </c>
      <c r="J446" s="171">
        <v>0</v>
      </c>
      <c r="K446" s="171">
        <f t="shared" si="64"/>
        <v>0</v>
      </c>
      <c r="L446" s="868">
        <f t="shared" si="67"/>
        <v>0</v>
      </c>
      <c r="M446" s="504">
        <f t="shared" si="66"/>
        <v>0</v>
      </c>
      <c r="N446" s="191">
        <f t="shared" si="61"/>
        <v>0</v>
      </c>
      <c r="O446" s="192">
        <f t="shared" si="65"/>
        <v>0</v>
      </c>
      <c r="P446" s="193">
        <v>0</v>
      </c>
      <c r="Q446" s="505">
        <v>0</v>
      </c>
      <c r="R446" s="506">
        <f t="shared" si="68"/>
        <v>0</v>
      </c>
      <c r="S446" s="199">
        <v>1</v>
      </c>
      <c r="T446" s="18"/>
      <c r="U446" s="18"/>
      <c r="V446" s="18"/>
      <c r="W446" s="18"/>
      <c r="X446" s="18"/>
      <c r="Y446" s="18"/>
    </row>
    <row r="447" spans="1:25" s="87" customFormat="1" ht="15.5" x14ac:dyDescent="0.35">
      <c r="A447" s="189">
        <v>97</v>
      </c>
      <c r="B447" s="824" t="s">
        <v>1228</v>
      </c>
      <c r="C447" s="171">
        <v>384.7</v>
      </c>
      <c r="D447" s="171"/>
      <c r="E447" s="171"/>
      <c r="F447" s="171">
        <f t="shared" si="62"/>
        <v>384.7</v>
      </c>
      <c r="G447" s="171">
        <f t="shared" si="63"/>
        <v>384.7</v>
      </c>
      <c r="H447" s="171"/>
      <c r="I447" s="171">
        <v>0</v>
      </c>
      <c r="J447" s="171">
        <v>0</v>
      </c>
      <c r="K447" s="171">
        <f t="shared" si="64"/>
        <v>0</v>
      </c>
      <c r="L447" s="868">
        <f t="shared" si="67"/>
        <v>0</v>
      </c>
      <c r="M447" s="504">
        <f t="shared" si="66"/>
        <v>0</v>
      </c>
      <c r="N447" s="191">
        <f t="shared" si="61"/>
        <v>0</v>
      </c>
      <c r="O447" s="192">
        <f t="shared" si="65"/>
        <v>0</v>
      </c>
      <c r="P447" s="193">
        <v>0</v>
      </c>
      <c r="Q447" s="505">
        <v>0</v>
      </c>
      <c r="R447" s="506">
        <f t="shared" si="68"/>
        <v>0</v>
      </c>
      <c r="S447" s="199">
        <v>2</v>
      </c>
      <c r="T447" s="18"/>
      <c r="U447" s="18"/>
      <c r="V447" s="18"/>
      <c r="W447" s="18"/>
      <c r="X447" s="18"/>
      <c r="Y447" s="18"/>
    </row>
    <row r="448" spans="1:25" s="87" customFormat="1" ht="15.5" x14ac:dyDescent="0.35">
      <c r="A448" s="171">
        <v>98</v>
      </c>
      <c r="B448" s="824" t="s">
        <v>1229</v>
      </c>
      <c r="C448" s="171">
        <v>1676.67</v>
      </c>
      <c r="D448" s="171"/>
      <c r="E448" s="171">
        <v>224.2</v>
      </c>
      <c r="F448" s="171">
        <f>C448+E448</f>
        <v>1900.8700000000001</v>
      </c>
      <c r="G448" s="171">
        <f t="shared" si="63"/>
        <v>1900.8700000000001</v>
      </c>
      <c r="H448" s="171">
        <v>130</v>
      </c>
      <c r="I448" s="171"/>
      <c r="J448" s="171">
        <v>188</v>
      </c>
      <c r="K448" s="171">
        <f t="shared" si="64"/>
        <v>130</v>
      </c>
      <c r="L448" s="868">
        <f t="shared" si="67"/>
        <v>130</v>
      </c>
      <c r="M448" s="504">
        <f t="shared" si="66"/>
        <v>0.15476190476190477</v>
      </c>
      <c r="N448" s="191">
        <f t="shared" si="61"/>
        <v>662.60535714285709</v>
      </c>
      <c r="O448" s="192">
        <f t="shared" si="65"/>
        <v>145.77317857142856</v>
      </c>
      <c r="P448" s="193">
        <v>250.02095238095237</v>
      </c>
      <c r="Q448" s="505">
        <v>15.439047619047621</v>
      </c>
      <c r="R448" s="506">
        <f t="shared" si="68"/>
        <v>0.56491950302455485</v>
      </c>
      <c r="S448" s="199">
        <v>4</v>
      </c>
      <c r="T448" s="18"/>
      <c r="U448" s="18"/>
      <c r="V448" s="18"/>
      <c r="W448" s="18"/>
      <c r="X448" s="18"/>
      <c r="Y448" s="18"/>
    </row>
    <row r="449" spans="1:25" s="87" customFormat="1" ht="15.5" x14ac:dyDescent="0.35">
      <c r="A449" s="171">
        <v>99</v>
      </c>
      <c r="B449" s="824" t="s">
        <v>1230</v>
      </c>
      <c r="C449" s="171">
        <v>362.4</v>
      </c>
      <c r="D449" s="171"/>
      <c r="E449" s="171"/>
      <c r="F449" s="171">
        <f>C449+D449+E449</f>
        <v>362.4</v>
      </c>
      <c r="G449" s="171">
        <f t="shared" si="63"/>
        <v>362.4</v>
      </c>
      <c r="H449" s="171"/>
      <c r="I449" s="171">
        <v>0</v>
      </c>
      <c r="J449" s="171">
        <v>0</v>
      </c>
      <c r="K449" s="171">
        <f t="shared" si="64"/>
        <v>0</v>
      </c>
      <c r="L449" s="868">
        <f t="shared" si="67"/>
        <v>0</v>
      </c>
      <c r="M449" s="504">
        <f t="shared" si="66"/>
        <v>0</v>
      </c>
      <c r="N449" s="191">
        <f t="shared" si="61"/>
        <v>0</v>
      </c>
      <c r="O449" s="192">
        <f t="shared" si="65"/>
        <v>0</v>
      </c>
      <c r="P449" s="193">
        <v>0</v>
      </c>
      <c r="Q449" s="505">
        <v>0</v>
      </c>
      <c r="R449" s="506">
        <f t="shared" si="68"/>
        <v>0</v>
      </c>
      <c r="S449" s="199">
        <v>2</v>
      </c>
      <c r="T449" s="18"/>
      <c r="U449" s="18"/>
      <c r="V449" s="18"/>
      <c r="W449" s="18"/>
      <c r="X449" s="18"/>
      <c r="Y449" s="18"/>
    </row>
    <row r="450" spans="1:25" s="87" customFormat="1" ht="15.5" x14ac:dyDescent="0.35">
      <c r="A450" s="189">
        <v>100</v>
      </c>
      <c r="B450" s="824" t="s">
        <v>1237</v>
      </c>
      <c r="C450" s="171">
        <v>156.19999999999999</v>
      </c>
      <c r="D450" s="171"/>
      <c r="E450" s="171">
        <v>39.9</v>
      </c>
      <c r="F450" s="171">
        <f t="shared" si="62"/>
        <v>196.1</v>
      </c>
      <c r="G450" s="171">
        <f t="shared" si="63"/>
        <v>196.1</v>
      </c>
      <c r="H450" s="171"/>
      <c r="I450" s="171">
        <v>0</v>
      </c>
      <c r="J450" s="171">
        <v>0</v>
      </c>
      <c r="K450" s="171">
        <f t="shared" si="64"/>
        <v>0</v>
      </c>
      <c r="L450" s="868">
        <f t="shared" si="67"/>
        <v>0</v>
      </c>
      <c r="M450" s="504">
        <f t="shared" si="66"/>
        <v>0</v>
      </c>
      <c r="N450" s="191">
        <f t="shared" si="61"/>
        <v>0</v>
      </c>
      <c r="O450" s="192">
        <f t="shared" si="65"/>
        <v>0</v>
      </c>
      <c r="P450" s="193">
        <v>0</v>
      </c>
      <c r="Q450" s="505">
        <v>0</v>
      </c>
      <c r="R450" s="506">
        <f t="shared" si="68"/>
        <v>0</v>
      </c>
      <c r="S450" s="199">
        <v>2</v>
      </c>
      <c r="T450" s="18"/>
      <c r="U450" s="18"/>
      <c r="V450" s="18"/>
      <c r="W450" s="18"/>
      <c r="X450" s="18"/>
      <c r="Y450" s="18"/>
    </row>
    <row r="451" spans="1:25" s="87" customFormat="1" ht="15.5" x14ac:dyDescent="0.35">
      <c r="A451" s="171">
        <v>101</v>
      </c>
      <c r="B451" s="824" t="s">
        <v>1238</v>
      </c>
      <c r="C451" s="171">
        <v>98.48</v>
      </c>
      <c r="D451" s="171"/>
      <c r="E451" s="171"/>
      <c r="F451" s="171">
        <f t="shared" si="62"/>
        <v>98.48</v>
      </c>
      <c r="G451" s="171">
        <f t="shared" si="63"/>
        <v>98.48</v>
      </c>
      <c r="H451" s="171"/>
      <c r="I451" s="171">
        <v>0</v>
      </c>
      <c r="J451" s="171">
        <v>0</v>
      </c>
      <c r="K451" s="171">
        <f t="shared" si="64"/>
        <v>0</v>
      </c>
      <c r="L451" s="868">
        <f t="shared" si="67"/>
        <v>0</v>
      </c>
      <c r="M451" s="504">
        <f t="shared" si="66"/>
        <v>0</v>
      </c>
      <c r="N451" s="191">
        <f t="shared" si="61"/>
        <v>0</v>
      </c>
      <c r="O451" s="192">
        <f t="shared" si="65"/>
        <v>0</v>
      </c>
      <c r="P451" s="193">
        <v>0</v>
      </c>
      <c r="Q451" s="505">
        <v>0</v>
      </c>
      <c r="R451" s="506">
        <f t="shared" si="68"/>
        <v>0</v>
      </c>
      <c r="S451" s="199">
        <v>1</v>
      </c>
      <c r="T451" s="18"/>
      <c r="U451" s="18"/>
      <c r="V451" s="18"/>
      <c r="W451" s="18"/>
      <c r="X451" s="18"/>
      <c r="Y451" s="18"/>
    </row>
    <row r="452" spans="1:25" s="87" customFormat="1" ht="15.5" x14ac:dyDescent="0.35">
      <c r="A452" s="171">
        <v>102</v>
      </c>
      <c r="B452" s="824" t="s">
        <v>1239</v>
      </c>
      <c r="C452" s="171">
        <v>2328.6</v>
      </c>
      <c r="D452" s="171"/>
      <c r="E452" s="171"/>
      <c r="F452" s="171">
        <f t="shared" si="62"/>
        <v>2328.6</v>
      </c>
      <c r="G452" s="171">
        <f t="shared" si="63"/>
        <v>2328.6</v>
      </c>
      <c r="H452" s="171">
        <v>248</v>
      </c>
      <c r="I452" s="171"/>
      <c r="J452" s="171">
        <v>248</v>
      </c>
      <c r="K452" s="171">
        <f t="shared" si="64"/>
        <v>248</v>
      </c>
      <c r="L452" s="868">
        <f t="shared" si="67"/>
        <v>248</v>
      </c>
      <c r="M452" s="504">
        <f t="shared" si="66"/>
        <v>0.29523809523809524</v>
      </c>
      <c r="N452" s="191">
        <f t="shared" si="61"/>
        <v>1264.0471428571427</v>
      </c>
      <c r="O452" s="192">
        <f t="shared" si="65"/>
        <v>278.09037142857142</v>
      </c>
      <c r="P452" s="193">
        <v>476.9630476190477</v>
      </c>
      <c r="Q452" s="505">
        <v>29.452952380952382</v>
      </c>
      <c r="R452" s="506">
        <f t="shared" si="68"/>
        <v>0.87973611366731697</v>
      </c>
      <c r="S452" s="199">
        <v>4</v>
      </c>
      <c r="T452" s="18"/>
      <c r="U452" s="18"/>
      <c r="V452" s="18"/>
      <c r="W452" s="18"/>
      <c r="X452" s="18"/>
      <c r="Y452" s="18"/>
    </row>
    <row r="453" spans="1:25" s="87" customFormat="1" ht="15.5" x14ac:dyDescent="0.35">
      <c r="A453" s="189">
        <v>103</v>
      </c>
      <c r="B453" s="824" t="s">
        <v>1240</v>
      </c>
      <c r="C453" s="171">
        <v>479.01</v>
      </c>
      <c r="D453" s="171"/>
      <c r="E453" s="171"/>
      <c r="F453" s="171">
        <f t="shared" si="62"/>
        <v>479.01</v>
      </c>
      <c r="G453" s="171">
        <f t="shared" si="63"/>
        <v>479.01</v>
      </c>
      <c r="H453" s="171"/>
      <c r="I453" s="171">
        <v>45</v>
      </c>
      <c r="J453" s="171">
        <v>59</v>
      </c>
      <c r="K453" s="171">
        <f t="shared" si="64"/>
        <v>45</v>
      </c>
      <c r="L453" s="868">
        <f t="shared" si="67"/>
        <v>45</v>
      </c>
      <c r="M453" s="504">
        <f t="shared" si="66"/>
        <v>5.9523809523809521E-2</v>
      </c>
      <c r="N453" s="191">
        <f t="shared" si="61"/>
        <v>254.84821428571425</v>
      </c>
      <c r="O453" s="192">
        <f t="shared" si="65"/>
        <v>56.066607142857137</v>
      </c>
      <c r="P453" s="193">
        <v>96.161904761904751</v>
      </c>
      <c r="Q453" s="505">
        <v>5.9380952380952383</v>
      </c>
      <c r="R453" s="506">
        <f t="shared" si="68"/>
        <v>0.86222588553176627</v>
      </c>
      <c r="S453" s="199">
        <v>3</v>
      </c>
      <c r="T453" s="18"/>
      <c r="U453" s="18"/>
      <c r="V453" s="18"/>
      <c r="W453" s="18"/>
      <c r="X453" s="18"/>
      <c r="Y453" s="18"/>
    </row>
    <row r="454" spans="1:25" s="87" customFormat="1" ht="15.5" x14ac:dyDescent="0.35">
      <c r="A454" s="171">
        <v>104</v>
      </c>
      <c r="B454" s="824" t="s">
        <v>1241</v>
      </c>
      <c r="C454" s="171">
        <v>479.14</v>
      </c>
      <c r="D454" s="171"/>
      <c r="E454" s="171"/>
      <c r="F454" s="171">
        <f t="shared" si="62"/>
        <v>479.14</v>
      </c>
      <c r="G454" s="171">
        <f t="shared" si="63"/>
        <v>479.14</v>
      </c>
      <c r="H454" s="171"/>
      <c r="I454" s="171">
        <v>32</v>
      </c>
      <c r="J454" s="171">
        <v>44</v>
      </c>
      <c r="K454" s="171">
        <f t="shared" si="64"/>
        <v>32</v>
      </c>
      <c r="L454" s="868">
        <f t="shared" si="67"/>
        <v>32</v>
      </c>
      <c r="M454" s="504">
        <f t="shared" si="66"/>
        <v>4.2328042328042326E-2</v>
      </c>
      <c r="N454" s="191">
        <f t="shared" si="61"/>
        <v>181.22539682539681</v>
      </c>
      <c r="O454" s="192">
        <f t="shared" si="65"/>
        <v>39.869587301587302</v>
      </c>
      <c r="P454" s="193">
        <v>68.381798941798934</v>
      </c>
      <c r="Q454" s="505">
        <v>4.222645502645503</v>
      </c>
      <c r="R454" s="506">
        <f t="shared" si="68"/>
        <v>0.61297205111539121</v>
      </c>
      <c r="S454" s="199">
        <v>3</v>
      </c>
      <c r="T454" s="18"/>
      <c r="U454" s="18"/>
      <c r="V454" s="18"/>
      <c r="W454" s="18"/>
      <c r="X454" s="18"/>
      <c r="Y454" s="18"/>
    </row>
    <row r="455" spans="1:25" s="87" customFormat="1" ht="15.5" x14ac:dyDescent="0.35">
      <c r="A455" s="171">
        <v>105</v>
      </c>
      <c r="B455" s="824" t="s">
        <v>1242</v>
      </c>
      <c r="C455" s="171">
        <v>1158.5899999999999</v>
      </c>
      <c r="D455" s="171"/>
      <c r="E455" s="171"/>
      <c r="F455" s="171">
        <f t="shared" si="62"/>
        <v>1158.5899999999999</v>
      </c>
      <c r="G455" s="171">
        <f t="shared" si="63"/>
        <v>1158.5899999999999</v>
      </c>
      <c r="H455" s="171"/>
      <c r="I455" s="171">
        <v>124</v>
      </c>
      <c r="J455" s="171">
        <v>124</v>
      </c>
      <c r="K455" s="171">
        <f t="shared" si="64"/>
        <v>124</v>
      </c>
      <c r="L455" s="868">
        <f t="shared" si="67"/>
        <v>124</v>
      </c>
      <c r="M455" s="504">
        <f t="shared" si="66"/>
        <v>0.16402116402116401</v>
      </c>
      <c r="N455" s="191">
        <f t="shared" si="61"/>
        <v>702.24841269841261</v>
      </c>
      <c r="O455" s="192">
        <f t="shared" si="65"/>
        <v>154.49465079365078</v>
      </c>
      <c r="P455" s="193">
        <v>264.97947089947087</v>
      </c>
      <c r="Q455" s="505">
        <v>16.362751322751322</v>
      </c>
      <c r="R455" s="506">
        <f t="shared" si="68"/>
        <v>0.98230200995545081</v>
      </c>
      <c r="S455" s="199">
        <v>3</v>
      </c>
      <c r="T455" s="18"/>
      <c r="U455" s="18"/>
      <c r="V455" s="18"/>
      <c r="W455" s="18"/>
      <c r="X455" s="18"/>
      <c r="Y455" s="18"/>
    </row>
    <row r="456" spans="1:25" s="87" customFormat="1" ht="15.5" x14ac:dyDescent="0.35">
      <c r="A456" s="189">
        <v>106</v>
      </c>
      <c r="B456" s="824" t="s">
        <v>1243</v>
      </c>
      <c r="C456" s="171">
        <v>368.99</v>
      </c>
      <c r="D456" s="171"/>
      <c r="E456" s="171"/>
      <c r="F456" s="171">
        <f t="shared" si="62"/>
        <v>368.99</v>
      </c>
      <c r="G456" s="171">
        <f t="shared" si="63"/>
        <v>368.99</v>
      </c>
      <c r="H456" s="171"/>
      <c r="I456" s="171"/>
      <c r="J456" s="171">
        <v>25</v>
      </c>
      <c r="K456" s="171">
        <f t="shared" si="64"/>
        <v>0</v>
      </c>
      <c r="L456" s="868">
        <f t="shared" si="67"/>
        <v>0</v>
      </c>
      <c r="M456" s="504">
        <f t="shared" si="66"/>
        <v>0</v>
      </c>
      <c r="N456" s="191">
        <f t="shared" si="61"/>
        <v>0</v>
      </c>
      <c r="O456" s="192">
        <f t="shared" si="65"/>
        <v>0</v>
      </c>
      <c r="P456" s="193">
        <v>0</v>
      </c>
      <c r="Q456" s="505">
        <v>0</v>
      </c>
      <c r="R456" s="506">
        <f t="shared" si="68"/>
        <v>0</v>
      </c>
      <c r="S456" s="199">
        <v>2</v>
      </c>
      <c r="T456" s="18"/>
      <c r="U456" s="18"/>
      <c r="V456" s="18"/>
      <c r="W456" s="18"/>
      <c r="X456" s="18"/>
      <c r="Y456" s="18"/>
    </row>
    <row r="457" spans="1:25" s="87" customFormat="1" ht="15.5" x14ac:dyDescent="0.35">
      <c r="A457" s="171">
        <v>107</v>
      </c>
      <c r="B457" s="824" t="s">
        <v>1244</v>
      </c>
      <c r="C457" s="171">
        <v>346.24</v>
      </c>
      <c r="D457" s="171"/>
      <c r="E457" s="171"/>
      <c r="F457" s="171">
        <f t="shared" si="62"/>
        <v>346.24</v>
      </c>
      <c r="G457" s="171">
        <f t="shared" si="63"/>
        <v>346.24</v>
      </c>
      <c r="H457" s="171"/>
      <c r="I457" s="171">
        <v>0</v>
      </c>
      <c r="J457" s="171">
        <v>0</v>
      </c>
      <c r="K457" s="171">
        <f t="shared" si="64"/>
        <v>0</v>
      </c>
      <c r="L457" s="868">
        <f t="shared" si="67"/>
        <v>0</v>
      </c>
      <c r="M457" s="504">
        <f t="shared" si="66"/>
        <v>0</v>
      </c>
      <c r="N457" s="191">
        <f t="shared" si="61"/>
        <v>0</v>
      </c>
      <c r="O457" s="192">
        <f t="shared" si="65"/>
        <v>0</v>
      </c>
      <c r="P457" s="193">
        <v>0</v>
      </c>
      <c r="Q457" s="505">
        <v>0</v>
      </c>
      <c r="R457" s="506">
        <f t="shared" si="68"/>
        <v>0</v>
      </c>
      <c r="S457" s="199">
        <v>2</v>
      </c>
      <c r="T457" s="18"/>
      <c r="U457" s="18"/>
      <c r="V457" s="18"/>
      <c r="W457" s="18"/>
      <c r="X457" s="18"/>
      <c r="Y457" s="18"/>
    </row>
    <row r="458" spans="1:25" s="87" customFormat="1" ht="15.5" x14ac:dyDescent="0.35">
      <c r="A458" s="171">
        <v>108</v>
      </c>
      <c r="B458" s="824" t="s">
        <v>1245</v>
      </c>
      <c r="C458" s="171">
        <v>151.5</v>
      </c>
      <c r="D458" s="171"/>
      <c r="E458" s="171"/>
      <c r="F458" s="171">
        <f t="shared" si="62"/>
        <v>151.5</v>
      </c>
      <c r="G458" s="171">
        <f t="shared" si="63"/>
        <v>151.5</v>
      </c>
      <c r="H458" s="171"/>
      <c r="I458" s="171">
        <v>0</v>
      </c>
      <c r="J458" s="171">
        <v>0</v>
      </c>
      <c r="K458" s="171">
        <f t="shared" si="64"/>
        <v>0</v>
      </c>
      <c r="L458" s="868">
        <f t="shared" si="67"/>
        <v>0</v>
      </c>
      <c r="M458" s="504">
        <f t="shared" si="66"/>
        <v>0</v>
      </c>
      <c r="N458" s="191">
        <f t="shared" si="61"/>
        <v>0</v>
      </c>
      <c r="O458" s="192">
        <f t="shared" si="65"/>
        <v>0</v>
      </c>
      <c r="P458" s="193">
        <v>0</v>
      </c>
      <c r="Q458" s="505">
        <v>0</v>
      </c>
      <c r="R458" s="506">
        <f t="shared" si="68"/>
        <v>0</v>
      </c>
      <c r="S458" s="199">
        <v>1</v>
      </c>
      <c r="T458" s="18"/>
      <c r="U458" s="18"/>
      <c r="V458" s="18"/>
      <c r="W458" s="18"/>
      <c r="X458" s="18"/>
      <c r="Y458" s="18"/>
    </row>
    <row r="459" spans="1:25" s="87" customFormat="1" ht="15.5" x14ac:dyDescent="0.35">
      <c r="A459" s="189">
        <v>109</v>
      </c>
      <c r="B459" s="824" t="s">
        <v>1246</v>
      </c>
      <c r="C459" s="171">
        <v>99.3</v>
      </c>
      <c r="D459" s="171"/>
      <c r="E459" s="171">
        <v>24.3</v>
      </c>
      <c r="F459" s="171">
        <f t="shared" si="62"/>
        <v>123.6</v>
      </c>
      <c r="G459" s="171">
        <f t="shared" si="63"/>
        <v>123.6</v>
      </c>
      <c r="H459" s="171"/>
      <c r="I459" s="171"/>
      <c r="J459" s="171"/>
      <c r="K459" s="171">
        <f t="shared" si="64"/>
        <v>0</v>
      </c>
      <c r="L459" s="868">
        <f t="shared" si="67"/>
        <v>0</v>
      </c>
      <c r="M459" s="504">
        <f t="shared" si="66"/>
        <v>0</v>
      </c>
      <c r="N459" s="191">
        <f t="shared" si="61"/>
        <v>0</v>
      </c>
      <c r="O459" s="192">
        <f t="shared" si="65"/>
        <v>0</v>
      </c>
      <c r="P459" s="193">
        <v>0</v>
      </c>
      <c r="Q459" s="505">
        <v>0</v>
      </c>
      <c r="R459" s="506">
        <f t="shared" si="68"/>
        <v>0</v>
      </c>
      <c r="S459" s="199">
        <v>1</v>
      </c>
      <c r="T459" s="18"/>
      <c r="U459" s="18"/>
      <c r="V459" s="18"/>
      <c r="W459" s="18"/>
      <c r="X459" s="18"/>
      <c r="Y459" s="18"/>
    </row>
    <row r="460" spans="1:25" s="87" customFormat="1" ht="15.5" x14ac:dyDescent="0.35">
      <c r="A460" s="171">
        <v>110</v>
      </c>
      <c r="B460" s="824" t="s">
        <v>1247</v>
      </c>
      <c r="C460" s="171">
        <v>624.51</v>
      </c>
      <c r="D460" s="171"/>
      <c r="E460" s="171"/>
      <c r="F460" s="171">
        <f t="shared" si="62"/>
        <v>624.51</v>
      </c>
      <c r="G460" s="171">
        <f t="shared" si="63"/>
        <v>624.51</v>
      </c>
      <c r="H460" s="171"/>
      <c r="I460" s="171">
        <v>46</v>
      </c>
      <c r="J460" s="171">
        <v>67</v>
      </c>
      <c r="K460" s="171">
        <f>H460+I460</f>
        <v>46</v>
      </c>
      <c r="L460" s="868">
        <f t="shared" si="67"/>
        <v>46</v>
      </c>
      <c r="M460" s="504">
        <f t="shared" si="66"/>
        <v>6.0846560846560843E-2</v>
      </c>
      <c r="N460" s="191">
        <f t="shared" si="61"/>
        <v>260.51150793650788</v>
      </c>
      <c r="O460" s="192">
        <f t="shared" si="65"/>
        <v>57.312531746031738</v>
      </c>
      <c r="P460" s="193">
        <v>98.298835978835967</v>
      </c>
      <c r="Q460" s="505">
        <v>6.0700529100529099</v>
      </c>
      <c r="R460" s="506">
        <f t="shared" si="68"/>
        <v>0.67603870005512889</v>
      </c>
      <c r="S460" s="199">
        <v>3</v>
      </c>
      <c r="T460" s="18"/>
      <c r="U460" s="18"/>
      <c r="V460" s="18"/>
      <c r="W460" s="18"/>
      <c r="X460" s="18"/>
      <c r="Y460" s="18"/>
    </row>
    <row r="461" spans="1:25" s="87" customFormat="1" ht="15.5" x14ac:dyDescent="0.35">
      <c r="A461" s="171">
        <v>111</v>
      </c>
      <c r="B461" s="824" t="s">
        <v>1248</v>
      </c>
      <c r="C461" s="171">
        <v>202.5</v>
      </c>
      <c r="D461" s="171"/>
      <c r="E461" s="171"/>
      <c r="F461" s="171">
        <f t="shared" si="62"/>
        <v>202.5</v>
      </c>
      <c r="G461" s="171">
        <f t="shared" si="63"/>
        <v>202.5</v>
      </c>
      <c r="H461" s="171"/>
      <c r="I461" s="171">
        <v>0</v>
      </c>
      <c r="J461" s="171">
        <v>0</v>
      </c>
      <c r="K461" s="171">
        <f t="shared" si="64"/>
        <v>0</v>
      </c>
      <c r="L461" s="868">
        <f t="shared" si="67"/>
        <v>0</v>
      </c>
      <c r="M461" s="504">
        <f t="shared" si="66"/>
        <v>0</v>
      </c>
      <c r="N461" s="191">
        <f t="shared" ref="N461:N524" si="69">M461*4281.45</f>
        <v>0</v>
      </c>
      <c r="O461" s="192">
        <f t="shared" si="65"/>
        <v>0</v>
      </c>
      <c r="P461" s="193">
        <v>0</v>
      </c>
      <c r="Q461" s="505">
        <v>0</v>
      </c>
      <c r="R461" s="506">
        <f t="shared" si="68"/>
        <v>0</v>
      </c>
      <c r="S461" s="199">
        <v>1</v>
      </c>
      <c r="T461" s="18"/>
      <c r="U461" s="18"/>
      <c r="V461" s="18"/>
      <c r="W461" s="18"/>
      <c r="X461" s="18"/>
      <c r="Y461" s="18"/>
    </row>
    <row r="462" spans="1:25" s="87" customFormat="1" ht="15.5" x14ac:dyDescent="0.35">
      <c r="A462" s="189">
        <v>112</v>
      </c>
      <c r="B462" s="824" t="s">
        <v>1249</v>
      </c>
      <c r="C462" s="171">
        <v>132.5</v>
      </c>
      <c r="D462" s="171"/>
      <c r="E462" s="171"/>
      <c r="F462" s="171">
        <f t="shared" si="62"/>
        <v>132.5</v>
      </c>
      <c r="G462" s="171">
        <f t="shared" si="63"/>
        <v>132.5</v>
      </c>
      <c r="H462" s="171"/>
      <c r="I462" s="171">
        <v>0</v>
      </c>
      <c r="J462" s="171">
        <v>0</v>
      </c>
      <c r="K462" s="171">
        <f t="shared" si="64"/>
        <v>0</v>
      </c>
      <c r="L462" s="868">
        <f t="shared" si="67"/>
        <v>0</v>
      </c>
      <c r="M462" s="504">
        <f t="shared" si="66"/>
        <v>0</v>
      </c>
      <c r="N462" s="191">
        <f t="shared" si="69"/>
        <v>0</v>
      </c>
      <c r="O462" s="192">
        <f t="shared" si="65"/>
        <v>0</v>
      </c>
      <c r="P462" s="193">
        <v>0</v>
      </c>
      <c r="Q462" s="505">
        <v>0</v>
      </c>
      <c r="R462" s="506">
        <f t="shared" si="68"/>
        <v>0</v>
      </c>
      <c r="S462" s="199">
        <v>1</v>
      </c>
      <c r="T462" s="18"/>
      <c r="U462" s="18"/>
      <c r="V462" s="18"/>
      <c r="W462" s="18"/>
      <c r="X462" s="18"/>
      <c r="Y462" s="18"/>
    </row>
    <row r="463" spans="1:25" s="87" customFormat="1" ht="15.5" x14ac:dyDescent="0.35">
      <c r="A463" s="171">
        <v>113</v>
      </c>
      <c r="B463" s="824" t="s">
        <v>1261</v>
      </c>
      <c r="C463" s="171">
        <v>138</v>
      </c>
      <c r="D463" s="171"/>
      <c r="E463" s="171"/>
      <c r="F463" s="171">
        <f t="shared" si="62"/>
        <v>138</v>
      </c>
      <c r="G463" s="171">
        <f t="shared" si="63"/>
        <v>138</v>
      </c>
      <c r="H463" s="171"/>
      <c r="I463" s="171">
        <v>0</v>
      </c>
      <c r="J463" s="171">
        <v>0</v>
      </c>
      <c r="K463" s="171">
        <f t="shared" si="64"/>
        <v>0</v>
      </c>
      <c r="L463" s="868">
        <f t="shared" si="67"/>
        <v>0</v>
      </c>
      <c r="M463" s="504">
        <f t="shared" si="66"/>
        <v>0</v>
      </c>
      <c r="N463" s="191">
        <f t="shared" si="69"/>
        <v>0</v>
      </c>
      <c r="O463" s="192">
        <f t="shared" si="65"/>
        <v>0</v>
      </c>
      <c r="P463" s="193">
        <v>0</v>
      </c>
      <c r="Q463" s="505">
        <v>0</v>
      </c>
      <c r="R463" s="506">
        <f t="shared" si="68"/>
        <v>0</v>
      </c>
      <c r="S463" s="199">
        <v>2</v>
      </c>
      <c r="T463" s="18"/>
      <c r="U463" s="18"/>
      <c r="V463" s="18"/>
      <c r="W463" s="18"/>
      <c r="X463" s="18"/>
      <c r="Y463" s="18"/>
    </row>
    <row r="464" spans="1:25" s="87" customFormat="1" ht="15.5" x14ac:dyDescent="0.35">
      <c r="A464" s="171">
        <v>114</v>
      </c>
      <c r="B464" s="824" t="s">
        <v>1262</v>
      </c>
      <c r="C464" s="171">
        <v>137.69999999999999</v>
      </c>
      <c r="D464" s="171"/>
      <c r="E464" s="171"/>
      <c r="F464" s="171">
        <f t="shared" si="62"/>
        <v>137.69999999999999</v>
      </c>
      <c r="G464" s="171">
        <f t="shared" si="63"/>
        <v>137.69999999999999</v>
      </c>
      <c r="H464" s="171"/>
      <c r="I464" s="171">
        <v>0</v>
      </c>
      <c r="J464" s="171">
        <v>0</v>
      </c>
      <c r="K464" s="171">
        <f t="shared" si="64"/>
        <v>0</v>
      </c>
      <c r="L464" s="868">
        <f t="shared" si="67"/>
        <v>0</v>
      </c>
      <c r="M464" s="504">
        <f t="shared" si="66"/>
        <v>0</v>
      </c>
      <c r="N464" s="191">
        <f t="shared" si="69"/>
        <v>0</v>
      </c>
      <c r="O464" s="192">
        <f t="shared" si="65"/>
        <v>0</v>
      </c>
      <c r="P464" s="193">
        <v>0</v>
      </c>
      <c r="Q464" s="505">
        <v>0</v>
      </c>
      <c r="R464" s="506">
        <f t="shared" si="68"/>
        <v>0</v>
      </c>
      <c r="S464" s="199">
        <v>2</v>
      </c>
      <c r="T464" s="18"/>
      <c r="U464" s="18"/>
      <c r="V464" s="18"/>
      <c r="W464" s="18"/>
      <c r="X464" s="18"/>
      <c r="Y464" s="18"/>
    </row>
    <row r="465" spans="1:25" s="87" customFormat="1" ht="15.5" x14ac:dyDescent="0.35">
      <c r="A465" s="189">
        <v>115</v>
      </c>
      <c r="B465" s="824" t="s">
        <v>1263</v>
      </c>
      <c r="C465" s="171">
        <v>184.88</v>
      </c>
      <c r="D465" s="171"/>
      <c r="E465" s="171"/>
      <c r="F465" s="171">
        <f t="shared" si="62"/>
        <v>184.88</v>
      </c>
      <c r="G465" s="171">
        <f t="shared" si="63"/>
        <v>184.88</v>
      </c>
      <c r="H465" s="171"/>
      <c r="I465" s="171">
        <v>0</v>
      </c>
      <c r="J465" s="171">
        <v>0</v>
      </c>
      <c r="K465" s="171">
        <f t="shared" si="64"/>
        <v>0</v>
      </c>
      <c r="L465" s="868">
        <f t="shared" si="67"/>
        <v>0</v>
      </c>
      <c r="M465" s="504">
        <f t="shared" si="66"/>
        <v>0</v>
      </c>
      <c r="N465" s="191">
        <f t="shared" si="69"/>
        <v>0</v>
      </c>
      <c r="O465" s="192">
        <f t="shared" si="65"/>
        <v>0</v>
      </c>
      <c r="P465" s="193">
        <v>0</v>
      </c>
      <c r="Q465" s="505">
        <v>0</v>
      </c>
      <c r="R465" s="506">
        <f t="shared" si="68"/>
        <v>0</v>
      </c>
      <c r="S465" s="199">
        <v>2</v>
      </c>
      <c r="T465" s="18"/>
      <c r="U465" s="18"/>
      <c r="V465" s="18"/>
      <c r="W465" s="18"/>
      <c r="X465" s="18"/>
      <c r="Y465" s="18"/>
    </row>
    <row r="466" spans="1:25" s="87" customFormat="1" ht="15.5" x14ac:dyDescent="0.35">
      <c r="A466" s="171">
        <v>116</v>
      </c>
      <c r="B466" s="824" t="s">
        <v>1264</v>
      </c>
      <c r="C466" s="171">
        <v>632.09</v>
      </c>
      <c r="D466" s="171"/>
      <c r="E466" s="171">
        <v>25.1</v>
      </c>
      <c r="F466" s="171">
        <f t="shared" si="62"/>
        <v>657.19</v>
      </c>
      <c r="G466" s="171">
        <f t="shared" si="63"/>
        <v>657.19</v>
      </c>
      <c r="H466" s="171"/>
      <c r="I466" s="171">
        <v>0</v>
      </c>
      <c r="J466" s="171">
        <v>0</v>
      </c>
      <c r="K466" s="171">
        <f t="shared" si="64"/>
        <v>0</v>
      </c>
      <c r="L466" s="868">
        <f t="shared" si="67"/>
        <v>0</v>
      </c>
      <c r="M466" s="504">
        <f t="shared" si="66"/>
        <v>0</v>
      </c>
      <c r="N466" s="191">
        <f t="shared" si="69"/>
        <v>0</v>
      </c>
      <c r="O466" s="192">
        <f t="shared" si="65"/>
        <v>0</v>
      </c>
      <c r="P466" s="193">
        <v>0</v>
      </c>
      <c r="Q466" s="505">
        <v>0</v>
      </c>
      <c r="R466" s="506">
        <f t="shared" si="68"/>
        <v>0</v>
      </c>
      <c r="S466" s="199">
        <v>2</v>
      </c>
      <c r="T466" s="18"/>
      <c r="U466" s="18"/>
      <c r="V466" s="18"/>
      <c r="W466" s="18"/>
      <c r="X466" s="18"/>
      <c r="Y466" s="18"/>
    </row>
    <row r="467" spans="1:25" s="87" customFormat="1" ht="15.5" x14ac:dyDescent="0.35">
      <c r="A467" s="171">
        <v>117</v>
      </c>
      <c r="B467" s="824" t="s">
        <v>1266</v>
      </c>
      <c r="C467" s="171">
        <v>815.3</v>
      </c>
      <c r="D467" s="171"/>
      <c r="E467" s="171"/>
      <c r="F467" s="171">
        <f t="shared" si="62"/>
        <v>815.3</v>
      </c>
      <c r="G467" s="171">
        <f t="shared" si="63"/>
        <v>815.3</v>
      </c>
      <c r="H467" s="171"/>
      <c r="I467" s="171">
        <v>140</v>
      </c>
      <c r="J467" s="171">
        <v>140</v>
      </c>
      <c r="K467" s="171">
        <f t="shared" si="64"/>
        <v>140</v>
      </c>
      <c r="L467" s="868">
        <f t="shared" si="67"/>
        <v>140</v>
      </c>
      <c r="M467" s="504">
        <f t="shared" si="66"/>
        <v>0.18518518518518517</v>
      </c>
      <c r="N467" s="191">
        <f t="shared" si="69"/>
        <v>792.86111111111109</v>
      </c>
      <c r="O467" s="192">
        <f t="shared" si="65"/>
        <v>174.42944444444444</v>
      </c>
      <c r="P467" s="193">
        <v>299.17037037037034</v>
      </c>
      <c r="Q467" s="505">
        <v>18.474074074074075</v>
      </c>
      <c r="R467" s="506">
        <f t="shared" si="68"/>
        <v>1.5760272292407702</v>
      </c>
      <c r="S467" s="199">
        <v>3</v>
      </c>
      <c r="T467" s="18"/>
      <c r="U467" s="18"/>
      <c r="V467" s="18"/>
      <c r="W467" s="18"/>
      <c r="X467" s="18"/>
      <c r="Y467" s="18"/>
    </row>
    <row r="468" spans="1:25" s="87" customFormat="1" ht="15.5" x14ac:dyDescent="0.35">
      <c r="A468" s="189">
        <v>118</v>
      </c>
      <c r="B468" s="824" t="s">
        <v>1267</v>
      </c>
      <c r="C468" s="171">
        <v>800.4</v>
      </c>
      <c r="D468" s="171"/>
      <c r="E468" s="171"/>
      <c r="F468" s="171">
        <f t="shared" si="62"/>
        <v>800.4</v>
      </c>
      <c r="G468" s="171">
        <f t="shared" si="63"/>
        <v>800.4</v>
      </c>
      <c r="H468" s="171"/>
      <c r="I468" s="171">
        <v>105</v>
      </c>
      <c r="J468" s="171">
        <v>125</v>
      </c>
      <c r="K468" s="171">
        <f t="shared" si="64"/>
        <v>105</v>
      </c>
      <c r="L468" s="868">
        <f t="shared" si="67"/>
        <v>105</v>
      </c>
      <c r="M468" s="504">
        <f t="shared" si="66"/>
        <v>0.1388888888888889</v>
      </c>
      <c r="N468" s="191">
        <f t="shared" si="69"/>
        <v>594.64583333333337</v>
      </c>
      <c r="O468" s="192">
        <f t="shared" si="65"/>
        <v>130.82208333333335</v>
      </c>
      <c r="P468" s="193">
        <v>224.37777777777779</v>
      </c>
      <c r="Q468" s="505">
        <v>13.855555555555556</v>
      </c>
      <c r="R468" s="506">
        <f t="shared" si="68"/>
        <v>1.2040245502248876</v>
      </c>
      <c r="S468" s="199">
        <v>3</v>
      </c>
      <c r="T468" s="18"/>
      <c r="U468" s="18"/>
      <c r="V468" s="18"/>
      <c r="W468" s="18"/>
      <c r="X468" s="18"/>
      <c r="Y468" s="18"/>
    </row>
    <row r="469" spans="1:25" s="87" customFormat="1" ht="15.5" x14ac:dyDescent="0.35">
      <c r="A469" s="171">
        <v>119</v>
      </c>
      <c r="B469" s="824" t="s">
        <v>1268</v>
      </c>
      <c r="C469" s="171">
        <v>285.10000000000002</v>
      </c>
      <c r="D469" s="171"/>
      <c r="E469" s="171"/>
      <c r="F469" s="171">
        <f t="shared" si="62"/>
        <v>285.10000000000002</v>
      </c>
      <c r="G469" s="171">
        <f t="shared" si="63"/>
        <v>285.10000000000002</v>
      </c>
      <c r="H469" s="171"/>
      <c r="I469" s="171">
        <v>0</v>
      </c>
      <c r="J469" s="171">
        <v>0</v>
      </c>
      <c r="K469" s="171">
        <f t="shared" si="64"/>
        <v>0</v>
      </c>
      <c r="L469" s="868">
        <f t="shared" si="67"/>
        <v>0</v>
      </c>
      <c r="M469" s="504">
        <f t="shared" si="66"/>
        <v>0</v>
      </c>
      <c r="N469" s="191">
        <f t="shared" si="69"/>
        <v>0</v>
      </c>
      <c r="O469" s="192">
        <f t="shared" si="65"/>
        <v>0</v>
      </c>
      <c r="P469" s="193">
        <v>0</v>
      </c>
      <c r="Q469" s="505">
        <v>0</v>
      </c>
      <c r="R469" s="506">
        <f t="shared" si="68"/>
        <v>0</v>
      </c>
      <c r="S469" s="199">
        <v>2</v>
      </c>
      <c r="T469" s="18"/>
      <c r="U469" s="18"/>
      <c r="V469" s="18"/>
      <c r="W469" s="18"/>
      <c r="X469" s="18"/>
      <c r="Y469" s="18"/>
    </row>
    <row r="470" spans="1:25" s="87" customFormat="1" ht="15.5" x14ac:dyDescent="0.35">
      <c r="A470" s="171">
        <v>120</v>
      </c>
      <c r="B470" s="824" t="s">
        <v>1269</v>
      </c>
      <c r="C470" s="171">
        <v>415.84</v>
      </c>
      <c r="D470" s="171"/>
      <c r="E470" s="171"/>
      <c r="F470" s="171">
        <f t="shared" si="62"/>
        <v>415.84</v>
      </c>
      <c r="G470" s="171">
        <f t="shared" si="63"/>
        <v>415.84</v>
      </c>
      <c r="H470" s="171"/>
      <c r="I470" s="171">
        <v>67</v>
      </c>
      <c r="J470" s="171">
        <v>67</v>
      </c>
      <c r="K470" s="171">
        <f t="shared" si="64"/>
        <v>67</v>
      </c>
      <c r="L470" s="868">
        <f t="shared" si="67"/>
        <v>67</v>
      </c>
      <c r="M470" s="504">
        <f t="shared" si="66"/>
        <v>8.8624338624338619E-2</v>
      </c>
      <c r="N470" s="191">
        <f t="shared" si="69"/>
        <v>379.44067460317456</v>
      </c>
      <c r="O470" s="192">
        <f t="shared" si="65"/>
        <v>83.476948412698405</v>
      </c>
      <c r="P470" s="193">
        <v>143.17439153439153</v>
      </c>
      <c r="Q470" s="505">
        <v>8.8411640211640208</v>
      </c>
      <c r="R470" s="506">
        <f t="shared" si="68"/>
        <v>1.478773515225636</v>
      </c>
      <c r="S470" s="199">
        <v>3</v>
      </c>
      <c r="T470" s="18"/>
      <c r="U470" s="18"/>
      <c r="V470" s="18"/>
      <c r="W470" s="18"/>
      <c r="X470" s="18"/>
      <c r="Y470" s="18"/>
    </row>
    <row r="471" spans="1:25" s="87" customFormat="1" ht="15.5" x14ac:dyDescent="0.35">
      <c r="A471" s="189">
        <v>121</v>
      </c>
      <c r="B471" s="824" t="s">
        <v>1270</v>
      </c>
      <c r="C471" s="171">
        <v>516.34</v>
      </c>
      <c r="D471" s="171"/>
      <c r="E471" s="171"/>
      <c r="F471" s="171">
        <f t="shared" ref="F471:F491" si="70">C471+D471+E471</f>
        <v>516.34</v>
      </c>
      <c r="G471" s="171">
        <f t="shared" ref="G471:G515" si="71">C471+D471+E471</f>
        <v>516.34</v>
      </c>
      <c r="H471" s="171"/>
      <c r="I471" s="171">
        <v>71</v>
      </c>
      <c r="J471" s="171">
        <v>71</v>
      </c>
      <c r="K471" s="171">
        <f t="shared" ref="K471:K488" si="72">H471+I471</f>
        <v>71</v>
      </c>
      <c r="L471" s="868">
        <f t="shared" si="67"/>
        <v>71</v>
      </c>
      <c r="M471" s="504">
        <f t="shared" si="66"/>
        <v>9.391534391534391E-2</v>
      </c>
      <c r="N471" s="191">
        <f t="shared" si="69"/>
        <v>402.09384920634915</v>
      </c>
      <c r="O471" s="192">
        <f t="shared" si="65"/>
        <v>88.460646825396807</v>
      </c>
      <c r="P471" s="193">
        <v>151.72211640211637</v>
      </c>
      <c r="Q471" s="505">
        <v>9.368994708994709</v>
      </c>
      <c r="R471" s="506">
        <f t="shared" si="68"/>
        <v>1.2620475019228743</v>
      </c>
      <c r="S471" s="199">
        <v>3</v>
      </c>
      <c r="T471" s="18"/>
      <c r="U471" s="18"/>
      <c r="V471" s="18"/>
      <c r="W471" s="18"/>
      <c r="X471" s="18"/>
      <c r="Y471" s="18"/>
    </row>
    <row r="472" spans="1:25" s="87" customFormat="1" ht="15.5" x14ac:dyDescent="0.35">
      <c r="A472" s="171">
        <v>122</v>
      </c>
      <c r="B472" s="824" t="s">
        <v>1271</v>
      </c>
      <c r="C472" s="171">
        <v>605.14</v>
      </c>
      <c r="D472" s="171"/>
      <c r="E472" s="171"/>
      <c r="F472" s="171">
        <f t="shared" si="70"/>
        <v>605.14</v>
      </c>
      <c r="G472" s="171">
        <f t="shared" si="71"/>
        <v>605.14</v>
      </c>
      <c r="H472" s="171"/>
      <c r="I472" s="171">
        <v>52</v>
      </c>
      <c r="J472" s="171">
        <v>52</v>
      </c>
      <c r="K472" s="171">
        <f t="shared" si="72"/>
        <v>52</v>
      </c>
      <c r="L472" s="868">
        <f t="shared" si="67"/>
        <v>52</v>
      </c>
      <c r="M472" s="504">
        <f t="shared" si="66"/>
        <v>6.8783068783068779E-2</v>
      </c>
      <c r="N472" s="191">
        <f t="shared" si="69"/>
        <v>294.4912698412698</v>
      </c>
      <c r="O472" s="192">
        <f t="shared" si="65"/>
        <v>64.788079365079355</v>
      </c>
      <c r="P472" s="193">
        <v>111.12042328042328</v>
      </c>
      <c r="Q472" s="505">
        <v>6.8617989417989413</v>
      </c>
      <c r="R472" s="506">
        <f t="shared" si="68"/>
        <v>0.78867959716523672</v>
      </c>
      <c r="S472" s="199">
        <v>3</v>
      </c>
      <c r="T472" s="18"/>
      <c r="U472" s="18"/>
      <c r="V472" s="18"/>
      <c r="W472" s="18"/>
      <c r="X472" s="18"/>
      <c r="Y472" s="18"/>
    </row>
    <row r="473" spans="1:25" s="87" customFormat="1" ht="15.5" x14ac:dyDescent="0.35">
      <c r="A473" s="171">
        <v>123</v>
      </c>
      <c r="B473" s="824" t="s">
        <v>1272</v>
      </c>
      <c r="C473" s="171">
        <v>476.1</v>
      </c>
      <c r="D473" s="171"/>
      <c r="E473" s="171"/>
      <c r="F473" s="171">
        <f t="shared" si="70"/>
        <v>476.1</v>
      </c>
      <c r="G473" s="171">
        <f t="shared" si="71"/>
        <v>476.1</v>
      </c>
      <c r="H473" s="171"/>
      <c r="I473" s="171">
        <v>66</v>
      </c>
      <c r="J473" s="171">
        <v>72</v>
      </c>
      <c r="K473" s="171">
        <f t="shared" si="72"/>
        <v>66</v>
      </c>
      <c r="L473" s="868">
        <f t="shared" si="67"/>
        <v>66</v>
      </c>
      <c r="M473" s="504">
        <f t="shared" si="66"/>
        <v>8.7301587301587297E-2</v>
      </c>
      <c r="N473" s="191">
        <f t="shared" si="69"/>
        <v>373.77738095238089</v>
      </c>
      <c r="O473" s="192">
        <f t="shared" si="65"/>
        <v>82.231023809523791</v>
      </c>
      <c r="P473" s="193">
        <v>141.03746031746033</v>
      </c>
      <c r="Q473" s="505">
        <v>8.7092063492063492</v>
      </c>
      <c r="R473" s="506">
        <f t="shared" si="68"/>
        <v>1.2723273922045188</v>
      </c>
      <c r="S473" s="199">
        <v>3</v>
      </c>
      <c r="T473" s="18"/>
      <c r="U473" s="18"/>
      <c r="V473" s="18"/>
      <c r="W473" s="18"/>
      <c r="X473" s="18"/>
      <c r="Y473" s="18"/>
    </row>
    <row r="474" spans="1:25" s="87" customFormat="1" ht="15.5" x14ac:dyDescent="0.35">
      <c r="A474" s="189">
        <v>124</v>
      </c>
      <c r="B474" s="824" t="s">
        <v>1273</v>
      </c>
      <c r="C474" s="171">
        <v>417.52</v>
      </c>
      <c r="D474" s="171"/>
      <c r="E474" s="171"/>
      <c r="F474" s="171">
        <f t="shared" si="70"/>
        <v>417.52</v>
      </c>
      <c r="G474" s="171">
        <f t="shared" si="71"/>
        <v>417.52</v>
      </c>
      <c r="H474" s="171"/>
      <c r="I474" s="171"/>
      <c r="J474" s="171"/>
      <c r="K474" s="171">
        <f t="shared" si="72"/>
        <v>0</v>
      </c>
      <c r="L474" s="868">
        <f t="shared" si="67"/>
        <v>0</v>
      </c>
      <c r="M474" s="504">
        <f t="shared" si="66"/>
        <v>0</v>
      </c>
      <c r="N474" s="191">
        <f t="shared" si="69"/>
        <v>0</v>
      </c>
      <c r="O474" s="192">
        <f t="shared" si="65"/>
        <v>0</v>
      </c>
      <c r="P474" s="193">
        <v>0</v>
      </c>
      <c r="Q474" s="505">
        <v>0</v>
      </c>
      <c r="R474" s="506">
        <f t="shared" si="68"/>
        <v>0</v>
      </c>
      <c r="S474" s="199">
        <v>2</v>
      </c>
      <c r="T474" s="18"/>
      <c r="U474" s="18"/>
      <c r="V474" s="18"/>
      <c r="W474" s="18"/>
      <c r="X474" s="18"/>
      <c r="Y474" s="18"/>
    </row>
    <row r="475" spans="1:25" s="87" customFormat="1" ht="15.5" x14ac:dyDescent="0.35">
      <c r="A475" s="171">
        <v>125</v>
      </c>
      <c r="B475" s="824" t="s">
        <v>1274</v>
      </c>
      <c r="C475" s="171">
        <v>273.56</v>
      </c>
      <c r="D475" s="171"/>
      <c r="E475" s="171"/>
      <c r="F475" s="171">
        <f t="shared" si="70"/>
        <v>273.56</v>
      </c>
      <c r="G475" s="171">
        <f t="shared" si="71"/>
        <v>273.56</v>
      </c>
      <c r="H475" s="171"/>
      <c r="I475" s="171"/>
      <c r="J475" s="171"/>
      <c r="K475" s="171">
        <f t="shared" si="72"/>
        <v>0</v>
      </c>
      <c r="L475" s="868">
        <f t="shared" si="67"/>
        <v>0</v>
      </c>
      <c r="M475" s="504">
        <f t="shared" si="66"/>
        <v>0</v>
      </c>
      <c r="N475" s="191">
        <f t="shared" si="69"/>
        <v>0</v>
      </c>
      <c r="O475" s="192">
        <f t="shared" si="65"/>
        <v>0</v>
      </c>
      <c r="P475" s="193">
        <v>0</v>
      </c>
      <c r="Q475" s="505">
        <v>0</v>
      </c>
      <c r="R475" s="506">
        <f t="shared" si="68"/>
        <v>0</v>
      </c>
      <c r="S475" s="199">
        <v>2</v>
      </c>
      <c r="T475" s="18"/>
      <c r="U475" s="18"/>
      <c r="V475" s="18"/>
      <c r="W475" s="18"/>
      <c r="X475" s="18"/>
      <c r="Y475" s="18"/>
    </row>
    <row r="476" spans="1:25" s="87" customFormat="1" ht="15.5" x14ac:dyDescent="0.35">
      <c r="A476" s="171">
        <v>126</v>
      </c>
      <c r="B476" s="824" t="s">
        <v>1275</v>
      </c>
      <c r="C476" s="171">
        <v>645.95000000000005</v>
      </c>
      <c r="D476" s="171"/>
      <c r="E476" s="171"/>
      <c r="F476" s="171">
        <f t="shared" si="70"/>
        <v>645.95000000000005</v>
      </c>
      <c r="G476" s="171">
        <f t="shared" si="71"/>
        <v>645.95000000000005</v>
      </c>
      <c r="H476" s="171"/>
      <c r="I476" s="171">
        <v>55</v>
      </c>
      <c r="J476" s="171">
        <v>55</v>
      </c>
      <c r="K476" s="171">
        <f t="shared" si="72"/>
        <v>55</v>
      </c>
      <c r="L476" s="868">
        <f t="shared" si="67"/>
        <v>55</v>
      </c>
      <c r="M476" s="504">
        <f t="shared" si="66"/>
        <v>7.2751322751322747E-2</v>
      </c>
      <c r="N476" s="191">
        <f t="shared" si="69"/>
        <v>311.48115079365078</v>
      </c>
      <c r="O476" s="192">
        <f t="shared" si="65"/>
        <v>68.525853174603171</v>
      </c>
      <c r="P476" s="193">
        <v>117.53121693121692</v>
      </c>
      <c r="Q476" s="505">
        <v>7.2576719576719579</v>
      </c>
      <c r="R476" s="506">
        <f t="shared" si="68"/>
        <v>0.78147827673526249</v>
      </c>
      <c r="S476" s="199">
        <v>3</v>
      </c>
      <c r="T476" s="18"/>
      <c r="U476" s="18"/>
      <c r="V476" s="18"/>
      <c r="W476" s="18"/>
      <c r="X476" s="18"/>
      <c r="Y476" s="18"/>
    </row>
    <row r="477" spans="1:25" s="87" customFormat="1" ht="15.5" x14ac:dyDescent="0.35">
      <c r="A477" s="189">
        <v>127</v>
      </c>
      <c r="B477" s="824" t="s">
        <v>1276</v>
      </c>
      <c r="C477" s="171">
        <v>867.68</v>
      </c>
      <c r="D477" s="171"/>
      <c r="E477" s="171"/>
      <c r="F477" s="171">
        <f t="shared" si="70"/>
        <v>867.68</v>
      </c>
      <c r="G477" s="171">
        <f t="shared" si="71"/>
        <v>867.68</v>
      </c>
      <c r="H477" s="171"/>
      <c r="I477" s="171">
        <v>133</v>
      </c>
      <c r="J477" s="171">
        <v>133</v>
      </c>
      <c r="K477" s="171">
        <f t="shared" si="72"/>
        <v>133</v>
      </c>
      <c r="L477" s="868">
        <f t="shared" si="67"/>
        <v>133</v>
      </c>
      <c r="M477" s="504">
        <f t="shared" si="66"/>
        <v>0.17592592592592593</v>
      </c>
      <c r="N477" s="191">
        <f t="shared" si="69"/>
        <v>753.21805555555557</v>
      </c>
      <c r="O477" s="192">
        <f t="shared" ref="O477:O519" si="73">N477*0.22</f>
        <v>165.70797222222222</v>
      </c>
      <c r="P477" s="193">
        <v>284.21185185185186</v>
      </c>
      <c r="Q477" s="505">
        <v>17.55037037037037</v>
      </c>
      <c r="R477" s="506">
        <f t="shared" si="68"/>
        <v>1.406841519915176</v>
      </c>
      <c r="S477" s="199">
        <v>3</v>
      </c>
      <c r="T477" s="18"/>
      <c r="U477" s="18"/>
      <c r="V477" s="18"/>
      <c r="W477" s="18"/>
      <c r="X477" s="18"/>
      <c r="Y477" s="18"/>
    </row>
    <row r="478" spans="1:25" s="87" customFormat="1" ht="15.5" x14ac:dyDescent="0.35">
      <c r="A478" s="171">
        <v>128</v>
      </c>
      <c r="B478" s="824" t="s">
        <v>1277</v>
      </c>
      <c r="C478" s="171">
        <v>530.45000000000005</v>
      </c>
      <c r="D478" s="171"/>
      <c r="E478" s="171">
        <v>26.4</v>
      </c>
      <c r="F478" s="171">
        <f t="shared" si="70"/>
        <v>556.85</v>
      </c>
      <c r="G478" s="171">
        <f t="shared" si="71"/>
        <v>556.85</v>
      </c>
      <c r="H478" s="171"/>
      <c r="I478" s="171">
        <v>44</v>
      </c>
      <c r="J478" s="171">
        <v>44</v>
      </c>
      <c r="K478" s="171">
        <f t="shared" si="72"/>
        <v>44</v>
      </c>
      <c r="L478" s="868">
        <f t="shared" si="67"/>
        <v>44</v>
      </c>
      <c r="M478" s="504">
        <f t="shared" si="66"/>
        <v>5.8201058201058198E-2</v>
      </c>
      <c r="N478" s="191">
        <f t="shared" si="69"/>
        <v>249.18492063492062</v>
      </c>
      <c r="O478" s="192">
        <f t="shared" si="73"/>
        <v>54.820682539682537</v>
      </c>
      <c r="P478" s="193">
        <v>94.024973544973548</v>
      </c>
      <c r="Q478" s="505">
        <v>5.8061375661375658</v>
      </c>
      <c r="R478" s="506">
        <f t="shared" si="68"/>
        <v>0.72521633166151434</v>
      </c>
      <c r="S478" s="199">
        <v>3</v>
      </c>
      <c r="T478" s="18"/>
      <c r="U478" s="18"/>
      <c r="V478" s="18"/>
      <c r="W478" s="18"/>
      <c r="X478" s="18"/>
      <c r="Y478" s="18"/>
    </row>
    <row r="479" spans="1:25" s="87" customFormat="1" ht="15.5" x14ac:dyDescent="0.35">
      <c r="A479" s="171">
        <v>129</v>
      </c>
      <c r="B479" s="824" t="s">
        <v>1278</v>
      </c>
      <c r="C479" s="171">
        <v>335.18</v>
      </c>
      <c r="D479" s="171"/>
      <c r="E479" s="171"/>
      <c r="F479" s="171">
        <f t="shared" si="70"/>
        <v>335.18</v>
      </c>
      <c r="G479" s="171">
        <f t="shared" si="71"/>
        <v>335.18</v>
      </c>
      <c r="H479" s="171"/>
      <c r="I479" s="171">
        <v>0</v>
      </c>
      <c r="J479" s="171">
        <v>0</v>
      </c>
      <c r="K479" s="171">
        <f t="shared" si="72"/>
        <v>0</v>
      </c>
      <c r="L479" s="868">
        <f t="shared" si="67"/>
        <v>0</v>
      </c>
      <c r="M479" s="504">
        <f t="shared" si="66"/>
        <v>0</v>
      </c>
      <c r="N479" s="191">
        <f t="shared" si="69"/>
        <v>0</v>
      </c>
      <c r="O479" s="192">
        <f t="shared" si="73"/>
        <v>0</v>
      </c>
      <c r="P479" s="193">
        <v>0</v>
      </c>
      <c r="Q479" s="505">
        <v>0</v>
      </c>
      <c r="R479" s="506">
        <f t="shared" si="68"/>
        <v>0</v>
      </c>
      <c r="S479" s="199">
        <v>2</v>
      </c>
      <c r="T479" s="18"/>
      <c r="U479" s="18"/>
      <c r="V479" s="18"/>
      <c r="W479" s="18"/>
      <c r="X479" s="18"/>
      <c r="Y479" s="18"/>
    </row>
    <row r="480" spans="1:25" s="87" customFormat="1" ht="15.5" x14ac:dyDescent="0.35">
      <c r="A480" s="189">
        <v>130</v>
      </c>
      <c r="B480" s="824" t="s">
        <v>1279</v>
      </c>
      <c r="C480" s="171">
        <v>274.58999999999997</v>
      </c>
      <c r="D480" s="171"/>
      <c r="E480" s="171"/>
      <c r="F480" s="171">
        <f t="shared" si="70"/>
        <v>274.58999999999997</v>
      </c>
      <c r="G480" s="171">
        <f t="shared" si="71"/>
        <v>274.58999999999997</v>
      </c>
      <c r="H480" s="171"/>
      <c r="I480" s="171">
        <v>0</v>
      </c>
      <c r="J480" s="171">
        <v>0</v>
      </c>
      <c r="K480" s="171">
        <f t="shared" si="72"/>
        <v>0</v>
      </c>
      <c r="L480" s="868">
        <f t="shared" si="67"/>
        <v>0</v>
      </c>
      <c r="M480" s="504">
        <f t="shared" si="66"/>
        <v>0</v>
      </c>
      <c r="N480" s="191">
        <f t="shared" si="69"/>
        <v>0</v>
      </c>
      <c r="O480" s="192">
        <f t="shared" si="73"/>
        <v>0</v>
      </c>
      <c r="P480" s="193">
        <v>0</v>
      </c>
      <c r="Q480" s="505">
        <v>0</v>
      </c>
      <c r="R480" s="506">
        <f t="shared" si="68"/>
        <v>0</v>
      </c>
      <c r="S480" s="199">
        <v>2</v>
      </c>
      <c r="T480" s="18"/>
      <c r="U480" s="18"/>
      <c r="V480" s="18"/>
      <c r="W480" s="18"/>
      <c r="X480" s="18"/>
      <c r="Y480" s="18"/>
    </row>
    <row r="481" spans="1:25" s="87" customFormat="1" ht="15.5" x14ac:dyDescent="0.35">
      <c r="A481" s="171">
        <v>131</v>
      </c>
      <c r="B481" s="824" t="s">
        <v>1280</v>
      </c>
      <c r="C481" s="171">
        <v>345.54</v>
      </c>
      <c r="D481" s="171"/>
      <c r="E481" s="171"/>
      <c r="F481" s="171">
        <f t="shared" si="70"/>
        <v>345.54</v>
      </c>
      <c r="G481" s="171">
        <f t="shared" si="71"/>
        <v>345.54</v>
      </c>
      <c r="H481" s="171"/>
      <c r="I481" s="171">
        <v>0</v>
      </c>
      <c r="J481" s="171">
        <v>0</v>
      </c>
      <c r="K481" s="171">
        <f t="shared" si="72"/>
        <v>0</v>
      </c>
      <c r="L481" s="868">
        <f t="shared" si="67"/>
        <v>0</v>
      </c>
      <c r="M481" s="504">
        <f t="shared" si="66"/>
        <v>0</v>
      </c>
      <c r="N481" s="191">
        <f t="shared" si="69"/>
        <v>0</v>
      </c>
      <c r="O481" s="192">
        <f t="shared" si="73"/>
        <v>0</v>
      </c>
      <c r="P481" s="193">
        <v>0</v>
      </c>
      <c r="Q481" s="505">
        <v>0</v>
      </c>
      <c r="R481" s="506">
        <f t="shared" si="68"/>
        <v>0</v>
      </c>
      <c r="S481" s="199">
        <v>2</v>
      </c>
      <c r="T481" s="18"/>
      <c r="U481" s="18"/>
      <c r="V481" s="18"/>
      <c r="W481" s="18"/>
      <c r="X481" s="18"/>
      <c r="Y481" s="18"/>
    </row>
    <row r="482" spans="1:25" s="87" customFormat="1" ht="15.5" x14ac:dyDescent="0.35">
      <c r="A482" s="171">
        <v>132</v>
      </c>
      <c r="B482" s="824" t="s">
        <v>1281</v>
      </c>
      <c r="C482" s="171">
        <v>212.4</v>
      </c>
      <c r="D482" s="171"/>
      <c r="E482" s="171"/>
      <c r="F482" s="171">
        <f t="shared" si="70"/>
        <v>212.4</v>
      </c>
      <c r="G482" s="171">
        <f t="shared" si="71"/>
        <v>212.4</v>
      </c>
      <c r="H482" s="171"/>
      <c r="I482" s="171">
        <v>0</v>
      </c>
      <c r="J482" s="171">
        <v>0</v>
      </c>
      <c r="K482" s="171">
        <f t="shared" si="72"/>
        <v>0</v>
      </c>
      <c r="L482" s="868">
        <f t="shared" si="67"/>
        <v>0</v>
      </c>
      <c r="M482" s="504">
        <f t="shared" si="66"/>
        <v>0</v>
      </c>
      <c r="N482" s="191">
        <f t="shared" si="69"/>
        <v>0</v>
      </c>
      <c r="O482" s="192">
        <f t="shared" si="73"/>
        <v>0</v>
      </c>
      <c r="P482" s="193">
        <v>0</v>
      </c>
      <c r="Q482" s="505">
        <v>0</v>
      </c>
      <c r="R482" s="506">
        <f t="shared" si="68"/>
        <v>0</v>
      </c>
      <c r="S482" s="199">
        <v>2</v>
      </c>
      <c r="T482" s="18"/>
      <c r="U482" s="18"/>
      <c r="V482" s="18"/>
      <c r="W482" s="18"/>
      <c r="X482" s="18"/>
      <c r="Y482" s="18"/>
    </row>
    <row r="483" spans="1:25" s="87" customFormat="1" ht="15.5" x14ac:dyDescent="0.35">
      <c r="A483" s="189">
        <v>133</v>
      </c>
      <c r="B483" s="824" t="s">
        <v>1282</v>
      </c>
      <c r="C483" s="171">
        <v>257.2</v>
      </c>
      <c r="D483" s="171"/>
      <c r="E483" s="171"/>
      <c r="F483" s="171">
        <f t="shared" si="70"/>
        <v>257.2</v>
      </c>
      <c r="G483" s="171">
        <f t="shared" si="71"/>
        <v>257.2</v>
      </c>
      <c r="H483" s="171"/>
      <c r="I483" s="171">
        <v>0</v>
      </c>
      <c r="J483" s="171">
        <v>0</v>
      </c>
      <c r="K483" s="171">
        <f t="shared" si="72"/>
        <v>0</v>
      </c>
      <c r="L483" s="868">
        <f t="shared" si="67"/>
        <v>0</v>
      </c>
      <c r="M483" s="504">
        <f t="shared" si="66"/>
        <v>0</v>
      </c>
      <c r="N483" s="191">
        <f t="shared" si="69"/>
        <v>0</v>
      </c>
      <c r="O483" s="192">
        <f t="shared" si="73"/>
        <v>0</v>
      </c>
      <c r="P483" s="193">
        <v>0</v>
      </c>
      <c r="Q483" s="505">
        <v>0</v>
      </c>
      <c r="R483" s="506">
        <f t="shared" si="68"/>
        <v>0</v>
      </c>
      <c r="S483" s="199">
        <v>2</v>
      </c>
      <c r="T483" s="18"/>
      <c r="U483" s="18"/>
      <c r="V483" s="18"/>
      <c r="W483" s="18"/>
      <c r="X483" s="18"/>
      <c r="Y483" s="18"/>
    </row>
    <row r="484" spans="1:25" s="87" customFormat="1" ht="15.5" x14ac:dyDescent="0.35">
      <c r="A484" s="171">
        <v>134</v>
      </c>
      <c r="B484" s="824" t="s">
        <v>1283</v>
      </c>
      <c r="C484" s="171">
        <v>359.74</v>
      </c>
      <c r="D484" s="171"/>
      <c r="E484" s="171">
        <v>46.4</v>
      </c>
      <c r="F484" s="171">
        <f t="shared" si="70"/>
        <v>406.14</v>
      </c>
      <c r="G484" s="171">
        <f t="shared" si="71"/>
        <v>406.14</v>
      </c>
      <c r="H484" s="171"/>
      <c r="I484" s="171">
        <v>0</v>
      </c>
      <c r="J484" s="171">
        <v>0</v>
      </c>
      <c r="K484" s="171">
        <f t="shared" si="72"/>
        <v>0</v>
      </c>
      <c r="L484" s="868">
        <f t="shared" si="67"/>
        <v>0</v>
      </c>
      <c r="M484" s="504">
        <f t="shared" si="66"/>
        <v>0</v>
      </c>
      <c r="N484" s="191">
        <f t="shared" si="69"/>
        <v>0</v>
      </c>
      <c r="O484" s="192">
        <f t="shared" si="73"/>
        <v>0</v>
      </c>
      <c r="P484" s="193">
        <v>0</v>
      </c>
      <c r="Q484" s="505">
        <v>0</v>
      </c>
      <c r="R484" s="506">
        <f t="shared" si="68"/>
        <v>0</v>
      </c>
      <c r="S484" s="199">
        <v>2</v>
      </c>
      <c r="T484" s="18"/>
      <c r="U484" s="18"/>
      <c r="V484" s="18"/>
      <c r="W484" s="18"/>
      <c r="X484" s="18"/>
      <c r="Y484" s="18"/>
    </row>
    <row r="485" spans="1:25" s="87" customFormat="1" ht="15.5" x14ac:dyDescent="0.35">
      <c r="A485" s="171">
        <v>135</v>
      </c>
      <c r="B485" s="824" t="s">
        <v>1284</v>
      </c>
      <c r="C485" s="171">
        <v>253.51</v>
      </c>
      <c r="D485" s="171"/>
      <c r="E485" s="171"/>
      <c r="F485" s="171">
        <f t="shared" si="70"/>
        <v>253.51</v>
      </c>
      <c r="G485" s="171">
        <f t="shared" si="71"/>
        <v>253.51</v>
      </c>
      <c r="H485" s="171"/>
      <c r="I485" s="171">
        <v>0</v>
      </c>
      <c r="J485" s="171">
        <v>0</v>
      </c>
      <c r="K485" s="171">
        <f t="shared" si="72"/>
        <v>0</v>
      </c>
      <c r="L485" s="868">
        <f t="shared" si="67"/>
        <v>0</v>
      </c>
      <c r="M485" s="504">
        <f t="shared" si="66"/>
        <v>0</v>
      </c>
      <c r="N485" s="191">
        <f t="shared" si="69"/>
        <v>0</v>
      </c>
      <c r="O485" s="192">
        <f t="shared" si="73"/>
        <v>0</v>
      </c>
      <c r="P485" s="193">
        <v>0</v>
      </c>
      <c r="Q485" s="505">
        <v>0</v>
      </c>
      <c r="R485" s="506">
        <f t="shared" si="68"/>
        <v>0</v>
      </c>
      <c r="S485" s="199">
        <v>2</v>
      </c>
      <c r="T485" s="18"/>
      <c r="U485" s="18"/>
      <c r="V485" s="18"/>
      <c r="W485" s="18"/>
      <c r="X485" s="18"/>
      <c r="Y485" s="18"/>
    </row>
    <row r="486" spans="1:25" s="87" customFormat="1" ht="15.5" x14ac:dyDescent="0.35">
      <c r="A486" s="189">
        <v>136</v>
      </c>
      <c r="B486" s="824" t="s">
        <v>1285</v>
      </c>
      <c r="C486" s="171">
        <v>354.64</v>
      </c>
      <c r="D486" s="171"/>
      <c r="E486" s="171"/>
      <c r="F486" s="171">
        <f t="shared" si="70"/>
        <v>354.64</v>
      </c>
      <c r="G486" s="171">
        <f t="shared" si="71"/>
        <v>354.64</v>
      </c>
      <c r="H486" s="171"/>
      <c r="I486" s="171">
        <v>0</v>
      </c>
      <c r="J486" s="171">
        <v>0</v>
      </c>
      <c r="K486" s="171">
        <f t="shared" si="72"/>
        <v>0</v>
      </c>
      <c r="L486" s="868">
        <f t="shared" si="67"/>
        <v>0</v>
      </c>
      <c r="M486" s="504">
        <f t="shared" ref="M486:M524" si="74">(H486/840)+(I486/756)</f>
        <v>0</v>
      </c>
      <c r="N486" s="191">
        <f t="shared" si="69"/>
        <v>0</v>
      </c>
      <c r="O486" s="192">
        <f t="shared" si="73"/>
        <v>0</v>
      </c>
      <c r="P486" s="193">
        <v>0</v>
      </c>
      <c r="Q486" s="505">
        <v>0</v>
      </c>
      <c r="R486" s="506">
        <f t="shared" si="68"/>
        <v>0</v>
      </c>
      <c r="S486" s="199">
        <v>2</v>
      </c>
      <c r="T486" s="18"/>
      <c r="U486" s="18"/>
      <c r="V486" s="18"/>
      <c r="W486" s="18"/>
      <c r="X486" s="18"/>
      <c r="Y486" s="18"/>
    </row>
    <row r="487" spans="1:25" s="87" customFormat="1" ht="15.5" x14ac:dyDescent="0.35">
      <c r="A487" s="171">
        <v>137</v>
      </c>
      <c r="B487" s="824" t="s">
        <v>1286</v>
      </c>
      <c r="C487" s="171">
        <v>286.98</v>
      </c>
      <c r="D487" s="171"/>
      <c r="E487" s="171"/>
      <c r="F487" s="171">
        <f t="shared" si="70"/>
        <v>286.98</v>
      </c>
      <c r="G487" s="171">
        <f t="shared" si="71"/>
        <v>286.98</v>
      </c>
      <c r="H487" s="171"/>
      <c r="I487" s="171">
        <v>0</v>
      </c>
      <c r="J487" s="171">
        <v>0</v>
      </c>
      <c r="K487" s="171">
        <f t="shared" si="72"/>
        <v>0</v>
      </c>
      <c r="L487" s="868">
        <f t="shared" si="67"/>
        <v>0</v>
      </c>
      <c r="M487" s="504">
        <f t="shared" si="74"/>
        <v>0</v>
      </c>
      <c r="N487" s="191">
        <f t="shared" si="69"/>
        <v>0</v>
      </c>
      <c r="O487" s="192">
        <f t="shared" si="73"/>
        <v>0</v>
      </c>
      <c r="P487" s="193">
        <v>0</v>
      </c>
      <c r="Q487" s="505">
        <v>0</v>
      </c>
      <c r="R487" s="506">
        <f t="shared" si="68"/>
        <v>0</v>
      </c>
      <c r="S487" s="199">
        <v>2</v>
      </c>
      <c r="T487" s="18"/>
      <c r="U487" s="18"/>
      <c r="V487" s="18"/>
      <c r="W487" s="18"/>
      <c r="X487" s="18"/>
      <c r="Y487" s="18"/>
    </row>
    <row r="488" spans="1:25" s="87" customFormat="1" ht="15.5" x14ac:dyDescent="0.35">
      <c r="A488" s="171">
        <v>138</v>
      </c>
      <c r="B488" s="824" t="s">
        <v>1288</v>
      </c>
      <c r="C488" s="171">
        <v>128.9</v>
      </c>
      <c r="D488" s="171"/>
      <c r="E488" s="171"/>
      <c r="F488" s="171">
        <f t="shared" si="70"/>
        <v>128.9</v>
      </c>
      <c r="G488" s="171">
        <f t="shared" si="71"/>
        <v>128.9</v>
      </c>
      <c r="H488" s="171"/>
      <c r="I488" s="171">
        <v>0</v>
      </c>
      <c r="J488" s="171">
        <v>0</v>
      </c>
      <c r="K488" s="171">
        <f t="shared" si="72"/>
        <v>0</v>
      </c>
      <c r="L488" s="868">
        <f t="shared" si="67"/>
        <v>0</v>
      </c>
      <c r="M488" s="504">
        <f t="shared" si="74"/>
        <v>0</v>
      </c>
      <c r="N488" s="191">
        <f t="shared" si="69"/>
        <v>0</v>
      </c>
      <c r="O488" s="192">
        <f t="shared" si="73"/>
        <v>0</v>
      </c>
      <c r="P488" s="193">
        <v>0</v>
      </c>
      <c r="Q488" s="505">
        <v>0</v>
      </c>
      <c r="R488" s="506">
        <f t="shared" si="68"/>
        <v>0</v>
      </c>
      <c r="S488" s="199">
        <v>1</v>
      </c>
      <c r="T488" s="18"/>
      <c r="U488" s="18"/>
      <c r="V488" s="18"/>
      <c r="W488" s="18"/>
      <c r="X488" s="18"/>
      <c r="Y488" s="18"/>
    </row>
    <row r="489" spans="1:25" s="87" customFormat="1" ht="15.5" x14ac:dyDescent="0.35">
      <c r="A489" s="189">
        <v>139</v>
      </c>
      <c r="B489" s="824" t="s">
        <v>1289</v>
      </c>
      <c r="C489" s="171">
        <v>2048.73</v>
      </c>
      <c r="D489" s="171"/>
      <c r="E489" s="171"/>
      <c r="F489" s="171">
        <f t="shared" si="70"/>
        <v>2048.73</v>
      </c>
      <c r="G489" s="171">
        <f t="shared" si="71"/>
        <v>2048.73</v>
      </c>
      <c r="H489" s="171"/>
      <c r="I489" s="171">
        <v>179</v>
      </c>
      <c r="J489" s="171">
        <v>179</v>
      </c>
      <c r="K489" s="171">
        <v>179</v>
      </c>
      <c r="L489" s="868">
        <f t="shared" si="67"/>
        <v>179</v>
      </c>
      <c r="M489" s="504">
        <f t="shared" si="74"/>
        <v>0.23677248677248677</v>
      </c>
      <c r="N489" s="191">
        <f t="shared" si="69"/>
        <v>1013.7295634920634</v>
      </c>
      <c r="O489" s="192">
        <f t="shared" si="73"/>
        <v>223.02050396825396</v>
      </c>
      <c r="P489" s="193">
        <v>382.5106878306878</v>
      </c>
      <c r="Q489" s="505">
        <v>23.620423280423282</v>
      </c>
      <c r="R489" s="506">
        <f t="shared" si="68"/>
        <v>0.80190224117937869</v>
      </c>
      <c r="S489" s="199">
        <v>4</v>
      </c>
      <c r="T489" s="18"/>
      <c r="U489" s="18"/>
      <c r="V489" s="18"/>
      <c r="W489" s="18"/>
      <c r="X489" s="18"/>
      <c r="Y489" s="18"/>
    </row>
    <row r="490" spans="1:25" s="87" customFormat="1" ht="15.5" x14ac:dyDescent="0.35">
      <c r="A490" s="171">
        <v>140</v>
      </c>
      <c r="B490" s="824" t="s">
        <v>1290</v>
      </c>
      <c r="C490" s="171">
        <v>2056.27</v>
      </c>
      <c r="D490" s="171"/>
      <c r="E490" s="171"/>
      <c r="F490" s="171">
        <f t="shared" si="70"/>
        <v>2056.27</v>
      </c>
      <c r="G490" s="171">
        <f t="shared" si="71"/>
        <v>2056.27</v>
      </c>
      <c r="H490" s="171"/>
      <c r="I490" s="171">
        <v>179</v>
      </c>
      <c r="J490" s="171">
        <v>179</v>
      </c>
      <c r="K490" s="171">
        <v>179</v>
      </c>
      <c r="L490" s="868">
        <f t="shared" si="67"/>
        <v>179</v>
      </c>
      <c r="M490" s="504">
        <f t="shared" si="74"/>
        <v>0.23677248677248677</v>
      </c>
      <c r="N490" s="191">
        <f t="shared" si="69"/>
        <v>1013.7295634920634</v>
      </c>
      <c r="O490" s="192">
        <f t="shared" si="73"/>
        <v>223.02050396825396</v>
      </c>
      <c r="P490" s="193">
        <v>382.5106878306878</v>
      </c>
      <c r="Q490" s="505">
        <v>23.620423280423282</v>
      </c>
      <c r="R490" s="506">
        <f t="shared" si="68"/>
        <v>0.79896179906891052</v>
      </c>
      <c r="S490" s="199">
        <v>4</v>
      </c>
      <c r="T490" s="18"/>
      <c r="U490" s="18"/>
      <c r="V490" s="18"/>
      <c r="W490" s="18"/>
      <c r="X490" s="18"/>
      <c r="Y490" s="18"/>
    </row>
    <row r="491" spans="1:25" s="87" customFormat="1" ht="15.5" x14ac:dyDescent="0.35">
      <c r="A491" s="171">
        <v>141</v>
      </c>
      <c r="B491" s="824" t="s">
        <v>2191</v>
      </c>
      <c r="C491" s="171">
        <v>903</v>
      </c>
      <c r="D491" s="171"/>
      <c r="E491" s="171"/>
      <c r="F491" s="171">
        <f t="shared" si="70"/>
        <v>903</v>
      </c>
      <c r="G491" s="171">
        <f t="shared" si="71"/>
        <v>903</v>
      </c>
      <c r="H491" s="171"/>
      <c r="I491" s="171"/>
      <c r="J491" s="171"/>
      <c r="K491" s="171"/>
      <c r="L491" s="868">
        <f t="shared" si="67"/>
        <v>0</v>
      </c>
      <c r="M491" s="504">
        <f t="shared" si="74"/>
        <v>0</v>
      </c>
      <c r="N491" s="191">
        <f t="shared" si="69"/>
        <v>0</v>
      </c>
      <c r="O491" s="192">
        <f t="shared" si="73"/>
        <v>0</v>
      </c>
      <c r="P491" s="193">
        <v>0</v>
      </c>
      <c r="Q491" s="505">
        <v>0</v>
      </c>
      <c r="R491" s="506">
        <f t="shared" si="68"/>
        <v>0</v>
      </c>
      <c r="S491" s="199">
        <v>2</v>
      </c>
      <c r="T491" s="18"/>
      <c r="U491" s="18"/>
      <c r="V491" s="18"/>
      <c r="W491" s="18"/>
      <c r="X491" s="18"/>
      <c r="Y491" s="18"/>
    </row>
    <row r="492" spans="1:25" s="350" customFormat="1" ht="13.5" customHeight="1" x14ac:dyDescent="0.35">
      <c r="A492" s="216"/>
      <c r="B492" s="833" t="s">
        <v>694</v>
      </c>
      <c r="C492" s="217">
        <f t="shared" ref="C492:K492" si="75">SUM(C351:C491)</f>
        <v>203117.84000000005</v>
      </c>
      <c r="D492" s="217">
        <f t="shared" si="75"/>
        <v>668.30000000000007</v>
      </c>
      <c r="E492" s="217">
        <f t="shared" si="75"/>
        <v>2149.8700000000003</v>
      </c>
      <c r="F492" s="217">
        <f t="shared" si="75"/>
        <v>205936.00999999998</v>
      </c>
      <c r="G492" s="217">
        <f t="shared" si="75"/>
        <v>205936.00999999998</v>
      </c>
      <c r="H492" s="217">
        <f t="shared" si="75"/>
        <v>21994</v>
      </c>
      <c r="I492" s="217">
        <f t="shared" si="75"/>
        <v>2918</v>
      </c>
      <c r="J492" s="217">
        <f t="shared" si="75"/>
        <v>25017</v>
      </c>
      <c r="K492" s="217">
        <f t="shared" si="75"/>
        <v>24883</v>
      </c>
      <c r="L492" s="868">
        <f t="shared" si="67"/>
        <v>24912</v>
      </c>
      <c r="M492" s="217">
        <f>SUM(M351:M491)</f>
        <v>30.043121693121698</v>
      </c>
      <c r="N492" s="191">
        <f t="shared" si="69"/>
        <v>128628.12337301589</v>
      </c>
      <c r="O492" s="876">
        <f>SUM(O351:O491)</f>
        <v>28298.187142063482</v>
      </c>
      <c r="P492" s="217">
        <f>SUM(P351:P491)</f>
        <v>48535.263957671981</v>
      </c>
      <c r="Q492" s="878">
        <f>SUM(Q351:Q491)</f>
        <v>2997.10182010582</v>
      </c>
      <c r="R492" s="506">
        <f t="shared" si="68"/>
        <v>1.0122497580333678</v>
      </c>
      <c r="S492" s="198"/>
    </row>
    <row r="493" spans="1:25" s="87" customFormat="1" ht="13.5" customHeight="1" x14ac:dyDescent="0.35">
      <c r="A493" s="184" t="s">
        <v>695</v>
      </c>
      <c r="B493" s="834"/>
      <c r="C493" s="171"/>
      <c r="D493" s="171"/>
      <c r="E493" s="171"/>
      <c r="F493" s="171"/>
      <c r="G493" s="171">
        <f t="shared" si="71"/>
        <v>0</v>
      </c>
      <c r="H493" s="171"/>
      <c r="I493" s="171"/>
      <c r="J493" s="171"/>
      <c r="K493" s="171"/>
      <c r="L493" s="868">
        <f t="shared" si="67"/>
        <v>0</v>
      </c>
      <c r="M493" s="504"/>
      <c r="N493" s="191">
        <f t="shared" si="69"/>
        <v>0</v>
      </c>
      <c r="O493" s="192">
        <f t="shared" si="73"/>
        <v>0</v>
      </c>
      <c r="P493" s="193" t="e">
        <f>#REF!*1.45</f>
        <v>#REF!</v>
      </c>
      <c r="Q493" s="505">
        <v>0</v>
      </c>
      <c r="R493" s="506" t="e">
        <f t="shared" si="68"/>
        <v>#REF!</v>
      </c>
      <c r="S493" s="199"/>
      <c r="T493" s="18"/>
      <c r="U493" s="18"/>
      <c r="V493" s="18"/>
      <c r="W493" s="18"/>
      <c r="X493" s="18"/>
      <c r="Y493" s="18"/>
    </row>
    <row r="494" spans="1:25" s="87" customFormat="1" ht="13.5" customHeight="1" x14ac:dyDescent="0.35">
      <c r="A494" s="189">
        <v>1</v>
      </c>
      <c r="B494" s="827" t="s">
        <v>696</v>
      </c>
      <c r="C494" s="218">
        <v>4327</v>
      </c>
      <c r="D494" s="218">
        <v>114</v>
      </c>
      <c r="E494" s="218">
        <v>272.8</v>
      </c>
      <c r="F494" s="171">
        <v>4325.1000000000004</v>
      </c>
      <c r="G494" s="171">
        <f t="shared" si="71"/>
        <v>4713.8</v>
      </c>
      <c r="H494" s="219">
        <v>224.3</v>
      </c>
      <c r="I494" s="219"/>
      <c r="J494" s="171">
        <v>224.3</v>
      </c>
      <c r="K494" s="220">
        <f t="shared" ref="K494:K531" si="76">H494+I494</f>
        <v>224.3</v>
      </c>
      <c r="L494" s="868">
        <f t="shared" si="67"/>
        <v>224.3</v>
      </c>
      <c r="M494" s="512">
        <f t="shared" si="74"/>
        <v>0.26702380952380955</v>
      </c>
      <c r="N494" s="191">
        <f t="shared" si="69"/>
        <v>1143.2490892857143</v>
      </c>
      <c r="O494" s="192">
        <f t="shared" si="73"/>
        <v>251.51479964285713</v>
      </c>
      <c r="P494" s="193">
        <v>382.24992380952386</v>
      </c>
      <c r="Q494" s="505">
        <v>26.638295238095242</v>
      </c>
      <c r="R494" s="506">
        <f t="shared" si="68"/>
        <v>0.38263229411010019</v>
      </c>
      <c r="S494" s="199">
        <v>9</v>
      </c>
      <c r="T494" s="18"/>
      <c r="U494" s="18"/>
      <c r="V494" s="18"/>
      <c r="W494" s="18"/>
      <c r="X494" s="18"/>
      <c r="Y494" s="18"/>
    </row>
    <row r="495" spans="1:25" s="87" customFormat="1" ht="13.5" customHeight="1" x14ac:dyDescent="0.35">
      <c r="A495" s="189">
        <v>2</v>
      </c>
      <c r="B495" s="824" t="s">
        <v>697</v>
      </c>
      <c r="C495" s="221">
        <v>4136.82</v>
      </c>
      <c r="D495" s="221"/>
      <c r="E495" s="221"/>
      <c r="F495" s="171">
        <v>4137.78</v>
      </c>
      <c r="G495" s="171">
        <f t="shared" si="71"/>
        <v>4136.82</v>
      </c>
      <c r="H495" s="222">
        <v>456.6</v>
      </c>
      <c r="I495" s="222"/>
      <c r="J495" s="171">
        <v>456.6</v>
      </c>
      <c r="K495" s="220">
        <f t="shared" si="76"/>
        <v>456.6</v>
      </c>
      <c r="L495" s="868">
        <f t="shared" si="67"/>
        <v>456.6</v>
      </c>
      <c r="M495" s="512">
        <f t="shared" si="74"/>
        <v>0.54357142857142859</v>
      </c>
      <c r="N495" s="191">
        <f t="shared" si="69"/>
        <v>2327.273892857143</v>
      </c>
      <c r="O495" s="192">
        <f t="shared" si="73"/>
        <v>512.00025642857145</v>
      </c>
      <c r="P495" s="193">
        <v>778.13337142857142</v>
      </c>
      <c r="Q495" s="505">
        <v>54.226685714285722</v>
      </c>
      <c r="R495" s="506">
        <f t="shared" si="68"/>
        <v>0.88754990703694436</v>
      </c>
      <c r="S495" s="199">
        <v>14</v>
      </c>
      <c r="T495" s="18"/>
      <c r="U495" s="18"/>
      <c r="V495" s="18"/>
      <c r="W495" s="18"/>
      <c r="X495" s="18"/>
      <c r="Y495" s="18"/>
    </row>
    <row r="496" spans="1:25" s="87" customFormat="1" ht="13.5" customHeight="1" x14ac:dyDescent="0.35">
      <c r="A496" s="189">
        <v>3</v>
      </c>
      <c r="B496" s="824" t="s">
        <v>698</v>
      </c>
      <c r="C496" s="221">
        <v>7984.78</v>
      </c>
      <c r="D496" s="221"/>
      <c r="E496" s="221"/>
      <c r="F496" s="171">
        <v>7984.15</v>
      </c>
      <c r="G496" s="171">
        <f t="shared" si="71"/>
        <v>7984.78</v>
      </c>
      <c r="H496" s="222">
        <v>1091</v>
      </c>
      <c r="I496" s="222"/>
      <c r="J496" s="171">
        <v>1091</v>
      </c>
      <c r="K496" s="220">
        <f t="shared" si="76"/>
        <v>1091</v>
      </c>
      <c r="L496" s="868">
        <f t="shared" si="67"/>
        <v>1091</v>
      </c>
      <c r="M496" s="512">
        <f t="shared" si="74"/>
        <v>1.2988095238095239</v>
      </c>
      <c r="N496" s="191">
        <f t="shared" si="69"/>
        <v>5560.7880357142858</v>
      </c>
      <c r="O496" s="192">
        <f t="shared" si="73"/>
        <v>1223.373367857143</v>
      </c>
      <c r="P496" s="193">
        <v>1859.2718095238097</v>
      </c>
      <c r="Q496" s="505">
        <v>129.56923809523812</v>
      </c>
      <c r="R496" s="506">
        <f t="shared" si="68"/>
        <v>1.0987156128522613</v>
      </c>
      <c r="S496" s="199">
        <v>9</v>
      </c>
      <c r="T496" s="18"/>
      <c r="U496" s="18"/>
      <c r="V496" s="18"/>
      <c r="W496" s="18"/>
      <c r="X496" s="18"/>
      <c r="Y496" s="18"/>
    </row>
    <row r="497" spans="1:25" s="87" customFormat="1" ht="13.5" customHeight="1" x14ac:dyDescent="0.35">
      <c r="A497" s="189">
        <v>4</v>
      </c>
      <c r="B497" s="824" t="s">
        <v>701</v>
      </c>
      <c r="C497" s="221">
        <v>4206.5</v>
      </c>
      <c r="D497" s="221"/>
      <c r="E497" s="221">
        <v>254.7</v>
      </c>
      <c r="F497" s="171">
        <v>4206.8</v>
      </c>
      <c r="G497" s="171">
        <f t="shared" si="71"/>
        <v>4461.2</v>
      </c>
      <c r="H497" s="222">
        <v>232.5</v>
      </c>
      <c r="I497" s="222"/>
      <c r="J497" s="171">
        <v>232.5</v>
      </c>
      <c r="K497" s="220">
        <f t="shared" si="76"/>
        <v>232.5</v>
      </c>
      <c r="L497" s="868">
        <f t="shared" si="67"/>
        <v>232.5</v>
      </c>
      <c r="M497" s="512">
        <f t="shared" si="74"/>
        <v>0.2767857142857143</v>
      </c>
      <c r="N497" s="191">
        <f t="shared" si="69"/>
        <v>1185.0441964285715</v>
      </c>
      <c r="O497" s="192">
        <f t="shared" si="73"/>
        <v>260.7097232142857</v>
      </c>
      <c r="P497" s="193">
        <v>396.22428571428577</v>
      </c>
      <c r="Q497" s="505">
        <v>27.61214285714286</v>
      </c>
      <c r="R497" s="506">
        <f t="shared" si="68"/>
        <v>0.41907790464769251</v>
      </c>
      <c r="S497" s="199">
        <v>9</v>
      </c>
      <c r="T497" s="18"/>
      <c r="U497" s="18"/>
      <c r="V497" s="18"/>
      <c r="W497" s="18"/>
      <c r="X497" s="18"/>
      <c r="Y497" s="18"/>
    </row>
    <row r="498" spans="1:25" s="87" customFormat="1" ht="13.5" customHeight="1" x14ac:dyDescent="0.35">
      <c r="A498" s="189">
        <v>5</v>
      </c>
      <c r="B498" s="824" t="s">
        <v>702</v>
      </c>
      <c r="C498" s="221">
        <v>10161.57</v>
      </c>
      <c r="D498" s="221"/>
      <c r="E498" s="221"/>
      <c r="F498" s="171">
        <v>10148.15</v>
      </c>
      <c r="G498" s="171">
        <f t="shared" si="71"/>
        <v>10161.57</v>
      </c>
      <c r="H498" s="222">
        <v>1375</v>
      </c>
      <c r="I498" s="222"/>
      <c r="J498" s="171">
        <v>1375</v>
      </c>
      <c r="K498" s="220">
        <f t="shared" si="76"/>
        <v>1375</v>
      </c>
      <c r="L498" s="868">
        <f t="shared" si="67"/>
        <v>1375</v>
      </c>
      <c r="M498" s="512">
        <f t="shared" si="74"/>
        <v>1.6369047619047619</v>
      </c>
      <c r="N498" s="191">
        <f t="shared" si="69"/>
        <v>7008.3258928571422</v>
      </c>
      <c r="O498" s="192">
        <f t="shared" si="73"/>
        <v>1541.8316964285714</v>
      </c>
      <c r="P498" s="193">
        <v>2343.261904761905</v>
      </c>
      <c r="Q498" s="505">
        <v>163.29761904761907</v>
      </c>
      <c r="R498" s="506">
        <f t="shared" si="68"/>
        <v>1.0880914182646222</v>
      </c>
      <c r="S498" s="199">
        <v>9</v>
      </c>
      <c r="T498" s="18"/>
      <c r="U498" s="18"/>
      <c r="V498" s="18"/>
      <c r="W498" s="18"/>
      <c r="X498" s="18"/>
      <c r="Y498" s="18"/>
    </row>
    <row r="499" spans="1:25" s="87" customFormat="1" ht="13.5" customHeight="1" x14ac:dyDescent="0.35">
      <c r="A499" s="189">
        <v>6</v>
      </c>
      <c r="B499" s="824" t="s">
        <v>707</v>
      </c>
      <c r="C499" s="221">
        <v>5818.22</v>
      </c>
      <c r="D499" s="221"/>
      <c r="E499" s="221"/>
      <c r="F499" s="171">
        <v>5886.93</v>
      </c>
      <c r="G499" s="171">
        <f>C499+D499+E499</f>
        <v>5818.22</v>
      </c>
      <c r="H499" s="222">
        <v>720</v>
      </c>
      <c r="I499" s="222"/>
      <c r="J499" s="171">
        <v>720</v>
      </c>
      <c r="K499" s="220">
        <f t="shared" si="76"/>
        <v>720</v>
      </c>
      <c r="L499" s="868">
        <f t="shared" si="67"/>
        <v>720</v>
      </c>
      <c r="M499" s="512">
        <f t="shared" si="74"/>
        <v>0.8571428571428571</v>
      </c>
      <c r="N499" s="191">
        <f t="shared" si="69"/>
        <v>3669.8142857142852</v>
      </c>
      <c r="O499" s="192">
        <f t="shared" si="73"/>
        <v>807.35914285714273</v>
      </c>
      <c r="P499" s="193">
        <v>1227.017142857143</v>
      </c>
      <c r="Q499" s="505">
        <v>85.508571428571429</v>
      </c>
      <c r="R499" s="506">
        <f t="shared" si="68"/>
        <v>0.99509800984788177</v>
      </c>
      <c r="S499" s="199">
        <v>5</v>
      </c>
      <c r="T499" s="18"/>
      <c r="U499" s="18"/>
      <c r="V499" s="18"/>
      <c r="W499" s="18"/>
      <c r="X499" s="18"/>
      <c r="Y499" s="18"/>
    </row>
    <row r="500" spans="1:25" s="87" customFormat="1" ht="13.5" customHeight="1" x14ac:dyDescent="0.35">
      <c r="A500" s="189">
        <v>7</v>
      </c>
      <c r="B500" s="824" t="s">
        <v>708</v>
      </c>
      <c r="C500" s="221">
        <v>14736.69</v>
      </c>
      <c r="D500" s="221">
        <v>1007.3</v>
      </c>
      <c r="E500" s="221">
        <v>671</v>
      </c>
      <c r="F500" s="171">
        <v>14739.3</v>
      </c>
      <c r="G500" s="171">
        <f t="shared" si="71"/>
        <v>16414.989999999998</v>
      </c>
      <c r="H500" s="222">
        <v>2200</v>
      </c>
      <c r="I500" s="222"/>
      <c r="J500" s="171">
        <v>2200</v>
      </c>
      <c r="K500" s="220">
        <f t="shared" si="76"/>
        <v>2200</v>
      </c>
      <c r="L500" s="868">
        <f t="shared" si="67"/>
        <v>2200</v>
      </c>
      <c r="M500" s="512">
        <f t="shared" si="74"/>
        <v>2.6190476190476191</v>
      </c>
      <c r="N500" s="191">
        <f t="shared" si="69"/>
        <v>11213.321428571428</v>
      </c>
      <c r="O500" s="192">
        <f t="shared" si="73"/>
        <v>2466.9307142857142</v>
      </c>
      <c r="P500" s="193">
        <v>3749.2190476190481</v>
      </c>
      <c r="Q500" s="505">
        <v>261.27619047619049</v>
      </c>
      <c r="R500" s="506">
        <f t="shared" si="68"/>
        <v>1.0777190470997777</v>
      </c>
      <c r="S500" s="199">
        <v>9</v>
      </c>
      <c r="T500" s="18"/>
      <c r="U500" s="18"/>
      <c r="V500" s="18"/>
      <c r="W500" s="18"/>
      <c r="X500" s="18"/>
      <c r="Y500" s="18"/>
    </row>
    <row r="501" spans="1:25" s="87" customFormat="1" ht="13.5" customHeight="1" x14ac:dyDescent="0.35">
      <c r="A501" s="189">
        <v>8</v>
      </c>
      <c r="B501" s="824" t="s">
        <v>710</v>
      </c>
      <c r="C501" s="221">
        <v>351.06</v>
      </c>
      <c r="D501" s="221"/>
      <c r="E501" s="221"/>
      <c r="F501" s="171">
        <v>350.21</v>
      </c>
      <c r="G501" s="171">
        <f t="shared" si="71"/>
        <v>351.06</v>
      </c>
      <c r="H501" s="222"/>
      <c r="I501" s="222">
        <v>0</v>
      </c>
      <c r="J501" s="171">
        <v>0</v>
      </c>
      <c r="K501" s="220">
        <f t="shared" si="76"/>
        <v>0</v>
      </c>
      <c r="L501" s="868">
        <f t="shared" si="67"/>
        <v>0</v>
      </c>
      <c r="M501" s="512">
        <f t="shared" si="74"/>
        <v>0</v>
      </c>
      <c r="N501" s="191">
        <f t="shared" si="69"/>
        <v>0</v>
      </c>
      <c r="O501" s="192">
        <f t="shared" si="73"/>
        <v>0</v>
      </c>
      <c r="P501" s="193">
        <v>0</v>
      </c>
      <c r="Q501" s="505">
        <v>0</v>
      </c>
      <c r="R501" s="506">
        <f t="shared" si="68"/>
        <v>0</v>
      </c>
      <c r="S501" s="199">
        <v>3</v>
      </c>
      <c r="T501" s="18"/>
      <c r="U501" s="18"/>
      <c r="V501" s="18"/>
      <c r="W501" s="18"/>
      <c r="X501" s="18"/>
      <c r="Y501" s="18"/>
    </row>
    <row r="502" spans="1:25" s="87" customFormat="1" ht="13.5" customHeight="1" x14ac:dyDescent="0.35">
      <c r="A502" s="189">
        <v>9</v>
      </c>
      <c r="B502" s="824" t="s">
        <v>711</v>
      </c>
      <c r="C502" s="221">
        <v>377.1</v>
      </c>
      <c r="D502" s="221"/>
      <c r="E502" s="221"/>
      <c r="F502" s="171">
        <v>357.6</v>
      </c>
      <c r="G502" s="171">
        <f t="shared" si="71"/>
        <v>377.1</v>
      </c>
      <c r="H502" s="222"/>
      <c r="I502" s="222">
        <v>0</v>
      </c>
      <c r="J502" s="171">
        <v>0</v>
      </c>
      <c r="K502" s="220">
        <f t="shared" si="76"/>
        <v>0</v>
      </c>
      <c r="L502" s="868">
        <f t="shared" si="67"/>
        <v>0</v>
      </c>
      <c r="M502" s="512">
        <f t="shared" si="74"/>
        <v>0</v>
      </c>
      <c r="N502" s="191">
        <f t="shared" si="69"/>
        <v>0</v>
      </c>
      <c r="O502" s="192">
        <f t="shared" si="73"/>
        <v>0</v>
      </c>
      <c r="P502" s="193">
        <v>0</v>
      </c>
      <c r="Q502" s="505">
        <v>0</v>
      </c>
      <c r="R502" s="506">
        <f t="shared" si="68"/>
        <v>0</v>
      </c>
      <c r="S502" s="199">
        <v>2</v>
      </c>
      <c r="T502" s="18"/>
      <c r="U502" s="18"/>
      <c r="V502" s="18"/>
      <c r="W502" s="18"/>
      <c r="X502" s="18"/>
      <c r="Y502" s="18"/>
    </row>
    <row r="503" spans="1:25" s="87" customFormat="1" ht="13.5" customHeight="1" x14ac:dyDescent="0.35">
      <c r="A503" s="189">
        <v>10</v>
      </c>
      <c r="B503" s="824" t="s">
        <v>713</v>
      </c>
      <c r="C503" s="221">
        <v>4314.8999999999996</v>
      </c>
      <c r="D503" s="221"/>
      <c r="E503" s="221">
        <v>94.6</v>
      </c>
      <c r="F503" s="171">
        <v>4321.6000000000004</v>
      </c>
      <c r="G503" s="171">
        <f t="shared" si="71"/>
        <v>4409.5</v>
      </c>
      <c r="H503" s="222">
        <v>216.2</v>
      </c>
      <c r="I503" s="222"/>
      <c r="J503" s="171">
        <v>216.2</v>
      </c>
      <c r="K503" s="220">
        <f t="shared" si="76"/>
        <v>216.2</v>
      </c>
      <c r="L503" s="868">
        <f t="shared" si="67"/>
        <v>216.2</v>
      </c>
      <c r="M503" s="512">
        <f t="shared" si="74"/>
        <v>0.25738095238095238</v>
      </c>
      <c r="N503" s="191">
        <f t="shared" si="69"/>
        <v>1101.9636785714285</v>
      </c>
      <c r="O503" s="192">
        <f t="shared" si="73"/>
        <v>242.43200928571429</v>
      </c>
      <c r="P503" s="193">
        <v>368.44598095238098</v>
      </c>
      <c r="Q503" s="505">
        <v>25.676323809523812</v>
      </c>
      <c r="R503" s="506">
        <f t="shared" si="68"/>
        <v>0.39426646844745383</v>
      </c>
      <c r="S503" s="199">
        <v>1</v>
      </c>
      <c r="T503" s="18"/>
      <c r="U503" s="18"/>
      <c r="V503" s="18"/>
      <c r="W503" s="18"/>
      <c r="X503" s="18"/>
      <c r="Y503" s="18"/>
    </row>
    <row r="504" spans="1:25" s="87" customFormat="1" ht="13.5" customHeight="1" x14ac:dyDescent="0.35">
      <c r="A504" s="189">
        <v>11</v>
      </c>
      <c r="B504" s="824" t="s">
        <v>714</v>
      </c>
      <c r="C504" s="221">
        <v>354.7</v>
      </c>
      <c r="D504" s="221"/>
      <c r="E504" s="221"/>
      <c r="F504" s="171">
        <v>352.6</v>
      </c>
      <c r="G504" s="171">
        <f t="shared" si="71"/>
        <v>354.7</v>
      </c>
      <c r="H504" s="222"/>
      <c r="I504" s="222">
        <v>0</v>
      </c>
      <c r="J504" s="171">
        <v>0</v>
      </c>
      <c r="K504" s="220">
        <f t="shared" si="76"/>
        <v>0</v>
      </c>
      <c r="L504" s="868">
        <f t="shared" ref="L504:L566" si="77">H504+I504</f>
        <v>0</v>
      </c>
      <c r="M504" s="512">
        <f t="shared" si="74"/>
        <v>0</v>
      </c>
      <c r="N504" s="191">
        <f t="shared" si="69"/>
        <v>0</v>
      </c>
      <c r="O504" s="192">
        <f t="shared" si="73"/>
        <v>0</v>
      </c>
      <c r="P504" s="193">
        <v>0</v>
      </c>
      <c r="Q504" s="505">
        <v>0</v>
      </c>
      <c r="R504" s="506">
        <f t="shared" si="68"/>
        <v>0</v>
      </c>
      <c r="S504" s="199">
        <v>1</v>
      </c>
      <c r="T504" s="18"/>
      <c r="U504" s="18"/>
      <c r="V504" s="18"/>
      <c r="W504" s="18"/>
      <c r="X504" s="18"/>
      <c r="Y504" s="18"/>
    </row>
    <row r="505" spans="1:25" s="87" customFormat="1" ht="13.5" customHeight="1" x14ac:dyDescent="0.35">
      <c r="A505" s="189">
        <v>12</v>
      </c>
      <c r="B505" s="824" t="s">
        <v>715</v>
      </c>
      <c r="C505" s="221">
        <v>352.4</v>
      </c>
      <c r="D505" s="221"/>
      <c r="E505" s="221"/>
      <c r="F505" s="171">
        <v>353.02</v>
      </c>
      <c r="G505" s="171">
        <f t="shared" si="71"/>
        <v>352.4</v>
      </c>
      <c r="H505" s="222"/>
      <c r="I505" s="222">
        <v>0</v>
      </c>
      <c r="J505" s="171">
        <v>0</v>
      </c>
      <c r="K505" s="220">
        <f t="shared" si="76"/>
        <v>0</v>
      </c>
      <c r="L505" s="868">
        <f t="shared" si="77"/>
        <v>0</v>
      </c>
      <c r="M505" s="512">
        <f t="shared" si="74"/>
        <v>0</v>
      </c>
      <c r="N505" s="191">
        <f t="shared" si="69"/>
        <v>0</v>
      </c>
      <c r="O505" s="192">
        <f t="shared" si="73"/>
        <v>0</v>
      </c>
      <c r="P505" s="193">
        <v>0</v>
      </c>
      <c r="Q505" s="505">
        <v>0</v>
      </c>
      <c r="R505" s="506">
        <f t="shared" ref="R505:R566" si="78">(N505+O505+P505+Q505)/G505</f>
        <v>0</v>
      </c>
      <c r="S505" s="199">
        <v>1</v>
      </c>
      <c r="T505" s="18"/>
      <c r="U505" s="18"/>
      <c r="V505" s="18"/>
      <c r="W505" s="18"/>
      <c r="X505" s="18"/>
      <c r="Y505" s="18"/>
    </row>
    <row r="506" spans="1:25" s="87" customFormat="1" ht="13.5" customHeight="1" x14ac:dyDescent="0.35">
      <c r="A506" s="189">
        <v>13</v>
      </c>
      <c r="B506" s="824" t="s">
        <v>716</v>
      </c>
      <c r="C506" s="221">
        <v>216.7</v>
      </c>
      <c r="D506" s="221"/>
      <c r="E506" s="221"/>
      <c r="F506" s="171">
        <v>216.7</v>
      </c>
      <c r="G506" s="171">
        <f t="shared" si="71"/>
        <v>216.7</v>
      </c>
      <c r="H506" s="222"/>
      <c r="I506" s="222">
        <v>0</v>
      </c>
      <c r="J506" s="171">
        <v>0</v>
      </c>
      <c r="K506" s="220">
        <f t="shared" si="76"/>
        <v>0</v>
      </c>
      <c r="L506" s="868">
        <f t="shared" si="77"/>
        <v>0</v>
      </c>
      <c r="M506" s="512">
        <f t="shared" si="74"/>
        <v>0</v>
      </c>
      <c r="N506" s="191">
        <f t="shared" si="69"/>
        <v>0</v>
      </c>
      <c r="O506" s="192">
        <f t="shared" si="73"/>
        <v>0</v>
      </c>
      <c r="P506" s="193">
        <v>0</v>
      </c>
      <c r="Q506" s="505">
        <v>0</v>
      </c>
      <c r="R506" s="506">
        <f t="shared" si="78"/>
        <v>0</v>
      </c>
      <c r="S506" s="199">
        <v>9</v>
      </c>
      <c r="T506" s="18"/>
      <c r="U506" s="18"/>
      <c r="V506" s="18"/>
      <c r="W506" s="18"/>
      <c r="X506" s="18"/>
      <c r="Y506" s="18"/>
    </row>
    <row r="507" spans="1:25" s="87" customFormat="1" ht="13.5" customHeight="1" x14ac:dyDescent="0.35">
      <c r="A507" s="189">
        <v>14</v>
      </c>
      <c r="B507" s="824" t="s">
        <v>717</v>
      </c>
      <c r="C507" s="221">
        <v>42.7</v>
      </c>
      <c r="D507" s="221"/>
      <c r="E507" s="221"/>
      <c r="F507" s="171">
        <v>42.7</v>
      </c>
      <c r="G507" s="171">
        <f t="shared" si="71"/>
        <v>42.7</v>
      </c>
      <c r="H507" s="222"/>
      <c r="I507" s="222">
        <v>0</v>
      </c>
      <c r="J507" s="171">
        <v>0</v>
      </c>
      <c r="K507" s="220">
        <f t="shared" si="76"/>
        <v>0</v>
      </c>
      <c r="L507" s="868">
        <f t="shared" si="77"/>
        <v>0</v>
      </c>
      <c r="M507" s="512">
        <f t="shared" si="74"/>
        <v>0</v>
      </c>
      <c r="N507" s="191">
        <f t="shared" si="69"/>
        <v>0</v>
      </c>
      <c r="O507" s="192">
        <f t="shared" si="73"/>
        <v>0</v>
      </c>
      <c r="P507" s="193">
        <v>0</v>
      </c>
      <c r="Q507" s="505">
        <v>0</v>
      </c>
      <c r="R507" s="506">
        <f t="shared" si="78"/>
        <v>0</v>
      </c>
      <c r="S507" s="199">
        <v>2</v>
      </c>
      <c r="T507" s="18"/>
      <c r="U507" s="18"/>
      <c r="V507" s="18"/>
      <c r="W507" s="18"/>
      <c r="X507" s="18"/>
      <c r="Y507" s="18"/>
    </row>
    <row r="508" spans="1:25" s="87" customFormat="1" ht="13.5" customHeight="1" x14ac:dyDescent="0.35">
      <c r="A508" s="189">
        <v>15</v>
      </c>
      <c r="B508" s="824" t="s">
        <v>718</v>
      </c>
      <c r="C508" s="221">
        <v>79.7</v>
      </c>
      <c r="D508" s="221"/>
      <c r="E508" s="221"/>
      <c r="F508" s="171">
        <v>79.7</v>
      </c>
      <c r="G508" s="171">
        <f t="shared" si="71"/>
        <v>79.7</v>
      </c>
      <c r="H508" s="222"/>
      <c r="I508" s="222">
        <v>0</v>
      </c>
      <c r="J508" s="171">
        <v>0</v>
      </c>
      <c r="K508" s="220">
        <f t="shared" si="76"/>
        <v>0</v>
      </c>
      <c r="L508" s="868">
        <f t="shared" si="77"/>
        <v>0</v>
      </c>
      <c r="M508" s="512">
        <f t="shared" si="74"/>
        <v>0</v>
      </c>
      <c r="N508" s="191">
        <f t="shared" si="69"/>
        <v>0</v>
      </c>
      <c r="O508" s="192">
        <f t="shared" si="73"/>
        <v>0</v>
      </c>
      <c r="P508" s="193">
        <v>0</v>
      </c>
      <c r="Q508" s="505">
        <v>0</v>
      </c>
      <c r="R508" s="506">
        <f t="shared" si="78"/>
        <v>0</v>
      </c>
      <c r="S508" s="199">
        <v>2</v>
      </c>
      <c r="T508" s="18"/>
      <c r="U508" s="18"/>
      <c r="V508" s="18"/>
      <c r="W508" s="18"/>
      <c r="X508" s="18"/>
      <c r="Y508" s="18"/>
    </row>
    <row r="509" spans="1:25" s="87" customFormat="1" ht="13.5" customHeight="1" x14ac:dyDescent="0.35">
      <c r="A509" s="189">
        <v>16</v>
      </c>
      <c r="B509" s="824" t="s">
        <v>719</v>
      </c>
      <c r="C509" s="221">
        <v>177.23</v>
      </c>
      <c r="D509" s="221"/>
      <c r="E509" s="221"/>
      <c r="F509" s="171">
        <v>177.23</v>
      </c>
      <c r="G509" s="171">
        <f t="shared" si="71"/>
        <v>177.23</v>
      </c>
      <c r="H509" s="222"/>
      <c r="I509" s="222">
        <v>0</v>
      </c>
      <c r="J509" s="171">
        <v>0</v>
      </c>
      <c r="K509" s="220">
        <f t="shared" si="76"/>
        <v>0</v>
      </c>
      <c r="L509" s="868">
        <f t="shared" si="77"/>
        <v>0</v>
      </c>
      <c r="M509" s="512">
        <f t="shared" si="74"/>
        <v>0</v>
      </c>
      <c r="N509" s="191">
        <f t="shared" si="69"/>
        <v>0</v>
      </c>
      <c r="O509" s="192">
        <f t="shared" si="73"/>
        <v>0</v>
      </c>
      <c r="P509" s="193">
        <v>0</v>
      </c>
      <c r="Q509" s="505">
        <v>0</v>
      </c>
      <c r="R509" s="506">
        <f t="shared" si="78"/>
        <v>0</v>
      </c>
      <c r="S509" s="199">
        <v>1</v>
      </c>
      <c r="T509" s="18"/>
      <c r="U509" s="18"/>
      <c r="V509" s="18"/>
      <c r="W509" s="18"/>
      <c r="X509" s="18"/>
      <c r="Y509" s="18"/>
    </row>
    <row r="510" spans="1:25" s="87" customFormat="1" ht="13.5" customHeight="1" x14ac:dyDescent="0.35">
      <c r="A510" s="189">
        <v>17</v>
      </c>
      <c r="B510" s="824" t="s">
        <v>720</v>
      </c>
      <c r="C510" s="221">
        <v>108.36</v>
      </c>
      <c r="D510" s="221"/>
      <c r="E510" s="221"/>
      <c r="F510" s="171">
        <v>108.36</v>
      </c>
      <c r="G510" s="171">
        <f t="shared" si="71"/>
        <v>108.36</v>
      </c>
      <c r="H510" s="222"/>
      <c r="I510" s="222">
        <v>0</v>
      </c>
      <c r="J510" s="171">
        <v>0</v>
      </c>
      <c r="K510" s="220">
        <f t="shared" si="76"/>
        <v>0</v>
      </c>
      <c r="L510" s="868">
        <f t="shared" si="77"/>
        <v>0</v>
      </c>
      <c r="M510" s="512">
        <f t="shared" si="74"/>
        <v>0</v>
      </c>
      <c r="N510" s="191">
        <f t="shared" si="69"/>
        <v>0</v>
      </c>
      <c r="O510" s="192">
        <f t="shared" si="73"/>
        <v>0</v>
      </c>
      <c r="P510" s="193">
        <v>0</v>
      </c>
      <c r="Q510" s="505">
        <v>0</v>
      </c>
      <c r="R510" s="506">
        <f t="shared" si="78"/>
        <v>0</v>
      </c>
      <c r="S510" s="199">
        <v>1</v>
      </c>
      <c r="T510" s="18"/>
      <c r="U510" s="18"/>
      <c r="V510" s="18"/>
      <c r="W510" s="18"/>
      <c r="X510" s="18"/>
      <c r="Y510" s="18"/>
    </row>
    <row r="511" spans="1:25" s="87" customFormat="1" ht="13.5" customHeight="1" x14ac:dyDescent="0.35">
      <c r="A511" s="189">
        <v>18</v>
      </c>
      <c r="B511" s="824" t="s">
        <v>721</v>
      </c>
      <c r="C511" s="221">
        <v>76.2</v>
      </c>
      <c r="D511" s="221"/>
      <c r="E511" s="221"/>
      <c r="F511" s="171">
        <v>76.2</v>
      </c>
      <c r="G511" s="171">
        <f t="shared" si="71"/>
        <v>76.2</v>
      </c>
      <c r="H511" s="222"/>
      <c r="I511" s="222">
        <v>0</v>
      </c>
      <c r="J511" s="171">
        <v>0</v>
      </c>
      <c r="K511" s="220">
        <f t="shared" si="76"/>
        <v>0</v>
      </c>
      <c r="L511" s="868">
        <f t="shared" si="77"/>
        <v>0</v>
      </c>
      <c r="M511" s="512">
        <f t="shared" si="74"/>
        <v>0</v>
      </c>
      <c r="N511" s="191">
        <f t="shared" si="69"/>
        <v>0</v>
      </c>
      <c r="O511" s="192">
        <f t="shared" si="73"/>
        <v>0</v>
      </c>
      <c r="P511" s="193">
        <v>0</v>
      </c>
      <c r="Q511" s="505">
        <v>0</v>
      </c>
      <c r="R511" s="506">
        <f t="shared" si="78"/>
        <v>0</v>
      </c>
      <c r="S511" s="199">
        <v>1</v>
      </c>
      <c r="T511" s="18"/>
      <c r="U511" s="18"/>
      <c r="V511" s="18"/>
      <c r="W511" s="18"/>
      <c r="X511" s="18"/>
      <c r="Y511" s="18"/>
    </row>
    <row r="512" spans="1:25" s="87" customFormat="1" ht="13.5" customHeight="1" x14ac:dyDescent="0.35">
      <c r="A512" s="189">
        <v>19</v>
      </c>
      <c r="B512" s="824" t="s">
        <v>722</v>
      </c>
      <c r="C512" s="221">
        <v>98.5</v>
      </c>
      <c r="D512" s="221"/>
      <c r="E512" s="221"/>
      <c r="F512" s="171">
        <v>98.5</v>
      </c>
      <c r="G512" s="171">
        <f t="shared" si="71"/>
        <v>98.5</v>
      </c>
      <c r="H512" s="222"/>
      <c r="I512" s="222">
        <v>0</v>
      </c>
      <c r="J512" s="171">
        <v>0</v>
      </c>
      <c r="K512" s="220">
        <f t="shared" si="76"/>
        <v>0</v>
      </c>
      <c r="L512" s="868">
        <f t="shared" si="77"/>
        <v>0</v>
      </c>
      <c r="M512" s="512">
        <f t="shared" si="74"/>
        <v>0</v>
      </c>
      <c r="N512" s="191">
        <f t="shared" si="69"/>
        <v>0</v>
      </c>
      <c r="O512" s="192">
        <f t="shared" si="73"/>
        <v>0</v>
      </c>
      <c r="P512" s="193">
        <v>0</v>
      </c>
      <c r="Q512" s="505">
        <v>0</v>
      </c>
      <c r="R512" s="506">
        <f t="shared" si="78"/>
        <v>0</v>
      </c>
      <c r="S512" s="199">
        <v>1</v>
      </c>
      <c r="T512" s="18"/>
      <c r="U512" s="18"/>
      <c r="V512" s="18"/>
      <c r="W512" s="18"/>
      <c r="X512" s="18"/>
      <c r="Y512" s="18"/>
    </row>
    <row r="513" spans="1:25" s="87" customFormat="1" ht="13.5" customHeight="1" x14ac:dyDescent="0.35">
      <c r="A513" s="189">
        <v>20</v>
      </c>
      <c r="B513" s="824" t="s">
        <v>723</v>
      </c>
      <c r="C513" s="221">
        <v>93.4</v>
      </c>
      <c r="D513" s="221"/>
      <c r="E513" s="221"/>
      <c r="F513" s="171">
        <v>93.4</v>
      </c>
      <c r="G513" s="171">
        <f t="shared" si="71"/>
        <v>93.4</v>
      </c>
      <c r="H513" s="222"/>
      <c r="I513" s="222">
        <v>0</v>
      </c>
      <c r="J513" s="171">
        <v>0</v>
      </c>
      <c r="K513" s="220">
        <f t="shared" si="76"/>
        <v>0</v>
      </c>
      <c r="L513" s="868">
        <f t="shared" si="77"/>
        <v>0</v>
      </c>
      <c r="M513" s="512">
        <f t="shared" si="74"/>
        <v>0</v>
      </c>
      <c r="N513" s="191">
        <f t="shared" si="69"/>
        <v>0</v>
      </c>
      <c r="O513" s="192">
        <f t="shared" si="73"/>
        <v>0</v>
      </c>
      <c r="P513" s="193">
        <v>0</v>
      </c>
      <c r="Q513" s="505">
        <v>0</v>
      </c>
      <c r="R513" s="506">
        <f t="shared" si="78"/>
        <v>0</v>
      </c>
      <c r="S513" s="199">
        <v>2</v>
      </c>
      <c r="T513" s="18"/>
      <c r="U513" s="18"/>
      <c r="V513" s="18"/>
      <c r="W513" s="18"/>
      <c r="X513" s="18"/>
      <c r="Y513" s="18"/>
    </row>
    <row r="514" spans="1:25" s="87" customFormat="1" ht="13.5" customHeight="1" x14ac:dyDescent="0.35">
      <c r="A514" s="189">
        <v>21</v>
      </c>
      <c r="B514" s="824" t="s">
        <v>724</v>
      </c>
      <c r="C514" s="221">
        <v>92.7</v>
      </c>
      <c r="D514" s="221"/>
      <c r="E514" s="221"/>
      <c r="F514" s="171">
        <v>92.7</v>
      </c>
      <c r="G514" s="171">
        <f t="shared" si="71"/>
        <v>92.7</v>
      </c>
      <c r="H514" s="222"/>
      <c r="I514" s="222">
        <v>0</v>
      </c>
      <c r="J514" s="171">
        <v>0</v>
      </c>
      <c r="K514" s="220">
        <f t="shared" si="76"/>
        <v>0</v>
      </c>
      <c r="L514" s="868">
        <f t="shared" si="77"/>
        <v>0</v>
      </c>
      <c r="M514" s="512">
        <f t="shared" si="74"/>
        <v>0</v>
      </c>
      <c r="N514" s="191">
        <f t="shared" si="69"/>
        <v>0</v>
      </c>
      <c r="O514" s="192">
        <f t="shared" si="73"/>
        <v>0</v>
      </c>
      <c r="P514" s="193">
        <v>0</v>
      </c>
      <c r="Q514" s="505">
        <v>0</v>
      </c>
      <c r="R514" s="506">
        <f t="shared" si="78"/>
        <v>0</v>
      </c>
      <c r="S514" s="199">
        <v>1</v>
      </c>
      <c r="T514" s="18"/>
      <c r="U514" s="18"/>
      <c r="V514" s="18"/>
      <c r="W514" s="18"/>
      <c r="X514" s="18"/>
      <c r="Y514" s="18"/>
    </row>
    <row r="515" spans="1:25" s="87" customFormat="1" ht="13.5" customHeight="1" x14ac:dyDescent="0.35">
      <c r="A515" s="189">
        <v>22</v>
      </c>
      <c r="B515" s="824" t="s">
        <v>725</v>
      </c>
      <c r="C515" s="171">
        <v>346.6</v>
      </c>
      <c r="D515" s="171"/>
      <c r="E515" s="171"/>
      <c r="F515" s="171">
        <v>345.7</v>
      </c>
      <c r="G515" s="171">
        <f t="shared" si="71"/>
        <v>346.6</v>
      </c>
      <c r="H515" s="222"/>
      <c r="I515" s="222">
        <v>0</v>
      </c>
      <c r="J515" s="171">
        <v>0</v>
      </c>
      <c r="K515" s="220">
        <f t="shared" si="76"/>
        <v>0</v>
      </c>
      <c r="L515" s="868">
        <f t="shared" si="77"/>
        <v>0</v>
      </c>
      <c r="M515" s="512">
        <f t="shared" si="74"/>
        <v>0</v>
      </c>
      <c r="N515" s="191">
        <f t="shared" si="69"/>
        <v>0</v>
      </c>
      <c r="O515" s="192">
        <f t="shared" si="73"/>
        <v>0</v>
      </c>
      <c r="P515" s="193">
        <v>0</v>
      </c>
      <c r="Q515" s="505">
        <v>0</v>
      </c>
      <c r="R515" s="506">
        <f t="shared" si="78"/>
        <v>0</v>
      </c>
      <c r="S515" s="199">
        <v>1</v>
      </c>
      <c r="T515" s="18"/>
      <c r="U515" s="18"/>
      <c r="V515" s="18"/>
      <c r="W515" s="18"/>
      <c r="X515" s="18"/>
      <c r="Y515" s="18"/>
    </row>
    <row r="516" spans="1:25" s="87" customFormat="1" ht="13.5" customHeight="1" x14ac:dyDescent="0.35">
      <c r="A516" s="189">
        <v>23</v>
      </c>
      <c r="B516" s="824" t="s">
        <v>726</v>
      </c>
      <c r="C516" s="221">
        <v>293.2</v>
      </c>
      <c r="D516" s="221"/>
      <c r="E516" s="221"/>
      <c r="F516" s="171">
        <v>293.2</v>
      </c>
      <c r="G516" s="171">
        <f t="shared" ref="G516:G564" si="79">C516+D516+E516</f>
        <v>293.2</v>
      </c>
      <c r="H516" s="222"/>
      <c r="I516" s="222">
        <v>0</v>
      </c>
      <c r="J516" s="171">
        <v>0</v>
      </c>
      <c r="K516" s="220">
        <f t="shared" si="76"/>
        <v>0</v>
      </c>
      <c r="L516" s="868">
        <f t="shared" si="77"/>
        <v>0</v>
      </c>
      <c r="M516" s="512">
        <f t="shared" si="74"/>
        <v>0</v>
      </c>
      <c r="N516" s="191">
        <f t="shared" si="69"/>
        <v>0</v>
      </c>
      <c r="O516" s="192">
        <f t="shared" si="73"/>
        <v>0</v>
      </c>
      <c r="P516" s="193">
        <v>0</v>
      </c>
      <c r="Q516" s="505">
        <v>0</v>
      </c>
      <c r="R516" s="506">
        <f t="shared" si="78"/>
        <v>0</v>
      </c>
      <c r="S516" s="199">
        <v>1</v>
      </c>
      <c r="T516" s="18"/>
      <c r="U516" s="18"/>
      <c r="V516" s="18"/>
      <c r="W516" s="18"/>
      <c r="X516" s="18"/>
      <c r="Y516" s="18"/>
    </row>
    <row r="517" spans="1:25" s="87" customFormat="1" ht="13.5" customHeight="1" x14ac:dyDescent="0.35">
      <c r="A517" s="189">
        <v>24</v>
      </c>
      <c r="B517" s="824" t="s">
        <v>727</v>
      </c>
      <c r="C517" s="221">
        <v>4501</v>
      </c>
      <c r="D517" s="221"/>
      <c r="E517" s="221"/>
      <c r="F517" s="171">
        <v>4500.07</v>
      </c>
      <c r="G517" s="171">
        <f t="shared" si="79"/>
        <v>4501</v>
      </c>
      <c r="H517" s="222">
        <v>584</v>
      </c>
      <c r="I517" s="222">
        <v>0</v>
      </c>
      <c r="J517" s="171">
        <v>584</v>
      </c>
      <c r="K517" s="220">
        <f t="shared" si="76"/>
        <v>584</v>
      </c>
      <c r="L517" s="868">
        <f t="shared" si="77"/>
        <v>584</v>
      </c>
      <c r="M517" s="512">
        <f t="shared" si="74"/>
        <v>0.69523809523809521</v>
      </c>
      <c r="N517" s="191">
        <f t="shared" si="69"/>
        <v>2976.6271428571426</v>
      </c>
      <c r="O517" s="192">
        <f t="shared" si="73"/>
        <v>654.85797142857143</v>
      </c>
      <c r="P517" s="193">
        <v>995.24723809523812</v>
      </c>
      <c r="Q517" s="505">
        <v>69.356952380952379</v>
      </c>
      <c r="R517" s="506">
        <f t="shared" si="78"/>
        <v>1.0433435469366594</v>
      </c>
      <c r="S517" s="199">
        <v>1</v>
      </c>
      <c r="T517" s="18"/>
      <c r="U517" s="18"/>
      <c r="V517" s="18"/>
      <c r="W517" s="18"/>
      <c r="X517" s="18"/>
      <c r="Y517" s="18"/>
    </row>
    <row r="518" spans="1:25" s="87" customFormat="1" ht="13.5" customHeight="1" x14ac:dyDescent="0.35">
      <c r="A518" s="189">
        <v>25</v>
      </c>
      <c r="B518" s="824" t="s">
        <v>728</v>
      </c>
      <c r="C518" s="221">
        <v>195.86</v>
      </c>
      <c r="D518" s="221"/>
      <c r="E518" s="221"/>
      <c r="F518" s="171">
        <v>195.86</v>
      </c>
      <c r="G518" s="171">
        <f t="shared" si="79"/>
        <v>195.86</v>
      </c>
      <c r="H518" s="222"/>
      <c r="I518" s="222">
        <v>0</v>
      </c>
      <c r="J518" s="171"/>
      <c r="K518" s="220">
        <f t="shared" si="76"/>
        <v>0</v>
      </c>
      <c r="L518" s="868">
        <f t="shared" si="77"/>
        <v>0</v>
      </c>
      <c r="M518" s="512">
        <f t="shared" si="74"/>
        <v>0</v>
      </c>
      <c r="N518" s="191">
        <f t="shared" si="69"/>
        <v>0</v>
      </c>
      <c r="O518" s="192">
        <f t="shared" si="73"/>
        <v>0</v>
      </c>
      <c r="P518" s="193">
        <v>0</v>
      </c>
      <c r="Q518" s="505">
        <v>0</v>
      </c>
      <c r="R518" s="506">
        <f t="shared" si="78"/>
        <v>0</v>
      </c>
      <c r="S518" s="199">
        <v>1</v>
      </c>
      <c r="T518" s="18"/>
      <c r="U518" s="18"/>
      <c r="V518" s="18"/>
      <c r="W518" s="18"/>
      <c r="X518" s="18"/>
      <c r="Y518" s="18"/>
    </row>
    <row r="519" spans="1:25" s="87" customFormat="1" ht="13.5" customHeight="1" x14ac:dyDescent="0.35">
      <c r="A519" s="189">
        <v>26</v>
      </c>
      <c r="B519" s="824" t="s">
        <v>729</v>
      </c>
      <c r="C519" s="221">
        <v>148</v>
      </c>
      <c r="D519" s="221"/>
      <c r="E519" s="221"/>
      <c r="F519" s="171">
        <v>148</v>
      </c>
      <c r="G519" s="171">
        <f t="shared" si="79"/>
        <v>148</v>
      </c>
      <c r="H519" s="222"/>
      <c r="I519" s="222">
        <v>0</v>
      </c>
      <c r="J519" s="171"/>
      <c r="K519" s="220">
        <f t="shared" si="76"/>
        <v>0</v>
      </c>
      <c r="L519" s="868">
        <f t="shared" si="77"/>
        <v>0</v>
      </c>
      <c r="M519" s="512">
        <f t="shared" si="74"/>
        <v>0</v>
      </c>
      <c r="N519" s="191">
        <f t="shared" si="69"/>
        <v>0</v>
      </c>
      <c r="O519" s="192">
        <f t="shared" si="73"/>
        <v>0</v>
      </c>
      <c r="P519" s="193">
        <v>0</v>
      </c>
      <c r="Q519" s="505">
        <v>0</v>
      </c>
      <c r="R519" s="506">
        <f t="shared" si="78"/>
        <v>0</v>
      </c>
      <c r="S519" s="199">
        <v>1</v>
      </c>
      <c r="T519" s="18"/>
      <c r="U519" s="18"/>
      <c r="V519" s="18"/>
      <c r="W519" s="18"/>
      <c r="X519" s="18"/>
      <c r="Y519" s="18"/>
    </row>
    <row r="520" spans="1:25" s="87" customFormat="1" ht="13.5" customHeight="1" x14ac:dyDescent="0.35">
      <c r="A520" s="189">
        <v>27</v>
      </c>
      <c r="B520" s="824" t="s">
        <v>730</v>
      </c>
      <c r="C520" s="221">
        <v>92.6</v>
      </c>
      <c r="D520" s="221"/>
      <c r="E520" s="221"/>
      <c r="F520" s="171">
        <v>92.6</v>
      </c>
      <c r="G520" s="171">
        <f t="shared" si="79"/>
        <v>92.6</v>
      </c>
      <c r="H520" s="222"/>
      <c r="I520" s="222">
        <v>0</v>
      </c>
      <c r="J520" s="171"/>
      <c r="K520" s="220">
        <f t="shared" si="76"/>
        <v>0</v>
      </c>
      <c r="L520" s="868">
        <f t="shared" si="77"/>
        <v>0</v>
      </c>
      <c r="M520" s="512">
        <f t="shared" si="74"/>
        <v>0</v>
      </c>
      <c r="N520" s="191">
        <f t="shared" si="69"/>
        <v>0</v>
      </c>
      <c r="O520" s="192">
        <f t="shared" ref="O520:O576" si="80">N520*0.22</f>
        <v>0</v>
      </c>
      <c r="P520" s="193">
        <v>0</v>
      </c>
      <c r="Q520" s="505">
        <v>0</v>
      </c>
      <c r="R520" s="506">
        <f t="shared" si="78"/>
        <v>0</v>
      </c>
      <c r="S520" s="199">
        <v>1</v>
      </c>
      <c r="T520" s="18"/>
      <c r="U520" s="18"/>
      <c r="V520" s="18"/>
      <c r="W520" s="18"/>
      <c r="X520" s="18"/>
      <c r="Y520" s="18"/>
    </row>
    <row r="521" spans="1:25" s="87" customFormat="1" ht="13.5" customHeight="1" x14ac:dyDescent="0.35">
      <c r="A521" s="189">
        <v>28</v>
      </c>
      <c r="B521" s="824" t="s">
        <v>731</v>
      </c>
      <c r="C521" s="221">
        <v>78.7</v>
      </c>
      <c r="D521" s="221"/>
      <c r="E521" s="221"/>
      <c r="F521" s="171">
        <v>78.7</v>
      </c>
      <c r="G521" s="171">
        <f t="shared" si="79"/>
        <v>78.7</v>
      </c>
      <c r="H521" s="222"/>
      <c r="I521" s="222">
        <v>0</v>
      </c>
      <c r="J521" s="171"/>
      <c r="K521" s="220">
        <f t="shared" si="76"/>
        <v>0</v>
      </c>
      <c r="L521" s="868">
        <f t="shared" si="77"/>
        <v>0</v>
      </c>
      <c r="M521" s="512">
        <f t="shared" si="74"/>
        <v>0</v>
      </c>
      <c r="N521" s="191">
        <f t="shared" si="69"/>
        <v>0</v>
      </c>
      <c r="O521" s="192">
        <f t="shared" si="80"/>
        <v>0</v>
      </c>
      <c r="P521" s="193">
        <v>0</v>
      </c>
      <c r="Q521" s="505">
        <v>0</v>
      </c>
      <c r="R521" s="506">
        <f t="shared" si="78"/>
        <v>0</v>
      </c>
      <c r="S521" s="199">
        <v>1</v>
      </c>
      <c r="T521" s="18"/>
      <c r="U521" s="18"/>
      <c r="V521" s="18"/>
      <c r="W521" s="18"/>
      <c r="X521" s="18"/>
      <c r="Y521" s="18"/>
    </row>
    <row r="522" spans="1:25" s="87" customFormat="1" ht="13.5" customHeight="1" x14ac:dyDescent="0.35">
      <c r="A522" s="189">
        <v>29</v>
      </c>
      <c r="B522" s="824" t="s">
        <v>732</v>
      </c>
      <c r="C522" s="221">
        <v>114</v>
      </c>
      <c r="D522" s="221"/>
      <c r="E522" s="221"/>
      <c r="F522" s="171">
        <v>114</v>
      </c>
      <c r="G522" s="171">
        <f t="shared" si="79"/>
        <v>114</v>
      </c>
      <c r="H522" s="222"/>
      <c r="I522" s="222">
        <v>0</v>
      </c>
      <c r="J522" s="171"/>
      <c r="K522" s="220">
        <f t="shared" si="76"/>
        <v>0</v>
      </c>
      <c r="L522" s="868">
        <f t="shared" si="77"/>
        <v>0</v>
      </c>
      <c r="M522" s="512">
        <f t="shared" si="74"/>
        <v>0</v>
      </c>
      <c r="N522" s="191">
        <f t="shared" si="69"/>
        <v>0</v>
      </c>
      <c r="O522" s="192">
        <f t="shared" si="80"/>
        <v>0</v>
      </c>
      <c r="P522" s="193">
        <v>0</v>
      </c>
      <c r="Q522" s="505">
        <v>0</v>
      </c>
      <c r="R522" s="506">
        <f t="shared" si="78"/>
        <v>0</v>
      </c>
      <c r="S522" s="199">
        <v>2</v>
      </c>
      <c r="T522" s="18"/>
      <c r="U522" s="18"/>
      <c r="V522" s="18"/>
      <c r="W522" s="18"/>
      <c r="X522" s="18"/>
      <c r="Y522" s="18"/>
    </row>
    <row r="523" spans="1:25" s="87" customFormat="1" ht="13.5" customHeight="1" x14ac:dyDescent="0.35">
      <c r="A523" s="189">
        <v>30</v>
      </c>
      <c r="B523" s="824" t="s">
        <v>733</v>
      </c>
      <c r="C523" s="221">
        <v>25.1</v>
      </c>
      <c r="D523" s="221"/>
      <c r="E523" s="221"/>
      <c r="F523" s="171">
        <v>25.1</v>
      </c>
      <c r="G523" s="171">
        <f t="shared" si="79"/>
        <v>25.1</v>
      </c>
      <c r="H523" s="222"/>
      <c r="I523" s="222">
        <v>0</v>
      </c>
      <c r="J523" s="171"/>
      <c r="K523" s="220">
        <f t="shared" si="76"/>
        <v>0</v>
      </c>
      <c r="L523" s="868">
        <f t="shared" si="77"/>
        <v>0</v>
      </c>
      <c r="M523" s="512">
        <f t="shared" si="74"/>
        <v>0</v>
      </c>
      <c r="N523" s="191">
        <f t="shared" si="69"/>
        <v>0</v>
      </c>
      <c r="O523" s="192">
        <f t="shared" si="80"/>
        <v>0</v>
      </c>
      <c r="P523" s="193">
        <v>0</v>
      </c>
      <c r="Q523" s="505">
        <v>0</v>
      </c>
      <c r="R523" s="506">
        <f t="shared" si="78"/>
        <v>0</v>
      </c>
      <c r="S523" s="199">
        <v>1</v>
      </c>
      <c r="T523" s="18"/>
      <c r="U523" s="18"/>
      <c r="V523" s="18"/>
      <c r="W523" s="18"/>
      <c r="X523" s="18"/>
      <c r="Y523" s="18"/>
    </row>
    <row r="524" spans="1:25" s="87" customFormat="1" ht="13.5" customHeight="1" x14ac:dyDescent="0.35">
      <c r="A524" s="189">
        <v>31</v>
      </c>
      <c r="B524" s="824" t="s">
        <v>734</v>
      </c>
      <c r="C524" s="221">
        <v>66.599999999999994</v>
      </c>
      <c r="D524" s="221"/>
      <c r="E524" s="221"/>
      <c r="F524" s="171">
        <v>66.599999999999994</v>
      </c>
      <c r="G524" s="171">
        <f t="shared" si="79"/>
        <v>66.599999999999994</v>
      </c>
      <c r="H524" s="222"/>
      <c r="I524" s="222">
        <v>0</v>
      </c>
      <c r="J524" s="171"/>
      <c r="K524" s="220">
        <f t="shared" si="76"/>
        <v>0</v>
      </c>
      <c r="L524" s="868">
        <f t="shared" si="77"/>
        <v>0</v>
      </c>
      <c r="M524" s="512">
        <f t="shared" si="74"/>
        <v>0</v>
      </c>
      <c r="N524" s="191">
        <f t="shared" si="69"/>
        <v>0</v>
      </c>
      <c r="O524" s="192">
        <f t="shared" si="80"/>
        <v>0</v>
      </c>
      <c r="P524" s="193">
        <v>0</v>
      </c>
      <c r="Q524" s="505">
        <v>0</v>
      </c>
      <c r="R524" s="506">
        <f t="shared" si="78"/>
        <v>0</v>
      </c>
      <c r="S524" s="199">
        <v>1</v>
      </c>
      <c r="T524" s="18"/>
      <c r="U524" s="18"/>
      <c r="V524" s="18"/>
      <c r="W524" s="18"/>
      <c r="X524" s="18"/>
      <c r="Y524" s="18"/>
    </row>
    <row r="525" spans="1:25" s="87" customFormat="1" ht="13.5" customHeight="1" x14ac:dyDescent="0.35">
      <c r="A525" s="189">
        <v>32</v>
      </c>
      <c r="B525" s="824" t="s">
        <v>735</v>
      </c>
      <c r="C525" s="221">
        <v>156.4</v>
      </c>
      <c r="D525" s="221"/>
      <c r="E525" s="221"/>
      <c r="F525" s="171">
        <v>156.4</v>
      </c>
      <c r="G525" s="171">
        <f t="shared" si="79"/>
        <v>156.4</v>
      </c>
      <c r="H525" s="222"/>
      <c r="I525" s="222">
        <v>0</v>
      </c>
      <c r="J525" s="171"/>
      <c r="K525" s="220">
        <f t="shared" si="76"/>
        <v>0</v>
      </c>
      <c r="L525" s="868">
        <f t="shared" si="77"/>
        <v>0</v>
      </c>
      <c r="M525" s="512">
        <f t="shared" ref="M525:M577" si="81">(H525/840)+(I525/756)</f>
        <v>0</v>
      </c>
      <c r="N525" s="191">
        <f t="shared" ref="N525:N588" si="82">M525*4281.45</f>
        <v>0</v>
      </c>
      <c r="O525" s="192">
        <f t="shared" si="80"/>
        <v>0</v>
      </c>
      <c r="P525" s="193">
        <v>0</v>
      </c>
      <c r="Q525" s="505">
        <v>0</v>
      </c>
      <c r="R525" s="506">
        <f t="shared" si="78"/>
        <v>0</v>
      </c>
      <c r="S525" s="199">
        <v>1</v>
      </c>
      <c r="T525" s="18"/>
      <c r="U525" s="18"/>
      <c r="V525" s="18"/>
      <c r="W525" s="18"/>
      <c r="X525" s="18"/>
      <c r="Y525" s="18"/>
    </row>
    <row r="526" spans="1:25" s="87" customFormat="1" ht="13.5" customHeight="1" x14ac:dyDescent="0.35">
      <c r="A526" s="189">
        <v>33</v>
      </c>
      <c r="B526" s="824" t="s">
        <v>736</v>
      </c>
      <c r="C526" s="221">
        <v>59.6</v>
      </c>
      <c r="D526" s="221"/>
      <c r="E526" s="221"/>
      <c r="F526" s="171">
        <v>59.6</v>
      </c>
      <c r="G526" s="171">
        <f t="shared" si="79"/>
        <v>59.6</v>
      </c>
      <c r="H526" s="222"/>
      <c r="I526" s="222">
        <v>0</v>
      </c>
      <c r="J526" s="171"/>
      <c r="K526" s="220">
        <f t="shared" si="76"/>
        <v>0</v>
      </c>
      <c r="L526" s="868">
        <f t="shared" si="77"/>
        <v>0</v>
      </c>
      <c r="M526" s="512">
        <f t="shared" si="81"/>
        <v>0</v>
      </c>
      <c r="N526" s="191">
        <f t="shared" si="82"/>
        <v>0</v>
      </c>
      <c r="O526" s="192">
        <f t="shared" si="80"/>
        <v>0</v>
      </c>
      <c r="P526" s="193">
        <v>0</v>
      </c>
      <c r="Q526" s="505">
        <v>0</v>
      </c>
      <c r="R526" s="506">
        <f t="shared" si="78"/>
        <v>0</v>
      </c>
      <c r="S526" s="199">
        <v>1</v>
      </c>
      <c r="T526" s="18"/>
      <c r="U526" s="18"/>
      <c r="V526" s="18"/>
      <c r="W526" s="18"/>
      <c r="X526" s="18"/>
      <c r="Y526" s="18"/>
    </row>
    <row r="527" spans="1:25" s="87" customFormat="1" ht="15.5" x14ac:dyDescent="0.35">
      <c r="A527" s="189">
        <v>34</v>
      </c>
      <c r="B527" s="824" t="s">
        <v>737</v>
      </c>
      <c r="C527" s="221">
        <v>176</v>
      </c>
      <c r="D527" s="221"/>
      <c r="E527" s="221"/>
      <c r="F527" s="171">
        <v>176</v>
      </c>
      <c r="G527" s="171">
        <f t="shared" si="79"/>
        <v>176</v>
      </c>
      <c r="H527" s="222"/>
      <c r="I527" s="222">
        <v>0</v>
      </c>
      <c r="J527" s="171"/>
      <c r="K527" s="220">
        <f t="shared" si="76"/>
        <v>0</v>
      </c>
      <c r="L527" s="868">
        <f t="shared" si="77"/>
        <v>0</v>
      </c>
      <c r="M527" s="512">
        <f t="shared" si="81"/>
        <v>0</v>
      </c>
      <c r="N527" s="191">
        <f t="shared" si="82"/>
        <v>0</v>
      </c>
      <c r="O527" s="192">
        <f t="shared" si="80"/>
        <v>0</v>
      </c>
      <c r="P527" s="193">
        <v>0</v>
      </c>
      <c r="Q527" s="505">
        <v>0</v>
      </c>
      <c r="R527" s="506">
        <f t="shared" si="78"/>
        <v>0</v>
      </c>
      <c r="S527" s="199">
        <v>1</v>
      </c>
      <c r="T527" s="18"/>
      <c r="U527" s="18"/>
      <c r="V527" s="18"/>
      <c r="W527" s="18"/>
      <c r="X527" s="18"/>
      <c r="Y527" s="18"/>
    </row>
    <row r="528" spans="1:25" s="87" customFormat="1" ht="15.5" x14ac:dyDescent="0.35">
      <c r="A528" s="189">
        <v>35</v>
      </c>
      <c r="B528" s="824" t="s">
        <v>738</v>
      </c>
      <c r="C528" s="221">
        <v>149</v>
      </c>
      <c r="D528" s="221"/>
      <c r="E528" s="221"/>
      <c r="F528" s="171">
        <v>129</v>
      </c>
      <c r="G528" s="171">
        <f t="shared" si="79"/>
        <v>149</v>
      </c>
      <c r="H528" s="222"/>
      <c r="I528" s="222">
        <v>0</v>
      </c>
      <c r="J528" s="171"/>
      <c r="K528" s="220">
        <f t="shared" si="76"/>
        <v>0</v>
      </c>
      <c r="L528" s="868">
        <f t="shared" si="77"/>
        <v>0</v>
      </c>
      <c r="M528" s="512">
        <f t="shared" si="81"/>
        <v>0</v>
      </c>
      <c r="N528" s="191">
        <f t="shared" si="82"/>
        <v>0</v>
      </c>
      <c r="O528" s="192">
        <f t="shared" si="80"/>
        <v>0</v>
      </c>
      <c r="P528" s="193">
        <v>0</v>
      </c>
      <c r="Q528" s="505">
        <v>0</v>
      </c>
      <c r="R528" s="506">
        <f t="shared" si="78"/>
        <v>0</v>
      </c>
      <c r="S528" s="199">
        <v>1</v>
      </c>
      <c r="T528" s="18"/>
      <c r="U528" s="18"/>
      <c r="V528" s="18"/>
      <c r="W528" s="18"/>
      <c r="X528" s="18"/>
      <c r="Y528" s="18"/>
    </row>
    <row r="529" spans="1:25" s="87" customFormat="1" ht="15.5" x14ac:dyDescent="0.35">
      <c r="A529" s="189">
        <v>36</v>
      </c>
      <c r="B529" s="824" t="s">
        <v>739</v>
      </c>
      <c r="C529" s="221">
        <v>224.8</v>
      </c>
      <c r="D529" s="221"/>
      <c r="E529" s="221"/>
      <c r="F529" s="171">
        <v>224.8</v>
      </c>
      <c r="G529" s="171">
        <f t="shared" si="79"/>
        <v>224.8</v>
      </c>
      <c r="H529" s="222"/>
      <c r="I529" s="222">
        <v>0</v>
      </c>
      <c r="J529" s="171"/>
      <c r="K529" s="220">
        <f t="shared" si="76"/>
        <v>0</v>
      </c>
      <c r="L529" s="868">
        <f t="shared" si="77"/>
        <v>0</v>
      </c>
      <c r="M529" s="512">
        <f t="shared" si="81"/>
        <v>0</v>
      </c>
      <c r="N529" s="191">
        <f t="shared" si="82"/>
        <v>0</v>
      </c>
      <c r="O529" s="192">
        <f t="shared" si="80"/>
        <v>0</v>
      </c>
      <c r="P529" s="193">
        <v>0</v>
      </c>
      <c r="Q529" s="505">
        <v>0</v>
      </c>
      <c r="R529" s="506">
        <f t="shared" si="78"/>
        <v>0</v>
      </c>
      <c r="S529" s="199">
        <v>2</v>
      </c>
      <c r="T529" s="18"/>
      <c r="U529" s="18"/>
      <c r="V529" s="18"/>
      <c r="W529" s="18"/>
      <c r="X529" s="18"/>
      <c r="Y529" s="18"/>
    </row>
    <row r="530" spans="1:25" s="87" customFormat="1" ht="15.5" x14ac:dyDescent="0.35">
      <c r="A530" s="189">
        <v>37</v>
      </c>
      <c r="B530" s="824" t="s">
        <v>740</v>
      </c>
      <c r="C530" s="221">
        <v>243.4</v>
      </c>
      <c r="D530" s="221"/>
      <c r="E530" s="221"/>
      <c r="F530" s="171">
        <v>238.7</v>
      </c>
      <c r="G530" s="171">
        <f t="shared" si="79"/>
        <v>243.4</v>
      </c>
      <c r="H530" s="222"/>
      <c r="I530" s="222">
        <v>0</v>
      </c>
      <c r="J530" s="171"/>
      <c r="K530" s="220">
        <f t="shared" si="76"/>
        <v>0</v>
      </c>
      <c r="L530" s="868">
        <f t="shared" si="77"/>
        <v>0</v>
      </c>
      <c r="M530" s="512">
        <f t="shared" si="81"/>
        <v>0</v>
      </c>
      <c r="N530" s="191">
        <f t="shared" si="82"/>
        <v>0</v>
      </c>
      <c r="O530" s="192">
        <f t="shared" si="80"/>
        <v>0</v>
      </c>
      <c r="P530" s="193">
        <v>0</v>
      </c>
      <c r="Q530" s="505">
        <v>0</v>
      </c>
      <c r="R530" s="506">
        <f t="shared" si="78"/>
        <v>0</v>
      </c>
      <c r="S530" s="199">
        <v>2</v>
      </c>
      <c r="T530" s="18"/>
      <c r="U530" s="18"/>
      <c r="V530" s="18"/>
      <c r="W530" s="18"/>
      <c r="X530" s="18"/>
      <c r="Y530" s="18"/>
    </row>
    <row r="531" spans="1:25" s="87" customFormat="1" ht="15.5" x14ac:dyDescent="0.35">
      <c r="A531" s="189">
        <v>38</v>
      </c>
      <c r="B531" s="824" t="s">
        <v>741</v>
      </c>
      <c r="C531" s="221">
        <v>169.9</v>
      </c>
      <c r="D531" s="221"/>
      <c r="E531" s="221"/>
      <c r="F531" s="171">
        <v>170</v>
      </c>
      <c r="G531" s="171">
        <f t="shared" si="79"/>
        <v>169.9</v>
      </c>
      <c r="H531" s="222"/>
      <c r="I531" s="222">
        <v>0</v>
      </c>
      <c r="J531" s="171"/>
      <c r="K531" s="220">
        <f t="shared" si="76"/>
        <v>0</v>
      </c>
      <c r="L531" s="868">
        <f t="shared" si="77"/>
        <v>0</v>
      </c>
      <c r="M531" s="512">
        <f t="shared" si="81"/>
        <v>0</v>
      </c>
      <c r="N531" s="191">
        <f t="shared" si="82"/>
        <v>0</v>
      </c>
      <c r="O531" s="192">
        <f t="shared" si="80"/>
        <v>0</v>
      </c>
      <c r="P531" s="193">
        <v>0</v>
      </c>
      <c r="Q531" s="505">
        <v>0</v>
      </c>
      <c r="R531" s="506">
        <f t="shared" si="78"/>
        <v>0</v>
      </c>
      <c r="S531" s="199">
        <v>1</v>
      </c>
      <c r="T531" s="18"/>
      <c r="U531" s="18"/>
      <c r="V531" s="18"/>
      <c r="W531" s="18"/>
      <c r="X531" s="18"/>
      <c r="Y531" s="18"/>
    </row>
    <row r="532" spans="1:25" s="87" customFormat="1" ht="15.5" x14ac:dyDescent="0.35">
      <c r="A532" s="189">
        <v>39</v>
      </c>
      <c r="B532" s="824" t="s">
        <v>742</v>
      </c>
      <c r="C532" s="221">
        <v>377.1</v>
      </c>
      <c r="D532" s="221"/>
      <c r="E532" s="221"/>
      <c r="F532" s="171">
        <v>377.1</v>
      </c>
      <c r="G532" s="171">
        <f t="shared" si="79"/>
        <v>377.1</v>
      </c>
      <c r="H532" s="222"/>
      <c r="I532" s="222">
        <v>0</v>
      </c>
      <c r="J532" s="171"/>
      <c r="K532" s="220">
        <f t="shared" ref="K532:K585" si="83">H532+I532</f>
        <v>0</v>
      </c>
      <c r="L532" s="868">
        <f t="shared" si="77"/>
        <v>0</v>
      </c>
      <c r="M532" s="512">
        <f t="shared" si="81"/>
        <v>0</v>
      </c>
      <c r="N532" s="191">
        <f t="shared" si="82"/>
        <v>0</v>
      </c>
      <c r="O532" s="192">
        <f t="shared" si="80"/>
        <v>0</v>
      </c>
      <c r="P532" s="193">
        <v>0</v>
      </c>
      <c r="Q532" s="505">
        <v>0</v>
      </c>
      <c r="R532" s="506">
        <f t="shared" si="78"/>
        <v>0</v>
      </c>
      <c r="S532" s="199">
        <v>1</v>
      </c>
      <c r="T532" s="18"/>
      <c r="U532" s="18"/>
      <c r="V532" s="18"/>
      <c r="W532" s="18"/>
      <c r="X532" s="18"/>
      <c r="Y532" s="18"/>
    </row>
    <row r="533" spans="1:25" s="87" customFormat="1" ht="15.5" x14ac:dyDescent="0.35">
      <c r="A533" s="189">
        <v>40</v>
      </c>
      <c r="B533" s="824" t="s">
        <v>743</v>
      </c>
      <c r="C533" s="221">
        <v>87.1</v>
      </c>
      <c r="D533" s="221"/>
      <c r="E533" s="221"/>
      <c r="F533" s="171">
        <v>86.2</v>
      </c>
      <c r="G533" s="171">
        <f t="shared" si="79"/>
        <v>87.1</v>
      </c>
      <c r="H533" s="222"/>
      <c r="I533" s="222">
        <v>0</v>
      </c>
      <c r="J533" s="171"/>
      <c r="K533" s="220">
        <f t="shared" si="83"/>
        <v>0</v>
      </c>
      <c r="L533" s="868">
        <f t="shared" si="77"/>
        <v>0</v>
      </c>
      <c r="M533" s="512">
        <f t="shared" si="81"/>
        <v>0</v>
      </c>
      <c r="N533" s="191">
        <f t="shared" si="82"/>
        <v>0</v>
      </c>
      <c r="O533" s="192">
        <f t="shared" si="80"/>
        <v>0</v>
      </c>
      <c r="P533" s="193">
        <v>0</v>
      </c>
      <c r="Q533" s="505">
        <v>0</v>
      </c>
      <c r="R533" s="506">
        <f t="shared" si="78"/>
        <v>0</v>
      </c>
      <c r="S533" s="199">
        <v>2</v>
      </c>
      <c r="T533" s="18"/>
      <c r="U533" s="18"/>
      <c r="V533" s="18"/>
      <c r="W533" s="18"/>
      <c r="X533" s="18"/>
      <c r="Y533" s="18"/>
    </row>
    <row r="534" spans="1:25" s="87" customFormat="1" ht="15.5" x14ac:dyDescent="0.35">
      <c r="A534" s="189">
        <v>41</v>
      </c>
      <c r="B534" s="824" t="s">
        <v>744</v>
      </c>
      <c r="C534" s="221">
        <v>348.2</v>
      </c>
      <c r="D534" s="221"/>
      <c r="E534" s="221"/>
      <c r="F534" s="171">
        <v>348.2</v>
      </c>
      <c r="G534" s="171">
        <f t="shared" si="79"/>
        <v>348.2</v>
      </c>
      <c r="H534" s="222"/>
      <c r="I534" s="222">
        <v>0</v>
      </c>
      <c r="J534" s="171"/>
      <c r="K534" s="220">
        <f t="shared" si="83"/>
        <v>0</v>
      </c>
      <c r="L534" s="868">
        <f t="shared" si="77"/>
        <v>0</v>
      </c>
      <c r="M534" s="512">
        <f t="shared" si="81"/>
        <v>0</v>
      </c>
      <c r="N534" s="191">
        <f t="shared" si="82"/>
        <v>0</v>
      </c>
      <c r="O534" s="192">
        <f t="shared" si="80"/>
        <v>0</v>
      </c>
      <c r="P534" s="193">
        <v>0</v>
      </c>
      <c r="Q534" s="505">
        <v>0</v>
      </c>
      <c r="R534" s="506">
        <f t="shared" si="78"/>
        <v>0</v>
      </c>
      <c r="S534" s="199">
        <v>3</v>
      </c>
      <c r="T534" s="18"/>
      <c r="U534" s="18"/>
      <c r="V534" s="18"/>
      <c r="W534" s="18"/>
      <c r="X534" s="18"/>
      <c r="Y534" s="18"/>
    </row>
    <row r="535" spans="1:25" s="87" customFormat="1" ht="15.5" x14ac:dyDescent="0.35">
      <c r="A535" s="189">
        <v>42</v>
      </c>
      <c r="B535" s="824" t="s">
        <v>745</v>
      </c>
      <c r="C535" s="221">
        <v>227.7</v>
      </c>
      <c r="D535" s="221"/>
      <c r="E535" s="221"/>
      <c r="F535" s="171">
        <v>228.24</v>
      </c>
      <c r="G535" s="171">
        <f t="shared" si="79"/>
        <v>227.7</v>
      </c>
      <c r="H535" s="222"/>
      <c r="I535" s="222">
        <v>0</v>
      </c>
      <c r="J535" s="171"/>
      <c r="K535" s="220">
        <f t="shared" si="83"/>
        <v>0</v>
      </c>
      <c r="L535" s="868">
        <f t="shared" si="77"/>
        <v>0</v>
      </c>
      <c r="M535" s="512">
        <f t="shared" si="81"/>
        <v>0</v>
      </c>
      <c r="N535" s="191">
        <f t="shared" si="82"/>
        <v>0</v>
      </c>
      <c r="O535" s="192">
        <f t="shared" si="80"/>
        <v>0</v>
      </c>
      <c r="P535" s="193">
        <v>0</v>
      </c>
      <c r="Q535" s="505">
        <v>0</v>
      </c>
      <c r="R535" s="506">
        <f t="shared" si="78"/>
        <v>0</v>
      </c>
      <c r="S535" s="199">
        <v>2</v>
      </c>
      <c r="T535" s="18"/>
      <c r="U535" s="18"/>
      <c r="V535" s="18"/>
      <c r="W535" s="18"/>
      <c r="X535" s="18"/>
      <c r="Y535" s="18"/>
    </row>
    <row r="536" spans="1:25" s="87" customFormat="1" ht="15.5" x14ac:dyDescent="0.35">
      <c r="A536" s="189">
        <v>43</v>
      </c>
      <c r="B536" s="824" t="s">
        <v>746</v>
      </c>
      <c r="C536" s="221">
        <v>409.2</v>
      </c>
      <c r="D536" s="221"/>
      <c r="E536" s="221"/>
      <c r="F536" s="171">
        <v>409.2</v>
      </c>
      <c r="G536" s="171">
        <f t="shared" si="79"/>
        <v>409.2</v>
      </c>
      <c r="H536" s="222"/>
      <c r="I536" s="222">
        <v>0</v>
      </c>
      <c r="J536" s="171"/>
      <c r="K536" s="220">
        <f t="shared" si="83"/>
        <v>0</v>
      </c>
      <c r="L536" s="868">
        <f t="shared" si="77"/>
        <v>0</v>
      </c>
      <c r="M536" s="512">
        <f t="shared" si="81"/>
        <v>0</v>
      </c>
      <c r="N536" s="191">
        <f t="shared" si="82"/>
        <v>0</v>
      </c>
      <c r="O536" s="192">
        <f t="shared" si="80"/>
        <v>0</v>
      </c>
      <c r="P536" s="193">
        <v>0</v>
      </c>
      <c r="Q536" s="505">
        <v>0</v>
      </c>
      <c r="R536" s="506">
        <f t="shared" si="78"/>
        <v>0</v>
      </c>
      <c r="S536" s="199">
        <v>1</v>
      </c>
      <c r="T536" s="18"/>
      <c r="U536" s="18"/>
      <c r="V536" s="18"/>
      <c r="W536" s="18"/>
      <c r="X536" s="18"/>
      <c r="Y536" s="18"/>
    </row>
    <row r="537" spans="1:25" s="87" customFormat="1" ht="15.5" x14ac:dyDescent="0.35">
      <c r="A537" s="189">
        <v>44</v>
      </c>
      <c r="B537" s="824" t="s">
        <v>747</v>
      </c>
      <c r="C537" s="221">
        <v>177.6</v>
      </c>
      <c r="D537" s="221"/>
      <c r="E537" s="221"/>
      <c r="F537" s="171">
        <v>176.7</v>
      </c>
      <c r="G537" s="171">
        <f t="shared" si="79"/>
        <v>177.6</v>
      </c>
      <c r="H537" s="222"/>
      <c r="I537" s="222">
        <v>0</v>
      </c>
      <c r="J537" s="171"/>
      <c r="K537" s="220">
        <f t="shared" si="83"/>
        <v>0</v>
      </c>
      <c r="L537" s="868">
        <f t="shared" si="77"/>
        <v>0</v>
      </c>
      <c r="M537" s="512">
        <f t="shared" si="81"/>
        <v>0</v>
      </c>
      <c r="N537" s="191">
        <f t="shared" si="82"/>
        <v>0</v>
      </c>
      <c r="O537" s="192">
        <f t="shared" si="80"/>
        <v>0</v>
      </c>
      <c r="P537" s="193">
        <v>0</v>
      </c>
      <c r="Q537" s="505">
        <v>0</v>
      </c>
      <c r="R537" s="506">
        <f t="shared" si="78"/>
        <v>0</v>
      </c>
      <c r="S537" s="199">
        <v>1</v>
      </c>
      <c r="T537" s="18"/>
      <c r="U537" s="18"/>
      <c r="V537" s="18"/>
      <c r="W537" s="18"/>
      <c r="X537" s="18"/>
      <c r="Y537" s="18"/>
    </row>
    <row r="538" spans="1:25" s="87" customFormat="1" ht="15.5" x14ac:dyDescent="0.35">
      <c r="A538" s="189">
        <v>45</v>
      </c>
      <c r="B538" s="824" t="s">
        <v>748</v>
      </c>
      <c r="C538" s="221">
        <v>383.9</v>
      </c>
      <c r="D538" s="221"/>
      <c r="E538" s="221"/>
      <c r="F538" s="171">
        <v>383.9</v>
      </c>
      <c r="G538" s="171">
        <f t="shared" si="79"/>
        <v>383.9</v>
      </c>
      <c r="H538" s="222"/>
      <c r="I538" s="222">
        <v>0</v>
      </c>
      <c r="J538" s="171"/>
      <c r="K538" s="220">
        <f t="shared" si="83"/>
        <v>0</v>
      </c>
      <c r="L538" s="868">
        <f t="shared" si="77"/>
        <v>0</v>
      </c>
      <c r="M538" s="512">
        <f t="shared" si="81"/>
        <v>0</v>
      </c>
      <c r="N538" s="191">
        <f t="shared" si="82"/>
        <v>0</v>
      </c>
      <c r="O538" s="192">
        <f t="shared" si="80"/>
        <v>0</v>
      </c>
      <c r="P538" s="193">
        <v>0</v>
      </c>
      <c r="Q538" s="505">
        <v>0</v>
      </c>
      <c r="R538" s="506">
        <f t="shared" si="78"/>
        <v>0</v>
      </c>
      <c r="S538" s="199">
        <v>2</v>
      </c>
      <c r="T538" s="18"/>
      <c r="U538" s="18"/>
      <c r="V538" s="18"/>
      <c r="W538" s="18"/>
      <c r="X538" s="18"/>
      <c r="Y538" s="18"/>
    </row>
    <row r="539" spans="1:25" s="87" customFormat="1" ht="15.5" x14ac:dyDescent="0.35">
      <c r="A539" s="189">
        <v>46</v>
      </c>
      <c r="B539" s="824" t="s">
        <v>749</v>
      </c>
      <c r="C539" s="221">
        <v>123.2</v>
      </c>
      <c r="D539" s="221"/>
      <c r="E539" s="221"/>
      <c r="F539" s="171">
        <v>123.2</v>
      </c>
      <c r="G539" s="171">
        <f t="shared" si="79"/>
        <v>123.2</v>
      </c>
      <c r="H539" s="222"/>
      <c r="I539" s="222">
        <v>0</v>
      </c>
      <c r="J539" s="171"/>
      <c r="K539" s="220">
        <f t="shared" si="83"/>
        <v>0</v>
      </c>
      <c r="L539" s="868">
        <f t="shared" si="77"/>
        <v>0</v>
      </c>
      <c r="M539" s="512">
        <f t="shared" si="81"/>
        <v>0</v>
      </c>
      <c r="N539" s="191">
        <f t="shared" si="82"/>
        <v>0</v>
      </c>
      <c r="O539" s="192">
        <f t="shared" si="80"/>
        <v>0</v>
      </c>
      <c r="P539" s="193">
        <v>0</v>
      </c>
      <c r="Q539" s="505">
        <v>0</v>
      </c>
      <c r="R539" s="506">
        <f t="shared" si="78"/>
        <v>0</v>
      </c>
      <c r="S539" s="199">
        <v>2</v>
      </c>
      <c r="T539" s="18"/>
      <c r="U539" s="18"/>
      <c r="V539" s="18"/>
      <c r="W539" s="18"/>
      <c r="X539" s="18"/>
      <c r="Y539" s="18"/>
    </row>
    <row r="540" spans="1:25" s="87" customFormat="1" ht="15.5" x14ac:dyDescent="0.35">
      <c r="A540" s="189">
        <v>47</v>
      </c>
      <c r="B540" s="824" t="s">
        <v>750</v>
      </c>
      <c r="C540" s="221">
        <v>423.7</v>
      </c>
      <c r="D540" s="221"/>
      <c r="E540" s="221"/>
      <c r="F540" s="171">
        <v>414.6</v>
      </c>
      <c r="G540" s="171">
        <f t="shared" si="79"/>
        <v>423.7</v>
      </c>
      <c r="H540" s="222"/>
      <c r="I540" s="222">
        <v>0</v>
      </c>
      <c r="J540" s="171"/>
      <c r="K540" s="220">
        <f t="shared" si="83"/>
        <v>0</v>
      </c>
      <c r="L540" s="868">
        <f t="shared" si="77"/>
        <v>0</v>
      </c>
      <c r="M540" s="512">
        <f t="shared" si="81"/>
        <v>0</v>
      </c>
      <c r="N540" s="191">
        <f t="shared" si="82"/>
        <v>0</v>
      </c>
      <c r="O540" s="192">
        <f t="shared" si="80"/>
        <v>0</v>
      </c>
      <c r="P540" s="193">
        <v>0</v>
      </c>
      <c r="Q540" s="505">
        <v>0</v>
      </c>
      <c r="R540" s="506">
        <f t="shared" si="78"/>
        <v>0</v>
      </c>
      <c r="S540" s="199">
        <v>2</v>
      </c>
      <c r="T540" s="18"/>
      <c r="U540" s="18"/>
      <c r="V540" s="18"/>
      <c r="W540" s="18"/>
      <c r="X540" s="18"/>
      <c r="Y540" s="18"/>
    </row>
    <row r="541" spans="1:25" s="87" customFormat="1" ht="15.5" x14ac:dyDescent="0.35">
      <c r="A541" s="189">
        <v>48</v>
      </c>
      <c r="B541" s="824" t="s">
        <v>751</v>
      </c>
      <c r="C541" s="221">
        <v>138.80000000000001</v>
      </c>
      <c r="D541" s="221"/>
      <c r="E541" s="221"/>
      <c r="F541" s="171">
        <v>140.69999999999999</v>
      </c>
      <c r="G541" s="171">
        <f t="shared" si="79"/>
        <v>138.80000000000001</v>
      </c>
      <c r="H541" s="222"/>
      <c r="I541" s="222">
        <v>0</v>
      </c>
      <c r="J541" s="171"/>
      <c r="K541" s="220">
        <f t="shared" si="83"/>
        <v>0</v>
      </c>
      <c r="L541" s="868">
        <f t="shared" si="77"/>
        <v>0</v>
      </c>
      <c r="M541" s="512">
        <f t="shared" si="81"/>
        <v>0</v>
      </c>
      <c r="N541" s="191">
        <f t="shared" si="82"/>
        <v>0</v>
      </c>
      <c r="O541" s="192">
        <f t="shared" si="80"/>
        <v>0</v>
      </c>
      <c r="P541" s="193">
        <v>0</v>
      </c>
      <c r="Q541" s="505">
        <v>0</v>
      </c>
      <c r="R541" s="506">
        <f t="shared" si="78"/>
        <v>0</v>
      </c>
      <c r="S541" s="199">
        <v>2</v>
      </c>
      <c r="T541" s="18"/>
      <c r="U541" s="18"/>
      <c r="V541" s="18"/>
      <c r="W541" s="18"/>
      <c r="X541" s="18"/>
      <c r="Y541" s="18"/>
    </row>
    <row r="542" spans="1:25" s="87" customFormat="1" ht="15.5" x14ac:dyDescent="0.35">
      <c r="A542" s="189">
        <v>49</v>
      </c>
      <c r="B542" s="824" t="s">
        <v>753</v>
      </c>
      <c r="C542" s="221">
        <v>353.3</v>
      </c>
      <c r="D542" s="221"/>
      <c r="E542" s="221"/>
      <c r="F542" s="171">
        <v>351.2</v>
      </c>
      <c r="G542" s="171">
        <f t="shared" si="79"/>
        <v>353.3</v>
      </c>
      <c r="H542" s="222"/>
      <c r="I542" s="222">
        <v>0</v>
      </c>
      <c r="J542" s="171"/>
      <c r="K542" s="220">
        <f t="shared" si="83"/>
        <v>0</v>
      </c>
      <c r="L542" s="868">
        <f t="shared" si="77"/>
        <v>0</v>
      </c>
      <c r="M542" s="512">
        <f t="shared" si="81"/>
        <v>0</v>
      </c>
      <c r="N542" s="191">
        <f t="shared" si="82"/>
        <v>0</v>
      </c>
      <c r="O542" s="192">
        <f t="shared" si="80"/>
        <v>0</v>
      </c>
      <c r="P542" s="193">
        <v>0</v>
      </c>
      <c r="Q542" s="505">
        <v>0</v>
      </c>
      <c r="R542" s="506">
        <f t="shared" si="78"/>
        <v>0</v>
      </c>
      <c r="S542" s="199">
        <v>2</v>
      </c>
      <c r="T542" s="18"/>
      <c r="U542" s="18"/>
      <c r="V542" s="18"/>
      <c r="W542" s="18"/>
      <c r="X542" s="18"/>
      <c r="Y542" s="18"/>
    </row>
    <row r="543" spans="1:25" s="87" customFormat="1" ht="15.5" x14ac:dyDescent="0.35">
      <c r="A543" s="189">
        <v>50</v>
      </c>
      <c r="B543" s="824" t="s">
        <v>754</v>
      </c>
      <c r="C543" s="221">
        <v>354.5</v>
      </c>
      <c r="D543" s="221"/>
      <c r="E543" s="221"/>
      <c r="F543" s="171">
        <v>354.5</v>
      </c>
      <c r="G543" s="171">
        <f t="shared" si="79"/>
        <v>354.5</v>
      </c>
      <c r="H543" s="222"/>
      <c r="I543" s="222">
        <v>0</v>
      </c>
      <c r="J543" s="171"/>
      <c r="K543" s="220">
        <f t="shared" si="83"/>
        <v>0</v>
      </c>
      <c r="L543" s="868">
        <f t="shared" si="77"/>
        <v>0</v>
      </c>
      <c r="M543" s="512">
        <f t="shared" si="81"/>
        <v>0</v>
      </c>
      <c r="N543" s="191">
        <f t="shared" si="82"/>
        <v>0</v>
      </c>
      <c r="O543" s="192">
        <f t="shared" si="80"/>
        <v>0</v>
      </c>
      <c r="P543" s="193">
        <v>0</v>
      </c>
      <c r="Q543" s="505">
        <v>0</v>
      </c>
      <c r="R543" s="506">
        <f t="shared" si="78"/>
        <v>0</v>
      </c>
      <c r="S543" s="199">
        <v>2</v>
      </c>
      <c r="T543" s="18"/>
      <c r="U543" s="18"/>
      <c r="V543" s="18"/>
      <c r="W543" s="18"/>
      <c r="X543" s="18"/>
      <c r="Y543" s="18"/>
    </row>
    <row r="544" spans="1:25" s="87" customFormat="1" ht="15.5" x14ac:dyDescent="0.35">
      <c r="A544" s="189">
        <v>51</v>
      </c>
      <c r="B544" s="824" t="s">
        <v>756</v>
      </c>
      <c r="C544" s="221">
        <v>348.3</v>
      </c>
      <c r="D544" s="221"/>
      <c r="E544" s="221"/>
      <c r="F544" s="171">
        <v>352.8</v>
      </c>
      <c r="G544" s="171">
        <f t="shared" si="79"/>
        <v>348.3</v>
      </c>
      <c r="H544" s="222"/>
      <c r="I544" s="222">
        <v>0</v>
      </c>
      <c r="J544" s="171"/>
      <c r="K544" s="220">
        <f t="shared" si="83"/>
        <v>0</v>
      </c>
      <c r="L544" s="868">
        <f t="shared" si="77"/>
        <v>0</v>
      </c>
      <c r="M544" s="512">
        <f t="shared" si="81"/>
        <v>0</v>
      </c>
      <c r="N544" s="191">
        <f t="shared" si="82"/>
        <v>0</v>
      </c>
      <c r="O544" s="192">
        <f t="shared" si="80"/>
        <v>0</v>
      </c>
      <c r="P544" s="193">
        <v>0</v>
      </c>
      <c r="Q544" s="505">
        <v>0</v>
      </c>
      <c r="R544" s="506">
        <f t="shared" si="78"/>
        <v>0</v>
      </c>
      <c r="S544" s="199">
        <v>2</v>
      </c>
      <c r="T544" s="18"/>
      <c r="U544" s="18"/>
      <c r="V544" s="18"/>
      <c r="W544" s="18"/>
      <c r="X544" s="18"/>
      <c r="Y544" s="18"/>
    </row>
    <row r="545" spans="1:25" s="87" customFormat="1" ht="15.5" x14ac:dyDescent="0.35">
      <c r="A545" s="189">
        <v>52</v>
      </c>
      <c r="B545" s="824" t="s">
        <v>757</v>
      </c>
      <c r="C545" s="221">
        <v>73.400000000000006</v>
      </c>
      <c r="D545" s="221"/>
      <c r="E545" s="221"/>
      <c r="F545" s="171">
        <v>73.5</v>
      </c>
      <c r="G545" s="171">
        <f t="shared" si="79"/>
        <v>73.400000000000006</v>
      </c>
      <c r="H545" s="222"/>
      <c r="I545" s="222">
        <v>0</v>
      </c>
      <c r="J545" s="171"/>
      <c r="K545" s="220">
        <f t="shared" si="83"/>
        <v>0</v>
      </c>
      <c r="L545" s="868">
        <f t="shared" si="77"/>
        <v>0</v>
      </c>
      <c r="M545" s="512">
        <f t="shared" si="81"/>
        <v>0</v>
      </c>
      <c r="N545" s="191">
        <f t="shared" si="82"/>
        <v>0</v>
      </c>
      <c r="O545" s="192">
        <f t="shared" si="80"/>
        <v>0</v>
      </c>
      <c r="P545" s="193">
        <v>0</v>
      </c>
      <c r="Q545" s="505">
        <v>0</v>
      </c>
      <c r="R545" s="506">
        <f t="shared" si="78"/>
        <v>0</v>
      </c>
      <c r="S545" s="199">
        <v>2</v>
      </c>
      <c r="T545" s="18"/>
      <c r="U545" s="18"/>
      <c r="V545" s="18"/>
      <c r="W545" s="18"/>
      <c r="X545" s="18"/>
      <c r="Y545" s="18"/>
    </row>
    <row r="546" spans="1:25" s="87" customFormat="1" ht="15.5" x14ac:dyDescent="0.35">
      <c r="A546" s="189">
        <v>53</v>
      </c>
      <c r="B546" s="824" t="s">
        <v>758</v>
      </c>
      <c r="C546" s="221">
        <v>117.2</v>
      </c>
      <c r="D546" s="221"/>
      <c r="E546" s="221"/>
      <c r="F546" s="171">
        <v>114.7</v>
      </c>
      <c r="G546" s="171">
        <f t="shared" si="79"/>
        <v>117.2</v>
      </c>
      <c r="H546" s="222"/>
      <c r="I546" s="222">
        <v>0</v>
      </c>
      <c r="J546" s="171"/>
      <c r="K546" s="220">
        <f t="shared" si="83"/>
        <v>0</v>
      </c>
      <c r="L546" s="868">
        <f t="shared" si="77"/>
        <v>0</v>
      </c>
      <c r="M546" s="512">
        <f t="shared" si="81"/>
        <v>0</v>
      </c>
      <c r="N546" s="191">
        <f t="shared" si="82"/>
        <v>0</v>
      </c>
      <c r="O546" s="192">
        <f t="shared" si="80"/>
        <v>0</v>
      </c>
      <c r="P546" s="193">
        <v>0</v>
      </c>
      <c r="Q546" s="505">
        <v>0</v>
      </c>
      <c r="R546" s="506">
        <f t="shared" si="78"/>
        <v>0</v>
      </c>
      <c r="S546" s="199">
        <v>2</v>
      </c>
      <c r="T546" s="18"/>
      <c r="U546" s="18"/>
      <c r="V546" s="18"/>
      <c r="W546" s="18"/>
      <c r="X546" s="18"/>
      <c r="Y546" s="18"/>
    </row>
    <row r="547" spans="1:25" s="87" customFormat="1" ht="15.5" x14ac:dyDescent="0.35">
      <c r="A547" s="189">
        <v>54</v>
      </c>
      <c r="B547" s="824" t="s">
        <v>759</v>
      </c>
      <c r="C547" s="221">
        <v>200.1</v>
      </c>
      <c r="D547" s="221"/>
      <c r="E547" s="221"/>
      <c r="F547" s="171">
        <v>200.8</v>
      </c>
      <c r="G547" s="171">
        <f t="shared" si="79"/>
        <v>200.1</v>
      </c>
      <c r="H547" s="222"/>
      <c r="I547" s="222"/>
      <c r="J547" s="171"/>
      <c r="K547" s="220">
        <f t="shared" si="83"/>
        <v>0</v>
      </c>
      <c r="L547" s="868">
        <f t="shared" si="77"/>
        <v>0</v>
      </c>
      <c r="M547" s="512">
        <f t="shared" si="81"/>
        <v>0</v>
      </c>
      <c r="N547" s="191">
        <f t="shared" si="82"/>
        <v>0</v>
      </c>
      <c r="O547" s="192">
        <f t="shared" si="80"/>
        <v>0</v>
      </c>
      <c r="P547" s="193">
        <v>0</v>
      </c>
      <c r="Q547" s="505">
        <v>0</v>
      </c>
      <c r="R547" s="506">
        <f t="shared" si="78"/>
        <v>0</v>
      </c>
      <c r="S547" s="199">
        <v>1</v>
      </c>
      <c r="T547" s="18"/>
      <c r="U547" s="18"/>
      <c r="V547" s="18"/>
      <c r="W547" s="18"/>
      <c r="X547" s="18"/>
      <c r="Y547" s="18"/>
    </row>
    <row r="548" spans="1:25" s="87" customFormat="1" ht="15.5" x14ac:dyDescent="0.35">
      <c r="A548" s="189">
        <v>55</v>
      </c>
      <c r="B548" s="824" t="s">
        <v>760</v>
      </c>
      <c r="C548" s="221">
        <v>79.099999999999994</v>
      </c>
      <c r="D548" s="221"/>
      <c r="E548" s="221"/>
      <c r="F548" s="171">
        <v>79.099999999999994</v>
      </c>
      <c r="G548" s="171">
        <f t="shared" si="79"/>
        <v>79.099999999999994</v>
      </c>
      <c r="H548" s="222"/>
      <c r="I548" s="222">
        <v>0</v>
      </c>
      <c r="J548" s="171"/>
      <c r="K548" s="220">
        <f t="shared" si="83"/>
        <v>0</v>
      </c>
      <c r="L548" s="868">
        <f t="shared" si="77"/>
        <v>0</v>
      </c>
      <c r="M548" s="512">
        <f t="shared" si="81"/>
        <v>0</v>
      </c>
      <c r="N548" s="191">
        <f t="shared" si="82"/>
        <v>0</v>
      </c>
      <c r="O548" s="192">
        <f t="shared" si="80"/>
        <v>0</v>
      </c>
      <c r="P548" s="193">
        <v>0</v>
      </c>
      <c r="Q548" s="505">
        <v>0</v>
      </c>
      <c r="R548" s="506">
        <f t="shared" si="78"/>
        <v>0</v>
      </c>
      <c r="S548" s="199">
        <v>2</v>
      </c>
      <c r="T548" s="18"/>
      <c r="U548" s="18"/>
      <c r="V548" s="18"/>
      <c r="W548" s="18"/>
      <c r="X548" s="18"/>
      <c r="Y548" s="18"/>
    </row>
    <row r="549" spans="1:25" s="87" customFormat="1" ht="15.5" x14ac:dyDescent="0.35">
      <c r="A549" s="189">
        <v>56</v>
      </c>
      <c r="B549" s="824" t="s">
        <v>761</v>
      </c>
      <c r="C549" s="221">
        <v>2958.8</v>
      </c>
      <c r="D549" s="221">
        <v>298.39999999999998</v>
      </c>
      <c r="E549" s="221"/>
      <c r="F549" s="171">
        <v>2893.23</v>
      </c>
      <c r="G549" s="171">
        <f t="shared" si="79"/>
        <v>3257.2000000000003</v>
      </c>
      <c r="H549" s="222">
        <v>276</v>
      </c>
      <c r="I549" s="222"/>
      <c r="J549" s="171">
        <v>276</v>
      </c>
      <c r="K549" s="220">
        <f t="shared" si="83"/>
        <v>276</v>
      </c>
      <c r="L549" s="868">
        <f t="shared" si="77"/>
        <v>276</v>
      </c>
      <c r="M549" s="512">
        <f t="shared" si="81"/>
        <v>0.32857142857142857</v>
      </c>
      <c r="N549" s="191">
        <f t="shared" si="82"/>
        <v>1406.7621428571429</v>
      </c>
      <c r="O549" s="192">
        <f t="shared" si="80"/>
        <v>309.48767142857145</v>
      </c>
      <c r="P549" s="193">
        <v>470.35657142857144</v>
      </c>
      <c r="Q549" s="505">
        <v>32.778285714285715</v>
      </c>
      <c r="R549" s="506">
        <f t="shared" si="78"/>
        <v>0.68137807670040873</v>
      </c>
      <c r="S549" s="199">
        <v>1</v>
      </c>
      <c r="T549" s="18"/>
      <c r="U549" s="18"/>
      <c r="V549" s="18"/>
      <c r="W549" s="18"/>
      <c r="X549" s="18"/>
      <c r="Y549" s="18"/>
    </row>
    <row r="550" spans="1:25" s="87" customFormat="1" ht="15.5" x14ac:dyDescent="0.35">
      <c r="A550" s="189">
        <v>57</v>
      </c>
      <c r="B550" s="824" t="s">
        <v>762</v>
      </c>
      <c r="C550" s="221">
        <v>4789.17</v>
      </c>
      <c r="D550" s="221"/>
      <c r="E550" s="221"/>
      <c r="F550" s="171">
        <v>4814.42</v>
      </c>
      <c r="G550" s="171">
        <f t="shared" si="79"/>
        <v>4789.17</v>
      </c>
      <c r="H550" s="222">
        <v>580</v>
      </c>
      <c r="I550" s="222"/>
      <c r="J550" s="171">
        <v>580</v>
      </c>
      <c r="K550" s="220">
        <f t="shared" si="83"/>
        <v>580</v>
      </c>
      <c r="L550" s="868">
        <f t="shared" si="77"/>
        <v>580</v>
      </c>
      <c r="M550" s="512">
        <f t="shared" si="81"/>
        <v>0.69047619047619047</v>
      </c>
      <c r="N550" s="191">
        <f t="shared" si="82"/>
        <v>2956.2392857142854</v>
      </c>
      <c r="O550" s="192">
        <f t="shared" si="80"/>
        <v>650.37264285714275</v>
      </c>
      <c r="P550" s="193">
        <v>988.43047619047616</v>
      </c>
      <c r="Q550" s="505">
        <v>68.881904761904764</v>
      </c>
      <c r="R550" s="506">
        <f t="shared" si="78"/>
        <v>0.97384814268940312</v>
      </c>
      <c r="S550" s="199">
        <v>1</v>
      </c>
      <c r="T550" s="18"/>
      <c r="U550" s="18"/>
      <c r="V550" s="18"/>
      <c r="W550" s="18"/>
      <c r="X550" s="18"/>
      <c r="Y550" s="18"/>
    </row>
    <row r="551" spans="1:25" s="87" customFormat="1" ht="15.5" x14ac:dyDescent="0.35">
      <c r="A551" s="189">
        <v>58</v>
      </c>
      <c r="B551" s="824" t="s">
        <v>763</v>
      </c>
      <c r="C551" s="221">
        <v>6299.44</v>
      </c>
      <c r="D551" s="221">
        <v>16.920000000000002</v>
      </c>
      <c r="E551" s="221"/>
      <c r="F551" s="171">
        <v>6276.2</v>
      </c>
      <c r="G551" s="171">
        <f t="shared" si="79"/>
        <v>6316.36</v>
      </c>
      <c r="H551" s="222">
        <v>870</v>
      </c>
      <c r="I551" s="222"/>
      <c r="J551" s="171">
        <v>870</v>
      </c>
      <c r="K551" s="220">
        <f t="shared" si="83"/>
        <v>870</v>
      </c>
      <c r="L551" s="868">
        <f t="shared" si="77"/>
        <v>870</v>
      </c>
      <c r="M551" s="512">
        <f t="shared" si="81"/>
        <v>1.0357142857142858</v>
      </c>
      <c r="N551" s="191">
        <f t="shared" si="82"/>
        <v>4434.3589285714288</v>
      </c>
      <c r="O551" s="192">
        <f t="shared" si="80"/>
        <v>975.5589642857143</v>
      </c>
      <c r="P551" s="193">
        <v>1482.6457142857143</v>
      </c>
      <c r="Q551" s="505">
        <v>103.32285714285716</v>
      </c>
      <c r="R551" s="506">
        <f t="shared" si="78"/>
        <v>1.1075819719404396</v>
      </c>
      <c r="S551" s="199">
        <v>2</v>
      </c>
      <c r="T551" s="18"/>
      <c r="U551" s="18"/>
      <c r="V551" s="18"/>
      <c r="W551" s="18"/>
      <c r="X551" s="18"/>
      <c r="Y551" s="18"/>
    </row>
    <row r="552" spans="1:25" s="87" customFormat="1" ht="15.5" x14ac:dyDescent="0.35">
      <c r="A552" s="189">
        <v>59</v>
      </c>
      <c r="B552" s="824" t="s">
        <v>764</v>
      </c>
      <c r="C552" s="221">
        <v>4812.1099999999997</v>
      </c>
      <c r="D552" s="221"/>
      <c r="E552" s="221"/>
      <c r="F552" s="171">
        <v>4809.49</v>
      </c>
      <c r="G552" s="171">
        <f t="shared" si="79"/>
        <v>4812.1099999999997</v>
      </c>
      <c r="H552" s="222">
        <v>580</v>
      </c>
      <c r="I552" s="222"/>
      <c r="J552" s="171">
        <v>580</v>
      </c>
      <c r="K552" s="220">
        <f t="shared" si="83"/>
        <v>580</v>
      </c>
      <c r="L552" s="868">
        <f t="shared" si="77"/>
        <v>580</v>
      </c>
      <c r="M552" s="512">
        <f t="shared" si="81"/>
        <v>0.69047619047619047</v>
      </c>
      <c r="N552" s="191">
        <f t="shared" si="82"/>
        <v>2956.2392857142854</v>
      </c>
      <c r="O552" s="192">
        <f t="shared" si="80"/>
        <v>650.37264285714275</v>
      </c>
      <c r="P552" s="193">
        <v>988.43047619047616</v>
      </c>
      <c r="Q552" s="505">
        <v>68.881904761904764</v>
      </c>
      <c r="R552" s="506">
        <f t="shared" si="78"/>
        <v>0.96920567267244706</v>
      </c>
      <c r="S552" s="199">
        <v>2</v>
      </c>
      <c r="T552" s="18"/>
      <c r="U552" s="18"/>
      <c r="V552" s="18"/>
      <c r="W552" s="18"/>
      <c r="X552" s="18"/>
      <c r="Y552" s="18"/>
    </row>
    <row r="553" spans="1:25" s="87" customFormat="1" ht="15.5" x14ac:dyDescent="0.35">
      <c r="A553" s="189">
        <v>60</v>
      </c>
      <c r="B553" s="824" t="s">
        <v>765</v>
      </c>
      <c r="C553" s="221">
        <v>11145.01</v>
      </c>
      <c r="D553" s="221"/>
      <c r="E553" s="221"/>
      <c r="F553" s="171">
        <v>11172.05</v>
      </c>
      <c r="G553" s="171">
        <f>C553+D553+E553</f>
        <v>11145.01</v>
      </c>
      <c r="H553" s="222">
        <v>1520</v>
      </c>
      <c r="I553" s="222"/>
      <c r="J553" s="171">
        <v>1520</v>
      </c>
      <c r="K553" s="220">
        <f t="shared" si="83"/>
        <v>1520</v>
      </c>
      <c r="L553" s="868">
        <f t="shared" si="77"/>
        <v>1520</v>
      </c>
      <c r="M553" s="512">
        <f t="shared" si="81"/>
        <v>1.8095238095238095</v>
      </c>
      <c r="N553" s="191">
        <f t="shared" si="82"/>
        <v>7747.3857142857141</v>
      </c>
      <c r="O553" s="192">
        <f t="shared" si="80"/>
        <v>1704.424857142857</v>
      </c>
      <c r="P553" s="193">
        <v>2590.3695238095238</v>
      </c>
      <c r="Q553" s="505">
        <v>180.51809523809524</v>
      </c>
      <c r="R553" s="506">
        <f t="shared" si="78"/>
        <v>1.0966969244959126</v>
      </c>
      <c r="S553" s="199">
        <v>2</v>
      </c>
      <c r="T553" s="18"/>
      <c r="U553" s="18"/>
      <c r="V553" s="18"/>
      <c r="W553" s="18"/>
      <c r="X553" s="18"/>
      <c r="Y553" s="18"/>
    </row>
    <row r="554" spans="1:25" s="87" customFormat="1" ht="15.5" x14ac:dyDescent="0.35">
      <c r="A554" s="189">
        <v>61</v>
      </c>
      <c r="B554" s="824" t="s">
        <v>766</v>
      </c>
      <c r="C554" s="221">
        <v>74.5</v>
      </c>
      <c r="D554" s="221"/>
      <c r="E554" s="221"/>
      <c r="F554" s="171">
        <v>74.5</v>
      </c>
      <c r="G554" s="171">
        <f t="shared" si="79"/>
        <v>74.5</v>
      </c>
      <c r="H554" s="222"/>
      <c r="I554" s="222">
        <v>0</v>
      </c>
      <c r="J554" s="171">
        <v>0</v>
      </c>
      <c r="K554" s="220">
        <f t="shared" si="83"/>
        <v>0</v>
      </c>
      <c r="L554" s="868">
        <f t="shared" si="77"/>
        <v>0</v>
      </c>
      <c r="M554" s="512">
        <f t="shared" si="81"/>
        <v>0</v>
      </c>
      <c r="N554" s="191">
        <f t="shared" si="82"/>
        <v>0</v>
      </c>
      <c r="O554" s="192">
        <f t="shared" si="80"/>
        <v>0</v>
      </c>
      <c r="P554" s="193">
        <v>0</v>
      </c>
      <c r="Q554" s="505">
        <v>0</v>
      </c>
      <c r="R554" s="506">
        <f t="shared" si="78"/>
        <v>0</v>
      </c>
      <c r="S554" s="199">
        <v>1</v>
      </c>
      <c r="T554" s="18"/>
      <c r="U554" s="18"/>
      <c r="V554" s="18"/>
      <c r="W554" s="18"/>
      <c r="X554" s="18"/>
      <c r="Y554" s="18"/>
    </row>
    <row r="555" spans="1:25" s="87" customFormat="1" ht="15.5" x14ac:dyDescent="0.35">
      <c r="A555" s="189">
        <v>62</v>
      </c>
      <c r="B555" s="824" t="s">
        <v>767</v>
      </c>
      <c r="C555" s="221">
        <v>227.9</v>
      </c>
      <c r="D555" s="221"/>
      <c r="E555" s="221"/>
      <c r="F555" s="171">
        <v>222.6</v>
      </c>
      <c r="G555" s="171">
        <f t="shared" si="79"/>
        <v>227.9</v>
      </c>
      <c r="H555" s="222"/>
      <c r="I555" s="222">
        <v>0</v>
      </c>
      <c r="J555" s="171">
        <v>0</v>
      </c>
      <c r="K555" s="220">
        <f t="shared" si="83"/>
        <v>0</v>
      </c>
      <c r="L555" s="868">
        <f t="shared" si="77"/>
        <v>0</v>
      </c>
      <c r="M555" s="512">
        <f t="shared" si="81"/>
        <v>0</v>
      </c>
      <c r="N555" s="191">
        <f t="shared" si="82"/>
        <v>0</v>
      </c>
      <c r="O555" s="192">
        <f t="shared" si="80"/>
        <v>0</v>
      </c>
      <c r="P555" s="193">
        <v>0</v>
      </c>
      <c r="Q555" s="505">
        <v>0</v>
      </c>
      <c r="R555" s="506">
        <f t="shared" si="78"/>
        <v>0</v>
      </c>
      <c r="S555" s="199">
        <v>2</v>
      </c>
      <c r="T555" s="18"/>
      <c r="U555" s="18"/>
      <c r="V555" s="18"/>
      <c r="W555" s="18"/>
      <c r="X555" s="18"/>
      <c r="Y555" s="18"/>
    </row>
    <row r="556" spans="1:25" s="87" customFormat="1" ht="15.5" x14ac:dyDescent="0.35">
      <c r="A556" s="189">
        <v>63</v>
      </c>
      <c r="B556" s="824" t="s">
        <v>768</v>
      </c>
      <c r="C556" s="221">
        <v>374.6</v>
      </c>
      <c r="D556" s="221"/>
      <c r="E556" s="221"/>
      <c r="F556" s="171">
        <v>338.1</v>
      </c>
      <c r="G556" s="171">
        <f t="shared" si="79"/>
        <v>374.6</v>
      </c>
      <c r="H556" s="222"/>
      <c r="I556" s="222">
        <v>0</v>
      </c>
      <c r="J556" s="171">
        <v>0</v>
      </c>
      <c r="K556" s="220">
        <f t="shared" si="83"/>
        <v>0</v>
      </c>
      <c r="L556" s="868">
        <f t="shared" si="77"/>
        <v>0</v>
      </c>
      <c r="M556" s="512">
        <f t="shared" si="81"/>
        <v>0</v>
      </c>
      <c r="N556" s="191">
        <f t="shared" si="82"/>
        <v>0</v>
      </c>
      <c r="O556" s="192">
        <f t="shared" si="80"/>
        <v>0</v>
      </c>
      <c r="P556" s="193">
        <v>0</v>
      </c>
      <c r="Q556" s="505">
        <v>0</v>
      </c>
      <c r="R556" s="506">
        <f t="shared" si="78"/>
        <v>0</v>
      </c>
      <c r="S556" s="199">
        <v>1</v>
      </c>
      <c r="T556" s="18"/>
      <c r="U556" s="18"/>
      <c r="V556" s="18"/>
      <c r="W556" s="18"/>
      <c r="X556" s="18"/>
      <c r="Y556" s="18"/>
    </row>
    <row r="557" spans="1:25" s="87" customFormat="1" ht="15.5" x14ac:dyDescent="0.35">
      <c r="A557" s="189">
        <v>64</v>
      </c>
      <c r="B557" s="835" t="s">
        <v>1451</v>
      </c>
      <c r="C557" s="221">
        <v>707.9</v>
      </c>
      <c r="D557" s="221"/>
      <c r="E557" s="221">
        <v>30.5</v>
      </c>
      <c r="F557" s="171">
        <v>707.9</v>
      </c>
      <c r="G557" s="171">
        <f t="shared" si="79"/>
        <v>738.4</v>
      </c>
      <c r="H557" s="222"/>
      <c r="I557" s="222">
        <v>110</v>
      </c>
      <c r="J557" s="171">
        <v>110</v>
      </c>
      <c r="K557" s="220">
        <f t="shared" si="83"/>
        <v>110</v>
      </c>
      <c r="L557" s="868">
        <f t="shared" si="77"/>
        <v>110</v>
      </c>
      <c r="M557" s="512">
        <f t="shared" si="81"/>
        <v>0.14550264550264549</v>
      </c>
      <c r="N557" s="191">
        <f t="shared" si="82"/>
        <v>622.96230158730157</v>
      </c>
      <c r="O557" s="192">
        <f t="shared" si="80"/>
        <v>137.05170634920634</v>
      </c>
      <c r="P557" s="193">
        <v>208.28994708994708</v>
      </c>
      <c r="Q557" s="505">
        <v>14.515343915343916</v>
      </c>
      <c r="R557" s="506">
        <f t="shared" si="78"/>
        <v>1.3310120516546573</v>
      </c>
      <c r="S557" s="199">
        <v>2</v>
      </c>
      <c r="T557" s="18"/>
      <c r="U557" s="18"/>
      <c r="V557" s="18"/>
      <c r="W557" s="18"/>
      <c r="X557" s="18"/>
      <c r="Y557" s="18"/>
    </row>
    <row r="558" spans="1:25" s="87" customFormat="1" ht="15.5" x14ac:dyDescent="0.35">
      <c r="A558" s="189">
        <v>65</v>
      </c>
      <c r="B558" s="835" t="s">
        <v>1452</v>
      </c>
      <c r="C558" s="221">
        <v>331.5</v>
      </c>
      <c r="D558" s="221"/>
      <c r="E558" s="221">
        <v>110.8</v>
      </c>
      <c r="F558" s="171">
        <v>372.8</v>
      </c>
      <c r="G558" s="171">
        <f t="shared" si="79"/>
        <v>442.3</v>
      </c>
      <c r="H558" s="222"/>
      <c r="I558" s="222">
        <v>24</v>
      </c>
      <c r="J558" s="171">
        <v>24</v>
      </c>
      <c r="K558" s="220">
        <f t="shared" si="83"/>
        <v>24</v>
      </c>
      <c r="L558" s="868">
        <f t="shared" si="77"/>
        <v>24</v>
      </c>
      <c r="M558" s="512">
        <f t="shared" si="81"/>
        <v>3.1746031746031744E-2</v>
      </c>
      <c r="N558" s="191">
        <f t="shared" si="82"/>
        <v>135.9190476190476</v>
      </c>
      <c r="O558" s="192">
        <f t="shared" si="80"/>
        <v>29.902190476190473</v>
      </c>
      <c r="P558" s="193">
        <v>45.445079365079366</v>
      </c>
      <c r="Q558" s="505">
        <v>3.166984126984127</v>
      </c>
      <c r="R558" s="506">
        <f t="shared" si="78"/>
        <v>0.48481415687836665</v>
      </c>
      <c r="S558" s="199">
        <v>1</v>
      </c>
      <c r="T558" s="18"/>
      <c r="U558" s="18"/>
      <c r="V558" s="18"/>
      <c r="W558" s="18"/>
      <c r="X558" s="18"/>
      <c r="Y558" s="18"/>
    </row>
    <row r="559" spans="1:25" s="87" customFormat="1" ht="15.5" x14ac:dyDescent="0.35">
      <c r="A559" s="189">
        <v>66</v>
      </c>
      <c r="B559" s="835" t="s">
        <v>1453</v>
      </c>
      <c r="C559" s="221">
        <v>939</v>
      </c>
      <c r="D559" s="221"/>
      <c r="E559" s="221">
        <v>104.4</v>
      </c>
      <c r="F559" s="171">
        <v>936.9</v>
      </c>
      <c r="G559" s="171">
        <f t="shared" si="79"/>
        <v>1043.4000000000001</v>
      </c>
      <c r="H559" s="222"/>
      <c r="I559" s="222">
        <v>105</v>
      </c>
      <c r="J559" s="171">
        <v>105</v>
      </c>
      <c r="K559" s="220">
        <f t="shared" si="83"/>
        <v>105</v>
      </c>
      <c r="L559" s="868">
        <f t="shared" si="77"/>
        <v>105</v>
      </c>
      <c r="M559" s="512">
        <f t="shared" si="81"/>
        <v>0.1388888888888889</v>
      </c>
      <c r="N559" s="191">
        <f t="shared" si="82"/>
        <v>594.64583333333337</v>
      </c>
      <c r="O559" s="192">
        <f t="shared" si="80"/>
        <v>130.82208333333335</v>
      </c>
      <c r="P559" s="193">
        <v>198.82222222222225</v>
      </c>
      <c r="Q559" s="505">
        <v>13.855555555555556</v>
      </c>
      <c r="R559" s="506">
        <f t="shared" si="78"/>
        <v>0.89912372478861857</v>
      </c>
      <c r="S559" s="199">
        <v>2</v>
      </c>
      <c r="T559" s="18"/>
      <c r="U559" s="18"/>
      <c r="V559" s="18"/>
      <c r="W559" s="18"/>
      <c r="X559" s="18"/>
      <c r="Y559" s="18"/>
    </row>
    <row r="560" spans="1:25" s="87" customFormat="1" ht="15.5" x14ac:dyDescent="0.35">
      <c r="A560" s="189">
        <v>67</v>
      </c>
      <c r="B560" s="835" t="s">
        <v>1454</v>
      </c>
      <c r="C560" s="221">
        <v>434.3</v>
      </c>
      <c r="D560" s="221"/>
      <c r="E560" s="221">
        <v>39.299999999999997</v>
      </c>
      <c r="F560" s="171">
        <v>434.3</v>
      </c>
      <c r="G560" s="171">
        <f t="shared" si="79"/>
        <v>473.6</v>
      </c>
      <c r="H560" s="222"/>
      <c r="I560" s="222">
        <v>45</v>
      </c>
      <c r="J560" s="171">
        <v>45</v>
      </c>
      <c r="K560" s="220">
        <f t="shared" si="83"/>
        <v>45</v>
      </c>
      <c r="L560" s="868">
        <f t="shared" si="77"/>
        <v>45</v>
      </c>
      <c r="M560" s="512">
        <f t="shared" si="81"/>
        <v>5.9523809523809521E-2</v>
      </c>
      <c r="N560" s="191">
        <f t="shared" si="82"/>
        <v>254.84821428571425</v>
      </c>
      <c r="O560" s="192">
        <f t="shared" si="80"/>
        <v>56.066607142857137</v>
      </c>
      <c r="P560" s="193">
        <v>85.209523809523802</v>
      </c>
      <c r="Q560" s="505">
        <v>5.9380952380952383</v>
      </c>
      <c r="R560" s="506">
        <f t="shared" si="78"/>
        <v>0.84894940978925337</v>
      </c>
      <c r="S560" s="199">
        <v>2</v>
      </c>
      <c r="T560" s="18"/>
      <c r="U560" s="18"/>
      <c r="V560" s="18"/>
      <c r="W560" s="18"/>
      <c r="X560" s="18"/>
      <c r="Y560" s="18"/>
    </row>
    <row r="561" spans="1:25" s="87" customFormat="1" ht="15.5" x14ac:dyDescent="0.35">
      <c r="A561" s="189">
        <v>68</v>
      </c>
      <c r="B561" s="835" t="s">
        <v>1455</v>
      </c>
      <c r="C561" s="221">
        <v>345.2</v>
      </c>
      <c r="D561" s="221"/>
      <c r="E561" s="221"/>
      <c r="F561" s="171">
        <v>344.2</v>
      </c>
      <c r="G561" s="171">
        <f t="shared" si="79"/>
        <v>345.2</v>
      </c>
      <c r="H561" s="222"/>
      <c r="I561" s="222">
        <v>35</v>
      </c>
      <c r="J561" s="171">
        <v>35</v>
      </c>
      <c r="K561" s="220">
        <f t="shared" si="83"/>
        <v>35</v>
      </c>
      <c r="L561" s="868">
        <f t="shared" si="77"/>
        <v>35</v>
      </c>
      <c r="M561" s="512">
        <f t="shared" si="81"/>
        <v>4.6296296296296294E-2</v>
      </c>
      <c r="N561" s="191">
        <f t="shared" si="82"/>
        <v>198.21527777777777</v>
      </c>
      <c r="O561" s="192">
        <f t="shared" si="80"/>
        <v>43.607361111111111</v>
      </c>
      <c r="P561" s="193">
        <v>66.274074074074065</v>
      </c>
      <c r="Q561" s="505">
        <v>4.6185185185185187</v>
      </c>
      <c r="R561" s="506">
        <f t="shared" si="78"/>
        <v>0.90589580382816182</v>
      </c>
      <c r="S561" s="199">
        <v>6</v>
      </c>
      <c r="T561" s="18"/>
      <c r="U561" s="18"/>
      <c r="V561" s="18"/>
      <c r="W561" s="18"/>
      <c r="X561" s="18"/>
      <c r="Y561" s="18"/>
    </row>
    <row r="562" spans="1:25" s="87" customFormat="1" ht="15.5" x14ac:dyDescent="0.35">
      <c r="A562" s="189">
        <v>69</v>
      </c>
      <c r="B562" s="835" t="s">
        <v>1456</v>
      </c>
      <c r="C562" s="221">
        <v>864.9</v>
      </c>
      <c r="D562" s="221"/>
      <c r="E562" s="221"/>
      <c r="F562" s="171">
        <v>863.7</v>
      </c>
      <c r="G562" s="171">
        <f t="shared" si="79"/>
        <v>864.9</v>
      </c>
      <c r="H562" s="222"/>
      <c r="I562" s="222">
        <v>95</v>
      </c>
      <c r="J562" s="171">
        <v>95</v>
      </c>
      <c r="K562" s="220">
        <f t="shared" si="83"/>
        <v>95</v>
      </c>
      <c r="L562" s="868">
        <f t="shared" si="77"/>
        <v>95</v>
      </c>
      <c r="M562" s="512">
        <f t="shared" si="81"/>
        <v>0.12566137566137567</v>
      </c>
      <c r="N562" s="191">
        <f t="shared" si="82"/>
        <v>538.01289682539687</v>
      </c>
      <c r="O562" s="192">
        <f t="shared" si="80"/>
        <v>118.36283730158731</v>
      </c>
      <c r="P562" s="193">
        <v>179.88677248677251</v>
      </c>
      <c r="Q562" s="505">
        <v>12.535978835978836</v>
      </c>
      <c r="R562" s="506">
        <f t="shared" si="78"/>
        <v>0.98138338010144022</v>
      </c>
      <c r="S562" s="199">
        <v>10</v>
      </c>
      <c r="T562" s="18"/>
      <c r="U562" s="18"/>
      <c r="V562" s="18"/>
      <c r="W562" s="18"/>
      <c r="X562" s="18"/>
      <c r="Y562" s="18"/>
    </row>
    <row r="563" spans="1:25" s="87" customFormat="1" ht="15.5" x14ac:dyDescent="0.35">
      <c r="A563" s="189">
        <v>70</v>
      </c>
      <c r="B563" s="835" t="s">
        <v>1457</v>
      </c>
      <c r="C563" s="221">
        <v>1116.9000000000001</v>
      </c>
      <c r="D563" s="221"/>
      <c r="E563" s="221"/>
      <c r="F563" s="171">
        <v>1116.5</v>
      </c>
      <c r="G563" s="171">
        <f t="shared" si="79"/>
        <v>1116.9000000000001</v>
      </c>
      <c r="H563" s="222"/>
      <c r="I563" s="222">
        <v>180</v>
      </c>
      <c r="J563" s="171">
        <v>180</v>
      </c>
      <c r="K563" s="220">
        <f t="shared" si="83"/>
        <v>180</v>
      </c>
      <c r="L563" s="868">
        <f t="shared" si="77"/>
        <v>180</v>
      </c>
      <c r="M563" s="512">
        <f t="shared" si="81"/>
        <v>0.23809523809523808</v>
      </c>
      <c r="N563" s="191">
        <f t="shared" si="82"/>
        <v>1019.392857142857</v>
      </c>
      <c r="O563" s="192">
        <f t="shared" si="80"/>
        <v>224.26642857142855</v>
      </c>
      <c r="P563" s="193">
        <v>340.83809523809521</v>
      </c>
      <c r="Q563" s="505">
        <v>23.752380952380953</v>
      </c>
      <c r="R563" s="506">
        <f t="shared" si="78"/>
        <v>1.4399227879888634</v>
      </c>
      <c r="S563" s="199">
        <v>9</v>
      </c>
      <c r="T563" s="18"/>
      <c r="U563" s="18"/>
      <c r="V563" s="18"/>
      <c r="W563" s="18"/>
      <c r="X563" s="18"/>
      <c r="Y563" s="18"/>
    </row>
    <row r="564" spans="1:25" s="87" customFormat="1" ht="15.5" x14ac:dyDescent="0.35">
      <c r="A564" s="189">
        <v>71</v>
      </c>
      <c r="B564" s="835" t="s">
        <v>1458</v>
      </c>
      <c r="C564" s="221">
        <v>473</v>
      </c>
      <c r="D564" s="221"/>
      <c r="E564" s="221">
        <v>33.200000000000003</v>
      </c>
      <c r="F564" s="171">
        <v>473</v>
      </c>
      <c r="G564" s="171">
        <f t="shared" si="79"/>
        <v>506.2</v>
      </c>
      <c r="H564" s="222"/>
      <c r="I564" s="222">
        <v>48</v>
      </c>
      <c r="J564" s="171">
        <v>48</v>
      </c>
      <c r="K564" s="220">
        <f t="shared" si="83"/>
        <v>48</v>
      </c>
      <c r="L564" s="868">
        <f t="shared" si="77"/>
        <v>48</v>
      </c>
      <c r="M564" s="512">
        <f t="shared" si="81"/>
        <v>6.3492063492063489E-2</v>
      </c>
      <c r="N564" s="191">
        <f t="shared" si="82"/>
        <v>271.83809523809521</v>
      </c>
      <c r="O564" s="192">
        <f t="shared" si="80"/>
        <v>59.804380952380946</v>
      </c>
      <c r="P564" s="193">
        <v>90.890158730158731</v>
      </c>
      <c r="Q564" s="505">
        <v>6.333968253968254</v>
      </c>
      <c r="R564" s="506">
        <f t="shared" si="78"/>
        <v>0.84722758430383871</v>
      </c>
      <c r="S564" s="199">
        <v>10</v>
      </c>
      <c r="T564" s="18"/>
      <c r="U564" s="18"/>
      <c r="V564" s="18"/>
      <c r="W564" s="18"/>
      <c r="X564" s="18"/>
      <c r="Y564" s="18"/>
    </row>
    <row r="565" spans="1:25" s="87" customFormat="1" ht="15.5" x14ac:dyDescent="0.35">
      <c r="A565" s="189">
        <v>72</v>
      </c>
      <c r="B565" s="835" t="s">
        <v>1459</v>
      </c>
      <c r="C565" s="221">
        <v>369.5</v>
      </c>
      <c r="D565" s="221"/>
      <c r="E565" s="221"/>
      <c r="F565" s="171">
        <v>369.5</v>
      </c>
      <c r="G565" s="171">
        <f t="shared" ref="G565:G619" si="84">C565+D565+E565</f>
        <v>369.5</v>
      </c>
      <c r="H565" s="222"/>
      <c r="I565" s="222">
        <v>0</v>
      </c>
      <c r="J565" s="171"/>
      <c r="K565" s="220">
        <f t="shared" si="83"/>
        <v>0</v>
      </c>
      <c r="L565" s="868">
        <f t="shared" si="77"/>
        <v>0</v>
      </c>
      <c r="M565" s="512">
        <f t="shared" si="81"/>
        <v>0</v>
      </c>
      <c r="N565" s="191">
        <f t="shared" si="82"/>
        <v>0</v>
      </c>
      <c r="O565" s="192">
        <f t="shared" si="80"/>
        <v>0</v>
      </c>
      <c r="P565" s="193">
        <v>0</v>
      </c>
      <c r="Q565" s="505">
        <v>0</v>
      </c>
      <c r="R565" s="506">
        <f t="shared" si="78"/>
        <v>0</v>
      </c>
      <c r="S565" s="199">
        <v>1</v>
      </c>
      <c r="T565" s="18"/>
      <c r="U565" s="18"/>
      <c r="V565" s="18"/>
      <c r="W565" s="18"/>
      <c r="X565" s="18"/>
      <c r="Y565" s="18"/>
    </row>
    <row r="566" spans="1:25" s="87" customFormat="1" ht="15.5" x14ac:dyDescent="0.35">
      <c r="A566" s="189">
        <v>73</v>
      </c>
      <c r="B566" s="835" t="s">
        <v>1460</v>
      </c>
      <c r="C566" s="221">
        <v>510.1</v>
      </c>
      <c r="D566" s="221"/>
      <c r="E566" s="221"/>
      <c r="F566" s="171">
        <v>510.2</v>
      </c>
      <c r="G566" s="171">
        <f t="shared" si="84"/>
        <v>510.1</v>
      </c>
      <c r="H566" s="222"/>
      <c r="I566" s="222">
        <v>65</v>
      </c>
      <c r="J566" s="171">
        <v>65</v>
      </c>
      <c r="K566" s="220">
        <f t="shared" si="83"/>
        <v>65</v>
      </c>
      <c r="L566" s="868">
        <f t="shared" si="77"/>
        <v>65</v>
      </c>
      <c r="M566" s="512">
        <f t="shared" si="81"/>
        <v>8.5978835978835974E-2</v>
      </c>
      <c r="N566" s="191">
        <f t="shared" si="82"/>
        <v>368.11408730158729</v>
      </c>
      <c r="O566" s="192">
        <f t="shared" si="80"/>
        <v>80.985099206349204</v>
      </c>
      <c r="P566" s="193">
        <v>123.08042328042329</v>
      </c>
      <c r="Q566" s="505">
        <v>8.5772486772486776</v>
      </c>
      <c r="R566" s="506">
        <f t="shared" si="78"/>
        <v>1.1385156997953509</v>
      </c>
      <c r="S566" s="199">
        <v>2</v>
      </c>
      <c r="T566" s="18"/>
      <c r="U566" s="18"/>
      <c r="V566" s="18"/>
      <c r="W566" s="18"/>
      <c r="X566" s="18"/>
      <c r="Y566" s="18"/>
    </row>
    <row r="567" spans="1:25" s="87" customFormat="1" ht="15.5" x14ac:dyDescent="0.35">
      <c r="A567" s="189">
        <v>74</v>
      </c>
      <c r="B567" s="835" t="s">
        <v>1462</v>
      </c>
      <c r="C567" s="221">
        <v>488.2</v>
      </c>
      <c r="D567" s="221"/>
      <c r="E567" s="221"/>
      <c r="F567" s="171">
        <v>475.4</v>
      </c>
      <c r="G567" s="171">
        <f t="shared" si="84"/>
        <v>488.2</v>
      </c>
      <c r="H567" s="222"/>
      <c r="I567" s="222">
        <v>55</v>
      </c>
      <c r="J567" s="171">
        <v>55</v>
      </c>
      <c r="K567" s="220">
        <f t="shared" si="83"/>
        <v>55</v>
      </c>
      <c r="L567" s="868">
        <f t="shared" ref="L567:L628" si="85">H567+I567</f>
        <v>55</v>
      </c>
      <c r="M567" s="512">
        <f t="shared" si="81"/>
        <v>7.2751322751322747E-2</v>
      </c>
      <c r="N567" s="191">
        <f t="shared" si="82"/>
        <v>311.48115079365078</v>
      </c>
      <c r="O567" s="192">
        <f t="shared" si="80"/>
        <v>68.525853174603171</v>
      </c>
      <c r="P567" s="193">
        <v>104.14497354497354</v>
      </c>
      <c r="Q567" s="505">
        <v>7.2576719576719579</v>
      </c>
      <c r="R567" s="506">
        <f t="shared" ref="R567:R629" si="86">(N567+O567+P567+Q567)/G567</f>
        <v>1.0065744561058982</v>
      </c>
      <c r="S567" s="199"/>
      <c r="T567" s="18"/>
      <c r="U567" s="18"/>
      <c r="V567" s="18"/>
      <c r="W567" s="18"/>
      <c r="X567" s="18"/>
      <c r="Y567" s="18"/>
    </row>
    <row r="568" spans="1:25" s="87" customFormat="1" ht="15.5" x14ac:dyDescent="0.35">
      <c r="A568" s="189">
        <v>75</v>
      </c>
      <c r="B568" s="835" t="s">
        <v>1463</v>
      </c>
      <c r="C568" s="221">
        <v>223.7</v>
      </c>
      <c r="D568" s="221"/>
      <c r="E568" s="221"/>
      <c r="F568" s="171">
        <v>223.7</v>
      </c>
      <c r="G568" s="171">
        <f t="shared" si="84"/>
        <v>223.7</v>
      </c>
      <c r="H568" s="222"/>
      <c r="I568" s="222">
        <v>23</v>
      </c>
      <c r="J568" s="171">
        <v>23</v>
      </c>
      <c r="K568" s="220">
        <f t="shared" si="83"/>
        <v>23</v>
      </c>
      <c r="L568" s="868">
        <f t="shared" si="85"/>
        <v>23</v>
      </c>
      <c r="M568" s="512">
        <f t="shared" si="81"/>
        <v>3.0423280423280422E-2</v>
      </c>
      <c r="N568" s="191">
        <f t="shared" si="82"/>
        <v>130.25575396825394</v>
      </c>
      <c r="O568" s="192">
        <f t="shared" si="80"/>
        <v>28.656265873015869</v>
      </c>
      <c r="P568" s="193">
        <v>43.551534391534389</v>
      </c>
      <c r="Q568" s="505">
        <v>3.035026455026455</v>
      </c>
      <c r="R568" s="506">
        <f t="shared" si="86"/>
        <v>0.91863469239083895</v>
      </c>
      <c r="S568" s="199"/>
      <c r="T568" s="18"/>
      <c r="U568" s="18"/>
      <c r="V568" s="18"/>
      <c r="W568" s="18"/>
      <c r="X568" s="18"/>
      <c r="Y568" s="18"/>
    </row>
    <row r="569" spans="1:25" s="87" customFormat="1" ht="15.5" x14ac:dyDescent="0.35">
      <c r="A569" s="189">
        <v>76</v>
      </c>
      <c r="B569" s="835" t="s">
        <v>1464</v>
      </c>
      <c r="C569" s="221">
        <v>388.5</v>
      </c>
      <c r="D569" s="221"/>
      <c r="E569" s="221"/>
      <c r="F569" s="171">
        <v>387.8</v>
      </c>
      <c r="G569" s="171">
        <f t="shared" si="84"/>
        <v>388.5</v>
      </c>
      <c r="H569" s="222"/>
      <c r="I569" s="222">
        <v>30</v>
      </c>
      <c r="J569" s="171">
        <v>30</v>
      </c>
      <c r="K569" s="220">
        <f t="shared" si="83"/>
        <v>30</v>
      </c>
      <c r="L569" s="868">
        <f t="shared" si="85"/>
        <v>30</v>
      </c>
      <c r="M569" s="512">
        <f t="shared" si="81"/>
        <v>3.968253968253968E-2</v>
      </c>
      <c r="N569" s="191">
        <f t="shared" si="82"/>
        <v>169.89880952380952</v>
      </c>
      <c r="O569" s="192">
        <f t="shared" si="80"/>
        <v>37.377738095238094</v>
      </c>
      <c r="P569" s="193">
        <v>56.806349206349203</v>
      </c>
      <c r="Q569" s="505">
        <v>3.9587301587301589</v>
      </c>
      <c r="R569" s="506">
        <f t="shared" si="86"/>
        <v>0.68993983779698054</v>
      </c>
      <c r="S569" s="199"/>
      <c r="T569" s="18"/>
      <c r="U569" s="18"/>
      <c r="V569" s="18"/>
      <c r="W569" s="18"/>
      <c r="X569" s="18"/>
      <c r="Y569" s="18"/>
    </row>
    <row r="570" spans="1:25" s="87" customFormat="1" ht="15.5" x14ac:dyDescent="0.35">
      <c r="A570" s="189">
        <v>77</v>
      </c>
      <c r="B570" s="835" t="s">
        <v>1465</v>
      </c>
      <c r="C570" s="221">
        <v>528.32000000000005</v>
      </c>
      <c r="D570" s="221"/>
      <c r="E570" s="221"/>
      <c r="F570" s="171">
        <v>519.12</v>
      </c>
      <c r="G570" s="171">
        <f t="shared" si="84"/>
        <v>528.32000000000005</v>
      </c>
      <c r="H570" s="222"/>
      <c r="I570" s="222">
        <v>60</v>
      </c>
      <c r="J570" s="171">
        <v>60</v>
      </c>
      <c r="K570" s="220">
        <f t="shared" si="83"/>
        <v>60</v>
      </c>
      <c r="L570" s="868">
        <f t="shared" si="85"/>
        <v>60</v>
      </c>
      <c r="M570" s="512">
        <f t="shared" si="81"/>
        <v>7.9365079365079361E-2</v>
      </c>
      <c r="N570" s="191">
        <f t="shared" si="82"/>
        <v>339.79761904761904</v>
      </c>
      <c r="O570" s="192">
        <f t="shared" si="80"/>
        <v>74.755476190476188</v>
      </c>
      <c r="P570" s="193">
        <v>113.61269841269841</v>
      </c>
      <c r="Q570" s="505">
        <v>7.9174603174603178</v>
      </c>
      <c r="R570" s="506">
        <f t="shared" si="86"/>
        <v>1.0146942269235573</v>
      </c>
      <c r="S570" s="199"/>
      <c r="T570" s="18"/>
      <c r="U570" s="18"/>
      <c r="V570" s="18"/>
      <c r="W570" s="18"/>
      <c r="X570" s="18"/>
      <c r="Y570" s="18"/>
    </row>
    <row r="571" spans="1:25" s="87" customFormat="1" ht="15.5" x14ac:dyDescent="0.35">
      <c r="A571" s="189">
        <v>78</v>
      </c>
      <c r="B571" s="835" t="s">
        <v>1466</v>
      </c>
      <c r="C571" s="221">
        <v>262.17</v>
      </c>
      <c r="D571" s="221"/>
      <c r="E571" s="221"/>
      <c r="F571" s="171">
        <v>262.17</v>
      </c>
      <c r="G571" s="171">
        <f t="shared" si="84"/>
        <v>262.17</v>
      </c>
      <c r="H571" s="222"/>
      <c r="I571" s="222">
        <v>20</v>
      </c>
      <c r="J571" s="171">
        <v>20</v>
      </c>
      <c r="K571" s="220">
        <f t="shared" si="83"/>
        <v>20</v>
      </c>
      <c r="L571" s="868">
        <f t="shared" si="85"/>
        <v>20</v>
      </c>
      <c r="M571" s="512">
        <f t="shared" si="81"/>
        <v>2.6455026455026454E-2</v>
      </c>
      <c r="N571" s="191">
        <f t="shared" si="82"/>
        <v>113.265873015873</v>
      </c>
      <c r="O571" s="192">
        <f t="shared" si="80"/>
        <v>24.91849206349206</v>
      </c>
      <c r="P571" s="193">
        <v>37.870899470899474</v>
      </c>
      <c r="Q571" s="505">
        <v>2.6391534391534393</v>
      </c>
      <c r="R571" s="506">
        <f t="shared" si="86"/>
        <v>0.68159750539504116</v>
      </c>
      <c r="S571" s="199"/>
      <c r="T571" s="18"/>
      <c r="U571" s="18"/>
      <c r="V571" s="18"/>
      <c r="W571" s="18"/>
      <c r="X571" s="18"/>
      <c r="Y571" s="18"/>
    </row>
    <row r="572" spans="1:25" s="87" customFormat="1" ht="15.5" x14ac:dyDescent="0.35">
      <c r="A572" s="189">
        <v>79</v>
      </c>
      <c r="B572" s="835" t="s">
        <v>1467</v>
      </c>
      <c r="C572" s="221">
        <v>513.29999999999995</v>
      </c>
      <c r="D572" s="221"/>
      <c r="E572" s="221"/>
      <c r="F572" s="171">
        <v>513.29999999999995</v>
      </c>
      <c r="G572" s="171">
        <f t="shared" si="84"/>
        <v>513.29999999999995</v>
      </c>
      <c r="H572" s="222"/>
      <c r="I572" s="222">
        <v>58</v>
      </c>
      <c r="J572" s="171">
        <v>58</v>
      </c>
      <c r="K572" s="220">
        <f t="shared" si="83"/>
        <v>58</v>
      </c>
      <c r="L572" s="868">
        <f t="shared" si="85"/>
        <v>58</v>
      </c>
      <c r="M572" s="512">
        <f t="shared" si="81"/>
        <v>7.6719576719576715E-2</v>
      </c>
      <c r="N572" s="191">
        <f t="shared" si="82"/>
        <v>328.47103174603171</v>
      </c>
      <c r="O572" s="192">
        <f t="shared" si="80"/>
        <v>72.263626984126972</v>
      </c>
      <c r="P572" s="193">
        <v>109.82560846560847</v>
      </c>
      <c r="Q572" s="505">
        <v>7.6535449735449737</v>
      </c>
      <c r="R572" s="506">
        <f t="shared" si="86"/>
        <v>1.0095729829910622</v>
      </c>
      <c r="S572" s="199"/>
      <c r="T572" s="18"/>
      <c r="U572" s="18"/>
      <c r="V572" s="18"/>
      <c r="W572" s="18"/>
      <c r="X572" s="18"/>
      <c r="Y572" s="18"/>
    </row>
    <row r="573" spans="1:25" s="87" customFormat="1" ht="15.5" x14ac:dyDescent="0.35">
      <c r="A573" s="189">
        <v>80</v>
      </c>
      <c r="B573" s="835" t="s">
        <v>1468</v>
      </c>
      <c r="C573" s="221">
        <v>577.70000000000005</v>
      </c>
      <c r="D573" s="221"/>
      <c r="E573" s="221"/>
      <c r="F573" s="171">
        <v>578.9</v>
      </c>
      <c r="G573" s="171">
        <f t="shared" si="84"/>
        <v>577.70000000000005</v>
      </c>
      <c r="H573" s="222"/>
      <c r="I573" s="222">
        <v>35</v>
      </c>
      <c r="J573" s="171">
        <v>35</v>
      </c>
      <c r="K573" s="220">
        <f t="shared" si="83"/>
        <v>35</v>
      </c>
      <c r="L573" s="868">
        <f t="shared" si="85"/>
        <v>35</v>
      </c>
      <c r="M573" s="512">
        <f t="shared" si="81"/>
        <v>4.6296296296296294E-2</v>
      </c>
      <c r="N573" s="191">
        <f t="shared" si="82"/>
        <v>198.21527777777777</v>
      </c>
      <c r="O573" s="192">
        <f t="shared" si="80"/>
        <v>43.607361111111111</v>
      </c>
      <c r="P573" s="193">
        <v>66.274074074074065</v>
      </c>
      <c r="Q573" s="505">
        <v>4.6185185185185187</v>
      </c>
      <c r="R573" s="506">
        <f t="shared" si="86"/>
        <v>0.54131076939844458</v>
      </c>
      <c r="S573" s="199"/>
      <c r="T573" s="18"/>
      <c r="U573" s="18"/>
      <c r="V573" s="18"/>
      <c r="W573" s="18"/>
      <c r="X573" s="18"/>
      <c r="Y573" s="18"/>
    </row>
    <row r="574" spans="1:25" s="87" customFormat="1" ht="15.5" x14ac:dyDescent="0.35">
      <c r="A574" s="189">
        <v>81</v>
      </c>
      <c r="B574" s="835" t="s">
        <v>1469</v>
      </c>
      <c r="C574" s="221">
        <v>432.4</v>
      </c>
      <c r="D574" s="221"/>
      <c r="E574" s="221"/>
      <c r="F574" s="171">
        <v>432.4</v>
      </c>
      <c r="G574" s="171">
        <f t="shared" si="84"/>
        <v>432.4</v>
      </c>
      <c r="H574" s="222"/>
      <c r="I574" s="222">
        <v>42</v>
      </c>
      <c r="J574" s="171">
        <v>42</v>
      </c>
      <c r="K574" s="220">
        <f t="shared" si="83"/>
        <v>42</v>
      </c>
      <c r="L574" s="868">
        <f t="shared" si="85"/>
        <v>42</v>
      </c>
      <c r="M574" s="512">
        <f t="shared" si="81"/>
        <v>5.5555555555555552E-2</v>
      </c>
      <c r="N574" s="191">
        <f t="shared" si="82"/>
        <v>237.85833333333332</v>
      </c>
      <c r="O574" s="192">
        <f t="shared" si="80"/>
        <v>52.328833333333328</v>
      </c>
      <c r="P574" s="193">
        <v>79.528888888888886</v>
      </c>
      <c r="Q574" s="505">
        <v>5.5422222222222226</v>
      </c>
      <c r="R574" s="506">
        <f t="shared" si="86"/>
        <v>0.86784985610031873</v>
      </c>
      <c r="S574" s="199"/>
      <c r="T574" s="18"/>
      <c r="U574" s="18"/>
      <c r="V574" s="18"/>
      <c r="W574" s="18"/>
      <c r="X574" s="18"/>
      <c r="Y574" s="18"/>
    </row>
    <row r="575" spans="1:25" s="87" customFormat="1" ht="15.5" x14ac:dyDescent="0.35">
      <c r="A575" s="189">
        <v>82</v>
      </c>
      <c r="B575" s="835" t="s">
        <v>1470</v>
      </c>
      <c r="C575" s="221">
        <v>488.9</v>
      </c>
      <c r="D575" s="221"/>
      <c r="E575" s="221"/>
      <c r="F575" s="171">
        <v>488.9</v>
      </c>
      <c r="G575" s="171">
        <f t="shared" si="84"/>
        <v>488.9</v>
      </c>
      <c r="H575" s="222"/>
      <c r="I575" s="222">
        <v>50</v>
      </c>
      <c r="J575" s="171">
        <v>50</v>
      </c>
      <c r="K575" s="220">
        <f t="shared" si="83"/>
        <v>50</v>
      </c>
      <c r="L575" s="868">
        <f t="shared" si="85"/>
        <v>50</v>
      </c>
      <c r="M575" s="512">
        <f t="shared" si="81"/>
        <v>6.6137566137566134E-2</v>
      </c>
      <c r="N575" s="191">
        <f t="shared" si="82"/>
        <v>283.16468253968253</v>
      </c>
      <c r="O575" s="192">
        <f t="shared" si="80"/>
        <v>62.296230158730154</v>
      </c>
      <c r="P575" s="193">
        <v>94.67724867724867</v>
      </c>
      <c r="Q575" s="505">
        <v>6.5978835978835981</v>
      </c>
      <c r="R575" s="506">
        <f t="shared" si="86"/>
        <v>0.91375750659346489</v>
      </c>
      <c r="S575" s="199"/>
      <c r="T575" s="18"/>
      <c r="U575" s="18"/>
      <c r="V575" s="18"/>
      <c r="W575" s="18"/>
      <c r="X575" s="18"/>
      <c r="Y575" s="18"/>
    </row>
    <row r="576" spans="1:25" s="87" customFormat="1" ht="15.5" x14ac:dyDescent="0.35">
      <c r="A576" s="189">
        <v>83</v>
      </c>
      <c r="B576" s="835" t="s">
        <v>1471</v>
      </c>
      <c r="C576" s="221">
        <v>540.1</v>
      </c>
      <c r="D576" s="221"/>
      <c r="E576" s="221"/>
      <c r="F576" s="171">
        <v>540.1</v>
      </c>
      <c r="G576" s="171">
        <f t="shared" si="84"/>
        <v>540.1</v>
      </c>
      <c r="H576" s="222"/>
      <c r="I576" s="222">
        <v>45</v>
      </c>
      <c r="J576" s="171">
        <v>45</v>
      </c>
      <c r="K576" s="220">
        <f t="shared" si="83"/>
        <v>45</v>
      </c>
      <c r="L576" s="868">
        <f t="shared" si="85"/>
        <v>45</v>
      </c>
      <c r="M576" s="512">
        <f t="shared" si="81"/>
        <v>5.9523809523809521E-2</v>
      </c>
      <c r="N576" s="191">
        <f t="shared" si="82"/>
        <v>254.84821428571425</v>
      </c>
      <c r="O576" s="192">
        <f t="shared" si="80"/>
        <v>56.066607142857137</v>
      </c>
      <c r="P576" s="193">
        <v>85.209523809523802</v>
      </c>
      <c r="Q576" s="505">
        <v>5.9380952380952383</v>
      </c>
      <c r="R576" s="506">
        <f t="shared" si="86"/>
        <v>0.74442221898942862</v>
      </c>
      <c r="S576" s="199"/>
      <c r="T576" s="18"/>
      <c r="U576" s="18"/>
      <c r="V576" s="18"/>
      <c r="W576" s="18"/>
      <c r="X576" s="18"/>
      <c r="Y576" s="18"/>
    </row>
    <row r="577" spans="1:25" s="87" customFormat="1" ht="15.5" x14ac:dyDescent="0.35">
      <c r="A577" s="189">
        <v>84</v>
      </c>
      <c r="B577" s="835" t="s">
        <v>1472</v>
      </c>
      <c r="C577" s="221">
        <v>236.8</v>
      </c>
      <c r="D577" s="221"/>
      <c r="E577" s="221"/>
      <c r="F577" s="171">
        <v>237.82</v>
      </c>
      <c r="G577" s="171">
        <f t="shared" si="84"/>
        <v>236.8</v>
      </c>
      <c r="H577" s="222"/>
      <c r="I577" s="222">
        <v>0</v>
      </c>
      <c r="J577" s="171"/>
      <c r="K577" s="220">
        <f t="shared" si="83"/>
        <v>0</v>
      </c>
      <c r="L577" s="868">
        <f t="shared" si="85"/>
        <v>0</v>
      </c>
      <c r="M577" s="512">
        <f t="shared" si="81"/>
        <v>0</v>
      </c>
      <c r="N577" s="191">
        <f t="shared" si="82"/>
        <v>0</v>
      </c>
      <c r="O577" s="192">
        <f t="shared" ref="O577:O628" si="87">N577*0.22</f>
        <v>0</v>
      </c>
      <c r="P577" s="193">
        <v>0</v>
      </c>
      <c r="Q577" s="505">
        <v>0</v>
      </c>
      <c r="R577" s="506">
        <f t="shared" si="86"/>
        <v>0</v>
      </c>
      <c r="S577" s="199"/>
      <c r="T577" s="18"/>
      <c r="U577" s="18"/>
      <c r="V577" s="18"/>
      <c r="W577" s="18"/>
      <c r="X577" s="18"/>
      <c r="Y577" s="18"/>
    </row>
    <row r="578" spans="1:25" s="87" customFormat="1" ht="15.5" x14ac:dyDescent="0.35">
      <c r="A578" s="189">
        <v>85</v>
      </c>
      <c r="B578" s="835" t="s">
        <v>1473</v>
      </c>
      <c r="C578" s="221">
        <v>375.5</v>
      </c>
      <c r="D578" s="221"/>
      <c r="E578" s="221"/>
      <c r="F578" s="171">
        <v>375.5</v>
      </c>
      <c r="G578" s="171">
        <f t="shared" si="84"/>
        <v>375.5</v>
      </c>
      <c r="H578" s="222"/>
      <c r="I578" s="222">
        <v>20</v>
      </c>
      <c r="J578" s="171">
        <v>20</v>
      </c>
      <c r="K578" s="220">
        <f t="shared" si="83"/>
        <v>20</v>
      </c>
      <c r="L578" s="868">
        <f t="shared" si="85"/>
        <v>20</v>
      </c>
      <c r="M578" s="512">
        <f t="shared" ref="M578:M627" si="88">(H578/840)+(I578/756)</f>
        <v>2.6455026455026454E-2</v>
      </c>
      <c r="N578" s="191">
        <f t="shared" si="82"/>
        <v>113.265873015873</v>
      </c>
      <c r="O578" s="192">
        <f t="shared" si="87"/>
        <v>24.91849206349206</v>
      </c>
      <c r="P578" s="193">
        <v>37.870899470899474</v>
      </c>
      <c r="Q578" s="505">
        <v>2.6391534391534393</v>
      </c>
      <c r="R578" s="506">
        <f t="shared" si="86"/>
        <v>0.47588393605703849</v>
      </c>
      <c r="S578" s="199"/>
      <c r="T578" s="18"/>
      <c r="U578" s="18"/>
      <c r="V578" s="18"/>
      <c r="W578" s="18"/>
      <c r="X578" s="18"/>
      <c r="Y578" s="18"/>
    </row>
    <row r="579" spans="1:25" s="87" customFormat="1" ht="15.5" x14ac:dyDescent="0.35">
      <c r="A579" s="189">
        <v>86</v>
      </c>
      <c r="B579" s="835" t="s">
        <v>1474</v>
      </c>
      <c r="C579" s="221">
        <v>552.64</v>
      </c>
      <c r="D579" s="221"/>
      <c r="E579" s="221">
        <v>65.900000000000006</v>
      </c>
      <c r="F579" s="171">
        <v>562.98</v>
      </c>
      <c r="G579" s="171">
        <f t="shared" si="84"/>
        <v>618.54</v>
      </c>
      <c r="H579" s="222"/>
      <c r="I579" s="222">
        <v>65</v>
      </c>
      <c r="J579" s="171">
        <v>65</v>
      </c>
      <c r="K579" s="220">
        <f t="shared" si="83"/>
        <v>65</v>
      </c>
      <c r="L579" s="868">
        <f t="shared" si="85"/>
        <v>65</v>
      </c>
      <c r="M579" s="512">
        <f t="shared" si="88"/>
        <v>8.5978835978835974E-2</v>
      </c>
      <c r="N579" s="191">
        <f t="shared" si="82"/>
        <v>368.11408730158729</v>
      </c>
      <c r="O579" s="192">
        <f t="shared" si="87"/>
        <v>80.985099206349204</v>
      </c>
      <c r="P579" s="193">
        <v>123.08042328042329</v>
      </c>
      <c r="Q579" s="505">
        <v>8.5772486772486776</v>
      </c>
      <c r="R579" s="506">
        <f t="shared" si="86"/>
        <v>0.93891560524074191</v>
      </c>
      <c r="S579" s="199"/>
      <c r="T579" s="18"/>
      <c r="U579" s="18"/>
      <c r="V579" s="18"/>
      <c r="W579" s="18"/>
      <c r="X579" s="18"/>
      <c r="Y579" s="18"/>
    </row>
    <row r="580" spans="1:25" s="87" customFormat="1" ht="15.5" x14ac:dyDescent="0.35">
      <c r="A580" s="189">
        <v>87</v>
      </c>
      <c r="B580" s="835" t="s">
        <v>1475</v>
      </c>
      <c r="C580" s="221">
        <v>473.5</v>
      </c>
      <c r="D580" s="221"/>
      <c r="E580" s="221"/>
      <c r="F580" s="171">
        <v>473.5</v>
      </c>
      <c r="G580" s="171">
        <f t="shared" si="84"/>
        <v>473.5</v>
      </c>
      <c r="H580" s="222"/>
      <c r="I580" s="222">
        <v>26</v>
      </c>
      <c r="J580" s="171">
        <v>26</v>
      </c>
      <c r="K580" s="220">
        <f t="shared" si="83"/>
        <v>26</v>
      </c>
      <c r="L580" s="868">
        <f t="shared" si="85"/>
        <v>26</v>
      </c>
      <c r="M580" s="512">
        <f t="shared" si="88"/>
        <v>3.439153439153439E-2</v>
      </c>
      <c r="N580" s="191">
        <f t="shared" si="82"/>
        <v>147.2456349206349</v>
      </c>
      <c r="O580" s="192">
        <f t="shared" si="87"/>
        <v>32.394039682539677</v>
      </c>
      <c r="P580" s="193">
        <v>49.232169312169312</v>
      </c>
      <c r="Q580" s="505">
        <v>3.4308994708994707</v>
      </c>
      <c r="R580" s="506">
        <f t="shared" si="86"/>
        <v>0.49060769458551923</v>
      </c>
      <c r="S580" s="199"/>
      <c r="T580" s="18"/>
      <c r="U580" s="18"/>
      <c r="V580" s="18"/>
      <c r="W580" s="18"/>
      <c r="X580" s="18"/>
      <c r="Y580" s="18"/>
    </row>
    <row r="581" spans="1:25" s="87" customFormat="1" ht="15.5" x14ac:dyDescent="0.35">
      <c r="A581" s="189">
        <v>88</v>
      </c>
      <c r="B581" s="835" t="s">
        <v>1476</v>
      </c>
      <c r="C581" s="221">
        <v>281.8</v>
      </c>
      <c r="D581" s="221"/>
      <c r="E581" s="221"/>
      <c r="F581" s="171">
        <v>280.39999999999998</v>
      </c>
      <c r="G581" s="171">
        <f t="shared" si="84"/>
        <v>281.8</v>
      </c>
      <c r="H581" s="222"/>
      <c r="I581" s="222">
        <v>0</v>
      </c>
      <c r="J581" s="171"/>
      <c r="K581" s="220">
        <f t="shared" si="83"/>
        <v>0</v>
      </c>
      <c r="L581" s="868">
        <f t="shared" si="85"/>
        <v>0</v>
      </c>
      <c r="M581" s="512">
        <f t="shared" si="88"/>
        <v>0</v>
      </c>
      <c r="N581" s="191">
        <f t="shared" si="82"/>
        <v>0</v>
      </c>
      <c r="O581" s="192">
        <f t="shared" si="87"/>
        <v>0</v>
      </c>
      <c r="P581" s="193">
        <v>0</v>
      </c>
      <c r="Q581" s="505">
        <v>0</v>
      </c>
      <c r="R581" s="506">
        <f t="shared" si="86"/>
        <v>0</v>
      </c>
      <c r="S581" s="199"/>
      <c r="T581" s="18"/>
      <c r="U581" s="18"/>
      <c r="V581" s="18"/>
      <c r="W581" s="18"/>
      <c r="X581" s="18"/>
      <c r="Y581" s="18"/>
    </row>
    <row r="582" spans="1:25" s="87" customFormat="1" ht="15.5" x14ac:dyDescent="0.35">
      <c r="A582" s="189">
        <v>89</v>
      </c>
      <c r="B582" s="835" t="s">
        <v>1477</v>
      </c>
      <c r="C582" s="221">
        <v>295.89999999999998</v>
      </c>
      <c r="D582" s="221"/>
      <c r="E582" s="221"/>
      <c r="F582" s="171">
        <v>264.3</v>
      </c>
      <c r="G582" s="171">
        <f t="shared" si="84"/>
        <v>295.89999999999998</v>
      </c>
      <c r="H582" s="222"/>
      <c r="I582" s="222">
        <v>0</v>
      </c>
      <c r="J582" s="171"/>
      <c r="K582" s="220">
        <f t="shared" si="83"/>
        <v>0</v>
      </c>
      <c r="L582" s="868">
        <f t="shared" si="85"/>
        <v>0</v>
      </c>
      <c r="M582" s="512">
        <f t="shared" si="88"/>
        <v>0</v>
      </c>
      <c r="N582" s="191">
        <f t="shared" si="82"/>
        <v>0</v>
      </c>
      <c r="O582" s="192">
        <f t="shared" si="87"/>
        <v>0</v>
      </c>
      <c r="P582" s="193">
        <v>0</v>
      </c>
      <c r="Q582" s="505">
        <v>0</v>
      </c>
      <c r="R582" s="506">
        <f t="shared" si="86"/>
        <v>0</v>
      </c>
      <c r="S582" s="199"/>
      <c r="T582" s="18"/>
      <c r="U582" s="18"/>
      <c r="V582" s="18"/>
      <c r="W582" s="18"/>
      <c r="X582" s="18"/>
      <c r="Y582" s="18"/>
    </row>
    <row r="583" spans="1:25" s="87" customFormat="1" ht="15.5" x14ac:dyDescent="0.35">
      <c r="A583" s="189">
        <v>90</v>
      </c>
      <c r="B583" s="835" t="s">
        <v>1478</v>
      </c>
      <c r="C583" s="221">
        <v>346.1</v>
      </c>
      <c r="D583" s="221"/>
      <c r="E583" s="221"/>
      <c r="F583" s="171">
        <v>345</v>
      </c>
      <c r="G583" s="171">
        <f t="shared" si="84"/>
        <v>346.1</v>
      </c>
      <c r="H583" s="222"/>
      <c r="I583" s="222">
        <v>28</v>
      </c>
      <c r="J583" s="171">
        <v>28</v>
      </c>
      <c r="K583" s="220">
        <f t="shared" si="83"/>
        <v>28</v>
      </c>
      <c r="L583" s="868">
        <f t="shared" si="85"/>
        <v>28</v>
      </c>
      <c r="M583" s="512">
        <f t="shared" si="88"/>
        <v>3.7037037037037035E-2</v>
      </c>
      <c r="N583" s="191">
        <f t="shared" si="82"/>
        <v>158.57222222222219</v>
      </c>
      <c r="O583" s="192">
        <f t="shared" si="87"/>
        <v>34.885888888888886</v>
      </c>
      <c r="P583" s="193">
        <v>53.01925925925925</v>
      </c>
      <c r="Q583" s="505">
        <v>3.6948148148148148</v>
      </c>
      <c r="R583" s="506">
        <f t="shared" si="86"/>
        <v>0.72283208663734499</v>
      </c>
      <c r="S583" s="199"/>
      <c r="T583" s="18"/>
      <c r="U583" s="18"/>
      <c r="V583" s="18"/>
      <c r="W583" s="18"/>
      <c r="X583" s="18"/>
      <c r="Y583" s="18"/>
    </row>
    <row r="584" spans="1:25" s="87" customFormat="1" ht="15.5" x14ac:dyDescent="0.35">
      <c r="A584" s="189">
        <v>91</v>
      </c>
      <c r="B584" s="835" t="s">
        <v>1479</v>
      </c>
      <c r="C584" s="221">
        <v>632.4</v>
      </c>
      <c r="D584" s="221"/>
      <c r="E584" s="221">
        <v>33</v>
      </c>
      <c r="F584" s="171">
        <v>665.4</v>
      </c>
      <c r="G584" s="171">
        <f t="shared" si="84"/>
        <v>665.4</v>
      </c>
      <c r="H584" s="222"/>
      <c r="I584" s="222">
        <v>95</v>
      </c>
      <c r="J584" s="171">
        <v>95</v>
      </c>
      <c r="K584" s="220">
        <f t="shared" si="83"/>
        <v>95</v>
      </c>
      <c r="L584" s="868">
        <f t="shared" si="85"/>
        <v>95</v>
      </c>
      <c r="M584" s="512">
        <f t="shared" si="88"/>
        <v>0.12566137566137567</v>
      </c>
      <c r="N584" s="191">
        <f t="shared" si="82"/>
        <v>538.01289682539687</v>
      </c>
      <c r="O584" s="192">
        <f t="shared" si="87"/>
        <v>118.36283730158731</v>
      </c>
      <c r="P584" s="193">
        <v>179.88677248677251</v>
      </c>
      <c r="Q584" s="505">
        <v>12.535978835978836</v>
      </c>
      <c r="R584" s="506">
        <f t="shared" si="86"/>
        <v>1.2756214088514211</v>
      </c>
      <c r="S584" s="199"/>
      <c r="T584" s="18"/>
      <c r="U584" s="18"/>
      <c r="V584" s="18"/>
      <c r="W584" s="18"/>
      <c r="X584" s="18"/>
      <c r="Y584" s="18"/>
    </row>
    <row r="585" spans="1:25" s="87" customFormat="1" ht="15.5" x14ac:dyDescent="0.35">
      <c r="A585" s="189">
        <v>92</v>
      </c>
      <c r="B585" s="835" t="s">
        <v>1480</v>
      </c>
      <c r="C585" s="221">
        <v>415.51</v>
      </c>
      <c r="D585" s="221"/>
      <c r="E585" s="221"/>
      <c r="F585" s="171">
        <v>415.51</v>
      </c>
      <c r="G585" s="171">
        <f t="shared" si="84"/>
        <v>415.51</v>
      </c>
      <c r="H585" s="222"/>
      <c r="I585" s="222">
        <v>60</v>
      </c>
      <c r="J585" s="171">
        <v>60</v>
      </c>
      <c r="K585" s="220">
        <f t="shared" si="83"/>
        <v>60</v>
      </c>
      <c r="L585" s="868">
        <f t="shared" si="85"/>
        <v>60</v>
      </c>
      <c r="M585" s="512">
        <f t="shared" si="88"/>
        <v>7.9365079365079361E-2</v>
      </c>
      <c r="N585" s="191">
        <f t="shared" si="82"/>
        <v>339.79761904761904</v>
      </c>
      <c r="O585" s="192">
        <f t="shared" si="87"/>
        <v>74.755476190476188</v>
      </c>
      <c r="P585" s="193">
        <v>113.61269841269841</v>
      </c>
      <c r="Q585" s="505">
        <v>7.9174603174603178</v>
      </c>
      <c r="R585" s="506">
        <f t="shared" si="86"/>
        <v>1.2901813529596253</v>
      </c>
      <c r="S585" s="199"/>
      <c r="T585" s="18"/>
      <c r="U585" s="18"/>
      <c r="V585" s="18"/>
      <c r="W585" s="18"/>
      <c r="X585" s="18"/>
      <c r="Y585" s="18"/>
    </row>
    <row r="586" spans="1:25" s="87" customFormat="1" ht="15.5" x14ac:dyDescent="0.35">
      <c r="A586" s="189">
        <v>93</v>
      </c>
      <c r="B586" s="835" t="s">
        <v>1481</v>
      </c>
      <c r="C586" s="221">
        <v>1506.2</v>
      </c>
      <c r="D586" s="221"/>
      <c r="E586" s="221">
        <v>148.6</v>
      </c>
      <c r="F586" s="171">
        <v>1571.3</v>
      </c>
      <c r="G586" s="171">
        <f t="shared" si="84"/>
        <v>1654.8</v>
      </c>
      <c r="H586" s="222">
        <v>198</v>
      </c>
      <c r="I586" s="222"/>
      <c r="J586" s="171">
        <v>198</v>
      </c>
      <c r="K586" s="220">
        <f t="shared" ref="K586:K593" si="89">H586+I586</f>
        <v>198</v>
      </c>
      <c r="L586" s="868">
        <f t="shared" si="85"/>
        <v>198</v>
      </c>
      <c r="M586" s="512">
        <f t="shared" si="88"/>
        <v>0.23571428571428571</v>
      </c>
      <c r="N586" s="191">
        <f t="shared" si="82"/>
        <v>1009.1989285714285</v>
      </c>
      <c r="O586" s="192">
        <f t="shared" si="87"/>
        <v>222.02376428571426</v>
      </c>
      <c r="P586" s="193">
        <v>337.42971428571428</v>
      </c>
      <c r="Q586" s="505">
        <v>23.514857142857142</v>
      </c>
      <c r="R586" s="506">
        <f t="shared" si="86"/>
        <v>0.96215087278566236</v>
      </c>
      <c r="S586" s="199"/>
      <c r="T586" s="18"/>
      <c r="U586" s="18"/>
      <c r="V586" s="18"/>
      <c r="W586" s="18"/>
      <c r="X586" s="18"/>
      <c r="Y586" s="18"/>
    </row>
    <row r="587" spans="1:25" s="87" customFormat="1" ht="15.5" x14ac:dyDescent="0.35">
      <c r="A587" s="189">
        <v>94</v>
      </c>
      <c r="B587" s="835" t="s">
        <v>1482</v>
      </c>
      <c r="C587" s="221">
        <v>3220.9</v>
      </c>
      <c r="D587" s="221"/>
      <c r="E587" s="221"/>
      <c r="F587" s="171">
        <v>3218.2</v>
      </c>
      <c r="G587" s="171">
        <f t="shared" si="84"/>
        <v>3220.9</v>
      </c>
      <c r="H587" s="222">
        <v>282</v>
      </c>
      <c r="I587" s="222"/>
      <c r="J587" s="171">
        <v>282</v>
      </c>
      <c r="K587" s="220">
        <f t="shared" si="89"/>
        <v>282</v>
      </c>
      <c r="L587" s="868">
        <f t="shared" si="85"/>
        <v>282</v>
      </c>
      <c r="M587" s="512">
        <f t="shared" si="88"/>
        <v>0.33571428571428569</v>
      </c>
      <c r="N587" s="191">
        <f t="shared" si="82"/>
        <v>1437.3439285714285</v>
      </c>
      <c r="O587" s="192">
        <f t="shared" si="87"/>
        <v>316.21566428571424</v>
      </c>
      <c r="P587" s="193">
        <v>480.58171428571427</v>
      </c>
      <c r="Q587" s="505">
        <v>33.490857142857145</v>
      </c>
      <c r="R587" s="506">
        <f t="shared" si="86"/>
        <v>0.70403681091797765</v>
      </c>
      <c r="S587" s="199"/>
      <c r="T587" s="18"/>
      <c r="U587" s="18"/>
      <c r="V587" s="18"/>
      <c r="W587" s="18"/>
      <c r="X587" s="18"/>
      <c r="Y587" s="18"/>
    </row>
    <row r="588" spans="1:25" s="87" customFormat="1" ht="15.5" x14ac:dyDescent="0.35">
      <c r="A588" s="189">
        <v>95</v>
      </c>
      <c r="B588" s="835" t="s">
        <v>1483</v>
      </c>
      <c r="C588" s="221">
        <v>3593.47</v>
      </c>
      <c r="D588" s="221"/>
      <c r="E588" s="221"/>
      <c r="F588" s="171">
        <v>3590.97</v>
      </c>
      <c r="G588" s="171">
        <f t="shared" si="84"/>
        <v>3593.47</v>
      </c>
      <c r="H588" s="222">
        <v>280</v>
      </c>
      <c r="I588" s="222"/>
      <c r="J588" s="171">
        <v>280</v>
      </c>
      <c r="K588" s="220">
        <f t="shared" si="89"/>
        <v>280</v>
      </c>
      <c r="L588" s="868">
        <f t="shared" si="85"/>
        <v>280</v>
      </c>
      <c r="M588" s="512">
        <f t="shared" si="88"/>
        <v>0.33333333333333331</v>
      </c>
      <c r="N588" s="191">
        <f t="shared" si="82"/>
        <v>1427.1499999999999</v>
      </c>
      <c r="O588" s="192">
        <f t="shared" si="87"/>
        <v>313.97299999999996</v>
      </c>
      <c r="P588" s="193">
        <v>477.17333333333329</v>
      </c>
      <c r="Q588" s="505">
        <v>33.25333333333333</v>
      </c>
      <c r="R588" s="506">
        <f t="shared" si="86"/>
        <v>0.62656698585675319</v>
      </c>
      <c r="S588" s="199"/>
      <c r="T588" s="18"/>
      <c r="U588" s="18"/>
      <c r="V588" s="18"/>
      <c r="W588" s="18"/>
      <c r="X588" s="18"/>
      <c r="Y588" s="18"/>
    </row>
    <row r="589" spans="1:25" s="87" customFormat="1" ht="15.5" x14ac:dyDescent="0.35">
      <c r="A589" s="189">
        <v>96</v>
      </c>
      <c r="B589" s="835" t="s">
        <v>1949</v>
      </c>
      <c r="C589" s="221">
        <v>5258.9</v>
      </c>
      <c r="D589" s="221"/>
      <c r="E589" s="221"/>
      <c r="F589" s="171">
        <v>5247.78</v>
      </c>
      <c r="G589" s="171">
        <f t="shared" si="84"/>
        <v>5258.9</v>
      </c>
      <c r="H589" s="222">
        <v>422</v>
      </c>
      <c r="I589" s="222"/>
      <c r="J589" s="171">
        <v>422</v>
      </c>
      <c r="K589" s="220">
        <f t="shared" si="89"/>
        <v>422</v>
      </c>
      <c r="L589" s="868">
        <f t="shared" si="85"/>
        <v>422</v>
      </c>
      <c r="M589" s="512">
        <f t="shared" si="88"/>
        <v>0.50238095238095237</v>
      </c>
      <c r="N589" s="191">
        <f t="shared" ref="N589:N652" si="90">M589*4281.45</f>
        <v>2150.9189285714283</v>
      </c>
      <c r="O589" s="192">
        <f t="shared" si="87"/>
        <v>473.20216428571422</v>
      </c>
      <c r="P589" s="193">
        <v>719.16838095238097</v>
      </c>
      <c r="Q589" s="505">
        <v>50.11752380952381</v>
      </c>
      <c r="R589" s="506">
        <f t="shared" si="86"/>
        <v>0.64526935245375416</v>
      </c>
      <c r="S589" s="199"/>
      <c r="T589" s="18"/>
      <c r="U589" s="18"/>
      <c r="V589" s="18"/>
      <c r="W589" s="18"/>
      <c r="X589" s="18"/>
      <c r="Y589" s="18"/>
    </row>
    <row r="590" spans="1:25" s="87" customFormat="1" ht="15.5" x14ac:dyDescent="0.35">
      <c r="A590" s="189">
        <v>97</v>
      </c>
      <c r="B590" s="835" t="s">
        <v>1950</v>
      </c>
      <c r="C590" s="221">
        <v>3743.95</v>
      </c>
      <c r="D590" s="221"/>
      <c r="E590" s="221"/>
      <c r="F590" s="171">
        <v>3727.91</v>
      </c>
      <c r="G590" s="171">
        <f t="shared" si="84"/>
        <v>3743.95</v>
      </c>
      <c r="H590" s="222">
        <v>315</v>
      </c>
      <c r="I590" s="222"/>
      <c r="J590" s="171">
        <v>315</v>
      </c>
      <c r="K590" s="220">
        <f t="shared" si="89"/>
        <v>315</v>
      </c>
      <c r="L590" s="868">
        <f t="shared" si="85"/>
        <v>315</v>
      </c>
      <c r="M590" s="512">
        <f t="shared" si="88"/>
        <v>0.375</v>
      </c>
      <c r="N590" s="191">
        <f t="shared" si="90"/>
        <v>1605.5437499999998</v>
      </c>
      <c r="O590" s="192">
        <f t="shared" si="87"/>
        <v>353.21962499999995</v>
      </c>
      <c r="P590" s="193">
        <v>536.82000000000005</v>
      </c>
      <c r="Q590" s="505">
        <v>37.410000000000004</v>
      </c>
      <c r="R590" s="506">
        <f t="shared" si="86"/>
        <v>0.67655641100976238</v>
      </c>
      <c r="S590" s="199"/>
      <c r="T590" s="18"/>
      <c r="U590" s="18"/>
      <c r="V590" s="18"/>
      <c r="W590" s="18"/>
      <c r="X590" s="18"/>
      <c r="Y590" s="18"/>
    </row>
    <row r="591" spans="1:25" s="87" customFormat="1" ht="15.5" x14ac:dyDescent="0.35">
      <c r="A591" s="189">
        <v>98</v>
      </c>
      <c r="B591" s="835" t="s">
        <v>1952</v>
      </c>
      <c r="C591" s="221">
        <v>272.89999999999998</v>
      </c>
      <c r="D591" s="221"/>
      <c r="E591" s="221"/>
      <c r="F591" s="171">
        <v>272.89999999999998</v>
      </c>
      <c r="G591" s="171">
        <f t="shared" si="84"/>
        <v>272.89999999999998</v>
      </c>
      <c r="H591" s="222"/>
      <c r="I591" s="222">
        <v>18</v>
      </c>
      <c r="J591" s="171">
        <v>18</v>
      </c>
      <c r="K591" s="220">
        <f t="shared" si="89"/>
        <v>18</v>
      </c>
      <c r="L591" s="868">
        <f t="shared" si="85"/>
        <v>18</v>
      </c>
      <c r="M591" s="512">
        <f t="shared" si="88"/>
        <v>2.3809523809523808E-2</v>
      </c>
      <c r="N591" s="191">
        <f t="shared" si="90"/>
        <v>101.9392857142857</v>
      </c>
      <c r="O591" s="192">
        <f t="shared" si="87"/>
        <v>22.426642857142856</v>
      </c>
      <c r="P591" s="193">
        <v>34.083809523809528</v>
      </c>
      <c r="Q591" s="505">
        <v>2.3752380952380951</v>
      </c>
      <c r="R591" s="506">
        <f t="shared" si="86"/>
        <v>0.58931834441361741</v>
      </c>
      <c r="S591" s="199"/>
      <c r="T591" s="18"/>
      <c r="U591" s="18"/>
      <c r="V591" s="18"/>
      <c r="W591" s="18"/>
      <c r="X591" s="18"/>
      <c r="Y591" s="18"/>
    </row>
    <row r="592" spans="1:25" s="87" customFormat="1" ht="15.5" x14ac:dyDescent="0.35">
      <c r="A592" s="189">
        <v>99</v>
      </c>
      <c r="B592" s="835" t="s">
        <v>1953</v>
      </c>
      <c r="C592" s="221">
        <v>604.1</v>
      </c>
      <c r="D592" s="221"/>
      <c r="E592" s="221"/>
      <c r="F592" s="171">
        <v>600.5</v>
      </c>
      <c r="G592" s="171">
        <f t="shared" si="84"/>
        <v>604.1</v>
      </c>
      <c r="H592" s="222"/>
      <c r="I592" s="222">
        <v>42</v>
      </c>
      <c r="J592" s="171">
        <v>42</v>
      </c>
      <c r="K592" s="220">
        <f t="shared" si="89"/>
        <v>42</v>
      </c>
      <c r="L592" s="868">
        <f t="shared" si="85"/>
        <v>42</v>
      </c>
      <c r="M592" s="512">
        <f t="shared" si="88"/>
        <v>5.5555555555555552E-2</v>
      </c>
      <c r="N592" s="191">
        <f t="shared" si="90"/>
        <v>237.85833333333332</v>
      </c>
      <c r="O592" s="192">
        <f t="shared" si="87"/>
        <v>52.328833333333328</v>
      </c>
      <c r="P592" s="193">
        <v>79.528888888888886</v>
      </c>
      <c r="Q592" s="505">
        <v>5.5422222222222226</v>
      </c>
      <c r="R592" s="506">
        <f t="shared" si="86"/>
        <v>0.62118569405359669</v>
      </c>
      <c r="S592" s="199"/>
      <c r="T592" s="18"/>
      <c r="U592" s="18"/>
      <c r="V592" s="18"/>
      <c r="W592" s="18"/>
      <c r="X592" s="18"/>
      <c r="Y592" s="18"/>
    </row>
    <row r="593" spans="1:25" s="87" customFormat="1" ht="15.5" x14ac:dyDescent="0.35">
      <c r="A593" s="189">
        <v>100</v>
      </c>
      <c r="B593" s="835" t="s">
        <v>1954</v>
      </c>
      <c r="C593" s="221">
        <v>464.8</v>
      </c>
      <c r="D593" s="221"/>
      <c r="E593" s="221"/>
      <c r="F593" s="171">
        <v>460.1</v>
      </c>
      <c r="G593" s="171">
        <f t="shared" si="84"/>
        <v>464.8</v>
      </c>
      <c r="H593" s="222"/>
      <c r="I593" s="222">
        <v>30</v>
      </c>
      <c r="J593" s="171">
        <v>30</v>
      </c>
      <c r="K593" s="220">
        <f t="shared" si="89"/>
        <v>30</v>
      </c>
      <c r="L593" s="868">
        <f t="shared" si="85"/>
        <v>30</v>
      </c>
      <c r="M593" s="512">
        <f t="shared" si="88"/>
        <v>3.968253968253968E-2</v>
      </c>
      <c r="N593" s="191">
        <f t="shared" si="90"/>
        <v>169.89880952380952</v>
      </c>
      <c r="O593" s="192">
        <f t="shared" si="87"/>
        <v>37.377738095238094</v>
      </c>
      <c r="P593" s="193">
        <v>56.806349206349203</v>
      </c>
      <c r="Q593" s="505">
        <v>3.9587301587301589</v>
      </c>
      <c r="R593" s="506">
        <f t="shared" si="86"/>
        <v>0.57668164153211476</v>
      </c>
      <c r="S593" s="199"/>
      <c r="T593" s="18"/>
      <c r="U593" s="18"/>
      <c r="V593" s="18"/>
      <c r="W593" s="18"/>
      <c r="X593" s="18"/>
      <c r="Y593" s="18"/>
    </row>
    <row r="594" spans="1:25" s="87" customFormat="1" ht="15.5" x14ac:dyDescent="0.35">
      <c r="A594" s="189">
        <v>101</v>
      </c>
      <c r="B594" s="835" t="s">
        <v>2180</v>
      </c>
      <c r="C594" s="221">
        <v>83.39</v>
      </c>
      <c r="D594" s="221"/>
      <c r="E594" s="221"/>
      <c r="F594" s="171">
        <v>83.39</v>
      </c>
      <c r="G594" s="171">
        <f t="shared" si="84"/>
        <v>83.39</v>
      </c>
      <c r="H594" s="222"/>
      <c r="I594" s="222">
        <v>0</v>
      </c>
      <c r="J594" s="171">
        <v>58</v>
      </c>
      <c r="K594" s="220">
        <v>0</v>
      </c>
      <c r="L594" s="868">
        <f t="shared" si="85"/>
        <v>0</v>
      </c>
      <c r="M594" s="512">
        <f t="shared" si="88"/>
        <v>0</v>
      </c>
      <c r="N594" s="191">
        <f t="shared" si="90"/>
        <v>0</v>
      </c>
      <c r="O594" s="192">
        <f t="shared" si="87"/>
        <v>0</v>
      </c>
      <c r="P594" s="193">
        <v>0</v>
      </c>
      <c r="Q594" s="505">
        <v>0</v>
      </c>
      <c r="R594" s="506">
        <f t="shared" si="86"/>
        <v>0</v>
      </c>
      <c r="S594" s="199"/>
      <c r="T594" s="18"/>
      <c r="U594" s="18"/>
      <c r="V594" s="18"/>
      <c r="W594" s="18"/>
      <c r="X594" s="18"/>
      <c r="Y594" s="18"/>
    </row>
    <row r="595" spans="1:25" s="87" customFormat="1" ht="15.5" x14ac:dyDescent="0.35">
      <c r="A595" s="189">
        <v>102</v>
      </c>
      <c r="B595" s="835" t="s">
        <v>1955</v>
      </c>
      <c r="C595" s="221">
        <v>489.6</v>
      </c>
      <c r="D595" s="221"/>
      <c r="E595" s="221"/>
      <c r="F595" s="171">
        <v>478.5</v>
      </c>
      <c r="G595" s="171">
        <f t="shared" si="84"/>
        <v>489.6</v>
      </c>
      <c r="H595" s="222"/>
      <c r="I595" s="222">
        <v>32</v>
      </c>
      <c r="J595" s="171">
        <v>32</v>
      </c>
      <c r="K595" s="220">
        <f t="shared" ref="K595:K634" si="91">H595+I595</f>
        <v>32</v>
      </c>
      <c r="L595" s="868">
        <f t="shared" si="85"/>
        <v>32</v>
      </c>
      <c r="M595" s="512">
        <f t="shared" si="88"/>
        <v>4.2328042328042326E-2</v>
      </c>
      <c r="N595" s="191">
        <f t="shared" si="90"/>
        <v>181.22539682539681</v>
      </c>
      <c r="O595" s="192">
        <f t="shared" si="87"/>
        <v>39.869587301587302</v>
      </c>
      <c r="P595" s="193">
        <v>60.593439153439149</v>
      </c>
      <c r="Q595" s="505">
        <v>4.222645502645503</v>
      </c>
      <c r="R595" s="506">
        <f t="shared" si="86"/>
        <v>0.58396868623992793</v>
      </c>
      <c r="S595" s="199"/>
      <c r="T595" s="18"/>
      <c r="U595" s="18"/>
      <c r="V595" s="18"/>
      <c r="W595" s="18"/>
      <c r="X595" s="18"/>
      <c r="Y595" s="18"/>
    </row>
    <row r="596" spans="1:25" s="87" customFormat="1" ht="15.5" x14ac:dyDescent="0.35">
      <c r="A596" s="189">
        <v>103</v>
      </c>
      <c r="B596" s="835" t="s">
        <v>1956</v>
      </c>
      <c r="C596" s="221">
        <v>127.92</v>
      </c>
      <c r="D596" s="221"/>
      <c r="E596" s="221"/>
      <c r="F596" s="171">
        <v>127.92</v>
      </c>
      <c r="G596" s="171">
        <f t="shared" si="84"/>
        <v>127.92</v>
      </c>
      <c r="H596" s="222"/>
      <c r="I596" s="222">
        <v>0</v>
      </c>
      <c r="J596" s="171"/>
      <c r="K596" s="220">
        <f t="shared" si="91"/>
        <v>0</v>
      </c>
      <c r="L596" s="868">
        <f t="shared" si="85"/>
        <v>0</v>
      </c>
      <c r="M596" s="512">
        <f t="shared" si="88"/>
        <v>0</v>
      </c>
      <c r="N596" s="191">
        <f t="shared" si="90"/>
        <v>0</v>
      </c>
      <c r="O596" s="192">
        <f t="shared" si="87"/>
        <v>0</v>
      </c>
      <c r="P596" s="193">
        <v>0</v>
      </c>
      <c r="Q596" s="505">
        <v>0</v>
      </c>
      <c r="R596" s="506">
        <f t="shared" si="86"/>
        <v>0</v>
      </c>
      <c r="S596" s="199"/>
      <c r="T596" s="18"/>
      <c r="U596" s="18"/>
      <c r="V596" s="18"/>
      <c r="W596" s="18"/>
      <c r="X596" s="18"/>
      <c r="Y596" s="18"/>
    </row>
    <row r="597" spans="1:25" s="87" customFormat="1" ht="15.5" x14ac:dyDescent="0.35">
      <c r="A597" s="189">
        <v>104</v>
      </c>
      <c r="B597" s="835" t="s">
        <v>1957</v>
      </c>
      <c r="C597" s="221">
        <v>129.1</v>
      </c>
      <c r="D597" s="221"/>
      <c r="E597" s="221"/>
      <c r="F597" s="171">
        <v>122.2</v>
      </c>
      <c r="G597" s="171">
        <f t="shared" si="84"/>
        <v>129.1</v>
      </c>
      <c r="H597" s="222"/>
      <c r="I597" s="222">
        <v>0</v>
      </c>
      <c r="J597" s="171"/>
      <c r="K597" s="220">
        <f t="shared" si="91"/>
        <v>0</v>
      </c>
      <c r="L597" s="868">
        <f t="shared" si="85"/>
        <v>0</v>
      </c>
      <c r="M597" s="512">
        <f t="shared" si="88"/>
        <v>0</v>
      </c>
      <c r="N597" s="191">
        <f t="shared" si="90"/>
        <v>0</v>
      </c>
      <c r="O597" s="192">
        <f t="shared" si="87"/>
        <v>0</v>
      </c>
      <c r="P597" s="193">
        <v>0</v>
      </c>
      <c r="Q597" s="505">
        <v>0</v>
      </c>
      <c r="R597" s="506">
        <f t="shared" si="86"/>
        <v>0</v>
      </c>
      <c r="S597" s="199"/>
      <c r="T597" s="18"/>
      <c r="U597" s="18"/>
      <c r="V597" s="18"/>
      <c r="W597" s="18"/>
      <c r="X597" s="18"/>
      <c r="Y597" s="18"/>
    </row>
    <row r="598" spans="1:25" s="87" customFormat="1" ht="15.5" x14ac:dyDescent="0.35">
      <c r="A598" s="189">
        <v>105</v>
      </c>
      <c r="B598" s="835" t="s">
        <v>1958</v>
      </c>
      <c r="C598" s="221">
        <v>136.4</v>
      </c>
      <c r="D598" s="221"/>
      <c r="E598" s="221"/>
      <c r="F598" s="171">
        <v>136.1</v>
      </c>
      <c r="G598" s="171">
        <f t="shared" si="84"/>
        <v>136.4</v>
      </c>
      <c r="H598" s="222"/>
      <c r="I598" s="222">
        <v>0</v>
      </c>
      <c r="J598" s="171"/>
      <c r="K598" s="220">
        <f t="shared" si="91"/>
        <v>0</v>
      </c>
      <c r="L598" s="868">
        <f t="shared" si="85"/>
        <v>0</v>
      </c>
      <c r="M598" s="512">
        <f t="shared" si="88"/>
        <v>0</v>
      </c>
      <c r="N598" s="191">
        <f t="shared" si="90"/>
        <v>0</v>
      </c>
      <c r="O598" s="192">
        <f t="shared" si="87"/>
        <v>0</v>
      </c>
      <c r="P598" s="193">
        <v>0</v>
      </c>
      <c r="Q598" s="505">
        <v>0</v>
      </c>
      <c r="R598" s="506">
        <f t="shared" si="86"/>
        <v>0</v>
      </c>
      <c r="S598" s="199"/>
      <c r="T598" s="18"/>
      <c r="U598" s="18"/>
      <c r="V598" s="18"/>
      <c r="W598" s="18"/>
      <c r="X598" s="18"/>
      <c r="Y598" s="18"/>
    </row>
    <row r="599" spans="1:25" s="87" customFormat="1" ht="15.5" x14ac:dyDescent="0.35">
      <c r="A599" s="189">
        <v>106</v>
      </c>
      <c r="B599" s="835" t="s">
        <v>1959</v>
      </c>
      <c r="C599" s="221">
        <v>117.1</v>
      </c>
      <c r="D599" s="221"/>
      <c r="E599" s="221"/>
      <c r="F599" s="171">
        <v>117.1</v>
      </c>
      <c r="G599" s="171">
        <f t="shared" si="84"/>
        <v>117.1</v>
      </c>
      <c r="H599" s="222"/>
      <c r="I599" s="222">
        <v>0</v>
      </c>
      <c r="J599" s="171"/>
      <c r="K599" s="220">
        <f t="shared" si="91"/>
        <v>0</v>
      </c>
      <c r="L599" s="868">
        <f t="shared" si="85"/>
        <v>0</v>
      </c>
      <c r="M599" s="512">
        <f t="shared" si="88"/>
        <v>0</v>
      </c>
      <c r="N599" s="191">
        <f t="shared" si="90"/>
        <v>0</v>
      </c>
      <c r="O599" s="192">
        <f t="shared" si="87"/>
        <v>0</v>
      </c>
      <c r="P599" s="193">
        <v>0</v>
      </c>
      <c r="Q599" s="505">
        <v>0</v>
      </c>
      <c r="R599" s="506">
        <f t="shared" si="86"/>
        <v>0</v>
      </c>
      <c r="S599" s="199"/>
      <c r="T599" s="18"/>
      <c r="U599" s="18"/>
      <c r="V599" s="18"/>
      <c r="W599" s="18"/>
      <c r="X599" s="18"/>
      <c r="Y599" s="18"/>
    </row>
    <row r="600" spans="1:25" s="87" customFormat="1" ht="15.5" x14ac:dyDescent="0.35">
      <c r="A600" s="189">
        <v>107</v>
      </c>
      <c r="B600" s="835" t="s">
        <v>1960</v>
      </c>
      <c r="C600" s="221">
        <v>291.16000000000003</v>
      </c>
      <c r="D600" s="221"/>
      <c r="E600" s="221"/>
      <c r="F600" s="171">
        <v>287.76</v>
      </c>
      <c r="G600" s="171">
        <f t="shared" si="84"/>
        <v>291.16000000000003</v>
      </c>
      <c r="H600" s="222"/>
      <c r="I600" s="222">
        <v>34.1</v>
      </c>
      <c r="J600" s="171">
        <v>34.1</v>
      </c>
      <c r="K600" s="220">
        <f t="shared" si="91"/>
        <v>34.1</v>
      </c>
      <c r="L600" s="868">
        <f t="shared" si="85"/>
        <v>34.1</v>
      </c>
      <c r="M600" s="512">
        <f t="shared" si="88"/>
        <v>4.5105820105820107E-2</v>
      </c>
      <c r="N600" s="191">
        <f t="shared" si="90"/>
        <v>193.11831349206349</v>
      </c>
      <c r="O600" s="192">
        <f t="shared" si="87"/>
        <v>42.486028968253969</v>
      </c>
      <c r="P600" s="193">
        <v>64.569883597883603</v>
      </c>
      <c r="Q600" s="505">
        <v>4.4997566137566141</v>
      </c>
      <c r="R600" s="506">
        <f t="shared" si="86"/>
        <v>1.0464142831156671</v>
      </c>
      <c r="S600" s="199"/>
      <c r="T600" s="18"/>
      <c r="U600" s="18"/>
      <c r="V600" s="18"/>
      <c r="W600" s="18"/>
      <c r="X600" s="18"/>
      <c r="Y600" s="18"/>
    </row>
    <row r="601" spans="1:25" s="87" customFormat="1" ht="15.5" x14ac:dyDescent="0.35">
      <c r="A601" s="189">
        <v>108</v>
      </c>
      <c r="B601" s="835" t="s">
        <v>1961</v>
      </c>
      <c r="C601" s="221">
        <v>395.1</v>
      </c>
      <c r="D601" s="221">
        <v>60.1</v>
      </c>
      <c r="E601" s="221"/>
      <c r="F601" s="171">
        <v>368.9</v>
      </c>
      <c r="G601" s="171">
        <f t="shared" si="84"/>
        <v>455.20000000000005</v>
      </c>
      <c r="H601" s="222"/>
      <c r="I601" s="222">
        <v>56</v>
      </c>
      <c r="J601" s="171">
        <v>56</v>
      </c>
      <c r="K601" s="220">
        <f t="shared" si="91"/>
        <v>56</v>
      </c>
      <c r="L601" s="868">
        <f t="shared" si="85"/>
        <v>56</v>
      </c>
      <c r="M601" s="512">
        <f t="shared" si="88"/>
        <v>7.407407407407407E-2</v>
      </c>
      <c r="N601" s="191">
        <f t="shared" si="90"/>
        <v>317.14444444444439</v>
      </c>
      <c r="O601" s="192">
        <f t="shared" si="87"/>
        <v>69.771777777777771</v>
      </c>
      <c r="P601" s="193">
        <v>106.0385185185185</v>
      </c>
      <c r="Q601" s="505">
        <v>7.3896296296296295</v>
      </c>
      <c r="R601" s="506">
        <f t="shared" si="86"/>
        <v>1.0991748030983528</v>
      </c>
      <c r="S601" s="199"/>
      <c r="T601" s="18"/>
      <c r="U601" s="18"/>
      <c r="V601" s="18"/>
      <c r="W601" s="18"/>
      <c r="X601" s="18"/>
      <c r="Y601" s="18"/>
    </row>
    <row r="602" spans="1:25" s="87" customFormat="1" ht="15.5" x14ac:dyDescent="0.35">
      <c r="A602" s="189">
        <v>109</v>
      </c>
      <c r="B602" s="835" t="s">
        <v>1962</v>
      </c>
      <c r="C602" s="221">
        <v>120</v>
      </c>
      <c r="D602" s="221"/>
      <c r="E602" s="221"/>
      <c r="F602" s="171">
        <v>120</v>
      </c>
      <c r="G602" s="171">
        <f t="shared" si="84"/>
        <v>120</v>
      </c>
      <c r="H602" s="222"/>
      <c r="I602" s="222">
        <v>0</v>
      </c>
      <c r="J602" s="171"/>
      <c r="K602" s="220">
        <f t="shared" si="91"/>
        <v>0</v>
      </c>
      <c r="L602" s="868">
        <f t="shared" si="85"/>
        <v>0</v>
      </c>
      <c r="M602" s="512">
        <f t="shared" si="88"/>
        <v>0</v>
      </c>
      <c r="N602" s="191">
        <f t="shared" si="90"/>
        <v>0</v>
      </c>
      <c r="O602" s="192">
        <f t="shared" si="87"/>
        <v>0</v>
      </c>
      <c r="P602" s="193">
        <v>0</v>
      </c>
      <c r="Q602" s="505">
        <v>0</v>
      </c>
      <c r="R602" s="506">
        <f t="shared" si="86"/>
        <v>0</v>
      </c>
      <c r="S602" s="199"/>
      <c r="T602" s="18"/>
      <c r="U602" s="18"/>
      <c r="V602" s="18"/>
      <c r="W602" s="18"/>
      <c r="X602" s="18"/>
      <c r="Y602" s="18"/>
    </row>
    <row r="603" spans="1:25" s="87" customFormat="1" ht="15.5" x14ac:dyDescent="0.35">
      <c r="A603" s="189">
        <v>110</v>
      </c>
      <c r="B603" s="835" t="s">
        <v>1963</v>
      </c>
      <c r="C603" s="221">
        <v>390.8</v>
      </c>
      <c r="D603" s="221"/>
      <c r="E603" s="221"/>
      <c r="F603" s="171">
        <v>389.7</v>
      </c>
      <c r="G603" s="171">
        <f t="shared" si="84"/>
        <v>390.8</v>
      </c>
      <c r="H603" s="222"/>
      <c r="I603" s="222">
        <v>0</v>
      </c>
      <c r="J603" s="171"/>
      <c r="K603" s="220">
        <f t="shared" si="91"/>
        <v>0</v>
      </c>
      <c r="L603" s="868">
        <f t="shared" si="85"/>
        <v>0</v>
      </c>
      <c r="M603" s="512">
        <f t="shared" si="88"/>
        <v>0</v>
      </c>
      <c r="N603" s="191">
        <f t="shared" si="90"/>
        <v>0</v>
      </c>
      <c r="O603" s="192">
        <f t="shared" si="87"/>
        <v>0</v>
      </c>
      <c r="P603" s="193">
        <v>0</v>
      </c>
      <c r="Q603" s="505">
        <v>0</v>
      </c>
      <c r="R603" s="506">
        <f t="shared" si="86"/>
        <v>0</v>
      </c>
      <c r="S603" s="199"/>
      <c r="T603" s="18"/>
      <c r="U603" s="18"/>
      <c r="V603" s="18"/>
      <c r="W603" s="18"/>
      <c r="X603" s="18"/>
      <c r="Y603" s="18"/>
    </row>
    <row r="604" spans="1:25" s="87" customFormat="1" ht="15.5" x14ac:dyDescent="0.35">
      <c r="A604" s="189">
        <v>111</v>
      </c>
      <c r="B604" s="835" t="s">
        <v>1964</v>
      </c>
      <c r="C604" s="221">
        <v>105.1</v>
      </c>
      <c r="D604" s="221"/>
      <c r="E604" s="221"/>
      <c r="F604" s="171">
        <v>105.1</v>
      </c>
      <c r="G604" s="171">
        <f t="shared" si="84"/>
        <v>105.1</v>
      </c>
      <c r="H604" s="222"/>
      <c r="I604" s="222">
        <v>0</v>
      </c>
      <c r="J604" s="171"/>
      <c r="K604" s="220">
        <f t="shared" si="91"/>
        <v>0</v>
      </c>
      <c r="L604" s="868">
        <f t="shared" si="85"/>
        <v>0</v>
      </c>
      <c r="M604" s="512">
        <f t="shared" si="88"/>
        <v>0</v>
      </c>
      <c r="N604" s="191">
        <f t="shared" si="90"/>
        <v>0</v>
      </c>
      <c r="O604" s="192">
        <f t="shared" si="87"/>
        <v>0</v>
      </c>
      <c r="P604" s="193">
        <v>0</v>
      </c>
      <c r="Q604" s="505">
        <v>0</v>
      </c>
      <c r="R604" s="506">
        <f t="shared" si="86"/>
        <v>0</v>
      </c>
      <c r="S604" s="199"/>
      <c r="T604" s="18"/>
      <c r="U604" s="18"/>
      <c r="V604" s="18"/>
      <c r="W604" s="18"/>
      <c r="X604" s="18"/>
      <c r="Y604" s="18"/>
    </row>
    <row r="605" spans="1:25" s="87" customFormat="1" ht="15.5" x14ac:dyDescent="0.35">
      <c r="A605" s="189">
        <v>112</v>
      </c>
      <c r="B605" s="835" t="s">
        <v>1965</v>
      </c>
      <c r="C605" s="221">
        <v>168.5</v>
      </c>
      <c r="D605" s="221"/>
      <c r="E605" s="221"/>
      <c r="F605" s="171">
        <v>165.5</v>
      </c>
      <c r="G605" s="171">
        <f t="shared" si="84"/>
        <v>168.5</v>
      </c>
      <c r="H605" s="222"/>
      <c r="I605" s="222">
        <v>0</v>
      </c>
      <c r="J605" s="171"/>
      <c r="K605" s="220">
        <f t="shared" si="91"/>
        <v>0</v>
      </c>
      <c r="L605" s="868">
        <f t="shared" si="85"/>
        <v>0</v>
      </c>
      <c r="M605" s="512">
        <f t="shared" si="88"/>
        <v>0</v>
      </c>
      <c r="N605" s="191">
        <f t="shared" si="90"/>
        <v>0</v>
      </c>
      <c r="O605" s="192">
        <f t="shared" si="87"/>
        <v>0</v>
      </c>
      <c r="P605" s="193">
        <v>0</v>
      </c>
      <c r="Q605" s="505">
        <v>0</v>
      </c>
      <c r="R605" s="506">
        <f t="shared" si="86"/>
        <v>0</v>
      </c>
      <c r="S605" s="199"/>
      <c r="T605" s="18"/>
      <c r="U605" s="18"/>
      <c r="V605" s="18"/>
      <c r="W605" s="18"/>
      <c r="X605" s="18"/>
      <c r="Y605" s="18"/>
    </row>
    <row r="606" spans="1:25" s="87" customFormat="1" ht="15.5" x14ac:dyDescent="0.35">
      <c r="A606" s="189">
        <v>113</v>
      </c>
      <c r="B606" s="835" t="s">
        <v>1966</v>
      </c>
      <c r="C606" s="221">
        <v>227.3</v>
      </c>
      <c r="D606" s="221"/>
      <c r="E606" s="221"/>
      <c r="F606" s="171">
        <v>227.3</v>
      </c>
      <c r="G606" s="171">
        <f t="shared" si="84"/>
        <v>227.3</v>
      </c>
      <c r="H606" s="222"/>
      <c r="I606" s="222">
        <v>0</v>
      </c>
      <c r="J606" s="171"/>
      <c r="K606" s="220">
        <f t="shared" si="91"/>
        <v>0</v>
      </c>
      <c r="L606" s="868">
        <f t="shared" si="85"/>
        <v>0</v>
      </c>
      <c r="M606" s="512">
        <f t="shared" si="88"/>
        <v>0</v>
      </c>
      <c r="N606" s="191">
        <f t="shared" si="90"/>
        <v>0</v>
      </c>
      <c r="O606" s="192">
        <f t="shared" si="87"/>
        <v>0</v>
      </c>
      <c r="P606" s="193">
        <v>0</v>
      </c>
      <c r="Q606" s="505">
        <v>0</v>
      </c>
      <c r="R606" s="506">
        <f t="shared" si="86"/>
        <v>0</v>
      </c>
      <c r="S606" s="199"/>
      <c r="T606" s="18"/>
      <c r="U606" s="18"/>
      <c r="V606" s="18"/>
      <c r="W606" s="18"/>
      <c r="X606" s="18"/>
      <c r="Y606" s="18"/>
    </row>
    <row r="607" spans="1:25" s="87" customFormat="1" ht="15.5" x14ac:dyDescent="0.35">
      <c r="A607" s="189">
        <v>114</v>
      </c>
      <c r="B607" s="835" t="s">
        <v>1968</v>
      </c>
      <c r="C607" s="221">
        <v>1851.82</v>
      </c>
      <c r="D607" s="221"/>
      <c r="E607" s="221"/>
      <c r="F607" s="171">
        <v>1852.82</v>
      </c>
      <c r="G607" s="171">
        <f t="shared" si="84"/>
        <v>1851.82</v>
      </c>
      <c r="H607" s="222">
        <v>121</v>
      </c>
      <c r="I607" s="222"/>
      <c r="J607" s="171">
        <v>50</v>
      </c>
      <c r="K607" s="220">
        <f t="shared" si="91"/>
        <v>121</v>
      </c>
      <c r="L607" s="868">
        <f t="shared" si="85"/>
        <v>121</v>
      </c>
      <c r="M607" s="512">
        <f t="shared" si="88"/>
        <v>0.14404761904761904</v>
      </c>
      <c r="N607" s="191">
        <f t="shared" si="90"/>
        <v>616.73267857142844</v>
      </c>
      <c r="O607" s="192">
        <f t="shared" si="87"/>
        <v>135.68118928571425</v>
      </c>
      <c r="P607" s="193">
        <v>206.20704761904761</v>
      </c>
      <c r="Q607" s="505">
        <v>14.370190476190476</v>
      </c>
      <c r="R607" s="506">
        <f t="shared" si="86"/>
        <v>0.52542423451111919</v>
      </c>
      <c r="S607" s="199"/>
      <c r="T607" s="18"/>
      <c r="U607" s="18"/>
      <c r="V607" s="18"/>
      <c r="W607" s="18"/>
      <c r="X607" s="18"/>
      <c r="Y607" s="18"/>
    </row>
    <row r="608" spans="1:25" s="87" customFormat="1" ht="15.5" x14ac:dyDescent="0.35">
      <c r="A608" s="189">
        <v>115</v>
      </c>
      <c r="B608" s="835" t="s">
        <v>1969</v>
      </c>
      <c r="C608" s="221">
        <v>933.25</v>
      </c>
      <c r="D608" s="221"/>
      <c r="E608" s="221"/>
      <c r="F608" s="171">
        <v>934.75</v>
      </c>
      <c r="G608" s="171">
        <f t="shared" si="84"/>
        <v>933.25</v>
      </c>
      <c r="H608" s="222">
        <v>75</v>
      </c>
      <c r="I608" s="222"/>
      <c r="J608" s="171">
        <v>75</v>
      </c>
      <c r="K608" s="220">
        <f t="shared" si="91"/>
        <v>75</v>
      </c>
      <c r="L608" s="868">
        <f t="shared" si="85"/>
        <v>75</v>
      </c>
      <c r="M608" s="512">
        <f t="shared" si="88"/>
        <v>8.9285714285714288E-2</v>
      </c>
      <c r="N608" s="191">
        <f t="shared" si="90"/>
        <v>382.27232142857144</v>
      </c>
      <c r="O608" s="192">
        <f t="shared" si="87"/>
        <v>84.099910714285713</v>
      </c>
      <c r="P608" s="193">
        <v>127.81428571428572</v>
      </c>
      <c r="Q608" s="505">
        <v>8.9071428571428584</v>
      </c>
      <c r="R608" s="506">
        <f t="shared" si="86"/>
        <v>0.64622947839730593</v>
      </c>
      <c r="S608" s="199"/>
      <c r="T608" s="18"/>
      <c r="U608" s="18"/>
      <c r="V608" s="18"/>
      <c r="W608" s="18"/>
      <c r="X608" s="18"/>
      <c r="Y608" s="18"/>
    </row>
    <row r="609" spans="1:25" s="87" customFormat="1" ht="15.5" x14ac:dyDescent="0.35">
      <c r="A609" s="189">
        <v>116</v>
      </c>
      <c r="B609" s="835" t="s">
        <v>1970</v>
      </c>
      <c r="C609" s="221">
        <v>1158.5</v>
      </c>
      <c r="D609" s="221"/>
      <c r="E609" s="221"/>
      <c r="F609" s="171">
        <v>1162.8</v>
      </c>
      <c r="G609" s="171">
        <f t="shared" si="84"/>
        <v>1158.5</v>
      </c>
      <c r="H609" s="222">
        <v>90</v>
      </c>
      <c r="I609" s="222"/>
      <c r="J609" s="171">
        <v>150</v>
      </c>
      <c r="K609" s="220">
        <f t="shared" si="91"/>
        <v>90</v>
      </c>
      <c r="L609" s="868">
        <f t="shared" si="85"/>
        <v>90</v>
      </c>
      <c r="M609" s="512">
        <f t="shared" si="88"/>
        <v>0.10714285714285714</v>
      </c>
      <c r="N609" s="191">
        <f t="shared" si="90"/>
        <v>458.72678571428565</v>
      </c>
      <c r="O609" s="192">
        <f t="shared" si="87"/>
        <v>100.91989285714284</v>
      </c>
      <c r="P609" s="193">
        <v>153.37714285714287</v>
      </c>
      <c r="Q609" s="505">
        <v>10.688571428571429</v>
      </c>
      <c r="R609" s="506">
        <f t="shared" si="86"/>
        <v>0.62469779271225101</v>
      </c>
      <c r="S609" s="199"/>
      <c r="T609" s="18"/>
      <c r="U609" s="18"/>
      <c r="V609" s="18"/>
      <c r="W609" s="18"/>
      <c r="X609" s="18"/>
      <c r="Y609" s="18"/>
    </row>
    <row r="610" spans="1:25" s="87" customFormat="1" ht="15.5" x14ac:dyDescent="0.35">
      <c r="A610" s="189">
        <v>117</v>
      </c>
      <c r="B610" s="835" t="s">
        <v>1971</v>
      </c>
      <c r="C610" s="221">
        <v>3663.95</v>
      </c>
      <c r="D610" s="221"/>
      <c r="E610" s="221">
        <v>111.7</v>
      </c>
      <c r="F610" s="171">
        <v>3668.75</v>
      </c>
      <c r="G610" s="171">
        <f t="shared" si="84"/>
        <v>3775.6499999999996</v>
      </c>
      <c r="H610" s="222">
        <v>580</v>
      </c>
      <c r="I610" s="222"/>
      <c r="J610" s="171">
        <v>580</v>
      </c>
      <c r="K610" s="220">
        <f t="shared" si="91"/>
        <v>580</v>
      </c>
      <c r="L610" s="868">
        <f t="shared" si="85"/>
        <v>580</v>
      </c>
      <c r="M610" s="512">
        <f t="shared" si="88"/>
        <v>0.69047619047619047</v>
      </c>
      <c r="N610" s="191">
        <f t="shared" si="90"/>
        <v>2956.2392857142854</v>
      </c>
      <c r="O610" s="192">
        <f t="shared" si="87"/>
        <v>650.37264285714275</v>
      </c>
      <c r="P610" s="193">
        <v>988.43047619047616</v>
      </c>
      <c r="Q610" s="505">
        <v>68.881904761904764</v>
      </c>
      <c r="R610" s="506">
        <f t="shared" si="86"/>
        <v>1.2352639438305482</v>
      </c>
      <c r="S610" s="199"/>
      <c r="T610" s="18"/>
      <c r="U610" s="18"/>
      <c r="V610" s="18"/>
      <c r="W610" s="18"/>
      <c r="X610" s="18"/>
      <c r="Y610" s="18"/>
    </row>
    <row r="611" spans="1:25" s="87" customFormat="1" ht="15.5" x14ac:dyDescent="0.35">
      <c r="A611" s="189">
        <v>118</v>
      </c>
      <c r="B611" s="835" t="s">
        <v>1972</v>
      </c>
      <c r="C611" s="221">
        <v>79.3</v>
      </c>
      <c r="D611" s="221"/>
      <c r="E611" s="221"/>
      <c r="F611" s="171">
        <v>79.3</v>
      </c>
      <c r="G611" s="171">
        <f t="shared" si="84"/>
        <v>79.3</v>
      </c>
      <c r="H611" s="222"/>
      <c r="I611" s="222">
        <v>0</v>
      </c>
      <c r="J611" s="171"/>
      <c r="K611" s="220">
        <f t="shared" si="91"/>
        <v>0</v>
      </c>
      <c r="L611" s="868">
        <f t="shared" si="85"/>
        <v>0</v>
      </c>
      <c r="M611" s="512">
        <f t="shared" si="88"/>
        <v>0</v>
      </c>
      <c r="N611" s="191">
        <f t="shared" si="90"/>
        <v>0</v>
      </c>
      <c r="O611" s="192">
        <f t="shared" si="87"/>
        <v>0</v>
      </c>
      <c r="P611" s="193">
        <v>0</v>
      </c>
      <c r="Q611" s="505">
        <v>0</v>
      </c>
      <c r="R611" s="506">
        <f t="shared" si="86"/>
        <v>0</v>
      </c>
      <c r="S611" s="199"/>
      <c r="T611" s="18"/>
      <c r="U611" s="18"/>
      <c r="V611" s="18"/>
      <c r="W611" s="18"/>
      <c r="X611" s="18"/>
      <c r="Y611" s="18"/>
    </row>
    <row r="612" spans="1:25" s="87" customFormat="1" ht="15.5" x14ac:dyDescent="0.35">
      <c r="A612" s="189">
        <v>119</v>
      </c>
      <c r="B612" s="835" t="s">
        <v>1973</v>
      </c>
      <c r="C612" s="221">
        <v>377.9</v>
      </c>
      <c r="D612" s="221"/>
      <c r="E612" s="221"/>
      <c r="F612" s="171">
        <v>377.2</v>
      </c>
      <c r="G612" s="171">
        <f t="shared" si="84"/>
        <v>377.9</v>
      </c>
      <c r="H612" s="222"/>
      <c r="I612" s="222">
        <v>0</v>
      </c>
      <c r="J612" s="171"/>
      <c r="K612" s="220">
        <f t="shared" si="91"/>
        <v>0</v>
      </c>
      <c r="L612" s="868">
        <f t="shared" si="85"/>
        <v>0</v>
      </c>
      <c r="M612" s="512">
        <f t="shared" si="88"/>
        <v>0</v>
      </c>
      <c r="N612" s="191">
        <f t="shared" si="90"/>
        <v>0</v>
      </c>
      <c r="O612" s="192">
        <f t="shared" si="87"/>
        <v>0</v>
      </c>
      <c r="P612" s="193">
        <v>0</v>
      </c>
      <c r="Q612" s="505">
        <v>0</v>
      </c>
      <c r="R612" s="506">
        <f t="shared" si="86"/>
        <v>0</v>
      </c>
      <c r="S612" s="199"/>
      <c r="T612" s="18"/>
      <c r="U612" s="18"/>
      <c r="V612" s="18"/>
      <c r="W612" s="18"/>
      <c r="X612" s="18"/>
      <c r="Y612" s="18"/>
    </row>
    <row r="613" spans="1:25" s="87" customFormat="1" ht="15.5" x14ac:dyDescent="0.35">
      <c r="A613" s="189">
        <v>120</v>
      </c>
      <c r="B613" s="835" t="s">
        <v>1974</v>
      </c>
      <c r="C613" s="221">
        <v>86.1</v>
      </c>
      <c r="D613" s="221"/>
      <c r="E613" s="221"/>
      <c r="F613" s="171">
        <v>86.1</v>
      </c>
      <c r="G613" s="171">
        <f t="shared" si="84"/>
        <v>86.1</v>
      </c>
      <c r="H613" s="222"/>
      <c r="I613" s="222">
        <v>0</v>
      </c>
      <c r="J613" s="171"/>
      <c r="K613" s="220">
        <f t="shared" si="91"/>
        <v>0</v>
      </c>
      <c r="L613" s="868">
        <f t="shared" si="85"/>
        <v>0</v>
      </c>
      <c r="M613" s="512">
        <f t="shared" si="88"/>
        <v>0</v>
      </c>
      <c r="N613" s="191">
        <f t="shared" si="90"/>
        <v>0</v>
      </c>
      <c r="O613" s="192">
        <f t="shared" si="87"/>
        <v>0</v>
      </c>
      <c r="P613" s="193">
        <v>0</v>
      </c>
      <c r="Q613" s="505">
        <v>0</v>
      </c>
      <c r="R613" s="506">
        <f t="shared" si="86"/>
        <v>0</v>
      </c>
      <c r="S613" s="199"/>
      <c r="T613" s="18"/>
      <c r="U613" s="18"/>
      <c r="V613" s="18"/>
      <c r="W613" s="18"/>
      <c r="X613" s="18"/>
      <c r="Y613" s="18"/>
    </row>
    <row r="614" spans="1:25" s="87" customFormat="1" ht="15.5" x14ac:dyDescent="0.35">
      <c r="A614" s="189">
        <v>121</v>
      </c>
      <c r="B614" s="835" t="s">
        <v>1975</v>
      </c>
      <c r="C614" s="221">
        <v>59.7</v>
      </c>
      <c r="D614" s="221"/>
      <c r="E614" s="221"/>
      <c r="F614" s="171">
        <v>59.7</v>
      </c>
      <c r="G614" s="171">
        <f t="shared" si="84"/>
        <v>59.7</v>
      </c>
      <c r="H614" s="222"/>
      <c r="I614" s="222">
        <v>0</v>
      </c>
      <c r="J614" s="171"/>
      <c r="K614" s="220">
        <f t="shared" si="91"/>
        <v>0</v>
      </c>
      <c r="L614" s="868">
        <f t="shared" si="85"/>
        <v>0</v>
      </c>
      <c r="M614" s="512">
        <f t="shared" si="88"/>
        <v>0</v>
      </c>
      <c r="N614" s="191">
        <f t="shared" si="90"/>
        <v>0</v>
      </c>
      <c r="O614" s="192">
        <f t="shared" si="87"/>
        <v>0</v>
      </c>
      <c r="P614" s="193">
        <v>0</v>
      </c>
      <c r="Q614" s="505">
        <v>0</v>
      </c>
      <c r="R614" s="506">
        <f t="shared" si="86"/>
        <v>0</v>
      </c>
      <c r="S614" s="199"/>
      <c r="T614" s="18"/>
      <c r="U614" s="18"/>
      <c r="V614" s="18"/>
      <c r="W614" s="18"/>
      <c r="X614" s="18"/>
      <c r="Y614" s="18"/>
    </row>
    <row r="615" spans="1:25" s="87" customFormat="1" ht="15.5" x14ac:dyDescent="0.35">
      <c r="A615" s="189">
        <v>122</v>
      </c>
      <c r="B615" s="835" t="s">
        <v>1976</v>
      </c>
      <c r="C615" s="221">
        <v>66.099999999999994</v>
      </c>
      <c r="D615" s="221"/>
      <c r="E615" s="221"/>
      <c r="F615" s="171">
        <v>66.099999999999994</v>
      </c>
      <c r="G615" s="171">
        <f t="shared" si="84"/>
        <v>66.099999999999994</v>
      </c>
      <c r="H615" s="222"/>
      <c r="I615" s="222">
        <v>0</v>
      </c>
      <c r="J615" s="171"/>
      <c r="K615" s="220">
        <f t="shared" si="91"/>
        <v>0</v>
      </c>
      <c r="L615" s="868">
        <f t="shared" si="85"/>
        <v>0</v>
      </c>
      <c r="M615" s="512">
        <f t="shared" si="88"/>
        <v>0</v>
      </c>
      <c r="N615" s="191">
        <f t="shared" si="90"/>
        <v>0</v>
      </c>
      <c r="O615" s="192">
        <f t="shared" si="87"/>
        <v>0</v>
      </c>
      <c r="P615" s="193">
        <v>0</v>
      </c>
      <c r="Q615" s="505">
        <v>0</v>
      </c>
      <c r="R615" s="506">
        <f t="shared" si="86"/>
        <v>0</v>
      </c>
      <c r="S615" s="199"/>
      <c r="T615" s="18"/>
      <c r="U615" s="18"/>
      <c r="V615" s="18"/>
      <c r="W615" s="18"/>
      <c r="X615" s="18"/>
      <c r="Y615" s="18"/>
    </row>
    <row r="616" spans="1:25" s="87" customFormat="1" ht="15.5" x14ac:dyDescent="0.35">
      <c r="A616" s="189">
        <v>123</v>
      </c>
      <c r="B616" s="835" t="s">
        <v>1977</v>
      </c>
      <c r="C616" s="221">
        <v>111.6</v>
      </c>
      <c r="D616" s="221"/>
      <c r="E616" s="221"/>
      <c r="F616" s="171">
        <v>84.4</v>
      </c>
      <c r="G616" s="171">
        <f t="shared" si="84"/>
        <v>111.6</v>
      </c>
      <c r="H616" s="222"/>
      <c r="I616" s="222">
        <v>0</v>
      </c>
      <c r="J616" s="171"/>
      <c r="K616" s="220">
        <f t="shared" si="91"/>
        <v>0</v>
      </c>
      <c r="L616" s="868">
        <f t="shared" si="85"/>
        <v>0</v>
      </c>
      <c r="M616" s="512">
        <f t="shared" si="88"/>
        <v>0</v>
      </c>
      <c r="N616" s="191">
        <f t="shared" si="90"/>
        <v>0</v>
      </c>
      <c r="O616" s="192">
        <f t="shared" si="87"/>
        <v>0</v>
      </c>
      <c r="P616" s="193">
        <v>0</v>
      </c>
      <c r="Q616" s="505">
        <v>0</v>
      </c>
      <c r="R616" s="506">
        <f t="shared" si="86"/>
        <v>0</v>
      </c>
      <c r="S616" s="199"/>
      <c r="T616" s="18"/>
      <c r="U616" s="18"/>
      <c r="V616" s="18"/>
      <c r="W616" s="18"/>
      <c r="X616" s="18"/>
      <c r="Y616" s="18"/>
    </row>
    <row r="617" spans="1:25" s="87" customFormat="1" ht="15.5" x14ac:dyDescent="0.35">
      <c r="A617" s="189">
        <v>124</v>
      </c>
      <c r="B617" s="835" t="s">
        <v>1978</v>
      </c>
      <c r="C617" s="221">
        <v>119.2</v>
      </c>
      <c r="D617" s="221"/>
      <c r="E617" s="221"/>
      <c r="F617" s="171">
        <v>119.2</v>
      </c>
      <c r="G617" s="171">
        <f t="shared" si="84"/>
        <v>119.2</v>
      </c>
      <c r="H617" s="222"/>
      <c r="I617" s="222">
        <v>0</v>
      </c>
      <c r="J617" s="171"/>
      <c r="K617" s="220">
        <f t="shared" si="91"/>
        <v>0</v>
      </c>
      <c r="L617" s="868">
        <f t="shared" si="85"/>
        <v>0</v>
      </c>
      <c r="M617" s="512">
        <f t="shared" si="88"/>
        <v>0</v>
      </c>
      <c r="N617" s="191">
        <f t="shared" si="90"/>
        <v>0</v>
      </c>
      <c r="O617" s="192">
        <f t="shared" si="87"/>
        <v>0</v>
      </c>
      <c r="P617" s="193">
        <v>0</v>
      </c>
      <c r="Q617" s="505">
        <v>0</v>
      </c>
      <c r="R617" s="506">
        <f t="shared" si="86"/>
        <v>0</v>
      </c>
      <c r="S617" s="199"/>
      <c r="T617" s="18"/>
      <c r="U617" s="18"/>
      <c r="V617" s="18"/>
      <c r="W617" s="18"/>
      <c r="X617" s="18"/>
      <c r="Y617" s="18"/>
    </row>
    <row r="618" spans="1:25" s="87" customFormat="1" ht="15.5" x14ac:dyDescent="0.35">
      <c r="A618" s="189">
        <v>125</v>
      </c>
      <c r="B618" s="835" t="s">
        <v>1980</v>
      </c>
      <c r="C618" s="221">
        <v>67</v>
      </c>
      <c r="D618" s="221"/>
      <c r="E618" s="221"/>
      <c r="F618" s="171">
        <v>67</v>
      </c>
      <c r="G618" s="171">
        <f t="shared" si="84"/>
        <v>67</v>
      </c>
      <c r="H618" s="222"/>
      <c r="I618" s="222">
        <v>0</v>
      </c>
      <c r="J618" s="171"/>
      <c r="K618" s="220">
        <f t="shared" si="91"/>
        <v>0</v>
      </c>
      <c r="L618" s="868">
        <f t="shared" si="85"/>
        <v>0</v>
      </c>
      <c r="M618" s="512">
        <f t="shared" si="88"/>
        <v>0</v>
      </c>
      <c r="N618" s="191">
        <f t="shared" si="90"/>
        <v>0</v>
      </c>
      <c r="O618" s="192">
        <f t="shared" si="87"/>
        <v>0</v>
      </c>
      <c r="P618" s="193">
        <v>0</v>
      </c>
      <c r="Q618" s="505">
        <v>0</v>
      </c>
      <c r="R618" s="506">
        <f t="shared" si="86"/>
        <v>0</v>
      </c>
      <c r="S618" s="199"/>
      <c r="T618" s="18"/>
      <c r="U618" s="18"/>
      <c r="V618" s="18"/>
      <c r="W618" s="18"/>
      <c r="X618" s="18"/>
      <c r="Y618" s="18"/>
    </row>
    <row r="619" spans="1:25" s="87" customFormat="1" ht="15.5" x14ac:dyDescent="0.35">
      <c r="A619" s="189">
        <v>126</v>
      </c>
      <c r="B619" s="835" t="s">
        <v>1981</v>
      </c>
      <c r="C619" s="221">
        <v>212.2</v>
      </c>
      <c r="D619" s="221"/>
      <c r="E619" s="221"/>
      <c r="F619" s="171">
        <v>212.2</v>
      </c>
      <c r="G619" s="171">
        <f t="shared" si="84"/>
        <v>212.2</v>
      </c>
      <c r="H619" s="222"/>
      <c r="I619" s="222">
        <v>0</v>
      </c>
      <c r="J619" s="171"/>
      <c r="K619" s="220">
        <f t="shared" si="91"/>
        <v>0</v>
      </c>
      <c r="L619" s="868">
        <f t="shared" si="85"/>
        <v>0</v>
      </c>
      <c r="M619" s="512">
        <f t="shared" si="88"/>
        <v>0</v>
      </c>
      <c r="N619" s="191">
        <f t="shared" si="90"/>
        <v>0</v>
      </c>
      <c r="O619" s="192">
        <f t="shared" si="87"/>
        <v>0</v>
      </c>
      <c r="P619" s="193">
        <v>0</v>
      </c>
      <c r="Q619" s="505">
        <v>0</v>
      </c>
      <c r="R619" s="506">
        <f t="shared" si="86"/>
        <v>0</v>
      </c>
      <c r="S619" s="199"/>
      <c r="T619" s="18"/>
      <c r="U619" s="18"/>
      <c r="V619" s="18"/>
      <c r="W619" s="18"/>
      <c r="X619" s="18"/>
      <c r="Y619" s="18"/>
    </row>
    <row r="620" spans="1:25" s="87" customFormat="1" ht="15.5" x14ac:dyDescent="0.35">
      <c r="A620" s="189">
        <v>127</v>
      </c>
      <c r="B620" s="835" t="s">
        <v>1983</v>
      </c>
      <c r="C620" s="221">
        <v>466.8</v>
      </c>
      <c r="D620" s="221"/>
      <c r="E620" s="221"/>
      <c r="F620" s="171">
        <v>460</v>
      </c>
      <c r="G620" s="171">
        <f t="shared" ref="G620:G679" si="92">C620+D620+E620</f>
        <v>466.8</v>
      </c>
      <c r="H620" s="222"/>
      <c r="I620" s="222">
        <v>70</v>
      </c>
      <c r="J620" s="171">
        <v>70</v>
      </c>
      <c r="K620" s="220">
        <f t="shared" si="91"/>
        <v>70</v>
      </c>
      <c r="L620" s="868">
        <f t="shared" si="85"/>
        <v>70</v>
      </c>
      <c r="M620" s="512">
        <f t="shared" si="88"/>
        <v>9.2592592592592587E-2</v>
      </c>
      <c r="N620" s="191">
        <f t="shared" si="90"/>
        <v>396.43055555555554</v>
      </c>
      <c r="O620" s="192">
        <f t="shared" si="87"/>
        <v>87.214722222222221</v>
      </c>
      <c r="P620" s="193">
        <v>132.54814814814813</v>
      </c>
      <c r="Q620" s="505">
        <v>9.2370370370370374</v>
      </c>
      <c r="R620" s="506">
        <f t="shared" si="86"/>
        <v>1.3398253276841536</v>
      </c>
      <c r="S620" s="199"/>
      <c r="T620" s="18"/>
      <c r="U620" s="18"/>
      <c r="V620" s="18"/>
      <c r="W620" s="18"/>
      <c r="X620" s="18"/>
      <c r="Y620" s="18"/>
    </row>
    <row r="621" spans="1:25" s="87" customFormat="1" ht="15.5" x14ac:dyDescent="0.35">
      <c r="A621" s="189">
        <v>128</v>
      </c>
      <c r="B621" s="835" t="s">
        <v>1984</v>
      </c>
      <c r="C621" s="221">
        <v>681.36</v>
      </c>
      <c r="D621" s="221"/>
      <c r="E621" s="221"/>
      <c r="F621" s="171">
        <v>680.16</v>
      </c>
      <c r="G621" s="171">
        <f t="shared" si="92"/>
        <v>681.36</v>
      </c>
      <c r="H621" s="222"/>
      <c r="I621" s="222">
        <v>90</v>
      </c>
      <c r="J621" s="171">
        <v>90</v>
      </c>
      <c r="K621" s="220">
        <f t="shared" si="91"/>
        <v>90</v>
      </c>
      <c r="L621" s="868">
        <f t="shared" si="85"/>
        <v>90</v>
      </c>
      <c r="M621" s="512">
        <f t="shared" si="88"/>
        <v>0.11904761904761904</v>
      </c>
      <c r="N621" s="191">
        <f t="shared" si="90"/>
        <v>509.6964285714285</v>
      </c>
      <c r="O621" s="192">
        <f t="shared" si="87"/>
        <v>112.13321428571427</v>
      </c>
      <c r="P621" s="193">
        <v>170.4190476190476</v>
      </c>
      <c r="Q621" s="505">
        <v>11.876190476190477</v>
      </c>
      <c r="R621" s="506">
        <f t="shared" si="86"/>
        <v>1.1801762371615312</v>
      </c>
      <c r="S621" s="199"/>
      <c r="T621" s="18"/>
      <c r="U621" s="18"/>
      <c r="V621" s="18"/>
      <c r="W621" s="18"/>
      <c r="X621" s="18"/>
      <c r="Y621" s="18"/>
    </row>
    <row r="622" spans="1:25" s="87" customFormat="1" ht="15.5" x14ac:dyDescent="0.35">
      <c r="A622" s="189">
        <v>129</v>
      </c>
      <c r="B622" s="835" t="s">
        <v>1985</v>
      </c>
      <c r="C622" s="221">
        <v>504.2</v>
      </c>
      <c r="D622" s="221"/>
      <c r="E622" s="221"/>
      <c r="F622" s="171">
        <v>504.2</v>
      </c>
      <c r="G622" s="171">
        <f t="shared" si="92"/>
        <v>504.2</v>
      </c>
      <c r="H622" s="222"/>
      <c r="I622" s="222">
        <v>90</v>
      </c>
      <c r="J622" s="171">
        <v>90</v>
      </c>
      <c r="K622" s="220">
        <f t="shared" si="91"/>
        <v>90</v>
      </c>
      <c r="L622" s="868">
        <f t="shared" si="85"/>
        <v>90</v>
      </c>
      <c r="M622" s="512">
        <f t="shared" si="88"/>
        <v>0.11904761904761904</v>
      </c>
      <c r="N622" s="191">
        <f t="shared" si="90"/>
        <v>509.6964285714285</v>
      </c>
      <c r="O622" s="192">
        <f t="shared" si="87"/>
        <v>112.13321428571427</v>
      </c>
      <c r="P622" s="193">
        <v>170.4190476190476</v>
      </c>
      <c r="Q622" s="505">
        <v>11.876190476190477</v>
      </c>
      <c r="R622" s="506">
        <f t="shared" si="86"/>
        <v>1.5948529967322111</v>
      </c>
      <c r="S622" s="199"/>
      <c r="T622" s="18"/>
      <c r="U622" s="18"/>
      <c r="V622" s="18"/>
      <c r="W622" s="18"/>
      <c r="X622" s="18"/>
      <c r="Y622" s="18"/>
    </row>
    <row r="623" spans="1:25" s="87" customFormat="1" ht="15.5" x14ac:dyDescent="0.35">
      <c r="A623" s="189">
        <v>130</v>
      </c>
      <c r="B623" s="835" t="s">
        <v>1986</v>
      </c>
      <c r="C623" s="221">
        <v>166.6</v>
      </c>
      <c r="D623" s="221"/>
      <c r="E623" s="221"/>
      <c r="F623" s="171">
        <v>166.6</v>
      </c>
      <c r="G623" s="171">
        <f t="shared" si="92"/>
        <v>166.6</v>
      </c>
      <c r="H623" s="222"/>
      <c r="I623" s="222">
        <v>0</v>
      </c>
      <c r="J623" s="171"/>
      <c r="K623" s="220">
        <f t="shared" si="91"/>
        <v>0</v>
      </c>
      <c r="L623" s="868">
        <f t="shared" si="85"/>
        <v>0</v>
      </c>
      <c r="M623" s="512">
        <f t="shared" si="88"/>
        <v>0</v>
      </c>
      <c r="N623" s="191">
        <f t="shared" si="90"/>
        <v>0</v>
      </c>
      <c r="O623" s="192">
        <f t="shared" si="87"/>
        <v>0</v>
      </c>
      <c r="P623" s="193">
        <v>0</v>
      </c>
      <c r="Q623" s="505">
        <v>0</v>
      </c>
      <c r="R623" s="506">
        <f t="shared" si="86"/>
        <v>0</v>
      </c>
      <c r="S623" s="199"/>
      <c r="T623" s="18"/>
      <c r="U623" s="18"/>
      <c r="V623" s="18"/>
      <c r="W623" s="18"/>
      <c r="X623" s="18"/>
      <c r="Y623" s="18"/>
    </row>
    <row r="624" spans="1:25" s="87" customFormat="1" ht="15.5" x14ac:dyDescent="0.35">
      <c r="A624" s="189">
        <v>131</v>
      </c>
      <c r="B624" s="835" t="s">
        <v>1987</v>
      </c>
      <c r="C624" s="221">
        <v>37.799999999999997</v>
      </c>
      <c r="D624" s="221"/>
      <c r="E624" s="221"/>
      <c r="F624" s="171">
        <v>37.799999999999997</v>
      </c>
      <c r="G624" s="171">
        <f t="shared" si="92"/>
        <v>37.799999999999997</v>
      </c>
      <c r="H624" s="222"/>
      <c r="I624" s="222">
        <v>0</v>
      </c>
      <c r="J624" s="171"/>
      <c r="K624" s="220">
        <f t="shared" si="91"/>
        <v>0</v>
      </c>
      <c r="L624" s="868">
        <f t="shared" si="85"/>
        <v>0</v>
      </c>
      <c r="M624" s="512">
        <f t="shared" si="88"/>
        <v>0</v>
      </c>
      <c r="N624" s="191">
        <f t="shared" si="90"/>
        <v>0</v>
      </c>
      <c r="O624" s="192">
        <f t="shared" si="87"/>
        <v>0</v>
      </c>
      <c r="P624" s="193">
        <v>0</v>
      </c>
      <c r="Q624" s="505">
        <v>0</v>
      </c>
      <c r="R624" s="506">
        <f t="shared" si="86"/>
        <v>0</v>
      </c>
      <c r="S624" s="199"/>
      <c r="T624" s="18"/>
      <c r="U624" s="18"/>
      <c r="V624" s="18"/>
      <c r="W624" s="18"/>
      <c r="X624" s="18"/>
      <c r="Y624" s="18"/>
    </row>
    <row r="625" spans="1:25" s="87" customFormat="1" ht="15.5" x14ac:dyDescent="0.35">
      <c r="A625" s="189">
        <v>132</v>
      </c>
      <c r="B625" s="835" t="s">
        <v>1989</v>
      </c>
      <c r="C625" s="221">
        <v>146.19999999999999</v>
      </c>
      <c r="D625" s="221"/>
      <c r="E625" s="221"/>
      <c r="F625" s="171">
        <v>146.19999999999999</v>
      </c>
      <c r="G625" s="171">
        <f t="shared" si="92"/>
        <v>146.19999999999999</v>
      </c>
      <c r="H625" s="222"/>
      <c r="I625" s="222">
        <v>0</v>
      </c>
      <c r="J625" s="171"/>
      <c r="K625" s="220">
        <f t="shared" si="91"/>
        <v>0</v>
      </c>
      <c r="L625" s="868">
        <f t="shared" si="85"/>
        <v>0</v>
      </c>
      <c r="M625" s="512">
        <f t="shared" si="88"/>
        <v>0</v>
      </c>
      <c r="N625" s="191">
        <f t="shared" si="90"/>
        <v>0</v>
      </c>
      <c r="O625" s="192">
        <f t="shared" si="87"/>
        <v>0</v>
      </c>
      <c r="P625" s="193">
        <v>0</v>
      </c>
      <c r="Q625" s="505">
        <v>0</v>
      </c>
      <c r="R625" s="506">
        <f t="shared" si="86"/>
        <v>0</v>
      </c>
      <c r="S625" s="199"/>
      <c r="T625" s="18"/>
      <c r="U625" s="18"/>
      <c r="V625" s="18"/>
      <c r="W625" s="18"/>
      <c r="X625" s="18"/>
      <c r="Y625" s="18"/>
    </row>
    <row r="626" spans="1:25" s="87" customFormat="1" ht="15.5" x14ac:dyDescent="0.35">
      <c r="A626" s="189">
        <v>133</v>
      </c>
      <c r="B626" s="835" t="s">
        <v>1990</v>
      </c>
      <c r="C626" s="221">
        <v>73</v>
      </c>
      <c r="D626" s="221"/>
      <c r="E626" s="221"/>
      <c r="F626" s="171">
        <v>73.5</v>
      </c>
      <c r="G626" s="171">
        <f t="shared" si="92"/>
        <v>73</v>
      </c>
      <c r="H626" s="222"/>
      <c r="I626" s="222">
        <v>0</v>
      </c>
      <c r="J626" s="171"/>
      <c r="K626" s="220">
        <f t="shared" si="91"/>
        <v>0</v>
      </c>
      <c r="L626" s="868">
        <f t="shared" si="85"/>
        <v>0</v>
      </c>
      <c r="M626" s="512">
        <f t="shared" si="88"/>
        <v>0</v>
      </c>
      <c r="N626" s="191">
        <f t="shared" si="90"/>
        <v>0</v>
      </c>
      <c r="O626" s="192">
        <f t="shared" si="87"/>
        <v>0</v>
      </c>
      <c r="P626" s="193">
        <v>0</v>
      </c>
      <c r="Q626" s="505">
        <v>0</v>
      </c>
      <c r="R626" s="506">
        <f t="shared" si="86"/>
        <v>0</v>
      </c>
      <c r="S626" s="199"/>
      <c r="T626" s="18"/>
      <c r="U626" s="18"/>
      <c r="V626" s="18"/>
      <c r="W626" s="18"/>
      <c r="X626" s="18"/>
      <c r="Y626" s="18"/>
    </row>
    <row r="627" spans="1:25" s="87" customFormat="1" ht="15.5" x14ac:dyDescent="0.35">
      <c r="A627" s="189">
        <v>134</v>
      </c>
      <c r="B627" s="835" t="s">
        <v>1991</v>
      </c>
      <c r="C627" s="221">
        <v>110</v>
      </c>
      <c r="D627" s="221"/>
      <c r="E627" s="221"/>
      <c r="F627" s="171">
        <v>116</v>
      </c>
      <c r="G627" s="171">
        <f t="shared" si="92"/>
        <v>110</v>
      </c>
      <c r="H627" s="222"/>
      <c r="I627" s="222">
        <v>0</v>
      </c>
      <c r="J627" s="171"/>
      <c r="K627" s="220">
        <f t="shared" si="91"/>
        <v>0</v>
      </c>
      <c r="L627" s="868">
        <f t="shared" si="85"/>
        <v>0</v>
      </c>
      <c r="M627" s="512">
        <f t="shared" si="88"/>
        <v>0</v>
      </c>
      <c r="N627" s="191">
        <f t="shared" si="90"/>
        <v>0</v>
      </c>
      <c r="O627" s="192">
        <f t="shared" si="87"/>
        <v>0</v>
      </c>
      <c r="P627" s="193">
        <v>0</v>
      </c>
      <c r="Q627" s="505">
        <v>0</v>
      </c>
      <c r="R627" s="506">
        <f t="shared" si="86"/>
        <v>0</v>
      </c>
      <c r="S627" s="199"/>
      <c r="T627" s="18"/>
      <c r="U627" s="18"/>
      <c r="V627" s="18"/>
      <c r="W627" s="18"/>
      <c r="X627" s="18"/>
      <c r="Y627" s="18"/>
    </row>
    <row r="628" spans="1:25" s="87" customFormat="1" ht="15.5" x14ac:dyDescent="0.35">
      <c r="A628" s="189">
        <v>135</v>
      </c>
      <c r="B628" s="835" t="s">
        <v>1992</v>
      </c>
      <c r="C628" s="221">
        <v>382</v>
      </c>
      <c r="D628" s="221"/>
      <c r="E628" s="221"/>
      <c r="F628" s="171">
        <v>338.2</v>
      </c>
      <c r="G628" s="171">
        <f t="shared" si="92"/>
        <v>382</v>
      </c>
      <c r="H628" s="222"/>
      <c r="I628" s="222">
        <v>0</v>
      </c>
      <c r="J628" s="171"/>
      <c r="K628" s="220">
        <f t="shared" si="91"/>
        <v>0</v>
      </c>
      <c r="L628" s="868">
        <f t="shared" si="85"/>
        <v>0</v>
      </c>
      <c r="M628" s="512">
        <f t="shared" ref="M628:M660" si="93">(H628/840)+(I628/756)</f>
        <v>0</v>
      </c>
      <c r="N628" s="191">
        <f t="shared" si="90"/>
        <v>0</v>
      </c>
      <c r="O628" s="192">
        <f t="shared" si="87"/>
        <v>0</v>
      </c>
      <c r="P628" s="193">
        <v>0</v>
      </c>
      <c r="Q628" s="505">
        <v>0</v>
      </c>
      <c r="R628" s="506">
        <f t="shared" si="86"/>
        <v>0</v>
      </c>
      <c r="S628" s="199"/>
      <c r="T628" s="18"/>
      <c r="U628" s="18"/>
      <c r="V628" s="18"/>
      <c r="W628" s="18"/>
      <c r="X628" s="18"/>
      <c r="Y628" s="18"/>
    </row>
    <row r="629" spans="1:25" s="87" customFormat="1" ht="15.5" x14ac:dyDescent="0.35">
      <c r="A629" s="189">
        <v>136</v>
      </c>
      <c r="B629" s="835" t="s">
        <v>1993</v>
      </c>
      <c r="C629" s="221">
        <v>226.9</v>
      </c>
      <c r="D629" s="221"/>
      <c r="E629" s="221"/>
      <c r="F629" s="171">
        <v>226.9</v>
      </c>
      <c r="G629" s="171">
        <f t="shared" si="92"/>
        <v>226.9</v>
      </c>
      <c r="H629" s="222"/>
      <c r="I629" s="222">
        <v>0</v>
      </c>
      <c r="J629" s="171"/>
      <c r="K629" s="220">
        <f t="shared" si="91"/>
        <v>0</v>
      </c>
      <c r="L629" s="868">
        <f t="shared" ref="L629:L689" si="94">H629+I629</f>
        <v>0</v>
      </c>
      <c r="M629" s="512">
        <f t="shared" si="93"/>
        <v>0</v>
      </c>
      <c r="N629" s="191">
        <f t="shared" si="90"/>
        <v>0</v>
      </c>
      <c r="O629" s="192">
        <f t="shared" ref="O629:O686" si="95">N629*0.22</f>
        <v>0</v>
      </c>
      <c r="P629" s="193">
        <v>0</v>
      </c>
      <c r="Q629" s="505">
        <v>0</v>
      </c>
      <c r="R629" s="506">
        <f t="shared" si="86"/>
        <v>0</v>
      </c>
      <c r="S629" s="199"/>
      <c r="T629" s="18"/>
      <c r="U629" s="18"/>
      <c r="V629" s="18"/>
      <c r="W629" s="18"/>
      <c r="X629" s="18"/>
      <c r="Y629" s="18"/>
    </row>
    <row r="630" spans="1:25" s="87" customFormat="1" ht="15.5" x14ac:dyDescent="0.35">
      <c r="A630" s="189">
        <v>137</v>
      </c>
      <c r="B630" s="835" t="s">
        <v>1994</v>
      </c>
      <c r="C630" s="221">
        <v>428.31</v>
      </c>
      <c r="D630" s="221"/>
      <c r="E630" s="221"/>
      <c r="F630" s="171">
        <v>407.3</v>
      </c>
      <c r="G630" s="171">
        <f t="shared" si="92"/>
        <v>428.31</v>
      </c>
      <c r="H630" s="222">
        <v>0</v>
      </c>
      <c r="I630" s="222"/>
      <c r="J630" s="171"/>
      <c r="K630" s="220">
        <f t="shared" si="91"/>
        <v>0</v>
      </c>
      <c r="L630" s="868">
        <f t="shared" si="94"/>
        <v>0</v>
      </c>
      <c r="M630" s="512">
        <f t="shared" si="93"/>
        <v>0</v>
      </c>
      <c r="N630" s="191">
        <f t="shared" si="90"/>
        <v>0</v>
      </c>
      <c r="O630" s="192">
        <f t="shared" si="95"/>
        <v>0</v>
      </c>
      <c r="P630" s="193">
        <v>0</v>
      </c>
      <c r="Q630" s="505">
        <v>0</v>
      </c>
      <c r="R630" s="506">
        <f t="shared" ref="R630:R690" si="96">(N630+O630+P630+Q630)/G630</f>
        <v>0</v>
      </c>
      <c r="S630" s="199"/>
      <c r="T630" s="18"/>
      <c r="U630" s="18"/>
      <c r="V630" s="18"/>
      <c r="W630" s="18"/>
      <c r="X630" s="18"/>
      <c r="Y630" s="18"/>
    </row>
    <row r="631" spans="1:25" s="87" customFormat="1" ht="15.5" x14ac:dyDescent="0.35">
      <c r="A631" s="189">
        <v>138</v>
      </c>
      <c r="B631" s="835" t="s">
        <v>1995</v>
      </c>
      <c r="C631" s="221">
        <v>744.3</v>
      </c>
      <c r="D631" s="221"/>
      <c r="E631" s="221"/>
      <c r="F631" s="171">
        <v>710.2</v>
      </c>
      <c r="G631" s="171">
        <f t="shared" si="92"/>
        <v>744.3</v>
      </c>
      <c r="H631" s="222">
        <v>0</v>
      </c>
      <c r="I631" s="222"/>
      <c r="J631" s="171"/>
      <c r="K631" s="220">
        <f t="shared" si="91"/>
        <v>0</v>
      </c>
      <c r="L631" s="868">
        <f t="shared" si="94"/>
        <v>0</v>
      </c>
      <c r="M631" s="512">
        <f t="shared" si="93"/>
        <v>0</v>
      </c>
      <c r="N631" s="191">
        <f t="shared" si="90"/>
        <v>0</v>
      </c>
      <c r="O631" s="192">
        <f t="shared" si="95"/>
        <v>0</v>
      </c>
      <c r="P631" s="193">
        <v>0</v>
      </c>
      <c r="Q631" s="505">
        <v>0</v>
      </c>
      <c r="R631" s="506">
        <f t="shared" si="96"/>
        <v>0</v>
      </c>
      <c r="S631" s="199"/>
      <c r="T631" s="18"/>
      <c r="U631" s="18"/>
      <c r="V631" s="18"/>
      <c r="W631" s="18"/>
      <c r="X631" s="18"/>
      <c r="Y631" s="18"/>
    </row>
    <row r="632" spans="1:25" s="87" customFormat="1" ht="15.5" x14ac:dyDescent="0.35">
      <c r="A632" s="189">
        <v>139</v>
      </c>
      <c r="B632" s="835" t="s">
        <v>1996</v>
      </c>
      <c r="C632" s="221">
        <v>1084.5899999999999</v>
      </c>
      <c r="D632" s="221"/>
      <c r="E632" s="221"/>
      <c r="F632" s="171">
        <v>1023.8</v>
      </c>
      <c r="G632" s="171">
        <f t="shared" si="92"/>
        <v>1084.5899999999999</v>
      </c>
      <c r="H632" s="222">
        <v>90</v>
      </c>
      <c r="I632" s="222"/>
      <c r="J632" s="171">
        <v>150</v>
      </c>
      <c r="K632" s="220">
        <f t="shared" si="91"/>
        <v>90</v>
      </c>
      <c r="L632" s="868">
        <f t="shared" si="94"/>
        <v>90</v>
      </c>
      <c r="M632" s="512">
        <f t="shared" si="93"/>
        <v>0.10714285714285714</v>
      </c>
      <c r="N632" s="191">
        <f t="shared" si="90"/>
        <v>458.72678571428565</v>
      </c>
      <c r="O632" s="192">
        <f t="shared" si="95"/>
        <v>100.91989285714284</v>
      </c>
      <c r="P632" s="193">
        <v>153.37714285714287</v>
      </c>
      <c r="Q632" s="505">
        <v>10.688571428571429</v>
      </c>
      <c r="R632" s="506">
        <f t="shared" si="96"/>
        <v>0.66726817770507096</v>
      </c>
      <c r="S632" s="199"/>
      <c r="T632" s="18"/>
      <c r="U632" s="18"/>
      <c r="V632" s="18"/>
      <c r="W632" s="18"/>
      <c r="X632" s="18"/>
      <c r="Y632" s="18"/>
    </row>
    <row r="633" spans="1:25" s="87" customFormat="1" ht="15.5" x14ac:dyDescent="0.35">
      <c r="A633" s="189">
        <v>140</v>
      </c>
      <c r="B633" s="835" t="s">
        <v>1997</v>
      </c>
      <c r="C633" s="221">
        <v>1069.71</v>
      </c>
      <c r="D633" s="221"/>
      <c r="E633" s="221"/>
      <c r="F633" s="171">
        <v>1012.41</v>
      </c>
      <c r="G633" s="171">
        <f t="shared" si="92"/>
        <v>1069.71</v>
      </c>
      <c r="H633" s="222">
        <v>90</v>
      </c>
      <c r="I633" s="222"/>
      <c r="J633" s="171">
        <v>150</v>
      </c>
      <c r="K633" s="220">
        <f t="shared" si="91"/>
        <v>90</v>
      </c>
      <c r="L633" s="868">
        <f t="shared" si="94"/>
        <v>90</v>
      </c>
      <c r="M633" s="512">
        <f t="shared" si="93"/>
        <v>0.10714285714285714</v>
      </c>
      <c r="N633" s="191">
        <f t="shared" si="90"/>
        <v>458.72678571428565</v>
      </c>
      <c r="O633" s="192">
        <f t="shared" si="95"/>
        <v>100.91989285714284</v>
      </c>
      <c r="P633" s="193">
        <v>153.37714285714287</v>
      </c>
      <c r="Q633" s="505">
        <v>10.688571428571429</v>
      </c>
      <c r="R633" s="506">
        <f t="shared" si="96"/>
        <v>0.6765500863384869</v>
      </c>
      <c r="S633" s="199"/>
      <c r="T633" s="18"/>
      <c r="U633" s="18"/>
      <c r="V633" s="18"/>
      <c r="W633" s="18"/>
      <c r="X633" s="18"/>
      <c r="Y633" s="18"/>
    </row>
    <row r="634" spans="1:25" s="87" customFormat="1" ht="15.5" x14ac:dyDescent="0.35">
      <c r="A634" s="189">
        <v>141</v>
      </c>
      <c r="B634" s="835" t="s">
        <v>1998</v>
      </c>
      <c r="C634" s="221">
        <v>196.8</v>
      </c>
      <c r="D634" s="221"/>
      <c r="E634" s="221"/>
      <c r="F634" s="171">
        <v>196.8</v>
      </c>
      <c r="G634" s="171">
        <f t="shared" si="92"/>
        <v>196.8</v>
      </c>
      <c r="H634" s="222"/>
      <c r="I634" s="222"/>
      <c r="J634" s="200"/>
      <c r="K634" s="220">
        <f t="shared" si="91"/>
        <v>0</v>
      </c>
      <c r="L634" s="868">
        <f t="shared" si="94"/>
        <v>0</v>
      </c>
      <c r="M634" s="512">
        <f t="shared" si="93"/>
        <v>0</v>
      </c>
      <c r="N634" s="191">
        <f t="shared" si="90"/>
        <v>0</v>
      </c>
      <c r="O634" s="192">
        <f t="shared" si="95"/>
        <v>0</v>
      </c>
      <c r="P634" s="193">
        <v>0</v>
      </c>
      <c r="Q634" s="505">
        <v>0</v>
      </c>
      <c r="R634" s="506">
        <f t="shared" si="96"/>
        <v>0</v>
      </c>
      <c r="S634" s="199"/>
      <c r="T634" s="18"/>
      <c r="U634" s="18"/>
      <c r="V634" s="18"/>
      <c r="W634" s="18"/>
      <c r="X634" s="18"/>
      <c r="Y634" s="18"/>
    </row>
    <row r="635" spans="1:25" s="87" customFormat="1" ht="15.5" x14ac:dyDescent="0.35">
      <c r="A635" s="189">
        <v>142</v>
      </c>
      <c r="B635" s="835" t="s">
        <v>1999</v>
      </c>
      <c r="C635" s="221">
        <v>625.9</v>
      </c>
      <c r="D635" s="221"/>
      <c r="E635" s="221"/>
      <c r="F635" s="171">
        <v>802.1</v>
      </c>
      <c r="G635" s="171">
        <f t="shared" si="92"/>
        <v>625.9</v>
      </c>
      <c r="H635" s="222"/>
      <c r="I635" s="222"/>
      <c r="J635" s="171"/>
      <c r="K635" s="220">
        <v>0</v>
      </c>
      <c r="L635" s="868">
        <f t="shared" si="94"/>
        <v>0</v>
      </c>
      <c r="M635" s="512">
        <f t="shared" si="93"/>
        <v>0</v>
      </c>
      <c r="N635" s="191">
        <f t="shared" si="90"/>
        <v>0</v>
      </c>
      <c r="O635" s="192">
        <f t="shared" si="95"/>
        <v>0</v>
      </c>
      <c r="P635" s="193">
        <v>0</v>
      </c>
      <c r="Q635" s="505">
        <v>0</v>
      </c>
      <c r="R635" s="506">
        <f t="shared" si="96"/>
        <v>0</v>
      </c>
      <c r="S635" s="199"/>
      <c r="T635" s="18"/>
      <c r="U635" s="18"/>
      <c r="V635" s="18"/>
      <c r="W635" s="18"/>
      <c r="X635" s="18"/>
      <c r="Y635" s="18"/>
    </row>
    <row r="636" spans="1:25" s="87" customFormat="1" ht="15.5" x14ac:dyDescent="0.35">
      <c r="A636" s="189">
        <v>143</v>
      </c>
      <c r="B636" s="835" t="s">
        <v>2001</v>
      </c>
      <c r="C636" s="221">
        <v>561.25</v>
      </c>
      <c r="D636" s="221"/>
      <c r="E636" s="221"/>
      <c r="F636" s="171">
        <v>510.45</v>
      </c>
      <c r="G636" s="171">
        <f t="shared" si="92"/>
        <v>561.25</v>
      </c>
      <c r="H636" s="222"/>
      <c r="I636" s="222">
        <v>0</v>
      </c>
      <c r="J636" s="171"/>
      <c r="K636" s="220">
        <f t="shared" ref="K636:K660" si="97">H636+I636</f>
        <v>0</v>
      </c>
      <c r="L636" s="868">
        <f t="shared" si="94"/>
        <v>0</v>
      </c>
      <c r="M636" s="512">
        <f t="shared" si="93"/>
        <v>0</v>
      </c>
      <c r="N636" s="191">
        <f t="shared" si="90"/>
        <v>0</v>
      </c>
      <c r="O636" s="192">
        <f t="shared" si="95"/>
        <v>0</v>
      </c>
      <c r="P636" s="193">
        <v>0</v>
      </c>
      <c r="Q636" s="505">
        <v>0</v>
      </c>
      <c r="R636" s="506">
        <f t="shared" si="96"/>
        <v>0</v>
      </c>
      <c r="S636" s="199"/>
      <c r="T636" s="18"/>
      <c r="U636" s="18"/>
      <c r="V636" s="18"/>
      <c r="W636" s="18"/>
      <c r="X636" s="18"/>
      <c r="Y636" s="18"/>
    </row>
    <row r="637" spans="1:25" s="87" customFormat="1" ht="15.5" x14ac:dyDescent="0.35">
      <c r="A637" s="189">
        <v>144</v>
      </c>
      <c r="B637" s="835" t="s">
        <v>2002</v>
      </c>
      <c r="C637" s="221">
        <v>122.9</v>
      </c>
      <c r="D637" s="221"/>
      <c r="E637" s="221"/>
      <c r="F637" s="171">
        <v>122.9</v>
      </c>
      <c r="G637" s="171">
        <f t="shared" si="92"/>
        <v>122.9</v>
      </c>
      <c r="H637" s="222"/>
      <c r="I637" s="222">
        <v>0</v>
      </c>
      <c r="J637" s="171"/>
      <c r="K637" s="220">
        <f t="shared" si="97"/>
        <v>0</v>
      </c>
      <c r="L637" s="868">
        <f t="shared" si="94"/>
        <v>0</v>
      </c>
      <c r="M637" s="512">
        <f t="shared" si="93"/>
        <v>0</v>
      </c>
      <c r="N637" s="191">
        <f t="shared" si="90"/>
        <v>0</v>
      </c>
      <c r="O637" s="192">
        <f t="shared" si="95"/>
        <v>0</v>
      </c>
      <c r="P637" s="193">
        <v>0</v>
      </c>
      <c r="Q637" s="505">
        <v>0</v>
      </c>
      <c r="R637" s="506">
        <f t="shared" si="96"/>
        <v>0</v>
      </c>
      <c r="S637" s="199"/>
      <c r="T637" s="18"/>
      <c r="U637" s="18"/>
      <c r="V637" s="18"/>
      <c r="W637" s="18"/>
      <c r="X637" s="18"/>
      <c r="Y637" s="18"/>
    </row>
    <row r="638" spans="1:25" s="87" customFormat="1" ht="15.5" x14ac:dyDescent="0.35">
      <c r="A638" s="189">
        <v>145</v>
      </c>
      <c r="B638" s="835" t="s">
        <v>2003</v>
      </c>
      <c r="C638" s="221">
        <v>82.5</v>
      </c>
      <c r="D638" s="221"/>
      <c r="E638" s="221"/>
      <c r="F638" s="171">
        <v>82.5</v>
      </c>
      <c r="G638" s="171">
        <f t="shared" si="92"/>
        <v>82.5</v>
      </c>
      <c r="H638" s="222"/>
      <c r="I638" s="222">
        <v>0</v>
      </c>
      <c r="J638" s="171"/>
      <c r="K638" s="220">
        <f t="shared" si="97"/>
        <v>0</v>
      </c>
      <c r="L638" s="868">
        <f t="shared" si="94"/>
        <v>0</v>
      </c>
      <c r="M638" s="512">
        <f t="shared" si="93"/>
        <v>0</v>
      </c>
      <c r="N638" s="191">
        <f t="shared" si="90"/>
        <v>0</v>
      </c>
      <c r="O638" s="192">
        <f t="shared" si="95"/>
        <v>0</v>
      </c>
      <c r="P638" s="193">
        <v>0</v>
      </c>
      <c r="Q638" s="505">
        <v>0</v>
      </c>
      <c r="R638" s="506">
        <f t="shared" si="96"/>
        <v>0</v>
      </c>
      <c r="S638" s="199"/>
      <c r="T638" s="18"/>
      <c r="U638" s="18"/>
      <c r="V638" s="18"/>
      <c r="W638" s="18"/>
      <c r="X638" s="18"/>
      <c r="Y638" s="18"/>
    </row>
    <row r="639" spans="1:25" s="87" customFormat="1" ht="15.5" x14ac:dyDescent="0.35">
      <c r="A639" s="189">
        <v>146</v>
      </c>
      <c r="B639" s="835" t="s">
        <v>2004</v>
      </c>
      <c r="C639" s="221">
        <v>118.7</v>
      </c>
      <c r="D639" s="221"/>
      <c r="E639" s="221"/>
      <c r="F639" s="171">
        <v>118.7</v>
      </c>
      <c r="G639" s="171">
        <f t="shared" si="92"/>
        <v>118.7</v>
      </c>
      <c r="H639" s="222"/>
      <c r="I639" s="222">
        <v>0</v>
      </c>
      <c r="J639" s="171"/>
      <c r="K639" s="220">
        <f t="shared" si="97"/>
        <v>0</v>
      </c>
      <c r="L639" s="868">
        <f t="shared" si="94"/>
        <v>0</v>
      </c>
      <c r="M639" s="512">
        <f t="shared" si="93"/>
        <v>0</v>
      </c>
      <c r="N639" s="191">
        <f t="shared" si="90"/>
        <v>0</v>
      </c>
      <c r="O639" s="192">
        <f t="shared" si="95"/>
        <v>0</v>
      </c>
      <c r="P639" s="193">
        <v>0</v>
      </c>
      <c r="Q639" s="505">
        <v>0</v>
      </c>
      <c r="R639" s="506">
        <f t="shared" si="96"/>
        <v>0</v>
      </c>
      <c r="S639" s="199"/>
      <c r="T639" s="18"/>
      <c r="U639" s="18"/>
      <c r="V639" s="18"/>
      <c r="W639" s="18"/>
      <c r="X639" s="18"/>
      <c r="Y639" s="18"/>
    </row>
    <row r="640" spans="1:25" s="87" customFormat="1" ht="15.5" x14ac:dyDescent="0.35">
      <c r="A640" s="189">
        <v>147</v>
      </c>
      <c r="B640" s="835" t="s">
        <v>2005</v>
      </c>
      <c r="C640" s="221">
        <v>113.8</v>
      </c>
      <c r="D640" s="221"/>
      <c r="E640" s="221"/>
      <c r="F640" s="171">
        <v>113.8</v>
      </c>
      <c r="G640" s="171">
        <f t="shared" si="92"/>
        <v>113.8</v>
      </c>
      <c r="H640" s="222"/>
      <c r="I640" s="222">
        <v>0</v>
      </c>
      <c r="J640" s="171"/>
      <c r="K640" s="220">
        <f t="shared" si="97"/>
        <v>0</v>
      </c>
      <c r="L640" s="868">
        <f t="shared" si="94"/>
        <v>0</v>
      </c>
      <c r="M640" s="512">
        <f t="shared" si="93"/>
        <v>0</v>
      </c>
      <c r="N640" s="191">
        <f t="shared" si="90"/>
        <v>0</v>
      </c>
      <c r="O640" s="192">
        <f t="shared" si="95"/>
        <v>0</v>
      </c>
      <c r="P640" s="193">
        <v>0</v>
      </c>
      <c r="Q640" s="505">
        <v>0</v>
      </c>
      <c r="R640" s="506">
        <f t="shared" si="96"/>
        <v>0</v>
      </c>
      <c r="S640" s="199"/>
      <c r="T640" s="18"/>
      <c r="U640" s="18"/>
      <c r="V640" s="18"/>
      <c r="W640" s="18"/>
      <c r="X640" s="18"/>
      <c r="Y640" s="18"/>
    </row>
    <row r="641" spans="1:25" s="87" customFormat="1" ht="15.5" x14ac:dyDescent="0.35">
      <c r="A641" s="189">
        <v>148</v>
      </c>
      <c r="B641" s="835" t="s">
        <v>2006</v>
      </c>
      <c r="C641" s="221">
        <v>294</v>
      </c>
      <c r="D641" s="221"/>
      <c r="E641" s="221"/>
      <c r="F641" s="171">
        <v>294</v>
      </c>
      <c r="G641" s="171">
        <f t="shared" si="92"/>
        <v>294</v>
      </c>
      <c r="H641" s="222"/>
      <c r="I641" s="222">
        <v>0</v>
      </c>
      <c r="J641" s="171"/>
      <c r="K641" s="220">
        <f t="shared" si="97"/>
        <v>0</v>
      </c>
      <c r="L641" s="868">
        <f t="shared" si="94"/>
        <v>0</v>
      </c>
      <c r="M641" s="512">
        <f t="shared" si="93"/>
        <v>0</v>
      </c>
      <c r="N641" s="191">
        <f t="shared" si="90"/>
        <v>0</v>
      </c>
      <c r="O641" s="192">
        <f t="shared" si="95"/>
        <v>0</v>
      </c>
      <c r="P641" s="193">
        <v>0</v>
      </c>
      <c r="Q641" s="505">
        <v>0</v>
      </c>
      <c r="R641" s="506">
        <f t="shared" si="96"/>
        <v>0</v>
      </c>
      <c r="S641" s="199"/>
      <c r="T641" s="18"/>
      <c r="U641" s="18"/>
      <c r="V641" s="18"/>
      <c r="W641" s="18"/>
      <c r="X641" s="18"/>
      <c r="Y641" s="18"/>
    </row>
    <row r="642" spans="1:25" s="87" customFormat="1" ht="15.5" x14ac:dyDescent="0.35">
      <c r="A642" s="189">
        <v>149</v>
      </c>
      <c r="B642" s="835" t="s">
        <v>2007</v>
      </c>
      <c r="C642" s="221">
        <v>38.6</v>
      </c>
      <c r="D642" s="221"/>
      <c r="E642" s="221"/>
      <c r="F642" s="171">
        <v>84.1</v>
      </c>
      <c r="G642" s="171">
        <f t="shared" si="92"/>
        <v>38.6</v>
      </c>
      <c r="H642" s="222"/>
      <c r="I642" s="222">
        <v>0</v>
      </c>
      <c r="J642" s="171"/>
      <c r="K642" s="220">
        <f t="shared" si="97"/>
        <v>0</v>
      </c>
      <c r="L642" s="868">
        <f t="shared" si="94"/>
        <v>0</v>
      </c>
      <c r="M642" s="512">
        <f t="shared" si="93"/>
        <v>0</v>
      </c>
      <c r="N642" s="191">
        <f t="shared" si="90"/>
        <v>0</v>
      </c>
      <c r="O642" s="192">
        <f t="shared" si="95"/>
        <v>0</v>
      </c>
      <c r="P642" s="193">
        <v>0</v>
      </c>
      <c r="Q642" s="505">
        <v>0</v>
      </c>
      <c r="R642" s="506">
        <f t="shared" si="96"/>
        <v>0</v>
      </c>
      <c r="S642" s="199"/>
      <c r="T642" s="18"/>
      <c r="U642" s="18"/>
      <c r="V642" s="18"/>
      <c r="W642" s="18"/>
      <c r="X642" s="18"/>
      <c r="Y642" s="18"/>
    </row>
    <row r="643" spans="1:25" s="87" customFormat="1" ht="15.5" x14ac:dyDescent="0.35">
      <c r="A643" s="189">
        <v>150</v>
      </c>
      <c r="B643" s="835" t="s">
        <v>2008</v>
      </c>
      <c r="C643" s="221">
        <v>295.8</v>
      </c>
      <c r="D643" s="221"/>
      <c r="E643" s="221"/>
      <c r="F643" s="171">
        <v>295.8</v>
      </c>
      <c r="G643" s="171">
        <f t="shared" si="92"/>
        <v>295.8</v>
      </c>
      <c r="H643" s="222"/>
      <c r="I643" s="222">
        <v>0</v>
      </c>
      <c r="J643" s="171"/>
      <c r="K643" s="220">
        <f t="shared" si="97"/>
        <v>0</v>
      </c>
      <c r="L643" s="868">
        <f t="shared" si="94"/>
        <v>0</v>
      </c>
      <c r="M643" s="512">
        <f t="shared" si="93"/>
        <v>0</v>
      </c>
      <c r="N643" s="191">
        <f t="shared" si="90"/>
        <v>0</v>
      </c>
      <c r="O643" s="192">
        <f t="shared" si="95"/>
        <v>0</v>
      </c>
      <c r="P643" s="193">
        <v>0</v>
      </c>
      <c r="Q643" s="505">
        <v>0</v>
      </c>
      <c r="R643" s="506">
        <f t="shared" si="96"/>
        <v>0</v>
      </c>
      <c r="S643" s="199"/>
      <c r="T643" s="18"/>
      <c r="U643" s="18"/>
      <c r="V643" s="18"/>
      <c r="W643" s="18"/>
      <c r="X643" s="18"/>
      <c r="Y643" s="18"/>
    </row>
    <row r="644" spans="1:25" s="87" customFormat="1" ht="15.5" x14ac:dyDescent="0.35">
      <c r="A644" s="189">
        <v>151</v>
      </c>
      <c r="B644" s="835" t="s">
        <v>2156</v>
      </c>
      <c r="C644" s="221">
        <v>2745.3</v>
      </c>
      <c r="D644" s="221"/>
      <c r="E644" s="221">
        <v>209</v>
      </c>
      <c r="F644" s="171">
        <v>2741.6</v>
      </c>
      <c r="G644" s="171">
        <f t="shared" si="92"/>
        <v>2954.3</v>
      </c>
      <c r="H644" s="222">
        <v>230.5</v>
      </c>
      <c r="I644" s="222">
        <v>0</v>
      </c>
      <c r="J644" s="171">
        <v>230.5</v>
      </c>
      <c r="K644" s="220">
        <f t="shared" si="97"/>
        <v>230.5</v>
      </c>
      <c r="L644" s="868">
        <f t="shared" si="94"/>
        <v>230.5</v>
      </c>
      <c r="M644" s="512">
        <f t="shared" si="93"/>
        <v>0.27440476190476193</v>
      </c>
      <c r="N644" s="191">
        <f t="shared" si="90"/>
        <v>1174.8502678571429</v>
      </c>
      <c r="O644" s="192">
        <f t="shared" si="95"/>
        <v>258.46705892857142</v>
      </c>
      <c r="P644" s="193">
        <v>392.81590476190479</v>
      </c>
      <c r="Q644" s="505">
        <v>27.374619047619053</v>
      </c>
      <c r="R644" s="506">
        <f t="shared" si="96"/>
        <v>0.62739324056298873</v>
      </c>
      <c r="S644" s="199"/>
      <c r="T644" s="18"/>
      <c r="U644" s="18"/>
      <c r="V644" s="18"/>
      <c r="W644" s="18"/>
      <c r="X644" s="18"/>
      <c r="Y644" s="18"/>
    </row>
    <row r="645" spans="1:25" s="87" customFormat="1" ht="15.5" x14ac:dyDescent="0.35">
      <c r="A645" s="189">
        <v>152</v>
      </c>
      <c r="B645" s="835" t="s">
        <v>1146</v>
      </c>
      <c r="C645" s="221">
        <v>601.58000000000004</v>
      </c>
      <c r="D645" s="221"/>
      <c r="E645" s="221"/>
      <c r="F645" s="171">
        <v>603.21</v>
      </c>
      <c r="G645" s="171">
        <f t="shared" si="92"/>
        <v>601.58000000000004</v>
      </c>
      <c r="H645" s="222"/>
      <c r="I645" s="222">
        <v>0</v>
      </c>
      <c r="J645" s="171">
        <v>0</v>
      </c>
      <c r="K645" s="220">
        <f t="shared" si="97"/>
        <v>0</v>
      </c>
      <c r="L645" s="868">
        <f t="shared" si="94"/>
        <v>0</v>
      </c>
      <c r="M645" s="512">
        <f t="shared" si="93"/>
        <v>0</v>
      </c>
      <c r="N645" s="191">
        <f t="shared" si="90"/>
        <v>0</v>
      </c>
      <c r="O645" s="192">
        <f t="shared" si="95"/>
        <v>0</v>
      </c>
      <c r="P645" s="193">
        <v>0</v>
      </c>
      <c r="Q645" s="505">
        <v>0</v>
      </c>
      <c r="R645" s="506">
        <f t="shared" si="96"/>
        <v>0</v>
      </c>
      <c r="S645" s="199"/>
      <c r="T645" s="18"/>
      <c r="U645" s="18"/>
      <c r="V645" s="18"/>
      <c r="W645" s="18"/>
      <c r="X645" s="18"/>
      <c r="Y645" s="18"/>
    </row>
    <row r="646" spans="1:25" s="87" customFormat="1" ht="15.5" x14ac:dyDescent="0.35">
      <c r="A646" s="189">
        <v>153</v>
      </c>
      <c r="B646" s="835" t="s">
        <v>1147</v>
      </c>
      <c r="C646" s="221">
        <v>392.31</v>
      </c>
      <c r="D646" s="221"/>
      <c r="E646" s="221"/>
      <c r="F646" s="171">
        <v>392.31</v>
      </c>
      <c r="G646" s="171">
        <f t="shared" si="92"/>
        <v>392.31</v>
      </c>
      <c r="H646" s="222"/>
      <c r="I646" s="222">
        <v>0</v>
      </c>
      <c r="J646" s="171">
        <v>0</v>
      </c>
      <c r="K646" s="220">
        <f t="shared" si="97"/>
        <v>0</v>
      </c>
      <c r="L646" s="868">
        <f t="shared" si="94"/>
        <v>0</v>
      </c>
      <c r="M646" s="512">
        <f t="shared" si="93"/>
        <v>0</v>
      </c>
      <c r="N646" s="191">
        <f t="shared" si="90"/>
        <v>0</v>
      </c>
      <c r="O646" s="192">
        <f t="shared" si="95"/>
        <v>0</v>
      </c>
      <c r="P646" s="193">
        <v>0</v>
      </c>
      <c r="Q646" s="505">
        <v>0</v>
      </c>
      <c r="R646" s="506">
        <f t="shared" si="96"/>
        <v>0</v>
      </c>
      <c r="S646" s="199"/>
      <c r="T646" s="18"/>
      <c r="U646" s="18"/>
      <c r="V646" s="18"/>
      <c r="W646" s="18"/>
      <c r="X646" s="18"/>
      <c r="Y646" s="18"/>
    </row>
    <row r="647" spans="1:25" s="87" customFormat="1" ht="15.5" x14ac:dyDescent="0.35">
      <c r="A647" s="189">
        <v>154</v>
      </c>
      <c r="B647" s="835" t="s">
        <v>1148</v>
      </c>
      <c r="C647" s="221">
        <v>600.88</v>
      </c>
      <c r="D647" s="221"/>
      <c r="E647" s="221"/>
      <c r="F647" s="171">
        <v>599.28</v>
      </c>
      <c r="G647" s="171">
        <f t="shared" si="92"/>
        <v>600.88</v>
      </c>
      <c r="H647" s="222"/>
      <c r="I647" s="222">
        <v>62</v>
      </c>
      <c r="J647" s="171">
        <v>62</v>
      </c>
      <c r="K647" s="220">
        <f t="shared" si="97"/>
        <v>62</v>
      </c>
      <c r="L647" s="868">
        <f t="shared" si="94"/>
        <v>62</v>
      </c>
      <c r="M647" s="512">
        <f t="shared" si="93"/>
        <v>8.2010582010582006E-2</v>
      </c>
      <c r="N647" s="191">
        <f t="shared" si="90"/>
        <v>351.1242063492063</v>
      </c>
      <c r="O647" s="192">
        <f t="shared" si="95"/>
        <v>77.247325396825389</v>
      </c>
      <c r="P647" s="193">
        <v>117.39978835978835</v>
      </c>
      <c r="Q647" s="505">
        <v>8.181375661375661</v>
      </c>
      <c r="R647" s="506">
        <f t="shared" si="96"/>
        <v>0.92190236947010329</v>
      </c>
      <c r="S647" s="199"/>
      <c r="T647" s="18"/>
      <c r="U647" s="18"/>
      <c r="V647" s="18"/>
      <c r="W647" s="18"/>
      <c r="X647" s="18"/>
      <c r="Y647" s="18"/>
    </row>
    <row r="648" spans="1:25" s="87" customFormat="1" ht="15.5" x14ac:dyDescent="0.35">
      <c r="A648" s="189">
        <v>155</v>
      </c>
      <c r="B648" s="835" t="s">
        <v>1149</v>
      </c>
      <c r="C648" s="221">
        <v>307.3</v>
      </c>
      <c r="D648" s="221"/>
      <c r="E648" s="221"/>
      <c r="F648" s="171">
        <v>307.3</v>
      </c>
      <c r="G648" s="171">
        <f t="shared" si="92"/>
        <v>307.3</v>
      </c>
      <c r="H648" s="222"/>
      <c r="I648" s="222">
        <v>0</v>
      </c>
      <c r="J648" s="171">
        <v>0</v>
      </c>
      <c r="K648" s="220">
        <f t="shared" si="97"/>
        <v>0</v>
      </c>
      <c r="L648" s="868">
        <f t="shared" si="94"/>
        <v>0</v>
      </c>
      <c r="M648" s="512">
        <f t="shared" si="93"/>
        <v>0</v>
      </c>
      <c r="N648" s="191">
        <f t="shared" si="90"/>
        <v>0</v>
      </c>
      <c r="O648" s="192">
        <f t="shared" si="95"/>
        <v>0</v>
      </c>
      <c r="P648" s="193">
        <v>0</v>
      </c>
      <c r="Q648" s="505">
        <v>0</v>
      </c>
      <c r="R648" s="506">
        <f t="shared" si="96"/>
        <v>0</v>
      </c>
      <c r="S648" s="199"/>
      <c r="T648" s="18"/>
      <c r="U648" s="18"/>
      <c r="V648" s="18"/>
      <c r="W648" s="18"/>
      <c r="X648" s="18"/>
      <c r="Y648" s="18"/>
    </row>
    <row r="649" spans="1:25" s="87" customFormat="1" ht="15.5" x14ac:dyDescent="0.35">
      <c r="A649" s="189">
        <v>156</v>
      </c>
      <c r="B649" s="835" t="s">
        <v>1150</v>
      </c>
      <c r="C649" s="221">
        <v>763</v>
      </c>
      <c r="D649" s="221"/>
      <c r="E649" s="221">
        <v>37.1</v>
      </c>
      <c r="F649" s="171">
        <v>797.9</v>
      </c>
      <c r="G649" s="171">
        <f t="shared" si="92"/>
        <v>800.1</v>
      </c>
      <c r="H649" s="222"/>
      <c r="I649" s="222">
        <v>100</v>
      </c>
      <c r="J649" s="171">
        <v>100</v>
      </c>
      <c r="K649" s="220">
        <f t="shared" si="97"/>
        <v>100</v>
      </c>
      <c r="L649" s="868">
        <f t="shared" si="94"/>
        <v>100</v>
      </c>
      <c r="M649" s="512">
        <f t="shared" si="93"/>
        <v>0.13227513227513227</v>
      </c>
      <c r="N649" s="191">
        <f t="shared" si="90"/>
        <v>566.32936507936506</v>
      </c>
      <c r="O649" s="192">
        <f t="shared" si="95"/>
        <v>124.59246031746031</v>
      </c>
      <c r="P649" s="193">
        <v>189.35449735449734</v>
      </c>
      <c r="Q649" s="505">
        <v>13.195767195767196</v>
      </c>
      <c r="R649" s="506">
        <f t="shared" si="96"/>
        <v>1.1167005248682538</v>
      </c>
      <c r="S649" s="199"/>
      <c r="T649" s="18"/>
      <c r="U649" s="18"/>
      <c r="V649" s="18"/>
      <c r="W649" s="18"/>
      <c r="X649" s="18"/>
      <c r="Y649" s="18"/>
    </row>
    <row r="650" spans="1:25" s="87" customFormat="1" ht="15.5" x14ac:dyDescent="0.35">
      <c r="A650" s="189">
        <v>157</v>
      </c>
      <c r="B650" s="835" t="s">
        <v>1151</v>
      </c>
      <c r="C650" s="221">
        <v>325.2</v>
      </c>
      <c r="D650" s="221"/>
      <c r="E650" s="221"/>
      <c r="F650" s="171">
        <v>326.39999999999998</v>
      </c>
      <c r="G650" s="171">
        <f t="shared" si="92"/>
        <v>325.2</v>
      </c>
      <c r="H650" s="222"/>
      <c r="I650" s="222">
        <v>0</v>
      </c>
      <c r="J650" s="171"/>
      <c r="K650" s="220">
        <f t="shared" si="97"/>
        <v>0</v>
      </c>
      <c r="L650" s="868">
        <f t="shared" si="94"/>
        <v>0</v>
      </c>
      <c r="M650" s="512">
        <f t="shared" si="93"/>
        <v>0</v>
      </c>
      <c r="N650" s="191">
        <f t="shared" si="90"/>
        <v>0</v>
      </c>
      <c r="O650" s="192">
        <f t="shared" si="95"/>
        <v>0</v>
      </c>
      <c r="P650" s="193">
        <v>0</v>
      </c>
      <c r="Q650" s="505">
        <v>0</v>
      </c>
      <c r="R650" s="506">
        <f t="shared" si="96"/>
        <v>0</v>
      </c>
      <c r="S650" s="199"/>
      <c r="T650" s="18"/>
      <c r="U650" s="18"/>
      <c r="V650" s="18"/>
      <c r="W650" s="18"/>
      <c r="X650" s="18"/>
      <c r="Y650" s="18"/>
    </row>
    <row r="651" spans="1:25" s="87" customFormat="1" ht="15.5" x14ac:dyDescent="0.35">
      <c r="A651" s="189">
        <v>158</v>
      </c>
      <c r="B651" s="835" t="s">
        <v>1152</v>
      </c>
      <c r="C651" s="221">
        <v>366.35</v>
      </c>
      <c r="D651" s="221"/>
      <c r="E651" s="221">
        <v>53.9</v>
      </c>
      <c r="F651" s="171">
        <v>366.35</v>
      </c>
      <c r="G651" s="171">
        <f t="shared" si="92"/>
        <v>420.25</v>
      </c>
      <c r="H651" s="222"/>
      <c r="I651" s="222">
        <v>0</v>
      </c>
      <c r="J651" s="171"/>
      <c r="K651" s="220">
        <f t="shared" si="97"/>
        <v>0</v>
      </c>
      <c r="L651" s="868">
        <f t="shared" si="94"/>
        <v>0</v>
      </c>
      <c r="M651" s="512">
        <f t="shared" si="93"/>
        <v>0</v>
      </c>
      <c r="N651" s="191">
        <f t="shared" si="90"/>
        <v>0</v>
      </c>
      <c r="O651" s="192">
        <f t="shared" si="95"/>
        <v>0</v>
      </c>
      <c r="P651" s="193">
        <v>0</v>
      </c>
      <c r="Q651" s="505">
        <v>0</v>
      </c>
      <c r="R651" s="506">
        <f t="shared" si="96"/>
        <v>0</v>
      </c>
      <c r="S651" s="199"/>
      <c r="T651" s="18"/>
      <c r="U651" s="18"/>
      <c r="V651" s="18"/>
      <c r="W651" s="18"/>
      <c r="X651" s="18"/>
      <c r="Y651" s="18"/>
    </row>
    <row r="652" spans="1:25" s="87" customFormat="1" ht="15.5" x14ac:dyDescent="0.35">
      <c r="A652" s="189">
        <v>159</v>
      </c>
      <c r="B652" s="835" t="s">
        <v>1153</v>
      </c>
      <c r="C652" s="221">
        <v>468.48</v>
      </c>
      <c r="D652" s="221"/>
      <c r="E652" s="221"/>
      <c r="F652" s="171">
        <v>468.48</v>
      </c>
      <c r="G652" s="171">
        <f t="shared" si="92"/>
        <v>468.48</v>
      </c>
      <c r="H652" s="222"/>
      <c r="I652" s="222">
        <v>48</v>
      </c>
      <c r="J652" s="171">
        <v>48</v>
      </c>
      <c r="K652" s="220">
        <f t="shared" si="97"/>
        <v>48</v>
      </c>
      <c r="L652" s="868">
        <f t="shared" si="94"/>
        <v>48</v>
      </c>
      <c r="M652" s="512">
        <f t="shared" si="93"/>
        <v>6.3492063492063489E-2</v>
      </c>
      <c r="N652" s="191">
        <f t="shared" si="90"/>
        <v>271.83809523809521</v>
      </c>
      <c r="O652" s="192">
        <f t="shared" si="95"/>
        <v>59.804380952380946</v>
      </c>
      <c r="P652" s="193">
        <v>90.890158730158731</v>
      </c>
      <c r="Q652" s="505">
        <v>6.333968253968254</v>
      </c>
      <c r="R652" s="506">
        <f t="shared" si="96"/>
        <v>0.91544271510972319</v>
      </c>
      <c r="S652" s="199"/>
      <c r="T652" s="18"/>
      <c r="U652" s="18"/>
      <c r="V652" s="18"/>
      <c r="W652" s="18"/>
      <c r="X652" s="18"/>
      <c r="Y652" s="18"/>
    </row>
    <row r="653" spans="1:25" s="87" customFormat="1" ht="15.5" x14ac:dyDescent="0.35">
      <c r="A653" s="189">
        <v>160</v>
      </c>
      <c r="B653" s="835" t="s">
        <v>1154</v>
      </c>
      <c r="C653" s="221">
        <v>996.98</v>
      </c>
      <c r="D653" s="221"/>
      <c r="E653" s="221">
        <v>29.1</v>
      </c>
      <c r="F653" s="171">
        <v>956.78</v>
      </c>
      <c r="G653" s="171">
        <f t="shared" si="92"/>
        <v>1026.08</v>
      </c>
      <c r="H653" s="222"/>
      <c r="I653" s="222">
        <v>105</v>
      </c>
      <c r="J653" s="171">
        <v>105</v>
      </c>
      <c r="K653" s="220">
        <f t="shared" si="97"/>
        <v>105</v>
      </c>
      <c r="L653" s="868">
        <f t="shared" si="94"/>
        <v>105</v>
      </c>
      <c r="M653" s="512">
        <f t="shared" si="93"/>
        <v>0.1388888888888889</v>
      </c>
      <c r="N653" s="191">
        <f t="shared" ref="N653:N716" si="98">M653*4281.45</f>
        <v>594.64583333333337</v>
      </c>
      <c r="O653" s="192">
        <f t="shared" si="95"/>
        <v>130.82208333333335</v>
      </c>
      <c r="P653" s="193">
        <v>198.82222222222225</v>
      </c>
      <c r="Q653" s="505">
        <v>13.855555555555556</v>
      </c>
      <c r="R653" s="506">
        <f t="shared" si="96"/>
        <v>0.9143007313703071</v>
      </c>
      <c r="S653" s="199"/>
      <c r="T653" s="18"/>
      <c r="U653" s="18"/>
      <c r="V653" s="18"/>
      <c r="W653" s="18"/>
      <c r="X653" s="18"/>
      <c r="Y653" s="18"/>
    </row>
    <row r="654" spans="1:25" s="87" customFormat="1" ht="15.5" x14ac:dyDescent="0.35">
      <c r="A654" s="189">
        <v>161</v>
      </c>
      <c r="B654" s="835" t="s">
        <v>1166</v>
      </c>
      <c r="C654" s="221">
        <v>1115.1199999999999</v>
      </c>
      <c r="D654" s="221"/>
      <c r="E654" s="221">
        <v>126.9</v>
      </c>
      <c r="F654" s="171">
        <v>1115.1199999999999</v>
      </c>
      <c r="G654" s="171">
        <f t="shared" si="92"/>
        <v>1242.02</v>
      </c>
      <c r="H654" s="222"/>
      <c r="I654" s="222">
        <v>110</v>
      </c>
      <c r="J654" s="171">
        <v>110</v>
      </c>
      <c r="K654" s="220">
        <f t="shared" si="97"/>
        <v>110</v>
      </c>
      <c r="L654" s="868">
        <f t="shared" si="94"/>
        <v>110</v>
      </c>
      <c r="M654" s="512">
        <f t="shared" si="93"/>
        <v>0.14550264550264549</v>
      </c>
      <c r="N654" s="191">
        <f t="shared" si="98"/>
        <v>622.96230158730157</v>
      </c>
      <c r="O654" s="192">
        <f t="shared" si="95"/>
        <v>137.05170634920634</v>
      </c>
      <c r="P654" s="193">
        <v>208.28994708994708</v>
      </c>
      <c r="Q654" s="505">
        <v>14.515343915343916</v>
      </c>
      <c r="R654" s="506">
        <f t="shared" si="96"/>
        <v>0.79130714396048285</v>
      </c>
      <c r="S654" s="199"/>
      <c r="T654" s="18"/>
      <c r="U654" s="18"/>
      <c r="V654" s="18"/>
      <c r="W654" s="18"/>
      <c r="X654" s="18"/>
      <c r="Y654" s="18"/>
    </row>
    <row r="655" spans="1:25" s="87" customFormat="1" ht="15.5" x14ac:dyDescent="0.35">
      <c r="A655" s="189">
        <v>162</v>
      </c>
      <c r="B655" s="835" t="s">
        <v>1231</v>
      </c>
      <c r="C655" s="221">
        <v>678.82</v>
      </c>
      <c r="D655" s="221"/>
      <c r="E655" s="221">
        <v>148.19999999999999</v>
      </c>
      <c r="F655" s="171">
        <v>725.02</v>
      </c>
      <c r="G655" s="171">
        <f t="shared" si="92"/>
        <v>827.02</v>
      </c>
      <c r="H655" s="222"/>
      <c r="I655" s="222">
        <v>83</v>
      </c>
      <c r="J655" s="171">
        <v>83</v>
      </c>
      <c r="K655" s="220">
        <f t="shared" si="97"/>
        <v>83</v>
      </c>
      <c r="L655" s="868">
        <f t="shared" si="94"/>
        <v>83</v>
      </c>
      <c r="M655" s="512">
        <f t="shared" si="93"/>
        <v>0.10978835978835978</v>
      </c>
      <c r="N655" s="191">
        <f t="shared" si="98"/>
        <v>470.05337301587298</v>
      </c>
      <c r="O655" s="192">
        <f t="shared" si="95"/>
        <v>103.41174206349206</v>
      </c>
      <c r="P655" s="193">
        <v>157.1642328042328</v>
      </c>
      <c r="Q655" s="505">
        <v>10.952486772486772</v>
      </c>
      <c r="R655" s="506">
        <f t="shared" si="96"/>
        <v>0.89669153666910661</v>
      </c>
      <c r="S655" s="199"/>
      <c r="T655" s="18"/>
      <c r="U655" s="18"/>
      <c r="V655" s="18"/>
      <c r="W655" s="18"/>
      <c r="X655" s="18"/>
      <c r="Y655" s="18"/>
    </row>
    <row r="656" spans="1:25" s="87" customFormat="1" ht="15.5" x14ac:dyDescent="0.35">
      <c r="A656" s="189">
        <v>163</v>
      </c>
      <c r="B656" s="835" t="s">
        <v>1232</v>
      </c>
      <c r="C656" s="221">
        <v>487.41</v>
      </c>
      <c r="D656" s="221"/>
      <c r="E656" s="221"/>
      <c r="F656" s="171">
        <v>487.41</v>
      </c>
      <c r="G656" s="171">
        <f t="shared" si="92"/>
        <v>487.41</v>
      </c>
      <c r="H656" s="222"/>
      <c r="I656" s="222">
        <v>0</v>
      </c>
      <c r="J656" s="171"/>
      <c r="K656" s="220">
        <f t="shared" si="97"/>
        <v>0</v>
      </c>
      <c r="L656" s="868">
        <f t="shared" si="94"/>
        <v>0</v>
      </c>
      <c r="M656" s="512">
        <f t="shared" si="93"/>
        <v>0</v>
      </c>
      <c r="N656" s="191">
        <f t="shared" si="98"/>
        <v>0</v>
      </c>
      <c r="O656" s="192">
        <f t="shared" si="95"/>
        <v>0</v>
      </c>
      <c r="P656" s="193">
        <v>0</v>
      </c>
      <c r="Q656" s="505">
        <v>0</v>
      </c>
      <c r="R656" s="506">
        <f t="shared" si="96"/>
        <v>0</v>
      </c>
      <c r="S656" s="199"/>
      <c r="T656" s="18"/>
      <c r="U656" s="18"/>
      <c r="V656" s="18"/>
      <c r="W656" s="18"/>
      <c r="X656" s="18"/>
      <c r="Y656" s="18"/>
    </row>
    <row r="657" spans="1:25" s="87" customFormat="1" ht="15.5" x14ac:dyDescent="0.35">
      <c r="A657" s="189">
        <v>164</v>
      </c>
      <c r="B657" s="835" t="s">
        <v>1233</v>
      </c>
      <c r="C657" s="221">
        <v>436.5</v>
      </c>
      <c r="D657" s="221">
        <v>103.3</v>
      </c>
      <c r="E657" s="221">
        <v>145.19999999999999</v>
      </c>
      <c r="F657" s="171">
        <v>436.5</v>
      </c>
      <c r="G657" s="171">
        <f t="shared" si="92"/>
        <v>685</v>
      </c>
      <c r="H657" s="222"/>
      <c r="I657" s="222">
        <v>0</v>
      </c>
      <c r="J657" s="171">
        <v>0</v>
      </c>
      <c r="K657" s="220">
        <f t="shared" si="97"/>
        <v>0</v>
      </c>
      <c r="L657" s="868">
        <f t="shared" si="94"/>
        <v>0</v>
      </c>
      <c r="M657" s="512">
        <f t="shared" si="93"/>
        <v>0</v>
      </c>
      <c r="N657" s="191">
        <f t="shared" si="98"/>
        <v>0</v>
      </c>
      <c r="O657" s="192">
        <f t="shared" si="95"/>
        <v>0</v>
      </c>
      <c r="P657" s="193">
        <v>0</v>
      </c>
      <c r="Q657" s="505">
        <v>0</v>
      </c>
      <c r="R657" s="506">
        <f t="shared" si="96"/>
        <v>0</v>
      </c>
      <c r="S657" s="199"/>
      <c r="T657" s="18"/>
      <c r="U657" s="18"/>
      <c r="V657" s="18"/>
      <c r="W657" s="18"/>
      <c r="X657" s="18"/>
      <c r="Y657" s="18"/>
    </row>
    <row r="658" spans="1:25" s="87" customFormat="1" ht="15.5" x14ac:dyDescent="0.35">
      <c r="A658" s="189">
        <v>165</v>
      </c>
      <c r="B658" s="835" t="s">
        <v>1234</v>
      </c>
      <c r="C658" s="221">
        <v>636.55999999999995</v>
      </c>
      <c r="D658" s="221"/>
      <c r="E658" s="221"/>
      <c r="F658" s="171">
        <v>637.55999999999995</v>
      </c>
      <c r="G658" s="171">
        <f t="shared" si="92"/>
        <v>636.55999999999995</v>
      </c>
      <c r="H658" s="222"/>
      <c r="I658" s="222">
        <v>81</v>
      </c>
      <c r="J658" s="171">
        <v>81</v>
      </c>
      <c r="K658" s="220">
        <f t="shared" si="97"/>
        <v>81</v>
      </c>
      <c r="L658" s="868">
        <f t="shared" si="94"/>
        <v>81</v>
      </c>
      <c r="M658" s="512">
        <f t="shared" si="93"/>
        <v>0.10714285714285714</v>
      </c>
      <c r="N658" s="191">
        <f t="shared" si="98"/>
        <v>458.72678571428565</v>
      </c>
      <c r="O658" s="192">
        <f t="shared" si="95"/>
        <v>100.91989285714284</v>
      </c>
      <c r="P658" s="193">
        <v>153.37714285714287</v>
      </c>
      <c r="Q658" s="505">
        <v>10.688571428571429</v>
      </c>
      <c r="R658" s="506">
        <f t="shared" si="96"/>
        <v>1.1369115132228587</v>
      </c>
      <c r="S658" s="199"/>
      <c r="T658" s="18"/>
      <c r="U658" s="18"/>
      <c r="V658" s="18"/>
      <c r="W658" s="18"/>
      <c r="X658" s="18"/>
      <c r="Y658" s="18"/>
    </row>
    <row r="659" spans="1:25" s="87" customFormat="1" ht="15.5" x14ac:dyDescent="0.35">
      <c r="A659" s="189">
        <v>166</v>
      </c>
      <c r="B659" s="835" t="s">
        <v>1235</v>
      </c>
      <c r="C659" s="221">
        <v>495</v>
      </c>
      <c r="D659" s="221">
        <v>10.1</v>
      </c>
      <c r="E659" s="221"/>
      <c r="F659" s="171">
        <v>494.35</v>
      </c>
      <c r="G659" s="171">
        <f t="shared" si="92"/>
        <v>505.1</v>
      </c>
      <c r="H659" s="222"/>
      <c r="I659" s="222">
        <v>50</v>
      </c>
      <c r="J659" s="171">
        <v>50</v>
      </c>
      <c r="K659" s="220">
        <f t="shared" si="97"/>
        <v>50</v>
      </c>
      <c r="L659" s="868">
        <f t="shared" si="94"/>
        <v>50</v>
      </c>
      <c r="M659" s="512">
        <f t="shared" si="93"/>
        <v>6.6137566137566134E-2</v>
      </c>
      <c r="N659" s="191">
        <f t="shared" si="98"/>
        <v>283.16468253968253</v>
      </c>
      <c r="O659" s="192">
        <f t="shared" si="95"/>
        <v>62.296230158730154</v>
      </c>
      <c r="P659" s="193">
        <v>94.67724867724867</v>
      </c>
      <c r="Q659" s="505">
        <v>6.5978835978835981</v>
      </c>
      <c r="R659" s="506">
        <f t="shared" si="96"/>
        <v>0.88445069287971678</v>
      </c>
      <c r="S659" s="199"/>
      <c r="T659" s="18"/>
      <c r="U659" s="18"/>
      <c r="V659" s="18"/>
      <c r="W659" s="18"/>
      <c r="X659" s="18"/>
      <c r="Y659" s="18"/>
    </row>
    <row r="660" spans="1:25" s="87" customFormat="1" ht="15.5" x14ac:dyDescent="0.35">
      <c r="A660" s="189">
        <v>167</v>
      </c>
      <c r="B660" s="836" t="s">
        <v>1236</v>
      </c>
      <c r="C660" s="223">
        <v>536.88</v>
      </c>
      <c r="D660" s="221"/>
      <c r="E660" s="221"/>
      <c r="F660" s="171">
        <v>536.88</v>
      </c>
      <c r="G660" s="171">
        <f t="shared" si="92"/>
        <v>536.88</v>
      </c>
      <c r="H660" s="222"/>
      <c r="I660" s="222">
        <v>90</v>
      </c>
      <c r="J660" s="171">
        <v>90</v>
      </c>
      <c r="K660" s="220">
        <f t="shared" si="97"/>
        <v>90</v>
      </c>
      <c r="L660" s="868">
        <f t="shared" si="94"/>
        <v>90</v>
      </c>
      <c r="M660" s="512">
        <f t="shared" si="93"/>
        <v>0.11904761904761904</v>
      </c>
      <c r="N660" s="191">
        <f t="shared" si="98"/>
        <v>509.6964285714285</v>
      </c>
      <c r="O660" s="192">
        <f t="shared" si="95"/>
        <v>112.13321428571427</v>
      </c>
      <c r="P660" s="193">
        <v>170.4190476190476</v>
      </c>
      <c r="Q660" s="505">
        <v>11.876190476190477</v>
      </c>
      <c r="R660" s="506">
        <f t="shared" si="96"/>
        <v>1.4977739549850635</v>
      </c>
      <c r="S660" s="199"/>
      <c r="T660" s="18"/>
      <c r="U660" s="18"/>
      <c r="V660" s="18"/>
      <c r="W660" s="18"/>
      <c r="X660" s="18"/>
      <c r="Y660" s="18"/>
    </row>
    <row r="661" spans="1:25" s="87" customFormat="1" ht="15.5" x14ac:dyDescent="0.35">
      <c r="A661" s="189">
        <v>168</v>
      </c>
      <c r="B661" s="837" t="s">
        <v>1265</v>
      </c>
      <c r="C661" s="171">
        <v>380.2</v>
      </c>
      <c r="D661" s="171"/>
      <c r="E661" s="171"/>
      <c r="F661" s="171"/>
      <c r="G661" s="171">
        <f t="shared" si="92"/>
        <v>380.2</v>
      </c>
      <c r="H661" s="212"/>
      <c r="I661" s="212"/>
      <c r="J661" s="171"/>
      <c r="K661" s="220"/>
      <c r="L661" s="868">
        <f t="shared" si="94"/>
        <v>0</v>
      </c>
      <c r="M661" s="512">
        <f>(H661/840)+(I661/756)</f>
        <v>0</v>
      </c>
      <c r="N661" s="191">
        <f t="shared" si="98"/>
        <v>0</v>
      </c>
      <c r="O661" s="192">
        <f t="shared" si="95"/>
        <v>0</v>
      </c>
      <c r="P661" s="193">
        <v>0</v>
      </c>
      <c r="Q661" s="505">
        <v>0</v>
      </c>
      <c r="R661" s="506">
        <f t="shared" si="96"/>
        <v>0</v>
      </c>
      <c r="S661" s="199"/>
      <c r="T661" s="18"/>
      <c r="U661" s="18"/>
      <c r="V661" s="18"/>
      <c r="W661" s="18"/>
      <c r="X661" s="18"/>
      <c r="Y661" s="18"/>
    </row>
    <row r="662" spans="1:25" s="87" customFormat="1" ht="15.5" x14ac:dyDescent="0.35">
      <c r="A662" s="189">
        <v>169</v>
      </c>
      <c r="B662" s="824" t="s">
        <v>505</v>
      </c>
      <c r="C662" s="200">
        <v>4131.2</v>
      </c>
      <c r="D662" s="171"/>
      <c r="E662" s="171"/>
      <c r="F662" s="171"/>
      <c r="G662" s="171">
        <f t="shared" si="92"/>
        <v>4131.2</v>
      </c>
      <c r="H662" s="200">
        <v>584</v>
      </c>
      <c r="I662" s="212"/>
      <c r="J662" s="171"/>
      <c r="K662" s="220"/>
      <c r="L662" s="868">
        <f t="shared" si="94"/>
        <v>584</v>
      </c>
      <c r="M662" s="512">
        <f t="shared" ref="M662:M667" si="99">(H662/840)+(I662/756)</f>
        <v>0.69523809523809521</v>
      </c>
      <c r="N662" s="191">
        <f t="shared" si="98"/>
        <v>2976.6271428571426</v>
      </c>
      <c r="O662" s="192">
        <f t="shared" si="95"/>
        <v>654.85797142857143</v>
      </c>
      <c r="P662" s="193">
        <v>995.24723809523812</v>
      </c>
      <c r="Q662" s="505">
        <v>69.356952380952379</v>
      </c>
      <c r="R662" s="506">
        <f t="shared" si="96"/>
        <v>1.1367373413927924</v>
      </c>
      <c r="S662" s="199"/>
      <c r="T662" s="18"/>
      <c r="U662" s="18"/>
      <c r="V662" s="18"/>
      <c r="W662" s="18"/>
      <c r="X662" s="18"/>
      <c r="Y662" s="18"/>
    </row>
    <row r="663" spans="1:25" s="87" customFormat="1" ht="15.5" x14ac:dyDescent="0.35">
      <c r="A663" s="189">
        <v>170</v>
      </c>
      <c r="B663" s="824" t="s">
        <v>506</v>
      </c>
      <c r="C663" s="200">
        <v>6403.7</v>
      </c>
      <c r="D663" s="171"/>
      <c r="E663" s="171"/>
      <c r="F663" s="171"/>
      <c r="G663" s="171">
        <f t="shared" si="92"/>
        <v>6403.7</v>
      </c>
      <c r="H663" s="200">
        <v>875</v>
      </c>
      <c r="I663" s="212"/>
      <c r="J663" s="171"/>
      <c r="K663" s="220"/>
      <c r="L663" s="868">
        <f t="shared" si="94"/>
        <v>875</v>
      </c>
      <c r="M663" s="512">
        <f t="shared" si="99"/>
        <v>1.0416666666666667</v>
      </c>
      <c r="N663" s="191">
        <f t="shared" si="98"/>
        <v>4459.84375</v>
      </c>
      <c r="O663" s="192">
        <f t="shared" si="95"/>
        <v>981.16562499999998</v>
      </c>
      <c r="P663" s="193">
        <v>1491.1666666666667</v>
      </c>
      <c r="Q663" s="505">
        <v>103.91666666666669</v>
      </c>
      <c r="R663" s="506">
        <f t="shared" si="96"/>
        <v>1.0987542683656846</v>
      </c>
      <c r="S663" s="199"/>
      <c r="T663" s="18"/>
      <c r="U663" s="18"/>
      <c r="V663" s="18"/>
      <c r="W663" s="18"/>
      <c r="X663" s="18"/>
      <c r="Y663" s="18"/>
    </row>
    <row r="664" spans="1:25" s="87" customFormat="1" ht="15.5" x14ac:dyDescent="0.35">
      <c r="A664" s="189">
        <v>171</v>
      </c>
      <c r="B664" s="838" t="s">
        <v>507</v>
      </c>
      <c r="C664" s="200">
        <v>2127.8000000000002</v>
      </c>
      <c r="D664" s="171"/>
      <c r="E664" s="171"/>
      <c r="F664" s="171"/>
      <c r="G664" s="171">
        <f t="shared" si="92"/>
        <v>2127.8000000000002</v>
      </c>
      <c r="H664" s="200">
        <v>290</v>
      </c>
      <c r="I664" s="212"/>
      <c r="J664" s="171"/>
      <c r="K664" s="220"/>
      <c r="L664" s="868">
        <f t="shared" si="94"/>
        <v>290</v>
      </c>
      <c r="M664" s="512">
        <f t="shared" si="99"/>
        <v>0.34523809523809523</v>
      </c>
      <c r="N664" s="191">
        <f t="shared" si="98"/>
        <v>1478.1196428571427</v>
      </c>
      <c r="O664" s="192">
        <f t="shared" si="95"/>
        <v>325.18632142857138</v>
      </c>
      <c r="P664" s="193">
        <v>494.21523809523808</v>
      </c>
      <c r="Q664" s="505">
        <v>34.440952380952382</v>
      </c>
      <c r="R664" s="506">
        <f t="shared" si="96"/>
        <v>1.0959498800460119</v>
      </c>
      <c r="S664" s="199"/>
      <c r="T664" s="18"/>
      <c r="U664" s="18"/>
      <c r="V664" s="18"/>
      <c r="W664" s="18"/>
      <c r="X664" s="18"/>
      <c r="Y664" s="18"/>
    </row>
    <row r="665" spans="1:25" s="87" customFormat="1" ht="15.5" x14ac:dyDescent="0.35">
      <c r="A665" s="189">
        <v>172</v>
      </c>
      <c r="B665" s="838" t="s">
        <v>508</v>
      </c>
      <c r="C665" s="200">
        <v>4248.8</v>
      </c>
      <c r="D665" s="171"/>
      <c r="E665" s="171"/>
      <c r="F665" s="171"/>
      <c r="G665" s="171">
        <f t="shared" si="92"/>
        <v>4248.8</v>
      </c>
      <c r="H665" s="200">
        <v>584</v>
      </c>
      <c r="I665" s="212"/>
      <c r="J665" s="171"/>
      <c r="K665" s="220"/>
      <c r="L665" s="868">
        <f t="shared" si="94"/>
        <v>584</v>
      </c>
      <c r="M665" s="512">
        <f t="shared" si="99"/>
        <v>0.69523809523809521</v>
      </c>
      <c r="N665" s="191">
        <f t="shared" si="98"/>
        <v>2976.6271428571426</v>
      </c>
      <c r="O665" s="192">
        <f t="shared" si="95"/>
        <v>654.85797142857143</v>
      </c>
      <c r="P665" s="193">
        <v>995.24723809523812</v>
      </c>
      <c r="Q665" s="505">
        <v>69.356952380952379</v>
      </c>
      <c r="R665" s="506">
        <f t="shared" si="96"/>
        <v>1.1052742667957784</v>
      </c>
      <c r="S665" s="199"/>
      <c r="T665" s="18"/>
      <c r="U665" s="18"/>
      <c r="V665" s="18"/>
      <c r="W665" s="18"/>
      <c r="X665" s="18"/>
      <c r="Y665" s="18"/>
    </row>
    <row r="666" spans="1:25" s="87" customFormat="1" ht="15.5" x14ac:dyDescent="0.35">
      <c r="A666" s="189">
        <v>173</v>
      </c>
      <c r="B666" s="838" t="s">
        <v>509</v>
      </c>
      <c r="C666" s="200">
        <v>4357.5</v>
      </c>
      <c r="D666" s="171"/>
      <c r="E666" s="171"/>
      <c r="F666" s="171"/>
      <c r="G666" s="171">
        <f t="shared" si="92"/>
        <v>4357.5</v>
      </c>
      <c r="H666" s="200">
        <v>584</v>
      </c>
      <c r="I666" s="212"/>
      <c r="J666" s="171"/>
      <c r="K666" s="220"/>
      <c r="L666" s="868">
        <f t="shared" si="94"/>
        <v>584</v>
      </c>
      <c r="M666" s="512">
        <f t="shared" si="99"/>
        <v>0.69523809523809521</v>
      </c>
      <c r="N666" s="191">
        <f t="shared" si="98"/>
        <v>2976.6271428571426</v>
      </c>
      <c r="O666" s="192">
        <f t="shared" si="95"/>
        <v>654.85797142857143</v>
      </c>
      <c r="P666" s="193">
        <v>995.24723809523812</v>
      </c>
      <c r="Q666" s="505">
        <v>69.356952380952379</v>
      </c>
      <c r="R666" s="506">
        <f t="shared" si="96"/>
        <v>1.077702651695216</v>
      </c>
      <c r="S666" s="199"/>
      <c r="T666" s="18"/>
      <c r="U666" s="18"/>
      <c r="V666" s="18"/>
      <c r="W666" s="18"/>
      <c r="X666" s="18"/>
      <c r="Y666" s="18"/>
    </row>
    <row r="667" spans="1:25" s="87" customFormat="1" ht="15.5" x14ac:dyDescent="0.35">
      <c r="A667" s="189">
        <v>174</v>
      </c>
      <c r="B667" s="838" t="s">
        <v>510</v>
      </c>
      <c r="C667" s="200">
        <v>6324.6</v>
      </c>
      <c r="D667" s="171"/>
      <c r="E667" s="171"/>
      <c r="F667" s="171"/>
      <c r="G667" s="171">
        <f t="shared" si="92"/>
        <v>6324.6</v>
      </c>
      <c r="H667" s="200">
        <v>875</v>
      </c>
      <c r="I667" s="212"/>
      <c r="J667" s="171"/>
      <c r="K667" s="220"/>
      <c r="L667" s="868">
        <f t="shared" si="94"/>
        <v>875</v>
      </c>
      <c r="M667" s="512">
        <f t="shared" si="99"/>
        <v>1.0416666666666667</v>
      </c>
      <c r="N667" s="191">
        <f t="shared" si="98"/>
        <v>4459.84375</v>
      </c>
      <c r="O667" s="192">
        <f t="shared" si="95"/>
        <v>981.16562499999998</v>
      </c>
      <c r="P667" s="193">
        <v>1491.1666666666667</v>
      </c>
      <c r="Q667" s="505">
        <v>103.91666666666669</v>
      </c>
      <c r="R667" s="506">
        <f t="shared" si="96"/>
        <v>1.1124960801210089</v>
      </c>
      <c r="S667" s="199"/>
      <c r="T667" s="18"/>
      <c r="U667" s="18"/>
      <c r="V667" s="18"/>
      <c r="W667" s="18"/>
      <c r="X667" s="18"/>
      <c r="Y667" s="18"/>
    </row>
    <row r="668" spans="1:25" s="350" customFormat="1" ht="15.5" x14ac:dyDescent="0.35">
      <c r="A668" s="216"/>
      <c r="B668" s="833" t="s">
        <v>1063</v>
      </c>
      <c r="C668" s="217">
        <f t="shared" ref="C668:K668" si="100">SUM(C494:C667)</f>
        <v>192930.46</v>
      </c>
      <c r="D668" s="217">
        <f t="shared" si="100"/>
        <v>1610.1199999999997</v>
      </c>
      <c r="E668" s="217">
        <f t="shared" si="100"/>
        <v>2719.8999999999996</v>
      </c>
      <c r="F668" s="217">
        <f t="shared" si="100"/>
        <v>164855.81</v>
      </c>
      <c r="G668" s="217">
        <f t="shared" si="100"/>
        <v>197260.47999999995</v>
      </c>
      <c r="H668" s="217">
        <f t="shared" si="100"/>
        <v>17491.099999999999</v>
      </c>
      <c r="I668" s="217">
        <f t="shared" si="100"/>
        <v>2610.1</v>
      </c>
      <c r="J668" s="217">
        <f t="shared" si="100"/>
        <v>16476.199999999997</v>
      </c>
      <c r="K668" s="217">
        <f t="shared" si="100"/>
        <v>16309.199999999999</v>
      </c>
      <c r="L668" s="868">
        <f t="shared" si="94"/>
        <v>20101.199999999997</v>
      </c>
      <c r="M668" s="217">
        <f>SUM(M494:M667)</f>
        <v>24.275251322751334</v>
      </c>
      <c r="N668" s="191">
        <f t="shared" si="98"/>
        <v>103933.27477579369</v>
      </c>
      <c r="O668" s="876">
        <f>SUM(O494:O667)</f>
        <v>22865.320450674593</v>
      </c>
      <c r="P668" s="217">
        <f>SUM(P494:P667)</f>
        <v>34750.507773544974</v>
      </c>
      <c r="Q668" s="878">
        <f>SUM(Q494:Q667)</f>
        <v>2421.6990719576711</v>
      </c>
      <c r="R668" s="506">
        <f t="shared" si="96"/>
        <v>0.83124000343084936</v>
      </c>
      <c r="S668" s="198"/>
    </row>
    <row r="669" spans="1:25" s="87" customFormat="1" ht="15.5" x14ac:dyDescent="0.35">
      <c r="A669" s="184" t="s">
        <v>769</v>
      </c>
      <c r="B669" s="834"/>
      <c r="C669" s="171"/>
      <c r="D669" s="171"/>
      <c r="E669" s="171"/>
      <c r="F669" s="171"/>
      <c r="G669" s="171"/>
      <c r="H669" s="171"/>
      <c r="I669" s="171"/>
      <c r="J669" s="171"/>
      <c r="K669" s="171"/>
      <c r="L669" s="868">
        <f t="shared" si="94"/>
        <v>0</v>
      </c>
      <c r="M669" s="504"/>
      <c r="N669" s="191">
        <f t="shared" si="98"/>
        <v>0</v>
      </c>
      <c r="O669" s="192">
        <f t="shared" si="95"/>
        <v>0</v>
      </c>
      <c r="P669" s="193" t="e">
        <f>#REF!*1.45</f>
        <v>#REF!</v>
      </c>
      <c r="Q669" s="505">
        <v>0</v>
      </c>
      <c r="R669" s="506" t="e">
        <f t="shared" si="96"/>
        <v>#REF!</v>
      </c>
      <c r="S669" s="199"/>
      <c r="T669" s="18"/>
      <c r="U669" s="18"/>
      <c r="V669" s="18"/>
      <c r="W669" s="18"/>
      <c r="X669" s="18"/>
      <c r="Y669" s="18"/>
    </row>
    <row r="670" spans="1:25" s="87" customFormat="1" ht="15.5" x14ac:dyDescent="0.35">
      <c r="A670" s="188">
        <v>1</v>
      </c>
      <c r="B670" s="824" t="s">
        <v>770</v>
      </c>
      <c r="C670" s="171">
        <v>4574.41</v>
      </c>
      <c r="D670" s="171"/>
      <c r="E670" s="171"/>
      <c r="F670" s="171">
        <v>4663.29</v>
      </c>
      <c r="G670" s="171">
        <f t="shared" si="92"/>
        <v>4574.41</v>
      </c>
      <c r="H670" s="171">
        <v>680</v>
      </c>
      <c r="I670" s="171"/>
      <c r="J670" s="171">
        <v>680</v>
      </c>
      <c r="K670" s="171">
        <f t="shared" ref="K670:K724" si="101">H670+I670</f>
        <v>680</v>
      </c>
      <c r="L670" s="868">
        <f t="shared" si="94"/>
        <v>680</v>
      </c>
      <c r="M670" s="504">
        <f t="shared" ref="M670:M692" si="102">(H670/840)+(I670/756)</f>
        <v>0.80952380952380953</v>
      </c>
      <c r="N670" s="191">
        <f t="shared" si="98"/>
        <v>3465.9357142857143</v>
      </c>
      <c r="O670" s="192">
        <f t="shared" si="95"/>
        <v>762.50585714285717</v>
      </c>
      <c r="P670" s="193">
        <v>872.86095238095243</v>
      </c>
      <c r="Q670" s="505">
        <v>80.758095238095237</v>
      </c>
      <c r="R670" s="506">
        <f t="shared" si="96"/>
        <v>1.1328369383259522</v>
      </c>
      <c r="S670" s="199">
        <v>5</v>
      </c>
      <c r="T670" s="18"/>
      <c r="U670" s="18"/>
      <c r="V670" s="18"/>
      <c r="W670" s="18"/>
      <c r="X670" s="18"/>
      <c r="Y670" s="18"/>
    </row>
    <row r="671" spans="1:25" s="87" customFormat="1" ht="15.5" x14ac:dyDescent="0.35">
      <c r="A671" s="188">
        <v>2</v>
      </c>
      <c r="B671" s="824" t="s">
        <v>771</v>
      </c>
      <c r="C671" s="171">
        <v>8527.85</v>
      </c>
      <c r="D671" s="171"/>
      <c r="E671" s="171"/>
      <c r="F671" s="171">
        <v>8698.7000000000007</v>
      </c>
      <c r="G671" s="171">
        <f t="shared" si="92"/>
        <v>8527.85</v>
      </c>
      <c r="H671" s="171">
        <v>1380</v>
      </c>
      <c r="I671" s="171"/>
      <c r="J671" s="171">
        <v>1380</v>
      </c>
      <c r="K671" s="171">
        <f t="shared" si="101"/>
        <v>1380</v>
      </c>
      <c r="L671" s="868">
        <f t="shared" si="94"/>
        <v>1380</v>
      </c>
      <c r="M671" s="504">
        <f t="shared" si="102"/>
        <v>1.6428571428571428</v>
      </c>
      <c r="N671" s="191">
        <f t="shared" si="98"/>
        <v>7033.8107142857134</v>
      </c>
      <c r="O671" s="192">
        <f t="shared" si="95"/>
        <v>1547.4383571428571</v>
      </c>
      <c r="P671" s="193">
        <v>1771.3942857142854</v>
      </c>
      <c r="Q671" s="505">
        <v>163.89142857142858</v>
      </c>
      <c r="R671" s="506">
        <f t="shared" si="96"/>
        <v>1.2331988468036239</v>
      </c>
      <c r="S671" s="199">
        <v>9</v>
      </c>
      <c r="T671" s="18"/>
      <c r="U671" s="18"/>
      <c r="V671" s="18"/>
      <c r="W671" s="18"/>
      <c r="X671" s="18"/>
      <c r="Y671" s="18"/>
    </row>
    <row r="672" spans="1:25" s="87" customFormat="1" ht="15.5" x14ac:dyDescent="0.35">
      <c r="A672" s="188">
        <v>3</v>
      </c>
      <c r="B672" s="824" t="s">
        <v>772</v>
      </c>
      <c r="C672" s="171">
        <v>5131.3999999999996</v>
      </c>
      <c r="D672" s="171"/>
      <c r="E672" s="171"/>
      <c r="F672" s="171">
        <v>5235.8599999999997</v>
      </c>
      <c r="G672" s="171">
        <f t="shared" si="92"/>
        <v>5131.3999999999996</v>
      </c>
      <c r="H672" s="171">
        <v>776</v>
      </c>
      <c r="I672" s="171"/>
      <c r="J672" s="171">
        <v>776</v>
      </c>
      <c r="K672" s="171">
        <f t="shared" si="101"/>
        <v>776</v>
      </c>
      <c r="L672" s="868">
        <f t="shared" si="94"/>
        <v>776</v>
      </c>
      <c r="M672" s="504">
        <f t="shared" si="102"/>
        <v>0.92380952380952386</v>
      </c>
      <c r="N672" s="191">
        <f t="shared" si="98"/>
        <v>3955.244285714286</v>
      </c>
      <c r="O672" s="192">
        <f t="shared" si="95"/>
        <v>870.1537428571429</v>
      </c>
      <c r="P672" s="193">
        <v>996.08838095238093</v>
      </c>
      <c r="Q672" s="505">
        <v>92.159238095238109</v>
      </c>
      <c r="R672" s="506">
        <f t="shared" si="96"/>
        <v>1.1524429293407352</v>
      </c>
      <c r="S672" s="199">
        <v>5</v>
      </c>
      <c r="T672" s="18"/>
      <c r="U672" s="18"/>
      <c r="V672" s="18"/>
      <c r="W672" s="18"/>
      <c r="X672" s="18"/>
      <c r="Y672" s="18"/>
    </row>
    <row r="673" spans="1:25" s="87" customFormat="1" ht="15.5" x14ac:dyDescent="0.35">
      <c r="A673" s="188">
        <v>4</v>
      </c>
      <c r="B673" s="824" t="s">
        <v>773</v>
      </c>
      <c r="C673" s="171">
        <v>4290.1499999999996</v>
      </c>
      <c r="D673" s="171"/>
      <c r="E673" s="171"/>
      <c r="F673" s="171">
        <v>4373.47</v>
      </c>
      <c r="G673" s="171">
        <f t="shared" si="92"/>
        <v>4290.1499999999996</v>
      </c>
      <c r="H673" s="171">
        <v>690</v>
      </c>
      <c r="I673" s="171"/>
      <c r="J673" s="171">
        <v>690</v>
      </c>
      <c r="K673" s="171">
        <f t="shared" si="101"/>
        <v>690</v>
      </c>
      <c r="L673" s="868">
        <f t="shared" si="94"/>
        <v>690</v>
      </c>
      <c r="M673" s="504">
        <f t="shared" si="102"/>
        <v>0.8214285714285714</v>
      </c>
      <c r="N673" s="191">
        <f t="shared" si="98"/>
        <v>3516.9053571428567</v>
      </c>
      <c r="O673" s="192">
        <f t="shared" si="95"/>
        <v>773.71917857142853</v>
      </c>
      <c r="P673" s="193">
        <v>885.69714285714269</v>
      </c>
      <c r="Q673" s="505">
        <v>81.945714285714288</v>
      </c>
      <c r="R673" s="506">
        <f t="shared" si="96"/>
        <v>1.2256604997161271</v>
      </c>
      <c r="S673" s="199">
        <v>9</v>
      </c>
      <c r="T673" s="18"/>
      <c r="U673" s="18"/>
      <c r="V673" s="18"/>
      <c r="W673" s="18"/>
      <c r="X673" s="18"/>
      <c r="Y673" s="18"/>
    </row>
    <row r="674" spans="1:25" s="87" customFormat="1" ht="15.5" x14ac:dyDescent="0.35">
      <c r="A674" s="188">
        <v>5</v>
      </c>
      <c r="B674" s="824" t="s">
        <v>774</v>
      </c>
      <c r="C674" s="171">
        <v>5185.3900000000003</v>
      </c>
      <c r="D674" s="171"/>
      <c r="E674" s="171"/>
      <c r="F674" s="171">
        <v>5257.63</v>
      </c>
      <c r="G674" s="171">
        <f t="shared" si="92"/>
        <v>5185.3900000000003</v>
      </c>
      <c r="H674" s="171">
        <v>776</v>
      </c>
      <c r="I674" s="171"/>
      <c r="J674" s="171">
        <v>776</v>
      </c>
      <c r="K674" s="171">
        <f t="shared" si="101"/>
        <v>776</v>
      </c>
      <c r="L674" s="868">
        <f t="shared" si="94"/>
        <v>776</v>
      </c>
      <c r="M674" s="504">
        <f t="shared" si="102"/>
        <v>0.92380952380952386</v>
      </c>
      <c r="N674" s="191">
        <f t="shared" si="98"/>
        <v>3955.244285714286</v>
      </c>
      <c r="O674" s="192">
        <f t="shared" si="95"/>
        <v>870.1537428571429</v>
      </c>
      <c r="P674" s="193">
        <v>996.08838095238093</v>
      </c>
      <c r="Q674" s="505">
        <v>92.159238095238109</v>
      </c>
      <c r="R674" s="506">
        <f t="shared" si="96"/>
        <v>1.1404437559410281</v>
      </c>
      <c r="S674" s="199">
        <v>5</v>
      </c>
      <c r="T674" s="18"/>
      <c r="U674" s="18"/>
      <c r="V674" s="18"/>
      <c r="W674" s="18"/>
      <c r="X674" s="18"/>
      <c r="Y674" s="18"/>
    </row>
    <row r="675" spans="1:25" s="87" customFormat="1" ht="15.5" x14ac:dyDescent="0.35">
      <c r="A675" s="188">
        <v>6</v>
      </c>
      <c r="B675" s="824" t="s">
        <v>775</v>
      </c>
      <c r="C675" s="171">
        <v>4246.38</v>
      </c>
      <c r="D675" s="171"/>
      <c r="E675" s="171"/>
      <c r="F675" s="171">
        <v>4334.66</v>
      </c>
      <c r="G675" s="171">
        <f t="shared" si="92"/>
        <v>4246.38</v>
      </c>
      <c r="H675" s="171">
        <v>686</v>
      </c>
      <c r="I675" s="171"/>
      <c r="J675" s="171">
        <v>686</v>
      </c>
      <c r="K675" s="171">
        <f t="shared" si="101"/>
        <v>686</v>
      </c>
      <c r="L675" s="868">
        <f t="shared" si="94"/>
        <v>686</v>
      </c>
      <c r="M675" s="504">
        <f t="shared" si="102"/>
        <v>0.81666666666666665</v>
      </c>
      <c r="N675" s="191">
        <f t="shared" si="98"/>
        <v>3496.5174999999999</v>
      </c>
      <c r="O675" s="192">
        <f t="shared" si="95"/>
        <v>769.23384999999996</v>
      </c>
      <c r="P675" s="193">
        <v>880.5626666666667</v>
      </c>
      <c r="Q675" s="505">
        <v>81.470666666666673</v>
      </c>
      <c r="R675" s="506">
        <f t="shared" si="96"/>
        <v>1.2311156051350405</v>
      </c>
      <c r="S675" s="199">
        <v>9</v>
      </c>
      <c r="T675" s="18"/>
      <c r="U675" s="18"/>
      <c r="V675" s="18"/>
      <c r="W675" s="18"/>
      <c r="X675" s="18"/>
      <c r="Y675" s="18"/>
    </row>
    <row r="676" spans="1:25" s="87" customFormat="1" ht="15.5" x14ac:dyDescent="0.35">
      <c r="A676" s="188">
        <v>7</v>
      </c>
      <c r="B676" s="824" t="s">
        <v>776</v>
      </c>
      <c r="C676" s="171">
        <v>4446.42</v>
      </c>
      <c r="D676" s="171"/>
      <c r="E676" s="171"/>
      <c r="F676" s="171">
        <v>4490.2299999999996</v>
      </c>
      <c r="G676" s="171">
        <f t="shared" si="92"/>
        <v>4446.42</v>
      </c>
      <c r="H676" s="171">
        <v>934</v>
      </c>
      <c r="I676" s="171"/>
      <c r="J676" s="171">
        <v>934</v>
      </c>
      <c r="K676" s="171">
        <f t="shared" si="101"/>
        <v>934</v>
      </c>
      <c r="L676" s="868">
        <f t="shared" si="94"/>
        <v>934</v>
      </c>
      <c r="M676" s="504">
        <f t="shared" si="102"/>
        <v>1.111904761904762</v>
      </c>
      <c r="N676" s="191">
        <f t="shared" si="98"/>
        <v>4760.5646428571426</v>
      </c>
      <c r="O676" s="192">
        <f t="shared" si="95"/>
        <v>1047.3242214285715</v>
      </c>
      <c r="P676" s="193">
        <v>1198.9001904761903</v>
      </c>
      <c r="Q676" s="505">
        <v>110.92361904761906</v>
      </c>
      <c r="R676" s="506">
        <f t="shared" si="96"/>
        <v>1.6007738076496425</v>
      </c>
      <c r="S676" s="199">
        <v>14</v>
      </c>
      <c r="T676" s="18"/>
      <c r="U676" s="18"/>
      <c r="V676" s="18"/>
      <c r="W676" s="18"/>
      <c r="X676" s="18"/>
      <c r="Y676" s="18"/>
    </row>
    <row r="677" spans="1:25" s="87" customFormat="1" ht="15.5" x14ac:dyDescent="0.35">
      <c r="A677" s="188">
        <v>8</v>
      </c>
      <c r="B677" s="824" t="s">
        <v>777</v>
      </c>
      <c r="C677" s="171">
        <v>2920.24</v>
      </c>
      <c r="D677" s="171"/>
      <c r="E677" s="171"/>
      <c r="F677" s="171">
        <v>2943.4</v>
      </c>
      <c r="G677" s="171">
        <f t="shared" si="92"/>
        <v>2920.24</v>
      </c>
      <c r="H677" s="171">
        <v>637</v>
      </c>
      <c r="I677" s="171"/>
      <c r="J677" s="171">
        <v>637</v>
      </c>
      <c r="K677" s="171">
        <f t="shared" si="101"/>
        <v>637</v>
      </c>
      <c r="L677" s="868">
        <f t="shared" si="94"/>
        <v>637</v>
      </c>
      <c r="M677" s="504">
        <f t="shared" si="102"/>
        <v>0.7583333333333333</v>
      </c>
      <c r="N677" s="191">
        <f t="shared" si="98"/>
        <v>3246.7662499999997</v>
      </c>
      <c r="O677" s="192">
        <f t="shared" si="95"/>
        <v>714.28857499999992</v>
      </c>
      <c r="P677" s="193">
        <v>817.66533333333325</v>
      </c>
      <c r="Q677" s="505">
        <v>75.651333333333341</v>
      </c>
      <c r="R677" s="506">
        <f t="shared" si="96"/>
        <v>1.6623193613082028</v>
      </c>
      <c r="S677" s="199">
        <v>10</v>
      </c>
      <c r="T677" s="18"/>
      <c r="U677" s="18"/>
      <c r="V677" s="18"/>
      <c r="W677" s="18"/>
      <c r="X677" s="18"/>
      <c r="Y677" s="18"/>
    </row>
    <row r="678" spans="1:25" s="87" customFormat="1" ht="15.5" x14ac:dyDescent="0.35">
      <c r="A678" s="188">
        <v>9</v>
      </c>
      <c r="B678" s="824" t="s">
        <v>778</v>
      </c>
      <c r="C678" s="171">
        <v>8595.7800000000007</v>
      </c>
      <c r="D678" s="171"/>
      <c r="E678" s="171"/>
      <c r="F678" s="171">
        <v>8735.2000000000007</v>
      </c>
      <c r="G678" s="171">
        <f t="shared" si="92"/>
        <v>8595.7800000000007</v>
      </c>
      <c r="H678" s="171">
        <v>1337</v>
      </c>
      <c r="I678" s="171"/>
      <c r="J678" s="171">
        <v>1337</v>
      </c>
      <c r="K678" s="171">
        <f t="shared" si="101"/>
        <v>1337</v>
      </c>
      <c r="L678" s="868">
        <f t="shared" si="94"/>
        <v>1337</v>
      </c>
      <c r="M678" s="504">
        <f t="shared" si="102"/>
        <v>1.5916666666666666</v>
      </c>
      <c r="N678" s="191">
        <f t="shared" si="98"/>
        <v>6814.6412499999997</v>
      </c>
      <c r="O678" s="192">
        <f t="shared" si="95"/>
        <v>1499.2210749999999</v>
      </c>
      <c r="P678" s="193">
        <v>1716.1986666666664</v>
      </c>
      <c r="Q678" s="505">
        <v>158.78466666666665</v>
      </c>
      <c r="R678" s="506">
        <f t="shared" si="96"/>
        <v>1.1853311343860979</v>
      </c>
      <c r="S678" s="199">
        <v>10</v>
      </c>
      <c r="T678" s="18"/>
      <c r="U678" s="18"/>
      <c r="V678" s="18"/>
      <c r="W678" s="18"/>
      <c r="X678" s="18"/>
      <c r="Y678" s="18"/>
    </row>
    <row r="679" spans="1:25" s="87" customFormat="1" ht="15.5" x14ac:dyDescent="0.35">
      <c r="A679" s="188">
        <v>10</v>
      </c>
      <c r="B679" s="824" t="s">
        <v>779</v>
      </c>
      <c r="C679" s="171">
        <v>4516.6000000000004</v>
      </c>
      <c r="D679" s="171"/>
      <c r="E679" s="171"/>
      <c r="F679" s="171">
        <v>4602.13</v>
      </c>
      <c r="G679" s="171">
        <f t="shared" si="92"/>
        <v>4516.6000000000004</v>
      </c>
      <c r="H679" s="171">
        <v>614</v>
      </c>
      <c r="I679" s="171"/>
      <c r="J679" s="171">
        <v>614</v>
      </c>
      <c r="K679" s="171">
        <f t="shared" si="101"/>
        <v>614</v>
      </c>
      <c r="L679" s="868">
        <f t="shared" si="94"/>
        <v>614</v>
      </c>
      <c r="M679" s="504">
        <f t="shared" si="102"/>
        <v>0.73095238095238091</v>
      </c>
      <c r="N679" s="191">
        <f t="shared" si="98"/>
        <v>3129.5360714285712</v>
      </c>
      <c r="O679" s="192">
        <f t="shared" si="95"/>
        <v>688.49793571428563</v>
      </c>
      <c r="P679" s="193">
        <v>788.14209523809518</v>
      </c>
      <c r="Q679" s="505">
        <v>72.919809523809519</v>
      </c>
      <c r="R679" s="506">
        <f t="shared" si="96"/>
        <v>1.0359774856982602</v>
      </c>
      <c r="S679" s="199">
        <v>10</v>
      </c>
      <c r="T679" s="18"/>
      <c r="U679" s="18"/>
      <c r="V679" s="18"/>
      <c r="W679" s="18"/>
      <c r="X679" s="18"/>
      <c r="Y679" s="18"/>
    </row>
    <row r="680" spans="1:25" s="87" customFormat="1" ht="15.5" x14ac:dyDescent="0.35">
      <c r="A680" s="188">
        <v>11</v>
      </c>
      <c r="B680" s="824" t="s">
        <v>780</v>
      </c>
      <c r="C680" s="171">
        <v>5810.95</v>
      </c>
      <c r="D680" s="171"/>
      <c r="E680" s="171"/>
      <c r="F680" s="171">
        <v>5811.2</v>
      </c>
      <c r="G680" s="171">
        <f t="shared" ref="G680:G736" si="103">C680+D680+E680</f>
        <v>5810.95</v>
      </c>
      <c r="H680" s="171">
        <v>560</v>
      </c>
      <c r="I680" s="171"/>
      <c r="J680" s="171">
        <v>560</v>
      </c>
      <c r="K680" s="171">
        <f t="shared" si="101"/>
        <v>560</v>
      </c>
      <c r="L680" s="868">
        <f t="shared" si="94"/>
        <v>560</v>
      </c>
      <c r="M680" s="504">
        <f t="shared" si="102"/>
        <v>0.66666666666666663</v>
      </c>
      <c r="N680" s="191">
        <f t="shared" si="98"/>
        <v>2854.2999999999997</v>
      </c>
      <c r="O680" s="192">
        <f t="shared" si="95"/>
        <v>627.94599999999991</v>
      </c>
      <c r="P680" s="193">
        <v>718.82666666666648</v>
      </c>
      <c r="Q680" s="505">
        <v>66.506666666666661</v>
      </c>
      <c r="R680" s="506">
        <f t="shared" si="96"/>
        <v>0.73440303794273454</v>
      </c>
      <c r="S680" s="199">
        <v>5</v>
      </c>
      <c r="T680" s="18"/>
      <c r="U680" s="18"/>
      <c r="V680" s="18"/>
      <c r="W680" s="18"/>
      <c r="X680" s="18"/>
      <c r="Y680" s="18"/>
    </row>
    <row r="681" spans="1:25" s="87" customFormat="1" ht="15.5" x14ac:dyDescent="0.35">
      <c r="A681" s="188">
        <v>12</v>
      </c>
      <c r="B681" s="824" t="s">
        <v>781</v>
      </c>
      <c r="C681" s="171">
        <v>4315.22</v>
      </c>
      <c r="D681" s="171"/>
      <c r="E681" s="171">
        <v>220.4</v>
      </c>
      <c r="F681" s="171">
        <v>4471.7</v>
      </c>
      <c r="G681" s="171">
        <f t="shared" si="103"/>
        <v>4535.62</v>
      </c>
      <c r="H681" s="171">
        <v>585</v>
      </c>
      <c r="I681" s="171"/>
      <c r="J681" s="171">
        <v>585</v>
      </c>
      <c r="K681" s="171">
        <f t="shared" si="101"/>
        <v>585</v>
      </c>
      <c r="L681" s="868">
        <f t="shared" si="94"/>
        <v>585</v>
      </c>
      <c r="M681" s="504">
        <f t="shared" si="102"/>
        <v>0.6964285714285714</v>
      </c>
      <c r="N681" s="191">
        <f t="shared" si="98"/>
        <v>2981.7241071428571</v>
      </c>
      <c r="O681" s="192">
        <f t="shared" si="95"/>
        <v>655.97930357142855</v>
      </c>
      <c r="P681" s="193">
        <v>750.91714285714272</v>
      </c>
      <c r="Q681" s="505">
        <v>69.47571428571429</v>
      </c>
      <c r="R681" s="506">
        <f t="shared" si="96"/>
        <v>0.98290779824084518</v>
      </c>
      <c r="S681" s="199">
        <v>12</v>
      </c>
      <c r="T681" s="18"/>
      <c r="U681" s="18"/>
      <c r="V681" s="18"/>
      <c r="W681" s="18"/>
      <c r="X681" s="18"/>
      <c r="Y681" s="18"/>
    </row>
    <row r="682" spans="1:25" s="87" customFormat="1" ht="15.5" x14ac:dyDescent="0.35">
      <c r="A682" s="188">
        <v>13</v>
      </c>
      <c r="B682" s="824" t="s">
        <v>782</v>
      </c>
      <c r="C682" s="171">
        <v>6019.4</v>
      </c>
      <c r="D682" s="171"/>
      <c r="E682" s="171">
        <v>951.1</v>
      </c>
      <c r="F682" s="171">
        <v>6076.05</v>
      </c>
      <c r="G682" s="171">
        <f t="shared" si="103"/>
        <v>6970.5</v>
      </c>
      <c r="H682" s="171">
        <v>525</v>
      </c>
      <c r="I682" s="171"/>
      <c r="J682" s="171">
        <v>525</v>
      </c>
      <c r="K682" s="171">
        <f t="shared" si="101"/>
        <v>525</v>
      </c>
      <c r="L682" s="868">
        <f t="shared" si="94"/>
        <v>525</v>
      </c>
      <c r="M682" s="504">
        <f t="shared" si="102"/>
        <v>0.625</v>
      </c>
      <c r="N682" s="191">
        <f t="shared" si="98"/>
        <v>2675.90625</v>
      </c>
      <c r="O682" s="192">
        <f t="shared" si="95"/>
        <v>588.69937500000003</v>
      </c>
      <c r="P682" s="193">
        <v>673.9</v>
      </c>
      <c r="Q682" s="505">
        <v>62.35</v>
      </c>
      <c r="R682" s="506">
        <f t="shared" si="96"/>
        <v>0.57396967577648661</v>
      </c>
      <c r="S682" s="199">
        <v>5</v>
      </c>
      <c r="T682" s="18"/>
      <c r="U682" s="18"/>
      <c r="V682" s="18"/>
      <c r="W682" s="18"/>
      <c r="X682" s="18"/>
      <c r="Y682" s="18"/>
    </row>
    <row r="683" spans="1:25" s="87" customFormat="1" ht="15.5" x14ac:dyDescent="0.35">
      <c r="A683" s="188">
        <v>14</v>
      </c>
      <c r="B683" s="824" t="s">
        <v>783</v>
      </c>
      <c r="C683" s="171">
        <v>7260.15</v>
      </c>
      <c r="D683" s="171"/>
      <c r="E683" s="171">
        <v>68.5</v>
      </c>
      <c r="F683" s="171">
        <v>7481.29</v>
      </c>
      <c r="G683" s="171">
        <f t="shared" si="103"/>
        <v>7328.65</v>
      </c>
      <c r="H683" s="171">
        <v>810</v>
      </c>
      <c r="I683" s="171"/>
      <c r="J683" s="171">
        <v>810</v>
      </c>
      <c r="K683" s="171">
        <f t="shared" si="101"/>
        <v>810</v>
      </c>
      <c r="L683" s="868">
        <f t="shared" si="94"/>
        <v>810</v>
      </c>
      <c r="M683" s="504">
        <f t="shared" si="102"/>
        <v>0.9642857142857143</v>
      </c>
      <c r="N683" s="191">
        <f t="shared" si="98"/>
        <v>4128.5410714285717</v>
      </c>
      <c r="O683" s="192">
        <f t="shared" si="95"/>
        <v>908.27903571428578</v>
      </c>
      <c r="P683" s="193">
        <v>1039.7314285714285</v>
      </c>
      <c r="Q683" s="505">
        <v>96.197142857142865</v>
      </c>
      <c r="R683" s="506">
        <f t="shared" si="96"/>
        <v>0.8422763644834218</v>
      </c>
      <c r="S683" s="199">
        <v>10</v>
      </c>
      <c r="T683" s="18"/>
      <c r="U683" s="18"/>
      <c r="V683" s="18"/>
      <c r="W683" s="18"/>
      <c r="X683" s="18"/>
      <c r="Y683" s="18"/>
    </row>
    <row r="684" spans="1:25" s="87" customFormat="1" ht="15.5" x14ac:dyDescent="0.35">
      <c r="A684" s="188">
        <v>15</v>
      </c>
      <c r="B684" s="824" t="s">
        <v>784</v>
      </c>
      <c r="C684" s="171">
        <v>6364.4</v>
      </c>
      <c r="D684" s="171"/>
      <c r="E684" s="171">
        <v>171.2</v>
      </c>
      <c r="F684" s="171">
        <v>6584.5</v>
      </c>
      <c r="G684" s="171">
        <f t="shared" si="103"/>
        <v>6535.5999999999995</v>
      </c>
      <c r="H684" s="171">
        <v>627</v>
      </c>
      <c r="I684" s="171"/>
      <c r="J684" s="171">
        <v>627</v>
      </c>
      <c r="K684" s="171">
        <f t="shared" si="101"/>
        <v>627</v>
      </c>
      <c r="L684" s="868">
        <f t="shared" si="94"/>
        <v>627</v>
      </c>
      <c r="M684" s="504">
        <f t="shared" si="102"/>
        <v>0.74642857142857144</v>
      </c>
      <c r="N684" s="191">
        <f t="shared" si="98"/>
        <v>3195.7966071428573</v>
      </c>
      <c r="O684" s="192">
        <f t="shared" si="95"/>
        <v>703.07525357142856</v>
      </c>
      <c r="P684" s="193">
        <v>804.82914285714287</v>
      </c>
      <c r="Q684" s="505">
        <v>74.463714285714289</v>
      </c>
      <c r="R684" s="506">
        <f t="shared" si="96"/>
        <v>0.73109809625086353</v>
      </c>
      <c r="S684" s="199">
        <v>9</v>
      </c>
      <c r="T684" s="18"/>
      <c r="U684" s="18"/>
      <c r="V684" s="18"/>
      <c r="W684" s="18"/>
      <c r="X684" s="18"/>
      <c r="Y684" s="18"/>
    </row>
    <row r="685" spans="1:25" s="87" customFormat="1" ht="15.5" x14ac:dyDescent="0.35">
      <c r="A685" s="188">
        <v>16</v>
      </c>
      <c r="B685" s="824" t="s">
        <v>785</v>
      </c>
      <c r="C685" s="171">
        <v>11062.33</v>
      </c>
      <c r="D685" s="171"/>
      <c r="E685" s="171"/>
      <c r="F685" s="171">
        <v>11079.02</v>
      </c>
      <c r="G685" s="171">
        <f t="shared" si="103"/>
        <v>11062.33</v>
      </c>
      <c r="H685" s="171">
        <v>900</v>
      </c>
      <c r="I685" s="171"/>
      <c r="J685" s="171">
        <v>900</v>
      </c>
      <c r="K685" s="171">
        <f t="shared" si="101"/>
        <v>900</v>
      </c>
      <c r="L685" s="868">
        <f t="shared" si="94"/>
        <v>900</v>
      </c>
      <c r="M685" s="504">
        <f t="shared" si="102"/>
        <v>1.0714285714285714</v>
      </c>
      <c r="N685" s="191">
        <f t="shared" si="98"/>
        <v>4587.2678571428569</v>
      </c>
      <c r="O685" s="192">
        <f t="shared" si="95"/>
        <v>1009.1989285714285</v>
      </c>
      <c r="P685" s="193">
        <v>1155.2571428571428</v>
      </c>
      <c r="Q685" s="505">
        <v>106.88571428571429</v>
      </c>
      <c r="R685" s="506">
        <f t="shared" si="96"/>
        <v>0.61999683998372335</v>
      </c>
      <c r="S685" s="199">
        <v>9</v>
      </c>
      <c r="T685" s="18"/>
      <c r="U685" s="18"/>
      <c r="V685" s="18"/>
      <c r="W685" s="18"/>
      <c r="X685" s="18"/>
      <c r="Y685" s="18"/>
    </row>
    <row r="686" spans="1:25" s="87" customFormat="1" ht="15.5" x14ac:dyDescent="0.35">
      <c r="A686" s="188">
        <v>17</v>
      </c>
      <c r="B686" s="824" t="s">
        <v>786</v>
      </c>
      <c r="C686" s="171">
        <v>8492.94</v>
      </c>
      <c r="D686" s="171"/>
      <c r="E686" s="171"/>
      <c r="F686" s="171">
        <v>8627.9</v>
      </c>
      <c r="G686" s="171">
        <f t="shared" si="103"/>
        <v>8492.94</v>
      </c>
      <c r="H686" s="171">
        <v>1130</v>
      </c>
      <c r="I686" s="171"/>
      <c r="J686" s="171">
        <v>1130</v>
      </c>
      <c r="K686" s="171">
        <f t="shared" si="101"/>
        <v>1130</v>
      </c>
      <c r="L686" s="868">
        <f t="shared" si="94"/>
        <v>1130</v>
      </c>
      <c r="M686" s="504">
        <f t="shared" si="102"/>
        <v>1.3452380952380953</v>
      </c>
      <c r="N686" s="191">
        <f t="shared" si="98"/>
        <v>5759.5696428571428</v>
      </c>
      <c r="O686" s="192">
        <f t="shared" si="95"/>
        <v>1267.1053214285714</v>
      </c>
      <c r="P686" s="193">
        <v>1450.4895238095239</v>
      </c>
      <c r="Q686" s="505">
        <v>134.2009523809524</v>
      </c>
      <c r="R686" s="506">
        <f t="shared" si="96"/>
        <v>1.0139439864730222</v>
      </c>
      <c r="S686" s="199">
        <v>9</v>
      </c>
      <c r="T686" s="18"/>
      <c r="U686" s="18"/>
      <c r="V686" s="18"/>
      <c r="W686" s="18"/>
      <c r="X686" s="18"/>
      <c r="Y686" s="18"/>
    </row>
    <row r="687" spans="1:25" s="87" customFormat="1" ht="15.5" x14ac:dyDescent="0.35">
      <c r="A687" s="188">
        <v>18</v>
      </c>
      <c r="B687" s="824" t="s">
        <v>795</v>
      </c>
      <c r="C687" s="171">
        <v>3876.37</v>
      </c>
      <c r="D687" s="171"/>
      <c r="E687" s="171"/>
      <c r="F687" s="171">
        <v>3944.51</v>
      </c>
      <c r="G687" s="171">
        <f t="shared" si="103"/>
        <v>3876.37</v>
      </c>
      <c r="H687" s="171">
        <v>311</v>
      </c>
      <c r="I687" s="171"/>
      <c r="J687" s="171">
        <v>311</v>
      </c>
      <c r="K687" s="171">
        <f t="shared" si="101"/>
        <v>311</v>
      </c>
      <c r="L687" s="868">
        <f t="shared" si="94"/>
        <v>311</v>
      </c>
      <c r="M687" s="504">
        <f t="shared" si="102"/>
        <v>0.37023809523809526</v>
      </c>
      <c r="N687" s="191">
        <f t="shared" si="98"/>
        <v>1585.1558928571428</v>
      </c>
      <c r="O687" s="192">
        <f t="shared" ref="O687:O743" si="104">N687*0.22</f>
        <v>348.73429642857144</v>
      </c>
      <c r="P687" s="193">
        <v>399.20552380952381</v>
      </c>
      <c r="Q687" s="505">
        <v>36.934952380952382</v>
      </c>
      <c r="R687" s="506">
        <f t="shared" si="96"/>
        <v>0.61140465576717151</v>
      </c>
      <c r="S687" s="199">
        <v>5</v>
      </c>
      <c r="T687" s="18"/>
      <c r="U687" s="18"/>
      <c r="V687" s="18"/>
      <c r="W687" s="18"/>
      <c r="X687" s="18"/>
      <c r="Y687" s="18"/>
    </row>
    <row r="688" spans="1:25" s="87" customFormat="1" ht="15.5" x14ac:dyDescent="0.35">
      <c r="A688" s="188">
        <v>19</v>
      </c>
      <c r="B688" s="824" t="s">
        <v>796</v>
      </c>
      <c r="C688" s="171">
        <v>5649.66</v>
      </c>
      <c r="D688" s="171"/>
      <c r="E688" s="171">
        <v>46.1</v>
      </c>
      <c r="F688" s="171">
        <v>5646.99</v>
      </c>
      <c r="G688" s="171">
        <f t="shared" si="103"/>
        <v>5695.76</v>
      </c>
      <c r="H688" s="171">
        <v>556</v>
      </c>
      <c r="I688" s="171"/>
      <c r="J688" s="171">
        <v>556</v>
      </c>
      <c r="K688" s="171">
        <f t="shared" si="101"/>
        <v>556</v>
      </c>
      <c r="L688" s="868">
        <f t="shared" si="94"/>
        <v>556</v>
      </c>
      <c r="M688" s="504">
        <f t="shared" si="102"/>
        <v>0.66190476190476188</v>
      </c>
      <c r="N688" s="191">
        <f t="shared" si="98"/>
        <v>2833.9121428571425</v>
      </c>
      <c r="O688" s="192">
        <f t="shared" si="104"/>
        <v>623.46067142857135</v>
      </c>
      <c r="P688" s="193">
        <v>713.69219047619049</v>
      </c>
      <c r="Q688" s="505">
        <v>66.031619047619046</v>
      </c>
      <c r="R688" s="506">
        <f t="shared" si="96"/>
        <v>0.74390364478305326</v>
      </c>
      <c r="S688" s="199">
        <v>5</v>
      </c>
      <c r="T688" s="18"/>
      <c r="U688" s="18"/>
      <c r="V688" s="18"/>
      <c r="W688" s="18"/>
      <c r="X688" s="18"/>
      <c r="Y688" s="18"/>
    </row>
    <row r="689" spans="1:25" s="87" customFormat="1" ht="15.5" x14ac:dyDescent="0.35">
      <c r="A689" s="188">
        <v>20</v>
      </c>
      <c r="B689" s="824" t="s">
        <v>797</v>
      </c>
      <c r="C689" s="171">
        <v>5815.2</v>
      </c>
      <c r="D689" s="171"/>
      <c r="E689" s="171"/>
      <c r="F689" s="171">
        <v>5810.8</v>
      </c>
      <c r="G689" s="171">
        <f t="shared" si="103"/>
        <v>5815.2</v>
      </c>
      <c r="H689" s="171">
        <v>554</v>
      </c>
      <c r="I689" s="171"/>
      <c r="J689" s="171">
        <v>554</v>
      </c>
      <c r="K689" s="171">
        <f t="shared" si="101"/>
        <v>554</v>
      </c>
      <c r="L689" s="868">
        <f t="shared" si="94"/>
        <v>554</v>
      </c>
      <c r="M689" s="504">
        <f t="shared" si="102"/>
        <v>0.65952380952380951</v>
      </c>
      <c r="N689" s="191">
        <f t="shared" si="98"/>
        <v>2823.7182142857141</v>
      </c>
      <c r="O689" s="192">
        <f t="shared" si="104"/>
        <v>621.21800714285712</v>
      </c>
      <c r="P689" s="193">
        <v>711.12495238095232</v>
      </c>
      <c r="Q689" s="505">
        <v>65.794095238095238</v>
      </c>
      <c r="R689" s="506">
        <f t="shared" si="96"/>
        <v>0.72600345113626674</v>
      </c>
      <c r="S689" s="199">
        <v>5</v>
      </c>
      <c r="T689" s="18"/>
      <c r="U689" s="18"/>
      <c r="V689" s="18"/>
      <c r="W689" s="18"/>
      <c r="X689" s="18"/>
      <c r="Y689" s="18"/>
    </row>
    <row r="690" spans="1:25" s="87" customFormat="1" ht="15.5" x14ac:dyDescent="0.35">
      <c r="A690" s="188">
        <v>21</v>
      </c>
      <c r="B690" s="824" t="s">
        <v>798</v>
      </c>
      <c r="C690" s="171">
        <v>5690.31</v>
      </c>
      <c r="D690" s="171"/>
      <c r="E690" s="171"/>
      <c r="F690" s="171">
        <v>5686.91</v>
      </c>
      <c r="G690" s="171">
        <f t="shared" si="103"/>
        <v>5690.31</v>
      </c>
      <c r="H690" s="171">
        <v>486</v>
      </c>
      <c r="I690" s="171"/>
      <c r="J690" s="171">
        <v>486</v>
      </c>
      <c r="K690" s="171">
        <f t="shared" si="101"/>
        <v>486</v>
      </c>
      <c r="L690" s="868">
        <f t="shared" ref="L690:L750" si="105">H690+I690</f>
        <v>486</v>
      </c>
      <c r="M690" s="504">
        <f t="shared" si="102"/>
        <v>0.57857142857142863</v>
      </c>
      <c r="N690" s="191">
        <f t="shared" si="98"/>
        <v>2477.124642857143</v>
      </c>
      <c r="O690" s="192">
        <f t="shared" si="104"/>
        <v>544.96742142857147</v>
      </c>
      <c r="P690" s="193">
        <v>623.83885714285714</v>
      </c>
      <c r="Q690" s="505">
        <v>57.71828571428572</v>
      </c>
      <c r="R690" s="506">
        <f t="shared" si="96"/>
        <v>0.65086949694179352</v>
      </c>
      <c r="S690" s="199">
        <v>5</v>
      </c>
      <c r="T690" s="18"/>
      <c r="U690" s="18"/>
      <c r="V690" s="18"/>
      <c r="W690" s="18"/>
      <c r="X690" s="18"/>
      <c r="Y690" s="18"/>
    </row>
    <row r="691" spans="1:25" s="87" customFormat="1" ht="15.5" x14ac:dyDescent="0.35">
      <c r="A691" s="188">
        <v>22</v>
      </c>
      <c r="B691" s="824" t="s">
        <v>799</v>
      </c>
      <c r="C691" s="171">
        <v>3955.02</v>
      </c>
      <c r="D691" s="171"/>
      <c r="E691" s="171"/>
      <c r="F691" s="171">
        <v>4025.64</v>
      </c>
      <c r="G691" s="171">
        <f t="shared" si="103"/>
        <v>3955.02</v>
      </c>
      <c r="H691" s="171">
        <v>311</v>
      </c>
      <c r="I691" s="171"/>
      <c r="J691" s="171">
        <v>311</v>
      </c>
      <c r="K691" s="171">
        <f t="shared" si="101"/>
        <v>311</v>
      </c>
      <c r="L691" s="868">
        <f t="shared" si="105"/>
        <v>311</v>
      </c>
      <c r="M691" s="504">
        <f t="shared" si="102"/>
        <v>0.37023809523809526</v>
      </c>
      <c r="N691" s="191">
        <f t="shared" si="98"/>
        <v>1585.1558928571428</v>
      </c>
      <c r="O691" s="192">
        <f t="shared" si="104"/>
        <v>348.73429642857144</v>
      </c>
      <c r="P691" s="193">
        <v>399.20552380952381</v>
      </c>
      <c r="Q691" s="505">
        <v>36.934952380952382</v>
      </c>
      <c r="R691" s="506">
        <f t="shared" ref="R691:R751" si="106">(N691+O691+P691+Q691)/G691</f>
        <v>0.59924618977304556</v>
      </c>
      <c r="S691" s="199">
        <v>5</v>
      </c>
      <c r="T691" s="18"/>
      <c r="U691" s="18"/>
      <c r="V691" s="18"/>
      <c r="W691" s="18"/>
      <c r="X691" s="18"/>
      <c r="Y691" s="18"/>
    </row>
    <row r="692" spans="1:25" s="87" customFormat="1" ht="15.5" x14ac:dyDescent="0.35">
      <c r="A692" s="188">
        <v>23</v>
      </c>
      <c r="B692" s="824" t="s">
        <v>800</v>
      </c>
      <c r="C692" s="171">
        <v>3905.27</v>
      </c>
      <c r="D692" s="171"/>
      <c r="E692" s="171"/>
      <c r="F692" s="171">
        <v>3969.71</v>
      </c>
      <c r="G692" s="171">
        <f t="shared" si="103"/>
        <v>3905.27</v>
      </c>
      <c r="H692" s="171">
        <v>331</v>
      </c>
      <c r="I692" s="171"/>
      <c r="J692" s="171">
        <v>331</v>
      </c>
      <c r="K692" s="171">
        <f t="shared" si="101"/>
        <v>331</v>
      </c>
      <c r="L692" s="868">
        <f t="shared" si="105"/>
        <v>331</v>
      </c>
      <c r="M692" s="504">
        <f t="shared" si="102"/>
        <v>0.39404761904761904</v>
      </c>
      <c r="N692" s="191">
        <f t="shared" si="98"/>
        <v>1687.0951785714285</v>
      </c>
      <c r="O692" s="192">
        <f t="shared" si="104"/>
        <v>371.16093928571428</v>
      </c>
      <c r="P692" s="193">
        <v>424.87790476190474</v>
      </c>
      <c r="Q692" s="505">
        <v>39.310190476190478</v>
      </c>
      <c r="R692" s="506">
        <f t="shared" si="106"/>
        <v>0.64590776389218618</v>
      </c>
      <c r="S692" s="199">
        <v>5</v>
      </c>
      <c r="T692" s="18"/>
      <c r="U692" s="18"/>
      <c r="V692" s="18"/>
      <c r="W692" s="18"/>
      <c r="X692" s="18"/>
      <c r="Y692" s="18"/>
    </row>
    <row r="693" spans="1:25" s="87" customFormat="1" ht="15.5" x14ac:dyDescent="0.35">
      <c r="A693" s="188">
        <v>24</v>
      </c>
      <c r="B693" s="824" t="s">
        <v>801</v>
      </c>
      <c r="C693" s="171">
        <v>4268.12</v>
      </c>
      <c r="D693" s="171">
        <v>216.9</v>
      </c>
      <c r="E693" s="171">
        <v>468.4</v>
      </c>
      <c r="F693" s="171">
        <v>4314.37</v>
      </c>
      <c r="G693" s="171">
        <f t="shared" si="103"/>
        <v>4953.4199999999992</v>
      </c>
      <c r="H693" s="171">
        <v>390</v>
      </c>
      <c r="I693" s="171"/>
      <c r="J693" s="171">
        <v>390</v>
      </c>
      <c r="K693" s="171">
        <f t="shared" si="101"/>
        <v>390</v>
      </c>
      <c r="L693" s="868">
        <f t="shared" si="105"/>
        <v>390</v>
      </c>
      <c r="M693" s="504">
        <f t="shared" ref="M693:M746" si="107">(H693/840)+(I693/756)</f>
        <v>0.4642857142857143</v>
      </c>
      <c r="N693" s="191">
        <f t="shared" si="98"/>
        <v>1987.8160714285714</v>
      </c>
      <c r="O693" s="192">
        <f t="shared" si="104"/>
        <v>437.31953571428568</v>
      </c>
      <c r="P693" s="193">
        <v>500.61142857142858</v>
      </c>
      <c r="Q693" s="505">
        <v>46.317142857142862</v>
      </c>
      <c r="R693" s="506">
        <f t="shared" si="106"/>
        <v>0.60000245861877832</v>
      </c>
      <c r="S693" s="199">
        <v>9</v>
      </c>
      <c r="T693" s="18"/>
      <c r="U693" s="18"/>
      <c r="V693" s="18"/>
      <c r="W693" s="18"/>
      <c r="X693" s="18"/>
      <c r="Y693" s="18"/>
    </row>
    <row r="694" spans="1:25" s="87" customFormat="1" ht="15.5" x14ac:dyDescent="0.35">
      <c r="A694" s="188">
        <v>25</v>
      </c>
      <c r="B694" s="824" t="s">
        <v>802</v>
      </c>
      <c r="C694" s="171">
        <v>10932.24</v>
      </c>
      <c r="D694" s="171"/>
      <c r="E694" s="171"/>
      <c r="F694" s="171">
        <v>10932.08</v>
      </c>
      <c r="G694" s="171">
        <f t="shared" si="103"/>
        <v>10932.24</v>
      </c>
      <c r="H694" s="171">
        <v>930</v>
      </c>
      <c r="I694" s="171"/>
      <c r="J694" s="171">
        <v>930</v>
      </c>
      <c r="K694" s="171">
        <f t="shared" si="101"/>
        <v>930</v>
      </c>
      <c r="L694" s="868">
        <f t="shared" si="105"/>
        <v>930</v>
      </c>
      <c r="M694" s="504">
        <f t="shared" si="107"/>
        <v>1.1071428571428572</v>
      </c>
      <c r="N694" s="191">
        <f t="shared" si="98"/>
        <v>4740.1767857142859</v>
      </c>
      <c r="O694" s="192">
        <f t="shared" si="104"/>
        <v>1042.8388928571428</v>
      </c>
      <c r="P694" s="193">
        <v>1193.7657142857142</v>
      </c>
      <c r="Q694" s="505">
        <v>110.44857142857144</v>
      </c>
      <c r="R694" s="506">
        <f t="shared" si="106"/>
        <v>0.64828708153916437</v>
      </c>
      <c r="S694" s="199">
        <v>9</v>
      </c>
      <c r="T694" s="18"/>
      <c r="U694" s="18"/>
      <c r="V694" s="18"/>
      <c r="W694" s="18"/>
      <c r="X694" s="18"/>
      <c r="Y694" s="18"/>
    </row>
    <row r="695" spans="1:25" s="87" customFormat="1" ht="15.5" x14ac:dyDescent="0.35">
      <c r="A695" s="188">
        <v>26</v>
      </c>
      <c r="B695" s="824" t="s">
        <v>803</v>
      </c>
      <c r="C695" s="171">
        <v>4713.08</v>
      </c>
      <c r="D695" s="171"/>
      <c r="E695" s="171"/>
      <c r="F695" s="171">
        <v>4726.32</v>
      </c>
      <c r="G695" s="171">
        <f t="shared" si="103"/>
        <v>4713.08</v>
      </c>
      <c r="H695" s="171">
        <v>517</v>
      </c>
      <c r="I695" s="171"/>
      <c r="J695" s="171">
        <v>517</v>
      </c>
      <c r="K695" s="171">
        <f t="shared" si="101"/>
        <v>517</v>
      </c>
      <c r="L695" s="868">
        <f t="shared" si="105"/>
        <v>517</v>
      </c>
      <c r="M695" s="504">
        <f t="shared" si="107"/>
        <v>0.61547619047619051</v>
      </c>
      <c r="N695" s="191">
        <f t="shared" si="98"/>
        <v>2635.1305357142855</v>
      </c>
      <c r="O695" s="192">
        <f t="shared" si="104"/>
        <v>579.72871785714278</v>
      </c>
      <c r="P695" s="193">
        <v>663.63104761904765</v>
      </c>
      <c r="Q695" s="505">
        <v>61.399904761904772</v>
      </c>
      <c r="R695" s="506">
        <f t="shared" si="106"/>
        <v>0.83594808616708849</v>
      </c>
      <c r="S695" s="199">
        <v>10</v>
      </c>
      <c r="T695" s="18"/>
      <c r="U695" s="18"/>
      <c r="V695" s="18"/>
      <c r="W695" s="18"/>
      <c r="X695" s="18"/>
      <c r="Y695" s="18"/>
    </row>
    <row r="696" spans="1:25" s="87" customFormat="1" ht="15.5" x14ac:dyDescent="0.35">
      <c r="A696" s="188">
        <v>27</v>
      </c>
      <c r="B696" s="824" t="s">
        <v>804</v>
      </c>
      <c r="C696" s="171">
        <v>4688.58</v>
      </c>
      <c r="D696" s="171"/>
      <c r="E696" s="171"/>
      <c r="F696" s="171">
        <v>4737.75</v>
      </c>
      <c r="G696" s="171">
        <f t="shared" si="103"/>
        <v>4688.58</v>
      </c>
      <c r="H696" s="171">
        <v>614</v>
      </c>
      <c r="I696" s="171"/>
      <c r="J696" s="171">
        <v>614</v>
      </c>
      <c r="K696" s="171">
        <f t="shared" si="101"/>
        <v>614</v>
      </c>
      <c r="L696" s="868">
        <f t="shared" si="105"/>
        <v>614</v>
      </c>
      <c r="M696" s="504">
        <f t="shared" si="107"/>
        <v>0.73095238095238091</v>
      </c>
      <c r="N696" s="191">
        <f t="shared" si="98"/>
        <v>3129.5360714285712</v>
      </c>
      <c r="O696" s="192">
        <f t="shared" si="104"/>
        <v>688.49793571428563</v>
      </c>
      <c r="P696" s="193">
        <v>788.14209523809518</v>
      </c>
      <c r="Q696" s="505">
        <v>72.919809523809519</v>
      </c>
      <c r="R696" s="506">
        <f t="shared" si="106"/>
        <v>0.99797719392753503</v>
      </c>
      <c r="S696" s="199">
        <v>10</v>
      </c>
      <c r="T696" s="18"/>
      <c r="U696" s="18"/>
      <c r="V696" s="18"/>
      <c r="W696" s="18"/>
      <c r="X696" s="18"/>
      <c r="Y696" s="18"/>
    </row>
    <row r="697" spans="1:25" s="87" customFormat="1" ht="15.5" x14ac:dyDescent="0.35">
      <c r="A697" s="188">
        <v>28</v>
      </c>
      <c r="B697" s="824" t="s">
        <v>805</v>
      </c>
      <c r="C697" s="171">
        <v>2330.62</v>
      </c>
      <c r="D697" s="171"/>
      <c r="E697" s="171"/>
      <c r="F697" s="171">
        <v>2356.4499999999998</v>
      </c>
      <c r="G697" s="171">
        <f t="shared" si="103"/>
        <v>2330.62</v>
      </c>
      <c r="H697" s="171">
        <v>346</v>
      </c>
      <c r="I697" s="171"/>
      <c r="J697" s="171">
        <v>346</v>
      </c>
      <c r="K697" s="171">
        <f t="shared" si="101"/>
        <v>346</v>
      </c>
      <c r="L697" s="868">
        <f t="shared" si="105"/>
        <v>346</v>
      </c>
      <c r="M697" s="504">
        <f t="shared" si="107"/>
        <v>0.41190476190476188</v>
      </c>
      <c r="N697" s="191">
        <f t="shared" si="98"/>
        <v>1763.5496428571428</v>
      </c>
      <c r="O697" s="192">
        <f t="shared" si="104"/>
        <v>387.98092142857143</v>
      </c>
      <c r="P697" s="193">
        <v>444.13219047619037</v>
      </c>
      <c r="Q697" s="505">
        <v>41.091619047619048</v>
      </c>
      <c r="R697" s="506">
        <f t="shared" si="106"/>
        <v>1.1313531909146595</v>
      </c>
      <c r="S697" s="199">
        <v>10</v>
      </c>
      <c r="T697" s="18"/>
      <c r="U697" s="18"/>
      <c r="V697" s="18"/>
      <c r="W697" s="18"/>
      <c r="X697" s="18"/>
      <c r="Y697" s="18"/>
    </row>
    <row r="698" spans="1:25" s="87" customFormat="1" ht="15.5" x14ac:dyDescent="0.35">
      <c r="A698" s="188">
        <v>29</v>
      </c>
      <c r="B698" s="824" t="s">
        <v>806</v>
      </c>
      <c r="C698" s="171">
        <v>2305.7800000000002</v>
      </c>
      <c r="D698" s="171"/>
      <c r="E698" s="171"/>
      <c r="F698" s="171">
        <v>2326.85</v>
      </c>
      <c r="G698" s="171">
        <f t="shared" si="103"/>
        <v>2305.7800000000002</v>
      </c>
      <c r="H698" s="171">
        <v>346</v>
      </c>
      <c r="I698" s="171"/>
      <c r="J698" s="171">
        <v>346</v>
      </c>
      <c r="K698" s="171">
        <f t="shared" si="101"/>
        <v>346</v>
      </c>
      <c r="L698" s="868">
        <f t="shared" si="105"/>
        <v>346</v>
      </c>
      <c r="M698" s="504">
        <f t="shared" si="107"/>
        <v>0.41190476190476188</v>
      </c>
      <c r="N698" s="191">
        <f t="shared" si="98"/>
        <v>1763.5496428571428</v>
      </c>
      <c r="O698" s="192">
        <f t="shared" si="104"/>
        <v>387.98092142857143</v>
      </c>
      <c r="P698" s="193">
        <v>444.13219047619037</v>
      </c>
      <c r="Q698" s="505">
        <v>41.091619047619048</v>
      </c>
      <c r="R698" s="506">
        <f t="shared" si="106"/>
        <v>1.1435411764390027</v>
      </c>
      <c r="S698" s="199">
        <v>10</v>
      </c>
      <c r="T698" s="18"/>
      <c r="U698" s="18"/>
      <c r="V698" s="18"/>
      <c r="W698" s="18"/>
      <c r="X698" s="18"/>
      <c r="Y698" s="18"/>
    </row>
    <row r="699" spans="1:25" s="87" customFormat="1" ht="15.5" x14ac:dyDescent="0.35">
      <c r="A699" s="188">
        <v>30</v>
      </c>
      <c r="B699" s="824" t="s">
        <v>807</v>
      </c>
      <c r="C699" s="171">
        <v>2216.46</v>
      </c>
      <c r="D699" s="171"/>
      <c r="E699" s="171"/>
      <c r="F699" s="171">
        <v>2110.25</v>
      </c>
      <c r="G699" s="171">
        <f t="shared" si="103"/>
        <v>2216.46</v>
      </c>
      <c r="H699" s="171">
        <v>356</v>
      </c>
      <c r="I699" s="171"/>
      <c r="J699" s="171">
        <v>356</v>
      </c>
      <c r="K699" s="171">
        <f t="shared" si="101"/>
        <v>356</v>
      </c>
      <c r="L699" s="868">
        <f t="shared" si="105"/>
        <v>356</v>
      </c>
      <c r="M699" s="504">
        <f t="shared" si="107"/>
        <v>0.4238095238095238</v>
      </c>
      <c r="N699" s="191">
        <f t="shared" si="98"/>
        <v>1814.5192857142856</v>
      </c>
      <c r="O699" s="192">
        <f t="shared" si="104"/>
        <v>399.19424285714285</v>
      </c>
      <c r="P699" s="193">
        <v>456.96838095238093</v>
      </c>
      <c r="Q699" s="505">
        <v>42.2792380952381</v>
      </c>
      <c r="R699" s="506">
        <f t="shared" si="106"/>
        <v>1.2240063649328423</v>
      </c>
      <c r="S699" s="199">
        <v>10</v>
      </c>
      <c r="T699" s="18"/>
      <c r="U699" s="18"/>
      <c r="V699" s="18"/>
      <c r="W699" s="18"/>
      <c r="X699" s="18"/>
      <c r="Y699" s="18"/>
    </row>
    <row r="700" spans="1:25" s="87" customFormat="1" ht="15.5" x14ac:dyDescent="0.35">
      <c r="A700" s="188">
        <v>31</v>
      </c>
      <c r="B700" s="824" t="s">
        <v>808</v>
      </c>
      <c r="C700" s="171">
        <v>5733.87</v>
      </c>
      <c r="D700" s="171"/>
      <c r="E700" s="171">
        <v>119.9</v>
      </c>
      <c r="F700" s="171">
        <v>5736.16</v>
      </c>
      <c r="G700" s="171">
        <f t="shared" si="103"/>
        <v>5853.7699999999995</v>
      </c>
      <c r="H700" s="171">
        <v>560</v>
      </c>
      <c r="I700" s="171"/>
      <c r="J700" s="171">
        <v>560</v>
      </c>
      <c r="K700" s="171">
        <f t="shared" si="101"/>
        <v>560</v>
      </c>
      <c r="L700" s="868">
        <f t="shared" si="105"/>
        <v>560</v>
      </c>
      <c r="M700" s="504">
        <f t="shared" si="107"/>
        <v>0.66666666666666663</v>
      </c>
      <c r="N700" s="191">
        <f t="shared" si="98"/>
        <v>2854.2999999999997</v>
      </c>
      <c r="O700" s="192">
        <f t="shared" si="104"/>
        <v>627.94599999999991</v>
      </c>
      <c r="P700" s="193">
        <v>718.82666666666648</v>
      </c>
      <c r="Q700" s="505">
        <v>66.506666666666661</v>
      </c>
      <c r="R700" s="506">
        <f t="shared" si="106"/>
        <v>0.72903092081399401</v>
      </c>
      <c r="S700" s="199">
        <v>5</v>
      </c>
      <c r="T700" s="18"/>
      <c r="U700" s="18"/>
      <c r="V700" s="18"/>
      <c r="W700" s="18"/>
      <c r="X700" s="18"/>
      <c r="Y700" s="18"/>
    </row>
    <row r="701" spans="1:25" s="87" customFormat="1" ht="15.5" x14ac:dyDescent="0.35">
      <c r="A701" s="188">
        <v>32</v>
      </c>
      <c r="B701" s="824" t="s">
        <v>809</v>
      </c>
      <c r="C701" s="171">
        <v>4616.67</v>
      </c>
      <c r="D701" s="171"/>
      <c r="E701" s="171">
        <v>516.1</v>
      </c>
      <c r="F701" s="171">
        <v>4807.33</v>
      </c>
      <c r="G701" s="171">
        <f t="shared" si="103"/>
        <v>5132.7700000000004</v>
      </c>
      <c r="H701" s="171">
        <v>610</v>
      </c>
      <c r="I701" s="171"/>
      <c r="J701" s="171">
        <v>610</v>
      </c>
      <c r="K701" s="171">
        <f t="shared" si="101"/>
        <v>610</v>
      </c>
      <c r="L701" s="868">
        <f t="shared" si="105"/>
        <v>610</v>
      </c>
      <c r="M701" s="504">
        <f t="shared" si="107"/>
        <v>0.72619047619047616</v>
      </c>
      <c r="N701" s="191">
        <f t="shared" si="98"/>
        <v>3109.1482142857139</v>
      </c>
      <c r="O701" s="192">
        <f t="shared" si="104"/>
        <v>684.01260714285706</v>
      </c>
      <c r="P701" s="193">
        <v>783.00761904761896</v>
      </c>
      <c r="Q701" s="505">
        <v>72.444761904761904</v>
      </c>
      <c r="R701" s="506">
        <f t="shared" si="106"/>
        <v>0.90567338929680308</v>
      </c>
      <c r="S701" s="199">
        <v>5</v>
      </c>
      <c r="T701" s="18"/>
      <c r="U701" s="18"/>
      <c r="V701" s="18"/>
      <c r="W701" s="18"/>
      <c r="X701" s="18"/>
      <c r="Y701" s="18"/>
    </row>
    <row r="702" spans="1:25" s="87" customFormat="1" ht="15.5" x14ac:dyDescent="0.35">
      <c r="A702" s="188">
        <v>33</v>
      </c>
      <c r="B702" s="824" t="s">
        <v>810</v>
      </c>
      <c r="C702" s="171">
        <v>4459.21</v>
      </c>
      <c r="D702" s="171"/>
      <c r="E702" s="171">
        <v>199.1</v>
      </c>
      <c r="F702" s="171">
        <v>4613.1899999999996</v>
      </c>
      <c r="G702" s="171">
        <f t="shared" si="103"/>
        <v>4658.3100000000004</v>
      </c>
      <c r="H702" s="171">
        <v>585</v>
      </c>
      <c r="I702" s="171"/>
      <c r="J702" s="171">
        <v>585</v>
      </c>
      <c r="K702" s="171">
        <f t="shared" si="101"/>
        <v>585</v>
      </c>
      <c r="L702" s="868">
        <f t="shared" si="105"/>
        <v>585</v>
      </c>
      <c r="M702" s="504">
        <f t="shared" si="107"/>
        <v>0.6964285714285714</v>
      </c>
      <c r="N702" s="191">
        <f t="shared" si="98"/>
        <v>2981.7241071428571</v>
      </c>
      <c r="O702" s="192">
        <f t="shared" si="104"/>
        <v>655.97930357142855</v>
      </c>
      <c r="P702" s="193">
        <v>750.91714285714272</v>
      </c>
      <c r="Q702" s="505">
        <v>69.47571428571429</v>
      </c>
      <c r="R702" s="506">
        <f t="shared" si="106"/>
        <v>0.95702009266389354</v>
      </c>
      <c r="S702" s="199">
        <v>12</v>
      </c>
      <c r="T702" s="18"/>
      <c r="U702" s="18"/>
      <c r="V702" s="18"/>
      <c r="W702" s="18"/>
      <c r="X702" s="18"/>
      <c r="Y702" s="18"/>
    </row>
    <row r="703" spans="1:25" s="87" customFormat="1" ht="15.5" x14ac:dyDescent="0.35">
      <c r="A703" s="188">
        <v>34</v>
      </c>
      <c r="B703" s="824" t="s">
        <v>811</v>
      </c>
      <c r="C703" s="171">
        <v>4519.6099999999997</v>
      </c>
      <c r="D703" s="171"/>
      <c r="E703" s="171"/>
      <c r="F703" s="171">
        <v>4561.28</v>
      </c>
      <c r="G703" s="171">
        <f t="shared" si="103"/>
        <v>4519.6099999999997</v>
      </c>
      <c r="H703" s="171">
        <v>616</v>
      </c>
      <c r="I703" s="171"/>
      <c r="J703" s="171">
        <v>616</v>
      </c>
      <c r="K703" s="171">
        <f t="shared" si="101"/>
        <v>616</v>
      </c>
      <c r="L703" s="868">
        <f t="shared" si="105"/>
        <v>616</v>
      </c>
      <c r="M703" s="504">
        <f t="shared" si="107"/>
        <v>0.73333333333333328</v>
      </c>
      <c r="N703" s="191">
        <f t="shared" si="98"/>
        <v>3139.7299999999996</v>
      </c>
      <c r="O703" s="192">
        <f t="shared" si="104"/>
        <v>690.74059999999986</v>
      </c>
      <c r="P703" s="193">
        <v>790.70933333333323</v>
      </c>
      <c r="Q703" s="505">
        <v>73.157333333333327</v>
      </c>
      <c r="R703" s="506">
        <f t="shared" si="106"/>
        <v>1.0386598106178777</v>
      </c>
      <c r="S703" s="199">
        <v>10</v>
      </c>
      <c r="T703" s="18"/>
      <c r="U703" s="18"/>
      <c r="V703" s="18"/>
      <c r="W703" s="18"/>
      <c r="X703" s="18"/>
      <c r="Y703" s="18"/>
    </row>
    <row r="704" spans="1:25" s="87" customFormat="1" ht="15.5" x14ac:dyDescent="0.35">
      <c r="A704" s="188">
        <v>35</v>
      </c>
      <c r="B704" s="824" t="s">
        <v>812</v>
      </c>
      <c r="C704" s="171">
        <v>7164.75</v>
      </c>
      <c r="D704" s="171"/>
      <c r="E704" s="171"/>
      <c r="F704" s="171">
        <v>7226.87</v>
      </c>
      <c r="G704" s="171">
        <f t="shared" si="103"/>
        <v>7164.75</v>
      </c>
      <c r="H704" s="171">
        <v>924</v>
      </c>
      <c r="I704" s="171"/>
      <c r="J704" s="171">
        <v>924</v>
      </c>
      <c r="K704" s="171">
        <f t="shared" si="101"/>
        <v>924</v>
      </c>
      <c r="L704" s="868">
        <f t="shared" si="105"/>
        <v>924</v>
      </c>
      <c r="M704" s="504">
        <f t="shared" si="107"/>
        <v>1.1000000000000001</v>
      </c>
      <c r="N704" s="191">
        <f t="shared" si="98"/>
        <v>4709.5950000000003</v>
      </c>
      <c r="O704" s="192">
        <f t="shared" si="104"/>
        <v>1036.1109000000001</v>
      </c>
      <c r="P704" s="193">
        <v>1186.0640000000001</v>
      </c>
      <c r="Q704" s="505">
        <v>109.73600000000002</v>
      </c>
      <c r="R704" s="506">
        <f t="shared" si="106"/>
        <v>0.98279854844900394</v>
      </c>
      <c r="S704" s="199">
        <v>10</v>
      </c>
      <c r="T704" s="18"/>
      <c r="U704" s="18"/>
      <c r="V704" s="18"/>
      <c r="W704" s="18"/>
      <c r="X704" s="18"/>
      <c r="Y704" s="18"/>
    </row>
    <row r="705" spans="1:25" s="87" customFormat="1" ht="15.5" x14ac:dyDescent="0.35">
      <c r="A705" s="188">
        <v>36</v>
      </c>
      <c r="B705" s="824" t="s">
        <v>813</v>
      </c>
      <c r="C705" s="171">
        <v>4422.5</v>
      </c>
      <c r="D705" s="171"/>
      <c r="E705" s="171"/>
      <c r="F705" s="171">
        <v>4466.51</v>
      </c>
      <c r="G705" s="171">
        <f t="shared" si="103"/>
        <v>4422.5</v>
      </c>
      <c r="H705" s="171">
        <v>616</v>
      </c>
      <c r="I705" s="171"/>
      <c r="J705" s="171">
        <v>616</v>
      </c>
      <c r="K705" s="171">
        <f t="shared" si="101"/>
        <v>616</v>
      </c>
      <c r="L705" s="868">
        <f t="shared" si="105"/>
        <v>616</v>
      </c>
      <c r="M705" s="504">
        <f t="shared" si="107"/>
        <v>0.73333333333333328</v>
      </c>
      <c r="N705" s="191">
        <f t="shared" si="98"/>
        <v>3139.7299999999996</v>
      </c>
      <c r="O705" s="192">
        <f t="shared" si="104"/>
        <v>690.74059999999986</v>
      </c>
      <c r="P705" s="193">
        <v>790.70933333333323</v>
      </c>
      <c r="Q705" s="505">
        <v>73.157333333333327</v>
      </c>
      <c r="R705" s="506">
        <f t="shared" si="106"/>
        <v>1.0614668777086866</v>
      </c>
      <c r="S705" s="199">
        <v>10</v>
      </c>
      <c r="T705" s="18"/>
      <c r="U705" s="18"/>
      <c r="V705" s="18"/>
      <c r="W705" s="18"/>
      <c r="X705" s="18"/>
      <c r="Y705" s="18"/>
    </row>
    <row r="706" spans="1:25" s="87" customFormat="1" ht="15.5" x14ac:dyDescent="0.35">
      <c r="A706" s="188">
        <v>37</v>
      </c>
      <c r="B706" s="824" t="s">
        <v>814</v>
      </c>
      <c r="C706" s="171">
        <v>2091.96</v>
      </c>
      <c r="D706" s="171"/>
      <c r="E706" s="171">
        <v>121.7</v>
      </c>
      <c r="F706" s="171">
        <v>2112.11</v>
      </c>
      <c r="G706" s="171">
        <f t="shared" si="103"/>
        <v>2213.66</v>
      </c>
      <c r="H706" s="171">
        <v>232</v>
      </c>
      <c r="I706" s="171"/>
      <c r="J706" s="171">
        <v>232</v>
      </c>
      <c r="K706" s="171">
        <f t="shared" si="101"/>
        <v>232</v>
      </c>
      <c r="L706" s="868">
        <f t="shared" si="105"/>
        <v>232</v>
      </c>
      <c r="M706" s="504">
        <f t="shared" si="107"/>
        <v>0.27619047619047621</v>
      </c>
      <c r="N706" s="191">
        <f t="shared" si="98"/>
        <v>1182.4957142857143</v>
      </c>
      <c r="O706" s="192">
        <f t="shared" si="104"/>
        <v>260.14905714285715</v>
      </c>
      <c r="P706" s="193">
        <v>297.79961904761905</v>
      </c>
      <c r="Q706" s="505">
        <v>27.552761904761908</v>
      </c>
      <c r="R706" s="506">
        <f t="shared" si="106"/>
        <v>0.79867601726595427</v>
      </c>
      <c r="S706" s="199">
        <v>5</v>
      </c>
      <c r="T706" s="18"/>
      <c r="U706" s="18"/>
      <c r="V706" s="18"/>
      <c r="W706" s="18"/>
      <c r="X706" s="18"/>
      <c r="Y706" s="18"/>
    </row>
    <row r="707" spans="1:25" s="87" customFormat="1" ht="18" customHeight="1" x14ac:dyDescent="0.35">
      <c r="A707" s="188">
        <v>38</v>
      </c>
      <c r="B707" s="824" t="s">
        <v>815</v>
      </c>
      <c r="C707" s="171">
        <v>113.2</v>
      </c>
      <c r="D707" s="171"/>
      <c r="E707" s="171"/>
      <c r="F707" s="171">
        <v>113.2</v>
      </c>
      <c r="G707" s="171">
        <f t="shared" si="103"/>
        <v>113.2</v>
      </c>
      <c r="H707" s="171">
        <v>0</v>
      </c>
      <c r="I707" s="171"/>
      <c r="J707" s="171"/>
      <c r="K707" s="171">
        <f t="shared" si="101"/>
        <v>0</v>
      </c>
      <c r="L707" s="868">
        <f t="shared" si="105"/>
        <v>0</v>
      </c>
      <c r="M707" s="504">
        <f t="shared" si="107"/>
        <v>0</v>
      </c>
      <c r="N707" s="191">
        <f t="shared" si="98"/>
        <v>0</v>
      </c>
      <c r="O707" s="192">
        <f t="shared" si="104"/>
        <v>0</v>
      </c>
      <c r="P707" s="193">
        <v>0</v>
      </c>
      <c r="Q707" s="505">
        <v>0</v>
      </c>
      <c r="R707" s="506">
        <f t="shared" si="106"/>
        <v>0</v>
      </c>
      <c r="S707" s="199">
        <v>2</v>
      </c>
      <c r="T707" s="18"/>
      <c r="U707" s="18"/>
      <c r="V707" s="18"/>
      <c r="W707" s="18"/>
      <c r="X707" s="18"/>
      <c r="Y707" s="18"/>
    </row>
    <row r="708" spans="1:25" s="87" customFormat="1" ht="15.5" x14ac:dyDescent="0.35">
      <c r="A708" s="188">
        <v>39</v>
      </c>
      <c r="B708" s="824" t="s">
        <v>816</v>
      </c>
      <c r="C708" s="171">
        <v>149.19999999999999</v>
      </c>
      <c r="D708" s="171"/>
      <c r="E708" s="171"/>
      <c r="F708" s="171">
        <v>152.19999999999999</v>
      </c>
      <c r="G708" s="171">
        <f t="shared" si="103"/>
        <v>149.19999999999999</v>
      </c>
      <c r="H708" s="171">
        <v>0</v>
      </c>
      <c r="I708" s="171"/>
      <c r="J708" s="171"/>
      <c r="K708" s="171">
        <f t="shared" si="101"/>
        <v>0</v>
      </c>
      <c r="L708" s="868">
        <f t="shared" si="105"/>
        <v>0</v>
      </c>
      <c r="M708" s="504">
        <f t="shared" si="107"/>
        <v>0</v>
      </c>
      <c r="N708" s="191">
        <f t="shared" si="98"/>
        <v>0</v>
      </c>
      <c r="O708" s="192">
        <f t="shared" si="104"/>
        <v>0</v>
      </c>
      <c r="P708" s="193">
        <v>0</v>
      </c>
      <c r="Q708" s="505">
        <v>0</v>
      </c>
      <c r="R708" s="506">
        <f t="shared" si="106"/>
        <v>0</v>
      </c>
      <c r="S708" s="199">
        <v>2</v>
      </c>
      <c r="T708" s="18"/>
      <c r="U708" s="18"/>
      <c r="V708" s="18"/>
      <c r="W708" s="18"/>
      <c r="X708" s="18"/>
      <c r="Y708" s="18"/>
    </row>
    <row r="709" spans="1:25" s="87" customFormat="1" ht="15.5" x14ac:dyDescent="0.35">
      <c r="A709" s="188">
        <v>40</v>
      </c>
      <c r="B709" s="824" t="s">
        <v>1183</v>
      </c>
      <c r="C709" s="171">
        <v>613.9</v>
      </c>
      <c r="D709" s="171"/>
      <c r="E709" s="171">
        <v>71.099999999999994</v>
      </c>
      <c r="F709" s="171">
        <v>613.79999999999995</v>
      </c>
      <c r="G709" s="171">
        <f t="shared" si="103"/>
        <v>685</v>
      </c>
      <c r="H709" s="171"/>
      <c r="I709" s="171">
        <v>0</v>
      </c>
      <c r="J709" s="171"/>
      <c r="K709" s="171">
        <f t="shared" si="101"/>
        <v>0</v>
      </c>
      <c r="L709" s="868">
        <f t="shared" si="105"/>
        <v>0</v>
      </c>
      <c r="M709" s="504">
        <f t="shared" si="107"/>
        <v>0</v>
      </c>
      <c r="N709" s="191">
        <f t="shared" si="98"/>
        <v>0</v>
      </c>
      <c r="O709" s="192">
        <f t="shared" si="104"/>
        <v>0</v>
      </c>
      <c r="P709" s="193">
        <v>0</v>
      </c>
      <c r="Q709" s="505">
        <v>0</v>
      </c>
      <c r="R709" s="506">
        <f t="shared" si="106"/>
        <v>0</v>
      </c>
      <c r="S709" s="199">
        <v>3</v>
      </c>
      <c r="T709" s="18"/>
      <c r="U709" s="18"/>
      <c r="V709" s="18"/>
      <c r="W709" s="18"/>
      <c r="X709" s="18"/>
      <c r="Y709" s="18"/>
    </row>
    <row r="710" spans="1:25" s="87" customFormat="1" ht="15.5" x14ac:dyDescent="0.35">
      <c r="A710" s="188">
        <v>41</v>
      </c>
      <c r="B710" s="824" t="s">
        <v>1184</v>
      </c>
      <c r="C710" s="171">
        <v>451.16</v>
      </c>
      <c r="D710" s="171"/>
      <c r="E710" s="171">
        <v>29.4</v>
      </c>
      <c r="F710" s="171">
        <v>451.16</v>
      </c>
      <c r="G710" s="171">
        <f t="shared" si="103"/>
        <v>480.56</v>
      </c>
      <c r="H710" s="171">
        <v>80</v>
      </c>
      <c r="I710" s="171"/>
      <c r="J710" s="171">
        <v>80</v>
      </c>
      <c r="K710" s="171">
        <f t="shared" si="101"/>
        <v>80</v>
      </c>
      <c r="L710" s="868">
        <f t="shared" si="105"/>
        <v>80</v>
      </c>
      <c r="M710" s="504">
        <f t="shared" si="107"/>
        <v>9.5238095238095233E-2</v>
      </c>
      <c r="N710" s="191">
        <f t="shared" si="98"/>
        <v>407.75714285714281</v>
      </c>
      <c r="O710" s="192">
        <f t="shared" si="104"/>
        <v>89.706571428571422</v>
      </c>
      <c r="P710" s="193">
        <v>102.68952380952381</v>
      </c>
      <c r="Q710" s="505">
        <v>9.5009523809523806</v>
      </c>
      <c r="R710" s="506">
        <f t="shared" si="106"/>
        <v>1.2686328251960015</v>
      </c>
      <c r="S710" s="199">
        <v>3</v>
      </c>
      <c r="T710" s="18"/>
      <c r="U710" s="18"/>
      <c r="V710" s="18"/>
      <c r="W710" s="18"/>
      <c r="X710" s="18"/>
      <c r="Y710" s="18"/>
    </row>
    <row r="711" spans="1:25" s="87" customFormat="1" ht="15.5" x14ac:dyDescent="0.35">
      <c r="A711" s="188">
        <v>42</v>
      </c>
      <c r="B711" s="824" t="s">
        <v>1185</v>
      </c>
      <c r="C711" s="171">
        <v>514.09</v>
      </c>
      <c r="D711" s="171"/>
      <c r="E711" s="171"/>
      <c r="F711" s="171">
        <v>571.59</v>
      </c>
      <c r="G711" s="171">
        <f t="shared" si="103"/>
        <v>514.09</v>
      </c>
      <c r="H711" s="171"/>
      <c r="I711" s="171">
        <v>71</v>
      </c>
      <c r="J711" s="171">
        <v>71</v>
      </c>
      <c r="K711" s="171">
        <f t="shared" si="101"/>
        <v>71</v>
      </c>
      <c r="L711" s="868">
        <f t="shared" si="105"/>
        <v>71</v>
      </c>
      <c r="M711" s="504">
        <f t="shared" si="107"/>
        <v>9.391534391534391E-2</v>
      </c>
      <c r="N711" s="191">
        <f t="shared" si="98"/>
        <v>402.09384920634915</v>
      </c>
      <c r="O711" s="192">
        <f t="shared" si="104"/>
        <v>88.460646825396807</v>
      </c>
      <c r="P711" s="193">
        <v>101.26328042328041</v>
      </c>
      <c r="Q711" s="505">
        <v>9.368994708994709</v>
      </c>
      <c r="R711" s="506">
        <f t="shared" si="106"/>
        <v>1.1694193062771518</v>
      </c>
      <c r="S711" s="199">
        <v>3</v>
      </c>
      <c r="T711" s="18"/>
      <c r="U711" s="18"/>
      <c r="V711" s="18"/>
      <c r="W711" s="18"/>
      <c r="X711" s="18"/>
      <c r="Y711" s="18"/>
    </row>
    <row r="712" spans="1:25" s="87" customFormat="1" ht="15.5" x14ac:dyDescent="0.35">
      <c r="A712" s="188">
        <v>43</v>
      </c>
      <c r="B712" s="824" t="s">
        <v>1186</v>
      </c>
      <c r="C712" s="171">
        <v>522.29999999999995</v>
      </c>
      <c r="D712" s="171"/>
      <c r="E712" s="171">
        <v>27.8</v>
      </c>
      <c r="F712" s="171">
        <v>522.01</v>
      </c>
      <c r="G712" s="171">
        <f t="shared" si="103"/>
        <v>550.09999999999991</v>
      </c>
      <c r="H712" s="171"/>
      <c r="I712" s="171">
        <v>40</v>
      </c>
      <c r="J712" s="171">
        <v>40</v>
      </c>
      <c r="K712" s="171">
        <f t="shared" si="101"/>
        <v>40</v>
      </c>
      <c r="L712" s="868">
        <f t="shared" si="105"/>
        <v>40</v>
      </c>
      <c r="M712" s="504">
        <f t="shared" si="107"/>
        <v>5.2910052910052907E-2</v>
      </c>
      <c r="N712" s="191">
        <f t="shared" si="98"/>
        <v>226.531746031746</v>
      </c>
      <c r="O712" s="192">
        <f t="shared" si="104"/>
        <v>49.83698412698412</v>
      </c>
      <c r="P712" s="193">
        <v>57.049735449735444</v>
      </c>
      <c r="Q712" s="505">
        <v>5.2783068783068785</v>
      </c>
      <c r="R712" s="506">
        <f t="shared" si="106"/>
        <v>0.6157003680908425</v>
      </c>
      <c r="S712" s="199">
        <v>3</v>
      </c>
      <c r="T712" s="18"/>
      <c r="U712" s="18"/>
      <c r="V712" s="18"/>
      <c r="W712" s="18"/>
      <c r="X712" s="18"/>
      <c r="Y712" s="18"/>
    </row>
    <row r="713" spans="1:25" s="87" customFormat="1" ht="15.5" x14ac:dyDescent="0.35">
      <c r="A713" s="188">
        <v>44</v>
      </c>
      <c r="B713" s="824" t="s">
        <v>1187</v>
      </c>
      <c r="C713" s="171">
        <v>1211.25</v>
      </c>
      <c r="D713" s="171"/>
      <c r="E713" s="171"/>
      <c r="F713" s="171">
        <v>1211.25</v>
      </c>
      <c r="G713" s="171">
        <f t="shared" si="103"/>
        <v>1211.25</v>
      </c>
      <c r="H713" s="171"/>
      <c r="I713" s="171">
        <v>90</v>
      </c>
      <c r="J713" s="171">
        <v>90</v>
      </c>
      <c r="K713" s="171">
        <f t="shared" si="101"/>
        <v>90</v>
      </c>
      <c r="L713" s="868">
        <f t="shared" si="105"/>
        <v>90</v>
      </c>
      <c r="M713" s="504">
        <f t="shared" si="107"/>
        <v>0.11904761904761904</v>
      </c>
      <c r="N713" s="191">
        <f t="shared" si="98"/>
        <v>509.6964285714285</v>
      </c>
      <c r="O713" s="192">
        <f t="shared" si="104"/>
        <v>112.13321428571427</v>
      </c>
      <c r="P713" s="193">
        <v>128.36190476190475</v>
      </c>
      <c r="Q713" s="505">
        <v>11.876190476190477</v>
      </c>
      <c r="R713" s="506">
        <f t="shared" si="106"/>
        <v>0.62915809130669798</v>
      </c>
      <c r="S713" s="199">
        <v>3</v>
      </c>
      <c r="T713" s="18"/>
      <c r="U713" s="18"/>
      <c r="V713" s="18"/>
      <c r="W713" s="18"/>
      <c r="X713" s="18"/>
      <c r="Y713" s="18"/>
    </row>
    <row r="714" spans="1:25" s="87" customFormat="1" ht="15.5" x14ac:dyDescent="0.35">
      <c r="A714" s="188">
        <v>45</v>
      </c>
      <c r="B714" s="824" t="s">
        <v>1188</v>
      </c>
      <c r="C714" s="171">
        <v>306.17</v>
      </c>
      <c r="D714" s="171"/>
      <c r="E714" s="171">
        <v>31.2</v>
      </c>
      <c r="F714" s="171">
        <v>306.17</v>
      </c>
      <c r="G714" s="171">
        <f t="shared" si="103"/>
        <v>337.37</v>
      </c>
      <c r="H714" s="171"/>
      <c r="I714" s="171">
        <v>34</v>
      </c>
      <c r="J714" s="171">
        <v>34</v>
      </c>
      <c r="K714" s="171">
        <f t="shared" si="101"/>
        <v>34</v>
      </c>
      <c r="L714" s="868">
        <f t="shared" si="105"/>
        <v>34</v>
      </c>
      <c r="M714" s="504">
        <f t="shared" si="107"/>
        <v>4.4973544973544971E-2</v>
      </c>
      <c r="N714" s="191">
        <f t="shared" si="98"/>
        <v>192.55198412698411</v>
      </c>
      <c r="O714" s="192">
        <f t="shared" si="104"/>
        <v>42.361436507936503</v>
      </c>
      <c r="P714" s="193">
        <v>48.492275132275125</v>
      </c>
      <c r="Q714" s="505">
        <v>4.4865608465608462</v>
      </c>
      <c r="R714" s="506">
        <f t="shared" si="106"/>
        <v>0.85334278867047042</v>
      </c>
      <c r="S714" s="199">
        <v>3</v>
      </c>
      <c r="T714" s="18"/>
      <c r="U714" s="18"/>
      <c r="V714" s="18"/>
      <c r="W714" s="18"/>
      <c r="X714" s="18"/>
      <c r="Y714" s="18"/>
    </row>
    <row r="715" spans="1:25" s="87" customFormat="1" ht="15.5" x14ac:dyDescent="0.35">
      <c r="A715" s="188">
        <v>46</v>
      </c>
      <c r="B715" s="824" t="s">
        <v>1189</v>
      </c>
      <c r="C715" s="171">
        <v>209.58</v>
      </c>
      <c r="D715" s="171"/>
      <c r="E715" s="171">
        <v>29.1</v>
      </c>
      <c r="F715" s="171">
        <v>209.58</v>
      </c>
      <c r="G715" s="171">
        <f t="shared" si="103"/>
        <v>238.68</v>
      </c>
      <c r="H715" s="202"/>
      <c r="I715" s="171">
        <v>31</v>
      </c>
      <c r="J715" s="171">
        <v>31</v>
      </c>
      <c r="K715" s="171">
        <f t="shared" si="101"/>
        <v>31</v>
      </c>
      <c r="L715" s="868">
        <f t="shared" si="105"/>
        <v>31</v>
      </c>
      <c r="M715" s="504">
        <f t="shared" si="107"/>
        <v>4.1005291005291003E-2</v>
      </c>
      <c r="N715" s="191">
        <f t="shared" si="98"/>
        <v>175.56210317460315</v>
      </c>
      <c r="O715" s="192">
        <f t="shared" si="104"/>
        <v>38.623662698412694</v>
      </c>
      <c r="P715" s="193">
        <v>44.21354497354497</v>
      </c>
      <c r="Q715" s="505">
        <v>4.0906878306878305</v>
      </c>
      <c r="R715" s="506">
        <f t="shared" si="106"/>
        <v>1.0997569912738756</v>
      </c>
      <c r="S715" s="199">
        <v>3</v>
      </c>
      <c r="T715" s="18"/>
      <c r="U715" s="18"/>
      <c r="V715" s="18"/>
      <c r="W715" s="18"/>
      <c r="X715" s="18"/>
      <c r="Y715" s="18"/>
    </row>
    <row r="716" spans="1:25" s="87" customFormat="1" ht="15.5" x14ac:dyDescent="0.35">
      <c r="A716" s="188">
        <v>47</v>
      </c>
      <c r="B716" s="824" t="s">
        <v>1190</v>
      </c>
      <c r="C716" s="171">
        <v>468.77</v>
      </c>
      <c r="D716" s="171"/>
      <c r="E716" s="171">
        <v>272.5</v>
      </c>
      <c r="F716" s="171">
        <v>468.77</v>
      </c>
      <c r="G716" s="171">
        <f t="shared" si="103"/>
        <v>741.27</v>
      </c>
      <c r="H716" s="171"/>
      <c r="I716" s="171">
        <v>0</v>
      </c>
      <c r="J716" s="171">
        <v>0</v>
      </c>
      <c r="K716" s="171">
        <f t="shared" si="101"/>
        <v>0</v>
      </c>
      <c r="L716" s="868">
        <f t="shared" si="105"/>
        <v>0</v>
      </c>
      <c r="M716" s="504">
        <f t="shared" si="107"/>
        <v>0</v>
      </c>
      <c r="N716" s="191">
        <f t="shared" si="98"/>
        <v>0</v>
      </c>
      <c r="O716" s="192">
        <f t="shared" si="104"/>
        <v>0</v>
      </c>
      <c r="P716" s="193">
        <v>0</v>
      </c>
      <c r="Q716" s="505">
        <v>0</v>
      </c>
      <c r="R716" s="506">
        <f t="shared" si="106"/>
        <v>0</v>
      </c>
      <c r="S716" s="199">
        <v>2</v>
      </c>
      <c r="T716" s="18"/>
      <c r="U716" s="18"/>
      <c r="V716" s="18"/>
      <c r="W716" s="18"/>
      <c r="X716" s="18"/>
      <c r="Y716" s="18"/>
    </row>
    <row r="717" spans="1:25" s="87" customFormat="1" ht="15.5" x14ac:dyDescent="0.35">
      <c r="A717" s="188">
        <v>48</v>
      </c>
      <c r="B717" s="824" t="s">
        <v>1191</v>
      </c>
      <c r="C717" s="171">
        <v>599.20000000000005</v>
      </c>
      <c r="D717" s="171"/>
      <c r="E717" s="171">
        <v>134.4</v>
      </c>
      <c r="F717" s="171">
        <v>635.4</v>
      </c>
      <c r="G717" s="171">
        <f t="shared" si="103"/>
        <v>733.6</v>
      </c>
      <c r="H717" s="171"/>
      <c r="I717" s="171">
        <v>60</v>
      </c>
      <c r="J717" s="171">
        <v>60</v>
      </c>
      <c r="K717" s="171">
        <f t="shared" si="101"/>
        <v>60</v>
      </c>
      <c r="L717" s="868">
        <f t="shared" si="105"/>
        <v>60</v>
      </c>
      <c r="M717" s="504">
        <f t="shared" si="107"/>
        <v>7.9365079365079361E-2</v>
      </c>
      <c r="N717" s="191">
        <f t="shared" ref="N717:N780" si="108">M717*4281.45</f>
        <v>339.79761904761904</v>
      </c>
      <c r="O717" s="192">
        <f t="shared" si="104"/>
        <v>74.755476190476188</v>
      </c>
      <c r="P717" s="193">
        <v>85.574603174603169</v>
      </c>
      <c r="Q717" s="505">
        <v>7.9174603174603178</v>
      </c>
      <c r="R717" s="506">
        <f t="shared" si="106"/>
        <v>0.6925370211697911</v>
      </c>
      <c r="S717" s="199">
        <v>3</v>
      </c>
      <c r="T717" s="18"/>
      <c r="U717" s="18"/>
      <c r="V717" s="18"/>
      <c r="W717" s="18"/>
      <c r="X717" s="18"/>
      <c r="Y717" s="18"/>
    </row>
    <row r="718" spans="1:25" s="87" customFormat="1" ht="15.5" x14ac:dyDescent="0.35">
      <c r="A718" s="188">
        <v>49</v>
      </c>
      <c r="B718" s="824" t="s">
        <v>1192</v>
      </c>
      <c r="C718" s="171">
        <v>220.5</v>
      </c>
      <c r="D718" s="171"/>
      <c r="E718" s="171"/>
      <c r="F718" s="171">
        <v>220.5</v>
      </c>
      <c r="G718" s="171">
        <f t="shared" si="103"/>
        <v>220.5</v>
      </c>
      <c r="H718" s="171"/>
      <c r="I718" s="171">
        <v>25</v>
      </c>
      <c r="J718" s="171">
        <v>25</v>
      </c>
      <c r="K718" s="171">
        <f t="shared" si="101"/>
        <v>25</v>
      </c>
      <c r="L718" s="868">
        <f t="shared" si="105"/>
        <v>25</v>
      </c>
      <c r="M718" s="504">
        <f t="shared" si="107"/>
        <v>3.3068783068783067E-2</v>
      </c>
      <c r="N718" s="191">
        <f t="shared" si="108"/>
        <v>141.58234126984127</v>
      </c>
      <c r="O718" s="192">
        <f t="shared" si="104"/>
        <v>31.148115079365077</v>
      </c>
      <c r="P718" s="193">
        <v>35.656084656084651</v>
      </c>
      <c r="Q718" s="505">
        <v>3.2989417989417991</v>
      </c>
      <c r="R718" s="506">
        <f t="shared" si="106"/>
        <v>0.96002486532531883</v>
      </c>
      <c r="S718" s="199">
        <v>3</v>
      </c>
      <c r="T718" s="18"/>
      <c r="U718" s="18"/>
      <c r="V718" s="18"/>
      <c r="W718" s="18"/>
      <c r="X718" s="18"/>
      <c r="Y718" s="18"/>
    </row>
    <row r="719" spans="1:25" s="87" customFormat="1" ht="15.5" x14ac:dyDescent="0.35">
      <c r="A719" s="188">
        <v>50</v>
      </c>
      <c r="B719" s="824" t="s">
        <v>1193</v>
      </c>
      <c r="C719" s="171">
        <v>330.61</v>
      </c>
      <c r="D719" s="171"/>
      <c r="E719" s="171"/>
      <c r="F719" s="171">
        <v>330.61</v>
      </c>
      <c r="G719" s="171">
        <f t="shared" si="103"/>
        <v>330.61</v>
      </c>
      <c r="H719" s="171"/>
      <c r="I719" s="171">
        <v>19</v>
      </c>
      <c r="J719" s="171">
        <v>19</v>
      </c>
      <c r="K719" s="171">
        <f t="shared" si="101"/>
        <v>19</v>
      </c>
      <c r="L719" s="868">
        <f t="shared" si="105"/>
        <v>19</v>
      </c>
      <c r="M719" s="504">
        <f t="shared" si="107"/>
        <v>2.5132275132275131E-2</v>
      </c>
      <c r="N719" s="191">
        <f t="shared" si="108"/>
        <v>107.60257936507935</v>
      </c>
      <c r="O719" s="192">
        <f t="shared" si="104"/>
        <v>23.672567460317456</v>
      </c>
      <c r="P719" s="193">
        <v>27.098624338624337</v>
      </c>
      <c r="Q719" s="505">
        <v>2.5071957671957672</v>
      </c>
      <c r="R719" s="506">
        <f t="shared" si="106"/>
        <v>0.48661857454770546</v>
      </c>
      <c r="S719" s="199">
        <v>3</v>
      </c>
      <c r="T719" s="18"/>
      <c r="U719" s="18"/>
      <c r="V719" s="18"/>
      <c r="W719" s="18"/>
      <c r="X719" s="18"/>
      <c r="Y719" s="18"/>
    </row>
    <row r="720" spans="1:25" s="87" customFormat="1" ht="15.5" x14ac:dyDescent="0.35">
      <c r="A720" s="188">
        <v>51</v>
      </c>
      <c r="B720" s="824" t="s">
        <v>1194</v>
      </c>
      <c r="C720" s="171">
        <v>949</v>
      </c>
      <c r="D720" s="171"/>
      <c r="E720" s="171">
        <v>88.5</v>
      </c>
      <c r="F720" s="171">
        <v>949</v>
      </c>
      <c r="G720" s="171">
        <f t="shared" si="103"/>
        <v>1037.5</v>
      </c>
      <c r="H720" s="171"/>
      <c r="I720" s="171">
        <v>0</v>
      </c>
      <c r="J720" s="171">
        <v>0</v>
      </c>
      <c r="K720" s="171">
        <f t="shared" si="101"/>
        <v>0</v>
      </c>
      <c r="L720" s="868">
        <f t="shared" si="105"/>
        <v>0</v>
      </c>
      <c r="M720" s="504">
        <f t="shared" si="107"/>
        <v>0</v>
      </c>
      <c r="N720" s="191">
        <f t="shared" si="108"/>
        <v>0</v>
      </c>
      <c r="O720" s="192">
        <f t="shared" si="104"/>
        <v>0</v>
      </c>
      <c r="P720" s="193">
        <v>0</v>
      </c>
      <c r="Q720" s="505">
        <v>0</v>
      </c>
      <c r="R720" s="506">
        <f t="shared" si="106"/>
        <v>0</v>
      </c>
      <c r="S720" s="199">
        <v>2</v>
      </c>
      <c r="T720" s="18"/>
      <c r="U720" s="18"/>
      <c r="V720" s="18"/>
      <c r="W720" s="18"/>
      <c r="X720" s="18"/>
      <c r="Y720" s="18"/>
    </row>
    <row r="721" spans="1:25" s="87" customFormat="1" ht="15.5" x14ac:dyDescent="0.35">
      <c r="A721" s="188">
        <v>52</v>
      </c>
      <c r="B721" s="824" t="s">
        <v>1195</v>
      </c>
      <c r="C721" s="171">
        <v>211.8</v>
      </c>
      <c r="D721" s="171"/>
      <c r="E721" s="171">
        <v>18.3</v>
      </c>
      <c r="F721" s="171">
        <v>211.8</v>
      </c>
      <c r="G721" s="171">
        <f t="shared" si="103"/>
        <v>230.10000000000002</v>
      </c>
      <c r="H721" s="171"/>
      <c r="I721" s="171">
        <v>0</v>
      </c>
      <c r="J721" s="171">
        <v>0</v>
      </c>
      <c r="K721" s="171">
        <f t="shared" si="101"/>
        <v>0</v>
      </c>
      <c r="L721" s="868">
        <f t="shared" si="105"/>
        <v>0</v>
      </c>
      <c r="M721" s="504">
        <f t="shared" si="107"/>
        <v>0</v>
      </c>
      <c r="N721" s="191">
        <f t="shared" si="108"/>
        <v>0</v>
      </c>
      <c r="O721" s="192">
        <f t="shared" si="104"/>
        <v>0</v>
      </c>
      <c r="P721" s="193">
        <v>0</v>
      </c>
      <c r="Q721" s="505">
        <v>0</v>
      </c>
      <c r="R721" s="506">
        <f t="shared" si="106"/>
        <v>0</v>
      </c>
      <c r="S721" s="199">
        <v>2</v>
      </c>
      <c r="T721" s="18"/>
      <c r="U721" s="18"/>
      <c r="V721" s="18"/>
      <c r="W721" s="18"/>
      <c r="X721" s="18"/>
      <c r="Y721" s="18"/>
    </row>
    <row r="722" spans="1:25" s="87" customFormat="1" ht="15.5" x14ac:dyDescent="0.35">
      <c r="A722" s="188">
        <v>53</v>
      </c>
      <c r="B722" s="824" t="s">
        <v>1196</v>
      </c>
      <c r="C722" s="171">
        <v>1331.77</v>
      </c>
      <c r="D722" s="171"/>
      <c r="E722" s="171"/>
      <c r="F722" s="171">
        <v>1331.77</v>
      </c>
      <c r="G722" s="171">
        <f t="shared" si="103"/>
        <v>1331.77</v>
      </c>
      <c r="H722" s="171"/>
      <c r="I722" s="171">
        <v>0</v>
      </c>
      <c r="J722" s="171">
        <v>0</v>
      </c>
      <c r="K722" s="171">
        <f t="shared" si="101"/>
        <v>0</v>
      </c>
      <c r="L722" s="868">
        <f t="shared" si="105"/>
        <v>0</v>
      </c>
      <c r="M722" s="504">
        <f t="shared" si="107"/>
        <v>0</v>
      </c>
      <c r="N722" s="191">
        <f t="shared" si="108"/>
        <v>0</v>
      </c>
      <c r="O722" s="192">
        <f t="shared" si="104"/>
        <v>0</v>
      </c>
      <c r="P722" s="193">
        <v>0</v>
      </c>
      <c r="Q722" s="505">
        <v>0</v>
      </c>
      <c r="R722" s="506">
        <f t="shared" si="106"/>
        <v>0</v>
      </c>
      <c r="S722" s="199">
        <v>2</v>
      </c>
      <c r="T722" s="18"/>
      <c r="U722" s="18"/>
      <c r="V722" s="18"/>
      <c r="W722" s="18"/>
      <c r="X722" s="18"/>
      <c r="Y722" s="18"/>
    </row>
    <row r="723" spans="1:25" s="87" customFormat="1" ht="15.5" x14ac:dyDescent="0.35">
      <c r="A723" s="188">
        <v>54</v>
      </c>
      <c r="B723" s="824" t="s">
        <v>1197</v>
      </c>
      <c r="C723" s="171">
        <v>483.9</v>
      </c>
      <c r="D723" s="171"/>
      <c r="E723" s="171"/>
      <c r="F723" s="171">
        <v>473.3</v>
      </c>
      <c r="G723" s="171">
        <f t="shared" si="103"/>
        <v>483.9</v>
      </c>
      <c r="H723" s="171"/>
      <c r="I723" s="171">
        <v>57</v>
      </c>
      <c r="J723" s="171">
        <v>57</v>
      </c>
      <c r="K723" s="171">
        <f t="shared" si="101"/>
        <v>57</v>
      </c>
      <c r="L723" s="868">
        <f t="shared" si="105"/>
        <v>57</v>
      </c>
      <c r="M723" s="504">
        <f t="shared" si="107"/>
        <v>7.5396825396825393E-2</v>
      </c>
      <c r="N723" s="191">
        <f t="shared" si="108"/>
        <v>322.80773809523805</v>
      </c>
      <c r="O723" s="192">
        <f t="shared" si="104"/>
        <v>71.017702380952372</v>
      </c>
      <c r="P723" s="193">
        <v>81.295873015873013</v>
      </c>
      <c r="Q723" s="505">
        <v>7.5215873015873012</v>
      </c>
      <c r="R723" s="506">
        <f t="shared" si="106"/>
        <v>0.99740215084449435</v>
      </c>
      <c r="S723" s="199">
        <v>3</v>
      </c>
      <c r="T723" s="18"/>
      <c r="U723" s="18"/>
      <c r="V723" s="18"/>
      <c r="W723" s="18"/>
      <c r="X723" s="18"/>
      <c r="Y723" s="18"/>
    </row>
    <row r="724" spans="1:25" s="87" customFormat="1" ht="15.5" x14ac:dyDescent="0.35">
      <c r="A724" s="188">
        <v>55</v>
      </c>
      <c r="B724" s="824" t="s">
        <v>1198</v>
      </c>
      <c r="C724" s="171">
        <v>665.8</v>
      </c>
      <c r="D724" s="171"/>
      <c r="E724" s="171"/>
      <c r="F724" s="171">
        <v>663.4</v>
      </c>
      <c r="G724" s="171">
        <f t="shared" si="103"/>
        <v>665.8</v>
      </c>
      <c r="H724" s="171"/>
      <c r="I724" s="171">
        <v>0</v>
      </c>
      <c r="J724" s="171">
        <v>0</v>
      </c>
      <c r="K724" s="171">
        <f t="shared" si="101"/>
        <v>0</v>
      </c>
      <c r="L724" s="868">
        <f t="shared" si="105"/>
        <v>0</v>
      </c>
      <c r="M724" s="504">
        <f t="shared" si="107"/>
        <v>0</v>
      </c>
      <c r="N724" s="191">
        <f t="shared" si="108"/>
        <v>0</v>
      </c>
      <c r="O724" s="192">
        <f t="shared" si="104"/>
        <v>0</v>
      </c>
      <c r="P724" s="193">
        <v>0</v>
      </c>
      <c r="Q724" s="505">
        <v>0</v>
      </c>
      <c r="R724" s="506">
        <f t="shared" si="106"/>
        <v>0</v>
      </c>
      <c r="S724" s="199">
        <v>2</v>
      </c>
      <c r="T724" s="18"/>
      <c r="U724" s="18"/>
      <c r="V724" s="18"/>
      <c r="W724" s="18"/>
      <c r="X724" s="18"/>
      <c r="Y724" s="18"/>
    </row>
    <row r="725" spans="1:25" s="87" customFormat="1" ht="15.5" x14ac:dyDescent="0.35">
      <c r="A725" s="188">
        <v>56</v>
      </c>
      <c r="B725" s="824" t="s">
        <v>1199</v>
      </c>
      <c r="C725" s="171">
        <v>363.78</v>
      </c>
      <c r="D725" s="171"/>
      <c r="E725" s="171">
        <v>58</v>
      </c>
      <c r="F725" s="171">
        <v>364.4</v>
      </c>
      <c r="G725" s="171">
        <f t="shared" si="103"/>
        <v>421.78</v>
      </c>
      <c r="H725" s="171"/>
      <c r="I725" s="171">
        <v>0</v>
      </c>
      <c r="J725" s="171">
        <v>0</v>
      </c>
      <c r="K725" s="171">
        <f t="shared" ref="K725:K776" si="109">H725+I725</f>
        <v>0</v>
      </c>
      <c r="L725" s="868">
        <f t="shared" si="105"/>
        <v>0</v>
      </c>
      <c r="M725" s="504">
        <f t="shared" si="107"/>
        <v>0</v>
      </c>
      <c r="N725" s="191">
        <f t="shared" si="108"/>
        <v>0</v>
      </c>
      <c r="O725" s="192">
        <f t="shared" si="104"/>
        <v>0</v>
      </c>
      <c r="P725" s="193">
        <v>0</v>
      </c>
      <c r="Q725" s="505">
        <v>0</v>
      </c>
      <c r="R725" s="506">
        <f t="shared" si="106"/>
        <v>0</v>
      </c>
      <c r="S725" s="199">
        <v>3</v>
      </c>
      <c r="T725" s="18"/>
      <c r="U725" s="18"/>
      <c r="V725" s="18"/>
      <c r="W725" s="18"/>
      <c r="X725" s="18"/>
      <c r="Y725" s="18"/>
    </row>
    <row r="726" spans="1:25" s="87" customFormat="1" ht="15.5" x14ac:dyDescent="0.35">
      <c r="A726" s="188">
        <v>57</v>
      </c>
      <c r="B726" s="824" t="s">
        <v>1200</v>
      </c>
      <c r="C726" s="171">
        <v>185.8</v>
      </c>
      <c r="D726" s="171"/>
      <c r="E726" s="171">
        <v>26.8</v>
      </c>
      <c r="F726" s="171">
        <v>185.8</v>
      </c>
      <c r="G726" s="171">
        <f t="shared" si="103"/>
        <v>212.60000000000002</v>
      </c>
      <c r="H726" s="171"/>
      <c r="I726" s="171">
        <v>0</v>
      </c>
      <c r="J726" s="171">
        <v>0</v>
      </c>
      <c r="K726" s="171">
        <f t="shared" si="109"/>
        <v>0</v>
      </c>
      <c r="L726" s="868">
        <f t="shared" si="105"/>
        <v>0</v>
      </c>
      <c r="M726" s="504">
        <f t="shared" si="107"/>
        <v>0</v>
      </c>
      <c r="N726" s="191">
        <f t="shared" si="108"/>
        <v>0</v>
      </c>
      <c r="O726" s="192">
        <f t="shared" si="104"/>
        <v>0</v>
      </c>
      <c r="P726" s="193">
        <v>0</v>
      </c>
      <c r="Q726" s="505">
        <v>0</v>
      </c>
      <c r="R726" s="506">
        <f t="shared" si="106"/>
        <v>0</v>
      </c>
      <c r="S726" s="199">
        <v>2</v>
      </c>
      <c r="T726" s="18"/>
      <c r="U726" s="18"/>
      <c r="V726" s="18"/>
      <c r="W726" s="18"/>
      <c r="X726" s="18"/>
      <c r="Y726" s="18"/>
    </row>
    <row r="727" spans="1:25" s="87" customFormat="1" ht="15.5" x14ac:dyDescent="0.35">
      <c r="A727" s="188">
        <v>58</v>
      </c>
      <c r="B727" s="824" t="s">
        <v>1201</v>
      </c>
      <c r="C727" s="171">
        <v>205.2</v>
      </c>
      <c r="D727" s="171"/>
      <c r="E727" s="202"/>
      <c r="F727" s="171">
        <v>205.2</v>
      </c>
      <c r="G727" s="171">
        <f t="shared" si="103"/>
        <v>205.2</v>
      </c>
      <c r="H727" s="171"/>
      <c r="I727" s="171">
        <v>0</v>
      </c>
      <c r="J727" s="171">
        <v>0</v>
      </c>
      <c r="K727" s="171">
        <f t="shared" si="109"/>
        <v>0</v>
      </c>
      <c r="L727" s="868">
        <f t="shared" si="105"/>
        <v>0</v>
      </c>
      <c r="M727" s="504">
        <f t="shared" si="107"/>
        <v>0</v>
      </c>
      <c r="N727" s="191">
        <f t="shared" si="108"/>
        <v>0</v>
      </c>
      <c r="O727" s="192">
        <f t="shared" si="104"/>
        <v>0</v>
      </c>
      <c r="P727" s="193">
        <v>0</v>
      </c>
      <c r="Q727" s="505">
        <v>0</v>
      </c>
      <c r="R727" s="506">
        <f t="shared" si="106"/>
        <v>0</v>
      </c>
      <c r="S727" s="199">
        <v>2</v>
      </c>
      <c r="T727" s="18"/>
      <c r="U727" s="18"/>
      <c r="V727" s="18"/>
      <c r="W727" s="18"/>
      <c r="X727" s="18"/>
      <c r="Y727" s="18"/>
    </row>
    <row r="728" spans="1:25" s="87" customFormat="1" ht="15.5" x14ac:dyDescent="0.35">
      <c r="A728" s="188">
        <v>59</v>
      </c>
      <c r="B728" s="824" t="s">
        <v>1202</v>
      </c>
      <c r="C728" s="171">
        <v>177.45</v>
      </c>
      <c r="D728" s="171"/>
      <c r="E728" s="171"/>
      <c r="F728" s="171">
        <v>175.35</v>
      </c>
      <c r="G728" s="171">
        <f t="shared" si="103"/>
        <v>177.45</v>
      </c>
      <c r="H728" s="171"/>
      <c r="I728" s="171">
        <v>0</v>
      </c>
      <c r="J728" s="171">
        <v>0</v>
      </c>
      <c r="K728" s="171">
        <f t="shared" si="109"/>
        <v>0</v>
      </c>
      <c r="L728" s="868">
        <f t="shared" si="105"/>
        <v>0</v>
      </c>
      <c r="M728" s="504">
        <f t="shared" si="107"/>
        <v>0</v>
      </c>
      <c r="N728" s="191">
        <f t="shared" si="108"/>
        <v>0</v>
      </c>
      <c r="O728" s="192">
        <f t="shared" si="104"/>
        <v>0</v>
      </c>
      <c r="P728" s="193">
        <v>0</v>
      </c>
      <c r="Q728" s="505">
        <v>0</v>
      </c>
      <c r="R728" s="506">
        <f t="shared" si="106"/>
        <v>0</v>
      </c>
      <c r="S728" s="199">
        <v>2</v>
      </c>
      <c r="T728" s="18"/>
      <c r="U728" s="18"/>
      <c r="V728" s="18"/>
      <c r="W728" s="18"/>
      <c r="X728" s="18"/>
      <c r="Y728" s="18"/>
    </row>
    <row r="729" spans="1:25" s="87" customFormat="1" ht="15.5" x14ac:dyDescent="0.35">
      <c r="A729" s="188">
        <v>60</v>
      </c>
      <c r="B729" s="824" t="s">
        <v>1203</v>
      </c>
      <c r="C729" s="171">
        <v>200</v>
      </c>
      <c r="D729" s="171"/>
      <c r="E729" s="171"/>
      <c r="F729" s="171">
        <v>175.7</v>
      </c>
      <c r="G729" s="171">
        <f t="shared" si="103"/>
        <v>200</v>
      </c>
      <c r="H729" s="171"/>
      <c r="I729" s="171">
        <v>0</v>
      </c>
      <c r="J729" s="171">
        <v>0</v>
      </c>
      <c r="K729" s="171">
        <f t="shared" si="109"/>
        <v>0</v>
      </c>
      <c r="L729" s="868">
        <f t="shared" si="105"/>
        <v>0</v>
      </c>
      <c r="M729" s="504">
        <f t="shared" si="107"/>
        <v>0</v>
      </c>
      <c r="N729" s="191">
        <f t="shared" si="108"/>
        <v>0</v>
      </c>
      <c r="O729" s="192">
        <f t="shared" si="104"/>
        <v>0</v>
      </c>
      <c r="P729" s="193">
        <v>0</v>
      </c>
      <c r="Q729" s="505">
        <v>0</v>
      </c>
      <c r="R729" s="506">
        <f t="shared" si="106"/>
        <v>0</v>
      </c>
      <c r="S729" s="199">
        <v>2</v>
      </c>
      <c r="T729" s="18"/>
      <c r="U729" s="18"/>
      <c r="V729" s="18"/>
      <c r="W729" s="18"/>
      <c r="X729" s="18"/>
      <c r="Y729" s="18"/>
    </row>
    <row r="730" spans="1:25" s="87" customFormat="1" ht="15.5" x14ac:dyDescent="0.35">
      <c r="A730" s="188">
        <v>61</v>
      </c>
      <c r="B730" s="824" t="s">
        <v>1204</v>
      </c>
      <c r="C730" s="171">
        <v>401.38</v>
      </c>
      <c r="D730" s="171"/>
      <c r="E730" s="171">
        <v>140.80000000000001</v>
      </c>
      <c r="F730" s="171">
        <v>375.46</v>
      </c>
      <c r="G730" s="171">
        <f t="shared" si="103"/>
        <v>542.18000000000006</v>
      </c>
      <c r="H730" s="171"/>
      <c r="I730" s="171">
        <v>15</v>
      </c>
      <c r="J730" s="171">
        <v>15</v>
      </c>
      <c r="K730" s="171">
        <f t="shared" si="109"/>
        <v>15</v>
      </c>
      <c r="L730" s="868">
        <f t="shared" si="105"/>
        <v>15</v>
      </c>
      <c r="M730" s="504">
        <f t="shared" si="107"/>
        <v>1.984126984126984E-2</v>
      </c>
      <c r="N730" s="191">
        <f t="shared" si="108"/>
        <v>84.949404761904759</v>
      </c>
      <c r="O730" s="192">
        <f t="shared" si="104"/>
        <v>18.688869047619047</v>
      </c>
      <c r="P730" s="193">
        <v>21.393650793650792</v>
      </c>
      <c r="Q730" s="505">
        <v>1.9793650793650794</v>
      </c>
      <c r="R730" s="506">
        <f t="shared" si="106"/>
        <v>0.23426037419775658</v>
      </c>
      <c r="S730" s="199">
        <v>3</v>
      </c>
      <c r="T730" s="18"/>
      <c r="U730" s="18"/>
      <c r="V730" s="18"/>
      <c r="W730" s="18"/>
      <c r="X730" s="18"/>
      <c r="Y730" s="18"/>
    </row>
    <row r="731" spans="1:25" s="87" customFormat="1" ht="15.5" x14ac:dyDescent="0.35">
      <c r="A731" s="188">
        <v>62</v>
      </c>
      <c r="B731" s="824" t="s">
        <v>1205</v>
      </c>
      <c r="C731" s="171">
        <v>204.3</v>
      </c>
      <c r="D731" s="171"/>
      <c r="E731" s="171"/>
      <c r="F731" s="171">
        <v>204.3</v>
      </c>
      <c r="G731" s="171">
        <f t="shared" si="103"/>
        <v>204.3</v>
      </c>
      <c r="H731" s="171"/>
      <c r="I731" s="171">
        <v>0</v>
      </c>
      <c r="J731" s="171">
        <v>0</v>
      </c>
      <c r="K731" s="171">
        <f t="shared" si="109"/>
        <v>0</v>
      </c>
      <c r="L731" s="868">
        <f t="shared" si="105"/>
        <v>0</v>
      </c>
      <c r="M731" s="504">
        <f t="shared" si="107"/>
        <v>0</v>
      </c>
      <c r="N731" s="191">
        <f t="shared" si="108"/>
        <v>0</v>
      </c>
      <c r="O731" s="192">
        <f t="shared" si="104"/>
        <v>0</v>
      </c>
      <c r="P731" s="193">
        <v>0</v>
      </c>
      <c r="Q731" s="505">
        <v>0</v>
      </c>
      <c r="R731" s="506">
        <f t="shared" si="106"/>
        <v>0</v>
      </c>
      <c r="S731" s="199">
        <v>2</v>
      </c>
      <c r="T731" s="18"/>
      <c r="U731" s="18"/>
      <c r="V731" s="18"/>
      <c r="W731" s="18"/>
      <c r="X731" s="18"/>
      <c r="Y731" s="18"/>
    </row>
    <row r="732" spans="1:25" s="87" customFormat="1" ht="15.5" x14ac:dyDescent="0.35">
      <c r="A732" s="188">
        <v>63</v>
      </c>
      <c r="B732" s="824" t="s">
        <v>1206</v>
      </c>
      <c r="C732" s="171">
        <v>306.39999999999998</v>
      </c>
      <c r="D732" s="171"/>
      <c r="E732" s="171"/>
      <c r="F732" s="171">
        <v>298.86</v>
      </c>
      <c r="G732" s="171">
        <f t="shared" si="103"/>
        <v>306.39999999999998</v>
      </c>
      <c r="H732" s="171"/>
      <c r="I732" s="171">
        <v>0</v>
      </c>
      <c r="J732" s="171">
        <v>0</v>
      </c>
      <c r="K732" s="171">
        <f t="shared" si="109"/>
        <v>0</v>
      </c>
      <c r="L732" s="868">
        <f t="shared" si="105"/>
        <v>0</v>
      </c>
      <c r="M732" s="504">
        <f t="shared" si="107"/>
        <v>0</v>
      </c>
      <c r="N732" s="191">
        <f t="shared" si="108"/>
        <v>0</v>
      </c>
      <c r="O732" s="192">
        <f t="shared" si="104"/>
        <v>0</v>
      </c>
      <c r="P732" s="193">
        <v>0</v>
      </c>
      <c r="Q732" s="505">
        <v>0</v>
      </c>
      <c r="R732" s="506">
        <f t="shared" si="106"/>
        <v>0</v>
      </c>
      <c r="S732" s="199">
        <v>2</v>
      </c>
      <c r="T732" s="18"/>
      <c r="U732" s="18"/>
      <c r="V732" s="18"/>
      <c r="W732" s="18"/>
      <c r="X732" s="18"/>
      <c r="Y732" s="18"/>
    </row>
    <row r="733" spans="1:25" s="87" customFormat="1" ht="15.5" x14ac:dyDescent="0.35">
      <c r="A733" s="188">
        <v>64</v>
      </c>
      <c r="B733" s="824" t="s">
        <v>1250</v>
      </c>
      <c r="C733" s="171">
        <v>301.42</v>
      </c>
      <c r="D733" s="171"/>
      <c r="E733" s="171"/>
      <c r="F733" s="171">
        <v>296.77999999999997</v>
      </c>
      <c r="G733" s="171">
        <f t="shared" si="103"/>
        <v>301.42</v>
      </c>
      <c r="H733" s="171"/>
      <c r="I733" s="171">
        <v>60</v>
      </c>
      <c r="J733" s="171">
        <v>60</v>
      </c>
      <c r="K733" s="171">
        <f t="shared" si="109"/>
        <v>60</v>
      </c>
      <c r="L733" s="868">
        <f t="shared" si="105"/>
        <v>60</v>
      </c>
      <c r="M733" s="504">
        <f t="shared" si="107"/>
        <v>7.9365079365079361E-2</v>
      </c>
      <c r="N733" s="191">
        <f t="shared" si="108"/>
        <v>339.79761904761904</v>
      </c>
      <c r="O733" s="192">
        <f t="shared" si="104"/>
        <v>74.755476190476188</v>
      </c>
      <c r="P733" s="193">
        <v>85.574603174603169</v>
      </c>
      <c r="Q733" s="505">
        <v>7.9174603174603178</v>
      </c>
      <c r="R733" s="506">
        <f t="shared" si="106"/>
        <v>1.6855058016394358</v>
      </c>
      <c r="S733" s="199">
        <v>3</v>
      </c>
      <c r="T733" s="18"/>
      <c r="U733" s="18"/>
      <c r="V733" s="18"/>
      <c r="W733" s="18"/>
      <c r="X733" s="18"/>
      <c r="Y733" s="18"/>
    </row>
    <row r="734" spans="1:25" s="87" customFormat="1" ht="15.5" x14ac:dyDescent="0.35">
      <c r="A734" s="188">
        <v>65</v>
      </c>
      <c r="B734" s="824" t="s">
        <v>1251</v>
      </c>
      <c r="C734" s="171">
        <v>394.72</v>
      </c>
      <c r="D734" s="171"/>
      <c r="E734" s="171"/>
      <c r="F734" s="171">
        <v>394.72</v>
      </c>
      <c r="G734" s="171">
        <f t="shared" si="103"/>
        <v>394.72</v>
      </c>
      <c r="H734" s="171"/>
      <c r="I734" s="171">
        <v>50</v>
      </c>
      <c r="J734" s="171">
        <v>50</v>
      </c>
      <c r="K734" s="171">
        <f t="shared" si="109"/>
        <v>50</v>
      </c>
      <c r="L734" s="868">
        <f t="shared" si="105"/>
        <v>50</v>
      </c>
      <c r="M734" s="504">
        <f t="shared" si="107"/>
        <v>6.6137566137566134E-2</v>
      </c>
      <c r="N734" s="191">
        <f t="shared" si="108"/>
        <v>283.16468253968253</v>
      </c>
      <c r="O734" s="192">
        <f t="shared" si="104"/>
        <v>62.296230158730154</v>
      </c>
      <c r="P734" s="193">
        <v>71.312169312169303</v>
      </c>
      <c r="Q734" s="505">
        <v>6.5978835978835981</v>
      </c>
      <c r="R734" s="506">
        <f t="shared" si="106"/>
        <v>1.072585543191289</v>
      </c>
      <c r="S734" s="199">
        <v>3</v>
      </c>
      <c r="T734" s="18"/>
      <c r="U734" s="18"/>
      <c r="V734" s="18"/>
      <c r="W734" s="18"/>
      <c r="X734" s="18"/>
      <c r="Y734" s="18"/>
    </row>
    <row r="735" spans="1:25" s="87" customFormat="1" ht="15.5" x14ac:dyDescent="0.35">
      <c r="A735" s="188">
        <v>66</v>
      </c>
      <c r="B735" s="824" t="s">
        <v>1252</v>
      </c>
      <c r="C735" s="171">
        <v>680.89</v>
      </c>
      <c r="D735" s="171"/>
      <c r="E735" s="171"/>
      <c r="F735" s="171">
        <v>679.19</v>
      </c>
      <c r="G735" s="171">
        <f t="shared" si="103"/>
        <v>680.89</v>
      </c>
      <c r="H735" s="171"/>
      <c r="I735" s="171">
        <v>80</v>
      </c>
      <c r="J735" s="171">
        <v>80</v>
      </c>
      <c r="K735" s="171">
        <f t="shared" si="109"/>
        <v>80</v>
      </c>
      <c r="L735" s="868">
        <f t="shared" si="105"/>
        <v>80</v>
      </c>
      <c r="M735" s="504">
        <f t="shared" si="107"/>
        <v>0.10582010582010581</v>
      </c>
      <c r="N735" s="191">
        <f t="shared" si="108"/>
        <v>453.06349206349199</v>
      </c>
      <c r="O735" s="192">
        <f t="shared" si="104"/>
        <v>99.673968253968241</v>
      </c>
      <c r="P735" s="193">
        <v>114.09947089947089</v>
      </c>
      <c r="Q735" s="505">
        <v>10.556613756613757</v>
      </c>
      <c r="R735" s="506">
        <f t="shared" si="106"/>
        <v>0.99486487534483525</v>
      </c>
      <c r="S735" s="199">
        <v>3</v>
      </c>
      <c r="T735" s="18"/>
      <c r="U735" s="18"/>
      <c r="V735" s="18"/>
      <c r="W735" s="18"/>
      <c r="X735" s="18"/>
      <c r="Y735" s="18"/>
    </row>
    <row r="736" spans="1:25" s="87" customFormat="1" ht="15.5" x14ac:dyDescent="0.35">
      <c r="A736" s="188">
        <v>67</v>
      </c>
      <c r="B736" s="824" t="s">
        <v>1253</v>
      </c>
      <c r="C736" s="171">
        <v>581.98</v>
      </c>
      <c r="D736" s="171"/>
      <c r="E736" s="171"/>
      <c r="F736" s="171">
        <v>581.98</v>
      </c>
      <c r="G736" s="171">
        <f t="shared" si="103"/>
        <v>581.98</v>
      </c>
      <c r="H736" s="171"/>
      <c r="I736" s="171">
        <v>55</v>
      </c>
      <c r="J736" s="171">
        <v>55</v>
      </c>
      <c r="K736" s="171">
        <f t="shared" si="109"/>
        <v>55</v>
      </c>
      <c r="L736" s="868">
        <f t="shared" si="105"/>
        <v>55</v>
      </c>
      <c r="M736" s="504">
        <f t="shared" si="107"/>
        <v>7.2751322751322747E-2</v>
      </c>
      <c r="N736" s="191">
        <f t="shared" si="108"/>
        <v>311.48115079365078</v>
      </c>
      <c r="O736" s="192">
        <f t="shared" si="104"/>
        <v>68.525853174603171</v>
      </c>
      <c r="P736" s="193">
        <v>78.443386243386229</v>
      </c>
      <c r="Q736" s="505">
        <v>7.2576719576719579</v>
      </c>
      <c r="R736" s="506">
        <f t="shared" si="106"/>
        <v>0.80021317256488567</v>
      </c>
      <c r="S736" s="199">
        <v>3</v>
      </c>
      <c r="T736" s="18"/>
      <c r="U736" s="18"/>
      <c r="V736" s="18"/>
      <c r="W736" s="18"/>
      <c r="X736" s="18"/>
      <c r="Y736" s="18"/>
    </row>
    <row r="737" spans="1:25" s="87" customFormat="1" ht="15.5" x14ac:dyDescent="0.35">
      <c r="A737" s="188">
        <v>68</v>
      </c>
      <c r="B737" s="824" t="s">
        <v>1254</v>
      </c>
      <c r="C737" s="171">
        <v>135.71</v>
      </c>
      <c r="D737" s="171"/>
      <c r="E737" s="171"/>
      <c r="F737" s="171">
        <v>135.71</v>
      </c>
      <c r="G737" s="171">
        <f t="shared" ref="G737:G788" si="110">C737+D737+E737</f>
        <v>135.71</v>
      </c>
      <c r="H737" s="171"/>
      <c r="I737" s="171">
        <v>0</v>
      </c>
      <c r="J737" s="171">
        <v>0</v>
      </c>
      <c r="K737" s="171">
        <f t="shared" si="109"/>
        <v>0</v>
      </c>
      <c r="L737" s="868">
        <f t="shared" si="105"/>
        <v>0</v>
      </c>
      <c r="M737" s="504">
        <f t="shared" si="107"/>
        <v>0</v>
      </c>
      <c r="N737" s="191">
        <f t="shared" si="108"/>
        <v>0</v>
      </c>
      <c r="O737" s="192">
        <f t="shared" si="104"/>
        <v>0</v>
      </c>
      <c r="P737" s="193">
        <v>0</v>
      </c>
      <c r="Q737" s="505">
        <v>0</v>
      </c>
      <c r="R737" s="506">
        <f t="shared" si="106"/>
        <v>0</v>
      </c>
      <c r="S737" s="199">
        <v>2</v>
      </c>
      <c r="T737" s="18"/>
      <c r="U737" s="18"/>
      <c r="V737" s="18"/>
      <c r="W737" s="18"/>
      <c r="X737" s="18"/>
      <c r="Y737" s="18"/>
    </row>
    <row r="738" spans="1:25" s="87" customFormat="1" ht="15.5" x14ac:dyDescent="0.35">
      <c r="A738" s="188">
        <v>69</v>
      </c>
      <c r="B738" s="824" t="s">
        <v>1255</v>
      </c>
      <c r="C738" s="171">
        <v>201.8</v>
      </c>
      <c r="D738" s="171"/>
      <c r="E738" s="171"/>
      <c r="F738" s="171">
        <v>185.1</v>
      </c>
      <c r="G738" s="171">
        <f t="shared" si="110"/>
        <v>201.8</v>
      </c>
      <c r="H738" s="171"/>
      <c r="I738" s="171">
        <v>0</v>
      </c>
      <c r="J738" s="171">
        <v>0</v>
      </c>
      <c r="K738" s="171">
        <f t="shared" si="109"/>
        <v>0</v>
      </c>
      <c r="L738" s="868">
        <f t="shared" si="105"/>
        <v>0</v>
      </c>
      <c r="M738" s="504">
        <f t="shared" si="107"/>
        <v>0</v>
      </c>
      <c r="N738" s="191">
        <f t="shared" si="108"/>
        <v>0</v>
      </c>
      <c r="O738" s="192">
        <f t="shared" si="104"/>
        <v>0</v>
      </c>
      <c r="P738" s="193">
        <v>0</v>
      </c>
      <c r="Q738" s="505">
        <v>0</v>
      </c>
      <c r="R738" s="506">
        <f t="shared" si="106"/>
        <v>0</v>
      </c>
      <c r="S738" s="199">
        <v>2</v>
      </c>
      <c r="T738" s="18"/>
      <c r="U738" s="18"/>
      <c r="V738" s="18"/>
      <c r="W738" s="18"/>
      <c r="X738" s="18"/>
      <c r="Y738" s="18"/>
    </row>
    <row r="739" spans="1:25" s="87" customFormat="1" ht="15.5" x14ac:dyDescent="0.35">
      <c r="A739" s="188">
        <v>70</v>
      </c>
      <c r="B739" s="824" t="s">
        <v>1256</v>
      </c>
      <c r="C739" s="171">
        <v>1437.1</v>
      </c>
      <c r="D739" s="171"/>
      <c r="E739" s="171"/>
      <c r="F739" s="171">
        <v>1436.9</v>
      </c>
      <c r="G739" s="171">
        <f t="shared" si="110"/>
        <v>1437.1</v>
      </c>
      <c r="H739" s="171">
        <v>93</v>
      </c>
      <c r="I739" s="171"/>
      <c r="J739" s="171">
        <v>93</v>
      </c>
      <c r="K739" s="171">
        <f t="shared" si="109"/>
        <v>93</v>
      </c>
      <c r="L739" s="868">
        <f t="shared" si="105"/>
        <v>93</v>
      </c>
      <c r="M739" s="504">
        <f t="shared" si="107"/>
        <v>0.11071428571428571</v>
      </c>
      <c r="N739" s="191">
        <f t="shared" si="108"/>
        <v>474.01767857142852</v>
      </c>
      <c r="O739" s="192">
        <f t="shared" si="104"/>
        <v>104.28388928571428</v>
      </c>
      <c r="P739" s="193">
        <v>119.37657142857141</v>
      </c>
      <c r="Q739" s="505">
        <v>11.044857142857143</v>
      </c>
      <c r="R739" s="506">
        <f t="shared" si="106"/>
        <v>0.49316192083262922</v>
      </c>
      <c r="S739" s="199">
        <v>4</v>
      </c>
      <c r="T739" s="18"/>
      <c r="U739" s="18"/>
      <c r="V739" s="18"/>
      <c r="W739" s="18"/>
      <c r="X739" s="18"/>
      <c r="Y739" s="18"/>
    </row>
    <row r="740" spans="1:25" s="87" customFormat="1" ht="15.5" x14ac:dyDescent="0.35">
      <c r="A740" s="188">
        <v>71</v>
      </c>
      <c r="B740" s="824" t="s">
        <v>1257</v>
      </c>
      <c r="C740" s="171">
        <v>197.86</v>
      </c>
      <c r="D740" s="171"/>
      <c r="E740" s="171">
        <v>16</v>
      </c>
      <c r="F740" s="171">
        <v>197.86</v>
      </c>
      <c r="G740" s="171">
        <f t="shared" si="110"/>
        <v>213.86</v>
      </c>
      <c r="H740" s="171"/>
      <c r="I740" s="171">
        <v>0</v>
      </c>
      <c r="J740" s="171">
        <v>0</v>
      </c>
      <c r="K740" s="171">
        <f t="shared" si="109"/>
        <v>0</v>
      </c>
      <c r="L740" s="868">
        <f t="shared" si="105"/>
        <v>0</v>
      </c>
      <c r="M740" s="504">
        <f t="shared" si="107"/>
        <v>0</v>
      </c>
      <c r="N740" s="191">
        <f t="shared" si="108"/>
        <v>0</v>
      </c>
      <c r="O740" s="192">
        <f t="shared" si="104"/>
        <v>0</v>
      </c>
      <c r="P740" s="193">
        <v>0</v>
      </c>
      <c r="Q740" s="505">
        <v>0</v>
      </c>
      <c r="R740" s="506">
        <f t="shared" si="106"/>
        <v>0</v>
      </c>
      <c r="S740" s="199">
        <v>2</v>
      </c>
      <c r="T740" s="18"/>
      <c r="U740" s="18"/>
      <c r="V740" s="18"/>
      <c r="W740" s="18"/>
      <c r="X740" s="18"/>
      <c r="Y740" s="18"/>
    </row>
    <row r="741" spans="1:25" s="87" customFormat="1" ht="15.5" x14ac:dyDescent="0.35">
      <c r="A741" s="188">
        <v>72</v>
      </c>
      <c r="B741" s="824" t="s">
        <v>1258</v>
      </c>
      <c r="C741" s="171">
        <v>397.89</v>
      </c>
      <c r="D741" s="171"/>
      <c r="E741" s="171"/>
      <c r="F741" s="171">
        <v>397.89</v>
      </c>
      <c r="G741" s="171">
        <f t="shared" si="110"/>
        <v>397.89</v>
      </c>
      <c r="H741" s="171"/>
      <c r="I741" s="171">
        <v>32</v>
      </c>
      <c r="J741" s="171">
        <v>32</v>
      </c>
      <c r="K741" s="171">
        <f t="shared" si="109"/>
        <v>32</v>
      </c>
      <c r="L741" s="868">
        <f t="shared" si="105"/>
        <v>32</v>
      </c>
      <c r="M741" s="504">
        <f t="shared" si="107"/>
        <v>4.2328042328042326E-2</v>
      </c>
      <c r="N741" s="191">
        <f t="shared" si="108"/>
        <v>181.22539682539681</v>
      </c>
      <c r="O741" s="192">
        <f t="shared" si="104"/>
        <v>39.869587301587302</v>
      </c>
      <c r="P741" s="193">
        <v>45.639788359788348</v>
      </c>
      <c r="Q741" s="505">
        <v>4.222645502645503</v>
      </c>
      <c r="R741" s="506">
        <f t="shared" si="106"/>
        <v>0.68098574477724483</v>
      </c>
      <c r="S741" s="199">
        <v>3</v>
      </c>
      <c r="T741" s="18"/>
      <c r="U741" s="18"/>
      <c r="V741" s="18"/>
      <c r="W741" s="18"/>
      <c r="X741" s="18"/>
      <c r="Y741" s="18"/>
    </row>
    <row r="742" spans="1:25" s="87" customFormat="1" ht="15.5" x14ac:dyDescent="0.35">
      <c r="A742" s="188">
        <v>73</v>
      </c>
      <c r="B742" s="824" t="s">
        <v>1259</v>
      </c>
      <c r="C742" s="171">
        <v>352.17</v>
      </c>
      <c r="D742" s="171"/>
      <c r="E742" s="171"/>
      <c r="F742" s="171">
        <v>352.17</v>
      </c>
      <c r="G742" s="171">
        <f t="shared" si="110"/>
        <v>352.17</v>
      </c>
      <c r="H742" s="171"/>
      <c r="I742" s="171">
        <v>50</v>
      </c>
      <c r="J742" s="171">
        <v>50</v>
      </c>
      <c r="K742" s="171">
        <f t="shared" si="109"/>
        <v>50</v>
      </c>
      <c r="L742" s="868">
        <f t="shared" si="105"/>
        <v>50</v>
      </c>
      <c r="M742" s="504">
        <f t="shared" si="107"/>
        <v>6.6137566137566134E-2</v>
      </c>
      <c r="N742" s="191">
        <f t="shared" si="108"/>
        <v>283.16468253968253</v>
      </c>
      <c r="O742" s="192">
        <f t="shared" si="104"/>
        <v>62.296230158730154</v>
      </c>
      <c r="P742" s="193">
        <v>71.312169312169303</v>
      </c>
      <c r="Q742" s="505">
        <v>6.5978835978835981</v>
      </c>
      <c r="R742" s="506">
        <f t="shared" si="106"/>
        <v>1.20217782777768</v>
      </c>
      <c r="S742" s="199">
        <v>3</v>
      </c>
      <c r="T742" s="18"/>
      <c r="U742" s="18"/>
      <c r="V742" s="18"/>
      <c r="W742" s="18"/>
      <c r="X742" s="18"/>
      <c r="Y742" s="18"/>
    </row>
    <row r="743" spans="1:25" s="87" customFormat="1" ht="15.5" x14ac:dyDescent="0.35">
      <c r="A743" s="188">
        <v>74</v>
      </c>
      <c r="B743" s="824" t="s">
        <v>1260</v>
      </c>
      <c r="C743" s="171">
        <v>653.07000000000005</v>
      </c>
      <c r="D743" s="171"/>
      <c r="E743" s="171"/>
      <c r="F743" s="171">
        <v>653.01</v>
      </c>
      <c r="G743" s="171">
        <f t="shared" si="110"/>
        <v>653.07000000000005</v>
      </c>
      <c r="H743" s="171"/>
      <c r="I743" s="171">
        <v>75</v>
      </c>
      <c r="J743" s="171">
        <v>75</v>
      </c>
      <c r="K743" s="171">
        <f t="shared" si="109"/>
        <v>75</v>
      </c>
      <c r="L743" s="868">
        <f t="shared" si="105"/>
        <v>75</v>
      </c>
      <c r="M743" s="504">
        <f t="shared" si="107"/>
        <v>9.9206349206349201E-2</v>
      </c>
      <c r="N743" s="191">
        <f t="shared" si="108"/>
        <v>424.7470238095238</v>
      </c>
      <c r="O743" s="192">
        <f t="shared" si="104"/>
        <v>93.444345238095238</v>
      </c>
      <c r="P743" s="193">
        <v>106.96825396825396</v>
      </c>
      <c r="Q743" s="505">
        <v>9.8968253968253972</v>
      </c>
      <c r="R743" s="506">
        <f t="shared" si="106"/>
        <v>0.97241711977689738</v>
      </c>
      <c r="S743" s="199">
        <v>3</v>
      </c>
      <c r="T743" s="18"/>
      <c r="U743" s="18"/>
      <c r="V743" s="18"/>
      <c r="W743" s="18"/>
      <c r="X743" s="18"/>
      <c r="Y743" s="18"/>
    </row>
    <row r="744" spans="1:25" s="87" customFormat="1" ht="15.5" x14ac:dyDescent="0.35">
      <c r="A744" s="188">
        <v>75</v>
      </c>
      <c r="B744" s="824" t="s">
        <v>1287</v>
      </c>
      <c r="C744" s="202">
        <v>786.94</v>
      </c>
      <c r="D744" s="171"/>
      <c r="E744" s="171"/>
      <c r="F744" s="171">
        <v>774.1</v>
      </c>
      <c r="G744" s="171">
        <f t="shared" si="110"/>
        <v>786.94</v>
      </c>
      <c r="H744" s="171">
        <v>52</v>
      </c>
      <c r="I744" s="171"/>
      <c r="J744" s="171">
        <v>52</v>
      </c>
      <c r="K744" s="171">
        <f t="shared" si="109"/>
        <v>52</v>
      </c>
      <c r="L744" s="868">
        <f t="shared" si="105"/>
        <v>52</v>
      </c>
      <c r="M744" s="504">
        <f t="shared" si="107"/>
        <v>6.1904761904761907E-2</v>
      </c>
      <c r="N744" s="191">
        <f t="shared" si="108"/>
        <v>265.04214285714284</v>
      </c>
      <c r="O744" s="192">
        <f t="shared" ref="O744:O793" si="111">N744*0.22</f>
        <v>58.309271428571421</v>
      </c>
      <c r="P744" s="193">
        <v>66.748190476190473</v>
      </c>
      <c r="Q744" s="505">
        <v>6.1756190476190485</v>
      </c>
      <c r="R744" s="506">
        <f t="shared" si="106"/>
        <v>0.50356472387923312</v>
      </c>
      <c r="S744" s="199">
        <v>3</v>
      </c>
      <c r="T744" s="18"/>
      <c r="U744" s="18"/>
      <c r="V744" s="18"/>
      <c r="W744" s="18"/>
      <c r="X744" s="18"/>
      <c r="Y744" s="18"/>
    </row>
    <row r="745" spans="1:25" s="87" customFormat="1" ht="15.5" x14ac:dyDescent="0.35">
      <c r="A745" s="188">
        <v>76</v>
      </c>
      <c r="B745" s="824" t="s">
        <v>1291</v>
      </c>
      <c r="C745" s="171">
        <v>139.80000000000001</v>
      </c>
      <c r="D745" s="171"/>
      <c r="E745" s="171"/>
      <c r="F745" s="171">
        <v>139.80000000000001</v>
      </c>
      <c r="G745" s="171">
        <f t="shared" si="110"/>
        <v>139.80000000000001</v>
      </c>
      <c r="H745" s="171"/>
      <c r="I745" s="171">
        <v>0</v>
      </c>
      <c r="J745" s="171"/>
      <c r="K745" s="171">
        <f t="shared" si="109"/>
        <v>0</v>
      </c>
      <c r="L745" s="868">
        <f t="shared" si="105"/>
        <v>0</v>
      </c>
      <c r="M745" s="504">
        <f t="shared" si="107"/>
        <v>0</v>
      </c>
      <c r="N745" s="191">
        <f t="shared" si="108"/>
        <v>0</v>
      </c>
      <c r="O745" s="192">
        <f t="shared" si="111"/>
        <v>0</v>
      </c>
      <c r="P745" s="193">
        <v>0</v>
      </c>
      <c r="Q745" s="505">
        <v>0</v>
      </c>
      <c r="R745" s="506">
        <f t="shared" si="106"/>
        <v>0</v>
      </c>
      <c r="S745" s="199">
        <v>1</v>
      </c>
      <c r="T745" s="18"/>
      <c r="U745" s="18"/>
      <c r="V745" s="18"/>
      <c r="W745" s="18"/>
      <c r="X745" s="18"/>
      <c r="Y745" s="18"/>
    </row>
    <row r="746" spans="1:25" s="87" customFormat="1" ht="15.5" x14ac:dyDescent="0.35">
      <c r="A746" s="188">
        <v>77</v>
      </c>
      <c r="B746" s="824" t="s">
        <v>1292</v>
      </c>
      <c r="C746" s="171">
        <v>2876.7</v>
      </c>
      <c r="D746" s="171"/>
      <c r="E746" s="171">
        <v>258.60000000000002</v>
      </c>
      <c r="F746" s="171">
        <v>2877.43</v>
      </c>
      <c r="G746" s="171">
        <f t="shared" si="110"/>
        <v>3135.2999999999997</v>
      </c>
      <c r="H746" s="171">
        <v>289</v>
      </c>
      <c r="I746" s="171"/>
      <c r="J746" s="171">
        <v>289</v>
      </c>
      <c r="K746" s="171">
        <f t="shared" si="109"/>
        <v>289</v>
      </c>
      <c r="L746" s="868">
        <f t="shared" si="105"/>
        <v>289</v>
      </c>
      <c r="M746" s="504">
        <f t="shared" si="107"/>
        <v>0.34404761904761905</v>
      </c>
      <c r="N746" s="191">
        <f t="shared" si="108"/>
        <v>1473.0226785714285</v>
      </c>
      <c r="O746" s="192">
        <f t="shared" si="111"/>
        <v>324.06498928571426</v>
      </c>
      <c r="P746" s="193">
        <v>370.96590476190471</v>
      </c>
      <c r="Q746" s="505">
        <v>34.322190476190478</v>
      </c>
      <c r="R746" s="506">
        <f t="shared" si="106"/>
        <v>0.70244498551820811</v>
      </c>
      <c r="S746" s="199">
        <v>5</v>
      </c>
      <c r="T746" s="18"/>
      <c r="U746" s="18"/>
      <c r="V746" s="18"/>
      <c r="W746" s="18"/>
      <c r="X746" s="18"/>
      <c r="Y746" s="18"/>
    </row>
    <row r="747" spans="1:25" s="87" customFormat="1" ht="15.5" x14ac:dyDescent="0.35">
      <c r="A747" s="188">
        <v>78</v>
      </c>
      <c r="B747" s="824" t="s">
        <v>1293</v>
      </c>
      <c r="C747" s="171">
        <v>230.5</v>
      </c>
      <c r="D747" s="171"/>
      <c r="E747" s="171"/>
      <c r="F747" s="171">
        <v>230.5</v>
      </c>
      <c r="G747" s="171">
        <f t="shared" si="110"/>
        <v>230.5</v>
      </c>
      <c r="H747" s="171"/>
      <c r="I747" s="171">
        <v>0</v>
      </c>
      <c r="J747" s="171">
        <v>0</v>
      </c>
      <c r="K747" s="171">
        <f t="shared" si="109"/>
        <v>0</v>
      </c>
      <c r="L747" s="868">
        <f t="shared" si="105"/>
        <v>0</v>
      </c>
      <c r="M747" s="504">
        <f t="shared" ref="M747:M779" si="112">(H747/840)+(I747/756)</f>
        <v>0</v>
      </c>
      <c r="N747" s="191">
        <f t="shared" si="108"/>
        <v>0</v>
      </c>
      <c r="O747" s="192">
        <f t="shared" si="111"/>
        <v>0</v>
      </c>
      <c r="P747" s="193">
        <v>0</v>
      </c>
      <c r="Q747" s="505">
        <v>0</v>
      </c>
      <c r="R747" s="506">
        <f t="shared" si="106"/>
        <v>0</v>
      </c>
      <c r="S747" s="199">
        <v>2</v>
      </c>
      <c r="T747" s="18"/>
      <c r="U747" s="18"/>
      <c r="V747" s="18"/>
      <c r="W747" s="18"/>
      <c r="X747" s="18"/>
      <c r="Y747" s="18"/>
    </row>
    <row r="748" spans="1:25" s="87" customFormat="1" ht="15.5" x14ac:dyDescent="0.35">
      <c r="A748" s="188">
        <v>79</v>
      </c>
      <c r="B748" s="824" t="s">
        <v>455</v>
      </c>
      <c r="C748" s="171">
        <v>115.8</v>
      </c>
      <c r="D748" s="171"/>
      <c r="E748" s="171"/>
      <c r="F748" s="171">
        <v>115.8</v>
      </c>
      <c r="G748" s="171">
        <f t="shared" si="110"/>
        <v>115.8</v>
      </c>
      <c r="H748" s="171"/>
      <c r="I748" s="171">
        <v>0</v>
      </c>
      <c r="J748" s="171">
        <v>0</v>
      </c>
      <c r="K748" s="171">
        <f t="shared" si="109"/>
        <v>0</v>
      </c>
      <c r="L748" s="868">
        <f t="shared" si="105"/>
        <v>0</v>
      </c>
      <c r="M748" s="504">
        <f t="shared" si="112"/>
        <v>0</v>
      </c>
      <c r="N748" s="191">
        <f t="shared" si="108"/>
        <v>0</v>
      </c>
      <c r="O748" s="192">
        <f t="shared" si="111"/>
        <v>0</v>
      </c>
      <c r="P748" s="193">
        <v>0</v>
      </c>
      <c r="Q748" s="505">
        <v>0</v>
      </c>
      <c r="R748" s="506">
        <f t="shared" si="106"/>
        <v>0</v>
      </c>
      <c r="S748" s="199">
        <v>2</v>
      </c>
      <c r="T748" s="18"/>
      <c r="U748" s="18"/>
      <c r="V748" s="18"/>
      <c r="W748" s="18"/>
      <c r="X748" s="18"/>
      <c r="Y748" s="18"/>
    </row>
    <row r="749" spans="1:25" s="87" customFormat="1" ht="15.5" x14ac:dyDescent="0.35">
      <c r="A749" s="188">
        <v>80</v>
      </c>
      <c r="B749" s="824" t="s">
        <v>456</v>
      </c>
      <c r="C749" s="171">
        <v>229.9</v>
      </c>
      <c r="D749" s="171"/>
      <c r="E749" s="171"/>
      <c r="F749" s="171">
        <v>229.2</v>
      </c>
      <c r="G749" s="171">
        <f t="shared" si="110"/>
        <v>229.9</v>
      </c>
      <c r="H749" s="171"/>
      <c r="I749" s="171">
        <v>0</v>
      </c>
      <c r="J749" s="171">
        <v>0</v>
      </c>
      <c r="K749" s="171">
        <f t="shared" si="109"/>
        <v>0</v>
      </c>
      <c r="L749" s="868">
        <f t="shared" si="105"/>
        <v>0</v>
      </c>
      <c r="M749" s="504">
        <f t="shared" si="112"/>
        <v>0</v>
      </c>
      <c r="N749" s="191">
        <f t="shared" si="108"/>
        <v>0</v>
      </c>
      <c r="O749" s="192">
        <f t="shared" si="111"/>
        <v>0</v>
      </c>
      <c r="P749" s="193">
        <v>0</v>
      </c>
      <c r="Q749" s="505">
        <v>0</v>
      </c>
      <c r="R749" s="506">
        <f t="shared" si="106"/>
        <v>0</v>
      </c>
      <c r="S749" s="199">
        <v>2</v>
      </c>
      <c r="T749" s="18"/>
      <c r="U749" s="18"/>
      <c r="V749" s="18"/>
      <c r="W749" s="18"/>
      <c r="X749" s="18"/>
      <c r="Y749" s="18"/>
    </row>
    <row r="750" spans="1:25" s="87" customFormat="1" ht="15.5" x14ac:dyDescent="0.35">
      <c r="A750" s="188">
        <v>81</v>
      </c>
      <c r="B750" s="824" t="s">
        <v>457</v>
      </c>
      <c r="C750" s="171">
        <v>274.3</v>
      </c>
      <c r="D750" s="171"/>
      <c r="E750" s="171"/>
      <c r="F750" s="171">
        <v>183.6</v>
      </c>
      <c r="G750" s="171">
        <f t="shared" si="110"/>
        <v>274.3</v>
      </c>
      <c r="H750" s="171"/>
      <c r="I750" s="171">
        <v>0</v>
      </c>
      <c r="J750" s="171"/>
      <c r="K750" s="171">
        <f t="shared" si="109"/>
        <v>0</v>
      </c>
      <c r="L750" s="868">
        <f t="shared" si="105"/>
        <v>0</v>
      </c>
      <c r="M750" s="504">
        <f t="shared" si="112"/>
        <v>0</v>
      </c>
      <c r="N750" s="191">
        <f t="shared" si="108"/>
        <v>0</v>
      </c>
      <c r="O750" s="192">
        <f t="shared" si="111"/>
        <v>0</v>
      </c>
      <c r="P750" s="193">
        <v>0</v>
      </c>
      <c r="Q750" s="505">
        <v>0</v>
      </c>
      <c r="R750" s="506">
        <f t="shared" si="106"/>
        <v>0</v>
      </c>
      <c r="S750" s="199">
        <v>1</v>
      </c>
      <c r="T750" s="18"/>
      <c r="U750" s="18"/>
      <c r="V750" s="18"/>
      <c r="W750" s="18"/>
      <c r="X750" s="18"/>
      <c r="Y750" s="18"/>
    </row>
    <row r="751" spans="1:25" s="87" customFormat="1" ht="15.5" x14ac:dyDescent="0.35">
      <c r="A751" s="188">
        <v>82</v>
      </c>
      <c r="B751" s="824" t="s">
        <v>458</v>
      </c>
      <c r="C751" s="171">
        <v>282</v>
      </c>
      <c r="D751" s="171"/>
      <c r="E751" s="171"/>
      <c r="F751" s="171">
        <v>262.10000000000002</v>
      </c>
      <c r="G751" s="171">
        <f t="shared" si="110"/>
        <v>282</v>
      </c>
      <c r="H751" s="171"/>
      <c r="I751" s="171">
        <v>0</v>
      </c>
      <c r="J751" s="171"/>
      <c r="K751" s="171">
        <f t="shared" si="109"/>
        <v>0</v>
      </c>
      <c r="L751" s="868">
        <f t="shared" ref="L751:L810" si="113">H751+I751</f>
        <v>0</v>
      </c>
      <c r="M751" s="504">
        <f t="shared" si="112"/>
        <v>0</v>
      </c>
      <c r="N751" s="191">
        <f t="shared" si="108"/>
        <v>0</v>
      </c>
      <c r="O751" s="192">
        <f t="shared" si="111"/>
        <v>0</v>
      </c>
      <c r="P751" s="193">
        <v>0</v>
      </c>
      <c r="Q751" s="505">
        <v>0</v>
      </c>
      <c r="R751" s="506">
        <f t="shared" si="106"/>
        <v>0</v>
      </c>
      <c r="S751" s="199">
        <v>2</v>
      </c>
      <c r="T751" s="18"/>
      <c r="U751" s="18"/>
      <c r="V751" s="18"/>
      <c r="W751" s="18"/>
      <c r="X751" s="18"/>
      <c r="Y751" s="18"/>
    </row>
    <row r="752" spans="1:25" s="87" customFormat="1" ht="15.5" x14ac:dyDescent="0.35">
      <c r="A752" s="188">
        <v>83</v>
      </c>
      <c r="B752" s="824" t="s">
        <v>459</v>
      </c>
      <c r="C752" s="171">
        <v>181.2</v>
      </c>
      <c r="D752" s="171"/>
      <c r="E752" s="171"/>
      <c r="F752" s="171">
        <v>181.2</v>
      </c>
      <c r="G752" s="171">
        <f t="shared" si="110"/>
        <v>181.2</v>
      </c>
      <c r="H752" s="171"/>
      <c r="I752" s="171">
        <v>0</v>
      </c>
      <c r="J752" s="171"/>
      <c r="K752" s="171">
        <f t="shared" si="109"/>
        <v>0</v>
      </c>
      <c r="L752" s="868">
        <f t="shared" si="113"/>
        <v>0</v>
      </c>
      <c r="M752" s="504">
        <f t="shared" si="112"/>
        <v>0</v>
      </c>
      <c r="N752" s="191">
        <f t="shared" si="108"/>
        <v>0</v>
      </c>
      <c r="O752" s="192">
        <f t="shared" si="111"/>
        <v>0</v>
      </c>
      <c r="P752" s="193">
        <v>0</v>
      </c>
      <c r="Q752" s="505">
        <v>0</v>
      </c>
      <c r="R752" s="506">
        <f t="shared" ref="R752:R811" si="114">(N752+O752+P752+Q752)/G752</f>
        <v>0</v>
      </c>
      <c r="S752" s="199">
        <v>2</v>
      </c>
      <c r="T752" s="18"/>
      <c r="U752" s="18"/>
      <c r="V752" s="18"/>
      <c r="W752" s="18"/>
      <c r="X752" s="18"/>
      <c r="Y752" s="18"/>
    </row>
    <row r="753" spans="1:25" s="87" customFormat="1" ht="15.5" x14ac:dyDescent="0.35">
      <c r="A753" s="188">
        <v>84</v>
      </c>
      <c r="B753" s="824" t="s">
        <v>460</v>
      </c>
      <c r="C753" s="171">
        <v>171</v>
      </c>
      <c r="D753" s="171"/>
      <c r="E753" s="171"/>
      <c r="F753" s="171">
        <v>168.8</v>
      </c>
      <c r="G753" s="171">
        <f t="shared" si="110"/>
        <v>171</v>
      </c>
      <c r="H753" s="171"/>
      <c r="I753" s="171">
        <v>0</v>
      </c>
      <c r="J753" s="171"/>
      <c r="K753" s="171">
        <f t="shared" si="109"/>
        <v>0</v>
      </c>
      <c r="L753" s="868">
        <f t="shared" si="113"/>
        <v>0</v>
      </c>
      <c r="M753" s="504">
        <f t="shared" si="112"/>
        <v>0</v>
      </c>
      <c r="N753" s="191">
        <f t="shared" si="108"/>
        <v>0</v>
      </c>
      <c r="O753" s="192">
        <f t="shared" si="111"/>
        <v>0</v>
      </c>
      <c r="P753" s="193">
        <v>0</v>
      </c>
      <c r="Q753" s="505">
        <v>0</v>
      </c>
      <c r="R753" s="506">
        <f t="shared" si="114"/>
        <v>0</v>
      </c>
      <c r="S753" s="199">
        <v>2</v>
      </c>
      <c r="T753" s="18"/>
      <c r="U753" s="18"/>
      <c r="V753" s="18"/>
      <c r="W753" s="18"/>
      <c r="X753" s="18"/>
      <c r="Y753" s="18"/>
    </row>
    <row r="754" spans="1:25" s="87" customFormat="1" ht="15.5" x14ac:dyDescent="0.35">
      <c r="A754" s="188">
        <v>85</v>
      </c>
      <c r="B754" s="824" t="s">
        <v>461</v>
      </c>
      <c r="C754" s="171">
        <v>160.5</v>
      </c>
      <c r="D754" s="171"/>
      <c r="E754" s="171"/>
      <c r="F754" s="171">
        <v>160.5</v>
      </c>
      <c r="G754" s="171">
        <f t="shared" si="110"/>
        <v>160.5</v>
      </c>
      <c r="H754" s="171"/>
      <c r="I754" s="171">
        <v>0</v>
      </c>
      <c r="J754" s="171"/>
      <c r="K754" s="171">
        <f t="shared" si="109"/>
        <v>0</v>
      </c>
      <c r="L754" s="868">
        <f t="shared" si="113"/>
        <v>0</v>
      </c>
      <c r="M754" s="504">
        <f t="shared" si="112"/>
        <v>0</v>
      </c>
      <c r="N754" s="191">
        <f t="shared" si="108"/>
        <v>0</v>
      </c>
      <c r="O754" s="192">
        <f t="shared" si="111"/>
        <v>0</v>
      </c>
      <c r="P754" s="193">
        <v>0</v>
      </c>
      <c r="Q754" s="505">
        <v>0</v>
      </c>
      <c r="R754" s="506">
        <f t="shared" si="114"/>
        <v>0</v>
      </c>
      <c r="S754" s="199">
        <v>2</v>
      </c>
      <c r="T754" s="18"/>
      <c r="U754" s="18"/>
      <c r="V754" s="18"/>
      <c r="W754" s="18"/>
      <c r="X754" s="18"/>
      <c r="Y754" s="18"/>
    </row>
    <row r="755" spans="1:25" s="87" customFormat="1" ht="15.5" x14ac:dyDescent="0.35">
      <c r="A755" s="188">
        <v>86</v>
      </c>
      <c r="B755" s="824" t="s">
        <v>462</v>
      </c>
      <c r="C755" s="171">
        <v>165.6</v>
      </c>
      <c r="D755" s="171"/>
      <c r="E755" s="171"/>
      <c r="F755" s="171">
        <v>165.6</v>
      </c>
      <c r="G755" s="171">
        <f t="shared" si="110"/>
        <v>165.6</v>
      </c>
      <c r="H755" s="171"/>
      <c r="I755" s="171">
        <v>0</v>
      </c>
      <c r="J755" s="171"/>
      <c r="K755" s="171">
        <f t="shared" si="109"/>
        <v>0</v>
      </c>
      <c r="L755" s="868">
        <f t="shared" si="113"/>
        <v>0</v>
      </c>
      <c r="M755" s="504">
        <f t="shared" si="112"/>
        <v>0</v>
      </c>
      <c r="N755" s="191">
        <f t="shared" si="108"/>
        <v>0</v>
      </c>
      <c r="O755" s="192">
        <f t="shared" si="111"/>
        <v>0</v>
      </c>
      <c r="P755" s="193">
        <v>0</v>
      </c>
      <c r="Q755" s="505">
        <v>0</v>
      </c>
      <c r="R755" s="506">
        <f t="shared" si="114"/>
        <v>0</v>
      </c>
      <c r="S755" s="199">
        <v>2</v>
      </c>
      <c r="T755" s="18"/>
      <c r="U755" s="18"/>
      <c r="V755" s="18"/>
      <c r="W755" s="18"/>
      <c r="X755" s="18"/>
      <c r="Y755" s="18"/>
    </row>
    <row r="756" spans="1:25" s="87" customFormat="1" ht="15.5" x14ac:dyDescent="0.35">
      <c r="A756" s="188">
        <v>87</v>
      </c>
      <c r="B756" s="824" t="s">
        <v>463</v>
      </c>
      <c r="C756" s="171">
        <v>158.6</v>
      </c>
      <c r="D756" s="171"/>
      <c r="E756" s="171"/>
      <c r="F756" s="171">
        <v>158.6</v>
      </c>
      <c r="G756" s="171">
        <f t="shared" si="110"/>
        <v>158.6</v>
      </c>
      <c r="H756" s="171"/>
      <c r="I756" s="171">
        <v>0</v>
      </c>
      <c r="J756" s="171"/>
      <c r="K756" s="171">
        <f t="shared" si="109"/>
        <v>0</v>
      </c>
      <c r="L756" s="868">
        <f t="shared" si="113"/>
        <v>0</v>
      </c>
      <c r="M756" s="504">
        <f t="shared" si="112"/>
        <v>0</v>
      </c>
      <c r="N756" s="191">
        <f t="shared" si="108"/>
        <v>0</v>
      </c>
      <c r="O756" s="192">
        <f t="shared" si="111"/>
        <v>0</v>
      </c>
      <c r="P756" s="193">
        <v>0</v>
      </c>
      <c r="Q756" s="505">
        <v>0</v>
      </c>
      <c r="R756" s="506">
        <f t="shared" si="114"/>
        <v>0</v>
      </c>
      <c r="S756" s="199">
        <v>2</v>
      </c>
      <c r="T756" s="18"/>
      <c r="U756" s="18"/>
      <c r="V756" s="18"/>
      <c r="W756" s="18"/>
      <c r="X756" s="18"/>
      <c r="Y756" s="18"/>
    </row>
    <row r="757" spans="1:25" s="87" customFormat="1" ht="15.5" x14ac:dyDescent="0.35">
      <c r="A757" s="188">
        <v>88</v>
      </c>
      <c r="B757" s="824" t="s">
        <v>464</v>
      </c>
      <c r="C757" s="171">
        <v>414.61</v>
      </c>
      <c r="D757" s="171"/>
      <c r="E757" s="171"/>
      <c r="F757" s="171">
        <v>414.61</v>
      </c>
      <c r="G757" s="171">
        <f t="shared" si="110"/>
        <v>414.61</v>
      </c>
      <c r="H757" s="171"/>
      <c r="I757" s="171">
        <v>40</v>
      </c>
      <c r="J757" s="171">
        <v>40</v>
      </c>
      <c r="K757" s="171">
        <f t="shared" si="109"/>
        <v>40</v>
      </c>
      <c r="L757" s="868">
        <f t="shared" si="113"/>
        <v>40</v>
      </c>
      <c r="M757" s="504">
        <f t="shared" si="112"/>
        <v>5.2910052910052907E-2</v>
      </c>
      <c r="N757" s="191">
        <f t="shared" si="108"/>
        <v>226.531746031746</v>
      </c>
      <c r="O757" s="192">
        <f t="shared" si="111"/>
        <v>49.83698412698412</v>
      </c>
      <c r="P757" s="193">
        <v>57.049735449735444</v>
      </c>
      <c r="Q757" s="505">
        <v>5.2783068783068785</v>
      </c>
      <c r="R757" s="506">
        <f t="shared" si="114"/>
        <v>0.81690449455336922</v>
      </c>
      <c r="S757" s="199">
        <v>3</v>
      </c>
      <c r="T757" s="18"/>
      <c r="U757" s="18"/>
      <c r="V757" s="18"/>
      <c r="W757" s="18"/>
      <c r="X757" s="18"/>
      <c r="Y757" s="18"/>
    </row>
    <row r="758" spans="1:25" s="87" customFormat="1" ht="15.5" x14ac:dyDescent="0.35">
      <c r="A758" s="188">
        <v>89</v>
      </c>
      <c r="B758" s="824" t="s">
        <v>465</v>
      </c>
      <c r="C758" s="171">
        <v>148.1</v>
      </c>
      <c r="D758" s="171"/>
      <c r="E758" s="171"/>
      <c r="F758" s="171">
        <v>148.1</v>
      </c>
      <c r="G758" s="171">
        <f t="shared" si="110"/>
        <v>148.1</v>
      </c>
      <c r="H758" s="171"/>
      <c r="I758" s="171">
        <v>0</v>
      </c>
      <c r="J758" s="171"/>
      <c r="K758" s="171">
        <f t="shared" si="109"/>
        <v>0</v>
      </c>
      <c r="L758" s="868">
        <f t="shared" si="113"/>
        <v>0</v>
      </c>
      <c r="M758" s="504">
        <f t="shared" si="112"/>
        <v>0</v>
      </c>
      <c r="N758" s="191">
        <f t="shared" si="108"/>
        <v>0</v>
      </c>
      <c r="O758" s="192">
        <f t="shared" si="111"/>
        <v>0</v>
      </c>
      <c r="P758" s="193">
        <v>0</v>
      </c>
      <c r="Q758" s="505">
        <v>0</v>
      </c>
      <c r="R758" s="506">
        <f t="shared" si="114"/>
        <v>0</v>
      </c>
      <c r="S758" s="199">
        <v>2</v>
      </c>
      <c r="T758" s="18"/>
      <c r="U758" s="18"/>
      <c r="V758" s="18"/>
      <c r="W758" s="18"/>
      <c r="X758" s="18"/>
      <c r="Y758" s="18"/>
    </row>
    <row r="759" spans="1:25" s="87" customFormat="1" ht="15.5" x14ac:dyDescent="0.35">
      <c r="A759" s="188">
        <v>90</v>
      </c>
      <c r="B759" s="824" t="s">
        <v>466</v>
      </c>
      <c r="C759" s="171">
        <v>140.9</v>
      </c>
      <c r="D759" s="171"/>
      <c r="E759" s="171"/>
      <c r="F759" s="171">
        <v>140.9</v>
      </c>
      <c r="G759" s="171">
        <f t="shared" si="110"/>
        <v>140.9</v>
      </c>
      <c r="H759" s="171"/>
      <c r="I759" s="171"/>
      <c r="J759" s="171"/>
      <c r="K759" s="171">
        <f t="shared" si="109"/>
        <v>0</v>
      </c>
      <c r="L759" s="868">
        <f t="shared" si="113"/>
        <v>0</v>
      </c>
      <c r="M759" s="504">
        <f t="shared" si="112"/>
        <v>0</v>
      </c>
      <c r="N759" s="191">
        <f t="shared" si="108"/>
        <v>0</v>
      </c>
      <c r="O759" s="192">
        <f t="shared" si="111"/>
        <v>0</v>
      </c>
      <c r="P759" s="193">
        <v>0</v>
      </c>
      <c r="Q759" s="505">
        <v>0</v>
      </c>
      <c r="R759" s="506">
        <f t="shared" si="114"/>
        <v>0</v>
      </c>
      <c r="S759" s="199">
        <v>1</v>
      </c>
      <c r="T759" s="18"/>
      <c r="U759" s="18"/>
      <c r="V759" s="18"/>
      <c r="W759" s="18"/>
      <c r="X759" s="18"/>
      <c r="Y759" s="18"/>
    </row>
    <row r="760" spans="1:25" s="87" customFormat="1" ht="15.5" x14ac:dyDescent="0.35">
      <c r="A760" s="188">
        <v>91</v>
      </c>
      <c r="B760" s="824" t="s">
        <v>467</v>
      </c>
      <c r="C760" s="171">
        <v>97.5</v>
      </c>
      <c r="D760" s="171"/>
      <c r="E760" s="171"/>
      <c r="F760" s="171">
        <v>97.5</v>
      </c>
      <c r="G760" s="171">
        <f t="shared" si="110"/>
        <v>97.5</v>
      </c>
      <c r="H760" s="171"/>
      <c r="I760" s="171">
        <v>0</v>
      </c>
      <c r="J760" s="171"/>
      <c r="K760" s="171">
        <f t="shared" si="109"/>
        <v>0</v>
      </c>
      <c r="L760" s="868">
        <f t="shared" si="113"/>
        <v>0</v>
      </c>
      <c r="M760" s="504">
        <f t="shared" si="112"/>
        <v>0</v>
      </c>
      <c r="N760" s="191">
        <f t="shared" si="108"/>
        <v>0</v>
      </c>
      <c r="O760" s="192">
        <f t="shared" si="111"/>
        <v>0</v>
      </c>
      <c r="P760" s="193">
        <v>0</v>
      </c>
      <c r="Q760" s="505">
        <v>0</v>
      </c>
      <c r="R760" s="506">
        <f t="shared" si="114"/>
        <v>0</v>
      </c>
      <c r="S760" s="199">
        <v>2</v>
      </c>
      <c r="T760" s="18"/>
      <c r="U760" s="18"/>
      <c r="V760" s="18"/>
      <c r="W760" s="18"/>
      <c r="X760" s="18"/>
      <c r="Y760" s="18"/>
    </row>
    <row r="761" spans="1:25" s="87" customFormat="1" ht="15.5" x14ac:dyDescent="0.35">
      <c r="A761" s="188">
        <v>92</v>
      </c>
      <c r="B761" s="824" t="s">
        <v>468</v>
      </c>
      <c r="C761" s="171">
        <v>522.6</v>
      </c>
      <c r="D761" s="171"/>
      <c r="E761" s="171"/>
      <c r="F761" s="171">
        <v>522.6</v>
      </c>
      <c r="G761" s="171">
        <f t="shared" si="110"/>
        <v>522.6</v>
      </c>
      <c r="H761" s="171"/>
      <c r="I761" s="171">
        <v>0</v>
      </c>
      <c r="J761" s="171">
        <v>0</v>
      </c>
      <c r="K761" s="171">
        <f t="shared" si="109"/>
        <v>0</v>
      </c>
      <c r="L761" s="868">
        <f t="shared" si="113"/>
        <v>0</v>
      </c>
      <c r="M761" s="504">
        <f t="shared" si="112"/>
        <v>0</v>
      </c>
      <c r="N761" s="191">
        <f t="shared" si="108"/>
        <v>0</v>
      </c>
      <c r="O761" s="192">
        <f t="shared" si="111"/>
        <v>0</v>
      </c>
      <c r="P761" s="193">
        <v>0</v>
      </c>
      <c r="Q761" s="505">
        <v>0</v>
      </c>
      <c r="R761" s="506">
        <f t="shared" si="114"/>
        <v>0</v>
      </c>
      <c r="S761" s="199">
        <v>2</v>
      </c>
      <c r="T761" s="18"/>
      <c r="U761" s="18"/>
      <c r="V761" s="18"/>
      <c r="W761" s="18"/>
      <c r="X761" s="18"/>
      <c r="Y761" s="18"/>
    </row>
    <row r="762" spans="1:25" s="87" customFormat="1" ht="15.5" x14ac:dyDescent="0.35">
      <c r="A762" s="188">
        <v>93</v>
      </c>
      <c r="B762" s="824" t="s">
        <v>469</v>
      </c>
      <c r="C762" s="171">
        <v>199</v>
      </c>
      <c r="D762" s="171"/>
      <c r="E762" s="171"/>
      <c r="F762" s="171">
        <v>199</v>
      </c>
      <c r="G762" s="171">
        <f t="shared" si="110"/>
        <v>199</v>
      </c>
      <c r="H762" s="171"/>
      <c r="I762" s="171">
        <v>0</v>
      </c>
      <c r="J762" s="171">
        <v>0</v>
      </c>
      <c r="K762" s="171">
        <f t="shared" si="109"/>
        <v>0</v>
      </c>
      <c r="L762" s="868">
        <f t="shared" si="113"/>
        <v>0</v>
      </c>
      <c r="M762" s="504">
        <f t="shared" si="112"/>
        <v>0</v>
      </c>
      <c r="N762" s="191">
        <f t="shared" si="108"/>
        <v>0</v>
      </c>
      <c r="O762" s="192">
        <f t="shared" si="111"/>
        <v>0</v>
      </c>
      <c r="P762" s="193">
        <v>0</v>
      </c>
      <c r="Q762" s="505">
        <v>0</v>
      </c>
      <c r="R762" s="506">
        <f t="shared" si="114"/>
        <v>0</v>
      </c>
      <c r="S762" s="199">
        <v>2</v>
      </c>
      <c r="T762" s="18"/>
      <c r="U762" s="18"/>
      <c r="V762" s="18"/>
      <c r="W762" s="18"/>
      <c r="X762" s="18"/>
      <c r="Y762" s="18"/>
    </row>
    <row r="763" spans="1:25" s="87" customFormat="1" ht="15.5" x14ac:dyDescent="0.35">
      <c r="A763" s="188">
        <v>94</v>
      </c>
      <c r="B763" s="824" t="s">
        <v>470</v>
      </c>
      <c r="C763" s="171">
        <v>128.5</v>
      </c>
      <c r="D763" s="171"/>
      <c r="E763" s="171"/>
      <c r="F763" s="171">
        <v>128.5</v>
      </c>
      <c r="G763" s="171">
        <f t="shared" si="110"/>
        <v>128.5</v>
      </c>
      <c r="H763" s="171"/>
      <c r="I763" s="171"/>
      <c r="J763" s="171"/>
      <c r="K763" s="171">
        <f t="shared" si="109"/>
        <v>0</v>
      </c>
      <c r="L763" s="868">
        <f t="shared" si="113"/>
        <v>0</v>
      </c>
      <c r="M763" s="504">
        <f t="shared" si="112"/>
        <v>0</v>
      </c>
      <c r="N763" s="191">
        <f t="shared" si="108"/>
        <v>0</v>
      </c>
      <c r="O763" s="192">
        <f t="shared" si="111"/>
        <v>0</v>
      </c>
      <c r="P763" s="193">
        <v>0</v>
      </c>
      <c r="Q763" s="505">
        <v>0</v>
      </c>
      <c r="R763" s="506">
        <f t="shared" si="114"/>
        <v>0</v>
      </c>
      <c r="S763" s="199">
        <v>1</v>
      </c>
      <c r="T763" s="18"/>
      <c r="U763" s="18"/>
      <c r="V763" s="18"/>
      <c r="W763" s="18"/>
      <c r="X763" s="18"/>
      <c r="Y763" s="18"/>
    </row>
    <row r="764" spans="1:25" s="87" customFormat="1" ht="18.75" customHeight="1" x14ac:dyDescent="0.35">
      <c r="A764" s="188">
        <v>95</v>
      </c>
      <c r="B764" s="824" t="s">
        <v>471</v>
      </c>
      <c r="C764" s="171">
        <v>35.4</v>
      </c>
      <c r="D764" s="171"/>
      <c r="E764" s="171"/>
      <c r="F764" s="171">
        <v>35.4</v>
      </c>
      <c r="G764" s="171">
        <f t="shared" si="110"/>
        <v>35.4</v>
      </c>
      <c r="H764" s="171"/>
      <c r="I764" s="171"/>
      <c r="J764" s="171"/>
      <c r="K764" s="171">
        <f t="shared" si="109"/>
        <v>0</v>
      </c>
      <c r="L764" s="868">
        <f t="shared" si="113"/>
        <v>0</v>
      </c>
      <c r="M764" s="504">
        <f t="shared" si="112"/>
        <v>0</v>
      </c>
      <c r="N764" s="191">
        <f t="shared" si="108"/>
        <v>0</v>
      </c>
      <c r="O764" s="192">
        <f t="shared" si="111"/>
        <v>0</v>
      </c>
      <c r="P764" s="193">
        <v>0</v>
      </c>
      <c r="Q764" s="505">
        <v>0</v>
      </c>
      <c r="R764" s="506">
        <f t="shared" si="114"/>
        <v>0</v>
      </c>
      <c r="S764" s="199">
        <v>1</v>
      </c>
      <c r="T764" s="18"/>
      <c r="U764" s="18"/>
      <c r="V764" s="18"/>
      <c r="W764" s="18"/>
      <c r="X764" s="18"/>
      <c r="Y764" s="18"/>
    </row>
    <row r="765" spans="1:25" s="87" customFormat="1" ht="18" customHeight="1" x14ac:dyDescent="0.35">
      <c r="A765" s="188">
        <v>96</v>
      </c>
      <c r="B765" s="824" t="s">
        <v>472</v>
      </c>
      <c r="C765" s="171">
        <v>407.14</v>
      </c>
      <c r="D765" s="171"/>
      <c r="E765" s="171"/>
      <c r="F765" s="171">
        <v>397.94</v>
      </c>
      <c r="G765" s="171">
        <f t="shared" si="110"/>
        <v>407.14</v>
      </c>
      <c r="H765" s="171"/>
      <c r="I765" s="171">
        <v>0</v>
      </c>
      <c r="J765" s="171">
        <v>0</v>
      </c>
      <c r="K765" s="171">
        <f t="shared" si="109"/>
        <v>0</v>
      </c>
      <c r="L765" s="868">
        <f t="shared" si="113"/>
        <v>0</v>
      </c>
      <c r="M765" s="504">
        <f t="shared" si="112"/>
        <v>0</v>
      </c>
      <c r="N765" s="191">
        <f t="shared" si="108"/>
        <v>0</v>
      </c>
      <c r="O765" s="192">
        <f t="shared" si="111"/>
        <v>0</v>
      </c>
      <c r="P765" s="193">
        <v>0</v>
      </c>
      <c r="Q765" s="505">
        <v>0</v>
      </c>
      <c r="R765" s="506">
        <f t="shared" si="114"/>
        <v>0</v>
      </c>
      <c r="S765" s="199">
        <v>2</v>
      </c>
      <c r="T765" s="18"/>
      <c r="U765" s="18"/>
      <c r="V765" s="18"/>
      <c r="W765" s="18"/>
      <c r="X765" s="18"/>
      <c r="Y765" s="18"/>
    </row>
    <row r="766" spans="1:25" s="87" customFormat="1" ht="12.75" customHeight="1" x14ac:dyDescent="0.35">
      <c r="A766" s="188">
        <v>97</v>
      </c>
      <c r="B766" s="824" t="s">
        <v>473</v>
      </c>
      <c r="C766" s="171">
        <v>207.4</v>
      </c>
      <c r="D766" s="171"/>
      <c r="E766" s="171"/>
      <c r="F766" s="171">
        <v>207.4</v>
      </c>
      <c r="G766" s="171">
        <f t="shared" si="110"/>
        <v>207.4</v>
      </c>
      <c r="H766" s="171"/>
      <c r="I766" s="171">
        <v>0</v>
      </c>
      <c r="J766" s="171">
        <v>0</v>
      </c>
      <c r="K766" s="171">
        <f t="shared" si="109"/>
        <v>0</v>
      </c>
      <c r="L766" s="868">
        <f t="shared" si="113"/>
        <v>0</v>
      </c>
      <c r="M766" s="504">
        <f t="shared" si="112"/>
        <v>0</v>
      </c>
      <c r="N766" s="191">
        <f t="shared" si="108"/>
        <v>0</v>
      </c>
      <c r="O766" s="192">
        <f t="shared" si="111"/>
        <v>0</v>
      </c>
      <c r="P766" s="193">
        <v>0</v>
      </c>
      <c r="Q766" s="505">
        <v>0</v>
      </c>
      <c r="R766" s="506">
        <f t="shared" si="114"/>
        <v>0</v>
      </c>
      <c r="S766" s="199">
        <v>3</v>
      </c>
      <c r="T766" s="18"/>
      <c r="U766" s="18"/>
      <c r="V766" s="18"/>
      <c r="W766" s="18"/>
      <c r="X766" s="18"/>
      <c r="Y766" s="18"/>
    </row>
    <row r="767" spans="1:25" s="87" customFormat="1" ht="12.75" customHeight="1" x14ac:dyDescent="0.35">
      <c r="A767" s="188">
        <v>98</v>
      </c>
      <c r="B767" s="824" t="s">
        <v>474</v>
      </c>
      <c r="C767" s="171">
        <v>388.5</v>
      </c>
      <c r="D767" s="171"/>
      <c r="E767" s="171">
        <v>230.8</v>
      </c>
      <c r="F767" s="171">
        <v>445.4</v>
      </c>
      <c r="G767" s="171">
        <f t="shared" si="110"/>
        <v>619.29999999999995</v>
      </c>
      <c r="H767" s="171"/>
      <c r="I767" s="171">
        <v>0</v>
      </c>
      <c r="J767" s="171">
        <v>0</v>
      </c>
      <c r="K767" s="171">
        <f t="shared" si="109"/>
        <v>0</v>
      </c>
      <c r="L767" s="868">
        <f t="shared" si="113"/>
        <v>0</v>
      </c>
      <c r="M767" s="504">
        <f t="shared" si="112"/>
        <v>0</v>
      </c>
      <c r="N767" s="191">
        <f t="shared" si="108"/>
        <v>0</v>
      </c>
      <c r="O767" s="192">
        <f t="shared" si="111"/>
        <v>0</v>
      </c>
      <c r="P767" s="193">
        <v>0</v>
      </c>
      <c r="Q767" s="505">
        <v>0</v>
      </c>
      <c r="R767" s="506">
        <f t="shared" si="114"/>
        <v>0</v>
      </c>
      <c r="S767" s="199">
        <v>2</v>
      </c>
      <c r="T767" s="18"/>
      <c r="U767" s="18"/>
      <c r="V767" s="18"/>
      <c r="W767" s="18"/>
      <c r="X767" s="18"/>
      <c r="Y767" s="18"/>
    </row>
    <row r="768" spans="1:25" s="87" customFormat="1" ht="12.75" customHeight="1" x14ac:dyDescent="0.35">
      <c r="A768" s="188">
        <v>99</v>
      </c>
      <c r="B768" s="824" t="s">
        <v>475</v>
      </c>
      <c r="C768" s="171">
        <v>326.7</v>
      </c>
      <c r="D768" s="171"/>
      <c r="E768" s="171"/>
      <c r="F768" s="171">
        <v>326.8</v>
      </c>
      <c r="G768" s="171">
        <f t="shared" si="110"/>
        <v>326.7</v>
      </c>
      <c r="H768" s="171"/>
      <c r="I768" s="171">
        <v>20</v>
      </c>
      <c r="J768" s="171">
        <v>20</v>
      </c>
      <c r="K768" s="171">
        <f t="shared" si="109"/>
        <v>20</v>
      </c>
      <c r="L768" s="868">
        <f t="shared" si="113"/>
        <v>20</v>
      </c>
      <c r="M768" s="504">
        <f t="shared" si="112"/>
        <v>2.6455026455026454E-2</v>
      </c>
      <c r="N768" s="191">
        <f t="shared" si="108"/>
        <v>113.265873015873</v>
      </c>
      <c r="O768" s="192">
        <f t="shared" si="111"/>
        <v>24.91849206349206</v>
      </c>
      <c r="P768" s="193">
        <v>28.524867724867722</v>
      </c>
      <c r="Q768" s="505">
        <v>2.6391534391534393</v>
      </c>
      <c r="R768" s="506">
        <f t="shared" si="114"/>
        <v>0.51836053334369825</v>
      </c>
      <c r="S768" s="199">
        <v>3</v>
      </c>
      <c r="T768" s="18"/>
      <c r="U768" s="18"/>
      <c r="V768" s="18"/>
      <c r="W768" s="18"/>
      <c r="X768" s="18"/>
      <c r="Y768" s="18"/>
    </row>
    <row r="769" spans="1:25" s="87" customFormat="1" ht="12.75" customHeight="1" x14ac:dyDescent="0.35">
      <c r="A769" s="188">
        <v>100</v>
      </c>
      <c r="B769" s="824" t="s">
        <v>476</v>
      </c>
      <c r="C769" s="171">
        <v>485.4</v>
      </c>
      <c r="D769" s="171"/>
      <c r="E769" s="171"/>
      <c r="F769" s="171">
        <v>485.4</v>
      </c>
      <c r="G769" s="171">
        <f t="shared" si="110"/>
        <v>485.4</v>
      </c>
      <c r="H769" s="171"/>
      <c r="I769" s="171">
        <v>60</v>
      </c>
      <c r="J769" s="171">
        <v>60</v>
      </c>
      <c r="K769" s="171">
        <f t="shared" si="109"/>
        <v>60</v>
      </c>
      <c r="L769" s="868">
        <f t="shared" si="113"/>
        <v>60</v>
      </c>
      <c r="M769" s="504">
        <f t="shared" si="112"/>
        <v>7.9365079365079361E-2</v>
      </c>
      <c r="N769" s="191">
        <f t="shared" si="108"/>
        <v>339.79761904761904</v>
      </c>
      <c r="O769" s="192">
        <f t="shared" si="111"/>
        <v>74.755476190476188</v>
      </c>
      <c r="P769" s="193">
        <v>85.574603174603169</v>
      </c>
      <c r="Q769" s="505">
        <v>7.9174603174603178</v>
      </c>
      <c r="R769" s="506">
        <f t="shared" si="114"/>
        <v>1.0466525725796432</v>
      </c>
      <c r="S769" s="199">
        <v>3</v>
      </c>
      <c r="T769" s="18"/>
      <c r="U769" s="18"/>
      <c r="V769" s="18"/>
      <c r="W769" s="18"/>
      <c r="X769" s="18"/>
      <c r="Y769" s="18"/>
    </row>
    <row r="770" spans="1:25" s="87" customFormat="1" ht="12.75" customHeight="1" x14ac:dyDescent="0.35">
      <c r="A770" s="188">
        <v>101</v>
      </c>
      <c r="B770" s="824" t="s">
        <v>477</v>
      </c>
      <c r="C770" s="171">
        <v>562.28</v>
      </c>
      <c r="D770" s="171"/>
      <c r="E770" s="171"/>
      <c r="F770" s="171">
        <v>561.78</v>
      </c>
      <c r="G770" s="171">
        <f t="shared" si="110"/>
        <v>562.28</v>
      </c>
      <c r="H770" s="171"/>
      <c r="I770" s="171">
        <v>40</v>
      </c>
      <c r="J770" s="171">
        <v>40</v>
      </c>
      <c r="K770" s="171">
        <f t="shared" si="109"/>
        <v>40</v>
      </c>
      <c r="L770" s="868">
        <f t="shared" si="113"/>
        <v>40</v>
      </c>
      <c r="M770" s="504">
        <f t="shared" si="112"/>
        <v>5.2910052910052907E-2</v>
      </c>
      <c r="N770" s="191">
        <f t="shared" si="108"/>
        <v>226.531746031746</v>
      </c>
      <c r="O770" s="192">
        <f t="shared" si="111"/>
        <v>49.83698412698412</v>
      </c>
      <c r="P770" s="193">
        <v>57.049735449735444</v>
      </c>
      <c r="Q770" s="505">
        <v>5.2783068783068785</v>
      </c>
      <c r="R770" s="506">
        <f t="shared" si="114"/>
        <v>0.60236318646719156</v>
      </c>
      <c r="S770" s="199">
        <v>3</v>
      </c>
      <c r="T770" s="18"/>
      <c r="U770" s="18"/>
      <c r="V770" s="18"/>
      <c r="W770" s="18"/>
      <c r="X770" s="18"/>
      <c r="Y770" s="18"/>
    </row>
    <row r="771" spans="1:25" s="87" customFormat="1" ht="12.75" customHeight="1" x14ac:dyDescent="0.35">
      <c r="A771" s="188">
        <v>102</v>
      </c>
      <c r="B771" s="824" t="s">
        <v>478</v>
      </c>
      <c r="C771" s="171">
        <v>156.78</v>
      </c>
      <c r="D771" s="171"/>
      <c r="E771" s="171"/>
      <c r="F771" s="171">
        <v>146.82</v>
      </c>
      <c r="G771" s="171">
        <f t="shared" si="110"/>
        <v>156.78</v>
      </c>
      <c r="H771" s="171"/>
      <c r="I771" s="171">
        <v>0</v>
      </c>
      <c r="J771" s="171">
        <v>0</v>
      </c>
      <c r="K771" s="171">
        <f t="shared" si="109"/>
        <v>0</v>
      </c>
      <c r="L771" s="868">
        <f t="shared" si="113"/>
        <v>0</v>
      </c>
      <c r="M771" s="504">
        <f t="shared" si="112"/>
        <v>0</v>
      </c>
      <c r="N771" s="191">
        <f t="shared" si="108"/>
        <v>0</v>
      </c>
      <c r="O771" s="192">
        <f t="shared" si="111"/>
        <v>0</v>
      </c>
      <c r="P771" s="193">
        <v>0</v>
      </c>
      <c r="Q771" s="505">
        <v>0</v>
      </c>
      <c r="R771" s="506">
        <f t="shared" si="114"/>
        <v>0</v>
      </c>
      <c r="S771" s="199">
        <v>2</v>
      </c>
      <c r="T771" s="18"/>
      <c r="U771" s="18"/>
      <c r="V771" s="18"/>
      <c r="W771" s="18"/>
      <c r="X771" s="18"/>
      <c r="Y771" s="18"/>
    </row>
    <row r="772" spans="1:25" s="87" customFormat="1" ht="12.75" customHeight="1" x14ac:dyDescent="0.35">
      <c r="A772" s="188">
        <v>103</v>
      </c>
      <c r="B772" s="824" t="s">
        <v>479</v>
      </c>
      <c r="C772" s="171">
        <v>169.82</v>
      </c>
      <c r="D772" s="171"/>
      <c r="E772" s="171"/>
      <c r="F772" s="171">
        <v>169.82</v>
      </c>
      <c r="G772" s="171">
        <f t="shared" si="110"/>
        <v>169.82</v>
      </c>
      <c r="H772" s="171"/>
      <c r="I772" s="171">
        <v>0</v>
      </c>
      <c r="J772" s="171">
        <v>0</v>
      </c>
      <c r="K772" s="171">
        <f t="shared" si="109"/>
        <v>0</v>
      </c>
      <c r="L772" s="868">
        <f t="shared" si="113"/>
        <v>0</v>
      </c>
      <c r="M772" s="504">
        <f t="shared" si="112"/>
        <v>0</v>
      </c>
      <c r="N772" s="191">
        <f t="shared" si="108"/>
        <v>0</v>
      </c>
      <c r="O772" s="192">
        <f t="shared" si="111"/>
        <v>0</v>
      </c>
      <c r="P772" s="193">
        <v>0</v>
      </c>
      <c r="Q772" s="505">
        <v>0</v>
      </c>
      <c r="R772" s="506">
        <f t="shared" si="114"/>
        <v>0</v>
      </c>
      <c r="S772" s="199">
        <v>2</v>
      </c>
      <c r="T772" s="18"/>
      <c r="U772" s="18"/>
      <c r="V772" s="18"/>
      <c r="W772" s="18"/>
      <c r="X772" s="18"/>
      <c r="Y772" s="18"/>
    </row>
    <row r="773" spans="1:25" s="87" customFormat="1" ht="12.75" customHeight="1" x14ac:dyDescent="0.35">
      <c r="A773" s="188">
        <v>104</v>
      </c>
      <c r="B773" s="824" t="s">
        <v>480</v>
      </c>
      <c r="C773" s="171">
        <v>263.20999999999998</v>
      </c>
      <c r="D773" s="171"/>
      <c r="E773" s="171"/>
      <c r="F773" s="171">
        <v>263</v>
      </c>
      <c r="G773" s="171">
        <f t="shared" si="110"/>
        <v>263.20999999999998</v>
      </c>
      <c r="H773" s="171">
        <v>41</v>
      </c>
      <c r="I773" s="171">
        <v>0</v>
      </c>
      <c r="J773" s="171">
        <v>41</v>
      </c>
      <c r="K773" s="171">
        <f t="shared" si="109"/>
        <v>41</v>
      </c>
      <c r="L773" s="868">
        <f t="shared" si="113"/>
        <v>41</v>
      </c>
      <c r="M773" s="504">
        <f t="shared" si="112"/>
        <v>4.880952380952381E-2</v>
      </c>
      <c r="N773" s="191">
        <f t="shared" si="108"/>
        <v>208.97553571428571</v>
      </c>
      <c r="O773" s="192">
        <f t="shared" si="111"/>
        <v>45.97461785714286</v>
      </c>
      <c r="P773" s="193">
        <v>52.628380952380951</v>
      </c>
      <c r="Q773" s="505">
        <v>4.8692380952380958</v>
      </c>
      <c r="R773" s="506">
        <f t="shared" si="114"/>
        <v>1.1870664967860174</v>
      </c>
      <c r="S773" s="199">
        <v>3</v>
      </c>
      <c r="T773" s="18"/>
      <c r="U773" s="18"/>
      <c r="V773" s="18"/>
      <c r="W773" s="18"/>
      <c r="X773" s="18"/>
      <c r="Y773" s="18"/>
    </row>
    <row r="774" spans="1:25" s="87" customFormat="1" ht="12.75" customHeight="1" x14ac:dyDescent="0.35">
      <c r="A774" s="188">
        <v>105</v>
      </c>
      <c r="B774" s="824" t="s">
        <v>2173</v>
      </c>
      <c r="C774" s="200">
        <v>1770.4</v>
      </c>
      <c r="D774" s="171"/>
      <c r="E774" s="171"/>
      <c r="F774" s="171"/>
      <c r="G774" s="171">
        <f t="shared" si="110"/>
        <v>1770.4</v>
      </c>
      <c r="H774" s="171">
        <v>298.7</v>
      </c>
      <c r="I774" s="171"/>
      <c r="J774" s="171"/>
      <c r="K774" s="171">
        <f t="shared" si="109"/>
        <v>298.7</v>
      </c>
      <c r="L774" s="868">
        <f t="shared" si="113"/>
        <v>298.7</v>
      </c>
      <c r="M774" s="504">
        <f t="shared" si="112"/>
        <v>0.35559523809523808</v>
      </c>
      <c r="N774" s="191">
        <f t="shared" si="108"/>
        <v>1522.4632321428569</v>
      </c>
      <c r="O774" s="192">
        <f t="shared" si="111"/>
        <v>334.94191107142854</v>
      </c>
      <c r="P774" s="193">
        <v>383.41700952380944</v>
      </c>
      <c r="Q774" s="505">
        <v>35.474180952380955</v>
      </c>
      <c r="R774" s="506">
        <f t="shared" si="114"/>
        <v>1.2857525608283304</v>
      </c>
      <c r="S774" s="199">
        <v>5</v>
      </c>
      <c r="T774" s="18"/>
      <c r="U774" s="18"/>
      <c r="V774" s="18"/>
      <c r="W774" s="18"/>
      <c r="X774" s="18"/>
      <c r="Y774" s="18"/>
    </row>
    <row r="775" spans="1:25" s="87" customFormat="1" ht="12.75" customHeight="1" x14ac:dyDescent="0.35">
      <c r="A775" s="188">
        <v>106</v>
      </c>
      <c r="B775" s="824" t="s">
        <v>2174</v>
      </c>
      <c r="C775" s="200">
        <v>4227</v>
      </c>
      <c r="D775" s="171"/>
      <c r="E775" s="171">
        <v>534.20000000000005</v>
      </c>
      <c r="F775" s="171"/>
      <c r="G775" s="171">
        <f t="shared" si="110"/>
        <v>4761.2</v>
      </c>
      <c r="H775" s="171">
        <v>468.9</v>
      </c>
      <c r="I775" s="171"/>
      <c r="J775" s="171"/>
      <c r="K775" s="171">
        <f t="shared" si="109"/>
        <v>468.9</v>
      </c>
      <c r="L775" s="868">
        <f t="shared" si="113"/>
        <v>468.9</v>
      </c>
      <c r="M775" s="504">
        <f t="shared" si="112"/>
        <v>0.55821428571428566</v>
      </c>
      <c r="N775" s="191">
        <f t="shared" si="108"/>
        <v>2389.9665535714284</v>
      </c>
      <c r="O775" s="192">
        <f t="shared" si="111"/>
        <v>525.7926417857143</v>
      </c>
      <c r="P775" s="193">
        <v>601.88897142857138</v>
      </c>
      <c r="Q775" s="505">
        <v>55.687457142857141</v>
      </c>
      <c r="R775" s="506">
        <f t="shared" si="114"/>
        <v>0.75051155673539682</v>
      </c>
      <c r="S775" s="199">
        <v>9</v>
      </c>
      <c r="T775" s="18"/>
      <c r="U775" s="18"/>
      <c r="V775" s="18"/>
      <c r="W775" s="18"/>
      <c r="X775" s="18"/>
      <c r="Y775" s="18"/>
    </row>
    <row r="776" spans="1:25" s="87" customFormat="1" ht="15.5" x14ac:dyDescent="0.35">
      <c r="A776" s="188">
        <v>107</v>
      </c>
      <c r="B776" s="824" t="s">
        <v>2181</v>
      </c>
      <c r="C776" s="193">
        <v>725.2</v>
      </c>
      <c r="D776" s="178"/>
      <c r="E776" s="178"/>
      <c r="F776" s="171"/>
      <c r="G776" s="171">
        <f t="shared" si="110"/>
        <v>725.2</v>
      </c>
      <c r="H776" s="171">
        <v>80</v>
      </c>
      <c r="I776" s="178"/>
      <c r="J776" s="171"/>
      <c r="K776" s="171">
        <f t="shared" si="109"/>
        <v>80</v>
      </c>
      <c r="L776" s="868">
        <f t="shared" si="113"/>
        <v>80</v>
      </c>
      <c r="M776" s="504">
        <f t="shared" si="112"/>
        <v>9.5238095238095233E-2</v>
      </c>
      <c r="N776" s="191">
        <f t="shared" si="108"/>
        <v>407.75714285714281</v>
      </c>
      <c r="O776" s="192">
        <f t="shared" si="111"/>
        <v>89.706571428571422</v>
      </c>
      <c r="P776" s="193">
        <v>102.68952380952381</v>
      </c>
      <c r="Q776" s="505">
        <v>9.5009523809523806</v>
      </c>
      <c r="R776" s="506">
        <f t="shared" si="114"/>
        <v>0.84067042260919811</v>
      </c>
      <c r="S776" s="199">
        <v>2</v>
      </c>
      <c r="T776" s="18"/>
      <c r="U776" s="18"/>
      <c r="V776" s="18"/>
      <c r="W776" s="18"/>
      <c r="X776" s="18"/>
      <c r="Y776" s="18"/>
    </row>
    <row r="777" spans="1:25" s="87" customFormat="1" ht="15.5" x14ac:dyDescent="0.35">
      <c r="A777" s="188">
        <v>108</v>
      </c>
      <c r="B777" s="824" t="s">
        <v>611</v>
      </c>
      <c r="C777" s="193">
        <v>2870.81</v>
      </c>
      <c r="D777" s="171"/>
      <c r="E777" s="171">
        <v>41</v>
      </c>
      <c r="F777" s="171"/>
      <c r="G777" s="171">
        <f t="shared" si="110"/>
        <v>2911.81</v>
      </c>
      <c r="H777" s="171">
        <v>457.6</v>
      </c>
      <c r="I777" s="171"/>
      <c r="J777" s="171"/>
      <c r="K777" s="171">
        <f>H777+I777</f>
        <v>457.6</v>
      </c>
      <c r="L777" s="868">
        <f t="shared" si="113"/>
        <v>457.6</v>
      </c>
      <c r="M777" s="504">
        <f t="shared" si="112"/>
        <v>0.54476190476190478</v>
      </c>
      <c r="N777" s="191">
        <f t="shared" si="108"/>
        <v>2332.3708571428569</v>
      </c>
      <c r="O777" s="192">
        <f t="shared" si="111"/>
        <v>513.12158857142856</v>
      </c>
      <c r="P777" s="193">
        <v>587.38407619047621</v>
      </c>
      <c r="Q777" s="505">
        <v>54.345447619047626</v>
      </c>
      <c r="R777" s="506">
        <f t="shared" si="114"/>
        <v>1.1976131579752145</v>
      </c>
      <c r="S777" s="194">
        <v>10</v>
      </c>
      <c r="T777" s="18"/>
      <c r="U777" s="18"/>
      <c r="V777" s="18"/>
      <c r="W777" s="18"/>
      <c r="X777" s="18"/>
      <c r="Y777" s="18"/>
    </row>
    <row r="778" spans="1:25" s="87" customFormat="1" ht="15" customHeight="1" x14ac:dyDescent="0.35">
      <c r="A778" s="188">
        <v>109</v>
      </c>
      <c r="B778" s="824" t="s">
        <v>612</v>
      </c>
      <c r="C778" s="193">
        <v>2933</v>
      </c>
      <c r="D778" s="171"/>
      <c r="E778" s="171"/>
      <c r="F778" s="171"/>
      <c r="G778" s="171">
        <f t="shared" si="110"/>
        <v>2933</v>
      </c>
      <c r="H778" s="171">
        <v>450</v>
      </c>
      <c r="I778" s="171"/>
      <c r="J778" s="171"/>
      <c r="K778" s="171"/>
      <c r="L778" s="868">
        <f t="shared" si="113"/>
        <v>450</v>
      </c>
      <c r="M778" s="504">
        <f t="shared" si="112"/>
        <v>0.5357142857142857</v>
      </c>
      <c r="N778" s="191">
        <f t="shared" si="108"/>
        <v>2293.6339285714284</v>
      </c>
      <c r="O778" s="192">
        <f t="shared" si="111"/>
        <v>504.59946428571425</v>
      </c>
      <c r="P778" s="193">
        <v>577.62857142857138</v>
      </c>
      <c r="Q778" s="505">
        <v>53.442857142857143</v>
      </c>
      <c r="R778" s="506">
        <f t="shared" si="114"/>
        <v>1.1692140543568261</v>
      </c>
      <c r="S778" s="194">
        <v>10</v>
      </c>
      <c r="T778" s="18"/>
      <c r="U778" s="18"/>
      <c r="V778" s="18"/>
      <c r="W778" s="18"/>
      <c r="X778" s="18"/>
      <c r="Y778" s="18"/>
    </row>
    <row r="779" spans="1:25" s="87" customFormat="1" ht="15.75" customHeight="1" x14ac:dyDescent="0.35">
      <c r="A779" s="188">
        <v>110</v>
      </c>
      <c r="B779" s="824" t="s">
        <v>613</v>
      </c>
      <c r="C779" s="193">
        <v>3120.67</v>
      </c>
      <c r="D779" s="171"/>
      <c r="E779" s="171"/>
      <c r="F779" s="171"/>
      <c r="G779" s="171">
        <f t="shared" si="110"/>
        <v>3120.67</v>
      </c>
      <c r="H779" s="171">
        <v>510</v>
      </c>
      <c r="I779" s="171"/>
      <c r="J779" s="171"/>
      <c r="K779" s="171"/>
      <c r="L779" s="868">
        <f t="shared" si="113"/>
        <v>510</v>
      </c>
      <c r="M779" s="504">
        <f t="shared" si="112"/>
        <v>0.6071428571428571</v>
      </c>
      <c r="N779" s="191">
        <f t="shared" si="108"/>
        <v>2599.4517857142855</v>
      </c>
      <c r="O779" s="192">
        <f t="shared" si="111"/>
        <v>571.87939285714276</v>
      </c>
      <c r="P779" s="193">
        <v>654.64571428571423</v>
      </c>
      <c r="Q779" s="505">
        <v>60.568571428571424</v>
      </c>
      <c r="R779" s="506">
        <f t="shared" si="114"/>
        <v>1.2454202028044343</v>
      </c>
      <c r="S779" s="194">
        <v>5</v>
      </c>
      <c r="T779" s="18"/>
      <c r="U779" s="18"/>
      <c r="V779" s="18"/>
      <c r="W779" s="18"/>
      <c r="X779" s="18"/>
      <c r="Y779" s="18"/>
    </row>
    <row r="780" spans="1:25" s="350" customFormat="1" ht="15.5" x14ac:dyDescent="0.35">
      <c r="A780" s="216"/>
      <c r="B780" s="833" t="s">
        <v>1063</v>
      </c>
      <c r="C780" s="217">
        <f t="shared" ref="C780:K780" si="115">SUM(C670:C779)</f>
        <v>237920.16999999993</v>
      </c>
      <c r="D780" s="217">
        <f t="shared" si="115"/>
        <v>216.9</v>
      </c>
      <c r="E780" s="217">
        <f t="shared" si="115"/>
        <v>4891</v>
      </c>
      <c r="F780" s="217">
        <f t="shared" si="115"/>
        <v>224648.39999999991</v>
      </c>
      <c r="G780" s="217">
        <f t="shared" si="115"/>
        <v>243028.06999999992</v>
      </c>
      <c r="H780" s="217">
        <f t="shared" si="115"/>
        <v>26658.2</v>
      </c>
      <c r="I780" s="217">
        <f t="shared" si="115"/>
        <v>1004</v>
      </c>
      <c r="J780" s="217">
        <f t="shared" si="115"/>
        <v>25397</v>
      </c>
      <c r="K780" s="217">
        <f t="shared" si="115"/>
        <v>26702.2</v>
      </c>
      <c r="L780" s="868">
        <f t="shared" si="113"/>
        <v>27662.2</v>
      </c>
      <c r="M780" s="217">
        <f>SUM(M670:M779)</f>
        <v>33.063994708994706</v>
      </c>
      <c r="N780" s="191">
        <f t="shared" si="108"/>
        <v>141561.84014682539</v>
      </c>
      <c r="O780" s="876">
        <f>SUM(O670:O779)</f>
        <v>31143.604832301582</v>
      </c>
      <c r="P780" s="217">
        <f>SUM(P670:P779)</f>
        <v>35650.921655026439</v>
      </c>
      <c r="Q780" s="878">
        <f>SUM(Q670:Q779)</f>
        <v>3298.4641121693112</v>
      </c>
      <c r="R780" s="506">
        <f t="shared" si="114"/>
        <v>0.87090693164095323</v>
      </c>
      <c r="S780" s="198"/>
    </row>
    <row r="781" spans="1:25" s="165" customFormat="1" ht="15.75" customHeight="1" x14ac:dyDescent="0.3">
      <c r="A781" s="184" t="s">
        <v>817</v>
      </c>
      <c r="B781" s="834"/>
      <c r="C781" s="171"/>
      <c r="D781" s="171"/>
      <c r="E781" s="171"/>
      <c r="F781" s="171"/>
      <c r="G781" s="171">
        <f t="shared" si="110"/>
        <v>0</v>
      </c>
      <c r="H781" s="171"/>
      <c r="I781" s="171"/>
      <c r="J781" s="171"/>
      <c r="K781" s="171"/>
      <c r="L781" s="868">
        <f t="shared" si="113"/>
        <v>0</v>
      </c>
      <c r="M781" s="504">
        <f t="shared" ref="M781:M830" si="116">(H781/840)+(I781/756)</f>
        <v>0</v>
      </c>
      <c r="N781" s="191">
        <f t="shared" ref="N781:N844" si="117">M781*4281.45</f>
        <v>0</v>
      </c>
      <c r="O781" s="192">
        <f t="shared" si="111"/>
        <v>0</v>
      </c>
      <c r="P781" s="193" t="e">
        <f>#REF!*1.45</f>
        <v>#REF!</v>
      </c>
      <c r="Q781" s="505">
        <v>0</v>
      </c>
      <c r="R781" s="506" t="e">
        <f t="shared" si="114"/>
        <v>#REF!</v>
      </c>
      <c r="S781" s="199"/>
    </row>
    <row r="782" spans="1:25" s="87" customFormat="1" ht="15.75" customHeight="1" x14ac:dyDescent="0.35">
      <c r="A782" s="171">
        <v>1</v>
      </c>
      <c r="B782" s="827" t="s">
        <v>818</v>
      </c>
      <c r="C782" s="225">
        <v>4265.91</v>
      </c>
      <c r="D782" s="171"/>
      <c r="E782" s="171"/>
      <c r="F782" s="171">
        <f>C782+D782+E782</f>
        <v>4265.91</v>
      </c>
      <c r="G782" s="171">
        <f t="shared" si="110"/>
        <v>4265.91</v>
      </c>
      <c r="H782" s="172">
        <v>321</v>
      </c>
      <c r="I782" s="204">
        <v>0</v>
      </c>
      <c r="J782" s="172">
        <f>H782+I782</f>
        <v>321</v>
      </c>
      <c r="K782" s="172">
        <f t="shared" ref="K782:K832" si="118">I782+J782</f>
        <v>321</v>
      </c>
      <c r="L782" s="868">
        <f t="shared" si="113"/>
        <v>321</v>
      </c>
      <c r="M782" s="504">
        <f>(H782/840)+(I782/756)</f>
        <v>0.38214285714285712</v>
      </c>
      <c r="N782" s="191">
        <f t="shared" si="117"/>
        <v>1636.1255357142854</v>
      </c>
      <c r="O782" s="192">
        <f t="shared" si="111"/>
        <v>359.9476178571428</v>
      </c>
      <c r="P782" s="193">
        <v>683.45485714285712</v>
      </c>
      <c r="Q782" s="505">
        <v>38.122571428571426</v>
      </c>
      <c r="R782" s="506">
        <f t="shared" si="114"/>
        <v>0.63706233421306524</v>
      </c>
      <c r="S782" s="199">
        <v>14</v>
      </c>
      <c r="T782" s="18"/>
      <c r="U782" s="18"/>
      <c r="V782" s="18"/>
      <c r="W782" s="18"/>
      <c r="X782" s="18"/>
      <c r="Y782" s="18"/>
    </row>
    <row r="783" spans="1:25" s="87" customFormat="1" ht="15.75" customHeight="1" x14ac:dyDescent="0.35">
      <c r="A783" s="171">
        <v>2</v>
      </c>
      <c r="B783" s="824" t="s">
        <v>819</v>
      </c>
      <c r="C783" s="225">
        <v>9865.73</v>
      </c>
      <c r="D783" s="171"/>
      <c r="E783" s="171"/>
      <c r="F783" s="171">
        <v>9848.9699999999993</v>
      </c>
      <c r="G783" s="171">
        <f t="shared" si="110"/>
        <v>9865.73</v>
      </c>
      <c r="H783" s="172">
        <v>720</v>
      </c>
      <c r="I783" s="204">
        <v>0</v>
      </c>
      <c r="J783" s="172">
        <f t="shared" ref="J783:J833" si="119">H783+I783</f>
        <v>720</v>
      </c>
      <c r="K783" s="172">
        <f t="shared" si="118"/>
        <v>720</v>
      </c>
      <c r="L783" s="868">
        <f t="shared" si="113"/>
        <v>720</v>
      </c>
      <c r="M783" s="504">
        <f t="shared" si="116"/>
        <v>0.8571428571428571</v>
      </c>
      <c r="N783" s="191">
        <f t="shared" si="117"/>
        <v>3669.8142857142852</v>
      </c>
      <c r="O783" s="192">
        <f t="shared" si="111"/>
        <v>807.35914285714273</v>
      </c>
      <c r="P783" s="193">
        <v>1532.982857142857</v>
      </c>
      <c r="Q783" s="505">
        <v>85.508571428571429</v>
      </c>
      <c r="R783" s="506">
        <f t="shared" si="114"/>
        <v>0.61786252584885837</v>
      </c>
      <c r="S783" s="199">
        <v>9</v>
      </c>
      <c r="T783" s="18"/>
      <c r="U783" s="18"/>
      <c r="V783" s="18"/>
      <c r="W783" s="18"/>
      <c r="X783" s="18"/>
      <c r="Y783" s="18"/>
    </row>
    <row r="784" spans="1:25" s="87" customFormat="1" ht="15.75" customHeight="1" x14ac:dyDescent="0.35">
      <c r="A784" s="171">
        <v>3</v>
      </c>
      <c r="B784" s="824" t="s">
        <v>820</v>
      </c>
      <c r="C784" s="225">
        <v>4252.49</v>
      </c>
      <c r="D784" s="171"/>
      <c r="E784" s="171"/>
      <c r="F784" s="171">
        <v>4259.92</v>
      </c>
      <c r="G784" s="171">
        <f t="shared" si="110"/>
        <v>4252.49</v>
      </c>
      <c r="H784" s="172">
        <v>288</v>
      </c>
      <c r="I784" s="204">
        <v>0</v>
      </c>
      <c r="J784" s="172">
        <f t="shared" si="119"/>
        <v>288</v>
      </c>
      <c r="K784" s="172">
        <f t="shared" si="118"/>
        <v>288</v>
      </c>
      <c r="L784" s="868">
        <f t="shared" si="113"/>
        <v>288</v>
      </c>
      <c r="M784" s="504">
        <f t="shared" si="116"/>
        <v>0.34285714285714286</v>
      </c>
      <c r="N784" s="191">
        <f t="shared" si="117"/>
        <v>1467.9257142857143</v>
      </c>
      <c r="O784" s="192">
        <f t="shared" si="111"/>
        <v>322.94365714285715</v>
      </c>
      <c r="P784" s="193">
        <v>613.1931428571429</v>
      </c>
      <c r="Q784" s="505">
        <v>34.203428571428574</v>
      </c>
      <c r="R784" s="506">
        <f t="shared" si="114"/>
        <v>0.57337370407858523</v>
      </c>
      <c r="S784" s="199">
        <v>14</v>
      </c>
      <c r="T784" s="18"/>
      <c r="U784" s="18"/>
      <c r="V784" s="18"/>
      <c r="W784" s="18"/>
      <c r="X784" s="18"/>
      <c r="Y784" s="18"/>
    </row>
    <row r="785" spans="1:25" s="87" customFormat="1" ht="15.75" customHeight="1" x14ac:dyDescent="0.35">
      <c r="A785" s="171">
        <v>4</v>
      </c>
      <c r="B785" s="824" t="s">
        <v>821</v>
      </c>
      <c r="C785" s="225">
        <v>5944.1</v>
      </c>
      <c r="D785" s="171"/>
      <c r="E785" s="171">
        <v>7.2</v>
      </c>
      <c r="F785" s="171">
        <v>5944.1</v>
      </c>
      <c r="G785" s="171">
        <f t="shared" si="110"/>
        <v>5951.3</v>
      </c>
      <c r="H785" s="172">
        <v>408</v>
      </c>
      <c r="I785" s="204">
        <v>0</v>
      </c>
      <c r="J785" s="172">
        <f t="shared" si="119"/>
        <v>408</v>
      </c>
      <c r="K785" s="172">
        <f t="shared" si="118"/>
        <v>408</v>
      </c>
      <c r="L785" s="868">
        <f t="shared" si="113"/>
        <v>408</v>
      </c>
      <c r="M785" s="504">
        <f t="shared" si="116"/>
        <v>0.48571428571428571</v>
      </c>
      <c r="N785" s="191">
        <f t="shared" si="117"/>
        <v>2079.5614285714287</v>
      </c>
      <c r="O785" s="192">
        <f t="shared" si="111"/>
        <v>457.50351428571429</v>
      </c>
      <c r="P785" s="193">
        <v>868.69028571428566</v>
      </c>
      <c r="Q785" s="505">
        <v>48.454857142857144</v>
      </c>
      <c r="R785" s="506">
        <f t="shared" si="114"/>
        <v>0.58041269734583789</v>
      </c>
      <c r="S785" s="199">
        <v>9</v>
      </c>
      <c r="T785" s="18"/>
      <c r="U785" s="18"/>
      <c r="V785" s="18"/>
      <c r="W785" s="18"/>
      <c r="X785" s="18"/>
      <c r="Y785" s="18"/>
    </row>
    <row r="786" spans="1:25" s="87" customFormat="1" ht="15.75" customHeight="1" x14ac:dyDescent="0.35">
      <c r="A786" s="171">
        <v>5</v>
      </c>
      <c r="B786" s="824" t="s">
        <v>822</v>
      </c>
      <c r="C786" s="225">
        <v>3939.69</v>
      </c>
      <c r="D786" s="171"/>
      <c r="E786" s="171">
        <v>7.2</v>
      </c>
      <c r="F786" s="226">
        <v>3939.93</v>
      </c>
      <c r="G786" s="171">
        <f t="shared" si="110"/>
        <v>3946.89</v>
      </c>
      <c r="H786" s="172">
        <v>288</v>
      </c>
      <c r="I786" s="204">
        <v>0</v>
      </c>
      <c r="J786" s="172">
        <f t="shared" si="119"/>
        <v>288</v>
      </c>
      <c r="K786" s="172">
        <f t="shared" si="118"/>
        <v>288</v>
      </c>
      <c r="L786" s="868">
        <f t="shared" si="113"/>
        <v>288</v>
      </c>
      <c r="M786" s="504">
        <f t="shared" si="116"/>
        <v>0.34285714285714286</v>
      </c>
      <c r="N786" s="191">
        <f t="shared" si="117"/>
        <v>1467.9257142857143</v>
      </c>
      <c r="O786" s="192">
        <f t="shared" si="111"/>
        <v>322.94365714285715</v>
      </c>
      <c r="P786" s="193">
        <v>613.1931428571429</v>
      </c>
      <c r="Q786" s="505">
        <v>34.203428571428574</v>
      </c>
      <c r="R786" s="506">
        <f t="shared" si="114"/>
        <v>0.61776891244933174</v>
      </c>
      <c r="S786" s="199">
        <v>9</v>
      </c>
      <c r="T786" s="18"/>
      <c r="U786" s="18"/>
      <c r="V786" s="18"/>
      <c r="W786" s="18"/>
      <c r="X786" s="18"/>
      <c r="Y786" s="18"/>
    </row>
    <row r="787" spans="1:25" s="87" customFormat="1" ht="15.75" customHeight="1" x14ac:dyDescent="0.35">
      <c r="A787" s="171">
        <v>6</v>
      </c>
      <c r="B787" s="824" t="s">
        <v>826</v>
      </c>
      <c r="C787" s="225">
        <v>8036.22</v>
      </c>
      <c r="D787" s="171"/>
      <c r="E787" s="171"/>
      <c r="F787" s="171">
        <v>8035.53</v>
      </c>
      <c r="G787" s="171">
        <f t="shared" si="110"/>
        <v>8036.22</v>
      </c>
      <c r="H787" s="172">
        <v>646</v>
      </c>
      <c r="I787" s="204">
        <v>0</v>
      </c>
      <c r="J787" s="172">
        <f t="shared" si="119"/>
        <v>646</v>
      </c>
      <c r="K787" s="172">
        <f t="shared" si="118"/>
        <v>646</v>
      </c>
      <c r="L787" s="868">
        <f t="shared" si="113"/>
        <v>646</v>
      </c>
      <c r="M787" s="504">
        <f t="shared" si="116"/>
        <v>0.76904761904761909</v>
      </c>
      <c r="N787" s="191">
        <f t="shared" si="117"/>
        <v>3292.6389285714286</v>
      </c>
      <c r="O787" s="192">
        <f t="shared" si="111"/>
        <v>724.38056428571429</v>
      </c>
      <c r="P787" s="193">
        <v>1375.4262857142858</v>
      </c>
      <c r="Q787" s="505">
        <v>76.720190476190481</v>
      </c>
      <c r="R787" s="506">
        <f t="shared" si="114"/>
        <v>0.68056449040066336</v>
      </c>
      <c r="S787" s="199">
        <v>9</v>
      </c>
      <c r="T787" s="18"/>
      <c r="U787" s="18"/>
      <c r="V787" s="18"/>
      <c r="W787" s="18"/>
      <c r="X787" s="18"/>
      <c r="Y787" s="18"/>
    </row>
    <row r="788" spans="1:25" s="87" customFormat="1" ht="15.75" customHeight="1" x14ac:dyDescent="0.35">
      <c r="A788" s="171">
        <v>7</v>
      </c>
      <c r="B788" s="824" t="s">
        <v>827</v>
      </c>
      <c r="C788" s="225">
        <v>3993.05</v>
      </c>
      <c r="D788" s="171"/>
      <c r="E788" s="171"/>
      <c r="F788" s="171">
        <v>3993.05</v>
      </c>
      <c r="G788" s="171">
        <f t="shared" si="110"/>
        <v>3993.05</v>
      </c>
      <c r="H788" s="172">
        <v>345</v>
      </c>
      <c r="I788" s="204">
        <v>0</v>
      </c>
      <c r="J788" s="172">
        <f t="shared" si="119"/>
        <v>345</v>
      </c>
      <c r="K788" s="172">
        <f t="shared" si="118"/>
        <v>345</v>
      </c>
      <c r="L788" s="868">
        <f t="shared" si="113"/>
        <v>345</v>
      </c>
      <c r="M788" s="504">
        <f t="shared" si="116"/>
        <v>0.4107142857142857</v>
      </c>
      <c r="N788" s="191">
        <f t="shared" si="117"/>
        <v>1758.4526785714284</v>
      </c>
      <c r="O788" s="192">
        <f t="shared" si="111"/>
        <v>386.85958928571426</v>
      </c>
      <c r="P788" s="193">
        <v>734.5542857142857</v>
      </c>
      <c r="Q788" s="505">
        <v>40.972857142857144</v>
      </c>
      <c r="R788" s="506">
        <f t="shared" si="114"/>
        <v>0.73148080056956089</v>
      </c>
      <c r="S788" s="199">
        <v>14</v>
      </c>
      <c r="T788" s="18"/>
      <c r="U788" s="18"/>
      <c r="V788" s="18"/>
      <c r="W788" s="18"/>
      <c r="X788" s="18"/>
      <c r="Y788" s="18"/>
    </row>
    <row r="789" spans="1:25" s="87" customFormat="1" ht="15.75" customHeight="1" x14ac:dyDescent="0.35">
      <c r="A789" s="171">
        <v>8</v>
      </c>
      <c r="B789" s="824" t="s">
        <v>823</v>
      </c>
      <c r="C789" s="225">
        <v>8196.09</v>
      </c>
      <c r="D789" s="171"/>
      <c r="E789" s="171"/>
      <c r="F789" s="171">
        <v>8194.7900000000009</v>
      </c>
      <c r="G789" s="171">
        <f t="shared" ref="G789:G841" si="120">C789+D789+E789</f>
        <v>8196.09</v>
      </c>
      <c r="H789" s="172">
        <v>609</v>
      </c>
      <c r="I789" s="204">
        <v>0</v>
      </c>
      <c r="J789" s="172">
        <f t="shared" si="119"/>
        <v>609</v>
      </c>
      <c r="K789" s="172">
        <f t="shared" si="118"/>
        <v>609</v>
      </c>
      <c r="L789" s="868">
        <f t="shared" si="113"/>
        <v>609</v>
      </c>
      <c r="M789" s="504">
        <f t="shared" si="116"/>
        <v>0.72499999999999998</v>
      </c>
      <c r="N789" s="191">
        <f t="shared" si="117"/>
        <v>3104.05125</v>
      </c>
      <c r="O789" s="192">
        <f t="shared" si="111"/>
        <v>682.89127499999995</v>
      </c>
      <c r="P789" s="193">
        <v>1296.6479999999999</v>
      </c>
      <c r="Q789" s="505">
        <v>72.326000000000008</v>
      </c>
      <c r="R789" s="506">
        <f t="shared" si="114"/>
        <v>0.62907026704196756</v>
      </c>
      <c r="S789" s="199">
        <v>9</v>
      </c>
      <c r="T789" s="18"/>
      <c r="U789" s="18"/>
      <c r="V789" s="18"/>
      <c r="W789" s="18"/>
      <c r="X789" s="18"/>
      <c r="Y789" s="18"/>
    </row>
    <row r="790" spans="1:25" s="87" customFormat="1" ht="15.75" customHeight="1" x14ac:dyDescent="0.35">
      <c r="A790" s="171">
        <v>9</v>
      </c>
      <c r="B790" s="824" t="s">
        <v>824</v>
      </c>
      <c r="C790" s="225">
        <v>3935.64</v>
      </c>
      <c r="D790" s="171"/>
      <c r="E790" s="171"/>
      <c r="F790" s="171">
        <v>3931.01</v>
      </c>
      <c r="G790" s="171">
        <f t="shared" si="120"/>
        <v>3935.64</v>
      </c>
      <c r="H790" s="172">
        <v>437</v>
      </c>
      <c r="I790" s="204">
        <v>0</v>
      </c>
      <c r="J790" s="172">
        <f t="shared" si="119"/>
        <v>437</v>
      </c>
      <c r="K790" s="172">
        <f t="shared" si="118"/>
        <v>437</v>
      </c>
      <c r="L790" s="868">
        <f t="shared" si="113"/>
        <v>437</v>
      </c>
      <c r="M790" s="504">
        <f t="shared" si="116"/>
        <v>0.52023809523809528</v>
      </c>
      <c r="N790" s="191">
        <f t="shared" si="117"/>
        <v>2227.3733928571428</v>
      </c>
      <c r="O790" s="192">
        <f t="shared" si="111"/>
        <v>490.02214642857143</v>
      </c>
      <c r="P790" s="193">
        <v>930.43542857142859</v>
      </c>
      <c r="Q790" s="505">
        <v>51.898952380952387</v>
      </c>
      <c r="R790" s="506">
        <f t="shared" si="114"/>
        <v>0.9400580134966855</v>
      </c>
      <c r="S790" s="199">
        <v>9</v>
      </c>
      <c r="T790" s="18"/>
      <c r="U790" s="18"/>
      <c r="V790" s="18"/>
      <c r="W790" s="18"/>
      <c r="X790" s="18"/>
      <c r="Y790" s="18"/>
    </row>
    <row r="791" spans="1:25" s="87" customFormat="1" ht="15.75" customHeight="1" x14ac:dyDescent="0.35">
      <c r="A791" s="171">
        <v>10</v>
      </c>
      <c r="B791" s="824" t="s">
        <v>825</v>
      </c>
      <c r="C791" s="225">
        <v>17941.13</v>
      </c>
      <c r="D791" s="171">
        <v>230</v>
      </c>
      <c r="E791" s="171"/>
      <c r="F791" s="171">
        <v>17929.95</v>
      </c>
      <c r="G791" s="171">
        <f t="shared" si="120"/>
        <v>18171.13</v>
      </c>
      <c r="H791" s="172">
        <v>1527</v>
      </c>
      <c r="I791" s="204">
        <v>0</v>
      </c>
      <c r="J791" s="172">
        <f t="shared" si="119"/>
        <v>1527</v>
      </c>
      <c r="K791" s="172">
        <f t="shared" si="118"/>
        <v>1527</v>
      </c>
      <c r="L791" s="868">
        <f t="shared" si="113"/>
        <v>1527</v>
      </c>
      <c r="M791" s="504">
        <f t="shared" si="116"/>
        <v>1.8178571428571428</v>
      </c>
      <c r="N791" s="191">
        <f t="shared" si="117"/>
        <v>7783.0644642857142</v>
      </c>
      <c r="O791" s="192">
        <f t="shared" si="111"/>
        <v>1712.2741821428572</v>
      </c>
      <c r="P791" s="193">
        <v>3251.2011428571427</v>
      </c>
      <c r="Q791" s="505">
        <v>181.34942857142858</v>
      </c>
      <c r="R791" s="506">
        <f t="shared" si="114"/>
        <v>0.71145213411918473</v>
      </c>
      <c r="S791" s="199">
        <v>9</v>
      </c>
      <c r="T791" s="18"/>
      <c r="U791" s="18"/>
      <c r="V791" s="18"/>
      <c r="W791" s="18"/>
      <c r="X791" s="18"/>
      <c r="Y791" s="18"/>
    </row>
    <row r="792" spans="1:25" s="87" customFormat="1" ht="15.75" customHeight="1" x14ac:dyDescent="0.35">
      <c r="A792" s="171">
        <v>11</v>
      </c>
      <c r="B792" s="824" t="s">
        <v>828</v>
      </c>
      <c r="C792" s="225">
        <v>3212.3</v>
      </c>
      <c r="D792" s="171"/>
      <c r="E792" s="171"/>
      <c r="F792" s="171">
        <v>3214.9</v>
      </c>
      <c r="G792" s="171">
        <f t="shared" si="120"/>
        <v>3212.3</v>
      </c>
      <c r="H792" s="172">
        <v>300</v>
      </c>
      <c r="I792" s="204">
        <v>0</v>
      </c>
      <c r="J792" s="172">
        <f t="shared" si="119"/>
        <v>300</v>
      </c>
      <c r="K792" s="172">
        <f t="shared" si="118"/>
        <v>300</v>
      </c>
      <c r="L792" s="868">
        <f t="shared" si="113"/>
        <v>300</v>
      </c>
      <c r="M792" s="504">
        <f t="shared" si="116"/>
        <v>0.35714285714285715</v>
      </c>
      <c r="N792" s="191">
        <f t="shared" si="117"/>
        <v>1529.0892857142858</v>
      </c>
      <c r="O792" s="192">
        <f t="shared" si="111"/>
        <v>336.39964285714285</v>
      </c>
      <c r="P792" s="193">
        <v>638.74285714285713</v>
      </c>
      <c r="Q792" s="505">
        <v>35.628571428571433</v>
      </c>
      <c r="R792" s="506">
        <f t="shared" si="114"/>
        <v>0.79066723442482234</v>
      </c>
      <c r="S792" s="199">
        <v>5</v>
      </c>
      <c r="T792" s="18"/>
      <c r="U792" s="18"/>
      <c r="V792" s="18"/>
      <c r="W792" s="18"/>
      <c r="X792" s="18"/>
      <c r="Y792" s="18"/>
    </row>
    <row r="793" spans="1:25" s="87" customFormat="1" ht="15.75" customHeight="1" x14ac:dyDescent="0.35">
      <c r="A793" s="171">
        <v>12</v>
      </c>
      <c r="B793" s="824" t="s">
        <v>829</v>
      </c>
      <c r="C793" s="225">
        <v>3998.81</v>
      </c>
      <c r="D793" s="171">
        <v>182.8</v>
      </c>
      <c r="E793" s="171"/>
      <c r="F793" s="171">
        <v>3999.31</v>
      </c>
      <c r="G793" s="171">
        <f t="shared" si="120"/>
        <v>4181.6099999999997</v>
      </c>
      <c r="H793" s="172">
        <v>245</v>
      </c>
      <c r="I793" s="204">
        <v>0</v>
      </c>
      <c r="J793" s="172">
        <f t="shared" si="119"/>
        <v>245</v>
      </c>
      <c r="K793" s="172">
        <f t="shared" si="118"/>
        <v>245</v>
      </c>
      <c r="L793" s="868">
        <f t="shared" si="113"/>
        <v>245</v>
      </c>
      <c r="M793" s="504">
        <f t="shared" si="116"/>
        <v>0.29166666666666669</v>
      </c>
      <c r="N793" s="191">
        <f t="shared" si="117"/>
        <v>1248.7562500000001</v>
      </c>
      <c r="O793" s="192">
        <f t="shared" si="111"/>
        <v>274.72637500000002</v>
      </c>
      <c r="P793" s="193">
        <v>521.6400000000001</v>
      </c>
      <c r="Q793" s="505">
        <v>29.096666666666671</v>
      </c>
      <c r="R793" s="506">
        <f t="shared" si="114"/>
        <v>0.49603365490006646</v>
      </c>
      <c r="S793" s="199">
        <v>9</v>
      </c>
      <c r="T793" s="18"/>
      <c r="U793" s="18"/>
      <c r="V793" s="18"/>
      <c r="W793" s="18"/>
      <c r="X793" s="18"/>
      <c r="Y793" s="18"/>
    </row>
    <row r="794" spans="1:25" s="87" customFormat="1" ht="15.75" customHeight="1" x14ac:dyDescent="0.35">
      <c r="A794" s="171">
        <v>13</v>
      </c>
      <c r="B794" s="824" t="s">
        <v>830</v>
      </c>
      <c r="C794" s="225">
        <v>147.65</v>
      </c>
      <c r="D794" s="171"/>
      <c r="E794" s="171"/>
      <c r="F794" s="171">
        <v>147.65</v>
      </c>
      <c r="G794" s="171">
        <f t="shared" si="120"/>
        <v>147.65</v>
      </c>
      <c r="H794" s="172">
        <v>0</v>
      </c>
      <c r="I794" s="204">
        <v>0</v>
      </c>
      <c r="J794" s="172">
        <f t="shared" si="119"/>
        <v>0</v>
      </c>
      <c r="K794" s="172">
        <f t="shared" si="118"/>
        <v>0</v>
      </c>
      <c r="L794" s="868">
        <f t="shared" si="113"/>
        <v>0</v>
      </c>
      <c r="M794" s="504">
        <f t="shared" si="116"/>
        <v>0</v>
      </c>
      <c r="N794" s="191">
        <f t="shared" si="117"/>
        <v>0</v>
      </c>
      <c r="O794" s="192">
        <f t="shared" ref="O794:O847" si="121">N794*0.22</f>
        <v>0</v>
      </c>
      <c r="P794" s="193">
        <v>0</v>
      </c>
      <c r="Q794" s="505">
        <v>0</v>
      </c>
      <c r="R794" s="506">
        <f t="shared" si="114"/>
        <v>0</v>
      </c>
      <c r="S794" s="199">
        <v>2</v>
      </c>
      <c r="T794" s="18"/>
      <c r="U794" s="18"/>
      <c r="V794" s="18"/>
      <c r="W794" s="18"/>
      <c r="X794" s="18"/>
      <c r="Y794" s="18"/>
    </row>
    <row r="795" spans="1:25" s="87" customFormat="1" ht="15.75" customHeight="1" x14ac:dyDescent="0.35">
      <c r="A795" s="171">
        <v>14</v>
      </c>
      <c r="B795" s="824" t="s">
        <v>831</v>
      </c>
      <c r="C795" s="225">
        <v>4248.3</v>
      </c>
      <c r="D795" s="171"/>
      <c r="E795" s="171"/>
      <c r="F795" s="171">
        <v>4252.2</v>
      </c>
      <c r="G795" s="171">
        <f t="shared" si="120"/>
        <v>4248.3</v>
      </c>
      <c r="H795" s="172">
        <v>262</v>
      </c>
      <c r="I795" s="204">
        <v>0</v>
      </c>
      <c r="J795" s="172">
        <f t="shared" si="119"/>
        <v>262</v>
      </c>
      <c r="K795" s="172">
        <f t="shared" si="118"/>
        <v>262</v>
      </c>
      <c r="L795" s="868">
        <f t="shared" si="113"/>
        <v>262</v>
      </c>
      <c r="M795" s="504">
        <f t="shared" si="116"/>
        <v>0.31190476190476191</v>
      </c>
      <c r="N795" s="191">
        <f t="shared" si="117"/>
        <v>1335.4046428571428</v>
      </c>
      <c r="O795" s="192">
        <f t="shared" si="121"/>
        <v>293.7890214285714</v>
      </c>
      <c r="P795" s="193">
        <v>557.83542857142857</v>
      </c>
      <c r="Q795" s="505">
        <v>31.115619047619049</v>
      </c>
      <c r="R795" s="506">
        <f t="shared" si="114"/>
        <v>0.5221252529022814</v>
      </c>
      <c r="S795" s="199">
        <v>9</v>
      </c>
      <c r="T795" s="18"/>
      <c r="U795" s="18"/>
      <c r="V795" s="18"/>
      <c r="W795" s="18"/>
      <c r="X795" s="18"/>
      <c r="Y795" s="18"/>
    </row>
    <row r="796" spans="1:25" s="87" customFormat="1" ht="15.75" customHeight="1" x14ac:dyDescent="0.35">
      <c r="A796" s="171">
        <v>15</v>
      </c>
      <c r="B796" s="824" t="s">
        <v>832</v>
      </c>
      <c r="C796" s="225">
        <v>4085.47</v>
      </c>
      <c r="D796" s="171"/>
      <c r="E796" s="171"/>
      <c r="F796" s="171">
        <v>4086.17</v>
      </c>
      <c r="G796" s="171">
        <f t="shared" si="120"/>
        <v>4085.47</v>
      </c>
      <c r="H796" s="172">
        <v>299</v>
      </c>
      <c r="I796" s="204">
        <v>0</v>
      </c>
      <c r="J796" s="172">
        <f t="shared" si="119"/>
        <v>299</v>
      </c>
      <c r="K796" s="172">
        <f t="shared" si="118"/>
        <v>299</v>
      </c>
      <c r="L796" s="868">
        <f t="shared" si="113"/>
        <v>299</v>
      </c>
      <c r="M796" s="504">
        <f t="shared" si="116"/>
        <v>0.35595238095238096</v>
      </c>
      <c r="N796" s="191">
        <f t="shared" si="117"/>
        <v>1523.9923214285714</v>
      </c>
      <c r="O796" s="192">
        <f t="shared" si="121"/>
        <v>335.27831071428568</v>
      </c>
      <c r="P796" s="193">
        <v>636.61371428571431</v>
      </c>
      <c r="Q796" s="505">
        <v>35.50980952380953</v>
      </c>
      <c r="R796" s="506">
        <f t="shared" si="114"/>
        <v>0.6196090427667762</v>
      </c>
      <c r="S796" s="199">
        <v>9</v>
      </c>
      <c r="T796" s="18"/>
      <c r="U796" s="18"/>
      <c r="V796" s="18"/>
      <c r="W796" s="18"/>
      <c r="X796" s="18"/>
      <c r="Y796" s="18"/>
    </row>
    <row r="797" spans="1:25" s="87" customFormat="1" ht="15.75" customHeight="1" x14ac:dyDescent="0.35">
      <c r="A797" s="171">
        <v>16</v>
      </c>
      <c r="B797" s="824" t="s">
        <v>833</v>
      </c>
      <c r="C797" s="225">
        <v>3953.65</v>
      </c>
      <c r="D797" s="171">
        <v>147.30000000000001</v>
      </c>
      <c r="E797" s="171"/>
      <c r="F797" s="171">
        <v>3927.38</v>
      </c>
      <c r="G797" s="171">
        <f t="shared" si="120"/>
        <v>4100.95</v>
      </c>
      <c r="H797" s="172">
        <v>373</v>
      </c>
      <c r="I797" s="204">
        <v>0</v>
      </c>
      <c r="J797" s="172">
        <f t="shared" si="119"/>
        <v>373</v>
      </c>
      <c r="K797" s="172">
        <f t="shared" si="118"/>
        <v>373</v>
      </c>
      <c r="L797" s="868">
        <f t="shared" si="113"/>
        <v>373</v>
      </c>
      <c r="M797" s="504">
        <f t="shared" si="116"/>
        <v>0.44404761904761902</v>
      </c>
      <c r="N797" s="191">
        <f t="shared" si="117"/>
        <v>1901.1676785714285</v>
      </c>
      <c r="O797" s="192">
        <f t="shared" si="121"/>
        <v>418.25688928571429</v>
      </c>
      <c r="P797" s="193">
        <v>794.17028571428568</v>
      </c>
      <c r="Q797" s="505">
        <v>44.298190476190477</v>
      </c>
      <c r="R797" s="506">
        <f t="shared" si="114"/>
        <v>0.77003939185984205</v>
      </c>
      <c r="S797" s="199">
        <v>9</v>
      </c>
      <c r="T797" s="18"/>
      <c r="U797" s="18"/>
      <c r="V797" s="18"/>
      <c r="W797" s="18"/>
      <c r="X797" s="18"/>
      <c r="Y797" s="18"/>
    </row>
    <row r="798" spans="1:25" s="87" customFormat="1" ht="15.75" customHeight="1" x14ac:dyDescent="0.35">
      <c r="A798" s="171">
        <v>17</v>
      </c>
      <c r="B798" s="824" t="s">
        <v>834</v>
      </c>
      <c r="C798" s="225">
        <v>7076.23</v>
      </c>
      <c r="D798" s="171"/>
      <c r="E798" s="171"/>
      <c r="F798" s="171">
        <v>7052.82</v>
      </c>
      <c r="G798" s="171">
        <f t="shared" si="120"/>
        <v>7076.23</v>
      </c>
      <c r="H798" s="172">
        <v>625</v>
      </c>
      <c r="I798" s="204">
        <v>0</v>
      </c>
      <c r="J798" s="172">
        <f t="shared" si="119"/>
        <v>625</v>
      </c>
      <c r="K798" s="172">
        <f t="shared" si="118"/>
        <v>625</v>
      </c>
      <c r="L798" s="868">
        <f t="shared" si="113"/>
        <v>625</v>
      </c>
      <c r="M798" s="504">
        <f t="shared" si="116"/>
        <v>0.74404761904761907</v>
      </c>
      <c r="N798" s="191">
        <f t="shared" si="117"/>
        <v>3185.6026785714284</v>
      </c>
      <c r="O798" s="192">
        <f t="shared" si="121"/>
        <v>700.83258928571422</v>
      </c>
      <c r="P798" s="193">
        <v>1330.7142857142858</v>
      </c>
      <c r="Q798" s="505">
        <v>74.226190476190482</v>
      </c>
      <c r="R798" s="506">
        <f t="shared" si="114"/>
        <v>0.74776763107581579</v>
      </c>
      <c r="S798" s="199">
        <v>10</v>
      </c>
      <c r="T798" s="18"/>
      <c r="U798" s="18"/>
      <c r="V798" s="18"/>
      <c r="W798" s="18"/>
      <c r="X798" s="18"/>
      <c r="Y798" s="18"/>
    </row>
    <row r="799" spans="1:25" s="87" customFormat="1" ht="15.75" customHeight="1" x14ac:dyDescent="0.35">
      <c r="A799" s="171">
        <v>18</v>
      </c>
      <c r="B799" s="824" t="s">
        <v>835</v>
      </c>
      <c r="C799" s="225">
        <v>4062.74</v>
      </c>
      <c r="D799" s="171"/>
      <c r="E799" s="171"/>
      <c r="F799" s="171">
        <v>4059.85</v>
      </c>
      <c r="G799" s="171">
        <f t="shared" si="120"/>
        <v>4062.74</v>
      </c>
      <c r="H799" s="172">
        <v>448</v>
      </c>
      <c r="I799" s="204">
        <v>0</v>
      </c>
      <c r="J799" s="172">
        <f t="shared" si="119"/>
        <v>448</v>
      </c>
      <c r="K799" s="172">
        <f t="shared" si="118"/>
        <v>448</v>
      </c>
      <c r="L799" s="868">
        <f t="shared" si="113"/>
        <v>448</v>
      </c>
      <c r="M799" s="504">
        <f t="shared" si="116"/>
        <v>0.53333333333333333</v>
      </c>
      <c r="N799" s="191">
        <f t="shared" si="117"/>
        <v>2283.44</v>
      </c>
      <c r="O799" s="192">
        <f t="shared" si="121"/>
        <v>502.35680000000002</v>
      </c>
      <c r="P799" s="193">
        <v>953.85599999999999</v>
      </c>
      <c r="Q799" s="505">
        <v>53.205333333333336</v>
      </c>
      <c r="R799" s="506">
        <f t="shared" si="114"/>
        <v>0.9335714649062784</v>
      </c>
      <c r="S799" s="199">
        <v>9</v>
      </c>
      <c r="T799" s="18"/>
      <c r="U799" s="18"/>
      <c r="V799" s="18"/>
      <c r="W799" s="18"/>
      <c r="X799" s="18"/>
      <c r="Y799" s="18"/>
    </row>
    <row r="800" spans="1:25" s="87" customFormat="1" ht="15.75" customHeight="1" x14ac:dyDescent="0.35">
      <c r="A800" s="171">
        <v>19</v>
      </c>
      <c r="B800" s="824" t="s">
        <v>836</v>
      </c>
      <c r="C800" s="225">
        <v>6379.08</v>
      </c>
      <c r="D800" s="171"/>
      <c r="E800" s="171"/>
      <c r="F800" s="171">
        <v>6374.41</v>
      </c>
      <c r="G800" s="171">
        <f t="shared" si="120"/>
        <v>6379.08</v>
      </c>
      <c r="H800" s="172">
        <v>658</v>
      </c>
      <c r="I800" s="204">
        <v>0</v>
      </c>
      <c r="J800" s="172">
        <f t="shared" si="119"/>
        <v>658</v>
      </c>
      <c r="K800" s="172">
        <f t="shared" si="118"/>
        <v>658</v>
      </c>
      <c r="L800" s="868">
        <f t="shared" si="113"/>
        <v>658</v>
      </c>
      <c r="M800" s="504">
        <f t="shared" si="116"/>
        <v>0.78333333333333333</v>
      </c>
      <c r="N800" s="191">
        <f t="shared" si="117"/>
        <v>3353.8024999999998</v>
      </c>
      <c r="O800" s="192">
        <f t="shared" si="121"/>
        <v>737.83654999999999</v>
      </c>
      <c r="P800" s="193">
        <v>1400.9759999999999</v>
      </c>
      <c r="Q800" s="505">
        <v>78.14533333333334</v>
      </c>
      <c r="R800" s="506">
        <f t="shared" si="114"/>
        <v>0.87328586306071287</v>
      </c>
      <c r="S800" s="199">
        <v>9</v>
      </c>
      <c r="T800" s="18"/>
      <c r="U800" s="18"/>
      <c r="V800" s="18"/>
      <c r="W800" s="18"/>
      <c r="X800" s="18"/>
      <c r="Y800" s="18"/>
    </row>
    <row r="801" spans="1:25" s="87" customFormat="1" ht="15.75" customHeight="1" x14ac:dyDescent="0.35">
      <c r="A801" s="171">
        <v>20</v>
      </c>
      <c r="B801" s="824" t="s">
        <v>837</v>
      </c>
      <c r="C801" s="225">
        <v>6489.94</v>
      </c>
      <c r="D801" s="171"/>
      <c r="E801" s="171">
        <v>19.399999999999999</v>
      </c>
      <c r="F801" s="171">
        <v>6491</v>
      </c>
      <c r="G801" s="171">
        <f t="shared" si="120"/>
        <v>6509.3399999999992</v>
      </c>
      <c r="H801" s="172">
        <v>682</v>
      </c>
      <c r="I801" s="204">
        <v>0</v>
      </c>
      <c r="J801" s="172">
        <f t="shared" si="119"/>
        <v>682</v>
      </c>
      <c r="K801" s="172">
        <f t="shared" si="118"/>
        <v>682</v>
      </c>
      <c r="L801" s="868">
        <f t="shared" si="113"/>
        <v>682</v>
      </c>
      <c r="M801" s="504">
        <f t="shared" si="116"/>
        <v>0.81190476190476191</v>
      </c>
      <c r="N801" s="191">
        <f t="shared" si="117"/>
        <v>3476.1296428571427</v>
      </c>
      <c r="O801" s="192">
        <f t="shared" si="121"/>
        <v>764.74852142857139</v>
      </c>
      <c r="P801" s="193">
        <v>1452.0754285714286</v>
      </c>
      <c r="Q801" s="505">
        <v>80.995619047619059</v>
      </c>
      <c r="R801" s="506">
        <f t="shared" si="114"/>
        <v>0.88702529164320221</v>
      </c>
      <c r="S801" s="199">
        <v>9</v>
      </c>
      <c r="T801" s="18"/>
      <c r="U801" s="18"/>
      <c r="V801" s="18"/>
      <c r="W801" s="18"/>
      <c r="X801" s="18"/>
      <c r="Y801" s="18"/>
    </row>
    <row r="802" spans="1:25" s="87" customFormat="1" ht="15.75" customHeight="1" x14ac:dyDescent="0.35">
      <c r="A802" s="171">
        <v>21</v>
      </c>
      <c r="B802" s="824" t="s">
        <v>838</v>
      </c>
      <c r="C802" s="225">
        <v>4249.6000000000004</v>
      </c>
      <c r="D802" s="171"/>
      <c r="E802" s="171"/>
      <c r="F802" s="171">
        <v>4228.3999999999996</v>
      </c>
      <c r="G802" s="171">
        <f t="shared" si="120"/>
        <v>4249.6000000000004</v>
      </c>
      <c r="H802" s="172">
        <v>325</v>
      </c>
      <c r="I802" s="204">
        <v>0</v>
      </c>
      <c r="J802" s="172">
        <f t="shared" si="119"/>
        <v>325</v>
      </c>
      <c r="K802" s="172">
        <f t="shared" si="118"/>
        <v>325</v>
      </c>
      <c r="L802" s="868">
        <f t="shared" si="113"/>
        <v>325</v>
      </c>
      <c r="M802" s="504">
        <f t="shared" si="116"/>
        <v>0.38690476190476192</v>
      </c>
      <c r="N802" s="191">
        <f t="shared" si="117"/>
        <v>1656.5133928571429</v>
      </c>
      <c r="O802" s="192">
        <f t="shared" si="121"/>
        <v>364.43294642857143</v>
      </c>
      <c r="P802" s="193">
        <v>691.97142857142853</v>
      </c>
      <c r="Q802" s="505">
        <v>38.597619047619048</v>
      </c>
      <c r="R802" s="506">
        <f t="shared" si="114"/>
        <v>0.64747632410221234</v>
      </c>
      <c r="S802" s="199">
        <v>9</v>
      </c>
      <c r="T802" s="18"/>
      <c r="U802" s="18"/>
      <c r="V802" s="18"/>
      <c r="W802" s="18"/>
      <c r="X802" s="18"/>
      <c r="Y802" s="18"/>
    </row>
    <row r="803" spans="1:25" s="87" customFormat="1" ht="15.75" customHeight="1" x14ac:dyDescent="0.35">
      <c r="A803" s="171">
        <v>22</v>
      </c>
      <c r="B803" s="824" t="s">
        <v>839</v>
      </c>
      <c r="C803" s="225">
        <v>2807.52</v>
      </c>
      <c r="D803" s="171"/>
      <c r="E803" s="171"/>
      <c r="F803" s="171">
        <v>2809.54</v>
      </c>
      <c r="G803" s="171">
        <f t="shared" si="120"/>
        <v>2807.52</v>
      </c>
      <c r="H803" s="172">
        <v>198</v>
      </c>
      <c r="I803" s="204">
        <v>0</v>
      </c>
      <c r="J803" s="172">
        <f t="shared" si="119"/>
        <v>198</v>
      </c>
      <c r="K803" s="172">
        <f t="shared" si="118"/>
        <v>198</v>
      </c>
      <c r="L803" s="868">
        <f t="shared" si="113"/>
        <v>198</v>
      </c>
      <c r="M803" s="504">
        <f t="shared" si="116"/>
        <v>0.23571428571428571</v>
      </c>
      <c r="N803" s="191">
        <f t="shared" si="117"/>
        <v>1009.1989285714285</v>
      </c>
      <c r="O803" s="192">
        <f t="shared" si="121"/>
        <v>222.02376428571426</v>
      </c>
      <c r="P803" s="193">
        <v>421.57028571428572</v>
      </c>
      <c r="Q803" s="505">
        <v>23.514857142857142</v>
      </c>
      <c r="R803" s="506">
        <f t="shared" si="114"/>
        <v>0.59707778954888502</v>
      </c>
      <c r="S803" s="199">
        <v>5</v>
      </c>
      <c r="T803" s="18"/>
      <c r="U803" s="18"/>
      <c r="V803" s="18"/>
      <c r="W803" s="18"/>
      <c r="X803" s="18"/>
      <c r="Y803" s="18"/>
    </row>
    <row r="804" spans="1:25" s="87" customFormat="1" ht="15.75" customHeight="1" x14ac:dyDescent="0.35">
      <c r="A804" s="171">
        <v>23</v>
      </c>
      <c r="B804" s="824" t="s">
        <v>840</v>
      </c>
      <c r="C804" s="225">
        <v>4226.7</v>
      </c>
      <c r="D804" s="171"/>
      <c r="E804" s="171"/>
      <c r="F804" s="171">
        <v>4171.0200000000004</v>
      </c>
      <c r="G804" s="171">
        <f t="shared" si="120"/>
        <v>4226.7</v>
      </c>
      <c r="H804" s="172">
        <v>482</v>
      </c>
      <c r="I804" s="204">
        <v>0</v>
      </c>
      <c r="J804" s="172">
        <f t="shared" si="119"/>
        <v>482</v>
      </c>
      <c r="K804" s="172">
        <f t="shared" si="118"/>
        <v>482</v>
      </c>
      <c r="L804" s="868">
        <f t="shared" si="113"/>
        <v>482</v>
      </c>
      <c r="M804" s="504">
        <f t="shared" si="116"/>
        <v>0.57380952380952377</v>
      </c>
      <c r="N804" s="191">
        <f t="shared" si="117"/>
        <v>2456.7367857142854</v>
      </c>
      <c r="O804" s="192">
        <f t="shared" si="121"/>
        <v>540.48209285714279</v>
      </c>
      <c r="P804" s="193">
        <v>1026.2468571428569</v>
      </c>
      <c r="Q804" s="505">
        <v>57.243238095238091</v>
      </c>
      <c r="R804" s="506">
        <f t="shared" si="114"/>
        <v>0.96545980878925008</v>
      </c>
      <c r="S804" s="199">
        <v>10</v>
      </c>
      <c r="T804" s="18"/>
      <c r="U804" s="18"/>
      <c r="V804" s="18"/>
      <c r="W804" s="18"/>
      <c r="X804" s="18"/>
      <c r="Y804" s="18"/>
    </row>
    <row r="805" spans="1:25" s="87" customFormat="1" ht="15.75" customHeight="1" x14ac:dyDescent="0.35">
      <c r="A805" s="171">
        <v>24</v>
      </c>
      <c r="B805" s="824" t="s">
        <v>2160</v>
      </c>
      <c r="C805" s="225">
        <v>5719.55</v>
      </c>
      <c r="D805" s="171"/>
      <c r="E805" s="171">
        <v>30.7</v>
      </c>
      <c r="F805" s="171"/>
      <c r="G805" s="171">
        <f t="shared" si="120"/>
        <v>5750.25</v>
      </c>
      <c r="H805" s="200">
        <v>522.4</v>
      </c>
      <c r="I805" s="204">
        <v>0</v>
      </c>
      <c r="J805" s="172">
        <f t="shared" si="119"/>
        <v>522.4</v>
      </c>
      <c r="K805" s="172">
        <f t="shared" si="118"/>
        <v>522.4</v>
      </c>
      <c r="L805" s="868">
        <f t="shared" si="113"/>
        <v>522.4</v>
      </c>
      <c r="M805" s="504">
        <f t="shared" si="116"/>
        <v>0.62190476190476185</v>
      </c>
      <c r="N805" s="191">
        <f t="shared" si="117"/>
        <v>2662.6541428571427</v>
      </c>
      <c r="O805" s="192">
        <f t="shared" si="121"/>
        <v>585.7839114285714</v>
      </c>
      <c r="P805" s="193">
        <v>1112.2642285714285</v>
      </c>
      <c r="Q805" s="505">
        <v>62.041219047619045</v>
      </c>
      <c r="R805" s="506">
        <f t="shared" si="114"/>
        <v>0.7691393420989977</v>
      </c>
      <c r="S805" s="199">
        <v>9</v>
      </c>
      <c r="T805" s="18"/>
      <c r="U805" s="18"/>
      <c r="V805" s="18"/>
      <c r="W805" s="18"/>
      <c r="X805" s="18"/>
      <c r="Y805" s="18"/>
    </row>
    <row r="806" spans="1:25" s="87" customFormat="1" ht="15.75" customHeight="1" x14ac:dyDescent="0.35">
      <c r="A806" s="171">
        <v>25</v>
      </c>
      <c r="B806" s="824" t="s">
        <v>841</v>
      </c>
      <c r="C806" s="225">
        <v>342.6</v>
      </c>
      <c r="D806" s="171"/>
      <c r="E806" s="171"/>
      <c r="F806" s="171">
        <v>342.6</v>
      </c>
      <c r="G806" s="171">
        <f t="shared" si="120"/>
        <v>342.6</v>
      </c>
      <c r="H806" s="172">
        <v>0</v>
      </c>
      <c r="I806" s="171">
        <v>0</v>
      </c>
      <c r="J806" s="172">
        <f t="shared" si="119"/>
        <v>0</v>
      </c>
      <c r="K806" s="172">
        <f t="shared" si="118"/>
        <v>0</v>
      </c>
      <c r="L806" s="868">
        <f t="shared" si="113"/>
        <v>0</v>
      </c>
      <c r="M806" s="504">
        <f t="shared" si="116"/>
        <v>0</v>
      </c>
      <c r="N806" s="191">
        <f t="shared" si="117"/>
        <v>0</v>
      </c>
      <c r="O806" s="192">
        <f t="shared" si="121"/>
        <v>0</v>
      </c>
      <c r="P806" s="193">
        <v>0</v>
      </c>
      <c r="Q806" s="505">
        <v>0</v>
      </c>
      <c r="R806" s="506">
        <f t="shared" si="114"/>
        <v>0</v>
      </c>
      <c r="S806" s="199">
        <v>2</v>
      </c>
      <c r="T806" s="18"/>
      <c r="U806" s="18"/>
      <c r="V806" s="18"/>
      <c r="W806" s="18"/>
      <c r="X806" s="18"/>
      <c r="Y806" s="18"/>
    </row>
    <row r="807" spans="1:25" s="87" customFormat="1" ht="15.75" customHeight="1" x14ac:dyDescent="0.35">
      <c r="A807" s="171">
        <v>26</v>
      </c>
      <c r="B807" s="824" t="s">
        <v>842</v>
      </c>
      <c r="C807" s="225">
        <v>7724.75</v>
      </c>
      <c r="D807" s="171"/>
      <c r="E807" s="171">
        <v>201.9</v>
      </c>
      <c r="F807" s="171">
        <v>7735.31</v>
      </c>
      <c r="G807" s="171">
        <f t="shared" si="120"/>
        <v>7926.65</v>
      </c>
      <c r="H807" s="172">
        <v>710</v>
      </c>
      <c r="I807" s="171">
        <v>0</v>
      </c>
      <c r="J807" s="172">
        <f t="shared" si="119"/>
        <v>710</v>
      </c>
      <c r="K807" s="172">
        <f t="shared" si="118"/>
        <v>710</v>
      </c>
      <c r="L807" s="868">
        <f t="shared" si="113"/>
        <v>710</v>
      </c>
      <c r="M807" s="504">
        <f t="shared" si="116"/>
        <v>0.84523809523809523</v>
      </c>
      <c r="N807" s="191">
        <f t="shared" si="117"/>
        <v>3618.8446428571428</v>
      </c>
      <c r="O807" s="192">
        <f t="shared" si="121"/>
        <v>796.14582142857148</v>
      </c>
      <c r="P807" s="193">
        <v>1511.6914285714286</v>
      </c>
      <c r="Q807" s="505">
        <v>84.320952380952392</v>
      </c>
      <c r="R807" s="506">
        <f t="shared" si="114"/>
        <v>0.75832827805417113</v>
      </c>
      <c r="S807" s="199">
        <v>9</v>
      </c>
      <c r="T807" s="18"/>
      <c r="U807" s="18"/>
      <c r="V807" s="18"/>
      <c r="W807" s="18"/>
      <c r="X807" s="18"/>
      <c r="Y807" s="18"/>
    </row>
    <row r="808" spans="1:25" s="87" customFormat="1" ht="15.75" customHeight="1" x14ac:dyDescent="0.35">
      <c r="A808" s="171">
        <v>27</v>
      </c>
      <c r="B808" s="824" t="s">
        <v>843</v>
      </c>
      <c r="C808" s="225">
        <v>4021.5</v>
      </c>
      <c r="D808" s="171"/>
      <c r="E808" s="171"/>
      <c r="F808" s="171">
        <v>4015.6</v>
      </c>
      <c r="G808" s="171">
        <f t="shared" si="120"/>
        <v>4021.5</v>
      </c>
      <c r="H808" s="172">
        <v>465</v>
      </c>
      <c r="I808" s="171">
        <v>0</v>
      </c>
      <c r="J808" s="172">
        <f t="shared" si="119"/>
        <v>465</v>
      </c>
      <c r="K808" s="172">
        <f t="shared" si="118"/>
        <v>465</v>
      </c>
      <c r="L808" s="868">
        <f t="shared" si="113"/>
        <v>465</v>
      </c>
      <c r="M808" s="504">
        <f t="shared" si="116"/>
        <v>0.5535714285714286</v>
      </c>
      <c r="N808" s="191">
        <f t="shared" si="117"/>
        <v>2370.0883928571429</v>
      </c>
      <c r="O808" s="192">
        <f t="shared" si="121"/>
        <v>521.4194464285714</v>
      </c>
      <c r="P808" s="193">
        <v>990.05142857142869</v>
      </c>
      <c r="Q808" s="505">
        <v>55.22428571428572</v>
      </c>
      <c r="R808" s="506">
        <f t="shared" si="114"/>
        <v>0.97893411751123427</v>
      </c>
      <c r="S808" s="199">
        <v>9</v>
      </c>
      <c r="T808" s="18"/>
      <c r="U808" s="18"/>
      <c r="V808" s="18"/>
      <c r="W808" s="18"/>
      <c r="X808" s="18"/>
      <c r="Y808" s="18"/>
    </row>
    <row r="809" spans="1:25" s="87" customFormat="1" ht="15.75" customHeight="1" x14ac:dyDescent="0.35">
      <c r="A809" s="171">
        <v>28</v>
      </c>
      <c r="B809" s="824" t="s">
        <v>844</v>
      </c>
      <c r="C809" s="225">
        <v>4138.7700000000004</v>
      </c>
      <c r="D809" s="171"/>
      <c r="E809" s="171"/>
      <c r="F809" s="171">
        <v>4137.33</v>
      </c>
      <c r="G809" s="171">
        <f t="shared" si="120"/>
        <v>4138.7700000000004</v>
      </c>
      <c r="H809" s="172">
        <v>482</v>
      </c>
      <c r="I809" s="171">
        <v>0</v>
      </c>
      <c r="J809" s="172">
        <f t="shared" si="119"/>
        <v>482</v>
      </c>
      <c r="K809" s="172">
        <f t="shared" si="118"/>
        <v>482</v>
      </c>
      <c r="L809" s="868">
        <f t="shared" si="113"/>
        <v>482</v>
      </c>
      <c r="M809" s="504">
        <f t="shared" si="116"/>
        <v>0.57380952380952377</v>
      </c>
      <c r="N809" s="191">
        <f t="shared" si="117"/>
        <v>2456.7367857142854</v>
      </c>
      <c r="O809" s="192">
        <f t="shared" si="121"/>
        <v>540.48209285714279</v>
      </c>
      <c r="P809" s="193">
        <v>1026.2468571428569</v>
      </c>
      <c r="Q809" s="505">
        <v>57.243238095238091</v>
      </c>
      <c r="R809" s="506">
        <f t="shared" si="114"/>
        <v>0.98597142962994389</v>
      </c>
      <c r="S809" s="199">
        <v>9</v>
      </c>
      <c r="T809" s="18"/>
      <c r="U809" s="18"/>
      <c r="V809" s="18"/>
      <c r="W809" s="18"/>
      <c r="X809" s="18"/>
      <c r="Y809" s="18"/>
    </row>
    <row r="810" spans="1:25" s="87" customFormat="1" ht="15.75" customHeight="1" x14ac:dyDescent="0.35">
      <c r="A810" s="171">
        <v>29</v>
      </c>
      <c r="B810" s="824" t="s">
        <v>845</v>
      </c>
      <c r="C810" s="225">
        <v>361.5</v>
      </c>
      <c r="D810" s="171"/>
      <c r="E810" s="171"/>
      <c r="F810" s="171">
        <v>362.8</v>
      </c>
      <c r="G810" s="171">
        <f t="shared" si="120"/>
        <v>361.5</v>
      </c>
      <c r="H810" s="172">
        <v>0</v>
      </c>
      <c r="I810" s="171">
        <v>0</v>
      </c>
      <c r="J810" s="172">
        <f t="shared" si="119"/>
        <v>0</v>
      </c>
      <c r="K810" s="172">
        <f t="shared" si="118"/>
        <v>0</v>
      </c>
      <c r="L810" s="868">
        <f t="shared" si="113"/>
        <v>0</v>
      </c>
      <c r="M810" s="504">
        <f t="shared" si="116"/>
        <v>0</v>
      </c>
      <c r="N810" s="191">
        <f t="shared" si="117"/>
        <v>0</v>
      </c>
      <c r="O810" s="192">
        <f t="shared" si="121"/>
        <v>0</v>
      </c>
      <c r="P810" s="193">
        <v>0</v>
      </c>
      <c r="Q810" s="505">
        <v>0</v>
      </c>
      <c r="R810" s="506">
        <f t="shared" si="114"/>
        <v>0</v>
      </c>
      <c r="S810" s="199">
        <v>2</v>
      </c>
      <c r="T810" s="18"/>
      <c r="U810" s="18"/>
      <c r="V810" s="18"/>
      <c r="W810" s="18"/>
      <c r="X810" s="18"/>
      <c r="Y810" s="18"/>
    </row>
    <row r="811" spans="1:25" s="87" customFormat="1" ht="15.75" customHeight="1" x14ac:dyDescent="0.35">
      <c r="A811" s="171">
        <v>30</v>
      </c>
      <c r="B811" s="824" t="s">
        <v>846</v>
      </c>
      <c r="C811" s="225">
        <v>5685.06</v>
      </c>
      <c r="D811" s="171"/>
      <c r="E811" s="171">
        <v>179.5</v>
      </c>
      <c r="F811" s="171">
        <v>5684.66</v>
      </c>
      <c r="G811" s="171">
        <f t="shared" si="120"/>
        <v>5864.56</v>
      </c>
      <c r="H811" s="172">
        <v>648</v>
      </c>
      <c r="I811" s="171">
        <v>0</v>
      </c>
      <c r="J811" s="172">
        <f t="shared" si="119"/>
        <v>648</v>
      </c>
      <c r="K811" s="172">
        <f t="shared" si="118"/>
        <v>648</v>
      </c>
      <c r="L811" s="868">
        <f t="shared" ref="L811:L874" si="122">H811+I811</f>
        <v>648</v>
      </c>
      <c r="M811" s="504">
        <f t="shared" si="116"/>
        <v>0.77142857142857146</v>
      </c>
      <c r="N811" s="191">
        <f t="shared" si="117"/>
        <v>3302.8328571428569</v>
      </c>
      <c r="O811" s="192">
        <f t="shared" si="121"/>
        <v>726.62322857142851</v>
      </c>
      <c r="P811" s="193">
        <v>1379.6845714285714</v>
      </c>
      <c r="Q811" s="505">
        <v>76.957714285714289</v>
      </c>
      <c r="R811" s="506">
        <f t="shared" si="114"/>
        <v>0.93546632167265253</v>
      </c>
      <c r="S811" s="199">
        <v>5</v>
      </c>
      <c r="T811" s="18"/>
      <c r="U811" s="18"/>
      <c r="V811" s="18"/>
      <c r="W811" s="18"/>
      <c r="X811" s="18"/>
      <c r="Y811" s="18"/>
    </row>
    <row r="812" spans="1:25" s="87" customFormat="1" ht="15.75" customHeight="1" x14ac:dyDescent="0.35">
      <c r="A812" s="171">
        <v>31</v>
      </c>
      <c r="B812" s="824" t="s">
        <v>847</v>
      </c>
      <c r="C812" s="225">
        <v>135.35</v>
      </c>
      <c r="D812" s="171"/>
      <c r="E812" s="171"/>
      <c r="F812" s="171">
        <v>135.35</v>
      </c>
      <c r="G812" s="171">
        <f t="shared" si="120"/>
        <v>135.35</v>
      </c>
      <c r="H812" s="172">
        <v>0</v>
      </c>
      <c r="I812" s="171">
        <v>0</v>
      </c>
      <c r="J812" s="172">
        <f t="shared" si="119"/>
        <v>0</v>
      </c>
      <c r="K812" s="172">
        <f t="shared" si="118"/>
        <v>0</v>
      </c>
      <c r="L812" s="868">
        <f t="shared" si="122"/>
        <v>0</v>
      </c>
      <c r="M812" s="504">
        <f t="shared" si="116"/>
        <v>0</v>
      </c>
      <c r="N812" s="191">
        <f t="shared" si="117"/>
        <v>0</v>
      </c>
      <c r="O812" s="192">
        <f t="shared" si="121"/>
        <v>0</v>
      </c>
      <c r="P812" s="193">
        <v>0</v>
      </c>
      <c r="Q812" s="505">
        <v>0</v>
      </c>
      <c r="R812" s="506">
        <f t="shared" ref="R812:R875" si="123">(N812+O812+P812+Q812)/G812</f>
        <v>0</v>
      </c>
      <c r="S812" s="199">
        <v>2</v>
      </c>
      <c r="T812" s="18"/>
      <c r="U812" s="18"/>
      <c r="V812" s="18"/>
      <c r="W812" s="18"/>
      <c r="X812" s="18"/>
      <c r="Y812" s="18"/>
    </row>
    <row r="813" spans="1:25" s="87" customFormat="1" ht="15.75" customHeight="1" x14ac:dyDescent="0.35">
      <c r="A813" s="171">
        <v>32</v>
      </c>
      <c r="B813" s="824" t="s">
        <v>848</v>
      </c>
      <c r="C813" s="225">
        <v>37.4</v>
      </c>
      <c r="D813" s="171"/>
      <c r="E813" s="171"/>
      <c r="F813" s="171">
        <v>37.4</v>
      </c>
      <c r="G813" s="171">
        <f t="shared" si="120"/>
        <v>37.4</v>
      </c>
      <c r="H813" s="172">
        <v>0</v>
      </c>
      <c r="I813" s="171">
        <v>0</v>
      </c>
      <c r="J813" s="172">
        <f t="shared" si="119"/>
        <v>0</v>
      </c>
      <c r="K813" s="172">
        <f t="shared" si="118"/>
        <v>0</v>
      </c>
      <c r="L813" s="868">
        <f t="shared" si="122"/>
        <v>0</v>
      </c>
      <c r="M813" s="504">
        <f t="shared" si="116"/>
        <v>0</v>
      </c>
      <c r="N813" s="191">
        <f t="shared" si="117"/>
        <v>0</v>
      </c>
      <c r="O813" s="192">
        <f t="shared" si="121"/>
        <v>0</v>
      </c>
      <c r="P813" s="193">
        <v>0</v>
      </c>
      <c r="Q813" s="505">
        <v>0</v>
      </c>
      <c r="R813" s="506">
        <f t="shared" si="123"/>
        <v>0</v>
      </c>
      <c r="S813" s="199">
        <v>1</v>
      </c>
      <c r="T813" s="18"/>
      <c r="U813" s="18"/>
      <c r="V813" s="18"/>
      <c r="W813" s="18"/>
      <c r="X813" s="18"/>
      <c r="Y813" s="18"/>
    </row>
    <row r="814" spans="1:25" s="87" customFormat="1" ht="15.75" customHeight="1" x14ac:dyDescent="0.35">
      <c r="A814" s="171">
        <v>33</v>
      </c>
      <c r="B814" s="824" t="s">
        <v>849</v>
      </c>
      <c r="C814" s="225">
        <v>210.4</v>
      </c>
      <c r="D814" s="171"/>
      <c r="E814" s="171">
        <v>26.5</v>
      </c>
      <c r="F814" s="171">
        <v>210.4</v>
      </c>
      <c r="G814" s="171">
        <f t="shared" si="120"/>
        <v>236.9</v>
      </c>
      <c r="H814" s="172">
        <v>0</v>
      </c>
      <c r="I814" s="171">
        <v>0</v>
      </c>
      <c r="J814" s="172">
        <f t="shared" si="119"/>
        <v>0</v>
      </c>
      <c r="K814" s="172">
        <f t="shared" si="118"/>
        <v>0</v>
      </c>
      <c r="L814" s="868">
        <f t="shared" si="122"/>
        <v>0</v>
      </c>
      <c r="M814" s="504">
        <f t="shared" si="116"/>
        <v>0</v>
      </c>
      <c r="N814" s="191">
        <f t="shared" si="117"/>
        <v>0</v>
      </c>
      <c r="O814" s="192">
        <f t="shared" si="121"/>
        <v>0</v>
      </c>
      <c r="P814" s="193">
        <v>0</v>
      </c>
      <c r="Q814" s="505">
        <v>0</v>
      </c>
      <c r="R814" s="506">
        <f t="shared" si="123"/>
        <v>0</v>
      </c>
      <c r="S814" s="199">
        <v>2</v>
      </c>
      <c r="T814" s="18"/>
      <c r="U814" s="18"/>
      <c r="V814" s="18"/>
      <c r="W814" s="18"/>
      <c r="X814" s="18"/>
      <c r="Y814" s="18"/>
    </row>
    <row r="815" spans="1:25" s="87" customFormat="1" ht="15.75" customHeight="1" x14ac:dyDescent="0.35">
      <c r="A815" s="171">
        <v>34</v>
      </c>
      <c r="B815" s="824" t="s">
        <v>850</v>
      </c>
      <c r="C815" s="225">
        <v>297.2</v>
      </c>
      <c r="D815" s="171"/>
      <c r="E815" s="171">
        <v>65.400000000000006</v>
      </c>
      <c r="F815" s="171">
        <v>296.5</v>
      </c>
      <c r="G815" s="171">
        <f t="shared" si="120"/>
        <v>362.6</v>
      </c>
      <c r="H815" s="172">
        <v>0</v>
      </c>
      <c r="I815" s="171">
        <v>0</v>
      </c>
      <c r="J815" s="172">
        <f t="shared" si="119"/>
        <v>0</v>
      </c>
      <c r="K815" s="172">
        <f t="shared" si="118"/>
        <v>0</v>
      </c>
      <c r="L815" s="868">
        <f t="shared" si="122"/>
        <v>0</v>
      </c>
      <c r="M815" s="504">
        <f t="shared" si="116"/>
        <v>0</v>
      </c>
      <c r="N815" s="191">
        <f t="shared" si="117"/>
        <v>0</v>
      </c>
      <c r="O815" s="192">
        <f t="shared" si="121"/>
        <v>0</v>
      </c>
      <c r="P815" s="193">
        <v>0</v>
      </c>
      <c r="Q815" s="505">
        <v>0</v>
      </c>
      <c r="R815" s="506">
        <f t="shared" si="123"/>
        <v>0</v>
      </c>
      <c r="S815" s="199">
        <v>2</v>
      </c>
      <c r="T815" s="18"/>
      <c r="U815" s="18"/>
      <c r="V815" s="18"/>
      <c r="W815" s="18"/>
      <c r="X815" s="18"/>
      <c r="Y815" s="18"/>
    </row>
    <row r="816" spans="1:25" s="87" customFormat="1" ht="15.75" customHeight="1" x14ac:dyDescent="0.35">
      <c r="A816" s="171">
        <v>35</v>
      </c>
      <c r="B816" s="824" t="s">
        <v>851</v>
      </c>
      <c r="C816" s="225">
        <v>494.9</v>
      </c>
      <c r="D816" s="171"/>
      <c r="E816" s="171"/>
      <c r="F816" s="171">
        <v>493.3</v>
      </c>
      <c r="G816" s="171">
        <f t="shared" si="120"/>
        <v>494.9</v>
      </c>
      <c r="H816" s="172">
        <v>0</v>
      </c>
      <c r="I816" s="171">
        <v>0</v>
      </c>
      <c r="J816" s="172">
        <f t="shared" si="119"/>
        <v>0</v>
      </c>
      <c r="K816" s="172">
        <f t="shared" si="118"/>
        <v>0</v>
      </c>
      <c r="L816" s="868">
        <f t="shared" si="122"/>
        <v>0</v>
      </c>
      <c r="M816" s="504">
        <f t="shared" si="116"/>
        <v>0</v>
      </c>
      <c r="N816" s="191">
        <f t="shared" si="117"/>
        <v>0</v>
      </c>
      <c r="O816" s="192">
        <f t="shared" si="121"/>
        <v>0</v>
      </c>
      <c r="P816" s="193">
        <v>0</v>
      </c>
      <c r="Q816" s="505">
        <v>0</v>
      </c>
      <c r="R816" s="506">
        <f t="shared" si="123"/>
        <v>0</v>
      </c>
      <c r="S816" s="199">
        <v>2</v>
      </c>
      <c r="T816" s="18"/>
      <c r="U816" s="18"/>
      <c r="V816" s="18"/>
      <c r="W816" s="18"/>
      <c r="X816" s="18"/>
      <c r="Y816" s="18"/>
    </row>
    <row r="817" spans="1:25" s="87" customFormat="1" ht="15.75" customHeight="1" x14ac:dyDescent="0.35">
      <c r="A817" s="171">
        <v>36</v>
      </c>
      <c r="B817" s="824" t="s">
        <v>854</v>
      </c>
      <c r="C817" s="225">
        <v>277.2</v>
      </c>
      <c r="D817" s="171"/>
      <c r="E817" s="171"/>
      <c r="F817" s="171">
        <v>235.5</v>
      </c>
      <c r="G817" s="171">
        <f t="shared" si="120"/>
        <v>277.2</v>
      </c>
      <c r="H817" s="172">
        <v>0</v>
      </c>
      <c r="I817" s="171">
        <v>0</v>
      </c>
      <c r="J817" s="172">
        <f t="shared" si="119"/>
        <v>0</v>
      </c>
      <c r="K817" s="172">
        <f t="shared" si="118"/>
        <v>0</v>
      </c>
      <c r="L817" s="868">
        <f t="shared" si="122"/>
        <v>0</v>
      </c>
      <c r="M817" s="504">
        <f t="shared" si="116"/>
        <v>0</v>
      </c>
      <c r="N817" s="191">
        <f t="shared" si="117"/>
        <v>0</v>
      </c>
      <c r="O817" s="192">
        <f t="shared" si="121"/>
        <v>0</v>
      </c>
      <c r="P817" s="193">
        <v>0</v>
      </c>
      <c r="Q817" s="505">
        <v>0</v>
      </c>
      <c r="R817" s="506">
        <f t="shared" si="123"/>
        <v>0</v>
      </c>
      <c r="S817" s="199">
        <v>2</v>
      </c>
      <c r="T817" s="18"/>
      <c r="U817" s="18"/>
      <c r="V817" s="18"/>
      <c r="W817" s="18"/>
      <c r="X817" s="18"/>
      <c r="Y817" s="18"/>
    </row>
    <row r="818" spans="1:25" s="87" customFormat="1" ht="15.75" customHeight="1" x14ac:dyDescent="0.35">
      <c r="A818" s="171">
        <v>37</v>
      </c>
      <c r="B818" s="824" t="s">
        <v>855</v>
      </c>
      <c r="C818" s="225">
        <v>52.9</v>
      </c>
      <c r="D818" s="171"/>
      <c r="E818" s="171"/>
      <c r="F818" s="171">
        <v>52.9</v>
      </c>
      <c r="G818" s="171">
        <f t="shared" si="120"/>
        <v>52.9</v>
      </c>
      <c r="H818" s="172">
        <v>0</v>
      </c>
      <c r="I818" s="171">
        <v>0</v>
      </c>
      <c r="J818" s="172">
        <f t="shared" si="119"/>
        <v>0</v>
      </c>
      <c r="K818" s="172">
        <f t="shared" si="118"/>
        <v>0</v>
      </c>
      <c r="L818" s="868">
        <f t="shared" si="122"/>
        <v>0</v>
      </c>
      <c r="M818" s="504">
        <f t="shared" si="116"/>
        <v>0</v>
      </c>
      <c r="N818" s="191">
        <f t="shared" si="117"/>
        <v>0</v>
      </c>
      <c r="O818" s="192">
        <f t="shared" si="121"/>
        <v>0</v>
      </c>
      <c r="P818" s="193">
        <v>0</v>
      </c>
      <c r="Q818" s="505">
        <v>0</v>
      </c>
      <c r="R818" s="506">
        <f t="shared" si="123"/>
        <v>0</v>
      </c>
      <c r="S818" s="199">
        <v>1</v>
      </c>
      <c r="T818" s="18"/>
      <c r="U818" s="18"/>
      <c r="V818" s="18"/>
      <c r="W818" s="18"/>
      <c r="X818" s="18"/>
      <c r="Y818" s="18"/>
    </row>
    <row r="819" spans="1:25" s="87" customFormat="1" ht="15.75" customHeight="1" x14ac:dyDescent="0.35">
      <c r="A819" s="171">
        <v>38</v>
      </c>
      <c r="B819" s="824" t="s">
        <v>856</v>
      </c>
      <c r="C819" s="225">
        <v>119.9</v>
      </c>
      <c r="D819" s="171"/>
      <c r="E819" s="171"/>
      <c r="F819" s="171">
        <v>119.9</v>
      </c>
      <c r="G819" s="171">
        <f t="shared" si="120"/>
        <v>119.9</v>
      </c>
      <c r="H819" s="172">
        <v>0</v>
      </c>
      <c r="I819" s="171">
        <v>0</v>
      </c>
      <c r="J819" s="172">
        <f t="shared" si="119"/>
        <v>0</v>
      </c>
      <c r="K819" s="172">
        <f t="shared" si="118"/>
        <v>0</v>
      </c>
      <c r="L819" s="868">
        <f t="shared" si="122"/>
        <v>0</v>
      </c>
      <c r="M819" s="504">
        <f t="shared" si="116"/>
        <v>0</v>
      </c>
      <c r="N819" s="191">
        <f t="shared" si="117"/>
        <v>0</v>
      </c>
      <c r="O819" s="192">
        <f t="shared" si="121"/>
        <v>0</v>
      </c>
      <c r="P819" s="193">
        <v>0</v>
      </c>
      <c r="Q819" s="505">
        <v>0</v>
      </c>
      <c r="R819" s="506">
        <f t="shared" si="123"/>
        <v>0</v>
      </c>
      <c r="S819" s="199">
        <v>2</v>
      </c>
      <c r="T819" s="18"/>
      <c r="U819" s="18"/>
      <c r="V819" s="18"/>
      <c r="W819" s="18"/>
      <c r="X819" s="18"/>
      <c r="Y819" s="18"/>
    </row>
    <row r="820" spans="1:25" s="87" customFormat="1" ht="15.75" customHeight="1" x14ac:dyDescent="0.35">
      <c r="A820" s="171">
        <v>39</v>
      </c>
      <c r="B820" s="824" t="s">
        <v>857</v>
      </c>
      <c r="C820" s="225">
        <v>75.3</v>
      </c>
      <c r="D820" s="171"/>
      <c r="E820" s="171"/>
      <c r="F820" s="171">
        <v>75.3</v>
      </c>
      <c r="G820" s="171">
        <f t="shared" si="120"/>
        <v>75.3</v>
      </c>
      <c r="H820" s="172">
        <v>0</v>
      </c>
      <c r="I820" s="171">
        <v>0</v>
      </c>
      <c r="J820" s="172">
        <f t="shared" si="119"/>
        <v>0</v>
      </c>
      <c r="K820" s="172">
        <f t="shared" si="118"/>
        <v>0</v>
      </c>
      <c r="L820" s="868">
        <f t="shared" si="122"/>
        <v>0</v>
      </c>
      <c r="M820" s="504">
        <f t="shared" si="116"/>
        <v>0</v>
      </c>
      <c r="N820" s="191">
        <f t="shared" si="117"/>
        <v>0</v>
      </c>
      <c r="O820" s="192">
        <f t="shared" si="121"/>
        <v>0</v>
      </c>
      <c r="P820" s="193">
        <v>0</v>
      </c>
      <c r="Q820" s="505">
        <v>0</v>
      </c>
      <c r="R820" s="506">
        <f t="shared" si="123"/>
        <v>0</v>
      </c>
      <c r="S820" s="199">
        <v>1</v>
      </c>
      <c r="T820" s="18"/>
      <c r="U820" s="18"/>
      <c r="V820" s="18"/>
      <c r="W820" s="18"/>
      <c r="X820" s="18"/>
      <c r="Y820" s="18"/>
    </row>
    <row r="821" spans="1:25" s="87" customFormat="1" ht="15.75" customHeight="1" x14ac:dyDescent="0.35">
      <c r="A821" s="171">
        <v>40</v>
      </c>
      <c r="B821" s="824" t="s">
        <v>858</v>
      </c>
      <c r="C821" s="225">
        <v>120.8</v>
      </c>
      <c r="D821" s="171"/>
      <c r="E821" s="171"/>
      <c r="F821" s="171">
        <v>120.8</v>
      </c>
      <c r="G821" s="171">
        <f t="shared" si="120"/>
        <v>120.8</v>
      </c>
      <c r="H821" s="172">
        <v>0</v>
      </c>
      <c r="I821" s="171">
        <v>0</v>
      </c>
      <c r="J821" s="172">
        <f t="shared" si="119"/>
        <v>0</v>
      </c>
      <c r="K821" s="172">
        <f t="shared" si="118"/>
        <v>0</v>
      </c>
      <c r="L821" s="868">
        <f t="shared" si="122"/>
        <v>0</v>
      </c>
      <c r="M821" s="504">
        <f t="shared" si="116"/>
        <v>0</v>
      </c>
      <c r="N821" s="191">
        <f t="shared" si="117"/>
        <v>0</v>
      </c>
      <c r="O821" s="192">
        <f t="shared" si="121"/>
        <v>0</v>
      </c>
      <c r="P821" s="193">
        <v>0</v>
      </c>
      <c r="Q821" s="505">
        <v>0</v>
      </c>
      <c r="R821" s="506">
        <f t="shared" si="123"/>
        <v>0</v>
      </c>
      <c r="S821" s="199">
        <v>2</v>
      </c>
      <c r="T821" s="18"/>
      <c r="U821" s="18"/>
      <c r="V821" s="18"/>
      <c r="W821" s="18"/>
      <c r="X821" s="18"/>
      <c r="Y821" s="18"/>
    </row>
    <row r="822" spans="1:25" s="87" customFormat="1" ht="15.75" customHeight="1" x14ac:dyDescent="0.35">
      <c r="A822" s="171">
        <v>41</v>
      </c>
      <c r="B822" s="824" t="s">
        <v>859</v>
      </c>
      <c r="C822" s="225">
        <v>429.7</v>
      </c>
      <c r="D822" s="171"/>
      <c r="E822" s="171"/>
      <c r="F822" s="171">
        <v>429.7</v>
      </c>
      <c r="G822" s="171">
        <f t="shared" si="120"/>
        <v>429.7</v>
      </c>
      <c r="H822" s="172">
        <v>0</v>
      </c>
      <c r="I822" s="171">
        <v>0</v>
      </c>
      <c r="J822" s="172">
        <f t="shared" si="119"/>
        <v>0</v>
      </c>
      <c r="K822" s="172">
        <f t="shared" si="118"/>
        <v>0</v>
      </c>
      <c r="L822" s="868">
        <f t="shared" si="122"/>
        <v>0</v>
      </c>
      <c r="M822" s="504">
        <f t="shared" si="116"/>
        <v>0</v>
      </c>
      <c r="N822" s="191">
        <f t="shared" si="117"/>
        <v>0</v>
      </c>
      <c r="O822" s="192">
        <f t="shared" si="121"/>
        <v>0</v>
      </c>
      <c r="P822" s="193">
        <v>0</v>
      </c>
      <c r="Q822" s="505">
        <v>0</v>
      </c>
      <c r="R822" s="506">
        <f t="shared" si="123"/>
        <v>0</v>
      </c>
      <c r="S822" s="199">
        <v>2</v>
      </c>
      <c r="T822" s="18"/>
      <c r="U822" s="18"/>
      <c r="V822" s="18"/>
      <c r="W822" s="18"/>
      <c r="X822" s="18"/>
      <c r="Y822" s="18"/>
    </row>
    <row r="823" spans="1:25" s="87" customFormat="1" ht="15.75" customHeight="1" x14ac:dyDescent="0.35">
      <c r="A823" s="171">
        <v>42</v>
      </c>
      <c r="B823" s="824" t="s">
        <v>2234</v>
      </c>
      <c r="C823" s="225">
        <v>856.1</v>
      </c>
      <c r="D823" s="171"/>
      <c r="E823" s="171">
        <v>118.3</v>
      </c>
      <c r="F823" s="171"/>
      <c r="G823" s="171">
        <f t="shared" si="120"/>
        <v>974.4</v>
      </c>
      <c r="H823" s="172">
        <v>0</v>
      </c>
      <c r="I823" s="171">
        <v>0</v>
      </c>
      <c r="J823" s="172">
        <f t="shared" si="119"/>
        <v>0</v>
      </c>
      <c r="K823" s="172">
        <f t="shared" si="118"/>
        <v>0</v>
      </c>
      <c r="L823" s="868">
        <f t="shared" si="122"/>
        <v>0</v>
      </c>
      <c r="M823" s="504">
        <f t="shared" si="116"/>
        <v>0</v>
      </c>
      <c r="N823" s="191">
        <f t="shared" si="117"/>
        <v>0</v>
      </c>
      <c r="O823" s="192">
        <f t="shared" si="121"/>
        <v>0</v>
      </c>
      <c r="P823" s="193">
        <v>0</v>
      </c>
      <c r="Q823" s="505">
        <v>0</v>
      </c>
      <c r="R823" s="506">
        <f t="shared" si="123"/>
        <v>0</v>
      </c>
      <c r="S823" s="199">
        <v>2</v>
      </c>
      <c r="T823" s="18"/>
      <c r="U823" s="18"/>
      <c r="V823" s="18"/>
      <c r="W823" s="18"/>
      <c r="X823" s="18"/>
      <c r="Y823" s="18"/>
    </row>
    <row r="824" spans="1:25" s="87" customFormat="1" ht="15.75" customHeight="1" x14ac:dyDescent="0.35">
      <c r="A824" s="171">
        <v>43</v>
      </c>
      <c r="B824" s="824" t="s">
        <v>860</v>
      </c>
      <c r="C824" s="225">
        <v>249.1</v>
      </c>
      <c r="D824" s="171"/>
      <c r="E824" s="171"/>
      <c r="F824" s="171">
        <v>249.2</v>
      </c>
      <c r="G824" s="171">
        <f t="shared" si="120"/>
        <v>249.1</v>
      </c>
      <c r="H824" s="172">
        <v>0</v>
      </c>
      <c r="I824" s="171">
        <v>0</v>
      </c>
      <c r="J824" s="172">
        <f t="shared" si="119"/>
        <v>0</v>
      </c>
      <c r="K824" s="172">
        <f t="shared" si="118"/>
        <v>0</v>
      </c>
      <c r="L824" s="868">
        <f t="shared" si="122"/>
        <v>0</v>
      </c>
      <c r="M824" s="504">
        <f t="shared" si="116"/>
        <v>0</v>
      </c>
      <c r="N824" s="191">
        <f t="shared" si="117"/>
        <v>0</v>
      </c>
      <c r="O824" s="192">
        <f t="shared" si="121"/>
        <v>0</v>
      </c>
      <c r="P824" s="193">
        <v>0</v>
      </c>
      <c r="Q824" s="505">
        <v>0</v>
      </c>
      <c r="R824" s="506">
        <f t="shared" si="123"/>
        <v>0</v>
      </c>
      <c r="S824" s="199">
        <v>1</v>
      </c>
      <c r="T824" s="18"/>
      <c r="U824" s="18"/>
      <c r="V824" s="18"/>
      <c r="W824" s="18"/>
      <c r="X824" s="18"/>
      <c r="Y824" s="18"/>
    </row>
    <row r="825" spans="1:25" s="87" customFormat="1" ht="15.75" customHeight="1" x14ac:dyDescent="0.35">
      <c r="A825" s="171">
        <v>44</v>
      </c>
      <c r="B825" s="824" t="s">
        <v>861</v>
      </c>
      <c r="C825" s="225">
        <v>111.4</v>
      </c>
      <c r="D825" s="171"/>
      <c r="E825" s="171"/>
      <c r="F825" s="171">
        <v>111.4</v>
      </c>
      <c r="G825" s="171">
        <f t="shared" si="120"/>
        <v>111.4</v>
      </c>
      <c r="H825" s="172">
        <v>0</v>
      </c>
      <c r="I825" s="171">
        <v>0</v>
      </c>
      <c r="J825" s="172">
        <f t="shared" si="119"/>
        <v>0</v>
      </c>
      <c r="K825" s="172">
        <f t="shared" si="118"/>
        <v>0</v>
      </c>
      <c r="L825" s="868">
        <f t="shared" si="122"/>
        <v>0</v>
      </c>
      <c r="M825" s="504">
        <f t="shared" si="116"/>
        <v>0</v>
      </c>
      <c r="N825" s="191">
        <f t="shared" si="117"/>
        <v>0</v>
      </c>
      <c r="O825" s="192">
        <f t="shared" si="121"/>
        <v>0</v>
      </c>
      <c r="P825" s="193">
        <v>0</v>
      </c>
      <c r="Q825" s="505">
        <v>0</v>
      </c>
      <c r="R825" s="506">
        <f t="shared" si="123"/>
        <v>0</v>
      </c>
      <c r="S825" s="199">
        <v>1</v>
      </c>
      <c r="T825" s="18"/>
      <c r="U825" s="18"/>
      <c r="V825" s="18"/>
      <c r="W825" s="18"/>
      <c r="X825" s="18"/>
      <c r="Y825" s="18"/>
    </row>
    <row r="826" spans="1:25" s="87" customFormat="1" ht="15.75" customHeight="1" x14ac:dyDescent="0.35">
      <c r="A826" s="171">
        <v>45</v>
      </c>
      <c r="B826" s="824" t="s">
        <v>862</v>
      </c>
      <c r="C826" s="225">
        <v>101.8</v>
      </c>
      <c r="D826" s="171"/>
      <c r="E826" s="171"/>
      <c r="F826" s="171">
        <v>87.8</v>
      </c>
      <c r="G826" s="171">
        <f t="shared" si="120"/>
        <v>101.8</v>
      </c>
      <c r="H826" s="172">
        <v>0</v>
      </c>
      <c r="I826" s="171">
        <v>0</v>
      </c>
      <c r="J826" s="172">
        <f t="shared" si="119"/>
        <v>0</v>
      </c>
      <c r="K826" s="172">
        <f t="shared" si="118"/>
        <v>0</v>
      </c>
      <c r="L826" s="868">
        <f t="shared" si="122"/>
        <v>0</v>
      </c>
      <c r="M826" s="504">
        <f t="shared" si="116"/>
        <v>0</v>
      </c>
      <c r="N826" s="191">
        <f t="shared" si="117"/>
        <v>0</v>
      </c>
      <c r="O826" s="192">
        <f t="shared" si="121"/>
        <v>0</v>
      </c>
      <c r="P826" s="193">
        <v>0</v>
      </c>
      <c r="Q826" s="505">
        <v>0</v>
      </c>
      <c r="R826" s="506">
        <f t="shared" si="123"/>
        <v>0</v>
      </c>
      <c r="S826" s="199">
        <v>1</v>
      </c>
      <c r="T826" s="18"/>
      <c r="U826" s="18"/>
      <c r="V826" s="18"/>
      <c r="W826" s="18"/>
      <c r="X826" s="18"/>
      <c r="Y826" s="18"/>
    </row>
    <row r="827" spans="1:25" s="87" customFormat="1" ht="15.75" customHeight="1" x14ac:dyDescent="0.35">
      <c r="A827" s="171">
        <v>46</v>
      </c>
      <c r="B827" s="824" t="s">
        <v>863</v>
      </c>
      <c r="C827" s="225">
        <v>202</v>
      </c>
      <c r="D827" s="171"/>
      <c r="E827" s="171"/>
      <c r="F827" s="171">
        <v>202</v>
      </c>
      <c r="G827" s="171">
        <f t="shared" si="120"/>
        <v>202</v>
      </c>
      <c r="H827" s="172">
        <v>0</v>
      </c>
      <c r="I827" s="171">
        <v>0</v>
      </c>
      <c r="J827" s="172">
        <f t="shared" si="119"/>
        <v>0</v>
      </c>
      <c r="K827" s="172">
        <f t="shared" si="118"/>
        <v>0</v>
      </c>
      <c r="L827" s="868">
        <f t="shared" si="122"/>
        <v>0</v>
      </c>
      <c r="M827" s="504">
        <f t="shared" si="116"/>
        <v>0</v>
      </c>
      <c r="N827" s="191">
        <f t="shared" si="117"/>
        <v>0</v>
      </c>
      <c r="O827" s="192">
        <f t="shared" si="121"/>
        <v>0</v>
      </c>
      <c r="P827" s="193">
        <v>0</v>
      </c>
      <c r="Q827" s="505">
        <v>0</v>
      </c>
      <c r="R827" s="506">
        <f t="shared" si="123"/>
        <v>0</v>
      </c>
      <c r="S827" s="199">
        <v>2</v>
      </c>
      <c r="T827" s="18"/>
      <c r="U827" s="18"/>
      <c r="V827" s="18"/>
      <c r="W827" s="18"/>
      <c r="X827" s="18"/>
      <c r="Y827" s="18"/>
    </row>
    <row r="828" spans="1:25" s="87" customFormat="1" ht="15.75" customHeight="1" x14ac:dyDescent="0.35">
      <c r="A828" s="171">
        <v>47</v>
      </c>
      <c r="B828" s="824" t="s">
        <v>864</v>
      </c>
      <c r="C828" s="225">
        <v>214.1</v>
      </c>
      <c r="D828" s="171"/>
      <c r="E828" s="171"/>
      <c r="F828" s="171">
        <v>214.1</v>
      </c>
      <c r="G828" s="171">
        <f t="shared" si="120"/>
        <v>214.1</v>
      </c>
      <c r="H828" s="172">
        <v>0</v>
      </c>
      <c r="I828" s="171">
        <v>0</v>
      </c>
      <c r="J828" s="172">
        <f t="shared" si="119"/>
        <v>0</v>
      </c>
      <c r="K828" s="172">
        <f t="shared" si="118"/>
        <v>0</v>
      </c>
      <c r="L828" s="868">
        <f t="shared" si="122"/>
        <v>0</v>
      </c>
      <c r="M828" s="504">
        <f t="shared" si="116"/>
        <v>0</v>
      </c>
      <c r="N828" s="191">
        <f t="shared" si="117"/>
        <v>0</v>
      </c>
      <c r="O828" s="192">
        <f t="shared" si="121"/>
        <v>0</v>
      </c>
      <c r="P828" s="193">
        <v>0</v>
      </c>
      <c r="Q828" s="505">
        <v>0</v>
      </c>
      <c r="R828" s="506">
        <f t="shared" si="123"/>
        <v>0</v>
      </c>
      <c r="S828" s="199">
        <v>2</v>
      </c>
      <c r="T828" s="18"/>
      <c r="U828" s="18"/>
      <c r="V828" s="18"/>
      <c r="W828" s="18"/>
      <c r="X828" s="18"/>
      <c r="Y828" s="18"/>
    </row>
    <row r="829" spans="1:25" s="87" customFormat="1" ht="15.75" customHeight="1" x14ac:dyDescent="0.35">
      <c r="A829" s="171">
        <v>48</v>
      </c>
      <c r="B829" s="824" t="s">
        <v>865</v>
      </c>
      <c r="C829" s="225">
        <v>161.19999999999999</v>
      </c>
      <c r="D829" s="171"/>
      <c r="E829" s="171"/>
      <c r="F829" s="171">
        <v>161.19999999999999</v>
      </c>
      <c r="G829" s="171">
        <f t="shared" si="120"/>
        <v>161.19999999999999</v>
      </c>
      <c r="H829" s="172">
        <v>0</v>
      </c>
      <c r="I829" s="171">
        <v>0</v>
      </c>
      <c r="J829" s="172">
        <f t="shared" si="119"/>
        <v>0</v>
      </c>
      <c r="K829" s="172">
        <f t="shared" si="118"/>
        <v>0</v>
      </c>
      <c r="L829" s="868">
        <f t="shared" si="122"/>
        <v>0</v>
      </c>
      <c r="M829" s="504">
        <f t="shared" si="116"/>
        <v>0</v>
      </c>
      <c r="N829" s="191">
        <f t="shared" si="117"/>
        <v>0</v>
      </c>
      <c r="O829" s="192">
        <f t="shared" si="121"/>
        <v>0</v>
      </c>
      <c r="P829" s="193">
        <v>0</v>
      </c>
      <c r="Q829" s="505">
        <v>0</v>
      </c>
      <c r="R829" s="506">
        <f t="shared" si="123"/>
        <v>0</v>
      </c>
      <c r="S829" s="199">
        <v>2</v>
      </c>
      <c r="T829" s="18"/>
      <c r="U829" s="18"/>
      <c r="V829" s="18"/>
      <c r="W829" s="18"/>
      <c r="X829" s="18"/>
      <c r="Y829" s="18"/>
    </row>
    <row r="830" spans="1:25" s="87" customFormat="1" ht="15.75" customHeight="1" x14ac:dyDescent="0.35">
      <c r="A830" s="171">
        <v>49</v>
      </c>
      <c r="B830" s="824" t="s">
        <v>866</v>
      </c>
      <c r="C830" s="225">
        <v>134.9</v>
      </c>
      <c r="D830" s="171"/>
      <c r="E830" s="171"/>
      <c r="F830" s="171">
        <v>134.9</v>
      </c>
      <c r="G830" s="171">
        <f t="shared" si="120"/>
        <v>134.9</v>
      </c>
      <c r="H830" s="172">
        <v>0</v>
      </c>
      <c r="I830" s="171">
        <v>0</v>
      </c>
      <c r="J830" s="172">
        <f t="shared" si="119"/>
        <v>0</v>
      </c>
      <c r="K830" s="172">
        <f t="shared" si="118"/>
        <v>0</v>
      </c>
      <c r="L830" s="868">
        <f t="shared" si="122"/>
        <v>0</v>
      </c>
      <c r="M830" s="504">
        <f t="shared" si="116"/>
        <v>0</v>
      </c>
      <c r="N830" s="191">
        <f t="shared" si="117"/>
        <v>0</v>
      </c>
      <c r="O830" s="192">
        <f t="shared" si="121"/>
        <v>0</v>
      </c>
      <c r="P830" s="193">
        <v>0</v>
      </c>
      <c r="Q830" s="505">
        <v>0</v>
      </c>
      <c r="R830" s="506">
        <f t="shared" si="123"/>
        <v>0</v>
      </c>
      <c r="S830" s="199">
        <v>2</v>
      </c>
      <c r="T830" s="18"/>
      <c r="U830" s="18"/>
      <c r="V830" s="18"/>
      <c r="W830" s="18"/>
      <c r="X830" s="18"/>
      <c r="Y830" s="18"/>
    </row>
    <row r="831" spans="1:25" s="87" customFormat="1" ht="15.75" customHeight="1" x14ac:dyDescent="0.35">
      <c r="A831" s="171">
        <v>50</v>
      </c>
      <c r="B831" s="824" t="s">
        <v>867</v>
      </c>
      <c r="C831" s="225">
        <v>249.4</v>
      </c>
      <c r="D831" s="171"/>
      <c r="E831" s="171"/>
      <c r="F831" s="171">
        <v>167.8</v>
      </c>
      <c r="G831" s="171">
        <f t="shared" si="120"/>
        <v>249.4</v>
      </c>
      <c r="H831" s="172">
        <v>0</v>
      </c>
      <c r="I831" s="171">
        <v>0</v>
      </c>
      <c r="J831" s="172">
        <f t="shared" si="119"/>
        <v>0</v>
      </c>
      <c r="K831" s="172">
        <f t="shared" si="118"/>
        <v>0</v>
      </c>
      <c r="L831" s="868">
        <f t="shared" si="122"/>
        <v>0</v>
      </c>
      <c r="M831" s="504">
        <f t="shared" ref="M831:M879" si="124">(H831/840)+(I831/756)</f>
        <v>0</v>
      </c>
      <c r="N831" s="191">
        <f t="shared" si="117"/>
        <v>0</v>
      </c>
      <c r="O831" s="192">
        <f t="shared" si="121"/>
        <v>0</v>
      </c>
      <c r="P831" s="193">
        <v>0</v>
      </c>
      <c r="Q831" s="505">
        <v>0</v>
      </c>
      <c r="R831" s="506">
        <f t="shared" si="123"/>
        <v>0</v>
      </c>
      <c r="S831" s="199">
        <v>2</v>
      </c>
      <c r="T831" s="18"/>
      <c r="U831" s="18"/>
      <c r="V831" s="18"/>
      <c r="W831" s="18"/>
      <c r="X831" s="18"/>
      <c r="Y831" s="18"/>
    </row>
    <row r="832" spans="1:25" s="87" customFormat="1" ht="15.75" customHeight="1" x14ac:dyDescent="0.35">
      <c r="A832" s="171">
        <v>51</v>
      </c>
      <c r="B832" s="824" t="s">
        <v>868</v>
      </c>
      <c r="C832" s="225">
        <v>110.5</v>
      </c>
      <c r="D832" s="171"/>
      <c r="E832" s="171"/>
      <c r="F832" s="171">
        <v>110.5</v>
      </c>
      <c r="G832" s="171">
        <f t="shared" si="120"/>
        <v>110.5</v>
      </c>
      <c r="H832" s="172">
        <v>0</v>
      </c>
      <c r="I832" s="171">
        <v>0</v>
      </c>
      <c r="J832" s="172">
        <f t="shared" si="119"/>
        <v>0</v>
      </c>
      <c r="K832" s="172">
        <f t="shared" si="118"/>
        <v>0</v>
      </c>
      <c r="L832" s="868">
        <f t="shared" si="122"/>
        <v>0</v>
      </c>
      <c r="M832" s="504">
        <f t="shared" si="124"/>
        <v>0</v>
      </c>
      <c r="N832" s="191">
        <f t="shared" si="117"/>
        <v>0</v>
      </c>
      <c r="O832" s="192">
        <f t="shared" si="121"/>
        <v>0</v>
      </c>
      <c r="P832" s="193">
        <v>0</v>
      </c>
      <c r="Q832" s="505">
        <v>0</v>
      </c>
      <c r="R832" s="506">
        <f t="shared" si="123"/>
        <v>0</v>
      </c>
      <c r="S832" s="199">
        <v>1</v>
      </c>
      <c r="T832" s="18"/>
      <c r="U832" s="18"/>
      <c r="V832" s="18"/>
      <c r="W832" s="18"/>
      <c r="X832" s="18"/>
      <c r="Y832" s="18"/>
    </row>
    <row r="833" spans="1:25" s="87" customFormat="1" ht="15.75" customHeight="1" x14ac:dyDescent="0.35">
      <c r="A833" s="171">
        <v>52</v>
      </c>
      <c r="B833" s="824" t="s">
        <v>869</v>
      </c>
      <c r="C833" s="225">
        <v>168.5</v>
      </c>
      <c r="D833" s="171"/>
      <c r="E833" s="171"/>
      <c r="F833" s="171">
        <v>168.5</v>
      </c>
      <c r="G833" s="171">
        <f t="shared" si="120"/>
        <v>168.5</v>
      </c>
      <c r="H833" s="172">
        <v>0</v>
      </c>
      <c r="I833" s="171">
        <v>0</v>
      </c>
      <c r="J833" s="172">
        <f t="shared" si="119"/>
        <v>0</v>
      </c>
      <c r="K833" s="172">
        <f t="shared" ref="K833:K880" si="125">I833+J833</f>
        <v>0</v>
      </c>
      <c r="L833" s="868">
        <f t="shared" si="122"/>
        <v>0</v>
      </c>
      <c r="M833" s="504">
        <f t="shared" si="124"/>
        <v>0</v>
      </c>
      <c r="N833" s="191">
        <f t="shared" si="117"/>
        <v>0</v>
      </c>
      <c r="O833" s="192">
        <f t="shared" si="121"/>
        <v>0</v>
      </c>
      <c r="P833" s="193">
        <v>0</v>
      </c>
      <c r="Q833" s="505">
        <v>0</v>
      </c>
      <c r="R833" s="506">
        <f t="shared" si="123"/>
        <v>0</v>
      </c>
      <c r="S833" s="199">
        <v>2</v>
      </c>
      <c r="T833" s="18"/>
      <c r="U833" s="18"/>
      <c r="V833" s="18"/>
      <c r="W833" s="18"/>
      <c r="X833" s="18"/>
      <c r="Y833" s="18"/>
    </row>
    <row r="834" spans="1:25" s="87" customFormat="1" ht="15.75" customHeight="1" x14ac:dyDescent="0.35">
      <c r="A834" s="171">
        <v>53</v>
      </c>
      <c r="B834" s="824" t="s">
        <v>870</v>
      </c>
      <c r="C834" s="227">
        <v>130</v>
      </c>
      <c r="D834" s="171"/>
      <c r="E834" s="171"/>
      <c r="F834" s="171">
        <v>130</v>
      </c>
      <c r="G834" s="171">
        <f t="shared" si="120"/>
        <v>130</v>
      </c>
      <c r="H834" s="172">
        <v>0</v>
      </c>
      <c r="I834" s="171">
        <v>0</v>
      </c>
      <c r="J834" s="172">
        <f t="shared" ref="J834:J881" si="126">H834+I834</f>
        <v>0</v>
      </c>
      <c r="K834" s="172">
        <f t="shared" si="125"/>
        <v>0</v>
      </c>
      <c r="L834" s="868">
        <f t="shared" si="122"/>
        <v>0</v>
      </c>
      <c r="M834" s="504">
        <f t="shared" si="124"/>
        <v>0</v>
      </c>
      <c r="N834" s="191">
        <f t="shared" si="117"/>
        <v>0</v>
      </c>
      <c r="O834" s="192">
        <f t="shared" si="121"/>
        <v>0</v>
      </c>
      <c r="P834" s="193">
        <v>0</v>
      </c>
      <c r="Q834" s="505">
        <v>0</v>
      </c>
      <c r="R834" s="506">
        <f t="shared" si="123"/>
        <v>0</v>
      </c>
      <c r="S834" s="199">
        <v>2</v>
      </c>
      <c r="T834" s="18"/>
      <c r="U834" s="18"/>
      <c r="V834" s="18"/>
      <c r="W834" s="18"/>
      <c r="X834" s="18"/>
      <c r="Y834" s="18"/>
    </row>
    <row r="835" spans="1:25" s="87" customFormat="1" ht="15.75" customHeight="1" x14ac:dyDescent="0.35">
      <c r="A835" s="171">
        <v>54</v>
      </c>
      <c r="B835" s="824" t="s">
        <v>871</v>
      </c>
      <c r="C835" s="225">
        <v>175.8</v>
      </c>
      <c r="D835" s="171"/>
      <c r="E835" s="171"/>
      <c r="F835" s="171">
        <v>175.8</v>
      </c>
      <c r="G835" s="171">
        <f t="shared" si="120"/>
        <v>175.8</v>
      </c>
      <c r="H835" s="172">
        <v>0</v>
      </c>
      <c r="I835" s="171">
        <v>0</v>
      </c>
      <c r="J835" s="172">
        <f t="shared" si="126"/>
        <v>0</v>
      </c>
      <c r="K835" s="172">
        <f t="shared" si="125"/>
        <v>0</v>
      </c>
      <c r="L835" s="868">
        <f t="shared" si="122"/>
        <v>0</v>
      </c>
      <c r="M835" s="504">
        <f t="shared" si="124"/>
        <v>0</v>
      </c>
      <c r="N835" s="191">
        <f t="shared" si="117"/>
        <v>0</v>
      </c>
      <c r="O835" s="192">
        <f t="shared" si="121"/>
        <v>0</v>
      </c>
      <c r="P835" s="193">
        <v>0</v>
      </c>
      <c r="Q835" s="505">
        <v>0</v>
      </c>
      <c r="R835" s="506">
        <f t="shared" si="123"/>
        <v>0</v>
      </c>
      <c r="S835" s="199">
        <v>2</v>
      </c>
      <c r="T835" s="18"/>
      <c r="U835" s="18"/>
      <c r="V835" s="18"/>
      <c r="W835" s="18"/>
      <c r="X835" s="18"/>
      <c r="Y835" s="18"/>
    </row>
    <row r="836" spans="1:25" s="87" customFormat="1" ht="15.75" customHeight="1" x14ac:dyDescent="0.35">
      <c r="A836" s="171">
        <v>55</v>
      </c>
      <c r="B836" s="824" t="s">
        <v>872</v>
      </c>
      <c r="C836" s="225">
        <v>129.80000000000001</v>
      </c>
      <c r="D836" s="171"/>
      <c r="E836" s="171"/>
      <c r="F836" s="171">
        <v>129.80000000000001</v>
      </c>
      <c r="G836" s="171">
        <f t="shared" si="120"/>
        <v>129.80000000000001</v>
      </c>
      <c r="H836" s="172">
        <v>0</v>
      </c>
      <c r="I836" s="171">
        <v>0</v>
      </c>
      <c r="J836" s="172">
        <f t="shared" si="126"/>
        <v>0</v>
      </c>
      <c r="K836" s="172">
        <f t="shared" si="125"/>
        <v>0</v>
      </c>
      <c r="L836" s="868">
        <f t="shared" si="122"/>
        <v>0</v>
      </c>
      <c r="M836" s="504">
        <f t="shared" si="124"/>
        <v>0</v>
      </c>
      <c r="N836" s="191">
        <f t="shared" si="117"/>
        <v>0</v>
      </c>
      <c r="O836" s="192">
        <f t="shared" si="121"/>
        <v>0</v>
      </c>
      <c r="P836" s="193">
        <v>0</v>
      </c>
      <c r="Q836" s="505">
        <v>0</v>
      </c>
      <c r="R836" s="506">
        <f t="shared" si="123"/>
        <v>0</v>
      </c>
      <c r="S836" s="199">
        <v>2</v>
      </c>
      <c r="T836" s="18"/>
      <c r="U836" s="18"/>
      <c r="V836" s="18"/>
      <c r="W836" s="18"/>
      <c r="X836" s="18"/>
      <c r="Y836" s="18"/>
    </row>
    <row r="837" spans="1:25" s="87" customFormat="1" ht="15.75" customHeight="1" x14ac:dyDescent="0.35">
      <c r="A837" s="171">
        <v>56</v>
      </c>
      <c r="B837" s="824" t="s">
        <v>873</v>
      </c>
      <c r="C837" s="225">
        <v>152.30000000000001</v>
      </c>
      <c r="D837" s="171"/>
      <c r="E837" s="171"/>
      <c r="F837" s="171">
        <v>152.30000000000001</v>
      </c>
      <c r="G837" s="171">
        <f t="shared" si="120"/>
        <v>152.30000000000001</v>
      </c>
      <c r="H837" s="172">
        <v>0</v>
      </c>
      <c r="I837" s="171">
        <v>0</v>
      </c>
      <c r="J837" s="172">
        <f t="shared" si="126"/>
        <v>0</v>
      </c>
      <c r="K837" s="172">
        <f t="shared" si="125"/>
        <v>0</v>
      </c>
      <c r="L837" s="868">
        <f t="shared" si="122"/>
        <v>0</v>
      </c>
      <c r="M837" s="504">
        <f t="shared" si="124"/>
        <v>0</v>
      </c>
      <c r="N837" s="191">
        <f t="shared" si="117"/>
        <v>0</v>
      </c>
      <c r="O837" s="192">
        <f t="shared" si="121"/>
        <v>0</v>
      </c>
      <c r="P837" s="193">
        <v>0</v>
      </c>
      <c r="Q837" s="505">
        <v>0</v>
      </c>
      <c r="R837" s="506">
        <f t="shared" si="123"/>
        <v>0</v>
      </c>
      <c r="S837" s="199">
        <v>1</v>
      </c>
      <c r="T837" s="18"/>
      <c r="U837" s="18"/>
      <c r="V837" s="18"/>
      <c r="W837" s="18"/>
      <c r="X837" s="18"/>
      <c r="Y837" s="18"/>
    </row>
    <row r="838" spans="1:25" s="87" customFormat="1" ht="15.75" customHeight="1" x14ac:dyDescent="0.35">
      <c r="A838" s="171">
        <v>57</v>
      </c>
      <c r="B838" s="824" t="s">
        <v>874</v>
      </c>
      <c r="C838" s="225">
        <v>239.4</v>
      </c>
      <c r="D838" s="171"/>
      <c r="E838" s="171"/>
      <c r="F838" s="171">
        <v>239.4</v>
      </c>
      <c r="G838" s="171">
        <f t="shared" si="120"/>
        <v>239.4</v>
      </c>
      <c r="H838" s="172">
        <v>0</v>
      </c>
      <c r="I838" s="171">
        <v>0</v>
      </c>
      <c r="J838" s="172">
        <f t="shared" si="126"/>
        <v>0</v>
      </c>
      <c r="K838" s="172">
        <f t="shared" si="125"/>
        <v>0</v>
      </c>
      <c r="L838" s="868">
        <f t="shared" si="122"/>
        <v>0</v>
      </c>
      <c r="M838" s="504">
        <f t="shared" si="124"/>
        <v>0</v>
      </c>
      <c r="N838" s="191">
        <f t="shared" si="117"/>
        <v>0</v>
      </c>
      <c r="O838" s="192">
        <f t="shared" si="121"/>
        <v>0</v>
      </c>
      <c r="P838" s="193">
        <v>0</v>
      </c>
      <c r="Q838" s="505">
        <v>0</v>
      </c>
      <c r="R838" s="506">
        <f t="shared" si="123"/>
        <v>0</v>
      </c>
      <c r="S838" s="199">
        <v>2</v>
      </c>
      <c r="T838" s="18"/>
      <c r="U838" s="18"/>
      <c r="V838" s="18"/>
      <c r="W838" s="18"/>
      <c r="X838" s="18"/>
      <c r="Y838" s="18"/>
    </row>
    <row r="839" spans="1:25" s="87" customFormat="1" ht="15.75" customHeight="1" x14ac:dyDescent="0.35">
      <c r="A839" s="171">
        <v>58</v>
      </c>
      <c r="B839" s="824" t="s">
        <v>875</v>
      </c>
      <c r="C839" s="225">
        <v>84.2</v>
      </c>
      <c r="D839" s="171"/>
      <c r="E839" s="171"/>
      <c r="F839" s="171">
        <v>67.2</v>
      </c>
      <c r="G839" s="171">
        <f t="shared" si="120"/>
        <v>84.2</v>
      </c>
      <c r="H839" s="172">
        <v>0</v>
      </c>
      <c r="I839" s="171">
        <v>0</v>
      </c>
      <c r="J839" s="172">
        <f t="shared" si="126"/>
        <v>0</v>
      </c>
      <c r="K839" s="172">
        <f t="shared" si="125"/>
        <v>0</v>
      </c>
      <c r="L839" s="868">
        <f t="shared" si="122"/>
        <v>0</v>
      </c>
      <c r="M839" s="504">
        <f t="shared" si="124"/>
        <v>0</v>
      </c>
      <c r="N839" s="191">
        <f t="shared" si="117"/>
        <v>0</v>
      </c>
      <c r="O839" s="192">
        <f t="shared" si="121"/>
        <v>0</v>
      </c>
      <c r="P839" s="193">
        <v>0</v>
      </c>
      <c r="Q839" s="505">
        <v>0</v>
      </c>
      <c r="R839" s="506">
        <f t="shared" si="123"/>
        <v>0</v>
      </c>
      <c r="S839" s="199">
        <v>1</v>
      </c>
      <c r="T839" s="18"/>
      <c r="U839" s="18"/>
      <c r="V839" s="18"/>
      <c r="W839" s="18"/>
      <c r="X839" s="18"/>
      <c r="Y839" s="18"/>
    </row>
    <row r="840" spans="1:25" s="87" customFormat="1" ht="15.75" customHeight="1" x14ac:dyDescent="0.35">
      <c r="A840" s="171">
        <v>59</v>
      </c>
      <c r="B840" s="824" t="s">
        <v>876</v>
      </c>
      <c r="C840" s="225">
        <v>193.9</v>
      </c>
      <c r="D840" s="171"/>
      <c r="E840" s="171"/>
      <c r="F840" s="171">
        <v>193.9</v>
      </c>
      <c r="G840" s="171">
        <f t="shared" si="120"/>
        <v>193.9</v>
      </c>
      <c r="H840" s="172">
        <v>0</v>
      </c>
      <c r="I840" s="171">
        <v>0</v>
      </c>
      <c r="J840" s="172">
        <f t="shared" si="126"/>
        <v>0</v>
      </c>
      <c r="K840" s="172">
        <f t="shared" si="125"/>
        <v>0</v>
      </c>
      <c r="L840" s="868">
        <f t="shared" si="122"/>
        <v>0</v>
      </c>
      <c r="M840" s="504">
        <f t="shared" si="124"/>
        <v>0</v>
      </c>
      <c r="N840" s="191">
        <f t="shared" si="117"/>
        <v>0</v>
      </c>
      <c r="O840" s="192">
        <f t="shared" si="121"/>
        <v>0</v>
      </c>
      <c r="P840" s="193">
        <v>0</v>
      </c>
      <c r="Q840" s="505">
        <v>0</v>
      </c>
      <c r="R840" s="506">
        <f t="shared" si="123"/>
        <v>0</v>
      </c>
      <c r="S840" s="199">
        <v>2</v>
      </c>
      <c r="T840" s="18"/>
      <c r="U840" s="18"/>
      <c r="V840" s="18"/>
      <c r="W840" s="18"/>
      <c r="X840" s="18"/>
      <c r="Y840" s="18"/>
    </row>
    <row r="841" spans="1:25" s="87" customFormat="1" ht="15.75" customHeight="1" x14ac:dyDescent="0.35">
      <c r="A841" s="171">
        <v>60</v>
      </c>
      <c r="B841" s="824" t="s">
        <v>877</v>
      </c>
      <c r="C841" s="225">
        <v>252.4</v>
      </c>
      <c r="D841" s="171"/>
      <c r="E841" s="171"/>
      <c r="F841" s="171">
        <v>252.4</v>
      </c>
      <c r="G841" s="171">
        <f t="shared" si="120"/>
        <v>252.4</v>
      </c>
      <c r="H841" s="172">
        <v>0</v>
      </c>
      <c r="I841" s="171">
        <v>0</v>
      </c>
      <c r="J841" s="172">
        <f t="shared" si="126"/>
        <v>0</v>
      </c>
      <c r="K841" s="172">
        <f t="shared" si="125"/>
        <v>0</v>
      </c>
      <c r="L841" s="868">
        <f t="shared" si="122"/>
        <v>0</v>
      </c>
      <c r="M841" s="504">
        <f t="shared" si="124"/>
        <v>0</v>
      </c>
      <c r="N841" s="191">
        <f t="shared" si="117"/>
        <v>0</v>
      </c>
      <c r="O841" s="192">
        <f t="shared" si="121"/>
        <v>0</v>
      </c>
      <c r="P841" s="193">
        <v>0</v>
      </c>
      <c r="Q841" s="505">
        <v>0</v>
      </c>
      <c r="R841" s="506">
        <f t="shared" si="123"/>
        <v>0</v>
      </c>
      <c r="S841" s="199">
        <v>3</v>
      </c>
      <c r="T841" s="18"/>
      <c r="U841" s="18"/>
      <c r="V841" s="18"/>
      <c r="W841" s="18"/>
      <c r="X841" s="18"/>
      <c r="Y841" s="18"/>
    </row>
    <row r="842" spans="1:25" s="87" customFormat="1" ht="15.75" customHeight="1" x14ac:dyDescent="0.35">
      <c r="A842" s="171">
        <v>61</v>
      </c>
      <c r="B842" s="824" t="s">
        <v>878</v>
      </c>
      <c r="C842" s="228">
        <v>79</v>
      </c>
      <c r="D842" s="171"/>
      <c r="E842" s="171"/>
      <c r="F842" s="171">
        <v>79</v>
      </c>
      <c r="G842" s="171">
        <f t="shared" ref="G842:G889" si="127">C842+D842+E842</f>
        <v>79</v>
      </c>
      <c r="H842" s="172">
        <v>0</v>
      </c>
      <c r="I842" s="171">
        <v>0</v>
      </c>
      <c r="J842" s="172">
        <f t="shared" si="126"/>
        <v>0</v>
      </c>
      <c r="K842" s="172">
        <f t="shared" si="125"/>
        <v>0</v>
      </c>
      <c r="L842" s="868">
        <f t="shared" si="122"/>
        <v>0</v>
      </c>
      <c r="M842" s="504">
        <f t="shared" si="124"/>
        <v>0</v>
      </c>
      <c r="N842" s="191">
        <f t="shared" si="117"/>
        <v>0</v>
      </c>
      <c r="O842" s="192">
        <f t="shared" si="121"/>
        <v>0</v>
      </c>
      <c r="P842" s="193">
        <v>0</v>
      </c>
      <c r="Q842" s="505">
        <v>0</v>
      </c>
      <c r="R842" s="506">
        <f t="shared" si="123"/>
        <v>0</v>
      </c>
      <c r="S842" s="199">
        <v>1</v>
      </c>
      <c r="T842" s="18"/>
      <c r="U842" s="18"/>
      <c r="V842" s="18"/>
      <c r="W842" s="18"/>
      <c r="X842" s="18"/>
      <c r="Y842" s="18"/>
    </row>
    <row r="843" spans="1:25" s="87" customFormat="1" ht="15.75" customHeight="1" x14ac:dyDescent="0.35">
      <c r="A843" s="171">
        <v>62</v>
      </c>
      <c r="B843" s="824" t="s">
        <v>879</v>
      </c>
      <c r="C843" s="225">
        <v>549.69000000000005</v>
      </c>
      <c r="D843" s="171"/>
      <c r="E843" s="171"/>
      <c r="F843" s="171">
        <v>549.69000000000005</v>
      </c>
      <c r="G843" s="171">
        <f t="shared" si="127"/>
        <v>549.69000000000005</v>
      </c>
      <c r="H843" s="172">
        <v>0</v>
      </c>
      <c r="I843" s="171">
        <v>0</v>
      </c>
      <c r="J843" s="172">
        <f t="shared" si="126"/>
        <v>0</v>
      </c>
      <c r="K843" s="172">
        <f t="shared" si="125"/>
        <v>0</v>
      </c>
      <c r="L843" s="868">
        <f t="shared" si="122"/>
        <v>0</v>
      </c>
      <c r="M843" s="504">
        <f t="shared" si="124"/>
        <v>0</v>
      </c>
      <c r="N843" s="191">
        <f t="shared" si="117"/>
        <v>0</v>
      </c>
      <c r="O843" s="192">
        <f t="shared" si="121"/>
        <v>0</v>
      </c>
      <c r="P843" s="193">
        <v>0</v>
      </c>
      <c r="Q843" s="505">
        <v>0</v>
      </c>
      <c r="R843" s="506">
        <f t="shared" si="123"/>
        <v>0</v>
      </c>
      <c r="S843" s="199">
        <v>3</v>
      </c>
      <c r="T843" s="18"/>
      <c r="U843" s="18"/>
      <c r="V843" s="18"/>
      <c r="W843" s="18"/>
      <c r="X843" s="18"/>
      <c r="Y843" s="18"/>
    </row>
    <row r="844" spans="1:25" s="87" customFormat="1" ht="15.75" customHeight="1" x14ac:dyDescent="0.35">
      <c r="A844" s="171">
        <v>63</v>
      </c>
      <c r="B844" s="824" t="s">
        <v>880</v>
      </c>
      <c r="C844" s="225">
        <v>192.1</v>
      </c>
      <c r="D844" s="171"/>
      <c r="E844" s="171"/>
      <c r="F844" s="171">
        <v>191.8</v>
      </c>
      <c r="G844" s="171">
        <f t="shared" si="127"/>
        <v>192.1</v>
      </c>
      <c r="H844" s="172">
        <v>0</v>
      </c>
      <c r="I844" s="171">
        <v>0</v>
      </c>
      <c r="J844" s="172">
        <f t="shared" si="126"/>
        <v>0</v>
      </c>
      <c r="K844" s="172">
        <f t="shared" si="125"/>
        <v>0</v>
      </c>
      <c r="L844" s="868">
        <f t="shared" si="122"/>
        <v>0</v>
      </c>
      <c r="M844" s="504">
        <f t="shared" si="124"/>
        <v>0</v>
      </c>
      <c r="N844" s="191">
        <f t="shared" si="117"/>
        <v>0</v>
      </c>
      <c r="O844" s="192">
        <f t="shared" si="121"/>
        <v>0</v>
      </c>
      <c r="P844" s="193">
        <v>0</v>
      </c>
      <c r="Q844" s="505">
        <v>0</v>
      </c>
      <c r="R844" s="506">
        <f t="shared" si="123"/>
        <v>0</v>
      </c>
      <c r="S844" s="199">
        <v>2</v>
      </c>
      <c r="T844" s="18"/>
      <c r="U844" s="18"/>
      <c r="V844" s="18"/>
      <c r="W844" s="18"/>
      <c r="X844" s="18"/>
      <c r="Y844" s="18"/>
    </row>
    <row r="845" spans="1:25" s="87" customFormat="1" ht="15.75" customHeight="1" x14ac:dyDescent="0.35">
      <c r="A845" s="171">
        <v>64</v>
      </c>
      <c r="B845" s="824" t="s">
        <v>881</v>
      </c>
      <c r="C845" s="225">
        <v>166.8</v>
      </c>
      <c r="D845" s="171"/>
      <c r="E845" s="171"/>
      <c r="F845" s="171">
        <v>166.8</v>
      </c>
      <c r="G845" s="171">
        <f t="shared" si="127"/>
        <v>166.8</v>
      </c>
      <c r="H845" s="172">
        <v>0</v>
      </c>
      <c r="I845" s="171">
        <v>0</v>
      </c>
      <c r="J845" s="172">
        <f t="shared" si="126"/>
        <v>0</v>
      </c>
      <c r="K845" s="172">
        <f t="shared" si="125"/>
        <v>0</v>
      </c>
      <c r="L845" s="868">
        <f t="shared" si="122"/>
        <v>0</v>
      </c>
      <c r="M845" s="504">
        <f t="shared" si="124"/>
        <v>0</v>
      </c>
      <c r="N845" s="191">
        <f t="shared" ref="N845:N908" si="128">M845*4281.45</f>
        <v>0</v>
      </c>
      <c r="O845" s="192">
        <f t="shared" si="121"/>
        <v>0</v>
      </c>
      <c r="P845" s="193">
        <v>0</v>
      </c>
      <c r="Q845" s="505">
        <v>0</v>
      </c>
      <c r="R845" s="506">
        <f t="shared" si="123"/>
        <v>0</v>
      </c>
      <c r="S845" s="199">
        <v>2</v>
      </c>
      <c r="T845" s="18"/>
      <c r="U845" s="18"/>
      <c r="V845" s="18"/>
      <c r="W845" s="18"/>
      <c r="X845" s="18"/>
      <c r="Y845" s="18"/>
    </row>
    <row r="846" spans="1:25" s="87" customFormat="1" ht="15.75" customHeight="1" x14ac:dyDescent="0.35">
      <c r="A846" s="171">
        <v>65</v>
      </c>
      <c r="B846" s="824" t="s">
        <v>882</v>
      </c>
      <c r="C846" s="225">
        <v>4734.5</v>
      </c>
      <c r="D846" s="171"/>
      <c r="E846" s="171"/>
      <c r="F846" s="171">
        <v>4736.0600000000004</v>
      </c>
      <c r="G846" s="171">
        <f t="shared" si="127"/>
        <v>4734.5</v>
      </c>
      <c r="H846" s="172">
        <v>429</v>
      </c>
      <c r="I846" s="171">
        <v>0</v>
      </c>
      <c r="J846" s="172">
        <f t="shared" si="126"/>
        <v>429</v>
      </c>
      <c r="K846" s="172">
        <f t="shared" si="125"/>
        <v>429</v>
      </c>
      <c r="L846" s="868">
        <f t="shared" si="122"/>
        <v>429</v>
      </c>
      <c r="M846" s="504">
        <f t="shared" si="124"/>
        <v>0.51071428571428568</v>
      </c>
      <c r="N846" s="191">
        <f t="shared" si="128"/>
        <v>2186.5976785714283</v>
      </c>
      <c r="O846" s="192">
        <f t="shared" si="121"/>
        <v>481.05148928571424</v>
      </c>
      <c r="P846" s="193">
        <v>913.40228571428565</v>
      </c>
      <c r="Q846" s="505">
        <v>50.948857142857143</v>
      </c>
      <c r="R846" s="506">
        <f t="shared" si="123"/>
        <v>0.76713492675346606</v>
      </c>
      <c r="S846" s="199">
        <v>1</v>
      </c>
      <c r="T846" s="18"/>
      <c r="U846" s="18"/>
      <c r="V846" s="18"/>
      <c r="W846" s="18"/>
      <c r="X846" s="18"/>
      <c r="Y846" s="18"/>
    </row>
    <row r="847" spans="1:25" s="87" customFormat="1" ht="15.75" customHeight="1" x14ac:dyDescent="0.35">
      <c r="A847" s="171">
        <v>66</v>
      </c>
      <c r="B847" s="824" t="s">
        <v>883</v>
      </c>
      <c r="C847" s="225">
        <v>66.3</v>
      </c>
      <c r="D847" s="171"/>
      <c r="E847" s="171"/>
      <c r="F847" s="171">
        <v>66.3</v>
      </c>
      <c r="G847" s="171">
        <f t="shared" si="127"/>
        <v>66.3</v>
      </c>
      <c r="H847" s="172">
        <v>0</v>
      </c>
      <c r="I847" s="171">
        <v>0</v>
      </c>
      <c r="J847" s="172">
        <f t="shared" si="126"/>
        <v>0</v>
      </c>
      <c r="K847" s="172">
        <f t="shared" si="125"/>
        <v>0</v>
      </c>
      <c r="L847" s="868">
        <f t="shared" si="122"/>
        <v>0</v>
      </c>
      <c r="M847" s="504">
        <f t="shared" si="124"/>
        <v>0</v>
      </c>
      <c r="N847" s="191">
        <f t="shared" si="128"/>
        <v>0</v>
      </c>
      <c r="O847" s="192">
        <f t="shared" si="121"/>
        <v>0</v>
      </c>
      <c r="P847" s="193">
        <v>0</v>
      </c>
      <c r="Q847" s="505">
        <v>0</v>
      </c>
      <c r="R847" s="506">
        <f t="shared" si="123"/>
        <v>0</v>
      </c>
      <c r="S847" s="199">
        <v>1</v>
      </c>
      <c r="T847" s="18"/>
      <c r="U847" s="18"/>
      <c r="V847" s="18"/>
      <c r="W847" s="18"/>
      <c r="X847" s="18"/>
      <c r="Y847" s="18"/>
    </row>
    <row r="848" spans="1:25" s="87" customFormat="1" ht="15.75" customHeight="1" x14ac:dyDescent="0.35">
      <c r="A848" s="171">
        <v>67</v>
      </c>
      <c r="B848" s="824" t="s">
        <v>884</v>
      </c>
      <c r="C848" s="225">
        <v>19.8</v>
      </c>
      <c r="D848" s="171"/>
      <c r="E848" s="171"/>
      <c r="F848" s="171">
        <v>19.8</v>
      </c>
      <c r="G848" s="171">
        <f t="shared" si="127"/>
        <v>19.8</v>
      </c>
      <c r="H848" s="172">
        <v>0</v>
      </c>
      <c r="I848" s="171">
        <v>0</v>
      </c>
      <c r="J848" s="172">
        <f t="shared" si="126"/>
        <v>0</v>
      </c>
      <c r="K848" s="172">
        <f t="shared" si="125"/>
        <v>0</v>
      </c>
      <c r="L848" s="868">
        <f t="shared" si="122"/>
        <v>0</v>
      </c>
      <c r="M848" s="504">
        <f t="shared" si="124"/>
        <v>0</v>
      </c>
      <c r="N848" s="191">
        <f t="shared" si="128"/>
        <v>0</v>
      </c>
      <c r="O848" s="192">
        <f t="shared" ref="O848:O897" si="129">N848*0.22</f>
        <v>0</v>
      </c>
      <c r="P848" s="193">
        <v>0</v>
      </c>
      <c r="Q848" s="505">
        <v>0</v>
      </c>
      <c r="R848" s="506">
        <f t="shared" si="123"/>
        <v>0</v>
      </c>
      <c r="S848" s="199">
        <v>2</v>
      </c>
      <c r="T848" s="18"/>
      <c r="U848" s="18"/>
      <c r="V848" s="18"/>
      <c r="W848" s="18"/>
      <c r="X848" s="18"/>
      <c r="Y848" s="18"/>
    </row>
    <row r="849" spans="1:25" s="87" customFormat="1" ht="15.75" customHeight="1" x14ac:dyDescent="0.35">
      <c r="A849" s="171">
        <v>68</v>
      </c>
      <c r="B849" s="824" t="s">
        <v>885</v>
      </c>
      <c r="C849" s="225">
        <v>282.8</v>
      </c>
      <c r="D849" s="171"/>
      <c r="E849" s="171"/>
      <c r="F849" s="171">
        <v>227.3</v>
      </c>
      <c r="G849" s="171">
        <f t="shared" si="127"/>
        <v>282.8</v>
      </c>
      <c r="H849" s="172">
        <v>0</v>
      </c>
      <c r="I849" s="171">
        <v>0</v>
      </c>
      <c r="J849" s="172">
        <f t="shared" si="126"/>
        <v>0</v>
      </c>
      <c r="K849" s="172">
        <f t="shared" si="125"/>
        <v>0</v>
      </c>
      <c r="L849" s="868">
        <f t="shared" si="122"/>
        <v>0</v>
      </c>
      <c r="M849" s="504">
        <f t="shared" si="124"/>
        <v>0</v>
      </c>
      <c r="N849" s="191">
        <f t="shared" si="128"/>
        <v>0</v>
      </c>
      <c r="O849" s="192">
        <f t="shared" si="129"/>
        <v>0</v>
      </c>
      <c r="P849" s="193">
        <v>0</v>
      </c>
      <c r="Q849" s="505">
        <v>0</v>
      </c>
      <c r="R849" s="506">
        <f t="shared" si="123"/>
        <v>0</v>
      </c>
      <c r="S849" s="199">
        <v>1</v>
      </c>
      <c r="T849" s="18"/>
      <c r="U849" s="18"/>
      <c r="V849" s="18"/>
      <c r="W849" s="18"/>
      <c r="X849" s="18"/>
      <c r="Y849" s="18"/>
    </row>
    <row r="850" spans="1:25" s="87" customFormat="1" ht="15.75" customHeight="1" x14ac:dyDescent="0.35">
      <c r="A850" s="171">
        <v>69</v>
      </c>
      <c r="B850" s="824" t="s">
        <v>886</v>
      </c>
      <c r="C850" s="225">
        <v>3266.45</v>
      </c>
      <c r="D850" s="171"/>
      <c r="E850" s="171"/>
      <c r="F850" s="171">
        <v>3261.55</v>
      </c>
      <c r="G850" s="171">
        <f t="shared" si="127"/>
        <v>3266.45</v>
      </c>
      <c r="H850" s="172">
        <v>312</v>
      </c>
      <c r="I850" s="171">
        <v>0</v>
      </c>
      <c r="J850" s="172">
        <f t="shared" si="126"/>
        <v>312</v>
      </c>
      <c r="K850" s="172">
        <f t="shared" si="125"/>
        <v>312</v>
      </c>
      <c r="L850" s="868">
        <f t="shared" si="122"/>
        <v>312</v>
      </c>
      <c r="M850" s="504">
        <f t="shared" si="124"/>
        <v>0.37142857142857144</v>
      </c>
      <c r="N850" s="191">
        <f t="shared" si="128"/>
        <v>1590.2528571428572</v>
      </c>
      <c r="O850" s="192">
        <f t="shared" si="129"/>
        <v>349.85562857142861</v>
      </c>
      <c r="P850" s="193">
        <v>664.29257142857148</v>
      </c>
      <c r="Q850" s="505">
        <v>37.053714285714285</v>
      </c>
      <c r="R850" s="506">
        <f t="shared" si="123"/>
        <v>0.80866223925930958</v>
      </c>
      <c r="S850" s="199">
        <v>5</v>
      </c>
      <c r="T850" s="18"/>
      <c r="U850" s="18"/>
      <c r="V850" s="18"/>
      <c r="W850" s="18"/>
      <c r="X850" s="18"/>
      <c r="Y850" s="18"/>
    </row>
    <row r="851" spans="1:25" s="87" customFormat="1" ht="15.75" customHeight="1" x14ac:dyDescent="0.35">
      <c r="A851" s="171">
        <v>70</v>
      </c>
      <c r="B851" s="824" t="s">
        <v>887</v>
      </c>
      <c r="C851" s="225">
        <v>3257.47</v>
      </c>
      <c r="D851" s="171"/>
      <c r="E851" s="171"/>
      <c r="F851" s="171">
        <v>3260.22</v>
      </c>
      <c r="G851" s="171">
        <f t="shared" si="127"/>
        <v>3257.47</v>
      </c>
      <c r="H851" s="172">
        <v>312</v>
      </c>
      <c r="I851" s="171">
        <v>0</v>
      </c>
      <c r="J851" s="172">
        <f t="shared" si="126"/>
        <v>312</v>
      </c>
      <c r="K851" s="172">
        <f t="shared" si="125"/>
        <v>312</v>
      </c>
      <c r="L851" s="868">
        <f t="shared" si="122"/>
        <v>312</v>
      </c>
      <c r="M851" s="504">
        <f t="shared" si="124"/>
        <v>0.37142857142857144</v>
      </c>
      <c r="N851" s="191">
        <f t="shared" si="128"/>
        <v>1590.2528571428572</v>
      </c>
      <c r="O851" s="192">
        <f t="shared" si="129"/>
        <v>349.85562857142861</v>
      </c>
      <c r="P851" s="193">
        <v>664.29257142857148</v>
      </c>
      <c r="Q851" s="505">
        <v>37.053714285714285</v>
      </c>
      <c r="R851" s="506">
        <f t="shared" si="123"/>
        <v>0.81089151133504589</v>
      </c>
      <c r="S851" s="199">
        <v>1</v>
      </c>
      <c r="T851" s="18"/>
      <c r="U851" s="18"/>
      <c r="V851" s="18"/>
      <c r="W851" s="18"/>
      <c r="X851" s="18"/>
      <c r="Y851" s="18"/>
    </row>
    <row r="852" spans="1:25" s="87" customFormat="1" ht="15.75" customHeight="1" x14ac:dyDescent="0.35">
      <c r="A852" s="171">
        <v>71</v>
      </c>
      <c r="B852" s="824" t="s">
        <v>1038</v>
      </c>
      <c r="C852" s="225">
        <v>4202.6000000000004</v>
      </c>
      <c r="D852" s="171"/>
      <c r="E852" s="171">
        <v>369.8</v>
      </c>
      <c r="F852" s="171">
        <v>4701</v>
      </c>
      <c r="G852" s="171">
        <f t="shared" si="127"/>
        <v>4572.4000000000005</v>
      </c>
      <c r="H852" s="172">
        <v>305</v>
      </c>
      <c r="I852" s="171">
        <v>0</v>
      </c>
      <c r="J852" s="172">
        <f t="shared" si="126"/>
        <v>305</v>
      </c>
      <c r="K852" s="172">
        <f t="shared" si="125"/>
        <v>305</v>
      </c>
      <c r="L852" s="868">
        <f t="shared" si="122"/>
        <v>305</v>
      </c>
      <c r="M852" s="504">
        <f t="shared" si="124"/>
        <v>0.36309523809523808</v>
      </c>
      <c r="N852" s="191">
        <f t="shared" si="128"/>
        <v>1554.574107142857</v>
      </c>
      <c r="O852" s="192">
        <f t="shared" si="129"/>
        <v>342.00630357142853</v>
      </c>
      <c r="P852" s="193">
        <v>649.38857142857137</v>
      </c>
      <c r="Q852" s="505">
        <v>36.222380952380952</v>
      </c>
      <c r="R852" s="506">
        <f t="shared" si="123"/>
        <v>0.56473435462672505</v>
      </c>
      <c r="S852" s="199"/>
      <c r="T852" s="18"/>
      <c r="U852" s="18"/>
      <c r="V852" s="18"/>
      <c r="W852" s="18"/>
      <c r="X852" s="18"/>
      <c r="Y852" s="18"/>
    </row>
    <row r="853" spans="1:25" s="87" customFormat="1" ht="15.75" customHeight="1" x14ac:dyDescent="0.35">
      <c r="A853" s="171">
        <v>72</v>
      </c>
      <c r="B853" s="839" t="s">
        <v>1294</v>
      </c>
      <c r="C853" s="225">
        <v>427.4</v>
      </c>
      <c r="D853" s="202"/>
      <c r="E853" s="171"/>
      <c r="F853" s="171">
        <v>427.6</v>
      </c>
      <c r="G853" s="171">
        <f t="shared" si="127"/>
        <v>427.4</v>
      </c>
      <c r="H853" s="172">
        <v>0</v>
      </c>
      <c r="I853" s="204">
        <v>0</v>
      </c>
      <c r="J853" s="172">
        <f t="shared" si="126"/>
        <v>0</v>
      </c>
      <c r="K853" s="172">
        <v>40</v>
      </c>
      <c r="L853" s="868">
        <f t="shared" si="122"/>
        <v>0</v>
      </c>
      <c r="M853" s="504">
        <f t="shared" si="124"/>
        <v>0</v>
      </c>
      <c r="N853" s="191">
        <f t="shared" si="128"/>
        <v>0</v>
      </c>
      <c r="O853" s="192">
        <f t="shared" si="129"/>
        <v>0</v>
      </c>
      <c r="P853" s="193">
        <v>0</v>
      </c>
      <c r="Q853" s="505">
        <v>0</v>
      </c>
      <c r="R853" s="506">
        <f t="shared" si="123"/>
        <v>0</v>
      </c>
      <c r="S853" s="199">
        <v>3</v>
      </c>
      <c r="T853" s="18"/>
      <c r="U853" s="18"/>
      <c r="V853" s="18"/>
      <c r="W853" s="18"/>
      <c r="X853" s="18"/>
      <c r="Y853" s="18"/>
    </row>
    <row r="854" spans="1:25" s="87" customFormat="1" ht="15.75" customHeight="1" x14ac:dyDescent="0.35">
      <c r="A854" s="171">
        <v>73</v>
      </c>
      <c r="B854" s="839" t="s">
        <v>1295</v>
      </c>
      <c r="C854" s="225">
        <v>954</v>
      </c>
      <c r="D854" s="171"/>
      <c r="E854" s="171"/>
      <c r="F854" s="171">
        <v>954</v>
      </c>
      <c r="G854" s="171">
        <f t="shared" si="127"/>
        <v>954</v>
      </c>
      <c r="H854" s="172">
        <v>40</v>
      </c>
      <c r="I854" s="171">
        <v>0</v>
      </c>
      <c r="J854" s="172">
        <f t="shared" si="126"/>
        <v>40</v>
      </c>
      <c r="K854" s="172">
        <f t="shared" si="125"/>
        <v>40</v>
      </c>
      <c r="L854" s="868">
        <f t="shared" si="122"/>
        <v>40</v>
      </c>
      <c r="M854" s="504">
        <f t="shared" si="124"/>
        <v>4.7619047619047616E-2</v>
      </c>
      <c r="N854" s="191">
        <f t="shared" si="128"/>
        <v>203.87857142857141</v>
      </c>
      <c r="O854" s="192">
        <f t="shared" si="129"/>
        <v>44.853285714285711</v>
      </c>
      <c r="P854" s="193">
        <v>85.165714285714287</v>
      </c>
      <c r="Q854" s="505">
        <v>4.7504761904761903</v>
      </c>
      <c r="R854" s="506">
        <f t="shared" si="123"/>
        <v>0.35497698911849851</v>
      </c>
      <c r="S854" s="199">
        <v>2</v>
      </c>
      <c r="T854" s="18"/>
      <c r="U854" s="18"/>
      <c r="V854" s="18"/>
      <c r="W854" s="18"/>
      <c r="X854" s="18"/>
      <c r="Y854" s="18"/>
    </row>
    <row r="855" spans="1:25" s="87" customFormat="1" ht="15.75" customHeight="1" x14ac:dyDescent="0.35">
      <c r="A855" s="171">
        <v>74</v>
      </c>
      <c r="B855" s="839" t="s">
        <v>1296</v>
      </c>
      <c r="C855" s="225">
        <v>202.5</v>
      </c>
      <c r="D855" s="171"/>
      <c r="E855" s="171"/>
      <c r="F855" s="171">
        <v>202.5</v>
      </c>
      <c r="G855" s="171">
        <f t="shared" si="127"/>
        <v>202.5</v>
      </c>
      <c r="H855" s="172">
        <v>0</v>
      </c>
      <c r="I855" s="204">
        <v>0</v>
      </c>
      <c r="J855" s="172">
        <f t="shared" si="126"/>
        <v>0</v>
      </c>
      <c r="K855" s="172">
        <f t="shared" si="125"/>
        <v>0</v>
      </c>
      <c r="L855" s="868">
        <f t="shared" si="122"/>
        <v>0</v>
      </c>
      <c r="M855" s="504">
        <f t="shared" si="124"/>
        <v>0</v>
      </c>
      <c r="N855" s="191">
        <f t="shared" si="128"/>
        <v>0</v>
      </c>
      <c r="O855" s="192">
        <f t="shared" si="129"/>
        <v>0</v>
      </c>
      <c r="P855" s="193">
        <v>0</v>
      </c>
      <c r="Q855" s="505">
        <v>0</v>
      </c>
      <c r="R855" s="506">
        <f t="shared" si="123"/>
        <v>0</v>
      </c>
      <c r="S855" s="199">
        <v>2</v>
      </c>
      <c r="T855" s="18"/>
      <c r="U855" s="18"/>
      <c r="V855" s="18"/>
      <c r="W855" s="18"/>
      <c r="X855" s="18"/>
      <c r="Y855" s="18"/>
    </row>
    <row r="856" spans="1:25" s="87" customFormat="1" ht="15.75" customHeight="1" x14ac:dyDescent="0.35">
      <c r="A856" s="171">
        <v>75</v>
      </c>
      <c r="B856" s="839" t="s">
        <v>1297</v>
      </c>
      <c r="C856" s="225">
        <v>308.2</v>
      </c>
      <c r="D856" s="171"/>
      <c r="E856" s="171"/>
      <c r="F856" s="171">
        <v>308.2</v>
      </c>
      <c r="G856" s="171">
        <f t="shared" si="127"/>
        <v>308.2</v>
      </c>
      <c r="H856" s="172">
        <v>0</v>
      </c>
      <c r="I856" s="204">
        <v>0</v>
      </c>
      <c r="J856" s="172">
        <f t="shared" si="126"/>
        <v>0</v>
      </c>
      <c r="K856" s="172">
        <f t="shared" si="125"/>
        <v>0</v>
      </c>
      <c r="L856" s="868">
        <f t="shared" si="122"/>
        <v>0</v>
      </c>
      <c r="M856" s="504">
        <f t="shared" si="124"/>
        <v>0</v>
      </c>
      <c r="N856" s="191">
        <f t="shared" si="128"/>
        <v>0</v>
      </c>
      <c r="O856" s="192">
        <f t="shared" si="129"/>
        <v>0</v>
      </c>
      <c r="P856" s="193">
        <v>0</v>
      </c>
      <c r="Q856" s="505">
        <v>0</v>
      </c>
      <c r="R856" s="506">
        <f t="shared" si="123"/>
        <v>0</v>
      </c>
      <c r="S856" s="199">
        <v>1</v>
      </c>
      <c r="T856" s="18"/>
      <c r="U856" s="18"/>
      <c r="V856" s="18"/>
      <c r="W856" s="18"/>
      <c r="X856" s="18"/>
      <c r="Y856" s="18"/>
    </row>
    <row r="857" spans="1:25" s="87" customFormat="1" ht="15.75" customHeight="1" x14ac:dyDescent="0.35">
      <c r="A857" s="171">
        <v>76</v>
      </c>
      <c r="B857" s="839" t="s">
        <v>1298</v>
      </c>
      <c r="C857" s="225">
        <v>44.1</v>
      </c>
      <c r="D857" s="171"/>
      <c r="E857" s="171"/>
      <c r="F857" s="171">
        <v>44.1</v>
      </c>
      <c r="G857" s="171">
        <f t="shared" si="127"/>
        <v>44.1</v>
      </c>
      <c r="H857" s="172">
        <v>0</v>
      </c>
      <c r="I857" s="204">
        <v>0</v>
      </c>
      <c r="J857" s="172">
        <f t="shared" si="126"/>
        <v>0</v>
      </c>
      <c r="K857" s="172">
        <f t="shared" si="125"/>
        <v>0</v>
      </c>
      <c r="L857" s="868">
        <f t="shared" si="122"/>
        <v>0</v>
      </c>
      <c r="M857" s="504">
        <f t="shared" si="124"/>
        <v>0</v>
      </c>
      <c r="N857" s="191">
        <f t="shared" si="128"/>
        <v>0</v>
      </c>
      <c r="O857" s="192">
        <f t="shared" si="129"/>
        <v>0</v>
      </c>
      <c r="P857" s="193">
        <v>0</v>
      </c>
      <c r="Q857" s="505">
        <v>0</v>
      </c>
      <c r="R857" s="506">
        <f t="shared" si="123"/>
        <v>0</v>
      </c>
      <c r="S857" s="199">
        <v>2</v>
      </c>
      <c r="T857" s="18"/>
      <c r="U857" s="18"/>
      <c r="V857" s="18"/>
      <c r="W857" s="18"/>
      <c r="X857" s="18"/>
      <c r="Y857" s="18"/>
    </row>
    <row r="858" spans="1:25" s="87" customFormat="1" ht="15.75" customHeight="1" x14ac:dyDescent="0.35">
      <c r="A858" s="171">
        <v>77</v>
      </c>
      <c r="B858" s="839" t="s">
        <v>1299</v>
      </c>
      <c r="C858" s="225">
        <v>236.79</v>
      </c>
      <c r="D858" s="171"/>
      <c r="E858" s="171"/>
      <c r="F858" s="171">
        <v>240.12</v>
      </c>
      <c r="G858" s="171">
        <f t="shared" si="127"/>
        <v>236.79</v>
      </c>
      <c r="H858" s="172">
        <v>0</v>
      </c>
      <c r="I858" s="204">
        <v>0</v>
      </c>
      <c r="J858" s="172">
        <f t="shared" si="126"/>
        <v>0</v>
      </c>
      <c r="K858" s="172">
        <f t="shared" si="125"/>
        <v>0</v>
      </c>
      <c r="L858" s="868">
        <f t="shared" si="122"/>
        <v>0</v>
      </c>
      <c r="M858" s="504">
        <f t="shared" si="124"/>
        <v>0</v>
      </c>
      <c r="N858" s="191">
        <f t="shared" si="128"/>
        <v>0</v>
      </c>
      <c r="O858" s="192">
        <f t="shared" si="129"/>
        <v>0</v>
      </c>
      <c r="P858" s="193">
        <v>0</v>
      </c>
      <c r="Q858" s="505">
        <v>0</v>
      </c>
      <c r="R858" s="506">
        <f t="shared" si="123"/>
        <v>0</v>
      </c>
      <c r="S858" s="199">
        <v>3</v>
      </c>
      <c r="T858" s="18"/>
      <c r="U858" s="18"/>
      <c r="V858" s="18"/>
      <c r="W858" s="18"/>
      <c r="X858" s="18"/>
      <c r="Y858" s="18"/>
    </row>
    <row r="859" spans="1:25" s="87" customFormat="1" ht="15.75" customHeight="1" x14ac:dyDescent="0.35">
      <c r="A859" s="171">
        <v>78</v>
      </c>
      <c r="B859" s="839" t="s">
        <v>1300</v>
      </c>
      <c r="C859" s="225">
        <v>571.4</v>
      </c>
      <c r="D859" s="171"/>
      <c r="E859" s="171"/>
      <c r="F859" s="171">
        <v>571.4</v>
      </c>
      <c r="G859" s="171">
        <f t="shared" si="127"/>
        <v>571.4</v>
      </c>
      <c r="H859" s="172">
        <v>62</v>
      </c>
      <c r="I859" s="171">
        <v>0</v>
      </c>
      <c r="J859" s="172">
        <f t="shared" si="126"/>
        <v>62</v>
      </c>
      <c r="K859" s="172">
        <f t="shared" si="125"/>
        <v>62</v>
      </c>
      <c r="L859" s="868">
        <f t="shared" si="122"/>
        <v>62</v>
      </c>
      <c r="M859" s="504">
        <f t="shared" si="124"/>
        <v>7.3809523809523811E-2</v>
      </c>
      <c r="N859" s="191">
        <f t="shared" si="128"/>
        <v>316.01178571428568</v>
      </c>
      <c r="O859" s="192">
        <f t="shared" si="129"/>
        <v>69.522592857142854</v>
      </c>
      <c r="P859" s="193">
        <v>132.00685714285714</v>
      </c>
      <c r="Q859" s="505">
        <v>7.3632380952380956</v>
      </c>
      <c r="R859" s="506">
        <f t="shared" si="123"/>
        <v>0.91862876060469689</v>
      </c>
      <c r="S859" s="199">
        <v>3</v>
      </c>
      <c r="T859" s="18"/>
      <c r="U859" s="18"/>
      <c r="V859" s="18"/>
      <c r="W859" s="18"/>
      <c r="X859" s="18"/>
      <c r="Y859" s="18"/>
    </row>
    <row r="860" spans="1:25" s="87" customFormat="1" ht="15.75" customHeight="1" x14ac:dyDescent="0.35">
      <c r="A860" s="171">
        <v>79</v>
      </c>
      <c r="B860" s="839" t="s">
        <v>1301</v>
      </c>
      <c r="C860" s="225">
        <v>654.29999999999995</v>
      </c>
      <c r="D860" s="171"/>
      <c r="E860" s="171"/>
      <c r="F860" s="171">
        <v>654</v>
      </c>
      <c r="G860" s="171">
        <f t="shared" si="127"/>
        <v>654.29999999999995</v>
      </c>
      <c r="H860" s="230">
        <v>70</v>
      </c>
      <c r="I860" s="171">
        <v>0</v>
      </c>
      <c r="J860" s="172">
        <f t="shared" si="126"/>
        <v>70</v>
      </c>
      <c r="K860" s="172">
        <f t="shared" si="125"/>
        <v>70</v>
      </c>
      <c r="L860" s="868">
        <f t="shared" si="122"/>
        <v>70</v>
      </c>
      <c r="M860" s="504">
        <f t="shared" si="124"/>
        <v>8.3333333333333329E-2</v>
      </c>
      <c r="N860" s="191">
        <f t="shared" si="128"/>
        <v>356.78749999999997</v>
      </c>
      <c r="O860" s="192">
        <f t="shared" si="129"/>
        <v>78.493249999999989</v>
      </c>
      <c r="P860" s="193">
        <v>149.03999999999996</v>
      </c>
      <c r="Q860" s="505">
        <v>8.3133333333333326</v>
      </c>
      <c r="R860" s="506">
        <f t="shared" si="123"/>
        <v>0.90575284018543967</v>
      </c>
      <c r="S860" s="199">
        <v>3</v>
      </c>
      <c r="T860" s="18"/>
      <c r="U860" s="18"/>
      <c r="V860" s="18"/>
      <c r="W860" s="18"/>
      <c r="X860" s="18"/>
      <c r="Y860" s="18"/>
    </row>
    <row r="861" spans="1:25" s="87" customFormat="1" ht="15.75" customHeight="1" x14ac:dyDescent="0.35">
      <c r="A861" s="171">
        <v>80</v>
      </c>
      <c r="B861" s="839" t="s">
        <v>1302</v>
      </c>
      <c r="C861" s="225">
        <v>559.79999999999995</v>
      </c>
      <c r="D861" s="171"/>
      <c r="E861" s="171"/>
      <c r="F861" s="171">
        <v>559.79999999999995</v>
      </c>
      <c r="G861" s="171">
        <f t="shared" si="127"/>
        <v>559.79999999999995</v>
      </c>
      <c r="H861" s="230">
        <v>62</v>
      </c>
      <c r="I861" s="171">
        <v>0</v>
      </c>
      <c r="J861" s="172">
        <f t="shared" si="126"/>
        <v>62</v>
      </c>
      <c r="K861" s="172">
        <f t="shared" si="125"/>
        <v>62</v>
      </c>
      <c r="L861" s="868">
        <f t="shared" si="122"/>
        <v>62</v>
      </c>
      <c r="M861" s="504">
        <f t="shared" si="124"/>
        <v>7.3809523809523811E-2</v>
      </c>
      <c r="N861" s="191">
        <f t="shared" si="128"/>
        <v>316.01178571428568</v>
      </c>
      <c r="O861" s="192">
        <f t="shared" si="129"/>
        <v>69.522592857142854</v>
      </c>
      <c r="P861" s="193">
        <v>132.00685714285714</v>
      </c>
      <c r="Q861" s="505">
        <v>7.3632380952380956</v>
      </c>
      <c r="R861" s="506">
        <f t="shared" si="123"/>
        <v>0.93766429762330084</v>
      </c>
      <c r="S861" s="199">
        <v>3</v>
      </c>
      <c r="T861" s="18"/>
      <c r="U861" s="18"/>
      <c r="V861" s="18"/>
      <c r="W861" s="18"/>
      <c r="X861" s="18"/>
      <c r="Y861" s="18"/>
    </row>
    <row r="862" spans="1:25" s="87" customFormat="1" ht="15.75" customHeight="1" x14ac:dyDescent="0.35">
      <c r="A862" s="171">
        <v>81</v>
      </c>
      <c r="B862" s="839" t="s">
        <v>1303</v>
      </c>
      <c r="C862" s="225">
        <v>629.1</v>
      </c>
      <c r="D862" s="171"/>
      <c r="E862" s="171">
        <v>51.9</v>
      </c>
      <c r="F862" s="171">
        <v>636.1</v>
      </c>
      <c r="G862" s="171">
        <f t="shared" si="127"/>
        <v>681</v>
      </c>
      <c r="H862" s="230">
        <v>95</v>
      </c>
      <c r="I862" s="171">
        <v>0</v>
      </c>
      <c r="J862" s="172">
        <f t="shared" si="126"/>
        <v>95</v>
      </c>
      <c r="K862" s="172">
        <f t="shared" si="125"/>
        <v>95</v>
      </c>
      <c r="L862" s="868">
        <f t="shared" si="122"/>
        <v>95</v>
      </c>
      <c r="M862" s="504">
        <f t="shared" si="124"/>
        <v>0.1130952380952381</v>
      </c>
      <c r="N862" s="191">
        <f t="shared" si="128"/>
        <v>484.21160714285713</v>
      </c>
      <c r="O862" s="192">
        <f t="shared" si="129"/>
        <v>106.52655357142856</v>
      </c>
      <c r="P862" s="193">
        <v>202.26857142857142</v>
      </c>
      <c r="Q862" s="505">
        <v>11.282380952380953</v>
      </c>
      <c r="R862" s="506">
        <f t="shared" si="123"/>
        <v>1.1810412820781764</v>
      </c>
      <c r="S862" s="199">
        <v>2</v>
      </c>
      <c r="T862" s="18"/>
      <c r="U862" s="18"/>
      <c r="V862" s="18"/>
      <c r="W862" s="18"/>
      <c r="X862" s="18"/>
      <c r="Y862" s="18"/>
    </row>
    <row r="863" spans="1:25" s="87" customFormat="1" ht="15.75" customHeight="1" x14ac:dyDescent="0.35">
      <c r="A863" s="171">
        <v>82</v>
      </c>
      <c r="B863" s="839" t="s">
        <v>1304</v>
      </c>
      <c r="C863" s="225">
        <v>373.3</v>
      </c>
      <c r="D863" s="171"/>
      <c r="E863" s="171"/>
      <c r="F863" s="171">
        <v>371.3</v>
      </c>
      <c r="G863" s="171">
        <f t="shared" si="127"/>
        <v>373.3</v>
      </c>
      <c r="H863" s="172">
        <v>0</v>
      </c>
      <c r="I863" s="204">
        <v>0</v>
      </c>
      <c r="J863" s="172">
        <f t="shared" si="126"/>
        <v>0</v>
      </c>
      <c r="K863" s="172">
        <f t="shared" si="125"/>
        <v>0</v>
      </c>
      <c r="L863" s="868">
        <f t="shared" si="122"/>
        <v>0</v>
      </c>
      <c r="M863" s="504">
        <f t="shared" si="124"/>
        <v>0</v>
      </c>
      <c r="N863" s="191">
        <f t="shared" si="128"/>
        <v>0</v>
      </c>
      <c r="O863" s="192">
        <f t="shared" si="129"/>
        <v>0</v>
      </c>
      <c r="P863" s="193">
        <v>0</v>
      </c>
      <c r="Q863" s="505">
        <v>0</v>
      </c>
      <c r="R863" s="506">
        <f t="shared" si="123"/>
        <v>0</v>
      </c>
      <c r="S863" s="199">
        <v>3</v>
      </c>
      <c r="T863" s="18"/>
      <c r="U863" s="18"/>
      <c r="V863" s="18"/>
      <c r="W863" s="18"/>
      <c r="X863" s="18"/>
      <c r="Y863" s="18"/>
    </row>
    <row r="864" spans="1:25" s="87" customFormat="1" ht="15.75" customHeight="1" x14ac:dyDescent="0.35">
      <c r="A864" s="171">
        <v>83</v>
      </c>
      <c r="B864" s="839" t="s">
        <v>1305</v>
      </c>
      <c r="C864" s="225">
        <v>395.4</v>
      </c>
      <c r="D864" s="171"/>
      <c r="E864" s="171"/>
      <c r="F864" s="171">
        <v>386.7</v>
      </c>
      <c r="G864" s="171">
        <f t="shared" si="127"/>
        <v>395.4</v>
      </c>
      <c r="H864" s="172">
        <v>22</v>
      </c>
      <c r="I864" s="171">
        <v>0</v>
      </c>
      <c r="J864" s="172">
        <f t="shared" si="126"/>
        <v>22</v>
      </c>
      <c r="K864" s="172">
        <f t="shared" si="125"/>
        <v>22</v>
      </c>
      <c r="L864" s="868">
        <f t="shared" si="122"/>
        <v>22</v>
      </c>
      <c r="M864" s="504">
        <f t="shared" si="124"/>
        <v>2.6190476190476191E-2</v>
      </c>
      <c r="N864" s="191">
        <f t="shared" si="128"/>
        <v>112.13321428571429</v>
      </c>
      <c r="O864" s="192">
        <f t="shared" si="129"/>
        <v>24.669307142857143</v>
      </c>
      <c r="P864" s="193">
        <v>46.841142857142856</v>
      </c>
      <c r="Q864" s="505">
        <v>2.6127619047619048</v>
      </c>
      <c r="R864" s="506">
        <f t="shared" si="123"/>
        <v>0.47105823518076934</v>
      </c>
      <c r="S864" s="199">
        <v>3</v>
      </c>
      <c r="T864" s="18"/>
      <c r="U864" s="18"/>
      <c r="V864" s="18"/>
      <c r="W864" s="18"/>
      <c r="X864" s="18"/>
      <c r="Y864" s="18"/>
    </row>
    <row r="865" spans="1:25" s="87" customFormat="1" ht="15.75" customHeight="1" x14ac:dyDescent="0.35">
      <c r="A865" s="171">
        <v>84</v>
      </c>
      <c r="B865" s="839" t="s">
        <v>1306</v>
      </c>
      <c r="C865" s="225">
        <v>359.5</v>
      </c>
      <c r="D865" s="171"/>
      <c r="E865" s="171"/>
      <c r="F865" s="171">
        <v>418.3</v>
      </c>
      <c r="G865" s="171">
        <f t="shared" si="127"/>
        <v>359.5</v>
      </c>
      <c r="H865" s="172">
        <v>68</v>
      </c>
      <c r="I865" s="171">
        <v>0</v>
      </c>
      <c r="J865" s="172">
        <f t="shared" si="126"/>
        <v>68</v>
      </c>
      <c r="K865" s="172">
        <f t="shared" si="125"/>
        <v>68</v>
      </c>
      <c r="L865" s="868">
        <f t="shared" si="122"/>
        <v>68</v>
      </c>
      <c r="M865" s="504">
        <f t="shared" si="124"/>
        <v>8.0952380952380956E-2</v>
      </c>
      <c r="N865" s="191">
        <f t="shared" si="128"/>
        <v>346.59357142857141</v>
      </c>
      <c r="O865" s="192">
        <f t="shared" si="129"/>
        <v>76.250585714285705</v>
      </c>
      <c r="P865" s="193">
        <v>144.78171428571429</v>
      </c>
      <c r="Q865" s="505">
        <v>8.0758095238095251</v>
      </c>
      <c r="R865" s="506">
        <f t="shared" si="123"/>
        <v>1.6013954963904893</v>
      </c>
      <c r="S865" s="199">
        <v>3</v>
      </c>
      <c r="T865" s="18"/>
      <c r="U865" s="18"/>
      <c r="V865" s="18"/>
      <c r="W865" s="18"/>
      <c r="X865" s="18"/>
      <c r="Y865" s="18"/>
    </row>
    <row r="866" spans="1:25" s="87" customFormat="1" ht="15.75" customHeight="1" x14ac:dyDescent="0.35">
      <c r="A866" s="171">
        <v>85</v>
      </c>
      <c r="B866" s="839" t="s">
        <v>1307</v>
      </c>
      <c r="C866" s="225">
        <v>477</v>
      </c>
      <c r="D866" s="171"/>
      <c r="E866" s="171">
        <v>104.7</v>
      </c>
      <c r="F866" s="171">
        <v>476.7</v>
      </c>
      <c r="G866" s="171">
        <f t="shared" si="127"/>
        <v>581.70000000000005</v>
      </c>
      <c r="H866" s="172">
        <v>30</v>
      </c>
      <c r="I866" s="171">
        <v>0</v>
      </c>
      <c r="J866" s="172">
        <f t="shared" si="126"/>
        <v>30</v>
      </c>
      <c r="K866" s="172">
        <f t="shared" si="125"/>
        <v>30</v>
      </c>
      <c r="L866" s="868">
        <f t="shared" si="122"/>
        <v>30</v>
      </c>
      <c r="M866" s="504">
        <f t="shared" si="124"/>
        <v>3.5714285714285712E-2</v>
      </c>
      <c r="N866" s="191">
        <f t="shared" si="128"/>
        <v>152.90892857142856</v>
      </c>
      <c r="O866" s="192">
        <f t="shared" si="129"/>
        <v>33.639964285714285</v>
      </c>
      <c r="P866" s="193">
        <v>63.874285714285705</v>
      </c>
      <c r="Q866" s="505">
        <v>3.5628571428571427</v>
      </c>
      <c r="R866" s="506">
        <f t="shared" si="123"/>
        <v>0.43662718878164974</v>
      </c>
      <c r="S866" s="199">
        <v>2</v>
      </c>
      <c r="T866" s="18"/>
      <c r="U866" s="18"/>
      <c r="V866" s="18"/>
      <c r="W866" s="18"/>
      <c r="X866" s="18"/>
      <c r="Y866" s="18"/>
    </row>
    <row r="867" spans="1:25" s="87" customFormat="1" ht="15.75" customHeight="1" x14ac:dyDescent="0.35">
      <c r="A867" s="171">
        <v>86</v>
      </c>
      <c r="B867" s="839" t="s">
        <v>1308</v>
      </c>
      <c r="C867" s="225">
        <v>397</v>
      </c>
      <c r="D867" s="171"/>
      <c r="E867" s="171"/>
      <c r="F867" s="171">
        <v>397</v>
      </c>
      <c r="G867" s="171">
        <f t="shared" si="127"/>
        <v>397</v>
      </c>
      <c r="H867" s="172">
        <v>0</v>
      </c>
      <c r="I867" s="204">
        <v>0</v>
      </c>
      <c r="J867" s="172">
        <f t="shared" si="126"/>
        <v>0</v>
      </c>
      <c r="K867" s="172">
        <f t="shared" si="125"/>
        <v>0</v>
      </c>
      <c r="L867" s="868">
        <f t="shared" si="122"/>
        <v>0</v>
      </c>
      <c r="M867" s="504">
        <f t="shared" si="124"/>
        <v>0</v>
      </c>
      <c r="N867" s="191">
        <f t="shared" si="128"/>
        <v>0</v>
      </c>
      <c r="O867" s="192">
        <f t="shared" si="129"/>
        <v>0</v>
      </c>
      <c r="P867" s="193">
        <v>0</v>
      </c>
      <c r="Q867" s="505">
        <v>0</v>
      </c>
      <c r="R867" s="506">
        <f t="shared" si="123"/>
        <v>0</v>
      </c>
      <c r="S867" s="199">
        <v>2</v>
      </c>
      <c r="T867" s="18"/>
      <c r="U867" s="18"/>
      <c r="V867" s="18"/>
      <c r="W867" s="18"/>
      <c r="X867" s="18"/>
      <c r="Y867" s="18"/>
    </row>
    <row r="868" spans="1:25" s="87" customFormat="1" ht="15.75" customHeight="1" x14ac:dyDescent="0.35">
      <c r="A868" s="171">
        <v>87</v>
      </c>
      <c r="B868" s="839" t="s">
        <v>1309</v>
      </c>
      <c r="C868" s="225">
        <v>271.5</v>
      </c>
      <c r="D868" s="171"/>
      <c r="E868" s="171"/>
      <c r="F868" s="171">
        <v>267.60000000000002</v>
      </c>
      <c r="G868" s="171">
        <f t="shared" si="127"/>
        <v>271.5</v>
      </c>
      <c r="H868" s="172">
        <v>0</v>
      </c>
      <c r="I868" s="204">
        <v>0</v>
      </c>
      <c r="J868" s="172">
        <f t="shared" si="126"/>
        <v>0</v>
      </c>
      <c r="K868" s="172">
        <f t="shared" si="125"/>
        <v>0</v>
      </c>
      <c r="L868" s="868">
        <f t="shared" si="122"/>
        <v>0</v>
      </c>
      <c r="M868" s="504">
        <f t="shared" si="124"/>
        <v>0</v>
      </c>
      <c r="N868" s="191">
        <f t="shared" si="128"/>
        <v>0</v>
      </c>
      <c r="O868" s="192">
        <f t="shared" si="129"/>
        <v>0</v>
      </c>
      <c r="P868" s="193">
        <v>0</v>
      </c>
      <c r="Q868" s="505">
        <v>0</v>
      </c>
      <c r="R868" s="506">
        <f t="shared" si="123"/>
        <v>0</v>
      </c>
      <c r="S868" s="199">
        <v>1</v>
      </c>
      <c r="T868" s="18"/>
      <c r="U868" s="18"/>
      <c r="V868" s="18"/>
      <c r="W868" s="18"/>
      <c r="X868" s="18"/>
      <c r="Y868" s="18"/>
    </row>
    <row r="869" spans="1:25" s="87" customFormat="1" ht="15.75" customHeight="1" x14ac:dyDescent="0.35">
      <c r="A869" s="171">
        <v>88</v>
      </c>
      <c r="B869" s="839" t="s">
        <v>1310</v>
      </c>
      <c r="C869" s="225">
        <v>258.60000000000002</v>
      </c>
      <c r="D869" s="171"/>
      <c r="E869" s="171"/>
      <c r="F869" s="171">
        <v>257.5</v>
      </c>
      <c r="G869" s="171">
        <f t="shared" si="127"/>
        <v>258.60000000000002</v>
      </c>
      <c r="H869" s="172">
        <v>0</v>
      </c>
      <c r="I869" s="204">
        <v>0</v>
      </c>
      <c r="J869" s="172">
        <f t="shared" si="126"/>
        <v>0</v>
      </c>
      <c r="K869" s="172">
        <f t="shared" si="125"/>
        <v>0</v>
      </c>
      <c r="L869" s="868">
        <f t="shared" si="122"/>
        <v>0</v>
      </c>
      <c r="M869" s="504">
        <f t="shared" si="124"/>
        <v>0</v>
      </c>
      <c r="N869" s="191">
        <f t="shared" si="128"/>
        <v>0</v>
      </c>
      <c r="O869" s="192">
        <f t="shared" si="129"/>
        <v>0</v>
      </c>
      <c r="P869" s="193">
        <v>0</v>
      </c>
      <c r="Q869" s="505">
        <v>0</v>
      </c>
      <c r="R869" s="506">
        <f t="shared" si="123"/>
        <v>0</v>
      </c>
      <c r="S869" s="199">
        <v>2</v>
      </c>
      <c r="T869" s="18"/>
      <c r="U869" s="18"/>
      <c r="V869" s="18"/>
      <c r="W869" s="18"/>
      <c r="X869" s="18"/>
      <c r="Y869" s="18"/>
    </row>
    <row r="870" spans="1:25" s="87" customFormat="1" ht="15.75" customHeight="1" x14ac:dyDescent="0.35">
      <c r="A870" s="171">
        <v>89</v>
      </c>
      <c r="B870" s="839" t="s">
        <v>1311</v>
      </c>
      <c r="C870" s="225">
        <v>737.4</v>
      </c>
      <c r="D870" s="171"/>
      <c r="E870" s="171"/>
      <c r="F870" s="171">
        <v>736.7</v>
      </c>
      <c r="G870" s="171">
        <f t="shared" si="127"/>
        <v>737.4</v>
      </c>
      <c r="H870" s="172">
        <v>0</v>
      </c>
      <c r="I870" s="204">
        <v>0</v>
      </c>
      <c r="J870" s="172">
        <f t="shared" si="126"/>
        <v>0</v>
      </c>
      <c r="K870" s="172">
        <f t="shared" si="125"/>
        <v>0</v>
      </c>
      <c r="L870" s="868">
        <f t="shared" si="122"/>
        <v>0</v>
      </c>
      <c r="M870" s="504">
        <f t="shared" si="124"/>
        <v>0</v>
      </c>
      <c r="N870" s="191">
        <f t="shared" si="128"/>
        <v>0</v>
      </c>
      <c r="O870" s="192">
        <f t="shared" si="129"/>
        <v>0</v>
      </c>
      <c r="P870" s="193">
        <v>0</v>
      </c>
      <c r="Q870" s="505">
        <v>0</v>
      </c>
      <c r="R870" s="506">
        <f t="shared" si="123"/>
        <v>0</v>
      </c>
      <c r="S870" s="199">
        <v>2</v>
      </c>
      <c r="T870" s="18"/>
      <c r="U870" s="18"/>
      <c r="V870" s="18"/>
      <c r="W870" s="18"/>
      <c r="X870" s="18"/>
      <c r="Y870" s="18"/>
    </row>
    <row r="871" spans="1:25" s="87" customFormat="1" ht="15.75" customHeight="1" x14ac:dyDescent="0.35">
      <c r="A871" s="171">
        <v>90</v>
      </c>
      <c r="B871" s="839" t="s">
        <v>1312</v>
      </c>
      <c r="C871" s="225">
        <v>473.4</v>
      </c>
      <c r="D871" s="171"/>
      <c r="E871" s="171"/>
      <c r="F871" s="171">
        <v>473.4</v>
      </c>
      <c r="G871" s="171">
        <f t="shared" si="127"/>
        <v>473.4</v>
      </c>
      <c r="H871" s="172">
        <v>0</v>
      </c>
      <c r="I871" s="204">
        <v>0</v>
      </c>
      <c r="J871" s="172">
        <f t="shared" si="126"/>
        <v>0</v>
      </c>
      <c r="K871" s="172">
        <f t="shared" si="125"/>
        <v>0</v>
      </c>
      <c r="L871" s="868">
        <f t="shared" si="122"/>
        <v>0</v>
      </c>
      <c r="M871" s="504">
        <f t="shared" si="124"/>
        <v>0</v>
      </c>
      <c r="N871" s="191">
        <f t="shared" si="128"/>
        <v>0</v>
      </c>
      <c r="O871" s="192">
        <f t="shared" si="129"/>
        <v>0</v>
      </c>
      <c r="P871" s="193">
        <v>0</v>
      </c>
      <c r="Q871" s="505">
        <v>0</v>
      </c>
      <c r="R871" s="506">
        <f t="shared" si="123"/>
        <v>0</v>
      </c>
      <c r="S871" s="199">
        <v>2</v>
      </c>
      <c r="T871" s="18"/>
      <c r="U871" s="18"/>
      <c r="V871" s="18"/>
      <c r="W871" s="18"/>
      <c r="X871" s="18"/>
      <c r="Y871" s="18"/>
    </row>
    <row r="872" spans="1:25" s="87" customFormat="1" ht="15.75" customHeight="1" x14ac:dyDescent="0.35">
      <c r="A872" s="171">
        <v>91</v>
      </c>
      <c r="B872" s="839" t="s">
        <v>1313</v>
      </c>
      <c r="C872" s="225">
        <v>320.60000000000002</v>
      </c>
      <c r="D872" s="171"/>
      <c r="E872" s="171"/>
      <c r="F872" s="171">
        <v>320.60000000000002</v>
      </c>
      <c r="G872" s="171">
        <f t="shared" si="127"/>
        <v>320.60000000000002</v>
      </c>
      <c r="H872" s="172">
        <v>0</v>
      </c>
      <c r="I872" s="204">
        <v>0</v>
      </c>
      <c r="J872" s="172">
        <f t="shared" si="126"/>
        <v>0</v>
      </c>
      <c r="K872" s="172">
        <f t="shared" si="125"/>
        <v>0</v>
      </c>
      <c r="L872" s="868">
        <f t="shared" si="122"/>
        <v>0</v>
      </c>
      <c r="M872" s="504">
        <f t="shared" si="124"/>
        <v>0</v>
      </c>
      <c r="N872" s="191">
        <f t="shared" si="128"/>
        <v>0</v>
      </c>
      <c r="O872" s="192">
        <f t="shared" si="129"/>
        <v>0</v>
      </c>
      <c r="P872" s="193">
        <v>0</v>
      </c>
      <c r="Q872" s="505">
        <v>0</v>
      </c>
      <c r="R872" s="506">
        <f t="shared" si="123"/>
        <v>0</v>
      </c>
      <c r="S872" s="199">
        <v>3</v>
      </c>
      <c r="T872" s="18"/>
      <c r="U872" s="18"/>
      <c r="V872" s="18"/>
      <c r="W872" s="18"/>
      <c r="X872" s="18"/>
      <c r="Y872" s="18"/>
    </row>
    <row r="873" spans="1:25" s="87" customFormat="1" ht="15.75" customHeight="1" x14ac:dyDescent="0.35">
      <c r="A873" s="171">
        <v>92</v>
      </c>
      <c r="B873" s="839" t="s">
        <v>1314</v>
      </c>
      <c r="C873" s="225">
        <v>963.8</v>
      </c>
      <c r="D873" s="171"/>
      <c r="E873" s="171"/>
      <c r="F873" s="171">
        <v>963.8</v>
      </c>
      <c r="G873" s="171">
        <f t="shared" si="127"/>
        <v>963.8</v>
      </c>
      <c r="H873" s="172">
        <v>0</v>
      </c>
      <c r="I873" s="204">
        <v>0</v>
      </c>
      <c r="J873" s="172">
        <f t="shared" si="126"/>
        <v>0</v>
      </c>
      <c r="K873" s="172">
        <f t="shared" si="125"/>
        <v>0</v>
      </c>
      <c r="L873" s="868">
        <f t="shared" si="122"/>
        <v>0</v>
      </c>
      <c r="M873" s="504">
        <f t="shared" si="124"/>
        <v>0</v>
      </c>
      <c r="N873" s="191">
        <f t="shared" si="128"/>
        <v>0</v>
      </c>
      <c r="O873" s="192">
        <f t="shared" si="129"/>
        <v>0</v>
      </c>
      <c r="P873" s="193">
        <v>0</v>
      </c>
      <c r="Q873" s="505">
        <v>0</v>
      </c>
      <c r="R873" s="506">
        <f t="shared" si="123"/>
        <v>0</v>
      </c>
      <c r="S873" s="199">
        <v>1</v>
      </c>
      <c r="T873" s="18"/>
      <c r="U873" s="18"/>
      <c r="V873" s="18"/>
      <c r="W873" s="18"/>
      <c r="X873" s="18"/>
      <c r="Y873" s="18"/>
    </row>
    <row r="874" spans="1:25" s="87" customFormat="1" ht="15.75" customHeight="1" x14ac:dyDescent="0.35">
      <c r="A874" s="171">
        <v>93</v>
      </c>
      <c r="B874" s="839" t="s">
        <v>1315</v>
      </c>
      <c r="C874" s="225">
        <v>143.69999999999999</v>
      </c>
      <c r="D874" s="171"/>
      <c r="E874" s="171"/>
      <c r="F874" s="171">
        <v>143.69999999999999</v>
      </c>
      <c r="G874" s="171">
        <f t="shared" si="127"/>
        <v>143.69999999999999</v>
      </c>
      <c r="H874" s="172">
        <v>0</v>
      </c>
      <c r="I874" s="204">
        <v>0</v>
      </c>
      <c r="J874" s="172">
        <f t="shared" si="126"/>
        <v>0</v>
      </c>
      <c r="K874" s="172">
        <f t="shared" si="125"/>
        <v>0</v>
      </c>
      <c r="L874" s="868">
        <f t="shared" si="122"/>
        <v>0</v>
      </c>
      <c r="M874" s="504">
        <f t="shared" si="124"/>
        <v>0</v>
      </c>
      <c r="N874" s="191">
        <f t="shared" si="128"/>
        <v>0</v>
      </c>
      <c r="O874" s="192">
        <f t="shared" si="129"/>
        <v>0</v>
      </c>
      <c r="P874" s="193">
        <v>0</v>
      </c>
      <c r="Q874" s="505">
        <v>0</v>
      </c>
      <c r="R874" s="506">
        <f t="shared" si="123"/>
        <v>0</v>
      </c>
      <c r="S874" s="199">
        <v>1</v>
      </c>
      <c r="T874" s="18"/>
      <c r="U874" s="18"/>
      <c r="V874" s="18"/>
      <c r="W874" s="18"/>
      <c r="X874" s="18"/>
      <c r="Y874" s="18"/>
    </row>
    <row r="875" spans="1:25" s="87" customFormat="1" ht="15.75" customHeight="1" x14ac:dyDescent="0.35">
      <c r="A875" s="171">
        <v>94</v>
      </c>
      <c r="B875" s="839" t="s">
        <v>1316</v>
      </c>
      <c r="C875" s="225">
        <v>136.80000000000001</v>
      </c>
      <c r="D875" s="171"/>
      <c r="E875" s="171"/>
      <c r="F875" s="171">
        <v>136.80000000000001</v>
      </c>
      <c r="G875" s="171">
        <f t="shared" si="127"/>
        <v>136.80000000000001</v>
      </c>
      <c r="H875" s="172">
        <v>0</v>
      </c>
      <c r="I875" s="204">
        <v>0</v>
      </c>
      <c r="J875" s="172">
        <f t="shared" si="126"/>
        <v>0</v>
      </c>
      <c r="K875" s="172">
        <f t="shared" si="125"/>
        <v>0</v>
      </c>
      <c r="L875" s="868">
        <f t="shared" ref="L875:L937" si="130">H875+I875</f>
        <v>0</v>
      </c>
      <c r="M875" s="504">
        <f t="shared" si="124"/>
        <v>0</v>
      </c>
      <c r="N875" s="191">
        <f t="shared" si="128"/>
        <v>0</v>
      </c>
      <c r="O875" s="192">
        <f t="shared" si="129"/>
        <v>0</v>
      </c>
      <c r="P875" s="193">
        <v>0</v>
      </c>
      <c r="Q875" s="505">
        <v>0</v>
      </c>
      <c r="R875" s="506">
        <f t="shared" si="123"/>
        <v>0</v>
      </c>
      <c r="S875" s="199">
        <v>1</v>
      </c>
      <c r="T875" s="18"/>
      <c r="U875" s="18"/>
      <c r="V875" s="18"/>
      <c r="W875" s="18"/>
      <c r="X875" s="18"/>
      <c r="Y875" s="18"/>
    </row>
    <row r="876" spans="1:25" s="87" customFormat="1" ht="15.75" customHeight="1" x14ac:dyDescent="0.35">
      <c r="A876" s="171">
        <v>95</v>
      </c>
      <c r="B876" s="839" t="s">
        <v>1317</v>
      </c>
      <c r="C876" s="225">
        <v>128.1</v>
      </c>
      <c r="D876" s="171"/>
      <c r="E876" s="171"/>
      <c r="F876" s="171">
        <v>128.1</v>
      </c>
      <c r="G876" s="171">
        <f t="shared" si="127"/>
        <v>128.1</v>
      </c>
      <c r="H876" s="172">
        <v>0</v>
      </c>
      <c r="I876" s="204">
        <v>0</v>
      </c>
      <c r="J876" s="172">
        <f t="shared" si="126"/>
        <v>0</v>
      </c>
      <c r="K876" s="172">
        <f t="shared" si="125"/>
        <v>0</v>
      </c>
      <c r="L876" s="868">
        <f t="shared" si="130"/>
        <v>0</v>
      </c>
      <c r="M876" s="504">
        <f t="shared" si="124"/>
        <v>0</v>
      </c>
      <c r="N876" s="191">
        <f t="shared" si="128"/>
        <v>0</v>
      </c>
      <c r="O876" s="192">
        <f t="shared" si="129"/>
        <v>0</v>
      </c>
      <c r="P876" s="193">
        <v>0</v>
      </c>
      <c r="Q876" s="505">
        <v>0</v>
      </c>
      <c r="R876" s="506">
        <f t="shared" ref="R876:R938" si="131">(N876+O876+P876+Q876)/G876</f>
        <v>0</v>
      </c>
      <c r="S876" s="199">
        <v>1</v>
      </c>
      <c r="T876" s="18"/>
      <c r="U876" s="18"/>
      <c r="V876" s="18"/>
      <c r="W876" s="18"/>
      <c r="X876" s="18"/>
      <c r="Y876" s="18"/>
    </row>
    <row r="877" spans="1:25" s="87" customFormat="1" ht="15.75" customHeight="1" x14ac:dyDescent="0.35">
      <c r="A877" s="171">
        <v>96</v>
      </c>
      <c r="B877" s="839" t="s">
        <v>1318</v>
      </c>
      <c r="C877" s="225">
        <v>237.6</v>
      </c>
      <c r="D877" s="171"/>
      <c r="E877" s="171"/>
      <c r="F877" s="171">
        <v>237.6</v>
      </c>
      <c r="G877" s="171">
        <f t="shared" si="127"/>
        <v>237.6</v>
      </c>
      <c r="H877" s="172">
        <v>0</v>
      </c>
      <c r="I877" s="204">
        <v>0</v>
      </c>
      <c r="J877" s="172">
        <f t="shared" si="126"/>
        <v>0</v>
      </c>
      <c r="K877" s="172">
        <f t="shared" si="125"/>
        <v>0</v>
      </c>
      <c r="L877" s="868">
        <f t="shared" si="130"/>
        <v>0</v>
      </c>
      <c r="M877" s="504">
        <f t="shared" si="124"/>
        <v>0</v>
      </c>
      <c r="N877" s="191">
        <f t="shared" si="128"/>
        <v>0</v>
      </c>
      <c r="O877" s="192">
        <f t="shared" si="129"/>
        <v>0</v>
      </c>
      <c r="P877" s="193">
        <v>0</v>
      </c>
      <c r="Q877" s="505">
        <v>0</v>
      </c>
      <c r="R877" s="506">
        <f t="shared" si="131"/>
        <v>0</v>
      </c>
      <c r="S877" s="199">
        <v>1</v>
      </c>
      <c r="T877" s="18"/>
      <c r="U877" s="18"/>
      <c r="V877" s="18"/>
      <c r="W877" s="18"/>
      <c r="X877" s="18"/>
      <c r="Y877" s="18"/>
    </row>
    <row r="878" spans="1:25" s="87" customFormat="1" ht="15.75" customHeight="1" x14ac:dyDescent="0.35">
      <c r="A878" s="171">
        <v>97</v>
      </c>
      <c r="B878" s="839" t="s">
        <v>1319</v>
      </c>
      <c r="C878" s="225">
        <v>348.62</v>
      </c>
      <c r="D878" s="171"/>
      <c r="E878" s="171"/>
      <c r="F878" s="171">
        <v>349.72</v>
      </c>
      <c r="G878" s="171">
        <f t="shared" si="127"/>
        <v>348.62</v>
      </c>
      <c r="H878" s="172">
        <v>0</v>
      </c>
      <c r="I878" s="204">
        <v>0</v>
      </c>
      <c r="J878" s="172">
        <f t="shared" si="126"/>
        <v>0</v>
      </c>
      <c r="K878" s="172">
        <f t="shared" si="125"/>
        <v>0</v>
      </c>
      <c r="L878" s="868">
        <f t="shared" si="130"/>
        <v>0</v>
      </c>
      <c r="M878" s="504">
        <f t="shared" si="124"/>
        <v>0</v>
      </c>
      <c r="N878" s="191">
        <f t="shared" si="128"/>
        <v>0</v>
      </c>
      <c r="O878" s="192">
        <f t="shared" si="129"/>
        <v>0</v>
      </c>
      <c r="P878" s="193">
        <v>0</v>
      </c>
      <c r="Q878" s="505">
        <v>0</v>
      </c>
      <c r="R878" s="506">
        <f t="shared" si="131"/>
        <v>0</v>
      </c>
      <c r="S878" s="199">
        <v>2</v>
      </c>
      <c r="T878" s="18"/>
      <c r="U878" s="18"/>
      <c r="V878" s="18"/>
      <c r="W878" s="18"/>
      <c r="X878" s="18"/>
      <c r="Y878" s="18"/>
    </row>
    <row r="879" spans="1:25" s="87" customFormat="1" ht="15.75" customHeight="1" x14ac:dyDescent="0.35">
      <c r="A879" s="171">
        <v>98</v>
      </c>
      <c r="B879" s="839" t="s">
        <v>1320</v>
      </c>
      <c r="C879" s="225">
        <v>360.12</v>
      </c>
      <c r="D879" s="171"/>
      <c r="E879" s="171"/>
      <c r="F879" s="171">
        <v>360.12</v>
      </c>
      <c r="G879" s="171">
        <f t="shared" si="127"/>
        <v>360.12</v>
      </c>
      <c r="H879" s="172">
        <v>0</v>
      </c>
      <c r="I879" s="204">
        <v>0</v>
      </c>
      <c r="J879" s="172">
        <f t="shared" si="126"/>
        <v>0</v>
      </c>
      <c r="K879" s="172">
        <f t="shared" si="125"/>
        <v>0</v>
      </c>
      <c r="L879" s="868">
        <f t="shared" si="130"/>
        <v>0</v>
      </c>
      <c r="M879" s="504">
        <f t="shared" si="124"/>
        <v>0</v>
      </c>
      <c r="N879" s="191">
        <f t="shared" si="128"/>
        <v>0</v>
      </c>
      <c r="O879" s="192">
        <f t="shared" si="129"/>
        <v>0</v>
      </c>
      <c r="P879" s="193">
        <v>0</v>
      </c>
      <c r="Q879" s="505">
        <v>0</v>
      </c>
      <c r="R879" s="506">
        <f t="shared" si="131"/>
        <v>0</v>
      </c>
      <c r="S879" s="199">
        <v>1</v>
      </c>
      <c r="T879" s="18"/>
      <c r="U879" s="18"/>
      <c r="V879" s="18"/>
      <c r="W879" s="18"/>
      <c r="X879" s="18"/>
      <c r="Y879" s="18"/>
    </row>
    <row r="880" spans="1:25" s="87" customFormat="1" ht="15.75" customHeight="1" x14ac:dyDescent="0.35">
      <c r="A880" s="171">
        <v>99</v>
      </c>
      <c r="B880" s="839" t="s">
        <v>1321</v>
      </c>
      <c r="C880" s="225">
        <v>301.69</v>
      </c>
      <c r="D880" s="171"/>
      <c r="E880" s="171"/>
      <c r="F880" s="171">
        <v>301.69</v>
      </c>
      <c r="G880" s="171">
        <f t="shared" si="127"/>
        <v>301.69</v>
      </c>
      <c r="H880" s="172">
        <v>0</v>
      </c>
      <c r="I880" s="204">
        <v>0</v>
      </c>
      <c r="J880" s="172">
        <f t="shared" si="126"/>
        <v>0</v>
      </c>
      <c r="K880" s="172">
        <f t="shared" si="125"/>
        <v>0</v>
      </c>
      <c r="L880" s="868">
        <f t="shared" si="130"/>
        <v>0</v>
      </c>
      <c r="M880" s="504">
        <f t="shared" ref="M880:M929" si="132">(H880/840)+(I880/756)</f>
        <v>0</v>
      </c>
      <c r="N880" s="191">
        <f t="shared" si="128"/>
        <v>0</v>
      </c>
      <c r="O880" s="192">
        <f t="shared" si="129"/>
        <v>0</v>
      </c>
      <c r="P880" s="193">
        <v>0</v>
      </c>
      <c r="Q880" s="505">
        <v>0</v>
      </c>
      <c r="R880" s="506">
        <f t="shared" si="131"/>
        <v>0</v>
      </c>
      <c r="S880" s="199">
        <v>2</v>
      </c>
      <c r="T880" s="18"/>
      <c r="U880" s="18"/>
      <c r="V880" s="18"/>
      <c r="W880" s="18"/>
      <c r="X880" s="18"/>
      <c r="Y880" s="18"/>
    </row>
    <row r="881" spans="1:25" s="87" customFormat="1" ht="15.75" customHeight="1" x14ac:dyDescent="0.35">
      <c r="A881" s="171">
        <v>100</v>
      </c>
      <c r="B881" s="839" t="s">
        <v>1322</v>
      </c>
      <c r="C881" s="225">
        <v>136.1</v>
      </c>
      <c r="D881" s="171"/>
      <c r="E881" s="171"/>
      <c r="F881" s="171">
        <v>136.1</v>
      </c>
      <c r="G881" s="171">
        <f t="shared" si="127"/>
        <v>136.1</v>
      </c>
      <c r="H881" s="172">
        <v>0</v>
      </c>
      <c r="I881" s="204">
        <v>0</v>
      </c>
      <c r="J881" s="172">
        <f t="shared" si="126"/>
        <v>0</v>
      </c>
      <c r="K881" s="172">
        <f t="shared" ref="K881:K931" si="133">I881+J881</f>
        <v>0</v>
      </c>
      <c r="L881" s="868">
        <f t="shared" si="130"/>
        <v>0</v>
      </c>
      <c r="M881" s="504">
        <f t="shared" si="132"/>
        <v>0</v>
      </c>
      <c r="N881" s="191">
        <f t="shared" si="128"/>
        <v>0</v>
      </c>
      <c r="O881" s="192">
        <f t="shared" si="129"/>
        <v>0</v>
      </c>
      <c r="P881" s="193">
        <v>0</v>
      </c>
      <c r="Q881" s="505">
        <v>0</v>
      </c>
      <c r="R881" s="506">
        <f t="shared" si="131"/>
        <v>0</v>
      </c>
      <c r="S881" s="199">
        <v>2</v>
      </c>
      <c r="T881" s="18"/>
      <c r="U881" s="18"/>
      <c r="V881" s="18"/>
      <c r="W881" s="18"/>
      <c r="X881" s="18"/>
      <c r="Y881" s="18"/>
    </row>
    <row r="882" spans="1:25" s="87" customFormat="1" ht="15.75" customHeight="1" x14ac:dyDescent="0.35">
      <c r="A882" s="171">
        <v>101</v>
      </c>
      <c r="B882" s="839" t="s">
        <v>1323</v>
      </c>
      <c r="C882" s="225">
        <v>113.9</v>
      </c>
      <c r="D882" s="171"/>
      <c r="E882" s="171"/>
      <c r="F882" s="171">
        <v>103.9</v>
      </c>
      <c r="G882" s="171">
        <f t="shared" si="127"/>
        <v>113.9</v>
      </c>
      <c r="H882" s="172">
        <v>0</v>
      </c>
      <c r="I882" s="204">
        <v>0</v>
      </c>
      <c r="J882" s="172">
        <f t="shared" ref="J882:J932" si="134">H882+I882</f>
        <v>0</v>
      </c>
      <c r="K882" s="172">
        <f t="shared" si="133"/>
        <v>0</v>
      </c>
      <c r="L882" s="868">
        <f t="shared" si="130"/>
        <v>0</v>
      </c>
      <c r="M882" s="504">
        <f t="shared" si="132"/>
        <v>0</v>
      </c>
      <c r="N882" s="191">
        <f t="shared" si="128"/>
        <v>0</v>
      </c>
      <c r="O882" s="192">
        <f t="shared" si="129"/>
        <v>0</v>
      </c>
      <c r="P882" s="193">
        <v>0</v>
      </c>
      <c r="Q882" s="505">
        <v>0</v>
      </c>
      <c r="R882" s="506">
        <f t="shared" si="131"/>
        <v>0</v>
      </c>
      <c r="S882" s="199">
        <v>2</v>
      </c>
      <c r="T882" s="18"/>
      <c r="U882" s="18"/>
      <c r="V882" s="18"/>
      <c r="W882" s="18"/>
      <c r="X882" s="18"/>
      <c r="Y882" s="18"/>
    </row>
    <row r="883" spans="1:25" s="87" customFormat="1" ht="15.75" customHeight="1" x14ac:dyDescent="0.35">
      <c r="A883" s="171">
        <v>102</v>
      </c>
      <c r="B883" s="839" t="s">
        <v>1324</v>
      </c>
      <c r="C883" s="225">
        <v>566.45000000000005</v>
      </c>
      <c r="D883" s="171"/>
      <c r="E883" s="171"/>
      <c r="F883" s="171">
        <v>564</v>
      </c>
      <c r="G883" s="171">
        <f t="shared" si="127"/>
        <v>566.45000000000005</v>
      </c>
      <c r="H883" s="172">
        <v>0</v>
      </c>
      <c r="I883" s="204">
        <v>0</v>
      </c>
      <c r="J883" s="172">
        <f t="shared" si="134"/>
        <v>0</v>
      </c>
      <c r="K883" s="172">
        <f t="shared" si="133"/>
        <v>0</v>
      </c>
      <c r="L883" s="868">
        <f t="shared" si="130"/>
        <v>0</v>
      </c>
      <c r="M883" s="504">
        <f t="shared" si="132"/>
        <v>0</v>
      </c>
      <c r="N883" s="191">
        <f t="shared" si="128"/>
        <v>0</v>
      </c>
      <c r="O883" s="192">
        <f t="shared" si="129"/>
        <v>0</v>
      </c>
      <c r="P883" s="193">
        <v>0</v>
      </c>
      <c r="Q883" s="505">
        <v>0</v>
      </c>
      <c r="R883" s="506">
        <f t="shared" si="131"/>
        <v>0</v>
      </c>
      <c r="S883" s="199">
        <v>1</v>
      </c>
      <c r="T883" s="18"/>
      <c r="U883" s="18"/>
      <c r="V883" s="18"/>
      <c r="W883" s="18"/>
      <c r="X883" s="18"/>
      <c r="Y883" s="18"/>
    </row>
    <row r="884" spans="1:25" s="87" customFormat="1" ht="15.75" customHeight="1" x14ac:dyDescent="0.35">
      <c r="A884" s="171">
        <v>103</v>
      </c>
      <c r="B884" s="839" t="s">
        <v>1325</v>
      </c>
      <c r="C884" s="225">
        <v>760.45</v>
      </c>
      <c r="D884" s="171"/>
      <c r="E884" s="171"/>
      <c r="F884" s="171">
        <v>721.35</v>
      </c>
      <c r="G884" s="171">
        <f t="shared" si="127"/>
        <v>760.45</v>
      </c>
      <c r="H884" s="172">
        <v>0</v>
      </c>
      <c r="I884" s="204">
        <v>0</v>
      </c>
      <c r="J884" s="172">
        <f t="shared" si="134"/>
        <v>0</v>
      </c>
      <c r="K884" s="172">
        <f t="shared" si="133"/>
        <v>0</v>
      </c>
      <c r="L884" s="868">
        <f t="shared" si="130"/>
        <v>0</v>
      </c>
      <c r="M884" s="504">
        <f t="shared" si="132"/>
        <v>0</v>
      </c>
      <c r="N884" s="191">
        <f t="shared" si="128"/>
        <v>0</v>
      </c>
      <c r="O884" s="192">
        <f t="shared" si="129"/>
        <v>0</v>
      </c>
      <c r="P884" s="193">
        <v>0</v>
      </c>
      <c r="Q884" s="505">
        <v>0</v>
      </c>
      <c r="R884" s="506">
        <f t="shared" si="131"/>
        <v>0</v>
      </c>
      <c r="S884" s="199">
        <v>1</v>
      </c>
      <c r="T884" s="18"/>
      <c r="U884" s="18"/>
      <c r="V884" s="18"/>
      <c r="W884" s="18"/>
      <c r="X884" s="18"/>
      <c r="Y884" s="18"/>
    </row>
    <row r="885" spans="1:25" s="87" customFormat="1" ht="15.75" customHeight="1" x14ac:dyDescent="0.35">
      <c r="A885" s="171">
        <v>104</v>
      </c>
      <c r="B885" s="839" t="s">
        <v>1326</v>
      </c>
      <c r="C885" s="225">
        <v>275.3</v>
      </c>
      <c r="D885" s="171"/>
      <c r="E885" s="171"/>
      <c r="F885" s="171">
        <v>223</v>
      </c>
      <c r="G885" s="171">
        <f t="shared" si="127"/>
        <v>275.3</v>
      </c>
      <c r="H885" s="172">
        <v>0</v>
      </c>
      <c r="I885" s="204">
        <v>0</v>
      </c>
      <c r="J885" s="172">
        <f t="shared" si="134"/>
        <v>0</v>
      </c>
      <c r="K885" s="172">
        <f t="shared" si="133"/>
        <v>0</v>
      </c>
      <c r="L885" s="868">
        <f t="shared" si="130"/>
        <v>0</v>
      </c>
      <c r="M885" s="504">
        <f t="shared" si="132"/>
        <v>0</v>
      </c>
      <c r="N885" s="191">
        <f t="shared" si="128"/>
        <v>0</v>
      </c>
      <c r="O885" s="192">
        <f t="shared" si="129"/>
        <v>0</v>
      </c>
      <c r="P885" s="193">
        <v>0</v>
      </c>
      <c r="Q885" s="505">
        <v>0</v>
      </c>
      <c r="R885" s="506">
        <f t="shared" si="131"/>
        <v>0</v>
      </c>
      <c r="S885" s="199">
        <v>2</v>
      </c>
      <c r="T885" s="18"/>
      <c r="U885" s="18"/>
      <c r="V885" s="18"/>
      <c r="W885" s="18"/>
      <c r="X885" s="18"/>
      <c r="Y885" s="18"/>
    </row>
    <row r="886" spans="1:25" s="87" customFormat="1" ht="15.75" customHeight="1" x14ac:dyDescent="0.35">
      <c r="A886" s="171">
        <v>105</v>
      </c>
      <c r="B886" s="839" t="s">
        <v>1327</v>
      </c>
      <c r="C886" s="225">
        <v>384.4</v>
      </c>
      <c r="D886" s="171"/>
      <c r="E886" s="171"/>
      <c r="F886" s="171">
        <v>385.6</v>
      </c>
      <c r="G886" s="171">
        <f t="shared" si="127"/>
        <v>384.4</v>
      </c>
      <c r="H886" s="172">
        <v>0</v>
      </c>
      <c r="I886" s="204">
        <v>0</v>
      </c>
      <c r="J886" s="172">
        <f t="shared" si="134"/>
        <v>0</v>
      </c>
      <c r="K886" s="172">
        <f t="shared" si="133"/>
        <v>0</v>
      </c>
      <c r="L886" s="868">
        <f t="shared" si="130"/>
        <v>0</v>
      </c>
      <c r="M886" s="504">
        <f t="shared" si="132"/>
        <v>0</v>
      </c>
      <c r="N886" s="191">
        <f t="shared" si="128"/>
        <v>0</v>
      </c>
      <c r="O886" s="192">
        <f t="shared" si="129"/>
        <v>0</v>
      </c>
      <c r="P886" s="193">
        <v>0</v>
      </c>
      <c r="Q886" s="505">
        <v>0</v>
      </c>
      <c r="R886" s="506">
        <f t="shared" si="131"/>
        <v>0</v>
      </c>
      <c r="S886" s="199">
        <v>3</v>
      </c>
      <c r="T886" s="18"/>
      <c r="U886" s="18"/>
      <c r="V886" s="18"/>
      <c r="W886" s="18"/>
      <c r="X886" s="18"/>
      <c r="Y886" s="18"/>
    </row>
    <row r="887" spans="1:25" s="87" customFormat="1" ht="15.75" customHeight="1" x14ac:dyDescent="0.35">
      <c r="A887" s="171">
        <v>106</v>
      </c>
      <c r="B887" s="839" t="s">
        <v>1328</v>
      </c>
      <c r="C887" s="225">
        <v>207.2</v>
      </c>
      <c r="D887" s="171"/>
      <c r="E887" s="171"/>
      <c r="F887" s="171">
        <v>207.2</v>
      </c>
      <c r="G887" s="171">
        <f t="shared" si="127"/>
        <v>207.2</v>
      </c>
      <c r="H887" s="172">
        <v>0</v>
      </c>
      <c r="I887" s="204">
        <v>0</v>
      </c>
      <c r="J887" s="172">
        <f t="shared" si="134"/>
        <v>0</v>
      </c>
      <c r="K887" s="172">
        <f t="shared" si="133"/>
        <v>0</v>
      </c>
      <c r="L887" s="868">
        <f t="shared" si="130"/>
        <v>0</v>
      </c>
      <c r="M887" s="504">
        <f t="shared" si="132"/>
        <v>0</v>
      </c>
      <c r="N887" s="191">
        <f t="shared" si="128"/>
        <v>0</v>
      </c>
      <c r="O887" s="192">
        <f t="shared" si="129"/>
        <v>0</v>
      </c>
      <c r="P887" s="193">
        <v>0</v>
      </c>
      <c r="Q887" s="505">
        <v>0</v>
      </c>
      <c r="R887" s="506">
        <f t="shared" si="131"/>
        <v>0</v>
      </c>
      <c r="S887" s="199">
        <v>3</v>
      </c>
      <c r="T887" s="18"/>
      <c r="U887" s="18"/>
      <c r="V887" s="18"/>
      <c r="W887" s="18"/>
      <c r="X887" s="18"/>
      <c r="Y887" s="18"/>
    </row>
    <row r="888" spans="1:25" s="87" customFormat="1" ht="15.75" customHeight="1" x14ac:dyDescent="0.35">
      <c r="A888" s="171">
        <v>107</v>
      </c>
      <c r="B888" s="839" t="s">
        <v>1329</v>
      </c>
      <c r="C888" s="225">
        <v>603.70000000000005</v>
      </c>
      <c r="D888" s="171"/>
      <c r="E888" s="171"/>
      <c r="F888" s="171">
        <v>602.6</v>
      </c>
      <c r="G888" s="171">
        <f t="shared" si="127"/>
        <v>603.70000000000005</v>
      </c>
      <c r="H888" s="230">
        <v>58</v>
      </c>
      <c r="I888" s="171">
        <v>0</v>
      </c>
      <c r="J888" s="172">
        <f t="shared" si="134"/>
        <v>58</v>
      </c>
      <c r="K888" s="172">
        <f t="shared" si="133"/>
        <v>58</v>
      </c>
      <c r="L888" s="868">
        <f t="shared" si="130"/>
        <v>58</v>
      </c>
      <c r="M888" s="504">
        <f t="shared" si="132"/>
        <v>6.9047619047619052E-2</v>
      </c>
      <c r="N888" s="191">
        <f t="shared" si="128"/>
        <v>295.62392857142856</v>
      </c>
      <c r="O888" s="192">
        <f t="shared" si="129"/>
        <v>65.037264285714286</v>
      </c>
      <c r="P888" s="193">
        <v>123.49028571428572</v>
      </c>
      <c r="Q888" s="505">
        <v>6.8881904761904771</v>
      </c>
      <c r="R888" s="506">
        <f t="shared" si="131"/>
        <v>0.81338358298429514</v>
      </c>
      <c r="S888" s="199">
        <v>3</v>
      </c>
      <c r="T888" s="18"/>
      <c r="U888" s="18"/>
      <c r="V888" s="18"/>
      <c r="W888" s="18"/>
      <c r="X888" s="18"/>
      <c r="Y888" s="18"/>
    </row>
    <row r="889" spans="1:25" s="87" customFormat="1" ht="15.75" customHeight="1" x14ac:dyDescent="0.35">
      <c r="A889" s="171">
        <v>108</v>
      </c>
      <c r="B889" s="839" t="s">
        <v>1330</v>
      </c>
      <c r="C889" s="225">
        <v>477.8</v>
      </c>
      <c r="D889" s="171"/>
      <c r="E889" s="171"/>
      <c r="F889" s="171">
        <v>477.8</v>
      </c>
      <c r="G889" s="171">
        <f t="shared" si="127"/>
        <v>477.8</v>
      </c>
      <c r="H889" s="230">
        <v>42</v>
      </c>
      <c r="I889" s="171">
        <v>0</v>
      </c>
      <c r="J889" s="172">
        <f t="shared" si="134"/>
        <v>42</v>
      </c>
      <c r="K889" s="172">
        <f t="shared" si="133"/>
        <v>42</v>
      </c>
      <c r="L889" s="868">
        <f t="shared" si="130"/>
        <v>42</v>
      </c>
      <c r="M889" s="504">
        <f t="shared" si="132"/>
        <v>0.05</v>
      </c>
      <c r="N889" s="191">
        <f t="shared" si="128"/>
        <v>214.07249999999999</v>
      </c>
      <c r="O889" s="192">
        <f t="shared" si="129"/>
        <v>47.095949999999995</v>
      </c>
      <c r="P889" s="193">
        <v>89.423999999999992</v>
      </c>
      <c r="Q889" s="505">
        <v>4.9880000000000004</v>
      </c>
      <c r="R889" s="506">
        <f t="shared" si="131"/>
        <v>0.74420353704478859</v>
      </c>
      <c r="S889" s="199">
        <v>3</v>
      </c>
      <c r="T889" s="18"/>
      <c r="U889" s="18"/>
      <c r="V889" s="18"/>
      <c r="W889" s="18"/>
      <c r="X889" s="18"/>
      <c r="Y889" s="18"/>
    </row>
    <row r="890" spans="1:25" s="87" customFormat="1" ht="15.75" customHeight="1" x14ac:dyDescent="0.35">
      <c r="A890" s="171">
        <v>109</v>
      </c>
      <c r="B890" s="839" t="s">
        <v>1331</v>
      </c>
      <c r="C890" s="225">
        <v>481.5</v>
      </c>
      <c r="D890" s="171"/>
      <c r="E890" s="171"/>
      <c r="F890" s="171">
        <v>481.5</v>
      </c>
      <c r="G890" s="171">
        <f t="shared" ref="G890:G940" si="135">C890+D890+E890</f>
        <v>481.5</v>
      </c>
      <c r="H890" s="230">
        <v>38</v>
      </c>
      <c r="I890" s="171">
        <v>0</v>
      </c>
      <c r="J890" s="172">
        <f t="shared" si="134"/>
        <v>38</v>
      </c>
      <c r="K890" s="172">
        <f t="shared" si="133"/>
        <v>38</v>
      </c>
      <c r="L890" s="868">
        <f t="shared" si="130"/>
        <v>38</v>
      </c>
      <c r="M890" s="504">
        <f t="shared" si="132"/>
        <v>4.5238095238095237E-2</v>
      </c>
      <c r="N890" s="191">
        <f t="shared" si="128"/>
        <v>193.68464285714285</v>
      </c>
      <c r="O890" s="192">
        <f t="shared" si="129"/>
        <v>42.610621428571427</v>
      </c>
      <c r="P890" s="193">
        <v>80.907428571428568</v>
      </c>
      <c r="Q890" s="505">
        <v>4.512952380952381</v>
      </c>
      <c r="R890" s="506">
        <f t="shared" si="131"/>
        <v>0.66815294961182803</v>
      </c>
      <c r="S890" s="199">
        <v>2</v>
      </c>
      <c r="T890" s="18"/>
      <c r="U890" s="18"/>
      <c r="V890" s="18"/>
      <c r="W890" s="18"/>
      <c r="X890" s="18"/>
      <c r="Y890" s="18"/>
    </row>
    <row r="891" spans="1:25" s="87" customFormat="1" ht="15.75" customHeight="1" x14ac:dyDescent="0.35">
      <c r="A891" s="171">
        <v>110</v>
      </c>
      <c r="B891" s="839" t="s">
        <v>1332</v>
      </c>
      <c r="C891" s="225">
        <v>539.4</v>
      </c>
      <c r="D891" s="171"/>
      <c r="E891" s="171"/>
      <c r="F891" s="171">
        <v>539.4</v>
      </c>
      <c r="G891" s="171">
        <f t="shared" si="135"/>
        <v>539.4</v>
      </c>
      <c r="H891" s="230">
        <v>54</v>
      </c>
      <c r="I891" s="171">
        <v>0</v>
      </c>
      <c r="J891" s="172">
        <f t="shared" si="134"/>
        <v>54</v>
      </c>
      <c r="K891" s="172">
        <f t="shared" si="133"/>
        <v>54</v>
      </c>
      <c r="L891" s="868">
        <f t="shared" si="130"/>
        <v>54</v>
      </c>
      <c r="M891" s="504">
        <f t="shared" si="132"/>
        <v>6.4285714285714279E-2</v>
      </c>
      <c r="N891" s="191">
        <f t="shared" si="128"/>
        <v>275.23607142857139</v>
      </c>
      <c r="O891" s="192">
        <f t="shared" si="129"/>
        <v>60.551935714285705</v>
      </c>
      <c r="P891" s="193">
        <v>114.97371428571428</v>
      </c>
      <c r="Q891" s="505">
        <v>6.4131428571428568</v>
      </c>
      <c r="R891" s="506">
        <f t="shared" si="131"/>
        <v>0.84756185444144283</v>
      </c>
      <c r="S891" s="199">
        <v>1</v>
      </c>
      <c r="T891" s="18"/>
      <c r="U891" s="18"/>
      <c r="V891" s="18"/>
      <c r="W891" s="18"/>
      <c r="X891" s="18"/>
      <c r="Y891" s="18"/>
    </row>
    <row r="892" spans="1:25" s="87" customFormat="1" ht="15.75" customHeight="1" x14ac:dyDescent="0.35">
      <c r="A892" s="171">
        <v>111</v>
      </c>
      <c r="B892" s="839" t="s">
        <v>1333</v>
      </c>
      <c r="C892" s="225">
        <v>120.6</v>
      </c>
      <c r="D892" s="171"/>
      <c r="E892" s="171"/>
      <c r="F892" s="171">
        <v>120.6</v>
      </c>
      <c r="G892" s="171">
        <f t="shared" si="135"/>
        <v>120.6</v>
      </c>
      <c r="H892" s="172">
        <v>0</v>
      </c>
      <c r="I892" s="204">
        <v>0</v>
      </c>
      <c r="J892" s="172">
        <f t="shared" si="134"/>
        <v>0</v>
      </c>
      <c r="K892" s="172">
        <f t="shared" si="133"/>
        <v>0</v>
      </c>
      <c r="L892" s="868">
        <f t="shared" si="130"/>
        <v>0</v>
      </c>
      <c r="M892" s="504">
        <f t="shared" si="132"/>
        <v>0</v>
      </c>
      <c r="N892" s="191">
        <f t="shared" si="128"/>
        <v>0</v>
      </c>
      <c r="O892" s="192">
        <f t="shared" si="129"/>
        <v>0</v>
      </c>
      <c r="P892" s="193">
        <v>0</v>
      </c>
      <c r="Q892" s="505">
        <v>0</v>
      </c>
      <c r="R892" s="506">
        <f t="shared" si="131"/>
        <v>0</v>
      </c>
      <c r="S892" s="199">
        <v>2</v>
      </c>
      <c r="T892" s="18"/>
      <c r="U892" s="18"/>
      <c r="V892" s="18"/>
      <c r="W892" s="18"/>
      <c r="X892" s="18"/>
      <c r="Y892" s="18"/>
    </row>
    <row r="893" spans="1:25" s="87" customFormat="1" ht="15.75" customHeight="1" x14ac:dyDescent="0.35">
      <c r="A893" s="171">
        <v>112</v>
      </c>
      <c r="B893" s="839" t="s">
        <v>1334</v>
      </c>
      <c r="C893" s="225">
        <v>98.1</v>
      </c>
      <c r="D893" s="171"/>
      <c r="E893" s="171"/>
      <c r="F893" s="171">
        <v>98.1</v>
      </c>
      <c r="G893" s="171">
        <f t="shared" si="135"/>
        <v>98.1</v>
      </c>
      <c r="H893" s="172">
        <v>0</v>
      </c>
      <c r="I893" s="204">
        <v>0</v>
      </c>
      <c r="J893" s="172">
        <f t="shared" si="134"/>
        <v>0</v>
      </c>
      <c r="K893" s="172">
        <f t="shared" si="133"/>
        <v>0</v>
      </c>
      <c r="L893" s="868">
        <f t="shared" si="130"/>
        <v>0</v>
      </c>
      <c r="M893" s="504">
        <f t="shared" si="132"/>
        <v>0</v>
      </c>
      <c r="N893" s="191">
        <f t="shared" si="128"/>
        <v>0</v>
      </c>
      <c r="O893" s="192">
        <f t="shared" si="129"/>
        <v>0</v>
      </c>
      <c r="P893" s="193">
        <v>0</v>
      </c>
      <c r="Q893" s="505">
        <v>0</v>
      </c>
      <c r="R893" s="506">
        <f t="shared" si="131"/>
        <v>0</v>
      </c>
      <c r="S893" s="199">
        <v>4</v>
      </c>
      <c r="T893" s="18"/>
      <c r="U893" s="18"/>
      <c r="V893" s="18"/>
      <c r="W893" s="18"/>
      <c r="X893" s="18"/>
      <c r="Y893" s="18"/>
    </row>
    <row r="894" spans="1:25" s="87" customFormat="1" ht="15.75" customHeight="1" x14ac:dyDescent="0.35">
      <c r="A894" s="171">
        <v>113</v>
      </c>
      <c r="B894" s="839" t="s">
        <v>1335</v>
      </c>
      <c r="C894" s="225">
        <v>95.2</v>
      </c>
      <c r="D894" s="171"/>
      <c r="E894" s="171"/>
      <c r="F894" s="171">
        <v>95.2</v>
      </c>
      <c r="G894" s="171">
        <f t="shared" si="135"/>
        <v>95.2</v>
      </c>
      <c r="H894" s="172">
        <v>0</v>
      </c>
      <c r="I894" s="204">
        <v>0</v>
      </c>
      <c r="J894" s="172">
        <f t="shared" si="134"/>
        <v>0</v>
      </c>
      <c r="K894" s="172">
        <f t="shared" si="133"/>
        <v>0</v>
      </c>
      <c r="L894" s="868">
        <f t="shared" si="130"/>
        <v>0</v>
      </c>
      <c r="M894" s="504">
        <f t="shared" si="132"/>
        <v>0</v>
      </c>
      <c r="N894" s="191">
        <f t="shared" si="128"/>
        <v>0</v>
      </c>
      <c r="O894" s="192">
        <f t="shared" si="129"/>
        <v>0</v>
      </c>
      <c r="P894" s="193">
        <v>0</v>
      </c>
      <c r="Q894" s="505">
        <v>0</v>
      </c>
      <c r="R894" s="506">
        <f t="shared" si="131"/>
        <v>0</v>
      </c>
      <c r="S894" s="199">
        <v>1</v>
      </c>
      <c r="T894" s="18"/>
      <c r="U894" s="18"/>
      <c r="V894" s="18"/>
      <c r="W894" s="18"/>
      <c r="X894" s="18"/>
      <c r="Y894" s="18"/>
    </row>
    <row r="895" spans="1:25" s="87" customFormat="1" ht="15.75" customHeight="1" x14ac:dyDescent="0.35">
      <c r="A895" s="171">
        <v>114</v>
      </c>
      <c r="B895" s="839" t="s">
        <v>1336</v>
      </c>
      <c r="C895" s="225">
        <v>2329.16</v>
      </c>
      <c r="D895" s="171"/>
      <c r="E895" s="171"/>
      <c r="F895" s="171">
        <v>2326.98</v>
      </c>
      <c r="G895" s="171">
        <f t="shared" si="135"/>
        <v>2329.16</v>
      </c>
      <c r="H895" s="172">
        <v>298</v>
      </c>
      <c r="I895" s="171">
        <v>0</v>
      </c>
      <c r="J895" s="172">
        <f t="shared" si="134"/>
        <v>298</v>
      </c>
      <c r="K895" s="172">
        <f t="shared" si="133"/>
        <v>298</v>
      </c>
      <c r="L895" s="868">
        <f t="shared" si="130"/>
        <v>298</v>
      </c>
      <c r="M895" s="504">
        <f t="shared" si="132"/>
        <v>0.35476190476190478</v>
      </c>
      <c r="N895" s="191">
        <f t="shared" si="128"/>
        <v>1518.8953571428572</v>
      </c>
      <c r="O895" s="192">
        <f t="shared" si="129"/>
        <v>334.15697857142857</v>
      </c>
      <c r="P895" s="193">
        <v>634.48457142857148</v>
      </c>
      <c r="Q895" s="505">
        <v>35.391047619047626</v>
      </c>
      <c r="R895" s="506">
        <f t="shared" si="131"/>
        <v>1.0831922043835138</v>
      </c>
      <c r="S895" s="199">
        <v>2</v>
      </c>
      <c r="T895" s="18"/>
      <c r="U895" s="18"/>
      <c r="V895" s="18"/>
      <c r="W895" s="18"/>
      <c r="X895" s="18"/>
      <c r="Y895" s="18"/>
    </row>
    <row r="896" spans="1:25" s="87" customFormat="1" ht="15.75" customHeight="1" x14ac:dyDescent="0.35">
      <c r="A896" s="171">
        <v>115</v>
      </c>
      <c r="B896" s="839" t="s">
        <v>1337</v>
      </c>
      <c r="C896" s="225">
        <v>1481.3</v>
      </c>
      <c r="D896" s="171"/>
      <c r="E896" s="171"/>
      <c r="F896" s="171">
        <v>1474.3</v>
      </c>
      <c r="G896" s="171">
        <f t="shared" si="135"/>
        <v>1481.3</v>
      </c>
      <c r="H896" s="172">
        <v>18</v>
      </c>
      <c r="I896" s="171">
        <v>0</v>
      </c>
      <c r="J896" s="172">
        <f t="shared" si="134"/>
        <v>18</v>
      </c>
      <c r="K896" s="172">
        <f t="shared" si="133"/>
        <v>18</v>
      </c>
      <c r="L896" s="868">
        <f t="shared" si="130"/>
        <v>18</v>
      </c>
      <c r="M896" s="504">
        <f t="shared" si="132"/>
        <v>2.1428571428571429E-2</v>
      </c>
      <c r="N896" s="191">
        <f t="shared" si="128"/>
        <v>91.745357142857145</v>
      </c>
      <c r="O896" s="192">
        <f t="shared" si="129"/>
        <v>20.183978571428572</v>
      </c>
      <c r="P896" s="193">
        <v>38.324571428571431</v>
      </c>
      <c r="Q896" s="505">
        <v>2.1377142857142859</v>
      </c>
      <c r="R896" s="506">
        <f t="shared" si="131"/>
        <v>0.10287694689027978</v>
      </c>
      <c r="S896" s="199">
        <v>1</v>
      </c>
      <c r="T896" s="18"/>
      <c r="U896" s="18"/>
      <c r="V896" s="18"/>
      <c r="W896" s="18"/>
      <c r="X896" s="18"/>
      <c r="Y896" s="18"/>
    </row>
    <row r="897" spans="1:25" s="87" customFormat="1" ht="15.75" customHeight="1" x14ac:dyDescent="0.35">
      <c r="A897" s="171">
        <v>116</v>
      </c>
      <c r="B897" s="839" t="s">
        <v>1338</v>
      </c>
      <c r="C897" s="225">
        <v>152.6</v>
      </c>
      <c r="D897" s="171"/>
      <c r="E897" s="171"/>
      <c r="F897" s="171">
        <v>152.6</v>
      </c>
      <c r="G897" s="171">
        <f t="shared" si="135"/>
        <v>152.6</v>
      </c>
      <c r="H897" s="172">
        <v>0</v>
      </c>
      <c r="I897" s="204">
        <v>0</v>
      </c>
      <c r="J897" s="172">
        <f t="shared" si="134"/>
        <v>0</v>
      </c>
      <c r="K897" s="172">
        <f t="shared" si="133"/>
        <v>0</v>
      </c>
      <c r="L897" s="868">
        <f t="shared" si="130"/>
        <v>0</v>
      </c>
      <c r="M897" s="504">
        <f t="shared" si="132"/>
        <v>0</v>
      </c>
      <c r="N897" s="191">
        <f t="shared" si="128"/>
        <v>0</v>
      </c>
      <c r="O897" s="192">
        <f t="shared" si="129"/>
        <v>0</v>
      </c>
      <c r="P897" s="193">
        <v>0</v>
      </c>
      <c r="Q897" s="505">
        <v>0</v>
      </c>
      <c r="R897" s="506">
        <f t="shared" si="131"/>
        <v>0</v>
      </c>
      <c r="S897" s="199">
        <v>2</v>
      </c>
      <c r="T897" s="18"/>
      <c r="U897" s="18"/>
      <c r="V897" s="18"/>
      <c r="W897" s="18"/>
      <c r="X897" s="18"/>
      <c r="Y897" s="18"/>
    </row>
    <row r="898" spans="1:25" s="87" customFormat="1" ht="15.75" customHeight="1" x14ac:dyDescent="0.35">
      <c r="A898" s="171">
        <v>117</v>
      </c>
      <c r="B898" s="839" t="s">
        <v>1339</v>
      </c>
      <c r="C898" s="225">
        <v>99.09</v>
      </c>
      <c r="D898" s="171"/>
      <c r="E898" s="171"/>
      <c r="F898" s="171">
        <v>98.89</v>
      </c>
      <c r="G898" s="171">
        <f t="shared" si="135"/>
        <v>99.09</v>
      </c>
      <c r="H898" s="172">
        <v>0</v>
      </c>
      <c r="I898" s="204">
        <v>0</v>
      </c>
      <c r="J898" s="172">
        <f t="shared" si="134"/>
        <v>0</v>
      </c>
      <c r="K898" s="172">
        <f t="shared" si="133"/>
        <v>0</v>
      </c>
      <c r="L898" s="868">
        <f t="shared" si="130"/>
        <v>0</v>
      </c>
      <c r="M898" s="504">
        <f t="shared" si="132"/>
        <v>0</v>
      </c>
      <c r="N898" s="191">
        <f t="shared" si="128"/>
        <v>0</v>
      </c>
      <c r="O898" s="192">
        <f t="shared" ref="O898:O956" si="136">N898*0.22</f>
        <v>0</v>
      </c>
      <c r="P898" s="193">
        <v>0</v>
      </c>
      <c r="Q898" s="505">
        <v>0</v>
      </c>
      <c r="R898" s="506">
        <f t="shared" si="131"/>
        <v>0</v>
      </c>
      <c r="S898" s="199">
        <v>3</v>
      </c>
      <c r="T898" s="18"/>
      <c r="U898" s="18"/>
      <c r="V898" s="18"/>
      <c r="W898" s="18"/>
      <c r="X898" s="18"/>
      <c r="Y898" s="18"/>
    </row>
    <row r="899" spans="1:25" s="87" customFormat="1" ht="15.75" customHeight="1" x14ac:dyDescent="0.35">
      <c r="A899" s="171">
        <v>118</v>
      </c>
      <c r="B899" s="839" t="s">
        <v>1340</v>
      </c>
      <c r="C899" s="225">
        <v>78.7</v>
      </c>
      <c r="D899" s="171"/>
      <c r="E899" s="171"/>
      <c r="F899" s="171">
        <v>75.7</v>
      </c>
      <c r="G899" s="171">
        <f t="shared" si="135"/>
        <v>78.7</v>
      </c>
      <c r="H899" s="172">
        <v>0</v>
      </c>
      <c r="I899" s="204">
        <v>0</v>
      </c>
      <c r="J899" s="172">
        <f t="shared" si="134"/>
        <v>0</v>
      </c>
      <c r="K899" s="172">
        <f t="shared" si="133"/>
        <v>0</v>
      </c>
      <c r="L899" s="868">
        <f t="shared" si="130"/>
        <v>0</v>
      </c>
      <c r="M899" s="504">
        <f t="shared" si="132"/>
        <v>0</v>
      </c>
      <c r="N899" s="191">
        <f t="shared" si="128"/>
        <v>0</v>
      </c>
      <c r="O899" s="192">
        <f t="shared" si="136"/>
        <v>0</v>
      </c>
      <c r="P899" s="193">
        <v>0</v>
      </c>
      <c r="Q899" s="505">
        <v>0</v>
      </c>
      <c r="R899" s="506">
        <f t="shared" si="131"/>
        <v>0</v>
      </c>
      <c r="S899" s="199">
        <v>1</v>
      </c>
      <c r="T899" s="18"/>
      <c r="U899" s="18"/>
      <c r="V899" s="18"/>
      <c r="W899" s="18"/>
      <c r="X899" s="18"/>
      <c r="Y899" s="18"/>
    </row>
    <row r="900" spans="1:25" s="87" customFormat="1" ht="15.75" customHeight="1" x14ac:dyDescent="0.35">
      <c r="A900" s="171">
        <v>119</v>
      </c>
      <c r="B900" s="839" t="s">
        <v>1341</v>
      </c>
      <c r="C900" s="225">
        <v>557.9</v>
      </c>
      <c r="D900" s="171"/>
      <c r="E900" s="171"/>
      <c r="F900" s="171">
        <v>557.9</v>
      </c>
      <c r="G900" s="171">
        <f t="shared" si="135"/>
        <v>557.9</v>
      </c>
      <c r="H900" s="172">
        <v>50</v>
      </c>
      <c r="I900" s="171">
        <v>0</v>
      </c>
      <c r="J900" s="172">
        <f t="shared" si="134"/>
        <v>50</v>
      </c>
      <c r="K900" s="172">
        <f t="shared" si="133"/>
        <v>50</v>
      </c>
      <c r="L900" s="868">
        <f t="shared" si="130"/>
        <v>50</v>
      </c>
      <c r="M900" s="504">
        <f t="shared" si="132"/>
        <v>5.9523809523809521E-2</v>
      </c>
      <c r="N900" s="191">
        <f t="shared" si="128"/>
        <v>254.84821428571425</v>
      </c>
      <c r="O900" s="192">
        <f t="shared" si="136"/>
        <v>56.066607142857137</v>
      </c>
      <c r="P900" s="193">
        <v>106.45714285714286</v>
      </c>
      <c r="Q900" s="505">
        <v>5.9380952380952383</v>
      </c>
      <c r="R900" s="506">
        <f t="shared" si="131"/>
        <v>0.75875615616384562</v>
      </c>
      <c r="S900" s="199">
        <v>2</v>
      </c>
      <c r="T900" s="18"/>
      <c r="U900" s="18"/>
      <c r="V900" s="18"/>
      <c r="W900" s="18"/>
      <c r="X900" s="18"/>
      <c r="Y900" s="18"/>
    </row>
    <row r="901" spans="1:25" s="87" customFormat="1" ht="15.75" customHeight="1" x14ac:dyDescent="0.35">
      <c r="A901" s="171">
        <v>120</v>
      </c>
      <c r="B901" s="839" t="s">
        <v>1342</v>
      </c>
      <c r="C901" s="225">
        <v>122.5</v>
      </c>
      <c r="D901" s="171"/>
      <c r="E901" s="171"/>
      <c r="F901" s="171">
        <v>122.5</v>
      </c>
      <c r="G901" s="171">
        <f t="shared" si="135"/>
        <v>122.5</v>
      </c>
      <c r="H901" s="172">
        <v>0</v>
      </c>
      <c r="I901" s="204">
        <v>0</v>
      </c>
      <c r="J901" s="172">
        <f t="shared" si="134"/>
        <v>0</v>
      </c>
      <c r="K901" s="172">
        <f t="shared" si="133"/>
        <v>0</v>
      </c>
      <c r="L901" s="868">
        <f t="shared" si="130"/>
        <v>0</v>
      </c>
      <c r="M901" s="504">
        <f t="shared" si="132"/>
        <v>0</v>
      </c>
      <c r="N901" s="191">
        <f t="shared" si="128"/>
        <v>0</v>
      </c>
      <c r="O901" s="192">
        <f t="shared" si="136"/>
        <v>0</v>
      </c>
      <c r="P901" s="193">
        <v>0</v>
      </c>
      <c r="Q901" s="505">
        <v>0</v>
      </c>
      <c r="R901" s="506">
        <f t="shared" si="131"/>
        <v>0</v>
      </c>
      <c r="S901" s="199">
        <v>2</v>
      </c>
      <c r="T901" s="18"/>
      <c r="U901" s="18"/>
      <c r="V901" s="18"/>
      <c r="W901" s="18"/>
      <c r="X901" s="18"/>
      <c r="Y901" s="18"/>
    </row>
    <row r="902" spans="1:25" s="87" customFormat="1" ht="15.75" customHeight="1" x14ac:dyDescent="0.35">
      <c r="A902" s="171">
        <v>121</v>
      </c>
      <c r="B902" s="839" t="s">
        <v>1344</v>
      </c>
      <c r="C902" s="225">
        <v>245.6</v>
      </c>
      <c r="D902" s="171">
        <v>29.9</v>
      </c>
      <c r="E902" s="171"/>
      <c r="F902" s="171">
        <v>245.6</v>
      </c>
      <c r="G902" s="171">
        <f t="shared" si="135"/>
        <v>275.5</v>
      </c>
      <c r="H902" s="172">
        <v>0</v>
      </c>
      <c r="I902" s="204">
        <v>0</v>
      </c>
      <c r="J902" s="172">
        <f t="shared" si="134"/>
        <v>0</v>
      </c>
      <c r="K902" s="172">
        <f t="shared" si="133"/>
        <v>0</v>
      </c>
      <c r="L902" s="868">
        <f t="shared" si="130"/>
        <v>0</v>
      </c>
      <c r="M902" s="504">
        <f t="shared" si="132"/>
        <v>0</v>
      </c>
      <c r="N902" s="191">
        <f t="shared" si="128"/>
        <v>0</v>
      </c>
      <c r="O902" s="192">
        <f t="shared" si="136"/>
        <v>0</v>
      </c>
      <c r="P902" s="193">
        <v>0</v>
      </c>
      <c r="Q902" s="505">
        <v>0</v>
      </c>
      <c r="R902" s="506">
        <f t="shared" si="131"/>
        <v>0</v>
      </c>
      <c r="S902" s="199">
        <v>2</v>
      </c>
      <c r="T902" s="18"/>
      <c r="U902" s="18"/>
      <c r="V902" s="18"/>
      <c r="W902" s="18"/>
      <c r="X902" s="18"/>
      <c r="Y902" s="18"/>
    </row>
    <row r="903" spans="1:25" s="87" customFormat="1" ht="15.75" customHeight="1" x14ac:dyDescent="0.35">
      <c r="A903" s="171">
        <v>122</v>
      </c>
      <c r="B903" s="839" t="s">
        <v>1345</v>
      </c>
      <c r="C903" s="225">
        <v>189.1</v>
      </c>
      <c r="D903" s="171"/>
      <c r="E903" s="171"/>
      <c r="F903" s="171">
        <v>198.4</v>
      </c>
      <c r="G903" s="171">
        <f t="shared" si="135"/>
        <v>189.1</v>
      </c>
      <c r="H903" s="172">
        <v>0</v>
      </c>
      <c r="I903" s="204">
        <v>0</v>
      </c>
      <c r="J903" s="172">
        <f t="shared" si="134"/>
        <v>0</v>
      </c>
      <c r="K903" s="172">
        <f t="shared" si="133"/>
        <v>0</v>
      </c>
      <c r="L903" s="868">
        <f t="shared" si="130"/>
        <v>0</v>
      </c>
      <c r="M903" s="504">
        <f t="shared" si="132"/>
        <v>0</v>
      </c>
      <c r="N903" s="191">
        <f t="shared" si="128"/>
        <v>0</v>
      </c>
      <c r="O903" s="192">
        <f t="shared" si="136"/>
        <v>0</v>
      </c>
      <c r="P903" s="193">
        <v>0</v>
      </c>
      <c r="Q903" s="505">
        <v>0</v>
      </c>
      <c r="R903" s="506">
        <f t="shared" si="131"/>
        <v>0</v>
      </c>
      <c r="S903" s="199">
        <v>3</v>
      </c>
      <c r="T903" s="18"/>
      <c r="U903" s="18"/>
      <c r="V903" s="18"/>
      <c r="W903" s="18"/>
      <c r="X903" s="18"/>
      <c r="Y903" s="18"/>
    </row>
    <row r="904" spans="1:25" s="87" customFormat="1" ht="15.75" customHeight="1" x14ac:dyDescent="0.35">
      <c r="A904" s="171">
        <v>123</v>
      </c>
      <c r="B904" s="839" t="s">
        <v>1346</v>
      </c>
      <c r="C904" s="225">
        <v>590.4</v>
      </c>
      <c r="D904" s="171"/>
      <c r="E904" s="171"/>
      <c r="F904" s="171">
        <v>590.4</v>
      </c>
      <c r="G904" s="171">
        <f t="shared" si="135"/>
        <v>590.4</v>
      </c>
      <c r="H904" s="230">
        <v>42</v>
      </c>
      <c r="I904" s="171">
        <v>0</v>
      </c>
      <c r="J904" s="172">
        <f t="shared" si="134"/>
        <v>42</v>
      </c>
      <c r="K904" s="172">
        <f t="shared" si="133"/>
        <v>42</v>
      </c>
      <c r="L904" s="868">
        <f t="shared" si="130"/>
        <v>42</v>
      </c>
      <c r="M904" s="504">
        <f t="shared" si="132"/>
        <v>0.05</v>
      </c>
      <c r="N904" s="191">
        <f t="shared" si="128"/>
        <v>214.07249999999999</v>
      </c>
      <c r="O904" s="192">
        <f t="shared" si="136"/>
        <v>47.095949999999995</v>
      </c>
      <c r="P904" s="193">
        <v>89.423999999999992</v>
      </c>
      <c r="Q904" s="505">
        <v>4.9880000000000004</v>
      </c>
      <c r="R904" s="506">
        <f t="shared" si="131"/>
        <v>0.60227040989159897</v>
      </c>
      <c r="S904" s="199">
        <v>3</v>
      </c>
      <c r="T904" s="18"/>
      <c r="U904" s="18"/>
      <c r="V904" s="18"/>
      <c r="W904" s="18"/>
      <c r="X904" s="18"/>
      <c r="Y904" s="18"/>
    </row>
    <row r="905" spans="1:25" s="87" customFormat="1" ht="15.75" customHeight="1" x14ac:dyDescent="0.35">
      <c r="A905" s="171">
        <v>124</v>
      </c>
      <c r="B905" s="839" t="s">
        <v>1347</v>
      </c>
      <c r="C905" s="225">
        <v>761.4</v>
      </c>
      <c r="D905" s="171"/>
      <c r="E905" s="171"/>
      <c r="F905" s="171">
        <v>757.7</v>
      </c>
      <c r="G905" s="171">
        <f t="shared" si="135"/>
        <v>761.4</v>
      </c>
      <c r="H905" s="230">
        <v>68</v>
      </c>
      <c r="I905" s="171">
        <v>0</v>
      </c>
      <c r="J905" s="172">
        <f t="shared" si="134"/>
        <v>68</v>
      </c>
      <c r="K905" s="172">
        <f t="shared" si="133"/>
        <v>68</v>
      </c>
      <c r="L905" s="868">
        <f t="shared" si="130"/>
        <v>68</v>
      </c>
      <c r="M905" s="504">
        <f t="shared" si="132"/>
        <v>8.0952380952380956E-2</v>
      </c>
      <c r="N905" s="191">
        <f t="shared" si="128"/>
        <v>346.59357142857141</v>
      </c>
      <c r="O905" s="192">
        <f t="shared" si="136"/>
        <v>76.250585714285705</v>
      </c>
      <c r="P905" s="193">
        <v>144.78171428571429</v>
      </c>
      <c r="Q905" s="505">
        <v>8.0758095238095251</v>
      </c>
      <c r="R905" s="506">
        <f t="shared" si="131"/>
        <v>0.75610937871339756</v>
      </c>
      <c r="S905" s="199">
        <v>2</v>
      </c>
      <c r="T905" s="18"/>
      <c r="U905" s="18"/>
      <c r="V905" s="18"/>
      <c r="W905" s="18"/>
      <c r="X905" s="18"/>
      <c r="Y905" s="18"/>
    </row>
    <row r="906" spans="1:25" s="87" customFormat="1" ht="15.75" customHeight="1" x14ac:dyDescent="0.35">
      <c r="A906" s="171">
        <v>125</v>
      </c>
      <c r="B906" s="839" t="s">
        <v>1348</v>
      </c>
      <c r="C906" s="225">
        <v>538.82000000000005</v>
      </c>
      <c r="D906" s="171"/>
      <c r="E906" s="171">
        <v>38.299999999999997</v>
      </c>
      <c r="F906" s="171">
        <v>538.82000000000005</v>
      </c>
      <c r="G906" s="171">
        <f t="shared" si="135"/>
        <v>577.12</v>
      </c>
      <c r="H906" s="230">
        <v>55</v>
      </c>
      <c r="I906" s="171">
        <v>0</v>
      </c>
      <c r="J906" s="172">
        <f t="shared" si="134"/>
        <v>55</v>
      </c>
      <c r="K906" s="172">
        <f t="shared" si="133"/>
        <v>55</v>
      </c>
      <c r="L906" s="868">
        <f t="shared" si="130"/>
        <v>55</v>
      </c>
      <c r="M906" s="504">
        <f t="shared" si="132"/>
        <v>6.5476190476190479E-2</v>
      </c>
      <c r="N906" s="191">
        <f t="shared" si="128"/>
        <v>280.3330357142857</v>
      </c>
      <c r="O906" s="192">
        <f t="shared" si="136"/>
        <v>61.673267857142854</v>
      </c>
      <c r="P906" s="193">
        <v>117.10285714285715</v>
      </c>
      <c r="Q906" s="505">
        <v>6.5319047619047623</v>
      </c>
      <c r="R906" s="506">
        <f t="shared" si="131"/>
        <v>0.80683578021241753</v>
      </c>
      <c r="S906" s="199">
        <v>3</v>
      </c>
      <c r="T906" s="18"/>
      <c r="U906" s="18"/>
      <c r="V906" s="18"/>
      <c r="W906" s="18"/>
      <c r="X906" s="18"/>
      <c r="Y906" s="18"/>
    </row>
    <row r="907" spans="1:25" s="87" customFormat="1" ht="15.75" customHeight="1" x14ac:dyDescent="0.35">
      <c r="A907" s="171">
        <v>126</v>
      </c>
      <c r="B907" s="839" t="s">
        <v>1349</v>
      </c>
      <c r="C907" s="225">
        <v>102.8</v>
      </c>
      <c r="D907" s="171"/>
      <c r="E907" s="200">
        <v>34</v>
      </c>
      <c r="F907" s="171">
        <v>102.8</v>
      </c>
      <c r="G907" s="171">
        <f t="shared" si="135"/>
        <v>136.80000000000001</v>
      </c>
      <c r="H907" s="172">
        <v>0</v>
      </c>
      <c r="I907" s="171">
        <v>0</v>
      </c>
      <c r="J907" s="172">
        <f t="shared" si="134"/>
        <v>0</v>
      </c>
      <c r="K907" s="172">
        <f t="shared" si="133"/>
        <v>0</v>
      </c>
      <c r="L907" s="868">
        <f t="shared" si="130"/>
        <v>0</v>
      </c>
      <c r="M907" s="504">
        <f t="shared" si="132"/>
        <v>0</v>
      </c>
      <c r="N907" s="191">
        <f t="shared" si="128"/>
        <v>0</v>
      </c>
      <c r="O907" s="192">
        <f t="shared" si="136"/>
        <v>0</v>
      </c>
      <c r="P907" s="193">
        <v>0</v>
      </c>
      <c r="Q907" s="505">
        <v>0</v>
      </c>
      <c r="R907" s="506">
        <f t="shared" si="131"/>
        <v>0</v>
      </c>
      <c r="S907" s="199">
        <v>1</v>
      </c>
      <c r="T907" s="18"/>
      <c r="U907" s="18"/>
      <c r="V907" s="18"/>
      <c r="W907" s="18"/>
      <c r="X907" s="18"/>
      <c r="Y907" s="18"/>
    </row>
    <row r="908" spans="1:25" s="87" customFormat="1" ht="15.75" customHeight="1" x14ac:dyDescent="0.35">
      <c r="A908" s="171">
        <v>127</v>
      </c>
      <c r="B908" s="839" t="s">
        <v>1350</v>
      </c>
      <c r="C908" s="225">
        <v>578</v>
      </c>
      <c r="D908" s="171"/>
      <c r="E908" s="171"/>
      <c r="F908" s="171">
        <v>574.79999999999995</v>
      </c>
      <c r="G908" s="171">
        <f t="shared" si="135"/>
        <v>578</v>
      </c>
      <c r="H908" s="172">
        <v>48</v>
      </c>
      <c r="I908" s="171">
        <v>0</v>
      </c>
      <c r="J908" s="172">
        <f t="shared" si="134"/>
        <v>48</v>
      </c>
      <c r="K908" s="172">
        <f t="shared" si="133"/>
        <v>48</v>
      </c>
      <c r="L908" s="868">
        <f t="shared" si="130"/>
        <v>48</v>
      </c>
      <c r="M908" s="504">
        <f t="shared" si="132"/>
        <v>5.7142857142857141E-2</v>
      </c>
      <c r="N908" s="191">
        <f t="shared" si="128"/>
        <v>244.65428571428569</v>
      </c>
      <c r="O908" s="192">
        <f t="shared" si="136"/>
        <v>53.823942857142853</v>
      </c>
      <c r="P908" s="193">
        <v>102.19885714285714</v>
      </c>
      <c r="Q908" s="505">
        <v>5.7005714285714291</v>
      </c>
      <c r="R908" s="506">
        <f t="shared" si="131"/>
        <v>0.70307553138902612</v>
      </c>
      <c r="S908" s="199">
        <v>1</v>
      </c>
      <c r="T908" s="18"/>
      <c r="U908" s="18"/>
      <c r="V908" s="18"/>
      <c r="W908" s="18"/>
      <c r="X908" s="18"/>
      <c r="Y908" s="18"/>
    </row>
    <row r="909" spans="1:25" s="87" customFormat="1" ht="15.75" customHeight="1" x14ac:dyDescent="0.35">
      <c r="A909" s="171">
        <v>128</v>
      </c>
      <c r="B909" s="839" t="s">
        <v>1351</v>
      </c>
      <c r="C909" s="225">
        <v>150</v>
      </c>
      <c r="D909" s="171"/>
      <c r="E909" s="171"/>
      <c r="F909" s="171">
        <v>149.80000000000001</v>
      </c>
      <c r="G909" s="171">
        <f t="shared" si="135"/>
        <v>150</v>
      </c>
      <c r="H909" s="172">
        <v>0</v>
      </c>
      <c r="I909" s="204">
        <v>0</v>
      </c>
      <c r="J909" s="172">
        <f t="shared" si="134"/>
        <v>0</v>
      </c>
      <c r="K909" s="172">
        <f t="shared" si="133"/>
        <v>0</v>
      </c>
      <c r="L909" s="868">
        <f t="shared" si="130"/>
        <v>0</v>
      </c>
      <c r="M909" s="504">
        <f t="shared" si="132"/>
        <v>0</v>
      </c>
      <c r="N909" s="191">
        <f t="shared" ref="N909:N972" si="137">M909*4281.45</f>
        <v>0</v>
      </c>
      <c r="O909" s="192">
        <f t="shared" si="136"/>
        <v>0</v>
      </c>
      <c r="P909" s="193">
        <v>0</v>
      </c>
      <c r="Q909" s="505">
        <v>0</v>
      </c>
      <c r="R909" s="506">
        <f t="shared" si="131"/>
        <v>0</v>
      </c>
      <c r="S909" s="199">
        <v>1</v>
      </c>
      <c r="T909" s="18"/>
      <c r="U909" s="18"/>
      <c r="V909" s="18"/>
      <c r="W909" s="18"/>
      <c r="X909" s="18"/>
      <c r="Y909" s="18"/>
    </row>
    <row r="910" spans="1:25" s="87" customFormat="1" ht="15.75" customHeight="1" x14ac:dyDescent="0.35">
      <c r="A910" s="171">
        <v>129</v>
      </c>
      <c r="B910" s="839" t="s">
        <v>1352</v>
      </c>
      <c r="C910" s="225">
        <v>106.6</v>
      </c>
      <c r="D910" s="171"/>
      <c r="E910" s="171"/>
      <c r="F910" s="171">
        <v>106.6</v>
      </c>
      <c r="G910" s="171">
        <f t="shared" si="135"/>
        <v>106.6</v>
      </c>
      <c r="H910" s="172">
        <v>0</v>
      </c>
      <c r="I910" s="204">
        <v>0</v>
      </c>
      <c r="J910" s="172">
        <f t="shared" si="134"/>
        <v>0</v>
      </c>
      <c r="K910" s="172">
        <f t="shared" si="133"/>
        <v>0</v>
      </c>
      <c r="L910" s="868">
        <f t="shared" si="130"/>
        <v>0</v>
      </c>
      <c r="M910" s="504">
        <f t="shared" si="132"/>
        <v>0</v>
      </c>
      <c r="N910" s="191">
        <f t="shared" si="137"/>
        <v>0</v>
      </c>
      <c r="O910" s="192">
        <f t="shared" si="136"/>
        <v>0</v>
      </c>
      <c r="P910" s="193">
        <v>0</v>
      </c>
      <c r="Q910" s="505">
        <v>0</v>
      </c>
      <c r="R910" s="506">
        <f t="shared" si="131"/>
        <v>0</v>
      </c>
      <c r="S910" s="199">
        <v>1</v>
      </c>
      <c r="T910" s="18"/>
      <c r="U910" s="18"/>
      <c r="V910" s="18"/>
      <c r="W910" s="18"/>
      <c r="X910" s="18"/>
      <c r="Y910" s="18"/>
    </row>
    <row r="911" spans="1:25" s="87" customFormat="1" ht="15.75" customHeight="1" x14ac:dyDescent="0.35">
      <c r="A911" s="171">
        <v>130</v>
      </c>
      <c r="B911" s="839" t="s">
        <v>1353</v>
      </c>
      <c r="C911" s="225">
        <v>128.4</v>
      </c>
      <c r="D911" s="171"/>
      <c r="E911" s="171"/>
      <c r="F911" s="171">
        <v>127.6</v>
      </c>
      <c r="G911" s="171">
        <f t="shared" si="135"/>
        <v>128.4</v>
      </c>
      <c r="H911" s="172">
        <v>0</v>
      </c>
      <c r="I911" s="204">
        <v>0</v>
      </c>
      <c r="J911" s="172">
        <f t="shared" si="134"/>
        <v>0</v>
      </c>
      <c r="K911" s="172">
        <f t="shared" si="133"/>
        <v>0</v>
      </c>
      <c r="L911" s="868">
        <f t="shared" si="130"/>
        <v>0</v>
      </c>
      <c r="M911" s="504">
        <f t="shared" si="132"/>
        <v>0</v>
      </c>
      <c r="N911" s="191">
        <f t="shared" si="137"/>
        <v>0</v>
      </c>
      <c r="O911" s="192">
        <f t="shared" si="136"/>
        <v>0</v>
      </c>
      <c r="P911" s="193">
        <v>0</v>
      </c>
      <c r="Q911" s="505">
        <v>0</v>
      </c>
      <c r="R911" s="506">
        <f t="shared" si="131"/>
        <v>0</v>
      </c>
      <c r="S911" s="199">
        <v>2</v>
      </c>
      <c r="T911" s="18"/>
      <c r="U911" s="18"/>
      <c r="V911" s="18"/>
      <c r="W911" s="18"/>
      <c r="X911" s="18"/>
      <c r="Y911" s="18"/>
    </row>
    <row r="912" spans="1:25" s="87" customFormat="1" ht="15.75" customHeight="1" x14ac:dyDescent="0.35">
      <c r="A912" s="171">
        <v>131</v>
      </c>
      <c r="B912" s="839" t="s">
        <v>1354</v>
      </c>
      <c r="C912" s="225">
        <v>221.8</v>
      </c>
      <c r="D912" s="171"/>
      <c r="E912" s="171">
        <v>34.700000000000003</v>
      </c>
      <c r="F912" s="171">
        <v>170.5</v>
      </c>
      <c r="G912" s="171">
        <f t="shared" si="135"/>
        <v>256.5</v>
      </c>
      <c r="H912" s="172">
        <v>0</v>
      </c>
      <c r="I912" s="204">
        <v>0</v>
      </c>
      <c r="J912" s="172">
        <f t="shared" si="134"/>
        <v>0</v>
      </c>
      <c r="K912" s="172">
        <f t="shared" si="133"/>
        <v>0</v>
      </c>
      <c r="L912" s="868">
        <f t="shared" si="130"/>
        <v>0</v>
      </c>
      <c r="M912" s="504">
        <f t="shared" si="132"/>
        <v>0</v>
      </c>
      <c r="N912" s="191">
        <f t="shared" si="137"/>
        <v>0</v>
      </c>
      <c r="O912" s="192">
        <f t="shared" si="136"/>
        <v>0</v>
      </c>
      <c r="P912" s="193">
        <v>0</v>
      </c>
      <c r="Q912" s="505">
        <v>0</v>
      </c>
      <c r="R912" s="506">
        <f t="shared" si="131"/>
        <v>0</v>
      </c>
      <c r="S912" s="199">
        <v>1</v>
      </c>
      <c r="T912" s="18"/>
      <c r="U912" s="18"/>
      <c r="V912" s="18"/>
      <c r="W912" s="18"/>
      <c r="X912" s="18"/>
      <c r="Y912" s="18"/>
    </row>
    <row r="913" spans="1:25" s="87" customFormat="1" ht="15.75" customHeight="1" x14ac:dyDescent="0.35">
      <c r="A913" s="171">
        <v>132</v>
      </c>
      <c r="B913" s="839" t="s">
        <v>1355</v>
      </c>
      <c r="C913" s="225">
        <v>142.1</v>
      </c>
      <c r="D913" s="171"/>
      <c r="E913" s="171"/>
      <c r="F913" s="171">
        <v>142.1</v>
      </c>
      <c r="G913" s="171">
        <f t="shared" si="135"/>
        <v>142.1</v>
      </c>
      <c r="H913" s="172">
        <v>0</v>
      </c>
      <c r="I913" s="204">
        <v>0</v>
      </c>
      <c r="J913" s="172">
        <f t="shared" si="134"/>
        <v>0</v>
      </c>
      <c r="K913" s="172">
        <f t="shared" si="133"/>
        <v>0</v>
      </c>
      <c r="L913" s="868">
        <f t="shared" si="130"/>
        <v>0</v>
      </c>
      <c r="M913" s="504">
        <f t="shared" si="132"/>
        <v>0</v>
      </c>
      <c r="N913" s="191">
        <f t="shared" si="137"/>
        <v>0</v>
      </c>
      <c r="O913" s="192">
        <f t="shared" si="136"/>
        <v>0</v>
      </c>
      <c r="P913" s="193">
        <v>0</v>
      </c>
      <c r="Q913" s="505">
        <v>0</v>
      </c>
      <c r="R913" s="506">
        <f t="shared" si="131"/>
        <v>0</v>
      </c>
      <c r="S913" s="199">
        <v>2</v>
      </c>
      <c r="T913" s="18"/>
      <c r="U913" s="18"/>
      <c r="V913" s="18"/>
      <c r="W913" s="18"/>
      <c r="X913" s="18"/>
      <c r="Y913" s="18"/>
    </row>
    <row r="914" spans="1:25" s="87" customFormat="1" ht="15.75" customHeight="1" x14ac:dyDescent="0.35">
      <c r="A914" s="171">
        <v>133</v>
      </c>
      <c r="B914" s="839" t="s">
        <v>1356</v>
      </c>
      <c r="C914" s="225">
        <v>259.7</v>
      </c>
      <c r="D914" s="171"/>
      <c r="E914" s="171"/>
      <c r="F914" s="171">
        <v>259.7</v>
      </c>
      <c r="G914" s="171">
        <f t="shared" si="135"/>
        <v>259.7</v>
      </c>
      <c r="H914" s="172">
        <v>0</v>
      </c>
      <c r="I914" s="204">
        <v>0</v>
      </c>
      <c r="J914" s="172">
        <f t="shared" si="134"/>
        <v>0</v>
      </c>
      <c r="K914" s="172">
        <f t="shared" si="133"/>
        <v>0</v>
      </c>
      <c r="L914" s="868">
        <f t="shared" si="130"/>
        <v>0</v>
      </c>
      <c r="M914" s="504">
        <f t="shared" si="132"/>
        <v>0</v>
      </c>
      <c r="N914" s="191">
        <f t="shared" si="137"/>
        <v>0</v>
      </c>
      <c r="O914" s="192">
        <f t="shared" si="136"/>
        <v>0</v>
      </c>
      <c r="P914" s="193">
        <v>0</v>
      </c>
      <c r="Q914" s="505">
        <v>0</v>
      </c>
      <c r="R914" s="506">
        <f t="shared" si="131"/>
        <v>0</v>
      </c>
      <c r="S914" s="199">
        <v>2</v>
      </c>
      <c r="T914" s="18"/>
      <c r="U914" s="18"/>
      <c r="V914" s="18"/>
      <c r="W914" s="18"/>
      <c r="X914" s="18"/>
      <c r="Y914" s="18"/>
    </row>
    <row r="915" spans="1:25" s="87" customFormat="1" ht="15.75" customHeight="1" x14ac:dyDescent="0.35">
      <c r="A915" s="171">
        <v>134</v>
      </c>
      <c r="B915" s="839" t="s">
        <v>1357</v>
      </c>
      <c r="C915" s="225">
        <v>204.3</v>
      </c>
      <c r="D915" s="171"/>
      <c r="E915" s="171">
        <v>105.1</v>
      </c>
      <c r="F915" s="171">
        <v>204.3</v>
      </c>
      <c r="G915" s="171">
        <f t="shared" si="135"/>
        <v>309.39999999999998</v>
      </c>
      <c r="H915" s="172">
        <v>0</v>
      </c>
      <c r="I915" s="204">
        <v>0</v>
      </c>
      <c r="J915" s="172">
        <f t="shared" si="134"/>
        <v>0</v>
      </c>
      <c r="K915" s="172">
        <f t="shared" si="133"/>
        <v>0</v>
      </c>
      <c r="L915" s="868">
        <f t="shared" si="130"/>
        <v>0</v>
      </c>
      <c r="M915" s="504">
        <f t="shared" si="132"/>
        <v>0</v>
      </c>
      <c r="N915" s="191">
        <f t="shared" si="137"/>
        <v>0</v>
      </c>
      <c r="O915" s="192">
        <f t="shared" si="136"/>
        <v>0</v>
      </c>
      <c r="P915" s="193">
        <v>0</v>
      </c>
      <c r="Q915" s="505">
        <v>0</v>
      </c>
      <c r="R915" s="506">
        <f t="shared" si="131"/>
        <v>0</v>
      </c>
      <c r="S915" s="199">
        <v>2</v>
      </c>
      <c r="T915" s="18"/>
      <c r="U915" s="18"/>
      <c r="V915" s="18"/>
      <c r="W915" s="18"/>
      <c r="X915" s="18"/>
      <c r="Y915" s="18"/>
    </row>
    <row r="916" spans="1:25" s="87" customFormat="1" ht="15.75" customHeight="1" x14ac:dyDescent="0.35">
      <c r="A916" s="171">
        <v>135</v>
      </c>
      <c r="B916" s="839" t="s">
        <v>1358</v>
      </c>
      <c r="C916" s="225">
        <v>432.1</v>
      </c>
      <c r="D916" s="171"/>
      <c r="E916" s="171"/>
      <c r="F916" s="171">
        <v>432.1</v>
      </c>
      <c r="G916" s="171">
        <f t="shared" si="135"/>
        <v>432.1</v>
      </c>
      <c r="H916" s="172">
        <v>0</v>
      </c>
      <c r="I916" s="204">
        <v>0</v>
      </c>
      <c r="J916" s="172">
        <f t="shared" si="134"/>
        <v>0</v>
      </c>
      <c r="K916" s="172">
        <f t="shared" si="133"/>
        <v>0</v>
      </c>
      <c r="L916" s="868">
        <f t="shared" si="130"/>
        <v>0</v>
      </c>
      <c r="M916" s="504">
        <f t="shared" si="132"/>
        <v>0</v>
      </c>
      <c r="N916" s="191">
        <f t="shared" si="137"/>
        <v>0</v>
      </c>
      <c r="O916" s="192">
        <f t="shared" si="136"/>
        <v>0</v>
      </c>
      <c r="P916" s="193">
        <v>0</v>
      </c>
      <c r="Q916" s="505">
        <v>0</v>
      </c>
      <c r="R916" s="506">
        <f t="shared" si="131"/>
        <v>0</v>
      </c>
      <c r="S916" s="199">
        <v>1</v>
      </c>
      <c r="T916" s="18"/>
      <c r="U916" s="18"/>
      <c r="V916" s="18"/>
      <c r="W916" s="18"/>
      <c r="X916" s="18"/>
      <c r="Y916" s="18"/>
    </row>
    <row r="917" spans="1:25" s="87" customFormat="1" ht="15.75" customHeight="1" x14ac:dyDescent="0.35">
      <c r="A917" s="171">
        <v>136</v>
      </c>
      <c r="B917" s="839" t="s">
        <v>1359</v>
      </c>
      <c r="C917" s="225">
        <v>164.2</v>
      </c>
      <c r="D917" s="171"/>
      <c r="E917" s="171">
        <v>77.7</v>
      </c>
      <c r="F917" s="171">
        <v>164.2</v>
      </c>
      <c r="G917" s="171">
        <f t="shared" si="135"/>
        <v>241.89999999999998</v>
      </c>
      <c r="H917" s="172">
        <v>0</v>
      </c>
      <c r="I917" s="204">
        <v>0</v>
      </c>
      <c r="J917" s="172">
        <f t="shared" si="134"/>
        <v>0</v>
      </c>
      <c r="K917" s="172">
        <f t="shared" si="133"/>
        <v>0</v>
      </c>
      <c r="L917" s="868">
        <f t="shared" si="130"/>
        <v>0</v>
      </c>
      <c r="M917" s="504">
        <f t="shared" si="132"/>
        <v>0</v>
      </c>
      <c r="N917" s="191">
        <f t="shared" si="137"/>
        <v>0</v>
      </c>
      <c r="O917" s="192">
        <f t="shared" si="136"/>
        <v>0</v>
      </c>
      <c r="P917" s="193">
        <v>0</v>
      </c>
      <c r="Q917" s="505">
        <v>0</v>
      </c>
      <c r="R917" s="506">
        <f t="shared" si="131"/>
        <v>0</v>
      </c>
      <c r="S917" s="199">
        <v>2</v>
      </c>
      <c r="T917" s="18"/>
      <c r="U917" s="18"/>
      <c r="V917" s="18"/>
      <c r="W917" s="18"/>
      <c r="X917" s="18"/>
      <c r="Y917" s="18"/>
    </row>
    <row r="918" spans="1:25" s="87" customFormat="1" ht="15.75" customHeight="1" x14ac:dyDescent="0.35">
      <c r="A918" s="171">
        <v>137</v>
      </c>
      <c r="B918" s="839" t="s">
        <v>1360</v>
      </c>
      <c r="C918" s="225">
        <v>278.3</v>
      </c>
      <c r="D918" s="171"/>
      <c r="E918" s="171"/>
      <c r="F918" s="171">
        <v>278.3</v>
      </c>
      <c r="G918" s="171">
        <f t="shared" si="135"/>
        <v>278.3</v>
      </c>
      <c r="H918" s="172">
        <v>0</v>
      </c>
      <c r="I918" s="204">
        <v>0</v>
      </c>
      <c r="J918" s="172">
        <f t="shared" si="134"/>
        <v>0</v>
      </c>
      <c r="K918" s="172">
        <f t="shared" si="133"/>
        <v>0</v>
      </c>
      <c r="L918" s="868">
        <f t="shared" si="130"/>
        <v>0</v>
      </c>
      <c r="M918" s="504">
        <f t="shared" si="132"/>
        <v>0</v>
      </c>
      <c r="N918" s="191">
        <f t="shared" si="137"/>
        <v>0</v>
      </c>
      <c r="O918" s="192">
        <f t="shared" si="136"/>
        <v>0</v>
      </c>
      <c r="P918" s="193">
        <v>0</v>
      </c>
      <c r="Q918" s="505">
        <v>0</v>
      </c>
      <c r="R918" s="506">
        <f t="shared" si="131"/>
        <v>0</v>
      </c>
      <c r="S918" s="199">
        <v>2</v>
      </c>
      <c r="T918" s="18"/>
      <c r="U918" s="18"/>
      <c r="V918" s="18"/>
      <c r="W918" s="18"/>
      <c r="X918" s="18"/>
      <c r="Y918" s="18"/>
    </row>
    <row r="919" spans="1:25" s="87" customFormat="1" ht="15.75" customHeight="1" x14ac:dyDescent="0.35">
      <c r="A919" s="171">
        <v>138</v>
      </c>
      <c r="B919" s="839" t="s">
        <v>1361</v>
      </c>
      <c r="C919" s="227">
        <v>150</v>
      </c>
      <c r="D919" s="171"/>
      <c r="E919" s="171"/>
      <c r="F919" s="171">
        <v>149.4</v>
      </c>
      <c r="G919" s="171">
        <f t="shared" si="135"/>
        <v>150</v>
      </c>
      <c r="H919" s="172">
        <v>0</v>
      </c>
      <c r="I919" s="204">
        <v>0</v>
      </c>
      <c r="J919" s="172">
        <f t="shared" si="134"/>
        <v>0</v>
      </c>
      <c r="K919" s="172">
        <f t="shared" si="133"/>
        <v>0</v>
      </c>
      <c r="L919" s="868">
        <f t="shared" si="130"/>
        <v>0</v>
      </c>
      <c r="M919" s="504">
        <f t="shared" si="132"/>
        <v>0</v>
      </c>
      <c r="N919" s="191">
        <f t="shared" si="137"/>
        <v>0</v>
      </c>
      <c r="O919" s="192">
        <f t="shared" si="136"/>
        <v>0</v>
      </c>
      <c r="P919" s="193">
        <v>0</v>
      </c>
      <c r="Q919" s="505">
        <v>0</v>
      </c>
      <c r="R919" s="506">
        <f t="shared" si="131"/>
        <v>0</v>
      </c>
      <c r="S919" s="199">
        <v>2</v>
      </c>
      <c r="T919" s="18"/>
      <c r="U919" s="18"/>
      <c r="V919" s="18"/>
      <c r="W919" s="18"/>
      <c r="X919" s="18"/>
      <c r="Y919" s="18"/>
    </row>
    <row r="920" spans="1:25" s="87" customFormat="1" ht="15.75" customHeight="1" x14ac:dyDescent="0.35">
      <c r="A920" s="171">
        <v>139</v>
      </c>
      <c r="B920" s="839" t="s">
        <v>1362</v>
      </c>
      <c r="C920" s="225">
        <v>140.6</v>
      </c>
      <c r="D920" s="171"/>
      <c r="E920" s="171"/>
      <c r="F920" s="171">
        <v>141.80000000000001</v>
      </c>
      <c r="G920" s="171">
        <f t="shared" si="135"/>
        <v>140.6</v>
      </c>
      <c r="H920" s="172">
        <v>0</v>
      </c>
      <c r="I920" s="204">
        <v>0</v>
      </c>
      <c r="J920" s="172">
        <f t="shared" si="134"/>
        <v>0</v>
      </c>
      <c r="K920" s="172">
        <f t="shared" si="133"/>
        <v>0</v>
      </c>
      <c r="L920" s="868">
        <f t="shared" si="130"/>
        <v>0</v>
      </c>
      <c r="M920" s="504">
        <f t="shared" si="132"/>
        <v>0</v>
      </c>
      <c r="N920" s="191">
        <f t="shared" si="137"/>
        <v>0</v>
      </c>
      <c r="O920" s="192">
        <f t="shared" si="136"/>
        <v>0</v>
      </c>
      <c r="P920" s="193">
        <v>0</v>
      </c>
      <c r="Q920" s="505">
        <v>0</v>
      </c>
      <c r="R920" s="506">
        <f t="shared" si="131"/>
        <v>0</v>
      </c>
      <c r="S920" s="199">
        <v>2</v>
      </c>
      <c r="T920" s="18"/>
      <c r="U920" s="18"/>
      <c r="V920" s="18"/>
      <c r="W920" s="18"/>
      <c r="X920" s="18"/>
      <c r="Y920" s="18"/>
    </row>
    <row r="921" spans="1:25" s="87" customFormat="1" ht="15.75" customHeight="1" x14ac:dyDescent="0.35">
      <c r="A921" s="171">
        <v>140</v>
      </c>
      <c r="B921" s="839" t="s">
        <v>1363</v>
      </c>
      <c r="C921" s="225">
        <v>209.1</v>
      </c>
      <c r="D921" s="171"/>
      <c r="E921" s="171"/>
      <c r="F921" s="171">
        <v>207.6</v>
      </c>
      <c r="G921" s="171">
        <f t="shared" si="135"/>
        <v>209.1</v>
      </c>
      <c r="H921" s="172">
        <v>0</v>
      </c>
      <c r="I921" s="204">
        <v>0</v>
      </c>
      <c r="J921" s="172">
        <f t="shared" si="134"/>
        <v>0</v>
      </c>
      <c r="K921" s="172">
        <f t="shared" si="133"/>
        <v>0</v>
      </c>
      <c r="L921" s="868">
        <f t="shared" si="130"/>
        <v>0</v>
      </c>
      <c r="M921" s="504">
        <f t="shared" si="132"/>
        <v>0</v>
      </c>
      <c r="N921" s="191">
        <f t="shared" si="137"/>
        <v>0</v>
      </c>
      <c r="O921" s="192">
        <f t="shared" si="136"/>
        <v>0</v>
      </c>
      <c r="P921" s="193">
        <v>0</v>
      </c>
      <c r="Q921" s="505">
        <v>0</v>
      </c>
      <c r="R921" s="506">
        <f t="shared" si="131"/>
        <v>0</v>
      </c>
      <c r="S921" s="199">
        <v>2</v>
      </c>
      <c r="T921" s="18"/>
      <c r="U921" s="18"/>
      <c r="V921" s="18"/>
      <c r="W921" s="18"/>
      <c r="X921" s="18"/>
      <c r="Y921" s="18"/>
    </row>
    <row r="922" spans="1:25" s="87" customFormat="1" ht="15.75" customHeight="1" x14ac:dyDescent="0.35">
      <c r="A922" s="171">
        <v>141</v>
      </c>
      <c r="B922" s="839" t="s">
        <v>1364</v>
      </c>
      <c r="C922" s="225">
        <v>463.5</v>
      </c>
      <c r="D922" s="171"/>
      <c r="E922" s="171"/>
      <c r="F922" s="171">
        <v>463.5</v>
      </c>
      <c r="G922" s="171">
        <f t="shared" si="135"/>
        <v>463.5</v>
      </c>
      <c r="H922" s="172">
        <v>0</v>
      </c>
      <c r="I922" s="204">
        <v>0</v>
      </c>
      <c r="J922" s="172">
        <f t="shared" si="134"/>
        <v>0</v>
      </c>
      <c r="K922" s="172">
        <f t="shared" si="133"/>
        <v>0</v>
      </c>
      <c r="L922" s="868">
        <f t="shared" si="130"/>
        <v>0</v>
      </c>
      <c r="M922" s="504">
        <f t="shared" si="132"/>
        <v>0</v>
      </c>
      <c r="N922" s="191">
        <f t="shared" si="137"/>
        <v>0</v>
      </c>
      <c r="O922" s="192">
        <f t="shared" si="136"/>
        <v>0</v>
      </c>
      <c r="P922" s="193">
        <v>0</v>
      </c>
      <c r="Q922" s="505">
        <v>0</v>
      </c>
      <c r="R922" s="506">
        <f t="shared" si="131"/>
        <v>0</v>
      </c>
      <c r="S922" s="199">
        <v>2</v>
      </c>
      <c r="T922" s="18"/>
      <c r="U922" s="18"/>
      <c r="V922" s="18"/>
      <c r="W922" s="18"/>
      <c r="X922" s="18"/>
      <c r="Y922" s="18"/>
    </row>
    <row r="923" spans="1:25" s="87" customFormat="1" ht="15.75" customHeight="1" x14ac:dyDescent="0.35">
      <c r="A923" s="171">
        <v>142</v>
      </c>
      <c r="B923" s="839" t="s">
        <v>1365</v>
      </c>
      <c r="C923" s="225">
        <v>126</v>
      </c>
      <c r="D923" s="171"/>
      <c r="E923" s="171"/>
      <c r="F923" s="171">
        <v>127</v>
      </c>
      <c r="G923" s="171">
        <f t="shared" si="135"/>
        <v>126</v>
      </c>
      <c r="H923" s="172">
        <v>0</v>
      </c>
      <c r="I923" s="204">
        <v>0</v>
      </c>
      <c r="J923" s="172">
        <f t="shared" si="134"/>
        <v>0</v>
      </c>
      <c r="K923" s="172">
        <f t="shared" si="133"/>
        <v>0</v>
      </c>
      <c r="L923" s="868">
        <f t="shared" si="130"/>
        <v>0</v>
      </c>
      <c r="M923" s="504">
        <f t="shared" si="132"/>
        <v>0</v>
      </c>
      <c r="N923" s="191">
        <f t="shared" si="137"/>
        <v>0</v>
      </c>
      <c r="O923" s="192">
        <f t="shared" si="136"/>
        <v>0</v>
      </c>
      <c r="P923" s="193">
        <v>0</v>
      </c>
      <c r="Q923" s="505">
        <v>0</v>
      </c>
      <c r="R923" s="506">
        <f t="shared" si="131"/>
        <v>0</v>
      </c>
      <c r="S923" s="199">
        <v>2</v>
      </c>
      <c r="T923" s="18"/>
      <c r="U923" s="18"/>
      <c r="V923" s="18"/>
      <c r="W923" s="18"/>
      <c r="X923" s="18"/>
      <c r="Y923" s="18"/>
    </row>
    <row r="924" spans="1:25" s="87" customFormat="1" ht="15.75" customHeight="1" x14ac:dyDescent="0.35">
      <c r="A924" s="171">
        <v>143</v>
      </c>
      <c r="B924" s="839" t="s">
        <v>1366</v>
      </c>
      <c r="C924" s="225">
        <v>725.1</v>
      </c>
      <c r="D924" s="171"/>
      <c r="E924" s="171"/>
      <c r="F924" s="171">
        <v>703.6</v>
      </c>
      <c r="G924" s="171">
        <f t="shared" si="135"/>
        <v>725.1</v>
      </c>
      <c r="H924" s="172">
        <v>0</v>
      </c>
      <c r="I924" s="204">
        <v>0</v>
      </c>
      <c r="J924" s="172">
        <f t="shared" si="134"/>
        <v>0</v>
      </c>
      <c r="K924" s="172">
        <f t="shared" si="133"/>
        <v>0</v>
      </c>
      <c r="L924" s="868">
        <f t="shared" si="130"/>
        <v>0</v>
      </c>
      <c r="M924" s="504">
        <f t="shared" si="132"/>
        <v>0</v>
      </c>
      <c r="N924" s="191">
        <f t="shared" si="137"/>
        <v>0</v>
      </c>
      <c r="O924" s="192">
        <f t="shared" si="136"/>
        <v>0</v>
      </c>
      <c r="P924" s="193">
        <v>0</v>
      </c>
      <c r="Q924" s="505">
        <v>0</v>
      </c>
      <c r="R924" s="506">
        <f t="shared" si="131"/>
        <v>0</v>
      </c>
      <c r="S924" s="199">
        <v>1</v>
      </c>
      <c r="T924" s="18"/>
      <c r="U924" s="18"/>
      <c r="V924" s="18"/>
      <c r="W924" s="18"/>
      <c r="X924" s="18"/>
      <c r="Y924" s="18"/>
    </row>
    <row r="925" spans="1:25" s="87" customFormat="1" ht="15.75" customHeight="1" x14ac:dyDescent="0.35">
      <c r="A925" s="171">
        <v>144</v>
      </c>
      <c r="B925" s="839" t="s">
        <v>2161</v>
      </c>
      <c r="C925" s="225">
        <v>466.88</v>
      </c>
      <c r="D925" s="171"/>
      <c r="E925" s="171"/>
      <c r="F925" s="171"/>
      <c r="G925" s="171">
        <f t="shared" si="135"/>
        <v>466.88</v>
      </c>
      <c r="H925" s="172">
        <v>0</v>
      </c>
      <c r="I925" s="171">
        <v>0</v>
      </c>
      <c r="J925" s="172">
        <f t="shared" si="134"/>
        <v>0</v>
      </c>
      <c r="K925" s="172">
        <f t="shared" si="133"/>
        <v>0</v>
      </c>
      <c r="L925" s="868">
        <f t="shared" si="130"/>
        <v>0</v>
      </c>
      <c r="M925" s="504">
        <f t="shared" si="132"/>
        <v>0</v>
      </c>
      <c r="N925" s="191">
        <f t="shared" si="137"/>
        <v>0</v>
      </c>
      <c r="O925" s="192">
        <f t="shared" si="136"/>
        <v>0</v>
      </c>
      <c r="P925" s="193">
        <v>0</v>
      </c>
      <c r="Q925" s="505">
        <v>0</v>
      </c>
      <c r="R925" s="506">
        <f t="shared" si="131"/>
        <v>0</v>
      </c>
      <c r="S925" s="199">
        <v>3</v>
      </c>
      <c r="T925" s="18"/>
      <c r="U925" s="18"/>
      <c r="V925" s="18"/>
      <c r="W925" s="18"/>
      <c r="X925" s="18"/>
      <c r="Y925" s="18"/>
    </row>
    <row r="926" spans="1:25" s="87" customFormat="1" ht="15.75" customHeight="1" x14ac:dyDescent="0.35">
      <c r="A926" s="171">
        <v>145</v>
      </c>
      <c r="B926" s="839" t="s">
        <v>1367</v>
      </c>
      <c r="C926" s="225">
        <v>138.1</v>
      </c>
      <c r="D926" s="171"/>
      <c r="E926" s="171"/>
      <c r="F926" s="171">
        <v>138.6</v>
      </c>
      <c r="G926" s="171">
        <f t="shared" si="135"/>
        <v>138.1</v>
      </c>
      <c r="H926" s="172">
        <v>0</v>
      </c>
      <c r="I926" s="204">
        <v>0</v>
      </c>
      <c r="J926" s="172">
        <f t="shared" si="134"/>
        <v>0</v>
      </c>
      <c r="K926" s="172">
        <f t="shared" si="133"/>
        <v>0</v>
      </c>
      <c r="L926" s="868">
        <f t="shared" si="130"/>
        <v>0</v>
      </c>
      <c r="M926" s="504">
        <f t="shared" si="132"/>
        <v>0</v>
      </c>
      <c r="N926" s="191">
        <f t="shared" si="137"/>
        <v>0</v>
      </c>
      <c r="O926" s="192">
        <f t="shared" si="136"/>
        <v>0</v>
      </c>
      <c r="P926" s="193">
        <v>0</v>
      </c>
      <c r="Q926" s="505">
        <v>0</v>
      </c>
      <c r="R926" s="506">
        <f t="shared" si="131"/>
        <v>0</v>
      </c>
      <c r="S926" s="199">
        <v>4</v>
      </c>
      <c r="T926" s="18"/>
      <c r="U926" s="18"/>
      <c r="V926" s="18"/>
      <c r="W926" s="18"/>
      <c r="X926" s="18"/>
      <c r="Y926" s="18"/>
    </row>
    <row r="927" spans="1:25" s="87" customFormat="1" ht="15.75" customHeight="1" x14ac:dyDescent="0.35">
      <c r="A927" s="171">
        <v>146</v>
      </c>
      <c r="B927" s="839" t="s">
        <v>1368</v>
      </c>
      <c r="C927" s="225">
        <v>807</v>
      </c>
      <c r="D927" s="171"/>
      <c r="E927" s="171"/>
      <c r="F927" s="171">
        <v>805.3</v>
      </c>
      <c r="G927" s="171">
        <f t="shared" si="135"/>
        <v>807</v>
      </c>
      <c r="H927" s="172">
        <v>90</v>
      </c>
      <c r="I927" s="171">
        <v>0</v>
      </c>
      <c r="J927" s="172">
        <f t="shared" si="134"/>
        <v>90</v>
      </c>
      <c r="K927" s="172">
        <f t="shared" si="133"/>
        <v>90</v>
      </c>
      <c r="L927" s="868">
        <f t="shared" si="130"/>
        <v>90</v>
      </c>
      <c r="M927" s="504">
        <f t="shared" si="132"/>
        <v>0.10714285714285714</v>
      </c>
      <c r="N927" s="191">
        <f t="shared" si="137"/>
        <v>458.72678571428565</v>
      </c>
      <c r="O927" s="192">
        <f t="shared" si="136"/>
        <v>100.91989285714284</v>
      </c>
      <c r="P927" s="193">
        <v>191.62285714285713</v>
      </c>
      <c r="Q927" s="505">
        <v>10.688571428571429</v>
      </c>
      <c r="R927" s="506">
        <f t="shared" si="131"/>
        <v>0.94418600637280925</v>
      </c>
      <c r="S927" s="199">
        <v>3</v>
      </c>
      <c r="T927" s="18"/>
      <c r="U927" s="18"/>
      <c r="V927" s="18"/>
      <c r="W927" s="18"/>
      <c r="X927" s="18"/>
      <c r="Y927" s="18"/>
    </row>
    <row r="928" spans="1:25" s="87" customFormat="1" ht="15.75" customHeight="1" x14ac:dyDescent="0.35">
      <c r="A928" s="171">
        <v>147</v>
      </c>
      <c r="B928" s="839" t="s">
        <v>1369</v>
      </c>
      <c r="C928" s="225">
        <v>1555.2</v>
      </c>
      <c r="D928" s="171"/>
      <c r="E928" s="171"/>
      <c r="F928" s="171">
        <v>1551.3</v>
      </c>
      <c r="G928" s="171">
        <f t="shared" si="135"/>
        <v>1555.2</v>
      </c>
      <c r="H928" s="230">
        <v>175</v>
      </c>
      <c r="I928" s="171">
        <v>0</v>
      </c>
      <c r="J928" s="172">
        <f t="shared" si="134"/>
        <v>175</v>
      </c>
      <c r="K928" s="172">
        <f t="shared" si="133"/>
        <v>175</v>
      </c>
      <c r="L928" s="868">
        <f t="shared" si="130"/>
        <v>175</v>
      </c>
      <c r="M928" s="504">
        <f t="shared" si="132"/>
        <v>0.20833333333333334</v>
      </c>
      <c r="N928" s="191">
        <f t="shared" si="137"/>
        <v>891.96875</v>
      </c>
      <c r="O928" s="192">
        <f t="shared" si="136"/>
        <v>196.233125</v>
      </c>
      <c r="P928" s="193">
        <v>372.6</v>
      </c>
      <c r="Q928" s="505">
        <v>20.783333333333335</v>
      </c>
      <c r="R928" s="506">
        <f t="shared" si="131"/>
        <v>0.95266538601680384</v>
      </c>
      <c r="S928" s="199">
        <v>3</v>
      </c>
      <c r="T928" s="18"/>
      <c r="U928" s="18"/>
      <c r="V928" s="18"/>
      <c r="W928" s="18"/>
      <c r="X928" s="18"/>
      <c r="Y928" s="18"/>
    </row>
    <row r="929" spans="1:25" s="87" customFormat="1" ht="15.75" customHeight="1" x14ac:dyDescent="0.35">
      <c r="A929" s="171">
        <v>148</v>
      </c>
      <c r="B929" s="839" t="s">
        <v>1370</v>
      </c>
      <c r="C929" s="225">
        <v>1514.3</v>
      </c>
      <c r="D929" s="171"/>
      <c r="E929" s="171"/>
      <c r="F929" s="171">
        <v>1512.7</v>
      </c>
      <c r="G929" s="171">
        <f t="shared" si="135"/>
        <v>1514.3</v>
      </c>
      <c r="H929" s="230">
        <v>130</v>
      </c>
      <c r="I929" s="171">
        <v>0</v>
      </c>
      <c r="J929" s="172">
        <f t="shared" si="134"/>
        <v>130</v>
      </c>
      <c r="K929" s="172">
        <f t="shared" si="133"/>
        <v>130</v>
      </c>
      <c r="L929" s="868">
        <f t="shared" si="130"/>
        <v>130</v>
      </c>
      <c r="M929" s="504">
        <f t="shared" si="132"/>
        <v>0.15476190476190477</v>
      </c>
      <c r="N929" s="191">
        <f t="shared" si="137"/>
        <v>662.60535714285709</v>
      </c>
      <c r="O929" s="192">
        <f t="shared" si="136"/>
        <v>145.77317857142856</v>
      </c>
      <c r="P929" s="193">
        <v>276.7885714285714</v>
      </c>
      <c r="Q929" s="505">
        <v>15.439047619047621</v>
      </c>
      <c r="R929" s="506">
        <f t="shared" si="131"/>
        <v>0.72680852853589428</v>
      </c>
      <c r="S929" s="199">
        <v>3</v>
      </c>
      <c r="T929" s="18"/>
      <c r="U929" s="18"/>
      <c r="V929" s="18"/>
      <c r="W929" s="18"/>
      <c r="X929" s="18"/>
      <c r="Y929" s="18"/>
    </row>
    <row r="930" spans="1:25" s="87" customFormat="1" ht="15.75" customHeight="1" x14ac:dyDescent="0.35">
      <c r="A930" s="171">
        <v>149</v>
      </c>
      <c r="B930" s="839" t="s">
        <v>1371</v>
      </c>
      <c r="C930" s="227">
        <v>394</v>
      </c>
      <c r="D930" s="171"/>
      <c r="E930" s="171"/>
      <c r="F930" s="171">
        <v>394</v>
      </c>
      <c r="G930" s="171">
        <f t="shared" si="135"/>
        <v>394</v>
      </c>
      <c r="H930" s="172">
        <v>22</v>
      </c>
      <c r="I930" s="171">
        <v>0</v>
      </c>
      <c r="J930" s="172">
        <f t="shared" si="134"/>
        <v>22</v>
      </c>
      <c r="K930" s="172">
        <f t="shared" si="133"/>
        <v>22</v>
      </c>
      <c r="L930" s="868">
        <f t="shared" si="130"/>
        <v>22</v>
      </c>
      <c r="M930" s="504">
        <f t="shared" ref="M930:M986" si="138">(H930/840)+(I930/756)</f>
        <v>2.6190476190476191E-2</v>
      </c>
      <c r="N930" s="191">
        <f t="shared" si="137"/>
        <v>112.13321428571429</v>
      </c>
      <c r="O930" s="192">
        <f t="shared" si="136"/>
        <v>24.669307142857143</v>
      </c>
      <c r="P930" s="193">
        <v>46.841142857142856</v>
      </c>
      <c r="Q930" s="505">
        <v>2.6127619047619048</v>
      </c>
      <c r="R930" s="506">
        <f t="shared" si="131"/>
        <v>0.47273204616872128</v>
      </c>
      <c r="S930" s="199">
        <v>3</v>
      </c>
      <c r="T930" s="18"/>
      <c r="U930" s="18"/>
      <c r="V930" s="18"/>
      <c r="W930" s="18"/>
      <c r="X930" s="18"/>
      <c r="Y930" s="18"/>
    </row>
    <row r="931" spans="1:25" s="87" customFormat="1" ht="15.75" customHeight="1" x14ac:dyDescent="0.35">
      <c r="A931" s="171">
        <v>150</v>
      </c>
      <c r="B931" s="839" t="s">
        <v>2162</v>
      </c>
      <c r="C931" s="225">
        <v>572.5</v>
      </c>
      <c r="D931" s="171"/>
      <c r="E931" s="171"/>
      <c r="F931" s="171">
        <v>558.79999999999995</v>
      </c>
      <c r="G931" s="171">
        <f t="shared" si="135"/>
        <v>572.5</v>
      </c>
      <c r="H931" s="172">
        <v>106</v>
      </c>
      <c r="I931" s="171">
        <v>0</v>
      </c>
      <c r="J931" s="172">
        <f t="shared" si="134"/>
        <v>106</v>
      </c>
      <c r="K931" s="172">
        <f t="shared" si="133"/>
        <v>106</v>
      </c>
      <c r="L931" s="868">
        <f t="shared" si="130"/>
        <v>106</v>
      </c>
      <c r="M931" s="504">
        <f t="shared" si="138"/>
        <v>0.12619047619047619</v>
      </c>
      <c r="N931" s="191">
        <f t="shared" si="137"/>
        <v>540.27821428571428</v>
      </c>
      <c r="O931" s="192">
        <f t="shared" si="136"/>
        <v>118.86120714285714</v>
      </c>
      <c r="P931" s="193">
        <v>225.68914285714283</v>
      </c>
      <c r="Q931" s="505">
        <v>12.588761904761904</v>
      </c>
      <c r="R931" s="506">
        <f t="shared" si="131"/>
        <v>1.5675411811187356</v>
      </c>
      <c r="S931" s="199">
        <v>3</v>
      </c>
      <c r="T931" s="18"/>
      <c r="U931" s="18"/>
      <c r="V931" s="18"/>
      <c r="W931" s="18"/>
      <c r="X931" s="18"/>
      <c r="Y931" s="18"/>
    </row>
    <row r="932" spans="1:25" s="87" customFormat="1" ht="15.75" customHeight="1" x14ac:dyDescent="0.35">
      <c r="A932" s="171">
        <v>151</v>
      </c>
      <c r="B932" s="839" t="s">
        <v>1372</v>
      </c>
      <c r="C932" s="225">
        <v>351.9</v>
      </c>
      <c r="D932" s="171"/>
      <c r="E932" s="171"/>
      <c r="F932" s="171">
        <v>351.9</v>
      </c>
      <c r="G932" s="171">
        <f t="shared" si="135"/>
        <v>351.9</v>
      </c>
      <c r="H932" s="172">
        <v>39</v>
      </c>
      <c r="I932" s="171">
        <v>0</v>
      </c>
      <c r="J932" s="172">
        <f t="shared" si="134"/>
        <v>39</v>
      </c>
      <c r="K932" s="172">
        <f t="shared" ref="K932:K988" si="139">I932+J932</f>
        <v>39</v>
      </c>
      <c r="L932" s="868">
        <f t="shared" si="130"/>
        <v>39</v>
      </c>
      <c r="M932" s="504">
        <f t="shared" si="138"/>
        <v>4.642857142857143E-2</v>
      </c>
      <c r="N932" s="191">
        <f t="shared" si="137"/>
        <v>198.78160714285715</v>
      </c>
      <c r="O932" s="192">
        <f t="shared" si="136"/>
        <v>43.731953571428576</v>
      </c>
      <c r="P932" s="193">
        <v>83.036571428571435</v>
      </c>
      <c r="Q932" s="505">
        <v>4.6317142857142857</v>
      </c>
      <c r="R932" s="506">
        <f t="shared" si="131"/>
        <v>0.93828316688994462</v>
      </c>
      <c r="S932" s="199">
        <v>3</v>
      </c>
      <c r="T932" s="18"/>
      <c r="U932" s="18"/>
      <c r="V932" s="18"/>
      <c r="W932" s="18"/>
      <c r="X932" s="18"/>
      <c r="Y932" s="18"/>
    </row>
    <row r="933" spans="1:25" s="87" customFormat="1" ht="15.75" customHeight="1" x14ac:dyDescent="0.35">
      <c r="A933" s="171">
        <v>152</v>
      </c>
      <c r="B933" s="839" t="s">
        <v>1373</v>
      </c>
      <c r="C933" s="225">
        <v>449.4</v>
      </c>
      <c r="D933" s="171"/>
      <c r="E933" s="171"/>
      <c r="F933" s="171">
        <v>452.5</v>
      </c>
      <c r="G933" s="171">
        <f t="shared" si="135"/>
        <v>449.4</v>
      </c>
      <c r="H933" s="172">
        <v>46</v>
      </c>
      <c r="I933" s="171">
        <v>0</v>
      </c>
      <c r="J933" s="172">
        <f t="shared" ref="J933:J989" si="140">H933+I933</f>
        <v>46</v>
      </c>
      <c r="K933" s="172">
        <f t="shared" si="139"/>
        <v>46</v>
      </c>
      <c r="L933" s="868">
        <f t="shared" si="130"/>
        <v>46</v>
      </c>
      <c r="M933" s="504">
        <f t="shared" si="138"/>
        <v>5.4761904761904762E-2</v>
      </c>
      <c r="N933" s="191">
        <f t="shared" si="137"/>
        <v>234.46035714285713</v>
      </c>
      <c r="O933" s="192">
        <f t="shared" si="136"/>
        <v>51.58127857142857</v>
      </c>
      <c r="P933" s="193">
        <v>97.940571428571417</v>
      </c>
      <c r="Q933" s="505">
        <v>5.4630476190476189</v>
      </c>
      <c r="R933" s="506">
        <f t="shared" si="131"/>
        <v>0.86658935194015296</v>
      </c>
      <c r="S933" s="199">
        <v>2</v>
      </c>
      <c r="T933" s="18"/>
      <c r="U933" s="18"/>
      <c r="V933" s="18"/>
      <c r="W933" s="18"/>
      <c r="X933" s="18"/>
      <c r="Y933" s="18"/>
    </row>
    <row r="934" spans="1:25" s="87" customFormat="1" ht="15.75" customHeight="1" x14ac:dyDescent="0.35">
      <c r="A934" s="171">
        <v>153</v>
      </c>
      <c r="B934" s="839" t="s">
        <v>1374</v>
      </c>
      <c r="C934" s="225">
        <v>1394.3</v>
      </c>
      <c r="D934" s="171"/>
      <c r="E934" s="171"/>
      <c r="F934" s="171">
        <v>1393.7</v>
      </c>
      <c r="G934" s="171">
        <f t="shared" si="135"/>
        <v>1394.3</v>
      </c>
      <c r="H934" s="172">
        <v>126</v>
      </c>
      <c r="I934" s="171">
        <v>0</v>
      </c>
      <c r="J934" s="172">
        <f t="shared" si="140"/>
        <v>126</v>
      </c>
      <c r="K934" s="172">
        <f t="shared" si="139"/>
        <v>126</v>
      </c>
      <c r="L934" s="868">
        <f t="shared" si="130"/>
        <v>126</v>
      </c>
      <c r="M934" s="504">
        <f t="shared" si="138"/>
        <v>0.15</v>
      </c>
      <c r="N934" s="191">
        <f t="shared" si="137"/>
        <v>642.21749999999997</v>
      </c>
      <c r="O934" s="192">
        <f t="shared" si="136"/>
        <v>141.28784999999999</v>
      </c>
      <c r="P934" s="193">
        <v>268.27199999999999</v>
      </c>
      <c r="Q934" s="505">
        <v>14.964</v>
      </c>
      <c r="R934" s="506">
        <f t="shared" si="131"/>
        <v>0.76507304740730098</v>
      </c>
      <c r="S934" s="199">
        <v>3</v>
      </c>
      <c r="T934" s="18"/>
      <c r="U934" s="18"/>
      <c r="V934" s="18"/>
      <c r="W934" s="18"/>
      <c r="X934" s="18"/>
      <c r="Y934" s="18"/>
    </row>
    <row r="935" spans="1:25" s="87" customFormat="1" ht="15.75" customHeight="1" x14ac:dyDescent="0.35">
      <c r="A935" s="171">
        <v>154</v>
      </c>
      <c r="B935" s="839" t="s">
        <v>1375</v>
      </c>
      <c r="C935" s="225">
        <v>398.7</v>
      </c>
      <c r="D935" s="171"/>
      <c r="E935" s="171"/>
      <c r="F935" s="171">
        <v>398.7</v>
      </c>
      <c r="G935" s="171">
        <f t="shared" si="135"/>
        <v>398.7</v>
      </c>
      <c r="H935" s="172">
        <v>48</v>
      </c>
      <c r="I935" s="171">
        <v>0</v>
      </c>
      <c r="J935" s="172">
        <f t="shared" si="140"/>
        <v>48</v>
      </c>
      <c r="K935" s="172">
        <f t="shared" si="139"/>
        <v>48</v>
      </c>
      <c r="L935" s="868">
        <f t="shared" si="130"/>
        <v>48</v>
      </c>
      <c r="M935" s="504">
        <f t="shared" si="138"/>
        <v>5.7142857142857141E-2</v>
      </c>
      <c r="N935" s="191">
        <f t="shared" si="137"/>
        <v>244.65428571428569</v>
      </c>
      <c r="O935" s="192">
        <f t="shared" si="136"/>
        <v>53.823942857142853</v>
      </c>
      <c r="P935" s="193">
        <v>102.19885714285714</v>
      </c>
      <c r="Q935" s="505">
        <v>5.7005714285714291</v>
      </c>
      <c r="R935" s="506">
        <f t="shared" si="131"/>
        <v>1.0192567272206099</v>
      </c>
      <c r="S935" s="199">
        <v>2</v>
      </c>
      <c r="T935" s="18"/>
      <c r="U935" s="18"/>
      <c r="V935" s="18"/>
      <c r="W935" s="18"/>
      <c r="X935" s="18"/>
      <c r="Y935" s="18"/>
    </row>
    <row r="936" spans="1:25" s="87" customFormat="1" ht="15.75" customHeight="1" x14ac:dyDescent="0.35">
      <c r="A936" s="171">
        <v>155</v>
      </c>
      <c r="B936" s="839" t="s">
        <v>1376</v>
      </c>
      <c r="C936" s="225">
        <v>359.4</v>
      </c>
      <c r="D936" s="171"/>
      <c r="E936" s="171"/>
      <c r="F936" s="171">
        <v>359.4</v>
      </c>
      <c r="G936" s="171">
        <f t="shared" si="135"/>
        <v>359.4</v>
      </c>
      <c r="H936" s="172">
        <v>0</v>
      </c>
      <c r="I936" s="171">
        <v>0</v>
      </c>
      <c r="J936" s="172">
        <f t="shared" si="140"/>
        <v>0</v>
      </c>
      <c r="K936" s="172">
        <f t="shared" si="139"/>
        <v>0</v>
      </c>
      <c r="L936" s="868">
        <f t="shared" si="130"/>
        <v>0</v>
      </c>
      <c r="M936" s="504">
        <f t="shared" si="138"/>
        <v>0</v>
      </c>
      <c r="N936" s="191">
        <f t="shared" si="137"/>
        <v>0</v>
      </c>
      <c r="O936" s="192">
        <f t="shared" si="136"/>
        <v>0</v>
      </c>
      <c r="P936" s="193">
        <v>0</v>
      </c>
      <c r="Q936" s="505">
        <v>0</v>
      </c>
      <c r="R936" s="506">
        <f t="shared" si="131"/>
        <v>0</v>
      </c>
      <c r="S936" s="199">
        <v>3</v>
      </c>
      <c r="T936" s="18"/>
      <c r="U936" s="18"/>
      <c r="V936" s="18"/>
      <c r="W936" s="18"/>
      <c r="X936" s="18"/>
      <c r="Y936" s="18"/>
    </row>
    <row r="937" spans="1:25" s="87" customFormat="1" ht="15.75" customHeight="1" x14ac:dyDescent="0.35">
      <c r="A937" s="171">
        <v>156</v>
      </c>
      <c r="B937" s="839" t="s">
        <v>1377</v>
      </c>
      <c r="C937" s="225">
        <v>694.9</v>
      </c>
      <c r="D937" s="171"/>
      <c r="E937" s="171"/>
      <c r="F937" s="171">
        <v>694.9</v>
      </c>
      <c r="G937" s="171">
        <f t="shared" si="135"/>
        <v>694.9</v>
      </c>
      <c r="H937" s="172">
        <v>50</v>
      </c>
      <c r="I937" s="171">
        <v>0</v>
      </c>
      <c r="J937" s="172">
        <f t="shared" si="140"/>
        <v>50</v>
      </c>
      <c r="K937" s="172">
        <f t="shared" si="139"/>
        <v>50</v>
      </c>
      <c r="L937" s="868">
        <f t="shared" si="130"/>
        <v>50</v>
      </c>
      <c r="M937" s="504">
        <f t="shared" si="138"/>
        <v>5.9523809523809521E-2</v>
      </c>
      <c r="N937" s="191">
        <f t="shared" si="137"/>
        <v>254.84821428571425</v>
      </c>
      <c r="O937" s="192">
        <f t="shared" si="136"/>
        <v>56.066607142857137</v>
      </c>
      <c r="P937" s="193">
        <v>106.45714285714286</v>
      </c>
      <c r="Q937" s="505">
        <v>5.9380952380952383</v>
      </c>
      <c r="R937" s="506">
        <f t="shared" si="131"/>
        <v>0.60916687224609223</v>
      </c>
      <c r="S937" s="199">
        <v>2</v>
      </c>
      <c r="T937" s="18"/>
      <c r="U937" s="18"/>
      <c r="V937" s="18"/>
      <c r="W937" s="18"/>
      <c r="X937" s="18"/>
      <c r="Y937" s="18"/>
    </row>
    <row r="938" spans="1:25" s="87" customFormat="1" ht="15.75" customHeight="1" x14ac:dyDescent="0.35">
      <c r="A938" s="171">
        <v>157</v>
      </c>
      <c r="B938" s="839" t="s">
        <v>1378</v>
      </c>
      <c r="C938" s="225">
        <v>629.6</v>
      </c>
      <c r="D938" s="171"/>
      <c r="E938" s="171"/>
      <c r="F938" s="171">
        <v>627.1</v>
      </c>
      <c r="G938" s="171">
        <f t="shared" si="135"/>
        <v>629.6</v>
      </c>
      <c r="H938" s="172">
        <v>0</v>
      </c>
      <c r="I938" s="171">
        <v>0</v>
      </c>
      <c r="J938" s="172">
        <f t="shared" si="140"/>
        <v>0</v>
      </c>
      <c r="K938" s="172">
        <f t="shared" si="139"/>
        <v>0</v>
      </c>
      <c r="L938" s="868">
        <f t="shared" ref="L938:L1001" si="141">H938+I938</f>
        <v>0</v>
      </c>
      <c r="M938" s="504">
        <f t="shared" si="138"/>
        <v>0</v>
      </c>
      <c r="N938" s="191">
        <f t="shared" si="137"/>
        <v>0</v>
      </c>
      <c r="O938" s="192">
        <f t="shared" si="136"/>
        <v>0</v>
      </c>
      <c r="P938" s="193">
        <v>0</v>
      </c>
      <c r="Q938" s="505">
        <v>0</v>
      </c>
      <c r="R938" s="506">
        <f t="shared" si="131"/>
        <v>0</v>
      </c>
      <c r="S938" s="199">
        <v>3</v>
      </c>
      <c r="T938" s="18"/>
      <c r="U938" s="18"/>
      <c r="V938" s="18"/>
      <c r="W938" s="18"/>
      <c r="X938" s="18"/>
      <c r="Y938" s="18"/>
    </row>
    <row r="939" spans="1:25" s="87" customFormat="1" ht="15.75" customHeight="1" x14ac:dyDescent="0.35">
      <c r="A939" s="171">
        <v>158</v>
      </c>
      <c r="B939" s="839" t="s">
        <v>1379</v>
      </c>
      <c r="C939" s="225">
        <v>969.07</v>
      </c>
      <c r="D939" s="171"/>
      <c r="E939" s="171"/>
      <c r="F939" s="171">
        <v>969.07</v>
      </c>
      <c r="G939" s="171">
        <f t="shared" si="135"/>
        <v>969.07</v>
      </c>
      <c r="H939" s="172">
        <v>126</v>
      </c>
      <c r="I939" s="171">
        <v>0</v>
      </c>
      <c r="J939" s="172">
        <f t="shared" si="140"/>
        <v>126</v>
      </c>
      <c r="K939" s="172">
        <f t="shared" si="139"/>
        <v>126</v>
      </c>
      <c r="L939" s="868">
        <f t="shared" si="141"/>
        <v>126</v>
      </c>
      <c r="M939" s="504">
        <f t="shared" si="138"/>
        <v>0.15</v>
      </c>
      <c r="N939" s="191">
        <f t="shared" si="137"/>
        <v>642.21749999999997</v>
      </c>
      <c r="O939" s="192">
        <f t="shared" si="136"/>
        <v>141.28784999999999</v>
      </c>
      <c r="P939" s="193">
        <v>268.27199999999999</v>
      </c>
      <c r="Q939" s="505">
        <v>14.964</v>
      </c>
      <c r="R939" s="506">
        <f t="shared" ref="R939:R1002" si="142">(N939+O939+P939+Q939)/G939</f>
        <v>1.1007887459110277</v>
      </c>
      <c r="S939" s="199">
        <v>2</v>
      </c>
      <c r="T939" s="18"/>
      <c r="U939" s="18"/>
      <c r="V939" s="18"/>
      <c r="W939" s="18"/>
      <c r="X939" s="18"/>
      <c r="Y939" s="18"/>
    </row>
    <row r="940" spans="1:25" s="87" customFormat="1" ht="15.75" customHeight="1" x14ac:dyDescent="0.35">
      <c r="A940" s="171">
        <v>159</v>
      </c>
      <c r="B940" s="839" t="s">
        <v>1380</v>
      </c>
      <c r="C940" s="225">
        <v>315.7</v>
      </c>
      <c r="D940" s="171"/>
      <c r="E940" s="171"/>
      <c r="F940" s="171">
        <v>279.8</v>
      </c>
      <c r="G940" s="171">
        <f t="shared" si="135"/>
        <v>315.7</v>
      </c>
      <c r="H940" s="172">
        <v>0</v>
      </c>
      <c r="I940" s="171">
        <v>0</v>
      </c>
      <c r="J940" s="172">
        <f t="shared" si="140"/>
        <v>0</v>
      </c>
      <c r="K940" s="172">
        <f t="shared" si="139"/>
        <v>0</v>
      </c>
      <c r="L940" s="868">
        <f t="shared" si="141"/>
        <v>0</v>
      </c>
      <c r="M940" s="504">
        <f t="shared" si="138"/>
        <v>0</v>
      </c>
      <c r="N940" s="191">
        <f t="shared" si="137"/>
        <v>0</v>
      </c>
      <c r="O940" s="192">
        <f t="shared" si="136"/>
        <v>0</v>
      </c>
      <c r="P940" s="193">
        <v>0</v>
      </c>
      <c r="Q940" s="505">
        <v>0</v>
      </c>
      <c r="R940" s="506">
        <f t="shared" si="142"/>
        <v>0</v>
      </c>
      <c r="S940" s="199">
        <v>2</v>
      </c>
      <c r="T940" s="18"/>
      <c r="U940" s="18"/>
      <c r="V940" s="18"/>
      <c r="W940" s="18"/>
      <c r="X940" s="18"/>
      <c r="Y940" s="18"/>
    </row>
    <row r="941" spans="1:25" s="87" customFormat="1" ht="15.75" customHeight="1" x14ac:dyDescent="0.35">
      <c r="A941" s="171">
        <v>160</v>
      </c>
      <c r="B941" s="839" t="s">
        <v>1381</v>
      </c>
      <c r="C941" s="225">
        <v>677.4</v>
      </c>
      <c r="D941" s="171"/>
      <c r="E941" s="171"/>
      <c r="F941" s="171">
        <v>677.4</v>
      </c>
      <c r="G941" s="171">
        <f t="shared" ref="G941:G997" si="143">C941+D941+E941</f>
        <v>677.4</v>
      </c>
      <c r="H941" s="172">
        <v>80</v>
      </c>
      <c r="I941" s="171">
        <v>0</v>
      </c>
      <c r="J941" s="172">
        <f t="shared" si="140"/>
        <v>80</v>
      </c>
      <c r="K941" s="172">
        <f t="shared" si="139"/>
        <v>80</v>
      </c>
      <c r="L941" s="868">
        <f t="shared" si="141"/>
        <v>80</v>
      </c>
      <c r="M941" s="504">
        <f t="shared" si="138"/>
        <v>9.5238095238095233E-2</v>
      </c>
      <c r="N941" s="191">
        <f t="shared" si="137"/>
        <v>407.75714285714281</v>
      </c>
      <c r="O941" s="192">
        <f t="shared" si="136"/>
        <v>89.706571428571422</v>
      </c>
      <c r="P941" s="193">
        <v>170.33142857142857</v>
      </c>
      <c r="Q941" s="505">
        <v>9.5009523809523806</v>
      </c>
      <c r="R941" s="506">
        <f t="shared" si="142"/>
        <v>0.99984661239754236</v>
      </c>
      <c r="S941" s="199">
        <v>3</v>
      </c>
      <c r="T941" s="18"/>
      <c r="U941" s="18"/>
      <c r="V941" s="18"/>
      <c r="W941" s="18"/>
      <c r="X941" s="18"/>
      <c r="Y941" s="18"/>
    </row>
    <row r="942" spans="1:25" s="87" customFormat="1" ht="15.75" customHeight="1" x14ac:dyDescent="0.35">
      <c r="A942" s="171">
        <v>161</v>
      </c>
      <c r="B942" s="839" t="s">
        <v>1382</v>
      </c>
      <c r="C942" s="225">
        <v>255.8</v>
      </c>
      <c r="D942" s="171"/>
      <c r="E942" s="171"/>
      <c r="F942" s="171">
        <v>253.4</v>
      </c>
      <c r="G942" s="171">
        <f t="shared" si="143"/>
        <v>255.8</v>
      </c>
      <c r="H942" s="172">
        <v>0</v>
      </c>
      <c r="I942" s="171">
        <v>0</v>
      </c>
      <c r="J942" s="172">
        <f t="shared" si="140"/>
        <v>0</v>
      </c>
      <c r="K942" s="172">
        <f t="shared" si="139"/>
        <v>0</v>
      </c>
      <c r="L942" s="868">
        <f t="shared" si="141"/>
        <v>0</v>
      </c>
      <c r="M942" s="504">
        <f t="shared" si="138"/>
        <v>0</v>
      </c>
      <c r="N942" s="191">
        <f t="shared" si="137"/>
        <v>0</v>
      </c>
      <c r="O942" s="192">
        <f t="shared" si="136"/>
        <v>0</v>
      </c>
      <c r="P942" s="193">
        <v>0</v>
      </c>
      <c r="Q942" s="505">
        <v>0</v>
      </c>
      <c r="R942" s="506">
        <f t="shared" si="142"/>
        <v>0</v>
      </c>
      <c r="S942" s="199">
        <v>2</v>
      </c>
      <c r="T942" s="18"/>
      <c r="U942" s="18"/>
      <c r="V942" s="18"/>
      <c r="W942" s="18"/>
      <c r="X942" s="18"/>
      <c r="Y942" s="18"/>
    </row>
    <row r="943" spans="1:25" s="87" customFormat="1" ht="15.75" customHeight="1" x14ac:dyDescent="0.35">
      <c r="A943" s="171">
        <v>162</v>
      </c>
      <c r="B943" s="839" t="s">
        <v>1383</v>
      </c>
      <c r="C943" s="225">
        <v>167.8</v>
      </c>
      <c r="D943" s="171">
        <v>184.7</v>
      </c>
      <c r="E943" s="171"/>
      <c r="F943" s="171">
        <v>167.8</v>
      </c>
      <c r="G943" s="171">
        <f t="shared" si="143"/>
        <v>352.5</v>
      </c>
      <c r="H943" s="172">
        <v>0</v>
      </c>
      <c r="I943" s="171">
        <v>0</v>
      </c>
      <c r="J943" s="172">
        <f t="shared" si="140"/>
        <v>0</v>
      </c>
      <c r="K943" s="172">
        <f t="shared" si="139"/>
        <v>0</v>
      </c>
      <c r="L943" s="868">
        <f t="shared" si="141"/>
        <v>0</v>
      </c>
      <c r="M943" s="504">
        <f t="shared" si="138"/>
        <v>0</v>
      </c>
      <c r="N943" s="191">
        <f t="shared" si="137"/>
        <v>0</v>
      </c>
      <c r="O943" s="192">
        <f t="shared" si="136"/>
        <v>0</v>
      </c>
      <c r="P943" s="193">
        <v>0</v>
      </c>
      <c r="Q943" s="505">
        <v>0</v>
      </c>
      <c r="R943" s="506">
        <f t="shared" si="142"/>
        <v>0</v>
      </c>
      <c r="S943" s="199">
        <v>2</v>
      </c>
      <c r="T943" s="18"/>
      <c r="U943" s="18"/>
      <c r="V943" s="18"/>
      <c r="W943" s="18"/>
      <c r="X943" s="18"/>
      <c r="Y943" s="18"/>
    </row>
    <row r="944" spans="1:25" s="87" customFormat="1" ht="15.75" customHeight="1" x14ac:dyDescent="0.35">
      <c r="A944" s="171">
        <v>163</v>
      </c>
      <c r="B944" s="839" t="s">
        <v>1385</v>
      </c>
      <c r="C944" s="225">
        <v>642.9</v>
      </c>
      <c r="D944" s="171"/>
      <c r="E944" s="171"/>
      <c r="F944" s="171">
        <v>624.6</v>
      </c>
      <c r="G944" s="171">
        <f t="shared" si="143"/>
        <v>642.9</v>
      </c>
      <c r="H944" s="172">
        <v>40</v>
      </c>
      <c r="I944" s="171">
        <v>0</v>
      </c>
      <c r="J944" s="172">
        <f t="shared" si="140"/>
        <v>40</v>
      </c>
      <c r="K944" s="172">
        <f t="shared" si="139"/>
        <v>40</v>
      </c>
      <c r="L944" s="868">
        <f t="shared" si="141"/>
        <v>40</v>
      </c>
      <c r="M944" s="504">
        <f t="shared" si="138"/>
        <v>4.7619047619047616E-2</v>
      </c>
      <c r="N944" s="191">
        <f t="shared" si="137"/>
        <v>203.87857142857141</v>
      </c>
      <c r="O944" s="192">
        <f t="shared" si="136"/>
        <v>44.853285714285711</v>
      </c>
      <c r="P944" s="193">
        <v>85.165714285714287</v>
      </c>
      <c r="Q944" s="505">
        <v>4.7504761904761903</v>
      </c>
      <c r="R944" s="506">
        <f t="shared" si="142"/>
        <v>0.5267507351361761</v>
      </c>
      <c r="S944" s="199">
        <v>3</v>
      </c>
      <c r="T944" s="18"/>
      <c r="U944" s="18"/>
      <c r="V944" s="18"/>
      <c r="W944" s="18"/>
      <c r="X944" s="18"/>
      <c r="Y944" s="18"/>
    </row>
    <row r="945" spans="1:25" s="87" customFormat="1" ht="15.75" customHeight="1" x14ac:dyDescent="0.35">
      <c r="A945" s="171">
        <v>164</v>
      </c>
      <c r="B945" s="839" t="s">
        <v>1386</v>
      </c>
      <c r="C945" s="225">
        <v>324.39999999999998</v>
      </c>
      <c r="D945" s="171"/>
      <c r="E945" s="171"/>
      <c r="F945" s="171">
        <v>324.39999999999998</v>
      </c>
      <c r="G945" s="171">
        <f t="shared" si="143"/>
        <v>324.39999999999998</v>
      </c>
      <c r="H945" s="172">
        <v>0</v>
      </c>
      <c r="I945" s="171">
        <v>0</v>
      </c>
      <c r="J945" s="172">
        <f t="shared" si="140"/>
        <v>0</v>
      </c>
      <c r="K945" s="172">
        <f t="shared" si="139"/>
        <v>0</v>
      </c>
      <c r="L945" s="868">
        <f t="shared" si="141"/>
        <v>0</v>
      </c>
      <c r="M945" s="504">
        <f t="shared" si="138"/>
        <v>0</v>
      </c>
      <c r="N945" s="191">
        <f t="shared" si="137"/>
        <v>0</v>
      </c>
      <c r="O945" s="192">
        <f t="shared" si="136"/>
        <v>0</v>
      </c>
      <c r="P945" s="193">
        <v>0</v>
      </c>
      <c r="Q945" s="505">
        <v>0</v>
      </c>
      <c r="R945" s="506">
        <f t="shared" si="142"/>
        <v>0</v>
      </c>
      <c r="S945" s="199">
        <v>2</v>
      </c>
      <c r="T945" s="18"/>
      <c r="U945" s="18"/>
      <c r="V945" s="18"/>
      <c r="W945" s="18"/>
      <c r="X945" s="18"/>
      <c r="Y945" s="18"/>
    </row>
    <row r="946" spans="1:25" s="87" customFormat="1" ht="15.75" customHeight="1" x14ac:dyDescent="0.35">
      <c r="A946" s="171">
        <v>165</v>
      </c>
      <c r="B946" s="839" t="s">
        <v>1387</v>
      </c>
      <c r="C946" s="227">
        <v>505</v>
      </c>
      <c r="D946" s="171"/>
      <c r="E946" s="171"/>
      <c r="F946" s="171">
        <v>505</v>
      </c>
      <c r="G946" s="171">
        <f t="shared" si="143"/>
        <v>505</v>
      </c>
      <c r="H946" s="172">
        <v>0</v>
      </c>
      <c r="I946" s="171">
        <v>0</v>
      </c>
      <c r="J946" s="172">
        <f t="shared" si="140"/>
        <v>0</v>
      </c>
      <c r="K946" s="172">
        <f t="shared" si="139"/>
        <v>0</v>
      </c>
      <c r="L946" s="868">
        <f t="shared" si="141"/>
        <v>0</v>
      </c>
      <c r="M946" s="504">
        <f t="shared" si="138"/>
        <v>0</v>
      </c>
      <c r="N946" s="191">
        <f t="shared" si="137"/>
        <v>0</v>
      </c>
      <c r="O946" s="192">
        <f t="shared" si="136"/>
        <v>0</v>
      </c>
      <c r="P946" s="193">
        <v>0</v>
      </c>
      <c r="Q946" s="505">
        <v>0</v>
      </c>
      <c r="R946" s="506">
        <f t="shared" si="142"/>
        <v>0</v>
      </c>
      <c r="S946" s="199">
        <v>2</v>
      </c>
      <c r="T946" s="18"/>
      <c r="U946" s="18"/>
      <c r="V946" s="18"/>
      <c r="W946" s="18"/>
      <c r="X946" s="18"/>
      <c r="Y946" s="18"/>
    </row>
    <row r="947" spans="1:25" s="87" customFormat="1" ht="15.75" customHeight="1" x14ac:dyDescent="0.35">
      <c r="A947" s="171">
        <v>166</v>
      </c>
      <c r="B947" s="839" t="s">
        <v>1388</v>
      </c>
      <c r="C947" s="225">
        <v>548.70000000000005</v>
      </c>
      <c r="D947" s="171"/>
      <c r="E947" s="171"/>
      <c r="F947" s="171">
        <v>548.29999999999995</v>
      </c>
      <c r="G947" s="171">
        <f t="shared" si="143"/>
        <v>548.70000000000005</v>
      </c>
      <c r="H947" s="172">
        <v>52</v>
      </c>
      <c r="I947" s="171">
        <v>0</v>
      </c>
      <c r="J947" s="172">
        <f t="shared" si="140"/>
        <v>52</v>
      </c>
      <c r="K947" s="172">
        <f t="shared" si="139"/>
        <v>52</v>
      </c>
      <c r="L947" s="868">
        <f t="shared" si="141"/>
        <v>52</v>
      </c>
      <c r="M947" s="504">
        <f t="shared" si="138"/>
        <v>6.1904761904761907E-2</v>
      </c>
      <c r="N947" s="191">
        <f t="shared" si="137"/>
        <v>265.04214285714284</v>
      </c>
      <c r="O947" s="192">
        <f t="shared" si="136"/>
        <v>58.309271428571421</v>
      </c>
      <c r="P947" s="193">
        <v>110.71542857142857</v>
      </c>
      <c r="Q947" s="505">
        <v>6.1756190476190485</v>
      </c>
      <c r="R947" s="506">
        <f t="shared" si="142"/>
        <v>0.80233727338210648</v>
      </c>
      <c r="S947" s="199">
        <v>3</v>
      </c>
      <c r="T947" s="18"/>
      <c r="U947" s="18"/>
      <c r="V947" s="18"/>
      <c r="W947" s="18"/>
      <c r="X947" s="18"/>
      <c r="Y947" s="18"/>
    </row>
    <row r="948" spans="1:25" s="87" customFormat="1" ht="15.75" customHeight="1" x14ac:dyDescent="0.35">
      <c r="A948" s="171">
        <v>167</v>
      </c>
      <c r="B948" s="839" t="s">
        <v>1389</v>
      </c>
      <c r="C948" s="225">
        <v>222.33</v>
      </c>
      <c r="D948" s="171"/>
      <c r="E948" s="171"/>
      <c r="F948" s="171">
        <v>222.33</v>
      </c>
      <c r="G948" s="171">
        <f t="shared" si="143"/>
        <v>222.33</v>
      </c>
      <c r="H948" s="172">
        <v>0</v>
      </c>
      <c r="I948" s="171">
        <v>0</v>
      </c>
      <c r="J948" s="172">
        <f t="shared" si="140"/>
        <v>0</v>
      </c>
      <c r="K948" s="172">
        <f t="shared" si="139"/>
        <v>0</v>
      </c>
      <c r="L948" s="868">
        <f t="shared" si="141"/>
        <v>0</v>
      </c>
      <c r="M948" s="504">
        <f t="shared" si="138"/>
        <v>0</v>
      </c>
      <c r="N948" s="191">
        <f t="shared" si="137"/>
        <v>0</v>
      </c>
      <c r="O948" s="192">
        <f t="shared" si="136"/>
        <v>0</v>
      </c>
      <c r="P948" s="193">
        <v>0</v>
      </c>
      <c r="Q948" s="505">
        <v>0</v>
      </c>
      <c r="R948" s="506">
        <f t="shared" si="142"/>
        <v>0</v>
      </c>
      <c r="S948" s="199">
        <v>2</v>
      </c>
      <c r="T948" s="18"/>
      <c r="U948" s="18"/>
      <c r="V948" s="18"/>
      <c r="W948" s="18"/>
      <c r="X948" s="18"/>
      <c r="Y948" s="18"/>
    </row>
    <row r="949" spans="1:25" s="87" customFormat="1" ht="15.75" customHeight="1" x14ac:dyDescent="0.35">
      <c r="A949" s="171">
        <v>168</v>
      </c>
      <c r="B949" s="839" t="s">
        <v>1390</v>
      </c>
      <c r="C949" s="225">
        <v>461.2</v>
      </c>
      <c r="D949" s="171"/>
      <c r="E949" s="171"/>
      <c r="F949" s="171">
        <v>461.4</v>
      </c>
      <c r="G949" s="171">
        <f t="shared" si="143"/>
        <v>461.2</v>
      </c>
      <c r="H949" s="172">
        <v>0</v>
      </c>
      <c r="I949" s="171">
        <v>0</v>
      </c>
      <c r="J949" s="172">
        <f t="shared" si="140"/>
        <v>0</v>
      </c>
      <c r="K949" s="172">
        <f t="shared" si="139"/>
        <v>0</v>
      </c>
      <c r="L949" s="868">
        <f t="shared" si="141"/>
        <v>0</v>
      </c>
      <c r="M949" s="504">
        <f t="shared" si="138"/>
        <v>0</v>
      </c>
      <c r="N949" s="191">
        <f t="shared" si="137"/>
        <v>0</v>
      </c>
      <c r="O949" s="192">
        <f t="shared" si="136"/>
        <v>0</v>
      </c>
      <c r="P949" s="193">
        <v>0</v>
      </c>
      <c r="Q949" s="505">
        <v>0</v>
      </c>
      <c r="R949" s="506">
        <f t="shared" si="142"/>
        <v>0</v>
      </c>
      <c r="S949" s="199">
        <v>3</v>
      </c>
      <c r="T949" s="18"/>
      <c r="U949" s="18"/>
      <c r="V949" s="18"/>
      <c r="W949" s="18"/>
      <c r="X949" s="18"/>
      <c r="Y949" s="18"/>
    </row>
    <row r="950" spans="1:25" s="87" customFormat="1" ht="15.75" customHeight="1" x14ac:dyDescent="0.35">
      <c r="A950" s="171">
        <v>169</v>
      </c>
      <c r="B950" s="839" t="s">
        <v>1391</v>
      </c>
      <c r="C950" s="225">
        <v>446.5</v>
      </c>
      <c r="D950" s="171"/>
      <c r="E950" s="171"/>
      <c r="F950" s="171">
        <v>446.5</v>
      </c>
      <c r="G950" s="171">
        <f t="shared" si="143"/>
        <v>446.5</v>
      </c>
      <c r="H950" s="172">
        <v>44</v>
      </c>
      <c r="I950" s="171">
        <v>0</v>
      </c>
      <c r="J950" s="172">
        <f t="shared" si="140"/>
        <v>44</v>
      </c>
      <c r="K950" s="172">
        <f t="shared" si="139"/>
        <v>44</v>
      </c>
      <c r="L950" s="868">
        <f t="shared" si="141"/>
        <v>44</v>
      </c>
      <c r="M950" s="504">
        <f t="shared" si="138"/>
        <v>5.2380952380952382E-2</v>
      </c>
      <c r="N950" s="191">
        <f t="shared" si="137"/>
        <v>224.26642857142858</v>
      </c>
      <c r="O950" s="192">
        <f t="shared" si="136"/>
        <v>49.338614285714286</v>
      </c>
      <c r="P950" s="193">
        <v>93.682285714285712</v>
      </c>
      <c r="Q950" s="505">
        <v>5.2255238095238097</v>
      </c>
      <c r="R950" s="506">
        <f t="shared" si="142"/>
        <v>0.83429530208499969</v>
      </c>
      <c r="S950" s="199">
        <v>3</v>
      </c>
      <c r="T950" s="18"/>
      <c r="U950" s="18"/>
      <c r="V950" s="18"/>
      <c r="W950" s="18"/>
      <c r="X950" s="18"/>
      <c r="Y950" s="18"/>
    </row>
    <row r="951" spans="1:25" s="87" customFormat="1" ht="15.75" customHeight="1" x14ac:dyDescent="0.35">
      <c r="A951" s="171">
        <v>170</v>
      </c>
      <c r="B951" s="839" t="s">
        <v>1392</v>
      </c>
      <c r="C951" s="225">
        <v>291.5</v>
      </c>
      <c r="D951" s="171"/>
      <c r="E951" s="171"/>
      <c r="F951" s="171">
        <v>290.24</v>
      </c>
      <c r="G951" s="171">
        <f t="shared" si="143"/>
        <v>291.5</v>
      </c>
      <c r="H951" s="172">
        <v>0</v>
      </c>
      <c r="I951" s="171">
        <v>0</v>
      </c>
      <c r="J951" s="172">
        <f t="shared" si="140"/>
        <v>0</v>
      </c>
      <c r="K951" s="172">
        <f t="shared" si="139"/>
        <v>0</v>
      </c>
      <c r="L951" s="868">
        <f t="shared" si="141"/>
        <v>0</v>
      </c>
      <c r="M951" s="504">
        <f t="shared" si="138"/>
        <v>0</v>
      </c>
      <c r="N951" s="191">
        <f t="shared" si="137"/>
        <v>0</v>
      </c>
      <c r="O951" s="192">
        <f t="shared" si="136"/>
        <v>0</v>
      </c>
      <c r="P951" s="193">
        <v>0</v>
      </c>
      <c r="Q951" s="505">
        <v>0</v>
      </c>
      <c r="R951" s="506">
        <f t="shared" si="142"/>
        <v>0</v>
      </c>
      <c r="S951" s="199">
        <v>2</v>
      </c>
      <c r="T951" s="18"/>
      <c r="U951" s="18"/>
      <c r="V951" s="18"/>
      <c r="W951" s="18"/>
      <c r="X951" s="18"/>
      <c r="Y951" s="18"/>
    </row>
    <row r="952" spans="1:25" s="87" customFormat="1" ht="15.75" customHeight="1" x14ac:dyDescent="0.35">
      <c r="A952" s="171">
        <v>171</v>
      </c>
      <c r="B952" s="839" t="s">
        <v>1393</v>
      </c>
      <c r="C952" s="225">
        <v>361.5</v>
      </c>
      <c r="D952" s="171"/>
      <c r="E952" s="171"/>
      <c r="F952" s="171">
        <v>356.5</v>
      </c>
      <c r="G952" s="171">
        <f t="shared" si="143"/>
        <v>361.5</v>
      </c>
      <c r="H952" s="172">
        <v>22</v>
      </c>
      <c r="I952" s="171">
        <v>0</v>
      </c>
      <c r="J952" s="172">
        <f t="shared" si="140"/>
        <v>22</v>
      </c>
      <c r="K952" s="172">
        <f t="shared" si="139"/>
        <v>22</v>
      </c>
      <c r="L952" s="868">
        <f t="shared" si="141"/>
        <v>22</v>
      </c>
      <c r="M952" s="504">
        <f t="shared" si="138"/>
        <v>2.6190476190476191E-2</v>
      </c>
      <c r="N952" s="191">
        <f t="shared" si="137"/>
        <v>112.13321428571429</v>
      </c>
      <c r="O952" s="192">
        <f t="shared" si="136"/>
        <v>24.669307142857143</v>
      </c>
      <c r="P952" s="193">
        <v>46.841142857142856</v>
      </c>
      <c r="Q952" s="505">
        <v>2.6127619047619048</v>
      </c>
      <c r="R952" s="506">
        <f t="shared" si="142"/>
        <v>0.51523216096950541</v>
      </c>
      <c r="S952" s="199">
        <v>1</v>
      </c>
      <c r="T952" s="18"/>
      <c r="U952" s="18"/>
      <c r="V952" s="18"/>
      <c r="W952" s="18"/>
      <c r="X952" s="18"/>
      <c r="Y952" s="18"/>
    </row>
    <row r="953" spans="1:25" s="87" customFormat="1" ht="15.75" customHeight="1" x14ac:dyDescent="0.35">
      <c r="A953" s="171">
        <v>172</v>
      </c>
      <c r="B953" s="839" t="s">
        <v>1394</v>
      </c>
      <c r="C953" s="225">
        <v>474.6</v>
      </c>
      <c r="D953" s="171"/>
      <c r="E953" s="171">
        <v>11.3</v>
      </c>
      <c r="F953" s="171">
        <v>474.6</v>
      </c>
      <c r="G953" s="171">
        <f t="shared" si="143"/>
        <v>485.90000000000003</v>
      </c>
      <c r="H953" s="172">
        <v>26</v>
      </c>
      <c r="I953" s="171">
        <v>0</v>
      </c>
      <c r="J953" s="172">
        <f t="shared" si="140"/>
        <v>26</v>
      </c>
      <c r="K953" s="172">
        <f t="shared" si="139"/>
        <v>26</v>
      </c>
      <c r="L953" s="868">
        <f t="shared" si="141"/>
        <v>26</v>
      </c>
      <c r="M953" s="504">
        <f t="shared" si="138"/>
        <v>3.0952380952380953E-2</v>
      </c>
      <c r="N953" s="191">
        <f t="shared" si="137"/>
        <v>132.52107142857142</v>
      </c>
      <c r="O953" s="192">
        <f t="shared" si="136"/>
        <v>29.15463571428571</v>
      </c>
      <c r="P953" s="193">
        <v>55.357714285714287</v>
      </c>
      <c r="Q953" s="505">
        <v>3.0878095238095242</v>
      </c>
      <c r="R953" s="506">
        <f t="shared" si="142"/>
        <v>0.45301755701251473</v>
      </c>
      <c r="S953" s="199">
        <v>2</v>
      </c>
      <c r="T953" s="18"/>
      <c r="U953" s="18"/>
      <c r="V953" s="18"/>
      <c r="W953" s="18"/>
      <c r="X953" s="18"/>
      <c r="Y953" s="18"/>
    </row>
    <row r="954" spans="1:25" s="87" customFormat="1" ht="15.75" customHeight="1" x14ac:dyDescent="0.35">
      <c r="A954" s="171">
        <v>173</v>
      </c>
      <c r="B954" s="839" t="s">
        <v>1395</v>
      </c>
      <c r="C954" s="225">
        <v>399.3</v>
      </c>
      <c r="D954" s="171"/>
      <c r="E954" s="171">
        <v>31.2</v>
      </c>
      <c r="F954" s="171">
        <v>399.3</v>
      </c>
      <c r="G954" s="171">
        <f t="shared" si="143"/>
        <v>430.5</v>
      </c>
      <c r="H954" s="172">
        <v>0</v>
      </c>
      <c r="I954" s="171">
        <v>0</v>
      </c>
      <c r="J954" s="172">
        <f t="shared" si="140"/>
        <v>0</v>
      </c>
      <c r="K954" s="172">
        <f t="shared" si="139"/>
        <v>0</v>
      </c>
      <c r="L954" s="868">
        <f t="shared" si="141"/>
        <v>0</v>
      </c>
      <c r="M954" s="504">
        <f t="shared" si="138"/>
        <v>0</v>
      </c>
      <c r="N954" s="191">
        <f t="shared" si="137"/>
        <v>0</v>
      </c>
      <c r="O954" s="192">
        <f t="shared" si="136"/>
        <v>0</v>
      </c>
      <c r="P954" s="193">
        <v>0</v>
      </c>
      <c r="Q954" s="505">
        <v>0</v>
      </c>
      <c r="R954" s="506">
        <f t="shared" si="142"/>
        <v>0</v>
      </c>
      <c r="S954" s="199">
        <v>1</v>
      </c>
      <c r="T954" s="18"/>
      <c r="U954" s="18"/>
      <c r="V954" s="18"/>
      <c r="W954" s="18"/>
      <c r="X954" s="18"/>
      <c r="Y954" s="18"/>
    </row>
    <row r="955" spans="1:25" s="87" customFormat="1" ht="15.75" customHeight="1" x14ac:dyDescent="0.35">
      <c r="A955" s="171">
        <v>174</v>
      </c>
      <c r="B955" s="839" t="s">
        <v>1396</v>
      </c>
      <c r="C955" s="225">
        <v>84.3</v>
      </c>
      <c r="D955" s="171"/>
      <c r="E955" s="171"/>
      <c r="F955" s="171">
        <v>84.3</v>
      </c>
      <c r="G955" s="171">
        <f t="shared" si="143"/>
        <v>84.3</v>
      </c>
      <c r="H955" s="172">
        <v>0</v>
      </c>
      <c r="I955" s="171">
        <v>0</v>
      </c>
      <c r="J955" s="172">
        <f t="shared" si="140"/>
        <v>0</v>
      </c>
      <c r="K955" s="172">
        <f t="shared" si="139"/>
        <v>0</v>
      </c>
      <c r="L955" s="868">
        <f t="shared" si="141"/>
        <v>0</v>
      </c>
      <c r="M955" s="504">
        <f t="shared" si="138"/>
        <v>0</v>
      </c>
      <c r="N955" s="191">
        <f t="shared" si="137"/>
        <v>0</v>
      </c>
      <c r="O955" s="192">
        <f t="shared" si="136"/>
        <v>0</v>
      </c>
      <c r="P955" s="193">
        <v>0</v>
      </c>
      <c r="Q955" s="505">
        <v>0</v>
      </c>
      <c r="R955" s="506">
        <f t="shared" si="142"/>
        <v>0</v>
      </c>
      <c r="S955" s="199">
        <v>2</v>
      </c>
      <c r="T955" s="18"/>
      <c r="U955" s="18"/>
      <c r="V955" s="18"/>
      <c r="W955" s="18"/>
      <c r="X955" s="18"/>
      <c r="Y955" s="18"/>
    </row>
    <row r="956" spans="1:25" s="87" customFormat="1" ht="15.75" customHeight="1" x14ac:dyDescent="0.35">
      <c r="A956" s="171">
        <v>175</v>
      </c>
      <c r="B956" s="839" t="s">
        <v>1397</v>
      </c>
      <c r="C956" s="225">
        <v>236.4</v>
      </c>
      <c r="D956" s="171"/>
      <c r="E956" s="171"/>
      <c r="F956" s="171">
        <v>236.4</v>
      </c>
      <c r="G956" s="171">
        <f t="shared" si="143"/>
        <v>236.4</v>
      </c>
      <c r="H956" s="172">
        <v>0</v>
      </c>
      <c r="I956" s="171">
        <v>0</v>
      </c>
      <c r="J956" s="172">
        <f t="shared" si="140"/>
        <v>0</v>
      </c>
      <c r="K956" s="172">
        <f t="shared" si="139"/>
        <v>0</v>
      </c>
      <c r="L956" s="868">
        <f t="shared" si="141"/>
        <v>0</v>
      </c>
      <c r="M956" s="504">
        <f t="shared" si="138"/>
        <v>0</v>
      </c>
      <c r="N956" s="191">
        <f t="shared" si="137"/>
        <v>0</v>
      </c>
      <c r="O956" s="192">
        <f t="shared" si="136"/>
        <v>0</v>
      </c>
      <c r="P956" s="193">
        <v>0</v>
      </c>
      <c r="Q956" s="505">
        <v>0</v>
      </c>
      <c r="R956" s="506">
        <f t="shared" si="142"/>
        <v>0</v>
      </c>
      <c r="S956" s="199">
        <v>2</v>
      </c>
      <c r="T956" s="18"/>
      <c r="U956" s="18"/>
      <c r="V956" s="18"/>
      <c r="W956" s="18"/>
      <c r="X956" s="18"/>
      <c r="Y956" s="18"/>
    </row>
    <row r="957" spans="1:25" s="87" customFormat="1" ht="15.75" customHeight="1" x14ac:dyDescent="0.35">
      <c r="A957" s="171">
        <v>176</v>
      </c>
      <c r="B957" s="839" t="s">
        <v>1398</v>
      </c>
      <c r="C957" s="225">
        <v>84.3</v>
      </c>
      <c r="D957" s="171"/>
      <c r="E957" s="171"/>
      <c r="F957" s="171">
        <v>84.3</v>
      </c>
      <c r="G957" s="171">
        <f t="shared" si="143"/>
        <v>84.3</v>
      </c>
      <c r="H957" s="172">
        <v>0</v>
      </c>
      <c r="I957" s="171">
        <v>0</v>
      </c>
      <c r="J957" s="172">
        <f t="shared" si="140"/>
        <v>0</v>
      </c>
      <c r="K957" s="172">
        <f t="shared" si="139"/>
        <v>0</v>
      </c>
      <c r="L957" s="868">
        <f t="shared" si="141"/>
        <v>0</v>
      </c>
      <c r="M957" s="504">
        <f t="shared" si="138"/>
        <v>0</v>
      </c>
      <c r="N957" s="191">
        <f t="shared" si="137"/>
        <v>0</v>
      </c>
      <c r="O957" s="192">
        <f t="shared" ref="O957:O1016" si="144">N957*0.22</f>
        <v>0</v>
      </c>
      <c r="P957" s="193">
        <v>0</v>
      </c>
      <c r="Q957" s="505">
        <v>0</v>
      </c>
      <c r="R957" s="506">
        <f t="shared" si="142"/>
        <v>0</v>
      </c>
      <c r="S957" s="199">
        <v>1</v>
      </c>
      <c r="T957" s="18"/>
      <c r="U957" s="18"/>
      <c r="V957" s="18"/>
      <c r="W957" s="18"/>
      <c r="X957" s="18"/>
      <c r="Y957" s="18"/>
    </row>
    <row r="958" spans="1:25" s="87" customFormat="1" ht="15.75" customHeight="1" x14ac:dyDescent="0.35">
      <c r="A958" s="171">
        <v>177</v>
      </c>
      <c r="B958" s="839" t="s">
        <v>1399</v>
      </c>
      <c r="C958" s="225">
        <v>176.6</v>
      </c>
      <c r="D958" s="171"/>
      <c r="E958" s="171"/>
      <c r="F958" s="171">
        <v>176.6</v>
      </c>
      <c r="G958" s="171">
        <f t="shared" si="143"/>
        <v>176.6</v>
      </c>
      <c r="H958" s="172">
        <v>0</v>
      </c>
      <c r="I958" s="171">
        <v>0</v>
      </c>
      <c r="J958" s="172">
        <f t="shared" si="140"/>
        <v>0</v>
      </c>
      <c r="K958" s="172">
        <f t="shared" si="139"/>
        <v>0</v>
      </c>
      <c r="L958" s="868">
        <f t="shared" si="141"/>
        <v>0</v>
      </c>
      <c r="M958" s="504">
        <f t="shared" si="138"/>
        <v>0</v>
      </c>
      <c r="N958" s="191">
        <f t="shared" si="137"/>
        <v>0</v>
      </c>
      <c r="O958" s="192">
        <f t="shared" si="144"/>
        <v>0</v>
      </c>
      <c r="P958" s="193">
        <v>0</v>
      </c>
      <c r="Q958" s="505">
        <v>0</v>
      </c>
      <c r="R958" s="506">
        <f t="shared" si="142"/>
        <v>0</v>
      </c>
      <c r="S958" s="199">
        <v>1</v>
      </c>
      <c r="T958" s="18"/>
      <c r="U958" s="18"/>
      <c r="V958" s="18"/>
      <c r="W958" s="18"/>
      <c r="X958" s="18"/>
      <c r="Y958" s="18"/>
    </row>
    <row r="959" spans="1:25" s="87" customFormat="1" ht="15.75" customHeight="1" x14ac:dyDescent="0.35">
      <c r="A959" s="171">
        <v>178</v>
      </c>
      <c r="B959" s="839" t="s">
        <v>1400</v>
      </c>
      <c r="C959" s="225">
        <v>111.5</v>
      </c>
      <c r="D959" s="171"/>
      <c r="E959" s="171"/>
      <c r="F959" s="171">
        <v>101.5</v>
      </c>
      <c r="G959" s="171">
        <f t="shared" si="143"/>
        <v>111.5</v>
      </c>
      <c r="H959" s="172">
        <v>0</v>
      </c>
      <c r="I959" s="171">
        <v>0</v>
      </c>
      <c r="J959" s="172">
        <f t="shared" si="140"/>
        <v>0</v>
      </c>
      <c r="K959" s="172">
        <f t="shared" si="139"/>
        <v>0</v>
      </c>
      <c r="L959" s="868">
        <f t="shared" si="141"/>
        <v>0</v>
      </c>
      <c r="M959" s="504">
        <f t="shared" si="138"/>
        <v>0</v>
      </c>
      <c r="N959" s="191">
        <f t="shared" si="137"/>
        <v>0</v>
      </c>
      <c r="O959" s="192">
        <f t="shared" si="144"/>
        <v>0</v>
      </c>
      <c r="P959" s="193">
        <v>0</v>
      </c>
      <c r="Q959" s="505">
        <v>0</v>
      </c>
      <c r="R959" s="506">
        <f t="shared" si="142"/>
        <v>0</v>
      </c>
      <c r="S959" s="199">
        <v>1</v>
      </c>
      <c r="T959" s="18"/>
      <c r="U959" s="18"/>
      <c r="V959" s="18"/>
      <c r="W959" s="18"/>
      <c r="X959" s="18"/>
      <c r="Y959" s="18"/>
    </row>
    <row r="960" spans="1:25" s="87" customFormat="1" ht="15.75" customHeight="1" x14ac:dyDescent="0.35">
      <c r="A960" s="171">
        <v>179</v>
      </c>
      <c r="B960" s="839" t="s">
        <v>1401</v>
      </c>
      <c r="C960" s="225">
        <v>131.4</v>
      </c>
      <c r="D960" s="171"/>
      <c r="E960" s="171"/>
      <c r="F960" s="171">
        <v>134.6</v>
      </c>
      <c r="G960" s="171">
        <f t="shared" si="143"/>
        <v>131.4</v>
      </c>
      <c r="H960" s="172">
        <v>0</v>
      </c>
      <c r="I960" s="171">
        <v>0</v>
      </c>
      <c r="J960" s="172">
        <f t="shared" si="140"/>
        <v>0</v>
      </c>
      <c r="K960" s="172">
        <f t="shared" si="139"/>
        <v>0</v>
      </c>
      <c r="L960" s="868">
        <f t="shared" si="141"/>
        <v>0</v>
      </c>
      <c r="M960" s="504">
        <f t="shared" si="138"/>
        <v>0</v>
      </c>
      <c r="N960" s="191">
        <f t="shared" si="137"/>
        <v>0</v>
      </c>
      <c r="O960" s="192">
        <f t="shared" si="144"/>
        <v>0</v>
      </c>
      <c r="P960" s="193">
        <v>0</v>
      </c>
      <c r="Q960" s="505">
        <v>0</v>
      </c>
      <c r="R960" s="506">
        <f t="shared" si="142"/>
        <v>0</v>
      </c>
      <c r="S960" s="199">
        <v>1</v>
      </c>
      <c r="T960" s="18"/>
      <c r="U960" s="18"/>
      <c r="V960" s="18"/>
      <c r="W960" s="18"/>
      <c r="X960" s="18"/>
      <c r="Y960" s="18"/>
    </row>
    <row r="961" spans="1:25" s="87" customFormat="1" ht="15.75" customHeight="1" x14ac:dyDescent="0.35">
      <c r="A961" s="171">
        <v>180</v>
      </c>
      <c r="B961" s="839" t="s">
        <v>1402</v>
      </c>
      <c r="C961" s="225">
        <v>87.9</v>
      </c>
      <c r="D961" s="171"/>
      <c r="E961" s="171"/>
      <c r="F961" s="171">
        <v>87.9</v>
      </c>
      <c r="G961" s="171">
        <f t="shared" si="143"/>
        <v>87.9</v>
      </c>
      <c r="H961" s="172">
        <v>0</v>
      </c>
      <c r="I961" s="171">
        <v>0</v>
      </c>
      <c r="J961" s="172">
        <f t="shared" si="140"/>
        <v>0</v>
      </c>
      <c r="K961" s="172">
        <f t="shared" si="139"/>
        <v>0</v>
      </c>
      <c r="L961" s="868">
        <f t="shared" si="141"/>
        <v>0</v>
      </c>
      <c r="M961" s="504">
        <f t="shared" si="138"/>
        <v>0</v>
      </c>
      <c r="N961" s="191">
        <f t="shared" si="137"/>
        <v>0</v>
      </c>
      <c r="O961" s="192">
        <f t="shared" si="144"/>
        <v>0</v>
      </c>
      <c r="P961" s="193">
        <v>0</v>
      </c>
      <c r="Q961" s="505">
        <v>0</v>
      </c>
      <c r="R961" s="506">
        <f t="shared" si="142"/>
        <v>0</v>
      </c>
      <c r="S961" s="199">
        <v>2</v>
      </c>
      <c r="T961" s="18"/>
      <c r="U961" s="18"/>
      <c r="V961" s="18"/>
      <c r="W961" s="18"/>
      <c r="X961" s="18"/>
      <c r="Y961" s="18"/>
    </row>
    <row r="962" spans="1:25" s="87" customFormat="1" ht="15.75" customHeight="1" x14ac:dyDescent="0.35">
      <c r="A962" s="171">
        <v>181</v>
      </c>
      <c r="B962" s="839" t="s">
        <v>1403</v>
      </c>
      <c r="C962" s="225">
        <v>101.5</v>
      </c>
      <c r="D962" s="171"/>
      <c r="E962" s="171"/>
      <c r="F962" s="171">
        <v>101.5</v>
      </c>
      <c r="G962" s="171">
        <f t="shared" si="143"/>
        <v>101.5</v>
      </c>
      <c r="H962" s="172">
        <v>0</v>
      </c>
      <c r="I962" s="171">
        <v>0</v>
      </c>
      <c r="J962" s="172">
        <f t="shared" si="140"/>
        <v>0</v>
      </c>
      <c r="K962" s="172">
        <f t="shared" si="139"/>
        <v>0</v>
      </c>
      <c r="L962" s="868">
        <f t="shared" si="141"/>
        <v>0</v>
      </c>
      <c r="M962" s="504">
        <f t="shared" si="138"/>
        <v>0</v>
      </c>
      <c r="N962" s="191">
        <f t="shared" si="137"/>
        <v>0</v>
      </c>
      <c r="O962" s="192">
        <f t="shared" si="144"/>
        <v>0</v>
      </c>
      <c r="P962" s="193">
        <v>0</v>
      </c>
      <c r="Q962" s="505">
        <v>0</v>
      </c>
      <c r="R962" s="506">
        <f t="shared" si="142"/>
        <v>0</v>
      </c>
      <c r="S962" s="199">
        <v>1</v>
      </c>
      <c r="T962" s="18"/>
      <c r="U962" s="18"/>
      <c r="V962" s="18"/>
      <c r="W962" s="18"/>
      <c r="X962" s="18"/>
      <c r="Y962" s="18"/>
    </row>
    <row r="963" spans="1:25" s="87" customFormat="1" ht="15.75" customHeight="1" x14ac:dyDescent="0.35">
      <c r="A963" s="171">
        <v>182</v>
      </c>
      <c r="B963" s="839" t="s">
        <v>1404</v>
      </c>
      <c r="C963" s="225">
        <v>237.8</v>
      </c>
      <c r="D963" s="171"/>
      <c r="E963" s="171"/>
      <c r="F963" s="171">
        <v>237.8</v>
      </c>
      <c r="G963" s="171">
        <f t="shared" si="143"/>
        <v>237.8</v>
      </c>
      <c r="H963" s="172">
        <v>0</v>
      </c>
      <c r="I963" s="171">
        <v>0</v>
      </c>
      <c r="J963" s="172">
        <f t="shared" si="140"/>
        <v>0</v>
      </c>
      <c r="K963" s="172">
        <f t="shared" si="139"/>
        <v>0</v>
      </c>
      <c r="L963" s="868">
        <f t="shared" si="141"/>
        <v>0</v>
      </c>
      <c r="M963" s="504">
        <f t="shared" si="138"/>
        <v>0</v>
      </c>
      <c r="N963" s="191">
        <f t="shared" si="137"/>
        <v>0</v>
      </c>
      <c r="O963" s="192">
        <f t="shared" si="144"/>
        <v>0</v>
      </c>
      <c r="P963" s="193">
        <v>0</v>
      </c>
      <c r="Q963" s="505">
        <v>0</v>
      </c>
      <c r="R963" s="506">
        <f t="shared" si="142"/>
        <v>0</v>
      </c>
      <c r="S963" s="199">
        <v>2</v>
      </c>
      <c r="T963" s="18"/>
      <c r="U963" s="18"/>
      <c r="V963" s="18"/>
      <c r="W963" s="18"/>
      <c r="X963" s="18"/>
      <c r="Y963" s="18"/>
    </row>
    <row r="964" spans="1:25" s="87" customFormat="1" ht="15.75" customHeight="1" x14ac:dyDescent="0.35">
      <c r="A964" s="171">
        <v>183</v>
      </c>
      <c r="B964" s="839" t="s">
        <v>1405</v>
      </c>
      <c r="C964" s="225">
        <v>96.6</v>
      </c>
      <c r="D964" s="171"/>
      <c r="E964" s="171"/>
      <c r="F964" s="171">
        <v>96.6</v>
      </c>
      <c r="G964" s="171">
        <f t="shared" si="143"/>
        <v>96.6</v>
      </c>
      <c r="H964" s="172">
        <v>0</v>
      </c>
      <c r="I964" s="171">
        <v>0</v>
      </c>
      <c r="J964" s="172">
        <f t="shared" si="140"/>
        <v>0</v>
      </c>
      <c r="K964" s="172">
        <f t="shared" si="139"/>
        <v>0</v>
      </c>
      <c r="L964" s="868">
        <f t="shared" si="141"/>
        <v>0</v>
      </c>
      <c r="M964" s="504">
        <f t="shared" si="138"/>
        <v>0</v>
      </c>
      <c r="N964" s="191">
        <f t="shared" si="137"/>
        <v>0</v>
      </c>
      <c r="O964" s="192">
        <f t="shared" si="144"/>
        <v>0</v>
      </c>
      <c r="P964" s="193">
        <v>0</v>
      </c>
      <c r="Q964" s="505">
        <v>0</v>
      </c>
      <c r="R964" s="506">
        <f t="shared" si="142"/>
        <v>0</v>
      </c>
      <c r="S964" s="199">
        <v>2</v>
      </c>
      <c r="T964" s="18"/>
      <c r="U964" s="18"/>
      <c r="V964" s="18"/>
      <c r="W964" s="18"/>
      <c r="X964" s="18"/>
      <c r="Y964" s="18"/>
    </row>
    <row r="965" spans="1:25" s="87" customFormat="1" ht="15.75" customHeight="1" x14ac:dyDescent="0.35">
      <c r="A965" s="171">
        <v>184</v>
      </c>
      <c r="B965" s="839" t="s">
        <v>1406</v>
      </c>
      <c r="C965" s="225">
        <v>120.2</v>
      </c>
      <c r="D965" s="171"/>
      <c r="E965" s="171"/>
      <c r="F965" s="171">
        <v>120.2</v>
      </c>
      <c r="G965" s="171">
        <f t="shared" si="143"/>
        <v>120.2</v>
      </c>
      <c r="H965" s="172">
        <v>0</v>
      </c>
      <c r="I965" s="171">
        <v>0</v>
      </c>
      <c r="J965" s="172">
        <f t="shared" si="140"/>
        <v>0</v>
      </c>
      <c r="K965" s="172">
        <f t="shared" si="139"/>
        <v>0</v>
      </c>
      <c r="L965" s="868">
        <f t="shared" si="141"/>
        <v>0</v>
      </c>
      <c r="M965" s="504">
        <f t="shared" si="138"/>
        <v>0</v>
      </c>
      <c r="N965" s="191">
        <f t="shared" si="137"/>
        <v>0</v>
      </c>
      <c r="O965" s="192">
        <f t="shared" si="144"/>
        <v>0</v>
      </c>
      <c r="P965" s="193">
        <v>0</v>
      </c>
      <c r="Q965" s="505">
        <v>0</v>
      </c>
      <c r="R965" s="506">
        <f t="shared" si="142"/>
        <v>0</v>
      </c>
      <c r="S965" s="199">
        <v>2</v>
      </c>
      <c r="T965" s="18"/>
      <c r="U965" s="18"/>
      <c r="V965" s="18"/>
      <c r="W965" s="18"/>
      <c r="X965" s="18"/>
      <c r="Y965" s="18"/>
    </row>
    <row r="966" spans="1:25" s="87" customFormat="1" ht="15.75" customHeight="1" x14ac:dyDescent="0.35">
      <c r="A966" s="171">
        <v>185</v>
      </c>
      <c r="B966" s="839" t="s">
        <v>1407</v>
      </c>
      <c r="C966" s="225">
        <v>340.3</v>
      </c>
      <c r="D966" s="171"/>
      <c r="E966" s="171"/>
      <c r="F966" s="171">
        <v>340.3</v>
      </c>
      <c r="G966" s="171">
        <f t="shared" si="143"/>
        <v>340.3</v>
      </c>
      <c r="H966" s="172">
        <v>0</v>
      </c>
      <c r="I966" s="171">
        <v>0</v>
      </c>
      <c r="J966" s="172">
        <f t="shared" si="140"/>
        <v>0</v>
      </c>
      <c r="K966" s="172">
        <f t="shared" si="139"/>
        <v>0</v>
      </c>
      <c r="L966" s="868">
        <f t="shared" si="141"/>
        <v>0</v>
      </c>
      <c r="M966" s="504">
        <f t="shared" si="138"/>
        <v>0</v>
      </c>
      <c r="N966" s="191">
        <f t="shared" si="137"/>
        <v>0</v>
      </c>
      <c r="O966" s="192">
        <f t="shared" si="144"/>
        <v>0</v>
      </c>
      <c r="P966" s="193">
        <v>0</v>
      </c>
      <c r="Q966" s="505">
        <v>0</v>
      </c>
      <c r="R966" s="506">
        <f t="shared" si="142"/>
        <v>0</v>
      </c>
      <c r="S966" s="199">
        <v>2</v>
      </c>
      <c r="T966" s="18"/>
      <c r="U966" s="18"/>
      <c r="V966" s="18"/>
      <c r="W966" s="18"/>
      <c r="X966" s="18"/>
      <c r="Y966" s="18"/>
    </row>
    <row r="967" spans="1:25" s="87" customFormat="1" ht="15.75" customHeight="1" x14ac:dyDescent="0.35">
      <c r="A967" s="171">
        <v>186</v>
      </c>
      <c r="B967" s="839" t="s">
        <v>1408</v>
      </c>
      <c r="C967" s="225">
        <v>264.89999999999998</v>
      </c>
      <c r="D967" s="171"/>
      <c r="E967" s="171"/>
      <c r="F967" s="171">
        <v>264.10000000000002</v>
      </c>
      <c r="G967" s="171">
        <f t="shared" si="143"/>
        <v>264.89999999999998</v>
      </c>
      <c r="H967" s="172">
        <v>0</v>
      </c>
      <c r="I967" s="171">
        <v>0</v>
      </c>
      <c r="J967" s="172">
        <f t="shared" si="140"/>
        <v>0</v>
      </c>
      <c r="K967" s="172">
        <f t="shared" si="139"/>
        <v>0</v>
      </c>
      <c r="L967" s="868">
        <f t="shared" si="141"/>
        <v>0</v>
      </c>
      <c r="M967" s="504">
        <f t="shared" si="138"/>
        <v>0</v>
      </c>
      <c r="N967" s="191">
        <f t="shared" si="137"/>
        <v>0</v>
      </c>
      <c r="O967" s="192">
        <f t="shared" si="144"/>
        <v>0</v>
      </c>
      <c r="P967" s="193">
        <v>0</v>
      </c>
      <c r="Q967" s="505">
        <v>0</v>
      </c>
      <c r="R967" s="506">
        <f t="shared" si="142"/>
        <v>0</v>
      </c>
      <c r="S967" s="199">
        <v>2</v>
      </c>
      <c r="T967" s="18"/>
      <c r="U967" s="18"/>
      <c r="V967" s="18"/>
      <c r="W967" s="18"/>
      <c r="X967" s="18"/>
      <c r="Y967" s="18"/>
    </row>
    <row r="968" spans="1:25" s="87" customFormat="1" ht="15.75" customHeight="1" x14ac:dyDescent="0.35">
      <c r="A968" s="171">
        <v>187</v>
      </c>
      <c r="B968" s="839" t="s">
        <v>1409</v>
      </c>
      <c r="C968" s="225">
        <v>299.7</v>
      </c>
      <c r="D968" s="171"/>
      <c r="E968" s="171"/>
      <c r="F968" s="171">
        <v>299.2</v>
      </c>
      <c r="G968" s="171">
        <f t="shared" si="143"/>
        <v>299.7</v>
      </c>
      <c r="H968" s="172">
        <v>0</v>
      </c>
      <c r="I968" s="171">
        <v>0</v>
      </c>
      <c r="J968" s="172">
        <f t="shared" si="140"/>
        <v>0</v>
      </c>
      <c r="K968" s="172">
        <f t="shared" si="139"/>
        <v>0</v>
      </c>
      <c r="L968" s="868">
        <f t="shared" si="141"/>
        <v>0</v>
      </c>
      <c r="M968" s="504">
        <f t="shared" si="138"/>
        <v>0</v>
      </c>
      <c r="N968" s="191">
        <f t="shared" si="137"/>
        <v>0</v>
      </c>
      <c r="O968" s="192">
        <f t="shared" si="144"/>
        <v>0</v>
      </c>
      <c r="P968" s="193">
        <v>0</v>
      </c>
      <c r="Q968" s="505">
        <v>0</v>
      </c>
      <c r="R968" s="506">
        <f t="shared" si="142"/>
        <v>0</v>
      </c>
      <c r="S968" s="199">
        <v>2</v>
      </c>
      <c r="T968" s="18"/>
      <c r="U968" s="18"/>
      <c r="V968" s="18"/>
      <c r="W968" s="18"/>
      <c r="X968" s="18"/>
      <c r="Y968" s="18"/>
    </row>
    <row r="969" spans="1:25" s="87" customFormat="1" ht="15.75" customHeight="1" x14ac:dyDescent="0.35">
      <c r="A969" s="171">
        <v>188</v>
      </c>
      <c r="B969" s="839" t="s">
        <v>1410</v>
      </c>
      <c r="C969" s="225">
        <v>295.10000000000002</v>
      </c>
      <c r="D969" s="171"/>
      <c r="E969" s="171"/>
      <c r="F969" s="171">
        <v>295.10000000000002</v>
      </c>
      <c r="G969" s="171">
        <f t="shared" si="143"/>
        <v>295.10000000000002</v>
      </c>
      <c r="H969" s="172">
        <v>0</v>
      </c>
      <c r="I969" s="171">
        <v>0</v>
      </c>
      <c r="J969" s="172">
        <f t="shared" si="140"/>
        <v>0</v>
      </c>
      <c r="K969" s="172">
        <f t="shared" si="139"/>
        <v>0</v>
      </c>
      <c r="L969" s="868">
        <f t="shared" si="141"/>
        <v>0</v>
      </c>
      <c r="M969" s="504">
        <f t="shared" si="138"/>
        <v>0</v>
      </c>
      <c r="N969" s="191">
        <f t="shared" si="137"/>
        <v>0</v>
      </c>
      <c r="O969" s="192">
        <f t="shared" si="144"/>
        <v>0</v>
      </c>
      <c r="P969" s="193">
        <v>0</v>
      </c>
      <c r="Q969" s="505">
        <v>0</v>
      </c>
      <c r="R969" s="506">
        <f t="shared" si="142"/>
        <v>0</v>
      </c>
      <c r="S969" s="199">
        <v>2</v>
      </c>
      <c r="T969" s="18"/>
      <c r="U969" s="18"/>
      <c r="V969" s="18"/>
      <c r="W969" s="18"/>
      <c r="X969" s="18"/>
      <c r="Y969" s="18"/>
    </row>
    <row r="970" spans="1:25" s="87" customFormat="1" ht="15.75" customHeight="1" x14ac:dyDescent="0.35">
      <c r="A970" s="171">
        <v>189</v>
      </c>
      <c r="B970" s="839" t="s">
        <v>1411</v>
      </c>
      <c r="C970" s="225">
        <v>148.69999999999999</v>
      </c>
      <c r="D970" s="171"/>
      <c r="E970" s="171"/>
      <c r="F970" s="171">
        <v>148.69999999999999</v>
      </c>
      <c r="G970" s="171">
        <f t="shared" si="143"/>
        <v>148.69999999999999</v>
      </c>
      <c r="H970" s="172">
        <v>0</v>
      </c>
      <c r="I970" s="171">
        <v>0</v>
      </c>
      <c r="J970" s="172">
        <f t="shared" si="140"/>
        <v>0</v>
      </c>
      <c r="K970" s="172">
        <f t="shared" si="139"/>
        <v>0</v>
      </c>
      <c r="L970" s="868">
        <f t="shared" si="141"/>
        <v>0</v>
      </c>
      <c r="M970" s="504">
        <f t="shared" si="138"/>
        <v>0</v>
      </c>
      <c r="N970" s="191">
        <f t="shared" si="137"/>
        <v>0</v>
      </c>
      <c r="O970" s="192">
        <f t="shared" si="144"/>
        <v>0</v>
      </c>
      <c r="P970" s="193">
        <v>0</v>
      </c>
      <c r="Q970" s="505">
        <v>0</v>
      </c>
      <c r="R970" s="506">
        <f t="shared" si="142"/>
        <v>0</v>
      </c>
      <c r="S970" s="199">
        <v>2</v>
      </c>
      <c r="T970" s="18"/>
      <c r="U970" s="18"/>
      <c r="V970" s="18"/>
      <c r="W970" s="18"/>
      <c r="X970" s="18"/>
      <c r="Y970" s="18"/>
    </row>
    <row r="971" spans="1:25" s="87" customFormat="1" ht="15.75" customHeight="1" x14ac:dyDescent="0.35">
      <c r="A971" s="171">
        <v>190</v>
      </c>
      <c r="B971" s="839" t="s">
        <v>1412</v>
      </c>
      <c r="C971" s="225">
        <v>339.7</v>
      </c>
      <c r="D971" s="171"/>
      <c r="E971" s="171"/>
      <c r="F971" s="171">
        <v>336.4</v>
      </c>
      <c r="G971" s="171">
        <f t="shared" si="143"/>
        <v>339.7</v>
      </c>
      <c r="H971" s="172">
        <v>0</v>
      </c>
      <c r="I971" s="171">
        <v>0</v>
      </c>
      <c r="J971" s="172">
        <f t="shared" si="140"/>
        <v>0</v>
      </c>
      <c r="K971" s="172">
        <f t="shared" si="139"/>
        <v>0</v>
      </c>
      <c r="L971" s="868">
        <f t="shared" si="141"/>
        <v>0</v>
      </c>
      <c r="M971" s="504">
        <f t="shared" si="138"/>
        <v>0</v>
      </c>
      <c r="N971" s="191">
        <f t="shared" si="137"/>
        <v>0</v>
      </c>
      <c r="O971" s="192">
        <f t="shared" si="144"/>
        <v>0</v>
      </c>
      <c r="P971" s="193">
        <v>0</v>
      </c>
      <c r="Q971" s="505">
        <v>0</v>
      </c>
      <c r="R971" s="506">
        <f t="shared" si="142"/>
        <v>0</v>
      </c>
      <c r="S971" s="199">
        <v>2</v>
      </c>
      <c r="T971" s="18"/>
      <c r="U971" s="18"/>
      <c r="V971" s="18"/>
      <c r="W971" s="18"/>
      <c r="X971" s="18"/>
      <c r="Y971" s="18"/>
    </row>
    <row r="972" spans="1:25" s="87" customFormat="1" ht="15.75" customHeight="1" x14ac:dyDescent="0.35">
      <c r="A972" s="171">
        <v>191</v>
      </c>
      <c r="B972" s="839" t="s">
        <v>1413</v>
      </c>
      <c r="C972" s="225">
        <v>197.6</v>
      </c>
      <c r="D972" s="171"/>
      <c r="E972" s="171"/>
      <c r="F972" s="171">
        <v>197.6</v>
      </c>
      <c r="G972" s="171">
        <f t="shared" si="143"/>
        <v>197.6</v>
      </c>
      <c r="H972" s="172">
        <v>0</v>
      </c>
      <c r="I972" s="171">
        <v>0</v>
      </c>
      <c r="J972" s="172">
        <f t="shared" si="140"/>
        <v>0</v>
      </c>
      <c r="K972" s="172">
        <f t="shared" si="139"/>
        <v>0</v>
      </c>
      <c r="L972" s="868">
        <f t="shared" si="141"/>
        <v>0</v>
      </c>
      <c r="M972" s="504">
        <f t="shared" si="138"/>
        <v>0</v>
      </c>
      <c r="N972" s="191">
        <f t="shared" si="137"/>
        <v>0</v>
      </c>
      <c r="O972" s="192">
        <f t="shared" si="144"/>
        <v>0</v>
      </c>
      <c r="P972" s="193">
        <v>0</v>
      </c>
      <c r="Q972" s="505">
        <v>0</v>
      </c>
      <c r="R972" s="506">
        <f t="shared" si="142"/>
        <v>0</v>
      </c>
      <c r="S972" s="199">
        <v>2</v>
      </c>
      <c r="T972" s="18"/>
      <c r="U972" s="18"/>
      <c r="V972" s="18"/>
      <c r="W972" s="18"/>
      <c r="X972" s="18"/>
      <c r="Y972" s="18"/>
    </row>
    <row r="973" spans="1:25" s="87" customFormat="1" ht="15.75" customHeight="1" x14ac:dyDescent="0.35">
      <c r="A973" s="171">
        <v>192</v>
      </c>
      <c r="B973" s="839" t="s">
        <v>1414</v>
      </c>
      <c r="C973" s="227">
        <v>251</v>
      </c>
      <c r="D973" s="171"/>
      <c r="E973" s="171"/>
      <c r="F973" s="171">
        <v>251</v>
      </c>
      <c r="G973" s="171">
        <f t="shared" si="143"/>
        <v>251</v>
      </c>
      <c r="H973" s="172">
        <v>0</v>
      </c>
      <c r="I973" s="171">
        <v>0</v>
      </c>
      <c r="J973" s="172">
        <f t="shared" si="140"/>
        <v>0</v>
      </c>
      <c r="K973" s="172">
        <f t="shared" si="139"/>
        <v>0</v>
      </c>
      <c r="L973" s="868">
        <f t="shared" si="141"/>
        <v>0</v>
      </c>
      <c r="M973" s="504">
        <f t="shared" si="138"/>
        <v>0</v>
      </c>
      <c r="N973" s="191">
        <f t="shared" ref="N973:N1036" si="145">M973*4281.45</f>
        <v>0</v>
      </c>
      <c r="O973" s="192">
        <f t="shared" si="144"/>
        <v>0</v>
      </c>
      <c r="P973" s="193">
        <v>0</v>
      </c>
      <c r="Q973" s="505">
        <v>0</v>
      </c>
      <c r="R973" s="506">
        <f t="shared" si="142"/>
        <v>0</v>
      </c>
      <c r="S973" s="199">
        <v>2</v>
      </c>
      <c r="T973" s="18"/>
      <c r="U973" s="18"/>
      <c r="V973" s="18"/>
      <c r="W973" s="18"/>
      <c r="X973" s="18"/>
      <c r="Y973" s="18"/>
    </row>
    <row r="974" spans="1:25" s="87" customFormat="1" ht="15.75" customHeight="1" x14ac:dyDescent="0.35">
      <c r="A974" s="171">
        <v>193</v>
      </c>
      <c r="B974" s="839" t="s">
        <v>1415</v>
      </c>
      <c r="C974" s="225">
        <v>172.7</v>
      </c>
      <c r="D974" s="171"/>
      <c r="E974" s="171"/>
      <c r="F974" s="171">
        <v>172.7</v>
      </c>
      <c r="G974" s="171">
        <f t="shared" si="143"/>
        <v>172.7</v>
      </c>
      <c r="H974" s="172">
        <v>0</v>
      </c>
      <c r="I974" s="171">
        <v>0</v>
      </c>
      <c r="J974" s="172">
        <f t="shared" si="140"/>
        <v>0</v>
      </c>
      <c r="K974" s="172">
        <f t="shared" si="139"/>
        <v>0</v>
      </c>
      <c r="L974" s="868">
        <f t="shared" si="141"/>
        <v>0</v>
      </c>
      <c r="M974" s="504">
        <f t="shared" si="138"/>
        <v>0</v>
      </c>
      <c r="N974" s="191">
        <f t="shared" si="145"/>
        <v>0</v>
      </c>
      <c r="O974" s="192">
        <f t="shared" si="144"/>
        <v>0</v>
      </c>
      <c r="P974" s="193">
        <v>0</v>
      </c>
      <c r="Q974" s="505">
        <v>0</v>
      </c>
      <c r="R974" s="506">
        <f t="shared" si="142"/>
        <v>0</v>
      </c>
      <c r="S974" s="199">
        <v>2</v>
      </c>
      <c r="T974" s="18"/>
      <c r="U974" s="18"/>
      <c r="V974" s="18"/>
      <c r="W974" s="18"/>
      <c r="X974" s="18"/>
      <c r="Y974" s="18"/>
    </row>
    <row r="975" spans="1:25" s="87" customFormat="1" ht="15.75" customHeight="1" x14ac:dyDescent="0.35">
      <c r="A975" s="171">
        <v>194</v>
      </c>
      <c r="B975" s="839" t="s">
        <v>1416</v>
      </c>
      <c r="C975" s="225">
        <v>294.2</v>
      </c>
      <c r="D975" s="171"/>
      <c r="E975" s="171"/>
      <c r="F975" s="171">
        <v>294.7</v>
      </c>
      <c r="G975" s="171">
        <f t="shared" si="143"/>
        <v>294.2</v>
      </c>
      <c r="H975" s="172">
        <v>0</v>
      </c>
      <c r="I975" s="171">
        <v>0</v>
      </c>
      <c r="J975" s="172">
        <f t="shared" si="140"/>
        <v>0</v>
      </c>
      <c r="K975" s="172">
        <f t="shared" si="139"/>
        <v>0</v>
      </c>
      <c r="L975" s="868">
        <f t="shared" si="141"/>
        <v>0</v>
      </c>
      <c r="M975" s="504">
        <f t="shared" si="138"/>
        <v>0</v>
      </c>
      <c r="N975" s="191">
        <f t="shared" si="145"/>
        <v>0</v>
      </c>
      <c r="O975" s="192">
        <f t="shared" si="144"/>
        <v>0</v>
      </c>
      <c r="P975" s="193">
        <v>0</v>
      </c>
      <c r="Q975" s="505">
        <v>0</v>
      </c>
      <c r="R975" s="506">
        <f t="shared" si="142"/>
        <v>0</v>
      </c>
      <c r="S975" s="199">
        <v>2</v>
      </c>
      <c r="T975" s="18"/>
      <c r="U975" s="18"/>
      <c r="V975" s="18"/>
      <c r="W975" s="18"/>
      <c r="X975" s="18"/>
      <c r="Y975" s="18"/>
    </row>
    <row r="976" spans="1:25" s="87" customFormat="1" ht="15.75" customHeight="1" x14ac:dyDescent="0.35">
      <c r="A976" s="171">
        <v>195</v>
      </c>
      <c r="B976" s="839" t="s">
        <v>1417</v>
      </c>
      <c r="C976" s="225">
        <v>200.9</v>
      </c>
      <c r="D976" s="171"/>
      <c r="E976" s="171"/>
      <c r="F976" s="171">
        <v>200.9</v>
      </c>
      <c r="G976" s="171">
        <f t="shared" si="143"/>
        <v>200.9</v>
      </c>
      <c r="H976" s="172">
        <v>0</v>
      </c>
      <c r="I976" s="171">
        <v>0</v>
      </c>
      <c r="J976" s="172">
        <f t="shared" si="140"/>
        <v>0</v>
      </c>
      <c r="K976" s="172">
        <f t="shared" si="139"/>
        <v>0</v>
      </c>
      <c r="L976" s="868">
        <f t="shared" si="141"/>
        <v>0</v>
      </c>
      <c r="M976" s="504">
        <f t="shared" si="138"/>
        <v>0</v>
      </c>
      <c r="N976" s="191">
        <f t="shared" si="145"/>
        <v>0</v>
      </c>
      <c r="O976" s="192">
        <f t="shared" si="144"/>
        <v>0</v>
      </c>
      <c r="P976" s="193">
        <v>0</v>
      </c>
      <c r="Q976" s="505">
        <v>0</v>
      </c>
      <c r="R976" s="506">
        <f t="shared" si="142"/>
        <v>0</v>
      </c>
      <c r="S976" s="199">
        <v>2</v>
      </c>
      <c r="T976" s="18"/>
      <c r="U976" s="18"/>
      <c r="V976" s="18"/>
      <c r="W976" s="18"/>
      <c r="X976" s="18"/>
      <c r="Y976" s="18"/>
    </row>
    <row r="977" spans="1:25" s="87" customFormat="1" ht="15.75" customHeight="1" x14ac:dyDescent="0.35">
      <c r="A977" s="171">
        <v>196</v>
      </c>
      <c r="B977" s="839" t="s">
        <v>1418</v>
      </c>
      <c r="C977" s="225">
        <v>297.8</v>
      </c>
      <c r="D977" s="171"/>
      <c r="E977" s="171"/>
      <c r="F977" s="171">
        <v>297.89999999999998</v>
      </c>
      <c r="G977" s="171">
        <f t="shared" si="143"/>
        <v>297.8</v>
      </c>
      <c r="H977" s="172">
        <v>0</v>
      </c>
      <c r="I977" s="171">
        <v>0</v>
      </c>
      <c r="J977" s="172">
        <f t="shared" si="140"/>
        <v>0</v>
      </c>
      <c r="K977" s="172">
        <f t="shared" si="139"/>
        <v>0</v>
      </c>
      <c r="L977" s="868">
        <f t="shared" si="141"/>
        <v>0</v>
      </c>
      <c r="M977" s="504">
        <f t="shared" si="138"/>
        <v>0</v>
      </c>
      <c r="N977" s="191">
        <f t="shared" si="145"/>
        <v>0</v>
      </c>
      <c r="O977" s="192">
        <f t="shared" si="144"/>
        <v>0</v>
      </c>
      <c r="P977" s="193">
        <v>0</v>
      </c>
      <c r="Q977" s="505">
        <v>0</v>
      </c>
      <c r="R977" s="506">
        <f t="shared" si="142"/>
        <v>0</v>
      </c>
      <c r="S977" s="199">
        <v>2</v>
      </c>
      <c r="T977" s="18"/>
      <c r="U977" s="18"/>
      <c r="V977" s="18"/>
      <c r="W977" s="18"/>
      <c r="X977" s="18"/>
      <c r="Y977" s="18"/>
    </row>
    <row r="978" spans="1:25" s="87" customFormat="1" ht="15.75" customHeight="1" x14ac:dyDescent="0.35">
      <c r="A978" s="171">
        <v>197</v>
      </c>
      <c r="B978" s="839" t="s">
        <v>1419</v>
      </c>
      <c r="C978" s="225">
        <v>124.6</v>
      </c>
      <c r="D978" s="171"/>
      <c r="E978" s="171"/>
      <c r="F978" s="171">
        <v>104.4</v>
      </c>
      <c r="G978" s="171">
        <f t="shared" si="143"/>
        <v>124.6</v>
      </c>
      <c r="H978" s="172">
        <v>0</v>
      </c>
      <c r="I978" s="171">
        <v>0</v>
      </c>
      <c r="J978" s="172">
        <f t="shared" si="140"/>
        <v>0</v>
      </c>
      <c r="K978" s="172">
        <f t="shared" si="139"/>
        <v>0</v>
      </c>
      <c r="L978" s="868">
        <f t="shared" si="141"/>
        <v>0</v>
      </c>
      <c r="M978" s="504">
        <f t="shared" si="138"/>
        <v>0</v>
      </c>
      <c r="N978" s="191">
        <f t="shared" si="145"/>
        <v>0</v>
      </c>
      <c r="O978" s="192">
        <f t="shared" si="144"/>
        <v>0</v>
      </c>
      <c r="P978" s="193">
        <v>0</v>
      </c>
      <c r="Q978" s="505">
        <v>0</v>
      </c>
      <c r="R978" s="506">
        <f t="shared" si="142"/>
        <v>0</v>
      </c>
      <c r="S978" s="199">
        <v>2</v>
      </c>
      <c r="T978" s="18"/>
      <c r="U978" s="18"/>
      <c r="V978" s="18"/>
      <c r="W978" s="18"/>
      <c r="X978" s="18"/>
      <c r="Y978" s="18"/>
    </row>
    <row r="979" spans="1:25" s="87" customFormat="1" ht="15.75" customHeight="1" x14ac:dyDescent="0.35">
      <c r="A979" s="171">
        <v>198</v>
      </c>
      <c r="B979" s="839" t="s">
        <v>1420</v>
      </c>
      <c r="C979" s="225">
        <v>132.19999999999999</v>
      </c>
      <c r="D979" s="171"/>
      <c r="E979" s="171"/>
      <c r="F979" s="171">
        <v>132</v>
      </c>
      <c r="G979" s="171">
        <f t="shared" si="143"/>
        <v>132.19999999999999</v>
      </c>
      <c r="H979" s="172">
        <v>0</v>
      </c>
      <c r="I979" s="171">
        <v>0</v>
      </c>
      <c r="J979" s="172">
        <f t="shared" si="140"/>
        <v>0</v>
      </c>
      <c r="K979" s="172">
        <f t="shared" si="139"/>
        <v>0</v>
      </c>
      <c r="L979" s="868">
        <f t="shared" si="141"/>
        <v>0</v>
      </c>
      <c r="M979" s="504">
        <f t="shared" si="138"/>
        <v>0</v>
      </c>
      <c r="N979" s="191">
        <f t="shared" si="145"/>
        <v>0</v>
      </c>
      <c r="O979" s="192">
        <f t="shared" si="144"/>
        <v>0</v>
      </c>
      <c r="P979" s="193">
        <v>0</v>
      </c>
      <c r="Q979" s="505">
        <v>0</v>
      </c>
      <c r="R979" s="506">
        <f t="shared" si="142"/>
        <v>0</v>
      </c>
      <c r="S979" s="199">
        <v>3</v>
      </c>
      <c r="T979" s="18"/>
      <c r="U979" s="18"/>
      <c r="V979" s="18"/>
      <c r="W979" s="18"/>
      <c r="X979" s="18"/>
      <c r="Y979" s="18"/>
    </row>
    <row r="980" spans="1:25" s="87" customFormat="1" ht="15.75" customHeight="1" x14ac:dyDescent="0.35">
      <c r="A980" s="171">
        <v>199</v>
      </c>
      <c r="B980" s="839" t="s">
        <v>1421</v>
      </c>
      <c r="C980" s="225">
        <v>225.4</v>
      </c>
      <c r="D980" s="171"/>
      <c r="E980" s="171"/>
      <c r="F980" s="171">
        <v>225.4</v>
      </c>
      <c r="G980" s="171">
        <f t="shared" si="143"/>
        <v>225.4</v>
      </c>
      <c r="H980" s="172">
        <v>0</v>
      </c>
      <c r="I980" s="171">
        <v>0</v>
      </c>
      <c r="J980" s="172">
        <f t="shared" si="140"/>
        <v>0</v>
      </c>
      <c r="K980" s="172">
        <f t="shared" si="139"/>
        <v>0</v>
      </c>
      <c r="L980" s="868">
        <f t="shared" si="141"/>
        <v>0</v>
      </c>
      <c r="M980" s="504">
        <f t="shared" si="138"/>
        <v>0</v>
      </c>
      <c r="N980" s="191">
        <f t="shared" si="145"/>
        <v>0</v>
      </c>
      <c r="O980" s="192">
        <f t="shared" si="144"/>
        <v>0</v>
      </c>
      <c r="P980" s="193">
        <v>0</v>
      </c>
      <c r="Q980" s="505">
        <v>0</v>
      </c>
      <c r="R980" s="506">
        <f t="shared" si="142"/>
        <v>0</v>
      </c>
      <c r="S980" s="199">
        <v>2</v>
      </c>
      <c r="T980" s="18"/>
      <c r="U980" s="18"/>
      <c r="V980" s="18"/>
      <c r="W980" s="18"/>
      <c r="X980" s="18"/>
      <c r="Y980" s="18"/>
    </row>
    <row r="981" spans="1:25" s="87" customFormat="1" ht="15.75" customHeight="1" x14ac:dyDescent="0.35">
      <c r="A981" s="171">
        <v>200</v>
      </c>
      <c r="B981" s="839" t="s">
        <v>1422</v>
      </c>
      <c r="C981" s="225">
        <v>415.6</v>
      </c>
      <c r="D981" s="171"/>
      <c r="E981" s="171"/>
      <c r="F981" s="171">
        <v>415.6</v>
      </c>
      <c r="G981" s="171">
        <f t="shared" si="143"/>
        <v>415.6</v>
      </c>
      <c r="H981" s="172">
        <v>0</v>
      </c>
      <c r="I981" s="171">
        <v>0</v>
      </c>
      <c r="J981" s="172">
        <f t="shared" si="140"/>
        <v>0</v>
      </c>
      <c r="K981" s="172">
        <f t="shared" si="139"/>
        <v>0</v>
      </c>
      <c r="L981" s="868">
        <f t="shared" si="141"/>
        <v>0</v>
      </c>
      <c r="M981" s="504">
        <f t="shared" si="138"/>
        <v>0</v>
      </c>
      <c r="N981" s="191">
        <f t="shared" si="145"/>
        <v>0</v>
      </c>
      <c r="O981" s="192">
        <f t="shared" si="144"/>
        <v>0</v>
      </c>
      <c r="P981" s="193">
        <v>0</v>
      </c>
      <c r="Q981" s="505">
        <v>0</v>
      </c>
      <c r="R981" s="506">
        <f t="shared" si="142"/>
        <v>0</v>
      </c>
      <c r="S981" s="199">
        <v>2</v>
      </c>
      <c r="T981" s="18"/>
      <c r="U981" s="18"/>
      <c r="V981" s="18"/>
      <c r="W981" s="18"/>
      <c r="X981" s="18"/>
      <c r="Y981" s="18"/>
    </row>
    <row r="982" spans="1:25" s="87" customFormat="1" ht="15.75" customHeight="1" x14ac:dyDescent="0.35">
      <c r="A982" s="171">
        <v>201</v>
      </c>
      <c r="B982" s="839" t="s">
        <v>1423</v>
      </c>
      <c r="C982" s="225">
        <v>1495</v>
      </c>
      <c r="D982" s="171"/>
      <c r="E982" s="171"/>
      <c r="F982" s="171">
        <v>1496.4</v>
      </c>
      <c r="G982" s="171">
        <f t="shared" si="143"/>
        <v>1495</v>
      </c>
      <c r="H982" s="172">
        <v>62</v>
      </c>
      <c r="I982" s="171">
        <v>0</v>
      </c>
      <c r="J982" s="172">
        <f t="shared" si="140"/>
        <v>62</v>
      </c>
      <c r="K982" s="172">
        <f t="shared" si="139"/>
        <v>62</v>
      </c>
      <c r="L982" s="868">
        <f t="shared" si="141"/>
        <v>62</v>
      </c>
      <c r="M982" s="504">
        <f t="shared" si="138"/>
        <v>7.3809523809523811E-2</v>
      </c>
      <c r="N982" s="191">
        <f t="shared" si="145"/>
        <v>316.01178571428568</v>
      </c>
      <c r="O982" s="192">
        <f t="shared" si="144"/>
        <v>69.522592857142854</v>
      </c>
      <c r="P982" s="193">
        <v>132.00685714285714</v>
      </c>
      <c r="Q982" s="505">
        <v>7.3632380952380956</v>
      </c>
      <c r="R982" s="506">
        <f t="shared" si="142"/>
        <v>0.35110667144449753</v>
      </c>
      <c r="S982" s="199">
        <v>2</v>
      </c>
      <c r="T982" s="18"/>
      <c r="U982" s="18"/>
      <c r="V982" s="18"/>
      <c r="W982" s="18"/>
      <c r="X982" s="18"/>
      <c r="Y982" s="18"/>
    </row>
    <row r="983" spans="1:25" s="87" customFormat="1" ht="15.75" customHeight="1" x14ac:dyDescent="0.35">
      <c r="A983" s="171">
        <v>202</v>
      </c>
      <c r="B983" s="839" t="s">
        <v>1424</v>
      </c>
      <c r="C983" s="225">
        <v>288.60000000000002</v>
      </c>
      <c r="D983" s="171"/>
      <c r="E983" s="171"/>
      <c r="F983" s="171">
        <v>288.60000000000002</v>
      </c>
      <c r="G983" s="171">
        <f t="shared" si="143"/>
        <v>288.60000000000002</v>
      </c>
      <c r="H983" s="172">
        <v>0</v>
      </c>
      <c r="I983" s="171">
        <v>0</v>
      </c>
      <c r="J983" s="172">
        <f t="shared" si="140"/>
        <v>0</v>
      </c>
      <c r="K983" s="172">
        <f t="shared" si="139"/>
        <v>0</v>
      </c>
      <c r="L983" s="868">
        <f t="shared" si="141"/>
        <v>0</v>
      </c>
      <c r="M983" s="504">
        <f t="shared" si="138"/>
        <v>0</v>
      </c>
      <c r="N983" s="191">
        <f t="shared" si="145"/>
        <v>0</v>
      </c>
      <c r="O983" s="192">
        <f t="shared" si="144"/>
        <v>0</v>
      </c>
      <c r="P983" s="193">
        <v>0</v>
      </c>
      <c r="Q983" s="505">
        <v>0</v>
      </c>
      <c r="R983" s="506">
        <f t="shared" si="142"/>
        <v>0</v>
      </c>
      <c r="S983" s="199">
        <v>3</v>
      </c>
      <c r="T983" s="18"/>
      <c r="U983" s="18"/>
      <c r="V983" s="18"/>
      <c r="W983" s="18"/>
      <c r="X983" s="18"/>
      <c r="Y983" s="18"/>
    </row>
    <row r="984" spans="1:25" s="87" customFormat="1" ht="15.75" customHeight="1" x14ac:dyDescent="0.35">
      <c r="A984" s="171">
        <v>203</v>
      </c>
      <c r="B984" s="839" t="s">
        <v>1425</v>
      </c>
      <c r="C984" s="225">
        <v>272.10000000000002</v>
      </c>
      <c r="D984" s="171"/>
      <c r="E984" s="171"/>
      <c r="F984" s="171">
        <v>272.10000000000002</v>
      </c>
      <c r="G984" s="171">
        <f t="shared" si="143"/>
        <v>272.10000000000002</v>
      </c>
      <c r="H984" s="172">
        <v>0</v>
      </c>
      <c r="I984" s="171">
        <v>0</v>
      </c>
      <c r="J984" s="172">
        <f t="shared" si="140"/>
        <v>0</v>
      </c>
      <c r="K984" s="172">
        <f t="shared" si="139"/>
        <v>0</v>
      </c>
      <c r="L984" s="868">
        <f t="shared" si="141"/>
        <v>0</v>
      </c>
      <c r="M984" s="504">
        <f t="shared" si="138"/>
        <v>0</v>
      </c>
      <c r="N984" s="191">
        <f t="shared" si="145"/>
        <v>0</v>
      </c>
      <c r="O984" s="192">
        <f t="shared" si="144"/>
        <v>0</v>
      </c>
      <c r="P984" s="193">
        <v>0</v>
      </c>
      <c r="Q984" s="505">
        <v>0</v>
      </c>
      <c r="R984" s="506">
        <f t="shared" si="142"/>
        <v>0</v>
      </c>
      <c r="S984" s="199">
        <v>2</v>
      </c>
      <c r="T984" s="18"/>
      <c r="U984" s="18"/>
      <c r="V984" s="18"/>
      <c r="W984" s="18"/>
      <c r="X984" s="18"/>
      <c r="Y984" s="18"/>
    </row>
    <row r="985" spans="1:25" s="87" customFormat="1" ht="15.75" customHeight="1" x14ac:dyDescent="0.35">
      <c r="A985" s="171">
        <v>204</v>
      </c>
      <c r="B985" s="839" t="s">
        <v>1426</v>
      </c>
      <c r="C985" s="225">
        <v>287.89999999999998</v>
      </c>
      <c r="D985" s="171"/>
      <c r="E985" s="171">
        <v>25.8</v>
      </c>
      <c r="F985" s="171">
        <v>288.3</v>
      </c>
      <c r="G985" s="171">
        <f t="shared" si="143"/>
        <v>313.7</v>
      </c>
      <c r="H985" s="172">
        <v>0</v>
      </c>
      <c r="I985" s="171">
        <v>0</v>
      </c>
      <c r="J985" s="172">
        <f t="shared" si="140"/>
        <v>0</v>
      </c>
      <c r="K985" s="172">
        <f t="shared" si="139"/>
        <v>0</v>
      </c>
      <c r="L985" s="868">
        <f t="shared" si="141"/>
        <v>0</v>
      </c>
      <c r="M985" s="504">
        <f t="shared" si="138"/>
        <v>0</v>
      </c>
      <c r="N985" s="191">
        <f t="shared" si="145"/>
        <v>0</v>
      </c>
      <c r="O985" s="192">
        <f t="shared" si="144"/>
        <v>0</v>
      </c>
      <c r="P985" s="193">
        <v>0</v>
      </c>
      <c r="Q985" s="505">
        <v>0</v>
      </c>
      <c r="R985" s="506">
        <f t="shared" si="142"/>
        <v>0</v>
      </c>
      <c r="S985" s="199">
        <v>4</v>
      </c>
      <c r="T985" s="18"/>
      <c r="U985" s="18"/>
      <c r="V985" s="18"/>
      <c r="W985" s="18"/>
      <c r="X985" s="18"/>
      <c r="Y985" s="18"/>
    </row>
    <row r="986" spans="1:25" s="87" customFormat="1" ht="15.75" customHeight="1" x14ac:dyDescent="0.35">
      <c r="A986" s="171">
        <v>205</v>
      </c>
      <c r="B986" s="839" t="s">
        <v>1427</v>
      </c>
      <c r="C986" s="225">
        <v>731.71</v>
      </c>
      <c r="D986" s="171"/>
      <c r="E986" s="171">
        <v>128.69999999999999</v>
      </c>
      <c r="F986" s="171">
        <v>731.7</v>
      </c>
      <c r="G986" s="171">
        <f t="shared" si="143"/>
        <v>860.41000000000008</v>
      </c>
      <c r="H986" s="172">
        <v>76</v>
      </c>
      <c r="I986" s="171">
        <v>0</v>
      </c>
      <c r="J986" s="172">
        <f t="shared" si="140"/>
        <v>76</v>
      </c>
      <c r="K986" s="172">
        <f t="shared" si="139"/>
        <v>76</v>
      </c>
      <c r="L986" s="868">
        <f t="shared" si="141"/>
        <v>76</v>
      </c>
      <c r="M986" s="504">
        <f t="shared" si="138"/>
        <v>9.0476190476190474E-2</v>
      </c>
      <c r="N986" s="191">
        <f t="shared" si="145"/>
        <v>387.3692857142857</v>
      </c>
      <c r="O986" s="192">
        <f t="shared" si="144"/>
        <v>85.221242857142855</v>
      </c>
      <c r="P986" s="193">
        <v>161.81485714285714</v>
      </c>
      <c r="Q986" s="505">
        <v>9.0259047619047621</v>
      </c>
      <c r="R986" s="506">
        <f t="shared" si="142"/>
        <v>0.74781940060690866</v>
      </c>
      <c r="S986" s="199">
        <v>3</v>
      </c>
      <c r="T986" s="18"/>
      <c r="U986" s="18"/>
      <c r="V986" s="18"/>
      <c r="W986" s="18"/>
      <c r="X986" s="18"/>
      <c r="Y986" s="18"/>
    </row>
    <row r="987" spans="1:25" s="87" customFormat="1" ht="15.75" customHeight="1" x14ac:dyDescent="0.35">
      <c r="A987" s="171">
        <v>206</v>
      </c>
      <c r="B987" s="839" t="s">
        <v>1428</v>
      </c>
      <c r="C987" s="227">
        <v>294</v>
      </c>
      <c r="D987" s="171"/>
      <c r="E987" s="171"/>
      <c r="F987" s="171">
        <v>294</v>
      </c>
      <c r="G987" s="171">
        <f t="shared" si="143"/>
        <v>294</v>
      </c>
      <c r="H987" s="172">
        <v>0</v>
      </c>
      <c r="I987" s="171">
        <v>0</v>
      </c>
      <c r="J987" s="172">
        <f t="shared" si="140"/>
        <v>0</v>
      </c>
      <c r="K987" s="172">
        <f t="shared" si="139"/>
        <v>0</v>
      </c>
      <c r="L987" s="868">
        <f t="shared" si="141"/>
        <v>0</v>
      </c>
      <c r="M987" s="504">
        <f t="shared" ref="M987:M1009" si="146">(H987/840)+(I987/756)</f>
        <v>0</v>
      </c>
      <c r="N987" s="191">
        <f t="shared" si="145"/>
        <v>0</v>
      </c>
      <c r="O987" s="192">
        <f t="shared" si="144"/>
        <v>0</v>
      </c>
      <c r="P987" s="193">
        <v>0</v>
      </c>
      <c r="Q987" s="505">
        <v>0</v>
      </c>
      <c r="R987" s="506">
        <f t="shared" si="142"/>
        <v>0</v>
      </c>
      <c r="S987" s="199">
        <v>3</v>
      </c>
      <c r="T987" s="18"/>
      <c r="U987" s="18"/>
      <c r="V987" s="18"/>
      <c r="W987" s="18"/>
      <c r="X987" s="18"/>
      <c r="Y987" s="18"/>
    </row>
    <row r="988" spans="1:25" s="87" customFormat="1" ht="15.75" customHeight="1" x14ac:dyDescent="0.35">
      <c r="A988" s="171">
        <v>207</v>
      </c>
      <c r="B988" s="839" t="s">
        <v>1429</v>
      </c>
      <c r="C988" s="225">
        <v>1119.54</v>
      </c>
      <c r="D988" s="171"/>
      <c r="E988" s="171"/>
      <c r="F988" s="171">
        <v>1047.94</v>
      </c>
      <c r="G988" s="171">
        <f t="shared" si="143"/>
        <v>1119.54</v>
      </c>
      <c r="H988" s="172">
        <v>94</v>
      </c>
      <c r="I988" s="171">
        <v>0</v>
      </c>
      <c r="J988" s="172">
        <f t="shared" si="140"/>
        <v>94</v>
      </c>
      <c r="K988" s="172">
        <f t="shared" si="139"/>
        <v>94</v>
      </c>
      <c r="L988" s="868">
        <f t="shared" si="141"/>
        <v>94</v>
      </c>
      <c r="M988" s="504">
        <f t="shared" si="146"/>
        <v>0.11190476190476191</v>
      </c>
      <c r="N988" s="191">
        <f t="shared" si="145"/>
        <v>479.11464285714288</v>
      </c>
      <c r="O988" s="192">
        <f t="shared" si="144"/>
        <v>105.40522142857144</v>
      </c>
      <c r="P988" s="193">
        <v>200.1394285714286</v>
      </c>
      <c r="Q988" s="505">
        <v>11.163619047619049</v>
      </c>
      <c r="R988" s="506">
        <f t="shared" si="142"/>
        <v>0.7108481268241974</v>
      </c>
      <c r="S988" s="199">
        <v>2</v>
      </c>
      <c r="T988" s="18"/>
      <c r="U988" s="18"/>
      <c r="V988" s="18"/>
      <c r="W988" s="18"/>
      <c r="X988" s="18"/>
      <c r="Y988" s="18"/>
    </row>
    <row r="989" spans="1:25" s="87" customFormat="1" ht="15.75" customHeight="1" x14ac:dyDescent="0.35">
      <c r="A989" s="171">
        <v>208</v>
      </c>
      <c r="B989" s="839" t="s">
        <v>1430</v>
      </c>
      <c r="C989" s="225">
        <v>542.66</v>
      </c>
      <c r="D989" s="171"/>
      <c r="E989" s="171"/>
      <c r="F989" s="171">
        <v>542.96</v>
      </c>
      <c r="G989" s="171">
        <f t="shared" si="143"/>
        <v>542.66</v>
      </c>
      <c r="H989" s="172">
        <v>40</v>
      </c>
      <c r="I989" s="171">
        <v>0</v>
      </c>
      <c r="J989" s="172">
        <f t="shared" si="140"/>
        <v>40</v>
      </c>
      <c r="K989" s="172">
        <f t="shared" ref="K989:K1006" si="147">I989+J989</f>
        <v>40</v>
      </c>
      <c r="L989" s="868">
        <f t="shared" si="141"/>
        <v>40</v>
      </c>
      <c r="M989" s="504">
        <f t="shared" si="146"/>
        <v>4.7619047619047616E-2</v>
      </c>
      <c r="N989" s="191">
        <f t="shared" si="145"/>
        <v>203.87857142857141</v>
      </c>
      <c r="O989" s="192">
        <f t="shared" si="144"/>
        <v>44.853285714285711</v>
      </c>
      <c r="P989" s="193">
        <v>85.165714285714287</v>
      </c>
      <c r="Q989" s="505">
        <v>4.7504761904761903</v>
      </c>
      <c r="R989" s="506">
        <f t="shared" si="142"/>
        <v>0.62405198028055797</v>
      </c>
      <c r="S989" s="199">
        <v>3</v>
      </c>
      <c r="T989" s="18"/>
      <c r="U989" s="18"/>
      <c r="V989" s="18"/>
      <c r="W989" s="18"/>
      <c r="X989" s="18"/>
      <c r="Y989" s="18"/>
    </row>
    <row r="990" spans="1:25" s="87" customFormat="1" ht="15.75" customHeight="1" x14ac:dyDescent="0.35">
      <c r="A990" s="171">
        <v>209</v>
      </c>
      <c r="B990" s="839" t="s">
        <v>1431</v>
      </c>
      <c r="C990" s="225">
        <v>507.72</v>
      </c>
      <c r="D990" s="171"/>
      <c r="E990" s="171"/>
      <c r="F990" s="171">
        <v>507.72</v>
      </c>
      <c r="G990" s="171">
        <f t="shared" si="143"/>
        <v>507.72</v>
      </c>
      <c r="H990" s="172">
        <v>30</v>
      </c>
      <c r="I990" s="171">
        <v>0</v>
      </c>
      <c r="J990" s="172">
        <f t="shared" ref="J990:J1009" si="148">H990+I990</f>
        <v>30</v>
      </c>
      <c r="K990" s="172">
        <f t="shared" si="147"/>
        <v>30</v>
      </c>
      <c r="L990" s="868">
        <f t="shared" si="141"/>
        <v>30</v>
      </c>
      <c r="M990" s="504">
        <f t="shared" si="146"/>
        <v>3.5714285714285712E-2</v>
      </c>
      <c r="N990" s="191">
        <f t="shared" si="145"/>
        <v>152.90892857142856</v>
      </c>
      <c r="O990" s="192">
        <f t="shared" si="144"/>
        <v>33.639964285714285</v>
      </c>
      <c r="P990" s="193">
        <v>63.874285714285705</v>
      </c>
      <c r="Q990" s="505">
        <v>3.5628571428571427</v>
      </c>
      <c r="R990" s="506">
        <f t="shared" si="142"/>
        <v>0.50024823862421353</v>
      </c>
      <c r="S990" s="199">
        <v>2</v>
      </c>
      <c r="T990" s="18"/>
      <c r="U990" s="18"/>
      <c r="V990" s="18"/>
      <c r="W990" s="18"/>
      <c r="X990" s="18"/>
      <c r="Y990" s="18"/>
    </row>
    <row r="991" spans="1:25" s="87" customFormat="1" ht="15.75" customHeight="1" x14ac:dyDescent="0.35">
      <c r="A991" s="171">
        <v>210</v>
      </c>
      <c r="B991" s="839" t="s">
        <v>1432</v>
      </c>
      <c r="C991" s="225">
        <v>517.03</v>
      </c>
      <c r="D991" s="171"/>
      <c r="E991" s="171"/>
      <c r="F991" s="171">
        <v>490.7</v>
      </c>
      <c r="G991" s="171">
        <f t="shared" si="143"/>
        <v>517.03</v>
      </c>
      <c r="H991" s="172">
        <v>0</v>
      </c>
      <c r="I991" s="171">
        <v>0</v>
      </c>
      <c r="J991" s="172">
        <f t="shared" si="148"/>
        <v>0</v>
      </c>
      <c r="K991" s="172">
        <f t="shared" si="147"/>
        <v>0</v>
      </c>
      <c r="L991" s="868">
        <f t="shared" si="141"/>
        <v>0</v>
      </c>
      <c r="M991" s="504">
        <f t="shared" si="146"/>
        <v>0</v>
      </c>
      <c r="N991" s="191">
        <f t="shared" si="145"/>
        <v>0</v>
      </c>
      <c r="O991" s="192">
        <f t="shared" si="144"/>
        <v>0</v>
      </c>
      <c r="P991" s="193">
        <v>0</v>
      </c>
      <c r="Q991" s="505">
        <v>0</v>
      </c>
      <c r="R991" s="506">
        <f t="shared" si="142"/>
        <v>0</v>
      </c>
      <c r="S991" s="199">
        <v>3</v>
      </c>
      <c r="T991" s="18"/>
      <c r="U991" s="18"/>
      <c r="V991" s="18"/>
      <c r="W991" s="18"/>
      <c r="X991" s="18"/>
      <c r="Y991" s="18"/>
    </row>
    <row r="992" spans="1:25" s="87" customFormat="1" ht="15.75" customHeight="1" x14ac:dyDescent="0.35">
      <c r="A992" s="171">
        <v>211</v>
      </c>
      <c r="B992" s="839" t="s">
        <v>1433</v>
      </c>
      <c r="C992" s="225">
        <v>497.81</v>
      </c>
      <c r="D992" s="171"/>
      <c r="E992" s="171"/>
      <c r="F992" s="171">
        <v>494.71</v>
      </c>
      <c r="G992" s="171">
        <f t="shared" si="143"/>
        <v>497.81</v>
      </c>
      <c r="H992" s="172">
        <v>40</v>
      </c>
      <c r="I992" s="171">
        <v>0</v>
      </c>
      <c r="J992" s="172">
        <f t="shared" si="148"/>
        <v>40</v>
      </c>
      <c r="K992" s="172">
        <f t="shared" si="147"/>
        <v>40</v>
      </c>
      <c r="L992" s="868">
        <f t="shared" si="141"/>
        <v>40</v>
      </c>
      <c r="M992" s="504">
        <f t="shared" si="146"/>
        <v>4.7619047619047616E-2</v>
      </c>
      <c r="N992" s="191">
        <f t="shared" si="145"/>
        <v>203.87857142857141</v>
      </c>
      <c r="O992" s="192">
        <f t="shared" si="144"/>
        <v>44.853285714285711</v>
      </c>
      <c r="P992" s="193">
        <v>85.165714285714287</v>
      </c>
      <c r="Q992" s="505">
        <v>4.7504761904761903</v>
      </c>
      <c r="R992" s="506">
        <f t="shared" si="142"/>
        <v>0.68027570281643113</v>
      </c>
      <c r="S992" s="199">
        <v>2</v>
      </c>
      <c r="T992" s="18"/>
      <c r="U992" s="18"/>
      <c r="V992" s="18"/>
      <c r="W992" s="18"/>
      <c r="X992" s="18"/>
      <c r="Y992" s="18"/>
    </row>
    <row r="993" spans="1:25" s="87" customFormat="1" ht="15.75" customHeight="1" x14ac:dyDescent="0.35">
      <c r="A993" s="171">
        <v>212</v>
      </c>
      <c r="B993" s="839" t="s">
        <v>1434</v>
      </c>
      <c r="C993" s="225">
        <v>301.3</v>
      </c>
      <c r="D993" s="171"/>
      <c r="E993" s="171"/>
      <c r="F993" s="171">
        <v>301.3</v>
      </c>
      <c r="G993" s="171">
        <f t="shared" si="143"/>
        <v>301.3</v>
      </c>
      <c r="H993" s="172">
        <v>0</v>
      </c>
      <c r="I993" s="171">
        <v>0</v>
      </c>
      <c r="J993" s="172">
        <f t="shared" si="148"/>
        <v>0</v>
      </c>
      <c r="K993" s="172">
        <f t="shared" si="147"/>
        <v>0</v>
      </c>
      <c r="L993" s="868">
        <f t="shared" si="141"/>
        <v>0</v>
      </c>
      <c r="M993" s="504">
        <f t="shared" si="146"/>
        <v>0</v>
      </c>
      <c r="N993" s="191">
        <f t="shared" si="145"/>
        <v>0</v>
      </c>
      <c r="O993" s="192">
        <f t="shared" si="144"/>
        <v>0</v>
      </c>
      <c r="P993" s="193">
        <v>0</v>
      </c>
      <c r="Q993" s="505">
        <v>0</v>
      </c>
      <c r="R993" s="506">
        <f t="shared" si="142"/>
        <v>0</v>
      </c>
      <c r="S993" s="199">
        <v>3</v>
      </c>
      <c r="T993" s="18"/>
      <c r="U993" s="18"/>
      <c r="V993" s="18"/>
      <c r="W993" s="18"/>
      <c r="X993" s="18"/>
      <c r="Y993" s="18"/>
    </row>
    <row r="994" spans="1:25" s="87" customFormat="1" ht="15.75" customHeight="1" x14ac:dyDescent="0.35">
      <c r="A994" s="171">
        <v>213</v>
      </c>
      <c r="B994" s="839" t="s">
        <v>1435</v>
      </c>
      <c r="C994" s="225">
        <v>493.5</v>
      </c>
      <c r="D994" s="171"/>
      <c r="E994" s="171"/>
      <c r="F994" s="171">
        <v>493.5</v>
      </c>
      <c r="G994" s="171">
        <f t="shared" si="143"/>
        <v>493.5</v>
      </c>
      <c r="H994" s="172">
        <v>26</v>
      </c>
      <c r="I994" s="171">
        <v>0</v>
      </c>
      <c r="J994" s="172">
        <f t="shared" si="148"/>
        <v>26</v>
      </c>
      <c r="K994" s="172">
        <f t="shared" si="147"/>
        <v>26</v>
      </c>
      <c r="L994" s="868">
        <f t="shared" si="141"/>
        <v>26</v>
      </c>
      <c r="M994" s="504">
        <f t="shared" si="146"/>
        <v>3.0952380952380953E-2</v>
      </c>
      <c r="N994" s="191">
        <f t="shared" si="145"/>
        <v>132.52107142857142</v>
      </c>
      <c r="O994" s="192">
        <f t="shared" si="144"/>
        <v>29.15463571428571</v>
      </c>
      <c r="P994" s="193">
        <v>55.357714285714287</v>
      </c>
      <c r="Q994" s="505">
        <v>3.0878095238095242</v>
      </c>
      <c r="R994" s="506">
        <f t="shared" si="142"/>
        <v>0.44604099483765131</v>
      </c>
      <c r="S994" s="199">
        <v>2</v>
      </c>
      <c r="T994" s="18"/>
      <c r="U994" s="18"/>
      <c r="V994" s="18"/>
      <c r="W994" s="18"/>
      <c r="X994" s="18"/>
      <c r="Y994" s="18"/>
    </row>
    <row r="995" spans="1:25" s="87" customFormat="1" ht="15.75" customHeight="1" x14ac:dyDescent="0.35">
      <c r="A995" s="171">
        <v>214</v>
      </c>
      <c r="B995" s="839" t="s">
        <v>1436</v>
      </c>
      <c r="C995" s="225">
        <v>264.8</v>
      </c>
      <c r="D995" s="171"/>
      <c r="E995" s="171"/>
      <c r="F995" s="171">
        <v>264.8</v>
      </c>
      <c r="G995" s="171">
        <f t="shared" si="143"/>
        <v>264.8</v>
      </c>
      <c r="H995" s="172">
        <v>0</v>
      </c>
      <c r="I995" s="171">
        <v>0</v>
      </c>
      <c r="J995" s="172">
        <f t="shared" si="148"/>
        <v>0</v>
      </c>
      <c r="K995" s="172">
        <f t="shared" si="147"/>
        <v>0</v>
      </c>
      <c r="L995" s="868">
        <f t="shared" si="141"/>
        <v>0</v>
      </c>
      <c r="M995" s="504">
        <f t="shared" si="146"/>
        <v>0</v>
      </c>
      <c r="N995" s="191">
        <f t="shared" si="145"/>
        <v>0</v>
      </c>
      <c r="O995" s="192">
        <f t="shared" si="144"/>
        <v>0</v>
      </c>
      <c r="P995" s="193">
        <v>0</v>
      </c>
      <c r="Q995" s="505">
        <v>0</v>
      </c>
      <c r="R995" s="506">
        <f t="shared" si="142"/>
        <v>0</v>
      </c>
      <c r="S995" s="199">
        <v>3</v>
      </c>
      <c r="T995" s="18"/>
      <c r="U995" s="18"/>
      <c r="V995" s="18"/>
      <c r="W995" s="18"/>
      <c r="X995" s="18"/>
      <c r="Y995" s="18"/>
    </row>
    <row r="996" spans="1:25" s="87" customFormat="1" ht="15.75" customHeight="1" x14ac:dyDescent="0.35">
      <c r="A996" s="171">
        <v>215</v>
      </c>
      <c r="B996" s="839" t="s">
        <v>1437</v>
      </c>
      <c r="C996" s="225">
        <v>544.79999999999995</v>
      </c>
      <c r="D996" s="171"/>
      <c r="E996" s="171"/>
      <c r="F996" s="171">
        <v>544.79999999999995</v>
      </c>
      <c r="G996" s="171">
        <f t="shared" si="143"/>
        <v>544.79999999999995</v>
      </c>
      <c r="H996" s="172">
        <v>117</v>
      </c>
      <c r="I996" s="171">
        <v>0</v>
      </c>
      <c r="J996" s="172">
        <f t="shared" si="148"/>
        <v>117</v>
      </c>
      <c r="K996" s="172">
        <f t="shared" si="147"/>
        <v>117</v>
      </c>
      <c r="L996" s="868">
        <f t="shared" si="141"/>
        <v>117</v>
      </c>
      <c r="M996" s="504">
        <f t="shared" si="146"/>
        <v>0.13928571428571429</v>
      </c>
      <c r="N996" s="191">
        <f t="shared" si="145"/>
        <v>596.34482142857144</v>
      </c>
      <c r="O996" s="192">
        <f t="shared" si="144"/>
        <v>131.19586071428571</v>
      </c>
      <c r="P996" s="193">
        <v>249.10971428571426</v>
      </c>
      <c r="Q996" s="505">
        <v>13.895142857142858</v>
      </c>
      <c r="R996" s="506">
        <f t="shared" si="142"/>
        <v>1.8181819737256137</v>
      </c>
      <c r="S996" s="199">
        <v>2</v>
      </c>
      <c r="T996" s="18"/>
      <c r="U996" s="18"/>
      <c r="V996" s="18"/>
      <c r="W996" s="18"/>
      <c r="X996" s="18"/>
      <c r="Y996" s="18"/>
    </row>
    <row r="997" spans="1:25" s="87" customFormat="1" ht="15.75" customHeight="1" x14ac:dyDescent="0.35">
      <c r="A997" s="171">
        <v>216</v>
      </c>
      <c r="B997" s="839" t="s">
        <v>1438</v>
      </c>
      <c r="C997" s="227">
        <v>205</v>
      </c>
      <c r="D997" s="171"/>
      <c r="E997" s="171"/>
      <c r="F997" s="171">
        <v>205</v>
      </c>
      <c r="G997" s="171">
        <f t="shared" si="143"/>
        <v>205</v>
      </c>
      <c r="H997" s="172">
        <v>0</v>
      </c>
      <c r="I997" s="171">
        <v>0</v>
      </c>
      <c r="J997" s="172">
        <f t="shared" si="148"/>
        <v>0</v>
      </c>
      <c r="K997" s="172">
        <f t="shared" si="147"/>
        <v>0</v>
      </c>
      <c r="L997" s="868">
        <f t="shared" si="141"/>
        <v>0</v>
      </c>
      <c r="M997" s="504">
        <f t="shared" si="146"/>
        <v>0</v>
      </c>
      <c r="N997" s="191">
        <f t="shared" si="145"/>
        <v>0</v>
      </c>
      <c r="O997" s="192">
        <f t="shared" si="144"/>
        <v>0</v>
      </c>
      <c r="P997" s="193">
        <v>0</v>
      </c>
      <c r="Q997" s="505">
        <v>0</v>
      </c>
      <c r="R997" s="506">
        <f t="shared" si="142"/>
        <v>0</v>
      </c>
      <c r="S997" s="199">
        <v>3</v>
      </c>
      <c r="T997" s="18"/>
      <c r="U997" s="18"/>
      <c r="V997" s="18"/>
      <c r="W997" s="18"/>
      <c r="X997" s="18"/>
      <c r="Y997" s="18"/>
    </row>
    <row r="998" spans="1:25" s="87" customFormat="1" ht="15.75" customHeight="1" x14ac:dyDescent="0.35">
      <c r="A998" s="171">
        <v>217</v>
      </c>
      <c r="B998" s="839" t="s">
        <v>1439</v>
      </c>
      <c r="C998" s="225">
        <v>577.32000000000005</v>
      </c>
      <c r="D998" s="171"/>
      <c r="E998" s="171"/>
      <c r="F998" s="171">
        <v>572.72</v>
      </c>
      <c r="G998" s="171">
        <f t="shared" ref="G998:G1056" si="149">C998+D998+E998</f>
        <v>577.32000000000005</v>
      </c>
      <c r="H998" s="172">
        <v>70</v>
      </c>
      <c r="I998" s="171">
        <v>0</v>
      </c>
      <c r="J998" s="172">
        <f t="shared" si="148"/>
        <v>70</v>
      </c>
      <c r="K998" s="172">
        <f t="shared" si="147"/>
        <v>70</v>
      </c>
      <c r="L998" s="868">
        <f t="shared" si="141"/>
        <v>70</v>
      </c>
      <c r="M998" s="504">
        <f t="shared" si="146"/>
        <v>8.3333333333333329E-2</v>
      </c>
      <c r="N998" s="191">
        <f t="shared" si="145"/>
        <v>356.78749999999997</v>
      </c>
      <c r="O998" s="192">
        <f t="shared" si="144"/>
        <v>78.493249999999989</v>
      </c>
      <c r="P998" s="193">
        <v>149.03999999999996</v>
      </c>
      <c r="Q998" s="505">
        <v>8.3133333333333326</v>
      </c>
      <c r="R998" s="506">
        <f t="shared" si="142"/>
        <v>1.0265261611122654</v>
      </c>
      <c r="S998" s="199">
        <v>2</v>
      </c>
      <c r="T998" s="18"/>
      <c r="U998" s="18"/>
      <c r="V998" s="18"/>
      <c r="W998" s="18"/>
      <c r="X998" s="18"/>
      <c r="Y998" s="18"/>
    </row>
    <row r="999" spans="1:25" s="87" customFormat="1" ht="15.75" customHeight="1" x14ac:dyDescent="0.35">
      <c r="A999" s="171">
        <v>218</v>
      </c>
      <c r="B999" s="839" t="s">
        <v>1440</v>
      </c>
      <c r="C999" s="228">
        <v>353</v>
      </c>
      <c r="D999" s="171"/>
      <c r="E999" s="171"/>
      <c r="F999" s="171">
        <v>353</v>
      </c>
      <c r="G999" s="171">
        <f t="shared" si="149"/>
        <v>353</v>
      </c>
      <c r="H999" s="172">
        <v>0</v>
      </c>
      <c r="I999" s="171">
        <v>0</v>
      </c>
      <c r="J999" s="172">
        <f t="shared" si="148"/>
        <v>0</v>
      </c>
      <c r="K999" s="172">
        <f t="shared" si="147"/>
        <v>0</v>
      </c>
      <c r="L999" s="868">
        <f t="shared" si="141"/>
        <v>0</v>
      </c>
      <c r="M999" s="504">
        <f t="shared" si="146"/>
        <v>0</v>
      </c>
      <c r="N999" s="191">
        <f t="shared" si="145"/>
        <v>0</v>
      </c>
      <c r="O999" s="192">
        <f t="shared" si="144"/>
        <v>0</v>
      </c>
      <c r="P999" s="193">
        <v>0</v>
      </c>
      <c r="Q999" s="505">
        <v>0</v>
      </c>
      <c r="R999" s="506">
        <f t="shared" si="142"/>
        <v>0</v>
      </c>
      <c r="S999" s="199">
        <v>2</v>
      </c>
      <c r="T999" s="18"/>
      <c r="U999" s="18"/>
      <c r="V999" s="18"/>
      <c r="W999" s="18"/>
      <c r="X999" s="18"/>
      <c r="Y999" s="18"/>
    </row>
    <row r="1000" spans="1:25" s="87" customFormat="1" ht="15.75" customHeight="1" x14ac:dyDescent="0.35">
      <c r="A1000" s="171">
        <v>219</v>
      </c>
      <c r="B1000" s="839" t="s">
        <v>1441</v>
      </c>
      <c r="C1000" s="225">
        <v>623.29999999999995</v>
      </c>
      <c r="D1000" s="171"/>
      <c r="E1000" s="171">
        <v>23</v>
      </c>
      <c r="F1000" s="171">
        <v>623.29999999999995</v>
      </c>
      <c r="G1000" s="171">
        <f t="shared" si="149"/>
        <v>646.29999999999995</v>
      </c>
      <c r="H1000" s="172">
        <v>90</v>
      </c>
      <c r="I1000" s="171">
        <v>0</v>
      </c>
      <c r="J1000" s="172">
        <f t="shared" si="148"/>
        <v>90</v>
      </c>
      <c r="K1000" s="172">
        <f t="shared" si="147"/>
        <v>90</v>
      </c>
      <c r="L1000" s="868">
        <f t="shared" si="141"/>
        <v>90</v>
      </c>
      <c r="M1000" s="504">
        <f t="shared" si="146"/>
        <v>0.10714285714285714</v>
      </c>
      <c r="N1000" s="191">
        <f t="shared" si="145"/>
        <v>458.72678571428565</v>
      </c>
      <c r="O1000" s="192">
        <f t="shared" si="144"/>
        <v>100.91989285714284</v>
      </c>
      <c r="P1000" s="193">
        <v>191.62285714285713</v>
      </c>
      <c r="Q1000" s="505">
        <v>10.688571428571429</v>
      </c>
      <c r="R1000" s="506">
        <f t="shared" si="142"/>
        <v>1.1789542118874472</v>
      </c>
      <c r="S1000" s="199">
        <v>2</v>
      </c>
      <c r="T1000" s="18"/>
      <c r="U1000" s="18"/>
      <c r="V1000" s="18"/>
      <c r="W1000" s="18"/>
      <c r="X1000" s="18"/>
      <c r="Y1000" s="18"/>
    </row>
    <row r="1001" spans="1:25" s="87" customFormat="1" ht="15.75" customHeight="1" x14ac:dyDescent="0.35">
      <c r="A1001" s="171">
        <v>220</v>
      </c>
      <c r="B1001" s="839" t="s">
        <v>1442</v>
      </c>
      <c r="C1001" s="225">
        <v>281.89999999999998</v>
      </c>
      <c r="D1001" s="171"/>
      <c r="E1001" s="171"/>
      <c r="F1001" s="171">
        <v>281.89999999999998</v>
      </c>
      <c r="G1001" s="171">
        <f t="shared" si="149"/>
        <v>281.89999999999998</v>
      </c>
      <c r="H1001" s="172">
        <v>0</v>
      </c>
      <c r="I1001" s="171">
        <v>0</v>
      </c>
      <c r="J1001" s="172">
        <f t="shared" si="148"/>
        <v>0</v>
      </c>
      <c r="K1001" s="172">
        <f t="shared" si="147"/>
        <v>0</v>
      </c>
      <c r="L1001" s="868">
        <f t="shared" si="141"/>
        <v>0</v>
      </c>
      <c r="M1001" s="504">
        <f t="shared" si="146"/>
        <v>0</v>
      </c>
      <c r="N1001" s="191">
        <f t="shared" si="145"/>
        <v>0</v>
      </c>
      <c r="O1001" s="192">
        <f t="shared" si="144"/>
        <v>0</v>
      </c>
      <c r="P1001" s="193">
        <v>0</v>
      </c>
      <c r="Q1001" s="505">
        <v>0</v>
      </c>
      <c r="R1001" s="506">
        <f t="shared" si="142"/>
        <v>0</v>
      </c>
      <c r="S1001" s="199">
        <v>3</v>
      </c>
      <c r="T1001" s="18"/>
      <c r="U1001" s="18"/>
      <c r="V1001" s="18"/>
      <c r="W1001" s="18"/>
      <c r="X1001" s="18"/>
      <c r="Y1001" s="18"/>
    </row>
    <row r="1002" spans="1:25" s="87" customFormat="1" ht="15.75" customHeight="1" x14ac:dyDescent="0.35">
      <c r="A1002" s="171">
        <v>221</v>
      </c>
      <c r="B1002" s="839" t="s">
        <v>1443</v>
      </c>
      <c r="C1002" s="225">
        <v>305.10000000000002</v>
      </c>
      <c r="D1002" s="171"/>
      <c r="E1002" s="171"/>
      <c r="F1002" s="171">
        <v>305.10000000000002</v>
      </c>
      <c r="G1002" s="171">
        <f t="shared" si="149"/>
        <v>305.10000000000002</v>
      </c>
      <c r="H1002" s="172">
        <v>0</v>
      </c>
      <c r="I1002" s="171">
        <v>0</v>
      </c>
      <c r="J1002" s="172">
        <f t="shared" si="148"/>
        <v>0</v>
      </c>
      <c r="K1002" s="172">
        <f t="shared" si="147"/>
        <v>0</v>
      </c>
      <c r="L1002" s="868">
        <f t="shared" ref="L1002:L1064" si="150">H1002+I1002</f>
        <v>0</v>
      </c>
      <c r="M1002" s="504">
        <f t="shared" si="146"/>
        <v>0</v>
      </c>
      <c r="N1002" s="191">
        <f t="shared" si="145"/>
        <v>0</v>
      </c>
      <c r="O1002" s="192">
        <f t="shared" si="144"/>
        <v>0</v>
      </c>
      <c r="P1002" s="193">
        <v>0</v>
      </c>
      <c r="Q1002" s="505">
        <v>0</v>
      </c>
      <c r="R1002" s="506">
        <f t="shared" si="142"/>
        <v>0</v>
      </c>
      <c r="S1002" s="199">
        <v>2</v>
      </c>
      <c r="T1002" s="18"/>
      <c r="U1002" s="18"/>
      <c r="V1002" s="18"/>
      <c r="W1002" s="18"/>
      <c r="X1002" s="18"/>
      <c r="Y1002" s="18"/>
    </row>
    <row r="1003" spans="1:25" s="87" customFormat="1" ht="15.75" customHeight="1" x14ac:dyDescent="0.35">
      <c r="A1003" s="171">
        <v>222</v>
      </c>
      <c r="B1003" s="839" t="s">
        <v>1444</v>
      </c>
      <c r="C1003" s="225">
        <v>369.45</v>
      </c>
      <c r="D1003" s="171"/>
      <c r="E1003" s="171"/>
      <c r="F1003" s="171">
        <v>369.45</v>
      </c>
      <c r="G1003" s="171">
        <f t="shared" si="149"/>
        <v>369.45</v>
      </c>
      <c r="H1003" s="172">
        <v>0</v>
      </c>
      <c r="I1003" s="171">
        <v>0</v>
      </c>
      <c r="J1003" s="172">
        <f t="shared" si="148"/>
        <v>0</v>
      </c>
      <c r="K1003" s="172">
        <f t="shared" si="147"/>
        <v>0</v>
      </c>
      <c r="L1003" s="868">
        <f t="shared" si="150"/>
        <v>0</v>
      </c>
      <c r="M1003" s="504">
        <f t="shared" si="146"/>
        <v>0</v>
      </c>
      <c r="N1003" s="191">
        <f t="shared" si="145"/>
        <v>0</v>
      </c>
      <c r="O1003" s="192">
        <f t="shared" si="144"/>
        <v>0</v>
      </c>
      <c r="P1003" s="193">
        <v>0</v>
      </c>
      <c r="Q1003" s="505">
        <v>0</v>
      </c>
      <c r="R1003" s="506">
        <f t="shared" ref="R1003:R1064" si="151">(N1003+O1003+P1003+Q1003)/G1003</f>
        <v>0</v>
      </c>
      <c r="S1003" s="199">
        <v>3</v>
      </c>
      <c r="T1003" s="18"/>
      <c r="U1003" s="18"/>
      <c r="V1003" s="18"/>
      <c r="W1003" s="18"/>
      <c r="X1003" s="18"/>
      <c r="Y1003" s="18"/>
    </row>
    <row r="1004" spans="1:25" s="87" customFormat="1" ht="15.75" customHeight="1" x14ac:dyDescent="0.35">
      <c r="A1004" s="171">
        <v>223</v>
      </c>
      <c r="B1004" s="839" t="s">
        <v>1445</v>
      </c>
      <c r="C1004" s="225">
        <v>453.11</v>
      </c>
      <c r="D1004" s="171"/>
      <c r="E1004" s="171"/>
      <c r="F1004" s="171">
        <v>453.11</v>
      </c>
      <c r="G1004" s="171">
        <f t="shared" si="149"/>
        <v>453.11</v>
      </c>
      <c r="H1004" s="172">
        <v>32</v>
      </c>
      <c r="I1004" s="171">
        <v>0</v>
      </c>
      <c r="J1004" s="172">
        <f t="shared" si="148"/>
        <v>32</v>
      </c>
      <c r="K1004" s="172">
        <f t="shared" si="147"/>
        <v>32</v>
      </c>
      <c r="L1004" s="868">
        <f t="shared" si="150"/>
        <v>32</v>
      </c>
      <c r="M1004" s="504">
        <f t="shared" si="146"/>
        <v>3.8095238095238099E-2</v>
      </c>
      <c r="N1004" s="191">
        <f t="shared" si="145"/>
        <v>163.10285714285715</v>
      </c>
      <c r="O1004" s="192">
        <f t="shared" si="144"/>
        <v>35.882628571428576</v>
      </c>
      <c r="P1004" s="193">
        <v>68.132571428571438</v>
      </c>
      <c r="Q1004" s="505">
        <v>3.8003809523809529</v>
      </c>
      <c r="R1004" s="506">
        <f t="shared" si="151"/>
        <v>0.59790875967256985</v>
      </c>
      <c r="S1004" s="199">
        <v>1</v>
      </c>
      <c r="T1004" s="18"/>
      <c r="U1004" s="18"/>
      <c r="V1004" s="18"/>
      <c r="W1004" s="18"/>
      <c r="X1004" s="18"/>
      <c r="Y1004" s="18"/>
    </row>
    <row r="1005" spans="1:25" s="87" customFormat="1" ht="15.75" customHeight="1" x14ac:dyDescent="0.35">
      <c r="A1005" s="171">
        <v>224</v>
      </c>
      <c r="B1005" s="839" t="s">
        <v>1446</v>
      </c>
      <c r="C1005" s="225">
        <v>351.1</v>
      </c>
      <c r="D1005" s="171">
        <v>377.9</v>
      </c>
      <c r="E1005" s="171"/>
      <c r="F1005" s="171">
        <v>351.1</v>
      </c>
      <c r="G1005" s="171">
        <f t="shared" si="149"/>
        <v>729</v>
      </c>
      <c r="H1005" s="172">
        <v>0</v>
      </c>
      <c r="I1005" s="226">
        <v>0</v>
      </c>
      <c r="J1005" s="172">
        <f t="shared" si="148"/>
        <v>0</v>
      </c>
      <c r="K1005" s="172">
        <f t="shared" si="147"/>
        <v>0</v>
      </c>
      <c r="L1005" s="868">
        <f t="shared" si="150"/>
        <v>0</v>
      </c>
      <c r="M1005" s="504">
        <f t="shared" si="146"/>
        <v>0</v>
      </c>
      <c r="N1005" s="191">
        <f t="shared" si="145"/>
        <v>0</v>
      </c>
      <c r="O1005" s="192">
        <f t="shared" si="144"/>
        <v>0</v>
      </c>
      <c r="P1005" s="193">
        <v>0</v>
      </c>
      <c r="Q1005" s="505">
        <v>0</v>
      </c>
      <c r="R1005" s="506">
        <f t="shared" si="151"/>
        <v>0</v>
      </c>
      <c r="S1005" s="199">
        <v>2</v>
      </c>
      <c r="T1005" s="18"/>
      <c r="U1005" s="18"/>
      <c r="V1005" s="18"/>
      <c r="W1005" s="18"/>
      <c r="X1005" s="18"/>
      <c r="Y1005" s="18"/>
    </row>
    <row r="1006" spans="1:25" s="87" customFormat="1" ht="16.5" customHeight="1" x14ac:dyDescent="0.35">
      <c r="A1006" s="171">
        <v>225</v>
      </c>
      <c r="B1006" s="839" t="s">
        <v>1447</v>
      </c>
      <c r="C1006" s="225">
        <v>422.76</v>
      </c>
      <c r="D1006" s="171"/>
      <c r="E1006" s="171"/>
      <c r="F1006" s="171">
        <v>422.26</v>
      </c>
      <c r="G1006" s="171">
        <f t="shared" si="149"/>
        <v>422.76</v>
      </c>
      <c r="H1006" s="172">
        <v>40</v>
      </c>
      <c r="I1006" s="171">
        <v>0</v>
      </c>
      <c r="J1006" s="172">
        <f t="shared" si="148"/>
        <v>40</v>
      </c>
      <c r="K1006" s="172">
        <f t="shared" si="147"/>
        <v>40</v>
      </c>
      <c r="L1006" s="868">
        <f t="shared" si="150"/>
        <v>40</v>
      </c>
      <c r="M1006" s="504">
        <f t="shared" si="146"/>
        <v>4.7619047619047616E-2</v>
      </c>
      <c r="N1006" s="191">
        <f t="shared" si="145"/>
        <v>203.87857142857141</v>
      </c>
      <c r="O1006" s="192">
        <f t="shared" si="144"/>
        <v>44.853285714285711</v>
      </c>
      <c r="P1006" s="193">
        <v>85.165714285714287</v>
      </c>
      <c r="Q1006" s="505">
        <v>4.7504761904761903</v>
      </c>
      <c r="R1006" s="506">
        <f t="shared" si="151"/>
        <v>0.80104089227705455</v>
      </c>
      <c r="S1006" s="199">
        <v>1</v>
      </c>
      <c r="T1006" s="18"/>
      <c r="U1006" s="18"/>
      <c r="V1006" s="18"/>
      <c r="W1006" s="18"/>
      <c r="X1006" s="18"/>
      <c r="Y1006" s="18"/>
    </row>
    <row r="1007" spans="1:25" s="87" customFormat="1" ht="16.5" customHeight="1" x14ac:dyDescent="0.35">
      <c r="A1007" s="171">
        <v>226</v>
      </c>
      <c r="B1007" s="839" t="s">
        <v>1448</v>
      </c>
      <c r="C1007" s="225">
        <v>152.30000000000001</v>
      </c>
      <c r="D1007" s="171"/>
      <c r="E1007" s="171"/>
      <c r="F1007" s="171">
        <v>131.1</v>
      </c>
      <c r="G1007" s="171">
        <f t="shared" si="149"/>
        <v>152.30000000000001</v>
      </c>
      <c r="H1007" s="172">
        <v>0</v>
      </c>
      <c r="I1007" s="171">
        <v>0</v>
      </c>
      <c r="J1007" s="172">
        <f t="shared" si="148"/>
        <v>0</v>
      </c>
      <c r="K1007" s="172"/>
      <c r="L1007" s="868">
        <f t="shared" si="150"/>
        <v>0</v>
      </c>
      <c r="M1007" s="504">
        <f t="shared" si="146"/>
        <v>0</v>
      </c>
      <c r="N1007" s="191">
        <f t="shared" si="145"/>
        <v>0</v>
      </c>
      <c r="O1007" s="192">
        <f t="shared" si="144"/>
        <v>0</v>
      </c>
      <c r="P1007" s="193">
        <v>0</v>
      </c>
      <c r="Q1007" s="505">
        <v>0</v>
      </c>
      <c r="R1007" s="506">
        <f t="shared" si="151"/>
        <v>0</v>
      </c>
      <c r="S1007" s="199"/>
      <c r="T1007" s="18"/>
      <c r="U1007" s="18"/>
      <c r="V1007" s="18"/>
      <c r="W1007" s="18"/>
      <c r="X1007" s="18"/>
      <c r="Y1007" s="18"/>
    </row>
    <row r="1008" spans="1:25" s="87" customFormat="1" ht="16.5" customHeight="1" x14ac:dyDescent="0.35">
      <c r="A1008" s="171">
        <v>227</v>
      </c>
      <c r="B1008" s="839" t="s">
        <v>1449</v>
      </c>
      <c r="C1008" s="231">
        <v>252.6</v>
      </c>
      <c r="D1008" s="171"/>
      <c r="E1008" s="171"/>
      <c r="F1008" s="171">
        <v>252.6</v>
      </c>
      <c r="G1008" s="171">
        <f t="shared" si="149"/>
        <v>252.6</v>
      </c>
      <c r="H1008" s="172">
        <v>0</v>
      </c>
      <c r="I1008" s="178">
        <v>0</v>
      </c>
      <c r="J1008" s="172">
        <f t="shared" si="148"/>
        <v>0</v>
      </c>
      <c r="K1008" s="172"/>
      <c r="L1008" s="868">
        <f t="shared" si="150"/>
        <v>0</v>
      </c>
      <c r="M1008" s="504">
        <f t="shared" si="146"/>
        <v>0</v>
      </c>
      <c r="N1008" s="191">
        <f t="shared" si="145"/>
        <v>0</v>
      </c>
      <c r="O1008" s="192">
        <f t="shared" si="144"/>
        <v>0</v>
      </c>
      <c r="P1008" s="193">
        <v>0</v>
      </c>
      <c r="Q1008" s="505">
        <v>0</v>
      </c>
      <c r="R1008" s="506">
        <f t="shared" si="151"/>
        <v>0</v>
      </c>
      <c r="S1008" s="199"/>
      <c r="T1008" s="18"/>
      <c r="U1008" s="18"/>
      <c r="V1008" s="18"/>
      <c r="W1008" s="18"/>
      <c r="X1008" s="18"/>
      <c r="Y1008" s="18"/>
    </row>
    <row r="1009" spans="1:25" s="87" customFormat="1" ht="16.5" customHeight="1" x14ac:dyDescent="0.35">
      <c r="A1009" s="171">
        <v>228</v>
      </c>
      <c r="B1009" s="824" t="s">
        <v>1450</v>
      </c>
      <c r="C1009" s="225">
        <v>143.69999999999999</v>
      </c>
      <c r="D1009" s="171"/>
      <c r="E1009" s="171"/>
      <c r="F1009" s="171"/>
      <c r="G1009" s="171">
        <f t="shared" si="149"/>
        <v>143.69999999999999</v>
      </c>
      <c r="H1009" s="172">
        <v>0</v>
      </c>
      <c r="I1009" s="171">
        <v>0</v>
      </c>
      <c r="J1009" s="172">
        <f t="shared" si="148"/>
        <v>0</v>
      </c>
      <c r="K1009" s="172"/>
      <c r="L1009" s="868">
        <f t="shared" si="150"/>
        <v>0</v>
      </c>
      <c r="M1009" s="504">
        <f t="shared" si="146"/>
        <v>0</v>
      </c>
      <c r="N1009" s="191">
        <f t="shared" si="145"/>
        <v>0</v>
      </c>
      <c r="O1009" s="192">
        <f t="shared" si="144"/>
        <v>0</v>
      </c>
      <c r="P1009" s="193">
        <v>0</v>
      </c>
      <c r="Q1009" s="505">
        <v>0</v>
      </c>
      <c r="R1009" s="506">
        <f t="shared" si="151"/>
        <v>0</v>
      </c>
      <c r="S1009" s="199"/>
      <c r="T1009" s="18"/>
      <c r="U1009" s="18"/>
      <c r="V1009" s="18"/>
      <c r="W1009" s="18"/>
      <c r="X1009" s="18"/>
      <c r="Y1009" s="18"/>
    </row>
    <row r="1010" spans="1:25" s="87" customFormat="1" ht="16.5" customHeight="1" x14ac:dyDescent="0.35">
      <c r="A1010" s="171">
        <v>229</v>
      </c>
      <c r="B1010" s="824" t="s">
        <v>511</v>
      </c>
      <c r="C1010" s="200">
        <v>6688.6</v>
      </c>
      <c r="D1010" s="171"/>
      <c r="E1010" s="171"/>
      <c r="F1010" s="171"/>
      <c r="G1010" s="171">
        <f t="shared" si="149"/>
        <v>6688.6</v>
      </c>
      <c r="H1010" s="172">
        <v>896</v>
      </c>
      <c r="I1010" s="171"/>
      <c r="J1010" s="172"/>
      <c r="K1010" s="172"/>
      <c r="L1010" s="868">
        <f t="shared" si="150"/>
        <v>896</v>
      </c>
      <c r="M1010" s="504">
        <f>(H1010/840)+(I1010/756)</f>
        <v>1.0666666666666667</v>
      </c>
      <c r="N1010" s="191">
        <f t="shared" si="145"/>
        <v>4566.88</v>
      </c>
      <c r="O1010" s="192">
        <f t="shared" si="144"/>
        <v>1004.7136</v>
      </c>
      <c r="P1010" s="193">
        <v>1907.712</v>
      </c>
      <c r="Q1010" s="505">
        <v>106.41066666666667</v>
      </c>
      <c r="R1010" s="506">
        <f t="shared" si="151"/>
        <v>1.1341261649174215</v>
      </c>
      <c r="S1010" s="199"/>
      <c r="T1010" s="18"/>
      <c r="U1010" s="18"/>
      <c r="V1010" s="18"/>
      <c r="W1010" s="18"/>
      <c r="X1010" s="18"/>
      <c r="Y1010" s="18"/>
    </row>
    <row r="1011" spans="1:25" s="350" customFormat="1" ht="15.75" customHeight="1" x14ac:dyDescent="0.35">
      <c r="A1011" s="216"/>
      <c r="B1011" s="833" t="s">
        <v>1063</v>
      </c>
      <c r="C1011" s="217">
        <f t="shared" ref="C1011:K1011" si="152">SUM(C782:C1010)</f>
        <v>245744.60999999993</v>
      </c>
      <c r="D1011" s="217">
        <f t="shared" si="152"/>
        <v>1152.5999999999999</v>
      </c>
      <c r="E1011" s="217">
        <f t="shared" si="152"/>
        <v>1692.3</v>
      </c>
      <c r="F1011" s="217">
        <f t="shared" si="152"/>
        <v>231635.27999999982</v>
      </c>
      <c r="G1011" s="217">
        <f t="shared" si="152"/>
        <v>248589.50999999992</v>
      </c>
      <c r="H1011" s="217">
        <f t="shared" si="152"/>
        <v>18726.400000000001</v>
      </c>
      <c r="I1011" s="217">
        <f t="shared" si="152"/>
        <v>0</v>
      </c>
      <c r="J1011" s="217">
        <f t="shared" si="152"/>
        <v>17830.400000000001</v>
      </c>
      <c r="K1011" s="217">
        <f t="shared" si="152"/>
        <v>17870.400000000001</v>
      </c>
      <c r="L1011" s="868">
        <f t="shared" si="150"/>
        <v>18726.400000000001</v>
      </c>
      <c r="M1011" s="217">
        <f>SUM(M782:M1010)</f>
        <v>22.293333333333326</v>
      </c>
      <c r="N1011" s="191">
        <f t="shared" si="145"/>
        <v>95447.791999999958</v>
      </c>
      <c r="O1011" s="876">
        <f>SUM(O782:O1010)</f>
        <v>20998.514239999986</v>
      </c>
      <c r="P1011" s="217">
        <f>SUM(P782:P1010)</f>
        <v>39871.180799999995</v>
      </c>
      <c r="Q1011" s="878">
        <f>SUM(Q782:Q1010)</f>
        <v>2223.9829333333328</v>
      </c>
      <c r="R1011" s="506">
        <f t="shared" si="151"/>
        <v>0.63776411954524281</v>
      </c>
      <c r="S1011" s="198"/>
    </row>
    <row r="1012" spans="1:25" s="87" customFormat="1" ht="15.5" x14ac:dyDescent="0.35">
      <c r="A1012" s="948" t="s">
        <v>1013</v>
      </c>
      <c r="B1012" s="949"/>
      <c r="C1012" s="171"/>
      <c r="D1012" s="171"/>
      <c r="E1012" s="171"/>
      <c r="F1012" s="171"/>
      <c r="G1012" s="171">
        <f t="shared" si="149"/>
        <v>0</v>
      </c>
      <c r="H1012" s="171"/>
      <c r="I1012" s="171"/>
      <c r="J1012" s="171"/>
      <c r="K1012" s="171"/>
      <c r="L1012" s="868">
        <f t="shared" si="150"/>
        <v>0</v>
      </c>
      <c r="M1012" s="504"/>
      <c r="N1012" s="191">
        <f t="shared" si="145"/>
        <v>0</v>
      </c>
      <c r="O1012" s="192"/>
      <c r="P1012" s="193"/>
      <c r="Q1012" s="505"/>
      <c r="R1012" s="506"/>
      <c r="S1012" s="199"/>
      <c r="T1012" s="18"/>
      <c r="U1012" s="18"/>
      <c r="V1012" s="18"/>
      <c r="W1012" s="18"/>
      <c r="X1012" s="18"/>
      <c r="Y1012" s="18"/>
    </row>
    <row r="1013" spans="1:25" s="87" customFormat="1" ht="15.5" x14ac:dyDescent="0.35">
      <c r="A1013" s="188">
        <v>1</v>
      </c>
      <c r="B1013" s="824" t="s">
        <v>888</v>
      </c>
      <c r="C1013" s="189">
        <v>219.1</v>
      </c>
      <c r="D1013" s="189"/>
      <c r="E1013" s="189"/>
      <c r="F1013" s="171">
        <v>219.1</v>
      </c>
      <c r="G1013" s="171">
        <f t="shared" si="149"/>
        <v>219.1</v>
      </c>
      <c r="H1013" s="171"/>
      <c r="I1013" s="171">
        <v>0</v>
      </c>
      <c r="J1013" s="171">
        <v>0</v>
      </c>
      <c r="K1013" s="171">
        <v>0</v>
      </c>
      <c r="L1013" s="868">
        <f t="shared" si="150"/>
        <v>0</v>
      </c>
      <c r="M1013" s="504">
        <f>(H1013/840)+(I1013/756)</f>
        <v>0</v>
      </c>
      <c r="N1013" s="191">
        <f t="shared" si="145"/>
        <v>0</v>
      </c>
      <c r="O1013" s="192">
        <f t="shared" si="144"/>
        <v>0</v>
      </c>
      <c r="P1013" s="193">
        <v>0</v>
      </c>
      <c r="Q1013" s="505">
        <v>0</v>
      </c>
      <c r="R1013" s="506">
        <f t="shared" si="151"/>
        <v>0</v>
      </c>
      <c r="S1013" s="199">
        <v>2</v>
      </c>
      <c r="T1013" s="18"/>
      <c r="U1013" s="18"/>
      <c r="V1013" s="18"/>
      <c r="W1013" s="18"/>
      <c r="X1013" s="18"/>
      <c r="Y1013" s="18"/>
    </row>
    <row r="1014" spans="1:25" s="87" customFormat="1" ht="15.5" x14ac:dyDescent="0.35">
      <c r="A1014" s="188">
        <v>2</v>
      </c>
      <c r="B1014" s="824" t="s">
        <v>889</v>
      </c>
      <c r="C1014" s="171">
        <v>265.10000000000002</v>
      </c>
      <c r="D1014" s="171"/>
      <c r="E1014" s="171"/>
      <c r="F1014" s="171">
        <v>265.10000000000002</v>
      </c>
      <c r="G1014" s="171">
        <f t="shared" si="149"/>
        <v>265.10000000000002</v>
      </c>
      <c r="H1014" s="171"/>
      <c r="I1014" s="171">
        <v>0</v>
      </c>
      <c r="J1014" s="171">
        <v>0</v>
      </c>
      <c r="K1014" s="171">
        <v>0</v>
      </c>
      <c r="L1014" s="868">
        <f t="shared" si="150"/>
        <v>0</v>
      </c>
      <c r="M1014" s="504">
        <f>(H1014/840)+(I1014/756)</f>
        <v>0</v>
      </c>
      <c r="N1014" s="191">
        <f t="shared" si="145"/>
        <v>0</v>
      </c>
      <c r="O1014" s="192">
        <f t="shared" si="144"/>
        <v>0</v>
      </c>
      <c r="P1014" s="193">
        <v>0</v>
      </c>
      <c r="Q1014" s="505">
        <v>0</v>
      </c>
      <c r="R1014" s="506">
        <f t="shared" si="151"/>
        <v>0</v>
      </c>
      <c r="S1014" s="199">
        <v>1</v>
      </c>
      <c r="T1014" s="18"/>
      <c r="U1014" s="18"/>
      <c r="V1014" s="18"/>
      <c r="W1014" s="18"/>
      <c r="X1014" s="18"/>
      <c r="Y1014" s="18"/>
    </row>
    <row r="1015" spans="1:25" s="87" customFormat="1" ht="15.5" x14ac:dyDescent="0.35">
      <c r="A1015" s="188">
        <v>3</v>
      </c>
      <c r="B1015" s="824" t="s">
        <v>890</v>
      </c>
      <c r="C1015" s="171">
        <v>352.7</v>
      </c>
      <c r="D1015" s="171"/>
      <c r="E1015" s="171"/>
      <c r="F1015" s="171">
        <v>360.8</v>
      </c>
      <c r="G1015" s="171">
        <f t="shared" si="149"/>
        <v>352.7</v>
      </c>
      <c r="H1015" s="171"/>
      <c r="I1015" s="171">
        <v>0</v>
      </c>
      <c r="J1015" s="171">
        <v>0</v>
      </c>
      <c r="K1015" s="171">
        <v>0</v>
      </c>
      <c r="L1015" s="868">
        <f t="shared" si="150"/>
        <v>0</v>
      </c>
      <c r="M1015" s="504">
        <f>(H1015/840)+(I1015/756)</f>
        <v>0</v>
      </c>
      <c r="N1015" s="191">
        <f t="shared" si="145"/>
        <v>0</v>
      </c>
      <c r="O1015" s="192">
        <f t="shared" si="144"/>
        <v>0</v>
      </c>
      <c r="P1015" s="193">
        <v>0</v>
      </c>
      <c r="Q1015" s="505">
        <v>0</v>
      </c>
      <c r="R1015" s="506">
        <f t="shared" si="151"/>
        <v>0</v>
      </c>
      <c r="S1015" s="199">
        <v>2</v>
      </c>
      <c r="T1015" s="18"/>
      <c r="U1015" s="18"/>
      <c r="V1015" s="18"/>
      <c r="W1015" s="18"/>
      <c r="X1015" s="18"/>
      <c r="Y1015" s="18"/>
    </row>
    <row r="1016" spans="1:25" s="87" customFormat="1" ht="15.5" x14ac:dyDescent="0.35">
      <c r="A1016" s="188">
        <v>4</v>
      </c>
      <c r="B1016" s="824" t="s">
        <v>891</v>
      </c>
      <c r="C1016" s="171">
        <v>350.15</v>
      </c>
      <c r="D1016" s="171"/>
      <c r="E1016" s="171"/>
      <c r="F1016" s="171">
        <v>350.15</v>
      </c>
      <c r="G1016" s="171">
        <f t="shared" si="149"/>
        <v>350.15</v>
      </c>
      <c r="H1016" s="171"/>
      <c r="I1016" s="171">
        <v>0</v>
      </c>
      <c r="J1016" s="171">
        <v>0</v>
      </c>
      <c r="K1016" s="171">
        <v>0</v>
      </c>
      <c r="L1016" s="868">
        <f t="shared" si="150"/>
        <v>0</v>
      </c>
      <c r="M1016" s="504">
        <f t="shared" ref="M1016:M1059" si="153">(H1016/840)+(I1016/756)</f>
        <v>0</v>
      </c>
      <c r="N1016" s="191">
        <f t="shared" si="145"/>
        <v>0</v>
      </c>
      <c r="O1016" s="192">
        <f t="shared" si="144"/>
        <v>0</v>
      </c>
      <c r="P1016" s="193">
        <v>0</v>
      </c>
      <c r="Q1016" s="505">
        <v>0</v>
      </c>
      <c r="R1016" s="506">
        <f t="shared" si="151"/>
        <v>0</v>
      </c>
      <c r="S1016" s="199">
        <v>2</v>
      </c>
      <c r="T1016" s="18"/>
      <c r="U1016" s="18"/>
      <c r="V1016" s="18"/>
      <c r="W1016" s="18"/>
      <c r="X1016" s="18"/>
      <c r="Y1016" s="18"/>
    </row>
    <row r="1017" spans="1:25" s="87" customFormat="1" ht="15.5" x14ac:dyDescent="0.35">
      <c r="A1017" s="188">
        <v>5</v>
      </c>
      <c r="B1017" s="824" t="s">
        <v>892</v>
      </c>
      <c r="C1017" s="171">
        <v>348.6</v>
      </c>
      <c r="D1017" s="171"/>
      <c r="E1017" s="171"/>
      <c r="F1017" s="171">
        <v>348.6</v>
      </c>
      <c r="G1017" s="171">
        <f t="shared" si="149"/>
        <v>348.6</v>
      </c>
      <c r="H1017" s="171"/>
      <c r="I1017" s="171">
        <v>0</v>
      </c>
      <c r="J1017" s="171">
        <v>0</v>
      </c>
      <c r="K1017" s="171">
        <v>0</v>
      </c>
      <c r="L1017" s="868">
        <f t="shared" si="150"/>
        <v>0</v>
      </c>
      <c r="M1017" s="504">
        <f t="shared" si="153"/>
        <v>0</v>
      </c>
      <c r="N1017" s="191">
        <f t="shared" si="145"/>
        <v>0</v>
      </c>
      <c r="O1017" s="192">
        <f t="shared" ref="O1017:O1069" si="154">N1017*0.22</f>
        <v>0</v>
      </c>
      <c r="P1017" s="193">
        <v>0</v>
      </c>
      <c r="Q1017" s="505">
        <v>0</v>
      </c>
      <c r="R1017" s="506">
        <f t="shared" si="151"/>
        <v>0</v>
      </c>
      <c r="S1017" s="199">
        <v>2</v>
      </c>
      <c r="T1017" s="18"/>
      <c r="U1017" s="18"/>
      <c r="V1017" s="18"/>
      <c r="W1017" s="18"/>
      <c r="X1017" s="18"/>
      <c r="Y1017" s="18"/>
    </row>
    <row r="1018" spans="1:25" s="87" customFormat="1" ht="15.5" x14ac:dyDescent="0.35">
      <c r="A1018" s="188">
        <v>6</v>
      </c>
      <c r="B1018" s="824" t="s">
        <v>893</v>
      </c>
      <c r="C1018" s="171">
        <v>430.37</v>
      </c>
      <c r="D1018" s="171"/>
      <c r="E1018" s="171"/>
      <c r="F1018" s="171">
        <v>430.37</v>
      </c>
      <c r="G1018" s="171">
        <f t="shared" si="149"/>
        <v>430.37</v>
      </c>
      <c r="H1018" s="171"/>
      <c r="I1018" s="171">
        <v>0</v>
      </c>
      <c r="J1018" s="171">
        <v>0</v>
      </c>
      <c r="K1018" s="171">
        <v>0</v>
      </c>
      <c r="L1018" s="868">
        <f t="shared" si="150"/>
        <v>0</v>
      </c>
      <c r="M1018" s="504">
        <f t="shared" si="153"/>
        <v>0</v>
      </c>
      <c r="N1018" s="191">
        <f t="shared" si="145"/>
        <v>0</v>
      </c>
      <c r="O1018" s="192">
        <f t="shared" si="154"/>
        <v>0</v>
      </c>
      <c r="P1018" s="193">
        <v>0</v>
      </c>
      <c r="Q1018" s="505">
        <v>0</v>
      </c>
      <c r="R1018" s="506">
        <f t="shared" si="151"/>
        <v>0</v>
      </c>
      <c r="S1018" s="199">
        <v>2</v>
      </c>
      <c r="T1018" s="18"/>
      <c r="U1018" s="18"/>
      <c r="V1018" s="18"/>
      <c r="W1018" s="18"/>
      <c r="X1018" s="18"/>
      <c r="Y1018" s="18"/>
    </row>
    <row r="1019" spans="1:25" s="87" customFormat="1" ht="15.5" x14ac:dyDescent="0.35">
      <c r="A1019" s="188">
        <v>7</v>
      </c>
      <c r="B1019" s="824" t="s">
        <v>894</v>
      </c>
      <c r="C1019" s="171">
        <v>79.3</v>
      </c>
      <c r="D1019" s="171"/>
      <c r="E1019" s="171"/>
      <c r="F1019" s="171">
        <v>79.3</v>
      </c>
      <c r="G1019" s="171">
        <f t="shared" si="149"/>
        <v>79.3</v>
      </c>
      <c r="H1019" s="171"/>
      <c r="I1019" s="171">
        <v>0</v>
      </c>
      <c r="J1019" s="171">
        <v>0</v>
      </c>
      <c r="K1019" s="171">
        <v>0</v>
      </c>
      <c r="L1019" s="868">
        <f t="shared" si="150"/>
        <v>0</v>
      </c>
      <c r="M1019" s="504">
        <f t="shared" si="153"/>
        <v>0</v>
      </c>
      <c r="N1019" s="191">
        <f t="shared" si="145"/>
        <v>0</v>
      </c>
      <c r="O1019" s="192">
        <f t="shared" si="154"/>
        <v>0</v>
      </c>
      <c r="P1019" s="193">
        <v>0</v>
      </c>
      <c r="Q1019" s="505">
        <v>0</v>
      </c>
      <c r="R1019" s="506">
        <f t="shared" si="151"/>
        <v>0</v>
      </c>
      <c r="S1019" s="199">
        <v>1</v>
      </c>
      <c r="T1019" s="18"/>
      <c r="U1019" s="18"/>
      <c r="V1019" s="18"/>
      <c r="W1019" s="18"/>
      <c r="X1019" s="18"/>
      <c r="Y1019" s="18"/>
    </row>
    <row r="1020" spans="1:25" s="87" customFormat="1" ht="15.5" x14ac:dyDescent="0.35">
      <c r="A1020" s="188">
        <v>8</v>
      </c>
      <c r="B1020" s="824" t="s">
        <v>896</v>
      </c>
      <c r="C1020" s="171">
        <v>326.92</v>
      </c>
      <c r="D1020" s="171"/>
      <c r="E1020" s="171"/>
      <c r="F1020" s="171">
        <v>326.92</v>
      </c>
      <c r="G1020" s="171">
        <f t="shared" si="149"/>
        <v>326.92</v>
      </c>
      <c r="H1020" s="171"/>
      <c r="I1020" s="171">
        <v>0</v>
      </c>
      <c r="J1020" s="171">
        <v>0</v>
      </c>
      <c r="K1020" s="171">
        <v>0</v>
      </c>
      <c r="L1020" s="868">
        <f t="shared" si="150"/>
        <v>0</v>
      </c>
      <c r="M1020" s="504">
        <f t="shared" si="153"/>
        <v>0</v>
      </c>
      <c r="N1020" s="191">
        <f t="shared" si="145"/>
        <v>0</v>
      </c>
      <c r="O1020" s="192">
        <f t="shared" si="154"/>
        <v>0</v>
      </c>
      <c r="P1020" s="193">
        <v>0</v>
      </c>
      <c r="Q1020" s="505">
        <v>0</v>
      </c>
      <c r="R1020" s="506">
        <f t="shared" si="151"/>
        <v>0</v>
      </c>
      <c r="S1020" s="199">
        <v>2</v>
      </c>
      <c r="T1020" s="18"/>
      <c r="U1020" s="18"/>
      <c r="V1020" s="18"/>
      <c r="W1020" s="18"/>
      <c r="X1020" s="18"/>
      <c r="Y1020" s="18"/>
    </row>
    <row r="1021" spans="1:25" s="87" customFormat="1" ht="15.5" x14ac:dyDescent="0.35">
      <c r="A1021" s="188">
        <v>9</v>
      </c>
      <c r="B1021" s="824" t="s">
        <v>897</v>
      </c>
      <c r="C1021" s="171">
        <v>322.55</v>
      </c>
      <c r="D1021" s="171"/>
      <c r="E1021" s="171"/>
      <c r="F1021" s="171">
        <v>322.55</v>
      </c>
      <c r="G1021" s="171">
        <f t="shared" si="149"/>
        <v>322.55</v>
      </c>
      <c r="H1021" s="171"/>
      <c r="I1021" s="171">
        <v>0</v>
      </c>
      <c r="J1021" s="171">
        <v>0</v>
      </c>
      <c r="K1021" s="171">
        <v>0</v>
      </c>
      <c r="L1021" s="868">
        <f t="shared" si="150"/>
        <v>0</v>
      </c>
      <c r="M1021" s="504">
        <f t="shared" si="153"/>
        <v>0</v>
      </c>
      <c r="N1021" s="191">
        <f t="shared" si="145"/>
        <v>0</v>
      </c>
      <c r="O1021" s="192">
        <f t="shared" si="154"/>
        <v>0</v>
      </c>
      <c r="P1021" s="193">
        <v>0</v>
      </c>
      <c r="Q1021" s="505">
        <v>0</v>
      </c>
      <c r="R1021" s="506">
        <f t="shared" si="151"/>
        <v>0</v>
      </c>
      <c r="S1021" s="199">
        <v>1</v>
      </c>
      <c r="T1021" s="18"/>
      <c r="U1021" s="18"/>
      <c r="V1021" s="18"/>
      <c r="W1021" s="18"/>
      <c r="X1021" s="18"/>
      <c r="Y1021" s="18"/>
    </row>
    <row r="1022" spans="1:25" s="87" customFormat="1" ht="15.5" x14ac:dyDescent="0.35">
      <c r="A1022" s="188">
        <v>10</v>
      </c>
      <c r="B1022" s="824" t="s">
        <v>898</v>
      </c>
      <c r="C1022" s="171">
        <v>415.5</v>
      </c>
      <c r="D1022" s="171"/>
      <c r="E1022" s="171"/>
      <c r="F1022" s="171">
        <v>415.5</v>
      </c>
      <c r="G1022" s="171">
        <f t="shared" si="149"/>
        <v>415.5</v>
      </c>
      <c r="H1022" s="171"/>
      <c r="I1022" s="171">
        <v>0</v>
      </c>
      <c r="J1022" s="171">
        <v>0</v>
      </c>
      <c r="K1022" s="171">
        <v>0</v>
      </c>
      <c r="L1022" s="868">
        <f t="shared" si="150"/>
        <v>0</v>
      </c>
      <c r="M1022" s="504">
        <f t="shared" si="153"/>
        <v>0</v>
      </c>
      <c r="N1022" s="191">
        <f t="shared" si="145"/>
        <v>0</v>
      </c>
      <c r="O1022" s="192">
        <f t="shared" si="154"/>
        <v>0</v>
      </c>
      <c r="P1022" s="193">
        <v>0</v>
      </c>
      <c r="Q1022" s="505">
        <v>0</v>
      </c>
      <c r="R1022" s="506">
        <f t="shared" si="151"/>
        <v>0</v>
      </c>
      <c r="S1022" s="199">
        <v>2</v>
      </c>
      <c r="T1022" s="18"/>
      <c r="U1022" s="18"/>
      <c r="V1022" s="18"/>
      <c r="W1022" s="18"/>
      <c r="X1022" s="18"/>
      <c r="Y1022" s="18"/>
    </row>
    <row r="1023" spans="1:25" s="87" customFormat="1" ht="15.5" x14ac:dyDescent="0.35">
      <c r="A1023" s="188">
        <v>11</v>
      </c>
      <c r="B1023" s="824" t="s">
        <v>899</v>
      </c>
      <c r="C1023" s="171">
        <v>372.82</v>
      </c>
      <c r="D1023" s="171"/>
      <c r="E1023" s="171"/>
      <c r="F1023" s="171">
        <v>372.82</v>
      </c>
      <c r="G1023" s="171">
        <f t="shared" si="149"/>
        <v>372.82</v>
      </c>
      <c r="H1023" s="171"/>
      <c r="I1023" s="171">
        <v>0</v>
      </c>
      <c r="J1023" s="171">
        <v>0</v>
      </c>
      <c r="K1023" s="171">
        <v>0</v>
      </c>
      <c r="L1023" s="868">
        <f t="shared" si="150"/>
        <v>0</v>
      </c>
      <c r="M1023" s="504">
        <f t="shared" si="153"/>
        <v>0</v>
      </c>
      <c r="N1023" s="191">
        <f t="shared" si="145"/>
        <v>0</v>
      </c>
      <c r="O1023" s="192">
        <f t="shared" si="154"/>
        <v>0</v>
      </c>
      <c r="P1023" s="193">
        <v>0</v>
      </c>
      <c r="Q1023" s="505">
        <v>0</v>
      </c>
      <c r="R1023" s="506">
        <f t="shared" si="151"/>
        <v>0</v>
      </c>
      <c r="S1023" s="199">
        <v>2</v>
      </c>
      <c r="T1023" s="18"/>
      <c r="U1023" s="18"/>
      <c r="V1023" s="18"/>
      <c r="W1023" s="18"/>
      <c r="X1023" s="18"/>
      <c r="Y1023" s="18"/>
    </row>
    <row r="1024" spans="1:25" s="87" customFormat="1" ht="15.5" x14ac:dyDescent="0.35">
      <c r="A1024" s="188">
        <v>12</v>
      </c>
      <c r="B1024" s="824" t="s">
        <v>900</v>
      </c>
      <c r="C1024" s="171">
        <v>282.76</v>
      </c>
      <c r="D1024" s="171"/>
      <c r="E1024" s="171"/>
      <c r="F1024" s="171">
        <v>282.76</v>
      </c>
      <c r="G1024" s="171">
        <f t="shared" si="149"/>
        <v>282.76</v>
      </c>
      <c r="H1024" s="171"/>
      <c r="I1024" s="171">
        <v>0</v>
      </c>
      <c r="J1024" s="171">
        <v>0</v>
      </c>
      <c r="K1024" s="171">
        <v>0</v>
      </c>
      <c r="L1024" s="868">
        <f t="shared" si="150"/>
        <v>0</v>
      </c>
      <c r="M1024" s="504">
        <f t="shared" si="153"/>
        <v>0</v>
      </c>
      <c r="N1024" s="191">
        <f t="shared" si="145"/>
        <v>0</v>
      </c>
      <c r="O1024" s="192">
        <f t="shared" si="154"/>
        <v>0</v>
      </c>
      <c r="P1024" s="193">
        <v>0</v>
      </c>
      <c r="Q1024" s="505">
        <v>0</v>
      </c>
      <c r="R1024" s="506">
        <f t="shared" si="151"/>
        <v>0</v>
      </c>
      <c r="S1024" s="199">
        <v>2</v>
      </c>
      <c r="T1024" s="18"/>
      <c r="U1024" s="18"/>
      <c r="V1024" s="18"/>
      <c r="W1024" s="18"/>
      <c r="X1024" s="18"/>
      <c r="Y1024" s="18"/>
    </row>
    <row r="1025" spans="1:25" s="87" customFormat="1" ht="15.5" x14ac:dyDescent="0.35">
      <c r="A1025" s="188">
        <v>13</v>
      </c>
      <c r="B1025" s="824" t="s">
        <v>901</v>
      </c>
      <c r="C1025" s="171">
        <v>180.5</v>
      </c>
      <c r="D1025" s="171"/>
      <c r="E1025" s="171"/>
      <c r="F1025" s="171">
        <v>180.5</v>
      </c>
      <c r="G1025" s="171">
        <f t="shared" si="149"/>
        <v>180.5</v>
      </c>
      <c r="H1025" s="171"/>
      <c r="I1025" s="171">
        <v>0</v>
      </c>
      <c r="J1025" s="171">
        <v>0</v>
      </c>
      <c r="K1025" s="171">
        <v>0</v>
      </c>
      <c r="L1025" s="868">
        <f t="shared" si="150"/>
        <v>0</v>
      </c>
      <c r="M1025" s="504">
        <f t="shared" si="153"/>
        <v>0</v>
      </c>
      <c r="N1025" s="191">
        <f t="shared" si="145"/>
        <v>0</v>
      </c>
      <c r="O1025" s="192">
        <f t="shared" si="154"/>
        <v>0</v>
      </c>
      <c r="P1025" s="193">
        <v>0</v>
      </c>
      <c r="Q1025" s="505">
        <v>0</v>
      </c>
      <c r="R1025" s="506">
        <f t="shared" si="151"/>
        <v>0</v>
      </c>
      <c r="S1025" s="199">
        <v>1</v>
      </c>
      <c r="T1025" s="18"/>
      <c r="U1025" s="18"/>
      <c r="V1025" s="18"/>
      <c r="W1025" s="18"/>
      <c r="X1025" s="18"/>
      <c r="Y1025" s="18"/>
    </row>
    <row r="1026" spans="1:25" s="87" customFormat="1" ht="15.5" x14ac:dyDescent="0.35">
      <c r="A1026" s="188">
        <v>14</v>
      </c>
      <c r="B1026" s="824" t="s">
        <v>902</v>
      </c>
      <c r="C1026" s="171">
        <v>5520.77</v>
      </c>
      <c r="D1026" s="171"/>
      <c r="E1026" s="171"/>
      <c r="F1026" s="171">
        <v>5520.77</v>
      </c>
      <c r="G1026" s="171">
        <f t="shared" si="149"/>
        <v>5520.77</v>
      </c>
      <c r="H1026" s="171">
        <v>564</v>
      </c>
      <c r="I1026" s="171"/>
      <c r="J1026" s="171">
        <v>564</v>
      </c>
      <c r="K1026" s="171">
        <v>564</v>
      </c>
      <c r="L1026" s="868">
        <f t="shared" si="150"/>
        <v>564</v>
      </c>
      <c r="M1026" s="504">
        <f t="shared" si="153"/>
        <v>0.67142857142857137</v>
      </c>
      <c r="N1026" s="191">
        <f t="shared" si="145"/>
        <v>2874.687857142857</v>
      </c>
      <c r="O1026" s="192">
        <f t="shared" si="154"/>
        <v>632.43132857142848</v>
      </c>
      <c r="P1026" s="193">
        <v>1235.4285714285713</v>
      </c>
      <c r="Q1026" s="505">
        <v>66.98171428571429</v>
      </c>
      <c r="R1026" s="506">
        <f t="shared" si="151"/>
        <v>0.8711700490019636</v>
      </c>
      <c r="S1026" s="199">
        <v>9</v>
      </c>
      <c r="T1026" s="18"/>
      <c r="U1026" s="18"/>
      <c r="V1026" s="18"/>
      <c r="W1026" s="18"/>
      <c r="X1026" s="18"/>
      <c r="Y1026" s="18"/>
    </row>
    <row r="1027" spans="1:25" s="87" customFormat="1" ht="15.5" x14ac:dyDescent="0.35">
      <c r="A1027" s="188">
        <v>15</v>
      </c>
      <c r="B1027" s="824" t="s">
        <v>903</v>
      </c>
      <c r="C1027" s="171">
        <v>5310.85</v>
      </c>
      <c r="D1027" s="171"/>
      <c r="E1027" s="171"/>
      <c r="F1027" s="171">
        <v>5310.86</v>
      </c>
      <c r="G1027" s="171">
        <f t="shared" si="149"/>
        <v>5310.85</v>
      </c>
      <c r="H1027" s="171">
        <v>564</v>
      </c>
      <c r="I1027" s="171"/>
      <c r="J1027" s="171">
        <v>564</v>
      </c>
      <c r="K1027" s="171">
        <v>564</v>
      </c>
      <c r="L1027" s="868">
        <f t="shared" si="150"/>
        <v>564</v>
      </c>
      <c r="M1027" s="504">
        <f t="shared" si="153"/>
        <v>0.67142857142857137</v>
      </c>
      <c r="N1027" s="191">
        <f t="shared" si="145"/>
        <v>2874.687857142857</v>
      </c>
      <c r="O1027" s="192">
        <f t="shared" si="154"/>
        <v>632.43132857142848</v>
      </c>
      <c r="P1027" s="193">
        <v>1235.4285714285713</v>
      </c>
      <c r="Q1027" s="505">
        <v>66.98171428571429</v>
      </c>
      <c r="R1027" s="506">
        <f t="shared" si="151"/>
        <v>0.90560446471441869</v>
      </c>
      <c r="S1027" s="199">
        <v>9</v>
      </c>
      <c r="T1027" s="18"/>
      <c r="U1027" s="18"/>
      <c r="V1027" s="18"/>
      <c r="W1027" s="18"/>
      <c r="X1027" s="18"/>
      <c r="Y1027" s="18"/>
    </row>
    <row r="1028" spans="1:25" s="87" customFormat="1" ht="15.5" x14ac:dyDescent="0.35">
      <c r="A1028" s="188">
        <v>16</v>
      </c>
      <c r="B1028" s="824" t="s">
        <v>904</v>
      </c>
      <c r="C1028" s="171">
        <v>5405.43</v>
      </c>
      <c r="D1028" s="171"/>
      <c r="E1028" s="171"/>
      <c r="F1028" s="171">
        <v>5408.03</v>
      </c>
      <c r="G1028" s="171">
        <f t="shared" si="149"/>
        <v>5405.43</v>
      </c>
      <c r="H1028" s="171">
        <v>562</v>
      </c>
      <c r="I1028" s="171"/>
      <c r="J1028" s="171">
        <v>562</v>
      </c>
      <c r="K1028" s="171">
        <v>562</v>
      </c>
      <c r="L1028" s="868">
        <f t="shared" si="150"/>
        <v>562</v>
      </c>
      <c r="M1028" s="504">
        <f t="shared" si="153"/>
        <v>0.669047619047619</v>
      </c>
      <c r="N1028" s="191">
        <f t="shared" si="145"/>
        <v>2864.4939285714281</v>
      </c>
      <c r="O1028" s="192">
        <f t="shared" si="154"/>
        <v>630.18866428571414</v>
      </c>
      <c r="P1028" s="193">
        <v>1231.047619047619</v>
      </c>
      <c r="Q1028" s="505">
        <v>66.744190476190468</v>
      </c>
      <c r="R1028" s="506">
        <f t="shared" si="151"/>
        <v>0.88660373039350293</v>
      </c>
      <c r="S1028" s="199">
        <v>9</v>
      </c>
      <c r="T1028" s="18"/>
      <c r="U1028" s="18"/>
      <c r="V1028" s="18"/>
      <c r="W1028" s="18"/>
      <c r="X1028" s="18"/>
      <c r="Y1028" s="18"/>
    </row>
    <row r="1029" spans="1:25" s="87" customFormat="1" ht="15.5" x14ac:dyDescent="0.35">
      <c r="A1029" s="188">
        <v>17</v>
      </c>
      <c r="B1029" s="824" t="s">
        <v>905</v>
      </c>
      <c r="C1029" s="171">
        <v>349.2</v>
      </c>
      <c r="D1029" s="171"/>
      <c r="E1029" s="171"/>
      <c r="F1029" s="171">
        <v>349.2</v>
      </c>
      <c r="G1029" s="171">
        <f t="shared" si="149"/>
        <v>349.2</v>
      </c>
      <c r="H1029" s="171"/>
      <c r="I1029" s="171">
        <v>0</v>
      </c>
      <c r="J1029" s="171">
        <v>0</v>
      </c>
      <c r="K1029" s="171">
        <v>0</v>
      </c>
      <c r="L1029" s="868">
        <f t="shared" si="150"/>
        <v>0</v>
      </c>
      <c r="M1029" s="504">
        <f t="shared" si="153"/>
        <v>0</v>
      </c>
      <c r="N1029" s="191">
        <f t="shared" si="145"/>
        <v>0</v>
      </c>
      <c r="O1029" s="192">
        <f t="shared" si="154"/>
        <v>0</v>
      </c>
      <c r="P1029" s="193">
        <v>0</v>
      </c>
      <c r="Q1029" s="505">
        <v>0</v>
      </c>
      <c r="R1029" s="506">
        <f t="shared" si="151"/>
        <v>0</v>
      </c>
      <c r="S1029" s="199">
        <v>2</v>
      </c>
      <c r="T1029" s="18"/>
      <c r="U1029" s="18"/>
      <c r="V1029" s="18"/>
      <c r="W1029" s="18"/>
      <c r="X1029" s="18"/>
      <c r="Y1029" s="18"/>
    </row>
    <row r="1030" spans="1:25" s="87" customFormat="1" ht="15.5" x14ac:dyDescent="0.35">
      <c r="A1030" s="188">
        <v>18</v>
      </c>
      <c r="B1030" s="824" t="s">
        <v>907</v>
      </c>
      <c r="C1030" s="171">
        <v>360.2</v>
      </c>
      <c r="D1030" s="171"/>
      <c r="E1030" s="171"/>
      <c r="F1030" s="171">
        <v>360.2</v>
      </c>
      <c r="G1030" s="171">
        <f t="shared" si="149"/>
        <v>360.2</v>
      </c>
      <c r="H1030" s="171"/>
      <c r="I1030" s="171">
        <v>0</v>
      </c>
      <c r="J1030" s="171">
        <v>0</v>
      </c>
      <c r="K1030" s="171">
        <v>0</v>
      </c>
      <c r="L1030" s="868">
        <f t="shared" si="150"/>
        <v>0</v>
      </c>
      <c r="M1030" s="504">
        <f t="shared" si="153"/>
        <v>0</v>
      </c>
      <c r="N1030" s="191">
        <f t="shared" si="145"/>
        <v>0</v>
      </c>
      <c r="O1030" s="192">
        <f t="shared" si="154"/>
        <v>0</v>
      </c>
      <c r="P1030" s="193">
        <v>0</v>
      </c>
      <c r="Q1030" s="505">
        <v>0</v>
      </c>
      <c r="R1030" s="506">
        <f t="shared" si="151"/>
        <v>0</v>
      </c>
      <c r="S1030" s="199">
        <v>2</v>
      </c>
      <c r="T1030" s="18"/>
      <c r="U1030" s="18"/>
      <c r="V1030" s="18"/>
      <c r="W1030" s="18"/>
      <c r="X1030" s="18"/>
      <c r="Y1030" s="18"/>
    </row>
    <row r="1031" spans="1:25" s="87" customFormat="1" ht="15.5" x14ac:dyDescent="0.35">
      <c r="A1031" s="188">
        <v>19</v>
      </c>
      <c r="B1031" s="824" t="s">
        <v>909</v>
      </c>
      <c r="C1031" s="171">
        <v>357.19</v>
      </c>
      <c r="D1031" s="171"/>
      <c r="E1031" s="171"/>
      <c r="F1031" s="171">
        <v>356.99</v>
      </c>
      <c r="G1031" s="171">
        <f t="shared" si="149"/>
        <v>357.19</v>
      </c>
      <c r="H1031" s="171"/>
      <c r="I1031" s="171">
        <v>0</v>
      </c>
      <c r="J1031" s="171">
        <v>0</v>
      </c>
      <c r="K1031" s="171">
        <v>0</v>
      </c>
      <c r="L1031" s="868">
        <f t="shared" si="150"/>
        <v>0</v>
      </c>
      <c r="M1031" s="504">
        <f t="shared" si="153"/>
        <v>0</v>
      </c>
      <c r="N1031" s="191">
        <f t="shared" si="145"/>
        <v>0</v>
      </c>
      <c r="O1031" s="192">
        <f t="shared" si="154"/>
        <v>0</v>
      </c>
      <c r="P1031" s="193">
        <v>0</v>
      </c>
      <c r="Q1031" s="505">
        <v>0</v>
      </c>
      <c r="R1031" s="506">
        <f t="shared" si="151"/>
        <v>0</v>
      </c>
      <c r="S1031" s="199">
        <v>2</v>
      </c>
      <c r="T1031" s="18"/>
      <c r="U1031" s="18"/>
      <c r="V1031" s="18"/>
      <c r="W1031" s="18"/>
      <c r="X1031" s="18"/>
      <c r="Y1031" s="18"/>
    </row>
    <row r="1032" spans="1:25" s="87" customFormat="1" ht="15.5" x14ac:dyDescent="0.35">
      <c r="A1032" s="188">
        <v>20</v>
      </c>
      <c r="B1032" s="824" t="s">
        <v>910</v>
      </c>
      <c r="C1032" s="171">
        <v>306.39999999999998</v>
      </c>
      <c r="D1032" s="171"/>
      <c r="E1032" s="171"/>
      <c r="F1032" s="171">
        <v>306.39999999999998</v>
      </c>
      <c r="G1032" s="171">
        <f t="shared" si="149"/>
        <v>306.39999999999998</v>
      </c>
      <c r="H1032" s="171"/>
      <c r="I1032" s="171">
        <v>0</v>
      </c>
      <c r="J1032" s="171">
        <v>0</v>
      </c>
      <c r="K1032" s="171">
        <v>0</v>
      </c>
      <c r="L1032" s="868">
        <f t="shared" si="150"/>
        <v>0</v>
      </c>
      <c r="M1032" s="504">
        <f t="shared" si="153"/>
        <v>0</v>
      </c>
      <c r="N1032" s="191">
        <f t="shared" si="145"/>
        <v>0</v>
      </c>
      <c r="O1032" s="192">
        <f t="shared" si="154"/>
        <v>0</v>
      </c>
      <c r="P1032" s="193">
        <v>0</v>
      </c>
      <c r="Q1032" s="505">
        <v>0</v>
      </c>
      <c r="R1032" s="506">
        <f t="shared" si="151"/>
        <v>0</v>
      </c>
      <c r="S1032" s="199">
        <v>2</v>
      </c>
      <c r="T1032" s="18"/>
      <c r="U1032" s="18"/>
      <c r="V1032" s="18"/>
      <c r="W1032" s="18"/>
      <c r="X1032" s="18"/>
      <c r="Y1032" s="18"/>
    </row>
    <row r="1033" spans="1:25" s="87" customFormat="1" ht="15.5" x14ac:dyDescent="0.35">
      <c r="A1033" s="188">
        <v>21</v>
      </c>
      <c r="B1033" s="824" t="s">
        <v>911</v>
      </c>
      <c r="C1033" s="171">
        <v>407.2</v>
      </c>
      <c r="D1033" s="171"/>
      <c r="E1033" s="171"/>
      <c r="F1033" s="171">
        <v>407.2</v>
      </c>
      <c r="G1033" s="171">
        <f t="shared" si="149"/>
        <v>407.2</v>
      </c>
      <c r="H1033" s="171"/>
      <c r="I1033" s="171">
        <v>0</v>
      </c>
      <c r="J1033" s="171">
        <v>0</v>
      </c>
      <c r="K1033" s="171">
        <v>0</v>
      </c>
      <c r="L1033" s="868">
        <f t="shared" si="150"/>
        <v>0</v>
      </c>
      <c r="M1033" s="504">
        <f t="shared" si="153"/>
        <v>0</v>
      </c>
      <c r="N1033" s="191">
        <f t="shared" si="145"/>
        <v>0</v>
      </c>
      <c r="O1033" s="192">
        <f t="shared" si="154"/>
        <v>0</v>
      </c>
      <c r="P1033" s="193">
        <v>0</v>
      </c>
      <c r="Q1033" s="505">
        <v>0</v>
      </c>
      <c r="R1033" s="506">
        <f t="shared" si="151"/>
        <v>0</v>
      </c>
      <c r="S1033" s="199">
        <v>2</v>
      </c>
      <c r="T1033" s="18"/>
      <c r="U1033" s="18"/>
      <c r="V1033" s="18"/>
      <c r="W1033" s="18"/>
      <c r="X1033" s="18"/>
      <c r="Y1033" s="18"/>
    </row>
    <row r="1034" spans="1:25" s="87" customFormat="1" ht="15.5" x14ac:dyDescent="0.35">
      <c r="A1034" s="188">
        <v>22</v>
      </c>
      <c r="B1034" s="824" t="s">
        <v>912</v>
      </c>
      <c r="C1034" s="171">
        <v>52.3</v>
      </c>
      <c r="D1034" s="171"/>
      <c r="E1034" s="171"/>
      <c r="F1034" s="171">
        <v>52.3</v>
      </c>
      <c r="G1034" s="171">
        <f t="shared" si="149"/>
        <v>52.3</v>
      </c>
      <c r="H1034" s="171"/>
      <c r="I1034" s="171">
        <v>0</v>
      </c>
      <c r="J1034" s="171">
        <v>0</v>
      </c>
      <c r="K1034" s="171">
        <v>0</v>
      </c>
      <c r="L1034" s="868">
        <f t="shared" si="150"/>
        <v>0</v>
      </c>
      <c r="M1034" s="504">
        <f t="shared" si="153"/>
        <v>0</v>
      </c>
      <c r="N1034" s="191">
        <f t="shared" si="145"/>
        <v>0</v>
      </c>
      <c r="O1034" s="192">
        <f t="shared" si="154"/>
        <v>0</v>
      </c>
      <c r="P1034" s="193">
        <v>0</v>
      </c>
      <c r="Q1034" s="505">
        <v>0</v>
      </c>
      <c r="R1034" s="506">
        <f t="shared" si="151"/>
        <v>0</v>
      </c>
      <c r="S1034" s="199">
        <v>1</v>
      </c>
      <c r="T1034" s="18"/>
      <c r="U1034" s="18"/>
      <c r="V1034" s="18"/>
      <c r="W1034" s="18"/>
      <c r="X1034" s="18"/>
      <c r="Y1034" s="18"/>
    </row>
    <row r="1035" spans="1:25" s="87" customFormat="1" ht="15.5" x14ac:dyDescent="0.35">
      <c r="A1035" s="188">
        <v>23</v>
      </c>
      <c r="B1035" s="824" t="s">
        <v>913</v>
      </c>
      <c r="C1035" s="171">
        <v>122.2</v>
      </c>
      <c r="D1035" s="171"/>
      <c r="E1035" s="171"/>
      <c r="F1035" s="171">
        <v>122.2</v>
      </c>
      <c r="G1035" s="171">
        <f t="shared" si="149"/>
        <v>122.2</v>
      </c>
      <c r="H1035" s="171"/>
      <c r="I1035" s="171">
        <v>0</v>
      </c>
      <c r="J1035" s="171">
        <v>0</v>
      </c>
      <c r="K1035" s="171">
        <v>0</v>
      </c>
      <c r="L1035" s="868">
        <f t="shared" si="150"/>
        <v>0</v>
      </c>
      <c r="M1035" s="504">
        <f t="shared" si="153"/>
        <v>0</v>
      </c>
      <c r="N1035" s="191">
        <f t="shared" si="145"/>
        <v>0</v>
      </c>
      <c r="O1035" s="192">
        <f t="shared" si="154"/>
        <v>0</v>
      </c>
      <c r="P1035" s="193">
        <v>0</v>
      </c>
      <c r="Q1035" s="505">
        <v>0</v>
      </c>
      <c r="R1035" s="506">
        <f t="shared" si="151"/>
        <v>0</v>
      </c>
      <c r="S1035" s="199">
        <v>2</v>
      </c>
      <c r="T1035" s="18"/>
      <c r="U1035" s="18"/>
      <c r="V1035" s="18"/>
      <c r="W1035" s="18"/>
      <c r="X1035" s="18"/>
      <c r="Y1035" s="18"/>
    </row>
    <row r="1036" spans="1:25" s="87" customFormat="1" ht="15.5" x14ac:dyDescent="0.35">
      <c r="A1036" s="188">
        <v>24</v>
      </c>
      <c r="B1036" s="824" t="s">
        <v>915</v>
      </c>
      <c r="C1036" s="171">
        <v>205.19</v>
      </c>
      <c r="D1036" s="171"/>
      <c r="E1036" s="171"/>
      <c r="F1036" s="171">
        <v>205.19</v>
      </c>
      <c r="G1036" s="171">
        <f t="shared" si="149"/>
        <v>205.19</v>
      </c>
      <c r="H1036" s="171"/>
      <c r="I1036" s="171">
        <v>0</v>
      </c>
      <c r="J1036" s="171">
        <v>0</v>
      </c>
      <c r="K1036" s="171">
        <v>0</v>
      </c>
      <c r="L1036" s="868">
        <f t="shared" si="150"/>
        <v>0</v>
      </c>
      <c r="M1036" s="504">
        <f t="shared" si="153"/>
        <v>0</v>
      </c>
      <c r="N1036" s="191">
        <f t="shared" si="145"/>
        <v>0</v>
      </c>
      <c r="O1036" s="192">
        <f t="shared" si="154"/>
        <v>0</v>
      </c>
      <c r="P1036" s="193">
        <v>0</v>
      </c>
      <c r="Q1036" s="505">
        <v>0</v>
      </c>
      <c r="R1036" s="506">
        <f t="shared" si="151"/>
        <v>0</v>
      </c>
      <c r="S1036" s="199">
        <v>2</v>
      </c>
      <c r="T1036" s="18"/>
      <c r="U1036" s="18"/>
      <c r="V1036" s="18"/>
      <c r="W1036" s="18"/>
      <c r="X1036" s="18"/>
      <c r="Y1036" s="18"/>
    </row>
    <row r="1037" spans="1:25" s="87" customFormat="1" ht="15.5" x14ac:dyDescent="0.35">
      <c r="A1037" s="188">
        <v>25</v>
      </c>
      <c r="B1037" s="824" t="s">
        <v>916</v>
      </c>
      <c r="C1037" s="171">
        <v>289.10000000000002</v>
      </c>
      <c r="D1037" s="171"/>
      <c r="E1037" s="171"/>
      <c r="F1037" s="171">
        <v>289.10000000000002</v>
      </c>
      <c r="G1037" s="171">
        <f t="shared" si="149"/>
        <v>289.10000000000002</v>
      </c>
      <c r="H1037" s="171"/>
      <c r="I1037" s="171">
        <v>0</v>
      </c>
      <c r="J1037" s="171">
        <v>0</v>
      </c>
      <c r="K1037" s="171">
        <v>0</v>
      </c>
      <c r="L1037" s="868">
        <f t="shared" si="150"/>
        <v>0</v>
      </c>
      <c r="M1037" s="504">
        <f t="shared" si="153"/>
        <v>0</v>
      </c>
      <c r="N1037" s="191">
        <f t="shared" ref="N1037:N1100" si="155">M1037*4281.45</f>
        <v>0</v>
      </c>
      <c r="O1037" s="192">
        <f t="shared" si="154"/>
        <v>0</v>
      </c>
      <c r="P1037" s="193">
        <v>0</v>
      </c>
      <c r="Q1037" s="505">
        <v>0</v>
      </c>
      <c r="R1037" s="506">
        <f t="shared" si="151"/>
        <v>0</v>
      </c>
      <c r="S1037" s="199">
        <v>2</v>
      </c>
      <c r="T1037" s="18"/>
      <c r="U1037" s="18"/>
      <c r="V1037" s="18"/>
      <c r="W1037" s="18"/>
      <c r="X1037" s="18"/>
      <c r="Y1037" s="18"/>
    </row>
    <row r="1038" spans="1:25" s="87" customFormat="1" ht="15.5" x14ac:dyDescent="0.35">
      <c r="A1038" s="188">
        <v>26</v>
      </c>
      <c r="B1038" s="824" t="s">
        <v>918</v>
      </c>
      <c r="C1038" s="171">
        <v>242.85</v>
      </c>
      <c r="D1038" s="171"/>
      <c r="E1038" s="171"/>
      <c r="F1038" s="171">
        <v>228.55</v>
      </c>
      <c r="G1038" s="171">
        <f t="shared" si="149"/>
        <v>242.85</v>
      </c>
      <c r="H1038" s="171"/>
      <c r="I1038" s="171">
        <v>0</v>
      </c>
      <c r="J1038" s="171">
        <v>0</v>
      </c>
      <c r="K1038" s="171">
        <v>0</v>
      </c>
      <c r="L1038" s="868">
        <f t="shared" si="150"/>
        <v>0</v>
      </c>
      <c r="M1038" s="504">
        <f t="shared" si="153"/>
        <v>0</v>
      </c>
      <c r="N1038" s="191">
        <f t="shared" si="155"/>
        <v>0</v>
      </c>
      <c r="O1038" s="192">
        <f t="shared" si="154"/>
        <v>0</v>
      </c>
      <c r="P1038" s="193">
        <v>0</v>
      </c>
      <c r="Q1038" s="505">
        <v>0</v>
      </c>
      <c r="R1038" s="506">
        <f t="shared" si="151"/>
        <v>0</v>
      </c>
      <c r="S1038" s="199">
        <v>2</v>
      </c>
      <c r="T1038" s="18"/>
      <c r="U1038" s="18"/>
      <c r="V1038" s="18"/>
      <c r="W1038" s="18"/>
      <c r="X1038" s="18"/>
      <c r="Y1038" s="18"/>
    </row>
    <row r="1039" spans="1:25" s="87" customFormat="1" ht="15.5" x14ac:dyDescent="0.35">
      <c r="A1039" s="188">
        <v>27</v>
      </c>
      <c r="B1039" s="824" t="s">
        <v>919</v>
      </c>
      <c r="C1039" s="171">
        <v>415.2</v>
      </c>
      <c r="D1039" s="171"/>
      <c r="E1039" s="171"/>
      <c r="F1039" s="171">
        <v>415.2</v>
      </c>
      <c r="G1039" s="171">
        <f t="shared" si="149"/>
        <v>415.2</v>
      </c>
      <c r="H1039" s="171"/>
      <c r="I1039" s="171">
        <v>0</v>
      </c>
      <c r="J1039" s="171">
        <v>0</v>
      </c>
      <c r="K1039" s="171">
        <v>0</v>
      </c>
      <c r="L1039" s="868">
        <f t="shared" si="150"/>
        <v>0</v>
      </c>
      <c r="M1039" s="504">
        <f t="shared" si="153"/>
        <v>0</v>
      </c>
      <c r="N1039" s="191">
        <f t="shared" si="155"/>
        <v>0</v>
      </c>
      <c r="O1039" s="192">
        <f t="shared" si="154"/>
        <v>0</v>
      </c>
      <c r="P1039" s="193">
        <v>0</v>
      </c>
      <c r="Q1039" s="505">
        <v>0</v>
      </c>
      <c r="R1039" s="506">
        <f t="shared" si="151"/>
        <v>0</v>
      </c>
      <c r="S1039" s="199">
        <v>2</v>
      </c>
      <c r="T1039" s="18"/>
      <c r="U1039" s="18"/>
      <c r="V1039" s="18"/>
      <c r="W1039" s="18"/>
      <c r="X1039" s="18"/>
      <c r="Y1039" s="18"/>
    </row>
    <row r="1040" spans="1:25" s="87" customFormat="1" ht="15.5" x14ac:dyDescent="0.35">
      <c r="A1040" s="188">
        <v>28</v>
      </c>
      <c r="B1040" s="824" t="s">
        <v>920</v>
      </c>
      <c r="C1040" s="171">
        <v>8111.75</v>
      </c>
      <c r="D1040" s="171"/>
      <c r="E1040" s="171"/>
      <c r="F1040" s="171">
        <v>8112.68</v>
      </c>
      <c r="G1040" s="171">
        <f t="shared" si="149"/>
        <v>8111.75</v>
      </c>
      <c r="H1040" s="171">
        <v>1280</v>
      </c>
      <c r="I1040" s="171"/>
      <c r="J1040" s="171">
        <v>1280</v>
      </c>
      <c r="K1040" s="171">
        <v>1280</v>
      </c>
      <c r="L1040" s="868">
        <f t="shared" si="150"/>
        <v>1280</v>
      </c>
      <c r="M1040" s="504">
        <f t="shared" si="153"/>
        <v>1.5238095238095237</v>
      </c>
      <c r="N1040" s="191">
        <f t="shared" si="155"/>
        <v>6524.114285714285</v>
      </c>
      <c r="O1040" s="192">
        <f t="shared" si="154"/>
        <v>1435.3051428571428</v>
      </c>
      <c r="P1040" s="193">
        <v>2803.8095238095239</v>
      </c>
      <c r="Q1040" s="505">
        <v>152.01523809523809</v>
      </c>
      <c r="R1040" s="506">
        <f t="shared" si="151"/>
        <v>1.3456090474282603</v>
      </c>
      <c r="S1040" s="199">
        <v>9</v>
      </c>
      <c r="T1040" s="18"/>
      <c r="U1040" s="18"/>
      <c r="V1040" s="18"/>
      <c r="W1040" s="18"/>
      <c r="X1040" s="18"/>
      <c r="Y1040" s="18"/>
    </row>
    <row r="1041" spans="1:25" s="87" customFormat="1" ht="15.5" x14ac:dyDescent="0.35">
      <c r="A1041" s="188">
        <v>29</v>
      </c>
      <c r="B1041" s="824" t="s">
        <v>921</v>
      </c>
      <c r="C1041" s="171">
        <v>6280.23</v>
      </c>
      <c r="D1041" s="171"/>
      <c r="E1041" s="171"/>
      <c r="F1041" s="171">
        <v>6280.22</v>
      </c>
      <c r="G1041" s="171">
        <f t="shared" si="149"/>
        <v>6280.23</v>
      </c>
      <c r="H1041" s="171">
        <v>740</v>
      </c>
      <c r="I1041" s="171"/>
      <c r="J1041" s="171">
        <v>740</v>
      </c>
      <c r="K1041" s="171">
        <v>740</v>
      </c>
      <c r="L1041" s="868">
        <f t="shared" si="150"/>
        <v>740</v>
      </c>
      <c r="M1041" s="504">
        <f t="shared" si="153"/>
        <v>0.88095238095238093</v>
      </c>
      <c r="N1041" s="191">
        <f t="shared" si="155"/>
        <v>3771.7535714285714</v>
      </c>
      <c r="O1041" s="192">
        <f t="shared" si="154"/>
        <v>829.78578571428568</v>
      </c>
      <c r="P1041" s="193">
        <v>1620.952380952381</v>
      </c>
      <c r="Q1041" s="505">
        <v>87.883809523809532</v>
      </c>
      <c r="R1041" s="506">
        <f t="shared" si="151"/>
        <v>1.0048000706373887</v>
      </c>
      <c r="S1041" s="199">
        <v>9</v>
      </c>
      <c r="T1041" s="18"/>
      <c r="U1041" s="18"/>
      <c r="V1041" s="18"/>
      <c r="W1041" s="18"/>
      <c r="X1041" s="18"/>
      <c r="Y1041" s="18"/>
    </row>
    <row r="1042" spans="1:25" s="87" customFormat="1" ht="15.5" x14ac:dyDescent="0.35">
      <c r="A1042" s="188">
        <v>30</v>
      </c>
      <c r="B1042" s="824" t="s">
        <v>922</v>
      </c>
      <c r="C1042" s="171">
        <v>8361.6299999999992</v>
      </c>
      <c r="D1042" s="171"/>
      <c r="E1042" s="171"/>
      <c r="F1042" s="171">
        <v>8357.82</v>
      </c>
      <c r="G1042" s="171">
        <f t="shared" si="149"/>
        <v>8361.6299999999992</v>
      </c>
      <c r="H1042" s="171">
        <v>1480</v>
      </c>
      <c r="I1042" s="171"/>
      <c r="J1042" s="171">
        <v>1480</v>
      </c>
      <c r="K1042" s="171">
        <v>1480</v>
      </c>
      <c r="L1042" s="868">
        <f t="shared" si="150"/>
        <v>1480</v>
      </c>
      <c r="M1042" s="504">
        <f t="shared" si="153"/>
        <v>1.7619047619047619</v>
      </c>
      <c r="N1042" s="191">
        <f t="shared" si="155"/>
        <v>7543.5071428571428</v>
      </c>
      <c r="O1042" s="192">
        <f t="shared" si="154"/>
        <v>1659.5715714285714</v>
      </c>
      <c r="P1042" s="193">
        <v>3241.9047619047619</v>
      </c>
      <c r="Q1042" s="505">
        <v>175.76761904761906</v>
      </c>
      <c r="R1042" s="506">
        <f t="shared" si="151"/>
        <v>1.5093649318659275</v>
      </c>
      <c r="S1042" s="199">
        <v>9</v>
      </c>
      <c r="T1042" s="18"/>
      <c r="U1042" s="18"/>
      <c r="V1042" s="18"/>
      <c r="W1042" s="18"/>
      <c r="X1042" s="18"/>
      <c r="Y1042" s="18"/>
    </row>
    <row r="1043" spans="1:25" s="87" customFormat="1" ht="15.5" x14ac:dyDescent="0.35">
      <c r="A1043" s="188">
        <v>31</v>
      </c>
      <c r="B1043" s="824" t="s">
        <v>923</v>
      </c>
      <c r="C1043" s="171">
        <v>6675.9</v>
      </c>
      <c r="D1043" s="171"/>
      <c r="E1043" s="171"/>
      <c r="F1043" s="171">
        <v>6678.54</v>
      </c>
      <c r="G1043" s="171">
        <f t="shared" si="149"/>
        <v>6675.9</v>
      </c>
      <c r="H1043" s="171">
        <v>790</v>
      </c>
      <c r="I1043" s="171"/>
      <c r="J1043" s="171">
        <v>790</v>
      </c>
      <c r="K1043" s="171">
        <v>790</v>
      </c>
      <c r="L1043" s="868">
        <f t="shared" si="150"/>
        <v>790</v>
      </c>
      <c r="M1043" s="504">
        <f t="shared" si="153"/>
        <v>0.94047619047619047</v>
      </c>
      <c r="N1043" s="191">
        <f t="shared" si="155"/>
        <v>4026.6017857142856</v>
      </c>
      <c r="O1043" s="192">
        <f t="shared" si="154"/>
        <v>885.85239285714283</v>
      </c>
      <c r="P1043" s="193">
        <v>1730.4761904761904</v>
      </c>
      <c r="Q1043" s="505">
        <v>93.821904761904761</v>
      </c>
      <c r="R1043" s="506">
        <f t="shared" si="151"/>
        <v>1.0091152164965809</v>
      </c>
      <c r="S1043" s="199">
        <v>9</v>
      </c>
      <c r="T1043" s="18"/>
      <c r="U1043" s="18"/>
      <c r="V1043" s="18"/>
      <c r="W1043" s="18"/>
      <c r="X1043" s="18"/>
      <c r="Y1043" s="18"/>
    </row>
    <row r="1044" spans="1:25" s="87" customFormat="1" ht="15.5" x14ac:dyDescent="0.35">
      <c r="A1044" s="188">
        <v>32</v>
      </c>
      <c r="B1044" s="824" t="s">
        <v>924</v>
      </c>
      <c r="C1044" s="171">
        <v>4489.2299999999996</v>
      </c>
      <c r="D1044" s="171"/>
      <c r="E1044" s="171">
        <v>48.5</v>
      </c>
      <c r="F1044" s="171">
        <v>4489.87</v>
      </c>
      <c r="G1044" s="171">
        <f t="shared" si="149"/>
        <v>4537.7299999999996</v>
      </c>
      <c r="H1044" s="171">
        <v>540</v>
      </c>
      <c r="I1044" s="171"/>
      <c r="J1044" s="171">
        <v>540</v>
      </c>
      <c r="K1044" s="171">
        <v>540</v>
      </c>
      <c r="L1044" s="868">
        <f t="shared" si="150"/>
        <v>540</v>
      </c>
      <c r="M1044" s="504">
        <f t="shared" si="153"/>
        <v>0.6428571428571429</v>
      </c>
      <c r="N1044" s="191">
        <f t="shared" si="155"/>
        <v>2752.3607142857145</v>
      </c>
      <c r="O1044" s="192">
        <f t="shared" si="154"/>
        <v>605.51935714285719</v>
      </c>
      <c r="P1044" s="193">
        <v>1182.8571428571429</v>
      </c>
      <c r="Q1044" s="505">
        <v>64.131428571428586</v>
      </c>
      <c r="R1044" s="506">
        <f t="shared" si="151"/>
        <v>1.0147956451479361</v>
      </c>
      <c r="S1044" s="199">
        <v>9</v>
      </c>
      <c r="T1044" s="18"/>
      <c r="U1044" s="18"/>
      <c r="V1044" s="18"/>
      <c r="W1044" s="18"/>
      <c r="X1044" s="18"/>
      <c r="Y1044" s="18"/>
    </row>
    <row r="1045" spans="1:25" s="87" customFormat="1" ht="15.5" x14ac:dyDescent="0.35">
      <c r="A1045" s="188">
        <v>33</v>
      </c>
      <c r="B1045" s="824" t="s">
        <v>925</v>
      </c>
      <c r="C1045" s="171">
        <v>4352.13</v>
      </c>
      <c r="D1045" s="171"/>
      <c r="E1045" s="171"/>
      <c r="F1045" s="171">
        <v>4352.6099999999997</v>
      </c>
      <c r="G1045" s="171">
        <f t="shared" si="149"/>
        <v>4352.13</v>
      </c>
      <c r="H1045" s="171">
        <v>530</v>
      </c>
      <c r="I1045" s="171"/>
      <c r="J1045" s="171">
        <v>530</v>
      </c>
      <c r="K1045" s="171">
        <v>530</v>
      </c>
      <c r="L1045" s="868">
        <f t="shared" si="150"/>
        <v>530</v>
      </c>
      <c r="M1045" s="504">
        <f t="shared" si="153"/>
        <v>0.63095238095238093</v>
      </c>
      <c r="N1045" s="191">
        <f t="shared" si="155"/>
        <v>2701.3910714285712</v>
      </c>
      <c r="O1045" s="192">
        <f t="shared" si="154"/>
        <v>594.30603571428571</v>
      </c>
      <c r="P1045" s="193">
        <v>1160.952380952381</v>
      </c>
      <c r="Q1045" s="505">
        <v>62.943809523809527</v>
      </c>
      <c r="R1045" s="506">
        <f t="shared" si="151"/>
        <v>1.0384784686162976</v>
      </c>
      <c r="S1045" s="199">
        <v>9</v>
      </c>
      <c r="T1045" s="18"/>
      <c r="U1045" s="18"/>
      <c r="V1045" s="18"/>
      <c r="W1045" s="18"/>
      <c r="X1045" s="18"/>
      <c r="Y1045" s="18"/>
    </row>
    <row r="1046" spans="1:25" s="87" customFormat="1" ht="15.5" x14ac:dyDescent="0.35">
      <c r="A1046" s="188">
        <v>34</v>
      </c>
      <c r="B1046" s="824" t="s">
        <v>926</v>
      </c>
      <c r="C1046" s="171">
        <v>4481.0200000000004</v>
      </c>
      <c r="D1046" s="171"/>
      <c r="E1046" s="171">
        <v>48.33</v>
      </c>
      <c r="F1046" s="171">
        <v>4482.34</v>
      </c>
      <c r="G1046" s="171">
        <f t="shared" si="149"/>
        <v>4529.3500000000004</v>
      </c>
      <c r="H1046" s="171">
        <v>540</v>
      </c>
      <c r="I1046" s="171"/>
      <c r="J1046" s="171">
        <v>540</v>
      </c>
      <c r="K1046" s="171">
        <v>540</v>
      </c>
      <c r="L1046" s="868">
        <f t="shared" si="150"/>
        <v>540</v>
      </c>
      <c r="M1046" s="504">
        <f t="shared" si="153"/>
        <v>0.6428571428571429</v>
      </c>
      <c r="N1046" s="191">
        <f t="shared" si="155"/>
        <v>2752.3607142857145</v>
      </c>
      <c r="O1046" s="192">
        <f t="shared" si="154"/>
        <v>605.51935714285719</v>
      </c>
      <c r="P1046" s="193">
        <v>1182.8571428571429</v>
      </c>
      <c r="Q1046" s="505">
        <v>64.131428571428586</v>
      </c>
      <c r="R1046" s="506">
        <f t="shared" si="151"/>
        <v>1.0166731744857747</v>
      </c>
      <c r="S1046" s="199">
        <v>9</v>
      </c>
      <c r="T1046" s="18"/>
      <c r="U1046" s="18"/>
      <c r="V1046" s="18"/>
      <c r="W1046" s="18"/>
      <c r="X1046" s="18"/>
      <c r="Y1046" s="18"/>
    </row>
    <row r="1047" spans="1:25" s="87" customFormat="1" ht="15.5" x14ac:dyDescent="0.35">
      <c r="A1047" s="188">
        <v>35</v>
      </c>
      <c r="B1047" s="824" t="s">
        <v>927</v>
      </c>
      <c r="C1047" s="171">
        <v>8136.02</v>
      </c>
      <c r="D1047" s="171"/>
      <c r="E1047" s="171"/>
      <c r="F1047" s="171">
        <v>8136.53</v>
      </c>
      <c r="G1047" s="171">
        <f t="shared" si="149"/>
        <v>8136.02</v>
      </c>
      <c r="H1047" s="171">
        <v>1410</v>
      </c>
      <c r="I1047" s="171"/>
      <c r="J1047" s="171">
        <v>1410</v>
      </c>
      <c r="K1047" s="171">
        <v>1410</v>
      </c>
      <c r="L1047" s="868">
        <f t="shared" si="150"/>
        <v>1410</v>
      </c>
      <c r="M1047" s="504">
        <f t="shared" si="153"/>
        <v>1.6785714285714286</v>
      </c>
      <c r="N1047" s="191">
        <f t="shared" si="155"/>
        <v>7186.7196428571424</v>
      </c>
      <c r="O1047" s="192">
        <f t="shared" si="154"/>
        <v>1581.0783214285714</v>
      </c>
      <c r="P1047" s="193">
        <v>3088.5714285714284</v>
      </c>
      <c r="Q1047" s="505">
        <v>167.45428571428573</v>
      </c>
      <c r="R1047" s="506">
        <f t="shared" si="151"/>
        <v>1.4778508015677723</v>
      </c>
      <c r="S1047" s="199">
        <v>9</v>
      </c>
      <c r="T1047" s="18"/>
      <c r="U1047" s="18"/>
      <c r="V1047" s="18"/>
      <c r="W1047" s="18"/>
      <c r="X1047" s="18"/>
      <c r="Y1047" s="18"/>
    </row>
    <row r="1048" spans="1:25" s="87" customFormat="1" ht="15.5" x14ac:dyDescent="0.35">
      <c r="A1048" s="188">
        <v>36</v>
      </c>
      <c r="B1048" s="824" t="s">
        <v>928</v>
      </c>
      <c r="C1048" s="171">
        <v>5922.13</v>
      </c>
      <c r="D1048" s="171">
        <v>77.599999999999994</v>
      </c>
      <c r="E1048" s="171">
        <v>240.4</v>
      </c>
      <c r="F1048" s="171">
        <v>5924.01</v>
      </c>
      <c r="G1048" s="171">
        <f t="shared" si="149"/>
        <v>6240.13</v>
      </c>
      <c r="H1048" s="171">
        <v>760</v>
      </c>
      <c r="I1048" s="171"/>
      <c r="J1048" s="171">
        <v>760</v>
      </c>
      <c r="K1048" s="171">
        <v>760</v>
      </c>
      <c r="L1048" s="868">
        <f t="shared" si="150"/>
        <v>760</v>
      </c>
      <c r="M1048" s="504">
        <f t="shared" si="153"/>
        <v>0.90476190476190477</v>
      </c>
      <c r="N1048" s="191">
        <f t="shared" si="155"/>
        <v>3873.6928571428571</v>
      </c>
      <c r="O1048" s="192">
        <f t="shared" si="154"/>
        <v>852.21242857142852</v>
      </c>
      <c r="P1048" s="193">
        <v>1664.7619047619048</v>
      </c>
      <c r="Q1048" s="505">
        <v>90.259047619047621</v>
      </c>
      <c r="R1048" s="506">
        <f t="shared" si="151"/>
        <v>1.0385883367967075</v>
      </c>
      <c r="S1048" s="199">
        <v>9</v>
      </c>
      <c r="T1048" s="18"/>
      <c r="U1048" s="18"/>
      <c r="V1048" s="18"/>
      <c r="W1048" s="18"/>
      <c r="X1048" s="18"/>
      <c r="Y1048" s="18"/>
    </row>
    <row r="1049" spans="1:25" s="87" customFormat="1" ht="15.5" x14ac:dyDescent="0.35">
      <c r="A1049" s="188">
        <v>37</v>
      </c>
      <c r="B1049" s="824" t="s">
        <v>929</v>
      </c>
      <c r="C1049" s="171">
        <v>5641.92</v>
      </c>
      <c r="D1049" s="171">
        <v>100.4</v>
      </c>
      <c r="E1049" s="171">
        <v>535.70000000000005</v>
      </c>
      <c r="F1049" s="171">
        <v>5642.13</v>
      </c>
      <c r="G1049" s="171">
        <f t="shared" si="149"/>
        <v>6278.0199999999995</v>
      </c>
      <c r="H1049" s="171">
        <v>760</v>
      </c>
      <c r="I1049" s="171"/>
      <c r="J1049" s="171">
        <v>760</v>
      </c>
      <c r="K1049" s="171">
        <v>760</v>
      </c>
      <c r="L1049" s="868">
        <f t="shared" si="150"/>
        <v>760</v>
      </c>
      <c r="M1049" s="504">
        <f t="shared" si="153"/>
        <v>0.90476190476190477</v>
      </c>
      <c r="N1049" s="191">
        <f t="shared" si="155"/>
        <v>3873.6928571428571</v>
      </c>
      <c r="O1049" s="192">
        <f t="shared" si="154"/>
        <v>852.21242857142852</v>
      </c>
      <c r="P1049" s="193">
        <v>1664.7619047619048</v>
      </c>
      <c r="Q1049" s="505">
        <v>90.259047619047621</v>
      </c>
      <c r="R1049" s="506">
        <f t="shared" si="151"/>
        <v>1.0323201006201379</v>
      </c>
      <c r="S1049" s="199">
        <v>9</v>
      </c>
      <c r="T1049" s="18"/>
      <c r="U1049" s="18"/>
      <c r="V1049" s="18"/>
      <c r="W1049" s="18"/>
      <c r="X1049" s="18"/>
      <c r="Y1049" s="18"/>
    </row>
    <row r="1050" spans="1:25" s="87" customFormat="1" ht="15.5" x14ac:dyDescent="0.35">
      <c r="A1050" s="188">
        <v>38</v>
      </c>
      <c r="B1050" s="824" t="s">
        <v>930</v>
      </c>
      <c r="C1050" s="171">
        <f>3994.79-6.68</f>
        <v>3988.11</v>
      </c>
      <c r="D1050" s="171"/>
      <c r="E1050" s="171"/>
      <c r="F1050" s="171">
        <v>3994.86</v>
      </c>
      <c r="G1050" s="171">
        <f t="shared" si="149"/>
        <v>3988.11</v>
      </c>
      <c r="H1050" s="171">
        <v>580</v>
      </c>
      <c r="I1050" s="171"/>
      <c r="J1050" s="171">
        <v>580</v>
      </c>
      <c r="K1050" s="171">
        <v>580</v>
      </c>
      <c r="L1050" s="868">
        <f t="shared" si="150"/>
        <v>580</v>
      </c>
      <c r="M1050" s="504">
        <f t="shared" si="153"/>
        <v>0.69047619047619047</v>
      </c>
      <c r="N1050" s="191">
        <f t="shared" si="155"/>
        <v>2956.2392857142854</v>
      </c>
      <c r="O1050" s="192">
        <f t="shared" si="154"/>
        <v>650.37264285714275</v>
      </c>
      <c r="P1050" s="193">
        <v>1270.4761904761904</v>
      </c>
      <c r="Q1050" s="505">
        <v>68.881904761904764</v>
      </c>
      <c r="R1050" s="506">
        <f t="shared" si="151"/>
        <v>1.2401789378451253</v>
      </c>
      <c r="S1050" s="199">
        <v>9</v>
      </c>
      <c r="T1050" s="18"/>
      <c r="U1050" s="18"/>
      <c r="V1050" s="18"/>
      <c r="W1050" s="18"/>
      <c r="X1050" s="18"/>
      <c r="Y1050" s="18"/>
    </row>
    <row r="1051" spans="1:25" s="87" customFormat="1" ht="15.5" x14ac:dyDescent="0.35">
      <c r="A1051" s="188">
        <v>39</v>
      </c>
      <c r="B1051" s="824" t="s">
        <v>931</v>
      </c>
      <c r="C1051" s="171">
        <v>4150.55</v>
      </c>
      <c r="D1051" s="171"/>
      <c r="E1051" s="171"/>
      <c r="F1051" s="171">
        <v>4150.28</v>
      </c>
      <c r="G1051" s="171">
        <f t="shared" si="149"/>
        <v>4150.55</v>
      </c>
      <c r="H1051" s="171">
        <v>580</v>
      </c>
      <c r="I1051" s="171"/>
      <c r="J1051" s="171">
        <v>580</v>
      </c>
      <c r="K1051" s="171">
        <v>580</v>
      </c>
      <c r="L1051" s="868">
        <f t="shared" si="150"/>
        <v>580</v>
      </c>
      <c r="M1051" s="504">
        <f t="shared" si="153"/>
        <v>0.69047619047619047</v>
      </c>
      <c r="N1051" s="191">
        <f t="shared" si="155"/>
        <v>2956.2392857142854</v>
      </c>
      <c r="O1051" s="192">
        <f t="shared" si="154"/>
        <v>650.37264285714275</v>
      </c>
      <c r="P1051" s="193">
        <v>1270.4761904761904</v>
      </c>
      <c r="Q1051" s="505">
        <v>68.881904761904764</v>
      </c>
      <c r="R1051" s="506">
        <f t="shared" si="151"/>
        <v>1.1916420772691625</v>
      </c>
      <c r="S1051" s="199">
        <v>9</v>
      </c>
      <c r="T1051" s="18"/>
      <c r="U1051" s="18"/>
      <c r="V1051" s="18"/>
      <c r="W1051" s="18"/>
      <c r="X1051" s="18"/>
      <c r="Y1051" s="18"/>
    </row>
    <row r="1052" spans="1:25" s="87" customFormat="1" ht="15.5" x14ac:dyDescent="0.35">
      <c r="A1052" s="188">
        <v>40</v>
      </c>
      <c r="B1052" s="824" t="s">
        <v>932</v>
      </c>
      <c r="C1052" s="171">
        <v>14374.02</v>
      </c>
      <c r="D1052" s="171"/>
      <c r="E1052" s="171"/>
      <c r="F1052" s="171">
        <v>14376.98</v>
      </c>
      <c r="G1052" s="171">
        <f t="shared" si="149"/>
        <v>14374.02</v>
      </c>
      <c r="H1052" s="171">
        <v>2170</v>
      </c>
      <c r="I1052" s="171"/>
      <c r="J1052" s="171">
        <v>2170</v>
      </c>
      <c r="K1052" s="171">
        <v>2170</v>
      </c>
      <c r="L1052" s="868">
        <f t="shared" si="150"/>
        <v>2170</v>
      </c>
      <c r="M1052" s="504">
        <f t="shared" si="153"/>
        <v>2.5833333333333335</v>
      </c>
      <c r="N1052" s="191">
        <f t="shared" si="155"/>
        <v>11060.4125</v>
      </c>
      <c r="O1052" s="192">
        <f t="shared" si="154"/>
        <v>2433.2907500000001</v>
      </c>
      <c r="P1052" s="193">
        <v>4753.3333333333339</v>
      </c>
      <c r="Q1052" s="505">
        <v>257.71333333333337</v>
      </c>
      <c r="R1052" s="506">
        <f t="shared" si="151"/>
        <v>1.2873747160965872</v>
      </c>
      <c r="S1052" s="199">
        <v>9</v>
      </c>
      <c r="T1052" s="18"/>
      <c r="U1052" s="18"/>
      <c r="V1052" s="18"/>
      <c r="W1052" s="18"/>
      <c r="X1052" s="18"/>
      <c r="Y1052" s="18"/>
    </row>
    <row r="1053" spans="1:25" s="87" customFormat="1" ht="15.5" x14ac:dyDescent="0.35">
      <c r="A1053" s="188">
        <v>41</v>
      </c>
      <c r="B1053" s="824" t="s">
        <v>933</v>
      </c>
      <c r="C1053" s="171">
        <v>4120.28</v>
      </c>
      <c r="D1053" s="171"/>
      <c r="E1053" s="171"/>
      <c r="F1053" s="171">
        <v>4125.5200000000004</v>
      </c>
      <c r="G1053" s="171">
        <f t="shared" si="149"/>
        <v>4120.28</v>
      </c>
      <c r="H1053" s="171">
        <v>620</v>
      </c>
      <c r="I1053" s="171"/>
      <c r="J1053" s="171">
        <v>620</v>
      </c>
      <c r="K1053" s="171">
        <v>620</v>
      </c>
      <c r="L1053" s="868">
        <f t="shared" si="150"/>
        <v>620</v>
      </c>
      <c r="M1053" s="504">
        <f t="shared" si="153"/>
        <v>0.73809523809523814</v>
      </c>
      <c r="N1053" s="191">
        <f t="shared" si="155"/>
        <v>3160.1178571428572</v>
      </c>
      <c r="O1053" s="192">
        <f t="shared" si="154"/>
        <v>695.22592857142865</v>
      </c>
      <c r="P1053" s="193">
        <v>1358.0952380952381</v>
      </c>
      <c r="Q1053" s="505">
        <v>73.632380952380956</v>
      </c>
      <c r="R1053" s="506">
        <f t="shared" si="151"/>
        <v>1.2831825518561615</v>
      </c>
      <c r="S1053" s="199">
        <v>9</v>
      </c>
      <c r="T1053" s="18"/>
      <c r="U1053" s="18"/>
      <c r="V1053" s="18"/>
      <c r="W1053" s="18"/>
      <c r="X1053" s="18"/>
      <c r="Y1053" s="18"/>
    </row>
    <row r="1054" spans="1:25" s="87" customFormat="1" ht="15.5" x14ac:dyDescent="0.35">
      <c r="A1054" s="188">
        <v>42</v>
      </c>
      <c r="B1054" s="824" t="s">
        <v>934</v>
      </c>
      <c r="C1054" s="171">
        <v>14371.39</v>
      </c>
      <c r="D1054" s="171"/>
      <c r="E1054" s="171"/>
      <c r="F1054" s="171">
        <v>14366.18</v>
      </c>
      <c r="G1054" s="171">
        <f t="shared" si="149"/>
        <v>14371.39</v>
      </c>
      <c r="H1054" s="171">
        <v>2170</v>
      </c>
      <c r="I1054" s="171"/>
      <c r="J1054" s="171">
        <v>2170</v>
      </c>
      <c r="K1054" s="171">
        <v>2170</v>
      </c>
      <c r="L1054" s="868">
        <f t="shared" si="150"/>
        <v>2170</v>
      </c>
      <c r="M1054" s="504">
        <f t="shared" si="153"/>
        <v>2.5833333333333335</v>
      </c>
      <c r="N1054" s="191">
        <f t="shared" si="155"/>
        <v>11060.4125</v>
      </c>
      <c r="O1054" s="192">
        <f t="shared" si="154"/>
        <v>2433.2907500000001</v>
      </c>
      <c r="P1054" s="193">
        <v>4753.3333333333339</v>
      </c>
      <c r="Q1054" s="505">
        <v>257.71333333333337</v>
      </c>
      <c r="R1054" s="506">
        <f t="shared" si="151"/>
        <v>1.2876103088613327</v>
      </c>
      <c r="S1054" s="199">
        <v>9</v>
      </c>
      <c r="T1054" s="18"/>
      <c r="U1054" s="18"/>
      <c r="V1054" s="18"/>
      <c r="W1054" s="18"/>
      <c r="X1054" s="18"/>
      <c r="Y1054" s="18"/>
    </row>
    <row r="1055" spans="1:25" s="87" customFormat="1" ht="15.5" x14ac:dyDescent="0.35">
      <c r="A1055" s="188">
        <v>43</v>
      </c>
      <c r="B1055" s="824" t="s">
        <v>935</v>
      </c>
      <c r="C1055" s="171">
        <v>9061.4</v>
      </c>
      <c r="D1055" s="171"/>
      <c r="E1055" s="171">
        <v>2450</v>
      </c>
      <c r="F1055" s="171">
        <v>9061.35</v>
      </c>
      <c r="G1055" s="171">
        <f t="shared" si="149"/>
        <v>11511.4</v>
      </c>
      <c r="H1055" s="171">
        <v>1310</v>
      </c>
      <c r="I1055" s="171"/>
      <c r="J1055" s="171">
        <v>1310</v>
      </c>
      <c r="K1055" s="171">
        <v>1310</v>
      </c>
      <c r="L1055" s="868">
        <f t="shared" si="150"/>
        <v>1310</v>
      </c>
      <c r="M1055" s="504">
        <f t="shared" si="153"/>
        <v>1.5595238095238095</v>
      </c>
      <c r="N1055" s="191">
        <f t="shared" si="155"/>
        <v>6677.0232142857139</v>
      </c>
      <c r="O1055" s="192">
        <f t="shared" si="154"/>
        <v>1468.9451071428571</v>
      </c>
      <c r="P1055" s="193">
        <v>2869.5238095238096</v>
      </c>
      <c r="Q1055" s="505">
        <v>155.57809523809524</v>
      </c>
      <c r="R1055" s="506">
        <f t="shared" si="151"/>
        <v>0.97043541412777556</v>
      </c>
      <c r="S1055" s="199">
        <v>9</v>
      </c>
      <c r="T1055" s="18"/>
      <c r="U1055" s="18"/>
      <c r="V1055" s="18"/>
      <c r="W1055" s="18"/>
      <c r="X1055" s="18"/>
      <c r="Y1055" s="18"/>
    </row>
    <row r="1056" spans="1:25" s="87" customFormat="1" ht="15.5" x14ac:dyDescent="0.35">
      <c r="A1056" s="188">
        <v>44</v>
      </c>
      <c r="B1056" s="824" t="s">
        <v>937</v>
      </c>
      <c r="C1056" s="171">
        <v>9038.0300000000007</v>
      </c>
      <c r="D1056" s="171"/>
      <c r="E1056" s="171">
        <v>1829.2</v>
      </c>
      <c r="F1056" s="171">
        <v>9039.07</v>
      </c>
      <c r="G1056" s="171">
        <f t="shared" si="149"/>
        <v>10867.230000000001</v>
      </c>
      <c r="H1056" s="171">
        <v>1310</v>
      </c>
      <c r="I1056" s="171"/>
      <c r="J1056" s="171">
        <v>1310</v>
      </c>
      <c r="K1056" s="171">
        <v>1310</v>
      </c>
      <c r="L1056" s="868">
        <f t="shared" si="150"/>
        <v>1310</v>
      </c>
      <c r="M1056" s="504">
        <f t="shared" si="153"/>
        <v>1.5595238095238095</v>
      </c>
      <c r="N1056" s="191">
        <f t="shared" si="155"/>
        <v>6677.0232142857139</v>
      </c>
      <c r="O1056" s="192">
        <f t="shared" si="154"/>
        <v>1468.9451071428571</v>
      </c>
      <c r="P1056" s="193">
        <v>2869.5238095238096</v>
      </c>
      <c r="Q1056" s="505">
        <v>155.57809523809524</v>
      </c>
      <c r="R1056" s="506">
        <f t="shared" si="151"/>
        <v>1.0279593075871656</v>
      </c>
      <c r="S1056" s="199">
        <v>9</v>
      </c>
      <c r="T1056" s="18"/>
      <c r="U1056" s="18"/>
      <c r="V1056" s="18"/>
      <c r="W1056" s="18"/>
      <c r="X1056" s="18"/>
      <c r="Y1056" s="18"/>
    </row>
    <row r="1057" spans="1:25" s="87" customFormat="1" ht="15.5" x14ac:dyDescent="0.35">
      <c r="A1057" s="188">
        <v>45</v>
      </c>
      <c r="B1057" s="824" t="s">
        <v>938</v>
      </c>
      <c r="C1057" s="171">
        <v>6690.6</v>
      </c>
      <c r="D1057" s="171"/>
      <c r="E1057" s="171">
        <v>855.4</v>
      </c>
      <c r="F1057" s="171">
        <v>6690.61</v>
      </c>
      <c r="G1057" s="171">
        <f t="shared" ref="G1057:G1098" si="156">C1057+D1057+E1057</f>
        <v>7546</v>
      </c>
      <c r="H1057" s="171">
        <v>950</v>
      </c>
      <c r="I1057" s="171"/>
      <c r="J1057" s="171">
        <v>950</v>
      </c>
      <c r="K1057" s="171">
        <v>950</v>
      </c>
      <c r="L1057" s="868">
        <f t="shared" si="150"/>
        <v>950</v>
      </c>
      <c r="M1057" s="504">
        <f t="shared" si="153"/>
        <v>1.1309523809523809</v>
      </c>
      <c r="N1057" s="191">
        <f t="shared" si="155"/>
        <v>4842.1160714285716</v>
      </c>
      <c r="O1057" s="192">
        <f t="shared" si="154"/>
        <v>1065.2655357142858</v>
      </c>
      <c r="P1057" s="193">
        <v>2080.9523809523807</v>
      </c>
      <c r="Q1057" s="505">
        <v>112.82380952380953</v>
      </c>
      <c r="R1057" s="506">
        <f t="shared" si="151"/>
        <v>1.0735698115053072</v>
      </c>
      <c r="S1057" s="199">
        <v>15</v>
      </c>
      <c r="T1057" s="18"/>
      <c r="U1057" s="18"/>
      <c r="V1057" s="18"/>
      <c r="W1057" s="18"/>
      <c r="X1057" s="18"/>
      <c r="Y1057" s="18"/>
    </row>
    <row r="1058" spans="1:25" s="87" customFormat="1" ht="15.5" x14ac:dyDescent="0.35">
      <c r="A1058" s="188">
        <v>46</v>
      </c>
      <c r="B1058" s="824" t="s">
        <v>2171</v>
      </c>
      <c r="C1058" s="171">
        <v>2503.4</v>
      </c>
      <c r="D1058" s="171"/>
      <c r="E1058" s="171"/>
      <c r="F1058" s="171">
        <v>2503.4</v>
      </c>
      <c r="G1058" s="171">
        <f t="shared" si="156"/>
        <v>2503.4</v>
      </c>
      <c r="H1058" s="171">
        <v>123</v>
      </c>
      <c r="I1058" s="171"/>
      <c r="J1058" s="171"/>
      <c r="K1058" s="171">
        <v>123</v>
      </c>
      <c r="L1058" s="868">
        <f t="shared" si="150"/>
        <v>123</v>
      </c>
      <c r="M1058" s="504">
        <f t="shared" si="153"/>
        <v>0.14642857142857144</v>
      </c>
      <c r="N1058" s="191">
        <f t="shared" si="155"/>
        <v>626.92660714285716</v>
      </c>
      <c r="O1058" s="192">
        <f t="shared" si="154"/>
        <v>137.92385357142857</v>
      </c>
      <c r="P1058" s="193">
        <v>269.42857142857144</v>
      </c>
      <c r="Q1058" s="505">
        <v>14.607714285714287</v>
      </c>
      <c r="R1058" s="506">
        <f t="shared" si="151"/>
        <v>0.4189848791358039</v>
      </c>
      <c r="S1058" s="199">
        <v>5</v>
      </c>
      <c r="T1058" s="18"/>
      <c r="U1058" s="18"/>
      <c r="V1058" s="18"/>
      <c r="W1058" s="18"/>
      <c r="X1058" s="18"/>
      <c r="Y1058" s="18"/>
    </row>
    <row r="1059" spans="1:25" s="87" customFormat="1" ht="15.5" x14ac:dyDescent="0.35">
      <c r="A1059" s="188">
        <v>47</v>
      </c>
      <c r="B1059" s="824" t="s">
        <v>2172</v>
      </c>
      <c r="C1059" s="171">
        <v>1175</v>
      </c>
      <c r="D1059" s="171"/>
      <c r="E1059" s="171"/>
      <c r="F1059" s="171">
        <v>1175</v>
      </c>
      <c r="G1059" s="171">
        <f t="shared" si="156"/>
        <v>1175</v>
      </c>
      <c r="H1059" s="171">
        <v>61.6</v>
      </c>
      <c r="I1059" s="171"/>
      <c r="J1059" s="171">
        <v>950</v>
      </c>
      <c r="K1059" s="171">
        <v>61.6</v>
      </c>
      <c r="L1059" s="868">
        <f t="shared" si="150"/>
        <v>61.6</v>
      </c>
      <c r="M1059" s="504">
        <f t="shared" si="153"/>
        <v>7.3333333333333334E-2</v>
      </c>
      <c r="N1059" s="191">
        <f t="shared" si="155"/>
        <v>313.97300000000001</v>
      </c>
      <c r="O1059" s="192">
        <f t="shared" si="154"/>
        <v>69.074060000000003</v>
      </c>
      <c r="P1059" s="193">
        <v>134.93333333333334</v>
      </c>
      <c r="Q1059" s="505">
        <v>7.3157333333333341</v>
      </c>
      <c r="R1059" s="506">
        <f t="shared" si="151"/>
        <v>0.44706053333333329</v>
      </c>
      <c r="S1059" s="199">
        <v>5</v>
      </c>
      <c r="T1059" s="18"/>
      <c r="U1059" s="18"/>
      <c r="V1059" s="18"/>
      <c r="W1059" s="18"/>
      <c r="X1059" s="18"/>
      <c r="Y1059" s="18"/>
    </row>
    <row r="1060" spans="1:25" s="350" customFormat="1" ht="15.5" x14ac:dyDescent="0.35">
      <c r="A1060" s="216"/>
      <c r="B1060" s="833" t="s">
        <v>1063</v>
      </c>
      <c r="C1060" s="217">
        <f t="shared" ref="C1060:K1060" si="157">SUM(C1013:C1059)</f>
        <v>155215.19</v>
      </c>
      <c r="D1060" s="217">
        <f t="shared" si="157"/>
        <v>178</v>
      </c>
      <c r="E1060" s="217">
        <f t="shared" si="157"/>
        <v>6007.53</v>
      </c>
      <c r="F1060" s="217">
        <f t="shared" si="157"/>
        <v>155226.66</v>
      </c>
      <c r="G1060" s="217">
        <f t="shared" si="157"/>
        <v>161400.72</v>
      </c>
      <c r="H1060" s="217">
        <f t="shared" si="157"/>
        <v>20394.599999999999</v>
      </c>
      <c r="I1060" s="217">
        <f t="shared" si="157"/>
        <v>0</v>
      </c>
      <c r="J1060" s="217">
        <f t="shared" si="157"/>
        <v>21160</v>
      </c>
      <c r="K1060" s="217">
        <f t="shared" si="157"/>
        <v>20394.599999999999</v>
      </c>
      <c r="L1060" s="868">
        <f t="shared" si="150"/>
        <v>20394.599999999999</v>
      </c>
      <c r="M1060" s="217">
        <f>SUM(M1013:M1059)</f>
        <v>24.279285714285713</v>
      </c>
      <c r="N1060" s="191">
        <f t="shared" si="155"/>
        <v>103950.54782142857</v>
      </c>
      <c r="O1060" s="876">
        <f>SUM(O1013:O1059)</f>
        <v>22869.120520714281</v>
      </c>
      <c r="P1060" s="217">
        <f>SUM(P1013:P1059)</f>
        <v>44673.885714285716</v>
      </c>
      <c r="Q1060" s="878">
        <f>SUM(Q1013:Q1059)</f>
        <v>2422.1015428571427</v>
      </c>
      <c r="R1060" s="506">
        <f t="shared" si="151"/>
        <v>1.0775395277002835</v>
      </c>
      <c r="S1060" s="198"/>
    </row>
    <row r="1061" spans="1:25" s="87" customFormat="1" ht="15.5" x14ac:dyDescent="0.35">
      <c r="A1061" s="948" t="s">
        <v>1014</v>
      </c>
      <c r="B1061" s="949"/>
      <c r="C1061" s="171"/>
      <c r="D1061" s="171"/>
      <c r="E1061" s="171"/>
      <c r="F1061" s="171"/>
      <c r="G1061" s="171">
        <f t="shared" si="156"/>
        <v>0</v>
      </c>
      <c r="H1061" s="171"/>
      <c r="I1061" s="171"/>
      <c r="J1061" s="171"/>
      <c r="K1061" s="171"/>
      <c r="L1061" s="868">
        <f t="shared" si="150"/>
        <v>0</v>
      </c>
      <c r="M1061" s="504"/>
      <c r="N1061" s="191">
        <f t="shared" si="155"/>
        <v>0</v>
      </c>
      <c r="O1061" s="192"/>
      <c r="P1061" s="193"/>
      <c r="Q1061" s="505"/>
      <c r="R1061" s="506"/>
      <c r="S1061" s="199"/>
      <c r="T1061" s="18"/>
      <c r="U1061" s="18"/>
      <c r="V1061" s="18"/>
      <c r="W1061" s="18"/>
      <c r="X1061" s="18"/>
      <c r="Y1061" s="18"/>
    </row>
    <row r="1062" spans="1:25" s="87" customFormat="1" ht="15.5" x14ac:dyDescent="0.35">
      <c r="A1062" s="188">
        <v>1</v>
      </c>
      <c r="B1062" s="824" t="s">
        <v>939</v>
      </c>
      <c r="C1062" s="847">
        <v>3648.31</v>
      </c>
      <c r="D1062" s="13"/>
      <c r="E1062" s="13">
        <v>290.5</v>
      </c>
      <c r="F1062" s="171">
        <f t="shared" ref="F1062:F1098" si="158">C1062+D1062+E1062</f>
        <v>3938.81</v>
      </c>
      <c r="G1062" s="171">
        <f t="shared" si="156"/>
        <v>3938.81</v>
      </c>
      <c r="H1062" s="171">
        <v>410</v>
      </c>
      <c r="I1062" s="171"/>
      <c r="J1062" s="171">
        <v>610</v>
      </c>
      <c r="K1062" s="171">
        <f>H1062+I1062</f>
        <v>410</v>
      </c>
      <c r="L1062" s="868">
        <f t="shared" si="150"/>
        <v>410</v>
      </c>
      <c r="M1062" s="504">
        <f t="shared" ref="M1062:M1067" si="159">(H1062/840)+(I1062/756)</f>
        <v>0.48809523809523808</v>
      </c>
      <c r="N1062" s="191">
        <f t="shared" si="155"/>
        <v>2089.7553571428571</v>
      </c>
      <c r="O1062" s="192">
        <f t="shared" si="154"/>
        <v>459.74617857142857</v>
      </c>
      <c r="P1062" s="193">
        <v>815.47047619047623</v>
      </c>
      <c r="Q1062" s="505">
        <v>48.692380952380951</v>
      </c>
      <c r="R1062" s="506">
        <f t="shared" si="151"/>
        <v>0.86667404440862672</v>
      </c>
      <c r="S1062" s="498">
        <v>9</v>
      </c>
      <c r="T1062" s="18">
        <v>0.40128434706956906</v>
      </c>
      <c r="U1062" s="18"/>
      <c r="V1062" s="18"/>
      <c r="W1062" s="18"/>
      <c r="X1062" s="18"/>
      <c r="Y1062" s="18"/>
    </row>
    <row r="1063" spans="1:25" s="87" customFormat="1" ht="15.5" x14ac:dyDescent="0.35">
      <c r="A1063" s="188">
        <v>2</v>
      </c>
      <c r="B1063" s="824" t="s">
        <v>940</v>
      </c>
      <c r="C1063" s="848">
        <v>5920.3</v>
      </c>
      <c r="D1063" s="849">
        <v>153.6</v>
      </c>
      <c r="E1063" s="849">
        <v>393.4</v>
      </c>
      <c r="F1063" s="171">
        <f t="shared" si="158"/>
        <v>6467.3</v>
      </c>
      <c r="G1063" s="171">
        <f t="shared" si="156"/>
        <v>6467.3</v>
      </c>
      <c r="H1063" s="171">
        <v>611</v>
      </c>
      <c r="I1063" s="171"/>
      <c r="J1063" s="171">
        <v>611</v>
      </c>
      <c r="K1063" s="171">
        <f>H1063+I1063</f>
        <v>611</v>
      </c>
      <c r="L1063" s="868">
        <f t="shared" si="150"/>
        <v>611</v>
      </c>
      <c r="M1063" s="504">
        <f t="shared" si="159"/>
        <v>0.72738095238095235</v>
      </c>
      <c r="N1063" s="191">
        <f t="shared" si="155"/>
        <v>3114.2451785714284</v>
      </c>
      <c r="O1063" s="192">
        <f t="shared" si="154"/>
        <v>685.13393928571429</v>
      </c>
      <c r="P1063" s="193">
        <v>1215.2499047619046</v>
      </c>
      <c r="Q1063" s="505">
        <v>72.563523809523815</v>
      </c>
      <c r="R1063" s="506">
        <f t="shared" si="151"/>
        <v>0.78660222139510638</v>
      </c>
      <c r="S1063" s="498">
        <v>9</v>
      </c>
      <c r="T1063" s="18">
        <v>0.36692638450302434</v>
      </c>
      <c r="U1063" s="18"/>
      <c r="V1063" s="18"/>
      <c r="W1063" s="18"/>
      <c r="X1063" s="18"/>
      <c r="Y1063" s="18"/>
    </row>
    <row r="1064" spans="1:25" s="87" customFormat="1" ht="15.5" x14ac:dyDescent="0.35">
      <c r="A1064" s="188">
        <v>3</v>
      </c>
      <c r="B1064" s="824" t="s">
        <v>941</v>
      </c>
      <c r="C1064" s="848">
        <v>4137.62</v>
      </c>
      <c r="D1064" s="13"/>
      <c r="E1064" s="13"/>
      <c r="F1064" s="171">
        <f t="shared" si="158"/>
        <v>4137.62</v>
      </c>
      <c r="G1064" s="171">
        <f t="shared" si="156"/>
        <v>4137.62</v>
      </c>
      <c r="H1064" s="171">
        <v>428</v>
      </c>
      <c r="I1064" s="171"/>
      <c r="J1064" s="171">
        <v>668</v>
      </c>
      <c r="K1064" s="171">
        <f>H1064+I1064</f>
        <v>428</v>
      </c>
      <c r="L1064" s="868">
        <f t="shared" si="150"/>
        <v>428</v>
      </c>
      <c r="M1064" s="504">
        <f t="shared" si="159"/>
        <v>0.50952380952380949</v>
      </c>
      <c r="N1064" s="191">
        <f t="shared" si="155"/>
        <v>2181.5007142857139</v>
      </c>
      <c r="O1064" s="192">
        <f t="shared" si="154"/>
        <v>479.93015714285707</v>
      </c>
      <c r="P1064" s="193">
        <v>851.27161904761897</v>
      </c>
      <c r="Q1064" s="505">
        <v>50.83009523809524</v>
      </c>
      <c r="R1064" s="506">
        <f t="shared" si="151"/>
        <v>0.86125177897300498</v>
      </c>
      <c r="S1064" s="498">
        <v>5</v>
      </c>
      <c r="T1064" s="18">
        <v>0.36871267884526776</v>
      </c>
      <c r="U1064" s="18"/>
      <c r="V1064" s="18"/>
      <c r="W1064" s="18"/>
      <c r="X1064" s="18"/>
      <c r="Y1064" s="18"/>
    </row>
    <row r="1065" spans="1:25" s="87" customFormat="1" ht="15.5" x14ac:dyDescent="0.35">
      <c r="A1065" s="188">
        <v>4</v>
      </c>
      <c r="B1065" s="824" t="s">
        <v>942</v>
      </c>
      <c r="C1065" s="848">
        <v>6632.1</v>
      </c>
      <c r="D1065" s="13"/>
      <c r="E1065" s="13"/>
      <c r="F1065" s="171">
        <f t="shared" si="158"/>
        <v>6632.1</v>
      </c>
      <c r="G1065" s="171">
        <f t="shared" si="156"/>
        <v>6632.1</v>
      </c>
      <c r="H1065" s="171">
        <v>918</v>
      </c>
      <c r="I1065" s="171"/>
      <c r="J1065" s="171">
        <v>918</v>
      </c>
      <c r="K1065" s="171">
        <f t="shared" ref="K1065:K1084" si="160">H1065+I1065</f>
        <v>918</v>
      </c>
      <c r="L1065" s="868">
        <f t="shared" ref="L1065:L1101" si="161">H1065+I1065</f>
        <v>918</v>
      </c>
      <c r="M1065" s="504">
        <f t="shared" si="159"/>
        <v>1.0928571428571427</v>
      </c>
      <c r="N1065" s="191">
        <f t="shared" si="155"/>
        <v>4679.0132142857137</v>
      </c>
      <c r="O1065" s="192">
        <f t="shared" si="154"/>
        <v>1029.382907142857</v>
      </c>
      <c r="P1065" s="193">
        <v>1825.8582857142856</v>
      </c>
      <c r="Q1065" s="505">
        <v>109.02342857142857</v>
      </c>
      <c r="R1065" s="506">
        <f t="shared" ref="R1065:R1099" si="162">(N1065+O1065+P1065+Q1065)/G1065</f>
        <v>1.1524672178818602</v>
      </c>
      <c r="S1065" s="498">
        <v>9</v>
      </c>
      <c r="T1065" s="18">
        <v>0.49047960585419725</v>
      </c>
      <c r="U1065" s="18"/>
      <c r="V1065" s="18"/>
      <c r="W1065" s="18"/>
      <c r="X1065" s="18"/>
      <c r="Y1065" s="18"/>
    </row>
    <row r="1066" spans="1:25" s="87" customFormat="1" ht="15.5" x14ac:dyDescent="0.35">
      <c r="A1066" s="188">
        <v>5</v>
      </c>
      <c r="B1066" s="824" t="s">
        <v>943</v>
      </c>
      <c r="C1066" s="848">
        <v>7476.63</v>
      </c>
      <c r="D1066" s="13"/>
      <c r="E1066" s="13"/>
      <c r="F1066" s="171">
        <f t="shared" si="158"/>
        <v>7476.63</v>
      </c>
      <c r="G1066" s="171">
        <f t="shared" si="156"/>
        <v>7476.63</v>
      </c>
      <c r="H1066" s="171">
        <v>710</v>
      </c>
      <c r="I1066" s="171"/>
      <c r="J1066" s="171">
        <v>710</v>
      </c>
      <c r="K1066" s="171">
        <f t="shared" si="160"/>
        <v>710</v>
      </c>
      <c r="L1066" s="868">
        <f t="shared" si="161"/>
        <v>710</v>
      </c>
      <c r="M1066" s="504">
        <f t="shared" si="159"/>
        <v>0.84523809523809523</v>
      </c>
      <c r="N1066" s="191">
        <f t="shared" si="155"/>
        <v>3618.8446428571428</v>
      </c>
      <c r="O1066" s="192">
        <f t="shared" si="154"/>
        <v>796.14582142857148</v>
      </c>
      <c r="P1066" s="193">
        <v>1412.1561904761904</v>
      </c>
      <c r="Q1066" s="505">
        <v>84.320952380952392</v>
      </c>
      <c r="R1066" s="506">
        <f t="shared" si="162"/>
        <v>0.79065937556664667</v>
      </c>
      <c r="S1066" s="498">
        <v>9</v>
      </c>
      <c r="T1066" s="18">
        <v>0.3349413459790434</v>
      </c>
      <c r="U1066" s="18"/>
      <c r="V1066" s="18"/>
      <c r="W1066" s="18"/>
      <c r="X1066" s="18"/>
      <c r="Y1066" s="18"/>
    </row>
    <row r="1067" spans="1:25" s="87" customFormat="1" ht="15.5" x14ac:dyDescent="0.35">
      <c r="A1067" s="188">
        <v>6</v>
      </c>
      <c r="B1067" s="824" t="s">
        <v>944</v>
      </c>
      <c r="C1067" s="848">
        <v>2286.9</v>
      </c>
      <c r="D1067" s="13"/>
      <c r="E1067" s="13"/>
      <c r="F1067" s="171">
        <f t="shared" si="158"/>
        <v>2286.9</v>
      </c>
      <c r="G1067" s="171">
        <f t="shared" si="156"/>
        <v>2286.9</v>
      </c>
      <c r="H1067" s="171">
        <v>339</v>
      </c>
      <c r="I1067" s="171"/>
      <c r="J1067" s="171">
        <v>339</v>
      </c>
      <c r="K1067" s="171">
        <f t="shared" si="160"/>
        <v>339</v>
      </c>
      <c r="L1067" s="868">
        <f t="shared" si="161"/>
        <v>339</v>
      </c>
      <c r="M1067" s="504">
        <f t="shared" si="159"/>
        <v>0.40357142857142858</v>
      </c>
      <c r="N1067" s="191">
        <f t="shared" si="155"/>
        <v>1727.8708928571427</v>
      </c>
      <c r="O1067" s="192">
        <f t="shared" si="154"/>
        <v>380.13159642857141</v>
      </c>
      <c r="P1067" s="193">
        <v>674.25485714285719</v>
      </c>
      <c r="Q1067" s="505">
        <v>40.260285714285715</v>
      </c>
      <c r="R1067" s="506">
        <f t="shared" si="162"/>
        <v>1.2342112169936845</v>
      </c>
      <c r="S1067" s="498">
        <v>9</v>
      </c>
      <c r="T1067" s="18">
        <v>0.52477348870809859</v>
      </c>
      <c r="U1067" s="18"/>
      <c r="V1067" s="18"/>
      <c r="W1067" s="18"/>
      <c r="X1067" s="18"/>
      <c r="Y1067" s="18"/>
    </row>
    <row r="1068" spans="1:25" s="87" customFormat="1" ht="15.5" x14ac:dyDescent="0.35">
      <c r="A1068" s="188">
        <v>7</v>
      </c>
      <c r="B1068" s="824" t="s">
        <v>945</v>
      </c>
      <c r="C1068" s="848">
        <v>4665.6000000000004</v>
      </c>
      <c r="D1068" s="13"/>
      <c r="E1068" s="13"/>
      <c r="F1068" s="171">
        <f t="shared" si="158"/>
        <v>4665.6000000000004</v>
      </c>
      <c r="G1068" s="171">
        <f t="shared" si="156"/>
        <v>4665.6000000000004</v>
      </c>
      <c r="H1068" s="171">
        <v>510</v>
      </c>
      <c r="I1068" s="171"/>
      <c r="J1068" s="171">
        <v>510</v>
      </c>
      <c r="K1068" s="171">
        <f t="shared" si="160"/>
        <v>510</v>
      </c>
      <c r="L1068" s="868">
        <f t="shared" si="161"/>
        <v>510</v>
      </c>
      <c r="M1068" s="504">
        <f t="shared" ref="M1068:M1097" si="163">(H1068/840)+(I1068/756)</f>
        <v>0.6071428571428571</v>
      </c>
      <c r="N1068" s="191">
        <f t="shared" si="155"/>
        <v>2599.4517857142855</v>
      </c>
      <c r="O1068" s="192">
        <f t="shared" si="154"/>
        <v>571.87939285714276</v>
      </c>
      <c r="P1068" s="193">
        <v>1014.3657142857143</v>
      </c>
      <c r="Q1068" s="505">
        <v>60.568571428571424</v>
      </c>
      <c r="R1068" s="506">
        <f t="shared" si="162"/>
        <v>0.91012205595972928</v>
      </c>
      <c r="S1068" s="498">
        <v>9</v>
      </c>
      <c r="T1068" s="18">
        <v>0.38715398332031153</v>
      </c>
      <c r="U1068" s="18"/>
      <c r="V1068" s="18"/>
      <c r="W1068" s="18"/>
      <c r="X1068" s="18"/>
      <c r="Y1068" s="18"/>
    </row>
    <row r="1069" spans="1:25" s="87" customFormat="1" ht="15.5" x14ac:dyDescent="0.35">
      <c r="A1069" s="188">
        <v>8</v>
      </c>
      <c r="B1069" s="824" t="s">
        <v>946</v>
      </c>
      <c r="C1069" s="848">
        <f>5543.95-53.4</f>
        <v>5490.55</v>
      </c>
      <c r="D1069" s="5"/>
      <c r="E1069" s="850">
        <v>72.8</v>
      </c>
      <c r="F1069" s="171">
        <f>C1069+D1069+E1069</f>
        <v>5563.35</v>
      </c>
      <c r="G1069" s="171">
        <f t="shared" si="156"/>
        <v>5563.35</v>
      </c>
      <c r="H1069" s="171">
        <v>653</v>
      </c>
      <c r="I1069" s="171"/>
      <c r="J1069" s="171">
        <v>653</v>
      </c>
      <c r="K1069" s="171">
        <f t="shared" si="160"/>
        <v>653</v>
      </c>
      <c r="L1069" s="868">
        <f t="shared" si="161"/>
        <v>653</v>
      </c>
      <c r="M1069" s="504">
        <f t="shared" si="163"/>
        <v>0.77738095238095239</v>
      </c>
      <c r="N1069" s="191">
        <f t="shared" si="155"/>
        <v>3328.3176785714286</v>
      </c>
      <c r="O1069" s="192">
        <f t="shared" si="154"/>
        <v>732.22988928571431</v>
      </c>
      <c r="P1069" s="193">
        <v>1298.7859047619047</v>
      </c>
      <c r="Q1069" s="505">
        <v>77.551523809523815</v>
      </c>
      <c r="R1069" s="506">
        <f t="shared" si="162"/>
        <v>0.97726819208364957</v>
      </c>
      <c r="S1069" s="498">
        <v>5</v>
      </c>
      <c r="T1069" s="18">
        <v>0.41454672806528825</v>
      </c>
      <c r="U1069" s="18"/>
      <c r="V1069" s="18"/>
      <c r="W1069" s="18"/>
      <c r="X1069" s="18"/>
      <c r="Y1069" s="18"/>
    </row>
    <row r="1070" spans="1:25" s="87" customFormat="1" ht="15.5" x14ac:dyDescent="0.35">
      <c r="A1070" s="188">
        <v>9</v>
      </c>
      <c r="B1070" s="824" t="s">
        <v>948</v>
      </c>
      <c r="C1070" s="848">
        <v>4602.66</v>
      </c>
      <c r="D1070" s="13"/>
      <c r="E1070" s="13"/>
      <c r="F1070" s="171">
        <f t="shared" si="158"/>
        <v>4602.66</v>
      </c>
      <c r="G1070" s="171">
        <f t="shared" si="156"/>
        <v>4602.66</v>
      </c>
      <c r="H1070" s="171">
        <v>516</v>
      </c>
      <c r="I1070" s="171"/>
      <c r="J1070" s="171">
        <v>516</v>
      </c>
      <c r="K1070" s="171">
        <f t="shared" si="160"/>
        <v>516</v>
      </c>
      <c r="L1070" s="868">
        <f t="shared" si="161"/>
        <v>516</v>
      </c>
      <c r="M1070" s="504">
        <f t="shared" si="163"/>
        <v>0.61428571428571432</v>
      </c>
      <c r="N1070" s="191">
        <f t="shared" si="155"/>
        <v>2630.0335714285716</v>
      </c>
      <c r="O1070" s="192">
        <f t="shared" ref="O1070:O1098" si="164">N1070*0.22</f>
        <v>578.60738571428578</v>
      </c>
      <c r="P1070" s="193">
        <v>1026.2994285714287</v>
      </c>
      <c r="Q1070" s="505">
        <v>61.281142857142861</v>
      </c>
      <c r="R1070" s="506">
        <f t="shared" si="162"/>
        <v>0.93342144076934408</v>
      </c>
      <c r="S1070" s="498">
        <v>9</v>
      </c>
      <c r="T1070" s="18">
        <v>0.39910726906977012</v>
      </c>
      <c r="U1070" s="18"/>
      <c r="V1070" s="18"/>
      <c r="W1070" s="18"/>
      <c r="X1070" s="18"/>
      <c r="Y1070" s="18"/>
    </row>
    <row r="1071" spans="1:25" s="87" customFormat="1" ht="15.5" x14ac:dyDescent="0.35">
      <c r="A1071" s="188">
        <v>10</v>
      </c>
      <c r="B1071" s="824" t="s">
        <v>949</v>
      </c>
      <c r="C1071" s="848">
        <v>4598.8999999999996</v>
      </c>
      <c r="D1071" s="13"/>
      <c r="E1071" s="13"/>
      <c r="F1071" s="171">
        <f t="shared" si="158"/>
        <v>4598.8999999999996</v>
      </c>
      <c r="G1071" s="171">
        <f t="shared" si="156"/>
        <v>4598.8999999999996</v>
      </c>
      <c r="H1071" s="171">
        <v>357</v>
      </c>
      <c r="I1071" s="171"/>
      <c r="J1071" s="171">
        <v>357</v>
      </c>
      <c r="K1071" s="171">
        <f t="shared" si="160"/>
        <v>357</v>
      </c>
      <c r="L1071" s="868">
        <f t="shared" si="161"/>
        <v>357</v>
      </c>
      <c r="M1071" s="504">
        <f t="shared" si="163"/>
        <v>0.42499999999999999</v>
      </c>
      <c r="N1071" s="191">
        <f t="shared" si="155"/>
        <v>1819.6162499999998</v>
      </c>
      <c r="O1071" s="192">
        <f t="shared" si="164"/>
        <v>400.31557499999997</v>
      </c>
      <c r="P1071" s="193">
        <v>710.05600000000004</v>
      </c>
      <c r="Q1071" s="505">
        <v>42.398000000000003</v>
      </c>
      <c r="R1071" s="506">
        <f t="shared" si="162"/>
        <v>0.64632538759268521</v>
      </c>
      <c r="S1071" s="498">
        <v>9</v>
      </c>
      <c r="T1071" s="18">
        <v>0.27370925241645472</v>
      </c>
      <c r="U1071" s="18"/>
      <c r="V1071" s="18"/>
      <c r="W1071" s="18"/>
      <c r="X1071" s="18"/>
      <c r="Y1071" s="18"/>
    </row>
    <row r="1072" spans="1:25" s="87" customFormat="1" ht="15.5" x14ac:dyDescent="0.35">
      <c r="A1072" s="188">
        <v>11</v>
      </c>
      <c r="B1072" s="824" t="s">
        <v>963</v>
      </c>
      <c r="C1072" s="848">
        <v>4536.95</v>
      </c>
      <c r="D1072" s="13"/>
      <c r="E1072" s="13"/>
      <c r="F1072" s="171">
        <f t="shared" si="158"/>
        <v>4536.95</v>
      </c>
      <c r="G1072" s="171">
        <f t="shared" si="156"/>
        <v>4536.95</v>
      </c>
      <c r="H1072" s="171">
        <v>443</v>
      </c>
      <c r="I1072" s="171"/>
      <c r="J1072" s="171">
        <v>443</v>
      </c>
      <c r="K1072" s="171">
        <f t="shared" si="160"/>
        <v>443</v>
      </c>
      <c r="L1072" s="868">
        <f t="shared" si="161"/>
        <v>443</v>
      </c>
      <c r="M1072" s="504">
        <f t="shared" si="163"/>
        <v>0.52738095238095239</v>
      </c>
      <c r="N1072" s="191">
        <f t="shared" si="155"/>
        <v>2257.9551785714284</v>
      </c>
      <c r="O1072" s="192">
        <f t="shared" si="164"/>
        <v>496.75013928571423</v>
      </c>
      <c r="P1072" s="193">
        <v>881.10590476190487</v>
      </c>
      <c r="Q1072" s="505">
        <v>52.611523809523817</v>
      </c>
      <c r="R1072" s="506">
        <f t="shared" si="162"/>
        <v>0.8129740787155626</v>
      </c>
      <c r="S1072" s="498">
        <v>9</v>
      </c>
      <c r="T1072" s="18">
        <v>0.34767600237510393</v>
      </c>
      <c r="U1072" s="18"/>
      <c r="V1072" s="18"/>
      <c r="W1072" s="18"/>
      <c r="X1072" s="18"/>
      <c r="Y1072" s="18"/>
    </row>
    <row r="1073" spans="1:25" s="87" customFormat="1" ht="15.5" x14ac:dyDescent="0.35">
      <c r="A1073" s="188">
        <v>12</v>
      </c>
      <c r="B1073" s="824" t="s">
        <v>964</v>
      </c>
      <c r="C1073" s="848">
        <v>4379.6000000000004</v>
      </c>
      <c r="D1073" s="13"/>
      <c r="E1073" s="13"/>
      <c r="F1073" s="171">
        <f t="shared" si="158"/>
        <v>4379.6000000000004</v>
      </c>
      <c r="G1073" s="171">
        <f t="shared" si="156"/>
        <v>4379.6000000000004</v>
      </c>
      <c r="H1073" s="171">
        <v>433</v>
      </c>
      <c r="I1073" s="171"/>
      <c r="J1073" s="171">
        <v>433</v>
      </c>
      <c r="K1073" s="171">
        <f t="shared" si="160"/>
        <v>433</v>
      </c>
      <c r="L1073" s="868">
        <f t="shared" si="161"/>
        <v>433</v>
      </c>
      <c r="M1073" s="504">
        <f t="shared" si="163"/>
        <v>0.51547619047619042</v>
      </c>
      <c r="N1073" s="191">
        <f t="shared" si="155"/>
        <v>2206.9855357142856</v>
      </c>
      <c r="O1073" s="192">
        <f t="shared" si="164"/>
        <v>485.53681785714281</v>
      </c>
      <c r="P1073" s="193">
        <v>861.21638095238086</v>
      </c>
      <c r="Q1073" s="505">
        <v>51.423904761904758</v>
      </c>
      <c r="R1073" s="506">
        <f t="shared" si="162"/>
        <v>0.8231716684824445</v>
      </c>
      <c r="S1073" s="498">
        <v>5</v>
      </c>
      <c r="T1073" s="18">
        <v>0.35172822020722538</v>
      </c>
      <c r="U1073" s="18"/>
      <c r="V1073" s="18"/>
      <c r="W1073" s="18"/>
      <c r="X1073" s="18"/>
      <c r="Y1073" s="18"/>
    </row>
    <row r="1074" spans="1:25" s="87" customFormat="1" ht="15.5" x14ac:dyDescent="0.35">
      <c r="A1074" s="188">
        <v>13</v>
      </c>
      <c r="B1074" s="824" t="s">
        <v>965</v>
      </c>
      <c r="C1074" s="848">
        <v>3127.27</v>
      </c>
      <c r="D1074" s="13"/>
      <c r="E1074" s="13"/>
      <c r="F1074" s="171">
        <f t="shared" si="158"/>
        <v>3127.27</v>
      </c>
      <c r="G1074" s="171">
        <f t="shared" si="156"/>
        <v>3127.27</v>
      </c>
      <c r="H1074" s="171">
        <v>311</v>
      </c>
      <c r="I1074" s="171"/>
      <c r="J1074" s="171">
        <v>311</v>
      </c>
      <c r="K1074" s="171">
        <f t="shared" si="160"/>
        <v>311</v>
      </c>
      <c r="L1074" s="868">
        <f t="shared" si="161"/>
        <v>311</v>
      </c>
      <c r="M1074" s="504">
        <f t="shared" si="163"/>
        <v>0.37023809523809526</v>
      </c>
      <c r="N1074" s="191">
        <f t="shared" si="155"/>
        <v>1585.1558928571428</v>
      </c>
      <c r="O1074" s="192">
        <f t="shared" si="164"/>
        <v>348.73429642857144</v>
      </c>
      <c r="P1074" s="193">
        <v>618.56419047619056</v>
      </c>
      <c r="Q1074" s="505">
        <v>36.934952380952382</v>
      </c>
      <c r="R1074" s="506">
        <f t="shared" si="162"/>
        <v>0.82800312481584815</v>
      </c>
      <c r="S1074" s="498">
        <v>5</v>
      </c>
      <c r="T1074" s="18">
        <v>0.35004825652000399</v>
      </c>
      <c r="U1074" s="18"/>
      <c r="V1074" s="18"/>
      <c r="W1074" s="18"/>
      <c r="X1074" s="18"/>
      <c r="Y1074" s="18"/>
    </row>
    <row r="1075" spans="1:25" s="87" customFormat="1" ht="15.5" x14ac:dyDescent="0.35">
      <c r="A1075" s="188">
        <v>14</v>
      </c>
      <c r="B1075" s="824" t="s">
        <v>966</v>
      </c>
      <c r="C1075" s="848">
        <f>3356.6</f>
        <v>3356.6</v>
      </c>
      <c r="D1075" s="13"/>
      <c r="E1075" s="849">
        <v>46.8</v>
      </c>
      <c r="F1075" s="171">
        <f t="shared" si="158"/>
        <v>3403.4</v>
      </c>
      <c r="G1075" s="171">
        <f t="shared" si="156"/>
        <v>3403.4</v>
      </c>
      <c r="H1075" s="171">
        <v>320</v>
      </c>
      <c r="I1075" s="171"/>
      <c r="J1075" s="171">
        <v>320</v>
      </c>
      <c r="K1075" s="171">
        <f t="shared" si="160"/>
        <v>320</v>
      </c>
      <c r="L1075" s="868">
        <f t="shared" si="161"/>
        <v>320</v>
      </c>
      <c r="M1075" s="504">
        <f t="shared" si="163"/>
        <v>0.38095238095238093</v>
      </c>
      <c r="N1075" s="191">
        <f t="shared" si="155"/>
        <v>1631.0285714285712</v>
      </c>
      <c r="O1075" s="192">
        <f t="shared" si="164"/>
        <v>358.82628571428569</v>
      </c>
      <c r="P1075" s="193">
        <v>636.46476190476199</v>
      </c>
      <c r="Q1075" s="505">
        <v>38.003809523809522</v>
      </c>
      <c r="R1075" s="506">
        <f t="shared" si="162"/>
        <v>0.782841696119007</v>
      </c>
      <c r="S1075" s="498">
        <v>5</v>
      </c>
      <c r="T1075" s="18">
        <v>0.33394920172405379</v>
      </c>
      <c r="U1075" s="18"/>
      <c r="V1075" s="18"/>
      <c r="W1075" s="18"/>
      <c r="X1075" s="18"/>
      <c r="Y1075" s="18"/>
    </row>
    <row r="1076" spans="1:25" s="87" customFormat="1" ht="15.5" x14ac:dyDescent="0.35">
      <c r="A1076" s="188">
        <v>15</v>
      </c>
      <c r="B1076" s="824" t="s">
        <v>967</v>
      </c>
      <c r="C1076" s="848">
        <v>50.5</v>
      </c>
      <c r="D1076" s="851"/>
      <c r="E1076" s="851"/>
      <c r="F1076" s="232">
        <f t="shared" si="158"/>
        <v>50.5</v>
      </c>
      <c r="G1076" s="171">
        <f t="shared" si="156"/>
        <v>50.5</v>
      </c>
      <c r="H1076" s="171">
        <v>0</v>
      </c>
      <c r="I1076" s="171"/>
      <c r="J1076" s="171">
        <v>0</v>
      </c>
      <c r="K1076" s="171">
        <f t="shared" si="160"/>
        <v>0</v>
      </c>
      <c r="L1076" s="868">
        <f t="shared" si="161"/>
        <v>0</v>
      </c>
      <c r="M1076" s="504">
        <f t="shared" si="163"/>
        <v>0</v>
      </c>
      <c r="N1076" s="191">
        <f t="shared" si="155"/>
        <v>0</v>
      </c>
      <c r="O1076" s="192">
        <f t="shared" si="164"/>
        <v>0</v>
      </c>
      <c r="P1076" s="193">
        <v>0</v>
      </c>
      <c r="Q1076" s="505">
        <v>0</v>
      </c>
      <c r="R1076" s="506">
        <f t="shared" si="162"/>
        <v>0</v>
      </c>
      <c r="S1076" s="498">
        <v>1</v>
      </c>
      <c r="T1076" s="18">
        <v>0</v>
      </c>
      <c r="U1076" s="18"/>
      <c r="V1076" s="18"/>
      <c r="W1076" s="18"/>
      <c r="X1076" s="18"/>
      <c r="Y1076" s="18"/>
    </row>
    <row r="1077" spans="1:25" s="87" customFormat="1" ht="15.5" x14ac:dyDescent="0.35">
      <c r="A1077" s="188">
        <v>16</v>
      </c>
      <c r="B1077" s="824" t="s">
        <v>787</v>
      </c>
      <c r="C1077" s="848">
        <v>311.10000000000002</v>
      </c>
      <c r="D1077" s="13"/>
      <c r="E1077" s="13"/>
      <c r="F1077" s="171">
        <f t="shared" si="158"/>
        <v>311.10000000000002</v>
      </c>
      <c r="G1077" s="171">
        <f t="shared" si="156"/>
        <v>311.10000000000002</v>
      </c>
      <c r="H1077" s="171">
        <v>0</v>
      </c>
      <c r="I1077" s="171"/>
      <c r="J1077" s="171">
        <v>0</v>
      </c>
      <c r="K1077" s="171">
        <f t="shared" si="160"/>
        <v>0</v>
      </c>
      <c r="L1077" s="868">
        <f t="shared" si="161"/>
        <v>0</v>
      </c>
      <c r="M1077" s="504">
        <f t="shared" si="163"/>
        <v>0</v>
      </c>
      <c r="N1077" s="191">
        <f t="shared" si="155"/>
        <v>0</v>
      </c>
      <c r="O1077" s="192">
        <f t="shared" si="164"/>
        <v>0</v>
      </c>
      <c r="P1077" s="193">
        <v>0</v>
      </c>
      <c r="Q1077" s="505">
        <v>0</v>
      </c>
      <c r="R1077" s="506">
        <f t="shared" si="162"/>
        <v>0</v>
      </c>
      <c r="S1077" s="498">
        <v>2</v>
      </c>
      <c r="T1077" s="18">
        <v>0</v>
      </c>
      <c r="U1077" s="18"/>
      <c r="V1077" s="18"/>
      <c r="W1077" s="18"/>
      <c r="X1077" s="18"/>
      <c r="Y1077" s="18"/>
    </row>
    <row r="1078" spans="1:25" s="87" customFormat="1" ht="15.5" x14ac:dyDescent="0.35">
      <c r="A1078" s="188">
        <v>17</v>
      </c>
      <c r="B1078" s="824" t="s">
        <v>788</v>
      </c>
      <c r="C1078" s="848">
        <v>305.14999999999998</v>
      </c>
      <c r="D1078" s="13"/>
      <c r="E1078" s="13"/>
      <c r="F1078" s="171">
        <f t="shared" si="158"/>
        <v>305.14999999999998</v>
      </c>
      <c r="G1078" s="171">
        <f t="shared" si="156"/>
        <v>305.14999999999998</v>
      </c>
      <c r="H1078" s="171">
        <v>0</v>
      </c>
      <c r="I1078" s="171"/>
      <c r="J1078" s="171">
        <v>0</v>
      </c>
      <c r="K1078" s="171">
        <f t="shared" si="160"/>
        <v>0</v>
      </c>
      <c r="L1078" s="868">
        <f t="shared" si="161"/>
        <v>0</v>
      </c>
      <c r="M1078" s="504">
        <f t="shared" si="163"/>
        <v>0</v>
      </c>
      <c r="N1078" s="191">
        <f t="shared" si="155"/>
        <v>0</v>
      </c>
      <c r="O1078" s="192">
        <f t="shared" si="164"/>
        <v>0</v>
      </c>
      <c r="P1078" s="193">
        <v>0</v>
      </c>
      <c r="Q1078" s="505">
        <v>0</v>
      </c>
      <c r="R1078" s="506">
        <f t="shared" si="162"/>
        <v>0</v>
      </c>
      <c r="S1078" s="498">
        <v>2</v>
      </c>
      <c r="T1078" s="18">
        <v>0</v>
      </c>
      <c r="U1078" s="18"/>
      <c r="V1078" s="18"/>
      <c r="W1078" s="18"/>
      <c r="X1078" s="18"/>
      <c r="Y1078" s="18"/>
    </row>
    <row r="1079" spans="1:25" s="87" customFormat="1" ht="15.5" x14ac:dyDescent="0.35">
      <c r="A1079" s="188">
        <v>18</v>
      </c>
      <c r="B1079" s="824" t="s">
        <v>789</v>
      </c>
      <c r="C1079" s="848">
        <v>840.06</v>
      </c>
      <c r="D1079" s="13"/>
      <c r="E1079" s="13"/>
      <c r="F1079" s="171">
        <f t="shared" si="158"/>
        <v>840.06</v>
      </c>
      <c r="G1079" s="171">
        <f t="shared" si="156"/>
        <v>840.06</v>
      </c>
      <c r="H1079" s="171">
        <v>0</v>
      </c>
      <c r="I1079" s="171"/>
      <c r="J1079" s="171">
        <v>0</v>
      </c>
      <c r="K1079" s="171">
        <f t="shared" si="160"/>
        <v>0</v>
      </c>
      <c r="L1079" s="868">
        <f t="shared" si="161"/>
        <v>0</v>
      </c>
      <c r="M1079" s="504">
        <f t="shared" si="163"/>
        <v>0</v>
      </c>
      <c r="N1079" s="191">
        <f t="shared" si="155"/>
        <v>0</v>
      </c>
      <c r="O1079" s="192">
        <f t="shared" si="164"/>
        <v>0</v>
      </c>
      <c r="P1079" s="193">
        <v>0</v>
      </c>
      <c r="Q1079" s="505">
        <v>0</v>
      </c>
      <c r="R1079" s="506">
        <f t="shared" si="162"/>
        <v>0</v>
      </c>
      <c r="S1079" s="498">
        <v>2</v>
      </c>
      <c r="T1079" s="18">
        <v>0</v>
      </c>
      <c r="U1079" s="18"/>
      <c r="V1079" s="18"/>
      <c r="W1079" s="18"/>
      <c r="X1079" s="18"/>
      <c r="Y1079" s="18"/>
    </row>
    <row r="1080" spans="1:25" s="87" customFormat="1" ht="15.5" x14ac:dyDescent="0.35">
      <c r="A1080" s="188">
        <v>19</v>
      </c>
      <c r="B1080" s="824" t="s">
        <v>790</v>
      </c>
      <c r="C1080" s="848">
        <v>661.54</v>
      </c>
      <c r="D1080" s="13"/>
      <c r="E1080" s="849">
        <v>135.4</v>
      </c>
      <c r="F1080" s="171">
        <f t="shared" si="158"/>
        <v>796.93999999999994</v>
      </c>
      <c r="G1080" s="171">
        <f t="shared" si="156"/>
        <v>796.93999999999994</v>
      </c>
      <c r="H1080" s="171">
        <v>0</v>
      </c>
      <c r="I1080" s="171"/>
      <c r="J1080" s="171">
        <v>0</v>
      </c>
      <c r="K1080" s="171">
        <f t="shared" si="160"/>
        <v>0</v>
      </c>
      <c r="L1080" s="868">
        <f t="shared" si="161"/>
        <v>0</v>
      </c>
      <c r="M1080" s="504">
        <f t="shared" si="163"/>
        <v>0</v>
      </c>
      <c r="N1080" s="191">
        <f t="shared" si="155"/>
        <v>0</v>
      </c>
      <c r="O1080" s="192">
        <f t="shared" si="164"/>
        <v>0</v>
      </c>
      <c r="P1080" s="193">
        <v>0</v>
      </c>
      <c r="Q1080" s="505">
        <v>0</v>
      </c>
      <c r="R1080" s="506">
        <f t="shared" si="162"/>
        <v>0</v>
      </c>
      <c r="S1080" s="498">
        <v>2</v>
      </c>
      <c r="T1080" s="18">
        <v>0</v>
      </c>
      <c r="U1080" s="18"/>
      <c r="V1080" s="18"/>
      <c r="W1080" s="18"/>
      <c r="X1080" s="18"/>
      <c r="Y1080" s="18"/>
    </row>
    <row r="1081" spans="1:25" s="87" customFormat="1" ht="15.5" x14ac:dyDescent="0.35">
      <c r="A1081" s="188">
        <v>20</v>
      </c>
      <c r="B1081" s="824" t="s">
        <v>791</v>
      </c>
      <c r="C1081" s="848">
        <v>2260.08</v>
      </c>
      <c r="D1081" s="13"/>
      <c r="E1081" s="13"/>
      <c r="F1081" s="171">
        <f t="shared" si="158"/>
        <v>2260.08</v>
      </c>
      <c r="G1081" s="171">
        <f t="shared" si="156"/>
        <v>2260.08</v>
      </c>
      <c r="H1081" s="171">
        <v>270</v>
      </c>
      <c r="I1081" s="171"/>
      <c r="J1081" s="171">
        <v>270</v>
      </c>
      <c r="K1081" s="171">
        <f t="shared" si="160"/>
        <v>270</v>
      </c>
      <c r="L1081" s="868">
        <f t="shared" si="161"/>
        <v>270</v>
      </c>
      <c r="M1081" s="504">
        <f t="shared" si="163"/>
        <v>0.32142857142857145</v>
      </c>
      <c r="N1081" s="191">
        <f t="shared" si="155"/>
        <v>1376.1803571428572</v>
      </c>
      <c r="O1081" s="192">
        <f t="shared" si="164"/>
        <v>302.75967857142859</v>
      </c>
      <c r="P1081" s="193">
        <v>537.01714285714286</v>
      </c>
      <c r="Q1081" s="505">
        <v>32.065714285714293</v>
      </c>
      <c r="R1081" s="506">
        <f t="shared" si="162"/>
        <v>0.99466518568242868</v>
      </c>
      <c r="S1081" s="498">
        <v>10</v>
      </c>
      <c r="T1081" s="18">
        <v>0.42887231838622197</v>
      </c>
      <c r="U1081" s="18"/>
      <c r="V1081" s="18"/>
      <c r="W1081" s="18"/>
      <c r="X1081" s="18"/>
      <c r="Y1081" s="18"/>
    </row>
    <row r="1082" spans="1:25" s="87" customFormat="1" ht="15.5" x14ac:dyDescent="0.35">
      <c r="A1082" s="188">
        <v>21</v>
      </c>
      <c r="B1082" s="824" t="s">
        <v>792</v>
      </c>
      <c r="C1082" s="848">
        <v>120.8</v>
      </c>
      <c r="D1082" s="13"/>
      <c r="E1082" s="13"/>
      <c r="F1082" s="171">
        <f t="shared" si="158"/>
        <v>120.8</v>
      </c>
      <c r="G1082" s="171">
        <f t="shared" si="156"/>
        <v>120.8</v>
      </c>
      <c r="H1082" s="171">
        <v>0</v>
      </c>
      <c r="I1082" s="171"/>
      <c r="J1082" s="171">
        <v>0</v>
      </c>
      <c r="K1082" s="171">
        <f t="shared" si="160"/>
        <v>0</v>
      </c>
      <c r="L1082" s="868">
        <f t="shared" si="161"/>
        <v>0</v>
      </c>
      <c r="M1082" s="504">
        <f t="shared" si="163"/>
        <v>0</v>
      </c>
      <c r="N1082" s="191">
        <f t="shared" si="155"/>
        <v>0</v>
      </c>
      <c r="O1082" s="192">
        <f t="shared" si="164"/>
        <v>0</v>
      </c>
      <c r="P1082" s="193">
        <v>0</v>
      </c>
      <c r="Q1082" s="505">
        <v>0</v>
      </c>
      <c r="R1082" s="506">
        <f t="shared" si="162"/>
        <v>0</v>
      </c>
      <c r="S1082" s="498">
        <v>1</v>
      </c>
      <c r="T1082" s="18">
        <v>0</v>
      </c>
      <c r="U1082" s="18"/>
      <c r="V1082" s="18"/>
      <c r="W1082" s="18"/>
      <c r="X1082" s="18"/>
      <c r="Y1082" s="18"/>
    </row>
    <row r="1083" spans="1:25" s="87" customFormat="1" ht="15.5" x14ac:dyDescent="0.35">
      <c r="A1083" s="188">
        <v>22</v>
      </c>
      <c r="B1083" s="824" t="s">
        <v>793</v>
      </c>
      <c r="C1083" s="848">
        <v>174.6</v>
      </c>
      <c r="D1083" s="13"/>
      <c r="E1083" s="13"/>
      <c r="F1083" s="171">
        <f t="shared" si="158"/>
        <v>174.6</v>
      </c>
      <c r="G1083" s="171">
        <f t="shared" si="156"/>
        <v>174.6</v>
      </c>
      <c r="H1083" s="171">
        <v>0</v>
      </c>
      <c r="I1083" s="171"/>
      <c r="J1083" s="171">
        <v>0</v>
      </c>
      <c r="K1083" s="171">
        <f t="shared" si="160"/>
        <v>0</v>
      </c>
      <c r="L1083" s="868">
        <f t="shared" si="161"/>
        <v>0</v>
      </c>
      <c r="M1083" s="504">
        <f t="shared" si="163"/>
        <v>0</v>
      </c>
      <c r="N1083" s="191">
        <f t="shared" si="155"/>
        <v>0</v>
      </c>
      <c r="O1083" s="192">
        <f t="shared" si="164"/>
        <v>0</v>
      </c>
      <c r="P1083" s="193">
        <v>0</v>
      </c>
      <c r="Q1083" s="505">
        <v>0</v>
      </c>
      <c r="R1083" s="506">
        <f t="shared" si="162"/>
        <v>0</v>
      </c>
      <c r="S1083" s="498">
        <v>1</v>
      </c>
      <c r="T1083" s="18">
        <v>0</v>
      </c>
      <c r="U1083" s="18"/>
      <c r="V1083" s="18"/>
      <c r="W1083" s="18"/>
      <c r="X1083" s="18"/>
      <c r="Y1083" s="18"/>
    </row>
    <row r="1084" spans="1:25" s="87" customFormat="1" ht="15.5" x14ac:dyDescent="0.35">
      <c r="A1084" s="188">
        <v>23</v>
      </c>
      <c r="B1084" s="824" t="s">
        <v>794</v>
      </c>
      <c r="C1084" s="848">
        <v>152.6</v>
      </c>
      <c r="D1084" s="13"/>
      <c r="E1084" s="13"/>
      <c r="F1084" s="171">
        <f t="shared" si="158"/>
        <v>152.6</v>
      </c>
      <c r="G1084" s="171">
        <f t="shared" si="156"/>
        <v>152.6</v>
      </c>
      <c r="H1084" s="171">
        <v>0</v>
      </c>
      <c r="I1084" s="171"/>
      <c r="J1084" s="171">
        <v>0</v>
      </c>
      <c r="K1084" s="171">
        <f t="shared" si="160"/>
        <v>0</v>
      </c>
      <c r="L1084" s="868">
        <f t="shared" si="161"/>
        <v>0</v>
      </c>
      <c r="M1084" s="504">
        <f t="shared" si="163"/>
        <v>0</v>
      </c>
      <c r="N1084" s="191">
        <f t="shared" si="155"/>
        <v>0</v>
      </c>
      <c r="O1084" s="192">
        <f t="shared" si="164"/>
        <v>0</v>
      </c>
      <c r="P1084" s="193">
        <v>0</v>
      </c>
      <c r="Q1084" s="505">
        <v>0</v>
      </c>
      <c r="R1084" s="506">
        <f t="shared" si="162"/>
        <v>0</v>
      </c>
      <c r="S1084" s="513">
        <v>1</v>
      </c>
      <c r="T1084" s="18">
        <v>0</v>
      </c>
      <c r="U1084" s="18"/>
      <c r="V1084" s="18"/>
      <c r="W1084" s="18"/>
      <c r="X1084" s="18"/>
      <c r="Y1084" s="18"/>
    </row>
    <row r="1085" spans="1:25" s="87" customFormat="1" ht="16" thickBot="1" x14ac:dyDescent="0.4">
      <c r="A1085" s="188">
        <v>24</v>
      </c>
      <c r="B1085" s="838" t="s">
        <v>512</v>
      </c>
      <c r="C1085" s="852">
        <v>5436.2</v>
      </c>
      <c r="D1085" s="17"/>
      <c r="E1085" s="17"/>
      <c r="F1085" s="171">
        <f t="shared" si="158"/>
        <v>5436.2</v>
      </c>
      <c r="G1085" s="171">
        <f t="shared" si="156"/>
        <v>5436.2</v>
      </c>
      <c r="H1085" s="200">
        <v>567</v>
      </c>
      <c r="I1085" s="171"/>
      <c r="J1085" s="171"/>
      <c r="K1085" s="171"/>
      <c r="L1085" s="868">
        <f t="shared" si="161"/>
        <v>567</v>
      </c>
      <c r="M1085" s="504">
        <f t="shared" si="163"/>
        <v>0.67500000000000004</v>
      </c>
      <c r="N1085" s="191">
        <f t="shared" si="155"/>
        <v>2889.9787500000002</v>
      </c>
      <c r="O1085" s="192">
        <f t="shared" si="164"/>
        <v>635.79532500000005</v>
      </c>
      <c r="P1085" s="193">
        <v>1127.7360000000001</v>
      </c>
      <c r="Q1085" s="505">
        <v>67.338000000000008</v>
      </c>
      <c r="R1085" s="506">
        <f t="shared" si="162"/>
        <v>0.86840956458555607</v>
      </c>
      <c r="S1085" s="171">
        <v>9</v>
      </c>
      <c r="T1085" s="18"/>
      <c r="U1085" s="18"/>
      <c r="V1085" s="18"/>
      <c r="W1085" s="18"/>
      <c r="X1085" s="18"/>
      <c r="Y1085" s="18"/>
    </row>
    <row r="1086" spans="1:25" s="87" customFormat="1" ht="15.5" x14ac:dyDescent="0.35">
      <c r="A1086" s="188">
        <v>25</v>
      </c>
      <c r="B1086" s="838" t="s">
        <v>513</v>
      </c>
      <c r="C1086" s="852">
        <v>4049.1</v>
      </c>
      <c r="D1086" s="17"/>
      <c r="E1086" s="17"/>
      <c r="F1086" s="171">
        <f t="shared" si="158"/>
        <v>4049.1</v>
      </c>
      <c r="G1086" s="171">
        <f t="shared" si="156"/>
        <v>4049.1</v>
      </c>
      <c r="H1086" s="233">
        <v>434.21</v>
      </c>
      <c r="I1086" s="171"/>
      <c r="J1086" s="171"/>
      <c r="K1086" s="171"/>
      <c r="L1086" s="868">
        <f t="shared" si="161"/>
        <v>434.21</v>
      </c>
      <c r="M1086" s="504">
        <f t="shared" si="163"/>
        <v>0.51691666666666669</v>
      </c>
      <c r="N1086" s="191">
        <f t="shared" si="155"/>
        <v>2213.1528625000001</v>
      </c>
      <c r="O1086" s="192">
        <f t="shared" si="164"/>
        <v>486.89362975</v>
      </c>
      <c r="P1086" s="193">
        <v>863.62301333333335</v>
      </c>
      <c r="Q1086" s="505">
        <v>51.56760666666667</v>
      </c>
      <c r="R1086" s="506">
        <f t="shared" si="162"/>
        <v>0.89284954983823561</v>
      </c>
      <c r="S1086" s="171">
        <v>9</v>
      </c>
      <c r="T1086" s="18"/>
      <c r="U1086" s="18"/>
      <c r="V1086" s="18"/>
      <c r="W1086" s="18"/>
      <c r="X1086" s="18"/>
      <c r="Y1086" s="18"/>
    </row>
    <row r="1087" spans="1:25" s="87" customFormat="1" ht="15.5" x14ac:dyDescent="0.35">
      <c r="A1087" s="188">
        <v>26</v>
      </c>
      <c r="B1087" s="838" t="s">
        <v>514</v>
      </c>
      <c r="C1087" s="852">
        <v>3998.3</v>
      </c>
      <c r="D1087" s="17"/>
      <c r="E1087" s="17"/>
      <c r="F1087" s="171">
        <f t="shared" si="158"/>
        <v>3998.3</v>
      </c>
      <c r="G1087" s="171">
        <f t="shared" si="156"/>
        <v>3998.3</v>
      </c>
      <c r="H1087" s="200">
        <v>454.51</v>
      </c>
      <c r="I1087" s="171"/>
      <c r="J1087" s="171"/>
      <c r="K1087" s="171"/>
      <c r="L1087" s="868">
        <f t="shared" si="161"/>
        <v>454.51</v>
      </c>
      <c r="M1087" s="504">
        <f t="shared" si="163"/>
        <v>0.54108333333333336</v>
      </c>
      <c r="N1087" s="191">
        <f t="shared" si="155"/>
        <v>2316.6212375</v>
      </c>
      <c r="O1087" s="192">
        <f t="shared" si="164"/>
        <v>509.65667224999999</v>
      </c>
      <c r="P1087" s="193">
        <v>903.99874666666676</v>
      </c>
      <c r="Q1087" s="505">
        <v>53.978473333333341</v>
      </c>
      <c r="R1087" s="506">
        <f t="shared" si="162"/>
        <v>0.94646603050046274</v>
      </c>
      <c r="S1087" s="171">
        <v>9</v>
      </c>
      <c r="T1087" s="18"/>
      <c r="U1087" s="18"/>
      <c r="V1087" s="18"/>
      <c r="W1087" s="18"/>
      <c r="X1087" s="18"/>
      <c r="Y1087" s="18"/>
    </row>
    <row r="1088" spans="1:25" s="87" customFormat="1" ht="15.5" x14ac:dyDescent="0.35">
      <c r="A1088" s="188">
        <v>27</v>
      </c>
      <c r="B1088" s="838" t="s">
        <v>515</v>
      </c>
      <c r="C1088" s="852">
        <v>3636.5</v>
      </c>
      <c r="D1088" s="17"/>
      <c r="E1088" s="17"/>
      <c r="F1088" s="171">
        <f t="shared" si="158"/>
        <v>3636.5</v>
      </c>
      <c r="G1088" s="171">
        <f t="shared" si="156"/>
        <v>3636.5</v>
      </c>
      <c r="H1088" s="200">
        <v>392.81</v>
      </c>
      <c r="I1088" s="171"/>
      <c r="J1088" s="171"/>
      <c r="K1088" s="171"/>
      <c r="L1088" s="868">
        <f t="shared" si="161"/>
        <v>392.81</v>
      </c>
      <c r="M1088" s="504">
        <f t="shared" si="163"/>
        <v>0.46763095238095237</v>
      </c>
      <c r="N1088" s="191">
        <f t="shared" si="155"/>
        <v>2002.1385410714283</v>
      </c>
      <c r="O1088" s="192">
        <f t="shared" si="164"/>
        <v>440.47047903571422</v>
      </c>
      <c r="P1088" s="193">
        <v>781.28038476190477</v>
      </c>
      <c r="Q1088" s="505">
        <v>46.650863809523813</v>
      </c>
      <c r="R1088" s="506">
        <f t="shared" si="162"/>
        <v>0.89936484770481806</v>
      </c>
      <c r="S1088" s="171">
        <v>9</v>
      </c>
      <c r="T1088" s="18"/>
      <c r="U1088" s="18"/>
      <c r="V1088" s="18"/>
      <c r="W1088" s="18"/>
      <c r="X1088" s="18"/>
      <c r="Y1088" s="18"/>
    </row>
    <row r="1089" spans="1:25" s="87" customFormat="1" ht="15.5" x14ac:dyDescent="0.35">
      <c r="A1089" s="188">
        <v>28</v>
      </c>
      <c r="B1089" s="838" t="s">
        <v>516</v>
      </c>
      <c r="C1089" s="852">
        <v>4067.7</v>
      </c>
      <c r="D1089" s="17"/>
      <c r="E1089" s="17"/>
      <c r="F1089" s="171">
        <f t="shared" si="158"/>
        <v>4067.7</v>
      </c>
      <c r="G1089" s="171">
        <f t="shared" si="156"/>
        <v>4067.7</v>
      </c>
      <c r="H1089" s="200">
        <v>468.31</v>
      </c>
      <c r="I1089" s="171"/>
      <c r="J1089" s="171"/>
      <c r="K1089" s="171"/>
      <c r="L1089" s="868">
        <f t="shared" si="161"/>
        <v>468.31</v>
      </c>
      <c r="M1089" s="504">
        <f t="shared" si="163"/>
        <v>0.55751190476190482</v>
      </c>
      <c r="N1089" s="191">
        <f t="shared" si="155"/>
        <v>2386.9593446428571</v>
      </c>
      <c r="O1089" s="192">
        <f t="shared" si="164"/>
        <v>525.13105582142862</v>
      </c>
      <c r="P1089" s="193">
        <v>931.44628952380958</v>
      </c>
      <c r="Q1089" s="505">
        <v>55.617387619047626</v>
      </c>
      <c r="R1089" s="506">
        <f t="shared" si="162"/>
        <v>0.95856480999266014</v>
      </c>
      <c r="S1089" s="171">
        <v>9</v>
      </c>
      <c r="T1089" s="18"/>
      <c r="U1089" s="18"/>
      <c r="V1089" s="18"/>
      <c r="W1089" s="18"/>
      <c r="X1089" s="18"/>
      <c r="Y1089" s="18"/>
    </row>
    <row r="1090" spans="1:25" s="87" customFormat="1" ht="15.5" x14ac:dyDescent="0.35">
      <c r="A1090" s="188">
        <v>29</v>
      </c>
      <c r="B1090" s="838" t="s">
        <v>517</v>
      </c>
      <c r="C1090" s="852">
        <v>5696.9</v>
      </c>
      <c r="D1090" s="17"/>
      <c r="E1090" s="17"/>
      <c r="F1090" s="171">
        <f t="shared" si="158"/>
        <v>5696.9</v>
      </c>
      <c r="G1090" s="171">
        <f t="shared" si="156"/>
        <v>5696.9</v>
      </c>
      <c r="H1090" s="200">
        <v>605.29999999999995</v>
      </c>
      <c r="I1090" s="171"/>
      <c r="J1090" s="171"/>
      <c r="K1090" s="171"/>
      <c r="L1090" s="868">
        <f t="shared" si="161"/>
        <v>605.29999999999995</v>
      </c>
      <c r="M1090" s="504">
        <f t="shared" si="163"/>
        <v>0.72059523809523807</v>
      </c>
      <c r="N1090" s="191">
        <f t="shared" si="155"/>
        <v>3085.192482142857</v>
      </c>
      <c r="O1090" s="192">
        <f t="shared" si="164"/>
        <v>678.74234607142853</v>
      </c>
      <c r="P1090" s="193">
        <v>1203.9128761904763</v>
      </c>
      <c r="Q1090" s="505">
        <v>71.886580952380953</v>
      </c>
      <c r="R1090" s="506">
        <f t="shared" si="162"/>
        <v>0.88464503244872528</v>
      </c>
      <c r="S1090" s="171">
        <v>9</v>
      </c>
      <c r="T1090" s="18"/>
      <c r="U1090" s="18"/>
      <c r="V1090" s="18"/>
      <c r="W1090" s="18"/>
      <c r="X1090" s="18"/>
      <c r="Y1090" s="18"/>
    </row>
    <row r="1091" spans="1:25" s="87" customFormat="1" ht="15.5" x14ac:dyDescent="0.35">
      <c r="A1091" s="188">
        <v>30</v>
      </c>
      <c r="B1091" s="838" t="s">
        <v>518</v>
      </c>
      <c r="C1091" s="852">
        <v>4248.7</v>
      </c>
      <c r="D1091" s="17"/>
      <c r="E1091" s="17"/>
      <c r="F1091" s="171">
        <f t="shared" si="158"/>
        <v>4248.7</v>
      </c>
      <c r="G1091" s="171">
        <f t="shared" si="156"/>
        <v>4248.7</v>
      </c>
      <c r="H1091" s="200">
        <v>719.9</v>
      </c>
      <c r="I1091" s="171"/>
      <c r="J1091" s="171"/>
      <c r="K1091" s="171"/>
      <c r="L1091" s="868">
        <f t="shared" si="161"/>
        <v>719.9</v>
      </c>
      <c r="M1091" s="504">
        <f t="shared" si="163"/>
        <v>0.85702380952380952</v>
      </c>
      <c r="N1091" s="191">
        <f t="shared" si="155"/>
        <v>3669.304589285714</v>
      </c>
      <c r="O1091" s="192">
        <f t="shared" si="164"/>
        <v>807.24700964285705</v>
      </c>
      <c r="P1091" s="193">
        <v>1431.846819047619</v>
      </c>
      <c r="Q1091" s="505">
        <v>85.496695238095242</v>
      </c>
      <c r="R1091" s="506">
        <f t="shared" si="162"/>
        <v>1.410759788456301</v>
      </c>
      <c r="S1091" s="171">
        <v>14</v>
      </c>
      <c r="T1091" s="18"/>
      <c r="U1091" s="18"/>
      <c r="V1091" s="18"/>
      <c r="W1091" s="18"/>
      <c r="X1091" s="18"/>
      <c r="Y1091" s="18"/>
    </row>
    <row r="1092" spans="1:25" s="87" customFormat="1" ht="15.5" x14ac:dyDescent="0.35">
      <c r="A1092" s="188">
        <v>31</v>
      </c>
      <c r="B1092" s="838" t="s">
        <v>519</v>
      </c>
      <c r="C1092" s="852">
        <v>4233.3</v>
      </c>
      <c r="D1092" s="17"/>
      <c r="E1092" s="17"/>
      <c r="F1092" s="171">
        <f t="shared" si="158"/>
        <v>4233.3</v>
      </c>
      <c r="G1092" s="171">
        <f t="shared" si="156"/>
        <v>4233.3</v>
      </c>
      <c r="H1092" s="200">
        <v>729.41</v>
      </c>
      <c r="I1092" s="171"/>
      <c r="J1092" s="171"/>
      <c r="K1092" s="171"/>
      <c r="L1092" s="868">
        <f t="shared" si="161"/>
        <v>729.41</v>
      </c>
      <c r="M1092" s="504">
        <f t="shared" si="163"/>
        <v>0.868345238095238</v>
      </c>
      <c r="N1092" s="191">
        <f t="shared" si="155"/>
        <v>3717.7767196428567</v>
      </c>
      <c r="O1092" s="192">
        <f t="shared" si="164"/>
        <v>817.91087832142853</v>
      </c>
      <c r="P1092" s="193">
        <v>1450.761756190476</v>
      </c>
      <c r="Q1092" s="505">
        <v>86.626120952380944</v>
      </c>
      <c r="R1092" s="506">
        <f t="shared" si="162"/>
        <v>1.4345960539312457</v>
      </c>
      <c r="S1092" s="171">
        <v>14</v>
      </c>
      <c r="T1092" s="18"/>
      <c r="U1092" s="18"/>
      <c r="V1092" s="18"/>
      <c r="W1092" s="18"/>
      <c r="X1092" s="18"/>
      <c r="Y1092" s="18"/>
    </row>
    <row r="1093" spans="1:25" s="87" customFormat="1" ht="15.5" x14ac:dyDescent="0.35">
      <c r="A1093" s="188">
        <v>32</v>
      </c>
      <c r="B1093" s="838" t="s">
        <v>520</v>
      </c>
      <c r="C1093" s="852">
        <v>7836.35</v>
      </c>
      <c r="D1093" s="17"/>
      <c r="E1093" s="17"/>
      <c r="F1093" s="171">
        <f t="shared" si="158"/>
        <v>7836.35</v>
      </c>
      <c r="G1093" s="171">
        <f t="shared" si="156"/>
        <v>7836.35</v>
      </c>
      <c r="H1093" s="200">
        <v>977.4</v>
      </c>
      <c r="I1093" s="171"/>
      <c r="J1093" s="171"/>
      <c r="K1093" s="171"/>
      <c r="L1093" s="868">
        <f t="shared" si="161"/>
        <v>977.4</v>
      </c>
      <c r="M1093" s="504">
        <f t="shared" si="163"/>
        <v>1.1635714285714285</v>
      </c>
      <c r="N1093" s="191">
        <f t="shared" si="155"/>
        <v>4981.7728928571423</v>
      </c>
      <c r="O1093" s="192">
        <f t="shared" si="164"/>
        <v>1095.9900364285713</v>
      </c>
      <c r="P1093" s="193">
        <v>1944.0020571428572</v>
      </c>
      <c r="Q1093" s="505">
        <v>116.07788571428571</v>
      </c>
      <c r="R1093" s="506">
        <f t="shared" si="162"/>
        <v>1.0384736353203794</v>
      </c>
      <c r="S1093" s="171">
        <v>9</v>
      </c>
      <c r="T1093" s="18"/>
      <c r="U1093" s="18"/>
      <c r="V1093" s="18"/>
      <c r="W1093" s="18"/>
      <c r="X1093" s="18"/>
      <c r="Y1093" s="18"/>
    </row>
    <row r="1094" spans="1:25" s="87" customFormat="1" ht="15.5" x14ac:dyDescent="0.35">
      <c r="A1094" s="188">
        <v>33</v>
      </c>
      <c r="B1094" s="838" t="s">
        <v>521</v>
      </c>
      <c r="C1094" s="852">
        <v>3887.13</v>
      </c>
      <c r="D1094" s="17"/>
      <c r="E1094" s="17"/>
      <c r="F1094" s="171">
        <f t="shared" si="158"/>
        <v>3887.13</v>
      </c>
      <c r="G1094" s="171">
        <f t="shared" si="156"/>
        <v>3887.13</v>
      </c>
      <c r="H1094" s="200">
        <v>427.41</v>
      </c>
      <c r="I1094" s="171"/>
      <c r="J1094" s="171"/>
      <c r="K1094" s="171"/>
      <c r="L1094" s="868">
        <f t="shared" si="161"/>
        <v>427.41</v>
      </c>
      <c r="M1094" s="504">
        <f t="shared" si="163"/>
        <v>0.50882142857142865</v>
      </c>
      <c r="N1094" s="191">
        <f t="shared" si="155"/>
        <v>2178.493505357143</v>
      </c>
      <c r="O1094" s="192">
        <f t="shared" si="164"/>
        <v>479.26857117857145</v>
      </c>
      <c r="P1094" s="193">
        <v>850.09813714285735</v>
      </c>
      <c r="Q1094" s="505">
        <v>50.760025714285725</v>
      </c>
      <c r="R1094" s="506">
        <f t="shared" si="162"/>
        <v>0.91548783791456878</v>
      </c>
      <c r="S1094" s="171">
        <v>9</v>
      </c>
      <c r="T1094" s="18"/>
      <c r="U1094" s="18"/>
      <c r="V1094" s="18"/>
      <c r="W1094" s="18"/>
      <c r="X1094" s="18"/>
      <c r="Y1094" s="18"/>
    </row>
    <row r="1095" spans="1:25" s="87" customFormat="1" ht="15.5" x14ac:dyDescent="0.35">
      <c r="A1095" s="188">
        <v>34</v>
      </c>
      <c r="B1095" s="838" t="s">
        <v>522</v>
      </c>
      <c r="C1095" s="852">
        <v>4191.82</v>
      </c>
      <c r="D1095" s="17"/>
      <c r="E1095" s="17"/>
      <c r="F1095" s="171">
        <f t="shared" si="158"/>
        <v>4191.82</v>
      </c>
      <c r="G1095" s="171">
        <f t="shared" si="156"/>
        <v>4191.82</v>
      </c>
      <c r="H1095" s="200">
        <v>906</v>
      </c>
      <c r="I1095" s="171"/>
      <c r="J1095" s="171"/>
      <c r="K1095" s="171"/>
      <c r="L1095" s="868">
        <f t="shared" si="161"/>
        <v>906</v>
      </c>
      <c r="M1095" s="504">
        <f t="shared" si="163"/>
        <v>1.0785714285714285</v>
      </c>
      <c r="N1095" s="191">
        <f t="shared" si="155"/>
        <v>4617.8496428571425</v>
      </c>
      <c r="O1095" s="192">
        <f t="shared" si="164"/>
        <v>1015.9269214285714</v>
      </c>
      <c r="P1095" s="193">
        <v>1801.9908571428571</v>
      </c>
      <c r="Q1095" s="505">
        <v>107.59828571428571</v>
      </c>
      <c r="R1095" s="506">
        <f t="shared" si="162"/>
        <v>1.7995442807999524</v>
      </c>
      <c r="S1095" s="171">
        <v>9</v>
      </c>
      <c r="T1095" s="18"/>
      <c r="U1095" s="18"/>
      <c r="V1095" s="18"/>
      <c r="W1095" s="18"/>
      <c r="X1095" s="18"/>
      <c r="Y1095" s="18"/>
    </row>
    <row r="1096" spans="1:25" s="87" customFormat="1" ht="15.5" x14ac:dyDescent="0.35">
      <c r="A1096" s="188">
        <v>35</v>
      </c>
      <c r="B1096" s="838" t="s">
        <v>523</v>
      </c>
      <c r="C1096" s="852">
        <v>4607.8100000000004</v>
      </c>
      <c r="D1096" s="17"/>
      <c r="E1096" s="17"/>
      <c r="F1096" s="171">
        <f t="shared" si="158"/>
        <v>4607.8100000000004</v>
      </c>
      <c r="G1096" s="171">
        <f t="shared" si="156"/>
        <v>4607.8100000000004</v>
      </c>
      <c r="H1096" s="200">
        <v>525</v>
      </c>
      <c r="I1096" s="171"/>
      <c r="J1096" s="171"/>
      <c r="K1096" s="171"/>
      <c r="L1096" s="868">
        <f t="shared" si="161"/>
        <v>525</v>
      </c>
      <c r="M1096" s="504">
        <f t="shared" si="163"/>
        <v>0.625</v>
      </c>
      <c r="N1096" s="191">
        <f t="shared" si="155"/>
        <v>2675.90625</v>
      </c>
      <c r="O1096" s="192">
        <f t="shared" si="164"/>
        <v>588.69937500000003</v>
      </c>
      <c r="P1096" s="193">
        <v>1044.2</v>
      </c>
      <c r="Q1096" s="505">
        <v>62.35</v>
      </c>
      <c r="R1096" s="506">
        <f t="shared" si="162"/>
        <v>0.9486405960749249</v>
      </c>
      <c r="S1096" s="171">
        <v>9</v>
      </c>
      <c r="T1096" s="18"/>
      <c r="U1096" s="18"/>
      <c r="V1096" s="18"/>
      <c r="W1096" s="18"/>
      <c r="X1096" s="18"/>
      <c r="Y1096" s="18"/>
    </row>
    <row r="1097" spans="1:25" s="87" customFormat="1" ht="15.5" x14ac:dyDescent="0.35">
      <c r="A1097" s="188">
        <v>36</v>
      </c>
      <c r="B1097" s="838" t="s">
        <v>524</v>
      </c>
      <c r="C1097" s="852">
        <v>4528.3999999999996</v>
      </c>
      <c r="D1097" s="17"/>
      <c r="E1097" s="17"/>
      <c r="F1097" s="171">
        <f t="shared" si="158"/>
        <v>4528.3999999999996</v>
      </c>
      <c r="G1097" s="171">
        <f t="shared" si="156"/>
        <v>4528.3999999999996</v>
      </c>
      <c r="H1097" s="200">
        <v>486</v>
      </c>
      <c r="I1097" s="171"/>
      <c r="J1097" s="171"/>
      <c r="K1097" s="171"/>
      <c r="L1097" s="868">
        <f t="shared" si="161"/>
        <v>486</v>
      </c>
      <c r="M1097" s="504">
        <f t="shared" si="163"/>
        <v>0.57857142857142863</v>
      </c>
      <c r="N1097" s="191">
        <f t="shared" si="155"/>
        <v>2477.124642857143</v>
      </c>
      <c r="O1097" s="192">
        <f t="shared" si="164"/>
        <v>544.96742142857147</v>
      </c>
      <c r="P1097" s="193">
        <v>966.63085714285728</v>
      </c>
      <c r="Q1097" s="505">
        <v>57.71828571428572</v>
      </c>
      <c r="R1097" s="506">
        <f t="shared" si="162"/>
        <v>0.89356973923303107</v>
      </c>
      <c r="S1097" s="171">
        <v>9</v>
      </c>
      <c r="T1097" s="18"/>
      <c r="U1097" s="18"/>
      <c r="V1097" s="18"/>
      <c r="W1097" s="18"/>
      <c r="X1097" s="73">
        <v>9</v>
      </c>
      <c r="Y1097" s="18"/>
    </row>
    <row r="1098" spans="1:25" s="87" customFormat="1" ht="16" thickBot="1" x14ac:dyDescent="0.4">
      <c r="A1098" s="188">
        <v>37</v>
      </c>
      <c r="B1098" s="838" t="s">
        <v>525</v>
      </c>
      <c r="C1098" s="852">
        <v>3607.9</v>
      </c>
      <c r="D1098" s="17"/>
      <c r="E1098" s="17"/>
      <c r="F1098" s="171">
        <f t="shared" si="158"/>
        <v>3607.9</v>
      </c>
      <c r="G1098" s="171">
        <f t="shared" si="156"/>
        <v>3607.9</v>
      </c>
      <c r="H1098" s="234">
        <v>385.21</v>
      </c>
      <c r="I1098" s="171"/>
      <c r="J1098" s="171"/>
      <c r="K1098" s="171"/>
      <c r="L1098" s="868">
        <f t="shared" si="161"/>
        <v>385.21</v>
      </c>
      <c r="M1098" s="504">
        <f>(H1098/840)+(I1098/756)</f>
        <v>0.45858333333333329</v>
      </c>
      <c r="N1098" s="191">
        <f t="shared" si="155"/>
        <v>1963.4016124999998</v>
      </c>
      <c r="O1098" s="192">
        <f t="shared" si="164"/>
        <v>431.94835474999996</v>
      </c>
      <c r="P1098" s="193">
        <v>766.16434666666669</v>
      </c>
      <c r="Q1098" s="505">
        <v>45.74827333333333</v>
      </c>
      <c r="R1098" s="506">
        <f t="shared" si="162"/>
        <v>0.88895551075417822</v>
      </c>
      <c r="S1098" s="171">
        <v>9</v>
      </c>
      <c r="T1098" s="18"/>
      <c r="U1098" s="18"/>
      <c r="V1098" s="18"/>
      <c r="W1098" s="18"/>
      <c r="X1098" s="73">
        <v>9</v>
      </c>
      <c r="Y1098" s="18"/>
    </row>
    <row r="1099" spans="1:25" s="350" customFormat="1" ht="15.5" x14ac:dyDescent="0.35">
      <c r="A1099" s="216"/>
      <c r="B1099" s="833" t="s">
        <v>968</v>
      </c>
      <c r="C1099" s="217">
        <f t="shared" ref="C1099:K1099" si="165">SUM(C1062:C1098)</f>
        <v>133762.53</v>
      </c>
      <c r="D1099" s="217">
        <f t="shared" si="165"/>
        <v>153.6</v>
      </c>
      <c r="E1099" s="217">
        <f t="shared" si="165"/>
        <v>938.89999999999986</v>
      </c>
      <c r="F1099" s="217">
        <f t="shared" si="165"/>
        <v>134855.03</v>
      </c>
      <c r="G1099" s="217">
        <f t="shared" si="165"/>
        <v>134855.03</v>
      </c>
      <c r="H1099" s="217">
        <f t="shared" si="165"/>
        <v>15307.469999999996</v>
      </c>
      <c r="I1099" s="217">
        <f t="shared" si="165"/>
        <v>0</v>
      </c>
      <c r="J1099" s="217">
        <f t="shared" si="165"/>
        <v>7669</v>
      </c>
      <c r="K1099" s="217">
        <f t="shared" si="165"/>
        <v>7229</v>
      </c>
      <c r="L1099" s="868">
        <f t="shared" si="161"/>
        <v>15307.469999999996</v>
      </c>
      <c r="M1099" s="217">
        <f>SUM(M1062:M1098)</f>
        <v>18.223178571428573</v>
      </c>
      <c r="N1099" s="191">
        <f t="shared" si="155"/>
        <v>78021.627894642865</v>
      </c>
      <c r="O1099" s="876">
        <f>SUM(O1062:O1098)</f>
        <v>17164.758136821423</v>
      </c>
      <c r="P1099" s="217">
        <f>SUM(P1062:P1098)</f>
        <v>30445.828902857149</v>
      </c>
      <c r="Q1099" s="878">
        <f>SUM(Q1062:Q1098)</f>
        <v>1817.9442942857142</v>
      </c>
      <c r="R1099" s="506">
        <f t="shared" si="162"/>
        <v>0.94509014034261207</v>
      </c>
      <c r="S1099" s="198"/>
      <c r="X1099" s="514">
        <v>5</v>
      </c>
    </row>
    <row r="1100" spans="1:25" s="87" customFormat="1" ht="16" thickBot="1" x14ac:dyDescent="0.4">
      <c r="A1100" s="188"/>
      <c r="B1100" s="840"/>
      <c r="C1100" s="171"/>
      <c r="D1100" s="171"/>
      <c r="E1100" s="171"/>
      <c r="F1100" s="171"/>
      <c r="G1100" s="171"/>
      <c r="H1100" s="171"/>
      <c r="I1100" s="171"/>
      <c r="J1100" s="171"/>
      <c r="K1100" s="171"/>
      <c r="L1100" s="868">
        <f t="shared" si="161"/>
        <v>0</v>
      </c>
      <c r="M1100" s="171"/>
      <c r="N1100" s="191">
        <f t="shared" si="155"/>
        <v>0</v>
      </c>
      <c r="O1100" s="229"/>
      <c r="P1100" s="193"/>
      <c r="Q1100" s="225"/>
      <c r="R1100" s="506"/>
      <c r="S1100" s="180"/>
      <c r="T1100" s="18"/>
      <c r="U1100" s="18"/>
      <c r="V1100" s="18"/>
      <c r="W1100" s="18"/>
      <c r="X1100" s="73">
        <v>5</v>
      </c>
      <c r="Y1100" s="18"/>
    </row>
    <row r="1101" spans="1:25" s="519" customFormat="1" ht="16" thickBot="1" x14ac:dyDescent="0.4">
      <c r="A1101" s="235" t="e">
        <f>A1084+A1059+A1006+A776+A660+#REF!+A343+#REF!+A57</f>
        <v>#REF!</v>
      </c>
      <c r="B1101" s="841"/>
      <c r="C1101" s="236">
        <f t="shared" ref="C1101:K1101" si="166">C1099+C1060+C1011+C780+C668+C492+C349+C65+C82</f>
        <v>1714310.4299999997</v>
      </c>
      <c r="D1101" s="236">
        <f t="shared" si="166"/>
        <v>9509.67</v>
      </c>
      <c r="E1101" s="236">
        <f t="shared" si="166"/>
        <v>23457.600000000002</v>
      </c>
      <c r="F1101" s="236">
        <f t="shared" si="166"/>
        <v>1446426.4383020585</v>
      </c>
      <c r="G1101" s="236">
        <f t="shared" si="166"/>
        <v>1747277.6999999997</v>
      </c>
      <c r="H1101" s="236">
        <f t="shared" si="166"/>
        <v>173479.89999999997</v>
      </c>
      <c r="I1101" s="236">
        <f t="shared" si="166"/>
        <v>14830.5</v>
      </c>
      <c r="J1101" s="236">
        <f t="shared" si="166"/>
        <v>150724.04999999999</v>
      </c>
      <c r="K1101" s="236">
        <f t="shared" si="166"/>
        <v>174439.43</v>
      </c>
      <c r="L1101" s="868">
        <f t="shared" si="161"/>
        <v>188310.39999999997</v>
      </c>
      <c r="M1101" s="236">
        <f>M1099+M1060+M1011+M780+M668+M492+M349+M65+M82</f>
        <v>226.14075396825399</v>
      </c>
      <c r="N1101" s="191">
        <f>M1101*4281.45</f>
        <v>968210.33107738104</v>
      </c>
      <c r="O1101" s="237">
        <f>O1099+O1060+O1011+O780+O668+O492+O349+O65+O82</f>
        <v>213006.2728370238</v>
      </c>
      <c r="P1101" s="881">
        <f>P1099+P1060+P1011+P780+P668+P492+P349+P65+P82</f>
        <v>361984.08170074067</v>
      </c>
      <c r="Q1101" s="515">
        <v>24745.023632539684</v>
      </c>
      <c r="R1101" s="516">
        <f>R1099+R1060+R1011+R780+R668+R492+R349+R65+R82</f>
        <v>8.1945343849126235</v>
      </c>
      <c r="S1101" s="238">
        <f>S1099+S1060+S1011+S780+S668+S492+S349+S82</f>
        <v>0</v>
      </c>
      <c r="T1101" s="517"/>
      <c r="U1101" s="518"/>
      <c r="V1101" s="518"/>
      <c r="W1101" s="518"/>
      <c r="X1101" s="73">
        <v>9</v>
      </c>
      <c r="Y1101" s="518"/>
    </row>
    <row r="1102" spans="1:25" s="87" customFormat="1" ht="15.5" x14ac:dyDescent="0.35">
      <c r="A1102" s="224"/>
      <c r="B1102" s="837"/>
      <c r="C1102" s="239"/>
      <c r="D1102" s="224"/>
      <c r="E1102" s="224"/>
      <c r="F1102" s="224"/>
      <c r="G1102" s="520"/>
      <c r="H1102" s="224"/>
      <c r="I1102" s="224"/>
      <c r="J1102" s="224"/>
      <c r="K1102" s="224"/>
      <c r="L1102" s="224"/>
      <c r="M1102" s="224"/>
      <c r="N1102" s="224"/>
      <c r="O1102" s="224"/>
      <c r="P1102" s="224"/>
      <c r="Q1102" s="224"/>
      <c r="R1102" s="521"/>
      <c r="S1102" s="224"/>
      <c r="T1102" s="137"/>
      <c r="U1102" s="18"/>
      <c r="V1102" s="18"/>
      <c r="W1102" s="18"/>
      <c r="X1102" s="73">
        <v>9</v>
      </c>
      <c r="Y1102" s="18"/>
    </row>
    <row r="1103" spans="1:25" s="87" customFormat="1" ht="15.5" x14ac:dyDescent="0.35">
      <c r="A1103" s="224"/>
      <c r="B1103" s="842"/>
      <c r="C1103" s="224"/>
      <c r="D1103" s="224"/>
      <c r="E1103" s="224"/>
      <c r="F1103" s="224"/>
      <c r="G1103" s="224"/>
      <c r="H1103" s="224"/>
      <c r="I1103" s="224"/>
      <c r="J1103" s="224"/>
      <c r="K1103" s="224"/>
      <c r="L1103" s="224"/>
      <c r="M1103" s="224"/>
      <c r="N1103" s="224"/>
      <c r="O1103" s="224"/>
      <c r="P1103" s="224"/>
      <c r="Q1103" s="224"/>
      <c r="R1103" s="521"/>
      <c r="S1103" s="224"/>
      <c r="T1103" s="137"/>
      <c r="U1103" s="18"/>
      <c r="V1103" s="18"/>
      <c r="W1103" s="18"/>
      <c r="X1103" s="73">
        <v>9</v>
      </c>
      <c r="Y1103" s="18"/>
    </row>
    <row r="1104" spans="1:25" s="87" customFormat="1" ht="15.5" x14ac:dyDescent="0.35">
      <c r="A1104" s="224"/>
      <c r="B1104" s="842"/>
      <c r="C1104" s="224"/>
      <c r="D1104" s="224"/>
      <c r="E1104" s="224"/>
      <c r="F1104" s="224"/>
      <c r="G1104" s="224"/>
      <c r="H1104" s="224"/>
      <c r="I1104" s="224"/>
      <c r="J1104" s="224"/>
      <c r="K1104" s="224"/>
      <c r="L1104" s="224"/>
      <c r="M1104" s="224"/>
      <c r="N1104" s="224"/>
      <c r="O1104" s="224"/>
      <c r="P1104" s="224"/>
      <c r="Q1104" s="224"/>
      <c r="R1104" s="521"/>
      <c r="S1104" s="224"/>
      <c r="T1104" s="137"/>
      <c r="U1104" s="18"/>
      <c r="V1104" s="18"/>
      <c r="W1104" s="18"/>
      <c r="X1104" s="73">
        <v>9</v>
      </c>
      <c r="Y1104" s="18"/>
    </row>
    <row r="1105" spans="1:25" s="87" customFormat="1" ht="15.5" x14ac:dyDescent="0.35">
      <c r="A1105" s="224"/>
      <c r="B1105" s="843"/>
      <c r="C1105" s="224"/>
      <c r="D1105" s="224"/>
      <c r="E1105" s="224"/>
      <c r="F1105" s="224"/>
      <c r="G1105" s="224"/>
      <c r="H1105" s="224"/>
      <c r="I1105" s="224"/>
      <c r="J1105" s="224"/>
      <c r="K1105" s="224"/>
      <c r="L1105" s="224"/>
      <c r="M1105" s="224"/>
      <c r="N1105" s="224"/>
      <c r="O1105" s="224"/>
      <c r="P1105" s="224"/>
      <c r="Q1105" s="224"/>
      <c r="R1105" s="521"/>
      <c r="S1105" s="224"/>
      <c r="T1105" s="137"/>
      <c r="U1105" s="18"/>
      <c r="V1105" s="18"/>
      <c r="W1105" s="18"/>
      <c r="X1105" s="73">
        <v>9</v>
      </c>
      <c r="Y1105" s="18"/>
    </row>
    <row r="1106" spans="1:25" s="87" customFormat="1" ht="15.5" x14ac:dyDescent="0.35">
      <c r="A1106" s="224"/>
      <c r="B1106" s="843"/>
      <c r="C1106" s="224"/>
      <c r="D1106" s="224"/>
      <c r="E1106" s="224"/>
      <c r="F1106" s="224"/>
      <c r="G1106" s="224"/>
      <c r="H1106" s="224"/>
      <c r="I1106" s="224"/>
      <c r="J1106" s="224"/>
      <c r="K1106" s="224"/>
      <c r="L1106" s="224"/>
      <c r="M1106" s="224"/>
      <c r="N1106" s="224"/>
      <c r="O1106" s="224"/>
      <c r="P1106" s="224"/>
      <c r="Q1106" s="224"/>
      <c r="R1106" s="521"/>
      <c r="S1106" s="224"/>
      <c r="T1106" s="137"/>
      <c r="U1106" s="18"/>
      <c r="V1106" s="18"/>
      <c r="W1106" s="18"/>
      <c r="X1106" s="73">
        <v>5</v>
      </c>
      <c r="Y1106" s="18"/>
    </row>
    <row r="1107" spans="1:25" s="87" customFormat="1" ht="15.5" x14ac:dyDescent="0.35">
      <c r="A1107" s="224"/>
      <c r="B1107" s="837"/>
      <c r="C1107" s="224"/>
      <c r="D1107" s="224"/>
      <c r="E1107" s="224"/>
      <c r="F1107" s="224"/>
      <c r="G1107" s="224"/>
      <c r="H1107" s="224"/>
      <c r="I1107" s="224"/>
      <c r="J1107" s="224"/>
      <c r="K1107" s="224"/>
      <c r="L1107" s="224"/>
      <c r="M1107" s="224"/>
      <c r="N1107" s="224"/>
      <c r="O1107" s="224"/>
      <c r="P1107" s="224"/>
      <c r="Q1107" s="224"/>
      <c r="R1107" s="521"/>
      <c r="S1107" s="224"/>
      <c r="T1107" s="137"/>
      <c r="U1107" s="18"/>
      <c r="V1107" s="18"/>
      <c r="W1107" s="18"/>
      <c r="X1107" s="73">
        <v>9</v>
      </c>
      <c r="Y1107" s="18"/>
    </row>
    <row r="1108" spans="1:25" s="87" customFormat="1" ht="15.5" x14ac:dyDescent="0.35">
      <c r="A1108" s="224"/>
      <c r="B1108" s="837"/>
      <c r="C1108" s="224"/>
      <c r="D1108" s="224"/>
      <c r="E1108" s="224"/>
      <c r="F1108" s="224"/>
      <c r="G1108" s="224"/>
      <c r="H1108" s="224"/>
      <c r="I1108" s="224"/>
      <c r="J1108" s="224"/>
      <c r="K1108" s="224"/>
      <c r="L1108" s="224"/>
      <c r="M1108" s="224"/>
      <c r="N1108" s="224"/>
      <c r="O1108" s="224"/>
      <c r="P1108" s="224"/>
      <c r="Q1108" s="224"/>
      <c r="R1108" s="521"/>
      <c r="S1108" s="224"/>
      <c r="T1108" s="137"/>
      <c r="U1108" s="18"/>
      <c r="V1108" s="18"/>
      <c r="W1108" s="18"/>
      <c r="X1108" s="73">
        <v>9</v>
      </c>
      <c r="Y1108" s="18"/>
    </row>
    <row r="1109" spans="1:25" s="87" customFormat="1" ht="15.5" x14ac:dyDescent="0.35">
      <c r="A1109" s="224"/>
      <c r="B1109" s="837"/>
      <c r="C1109" s="224"/>
      <c r="D1109" s="224"/>
      <c r="E1109" s="224"/>
      <c r="F1109" s="224"/>
      <c r="G1109" s="224"/>
      <c r="H1109" s="224"/>
      <c r="I1109" s="224"/>
      <c r="J1109" s="224"/>
      <c r="K1109" s="224"/>
      <c r="L1109" s="224"/>
      <c r="M1109" s="224"/>
      <c r="N1109" s="224"/>
      <c r="O1109" s="224"/>
      <c r="P1109" s="224"/>
      <c r="Q1109" s="224"/>
      <c r="R1109" s="521"/>
      <c r="S1109" s="224"/>
      <c r="T1109" s="137"/>
      <c r="U1109" s="18"/>
      <c r="V1109" s="18"/>
      <c r="W1109" s="18"/>
      <c r="X1109" s="73">
        <v>9</v>
      </c>
      <c r="Y1109" s="18"/>
    </row>
    <row r="1110" spans="1:25" s="87" customFormat="1" ht="15.5" x14ac:dyDescent="0.35">
      <c r="A1110" s="224"/>
      <c r="B1110" s="837"/>
      <c r="C1110" s="224"/>
      <c r="D1110" s="224"/>
      <c r="E1110" s="224"/>
      <c r="F1110" s="224"/>
      <c r="G1110" s="224"/>
      <c r="H1110" s="224"/>
      <c r="I1110" s="224"/>
      <c r="J1110" s="224"/>
      <c r="K1110" s="224"/>
      <c r="L1110" s="224"/>
      <c r="M1110" s="224"/>
      <c r="N1110" s="224"/>
      <c r="O1110" s="224"/>
      <c r="P1110" s="224"/>
      <c r="Q1110" s="224"/>
      <c r="R1110" s="521"/>
      <c r="S1110" s="224"/>
      <c r="T1110" s="137"/>
      <c r="U1110" s="18"/>
      <c r="V1110" s="18"/>
      <c r="W1110" s="18"/>
      <c r="X1110" s="73">
        <v>5</v>
      </c>
      <c r="Y1110" s="18"/>
    </row>
    <row r="1111" spans="1:25" s="87" customFormat="1" ht="15.5" x14ac:dyDescent="0.35">
      <c r="A1111" s="224"/>
      <c r="B1111" s="837"/>
      <c r="C1111" s="224"/>
      <c r="D1111" s="224"/>
      <c r="E1111" s="224"/>
      <c r="F1111" s="224"/>
      <c r="G1111" s="224"/>
      <c r="H1111" s="224"/>
      <c r="I1111" s="224"/>
      <c r="J1111" s="224"/>
      <c r="K1111" s="224"/>
      <c r="L1111" s="224"/>
      <c r="M1111" s="224"/>
      <c r="N1111" s="224"/>
      <c r="O1111" s="224"/>
      <c r="P1111" s="224"/>
      <c r="Q1111" s="224"/>
      <c r="R1111" s="521"/>
      <c r="S1111" s="224"/>
      <c r="T1111" s="137"/>
      <c r="U1111" s="18"/>
      <c r="V1111" s="18"/>
      <c r="W1111" s="18"/>
      <c r="X1111" s="73">
        <v>5</v>
      </c>
      <c r="Y1111" s="18"/>
    </row>
    <row r="1112" spans="1:25" s="87" customFormat="1" ht="15.5" x14ac:dyDescent="0.35">
      <c r="A1112" s="224"/>
      <c r="B1112" s="837"/>
      <c r="C1112" s="224"/>
      <c r="D1112" s="224"/>
      <c r="E1112" s="224"/>
      <c r="F1112" s="224"/>
      <c r="G1112" s="224"/>
      <c r="H1112" s="224"/>
      <c r="I1112" s="224"/>
      <c r="J1112" s="224"/>
      <c r="K1112" s="224"/>
      <c r="L1112" s="224"/>
      <c r="M1112" s="224"/>
      <c r="N1112" s="224"/>
      <c r="O1112" s="224"/>
      <c r="P1112" s="224"/>
      <c r="Q1112" s="224"/>
      <c r="R1112" s="521"/>
      <c r="S1112" s="224"/>
      <c r="T1112" s="137"/>
      <c r="U1112" s="18"/>
      <c r="V1112" s="18"/>
      <c r="W1112" s="18"/>
      <c r="X1112" s="73">
        <v>5</v>
      </c>
      <c r="Y1112" s="18"/>
    </row>
    <row r="1113" spans="1:25" s="87" customFormat="1" ht="15.5" x14ac:dyDescent="0.35">
      <c r="A1113" s="224"/>
      <c r="B1113" s="837"/>
      <c r="C1113" s="224"/>
      <c r="D1113" s="224"/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4"/>
      <c r="O1113" s="224"/>
      <c r="P1113" s="224"/>
      <c r="Q1113" s="224"/>
      <c r="R1113" s="521"/>
      <c r="S1113" s="224"/>
      <c r="T1113" s="137"/>
      <c r="U1113" s="18"/>
      <c r="V1113" s="18"/>
      <c r="W1113" s="18"/>
      <c r="X1113" s="73">
        <v>1</v>
      </c>
      <c r="Y1113" s="18"/>
    </row>
    <row r="1114" spans="1:25" s="87" customFormat="1" ht="15.5" x14ac:dyDescent="0.35">
      <c r="A1114" s="224"/>
      <c r="B1114" s="837"/>
      <c r="C1114" s="224"/>
      <c r="D1114" s="224"/>
      <c r="E1114" s="224"/>
      <c r="F1114" s="224"/>
      <c r="G1114" s="224"/>
      <c r="H1114" s="224"/>
      <c r="I1114" s="224"/>
      <c r="J1114" s="224"/>
      <c r="K1114" s="224"/>
      <c r="L1114" s="224"/>
      <c r="M1114" s="224"/>
      <c r="N1114" s="224"/>
      <c r="O1114" s="224"/>
      <c r="P1114" s="224"/>
      <c r="Q1114" s="224"/>
      <c r="R1114" s="521"/>
      <c r="S1114" s="224"/>
      <c r="T1114" s="137"/>
      <c r="U1114" s="18"/>
      <c r="V1114" s="18"/>
      <c r="W1114" s="18"/>
      <c r="X1114" s="73">
        <v>2</v>
      </c>
      <c r="Y1114" s="18"/>
    </row>
    <row r="1115" spans="1:25" s="87" customFormat="1" ht="15.5" x14ac:dyDescent="0.35">
      <c r="A1115" s="224"/>
      <c r="B1115" s="837"/>
      <c r="C1115" s="224"/>
      <c r="D1115" s="224"/>
      <c r="E1115" s="224"/>
      <c r="F1115" s="224"/>
      <c r="G1115" s="224"/>
      <c r="H1115" s="224"/>
      <c r="I1115" s="224"/>
      <c r="J1115" s="224"/>
      <c r="K1115" s="224"/>
      <c r="L1115" s="224"/>
      <c r="M1115" s="224"/>
      <c r="N1115" s="224"/>
      <c r="O1115" s="224"/>
      <c r="P1115" s="224"/>
      <c r="Q1115" s="224"/>
      <c r="R1115" s="521"/>
      <c r="S1115" s="224"/>
      <c r="T1115" s="137"/>
      <c r="U1115" s="18"/>
      <c r="V1115" s="18"/>
      <c r="W1115" s="18"/>
      <c r="X1115" s="73">
        <v>2</v>
      </c>
      <c r="Y1115" s="18"/>
    </row>
    <row r="1116" spans="1:25" s="87" customFormat="1" ht="15.5" x14ac:dyDescent="0.35">
      <c r="A1116" s="224"/>
      <c r="B1116" s="837"/>
      <c r="C1116" s="224"/>
      <c r="D1116" s="224"/>
      <c r="E1116" s="224"/>
      <c r="F1116" s="224"/>
      <c r="G1116" s="224"/>
      <c r="H1116" s="224"/>
      <c r="I1116" s="224"/>
      <c r="J1116" s="224"/>
      <c r="K1116" s="224"/>
      <c r="L1116" s="224"/>
      <c r="M1116" s="224"/>
      <c r="N1116" s="224"/>
      <c r="O1116" s="224"/>
      <c r="P1116" s="224"/>
      <c r="Q1116" s="224"/>
      <c r="R1116" s="521"/>
      <c r="S1116" s="224"/>
      <c r="T1116" s="137"/>
      <c r="U1116" s="18"/>
      <c r="V1116" s="18"/>
      <c r="W1116" s="18"/>
      <c r="X1116" s="73">
        <v>2</v>
      </c>
      <c r="Y1116" s="18"/>
    </row>
    <row r="1117" spans="1:25" s="87" customFormat="1" ht="15.5" x14ac:dyDescent="0.35">
      <c r="A1117" s="224"/>
      <c r="B1117" s="837"/>
      <c r="C1117" s="224"/>
      <c r="D1117" s="224"/>
      <c r="E1117" s="224"/>
      <c r="F1117" s="224"/>
      <c r="G1117" s="224"/>
      <c r="H1117" s="224"/>
      <c r="I1117" s="224"/>
      <c r="J1117" s="224"/>
      <c r="K1117" s="224"/>
      <c r="L1117" s="224"/>
      <c r="M1117" s="224"/>
      <c r="N1117" s="224"/>
      <c r="O1117" s="224"/>
      <c r="P1117" s="224"/>
      <c r="Q1117" s="224"/>
      <c r="R1117" s="521"/>
      <c r="S1117" s="224"/>
      <c r="T1117" s="137"/>
      <c r="U1117" s="18"/>
      <c r="V1117" s="18"/>
      <c r="W1117" s="18"/>
      <c r="X1117" s="73">
        <v>2</v>
      </c>
      <c r="Y1117" s="18"/>
    </row>
    <row r="1118" spans="1:25" s="87" customFormat="1" ht="15.5" x14ac:dyDescent="0.35">
      <c r="A1118" s="224"/>
      <c r="B1118" s="837"/>
      <c r="C1118" s="224"/>
      <c r="D1118" s="224"/>
      <c r="E1118" s="224"/>
      <c r="F1118" s="224"/>
      <c r="G1118" s="224"/>
      <c r="H1118" s="224"/>
      <c r="I1118" s="224"/>
      <c r="J1118" s="224"/>
      <c r="K1118" s="224"/>
      <c r="L1118" s="224"/>
      <c r="M1118" s="224"/>
      <c r="N1118" s="224"/>
      <c r="O1118" s="224"/>
      <c r="P1118" s="224"/>
      <c r="Q1118" s="224"/>
      <c r="R1118" s="521"/>
      <c r="S1118" s="224"/>
      <c r="T1118" s="137"/>
      <c r="U1118" s="18"/>
      <c r="V1118" s="18"/>
      <c r="W1118" s="18"/>
      <c r="X1118" s="73">
        <v>10</v>
      </c>
      <c r="Y1118" s="18"/>
    </row>
    <row r="1119" spans="1:25" s="87" customFormat="1" ht="15.5" x14ac:dyDescent="0.35">
      <c r="A1119" s="224"/>
      <c r="B1119" s="837"/>
      <c r="C1119" s="224"/>
      <c r="D1119" s="224"/>
      <c r="E1119" s="224"/>
      <c r="F1119" s="224"/>
      <c r="G1119" s="224"/>
      <c r="H1119" s="224"/>
      <c r="I1119" s="224"/>
      <c r="J1119" s="224"/>
      <c r="K1119" s="224"/>
      <c r="L1119" s="224"/>
      <c r="M1119" s="224"/>
      <c r="N1119" s="224"/>
      <c r="O1119" s="224"/>
      <c r="P1119" s="224"/>
      <c r="Q1119" s="224"/>
      <c r="R1119" s="521"/>
      <c r="S1119" s="224"/>
      <c r="T1119" s="137"/>
      <c r="U1119" s="18"/>
      <c r="V1119" s="18"/>
      <c r="W1119" s="18"/>
      <c r="X1119" s="73">
        <v>10</v>
      </c>
      <c r="Y1119" s="18"/>
    </row>
    <row r="1120" spans="1:25" s="87" customFormat="1" ht="15.5" x14ac:dyDescent="0.35">
      <c r="A1120" s="224"/>
      <c r="B1120" s="837"/>
      <c r="C1120" s="224"/>
      <c r="D1120" s="224"/>
      <c r="E1120" s="224"/>
      <c r="F1120" s="224"/>
      <c r="G1120" s="224"/>
      <c r="H1120" s="224"/>
      <c r="I1120" s="224"/>
      <c r="J1120" s="224"/>
      <c r="K1120" s="224"/>
      <c r="L1120" s="224"/>
      <c r="M1120" s="224"/>
      <c r="N1120" s="224"/>
      <c r="O1120" s="224"/>
      <c r="P1120" s="224"/>
      <c r="Q1120" s="224"/>
      <c r="R1120" s="521"/>
      <c r="S1120" s="224"/>
      <c r="T1120" s="137"/>
      <c r="U1120" s="18"/>
      <c r="V1120" s="18"/>
      <c r="W1120" s="18"/>
      <c r="X1120" s="73">
        <v>1</v>
      </c>
      <c r="Y1120" s="18"/>
    </row>
    <row r="1121" spans="1:25" s="87" customFormat="1" ht="15.5" x14ac:dyDescent="0.35">
      <c r="A1121" s="224"/>
      <c r="B1121" s="837"/>
      <c r="C1121" s="224"/>
      <c r="D1121" s="224"/>
      <c r="E1121" s="224"/>
      <c r="F1121" s="224"/>
      <c r="G1121" s="224"/>
      <c r="H1121" s="224"/>
      <c r="I1121" s="224"/>
      <c r="J1121" s="224"/>
      <c r="K1121" s="224"/>
      <c r="L1121" s="224"/>
      <c r="M1121" s="224"/>
      <c r="N1121" s="224"/>
      <c r="O1121" s="224"/>
      <c r="P1121" s="224"/>
      <c r="Q1121" s="224"/>
      <c r="R1121" s="521"/>
      <c r="S1121" s="224"/>
      <c r="T1121" s="137"/>
      <c r="U1121" s="18"/>
      <c r="V1121" s="18"/>
      <c r="W1121" s="18"/>
      <c r="X1121" s="73">
        <v>1</v>
      </c>
      <c r="Y1121" s="18"/>
    </row>
    <row r="1122" spans="1:25" s="87" customFormat="1" ht="15.5" x14ac:dyDescent="0.35">
      <c r="A1122" s="224"/>
      <c r="B1122" s="837"/>
      <c r="C1122" s="224"/>
      <c r="D1122" s="224"/>
      <c r="E1122" s="224"/>
      <c r="F1122" s="224"/>
      <c r="G1122" s="224"/>
      <c r="H1122" s="224"/>
      <c r="I1122" s="224"/>
      <c r="J1122" s="224"/>
      <c r="K1122" s="224"/>
      <c r="L1122" s="224"/>
      <c r="M1122" s="224"/>
      <c r="N1122" s="224"/>
      <c r="O1122" s="224"/>
      <c r="P1122" s="224"/>
      <c r="Q1122" s="224"/>
      <c r="R1122" s="521"/>
      <c r="S1122" s="224"/>
      <c r="T1122" s="137"/>
      <c r="U1122" s="18"/>
      <c r="V1122" s="18"/>
      <c r="W1122" s="18"/>
      <c r="X1122" s="74">
        <v>1</v>
      </c>
      <c r="Y1122" s="18"/>
    </row>
    <row r="1123" spans="1:25" s="87" customFormat="1" ht="15.5" x14ac:dyDescent="0.35">
      <c r="A1123" s="224"/>
      <c r="B1123" s="837"/>
      <c r="C1123" s="224"/>
      <c r="D1123" s="224"/>
      <c r="E1123" s="224"/>
      <c r="F1123" s="224"/>
      <c r="G1123" s="224"/>
      <c r="H1123" s="224"/>
      <c r="I1123" s="224"/>
      <c r="J1123" s="224"/>
      <c r="K1123" s="224"/>
      <c r="L1123" s="224"/>
      <c r="M1123" s="224"/>
      <c r="N1123" s="224"/>
      <c r="O1123" s="224"/>
      <c r="P1123" s="224"/>
      <c r="Q1123" s="224"/>
      <c r="R1123" s="521"/>
      <c r="S1123" s="224"/>
      <c r="T1123" s="137"/>
      <c r="U1123" s="18"/>
      <c r="V1123" s="18"/>
      <c r="W1123" s="18"/>
      <c r="X1123" s="25">
        <v>9</v>
      </c>
      <c r="Y1123" s="18"/>
    </row>
    <row r="1124" spans="1:25" s="87" customFormat="1" ht="15.5" x14ac:dyDescent="0.35">
      <c r="A1124" s="224"/>
      <c r="B1124" s="837"/>
      <c r="C1124" s="224"/>
      <c r="D1124" s="224"/>
      <c r="E1124" s="224"/>
      <c r="F1124" s="224"/>
      <c r="G1124" s="224"/>
      <c r="H1124" s="224"/>
      <c r="I1124" s="224"/>
      <c r="J1124" s="224"/>
      <c r="K1124" s="224"/>
      <c r="L1124" s="224"/>
      <c r="M1124" s="224"/>
      <c r="N1124" s="224"/>
      <c r="O1124" s="224"/>
      <c r="P1124" s="224"/>
      <c r="Q1124" s="224"/>
      <c r="R1124" s="521"/>
      <c r="S1124" s="224"/>
      <c r="T1124" s="137"/>
      <c r="U1124" s="18"/>
      <c r="V1124" s="18"/>
      <c r="W1124" s="18"/>
      <c r="X1124" s="25">
        <v>9</v>
      </c>
      <c r="Y1124" s="18"/>
    </row>
    <row r="1125" spans="1:25" s="87" customFormat="1" ht="15.5" x14ac:dyDescent="0.35">
      <c r="A1125" s="224"/>
      <c r="B1125" s="837"/>
      <c r="C1125" s="224"/>
      <c r="D1125" s="224"/>
      <c r="E1125" s="224"/>
      <c r="F1125" s="224"/>
      <c r="G1125" s="224"/>
      <c r="H1125" s="224"/>
      <c r="I1125" s="224"/>
      <c r="J1125" s="224"/>
      <c r="K1125" s="224"/>
      <c r="L1125" s="224"/>
      <c r="M1125" s="224"/>
      <c r="N1125" s="224"/>
      <c r="O1125" s="224"/>
      <c r="P1125" s="224"/>
      <c r="Q1125" s="224"/>
      <c r="R1125" s="521"/>
      <c r="S1125" s="224"/>
      <c r="T1125" s="137"/>
      <c r="U1125" s="18"/>
      <c r="V1125" s="18"/>
      <c r="W1125" s="18"/>
      <c r="X1125" s="25">
        <v>9</v>
      </c>
      <c r="Y1125" s="18"/>
    </row>
    <row r="1126" spans="1:25" s="87" customFormat="1" ht="15.5" x14ac:dyDescent="0.35">
      <c r="A1126" s="224"/>
      <c r="B1126" s="837"/>
      <c r="C1126" s="224"/>
      <c r="D1126" s="224"/>
      <c r="E1126" s="224"/>
      <c r="F1126" s="224"/>
      <c r="G1126" s="224"/>
      <c r="H1126" s="224"/>
      <c r="I1126" s="224"/>
      <c r="J1126" s="224"/>
      <c r="K1126" s="224"/>
      <c r="L1126" s="224"/>
      <c r="M1126" s="224"/>
      <c r="N1126" s="224"/>
      <c r="O1126" s="224"/>
      <c r="P1126" s="224"/>
      <c r="Q1126" s="224"/>
      <c r="R1126" s="521"/>
      <c r="S1126" s="224"/>
      <c r="T1126" s="137"/>
      <c r="U1126" s="18"/>
      <c r="V1126" s="18"/>
      <c r="W1126" s="18"/>
      <c r="X1126" s="25">
        <v>9</v>
      </c>
      <c r="Y1126" s="18"/>
    </row>
    <row r="1127" spans="1:25" s="87" customFormat="1" ht="15.5" x14ac:dyDescent="0.35">
      <c r="A1127" s="224"/>
      <c r="B1127" s="837"/>
      <c r="C1127" s="224"/>
      <c r="D1127" s="224"/>
      <c r="E1127" s="224"/>
      <c r="F1127" s="224"/>
      <c r="G1127" s="224"/>
      <c r="H1127" s="224"/>
      <c r="I1127" s="224"/>
      <c r="J1127" s="224"/>
      <c r="K1127" s="224"/>
      <c r="L1127" s="224"/>
      <c r="M1127" s="224"/>
      <c r="N1127" s="224"/>
      <c r="O1127" s="224"/>
      <c r="P1127" s="224"/>
      <c r="Q1127" s="224"/>
      <c r="R1127" s="521"/>
      <c r="S1127" s="224"/>
      <c r="T1127" s="137"/>
      <c r="U1127" s="18"/>
      <c r="V1127" s="18"/>
      <c r="W1127" s="18"/>
      <c r="X1127" s="25">
        <v>9</v>
      </c>
      <c r="Y1127" s="18"/>
    </row>
    <row r="1128" spans="1:25" s="87" customFormat="1" ht="15.5" x14ac:dyDescent="0.35">
      <c r="A1128" s="224"/>
      <c r="B1128" s="837"/>
      <c r="C1128" s="224"/>
      <c r="D1128" s="224"/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4"/>
      <c r="O1128" s="224"/>
      <c r="P1128" s="224"/>
      <c r="Q1128" s="224"/>
      <c r="R1128" s="521"/>
      <c r="S1128" s="224"/>
      <c r="T1128" s="137"/>
      <c r="U1128" s="18"/>
      <c r="V1128" s="18"/>
      <c r="W1128" s="18"/>
      <c r="X1128" s="25">
        <v>9</v>
      </c>
      <c r="Y1128" s="18"/>
    </row>
    <row r="1129" spans="1:25" s="87" customFormat="1" ht="15.5" x14ac:dyDescent="0.35">
      <c r="A1129" s="224"/>
      <c r="B1129" s="837"/>
      <c r="C1129" s="224"/>
      <c r="D1129" s="224"/>
      <c r="E1129" s="224"/>
      <c r="F1129" s="224"/>
      <c r="G1129" s="224"/>
      <c r="H1129" s="224"/>
      <c r="I1129" s="224"/>
      <c r="J1129" s="224"/>
      <c r="K1129" s="224"/>
      <c r="L1129" s="224"/>
      <c r="M1129" s="224"/>
      <c r="N1129" s="224"/>
      <c r="O1129" s="224"/>
      <c r="P1129" s="224"/>
      <c r="Q1129" s="224"/>
      <c r="R1129" s="521"/>
      <c r="S1129" s="224"/>
      <c r="T1129" s="137"/>
      <c r="U1129" s="18"/>
      <c r="V1129" s="18"/>
      <c r="W1129" s="18"/>
      <c r="X1129" s="25">
        <v>14</v>
      </c>
      <c r="Y1129" s="18"/>
    </row>
    <row r="1130" spans="1:25" s="87" customFormat="1" ht="15.5" x14ac:dyDescent="0.35">
      <c r="A1130" s="224"/>
      <c r="B1130" s="837"/>
      <c r="C1130" s="224"/>
      <c r="D1130" s="224"/>
      <c r="E1130" s="224"/>
      <c r="F1130" s="224"/>
      <c r="G1130" s="224"/>
      <c r="H1130" s="224"/>
      <c r="I1130" s="224"/>
      <c r="J1130" s="224"/>
      <c r="K1130" s="224"/>
      <c r="L1130" s="224"/>
      <c r="M1130" s="224"/>
      <c r="N1130" s="224"/>
      <c r="O1130" s="224"/>
      <c r="P1130" s="224"/>
      <c r="Q1130" s="224"/>
      <c r="R1130" s="521"/>
      <c r="S1130" s="224"/>
      <c r="T1130" s="137"/>
      <c r="U1130" s="18"/>
      <c r="V1130" s="18"/>
      <c r="W1130" s="18"/>
      <c r="X1130" s="25">
        <v>14</v>
      </c>
      <c r="Y1130" s="18"/>
    </row>
    <row r="1131" spans="1:25" s="87" customFormat="1" ht="15.5" x14ac:dyDescent="0.35">
      <c r="A1131" s="224"/>
      <c r="B1131" s="837"/>
      <c r="C1131" s="224"/>
      <c r="D1131" s="224"/>
      <c r="E1131" s="224"/>
      <c r="F1131" s="224"/>
      <c r="G1131" s="224"/>
      <c r="H1131" s="224"/>
      <c r="I1131" s="224"/>
      <c r="J1131" s="224"/>
      <c r="K1131" s="224"/>
      <c r="L1131" s="224"/>
      <c r="M1131" s="224"/>
      <c r="N1131" s="224"/>
      <c r="O1131" s="224"/>
      <c r="P1131" s="224"/>
      <c r="Q1131" s="224"/>
      <c r="R1131" s="521"/>
      <c r="S1131" s="224"/>
      <c r="T1131" s="137"/>
      <c r="U1131" s="18"/>
      <c r="V1131" s="18"/>
      <c r="W1131" s="18"/>
      <c r="X1131" s="25">
        <v>9</v>
      </c>
      <c r="Y1131" s="18"/>
    </row>
    <row r="1132" spans="1:25" s="87" customFormat="1" ht="15.5" x14ac:dyDescent="0.35">
      <c r="A1132" s="224"/>
      <c r="B1132" s="837"/>
      <c r="C1132" s="224"/>
      <c r="D1132" s="224"/>
      <c r="E1132" s="224"/>
      <c r="F1132" s="224"/>
      <c r="G1132" s="224"/>
      <c r="H1132" s="224"/>
      <c r="I1132" s="224"/>
      <c r="J1132" s="224"/>
      <c r="K1132" s="224"/>
      <c r="L1132" s="224"/>
      <c r="M1132" s="224"/>
      <c r="N1132" s="224"/>
      <c r="O1132" s="224"/>
      <c r="P1132" s="224"/>
      <c r="Q1132" s="224"/>
      <c r="R1132" s="521"/>
      <c r="S1132" s="224"/>
      <c r="T1132" s="137"/>
      <c r="U1132" s="18"/>
      <c r="V1132" s="18"/>
      <c r="W1132" s="18"/>
      <c r="X1132" s="25">
        <v>9</v>
      </c>
      <c r="Y1132" s="18"/>
    </row>
    <row r="1133" spans="1:25" s="87" customFormat="1" ht="15.5" x14ac:dyDescent="0.35">
      <c r="A1133" s="224"/>
      <c r="B1133" s="837"/>
      <c r="C1133" s="224"/>
      <c r="D1133" s="224"/>
      <c r="E1133" s="224"/>
      <c r="F1133" s="224"/>
      <c r="G1133" s="224"/>
      <c r="H1133" s="224"/>
      <c r="I1133" s="224"/>
      <c r="J1133" s="224"/>
      <c r="K1133" s="224"/>
      <c r="L1133" s="224"/>
      <c r="M1133" s="224"/>
      <c r="N1133" s="224"/>
      <c r="O1133" s="224"/>
      <c r="P1133" s="224"/>
      <c r="Q1133" s="224"/>
      <c r="R1133" s="521"/>
      <c r="S1133" s="224"/>
      <c r="T1133" s="137"/>
      <c r="U1133" s="18"/>
      <c r="V1133" s="18"/>
      <c r="W1133" s="18"/>
      <c r="X1133" s="25">
        <v>9</v>
      </c>
      <c r="Y1133" s="18"/>
    </row>
    <row r="1134" spans="1:25" s="87" customFormat="1" ht="15.5" x14ac:dyDescent="0.35">
      <c r="A1134" s="224"/>
      <c r="B1134" s="837"/>
      <c r="C1134" s="224"/>
      <c r="D1134" s="224"/>
      <c r="E1134" s="224"/>
      <c r="F1134" s="224"/>
      <c r="G1134" s="224"/>
      <c r="H1134" s="224"/>
      <c r="I1134" s="224"/>
      <c r="J1134" s="224"/>
      <c r="K1134" s="224"/>
      <c r="L1134" s="224"/>
      <c r="M1134" s="224"/>
      <c r="N1134" s="224"/>
      <c r="O1134" s="224"/>
      <c r="P1134" s="224"/>
      <c r="Q1134" s="224"/>
      <c r="R1134" s="521"/>
      <c r="S1134" s="224"/>
      <c r="T1134" s="137"/>
      <c r="U1134" s="18"/>
      <c r="V1134" s="18"/>
      <c r="W1134" s="18"/>
      <c r="X1134" s="25">
        <v>9</v>
      </c>
      <c r="Y1134" s="18"/>
    </row>
    <row r="1135" spans="1:25" s="87" customFormat="1" ht="15.5" x14ac:dyDescent="0.35">
      <c r="A1135" s="224"/>
      <c r="B1135" s="837"/>
      <c r="C1135" s="224"/>
      <c r="D1135" s="224"/>
      <c r="E1135" s="224"/>
      <c r="F1135" s="224"/>
      <c r="G1135" s="224"/>
      <c r="H1135" s="224"/>
      <c r="I1135" s="224"/>
      <c r="J1135" s="224"/>
      <c r="K1135" s="224"/>
      <c r="L1135" s="224"/>
      <c r="M1135" s="224"/>
      <c r="N1135" s="224"/>
      <c r="O1135" s="224"/>
      <c r="P1135" s="224"/>
      <c r="Q1135" s="224"/>
      <c r="R1135" s="521"/>
      <c r="S1135" s="224"/>
      <c r="T1135" s="137"/>
      <c r="U1135" s="18"/>
      <c r="V1135" s="18"/>
      <c r="W1135" s="18"/>
      <c r="X1135" s="25">
        <v>9</v>
      </c>
      <c r="Y1135" s="18"/>
    </row>
    <row r="1136" spans="1:25" s="87" customFormat="1" ht="15.5" x14ac:dyDescent="0.35">
      <c r="A1136" s="224"/>
      <c r="B1136" s="837"/>
      <c r="C1136" s="224"/>
      <c r="D1136" s="224"/>
      <c r="E1136" s="224"/>
      <c r="F1136" s="224"/>
      <c r="G1136" s="224"/>
      <c r="H1136" s="224"/>
      <c r="I1136" s="224"/>
      <c r="J1136" s="224"/>
      <c r="K1136" s="224"/>
      <c r="L1136" s="224"/>
      <c r="M1136" s="224"/>
      <c r="N1136" s="224"/>
      <c r="O1136" s="224"/>
      <c r="P1136" s="224"/>
      <c r="Q1136" s="224"/>
      <c r="R1136" s="521"/>
      <c r="S1136" s="224"/>
      <c r="T1136" s="137"/>
      <c r="U1136" s="18"/>
      <c r="V1136" s="18"/>
      <c r="W1136" s="18"/>
      <c r="X1136" s="25">
        <v>9</v>
      </c>
      <c r="Y1136" s="18"/>
    </row>
    <row r="1137" spans="1:25" s="87" customFormat="1" ht="15.5" x14ac:dyDescent="0.35">
      <c r="A1137" s="224"/>
      <c r="B1137" s="837"/>
      <c r="C1137" s="224"/>
      <c r="D1137" s="224"/>
      <c r="E1137" s="224"/>
      <c r="F1137" s="224"/>
      <c r="G1137" s="224"/>
      <c r="H1137" s="224"/>
      <c r="I1137" s="224"/>
      <c r="J1137" s="224"/>
      <c r="K1137" s="224"/>
      <c r="L1137" s="224"/>
      <c r="M1137" s="224"/>
      <c r="N1137" s="224"/>
      <c r="O1137" s="224"/>
      <c r="P1137" s="224"/>
      <c r="Q1137" s="224"/>
      <c r="R1137" s="521"/>
      <c r="S1137" s="224"/>
      <c r="T1137" s="137"/>
      <c r="U1137" s="18"/>
      <c r="V1137" s="18"/>
      <c r="W1137" s="18"/>
      <c r="X1137" s="18"/>
      <c r="Y1137" s="18"/>
    </row>
    <row r="1138" spans="1:25" s="87" customFormat="1" ht="15.5" x14ac:dyDescent="0.35">
      <c r="A1138" s="224"/>
      <c r="B1138" s="837"/>
      <c r="C1138" s="224"/>
      <c r="D1138" s="224"/>
      <c r="E1138" s="224"/>
      <c r="F1138" s="224"/>
      <c r="G1138" s="224"/>
      <c r="H1138" s="224"/>
      <c r="I1138" s="224"/>
      <c r="J1138" s="224"/>
      <c r="K1138" s="224"/>
      <c r="L1138" s="224"/>
      <c r="M1138" s="224"/>
      <c r="N1138" s="224"/>
      <c r="O1138" s="224"/>
      <c r="P1138" s="224"/>
      <c r="Q1138" s="224"/>
      <c r="R1138" s="521"/>
      <c r="S1138" s="224"/>
      <c r="T1138" s="137"/>
      <c r="U1138" s="18"/>
      <c r="V1138" s="18"/>
      <c r="W1138" s="18"/>
      <c r="X1138" s="18"/>
      <c r="Y1138" s="18"/>
    </row>
    <row r="1139" spans="1:25" s="87" customFormat="1" ht="15.5" x14ac:dyDescent="0.35">
      <c r="A1139" s="224"/>
      <c r="B1139" s="837"/>
      <c r="C1139" s="224"/>
      <c r="D1139" s="224"/>
      <c r="E1139" s="224"/>
      <c r="F1139" s="224"/>
      <c r="G1139" s="224"/>
      <c r="H1139" s="224"/>
      <c r="I1139" s="224"/>
      <c r="J1139" s="224"/>
      <c r="K1139" s="224"/>
      <c r="L1139" s="224"/>
      <c r="M1139" s="224"/>
      <c r="N1139" s="224"/>
      <c r="O1139" s="224"/>
      <c r="P1139" s="224"/>
      <c r="Q1139" s="224"/>
      <c r="R1139" s="521"/>
      <c r="S1139" s="224"/>
      <c r="T1139" s="137"/>
      <c r="U1139" s="18"/>
      <c r="V1139" s="18"/>
      <c r="W1139" s="18"/>
      <c r="X1139" s="18"/>
      <c r="Y1139" s="18"/>
    </row>
    <row r="1140" spans="1:25" s="87" customFormat="1" ht="15.5" x14ac:dyDescent="0.35">
      <c r="A1140" s="224"/>
      <c r="B1140" s="837"/>
      <c r="C1140" s="224"/>
      <c r="D1140" s="224"/>
      <c r="E1140" s="224"/>
      <c r="F1140" s="224"/>
      <c r="G1140" s="224"/>
      <c r="H1140" s="224"/>
      <c r="I1140" s="224"/>
      <c r="J1140" s="224"/>
      <c r="K1140" s="224"/>
      <c r="L1140" s="224"/>
      <c r="M1140" s="224"/>
      <c r="N1140" s="224"/>
      <c r="O1140" s="224"/>
      <c r="P1140" s="224"/>
      <c r="Q1140" s="224"/>
      <c r="R1140" s="521"/>
      <c r="S1140" s="224"/>
      <c r="T1140" s="137"/>
      <c r="U1140" s="18"/>
      <c r="V1140" s="18"/>
      <c r="W1140" s="18"/>
      <c r="X1140" s="18"/>
      <c r="Y1140" s="18"/>
    </row>
    <row r="1141" spans="1:25" s="87" customFormat="1" ht="15.5" x14ac:dyDescent="0.35">
      <c r="A1141" s="224"/>
      <c r="B1141" s="837"/>
      <c r="C1141" s="224"/>
      <c r="D1141" s="224"/>
      <c r="E1141" s="224"/>
      <c r="F1141" s="224"/>
      <c r="G1141" s="224"/>
      <c r="H1141" s="224"/>
      <c r="I1141" s="224"/>
      <c r="J1141" s="224"/>
      <c r="K1141" s="224"/>
      <c r="L1141" s="224"/>
      <c r="M1141" s="224"/>
      <c r="N1141" s="224"/>
      <c r="O1141" s="224"/>
      <c r="P1141" s="224"/>
      <c r="Q1141" s="224"/>
      <c r="R1141" s="521"/>
      <c r="S1141" s="224"/>
      <c r="T1141" s="137"/>
      <c r="U1141" s="18"/>
      <c r="V1141" s="18"/>
      <c r="W1141" s="18"/>
      <c r="X1141" s="18"/>
      <c r="Y1141" s="18"/>
    </row>
    <row r="1142" spans="1:25" s="87" customFormat="1" ht="15.5" x14ac:dyDescent="0.35">
      <c r="A1142" s="224"/>
      <c r="B1142" s="837"/>
      <c r="C1142" s="224"/>
      <c r="D1142" s="224"/>
      <c r="E1142" s="224"/>
      <c r="F1142" s="224"/>
      <c r="G1142" s="224"/>
      <c r="H1142" s="224"/>
      <c r="I1142" s="224"/>
      <c r="J1142" s="224"/>
      <c r="K1142" s="224"/>
      <c r="L1142" s="224"/>
      <c r="M1142" s="224"/>
      <c r="N1142" s="224"/>
      <c r="O1142" s="224"/>
      <c r="P1142" s="224"/>
      <c r="Q1142" s="224"/>
      <c r="R1142" s="521"/>
      <c r="S1142" s="224"/>
      <c r="T1142" s="137"/>
      <c r="U1142" s="18"/>
      <c r="V1142" s="18"/>
      <c r="W1142" s="18"/>
      <c r="X1142" s="18"/>
      <c r="Y1142" s="18"/>
    </row>
    <row r="1143" spans="1:25" s="87" customFormat="1" ht="15.5" x14ac:dyDescent="0.35">
      <c r="A1143" s="224"/>
      <c r="B1143" s="837"/>
      <c r="C1143" s="224"/>
      <c r="D1143" s="224"/>
      <c r="E1143" s="224"/>
      <c r="F1143" s="224"/>
      <c r="G1143" s="224"/>
      <c r="H1143" s="224"/>
      <c r="I1143" s="224"/>
      <c r="J1143" s="224"/>
      <c r="K1143" s="224"/>
      <c r="L1143" s="224"/>
      <c r="M1143" s="224"/>
      <c r="N1143" s="224"/>
      <c r="O1143" s="224"/>
      <c r="P1143" s="224"/>
      <c r="Q1143" s="224"/>
      <c r="R1143" s="521"/>
      <c r="S1143" s="224"/>
      <c r="T1143" s="137"/>
      <c r="U1143" s="18"/>
      <c r="V1143" s="18"/>
      <c r="W1143" s="18"/>
      <c r="X1143" s="18"/>
      <c r="Y1143" s="18"/>
    </row>
    <row r="1144" spans="1:25" x14ac:dyDescent="0.25">
      <c r="A1144" s="224"/>
      <c r="B1144" s="837"/>
      <c r="C1144" s="224"/>
      <c r="D1144" s="224"/>
      <c r="E1144" s="224"/>
      <c r="F1144" s="224"/>
      <c r="G1144" s="224"/>
      <c r="H1144" s="224"/>
      <c r="I1144" s="224"/>
      <c r="J1144" s="224"/>
      <c r="K1144" s="224"/>
      <c r="L1144" s="224"/>
      <c r="M1144" s="224"/>
      <c r="N1144" s="224"/>
      <c r="O1144" s="224"/>
      <c r="P1144" s="224"/>
      <c r="Q1144" s="224"/>
      <c r="R1144" s="521"/>
      <c r="S1144" s="224"/>
      <c r="T1144" s="137"/>
    </row>
    <row r="1145" spans="1:25" x14ac:dyDescent="0.25">
      <c r="A1145" s="224"/>
      <c r="B1145" s="837"/>
      <c r="C1145" s="224"/>
      <c r="D1145" s="224"/>
      <c r="E1145" s="224"/>
      <c r="F1145" s="224"/>
      <c r="G1145" s="224"/>
      <c r="H1145" s="224"/>
      <c r="I1145" s="224"/>
      <c r="J1145" s="224"/>
      <c r="K1145" s="224"/>
      <c r="L1145" s="224"/>
      <c r="M1145" s="224"/>
      <c r="N1145" s="224"/>
      <c r="O1145" s="224"/>
      <c r="P1145" s="224"/>
      <c r="Q1145" s="224"/>
      <c r="R1145" s="521"/>
      <c r="S1145" s="224"/>
      <c r="T1145" s="137"/>
    </row>
    <row r="1146" spans="1:25" x14ac:dyDescent="0.25">
      <c r="A1146" s="224"/>
      <c r="B1146" s="837"/>
      <c r="C1146" s="224"/>
      <c r="D1146" s="224"/>
      <c r="E1146" s="224"/>
      <c r="F1146" s="224"/>
      <c r="G1146" s="224"/>
      <c r="H1146" s="224"/>
      <c r="I1146" s="224"/>
      <c r="J1146" s="224"/>
      <c r="K1146" s="224"/>
      <c r="L1146" s="224"/>
      <c r="M1146" s="224"/>
      <c r="N1146" s="224"/>
      <c r="O1146" s="224"/>
      <c r="P1146" s="224"/>
      <c r="Q1146" s="224"/>
      <c r="R1146" s="521"/>
      <c r="S1146" s="224"/>
      <c r="T1146" s="137"/>
    </row>
    <row r="1147" spans="1:25" x14ac:dyDescent="0.25">
      <c r="A1147" s="224"/>
      <c r="B1147" s="837"/>
      <c r="C1147" s="224"/>
      <c r="D1147" s="224"/>
      <c r="E1147" s="224"/>
      <c r="F1147" s="224"/>
      <c r="G1147" s="224"/>
      <c r="H1147" s="224"/>
      <c r="I1147" s="224"/>
      <c r="J1147" s="224"/>
      <c r="K1147" s="224"/>
      <c r="L1147" s="224"/>
      <c r="M1147" s="224"/>
      <c r="N1147" s="224"/>
      <c r="O1147" s="224"/>
      <c r="P1147" s="224"/>
      <c r="Q1147" s="224"/>
      <c r="R1147" s="521"/>
      <c r="S1147" s="224"/>
      <c r="T1147" s="137"/>
    </row>
    <row r="1148" spans="1:25" x14ac:dyDescent="0.25">
      <c r="A1148" s="224"/>
      <c r="B1148" s="837"/>
      <c r="C1148" s="224"/>
      <c r="D1148" s="224"/>
      <c r="E1148" s="224"/>
      <c r="F1148" s="224"/>
      <c r="G1148" s="224"/>
      <c r="H1148" s="224"/>
      <c r="I1148" s="224"/>
      <c r="J1148" s="224"/>
      <c r="K1148" s="224"/>
      <c r="L1148" s="224"/>
      <c r="M1148" s="224"/>
      <c r="N1148" s="224"/>
      <c r="O1148" s="224"/>
      <c r="P1148" s="224"/>
      <c r="Q1148" s="224"/>
      <c r="R1148" s="521"/>
      <c r="S1148" s="224"/>
      <c r="T1148" s="137"/>
    </row>
    <row r="1149" spans="1:25" x14ac:dyDescent="0.25">
      <c r="A1149" s="224"/>
      <c r="B1149" s="837"/>
      <c r="C1149" s="224"/>
      <c r="D1149" s="224"/>
      <c r="E1149" s="224"/>
      <c r="F1149" s="224"/>
      <c r="G1149" s="224"/>
      <c r="H1149" s="224"/>
      <c r="I1149" s="224"/>
      <c r="J1149" s="224"/>
      <c r="K1149" s="224"/>
      <c r="L1149" s="224"/>
      <c r="M1149" s="224"/>
      <c r="N1149" s="224"/>
      <c r="O1149" s="224"/>
      <c r="P1149" s="224"/>
      <c r="Q1149" s="224"/>
      <c r="R1149" s="522"/>
      <c r="S1149" s="224"/>
      <c r="T1149" s="137"/>
    </row>
    <row r="1150" spans="1:25" x14ac:dyDescent="0.25">
      <c r="A1150" s="224"/>
      <c r="B1150" s="837"/>
      <c r="C1150" s="224"/>
      <c r="D1150" s="224"/>
      <c r="E1150" s="224"/>
      <c r="F1150" s="224"/>
      <c r="G1150" s="224"/>
      <c r="H1150" s="224"/>
      <c r="I1150" s="224"/>
      <c r="J1150" s="224"/>
      <c r="K1150" s="224"/>
      <c r="L1150" s="224"/>
      <c r="M1150" s="224"/>
      <c r="N1150" s="224"/>
      <c r="O1150" s="224"/>
      <c r="P1150" s="224"/>
      <c r="Q1150" s="224"/>
      <c r="R1150" s="522"/>
      <c r="S1150" s="224"/>
      <c r="T1150" s="137"/>
    </row>
    <row r="1151" spans="1:25" x14ac:dyDescent="0.25">
      <c r="A1151" s="224"/>
      <c r="B1151" s="837"/>
      <c r="C1151" s="224"/>
      <c r="D1151" s="224"/>
      <c r="E1151" s="224"/>
      <c r="F1151" s="224"/>
      <c r="G1151" s="224"/>
      <c r="H1151" s="224"/>
      <c r="I1151" s="224"/>
      <c r="J1151" s="224"/>
      <c r="K1151" s="224"/>
      <c r="L1151" s="224"/>
      <c r="M1151" s="224"/>
      <c r="N1151" s="224"/>
      <c r="O1151" s="224"/>
      <c r="P1151" s="224"/>
      <c r="Q1151" s="224"/>
      <c r="R1151" s="522"/>
      <c r="S1151" s="224"/>
      <c r="T1151" s="137"/>
    </row>
    <row r="1152" spans="1:25" x14ac:dyDescent="0.25">
      <c r="A1152" s="224"/>
      <c r="B1152" s="837"/>
      <c r="C1152" s="224"/>
      <c r="D1152" s="224"/>
      <c r="E1152" s="224"/>
      <c r="F1152" s="224"/>
      <c r="G1152" s="224"/>
      <c r="H1152" s="224"/>
      <c r="I1152" s="224"/>
      <c r="J1152" s="224"/>
      <c r="K1152" s="224"/>
      <c r="L1152" s="224"/>
      <c r="M1152" s="224"/>
      <c r="N1152" s="224"/>
      <c r="O1152" s="224"/>
      <c r="P1152" s="224"/>
      <c r="Q1152" s="224"/>
      <c r="R1152" s="522"/>
      <c r="S1152" s="224"/>
      <c r="T1152" s="137"/>
    </row>
    <row r="1153" spans="1:20" x14ac:dyDescent="0.25">
      <c r="A1153" s="224"/>
      <c r="B1153" s="837"/>
      <c r="C1153" s="224"/>
      <c r="D1153" s="224"/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4"/>
      <c r="O1153" s="224"/>
      <c r="P1153" s="224"/>
      <c r="Q1153" s="224"/>
      <c r="R1153" s="522"/>
      <c r="S1153" s="224"/>
      <c r="T1153" s="137"/>
    </row>
    <row r="1154" spans="1:20" x14ac:dyDescent="0.25">
      <c r="A1154" s="224"/>
      <c r="B1154" s="837"/>
      <c r="C1154" s="224"/>
      <c r="D1154" s="224"/>
      <c r="E1154" s="224"/>
      <c r="F1154" s="224"/>
      <c r="G1154" s="224"/>
      <c r="H1154" s="224"/>
      <c r="I1154" s="224"/>
      <c r="J1154" s="224"/>
      <c r="K1154" s="224"/>
      <c r="L1154" s="224"/>
      <c r="M1154" s="224"/>
      <c r="N1154" s="224"/>
      <c r="O1154" s="224"/>
      <c r="P1154" s="224"/>
      <c r="Q1154" s="224"/>
      <c r="R1154" s="522"/>
      <c r="S1154" s="224"/>
      <c r="T1154" s="137"/>
    </row>
    <row r="1155" spans="1:20" x14ac:dyDescent="0.25">
      <c r="A1155" s="224"/>
      <c r="B1155" s="837"/>
      <c r="C1155" s="224"/>
      <c r="D1155" s="224"/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4"/>
      <c r="O1155" s="224"/>
      <c r="P1155" s="224"/>
      <c r="Q1155" s="224"/>
      <c r="R1155" s="522"/>
      <c r="S1155" s="224"/>
      <c r="T1155" s="137"/>
    </row>
    <row r="1156" spans="1:20" x14ac:dyDescent="0.25">
      <c r="A1156" s="224"/>
      <c r="B1156" s="837"/>
      <c r="C1156" s="224"/>
      <c r="D1156" s="224"/>
      <c r="E1156" s="224"/>
      <c r="F1156" s="224"/>
      <c r="G1156" s="224"/>
      <c r="H1156" s="224"/>
      <c r="I1156" s="224"/>
      <c r="J1156" s="224"/>
      <c r="K1156" s="224"/>
      <c r="L1156" s="224"/>
      <c r="M1156" s="224"/>
      <c r="N1156" s="224"/>
      <c r="O1156" s="224"/>
      <c r="P1156" s="224"/>
      <c r="Q1156" s="224"/>
      <c r="R1156" s="522"/>
      <c r="S1156" s="224"/>
      <c r="T1156" s="137"/>
    </row>
    <row r="1157" spans="1:20" x14ac:dyDescent="0.25">
      <c r="A1157" s="224"/>
      <c r="B1157" s="837"/>
      <c r="C1157" s="224"/>
      <c r="D1157" s="224"/>
      <c r="E1157" s="224"/>
      <c r="F1157" s="224"/>
      <c r="G1157" s="224"/>
      <c r="H1157" s="224"/>
      <c r="I1157" s="224"/>
      <c r="J1157" s="224"/>
      <c r="K1157" s="224"/>
      <c r="L1157" s="224"/>
      <c r="M1157" s="224"/>
      <c r="N1157" s="224"/>
      <c r="O1157" s="224"/>
      <c r="P1157" s="224"/>
      <c r="Q1157" s="224"/>
      <c r="R1157" s="522"/>
      <c r="S1157" s="224"/>
      <c r="T1157" s="137"/>
    </row>
    <row r="1158" spans="1:20" x14ac:dyDescent="0.25">
      <c r="A1158" s="224"/>
      <c r="B1158" s="837"/>
      <c r="C1158" s="224"/>
      <c r="D1158" s="224"/>
      <c r="E1158" s="224"/>
      <c r="F1158" s="224"/>
      <c r="G1158" s="224"/>
      <c r="H1158" s="224"/>
      <c r="I1158" s="224"/>
      <c r="J1158" s="224"/>
      <c r="K1158" s="224"/>
      <c r="L1158" s="224"/>
      <c r="M1158" s="224"/>
      <c r="N1158" s="224"/>
      <c r="O1158" s="224"/>
      <c r="P1158" s="224"/>
      <c r="Q1158" s="224"/>
      <c r="R1158" s="522"/>
      <c r="S1158" s="224"/>
      <c r="T1158" s="137"/>
    </row>
    <row r="1159" spans="1:20" x14ac:dyDescent="0.25">
      <c r="A1159" s="224"/>
      <c r="B1159" s="837"/>
      <c r="C1159" s="224"/>
      <c r="D1159" s="224"/>
      <c r="E1159" s="224"/>
      <c r="F1159" s="224"/>
      <c r="G1159" s="224"/>
      <c r="H1159" s="224"/>
      <c r="I1159" s="224"/>
      <c r="J1159" s="224"/>
      <c r="K1159" s="224"/>
      <c r="L1159" s="224"/>
      <c r="M1159" s="224"/>
      <c r="N1159" s="224"/>
      <c r="O1159" s="224"/>
      <c r="P1159" s="224"/>
      <c r="Q1159" s="224"/>
      <c r="R1159" s="522"/>
      <c r="S1159" s="224"/>
      <c r="T1159" s="137"/>
    </row>
    <row r="1160" spans="1:20" x14ac:dyDescent="0.25">
      <c r="A1160" s="224"/>
      <c r="B1160" s="837"/>
      <c r="C1160" s="224"/>
      <c r="D1160" s="224"/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4"/>
      <c r="O1160" s="224"/>
      <c r="P1160" s="224"/>
      <c r="Q1160" s="224"/>
      <c r="R1160" s="522"/>
      <c r="S1160" s="224"/>
      <c r="T1160" s="137"/>
    </row>
    <row r="1161" spans="1:20" x14ac:dyDescent="0.25">
      <c r="A1161" s="224"/>
      <c r="B1161" s="837"/>
      <c r="C1161" s="224"/>
      <c r="D1161" s="224"/>
      <c r="E1161" s="224"/>
      <c r="F1161" s="224"/>
      <c r="G1161" s="224"/>
      <c r="H1161" s="224"/>
      <c r="I1161" s="224"/>
      <c r="J1161" s="224"/>
      <c r="K1161" s="224"/>
      <c r="L1161" s="224"/>
      <c r="M1161" s="224"/>
      <c r="N1161" s="224"/>
      <c r="O1161" s="224"/>
      <c r="P1161" s="224"/>
      <c r="Q1161" s="224"/>
      <c r="R1161" s="522"/>
      <c r="S1161" s="224"/>
      <c r="T1161" s="137"/>
    </row>
    <row r="1162" spans="1:20" x14ac:dyDescent="0.25">
      <c r="A1162" s="224"/>
      <c r="B1162" s="837"/>
      <c r="C1162" s="224"/>
      <c r="D1162" s="224"/>
      <c r="E1162" s="224"/>
      <c r="F1162" s="224"/>
      <c r="G1162" s="224"/>
      <c r="H1162" s="224"/>
      <c r="I1162" s="224"/>
      <c r="J1162" s="224"/>
      <c r="K1162" s="224"/>
      <c r="L1162" s="224"/>
      <c r="M1162" s="224"/>
      <c r="N1162" s="224"/>
      <c r="O1162" s="224"/>
      <c r="P1162" s="224"/>
      <c r="Q1162" s="224"/>
      <c r="R1162" s="522"/>
      <c r="S1162" s="224"/>
      <c r="T1162" s="137"/>
    </row>
    <row r="1163" spans="1:20" x14ac:dyDescent="0.25">
      <c r="A1163" s="224"/>
      <c r="B1163" s="837"/>
      <c r="C1163" s="224"/>
      <c r="D1163" s="224"/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4"/>
      <c r="O1163" s="224"/>
      <c r="P1163" s="224"/>
      <c r="Q1163" s="224"/>
      <c r="R1163" s="522"/>
      <c r="S1163" s="224"/>
      <c r="T1163" s="137"/>
    </row>
    <row r="1164" spans="1:20" x14ac:dyDescent="0.25">
      <c r="A1164" s="224"/>
      <c r="B1164" s="837"/>
      <c r="C1164" s="224"/>
      <c r="D1164" s="224"/>
      <c r="E1164" s="224"/>
      <c r="F1164" s="224"/>
      <c r="G1164" s="224"/>
      <c r="H1164" s="224"/>
      <c r="I1164" s="224"/>
      <c r="J1164" s="224"/>
      <c r="K1164" s="224"/>
      <c r="L1164" s="224"/>
      <c r="M1164" s="224"/>
      <c r="N1164" s="224"/>
      <c r="O1164" s="224"/>
      <c r="P1164" s="224"/>
      <c r="Q1164" s="224"/>
      <c r="R1164" s="522"/>
      <c r="S1164" s="224"/>
      <c r="T1164" s="137"/>
    </row>
    <row r="1165" spans="1:20" x14ac:dyDescent="0.25">
      <c r="A1165" s="224"/>
      <c r="B1165" s="837"/>
      <c r="C1165" s="224"/>
      <c r="D1165" s="224"/>
      <c r="E1165" s="224"/>
      <c r="F1165" s="224"/>
      <c r="G1165" s="224"/>
      <c r="H1165" s="224"/>
      <c r="I1165" s="224"/>
      <c r="J1165" s="224"/>
      <c r="K1165" s="224"/>
      <c r="L1165" s="224"/>
      <c r="M1165" s="224"/>
      <c r="N1165" s="224"/>
      <c r="O1165" s="224"/>
      <c r="P1165" s="224"/>
      <c r="Q1165" s="224"/>
      <c r="R1165" s="522"/>
      <c r="S1165" s="224"/>
      <c r="T1165" s="137"/>
    </row>
    <row r="1166" spans="1:20" x14ac:dyDescent="0.25">
      <c r="A1166" s="224"/>
      <c r="B1166" s="837"/>
      <c r="C1166" s="224"/>
      <c r="D1166" s="224"/>
      <c r="E1166" s="224"/>
      <c r="F1166" s="224"/>
      <c r="G1166" s="224"/>
      <c r="H1166" s="224"/>
      <c r="I1166" s="224"/>
      <c r="J1166" s="224"/>
      <c r="K1166" s="224"/>
      <c r="L1166" s="224"/>
      <c r="M1166" s="224"/>
      <c r="N1166" s="224"/>
      <c r="O1166" s="224"/>
      <c r="P1166" s="224"/>
      <c r="Q1166" s="224"/>
      <c r="R1166" s="522"/>
      <c r="S1166" s="224"/>
      <c r="T1166" s="137"/>
    </row>
    <row r="1167" spans="1:20" x14ac:dyDescent="0.25">
      <c r="A1167" s="224"/>
      <c r="B1167" s="837"/>
      <c r="C1167" s="224"/>
      <c r="D1167" s="224"/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4"/>
      <c r="O1167" s="224"/>
      <c r="P1167" s="224"/>
      <c r="Q1167" s="224"/>
      <c r="R1167" s="522"/>
      <c r="S1167" s="224"/>
      <c r="T1167" s="137"/>
    </row>
    <row r="1168" spans="1:20" x14ac:dyDescent="0.25">
      <c r="A1168" s="224"/>
      <c r="B1168" s="837"/>
      <c r="C1168" s="224"/>
      <c r="D1168" s="224"/>
      <c r="E1168" s="224"/>
      <c r="F1168" s="224"/>
      <c r="G1168" s="224"/>
      <c r="H1168" s="224"/>
      <c r="I1168" s="224"/>
      <c r="J1168" s="224"/>
      <c r="K1168" s="224"/>
      <c r="L1168" s="224"/>
      <c r="M1168" s="224"/>
      <c r="N1168" s="224"/>
      <c r="O1168" s="224"/>
      <c r="P1168" s="224"/>
      <c r="Q1168" s="224"/>
      <c r="R1168" s="522"/>
      <c r="S1168" s="224"/>
      <c r="T1168" s="137"/>
    </row>
    <row r="1169" spans="1:20" x14ac:dyDescent="0.25">
      <c r="A1169" s="224"/>
      <c r="B1169" s="837"/>
      <c r="C1169" s="224"/>
      <c r="D1169" s="224"/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4"/>
      <c r="O1169" s="224"/>
      <c r="P1169" s="224"/>
      <c r="Q1169" s="224"/>
      <c r="R1169" s="522"/>
      <c r="S1169" s="224"/>
      <c r="T1169" s="137"/>
    </row>
    <row r="1170" spans="1:20" x14ac:dyDescent="0.25">
      <c r="A1170" s="224"/>
      <c r="B1170" s="837"/>
      <c r="C1170" s="224"/>
      <c r="D1170" s="224"/>
      <c r="E1170" s="224"/>
      <c r="F1170" s="224"/>
      <c r="G1170" s="224"/>
      <c r="H1170" s="224"/>
      <c r="I1170" s="224"/>
      <c r="J1170" s="224"/>
      <c r="K1170" s="224"/>
      <c r="L1170" s="224"/>
      <c r="M1170" s="224"/>
      <c r="N1170" s="224"/>
      <c r="O1170" s="224"/>
      <c r="P1170" s="224"/>
      <c r="Q1170" s="224"/>
      <c r="R1170" s="522"/>
      <c r="S1170" s="224"/>
      <c r="T1170" s="137"/>
    </row>
    <row r="1171" spans="1:20" x14ac:dyDescent="0.25">
      <c r="A1171" s="224"/>
      <c r="B1171" s="837"/>
      <c r="C1171" s="224"/>
      <c r="D1171" s="224"/>
      <c r="E1171" s="224"/>
      <c r="F1171" s="224"/>
      <c r="G1171" s="224"/>
      <c r="H1171" s="224"/>
      <c r="I1171" s="224"/>
      <c r="J1171" s="224"/>
      <c r="K1171" s="224"/>
      <c r="L1171" s="224"/>
      <c r="M1171" s="224"/>
      <c r="N1171" s="224"/>
      <c r="O1171" s="224"/>
      <c r="P1171" s="224"/>
      <c r="Q1171" s="224"/>
      <c r="R1171" s="522"/>
      <c r="S1171" s="224"/>
      <c r="T1171" s="137"/>
    </row>
    <row r="1172" spans="1:20" x14ac:dyDescent="0.25">
      <c r="A1172" s="224"/>
      <c r="B1172" s="837"/>
      <c r="C1172" s="224"/>
      <c r="D1172" s="224"/>
      <c r="E1172" s="224"/>
      <c r="F1172" s="224"/>
      <c r="G1172" s="224"/>
      <c r="H1172" s="224"/>
      <c r="I1172" s="224"/>
      <c r="J1172" s="224"/>
      <c r="K1172" s="224"/>
      <c r="L1172" s="224"/>
      <c r="M1172" s="224"/>
      <c r="N1172" s="224"/>
      <c r="O1172" s="224"/>
      <c r="P1172" s="224"/>
      <c r="Q1172" s="224"/>
      <c r="R1172" s="522"/>
      <c r="S1172" s="224"/>
      <c r="T1172" s="137"/>
    </row>
    <row r="1173" spans="1:20" x14ac:dyDescent="0.25">
      <c r="A1173" s="224"/>
      <c r="B1173" s="837"/>
      <c r="C1173" s="224"/>
      <c r="D1173" s="224"/>
      <c r="E1173" s="224"/>
      <c r="F1173" s="224"/>
      <c r="G1173" s="224"/>
      <c r="H1173" s="224"/>
      <c r="I1173" s="224"/>
      <c r="J1173" s="224"/>
      <c r="K1173" s="224"/>
      <c r="L1173" s="224"/>
      <c r="M1173" s="224"/>
      <c r="N1173" s="224"/>
      <c r="O1173" s="224"/>
      <c r="P1173" s="224"/>
      <c r="Q1173" s="224"/>
      <c r="R1173" s="522"/>
      <c r="S1173" s="224"/>
      <c r="T1173" s="137"/>
    </row>
    <row r="1174" spans="1:20" x14ac:dyDescent="0.25">
      <c r="A1174" s="224"/>
      <c r="B1174" s="837"/>
      <c r="C1174" s="224"/>
      <c r="D1174" s="224"/>
      <c r="E1174" s="224"/>
      <c r="F1174" s="224"/>
      <c r="G1174" s="224"/>
      <c r="H1174" s="224"/>
      <c r="I1174" s="224"/>
      <c r="J1174" s="224"/>
      <c r="K1174" s="224"/>
      <c r="L1174" s="224"/>
      <c r="M1174" s="224"/>
      <c r="N1174" s="224"/>
      <c r="O1174" s="224"/>
      <c r="P1174" s="224"/>
      <c r="Q1174" s="224"/>
      <c r="R1174" s="522"/>
      <c r="S1174" s="224"/>
      <c r="T1174" s="137"/>
    </row>
    <row r="1175" spans="1:20" x14ac:dyDescent="0.25">
      <c r="A1175" s="224"/>
      <c r="B1175" s="837"/>
      <c r="C1175" s="224"/>
      <c r="D1175" s="224"/>
      <c r="E1175" s="224"/>
      <c r="F1175" s="224"/>
      <c r="G1175" s="224"/>
      <c r="H1175" s="224"/>
      <c r="I1175" s="224"/>
      <c r="J1175" s="224"/>
      <c r="K1175" s="224"/>
      <c r="L1175" s="224"/>
      <c r="M1175" s="224"/>
      <c r="N1175" s="224"/>
      <c r="O1175" s="224"/>
      <c r="P1175" s="224"/>
      <c r="Q1175" s="224"/>
      <c r="R1175" s="522"/>
      <c r="S1175" s="224"/>
      <c r="T1175" s="137"/>
    </row>
    <row r="1176" spans="1:20" x14ac:dyDescent="0.25">
      <c r="A1176" s="224"/>
      <c r="B1176" s="837"/>
      <c r="C1176" s="224"/>
      <c r="D1176" s="224"/>
      <c r="E1176" s="224"/>
      <c r="F1176" s="224"/>
      <c r="G1176" s="224"/>
      <c r="H1176" s="224"/>
      <c r="I1176" s="224"/>
      <c r="J1176" s="224"/>
      <c r="K1176" s="224"/>
      <c r="L1176" s="224"/>
      <c r="M1176" s="224"/>
      <c r="N1176" s="224"/>
      <c r="O1176" s="224"/>
      <c r="P1176" s="224"/>
      <c r="Q1176" s="224"/>
      <c r="R1176" s="522"/>
      <c r="S1176" s="224"/>
      <c r="T1176" s="137"/>
    </row>
    <row r="1177" spans="1:20" x14ac:dyDescent="0.25">
      <c r="A1177" s="224"/>
      <c r="B1177" s="837"/>
      <c r="C1177" s="224"/>
      <c r="D1177" s="224"/>
      <c r="E1177" s="224"/>
      <c r="F1177" s="224"/>
      <c r="G1177" s="224"/>
      <c r="H1177" s="224"/>
      <c r="I1177" s="224"/>
      <c r="J1177" s="224"/>
      <c r="K1177" s="224"/>
      <c r="L1177" s="224"/>
      <c r="M1177" s="224"/>
      <c r="N1177" s="224"/>
      <c r="O1177" s="224"/>
      <c r="P1177" s="224"/>
      <c r="Q1177" s="224"/>
      <c r="R1177" s="522"/>
      <c r="S1177" s="224"/>
      <c r="T1177" s="137"/>
    </row>
    <row r="1178" spans="1:20" x14ac:dyDescent="0.25">
      <c r="A1178" s="224"/>
      <c r="B1178" s="837"/>
      <c r="C1178" s="224"/>
      <c r="D1178" s="224"/>
      <c r="E1178" s="224"/>
      <c r="F1178" s="224"/>
      <c r="G1178" s="224"/>
      <c r="H1178" s="224"/>
      <c r="I1178" s="224"/>
      <c r="J1178" s="224"/>
      <c r="K1178" s="224"/>
      <c r="L1178" s="224"/>
      <c r="M1178" s="224"/>
      <c r="N1178" s="224"/>
      <c r="O1178" s="224"/>
      <c r="P1178" s="224"/>
      <c r="Q1178" s="224"/>
      <c r="R1178" s="522"/>
      <c r="S1178" s="224"/>
      <c r="T1178" s="137"/>
    </row>
    <row r="1179" spans="1:20" x14ac:dyDescent="0.25">
      <c r="A1179" s="224"/>
      <c r="B1179" s="837"/>
      <c r="C1179" s="224"/>
      <c r="D1179" s="224"/>
      <c r="E1179" s="224"/>
      <c r="F1179" s="224"/>
      <c r="G1179" s="224"/>
      <c r="H1179" s="224"/>
      <c r="I1179" s="224"/>
      <c r="J1179" s="224"/>
      <c r="K1179" s="224"/>
      <c r="L1179" s="224"/>
      <c r="M1179" s="224"/>
      <c r="N1179" s="224"/>
      <c r="O1179" s="224"/>
      <c r="P1179" s="224"/>
      <c r="Q1179" s="224"/>
      <c r="R1179" s="522"/>
      <c r="S1179" s="224"/>
      <c r="T1179" s="137"/>
    </row>
    <row r="1180" spans="1:20" x14ac:dyDescent="0.25">
      <c r="A1180" s="224"/>
      <c r="B1180" s="837"/>
      <c r="C1180" s="224"/>
      <c r="D1180" s="224"/>
      <c r="E1180" s="224"/>
      <c r="F1180" s="224"/>
      <c r="G1180" s="224"/>
      <c r="H1180" s="224"/>
      <c r="I1180" s="224"/>
      <c r="J1180" s="224"/>
      <c r="K1180" s="224"/>
      <c r="L1180" s="224"/>
      <c r="M1180" s="224"/>
      <c r="N1180" s="224"/>
      <c r="O1180" s="224"/>
      <c r="P1180" s="224"/>
      <c r="Q1180" s="224"/>
      <c r="R1180" s="522"/>
      <c r="S1180" s="224"/>
      <c r="T1180" s="137"/>
    </row>
    <row r="1181" spans="1:20" x14ac:dyDescent="0.25">
      <c r="A1181" s="224"/>
      <c r="B1181" s="837"/>
      <c r="C1181" s="224"/>
      <c r="D1181" s="224"/>
      <c r="E1181" s="224"/>
      <c r="F1181" s="224"/>
      <c r="G1181" s="224"/>
      <c r="H1181" s="224"/>
      <c r="I1181" s="224"/>
      <c r="J1181" s="224"/>
      <c r="K1181" s="224"/>
      <c r="L1181" s="224"/>
      <c r="M1181" s="224"/>
      <c r="N1181" s="224"/>
      <c r="O1181" s="224"/>
      <c r="P1181" s="224"/>
      <c r="Q1181" s="224"/>
      <c r="R1181" s="522"/>
      <c r="S1181" s="224"/>
      <c r="T1181" s="137"/>
    </row>
    <row r="1182" spans="1:20" x14ac:dyDescent="0.25">
      <c r="A1182" s="224"/>
      <c r="B1182" s="837"/>
      <c r="C1182" s="224"/>
      <c r="D1182" s="224"/>
      <c r="E1182" s="224"/>
      <c r="F1182" s="224"/>
      <c r="G1182" s="224"/>
      <c r="H1182" s="224"/>
      <c r="I1182" s="224"/>
      <c r="J1182" s="224"/>
      <c r="K1182" s="224"/>
      <c r="L1182" s="224"/>
      <c r="M1182" s="224"/>
      <c r="N1182" s="224"/>
      <c r="O1182" s="224"/>
      <c r="P1182" s="224"/>
      <c r="Q1182" s="224"/>
      <c r="R1182" s="522"/>
      <c r="S1182" s="224"/>
      <c r="T1182" s="137"/>
    </row>
    <row r="1183" spans="1:20" x14ac:dyDescent="0.25">
      <c r="A1183" s="224"/>
      <c r="B1183" s="837"/>
      <c r="C1183" s="224"/>
      <c r="D1183" s="224"/>
      <c r="E1183" s="224"/>
      <c r="F1183" s="224"/>
      <c r="G1183" s="224"/>
      <c r="H1183" s="224"/>
      <c r="I1183" s="224"/>
      <c r="J1183" s="224"/>
      <c r="K1183" s="224"/>
      <c r="L1183" s="224"/>
      <c r="M1183" s="224"/>
      <c r="N1183" s="224"/>
      <c r="O1183" s="224"/>
      <c r="P1183" s="224"/>
      <c r="Q1183" s="224"/>
      <c r="R1183" s="522"/>
      <c r="S1183" s="224"/>
      <c r="T1183" s="137"/>
    </row>
    <row r="1184" spans="1:20" x14ac:dyDescent="0.25">
      <c r="A1184" s="224"/>
      <c r="B1184" s="837"/>
      <c r="C1184" s="224"/>
      <c r="D1184" s="224"/>
      <c r="E1184" s="224"/>
      <c r="F1184" s="224"/>
      <c r="G1184" s="224"/>
      <c r="H1184" s="224"/>
      <c r="I1184" s="224"/>
      <c r="J1184" s="224"/>
      <c r="K1184" s="224"/>
      <c r="L1184" s="224"/>
      <c r="M1184" s="224"/>
      <c r="N1184" s="224"/>
      <c r="O1184" s="224"/>
      <c r="P1184" s="224"/>
      <c r="Q1184" s="224"/>
      <c r="R1184" s="522"/>
      <c r="S1184" s="224"/>
      <c r="T1184" s="137"/>
    </row>
    <row r="1185" spans="1:20" x14ac:dyDescent="0.25">
      <c r="A1185" s="224"/>
      <c r="B1185" s="837"/>
      <c r="C1185" s="224"/>
      <c r="D1185" s="224"/>
      <c r="E1185" s="224"/>
      <c r="F1185" s="224"/>
      <c r="G1185" s="224"/>
      <c r="H1185" s="224"/>
      <c r="I1185" s="224"/>
      <c r="J1185" s="224"/>
      <c r="K1185" s="224"/>
      <c r="L1185" s="224"/>
      <c r="M1185" s="224"/>
      <c r="N1185" s="224"/>
      <c r="O1185" s="224"/>
      <c r="P1185" s="224"/>
      <c r="Q1185" s="224"/>
      <c r="R1185" s="522"/>
      <c r="S1185" s="224"/>
      <c r="T1185" s="137"/>
    </row>
    <row r="1186" spans="1:20" x14ac:dyDescent="0.25">
      <c r="A1186" s="224"/>
      <c r="B1186" s="837"/>
      <c r="C1186" s="224"/>
      <c r="D1186" s="224"/>
      <c r="E1186" s="224"/>
      <c r="F1186" s="224"/>
      <c r="G1186" s="224"/>
      <c r="H1186" s="224"/>
      <c r="I1186" s="224"/>
      <c r="J1186" s="224"/>
      <c r="K1186" s="224"/>
      <c r="L1186" s="224"/>
      <c r="M1186" s="224"/>
      <c r="N1186" s="224"/>
      <c r="O1186" s="224"/>
      <c r="P1186" s="224"/>
      <c r="Q1186" s="224"/>
      <c r="R1186" s="522"/>
      <c r="S1186" s="224"/>
      <c r="T1186" s="137"/>
    </row>
    <row r="1187" spans="1:20" x14ac:dyDescent="0.25">
      <c r="A1187" s="224"/>
      <c r="B1187" s="837"/>
      <c r="C1187" s="224"/>
      <c r="D1187" s="224"/>
      <c r="E1187" s="224"/>
      <c r="F1187" s="224"/>
      <c r="G1187" s="224"/>
      <c r="H1187" s="224"/>
      <c r="I1187" s="224"/>
      <c r="J1187" s="224"/>
      <c r="K1187" s="224"/>
      <c r="L1187" s="224"/>
      <c r="M1187" s="224"/>
      <c r="N1187" s="224"/>
      <c r="O1187" s="224"/>
      <c r="P1187" s="224"/>
      <c r="Q1187" s="224"/>
      <c r="R1187" s="522"/>
      <c r="S1187" s="224"/>
      <c r="T1187" s="137"/>
    </row>
    <row r="1188" spans="1:20" x14ac:dyDescent="0.25">
      <c r="A1188" s="224"/>
      <c r="B1188" s="837"/>
      <c r="C1188" s="224"/>
      <c r="D1188" s="224"/>
      <c r="E1188" s="224"/>
      <c r="F1188" s="224"/>
      <c r="G1188" s="224"/>
      <c r="H1188" s="224"/>
      <c r="I1188" s="224"/>
      <c r="J1188" s="224"/>
      <c r="K1188" s="224"/>
      <c r="L1188" s="224"/>
      <c r="M1188" s="224"/>
      <c r="N1188" s="224"/>
      <c r="O1188" s="224"/>
      <c r="P1188" s="224"/>
      <c r="Q1188" s="224"/>
      <c r="R1188" s="522"/>
      <c r="S1188" s="224"/>
      <c r="T1188" s="137"/>
    </row>
    <row r="1189" spans="1:20" x14ac:dyDescent="0.25">
      <c r="A1189" s="224"/>
      <c r="B1189" s="837"/>
      <c r="C1189" s="224"/>
      <c r="D1189" s="224"/>
      <c r="E1189" s="224"/>
      <c r="F1189" s="224"/>
      <c r="G1189" s="224"/>
      <c r="H1189" s="224"/>
      <c r="I1189" s="224"/>
      <c r="J1189" s="224"/>
      <c r="K1189" s="224"/>
      <c r="L1189" s="224"/>
      <c r="M1189" s="224"/>
      <c r="N1189" s="224"/>
      <c r="O1189" s="224"/>
      <c r="P1189" s="224"/>
      <c r="Q1189" s="224"/>
      <c r="R1189" s="522"/>
      <c r="S1189" s="224"/>
      <c r="T1189" s="137"/>
    </row>
    <row r="1190" spans="1:20" x14ac:dyDescent="0.25">
      <c r="A1190" s="224"/>
      <c r="B1190" s="837"/>
      <c r="C1190" s="224"/>
      <c r="D1190" s="224"/>
      <c r="E1190" s="224"/>
      <c r="F1190" s="224"/>
      <c r="G1190" s="224"/>
      <c r="H1190" s="224"/>
      <c r="I1190" s="224"/>
      <c r="J1190" s="224"/>
      <c r="K1190" s="224"/>
      <c r="L1190" s="224"/>
      <c r="M1190" s="224"/>
      <c r="N1190" s="224"/>
      <c r="O1190" s="224"/>
      <c r="P1190" s="224"/>
      <c r="Q1190" s="224"/>
      <c r="R1190" s="522"/>
      <c r="S1190" s="224"/>
      <c r="T1190" s="137"/>
    </row>
    <row r="1191" spans="1:20" x14ac:dyDescent="0.25">
      <c r="A1191" s="224"/>
      <c r="B1191" s="837"/>
      <c r="C1191" s="224"/>
      <c r="D1191" s="224"/>
      <c r="E1191" s="224"/>
      <c r="F1191" s="224"/>
      <c r="G1191" s="224"/>
      <c r="H1191" s="224"/>
      <c r="I1191" s="224"/>
      <c r="J1191" s="224"/>
      <c r="K1191" s="224"/>
      <c r="L1191" s="224"/>
      <c r="M1191" s="224"/>
      <c r="N1191" s="224"/>
      <c r="O1191" s="224"/>
      <c r="P1191" s="224"/>
      <c r="Q1191" s="224"/>
      <c r="R1191" s="522"/>
      <c r="S1191" s="224"/>
      <c r="T1191" s="137"/>
    </row>
    <row r="1192" spans="1:20" x14ac:dyDescent="0.25">
      <c r="A1192" s="224"/>
      <c r="B1192" s="837"/>
      <c r="C1192" s="224"/>
      <c r="D1192" s="224"/>
      <c r="E1192" s="224"/>
      <c r="F1192" s="224"/>
      <c r="G1192" s="224"/>
      <c r="H1192" s="224"/>
      <c r="I1192" s="224"/>
      <c r="J1192" s="224"/>
      <c r="K1192" s="224"/>
      <c r="L1192" s="224"/>
      <c r="M1192" s="224"/>
      <c r="N1192" s="224"/>
      <c r="O1192" s="224"/>
      <c r="P1192" s="224"/>
      <c r="Q1192" s="224"/>
      <c r="R1192" s="522"/>
      <c r="S1192" s="224"/>
      <c r="T1192" s="137"/>
    </row>
    <row r="1193" spans="1:20" x14ac:dyDescent="0.25">
      <c r="A1193" s="224"/>
      <c r="B1193" s="837"/>
      <c r="C1193" s="224"/>
      <c r="D1193" s="224"/>
      <c r="E1193" s="224"/>
      <c r="F1193" s="224"/>
      <c r="G1193" s="224"/>
      <c r="H1193" s="224"/>
      <c r="I1193" s="224"/>
      <c r="J1193" s="224"/>
      <c r="K1193" s="224"/>
      <c r="L1193" s="224"/>
      <c r="M1193" s="224"/>
      <c r="N1193" s="224"/>
      <c r="O1193" s="224"/>
      <c r="P1193" s="224"/>
      <c r="Q1193" s="224"/>
      <c r="R1193" s="522"/>
      <c r="S1193" s="224"/>
      <c r="T1193" s="137"/>
    </row>
    <row r="1194" spans="1:20" x14ac:dyDescent="0.25">
      <c r="A1194" s="224"/>
      <c r="B1194" s="837"/>
      <c r="C1194" s="224"/>
      <c r="D1194" s="224"/>
      <c r="E1194" s="224"/>
      <c r="F1194" s="224"/>
      <c r="G1194" s="224"/>
      <c r="H1194" s="224"/>
      <c r="I1194" s="224"/>
      <c r="J1194" s="224"/>
      <c r="K1194" s="224"/>
      <c r="L1194" s="224"/>
      <c r="M1194" s="224"/>
      <c r="N1194" s="224"/>
      <c r="O1194" s="224"/>
      <c r="P1194" s="224"/>
      <c r="Q1194" s="224"/>
      <c r="R1194" s="522"/>
      <c r="S1194" s="224"/>
      <c r="T1194" s="137"/>
    </row>
    <row r="1195" spans="1:20" x14ac:dyDescent="0.25">
      <c r="A1195" s="224"/>
      <c r="B1195" s="837"/>
      <c r="C1195" s="224"/>
      <c r="D1195" s="224"/>
      <c r="E1195" s="224"/>
      <c r="F1195" s="224"/>
      <c r="G1195" s="224"/>
      <c r="H1195" s="224"/>
      <c r="I1195" s="224"/>
      <c r="J1195" s="224"/>
      <c r="K1195" s="224"/>
      <c r="L1195" s="224"/>
      <c r="M1195" s="224"/>
      <c r="N1195" s="224"/>
      <c r="O1195" s="224"/>
      <c r="P1195" s="224"/>
      <c r="Q1195" s="224"/>
      <c r="R1195" s="522"/>
      <c r="S1195" s="224"/>
      <c r="T1195" s="137"/>
    </row>
    <row r="1196" spans="1:20" x14ac:dyDescent="0.25">
      <c r="A1196" s="224"/>
      <c r="B1196" s="837"/>
      <c r="C1196" s="224"/>
      <c r="D1196" s="224"/>
      <c r="E1196" s="224"/>
      <c r="F1196" s="224"/>
      <c r="G1196" s="224"/>
      <c r="H1196" s="224"/>
      <c r="I1196" s="224"/>
      <c r="J1196" s="224"/>
      <c r="K1196" s="224"/>
      <c r="L1196" s="224"/>
      <c r="M1196" s="224"/>
      <c r="N1196" s="224"/>
      <c r="O1196" s="224"/>
      <c r="P1196" s="224"/>
      <c r="Q1196" s="224"/>
      <c r="R1196" s="522"/>
      <c r="S1196" s="224"/>
      <c r="T1196" s="137"/>
    </row>
    <row r="1197" spans="1:20" x14ac:dyDescent="0.25">
      <c r="A1197" s="224"/>
      <c r="B1197" s="837"/>
      <c r="C1197" s="224"/>
      <c r="D1197" s="224"/>
      <c r="E1197" s="224"/>
      <c r="F1197" s="224"/>
      <c r="G1197" s="224"/>
      <c r="H1197" s="224"/>
      <c r="I1197" s="224"/>
      <c r="J1197" s="224"/>
      <c r="K1197" s="224"/>
      <c r="L1197" s="224"/>
      <c r="M1197" s="224"/>
      <c r="N1197" s="224"/>
      <c r="O1197" s="224"/>
      <c r="P1197" s="224"/>
      <c r="Q1197" s="224"/>
      <c r="R1197" s="522"/>
      <c r="S1197" s="224"/>
      <c r="T1197" s="137"/>
    </row>
    <row r="1198" spans="1:20" x14ac:dyDescent="0.25">
      <c r="A1198" s="224"/>
      <c r="B1198" s="837"/>
      <c r="C1198" s="224"/>
      <c r="D1198" s="224"/>
      <c r="E1198" s="224"/>
      <c r="F1198" s="224"/>
      <c r="G1198" s="224"/>
      <c r="H1198" s="224"/>
      <c r="I1198" s="224"/>
      <c r="J1198" s="224"/>
      <c r="K1198" s="224"/>
      <c r="L1198" s="224"/>
      <c r="M1198" s="224"/>
      <c r="N1198" s="224"/>
      <c r="O1198" s="224"/>
      <c r="P1198" s="224"/>
      <c r="Q1198" s="224"/>
      <c r="R1198" s="522"/>
      <c r="S1198" s="224"/>
      <c r="T1198" s="137"/>
    </row>
    <row r="1199" spans="1:20" x14ac:dyDescent="0.25">
      <c r="A1199" s="224"/>
      <c r="B1199" s="837"/>
      <c r="C1199" s="224"/>
      <c r="D1199" s="224"/>
      <c r="E1199" s="224"/>
      <c r="F1199" s="224"/>
      <c r="G1199" s="224"/>
      <c r="H1199" s="224"/>
      <c r="I1199" s="224"/>
      <c r="J1199" s="224"/>
      <c r="K1199" s="224"/>
      <c r="L1199" s="224"/>
      <c r="M1199" s="224"/>
      <c r="N1199" s="224"/>
      <c r="O1199" s="224"/>
      <c r="P1199" s="224"/>
      <c r="Q1199" s="224"/>
      <c r="R1199" s="522"/>
      <c r="S1199" s="224"/>
      <c r="T1199" s="137"/>
    </row>
    <row r="1200" spans="1:20" x14ac:dyDescent="0.25">
      <c r="A1200" s="224"/>
      <c r="B1200" s="837"/>
      <c r="C1200" s="224"/>
      <c r="D1200" s="224"/>
      <c r="E1200" s="224"/>
      <c r="F1200" s="224"/>
      <c r="G1200" s="224"/>
      <c r="H1200" s="224"/>
      <c r="I1200" s="224"/>
      <c r="J1200" s="224"/>
      <c r="K1200" s="224"/>
      <c r="L1200" s="224"/>
      <c r="M1200" s="224"/>
      <c r="N1200" s="224"/>
      <c r="O1200" s="224"/>
      <c r="P1200" s="224"/>
      <c r="Q1200" s="224"/>
      <c r="R1200" s="522"/>
      <c r="S1200" s="224"/>
      <c r="T1200" s="137"/>
    </row>
    <row r="1201" spans="1:20" x14ac:dyDescent="0.25">
      <c r="A1201" s="224"/>
      <c r="B1201" s="837"/>
      <c r="C1201" s="224"/>
      <c r="D1201" s="224"/>
      <c r="E1201" s="224"/>
      <c r="F1201" s="224"/>
      <c r="G1201" s="224"/>
      <c r="H1201" s="224"/>
      <c r="I1201" s="224"/>
      <c r="J1201" s="224"/>
      <c r="K1201" s="224"/>
      <c r="L1201" s="224"/>
      <c r="M1201" s="224"/>
      <c r="N1201" s="224"/>
      <c r="O1201" s="224"/>
      <c r="P1201" s="224"/>
      <c r="Q1201" s="224"/>
      <c r="R1201" s="522"/>
      <c r="S1201" s="224"/>
      <c r="T1201" s="137"/>
    </row>
    <row r="1202" spans="1:20" x14ac:dyDescent="0.25">
      <c r="A1202" s="224"/>
      <c r="B1202" s="837"/>
      <c r="C1202" s="224"/>
      <c r="D1202" s="224"/>
      <c r="E1202" s="224"/>
      <c r="F1202" s="224"/>
      <c r="G1202" s="224"/>
      <c r="H1202" s="224"/>
      <c r="I1202" s="224"/>
      <c r="J1202" s="224"/>
      <c r="K1202" s="224"/>
      <c r="L1202" s="224"/>
      <c r="M1202" s="224"/>
      <c r="N1202" s="224"/>
      <c r="O1202" s="224"/>
      <c r="P1202" s="224"/>
      <c r="Q1202" s="224"/>
      <c r="R1202" s="522"/>
      <c r="S1202" s="224"/>
      <c r="T1202" s="137"/>
    </row>
    <row r="1203" spans="1:20" x14ac:dyDescent="0.25">
      <c r="A1203" s="224"/>
      <c r="B1203" s="837"/>
      <c r="C1203" s="224"/>
      <c r="D1203" s="224"/>
      <c r="E1203" s="224"/>
      <c r="F1203" s="224"/>
      <c r="G1203" s="224"/>
      <c r="H1203" s="224"/>
      <c r="I1203" s="224"/>
      <c r="J1203" s="224"/>
      <c r="K1203" s="224"/>
      <c r="L1203" s="224"/>
      <c r="M1203" s="224"/>
      <c r="N1203" s="224"/>
      <c r="O1203" s="224"/>
      <c r="P1203" s="224"/>
      <c r="Q1203" s="224"/>
      <c r="R1203" s="522"/>
      <c r="S1203" s="224"/>
      <c r="T1203" s="137"/>
    </row>
    <row r="1204" spans="1:20" x14ac:dyDescent="0.25">
      <c r="A1204" s="224"/>
      <c r="B1204" s="837"/>
      <c r="C1204" s="224"/>
      <c r="D1204" s="224"/>
      <c r="E1204" s="224"/>
      <c r="F1204" s="224"/>
      <c r="G1204" s="224"/>
      <c r="H1204" s="224"/>
      <c r="I1204" s="224"/>
      <c r="J1204" s="224"/>
      <c r="K1204" s="224"/>
      <c r="L1204" s="224"/>
      <c r="M1204" s="224"/>
      <c r="N1204" s="224"/>
      <c r="O1204" s="224"/>
      <c r="P1204" s="224"/>
      <c r="Q1204" s="224"/>
      <c r="R1204" s="522"/>
      <c r="S1204" s="224"/>
      <c r="T1204" s="137"/>
    </row>
    <row r="1205" spans="1:20" x14ac:dyDescent="0.25">
      <c r="A1205" s="224"/>
      <c r="B1205" s="837"/>
      <c r="C1205" s="224"/>
      <c r="D1205" s="224"/>
      <c r="E1205" s="224"/>
      <c r="F1205" s="224"/>
      <c r="G1205" s="224"/>
      <c r="H1205" s="224"/>
      <c r="I1205" s="224"/>
      <c r="J1205" s="224"/>
      <c r="K1205" s="224"/>
      <c r="L1205" s="224"/>
      <c r="M1205" s="224"/>
      <c r="N1205" s="224"/>
      <c r="O1205" s="224"/>
      <c r="P1205" s="224"/>
      <c r="Q1205" s="224"/>
      <c r="R1205" s="522"/>
      <c r="S1205" s="224"/>
      <c r="T1205" s="137"/>
    </row>
    <row r="1206" spans="1:20" x14ac:dyDescent="0.25">
      <c r="A1206" s="224"/>
      <c r="B1206" s="837"/>
      <c r="C1206" s="224"/>
      <c r="D1206" s="224"/>
      <c r="E1206" s="224"/>
      <c r="F1206" s="224"/>
      <c r="G1206" s="224"/>
      <c r="H1206" s="224"/>
      <c r="I1206" s="224"/>
      <c r="J1206" s="224"/>
      <c r="K1206" s="224"/>
      <c r="L1206" s="224"/>
      <c r="M1206" s="224"/>
      <c r="N1206" s="224"/>
      <c r="O1206" s="224"/>
      <c r="P1206" s="224"/>
      <c r="Q1206" s="224"/>
      <c r="R1206" s="522"/>
      <c r="S1206" s="224"/>
      <c r="T1206" s="137"/>
    </row>
    <row r="1207" spans="1:20" x14ac:dyDescent="0.25">
      <c r="A1207" s="224"/>
      <c r="B1207" s="837"/>
      <c r="C1207" s="224"/>
      <c r="D1207" s="224"/>
      <c r="E1207" s="224"/>
      <c r="F1207" s="224"/>
      <c r="G1207" s="224"/>
      <c r="H1207" s="224"/>
      <c r="I1207" s="224"/>
      <c r="J1207" s="224"/>
      <c r="K1207" s="224"/>
      <c r="L1207" s="224"/>
      <c r="M1207" s="224"/>
      <c r="N1207" s="224"/>
      <c r="O1207" s="224"/>
      <c r="P1207" s="224"/>
      <c r="Q1207" s="224"/>
      <c r="R1207" s="522"/>
      <c r="S1207" s="224"/>
      <c r="T1207" s="137"/>
    </row>
    <row r="1208" spans="1:20" x14ac:dyDescent="0.25">
      <c r="A1208" s="224"/>
      <c r="B1208" s="837"/>
      <c r="C1208" s="224"/>
      <c r="D1208" s="224"/>
      <c r="E1208" s="224"/>
      <c r="F1208" s="224"/>
      <c r="G1208" s="224"/>
      <c r="H1208" s="224"/>
      <c r="I1208" s="224"/>
      <c r="J1208" s="224"/>
      <c r="K1208" s="224"/>
      <c r="L1208" s="224"/>
      <c r="M1208" s="224"/>
      <c r="N1208" s="224"/>
      <c r="O1208" s="224"/>
      <c r="P1208" s="224"/>
      <c r="Q1208" s="224"/>
      <c r="R1208" s="522"/>
      <c r="S1208" s="224"/>
      <c r="T1208" s="137"/>
    </row>
    <row r="1209" spans="1:20" x14ac:dyDescent="0.25">
      <c r="A1209" s="224"/>
      <c r="B1209" s="837"/>
      <c r="C1209" s="224"/>
      <c r="D1209" s="224"/>
      <c r="E1209" s="224"/>
      <c r="F1209" s="224"/>
      <c r="G1209" s="224"/>
      <c r="H1209" s="224"/>
      <c r="I1209" s="224"/>
      <c r="J1209" s="224"/>
      <c r="K1209" s="224"/>
      <c r="L1209" s="224"/>
      <c r="M1209" s="224"/>
      <c r="N1209" s="224"/>
      <c r="O1209" s="224"/>
      <c r="P1209" s="224"/>
      <c r="Q1209" s="224"/>
      <c r="R1209" s="522"/>
      <c r="S1209" s="224"/>
      <c r="T1209" s="137"/>
    </row>
    <row r="1210" spans="1:20" x14ac:dyDescent="0.25">
      <c r="A1210" s="224"/>
      <c r="B1210" s="837"/>
      <c r="C1210" s="224"/>
      <c r="D1210" s="224"/>
      <c r="E1210" s="224"/>
      <c r="F1210" s="224"/>
      <c r="G1210" s="224"/>
      <c r="H1210" s="224"/>
      <c r="I1210" s="224"/>
      <c r="J1210" s="224"/>
      <c r="K1210" s="224"/>
      <c r="L1210" s="224"/>
      <c r="M1210" s="224"/>
      <c r="N1210" s="224"/>
      <c r="O1210" s="224"/>
      <c r="P1210" s="224"/>
      <c r="Q1210" s="224"/>
      <c r="R1210" s="522"/>
      <c r="S1210" s="224"/>
      <c r="T1210" s="137"/>
    </row>
    <row r="1211" spans="1:20" x14ac:dyDescent="0.25">
      <c r="A1211" s="224"/>
      <c r="B1211" s="837"/>
      <c r="C1211" s="224"/>
      <c r="D1211" s="224"/>
      <c r="E1211" s="224"/>
      <c r="F1211" s="224"/>
      <c r="G1211" s="224"/>
      <c r="H1211" s="224"/>
      <c r="I1211" s="224"/>
      <c r="J1211" s="224"/>
      <c r="K1211" s="224"/>
      <c r="L1211" s="224"/>
      <c r="M1211" s="224"/>
      <c r="N1211" s="224"/>
      <c r="O1211" s="224"/>
      <c r="P1211" s="224"/>
      <c r="Q1211" s="224"/>
      <c r="R1211" s="522"/>
      <c r="S1211" s="224"/>
      <c r="T1211" s="137"/>
    </row>
    <row r="1212" spans="1:20" x14ac:dyDescent="0.25">
      <c r="A1212" s="224"/>
      <c r="B1212" s="837"/>
      <c r="C1212" s="224"/>
      <c r="D1212" s="224"/>
      <c r="E1212" s="224"/>
      <c r="F1212" s="224"/>
      <c r="G1212" s="224"/>
      <c r="H1212" s="224"/>
      <c r="I1212" s="224"/>
      <c r="J1212" s="224"/>
      <c r="K1212" s="224"/>
      <c r="L1212" s="224"/>
      <c r="M1212" s="224"/>
      <c r="N1212" s="224"/>
      <c r="O1212" s="224"/>
      <c r="P1212" s="224"/>
      <c r="Q1212" s="224"/>
      <c r="R1212" s="522"/>
      <c r="S1212" s="224"/>
      <c r="T1212" s="137"/>
    </row>
    <row r="1213" spans="1:20" x14ac:dyDescent="0.25">
      <c r="A1213" s="224"/>
      <c r="B1213" s="837"/>
      <c r="C1213" s="224"/>
      <c r="D1213" s="224"/>
      <c r="E1213" s="224"/>
      <c r="F1213" s="224"/>
      <c r="G1213" s="224"/>
      <c r="H1213" s="224"/>
      <c r="I1213" s="224"/>
      <c r="J1213" s="224"/>
      <c r="K1213" s="224"/>
      <c r="L1213" s="224"/>
      <c r="M1213" s="224"/>
      <c r="N1213" s="224"/>
      <c r="O1213" s="224"/>
      <c r="P1213" s="224"/>
      <c r="Q1213" s="224"/>
      <c r="R1213" s="522"/>
      <c r="S1213" s="224"/>
      <c r="T1213" s="137"/>
    </row>
    <row r="1214" spans="1:20" x14ac:dyDescent="0.25">
      <c r="A1214" s="224"/>
      <c r="B1214" s="837"/>
      <c r="C1214" s="224"/>
      <c r="D1214" s="224"/>
      <c r="E1214" s="224"/>
      <c r="F1214" s="224"/>
      <c r="G1214" s="224"/>
      <c r="H1214" s="224"/>
      <c r="I1214" s="224"/>
      <c r="J1214" s="224"/>
      <c r="K1214" s="224"/>
      <c r="L1214" s="224"/>
      <c r="M1214" s="224"/>
      <c r="N1214" s="224"/>
      <c r="O1214" s="224"/>
      <c r="P1214" s="224"/>
      <c r="Q1214" s="224"/>
      <c r="R1214" s="522"/>
      <c r="S1214" s="224"/>
      <c r="T1214" s="137"/>
    </row>
    <row r="1215" spans="1:20" x14ac:dyDescent="0.25">
      <c r="A1215" s="224"/>
      <c r="B1215" s="837"/>
      <c r="C1215" s="224"/>
      <c r="D1215" s="224"/>
      <c r="E1215" s="224"/>
      <c r="F1215" s="224"/>
      <c r="G1215" s="224"/>
      <c r="H1215" s="224"/>
      <c r="I1215" s="224"/>
      <c r="J1215" s="224"/>
      <c r="K1215" s="224"/>
      <c r="L1215" s="224"/>
      <c r="M1215" s="224"/>
      <c r="N1215" s="224"/>
      <c r="O1215" s="224"/>
      <c r="P1215" s="224"/>
      <c r="Q1215" s="224"/>
      <c r="R1215" s="522"/>
      <c r="S1215" s="224"/>
      <c r="T1215" s="137"/>
    </row>
    <row r="1216" spans="1:20" x14ac:dyDescent="0.25">
      <c r="A1216" s="224"/>
      <c r="B1216" s="837"/>
      <c r="C1216" s="224"/>
      <c r="D1216" s="224"/>
      <c r="E1216" s="224"/>
      <c r="F1216" s="224"/>
      <c r="G1216" s="224"/>
      <c r="H1216" s="224"/>
      <c r="I1216" s="224"/>
      <c r="J1216" s="224"/>
      <c r="K1216" s="224"/>
      <c r="L1216" s="224"/>
      <c r="M1216" s="224"/>
      <c r="N1216" s="224"/>
      <c r="O1216" s="224"/>
      <c r="P1216" s="224"/>
      <c r="Q1216" s="224"/>
      <c r="R1216" s="522"/>
      <c r="S1216" s="224"/>
      <c r="T1216" s="137"/>
    </row>
    <row r="1217" spans="1:20" x14ac:dyDescent="0.25">
      <c r="A1217" s="224"/>
      <c r="B1217" s="837"/>
      <c r="C1217" s="224"/>
      <c r="D1217" s="224"/>
      <c r="E1217" s="224"/>
      <c r="F1217" s="224"/>
      <c r="G1217" s="224"/>
      <c r="H1217" s="224"/>
      <c r="I1217" s="224"/>
      <c r="J1217" s="224"/>
      <c r="K1217" s="224"/>
      <c r="L1217" s="224"/>
      <c r="M1217" s="224"/>
      <c r="N1217" s="224"/>
      <c r="O1217" s="224"/>
      <c r="P1217" s="224"/>
      <c r="Q1217" s="224"/>
      <c r="R1217" s="522"/>
      <c r="S1217" s="224"/>
      <c r="T1217" s="137"/>
    </row>
    <row r="1218" spans="1:20" x14ac:dyDescent="0.25">
      <c r="A1218" s="224"/>
      <c r="B1218" s="837"/>
      <c r="C1218" s="224"/>
      <c r="D1218" s="224"/>
      <c r="E1218" s="224"/>
      <c r="F1218" s="224"/>
      <c r="G1218" s="224"/>
      <c r="H1218" s="224"/>
      <c r="I1218" s="224"/>
      <c r="J1218" s="224"/>
      <c r="K1218" s="224"/>
      <c r="L1218" s="224"/>
      <c r="M1218" s="224"/>
      <c r="N1218" s="224"/>
      <c r="O1218" s="224"/>
      <c r="P1218" s="224"/>
      <c r="Q1218" s="224"/>
      <c r="R1218" s="522"/>
      <c r="S1218" s="224"/>
      <c r="T1218" s="137"/>
    </row>
    <row r="1219" spans="1:20" x14ac:dyDescent="0.25">
      <c r="A1219" s="224"/>
      <c r="B1219" s="837"/>
      <c r="C1219" s="224"/>
      <c r="D1219" s="224"/>
      <c r="E1219" s="224"/>
      <c r="F1219" s="224"/>
      <c r="G1219" s="224"/>
      <c r="H1219" s="224"/>
      <c r="I1219" s="224"/>
      <c r="J1219" s="224"/>
      <c r="K1219" s="224"/>
      <c r="L1219" s="224"/>
      <c r="M1219" s="224"/>
      <c r="N1219" s="224"/>
      <c r="O1219" s="224"/>
      <c r="P1219" s="224"/>
      <c r="Q1219" s="224"/>
      <c r="R1219" s="522"/>
      <c r="S1219" s="224"/>
      <c r="T1219" s="137"/>
    </row>
    <row r="1220" spans="1:20" x14ac:dyDescent="0.25">
      <c r="A1220" s="224"/>
      <c r="B1220" s="837"/>
      <c r="C1220" s="224"/>
      <c r="D1220" s="224"/>
      <c r="E1220" s="224"/>
      <c r="F1220" s="224"/>
      <c r="G1220" s="224"/>
      <c r="H1220" s="224"/>
      <c r="I1220" s="224"/>
      <c r="J1220" s="224"/>
      <c r="K1220" s="224"/>
      <c r="L1220" s="224"/>
      <c r="M1220" s="224"/>
      <c r="N1220" s="224"/>
      <c r="O1220" s="224"/>
      <c r="P1220" s="224"/>
      <c r="Q1220" s="224"/>
      <c r="R1220" s="522"/>
      <c r="S1220" s="224"/>
      <c r="T1220" s="137"/>
    </row>
    <row r="1221" spans="1:20" x14ac:dyDescent="0.25">
      <c r="A1221" s="224"/>
      <c r="B1221" s="837"/>
      <c r="C1221" s="224"/>
      <c r="D1221" s="224"/>
      <c r="E1221" s="224"/>
      <c r="F1221" s="224"/>
      <c r="G1221" s="224"/>
      <c r="H1221" s="224"/>
      <c r="I1221" s="224"/>
      <c r="J1221" s="224"/>
      <c r="K1221" s="224"/>
      <c r="L1221" s="224"/>
      <c r="M1221" s="224"/>
      <c r="N1221" s="224"/>
      <c r="O1221" s="224"/>
      <c r="P1221" s="224"/>
      <c r="Q1221" s="224"/>
      <c r="R1221" s="522"/>
      <c r="S1221" s="224"/>
      <c r="T1221" s="137"/>
    </row>
    <row r="1222" spans="1:20" x14ac:dyDescent="0.25">
      <c r="A1222" s="224"/>
      <c r="B1222" s="837"/>
      <c r="C1222" s="224"/>
      <c r="D1222" s="224"/>
      <c r="E1222" s="224"/>
      <c r="F1222" s="224"/>
      <c r="G1222" s="224"/>
      <c r="H1222" s="224"/>
      <c r="I1222" s="224"/>
      <c r="J1222" s="224"/>
      <c r="K1222" s="224"/>
      <c r="L1222" s="224"/>
      <c r="M1222" s="224"/>
      <c r="N1222" s="224"/>
      <c r="O1222" s="224"/>
      <c r="P1222" s="224"/>
      <c r="Q1222" s="224"/>
      <c r="R1222" s="522"/>
      <c r="S1222" s="224"/>
      <c r="T1222" s="137"/>
    </row>
    <row r="1223" spans="1:20" x14ac:dyDescent="0.25">
      <c r="A1223" s="224"/>
      <c r="B1223" s="837"/>
      <c r="C1223" s="224"/>
      <c r="D1223" s="224"/>
      <c r="E1223" s="224"/>
      <c r="F1223" s="224"/>
      <c r="G1223" s="224"/>
      <c r="H1223" s="224"/>
      <c r="I1223" s="224"/>
      <c r="J1223" s="224"/>
      <c r="K1223" s="224"/>
      <c r="L1223" s="224"/>
      <c r="M1223" s="224"/>
      <c r="N1223" s="224"/>
      <c r="O1223" s="224"/>
      <c r="P1223" s="224"/>
      <c r="Q1223" s="224"/>
      <c r="R1223" s="522"/>
      <c r="S1223" s="224"/>
      <c r="T1223" s="137"/>
    </row>
    <row r="1224" spans="1:20" x14ac:dyDescent="0.25">
      <c r="A1224" s="224"/>
      <c r="B1224" s="837"/>
      <c r="C1224" s="224"/>
      <c r="D1224" s="224"/>
      <c r="E1224" s="224"/>
      <c r="F1224" s="224"/>
      <c r="G1224" s="224"/>
      <c r="H1224" s="224"/>
      <c r="I1224" s="224"/>
      <c r="J1224" s="224"/>
      <c r="K1224" s="224"/>
      <c r="L1224" s="224"/>
      <c r="M1224" s="224"/>
      <c r="N1224" s="224"/>
      <c r="O1224" s="224"/>
      <c r="P1224" s="224"/>
      <c r="Q1224" s="224"/>
      <c r="R1224" s="522"/>
      <c r="S1224" s="224"/>
      <c r="T1224" s="137"/>
    </row>
    <row r="1225" spans="1:20" x14ac:dyDescent="0.25">
      <c r="A1225" s="224"/>
      <c r="B1225" s="837"/>
      <c r="C1225" s="224"/>
      <c r="D1225" s="224"/>
      <c r="E1225" s="224"/>
      <c r="F1225" s="224"/>
      <c r="G1225" s="224"/>
      <c r="H1225" s="224"/>
      <c r="I1225" s="224"/>
      <c r="J1225" s="224"/>
      <c r="K1225" s="224"/>
      <c r="L1225" s="224"/>
      <c r="M1225" s="224"/>
      <c r="N1225" s="224"/>
      <c r="O1225" s="224"/>
      <c r="P1225" s="224"/>
      <c r="Q1225" s="224"/>
      <c r="R1225" s="522"/>
      <c r="S1225" s="224"/>
      <c r="T1225" s="137"/>
    </row>
    <row r="1226" spans="1:20" x14ac:dyDescent="0.25">
      <c r="A1226" s="224"/>
      <c r="B1226" s="837"/>
      <c r="C1226" s="224"/>
      <c r="D1226" s="224"/>
      <c r="E1226" s="224"/>
      <c r="F1226" s="224"/>
      <c r="G1226" s="224"/>
      <c r="H1226" s="224"/>
      <c r="I1226" s="224"/>
      <c r="J1226" s="224"/>
      <c r="K1226" s="224"/>
      <c r="L1226" s="224"/>
      <c r="M1226" s="224"/>
      <c r="N1226" s="224"/>
      <c r="O1226" s="224"/>
      <c r="P1226" s="224"/>
      <c r="Q1226" s="224"/>
      <c r="R1226" s="522"/>
      <c r="S1226" s="224"/>
      <c r="T1226" s="137"/>
    </row>
    <row r="1227" spans="1:20" x14ac:dyDescent="0.25">
      <c r="A1227" s="224"/>
      <c r="B1227" s="837"/>
      <c r="C1227" s="224"/>
      <c r="D1227" s="224"/>
      <c r="E1227" s="224"/>
      <c r="F1227" s="224"/>
      <c r="G1227" s="224"/>
      <c r="H1227" s="224"/>
      <c r="I1227" s="224"/>
      <c r="J1227" s="224"/>
      <c r="K1227" s="224"/>
      <c r="L1227" s="224"/>
      <c r="M1227" s="224"/>
      <c r="N1227" s="224"/>
      <c r="O1227" s="224"/>
      <c r="P1227" s="224"/>
      <c r="Q1227" s="224"/>
      <c r="R1227" s="522"/>
      <c r="S1227" s="224"/>
      <c r="T1227" s="137"/>
    </row>
    <row r="1228" spans="1:20" x14ac:dyDescent="0.25">
      <c r="A1228" s="224"/>
      <c r="B1228" s="837"/>
      <c r="C1228" s="224"/>
      <c r="D1228" s="224"/>
      <c r="E1228" s="224"/>
      <c r="F1228" s="224"/>
      <c r="G1228" s="224"/>
      <c r="H1228" s="224"/>
      <c r="I1228" s="224"/>
      <c r="J1228" s="224"/>
      <c r="K1228" s="224"/>
      <c r="L1228" s="224"/>
      <c r="M1228" s="224"/>
      <c r="N1228" s="224"/>
      <c r="O1228" s="224"/>
      <c r="P1228" s="224"/>
      <c r="Q1228" s="224"/>
      <c r="R1228" s="522"/>
      <c r="S1228" s="224"/>
      <c r="T1228" s="137"/>
    </row>
    <row r="1229" spans="1:20" x14ac:dyDescent="0.25">
      <c r="A1229" s="224"/>
      <c r="B1229" s="837"/>
      <c r="C1229" s="224"/>
      <c r="D1229" s="224"/>
      <c r="E1229" s="224"/>
      <c r="F1229" s="224"/>
      <c r="G1229" s="224"/>
      <c r="H1229" s="224"/>
      <c r="I1229" s="224"/>
      <c r="J1229" s="224"/>
      <c r="K1229" s="224"/>
      <c r="L1229" s="224"/>
      <c r="M1229" s="224"/>
      <c r="N1229" s="224"/>
      <c r="O1229" s="224"/>
      <c r="P1229" s="224"/>
      <c r="Q1229" s="224"/>
      <c r="R1229" s="522"/>
      <c r="S1229" s="224"/>
      <c r="T1229" s="137"/>
    </row>
    <row r="1230" spans="1:20" x14ac:dyDescent="0.25">
      <c r="A1230" s="224"/>
      <c r="B1230" s="837"/>
      <c r="C1230" s="224"/>
      <c r="D1230" s="224"/>
      <c r="E1230" s="224"/>
      <c r="F1230" s="224"/>
      <c r="G1230" s="224"/>
      <c r="H1230" s="224"/>
      <c r="I1230" s="224"/>
      <c r="J1230" s="224"/>
      <c r="K1230" s="224"/>
      <c r="L1230" s="224"/>
      <c r="M1230" s="224"/>
      <c r="N1230" s="224"/>
      <c r="O1230" s="224"/>
      <c r="P1230" s="224"/>
      <c r="Q1230" s="224"/>
      <c r="R1230" s="522"/>
      <c r="S1230" s="224"/>
      <c r="T1230" s="137"/>
    </row>
    <row r="1231" spans="1:20" x14ac:dyDescent="0.25">
      <c r="A1231" s="224"/>
      <c r="B1231" s="837"/>
      <c r="C1231" s="224"/>
      <c r="D1231" s="224"/>
      <c r="E1231" s="224"/>
      <c r="F1231" s="224"/>
      <c r="G1231" s="224"/>
      <c r="H1231" s="224"/>
      <c r="I1231" s="224"/>
      <c r="J1231" s="224"/>
      <c r="K1231" s="224"/>
      <c r="L1231" s="224"/>
      <c r="M1231" s="224"/>
      <c r="N1231" s="224"/>
      <c r="O1231" s="224"/>
      <c r="P1231" s="224"/>
      <c r="Q1231" s="224"/>
      <c r="R1231" s="522"/>
      <c r="S1231" s="224"/>
      <c r="T1231" s="137"/>
    </row>
    <row r="1232" spans="1:20" x14ac:dyDescent="0.25">
      <c r="A1232" s="224"/>
      <c r="B1232" s="837"/>
      <c r="C1232" s="224"/>
      <c r="D1232" s="224"/>
      <c r="E1232" s="224"/>
      <c r="F1232" s="224"/>
      <c r="G1232" s="224"/>
      <c r="H1232" s="224"/>
      <c r="I1232" s="224"/>
      <c r="J1232" s="224"/>
      <c r="K1232" s="224"/>
      <c r="L1232" s="224"/>
      <c r="M1232" s="224"/>
      <c r="N1232" s="224"/>
      <c r="O1232" s="224"/>
      <c r="P1232" s="224"/>
      <c r="Q1232" s="224"/>
      <c r="R1232" s="522"/>
      <c r="S1232" s="224"/>
      <c r="T1232" s="137"/>
    </row>
    <row r="1233" spans="1:20" x14ac:dyDescent="0.25">
      <c r="A1233" s="224"/>
      <c r="B1233" s="837"/>
      <c r="C1233" s="224"/>
      <c r="D1233" s="224"/>
      <c r="E1233" s="224"/>
      <c r="F1233" s="224"/>
      <c r="G1233" s="224"/>
      <c r="H1233" s="224"/>
      <c r="I1233" s="224"/>
      <c r="J1233" s="224"/>
      <c r="K1233" s="224"/>
      <c r="L1233" s="224"/>
      <c r="M1233" s="224"/>
      <c r="N1233" s="224"/>
      <c r="O1233" s="224"/>
      <c r="P1233" s="224"/>
      <c r="Q1233" s="224"/>
      <c r="R1233" s="522"/>
      <c r="S1233" s="224"/>
      <c r="T1233" s="137"/>
    </row>
    <row r="1234" spans="1:20" x14ac:dyDescent="0.25">
      <c r="A1234" s="224"/>
      <c r="B1234" s="837"/>
      <c r="C1234" s="224"/>
      <c r="D1234" s="224"/>
      <c r="E1234" s="224"/>
      <c r="F1234" s="224"/>
      <c r="G1234" s="224"/>
      <c r="H1234" s="224"/>
      <c r="I1234" s="224"/>
      <c r="J1234" s="224"/>
      <c r="K1234" s="224"/>
      <c r="L1234" s="224"/>
      <c r="M1234" s="224"/>
      <c r="N1234" s="224"/>
      <c r="O1234" s="224"/>
      <c r="P1234" s="224"/>
      <c r="Q1234" s="224"/>
      <c r="R1234" s="522"/>
      <c r="S1234" s="224"/>
      <c r="T1234" s="137"/>
    </row>
    <row r="1235" spans="1:20" x14ac:dyDescent="0.25">
      <c r="A1235" s="224"/>
      <c r="B1235" s="837"/>
      <c r="C1235" s="224"/>
      <c r="D1235" s="224"/>
      <c r="E1235" s="224"/>
      <c r="F1235" s="224"/>
      <c r="G1235" s="224"/>
      <c r="H1235" s="224"/>
      <c r="I1235" s="224"/>
      <c r="J1235" s="224"/>
      <c r="K1235" s="224"/>
      <c r="L1235" s="224"/>
      <c r="M1235" s="224"/>
      <c r="N1235" s="224"/>
      <c r="O1235" s="224"/>
      <c r="P1235" s="224"/>
      <c r="Q1235" s="224"/>
      <c r="R1235" s="522"/>
      <c r="S1235" s="224"/>
      <c r="T1235" s="137"/>
    </row>
    <row r="1236" spans="1:20" x14ac:dyDescent="0.25">
      <c r="A1236" s="224"/>
      <c r="B1236" s="837"/>
      <c r="C1236" s="224"/>
      <c r="D1236" s="224"/>
      <c r="E1236" s="224"/>
      <c r="F1236" s="224"/>
      <c r="G1236" s="224"/>
      <c r="H1236" s="224"/>
      <c r="I1236" s="224"/>
      <c r="J1236" s="224"/>
      <c r="K1236" s="224"/>
      <c r="L1236" s="224"/>
      <c r="M1236" s="224"/>
      <c r="N1236" s="224"/>
      <c r="O1236" s="224"/>
      <c r="P1236" s="224"/>
      <c r="Q1236" s="224"/>
      <c r="R1236" s="522"/>
      <c r="S1236" s="224"/>
      <c r="T1236" s="137"/>
    </row>
    <row r="1237" spans="1:20" x14ac:dyDescent="0.25">
      <c r="A1237" s="224"/>
      <c r="B1237" s="837"/>
      <c r="C1237" s="224"/>
      <c r="D1237" s="224"/>
      <c r="E1237" s="224"/>
      <c r="F1237" s="224"/>
      <c r="G1237" s="224"/>
      <c r="H1237" s="224"/>
      <c r="I1237" s="224"/>
      <c r="J1237" s="224"/>
      <c r="K1237" s="224"/>
      <c r="L1237" s="224"/>
      <c r="M1237" s="224"/>
      <c r="N1237" s="224"/>
      <c r="O1237" s="224"/>
      <c r="P1237" s="224"/>
      <c r="Q1237" s="224"/>
      <c r="R1237" s="522"/>
      <c r="S1237" s="224"/>
      <c r="T1237" s="137"/>
    </row>
    <row r="1238" spans="1:20" x14ac:dyDescent="0.25">
      <c r="A1238" s="224"/>
      <c r="B1238" s="837"/>
      <c r="C1238" s="224"/>
      <c r="D1238" s="224"/>
      <c r="E1238" s="224"/>
      <c r="F1238" s="224"/>
      <c r="G1238" s="224"/>
      <c r="H1238" s="224"/>
      <c r="I1238" s="224"/>
      <c r="J1238" s="224"/>
      <c r="K1238" s="224"/>
      <c r="L1238" s="224"/>
      <c r="M1238" s="224"/>
      <c r="N1238" s="224"/>
      <c r="O1238" s="224"/>
      <c r="P1238" s="224"/>
      <c r="Q1238" s="224"/>
      <c r="R1238" s="522"/>
      <c r="S1238" s="224"/>
      <c r="T1238" s="137"/>
    </row>
    <row r="1239" spans="1:20" x14ac:dyDescent="0.25">
      <c r="A1239" s="224"/>
      <c r="B1239" s="837"/>
      <c r="C1239" s="224"/>
      <c r="D1239" s="224"/>
      <c r="E1239" s="224"/>
      <c r="F1239" s="224"/>
      <c r="G1239" s="224"/>
      <c r="H1239" s="224"/>
      <c r="I1239" s="224"/>
      <c r="J1239" s="224"/>
      <c r="K1239" s="224"/>
      <c r="L1239" s="224"/>
      <c r="M1239" s="224"/>
      <c r="N1239" s="224"/>
      <c r="O1239" s="224"/>
      <c r="P1239" s="224"/>
      <c r="Q1239" s="224"/>
      <c r="R1239" s="522"/>
      <c r="S1239" s="224"/>
      <c r="T1239" s="137"/>
    </row>
    <row r="1240" spans="1:20" x14ac:dyDescent="0.25">
      <c r="A1240" s="224"/>
      <c r="B1240" s="837"/>
      <c r="C1240" s="224"/>
      <c r="D1240" s="224"/>
      <c r="E1240" s="224"/>
      <c r="F1240" s="224"/>
      <c r="G1240" s="224"/>
      <c r="H1240" s="224"/>
      <c r="I1240" s="224"/>
      <c r="J1240" s="224"/>
      <c r="K1240" s="224"/>
      <c r="L1240" s="224"/>
      <c r="M1240" s="224"/>
      <c r="N1240" s="224"/>
      <c r="O1240" s="224"/>
      <c r="P1240" s="224"/>
      <c r="Q1240" s="224"/>
      <c r="R1240" s="522"/>
      <c r="S1240" s="224"/>
      <c r="T1240" s="137"/>
    </row>
    <row r="1241" spans="1:20" x14ac:dyDescent="0.25">
      <c r="A1241" s="224"/>
      <c r="B1241" s="837"/>
      <c r="C1241" s="224"/>
      <c r="D1241" s="224"/>
      <c r="E1241" s="224"/>
      <c r="F1241" s="224"/>
      <c r="G1241" s="224"/>
      <c r="H1241" s="224"/>
      <c r="I1241" s="224"/>
      <c r="J1241" s="224"/>
      <c r="K1241" s="224"/>
      <c r="L1241" s="224"/>
      <c r="M1241" s="224"/>
      <c r="N1241" s="224"/>
      <c r="O1241" s="224"/>
      <c r="P1241" s="224"/>
      <c r="Q1241" s="224"/>
      <c r="R1241" s="522"/>
      <c r="S1241" s="224"/>
      <c r="T1241" s="137"/>
    </row>
    <row r="1242" spans="1:20" x14ac:dyDescent="0.25">
      <c r="A1242" s="224"/>
      <c r="B1242" s="837"/>
      <c r="C1242" s="224"/>
      <c r="D1242" s="224"/>
      <c r="E1242" s="224"/>
      <c r="F1242" s="224"/>
      <c r="G1242" s="224"/>
      <c r="H1242" s="224"/>
      <c r="I1242" s="224"/>
      <c r="J1242" s="224"/>
      <c r="K1242" s="224"/>
      <c r="L1242" s="224"/>
      <c r="M1242" s="224"/>
      <c r="N1242" s="224"/>
      <c r="O1242" s="224"/>
      <c r="P1242" s="224"/>
      <c r="Q1242" s="224"/>
      <c r="R1242" s="522"/>
      <c r="S1242" s="224"/>
      <c r="T1242" s="137"/>
    </row>
    <row r="1243" spans="1:20" x14ac:dyDescent="0.25">
      <c r="A1243" s="224"/>
      <c r="B1243" s="837"/>
      <c r="C1243" s="224"/>
      <c r="D1243" s="224"/>
      <c r="E1243" s="224"/>
      <c r="F1243" s="224"/>
      <c r="G1243" s="224"/>
      <c r="H1243" s="224"/>
      <c r="I1243" s="224"/>
      <c r="J1243" s="224"/>
      <c r="K1243" s="224"/>
      <c r="L1243" s="224"/>
      <c r="M1243" s="224"/>
      <c r="N1243" s="224"/>
      <c r="O1243" s="224"/>
      <c r="P1243" s="224"/>
      <c r="Q1243" s="224"/>
      <c r="R1243" s="522"/>
      <c r="S1243" s="224"/>
      <c r="T1243" s="137"/>
    </row>
    <row r="1244" spans="1:20" x14ac:dyDescent="0.25">
      <c r="A1244" s="224"/>
      <c r="B1244" s="837"/>
      <c r="C1244" s="224"/>
      <c r="D1244" s="224"/>
      <c r="E1244" s="224"/>
      <c r="F1244" s="224"/>
      <c r="G1244" s="224"/>
      <c r="H1244" s="224"/>
      <c r="I1244" s="224"/>
      <c r="J1244" s="224"/>
      <c r="K1244" s="224"/>
      <c r="L1244" s="224"/>
      <c r="M1244" s="224"/>
      <c r="N1244" s="224"/>
      <c r="O1244" s="224"/>
      <c r="P1244" s="224"/>
      <c r="Q1244" s="224"/>
      <c r="R1244" s="522"/>
      <c r="S1244" s="224"/>
      <c r="T1244" s="137"/>
    </row>
    <row r="1245" spans="1:20" x14ac:dyDescent="0.25">
      <c r="A1245" s="224"/>
      <c r="B1245" s="837"/>
      <c r="C1245" s="224"/>
      <c r="D1245" s="224"/>
      <c r="E1245" s="224"/>
      <c r="F1245" s="224"/>
      <c r="G1245" s="224"/>
      <c r="H1245" s="224"/>
      <c r="I1245" s="224"/>
      <c r="J1245" s="224"/>
      <c r="K1245" s="224"/>
      <c r="L1245" s="224"/>
      <c r="M1245" s="224"/>
      <c r="N1245" s="224"/>
      <c r="O1245" s="224"/>
      <c r="P1245" s="224"/>
      <c r="Q1245" s="224"/>
      <c r="R1245" s="522"/>
      <c r="S1245" s="224"/>
      <c r="T1245" s="137"/>
    </row>
    <row r="1246" spans="1:20" x14ac:dyDescent="0.25">
      <c r="A1246" s="224"/>
      <c r="B1246" s="837"/>
      <c r="C1246" s="224"/>
      <c r="D1246" s="224"/>
      <c r="E1246" s="224"/>
      <c r="F1246" s="224"/>
      <c r="G1246" s="224"/>
      <c r="H1246" s="224"/>
      <c r="I1246" s="224"/>
      <c r="J1246" s="224"/>
      <c r="K1246" s="224"/>
      <c r="L1246" s="224"/>
      <c r="M1246" s="224"/>
      <c r="N1246" s="224"/>
      <c r="O1246" s="224"/>
      <c r="P1246" s="224"/>
      <c r="Q1246" s="224"/>
      <c r="R1246" s="522"/>
      <c r="S1246" s="224"/>
      <c r="T1246" s="137"/>
    </row>
    <row r="1247" spans="1:20" x14ac:dyDescent="0.25">
      <c r="A1247" s="224"/>
      <c r="B1247" s="837"/>
      <c r="C1247" s="224"/>
      <c r="D1247" s="224"/>
      <c r="E1247" s="224"/>
      <c r="F1247" s="224"/>
      <c r="G1247" s="224"/>
      <c r="H1247" s="224"/>
      <c r="I1247" s="224"/>
      <c r="J1247" s="224"/>
      <c r="K1247" s="224"/>
      <c r="L1247" s="224"/>
      <c r="M1247" s="224"/>
      <c r="N1247" s="224"/>
      <c r="O1247" s="224"/>
      <c r="P1247" s="224"/>
      <c r="Q1247" s="224"/>
      <c r="R1247" s="522"/>
      <c r="S1247" s="224"/>
      <c r="T1247" s="137"/>
    </row>
    <row r="1248" spans="1:20" x14ac:dyDescent="0.25">
      <c r="A1248" s="224"/>
      <c r="B1248" s="837"/>
      <c r="C1248" s="224"/>
      <c r="D1248" s="224"/>
      <c r="E1248" s="224"/>
      <c r="F1248" s="224"/>
      <c r="G1248" s="224"/>
      <c r="H1248" s="224"/>
      <c r="I1248" s="224"/>
      <c r="J1248" s="224"/>
      <c r="K1248" s="224"/>
      <c r="L1248" s="224"/>
      <c r="M1248" s="224"/>
      <c r="N1248" s="224"/>
      <c r="O1248" s="224"/>
      <c r="P1248" s="224"/>
      <c r="Q1248" s="224"/>
      <c r="R1248" s="522"/>
      <c r="S1248" s="224"/>
      <c r="T1248" s="137"/>
    </row>
    <row r="1249" spans="1:20" x14ac:dyDescent="0.25">
      <c r="A1249" s="224"/>
      <c r="B1249" s="837"/>
      <c r="C1249" s="224"/>
      <c r="D1249" s="224"/>
      <c r="E1249" s="224"/>
      <c r="F1249" s="224"/>
      <c r="G1249" s="224"/>
      <c r="H1249" s="224"/>
      <c r="I1249" s="224"/>
      <c r="J1249" s="224"/>
      <c r="K1249" s="224"/>
      <c r="L1249" s="224"/>
      <c r="M1249" s="224"/>
      <c r="N1249" s="224"/>
      <c r="O1249" s="224"/>
      <c r="P1249" s="224"/>
      <c r="Q1249" s="224"/>
      <c r="R1249" s="522"/>
      <c r="S1249" s="224"/>
      <c r="T1249" s="137"/>
    </row>
    <row r="1250" spans="1:20" x14ac:dyDescent="0.25">
      <c r="A1250" s="224"/>
      <c r="B1250" s="837"/>
      <c r="C1250" s="224"/>
      <c r="D1250" s="224"/>
      <c r="E1250" s="224"/>
      <c r="F1250" s="224"/>
      <c r="G1250" s="224"/>
      <c r="H1250" s="224"/>
      <c r="I1250" s="224"/>
      <c r="J1250" s="224"/>
      <c r="K1250" s="224"/>
      <c r="L1250" s="224"/>
      <c r="M1250" s="224"/>
      <c r="N1250" s="224"/>
      <c r="O1250" s="224"/>
      <c r="P1250" s="224"/>
      <c r="Q1250" s="224"/>
      <c r="R1250" s="522"/>
      <c r="S1250" s="224"/>
      <c r="T1250" s="137"/>
    </row>
    <row r="1251" spans="1:20" x14ac:dyDescent="0.25">
      <c r="A1251" s="224"/>
      <c r="B1251" s="837"/>
      <c r="C1251" s="224"/>
      <c r="D1251" s="224"/>
      <c r="E1251" s="224"/>
      <c r="F1251" s="224"/>
      <c r="G1251" s="224"/>
      <c r="H1251" s="224"/>
      <c r="I1251" s="224"/>
      <c r="J1251" s="224"/>
      <c r="K1251" s="224"/>
      <c r="L1251" s="224"/>
      <c r="M1251" s="224"/>
      <c r="N1251" s="224"/>
      <c r="O1251" s="224"/>
      <c r="P1251" s="224"/>
      <c r="Q1251" s="224"/>
      <c r="R1251" s="522"/>
      <c r="S1251" s="224"/>
      <c r="T1251" s="137"/>
    </row>
    <row r="1252" spans="1:20" x14ac:dyDescent="0.25">
      <c r="A1252" s="224"/>
      <c r="B1252" s="837"/>
      <c r="C1252" s="224"/>
      <c r="D1252" s="224"/>
      <c r="E1252" s="224"/>
      <c r="F1252" s="224"/>
      <c r="G1252" s="224"/>
      <c r="H1252" s="224"/>
      <c r="I1252" s="224"/>
      <c r="J1252" s="224"/>
      <c r="K1252" s="224"/>
      <c r="L1252" s="224"/>
      <c r="M1252" s="224"/>
      <c r="N1252" s="224"/>
      <c r="O1252" s="224"/>
      <c r="P1252" s="224"/>
      <c r="Q1252" s="224"/>
      <c r="R1252" s="522"/>
      <c r="S1252" s="224"/>
      <c r="T1252" s="137"/>
    </row>
    <row r="1253" spans="1:20" x14ac:dyDescent="0.25">
      <c r="A1253" s="224"/>
      <c r="B1253" s="837"/>
      <c r="C1253" s="224"/>
      <c r="D1253" s="224"/>
      <c r="E1253" s="224"/>
      <c r="F1253" s="224"/>
      <c r="G1253" s="224"/>
      <c r="H1253" s="224"/>
      <c r="I1253" s="224"/>
      <c r="J1253" s="224"/>
      <c r="K1253" s="224"/>
      <c r="L1253" s="224"/>
      <c r="M1253" s="224"/>
      <c r="N1253" s="224"/>
      <c r="O1253" s="224"/>
      <c r="P1253" s="224"/>
      <c r="Q1253" s="224"/>
      <c r="R1253" s="522"/>
      <c r="S1253" s="224"/>
      <c r="T1253" s="137"/>
    </row>
    <row r="1254" spans="1:20" x14ac:dyDescent="0.25">
      <c r="A1254" s="224"/>
      <c r="B1254" s="837"/>
      <c r="C1254" s="224"/>
      <c r="D1254" s="224"/>
      <c r="E1254" s="224"/>
      <c r="F1254" s="224"/>
      <c r="G1254" s="224"/>
      <c r="H1254" s="224"/>
      <c r="I1254" s="224"/>
      <c r="J1254" s="224"/>
      <c r="K1254" s="224"/>
      <c r="L1254" s="224"/>
      <c r="M1254" s="224"/>
      <c r="N1254" s="224"/>
      <c r="O1254" s="224"/>
      <c r="P1254" s="224"/>
      <c r="Q1254" s="224"/>
      <c r="R1254" s="522"/>
      <c r="S1254" s="224"/>
      <c r="T1254" s="137"/>
    </row>
    <row r="1255" spans="1:20" x14ac:dyDescent="0.25">
      <c r="A1255" s="224"/>
      <c r="B1255" s="837"/>
      <c r="C1255" s="224"/>
      <c r="D1255" s="224"/>
      <c r="E1255" s="224"/>
      <c r="F1255" s="224"/>
      <c r="G1255" s="224"/>
      <c r="H1255" s="224"/>
      <c r="I1255" s="224"/>
      <c r="J1255" s="224"/>
      <c r="K1255" s="224"/>
      <c r="L1255" s="224"/>
      <c r="M1255" s="224"/>
      <c r="N1255" s="224"/>
      <c r="O1255" s="224"/>
      <c r="P1255" s="224"/>
      <c r="Q1255" s="224"/>
      <c r="R1255" s="522"/>
      <c r="S1255" s="224"/>
      <c r="T1255" s="137"/>
    </row>
    <row r="1256" spans="1:20" x14ac:dyDescent="0.25">
      <c r="A1256" s="224"/>
      <c r="B1256" s="837"/>
      <c r="C1256" s="224"/>
      <c r="D1256" s="224"/>
      <c r="E1256" s="224"/>
      <c r="F1256" s="224"/>
      <c r="G1256" s="224"/>
      <c r="H1256" s="224"/>
      <c r="I1256" s="224"/>
      <c r="J1256" s="224"/>
      <c r="K1256" s="224"/>
      <c r="L1256" s="224"/>
      <c r="M1256" s="224"/>
      <c r="N1256" s="224"/>
      <c r="O1256" s="224"/>
      <c r="P1256" s="224"/>
      <c r="Q1256" s="224"/>
      <c r="R1256" s="522"/>
      <c r="S1256" s="224"/>
      <c r="T1256" s="137"/>
    </row>
    <row r="1257" spans="1:20" x14ac:dyDescent="0.25">
      <c r="A1257" s="224"/>
      <c r="B1257" s="837"/>
      <c r="C1257" s="224"/>
      <c r="D1257" s="224"/>
      <c r="E1257" s="224"/>
      <c r="F1257" s="224"/>
      <c r="G1257" s="224"/>
      <c r="H1257" s="224"/>
      <c r="I1257" s="224"/>
      <c r="J1257" s="224"/>
      <c r="K1257" s="224"/>
      <c r="L1257" s="224"/>
      <c r="M1257" s="224"/>
      <c r="N1257" s="224"/>
      <c r="O1257" s="224"/>
      <c r="P1257" s="224"/>
      <c r="Q1257" s="224"/>
      <c r="R1257" s="522"/>
      <c r="S1257" s="224"/>
      <c r="T1257" s="137"/>
    </row>
    <row r="1258" spans="1:20" x14ac:dyDescent="0.25">
      <c r="A1258" s="224"/>
      <c r="B1258" s="837"/>
      <c r="C1258" s="224"/>
      <c r="D1258" s="224"/>
      <c r="E1258" s="224"/>
      <c r="F1258" s="224"/>
      <c r="G1258" s="224"/>
      <c r="H1258" s="224"/>
      <c r="I1258" s="224"/>
      <c r="J1258" s="224"/>
      <c r="K1258" s="224"/>
      <c r="L1258" s="224"/>
      <c r="M1258" s="224"/>
      <c r="N1258" s="224"/>
      <c r="O1258" s="224"/>
      <c r="P1258" s="224"/>
      <c r="Q1258" s="224"/>
      <c r="R1258" s="522"/>
      <c r="S1258" s="224"/>
      <c r="T1258" s="137"/>
    </row>
    <row r="1259" spans="1:20" x14ac:dyDescent="0.25">
      <c r="A1259" s="224"/>
      <c r="B1259" s="837"/>
      <c r="C1259" s="224"/>
      <c r="D1259" s="224"/>
      <c r="E1259" s="224"/>
      <c r="F1259" s="224"/>
      <c r="G1259" s="224"/>
      <c r="H1259" s="224"/>
      <c r="I1259" s="224"/>
      <c r="J1259" s="224"/>
      <c r="K1259" s="224"/>
      <c r="L1259" s="224"/>
      <c r="M1259" s="224"/>
      <c r="N1259" s="224"/>
      <c r="O1259" s="224"/>
      <c r="P1259" s="224"/>
      <c r="Q1259" s="224"/>
      <c r="R1259" s="522"/>
      <c r="S1259" s="224"/>
      <c r="T1259" s="137"/>
    </row>
    <row r="1260" spans="1:20" x14ac:dyDescent="0.25">
      <c r="A1260" s="224"/>
      <c r="B1260" s="837"/>
      <c r="C1260" s="224"/>
      <c r="D1260" s="224"/>
      <c r="E1260" s="224"/>
      <c r="F1260" s="224"/>
      <c r="G1260" s="224"/>
      <c r="H1260" s="224"/>
      <c r="I1260" s="224"/>
      <c r="J1260" s="224"/>
      <c r="K1260" s="224"/>
      <c r="L1260" s="224"/>
      <c r="M1260" s="224"/>
      <c r="N1260" s="224"/>
      <c r="O1260" s="224"/>
      <c r="P1260" s="224"/>
      <c r="Q1260" s="224"/>
      <c r="R1260" s="522"/>
      <c r="S1260" s="224"/>
      <c r="T1260" s="137"/>
    </row>
    <row r="1261" spans="1:20" x14ac:dyDescent="0.25">
      <c r="A1261" s="224"/>
      <c r="B1261" s="837"/>
      <c r="C1261" s="224"/>
      <c r="D1261" s="224"/>
      <c r="E1261" s="224"/>
      <c r="F1261" s="224"/>
      <c r="G1261" s="224"/>
      <c r="H1261" s="224"/>
      <c r="I1261" s="224"/>
      <c r="J1261" s="224"/>
      <c r="K1261" s="224"/>
      <c r="L1261" s="224"/>
      <c r="M1261" s="224"/>
      <c r="N1261" s="224"/>
      <c r="O1261" s="224"/>
      <c r="P1261" s="224"/>
      <c r="Q1261" s="224"/>
      <c r="R1261" s="522"/>
      <c r="S1261" s="224"/>
      <c r="T1261" s="137"/>
    </row>
    <row r="1262" spans="1:20" x14ac:dyDescent="0.25">
      <c r="A1262" s="224"/>
      <c r="B1262" s="837"/>
      <c r="C1262" s="224"/>
      <c r="D1262" s="224"/>
      <c r="E1262" s="224"/>
      <c r="F1262" s="224"/>
      <c r="G1262" s="224"/>
      <c r="H1262" s="224"/>
      <c r="I1262" s="224"/>
      <c r="J1262" s="224"/>
      <c r="K1262" s="224"/>
      <c r="L1262" s="224"/>
      <c r="M1262" s="224"/>
      <c r="N1262" s="224"/>
      <c r="O1262" s="224"/>
      <c r="P1262" s="224"/>
      <c r="Q1262" s="224"/>
      <c r="R1262" s="522"/>
      <c r="S1262" s="224"/>
      <c r="T1262" s="137"/>
    </row>
    <row r="1263" spans="1:20" x14ac:dyDescent="0.25">
      <c r="A1263" s="224"/>
      <c r="B1263" s="837"/>
      <c r="C1263" s="224"/>
      <c r="D1263" s="224"/>
      <c r="E1263" s="224"/>
      <c r="F1263" s="224"/>
      <c r="G1263" s="224"/>
      <c r="H1263" s="224"/>
      <c r="I1263" s="224"/>
      <c r="J1263" s="224"/>
      <c r="K1263" s="224"/>
      <c r="L1263" s="224"/>
      <c r="M1263" s="224"/>
      <c r="N1263" s="224"/>
      <c r="O1263" s="224"/>
      <c r="P1263" s="224"/>
      <c r="Q1263" s="224"/>
      <c r="R1263" s="522"/>
      <c r="S1263" s="224"/>
      <c r="T1263" s="137"/>
    </row>
    <row r="1264" spans="1:20" x14ac:dyDescent="0.25">
      <c r="A1264" s="224"/>
      <c r="B1264" s="837"/>
      <c r="C1264" s="224"/>
      <c r="D1264" s="224"/>
      <c r="E1264" s="224"/>
      <c r="F1264" s="224"/>
      <c r="G1264" s="224"/>
      <c r="H1264" s="224"/>
      <c r="I1264" s="224"/>
      <c r="J1264" s="224"/>
      <c r="K1264" s="224"/>
      <c r="L1264" s="224"/>
      <c r="M1264" s="224"/>
      <c r="N1264" s="224"/>
      <c r="O1264" s="224"/>
      <c r="P1264" s="224"/>
      <c r="Q1264" s="224"/>
      <c r="R1264" s="522"/>
      <c r="S1264" s="224"/>
      <c r="T1264" s="137"/>
    </row>
    <row r="1265" spans="1:20" x14ac:dyDescent="0.25">
      <c r="A1265" s="224"/>
      <c r="B1265" s="837"/>
      <c r="C1265" s="224"/>
      <c r="D1265" s="224"/>
      <c r="E1265" s="224"/>
      <c r="F1265" s="224"/>
      <c r="G1265" s="224"/>
      <c r="H1265" s="224"/>
      <c r="I1265" s="224"/>
      <c r="J1265" s="224"/>
      <c r="K1265" s="224"/>
      <c r="L1265" s="224"/>
      <c r="M1265" s="224"/>
      <c r="N1265" s="224"/>
      <c r="O1265" s="224"/>
      <c r="P1265" s="224"/>
      <c r="Q1265" s="224"/>
      <c r="R1265" s="522"/>
      <c r="S1265" s="224"/>
      <c r="T1265" s="137"/>
    </row>
    <row r="1266" spans="1:20" x14ac:dyDescent="0.25">
      <c r="A1266" s="224"/>
      <c r="B1266" s="837"/>
      <c r="C1266" s="224"/>
      <c r="D1266" s="224"/>
      <c r="E1266" s="224"/>
      <c r="F1266" s="224"/>
      <c r="G1266" s="224"/>
      <c r="H1266" s="224"/>
      <c r="I1266" s="224"/>
      <c r="J1266" s="224"/>
      <c r="K1266" s="224"/>
      <c r="L1266" s="224"/>
      <c r="M1266" s="224"/>
      <c r="N1266" s="224"/>
      <c r="O1266" s="224"/>
      <c r="P1266" s="224"/>
      <c r="Q1266" s="224"/>
      <c r="R1266" s="522"/>
      <c r="S1266" s="224"/>
      <c r="T1266" s="137"/>
    </row>
    <row r="1267" spans="1:20" x14ac:dyDescent="0.25">
      <c r="A1267" s="224"/>
      <c r="B1267" s="837"/>
      <c r="C1267" s="224"/>
      <c r="D1267" s="224"/>
      <c r="E1267" s="224"/>
      <c r="F1267" s="224"/>
      <c r="G1267" s="224"/>
      <c r="H1267" s="224"/>
      <c r="I1267" s="224"/>
      <c r="J1267" s="224"/>
      <c r="K1267" s="224"/>
      <c r="L1267" s="224"/>
      <c r="M1267" s="224"/>
      <c r="N1267" s="224"/>
      <c r="O1267" s="224"/>
      <c r="P1267" s="224"/>
      <c r="Q1267" s="224"/>
      <c r="R1267" s="522"/>
      <c r="S1267" s="224"/>
      <c r="T1267" s="137"/>
    </row>
    <row r="1268" spans="1:20" x14ac:dyDescent="0.25">
      <c r="A1268" s="224"/>
      <c r="B1268" s="837"/>
      <c r="C1268" s="224"/>
      <c r="D1268" s="224"/>
      <c r="E1268" s="224"/>
      <c r="F1268" s="224"/>
      <c r="G1268" s="224"/>
      <c r="H1268" s="224"/>
      <c r="I1268" s="224"/>
      <c r="J1268" s="224"/>
      <c r="K1268" s="224"/>
      <c r="L1268" s="224"/>
      <c r="M1268" s="224"/>
      <c r="N1268" s="224"/>
      <c r="O1268" s="224"/>
      <c r="P1268" s="224"/>
      <c r="Q1268" s="224"/>
      <c r="R1268" s="522"/>
      <c r="S1268" s="224"/>
      <c r="T1268" s="137"/>
    </row>
    <row r="1269" spans="1:20" x14ac:dyDescent="0.25">
      <c r="A1269" s="224"/>
      <c r="B1269" s="837"/>
      <c r="C1269" s="224"/>
      <c r="D1269" s="224"/>
      <c r="E1269" s="224"/>
      <c r="F1269" s="224"/>
      <c r="G1269" s="224"/>
      <c r="H1269" s="224"/>
      <c r="I1269" s="224"/>
      <c r="J1269" s="224"/>
      <c r="K1269" s="224"/>
      <c r="L1269" s="224"/>
      <c r="M1269" s="224"/>
      <c r="N1269" s="224"/>
      <c r="O1269" s="224"/>
      <c r="P1269" s="224"/>
      <c r="Q1269" s="224"/>
      <c r="R1269" s="522"/>
      <c r="S1269" s="224"/>
      <c r="T1269" s="137"/>
    </row>
    <row r="1270" spans="1:20" x14ac:dyDescent="0.25">
      <c r="A1270" s="224"/>
      <c r="B1270" s="837"/>
      <c r="C1270" s="224"/>
      <c r="D1270" s="224"/>
      <c r="E1270" s="224"/>
      <c r="F1270" s="224"/>
      <c r="G1270" s="224"/>
      <c r="H1270" s="224"/>
      <c r="I1270" s="224"/>
      <c r="J1270" s="224"/>
      <c r="K1270" s="224"/>
      <c r="L1270" s="224"/>
      <c r="M1270" s="224"/>
      <c r="N1270" s="224"/>
      <c r="O1270" s="224"/>
      <c r="P1270" s="224"/>
      <c r="Q1270" s="224"/>
      <c r="R1270" s="522"/>
      <c r="S1270" s="224"/>
      <c r="T1270" s="137"/>
    </row>
    <row r="1271" spans="1:20" x14ac:dyDescent="0.25">
      <c r="A1271" s="224"/>
      <c r="B1271" s="837"/>
      <c r="C1271" s="224"/>
      <c r="D1271" s="224"/>
      <c r="E1271" s="224"/>
      <c r="F1271" s="224"/>
      <c r="G1271" s="224"/>
      <c r="H1271" s="224"/>
      <c r="I1271" s="224"/>
      <c r="J1271" s="224"/>
      <c r="K1271" s="224"/>
      <c r="L1271" s="224"/>
      <c r="M1271" s="224"/>
      <c r="N1271" s="224"/>
      <c r="O1271" s="224"/>
      <c r="P1271" s="224"/>
      <c r="Q1271" s="224"/>
      <c r="R1271" s="522"/>
      <c r="S1271" s="224"/>
      <c r="T1271" s="137"/>
    </row>
    <row r="1272" spans="1:20" x14ac:dyDescent="0.25">
      <c r="A1272" s="224"/>
      <c r="B1272" s="837"/>
      <c r="C1272" s="224"/>
      <c r="D1272" s="224"/>
      <c r="E1272" s="224"/>
      <c r="F1272" s="224"/>
      <c r="G1272" s="224"/>
      <c r="H1272" s="224"/>
      <c r="I1272" s="224"/>
      <c r="J1272" s="224"/>
      <c r="K1272" s="224"/>
      <c r="L1272" s="224"/>
      <c r="M1272" s="224"/>
      <c r="N1272" s="224"/>
      <c r="O1272" s="224"/>
      <c r="P1272" s="224"/>
      <c r="Q1272" s="224"/>
      <c r="R1272" s="522"/>
      <c r="S1272" s="224"/>
      <c r="T1272" s="137"/>
    </row>
    <row r="1273" spans="1:20" x14ac:dyDescent="0.25">
      <c r="A1273" s="224"/>
      <c r="B1273" s="837"/>
      <c r="C1273" s="224"/>
      <c r="D1273" s="224"/>
      <c r="E1273" s="224"/>
      <c r="F1273" s="224"/>
      <c r="G1273" s="224"/>
      <c r="H1273" s="224"/>
      <c r="I1273" s="224"/>
      <c r="J1273" s="224"/>
      <c r="K1273" s="224"/>
      <c r="L1273" s="224"/>
      <c r="M1273" s="224"/>
      <c r="N1273" s="224"/>
      <c r="O1273" s="224"/>
      <c r="P1273" s="224"/>
      <c r="Q1273" s="224"/>
      <c r="R1273" s="522"/>
      <c r="S1273" s="224"/>
      <c r="T1273" s="137"/>
    </row>
    <row r="1274" spans="1:20" x14ac:dyDescent="0.25">
      <c r="A1274" s="224"/>
      <c r="B1274" s="837"/>
      <c r="C1274" s="224"/>
      <c r="D1274" s="224"/>
      <c r="E1274" s="224"/>
      <c r="F1274" s="224"/>
      <c r="G1274" s="224"/>
      <c r="H1274" s="224"/>
      <c r="I1274" s="224"/>
      <c r="J1274" s="224"/>
      <c r="K1274" s="224"/>
      <c r="L1274" s="224"/>
      <c r="M1274" s="224"/>
      <c r="N1274" s="224"/>
      <c r="O1274" s="224"/>
      <c r="P1274" s="224"/>
      <c r="Q1274" s="224"/>
      <c r="R1274" s="522"/>
      <c r="S1274" s="224"/>
      <c r="T1274" s="137"/>
    </row>
    <row r="1275" spans="1:20" x14ac:dyDescent="0.25">
      <c r="A1275" s="224"/>
      <c r="B1275" s="837"/>
      <c r="C1275" s="224"/>
      <c r="D1275" s="224"/>
      <c r="E1275" s="224"/>
      <c r="F1275" s="224"/>
      <c r="G1275" s="224"/>
      <c r="H1275" s="224"/>
      <c r="I1275" s="224"/>
      <c r="J1275" s="224"/>
      <c r="K1275" s="224"/>
      <c r="L1275" s="224"/>
      <c r="M1275" s="224"/>
      <c r="N1275" s="224"/>
      <c r="O1275" s="224"/>
      <c r="P1275" s="224"/>
      <c r="Q1275" s="224"/>
      <c r="R1275" s="522"/>
      <c r="S1275" s="224"/>
      <c r="T1275" s="137"/>
    </row>
    <row r="1276" spans="1:20" x14ac:dyDescent="0.25">
      <c r="A1276" s="224"/>
      <c r="B1276" s="837"/>
      <c r="C1276" s="224"/>
      <c r="D1276" s="224"/>
      <c r="E1276" s="224"/>
      <c r="F1276" s="224"/>
      <c r="G1276" s="224"/>
      <c r="H1276" s="224"/>
      <c r="I1276" s="224"/>
      <c r="J1276" s="224"/>
      <c r="K1276" s="224"/>
      <c r="L1276" s="224"/>
      <c r="M1276" s="224"/>
      <c r="N1276" s="224"/>
      <c r="O1276" s="224"/>
      <c r="P1276" s="224"/>
      <c r="Q1276" s="224"/>
      <c r="R1276" s="522"/>
      <c r="S1276" s="224"/>
      <c r="T1276" s="137"/>
    </row>
    <row r="1277" spans="1:20" x14ac:dyDescent="0.25">
      <c r="A1277" s="224"/>
      <c r="B1277" s="837"/>
      <c r="C1277" s="224"/>
      <c r="D1277" s="224"/>
      <c r="E1277" s="224"/>
      <c r="F1277" s="224"/>
      <c r="G1277" s="224"/>
      <c r="H1277" s="224"/>
      <c r="I1277" s="224"/>
      <c r="J1277" s="224"/>
      <c r="K1277" s="224"/>
      <c r="L1277" s="224"/>
      <c r="M1277" s="224"/>
      <c r="N1277" s="224"/>
      <c r="O1277" s="224"/>
      <c r="P1277" s="224"/>
      <c r="Q1277" s="224"/>
      <c r="R1277" s="522"/>
      <c r="S1277" s="224"/>
      <c r="T1277" s="137"/>
    </row>
    <row r="1278" spans="1:20" x14ac:dyDescent="0.25">
      <c r="A1278" s="224"/>
      <c r="B1278" s="837"/>
      <c r="C1278" s="224"/>
      <c r="D1278" s="224"/>
      <c r="E1278" s="224"/>
      <c r="F1278" s="224"/>
      <c r="G1278" s="224"/>
      <c r="H1278" s="224"/>
      <c r="I1278" s="224"/>
      <c r="J1278" s="224"/>
      <c r="K1278" s="224"/>
      <c r="L1278" s="224"/>
      <c r="M1278" s="224"/>
      <c r="N1278" s="224"/>
      <c r="O1278" s="224"/>
      <c r="P1278" s="224"/>
      <c r="Q1278" s="224"/>
      <c r="R1278" s="522"/>
      <c r="S1278" s="224"/>
      <c r="T1278" s="137"/>
    </row>
    <row r="1279" spans="1:20" x14ac:dyDescent="0.25">
      <c r="A1279" s="224"/>
      <c r="B1279" s="837"/>
      <c r="C1279" s="224"/>
      <c r="D1279" s="224"/>
      <c r="E1279" s="224"/>
      <c r="F1279" s="224"/>
      <c r="G1279" s="224"/>
      <c r="H1279" s="224"/>
      <c r="I1279" s="224"/>
      <c r="J1279" s="224"/>
      <c r="K1279" s="224"/>
      <c r="L1279" s="224"/>
      <c r="M1279" s="224"/>
      <c r="N1279" s="224"/>
      <c r="O1279" s="224"/>
      <c r="P1279" s="224"/>
      <c r="Q1279" s="224"/>
      <c r="R1279" s="522"/>
      <c r="S1279" s="224"/>
      <c r="T1279" s="137"/>
    </row>
    <row r="1280" spans="1:20" x14ac:dyDescent="0.25">
      <c r="A1280" s="224"/>
      <c r="B1280" s="837"/>
      <c r="C1280" s="224"/>
      <c r="D1280" s="224"/>
      <c r="E1280" s="224"/>
      <c r="F1280" s="224"/>
      <c r="G1280" s="224"/>
      <c r="H1280" s="224"/>
      <c r="I1280" s="224"/>
      <c r="J1280" s="224"/>
      <c r="K1280" s="224"/>
      <c r="L1280" s="224"/>
      <c r="M1280" s="224"/>
      <c r="N1280" s="224"/>
      <c r="O1280" s="224"/>
      <c r="P1280" s="224"/>
      <c r="Q1280" s="224"/>
      <c r="R1280" s="522"/>
      <c r="S1280" s="224"/>
      <c r="T1280" s="137"/>
    </row>
    <row r="1281" spans="1:20" x14ac:dyDescent="0.25">
      <c r="A1281" s="224"/>
      <c r="B1281" s="837"/>
      <c r="C1281" s="224"/>
      <c r="D1281" s="224"/>
      <c r="E1281" s="224"/>
      <c r="F1281" s="224"/>
      <c r="G1281" s="224"/>
      <c r="H1281" s="224"/>
      <c r="I1281" s="224"/>
      <c r="J1281" s="224"/>
      <c r="K1281" s="224"/>
      <c r="L1281" s="224"/>
      <c r="M1281" s="224"/>
      <c r="N1281" s="224"/>
      <c r="O1281" s="224"/>
      <c r="P1281" s="224"/>
      <c r="Q1281" s="224"/>
      <c r="R1281" s="522"/>
      <c r="S1281" s="224"/>
      <c r="T1281" s="137"/>
    </row>
    <row r="1282" spans="1:20" x14ac:dyDescent="0.25">
      <c r="A1282" s="224"/>
      <c r="B1282" s="837"/>
      <c r="C1282" s="224"/>
      <c r="D1282" s="224"/>
      <c r="E1282" s="224"/>
      <c r="F1282" s="224"/>
      <c r="G1282" s="224"/>
      <c r="H1282" s="224"/>
      <c r="I1282" s="224"/>
      <c r="J1282" s="224"/>
      <c r="K1282" s="224"/>
      <c r="L1282" s="224"/>
      <c r="M1282" s="224"/>
      <c r="N1282" s="224"/>
      <c r="O1282" s="224"/>
      <c r="P1282" s="224"/>
      <c r="Q1282" s="224"/>
      <c r="R1282" s="522"/>
      <c r="S1282" s="224"/>
      <c r="T1282" s="137"/>
    </row>
    <row r="1283" spans="1:20" x14ac:dyDescent="0.25">
      <c r="A1283" s="224"/>
      <c r="B1283" s="837"/>
      <c r="C1283" s="224"/>
      <c r="D1283" s="224"/>
      <c r="E1283" s="224"/>
      <c r="F1283" s="224"/>
      <c r="G1283" s="224"/>
      <c r="H1283" s="224"/>
      <c r="I1283" s="224"/>
      <c r="J1283" s="224"/>
      <c r="K1283" s="224"/>
      <c r="L1283" s="224"/>
      <c r="M1283" s="224"/>
      <c r="N1283" s="224"/>
      <c r="O1283" s="224"/>
      <c r="P1283" s="224"/>
      <c r="Q1283" s="224"/>
      <c r="R1283" s="522"/>
      <c r="S1283" s="224"/>
      <c r="T1283" s="137"/>
    </row>
    <row r="1284" spans="1:20" x14ac:dyDescent="0.25">
      <c r="A1284" s="224"/>
      <c r="B1284" s="837"/>
      <c r="C1284" s="224"/>
      <c r="D1284" s="224"/>
      <c r="E1284" s="224"/>
      <c r="F1284" s="224"/>
      <c r="G1284" s="224"/>
      <c r="H1284" s="224"/>
      <c r="I1284" s="224"/>
      <c r="J1284" s="224"/>
      <c r="K1284" s="224"/>
      <c r="L1284" s="224"/>
      <c r="M1284" s="224"/>
      <c r="N1284" s="224"/>
      <c r="O1284" s="224"/>
      <c r="P1284" s="224"/>
      <c r="Q1284" s="224"/>
      <c r="R1284" s="522"/>
      <c r="S1284" s="224"/>
      <c r="T1284" s="137"/>
    </row>
    <row r="1285" spans="1:20" x14ac:dyDescent="0.25">
      <c r="A1285" s="224"/>
      <c r="B1285" s="837"/>
      <c r="C1285" s="224"/>
      <c r="D1285" s="224"/>
      <c r="E1285" s="224"/>
      <c r="F1285" s="224"/>
      <c r="G1285" s="224"/>
      <c r="H1285" s="224"/>
      <c r="I1285" s="224"/>
      <c r="J1285" s="224"/>
      <c r="K1285" s="224"/>
      <c r="L1285" s="224"/>
      <c r="M1285" s="224"/>
      <c r="N1285" s="224"/>
      <c r="O1285" s="224"/>
      <c r="P1285" s="224"/>
      <c r="Q1285" s="224"/>
      <c r="R1285" s="522"/>
      <c r="S1285" s="224"/>
      <c r="T1285" s="137"/>
    </row>
    <row r="1286" spans="1:20" x14ac:dyDescent="0.25">
      <c r="A1286" s="224"/>
      <c r="B1286" s="837"/>
      <c r="C1286" s="224"/>
      <c r="D1286" s="224"/>
      <c r="E1286" s="224"/>
      <c r="F1286" s="224"/>
      <c r="G1286" s="224"/>
      <c r="H1286" s="224"/>
      <c r="I1286" s="224"/>
      <c r="J1286" s="224"/>
      <c r="K1286" s="224"/>
      <c r="L1286" s="224"/>
      <c r="M1286" s="224"/>
      <c r="N1286" s="224"/>
      <c r="O1286" s="224"/>
      <c r="P1286" s="224"/>
      <c r="Q1286" s="224"/>
      <c r="R1286" s="522"/>
      <c r="S1286" s="224"/>
      <c r="T1286" s="137"/>
    </row>
    <row r="1287" spans="1:20" x14ac:dyDescent="0.25">
      <c r="A1287" s="224"/>
      <c r="B1287" s="837"/>
      <c r="C1287" s="224"/>
      <c r="D1287" s="224"/>
      <c r="E1287" s="224"/>
      <c r="F1287" s="224"/>
      <c r="G1287" s="224"/>
      <c r="H1287" s="224"/>
      <c r="I1287" s="224"/>
      <c r="J1287" s="224"/>
      <c r="K1287" s="224"/>
      <c r="L1287" s="224"/>
      <c r="M1287" s="224"/>
      <c r="N1287" s="224"/>
      <c r="O1287" s="224"/>
      <c r="P1287" s="224"/>
      <c r="Q1287" s="224"/>
      <c r="R1287" s="522"/>
      <c r="S1287" s="224"/>
      <c r="T1287" s="137"/>
    </row>
    <row r="1288" spans="1:20" x14ac:dyDescent="0.25">
      <c r="A1288" s="224"/>
      <c r="B1288" s="837"/>
      <c r="C1288" s="224"/>
      <c r="D1288" s="224"/>
      <c r="E1288" s="224"/>
      <c r="F1288" s="224"/>
      <c r="G1288" s="224"/>
      <c r="H1288" s="224"/>
      <c r="I1288" s="224"/>
      <c r="J1288" s="224"/>
      <c r="K1288" s="224"/>
      <c r="L1288" s="224"/>
      <c r="M1288" s="224"/>
      <c r="N1288" s="224"/>
      <c r="O1288" s="224"/>
      <c r="P1288" s="224"/>
      <c r="Q1288" s="224"/>
      <c r="R1288" s="522"/>
      <c r="S1288" s="224"/>
      <c r="T1288" s="137"/>
    </row>
    <row r="1289" spans="1:20" x14ac:dyDescent="0.25">
      <c r="A1289" s="224"/>
      <c r="B1289" s="837"/>
      <c r="C1289" s="224"/>
      <c r="D1289" s="224"/>
      <c r="E1289" s="224"/>
      <c r="F1289" s="224"/>
      <c r="G1289" s="224"/>
      <c r="H1289" s="224"/>
      <c r="I1289" s="224"/>
      <c r="J1289" s="224"/>
      <c r="K1289" s="224"/>
      <c r="L1289" s="224"/>
      <c r="M1289" s="224"/>
      <c r="N1289" s="224"/>
      <c r="O1289" s="224"/>
      <c r="P1289" s="224"/>
      <c r="Q1289" s="224"/>
      <c r="R1289" s="522"/>
      <c r="S1289" s="224"/>
      <c r="T1289" s="137"/>
    </row>
    <row r="1290" spans="1:20" x14ac:dyDescent="0.25">
      <c r="A1290" s="224"/>
      <c r="B1290" s="837"/>
      <c r="C1290" s="224"/>
      <c r="D1290" s="224"/>
      <c r="E1290" s="224"/>
      <c r="F1290" s="224"/>
      <c r="G1290" s="224"/>
      <c r="H1290" s="224"/>
      <c r="I1290" s="224"/>
      <c r="J1290" s="224"/>
      <c r="K1290" s="224"/>
      <c r="L1290" s="224"/>
      <c r="M1290" s="224"/>
      <c r="N1290" s="224"/>
      <c r="O1290" s="224"/>
      <c r="P1290" s="224"/>
      <c r="Q1290" s="224"/>
      <c r="R1290" s="522"/>
      <c r="S1290" s="224"/>
      <c r="T1290" s="137"/>
    </row>
    <row r="1291" spans="1:20" x14ac:dyDescent="0.25">
      <c r="A1291" s="224"/>
      <c r="B1291" s="837"/>
      <c r="C1291" s="224"/>
      <c r="D1291" s="224"/>
      <c r="E1291" s="224"/>
      <c r="F1291" s="224"/>
      <c r="G1291" s="224"/>
      <c r="H1291" s="224"/>
      <c r="I1291" s="224"/>
      <c r="J1291" s="224"/>
      <c r="K1291" s="224"/>
      <c r="L1291" s="224"/>
      <c r="M1291" s="224"/>
      <c r="N1291" s="224"/>
      <c r="O1291" s="224"/>
      <c r="P1291" s="224"/>
      <c r="Q1291" s="224"/>
      <c r="R1291" s="522"/>
      <c r="S1291" s="224"/>
      <c r="T1291" s="137"/>
    </row>
    <row r="1292" spans="1:20" x14ac:dyDescent="0.25">
      <c r="A1292" s="224"/>
      <c r="B1292" s="837"/>
      <c r="C1292" s="224"/>
      <c r="D1292" s="224"/>
      <c r="E1292" s="224"/>
      <c r="F1292" s="224"/>
      <c r="G1292" s="224"/>
      <c r="H1292" s="224"/>
      <c r="I1292" s="224"/>
      <c r="J1292" s="224"/>
      <c r="K1292" s="224"/>
      <c r="L1292" s="224"/>
      <c r="M1292" s="224"/>
      <c r="N1292" s="224"/>
      <c r="O1292" s="224"/>
      <c r="P1292" s="224"/>
      <c r="Q1292" s="224"/>
      <c r="R1292" s="522"/>
      <c r="S1292" s="224"/>
      <c r="T1292" s="137"/>
    </row>
    <row r="1293" spans="1:20" x14ac:dyDescent="0.25">
      <c r="A1293" s="224"/>
      <c r="B1293" s="837"/>
      <c r="C1293" s="224"/>
      <c r="D1293" s="224"/>
      <c r="E1293" s="224"/>
      <c r="F1293" s="224"/>
      <c r="G1293" s="224"/>
      <c r="H1293" s="224"/>
      <c r="I1293" s="224"/>
      <c r="J1293" s="224"/>
      <c r="K1293" s="224"/>
      <c r="L1293" s="224"/>
      <c r="M1293" s="224"/>
      <c r="N1293" s="224"/>
      <c r="O1293" s="224"/>
      <c r="P1293" s="224"/>
      <c r="Q1293" s="224"/>
      <c r="R1293" s="522"/>
      <c r="S1293" s="224"/>
      <c r="T1293" s="137"/>
    </row>
    <row r="1294" spans="1:20" x14ac:dyDescent="0.25">
      <c r="A1294" s="224"/>
      <c r="B1294" s="837"/>
      <c r="C1294" s="224"/>
      <c r="D1294" s="224"/>
      <c r="E1294" s="224"/>
      <c r="F1294" s="224"/>
      <c r="G1294" s="224"/>
      <c r="H1294" s="224"/>
      <c r="I1294" s="224"/>
      <c r="J1294" s="224"/>
      <c r="K1294" s="224"/>
      <c r="L1294" s="224"/>
      <c r="M1294" s="224"/>
      <c r="N1294" s="224"/>
      <c r="O1294" s="224"/>
      <c r="P1294" s="224"/>
      <c r="Q1294" s="224"/>
      <c r="R1294" s="522"/>
      <c r="S1294" s="224"/>
      <c r="T1294" s="137"/>
    </row>
    <row r="1295" spans="1:20" x14ac:dyDescent="0.25">
      <c r="A1295" s="224"/>
      <c r="B1295" s="837"/>
      <c r="C1295" s="224"/>
      <c r="D1295" s="224"/>
      <c r="E1295" s="224"/>
      <c r="F1295" s="224"/>
      <c r="G1295" s="224"/>
      <c r="H1295" s="224"/>
      <c r="I1295" s="224"/>
      <c r="J1295" s="224"/>
      <c r="K1295" s="224"/>
      <c r="L1295" s="224"/>
      <c r="M1295" s="224"/>
      <c r="N1295" s="224"/>
      <c r="O1295" s="224"/>
      <c r="P1295" s="224"/>
      <c r="Q1295" s="224"/>
      <c r="R1295" s="522"/>
      <c r="S1295" s="224"/>
      <c r="T1295" s="137"/>
    </row>
    <row r="1296" spans="1:20" x14ac:dyDescent="0.25">
      <c r="A1296" s="224"/>
      <c r="B1296" s="837"/>
      <c r="C1296" s="224"/>
      <c r="D1296" s="224"/>
      <c r="E1296" s="224"/>
      <c r="F1296" s="224"/>
      <c r="G1296" s="224"/>
      <c r="H1296" s="224"/>
      <c r="I1296" s="224"/>
      <c r="J1296" s="224"/>
      <c r="K1296" s="224"/>
      <c r="L1296" s="224"/>
      <c r="M1296" s="224"/>
      <c r="N1296" s="224"/>
      <c r="O1296" s="224"/>
      <c r="P1296" s="224"/>
      <c r="Q1296" s="224"/>
      <c r="R1296" s="522"/>
      <c r="S1296" s="224"/>
      <c r="T1296" s="137"/>
    </row>
    <row r="1297" spans="1:20" x14ac:dyDescent="0.25">
      <c r="A1297" s="224"/>
      <c r="B1297" s="837"/>
      <c r="C1297" s="224"/>
      <c r="D1297" s="224"/>
      <c r="E1297" s="224"/>
      <c r="F1297" s="224"/>
      <c r="G1297" s="224"/>
      <c r="H1297" s="224"/>
      <c r="I1297" s="224"/>
      <c r="J1297" s="224"/>
      <c r="K1297" s="224"/>
      <c r="L1297" s="224"/>
      <c r="M1297" s="224"/>
      <c r="N1297" s="224"/>
      <c r="O1297" s="224"/>
      <c r="P1297" s="224"/>
      <c r="Q1297" s="224"/>
      <c r="R1297" s="522"/>
      <c r="S1297" s="224"/>
      <c r="T1297" s="137"/>
    </row>
    <row r="1298" spans="1:20" x14ac:dyDescent="0.25">
      <c r="A1298" s="224"/>
      <c r="B1298" s="837"/>
      <c r="C1298" s="224"/>
      <c r="D1298" s="224"/>
      <c r="E1298" s="224"/>
      <c r="F1298" s="224"/>
      <c r="G1298" s="224"/>
      <c r="H1298" s="224"/>
      <c r="I1298" s="224"/>
      <c r="J1298" s="224"/>
      <c r="K1298" s="224"/>
      <c r="L1298" s="224"/>
      <c r="M1298" s="224"/>
      <c r="N1298" s="224"/>
      <c r="O1298" s="224"/>
      <c r="P1298" s="224"/>
      <c r="Q1298" s="224"/>
      <c r="R1298" s="522"/>
      <c r="S1298" s="224"/>
      <c r="T1298" s="137"/>
    </row>
    <row r="1299" spans="1:20" x14ac:dyDescent="0.25">
      <c r="A1299" s="224"/>
      <c r="B1299" s="837"/>
      <c r="C1299" s="224"/>
      <c r="D1299" s="224"/>
      <c r="E1299" s="224"/>
      <c r="F1299" s="224"/>
      <c r="G1299" s="224"/>
      <c r="H1299" s="224"/>
      <c r="I1299" s="224"/>
      <c r="J1299" s="224"/>
      <c r="K1299" s="224"/>
      <c r="L1299" s="224"/>
      <c r="M1299" s="224"/>
      <c r="N1299" s="224"/>
      <c r="O1299" s="224"/>
      <c r="P1299" s="224"/>
      <c r="Q1299" s="224"/>
      <c r="R1299" s="522"/>
      <c r="S1299" s="224"/>
      <c r="T1299" s="137"/>
    </row>
    <row r="1300" spans="1:20" x14ac:dyDescent="0.25">
      <c r="A1300" s="224"/>
      <c r="B1300" s="837"/>
      <c r="C1300" s="224"/>
      <c r="D1300" s="224"/>
      <c r="E1300" s="224"/>
      <c r="F1300" s="224"/>
      <c r="G1300" s="224"/>
      <c r="H1300" s="224"/>
      <c r="I1300" s="224"/>
      <c r="J1300" s="224"/>
      <c r="K1300" s="224"/>
      <c r="L1300" s="224"/>
      <c r="M1300" s="224"/>
      <c r="N1300" s="224"/>
      <c r="O1300" s="224"/>
      <c r="P1300" s="224"/>
      <c r="Q1300" s="224"/>
      <c r="R1300" s="522"/>
      <c r="S1300" s="224"/>
      <c r="T1300" s="137"/>
    </row>
    <row r="1301" spans="1:20" x14ac:dyDescent="0.25">
      <c r="A1301" s="224"/>
      <c r="B1301" s="837"/>
      <c r="C1301" s="224"/>
      <c r="D1301" s="224"/>
      <c r="E1301" s="224"/>
      <c r="F1301" s="224"/>
      <c r="G1301" s="224"/>
      <c r="H1301" s="224"/>
      <c r="I1301" s="224"/>
      <c r="J1301" s="224"/>
      <c r="K1301" s="224"/>
      <c r="L1301" s="224"/>
      <c r="M1301" s="224"/>
      <c r="N1301" s="224"/>
      <c r="O1301" s="224"/>
      <c r="P1301" s="224"/>
      <c r="Q1301" s="224"/>
      <c r="R1301" s="522"/>
      <c r="S1301" s="224"/>
      <c r="T1301" s="137"/>
    </row>
    <row r="1302" spans="1:20" x14ac:dyDescent="0.25">
      <c r="A1302" s="224"/>
      <c r="B1302" s="837"/>
      <c r="C1302" s="224"/>
      <c r="D1302" s="224"/>
      <c r="E1302" s="224"/>
      <c r="F1302" s="224"/>
      <c r="G1302" s="224"/>
      <c r="H1302" s="224"/>
      <c r="I1302" s="224"/>
      <c r="J1302" s="224"/>
      <c r="K1302" s="224"/>
      <c r="L1302" s="224"/>
      <c r="M1302" s="224"/>
      <c r="N1302" s="224"/>
      <c r="O1302" s="224"/>
      <c r="P1302" s="224"/>
      <c r="Q1302" s="224"/>
      <c r="R1302" s="522"/>
      <c r="S1302" s="224"/>
      <c r="T1302" s="137"/>
    </row>
    <row r="1303" spans="1:20" x14ac:dyDescent="0.25">
      <c r="A1303" s="224"/>
      <c r="B1303" s="837"/>
      <c r="C1303" s="224"/>
      <c r="D1303" s="224"/>
      <c r="E1303" s="224"/>
      <c r="F1303" s="224"/>
      <c r="G1303" s="224"/>
      <c r="H1303" s="224"/>
      <c r="I1303" s="224"/>
      <c r="J1303" s="224"/>
      <c r="K1303" s="224"/>
      <c r="L1303" s="224"/>
      <c r="M1303" s="224"/>
      <c r="N1303" s="224"/>
      <c r="O1303" s="224"/>
      <c r="P1303" s="224"/>
      <c r="Q1303" s="224"/>
      <c r="R1303" s="522"/>
      <c r="S1303" s="224"/>
      <c r="T1303" s="137"/>
    </row>
    <row r="1304" spans="1:20" x14ac:dyDescent="0.25">
      <c r="A1304" s="224"/>
      <c r="B1304" s="837"/>
      <c r="C1304" s="224"/>
      <c r="D1304" s="224"/>
      <c r="E1304" s="224"/>
      <c r="F1304" s="224"/>
      <c r="G1304" s="224"/>
      <c r="H1304" s="224"/>
      <c r="I1304" s="224"/>
      <c r="J1304" s="224"/>
      <c r="K1304" s="224"/>
      <c r="L1304" s="224"/>
      <c r="M1304" s="224"/>
      <c r="N1304" s="224"/>
      <c r="O1304" s="224"/>
      <c r="P1304" s="224"/>
      <c r="Q1304" s="224"/>
      <c r="R1304" s="522"/>
      <c r="S1304" s="224"/>
      <c r="T1304" s="137"/>
    </row>
    <row r="1305" spans="1:20" x14ac:dyDescent="0.25">
      <c r="A1305" s="224"/>
      <c r="B1305" s="837"/>
      <c r="C1305" s="224"/>
      <c r="D1305" s="224"/>
      <c r="E1305" s="224"/>
      <c r="F1305" s="224"/>
      <c r="G1305" s="224"/>
      <c r="H1305" s="224"/>
      <c r="I1305" s="224"/>
      <c r="J1305" s="224"/>
      <c r="K1305" s="224"/>
      <c r="L1305" s="224"/>
      <c r="M1305" s="224"/>
      <c r="N1305" s="224"/>
      <c r="O1305" s="224"/>
      <c r="P1305" s="224"/>
      <c r="Q1305" s="224"/>
      <c r="R1305" s="522"/>
      <c r="S1305" s="224"/>
      <c r="T1305" s="137"/>
    </row>
    <row r="1306" spans="1:20" x14ac:dyDescent="0.25">
      <c r="A1306" s="224"/>
      <c r="B1306" s="837"/>
      <c r="C1306" s="224"/>
      <c r="D1306" s="224"/>
      <c r="E1306" s="224"/>
      <c r="F1306" s="224"/>
      <c r="G1306" s="224"/>
      <c r="H1306" s="224"/>
      <c r="I1306" s="224"/>
      <c r="J1306" s="224"/>
      <c r="K1306" s="224"/>
      <c r="L1306" s="224"/>
      <c r="M1306" s="224"/>
      <c r="N1306" s="224"/>
      <c r="O1306" s="224"/>
      <c r="P1306" s="224"/>
      <c r="Q1306" s="224"/>
      <c r="R1306" s="522"/>
      <c r="S1306" s="224"/>
      <c r="T1306" s="137"/>
    </row>
    <row r="1307" spans="1:20" x14ac:dyDescent="0.25">
      <c r="A1307" s="224"/>
      <c r="B1307" s="837"/>
      <c r="C1307" s="224"/>
      <c r="D1307" s="224"/>
      <c r="E1307" s="224"/>
      <c r="F1307" s="224"/>
      <c r="G1307" s="224"/>
      <c r="H1307" s="224"/>
      <c r="I1307" s="224"/>
      <c r="J1307" s="224"/>
      <c r="K1307" s="224"/>
      <c r="L1307" s="224"/>
      <c r="M1307" s="224"/>
      <c r="N1307" s="224"/>
      <c r="O1307" s="224"/>
      <c r="P1307" s="224"/>
      <c r="Q1307" s="224"/>
      <c r="R1307" s="522"/>
      <c r="S1307" s="224"/>
      <c r="T1307" s="137"/>
    </row>
    <row r="1308" spans="1:20" x14ac:dyDescent="0.25">
      <c r="A1308" s="224"/>
      <c r="B1308" s="837"/>
      <c r="C1308" s="224"/>
      <c r="D1308" s="224"/>
      <c r="E1308" s="224"/>
      <c r="F1308" s="224"/>
      <c r="G1308" s="224"/>
      <c r="H1308" s="224"/>
      <c r="I1308" s="224"/>
      <c r="J1308" s="224"/>
      <c r="K1308" s="224"/>
      <c r="L1308" s="224"/>
      <c r="M1308" s="224"/>
      <c r="N1308" s="224"/>
      <c r="O1308" s="224"/>
      <c r="P1308" s="224"/>
      <c r="Q1308" s="224"/>
      <c r="R1308" s="522"/>
      <c r="S1308" s="224"/>
      <c r="T1308" s="137"/>
    </row>
    <row r="1309" spans="1:20" x14ac:dyDescent="0.25">
      <c r="A1309" s="224"/>
      <c r="B1309" s="837"/>
      <c r="C1309" s="224"/>
      <c r="D1309" s="224"/>
      <c r="E1309" s="224"/>
      <c r="F1309" s="224"/>
      <c r="G1309" s="224"/>
      <c r="H1309" s="224"/>
      <c r="I1309" s="224"/>
      <c r="J1309" s="224"/>
      <c r="K1309" s="224"/>
      <c r="L1309" s="224"/>
      <c r="M1309" s="224"/>
      <c r="N1309" s="224"/>
      <c r="O1309" s="224"/>
      <c r="P1309" s="224"/>
      <c r="Q1309" s="224"/>
      <c r="R1309" s="522"/>
      <c r="S1309" s="224"/>
      <c r="T1309" s="137"/>
    </row>
    <row r="1310" spans="1:20" x14ac:dyDescent="0.25">
      <c r="A1310" s="224"/>
      <c r="B1310" s="837"/>
      <c r="C1310" s="224"/>
      <c r="D1310" s="224"/>
      <c r="E1310" s="224"/>
      <c r="F1310" s="224"/>
      <c r="G1310" s="224"/>
      <c r="H1310" s="224"/>
      <c r="I1310" s="224"/>
      <c r="J1310" s="224"/>
      <c r="K1310" s="224"/>
      <c r="L1310" s="224"/>
      <c r="M1310" s="224"/>
      <c r="N1310" s="224"/>
      <c r="O1310" s="224"/>
      <c r="P1310" s="224"/>
      <c r="Q1310" s="224"/>
      <c r="R1310" s="522"/>
      <c r="S1310" s="224"/>
      <c r="T1310" s="137"/>
    </row>
    <row r="1311" spans="1:20" x14ac:dyDescent="0.25">
      <c r="A1311" s="224"/>
      <c r="B1311" s="837"/>
      <c r="C1311" s="224"/>
      <c r="D1311" s="224"/>
      <c r="E1311" s="224"/>
      <c r="F1311" s="224"/>
      <c r="G1311" s="224"/>
      <c r="H1311" s="224"/>
      <c r="I1311" s="224"/>
      <c r="J1311" s="224"/>
      <c r="K1311" s="224"/>
      <c r="L1311" s="224"/>
      <c r="M1311" s="224"/>
      <c r="N1311" s="224"/>
      <c r="O1311" s="224"/>
      <c r="P1311" s="224"/>
      <c r="Q1311" s="224"/>
      <c r="R1311" s="522"/>
      <c r="S1311" s="224"/>
      <c r="T1311" s="137"/>
    </row>
    <row r="1312" spans="1:20" x14ac:dyDescent="0.25">
      <c r="A1312" s="224"/>
      <c r="B1312" s="837"/>
      <c r="C1312" s="224"/>
      <c r="D1312" s="224"/>
      <c r="E1312" s="224"/>
      <c r="F1312" s="224"/>
      <c r="G1312" s="224"/>
      <c r="H1312" s="224"/>
      <c r="I1312" s="224"/>
      <c r="J1312" s="224"/>
      <c r="K1312" s="224"/>
      <c r="L1312" s="224"/>
      <c r="M1312" s="224"/>
      <c r="N1312" s="224"/>
      <c r="O1312" s="224"/>
      <c r="P1312" s="224"/>
      <c r="Q1312" s="224"/>
      <c r="R1312" s="522"/>
      <c r="S1312" s="224"/>
      <c r="T1312" s="137"/>
    </row>
    <row r="1313" spans="1:20" x14ac:dyDescent="0.25">
      <c r="A1313" s="224"/>
      <c r="B1313" s="837"/>
      <c r="C1313" s="224"/>
      <c r="D1313" s="224"/>
      <c r="E1313" s="224"/>
      <c r="F1313" s="224"/>
      <c r="G1313" s="224"/>
      <c r="H1313" s="224"/>
      <c r="I1313" s="224"/>
      <c r="J1313" s="224"/>
      <c r="K1313" s="224"/>
      <c r="L1313" s="224"/>
      <c r="M1313" s="224"/>
      <c r="N1313" s="224"/>
      <c r="O1313" s="224"/>
      <c r="P1313" s="224"/>
      <c r="Q1313" s="224"/>
      <c r="R1313" s="522"/>
      <c r="S1313" s="224"/>
      <c r="T1313" s="137"/>
    </row>
    <row r="1314" spans="1:20" x14ac:dyDescent="0.25">
      <c r="A1314" s="224"/>
      <c r="B1314" s="837"/>
      <c r="C1314" s="224"/>
      <c r="D1314" s="224"/>
      <c r="E1314" s="224"/>
      <c r="F1314" s="224"/>
      <c r="G1314" s="224"/>
      <c r="H1314" s="224"/>
      <c r="I1314" s="224"/>
      <c r="J1314" s="224"/>
      <c r="K1314" s="224"/>
      <c r="L1314" s="224"/>
      <c r="M1314" s="224"/>
      <c r="N1314" s="224"/>
      <c r="O1314" s="224"/>
      <c r="P1314" s="224"/>
      <c r="Q1314" s="224"/>
      <c r="R1314" s="522"/>
      <c r="S1314" s="224"/>
      <c r="T1314" s="137"/>
    </row>
    <row r="1315" spans="1:20" x14ac:dyDescent="0.25">
      <c r="A1315" s="224"/>
      <c r="B1315" s="837"/>
      <c r="C1315" s="224"/>
      <c r="D1315" s="224"/>
      <c r="E1315" s="224"/>
      <c r="F1315" s="224"/>
      <c r="G1315" s="224"/>
      <c r="H1315" s="224"/>
      <c r="I1315" s="224"/>
      <c r="J1315" s="224"/>
      <c r="K1315" s="224"/>
      <c r="L1315" s="224"/>
      <c r="M1315" s="224"/>
      <c r="N1315" s="224"/>
      <c r="O1315" s="224"/>
      <c r="P1315" s="224"/>
      <c r="Q1315" s="224"/>
      <c r="R1315" s="522"/>
      <c r="S1315" s="224"/>
      <c r="T1315" s="137"/>
    </row>
    <row r="1316" spans="1:20" x14ac:dyDescent="0.25">
      <c r="A1316" s="224"/>
      <c r="B1316" s="837"/>
      <c r="C1316" s="224"/>
      <c r="D1316" s="224"/>
      <c r="E1316" s="224"/>
      <c r="F1316" s="224"/>
      <c r="G1316" s="224"/>
      <c r="H1316" s="224"/>
      <c r="I1316" s="224"/>
      <c r="J1316" s="224"/>
      <c r="K1316" s="224"/>
      <c r="L1316" s="224"/>
      <c r="M1316" s="224"/>
      <c r="N1316" s="224"/>
      <c r="O1316" s="224"/>
      <c r="P1316" s="224"/>
      <c r="Q1316" s="224"/>
      <c r="R1316" s="522"/>
      <c r="S1316" s="224"/>
      <c r="T1316" s="137"/>
    </row>
    <row r="1317" spans="1:20" x14ac:dyDescent="0.25">
      <c r="A1317" s="224"/>
      <c r="B1317" s="837"/>
      <c r="C1317" s="224"/>
      <c r="D1317" s="224"/>
      <c r="E1317" s="224"/>
      <c r="F1317" s="224"/>
      <c r="G1317" s="224"/>
      <c r="H1317" s="224"/>
      <c r="I1317" s="224"/>
      <c r="J1317" s="224"/>
      <c r="K1317" s="224"/>
      <c r="L1317" s="224"/>
      <c r="M1317" s="224"/>
      <c r="N1317" s="224"/>
      <c r="O1317" s="224"/>
      <c r="P1317" s="224"/>
      <c r="Q1317" s="224"/>
      <c r="R1317" s="522"/>
      <c r="S1317" s="224"/>
      <c r="T1317" s="137"/>
    </row>
    <row r="1318" spans="1:20" x14ac:dyDescent="0.25">
      <c r="A1318" s="224"/>
      <c r="B1318" s="837"/>
      <c r="C1318" s="224"/>
      <c r="D1318" s="224"/>
      <c r="E1318" s="224"/>
      <c r="F1318" s="224"/>
      <c r="G1318" s="224"/>
      <c r="H1318" s="224"/>
      <c r="I1318" s="224"/>
      <c r="J1318" s="224"/>
      <c r="K1318" s="224"/>
      <c r="L1318" s="224"/>
      <c r="M1318" s="224"/>
      <c r="N1318" s="224"/>
      <c r="O1318" s="224"/>
      <c r="P1318" s="224"/>
      <c r="Q1318" s="224"/>
      <c r="R1318" s="522"/>
      <c r="S1318" s="224"/>
      <c r="T1318" s="137"/>
    </row>
    <row r="1319" spans="1:20" x14ac:dyDescent="0.25">
      <c r="A1319" s="224"/>
      <c r="B1319" s="837"/>
      <c r="C1319" s="224"/>
      <c r="D1319" s="224"/>
      <c r="E1319" s="224"/>
      <c r="F1319" s="224"/>
      <c r="G1319" s="224"/>
      <c r="H1319" s="224"/>
      <c r="I1319" s="224"/>
      <c r="J1319" s="224"/>
      <c r="K1319" s="224"/>
      <c r="L1319" s="224"/>
      <c r="M1319" s="224"/>
      <c r="N1319" s="224"/>
      <c r="O1319" s="224"/>
      <c r="P1319" s="224"/>
      <c r="Q1319" s="224"/>
      <c r="R1319" s="522"/>
      <c r="S1319" s="224"/>
      <c r="T1319" s="137"/>
    </row>
    <row r="1320" spans="1:20" x14ac:dyDescent="0.25">
      <c r="A1320" s="224"/>
      <c r="B1320" s="837"/>
      <c r="C1320" s="224"/>
      <c r="D1320" s="224"/>
      <c r="E1320" s="224"/>
      <c r="F1320" s="224"/>
      <c r="G1320" s="224"/>
      <c r="H1320" s="224"/>
      <c r="I1320" s="224"/>
      <c r="J1320" s="224"/>
      <c r="K1320" s="224"/>
      <c r="L1320" s="224"/>
      <c r="M1320" s="224"/>
      <c r="N1320" s="224"/>
      <c r="O1320" s="224"/>
      <c r="P1320" s="224"/>
      <c r="Q1320" s="224"/>
      <c r="R1320" s="522"/>
      <c r="S1320" s="224"/>
      <c r="T1320" s="137"/>
    </row>
    <row r="1321" spans="1:20" x14ac:dyDescent="0.25">
      <c r="A1321" s="224"/>
      <c r="B1321" s="837"/>
      <c r="C1321" s="224"/>
      <c r="D1321" s="224"/>
      <c r="E1321" s="224"/>
      <c r="F1321" s="224"/>
      <c r="G1321" s="224"/>
      <c r="H1321" s="224"/>
      <c r="I1321" s="224"/>
      <c r="J1321" s="224"/>
      <c r="K1321" s="224"/>
      <c r="L1321" s="224"/>
      <c r="M1321" s="224"/>
      <c r="N1321" s="224"/>
      <c r="O1321" s="224"/>
      <c r="P1321" s="224"/>
      <c r="Q1321" s="224"/>
      <c r="R1321" s="522"/>
      <c r="S1321" s="224"/>
      <c r="T1321" s="137"/>
    </row>
    <row r="1322" spans="1:20" x14ac:dyDescent="0.25">
      <c r="A1322" s="224"/>
      <c r="B1322" s="837"/>
      <c r="C1322" s="224"/>
      <c r="D1322" s="224"/>
      <c r="E1322" s="224"/>
      <c r="F1322" s="224"/>
      <c r="G1322" s="224"/>
      <c r="H1322" s="224"/>
      <c r="I1322" s="224"/>
      <c r="J1322" s="224"/>
      <c r="K1322" s="224"/>
      <c r="L1322" s="224"/>
      <c r="M1322" s="224"/>
      <c r="N1322" s="224"/>
      <c r="O1322" s="224"/>
      <c r="P1322" s="224"/>
      <c r="Q1322" s="224"/>
      <c r="R1322" s="522"/>
      <c r="S1322" s="224"/>
      <c r="T1322" s="137"/>
    </row>
    <row r="1323" spans="1:20" x14ac:dyDescent="0.25">
      <c r="A1323" s="224"/>
      <c r="B1323" s="837"/>
      <c r="C1323" s="224"/>
      <c r="D1323" s="224"/>
      <c r="E1323" s="224"/>
      <c r="F1323" s="224"/>
      <c r="G1323" s="224"/>
      <c r="H1323" s="224"/>
      <c r="I1323" s="224"/>
      <c r="J1323" s="224"/>
      <c r="K1323" s="224"/>
      <c r="L1323" s="224"/>
      <c r="M1323" s="224"/>
      <c r="N1323" s="224"/>
      <c r="O1323" s="224"/>
      <c r="P1323" s="224"/>
      <c r="Q1323" s="224"/>
      <c r="R1323" s="522"/>
      <c r="S1323" s="224"/>
      <c r="T1323" s="137"/>
    </row>
    <row r="1324" spans="1:20" x14ac:dyDescent="0.25">
      <c r="A1324" s="224"/>
      <c r="B1324" s="837"/>
      <c r="C1324" s="224"/>
      <c r="D1324" s="224"/>
      <c r="E1324" s="224"/>
      <c r="F1324" s="224"/>
      <c r="G1324" s="224"/>
      <c r="H1324" s="224"/>
      <c r="I1324" s="224"/>
      <c r="J1324" s="224"/>
      <c r="K1324" s="224"/>
      <c r="L1324" s="224"/>
      <c r="M1324" s="224"/>
      <c r="N1324" s="224"/>
      <c r="O1324" s="224"/>
      <c r="P1324" s="224"/>
      <c r="Q1324" s="224"/>
      <c r="R1324" s="522"/>
      <c r="S1324" s="224"/>
      <c r="T1324" s="137"/>
    </row>
    <row r="1325" spans="1:20" x14ac:dyDescent="0.25">
      <c r="A1325" s="224"/>
      <c r="B1325" s="837"/>
      <c r="C1325" s="224"/>
      <c r="D1325" s="224"/>
      <c r="E1325" s="224"/>
      <c r="F1325" s="224"/>
      <c r="G1325" s="224"/>
      <c r="H1325" s="224"/>
      <c r="I1325" s="224"/>
      <c r="J1325" s="224"/>
      <c r="K1325" s="224"/>
      <c r="L1325" s="224"/>
      <c r="M1325" s="224"/>
      <c r="N1325" s="224"/>
      <c r="O1325" s="224"/>
      <c r="P1325" s="224"/>
      <c r="Q1325" s="224"/>
      <c r="R1325" s="522"/>
      <c r="S1325" s="224"/>
      <c r="T1325" s="137"/>
    </row>
    <row r="1326" spans="1:20" x14ac:dyDescent="0.25">
      <c r="A1326" s="224"/>
      <c r="B1326" s="837"/>
      <c r="C1326" s="224"/>
      <c r="D1326" s="224"/>
      <c r="E1326" s="224"/>
      <c r="F1326" s="224"/>
      <c r="G1326" s="224"/>
      <c r="H1326" s="224"/>
      <c r="I1326" s="224"/>
      <c r="J1326" s="224"/>
      <c r="K1326" s="224"/>
      <c r="L1326" s="224"/>
      <c r="M1326" s="224"/>
      <c r="N1326" s="224"/>
      <c r="O1326" s="224"/>
      <c r="P1326" s="224"/>
      <c r="Q1326" s="224"/>
      <c r="R1326" s="522"/>
      <c r="S1326" s="224"/>
      <c r="T1326" s="137"/>
    </row>
    <row r="1327" spans="1:20" x14ac:dyDescent="0.25">
      <c r="A1327" s="224"/>
      <c r="B1327" s="837"/>
      <c r="C1327" s="224"/>
      <c r="D1327" s="224"/>
      <c r="E1327" s="224"/>
      <c r="F1327" s="224"/>
      <c r="G1327" s="224"/>
      <c r="H1327" s="224"/>
      <c r="I1327" s="224"/>
      <c r="J1327" s="224"/>
      <c r="K1327" s="224"/>
      <c r="L1327" s="224"/>
      <c r="M1327" s="224"/>
      <c r="N1327" s="224"/>
      <c r="O1327" s="224"/>
      <c r="P1327" s="224"/>
      <c r="Q1327" s="224"/>
      <c r="R1327" s="522"/>
      <c r="S1327" s="224"/>
      <c r="T1327" s="137"/>
    </row>
    <row r="1328" spans="1:20" x14ac:dyDescent="0.25">
      <c r="A1328" s="224"/>
      <c r="B1328" s="837"/>
      <c r="C1328" s="224"/>
      <c r="D1328" s="224"/>
      <c r="E1328" s="224"/>
      <c r="F1328" s="224"/>
      <c r="G1328" s="224"/>
      <c r="H1328" s="224"/>
      <c r="I1328" s="224"/>
      <c r="J1328" s="224"/>
      <c r="K1328" s="224"/>
      <c r="L1328" s="224"/>
      <c r="M1328" s="224"/>
      <c r="N1328" s="224"/>
      <c r="O1328" s="224"/>
      <c r="P1328" s="224"/>
      <c r="Q1328" s="224"/>
      <c r="R1328" s="522"/>
      <c r="S1328" s="224"/>
      <c r="T1328" s="137"/>
    </row>
    <row r="1329" spans="1:20" x14ac:dyDescent="0.25">
      <c r="A1329" s="224"/>
      <c r="B1329" s="837"/>
      <c r="C1329" s="224"/>
      <c r="D1329" s="224"/>
      <c r="E1329" s="224"/>
      <c r="F1329" s="224"/>
      <c r="G1329" s="224"/>
      <c r="H1329" s="224"/>
      <c r="I1329" s="224"/>
      <c r="J1329" s="224"/>
      <c r="K1329" s="224"/>
      <c r="L1329" s="224"/>
      <c r="M1329" s="224"/>
      <c r="N1329" s="224"/>
      <c r="O1329" s="224"/>
      <c r="P1329" s="224"/>
      <c r="Q1329" s="224"/>
      <c r="R1329" s="522"/>
      <c r="S1329" s="224"/>
      <c r="T1329" s="137"/>
    </row>
    <row r="1330" spans="1:20" x14ac:dyDescent="0.25">
      <c r="A1330" s="224"/>
      <c r="B1330" s="837"/>
      <c r="C1330" s="224"/>
      <c r="D1330" s="224"/>
      <c r="E1330" s="224"/>
      <c r="F1330" s="224"/>
      <c r="G1330" s="224"/>
      <c r="H1330" s="224"/>
      <c r="I1330" s="224"/>
      <c r="J1330" s="224"/>
      <c r="K1330" s="224"/>
      <c r="L1330" s="224"/>
      <c r="M1330" s="224"/>
      <c r="N1330" s="224"/>
      <c r="O1330" s="224"/>
      <c r="P1330" s="224"/>
      <c r="Q1330" s="224"/>
      <c r="R1330" s="522"/>
      <c r="S1330" s="224"/>
      <c r="T1330" s="137"/>
    </row>
    <row r="1331" spans="1:20" x14ac:dyDescent="0.25">
      <c r="A1331" s="224"/>
      <c r="B1331" s="837"/>
      <c r="C1331" s="224"/>
      <c r="D1331" s="224"/>
      <c r="E1331" s="224"/>
      <c r="F1331" s="224"/>
      <c r="G1331" s="224"/>
      <c r="H1331" s="224"/>
      <c r="I1331" s="224"/>
      <c r="J1331" s="224"/>
      <c r="K1331" s="224"/>
      <c r="L1331" s="224"/>
      <c r="M1331" s="224"/>
      <c r="N1331" s="224"/>
      <c r="O1331" s="224"/>
      <c r="P1331" s="224"/>
      <c r="Q1331" s="224"/>
      <c r="R1331" s="522"/>
      <c r="S1331" s="224"/>
      <c r="T1331" s="137"/>
    </row>
    <row r="1332" spans="1:20" x14ac:dyDescent="0.25">
      <c r="A1332" s="224"/>
      <c r="B1332" s="837"/>
      <c r="C1332" s="224"/>
      <c r="D1332" s="224"/>
      <c r="E1332" s="224"/>
      <c r="F1332" s="224"/>
      <c r="G1332" s="224"/>
      <c r="H1332" s="224"/>
      <c r="I1332" s="224"/>
      <c r="J1332" s="224"/>
      <c r="K1332" s="224"/>
      <c r="L1332" s="224"/>
      <c r="M1332" s="224"/>
      <c r="N1332" s="224"/>
      <c r="O1332" s="224"/>
      <c r="P1332" s="224"/>
      <c r="Q1332" s="224"/>
      <c r="R1332" s="522"/>
      <c r="S1332" s="224"/>
      <c r="T1332" s="137"/>
    </row>
    <row r="1333" spans="1:20" x14ac:dyDescent="0.25">
      <c r="A1333" s="224"/>
      <c r="B1333" s="837"/>
      <c r="C1333" s="224"/>
      <c r="D1333" s="224"/>
      <c r="E1333" s="224"/>
      <c r="F1333" s="224"/>
      <c r="G1333" s="224"/>
      <c r="H1333" s="224"/>
      <c r="I1333" s="224"/>
      <c r="J1333" s="224"/>
      <c r="K1333" s="224"/>
      <c r="L1333" s="224"/>
      <c r="M1333" s="224"/>
      <c r="N1333" s="224"/>
      <c r="O1333" s="224"/>
      <c r="P1333" s="224"/>
      <c r="Q1333" s="224"/>
      <c r="R1333" s="522"/>
      <c r="S1333" s="224"/>
      <c r="T1333" s="137"/>
    </row>
    <row r="1334" spans="1:20" x14ac:dyDescent="0.25">
      <c r="A1334" s="224"/>
      <c r="B1334" s="837"/>
      <c r="C1334" s="224"/>
      <c r="D1334" s="224"/>
      <c r="E1334" s="224"/>
      <c r="F1334" s="224"/>
      <c r="G1334" s="224"/>
      <c r="H1334" s="224"/>
      <c r="I1334" s="224"/>
      <c r="J1334" s="224"/>
      <c r="K1334" s="224"/>
      <c r="L1334" s="224"/>
      <c r="M1334" s="224"/>
      <c r="N1334" s="224"/>
      <c r="O1334" s="224"/>
      <c r="P1334" s="224"/>
      <c r="Q1334" s="224"/>
      <c r="R1334" s="522"/>
      <c r="S1334" s="224"/>
      <c r="T1334" s="137"/>
    </row>
    <row r="1335" spans="1:20" x14ac:dyDescent="0.25">
      <c r="A1335" s="224"/>
      <c r="B1335" s="837"/>
      <c r="C1335" s="224"/>
      <c r="D1335" s="224"/>
      <c r="E1335" s="224"/>
      <c r="F1335" s="224"/>
      <c r="G1335" s="224"/>
      <c r="H1335" s="224"/>
      <c r="I1335" s="224"/>
      <c r="J1335" s="224"/>
      <c r="K1335" s="224"/>
      <c r="L1335" s="224"/>
      <c r="M1335" s="224"/>
      <c r="N1335" s="224"/>
      <c r="O1335" s="224"/>
      <c r="P1335" s="224"/>
      <c r="Q1335" s="224"/>
      <c r="R1335" s="522"/>
      <c r="S1335" s="224"/>
      <c r="T1335" s="137"/>
    </row>
    <row r="1336" spans="1:20" x14ac:dyDescent="0.25">
      <c r="A1336" s="224"/>
      <c r="B1336" s="837"/>
      <c r="C1336" s="224"/>
      <c r="D1336" s="224"/>
      <c r="E1336" s="224"/>
      <c r="F1336" s="224"/>
      <c r="G1336" s="224"/>
      <c r="H1336" s="224"/>
      <c r="I1336" s="224"/>
      <c r="J1336" s="224"/>
      <c r="K1336" s="224"/>
      <c r="L1336" s="224"/>
      <c r="M1336" s="224"/>
      <c r="N1336" s="224"/>
      <c r="O1336" s="224"/>
      <c r="P1336" s="224"/>
      <c r="Q1336" s="224"/>
      <c r="R1336" s="522"/>
      <c r="S1336" s="224"/>
      <c r="T1336" s="137"/>
    </row>
    <row r="1337" spans="1:20" x14ac:dyDescent="0.25">
      <c r="A1337" s="224"/>
      <c r="B1337" s="837"/>
      <c r="C1337" s="224"/>
      <c r="D1337" s="224"/>
      <c r="E1337" s="224"/>
      <c r="F1337" s="224"/>
      <c r="G1337" s="224"/>
      <c r="H1337" s="224"/>
      <c r="I1337" s="224"/>
      <c r="J1337" s="224"/>
      <c r="K1337" s="224"/>
      <c r="L1337" s="224"/>
      <c r="M1337" s="224"/>
      <c r="N1337" s="224"/>
      <c r="O1337" s="224"/>
      <c r="P1337" s="224"/>
      <c r="Q1337" s="224"/>
      <c r="R1337" s="522"/>
      <c r="S1337" s="224"/>
      <c r="T1337" s="137"/>
    </row>
    <row r="1338" spans="1:20" x14ac:dyDescent="0.25">
      <c r="A1338" s="224"/>
      <c r="B1338" s="837"/>
      <c r="C1338" s="224"/>
      <c r="D1338" s="224"/>
      <c r="E1338" s="224"/>
      <c r="F1338" s="224"/>
      <c r="G1338" s="224"/>
      <c r="H1338" s="224"/>
      <c r="I1338" s="224"/>
      <c r="J1338" s="224"/>
      <c r="K1338" s="224"/>
      <c r="L1338" s="224"/>
      <c r="M1338" s="224"/>
      <c r="N1338" s="224"/>
      <c r="O1338" s="224"/>
      <c r="P1338" s="224"/>
      <c r="Q1338" s="224"/>
      <c r="R1338" s="522"/>
      <c r="S1338" s="224"/>
      <c r="T1338" s="137"/>
    </row>
    <row r="1339" spans="1:20" x14ac:dyDescent="0.25">
      <c r="A1339" s="224"/>
      <c r="B1339" s="837"/>
      <c r="C1339" s="224"/>
      <c r="D1339" s="224"/>
      <c r="E1339" s="224"/>
      <c r="F1339" s="224"/>
      <c r="G1339" s="224"/>
      <c r="H1339" s="224"/>
      <c r="I1339" s="224"/>
      <c r="J1339" s="224"/>
      <c r="K1339" s="224"/>
      <c r="L1339" s="224"/>
      <c r="M1339" s="224"/>
      <c r="N1339" s="224"/>
      <c r="O1339" s="224"/>
      <c r="P1339" s="224"/>
      <c r="Q1339" s="224"/>
      <c r="R1339" s="522"/>
      <c r="S1339" s="224"/>
      <c r="T1339" s="137"/>
    </row>
    <row r="1340" spans="1:20" x14ac:dyDescent="0.25">
      <c r="A1340" s="224"/>
      <c r="B1340" s="837"/>
      <c r="C1340" s="224"/>
      <c r="D1340" s="224"/>
      <c r="E1340" s="224"/>
      <c r="F1340" s="224"/>
      <c r="G1340" s="224"/>
      <c r="H1340" s="224"/>
      <c r="I1340" s="224"/>
      <c r="J1340" s="224"/>
      <c r="K1340" s="224"/>
      <c r="L1340" s="224"/>
      <c r="M1340" s="224"/>
      <c r="N1340" s="224"/>
      <c r="O1340" s="224"/>
      <c r="P1340" s="224"/>
      <c r="Q1340" s="224"/>
      <c r="R1340" s="522"/>
      <c r="S1340" s="224"/>
      <c r="T1340" s="137"/>
    </row>
    <row r="1341" spans="1:20" x14ac:dyDescent="0.25">
      <c r="A1341" s="224"/>
      <c r="B1341" s="837"/>
      <c r="C1341" s="224"/>
      <c r="D1341" s="224"/>
      <c r="E1341" s="224"/>
      <c r="F1341" s="224"/>
      <c r="G1341" s="224"/>
      <c r="H1341" s="224"/>
      <c r="I1341" s="224"/>
      <c r="J1341" s="224"/>
      <c r="K1341" s="224"/>
      <c r="L1341" s="224"/>
      <c r="M1341" s="224"/>
      <c r="N1341" s="224"/>
      <c r="O1341" s="224"/>
      <c r="P1341" s="224"/>
      <c r="Q1341" s="224"/>
      <c r="R1341" s="522"/>
      <c r="S1341" s="224"/>
      <c r="T1341" s="137"/>
    </row>
    <row r="1342" spans="1:20" x14ac:dyDescent="0.25">
      <c r="A1342" s="224"/>
      <c r="B1342" s="837"/>
      <c r="C1342" s="224"/>
      <c r="D1342" s="224"/>
      <c r="E1342" s="224"/>
      <c r="F1342" s="224"/>
      <c r="G1342" s="224"/>
      <c r="H1342" s="224"/>
      <c r="I1342" s="224"/>
      <c r="J1342" s="224"/>
      <c r="K1342" s="224"/>
      <c r="L1342" s="224"/>
      <c r="M1342" s="224"/>
      <c r="N1342" s="224"/>
      <c r="O1342" s="224"/>
      <c r="P1342" s="224"/>
      <c r="Q1342" s="224"/>
      <c r="R1342" s="522"/>
      <c r="S1342" s="224"/>
      <c r="T1342" s="137"/>
    </row>
    <row r="1343" spans="1:20" x14ac:dyDescent="0.25">
      <c r="A1343" s="224"/>
      <c r="B1343" s="837"/>
      <c r="C1343" s="224"/>
      <c r="D1343" s="224"/>
      <c r="E1343" s="224"/>
      <c r="F1343" s="224"/>
      <c r="G1343" s="224"/>
      <c r="H1343" s="224"/>
      <c r="I1343" s="224"/>
      <c r="J1343" s="224"/>
      <c r="K1343" s="224"/>
      <c r="L1343" s="224"/>
      <c r="M1343" s="224"/>
      <c r="N1343" s="224"/>
      <c r="O1343" s="224"/>
      <c r="P1343" s="224"/>
      <c r="Q1343" s="224"/>
      <c r="R1343" s="522"/>
      <c r="S1343" s="224"/>
      <c r="T1343" s="137"/>
    </row>
    <row r="1344" spans="1:20" x14ac:dyDescent="0.25">
      <c r="A1344" s="224"/>
      <c r="B1344" s="837"/>
      <c r="C1344" s="224"/>
      <c r="D1344" s="224"/>
      <c r="E1344" s="224"/>
      <c r="F1344" s="224"/>
      <c r="G1344" s="224"/>
      <c r="H1344" s="224"/>
      <c r="I1344" s="224"/>
      <c r="J1344" s="224"/>
      <c r="K1344" s="224"/>
      <c r="L1344" s="224"/>
      <c r="M1344" s="224"/>
      <c r="N1344" s="224"/>
      <c r="O1344" s="224"/>
      <c r="P1344" s="224"/>
      <c r="Q1344" s="224"/>
      <c r="R1344" s="522"/>
      <c r="S1344" s="224"/>
      <c r="T1344" s="137"/>
    </row>
    <row r="1345" spans="1:20" x14ac:dyDescent="0.25">
      <c r="A1345" s="224"/>
      <c r="B1345" s="837"/>
      <c r="C1345" s="224"/>
      <c r="D1345" s="224"/>
      <c r="E1345" s="224"/>
      <c r="F1345" s="224"/>
      <c r="G1345" s="224"/>
      <c r="H1345" s="224"/>
      <c r="I1345" s="224"/>
      <c r="J1345" s="224"/>
      <c r="K1345" s="224"/>
      <c r="L1345" s="224"/>
      <c r="M1345" s="224"/>
      <c r="N1345" s="224"/>
      <c r="O1345" s="224"/>
      <c r="P1345" s="224"/>
      <c r="Q1345" s="224"/>
      <c r="R1345" s="522"/>
      <c r="S1345" s="224"/>
      <c r="T1345" s="137"/>
    </row>
    <row r="1346" spans="1:20" x14ac:dyDescent="0.25">
      <c r="A1346" s="224"/>
      <c r="B1346" s="837"/>
      <c r="C1346" s="224"/>
      <c r="D1346" s="224"/>
      <c r="E1346" s="224"/>
      <c r="F1346" s="224"/>
      <c r="G1346" s="224"/>
      <c r="H1346" s="224"/>
      <c r="I1346" s="224"/>
      <c r="J1346" s="224"/>
      <c r="K1346" s="224"/>
      <c r="L1346" s="224"/>
      <c r="M1346" s="224"/>
      <c r="N1346" s="224"/>
      <c r="O1346" s="224"/>
      <c r="P1346" s="224"/>
      <c r="Q1346" s="224"/>
      <c r="R1346" s="522"/>
      <c r="S1346" s="224"/>
      <c r="T1346" s="137"/>
    </row>
    <row r="1347" spans="1:20" x14ac:dyDescent="0.25">
      <c r="A1347" s="224"/>
      <c r="B1347" s="837"/>
      <c r="C1347" s="224"/>
      <c r="D1347" s="224"/>
      <c r="E1347" s="224"/>
      <c r="F1347" s="224"/>
      <c r="G1347" s="224"/>
      <c r="H1347" s="224"/>
      <c r="I1347" s="224"/>
      <c r="J1347" s="224"/>
      <c r="K1347" s="224"/>
      <c r="L1347" s="224"/>
      <c r="M1347" s="224"/>
      <c r="N1347" s="224"/>
      <c r="O1347" s="224"/>
      <c r="P1347" s="224"/>
      <c r="Q1347" s="224"/>
      <c r="R1347" s="522"/>
      <c r="S1347" s="224"/>
      <c r="T1347" s="137"/>
    </row>
    <row r="1348" spans="1:20" x14ac:dyDescent="0.25">
      <c r="A1348" s="224"/>
      <c r="B1348" s="837"/>
      <c r="C1348" s="224"/>
      <c r="D1348" s="224"/>
      <c r="E1348" s="224"/>
      <c r="F1348" s="224"/>
      <c r="G1348" s="224"/>
      <c r="H1348" s="224"/>
      <c r="I1348" s="224"/>
      <c r="J1348" s="224"/>
      <c r="K1348" s="224"/>
      <c r="L1348" s="224"/>
      <c r="M1348" s="224"/>
      <c r="N1348" s="224"/>
      <c r="O1348" s="224"/>
      <c r="P1348" s="224"/>
      <c r="Q1348" s="224"/>
      <c r="R1348" s="522"/>
      <c r="S1348" s="224"/>
      <c r="T1348" s="137"/>
    </row>
    <row r="1349" spans="1:20" x14ac:dyDescent="0.25">
      <c r="A1349" s="224"/>
      <c r="B1349" s="837"/>
      <c r="C1349" s="224"/>
      <c r="D1349" s="224"/>
      <c r="E1349" s="224"/>
      <c r="F1349" s="224"/>
      <c r="G1349" s="224"/>
      <c r="H1349" s="224"/>
      <c r="I1349" s="224"/>
      <c r="J1349" s="224"/>
      <c r="K1349" s="224"/>
      <c r="L1349" s="224"/>
      <c r="M1349" s="224"/>
      <c r="N1349" s="224"/>
      <c r="O1349" s="224"/>
      <c r="P1349" s="224"/>
      <c r="Q1349" s="224"/>
      <c r="R1349" s="522"/>
      <c r="S1349" s="224"/>
      <c r="T1349" s="137"/>
    </row>
    <row r="1350" spans="1:20" x14ac:dyDescent="0.25">
      <c r="A1350" s="224"/>
      <c r="B1350" s="837"/>
      <c r="C1350" s="224"/>
      <c r="D1350" s="224"/>
      <c r="E1350" s="224"/>
      <c r="F1350" s="224"/>
      <c r="G1350" s="224"/>
      <c r="H1350" s="224"/>
      <c r="I1350" s="224"/>
      <c r="J1350" s="224"/>
      <c r="K1350" s="224"/>
      <c r="L1350" s="224"/>
      <c r="M1350" s="224"/>
      <c r="N1350" s="224"/>
      <c r="O1350" s="224"/>
      <c r="P1350" s="224"/>
      <c r="Q1350" s="224"/>
      <c r="R1350" s="522"/>
      <c r="S1350" s="224"/>
      <c r="T1350" s="137"/>
    </row>
    <row r="1351" spans="1:20" x14ac:dyDescent="0.25">
      <c r="A1351" s="224"/>
      <c r="B1351" s="837"/>
      <c r="C1351" s="224"/>
      <c r="D1351" s="224"/>
      <c r="E1351" s="224"/>
      <c r="F1351" s="224"/>
      <c r="G1351" s="224"/>
      <c r="H1351" s="224"/>
      <c r="I1351" s="224"/>
      <c r="J1351" s="224"/>
      <c r="K1351" s="224"/>
      <c r="L1351" s="224"/>
      <c r="M1351" s="224"/>
      <c r="N1351" s="224"/>
      <c r="O1351" s="224"/>
      <c r="P1351" s="224"/>
      <c r="Q1351" s="224"/>
      <c r="R1351" s="522"/>
      <c r="S1351" s="224"/>
      <c r="T1351" s="137"/>
    </row>
    <row r="1352" spans="1:20" x14ac:dyDescent="0.25">
      <c r="A1352" s="224"/>
      <c r="B1352" s="837"/>
      <c r="C1352" s="224"/>
      <c r="D1352" s="224"/>
      <c r="E1352" s="224"/>
      <c r="F1352" s="224"/>
      <c r="G1352" s="224"/>
      <c r="H1352" s="224"/>
      <c r="I1352" s="224"/>
      <c r="J1352" s="224"/>
      <c r="K1352" s="224"/>
      <c r="L1352" s="224"/>
      <c r="M1352" s="224"/>
      <c r="N1352" s="224"/>
      <c r="O1352" s="224"/>
      <c r="P1352" s="224"/>
      <c r="Q1352" s="224"/>
      <c r="R1352" s="522"/>
      <c r="S1352" s="224"/>
      <c r="T1352" s="137"/>
    </row>
    <row r="1353" spans="1:20" x14ac:dyDescent="0.25">
      <c r="A1353" s="224"/>
      <c r="B1353" s="837"/>
      <c r="C1353" s="224"/>
      <c r="D1353" s="224"/>
      <c r="E1353" s="224"/>
      <c r="F1353" s="224"/>
      <c r="G1353" s="224"/>
      <c r="H1353" s="224"/>
      <c r="I1353" s="224"/>
      <c r="J1353" s="224"/>
      <c r="K1353" s="224"/>
      <c r="L1353" s="224"/>
      <c r="M1353" s="224"/>
      <c r="N1353" s="224"/>
      <c r="O1353" s="224"/>
      <c r="P1353" s="224"/>
      <c r="Q1353" s="224"/>
      <c r="R1353" s="522"/>
      <c r="S1353" s="224"/>
      <c r="T1353" s="137"/>
    </row>
    <row r="1354" spans="1:20" x14ac:dyDescent="0.25">
      <c r="A1354" s="224"/>
      <c r="B1354" s="837"/>
      <c r="C1354" s="224"/>
      <c r="D1354" s="224"/>
      <c r="E1354" s="224"/>
      <c r="F1354" s="224"/>
      <c r="G1354" s="224"/>
      <c r="H1354" s="224"/>
      <c r="I1354" s="224"/>
      <c r="J1354" s="224"/>
      <c r="K1354" s="224"/>
      <c r="L1354" s="224"/>
      <c r="M1354" s="224"/>
      <c r="N1354" s="224"/>
      <c r="O1354" s="224"/>
      <c r="P1354" s="224"/>
      <c r="Q1354" s="224"/>
      <c r="R1354" s="522"/>
      <c r="S1354" s="224"/>
      <c r="T1354" s="137"/>
    </row>
    <row r="1355" spans="1:20" x14ac:dyDescent="0.25">
      <c r="A1355" s="224"/>
      <c r="B1355" s="837"/>
      <c r="C1355" s="224"/>
      <c r="D1355" s="224"/>
      <c r="E1355" s="224"/>
      <c r="F1355" s="224"/>
      <c r="G1355" s="224"/>
      <c r="H1355" s="224"/>
      <c r="I1355" s="224"/>
      <c r="J1355" s="224"/>
      <c r="K1355" s="224"/>
      <c r="L1355" s="224"/>
      <c r="M1355" s="224"/>
      <c r="N1355" s="224"/>
      <c r="O1355" s="224"/>
      <c r="P1355" s="224"/>
      <c r="Q1355" s="224"/>
      <c r="R1355" s="522"/>
      <c r="S1355" s="224"/>
      <c r="T1355" s="137"/>
    </row>
    <row r="1356" spans="1:20" x14ac:dyDescent="0.25">
      <c r="A1356" s="224"/>
      <c r="B1356" s="837"/>
      <c r="C1356" s="224"/>
      <c r="D1356" s="224"/>
      <c r="E1356" s="224"/>
      <c r="F1356" s="224"/>
      <c r="G1356" s="224"/>
      <c r="H1356" s="224"/>
      <c r="I1356" s="224"/>
      <c r="J1356" s="224"/>
      <c r="K1356" s="224"/>
      <c r="L1356" s="224"/>
      <c r="M1356" s="224"/>
      <c r="N1356" s="224"/>
      <c r="O1356" s="224"/>
      <c r="P1356" s="224"/>
      <c r="Q1356" s="224"/>
      <c r="R1356" s="522"/>
      <c r="S1356" s="224"/>
      <c r="T1356" s="137"/>
    </row>
    <row r="1357" spans="1:20" x14ac:dyDescent="0.25">
      <c r="A1357" s="224"/>
      <c r="B1357" s="837"/>
      <c r="C1357" s="224"/>
      <c r="D1357" s="224"/>
      <c r="E1357" s="224"/>
      <c r="F1357" s="224"/>
      <c r="G1357" s="224"/>
      <c r="H1357" s="224"/>
      <c r="I1357" s="224"/>
      <c r="J1357" s="224"/>
      <c r="K1357" s="224"/>
      <c r="L1357" s="224"/>
      <c r="M1357" s="224"/>
      <c r="N1357" s="224"/>
      <c r="O1357" s="224"/>
      <c r="P1357" s="224"/>
      <c r="Q1357" s="224"/>
      <c r="R1357" s="522"/>
      <c r="S1357" s="224"/>
      <c r="T1357" s="137"/>
    </row>
    <row r="1358" spans="1:20" x14ac:dyDescent="0.25">
      <c r="A1358" s="224"/>
      <c r="B1358" s="837"/>
      <c r="C1358" s="224"/>
      <c r="D1358" s="224"/>
      <c r="E1358" s="224"/>
      <c r="F1358" s="224"/>
      <c r="G1358" s="224"/>
      <c r="H1358" s="224"/>
      <c r="I1358" s="224"/>
      <c r="J1358" s="224"/>
      <c r="K1358" s="224"/>
      <c r="L1358" s="224"/>
      <c r="M1358" s="224"/>
      <c r="N1358" s="224"/>
      <c r="O1358" s="224"/>
      <c r="P1358" s="224"/>
      <c r="Q1358" s="224"/>
      <c r="R1358" s="522"/>
      <c r="S1358" s="224"/>
      <c r="T1358" s="137"/>
    </row>
    <row r="1359" spans="1:20" x14ac:dyDescent="0.25">
      <c r="A1359" s="224"/>
      <c r="B1359" s="837"/>
      <c r="C1359" s="224"/>
      <c r="D1359" s="224"/>
      <c r="E1359" s="224"/>
      <c r="F1359" s="224"/>
      <c r="G1359" s="224"/>
      <c r="H1359" s="224"/>
      <c r="I1359" s="224"/>
      <c r="J1359" s="224"/>
      <c r="K1359" s="224"/>
      <c r="L1359" s="224"/>
      <c r="M1359" s="224"/>
      <c r="N1359" s="224"/>
      <c r="O1359" s="224"/>
      <c r="P1359" s="224"/>
      <c r="Q1359" s="224"/>
      <c r="R1359" s="522"/>
      <c r="S1359" s="224"/>
      <c r="T1359" s="137"/>
    </row>
    <row r="1360" spans="1:20" x14ac:dyDescent="0.25">
      <c r="A1360" s="224"/>
      <c r="B1360" s="837"/>
      <c r="C1360" s="224"/>
      <c r="D1360" s="224"/>
      <c r="E1360" s="224"/>
      <c r="F1360" s="224"/>
      <c r="G1360" s="224"/>
      <c r="H1360" s="224"/>
      <c r="I1360" s="224"/>
      <c r="J1360" s="224"/>
      <c r="K1360" s="224"/>
      <c r="L1360" s="224"/>
      <c r="M1360" s="224"/>
      <c r="N1360" s="224"/>
      <c r="O1360" s="224"/>
      <c r="P1360" s="224"/>
      <c r="Q1360" s="224"/>
      <c r="R1360" s="522"/>
      <c r="S1360" s="224"/>
      <c r="T1360" s="137"/>
    </row>
    <row r="1361" spans="1:20" x14ac:dyDescent="0.25">
      <c r="A1361" s="224"/>
      <c r="B1361" s="837"/>
      <c r="C1361" s="224"/>
      <c r="D1361" s="224"/>
      <c r="E1361" s="224"/>
      <c r="F1361" s="224"/>
      <c r="G1361" s="224"/>
      <c r="H1361" s="224"/>
      <c r="I1361" s="224"/>
      <c r="J1361" s="224"/>
      <c r="K1361" s="224"/>
      <c r="L1361" s="224"/>
      <c r="M1361" s="224"/>
      <c r="N1361" s="224"/>
      <c r="O1361" s="224"/>
      <c r="P1361" s="224"/>
      <c r="Q1361" s="224"/>
      <c r="R1361" s="522"/>
      <c r="S1361" s="224"/>
      <c r="T1361" s="137"/>
    </row>
    <row r="1362" spans="1:20" x14ac:dyDescent="0.25">
      <c r="A1362" s="224"/>
      <c r="B1362" s="837"/>
      <c r="C1362" s="224"/>
      <c r="D1362" s="224"/>
      <c r="E1362" s="224"/>
      <c r="F1362" s="224"/>
      <c r="G1362" s="224"/>
      <c r="H1362" s="224"/>
      <c r="I1362" s="224"/>
      <c r="J1362" s="224"/>
      <c r="K1362" s="224"/>
      <c r="L1362" s="224"/>
      <c r="M1362" s="224"/>
      <c r="N1362" s="224"/>
      <c r="O1362" s="224"/>
      <c r="P1362" s="224"/>
      <c r="Q1362" s="224"/>
      <c r="R1362" s="522"/>
      <c r="S1362" s="224"/>
      <c r="T1362" s="137"/>
    </row>
    <row r="1363" spans="1:20" x14ac:dyDescent="0.25">
      <c r="A1363" s="224"/>
      <c r="B1363" s="837"/>
      <c r="C1363" s="224"/>
      <c r="D1363" s="224"/>
      <c r="E1363" s="224"/>
      <c r="F1363" s="224"/>
      <c r="G1363" s="224"/>
      <c r="H1363" s="224"/>
      <c r="I1363" s="224"/>
      <c r="J1363" s="224"/>
      <c r="K1363" s="224"/>
      <c r="L1363" s="224"/>
      <c r="M1363" s="224"/>
      <c r="N1363" s="224"/>
      <c r="O1363" s="224"/>
      <c r="P1363" s="224"/>
      <c r="Q1363" s="224"/>
      <c r="R1363" s="522"/>
      <c r="S1363" s="224"/>
      <c r="T1363" s="137"/>
    </row>
    <row r="1364" spans="1:20" x14ac:dyDescent="0.25">
      <c r="A1364" s="224"/>
      <c r="B1364" s="837"/>
      <c r="C1364" s="224"/>
      <c r="D1364" s="224"/>
      <c r="E1364" s="224"/>
      <c r="F1364" s="224"/>
      <c r="G1364" s="224"/>
      <c r="H1364" s="224"/>
      <c r="I1364" s="224"/>
      <c r="J1364" s="224"/>
      <c r="K1364" s="224"/>
      <c r="L1364" s="224"/>
      <c r="M1364" s="224"/>
      <c r="N1364" s="224"/>
      <c r="O1364" s="224"/>
      <c r="P1364" s="224"/>
      <c r="Q1364" s="224"/>
      <c r="R1364" s="522"/>
      <c r="S1364" s="224"/>
      <c r="T1364" s="137"/>
    </row>
    <row r="1365" spans="1:20" x14ac:dyDescent="0.25">
      <c r="A1365" s="224"/>
      <c r="B1365" s="837"/>
      <c r="C1365" s="224"/>
      <c r="D1365" s="224"/>
      <c r="E1365" s="224"/>
      <c r="F1365" s="224"/>
      <c r="G1365" s="224"/>
      <c r="H1365" s="224"/>
      <c r="I1365" s="224"/>
      <c r="J1365" s="224"/>
      <c r="K1365" s="224"/>
      <c r="L1365" s="224"/>
      <c r="M1365" s="224"/>
      <c r="N1365" s="224"/>
      <c r="O1365" s="224"/>
      <c r="P1365" s="224"/>
      <c r="Q1365" s="224"/>
      <c r="R1365" s="522"/>
      <c r="S1365" s="224"/>
      <c r="T1365" s="137"/>
    </row>
    <row r="1366" spans="1:20" x14ac:dyDescent="0.25">
      <c r="A1366" s="224"/>
      <c r="B1366" s="837"/>
      <c r="C1366" s="224"/>
      <c r="D1366" s="224"/>
      <c r="E1366" s="224"/>
      <c r="F1366" s="224"/>
      <c r="G1366" s="224"/>
      <c r="H1366" s="224"/>
      <c r="I1366" s="224"/>
      <c r="J1366" s="224"/>
      <c r="K1366" s="224"/>
      <c r="L1366" s="224"/>
      <c r="M1366" s="224"/>
      <c r="N1366" s="224"/>
      <c r="O1366" s="224"/>
      <c r="P1366" s="224"/>
      <c r="Q1366" s="224"/>
      <c r="R1366" s="522"/>
      <c r="S1366" s="224"/>
      <c r="T1366" s="137"/>
    </row>
    <row r="1367" spans="1:20" x14ac:dyDescent="0.25">
      <c r="A1367" s="224"/>
      <c r="B1367" s="837"/>
      <c r="C1367" s="224"/>
      <c r="D1367" s="224"/>
      <c r="E1367" s="224"/>
      <c r="F1367" s="224"/>
      <c r="G1367" s="224"/>
      <c r="H1367" s="224"/>
      <c r="I1367" s="224"/>
      <c r="J1367" s="224"/>
      <c r="K1367" s="224"/>
      <c r="L1367" s="224"/>
      <c r="M1367" s="224"/>
      <c r="N1367" s="224"/>
      <c r="O1367" s="224"/>
      <c r="P1367" s="224"/>
      <c r="Q1367" s="224"/>
      <c r="R1367" s="522"/>
      <c r="S1367" s="224"/>
      <c r="T1367" s="137"/>
    </row>
    <row r="1368" spans="1:20" x14ac:dyDescent="0.25">
      <c r="A1368" s="224"/>
      <c r="B1368" s="837"/>
      <c r="C1368" s="224"/>
      <c r="D1368" s="224"/>
      <c r="E1368" s="224"/>
      <c r="F1368" s="224"/>
      <c r="G1368" s="224"/>
      <c r="H1368" s="224"/>
      <c r="I1368" s="224"/>
      <c r="J1368" s="224"/>
      <c r="K1368" s="224"/>
      <c r="L1368" s="224"/>
      <c r="M1368" s="224"/>
      <c r="N1368" s="224"/>
      <c r="O1368" s="224"/>
      <c r="P1368" s="224"/>
      <c r="Q1368" s="224"/>
      <c r="R1368" s="522"/>
      <c r="S1368" s="224"/>
      <c r="T1368" s="137"/>
    </row>
    <row r="1369" spans="1:20" x14ac:dyDescent="0.25">
      <c r="A1369" s="224"/>
      <c r="B1369" s="837"/>
      <c r="C1369" s="224"/>
      <c r="D1369" s="224"/>
      <c r="E1369" s="224"/>
      <c r="F1369" s="224"/>
      <c r="G1369" s="224"/>
      <c r="H1369" s="224"/>
      <c r="I1369" s="224"/>
      <c r="J1369" s="224"/>
      <c r="K1369" s="224"/>
      <c r="L1369" s="224"/>
      <c r="M1369" s="224"/>
      <c r="N1369" s="224"/>
      <c r="O1369" s="224"/>
      <c r="P1369" s="224"/>
      <c r="Q1369" s="224"/>
      <c r="R1369" s="522"/>
      <c r="S1369" s="224"/>
      <c r="T1369" s="137"/>
    </row>
    <row r="1370" spans="1:20" x14ac:dyDescent="0.25">
      <c r="A1370" s="224"/>
      <c r="B1370" s="837"/>
      <c r="C1370" s="224"/>
      <c r="D1370" s="224"/>
      <c r="E1370" s="224"/>
      <c r="F1370" s="224"/>
      <c r="G1370" s="224"/>
      <c r="H1370" s="224"/>
      <c r="I1370" s="224"/>
      <c r="J1370" s="224"/>
      <c r="K1370" s="224"/>
      <c r="L1370" s="224"/>
      <c r="M1370" s="224"/>
      <c r="N1370" s="224"/>
      <c r="O1370" s="224"/>
      <c r="P1370" s="224"/>
      <c r="Q1370" s="224"/>
      <c r="R1370" s="522"/>
      <c r="S1370" s="224"/>
      <c r="T1370" s="137"/>
    </row>
    <row r="1371" spans="1:20" x14ac:dyDescent="0.25">
      <c r="A1371" s="224"/>
      <c r="B1371" s="837"/>
      <c r="C1371" s="224"/>
      <c r="D1371" s="224"/>
      <c r="E1371" s="224"/>
      <c r="F1371" s="224"/>
      <c r="G1371" s="224"/>
      <c r="H1371" s="224"/>
      <c r="I1371" s="224"/>
      <c r="J1371" s="224"/>
      <c r="K1371" s="224"/>
      <c r="L1371" s="224"/>
      <c r="M1371" s="224"/>
      <c r="N1371" s="224"/>
      <c r="O1371" s="224"/>
      <c r="P1371" s="224"/>
      <c r="Q1371" s="224"/>
      <c r="R1371" s="522"/>
      <c r="S1371" s="224"/>
      <c r="T1371" s="137"/>
    </row>
    <row r="1372" spans="1:20" x14ac:dyDescent="0.25">
      <c r="A1372" s="224"/>
      <c r="B1372" s="837"/>
      <c r="C1372" s="224"/>
      <c r="D1372" s="224"/>
      <c r="E1372" s="224"/>
      <c r="F1372" s="224"/>
      <c r="G1372" s="224"/>
      <c r="H1372" s="224"/>
      <c r="I1372" s="224"/>
      <c r="J1372" s="224"/>
      <c r="K1372" s="224"/>
      <c r="L1372" s="224"/>
      <c r="M1372" s="224"/>
      <c r="N1372" s="224"/>
      <c r="O1372" s="224"/>
      <c r="P1372" s="224"/>
      <c r="Q1372" s="224"/>
      <c r="R1372" s="522"/>
      <c r="S1372" s="224"/>
      <c r="T1372" s="137"/>
    </row>
    <row r="1373" spans="1:20" x14ac:dyDescent="0.25">
      <c r="A1373" s="224"/>
      <c r="B1373" s="837"/>
      <c r="C1373" s="224"/>
      <c r="D1373" s="224"/>
      <c r="E1373" s="224"/>
      <c r="F1373" s="224"/>
      <c r="G1373" s="224"/>
      <c r="H1373" s="224"/>
      <c r="I1373" s="224"/>
      <c r="J1373" s="224"/>
      <c r="K1373" s="224"/>
      <c r="L1373" s="224"/>
      <c r="M1373" s="224"/>
      <c r="N1373" s="224"/>
      <c r="O1373" s="224"/>
      <c r="P1373" s="224"/>
      <c r="Q1373" s="224"/>
      <c r="R1373" s="522"/>
      <c r="S1373" s="224"/>
      <c r="T1373" s="137"/>
    </row>
    <row r="1374" spans="1:20" x14ac:dyDescent="0.25">
      <c r="A1374" s="224"/>
      <c r="B1374" s="837"/>
      <c r="C1374" s="224"/>
      <c r="D1374" s="224"/>
      <c r="E1374" s="224"/>
      <c r="F1374" s="224"/>
      <c r="G1374" s="224"/>
      <c r="H1374" s="224"/>
      <c r="I1374" s="224"/>
      <c r="J1374" s="224"/>
      <c r="K1374" s="224"/>
      <c r="L1374" s="224"/>
      <c r="M1374" s="224"/>
      <c r="N1374" s="224"/>
      <c r="O1374" s="224"/>
      <c r="P1374" s="224"/>
      <c r="Q1374" s="224"/>
      <c r="R1374" s="522"/>
      <c r="S1374" s="224"/>
      <c r="T1374" s="137"/>
    </row>
    <row r="1375" spans="1:20" x14ac:dyDescent="0.25">
      <c r="A1375" s="224"/>
      <c r="B1375" s="837"/>
      <c r="C1375" s="224"/>
      <c r="D1375" s="224"/>
      <c r="E1375" s="224"/>
      <c r="F1375" s="224"/>
      <c r="G1375" s="224"/>
      <c r="H1375" s="224"/>
      <c r="I1375" s="224"/>
      <c r="J1375" s="224"/>
      <c r="K1375" s="224"/>
      <c r="L1375" s="224"/>
      <c r="M1375" s="224"/>
      <c r="N1375" s="224"/>
      <c r="O1375" s="224"/>
      <c r="P1375" s="224"/>
      <c r="Q1375" s="224"/>
      <c r="R1375" s="522"/>
      <c r="S1375" s="224"/>
      <c r="T1375" s="137"/>
    </row>
    <row r="1376" spans="1:20" x14ac:dyDescent="0.25">
      <c r="A1376" s="224"/>
      <c r="B1376" s="837"/>
      <c r="C1376" s="224"/>
      <c r="D1376" s="224"/>
      <c r="E1376" s="224"/>
      <c r="F1376" s="224"/>
      <c r="G1376" s="224"/>
      <c r="H1376" s="224"/>
      <c r="I1376" s="224"/>
      <c r="J1376" s="224"/>
      <c r="K1376" s="224"/>
      <c r="L1376" s="224"/>
      <c r="M1376" s="224"/>
      <c r="N1376" s="224"/>
      <c r="O1376" s="224"/>
      <c r="P1376" s="224"/>
      <c r="Q1376" s="224"/>
      <c r="R1376" s="522"/>
      <c r="S1376" s="224"/>
      <c r="T1376" s="137"/>
    </row>
    <row r="1377" spans="1:20" x14ac:dyDescent="0.25">
      <c r="A1377" s="224"/>
      <c r="B1377" s="837"/>
      <c r="C1377" s="224"/>
      <c r="D1377" s="224"/>
      <c r="E1377" s="224"/>
      <c r="F1377" s="224"/>
      <c r="G1377" s="224"/>
      <c r="H1377" s="224"/>
      <c r="I1377" s="224"/>
      <c r="J1377" s="224"/>
      <c r="K1377" s="224"/>
      <c r="L1377" s="224"/>
      <c r="M1377" s="224"/>
      <c r="N1377" s="224"/>
      <c r="O1377" s="224"/>
      <c r="P1377" s="224"/>
      <c r="Q1377" s="224"/>
      <c r="R1377" s="522"/>
      <c r="S1377" s="224"/>
      <c r="T1377" s="137"/>
    </row>
    <row r="1378" spans="1:20" x14ac:dyDescent="0.25">
      <c r="A1378" s="224"/>
      <c r="B1378" s="837"/>
      <c r="C1378" s="224"/>
      <c r="D1378" s="224"/>
      <c r="E1378" s="224"/>
      <c r="F1378" s="224"/>
      <c r="G1378" s="224"/>
      <c r="H1378" s="224"/>
      <c r="I1378" s="224"/>
      <c r="J1378" s="224"/>
      <c r="K1378" s="224"/>
      <c r="L1378" s="224"/>
      <c r="M1378" s="224"/>
      <c r="N1378" s="224"/>
      <c r="O1378" s="224"/>
      <c r="P1378" s="224"/>
      <c r="Q1378" s="224"/>
      <c r="R1378" s="522"/>
      <c r="S1378" s="224"/>
      <c r="T1378" s="137"/>
    </row>
    <row r="1379" spans="1:20" x14ac:dyDescent="0.25">
      <c r="A1379" s="224"/>
      <c r="B1379" s="837"/>
      <c r="C1379" s="224"/>
      <c r="D1379" s="224"/>
      <c r="E1379" s="224"/>
      <c r="F1379" s="224"/>
      <c r="G1379" s="224"/>
      <c r="H1379" s="224"/>
      <c r="I1379" s="224"/>
      <c r="J1379" s="224"/>
      <c r="K1379" s="224"/>
      <c r="L1379" s="224"/>
      <c r="M1379" s="224"/>
      <c r="N1379" s="224"/>
      <c r="O1379" s="224"/>
      <c r="P1379" s="224"/>
      <c r="Q1379" s="224"/>
      <c r="R1379" s="522"/>
      <c r="S1379" s="224"/>
      <c r="T1379" s="137"/>
    </row>
  </sheetData>
  <mergeCells count="3">
    <mergeCell ref="A5:B5"/>
    <mergeCell ref="A1061:B1061"/>
    <mergeCell ref="A1012:B1012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51" orientation="portrait" r:id="rId1"/>
  <headerFooter alignWithMargins="0"/>
  <rowBreaks count="4" manualBreakCount="4">
    <brk id="349" max="18" man="1"/>
    <brk id="791" max="18" man="1"/>
    <brk id="934" max="18" man="1"/>
    <brk id="1011" max="18" man="1"/>
  </rowBreaks>
  <colBreaks count="1" manualBreakCount="1">
    <brk id="20" max="11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1204"/>
  <sheetViews>
    <sheetView view="pageBreakPreview" zoomScale="73" zoomScaleNormal="85" zoomScaleSheetLayoutView="73" workbookViewId="0">
      <pane ySplit="2280" topLeftCell="A4" activePane="bottomLeft"/>
      <selection pane="bottomLeft" activeCell="N82" sqref="N82"/>
    </sheetView>
  </sheetViews>
  <sheetFormatPr defaultColWidth="9.1796875" defaultRowHeight="14.5" x14ac:dyDescent="0.35"/>
  <cols>
    <col min="1" max="1" width="6" style="253" customWidth="1"/>
    <col min="2" max="2" width="24.81640625" style="321" customWidth="1"/>
    <col min="3" max="3" width="14.7265625" style="147" customWidth="1"/>
    <col min="4" max="5" width="12.81640625" style="147" customWidth="1"/>
    <col min="6" max="6" width="13.81640625" style="147" customWidth="1"/>
    <col min="7" max="7" width="12.81640625" style="254" hidden="1" customWidth="1"/>
    <col min="8" max="8" width="13.26953125" style="253" customWidth="1"/>
    <col min="9" max="9" width="14.1796875" style="253" hidden="1" customWidth="1"/>
    <col min="10" max="10" width="10.7265625" style="253" customWidth="1"/>
    <col min="11" max="11" width="14.26953125" style="253" customWidth="1"/>
    <col min="12" max="12" width="12" style="253" customWidth="1"/>
    <col min="13" max="13" width="13" style="253" customWidth="1"/>
    <col min="14" max="14" width="10.7265625" style="253" customWidth="1"/>
    <col min="15" max="15" width="11.81640625" style="454" customWidth="1"/>
    <col min="16" max="16" width="24.1796875" style="492" hidden="1" customWidth="1"/>
    <col min="17" max="17" width="25.7265625" style="492" hidden="1" customWidth="1"/>
    <col min="18" max="18" width="9.54296875" style="492" hidden="1" customWidth="1"/>
    <col min="19" max="19" width="9.26953125" style="492" hidden="1" customWidth="1"/>
    <col min="20" max="20" width="9.54296875" style="492" hidden="1" customWidth="1"/>
    <col min="21" max="21" width="9.1796875" style="492" hidden="1" customWidth="1"/>
    <col min="22" max="16384" width="9.1796875" style="492"/>
  </cols>
  <sheetData>
    <row r="1" spans="1:15" s="4" customFormat="1" ht="15" customHeight="1" x14ac:dyDescent="0.35">
      <c r="A1" s="251" t="s">
        <v>1015</v>
      </c>
      <c r="B1" s="321"/>
      <c r="C1" s="147"/>
      <c r="D1" s="147"/>
      <c r="E1" s="147"/>
      <c r="F1" s="147"/>
      <c r="G1" s="254"/>
      <c r="H1" s="253"/>
      <c r="I1" s="253"/>
      <c r="J1" s="253"/>
      <c r="K1" s="253"/>
      <c r="L1" s="253"/>
      <c r="M1" s="253"/>
      <c r="N1" s="253"/>
      <c r="O1" s="454"/>
    </row>
    <row r="2" spans="1:15" s="4" customFormat="1" ht="12.75" customHeight="1" x14ac:dyDescent="0.35">
      <c r="A2" s="253"/>
      <c r="B2" s="335" t="s">
        <v>1054</v>
      </c>
      <c r="C2" s="147"/>
      <c r="D2" s="147"/>
      <c r="E2" s="147"/>
      <c r="F2" s="147"/>
      <c r="G2" s="254"/>
      <c r="H2" s="253"/>
      <c r="I2" s="253"/>
      <c r="J2" s="253"/>
      <c r="K2" s="253"/>
      <c r="L2" s="253"/>
      <c r="M2" s="455">
        <v>1.27</v>
      </c>
      <c r="N2" s="253"/>
      <c r="O2" s="454"/>
    </row>
    <row r="3" spans="1:15" s="10" customFormat="1" ht="112.5" x14ac:dyDescent="0.35">
      <c r="A3" s="286" t="s">
        <v>970</v>
      </c>
      <c r="B3" s="321" t="s">
        <v>1056</v>
      </c>
      <c r="C3" s="148" t="s">
        <v>2134</v>
      </c>
      <c r="D3" s="148" t="s">
        <v>1006</v>
      </c>
      <c r="E3" s="148" t="s">
        <v>1007</v>
      </c>
      <c r="F3" s="148" t="s">
        <v>971</v>
      </c>
      <c r="G3" s="493" t="s">
        <v>2185</v>
      </c>
      <c r="H3" s="148" t="s">
        <v>972</v>
      </c>
      <c r="I3" s="148" t="s">
        <v>75</v>
      </c>
      <c r="J3" s="148" t="s">
        <v>973</v>
      </c>
      <c r="K3" s="148" t="s">
        <v>974</v>
      </c>
      <c r="L3" s="148" t="s">
        <v>975</v>
      </c>
      <c r="M3" s="148" t="s">
        <v>976</v>
      </c>
      <c r="N3" s="148" t="s">
        <v>977</v>
      </c>
      <c r="O3" s="494" t="s">
        <v>978</v>
      </c>
    </row>
    <row r="4" spans="1:15" s="4" customFormat="1" ht="15.5" x14ac:dyDescent="0.35">
      <c r="A4" s="287">
        <v>1</v>
      </c>
      <c r="B4" s="321">
        <v>2</v>
      </c>
      <c r="C4" s="147">
        <v>3</v>
      </c>
      <c r="D4" s="147">
        <v>4</v>
      </c>
      <c r="E4" s="147">
        <v>5</v>
      </c>
      <c r="F4" s="147">
        <v>6</v>
      </c>
      <c r="G4" s="306">
        <v>7</v>
      </c>
      <c r="H4" s="147">
        <v>8</v>
      </c>
      <c r="I4" s="147"/>
      <c r="J4" s="147">
        <v>9</v>
      </c>
      <c r="K4" s="147">
        <v>10</v>
      </c>
      <c r="L4" s="147">
        <v>11</v>
      </c>
      <c r="M4" s="147">
        <v>12</v>
      </c>
      <c r="N4" s="147">
        <v>13</v>
      </c>
      <c r="O4" s="294">
        <v>14</v>
      </c>
    </row>
    <row r="5" spans="1:15" s="4" customFormat="1" ht="15.5" x14ac:dyDescent="0.35">
      <c r="A5" s="456" t="s">
        <v>1016</v>
      </c>
      <c r="B5" s="321"/>
      <c r="C5" s="147"/>
      <c r="D5" s="147"/>
      <c r="E5" s="147"/>
      <c r="F5" s="147"/>
      <c r="G5" s="306"/>
      <c r="H5" s="147"/>
      <c r="I5" s="147"/>
      <c r="J5" s="457"/>
      <c r="K5" s="257"/>
      <c r="L5" s="257"/>
      <c r="M5" s="257"/>
      <c r="N5" s="257"/>
      <c r="O5" s="458"/>
    </row>
    <row r="6" spans="1:15" s="4" customFormat="1" ht="15.5" x14ac:dyDescent="0.35">
      <c r="A6" s="287">
        <v>1</v>
      </c>
      <c r="B6" s="321" t="s">
        <v>1065</v>
      </c>
      <c r="C6" s="147">
        <v>9570.0499999999993</v>
      </c>
      <c r="D6" s="147"/>
      <c r="E6" s="147"/>
      <c r="F6" s="147">
        <f>C6+D6+E6</f>
        <v>9570.0499999999993</v>
      </c>
      <c r="G6" s="264">
        <v>2237.5700000000002</v>
      </c>
      <c r="H6" s="147">
        <v>2237.5700000000002</v>
      </c>
      <c r="I6" s="147">
        <v>3524.2</v>
      </c>
      <c r="J6" s="459">
        <f>H6/3000</f>
        <v>0.74585666666666672</v>
      </c>
      <c r="K6" s="257">
        <f>J6*4281.45</f>
        <v>3193.3480254999999</v>
      </c>
      <c r="L6" s="257">
        <f>K6*0.22</f>
        <v>702.53656561000003</v>
      </c>
      <c r="M6" s="460">
        <v>1207.6911146666669</v>
      </c>
      <c r="N6" s="257">
        <v>156.77907133333335</v>
      </c>
      <c r="O6" s="458">
        <f>(K6+L6+M6+N6)/F6</f>
        <v>0.54966847373942673</v>
      </c>
    </row>
    <row r="7" spans="1:15" s="4" customFormat="1" ht="15.5" x14ac:dyDescent="0.35">
      <c r="A7" s="287">
        <v>2</v>
      </c>
      <c r="B7" s="321" t="s">
        <v>1066</v>
      </c>
      <c r="C7" s="147">
        <v>4259.1400000000003</v>
      </c>
      <c r="D7" s="147"/>
      <c r="E7" s="147"/>
      <c r="F7" s="147">
        <f t="shared" ref="F7:F75" si="0">C7+D7+E7</f>
        <v>4259.1400000000003</v>
      </c>
      <c r="G7" s="264">
        <v>1018.02</v>
      </c>
      <c r="H7" s="147">
        <v>1018.02</v>
      </c>
      <c r="I7" s="147">
        <v>1369.4</v>
      </c>
      <c r="J7" s="459">
        <f t="shared" ref="J7:J68" si="1">H7/3000</f>
        <v>0.33933999999999997</v>
      </c>
      <c r="K7" s="257">
        <f t="shared" ref="K7:K70" si="2">J7*4281.45</f>
        <v>1452.8672429999999</v>
      </c>
      <c r="L7" s="257">
        <f t="shared" ref="L7:L67" si="3">K7*0.22</f>
        <v>319.63079346000001</v>
      </c>
      <c r="M7" s="460">
        <v>549.45932799999991</v>
      </c>
      <c r="N7" s="257">
        <v>71.329267999999985</v>
      </c>
      <c r="O7" s="458">
        <f t="shared" ref="O7:O69" si="4">(K7+L7+M7+N7)/F7</f>
        <v>0.56191781262414464</v>
      </c>
    </row>
    <row r="8" spans="1:15" s="4" customFormat="1" ht="15.5" x14ac:dyDescent="0.35">
      <c r="A8" s="287">
        <v>3</v>
      </c>
      <c r="B8" s="321" t="s">
        <v>1067</v>
      </c>
      <c r="C8" s="147">
        <v>8696.41</v>
      </c>
      <c r="D8" s="147"/>
      <c r="E8" s="147"/>
      <c r="F8" s="147">
        <f t="shared" si="0"/>
        <v>8696.41</v>
      </c>
      <c r="G8" s="264">
        <v>1479.5</v>
      </c>
      <c r="H8" s="147">
        <v>1479.5</v>
      </c>
      <c r="I8" s="147">
        <v>2514.6999999999998</v>
      </c>
      <c r="J8" s="459">
        <f t="shared" si="1"/>
        <v>0.49316666666666664</v>
      </c>
      <c r="K8" s="257">
        <f t="shared" si="2"/>
        <v>2111.468425</v>
      </c>
      <c r="L8" s="257">
        <f t="shared" si="3"/>
        <v>464.5230535</v>
      </c>
      <c r="M8" s="460">
        <v>798.53546666666659</v>
      </c>
      <c r="N8" s="257">
        <v>103.66363333333332</v>
      </c>
      <c r="O8" s="458">
        <f t="shared" si="4"/>
        <v>0.39995706026969752</v>
      </c>
    </row>
    <row r="9" spans="1:15" s="4" customFormat="1" ht="15.5" x14ac:dyDescent="0.35">
      <c r="A9" s="287">
        <v>4</v>
      </c>
      <c r="B9" s="321" t="s">
        <v>1068</v>
      </c>
      <c r="C9" s="147">
        <v>2719.72</v>
      </c>
      <c r="D9" s="147"/>
      <c r="E9" s="147"/>
      <c r="F9" s="147">
        <f t="shared" si="0"/>
        <v>2719.72</v>
      </c>
      <c r="G9" s="264">
        <v>919</v>
      </c>
      <c r="H9" s="147">
        <v>919</v>
      </c>
      <c r="I9" s="147">
        <v>1387.1</v>
      </c>
      <c r="J9" s="459">
        <f t="shared" si="1"/>
        <v>0.30633333333333335</v>
      </c>
      <c r="K9" s="257">
        <f t="shared" si="2"/>
        <v>1311.5508500000001</v>
      </c>
      <c r="L9" s="257">
        <f t="shared" si="3"/>
        <v>288.54118700000004</v>
      </c>
      <c r="M9" s="460">
        <v>496.01493333333332</v>
      </c>
      <c r="N9" s="257">
        <v>64.391266666666667</v>
      </c>
      <c r="O9" s="458">
        <f t="shared" si="4"/>
        <v>0.79438259710558434</v>
      </c>
    </row>
    <row r="10" spans="1:15" s="4" customFormat="1" ht="15.5" x14ac:dyDescent="0.35">
      <c r="A10" s="287">
        <v>5</v>
      </c>
      <c r="B10" s="321" t="s">
        <v>1069</v>
      </c>
      <c r="C10" s="147">
        <v>4138.7</v>
      </c>
      <c r="D10" s="147"/>
      <c r="E10" s="147"/>
      <c r="F10" s="147">
        <f t="shared" si="0"/>
        <v>4138.7</v>
      </c>
      <c r="G10" s="264">
        <v>965.3</v>
      </c>
      <c r="H10" s="147">
        <v>965.3</v>
      </c>
      <c r="I10" s="147">
        <v>1719</v>
      </c>
      <c r="J10" s="459">
        <f t="shared" si="1"/>
        <v>0.32176666666666665</v>
      </c>
      <c r="K10" s="257">
        <f t="shared" si="2"/>
        <v>1377.6278949999999</v>
      </c>
      <c r="L10" s="257">
        <f t="shared" si="3"/>
        <v>303.07813689999995</v>
      </c>
      <c r="M10" s="460">
        <v>521.00458666666668</v>
      </c>
      <c r="N10" s="257">
        <v>67.635353333333327</v>
      </c>
      <c r="O10" s="458">
        <f t="shared" si="4"/>
        <v>0.54832337978109058</v>
      </c>
    </row>
    <row r="11" spans="1:15" s="4" customFormat="1" ht="15.5" x14ac:dyDescent="0.35">
      <c r="A11" s="287">
        <v>6</v>
      </c>
      <c r="B11" s="321" t="s">
        <v>1070</v>
      </c>
      <c r="C11" s="147">
        <v>4166.1899999999996</v>
      </c>
      <c r="D11" s="147"/>
      <c r="E11" s="147"/>
      <c r="F11" s="147">
        <f t="shared" si="0"/>
        <v>4166.1899999999996</v>
      </c>
      <c r="G11" s="264">
        <v>1429.9</v>
      </c>
      <c r="H11" s="147">
        <v>1429.9</v>
      </c>
      <c r="I11" s="147">
        <v>2639.9</v>
      </c>
      <c r="J11" s="459">
        <f t="shared" si="1"/>
        <v>0.47663333333333335</v>
      </c>
      <c r="K11" s="257">
        <f t="shared" si="2"/>
        <v>2040.681785</v>
      </c>
      <c r="L11" s="257">
        <f t="shared" si="3"/>
        <v>448.9499927</v>
      </c>
      <c r="M11" s="460">
        <v>771.76469333333341</v>
      </c>
      <c r="N11" s="257">
        <v>100.18832666666667</v>
      </c>
      <c r="O11" s="458">
        <f t="shared" si="4"/>
        <v>0.8068726576800388</v>
      </c>
    </row>
    <row r="12" spans="1:15" s="4" customFormat="1" ht="15.5" x14ac:dyDescent="0.35">
      <c r="A12" s="287">
        <v>7</v>
      </c>
      <c r="B12" s="321" t="s">
        <v>1071</v>
      </c>
      <c r="C12" s="147">
        <v>3572.8</v>
      </c>
      <c r="D12" s="147"/>
      <c r="E12" s="147"/>
      <c r="F12" s="147">
        <f t="shared" si="0"/>
        <v>3572.8</v>
      </c>
      <c r="G12" s="264">
        <v>1133.8</v>
      </c>
      <c r="H12" s="147">
        <v>1133.8</v>
      </c>
      <c r="I12" s="147">
        <v>2131.4</v>
      </c>
      <c r="J12" s="459">
        <f t="shared" si="1"/>
        <v>0.37793333333333334</v>
      </c>
      <c r="K12" s="257">
        <f t="shared" si="2"/>
        <v>1618.10267</v>
      </c>
      <c r="L12" s="257">
        <f t="shared" si="3"/>
        <v>355.9825874</v>
      </c>
      <c r="M12" s="460">
        <v>611.94965333333334</v>
      </c>
      <c r="N12" s="257">
        <v>79.441586666666666</v>
      </c>
      <c r="O12" s="458">
        <f t="shared" si="4"/>
        <v>0.74604693724809668</v>
      </c>
    </row>
    <row r="13" spans="1:15" s="4" customFormat="1" ht="15.5" x14ac:dyDescent="0.35">
      <c r="A13" s="287">
        <v>8</v>
      </c>
      <c r="B13" s="321" t="s">
        <v>1072</v>
      </c>
      <c r="C13" s="147">
        <v>6443.05</v>
      </c>
      <c r="D13" s="147"/>
      <c r="E13" s="147"/>
      <c r="F13" s="147">
        <f t="shared" si="0"/>
        <v>6443.05</v>
      </c>
      <c r="G13" s="264">
        <v>2300.63</v>
      </c>
      <c r="H13" s="147">
        <v>2300.63</v>
      </c>
      <c r="I13" s="147">
        <v>3899.9</v>
      </c>
      <c r="J13" s="459">
        <f t="shared" si="1"/>
        <v>0.76687666666666665</v>
      </c>
      <c r="K13" s="257">
        <f t="shared" si="2"/>
        <v>3283.3441045</v>
      </c>
      <c r="L13" s="257">
        <f t="shared" si="3"/>
        <v>722.33570298999996</v>
      </c>
      <c r="M13" s="460">
        <v>1241.7266986666666</v>
      </c>
      <c r="N13" s="257">
        <v>161.19747533333333</v>
      </c>
      <c r="O13" s="458">
        <f t="shared" si="4"/>
        <v>0.83944777418924255</v>
      </c>
    </row>
    <row r="14" spans="1:15" s="4" customFormat="1" ht="15.5" x14ac:dyDescent="0.35">
      <c r="A14" s="287">
        <v>9</v>
      </c>
      <c r="B14" s="321" t="s">
        <v>1073</v>
      </c>
      <c r="C14" s="147">
        <v>6459.7</v>
      </c>
      <c r="D14" s="147"/>
      <c r="E14" s="147"/>
      <c r="F14" s="147">
        <f t="shared" si="0"/>
        <v>6459.7</v>
      </c>
      <c r="G14" s="264">
        <v>2463.9499999999998</v>
      </c>
      <c r="H14" s="147">
        <v>2463.9499999999998</v>
      </c>
      <c r="I14" s="147">
        <v>3744.8</v>
      </c>
      <c r="J14" s="459">
        <f t="shared" si="1"/>
        <v>0.82131666666666658</v>
      </c>
      <c r="K14" s="257">
        <f t="shared" si="2"/>
        <v>3516.4262424999997</v>
      </c>
      <c r="L14" s="257">
        <f t="shared" si="3"/>
        <v>773.61377334999997</v>
      </c>
      <c r="M14" s="460">
        <v>1329.8759466666666</v>
      </c>
      <c r="N14" s="257">
        <v>172.64076333333333</v>
      </c>
      <c r="O14" s="458">
        <f t="shared" si="4"/>
        <v>0.89672225116491477</v>
      </c>
    </row>
    <row r="15" spans="1:15" s="4" customFormat="1" ht="15.5" x14ac:dyDescent="0.35">
      <c r="A15" s="287">
        <v>10</v>
      </c>
      <c r="B15" s="321" t="s">
        <v>1074</v>
      </c>
      <c r="C15" s="147">
        <v>4374.04</v>
      </c>
      <c r="D15" s="147"/>
      <c r="E15" s="147"/>
      <c r="F15" s="147">
        <f t="shared" si="0"/>
        <v>4374.04</v>
      </c>
      <c r="G15" s="264">
        <v>1639.4</v>
      </c>
      <c r="H15" s="147">
        <v>1639.4</v>
      </c>
      <c r="I15" s="147">
        <v>2804.4</v>
      </c>
      <c r="J15" s="459">
        <f t="shared" si="1"/>
        <v>0.54646666666666666</v>
      </c>
      <c r="K15" s="257">
        <f t="shared" si="2"/>
        <v>2339.6697099999997</v>
      </c>
      <c r="L15" s="257">
        <f t="shared" si="3"/>
        <v>514.72733619999997</v>
      </c>
      <c r="M15" s="460">
        <v>884.83882666666659</v>
      </c>
      <c r="N15" s="257">
        <v>114.86729333333332</v>
      </c>
      <c r="O15" s="458">
        <f t="shared" si="4"/>
        <v>0.88113121192307331</v>
      </c>
    </row>
    <row r="16" spans="1:15" s="4" customFormat="1" ht="15.5" x14ac:dyDescent="0.35">
      <c r="A16" s="287">
        <v>11</v>
      </c>
      <c r="B16" s="321" t="s">
        <v>1075</v>
      </c>
      <c r="C16" s="147">
        <v>3413.87</v>
      </c>
      <c r="D16" s="147"/>
      <c r="E16" s="147">
        <v>85.7</v>
      </c>
      <c r="F16" s="147">
        <f t="shared" si="0"/>
        <v>3499.5699999999997</v>
      </c>
      <c r="G16" s="264">
        <v>1062</v>
      </c>
      <c r="H16" s="147">
        <v>1062</v>
      </c>
      <c r="I16" s="147">
        <v>1832.8</v>
      </c>
      <c r="J16" s="459">
        <f t="shared" si="1"/>
        <v>0.35399999999999998</v>
      </c>
      <c r="K16" s="257">
        <f t="shared" si="2"/>
        <v>1515.6333</v>
      </c>
      <c r="L16" s="257">
        <f t="shared" si="3"/>
        <v>333.43932599999999</v>
      </c>
      <c r="M16" s="460">
        <v>573.19680000000005</v>
      </c>
      <c r="N16" s="257">
        <v>74.410799999999995</v>
      </c>
      <c r="O16" s="458">
        <f t="shared" si="4"/>
        <v>0.71342485676811729</v>
      </c>
    </row>
    <row r="17" spans="1:15" s="4" customFormat="1" ht="15.5" x14ac:dyDescent="0.35">
      <c r="A17" s="287">
        <v>12</v>
      </c>
      <c r="B17" s="321" t="s">
        <v>1076</v>
      </c>
      <c r="C17" s="147">
        <v>3466.61</v>
      </c>
      <c r="D17" s="147">
        <v>97.8</v>
      </c>
      <c r="E17" s="147"/>
      <c r="F17" s="147">
        <f t="shared" si="0"/>
        <v>3564.4100000000003</v>
      </c>
      <c r="G17" s="264">
        <v>1158</v>
      </c>
      <c r="H17" s="147">
        <v>1158</v>
      </c>
      <c r="I17" s="147">
        <v>2465.6</v>
      </c>
      <c r="J17" s="459">
        <f t="shared" si="1"/>
        <v>0.38600000000000001</v>
      </c>
      <c r="K17" s="257">
        <f t="shared" si="2"/>
        <v>1652.6396999999999</v>
      </c>
      <c r="L17" s="257">
        <f t="shared" si="3"/>
        <v>363.58073400000001</v>
      </c>
      <c r="M17" s="460">
        <v>625.01120000000003</v>
      </c>
      <c r="N17" s="257">
        <v>81.137200000000007</v>
      </c>
      <c r="O17" s="458">
        <f t="shared" si="4"/>
        <v>0.76376422297098245</v>
      </c>
    </row>
    <row r="18" spans="1:15" s="4" customFormat="1" ht="15.5" x14ac:dyDescent="0.35">
      <c r="A18" s="287">
        <v>13</v>
      </c>
      <c r="B18" s="853" t="s">
        <v>1077</v>
      </c>
      <c r="C18" s="854">
        <v>5767.21</v>
      </c>
      <c r="D18" s="854">
        <v>261.60000000000002</v>
      </c>
      <c r="E18" s="854">
        <v>456.05</v>
      </c>
      <c r="F18" s="854">
        <f t="shared" si="0"/>
        <v>6484.8600000000006</v>
      </c>
      <c r="G18" s="855">
        <v>2226.9</v>
      </c>
      <c r="H18" s="860">
        <v>589.4</v>
      </c>
      <c r="I18" s="854">
        <v>3214.8</v>
      </c>
      <c r="J18" s="856">
        <f t="shared" si="1"/>
        <v>0.19646666666666665</v>
      </c>
      <c r="K18" s="257">
        <f t="shared" si="2"/>
        <v>841.16220999999985</v>
      </c>
      <c r="L18" s="857">
        <f t="shared" si="3"/>
        <v>185.05568619999997</v>
      </c>
      <c r="M18" s="858">
        <v>318.11882666666662</v>
      </c>
      <c r="N18" s="857">
        <v>156.03146000000001</v>
      </c>
      <c r="O18" s="859">
        <f t="shared" si="4"/>
        <v>0.23136477624292062</v>
      </c>
    </row>
    <row r="19" spans="1:15" s="4" customFormat="1" ht="15" customHeight="1" x14ac:dyDescent="0.35">
      <c r="A19" s="287">
        <v>14</v>
      </c>
      <c r="B19" s="321" t="s">
        <v>1078</v>
      </c>
      <c r="C19" s="147">
        <v>5966.95</v>
      </c>
      <c r="D19" s="147"/>
      <c r="E19" s="147">
        <v>49.5</v>
      </c>
      <c r="F19" s="147">
        <f t="shared" si="0"/>
        <v>6016.45</v>
      </c>
      <c r="G19" s="264">
        <v>2196.63</v>
      </c>
      <c r="H19" s="147">
        <v>2196.63</v>
      </c>
      <c r="I19" s="147">
        <v>4316.8</v>
      </c>
      <c r="J19" s="459">
        <f t="shared" si="1"/>
        <v>0.73221000000000003</v>
      </c>
      <c r="K19" s="257">
        <f t="shared" si="2"/>
        <v>3134.9205044999999</v>
      </c>
      <c r="L19" s="257">
        <f t="shared" si="3"/>
        <v>689.68251098999997</v>
      </c>
      <c r="M19" s="460">
        <v>1185.5944320000001</v>
      </c>
      <c r="N19" s="257">
        <v>153.91054200000002</v>
      </c>
      <c r="O19" s="458">
        <f t="shared" si="4"/>
        <v>0.85833140630936844</v>
      </c>
    </row>
    <row r="20" spans="1:15" s="4" customFormat="1" ht="15.5" x14ac:dyDescent="0.35">
      <c r="A20" s="287">
        <v>15</v>
      </c>
      <c r="B20" s="321" t="s">
        <v>1079</v>
      </c>
      <c r="C20" s="147">
        <v>8566.1200000000008</v>
      </c>
      <c r="D20" s="147"/>
      <c r="E20" s="147"/>
      <c r="F20" s="147">
        <f t="shared" si="0"/>
        <v>8566.1200000000008</v>
      </c>
      <c r="G20" s="264">
        <v>2082.7199999999998</v>
      </c>
      <c r="H20" s="147">
        <v>2082.7199999999998</v>
      </c>
      <c r="I20" s="147">
        <v>4329.6000000000004</v>
      </c>
      <c r="J20" s="459">
        <f t="shared" si="1"/>
        <v>0.69423999999999997</v>
      </c>
      <c r="K20" s="257">
        <f t="shared" si="2"/>
        <v>2972.3538479999997</v>
      </c>
      <c r="L20" s="257">
        <f t="shared" si="3"/>
        <v>653.91784655999993</v>
      </c>
      <c r="M20" s="460">
        <v>1124.1134079999999</v>
      </c>
      <c r="N20" s="257">
        <v>145.92924799999997</v>
      </c>
      <c r="O20" s="458">
        <f t="shared" si="4"/>
        <v>0.57159067939277053</v>
      </c>
    </row>
    <row r="21" spans="1:15" s="4" customFormat="1" ht="15.5" x14ac:dyDescent="0.35">
      <c r="A21" s="287">
        <v>16</v>
      </c>
      <c r="B21" s="321" t="s">
        <v>1080</v>
      </c>
      <c r="C21" s="147">
        <v>5774.55</v>
      </c>
      <c r="D21" s="147">
        <v>201.5</v>
      </c>
      <c r="E21" s="147"/>
      <c r="F21" s="147">
        <f t="shared" si="0"/>
        <v>5976.05</v>
      </c>
      <c r="G21" s="264">
        <v>1892</v>
      </c>
      <c r="H21" s="147">
        <v>1892</v>
      </c>
      <c r="I21" s="147">
        <v>4170.3999999999996</v>
      </c>
      <c r="J21" s="459">
        <f t="shared" si="1"/>
        <v>0.63066666666666671</v>
      </c>
      <c r="K21" s="257">
        <f t="shared" si="2"/>
        <v>2700.1678000000002</v>
      </c>
      <c r="L21" s="257">
        <f t="shared" si="3"/>
        <v>594.03691600000002</v>
      </c>
      <c r="M21" s="460">
        <v>1021.1754666666667</v>
      </c>
      <c r="N21" s="257">
        <v>132.56613333333334</v>
      </c>
      <c r="O21" s="458">
        <f t="shared" si="4"/>
        <v>0.74429536499861959</v>
      </c>
    </row>
    <row r="22" spans="1:15" s="4" customFormat="1" ht="15.5" x14ac:dyDescent="0.35">
      <c r="A22" s="287">
        <v>17</v>
      </c>
      <c r="B22" s="321" t="s">
        <v>1081</v>
      </c>
      <c r="C22" s="147">
        <v>3226.62</v>
      </c>
      <c r="D22" s="147"/>
      <c r="E22" s="147"/>
      <c r="F22" s="147">
        <f t="shared" si="0"/>
        <v>3226.62</v>
      </c>
      <c r="G22" s="264">
        <v>1209</v>
      </c>
      <c r="H22" s="147">
        <v>1209</v>
      </c>
      <c r="I22" s="147">
        <v>2356.6999999999998</v>
      </c>
      <c r="J22" s="459">
        <f t="shared" si="1"/>
        <v>0.40300000000000002</v>
      </c>
      <c r="K22" s="257">
        <f t="shared" si="2"/>
        <v>1725.42435</v>
      </c>
      <c r="L22" s="257">
        <f t="shared" si="3"/>
        <v>379.59335700000003</v>
      </c>
      <c r="M22" s="460">
        <v>652.53760000000011</v>
      </c>
      <c r="N22" s="257">
        <v>84.710599999999999</v>
      </c>
      <c r="O22" s="458">
        <f t="shared" si="4"/>
        <v>0.88088027316510775</v>
      </c>
    </row>
    <row r="23" spans="1:15" s="4" customFormat="1" ht="15.5" x14ac:dyDescent="0.35">
      <c r="A23" s="287">
        <v>18</v>
      </c>
      <c r="B23" s="321" t="s">
        <v>1082</v>
      </c>
      <c r="C23" s="147">
        <v>3233.9</v>
      </c>
      <c r="D23" s="147"/>
      <c r="E23" s="147"/>
      <c r="F23" s="147">
        <f t="shared" si="0"/>
        <v>3233.9</v>
      </c>
      <c r="G23" s="264">
        <v>1223</v>
      </c>
      <c r="H23" s="147">
        <v>1223</v>
      </c>
      <c r="I23" s="147">
        <v>2938.7</v>
      </c>
      <c r="J23" s="459">
        <f t="shared" si="1"/>
        <v>0.40766666666666668</v>
      </c>
      <c r="K23" s="257">
        <f t="shared" si="2"/>
        <v>1745.40445</v>
      </c>
      <c r="L23" s="257">
        <f t="shared" si="3"/>
        <v>383.98897900000003</v>
      </c>
      <c r="M23" s="460">
        <v>660.09386666666671</v>
      </c>
      <c r="N23" s="257">
        <v>85.691533333333325</v>
      </c>
      <c r="O23" s="458">
        <f t="shared" si="4"/>
        <v>0.88907474844614853</v>
      </c>
    </row>
    <row r="24" spans="1:15" s="4" customFormat="1" ht="15.5" x14ac:dyDescent="0.35">
      <c r="A24" s="287">
        <v>19</v>
      </c>
      <c r="B24" s="321" t="s">
        <v>1083</v>
      </c>
      <c r="C24" s="147">
        <v>6095.4</v>
      </c>
      <c r="D24" s="147"/>
      <c r="E24" s="147"/>
      <c r="F24" s="147">
        <f t="shared" si="0"/>
        <v>6095.4</v>
      </c>
      <c r="G24" s="264">
        <v>1782</v>
      </c>
      <c r="H24" s="147">
        <v>1782</v>
      </c>
      <c r="I24" s="147">
        <v>3123.3</v>
      </c>
      <c r="J24" s="459">
        <f t="shared" si="1"/>
        <v>0.59399999999999997</v>
      </c>
      <c r="K24" s="257">
        <f t="shared" si="2"/>
        <v>2543.1812999999997</v>
      </c>
      <c r="L24" s="257">
        <f t="shared" si="3"/>
        <v>559.49988599999995</v>
      </c>
      <c r="M24" s="460">
        <v>961.8048</v>
      </c>
      <c r="N24" s="257">
        <v>124.8588</v>
      </c>
      <c r="O24" s="458">
        <f t="shared" si="4"/>
        <v>0.68729612264986706</v>
      </c>
    </row>
    <row r="25" spans="1:15" s="4" customFormat="1" ht="15.5" x14ac:dyDescent="0.35">
      <c r="A25" s="287">
        <v>20</v>
      </c>
      <c r="B25" s="321" t="s">
        <v>1084</v>
      </c>
      <c r="C25" s="147">
        <v>6384.91</v>
      </c>
      <c r="D25" s="147"/>
      <c r="E25" s="147"/>
      <c r="F25" s="147">
        <f t="shared" si="0"/>
        <v>6384.91</v>
      </c>
      <c r="G25" s="264">
        <v>2324.61</v>
      </c>
      <c r="H25" s="147">
        <v>2324.61</v>
      </c>
      <c r="I25" s="147">
        <v>3723</v>
      </c>
      <c r="J25" s="459">
        <f t="shared" si="1"/>
        <v>0.77487000000000006</v>
      </c>
      <c r="K25" s="257">
        <f t="shared" si="2"/>
        <v>3317.5671615000001</v>
      </c>
      <c r="L25" s="257">
        <f t="shared" si="3"/>
        <v>729.86477552999997</v>
      </c>
      <c r="M25" s="460">
        <v>1254.669504</v>
      </c>
      <c r="N25" s="257">
        <v>162.87767400000001</v>
      </c>
      <c r="O25" s="458">
        <f t="shared" si="4"/>
        <v>0.85592108816412449</v>
      </c>
    </row>
    <row r="26" spans="1:15" s="4" customFormat="1" ht="15.5" x14ac:dyDescent="0.35">
      <c r="A26" s="287">
        <v>21</v>
      </c>
      <c r="B26" s="321" t="s">
        <v>1085</v>
      </c>
      <c r="C26" s="147">
        <v>3929.49</v>
      </c>
      <c r="D26" s="147">
        <v>464.4</v>
      </c>
      <c r="E26" s="147"/>
      <c r="F26" s="147">
        <f t="shared" si="0"/>
        <v>4393.8899999999994</v>
      </c>
      <c r="G26" s="264">
        <v>1076.75</v>
      </c>
      <c r="H26" s="147">
        <v>1076.75</v>
      </c>
      <c r="I26" s="147">
        <v>1645</v>
      </c>
      <c r="J26" s="459">
        <f t="shared" si="1"/>
        <v>0.35891666666666666</v>
      </c>
      <c r="K26" s="257">
        <f t="shared" si="2"/>
        <v>1536.6837624999998</v>
      </c>
      <c r="L26" s="257">
        <f t="shared" si="3"/>
        <v>338.07042774999996</v>
      </c>
      <c r="M26" s="460">
        <v>581.15786666666668</v>
      </c>
      <c r="N26" s="257">
        <v>75.444283333333331</v>
      </c>
      <c r="O26" s="458">
        <f t="shared" si="4"/>
        <v>0.57610826403255422</v>
      </c>
    </row>
    <row r="27" spans="1:15" s="4" customFormat="1" ht="15.5" x14ac:dyDescent="0.35">
      <c r="A27" s="287">
        <v>22</v>
      </c>
      <c r="B27" s="321" t="s">
        <v>1086</v>
      </c>
      <c r="C27" s="147">
        <v>7174.09</v>
      </c>
      <c r="D27" s="147"/>
      <c r="E27" s="147"/>
      <c r="F27" s="147">
        <f t="shared" si="0"/>
        <v>7174.09</v>
      </c>
      <c r="G27" s="264">
        <v>2748.65</v>
      </c>
      <c r="H27" s="147">
        <v>2748.65</v>
      </c>
      <c r="I27" s="147">
        <v>4532</v>
      </c>
      <c r="J27" s="459">
        <f t="shared" si="1"/>
        <v>0.91621666666666668</v>
      </c>
      <c r="K27" s="257">
        <f t="shared" si="2"/>
        <v>3922.7358475000001</v>
      </c>
      <c r="L27" s="257">
        <f t="shared" si="3"/>
        <v>863.00188645000003</v>
      </c>
      <c r="M27" s="460">
        <v>1483.5380266666668</v>
      </c>
      <c r="N27" s="257">
        <v>192.58874333333335</v>
      </c>
      <c r="O27" s="458">
        <f t="shared" si="4"/>
        <v>0.90072253121301804</v>
      </c>
    </row>
    <row r="28" spans="1:15" s="4" customFormat="1" ht="15.5" x14ac:dyDescent="0.35">
      <c r="A28" s="287">
        <v>23</v>
      </c>
      <c r="B28" s="321" t="s">
        <v>1087</v>
      </c>
      <c r="C28" s="147">
        <v>3836.07</v>
      </c>
      <c r="D28" s="147"/>
      <c r="E28" s="147">
        <v>416</v>
      </c>
      <c r="F28" s="147">
        <f t="shared" si="0"/>
        <v>4252.07</v>
      </c>
      <c r="G28" s="264">
        <v>1065.71</v>
      </c>
      <c r="H28" s="147">
        <v>1065.71</v>
      </c>
      <c r="I28" s="147">
        <v>1931.3</v>
      </c>
      <c r="J28" s="459">
        <f t="shared" si="1"/>
        <v>0.3552366666666667</v>
      </c>
      <c r="K28" s="257">
        <f t="shared" si="2"/>
        <v>1520.9280265</v>
      </c>
      <c r="L28" s="257">
        <f t="shared" si="3"/>
        <v>334.60416583</v>
      </c>
      <c r="M28" s="460">
        <v>575.19921066666677</v>
      </c>
      <c r="N28" s="257">
        <v>74.670747333333338</v>
      </c>
      <c r="O28" s="458">
        <f t="shared" si="4"/>
        <v>0.58921940380332405</v>
      </c>
    </row>
    <row r="29" spans="1:15" s="4" customFormat="1" ht="15.5" x14ac:dyDescent="0.35">
      <c r="A29" s="287">
        <v>24</v>
      </c>
      <c r="B29" s="321" t="s">
        <v>1088</v>
      </c>
      <c r="C29" s="147">
        <v>2413.89</v>
      </c>
      <c r="D29" s="147"/>
      <c r="E29" s="147"/>
      <c r="F29" s="147">
        <f t="shared" si="0"/>
        <v>2413.89</v>
      </c>
      <c r="G29" s="264">
        <v>755</v>
      </c>
      <c r="H29" s="147">
        <v>755</v>
      </c>
      <c r="I29" s="147">
        <v>1279</v>
      </c>
      <c r="J29" s="459">
        <f t="shared" si="1"/>
        <v>0.25166666666666665</v>
      </c>
      <c r="K29" s="257">
        <f t="shared" si="2"/>
        <v>1077.4982499999999</v>
      </c>
      <c r="L29" s="257">
        <f t="shared" si="3"/>
        <v>237.04961499999996</v>
      </c>
      <c r="M29" s="460">
        <v>407.49866666666668</v>
      </c>
      <c r="N29" s="257">
        <v>52.900333333333329</v>
      </c>
      <c r="O29" s="458">
        <f t="shared" si="4"/>
        <v>0.73530561251755455</v>
      </c>
    </row>
    <row r="30" spans="1:15" s="4" customFormat="1" ht="15.5" x14ac:dyDescent="0.35">
      <c r="A30" s="287">
        <v>25</v>
      </c>
      <c r="B30" s="321" t="s">
        <v>1089</v>
      </c>
      <c r="C30" s="147">
        <v>6323.28</v>
      </c>
      <c r="D30" s="147"/>
      <c r="E30" s="147"/>
      <c r="F30" s="147">
        <f t="shared" si="0"/>
        <v>6323.28</v>
      </c>
      <c r="G30" s="264">
        <v>2828.1</v>
      </c>
      <c r="H30" s="147">
        <v>2828.1</v>
      </c>
      <c r="I30" s="147">
        <v>4369.3</v>
      </c>
      <c r="J30" s="459">
        <f t="shared" si="1"/>
        <v>0.94269999999999998</v>
      </c>
      <c r="K30" s="257">
        <f t="shared" si="2"/>
        <v>4036.1229149999999</v>
      </c>
      <c r="L30" s="257">
        <f t="shared" si="3"/>
        <v>887.94704130000002</v>
      </c>
      <c r="M30" s="460">
        <v>1526.41984</v>
      </c>
      <c r="N30" s="257">
        <v>198.15553999999997</v>
      </c>
      <c r="O30" s="458">
        <f t="shared" si="4"/>
        <v>1.0514551524367102</v>
      </c>
    </row>
    <row r="31" spans="1:15" s="4" customFormat="1" ht="15.5" x14ac:dyDescent="0.35">
      <c r="A31" s="287">
        <v>26</v>
      </c>
      <c r="B31" s="321" t="s">
        <v>1090</v>
      </c>
      <c r="C31" s="147">
        <v>4396.59</v>
      </c>
      <c r="D31" s="147"/>
      <c r="E31" s="147"/>
      <c r="F31" s="147">
        <f t="shared" si="0"/>
        <v>4396.59</v>
      </c>
      <c r="G31" s="264">
        <v>894.67</v>
      </c>
      <c r="H31" s="147">
        <v>894.67</v>
      </c>
      <c r="I31" s="147">
        <v>1721.5</v>
      </c>
      <c r="J31" s="459">
        <f t="shared" si="1"/>
        <v>0.29822333333333334</v>
      </c>
      <c r="K31" s="257">
        <f t="shared" si="2"/>
        <v>1276.8282904999999</v>
      </c>
      <c r="L31" s="257">
        <f t="shared" si="3"/>
        <v>280.90222390999998</v>
      </c>
      <c r="M31" s="460">
        <v>482.88322133333338</v>
      </c>
      <c r="N31" s="257">
        <v>62.68654466666667</v>
      </c>
      <c r="O31" s="458">
        <f t="shared" si="4"/>
        <v>0.47839354600042294</v>
      </c>
    </row>
    <row r="32" spans="1:15" s="4" customFormat="1" ht="15.5" x14ac:dyDescent="0.35">
      <c r="A32" s="287">
        <v>27</v>
      </c>
      <c r="B32" s="321" t="s">
        <v>1091</v>
      </c>
      <c r="C32" s="147">
        <v>6702.46</v>
      </c>
      <c r="D32" s="147"/>
      <c r="E32" s="147"/>
      <c r="F32" s="147">
        <f t="shared" si="0"/>
        <v>6702.46</v>
      </c>
      <c r="G32" s="264">
        <v>1137.8800000000001</v>
      </c>
      <c r="H32" s="147">
        <v>1137.8800000000001</v>
      </c>
      <c r="I32" s="147">
        <v>1575.6</v>
      </c>
      <c r="J32" s="459">
        <f t="shared" si="1"/>
        <v>0.37929333333333337</v>
      </c>
      <c r="K32" s="257">
        <f t="shared" si="2"/>
        <v>1623.9254420000002</v>
      </c>
      <c r="L32" s="257">
        <f t="shared" si="3"/>
        <v>357.26359724000002</v>
      </c>
      <c r="M32" s="460">
        <v>614.1517653333334</v>
      </c>
      <c r="N32" s="257">
        <v>79.727458666666678</v>
      </c>
      <c r="O32" s="458">
        <f t="shared" si="4"/>
        <v>0.39911737828200394</v>
      </c>
    </row>
    <row r="33" spans="1:15" s="4" customFormat="1" ht="15.5" x14ac:dyDescent="0.35">
      <c r="A33" s="287">
        <v>28</v>
      </c>
      <c r="B33" s="321" t="s">
        <v>1092</v>
      </c>
      <c r="C33" s="147">
        <v>6185.24</v>
      </c>
      <c r="D33" s="147"/>
      <c r="E33" s="147"/>
      <c r="F33" s="147">
        <f t="shared" si="0"/>
        <v>6185.24</v>
      </c>
      <c r="G33" s="264">
        <v>1622.03</v>
      </c>
      <c r="H33" s="147">
        <v>1622.03</v>
      </c>
      <c r="I33" s="147">
        <v>2401.1999999999998</v>
      </c>
      <c r="J33" s="459">
        <f t="shared" si="1"/>
        <v>0.54067666666666669</v>
      </c>
      <c r="K33" s="257">
        <f t="shared" si="2"/>
        <v>2314.8801145000002</v>
      </c>
      <c r="L33" s="257">
        <f t="shared" si="3"/>
        <v>509.27362519000008</v>
      </c>
      <c r="M33" s="460">
        <v>875.46365866666679</v>
      </c>
      <c r="N33" s="257">
        <v>113.65023533333334</v>
      </c>
      <c r="O33" s="458">
        <f t="shared" si="4"/>
        <v>0.61651086032069902</v>
      </c>
    </row>
    <row r="34" spans="1:15" s="4" customFormat="1" ht="15.5" x14ac:dyDescent="0.35">
      <c r="A34" s="287">
        <v>29</v>
      </c>
      <c r="B34" s="321" t="s">
        <v>1093</v>
      </c>
      <c r="C34" s="147">
        <v>6856.85</v>
      </c>
      <c r="D34" s="147"/>
      <c r="E34" s="147"/>
      <c r="F34" s="147">
        <f t="shared" si="0"/>
        <v>6856.85</v>
      </c>
      <c r="G34" s="264">
        <v>1935.83</v>
      </c>
      <c r="H34" s="147">
        <v>1935.83</v>
      </c>
      <c r="I34" s="147">
        <v>3382.1</v>
      </c>
      <c r="J34" s="459">
        <f t="shared" si="1"/>
        <v>0.64527666666666661</v>
      </c>
      <c r="K34" s="257">
        <f t="shared" si="2"/>
        <v>2762.7197844999996</v>
      </c>
      <c r="L34" s="257">
        <f t="shared" si="3"/>
        <v>607.79835258999992</v>
      </c>
      <c r="M34" s="460">
        <v>1044.8319786666666</v>
      </c>
      <c r="N34" s="257">
        <v>135.63715533333331</v>
      </c>
      <c r="O34" s="458">
        <f t="shared" si="4"/>
        <v>0.66371398981894003</v>
      </c>
    </row>
    <row r="35" spans="1:15" s="4" customFormat="1" ht="15.5" x14ac:dyDescent="0.35">
      <c r="A35" s="287">
        <v>30</v>
      </c>
      <c r="B35" s="321" t="s">
        <v>1094</v>
      </c>
      <c r="C35" s="147">
        <v>6358.97</v>
      </c>
      <c r="D35" s="147"/>
      <c r="E35" s="147"/>
      <c r="F35" s="147">
        <f t="shared" si="0"/>
        <v>6358.97</v>
      </c>
      <c r="G35" s="264">
        <v>1695.57</v>
      </c>
      <c r="H35" s="147">
        <v>1695.57</v>
      </c>
      <c r="I35" s="147">
        <v>2554.6</v>
      </c>
      <c r="J35" s="459">
        <f t="shared" si="1"/>
        <v>0.56518999999999997</v>
      </c>
      <c r="K35" s="257">
        <f t="shared" si="2"/>
        <v>2419.8327254999999</v>
      </c>
      <c r="L35" s="257">
        <f t="shared" si="3"/>
        <v>532.36319961000004</v>
      </c>
      <c r="M35" s="460">
        <v>915.15564799999993</v>
      </c>
      <c r="N35" s="257">
        <v>118.80293799999998</v>
      </c>
      <c r="O35" s="458">
        <f t="shared" si="4"/>
        <v>0.62685537297864269</v>
      </c>
    </row>
    <row r="36" spans="1:15" s="4" customFormat="1" ht="15.5" x14ac:dyDescent="0.35">
      <c r="A36" s="287">
        <v>31</v>
      </c>
      <c r="B36" s="321" t="s">
        <v>1095</v>
      </c>
      <c r="C36" s="147">
        <v>4302.43</v>
      </c>
      <c r="D36" s="147"/>
      <c r="E36" s="147"/>
      <c r="F36" s="147">
        <f t="shared" si="0"/>
        <v>4302.43</v>
      </c>
      <c r="G36" s="264">
        <v>1293.08</v>
      </c>
      <c r="H36" s="147">
        <v>1293.08</v>
      </c>
      <c r="I36" s="147">
        <v>1747.4</v>
      </c>
      <c r="J36" s="459">
        <f t="shared" si="1"/>
        <v>0.43102666666666667</v>
      </c>
      <c r="K36" s="257">
        <f t="shared" si="2"/>
        <v>1845.419122</v>
      </c>
      <c r="L36" s="257">
        <f t="shared" si="3"/>
        <v>405.99220683999999</v>
      </c>
      <c r="M36" s="460">
        <v>697.91837866666663</v>
      </c>
      <c r="N36" s="257">
        <v>90.601805333333346</v>
      </c>
      <c r="O36" s="458">
        <f t="shared" si="4"/>
        <v>0.70656152751816992</v>
      </c>
    </row>
    <row r="37" spans="1:15" s="4" customFormat="1" ht="15.5" x14ac:dyDescent="0.35">
      <c r="A37" s="287">
        <v>32</v>
      </c>
      <c r="B37" s="321" t="s">
        <v>1096</v>
      </c>
      <c r="C37" s="147">
        <v>4355.7</v>
      </c>
      <c r="D37" s="147"/>
      <c r="E37" s="147"/>
      <c r="F37" s="147">
        <f t="shared" si="0"/>
        <v>4355.7</v>
      </c>
      <c r="G37" s="264">
        <v>1282.25</v>
      </c>
      <c r="H37" s="147">
        <v>1282.25</v>
      </c>
      <c r="I37" s="147">
        <v>2415.1</v>
      </c>
      <c r="J37" s="459">
        <f t="shared" si="1"/>
        <v>0.42741666666666667</v>
      </c>
      <c r="K37" s="257">
        <f t="shared" si="2"/>
        <v>1829.9630875</v>
      </c>
      <c r="L37" s="257">
        <f t="shared" si="3"/>
        <v>402.59187925000003</v>
      </c>
      <c r="M37" s="460">
        <v>692.0730666666667</v>
      </c>
      <c r="N37" s="257">
        <v>89.842983333333336</v>
      </c>
      <c r="O37" s="458">
        <f t="shared" si="4"/>
        <v>0.69207498605275852</v>
      </c>
    </row>
    <row r="38" spans="1:15" s="4" customFormat="1" ht="15.5" x14ac:dyDescent="0.35">
      <c r="A38" s="287">
        <v>33</v>
      </c>
      <c r="B38" s="321" t="s">
        <v>1097</v>
      </c>
      <c r="C38" s="147">
        <v>105.7</v>
      </c>
      <c r="D38" s="147"/>
      <c r="E38" s="147"/>
      <c r="F38" s="147">
        <f t="shared" si="0"/>
        <v>105.7</v>
      </c>
      <c r="G38" s="264">
        <v>0</v>
      </c>
      <c r="H38" s="147">
        <v>0</v>
      </c>
      <c r="I38" s="147">
        <v>0</v>
      </c>
      <c r="J38" s="459">
        <f t="shared" si="1"/>
        <v>0</v>
      </c>
      <c r="K38" s="257">
        <f t="shared" si="2"/>
        <v>0</v>
      </c>
      <c r="L38" s="257">
        <f t="shared" si="3"/>
        <v>0</v>
      </c>
      <c r="M38" s="460">
        <v>0</v>
      </c>
      <c r="N38" s="257">
        <v>0</v>
      </c>
      <c r="O38" s="458">
        <f t="shared" si="4"/>
        <v>0</v>
      </c>
    </row>
    <row r="39" spans="1:15" s="4" customFormat="1" ht="15.5" x14ac:dyDescent="0.35">
      <c r="A39" s="287">
        <v>34</v>
      </c>
      <c r="B39" s="321" t="s">
        <v>1098</v>
      </c>
      <c r="C39" s="147">
        <v>2349.19</v>
      </c>
      <c r="D39" s="147"/>
      <c r="E39" s="147"/>
      <c r="F39" s="147">
        <f t="shared" si="0"/>
        <v>2349.19</v>
      </c>
      <c r="G39" s="264">
        <v>666</v>
      </c>
      <c r="H39" s="147">
        <v>666</v>
      </c>
      <c r="I39" s="147">
        <v>1107</v>
      </c>
      <c r="J39" s="459">
        <f t="shared" si="1"/>
        <v>0.222</v>
      </c>
      <c r="K39" s="257">
        <f t="shared" si="2"/>
        <v>950.4819</v>
      </c>
      <c r="L39" s="257">
        <f t="shared" si="3"/>
        <v>209.10601800000001</v>
      </c>
      <c r="M39" s="460">
        <v>359.4624</v>
      </c>
      <c r="N39" s="257">
        <v>46.664400000000001</v>
      </c>
      <c r="O39" s="458">
        <f t="shared" si="4"/>
        <v>0.66649130891924457</v>
      </c>
    </row>
    <row r="40" spans="1:15" s="4" customFormat="1" ht="15.5" x14ac:dyDescent="0.35">
      <c r="A40" s="287">
        <v>35</v>
      </c>
      <c r="B40" s="321" t="s">
        <v>1099</v>
      </c>
      <c r="C40" s="147">
        <v>3321.01</v>
      </c>
      <c r="D40" s="147"/>
      <c r="E40" s="147"/>
      <c r="F40" s="147">
        <f t="shared" si="0"/>
        <v>3321.01</v>
      </c>
      <c r="G40" s="264">
        <v>655.8</v>
      </c>
      <c r="H40" s="147">
        <v>655.8</v>
      </c>
      <c r="I40" s="147">
        <v>3286.4</v>
      </c>
      <c r="J40" s="459">
        <f t="shared" si="1"/>
        <v>0.21859999999999999</v>
      </c>
      <c r="K40" s="257">
        <f t="shared" si="2"/>
        <v>935.92496999999992</v>
      </c>
      <c r="L40" s="257">
        <f t="shared" si="3"/>
        <v>205.90349339999997</v>
      </c>
      <c r="M40" s="460">
        <v>353.95711999999997</v>
      </c>
      <c r="N40" s="257">
        <v>45.949719999999992</v>
      </c>
      <c r="O40" s="458">
        <f t="shared" si="4"/>
        <v>0.46423687474593572</v>
      </c>
    </row>
    <row r="41" spans="1:15" s="4" customFormat="1" ht="15.5" x14ac:dyDescent="0.35">
      <c r="A41" s="287">
        <v>36</v>
      </c>
      <c r="B41" s="321" t="s">
        <v>1100</v>
      </c>
      <c r="C41" s="147">
        <v>3969.9</v>
      </c>
      <c r="D41" s="147"/>
      <c r="E41" s="147"/>
      <c r="F41" s="147">
        <f t="shared" si="0"/>
        <v>3969.9</v>
      </c>
      <c r="G41" s="264">
        <v>550</v>
      </c>
      <c r="H41" s="147">
        <v>550</v>
      </c>
      <c r="I41" s="147">
        <v>928</v>
      </c>
      <c r="J41" s="459">
        <f t="shared" si="1"/>
        <v>0.18333333333333332</v>
      </c>
      <c r="K41" s="257">
        <f t="shared" si="2"/>
        <v>784.93249999999989</v>
      </c>
      <c r="L41" s="257">
        <f t="shared" si="3"/>
        <v>172.68514999999996</v>
      </c>
      <c r="M41" s="460">
        <v>296.8533333333333</v>
      </c>
      <c r="N41" s="257">
        <v>38.536666666666662</v>
      </c>
      <c r="O41" s="458">
        <f t="shared" si="4"/>
        <v>0.32570282626766411</v>
      </c>
    </row>
    <row r="42" spans="1:15" s="4" customFormat="1" ht="15.5" x14ac:dyDescent="0.35">
      <c r="A42" s="287">
        <v>37</v>
      </c>
      <c r="B42" s="321" t="s">
        <v>1101</v>
      </c>
      <c r="C42" s="147">
        <v>6582.1</v>
      </c>
      <c r="D42" s="147"/>
      <c r="E42" s="147"/>
      <c r="F42" s="147">
        <f t="shared" si="0"/>
        <v>6582.1</v>
      </c>
      <c r="G42" s="264">
        <v>1881</v>
      </c>
      <c r="H42" s="147">
        <v>1881</v>
      </c>
      <c r="I42" s="147">
        <v>2613.5</v>
      </c>
      <c r="J42" s="459">
        <f t="shared" si="1"/>
        <v>0.627</v>
      </c>
      <c r="K42" s="257">
        <f t="shared" si="2"/>
        <v>2684.4691499999999</v>
      </c>
      <c r="L42" s="257">
        <f t="shared" si="3"/>
        <v>590.583213</v>
      </c>
      <c r="M42" s="460">
        <v>1015.2384000000001</v>
      </c>
      <c r="N42" s="257">
        <v>131.7954</v>
      </c>
      <c r="O42" s="458">
        <f t="shared" si="4"/>
        <v>0.67183515337050481</v>
      </c>
    </row>
    <row r="43" spans="1:15" s="4" customFormat="1" ht="15.5" x14ac:dyDescent="0.35">
      <c r="A43" s="287">
        <v>38</v>
      </c>
      <c r="B43" s="321" t="s">
        <v>1102</v>
      </c>
      <c r="C43" s="147">
        <v>8461.27</v>
      </c>
      <c r="D43" s="147">
        <v>287.3</v>
      </c>
      <c r="E43" s="147"/>
      <c r="F43" s="147">
        <f t="shared" si="0"/>
        <v>8748.57</v>
      </c>
      <c r="G43" s="264">
        <v>1176.08</v>
      </c>
      <c r="H43" s="147">
        <v>1176.08</v>
      </c>
      <c r="I43" s="147">
        <v>1736.1</v>
      </c>
      <c r="J43" s="459">
        <f t="shared" si="1"/>
        <v>0.39202666666666663</v>
      </c>
      <c r="K43" s="257">
        <f t="shared" si="2"/>
        <v>1678.4425719999997</v>
      </c>
      <c r="L43" s="257">
        <f t="shared" si="3"/>
        <v>369.25736583999992</v>
      </c>
      <c r="M43" s="460">
        <v>634.76957866666658</v>
      </c>
      <c r="N43" s="257">
        <v>82.404005333333316</v>
      </c>
      <c r="O43" s="458">
        <f t="shared" si="4"/>
        <v>0.31603719486041709</v>
      </c>
    </row>
    <row r="44" spans="1:15" s="4" customFormat="1" ht="15.5" x14ac:dyDescent="0.35">
      <c r="A44" s="287">
        <v>39</v>
      </c>
      <c r="B44" s="321" t="s">
        <v>1103</v>
      </c>
      <c r="C44" s="147">
        <v>3715.24</v>
      </c>
      <c r="D44" s="147"/>
      <c r="E44" s="147">
        <v>109.3</v>
      </c>
      <c r="F44" s="147">
        <f t="shared" si="0"/>
        <v>3824.54</v>
      </c>
      <c r="G44" s="264">
        <v>614</v>
      </c>
      <c r="H44" s="147">
        <v>614</v>
      </c>
      <c r="I44" s="147">
        <v>846.3</v>
      </c>
      <c r="J44" s="459">
        <f t="shared" si="1"/>
        <v>0.20466666666666666</v>
      </c>
      <c r="K44" s="257">
        <f t="shared" si="2"/>
        <v>876.27009999999996</v>
      </c>
      <c r="L44" s="257">
        <f t="shared" si="3"/>
        <v>192.77942199999998</v>
      </c>
      <c r="M44" s="460">
        <v>331.39626666666663</v>
      </c>
      <c r="N44" s="257">
        <v>43.020933333333332</v>
      </c>
      <c r="O44" s="458">
        <f t="shared" si="4"/>
        <v>0.37742231013402916</v>
      </c>
    </row>
    <row r="45" spans="1:15" s="4" customFormat="1" ht="15.5" x14ac:dyDescent="0.35">
      <c r="A45" s="287">
        <v>40</v>
      </c>
      <c r="B45" s="321" t="s">
        <v>1104</v>
      </c>
      <c r="C45" s="147">
        <v>355.8</v>
      </c>
      <c r="D45" s="147"/>
      <c r="E45" s="147"/>
      <c r="F45" s="147">
        <f t="shared" si="0"/>
        <v>355.8</v>
      </c>
      <c r="G45" s="264">
        <v>230</v>
      </c>
      <c r="H45" s="147">
        <v>230</v>
      </c>
      <c r="I45" s="147">
        <v>340.2</v>
      </c>
      <c r="J45" s="459">
        <f t="shared" si="1"/>
        <v>7.6666666666666661E-2</v>
      </c>
      <c r="K45" s="257">
        <f t="shared" si="2"/>
        <v>328.24449999999996</v>
      </c>
      <c r="L45" s="257">
        <f t="shared" si="3"/>
        <v>72.213789999999989</v>
      </c>
      <c r="M45" s="460">
        <v>124.13866666666667</v>
      </c>
      <c r="N45" s="257">
        <v>16.115333333333332</v>
      </c>
      <c r="O45" s="458">
        <f t="shared" si="4"/>
        <v>1.5197085160202355</v>
      </c>
    </row>
    <row r="46" spans="1:15" s="4" customFormat="1" ht="15.5" x14ac:dyDescent="0.35">
      <c r="A46" s="287">
        <v>41</v>
      </c>
      <c r="B46" s="321" t="s">
        <v>1105</v>
      </c>
      <c r="C46" s="147">
        <v>907.4</v>
      </c>
      <c r="D46" s="147"/>
      <c r="E46" s="147"/>
      <c r="F46" s="147">
        <f t="shared" si="0"/>
        <v>907.4</v>
      </c>
      <c r="G46" s="264">
        <v>603</v>
      </c>
      <c r="H46" s="147">
        <v>603</v>
      </c>
      <c r="I46" s="147">
        <v>1122.0999999999999</v>
      </c>
      <c r="J46" s="459">
        <f t="shared" si="1"/>
        <v>0.20100000000000001</v>
      </c>
      <c r="K46" s="257">
        <f t="shared" si="2"/>
        <v>860.57145000000003</v>
      </c>
      <c r="L46" s="257">
        <f t="shared" si="3"/>
        <v>189.32571900000002</v>
      </c>
      <c r="M46" s="460">
        <v>325.45920000000001</v>
      </c>
      <c r="N46" s="257">
        <v>42.2502</v>
      </c>
      <c r="O46" s="458">
        <f t="shared" si="4"/>
        <v>1.5622730537800309</v>
      </c>
    </row>
    <row r="47" spans="1:15" s="4" customFormat="1" ht="15.5" x14ac:dyDescent="0.35">
      <c r="A47" s="287">
        <v>42</v>
      </c>
      <c r="B47" s="321" t="s">
        <v>1106</v>
      </c>
      <c r="C47" s="147">
        <v>2273.6</v>
      </c>
      <c r="D47" s="147"/>
      <c r="E47" s="147"/>
      <c r="F47" s="147">
        <f t="shared" si="0"/>
        <v>2273.6</v>
      </c>
      <c r="G47" s="264">
        <v>889</v>
      </c>
      <c r="H47" s="147">
        <v>889</v>
      </c>
      <c r="I47" s="147">
        <v>1423.8</v>
      </c>
      <c r="J47" s="459">
        <f t="shared" si="1"/>
        <v>0.29633333333333334</v>
      </c>
      <c r="K47" s="257">
        <f t="shared" si="2"/>
        <v>1268.7363499999999</v>
      </c>
      <c r="L47" s="257">
        <f t="shared" si="3"/>
        <v>279.12199699999996</v>
      </c>
      <c r="M47" s="460">
        <v>479.82293333333331</v>
      </c>
      <c r="N47" s="257">
        <v>62.289266666666663</v>
      </c>
      <c r="O47" s="458">
        <f t="shared" si="4"/>
        <v>0.91923405480295561</v>
      </c>
    </row>
    <row r="48" spans="1:15" s="4" customFormat="1" ht="15.5" x14ac:dyDescent="0.35">
      <c r="A48" s="287">
        <v>43</v>
      </c>
      <c r="B48" s="321" t="s">
        <v>1107</v>
      </c>
      <c r="C48" s="147">
        <v>154.1</v>
      </c>
      <c r="D48" s="147"/>
      <c r="E48" s="147"/>
      <c r="F48" s="147">
        <f t="shared" si="0"/>
        <v>154.1</v>
      </c>
      <c r="G48" s="264">
        <v>0</v>
      </c>
      <c r="H48" s="147">
        <v>0</v>
      </c>
      <c r="I48" s="147">
        <v>0</v>
      </c>
      <c r="J48" s="459">
        <f t="shared" si="1"/>
        <v>0</v>
      </c>
      <c r="K48" s="257">
        <f t="shared" si="2"/>
        <v>0</v>
      </c>
      <c r="L48" s="257">
        <f t="shared" si="3"/>
        <v>0</v>
      </c>
      <c r="M48" s="460">
        <v>0</v>
      </c>
      <c r="N48" s="257">
        <v>0</v>
      </c>
      <c r="O48" s="458">
        <f t="shared" si="4"/>
        <v>0</v>
      </c>
    </row>
    <row r="49" spans="1:15" s="4" customFormat="1" ht="15.5" x14ac:dyDescent="0.35">
      <c r="A49" s="287">
        <v>44</v>
      </c>
      <c r="B49" s="321" t="s">
        <v>1108</v>
      </c>
      <c r="C49" s="147">
        <v>93.9</v>
      </c>
      <c r="D49" s="147"/>
      <c r="E49" s="147"/>
      <c r="F49" s="147">
        <f t="shared" si="0"/>
        <v>93.9</v>
      </c>
      <c r="G49" s="264">
        <v>0</v>
      </c>
      <c r="H49" s="147">
        <v>0</v>
      </c>
      <c r="I49" s="147">
        <v>0</v>
      </c>
      <c r="J49" s="459">
        <f t="shared" si="1"/>
        <v>0</v>
      </c>
      <c r="K49" s="257">
        <f t="shared" si="2"/>
        <v>0</v>
      </c>
      <c r="L49" s="257">
        <f t="shared" si="3"/>
        <v>0</v>
      </c>
      <c r="M49" s="460">
        <v>0</v>
      </c>
      <c r="N49" s="257">
        <v>0</v>
      </c>
      <c r="O49" s="458">
        <f t="shared" si="4"/>
        <v>0</v>
      </c>
    </row>
    <row r="50" spans="1:15" s="4" customFormat="1" ht="15.5" x14ac:dyDescent="0.35">
      <c r="A50" s="287">
        <v>45</v>
      </c>
      <c r="B50" s="321" t="s">
        <v>1109</v>
      </c>
      <c r="C50" s="147">
        <v>296.10000000000002</v>
      </c>
      <c r="D50" s="147"/>
      <c r="E50" s="147"/>
      <c r="F50" s="147">
        <f t="shared" si="0"/>
        <v>296.10000000000002</v>
      </c>
      <c r="G50" s="264">
        <v>0</v>
      </c>
      <c r="H50" s="147">
        <v>0</v>
      </c>
      <c r="I50" s="147">
        <v>0</v>
      </c>
      <c r="J50" s="459">
        <f t="shared" si="1"/>
        <v>0</v>
      </c>
      <c r="K50" s="257">
        <f t="shared" si="2"/>
        <v>0</v>
      </c>
      <c r="L50" s="257">
        <f t="shared" si="3"/>
        <v>0</v>
      </c>
      <c r="M50" s="460">
        <v>0</v>
      </c>
      <c r="N50" s="257">
        <v>0</v>
      </c>
      <c r="O50" s="458">
        <f t="shared" si="4"/>
        <v>0</v>
      </c>
    </row>
    <row r="51" spans="1:15" s="4" customFormat="1" ht="15.5" x14ac:dyDescent="0.35">
      <c r="A51" s="287">
        <v>46</v>
      </c>
      <c r="B51" s="321" t="s">
        <v>1042</v>
      </c>
      <c r="C51" s="147">
        <v>4177.21</v>
      </c>
      <c r="D51" s="147">
        <v>6.6</v>
      </c>
      <c r="E51" s="147"/>
      <c r="F51" s="147">
        <f t="shared" si="0"/>
        <v>4183.8100000000004</v>
      </c>
      <c r="G51" s="264">
        <v>1437.45</v>
      </c>
      <c r="H51" s="147">
        <v>1437.45</v>
      </c>
      <c r="I51" s="147">
        <v>2574</v>
      </c>
      <c r="J51" s="459">
        <f t="shared" si="1"/>
        <v>0.47915000000000002</v>
      </c>
      <c r="K51" s="257">
        <f t="shared" si="2"/>
        <v>2051.4567674999998</v>
      </c>
      <c r="L51" s="257">
        <f t="shared" si="3"/>
        <v>451.32048884999995</v>
      </c>
      <c r="M51" s="460">
        <v>775.83968000000004</v>
      </c>
      <c r="N51" s="257">
        <v>100.71733</v>
      </c>
      <c r="O51" s="458">
        <f t="shared" si="4"/>
        <v>0.80771695329137783</v>
      </c>
    </row>
    <row r="52" spans="1:15" s="4" customFormat="1" ht="15.5" x14ac:dyDescent="0.35">
      <c r="A52" s="287">
        <v>47</v>
      </c>
      <c r="B52" s="321" t="s">
        <v>1043</v>
      </c>
      <c r="C52" s="147">
        <v>4140.68</v>
      </c>
      <c r="D52" s="147"/>
      <c r="E52" s="147"/>
      <c r="F52" s="147">
        <f t="shared" si="0"/>
        <v>4140.68</v>
      </c>
      <c r="G52" s="264">
        <v>1641.3</v>
      </c>
      <c r="H52" s="147">
        <v>1641.3</v>
      </c>
      <c r="I52" s="147">
        <v>3564.5</v>
      </c>
      <c r="J52" s="459">
        <f t="shared" si="1"/>
        <v>0.54710000000000003</v>
      </c>
      <c r="K52" s="257">
        <f t="shared" si="2"/>
        <v>2342.3812950000001</v>
      </c>
      <c r="L52" s="257">
        <f t="shared" si="3"/>
        <v>515.32388490000005</v>
      </c>
      <c r="M52" s="460">
        <v>885.86432000000013</v>
      </c>
      <c r="N52" s="257">
        <v>115.00042000000001</v>
      </c>
      <c r="O52" s="458">
        <f t="shared" si="4"/>
        <v>0.93186865922988493</v>
      </c>
    </row>
    <row r="53" spans="1:15" s="4" customFormat="1" ht="15.5" x14ac:dyDescent="0.35">
      <c r="A53" s="287">
        <v>48</v>
      </c>
      <c r="B53" s="321" t="s">
        <v>2157</v>
      </c>
      <c r="C53" s="147">
        <v>7831.81</v>
      </c>
      <c r="D53" s="147"/>
      <c r="E53" s="147"/>
      <c r="F53" s="147">
        <f t="shared" si="0"/>
        <v>7831.81</v>
      </c>
      <c r="G53" s="264">
        <v>2714.5</v>
      </c>
      <c r="H53" s="147">
        <v>2714.5</v>
      </c>
      <c r="I53" s="147">
        <v>5807</v>
      </c>
      <c r="J53" s="459">
        <f t="shared" si="1"/>
        <v>0.90483333333333338</v>
      </c>
      <c r="K53" s="257">
        <f t="shared" si="2"/>
        <v>3873.9986749999998</v>
      </c>
      <c r="L53" s="257">
        <f t="shared" si="3"/>
        <v>852.27970849999997</v>
      </c>
      <c r="M53" s="460">
        <v>1465.1061333333334</v>
      </c>
      <c r="N53" s="257">
        <v>190.19596666666669</v>
      </c>
      <c r="O53" s="458">
        <f t="shared" si="4"/>
        <v>0.8148283070580109</v>
      </c>
    </row>
    <row r="54" spans="1:15" s="4" customFormat="1" ht="15.5" x14ac:dyDescent="0.35">
      <c r="A54" s="287">
        <v>49</v>
      </c>
      <c r="B54" s="321" t="s">
        <v>2175</v>
      </c>
      <c r="C54" s="147">
        <v>996.1</v>
      </c>
      <c r="D54" s="147"/>
      <c r="E54" s="147"/>
      <c r="F54" s="147">
        <f t="shared" si="0"/>
        <v>996.1</v>
      </c>
      <c r="G54" s="264">
        <v>563.4</v>
      </c>
      <c r="H54" s="147">
        <v>563.4</v>
      </c>
      <c r="I54" s="147">
        <v>1648.5</v>
      </c>
      <c r="J54" s="459">
        <f t="shared" si="1"/>
        <v>0.18779999999999999</v>
      </c>
      <c r="K54" s="257">
        <f t="shared" si="2"/>
        <v>804.05630999999994</v>
      </c>
      <c r="L54" s="257">
        <f t="shared" si="3"/>
        <v>176.8923882</v>
      </c>
      <c r="M54" s="460">
        <v>304.08575999999999</v>
      </c>
      <c r="N54" s="257">
        <v>39.475559999999994</v>
      </c>
      <c r="O54" s="458">
        <f t="shared" si="4"/>
        <v>1.329695831944584</v>
      </c>
    </row>
    <row r="55" spans="1:15" s="4" customFormat="1" ht="15.5" x14ac:dyDescent="0.35">
      <c r="A55" s="287">
        <v>50</v>
      </c>
      <c r="B55" s="321" t="s">
        <v>2177</v>
      </c>
      <c r="C55" s="147">
        <v>533.79999999999995</v>
      </c>
      <c r="D55" s="147"/>
      <c r="E55" s="147"/>
      <c r="F55" s="147">
        <f t="shared" si="0"/>
        <v>533.79999999999995</v>
      </c>
      <c r="G55" s="264">
        <v>207.3</v>
      </c>
      <c r="H55" s="147">
        <v>207.3</v>
      </c>
      <c r="I55" s="147">
        <v>545.1</v>
      </c>
      <c r="J55" s="459">
        <f t="shared" si="1"/>
        <v>6.9100000000000009E-2</v>
      </c>
      <c r="K55" s="257">
        <f t="shared" si="2"/>
        <v>295.84819500000003</v>
      </c>
      <c r="L55" s="257">
        <f t="shared" si="3"/>
        <v>65.086602900000003</v>
      </c>
      <c r="M55" s="460">
        <v>111.88672000000001</v>
      </c>
      <c r="N55" s="257">
        <v>14.52482</v>
      </c>
      <c r="O55" s="458">
        <f t="shared" si="4"/>
        <v>0.91297552997377307</v>
      </c>
    </row>
    <row r="56" spans="1:15" s="4" customFormat="1" ht="15.5" x14ac:dyDescent="0.35">
      <c r="A56" s="287">
        <v>51</v>
      </c>
      <c r="B56" s="321" t="s">
        <v>2176</v>
      </c>
      <c r="C56" s="147">
        <v>987.3</v>
      </c>
      <c r="D56" s="147"/>
      <c r="E56" s="147"/>
      <c r="F56" s="147">
        <f t="shared" si="0"/>
        <v>987.3</v>
      </c>
      <c r="G56" s="264">
        <v>483.3</v>
      </c>
      <c r="H56" s="147">
        <v>483.3</v>
      </c>
      <c r="I56" s="147">
        <v>1331.3</v>
      </c>
      <c r="J56" s="459">
        <f t="shared" si="1"/>
        <v>0.16109999999999999</v>
      </c>
      <c r="K56" s="257">
        <f t="shared" si="2"/>
        <v>689.74159499999996</v>
      </c>
      <c r="L56" s="257">
        <f t="shared" si="3"/>
        <v>151.74315089999999</v>
      </c>
      <c r="M56" s="460">
        <v>260.85311999999999</v>
      </c>
      <c r="N56" s="257">
        <v>33.863219999999998</v>
      </c>
      <c r="O56" s="458">
        <f t="shared" si="4"/>
        <v>1.1508164548769371</v>
      </c>
    </row>
    <row r="57" spans="1:15" s="4" customFormat="1" ht="15.5" x14ac:dyDescent="0.35">
      <c r="A57" s="287">
        <v>52</v>
      </c>
      <c r="B57" s="321" t="s">
        <v>2178</v>
      </c>
      <c r="C57" s="147">
        <v>442.6</v>
      </c>
      <c r="D57" s="147"/>
      <c r="E57" s="147"/>
      <c r="F57" s="147">
        <f t="shared" si="0"/>
        <v>442.6</v>
      </c>
      <c r="G57" s="264">
        <v>0</v>
      </c>
      <c r="H57" s="147">
        <v>0</v>
      </c>
      <c r="I57" s="147">
        <v>0</v>
      </c>
      <c r="J57" s="459">
        <f t="shared" si="1"/>
        <v>0</v>
      </c>
      <c r="K57" s="257">
        <f t="shared" si="2"/>
        <v>0</v>
      </c>
      <c r="L57" s="257">
        <f t="shared" si="3"/>
        <v>0</v>
      </c>
      <c r="M57" s="460">
        <v>0</v>
      </c>
      <c r="N57" s="257">
        <v>0</v>
      </c>
      <c r="O57" s="458">
        <f t="shared" si="4"/>
        <v>0</v>
      </c>
    </row>
    <row r="58" spans="1:15" s="4" customFormat="1" ht="15.5" x14ac:dyDescent="0.35">
      <c r="A58" s="287">
        <v>53</v>
      </c>
      <c r="B58" s="321" t="s">
        <v>2198</v>
      </c>
      <c r="C58" s="147">
        <v>7013.2</v>
      </c>
      <c r="D58" s="147"/>
      <c r="E58" s="147"/>
      <c r="F58" s="147">
        <f t="shared" ref="F58:F64" si="5">C58+D58+E58</f>
        <v>7013.2</v>
      </c>
      <c r="G58" s="306">
        <v>2001.6</v>
      </c>
      <c r="H58" s="147">
        <v>2001.6</v>
      </c>
      <c r="I58" s="147">
        <v>3517.4</v>
      </c>
      <c r="J58" s="459">
        <f t="shared" si="1"/>
        <v>0.66720000000000002</v>
      </c>
      <c r="K58" s="257">
        <f t="shared" si="2"/>
        <v>2856.5834399999999</v>
      </c>
      <c r="L58" s="257">
        <f t="shared" si="3"/>
        <v>628.44835679999994</v>
      </c>
      <c r="M58" s="460">
        <v>1080.3302400000002</v>
      </c>
      <c r="N58" s="257">
        <v>140.24544</v>
      </c>
      <c r="O58" s="458">
        <f t="shared" si="4"/>
        <v>0.6709643924028974</v>
      </c>
    </row>
    <row r="59" spans="1:15" s="4" customFormat="1" ht="15.5" x14ac:dyDescent="0.35">
      <c r="A59" s="287">
        <v>54</v>
      </c>
      <c r="B59" s="321" t="s">
        <v>2188</v>
      </c>
      <c r="C59" s="147">
        <v>8402.66</v>
      </c>
      <c r="D59" s="147"/>
      <c r="E59" s="147"/>
      <c r="F59" s="147">
        <f t="shared" si="5"/>
        <v>8402.66</v>
      </c>
      <c r="G59" s="306">
        <v>2480.8000000000002</v>
      </c>
      <c r="H59" s="147">
        <v>2480.8000000000002</v>
      </c>
      <c r="I59" s="147">
        <v>4819.5</v>
      </c>
      <c r="J59" s="459">
        <f t="shared" si="1"/>
        <v>0.82693333333333341</v>
      </c>
      <c r="K59" s="257">
        <f t="shared" si="2"/>
        <v>3540.47372</v>
      </c>
      <c r="L59" s="257">
        <f t="shared" si="3"/>
        <v>778.90421839999999</v>
      </c>
      <c r="M59" s="460">
        <v>1338.9704533333334</v>
      </c>
      <c r="N59" s="257">
        <v>173.82138666666665</v>
      </c>
      <c r="O59" s="458">
        <f t="shared" si="4"/>
        <v>0.69408613205818159</v>
      </c>
    </row>
    <row r="60" spans="1:15" s="4" customFormat="1" ht="15.5" x14ac:dyDescent="0.35">
      <c r="A60" s="287">
        <v>55</v>
      </c>
      <c r="B60" s="321" t="s">
        <v>2184</v>
      </c>
      <c r="C60" s="147">
        <v>2601.63</v>
      </c>
      <c r="D60" s="147"/>
      <c r="E60" s="147"/>
      <c r="F60" s="147">
        <f t="shared" si="5"/>
        <v>2601.63</v>
      </c>
      <c r="G60" s="306">
        <v>919.95</v>
      </c>
      <c r="H60" s="147">
        <v>919.95</v>
      </c>
      <c r="I60" s="147">
        <v>1746.7</v>
      </c>
      <c r="J60" s="459">
        <f t="shared" si="1"/>
        <v>0.30665000000000003</v>
      </c>
      <c r="K60" s="257">
        <f t="shared" si="2"/>
        <v>1312.9066425000001</v>
      </c>
      <c r="L60" s="257">
        <f t="shared" si="3"/>
        <v>288.83946135000002</v>
      </c>
      <c r="M60" s="460">
        <v>496.52768000000009</v>
      </c>
      <c r="N60" s="257">
        <v>64.457830000000001</v>
      </c>
      <c r="O60" s="458">
        <f t="shared" si="4"/>
        <v>0.8312986911474729</v>
      </c>
    </row>
    <row r="61" spans="1:15" s="4" customFormat="1" ht="15.5" x14ac:dyDescent="0.35">
      <c r="A61" s="287">
        <v>56</v>
      </c>
      <c r="B61" s="321" t="s">
        <v>2183</v>
      </c>
      <c r="C61" s="147">
        <v>2594.2600000000002</v>
      </c>
      <c r="D61" s="147"/>
      <c r="E61" s="147"/>
      <c r="F61" s="147">
        <f t="shared" si="5"/>
        <v>2594.2600000000002</v>
      </c>
      <c r="G61" s="306">
        <v>1353.13</v>
      </c>
      <c r="H61" s="147">
        <v>1353.13</v>
      </c>
      <c r="I61" s="147">
        <v>2142</v>
      </c>
      <c r="J61" s="459">
        <f t="shared" si="1"/>
        <v>0.45104333333333335</v>
      </c>
      <c r="K61" s="257">
        <f t="shared" si="2"/>
        <v>1931.1194794999999</v>
      </c>
      <c r="L61" s="257">
        <f t="shared" si="3"/>
        <v>424.84628548999996</v>
      </c>
      <c r="M61" s="460">
        <v>730.32936533333339</v>
      </c>
      <c r="N61" s="257">
        <v>94.809308666666666</v>
      </c>
      <c r="O61" s="458">
        <f t="shared" si="4"/>
        <v>1.2262087990371051</v>
      </c>
    </row>
    <row r="62" spans="1:15" s="4" customFormat="1" ht="15.5" x14ac:dyDescent="0.35">
      <c r="A62" s="287">
        <v>57</v>
      </c>
      <c r="B62" s="321" t="s">
        <v>2186</v>
      </c>
      <c r="C62" s="147">
        <v>2653.52</v>
      </c>
      <c r="D62" s="147"/>
      <c r="E62" s="147"/>
      <c r="F62" s="147">
        <f t="shared" si="5"/>
        <v>2653.52</v>
      </c>
      <c r="G62" s="306">
        <v>1319.1</v>
      </c>
      <c r="H62" s="147">
        <v>1319.1</v>
      </c>
      <c r="I62" s="147">
        <v>2519.8000000000002</v>
      </c>
      <c r="J62" s="459">
        <f t="shared" si="1"/>
        <v>0.43969999999999998</v>
      </c>
      <c r="K62" s="257">
        <f t="shared" si="2"/>
        <v>1882.5535649999999</v>
      </c>
      <c r="L62" s="257">
        <f t="shared" si="3"/>
        <v>414.16178429999997</v>
      </c>
      <c r="M62" s="460">
        <v>711.96223999999995</v>
      </c>
      <c r="N62" s="257">
        <v>92.424939999999992</v>
      </c>
      <c r="O62" s="458">
        <f t="shared" si="4"/>
        <v>1.1686750163179473</v>
      </c>
    </row>
    <row r="63" spans="1:15" s="4" customFormat="1" ht="15.5" x14ac:dyDescent="0.35">
      <c r="A63" s="287">
        <v>58</v>
      </c>
      <c r="B63" s="321" t="s">
        <v>2187</v>
      </c>
      <c r="C63" s="147">
        <v>2150.9</v>
      </c>
      <c r="D63" s="147"/>
      <c r="E63" s="147"/>
      <c r="F63" s="147">
        <f t="shared" si="5"/>
        <v>2150.9</v>
      </c>
      <c r="G63" s="306">
        <v>1095.5999999999999</v>
      </c>
      <c r="H63" s="147">
        <v>1095.5999999999999</v>
      </c>
      <c r="I63" s="147">
        <v>1532.8</v>
      </c>
      <c r="J63" s="459">
        <f t="shared" si="1"/>
        <v>0.36519999999999997</v>
      </c>
      <c r="K63" s="257">
        <f t="shared" si="2"/>
        <v>1563.5855399999998</v>
      </c>
      <c r="L63" s="257">
        <f t="shared" si="3"/>
        <v>343.98881879999993</v>
      </c>
      <c r="M63" s="460">
        <v>591.33183999999994</v>
      </c>
      <c r="N63" s="257">
        <v>76.765039999999999</v>
      </c>
      <c r="O63" s="458">
        <f t="shared" si="4"/>
        <v>1.1974853497605651</v>
      </c>
    </row>
    <row r="64" spans="1:15" s="4" customFormat="1" ht="15.5" x14ac:dyDescent="0.35">
      <c r="A64" s="287">
        <v>59</v>
      </c>
      <c r="B64" s="321" t="s">
        <v>2194</v>
      </c>
      <c r="C64" s="147">
        <v>3353.7</v>
      </c>
      <c r="D64" s="147"/>
      <c r="E64" s="147"/>
      <c r="F64" s="147">
        <f t="shared" si="5"/>
        <v>3353.7</v>
      </c>
      <c r="G64" s="306">
        <v>1384.1</v>
      </c>
      <c r="H64" s="147">
        <v>1384.1</v>
      </c>
      <c r="I64" s="147">
        <v>0</v>
      </c>
      <c r="J64" s="459">
        <f t="shared" si="1"/>
        <v>0.46136666666666665</v>
      </c>
      <c r="K64" s="257">
        <f t="shared" si="2"/>
        <v>1975.3183149999998</v>
      </c>
      <c r="L64" s="257">
        <f t="shared" si="3"/>
        <v>434.57002929999993</v>
      </c>
      <c r="M64" s="460">
        <v>747.04490666666663</v>
      </c>
      <c r="N64" s="257">
        <v>96.979273333333325</v>
      </c>
      <c r="O64" s="458">
        <f t="shared" si="4"/>
        <v>0.97024555693711412</v>
      </c>
    </row>
    <row r="65" spans="1:15" s="461" customFormat="1" ht="15.5" x14ac:dyDescent="0.35">
      <c r="A65" s="259"/>
      <c r="B65" s="378" t="s">
        <v>1124</v>
      </c>
      <c r="C65" s="261">
        <f>SUM(C6:C64)</f>
        <v>249595.68</v>
      </c>
      <c r="D65" s="261">
        <f t="shared" ref="D65:N65" si="6">SUM(D6:D64)</f>
        <v>1319.2</v>
      </c>
      <c r="E65" s="261">
        <f t="shared" si="6"/>
        <v>1116.55</v>
      </c>
      <c r="F65" s="261">
        <f t="shared" si="6"/>
        <v>252031.43000000002</v>
      </c>
      <c r="G65" s="307">
        <f t="shared" si="6"/>
        <v>75945.860000000044</v>
      </c>
      <c r="H65" s="261">
        <f>SUM(H6:H64)</f>
        <v>74308.36000000003</v>
      </c>
      <c r="I65" s="261">
        <f t="shared" si="6"/>
        <v>132912.6</v>
      </c>
      <c r="J65" s="261">
        <f t="shared" si="6"/>
        <v>24.769453333333338</v>
      </c>
      <c r="K65" s="257">
        <f t="shared" si="2"/>
        <v>106049.17597400001</v>
      </c>
      <c r="L65" s="261">
        <f t="shared" si="6"/>
        <v>23330.818714279998</v>
      </c>
      <c r="M65" s="261">
        <f t="shared" si="6"/>
        <v>40106.698837333337</v>
      </c>
      <c r="N65" s="261">
        <f t="shared" si="6"/>
        <v>5321.2732573333342</v>
      </c>
      <c r="O65" s="458">
        <f t="shared" si="4"/>
        <v>0.69359590104673319</v>
      </c>
    </row>
    <row r="66" spans="1:15" s="4" customFormat="1" ht="15.5" x14ac:dyDescent="0.35">
      <c r="A66" s="456" t="s">
        <v>1343</v>
      </c>
      <c r="B66" s="321"/>
      <c r="C66" s="147"/>
      <c r="D66" s="147"/>
      <c r="E66" s="147"/>
      <c r="F66" s="147"/>
      <c r="G66" s="263"/>
      <c r="H66" s="263"/>
      <c r="I66" s="263"/>
      <c r="J66" s="459"/>
      <c r="K66" s="257">
        <f t="shared" si="2"/>
        <v>0</v>
      </c>
      <c r="L66" s="257"/>
      <c r="M66" s="460"/>
      <c r="N66" s="257"/>
      <c r="O66" s="458" t="e">
        <f t="shared" si="4"/>
        <v>#DIV/0!</v>
      </c>
    </row>
    <row r="67" spans="1:15" s="4" customFormat="1" ht="15.5" x14ac:dyDescent="0.35">
      <c r="A67" s="303">
        <v>1</v>
      </c>
      <c r="B67" s="321" t="s">
        <v>1110</v>
      </c>
      <c r="C67" s="147">
        <v>7517.84</v>
      </c>
      <c r="D67" s="147"/>
      <c r="E67" s="147">
        <v>47.9</v>
      </c>
      <c r="F67" s="147">
        <f t="shared" si="0"/>
        <v>7565.74</v>
      </c>
      <c r="G67" s="306">
        <v>2561</v>
      </c>
      <c r="H67" s="147">
        <v>2561</v>
      </c>
      <c r="I67" s="147">
        <v>4041</v>
      </c>
      <c r="J67" s="459">
        <f t="shared" si="1"/>
        <v>0.85366666666666668</v>
      </c>
      <c r="K67" s="257">
        <f t="shared" si="2"/>
        <v>3654.9311499999999</v>
      </c>
      <c r="L67" s="257">
        <f t="shared" si="3"/>
        <v>804.08485299999995</v>
      </c>
      <c r="M67" s="460">
        <v>1570.7466666666667</v>
      </c>
      <c r="N67" s="257">
        <v>179.44073333333333</v>
      </c>
      <c r="O67" s="458">
        <f t="shared" si="4"/>
        <v>0.8207000773222447</v>
      </c>
    </row>
    <row r="68" spans="1:15" s="4" customFormat="1" ht="15.5" x14ac:dyDescent="0.35">
      <c r="A68" s="303">
        <v>2</v>
      </c>
      <c r="B68" s="321" t="s">
        <v>1111</v>
      </c>
      <c r="C68" s="147">
        <v>7217.2</v>
      </c>
      <c r="D68" s="147"/>
      <c r="E68" s="147"/>
      <c r="F68" s="147">
        <f t="shared" si="0"/>
        <v>7217.2</v>
      </c>
      <c r="G68" s="306">
        <v>2087</v>
      </c>
      <c r="H68" s="147">
        <v>2087</v>
      </c>
      <c r="I68" s="147">
        <v>3331</v>
      </c>
      <c r="J68" s="459">
        <f t="shared" si="1"/>
        <v>0.69566666666666666</v>
      </c>
      <c r="K68" s="257">
        <f t="shared" si="2"/>
        <v>2978.4620499999996</v>
      </c>
      <c r="L68" s="257">
        <f t="shared" ref="L68:L120" si="7">K68*0.22</f>
        <v>655.26165099999992</v>
      </c>
      <c r="M68" s="460">
        <v>1280.0266666666666</v>
      </c>
      <c r="N68" s="257">
        <v>146.22913333333332</v>
      </c>
      <c r="O68" s="458">
        <f t="shared" si="4"/>
        <v>0.70110008050213368</v>
      </c>
    </row>
    <row r="69" spans="1:15" s="4" customFormat="1" ht="15.5" x14ac:dyDescent="0.35">
      <c r="A69" s="303">
        <v>3</v>
      </c>
      <c r="B69" s="321" t="s">
        <v>1112</v>
      </c>
      <c r="C69" s="147">
        <v>6362.5</v>
      </c>
      <c r="D69" s="147"/>
      <c r="E69" s="147">
        <v>72.7</v>
      </c>
      <c r="F69" s="147">
        <f t="shared" si="0"/>
        <v>6435.2</v>
      </c>
      <c r="G69" s="306">
        <v>1974</v>
      </c>
      <c r="H69" s="147">
        <v>1975</v>
      </c>
      <c r="I69" s="147">
        <v>3368</v>
      </c>
      <c r="J69" s="459">
        <f t="shared" ref="J69:J126" si="8">H69/3000</f>
        <v>0.65833333333333333</v>
      </c>
      <c r="K69" s="257">
        <f t="shared" si="2"/>
        <v>2818.6212499999997</v>
      </c>
      <c r="L69" s="257">
        <f t="shared" si="7"/>
        <v>620.09667499999989</v>
      </c>
      <c r="M69" s="460">
        <v>1211.3333333333333</v>
      </c>
      <c r="N69" s="257">
        <v>138.38166666666666</v>
      </c>
      <c r="O69" s="458">
        <f t="shared" si="4"/>
        <v>0.74410009401417199</v>
      </c>
    </row>
    <row r="70" spans="1:15" s="4" customFormat="1" ht="15.5" x14ac:dyDescent="0.35">
      <c r="A70" s="303">
        <v>4</v>
      </c>
      <c r="B70" s="321" t="s">
        <v>1113</v>
      </c>
      <c r="C70" s="147">
        <v>8881.51</v>
      </c>
      <c r="D70" s="147"/>
      <c r="E70" s="147"/>
      <c r="F70" s="147">
        <f t="shared" si="0"/>
        <v>8881.51</v>
      </c>
      <c r="G70" s="306">
        <v>1705</v>
      </c>
      <c r="H70" s="147">
        <v>1705</v>
      </c>
      <c r="I70" s="147">
        <v>2740</v>
      </c>
      <c r="J70" s="459">
        <f t="shared" si="8"/>
        <v>0.56833333333333336</v>
      </c>
      <c r="K70" s="257">
        <f t="shared" si="2"/>
        <v>2433.2907500000001</v>
      </c>
      <c r="L70" s="257">
        <f t="shared" si="7"/>
        <v>535.32396500000004</v>
      </c>
      <c r="M70" s="460">
        <v>1045.7333333333333</v>
      </c>
      <c r="N70" s="257">
        <v>119.46366666666665</v>
      </c>
      <c r="O70" s="458">
        <f t="shared" ref="O70:O131" si="9">(K70+L70+M70+N70)/F70</f>
        <v>0.46544019147644938</v>
      </c>
    </row>
    <row r="71" spans="1:15" s="4" customFormat="1" ht="15.5" x14ac:dyDescent="0.35">
      <c r="A71" s="303">
        <v>5</v>
      </c>
      <c r="B71" s="321" t="s">
        <v>1114</v>
      </c>
      <c r="C71" s="147">
        <v>7938.92</v>
      </c>
      <c r="D71" s="147"/>
      <c r="E71" s="147"/>
      <c r="F71" s="147">
        <f t="shared" si="0"/>
        <v>7938.92</v>
      </c>
      <c r="G71" s="306">
        <v>1270</v>
      </c>
      <c r="H71" s="147">
        <v>1270</v>
      </c>
      <c r="I71" s="147">
        <v>2204</v>
      </c>
      <c r="J71" s="459">
        <f t="shared" si="8"/>
        <v>0.42333333333333334</v>
      </c>
      <c r="K71" s="257">
        <f t="shared" ref="K71:K134" si="10">J71*4281.45</f>
        <v>1812.4804999999999</v>
      </c>
      <c r="L71" s="257">
        <f t="shared" si="7"/>
        <v>398.74570999999997</v>
      </c>
      <c r="M71" s="460">
        <v>778.93333333333339</v>
      </c>
      <c r="N71" s="257">
        <v>88.984666666666655</v>
      </c>
      <c r="O71" s="458">
        <f t="shared" si="9"/>
        <v>0.38785429378303343</v>
      </c>
    </row>
    <row r="72" spans="1:15" s="4" customFormat="1" ht="15.5" x14ac:dyDescent="0.35">
      <c r="A72" s="303">
        <v>6</v>
      </c>
      <c r="B72" s="321" t="s">
        <v>1115</v>
      </c>
      <c r="C72" s="147">
        <v>7102.99</v>
      </c>
      <c r="D72" s="147"/>
      <c r="E72" s="147"/>
      <c r="F72" s="147">
        <f t="shared" si="0"/>
        <v>7102.99</v>
      </c>
      <c r="G72" s="306">
        <v>816</v>
      </c>
      <c r="H72" s="281">
        <v>816</v>
      </c>
      <c r="I72" s="281">
        <v>1217</v>
      </c>
      <c r="J72" s="459">
        <f t="shared" si="8"/>
        <v>0.27200000000000002</v>
      </c>
      <c r="K72" s="257">
        <f t="shared" si="10"/>
        <v>1164.5544</v>
      </c>
      <c r="L72" s="257">
        <f t="shared" si="7"/>
        <v>256.20196800000002</v>
      </c>
      <c r="M72" s="460">
        <v>500.48</v>
      </c>
      <c r="N72" s="257">
        <v>57.174399999999999</v>
      </c>
      <c r="O72" s="458">
        <f t="shared" si="9"/>
        <v>0.27853210661988825</v>
      </c>
    </row>
    <row r="73" spans="1:15" s="4" customFormat="1" ht="15.5" x14ac:dyDescent="0.35">
      <c r="A73" s="303">
        <v>7</v>
      </c>
      <c r="B73" s="321" t="s">
        <v>1116</v>
      </c>
      <c r="C73" s="147">
        <v>2474.6</v>
      </c>
      <c r="D73" s="147"/>
      <c r="E73" s="147">
        <v>54.25</v>
      </c>
      <c r="F73" s="147">
        <f t="shared" si="0"/>
        <v>2528.85</v>
      </c>
      <c r="G73" s="306">
        <v>1255</v>
      </c>
      <c r="H73" s="147">
        <v>912</v>
      </c>
      <c r="I73" s="147">
        <v>1446</v>
      </c>
      <c r="J73" s="459">
        <f t="shared" si="8"/>
        <v>0.30399999999999999</v>
      </c>
      <c r="K73" s="257">
        <f t="shared" si="10"/>
        <v>1301.5608</v>
      </c>
      <c r="L73" s="257">
        <f t="shared" si="7"/>
        <v>286.34337599999998</v>
      </c>
      <c r="M73" s="460">
        <v>559.36</v>
      </c>
      <c r="N73" s="257">
        <v>63.90079999999999</v>
      </c>
      <c r="O73" s="458">
        <f t="shared" si="9"/>
        <v>0.87437569488107247</v>
      </c>
    </row>
    <row r="74" spans="1:15" s="4" customFormat="1" ht="15.5" x14ac:dyDescent="0.35">
      <c r="A74" s="303">
        <v>8</v>
      </c>
      <c r="B74" s="321" t="s">
        <v>1117</v>
      </c>
      <c r="C74" s="147">
        <v>4250.83</v>
      </c>
      <c r="D74" s="147"/>
      <c r="E74" s="147"/>
      <c r="F74" s="147">
        <f t="shared" si="0"/>
        <v>4250.83</v>
      </c>
      <c r="G74" s="306">
        <v>1048</v>
      </c>
      <c r="H74" s="147">
        <v>1048</v>
      </c>
      <c r="I74" s="147">
        <v>1921</v>
      </c>
      <c r="J74" s="459">
        <f t="shared" si="8"/>
        <v>0.34933333333333333</v>
      </c>
      <c r="K74" s="257">
        <f t="shared" si="10"/>
        <v>1495.6532</v>
      </c>
      <c r="L74" s="257">
        <f t="shared" si="7"/>
        <v>329.04370399999999</v>
      </c>
      <c r="M74" s="460">
        <v>642.77333333333331</v>
      </c>
      <c r="N74" s="257">
        <v>73.429866666666669</v>
      </c>
      <c r="O74" s="458">
        <f t="shared" si="9"/>
        <v>0.59774211248156239</v>
      </c>
    </row>
    <row r="75" spans="1:15" s="4" customFormat="1" ht="15.5" x14ac:dyDescent="0.35">
      <c r="A75" s="303">
        <v>9</v>
      </c>
      <c r="B75" s="321" t="s">
        <v>1118</v>
      </c>
      <c r="C75" s="147">
        <v>2862.08</v>
      </c>
      <c r="D75" s="147"/>
      <c r="E75" s="147"/>
      <c r="F75" s="147">
        <f t="shared" si="0"/>
        <v>2862.08</v>
      </c>
      <c r="G75" s="306">
        <v>1375</v>
      </c>
      <c r="H75" s="147">
        <v>1061</v>
      </c>
      <c r="I75" s="147">
        <v>2114</v>
      </c>
      <c r="J75" s="459">
        <f t="shared" si="8"/>
        <v>0.35366666666666668</v>
      </c>
      <c r="K75" s="257">
        <f t="shared" si="10"/>
        <v>1514.20615</v>
      </c>
      <c r="L75" s="257">
        <f t="shared" si="7"/>
        <v>333.12535300000002</v>
      </c>
      <c r="M75" s="460">
        <v>650.74666666666667</v>
      </c>
      <c r="N75" s="257">
        <v>74.340733333333333</v>
      </c>
      <c r="O75" s="458">
        <f t="shared" si="9"/>
        <v>0.89879350088047849</v>
      </c>
    </row>
    <row r="76" spans="1:15" s="4" customFormat="1" ht="15.5" x14ac:dyDescent="0.35">
      <c r="A76" s="303">
        <v>10</v>
      </c>
      <c r="B76" s="321" t="s">
        <v>1119</v>
      </c>
      <c r="C76" s="147">
        <v>2523.4899999999998</v>
      </c>
      <c r="D76" s="147"/>
      <c r="E76" s="147"/>
      <c r="F76" s="147">
        <f t="shared" ref="F76:F130" si="11">C76+D76+E76</f>
        <v>2523.4899999999998</v>
      </c>
      <c r="G76" s="306">
        <v>1129</v>
      </c>
      <c r="H76" s="147">
        <v>1029</v>
      </c>
      <c r="I76" s="147">
        <v>1541</v>
      </c>
      <c r="J76" s="459">
        <f t="shared" si="8"/>
        <v>0.34300000000000003</v>
      </c>
      <c r="K76" s="257">
        <f t="shared" si="10"/>
        <v>1468.5373500000001</v>
      </c>
      <c r="L76" s="257">
        <f t="shared" si="7"/>
        <v>323.078217</v>
      </c>
      <c r="M76" s="460">
        <v>631.12</v>
      </c>
      <c r="N76" s="257">
        <v>72.098600000000005</v>
      </c>
      <c r="O76" s="458">
        <f t="shared" si="9"/>
        <v>0.98864436435254355</v>
      </c>
    </row>
    <row r="77" spans="1:15" s="4" customFormat="1" ht="15.5" x14ac:dyDescent="0.35">
      <c r="A77" s="303">
        <v>11</v>
      </c>
      <c r="B77" s="321" t="s">
        <v>1120</v>
      </c>
      <c r="C77" s="147">
        <v>2727.04</v>
      </c>
      <c r="D77" s="147"/>
      <c r="E77" s="147"/>
      <c r="F77" s="147">
        <f t="shared" si="11"/>
        <v>2727.04</v>
      </c>
      <c r="G77" s="306">
        <v>1254</v>
      </c>
      <c r="H77" s="147">
        <v>1006</v>
      </c>
      <c r="I77" s="147">
        <v>1625</v>
      </c>
      <c r="J77" s="459">
        <f t="shared" si="8"/>
        <v>0.33533333333333332</v>
      </c>
      <c r="K77" s="257">
        <f t="shared" si="10"/>
        <v>1435.7128999999998</v>
      </c>
      <c r="L77" s="257">
        <f t="shared" si="7"/>
        <v>315.85683799999993</v>
      </c>
      <c r="M77" s="460">
        <v>617.01333333333332</v>
      </c>
      <c r="N77" s="257">
        <v>70.487066666666664</v>
      </c>
      <c r="O77" s="458">
        <f t="shared" si="9"/>
        <v>0.89440203957404352</v>
      </c>
    </row>
    <row r="78" spans="1:15" s="4" customFormat="1" ht="15.5" x14ac:dyDescent="0.35">
      <c r="A78" s="303">
        <v>12</v>
      </c>
      <c r="B78" s="321" t="s">
        <v>1121</v>
      </c>
      <c r="C78" s="147">
        <v>11004.98</v>
      </c>
      <c r="D78" s="147"/>
      <c r="E78" s="147">
        <v>70.8</v>
      </c>
      <c r="F78" s="147">
        <f t="shared" si="11"/>
        <v>11075.779999999999</v>
      </c>
      <c r="G78" s="306">
        <v>2564</v>
      </c>
      <c r="H78" s="147">
        <v>2239.6999999999998</v>
      </c>
      <c r="I78" s="147">
        <v>4545</v>
      </c>
      <c r="J78" s="459">
        <f>H78/3000</f>
        <v>0.7465666666666666</v>
      </c>
      <c r="K78" s="257">
        <f t="shared" si="10"/>
        <v>3196.3878549999995</v>
      </c>
      <c r="L78" s="257">
        <f t="shared" si="7"/>
        <v>703.20532809999986</v>
      </c>
      <c r="M78" s="460">
        <v>1572.5866666666666</v>
      </c>
      <c r="N78" s="257">
        <v>179.65093333333331</v>
      </c>
      <c r="O78" s="458">
        <f t="shared" si="9"/>
        <v>0.5102873822972287</v>
      </c>
    </row>
    <row r="79" spans="1:15" s="4" customFormat="1" ht="15.5" x14ac:dyDescent="0.35">
      <c r="A79" s="303">
        <v>13</v>
      </c>
      <c r="B79" s="321" t="s">
        <v>1122</v>
      </c>
      <c r="C79" s="147">
        <v>6322.5</v>
      </c>
      <c r="D79" s="147"/>
      <c r="E79" s="147"/>
      <c r="F79" s="147">
        <f t="shared" si="11"/>
        <v>6322.5</v>
      </c>
      <c r="G79" s="306">
        <v>909</v>
      </c>
      <c r="H79" s="147">
        <v>909</v>
      </c>
      <c r="I79" s="147">
        <v>1737</v>
      </c>
      <c r="J79" s="459">
        <f t="shared" si="8"/>
        <v>0.30299999999999999</v>
      </c>
      <c r="K79" s="257">
        <f t="shared" si="10"/>
        <v>1297.27935</v>
      </c>
      <c r="L79" s="257">
        <f t="shared" si="7"/>
        <v>285.40145699999999</v>
      </c>
      <c r="M79" s="460">
        <v>557.52</v>
      </c>
      <c r="N79" s="257">
        <v>63.690599999999989</v>
      </c>
      <c r="O79" s="458">
        <f t="shared" si="9"/>
        <v>0.34857910747330961</v>
      </c>
    </row>
    <row r="80" spans="1:15" s="4" customFormat="1" ht="15.5" x14ac:dyDescent="0.35">
      <c r="A80" s="303">
        <v>14</v>
      </c>
      <c r="B80" s="321" t="s">
        <v>2182</v>
      </c>
      <c r="C80" s="147">
        <v>6397.6</v>
      </c>
      <c r="D80" s="147"/>
      <c r="E80" s="147"/>
      <c r="F80" s="147">
        <f>C80+D80+E80</f>
        <v>6397.6</v>
      </c>
      <c r="G80" s="306">
        <v>1460</v>
      </c>
      <c r="H80" s="147">
        <v>1460</v>
      </c>
      <c r="I80" s="147">
        <v>2995</v>
      </c>
      <c r="J80" s="459">
        <f t="shared" si="8"/>
        <v>0.48666666666666669</v>
      </c>
      <c r="K80" s="257">
        <f t="shared" si="10"/>
        <v>2083.6390000000001</v>
      </c>
      <c r="L80" s="257">
        <f t="shared" si="7"/>
        <v>458.40058000000005</v>
      </c>
      <c r="M80" s="460">
        <v>895.4666666666667</v>
      </c>
      <c r="N80" s="257">
        <v>102.29733333333334</v>
      </c>
      <c r="O80" s="458">
        <f t="shared" si="9"/>
        <v>0.55330179754908093</v>
      </c>
    </row>
    <row r="81" spans="1:18" s="4" customFormat="1" ht="15.5" x14ac:dyDescent="0.35">
      <c r="A81" s="303">
        <v>15</v>
      </c>
      <c r="B81" s="321" t="s">
        <v>2179</v>
      </c>
      <c r="C81" s="147">
        <v>566.29999999999995</v>
      </c>
      <c r="D81" s="147"/>
      <c r="E81" s="147"/>
      <c r="F81" s="147">
        <f>C81+D81+E81</f>
        <v>566.29999999999995</v>
      </c>
      <c r="G81" s="306">
        <v>317</v>
      </c>
      <c r="H81" s="147">
        <v>317</v>
      </c>
      <c r="I81" s="147">
        <v>317</v>
      </c>
      <c r="J81" s="459">
        <f>H81/3000</f>
        <v>0.10566666666666667</v>
      </c>
      <c r="K81" s="257">
        <f t="shared" si="10"/>
        <v>452.40654999999998</v>
      </c>
      <c r="L81" s="257">
        <f t="shared" si="7"/>
        <v>99.529440999999991</v>
      </c>
      <c r="M81" s="460">
        <v>194.42666666666668</v>
      </c>
      <c r="N81" s="257">
        <v>8.8844533333333331</v>
      </c>
      <c r="O81" s="458">
        <f t="shared" si="9"/>
        <v>1.333651970686915</v>
      </c>
      <c r="R81" s="4">
        <v>2</v>
      </c>
    </row>
    <row r="82" spans="1:18" s="461" customFormat="1" ht="15.5" x14ac:dyDescent="0.35">
      <c r="A82" s="304"/>
      <c r="B82" s="378" t="s">
        <v>1124</v>
      </c>
      <c r="C82" s="261">
        <f t="shared" ref="C82:J82" si="12">SUM(C67:C81)</f>
        <v>84150.38</v>
      </c>
      <c r="D82" s="261">
        <f t="shared" si="12"/>
        <v>0</v>
      </c>
      <c r="E82" s="261">
        <f t="shared" si="12"/>
        <v>245.64999999999998</v>
      </c>
      <c r="F82" s="261">
        <f t="shared" si="12"/>
        <v>84396.030000000013</v>
      </c>
      <c r="G82" s="261">
        <f t="shared" si="12"/>
        <v>21724</v>
      </c>
      <c r="H82" s="261">
        <f t="shared" si="12"/>
        <v>20395.7</v>
      </c>
      <c r="I82" s="261">
        <f t="shared" si="12"/>
        <v>35142</v>
      </c>
      <c r="J82" s="261">
        <f t="shared" si="12"/>
        <v>6.798566666666666</v>
      </c>
      <c r="K82" s="257">
        <f>J82*4281.45</f>
        <v>29107.723254999997</v>
      </c>
      <c r="L82" s="261">
        <f>SUM(L67:L81)</f>
        <v>6403.6991160999996</v>
      </c>
      <c r="M82" s="261">
        <f>SUM(M67:M81)</f>
        <v>12708.266666666666</v>
      </c>
      <c r="N82" s="261">
        <f>SUM(N67:N81)</f>
        <v>1438.4546533333332</v>
      </c>
      <c r="O82" s="458">
        <f t="shared" si="9"/>
        <v>0.58839430825241401</v>
      </c>
    </row>
    <row r="83" spans="1:18" s="4" customFormat="1" ht="18" customHeight="1" x14ac:dyDescent="0.35">
      <c r="A83" s="456" t="s">
        <v>481</v>
      </c>
      <c r="B83" s="321"/>
      <c r="C83" s="147"/>
      <c r="D83" s="147"/>
      <c r="E83" s="147"/>
      <c r="F83" s="147">
        <f t="shared" si="11"/>
        <v>0</v>
      </c>
      <c r="G83" s="306"/>
      <c r="H83" s="147"/>
      <c r="I83" s="147"/>
      <c r="J83" s="459">
        <f t="shared" si="8"/>
        <v>0</v>
      </c>
      <c r="K83" s="257">
        <f t="shared" si="10"/>
        <v>0</v>
      </c>
      <c r="L83" s="257">
        <f t="shared" si="7"/>
        <v>0</v>
      </c>
      <c r="M83" s="460">
        <f>K83*0.5</f>
        <v>0</v>
      </c>
      <c r="N83" s="257">
        <v>0</v>
      </c>
      <c r="O83" s="458" t="e">
        <f t="shared" si="9"/>
        <v>#DIV/0!</v>
      </c>
    </row>
    <row r="84" spans="1:18" s="4" customFormat="1" ht="15.5" x14ac:dyDescent="0.35">
      <c r="A84" s="303">
        <v>1</v>
      </c>
      <c r="B84" s="327" t="s">
        <v>482</v>
      </c>
      <c r="C84" s="269">
        <v>478.7</v>
      </c>
      <c r="D84" s="270">
        <v>165.3</v>
      </c>
      <c r="E84" s="270">
        <v>45.3</v>
      </c>
      <c r="F84" s="462">
        <f t="shared" si="11"/>
        <v>689.3</v>
      </c>
      <c r="G84" s="279">
        <v>33.6</v>
      </c>
      <c r="H84" s="463">
        <v>33.6</v>
      </c>
      <c r="I84" s="271">
        <v>47</v>
      </c>
      <c r="J84" s="459">
        <f t="shared" si="8"/>
        <v>1.12E-2</v>
      </c>
      <c r="K84" s="257">
        <f t="shared" si="10"/>
        <v>47.952239999999996</v>
      </c>
      <c r="L84" s="257">
        <f t="shared" si="7"/>
        <v>10.549492799999999</v>
      </c>
      <c r="M84" s="460">
        <v>20.608000000000001</v>
      </c>
      <c r="N84" s="257">
        <v>2.3542399999999999</v>
      </c>
      <c r="O84" s="458">
        <f t="shared" si="9"/>
        <v>0.11818362512694039</v>
      </c>
    </row>
    <row r="85" spans="1:18" s="4" customFormat="1" ht="15.5" x14ac:dyDescent="0.35">
      <c r="A85" s="287">
        <v>2</v>
      </c>
      <c r="B85" s="327" t="s">
        <v>483</v>
      </c>
      <c r="C85" s="269">
        <v>316.39999999999998</v>
      </c>
      <c r="D85" s="270"/>
      <c r="E85" s="270">
        <v>39.9</v>
      </c>
      <c r="F85" s="462">
        <f t="shared" si="11"/>
        <v>356.29999999999995</v>
      </c>
      <c r="G85" s="279">
        <v>28.8</v>
      </c>
      <c r="H85" s="463">
        <v>49</v>
      </c>
      <c r="I85" s="271">
        <v>48</v>
      </c>
      <c r="J85" s="459">
        <f t="shared" si="8"/>
        <v>1.6333333333333332E-2</v>
      </c>
      <c r="K85" s="257">
        <f t="shared" si="10"/>
        <v>69.93034999999999</v>
      </c>
      <c r="L85" s="257">
        <f t="shared" si="7"/>
        <v>15.384676999999998</v>
      </c>
      <c r="M85" s="460">
        <v>30.053333333333331</v>
      </c>
      <c r="N85" s="257">
        <v>3.433266666666666</v>
      </c>
      <c r="O85" s="458">
        <f t="shared" si="9"/>
        <v>0.33343145383104122</v>
      </c>
    </row>
    <row r="86" spans="1:18" s="4" customFormat="1" ht="15.5" x14ac:dyDescent="0.35">
      <c r="A86" s="287">
        <v>3</v>
      </c>
      <c r="B86" s="327" t="s">
        <v>484</v>
      </c>
      <c r="C86" s="269">
        <v>590.26</v>
      </c>
      <c r="D86" s="270"/>
      <c r="E86" s="270">
        <v>27.8</v>
      </c>
      <c r="F86" s="462">
        <f t="shared" si="11"/>
        <v>618.05999999999995</v>
      </c>
      <c r="G86" s="279">
        <v>31.2</v>
      </c>
      <c r="H86" s="463">
        <v>52</v>
      </c>
      <c r="I86" s="271">
        <v>52</v>
      </c>
      <c r="J86" s="459">
        <f t="shared" si="8"/>
        <v>1.7333333333333333E-2</v>
      </c>
      <c r="K86" s="257">
        <f t="shared" si="10"/>
        <v>74.211799999999997</v>
      </c>
      <c r="L86" s="257">
        <f t="shared" si="7"/>
        <v>16.326595999999999</v>
      </c>
      <c r="M86" s="460">
        <v>31.893333333333331</v>
      </c>
      <c r="N86" s="257">
        <v>3.6434666666666664</v>
      </c>
      <c r="O86" s="458">
        <f t="shared" si="9"/>
        <v>0.2039853671164612</v>
      </c>
    </row>
    <row r="87" spans="1:18" s="4" customFormat="1" ht="15.5" x14ac:dyDescent="0.35">
      <c r="A87" s="303">
        <v>4</v>
      </c>
      <c r="B87" s="327" t="s">
        <v>485</v>
      </c>
      <c r="C87" s="269">
        <v>1277.7</v>
      </c>
      <c r="D87" s="270"/>
      <c r="E87" s="270">
        <v>49.7</v>
      </c>
      <c r="F87" s="462">
        <f t="shared" si="11"/>
        <v>1327.4</v>
      </c>
      <c r="G87" s="279">
        <v>90</v>
      </c>
      <c r="H87" s="463">
        <v>109</v>
      </c>
      <c r="I87" s="271">
        <v>109</v>
      </c>
      <c r="J87" s="459">
        <f t="shared" si="8"/>
        <v>3.6333333333333336E-2</v>
      </c>
      <c r="K87" s="257">
        <f t="shared" si="10"/>
        <v>155.55934999999999</v>
      </c>
      <c r="L87" s="257">
        <f t="shared" si="7"/>
        <v>34.223056999999997</v>
      </c>
      <c r="M87" s="460">
        <v>66.853333333333339</v>
      </c>
      <c r="N87" s="257">
        <v>7.6372666666666671</v>
      </c>
      <c r="O87" s="458">
        <f t="shared" si="9"/>
        <v>0.19909070890462557</v>
      </c>
    </row>
    <row r="88" spans="1:18" s="4" customFormat="1" ht="15.5" x14ac:dyDescent="0.35">
      <c r="A88" s="287">
        <v>5</v>
      </c>
      <c r="B88" s="327" t="s">
        <v>486</v>
      </c>
      <c r="C88" s="269">
        <v>1422.3</v>
      </c>
      <c r="D88" s="270"/>
      <c r="E88" s="270">
        <v>106</v>
      </c>
      <c r="F88" s="462">
        <f t="shared" si="11"/>
        <v>1528.3</v>
      </c>
      <c r="G88" s="279">
        <v>43.2</v>
      </c>
      <c r="H88" s="463">
        <v>68</v>
      </c>
      <c r="I88" s="271">
        <v>114</v>
      </c>
      <c r="J88" s="459">
        <f t="shared" si="8"/>
        <v>2.2666666666666668E-2</v>
      </c>
      <c r="K88" s="257">
        <f t="shared" si="10"/>
        <v>97.046199999999999</v>
      </c>
      <c r="L88" s="257">
        <f t="shared" si="7"/>
        <v>21.350163999999999</v>
      </c>
      <c r="M88" s="460">
        <v>41.706666666666671</v>
      </c>
      <c r="N88" s="257">
        <v>4.7645333333333335</v>
      </c>
      <c r="O88" s="458">
        <f t="shared" si="9"/>
        <v>0.10787644048943272</v>
      </c>
    </row>
    <row r="89" spans="1:18" s="4" customFormat="1" ht="15.5" x14ac:dyDescent="0.35">
      <c r="A89" s="287">
        <v>6</v>
      </c>
      <c r="B89" s="327" t="s">
        <v>487</v>
      </c>
      <c r="C89" s="269">
        <v>736.94</v>
      </c>
      <c r="D89" s="270"/>
      <c r="E89" s="270"/>
      <c r="F89" s="462">
        <f t="shared" si="11"/>
        <v>736.94</v>
      </c>
      <c r="G89" s="279">
        <v>39.6</v>
      </c>
      <c r="H89" s="463">
        <v>39</v>
      </c>
      <c r="I89" s="271">
        <v>66</v>
      </c>
      <c r="J89" s="459">
        <f t="shared" si="8"/>
        <v>1.2999999999999999E-2</v>
      </c>
      <c r="K89" s="257">
        <f t="shared" si="10"/>
        <v>55.658849999999994</v>
      </c>
      <c r="L89" s="257">
        <f t="shared" si="7"/>
        <v>12.244946999999998</v>
      </c>
      <c r="M89" s="460">
        <v>23.919999999999998</v>
      </c>
      <c r="N89" s="257">
        <v>2.7326000000000001</v>
      </c>
      <c r="O89" s="458">
        <f t="shared" si="9"/>
        <v>0.12830949195321192</v>
      </c>
    </row>
    <row r="90" spans="1:18" s="4" customFormat="1" ht="15.5" x14ac:dyDescent="0.35">
      <c r="A90" s="303">
        <v>7</v>
      </c>
      <c r="B90" s="327" t="s">
        <v>488</v>
      </c>
      <c r="C90" s="269">
        <v>588.29</v>
      </c>
      <c r="D90" s="270"/>
      <c r="E90" s="270"/>
      <c r="F90" s="462">
        <f t="shared" si="11"/>
        <v>588.29</v>
      </c>
      <c r="G90" s="279">
        <v>30.6</v>
      </c>
      <c r="H90" s="463">
        <v>34</v>
      </c>
      <c r="I90" s="271">
        <v>51</v>
      </c>
      <c r="J90" s="459">
        <f t="shared" si="8"/>
        <v>1.1333333333333334E-2</v>
      </c>
      <c r="K90" s="257">
        <f t="shared" si="10"/>
        <v>48.523099999999999</v>
      </c>
      <c r="L90" s="257">
        <f t="shared" si="7"/>
        <v>10.675082</v>
      </c>
      <c r="M90" s="460">
        <v>20.853333333333335</v>
      </c>
      <c r="N90" s="257">
        <v>2.3822666666666668</v>
      </c>
      <c r="O90" s="458">
        <f t="shared" si="9"/>
        <v>0.14012439783100175</v>
      </c>
    </row>
    <row r="91" spans="1:18" s="4" customFormat="1" ht="15.5" x14ac:dyDescent="0.35">
      <c r="A91" s="287">
        <v>8</v>
      </c>
      <c r="B91" s="328" t="s">
        <v>489</v>
      </c>
      <c r="C91" s="269">
        <v>264.32</v>
      </c>
      <c r="D91" s="270"/>
      <c r="E91" s="270"/>
      <c r="F91" s="462">
        <f t="shared" si="11"/>
        <v>264.32</v>
      </c>
      <c r="G91" s="279">
        <v>170</v>
      </c>
      <c r="H91" s="463">
        <v>0</v>
      </c>
      <c r="I91" s="271">
        <v>220</v>
      </c>
      <c r="J91" s="459">
        <f t="shared" si="8"/>
        <v>0</v>
      </c>
      <c r="K91" s="257">
        <f t="shared" si="10"/>
        <v>0</v>
      </c>
      <c r="L91" s="257">
        <f t="shared" si="7"/>
        <v>0</v>
      </c>
      <c r="M91" s="460">
        <v>0</v>
      </c>
      <c r="N91" s="257">
        <v>0</v>
      </c>
      <c r="O91" s="458">
        <f t="shared" si="9"/>
        <v>0</v>
      </c>
    </row>
    <row r="92" spans="1:18" s="4" customFormat="1" ht="15.5" x14ac:dyDescent="0.35">
      <c r="A92" s="287">
        <v>9</v>
      </c>
      <c r="B92" s="327" t="s">
        <v>490</v>
      </c>
      <c r="C92" s="269">
        <v>181.4</v>
      </c>
      <c r="D92" s="270"/>
      <c r="E92" s="270">
        <v>21.3</v>
      </c>
      <c r="F92" s="462">
        <f t="shared" si="11"/>
        <v>202.70000000000002</v>
      </c>
      <c r="G92" s="279">
        <v>120</v>
      </c>
      <c r="H92" s="463">
        <v>72</v>
      </c>
      <c r="I92" s="271">
        <v>212</v>
      </c>
      <c r="J92" s="459">
        <f t="shared" si="8"/>
        <v>2.4E-2</v>
      </c>
      <c r="K92" s="257">
        <f t="shared" si="10"/>
        <v>102.7548</v>
      </c>
      <c r="L92" s="257">
        <f t="shared" si="7"/>
        <v>22.606056000000002</v>
      </c>
      <c r="M92" s="460">
        <v>44.160000000000004</v>
      </c>
      <c r="N92" s="257">
        <v>5.0448000000000004</v>
      </c>
      <c r="O92" s="458">
        <f t="shared" si="9"/>
        <v>0.86120205229403057</v>
      </c>
    </row>
    <row r="93" spans="1:18" s="4" customFormat="1" ht="15.5" x14ac:dyDescent="0.35">
      <c r="A93" s="303">
        <v>10</v>
      </c>
      <c r="B93" s="327" t="s">
        <v>491</v>
      </c>
      <c r="C93" s="269">
        <v>366.9</v>
      </c>
      <c r="D93" s="270"/>
      <c r="E93" s="270"/>
      <c r="F93" s="462">
        <f t="shared" si="11"/>
        <v>366.9</v>
      </c>
      <c r="G93" s="279">
        <v>176.4</v>
      </c>
      <c r="H93" s="463">
        <v>178</v>
      </c>
      <c r="I93" s="271">
        <v>327</v>
      </c>
      <c r="J93" s="459">
        <f t="shared" si="8"/>
        <v>5.9333333333333335E-2</v>
      </c>
      <c r="K93" s="257">
        <f t="shared" si="10"/>
        <v>254.03270000000001</v>
      </c>
      <c r="L93" s="257">
        <f t="shared" si="7"/>
        <v>55.887194000000001</v>
      </c>
      <c r="M93" s="460">
        <v>109.17333333333333</v>
      </c>
      <c r="N93" s="257">
        <v>12.471866666666667</v>
      </c>
      <c r="O93" s="458">
        <f t="shared" si="9"/>
        <v>1.1762471899700191</v>
      </c>
    </row>
    <row r="94" spans="1:18" s="4" customFormat="1" ht="15.5" x14ac:dyDescent="0.35">
      <c r="A94" s="287">
        <v>11</v>
      </c>
      <c r="B94" s="327" t="s">
        <v>492</v>
      </c>
      <c r="C94" s="269">
        <v>580.66999999999996</v>
      </c>
      <c r="D94" s="270"/>
      <c r="E94" s="270"/>
      <c r="F94" s="462">
        <f t="shared" si="11"/>
        <v>580.66999999999996</v>
      </c>
      <c r="G94" s="279">
        <v>95.4</v>
      </c>
      <c r="H94" s="463">
        <v>95.4</v>
      </c>
      <c r="I94" s="271">
        <v>159</v>
      </c>
      <c r="J94" s="459">
        <f t="shared" si="8"/>
        <v>3.1800000000000002E-2</v>
      </c>
      <c r="K94" s="257">
        <f t="shared" si="10"/>
        <v>136.15011000000001</v>
      </c>
      <c r="L94" s="257">
        <f t="shared" si="7"/>
        <v>29.953024200000002</v>
      </c>
      <c r="M94" s="460">
        <v>58.512</v>
      </c>
      <c r="N94" s="257">
        <v>6.6843599999999999</v>
      </c>
      <c r="O94" s="458">
        <f t="shared" si="9"/>
        <v>0.39833208913840912</v>
      </c>
    </row>
    <row r="95" spans="1:18" s="4" customFormat="1" ht="15.5" x14ac:dyDescent="0.35">
      <c r="A95" s="287">
        <v>12</v>
      </c>
      <c r="B95" s="327" t="s">
        <v>493</v>
      </c>
      <c r="C95" s="269">
        <v>583.6</v>
      </c>
      <c r="D95" s="270">
        <v>29.3</v>
      </c>
      <c r="E95" s="270"/>
      <c r="F95" s="462">
        <f t="shared" si="11"/>
        <v>612.9</v>
      </c>
      <c r="G95" s="279">
        <v>218.4</v>
      </c>
      <c r="H95" s="463">
        <v>126</v>
      </c>
      <c r="I95" s="271">
        <v>302</v>
      </c>
      <c r="J95" s="459">
        <f t="shared" si="8"/>
        <v>4.2000000000000003E-2</v>
      </c>
      <c r="K95" s="257">
        <f t="shared" si="10"/>
        <v>179.82089999999999</v>
      </c>
      <c r="L95" s="257">
        <f t="shared" si="7"/>
        <v>39.560597999999999</v>
      </c>
      <c r="M95" s="460">
        <v>77.28</v>
      </c>
      <c r="N95" s="257">
        <v>8.8284000000000002</v>
      </c>
      <c r="O95" s="458">
        <f t="shared" si="9"/>
        <v>0.49843350954478705</v>
      </c>
    </row>
    <row r="96" spans="1:18" s="4" customFormat="1" ht="15.5" x14ac:dyDescent="0.35">
      <c r="A96" s="303">
        <v>13</v>
      </c>
      <c r="B96" s="327" t="s">
        <v>495</v>
      </c>
      <c r="C96" s="269">
        <v>851.5</v>
      </c>
      <c r="D96" s="270"/>
      <c r="E96" s="270"/>
      <c r="F96" s="462">
        <f t="shared" si="11"/>
        <v>851.5</v>
      </c>
      <c r="G96" s="279">
        <v>356.4</v>
      </c>
      <c r="H96" s="463">
        <v>236</v>
      </c>
      <c r="I96" s="271">
        <v>543</v>
      </c>
      <c r="J96" s="459">
        <f t="shared" si="8"/>
        <v>7.8666666666666663E-2</v>
      </c>
      <c r="K96" s="257">
        <f t="shared" si="10"/>
        <v>336.80739999999997</v>
      </c>
      <c r="L96" s="257">
        <f t="shared" si="7"/>
        <v>74.097628</v>
      </c>
      <c r="M96" s="460">
        <v>144.74666666666667</v>
      </c>
      <c r="N96" s="257">
        <v>16.535733333333333</v>
      </c>
      <c r="O96" s="458">
        <f t="shared" si="9"/>
        <v>0.67197584028185553</v>
      </c>
    </row>
    <row r="97" spans="1:15" s="4" customFormat="1" ht="15.5" x14ac:dyDescent="0.35">
      <c r="A97" s="287">
        <v>14</v>
      </c>
      <c r="B97" s="327" t="s">
        <v>496</v>
      </c>
      <c r="C97" s="269">
        <v>510.4</v>
      </c>
      <c r="D97" s="270"/>
      <c r="E97" s="270">
        <v>35.200000000000003</v>
      </c>
      <c r="F97" s="462">
        <f t="shared" si="11"/>
        <v>545.6</v>
      </c>
      <c r="G97" s="279">
        <v>186</v>
      </c>
      <c r="H97" s="463">
        <v>120</v>
      </c>
      <c r="I97" s="271">
        <v>240</v>
      </c>
      <c r="J97" s="459">
        <f t="shared" si="8"/>
        <v>0.04</v>
      </c>
      <c r="K97" s="257">
        <f t="shared" si="10"/>
        <v>171.25800000000001</v>
      </c>
      <c r="L97" s="257">
        <f t="shared" si="7"/>
        <v>37.676760000000002</v>
      </c>
      <c r="M97" s="460">
        <v>73.600000000000009</v>
      </c>
      <c r="N97" s="257">
        <v>8.4079999999999995</v>
      </c>
      <c r="O97" s="458">
        <f t="shared" si="9"/>
        <v>0.53325285923753662</v>
      </c>
    </row>
    <row r="98" spans="1:15" s="4" customFormat="1" ht="15.5" x14ac:dyDescent="0.35">
      <c r="A98" s="287">
        <v>15</v>
      </c>
      <c r="B98" s="327" t="s">
        <v>497</v>
      </c>
      <c r="C98" s="269">
        <v>545.21</v>
      </c>
      <c r="D98" s="270"/>
      <c r="E98" s="270">
        <v>19.600000000000001</v>
      </c>
      <c r="F98" s="462">
        <f t="shared" si="11"/>
        <v>564.81000000000006</v>
      </c>
      <c r="G98" s="279">
        <v>194.4</v>
      </c>
      <c r="H98" s="463">
        <v>120</v>
      </c>
      <c r="I98" s="271">
        <v>263</v>
      </c>
      <c r="J98" s="459">
        <f t="shared" si="8"/>
        <v>0.04</v>
      </c>
      <c r="K98" s="257">
        <f t="shared" si="10"/>
        <v>171.25800000000001</v>
      </c>
      <c r="L98" s="257">
        <f t="shared" si="7"/>
        <v>37.676760000000002</v>
      </c>
      <c r="M98" s="460">
        <v>73.600000000000009</v>
      </c>
      <c r="N98" s="257">
        <v>8.4079999999999995</v>
      </c>
      <c r="O98" s="458">
        <f t="shared" si="9"/>
        <v>0.51511616295745466</v>
      </c>
    </row>
    <row r="99" spans="1:15" s="4" customFormat="1" ht="15.5" x14ac:dyDescent="0.35">
      <c r="A99" s="303">
        <v>16</v>
      </c>
      <c r="B99" s="327" t="s">
        <v>498</v>
      </c>
      <c r="C99" s="269">
        <v>536.25</v>
      </c>
      <c r="D99" s="270"/>
      <c r="E99" s="270"/>
      <c r="F99" s="462">
        <f t="shared" si="11"/>
        <v>536.25</v>
      </c>
      <c r="G99" s="279">
        <v>190</v>
      </c>
      <c r="H99" s="463">
        <v>120</v>
      </c>
      <c r="I99" s="271">
        <v>260</v>
      </c>
      <c r="J99" s="459">
        <f t="shared" si="8"/>
        <v>0.04</v>
      </c>
      <c r="K99" s="257">
        <f t="shared" si="10"/>
        <v>171.25800000000001</v>
      </c>
      <c r="L99" s="257">
        <f t="shared" si="7"/>
        <v>37.676760000000002</v>
      </c>
      <c r="M99" s="460">
        <v>73.600000000000009</v>
      </c>
      <c r="N99" s="257">
        <v>8.4079999999999995</v>
      </c>
      <c r="O99" s="458">
        <f t="shared" si="9"/>
        <v>0.54255060139860145</v>
      </c>
    </row>
    <row r="100" spans="1:15" s="4" customFormat="1" ht="15.5" x14ac:dyDescent="0.35">
      <c r="A100" s="287">
        <v>17</v>
      </c>
      <c r="B100" s="327" t="s">
        <v>499</v>
      </c>
      <c r="C100" s="269">
        <v>534.97</v>
      </c>
      <c r="D100" s="270">
        <v>68.2</v>
      </c>
      <c r="E100" s="270"/>
      <c r="F100" s="462">
        <f t="shared" si="11"/>
        <v>603.17000000000007</v>
      </c>
      <c r="G100" s="279">
        <v>183.6</v>
      </c>
      <c r="H100" s="463">
        <v>120</v>
      </c>
      <c r="I100" s="271">
        <v>239</v>
      </c>
      <c r="J100" s="459">
        <f t="shared" si="8"/>
        <v>0.04</v>
      </c>
      <c r="K100" s="257">
        <f t="shared" si="10"/>
        <v>171.25800000000001</v>
      </c>
      <c r="L100" s="257">
        <f t="shared" si="7"/>
        <v>37.676760000000002</v>
      </c>
      <c r="M100" s="460">
        <v>73.600000000000009</v>
      </c>
      <c r="N100" s="257">
        <v>8.4079999999999995</v>
      </c>
      <c r="O100" s="458">
        <f t="shared" si="9"/>
        <v>0.48235615166536794</v>
      </c>
    </row>
    <row r="101" spans="1:15" s="4" customFormat="1" ht="15.5" x14ac:dyDescent="0.35">
      <c r="A101" s="287">
        <v>18</v>
      </c>
      <c r="B101" s="327" t="s">
        <v>500</v>
      </c>
      <c r="C101" s="269">
        <v>191.9</v>
      </c>
      <c r="D101" s="270"/>
      <c r="E101" s="270">
        <v>35</v>
      </c>
      <c r="F101" s="462">
        <f t="shared" si="11"/>
        <v>226.9</v>
      </c>
      <c r="G101" s="279">
        <v>125</v>
      </c>
      <c r="H101" s="463">
        <v>105</v>
      </c>
      <c r="I101" s="271">
        <v>171</v>
      </c>
      <c r="J101" s="459">
        <f t="shared" si="8"/>
        <v>3.5000000000000003E-2</v>
      </c>
      <c r="K101" s="257">
        <f t="shared" si="10"/>
        <v>149.85075000000001</v>
      </c>
      <c r="L101" s="257">
        <f t="shared" si="7"/>
        <v>32.967165000000001</v>
      </c>
      <c r="M101" s="460">
        <v>64.400000000000006</v>
      </c>
      <c r="N101" s="257">
        <v>7.3570000000000002</v>
      </c>
      <c r="O101" s="458">
        <f t="shared" si="9"/>
        <v>1.1219696562362274</v>
      </c>
    </row>
    <row r="102" spans="1:15" s="4" customFormat="1" ht="15.5" x14ac:dyDescent="0.35">
      <c r="A102" s="303">
        <v>19</v>
      </c>
      <c r="B102" s="327" t="s">
        <v>501</v>
      </c>
      <c r="C102" s="269">
        <v>368.4</v>
      </c>
      <c r="D102" s="270"/>
      <c r="E102" s="270">
        <v>17.2</v>
      </c>
      <c r="F102" s="462">
        <f t="shared" si="11"/>
        <v>385.59999999999997</v>
      </c>
      <c r="G102" s="279">
        <v>54</v>
      </c>
      <c r="H102" s="463">
        <v>90</v>
      </c>
      <c r="I102" s="271">
        <v>229</v>
      </c>
      <c r="J102" s="459">
        <f t="shared" si="8"/>
        <v>0.03</v>
      </c>
      <c r="K102" s="257">
        <f t="shared" si="10"/>
        <v>128.4435</v>
      </c>
      <c r="L102" s="257">
        <f t="shared" si="7"/>
        <v>28.257570000000001</v>
      </c>
      <c r="M102" s="460">
        <v>55.199999999999996</v>
      </c>
      <c r="N102" s="257">
        <v>6.3059999999999992</v>
      </c>
      <c r="O102" s="458">
        <f t="shared" si="9"/>
        <v>0.5658897043568466</v>
      </c>
    </row>
    <row r="103" spans="1:15" s="4" customFormat="1" ht="15.5" x14ac:dyDescent="0.35">
      <c r="A103" s="287">
        <v>20</v>
      </c>
      <c r="B103" s="327" t="s">
        <v>502</v>
      </c>
      <c r="C103" s="269">
        <v>298.58</v>
      </c>
      <c r="D103" s="270">
        <v>41.6</v>
      </c>
      <c r="E103" s="270"/>
      <c r="F103" s="462">
        <f t="shared" si="11"/>
        <v>340.18</v>
      </c>
      <c r="G103" s="279">
        <v>188</v>
      </c>
      <c r="H103" s="463">
        <v>117</v>
      </c>
      <c r="I103" s="271">
        <v>260</v>
      </c>
      <c r="J103" s="459">
        <f t="shared" si="8"/>
        <v>3.9E-2</v>
      </c>
      <c r="K103" s="257">
        <f t="shared" si="10"/>
        <v>166.97655</v>
      </c>
      <c r="L103" s="257">
        <f t="shared" si="7"/>
        <v>36.734841000000003</v>
      </c>
      <c r="M103" s="460">
        <v>71.760000000000005</v>
      </c>
      <c r="N103" s="257">
        <v>8.1977999999999991</v>
      </c>
      <c r="O103" s="458">
        <f t="shared" si="9"/>
        <v>0.8338796842847902</v>
      </c>
    </row>
    <row r="104" spans="1:15" s="4" customFormat="1" ht="15.5" x14ac:dyDescent="0.35">
      <c r="A104" s="287">
        <v>21</v>
      </c>
      <c r="B104" s="327" t="s">
        <v>503</v>
      </c>
      <c r="C104" s="269">
        <v>820.07</v>
      </c>
      <c r="D104" s="270"/>
      <c r="E104" s="270">
        <v>159.9</v>
      </c>
      <c r="F104" s="462">
        <f t="shared" si="11"/>
        <v>979.97</v>
      </c>
      <c r="G104" s="279">
        <v>360.6</v>
      </c>
      <c r="H104" s="463">
        <v>300</v>
      </c>
      <c r="I104" s="271">
        <v>709</v>
      </c>
      <c r="J104" s="459">
        <f t="shared" si="8"/>
        <v>0.1</v>
      </c>
      <c r="K104" s="257">
        <f t="shared" si="10"/>
        <v>428.14499999999998</v>
      </c>
      <c r="L104" s="257">
        <f t="shared" si="7"/>
        <v>94.19189999999999</v>
      </c>
      <c r="M104" s="460">
        <v>184</v>
      </c>
      <c r="N104" s="257">
        <v>21.02</v>
      </c>
      <c r="O104" s="458">
        <f t="shared" si="9"/>
        <v>0.74222363949916836</v>
      </c>
    </row>
    <row r="105" spans="1:15" s="4" customFormat="1" ht="15.5" x14ac:dyDescent="0.35">
      <c r="A105" s="303">
        <v>22</v>
      </c>
      <c r="B105" s="327" t="s">
        <v>504</v>
      </c>
      <c r="C105" s="269">
        <v>1330.1</v>
      </c>
      <c r="D105" s="270"/>
      <c r="E105" s="270"/>
      <c r="F105" s="462">
        <f t="shared" si="11"/>
        <v>1330.1</v>
      </c>
      <c r="G105" s="279">
        <v>583.20000000000005</v>
      </c>
      <c r="H105" s="463">
        <v>583.20000000000005</v>
      </c>
      <c r="I105" s="271">
        <v>972.2</v>
      </c>
      <c r="J105" s="459">
        <f t="shared" si="8"/>
        <v>0.19440000000000002</v>
      </c>
      <c r="K105" s="257">
        <f t="shared" si="10"/>
        <v>832.31388000000004</v>
      </c>
      <c r="L105" s="257">
        <f t="shared" si="7"/>
        <v>183.10905360000001</v>
      </c>
      <c r="M105" s="460">
        <v>357.69600000000003</v>
      </c>
      <c r="N105" s="257">
        <v>40.862880000000004</v>
      </c>
      <c r="O105" s="458">
        <f t="shared" si="9"/>
        <v>1.063064291105932</v>
      </c>
    </row>
    <row r="106" spans="1:15" s="4" customFormat="1" ht="15.5" x14ac:dyDescent="0.35">
      <c r="A106" s="287">
        <v>23</v>
      </c>
      <c r="B106" s="327" t="s">
        <v>554</v>
      </c>
      <c r="C106" s="269">
        <v>788.55</v>
      </c>
      <c r="D106" s="270">
        <v>32.1</v>
      </c>
      <c r="E106" s="270"/>
      <c r="F106" s="462">
        <f t="shared" si="11"/>
        <v>820.65</v>
      </c>
      <c r="G106" s="279">
        <v>285.60000000000002</v>
      </c>
      <c r="H106" s="463">
        <v>285.60000000000002</v>
      </c>
      <c r="I106" s="271">
        <v>476</v>
      </c>
      <c r="J106" s="459">
        <f t="shared" si="8"/>
        <v>9.5200000000000007E-2</v>
      </c>
      <c r="K106" s="257">
        <f t="shared" si="10"/>
        <v>407.59404000000001</v>
      </c>
      <c r="L106" s="257">
        <f t="shared" si="7"/>
        <v>89.670688800000008</v>
      </c>
      <c r="M106" s="460">
        <v>175.16800000000001</v>
      </c>
      <c r="N106" s="257">
        <v>20.011040000000001</v>
      </c>
      <c r="O106" s="458">
        <f t="shared" si="9"/>
        <v>0.8437747746298665</v>
      </c>
    </row>
    <row r="107" spans="1:15" s="4" customFormat="1" ht="15.5" x14ac:dyDescent="0.35">
      <c r="A107" s="287">
        <v>24</v>
      </c>
      <c r="B107" s="327" t="s">
        <v>555</v>
      </c>
      <c r="C107" s="269">
        <v>1286.57</v>
      </c>
      <c r="D107" s="270">
        <v>132.1</v>
      </c>
      <c r="E107" s="270">
        <v>45.2</v>
      </c>
      <c r="F107" s="462">
        <f t="shared" si="11"/>
        <v>1463.87</v>
      </c>
      <c r="G107" s="279">
        <v>386.4</v>
      </c>
      <c r="H107" s="463">
        <v>495</v>
      </c>
      <c r="I107" s="271">
        <v>1062</v>
      </c>
      <c r="J107" s="459">
        <f t="shared" si="8"/>
        <v>0.16500000000000001</v>
      </c>
      <c r="K107" s="257">
        <f t="shared" si="10"/>
        <v>706.43925000000002</v>
      </c>
      <c r="L107" s="257">
        <f t="shared" si="7"/>
        <v>155.41663500000001</v>
      </c>
      <c r="M107" s="460">
        <v>303.60000000000002</v>
      </c>
      <c r="N107" s="257">
        <v>34.683</v>
      </c>
      <c r="O107" s="458">
        <f t="shared" si="9"/>
        <v>0.81983979793287665</v>
      </c>
    </row>
    <row r="108" spans="1:15" s="4" customFormat="1" ht="15.5" x14ac:dyDescent="0.35">
      <c r="A108" s="303">
        <v>25</v>
      </c>
      <c r="B108" s="327" t="s">
        <v>556</v>
      </c>
      <c r="C108" s="269">
        <v>498.78</v>
      </c>
      <c r="D108" s="270">
        <v>48.7</v>
      </c>
      <c r="E108" s="270">
        <v>47.7</v>
      </c>
      <c r="F108" s="462">
        <f t="shared" si="11"/>
        <v>595.18000000000006</v>
      </c>
      <c r="G108" s="279">
        <v>34</v>
      </c>
      <c r="H108" s="463">
        <v>34</v>
      </c>
      <c r="I108" s="271">
        <v>56</v>
      </c>
      <c r="J108" s="459">
        <f t="shared" si="8"/>
        <v>1.1333333333333334E-2</v>
      </c>
      <c r="K108" s="257">
        <f t="shared" si="10"/>
        <v>48.523099999999999</v>
      </c>
      <c r="L108" s="257">
        <f t="shared" si="7"/>
        <v>10.675082</v>
      </c>
      <c r="M108" s="460">
        <v>20.853333333333335</v>
      </c>
      <c r="N108" s="257">
        <v>2.3822666666666668</v>
      </c>
      <c r="O108" s="458">
        <f t="shared" si="9"/>
        <v>0.13850227158170636</v>
      </c>
    </row>
    <row r="109" spans="1:15" s="4" customFormat="1" ht="15.5" x14ac:dyDescent="0.35">
      <c r="A109" s="287">
        <v>26</v>
      </c>
      <c r="B109" s="327" t="s">
        <v>557</v>
      </c>
      <c r="C109" s="269">
        <v>142</v>
      </c>
      <c r="D109" s="270"/>
      <c r="E109" s="270"/>
      <c r="F109" s="462">
        <f t="shared" si="11"/>
        <v>142</v>
      </c>
      <c r="G109" s="279">
        <v>93</v>
      </c>
      <c r="H109" s="463">
        <v>81</v>
      </c>
      <c r="I109" s="271">
        <v>287</v>
      </c>
      <c r="J109" s="459">
        <f t="shared" si="8"/>
        <v>2.7E-2</v>
      </c>
      <c r="K109" s="257">
        <f t="shared" si="10"/>
        <v>115.59914999999999</v>
      </c>
      <c r="L109" s="257">
        <f t="shared" si="7"/>
        <v>25.431812999999998</v>
      </c>
      <c r="M109" s="460">
        <v>49.68</v>
      </c>
      <c r="N109" s="257">
        <v>5.6753999999999998</v>
      </c>
      <c r="O109" s="458">
        <f t="shared" si="9"/>
        <v>1.3830025563380282</v>
      </c>
    </row>
    <row r="110" spans="1:15" s="4" customFormat="1" ht="15.5" x14ac:dyDescent="0.35">
      <c r="A110" s="287">
        <v>27</v>
      </c>
      <c r="B110" s="327" t="s">
        <v>558</v>
      </c>
      <c r="C110" s="269">
        <v>537.64</v>
      </c>
      <c r="D110" s="270">
        <v>39.299999999999997</v>
      </c>
      <c r="E110" s="270"/>
      <c r="F110" s="462">
        <f t="shared" si="11"/>
        <v>576.93999999999994</v>
      </c>
      <c r="G110" s="279">
        <v>87</v>
      </c>
      <c r="H110" s="463">
        <v>192</v>
      </c>
      <c r="I110" s="271">
        <v>416</v>
      </c>
      <c r="J110" s="459">
        <f t="shared" si="8"/>
        <v>6.4000000000000001E-2</v>
      </c>
      <c r="K110" s="257">
        <f t="shared" si="10"/>
        <v>274.01279999999997</v>
      </c>
      <c r="L110" s="257">
        <f t="shared" si="7"/>
        <v>60.282815999999997</v>
      </c>
      <c r="M110" s="460">
        <v>117.76</v>
      </c>
      <c r="N110" s="257">
        <v>13.4528</v>
      </c>
      <c r="O110" s="458">
        <f t="shared" si="9"/>
        <v>0.80685758657746054</v>
      </c>
    </row>
    <row r="111" spans="1:15" s="4" customFormat="1" ht="15.5" x14ac:dyDescent="0.35">
      <c r="A111" s="303">
        <v>28</v>
      </c>
      <c r="B111" s="327" t="s">
        <v>559</v>
      </c>
      <c r="C111" s="269">
        <v>587.76</v>
      </c>
      <c r="D111" s="270"/>
      <c r="E111" s="270"/>
      <c r="F111" s="462">
        <f t="shared" si="11"/>
        <v>587.76</v>
      </c>
      <c r="G111" s="279">
        <v>93</v>
      </c>
      <c r="H111" s="463">
        <v>100</v>
      </c>
      <c r="I111" s="271">
        <v>223</v>
      </c>
      <c r="J111" s="459">
        <f t="shared" si="8"/>
        <v>3.3333333333333333E-2</v>
      </c>
      <c r="K111" s="257">
        <f t="shared" si="10"/>
        <v>142.715</v>
      </c>
      <c r="L111" s="257">
        <f t="shared" si="7"/>
        <v>31.397300000000001</v>
      </c>
      <c r="M111" s="460">
        <v>61.333333333333336</v>
      </c>
      <c r="N111" s="257">
        <v>7.0066666666666668</v>
      </c>
      <c r="O111" s="458">
        <f t="shared" si="9"/>
        <v>0.41250221178712404</v>
      </c>
    </row>
    <row r="112" spans="1:15" s="4" customFormat="1" ht="15.5" x14ac:dyDescent="0.35">
      <c r="A112" s="287">
        <v>29</v>
      </c>
      <c r="B112" s="327" t="s">
        <v>560</v>
      </c>
      <c r="C112" s="269">
        <v>1869.7</v>
      </c>
      <c r="D112" s="270"/>
      <c r="E112" s="270">
        <v>22</v>
      </c>
      <c r="F112" s="462">
        <f t="shared" si="11"/>
        <v>1891.7</v>
      </c>
      <c r="G112" s="279">
        <v>440</v>
      </c>
      <c r="H112" s="463">
        <v>440</v>
      </c>
      <c r="I112" s="271">
        <v>744</v>
      </c>
      <c r="J112" s="459">
        <f t="shared" si="8"/>
        <v>0.14666666666666667</v>
      </c>
      <c r="K112" s="257">
        <f t="shared" si="10"/>
        <v>627.94600000000003</v>
      </c>
      <c r="L112" s="257">
        <f t="shared" si="7"/>
        <v>138.14812000000001</v>
      </c>
      <c r="M112" s="460">
        <v>269.86666666666667</v>
      </c>
      <c r="N112" s="257">
        <v>30.829333333333331</v>
      </c>
      <c r="O112" s="458">
        <f t="shared" si="9"/>
        <v>0.56393197652904792</v>
      </c>
    </row>
    <row r="113" spans="1:15" s="4" customFormat="1" ht="15.5" x14ac:dyDescent="0.35">
      <c r="A113" s="287">
        <v>30</v>
      </c>
      <c r="B113" s="327" t="s">
        <v>561</v>
      </c>
      <c r="C113" s="269">
        <v>1857.4</v>
      </c>
      <c r="D113" s="270"/>
      <c r="E113" s="270"/>
      <c r="F113" s="462">
        <f t="shared" si="11"/>
        <v>1857.4</v>
      </c>
      <c r="G113" s="279">
        <v>1032.5999999999999</v>
      </c>
      <c r="H113" s="463">
        <v>570</v>
      </c>
      <c r="I113" s="271">
        <v>990</v>
      </c>
      <c r="J113" s="459">
        <f t="shared" si="8"/>
        <v>0.19</v>
      </c>
      <c r="K113" s="257">
        <f t="shared" si="10"/>
        <v>813.47550000000001</v>
      </c>
      <c r="L113" s="257">
        <f t="shared" si="7"/>
        <v>178.96460999999999</v>
      </c>
      <c r="M113" s="460">
        <v>349.6</v>
      </c>
      <c r="N113" s="257">
        <v>39.937999999999995</v>
      </c>
      <c r="O113" s="458">
        <f t="shared" si="9"/>
        <v>0.74403903844083119</v>
      </c>
    </row>
    <row r="114" spans="1:15" s="4" customFormat="1" ht="15.5" x14ac:dyDescent="0.35">
      <c r="A114" s="303">
        <v>31</v>
      </c>
      <c r="B114" s="327" t="s">
        <v>562</v>
      </c>
      <c r="C114" s="269">
        <v>2470.1999999999998</v>
      </c>
      <c r="D114" s="270"/>
      <c r="E114" s="270"/>
      <c r="F114" s="462">
        <f t="shared" si="11"/>
        <v>2470.1999999999998</v>
      </c>
      <c r="G114" s="279">
        <v>1038</v>
      </c>
      <c r="H114" s="463">
        <v>1100</v>
      </c>
      <c r="I114" s="271">
        <v>1713</v>
      </c>
      <c r="J114" s="459">
        <f t="shared" si="8"/>
        <v>0.36666666666666664</v>
      </c>
      <c r="K114" s="257">
        <f t="shared" si="10"/>
        <v>1569.8649999999998</v>
      </c>
      <c r="L114" s="257">
        <f t="shared" si="7"/>
        <v>345.37029999999993</v>
      </c>
      <c r="M114" s="460">
        <v>674.66666666666663</v>
      </c>
      <c r="N114" s="257">
        <v>77.073333333333323</v>
      </c>
      <c r="O114" s="458">
        <f t="shared" si="9"/>
        <v>1.0796596631851672</v>
      </c>
    </row>
    <row r="115" spans="1:15" s="4" customFormat="1" ht="15.5" x14ac:dyDescent="0.35">
      <c r="A115" s="287">
        <v>32</v>
      </c>
      <c r="B115" s="327" t="s">
        <v>563</v>
      </c>
      <c r="C115" s="269">
        <v>121.8</v>
      </c>
      <c r="D115" s="270"/>
      <c r="E115" s="270"/>
      <c r="F115" s="462">
        <f t="shared" si="11"/>
        <v>121.8</v>
      </c>
      <c r="G115" s="279">
        <v>0</v>
      </c>
      <c r="H115" s="463">
        <v>22</v>
      </c>
      <c r="I115" s="271">
        <v>37</v>
      </c>
      <c r="J115" s="459">
        <f t="shared" si="8"/>
        <v>7.3333333333333332E-3</v>
      </c>
      <c r="K115" s="257">
        <f t="shared" si="10"/>
        <v>31.397299999999998</v>
      </c>
      <c r="L115" s="257">
        <f t="shared" si="7"/>
        <v>6.9074059999999999</v>
      </c>
      <c r="M115" s="460">
        <v>13.493333333333332</v>
      </c>
      <c r="N115" s="257">
        <v>1.5414666666666665</v>
      </c>
      <c r="O115" s="458">
        <f t="shared" si="9"/>
        <v>0.43792697865353031</v>
      </c>
    </row>
    <row r="116" spans="1:15" s="4" customFormat="1" ht="15.5" x14ac:dyDescent="0.35">
      <c r="A116" s="287">
        <v>33</v>
      </c>
      <c r="B116" s="327" t="s">
        <v>564</v>
      </c>
      <c r="C116" s="269">
        <v>1831.3</v>
      </c>
      <c r="D116" s="270"/>
      <c r="E116" s="270"/>
      <c r="F116" s="462">
        <f t="shared" si="11"/>
        <v>1831.3</v>
      </c>
      <c r="G116" s="279">
        <v>690</v>
      </c>
      <c r="H116" s="463">
        <v>495</v>
      </c>
      <c r="I116" s="271">
        <v>781</v>
      </c>
      <c r="J116" s="459">
        <f t="shared" si="8"/>
        <v>0.16500000000000001</v>
      </c>
      <c r="K116" s="257">
        <f t="shared" si="10"/>
        <v>706.43925000000002</v>
      </c>
      <c r="L116" s="257">
        <f t="shared" si="7"/>
        <v>155.41663500000001</v>
      </c>
      <c r="M116" s="460">
        <v>303.60000000000002</v>
      </c>
      <c r="N116" s="257">
        <v>34.683</v>
      </c>
      <c r="O116" s="458">
        <f t="shared" si="9"/>
        <v>0.65534805056517231</v>
      </c>
    </row>
    <row r="117" spans="1:15" s="4" customFormat="1" ht="15.5" x14ac:dyDescent="0.35">
      <c r="A117" s="303">
        <v>34</v>
      </c>
      <c r="B117" s="327" t="s">
        <v>565</v>
      </c>
      <c r="C117" s="269">
        <v>1844.3</v>
      </c>
      <c r="D117" s="270"/>
      <c r="E117" s="270"/>
      <c r="F117" s="462">
        <f t="shared" si="11"/>
        <v>1844.3</v>
      </c>
      <c r="G117" s="279">
        <v>337.8</v>
      </c>
      <c r="H117" s="463">
        <v>400</v>
      </c>
      <c r="I117" s="271">
        <v>522</v>
      </c>
      <c r="J117" s="459">
        <f t="shared" si="8"/>
        <v>0.13333333333333333</v>
      </c>
      <c r="K117" s="257">
        <f t="shared" si="10"/>
        <v>570.86</v>
      </c>
      <c r="L117" s="257">
        <f t="shared" si="7"/>
        <v>125.58920000000001</v>
      </c>
      <c r="M117" s="460">
        <v>245.33333333333334</v>
      </c>
      <c r="N117" s="257">
        <v>28.026666666666667</v>
      </c>
      <c r="O117" s="458">
        <f t="shared" si="9"/>
        <v>0.52584134902130897</v>
      </c>
    </row>
    <row r="118" spans="1:15" s="4" customFormat="1" ht="15.5" x14ac:dyDescent="0.35">
      <c r="A118" s="287">
        <v>35</v>
      </c>
      <c r="B118" s="327" t="s">
        <v>566</v>
      </c>
      <c r="C118" s="269">
        <v>193.76</v>
      </c>
      <c r="D118" s="270"/>
      <c r="E118" s="270"/>
      <c r="F118" s="462">
        <f t="shared" si="11"/>
        <v>193.76</v>
      </c>
      <c r="G118" s="279">
        <v>0</v>
      </c>
      <c r="H118" s="463">
        <v>33</v>
      </c>
      <c r="I118" s="271">
        <v>55</v>
      </c>
      <c r="J118" s="459">
        <f t="shared" si="8"/>
        <v>1.0999999999999999E-2</v>
      </c>
      <c r="K118" s="257">
        <f t="shared" si="10"/>
        <v>47.095949999999995</v>
      </c>
      <c r="L118" s="257">
        <f t="shared" si="7"/>
        <v>10.361108999999999</v>
      </c>
      <c r="M118" s="460">
        <v>20.239999999999998</v>
      </c>
      <c r="N118" s="257">
        <v>2.3121999999999998</v>
      </c>
      <c r="O118" s="458">
        <f t="shared" si="9"/>
        <v>0.4129297016928159</v>
      </c>
    </row>
    <row r="119" spans="1:15" s="4" customFormat="1" ht="15.5" x14ac:dyDescent="0.35">
      <c r="A119" s="287">
        <v>36</v>
      </c>
      <c r="B119" s="327" t="s">
        <v>567</v>
      </c>
      <c r="C119" s="269">
        <v>1841.4</v>
      </c>
      <c r="D119" s="270"/>
      <c r="E119" s="270"/>
      <c r="F119" s="462">
        <f t="shared" si="11"/>
        <v>1841.4</v>
      </c>
      <c r="G119" s="279">
        <v>729</v>
      </c>
      <c r="H119" s="463">
        <v>646</v>
      </c>
      <c r="I119" s="271">
        <v>1202</v>
      </c>
      <c r="J119" s="459">
        <f t="shared" si="8"/>
        <v>0.21533333333333332</v>
      </c>
      <c r="K119" s="257">
        <f t="shared" si="10"/>
        <v>921.93889999999988</v>
      </c>
      <c r="L119" s="257">
        <f t="shared" si="7"/>
        <v>202.82655799999998</v>
      </c>
      <c r="M119" s="460">
        <v>396.21333333333331</v>
      </c>
      <c r="N119" s="257">
        <v>45.263066666666667</v>
      </c>
      <c r="O119" s="458">
        <f t="shared" si="9"/>
        <v>0.85057122732703372</v>
      </c>
    </row>
    <row r="120" spans="1:15" s="4" customFormat="1" ht="15.5" x14ac:dyDescent="0.35">
      <c r="A120" s="303">
        <v>37</v>
      </c>
      <c r="B120" s="327" t="s">
        <v>568</v>
      </c>
      <c r="C120" s="269">
        <v>94.7</v>
      </c>
      <c r="D120" s="270"/>
      <c r="E120" s="270"/>
      <c r="F120" s="462">
        <f t="shared" si="11"/>
        <v>94.7</v>
      </c>
      <c r="G120" s="279">
        <v>0</v>
      </c>
      <c r="H120" s="463">
        <v>21</v>
      </c>
      <c r="I120" s="271">
        <v>35</v>
      </c>
      <c r="J120" s="459">
        <f t="shared" si="8"/>
        <v>7.0000000000000001E-3</v>
      </c>
      <c r="K120" s="257">
        <f t="shared" si="10"/>
        <v>29.97015</v>
      </c>
      <c r="L120" s="257">
        <f t="shared" si="7"/>
        <v>6.5934330000000001</v>
      </c>
      <c r="M120" s="460">
        <v>12.88</v>
      </c>
      <c r="N120" s="257">
        <v>1.4714</v>
      </c>
      <c r="O120" s="458">
        <f t="shared" si="9"/>
        <v>0.5376450158394932</v>
      </c>
    </row>
    <row r="121" spans="1:15" s="4" customFormat="1" ht="15.5" x14ac:dyDescent="0.35">
      <c r="A121" s="287">
        <v>38</v>
      </c>
      <c r="B121" s="327" t="s">
        <v>569</v>
      </c>
      <c r="C121" s="269">
        <v>1687.6</v>
      </c>
      <c r="D121" s="270">
        <v>124.8</v>
      </c>
      <c r="E121" s="270"/>
      <c r="F121" s="462">
        <f t="shared" si="11"/>
        <v>1812.3999999999999</v>
      </c>
      <c r="G121" s="279">
        <v>678</v>
      </c>
      <c r="H121" s="463">
        <v>485</v>
      </c>
      <c r="I121" s="271">
        <v>809</v>
      </c>
      <c r="J121" s="459">
        <f t="shared" si="8"/>
        <v>0.16166666666666665</v>
      </c>
      <c r="K121" s="257">
        <f t="shared" si="10"/>
        <v>692.16774999999996</v>
      </c>
      <c r="L121" s="257">
        <f t="shared" ref="L121:L177" si="13">K121*0.22</f>
        <v>152.276905</v>
      </c>
      <c r="M121" s="460">
        <v>297.46666666666664</v>
      </c>
      <c r="N121" s="257">
        <v>33.98233333333333</v>
      </c>
      <c r="O121" s="458">
        <f t="shared" si="9"/>
        <v>0.64880470922533662</v>
      </c>
    </row>
    <row r="122" spans="1:15" s="4" customFormat="1" ht="15.5" x14ac:dyDescent="0.35">
      <c r="A122" s="287">
        <v>39</v>
      </c>
      <c r="B122" s="327" t="s">
        <v>570</v>
      </c>
      <c r="C122" s="269">
        <v>155.80000000000001</v>
      </c>
      <c r="D122" s="270"/>
      <c r="E122" s="270"/>
      <c r="F122" s="462">
        <f t="shared" si="11"/>
        <v>155.80000000000001</v>
      </c>
      <c r="G122" s="279">
        <v>103</v>
      </c>
      <c r="H122" s="463">
        <v>100</v>
      </c>
      <c r="I122" s="271">
        <v>167</v>
      </c>
      <c r="J122" s="459">
        <f t="shared" si="8"/>
        <v>3.3333333333333333E-2</v>
      </c>
      <c r="K122" s="257">
        <f t="shared" si="10"/>
        <v>142.715</v>
      </c>
      <c r="L122" s="257">
        <f t="shared" si="13"/>
        <v>31.397300000000001</v>
      </c>
      <c r="M122" s="460">
        <v>61.333333333333336</v>
      </c>
      <c r="N122" s="257">
        <v>7.0066666666666668</v>
      </c>
      <c r="O122" s="458">
        <f t="shared" si="9"/>
        <v>1.5561765083440307</v>
      </c>
    </row>
    <row r="123" spans="1:15" s="4" customFormat="1" ht="15.5" x14ac:dyDescent="0.35">
      <c r="A123" s="303">
        <v>40</v>
      </c>
      <c r="B123" s="327" t="s">
        <v>571</v>
      </c>
      <c r="C123" s="269">
        <v>378.1</v>
      </c>
      <c r="D123" s="270"/>
      <c r="E123" s="270"/>
      <c r="F123" s="462">
        <f t="shared" si="11"/>
        <v>378.1</v>
      </c>
      <c r="G123" s="279">
        <v>144</v>
      </c>
      <c r="H123" s="463">
        <v>148</v>
      </c>
      <c r="I123" s="271">
        <v>330</v>
      </c>
      <c r="J123" s="459">
        <f t="shared" si="8"/>
        <v>4.9333333333333333E-2</v>
      </c>
      <c r="K123" s="257">
        <f t="shared" si="10"/>
        <v>211.2182</v>
      </c>
      <c r="L123" s="257">
        <f t="shared" si="13"/>
        <v>46.468004000000001</v>
      </c>
      <c r="M123" s="460">
        <v>90.773333333333326</v>
      </c>
      <c r="N123" s="257">
        <v>10.369866666666667</v>
      </c>
      <c r="O123" s="458">
        <f t="shared" si="9"/>
        <v>0.94903307061623887</v>
      </c>
    </row>
    <row r="124" spans="1:15" s="4" customFormat="1" ht="15.5" x14ac:dyDescent="0.35">
      <c r="A124" s="287">
        <v>41</v>
      </c>
      <c r="B124" s="327" t="s">
        <v>572</v>
      </c>
      <c r="C124" s="269">
        <v>2458.6999999999998</v>
      </c>
      <c r="D124" s="270"/>
      <c r="E124" s="270">
        <v>90.3</v>
      </c>
      <c r="F124" s="462">
        <f t="shared" si="11"/>
        <v>2549</v>
      </c>
      <c r="G124" s="279">
        <v>970.9</v>
      </c>
      <c r="H124" s="463">
        <v>1150</v>
      </c>
      <c r="I124" s="271">
        <v>2240</v>
      </c>
      <c r="J124" s="459">
        <f t="shared" si="8"/>
        <v>0.38333333333333336</v>
      </c>
      <c r="K124" s="257">
        <f t="shared" si="10"/>
        <v>1641.2225000000001</v>
      </c>
      <c r="L124" s="257">
        <f t="shared" si="13"/>
        <v>361.06895000000003</v>
      </c>
      <c r="M124" s="460">
        <v>705.33333333333337</v>
      </c>
      <c r="N124" s="257">
        <v>80.576666666666682</v>
      </c>
      <c r="O124" s="458">
        <f t="shared" si="9"/>
        <v>1.0938412907022363</v>
      </c>
    </row>
    <row r="125" spans="1:15" s="4" customFormat="1" ht="15.5" x14ac:dyDescent="0.35">
      <c r="A125" s="287">
        <v>42</v>
      </c>
      <c r="B125" s="327" t="s">
        <v>573</v>
      </c>
      <c r="C125" s="269">
        <v>2593.29</v>
      </c>
      <c r="D125" s="270"/>
      <c r="E125" s="270"/>
      <c r="F125" s="462">
        <f t="shared" si="11"/>
        <v>2593.29</v>
      </c>
      <c r="G125" s="279">
        <v>839.4</v>
      </c>
      <c r="H125" s="463">
        <v>999</v>
      </c>
      <c r="I125" s="271">
        <v>1579</v>
      </c>
      <c r="J125" s="459">
        <f t="shared" si="8"/>
        <v>0.33300000000000002</v>
      </c>
      <c r="K125" s="257">
        <f t="shared" si="10"/>
        <v>1425.7228500000001</v>
      </c>
      <c r="L125" s="257">
        <f t="shared" si="13"/>
        <v>313.65902700000004</v>
      </c>
      <c r="M125" s="460">
        <v>612.72</v>
      </c>
      <c r="N125" s="257">
        <v>69.996600000000001</v>
      </c>
      <c r="O125" s="458">
        <f t="shared" si="9"/>
        <v>0.93398674155223671</v>
      </c>
    </row>
    <row r="126" spans="1:15" s="4" customFormat="1" ht="15.5" x14ac:dyDescent="0.35">
      <c r="A126" s="303">
        <v>43</v>
      </c>
      <c r="B126" s="328" t="s">
        <v>574</v>
      </c>
      <c r="C126" s="269">
        <v>330.82</v>
      </c>
      <c r="D126" s="270">
        <v>55</v>
      </c>
      <c r="E126" s="270"/>
      <c r="F126" s="462">
        <f t="shared" si="11"/>
        <v>385.82</v>
      </c>
      <c r="G126" s="279">
        <v>132</v>
      </c>
      <c r="H126" s="463">
        <v>0</v>
      </c>
      <c r="I126" s="271">
        <v>247</v>
      </c>
      <c r="J126" s="459">
        <f t="shared" si="8"/>
        <v>0</v>
      </c>
      <c r="K126" s="257">
        <f t="shared" si="10"/>
        <v>0</v>
      </c>
      <c r="L126" s="257">
        <f t="shared" si="13"/>
        <v>0</v>
      </c>
      <c r="M126" s="460">
        <v>0</v>
      </c>
      <c r="N126" s="257">
        <v>0</v>
      </c>
      <c r="O126" s="458">
        <f t="shared" si="9"/>
        <v>0</v>
      </c>
    </row>
    <row r="127" spans="1:15" s="4" customFormat="1" ht="15.5" x14ac:dyDescent="0.35">
      <c r="A127" s="287">
        <v>44</v>
      </c>
      <c r="B127" s="327" t="s">
        <v>575</v>
      </c>
      <c r="C127" s="269">
        <v>1699.75</v>
      </c>
      <c r="D127" s="270"/>
      <c r="E127" s="270"/>
      <c r="F127" s="462">
        <f t="shared" si="11"/>
        <v>1699.75</v>
      </c>
      <c r="G127" s="279">
        <v>688.8</v>
      </c>
      <c r="H127" s="463">
        <v>738</v>
      </c>
      <c r="I127" s="271">
        <v>1180</v>
      </c>
      <c r="J127" s="459">
        <f t="shared" ref="J127:J186" si="14">H127/3000</f>
        <v>0.246</v>
      </c>
      <c r="K127" s="257">
        <f t="shared" si="10"/>
        <v>1053.2366999999999</v>
      </c>
      <c r="L127" s="257">
        <f t="shared" si="13"/>
        <v>231.71207399999997</v>
      </c>
      <c r="M127" s="460">
        <v>452.64</v>
      </c>
      <c r="N127" s="257">
        <v>51.709199999999996</v>
      </c>
      <c r="O127" s="458">
        <f t="shared" si="9"/>
        <v>1.052683026327401</v>
      </c>
    </row>
    <row r="128" spans="1:15" s="4" customFormat="1" ht="15.5" x14ac:dyDescent="0.35">
      <c r="A128" s="287">
        <v>45</v>
      </c>
      <c r="B128" s="327" t="s">
        <v>576</v>
      </c>
      <c r="C128" s="269">
        <v>211.46</v>
      </c>
      <c r="D128" s="270"/>
      <c r="E128" s="270">
        <v>12.6</v>
      </c>
      <c r="F128" s="462">
        <f t="shared" si="11"/>
        <v>224.06</v>
      </c>
      <c r="G128" s="279">
        <v>108</v>
      </c>
      <c r="H128" s="463">
        <v>113</v>
      </c>
      <c r="I128" s="271">
        <v>204</v>
      </c>
      <c r="J128" s="459">
        <f t="shared" si="14"/>
        <v>3.7666666666666668E-2</v>
      </c>
      <c r="K128" s="257">
        <f t="shared" si="10"/>
        <v>161.26794999999998</v>
      </c>
      <c r="L128" s="257">
        <f t="shared" si="13"/>
        <v>35.478949</v>
      </c>
      <c r="M128" s="460">
        <v>69.306666666666672</v>
      </c>
      <c r="N128" s="257">
        <v>7.9175333333333331</v>
      </c>
      <c r="O128" s="458">
        <f t="shared" si="9"/>
        <v>1.2227577389984825</v>
      </c>
    </row>
    <row r="129" spans="1:15" s="4" customFormat="1" ht="15.5" x14ac:dyDescent="0.35">
      <c r="A129" s="303">
        <v>46</v>
      </c>
      <c r="B129" s="327" t="s">
        <v>577</v>
      </c>
      <c r="C129" s="269">
        <v>138.9</v>
      </c>
      <c r="D129" s="270"/>
      <c r="E129" s="270"/>
      <c r="F129" s="462">
        <f t="shared" si="11"/>
        <v>138.9</v>
      </c>
      <c r="G129" s="279">
        <v>50</v>
      </c>
      <c r="H129" s="463">
        <v>44</v>
      </c>
      <c r="I129" s="271">
        <v>88</v>
      </c>
      <c r="J129" s="459">
        <f t="shared" si="14"/>
        <v>1.4666666666666666E-2</v>
      </c>
      <c r="K129" s="257">
        <f t="shared" si="10"/>
        <v>62.794599999999996</v>
      </c>
      <c r="L129" s="257">
        <f t="shared" si="13"/>
        <v>13.814812</v>
      </c>
      <c r="M129" s="460">
        <v>26.986666666666665</v>
      </c>
      <c r="N129" s="257">
        <v>3.0829333333333331</v>
      </c>
      <c r="O129" s="458">
        <f t="shared" si="9"/>
        <v>0.76802744420446356</v>
      </c>
    </row>
    <row r="130" spans="1:15" s="4" customFormat="1" ht="15.5" x14ac:dyDescent="0.35">
      <c r="A130" s="287">
        <v>47</v>
      </c>
      <c r="B130" s="327" t="s">
        <v>578</v>
      </c>
      <c r="C130" s="269">
        <v>8219.0300000000007</v>
      </c>
      <c r="D130" s="270">
        <v>69.3</v>
      </c>
      <c r="E130" s="270">
        <v>122.5</v>
      </c>
      <c r="F130" s="462">
        <f t="shared" si="11"/>
        <v>8410.83</v>
      </c>
      <c r="G130" s="279">
        <v>579</v>
      </c>
      <c r="H130" s="463">
        <v>590</v>
      </c>
      <c r="I130" s="271">
        <v>815</v>
      </c>
      <c r="J130" s="459">
        <f t="shared" si="14"/>
        <v>0.19666666666666666</v>
      </c>
      <c r="K130" s="257">
        <f t="shared" si="10"/>
        <v>842.0184999999999</v>
      </c>
      <c r="L130" s="257">
        <f t="shared" si="13"/>
        <v>185.24406999999999</v>
      </c>
      <c r="M130" s="460">
        <v>361.86666666666667</v>
      </c>
      <c r="N130" s="257">
        <v>41.339333333333329</v>
      </c>
      <c r="O130" s="458">
        <f t="shared" si="9"/>
        <v>0.17007460262542459</v>
      </c>
    </row>
    <row r="131" spans="1:15" s="4" customFormat="1" ht="15.5" x14ac:dyDescent="0.35">
      <c r="A131" s="287">
        <v>48</v>
      </c>
      <c r="B131" s="327" t="s">
        <v>2150</v>
      </c>
      <c r="C131" s="269">
        <v>953.56</v>
      </c>
      <c r="D131" s="270"/>
      <c r="E131" s="270"/>
      <c r="F131" s="462">
        <f t="shared" ref="F131:F183" si="15">C131+D131+E131</f>
        <v>953.56</v>
      </c>
      <c r="G131" s="279">
        <v>710.2</v>
      </c>
      <c r="H131" s="463">
        <v>180</v>
      </c>
      <c r="I131" s="271">
        <v>365</v>
      </c>
      <c r="J131" s="459">
        <f t="shared" si="14"/>
        <v>0.06</v>
      </c>
      <c r="K131" s="257">
        <f t="shared" si="10"/>
        <v>256.887</v>
      </c>
      <c r="L131" s="257">
        <f t="shared" si="13"/>
        <v>56.515140000000002</v>
      </c>
      <c r="M131" s="460">
        <v>110.39999999999999</v>
      </c>
      <c r="N131" s="257">
        <v>12.611999999999998</v>
      </c>
      <c r="O131" s="458">
        <f t="shared" si="9"/>
        <v>0.4576682537019171</v>
      </c>
    </row>
    <row r="132" spans="1:15" s="4" customFormat="1" ht="15.5" x14ac:dyDescent="0.35">
      <c r="A132" s="303">
        <v>49</v>
      </c>
      <c r="B132" s="327" t="s">
        <v>2151</v>
      </c>
      <c r="C132" s="269">
        <v>1663</v>
      </c>
      <c r="D132" s="270"/>
      <c r="E132" s="270">
        <v>57.1</v>
      </c>
      <c r="F132" s="462">
        <f t="shared" si="15"/>
        <v>1720.1</v>
      </c>
      <c r="G132" s="279">
        <v>807.85</v>
      </c>
      <c r="H132" s="463">
        <v>256</v>
      </c>
      <c r="I132" s="271">
        <v>365</v>
      </c>
      <c r="J132" s="459">
        <f t="shared" si="14"/>
        <v>8.533333333333333E-2</v>
      </c>
      <c r="K132" s="257">
        <f t="shared" si="10"/>
        <v>365.35039999999998</v>
      </c>
      <c r="L132" s="257">
        <f t="shared" si="13"/>
        <v>80.377088000000001</v>
      </c>
      <c r="M132" s="460">
        <v>157.01333333333332</v>
      </c>
      <c r="N132" s="257">
        <v>17.937066666666666</v>
      </c>
      <c r="O132" s="458">
        <f t="shared" ref="O132:O191" si="16">(K132+L132+M132+N132)/F132</f>
        <v>0.36083825824079996</v>
      </c>
    </row>
    <row r="133" spans="1:15" s="4" customFormat="1" ht="15.5" x14ac:dyDescent="0.35">
      <c r="A133" s="287">
        <v>50</v>
      </c>
      <c r="B133" s="327" t="s">
        <v>2153</v>
      </c>
      <c r="C133" s="269">
        <v>1033.02</v>
      </c>
      <c r="D133" s="270"/>
      <c r="E133" s="270"/>
      <c r="F133" s="462">
        <f t="shared" si="15"/>
        <v>1033.02</v>
      </c>
      <c r="G133" s="279">
        <v>347.71</v>
      </c>
      <c r="H133" s="463">
        <v>420</v>
      </c>
      <c r="I133" s="271">
        <v>622</v>
      </c>
      <c r="J133" s="459">
        <f t="shared" si="14"/>
        <v>0.14000000000000001</v>
      </c>
      <c r="K133" s="257">
        <f t="shared" si="10"/>
        <v>599.40300000000002</v>
      </c>
      <c r="L133" s="257">
        <f t="shared" si="13"/>
        <v>131.86866000000001</v>
      </c>
      <c r="M133" s="460">
        <v>257.60000000000002</v>
      </c>
      <c r="N133" s="257">
        <v>29.428000000000001</v>
      </c>
      <c r="O133" s="458">
        <f t="shared" si="16"/>
        <v>0.98575018876691645</v>
      </c>
    </row>
    <row r="134" spans="1:15" s="4" customFormat="1" ht="15.5" x14ac:dyDescent="0.35">
      <c r="A134" s="287">
        <v>51</v>
      </c>
      <c r="B134" s="327" t="s">
        <v>2154</v>
      </c>
      <c r="C134" s="269">
        <v>220.38</v>
      </c>
      <c r="D134" s="270"/>
      <c r="E134" s="270"/>
      <c r="F134" s="462">
        <f t="shared" si="15"/>
        <v>220.38</v>
      </c>
      <c r="G134" s="279">
        <v>395.5</v>
      </c>
      <c r="H134" s="463">
        <v>95</v>
      </c>
      <c r="I134" s="271">
        <v>226</v>
      </c>
      <c r="J134" s="459">
        <f t="shared" si="14"/>
        <v>3.1666666666666669E-2</v>
      </c>
      <c r="K134" s="257">
        <f t="shared" si="10"/>
        <v>135.57925</v>
      </c>
      <c r="L134" s="257">
        <f t="shared" si="13"/>
        <v>29.827435000000001</v>
      </c>
      <c r="M134" s="460">
        <v>58.266666666666673</v>
      </c>
      <c r="N134" s="257">
        <v>6.6563333333333343</v>
      </c>
      <c r="O134" s="458">
        <f t="shared" si="16"/>
        <v>1.0451478582448499</v>
      </c>
    </row>
    <row r="135" spans="1:15" s="4" customFormat="1" ht="15.5" x14ac:dyDescent="0.35">
      <c r="A135" s="303">
        <v>52</v>
      </c>
      <c r="B135" s="327" t="s">
        <v>579</v>
      </c>
      <c r="C135" s="269">
        <v>1928.15</v>
      </c>
      <c r="D135" s="270">
        <v>45.4</v>
      </c>
      <c r="E135" s="270"/>
      <c r="F135" s="462">
        <f t="shared" si="15"/>
        <v>1973.5500000000002</v>
      </c>
      <c r="G135" s="279">
        <v>304.8</v>
      </c>
      <c r="H135" s="463">
        <v>480</v>
      </c>
      <c r="I135" s="271">
        <v>763</v>
      </c>
      <c r="J135" s="459">
        <f t="shared" si="14"/>
        <v>0.16</v>
      </c>
      <c r="K135" s="257">
        <f t="shared" ref="K135:K198" si="17">J135*4281.45</f>
        <v>685.03200000000004</v>
      </c>
      <c r="L135" s="257">
        <f t="shared" si="13"/>
        <v>150.70704000000001</v>
      </c>
      <c r="M135" s="460">
        <v>294.40000000000003</v>
      </c>
      <c r="N135" s="257">
        <v>33.631999999999998</v>
      </c>
      <c r="O135" s="458">
        <f t="shared" si="16"/>
        <v>0.589684092118264</v>
      </c>
    </row>
    <row r="136" spans="1:15" s="4" customFormat="1" ht="15.5" x14ac:dyDescent="0.35">
      <c r="A136" s="287">
        <v>53</v>
      </c>
      <c r="B136" s="327" t="s">
        <v>580</v>
      </c>
      <c r="C136" s="269">
        <v>194.37</v>
      </c>
      <c r="D136" s="270">
        <v>37.4</v>
      </c>
      <c r="E136" s="270"/>
      <c r="F136" s="462">
        <f t="shared" si="15"/>
        <v>231.77</v>
      </c>
      <c r="G136" s="279">
        <v>120</v>
      </c>
      <c r="H136" s="463">
        <v>119</v>
      </c>
      <c r="I136" s="271">
        <v>199</v>
      </c>
      <c r="J136" s="459">
        <f t="shared" si="14"/>
        <v>3.966666666666667E-2</v>
      </c>
      <c r="K136" s="257">
        <f t="shared" si="17"/>
        <v>169.83085</v>
      </c>
      <c r="L136" s="257">
        <f t="shared" si="13"/>
        <v>37.362786999999997</v>
      </c>
      <c r="M136" s="460">
        <v>72.986666666666679</v>
      </c>
      <c r="N136" s="257">
        <v>8.3379333333333339</v>
      </c>
      <c r="O136" s="458">
        <f t="shared" si="16"/>
        <v>1.2448472062820899</v>
      </c>
    </row>
    <row r="137" spans="1:15" s="4" customFormat="1" ht="15.5" x14ac:dyDescent="0.35">
      <c r="A137" s="287">
        <v>54</v>
      </c>
      <c r="B137" s="327" t="s">
        <v>581</v>
      </c>
      <c r="C137" s="269">
        <v>1422.83</v>
      </c>
      <c r="D137" s="270"/>
      <c r="E137" s="270"/>
      <c r="F137" s="462">
        <f t="shared" si="15"/>
        <v>1422.83</v>
      </c>
      <c r="G137" s="279">
        <v>279.60000000000002</v>
      </c>
      <c r="H137" s="463">
        <v>380</v>
      </c>
      <c r="I137" s="271">
        <v>541</v>
      </c>
      <c r="J137" s="459">
        <f t="shared" si="14"/>
        <v>0.12666666666666668</v>
      </c>
      <c r="K137" s="257">
        <f t="shared" si="17"/>
        <v>542.31700000000001</v>
      </c>
      <c r="L137" s="257">
        <f t="shared" si="13"/>
        <v>119.30974000000001</v>
      </c>
      <c r="M137" s="460">
        <v>233.06666666666669</v>
      </c>
      <c r="N137" s="257">
        <v>26.625333333333337</v>
      </c>
      <c r="O137" s="458">
        <f t="shared" si="16"/>
        <v>0.64752552307724753</v>
      </c>
    </row>
    <row r="138" spans="1:15" s="4" customFormat="1" ht="15.5" x14ac:dyDescent="0.35">
      <c r="A138" s="303">
        <v>55</v>
      </c>
      <c r="B138" s="327" t="s">
        <v>582</v>
      </c>
      <c r="C138" s="269">
        <v>377.6</v>
      </c>
      <c r="D138" s="270"/>
      <c r="E138" s="270"/>
      <c r="F138" s="462">
        <f t="shared" si="15"/>
        <v>377.6</v>
      </c>
      <c r="G138" s="279">
        <v>250</v>
      </c>
      <c r="H138" s="463">
        <v>238</v>
      </c>
      <c r="I138" s="271">
        <v>364</v>
      </c>
      <c r="J138" s="459">
        <f t="shared" si="14"/>
        <v>7.9333333333333339E-2</v>
      </c>
      <c r="K138" s="257">
        <f t="shared" si="17"/>
        <v>339.6617</v>
      </c>
      <c r="L138" s="257">
        <f t="shared" si="13"/>
        <v>74.725573999999995</v>
      </c>
      <c r="M138" s="460">
        <v>145.97333333333336</v>
      </c>
      <c r="N138" s="257">
        <v>16.675866666666668</v>
      </c>
      <c r="O138" s="458">
        <f t="shared" si="16"/>
        <v>1.5281686281779661</v>
      </c>
    </row>
    <row r="139" spans="1:15" s="4" customFormat="1" ht="15.5" x14ac:dyDescent="0.35">
      <c r="A139" s="287">
        <v>56</v>
      </c>
      <c r="B139" s="327" t="s">
        <v>583</v>
      </c>
      <c r="C139" s="269">
        <v>1527.61</v>
      </c>
      <c r="D139" s="270">
        <v>324.89999999999998</v>
      </c>
      <c r="E139" s="270"/>
      <c r="F139" s="462">
        <f t="shared" si="15"/>
        <v>1852.5099999999998</v>
      </c>
      <c r="G139" s="279">
        <v>414</v>
      </c>
      <c r="H139" s="463">
        <v>720</v>
      </c>
      <c r="I139" s="271">
        <v>1293</v>
      </c>
      <c r="J139" s="459">
        <f t="shared" si="14"/>
        <v>0.24</v>
      </c>
      <c r="K139" s="257">
        <f t="shared" si="17"/>
        <v>1027.548</v>
      </c>
      <c r="L139" s="257">
        <f t="shared" si="13"/>
        <v>226.06056000000001</v>
      </c>
      <c r="M139" s="460">
        <v>441.59999999999997</v>
      </c>
      <c r="N139" s="257">
        <v>50.447999999999993</v>
      </c>
      <c r="O139" s="458">
        <f t="shared" si="16"/>
        <v>0.94231964199923368</v>
      </c>
    </row>
    <row r="140" spans="1:15" s="4" customFormat="1" ht="15.5" x14ac:dyDescent="0.35">
      <c r="A140" s="287">
        <v>57</v>
      </c>
      <c r="B140" s="327" t="s">
        <v>584</v>
      </c>
      <c r="C140" s="269">
        <v>2010.19</v>
      </c>
      <c r="D140" s="270"/>
      <c r="E140" s="270"/>
      <c r="F140" s="462">
        <f t="shared" si="15"/>
        <v>2010.19</v>
      </c>
      <c r="G140" s="279">
        <v>632.4</v>
      </c>
      <c r="H140" s="463">
        <v>720</v>
      </c>
      <c r="I140" s="271">
        <v>1471</v>
      </c>
      <c r="J140" s="459">
        <f t="shared" si="14"/>
        <v>0.24</v>
      </c>
      <c r="K140" s="257">
        <f t="shared" si="17"/>
        <v>1027.548</v>
      </c>
      <c r="L140" s="257">
        <f t="shared" si="13"/>
        <v>226.06056000000001</v>
      </c>
      <c r="M140" s="460">
        <v>441.59999999999997</v>
      </c>
      <c r="N140" s="257">
        <v>50.447999999999993</v>
      </c>
      <c r="O140" s="458">
        <f t="shared" si="16"/>
        <v>0.86840376282838938</v>
      </c>
    </row>
    <row r="141" spans="1:15" s="4" customFormat="1" ht="15.5" x14ac:dyDescent="0.35">
      <c r="A141" s="303">
        <v>58</v>
      </c>
      <c r="B141" s="327" t="s">
        <v>585</v>
      </c>
      <c r="C141" s="269">
        <v>1464.32</v>
      </c>
      <c r="D141" s="270"/>
      <c r="E141" s="270"/>
      <c r="F141" s="462">
        <f t="shared" si="15"/>
        <v>1464.32</v>
      </c>
      <c r="G141" s="279">
        <v>390</v>
      </c>
      <c r="H141" s="463">
        <v>490</v>
      </c>
      <c r="I141" s="271">
        <v>764</v>
      </c>
      <c r="J141" s="459">
        <f t="shared" si="14"/>
        <v>0.16333333333333333</v>
      </c>
      <c r="K141" s="257">
        <f t="shared" si="17"/>
        <v>699.30349999999999</v>
      </c>
      <c r="L141" s="257">
        <f t="shared" si="13"/>
        <v>153.84676999999999</v>
      </c>
      <c r="M141" s="460">
        <v>300.5333333333333</v>
      </c>
      <c r="N141" s="257">
        <v>34.332666666666668</v>
      </c>
      <c r="O141" s="458">
        <f t="shared" si="16"/>
        <v>0.81130918788243012</v>
      </c>
    </row>
    <row r="142" spans="1:15" s="4" customFormat="1" ht="15.5" x14ac:dyDescent="0.35">
      <c r="A142" s="287">
        <v>59</v>
      </c>
      <c r="B142" s="327" t="s">
        <v>586</v>
      </c>
      <c r="C142" s="269">
        <v>152.11000000000001</v>
      </c>
      <c r="D142" s="270"/>
      <c r="E142" s="270"/>
      <c r="F142" s="462">
        <f t="shared" si="15"/>
        <v>152.11000000000001</v>
      </c>
      <c r="G142" s="279">
        <v>0</v>
      </c>
      <c r="H142" s="463">
        <v>0</v>
      </c>
      <c r="I142" s="271"/>
      <c r="J142" s="459">
        <f t="shared" si="14"/>
        <v>0</v>
      </c>
      <c r="K142" s="257">
        <f t="shared" si="17"/>
        <v>0</v>
      </c>
      <c r="L142" s="257">
        <f t="shared" si="13"/>
        <v>0</v>
      </c>
      <c r="M142" s="460">
        <v>0</v>
      </c>
      <c r="N142" s="257">
        <v>0</v>
      </c>
      <c r="O142" s="458">
        <f t="shared" si="16"/>
        <v>0</v>
      </c>
    </row>
    <row r="143" spans="1:15" s="4" customFormat="1" ht="15.5" x14ac:dyDescent="0.35">
      <c r="A143" s="287">
        <v>60</v>
      </c>
      <c r="B143" s="327" t="s">
        <v>587</v>
      </c>
      <c r="C143" s="269">
        <v>2553.5700000000002</v>
      </c>
      <c r="D143" s="270"/>
      <c r="E143" s="270"/>
      <c r="F143" s="462">
        <f t="shared" si="15"/>
        <v>2553.5700000000002</v>
      </c>
      <c r="G143" s="279">
        <v>1285</v>
      </c>
      <c r="H143" s="463">
        <v>1065</v>
      </c>
      <c r="I143" s="271">
        <v>2308</v>
      </c>
      <c r="J143" s="459">
        <f t="shared" si="14"/>
        <v>0.35499999999999998</v>
      </c>
      <c r="K143" s="257">
        <f t="shared" si="17"/>
        <v>1519.9147499999999</v>
      </c>
      <c r="L143" s="257">
        <f t="shared" si="13"/>
        <v>334.38124499999998</v>
      </c>
      <c r="M143" s="460">
        <v>653.19999999999993</v>
      </c>
      <c r="N143" s="257">
        <v>74.620999999999995</v>
      </c>
      <c r="O143" s="458">
        <f t="shared" si="16"/>
        <v>1.0111792490513281</v>
      </c>
    </row>
    <row r="144" spans="1:15" s="4" customFormat="1" ht="15.5" x14ac:dyDescent="0.35">
      <c r="A144" s="303">
        <v>61</v>
      </c>
      <c r="B144" s="327" t="s">
        <v>588</v>
      </c>
      <c r="C144" s="269">
        <v>166.1</v>
      </c>
      <c r="D144" s="270"/>
      <c r="E144" s="270"/>
      <c r="F144" s="462">
        <f t="shared" si="15"/>
        <v>166.1</v>
      </c>
      <c r="G144" s="279">
        <v>0</v>
      </c>
      <c r="H144" s="463">
        <v>0</v>
      </c>
      <c r="I144" s="271"/>
      <c r="J144" s="459">
        <f t="shared" si="14"/>
        <v>0</v>
      </c>
      <c r="K144" s="257">
        <f t="shared" si="17"/>
        <v>0</v>
      </c>
      <c r="L144" s="257">
        <f t="shared" si="13"/>
        <v>0</v>
      </c>
      <c r="M144" s="460">
        <v>0</v>
      </c>
      <c r="N144" s="257">
        <v>0</v>
      </c>
      <c r="O144" s="458">
        <f t="shared" si="16"/>
        <v>0</v>
      </c>
    </row>
    <row r="145" spans="1:15" s="4" customFormat="1" ht="15.5" x14ac:dyDescent="0.35">
      <c r="A145" s="287">
        <v>62</v>
      </c>
      <c r="B145" s="327" t="s">
        <v>589</v>
      </c>
      <c r="C145" s="269">
        <v>315.39999999999998</v>
      </c>
      <c r="D145" s="270"/>
      <c r="E145" s="270"/>
      <c r="F145" s="462">
        <f t="shared" si="15"/>
        <v>315.39999999999998</v>
      </c>
      <c r="G145" s="279">
        <v>0</v>
      </c>
      <c r="H145" s="463">
        <v>0</v>
      </c>
      <c r="I145" s="271"/>
      <c r="J145" s="459">
        <f t="shared" si="14"/>
        <v>0</v>
      </c>
      <c r="K145" s="257">
        <f t="shared" si="17"/>
        <v>0</v>
      </c>
      <c r="L145" s="257">
        <f t="shared" si="13"/>
        <v>0</v>
      </c>
      <c r="M145" s="460">
        <v>0</v>
      </c>
      <c r="N145" s="257">
        <v>0</v>
      </c>
      <c r="O145" s="458">
        <f t="shared" si="16"/>
        <v>0</v>
      </c>
    </row>
    <row r="146" spans="1:15" s="4" customFormat="1" ht="15.5" x14ac:dyDescent="0.35">
      <c r="A146" s="287">
        <v>63</v>
      </c>
      <c r="B146" s="327" t="s">
        <v>590</v>
      </c>
      <c r="C146" s="269">
        <v>1364.91</v>
      </c>
      <c r="D146" s="270">
        <v>133</v>
      </c>
      <c r="E146" s="270"/>
      <c r="F146" s="462">
        <f t="shared" si="15"/>
        <v>1497.91</v>
      </c>
      <c r="G146" s="279">
        <v>459</v>
      </c>
      <c r="H146" s="463">
        <v>610</v>
      </c>
      <c r="I146" s="271">
        <v>1440</v>
      </c>
      <c r="J146" s="459">
        <f t="shared" si="14"/>
        <v>0.20333333333333334</v>
      </c>
      <c r="K146" s="257">
        <f t="shared" si="17"/>
        <v>870.56150000000002</v>
      </c>
      <c r="L146" s="257">
        <f t="shared" si="13"/>
        <v>191.52352999999999</v>
      </c>
      <c r="M146" s="460">
        <v>374.13333333333333</v>
      </c>
      <c r="N146" s="257">
        <v>42.740666666666669</v>
      </c>
      <c r="O146" s="458">
        <f t="shared" si="16"/>
        <v>0.98734839209298286</v>
      </c>
    </row>
    <row r="147" spans="1:15" s="4" customFormat="1" ht="15.5" x14ac:dyDescent="0.35">
      <c r="A147" s="303">
        <v>64</v>
      </c>
      <c r="B147" s="327" t="s">
        <v>592</v>
      </c>
      <c r="C147" s="269">
        <v>783.19</v>
      </c>
      <c r="D147" s="270">
        <v>194.1</v>
      </c>
      <c r="E147" s="270"/>
      <c r="F147" s="462">
        <f t="shared" si="15"/>
        <v>977.29000000000008</v>
      </c>
      <c r="G147" s="279">
        <v>123.6</v>
      </c>
      <c r="H147" s="463">
        <v>124</v>
      </c>
      <c r="I147" s="271">
        <v>206</v>
      </c>
      <c r="J147" s="459">
        <f t="shared" si="14"/>
        <v>4.1333333333333333E-2</v>
      </c>
      <c r="K147" s="257">
        <f t="shared" si="17"/>
        <v>176.9666</v>
      </c>
      <c r="L147" s="257">
        <f t="shared" si="13"/>
        <v>38.932651999999997</v>
      </c>
      <c r="M147" s="460">
        <v>76.053333333333327</v>
      </c>
      <c r="N147" s="257">
        <v>8.6882666666666672</v>
      </c>
      <c r="O147" s="458">
        <f t="shared" si="16"/>
        <v>0.30762706259145184</v>
      </c>
    </row>
    <row r="148" spans="1:15" s="4" customFormat="1" ht="15.5" x14ac:dyDescent="0.35">
      <c r="A148" s="287">
        <v>65</v>
      </c>
      <c r="B148" s="327" t="s">
        <v>593</v>
      </c>
      <c r="C148" s="269">
        <v>144.9</v>
      </c>
      <c r="D148" s="270"/>
      <c r="E148" s="270"/>
      <c r="F148" s="462">
        <f t="shared" si="15"/>
        <v>144.9</v>
      </c>
      <c r="G148" s="279">
        <v>0</v>
      </c>
      <c r="H148" s="463">
        <v>0</v>
      </c>
      <c r="I148" s="271"/>
      <c r="J148" s="459">
        <f t="shared" si="14"/>
        <v>0</v>
      </c>
      <c r="K148" s="257">
        <f t="shared" si="17"/>
        <v>0</v>
      </c>
      <c r="L148" s="257">
        <f t="shared" si="13"/>
        <v>0</v>
      </c>
      <c r="M148" s="460">
        <v>0</v>
      </c>
      <c r="N148" s="257">
        <v>0</v>
      </c>
      <c r="O148" s="458">
        <f t="shared" si="16"/>
        <v>0</v>
      </c>
    </row>
    <row r="149" spans="1:15" s="4" customFormat="1" ht="15.5" x14ac:dyDescent="0.35">
      <c r="A149" s="287">
        <v>66</v>
      </c>
      <c r="B149" s="327" t="s">
        <v>594</v>
      </c>
      <c r="C149" s="269">
        <v>213.4</v>
      </c>
      <c r="D149" s="270">
        <v>18.5</v>
      </c>
      <c r="E149" s="270"/>
      <c r="F149" s="462">
        <f t="shared" si="15"/>
        <v>231.9</v>
      </c>
      <c r="G149" s="279">
        <v>0</v>
      </c>
      <c r="H149" s="463">
        <v>0</v>
      </c>
      <c r="I149" s="271"/>
      <c r="J149" s="459">
        <f t="shared" si="14"/>
        <v>0</v>
      </c>
      <c r="K149" s="257">
        <f t="shared" si="17"/>
        <v>0</v>
      </c>
      <c r="L149" s="257">
        <f t="shared" si="13"/>
        <v>0</v>
      </c>
      <c r="M149" s="460">
        <v>0</v>
      </c>
      <c r="N149" s="257">
        <v>0</v>
      </c>
      <c r="O149" s="458">
        <f t="shared" si="16"/>
        <v>0</v>
      </c>
    </row>
    <row r="150" spans="1:15" s="4" customFormat="1" ht="15.5" x14ac:dyDescent="0.35">
      <c r="A150" s="303">
        <v>67</v>
      </c>
      <c r="B150" s="328" t="s">
        <v>595</v>
      </c>
      <c r="C150" s="269">
        <v>3146.6</v>
      </c>
      <c r="D150" s="270"/>
      <c r="E150" s="270"/>
      <c r="F150" s="462">
        <f t="shared" si="15"/>
        <v>3146.6</v>
      </c>
      <c r="G150" s="279">
        <v>1882.8</v>
      </c>
      <c r="H150" s="463">
        <v>1595</v>
      </c>
      <c r="I150" s="271">
        <v>2925</v>
      </c>
      <c r="J150" s="459">
        <f t="shared" si="14"/>
        <v>0.53166666666666662</v>
      </c>
      <c r="K150" s="257">
        <f t="shared" si="17"/>
        <v>2276.3042499999997</v>
      </c>
      <c r="L150" s="257">
        <f t="shared" si="13"/>
        <v>500.78693499999991</v>
      </c>
      <c r="M150" s="460">
        <v>978.26666666666654</v>
      </c>
      <c r="N150" s="257">
        <v>111.75633333333332</v>
      </c>
      <c r="O150" s="458">
        <f t="shared" si="16"/>
        <v>1.2289818168817135</v>
      </c>
    </row>
    <row r="151" spans="1:15" s="4" customFormat="1" ht="15.5" x14ac:dyDescent="0.35">
      <c r="A151" s="287">
        <v>68</v>
      </c>
      <c r="B151" s="327" t="s">
        <v>596</v>
      </c>
      <c r="C151" s="269">
        <v>848.35</v>
      </c>
      <c r="D151" s="270"/>
      <c r="E151" s="270"/>
      <c r="F151" s="462">
        <f t="shared" si="15"/>
        <v>848.35</v>
      </c>
      <c r="G151" s="279">
        <v>87.6</v>
      </c>
      <c r="H151" s="463">
        <v>85</v>
      </c>
      <c r="I151" s="271">
        <v>142</v>
      </c>
      <c r="J151" s="459">
        <f t="shared" si="14"/>
        <v>2.8333333333333332E-2</v>
      </c>
      <c r="K151" s="257">
        <f t="shared" si="17"/>
        <v>121.30774999999998</v>
      </c>
      <c r="L151" s="257">
        <f t="shared" si="13"/>
        <v>26.687704999999998</v>
      </c>
      <c r="M151" s="460">
        <v>52.133333333333333</v>
      </c>
      <c r="N151" s="257">
        <v>5.9556666666666658</v>
      </c>
      <c r="O151" s="458">
        <f t="shared" si="16"/>
        <v>0.24292385807744443</v>
      </c>
    </row>
    <row r="152" spans="1:15" s="4" customFormat="1" ht="15.5" x14ac:dyDescent="0.35">
      <c r="A152" s="287">
        <v>69</v>
      </c>
      <c r="B152" s="327" t="s">
        <v>597</v>
      </c>
      <c r="C152" s="269">
        <v>885.4</v>
      </c>
      <c r="D152" s="270"/>
      <c r="E152" s="270"/>
      <c r="F152" s="462">
        <f t="shared" si="15"/>
        <v>885.4</v>
      </c>
      <c r="G152" s="279">
        <v>52.2</v>
      </c>
      <c r="H152" s="463">
        <v>48</v>
      </c>
      <c r="I152" s="271">
        <v>80</v>
      </c>
      <c r="J152" s="459">
        <f t="shared" si="14"/>
        <v>1.6E-2</v>
      </c>
      <c r="K152" s="257">
        <f t="shared" si="17"/>
        <v>68.503199999999993</v>
      </c>
      <c r="L152" s="257">
        <f t="shared" si="13"/>
        <v>15.070703999999999</v>
      </c>
      <c r="M152" s="460">
        <v>29.44</v>
      </c>
      <c r="N152" s="257">
        <v>3.3632</v>
      </c>
      <c r="O152" s="458">
        <f t="shared" si="16"/>
        <v>0.13144014456742717</v>
      </c>
    </row>
    <row r="153" spans="1:15" s="4" customFormat="1" ht="15.5" x14ac:dyDescent="0.35">
      <c r="A153" s="303">
        <v>70</v>
      </c>
      <c r="B153" s="327" t="s">
        <v>598</v>
      </c>
      <c r="C153" s="269">
        <v>877.79</v>
      </c>
      <c r="D153" s="270"/>
      <c r="E153" s="270"/>
      <c r="F153" s="462">
        <f t="shared" si="15"/>
        <v>877.79</v>
      </c>
      <c r="G153" s="279">
        <v>90.6</v>
      </c>
      <c r="H153" s="463">
        <v>66</v>
      </c>
      <c r="I153" s="271">
        <v>130</v>
      </c>
      <c r="J153" s="459">
        <f t="shared" si="14"/>
        <v>2.1999999999999999E-2</v>
      </c>
      <c r="K153" s="257">
        <f t="shared" si="17"/>
        <v>94.19189999999999</v>
      </c>
      <c r="L153" s="257">
        <f t="shared" si="13"/>
        <v>20.722217999999998</v>
      </c>
      <c r="M153" s="460">
        <v>40.479999999999997</v>
      </c>
      <c r="N153" s="257">
        <v>4.6243999999999996</v>
      </c>
      <c r="O153" s="458">
        <f t="shared" si="16"/>
        <v>0.18229703915515102</v>
      </c>
    </row>
    <row r="154" spans="1:15" s="4" customFormat="1" ht="15.5" x14ac:dyDescent="0.35">
      <c r="A154" s="287">
        <v>71</v>
      </c>
      <c r="B154" s="327" t="s">
        <v>599</v>
      </c>
      <c r="C154" s="269">
        <v>917.6</v>
      </c>
      <c r="D154" s="270"/>
      <c r="E154" s="270">
        <v>32.299999999999997</v>
      </c>
      <c r="F154" s="462">
        <f t="shared" si="15"/>
        <v>949.9</v>
      </c>
      <c r="G154" s="279">
        <v>128.4</v>
      </c>
      <c r="H154" s="463">
        <v>131</v>
      </c>
      <c r="I154" s="271">
        <v>234</v>
      </c>
      <c r="J154" s="459">
        <f t="shared" si="14"/>
        <v>4.3666666666666666E-2</v>
      </c>
      <c r="K154" s="257">
        <f t="shared" si="17"/>
        <v>186.95665</v>
      </c>
      <c r="L154" s="257">
        <f t="shared" si="13"/>
        <v>41.130462999999999</v>
      </c>
      <c r="M154" s="460">
        <v>80.346666666666664</v>
      </c>
      <c r="N154" s="257">
        <v>9.1787333333333336</v>
      </c>
      <c r="O154" s="458">
        <f t="shared" si="16"/>
        <v>0.33436415727971364</v>
      </c>
    </row>
    <row r="155" spans="1:15" s="4" customFormat="1" ht="15.5" x14ac:dyDescent="0.35">
      <c r="A155" s="287">
        <v>72</v>
      </c>
      <c r="B155" s="327" t="s">
        <v>600</v>
      </c>
      <c r="C155" s="269">
        <v>1018.2</v>
      </c>
      <c r="D155" s="270"/>
      <c r="E155" s="270">
        <v>37.799999999999997</v>
      </c>
      <c r="F155" s="462">
        <f t="shared" si="15"/>
        <v>1056</v>
      </c>
      <c r="G155" s="279">
        <v>81.599999999999994</v>
      </c>
      <c r="H155" s="463">
        <v>70</v>
      </c>
      <c r="I155" s="271">
        <v>173</v>
      </c>
      <c r="J155" s="459">
        <f t="shared" si="14"/>
        <v>2.3333333333333334E-2</v>
      </c>
      <c r="K155" s="257">
        <f t="shared" si="17"/>
        <v>99.900499999999994</v>
      </c>
      <c r="L155" s="257">
        <f t="shared" si="13"/>
        <v>21.978109999999997</v>
      </c>
      <c r="M155" s="460">
        <v>42.933333333333337</v>
      </c>
      <c r="N155" s="257">
        <v>4.9046666666666665</v>
      </c>
      <c r="O155" s="458">
        <f t="shared" si="16"/>
        <v>0.16071648674242422</v>
      </c>
    </row>
    <row r="156" spans="1:15" s="4" customFormat="1" ht="15.5" x14ac:dyDescent="0.35">
      <c r="A156" s="303">
        <v>73</v>
      </c>
      <c r="B156" s="327" t="s">
        <v>601</v>
      </c>
      <c r="C156" s="269">
        <v>837.9</v>
      </c>
      <c r="D156" s="270">
        <v>160.4</v>
      </c>
      <c r="E156" s="270"/>
      <c r="F156" s="462">
        <f t="shared" si="15"/>
        <v>998.3</v>
      </c>
      <c r="G156" s="279">
        <v>97.2</v>
      </c>
      <c r="H156" s="463">
        <v>85</v>
      </c>
      <c r="I156" s="271">
        <v>142</v>
      </c>
      <c r="J156" s="459">
        <f t="shared" si="14"/>
        <v>2.8333333333333332E-2</v>
      </c>
      <c r="K156" s="257">
        <f t="shared" si="17"/>
        <v>121.30774999999998</v>
      </c>
      <c r="L156" s="257">
        <f t="shared" si="13"/>
        <v>26.687704999999998</v>
      </c>
      <c r="M156" s="460">
        <v>52.133333333333333</v>
      </c>
      <c r="N156" s="257">
        <v>5.9556666666666658</v>
      </c>
      <c r="O156" s="458">
        <f t="shared" si="16"/>
        <v>0.20643539517179205</v>
      </c>
    </row>
    <row r="157" spans="1:15" s="4" customFormat="1" ht="15.5" x14ac:dyDescent="0.35">
      <c r="A157" s="287">
        <v>74</v>
      </c>
      <c r="B157" s="327" t="s">
        <v>602</v>
      </c>
      <c r="C157" s="269">
        <v>304</v>
      </c>
      <c r="D157" s="270"/>
      <c r="E157" s="270"/>
      <c r="F157" s="462">
        <f t="shared" si="15"/>
        <v>304</v>
      </c>
      <c r="G157" s="279">
        <v>160</v>
      </c>
      <c r="H157" s="463">
        <v>165</v>
      </c>
      <c r="I157" s="271">
        <v>404</v>
      </c>
      <c r="J157" s="459">
        <f t="shared" si="14"/>
        <v>5.5E-2</v>
      </c>
      <c r="K157" s="257">
        <f t="shared" si="17"/>
        <v>235.47975</v>
      </c>
      <c r="L157" s="257">
        <f t="shared" si="13"/>
        <v>51.805545000000002</v>
      </c>
      <c r="M157" s="460">
        <v>101.2</v>
      </c>
      <c r="N157" s="257">
        <v>11.561</v>
      </c>
      <c r="O157" s="458">
        <f t="shared" si="16"/>
        <v>1.3159417598684211</v>
      </c>
    </row>
    <row r="158" spans="1:15" s="4" customFormat="1" ht="15.5" x14ac:dyDescent="0.35">
      <c r="A158" s="287">
        <v>75</v>
      </c>
      <c r="B158" s="327" t="s">
        <v>603</v>
      </c>
      <c r="C158" s="269">
        <v>1272.1600000000001</v>
      </c>
      <c r="D158" s="270">
        <v>51.6</v>
      </c>
      <c r="E158" s="270">
        <v>23.7</v>
      </c>
      <c r="F158" s="462">
        <f t="shared" si="15"/>
        <v>1347.46</v>
      </c>
      <c r="G158" s="279">
        <v>50.4</v>
      </c>
      <c r="H158" s="463">
        <v>48</v>
      </c>
      <c r="I158" s="271">
        <v>80</v>
      </c>
      <c r="J158" s="459">
        <f t="shared" si="14"/>
        <v>1.6E-2</v>
      </c>
      <c r="K158" s="257">
        <f t="shared" si="17"/>
        <v>68.503199999999993</v>
      </c>
      <c r="L158" s="257">
        <f t="shared" si="13"/>
        <v>15.070703999999999</v>
      </c>
      <c r="M158" s="460">
        <v>29.44</v>
      </c>
      <c r="N158" s="257">
        <v>3.3632</v>
      </c>
      <c r="O158" s="458">
        <f t="shared" si="16"/>
        <v>8.6367761566206042E-2</v>
      </c>
    </row>
    <row r="159" spans="1:15" s="4" customFormat="1" ht="15.5" x14ac:dyDescent="0.35">
      <c r="A159" s="303">
        <v>76</v>
      </c>
      <c r="B159" s="327" t="s">
        <v>604</v>
      </c>
      <c r="C159" s="269">
        <v>930.9</v>
      </c>
      <c r="D159" s="270"/>
      <c r="E159" s="270"/>
      <c r="F159" s="462">
        <f t="shared" si="15"/>
        <v>930.9</v>
      </c>
      <c r="G159" s="279">
        <v>39.6</v>
      </c>
      <c r="H159" s="463">
        <v>51</v>
      </c>
      <c r="I159" s="271">
        <v>105</v>
      </c>
      <c r="J159" s="459">
        <f t="shared" si="14"/>
        <v>1.7000000000000001E-2</v>
      </c>
      <c r="K159" s="257">
        <f t="shared" si="17"/>
        <v>72.784649999999999</v>
      </c>
      <c r="L159" s="257">
        <f t="shared" si="13"/>
        <v>16.012623000000001</v>
      </c>
      <c r="M159" s="460">
        <v>31.28</v>
      </c>
      <c r="N159" s="257">
        <v>3.5733999999999999</v>
      </c>
      <c r="O159" s="458">
        <f t="shared" si="16"/>
        <v>0.13282916854656784</v>
      </c>
    </row>
    <row r="160" spans="1:15" s="4" customFormat="1" ht="15.5" x14ac:dyDescent="0.35">
      <c r="A160" s="287">
        <v>77</v>
      </c>
      <c r="B160" s="327" t="s">
        <v>605</v>
      </c>
      <c r="C160" s="269">
        <v>791.4</v>
      </c>
      <c r="D160" s="270"/>
      <c r="E160" s="270"/>
      <c r="F160" s="462">
        <f t="shared" si="15"/>
        <v>791.4</v>
      </c>
      <c r="G160" s="279">
        <v>224.4</v>
      </c>
      <c r="H160" s="463">
        <v>170</v>
      </c>
      <c r="I160" s="271">
        <v>544</v>
      </c>
      <c r="J160" s="459">
        <f t="shared" si="14"/>
        <v>5.6666666666666664E-2</v>
      </c>
      <c r="K160" s="257">
        <f t="shared" si="17"/>
        <v>242.61549999999997</v>
      </c>
      <c r="L160" s="257">
        <f t="shared" si="13"/>
        <v>53.375409999999995</v>
      </c>
      <c r="M160" s="460">
        <v>104.26666666666667</v>
      </c>
      <c r="N160" s="257">
        <v>11.911333333333332</v>
      </c>
      <c r="O160" s="458">
        <f t="shared" si="16"/>
        <v>0.52080984331564317</v>
      </c>
    </row>
    <row r="161" spans="1:15" s="4" customFormat="1" ht="15.5" x14ac:dyDescent="0.35">
      <c r="A161" s="287">
        <v>78</v>
      </c>
      <c r="B161" s="327" t="s">
        <v>606</v>
      </c>
      <c r="C161" s="269">
        <v>574.42999999999995</v>
      </c>
      <c r="D161" s="270"/>
      <c r="E161" s="270"/>
      <c r="F161" s="462">
        <f t="shared" si="15"/>
        <v>574.42999999999995</v>
      </c>
      <c r="G161" s="279">
        <v>264</v>
      </c>
      <c r="H161" s="463">
        <v>125</v>
      </c>
      <c r="I161" s="271">
        <v>209</v>
      </c>
      <c r="J161" s="459">
        <f t="shared" si="14"/>
        <v>4.1666666666666664E-2</v>
      </c>
      <c r="K161" s="257">
        <f t="shared" si="17"/>
        <v>178.39374999999998</v>
      </c>
      <c r="L161" s="257">
        <f t="shared" si="13"/>
        <v>39.246624999999995</v>
      </c>
      <c r="M161" s="460">
        <v>76.666666666666657</v>
      </c>
      <c r="N161" s="257">
        <v>8.7583333333333329</v>
      </c>
      <c r="O161" s="458">
        <f t="shared" si="16"/>
        <v>0.52759322284699617</v>
      </c>
    </row>
    <row r="162" spans="1:15" s="4" customFormat="1" ht="15.5" x14ac:dyDescent="0.35">
      <c r="A162" s="303">
        <v>79</v>
      </c>
      <c r="B162" s="327" t="s">
        <v>607</v>
      </c>
      <c r="C162" s="269">
        <v>326.89999999999998</v>
      </c>
      <c r="D162" s="270"/>
      <c r="E162" s="270"/>
      <c r="F162" s="462">
        <f t="shared" si="15"/>
        <v>326.89999999999998</v>
      </c>
      <c r="G162" s="279">
        <v>34.799999999999997</v>
      </c>
      <c r="H162" s="463">
        <v>34.799999999999997</v>
      </c>
      <c r="I162" s="271">
        <v>58</v>
      </c>
      <c r="J162" s="459">
        <f t="shared" si="14"/>
        <v>1.1599999999999999E-2</v>
      </c>
      <c r="K162" s="257">
        <f t="shared" si="17"/>
        <v>49.664819999999992</v>
      </c>
      <c r="L162" s="257">
        <f t="shared" si="13"/>
        <v>10.926260399999999</v>
      </c>
      <c r="M162" s="460">
        <v>21.343999999999998</v>
      </c>
      <c r="N162" s="257">
        <v>2.4383199999999996</v>
      </c>
      <c r="O162" s="458">
        <f t="shared" si="16"/>
        <v>0.25810156133374118</v>
      </c>
    </row>
    <row r="163" spans="1:15" s="4" customFormat="1" ht="15.5" x14ac:dyDescent="0.35">
      <c r="A163" s="287">
        <v>80</v>
      </c>
      <c r="B163" s="327" t="s">
        <v>608</v>
      </c>
      <c r="C163" s="269">
        <v>323.60000000000002</v>
      </c>
      <c r="D163" s="270"/>
      <c r="E163" s="270"/>
      <c r="F163" s="462">
        <f t="shared" si="15"/>
        <v>323.60000000000002</v>
      </c>
      <c r="G163" s="279">
        <v>50.4</v>
      </c>
      <c r="H163" s="463">
        <v>57</v>
      </c>
      <c r="I163" s="271">
        <v>95</v>
      </c>
      <c r="J163" s="459">
        <f t="shared" si="14"/>
        <v>1.9E-2</v>
      </c>
      <c r="K163" s="257">
        <f t="shared" si="17"/>
        <v>81.347549999999998</v>
      </c>
      <c r="L163" s="257">
        <f t="shared" si="13"/>
        <v>17.896460999999999</v>
      </c>
      <c r="M163" s="460">
        <v>34.96</v>
      </c>
      <c r="N163" s="257">
        <v>3.9937999999999994</v>
      </c>
      <c r="O163" s="458">
        <f t="shared" si="16"/>
        <v>0.4270636928306551</v>
      </c>
    </row>
    <row r="164" spans="1:15" s="4" customFormat="1" ht="15.5" x14ac:dyDescent="0.35">
      <c r="A164" s="287">
        <v>81</v>
      </c>
      <c r="B164" s="327" t="s">
        <v>609</v>
      </c>
      <c r="C164" s="269">
        <v>483.2</v>
      </c>
      <c r="D164" s="270"/>
      <c r="E164" s="270"/>
      <c r="F164" s="462">
        <f t="shared" si="15"/>
        <v>483.2</v>
      </c>
      <c r="G164" s="279">
        <v>320</v>
      </c>
      <c r="H164" s="463">
        <v>295</v>
      </c>
      <c r="I164" s="271">
        <v>741</v>
      </c>
      <c r="J164" s="459">
        <f t="shared" si="14"/>
        <v>9.8333333333333328E-2</v>
      </c>
      <c r="K164" s="257">
        <f t="shared" si="17"/>
        <v>421.00924999999995</v>
      </c>
      <c r="L164" s="257">
        <f t="shared" si="13"/>
        <v>92.622034999999997</v>
      </c>
      <c r="M164" s="460">
        <v>180.93333333333334</v>
      </c>
      <c r="N164" s="257">
        <v>20.669666666666664</v>
      </c>
      <c r="O164" s="458">
        <f t="shared" si="16"/>
        <v>1.4802034043874173</v>
      </c>
    </row>
    <row r="165" spans="1:15" s="4" customFormat="1" ht="15.5" x14ac:dyDescent="0.35">
      <c r="A165" s="303">
        <v>82</v>
      </c>
      <c r="B165" s="327" t="s">
        <v>610</v>
      </c>
      <c r="C165" s="269">
        <v>408.2</v>
      </c>
      <c r="D165" s="270"/>
      <c r="E165" s="270"/>
      <c r="F165" s="462">
        <f t="shared" si="15"/>
        <v>408.2</v>
      </c>
      <c r="G165" s="279">
        <v>267</v>
      </c>
      <c r="H165" s="463">
        <v>258</v>
      </c>
      <c r="I165" s="271">
        <v>608</v>
      </c>
      <c r="J165" s="459">
        <f t="shared" si="14"/>
        <v>8.5999999999999993E-2</v>
      </c>
      <c r="K165" s="257">
        <f t="shared" si="17"/>
        <v>368.20469999999995</v>
      </c>
      <c r="L165" s="257">
        <f t="shared" si="13"/>
        <v>81.005033999999995</v>
      </c>
      <c r="M165" s="460">
        <v>158.23999999999998</v>
      </c>
      <c r="N165" s="257">
        <v>18.077199999999998</v>
      </c>
      <c r="O165" s="458">
        <f t="shared" si="16"/>
        <v>1.5324030720235176</v>
      </c>
    </row>
    <row r="166" spans="1:15" s="4" customFormat="1" ht="15.5" x14ac:dyDescent="0.35">
      <c r="A166" s="287">
        <v>83</v>
      </c>
      <c r="B166" s="327" t="s">
        <v>614</v>
      </c>
      <c r="C166" s="269">
        <v>482.97</v>
      </c>
      <c r="D166" s="270"/>
      <c r="E166" s="270"/>
      <c r="F166" s="462">
        <f t="shared" si="15"/>
        <v>482.97</v>
      </c>
      <c r="G166" s="279">
        <v>276</v>
      </c>
      <c r="H166" s="463">
        <v>276</v>
      </c>
      <c r="I166" s="271">
        <v>706</v>
      </c>
      <c r="J166" s="459">
        <f t="shared" si="14"/>
        <v>9.1999999999999998E-2</v>
      </c>
      <c r="K166" s="257">
        <f t="shared" si="17"/>
        <v>393.89339999999999</v>
      </c>
      <c r="L166" s="257">
        <f t="shared" si="13"/>
        <v>86.656548000000001</v>
      </c>
      <c r="M166" s="460">
        <v>169.28</v>
      </c>
      <c r="N166" s="257">
        <v>19.3384</v>
      </c>
      <c r="O166" s="458">
        <f t="shared" si="16"/>
        <v>1.3855277719112986</v>
      </c>
    </row>
    <row r="167" spans="1:15" s="4" customFormat="1" ht="15.5" x14ac:dyDescent="0.35">
      <c r="A167" s="287">
        <v>84</v>
      </c>
      <c r="B167" s="327" t="s">
        <v>615</v>
      </c>
      <c r="C167" s="269">
        <v>699.05</v>
      </c>
      <c r="D167" s="270"/>
      <c r="E167" s="270"/>
      <c r="F167" s="462">
        <f t="shared" si="15"/>
        <v>699.05</v>
      </c>
      <c r="G167" s="279">
        <v>455</v>
      </c>
      <c r="H167" s="463">
        <v>433</v>
      </c>
      <c r="I167" s="271">
        <v>652</v>
      </c>
      <c r="J167" s="459">
        <f t="shared" si="14"/>
        <v>0.14433333333333334</v>
      </c>
      <c r="K167" s="257">
        <f t="shared" si="17"/>
        <v>617.95595000000003</v>
      </c>
      <c r="L167" s="257">
        <f t="shared" si="13"/>
        <v>135.950309</v>
      </c>
      <c r="M167" s="460">
        <v>265.57333333333332</v>
      </c>
      <c r="N167" s="257">
        <v>30.338866666666668</v>
      </c>
      <c r="O167" s="458">
        <f t="shared" si="16"/>
        <v>1.5017787840640873</v>
      </c>
    </row>
    <row r="168" spans="1:15" s="4" customFormat="1" ht="15.5" x14ac:dyDescent="0.35">
      <c r="A168" s="303">
        <v>85</v>
      </c>
      <c r="B168" s="327" t="s">
        <v>616</v>
      </c>
      <c r="C168" s="269">
        <v>6095.81</v>
      </c>
      <c r="D168" s="270"/>
      <c r="E168" s="270"/>
      <c r="F168" s="462">
        <f t="shared" si="15"/>
        <v>6095.81</v>
      </c>
      <c r="G168" s="279">
        <v>1355.3</v>
      </c>
      <c r="H168" s="463">
        <v>1230</v>
      </c>
      <c r="I168" s="271">
        <v>2827</v>
      </c>
      <c r="J168" s="459">
        <f t="shared" si="14"/>
        <v>0.41</v>
      </c>
      <c r="K168" s="257">
        <f t="shared" si="17"/>
        <v>1755.3944999999999</v>
      </c>
      <c r="L168" s="257">
        <f t="shared" si="13"/>
        <v>386.18678999999997</v>
      </c>
      <c r="M168" s="460">
        <v>754.4</v>
      </c>
      <c r="N168" s="257">
        <v>86.182000000000002</v>
      </c>
      <c r="O168" s="458">
        <f t="shared" si="16"/>
        <v>0.48921526261481241</v>
      </c>
    </row>
    <row r="169" spans="1:15" s="4" customFormat="1" ht="15.5" x14ac:dyDescent="0.35">
      <c r="A169" s="287">
        <v>86</v>
      </c>
      <c r="B169" s="327" t="s">
        <v>617</v>
      </c>
      <c r="C169" s="269">
        <v>166.2</v>
      </c>
      <c r="D169" s="270"/>
      <c r="E169" s="270"/>
      <c r="F169" s="462">
        <f t="shared" si="15"/>
        <v>166.2</v>
      </c>
      <c r="G169" s="279">
        <v>99</v>
      </c>
      <c r="H169" s="463">
        <v>109</v>
      </c>
      <c r="I169" s="271">
        <v>364</v>
      </c>
      <c r="J169" s="459">
        <f t="shared" si="14"/>
        <v>3.6333333333333336E-2</v>
      </c>
      <c r="K169" s="257">
        <f t="shared" si="17"/>
        <v>155.55934999999999</v>
      </c>
      <c r="L169" s="257">
        <f t="shared" si="13"/>
        <v>34.223056999999997</v>
      </c>
      <c r="M169" s="460">
        <v>66.853333333333339</v>
      </c>
      <c r="N169" s="257">
        <v>7.6372666666666671</v>
      </c>
      <c r="O169" s="458">
        <f t="shared" si="16"/>
        <v>1.5900902948255116</v>
      </c>
    </row>
    <row r="170" spans="1:15" s="4" customFormat="1" ht="15.5" x14ac:dyDescent="0.35">
      <c r="A170" s="287">
        <v>87</v>
      </c>
      <c r="B170" s="327" t="s">
        <v>618</v>
      </c>
      <c r="C170" s="269">
        <v>273.2</v>
      </c>
      <c r="D170" s="270"/>
      <c r="E170" s="270"/>
      <c r="F170" s="462">
        <f t="shared" si="15"/>
        <v>273.2</v>
      </c>
      <c r="G170" s="279">
        <v>32.4</v>
      </c>
      <c r="H170" s="463">
        <v>63</v>
      </c>
      <c r="I170" s="271">
        <v>105</v>
      </c>
      <c r="J170" s="459">
        <f t="shared" si="14"/>
        <v>2.1000000000000001E-2</v>
      </c>
      <c r="K170" s="257">
        <f t="shared" si="17"/>
        <v>89.910449999999997</v>
      </c>
      <c r="L170" s="257">
        <f t="shared" si="13"/>
        <v>19.780298999999999</v>
      </c>
      <c r="M170" s="460">
        <v>38.64</v>
      </c>
      <c r="N170" s="257">
        <v>4.4142000000000001</v>
      </c>
      <c r="O170" s="458">
        <f t="shared" si="16"/>
        <v>0.55909571376281109</v>
      </c>
    </row>
    <row r="171" spans="1:15" s="4" customFormat="1" ht="15.5" x14ac:dyDescent="0.35">
      <c r="A171" s="303">
        <v>88</v>
      </c>
      <c r="B171" s="327" t="s">
        <v>619</v>
      </c>
      <c r="C171" s="269">
        <v>2107.77</v>
      </c>
      <c r="D171" s="270"/>
      <c r="E171" s="270">
        <v>133</v>
      </c>
      <c r="F171" s="462">
        <f t="shared" si="15"/>
        <v>2240.77</v>
      </c>
      <c r="G171" s="279">
        <v>330</v>
      </c>
      <c r="H171" s="463">
        <v>513</v>
      </c>
      <c r="I171" s="271">
        <v>678</v>
      </c>
      <c r="J171" s="459">
        <f t="shared" si="14"/>
        <v>0.17100000000000001</v>
      </c>
      <c r="K171" s="257">
        <f t="shared" si="17"/>
        <v>732.12795000000006</v>
      </c>
      <c r="L171" s="257">
        <f t="shared" si="13"/>
        <v>161.06814900000001</v>
      </c>
      <c r="M171" s="460">
        <v>314.64000000000004</v>
      </c>
      <c r="N171" s="257">
        <v>35.944200000000002</v>
      </c>
      <c r="O171" s="458">
        <f t="shared" si="16"/>
        <v>0.55506825734011078</v>
      </c>
    </row>
    <row r="172" spans="1:15" s="4" customFormat="1" ht="15.5" x14ac:dyDescent="0.35">
      <c r="A172" s="287">
        <v>89</v>
      </c>
      <c r="B172" s="327" t="s">
        <v>620</v>
      </c>
      <c r="C172" s="269">
        <v>454.48</v>
      </c>
      <c r="D172" s="270"/>
      <c r="E172" s="270"/>
      <c r="F172" s="462">
        <f t="shared" si="15"/>
        <v>454.48</v>
      </c>
      <c r="G172" s="279">
        <v>48</v>
      </c>
      <c r="H172" s="463">
        <v>66</v>
      </c>
      <c r="I172" s="271">
        <v>110</v>
      </c>
      <c r="J172" s="459">
        <f t="shared" si="14"/>
        <v>2.1999999999999999E-2</v>
      </c>
      <c r="K172" s="257">
        <f t="shared" si="17"/>
        <v>94.19189999999999</v>
      </c>
      <c r="L172" s="257">
        <f t="shared" si="13"/>
        <v>20.722217999999998</v>
      </c>
      <c r="M172" s="460">
        <v>40.479999999999997</v>
      </c>
      <c r="N172" s="257">
        <v>4.6243999999999996</v>
      </c>
      <c r="O172" s="458">
        <f t="shared" si="16"/>
        <v>0.35209144076747051</v>
      </c>
    </row>
    <row r="173" spans="1:15" s="4" customFormat="1" ht="15.5" x14ac:dyDescent="0.35">
      <c r="A173" s="287">
        <v>90</v>
      </c>
      <c r="B173" s="327" t="s">
        <v>621</v>
      </c>
      <c r="C173" s="269">
        <v>297.3</v>
      </c>
      <c r="D173" s="270">
        <v>41.3</v>
      </c>
      <c r="E173" s="270"/>
      <c r="F173" s="462">
        <f t="shared" si="15"/>
        <v>338.6</v>
      </c>
      <c r="G173" s="279">
        <v>0</v>
      </c>
      <c r="H173" s="463">
        <v>0</v>
      </c>
      <c r="I173" s="271">
        <v>0</v>
      </c>
      <c r="J173" s="459">
        <f t="shared" si="14"/>
        <v>0</v>
      </c>
      <c r="K173" s="257">
        <f t="shared" si="17"/>
        <v>0</v>
      </c>
      <c r="L173" s="257">
        <f t="shared" si="13"/>
        <v>0</v>
      </c>
      <c r="M173" s="460">
        <v>0</v>
      </c>
      <c r="N173" s="257">
        <v>0</v>
      </c>
      <c r="O173" s="458">
        <f t="shared" si="16"/>
        <v>0</v>
      </c>
    </row>
    <row r="174" spans="1:15" s="4" customFormat="1" ht="15.5" x14ac:dyDescent="0.35">
      <c r="A174" s="303">
        <v>91</v>
      </c>
      <c r="B174" s="327" t="s">
        <v>622</v>
      </c>
      <c r="C174" s="269">
        <v>453.7</v>
      </c>
      <c r="D174" s="270"/>
      <c r="E174" s="270"/>
      <c r="F174" s="462">
        <f t="shared" si="15"/>
        <v>453.7</v>
      </c>
      <c r="G174" s="279">
        <v>210</v>
      </c>
      <c r="H174" s="463">
        <v>100</v>
      </c>
      <c r="I174" s="271">
        <v>180</v>
      </c>
      <c r="J174" s="459">
        <f t="shared" si="14"/>
        <v>3.3333333333333333E-2</v>
      </c>
      <c r="K174" s="257">
        <f t="shared" si="17"/>
        <v>142.715</v>
      </c>
      <c r="L174" s="257">
        <f t="shared" si="13"/>
        <v>31.397300000000001</v>
      </c>
      <c r="M174" s="460">
        <v>61.333333333333336</v>
      </c>
      <c r="N174" s="257">
        <v>7.0066666666666668</v>
      </c>
      <c r="O174" s="458">
        <f t="shared" si="16"/>
        <v>0.53438902358386597</v>
      </c>
    </row>
    <row r="175" spans="1:15" s="4" customFormat="1" ht="15.5" x14ac:dyDescent="0.35">
      <c r="A175" s="287">
        <v>92</v>
      </c>
      <c r="B175" s="327" t="s">
        <v>623</v>
      </c>
      <c r="C175" s="269">
        <v>89.9</v>
      </c>
      <c r="D175" s="270"/>
      <c r="E175" s="270"/>
      <c r="F175" s="462">
        <f t="shared" si="15"/>
        <v>89.9</v>
      </c>
      <c r="G175" s="279">
        <v>0</v>
      </c>
      <c r="H175" s="463">
        <v>0</v>
      </c>
      <c r="I175" s="271"/>
      <c r="J175" s="459">
        <f t="shared" si="14"/>
        <v>0</v>
      </c>
      <c r="K175" s="257">
        <f t="shared" si="17"/>
        <v>0</v>
      </c>
      <c r="L175" s="257">
        <f t="shared" si="13"/>
        <v>0</v>
      </c>
      <c r="M175" s="460">
        <v>0</v>
      </c>
      <c r="N175" s="257">
        <v>0</v>
      </c>
      <c r="O175" s="458">
        <f t="shared" si="16"/>
        <v>0</v>
      </c>
    </row>
    <row r="176" spans="1:15" s="4" customFormat="1" ht="15.5" x14ac:dyDescent="0.35">
      <c r="A176" s="287">
        <v>93</v>
      </c>
      <c r="B176" s="327" t="s">
        <v>624</v>
      </c>
      <c r="C176" s="269">
        <v>224.08</v>
      </c>
      <c r="D176" s="270"/>
      <c r="E176" s="270"/>
      <c r="F176" s="462">
        <f t="shared" si="15"/>
        <v>224.08</v>
      </c>
      <c r="G176" s="279">
        <v>0</v>
      </c>
      <c r="H176" s="463">
        <v>0</v>
      </c>
      <c r="I176" s="271"/>
      <c r="J176" s="459">
        <f t="shared" si="14"/>
        <v>0</v>
      </c>
      <c r="K176" s="257">
        <f t="shared" si="17"/>
        <v>0</v>
      </c>
      <c r="L176" s="257">
        <f t="shared" si="13"/>
        <v>0</v>
      </c>
      <c r="M176" s="460">
        <v>0</v>
      </c>
      <c r="N176" s="257">
        <v>0</v>
      </c>
      <c r="O176" s="458">
        <f t="shared" si="16"/>
        <v>0</v>
      </c>
    </row>
    <row r="177" spans="1:15" s="4" customFormat="1" ht="15.5" x14ac:dyDescent="0.35">
      <c r="A177" s="303">
        <v>94</v>
      </c>
      <c r="B177" s="327" t="s">
        <v>625</v>
      </c>
      <c r="C177" s="269">
        <v>653.71</v>
      </c>
      <c r="D177" s="270"/>
      <c r="E177" s="270"/>
      <c r="F177" s="462">
        <f t="shared" si="15"/>
        <v>653.71</v>
      </c>
      <c r="G177" s="279">
        <v>0</v>
      </c>
      <c r="H177" s="463">
        <v>0</v>
      </c>
      <c r="I177" s="271"/>
      <c r="J177" s="459">
        <f t="shared" si="14"/>
        <v>0</v>
      </c>
      <c r="K177" s="257">
        <f t="shared" si="17"/>
        <v>0</v>
      </c>
      <c r="L177" s="257">
        <f t="shared" si="13"/>
        <v>0</v>
      </c>
      <c r="M177" s="460">
        <v>0</v>
      </c>
      <c r="N177" s="257">
        <v>0</v>
      </c>
      <c r="O177" s="458">
        <f t="shared" si="16"/>
        <v>0</v>
      </c>
    </row>
    <row r="178" spans="1:15" s="4" customFormat="1" ht="15.5" x14ac:dyDescent="0.35">
      <c r="A178" s="287">
        <v>95</v>
      </c>
      <c r="B178" s="327" t="s">
        <v>626</v>
      </c>
      <c r="C178" s="269">
        <v>2379.1</v>
      </c>
      <c r="D178" s="270"/>
      <c r="E178" s="270"/>
      <c r="F178" s="462">
        <f t="shared" si="15"/>
        <v>2379.1</v>
      </c>
      <c r="G178" s="279">
        <v>377.4</v>
      </c>
      <c r="H178" s="463">
        <v>665</v>
      </c>
      <c r="I178" s="271">
        <v>942</v>
      </c>
      <c r="J178" s="459">
        <f t="shared" si="14"/>
        <v>0.22166666666666668</v>
      </c>
      <c r="K178" s="257">
        <f t="shared" si="17"/>
        <v>949.05475000000001</v>
      </c>
      <c r="L178" s="257">
        <f t="shared" ref="L178:L230" si="18">K178*0.22</f>
        <v>208.792045</v>
      </c>
      <c r="M178" s="460">
        <v>407.86666666666667</v>
      </c>
      <c r="N178" s="257">
        <v>46.594333333333331</v>
      </c>
      <c r="O178" s="458">
        <f t="shared" si="16"/>
        <v>0.67769652179395568</v>
      </c>
    </row>
    <row r="179" spans="1:15" s="4" customFormat="1" ht="15.5" x14ac:dyDescent="0.35">
      <c r="A179" s="287">
        <v>96</v>
      </c>
      <c r="B179" s="327" t="s">
        <v>627</v>
      </c>
      <c r="C179" s="269">
        <v>140.19999999999999</v>
      </c>
      <c r="D179" s="270"/>
      <c r="E179" s="270"/>
      <c r="F179" s="462">
        <f t="shared" si="15"/>
        <v>140.19999999999999</v>
      </c>
      <c r="G179" s="279">
        <v>0</v>
      </c>
      <c r="H179" s="463">
        <v>0</v>
      </c>
      <c r="I179" s="271"/>
      <c r="J179" s="459">
        <f t="shared" si="14"/>
        <v>0</v>
      </c>
      <c r="K179" s="257">
        <f t="shared" si="17"/>
        <v>0</v>
      </c>
      <c r="L179" s="257">
        <f t="shared" si="18"/>
        <v>0</v>
      </c>
      <c r="M179" s="460">
        <v>0</v>
      </c>
      <c r="N179" s="257">
        <v>0</v>
      </c>
      <c r="O179" s="458">
        <f t="shared" si="16"/>
        <v>0</v>
      </c>
    </row>
    <row r="180" spans="1:15" s="4" customFormat="1" ht="15.5" x14ac:dyDescent="0.35">
      <c r="A180" s="303">
        <v>97</v>
      </c>
      <c r="B180" s="327" t="s">
        <v>628</v>
      </c>
      <c r="C180" s="269">
        <v>137.5</v>
      </c>
      <c r="D180" s="270"/>
      <c r="E180" s="270"/>
      <c r="F180" s="462">
        <f t="shared" si="15"/>
        <v>137.5</v>
      </c>
      <c r="G180" s="279">
        <v>0</v>
      </c>
      <c r="H180" s="463">
        <v>0</v>
      </c>
      <c r="I180" s="271"/>
      <c r="J180" s="459">
        <f t="shared" si="14"/>
        <v>0</v>
      </c>
      <c r="K180" s="257">
        <f t="shared" si="17"/>
        <v>0</v>
      </c>
      <c r="L180" s="257">
        <f t="shared" si="18"/>
        <v>0</v>
      </c>
      <c r="M180" s="460">
        <v>0</v>
      </c>
      <c r="N180" s="257">
        <v>0</v>
      </c>
      <c r="O180" s="458">
        <f t="shared" si="16"/>
        <v>0</v>
      </c>
    </row>
    <row r="181" spans="1:15" s="4" customFormat="1" ht="15.5" x14ac:dyDescent="0.35">
      <c r="A181" s="287">
        <v>98</v>
      </c>
      <c r="B181" s="327" t="s">
        <v>629</v>
      </c>
      <c r="C181" s="269">
        <v>1812.9</v>
      </c>
      <c r="D181" s="270">
        <v>95.4</v>
      </c>
      <c r="E181" s="270"/>
      <c r="F181" s="462">
        <f t="shared" si="15"/>
        <v>1908.3000000000002</v>
      </c>
      <c r="G181" s="279">
        <v>358.8</v>
      </c>
      <c r="H181" s="463">
        <v>359</v>
      </c>
      <c r="I181" s="271">
        <v>598</v>
      </c>
      <c r="J181" s="459">
        <f t="shared" si="14"/>
        <v>0.11966666666666667</v>
      </c>
      <c r="K181" s="257">
        <f t="shared" si="17"/>
        <v>512.34685000000002</v>
      </c>
      <c r="L181" s="257">
        <f t="shared" si="18"/>
        <v>112.716307</v>
      </c>
      <c r="M181" s="460">
        <v>220.18666666666667</v>
      </c>
      <c r="N181" s="257">
        <v>25.153933333333335</v>
      </c>
      <c r="O181" s="458">
        <f t="shared" si="16"/>
        <v>0.45611473929675633</v>
      </c>
    </row>
    <row r="182" spans="1:15" s="4" customFormat="1" ht="15.5" x14ac:dyDescent="0.35">
      <c r="A182" s="287">
        <v>99</v>
      </c>
      <c r="B182" s="327" t="s">
        <v>630</v>
      </c>
      <c r="C182" s="269">
        <v>140.4</v>
      </c>
      <c r="D182" s="270"/>
      <c r="E182" s="270"/>
      <c r="F182" s="462">
        <f t="shared" si="15"/>
        <v>140.4</v>
      </c>
      <c r="G182" s="279">
        <v>60</v>
      </c>
      <c r="H182" s="463">
        <v>30</v>
      </c>
      <c r="I182" s="271">
        <v>82</v>
      </c>
      <c r="J182" s="459">
        <f t="shared" si="14"/>
        <v>0.01</v>
      </c>
      <c r="K182" s="257">
        <f t="shared" si="17"/>
        <v>42.814500000000002</v>
      </c>
      <c r="L182" s="257">
        <f t="shared" si="18"/>
        <v>9.4191900000000004</v>
      </c>
      <c r="M182" s="460">
        <v>18.400000000000002</v>
      </c>
      <c r="N182" s="257">
        <v>2.1019999999999999</v>
      </c>
      <c r="O182" s="458">
        <f t="shared" si="16"/>
        <v>0.51806047008547007</v>
      </c>
    </row>
    <row r="183" spans="1:15" s="4" customFormat="1" ht="15.5" x14ac:dyDescent="0.35">
      <c r="A183" s="303">
        <v>100</v>
      </c>
      <c r="B183" s="327" t="s">
        <v>631</v>
      </c>
      <c r="C183" s="269">
        <v>290.7</v>
      </c>
      <c r="D183" s="270"/>
      <c r="E183" s="270"/>
      <c r="F183" s="462">
        <f t="shared" si="15"/>
        <v>290.7</v>
      </c>
      <c r="G183" s="279">
        <v>131.4</v>
      </c>
      <c r="H183" s="463">
        <v>148</v>
      </c>
      <c r="I183" s="271">
        <v>253</v>
      </c>
      <c r="J183" s="459">
        <f t="shared" si="14"/>
        <v>4.9333333333333333E-2</v>
      </c>
      <c r="K183" s="257">
        <f t="shared" si="17"/>
        <v>211.2182</v>
      </c>
      <c r="L183" s="257">
        <f t="shared" si="18"/>
        <v>46.468004000000001</v>
      </c>
      <c r="M183" s="460">
        <v>90.773333333333326</v>
      </c>
      <c r="N183" s="257">
        <v>10.369866666666667</v>
      </c>
      <c r="O183" s="458">
        <f t="shared" si="16"/>
        <v>1.2343632748538012</v>
      </c>
    </row>
    <row r="184" spans="1:15" s="4" customFormat="1" ht="15.5" x14ac:dyDescent="0.35">
      <c r="A184" s="287">
        <v>101</v>
      </c>
      <c r="B184" s="327" t="s">
        <v>632</v>
      </c>
      <c r="C184" s="269">
        <v>1387.9</v>
      </c>
      <c r="D184" s="270">
        <v>85.8</v>
      </c>
      <c r="E184" s="270"/>
      <c r="F184" s="462">
        <f t="shared" ref="F184:F238" si="19">C184+D184+E184</f>
        <v>1473.7</v>
      </c>
      <c r="G184" s="279">
        <v>638.79999999999995</v>
      </c>
      <c r="H184" s="463">
        <v>481</v>
      </c>
      <c r="I184" s="271">
        <v>796</v>
      </c>
      <c r="J184" s="459">
        <f t="shared" si="14"/>
        <v>0.16033333333333333</v>
      </c>
      <c r="K184" s="257">
        <f t="shared" si="17"/>
        <v>686.45914999999991</v>
      </c>
      <c r="L184" s="257">
        <f t="shared" si="18"/>
        <v>151.02101299999998</v>
      </c>
      <c r="M184" s="460">
        <v>295.01333333333332</v>
      </c>
      <c r="N184" s="257">
        <v>33.702066666666667</v>
      </c>
      <c r="O184" s="458">
        <f t="shared" si="16"/>
        <v>0.79133851055167259</v>
      </c>
    </row>
    <row r="185" spans="1:15" s="4" customFormat="1" ht="15.5" x14ac:dyDescent="0.35">
      <c r="A185" s="287">
        <v>102</v>
      </c>
      <c r="B185" s="327" t="s">
        <v>633</v>
      </c>
      <c r="C185" s="269">
        <v>2507</v>
      </c>
      <c r="D185" s="270"/>
      <c r="E185" s="270"/>
      <c r="F185" s="462">
        <f t="shared" si="19"/>
        <v>2507</v>
      </c>
      <c r="G185" s="279">
        <v>136</v>
      </c>
      <c r="H185" s="463">
        <v>500</v>
      </c>
      <c r="I185" s="271">
        <v>812</v>
      </c>
      <c r="J185" s="459">
        <f t="shared" si="14"/>
        <v>0.16666666666666666</v>
      </c>
      <c r="K185" s="257">
        <f t="shared" si="17"/>
        <v>713.57499999999993</v>
      </c>
      <c r="L185" s="257">
        <f t="shared" si="18"/>
        <v>156.98649999999998</v>
      </c>
      <c r="M185" s="460">
        <v>306.66666666666663</v>
      </c>
      <c r="N185" s="257">
        <v>35.033333333333331</v>
      </c>
      <c r="O185" s="458">
        <f t="shared" si="16"/>
        <v>0.48355065815715986</v>
      </c>
    </row>
    <row r="186" spans="1:15" s="4" customFormat="1" ht="15.5" x14ac:dyDescent="0.35">
      <c r="A186" s="303">
        <v>103</v>
      </c>
      <c r="B186" s="327" t="s">
        <v>634</v>
      </c>
      <c r="C186" s="269">
        <v>3505.3</v>
      </c>
      <c r="D186" s="270"/>
      <c r="E186" s="270"/>
      <c r="F186" s="462">
        <f t="shared" si="19"/>
        <v>3505.3</v>
      </c>
      <c r="G186" s="279">
        <v>2050</v>
      </c>
      <c r="H186" s="463">
        <v>1534</v>
      </c>
      <c r="I186" s="271">
        <v>3062</v>
      </c>
      <c r="J186" s="459">
        <f t="shared" si="14"/>
        <v>0.51133333333333331</v>
      </c>
      <c r="K186" s="257">
        <f t="shared" si="17"/>
        <v>2189.2480999999998</v>
      </c>
      <c r="L186" s="257">
        <f t="shared" si="18"/>
        <v>481.63458199999997</v>
      </c>
      <c r="M186" s="460">
        <v>940.85333333333324</v>
      </c>
      <c r="N186" s="257">
        <v>107.48226666666666</v>
      </c>
      <c r="O186" s="458">
        <f t="shared" si="16"/>
        <v>1.0610270966821669</v>
      </c>
    </row>
    <row r="187" spans="1:15" s="4" customFormat="1" ht="15.5" x14ac:dyDescent="0.35">
      <c r="A187" s="287">
        <v>104</v>
      </c>
      <c r="B187" s="327" t="s">
        <v>635</v>
      </c>
      <c r="C187" s="269">
        <v>191.78</v>
      </c>
      <c r="D187" s="270"/>
      <c r="E187" s="270"/>
      <c r="F187" s="462">
        <f t="shared" si="19"/>
        <v>191.78</v>
      </c>
      <c r="G187" s="279">
        <v>0</v>
      </c>
      <c r="H187" s="463">
        <v>0</v>
      </c>
      <c r="I187" s="271"/>
      <c r="J187" s="459">
        <f t="shared" ref="J187:J245" si="20">H187/3000</f>
        <v>0</v>
      </c>
      <c r="K187" s="257">
        <f t="shared" si="17"/>
        <v>0</v>
      </c>
      <c r="L187" s="257">
        <f t="shared" si="18"/>
        <v>0</v>
      </c>
      <c r="M187" s="460">
        <v>0</v>
      </c>
      <c r="N187" s="257">
        <v>0</v>
      </c>
      <c r="O187" s="458">
        <f t="shared" si="16"/>
        <v>0</v>
      </c>
    </row>
    <row r="188" spans="1:15" s="4" customFormat="1" ht="15.5" x14ac:dyDescent="0.35">
      <c r="A188" s="287">
        <v>105</v>
      </c>
      <c r="B188" s="327" t="s">
        <v>636</v>
      </c>
      <c r="C188" s="269">
        <v>3560.1</v>
      </c>
      <c r="D188" s="270"/>
      <c r="E188" s="270"/>
      <c r="F188" s="462">
        <f t="shared" si="19"/>
        <v>3560.1</v>
      </c>
      <c r="G188" s="279">
        <v>1820</v>
      </c>
      <c r="H188" s="463">
        <v>1344</v>
      </c>
      <c r="I188" s="271">
        <v>2721</v>
      </c>
      <c r="J188" s="459">
        <f t="shared" si="20"/>
        <v>0.44800000000000001</v>
      </c>
      <c r="K188" s="257">
        <f t="shared" si="17"/>
        <v>1918.0896</v>
      </c>
      <c r="L188" s="257">
        <f t="shared" si="18"/>
        <v>421.97971200000001</v>
      </c>
      <c r="M188" s="460">
        <v>824.32</v>
      </c>
      <c r="N188" s="257">
        <v>94.169600000000003</v>
      </c>
      <c r="O188" s="458">
        <f t="shared" si="16"/>
        <v>0.91529982640937069</v>
      </c>
    </row>
    <row r="189" spans="1:15" s="4" customFormat="1" ht="15.5" x14ac:dyDescent="0.35">
      <c r="A189" s="303">
        <v>106</v>
      </c>
      <c r="B189" s="327" t="s">
        <v>637</v>
      </c>
      <c r="C189" s="269">
        <v>291.19</v>
      </c>
      <c r="D189" s="270"/>
      <c r="E189" s="270"/>
      <c r="F189" s="462">
        <f t="shared" si="19"/>
        <v>291.19</v>
      </c>
      <c r="G189" s="279">
        <v>55.2</v>
      </c>
      <c r="H189" s="463">
        <v>57</v>
      </c>
      <c r="I189" s="271">
        <v>111</v>
      </c>
      <c r="J189" s="459">
        <f t="shared" si="20"/>
        <v>1.9E-2</v>
      </c>
      <c r="K189" s="257">
        <f t="shared" si="17"/>
        <v>81.347549999999998</v>
      </c>
      <c r="L189" s="257">
        <f t="shared" si="18"/>
        <v>17.896460999999999</v>
      </c>
      <c r="M189" s="460">
        <v>34.96</v>
      </c>
      <c r="N189" s="257">
        <v>3.9937999999999994</v>
      </c>
      <c r="O189" s="458">
        <f t="shared" si="16"/>
        <v>0.47459669288093687</v>
      </c>
    </row>
    <row r="190" spans="1:15" s="4" customFormat="1" ht="15.5" x14ac:dyDescent="0.35">
      <c r="A190" s="287">
        <v>107</v>
      </c>
      <c r="B190" s="327" t="s">
        <v>638</v>
      </c>
      <c r="C190" s="269">
        <v>162.44999999999999</v>
      </c>
      <c r="D190" s="270">
        <v>11</v>
      </c>
      <c r="E190" s="270"/>
      <c r="F190" s="462">
        <f t="shared" si="19"/>
        <v>173.45</v>
      </c>
      <c r="G190" s="279">
        <v>0</v>
      </c>
      <c r="H190" s="463">
        <v>0</v>
      </c>
      <c r="I190" s="271"/>
      <c r="J190" s="459">
        <f t="shared" si="20"/>
        <v>0</v>
      </c>
      <c r="K190" s="257">
        <f t="shared" si="17"/>
        <v>0</v>
      </c>
      <c r="L190" s="257">
        <f t="shared" si="18"/>
        <v>0</v>
      </c>
      <c r="M190" s="460">
        <v>0</v>
      </c>
      <c r="N190" s="257">
        <v>0</v>
      </c>
      <c r="O190" s="458">
        <f t="shared" si="16"/>
        <v>0</v>
      </c>
    </row>
    <row r="191" spans="1:15" s="4" customFormat="1" ht="15.5" x14ac:dyDescent="0.35">
      <c r="A191" s="287">
        <v>108</v>
      </c>
      <c r="B191" s="327" t="s">
        <v>639</v>
      </c>
      <c r="C191" s="269">
        <v>132.96</v>
      </c>
      <c r="D191" s="270">
        <v>37.299999999999997</v>
      </c>
      <c r="E191" s="270">
        <v>39.4</v>
      </c>
      <c r="F191" s="462">
        <f t="shared" si="19"/>
        <v>209.66</v>
      </c>
      <c r="G191" s="279">
        <v>0</v>
      </c>
      <c r="H191" s="463">
        <v>0</v>
      </c>
      <c r="I191" s="271"/>
      <c r="J191" s="459">
        <f t="shared" si="20"/>
        <v>0</v>
      </c>
      <c r="K191" s="257">
        <f t="shared" si="17"/>
        <v>0</v>
      </c>
      <c r="L191" s="257">
        <f t="shared" si="18"/>
        <v>0</v>
      </c>
      <c r="M191" s="460">
        <v>0</v>
      </c>
      <c r="N191" s="257">
        <v>0</v>
      </c>
      <c r="O191" s="458">
        <f t="shared" si="16"/>
        <v>0</v>
      </c>
    </row>
    <row r="192" spans="1:15" s="4" customFormat="1" ht="15.5" x14ac:dyDescent="0.35">
      <c r="A192" s="303">
        <v>109</v>
      </c>
      <c r="B192" s="327" t="s">
        <v>640</v>
      </c>
      <c r="C192" s="269">
        <v>408.46</v>
      </c>
      <c r="D192" s="270"/>
      <c r="E192" s="270"/>
      <c r="F192" s="462">
        <f t="shared" si="19"/>
        <v>408.46</v>
      </c>
      <c r="G192" s="279">
        <v>0</v>
      </c>
      <c r="H192" s="463">
        <v>77</v>
      </c>
      <c r="I192" s="271">
        <v>129</v>
      </c>
      <c r="J192" s="459">
        <f t="shared" si="20"/>
        <v>2.5666666666666667E-2</v>
      </c>
      <c r="K192" s="257">
        <f t="shared" si="17"/>
        <v>109.89055</v>
      </c>
      <c r="L192" s="257">
        <f t="shared" si="18"/>
        <v>24.175921000000002</v>
      </c>
      <c r="M192" s="460">
        <v>47.226666666666667</v>
      </c>
      <c r="N192" s="257">
        <v>5.3951333333333329</v>
      </c>
      <c r="O192" s="458">
        <f t="shared" ref="O192:O254" si="21">(K192+L192+M192+N192)/F192</f>
        <v>0.45705398570239436</v>
      </c>
    </row>
    <row r="193" spans="1:15" s="4" customFormat="1" ht="15.5" x14ac:dyDescent="0.35">
      <c r="A193" s="287">
        <v>110</v>
      </c>
      <c r="B193" s="327" t="s">
        <v>641</v>
      </c>
      <c r="C193" s="269">
        <v>352.8</v>
      </c>
      <c r="D193" s="270"/>
      <c r="E193" s="270"/>
      <c r="F193" s="462">
        <f t="shared" si="19"/>
        <v>352.8</v>
      </c>
      <c r="G193" s="279">
        <v>60</v>
      </c>
      <c r="H193" s="463">
        <v>45</v>
      </c>
      <c r="I193" s="271">
        <v>106</v>
      </c>
      <c r="J193" s="459">
        <f t="shared" si="20"/>
        <v>1.4999999999999999E-2</v>
      </c>
      <c r="K193" s="257">
        <f t="shared" si="17"/>
        <v>64.22175</v>
      </c>
      <c r="L193" s="257">
        <f t="shared" si="18"/>
        <v>14.128785000000001</v>
      </c>
      <c r="M193" s="460">
        <v>27.599999999999998</v>
      </c>
      <c r="N193" s="257">
        <v>3.1529999999999996</v>
      </c>
      <c r="O193" s="458">
        <f t="shared" si="21"/>
        <v>0.30925038265306126</v>
      </c>
    </row>
    <row r="194" spans="1:15" s="4" customFormat="1" ht="15.5" x14ac:dyDescent="0.35">
      <c r="A194" s="287">
        <v>111</v>
      </c>
      <c r="B194" s="327" t="s">
        <v>642</v>
      </c>
      <c r="C194" s="269">
        <v>115.8</v>
      </c>
      <c r="D194" s="270"/>
      <c r="E194" s="270"/>
      <c r="F194" s="462">
        <f t="shared" si="19"/>
        <v>115.8</v>
      </c>
      <c r="G194" s="279">
        <v>0</v>
      </c>
      <c r="H194" s="463">
        <v>0</v>
      </c>
      <c r="I194" s="271"/>
      <c r="J194" s="459">
        <f t="shared" si="20"/>
        <v>0</v>
      </c>
      <c r="K194" s="257">
        <f t="shared" si="17"/>
        <v>0</v>
      </c>
      <c r="L194" s="257">
        <f t="shared" si="18"/>
        <v>0</v>
      </c>
      <c r="M194" s="460">
        <v>0</v>
      </c>
      <c r="N194" s="257">
        <v>0</v>
      </c>
      <c r="O194" s="458">
        <f t="shared" si="21"/>
        <v>0</v>
      </c>
    </row>
    <row r="195" spans="1:15" s="4" customFormat="1" ht="15.5" x14ac:dyDescent="0.35">
      <c r="A195" s="303">
        <v>112</v>
      </c>
      <c r="B195" s="327" t="s">
        <v>643</v>
      </c>
      <c r="C195" s="269">
        <v>74.2</v>
      </c>
      <c r="D195" s="270">
        <v>67.099999999999994</v>
      </c>
      <c r="E195" s="270"/>
      <c r="F195" s="462">
        <f t="shared" si="19"/>
        <v>141.30000000000001</v>
      </c>
      <c r="G195" s="279">
        <v>0</v>
      </c>
      <c r="H195" s="463">
        <v>0</v>
      </c>
      <c r="I195" s="271"/>
      <c r="J195" s="459">
        <f t="shared" si="20"/>
        <v>0</v>
      </c>
      <c r="K195" s="257">
        <f t="shared" si="17"/>
        <v>0</v>
      </c>
      <c r="L195" s="257">
        <f t="shared" si="18"/>
        <v>0</v>
      </c>
      <c r="M195" s="460">
        <v>0</v>
      </c>
      <c r="N195" s="257">
        <v>0</v>
      </c>
      <c r="O195" s="458">
        <f t="shared" si="21"/>
        <v>0</v>
      </c>
    </row>
    <row r="196" spans="1:15" s="4" customFormat="1" ht="15.5" x14ac:dyDescent="0.35">
      <c r="A196" s="287">
        <v>113</v>
      </c>
      <c r="B196" s="327" t="s">
        <v>644</v>
      </c>
      <c r="C196" s="269">
        <v>130.9</v>
      </c>
      <c r="D196" s="270"/>
      <c r="E196" s="270">
        <v>30.2</v>
      </c>
      <c r="F196" s="462">
        <f t="shared" si="19"/>
        <v>161.1</v>
      </c>
      <c r="G196" s="279">
        <v>0</v>
      </c>
      <c r="H196" s="463">
        <v>0</v>
      </c>
      <c r="I196" s="271"/>
      <c r="J196" s="459">
        <f t="shared" si="20"/>
        <v>0</v>
      </c>
      <c r="K196" s="257">
        <f t="shared" si="17"/>
        <v>0</v>
      </c>
      <c r="L196" s="257">
        <f t="shared" si="18"/>
        <v>0</v>
      </c>
      <c r="M196" s="460">
        <v>0</v>
      </c>
      <c r="N196" s="257">
        <v>0</v>
      </c>
      <c r="O196" s="458">
        <f t="shared" si="21"/>
        <v>0</v>
      </c>
    </row>
    <row r="197" spans="1:15" s="4" customFormat="1" ht="15.5" x14ac:dyDescent="0.35">
      <c r="A197" s="287">
        <v>114</v>
      </c>
      <c r="B197" s="327" t="s">
        <v>645</v>
      </c>
      <c r="C197" s="269">
        <v>308.8</v>
      </c>
      <c r="D197" s="270"/>
      <c r="E197" s="270"/>
      <c r="F197" s="462">
        <f t="shared" si="19"/>
        <v>308.8</v>
      </c>
      <c r="G197" s="279">
        <v>0</v>
      </c>
      <c r="H197" s="463">
        <v>0</v>
      </c>
      <c r="I197" s="271"/>
      <c r="J197" s="459">
        <f t="shared" si="20"/>
        <v>0</v>
      </c>
      <c r="K197" s="257">
        <f t="shared" si="17"/>
        <v>0</v>
      </c>
      <c r="L197" s="257">
        <f t="shared" si="18"/>
        <v>0</v>
      </c>
      <c r="M197" s="460">
        <v>0</v>
      </c>
      <c r="N197" s="257">
        <v>0</v>
      </c>
      <c r="O197" s="458">
        <f t="shared" si="21"/>
        <v>0</v>
      </c>
    </row>
    <row r="198" spans="1:15" s="4" customFormat="1" ht="15.5" x14ac:dyDescent="0.35">
      <c r="A198" s="303">
        <v>115</v>
      </c>
      <c r="B198" s="327" t="s">
        <v>646</v>
      </c>
      <c r="C198" s="269">
        <v>343.31</v>
      </c>
      <c r="D198" s="270"/>
      <c r="E198" s="270"/>
      <c r="F198" s="462">
        <f t="shared" si="19"/>
        <v>343.31</v>
      </c>
      <c r="G198" s="279">
        <v>168</v>
      </c>
      <c r="H198" s="463">
        <v>168</v>
      </c>
      <c r="I198" s="271">
        <v>280</v>
      </c>
      <c r="J198" s="459">
        <f t="shared" si="20"/>
        <v>5.6000000000000001E-2</v>
      </c>
      <c r="K198" s="257">
        <f t="shared" si="17"/>
        <v>239.7612</v>
      </c>
      <c r="L198" s="257">
        <f t="shared" si="18"/>
        <v>52.747464000000001</v>
      </c>
      <c r="M198" s="460">
        <v>103.04</v>
      </c>
      <c r="N198" s="257">
        <v>11.7712</v>
      </c>
      <c r="O198" s="458">
        <f t="shared" si="21"/>
        <v>1.1864491683900849</v>
      </c>
    </row>
    <row r="199" spans="1:15" s="4" customFormat="1" ht="15.5" x14ac:dyDescent="0.35">
      <c r="A199" s="287">
        <v>116</v>
      </c>
      <c r="B199" s="327" t="s">
        <v>647</v>
      </c>
      <c r="C199" s="269">
        <v>146.82</v>
      </c>
      <c r="D199" s="270"/>
      <c r="E199" s="270"/>
      <c r="F199" s="462">
        <f t="shared" si="19"/>
        <v>146.82</v>
      </c>
      <c r="G199" s="279">
        <v>0</v>
      </c>
      <c r="H199" s="463">
        <v>0</v>
      </c>
      <c r="I199" s="271"/>
      <c r="J199" s="459">
        <f t="shared" si="20"/>
        <v>0</v>
      </c>
      <c r="K199" s="257">
        <f t="shared" ref="K199:K262" si="22">J199*4281.45</f>
        <v>0</v>
      </c>
      <c r="L199" s="257">
        <f t="shared" si="18"/>
        <v>0</v>
      </c>
      <c r="M199" s="460">
        <v>0</v>
      </c>
      <c r="N199" s="257">
        <v>0</v>
      </c>
      <c r="O199" s="458">
        <f t="shared" si="21"/>
        <v>0</v>
      </c>
    </row>
    <row r="200" spans="1:15" s="4" customFormat="1" ht="15.5" x14ac:dyDescent="0.35">
      <c r="A200" s="287">
        <v>117</v>
      </c>
      <c r="B200" s="327" t="s">
        <v>648</v>
      </c>
      <c r="C200" s="269">
        <v>218.19</v>
      </c>
      <c r="D200" s="270"/>
      <c r="E200" s="270"/>
      <c r="F200" s="462">
        <f t="shared" si="19"/>
        <v>218.19</v>
      </c>
      <c r="G200" s="279">
        <v>0</v>
      </c>
      <c r="H200" s="463">
        <v>0</v>
      </c>
      <c r="I200" s="271"/>
      <c r="J200" s="459">
        <f t="shared" si="20"/>
        <v>0</v>
      </c>
      <c r="K200" s="257">
        <f t="shared" si="22"/>
        <v>0</v>
      </c>
      <c r="L200" s="257">
        <f t="shared" si="18"/>
        <v>0</v>
      </c>
      <c r="M200" s="460">
        <v>0</v>
      </c>
      <c r="N200" s="257">
        <v>0</v>
      </c>
      <c r="O200" s="458">
        <f t="shared" si="21"/>
        <v>0</v>
      </c>
    </row>
    <row r="201" spans="1:15" s="4" customFormat="1" ht="15.5" x14ac:dyDescent="0.35">
      <c r="A201" s="303">
        <v>118</v>
      </c>
      <c r="B201" s="327" t="s">
        <v>649</v>
      </c>
      <c r="C201" s="269">
        <v>109.6</v>
      </c>
      <c r="D201" s="270"/>
      <c r="E201" s="270"/>
      <c r="F201" s="462">
        <f t="shared" si="19"/>
        <v>109.6</v>
      </c>
      <c r="G201" s="279">
        <v>0</v>
      </c>
      <c r="H201" s="463">
        <v>0</v>
      </c>
      <c r="I201" s="271"/>
      <c r="J201" s="459">
        <f t="shared" si="20"/>
        <v>0</v>
      </c>
      <c r="K201" s="257">
        <f t="shared" si="22"/>
        <v>0</v>
      </c>
      <c r="L201" s="257">
        <f t="shared" si="18"/>
        <v>0</v>
      </c>
      <c r="M201" s="460">
        <v>0</v>
      </c>
      <c r="N201" s="257">
        <v>0</v>
      </c>
      <c r="O201" s="458">
        <f t="shared" si="21"/>
        <v>0</v>
      </c>
    </row>
    <row r="202" spans="1:15" s="4" customFormat="1" ht="15.5" x14ac:dyDescent="0.35">
      <c r="A202" s="287">
        <v>119</v>
      </c>
      <c r="B202" s="327" t="s">
        <v>650</v>
      </c>
      <c r="C202" s="269">
        <v>143.4</v>
      </c>
      <c r="D202" s="270"/>
      <c r="E202" s="270"/>
      <c r="F202" s="462">
        <f t="shared" si="19"/>
        <v>143.4</v>
      </c>
      <c r="G202" s="279">
        <v>0</v>
      </c>
      <c r="H202" s="463">
        <v>0</v>
      </c>
      <c r="I202" s="271"/>
      <c r="J202" s="459">
        <f t="shared" si="20"/>
        <v>0</v>
      </c>
      <c r="K202" s="257">
        <f t="shared" si="22"/>
        <v>0</v>
      </c>
      <c r="L202" s="257">
        <f t="shared" si="18"/>
        <v>0</v>
      </c>
      <c r="M202" s="460">
        <v>0</v>
      </c>
      <c r="N202" s="257">
        <v>0</v>
      </c>
      <c r="O202" s="458">
        <f t="shared" si="21"/>
        <v>0</v>
      </c>
    </row>
    <row r="203" spans="1:15" s="4" customFormat="1" ht="15.5" x14ac:dyDescent="0.35">
      <c r="A203" s="287">
        <v>120</v>
      </c>
      <c r="B203" s="327" t="s">
        <v>651</v>
      </c>
      <c r="C203" s="269">
        <v>306.10000000000002</v>
      </c>
      <c r="D203" s="270"/>
      <c r="E203" s="270"/>
      <c r="F203" s="462">
        <f t="shared" si="19"/>
        <v>306.10000000000002</v>
      </c>
      <c r="G203" s="279">
        <v>0</v>
      </c>
      <c r="H203" s="463">
        <v>0</v>
      </c>
      <c r="I203" s="271"/>
      <c r="J203" s="459">
        <f t="shared" si="20"/>
        <v>0</v>
      </c>
      <c r="K203" s="257">
        <f t="shared" si="22"/>
        <v>0</v>
      </c>
      <c r="L203" s="257">
        <f t="shared" si="18"/>
        <v>0</v>
      </c>
      <c r="M203" s="460">
        <v>0</v>
      </c>
      <c r="N203" s="257">
        <v>0</v>
      </c>
      <c r="O203" s="458">
        <f t="shared" si="21"/>
        <v>0</v>
      </c>
    </row>
    <row r="204" spans="1:15" s="4" customFormat="1" ht="15.5" x14ac:dyDescent="0.35">
      <c r="A204" s="303">
        <v>121</v>
      </c>
      <c r="B204" s="327" t="s">
        <v>652</v>
      </c>
      <c r="C204" s="269">
        <v>239.7</v>
      </c>
      <c r="D204" s="270"/>
      <c r="E204" s="270"/>
      <c r="F204" s="462">
        <f t="shared" si="19"/>
        <v>239.7</v>
      </c>
      <c r="G204" s="279">
        <v>0</v>
      </c>
      <c r="H204" s="463">
        <v>0</v>
      </c>
      <c r="I204" s="271"/>
      <c r="J204" s="459"/>
      <c r="K204" s="257">
        <f t="shared" si="22"/>
        <v>0</v>
      </c>
      <c r="L204" s="257">
        <f t="shared" si="18"/>
        <v>0</v>
      </c>
      <c r="M204" s="460">
        <v>0</v>
      </c>
      <c r="N204" s="257">
        <v>0</v>
      </c>
      <c r="O204" s="458">
        <f t="shared" si="21"/>
        <v>0</v>
      </c>
    </row>
    <row r="205" spans="1:15" s="4" customFormat="1" ht="15.5" x14ac:dyDescent="0.35">
      <c r="A205" s="287">
        <v>122</v>
      </c>
      <c r="B205" s="327" t="s">
        <v>653</v>
      </c>
      <c r="C205" s="269">
        <v>193.7</v>
      </c>
      <c r="D205" s="270"/>
      <c r="E205" s="270"/>
      <c r="F205" s="462">
        <f t="shared" si="19"/>
        <v>193.7</v>
      </c>
      <c r="G205" s="279">
        <v>0</v>
      </c>
      <c r="H205" s="463">
        <v>0</v>
      </c>
      <c r="I205" s="271"/>
      <c r="J205" s="459">
        <f t="shared" si="20"/>
        <v>0</v>
      </c>
      <c r="K205" s="257">
        <f t="shared" si="22"/>
        <v>0</v>
      </c>
      <c r="L205" s="257">
        <f t="shared" si="18"/>
        <v>0</v>
      </c>
      <c r="M205" s="460">
        <v>0</v>
      </c>
      <c r="N205" s="257">
        <v>0</v>
      </c>
      <c r="O205" s="458">
        <f t="shared" si="21"/>
        <v>0</v>
      </c>
    </row>
    <row r="206" spans="1:15" s="4" customFormat="1" ht="15.5" x14ac:dyDescent="0.35">
      <c r="A206" s="287">
        <v>123</v>
      </c>
      <c r="B206" s="327" t="s">
        <v>654</v>
      </c>
      <c r="C206" s="269">
        <v>83.9</v>
      </c>
      <c r="D206" s="270"/>
      <c r="E206" s="270"/>
      <c r="F206" s="462">
        <f t="shared" si="19"/>
        <v>83.9</v>
      </c>
      <c r="G206" s="279">
        <v>0</v>
      </c>
      <c r="H206" s="463">
        <v>0</v>
      </c>
      <c r="I206" s="271"/>
      <c r="J206" s="459">
        <f t="shared" si="20"/>
        <v>0</v>
      </c>
      <c r="K206" s="257">
        <f t="shared" si="22"/>
        <v>0</v>
      </c>
      <c r="L206" s="257">
        <f t="shared" si="18"/>
        <v>0</v>
      </c>
      <c r="M206" s="460">
        <v>0</v>
      </c>
      <c r="N206" s="257">
        <v>0</v>
      </c>
      <c r="O206" s="458">
        <f t="shared" si="21"/>
        <v>0</v>
      </c>
    </row>
    <row r="207" spans="1:15" s="4" customFormat="1" ht="15.5" x14ac:dyDescent="0.35">
      <c r="A207" s="303">
        <v>124</v>
      </c>
      <c r="B207" s="327" t="s">
        <v>655</v>
      </c>
      <c r="C207" s="269">
        <v>2111.66</v>
      </c>
      <c r="D207" s="270"/>
      <c r="E207" s="270"/>
      <c r="F207" s="462">
        <f t="shared" si="19"/>
        <v>2111.66</v>
      </c>
      <c r="G207" s="279">
        <v>1302</v>
      </c>
      <c r="H207" s="463">
        <v>800</v>
      </c>
      <c r="I207" s="271">
        <v>1288</v>
      </c>
      <c r="J207" s="459">
        <f t="shared" si="20"/>
        <v>0.26666666666666666</v>
      </c>
      <c r="K207" s="257">
        <f t="shared" si="22"/>
        <v>1141.72</v>
      </c>
      <c r="L207" s="257">
        <f t="shared" si="18"/>
        <v>251.17840000000001</v>
      </c>
      <c r="M207" s="460">
        <v>490.66666666666669</v>
      </c>
      <c r="N207" s="257">
        <v>56.053333333333335</v>
      </c>
      <c r="O207" s="458">
        <f t="shared" si="21"/>
        <v>0.91852779330005785</v>
      </c>
    </row>
    <row r="208" spans="1:15" s="4" customFormat="1" ht="15.5" x14ac:dyDescent="0.35">
      <c r="A208" s="287">
        <v>125</v>
      </c>
      <c r="B208" s="327" t="s">
        <v>656</v>
      </c>
      <c r="C208" s="269">
        <v>424.8</v>
      </c>
      <c r="D208" s="270"/>
      <c r="E208" s="270"/>
      <c r="F208" s="462">
        <f t="shared" si="19"/>
        <v>424.8</v>
      </c>
      <c r="G208" s="279">
        <v>0</v>
      </c>
      <c r="H208" s="463">
        <v>0</v>
      </c>
      <c r="I208" s="271"/>
      <c r="J208" s="459">
        <f t="shared" si="20"/>
        <v>0</v>
      </c>
      <c r="K208" s="257">
        <f t="shared" si="22"/>
        <v>0</v>
      </c>
      <c r="L208" s="257">
        <f t="shared" si="18"/>
        <v>0</v>
      </c>
      <c r="M208" s="460">
        <v>0</v>
      </c>
      <c r="N208" s="257">
        <v>0</v>
      </c>
      <c r="O208" s="458">
        <f t="shared" si="21"/>
        <v>0</v>
      </c>
    </row>
    <row r="209" spans="1:15" s="4" customFormat="1" ht="15.5" x14ac:dyDescent="0.35">
      <c r="A209" s="287">
        <v>126</v>
      </c>
      <c r="B209" s="327" t="s">
        <v>657</v>
      </c>
      <c r="C209" s="269">
        <v>105.5</v>
      </c>
      <c r="D209" s="270"/>
      <c r="E209" s="270"/>
      <c r="F209" s="462">
        <f t="shared" si="19"/>
        <v>105.5</v>
      </c>
      <c r="G209" s="279">
        <v>0</v>
      </c>
      <c r="H209" s="463">
        <v>0</v>
      </c>
      <c r="I209" s="271"/>
      <c r="J209" s="459">
        <f t="shared" si="20"/>
        <v>0</v>
      </c>
      <c r="K209" s="257">
        <f t="shared" si="22"/>
        <v>0</v>
      </c>
      <c r="L209" s="257">
        <f t="shared" si="18"/>
        <v>0</v>
      </c>
      <c r="M209" s="460">
        <v>0</v>
      </c>
      <c r="N209" s="257">
        <v>0</v>
      </c>
      <c r="O209" s="458">
        <f t="shared" si="21"/>
        <v>0</v>
      </c>
    </row>
    <row r="210" spans="1:15" s="4" customFormat="1" ht="15.5" x14ac:dyDescent="0.35">
      <c r="A210" s="303">
        <v>127</v>
      </c>
      <c r="B210" s="327" t="s">
        <v>658</v>
      </c>
      <c r="C210" s="269">
        <v>158.6</v>
      </c>
      <c r="D210" s="270"/>
      <c r="E210" s="270"/>
      <c r="F210" s="462">
        <f t="shared" si="19"/>
        <v>158.6</v>
      </c>
      <c r="G210" s="279">
        <v>0</v>
      </c>
      <c r="H210" s="463">
        <v>0</v>
      </c>
      <c r="I210" s="271"/>
      <c r="J210" s="459">
        <f t="shared" si="20"/>
        <v>0</v>
      </c>
      <c r="K210" s="257">
        <f t="shared" si="22"/>
        <v>0</v>
      </c>
      <c r="L210" s="257">
        <f t="shared" si="18"/>
        <v>0</v>
      </c>
      <c r="M210" s="460">
        <v>0</v>
      </c>
      <c r="N210" s="257">
        <v>0</v>
      </c>
      <c r="O210" s="458">
        <f t="shared" si="21"/>
        <v>0</v>
      </c>
    </row>
    <row r="211" spans="1:15" s="4" customFormat="1" ht="15.5" x14ac:dyDescent="0.35">
      <c r="A211" s="287">
        <v>128</v>
      </c>
      <c r="B211" s="327" t="s">
        <v>659</v>
      </c>
      <c r="C211" s="269">
        <v>84.9</v>
      </c>
      <c r="D211" s="270"/>
      <c r="E211" s="270"/>
      <c r="F211" s="462">
        <f t="shared" si="19"/>
        <v>84.9</v>
      </c>
      <c r="G211" s="279">
        <v>0</v>
      </c>
      <c r="H211" s="463">
        <v>0</v>
      </c>
      <c r="I211" s="271"/>
      <c r="J211" s="459">
        <f t="shared" si="20"/>
        <v>0</v>
      </c>
      <c r="K211" s="257">
        <f t="shared" si="22"/>
        <v>0</v>
      </c>
      <c r="L211" s="257">
        <f t="shared" si="18"/>
        <v>0</v>
      </c>
      <c r="M211" s="460">
        <v>0</v>
      </c>
      <c r="N211" s="257">
        <v>0</v>
      </c>
      <c r="O211" s="458">
        <f t="shared" si="21"/>
        <v>0</v>
      </c>
    </row>
    <row r="212" spans="1:15" s="4" customFormat="1" ht="15.5" x14ac:dyDescent="0.35">
      <c r="A212" s="287">
        <v>129</v>
      </c>
      <c r="B212" s="327" t="s">
        <v>660</v>
      </c>
      <c r="C212" s="269">
        <v>191.6</v>
      </c>
      <c r="D212" s="270"/>
      <c r="E212" s="270"/>
      <c r="F212" s="462">
        <f t="shared" si="19"/>
        <v>191.6</v>
      </c>
      <c r="G212" s="279">
        <v>0</v>
      </c>
      <c r="H212" s="463">
        <v>0</v>
      </c>
      <c r="I212" s="271"/>
      <c r="J212" s="459">
        <f t="shared" si="20"/>
        <v>0</v>
      </c>
      <c r="K212" s="257">
        <f t="shared" si="22"/>
        <v>0</v>
      </c>
      <c r="L212" s="257">
        <f t="shared" si="18"/>
        <v>0</v>
      </c>
      <c r="M212" s="460">
        <v>0</v>
      </c>
      <c r="N212" s="257">
        <v>0</v>
      </c>
      <c r="O212" s="458">
        <f t="shared" si="21"/>
        <v>0</v>
      </c>
    </row>
    <row r="213" spans="1:15" s="4" customFormat="1" ht="15.5" x14ac:dyDescent="0.35">
      <c r="A213" s="303">
        <v>130</v>
      </c>
      <c r="B213" s="327" t="s">
        <v>661</v>
      </c>
      <c r="C213" s="269">
        <v>220.11</v>
      </c>
      <c r="D213" s="270"/>
      <c r="E213" s="270"/>
      <c r="F213" s="462">
        <f t="shared" si="19"/>
        <v>220.11</v>
      </c>
      <c r="G213" s="279">
        <v>0</v>
      </c>
      <c r="H213" s="463">
        <v>0</v>
      </c>
      <c r="I213" s="271"/>
      <c r="J213" s="459">
        <f t="shared" si="20"/>
        <v>0</v>
      </c>
      <c r="K213" s="257">
        <f t="shared" si="22"/>
        <v>0</v>
      </c>
      <c r="L213" s="257">
        <f t="shared" si="18"/>
        <v>0</v>
      </c>
      <c r="M213" s="460">
        <v>0</v>
      </c>
      <c r="N213" s="257">
        <v>0</v>
      </c>
      <c r="O213" s="458">
        <f t="shared" si="21"/>
        <v>0</v>
      </c>
    </row>
    <row r="214" spans="1:15" s="4" customFormat="1" ht="15.5" x14ac:dyDescent="0.35">
      <c r="A214" s="287">
        <v>131</v>
      </c>
      <c r="B214" s="327" t="s">
        <v>662</v>
      </c>
      <c r="C214" s="269">
        <v>154.1</v>
      </c>
      <c r="D214" s="270"/>
      <c r="E214" s="270"/>
      <c r="F214" s="462">
        <f t="shared" si="19"/>
        <v>154.1</v>
      </c>
      <c r="G214" s="279">
        <v>0</v>
      </c>
      <c r="H214" s="463">
        <v>0</v>
      </c>
      <c r="I214" s="271"/>
      <c r="J214" s="459">
        <f t="shared" si="20"/>
        <v>0</v>
      </c>
      <c r="K214" s="257">
        <f t="shared" si="22"/>
        <v>0</v>
      </c>
      <c r="L214" s="257">
        <f t="shared" si="18"/>
        <v>0</v>
      </c>
      <c r="M214" s="460">
        <v>0</v>
      </c>
      <c r="N214" s="257">
        <v>0</v>
      </c>
      <c r="O214" s="458">
        <f t="shared" si="21"/>
        <v>0</v>
      </c>
    </row>
    <row r="215" spans="1:15" s="4" customFormat="1" ht="15.5" x14ac:dyDescent="0.35">
      <c r="A215" s="287">
        <v>132</v>
      </c>
      <c r="B215" s="327" t="s">
        <v>663</v>
      </c>
      <c r="C215" s="269">
        <v>219.1</v>
      </c>
      <c r="D215" s="270"/>
      <c r="E215" s="270"/>
      <c r="F215" s="462">
        <f t="shared" si="19"/>
        <v>219.1</v>
      </c>
      <c r="G215" s="279">
        <v>0</v>
      </c>
      <c r="H215" s="463">
        <v>0</v>
      </c>
      <c r="I215" s="271"/>
      <c r="J215" s="459">
        <f t="shared" si="20"/>
        <v>0</v>
      </c>
      <c r="K215" s="257">
        <f t="shared" si="22"/>
        <v>0</v>
      </c>
      <c r="L215" s="257">
        <f t="shared" si="18"/>
        <v>0</v>
      </c>
      <c r="M215" s="460">
        <v>0</v>
      </c>
      <c r="N215" s="257">
        <v>0</v>
      </c>
      <c r="O215" s="458">
        <f t="shared" si="21"/>
        <v>0</v>
      </c>
    </row>
    <row r="216" spans="1:15" s="4" customFormat="1" ht="15.5" x14ac:dyDescent="0.35">
      <c r="A216" s="303">
        <v>133</v>
      </c>
      <c r="B216" s="327" t="s">
        <v>664</v>
      </c>
      <c r="C216" s="269">
        <v>255.8</v>
      </c>
      <c r="D216" s="270"/>
      <c r="E216" s="270"/>
      <c r="F216" s="462">
        <f t="shared" si="19"/>
        <v>255.8</v>
      </c>
      <c r="G216" s="279">
        <v>0</v>
      </c>
      <c r="H216" s="463">
        <v>0</v>
      </c>
      <c r="I216" s="271"/>
      <c r="J216" s="459">
        <f t="shared" si="20"/>
        <v>0</v>
      </c>
      <c r="K216" s="257">
        <f t="shared" si="22"/>
        <v>0</v>
      </c>
      <c r="L216" s="257">
        <f t="shared" si="18"/>
        <v>0</v>
      </c>
      <c r="M216" s="460">
        <v>0</v>
      </c>
      <c r="N216" s="257">
        <v>0</v>
      </c>
      <c r="O216" s="458">
        <f t="shared" si="21"/>
        <v>0</v>
      </c>
    </row>
    <row r="217" spans="1:15" s="4" customFormat="1" ht="15.5" x14ac:dyDescent="0.35">
      <c r="A217" s="287">
        <v>134</v>
      </c>
      <c r="B217" s="327" t="s">
        <v>665</v>
      </c>
      <c r="C217" s="269">
        <v>101.5</v>
      </c>
      <c r="D217" s="270"/>
      <c r="E217" s="270"/>
      <c r="F217" s="462">
        <f t="shared" si="19"/>
        <v>101.5</v>
      </c>
      <c r="G217" s="279">
        <v>0</v>
      </c>
      <c r="H217" s="463">
        <v>0</v>
      </c>
      <c r="I217" s="271"/>
      <c r="J217" s="459">
        <f t="shared" si="20"/>
        <v>0</v>
      </c>
      <c r="K217" s="257">
        <f t="shared" si="22"/>
        <v>0</v>
      </c>
      <c r="L217" s="257">
        <f t="shared" si="18"/>
        <v>0</v>
      </c>
      <c r="M217" s="460">
        <v>0</v>
      </c>
      <c r="N217" s="257">
        <v>0</v>
      </c>
      <c r="O217" s="458">
        <f t="shared" si="21"/>
        <v>0</v>
      </c>
    </row>
    <row r="218" spans="1:15" s="4" customFormat="1" ht="15.5" x14ac:dyDescent="0.35">
      <c r="A218" s="287">
        <v>135</v>
      </c>
      <c r="B218" s="327" t="s">
        <v>666</v>
      </c>
      <c r="C218" s="269">
        <v>57.8</v>
      </c>
      <c r="D218" s="270"/>
      <c r="E218" s="270"/>
      <c r="F218" s="462">
        <f t="shared" si="19"/>
        <v>57.8</v>
      </c>
      <c r="G218" s="279">
        <v>0</v>
      </c>
      <c r="H218" s="463">
        <v>0</v>
      </c>
      <c r="I218" s="271"/>
      <c r="J218" s="459">
        <f t="shared" si="20"/>
        <v>0</v>
      </c>
      <c r="K218" s="257">
        <f t="shared" si="22"/>
        <v>0</v>
      </c>
      <c r="L218" s="257">
        <f t="shared" si="18"/>
        <v>0</v>
      </c>
      <c r="M218" s="460">
        <v>0</v>
      </c>
      <c r="N218" s="257">
        <v>0</v>
      </c>
      <c r="O218" s="458">
        <f t="shared" si="21"/>
        <v>0</v>
      </c>
    </row>
    <row r="219" spans="1:15" s="4" customFormat="1" ht="15.5" x14ac:dyDescent="0.35">
      <c r="A219" s="303">
        <v>136</v>
      </c>
      <c r="B219" s="321" t="s">
        <v>2009</v>
      </c>
      <c r="C219" s="147">
        <v>569.54999999999995</v>
      </c>
      <c r="D219" s="272">
        <v>76.3</v>
      </c>
      <c r="E219" s="272">
        <v>25</v>
      </c>
      <c r="F219" s="462">
        <f t="shared" si="19"/>
        <v>670.84999999999991</v>
      </c>
      <c r="G219" s="279">
        <v>120.6</v>
      </c>
      <c r="H219" s="463">
        <v>127</v>
      </c>
      <c r="I219" s="271">
        <v>211</v>
      </c>
      <c r="J219" s="459">
        <f t="shared" si="20"/>
        <v>4.2333333333333334E-2</v>
      </c>
      <c r="K219" s="257">
        <f t="shared" si="22"/>
        <v>181.24805000000001</v>
      </c>
      <c r="L219" s="257">
        <f t="shared" si="18"/>
        <v>39.874571000000003</v>
      </c>
      <c r="M219" s="460">
        <v>77.893333333333331</v>
      </c>
      <c r="N219" s="257">
        <v>8.8984666666666676</v>
      </c>
      <c r="O219" s="458">
        <f t="shared" si="21"/>
        <v>0.45899146008794817</v>
      </c>
    </row>
    <row r="220" spans="1:15" s="4" customFormat="1" ht="15.5" x14ac:dyDescent="0.35">
      <c r="A220" s="287">
        <v>137</v>
      </c>
      <c r="B220" s="321" t="s">
        <v>2010</v>
      </c>
      <c r="C220" s="147">
        <v>648.9</v>
      </c>
      <c r="D220" s="272"/>
      <c r="E220" s="272"/>
      <c r="F220" s="462">
        <f t="shared" si="19"/>
        <v>648.9</v>
      </c>
      <c r="G220" s="279">
        <v>78</v>
      </c>
      <c r="H220" s="463">
        <v>145</v>
      </c>
      <c r="I220" s="271">
        <v>241</v>
      </c>
      <c r="J220" s="459">
        <f t="shared" si="20"/>
        <v>4.8333333333333332E-2</v>
      </c>
      <c r="K220" s="257">
        <f t="shared" si="22"/>
        <v>206.93674999999999</v>
      </c>
      <c r="L220" s="257">
        <f t="shared" si="18"/>
        <v>45.526084999999995</v>
      </c>
      <c r="M220" s="460">
        <v>88.933333333333337</v>
      </c>
      <c r="N220" s="257">
        <v>10.159666666666666</v>
      </c>
      <c r="O220" s="458">
        <f t="shared" si="21"/>
        <v>0.54177197565110191</v>
      </c>
    </row>
    <row r="221" spans="1:15" s="4" customFormat="1" ht="15.5" x14ac:dyDescent="0.35">
      <c r="A221" s="287">
        <v>138</v>
      </c>
      <c r="B221" s="321" t="s">
        <v>2011</v>
      </c>
      <c r="C221" s="147">
        <v>527.70000000000005</v>
      </c>
      <c r="D221" s="272">
        <v>115.4</v>
      </c>
      <c r="E221" s="272">
        <v>110</v>
      </c>
      <c r="F221" s="462">
        <f t="shared" si="19"/>
        <v>753.1</v>
      </c>
      <c r="G221" s="279">
        <v>135</v>
      </c>
      <c r="H221" s="463">
        <v>135</v>
      </c>
      <c r="I221" s="271">
        <v>225</v>
      </c>
      <c r="J221" s="459">
        <f t="shared" si="20"/>
        <v>4.4999999999999998E-2</v>
      </c>
      <c r="K221" s="257">
        <f t="shared" si="22"/>
        <v>192.66524999999999</v>
      </c>
      <c r="L221" s="257">
        <f t="shared" si="18"/>
        <v>42.386354999999995</v>
      </c>
      <c r="M221" s="460">
        <v>82.8</v>
      </c>
      <c r="N221" s="257">
        <v>9.4589999999999996</v>
      </c>
      <c r="O221" s="458">
        <f t="shared" si="21"/>
        <v>0.43461772009029348</v>
      </c>
    </row>
    <row r="222" spans="1:15" s="4" customFormat="1" ht="15.5" x14ac:dyDescent="0.35">
      <c r="A222" s="303">
        <v>139</v>
      </c>
      <c r="B222" s="321" t="s">
        <v>2012</v>
      </c>
      <c r="C222" s="147">
        <v>276.60000000000002</v>
      </c>
      <c r="D222" s="272"/>
      <c r="E222" s="272"/>
      <c r="F222" s="462">
        <f t="shared" si="19"/>
        <v>276.60000000000002</v>
      </c>
      <c r="G222" s="279">
        <v>120</v>
      </c>
      <c r="H222" s="463">
        <v>150</v>
      </c>
      <c r="I222" s="271">
        <v>250</v>
      </c>
      <c r="J222" s="459">
        <f t="shared" si="20"/>
        <v>0.05</v>
      </c>
      <c r="K222" s="257">
        <f t="shared" si="22"/>
        <v>214.07249999999999</v>
      </c>
      <c r="L222" s="257">
        <f t="shared" si="18"/>
        <v>47.095949999999995</v>
      </c>
      <c r="M222" s="460">
        <v>92</v>
      </c>
      <c r="N222" s="257">
        <v>10.51</v>
      </c>
      <c r="O222" s="458">
        <f t="shared" si="21"/>
        <v>1.3148172451193056</v>
      </c>
    </row>
    <row r="223" spans="1:15" s="4" customFormat="1" ht="15.5" x14ac:dyDescent="0.35">
      <c r="A223" s="287">
        <v>140</v>
      </c>
      <c r="B223" s="321" t="s">
        <v>2013</v>
      </c>
      <c r="C223" s="147">
        <v>238.8</v>
      </c>
      <c r="D223" s="272"/>
      <c r="E223" s="272"/>
      <c r="F223" s="462">
        <f t="shared" si="19"/>
        <v>238.8</v>
      </c>
      <c r="G223" s="279">
        <v>106.2</v>
      </c>
      <c r="H223" s="463">
        <v>133</v>
      </c>
      <c r="I223" s="271">
        <v>222</v>
      </c>
      <c r="J223" s="459">
        <f t="shared" si="20"/>
        <v>4.4333333333333336E-2</v>
      </c>
      <c r="K223" s="257">
        <f t="shared" si="22"/>
        <v>189.81094999999999</v>
      </c>
      <c r="L223" s="257">
        <f t="shared" si="18"/>
        <v>41.758409</v>
      </c>
      <c r="M223" s="460">
        <v>81.573333333333338</v>
      </c>
      <c r="N223" s="257">
        <v>9.3188666666666684</v>
      </c>
      <c r="O223" s="458">
        <f t="shared" si="21"/>
        <v>1.3503415368509213</v>
      </c>
    </row>
    <row r="224" spans="1:15" s="4" customFormat="1" ht="15.5" x14ac:dyDescent="0.35">
      <c r="A224" s="287">
        <v>141</v>
      </c>
      <c r="B224" s="321" t="s">
        <v>2014</v>
      </c>
      <c r="C224" s="147">
        <v>754.13</v>
      </c>
      <c r="D224" s="272"/>
      <c r="E224" s="272"/>
      <c r="F224" s="462">
        <f t="shared" si="19"/>
        <v>754.13</v>
      </c>
      <c r="G224" s="279">
        <v>37.200000000000003</v>
      </c>
      <c r="H224" s="463">
        <v>35</v>
      </c>
      <c r="I224" s="271">
        <v>59</v>
      </c>
      <c r="J224" s="459">
        <f t="shared" si="20"/>
        <v>1.1666666666666667E-2</v>
      </c>
      <c r="K224" s="257">
        <f t="shared" si="22"/>
        <v>49.950249999999997</v>
      </c>
      <c r="L224" s="257">
        <f t="shared" si="18"/>
        <v>10.989054999999999</v>
      </c>
      <c r="M224" s="460">
        <v>21.466666666666669</v>
      </c>
      <c r="N224" s="257">
        <v>2.4523333333333333</v>
      </c>
      <c r="O224" s="458">
        <f t="shared" si="21"/>
        <v>0.11252477026507364</v>
      </c>
    </row>
    <row r="225" spans="1:15" s="4" customFormat="1" ht="15.5" x14ac:dyDescent="0.35">
      <c r="A225" s="303">
        <v>142</v>
      </c>
      <c r="B225" s="321" t="s">
        <v>2015</v>
      </c>
      <c r="C225" s="147">
        <v>838.38</v>
      </c>
      <c r="D225" s="272">
        <v>72.7</v>
      </c>
      <c r="E225" s="272"/>
      <c r="F225" s="462">
        <f t="shared" si="19"/>
        <v>911.08</v>
      </c>
      <c r="G225" s="279">
        <v>42</v>
      </c>
      <c r="H225" s="463">
        <v>42</v>
      </c>
      <c r="I225" s="271">
        <v>70</v>
      </c>
      <c r="J225" s="459">
        <f t="shared" si="20"/>
        <v>1.4E-2</v>
      </c>
      <c r="K225" s="257">
        <f t="shared" si="22"/>
        <v>59.940300000000001</v>
      </c>
      <c r="L225" s="257">
        <f t="shared" si="18"/>
        <v>13.186866</v>
      </c>
      <c r="M225" s="460">
        <v>25.76</v>
      </c>
      <c r="N225" s="257">
        <v>2.9428000000000001</v>
      </c>
      <c r="O225" s="458">
        <f t="shared" si="21"/>
        <v>0.11176841331167407</v>
      </c>
    </row>
    <row r="226" spans="1:15" s="4" customFormat="1" ht="15.5" x14ac:dyDescent="0.35">
      <c r="A226" s="287">
        <v>143</v>
      </c>
      <c r="B226" s="321" t="s">
        <v>2016</v>
      </c>
      <c r="C226" s="147">
        <v>676.2</v>
      </c>
      <c r="D226" s="272"/>
      <c r="E226" s="272">
        <v>31.7</v>
      </c>
      <c r="F226" s="462">
        <f t="shared" si="19"/>
        <v>707.90000000000009</v>
      </c>
      <c r="G226" s="279">
        <v>72.599999999999994</v>
      </c>
      <c r="H226" s="463">
        <v>73</v>
      </c>
      <c r="I226" s="271">
        <v>121</v>
      </c>
      <c r="J226" s="459">
        <f t="shared" si="20"/>
        <v>2.4333333333333332E-2</v>
      </c>
      <c r="K226" s="257">
        <f t="shared" si="22"/>
        <v>104.18194999999999</v>
      </c>
      <c r="L226" s="257">
        <f t="shared" si="18"/>
        <v>22.920028999999996</v>
      </c>
      <c r="M226" s="460">
        <v>44.773333333333333</v>
      </c>
      <c r="N226" s="257">
        <v>5.114866666666666</v>
      </c>
      <c r="O226" s="458">
        <f t="shared" si="21"/>
        <v>0.25002144229410928</v>
      </c>
    </row>
    <row r="227" spans="1:15" s="4" customFormat="1" ht="15.5" x14ac:dyDescent="0.35">
      <c r="A227" s="287">
        <v>144</v>
      </c>
      <c r="B227" s="329" t="s">
        <v>2017</v>
      </c>
      <c r="C227" s="147">
        <v>814.34</v>
      </c>
      <c r="D227" s="272"/>
      <c r="E227" s="272"/>
      <c r="F227" s="462">
        <f t="shared" si="19"/>
        <v>814.34</v>
      </c>
      <c r="G227" s="279">
        <v>99.6</v>
      </c>
      <c r="H227" s="463">
        <v>135</v>
      </c>
      <c r="I227" s="271">
        <v>225</v>
      </c>
      <c r="J227" s="459">
        <f t="shared" si="20"/>
        <v>4.4999999999999998E-2</v>
      </c>
      <c r="K227" s="257">
        <f t="shared" si="22"/>
        <v>192.66524999999999</v>
      </c>
      <c r="L227" s="257">
        <f t="shared" si="18"/>
        <v>42.386354999999995</v>
      </c>
      <c r="M227" s="460">
        <v>82.8</v>
      </c>
      <c r="N227" s="257">
        <v>9.4589999999999996</v>
      </c>
      <c r="O227" s="458">
        <f t="shared" si="21"/>
        <v>0.40193359653216099</v>
      </c>
    </row>
    <row r="228" spans="1:15" s="4" customFormat="1" ht="15.5" x14ac:dyDescent="0.35">
      <c r="A228" s="303">
        <v>145</v>
      </c>
      <c r="B228" s="329" t="s">
        <v>2018</v>
      </c>
      <c r="C228" s="147">
        <v>562.29999999999995</v>
      </c>
      <c r="D228" s="272"/>
      <c r="E228" s="272"/>
      <c r="F228" s="462">
        <f t="shared" si="19"/>
        <v>562.29999999999995</v>
      </c>
      <c r="G228" s="279">
        <v>21</v>
      </c>
      <c r="H228" s="463">
        <v>21</v>
      </c>
      <c r="I228" s="271">
        <v>35</v>
      </c>
      <c r="J228" s="459">
        <f t="shared" si="20"/>
        <v>7.0000000000000001E-3</v>
      </c>
      <c r="K228" s="257">
        <f t="shared" si="22"/>
        <v>29.97015</v>
      </c>
      <c r="L228" s="257">
        <f t="shared" si="18"/>
        <v>6.5934330000000001</v>
      </c>
      <c r="M228" s="460">
        <v>12.88</v>
      </c>
      <c r="N228" s="257">
        <v>1.4714</v>
      </c>
      <c r="O228" s="458">
        <f t="shared" si="21"/>
        <v>9.0547720078250057E-2</v>
      </c>
    </row>
    <row r="229" spans="1:15" s="4" customFormat="1" ht="15.5" x14ac:dyDescent="0.35">
      <c r="A229" s="287">
        <v>146</v>
      </c>
      <c r="B229" s="321" t="s">
        <v>2019</v>
      </c>
      <c r="C229" s="147">
        <v>410.5</v>
      </c>
      <c r="D229" s="272"/>
      <c r="E229" s="272"/>
      <c r="F229" s="462">
        <f t="shared" si="19"/>
        <v>410.5</v>
      </c>
      <c r="G229" s="279">
        <v>70</v>
      </c>
      <c r="H229" s="463">
        <v>42</v>
      </c>
      <c r="I229" s="271">
        <v>70</v>
      </c>
      <c r="J229" s="459">
        <f t="shared" si="20"/>
        <v>1.4E-2</v>
      </c>
      <c r="K229" s="257">
        <f t="shared" si="22"/>
        <v>59.940300000000001</v>
      </c>
      <c r="L229" s="257">
        <f t="shared" si="18"/>
        <v>13.186866</v>
      </c>
      <c r="M229" s="460">
        <v>25.76</v>
      </c>
      <c r="N229" s="257">
        <v>2.9428000000000001</v>
      </c>
      <c r="O229" s="458">
        <f t="shared" si="21"/>
        <v>0.24806325456760053</v>
      </c>
    </row>
    <row r="230" spans="1:15" s="4" customFormat="1" ht="15.5" x14ac:dyDescent="0.35">
      <c r="A230" s="287">
        <v>147</v>
      </c>
      <c r="B230" s="321" t="s">
        <v>2020</v>
      </c>
      <c r="C230" s="147">
        <v>504.87</v>
      </c>
      <c r="D230" s="272"/>
      <c r="E230" s="272">
        <v>18.399999999999999</v>
      </c>
      <c r="F230" s="462">
        <f t="shared" si="19"/>
        <v>523.27</v>
      </c>
      <c r="G230" s="279">
        <v>108</v>
      </c>
      <c r="H230" s="463">
        <v>108</v>
      </c>
      <c r="I230" s="271">
        <v>180</v>
      </c>
      <c r="J230" s="459">
        <f t="shared" si="20"/>
        <v>3.5999999999999997E-2</v>
      </c>
      <c r="K230" s="257">
        <f t="shared" si="22"/>
        <v>154.13219999999998</v>
      </c>
      <c r="L230" s="257">
        <f t="shared" si="18"/>
        <v>33.909084</v>
      </c>
      <c r="M230" s="460">
        <v>66.239999999999995</v>
      </c>
      <c r="N230" s="257">
        <v>7.5671999999999997</v>
      </c>
      <c r="O230" s="458">
        <f t="shared" si="21"/>
        <v>0.50040798058363745</v>
      </c>
    </row>
    <row r="231" spans="1:15" s="4" customFormat="1" ht="15.5" x14ac:dyDescent="0.35">
      <c r="A231" s="303">
        <v>148</v>
      </c>
      <c r="B231" s="329" t="s">
        <v>2021</v>
      </c>
      <c r="C231" s="147">
        <v>684.1</v>
      </c>
      <c r="D231" s="272"/>
      <c r="E231" s="272"/>
      <c r="F231" s="462">
        <f t="shared" si="19"/>
        <v>684.1</v>
      </c>
      <c r="G231" s="279">
        <v>54</v>
      </c>
      <c r="H231" s="463">
        <v>55</v>
      </c>
      <c r="I231" s="271">
        <v>91</v>
      </c>
      <c r="J231" s="459">
        <f t="shared" si="20"/>
        <v>1.8333333333333333E-2</v>
      </c>
      <c r="K231" s="257">
        <f t="shared" si="22"/>
        <v>78.493250000000003</v>
      </c>
      <c r="L231" s="257">
        <f t="shared" ref="L231:L292" si="23">K231*0.22</f>
        <v>17.268515000000001</v>
      </c>
      <c r="M231" s="460">
        <v>33.733333333333334</v>
      </c>
      <c r="N231" s="257">
        <v>3.8536666666666664</v>
      </c>
      <c r="O231" s="458">
        <f t="shared" si="21"/>
        <v>0.19492583686595524</v>
      </c>
    </row>
    <row r="232" spans="1:15" s="4" customFormat="1" ht="15.5" x14ac:dyDescent="0.35">
      <c r="A232" s="287">
        <v>149</v>
      </c>
      <c r="B232" s="321" t="s">
        <v>2022</v>
      </c>
      <c r="C232" s="147">
        <v>525.58000000000004</v>
      </c>
      <c r="D232" s="272">
        <v>133.5</v>
      </c>
      <c r="E232" s="272"/>
      <c r="F232" s="462">
        <f t="shared" si="19"/>
        <v>659.08</v>
      </c>
      <c r="G232" s="279">
        <v>46.2</v>
      </c>
      <c r="H232" s="463">
        <v>46.2</v>
      </c>
      <c r="I232" s="271">
        <v>77</v>
      </c>
      <c r="J232" s="459">
        <f t="shared" si="20"/>
        <v>1.54E-2</v>
      </c>
      <c r="K232" s="257">
        <f t="shared" si="22"/>
        <v>65.934330000000003</v>
      </c>
      <c r="L232" s="257">
        <f t="shared" si="23"/>
        <v>14.505552600000001</v>
      </c>
      <c r="M232" s="460">
        <v>28.336000000000002</v>
      </c>
      <c r="N232" s="257">
        <v>3.2370799999999997</v>
      </c>
      <c r="O232" s="458">
        <f t="shared" si="21"/>
        <v>0.16995351489955696</v>
      </c>
    </row>
    <row r="233" spans="1:15" s="4" customFormat="1" ht="15.5" x14ac:dyDescent="0.35">
      <c r="A233" s="287">
        <v>150</v>
      </c>
      <c r="B233" s="321" t="s">
        <v>2023</v>
      </c>
      <c r="C233" s="147">
        <v>418.1</v>
      </c>
      <c r="D233" s="272"/>
      <c r="E233" s="272">
        <v>48.4</v>
      </c>
      <c r="F233" s="462">
        <f t="shared" si="19"/>
        <v>466.5</v>
      </c>
      <c r="G233" s="279">
        <v>46.2</v>
      </c>
      <c r="H233" s="463">
        <v>46</v>
      </c>
      <c r="I233" s="271">
        <v>77</v>
      </c>
      <c r="J233" s="459">
        <f t="shared" si="20"/>
        <v>1.5333333333333332E-2</v>
      </c>
      <c r="K233" s="257">
        <f t="shared" si="22"/>
        <v>65.648899999999998</v>
      </c>
      <c r="L233" s="257">
        <f t="shared" si="23"/>
        <v>14.442758</v>
      </c>
      <c r="M233" s="460">
        <v>28.213333333333331</v>
      </c>
      <c r="N233" s="257">
        <v>3.2230666666666661</v>
      </c>
      <c r="O233" s="458">
        <f t="shared" si="21"/>
        <v>0.23907407931404073</v>
      </c>
    </row>
    <row r="234" spans="1:15" s="4" customFormat="1" ht="15.5" x14ac:dyDescent="0.35">
      <c r="A234" s="303">
        <v>151</v>
      </c>
      <c r="B234" s="321" t="s">
        <v>2024</v>
      </c>
      <c r="C234" s="147">
        <v>399.54</v>
      </c>
      <c r="D234" s="272"/>
      <c r="E234" s="272">
        <v>12.5</v>
      </c>
      <c r="F234" s="462">
        <f t="shared" si="19"/>
        <v>412.04</v>
      </c>
      <c r="G234" s="279">
        <v>35.1</v>
      </c>
      <c r="H234" s="463">
        <v>70</v>
      </c>
      <c r="I234" s="271">
        <v>117</v>
      </c>
      <c r="J234" s="459">
        <f t="shared" si="20"/>
        <v>2.3333333333333334E-2</v>
      </c>
      <c r="K234" s="257">
        <f t="shared" si="22"/>
        <v>99.900499999999994</v>
      </c>
      <c r="L234" s="257">
        <f t="shared" si="23"/>
        <v>21.978109999999997</v>
      </c>
      <c r="M234" s="460">
        <v>42.933333333333337</v>
      </c>
      <c r="N234" s="257">
        <v>4.9046666666666665</v>
      </c>
      <c r="O234" s="458">
        <f t="shared" si="21"/>
        <v>0.4118935297543927</v>
      </c>
    </row>
    <row r="235" spans="1:15" s="4" customFormat="1" ht="15.5" x14ac:dyDescent="0.35">
      <c r="A235" s="287">
        <v>152</v>
      </c>
      <c r="B235" s="321" t="s">
        <v>2025</v>
      </c>
      <c r="C235" s="147">
        <v>303.5</v>
      </c>
      <c r="D235" s="272"/>
      <c r="E235" s="272"/>
      <c r="F235" s="462">
        <f t="shared" si="19"/>
        <v>303.5</v>
      </c>
      <c r="G235" s="279">
        <v>19.8</v>
      </c>
      <c r="H235" s="463">
        <v>25</v>
      </c>
      <c r="I235" s="271">
        <v>42</v>
      </c>
      <c r="J235" s="459">
        <f t="shared" si="20"/>
        <v>8.3333333333333332E-3</v>
      </c>
      <c r="K235" s="257">
        <f t="shared" si="22"/>
        <v>35.678750000000001</v>
      </c>
      <c r="L235" s="257">
        <f t="shared" si="23"/>
        <v>7.8493250000000003</v>
      </c>
      <c r="M235" s="460">
        <v>15.333333333333334</v>
      </c>
      <c r="N235" s="257">
        <v>1.7516666666666667</v>
      </c>
      <c r="O235" s="458">
        <f t="shared" si="21"/>
        <v>0.19971359143327844</v>
      </c>
    </row>
    <row r="236" spans="1:15" s="4" customFormat="1" ht="15.5" x14ac:dyDescent="0.35">
      <c r="A236" s="287">
        <v>153</v>
      </c>
      <c r="B236" s="321" t="s">
        <v>2026</v>
      </c>
      <c r="C236" s="147">
        <v>654.13</v>
      </c>
      <c r="D236" s="272"/>
      <c r="E236" s="272"/>
      <c r="F236" s="462">
        <f t="shared" si="19"/>
        <v>654.13</v>
      </c>
      <c r="G236" s="279">
        <v>71.7</v>
      </c>
      <c r="H236" s="463">
        <v>112</v>
      </c>
      <c r="I236" s="271">
        <v>187</v>
      </c>
      <c r="J236" s="459">
        <f t="shared" si="20"/>
        <v>3.7333333333333336E-2</v>
      </c>
      <c r="K236" s="257">
        <f t="shared" si="22"/>
        <v>159.8408</v>
      </c>
      <c r="L236" s="257">
        <f t="shared" si="23"/>
        <v>35.164976000000003</v>
      </c>
      <c r="M236" s="460">
        <v>68.693333333333342</v>
      </c>
      <c r="N236" s="257">
        <v>7.8474666666666675</v>
      </c>
      <c r="O236" s="458">
        <f t="shared" si="21"/>
        <v>0.41512631434118602</v>
      </c>
    </row>
    <row r="237" spans="1:15" s="4" customFormat="1" ht="15.5" x14ac:dyDescent="0.35">
      <c r="A237" s="303">
        <v>154</v>
      </c>
      <c r="B237" s="321" t="s">
        <v>2027</v>
      </c>
      <c r="C237" s="147">
        <v>598.02</v>
      </c>
      <c r="D237" s="272"/>
      <c r="E237" s="272">
        <v>44.6</v>
      </c>
      <c r="F237" s="462">
        <f t="shared" si="19"/>
        <v>642.62</v>
      </c>
      <c r="G237" s="279">
        <v>60</v>
      </c>
      <c r="H237" s="463">
        <v>120</v>
      </c>
      <c r="I237" s="271">
        <v>200</v>
      </c>
      <c r="J237" s="459">
        <f t="shared" si="20"/>
        <v>0.04</v>
      </c>
      <c r="K237" s="257">
        <f t="shared" si="22"/>
        <v>171.25800000000001</v>
      </c>
      <c r="L237" s="257">
        <f t="shared" si="23"/>
        <v>37.676760000000002</v>
      </c>
      <c r="M237" s="460">
        <v>73.600000000000009</v>
      </c>
      <c r="N237" s="257">
        <v>8.4079999999999995</v>
      </c>
      <c r="O237" s="458">
        <f t="shared" si="21"/>
        <v>0.45274463913354707</v>
      </c>
    </row>
    <row r="238" spans="1:15" s="4" customFormat="1" ht="15.5" x14ac:dyDescent="0.35">
      <c r="A238" s="287">
        <v>155</v>
      </c>
      <c r="B238" s="321" t="s">
        <v>2028</v>
      </c>
      <c r="C238" s="147">
        <v>278.7</v>
      </c>
      <c r="D238" s="272"/>
      <c r="E238" s="272"/>
      <c r="F238" s="462">
        <f t="shared" si="19"/>
        <v>278.7</v>
      </c>
      <c r="G238" s="279">
        <v>108.9</v>
      </c>
      <c r="H238" s="463">
        <v>217</v>
      </c>
      <c r="I238" s="271">
        <v>362</v>
      </c>
      <c r="J238" s="459">
        <f t="shared" si="20"/>
        <v>7.2333333333333333E-2</v>
      </c>
      <c r="K238" s="257">
        <f t="shared" si="22"/>
        <v>309.69155000000001</v>
      </c>
      <c r="L238" s="257">
        <f t="shared" si="23"/>
        <v>68.132141000000004</v>
      </c>
      <c r="M238" s="460">
        <v>133.09333333333333</v>
      </c>
      <c r="N238" s="257">
        <v>15.204466666666667</v>
      </c>
      <c r="O238" s="458">
        <f t="shared" si="21"/>
        <v>1.8877699712952996</v>
      </c>
    </row>
    <row r="239" spans="1:15" s="4" customFormat="1" ht="15.5" x14ac:dyDescent="0.35">
      <c r="A239" s="287">
        <v>156</v>
      </c>
      <c r="B239" s="321" t="s">
        <v>2029</v>
      </c>
      <c r="C239" s="147">
        <v>3583.55</v>
      </c>
      <c r="D239" s="272"/>
      <c r="E239" s="272"/>
      <c r="F239" s="462">
        <f t="shared" ref="F239:F300" si="24">C239+D239+E239</f>
        <v>3583.55</v>
      </c>
      <c r="G239" s="279">
        <v>513.6</v>
      </c>
      <c r="H239" s="463">
        <v>400</v>
      </c>
      <c r="I239" s="271">
        <v>667</v>
      </c>
      <c r="J239" s="459">
        <f t="shared" si="20"/>
        <v>0.13333333333333333</v>
      </c>
      <c r="K239" s="257">
        <f t="shared" si="22"/>
        <v>570.86</v>
      </c>
      <c r="L239" s="257">
        <f t="shared" si="23"/>
        <v>125.58920000000001</v>
      </c>
      <c r="M239" s="460">
        <v>245.33333333333334</v>
      </c>
      <c r="N239" s="257">
        <v>28.026666666666667</v>
      </c>
      <c r="O239" s="458">
        <f t="shared" si="21"/>
        <v>0.27062806434959746</v>
      </c>
    </row>
    <row r="240" spans="1:15" s="4" customFormat="1" ht="15.5" x14ac:dyDescent="0.35">
      <c r="A240" s="303">
        <v>157</v>
      </c>
      <c r="B240" s="321" t="s">
        <v>2030</v>
      </c>
      <c r="C240" s="147">
        <v>486.9</v>
      </c>
      <c r="D240" s="272"/>
      <c r="E240" s="272">
        <v>26.6</v>
      </c>
      <c r="F240" s="462">
        <f t="shared" si="24"/>
        <v>513.5</v>
      </c>
      <c r="G240" s="279">
        <v>83.4</v>
      </c>
      <c r="H240" s="463">
        <v>83</v>
      </c>
      <c r="I240" s="271">
        <v>139</v>
      </c>
      <c r="J240" s="459">
        <f t="shared" si="20"/>
        <v>2.7666666666666666E-2</v>
      </c>
      <c r="K240" s="257">
        <f t="shared" si="22"/>
        <v>118.45344999999999</v>
      </c>
      <c r="L240" s="257">
        <f t="shared" si="23"/>
        <v>26.059758999999996</v>
      </c>
      <c r="M240" s="460">
        <v>50.906666666666666</v>
      </c>
      <c r="N240" s="257">
        <v>5.8155333333333328</v>
      </c>
      <c r="O240" s="458">
        <f t="shared" si="21"/>
        <v>0.39188979357351506</v>
      </c>
    </row>
    <row r="241" spans="1:15" s="4" customFormat="1" ht="15.5" x14ac:dyDescent="0.35">
      <c r="A241" s="287">
        <v>158</v>
      </c>
      <c r="B241" s="321" t="s">
        <v>2031</v>
      </c>
      <c r="C241" s="147">
        <v>420.4</v>
      </c>
      <c r="D241" s="272"/>
      <c r="E241" s="272"/>
      <c r="F241" s="462">
        <f t="shared" si="24"/>
        <v>420.4</v>
      </c>
      <c r="G241" s="279">
        <v>71.400000000000006</v>
      </c>
      <c r="H241" s="463">
        <v>71.400000000000006</v>
      </c>
      <c r="I241" s="271">
        <v>119</v>
      </c>
      <c r="J241" s="459">
        <f t="shared" si="20"/>
        <v>2.3800000000000002E-2</v>
      </c>
      <c r="K241" s="257">
        <f t="shared" si="22"/>
        <v>101.89851</v>
      </c>
      <c r="L241" s="257">
        <f t="shared" si="23"/>
        <v>22.417672200000002</v>
      </c>
      <c r="M241" s="460">
        <v>43.792000000000002</v>
      </c>
      <c r="N241" s="257">
        <v>5.0027600000000003</v>
      </c>
      <c r="O241" s="458">
        <f t="shared" si="21"/>
        <v>0.4117767416745956</v>
      </c>
    </row>
    <row r="242" spans="1:15" s="4" customFormat="1" ht="15.5" x14ac:dyDescent="0.35">
      <c r="A242" s="287">
        <v>159</v>
      </c>
      <c r="B242" s="321" t="s">
        <v>2032</v>
      </c>
      <c r="C242" s="147">
        <v>313.2</v>
      </c>
      <c r="D242" s="272"/>
      <c r="E242" s="272">
        <v>31</v>
      </c>
      <c r="F242" s="462">
        <f t="shared" si="24"/>
        <v>344.2</v>
      </c>
      <c r="G242" s="279">
        <v>54</v>
      </c>
      <c r="H242" s="463">
        <v>54</v>
      </c>
      <c r="I242" s="271">
        <v>90</v>
      </c>
      <c r="J242" s="459">
        <f t="shared" si="20"/>
        <v>1.7999999999999999E-2</v>
      </c>
      <c r="K242" s="257">
        <f t="shared" si="22"/>
        <v>77.066099999999992</v>
      </c>
      <c r="L242" s="257">
        <f t="shared" si="23"/>
        <v>16.954542</v>
      </c>
      <c r="M242" s="460">
        <v>33.119999999999997</v>
      </c>
      <c r="N242" s="257">
        <v>3.7835999999999999</v>
      </c>
      <c r="O242" s="458">
        <f t="shared" si="21"/>
        <v>0.38037257989540962</v>
      </c>
    </row>
    <row r="243" spans="1:15" s="4" customFormat="1" ht="15.5" x14ac:dyDescent="0.35">
      <c r="A243" s="303">
        <v>160</v>
      </c>
      <c r="B243" s="321" t="s">
        <v>2033</v>
      </c>
      <c r="C243" s="147">
        <v>350</v>
      </c>
      <c r="D243" s="272">
        <v>24.5</v>
      </c>
      <c r="E243" s="272">
        <v>63.2</v>
      </c>
      <c r="F243" s="462">
        <f t="shared" si="24"/>
        <v>437.7</v>
      </c>
      <c r="G243" s="279">
        <v>72</v>
      </c>
      <c r="H243" s="463">
        <v>32</v>
      </c>
      <c r="I243" s="271">
        <v>54</v>
      </c>
      <c r="J243" s="459">
        <f t="shared" si="20"/>
        <v>1.0666666666666666E-2</v>
      </c>
      <c r="K243" s="257">
        <f t="shared" si="22"/>
        <v>45.668799999999997</v>
      </c>
      <c r="L243" s="257">
        <f t="shared" si="23"/>
        <v>10.047136</v>
      </c>
      <c r="M243" s="460">
        <v>19.626666666666665</v>
      </c>
      <c r="N243" s="257">
        <v>2.2421333333333333</v>
      </c>
      <c r="O243" s="458">
        <f t="shared" si="21"/>
        <v>0.17725550833904499</v>
      </c>
    </row>
    <row r="244" spans="1:15" s="4" customFormat="1" ht="15.5" x14ac:dyDescent="0.35">
      <c r="A244" s="287">
        <v>161</v>
      </c>
      <c r="B244" s="329" t="s">
        <v>2034</v>
      </c>
      <c r="C244" s="147">
        <v>483.54</v>
      </c>
      <c r="D244" s="272">
        <v>72.2</v>
      </c>
      <c r="E244" s="272"/>
      <c r="F244" s="462">
        <f t="shared" si="24"/>
        <v>555.74</v>
      </c>
      <c r="G244" s="279">
        <v>69.599999999999994</v>
      </c>
      <c r="H244" s="463">
        <v>70</v>
      </c>
      <c r="I244" s="271">
        <v>116</v>
      </c>
      <c r="J244" s="459">
        <f t="shared" si="20"/>
        <v>2.3333333333333334E-2</v>
      </c>
      <c r="K244" s="257">
        <f t="shared" si="22"/>
        <v>99.900499999999994</v>
      </c>
      <c r="L244" s="257">
        <f t="shared" si="23"/>
        <v>21.978109999999997</v>
      </c>
      <c r="M244" s="460">
        <v>42.933333333333337</v>
      </c>
      <c r="N244" s="257">
        <v>4.9046666666666665</v>
      </c>
      <c r="O244" s="458">
        <f t="shared" si="21"/>
        <v>0.30538850901500697</v>
      </c>
    </row>
    <row r="245" spans="1:15" s="4" customFormat="1" ht="15.5" x14ac:dyDescent="0.35">
      <c r="A245" s="287">
        <v>162</v>
      </c>
      <c r="B245" s="321" t="s">
        <v>2035</v>
      </c>
      <c r="C245" s="147">
        <v>381.8</v>
      </c>
      <c r="D245" s="272"/>
      <c r="E245" s="272">
        <v>14.8</v>
      </c>
      <c r="F245" s="462">
        <f t="shared" si="24"/>
        <v>396.6</v>
      </c>
      <c r="G245" s="279">
        <v>99.6</v>
      </c>
      <c r="H245" s="463">
        <v>90</v>
      </c>
      <c r="I245" s="271">
        <v>150</v>
      </c>
      <c r="J245" s="459">
        <f t="shared" si="20"/>
        <v>0.03</v>
      </c>
      <c r="K245" s="257">
        <f t="shared" si="22"/>
        <v>128.4435</v>
      </c>
      <c r="L245" s="257">
        <f t="shared" si="23"/>
        <v>28.257570000000001</v>
      </c>
      <c r="M245" s="460">
        <v>55.199999999999996</v>
      </c>
      <c r="N245" s="257">
        <v>6.3059999999999992</v>
      </c>
      <c r="O245" s="458">
        <f t="shared" si="21"/>
        <v>0.55019432677760971</v>
      </c>
    </row>
    <row r="246" spans="1:15" s="4" customFormat="1" ht="15.5" x14ac:dyDescent="0.35">
      <c r="A246" s="303">
        <v>163</v>
      </c>
      <c r="B246" s="321" t="s">
        <v>2036</v>
      </c>
      <c r="C246" s="147">
        <v>709.28</v>
      </c>
      <c r="D246" s="272"/>
      <c r="E246" s="272">
        <v>22.5</v>
      </c>
      <c r="F246" s="462">
        <f t="shared" si="24"/>
        <v>731.78</v>
      </c>
      <c r="G246" s="279">
        <v>412.8</v>
      </c>
      <c r="H246" s="463">
        <v>413</v>
      </c>
      <c r="I246" s="271">
        <v>688</v>
      </c>
      <c r="J246" s="459">
        <f t="shared" ref="J246:J309" si="25">H246/3000</f>
        <v>0.13766666666666666</v>
      </c>
      <c r="K246" s="257">
        <f t="shared" si="22"/>
        <v>589.41294999999991</v>
      </c>
      <c r="L246" s="257">
        <f t="shared" si="23"/>
        <v>129.67084899999998</v>
      </c>
      <c r="M246" s="460">
        <v>253.30666666666664</v>
      </c>
      <c r="N246" s="257">
        <v>28.937533333333331</v>
      </c>
      <c r="O246" s="458">
        <f t="shared" si="21"/>
        <v>1.3683456762961546</v>
      </c>
    </row>
    <row r="247" spans="1:15" s="4" customFormat="1" ht="15.5" x14ac:dyDescent="0.35">
      <c r="A247" s="287">
        <v>164</v>
      </c>
      <c r="B247" s="321" t="s">
        <v>2037</v>
      </c>
      <c r="C247" s="147">
        <v>185.4</v>
      </c>
      <c r="D247" s="272"/>
      <c r="E247" s="272"/>
      <c r="F247" s="462">
        <f t="shared" si="24"/>
        <v>185.4</v>
      </c>
      <c r="G247" s="279">
        <v>24</v>
      </c>
      <c r="H247" s="463">
        <v>48</v>
      </c>
      <c r="I247" s="271">
        <v>80</v>
      </c>
      <c r="J247" s="459">
        <f t="shared" si="25"/>
        <v>1.6E-2</v>
      </c>
      <c r="K247" s="257">
        <f t="shared" si="22"/>
        <v>68.503199999999993</v>
      </c>
      <c r="L247" s="257">
        <f t="shared" si="23"/>
        <v>15.070703999999999</v>
      </c>
      <c r="M247" s="460">
        <v>29.44</v>
      </c>
      <c r="N247" s="257">
        <v>3.3632</v>
      </c>
      <c r="O247" s="458">
        <f t="shared" si="21"/>
        <v>0.62770822006472493</v>
      </c>
    </row>
    <row r="248" spans="1:15" s="4" customFormat="1" ht="15.5" x14ac:dyDescent="0.35">
      <c r="A248" s="287">
        <v>165</v>
      </c>
      <c r="B248" s="321" t="s">
        <v>2038</v>
      </c>
      <c r="C248" s="147">
        <v>478.6</v>
      </c>
      <c r="D248" s="272"/>
      <c r="E248" s="272"/>
      <c r="F248" s="462">
        <f t="shared" si="24"/>
        <v>478.6</v>
      </c>
      <c r="G248" s="279">
        <v>44.1</v>
      </c>
      <c r="H248" s="463">
        <v>70</v>
      </c>
      <c r="I248" s="271">
        <v>116</v>
      </c>
      <c r="J248" s="459">
        <f t="shared" si="25"/>
        <v>2.3333333333333334E-2</v>
      </c>
      <c r="K248" s="257">
        <f t="shared" si="22"/>
        <v>99.900499999999994</v>
      </c>
      <c r="L248" s="257">
        <f t="shared" si="23"/>
        <v>21.978109999999997</v>
      </c>
      <c r="M248" s="460">
        <v>42.933333333333337</v>
      </c>
      <c r="N248" s="257">
        <v>4.9046666666666665</v>
      </c>
      <c r="O248" s="458">
        <f t="shared" si="21"/>
        <v>0.35461055160885913</v>
      </c>
    </row>
    <row r="249" spans="1:15" s="4" customFormat="1" ht="15.5" x14ac:dyDescent="0.35">
      <c r="A249" s="303">
        <v>166</v>
      </c>
      <c r="B249" s="321" t="s">
        <v>2039</v>
      </c>
      <c r="C249" s="147">
        <v>496.38</v>
      </c>
      <c r="D249" s="272"/>
      <c r="E249" s="272"/>
      <c r="F249" s="462">
        <f t="shared" si="24"/>
        <v>496.38</v>
      </c>
      <c r="G249" s="279">
        <v>69.599999999999994</v>
      </c>
      <c r="H249" s="463">
        <v>70</v>
      </c>
      <c r="I249" s="271">
        <v>116</v>
      </c>
      <c r="J249" s="459">
        <f t="shared" si="25"/>
        <v>2.3333333333333334E-2</v>
      </c>
      <c r="K249" s="257">
        <f t="shared" si="22"/>
        <v>99.900499999999994</v>
      </c>
      <c r="L249" s="257">
        <f t="shared" si="23"/>
        <v>21.978109999999997</v>
      </c>
      <c r="M249" s="460">
        <v>42.933333333333337</v>
      </c>
      <c r="N249" s="257">
        <v>4.9046666666666665</v>
      </c>
      <c r="O249" s="458">
        <f t="shared" si="21"/>
        <v>0.34190863854305165</v>
      </c>
    </row>
    <row r="250" spans="1:15" s="4" customFormat="1" ht="15.5" x14ac:dyDescent="0.35">
      <c r="A250" s="287">
        <v>167</v>
      </c>
      <c r="B250" s="321" t="s">
        <v>2040</v>
      </c>
      <c r="C250" s="147">
        <v>182.3</v>
      </c>
      <c r="D250" s="272"/>
      <c r="E250" s="272">
        <v>78.5</v>
      </c>
      <c r="F250" s="462">
        <f t="shared" si="24"/>
        <v>260.8</v>
      </c>
      <c r="G250" s="279">
        <v>32.4</v>
      </c>
      <c r="H250" s="463">
        <v>32</v>
      </c>
      <c r="I250" s="271">
        <v>54</v>
      </c>
      <c r="J250" s="459">
        <f t="shared" si="25"/>
        <v>1.0666666666666666E-2</v>
      </c>
      <c r="K250" s="257">
        <f t="shared" si="22"/>
        <v>45.668799999999997</v>
      </c>
      <c r="L250" s="257">
        <f t="shared" si="23"/>
        <v>10.047136</v>
      </c>
      <c r="M250" s="460">
        <v>19.626666666666665</v>
      </c>
      <c r="N250" s="257">
        <v>2.2421333333333333</v>
      </c>
      <c r="O250" s="458">
        <f t="shared" si="21"/>
        <v>0.29748748466257663</v>
      </c>
    </row>
    <row r="251" spans="1:15" s="4" customFormat="1" ht="15.5" x14ac:dyDescent="0.35">
      <c r="A251" s="287">
        <v>168</v>
      </c>
      <c r="B251" s="321" t="s">
        <v>2041</v>
      </c>
      <c r="C251" s="147">
        <v>282.8</v>
      </c>
      <c r="D251" s="272"/>
      <c r="E251" s="272"/>
      <c r="F251" s="462">
        <f t="shared" si="24"/>
        <v>282.8</v>
      </c>
      <c r="G251" s="279">
        <v>96</v>
      </c>
      <c r="H251" s="463">
        <v>96</v>
      </c>
      <c r="I251" s="271">
        <v>160</v>
      </c>
      <c r="J251" s="459">
        <f t="shared" si="25"/>
        <v>3.2000000000000001E-2</v>
      </c>
      <c r="K251" s="257">
        <f t="shared" si="22"/>
        <v>137.00639999999999</v>
      </c>
      <c r="L251" s="257">
        <f t="shared" si="23"/>
        <v>30.141407999999998</v>
      </c>
      <c r="M251" s="460">
        <v>58.88</v>
      </c>
      <c r="N251" s="257">
        <v>6.7263999999999999</v>
      </c>
      <c r="O251" s="458">
        <f t="shared" si="21"/>
        <v>0.82303468175388961</v>
      </c>
    </row>
    <row r="252" spans="1:15" s="4" customFormat="1" ht="15.5" x14ac:dyDescent="0.35">
      <c r="A252" s="303">
        <v>169</v>
      </c>
      <c r="B252" s="321" t="s">
        <v>2042</v>
      </c>
      <c r="C252" s="147">
        <v>227.3</v>
      </c>
      <c r="D252" s="272"/>
      <c r="E252" s="272"/>
      <c r="F252" s="462">
        <f t="shared" si="24"/>
        <v>227.3</v>
      </c>
      <c r="G252" s="279">
        <v>108</v>
      </c>
      <c r="H252" s="463">
        <v>108</v>
      </c>
      <c r="I252" s="271">
        <v>180</v>
      </c>
      <c r="J252" s="459">
        <f t="shared" si="25"/>
        <v>3.5999999999999997E-2</v>
      </c>
      <c r="K252" s="257">
        <f t="shared" si="22"/>
        <v>154.13219999999998</v>
      </c>
      <c r="L252" s="257">
        <f t="shared" si="23"/>
        <v>33.909084</v>
      </c>
      <c r="M252" s="460">
        <v>66.239999999999995</v>
      </c>
      <c r="N252" s="257">
        <v>7.5671999999999997</v>
      </c>
      <c r="O252" s="458">
        <f t="shared" si="21"/>
        <v>1.1519950901891771</v>
      </c>
    </row>
    <row r="253" spans="1:15" s="4" customFormat="1" ht="15.5" x14ac:dyDescent="0.35">
      <c r="A253" s="287">
        <v>170</v>
      </c>
      <c r="B253" s="321" t="s">
        <v>2043</v>
      </c>
      <c r="C253" s="147">
        <v>7849.73</v>
      </c>
      <c r="D253" s="272"/>
      <c r="E253" s="272"/>
      <c r="F253" s="462">
        <f t="shared" si="24"/>
        <v>7849.73</v>
      </c>
      <c r="G253" s="279">
        <v>1049.4000000000001</v>
      </c>
      <c r="H253" s="463">
        <v>1567</v>
      </c>
      <c r="I253" s="271">
        <v>2424</v>
      </c>
      <c r="J253" s="459">
        <f t="shared" si="25"/>
        <v>0.52233333333333332</v>
      </c>
      <c r="K253" s="257">
        <f t="shared" si="22"/>
        <v>2236.3440499999997</v>
      </c>
      <c r="L253" s="257">
        <f t="shared" si="23"/>
        <v>491.99569099999991</v>
      </c>
      <c r="M253" s="460">
        <v>961.09333333333325</v>
      </c>
      <c r="N253" s="257">
        <v>109.79446666666666</v>
      </c>
      <c r="O253" s="458">
        <f t="shared" si="21"/>
        <v>0.48399467765133325</v>
      </c>
    </row>
    <row r="254" spans="1:15" s="4" customFormat="1" ht="15.5" x14ac:dyDescent="0.35">
      <c r="A254" s="287">
        <v>171</v>
      </c>
      <c r="B254" s="321" t="s">
        <v>2044</v>
      </c>
      <c r="C254" s="147">
        <v>388.5</v>
      </c>
      <c r="D254" s="272">
        <v>24.1</v>
      </c>
      <c r="E254" s="272">
        <v>41.6</v>
      </c>
      <c r="F254" s="462">
        <f t="shared" si="24"/>
        <v>454.20000000000005</v>
      </c>
      <c r="G254" s="279">
        <v>47.4</v>
      </c>
      <c r="H254" s="463">
        <v>95</v>
      </c>
      <c r="I254" s="271">
        <v>158</v>
      </c>
      <c r="J254" s="459">
        <f t="shared" si="25"/>
        <v>3.1666666666666669E-2</v>
      </c>
      <c r="K254" s="257">
        <f t="shared" si="22"/>
        <v>135.57925</v>
      </c>
      <c r="L254" s="257">
        <f t="shared" si="23"/>
        <v>29.827435000000001</v>
      </c>
      <c r="M254" s="460">
        <v>58.266666666666673</v>
      </c>
      <c r="N254" s="257">
        <v>6.6563333333333343</v>
      </c>
      <c r="O254" s="458">
        <f t="shared" si="21"/>
        <v>0.50711071114046669</v>
      </c>
    </row>
    <row r="255" spans="1:15" s="4" customFormat="1" ht="15.5" x14ac:dyDescent="0.35">
      <c r="A255" s="303">
        <v>172</v>
      </c>
      <c r="B255" s="321" t="s">
        <v>2045</v>
      </c>
      <c r="C255" s="147">
        <v>380</v>
      </c>
      <c r="D255" s="272">
        <v>28.6</v>
      </c>
      <c r="E255" s="272">
        <v>85.3</v>
      </c>
      <c r="F255" s="462">
        <f t="shared" si="24"/>
        <v>493.90000000000003</v>
      </c>
      <c r="G255" s="279">
        <v>131</v>
      </c>
      <c r="H255" s="463">
        <v>80</v>
      </c>
      <c r="I255" s="271">
        <v>133</v>
      </c>
      <c r="J255" s="459">
        <f t="shared" si="25"/>
        <v>2.6666666666666668E-2</v>
      </c>
      <c r="K255" s="257">
        <f t="shared" si="22"/>
        <v>114.172</v>
      </c>
      <c r="L255" s="257">
        <f t="shared" si="23"/>
        <v>25.117840000000001</v>
      </c>
      <c r="M255" s="460">
        <v>49.06666666666667</v>
      </c>
      <c r="N255" s="257">
        <v>5.6053333333333333</v>
      </c>
      <c r="O255" s="458">
        <f t="shared" ref="O255:O318" si="26">(K255+L255+M255+N255)/F255</f>
        <v>0.39271480056691632</v>
      </c>
    </row>
    <row r="256" spans="1:15" s="4" customFormat="1" ht="15.5" x14ac:dyDescent="0.35">
      <c r="A256" s="287">
        <v>173</v>
      </c>
      <c r="B256" s="321" t="s">
        <v>2046</v>
      </c>
      <c r="C256" s="147">
        <v>580.32000000000005</v>
      </c>
      <c r="D256" s="272"/>
      <c r="E256" s="272">
        <v>118.5</v>
      </c>
      <c r="F256" s="462">
        <f t="shared" si="24"/>
        <v>698.82</v>
      </c>
      <c r="G256" s="279">
        <v>33.6</v>
      </c>
      <c r="H256" s="463">
        <v>34</v>
      </c>
      <c r="I256" s="271">
        <v>56</v>
      </c>
      <c r="J256" s="459">
        <f t="shared" si="25"/>
        <v>1.1333333333333334E-2</v>
      </c>
      <c r="K256" s="257">
        <f t="shared" si="22"/>
        <v>48.523099999999999</v>
      </c>
      <c r="L256" s="257">
        <f t="shared" si="23"/>
        <v>10.675082</v>
      </c>
      <c r="M256" s="460">
        <v>20.853333333333335</v>
      </c>
      <c r="N256" s="257">
        <v>2.3822666666666668</v>
      </c>
      <c r="O256" s="458">
        <f t="shared" si="26"/>
        <v>0.11796139492286999</v>
      </c>
    </row>
    <row r="257" spans="1:17" s="4" customFormat="1" ht="15.5" x14ac:dyDescent="0.35">
      <c r="A257" s="287">
        <v>174</v>
      </c>
      <c r="B257" s="321" t="s">
        <v>2047</v>
      </c>
      <c r="C257" s="147">
        <v>478.62</v>
      </c>
      <c r="D257" s="272">
        <v>27.8</v>
      </c>
      <c r="E257" s="272">
        <v>53.1</v>
      </c>
      <c r="F257" s="462">
        <f t="shared" si="24"/>
        <v>559.52</v>
      </c>
      <c r="G257" s="279">
        <v>35.4</v>
      </c>
      <c r="H257" s="463">
        <v>35.4</v>
      </c>
      <c r="I257" s="271">
        <v>59</v>
      </c>
      <c r="J257" s="459">
        <f t="shared" si="25"/>
        <v>1.18E-2</v>
      </c>
      <c r="K257" s="257">
        <f t="shared" si="22"/>
        <v>50.52111</v>
      </c>
      <c r="L257" s="257">
        <f t="shared" si="23"/>
        <v>11.114644200000001</v>
      </c>
      <c r="M257" s="460">
        <v>21.712</v>
      </c>
      <c r="N257" s="257">
        <v>2.4803599999999997</v>
      </c>
      <c r="O257" s="458">
        <f t="shared" si="26"/>
        <v>0.15339597190448956</v>
      </c>
    </row>
    <row r="258" spans="1:17" s="4" customFormat="1" ht="15.5" x14ac:dyDescent="0.35">
      <c r="A258" s="303">
        <v>175</v>
      </c>
      <c r="B258" s="321" t="s">
        <v>2048</v>
      </c>
      <c r="C258" s="147">
        <v>781.2</v>
      </c>
      <c r="D258" s="272">
        <v>176.8</v>
      </c>
      <c r="E258" s="272"/>
      <c r="F258" s="462">
        <f t="shared" si="24"/>
        <v>958</v>
      </c>
      <c r="G258" s="279">
        <v>57.9</v>
      </c>
      <c r="H258" s="463">
        <v>116</v>
      </c>
      <c r="I258" s="271">
        <v>193</v>
      </c>
      <c r="J258" s="459">
        <f t="shared" si="25"/>
        <v>3.8666666666666669E-2</v>
      </c>
      <c r="K258" s="257">
        <f t="shared" si="22"/>
        <v>165.54939999999999</v>
      </c>
      <c r="L258" s="257">
        <f t="shared" si="23"/>
        <v>36.420867999999999</v>
      </c>
      <c r="M258" s="460">
        <v>71.146666666666675</v>
      </c>
      <c r="N258" s="257">
        <v>8.1277333333333335</v>
      </c>
      <c r="O258" s="458">
        <f t="shared" si="26"/>
        <v>0.29357481002087682</v>
      </c>
    </row>
    <row r="259" spans="1:17" s="4" customFormat="1" ht="15.5" x14ac:dyDescent="0.35">
      <c r="A259" s="287">
        <v>176</v>
      </c>
      <c r="B259" s="321" t="s">
        <v>2049</v>
      </c>
      <c r="C259" s="147">
        <v>676.2</v>
      </c>
      <c r="D259" s="272">
        <v>23.8</v>
      </c>
      <c r="E259" s="272"/>
      <c r="F259" s="462">
        <f t="shared" si="24"/>
        <v>700</v>
      </c>
      <c r="G259" s="279">
        <v>78</v>
      </c>
      <c r="H259" s="463">
        <v>107</v>
      </c>
      <c r="I259" s="271">
        <v>178</v>
      </c>
      <c r="J259" s="459">
        <f t="shared" si="25"/>
        <v>3.5666666666666666E-2</v>
      </c>
      <c r="K259" s="257">
        <f t="shared" si="22"/>
        <v>152.70505</v>
      </c>
      <c r="L259" s="257">
        <f t="shared" si="23"/>
        <v>33.595111000000003</v>
      </c>
      <c r="M259" s="460">
        <v>65.626666666666665</v>
      </c>
      <c r="N259" s="257">
        <v>7.4971333333333332</v>
      </c>
      <c r="O259" s="458">
        <f t="shared" si="26"/>
        <v>0.37060565857142858</v>
      </c>
    </row>
    <row r="260" spans="1:17" s="4" customFormat="1" ht="15.5" x14ac:dyDescent="0.35">
      <c r="A260" s="287">
        <v>177</v>
      </c>
      <c r="B260" s="321" t="s">
        <v>2050</v>
      </c>
      <c r="C260" s="147">
        <v>209.86</v>
      </c>
      <c r="D260" s="272"/>
      <c r="E260" s="272"/>
      <c r="F260" s="462">
        <f t="shared" si="24"/>
        <v>209.86</v>
      </c>
      <c r="G260" s="279">
        <v>73.2</v>
      </c>
      <c r="H260" s="463">
        <v>102</v>
      </c>
      <c r="I260" s="271">
        <v>170</v>
      </c>
      <c r="J260" s="459">
        <f t="shared" si="25"/>
        <v>3.4000000000000002E-2</v>
      </c>
      <c r="K260" s="257">
        <f t="shared" si="22"/>
        <v>145.5693</v>
      </c>
      <c r="L260" s="257">
        <f t="shared" si="23"/>
        <v>32.025246000000003</v>
      </c>
      <c r="M260" s="460">
        <v>62.56</v>
      </c>
      <c r="N260" s="257">
        <v>7.1467999999999998</v>
      </c>
      <c r="O260" s="458">
        <f t="shared" si="26"/>
        <v>1.1784110645192034</v>
      </c>
    </row>
    <row r="261" spans="1:17" s="4" customFormat="1" ht="15.5" x14ac:dyDescent="0.35">
      <c r="A261" s="303">
        <v>178</v>
      </c>
      <c r="B261" s="321" t="s">
        <v>2051</v>
      </c>
      <c r="C261" s="147">
        <v>577.53</v>
      </c>
      <c r="D261" s="272"/>
      <c r="E261" s="272"/>
      <c r="F261" s="462">
        <f t="shared" si="24"/>
        <v>577.53</v>
      </c>
      <c r="G261" s="279">
        <v>117.6</v>
      </c>
      <c r="H261" s="463">
        <v>205</v>
      </c>
      <c r="I261" s="271">
        <v>341</v>
      </c>
      <c r="J261" s="459">
        <f t="shared" si="25"/>
        <v>6.8333333333333329E-2</v>
      </c>
      <c r="K261" s="257">
        <f t="shared" si="22"/>
        <v>292.56574999999998</v>
      </c>
      <c r="L261" s="257">
        <f t="shared" si="23"/>
        <v>64.364464999999996</v>
      </c>
      <c r="M261" s="460">
        <v>125.73333333333332</v>
      </c>
      <c r="N261" s="257">
        <v>14.363666666666665</v>
      </c>
      <c r="O261" s="458">
        <f t="shared" si="26"/>
        <v>0.86060847921320116</v>
      </c>
    </row>
    <row r="262" spans="1:17" s="4" customFormat="1" ht="15.5" x14ac:dyDescent="0.35">
      <c r="A262" s="287">
        <v>179</v>
      </c>
      <c r="B262" s="321" t="s">
        <v>2052</v>
      </c>
      <c r="C262" s="147">
        <v>265.16000000000003</v>
      </c>
      <c r="D262" s="272"/>
      <c r="E262" s="272"/>
      <c r="F262" s="462">
        <f t="shared" si="24"/>
        <v>265.16000000000003</v>
      </c>
      <c r="G262" s="279">
        <v>21.6</v>
      </c>
      <c r="H262" s="463">
        <v>63</v>
      </c>
      <c r="I262" s="271">
        <v>105</v>
      </c>
      <c r="J262" s="459">
        <f t="shared" si="25"/>
        <v>2.1000000000000001E-2</v>
      </c>
      <c r="K262" s="257">
        <f t="shared" si="22"/>
        <v>89.910449999999997</v>
      </c>
      <c r="L262" s="257">
        <f t="shared" si="23"/>
        <v>19.780298999999999</v>
      </c>
      <c r="M262" s="460">
        <v>38.64</v>
      </c>
      <c r="N262" s="257">
        <v>4.4142000000000001</v>
      </c>
      <c r="O262" s="458">
        <f t="shared" si="26"/>
        <v>0.57604823125659965</v>
      </c>
    </row>
    <row r="263" spans="1:17" s="4" customFormat="1" ht="15.5" x14ac:dyDescent="0.35">
      <c r="A263" s="287">
        <v>180</v>
      </c>
      <c r="B263" s="321" t="s">
        <v>2053</v>
      </c>
      <c r="C263" s="147">
        <v>134.88</v>
      </c>
      <c r="D263" s="272"/>
      <c r="E263" s="272"/>
      <c r="F263" s="462">
        <f t="shared" si="24"/>
        <v>134.88</v>
      </c>
      <c r="G263" s="279">
        <v>58.8</v>
      </c>
      <c r="H263" s="463">
        <v>75</v>
      </c>
      <c r="I263" s="271">
        <v>125</v>
      </c>
      <c r="J263" s="459">
        <f t="shared" si="25"/>
        <v>2.5000000000000001E-2</v>
      </c>
      <c r="K263" s="257">
        <f t="shared" ref="K263:K326" si="27">J263*4281.45</f>
        <v>107.03625</v>
      </c>
      <c r="L263" s="257">
        <f t="shared" si="23"/>
        <v>23.547974999999997</v>
      </c>
      <c r="M263" s="460">
        <v>46</v>
      </c>
      <c r="N263" s="257">
        <v>5.2549999999999999</v>
      </c>
      <c r="O263" s="458">
        <f t="shared" si="26"/>
        <v>1.3481555827402136</v>
      </c>
    </row>
    <row r="264" spans="1:17" s="4" customFormat="1" ht="15.5" x14ac:dyDescent="0.35">
      <c r="A264" s="303">
        <v>181</v>
      </c>
      <c r="B264" s="321" t="s">
        <v>2054</v>
      </c>
      <c r="C264" s="147">
        <v>383.74</v>
      </c>
      <c r="D264" s="272"/>
      <c r="E264" s="272">
        <v>43.6</v>
      </c>
      <c r="F264" s="462">
        <f t="shared" si="24"/>
        <v>427.34000000000003</v>
      </c>
      <c r="G264" s="279">
        <v>27.6</v>
      </c>
      <c r="H264" s="463">
        <v>28</v>
      </c>
      <c r="I264" s="271">
        <v>46</v>
      </c>
      <c r="J264" s="459">
        <f t="shared" si="25"/>
        <v>9.3333333333333341E-3</v>
      </c>
      <c r="K264" s="257">
        <f t="shared" si="27"/>
        <v>39.9602</v>
      </c>
      <c r="L264" s="257">
        <f t="shared" si="23"/>
        <v>8.7912440000000007</v>
      </c>
      <c r="M264" s="460">
        <v>17.173333333333336</v>
      </c>
      <c r="N264" s="257">
        <v>1.9618666666666669</v>
      </c>
      <c r="O264" s="458">
        <f t="shared" si="26"/>
        <v>0.15885862311040388</v>
      </c>
    </row>
    <row r="265" spans="1:17" s="4" customFormat="1" ht="15.5" x14ac:dyDescent="0.35">
      <c r="A265" s="287">
        <v>182</v>
      </c>
      <c r="B265" s="321" t="s">
        <v>2055</v>
      </c>
      <c r="C265" s="147">
        <v>569.4</v>
      </c>
      <c r="D265" s="272"/>
      <c r="E265" s="272">
        <v>33.6</v>
      </c>
      <c r="F265" s="462">
        <f t="shared" si="24"/>
        <v>603</v>
      </c>
      <c r="G265" s="279">
        <v>53.7</v>
      </c>
      <c r="H265" s="463">
        <v>107</v>
      </c>
      <c r="I265" s="271">
        <v>179</v>
      </c>
      <c r="J265" s="459">
        <f t="shared" si="25"/>
        <v>3.5666666666666666E-2</v>
      </c>
      <c r="K265" s="257">
        <f t="shared" si="27"/>
        <v>152.70505</v>
      </c>
      <c r="L265" s="257">
        <f t="shared" si="23"/>
        <v>33.595111000000003</v>
      </c>
      <c r="M265" s="460">
        <v>65.626666666666665</v>
      </c>
      <c r="N265" s="257">
        <v>7.4971333333333332</v>
      </c>
      <c r="O265" s="458">
        <f t="shared" si="26"/>
        <v>0.43022215754560533</v>
      </c>
    </row>
    <row r="266" spans="1:17" s="4" customFormat="1" ht="15.5" x14ac:dyDescent="0.35">
      <c r="A266" s="287">
        <v>183</v>
      </c>
      <c r="B266" s="321" t="s">
        <v>2056</v>
      </c>
      <c r="C266" s="147">
        <v>340.6</v>
      </c>
      <c r="D266" s="272">
        <v>35.1</v>
      </c>
      <c r="E266" s="272"/>
      <c r="F266" s="462">
        <f t="shared" si="24"/>
        <v>375.70000000000005</v>
      </c>
      <c r="G266" s="279">
        <v>108.6</v>
      </c>
      <c r="H266" s="463">
        <v>109</v>
      </c>
      <c r="I266" s="271">
        <v>41</v>
      </c>
      <c r="J266" s="459">
        <f t="shared" si="25"/>
        <v>3.6333333333333336E-2</v>
      </c>
      <c r="K266" s="257">
        <f t="shared" si="27"/>
        <v>155.55934999999999</v>
      </c>
      <c r="L266" s="257">
        <f t="shared" si="23"/>
        <v>34.223056999999997</v>
      </c>
      <c r="M266" s="460">
        <v>66.853333333333339</v>
      </c>
      <c r="N266" s="257">
        <v>7.6372666666666671</v>
      </c>
      <c r="O266" s="458">
        <f t="shared" si="26"/>
        <v>0.70341497737556558</v>
      </c>
    </row>
    <row r="267" spans="1:17" s="4" customFormat="1" ht="15.5" x14ac:dyDescent="0.35">
      <c r="A267" s="303">
        <v>184</v>
      </c>
      <c r="B267" s="321" t="s">
        <v>2057</v>
      </c>
      <c r="C267" s="147">
        <v>587.91999999999996</v>
      </c>
      <c r="D267" s="272"/>
      <c r="E267" s="272">
        <v>19.7</v>
      </c>
      <c r="F267" s="462">
        <f t="shared" si="24"/>
        <v>607.62</v>
      </c>
      <c r="G267" s="279">
        <v>84.6</v>
      </c>
      <c r="H267" s="463">
        <v>85</v>
      </c>
      <c r="I267" s="271">
        <v>141</v>
      </c>
      <c r="J267" s="459">
        <f t="shared" si="25"/>
        <v>2.8333333333333332E-2</v>
      </c>
      <c r="K267" s="257">
        <f t="shared" si="27"/>
        <v>121.30774999999998</v>
      </c>
      <c r="L267" s="257">
        <f t="shared" si="23"/>
        <v>26.687704999999998</v>
      </c>
      <c r="M267" s="460">
        <v>52.133333333333333</v>
      </c>
      <c r="N267" s="257">
        <v>5.9556666666666658</v>
      </c>
      <c r="O267" s="458">
        <f t="shared" si="26"/>
        <v>0.3391666748954939</v>
      </c>
    </row>
    <row r="268" spans="1:17" s="4" customFormat="1" ht="15.5" x14ac:dyDescent="0.35">
      <c r="A268" s="287">
        <v>185</v>
      </c>
      <c r="B268" s="321" t="s">
        <v>2058</v>
      </c>
      <c r="C268" s="147">
        <v>368.22</v>
      </c>
      <c r="D268" s="272"/>
      <c r="E268" s="272">
        <v>32.1</v>
      </c>
      <c r="F268" s="462">
        <f t="shared" si="24"/>
        <v>400.32000000000005</v>
      </c>
      <c r="G268" s="279">
        <v>59.4</v>
      </c>
      <c r="H268" s="463">
        <v>118</v>
      </c>
      <c r="I268" s="271">
        <v>196</v>
      </c>
      <c r="J268" s="459">
        <f t="shared" si="25"/>
        <v>3.9333333333333331E-2</v>
      </c>
      <c r="K268" s="257">
        <f t="shared" si="27"/>
        <v>168.40369999999999</v>
      </c>
      <c r="L268" s="257">
        <f t="shared" si="23"/>
        <v>37.048814</v>
      </c>
      <c r="M268" s="460">
        <v>72.373333333333335</v>
      </c>
      <c r="N268" s="257">
        <v>8.2678666666666665</v>
      </c>
      <c r="O268" s="458">
        <f t="shared" si="26"/>
        <v>0.71466255495603503</v>
      </c>
    </row>
    <row r="269" spans="1:17" s="4" customFormat="1" ht="15.5" x14ac:dyDescent="0.35">
      <c r="A269" s="287">
        <v>186</v>
      </c>
      <c r="B269" s="321" t="s">
        <v>2059</v>
      </c>
      <c r="C269" s="147">
        <v>267.72000000000003</v>
      </c>
      <c r="D269" s="272"/>
      <c r="E269" s="272">
        <v>43.8</v>
      </c>
      <c r="F269" s="462">
        <f t="shared" si="24"/>
        <v>311.52000000000004</v>
      </c>
      <c r="G269" s="279">
        <v>50.4</v>
      </c>
      <c r="H269" s="463">
        <v>45</v>
      </c>
      <c r="I269" s="271">
        <v>75</v>
      </c>
      <c r="J269" s="459">
        <f t="shared" si="25"/>
        <v>1.4999999999999999E-2</v>
      </c>
      <c r="K269" s="257">
        <f t="shared" si="27"/>
        <v>64.22175</v>
      </c>
      <c r="L269" s="257">
        <f t="shared" si="23"/>
        <v>14.128785000000001</v>
      </c>
      <c r="M269" s="460">
        <v>27.599999999999998</v>
      </c>
      <c r="N269" s="257">
        <v>3.1529999999999996</v>
      </c>
      <c r="O269" s="458">
        <f t="shared" si="26"/>
        <v>0.35022963212634822</v>
      </c>
    </row>
    <row r="270" spans="1:17" s="4" customFormat="1" ht="15.5" x14ac:dyDescent="0.35">
      <c r="A270" s="303">
        <v>187</v>
      </c>
      <c r="B270" s="321" t="s">
        <v>2060</v>
      </c>
      <c r="C270" s="147">
        <v>410.1</v>
      </c>
      <c r="D270" s="272">
        <v>41.6</v>
      </c>
      <c r="E270" s="272"/>
      <c r="F270" s="462">
        <f t="shared" si="24"/>
        <v>451.70000000000005</v>
      </c>
      <c r="G270" s="279">
        <v>49.1</v>
      </c>
      <c r="H270" s="463">
        <v>19</v>
      </c>
      <c r="I270" s="271">
        <v>31</v>
      </c>
      <c r="J270" s="459">
        <f t="shared" si="25"/>
        <v>6.3333333333333332E-3</v>
      </c>
      <c r="K270" s="257">
        <f t="shared" si="27"/>
        <v>27.115849999999998</v>
      </c>
      <c r="L270" s="257">
        <f t="shared" si="23"/>
        <v>5.9654869999999995</v>
      </c>
      <c r="M270" s="460">
        <v>11.653333333333332</v>
      </c>
      <c r="N270" s="257">
        <v>1.3312666666666666</v>
      </c>
      <c r="O270" s="458">
        <f t="shared" si="26"/>
        <v>0.10198347797210534</v>
      </c>
    </row>
    <row r="271" spans="1:17" s="4" customFormat="1" ht="15.5" x14ac:dyDescent="0.35">
      <c r="A271" s="287">
        <v>188</v>
      </c>
      <c r="B271" s="321" t="s">
        <v>2061</v>
      </c>
      <c r="C271" s="147">
        <v>468.6</v>
      </c>
      <c r="D271" s="272">
        <v>32.299999999999997</v>
      </c>
      <c r="E271" s="272">
        <v>28.8</v>
      </c>
      <c r="F271" s="462">
        <f t="shared" si="24"/>
        <v>529.70000000000005</v>
      </c>
      <c r="G271" s="279">
        <v>181</v>
      </c>
      <c r="H271" s="463">
        <v>245</v>
      </c>
      <c r="I271" s="271">
        <v>408</v>
      </c>
      <c r="J271" s="459">
        <f t="shared" si="25"/>
        <v>8.1666666666666665E-2</v>
      </c>
      <c r="K271" s="257">
        <f t="shared" si="27"/>
        <v>349.65174999999999</v>
      </c>
      <c r="L271" s="257">
        <f t="shared" si="23"/>
        <v>76.923384999999996</v>
      </c>
      <c r="M271" s="460">
        <v>150.26666666666665</v>
      </c>
      <c r="N271" s="257">
        <v>17.166333333333334</v>
      </c>
      <c r="O271" s="458">
        <f t="shared" si="26"/>
        <v>1.1214048234849914</v>
      </c>
    </row>
    <row r="272" spans="1:17" s="4" customFormat="1" ht="15.5" x14ac:dyDescent="0.35">
      <c r="A272" s="287">
        <v>189</v>
      </c>
      <c r="B272" s="321" t="s">
        <v>2062</v>
      </c>
      <c r="C272" s="147">
        <v>267.60000000000002</v>
      </c>
      <c r="D272" s="272"/>
      <c r="E272" s="272">
        <v>38.5</v>
      </c>
      <c r="F272" s="462">
        <f t="shared" si="24"/>
        <v>306.10000000000002</v>
      </c>
      <c r="G272" s="279">
        <v>48</v>
      </c>
      <c r="H272" s="463">
        <v>127</v>
      </c>
      <c r="I272" s="271">
        <v>212</v>
      </c>
      <c r="J272" s="459">
        <f t="shared" si="25"/>
        <v>4.2333333333333334E-2</v>
      </c>
      <c r="K272" s="257">
        <f t="shared" si="27"/>
        <v>181.24805000000001</v>
      </c>
      <c r="L272" s="257">
        <f t="shared" si="23"/>
        <v>39.874571000000003</v>
      </c>
      <c r="M272" s="460">
        <v>77.893333333333331</v>
      </c>
      <c r="N272" s="257">
        <v>8.8984666666666676</v>
      </c>
      <c r="O272" s="458">
        <f t="shared" si="26"/>
        <v>1.0059275432865076</v>
      </c>
      <c r="P272" s="464" t="s">
        <v>696</v>
      </c>
      <c r="Q272" s="464" t="s">
        <v>696</v>
      </c>
    </row>
    <row r="273" spans="1:17" s="4" customFormat="1" ht="15.5" x14ac:dyDescent="0.35">
      <c r="A273" s="303">
        <v>190</v>
      </c>
      <c r="B273" s="321" t="s">
        <v>2063</v>
      </c>
      <c r="C273" s="147">
        <v>551.6</v>
      </c>
      <c r="D273" s="272"/>
      <c r="E273" s="272"/>
      <c r="F273" s="462">
        <f t="shared" si="24"/>
        <v>551.6</v>
      </c>
      <c r="G273" s="279">
        <v>67.2</v>
      </c>
      <c r="H273" s="463">
        <v>67</v>
      </c>
      <c r="I273" s="271">
        <v>112</v>
      </c>
      <c r="J273" s="459">
        <f t="shared" si="25"/>
        <v>2.2333333333333334E-2</v>
      </c>
      <c r="K273" s="257">
        <f t="shared" si="27"/>
        <v>95.619050000000001</v>
      </c>
      <c r="L273" s="257">
        <f t="shared" si="23"/>
        <v>21.036190999999999</v>
      </c>
      <c r="M273" s="460">
        <v>41.093333333333334</v>
      </c>
      <c r="N273" s="257">
        <v>4.694466666666667</v>
      </c>
      <c r="O273" s="458">
        <f t="shared" si="26"/>
        <v>0.29449427302393039</v>
      </c>
      <c r="P273" s="55" t="s">
        <v>697</v>
      </c>
      <c r="Q273" s="55" t="s">
        <v>697</v>
      </c>
    </row>
    <row r="274" spans="1:17" s="4" customFormat="1" ht="15.5" x14ac:dyDescent="0.35">
      <c r="A274" s="287">
        <v>191</v>
      </c>
      <c r="B274" s="321" t="s">
        <v>2064</v>
      </c>
      <c r="C274" s="147">
        <v>291.2</v>
      </c>
      <c r="D274" s="272"/>
      <c r="E274" s="272">
        <v>38</v>
      </c>
      <c r="F274" s="462">
        <f t="shared" si="24"/>
        <v>329.2</v>
      </c>
      <c r="G274" s="279">
        <v>46.8</v>
      </c>
      <c r="H274" s="463">
        <v>45</v>
      </c>
      <c r="I274" s="271">
        <v>75</v>
      </c>
      <c r="J274" s="459">
        <f t="shared" si="25"/>
        <v>1.4999999999999999E-2</v>
      </c>
      <c r="K274" s="257">
        <f t="shared" si="27"/>
        <v>64.22175</v>
      </c>
      <c r="L274" s="257">
        <f t="shared" si="23"/>
        <v>14.128785000000001</v>
      </c>
      <c r="M274" s="460">
        <v>27.599999999999998</v>
      </c>
      <c r="N274" s="257">
        <v>3.1529999999999996</v>
      </c>
      <c r="O274" s="458">
        <f t="shared" si="26"/>
        <v>0.33142021567436214</v>
      </c>
      <c r="P274" s="55" t="s">
        <v>698</v>
      </c>
      <c r="Q274" s="55" t="s">
        <v>698</v>
      </c>
    </row>
    <row r="275" spans="1:17" s="4" customFormat="1" ht="15.5" x14ac:dyDescent="0.35">
      <c r="A275" s="287">
        <v>192</v>
      </c>
      <c r="B275" s="321" t="s">
        <v>2065</v>
      </c>
      <c r="C275" s="147">
        <v>620.70000000000005</v>
      </c>
      <c r="D275" s="272">
        <v>10.7</v>
      </c>
      <c r="E275" s="272"/>
      <c r="F275" s="462">
        <f t="shared" si="24"/>
        <v>631.40000000000009</v>
      </c>
      <c r="G275" s="279">
        <v>79.2</v>
      </c>
      <c r="H275" s="463">
        <v>79.2</v>
      </c>
      <c r="I275" s="271">
        <v>132</v>
      </c>
      <c r="J275" s="459">
        <f t="shared" si="25"/>
        <v>2.64E-2</v>
      </c>
      <c r="K275" s="257">
        <f t="shared" si="27"/>
        <v>113.03027999999999</v>
      </c>
      <c r="L275" s="257">
        <f t="shared" si="23"/>
        <v>24.866661599999997</v>
      </c>
      <c r="M275" s="460">
        <v>48.576000000000001</v>
      </c>
      <c r="N275" s="257">
        <v>5.5492799999999995</v>
      </c>
      <c r="O275" s="458">
        <f t="shared" si="26"/>
        <v>0.30412135191637624</v>
      </c>
      <c r="P275" s="55" t="s">
        <v>699</v>
      </c>
      <c r="Q275" s="55" t="s">
        <v>699</v>
      </c>
    </row>
    <row r="276" spans="1:17" s="4" customFormat="1" ht="15.5" x14ac:dyDescent="0.35">
      <c r="A276" s="303">
        <v>193</v>
      </c>
      <c r="B276" s="321" t="s">
        <v>2066</v>
      </c>
      <c r="C276" s="147">
        <v>373.3</v>
      </c>
      <c r="D276" s="272"/>
      <c r="E276" s="272"/>
      <c r="F276" s="462">
        <f t="shared" si="24"/>
        <v>373.3</v>
      </c>
      <c r="G276" s="279">
        <v>60.6</v>
      </c>
      <c r="H276" s="463">
        <v>59</v>
      </c>
      <c r="I276" s="271">
        <v>99</v>
      </c>
      <c r="J276" s="459">
        <f t="shared" si="25"/>
        <v>1.9666666666666666E-2</v>
      </c>
      <c r="K276" s="257">
        <f t="shared" si="27"/>
        <v>84.201849999999993</v>
      </c>
      <c r="L276" s="257">
        <f t="shared" si="23"/>
        <v>18.524407</v>
      </c>
      <c r="M276" s="460">
        <v>36.186666666666667</v>
      </c>
      <c r="N276" s="257">
        <v>4.1339333333333332</v>
      </c>
      <c r="O276" s="458">
        <f t="shared" si="26"/>
        <v>0.3831954379855344</v>
      </c>
      <c r="P276" s="55" t="s">
        <v>700</v>
      </c>
      <c r="Q276" s="55" t="s">
        <v>700</v>
      </c>
    </row>
    <row r="277" spans="1:17" s="4" customFormat="1" ht="15.5" x14ac:dyDescent="0.35">
      <c r="A277" s="287">
        <v>194</v>
      </c>
      <c r="B277" s="321" t="s">
        <v>2067</v>
      </c>
      <c r="C277" s="147">
        <v>851.4</v>
      </c>
      <c r="D277" s="272"/>
      <c r="E277" s="272">
        <v>67</v>
      </c>
      <c r="F277" s="462">
        <f t="shared" si="24"/>
        <v>918.4</v>
      </c>
      <c r="G277" s="279">
        <v>111</v>
      </c>
      <c r="H277" s="463">
        <v>129</v>
      </c>
      <c r="I277" s="271">
        <v>215</v>
      </c>
      <c r="J277" s="459">
        <f t="shared" si="25"/>
        <v>4.2999999999999997E-2</v>
      </c>
      <c r="K277" s="257">
        <f t="shared" si="27"/>
        <v>184.10234999999997</v>
      </c>
      <c r="L277" s="257">
        <f t="shared" si="23"/>
        <v>40.502516999999997</v>
      </c>
      <c r="M277" s="460">
        <v>79.11999999999999</v>
      </c>
      <c r="N277" s="257">
        <v>9.0385999999999989</v>
      </c>
      <c r="O277" s="458">
        <f t="shared" si="26"/>
        <v>0.34055255553135882</v>
      </c>
      <c r="P277" s="55" t="s">
        <v>701</v>
      </c>
      <c r="Q277" s="55" t="s">
        <v>701</v>
      </c>
    </row>
    <row r="278" spans="1:17" s="4" customFormat="1" ht="15.5" x14ac:dyDescent="0.35">
      <c r="A278" s="287">
        <v>195</v>
      </c>
      <c r="B278" s="321" t="s">
        <v>2068</v>
      </c>
      <c r="C278" s="147">
        <v>756.6</v>
      </c>
      <c r="D278" s="272"/>
      <c r="E278" s="272">
        <v>22.2</v>
      </c>
      <c r="F278" s="462">
        <f t="shared" si="24"/>
        <v>778.80000000000007</v>
      </c>
      <c r="G278" s="279">
        <v>46.8</v>
      </c>
      <c r="H278" s="463">
        <v>46.8</v>
      </c>
      <c r="I278" s="271">
        <v>78</v>
      </c>
      <c r="J278" s="459">
        <f t="shared" si="25"/>
        <v>1.5599999999999999E-2</v>
      </c>
      <c r="K278" s="257">
        <f t="shared" si="27"/>
        <v>66.79061999999999</v>
      </c>
      <c r="L278" s="257">
        <f t="shared" si="23"/>
        <v>14.693936399999998</v>
      </c>
      <c r="M278" s="460">
        <v>28.703999999999997</v>
      </c>
      <c r="N278" s="257">
        <v>3.2791199999999998</v>
      </c>
      <c r="O278" s="458">
        <f t="shared" si="26"/>
        <v>0.14569552696456084</v>
      </c>
      <c r="P278" s="55" t="s">
        <v>702</v>
      </c>
      <c r="Q278" s="55" t="s">
        <v>702</v>
      </c>
    </row>
    <row r="279" spans="1:17" s="4" customFormat="1" ht="15.5" x14ac:dyDescent="0.35">
      <c r="A279" s="303">
        <v>196</v>
      </c>
      <c r="B279" s="321" t="s">
        <v>2069</v>
      </c>
      <c r="C279" s="147">
        <v>806.91</v>
      </c>
      <c r="D279" s="272"/>
      <c r="E279" s="272"/>
      <c r="F279" s="462">
        <f t="shared" si="24"/>
        <v>806.91</v>
      </c>
      <c r="G279" s="279">
        <v>31.2</v>
      </c>
      <c r="H279" s="463">
        <v>31.2</v>
      </c>
      <c r="I279" s="271">
        <v>52</v>
      </c>
      <c r="J279" s="459">
        <f t="shared" si="25"/>
        <v>1.04E-2</v>
      </c>
      <c r="K279" s="257">
        <f t="shared" si="27"/>
        <v>44.527079999999998</v>
      </c>
      <c r="L279" s="257">
        <f t="shared" si="23"/>
        <v>9.7959575999999995</v>
      </c>
      <c r="M279" s="460">
        <v>19.135999999999999</v>
      </c>
      <c r="N279" s="257">
        <v>2.18608</v>
      </c>
      <c r="O279" s="458">
        <f t="shared" si="26"/>
        <v>9.3746660222329636E-2</v>
      </c>
      <c r="P279" s="55" t="s">
        <v>703</v>
      </c>
      <c r="Q279" s="55" t="s">
        <v>703</v>
      </c>
    </row>
    <row r="280" spans="1:17" s="4" customFormat="1" ht="15.5" x14ac:dyDescent="0.35">
      <c r="A280" s="287">
        <v>197</v>
      </c>
      <c r="B280" s="321" t="s">
        <v>2070</v>
      </c>
      <c r="C280" s="147">
        <v>751.2</v>
      </c>
      <c r="D280" s="272"/>
      <c r="E280" s="272">
        <v>53.8</v>
      </c>
      <c r="F280" s="462">
        <f t="shared" si="24"/>
        <v>805</v>
      </c>
      <c r="G280" s="279">
        <v>46.2</v>
      </c>
      <c r="H280" s="463">
        <v>57</v>
      </c>
      <c r="I280" s="271">
        <v>95</v>
      </c>
      <c r="J280" s="459">
        <f t="shared" si="25"/>
        <v>1.9E-2</v>
      </c>
      <c r="K280" s="257">
        <f t="shared" si="27"/>
        <v>81.347549999999998</v>
      </c>
      <c r="L280" s="257">
        <f t="shared" si="23"/>
        <v>17.896460999999999</v>
      </c>
      <c r="M280" s="460">
        <v>34.96</v>
      </c>
      <c r="N280" s="257">
        <v>3.9937999999999994</v>
      </c>
      <c r="O280" s="458">
        <f t="shared" si="26"/>
        <v>0.17167429937888198</v>
      </c>
      <c r="P280" s="55" t="s">
        <v>704</v>
      </c>
      <c r="Q280" s="55" t="s">
        <v>704</v>
      </c>
    </row>
    <row r="281" spans="1:17" s="4" customFormat="1" ht="15.5" x14ac:dyDescent="0.35">
      <c r="A281" s="287">
        <v>198</v>
      </c>
      <c r="B281" s="321" t="s">
        <v>2071</v>
      </c>
      <c r="C281" s="147">
        <v>426.8</v>
      </c>
      <c r="D281" s="272"/>
      <c r="E281" s="272">
        <v>65.099999999999994</v>
      </c>
      <c r="F281" s="462">
        <f t="shared" si="24"/>
        <v>491.9</v>
      </c>
      <c r="G281" s="279">
        <v>49.8</v>
      </c>
      <c r="H281" s="463">
        <v>53</v>
      </c>
      <c r="I281" s="271">
        <v>89</v>
      </c>
      <c r="J281" s="459">
        <f t="shared" si="25"/>
        <v>1.7666666666666667E-2</v>
      </c>
      <c r="K281" s="257">
        <f t="shared" si="27"/>
        <v>75.638949999999994</v>
      </c>
      <c r="L281" s="257">
        <f t="shared" si="23"/>
        <v>16.640568999999999</v>
      </c>
      <c r="M281" s="460">
        <v>32.506666666666668</v>
      </c>
      <c r="N281" s="257">
        <v>3.7135333333333334</v>
      </c>
      <c r="O281" s="458">
        <f t="shared" si="26"/>
        <v>0.26123138646066274</v>
      </c>
      <c r="P281" s="55" t="s">
        <v>705</v>
      </c>
      <c r="Q281" s="55" t="s">
        <v>705</v>
      </c>
    </row>
    <row r="282" spans="1:17" s="4" customFormat="1" ht="15.5" x14ac:dyDescent="0.35">
      <c r="A282" s="303">
        <v>199</v>
      </c>
      <c r="B282" s="321" t="s">
        <v>2072</v>
      </c>
      <c r="C282" s="147">
        <v>640.20000000000005</v>
      </c>
      <c r="D282" s="272"/>
      <c r="E282" s="272"/>
      <c r="F282" s="462">
        <f t="shared" si="24"/>
        <v>640.20000000000005</v>
      </c>
      <c r="G282" s="279">
        <v>86</v>
      </c>
      <c r="H282" s="463">
        <v>70</v>
      </c>
      <c r="I282" s="271">
        <v>116</v>
      </c>
      <c r="J282" s="459">
        <f t="shared" si="25"/>
        <v>2.3333333333333334E-2</v>
      </c>
      <c r="K282" s="257">
        <f t="shared" si="27"/>
        <v>99.900499999999994</v>
      </c>
      <c r="L282" s="257">
        <f t="shared" si="23"/>
        <v>21.978109999999997</v>
      </c>
      <c r="M282" s="460">
        <v>42.933333333333337</v>
      </c>
      <c r="N282" s="257">
        <v>4.9046666666666665</v>
      </c>
      <c r="O282" s="458">
        <f t="shared" si="26"/>
        <v>0.2650993595751327</v>
      </c>
      <c r="P282" s="55" t="s">
        <v>706</v>
      </c>
      <c r="Q282" s="55" t="s">
        <v>706</v>
      </c>
    </row>
    <row r="283" spans="1:17" s="4" customFormat="1" ht="15.5" x14ac:dyDescent="0.35">
      <c r="A283" s="287">
        <v>200</v>
      </c>
      <c r="B283" s="321" t="s">
        <v>2073</v>
      </c>
      <c r="C283" s="147">
        <v>537.94000000000005</v>
      </c>
      <c r="D283" s="272"/>
      <c r="E283" s="272"/>
      <c r="F283" s="462">
        <f t="shared" si="24"/>
        <v>537.94000000000005</v>
      </c>
      <c r="G283" s="279">
        <v>38.4</v>
      </c>
      <c r="H283" s="463">
        <v>26</v>
      </c>
      <c r="I283" s="271">
        <v>44</v>
      </c>
      <c r="J283" s="459">
        <f t="shared" si="25"/>
        <v>8.6666666666666663E-3</v>
      </c>
      <c r="K283" s="257">
        <f t="shared" si="27"/>
        <v>37.105899999999998</v>
      </c>
      <c r="L283" s="257">
        <f t="shared" si="23"/>
        <v>8.1632979999999993</v>
      </c>
      <c r="M283" s="460">
        <v>15.946666666666665</v>
      </c>
      <c r="N283" s="257">
        <v>1.8217333333333332</v>
      </c>
      <c r="O283" s="458">
        <f t="shared" si="26"/>
        <v>0.11718332527791202</v>
      </c>
      <c r="P283" s="55" t="s">
        <v>707</v>
      </c>
      <c r="Q283" s="55" t="s">
        <v>707</v>
      </c>
    </row>
    <row r="284" spans="1:17" s="4" customFormat="1" ht="15.5" x14ac:dyDescent="0.35">
      <c r="A284" s="287">
        <v>201</v>
      </c>
      <c r="B284" s="321" t="s">
        <v>2074</v>
      </c>
      <c r="C284" s="147">
        <v>905.4</v>
      </c>
      <c r="D284" s="272"/>
      <c r="E284" s="272">
        <v>24.5</v>
      </c>
      <c r="F284" s="462">
        <f t="shared" si="24"/>
        <v>929.9</v>
      </c>
      <c r="G284" s="279">
        <v>52.2</v>
      </c>
      <c r="H284" s="463">
        <v>46</v>
      </c>
      <c r="I284" s="271">
        <v>77</v>
      </c>
      <c r="J284" s="459">
        <f t="shared" si="25"/>
        <v>1.5333333333333332E-2</v>
      </c>
      <c r="K284" s="257">
        <f t="shared" si="27"/>
        <v>65.648899999999998</v>
      </c>
      <c r="L284" s="257">
        <f t="shared" si="23"/>
        <v>14.442758</v>
      </c>
      <c r="M284" s="460">
        <v>28.213333333333331</v>
      </c>
      <c r="N284" s="257">
        <v>3.2230666666666661</v>
      </c>
      <c r="O284" s="458">
        <f t="shared" si="26"/>
        <v>0.11993553930530165</v>
      </c>
      <c r="P284" s="55" t="s">
        <v>708</v>
      </c>
      <c r="Q284" s="55" t="s">
        <v>708</v>
      </c>
    </row>
    <row r="285" spans="1:17" s="4" customFormat="1" ht="15.5" x14ac:dyDescent="0.35">
      <c r="A285" s="303">
        <v>202</v>
      </c>
      <c r="B285" s="321" t="s">
        <v>2075</v>
      </c>
      <c r="C285" s="147">
        <v>1352.86</v>
      </c>
      <c r="D285" s="272">
        <v>33</v>
      </c>
      <c r="E285" s="272">
        <v>31.5</v>
      </c>
      <c r="F285" s="462">
        <f t="shared" si="24"/>
        <v>1417.36</v>
      </c>
      <c r="G285" s="279">
        <v>290.39999999999998</v>
      </c>
      <c r="H285" s="463">
        <v>290</v>
      </c>
      <c r="I285" s="271">
        <v>551</v>
      </c>
      <c r="J285" s="459">
        <f t="shared" si="25"/>
        <v>9.6666666666666665E-2</v>
      </c>
      <c r="K285" s="257">
        <f t="shared" si="27"/>
        <v>413.87349999999998</v>
      </c>
      <c r="L285" s="257">
        <f t="shared" si="23"/>
        <v>91.05216999999999</v>
      </c>
      <c r="M285" s="460">
        <v>177.86666666666667</v>
      </c>
      <c r="N285" s="257">
        <v>20.319333333333333</v>
      </c>
      <c r="O285" s="458">
        <f t="shared" si="26"/>
        <v>0.49607133685161148</v>
      </c>
      <c r="P285" s="55" t="s">
        <v>710</v>
      </c>
      <c r="Q285" s="55" t="s">
        <v>710</v>
      </c>
    </row>
    <row r="286" spans="1:17" s="4" customFormat="1" ht="15.5" x14ac:dyDescent="0.35">
      <c r="A286" s="287">
        <v>203</v>
      </c>
      <c r="B286" s="321" t="s">
        <v>2076</v>
      </c>
      <c r="C286" s="147">
        <v>725.18</v>
      </c>
      <c r="D286" s="272"/>
      <c r="E286" s="272">
        <v>60.8</v>
      </c>
      <c r="F286" s="462">
        <f t="shared" si="24"/>
        <v>785.9799999999999</v>
      </c>
      <c r="G286" s="279">
        <v>48</v>
      </c>
      <c r="H286" s="463">
        <v>65</v>
      </c>
      <c r="I286" s="271">
        <v>108</v>
      </c>
      <c r="J286" s="459">
        <f t="shared" si="25"/>
        <v>2.1666666666666667E-2</v>
      </c>
      <c r="K286" s="257">
        <f t="shared" si="27"/>
        <v>92.764749999999992</v>
      </c>
      <c r="L286" s="257">
        <f t="shared" si="23"/>
        <v>20.408244999999997</v>
      </c>
      <c r="M286" s="460">
        <v>39.866666666666667</v>
      </c>
      <c r="N286" s="257">
        <v>4.554333333333334</v>
      </c>
      <c r="O286" s="458">
        <f t="shared" si="26"/>
        <v>0.20050636784651013</v>
      </c>
      <c r="P286" s="55" t="s">
        <v>711</v>
      </c>
      <c r="Q286" s="55" t="s">
        <v>711</v>
      </c>
    </row>
    <row r="287" spans="1:17" s="4" customFormat="1" ht="15.5" x14ac:dyDescent="0.35">
      <c r="A287" s="287">
        <v>204</v>
      </c>
      <c r="B287" s="321" t="s">
        <v>2077</v>
      </c>
      <c r="C287" s="147">
        <v>426.28</v>
      </c>
      <c r="D287" s="272">
        <v>59.4</v>
      </c>
      <c r="E287" s="272"/>
      <c r="F287" s="462">
        <f t="shared" si="24"/>
        <v>485.67999999999995</v>
      </c>
      <c r="G287" s="279">
        <v>37.799999999999997</v>
      </c>
      <c r="H287" s="463">
        <v>34</v>
      </c>
      <c r="I287" s="271">
        <v>57</v>
      </c>
      <c r="J287" s="459">
        <f t="shared" si="25"/>
        <v>1.1333333333333334E-2</v>
      </c>
      <c r="K287" s="257">
        <f t="shared" si="27"/>
        <v>48.523099999999999</v>
      </c>
      <c r="L287" s="257">
        <f t="shared" si="23"/>
        <v>10.675082</v>
      </c>
      <c r="M287" s="460">
        <v>20.853333333333335</v>
      </c>
      <c r="N287" s="257">
        <v>2.3822666666666668</v>
      </c>
      <c r="O287" s="458">
        <f t="shared" si="26"/>
        <v>0.16972859084170649</v>
      </c>
      <c r="P287" s="55" t="s">
        <v>712</v>
      </c>
      <c r="Q287" s="55" t="s">
        <v>712</v>
      </c>
    </row>
    <row r="288" spans="1:17" s="4" customFormat="1" ht="15.5" x14ac:dyDescent="0.35">
      <c r="A288" s="303">
        <v>205</v>
      </c>
      <c r="B288" s="321" t="s">
        <v>2078</v>
      </c>
      <c r="C288" s="147">
        <v>402.07</v>
      </c>
      <c r="D288" s="272">
        <v>59.1</v>
      </c>
      <c r="E288" s="272"/>
      <c r="F288" s="462">
        <f t="shared" si="24"/>
        <v>461.17</v>
      </c>
      <c r="G288" s="279">
        <v>37.200000000000003</v>
      </c>
      <c r="H288" s="463">
        <v>34</v>
      </c>
      <c r="I288" s="271">
        <v>56</v>
      </c>
      <c r="J288" s="459">
        <f t="shared" si="25"/>
        <v>1.1333333333333334E-2</v>
      </c>
      <c r="K288" s="257">
        <f t="shared" si="27"/>
        <v>48.523099999999999</v>
      </c>
      <c r="L288" s="257">
        <f t="shared" si="23"/>
        <v>10.675082</v>
      </c>
      <c r="M288" s="460">
        <v>20.853333333333335</v>
      </c>
      <c r="N288" s="257">
        <v>2.3822666666666668</v>
      </c>
      <c r="O288" s="458">
        <f t="shared" si="26"/>
        <v>0.17874922913459246</v>
      </c>
      <c r="P288" s="55" t="s">
        <v>713</v>
      </c>
      <c r="Q288" s="55" t="s">
        <v>713</v>
      </c>
    </row>
    <row r="289" spans="1:17" s="4" customFormat="1" ht="15.5" x14ac:dyDescent="0.35">
      <c r="A289" s="287">
        <v>206</v>
      </c>
      <c r="B289" s="321" t="s">
        <v>2079</v>
      </c>
      <c r="C289" s="147">
        <v>305.37</v>
      </c>
      <c r="D289" s="272"/>
      <c r="E289" s="272"/>
      <c r="F289" s="462">
        <f t="shared" si="24"/>
        <v>305.37</v>
      </c>
      <c r="G289" s="279"/>
      <c r="H289" s="463">
        <v>0</v>
      </c>
      <c r="I289" s="271"/>
      <c r="J289" s="459">
        <f t="shared" si="25"/>
        <v>0</v>
      </c>
      <c r="K289" s="257">
        <f t="shared" si="27"/>
        <v>0</v>
      </c>
      <c r="L289" s="257">
        <f t="shared" si="23"/>
        <v>0</v>
      </c>
      <c r="M289" s="460">
        <v>0</v>
      </c>
      <c r="N289" s="257">
        <v>0</v>
      </c>
      <c r="O289" s="458">
        <f t="shared" si="26"/>
        <v>0</v>
      </c>
      <c r="P289" s="55" t="s">
        <v>714</v>
      </c>
      <c r="Q289" s="55" t="s">
        <v>714</v>
      </c>
    </row>
    <row r="290" spans="1:17" s="4" customFormat="1" ht="15.5" x14ac:dyDescent="0.35">
      <c r="A290" s="287">
        <v>207</v>
      </c>
      <c r="B290" s="321" t="s">
        <v>2080</v>
      </c>
      <c r="C290" s="147">
        <v>170.8</v>
      </c>
      <c r="D290" s="272"/>
      <c r="E290" s="272"/>
      <c r="F290" s="462">
        <f t="shared" si="24"/>
        <v>170.8</v>
      </c>
      <c r="G290" s="279">
        <v>42</v>
      </c>
      <c r="H290" s="463">
        <v>42</v>
      </c>
      <c r="I290" s="271">
        <v>70</v>
      </c>
      <c r="J290" s="459">
        <f t="shared" si="25"/>
        <v>1.4E-2</v>
      </c>
      <c r="K290" s="257">
        <f t="shared" si="27"/>
        <v>59.940300000000001</v>
      </c>
      <c r="L290" s="257">
        <f t="shared" si="23"/>
        <v>13.186866</v>
      </c>
      <c r="M290" s="460">
        <v>25.76</v>
      </c>
      <c r="N290" s="257">
        <v>2.9428000000000001</v>
      </c>
      <c r="O290" s="458">
        <f t="shared" si="26"/>
        <v>0.59619418032786886</v>
      </c>
      <c r="P290" s="55" t="s">
        <v>715</v>
      </c>
      <c r="Q290" s="55" t="s">
        <v>715</v>
      </c>
    </row>
    <row r="291" spans="1:17" s="4" customFormat="1" ht="15.5" x14ac:dyDescent="0.35">
      <c r="A291" s="303">
        <v>208</v>
      </c>
      <c r="B291" s="321" t="s">
        <v>2081</v>
      </c>
      <c r="C291" s="147">
        <v>678.2</v>
      </c>
      <c r="D291" s="272"/>
      <c r="E291" s="272"/>
      <c r="F291" s="462">
        <f t="shared" si="24"/>
        <v>678.2</v>
      </c>
      <c r="G291" s="279">
        <v>178.2</v>
      </c>
      <c r="H291" s="463">
        <v>244</v>
      </c>
      <c r="I291" s="271">
        <v>447</v>
      </c>
      <c r="J291" s="459">
        <f t="shared" si="25"/>
        <v>8.1333333333333327E-2</v>
      </c>
      <c r="K291" s="257">
        <f t="shared" si="27"/>
        <v>348.22459999999995</v>
      </c>
      <c r="L291" s="257">
        <f t="shared" si="23"/>
        <v>76.609411999999992</v>
      </c>
      <c r="M291" s="460">
        <v>149.65333333333331</v>
      </c>
      <c r="N291" s="257">
        <v>17.096266666666665</v>
      </c>
      <c r="O291" s="458">
        <f t="shared" si="26"/>
        <v>0.8722848894131523</v>
      </c>
      <c r="P291" s="55" t="s">
        <v>716</v>
      </c>
      <c r="Q291" s="55" t="s">
        <v>716</v>
      </c>
    </row>
    <row r="292" spans="1:17" s="4" customFormat="1" ht="15.5" x14ac:dyDescent="0.35">
      <c r="A292" s="287">
        <v>209</v>
      </c>
      <c r="B292" s="321" t="s">
        <v>2082</v>
      </c>
      <c r="C292" s="147">
        <v>2613.27</v>
      </c>
      <c r="D292" s="272"/>
      <c r="E292" s="272"/>
      <c r="F292" s="462">
        <f t="shared" si="24"/>
        <v>2613.27</v>
      </c>
      <c r="G292" s="279">
        <v>808.8</v>
      </c>
      <c r="H292" s="463">
        <v>1042</v>
      </c>
      <c r="I292" s="271">
        <v>1736</v>
      </c>
      <c r="J292" s="459">
        <f t="shared" si="25"/>
        <v>0.34733333333333333</v>
      </c>
      <c r="K292" s="257">
        <f t="shared" si="27"/>
        <v>1487.0902999999998</v>
      </c>
      <c r="L292" s="257">
        <f t="shared" si="23"/>
        <v>327.15986599999997</v>
      </c>
      <c r="M292" s="460">
        <v>639.09333333333336</v>
      </c>
      <c r="N292" s="257">
        <v>73.009466666666668</v>
      </c>
      <c r="O292" s="458">
        <f t="shared" si="26"/>
        <v>0.96674012482445359</v>
      </c>
      <c r="P292" s="55" t="s">
        <v>717</v>
      </c>
      <c r="Q292" s="55" t="s">
        <v>717</v>
      </c>
    </row>
    <row r="293" spans="1:17" s="4" customFormat="1" ht="15.5" x14ac:dyDescent="0.35">
      <c r="A293" s="287">
        <v>210</v>
      </c>
      <c r="B293" s="321" t="s">
        <v>2083</v>
      </c>
      <c r="C293" s="147">
        <v>2055.4499999999998</v>
      </c>
      <c r="D293" s="272"/>
      <c r="E293" s="272"/>
      <c r="F293" s="462">
        <f t="shared" si="24"/>
        <v>2055.4499999999998</v>
      </c>
      <c r="G293" s="279">
        <v>149.4</v>
      </c>
      <c r="H293" s="463">
        <v>245</v>
      </c>
      <c r="I293" s="271">
        <v>408</v>
      </c>
      <c r="J293" s="459">
        <f t="shared" si="25"/>
        <v>8.1666666666666665E-2</v>
      </c>
      <c r="K293" s="257">
        <f t="shared" si="27"/>
        <v>349.65174999999999</v>
      </c>
      <c r="L293" s="257">
        <f t="shared" ref="L293:L354" si="28">K293*0.22</f>
        <v>76.923384999999996</v>
      </c>
      <c r="M293" s="460">
        <v>150.26666666666665</v>
      </c>
      <c r="N293" s="257">
        <v>17.166333333333334</v>
      </c>
      <c r="O293" s="458">
        <f t="shared" si="26"/>
        <v>0.2889917706584933</v>
      </c>
      <c r="P293" s="55" t="s">
        <v>718</v>
      </c>
      <c r="Q293" s="55" t="s">
        <v>718</v>
      </c>
    </row>
    <row r="294" spans="1:17" s="4" customFormat="1" ht="15.5" x14ac:dyDescent="0.35">
      <c r="A294" s="303">
        <v>211</v>
      </c>
      <c r="B294" s="321" t="s">
        <v>2084</v>
      </c>
      <c r="C294" s="147">
        <v>3486.96</v>
      </c>
      <c r="D294" s="272"/>
      <c r="E294" s="272"/>
      <c r="F294" s="462">
        <f t="shared" si="24"/>
        <v>3486.96</v>
      </c>
      <c r="G294" s="279">
        <v>1386.2</v>
      </c>
      <c r="H294" s="463">
        <v>1510</v>
      </c>
      <c r="I294" s="271">
        <v>2745</v>
      </c>
      <c r="J294" s="459">
        <f t="shared" si="25"/>
        <v>0.5033333333333333</v>
      </c>
      <c r="K294" s="257">
        <f t="shared" si="27"/>
        <v>2154.9964999999997</v>
      </c>
      <c r="L294" s="257">
        <f t="shared" si="28"/>
        <v>474.09922999999992</v>
      </c>
      <c r="M294" s="460">
        <v>926.13333333333333</v>
      </c>
      <c r="N294" s="257">
        <v>105.80066666666666</v>
      </c>
      <c r="O294" s="458">
        <f t="shared" si="26"/>
        <v>1.0499201969623968</v>
      </c>
      <c r="P294" s="55" t="s">
        <v>719</v>
      </c>
      <c r="Q294" s="55" t="s">
        <v>719</v>
      </c>
    </row>
    <row r="295" spans="1:17" s="4" customFormat="1" ht="15.5" x14ac:dyDescent="0.35">
      <c r="A295" s="287">
        <v>212</v>
      </c>
      <c r="B295" s="321" t="s">
        <v>2085</v>
      </c>
      <c r="C295" s="147">
        <v>394.94</v>
      </c>
      <c r="D295" s="272"/>
      <c r="E295" s="272"/>
      <c r="F295" s="462">
        <f t="shared" si="24"/>
        <v>394.94</v>
      </c>
      <c r="G295" s="279">
        <v>105.6</v>
      </c>
      <c r="H295" s="463">
        <v>106</v>
      </c>
      <c r="I295" s="271">
        <v>176</v>
      </c>
      <c r="J295" s="459">
        <f t="shared" si="25"/>
        <v>3.5333333333333335E-2</v>
      </c>
      <c r="K295" s="257">
        <f t="shared" si="27"/>
        <v>151.27789999999999</v>
      </c>
      <c r="L295" s="257">
        <f t="shared" si="28"/>
        <v>33.281137999999999</v>
      </c>
      <c r="M295" s="460">
        <v>65.013333333333335</v>
      </c>
      <c r="N295" s="257">
        <v>7.4270666666666667</v>
      </c>
      <c r="O295" s="458">
        <f t="shared" si="26"/>
        <v>0.65073033372157796</v>
      </c>
      <c r="P295" s="55" t="s">
        <v>720</v>
      </c>
      <c r="Q295" s="55" t="s">
        <v>720</v>
      </c>
    </row>
    <row r="296" spans="1:17" s="4" customFormat="1" ht="15.5" x14ac:dyDescent="0.35">
      <c r="A296" s="287">
        <v>213</v>
      </c>
      <c r="B296" s="321" t="s">
        <v>2086</v>
      </c>
      <c r="C296" s="147">
        <v>333.47</v>
      </c>
      <c r="D296" s="272"/>
      <c r="E296" s="272">
        <v>18.2</v>
      </c>
      <c r="F296" s="462">
        <f t="shared" si="24"/>
        <v>351.67</v>
      </c>
      <c r="G296" s="279">
        <v>136</v>
      </c>
      <c r="H296" s="463">
        <v>95</v>
      </c>
      <c r="I296" s="271">
        <v>158</v>
      </c>
      <c r="J296" s="459">
        <f t="shared" si="25"/>
        <v>3.1666666666666669E-2</v>
      </c>
      <c r="K296" s="257">
        <f t="shared" si="27"/>
        <v>135.57925</v>
      </c>
      <c r="L296" s="257">
        <f t="shared" si="28"/>
        <v>29.827435000000001</v>
      </c>
      <c r="M296" s="460">
        <v>58.266666666666673</v>
      </c>
      <c r="N296" s="257">
        <v>6.6563333333333343</v>
      </c>
      <c r="O296" s="458">
        <f t="shared" si="26"/>
        <v>0.65495972076094067</v>
      </c>
      <c r="P296" s="55" t="s">
        <v>721</v>
      </c>
      <c r="Q296" s="55" t="s">
        <v>721</v>
      </c>
    </row>
    <row r="297" spans="1:17" s="4" customFormat="1" ht="15.5" x14ac:dyDescent="0.35">
      <c r="A297" s="303">
        <v>214</v>
      </c>
      <c r="B297" s="321" t="s">
        <v>2087</v>
      </c>
      <c r="C297" s="147">
        <v>615.6</v>
      </c>
      <c r="D297" s="272"/>
      <c r="E297" s="272"/>
      <c r="F297" s="462">
        <f t="shared" si="24"/>
        <v>615.6</v>
      </c>
      <c r="G297" s="279">
        <v>129</v>
      </c>
      <c r="H297" s="463">
        <v>129</v>
      </c>
      <c r="I297" s="271">
        <v>215</v>
      </c>
      <c r="J297" s="459">
        <f t="shared" si="25"/>
        <v>4.2999999999999997E-2</v>
      </c>
      <c r="K297" s="257">
        <f t="shared" si="27"/>
        <v>184.10234999999997</v>
      </c>
      <c r="L297" s="257">
        <f t="shared" si="28"/>
        <v>40.502516999999997</v>
      </c>
      <c r="M297" s="460">
        <v>79.11999999999999</v>
      </c>
      <c r="N297" s="257">
        <v>9.0385999999999989</v>
      </c>
      <c r="O297" s="458">
        <f t="shared" si="26"/>
        <v>0.50806281189083813</v>
      </c>
      <c r="P297" s="55" t="s">
        <v>722</v>
      </c>
      <c r="Q297" s="55" t="s">
        <v>722</v>
      </c>
    </row>
    <row r="298" spans="1:17" s="4" customFormat="1" ht="15.5" x14ac:dyDescent="0.35">
      <c r="A298" s="287">
        <v>215</v>
      </c>
      <c r="B298" s="321" t="s">
        <v>2088</v>
      </c>
      <c r="C298" s="147">
        <v>571.49</v>
      </c>
      <c r="D298" s="272"/>
      <c r="E298" s="272"/>
      <c r="F298" s="462">
        <f t="shared" si="24"/>
        <v>571.49</v>
      </c>
      <c r="G298" s="279">
        <v>37.200000000000003</v>
      </c>
      <c r="H298" s="463">
        <v>47</v>
      </c>
      <c r="I298" s="271">
        <v>78</v>
      </c>
      <c r="J298" s="459">
        <f t="shared" si="25"/>
        <v>1.5666666666666666E-2</v>
      </c>
      <c r="K298" s="257">
        <f t="shared" si="27"/>
        <v>67.076049999999995</v>
      </c>
      <c r="L298" s="257">
        <f t="shared" si="28"/>
        <v>14.756730999999998</v>
      </c>
      <c r="M298" s="460">
        <v>28.826666666666664</v>
      </c>
      <c r="N298" s="257">
        <v>3.293133333333333</v>
      </c>
      <c r="O298" s="458">
        <f t="shared" si="26"/>
        <v>0.19939558172496455</v>
      </c>
      <c r="P298" s="55" t="s">
        <v>723</v>
      </c>
      <c r="Q298" s="55" t="s">
        <v>723</v>
      </c>
    </row>
    <row r="299" spans="1:17" s="4" customFormat="1" ht="15.5" x14ac:dyDescent="0.35">
      <c r="A299" s="287">
        <v>216</v>
      </c>
      <c r="B299" s="321" t="s">
        <v>2089</v>
      </c>
      <c r="C299" s="147">
        <v>316.76</v>
      </c>
      <c r="D299" s="272">
        <v>22.5</v>
      </c>
      <c r="E299" s="272"/>
      <c r="F299" s="462">
        <f t="shared" si="24"/>
        <v>339.26</v>
      </c>
      <c r="G299" s="279">
        <v>51.6</v>
      </c>
      <c r="H299" s="463">
        <v>65</v>
      </c>
      <c r="I299" s="271">
        <v>108</v>
      </c>
      <c r="J299" s="459">
        <f t="shared" si="25"/>
        <v>2.1666666666666667E-2</v>
      </c>
      <c r="K299" s="257">
        <f t="shared" si="27"/>
        <v>92.764749999999992</v>
      </c>
      <c r="L299" s="257">
        <f t="shared" si="28"/>
        <v>20.408244999999997</v>
      </c>
      <c r="M299" s="460">
        <v>39.866666666666667</v>
      </c>
      <c r="N299" s="257">
        <v>4.554333333333334</v>
      </c>
      <c r="O299" s="458">
        <f t="shared" si="26"/>
        <v>0.46452277014679011</v>
      </c>
      <c r="P299" s="55" t="s">
        <v>724</v>
      </c>
      <c r="Q299" s="55" t="s">
        <v>724</v>
      </c>
    </row>
    <row r="300" spans="1:17" s="4" customFormat="1" ht="15.5" x14ac:dyDescent="0.35">
      <c r="A300" s="303">
        <v>217</v>
      </c>
      <c r="B300" s="321" t="s">
        <v>2090</v>
      </c>
      <c r="C300" s="147">
        <v>364.76</v>
      </c>
      <c r="D300" s="272"/>
      <c r="E300" s="272"/>
      <c r="F300" s="462">
        <f t="shared" si="24"/>
        <v>364.76</v>
      </c>
      <c r="G300" s="279">
        <v>54</v>
      </c>
      <c r="H300" s="463">
        <v>54</v>
      </c>
      <c r="I300" s="271">
        <v>90</v>
      </c>
      <c r="J300" s="459">
        <f t="shared" si="25"/>
        <v>1.7999999999999999E-2</v>
      </c>
      <c r="K300" s="257">
        <f t="shared" si="27"/>
        <v>77.066099999999992</v>
      </c>
      <c r="L300" s="257">
        <f t="shared" si="28"/>
        <v>16.954542</v>
      </c>
      <c r="M300" s="460">
        <v>33.119999999999997</v>
      </c>
      <c r="N300" s="257">
        <v>3.7835999999999999</v>
      </c>
      <c r="O300" s="458">
        <f t="shared" si="26"/>
        <v>0.35893256387761813</v>
      </c>
      <c r="P300" s="55" t="s">
        <v>725</v>
      </c>
      <c r="Q300" s="55" t="s">
        <v>725</v>
      </c>
    </row>
    <row r="301" spans="1:17" s="4" customFormat="1" ht="15.5" x14ac:dyDescent="0.35">
      <c r="A301" s="287">
        <v>218</v>
      </c>
      <c r="B301" s="321" t="s">
        <v>2091</v>
      </c>
      <c r="C301" s="147">
        <v>406.15</v>
      </c>
      <c r="D301" s="272"/>
      <c r="E301" s="272">
        <v>39.5</v>
      </c>
      <c r="F301" s="462">
        <f t="shared" ref="F301:F343" si="29">C301+D301+E301</f>
        <v>445.65</v>
      </c>
      <c r="G301" s="279">
        <v>36.6</v>
      </c>
      <c r="H301" s="463">
        <v>37</v>
      </c>
      <c r="I301" s="271">
        <v>61</v>
      </c>
      <c r="J301" s="459">
        <f t="shared" si="25"/>
        <v>1.2333333333333333E-2</v>
      </c>
      <c r="K301" s="257">
        <f t="shared" si="27"/>
        <v>52.804549999999999</v>
      </c>
      <c r="L301" s="257">
        <f t="shared" si="28"/>
        <v>11.617001</v>
      </c>
      <c r="M301" s="460">
        <v>22.693333333333332</v>
      </c>
      <c r="N301" s="257">
        <v>2.5924666666666667</v>
      </c>
      <c r="O301" s="458">
        <f t="shared" si="26"/>
        <v>0.20129552563671041</v>
      </c>
      <c r="P301" s="55" t="s">
        <v>726</v>
      </c>
      <c r="Q301" s="55" t="s">
        <v>726</v>
      </c>
    </row>
    <row r="302" spans="1:17" s="4" customFormat="1" ht="15.5" x14ac:dyDescent="0.35">
      <c r="A302" s="287">
        <v>219</v>
      </c>
      <c r="B302" s="321" t="s">
        <v>2092</v>
      </c>
      <c r="C302" s="147">
        <v>515.54999999999995</v>
      </c>
      <c r="D302" s="272"/>
      <c r="E302" s="272"/>
      <c r="F302" s="462">
        <f t="shared" si="29"/>
        <v>515.54999999999995</v>
      </c>
      <c r="G302" s="279">
        <v>106.8</v>
      </c>
      <c r="H302" s="463">
        <v>107</v>
      </c>
      <c r="I302" s="271">
        <v>178</v>
      </c>
      <c r="J302" s="459">
        <f t="shared" si="25"/>
        <v>3.5666666666666666E-2</v>
      </c>
      <c r="K302" s="257">
        <f t="shared" si="27"/>
        <v>152.70505</v>
      </c>
      <c r="L302" s="257">
        <f t="shared" si="28"/>
        <v>33.595111000000003</v>
      </c>
      <c r="M302" s="460">
        <v>65.626666666666665</v>
      </c>
      <c r="N302" s="257">
        <v>7.4971333333333332</v>
      </c>
      <c r="O302" s="458">
        <f t="shared" si="26"/>
        <v>0.50319845019881693</v>
      </c>
      <c r="P302" s="55" t="s">
        <v>727</v>
      </c>
      <c r="Q302" s="55" t="s">
        <v>727</v>
      </c>
    </row>
    <row r="303" spans="1:17" s="4" customFormat="1" ht="15.5" x14ac:dyDescent="0.35">
      <c r="A303" s="303">
        <v>220</v>
      </c>
      <c r="B303" s="321" t="s">
        <v>2093</v>
      </c>
      <c r="C303" s="147">
        <v>938.04</v>
      </c>
      <c r="D303" s="272">
        <v>31.8</v>
      </c>
      <c r="E303" s="272"/>
      <c r="F303" s="462">
        <f t="shared" si="29"/>
        <v>969.83999999999992</v>
      </c>
      <c r="G303" s="279">
        <v>65.099999999999994</v>
      </c>
      <c r="H303" s="463">
        <v>130</v>
      </c>
      <c r="I303" s="271">
        <v>217</v>
      </c>
      <c r="J303" s="459">
        <f t="shared" si="25"/>
        <v>4.3333333333333335E-2</v>
      </c>
      <c r="K303" s="257">
        <f t="shared" si="27"/>
        <v>185.52949999999998</v>
      </c>
      <c r="L303" s="257">
        <f t="shared" si="28"/>
        <v>40.816489999999995</v>
      </c>
      <c r="M303" s="460">
        <v>79.733333333333334</v>
      </c>
      <c r="N303" s="257">
        <v>9.108666666666668</v>
      </c>
      <c r="O303" s="458">
        <f t="shared" si="26"/>
        <v>0.32498967870989032</v>
      </c>
      <c r="P303" s="55" t="s">
        <v>728</v>
      </c>
      <c r="Q303" s="55" t="s">
        <v>728</v>
      </c>
    </row>
    <row r="304" spans="1:17" s="4" customFormat="1" ht="15.5" x14ac:dyDescent="0.35">
      <c r="A304" s="287">
        <v>221</v>
      </c>
      <c r="B304" s="321" t="s">
        <v>2094</v>
      </c>
      <c r="C304" s="147">
        <v>476.24</v>
      </c>
      <c r="D304" s="272"/>
      <c r="E304" s="272">
        <v>29</v>
      </c>
      <c r="F304" s="462">
        <f t="shared" si="29"/>
        <v>505.24</v>
      </c>
      <c r="G304" s="279">
        <v>70.8</v>
      </c>
      <c r="H304" s="463">
        <v>107</v>
      </c>
      <c r="I304" s="271">
        <v>178</v>
      </c>
      <c r="J304" s="459">
        <f t="shared" si="25"/>
        <v>3.5666666666666666E-2</v>
      </c>
      <c r="K304" s="257">
        <f t="shared" si="27"/>
        <v>152.70505</v>
      </c>
      <c r="L304" s="257">
        <f t="shared" si="28"/>
        <v>33.595111000000003</v>
      </c>
      <c r="M304" s="460">
        <v>65.626666666666665</v>
      </c>
      <c r="N304" s="257">
        <v>7.4971333333333332</v>
      </c>
      <c r="O304" s="458">
        <f t="shared" si="26"/>
        <v>0.51346679004037687</v>
      </c>
      <c r="P304" s="55" t="s">
        <v>729</v>
      </c>
      <c r="Q304" s="55" t="s">
        <v>729</v>
      </c>
    </row>
    <row r="305" spans="1:17" s="4" customFormat="1" ht="15.5" x14ac:dyDescent="0.35">
      <c r="A305" s="287">
        <v>222</v>
      </c>
      <c r="B305" s="321" t="s">
        <v>2095</v>
      </c>
      <c r="C305" s="147">
        <v>473.28</v>
      </c>
      <c r="D305" s="272"/>
      <c r="E305" s="272">
        <v>24.4</v>
      </c>
      <c r="F305" s="462">
        <f t="shared" si="29"/>
        <v>497.67999999999995</v>
      </c>
      <c r="G305" s="279">
        <v>51</v>
      </c>
      <c r="H305" s="463">
        <v>51</v>
      </c>
      <c r="I305" s="271">
        <v>85</v>
      </c>
      <c r="J305" s="459">
        <f t="shared" si="25"/>
        <v>1.7000000000000001E-2</v>
      </c>
      <c r="K305" s="257">
        <f t="shared" si="27"/>
        <v>72.784649999999999</v>
      </c>
      <c r="L305" s="257">
        <f t="shared" si="28"/>
        <v>16.012623000000001</v>
      </c>
      <c r="M305" s="460">
        <v>31.28</v>
      </c>
      <c r="N305" s="257">
        <v>3.5733999999999999</v>
      </c>
      <c r="O305" s="458">
        <f t="shared" si="26"/>
        <v>0.24845417336441092</v>
      </c>
      <c r="P305" s="55" t="s">
        <v>730</v>
      </c>
      <c r="Q305" s="55" t="s">
        <v>730</v>
      </c>
    </row>
    <row r="306" spans="1:17" s="4" customFormat="1" ht="15.5" x14ac:dyDescent="0.35">
      <c r="A306" s="303">
        <v>223</v>
      </c>
      <c r="B306" s="321" t="s">
        <v>2096</v>
      </c>
      <c r="C306" s="147">
        <v>232.2</v>
      </c>
      <c r="D306" s="272"/>
      <c r="E306" s="272">
        <v>12.6</v>
      </c>
      <c r="F306" s="462">
        <f t="shared" si="29"/>
        <v>244.79999999999998</v>
      </c>
      <c r="G306" s="279">
        <v>0</v>
      </c>
      <c r="H306" s="463">
        <v>22</v>
      </c>
      <c r="I306" s="271">
        <v>37</v>
      </c>
      <c r="J306" s="459">
        <f t="shared" si="25"/>
        <v>7.3333333333333332E-3</v>
      </c>
      <c r="K306" s="257">
        <f t="shared" si="27"/>
        <v>31.397299999999998</v>
      </c>
      <c r="L306" s="257">
        <f t="shared" si="28"/>
        <v>6.9074059999999999</v>
      </c>
      <c r="M306" s="460">
        <v>13.493333333333332</v>
      </c>
      <c r="N306" s="257">
        <v>1.5414666666666665</v>
      </c>
      <c r="O306" s="458">
        <f t="shared" si="26"/>
        <v>0.21789013888888886</v>
      </c>
      <c r="P306" s="55" t="s">
        <v>731</v>
      </c>
      <c r="Q306" s="55" t="s">
        <v>731</v>
      </c>
    </row>
    <row r="307" spans="1:17" s="4" customFormat="1" ht="15.5" x14ac:dyDescent="0.35">
      <c r="A307" s="287">
        <v>224</v>
      </c>
      <c r="B307" s="321" t="s">
        <v>2097</v>
      </c>
      <c r="C307" s="147">
        <v>553.98</v>
      </c>
      <c r="D307" s="272">
        <v>42.3</v>
      </c>
      <c r="E307" s="272">
        <v>11.2</v>
      </c>
      <c r="F307" s="462">
        <f t="shared" si="29"/>
        <v>607.48</v>
      </c>
      <c r="G307" s="279">
        <v>22.2</v>
      </c>
      <c r="H307" s="463">
        <v>22</v>
      </c>
      <c r="I307" s="271">
        <v>37</v>
      </c>
      <c r="J307" s="459">
        <f t="shared" si="25"/>
        <v>7.3333333333333332E-3</v>
      </c>
      <c r="K307" s="257">
        <f t="shared" si="27"/>
        <v>31.397299999999998</v>
      </c>
      <c r="L307" s="257">
        <f t="shared" si="28"/>
        <v>6.9074059999999999</v>
      </c>
      <c r="M307" s="460">
        <v>13.493333333333332</v>
      </c>
      <c r="N307" s="257">
        <v>1.5414666666666665</v>
      </c>
      <c r="O307" s="458">
        <f t="shared" si="26"/>
        <v>8.7804546651741602E-2</v>
      </c>
      <c r="P307" s="55" t="s">
        <v>732</v>
      </c>
      <c r="Q307" s="55" t="s">
        <v>732</v>
      </c>
    </row>
    <row r="308" spans="1:17" s="4" customFormat="1" ht="15.5" x14ac:dyDescent="0.35">
      <c r="A308" s="287">
        <v>225</v>
      </c>
      <c r="B308" s="321" t="s">
        <v>2098</v>
      </c>
      <c r="C308" s="147">
        <v>419.75</v>
      </c>
      <c r="D308" s="272">
        <v>47.9</v>
      </c>
      <c r="E308" s="272">
        <v>12.7</v>
      </c>
      <c r="F308" s="462">
        <f t="shared" si="29"/>
        <v>480.34999999999997</v>
      </c>
      <c r="G308" s="279">
        <v>9.6</v>
      </c>
      <c r="H308" s="463">
        <v>19</v>
      </c>
      <c r="I308" s="271">
        <v>31</v>
      </c>
      <c r="J308" s="459">
        <f t="shared" si="25"/>
        <v>6.3333333333333332E-3</v>
      </c>
      <c r="K308" s="257">
        <f t="shared" si="27"/>
        <v>27.115849999999998</v>
      </c>
      <c r="L308" s="257">
        <f t="shared" si="28"/>
        <v>5.9654869999999995</v>
      </c>
      <c r="M308" s="460">
        <v>11.653333333333332</v>
      </c>
      <c r="N308" s="257">
        <v>1.3312666666666666</v>
      </c>
      <c r="O308" s="458">
        <f t="shared" si="26"/>
        <v>9.5900774435307576E-2</v>
      </c>
      <c r="P308" s="55" t="s">
        <v>733</v>
      </c>
      <c r="Q308" s="55" t="s">
        <v>733</v>
      </c>
    </row>
    <row r="309" spans="1:17" s="4" customFormat="1" ht="15.5" x14ac:dyDescent="0.35">
      <c r="A309" s="303">
        <v>226</v>
      </c>
      <c r="B309" s="321" t="s">
        <v>2099</v>
      </c>
      <c r="C309" s="147">
        <v>970.33</v>
      </c>
      <c r="D309" s="272">
        <v>195</v>
      </c>
      <c r="E309" s="272"/>
      <c r="F309" s="462">
        <f t="shared" si="29"/>
        <v>1165.33</v>
      </c>
      <c r="G309" s="279">
        <v>80</v>
      </c>
      <c r="H309" s="463">
        <v>72</v>
      </c>
      <c r="I309" s="271">
        <v>120</v>
      </c>
      <c r="J309" s="459">
        <f t="shared" si="25"/>
        <v>2.4E-2</v>
      </c>
      <c r="K309" s="257">
        <f t="shared" si="27"/>
        <v>102.7548</v>
      </c>
      <c r="L309" s="257">
        <f t="shared" si="28"/>
        <v>22.606056000000002</v>
      </c>
      <c r="M309" s="460">
        <v>44.160000000000004</v>
      </c>
      <c r="N309" s="257">
        <v>5.0448000000000004</v>
      </c>
      <c r="O309" s="458">
        <f t="shared" si="26"/>
        <v>0.14979933237795306</v>
      </c>
      <c r="P309" s="55" t="s">
        <v>734</v>
      </c>
      <c r="Q309" s="55" t="s">
        <v>734</v>
      </c>
    </row>
    <row r="310" spans="1:17" s="4" customFormat="1" ht="15.5" x14ac:dyDescent="0.35">
      <c r="A310" s="287">
        <v>227</v>
      </c>
      <c r="B310" s="321" t="s">
        <v>2100</v>
      </c>
      <c r="C310" s="147">
        <v>1351.02</v>
      </c>
      <c r="D310" s="272"/>
      <c r="E310" s="272">
        <v>65</v>
      </c>
      <c r="F310" s="462">
        <f t="shared" si="29"/>
        <v>1416.02</v>
      </c>
      <c r="G310" s="279">
        <v>190</v>
      </c>
      <c r="H310" s="463">
        <v>190</v>
      </c>
      <c r="I310" s="271">
        <v>316</v>
      </c>
      <c r="J310" s="459">
        <f t="shared" ref="J310:J371" si="30">H310/3000</f>
        <v>6.3333333333333339E-2</v>
      </c>
      <c r="K310" s="257">
        <f t="shared" si="27"/>
        <v>271.1585</v>
      </c>
      <c r="L310" s="257">
        <f t="shared" si="28"/>
        <v>59.654870000000003</v>
      </c>
      <c r="M310" s="460">
        <v>116.53333333333335</v>
      </c>
      <c r="N310" s="257">
        <v>13.312666666666669</v>
      </c>
      <c r="O310" s="458">
        <f t="shared" si="26"/>
        <v>0.32531981892911122</v>
      </c>
      <c r="P310" s="55" t="s">
        <v>735</v>
      </c>
      <c r="Q310" s="55" t="s">
        <v>735</v>
      </c>
    </row>
    <row r="311" spans="1:17" s="4" customFormat="1" ht="15.5" x14ac:dyDescent="0.35">
      <c r="A311" s="287">
        <v>228</v>
      </c>
      <c r="B311" s="321" t="s">
        <v>2101</v>
      </c>
      <c r="C311" s="147">
        <v>1448.01</v>
      </c>
      <c r="D311" s="272">
        <v>53.8</v>
      </c>
      <c r="E311" s="272"/>
      <c r="F311" s="462">
        <f t="shared" si="29"/>
        <v>1501.81</v>
      </c>
      <c r="G311" s="279">
        <v>186</v>
      </c>
      <c r="H311" s="463">
        <v>220</v>
      </c>
      <c r="I311" s="271">
        <v>366</v>
      </c>
      <c r="J311" s="459">
        <f t="shared" si="30"/>
        <v>7.3333333333333334E-2</v>
      </c>
      <c r="K311" s="257">
        <f t="shared" si="27"/>
        <v>313.97300000000001</v>
      </c>
      <c r="L311" s="257">
        <f t="shared" si="28"/>
        <v>69.074060000000003</v>
      </c>
      <c r="M311" s="460">
        <v>134.93333333333334</v>
      </c>
      <c r="N311" s="257">
        <v>15.414666666666665</v>
      </c>
      <c r="O311" s="458">
        <f t="shared" si="26"/>
        <v>0.35516813711454842</v>
      </c>
      <c r="P311" s="55" t="s">
        <v>736</v>
      </c>
      <c r="Q311" s="55" t="s">
        <v>736</v>
      </c>
    </row>
    <row r="312" spans="1:17" s="4" customFormat="1" ht="15.5" x14ac:dyDescent="0.35">
      <c r="A312" s="303">
        <v>229</v>
      </c>
      <c r="B312" s="321" t="s">
        <v>2102</v>
      </c>
      <c r="C312" s="147">
        <v>938.2</v>
      </c>
      <c r="D312" s="272"/>
      <c r="E312" s="272">
        <v>31.8</v>
      </c>
      <c r="F312" s="462">
        <f t="shared" si="29"/>
        <v>970</v>
      </c>
      <c r="G312" s="279">
        <v>108</v>
      </c>
      <c r="H312" s="463">
        <v>130</v>
      </c>
      <c r="I312" s="271">
        <v>217</v>
      </c>
      <c r="J312" s="459">
        <f t="shared" si="30"/>
        <v>4.3333333333333335E-2</v>
      </c>
      <c r="K312" s="257">
        <f t="shared" si="27"/>
        <v>185.52949999999998</v>
      </c>
      <c r="L312" s="257">
        <f t="shared" si="28"/>
        <v>40.816489999999995</v>
      </c>
      <c r="M312" s="460">
        <v>79.733333333333334</v>
      </c>
      <c r="N312" s="257">
        <v>9.108666666666668</v>
      </c>
      <c r="O312" s="458">
        <f t="shared" si="26"/>
        <v>0.32493607216494846</v>
      </c>
      <c r="P312" s="55" t="s">
        <v>737</v>
      </c>
      <c r="Q312" s="55" t="s">
        <v>737</v>
      </c>
    </row>
    <row r="313" spans="1:17" s="4" customFormat="1" ht="15.5" x14ac:dyDescent="0.35">
      <c r="A313" s="287">
        <v>230</v>
      </c>
      <c r="B313" s="321" t="s">
        <v>2103</v>
      </c>
      <c r="C313" s="147">
        <v>2158</v>
      </c>
      <c r="D313" s="272"/>
      <c r="E313" s="272"/>
      <c r="F313" s="462">
        <f t="shared" si="29"/>
        <v>2158</v>
      </c>
      <c r="G313" s="279">
        <v>162</v>
      </c>
      <c r="H313" s="463">
        <v>163</v>
      </c>
      <c r="I313" s="271">
        <v>271</v>
      </c>
      <c r="J313" s="459">
        <f t="shared" si="30"/>
        <v>5.4333333333333331E-2</v>
      </c>
      <c r="K313" s="257">
        <f t="shared" si="27"/>
        <v>232.62544999999997</v>
      </c>
      <c r="L313" s="257">
        <f t="shared" si="28"/>
        <v>51.177598999999994</v>
      </c>
      <c r="M313" s="460">
        <v>99.973333333333329</v>
      </c>
      <c r="N313" s="257">
        <v>11.420866666666667</v>
      </c>
      <c r="O313" s="458">
        <f t="shared" si="26"/>
        <v>0.18313125532900834</v>
      </c>
      <c r="P313" s="55" t="s">
        <v>738</v>
      </c>
      <c r="Q313" s="55" t="s">
        <v>738</v>
      </c>
    </row>
    <row r="314" spans="1:17" s="4" customFormat="1" ht="15.5" x14ac:dyDescent="0.35">
      <c r="A314" s="287">
        <v>231</v>
      </c>
      <c r="B314" s="321" t="s">
        <v>2104</v>
      </c>
      <c r="C314" s="147">
        <v>700</v>
      </c>
      <c r="D314" s="272"/>
      <c r="E314" s="272">
        <v>29.1</v>
      </c>
      <c r="F314" s="462">
        <f t="shared" si="29"/>
        <v>729.1</v>
      </c>
      <c r="G314" s="279">
        <v>94.2</v>
      </c>
      <c r="H314" s="463">
        <v>94</v>
      </c>
      <c r="I314" s="271">
        <v>157</v>
      </c>
      <c r="J314" s="459">
        <f t="shared" si="30"/>
        <v>3.1333333333333331E-2</v>
      </c>
      <c r="K314" s="257">
        <f t="shared" si="27"/>
        <v>134.15209999999999</v>
      </c>
      <c r="L314" s="257">
        <f t="shared" si="28"/>
        <v>29.513461999999997</v>
      </c>
      <c r="M314" s="460">
        <v>57.653333333333329</v>
      </c>
      <c r="N314" s="257">
        <v>6.586266666666666</v>
      </c>
      <c r="O314" s="458">
        <f t="shared" si="26"/>
        <v>0.31258422987244544</v>
      </c>
      <c r="P314" s="55" t="s">
        <v>739</v>
      </c>
      <c r="Q314" s="55" t="s">
        <v>739</v>
      </c>
    </row>
    <row r="315" spans="1:17" s="4" customFormat="1" ht="15.5" x14ac:dyDescent="0.35">
      <c r="A315" s="303">
        <v>232</v>
      </c>
      <c r="B315" s="321" t="s">
        <v>2105</v>
      </c>
      <c r="C315" s="147">
        <v>913.54</v>
      </c>
      <c r="D315" s="272">
        <v>123.3</v>
      </c>
      <c r="E315" s="272">
        <v>15.2</v>
      </c>
      <c r="F315" s="462">
        <f t="shared" si="29"/>
        <v>1052.04</v>
      </c>
      <c r="G315" s="279">
        <v>14.4</v>
      </c>
      <c r="H315" s="463">
        <v>31</v>
      </c>
      <c r="I315" s="271">
        <v>51</v>
      </c>
      <c r="J315" s="459">
        <f t="shared" si="30"/>
        <v>1.0333333333333333E-2</v>
      </c>
      <c r="K315" s="257">
        <f t="shared" si="27"/>
        <v>44.24165</v>
      </c>
      <c r="L315" s="257">
        <f t="shared" si="28"/>
        <v>9.7331629999999993</v>
      </c>
      <c r="M315" s="460">
        <v>19.013333333333332</v>
      </c>
      <c r="N315" s="257">
        <v>2.1720666666666668</v>
      </c>
      <c r="O315" s="458">
        <f t="shared" si="26"/>
        <v>7.1442352952359234E-2</v>
      </c>
      <c r="P315" s="55" t="s">
        <v>740</v>
      </c>
      <c r="Q315" s="55" t="s">
        <v>740</v>
      </c>
    </row>
    <row r="316" spans="1:17" s="4" customFormat="1" ht="15.5" x14ac:dyDescent="0.35">
      <c r="A316" s="287">
        <v>233</v>
      </c>
      <c r="B316" s="321" t="s">
        <v>2106</v>
      </c>
      <c r="C316" s="147">
        <v>608.6</v>
      </c>
      <c r="D316" s="272"/>
      <c r="E316" s="272"/>
      <c r="F316" s="462">
        <f t="shared" si="29"/>
        <v>608.6</v>
      </c>
      <c r="G316" s="279">
        <v>32.4</v>
      </c>
      <c r="H316" s="463">
        <v>32</v>
      </c>
      <c r="I316" s="271">
        <v>54</v>
      </c>
      <c r="J316" s="459">
        <f t="shared" si="30"/>
        <v>1.0666666666666666E-2</v>
      </c>
      <c r="K316" s="257">
        <f t="shared" si="27"/>
        <v>45.668799999999997</v>
      </c>
      <c r="L316" s="257">
        <f t="shared" si="28"/>
        <v>10.047136</v>
      </c>
      <c r="M316" s="460">
        <v>19.626666666666665</v>
      </c>
      <c r="N316" s="257">
        <v>2.2421333333333333</v>
      </c>
      <c r="O316" s="458">
        <f t="shared" si="26"/>
        <v>0.12748067039106142</v>
      </c>
      <c r="P316" s="55" t="s">
        <v>741</v>
      </c>
      <c r="Q316" s="55" t="s">
        <v>741</v>
      </c>
    </row>
    <row r="317" spans="1:17" s="4" customFormat="1" ht="15.5" x14ac:dyDescent="0.35">
      <c r="A317" s="287">
        <v>234</v>
      </c>
      <c r="B317" s="321" t="s">
        <v>2107</v>
      </c>
      <c r="C317" s="147">
        <v>415.8</v>
      </c>
      <c r="D317" s="272"/>
      <c r="E317" s="272"/>
      <c r="F317" s="462">
        <f t="shared" si="29"/>
        <v>415.8</v>
      </c>
      <c r="G317" s="279">
        <v>56.4</v>
      </c>
      <c r="H317" s="463">
        <v>56</v>
      </c>
      <c r="I317" s="271">
        <v>94</v>
      </c>
      <c r="J317" s="459">
        <f t="shared" si="30"/>
        <v>1.8666666666666668E-2</v>
      </c>
      <c r="K317" s="257">
        <f t="shared" si="27"/>
        <v>79.920400000000001</v>
      </c>
      <c r="L317" s="257">
        <f t="shared" si="28"/>
        <v>17.582488000000001</v>
      </c>
      <c r="M317" s="460">
        <v>34.346666666666671</v>
      </c>
      <c r="N317" s="257">
        <v>3.9237333333333337</v>
      </c>
      <c r="O317" s="458">
        <f t="shared" si="26"/>
        <v>0.3265350841750842</v>
      </c>
      <c r="P317" s="55" t="s">
        <v>742</v>
      </c>
      <c r="Q317" s="55" t="s">
        <v>742</v>
      </c>
    </row>
    <row r="318" spans="1:17" s="4" customFormat="1" ht="15.5" x14ac:dyDescent="0.35">
      <c r="A318" s="303">
        <v>235</v>
      </c>
      <c r="B318" s="321" t="s">
        <v>2108</v>
      </c>
      <c r="C318" s="147">
        <v>460.4</v>
      </c>
      <c r="D318" s="272"/>
      <c r="E318" s="272"/>
      <c r="F318" s="462">
        <f t="shared" si="29"/>
        <v>460.4</v>
      </c>
      <c r="G318" s="279">
        <v>45</v>
      </c>
      <c r="H318" s="463">
        <v>45</v>
      </c>
      <c r="I318" s="271">
        <v>75</v>
      </c>
      <c r="J318" s="459">
        <f t="shared" si="30"/>
        <v>1.4999999999999999E-2</v>
      </c>
      <c r="K318" s="257">
        <f t="shared" si="27"/>
        <v>64.22175</v>
      </c>
      <c r="L318" s="257">
        <f t="shared" si="28"/>
        <v>14.128785000000001</v>
      </c>
      <c r="M318" s="460">
        <v>27.599999999999998</v>
      </c>
      <c r="N318" s="257">
        <v>3.1529999999999996</v>
      </c>
      <c r="O318" s="458">
        <f t="shared" si="26"/>
        <v>0.23697553214596007</v>
      </c>
      <c r="P318" s="55" t="s">
        <v>743</v>
      </c>
      <c r="Q318" s="55" t="s">
        <v>743</v>
      </c>
    </row>
    <row r="319" spans="1:17" s="4" customFormat="1" ht="15.5" x14ac:dyDescent="0.35">
      <c r="A319" s="287">
        <v>236</v>
      </c>
      <c r="B319" s="321" t="s">
        <v>2109</v>
      </c>
      <c r="C319" s="147">
        <v>485</v>
      </c>
      <c r="D319" s="272">
        <v>37.9</v>
      </c>
      <c r="E319" s="272">
        <v>50.1</v>
      </c>
      <c r="F319" s="462">
        <f t="shared" si="29"/>
        <v>573</v>
      </c>
      <c r="G319" s="279">
        <v>21.6</v>
      </c>
      <c r="H319" s="463">
        <v>35</v>
      </c>
      <c r="I319" s="271">
        <v>59</v>
      </c>
      <c r="J319" s="459">
        <f t="shared" si="30"/>
        <v>1.1666666666666667E-2</v>
      </c>
      <c r="K319" s="257">
        <f t="shared" si="27"/>
        <v>49.950249999999997</v>
      </c>
      <c r="L319" s="257">
        <f t="shared" si="28"/>
        <v>10.989054999999999</v>
      </c>
      <c r="M319" s="460">
        <v>21.466666666666669</v>
      </c>
      <c r="N319" s="257">
        <v>2.4523333333333333</v>
      </c>
      <c r="O319" s="458">
        <f t="shared" ref="O319:O379" si="31">(K319+L319+M319+N319)/F319</f>
        <v>0.14809477312390923</v>
      </c>
      <c r="P319" s="55" t="s">
        <v>744</v>
      </c>
      <c r="Q319" s="55" t="s">
        <v>744</v>
      </c>
    </row>
    <row r="320" spans="1:17" s="4" customFormat="1" ht="15.5" x14ac:dyDescent="0.35">
      <c r="A320" s="287">
        <v>237</v>
      </c>
      <c r="B320" s="321" t="s">
        <v>2110</v>
      </c>
      <c r="C320" s="147">
        <v>791.22</v>
      </c>
      <c r="D320" s="272"/>
      <c r="E320" s="272"/>
      <c r="F320" s="462">
        <f t="shared" si="29"/>
        <v>791.22</v>
      </c>
      <c r="G320" s="279">
        <v>76.8</v>
      </c>
      <c r="H320" s="463">
        <v>77</v>
      </c>
      <c r="I320" s="271">
        <v>128</v>
      </c>
      <c r="J320" s="459">
        <f t="shared" si="30"/>
        <v>2.5666666666666667E-2</v>
      </c>
      <c r="K320" s="257">
        <f t="shared" si="27"/>
        <v>109.89055</v>
      </c>
      <c r="L320" s="257">
        <f t="shared" si="28"/>
        <v>24.175921000000002</v>
      </c>
      <c r="M320" s="460">
        <v>47.226666666666667</v>
      </c>
      <c r="N320" s="257">
        <v>5.3951333333333329</v>
      </c>
      <c r="O320" s="458">
        <f t="shared" si="31"/>
        <v>0.23594988877935338</v>
      </c>
      <c r="P320" s="55" t="s">
        <v>745</v>
      </c>
      <c r="Q320" s="55" t="s">
        <v>745</v>
      </c>
    </row>
    <row r="321" spans="1:17" s="4" customFormat="1" ht="15.5" x14ac:dyDescent="0.35">
      <c r="A321" s="303">
        <v>238</v>
      </c>
      <c r="B321" s="321" t="s">
        <v>2111</v>
      </c>
      <c r="C321" s="147">
        <v>765.5</v>
      </c>
      <c r="D321" s="272"/>
      <c r="E321" s="272"/>
      <c r="F321" s="462">
        <f t="shared" si="29"/>
        <v>765.5</v>
      </c>
      <c r="G321" s="279">
        <v>106.8</v>
      </c>
      <c r="H321" s="463">
        <v>106.8</v>
      </c>
      <c r="I321" s="271">
        <v>178</v>
      </c>
      <c r="J321" s="459">
        <f t="shared" si="30"/>
        <v>3.56E-2</v>
      </c>
      <c r="K321" s="257">
        <f t="shared" si="27"/>
        <v>152.41961999999998</v>
      </c>
      <c r="L321" s="257">
        <f t="shared" si="28"/>
        <v>33.532316399999999</v>
      </c>
      <c r="M321" s="460">
        <v>65.504000000000005</v>
      </c>
      <c r="N321" s="257">
        <v>7.4831199999999995</v>
      </c>
      <c r="O321" s="458">
        <f t="shared" si="31"/>
        <v>0.33826134082299147</v>
      </c>
      <c r="P321" s="55" t="s">
        <v>746</v>
      </c>
      <c r="Q321" s="55" t="s">
        <v>746</v>
      </c>
    </row>
    <row r="322" spans="1:17" s="4" customFormat="1" ht="15.5" x14ac:dyDescent="0.35">
      <c r="A322" s="287">
        <v>239</v>
      </c>
      <c r="B322" s="321" t="s">
        <v>2112</v>
      </c>
      <c r="C322" s="147">
        <v>777.3</v>
      </c>
      <c r="D322" s="272"/>
      <c r="E322" s="272">
        <v>28.9</v>
      </c>
      <c r="F322" s="462">
        <f t="shared" si="29"/>
        <v>806.19999999999993</v>
      </c>
      <c r="G322" s="279">
        <v>35.4</v>
      </c>
      <c r="H322" s="463">
        <v>35.4</v>
      </c>
      <c r="I322" s="271">
        <v>59</v>
      </c>
      <c r="J322" s="459">
        <f t="shared" si="30"/>
        <v>1.18E-2</v>
      </c>
      <c r="K322" s="257">
        <f t="shared" si="27"/>
        <v>50.52111</v>
      </c>
      <c r="L322" s="257">
        <f t="shared" si="28"/>
        <v>11.114644200000001</v>
      </c>
      <c r="M322" s="460">
        <v>21.712</v>
      </c>
      <c r="N322" s="257">
        <v>2.4803599999999997</v>
      </c>
      <c r="O322" s="458">
        <f t="shared" si="31"/>
        <v>0.10646007715207145</v>
      </c>
      <c r="P322" s="55" t="s">
        <v>747</v>
      </c>
      <c r="Q322" s="55" t="s">
        <v>747</v>
      </c>
    </row>
    <row r="323" spans="1:17" s="4" customFormat="1" ht="15.5" x14ac:dyDescent="0.35">
      <c r="A323" s="287">
        <v>240</v>
      </c>
      <c r="B323" s="321" t="s">
        <v>2113</v>
      </c>
      <c r="C323" s="147">
        <v>723.6</v>
      </c>
      <c r="D323" s="272"/>
      <c r="E323" s="272">
        <v>29.4</v>
      </c>
      <c r="F323" s="462">
        <f t="shared" si="29"/>
        <v>753</v>
      </c>
      <c r="G323" s="279">
        <v>40.799999999999997</v>
      </c>
      <c r="H323" s="463">
        <v>41</v>
      </c>
      <c r="I323" s="271">
        <v>68</v>
      </c>
      <c r="J323" s="459">
        <f t="shared" si="30"/>
        <v>1.3666666666666667E-2</v>
      </c>
      <c r="K323" s="257">
        <f t="shared" si="27"/>
        <v>58.513150000000003</v>
      </c>
      <c r="L323" s="257">
        <f t="shared" si="28"/>
        <v>12.872893000000001</v>
      </c>
      <c r="M323" s="460">
        <v>25.146666666666668</v>
      </c>
      <c r="N323" s="257">
        <v>2.8727333333333331</v>
      </c>
      <c r="O323" s="458">
        <f t="shared" si="31"/>
        <v>0.13201254050464808</v>
      </c>
      <c r="P323" s="55" t="s">
        <v>748</v>
      </c>
      <c r="Q323" s="55" t="s">
        <v>748</v>
      </c>
    </row>
    <row r="324" spans="1:17" s="4" customFormat="1" ht="15.5" x14ac:dyDescent="0.35">
      <c r="A324" s="303">
        <v>241</v>
      </c>
      <c r="B324" s="321" t="s">
        <v>2114</v>
      </c>
      <c r="C324" s="147">
        <v>579.6</v>
      </c>
      <c r="D324" s="272"/>
      <c r="E324" s="272">
        <v>32.6</v>
      </c>
      <c r="F324" s="462">
        <f t="shared" si="29"/>
        <v>612.20000000000005</v>
      </c>
      <c r="G324" s="279">
        <v>23.7</v>
      </c>
      <c r="H324" s="463">
        <v>47</v>
      </c>
      <c r="I324" s="271">
        <v>79</v>
      </c>
      <c r="J324" s="459">
        <f t="shared" si="30"/>
        <v>1.5666666666666666E-2</v>
      </c>
      <c r="K324" s="257">
        <f t="shared" si="27"/>
        <v>67.076049999999995</v>
      </c>
      <c r="L324" s="257">
        <f t="shared" si="28"/>
        <v>14.756730999999998</v>
      </c>
      <c r="M324" s="460">
        <v>28.826666666666664</v>
      </c>
      <c r="N324" s="257">
        <v>3.293133333333333</v>
      </c>
      <c r="O324" s="458">
        <f t="shared" si="31"/>
        <v>0.18613619895458999</v>
      </c>
      <c r="P324" s="55" t="s">
        <v>749</v>
      </c>
      <c r="Q324" s="55" t="s">
        <v>749</v>
      </c>
    </row>
    <row r="325" spans="1:17" s="4" customFormat="1" ht="15.5" x14ac:dyDescent="0.35">
      <c r="A325" s="287">
        <v>242</v>
      </c>
      <c r="B325" s="321" t="s">
        <v>2115</v>
      </c>
      <c r="C325" s="147">
        <v>611.79999999999995</v>
      </c>
      <c r="D325" s="272"/>
      <c r="E325" s="272"/>
      <c r="F325" s="462">
        <f t="shared" si="29"/>
        <v>611.79999999999995</v>
      </c>
      <c r="G325" s="279">
        <v>32.4</v>
      </c>
      <c r="H325" s="463">
        <v>32.4</v>
      </c>
      <c r="I325" s="271">
        <v>54</v>
      </c>
      <c r="J325" s="459">
        <f t="shared" si="30"/>
        <v>1.0799999999999999E-2</v>
      </c>
      <c r="K325" s="257">
        <f t="shared" si="27"/>
        <v>46.239659999999994</v>
      </c>
      <c r="L325" s="257">
        <f t="shared" si="28"/>
        <v>10.172725199999999</v>
      </c>
      <c r="M325" s="460">
        <v>19.871999999999996</v>
      </c>
      <c r="N325" s="257">
        <v>2.2701599999999997</v>
      </c>
      <c r="O325" s="458">
        <f t="shared" si="31"/>
        <v>0.12839906047728014</v>
      </c>
      <c r="P325" s="55" t="s">
        <v>750</v>
      </c>
      <c r="Q325" s="55" t="s">
        <v>750</v>
      </c>
    </row>
    <row r="326" spans="1:17" s="4" customFormat="1" ht="15.5" x14ac:dyDescent="0.35">
      <c r="A326" s="287">
        <v>243</v>
      </c>
      <c r="B326" s="321" t="s">
        <v>2116</v>
      </c>
      <c r="C326" s="147">
        <v>510.4</v>
      </c>
      <c r="D326" s="272"/>
      <c r="E326" s="272"/>
      <c r="F326" s="462">
        <f t="shared" si="29"/>
        <v>510.4</v>
      </c>
      <c r="G326" s="279">
        <v>72</v>
      </c>
      <c r="H326" s="463">
        <v>72</v>
      </c>
      <c r="I326" s="271">
        <v>120</v>
      </c>
      <c r="J326" s="459">
        <f t="shared" si="30"/>
        <v>2.4E-2</v>
      </c>
      <c r="K326" s="257">
        <f t="shared" si="27"/>
        <v>102.7548</v>
      </c>
      <c r="L326" s="257">
        <f t="shared" si="28"/>
        <v>22.606056000000002</v>
      </c>
      <c r="M326" s="460">
        <v>44.160000000000004</v>
      </c>
      <c r="N326" s="257">
        <v>5.0448000000000004</v>
      </c>
      <c r="O326" s="458">
        <f t="shared" si="31"/>
        <v>0.34201735109717873</v>
      </c>
      <c r="P326" s="55" t="s">
        <v>751</v>
      </c>
      <c r="Q326" s="55" t="s">
        <v>751</v>
      </c>
    </row>
    <row r="327" spans="1:17" s="4" customFormat="1" ht="15.5" x14ac:dyDescent="0.35">
      <c r="A327" s="303">
        <v>244</v>
      </c>
      <c r="B327" s="321" t="s">
        <v>2117</v>
      </c>
      <c r="C327" s="147">
        <v>564</v>
      </c>
      <c r="D327" s="272">
        <v>87.5</v>
      </c>
      <c r="E327" s="272"/>
      <c r="F327" s="462">
        <f t="shared" si="29"/>
        <v>651.5</v>
      </c>
      <c r="G327" s="279">
        <v>18.600000000000001</v>
      </c>
      <c r="H327" s="465">
        <v>19</v>
      </c>
      <c r="I327" s="273">
        <v>31</v>
      </c>
      <c r="J327" s="459">
        <f t="shared" si="30"/>
        <v>6.3333333333333332E-3</v>
      </c>
      <c r="K327" s="257">
        <f t="shared" ref="K327:K390" si="32">J327*4281.45</f>
        <v>27.115849999999998</v>
      </c>
      <c r="L327" s="257">
        <f t="shared" si="28"/>
        <v>5.9654869999999995</v>
      </c>
      <c r="M327" s="460">
        <v>11.653333333333332</v>
      </c>
      <c r="N327" s="257">
        <v>1.3312666666666666</v>
      </c>
      <c r="O327" s="458">
        <f t="shared" si="31"/>
        <v>7.0707501151189553E-2</v>
      </c>
      <c r="P327" s="55" t="s">
        <v>752</v>
      </c>
      <c r="Q327" s="55" t="s">
        <v>753</v>
      </c>
    </row>
    <row r="328" spans="1:17" s="4" customFormat="1" ht="15.5" x14ac:dyDescent="0.35">
      <c r="A328" s="287">
        <v>245</v>
      </c>
      <c r="B328" s="329" t="s">
        <v>2118</v>
      </c>
      <c r="C328" s="147">
        <v>699.7</v>
      </c>
      <c r="D328" s="272">
        <v>90.2</v>
      </c>
      <c r="E328" s="272"/>
      <c r="F328" s="462">
        <f t="shared" si="29"/>
        <v>789.90000000000009</v>
      </c>
      <c r="G328" s="279">
        <v>91.2</v>
      </c>
      <c r="H328" s="463">
        <v>91.2</v>
      </c>
      <c r="I328" s="271">
        <v>152</v>
      </c>
      <c r="J328" s="459">
        <f t="shared" si="30"/>
        <v>3.04E-2</v>
      </c>
      <c r="K328" s="257">
        <f t="shared" si="32"/>
        <v>130.15608</v>
      </c>
      <c r="L328" s="257">
        <f t="shared" si="28"/>
        <v>28.634337600000002</v>
      </c>
      <c r="M328" s="460">
        <v>55.936</v>
      </c>
      <c r="N328" s="257">
        <v>6.3900800000000002</v>
      </c>
      <c r="O328" s="458">
        <f t="shared" si="31"/>
        <v>0.27992973490315232</v>
      </c>
      <c r="P328" s="55" t="s">
        <v>753</v>
      </c>
      <c r="Q328" s="55" t="s">
        <v>754</v>
      </c>
    </row>
    <row r="329" spans="1:17" s="4" customFormat="1" ht="15.5" x14ac:dyDescent="0.35">
      <c r="A329" s="287">
        <v>246</v>
      </c>
      <c r="B329" s="321" t="s">
        <v>2119</v>
      </c>
      <c r="C329" s="147">
        <v>770.6</v>
      </c>
      <c r="D329" s="272"/>
      <c r="E329" s="272"/>
      <c r="F329" s="462">
        <f t="shared" si="29"/>
        <v>770.6</v>
      </c>
      <c r="G329" s="279">
        <v>102</v>
      </c>
      <c r="H329" s="463">
        <v>102</v>
      </c>
      <c r="I329" s="271">
        <v>170</v>
      </c>
      <c r="J329" s="459">
        <f t="shared" si="30"/>
        <v>3.4000000000000002E-2</v>
      </c>
      <c r="K329" s="257">
        <f t="shared" si="32"/>
        <v>145.5693</v>
      </c>
      <c r="L329" s="257">
        <f t="shared" si="28"/>
        <v>32.025246000000003</v>
      </c>
      <c r="M329" s="460">
        <v>62.56</v>
      </c>
      <c r="N329" s="257">
        <v>7.1467999999999998</v>
      </c>
      <c r="O329" s="458">
        <f t="shared" si="31"/>
        <v>0.32092051128990401</v>
      </c>
      <c r="P329" s="55" t="s">
        <v>754</v>
      </c>
      <c r="Q329" s="55" t="s">
        <v>755</v>
      </c>
    </row>
    <row r="330" spans="1:17" s="4" customFormat="1" ht="15.5" x14ac:dyDescent="0.35">
      <c r="A330" s="303">
        <v>247</v>
      </c>
      <c r="B330" s="321" t="s">
        <v>2120</v>
      </c>
      <c r="C330" s="147">
        <v>958.2</v>
      </c>
      <c r="D330" s="272"/>
      <c r="E330" s="272"/>
      <c r="F330" s="462">
        <f t="shared" si="29"/>
        <v>958.2</v>
      </c>
      <c r="G330" s="279">
        <v>130</v>
      </c>
      <c r="H330" s="463">
        <v>100</v>
      </c>
      <c r="I330" s="271">
        <v>166</v>
      </c>
      <c r="J330" s="459">
        <f t="shared" si="30"/>
        <v>3.3333333333333333E-2</v>
      </c>
      <c r="K330" s="257">
        <f t="shared" si="32"/>
        <v>142.715</v>
      </c>
      <c r="L330" s="257">
        <f t="shared" si="28"/>
        <v>31.397300000000001</v>
      </c>
      <c r="M330" s="460">
        <v>61.333333333333336</v>
      </c>
      <c r="N330" s="257">
        <v>7.0066666666666668</v>
      </c>
      <c r="O330" s="458">
        <f t="shared" si="31"/>
        <v>0.25302890836986014</v>
      </c>
      <c r="P330" s="55" t="s">
        <v>755</v>
      </c>
      <c r="Q330" s="55" t="s">
        <v>756</v>
      </c>
    </row>
    <row r="331" spans="1:17" s="4" customFormat="1" ht="15.5" x14ac:dyDescent="0.35">
      <c r="A331" s="287">
        <v>248</v>
      </c>
      <c r="B331" s="321" t="s">
        <v>2121</v>
      </c>
      <c r="C331" s="147">
        <v>950.92</v>
      </c>
      <c r="D331" s="272">
        <v>124.7</v>
      </c>
      <c r="E331" s="272">
        <v>118.8</v>
      </c>
      <c r="F331" s="462">
        <f t="shared" si="29"/>
        <v>1194.4199999999998</v>
      </c>
      <c r="G331" s="279">
        <v>84</v>
      </c>
      <c r="H331" s="466">
        <v>84</v>
      </c>
      <c r="I331" s="274">
        <v>140</v>
      </c>
      <c r="J331" s="459">
        <f t="shared" si="30"/>
        <v>2.8000000000000001E-2</v>
      </c>
      <c r="K331" s="257">
        <f t="shared" si="32"/>
        <v>119.8806</v>
      </c>
      <c r="L331" s="257">
        <f t="shared" si="28"/>
        <v>26.373732</v>
      </c>
      <c r="M331" s="460">
        <v>51.52</v>
      </c>
      <c r="N331" s="257">
        <v>5.8856000000000002</v>
      </c>
      <c r="O331" s="458">
        <f t="shared" si="31"/>
        <v>0.17050947907771141</v>
      </c>
      <c r="P331" s="55" t="s">
        <v>756</v>
      </c>
      <c r="Q331" s="55" t="s">
        <v>757</v>
      </c>
    </row>
    <row r="332" spans="1:17" s="4" customFormat="1" ht="15.5" x14ac:dyDescent="0.35">
      <c r="A332" s="287">
        <v>249</v>
      </c>
      <c r="B332" s="321" t="s">
        <v>2122</v>
      </c>
      <c r="C332" s="147">
        <v>290.51</v>
      </c>
      <c r="D332" s="272">
        <v>32.65</v>
      </c>
      <c r="E332" s="272">
        <v>114.7</v>
      </c>
      <c r="F332" s="462">
        <f t="shared" si="29"/>
        <v>437.85999999999996</v>
      </c>
      <c r="G332" s="279">
        <v>282</v>
      </c>
      <c r="H332" s="466">
        <v>260</v>
      </c>
      <c r="I332" s="274">
        <v>433</v>
      </c>
      <c r="J332" s="459">
        <f t="shared" si="30"/>
        <v>8.666666666666667E-2</v>
      </c>
      <c r="K332" s="257">
        <f t="shared" si="32"/>
        <v>371.05899999999997</v>
      </c>
      <c r="L332" s="257">
        <f t="shared" si="28"/>
        <v>81.632979999999989</v>
      </c>
      <c r="M332" s="460">
        <v>159.46666666666667</v>
      </c>
      <c r="N332" s="257">
        <v>18.217333333333336</v>
      </c>
      <c r="O332" s="458">
        <f t="shared" si="31"/>
        <v>1.4396747362170559</v>
      </c>
      <c r="P332" s="55" t="s">
        <v>757</v>
      </c>
      <c r="Q332" s="55" t="s">
        <v>758</v>
      </c>
    </row>
    <row r="333" spans="1:17" s="4" customFormat="1" ht="15.5" x14ac:dyDescent="0.35">
      <c r="A333" s="303">
        <v>250</v>
      </c>
      <c r="B333" s="321" t="s">
        <v>2123</v>
      </c>
      <c r="C333" s="147">
        <v>612.5</v>
      </c>
      <c r="D333" s="272">
        <v>100</v>
      </c>
      <c r="E333" s="272"/>
      <c r="F333" s="462">
        <f t="shared" si="29"/>
        <v>712.5</v>
      </c>
      <c r="G333" s="279">
        <v>70.8</v>
      </c>
      <c r="H333" s="466">
        <v>71</v>
      </c>
      <c r="I333" s="274">
        <v>118</v>
      </c>
      <c r="J333" s="459">
        <f t="shared" si="30"/>
        <v>2.3666666666666666E-2</v>
      </c>
      <c r="K333" s="257">
        <f t="shared" si="32"/>
        <v>101.32764999999999</v>
      </c>
      <c r="L333" s="257">
        <f t="shared" si="28"/>
        <v>22.292082999999998</v>
      </c>
      <c r="M333" s="460">
        <v>43.546666666666667</v>
      </c>
      <c r="N333" s="257">
        <v>4.974733333333333</v>
      </c>
      <c r="O333" s="458">
        <f t="shared" si="31"/>
        <v>0.24160159017543864</v>
      </c>
      <c r="P333" s="55" t="s">
        <v>758</v>
      </c>
      <c r="Q333" s="55" t="s">
        <v>759</v>
      </c>
    </row>
    <row r="334" spans="1:17" s="4" customFormat="1" ht="15.5" x14ac:dyDescent="0.35">
      <c r="A334" s="287">
        <v>251</v>
      </c>
      <c r="B334" s="321" t="s">
        <v>2124</v>
      </c>
      <c r="C334" s="147">
        <v>1001.86</v>
      </c>
      <c r="D334" s="272">
        <v>33.200000000000003</v>
      </c>
      <c r="E334" s="272"/>
      <c r="F334" s="462">
        <f t="shared" si="29"/>
        <v>1035.06</v>
      </c>
      <c r="G334" s="279">
        <v>35.6</v>
      </c>
      <c r="H334" s="466">
        <v>65</v>
      </c>
      <c r="I334" s="274">
        <v>109</v>
      </c>
      <c r="J334" s="459">
        <f t="shared" si="30"/>
        <v>2.1666666666666667E-2</v>
      </c>
      <c r="K334" s="257">
        <f t="shared" si="32"/>
        <v>92.764749999999992</v>
      </c>
      <c r="L334" s="257">
        <f t="shared" si="28"/>
        <v>20.408244999999997</v>
      </c>
      <c r="M334" s="460">
        <v>39.866666666666667</v>
      </c>
      <c r="N334" s="257">
        <v>4.554333333333334</v>
      </c>
      <c r="O334" s="458">
        <f t="shared" si="31"/>
        <v>0.15225590303943734</v>
      </c>
      <c r="P334" s="55" t="s">
        <v>759</v>
      </c>
      <c r="Q334" s="55" t="s">
        <v>760</v>
      </c>
    </row>
    <row r="335" spans="1:17" s="4" customFormat="1" ht="15.5" x14ac:dyDescent="0.35">
      <c r="A335" s="287">
        <v>252</v>
      </c>
      <c r="B335" s="321" t="s">
        <v>2125</v>
      </c>
      <c r="C335" s="147">
        <v>592</v>
      </c>
      <c r="D335" s="272"/>
      <c r="E335" s="272">
        <v>92.4</v>
      </c>
      <c r="F335" s="462">
        <f t="shared" si="29"/>
        <v>684.4</v>
      </c>
      <c r="G335" s="279">
        <v>23.4</v>
      </c>
      <c r="H335" s="466">
        <v>63</v>
      </c>
      <c r="I335" s="274">
        <v>105</v>
      </c>
      <c r="J335" s="459">
        <f t="shared" si="30"/>
        <v>2.1000000000000001E-2</v>
      </c>
      <c r="K335" s="257">
        <f t="shared" si="32"/>
        <v>89.910449999999997</v>
      </c>
      <c r="L335" s="257">
        <f t="shared" si="28"/>
        <v>19.780298999999999</v>
      </c>
      <c r="M335" s="460">
        <v>38.64</v>
      </c>
      <c r="N335" s="257">
        <v>4.4142000000000001</v>
      </c>
      <c r="O335" s="458">
        <f t="shared" si="31"/>
        <v>0.22318081385154881</v>
      </c>
      <c r="P335" s="55" t="s">
        <v>760</v>
      </c>
      <c r="Q335" s="55" t="s">
        <v>761</v>
      </c>
    </row>
    <row r="336" spans="1:17" s="4" customFormat="1" ht="15.5" x14ac:dyDescent="0.35">
      <c r="A336" s="303">
        <v>253</v>
      </c>
      <c r="B336" s="321" t="s">
        <v>2126</v>
      </c>
      <c r="C336" s="147">
        <v>796.45</v>
      </c>
      <c r="D336" s="272">
        <v>32.4</v>
      </c>
      <c r="E336" s="272">
        <v>30</v>
      </c>
      <c r="F336" s="462">
        <f t="shared" si="29"/>
        <v>858.85</v>
      </c>
      <c r="G336" s="279">
        <v>42</v>
      </c>
      <c r="H336" s="466">
        <v>84</v>
      </c>
      <c r="I336" s="274">
        <v>140</v>
      </c>
      <c r="J336" s="459">
        <f t="shared" si="30"/>
        <v>2.8000000000000001E-2</v>
      </c>
      <c r="K336" s="257">
        <f t="shared" si="32"/>
        <v>119.8806</v>
      </c>
      <c r="L336" s="257">
        <f t="shared" si="28"/>
        <v>26.373732</v>
      </c>
      <c r="M336" s="460">
        <v>51.52</v>
      </c>
      <c r="N336" s="257">
        <v>5.8856000000000002</v>
      </c>
      <c r="O336" s="458">
        <f t="shared" si="31"/>
        <v>0.23713096815509113</v>
      </c>
      <c r="P336" s="55" t="s">
        <v>761</v>
      </c>
      <c r="Q336" s="55" t="s">
        <v>762</v>
      </c>
    </row>
    <row r="337" spans="1:17" s="4" customFormat="1" ht="15.5" x14ac:dyDescent="0.35">
      <c r="A337" s="287">
        <v>254</v>
      </c>
      <c r="B337" s="321" t="s">
        <v>2127</v>
      </c>
      <c r="C337" s="147">
        <v>711</v>
      </c>
      <c r="D337" s="272"/>
      <c r="E337" s="272">
        <v>116.7</v>
      </c>
      <c r="F337" s="462">
        <f t="shared" si="29"/>
        <v>827.7</v>
      </c>
      <c r="G337" s="279">
        <v>68.400000000000006</v>
      </c>
      <c r="H337" s="465">
        <v>68.400000000000006</v>
      </c>
      <c r="I337" s="273">
        <v>114</v>
      </c>
      <c r="J337" s="459">
        <f t="shared" si="30"/>
        <v>2.2800000000000001E-2</v>
      </c>
      <c r="K337" s="257">
        <f t="shared" si="32"/>
        <v>97.617059999999995</v>
      </c>
      <c r="L337" s="257">
        <f t="shared" si="28"/>
        <v>21.4757532</v>
      </c>
      <c r="M337" s="460">
        <v>41.951999999999998</v>
      </c>
      <c r="N337" s="257">
        <v>4.7925599999999999</v>
      </c>
      <c r="O337" s="458">
        <f t="shared" si="31"/>
        <v>0.20035927654947444</v>
      </c>
      <c r="P337" s="55" t="s">
        <v>762</v>
      </c>
      <c r="Q337" s="55" t="s">
        <v>763</v>
      </c>
    </row>
    <row r="338" spans="1:17" s="4" customFormat="1" ht="15.5" x14ac:dyDescent="0.35">
      <c r="A338" s="287">
        <v>255</v>
      </c>
      <c r="B338" s="329" t="s">
        <v>2128</v>
      </c>
      <c r="C338" s="147">
        <v>837.19</v>
      </c>
      <c r="D338" s="272"/>
      <c r="E338" s="272"/>
      <c r="F338" s="462">
        <f t="shared" si="29"/>
        <v>837.19</v>
      </c>
      <c r="G338" s="279">
        <v>49.2</v>
      </c>
      <c r="H338" s="465">
        <v>49.2</v>
      </c>
      <c r="I338" s="273">
        <v>82</v>
      </c>
      <c r="J338" s="459">
        <f t="shared" si="30"/>
        <v>1.6400000000000001E-2</v>
      </c>
      <c r="K338" s="257">
        <f t="shared" si="32"/>
        <v>70.215780000000009</v>
      </c>
      <c r="L338" s="257">
        <f t="shared" si="28"/>
        <v>15.447471600000002</v>
      </c>
      <c r="M338" s="460">
        <v>30.176000000000002</v>
      </c>
      <c r="N338" s="257">
        <v>3.4472800000000001</v>
      </c>
      <c r="O338" s="458">
        <f t="shared" si="31"/>
        <v>0.14248442002412834</v>
      </c>
      <c r="P338" s="55" t="s">
        <v>763</v>
      </c>
      <c r="Q338" s="55" t="s">
        <v>764</v>
      </c>
    </row>
    <row r="339" spans="1:17" s="4" customFormat="1" ht="15.5" x14ac:dyDescent="0.35">
      <c r="A339" s="303">
        <v>256</v>
      </c>
      <c r="B339" s="321" t="s">
        <v>2129</v>
      </c>
      <c r="C339" s="147">
        <v>325.10000000000002</v>
      </c>
      <c r="D339" s="272"/>
      <c r="E339" s="272"/>
      <c r="F339" s="462">
        <f t="shared" si="29"/>
        <v>325.10000000000002</v>
      </c>
      <c r="G339" s="279">
        <v>25.2</v>
      </c>
      <c r="H339" s="466">
        <v>32</v>
      </c>
      <c r="I339" s="274">
        <v>53</v>
      </c>
      <c r="J339" s="459">
        <f t="shared" si="30"/>
        <v>1.0666666666666666E-2</v>
      </c>
      <c r="K339" s="257">
        <f t="shared" si="32"/>
        <v>45.668799999999997</v>
      </c>
      <c r="L339" s="257">
        <f t="shared" si="28"/>
        <v>10.047136</v>
      </c>
      <c r="M339" s="460">
        <v>19.626666666666665</v>
      </c>
      <c r="N339" s="257">
        <v>2.2421333333333333</v>
      </c>
      <c r="O339" s="458">
        <f t="shared" si="31"/>
        <v>0.23864883420485999</v>
      </c>
      <c r="P339" s="55" t="s">
        <v>764</v>
      </c>
      <c r="Q339" s="55" t="s">
        <v>765</v>
      </c>
    </row>
    <row r="340" spans="1:17" s="4" customFormat="1" ht="15.5" x14ac:dyDescent="0.35">
      <c r="A340" s="287">
        <v>257</v>
      </c>
      <c r="B340" s="321" t="s">
        <v>2130</v>
      </c>
      <c r="C340" s="147">
        <v>456.1</v>
      </c>
      <c r="D340" s="272"/>
      <c r="E340" s="272">
        <v>56.9</v>
      </c>
      <c r="F340" s="462">
        <f t="shared" si="29"/>
        <v>513</v>
      </c>
      <c r="G340" s="279">
        <v>21.3</v>
      </c>
      <c r="H340" s="466">
        <v>77</v>
      </c>
      <c r="I340" s="274">
        <v>128</v>
      </c>
      <c r="J340" s="459">
        <f t="shared" si="30"/>
        <v>2.5666666666666667E-2</v>
      </c>
      <c r="K340" s="257">
        <f t="shared" si="32"/>
        <v>109.89055</v>
      </c>
      <c r="L340" s="257">
        <f t="shared" si="28"/>
        <v>24.175921000000002</v>
      </c>
      <c r="M340" s="460">
        <v>47.226666666666667</v>
      </c>
      <c r="N340" s="257">
        <v>5.3951333333333329</v>
      </c>
      <c r="O340" s="458">
        <f t="shared" si="31"/>
        <v>0.36391475828460035</v>
      </c>
      <c r="P340" s="55" t="s">
        <v>765</v>
      </c>
      <c r="Q340" s="55" t="s">
        <v>766</v>
      </c>
    </row>
    <row r="341" spans="1:17" s="4" customFormat="1" ht="15.5" x14ac:dyDescent="0.35">
      <c r="A341" s="287">
        <v>258</v>
      </c>
      <c r="B341" s="321" t="s">
        <v>2131</v>
      </c>
      <c r="C341" s="147">
        <v>1004.92</v>
      </c>
      <c r="D341" s="272"/>
      <c r="E341" s="272">
        <v>18.5</v>
      </c>
      <c r="F341" s="462">
        <f t="shared" si="29"/>
        <v>1023.42</v>
      </c>
      <c r="G341" s="279">
        <v>19.2</v>
      </c>
      <c r="H341" s="467">
        <v>19</v>
      </c>
      <c r="I341" s="274">
        <v>32</v>
      </c>
      <c r="J341" s="459">
        <f t="shared" si="30"/>
        <v>6.3333333333333332E-3</v>
      </c>
      <c r="K341" s="257">
        <f t="shared" si="32"/>
        <v>27.115849999999998</v>
      </c>
      <c r="L341" s="257">
        <f t="shared" si="28"/>
        <v>5.9654869999999995</v>
      </c>
      <c r="M341" s="460">
        <v>11.653333333333332</v>
      </c>
      <c r="N341" s="257">
        <v>1.3312666666666666</v>
      </c>
      <c r="O341" s="458">
        <f t="shared" si="31"/>
        <v>4.5011761544624877E-2</v>
      </c>
      <c r="P341" s="55" t="s">
        <v>766</v>
      </c>
      <c r="Q341" s="55" t="s">
        <v>767</v>
      </c>
    </row>
    <row r="342" spans="1:17" s="4" customFormat="1" ht="15.5" x14ac:dyDescent="0.35">
      <c r="A342" s="303">
        <v>259</v>
      </c>
      <c r="B342" s="321" t="s">
        <v>2158</v>
      </c>
      <c r="C342" s="269">
        <v>539</v>
      </c>
      <c r="D342" s="270"/>
      <c r="E342" s="270">
        <v>38.799999999999997</v>
      </c>
      <c r="F342" s="462">
        <f t="shared" si="29"/>
        <v>577.79999999999995</v>
      </c>
      <c r="G342" s="279">
        <v>20</v>
      </c>
      <c r="H342" s="463">
        <v>20</v>
      </c>
      <c r="I342" s="271">
        <v>33</v>
      </c>
      <c r="J342" s="459">
        <f t="shared" si="30"/>
        <v>6.6666666666666671E-3</v>
      </c>
      <c r="K342" s="257">
        <f t="shared" si="32"/>
        <v>28.542999999999999</v>
      </c>
      <c r="L342" s="257">
        <f t="shared" si="28"/>
        <v>6.2794600000000003</v>
      </c>
      <c r="M342" s="460">
        <v>12.266666666666667</v>
      </c>
      <c r="N342" s="257">
        <v>1.4013333333333333</v>
      </c>
      <c r="O342" s="458">
        <f t="shared" si="31"/>
        <v>8.3922568362755287E-2</v>
      </c>
      <c r="P342" s="55" t="s">
        <v>767</v>
      </c>
      <c r="Q342" s="55" t="s">
        <v>768</v>
      </c>
    </row>
    <row r="343" spans="1:17" s="4" customFormat="1" ht="15.5" x14ac:dyDescent="0.35">
      <c r="A343" s="287">
        <v>260</v>
      </c>
      <c r="B343" s="321" t="s">
        <v>2159</v>
      </c>
      <c r="C343" s="269">
        <v>379.4</v>
      </c>
      <c r="D343" s="270"/>
      <c r="E343" s="270"/>
      <c r="F343" s="462">
        <f t="shared" si="29"/>
        <v>379.4</v>
      </c>
      <c r="G343" s="279">
        <v>20</v>
      </c>
      <c r="H343" s="463">
        <v>20</v>
      </c>
      <c r="I343" s="271">
        <v>33</v>
      </c>
      <c r="J343" s="459">
        <f t="shared" si="30"/>
        <v>6.6666666666666671E-3</v>
      </c>
      <c r="K343" s="257">
        <f t="shared" si="32"/>
        <v>28.542999999999999</v>
      </c>
      <c r="L343" s="257">
        <f t="shared" si="28"/>
        <v>6.2794600000000003</v>
      </c>
      <c r="M343" s="460">
        <v>12.266666666666667</v>
      </c>
      <c r="N343" s="257">
        <v>1.4013333333333333</v>
      </c>
      <c r="O343" s="458">
        <f t="shared" si="31"/>
        <v>0.12780827622561941</v>
      </c>
      <c r="P343" s="55" t="s">
        <v>768</v>
      </c>
      <c r="Q343" s="468" t="s">
        <v>1451</v>
      </c>
    </row>
    <row r="344" spans="1:17" s="4" customFormat="1" ht="15.5" x14ac:dyDescent="0.35">
      <c r="A344" s="287">
        <v>261</v>
      </c>
      <c r="B344" s="327" t="s">
        <v>2192</v>
      </c>
      <c r="C344" s="269">
        <f>1893+1096.4</f>
        <v>2989.4</v>
      </c>
      <c r="D344" s="269"/>
      <c r="E344" s="269"/>
      <c r="F344" s="244">
        <f>C344+D344+E344</f>
        <v>2989.4</v>
      </c>
      <c r="G344" s="308">
        <v>850</v>
      </c>
      <c r="H344" s="244">
        <v>850</v>
      </c>
      <c r="I344" s="244">
        <v>1966</v>
      </c>
      <c r="J344" s="459">
        <f t="shared" si="30"/>
        <v>0.28333333333333333</v>
      </c>
      <c r="K344" s="257">
        <f t="shared" si="32"/>
        <v>1213.0774999999999</v>
      </c>
      <c r="L344" s="257">
        <f t="shared" si="28"/>
        <v>266.87705</v>
      </c>
      <c r="M344" s="460">
        <v>521.33333333333337</v>
      </c>
      <c r="N344" s="257">
        <v>59.556666666666665</v>
      </c>
      <c r="O344" s="458">
        <f t="shared" si="31"/>
        <v>0.68938400682411194</v>
      </c>
      <c r="P344" s="468" t="s">
        <v>1451</v>
      </c>
      <c r="Q344" s="468" t="s">
        <v>1452</v>
      </c>
    </row>
    <row r="345" spans="1:17" s="4" customFormat="1" ht="15.5" x14ac:dyDescent="0.35">
      <c r="A345" s="303">
        <v>262</v>
      </c>
      <c r="B345" s="327" t="s">
        <v>2193</v>
      </c>
      <c r="C345" s="269">
        <v>527.29999999999995</v>
      </c>
      <c r="D345" s="269"/>
      <c r="E345" s="269"/>
      <c r="F345" s="244">
        <f>C345+D345+E345</f>
        <v>527.29999999999995</v>
      </c>
      <c r="G345" s="309">
        <v>93</v>
      </c>
      <c r="H345" s="244">
        <v>93</v>
      </c>
      <c r="I345" s="244">
        <v>310</v>
      </c>
      <c r="J345" s="459">
        <f t="shared" si="30"/>
        <v>3.1E-2</v>
      </c>
      <c r="K345" s="257">
        <f t="shared" si="32"/>
        <v>132.72495000000001</v>
      </c>
      <c r="L345" s="257">
        <f t="shared" si="28"/>
        <v>29.199489000000003</v>
      </c>
      <c r="M345" s="460">
        <v>57.04</v>
      </c>
      <c r="N345" s="257">
        <v>6.5161999999999995</v>
      </c>
      <c r="O345" s="458">
        <f t="shared" si="31"/>
        <v>0.42761357671154943</v>
      </c>
      <c r="P345" s="468" t="s">
        <v>1452</v>
      </c>
      <c r="Q345" s="468" t="s">
        <v>1453</v>
      </c>
    </row>
    <row r="346" spans="1:17" s="4" customFormat="1" ht="15.5" x14ac:dyDescent="0.35">
      <c r="A346" s="287">
        <v>263</v>
      </c>
      <c r="B346" s="327" t="s">
        <v>76</v>
      </c>
      <c r="C346" s="269">
        <v>2299.1999999999998</v>
      </c>
      <c r="D346" s="269"/>
      <c r="E346" s="269"/>
      <c r="F346" s="244">
        <f>C346+D346+E346</f>
        <v>2299.1999999999998</v>
      </c>
      <c r="G346" s="245">
        <v>834</v>
      </c>
      <c r="H346" s="244">
        <v>626.78</v>
      </c>
      <c r="I346" s="244">
        <v>1156.25</v>
      </c>
      <c r="J346" s="459">
        <f t="shared" si="30"/>
        <v>0.20892666666666665</v>
      </c>
      <c r="K346" s="257">
        <f t="shared" si="32"/>
        <v>894.50907699999993</v>
      </c>
      <c r="L346" s="257">
        <f t="shared" si="28"/>
        <v>196.79199693999999</v>
      </c>
      <c r="M346" s="460">
        <v>384.42506666666662</v>
      </c>
      <c r="N346" s="257">
        <v>43.916385333333324</v>
      </c>
      <c r="O346" s="458">
        <f t="shared" si="31"/>
        <v>0.6609440352905358</v>
      </c>
      <c r="P346" s="468" t="s">
        <v>1453</v>
      </c>
      <c r="Q346" s="468" t="s">
        <v>1454</v>
      </c>
    </row>
    <row r="347" spans="1:17" s="4" customFormat="1" ht="15.5" x14ac:dyDescent="0.35">
      <c r="A347" s="287">
        <v>264</v>
      </c>
      <c r="B347" s="321" t="s">
        <v>2197</v>
      </c>
      <c r="C347" s="269">
        <v>292.60000000000002</v>
      </c>
      <c r="D347" s="269"/>
      <c r="E347" s="269"/>
      <c r="F347" s="244">
        <f>C347+D347+E347</f>
        <v>292.60000000000002</v>
      </c>
      <c r="G347" s="245">
        <v>203.4</v>
      </c>
      <c r="H347" s="246">
        <v>149</v>
      </c>
      <c r="I347" s="246">
        <v>212</v>
      </c>
      <c r="J347" s="459">
        <f t="shared" si="30"/>
        <v>4.9666666666666665E-2</v>
      </c>
      <c r="K347" s="257">
        <f t="shared" si="32"/>
        <v>212.64534999999998</v>
      </c>
      <c r="L347" s="257">
        <f t="shared" si="28"/>
        <v>46.781976999999998</v>
      </c>
      <c r="M347" s="460">
        <v>91.386666666666656</v>
      </c>
      <c r="N347" s="257">
        <v>10.439933333333332</v>
      </c>
      <c r="O347" s="458">
        <f t="shared" si="31"/>
        <v>1.2346340635680109</v>
      </c>
      <c r="P347" s="468" t="s">
        <v>1454</v>
      </c>
      <c r="Q347" s="468" t="s">
        <v>1455</v>
      </c>
    </row>
    <row r="348" spans="1:17" s="4" customFormat="1" ht="15.5" x14ac:dyDescent="0.35">
      <c r="A348" s="303">
        <v>265</v>
      </c>
      <c r="B348" s="321" t="s">
        <v>78</v>
      </c>
      <c r="C348" s="275">
        <v>1925.9</v>
      </c>
      <c r="D348" s="270"/>
      <c r="E348" s="270"/>
      <c r="F348" s="469">
        <f>C348+D348+E348</f>
        <v>1925.9</v>
      </c>
      <c r="G348" s="289">
        <f>C348+D348+E348</f>
        <v>1925.9</v>
      </c>
      <c r="H348" s="470">
        <v>697</v>
      </c>
      <c r="I348" s="246"/>
      <c r="J348" s="459">
        <f t="shared" si="30"/>
        <v>0.23233333333333334</v>
      </c>
      <c r="K348" s="257">
        <f t="shared" si="32"/>
        <v>994.72354999999993</v>
      </c>
      <c r="L348" s="257">
        <f t="shared" si="28"/>
        <v>218.839181</v>
      </c>
      <c r="M348" s="460">
        <v>427.49333333333334</v>
      </c>
      <c r="N348" s="257">
        <v>48.836466666666666</v>
      </c>
      <c r="O348" s="458">
        <f t="shared" si="31"/>
        <v>0.87745601069629775</v>
      </c>
      <c r="P348" s="468"/>
      <c r="Q348" s="468"/>
    </row>
    <row r="349" spans="1:17" s="472" customFormat="1" ht="15.5" x14ac:dyDescent="0.35">
      <c r="A349" s="296"/>
      <c r="B349" s="378" t="s">
        <v>694</v>
      </c>
      <c r="C349" s="297">
        <f t="shared" ref="C349:N349" si="33">SUM(C84:C348)</f>
        <v>211873.57000000009</v>
      </c>
      <c r="D349" s="297">
        <f t="shared" si="33"/>
        <v>4210.95</v>
      </c>
      <c r="E349" s="297">
        <f t="shared" si="33"/>
        <v>3695.8999999999996</v>
      </c>
      <c r="F349" s="297">
        <f t="shared" si="33"/>
        <v>219780.42</v>
      </c>
      <c r="G349" s="310">
        <f t="shared" si="33"/>
        <v>49876.759999999973</v>
      </c>
      <c r="H349" s="297">
        <f t="shared" si="33"/>
        <v>47390.979999999996</v>
      </c>
      <c r="I349" s="297">
        <f t="shared" si="33"/>
        <v>84472.45</v>
      </c>
      <c r="J349" s="297">
        <f t="shared" si="33"/>
        <v>15.796993333333331</v>
      </c>
      <c r="K349" s="257">
        <f t="shared" si="32"/>
        <v>67634.037106999982</v>
      </c>
      <c r="L349" s="297">
        <f t="shared" si="33"/>
        <v>14879.488163540003</v>
      </c>
      <c r="M349" s="297">
        <f t="shared" si="33"/>
        <v>29066.467733333306</v>
      </c>
      <c r="N349" s="297">
        <f t="shared" si="33"/>
        <v>3320.5279986666637</v>
      </c>
      <c r="O349" s="458">
        <f t="shared" si="31"/>
        <v>0.52279689429358611</v>
      </c>
      <c r="P349" s="471" t="s">
        <v>1455</v>
      </c>
      <c r="Q349" s="471" t="s">
        <v>1456</v>
      </c>
    </row>
    <row r="350" spans="1:17" s="478" customFormat="1" ht="15.5" x14ac:dyDescent="0.35">
      <c r="A350" s="473" t="s">
        <v>1050</v>
      </c>
      <c r="B350" s="321"/>
      <c r="C350" s="149"/>
      <c r="D350" s="149"/>
      <c r="E350" s="149"/>
      <c r="F350" s="149">
        <f t="shared" ref="F350:F407" si="34">C350+D350+E350</f>
        <v>0</v>
      </c>
      <c r="G350" s="474"/>
      <c r="H350" s="149"/>
      <c r="I350" s="149"/>
      <c r="J350" s="475">
        <f t="shared" si="30"/>
        <v>0</v>
      </c>
      <c r="K350" s="257">
        <f t="shared" si="32"/>
        <v>0</v>
      </c>
      <c r="L350" s="476">
        <f t="shared" si="28"/>
        <v>0</v>
      </c>
      <c r="M350" s="477"/>
      <c r="N350" s="476">
        <v>0</v>
      </c>
      <c r="O350" s="458"/>
      <c r="P350" s="468" t="s">
        <v>1456</v>
      </c>
      <c r="Q350" s="468" t="s">
        <v>1457</v>
      </c>
    </row>
    <row r="351" spans="1:17" s="4" customFormat="1" ht="15.5" x14ac:dyDescent="0.35">
      <c r="A351" s="303">
        <v>1</v>
      </c>
      <c r="B351" s="321" t="s">
        <v>667</v>
      </c>
      <c r="C351" s="147">
        <v>4235</v>
      </c>
      <c r="D351" s="147"/>
      <c r="E351" s="147"/>
      <c r="F351" s="147">
        <f t="shared" si="34"/>
        <v>4235</v>
      </c>
      <c r="G351" s="264">
        <v>2065</v>
      </c>
      <c r="H351" s="147">
        <v>1670</v>
      </c>
      <c r="I351" s="147"/>
      <c r="J351" s="459">
        <f t="shared" si="30"/>
        <v>0.55666666666666664</v>
      </c>
      <c r="K351" s="257">
        <f t="shared" si="32"/>
        <v>2383.3404999999998</v>
      </c>
      <c r="L351" s="257">
        <f t="shared" si="28"/>
        <v>524.33490999999992</v>
      </c>
      <c r="M351" s="460">
        <v>899.30613333333338</v>
      </c>
      <c r="N351" s="257">
        <v>117.01133333333333</v>
      </c>
      <c r="O351" s="458">
        <f t="shared" si="31"/>
        <v>0.92656266273120824</v>
      </c>
      <c r="P351" s="468" t="s">
        <v>1457</v>
      </c>
      <c r="Q351" s="468" t="s">
        <v>1458</v>
      </c>
    </row>
    <row r="352" spans="1:17" s="4" customFormat="1" ht="15.5" x14ac:dyDescent="0.35">
      <c r="A352" s="287">
        <v>2</v>
      </c>
      <c r="B352" s="321" t="s">
        <v>668</v>
      </c>
      <c r="C352" s="147">
        <v>12601</v>
      </c>
      <c r="D352" s="147"/>
      <c r="E352" s="147"/>
      <c r="F352" s="147">
        <f t="shared" si="34"/>
        <v>12601</v>
      </c>
      <c r="G352" s="264">
        <v>5010</v>
      </c>
      <c r="H352" s="147">
        <v>3800</v>
      </c>
      <c r="I352" s="147"/>
      <c r="J352" s="459">
        <f t="shared" si="30"/>
        <v>1.2666666666666666</v>
      </c>
      <c r="K352" s="257">
        <f t="shared" si="32"/>
        <v>5423.1699999999992</v>
      </c>
      <c r="L352" s="257">
        <f t="shared" si="28"/>
        <v>1193.0973999999999</v>
      </c>
      <c r="M352" s="460">
        <v>2046.3253333333332</v>
      </c>
      <c r="N352" s="257">
        <v>266.25333333333333</v>
      </c>
      <c r="O352" s="458">
        <f t="shared" si="31"/>
        <v>0.7085823400259238</v>
      </c>
      <c r="P352" s="468" t="s">
        <v>1458</v>
      </c>
      <c r="Q352" s="468" t="s">
        <v>1459</v>
      </c>
    </row>
    <row r="353" spans="1:17" s="4" customFormat="1" ht="15.5" x14ac:dyDescent="0.35">
      <c r="A353" s="287">
        <v>3</v>
      </c>
      <c r="B353" s="321" t="s">
        <v>669</v>
      </c>
      <c r="C353" s="147">
        <v>6092</v>
      </c>
      <c r="D353" s="147"/>
      <c r="E353" s="147"/>
      <c r="F353" s="147">
        <f t="shared" si="34"/>
        <v>6092</v>
      </c>
      <c r="G353" s="264">
        <v>1117</v>
      </c>
      <c r="H353" s="147">
        <v>1117</v>
      </c>
      <c r="I353" s="147"/>
      <c r="J353" s="459">
        <f t="shared" si="30"/>
        <v>0.37233333333333335</v>
      </c>
      <c r="K353" s="257">
        <f t="shared" si="32"/>
        <v>1594.12655</v>
      </c>
      <c r="L353" s="257">
        <f t="shared" si="28"/>
        <v>350.70784099999997</v>
      </c>
      <c r="M353" s="460">
        <v>601.51194666666674</v>
      </c>
      <c r="N353" s="257">
        <v>78.264466666666664</v>
      </c>
      <c r="O353" s="458">
        <f t="shared" si="31"/>
        <v>0.4308290880389582</v>
      </c>
      <c r="P353" s="468" t="s">
        <v>1460</v>
      </c>
      <c r="Q353" s="468" t="s">
        <v>1461</v>
      </c>
    </row>
    <row r="354" spans="1:17" s="4" customFormat="1" ht="15.5" x14ac:dyDescent="0.35">
      <c r="A354" s="303">
        <v>4</v>
      </c>
      <c r="B354" s="321" t="s">
        <v>670</v>
      </c>
      <c r="C354" s="147">
        <v>12853.2</v>
      </c>
      <c r="D354" s="147"/>
      <c r="E354" s="147"/>
      <c r="F354" s="147">
        <f t="shared" si="34"/>
        <v>12853.2</v>
      </c>
      <c r="G354" s="264">
        <v>4562</v>
      </c>
      <c r="H354" s="147">
        <v>4538</v>
      </c>
      <c r="I354" s="147"/>
      <c r="J354" s="459">
        <f t="shared" si="30"/>
        <v>1.5126666666666666</v>
      </c>
      <c r="K354" s="257">
        <f t="shared" si="32"/>
        <v>6476.4066999999995</v>
      </c>
      <c r="L354" s="257">
        <f t="shared" si="28"/>
        <v>1424.8094739999999</v>
      </c>
      <c r="M354" s="460">
        <v>2443.7432533333331</v>
      </c>
      <c r="N354" s="257">
        <v>317.96253333333334</v>
      </c>
      <c r="O354" s="458">
        <f t="shared" si="31"/>
        <v>0.82959278317202445</v>
      </c>
      <c r="P354" s="468" t="s">
        <v>1461</v>
      </c>
      <c r="Q354" s="468" t="s">
        <v>1462</v>
      </c>
    </row>
    <row r="355" spans="1:17" s="4" customFormat="1" ht="15.5" x14ac:dyDescent="0.35">
      <c r="A355" s="287">
        <v>5</v>
      </c>
      <c r="B355" s="321" t="s">
        <v>671</v>
      </c>
      <c r="C355" s="147">
        <v>6172</v>
      </c>
      <c r="D355" s="147">
        <v>145.1</v>
      </c>
      <c r="E355" s="147"/>
      <c r="F355" s="147">
        <f t="shared" si="34"/>
        <v>6317.1</v>
      </c>
      <c r="G355" s="264">
        <v>1301</v>
      </c>
      <c r="H355" s="147">
        <v>1301</v>
      </c>
      <c r="I355" s="147"/>
      <c r="J355" s="459">
        <f t="shared" si="30"/>
        <v>0.43366666666666664</v>
      </c>
      <c r="K355" s="257">
        <f t="shared" si="32"/>
        <v>1856.7221499999998</v>
      </c>
      <c r="L355" s="257">
        <f t="shared" ref="L355:L414" si="35">K355*0.22</f>
        <v>408.47887299999996</v>
      </c>
      <c r="M355" s="460">
        <v>700.59717333333333</v>
      </c>
      <c r="N355" s="257">
        <v>91.156733333333335</v>
      </c>
      <c r="O355" s="458">
        <f t="shared" si="31"/>
        <v>0.48391745099280781</v>
      </c>
      <c r="P355" s="468" t="s">
        <v>1462</v>
      </c>
      <c r="Q355" s="468" t="s">
        <v>1463</v>
      </c>
    </row>
    <row r="356" spans="1:17" s="4" customFormat="1" ht="15.5" x14ac:dyDescent="0.35">
      <c r="A356" s="287">
        <v>6</v>
      </c>
      <c r="B356" s="321" t="s">
        <v>672</v>
      </c>
      <c r="C356" s="147">
        <v>6172</v>
      </c>
      <c r="D356" s="147">
        <v>71.099999999999994</v>
      </c>
      <c r="E356" s="147"/>
      <c r="F356" s="147">
        <f t="shared" si="34"/>
        <v>6243.1</v>
      </c>
      <c r="G356" s="264">
        <v>1122</v>
      </c>
      <c r="H356" s="147">
        <v>1122</v>
      </c>
      <c r="I356" s="147"/>
      <c r="J356" s="459">
        <f t="shared" si="30"/>
        <v>0.374</v>
      </c>
      <c r="K356" s="257">
        <f t="shared" si="32"/>
        <v>1601.2622999999999</v>
      </c>
      <c r="L356" s="257">
        <f t="shared" si="35"/>
        <v>352.27770599999997</v>
      </c>
      <c r="M356" s="460">
        <v>604.20447999999999</v>
      </c>
      <c r="N356" s="257">
        <v>78.614800000000002</v>
      </c>
      <c r="O356" s="458">
        <f t="shared" si="31"/>
        <v>0.42228368695039314</v>
      </c>
      <c r="P356" s="468" t="s">
        <v>1463</v>
      </c>
      <c r="Q356" s="468" t="s">
        <v>1464</v>
      </c>
    </row>
    <row r="357" spans="1:17" s="4" customFormat="1" ht="15.5" x14ac:dyDescent="0.35">
      <c r="A357" s="303">
        <v>7</v>
      </c>
      <c r="B357" s="321" t="s">
        <v>673</v>
      </c>
      <c r="C357" s="147">
        <v>4332</v>
      </c>
      <c r="D357" s="147"/>
      <c r="E357" s="147"/>
      <c r="F357" s="147">
        <f t="shared" si="34"/>
        <v>4332</v>
      </c>
      <c r="G357" s="264">
        <v>1792</v>
      </c>
      <c r="H357" s="147">
        <v>1792</v>
      </c>
      <c r="I357" s="147"/>
      <c r="J357" s="459">
        <f t="shared" si="30"/>
        <v>0.59733333333333338</v>
      </c>
      <c r="K357" s="257">
        <f t="shared" si="32"/>
        <v>2557.4528</v>
      </c>
      <c r="L357" s="257">
        <f t="shared" si="35"/>
        <v>562.63961600000005</v>
      </c>
      <c r="M357" s="460">
        <v>965.00394666666682</v>
      </c>
      <c r="N357" s="257">
        <v>125.55946666666668</v>
      </c>
      <c r="O357" s="458">
        <f t="shared" si="31"/>
        <v>0.97198888027085262</v>
      </c>
      <c r="P357" s="468" t="s">
        <v>1465</v>
      </c>
      <c r="Q357" s="468" t="s">
        <v>1466</v>
      </c>
    </row>
    <row r="358" spans="1:17" s="4" customFormat="1" ht="15.5" x14ac:dyDescent="0.35">
      <c r="A358" s="287">
        <v>8</v>
      </c>
      <c r="B358" s="321" t="s">
        <v>674</v>
      </c>
      <c r="C358" s="147">
        <v>3911</v>
      </c>
      <c r="D358" s="147"/>
      <c r="E358" s="147"/>
      <c r="F358" s="147">
        <f t="shared" si="34"/>
        <v>3911</v>
      </c>
      <c r="G358" s="264">
        <v>1760</v>
      </c>
      <c r="H358" s="147">
        <v>1670</v>
      </c>
      <c r="I358" s="147"/>
      <c r="J358" s="459">
        <f t="shared" si="30"/>
        <v>0.55666666666666664</v>
      </c>
      <c r="K358" s="257">
        <f t="shared" si="32"/>
        <v>2383.3404999999998</v>
      </c>
      <c r="L358" s="257">
        <f t="shared" si="35"/>
        <v>524.33490999999992</v>
      </c>
      <c r="M358" s="460">
        <v>899.30613333333338</v>
      </c>
      <c r="N358" s="257">
        <v>117.01133333333333</v>
      </c>
      <c r="O358" s="458">
        <f t="shared" si="31"/>
        <v>1.0033221367084293</v>
      </c>
      <c r="P358" s="468" t="s">
        <v>1466</v>
      </c>
      <c r="Q358" s="468" t="s">
        <v>1467</v>
      </c>
    </row>
    <row r="359" spans="1:17" s="4" customFormat="1" ht="15.5" x14ac:dyDescent="0.35">
      <c r="A359" s="287">
        <v>9</v>
      </c>
      <c r="B359" s="321" t="s">
        <v>675</v>
      </c>
      <c r="C359" s="147">
        <v>3338</v>
      </c>
      <c r="D359" s="147"/>
      <c r="E359" s="147"/>
      <c r="F359" s="147">
        <f t="shared" si="34"/>
        <v>3338</v>
      </c>
      <c r="G359" s="264">
        <v>1385</v>
      </c>
      <c r="H359" s="147">
        <v>1385</v>
      </c>
      <c r="I359" s="147"/>
      <c r="J359" s="459">
        <f t="shared" si="30"/>
        <v>0.46166666666666667</v>
      </c>
      <c r="K359" s="257">
        <f t="shared" si="32"/>
        <v>1976.60275</v>
      </c>
      <c r="L359" s="257">
        <f t="shared" si="35"/>
        <v>434.85260499999998</v>
      </c>
      <c r="M359" s="460">
        <v>745.83173333333332</v>
      </c>
      <c r="N359" s="257">
        <v>97.042333333333332</v>
      </c>
      <c r="O359" s="458">
        <f t="shared" si="31"/>
        <v>0.97493391901338133</v>
      </c>
      <c r="P359" s="468" t="s">
        <v>1467</v>
      </c>
      <c r="Q359" s="468" t="s">
        <v>1468</v>
      </c>
    </row>
    <row r="360" spans="1:17" s="4" customFormat="1" ht="15.5" x14ac:dyDescent="0.35">
      <c r="A360" s="303">
        <v>10</v>
      </c>
      <c r="B360" s="321" t="s">
        <v>676</v>
      </c>
      <c r="C360" s="147">
        <v>3353</v>
      </c>
      <c r="D360" s="147"/>
      <c r="E360" s="147"/>
      <c r="F360" s="147">
        <f t="shared" si="34"/>
        <v>3353</v>
      </c>
      <c r="G360" s="264">
        <v>1485</v>
      </c>
      <c r="H360" s="147">
        <v>1485</v>
      </c>
      <c r="I360" s="147"/>
      <c r="J360" s="459">
        <f t="shared" si="30"/>
        <v>0.495</v>
      </c>
      <c r="K360" s="257">
        <f t="shared" si="32"/>
        <v>2119.3177499999997</v>
      </c>
      <c r="L360" s="257">
        <f t="shared" si="35"/>
        <v>466.24990499999996</v>
      </c>
      <c r="M360" s="460">
        <v>799.68239999999992</v>
      </c>
      <c r="N360" s="257">
        <v>104.04899999999999</v>
      </c>
      <c r="O360" s="458">
        <f t="shared" si="31"/>
        <v>1.0406498821950492</v>
      </c>
      <c r="P360" s="468" t="s">
        <v>1468</v>
      </c>
      <c r="Q360" s="468" t="s">
        <v>1469</v>
      </c>
    </row>
    <row r="361" spans="1:17" s="4" customFormat="1" ht="15.5" x14ac:dyDescent="0.35">
      <c r="A361" s="287">
        <v>11</v>
      </c>
      <c r="B361" s="321" t="s">
        <v>677</v>
      </c>
      <c r="C361" s="147">
        <v>4035</v>
      </c>
      <c r="D361" s="147"/>
      <c r="E361" s="147"/>
      <c r="F361" s="147">
        <f t="shared" si="34"/>
        <v>4035</v>
      </c>
      <c r="G361" s="264">
        <v>1887</v>
      </c>
      <c r="H361" s="147">
        <v>1887</v>
      </c>
      <c r="I361" s="147"/>
      <c r="J361" s="459">
        <f t="shared" si="30"/>
        <v>0.629</v>
      </c>
      <c r="K361" s="257">
        <f t="shared" si="32"/>
        <v>2693.0320499999998</v>
      </c>
      <c r="L361" s="257">
        <f t="shared" si="35"/>
        <v>592.46705099999997</v>
      </c>
      <c r="M361" s="460">
        <v>1016.1620799999999</v>
      </c>
      <c r="N361" s="257">
        <v>132.2158</v>
      </c>
      <c r="O361" s="458">
        <f t="shared" si="31"/>
        <v>1.0988542703841386</v>
      </c>
      <c r="P361" s="468" t="s">
        <v>1469</v>
      </c>
      <c r="Q361" s="468" t="s">
        <v>1470</v>
      </c>
    </row>
    <row r="362" spans="1:17" s="4" customFormat="1" ht="15.5" x14ac:dyDescent="0.35">
      <c r="A362" s="287">
        <v>12</v>
      </c>
      <c r="B362" s="321" t="s">
        <v>678</v>
      </c>
      <c r="C362" s="147">
        <v>4018</v>
      </c>
      <c r="D362" s="147"/>
      <c r="E362" s="147"/>
      <c r="F362" s="147">
        <f t="shared" si="34"/>
        <v>4018</v>
      </c>
      <c r="G362" s="264">
        <v>1961</v>
      </c>
      <c r="H362" s="147">
        <v>1961</v>
      </c>
      <c r="I362" s="147"/>
      <c r="J362" s="459">
        <f t="shared" si="30"/>
        <v>0.65366666666666662</v>
      </c>
      <c r="K362" s="257">
        <f t="shared" si="32"/>
        <v>2798.6411499999995</v>
      </c>
      <c r="L362" s="257">
        <f t="shared" si="35"/>
        <v>615.70105299999989</v>
      </c>
      <c r="M362" s="460">
        <v>1056.0115733333334</v>
      </c>
      <c r="N362" s="257">
        <v>137.40073333333331</v>
      </c>
      <c r="O362" s="458">
        <f t="shared" si="31"/>
        <v>1.1467781258503398</v>
      </c>
      <c r="P362" s="468" t="s">
        <v>1470</v>
      </c>
      <c r="Q362" s="468" t="s">
        <v>1471</v>
      </c>
    </row>
    <row r="363" spans="1:17" s="4" customFormat="1" ht="15.5" x14ac:dyDescent="0.35">
      <c r="A363" s="303">
        <v>13</v>
      </c>
      <c r="B363" s="321" t="s">
        <v>679</v>
      </c>
      <c r="C363" s="147">
        <v>4031</v>
      </c>
      <c r="D363" s="147"/>
      <c r="E363" s="147"/>
      <c r="F363" s="147">
        <f t="shared" si="34"/>
        <v>4031</v>
      </c>
      <c r="G363" s="264">
        <v>1771</v>
      </c>
      <c r="H363" s="147">
        <v>1771</v>
      </c>
      <c r="I363" s="147"/>
      <c r="J363" s="459">
        <f t="shared" si="30"/>
        <v>0.59033333333333338</v>
      </c>
      <c r="K363" s="257">
        <f t="shared" si="32"/>
        <v>2527.4826499999999</v>
      </c>
      <c r="L363" s="257">
        <f t="shared" si="35"/>
        <v>556.04618300000004</v>
      </c>
      <c r="M363" s="460">
        <v>953.69530666666674</v>
      </c>
      <c r="N363" s="257">
        <v>124.08806666666666</v>
      </c>
      <c r="O363" s="458">
        <f t="shared" si="31"/>
        <v>1.0323275133548333</v>
      </c>
      <c r="P363" s="468" t="s">
        <v>1471</v>
      </c>
      <c r="Q363" s="468" t="s">
        <v>1472</v>
      </c>
    </row>
    <row r="364" spans="1:17" s="4" customFormat="1" ht="15.5" x14ac:dyDescent="0.35">
      <c r="A364" s="287">
        <v>14</v>
      </c>
      <c r="B364" s="321" t="s">
        <v>680</v>
      </c>
      <c r="C364" s="147">
        <v>4302</v>
      </c>
      <c r="D364" s="147"/>
      <c r="E364" s="147"/>
      <c r="F364" s="147">
        <f t="shared" si="34"/>
        <v>4302</v>
      </c>
      <c r="G364" s="264">
        <v>2086</v>
      </c>
      <c r="H364" s="147">
        <v>2086</v>
      </c>
      <c r="I364" s="147"/>
      <c r="J364" s="459">
        <f t="shared" si="30"/>
        <v>0.69533333333333336</v>
      </c>
      <c r="K364" s="257">
        <f t="shared" si="32"/>
        <v>2977.0349000000001</v>
      </c>
      <c r="L364" s="257">
        <f t="shared" si="35"/>
        <v>654.947678</v>
      </c>
      <c r="M364" s="460">
        <v>1123.3249066666667</v>
      </c>
      <c r="N364" s="257">
        <v>146.15906666666666</v>
      </c>
      <c r="O364" s="458">
        <f t="shared" si="31"/>
        <v>1.1393460137920348</v>
      </c>
      <c r="P364" s="468" t="s">
        <v>1472</v>
      </c>
      <c r="Q364" s="468" t="s">
        <v>1473</v>
      </c>
    </row>
    <row r="365" spans="1:17" s="4" customFormat="1" ht="15.5" x14ac:dyDescent="0.35">
      <c r="A365" s="287">
        <v>15</v>
      </c>
      <c r="B365" s="321" t="s">
        <v>681</v>
      </c>
      <c r="C365" s="147">
        <v>4125</v>
      </c>
      <c r="D365" s="147"/>
      <c r="E365" s="147"/>
      <c r="F365" s="147">
        <f t="shared" si="34"/>
        <v>4125</v>
      </c>
      <c r="G365" s="264">
        <v>893</v>
      </c>
      <c r="H365" s="147">
        <v>893</v>
      </c>
      <c r="I365" s="147"/>
      <c r="J365" s="459">
        <f t="shared" si="30"/>
        <v>0.29766666666666669</v>
      </c>
      <c r="K365" s="257">
        <f t="shared" si="32"/>
        <v>1274.4449500000001</v>
      </c>
      <c r="L365" s="257">
        <f t="shared" si="35"/>
        <v>280.37788900000004</v>
      </c>
      <c r="M365" s="460">
        <v>480.88645333333335</v>
      </c>
      <c r="N365" s="257">
        <v>62.569533333333339</v>
      </c>
      <c r="O365" s="458">
        <f t="shared" si="31"/>
        <v>0.50867365470707071</v>
      </c>
      <c r="P365" s="468" t="s">
        <v>1474</v>
      </c>
      <c r="Q365" s="468" t="s">
        <v>1475</v>
      </c>
    </row>
    <row r="366" spans="1:17" s="4" customFormat="1" ht="15.5" x14ac:dyDescent="0.35">
      <c r="A366" s="303">
        <v>16</v>
      </c>
      <c r="B366" s="321" t="s">
        <v>682</v>
      </c>
      <c r="C366" s="147">
        <v>3975</v>
      </c>
      <c r="D366" s="147"/>
      <c r="E366" s="147"/>
      <c r="F366" s="147">
        <f t="shared" si="34"/>
        <v>3975</v>
      </c>
      <c r="G366" s="264">
        <v>1185</v>
      </c>
      <c r="H366" s="147">
        <v>1185</v>
      </c>
      <c r="I366" s="147"/>
      <c r="J366" s="459">
        <f t="shared" si="30"/>
        <v>0.39500000000000002</v>
      </c>
      <c r="K366" s="257">
        <f t="shared" si="32"/>
        <v>1691.17275</v>
      </c>
      <c r="L366" s="257">
        <f t="shared" si="35"/>
        <v>372.05800499999998</v>
      </c>
      <c r="M366" s="460">
        <v>638.13040000000001</v>
      </c>
      <c r="N366" s="257">
        <v>83.029000000000011</v>
      </c>
      <c r="O366" s="458">
        <f t="shared" si="31"/>
        <v>0.7004755106918239</v>
      </c>
      <c r="P366" s="468" t="s">
        <v>1475</v>
      </c>
      <c r="Q366" s="468" t="s">
        <v>1476</v>
      </c>
    </row>
    <row r="367" spans="1:17" s="4" customFormat="1" ht="15.5" x14ac:dyDescent="0.35">
      <c r="A367" s="287">
        <v>17</v>
      </c>
      <c r="B367" s="321" t="s">
        <v>683</v>
      </c>
      <c r="C367" s="147">
        <v>3357</v>
      </c>
      <c r="D367" s="147"/>
      <c r="E367" s="147"/>
      <c r="F367" s="147">
        <f t="shared" si="34"/>
        <v>3357</v>
      </c>
      <c r="G367" s="264">
        <v>1145</v>
      </c>
      <c r="H367" s="147">
        <v>1145</v>
      </c>
      <c r="I367" s="147"/>
      <c r="J367" s="459">
        <f t="shared" si="30"/>
        <v>0.38166666666666665</v>
      </c>
      <c r="K367" s="257">
        <f t="shared" si="32"/>
        <v>1634.0867499999999</v>
      </c>
      <c r="L367" s="257">
        <f t="shared" si="35"/>
        <v>359.49908499999998</v>
      </c>
      <c r="M367" s="460">
        <v>616.59013333333337</v>
      </c>
      <c r="N367" s="257">
        <v>80.226333333333329</v>
      </c>
      <c r="O367" s="458">
        <f t="shared" si="31"/>
        <v>0.80143053371065431</v>
      </c>
      <c r="P367" s="468" t="s">
        <v>1476</v>
      </c>
      <c r="Q367" s="468" t="s">
        <v>1477</v>
      </c>
    </row>
    <row r="368" spans="1:17" s="4" customFormat="1" ht="15.5" x14ac:dyDescent="0.35">
      <c r="A368" s="287">
        <v>18</v>
      </c>
      <c r="B368" s="321" t="s">
        <v>684</v>
      </c>
      <c r="C368" s="147">
        <v>6146</v>
      </c>
      <c r="D368" s="147"/>
      <c r="E368" s="147"/>
      <c r="F368" s="147">
        <f t="shared" si="34"/>
        <v>6146</v>
      </c>
      <c r="G368" s="264">
        <v>2382</v>
      </c>
      <c r="H368" s="147">
        <v>2382</v>
      </c>
      <c r="I368" s="147"/>
      <c r="J368" s="459">
        <f t="shared" si="30"/>
        <v>0.79400000000000004</v>
      </c>
      <c r="K368" s="257">
        <f t="shared" si="32"/>
        <v>3399.4713000000002</v>
      </c>
      <c r="L368" s="257">
        <f t="shared" si="35"/>
        <v>747.88368600000001</v>
      </c>
      <c r="M368" s="460">
        <v>1282.72288</v>
      </c>
      <c r="N368" s="257">
        <v>166.89879999999999</v>
      </c>
      <c r="O368" s="458">
        <f t="shared" si="31"/>
        <v>0.91066981223560051</v>
      </c>
      <c r="P368" s="468" t="s">
        <v>1477</v>
      </c>
      <c r="Q368" s="468" t="s">
        <v>1478</v>
      </c>
    </row>
    <row r="369" spans="1:17" s="4" customFormat="1" ht="15.5" x14ac:dyDescent="0.35">
      <c r="A369" s="303">
        <v>19</v>
      </c>
      <c r="B369" s="321" t="s">
        <v>685</v>
      </c>
      <c r="C369" s="147">
        <v>983</v>
      </c>
      <c r="D369" s="147"/>
      <c r="E369" s="147"/>
      <c r="F369" s="147">
        <f t="shared" si="34"/>
        <v>983</v>
      </c>
      <c r="G369" s="264">
        <v>540</v>
      </c>
      <c r="H369" s="147">
        <v>540</v>
      </c>
      <c r="I369" s="147"/>
      <c r="J369" s="459">
        <f t="shared" si="30"/>
        <v>0.18</v>
      </c>
      <c r="K369" s="257">
        <f t="shared" si="32"/>
        <v>770.66099999999994</v>
      </c>
      <c r="L369" s="257">
        <f t="shared" si="35"/>
        <v>169.54541999999998</v>
      </c>
      <c r="M369" s="460">
        <v>290.79359999999997</v>
      </c>
      <c r="N369" s="257">
        <v>37.835999999999999</v>
      </c>
      <c r="O369" s="458">
        <f t="shared" si="31"/>
        <v>1.2907792675483214</v>
      </c>
      <c r="P369" s="468" t="s">
        <v>1478</v>
      </c>
      <c r="Q369" s="468" t="s">
        <v>1479</v>
      </c>
    </row>
    <row r="370" spans="1:17" s="4" customFormat="1" ht="15.5" x14ac:dyDescent="0.35">
      <c r="A370" s="287">
        <v>20</v>
      </c>
      <c r="B370" s="321" t="s">
        <v>686</v>
      </c>
      <c r="C370" s="147">
        <v>3815</v>
      </c>
      <c r="D370" s="147"/>
      <c r="E370" s="147"/>
      <c r="F370" s="147">
        <f t="shared" si="34"/>
        <v>3815</v>
      </c>
      <c r="G370" s="264">
        <v>1023</v>
      </c>
      <c r="H370" s="147">
        <v>1023</v>
      </c>
      <c r="I370" s="147"/>
      <c r="J370" s="459">
        <f t="shared" si="30"/>
        <v>0.34100000000000003</v>
      </c>
      <c r="K370" s="257">
        <f t="shared" si="32"/>
        <v>1459.9744499999999</v>
      </c>
      <c r="L370" s="257">
        <f t="shared" si="35"/>
        <v>321.19437899999997</v>
      </c>
      <c r="M370" s="460">
        <v>550.89232000000004</v>
      </c>
      <c r="N370" s="257">
        <v>71.678200000000004</v>
      </c>
      <c r="O370" s="458">
        <f t="shared" si="31"/>
        <v>0.63007584508518999</v>
      </c>
      <c r="P370" s="468" t="s">
        <v>1479</v>
      </c>
      <c r="Q370" s="468" t="s">
        <v>1480</v>
      </c>
    </row>
    <row r="371" spans="1:17" s="4" customFormat="1" ht="15.5" x14ac:dyDescent="0.35">
      <c r="A371" s="287">
        <v>21</v>
      </c>
      <c r="B371" s="321" t="s">
        <v>687</v>
      </c>
      <c r="C371" s="147">
        <v>4215</v>
      </c>
      <c r="D371" s="147"/>
      <c r="E371" s="147"/>
      <c r="F371" s="147">
        <f t="shared" si="34"/>
        <v>4215</v>
      </c>
      <c r="G371" s="264">
        <v>1066</v>
      </c>
      <c r="H371" s="147">
        <v>1066</v>
      </c>
      <c r="I371" s="147"/>
      <c r="J371" s="459">
        <f t="shared" si="30"/>
        <v>0.35533333333333333</v>
      </c>
      <c r="K371" s="257">
        <f t="shared" si="32"/>
        <v>1521.3418999999999</v>
      </c>
      <c r="L371" s="257">
        <f t="shared" si="35"/>
        <v>334.69521799999995</v>
      </c>
      <c r="M371" s="460">
        <v>574.04810666666674</v>
      </c>
      <c r="N371" s="257">
        <v>74.691066666666671</v>
      </c>
      <c r="O371" s="458">
        <f t="shared" si="31"/>
        <v>0.59425297540529853</v>
      </c>
      <c r="P371" s="468" t="s">
        <v>1480</v>
      </c>
      <c r="Q371" s="468" t="s">
        <v>1481</v>
      </c>
    </row>
    <row r="372" spans="1:17" s="4" customFormat="1" ht="15.5" x14ac:dyDescent="0.35">
      <c r="A372" s="303">
        <v>22</v>
      </c>
      <c r="B372" s="321" t="s">
        <v>688</v>
      </c>
      <c r="C372" s="147">
        <v>12662</v>
      </c>
      <c r="D372" s="147"/>
      <c r="E372" s="147"/>
      <c r="F372" s="147">
        <f t="shared" si="34"/>
        <v>12662</v>
      </c>
      <c r="G372" s="264">
        <v>4062</v>
      </c>
      <c r="H372" s="147">
        <v>4062</v>
      </c>
      <c r="I372" s="147"/>
      <c r="J372" s="459">
        <f t="shared" ref="J372:J434" si="36">H372/3000</f>
        <v>1.3540000000000001</v>
      </c>
      <c r="K372" s="257">
        <f t="shared" si="32"/>
        <v>5797.0833000000002</v>
      </c>
      <c r="L372" s="257">
        <f t="shared" si="35"/>
        <v>1275.358326</v>
      </c>
      <c r="M372" s="460">
        <v>2187.41408</v>
      </c>
      <c r="N372" s="257">
        <v>284.61080000000004</v>
      </c>
      <c r="O372" s="458">
        <f t="shared" si="31"/>
        <v>0.75378822508292531</v>
      </c>
      <c r="P372" s="468" t="s">
        <v>1481</v>
      </c>
      <c r="Q372" s="468" t="s">
        <v>1482</v>
      </c>
    </row>
    <row r="373" spans="1:17" s="4" customFormat="1" ht="15.5" x14ac:dyDescent="0.35">
      <c r="A373" s="287">
        <v>23</v>
      </c>
      <c r="B373" s="321" t="s">
        <v>689</v>
      </c>
      <c r="C373" s="147">
        <v>3976</v>
      </c>
      <c r="D373" s="147"/>
      <c r="E373" s="147"/>
      <c r="F373" s="147">
        <f t="shared" si="34"/>
        <v>3976</v>
      </c>
      <c r="G373" s="264">
        <v>1265</v>
      </c>
      <c r="H373" s="147">
        <v>1265</v>
      </c>
      <c r="I373" s="147"/>
      <c r="J373" s="459">
        <f t="shared" si="36"/>
        <v>0.42166666666666669</v>
      </c>
      <c r="K373" s="257">
        <f t="shared" si="32"/>
        <v>1805.34475</v>
      </c>
      <c r="L373" s="257">
        <f t="shared" si="35"/>
        <v>397.17584499999998</v>
      </c>
      <c r="M373" s="460">
        <v>681.21093333333329</v>
      </c>
      <c r="N373" s="257">
        <v>88.634333333333331</v>
      </c>
      <c r="O373" s="458">
        <f t="shared" si="31"/>
        <v>0.74757692697853795</v>
      </c>
      <c r="P373" s="468" t="s">
        <v>1482</v>
      </c>
      <c r="Q373" s="468" t="s">
        <v>1483</v>
      </c>
    </row>
    <row r="374" spans="1:17" s="4" customFormat="1" ht="15.5" x14ac:dyDescent="0.35">
      <c r="A374" s="287">
        <v>24</v>
      </c>
      <c r="B374" s="321" t="s">
        <v>690</v>
      </c>
      <c r="C374" s="147">
        <v>10313</v>
      </c>
      <c r="D374" s="147"/>
      <c r="E374" s="147"/>
      <c r="F374" s="147">
        <f t="shared" si="34"/>
        <v>10313</v>
      </c>
      <c r="G374" s="264">
        <v>4027</v>
      </c>
      <c r="H374" s="147">
        <v>3932</v>
      </c>
      <c r="I374" s="147"/>
      <c r="J374" s="459">
        <f t="shared" si="36"/>
        <v>1.3106666666666666</v>
      </c>
      <c r="K374" s="257">
        <f t="shared" si="32"/>
        <v>5611.5537999999997</v>
      </c>
      <c r="L374" s="257">
        <f t="shared" si="35"/>
        <v>1234.5418359999999</v>
      </c>
      <c r="M374" s="460">
        <v>2117.4082133333332</v>
      </c>
      <c r="N374" s="257">
        <v>275.50213333333329</v>
      </c>
      <c r="O374" s="458">
        <f t="shared" si="31"/>
        <v>0.89586017479556557</v>
      </c>
      <c r="P374" s="468" t="s">
        <v>1949</v>
      </c>
      <c r="Q374" s="468" t="s">
        <v>1950</v>
      </c>
    </row>
    <row r="375" spans="1:17" s="4" customFormat="1" ht="15.5" x14ac:dyDescent="0.35">
      <c r="A375" s="303">
        <v>25</v>
      </c>
      <c r="B375" s="321" t="s">
        <v>691</v>
      </c>
      <c r="C375" s="147">
        <v>6385</v>
      </c>
      <c r="D375" s="147"/>
      <c r="E375" s="147"/>
      <c r="F375" s="147">
        <f t="shared" si="34"/>
        <v>6385</v>
      </c>
      <c r="G375" s="264">
        <v>2081</v>
      </c>
      <c r="H375" s="147">
        <v>2081</v>
      </c>
      <c r="I375" s="147"/>
      <c r="J375" s="459">
        <f t="shared" si="36"/>
        <v>0.69366666666666665</v>
      </c>
      <c r="K375" s="257">
        <f t="shared" si="32"/>
        <v>2969.8991499999997</v>
      </c>
      <c r="L375" s="257">
        <f t="shared" si="35"/>
        <v>653.37781299999995</v>
      </c>
      <c r="M375" s="460">
        <v>1120.6323733333334</v>
      </c>
      <c r="N375" s="257">
        <v>145.80873333333332</v>
      </c>
      <c r="O375" s="458">
        <f t="shared" si="31"/>
        <v>0.76581332336204644</v>
      </c>
      <c r="P375" s="468" t="s">
        <v>1950</v>
      </c>
      <c r="Q375" s="468" t="s">
        <v>1951</v>
      </c>
    </row>
    <row r="376" spans="1:17" s="4" customFormat="1" ht="15.5" x14ac:dyDescent="0.35">
      <c r="A376" s="287">
        <v>26</v>
      </c>
      <c r="B376" s="321" t="s">
        <v>692</v>
      </c>
      <c r="C376" s="147">
        <v>3031</v>
      </c>
      <c r="D376" s="147">
        <v>10.199999999999999</v>
      </c>
      <c r="E376" s="147"/>
      <c r="F376" s="147">
        <f t="shared" si="34"/>
        <v>3041.2</v>
      </c>
      <c r="G376" s="264">
        <v>608</v>
      </c>
      <c r="H376" s="147">
        <v>608</v>
      </c>
      <c r="I376" s="147"/>
      <c r="J376" s="459">
        <f t="shared" si="36"/>
        <v>0.20266666666666666</v>
      </c>
      <c r="K376" s="257">
        <f t="shared" si="32"/>
        <v>867.70719999999994</v>
      </c>
      <c r="L376" s="257">
        <f t="shared" si="35"/>
        <v>190.89558399999999</v>
      </c>
      <c r="M376" s="460">
        <v>327.41205333333329</v>
      </c>
      <c r="N376" s="257">
        <v>42.600533333333331</v>
      </c>
      <c r="O376" s="458">
        <f t="shared" si="31"/>
        <v>0.46975383752027705</v>
      </c>
      <c r="P376" s="468" t="s">
        <v>1951</v>
      </c>
      <c r="Q376" s="468" t="s">
        <v>1952</v>
      </c>
    </row>
    <row r="377" spans="1:17" s="4" customFormat="1" ht="15.5" x14ac:dyDescent="0.35">
      <c r="A377" s="287">
        <v>27</v>
      </c>
      <c r="B377" s="321" t="s">
        <v>693</v>
      </c>
      <c r="C377" s="147">
        <v>3886</v>
      </c>
      <c r="D377" s="147"/>
      <c r="E377" s="147"/>
      <c r="F377" s="147">
        <f t="shared" si="34"/>
        <v>3886</v>
      </c>
      <c r="G377" s="264">
        <v>656</v>
      </c>
      <c r="H377" s="147">
        <v>685</v>
      </c>
      <c r="I377" s="147"/>
      <c r="J377" s="459">
        <f t="shared" si="36"/>
        <v>0.22833333333333333</v>
      </c>
      <c r="K377" s="257">
        <f t="shared" si="32"/>
        <v>977.59774999999991</v>
      </c>
      <c r="L377" s="257">
        <f t="shared" si="35"/>
        <v>215.07150499999997</v>
      </c>
      <c r="M377" s="460">
        <v>368.87706666666668</v>
      </c>
      <c r="N377" s="257">
        <v>47.995666666666665</v>
      </c>
      <c r="O377" s="458">
        <f t="shared" si="31"/>
        <v>0.41418990950420309</v>
      </c>
      <c r="P377" s="468" t="s">
        <v>1952</v>
      </c>
      <c r="Q377" s="468" t="s">
        <v>1953</v>
      </c>
    </row>
    <row r="378" spans="1:17" s="4" customFormat="1" ht="15.5" x14ac:dyDescent="0.35">
      <c r="A378" s="303">
        <v>28</v>
      </c>
      <c r="B378" s="321" t="s">
        <v>1137</v>
      </c>
      <c r="C378" s="147">
        <v>4071</v>
      </c>
      <c r="D378" s="147"/>
      <c r="E378" s="147"/>
      <c r="F378" s="147">
        <f t="shared" si="34"/>
        <v>4071</v>
      </c>
      <c r="G378" s="264">
        <v>631</v>
      </c>
      <c r="H378" s="147">
        <v>631</v>
      </c>
      <c r="I378" s="147"/>
      <c r="J378" s="459">
        <f t="shared" si="36"/>
        <v>0.21033333333333334</v>
      </c>
      <c r="K378" s="257">
        <f t="shared" si="32"/>
        <v>900.53165000000001</v>
      </c>
      <c r="L378" s="257">
        <f t="shared" si="35"/>
        <v>198.116963</v>
      </c>
      <c r="M378" s="460">
        <v>339.79770666666673</v>
      </c>
      <c r="N378" s="257">
        <v>44.212066666666665</v>
      </c>
      <c r="O378" s="458">
        <f t="shared" si="31"/>
        <v>0.36420004577089993</v>
      </c>
      <c r="P378" s="468" t="s">
        <v>1953</v>
      </c>
      <c r="Q378" s="468" t="s">
        <v>1954</v>
      </c>
    </row>
    <row r="379" spans="1:17" s="4" customFormat="1" ht="15.5" x14ac:dyDescent="0.35">
      <c r="A379" s="287">
        <v>29</v>
      </c>
      <c r="B379" s="321" t="s">
        <v>1125</v>
      </c>
      <c r="C379" s="147">
        <v>161.1</v>
      </c>
      <c r="D379" s="147"/>
      <c r="E379" s="147">
        <v>191.5</v>
      </c>
      <c r="F379" s="147">
        <f t="shared" si="34"/>
        <v>352.6</v>
      </c>
      <c r="G379" s="264">
        <v>52</v>
      </c>
      <c r="H379" s="147">
        <v>70</v>
      </c>
      <c r="I379" s="147"/>
      <c r="J379" s="459">
        <f t="shared" si="36"/>
        <v>2.3333333333333334E-2</v>
      </c>
      <c r="K379" s="257">
        <f t="shared" si="32"/>
        <v>99.900499999999994</v>
      </c>
      <c r="L379" s="257">
        <f t="shared" si="35"/>
        <v>21.978109999999997</v>
      </c>
      <c r="M379" s="460">
        <v>37.695466666666668</v>
      </c>
      <c r="N379" s="257">
        <v>4.9046666666666665</v>
      </c>
      <c r="O379" s="458">
        <f t="shared" si="31"/>
        <v>0.46647403100775187</v>
      </c>
      <c r="P379" s="468" t="s">
        <v>1954</v>
      </c>
      <c r="Q379" s="468" t="s">
        <v>2180</v>
      </c>
    </row>
    <row r="380" spans="1:17" s="4" customFormat="1" ht="15.5" x14ac:dyDescent="0.35">
      <c r="A380" s="287">
        <v>30</v>
      </c>
      <c r="B380" s="321" t="s">
        <v>1126</v>
      </c>
      <c r="C380" s="147">
        <v>656.95</v>
      </c>
      <c r="D380" s="147"/>
      <c r="E380" s="147"/>
      <c r="F380" s="147">
        <f t="shared" si="34"/>
        <v>656.95</v>
      </c>
      <c r="G380" s="264">
        <v>144</v>
      </c>
      <c r="H380" s="147">
        <v>144</v>
      </c>
      <c r="I380" s="147"/>
      <c r="J380" s="459">
        <f t="shared" si="36"/>
        <v>4.8000000000000001E-2</v>
      </c>
      <c r="K380" s="257">
        <f t="shared" si="32"/>
        <v>205.50960000000001</v>
      </c>
      <c r="L380" s="257">
        <f t="shared" si="35"/>
        <v>45.212112000000005</v>
      </c>
      <c r="M380" s="460">
        <v>77.544960000000003</v>
      </c>
      <c r="N380" s="257">
        <v>10.089600000000001</v>
      </c>
      <c r="O380" s="458">
        <f t="shared" ref="O380:O443" si="37">(K380+L380+M380+N380)/F380</f>
        <v>0.51504113250627903</v>
      </c>
      <c r="P380" s="468" t="s">
        <v>2180</v>
      </c>
      <c r="Q380" s="468" t="s">
        <v>1955</v>
      </c>
    </row>
    <row r="381" spans="1:17" s="4" customFormat="1" ht="15.5" x14ac:dyDescent="0.35">
      <c r="A381" s="303">
        <v>31</v>
      </c>
      <c r="B381" s="321" t="s">
        <v>1127</v>
      </c>
      <c r="C381" s="147">
        <v>485.16</v>
      </c>
      <c r="D381" s="147"/>
      <c r="E381" s="147"/>
      <c r="F381" s="147">
        <f t="shared" si="34"/>
        <v>485.16</v>
      </c>
      <c r="G381" s="264">
        <v>124</v>
      </c>
      <c r="H381" s="147">
        <v>124</v>
      </c>
      <c r="I381" s="147"/>
      <c r="J381" s="459">
        <f t="shared" si="36"/>
        <v>4.1333333333333333E-2</v>
      </c>
      <c r="K381" s="257">
        <f t="shared" si="32"/>
        <v>176.9666</v>
      </c>
      <c r="L381" s="257">
        <f t="shared" si="35"/>
        <v>38.932651999999997</v>
      </c>
      <c r="M381" s="460">
        <v>66.774826666666655</v>
      </c>
      <c r="N381" s="257">
        <v>8.6882666666666672</v>
      </c>
      <c r="O381" s="458">
        <f t="shared" si="37"/>
        <v>0.6005489845274411</v>
      </c>
      <c r="P381" s="468" t="s">
        <v>1955</v>
      </c>
      <c r="Q381" s="468" t="s">
        <v>1956</v>
      </c>
    </row>
    <row r="382" spans="1:17" s="4" customFormat="1" ht="15.5" x14ac:dyDescent="0.35">
      <c r="A382" s="287">
        <v>32</v>
      </c>
      <c r="B382" s="321" t="s">
        <v>1128</v>
      </c>
      <c r="C382" s="147">
        <v>286.92</v>
      </c>
      <c r="D382" s="147"/>
      <c r="E382" s="147"/>
      <c r="F382" s="147">
        <f t="shared" si="34"/>
        <v>286.92</v>
      </c>
      <c r="G382" s="264">
        <v>124</v>
      </c>
      <c r="H382" s="147">
        <v>102</v>
      </c>
      <c r="I382" s="147"/>
      <c r="J382" s="459">
        <f t="shared" si="36"/>
        <v>3.4000000000000002E-2</v>
      </c>
      <c r="K382" s="257">
        <f t="shared" si="32"/>
        <v>145.5693</v>
      </c>
      <c r="L382" s="257">
        <f t="shared" si="35"/>
        <v>32.025246000000003</v>
      </c>
      <c r="M382" s="460">
        <v>54.927680000000002</v>
      </c>
      <c r="N382" s="257">
        <v>7.1467999999999998</v>
      </c>
      <c r="O382" s="458">
        <f t="shared" si="37"/>
        <v>0.83531655513732062</v>
      </c>
      <c r="P382" s="468" t="s">
        <v>1956</v>
      </c>
      <c r="Q382" s="468" t="s">
        <v>1957</v>
      </c>
    </row>
    <row r="383" spans="1:17" s="4" customFormat="1" ht="15.5" x14ac:dyDescent="0.35">
      <c r="A383" s="287">
        <v>33</v>
      </c>
      <c r="B383" s="321" t="s">
        <v>1129</v>
      </c>
      <c r="C383" s="147">
        <v>226.94</v>
      </c>
      <c r="D383" s="147"/>
      <c r="E383" s="147"/>
      <c r="F383" s="147">
        <f t="shared" si="34"/>
        <v>226.94</v>
      </c>
      <c r="G383" s="264">
        <v>94</v>
      </c>
      <c r="H383" s="147">
        <v>94</v>
      </c>
      <c r="I383" s="147"/>
      <c r="J383" s="459">
        <f t="shared" si="36"/>
        <v>3.1333333333333331E-2</v>
      </c>
      <c r="K383" s="257">
        <f t="shared" si="32"/>
        <v>134.15209999999999</v>
      </c>
      <c r="L383" s="257">
        <f t="shared" si="35"/>
        <v>29.513461999999997</v>
      </c>
      <c r="M383" s="460">
        <v>50.619626666666662</v>
      </c>
      <c r="N383" s="257">
        <v>6.586266666666666</v>
      </c>
      <c r="O383" s="458">
        <f t="shared" si="37"/>
        <v>0.97325925501601007</v>
      </c>
      <c r="P383" s="468" t="s">
        <v>1957</v>
      </c>
      <c r="Q383" s="468" t="s">
        <v>1958</v>
      </c>
    </row>
    <row r="384" spans="1:17" s="4" customFormat="1" ht="15.5" x14ac:dyDescent="0.35">
      <c r="A384" s="303">
        <v>34</v>
      </c>
      <c r="B384" s="321" t="s">
        <v>1130</v>
      </c>
      <c r="C384" s="147">
        <v>307.14999999999998</v>
      </c>
      <c r="D384" s="147"/>
      <c r="E384" s="147"/>
      <c r="F384" s="147">
        <f t="shared" si="34"/>
        <v>307.14999999999998</v>
      </c>
      <c r="G384" s="264">
        <v>124</v>
      </c>
      <c r="H384" s="147">
        <v>104</v>
      </c>
      <c r="I384" s="147"/>
      <c r="J384" s="459">
        <f t="shared" si="36"/>
        <v>3.4666666666666665E-2</v>
      </c>
      <c r="K384" s="257">
        <f t="shared" si="32"/>
        <v>148.42359999999999</v>
      </c>
      <c r="L384" s="257">
        <f t="shared" si="35"/>
        <v>32.653191999999997</v>
      </c>
      <c r="M384" s="460">
        <v>56.004693333333329</v>
      </c>
      <c r="N384" s="257">
        <v>7.2869333333333328</v>
      </c>
      <c r="O384" s="458">
        <f t="shared" si="37"/>
        <v>0.79559960497042703</v>
      </c>
      <c r="P384" s="468" t="s">
        <v>1958</v>
      </c>
      <c r="Q384" s="468" t="s">
        <v>1959</v>
      </c>
    </row>
    <row r="385" spans="1:17" s="4" customFormat="1" ht="15.5" x14ac:dyDescent="0.35">
      <c r="A385" s="287">
        <v>35</v>
      </c>
      <c r="B385" s="321" t="s">
        <v>1131</v>
      </c>
      <c r="C385" s="147">
        <v>329.65</v>
      </c>
      <c r="D385" s="147"/>
      <c r="E385" s="147"/>
      <c r="F385" s="147">
        <f t="shared" si="34"/>
        <v>329.65</v>
      </c>
      <c r="G385" s="264">
        <v>108</v>
      </c>
      <c r="H385" s="147">
        <v>99</v>
      </c>
      <c r="I385" s="147"/>
      <c r="J385" s="459">
        <f t="shared" si="36"/>
        <v>3.3000000000000002E-2</v>
      </c>
      <c r="K385" s="257">
        <f t="shared" si="32"/>
        <v>141.28784999999999</v>
      </c>
      <c r="L385" s="257">
        <f t="shared" si="35"/>
        <v>31.083326999999997</v>
      </c>
      <c r="M385" s="460">
        <v>53.312160000000006</v>
      </c>
      <c r="N385" s="257">
        <v>6.9366000000000003</v>
      </c>
      <c r="O385" s="458">
        <f t="shared" si="37"/>
        <v>0.70565732443500684</v>
      </c>
      <c r="P385" s="468" t="s">
        <v>1959</v>
      </c>
      <c r="Q385" s="468" t="s">
        <v>1960</v>
      </c>
    </row>
    <row r="386" spans="1:17" s="4" customFormat="1" ht="15.5" x14ac:dyDescent="0.35">
      <c r="A386" s="287">
        <v>36</v>
      </c>
      <c r="B386" s="321" t="s">
        <v>1132</v>
      </c>
      <c r="C386" s="147">
        <v>255.16</v>
      </c>
      <c r="D386" s="147"/>
      <c r="E386" s="147"/>
      <c r="F386" s="147">
        <f t="shared" si="34"/>
        <v>255.16</v>
      </c>
      <c r="G386" s="264">
        <v>108</v>
      </c>
      <c r="H386" s="147">
        <v>99</v>
      </c>
      <c r="I386" s="147"/>
      <c r="J386" s="459">
        <f t="shared" si="36"/>
        <v>3.3000000000000002E-2</v>
      </c>
      <c r="K386" s="257">
        <f t="shared" si="32"/>
        <v>141.28784999999999</v>
      </c>
      <c r="L386" s="257">
        <f t="shared" si="35"/>
        <v>31.083326999999997</v>
      </c>
      <c r="M386" s="460">
        <v>53.312160000000006</v>
      </c>
      <c r="N386" s="257">
        <v>6.9366000000000003</v>
      </c>
      <c r="O386" s="458">
        <f t="shared" si="37"/>
        <v>0.91166302320112869</v>
      </c>
      <c r="P386" s="468" t="s">
        <v>1960</v>
      </c>
      <c r="Q386" s="468" t="s">
        <v>1961</v>
      </c>
    </row>
    <row r="387" spans="1:17" s="4" customFormat="1" ht="15.5" x14ac:dyDescent="0.35">
      <c r="A387" s="303">
        <v>37</v>
      </c>
      <c r="B387" s="321" t="s">
        <v>1133</v>
      </c>
      <c r="C387" s="147">
        <v>509.32</v>
      </c>
      <c r="D387" s="147"/>
      <c r="E387" s="147"/>
      <c r="F387" s="147">
        <f t="shared" si="34"/>
        <v>509.32</v>
      </c>
      <c r="G387" s="264">
        <v>88</v>
      </c>
      <c r="H387" s="147">
        <v>58</v>
      </c>
      <c r="I387" s="147"/>
      <c r="J387" s="459">
        <f t="shared" si="36"/>
        <v>1.9333333333333334E-2</v>
      </c>
      <c r="K387" s="257">
        <f t="shared" si="32"/>
        <v>82.774699999999996</v>
      </c>
      <c r="L387" s="257">
        <f t="shared" si="35"/>
        <v>18.210433999999999</v>
      </c>
      <c r="M387" s="460">
        <v>31.233386666666672</v>
      </c>
      <c r="N387" s="257">
        <v>4.0638666666666667</v>
      </c>
      <c r="O387" s="458">
        <f t="shared" si="37"/>
        <v>0.26757713683604278</v>
      </c>
      <c r="P387" s="468" t="s">
        <v>1961</v>
      </c>
      <c r="Q387" s="468" t="s">
        <v>1962</v>
      </c>
    </row>
    <row r="388" spans="1:17" s="4" customFormat="1" ht="15.5" x14ac:dyDescent="0.35">
      <c r="A388" s="287">
        <v>38</v>
      </c>
      <c r="B388" s="321" t="s">
        <v>1134</v>
      </c>
      <c r="C388" s="147">
        <v>509.19</v>
      </c>
      <c r="D388" s="147"/>
      <c r="E388" s="147"/>
      <c r="F388" s="147">
        <f t="shared" si="34"/>
        <v>509.19</v>
      </c>
      <c r="G388" s="264">
        <v>181</v>
      </c>
      <c r="H388" s="147">
        <v>141</v>
      </c>
      <c r="I388" s="147"/>
      <c r="J388" s="459">
        <f t="shared" si="36"/>
        <v>4.7E-2</v>
      </c>
      <c r="K388" s="257">
        <f t="shared" si="32"/>
        <v>201.22815</v>
      </c>
      <c r="L388" s="257">
        <f t="shared" si="35"/>
        <v>44.270192999999999</v>
      </c>
      <c r="M388" s="460">
        <v>75.92944</v>
      </c>
      <c r="N388" s="257">
        <v>9.8793999999999986</v>
      </c>
      <c r="O388" s="458">
        <f t="shared" si="37"/>
        <v>0.6506553211964099</v>
      </c>
      <c r="P388" s="468" t="s">
        <v>1962</v>
      </c>
      <c r="Q388" s="468" t="s">
        <v>1963</v>
      </c>
    </row>
    <row r="389" spans="1:17" s="4" customFormat="1" ht="15.5" x14ac:dyDescent="0.35">
      <c r="A389" s="287">
        <v>39</v>
      </c>
      <c r="B389" s="321" t="s">
        <v>1135</v>
      </c>
      <c r="C389" s="147">
        <v>291.43</v>
      </c>
      <c r="D389" s="147"/>
      <c r="E389" s="147"/>
      <c r="F389" s="147">
        <f t="shared" si="34"/>
        <v>291.43</v>
      </c>
      <c r="G389" s="264">
        <v>124</v>
      </c>
      <c r="H389" s="147">
        <v>95</v>
      </c>
      <c r="I389" s="147"/>
      <c r="J389" s="459">
        <f t="shared" si="36"/>
        <v>3.1666666666666669E-2</v>
      </c>
      <c r="K389" s="257">
        <f t="shared" si="32"/>
        <v>135.57925</v>
      </c>
      <c r="L389" s="257">
        <f t="shared" si="35"/>
        <v>29.827435000000001</v>
      </c>
      <c r="M389" s="460">
        <v>51.158133333333339</v>
      </c>
      <c r="N389" s="257">
        <v>6.6563333333333343</v>
      </c>
      <c r="O389" s="458">
        <f t="shared" si="37"/>
        <v>0.76595117752690745</v>
      </c>
      <c r="P389" s="468" t="s">
        <v>1963</v>
      </c>
      <c r="Q389" s="468" t="s">
        <v>1964</v>
      </c>
    </row>
    <row r="390" spans="1:17" s="4" customFormat="1" ht="15.5" x14ac:dyDescent="0.35">
      <c r="A390" s="303">
        <v>40</v>
      </c>
      <c r="B390" s="321" t="s">
        <v>1136</v>
      </c>
      <c r="C390" s="147">
        <v>449.48</v>
      </c>
      <c r="D390" s="147"/>
      <c r="E390" s="147"/>
      <c r="F390" s="147">
        <f t="shared" si="34"/>
        <v>449.48</v>
      </c>
      <c r="G390" s="264">
        <v>112</v>
      </c>
      <c r="H390" s="147">
        <v>79</v>
      </c>
      <c r="I390" s="147"/>
      <c r="J390" s="459">
        <f t="shared" si="36"/>
        <v>2.6333333333333334E-2</v>
      </c>
      <c r="K390" s="257">
        <f t="shared" si="32"/>
        <v>112.74485</v>
      </c>
      <c r="L390" s="257">
        <f t="shared" si="35"/>
        <v>24.803867</v>
      </c>
      <c r="M390" s="460">
        <v>42.542026666666665</v>
      </c>
      <c r="N390" s="257">
        <v>5.5352666666666659</v>
      </c>
      <c r="O390" s="458">
        <f t="shared" si="37"/>
        <v>0.41297946590133783</v>
      </c>
      <c r="P390" s="468" t="s">
        <v>1964</v>
      </c>
      <c r="Q390" s="468" t="s">
        <v>1965</v>
      </c>
    </row>
    <row r="391" spans="1:17" s="4" customFormat="1" ht="15.5" x14ac:dyDescent="0.35">
      <c r="A391" s="287">
        <v>41</v>
      </c>
      <c r="B391" s="321" t="s">
        <v>1138</v>
      </c>
      <c r="C391" s="147">
        <v>467.46</v>
      </c>
      <c r="D391" s="147"/>
      <c r="E391" s="147"/>
      <c r="F391" s="147">
        <f t="shared" si="34"/>
        <v>467.46</v>
      </c>
      <c r="G391" s="264">
        <v>124</v>
      </c>
      <c r="H391" s="147">
        <v>86</v>
      </c>
      <c r="I391" s="147"/>
      <c r="J391" s="459">
        <f t="shared" si="36"/>
        <v>2.8666666666666667E-2</v>
      </c>
      <c r="K391" s="257">
        <f t="shared" ref="K391:K454" si="38">J391*4281.45</f>
        <v>122.7349</v>
      </c>
      <c r="L391" s="257">
        <f t="shared" si="35"/>
        <v>27.001677999999998</v>
      </c>
      <c r="M391" s="460">
        <v>46.311573333333335</v>
      </c>
      <c r="N391" s="257">
        <v>6.0257333333333332</v>
      </c>
      <c r="O391" s="458">
        <f t="shared" si="37"/>
        <v>0.43228059013961984</v>
      </c>
      <c r="P391" s="468" t="s">
        <v>1965</v>
      </c>
      <c r="Q391" s="468" t="s">
        <v>1966</v>
      </c>
    </row>
    <row r="392" spans="1:17" s="4" customFormat="1" ht="15.5" x14ac:dyDescent="0.35">
      <c r="A392" s="287">
        <v>42</v>
      </c>
      <c r="B392" s="321" t="s">
        <v>1139</v>
      </c>
      <c r="C392" s="147">
        <v>429.2</v>
      </c>
      <c r="D392" s="147"/>
      <c r="E392" s="147">
        <v>129.19999999999999</v>
      </c>
      <c r="F392" s="147">
        <f t="shared" si="34"/>
        <v>558.4</v>
      </c>
      <c r="G392" s="264">
        <v>0</v>
      </c>
      <c r="H392" s="147"/>
      <c r="I392" s="147"/>
      <c r="J392" s="459">
        <f t="shared" si="36"/>
        <v>0</v>
      </c>
      <c r="K392" s="257">
        <f t="shared" si="38"/>
        <v>0</v>
      </c>
      <c r="L392" s="257">
        <f t="shared" si="35"/>
        <v>0</v>
      </c>
      <c r="M392" s="460">
        <v>0</v>
      </c>
      <c r="N392" s="257">
        <v>0</v>
      </c>
      <c r="O392" s="458">
        <f t="shared" si="37"/>
        <v>0</v>
      </c>
      <c r="P392" s="468" t="s">
        <v>1966</v>
      </c>
      <c r="Q392" s="468" t="s">
        <v>1967</v>
      </c>
    </row>
    <row r="393" spans="1:17" s="4" customFormat="1" ht="15.5" x14ac:dyDescent="0.35">
      <c r="A393" s="303">
        <v>43</v>
      </c>
      <c r="B393" s="321" t="s">
        <v>1140</v>
      </c>
      <c r="C393" s="147">
        <v>331.42</v>
      </c>
      <c r="D393" s="147"/>
      <c r="E393" s="147"/>
      <c r="F393" s="147">
        <f t="shared" si="34"/>
        <v>331.42</v>
      </c>
      <c r="G393" s="264">
        <v>0</v>
      </c>
      <c r="H393" s="147"/>
      <c r="I393" s="147"/>
      <c r="J393" s="459">
        <f t="shared" si="36"/>
        <v>0</v>
      </c>
      <c r="K393" s="257">
        <f t="shared" si="38"/>
        <v>0</v>
      </c>
      <c r="L393" s="257">
        <f t="shared" si="35"/>
        <v>0</v>
      </c>
      <c r="M393" s="460">
        <v>0</v>
      </c>
      <c r="N393" s="257">
        <v>0</v>
      </c>
      <c r="O393" s="458">
        <f t="shared" si="37"/>
        <v>0</v>
      </c>
      <c r="P393" s="468" t="s">
        <v>1967</v>
      </c>
      <c r="Q393" s="468" t="s">
        <v>1968</v>
      </c>
    </row>
    <row r="394" spans="1:17" s="4" customFormat="1" ht="15.5" x14ac:dyDescent="0.35">
      <c r="A394" s="287">
        <v>44</v>
      </c>
      <c r="B394" s="321" t="s">
        <v>1141</v>
      </c>
      <c r="C394" s="147">
        <v>154.9</v>
      </c>
      <c r="D394" s="147"/>
      <c r="E394" s="147"/>
      <c r="F394" s="147">
        <f t="shared" si="34"/>
        <v>154.9</v>
      </c>
      <c r="G394" s="264">
        <v>75</v>
      </c>
      <c r="H394" s="147">
        <v>75</v>
      </c>
      <c r="I394" s="147"/>
      <c r="J394" s="459">
        <f t="shared" si="36"/>
        <v>2.5000000000000001E-2</v>
      </c>
      <c r="K394" s="257">
        <f t="shared" si="38"/>
        <v>107.03625</v>
      </c>
      <c r="L394" s="257">
        <f t="shared" si="35"/>
        <v>23.547974999999997</v>
      </c>
      <c r="M394" s="460">
        <v>40.387999999999998</v>
      </c>
      <c r="N394" s="257">
        <v>5.2549999999999999</v>
      </c>
      <c r="O394" s="458">
        <f t="shared" si="37"/>
        <v>1.1376838282763073</v>
      </c>
      <c r="P394" s="468" t="s">
        <v>1968</v>
      </c>
      <c r="Q394" s="468" t="s">
        <v>1969</v>
      </c>
    </row>
    <row r="395" spans="1:17" s="4" customFormat="1" ht="15.5" x14ac:dyDescent="0.35">
      <c r="A395" s="287">
        <v>45</v>
      </c>
      <c r="B395" s="321" t="s">
        <v>1142</v>
      </c>
      <c r="C395" s="147">
        <v>119.9</v>
      </c>
      <c r="D395" s="147"/>
      <c r="E395" s="147"/>
      <c r="F395" s="147">
        <f t="shared" si="34"/>
        <v>119.9</v>
      </c>
      <c r="G395" s="264">
        <v>80</v>
      </c>
      <c r="H395" s="147">
        <v>76</v>
      </c>
      <c r="I395" s="147"/>
      <c r="J395" s="459">
        <f t="shared" si="36"/>
        <v>2.5333333333333333E-2</v>
      </c>
      <c r="K395" s="257">
        <f t="shared" si="38"/>
        <v>108.46339999999999</v>
      </c>
      <c r="L395" s="257">
        <f t="shared" si="35"/>
        <v>23.861947999999998</v>
      </c>
      <c r="M395" s="460">
        <v>40.926506666666661</v>
      </c>
      <c r="N395" s="257">
        <v>5.3250666666666664</v>
      </c>
      <c r="O395" s="458">
        <f t="shared" si="37"/>
        <v>1.4893821629135386</v>
      </c>
      <c r="P395" s="468" t="s">
        <v>1969</v>
      </c>
      <c r="Q395" s="468" t="s">
        <v>1970</v>
      </c>
    </row>
    <row r="396" spans="1:17" s="4" customFormat="1" ht="15.5" x14ac:dyDescent="0.35">
      <c r="A396" s="303">
        <v>46</v>
      </c>
      <c r="B396" s="321" t="s">
        <v>1143</v>
      </c>
      <c r="C396" s="147">
        <v>280.7</v>
      </c>
      <c r="D396" s="147"/>
      <c r="E396" s="147">
        <v>19.600000000000001</v>
      </c>
      <c r="F396" s="147">
        <f t="shared" si="34"/>
        <v>300.3</v>
      </c>
      <c r="G396" s="264">
        <v>106</v>
      </c>
      <c r="H396" s="147">
        <v>106</v>
      </c>
      <c r="I396" s="147"/>
      <c r="J396" s="459">
        <f t="shared" si="36"/>
        <v>3.5333333333333335E-2</v>
      </c>
      <c r="K396" s="257">
        <f t="shared" si="38"/>
        <v>151.27789999999999</v>
      </c>
      <c r="L396" s="257">
        <f t="shared" si="35"/>
        <v>33.281137999999999</v>
      </c>
      <c r="M396" s="460">
        <v>57.081706666666669</v>
      </c>
      <c r="N396" s="257">
        <v>7.4270666666666667</v>
      </c>
      <c r="O396" s="458">
        <f t="shared" si="37"/>
        <v>0.82939664113664102</v>
      </c>
      <c r="P396" s="468" t="s">
        <v>1970</v>
      </c>
      <c r="Q396" s="468" t="s">
        <v>1971</v>
      </c>
    </row>
    <row r="397" spans="1:17" s="4" customFormat="1" ht="15.5" x14ac:dyDescent="0.35">
      <c r="A397" s="287">
        <v>47</v>
      </c>
      <c r="B397" s="321" t="s">
        <v>1144</v>
      </c>
      <c r="C397" s="147">
        <v>226.84</v>
      </c>
      <c r="D397" s="147"/>
      <c r="E397" s="147"/>
      <c r="F397" s="147">
        <f t="shared" si="34"/>
        <v>226.84</v>
      </c>
      <c r="G397" s="264">
        <v>67</v>
      </c>
      <c r="H397" s="147">
        <v>49</v>
      </c>
      <c r="I397" s="147"/>
      <c r="J397" s="459">
        <f t="shared" si="36"/>
        <v>1.6333333333333332E-2</v>
      </c>
      <c r="K397" s="257">
        <f t="shared" si="38"/>
        <v>69.93034999999999</v>
      </c>
      <c r="L397" s="257">
        <f t="shared" si="35"/>
        <v>15.384676999999998</v>
      </c>
      <c r="M397" s="460">
        <v>26.386826666666664</v>
      </c>
      <c r="N397" s="257">
        <v>3.433266666666666</v>
      </c>
      <c r="O397" s="458">
        <f t="shared" si="37"/>
        <v>0.50756092546875908</v>
      </c>
      <c r="P397" s="468" t="s">
        <v>1971</v>
      </c>
      <c r="Q397" s="468" t="s">
        <v>1972</v>
      </c>
    </row>
    <row r="398" spans="1:17" s="479" customFormat="1" ht="15.5" x14ac:dyDescent="0.35">
      <c r="A398" s="287">
        <v>48</v>
      </c>
      <c r="B398" s="321" t="s">
        <v>1145</v>
      </c>
      <c r="C398" s="147">
        <v>216.3</v>
      </c>
      <c r="D398" s="147"/>
      <c r="E398" s="147"/>
      <c r="F398" s="147">
        <f t="shared" si="34"/>
        <v>216.3</v>
      </c>
      <c r="G398" s="264">
        <v>88</v>
      </c>
      <c r="H398" s="147">
        <v>48</v>
      </c>
      <c r="I398" s="147"/>
      <c r="J398" s="459">
        <f t="shared" si="36"/>
        <v>1.6E-2</v>
      </c>
      <c r="K398" s="257">
        <f t="shared" si="38"/>
        <v>68.503199999999993</v>
      </c>
      <c r="L398" s="257">
        <f t="shared" si="35"/>
        <v>15.070703999999999</v>
      </c>
      <c r="M398" s="460">
        <v>25.848320000000001</v>
      </c>
      <c r="N398" s="257">
        <v>3.3632</v>
      </c>
      <c r="O398" s="458">
        <f t="shared" si="37"/>
        <v>0.52143053166897824</v>
      </c>
      <c r="P398" s="468" t="s">
        <v>1972</v>
      </c>
      <c r="Q398" s="468" t="s">
        <v>1973</v>
      </c>
    </row>
    <row r="399" spans="1:17" s="4" customFormat="1" ht="15.5" x14ac:dyDescent="0.35">
      <c r="A399" s="303">
        <v>49</v>
      </c>
      <c r="B399" s="321" t="s">
        <v>1155</v>
      </c>
      <c r="C399" s="147">
        <v>307.64999999999998</v>
      </c>
      <c r="D399" s="147"/>
      <c r="E399" s="147"/>
      <c r="F399" s="147">
        <f t="shared" si="34"/>
        <v>307.64999999999998</v>
      </c>
      <c r="G399" s="264">
        <v>42</v>
      </c>
      <c r="H399" s="147">
        <v>42</v>
      </c>
      <c r="I399" s="147"/>
      <c r="J399" s="459">
        <f t="shared" si="36"/>
        <v>1.4E-2</v>
      </c>
      <c r="K399" s="257">
        <f t="shared" si="38"/>
        <v>59.940300000000001</v>
      </c>
      <c r="L399" s="257">
        <f t="shared" si="35"/>
        <v>13.186866</v>
      </c>
      <c r="M399" s="460">
        <v>22.617280000000001</v>
      </c>
      <c r="N399" s="257">
        <v>2.9428000000000001</v>
      </c>
      <c r="O399" s="458">
        <f t="shared" si="37"/>
        <v>0.32077765642775891</v>
      </c>
      <c r="P399" s="468" t="s">
        <v>1973</v>
      </c>
      <c r="Q399" s="468" t="s">
        <v>1974</v>
      </c>
    </row>
    <row r="400" spans="1:17" s="4" customFormat="1" ht="15.5" x14ac:dyDescent="0.35">
      <c r="A400" s="287">
        <v>50</v>
      </c>
      <c r="B400" s="321" t="s">
        <v>1156</v>
      </c>
      <c r="C400" s="147">
        <v>350.66</v>
      </c>
      <c r="D400" s="147"/>
      <c r="E400" s="147"/>
      <c r="F400" s="147">
        <f t="shared" si="34"/>
        <v>350.66</v>
      </c>
      <c r="G400" s="264"/>
      <c r="H400" s="147">
        <v>0</v>
      </c>
      <c r="I400" s="147"/>
      <c r="J400" s="459">
        <f t="shared" si="36"/>
        <v>0</v>
      </c>
      <c r="K400" s="257">
        <f t="shared" si="38"/>
        <v>0</v>
      </c>
      <c r="L400" s="257">
        <f t="shared" si="35"/>
        <v>0</v>
      </c>
      <c r="M400" s="460">
        <v>0</v>
      </c>
      <c r="N400" s="257">
        <v>0</v>
      </c>
      <c r="O400" s="458">
        <f t="shared" si="37"/>
        <v>0</v>
      </c>
      <c r="P400" s="468" t="s">
        <v>1974</v>
      </c>
      <c r="Q400" s="468" t="s">
        <v>1975</v>
      </c>
    </row>
    <row r="401" spans="1:17" s="4" customFormat="1" ht="15.5" x14ac:dyDescent="0.35">
      <c r="A401" s="287">
        <v>51</v>
      </c>
      <c r="B401" s="321" t="s">
        <v>1157</v>
      </c>
      <c r="C401" s="147">
        <v>485.8</v>
      </c>
      <c r="D401" s="147"/>
      <c r="E401" s="147"/>
      <c r="F401" s="147">
        <f t="shared" si="34"/>
        <v>485.8</v>
      </c>
      <c r="G401" s="264">
        <v>0</v>
      </c>
      <c r="H401" s="147">
        <v>0</v>
      </c>
      <c r="I401" s="147"/>
      <c r="J401" s="459">
        <f t="shared" si="36"/>
        <v>0</v>
      </c>
      <c r="K401" s="257">
        <f t="shared" si="38"/>
        <v>0</v>
      </c>
      <c r="L401" s="257">
        <f t="shared" si="35"/>
        <v>0</v>
      </c>
      <c r="M401" s="460">
        <v>0</v>
      </c>
      <c r="N401" s="257">
        <v>0</v>
      </c>
      <c r="O401" s="458">
        <f t="shared" si="37"/>
        <v>0</v>
      </c>
      <c r="P401" s="468" t="s">
        <v>1975</v>
      </c>
      <c r="Q401" s="468" t="s">
        <v>1976</v>
      </c>
    </row>
    <row r="402" spans="1:17" s="4" customFormat="1" ht="15.5" x14ac:dyDescent="0.35">
      <c r="A402" s="303">
        <v>52</v>
      </c>
      <c r="B402" s="321" t="s">
        <v>1158</v>
      </c>
      <c r="C402" s="147">
        <v>402.96</v>
      </c>
      <c r="D402" s="147"/>
      <c r="E402" s="147"/>
      <c r="F402" s="147">
        <f t="shared" si="34"/>
        <v>402.96</v>
      </c>
      <c r="G402" s="264">
        <v>106</v>
      </c>
      <c r="H402" s="147">
        <v>76</v>
      </c>
      <c r="I402" s="147"/>
      <c r="J402" s="459">
        <f t="shared" si="36"/>
        <v>2.5333333333333333E-2</v>
      </c>
      <c r="K402" s="257">
        <f t="shared" si="38"/>
        <v>108.46339999999999</v>
      </c>
      <c r="L402" s="257">
        <f t="shared" si="35"/>
        <v>23.861947999999998</v>
      </c>
      <c r="M402" s="460">
        <v>40.926506666666661</v>
      </c>
      <c r="N402" s="257">
        <v>5.3250666666666664</v>
      </c>
      <c r="O402" s="458">
        <f t="shared" si="37"/>
        <v>0.44316289788895502</v>
      </c>
      <c r="P402" s="468" t="s">
        <v>1976</v>
      </c>
      <c r="Q402" s="468" t="s">
        <v>1977</v>
      </c>
    </row>
    <row r="403" spans="1:17" s="4" customFormat="1" ht="15.5" x14ac:dyDescent="0.35">
      <c r="A403" s="287">
        <v>53</v>
      </c>
      <c r="B403" s="321" t="s">
        <v>1159</v>
      </c>
      <c r="C403" s="147">
        <v>526.67999999999995</v>
      </c>
      <c r="D403" s="147"/>
      <c r="E403" s="147"/>
      <c r="F403" s="147">
        <f t="shared" si="34"/>
        <v>526.67999999999995</v>
      </c>
      <c r="G403" s="264">
        <v>136</v>
      </c>
      <c r="H403" s="147">
        <v>40</v>
      </c>
      <c r="I403" s="147"/>
      <c r="J403" s="459">
        <f t="shared" si="36"/>
        <v>1.3333333333333334E-2</v>
      </c>
      <c r="K403" s="257">
        <f t="shared" si="38"/>
        <v>57.085999999999999</v>
      </c>
      <c r="L403" s="257">
        <f t="shared" si="35"/>
        <v>12.558920000000001</v>
      </c>
      <c r="M403" s="460">
        <v>21.540266666666668</v>
      </c>
      <c r="N403" s="257">
        <v>2.8026666666666666</v>
      </c>
      <c r="O403" s="458">
        <f t="shared" si="37"/>
        <v>0.17845343155869473</v>
      </c>
      <c r="P403" s="468" t="s">
        <v>1977</v>
      </c>
      <c r="Q403" s="468" t="s">
        <v>1978</v>
      </c>
    </row>
    <row r="404" spans="1:17" s="4" customFormat="1" ht="15.5" x14ac:dyDescent="0.35">
      <c r="A404" s="287">
        <v>54</v>
      </c>
      <c r="B404" s="321" t="s">
        <v>1160</v>
      </c>
      <c r="C404" s="147">
        <v>198.5</v>
      </c>
      <c r="D404" s="147"/>
      <c r="E404" s="147"/>
      <c r="F404" s="147">
        <f t="shared" si="34"/>
        <v>198.5</v>
      </c>
      <c r="G404" s="264"/>
      <c r="H404" s="147"/>
      <c r="I404" s="147"/>
      <c r="J404" s="459">
        <f t="shared" si="36"/>
        <v>0</v>
      </c>
      <c r="K404" s="257">
        <f t="shared" si="38"/>
        <v>0</v>
      </c>
      <c r="L404" s="257">
        <f t="shared" si="35"/>
        <v>0</v>
      </c>
      <c r="M404" s="460">
        <v>0</v>
      </c>
      <c r="N404" s="257">
        <v>0</v>
      </c>
      <c r="O404" s="458">
        <f t="shared" si="37"/>
        <v>0</v>
      </c>
      <c r="P404" s="468" t="s">
        <v>1978</v>
      </c>
      <c r="Q404" s="468" t="s">
        <v>1979</v>
      </c>
    </row>
    <row r="405" spans="1:17" s="4" customFormat="1" ht="15.5" x14ac:dyDescent="0.35">
      <c r="A405" s="303">
        <v>55</v>
      </c>
      <c r="B405" s="321" t="s">
        <v>1161</v>
      </c>
      <c r="C405" s="147">
        <v>667.9</v>
      </c>
      <c r="D405" s="147"/>
      <c r="E405" s="147">
        <v>211.9</v>
      </c>
      <c r="F405" s="147">
        <f t="shared" si="34"/>
        <v>879.8</v>
      </c>
      <c r="G405" s="264">
        <v>90</v>
      </c>
      <c r="H405" s="147">
        <v>60</v>
      </c>
      <c r="I405" s="147"/>
      <c r="J405" s="459">
        <f t="shared" si="36"/>
        <v>0.02</v>
      </c>
      <c r="K405" s="257">
        <f t="shared" si="38"/>
        <v>85.629000000000005</v>
      </c>
      <c r="L405" s="257">
        <f t="shared" si="35"/>
        <v>18.838380000000001</v>
      </c>
      <c r="M405" s="460">
        <v>32.310400000000001</v>
      </c>
      <c r="N405" s="257">
        <v>4.2039999999999997</v>
      </c>
      <c r="O405" s="458">
        <f t="shared" si="37"/>
        <v>0.16024298704250969</v>
      </c>
      <c r="P405" s="468" t="s">
        <v>1979</v>
      </c>
      <c r="Q405" s="468" t="s">
        <v>1980</v>
      </c>
    </row>
    <row r="406" spans="1:17" s="4" customFormat="1" ht="15.5" x14ac:dyDescent="0.35">
      <c r="A406" s="287">
        <v>56</v>
      </c>
      <c r="B406" s="321" t="s">
        <v>1162</v>
      </c>
      <c r="C406" s="147">
        <v>1539.9</v>
      </c>
      <c r="D406" s="147">
        <v>108.1</v>
      </c>
      <c r="E406" s="147">
        <v>138.80000000000001</v>
      </c>
      <c r="F406" s="147">
        <f t="shared" si="34"/>
        <v>1786.8</v>
      </c>
      <c r="G406" s="264">
        <v>348</v>
      </c>
      <c r="H406" s="147">
        <v>187</v>
      </c>
      <c r="I406" s="147"/>
      <c r="J406" s="459">
        <f t="shared" si="36"/>
        <v>6.2333333333333331E-2</v>
      </c>
      <c r="K406" s="257">
        <f t="shared" si="38"/>
        <v>266.87705</v>
      </c>
      <c r="L406" s="257">
        <f t="shared" si="35"/>
        <v>58.712950999999997</v>
      </c>
      <c r="M406" s="460">
        <v>100.70074666666666</v>
      </c>
      <c r="N406" s="257">
        <v>13.102466666666665</v>
      </c>
      <c r="O406" s="458">
        <f t="shared" si="37"/>
        <v>0.24591068632937838</v>
      </c>
      <c r="P406" s="468" t="s">
        <v>1980</v>
      </c>
      <c r="Q406" s="468" t="s">
        <v>1981</v>
      </c>
    </row>
    <row r="407" spans="1:17" s="4" customFormat="1" ht="15.5" x14ac:dyDescent="0.35">
      <c r="A407" s="287">
        <v>57</v>
      </c>
      <c r="B407" s="321" t="s">
        <v>1163</v>
      </c>
      <c r="C407" s="147">
        <v>540.67999999999995</v>
      </c>
      <c r="D407" s="147">
        <v>235.6</v>
      </c>
      <c r="E407" s="147"/>
      <c r="F407" s="147">
        <f t="shared" si="34"/>
        <v>776.28</v>
      </c>
      <c r="G407" s="264">
        <v>0</v>
      </c>
      <c r="H407" s="147"/>
      <c r="I407" s="147"/>
      <c r="J407" s="459">
        <f t="shared" si="36"/>
        <v>0</v>
      </c>
      <c r="K407" s="257">
        <f t="shared" si="38"/>
        <v>0</v>
      </c>
      <c r="L407" s="257">
        <f t="shared" si="35"/>
        <v>0</v>
      </c>
      <c r="M407" s="460">
        <v>0</v>
      </c>
      <c r="N407" s="257">
        <v>0</v>
      </c>
      <c r="O407" s="458">
        <f t="shared" si="37"/>
        <v>0</v>
      </c>
      <c r="P407" s="468" t="s">
        <v>1981</v>
      </c>
      <c r="Q407" s="468" t="s">
        <v>1982</v>
      </c>
    </row>
    <row r="408" spans="1:17" s="4" customFormat="1" ht="15.5" x14ac:dyDescent="0.35">
      <c r="A408" s="303">
        <v>58</v>
      </c>
      <c r="B408" s="321" t="s">
        <v>1164</v>
      </c>
      <c r="C408" s="147">
        <v>475.29</v>
      </c>
      <c r="D408" s="147"/>
      <c r="E408" s="147"/>
      <c r="F408" s="147">
        <f t="shared" ref="F408:F468" si="39">C408+D408+E408</f>
        <v>475.29</v>
      </c>
      <c r="G408" s="264">
        <v>0</v>
      </c>
      <c r="H408" s="147"/>
      <c r="I408" s="147"/>
      <c r="J408" s="459">
        <f t="shared" si="36"/>
        <v>0</v>
      </c>
      <c r="K408" s="257">
        <f t="shared" si="38"/>
        <v>0</v>
      </c>
      <c r="L408" s="257">
        <f t="shared" si="35"/>
        <v>0</v>
      </c>
      <c r="M408" s="460">
        <v>0</v>
      </c>
      <c r="N408" s="257">
        <v>0</v>
      </c>
      <c r="O408" s="458">
        <f t="shared" si="37"/>
        <v>0</v>
      </c>
      <c r="P408" s="468" t="s">
        <v>1982</v>
      </c>
      <c r="Q408" s="468" t="s">
        <v>1983</v>
      </c>
    </row>
    <row r="409" spans="1:17" s="4" customFormat="1" ht="15.5" x14ac:dyDescent="0.35">
      <c r="A409" s="287">
        <v>59</v>
      </c>
      <c r="B409" s="321" t="s">
        <v>1165</v>
      </c>
      <c r="C409" s="147">
        <v>487.96</v>
      </c>
      <c r="D409" s="147"/>
      <c r="E409" s="147"/>
      <c r="F409" s="147">
        <f t="shared" si="39"/>
        <v>487.96</v>
      </c>
      <c r="G409" s="264">
        <v>148</v>
      </c>
      <c r="H409" s="147">
        <v>71</v>
      </c>
      <c r="I409" s="147"/>
      <c r="J409" s="459">
        <f t="shared" si="36"/>
        <v>2.3666666666666666E-2</v>
      </c>
      <c r="K409" s="257">
        <f t="shared" si="38"/>
        <v>101.32764999999999</v>
      </c>
      <c r="L409" s="257">
        <f t="shared" si="35"/>
        <v>22.292082999999998</v>
      </c>
      <c r="M409" s="460">
        <v>38.233973333333331</v>
      </c>
      <c r="N409" s="257">
        <v>4.974733333333333</v>
      </c>
      <c r="O409" s="458">
        <f t="shared" si="37"/>
        <v>0.34188958043008993</v>
      </c>
      <c r="P409" s="468" t="s">
        <v>1983</v>
      </c>
      <c r="Q409" s="468" t="s">
        <v>1984</v>
      </c>
    </row>
    <row r="410" spans="1:17" s="4" customFormat="1" ht="15.5" x14ac:dyDescent="0.35">
      <c r="A410" s="287">
        <v>60</v>
      </c>
      <c r="B410" s="321" t="s">
        <v>1167</v>
      </c>
      <c r="C410" s="147">
        <v>705.64</v>
      </c>
      <c r="D410" s="147">
        <v>98.2</v>
      </c>
      <c r="E410" s="147">
        <v>255.1</v>
      </c>
      <c r="F410" s="147">
        <f t="shared" si="39"/>
        <v>1058.94</v>
      </c>
      <c r="G410" s="264">
        <v>131</v>
      </c>
      <c r="H410" s="147">
        <v>44</v>
      </c>
      <c r="I410" s="147"/>
      <c r="J410" s="459">
        <f t="shared" si="36"/>
        <v>1.4666666666666666E-2</v>
      </c>
      <c r="K410" s="257">
        <f t="shared" si="38"/>
        <v>62.794599999999996</v>
      </c>
      <c r="L410" s="257">
        <f t="shared" si="35"/>
        <v>13.814812</v>
      </c>
      <c r="M410" s="460">
        <v>23.694293333333331</v>
      </c>
      <c r="N410" s="257">
        <v>3.0829333333333331</v>
      </c>
      <c r="O410" s="458">
        <f t="shared" si="37"/>
        <v>9.7632196976851049E-2</v>
      </c>
      <c r="P410" s="468" t="s">
        <v>1984</v>
      </c>
      <c r="Q410" s="468" t="s">
        <v>1985</v>
      </c>
    </row>
    <row r="411" spans="1:17" s="4" customFormat="1" ht="15.5" x14ac:dyDescent="0.35">
      <c r="A411" s="303">
        <v>61</v>
      </c>
      <c r="B411" s="321" t="s">
        <v>1168</v>
      </c>
      <c r="C411" s="147">
        <v>435.39</v>
      </c>
      <c r="D411" s="147"/>
      <c r="E411" s="147"/>
      <c r="F411" s="147">
        <f t="shared" si="39"/>
        <v>435.39</v>
      </c>
      <c r="G411" s="264">
        <v>256</v>
      </c>
      <c r="H411" s="147">
        <v>168</v>
      </c>
      <c r="I411" s="147"/>
      <c r="J411" s="459">
        <f t="shared" si="36"/>
        <v>5.6000000000000001E-2</v>
      </c>
      <c r="K411" s="257">
        <f t="shared" si="38"/>
        <v>239.7612</v>
      </c>
      <c r="L411" s="257">
        <f t="shared" si="35"/>
        <v>52.747464000000001</v>
      </c>
      <c r="M411" s="460">
        <v>90.469120000000004</v>
      </c>
      <c r="N411" s="257">
        <v>11.7712</v>
      </c>
      <c r="O411" s="458">
        <f t="shared" si="37"/>
        <v>0.90665606467764548</v>
      </c>
      <c r="P411" s="468" t="s">
        <v>1985</v>
      </c>
      <c r="Q411" s="468" t="s">
        <v>1986</v>
      </c>
    </row>
    <row r="412" spans="1:17" s="4" customFormat="1" ht="15.5" x14ac:dyDescent="0.35">
      <c r="A412" s="287">
        <v>62</v>
      </c>
      <c r="B412" s="321" t="s">
        <v>1169</v>
      </c>
      <c r="C412" s="147">
        <v>497.81</v>
      </c>
      <c r="D412" s="147"/>
      <c r="E412" s="147">
        <v>41.8</v>
      </c>
      <c r="F412" s="147">
        <f t="shared" si="39"/>
        <v>539.61</v>
      </c>
      <c r="G412" s="264">
        <v>290</v>
      </c>
      <c r="H412" s="147">
        <v>186</v>
      </c>
      <c r="I412" s="147"/>
      <c r="J412" s="459">
        <f t="shared" si="36"/>
        <v>6.2E-2</v>
      </c>
      <c r="K412" s="257">
        <f t="shared" si="38"/>
        <v>265.44990000000001</v>
      </c>
      <c r="L412" s="257">
        <f t="shared" si="35"/>
        <v>58.398978000000007</v>
      </c>
      <c r="M412" s="460">
        <v>100.16224</v>
      </c>
      <c r="N412" s="257">
        <v>13.032399999999999</v>
      </c>
      <c r="O412" s="458">
        <f t="shared" si="37"/>
        <v>0.80992479383258276</v>
      </c>
      <c r="P412" s="468" t="s">
        <v>1986</v>
      </c>
      <c r="Q412" s="468" t="s">
        <v>1987</v>
      </c>
    </row>
    <row r="413" spans="1:17" s="4" customFormat="1" ht="15.5" x14ac:dyDescent="0.35">
      <c r="A413" s="287">
        <v>63</v>
      </c>
      <c r="B413" s="321" t="s">
        <v>1170</v>
      </c>
      <c r="C413" s="147">
        <v>417.85</v>
      </c>
      <c r="D413" s="147"/>
      <c r="E413" s="147">
        <v>48.5</v>
      </c>
      <c r="F413" s="147">
        <f t="shared" si="39"/>
        <v>466.35</v>
      </c>
      <c r="G413" s="264">
        <v>208</v>
      </c>
      <c r="H413" s="147">
        <v>160</v>
      </c>
      <c r="I413" s="147"/>
      <c r="J413" s="459">
        <f t="shared" si="36"/>
        <v>5.3333333333333337E-2</v>
      </c>
      <c r="K413" s="257">
        <f t="shared" si="38"/>
        <v>228.34399999999999</v>
      </c>
      <c r="L413" s="257">
        <f t="shared" si="35"/>
        <v>50.235680000000002</v>
      </c>
      <c r="M413" s="460">
        <v>86.16106666666667</v>
      </c>
      <c r="N413" s="257">
        <v>11.210666666666667</v>
      </c>
      <c r="O413" s="458">
        <f t="shared" si="37"/>
        <v>0.80615720667595869</v>
      </c>
      <c r="P413" s="468" t="s">
        <v>1987</v>
      </c>
      <c r="Q413" s="468" t="s">
        <v>1988</v>
      </c>
    </row>
    <row r="414" spans="1:17" s="4" customFormat="1" ht="15.5" x14ac:dyDescent="0.35">
      <c r="A414" s="303">
        <v>64</v>
      </c>
      <c r="B414" s="321" t="s">
        <v>1171</v>
      </c>
      <c r="C414" s="147">
        <v>270.3</v>
      </c>
      <c r="D414" s="147"/>
      <c r="E414" s="147"/>
      <c r="F414" s="147">
        <f t="shared" si="39"/>
        <v>270.3</v>
      </c>
      <c r="G414" s="264">
        <v>66</v>
      </c>
      <c r="H414" s="147">
        <v>62</v>
      </c>
      <c r="I414" s="147"/>
      <c r="J414" s="459">
        <f t="shared" si="36"/>
        <v>2.0666666666666667E-2</v>
      </c>
      <c r="K414" s="257">
        <f t="shared" si="38"/>
        <v>88.4833</v>
      </c>
      <c r="L414" s="257">
        <f t="shared" si="35"/>
        <v>19.466325999999999</v>
      </c>
      <c r="M414" s="460">
        <v>33.387413333333328</v>
      </c>
      <c r="N414" s="257">
        <v>4.3441333333333336</v>
      </c>
      <c r="O414" s="458">
        <f t="shared" si="37"/>
        <v>0.5389610531508201</v>
      </c>
      <c r="P414" s="468" t="s">
        <v>1988</v>
      </c>
      <c r="Q414" s="468" t="s">
        <v>1989</v>
      </c>
    </row>
    <row r="415" spans="1:17" s="4" customFormat="1" ht="15.5" x14ac:dyDescent="0.35">
      <c r="A415" s="287">
        <v>65</v>
      </c>
      <c r="B415" s="321" t="s">
        <v>1172</v>
      </c>
      <c r="C415" s="147">
        <v>1056.99</v>
      </c>
      <c r="D415" s="147"/>
      <c r="E415" s="147"/>
      <c r="F415" s="147">
        <f t="shared" si="39"/>
        <v>1056.99</v>
      </c>
      <c r="G415" s="264">
        <v>124</v>
      </c>
      <c r="H415" s="147">
        <v>124</v>
      </c>
      <c r="I415" s="147"/>
      <c r="J415" s="459">
        <f t="shared" si="36"/>
        <v>4.1333333333333333E-2</v>
      </c>
      <c r="K415" s="257">
        <f t="shared" si="38"/>
        <v>176.9666</v>
      </c>
      <c r="L415" s="257">
        <f t="shared" ref="L415:L476" si="40">K415*0.22</f>
        <v>38.932651999999997</v>
      </c>
      <c r="M415" s="460">
        <v>66.774826666666655</v>
      </c>
      <c r="N415" s="257">
        <v>8.6882666666666672</v>
      </c>
      <c r="O415" s="458">
        <f t="shared" si="37"/>
        <v>0.27565288728685544</v>
      </c>
      <c r="P415" s="468" t="s">
        <v>1989</v>
      </c>
      <c r="Q415" s="468" t="s">
        <v>1990</v>
      </c>
    </row>
    <row r="416" spans="1:17" s="4" customFormat="1" ht="15.5" x14ac:dyDescent="0.35">
      <c r="A416" s="287">
        <v>66</v>
      </c>
      <c r="B416" s="321" t="s">
        <v>1173</v>
      </c>
      <c r="C416" s="147">
        <v>322.39999999999998</v>
      </c>
      <c r="D416" s="147"/>
      <c r="E416" s="147">
        <v>31.4</v>
      </c>
      <c r="F416" s="147">
        <f t="shared" si="39"/>
        <v>353.79999999999995</v>
      </c>
      <c r="G416" s="264">
        <v>130</v>
      </c>
      <c r="H416" s="147">
        <v>98</v>
      </c>
      <c r="I416" s="147"/>
      <c r="J416" s="459">
        <f t="shared" si="36"/>
        <v>3.2666666666666663E-2</v>
      </c>
      <c r="K416" s="257">
        <f t="shared" si="38"/>
        <v>139.86069999999998</v>
      </c>
      <c r="L416" s="257">
        <f t="shared" si="40"/>
        <v>30.769353999999996</v>
      </c>
      <c r="M416" s="460">
        <v>52.773653333333328</v>
      </c>
      <c r="N416" s="257">
        <v>6.866533333333332</v>
      </c>
      <c r="O416" s="458">
        <f t="shared" si="37"/>
        <v>0.65084861692104767</v>
      </c>
      <c r="P416" s="468" t="s">
        <v>1990</v>
      </c>
      <c r="Q416" s="468" t="s">
        <v>1991</v>
      </c>
    </row>
    <row r="417" spans="1:17" s="4" customFormat="1" ht="15.5" x14ac:dyDescent="0.35">
      <c r="A417" s="303">
        <v>67</v>
      </c>
      <c r="B417" s="321" t="s">
        <v>1174</v>
      </c>
      <c r="C417" s="147">
        <v>239.3</v>
      </c>
      <c r="D417" s="147"/>
      <c r="E417" s="147"/>
      <c r="F417" s="147">
        <f t="shared" si="39"/>
        <v>239.3</v>
      </c>
      <c r="G417" s="264">
        <v>115</v>
      </c>
      <c r="H417" s="147">
        <v>61</v>
      </c>
      <c r="I417" s="147"/>
      <c r="J417" s="459">
        <f t="shared" si="36"/>
        <v>2.0333333333333332E-2</v>
      </c>
      <c r="K417" s="257">
        <f t="shared" si="38"/>
        <v>87.056149999999988</v>
      </c>
      <c r="L417" s="257">
        <f t="shared" si="40"/>
        <v>19.152352999999998</v>
      </c>
      <c r="M417" s="460">
        <v>32.848906666666664</v>
      </c>
      <c r="N417" s="257">
        <v>4.2740666666666662</v>
      </c>
      <c r="O417" s="458">
        <f t="shared" si="37"/>
        <v>0.59896145563448933</v>
      </c>
      <c r="P417" s="468" t="s">
        <v>1991</v>
      </c>
      <c r="Q417" s="468" t="s">
        <v>1992</v>
      </c>
    </row>
    <row r="418" spans="1:17" s="4" customFormat="1" ht="15.5" x14ac:dyDescent="0.35">
      <c r="A418" s="287">
        <v>68</v>
      </c>
      <c r="B418" s="321" t="s">
        <v>1175</v>
      </c>
      <c r="C418" s="147">
        <v>92.2</v>
      </c>
      <c r="D418" s="147"/>
      <c r="E418" s="147">
        <v>52.4</v>
      </c>
      <c r="F418" s="147">
        <f t="shared" si="39"/>
        <v>144.6</v>
      </c>
      <c r="G418" s="264">
        <v>57</v>
      </c>
      <c r="H418" s="147">
        <v>57</v>
      </c>
      <c r="I418" s="147"/>
      <c r="J418" s="459">
        <f t="shared" si="36"/>
        <v>1.9E-2</v>
      </c>
      <c r="K418" s="257">
        <f t="shared" si="38"/>
        <v>81.347549999999998</v>
      </c>
      <c r="L418" s="257">
        <f t="shared" si="40"/>
        <v>17.896460999999999</v>
      </c>
      <c r="M418" s="460">
        <v>30.694880000000001</v>
      </c>
      <c r="N418" s="257">
        <v>3.9937999999999994</v>
      </c>
      <c r="O418" s="458">
        <f t="shared" si="37"/>
        <v>0.92622884508990322</v>
      </c>
      <c r="P418" s="468" t="s">
        <v>1992</v>
      </c>
      <c r="Q418" s="468" t="s">
        <v>1993</v>
      </c>
    </row>
    <row r="419" spans="1:17" s="479" customFormat="1" ht="15.5" x14ac:dyDescent="0.35">
      <c r="A419" s="287">
        <v>69</v>
      </c>
      <c r="B419" s="321" t="s">
        <v>1176</v>
      </c>
      <c r="C419" s="147">
        <v>375.5</v>
      </c>
      <c r="D419" s="147"/>
      <c r="E419" s="147"/>
      <c r="F419" s="147">
        <f t="shared" si="39"/>
        <v>375.5</v>
      </c>
      <c r="G419" s="264">
        <v>250</v>
      </c>
      <c r="H419" s="147">
        <v>250</v>
      </c>
      <c r="I419" s="147"/>
      <c r="J419" s="459">
        <f t="shared" si="36"/>
        <v>8.3333333333333329E-2</v>
      </c>
      <c r="K419" s="257">
        <f t="shared" si="38"/>
        <v>356.78749999999997</v>
      </c>
      <c r="L419" s="257">
        <f t="shared" si="40"/>
        <v>78.493249999999989</v>
      </c>
      <c r="M419" s="460">
        <v>134.62666666666664</v>
      </c>
      <c r="N419" s="257">
        <v>17.516666666666666</v>
      </c>
      <c r="O419" s="458">
        <f t="shared" si="37"/>
        <v>1.5643783843763868</v>
      </c>
      <c r="P419" s="468" t="s">
        <v>1993</v>
      </c>
      <c r="Q419" s="468" t="s">
        <v>1994</v>
      </c>
    </row>
    <row r="420" spans="1:17" s="4" customFormat="1" ht="15.5" x14ac:dyDescent="0.35">
      <c r="A420" s="303">
        <v>70</v>
      </c>
      <c r="B420" s="321" t="s">
        <v>1177</v>
      </c>
      <c r="C420" s="147">
        <v>969.31</v>
      </c>
      <c r="D420" s="147"/>
      <c r="E420" s="147">
        <v>24.6</v>
      </c>
      <c r="F420" s="147">
        <f t="shared" si="39"/>
        <v>993.91</v>
      </c>
      <c r="G420" s="264">
        <v>108</v>
      </c>
      <c r="H420" s="147">
        <v>108</v>
      </c>
      <c r="I420" s="147"/>
      <c r="J420" s="459">
        <f t="shared" si="36"/>
        <v>3.5999999999999997E-2</v>
      </c>
      <c r="K420" s="257">
        <f t="shared" si="38"/>
        <v>154.13219999999998</v>
      </c>
      <c r="L420" s="257">
        <f t="shared" si="40"/>
        <v>33.909084</v>
      </c>
      <c r="M420" s="460">
        <v>58.158719999999995</v>
      </c>
      <c r="N420" s="257">
        <v>7.5671999999999997</v>
      </c>
      <c r="O420" s="458">
        <f t="shared" si="37"/>
        <v>0.25532211568451874</v>
      </c>
      <c r="P420" s="468" t="s">
        <v>1994</v>
      </c>
      <c r="Q420" s="468" t="s">
        <v>1995</v>
      </c>
    </row>
    <row r="421" spans="1:17" s="4" customFormat="1" ht="15.5" x14ac:dyDescent="0.35">
      <c r="A421" s="287">
        <v>71</v>
      </c>
      <c r="B421" s="321" t="s">
        <v>1178</v>
      </c>
      <c r="C421" s="147">
        <v>584.29999999999995</v>
      </c>
      <c r="D421" s="147"/>
      <c r="E421" s="147">
        <v>131.9</v>
      </c>
      <c r="F421" s="147">
        <f t="shared" si="39"/>
        <v>716.19999999999993</v>
      </c>
      <c r="G421" s="264">
        <v>270</v>
      </c>
      <c r="H421" s="147">
        <v>270</v>
      </c>
      <c r="I421" s="147"/>
      <c r="J421" s="459">
        <f t="shared" si="36"/>
        <v>0.09</v>
      </c>
      <c r="K421" s="257">
        <f t="shared" si="38"/>
        <v>385.33049999999997</v>
      </c>
      <c r="L421" s="257">
        <f t="shared" si="40"/>
        <v>84.772709999999989</v>
      </c>
      <c r="M421" s="460">
        <v>145.39679999999998</v>
      </c>
      <c r="N421" s="257">
        <v>18.917999999999999</v>
      </c>
      <c r="O421" s="458">
        <f t="shared" si="37"/>
        <v>0.8858112398771294</v>
      </c>
      <c r="P421" s="468" t="s">
        <v>1995</v>
      </c>
      <c r="Q421" s="468" t="s">
        <v>1996</v>
      </c>
    </row>
    <row r="422" spans="1:17" s="4" customFormat="1" ht="15.5" x14ac:dyDescent="0.35">
      <c r="A422" s="287">
        <v>72</v>
      </c>
      <c r="B422" s="321" t="s">
        <v>1179</v>
      </c>
      <c r="C422" s="147">
        <v>472.2</v>
      </c>
      <c r="D422" s="147"/>
      <c r="E422" s="147"/>
      <c r="F422" s="147">
        <f t="shared" si="39"/>
        <v>472.2</v>
      </c>
      <c r="G422" s="264">
        <v>129</v>
      </c>
      <c r="H422" s="147">
        <v>73</v>
      </c>
      <c r="I422" s="147"/>
      <c r="J422" s="459">
        <f t="shared" si="36"/>
        <v>2.4333333333333332E-2</v>
      </c>
      <c r="K422" s="257">
        <f t="shared" si="38"/>
        <v>104.18194999999999</v>
      </c>
      <c r="L422" s="257">
        <f t="shared" si="40"/>
        <v>22.920028999999996</v>
      </c>
      <c r="M422" s="460">
        <v>39.310986666666665</v>
      </c>
      <c r="N422" s="257">
        <v>5.114866666666666</v>
      </c>
      <c r="O422" s="458">
        <f t="shared" si="37"/>
        <v>0.36325250388253566</v>
      </c>
      <c r="P422" s="468" t="s">
        <v>1996</v>
      </c>
      <c r="Q422" s="468" t="s">
        <v>1997</v>
      </c>
    </row>
    <row r="423" spans="1:17" s="4" customFormat="1" ht="15.5" x14ac:dyDescent="0.35">
      <c r="A423" s="303">
        <v>73</v>
      </c>
      <c r="B423" s="321" t="s">
        <v>1180</v>
      </c>
      <c r="C423" s="147">
        <v>261.7</v>
      </c>
      <c r="D423" s="147"/>
      <c r="E423" s="147">
        <v>75.599999999999994</v>
      </c>
      <c r="F423" s="147">
        <f t="shared" si="39"/>
        <v>337.29999999999995</v>
      </c>
      <c r="G423" s="264">
        <v>69</v>
      </c>
      <c r="H423" s="147">
        <v>65</v>
      </c>
      <c r="I423" s="147"/>
      <c r="J423" s="459">
        <f t="shared" si="36"/>
        <v>2.1666666666666667E-2</v>
      </c>
      <c r="K423" s="257">
        <f t="shared" si="38"/>
        <v>92.764749999999992</v>
      </c>
      <c r="L423" s="257">
        <f t="shared" si="40"/>
        <v>20.408244999999997</v>
      </c>
      <c r="M423" s="460">
        <v>35.002933333333331</v>
      </c>
      <c r="N423" s="257">
        <v>4.554333333333334</v>
      </c>
      <c r="O423" s="458">
        <f t="shared" si="37"/>
        <v>0.45280243601146369</v>
      </c>
      <c r="P423" s="468" t="s">
        <v>1997</v>
      </c>
      <c r="Q423" s="468" t="s">
        <v>1998</v>
      </c>
    </row>
    <row r="424" spans="1:17" s="4" customFormat="1" ht="15.5" x14ac:dyDescent="0.35">
      <c r="A424" s="287">
        <v>74</v>
      </c>
      <c r="B424" s="321" t="s">
        <v>1181</v>
      </c>
      <c r="C424" s="147">
        <v>395.5</v>
      </c>
      <c r="D424" s="147"/>
      <c r="E424" s="147"/>
      <c r="F424" s="147">
        <f t="shared" si="39"/>
        <v>395.5</v>
      </c>
      <c r="G424" s="264">
        <v>70</v>
      </c>
      <c r="H424" s="147">
        <v>37</v>
      </c>
      <c r="I424" s="147"/>
      <c r="J424" s="459">
        <f t="shared" si="36"/>
        <v>1.2333333333333333E-2</v>
      </c>
      <c r="K424" s="257">
        <f t="shared" si="38"/>
        <v>52.804549999999999</v>
      </c>
      <c r="L424" s="257">
        <f t="shared" si="40"/>
        <v>11.617001</v>
      </c>
      <c r="M424" s="460">
        <v>19.924746666666664</v>
      </c>
      <c r="N424" s="257">
        <v>2.5924666666666667</v>
      </c>
      <c r="O424" s="458">
        <f t="shared" si="37"/>
        <v>0.2198198845343447</v>
      </c>
      <c r="P424" s="468" t="s">
        <v>1998</v>
      </c>
      <c r="Q424" s="468" t="s">
        <v>1999</v>
      </c>
    </row>
    <row r="425" spans="1:17" s="4" customFormat="1" ht="15.5" x14ac:dyDescent="0.35">
      <c r="A425" s="287">
        <v>75</v>
      </c>
      <c r="B425" s="321" t="s">
        <v>1182</v>
      </c>
      <c r="C425" s="147">
        <v>377.9</v>
      </c>
      <c r="D425" s="147"/>
      <c r="E425" s="147">
        <v>86.2</v>
      </c>
      <c r="F425" s="147">
        <f t="shared" si="39"/>
        <v>464.09999999999997</v>
      </c>
      <c r="G425" s="264">
        <v>60</v>
      </c>
      <c r="H425" s="147">
        <v>28</v>
      </c>
      <c r="I425" s="147"/>
      <c r="J425" s="459">
        <f t="shared" si="36"/>
        <v>9.3333333333333341E-3</v>
      </c>
      <c r="K425" s="257">
        <f t="shared" si="38"/>
        <v>39.9602</v>
      </c>
      <c r="L425" s="257">
        <f t="shared" si="40"/>
        <v>8.7912440000000007</v>
      </c>
      <c r="M425" s="460">
        <v>15.078186666666669</v>
      </c>
      <c r="N425" s="257">
        <v>1.9618666666666669</v>
      </c>
      <c r="O425" s="458">
        <f t="shared" si="37"/>
        <v>0.14176146807440929</v>
      </c>
      <c r="P425" s="468" t="s">
        <v>1999</v>
      </c>
      <c r="Q425" s="468" t="s">
        <v>2000</v>
      </c>
    </row>
    <row r="426" spans="1:17" s="4" customFormat="1" ht="15.5" x14ac:dyDescent="0.35">
      <c r="A426" s="303">
        <v>76</v>
      </c>
      <c r="B426" s="321" t="s">
        <v>1207</v>
      </c>
      <c r="C426" s="147">
        <v>258.10000000000002</v>
      </c>
      <c r="D426" s="147"/>
      <c r="E426" s="147">
        <v>92.17</v>
      </c>
      <c r="F426" s="147">
        <f t="shared" si="39"/>
        <v>350.27000000000004</v>
      </c>
      <c r="G426" s="264">
        <v>165</v>
      </c>
      <c r="H426" s="147">
        <v>81</v>
      </c>
      <c r="I426" s="147"/>
      <c r="J426" s="459">
        <f t="shared" si="36"/>
        <v>2.7E-2</v>
      </c>
      <c r="K426" s="257">
        <f t="shared" si="38"/>
        <v>115.59914999999999</v>
      </c>
      <c r="L426" s="257">
        <f t="shared" si="40"/>
        <v>25.431812999999998</v>
      </c>
      <c r="M426" s="460">
        <v>43.619039999999998</v>
      </c>
      <c r="N426" s="257">
        <v>5.6753999999999998</v>
      </c>
      <c r="O426" s="458">
        <f t="shared" si="37"/>
        <v>0.54336769634853099</v>
      </c>
      <c r="P426" s="468" t="s">
        <v>2000</v>
      </c>
      <c r="Q426" s="468" t="s">
        <v>2001</v>
      </c>
    </row>
    <row r="427" spans="1:17" s="4" customFormat="1" ht="15.5" x14ac:dyDescent="0.35">
      <c r="A427" s="287">
        <v>77</v>
      </c>
      <c r="B427" s="321" t="s">
        <v>1208</v>
      </c>
      <c r="C427" s="147">
        <v>396.61</v>
      </c>
      <c r="D427" s="147"/>
      <c r="E427" s="147"/>
      <c r="F427" s="147">
        <f t="shared" si="39"/>
        <v>396.61</v>
      </c>
      <c r="G427" s="264">
        <v>143</v>
      </c>
      <c r="H427" s="147">
        <v>112</v>
      </c>
      <c r="I427" s="147"/>
      <c r="J427" s="459">
        <f t="shared" si="36"/>
        <v>3.7333333333333336E-2</v>
      </c>
      <c r="K427" s="257">
        <f t="shared" si="38"/>
        <v>159.8408</v>
      </c>
      <c r="L427" s="257">
        <f t="shared" si="40"/>
        <v>35.164976000000003</v>
      </c>
      <c r="M427" s="460">
        <v>60.312746666666676</v>
      </c>
      <c r="N427" s="257">
        <v>7.8474666666666675</v>
      </c>
      <c r="O427" s="458">
        <f t="shared" si="37"/>
        <v>0.66353846179706344</v>
      </c>
      <c r="P427" s="468" t="s">
        <v>2001</v>
      </c>
      <c r="Q427" s="468" t="s">
        <v>2002</v>
      </c>
    </row>
    <row r="428" spans="1:17" s="4" customFormat="1" ht="15.5" x14ac:dyDescent="0.35">
      <c r="A428" s="287">
        <v>78</v>
      </c>
      <c r="B428" s="321" t="s">
        <v>1209</v>
      </c>
      <c r="C428" s="147">
        <v>345.91</v>
      </c>
      <c r="D428" s="147"/>
      <c r="E428" s="147">
        <v>34.1</v>
      </c>
      <c r="F428" s="147">
        <f t="shared" si="39"/>
        <v>380.01000000000005</v>
      </c>
      <c r="G428" s="264">
        <v>123</v>
      </c>
      <c r="H428" s="147">
        <v>83</v>
      </c>
      <c r="I428" s="147"/>
      <c r="J428" s="459">
        <f t="shared" si="36"/>
        <v>2.7666666666666666E-2</v>
      </c>
      <c r="K428" s="257">
        <f t="shared" si="38"/>
        <v>118.45344999999999</v>
      </c>
      <c r="L428" s="257">
        <f t="shared" si="40"/>
        <v>26.059758999999996</v>
      </c>
      <c r="M428" s="460">
        <v>44.696053333333332</v>
      </c>
      <c r="N428" s="257">
        <v>5.8155333333333328</v>
      </c>
      <c r="O428" s="458">
        <f t="shared" si="37"/>
        <v>0.51320964097436017</v>
      </c>
      <c r="P428" s="468" t="s">
        <v>2002</v>
      </c>
      <c r="Q428" s="468" t="s">
        <v>2003</v>
      </c>
    </row>
    <row r="429" spans="1:17" s="4" customFormat="1" ht="15.5" x14ac:dyDescent="0.35">
      <c r="A429" s="303">
        <v>79</v>
      </c>
      <c r="B429" s="321" t="s">
        <v>1210</v>
      </c>
      <c r="C429" s="147">
        <v>501.9</v>
      </c>
      <c r="D429" s="147"/>
      <c r="E429" s="147"/>
      <c r="F429" s="147">
        <f t="shared" si="39"/>
        <v>501.9</v>
      </c>
      <c r="G429" s="264">
        <v>152</v>
      </c>
      <c r="H429" s="147">
        <v>117</v>
      </c>
      <c r="I429" s="147"/>
      <c r="J429" s="459">
        <f t="shared" si="36"/>
        <v>3.9E-2</v>
      </c>
      <c r="K429" s="257">
        <f t="shared" si="38"/>
        <v>166.97655</v>
      </c>
      <c r="L429" s="257">
        <f t="shared" si="40"/>
        <v>36.734841000000003</v>
      </c>
      <c r="M429" s="460">
        <v>63.005280000000006</v>
      </c>
      <c r="N429" s="257">
        <v>8.1977999999999991</v>
      </c>
      <c r="O429" s="458">
        <f t="shared" si="37"/>
        <v>0.54774750149432161</v>
      </c>
      <c r="P429" s="468" t="s">
        <v>2003</v>
      </c>
      <c r="Q429" s="468" t="s">
        <v>2004</v>
      </c>
    </row>
    <row r="430" spans="1:17" s="4" customFormat="1" ht="15.5" x14ac:dyDescent="0.35">
      <c r="A430" s="287">
        <v>80</v>
      </c>
      <c r="B430" s="321" t="s">
        <v>1211</v>
      </c>
      <c r="C430" s="147">
        <v>406.9</v>
      </c>
      <c r="D430" s="147"/>
      <c r="E430" s="147"/>
      <c r="F430" s="147">
        <f t="shared" si="39"/>
        <v>406.9</v>
      </c>
      <c r="G430" s="264">
        <v>153</v>
      </c>
      <c r="H430" s="147">
        <v>101</v>
      </c>
      <c r="I430" s="147"/>
      <c r="J430" s="459">
        <f t="shared" si="36"/>
        <v>3.3666666666666664E-2</v>
      </c>
      <c r="K430" s="257">
        <f t="shared" si="38"/>
        <v>144.14214999999999</v>
      </c>
      <c r="L430" s="257">
        <f t="shared" si="40"/>
        <v>31.711272999999998</v>
      </c>
      <c r="M430" s="460">
        <v>54.389173333333332</v>
      </c>
      <c r="N430" s="257">
        <v>7.0767333333333324</v>
      </c>
      <c r="O430" s="458">
        <f t="shared" si="37"/>
        <v>0.58323747767674283</v>
      </c>
      <c r="P430" s="468" t="s">
        <v>2004</v>
      </c>
      <c r="Q430" s="468" t="s">
        <v>2005</v>
      </c>
    </row>
    <row r="431" spans="1:17" s="4" customFormat="1" ht="17.25" customHeight="1" x14ac:dyDescent="0.35">
      <c r="A431" s="287">
        <v>81</v>
      </c>
      <c r="B431" s="321" t="s">
        <v>1212</v>
      </c>
      <c r="C431" s="147">
        <v>583.66999999999996</v>
      </c>
      <c r="D431" s="147"/>
      <c r="E431" s="147"/>
      <c r="F431" s="147">
        <f t="shared" si="39"/>
        <v>583.66999999999996</v>
      </c>
      <c r="G431" s="264">
        <v>157</v>
      </c>
      <c r="H431" s="147">
        <v>149</v>
      </c>
      <c r="I431" s="147"/>
      <c r="J431" s="459">
        <f t="shared" si="36"/>
        <v>4.9666666666666665E-2</v>
      </c>
      <c r="K431" s="257">
        <f t="shared" si="38"/>
        <v>212.64534999999998</v>
      </c>
      <c r="L431" s="257">
        <f t="shared" si="40"/>
        <v>46.781976999999998</v>
      </c>
      <c r="M431" s="460">
        <v>80.237493333333319</v>
      </c>
      <c r="N431" s="257">
        <v>10.439933333333332</v>
      </c>
      <c r="O431" s="458">
        <f t="shared" si="37"/>
        <v>0.59983338815883402</v>
      </c>
      <c r="P431" s="468" t="s">
        <v>2005</v>
      </c>
      <c r="Q431" s="468" t="s">
        <v>2006</v>
      </c>
    </row>
    <row r="432" spans="1:17" s="4" customFormat="1" ht="15.5" x14ac:dyDescent="0.35">
      <c r="A432" s="303">
        <v>82</v>
      </c>
      <c r="B432" s="321" t="s">
        <v>1213</v>
      </c>
      <c r="C432" s="147">
        <v>634.80999999999995</v>
      </c>
      <c r="D432" s="147"/>
      <c r="E432" s="147"/>
      <c r="F432" s="147">
        <f t="shared" si="39"/>
        <v>634.80999999999995</v>
      </c>
      <c r="G432" s="264">
        <v>157</v>
      </c>
      <c r="H432" s="147">
        <v>128</v>
      </c>
      <c r="I432" s="147"/>
      <c r="J432" s="459">
        <f t="shared" si="36"/>
        <v>4.2666666666666665E-2</v>
      </c>
      <c r="K432" s="257">
        <f t="shared" si="38"/>
        <v>182.67519999999999</v>
      </c>
      <c r="L432" s="257">
        <f t="shared" si="40"/>
        <v>40.188544</v>
      </c>
      <c r="M432" s="460">
        <v>68.928853333333322</v>
      </c>
      <c r="N432" s="257">
        <v>8.9685333333333332</v>
      </c>
      <c r="O432" s="458">
        <f t="shared" si="37"/>
        <v>0.47378133719800675</v>
      </c>
      <c r="P432" s="468" t="s">
        <v>2006</v>
      </c>
      <c r="Q432" s="468" t="s">
        <v>2007</v>
      </c>
    </row>
    <row r="433" spans="1:17" s="4" customFormat="1" ht="15.5" x14ac:dyDescent="0.35">
      <c r="A433" s="287">
        <v>83</v>
      </c>
      <c r="B433" s="321" t="s">
        <v>1214</v>
      </c>
      <c r="C433" s="147">
        <v>312.74</v>
      </c>
      <c r="D433" s="147"/>
      <c r="E433" s="147"/>
      <c r="F433" s="147">
        <f t="shared" si="39"/>
        <v>312.74</v>
      </c>
      <c r="G433" s="264">
        <v>0</v>
      </c>
      <c r="H433" s="147"/>
      <c r="I433" s="147"/>
      <c r="J433" s="459">
        <f t="shared" si="36"/>
        <v>0</v>
      </c>
      <c r="K433" s="257">
        <f t="shared" si="38"/>
        <v>0</v>
      </c>
      <c r="L433" s="257">
        <f t="shared" si="40"/>
        <v>0</v>
      </c>
      <c r="M433" s="460">
        <v>0</v>
      </c>
      <c r="N433" s="257">
        <v>0</v>
      </c>
      <c r="O433" s="458">
        <f t="shared" si="37"/>
        <v>0</v>
      </c>
      <c r="P433" s="468" t="s">
        <v>2007</v>
      </c>
      <c r="Q433" s="468" t="s">
        <v>2008</v>
      </c>
    </row>
    <row r="434" spans="1:17" s="4" customFormat="1" ht="15.5" x14ac:dyDescent="0.35">
      <c r="A434" s="287">
        <v>84</v>
      </c>
      <c r="B434" s="321" t="s">
        <v>1215</v>
      </c>
      <c r="C434" s="147">
        <v>359.3</v>
      </c>
      <c r="D434" s="147"/>
      <c r="E434" s="147"/>
      <c r="F434" s="147">
        <f t="shared" si="39"/>
        <v>359.3</v>
      </c>
      <c r="G434" s="264">
        <v>193</v>
      </c>
      <c r="H434" s="147">
        <v>152</v>
      </c>
      <c r="I434" s="147"/>
      <c r="J434" s="459">
        <f t="shared" si="36"/>
        <v>5.0666666666666665E-2</v>
      </c>
      <c r="K434" s="257">
        <f t="shared" si="38"/>
        <v>216.92679999999999</v>
      </c>
      <c r="L434" s="257">
        <f t="shared" si="40"/>
        <v>47.723895999999996</v>
      </c>
      <c r="M434" s="460">
        <v>81.853013333333323</v>
      </c>
      <c r="N434" s="257">
        <v>10.650133333333333</v>
      </c>
      <c r="O434" s="458">
        <f t="shared" si="37"/>
        <v>0.99402683736895792</v>
      </c>
      <c r="P434" s="468" t="s">
        <v>2008</v>
      </c>
      <c r="Q434" s="468" t="s">
        <v>2156</v>
      </c>
    </row>
    <row r="435" spans="1:17" s="4" customFormat="1" ht="15.5" x14ac:dyDescent="0.35">
      <c r="A435" s="303">
        <v>85</v>
      </c>
      <c r="B435" s="321" t="s">
        <v>1216</v>
      </c>
      <c r="C435" s="147">
        <v>391.67</v>
      </c>
      <c r="D435" s="147"/>
      <c r="E435" s="147">
        <v>25.5</v>
      </c>
      <c r="F435" s="147">
        <f t="shared" si="39"/>
        <v>417.17</v>
      </c>
      <c r="G435" s="264">
        <v>138</v>
      </c>
      <c r="H435" s="147">
        <v>117</v>
      </c>
      <c r="I435" s="147"/>
      <c r="J435" s="459">
        <f t="shared" ref="J435:J496" si="41">H435/3000</f>
        <v>3.9E-2</v>
      </c>
      <c r="K435" s="257">
        <f t="shared" si="38"/>
        <v>166.97655</v>
      </c>
      <c r="L435" s="257">
        <f t="shared" si="40"/>
        <v>36.734841000000003</v>
      </c>
      <c r="M435" s="460">
        <v>63.005280000000006</v>
      </c>
      <c r="N435" s="257">
        <v>8.1977999999999991</v>
      </c>
      <c r="O435" s="458">
        <f t="shared" si="37"/>
        <v>0.65899866001869734</v>
      </c>
      <c r="P435" s="468" t="s">
        <v>2156</v>
      </c>
      <c r="Q435" s="468" t="s">
        <v>1146</v>
      </c>
    </row>
    <row r="436" spans="1:17" s="4" customFormat="1" ht="15.5" x14ac:dyDescent="0.35">
      <c r="A436" s="287">
        <v>86</v>
      </c>
      <c r="B436" s="321" t="s">
        <v>1217</v>
      </c>
      <c r="C436" s="147">
        <v>195.5</v>
      </c>
      <c r="D436" s="147"/>
      <c r="E436" s="147">
        <v>53.8</v>
      </c>
      <c r="F436" s="147">
        <f t="shared" si="39"/>
        <v>249.3</v>
      </c>
      <c r="G436" s="264">
        <v>0</v>
      </c>
      <c r="H436" s="147"/>
      <c r="I436" s="147"/>
      <c r="J436" s="459">
        <f t="shared" si="41"/>
        <v>0</v>
      </c>
      <c r="K436" s="257">
        <f t="shared" si="38"/>
        <v>0</v>
      </c>
      <c r="L436" s="257">
        <f t="shared" si="40"/>
        <v>0</v>
      </c>
      <c r="M436" s="460">
        <v>0</v>
      </c>
      <c r="N436" s="257">
        <v>0</v>
      </c>
      <c r="O436" s="458">
        <f t="shared" si="37"/>
        <v>0</v>
      </c>
      <c r="P436" s="468" t="s">
        <v>1146</v>
      </c>
      <c r="Q436" s="468" t="s">
        <v>1147</v>
      </c>
    </row>
    <row r="437" spans="1:17" s="4" customFormat="1" ht="15.5" x14ac:dyDescent="0.35">
      <c r="A437" s="287">
        <v>87</v>
      </c>
      <c r="B437" s="321" t="s">
        <v>1218</v>
      </c>
      <c r="C437" s="147">
        <v>489.94</v>
      </c>
      <c r="D437" s="147"/>
      <c r="E437" s="147">
        <v>45</v>
      </c>
      <c r="F437" s="147">
        <f t="shared" si="39"/>
        <v>534.94000000000005</v>
      </c>
      <c r="G437" s="264">
        <v>141</v>
      </c>
      <c r="H437" s="147">
        <v>141</v>
      </c>
      <c r="I437" s="147"/>
      <c r="J437" s="459">
        <f t="shared" si="41"/>
        <v>4.7E-2</v>
      </c>
      <c r="K437" s="257">
        <f t="shared" si="38"/>
        <v>201.22815</v>
      </c>
      <c r="L437" s="257">
        <f t="shared" si="40"/>
        <v>44.270192999999999</v>
      </c>
      <c r="M437" s="460">
        <v>75.92944</v>
      </c>
      <c r="N437" s="257">
        <v>9.8793999999999986</v>
      </c>
      <c r="O437" s="458">
        <f t="shared" si="37"/>
        <v>0.61933522077242298</v>
      </c>
      <c r="P437" s="468" t="s">
        <v>1147</v>
      </c>
      <c r="Q437" s="468" t="s">
        <v>1148</v>
      </c>
    </row>
    <row r="438" spans="1:17" s="4" customFormat="1" ht="15.5" x14ac:dyDescent="0.35">
      <c r="A438" s="303">
        <v>88</v>
      </c>
      <c r="B438" s="321" t="s">
        <v>1219</v>
      </c>
      <c r="C438" s="147">
        <v>308.44</v>
      </c>
      <c r="D438" s="147"/>
      <c r="E438" s="147">
        <v>74.5</v>
      </c>
      <c r="F438" s="147">
        <f t="shared" si="39"/>
        <v>382.94</v>
      </c>
      <c r="G438" s="264"/>
      <c r="H438" s="147">
        <v>0</v>
      </c>
      <c r="I438" s="147"/>
      <c r="J438" s="459">
        <f t="shared" si="41"/>
        <v>0</v>
      </c>
      <c r="K438" s="257">
        <f t="shared" si="38"/>
        <v>0</v>
      </c>
      <c r="L438" s="257">
        <f t="shared" si="40"/>
        <v>0</v>
      </c>
      <c r="M438" s="460">
        <v>0</v>
      </c>
      <c r="N438" s="257">
        <v>0</v>
      </c>
      <c r="O438" s="458">
        <f t="shared" si="37"/>
        <v>0</v>
      </c>
      <c r="P438" s="468" t="s">
        <v>1148</v>
      </c>
      <c r="Q438" s="468" t="s">
        <v>1149</v>
      </c>
    </row>
    <row r="439" spans="1:17" s="4" customFormat="1" ht="15.5" x14ac:dyDescent="0.35">
      <c r="A439" s="287">
        <v>89</v>
      </c>
      <c r="B439" s="321" t="s">
        <v>1220</v>
      </c>
      <c r="C439" s="147">
        <v>367.5</v>
      </c>
      <c r="D439" s="147"/>
      <c r="E439" s="147"/>
      <c r="F439" s="147">
        <f t="shared" si="39"/>
        <v>367.5</v>
      </c>
      <c r="G439" s="264">
        <v>118</v>
      </c>
      <c r="H439" s="147">
        <v>118</v>
      </c>
      <c r="I439" s="147"/>
      <c r="J439" s="459">
        <f t="shared" si="41"/>
        <v>3.9333333333333331E-2</v>
      </c>
      <c r="K439" s="257">
        <f t="shared" si="38"/>
        <v>168.40369999999999</v>
      </c>
      <c r="L439" s="257">
        <f t="shared" si="40"/>
        <v>37.048814</v>
      </c>
      <c r="M439" s="460">
        <v>63.543786666666669</v>
      </c>
      <c r="N439" s="257">
        <v>8.2678666666666665</v>
      </c>
      <c r="O439" s="458">
        <f t="shared" si="37"/>
        <v>0.7544603192743764</v>
      </c>
      <c r="P439" s="468" t="s">
        <v>1149</v>
      </c>
      <c r="Q439" s="468" t="s">
        <v>1150</v>
      </c>
    </row>
    <row r="440" spans="1:17" s="4" customFormat="1" ht="15.5" x14ac:dyDescent="0.35">
      <c r="A440" s="287">
        <v>90</v>
      </c>
      <c r="B440" s="321" t="s">
        <v>1221</v>
      </c>
      <c r="C440" s="147">
        <v>131.4</v>
      </c>
      <c r="D440" s="147"/>
      <c r="E440" s="147"/>
      <c r="F440" s="147">
        <f t="shared" si="39"/>
        <v>131.4</v>
      </c>
      <c r="G440" s="264">
        <v>86</v>
      </c>
      <c r="H440" s="147">
        <v>86</v>
      </c>
      <c r="I440" s="147"/>
      <c r="J440" s="459">
        <f t="shared" si="41"/>
        <v>2.8666666666666667E-2</v>
      </c>
      <c r="K440" s="257">
        <f t="shared" si="38"/>
        <v>122.7349</v>
      </c>
      <c r="L440" s="257">
        <f t="shared" si="40"/>
        <v>27.001677999999998</v>
      </c>
      <c r="M440" s="460">
        <v>46.311573333333335</v>
      </c>
      <c r="N440" s="257">
        <v>6.0257333333333332</v>
      </c>
      <c r="O440" s="458">
        <f t="shared" si="37"/>
        <v>1.5378530035514968</v>
      </c>
      <c r="P440" s="468" t="s">
        <v>1150</v>
      </c>
      <c r="Q440" s="468" t="s">
        <v>1151</v>
      </c>
    </row>
    <row r="441" spans="1:17" s="4" customFormat="1" ht="15.5" x14ac:dyDescent="0.35">
      <c r="A441" s="303">
        <v>91</v>
      </c>
      <c r="B441" s="321" t="s">
        <v>1222</v>
      </c>
      <c r="C441" s="147">
        <v>471.36</v>
      </c>
      <c r="D441" s="147"/>
      <c r="E441" s="147"/>
      <c r="F441" s="147">
        <f t="shared" si="39"/>
        <v>471.36</v>
      </c>
      <c r="G441" s="264">
        <v>75</v>
      </c>
      <c r="H441" s="147">
        <v>75</v>
      </c>
      <c r="I441" s="147"/>
      <c r="J441" s="459">
        <f t="shared" si="41"/>
        <v>2.5000000000000001E-2</v>
      </c>
      <c r="K441" s="257">
        <f t="shared" si="38"/>
        <v>107.03625</v>
      </c>
      <c r="L441" s="257">
        <f t="shared" si="40"/>
        <v>23.547974999999997</v>
      </c>
      <c r="M441" s="460">
        <v>40.387999999999998</v>
      </c>
      <c r="N441" s="257">
        <v>5.2549999999999999</v>
      </c>
      <c r="O441" s="458">
        <f t="shared" si="37"/>
        <v>0.37386970680583842</v>
      </c>
      <c r="P441" s="468" t="s">
        <v>1151</v>
      </c>
      <c r="Q441" s="468" t="s">
        <v>1152</v>
      </c>
    </row>
    <row r="442" spans="1:17" s="4" customFormat="1" ht="15.5" x14ac:dyDescent="0.35">
      <c r="A442" s="287">
        <v>92</v>
      </c>
      <c r="B442" s="321" t="s">
        <v>1223</v>
      </c>
      <c r="C442" s="147">
        <v>530.79999999999995</v>
      </c>
      <c r="D442" s="147"/>
      <c r="E442" s="147"/>
      <c r="F442" s="147">
        <f t="shared" si="39"/>
        <v>530.79999999999995</v>
      </c>
      <c r="G442" s="264">
        <v>100</v>
      </c>
      <c r="H442" s="147">
        <v>89</v>
      </c>
      <c r="I442" s="147"/>
      <c r="J442" s="459">
        <f t="shared" si="41"/>
        <v>2.9666666666666668E-2</v>
      </c>
      <c r="K442" s="257">
        <f t="shared" si="38"/>
        <v>127.01635</v>
      </c>
      <c r="L442" s="257">
        <f t="shared" si="40"/>
        <v>27.943597</v>
      </c>
      <c r="M442" s="460">
        <v>47.927093333333332</v>
      </c>
      <c r="N442" s="257">
        <v>6.2359333333333336</v>
      </c>
      <c r="O442" s="458">
        <f t="shared" si="37"/>
        <v>0.393976966214519</v>
      </c>
      <c r="P442" s="468" t="s">
        <v>1152</v>
      </c>
      <c r="Q442" s="468" t="s">
        <v>1153</v>
      </c>
    </row>
    <row r="443" spans="1:17" s="4" customFormat="1" ht="15.5" x14ac:dyDescent="0.35">
      <c r="A443" s="287">
        <v>93</v>
      </c>
      <c r="B443" s="321" t="s">
        <v>1224</v>
      </c>
      <c r="C443" s="147">
        <v>330.15</v>
      </c>
      <c r="D443" s="147"/>
      <c r="E443" s="147"/>
      <c r="F443" s="147">
        <f t="shared" si="39"/>
        <v>330.15</v>
      </c>
      <c r="G443" s="264">
        <v>154</v>
      </c>
      <c r="H443" s="147">
        <v>153</v>
      </c>
      <c r="I443" s="147"/>
      <c r="J443" s="459">
        <f t="shared" si="41"/>
        <v>5.0999999999999997E-2</v>
      </c>
      <c r="K443" s="257">
        <f t="shared" si="38"/>
        <v>218.35394999999997</v>
      </c>
      <c r="L443" s="257">
        <f t="shared" si="40"/>
        <v>48.037868999999993</v>
      </c>
      <c r="M443" s="460">
        <v>82.391519999999986</v>
      </c>
      <c r="N443" s="257">
        <v>10.7202</v>
      </c>
      <c r="O443" s="458">
        <f t="shared" si="37"/>
        <v>1.0889097046796909</v>
      </c>
      <c r="P443" s="468" t="s">
        <v>1153</v>
      </c>
      <c r="Q443" s="468" t="s">
        <v>1154</v>
      </c>
    </row>
    <row r="444" spans="1:17" s="4" customFormat="1" ht="15.5" x14ac:dyDescent="0.35">
      <c r="A444" s="303">
        <v>94</v>
      </c>
      <c r="B444" s="321" t="s">
        <v>1225</v>
      </c>
      <c r="C444" s="147">
        <v>242.1</v>
      </c>
      <c r="D444" s="147"/>
      <c r="E444" s="147"/>
      <c r="F444" s="147">
        <f t="shared" si="39"/>
        <v>242.1</v>
      </c>
      <c r="G444" s="264"/>
      <c r="H444" s="147"/>
      <c r="I444" s="147"/>
      <c r="J444" s="459">
        <f t="shared" si="41"/>
        <v>0</v>
      </c>
      <c r="K444" s="257">
        <f t="shared" si="38"/>
        <v>0</v>
      </c>
      <c r="L444" s="257">
        <f t="shared" si="40"/>
        <v>0</v>
      </c>
      <c r="M444" s="460">
        <v>0</v>
      </c>
      <c r="N444" s="257">
        <v>0</v>
      </c>
      <c r="O444" s="458">
        <f t="shared" ref="O444:O503" si="42">(K444+L444+M444+N444)/F444</f>
        <v>0</v>
      </c>
      <c r="P444" s="468" t="s">
        <v>1154</v>
      </c>
      <c r="Q444" s="468" t="s">
        <v>1166</v>
      </c>
    </row>
    <row r="445" spans="1:17" s="4" customFormat="1" ht="15.5" x14ac:dyDescent="0.35">
      <c r="A445" s="287">
        <v>95</v>
      </c>
      <c r="B445" s="321" t="s">
        <v>1226</v>
      </c>
      <c r="C445" s="147">
        <v>528.74</v>
      </c>
      <c r="D445" s="147"/>
      <c r="E445" s="147"/>
      <c r="F445" s="147">
        <f t="shared" si="39"/>
        <v>528.74</v>
      </c>
      <c r="G445" s="264">
        <v>113</v>
      </c>
      <c r="H445" s="147">
        <v>106</v>
      </c>
      <c r="I445" s="147"/>
      <c r="J445" s="459">
        <f t="shared" si="41"/>
        <v>3.5333333333333335E-2</v>
      </c>
      <c r="K445" s="257">
        <f t="shared" si="38"/>
        <v>151.27789999999999</v>
      </c>
      <c r="L445" s="257">
        <f t="shared" si="40"/>
        <v>33.281137999999999</v>
      </c>
      <c r="M445" s="460">
        <v>57.081706666666669</v>
      </c>
      <c r="N445" s="257">
        <v>7.4270666666666667</v>
      </c>
      <c r="O445" s="458">
        <f t="shared" si="42"/>
        <v>0.47105914312012198</v>
      </c>
      <c r="P445" s="468" t="s">
        <v>1166</v>
      </c>
      <c r="Q445" s="468" t="s">
        <v>1231</v>
      </c>
    </row>
    <row r="446" spans="1:17" s="4" customFormat="1" ht="15.5" x14ac:dyDescent="0.35">
      <c r="A446" s="287">
        <v>96</v>
      </c>
      <c r="B446" s="321" t="s">
        <v>1227</v>
      </c>
      <c r="C446" s="147">
        <v>183.6</v>
      </c>
      <c r="D446" s="147"/>
      <c r="E446" s="147"/>
      <c r="F446" s="147">
        <f t="shared" si="39"/>
        <v>183.6</v>
      </c>
      <c r="G446" s="264"/>
      <c r="H446" s="147">
        <v>0</v>
      </c>
      <c r="I446" s="147"/>
      <c r="J446" s="459">
        <f t="shared" si="41"/>
        <v>0</v>
      </c>
      <c r="K446" s="257">
        <f t="shared" si="38"/>
        <v>0</v>
      </c>
      <c r="L446" s="257">
        <f t="shared" si="40"/>
        <v>0</v>
      </c>
      <c r="M446" s="460">
        <v>0</v>
      </c>
      <c r="N446" s="257">
        <v>0</v>
      </c>
      <c r="O446" s="458">
        <f t="shared" si="42"/>
        <v>0</v>
      </c>
      <c r="P446" s="468" t="s">
        <v>1231</v>
      </c>
      <c r="Q446" s="468" t="s">
        <v>1232</v>
      </c>
    </row>
    <row r="447" spans="1:17" s="4" customFormat="1" ht="15.5" x14ac:dyDescent="0.35">
      <c r="A447" s="303">
        <v>97</v>
      </c>
      <c r="B447" s="321" t="s">
        <v>1228</v>
      </c>
      <c r="C447" s="147">
        <v>384.7</v>
      </c>
      <c r="D447" s="147"/>
      <c r="E447" s="147"/>
      <c r="F447" s="147">
        <f t="shared" si="39"/>
        <v>384.7</v>
      </c>
      <c r="G447" s="264">
        <v>168</v>
      </c>
      <c r="H447" s="147">
        <v>168</v>
      </c>
      <c r="I447" s="147"/>
      <c r="J447" s="459">
        <f t="shared" si="41"/>
        <v>5.6000000000000001E-2</v>
      </c>
      <c r="K447" s="257">
        <f t="shared" si="38"/>
        <v>239.7612</v>
      </c>
      <c r="L447" s="257">
        <f t="shared" si="40"/>
        <v>52.747464000000001</v>
      </c>
      <c r="M447" s="460">
        <v>90.469120000000004</v>
      </c>
      <c r="N447" s="257">
        <v>11.7712</v>
      </c>
      <c r="O447" s="458">
        <f t="shared" si="42"/>
        <v>1.0261216116454381</v>
      </c>
      <c r="P447" s="468" t="s">
        <v>1232</v>
      </c>
      <c r="Q447" s="468" t="s">
        <v>1233</v>
      </c>
    </row>
    <row r="448" spans="1:17" s="4" customFormat="1" ht="15.5" x14ac:dyDescent="0.35">
      <c r="A448" s="287">
        <v>98</v>
      </c>
      <c r="B448" s="321" t="s">
        <v>1229</v>
      </c>
      <c r="C448" s="147">
        <v>1676.67</v>
      </c>
      <c r="D448" s="147"/>
      <c r="E448" s="147">
        <v>224.2</v>
      </c>
      <c r="F448" s="147">
        <f>C448+E448</f>
        <v>1900.8700000000001</v>
      </c>
      <c r="G448" s="264">
        <v>1020</v>
      </c>
      <c r="H448" s="147">
        <v>762</v>
      </c>
      <c r="I448" s="147"/>
      <c r="J448" s="459">
        <f t="shared" si="41"/>
        <v>0.254</v>
      </c>
      <c r="K448" s="257">
        <f t="shared" si="38"/>
        <v>1087.4883</v>
      </c>
      <c r="L448" s="257">
        <f t="shared" si="40"/>
        <v>239.24742599999999</v>
      </c>
      <c r="M448" s="460">
        <v>410.34208000000001</v>
      </c>
      <c r="N448" s="257">
        <v>53.390799999999999</v>
      </c>
      <c r="O448" s="458">
        <f t="shared" si="42"/>
        <v>0.94192059741065914</v>
      </c>
      <c r="P448" s="468" t="s">
        <v>1233</v>
      </c>
      <c r="Q448" s="468" t="s">
        <v>1234</v>
      </c>
    </row>
    <row r="449" spans="1:17" s="4" customFormat="1" ht="15.5" x14ac:dyDescent="0.35">
      <c r="A449" s="287">
        <v>99</v>
      </c>
      <c r="B449" s="321" t="s">
        <v>1230</v>
      </c>
      <c r="C449" s="147">
        <v>362.4</v>
      </c>
      <c r="D449" s="147"/>
      <c r="E449" s="147"/>
      <c r="F449" s="147">
        <f>C449+D449+E449</f>
        <v>362.4</v>
      </c>
      <c r="G449" s="264">
        <v>0</v>
      </c>
      <c r="H449" s="147">
        <v>0</v>
      </c>
      <c r="I449" s="147"/>
      <c r="J449" s="459">
        <f t="shared" si="41"/>
        <v>0</v>
      </c>
      <c r="K449" s="257">
        <f t="shared" si="38"/>
        <v>0</v>
      </c>
      <c r="L449" s="257">
        <f t="shared" si="40"/>
        <v>0</v>
      </c>
      <c r="M449" s="460">
        <v>0</v>
      </c>
      <c r="N449" s="257">
        <v>0</v>
      </c>
      <c r="O449" s="458">
        <f t="shared" si="42"/>
        <v>0</v>
      </c>
      <c r="P449" s="480" t="s">
        <v>1234</v>
      </c>
      <c r="Q449" s="468" t="s">
        <v>1235</v>
      </c>
    </row>
    <row r="450" spans="1:17" s="4" customFormat="1" ht="15.5" x14ac:dyDescent="0.35">
      <c r="A450" s="303">
        <v>100</v>
      </c>
      <c r="B450" s="321" t="s">
        <v>1237</v>
      </c>
      <c r="C450" s="147">
        <v>156.19999999999999</v>
      </c>
      <c r="D450" s="147"/>
      <c r="E450" s="147">
        <v>39.9</v>
      </c>
      <c r="F450" s="147">
        <f t="shared" si="39"/>
        <v>196.1</v>
      </c>
      <c r="G450" s="264">
        <v>90</v>
      </c>
      <c r="H450" s="147">
        <v>80</v>
      </c>
      <c r="I450" s="147"/>
      <c r="J450" s="459">
        <f t="shared" si="41"/>
        <v>2.6666666666666668E-2</v>
      </c>
      <c r="K450" s="257">
        <f t="shared" si="38"/>
        <v>114.172</v>
      </c>
      <c r="L450" s="257">
        <f t="shared" si="40"/>
        <v>25.117840000000001</v>
      </c>
      <c r="M450" s="460">
        <v>43.080533333333335</v>
      </c>
      <c r="N450" s="257">
        <v>5.6053333333333333</v>
      </c>
      <c r="O450" s="458">
        <f t="shared" si="42"/>
        <v>0.95857066122726509</v>
      </c>
      <c r="P450" s="55" t="s">
        <v>1235</v>
      </c>
      <c r="Q450" s="480" t="s">
        <v>1236</v>
      </c>
    </row>
    <row r="451" spans="1:17" s="4" customFormat="1" ht="15.5" x14ac:dyDescent="0.35">
      <c r="A451" s="287">
        <v>101</v>
      </c>
      <c r="B451" s="321" t="s">
        <v>1238</v>
      </c>
      <c r="C451" s="147">
        <v>98.48</v>
      </c>
      <c r="D451" s="147"/>
      <c r="E451" s="147"/>
      <c r="F451" s="147">
        <f t="shared" si="39"/>
        <v>98.48</v>
      </c>
      <c r="G451" s="264"/>
      <c r="H451" s="147">
        <v>0</v>
      </c>
      <c r="I451" s="147"/>
      <c r="J451" s="459">
        <f t="shared" si="41"/>
        <v>0</v>
      </c>
      <c r="K451" s="257">
        <f t="shared" si="38"/>
        <v>0</v>
      </c>
      <c r="L451" s="257">
        <f t="shared" si="40"/>
        <v>0</v>
      </c>
      <c r="M451" s="460">
        <v>0</v>
      </c>
      <c r="N451" s="257">
        <v>0</v>
      </c>
      <c r="O451" s="458">
        <f t="shared" si="42"/>
        <v>0</v>
      </c>
      <c r="P451" s="55" t="s">
        <v>1236</v>
      </c>
      <c r="Q451" s="480" t="s">
        <v>2152</v>
      </c>
    </row>
    <row r="452" spans="1:17" s="4" customFormat="1" ht="15.5" x14ac:dyDescent="0.35">
      <c r="A452" s="287">
        <v>102</v>
      </c>
      <c r="B452" s="321" t="s">
        <v>1239</v>
      </c>
      <c r="C452" s="147">
        <v>2328.6</v>
      </c>
      <c r="D452" s="147"/>
      <c r="E452" s="147"/>
      <c r="F452" s="147">
        <f t="shared" si="39"/>
        <v>2328.6</v>
      </c>
      <c r="G452" s="264">
        <v>454</v>
      </c>
      <c r="H452" s="147">
        <v>317</v>
      </c>
      <c r="I452" s="147"/>
      <c r="J452" s="459">
        <f t="shared" si="41"/>
        <v>0.10566666666666667</v>
      </c>
      <c r="K452" s="257">
        <f t="shared" si="38"/>
        <v>452.40654999999998</v>
      </c>
      <c r="L452" s="257">
        <f t="shared" si="40"/>
        <v>99.529440999999991</v>
      </c>
      <c r="M452" s="460">
        <v>170.70661333333334</v>
      </c>
      <c r="N452" s="257">
        <v>22.211133333333333</v>
      </c>
      <c r="O452" s="458">
        <f t="shared" si="42"/>
        <v>0.3198719134530047</v>
      </c>
      <c r="P452" s="55" t="s">
        <v>2152</v>
      </c>
      <c r="Q452" s="481" t="s">
        <v>1265</v>
      </c>
    </row>
    <row r="453" spans="1:17" s="4" customFormat="1" ht="15.5" x14ac:dyDescent="0.35">
      <c r="A453" s="303">
        <v>103</v>
      </c>
      <c r="B453" s="321" t="s">
        <v>1240</v>
      </c>
      <c r="C453" s="147">
        <v>479.01</v>
      </c>
      <c r="D453" s="147"/>
      <c r="E453" s="147"/>
      <c r="F453" s="147">
        <f t="shared" si="39"/>
        <v>479.01</v>
      </c>
      <c r="G453" s="264">
        <v>195</v>
      </c>
      <c r="H453" s="147">
        <v>177</v>
      </c>
      <c r="I453" s="147"/>
      <c r="J453" s="459">
        <f t="shared" si="41"/>
        <v>5.8999999999999997E-2</v>
      </c>
      <c r="K453" s="257">
        <f t="shared" si="38"/>
        <v>252.60554999999997</v>
      </c>
      <c r="L453" s="257">
        <f t="shared" si="40"/>
        <v>55.57322099999999</v>
      </c>
      <c r="M453" s="460">
        <v>95.315679999999986</v>
      </c>
      <c r="N453" s="257">
        <v>12.401799999999998</v>
      </c>
      <c r="O453" s="458">
        <f t="shared" si="42"/>
        <v>0.8682412705371495</v>
      </c>
      <c r="P453" s="55" t="s">
        <v>1265</v>
      </c>
      <c r="Q453" s="55" t="s">
        <v>505</v>
      </c>
    </row>
    <row r="454" spans="1:17" s="4" customFormat="1" ht="15.5" x14ac:dyDescent="0.35">
      <c r="A454" s="287">
        <v>104</v>
      </c>
      <c r="B454" s="321" t="s">
        <v>1241</v>
      </c>
      <c r="C454" s="147">
        <v>479.14</v>
      </c>
      <c r="D454" s="147"/>
      <c r="E454" s="147"/>
      <c r="F454" s="147">
        <f t="shared" si="39"/>
        <v>479.14</v>
      </c>
      <c r="G454" s="264">
        <v>73</v>
      </c>
      <c r="H454" s="147">
        <v>73</v>
      </c>
      <c r="I454" s="147"/>
      <c r="J454" s="459">
        <f t="shared" si="41"/>
        <v>2.4333333333333332E-2</v>
      </c>
      <c r="K454" s="257">
        <f t="shared" si="38"/>
        <v>104.18194999999999</v>
      </c>
      <c r="L454" s="257">
        <f t="shared" si="40"/>
        <v>22.920028999999996</v>
      </c>
      <c r="M454" s="460">
        <v>39.310986666666665</v>
      </c>
      <c r="N454" s="257">
        <v>5.114866666666666</v>
      </c>
      <c r="O454" s="458">
        <f t="shared" si="42"/>
        <v>0.35799105132807391</v>
      </c>
      <c r="P454" s="55" t="s">
        <v>505</v>
      </c>
      <c r="Q454" s="55" t="s">
        <v>506</v>
      </c>
    </row>
    <row r="455" spans="1:17" s="4" customFormat="1" ht="15.5" x14ac:dyDescent="0.35">
      <c r="A455" s="287">
        <v>105</v>
      </c>
      <c r="B455" s="321" t="s">
        <v>1242</v>
      </c>
      <c r="C455" s="147">
        <v>1158.5899999999999</v>
      </c>
      <c r="D455" s="147"/>
      <c r="E455" s="147"/>
      <c r="F455" s="147">
        <f t="shared" si="39"/>
        <v>1158.5899999999999</v>
      </c>
      <c r="G455" s="264">
        <v>290</v>
      </c>
      <c r="H455" s="147">
        <v>230</v>
      </c>
      <c r="I455" s="147"/>
      <c r="J455" s="459">
        <f t="shared" si="41"/>
        <v>7.6666666666666661E-2</v>
      </c>
      <c r="K455" s="257">
        <f t="shared" ref="K455:K518" si="43">J455*4281.45</f>
        <v>328.24449999999996</v>
      </c>
      <c r="L455" s="257">
        <f t="shared" si="40"/>
        <v>72.213789999999989</v>
      </c>
      <c r="M455" s="460">
        <v>123.85653333333333</v>
      </c>
      <c r="N455" s="257">
        <v>16.115333333333332</v>
      </c>
      <c r="O455" s="458">
        <f t="shared" si="42"/>
        <v>0.46645505024785872</v>
      </c>
      <c r="P455" s="55" t="s">
        <v>506</v>
      </c>
      <c r="Q455" s="482" t="s">
        <v>507</v>
      </c>
    </row>
    <row r="456" spans="1:17" s="4" customFormat="1" ht="15.5" x14ac:dyDescent="0.35">
      <c r="A456" s="303">
        <v>106</v>
      </c>
      <c r="B456" s="321" t="s">
        <v>1243</v>
      </c>
      <c r="C456" s="147">
        <v>368.99</v>
      </c>
      <c r="D456" s="147"/>
      <c r="E456" s="147"/>
      <c r="F456" s="147">
        <f t="shared" si="39"/>
        <v>368.99</v>
      </c>
      <c r="G456" s="264">
        <v>203</v>
      </c>
      <c r="H456" s="147">
        <v>158</v>
      </c>
      <c r="I456" s="147"/>
      <c r="J456" s="459">
        <f t="shared" si="41"/>
        <v>5.2666666666666667E-2</v>
      </c>
      <c r="K456" s="257">
        <f t="shared" si="43"/>
        <v>225.4897</v>
      </c>
      <c r="L456" s="257">
        <f t="shared" si="40"/>
        <v>49.607734000000001</v>
      </c>
      <c r="M456" s="460">
        <v>85.08405333333333</v>
      </c>
      <c r="N456" s="257">
        <v>11.070533333333332</v>
      </c>
      <c r="O456" s="458">
        <f t="shared" si="42"/>
        <v>1.0061303034409244</v>
      </c>
      <c r="P456" s="482" t="s">
        <v>507</v>
      </c>
      <c r="Q456" s="482" t="s">
        <v>508</v>
      </c>
    </row>
    <row r="457" spans="1:17" s="4" customFormat="1" ht="15.5" x14ac:dyDescent="0.35">
      <c r="A457" s="287">
        <v>107</v>
      </c>
      <c r="B457" s="321" t="s">
        <v>1244</v>
      </c>
      <c r="C457" s="147">
        <v>346.24</v>
      </c>
      <c r="D457" s="147"/>
      <c r="E457" s="147"/>
      <c r="F457" s="147">
        <f t="shared" si="39"/>
        <v>346.24</v>
      </c>
      <c r="G457" s="264">
        <v>108</v>
      </c>
      <c r="H457" s="147">
        <v>92</v>
      </c>
      <c r="I457" s="147"/>
      <c r="J457" s="459">
        <f t="shared" si="41"/>
        <v>3.0666666666666665E-2</v>
      </c>
      <c r="K457" s="257">
        <f t="shared" si="43"/>
        <v>131.2978</v>
      </c>
      <c r="L457" s="257">
        <f t="shared" si="40"/>
        <v>28.885515999999999</v>
      </c>
      <c r="M457" s="460">
        <v>49.542613333333328</v>
      </c>
      <c r="N457" s="257">
        <v>6.4461333333333322</v>
      </c>
      <c r="O457" s="458">
        <f t="shared" si="42"/>
        <v>0.62434167821934683</v>
      </c>
      <c r="P457" s="482" t="s">
        <v>508</v>
      </c>
      <c r="Q457" s="482" t="s">
        <v>509</v>
      </c>
    </row>
    <row r="458" spans="1:17" s="4" customFormat="1" ht="15.5" x14ac:dyDescent="0.35">
      <c r="A458" s="287">
        <v>108</v>
      </c>
      <c r="B458" s="321" t="s">
        <v>1245</v>
      </c>
      <c r="C458" s="147">
        <v>151.5</v>
      </c>
      <c r="D458" s="147"/>
      <c r="E458" s="147"/>
      <c r="F458" s="147">
        <f t="shared" si="39"/>
        <v>151.5</v>
      </c>
      <c r="G458" s="264">
        <v>0</v>
      </c>
      <c r="H458" s="147">
        <v>0</v>
      </c>
      <c r="I458" s="147"/>
      <c r="J458" s="459">
        <f t="shared" si="41"/>
        <v>0</v>
      </c>
      <c r="K458" s="257">
        <f t="shared" si="43"/>
        <v>0</v>
      </c>
      <c r="L458" s="257">
        <f t="shared" si="40"/>
        <v>0</v>
      </c>
      <c r="M458" s="460">
        <v>0</v>
      </c>
      <c r="N458" s="257">
        <v>0</v>
      </c>
      <c r="O458" s="458">
        <f t="shared" si="42"/>
        <v>0</v>
      </c>
      <c r="P458" s="482" t="s">
        <v>509</v>
      </c>
      <c r="Q458" s="482" t="s">
        <v>510</v>
      </c>
    </row>
    <row r="459" spans="1:17" s="4" customFormat="1" ht="15.5" x14ac:dyDescent="0.35">
      <c r="A459" s="303">
        <v>109</v>
      </c>
      <c r="B459" s="321" t="s">
        <v>1246</v>
      </c>
      <c r="C459" s="147">
        <v>99.3</v>
      </c>
      <c r="D459" s="147"/>
      <c r="E459" s="147">
        <v>24.3</v>
      </c>
      <c r="F459" s="147">
        <f t="shared" si="39"/>
        <v>123.6</v>
      </c>
      <c r="G459" s="264">
        <v>44</v>
      </c>
      <c r="H459" s="147">
        <v>0</v>
      </c>
      <c r="I459" s="147"/>
      <c r="J459" s="459">
        <f t="shared" si="41"/>
        <v>0</v>
      </c>
      <c r="K459" s="257">
        <f t="shared" si="43"/>
        <v>0</v>
      </c>
      <c r="L459" s="257">
        <f t="shared" si="40"/>
        <v>0</v>
      </c>
      <c r="M459" s="460">
        <v>0</v>
      </c>
      <c r="N459" s="257">
        <v>0</v>
      </c>
      <c r="O459" s="458">
        <f t="shared" si="42"/>
        <v>0</v>
      </c>
      <c r="P459" s="482" t="s">
        <v>510</v>
      </c>
    </row>
    <row r="460" spans="1:17" s="4" customFormat="1" ht="15.5" x14ac:dyDescent="0.35">
      <c r="A460" s="287">
        <v>110</v>
      </c>
      <c r="B460" s="321" t="s">
        <v>1247</v>
      </c>
      <c r="C460" s="147">
        <v>624.51</v>
      </c>
      <c r="D460" s="147"/>
      <c r="E460" s="147"/>
      <c r="F460" s="147">
        <f t="shared" si="39"/>
        <v>624.51</v>
      </c>
      <c r="G460" s="264">
        <v>355</v>
      </c>
      <c r="H460" s="147">
        <v>245</v>
      </c>
      <c r="I460" s="147"/>
      <c r="J460" s="459">
        <f t="shared" si="41"/>
        <v>8.1666666666666665E-2</v>
      </c>
      <c r="K460" s="257">
        <f t="shared" si="43"/>
        <v>349.65174999999999</v>
      </c>
      <c r="L460" s="257">
        <f t="shared" si="40"/>
        <v>76.923384999999996</v>
      </c>
      <c r="M460" s="460">
        <v>131.93413333333331</v>
      </c>
      <c r="N460" s="257">
        <v>17.166333333333334</v>
      </c>
      <c r="O460" s="458">
        <f t="shared" si="42"/>
        <v>0.9218036567335457</v>
      </c>
    </row>
    <row r="461" spans="1:17" s="4" customFormat="1" ht="15.5" x14ac:dyDescent="0.35">
      <c r="A461" s="287">
        <v>111</v>
      </c>
      <c r="B461" s="321" t="s">
        <v>1248</v>
      </c>
      <c r="C461" s="147">
        <v>202.5</v>
      </c>
      <c r="D461" s="147"/>
      <c r="E461" s="147"/>
      <c r="F461" s="147">
        <f t="shared" si="39"/>
        <v>202.5</v>
      </c>
      <c r="G461" s="264">
        <v>0</v>
      </c>
      <c r="H461" s="147">
        <v>0</v>
      </c>
      <c r="I461" s="147"/>
      <c r="J461" s="459">
        <f t="shared" si="41"/>
        <v>0</v>
      </c>
      <c r="K461" s="257">
        <f t="shared" si="43"/>
        <v>0</v>
      </c>
      <c r="L461" s="257">
        <f t="shared" si="40"/>
        <v>0</v>
      </c>
      <c r="M461" s="460">
        <v>0</v>
      </c>
      <c r="N461" s="257">
        <v>0</v>
      </c>
      <c r="O461" s="458">
        <f t="shared" si="42"/>
        <v>0</v>
      </c>
    </row>
    <row r="462" spans="1:17" s="4" customFormat="1" ht="15.5" x14ac:dyDescent="0.35">
      <c r="A462" s="303">
        <v>112</v>
      </c>
      <c r="B462" s="321" t="s">
        <v>1249</v>
      </c>
      <c r="C462" s="147">
        <v>132.5</v>
      </c>
      <c r="D462" s="147"/>
      <c r="E462" s="147"/>
      <c r="F462" s="147">
        <f t="shared" si="39"/>
        <v>132.5</v>
      </c>
      <c r="G462" s="264">
        <v>0</v>
      </c>
      <c r="H462" s="147">
        <v>0</v>
      </c>
      <c r="I462" s="147"/>
      <c r="J462" s="459">
        <f t="shared" si="41"/>
        <v>0</v>
      </c>
      <c r="K462" s="257">
        <f t="shared" si="43"/>
        <v>0</v>
      </c>
      <c r="L462" s="257">
        <f t="shared" si="40"/>
        <v>0</v>
      </c>
      <c r="M462" s="460">
        <v>0</v>
      </c>
      <c r="N462" s="257">
        <v>0</v>
      </c>
      <c r="O462" s="458">
        <f t="shared" si="42"/>
        <v>0</v>
      </c>
    </row>
    <row r="463" spans="1:17" s="4" customFormat="1" ht="15.5" x14ac:dyDescent="0.35">
      <c r="A463" s="287">
        <v>113</v>
      </c>
      <c r="B463" s="321" t="s">
        <v>1261</v>
      </c>
      <c r="C463" s="147">
        <v>138</v>
      </c>
      <c r="D463" s="147"/>
      <c r="E463" s="147"/>
      <c r="F463" s="147">
        <f t="shared" si="39"/>
        <v>138</v>
      </c>
      <c r="G463" s="264">
        <v>92</v>
      </c>
      <c r="H463" s="147">
        <v>67</v>
      </c>
      <c r="I463" s="147"/>
      <c r="J463" s="459">
        <f t="shared" si="41"/>
        <v>2.2333333333333334E-2</v>
      </c>
      <c r="K463" s="257">
        <f t="shared" si="43"/>
        <v>95.619050000000001</v>
      </c>
      <c r="L463" s="257">
        <f t="shared" si="40"/>
        <v>21.036190999999999</v>
      </c>
      <c r="M463" s="460">
        <v>36.079946666666665</v>
      </c>
      <c r="N463" s="257">
        <v>4.694466666666667</v>
      </c>
      <c r="O463" s="458">
        <f t="shared" si="42"/>
        <v>1.1407945966183575</v>
      </c>
    </row>
    <row r="464" spans="1:17" s="4" customFormat="1" ht="15.5" x14ac:dyDescent="0.35">
      <c r="A464" s="287">
        <v>114</v>
      </c>
      <c r="B464" s="321" t="s">
        <v>1262</v>
      </c>
      <c r="C464" s="147">
        <v>137.69999999999999</v>
      </c>
      <c r="D464" s="147"/>
      <c r="E464" s="147"/>
      <c r="F464" s="147">
        <f t="shared" si="39"/>
        <v>137.69999999999999</v>
      </c>
      <c r="G464" s="264">
        <v>0</v>
      </c>
      <c r="H464" s="147">
        <v>0</v>
      </c>
      <c r="I464" s="147"/>
      <c r="J464" s="459">
        <f t="shared" si="41"/>
        <v>0</v>
      </c>
      <c r="K464" s="257">
        <f t="shared" si="43"/>
        <v>0</v>
      </c>
      <c r="L464" s="257">
        <f t="shared" si="40"/>
        <v>0</v>
      </c>
      <c r="M464" s="460">
        <v>0</v>
      </c>
      <c r="N464" s="257">
        <v>0</v>
      </c>
      <c r="O464" s="458">
        <f t="shared" si="42"/>
        <v>0</v>
      </c>
    </row>
    <row r="465" spans="1:15" s="4" customFormat="1" ht="15.5" x14ac:dyDescent="0.35">
      <c r="A465" s="303">
        <v>115</v>
      </c>
      <c r="B465" s="321" t="s">
        <v>1263</v>
      </c>
      <c r="C465" s="147">
        <v>184.88</v>
      </c>
      <c r="D465" s="147"/>
      <c r="E465" s="147"/>
      <c r="F465" s="147">
        <f t="shared" si="39"/>
        <v>184.88</v>
      </c>
      <c r="G465" s="264">
        <v>0</v>
      </c>
      <c r="H465" s="147"/>
      <c r="I465" s="147"/>
      <c r="J465" s="459">
        <f t="shared" si="41"/>
        <v>0</v>
      </c>
      <c r="K465" s="257">
        <f t="shared" si="43"/>
        <v>0</v>
      </c>
      <c r="L465" s="257">
        <f t="shared" si="40"/>
        <v>0</v>
      </c>
      <c r="M465" s="460">
        <v>0</v>
      </c>
      <c r="N465" s="257">
        <v>0</v>
      </c>
      <c r="O465" s="458">
        <f t="shared" si="42"/>
        <v>0</v>
      </c>
    </row>
    <row r="466" spans="1:15" s="4" customFormat="1" ht="15.5" x14ac:dyDescent="0.35">
      <c r="A466" s="287">
        <v>116</v>
      </c>
      <c r="B466" s="321" t="s">
        <v>1264</v>
      </c>
      <c r="C466" s="147">
        <v>632.09</v>
      </c>
      <c r="D466" s="147"/>
      <c r="E466" s="147">
        <v>25.1</v>
      </c>
      <c r="F466" s="147">
        <f t="shared" si="39"/>
        <v>657.19</v>
      </c>
      <c r="G466" s="264">
        <v>126</v>
      </c>
      <c r="H466" s="147">
        <v>74</v>
      </c>
      <c r="I466" s="147"/>
      <c r="J466" s="459">
        <f t="shared" si="41"/>
        <v>2.4666666666666667E-2</v>
      </c>
      <c r="K466" s="257">
        <f t="shared" si="43"/>
        <v>105.6091</v>
      </c>
      <c r="L466" s="257">
        <f t="shared" si="40"/>
        <v>23.234002</v>
      </c>
      <c r="M466" s="460">
        <v>39.849493333333328</v>
      </c>
      <c r="N466" s="257">
        <v>5.1849333333333334</v>
      </c>
      <c r="O466" s="458">
        <f t="shared" si="42"/>
        <v>0.26457725873288795</v>
      </c>
    </row>
    <row r="467" spans="1:15" s="4" customFormat="1" ht="15.5" x14ac:dyDescent="0.35">
      <c r="A467" s="287">
        <v>117</v>
      </c>
      <c r="B467" s="321" t="s">
        <v>1266</v>
      </c>
      <c r="C467" s="147">
        <v>815.3</v>
      </c>
      <c r="D467" s="147"/>
      <c r="E467" s="147"/>
      <c r="F467" s="147">
        <f t="shared" si="39"/>
        <v>815.3</v>
      </c>
      <c r="G467" s="264">
        <v>135</v>
      </c>
      <c r="H467" s="147">
        <v>45</v>
      </c>
      <c r="I467" s="147"/>
      <c r="J467" s="459">
        <f t="shared" si="41"/>
        <v>1.4999999999999999E-2</v>
      </c>
      <c r="K467" s="257">
        <f t="shared" si="43"/>
        <v>64.22175</v>
      </c>
      <c r="L467" s="257">
        <f t="shared" si="40"/>
        <v>14.128785000000001</v>
      </c>
      <c r="M467" s="460">
        <v>24.232799999999997</v>
      </c>
      <c r="N467" s="257">
        <v>3.1529999999999996</v>
      </c>
      <c r="O467" s="458">
        <f t="shared" si="42"/>
        <v>0.12969009567030543</v>
      </c>
    </row>
    <row r="468" spans="1:15" s="4" customFormat="1" ht="15.5" x14ac:dyDescent="0.35">
      <c r="A468" s="303">
        <v>118</v>
      </c>
      <c r="B468" s="321" t="s">
        <v>1267</v>
      </c>
      <c r="C468" s="147">
        <v>800.4</v>
      </c>
      <c r="D468" s="147"/>
      <c r="E468" s="147"/>
      <c r="F468" s="147">
        <f t="shared" si="39"/>
        <v>800.4</v>
      </c>
      <c r="G468" s="264">
        <v>160</v>
      </c>
      <c r="H468" s="147">
        <v>160</v>
      </c>
      <c r="I468" s="147"/>
      <c r="J468" s="459">
        <f t="shared" si="41"/>
        <v>5.3333333333333337E-2</v>
      </c>
      <c r="K468" s="257">
        <f t="shared" si="43"/>
        <v>228.34399999999999</v>
      </c>
      <c r="L468" s="257">
        <f t="shared" si="40"/>
        <v>50.235680000000002</v>
      </c>
      <c r="M468" s="460">
        <v>86.16106666666667</v>
      </c>
      <c r="N468" s="257">
        <v>11.210666666666667</v>
      </c>
      <c r="O468" s="458">
        <f t="shared" si="42"/>
        <v>0.46970441445943695</v>
      </c>
    </row>
    <row r="469" spans="1:15" s="4" customFormat="1" ht="15.5" x14ac:dyDescent="0.35">
      <c r="A469" s="287">
        <v>119</v>
      </c>
      <c r="B469" s="321" t="s">
        <v>1268</v>
      </c>
      <c r="C469" s="147">
        <v>285.10000000000002</v>
      </c>
      <c r="D469" s="147"/>
      <c r="E469" s="147"/>
      <c r="F469" s="147">
        <f t="shared" ref="F469:F491" si="44">C469+D469+E469</f>
        <v>285.10000000000002</v>
      </c>
      <c r="G469" s="264">
        <v>20</v>
      </c>
      <c r="H469" s="147">
        <v>20</v>
      </c>
      <c r="I469" s="147"/>
      <c r="J469" s="459">
        <f t="shared" si="41"/>
        <v>6.6666666666666671E-3</v>
      </c>
      <c r="K469" s="257">
        <f t="shared" si="43"/>
        <v>28.542999999999999</v>
      </c>
      <c r="L469" s="257">
        <f t="shared" si="40"/>
        <v>6.2794600000000003</v>
      </c>
      <c r="M469" s="460">
        <v>10.770133333333334</v>
      </c>
      <c r="N469" s="257">
        <v>1.4013333333333333</v>
      </c>
      <c r="O469" s="458">
        <f t="shared" si="42"/>
        <v>0.16483313457266455</v>
      </c>
    </row>
    <row r="470" spans="1:15" s="4" customFormat="1" ht="15.5" x14ac:dyDescent="0.35">
      <c r="A470" s="287">
        <v>120</v>
      </c>
      <c r="B470" s="321" t="s">
        <v>1269</v>
      </c>
      <c r="C470" s="147">
        <v>415.84</v>
      </c>
      <c r="D470" s="147"/>
      <c r="E470" s="147"/>
      <c r="F470" s="147">
        <f t="shared" si="44"/>
        <v>415.84</v>
      </c>
      <c r="G470" s="264">
        <v>76</v>
      </c>
      <c r="H470" s="147">
        <v>76</v>
      </c>
      <c r="I470" s="147"/>
      <c r="J470" s="459">
        <f t="shared" si="41"/>
        <v>2.5333333333333333E-2</v>
      </c>
      <c r="K470" s="257">
        <f t="shared" si="43"/>
        <v>108.46339999999999</v>
      </c>
      <c r="L470" s="257">
        <f t="shared" si="40"/>
        <v>23.861947999999998</v>
      </c>
      <c r="M470" s="460">
        <v>40.926506666666661</v>
      </c>
      <c r="N470" s="257">
        <v>5.3250666666666664</v>
      </c>
      <c r="O470" s="458">
        <f t="shared" si="42"/>
        <v>0.42943661344106704</v>
      </c>
    </row>
    <row r="471" spans="1:15" s="4" customFormat="1" ht="15.5" x14ac:dyDescent="0.35">
      <c r="A471" s="303">
        <v>121</v>
      </c>
      <c r="B471" s="321" t="s">
        <v>1270</v>
      </c>
      <c r="C471" s="147">
        <v>516.34</v>
      </c>
      <c r="D471" s="147"/>
      <c r="E471" s="147"/>
      <c r="F471" s="147">
        <f t="shared" si="44"/>
        <v>516.34</v>
      </c>
      <c r="G471" s="264">
        <v>36</v>
      </c>
      <c r="H471" s="147">
        <v>36</v>
      </c>
      <c r="I471" s="147"/>
      <c r="J471" s="459">
        <f t="shared" si="41"/>
        <v>1.2E-2</v>
      </c>
      <c r="K471" s="257">
        <f t="shared" si="43"/>
        <v>51.377400000000002</v>
      </c>
      <c r="L471" s="257">
        <f t="shared" si="40"/>
        <v>11.303028000000001</v>
      </c>
      <c r="M471" s="460">
        <v>19.386240000000001</v>
      </c>
      <c r="N471" s="257">
        <v>2.5224000000000002</v>
      </c>
      <c r="O471" s="458">
        <f t="shared" si="42"/>
        <v>0.16382435604446682</v>
      </c>
    </row>
    <row r="472" spans="1:15" s="4" customFormat="1" ht="15.5" x14ac:dyDescent="0.35">
      <c r="A472" s="287">
        <v>122</v>
      </c>
      <c r="B472" s="321" t="s">
        <v>1271</v>
      </c>
      <c r="C472" s="147">
        <v>605.14</v>
      </c>
      <c r="D472" s="147"/>
      <c r="E472" s="147"/>
      <c r="F472" s="147">
        <f t="shared" si="44"/>
        <v>605.14</v>
      </c>
      <c r="G472" s="264">
        <v>112</v>
      </c>
      <c r="H472" s="147">
        <v>108</v>
      </c>
      <c r="I472" s="147"/>
      <c r="J472" s="459">
        <f t="shared" si="41"/>
        <v>3.5999999999999997E-2</v>
      </c>
      <c r="K472" s="257">
        <f t="shared" si="43"/>
        <v>154.13219999999998</v>
      </c>
      <c r="L472" s="257">
        <f t="shared" si="40"/>
        <v>33.909084</v>
      </c>
      <c r="M472" s="460">
        <v>58.158719999999995</v>
      </c>
      <c r="N472" s="257">
        <v>7.5671999999999997</v>
      </c>
      <c r="O472" s="458">
        <f t="shared" si="42"/>
        <v>0.41935288363023432</v>
      </c>
    </row>
    <row r="473" spans="1:15" s="4" customFormat="1" ht="15.5" x14ac:dyDescent="0.35">
      <c r="A473" s="287">
        <v>123</v>
      </c>
      <c r="B473" s="321" t="s">
        <v>1272</v>
      </c>
      <c r="C473" s="147">
        <v>476.1</v>
      </c>
      <c r="D473" s="147"/>
      <c r="E473" s="147"/>
      <c r="F473" s="147">
        <f t="shared" si="44"/>
        <v>476.1</v>
      </c>
      <c r="G473" s="264">
        <v>112</v>
      </c>
      <c r="H473" s="147">
        <v>87</v>
      </c>
      <c r="I473" s="147"/>
      <c r="J473" s="459">
        <f t="shared" si="41"/>
        <v>2.9000000000000001E-2</v>
      </c>
      <c r="K473" s="257">
        <f t="shared" si="43"/>
        <v>124.16205000000001</v>
      </c>
      <c r="L473" s="257">
        <f t="shared" si="40"/>
        <v>27.315651000000003</v>
      </c>
      <c r="M473" s="460">
        <v>46.850079999999998</v>
      </c>
      <c r="N473" s="257">
        <v>6.0958000000000006</v>
      </c>
      <c r="O473" s="458">
        <f t="shared" si="42"/>
        <v>0.42937110060911576</v>
      </c>
    </row>
    <row r="474" spans="1:15" s="4" customFormat="1" ht="15.5" x14ac:dyDescent="0.35">
      <c r="A474" s="303">
        <v>124</v>
      </c>
      <c r="B474" s="321" t="s">
        <v>1273</v>
      </c>
      <c r="C474" s="147">
        <v>417.52</v>
      </c>
      <c r="D474" s="147"/>
      <c r="E474" s="147"/>
      <c r="F474" s="147">
        <f t="shared" si="44"/>
        <v>417.52</v>
      </c>
      <c r="G474" s="264">
        <v>155</v>
      </c>
      <c r="H474" s="147">
        <v>155</v>
      </c>
      <c r="I474" s="147"/>
      <c r="J474" s="459">
        <f t="shared" si="41"/>
        <v>5.1666666666666666E-2</v>
      </c>
      <c r="K474" s="257">
        <f t="shared" si="43"/>
        <v>221.20824999999999</v>
      </c>
      <c r="L474" s="257">
        <f t="shared" si="40"/>
        <v>48.665815000000002</v>
      </c>
      <c r="M474" s="460">
        <v>83.468533333333326</v>
      </c>
      <c r="N474" s="257">
        <v>10.860333333333333</v>
      </c>
      <c r="O474" s="458">
        <f t="shared" si="42"/>
        <v>0.8723005644440186</v>
      </c>
    </row>
    <row r="475" spans="1:15" s="4" customFormat="1" ht="15.5" x14ac:dyDescent="0.35">
      <c r="A475" s="287">
        <v>125</v>
      </c>
      <c r="B475" s="321" t="s">
        <v>1274</v>
      </c>
      <c r="C475" s="147">
        <v>273.56</v>
      </c>
      <c r="D475" s="147"/>
      <c r="E475" s="147"/>
      <c r="F475" s="147">
        <f t="shared" si="44"/>
        <v>273.56</v>
      </c>
      <c r="G475" s="264">
        <v>181</v>
      </c>
      <c r="H475" s="147">
        <v>181</v>
      </c>
      <c r="I475" s="147"/>
      <c r="J475" s="459">
        <f t="shared" si="41"/>
        <v>6.0333333333333336E-2</v>
      </c>
      <c r="K475" s="257">
        <f t="shared" si="43"/>
        <v>258.31414999999998</v>
      </c>
      <c r="L475" s="257">
        <f t="shared" si="40"/>
        <v>56.829113</v>
      </c>
      <c r="M475" s="460">
        <v>97.469706666666667</v>
      </c>
      <c r="N475" s="257">
        <v>12.682066666666667</v>
      </c>
      <c r="O475" s="458">
        <f t="shared" si="42"/>
        <v>1.5546682129453626</v>
      </c>
    </row>
    <row r="476" spans="1:15" s="4" customFormat="1" ht="15.5" x14ac:dyDescent="0.35">
      <c r="A476" s="287">
        <v>126</v>
      </c>
      <c r="B476" s="321" t="s">
        <v>1275</v>
      </c>
      <c r="C476" s="147">
        <v>645.95000000000005</v>
      </c>
      <c r="D476" s="147"/>
      <c r="E476" s="147"/>
      <c r="F476" s="147">
        <f t="shared" si="44"/>
        <v>645.95000000000005</v>
      </c>
      <c r="G476" s="264">
        <v>106</v>
      </c>
      <c r="H476" s="147">
        <v>76</v>
      </c>
      <c r="I476" s="147"/>
      <c r="J476" s="459">
        <f t="shared" si="41"/>
        <v>2.5333333333333333E-2</v>
      </c>
      <c r="K476" s="257">
        <f t="shared" si="43"/>
        <v>108.46339999999999</v>
      </c>
      <c r="L476" s="257">
        <f t="shared" si="40"/>
        <v>23.861947999999998</v>
      </c>
      <c r="M476" s="460">
        <v>40.926506666666661</v>
      </c>
      <c r="N476" s="257">
        <v>5.3250666666666664</v>
      </c>
      <c r="O476" s="458">
        <f t="shared" si="42"/>
        <v>0.27645626028846393</v>
      </c>
    </row>
    <row r="477" spans="1:15" s="4" customFormat="1" ht="15.5" x14ac:dyDescent="0.35">
      <c r="A477" s="303">
        <v>127</v>
      </c>
      <c r="B477" s="321" t="s">
        <v>1276</v>
      </c>
      <c r="C477" s="147">
        <v>867.68</v>
      </c>
      <c r="D477" s="147"/>
      <c r="E477" s="147"/>
      <c r="F477" s="147">
        <f t="shared" si="44"/>
        <v>867.68</v>
      </c>
      <c r="G477" s="264">
        <v>106</v>
      </c>
      <c r="H477" s="147">
        <v>106</v>
      </c>
      <c r="I477" s="147"/>
      <c r="J477" s="459">
        <f t="shared" si="41"/>
        <v>3.5333333333333335E-2</v>
      </c>
      <c r="K477" s="257">
        <f t="shared" si="43"/>
        <v>151.27789999999999</v>
      </c>
      <c r="L477" s="257">
        <f t="shared" ref="L477:L519" si="45">K477*0.22</f>
        <v>33.281137999999999</v>
      </c>
      <c r="M477" s="460">
        <v>57.081706666666669</v>
      </c>
      <c r="N477" s="257">
        <v>7.4270666666666667</v>
      </c>
      <c r="O477" s="458">
        <f t="shared" si="42"/>
        <v>0.28705030810129695</v>
      </c>
    </row>
    <row r="478" spans="1:15" s="4" customFormat="1" ht="15.5" x14ac:dyDescent="0.35">
      <c r="A478" s="287">
        <v>128</v>
      </c>
      <c r="B478" s="321" t="s">
        <v>1277</v>
      </c>
      <c r="C478" s="147">
        <v>530.45000000000005</v>
      </c>
      <c r="D478" s="147"/>
      <c r="E478" s="147">
        <v>26.4</v>
      </c>
      <c r="F478" s="147">
        <f t="shared" si="44"/>
        <v>556.85</v>
      </c>
      <c r="G478" s="264">
        <v>66</v>
      </c>
      <c r="H478" s="147">
        <v>66</v>
      </c>
      <c r="I478" s="147"/>
      <c r="J478" s="459">
        <f t="shared" si="41"/>
        <v>2.1999999999999999E-2</v>
      </c>
      <c r="K478" s="257">
        <f t="shared" si="43"/>
        <v>94.19189999999999</v>
      </c>
      <c r="L478" s="257">
        <f t="shared" si="45"/>
        <v>20.722217999999998</v>
      </c>
      <c r="M478" s="460">
        <v>35.541439999999994</v>
      </c>
      <c r="N478" s="257">
        <v>4.6243999999999996</v>
      </c>
      <c r="O478" s="458">
        <f t="shared" si="42"/>
        <v>0.27849503097782169</v>
      </c>
    </row>
    <row r="479" spans="1:15" s="4" customFormat="1" ht="15.5" x14ac:dyDescent="0.35">
      <c r="A479" s="287">
        <v>129</v>
      </c>
      <c r="B479" s="321" t="s">
        <v>1278</v>
      </c>
      <c r="C479" s="147">
        <v>335.18</v>
      </c>
      <c r="D479" s="147"/>
      <c r="E479" s="147"/>
      <c r="F479" s="147">
        <f t="shared" si="44"/>
        <v>335.18</v>
      </c>
      <c r="G479" s="264">
        <v>0</v>
      </c>
      <c r="H479" s="147">
        <v>0</v>
      </c>
      <c r="I479" s="147"/>
      <c r="J479" s="459">
        <f t="shared" si="41"/>
        <v>0</v>
      </c>
      <c r="K479" s="257">
        <f t="shared" si="43"/>
        <v>0</v>
      </c>
      <c r="L479" s="257">
        <f t="shared" si="45"/>
        <v>0</v>
      </c>
      <c r="M479" s="460">
        <v>0</v>
      </c>
      <c r="N479" s="257">
        <v>0</v>
      </c>
      <c r="O479" s="458">
        <f t="shared" si="42"/>
        <v>0</v>
      </c>
    </row>
    <row r="480" spans="1:15" s="4" customFormat="1" ht="15.5" x14ac:dyDescent="0.35">
      <c r="A480" s="303">
        <v>130</v>
      </c>
      <c r="B480" s="321" t="s">
        <v>1279</v>
      </c>
      <c r="C480" s="147">
        <v>274.58999999999997</v>
      </c>
      <c r="D480" s="147"/>
      <c r="E480" s="147"/>
      <c r="F480" s="147">
        <f t="shared" si="44"/>
        <v>274.58999999999997</v>
      </c>
      <c r="G480" s="264">
        <v>70</v>
      </c>
      <c r="H480" s="147">
        <v>40</v>
      </c>
      <c r="I480" s="147"/>
      <c r="J480" s="459">
        <f t="shared" si="41"/>
        <v>1.3333333333333334E-2</v>
      </c>
      <c r="K480" s="257">
        <f t="shared" si="43"/>
        <v>57.085999999999999</v>
      </c>
      <c r="L480" s="257">
        <f t="shared" si="45"/>
        <v>12.558920000000001</v>
      </c>
      <c r="M480" s="460">
        <v>21.540266666666668</v>
      </c>
      <c r="N480" s="257">
        <v>2.8026666666666666</v>
      </c>
      <c r="O480" s="458">
        <f t="shared" si="42"/>
        <v>0.34228432693591659</v>
      </c>
    </row>
    <row r="481" spans="1:15" s="4" customFormat="1" ht="15.5" x14ac:dyDescent="0.35">
      <c r="A481" s="287">
        <v>131</v>
      </c>
      <c r="B481" s="321" t="s">
        <v>1280</v>
      </c>
      <c r="C481" s="147">
        <v>345.54</v>
      </c>
      <c r="D481" s="147"/>
      <c r="E481" s="147"/>
      <c r="F481" s="147">
        <f t="shared" si="44"/>
        <v>345.54</v>
      </c>
      <c r="G481" s="264">
        <v>82</v>
      </c>
      <c r="H481" s="147">
        <v>82</v>
      </c>
      <c r="I481" s="147"/>
      <c r="J481" s="459">
        <f t="shared" si="41"/>
        <v>2.7333333333333334E-2</v>
      </c>
      <c r="K481" s="257">
        <f t="shared" si="43"/>
        <v>117.02630000000001</v>
      </c>
      <c r="L481" s="257">
        <f t="shared" si="45"/>
        <v>25.745786000000003</v>
      </c>
      <c r="M481" s="460">
        <v>44.157546666666669</v>
      </c>
      <c r="N481" s="257">
        <v>5.7454666666666663</v>
      </c>
      <c r="O481" s="458">
        <f t="shared" si="42"/>
        <v>0.5576057745364742</v>
      </c>
    </row>
    <row r="482" spans="1:15" s="4" customFormat="1" ht="15.5" x14ac:dyDescent="0.35">
      <c r="A482" s="287">
        <v>132</v>
      </c>
      <c r="B482" s="321" t="s">
        <v>1281</v>
      </c>
      <c r="C482" s="147">
        <v>212.4</v>
      </c>
      <c r="D482" s="147"/>
      <c r="E482" s="147"/>
      <c r="F482" s="147">
        <f t="shared" si="44"/>
        <v>212.4</v>
      </c>
      <c r="G482" s="264">
        <v>95</v>
      </c>
      <c r="H482" s="147">
        <v>81</v>
      </c>
      <c r="I482" s="147"/>
      <c r="J482" s="459">
        <f t="shared" si="41"/>
        <v>2.7E-2</v>
      </c>
      <c r="K482" s="257">
        <f t="shared" si="43"/>
        <v>115.59914999999999</v>
      </c>
      <c r="L482" s="257">
        <f t="shared" si="45"/>
        <v>25.431812999999998</v>
      </c>
      <c r="M482" s="460">
        <v>43.619039999999998</v>
      </c>
      <c r="N482" s="257">
        <v>5.6753999999999998</v>
      </c>
      <c r="O482" s="458">
        <f t="shared" si="42"/>
        <v>0.8960706355932202</v>
      </c>
    </row>
    <row r="483" spans="1:15" s="4" customFormat="1" ht="15.5" x14ac:dyDescent="0.35">
      <c r="A483" s="303">
        <v>133</v>
      </c>
      <c r="B483" s="321" t="s">
        <v>1282</v>
      </c>
      <c r="C483" s="147">
        <v>257.2</v>
      </c>
      <c r="D483" s="147"/>
      <c r="E483" s="147"/>
      <c r="F483" s="147">
        <f t="shared" si="44"/>
        <v>257.2</v>
      </c>
      <c r="G483" s="264">
        <v>0</v>
      </c>
      <c r="H483" s="147">
        <v>0</v>
      </c>
      <c r="I483" s="147"/>
      <c r="J483" s="459">
        <f t="shared" si="41"/>
        <v>0</v>
      </c>
      <c r="K483" s="257">
        <f t="shared" si="43"/>
        <v>0</v>
      </c>
      <c r="L483" s="257">
        <f t="shared" si="45"/>
        <v>0</v>
      </c>
      <c r="M483" s="460">
        <v>0</v>
      </c>
      <c r="N483" s="257">
        <v>0</v>
      </c>
      <c r="O483" s="458">
        <f t="shared" si="42"/>
        <v>0</v>
      </c>
    </row>
    <row r="484" spans="1:15" s="4" customFormat="1" ht="15.5" x14ac:dyDescent="0.35">
      <c r="A484" s="287">
        <v>134</v>
      </c>
      <c r="B484" s="321" t="s">
        <v>1283</v>
      </c>
      <c r="C484" s="147">
        <v>359.74</v>
      </c>
      <c r="D484" s="147"/>
      <c r="E484" s="147">
        <v>46.4</v>
      </c>
      <c r="F484" s="147">
        <f t="shared" si="44"/>
        <v>406.14</v>
      </c>
      <c r="G484" s="264">
        <v>189</v>
      </c>
      <c r="H484" s="147">
        <v>152</v>
      </c>
      <c r="I484" s="147"/>
      <c r="J484" s="459">
        <f t="shared" si="41"/>
        <v>5.0666666666666665E-2</v>
      </c>
      <c r="K484" s="257">
        <f t="shared" si="43"/>
        <v>216.92679999999999</v>
      </c>
      <c r="L484" s="257">
        <f t="shared" si="45"/>
        <v>47.723895999999996</v>
      </c>
      <c r="M484" s="460">
        <v>81.853013333333323</v>
      </c>
      <c r="N484" s="257">
        <v>10.650133333333333</v>
      </c>
      <c r="O484" s="458">
        <f t="shared" si="42"/>
        <v>0.87938603108944358</v>
      </c>
    </row>
    <row r="485" spans="1:15" s="4" customFormat="1" ht="15.5" x14ac:dyDescent="0.35">
      <c r="A485" s="287">
        <v>135</v>
      </c>
      <c r="B485" s="321" t="s">
        <v>1284</v>
      </c>
      <c r="C485" s="147">
        <v>253.51</v>
      </c>
      <c r="D485" s="147"/>
      <c r="E485" s="147"/>
      <c r="F485" s="147">
        <f t="shared" si="44"/>
        <v>253.51</v>
      </c>
      <c r="G485" s="264">
        <v>80</v>
      </c>
      <c r="H485" s="147">
        <v>80</v>
      </c>
      <c r="I485" s="147"/>
      <c r="J485" s="459">
        <f t="shared" si="41"/>
        <v>2.6666666666666668E-2</v>
      </c>
      <c r="K485" s="257">
        <f t="shared" si="43"/>
        <v>114.172</v>
      </c>
      <c r="L485" s="257">
        <f t="shared" si="45"/>
        <v>25.117840000000001</v>
      </c>
      <c r="M485" s="460">
        <v>43.080533333333335</v>
      </c>
      <c r="N485" s="257">
        <v>5.6053333333333333</v>
      </c>
      <c r="O485" s="458">
        <f t="shared" si="42"/>
        <v>0.74149227512392679</v>
      </c>
    </row>
    <row r="486" spans="1:15" s="4" customFormat="1" ht="15.5" x14ac:dyDescent="0.35">
      <c r="A486" s="303">
        <v>136</v>
      </c>
      <c r="B486" s="321" t="s">
        <v>1285</v>
      </c>
      <c r="C486" s="147">
        <v>354.64</v>
      </c>
      <c r="D486" s="147"/>
      <c r="E486" s="147"/>
      <c r="F486" s="147">
        <f t="shared" si="44"/>
        <v>354.64</v>
      </c>
      <c r="G486" s="264">
        <v>107</v>
      </c>
      <c r="H486" s="147">
        <v>92</v>
      </c>
      <c r="I486" s="147"/>
      <c r="J486" s="459">
        <f t="shared" si="41"/>
        <v>3.0666666666666665E-2</v>
      </c>
      <c r="K486" s="257">
        <f t="shared" si="43"/>
        <v>131.2978</v>
      </c>
      <c r="L486" s="257">
        <f t="shared" si="45"/>
        <v>28.885515999999999</v>
      </c>
      <c r="M486" s="460">
        <v>49.542613333333328</v>
      </c>
      <c r="N486" s="257">
        <v>6.4461333333333322</v>
      </c>
      <c r="O486" s="458">
        <f t="shared" si="42"/>
        <v>0.60955352658094586</v>
      </c>
    </row>
    <row r="487" spans="1:15" s="4" customFormat="1" ht="15.5" x14ac:dyDescent="0.35">
      <c r="A487" s="287">
        <v>137</v>
      </c>
      <c r="B487" s="321" t="s">
        <v>1286</v>
      </c>
      <c r="C487" s="147">
        <v>286.98</v>
      </c>
      <c r="D487" s="147"/>
      <c r="E487" s="147"/>
      <c r="F487" s="147">
        <f t="shared" si="44"/>
        <v>286.98</v>
      </c>
      <c r="G487" s="264">
        <v>88</v>
      </c>
      <c r="H487" s="147">
        <v>54</v>
      </c>
      <c r="I487" s="147"/>
      <c r="J487" s="459">
        <f t="shared" si="41"/>
        <v>1.7999999999999999E-2</v>
      </c>
      <c r="K487" s="257">
        <f t="shared" si="43"/>
        <v>77.066099999999992</v>
      </c>
      <c r="L487" s="257">
        <f t="shared" si="45"/>
        <v>16.954542</v>
      </c>
      <c r="M487" s="460">
        <v>29.079359999999998</v>
      </c>
      <c r="N487" s="257">
        <v>3.7835999999999999</v>
      </c>
      <c r="O487" s="458">
        <f t="shared" si="42"/>
        <v>0.44213395358561569</v>
      </c>
    </row>
    <row r="488" spans="1:15" s="4" customFormat="1" ht="15.5" x14ac:dyDescent="0.35">
      <c r="A488" s="287">
        <v>138</v>
      </c>
      <c r="B488" s="321" t="s">
        <v>1288</v>
      </c>
      <c r="C488" s="147">
        <v>128.9</v>
      </c>
      <c r="D488" s="147"/>
      <c r="E488" s="147"/>
      <c r="F488" s="147">
        <f t="shared" si="44"/>
        <v>128.9</v>
      </c>
      <c r="G488" s="264"/>
      <c r="H488" s="147">
        <v>0</v>
      </c>
      <c r="I488" s="147"/>
      <c r="J488" s="459">
        <f t="shared" si="41"/>
        <v>0</v>
      </c>
      <c r="K488" s="257">
        <f t="shared" si="43"/>
        <v>0</v>
      </c>
      <c r="L488" s="257">
        <f t="shared" si="45"/>
        <v>0</v>
      </c>
      <c r="M488" s="460">
        <v>0</v>
      </c>
      <c r="N488" s="257">
        <v>0</v>
      </c>
      <c r="O488" s="458">
        <f t="shared" si="42"/>
        <v>0</v>
      </c>
    </row>
    <row r="489" spans="1:15" s="4" customFormat="1" ht="15.5" x14ac:dyDescent="0.35">
      <c r="A489" s="303">
        <v>139</v>
      </c>
      <c r="B489" s="321" t="s">
        <v>1289</v>
      </c>
      <c r="C489" s="147">
        <v>2048.73</v>
      </c>
      <c r="D489" s="147"/>
      <c r="E489" s="147"/>
      <c r="F489" s="147">
        <f t="shared" si="44"/>
        <v>2048.73</v>
      </c>
      <c r="G489" s="264">
        <v>720</v>
      </c>
      <c r="H489" s="147">
        <v>720</v>
      </c>
      <c r="I489" s="147"/>
      <c r="J489" s="459">
        <f t="shared" si="41"/>
        <v>0.24</v>
      </c>
      <c r="K489" s="257">
        <f t="shared" si="43"/>
        <v>1027.548</v>
      </c>
      <c r="L489" s="257">
        <f t="shared" si="45"/>
        <v>226.06056000000001</v>
      </c>
      <c r="M489" s="460">
        <v>387.72479999999996</v>
      </c>
      <c r="N489" s="257">
        <v>50.447999999999993</v>
      </c>
      <c r="O489" s="458">
        <f t="shared" si="42"/>
        <v>0.82577077506552843</v>
      </c>
    </row>
    <row r="490" spans="1:15" s="4" customFormat="1" ht="15.5" x14ac:dyDescent="0.35">
      <c r="A490" s="287">
        <v>140</v>
      </c>
      <c r="B490" s="321" t="s">
        <v>1290</v>
      </c>
      <c r="C490" s="147">
        <v>2056.27</v>
      </c>
      <c r="D490" s="147"/>
      <c r="E490" s="147"/>
      <c r="F490" s="147">
        <f t="shared" si="44"/>
        <v>2056.27</v>
      </c>
      <c r="G490" s="264">
        <v>720</v>
      </c>
      <c r="H490" s="147">
        <v>720</v>
      </c>
      <c r="I490" s="147"/>
      <c r="J490" s="459">
        <f t="shared" si="41"/>
        <v>0.24</v>
      </c>
      <c r="K490" s="257">
        <f t="shared" si="43"/>
        <v>1027.548</v>
      </c>
      <c r="L490" s="257">
        <f t="shared" si="45"/>
        <v>226.06056000000001</v>
      </c>
      <c r="M490" s="460">
        <v>387.72479999999996</v>
      </c>
      <c r="N490" s="257">
        <v>50.447999999999993</v>
      </c>
      <c r="O490" s="458">
        <f t="shared" si="42"/>
        <v>0.82274281101217261</v>
      </c>
    </row>
    <row r="491" spans="1:15" s="4" customFormat="1" ht="15.5" x14ac:dyDescent="0.35">
      <c r="A491" s="287">
        <v>141</v>
      </c>
      <c r="B491" s="321" t="s">
        <v>2191</v>
      </c>
      <c r="C491" s="147">
        <v>903</v>
      </c>
      <c r="D491" s="147"/>
      <c r="E491" s="147"/>
      <c r="F491" s="147">
        <f t="shared" si="44"/>
        <v>903</v>
      </c>
      <c r="G491" s="306">
        <v>168.4</v>
      </c>
      <c r="H491" s="255">
        <v>168.4</v>
      </c>
      <c r="I491" s="255"/>
      <c r="J491" s="459">
        <f t="shared" si="41"/>
        <v>5.6133333333333334E-2</v>
      </c>
      <c r="K491" s="257">
        <f t="shared" si="43"/>
        <v>240.33205999999998</v>
      </c>
      <c r="L491" s="257">
        <f t="shared" si="45"/>
        <v>52.873053199999994</v>
      </c>
      <c r="M491" s="460">
        <v>90.68452266666668</v>
      </c>
      <c r="N491" s="257">
        <v>11.799226666666666</v>
      </c>
      <c r="O491" s="458">
        <f t="shared" si="42"/>
        <v>0.43819364621631596</v>
      </c>
    </row>
    <row r="492" spans="1:15" s="461" customFormat="1" ht="15.5" x14ac:dyDescent="0.35">
      <c r="A492" s="305"/>
      <c r="B492" s="444" t="s">
        <v>694</v>
      </c>
      <c r="C492" s="299">
        <f t="shared" ref="C492:N492" si="46">SUM(C351:C491)</f>
        <v>203117.84000000005</v>
      </c>
      <c r="D492" s="299">
        <f t="shared" si="46"/>
        <v>668.30000000000007</v>
      </c>
      <c r="E492" s="299">
        <f t="shared" si="46"/>
        <v>2149.8700000000003</v>
      </c>
      <c r="F492" s="299">
        <f t="shared" si="46"/>
        <v>205936.00999999998</v>
      </c>
      <c r="G492" s="311">
        <f t="shared" si="46"/>
        <v>64964.4</v>
      </c>
      <c r="H492" s="299">
        <f t="shared" si="46"/>
        <v>60555.4</v>
      </c>
      <c r="I492" s="299">
        <f t="shared" si="46"/>
        <v>0</v>
      </c>
      <c r="J492" s="299">
        <f t="shared" si="46"/>
        <v>20.185133333333336</v>
      </c>
      <c r="K492" s="257">
        <f t="shared" si="43"/>
        <v>86421.639110000004</v>
      </c>
      <c r="L492" s="299">
        <f t="shared" si="46"/>
        <v>19012.760604199997</v>
      </c>
      <c r="M492" s="299">
        <f t="shared" si="46"/>
        <v>32609.486602666668</v>
      </c>
      <c r="N492" s="299">
        <f t="shared" si="46"/>
        <v>4242.9150266666684</v>
      </c>
      <c r="O492" s="458">
        <f t="shared" si="42"/>
        <v>0.69092725135120048</v>
      </c>
    </row>
    <row r="493" spans="1:15" s="4" customFormat="1" ht="15.5" x14ac:dyDescent="0.35">
      <c r="A493" s="456" t="s">
        <v>1017</v>
      </c>
      <c r="B493" s="321"/>
      <c r="C493" s="147"/>
      <c r="D493" s="147"/>
      <c r="E493" s="147"/>
      <c r="F493" s="147">
        <f t="shared" ref="F493:F529" si="47">C493+D493+E493</f>
        <v>0</v>
      </c>
      <c r="G493" s="306"/>
      <c r="H493" s="147"/>
      <c r="I493" s="147"/>
      <c r="J493" s="459">
        <f t="shared" si="41"/>
        <v>0</v>
      </c>
      <c r="K493" s="257">
        <f t="shared" si="43"/>
        <v>0</v>
      </c>
      <c r="L493" s="257">
        <f t="shared" si="45"/>
        <v>0</v>
      </c>
      <c r="M493" s="460" t="e">
        <f>#REF!*1.45</f>
        <v>#REF!</v>
      </c>
      <c r="N493" s="257">
        <v>0</v>
      </c>
      <c r="O493" s="458"/>
    </row>
    <row r="494" spans="1:15" s="483" customFormat="1" ht="15.5" x14ac:dyDescent="0.35">
      <c r="A494" s="303">
        <v>1</v>
      </c>
      <c r="B494" s="321" t="s">
        <v>696</v>
      </c>
      <c r="C494" s="147">
        <v>4327</v>
      </c>
      <c r="D494" s="147">
        <v>114</v>
      </c>
      <c r="E494" s="147">
        <v>272.8</v>
      </c>
      <c r="F494" s="462">
        <f t="shared" si="47"/>
        <v>4713.8</v>
      </c>
      <c r="G494" s="279">
        <v>796</v>
      </c>
      <c r="H494" s="463">
        <v>796</v>
      </c>
      <c r="I494" s="271"/>
      <c r="J494" s="459">
        <f t="shared" si="41"/>
        <v>0.26533333333333331</v>
      </c>
      <c r="K494" s="257">
        <f t="shared" si="43"/>
        <v>1136.0113999999999</v>
      </c>
      <c r="L494" s="257">
        <f t="shared" si="45"/>
        <v>249.92250799999997</v>
      </c>
      <c r="M494" s="460">
        <v>379.82997333333333</v>
      </c>
      <c r="N494" s="257">
        <v>55.773066666666658</v>
      </c>
      <c r="O494" s="458">
        <f t="shared" si="42"/>
        <v>0.38642643896643891</v>
      </c>
    </row>
    <row r="495" spans="1:15" s="4" customFormat="1" ht="15.5" x14ac:dyDescent="0.35">
      <c r="A495" s="303">
        <v>2</v>
      </c>
      <c r="B495" s="321" t="s">
        <v>697</v>
      </c>
      <c r="C495" s="147">
        <v>4136.82</v>
      </c>
      <c r="D495" s="147"/>
      <c r="E495" s="147"/>
      <c r="F495" s="462">
        <f t="shared" si="47"/>
        <v>4136.82</v>
      </c>
      <c r="G495" s="279">
        <v>1822</v>
      </c>
      <c r="H495" s="463">
        <v>1622</v>
      </c>
      <c r="I495" s="271"/>
      <c r="J495" s="459">
        <f t="shared" si="41"/>
        <v>0.54066666666666663</v>
      </c>
      <c r="K495" s="257">
        <f t="shared" si="43"/>
        <v>2314.8372999999997</v>
      </c>
      <c r="L495" s="257">
        <f t="shared" si="45"/>
        <v>509.26420599999994</v>
      </c>
      <c r="M495" s="460">
        <v>773.97514666666666</v>
      </c>
      <c r="N495" s="257">
        <v>113.64813333333332</v>
      </c>
      <c r="O495" s="458">
        <f t="shared" si="42"/>
        <v>0.89724106584284535</v>
      </c>
    </row>
    <row r="496" spans="1:15" s="4" customFormat="1" ht="15.5" x14ac:dyDescent="0.35">
      <c r="A496" s="303">
        <v>3</v>
      </c>
      <c r="B496" s="321" t="s">
        <v>698</v>
      </c>
      <c r="C496" s="147">
        <v>7984.78</v>
      </c>
      <c r="D496" s="147"/>
      <c r="E496" s="147"/>
      <c r="F496" s="462">
        <f t="shared" si="47"/>
        <v>7984.78</v>
      </c>
      <c r="G496" s="279">
        <v>3532</v>
      </c>
      <c r="H496" s="463">
        <v>2850</v>
      </c>
      <c r="I496" s="271"/>
      <c r="J496" s="459">
        <f t="shared" si="41"/>
        <v>0.95</v>
      </c>
      <c r="K496" s="257">
        <f t="shared" si="43"/>
        <v>4067.3774999999996</v>
      </c>
      <c r="L496" s="257">
        <f t="shared" si="45"/>
        <v>894.82304999999997</v>
      </c>
      <c r="M496" s="460">
        <v>1359.944</v>
      </c>
      <c r="N496" s="257">
        <v>199.68999999999997</v>
      </c>
      <c r="O496" s="458">
        <f t="shared" si="42"/>
        <v>0.81678324888099596</v>
      </c>
    </row>
    <row r="497" spans="1:15" s="483" customFormat="1" ht="15.5" x14ac:dyDescent="0.35">
      <c r="A497" s="303">
        <v>4</v>
      </c>
      <c r="B497" s="321" t="s">
        <v>701</v>
      </c>
      <c r="C497" s="147">
        <v>4206.5</v>
      </c>
      <c r="D497" s="147"/>
      <c r="E497" s="147">
        <v>254.7</v>
      </c>
      <c r="F497" s="462">
        <f t="shared" si="47"/>
        <v>4461.2</v>
      </c>
      <c r="G497" s="279">
        <v>849.2</v>
      </c>
      <c r="H497" s="463">
        <v>849.2</v>
      </c>
      <c r="I497" s="271"/>
      <c r="J497" s="459">
        <f t="shared" ref="J497:J554" si="48">H497/3000</f>
        <v>0.28306666666666669</v>
      </c>
      <c r="K497" s="257">
        <f t="shared" si="43"/>
        <v>1211.93578</v>
      </c>
      <c r="L497" s="257">
        <f t="shared" si="45"/>
        <v>266.62587159999998</v>
      </c>
      <c r="M497" s="460">
        <v>405.21559466666668</v>
      </c>
      <c r="N497" s="257">
        <v>59.500613333333341</v>
      </c>
      <c r="O497" s="458">
        <f t="shared" si="42"/>
        <v>0.43559532403837536</v>
      </c>
    </row>
    <row r="498" spans="1:15" s="4" customFormat="1" ht="15.5" x14ac:dyDescent="0.35">
      <c r="A498" s="303">
        <v>5</v>
      </c>
      <c r="B498" s="321" t="s">
        <v>702</v>
      </c>
      <c r="C498" s="147">
        <v>10161.57</v>
      </c>
      <c r="D498" s="147"/>
      <c r="E498" s="147"/>
      <c r="F498" s="462">
        <f t="shared" si="47"/>
        <v>10161.57</v>
      </c>
      <c r="G498" s="279">
        <v>2844</v>
      </c>
      <c r="H498" s="463">
        <v>2844</v>
      </c>
      <c r="I498" s="271"/>
      <c r="J498" s="459">
        <f t="shared" si="48"/>
        <v>0.94799999999999995</v>
      </c>
      <c r="K498" s="257">
        <f t="shared" si="43"/>
        <v>4058.8145999999997</v>
      </c>
      <c r="L498" s="257">
        <f t="shared" si="45"/>
        <v>892.93921199999988</v>
      </c>
      <c r="M498" s="460">
        <v>1357.08096</v>
      </c>
      <c r="N498" s="257">
        <v>199.26959999999997</v>
      </c>
      <c r="O498" s="458">
        <f t="shared" si="42"/>
        <v>0.6404624848325603</v>
      </c>
    </row>
    <row r="499" spans="1:15" s="4" customFormat="1" ht="15.5" x14ac:dyDescent="0.35">
      <c r="A499" s="303">
        <v>6</v>
      </c>
      <c r="B499" s="321" t="s">
        <v>707</v>
      </c>
      <c r="C499" s="147">
        <v>5818.22</v>
      </c>
      <c r="D499" s="147"/>
      <c r="E499" s="147"/>
      <c r="F499" s="462">
        <f t="shared" si="47"/>
        <v>5818.22</v>
      </c>
      <c r="G499" s="279">
        <v>3666</v>
      </c>
      <c r="H499" s="463">
        <v>3002</v>
      </c>
      <c r="I499" s="271"/>
      <c r="J499" s="459">
        <f t="shared" si="48"/>
        <v>1.0006666666666666</v>
      </c>
      <c r="K499" s="257">
        <f t="shared" si="43"/>
        <v>4284.3042999999998</v>
      </c>
      <c r="L499" s="257">
        <f t="shared" si="45"/>
        <v>942.54694599999993</v>
      </c>
      <c r="M499" s="460">
        <v>1432.4743466666666</v>
      </c>
      <c r="N499" s="257">
        <v>210.34013333333331</v>
      </c>
      <c r="O499" s="458">
        <f t="shared" si="42"/>
        <v>1.1807160482071837</v>
      </c>
    </row>
    <row r="500" spans="1:15" s="483" customFormat="1" ht="15.5" x14ac:dyDescent="0.35">
      <c r="A500" s="303">
        <v>7</v>
      </c>
      <c r="B500" s="321" t="s">
        <v>708</v>
      </c>
      <c r="C500" s="147">
        <v>14736.69</v>
      </c>
      <c r="D500" s="147">
        <v>1007.3</v>
      </c>
      <c r="E500" s="147">
        <v>671</v>
      </c>
      <c r="F500" s="462">
        <f t="shared" si="47"/>
        <v>16414.989999999998</v>
      </c>
      <c r="G500" s="279">
        <v>4850.2</v>
      </c>
      <c r="H500" s="463">
        <v>4850.2</v>
      </c>
      <c r="I500" s="271"/>
      <c r="J500" s="459">
        <f t="shared" si="48"/>
        <v>1.6167333333333334</v>
      </c>
      <c r="K500" s="257">
        <f t="shared" si="43"/>
        <v>6921.9629299999997</v>
      </c>
      <c r="L500" s="257">
        <f t="shared" si="45"/>
        <v>1522.8318445999998</v>
      </c>
      <c r="M500" s="460">
        <v>2314.3861013333335</v>
      </c>
      <c r="N500" s="257">
        <v>339.83734666666663</v>
      </c>
      <c r="O500" s="458">
        <f t="shared" si="42"/>
        <v>0.67615138495972282</v>
      </c>
    </row>
    <row r="501" spans="1:15" s="4" customFormat="1" ht="15.5" x14ac:dyDescent="0.35">
      <c r="A501" s="303">
        <v>8</v>
      </c>
      <c r="B501" s="321" t="s">
        <v>710</v>
      </c>
      <c r="C501" s="147">
        <v>351.06</v>
      </c>
      <c r="D501" s="147"/>
      <c r="E501" s="147"/>
      <c r="F501" s="462">
        <f t="shared" si="47"/>
        <v>351.06</v>
      </c>
      <c r="G501" s="279">
        <v>0</v>
      </c>
      <c r="H501" s="463"/>
      <c r="I501" s="271"/>
      <c r="J501" s="459">
        <f t="shared" si="48"/>
        <v>0</v>
      </c>
      <c r="K501" s="257">
        <f t="shared" si="43"/>
        <v>0</v>
      </c>
      <c r="L501" s="257">
        <f t="shared" si="45"/>
        <v>0</v>
      </c>
      <c r="M501" s="460">
        <v>0</v>
      </c>
      <c r="N501" s="257">
        <v>0</v>
      </c>
      <c r="O501" s="458">
        <f t="shared" si="42"/>
        <v>0</v>
      </c>
    </row>
    <row r="502" spans="1:15" s="4" customFormat="1" ht="15.5" x14ac:dyDescent="0.35">
      <c r="A502" s="303">
        <v>9</v>
      </c>
      <c r="B502" s="321" t="s">
        <v>711</v>
      </c>
      <c r="C502" s="147">
        <v>377.1</v>
      </c>
      <c r="D502" s="147"/>
      <c r="E502" s="147"/>
      <c r="F502" s="462">
        <f t="shared" si="47"/>
        <v>377.1</v>
      </c>
      <c r="G502" s="279">
        <v>0</v>
      </c>
      <c r="H502" s="463"/>
      <c r="I502" s="271"/>
      <c r="J502" s="459">
        <f t="shared" si="48"/>
        <v>0</v>
      </c>
      <c r="K502" s="257">
        <f t="shared" si="43"/>
        <v>0</v>
      </c>
      <c r="L502" s="257">
        <f t="shared" si="45"/>
        <v>0</v>
      </c>
      <c r="M502" s="460">
        <v>0</v>
      </c>
      <c r="N502" s="257">
        <v>0</v>
      </c>
      <c r="O502" s="458">
        <f t="shared" si="42"/>
        <v>0</v>
      </c>
    </row>
    <row r="503" spans="1:15" s="483" customFormat="1" ht="15.5" x14ac:dyDescent="0.35">
      <c r="A503" s="303">
        <v>10</v>
      </c>
      <c r="B503" s="321" t="s">
        <v>713</v>
      </c>
      <c r="C503" s="147">
        <v>4314.8999999999996</v>
      </c>
      <c r="D503" s="147"/>
      <c r="E503" s="147">
        <v>94.6</v>
      </c>
      <c r="F503" s="462">
        <f t="shared" si="47"/>
        <v>4409.5</v>
      </c>
      <c r="G503" s="279">
        <v>1162.5999999999999</v>
      </c>
      <c r="H503" s="463">
        <v>1162.5999999999999</v>
      </c>
      <c r="I503" s="271"/>
      <c r="J503" s="459">
        <f t="shared" si="48"/>
        <v>0.38753333333333329</v>
      </c>
      <c r="K503" s="257">
        <f t="shared" si="43"/>
        <v>1659.2045899999998</v>
      </c>
      <c r="L503" s="257">
        <f t="shared" si="45"/>
        <v>365.02500979999996</v>
      </c>
      <c r="M503" s="460">
        <v>554.76171733333331</v>
      </c>
      <c r="N503" s="257">
        <v>81.459506666666655</v>
      </c>
      <c r="O503" s="458">
        <f t="shared" si="42"/>
        <v>0.60334523728313849</v>
      </c>
    </row>
    <row r="504" spans="1:15" s="4" customFormat="1" ht="15.5" x14ac:dyDescent="0.35">
      <c r="A504" s="303">
        <v>11</v>
      </c>
      <c r="B504" s="321" t="s">
        <v>714</v>
      </c>
      <c r="C504" s="147">
        <v>354.7</v>
      </c>
      <c r="D504" s="147"/>
      <c r="E504" s="147"/>
      <c r="F504" s="462">
        <f t="shared" si="47"/>
        <v>354.7</v>
      </c>
      <c r="G504" s="279"/>
      <c r="H504" s="463"/>
      <c r="I504" s="271"/>
      <c r="J504" s="459">
        <f t="shared" si="48"/>
        <v>0</v>
      </c>
      <c r="K504" s="257">
        <f t="shared" si="43"/>
        <v>0</v>
      </c>
      <c r="L504" s="257">
        <f t="shared" si="45"/>
        <v>0</v>
      </c>
      <c r="M504" s="460">
        <v>0</v>
      </c>
      <c r="N504" s="257">
        <v>0</v>
      </c>
      <c r="O504" s="458">
        <f t="shared" ref="O504:O566" si="49">(K504+L504+M504+N504)/F504</f>
        <v>0</v>
      </c>
    </row>
    <row r="505" spans="1:15" s="4" customFormat="1" ht="15.5" x14ac:dyDescent="0.35">
      <c r="A505" s="303">
        <v>12</v>
      </c>
      <c r="B505" s="321" t="s">
        <v>715</v>
      </c>
      <c r="C505" s="147">
        <v>352.4</v>
      </c>
      <c r="D505" s="147"/>
      <c r="E505" s="147"/>
      <c r="F505" s="462">
        <f t="shared" si="47"/>
        <v>352.4</v>
      </c>
      <c r="G505" s="279"/>
      <c r="H505" s="463"/>
      <c r="I505" s="271"/>
      <c r="J505" s="459">
        <f t="shared" si="48"/>
        <v>0</v>
      </c>
      <c r="K505" s="257">
        <f t="shared" si="43"/>
        <v>0</v>
      </c>
      <c r="L505" s="257">
        <f t="shared" si="45"/>
        <v>0</v>
      </c>
      <c r="M505" s="460">
        <v>0</v>
      </c>
      <c r="N505" s="257">
        <v>0</v>
      </c>
      <c r="O505" s="458">
        <f t="shared" si="49"/>
        <v>0</v>
      </c>
    </row>
    <row r="506" spans="1:15" s="4" customFormat="1" ht="15.5" x14ac:dyDescent="0.35">
      <c r="A506" s="303">
        <v>13</v>
      </c>
      <c r="B506" s="321" t="s">
        <v>716</v>
      </c>
      <c r="C506" s="147">
        <v>216.7</v>
      </c>
      <c r="D506" s="147"/>
      <c r="E506" s="147"/>
      <c r="F506" s="462">
        <f t="shared" si="47"/>
        <v>216.7</v>
      </c>
      <c r="G506" s="279"/>
      <c r="H506" s="463"/>
      <c r="I506" s="271"/>
      <c r="J506" s="459">
        <f t="shared" si="48"/>
        <v>0</v>
      </c>
      <c r="K506" s="257">
        <f t="shared" si="43"/>
        <v>0</v>
      </c>
      <c r="L506" s="257">
        <f t="shared" si="45"/>
        <v>0</v>
      </c>
      <c r="M506" s="460">
        <v>0</v>
      </c>
      <c r="N506" s="257">
        <v>0</v>
      </c>
      <c r="O506" s="458">
        <f t="shared" si="49"/>
        <v>0</v>
      </c>
    </row>
    <row r="507" spans="1:15" s="4" customFormat="1" ht="15.5" x14ac:dyDescent="0.35">
      <c r="A507" s="303">
        <v>14</v>
      </c>
      <c r="B507" s="321" t="s">
        <v>717</v>
      </c>
      <c r="C507" s="147">
        <v>42.7</v>
      </c>
      <c r="D507" s="147"/>
      <c r="E507" s="147"/>
      <c r="F507" s="462">
        <f t="shared" si="47"/>
        <v>42.7</v>
      </c>
      <c r="G507" s="279"/>
      <c r="H507" s="463"/>
      <c r="I507" s="271"/>
      <c r="J507" s="459">
        <f t="shared" si="48"/>
        <v>0</v>
      </c>
      <c r="K507" s="257">
        <f t="shared" si="43"/>
        <v>0</v>
      </c>
      <c r="L507" s="257">
        <f t="shared" si="45"/>
        <v>0</v>
      </c>
      <c r="M507" s="460">
        <v>0</v>
      </c>
      <c r="N507" s="257">
        <v>0</v>
      </c>
      <c r="O507" s="458">
        <f t="shared" si="49"/>
        <v>0</v>
      </c>
    </row>
    <row r="508" spans="1:15" s="4" customFormat="1" ht="15.5" x14ac:dyDescent="0.35">
      <c r="A508" s="303">
        <v>15</v>
      </c>
      <c r="B508" s="321" t="s">
        <v>718</v>
      </c>
      <c r="C508" s="147">
        <v>79.7</v>
      </c>
      <c r="D508" s="147"/>
      <c r="E508" s="147"/>
      <c r="F508" s="462">
        <f t="shared" si="47"/>
        <v>79.7</v>
      </c>
      <c r="G508" s="279"/>
      <c r="H508" s="463"/>
      <c r="I508" s="271"/>
      <c r="J508" s="459">
        <f t="shared" si="48"/>
        <v>0</v>
      </c>
      <c r="K508" s="257">
        <f t="shared" si="43"/>
        <v>0</v>
      </c>
      <c r="L508" s="257">
        <f t="shared" si="45"/>
        <v>0</v>
      </c>
      <c r="M508" s="460">
        <v>0</v>
      </c>
      <c r="N508" s="257">
        <v>0</v>
      </c>
      <c r="O508" s="458">
        <f t="shared" si="49"/>
        <v>0</v>
      </c>
    </row>
    <row r="509" spans="1:15" s="4" customFormat="1" ht="15.5" x14ac:dyDescent="0.35">
      <c r="A509" s="303">
        <v>16</v>
      </c>
      <c r="B509" s="321" t="s">
        <v>719</v>
      </c>
      <c r="C509" s="147">
        <v>177.23</v>
      </c>
      <c r="D509" s="147"/>
      <c r="E509" s="147"/>
      <c r="F509" s="462">
        <f t="shared" si="47"/>
        <v>177.23</v>
      </c>
      <c r="G509" s="279"/>
      <c r="H509" s="463"/>
      <c r="I509" s="271"/>
      <c r="J509" s="459">
        <f t="shared" si="48"/>
        <v>0</v>
      </c>
      <c r="K509" s="257">
        <f t="shared" si="43"/>
        <v>0</v>
      </c>
      <c r="L509" s="257">
        <f t="shared" si="45"/>
        <v>0</v>
      </c>
      <c r="M509" s="460">
        <v>0</v>
      </c>
      <c r="N509" s="257">
        <v>0</v>
      </c>
      <c r="O509" s="458">
        <f t="shared" si="49"/>
        <v>0</v>
      </c>
    </row>
    <row r="510" spans="1:15" s="4" customFormat="1" ht="15.5" x14ac:dyDescent="0.35">
      <c r="A510" s="303">
        <v>17</v>
      </c>
      <c r="B510" s="321" t="s">
        <v>720</v>
      </c>
      <c r="C510" s="147">
        <v>108.36</v>
      </c>
      <c r="D510" s="147"/>
      <c r="E510" s="147"/>
      <c r="F510" s="462">
        <f t="shared" si="47"/>
        <v>108.36</v>
      </c>
      <c r="G510" s="279"/>
      <c r="H510" s="463"/>
      <c r="I510" s="271"/>
      <c r="J510" s="459">
        <f t="shared" si="48"/>
        <v>0</v>
      </c>
      <c r="K510" s="257">
        <f t="shared" si="43"/>
        <v>0</v>
      </c>
      <c r="L510" s="257">
        <f t="shared" si="45"/>
        <v>0</v>
      </c>
      <c r="M510" s="460">
        <v>0</v>
      </c>
      <c r="N510" s="257">
        <v>0</v>
      </c>
      <c r="O510" s="458">
        <f t="shared" si="49"/>
        <v>0</v>
      </c>
    </row>
    <row r="511" spans="1:15" s="4" customFormat="1" ht="15.5" x14ac:dyDescent="0.35">
      <c r="A511" s="303">
        <v>18</v>
      </c>
      <c r="B511" s="321" t="s">
        <v>721</v>
      </c>
      <c r="C511" s="147">
        <v>76.2</v>
      </c>
      <c r="D511" s="147"/>
      <c r="E511" s="147"/>
      <c r="F511" s="462">
        <f t="shared" si="47"/>
        <v>76.2</v>
      </c>
      <c r="G511" s="279"/>
      <c r="H511" s="463"/>
      <c r="I511" s="271"/>
      <c r="J511" s="459">
        <f t="shared" si="48"/>
        <v>0</v>
      </c>
      <c r="K511" s="257">
        <f t="shared" si="43"/>
        <v>0</v>
      </c>
      <c r="L511" s="257">
        <f t="shared" si="45"/>
        <v>0</v>
      </c>
      <c r="M511" s="460">
        <v>0</v>
      </c>
      <c r="N511" s="257">
        <v>0</v>
      </c>
      <c r="O511" s="458">
        <f t="shared" si="49"/>
        <v>0</v>
      </c>
    </row>
    <row r="512" spans="1:15" s="4" customFormat="1" ht="15.5" x14ac:dyDescent="0.35">
      <c r="A512" s="303">
        <v>19</v>
      </c>
      <c r="B512" s="321" t="s">
        <v>722</v>
      </c>
      <c r="C512" s="147">
        <v>98.5</v>
      </c>
      <c r="D512" s="147"/>
      <c r="E512" s="147"/>
      <c r="F512" s="462">
        <f t="shared" si="47"/>
        <v>98.5</v>
      </c>
      <c r="G512" s="279"/>
      <c r="H512" s="463"/>
      <c r="I512" s="271"/>
      <c r="J512" s="459">
        <f t="shared" si="48"/>
        <v>0</v>
      </c>
      <c r="K512" s="257">
        <f t="shared" si="43"/>
        <v>0</v>
      </c>
      <c r="L512" s="257">
        <f t="shared" si="45"/>
        <v>0</v>
      </c>
      <c r="M512" s="460">
        <v>0</v>
      </c>
      <c r="N512" s="257">
        <v>0</v>
      </c>
      <c r="O512" s="458">
        <f t="shared" si="49"/>
        <v>0</v>
      </c>
    </row>
    <row r="513" spans="1:15" s="4" customFormat="1" ht="15.5" x14ac:dyDescent="0.35">
      <c r="A513" s="303">
        <v>20</v>
      </c>
      <c r="B513" s="321" t="s">
        <v>723</v>
      </c>
      <c r="C513" s="147">
        <v>93.4</v>
      </c>
      <c r="D513" s="147"/>
      <c r="E513" s="147"/>
      <c r="F513" s="462">
        <f t="shared" si="47"/>
        <v>93.4</v>
      </c>
      <c r="G513" s="279"/>
      <c r="H513" s="463"/>
      <c r="I513" s="271"/>
      <c r="J513" s="459">
        <f t="shared" si="48"/>
        <v>0</v>
      </c>
      <c r="K513" s="257">
        <f t="shared" si="43"/>
        <v>0</v>
      </c>
      <c r="L513" s="257">
        <f t="shared" si="45"/>
        <v>0</v>
      </c>
      <c r="M513" s="460">
        <v>0</v>
      </c>
      <c r="N513" s="257">
        <v>0</v>
      </c>
      <c r="O513" s="458">
        <f t="shared" si="49"/>
        <v>0</v>
      </c>
    </row>
    <row r="514" spans="1:15" s="4" customFormat="1" ht="15.5" x14ac:dyDescent="0.35">
      <c r="A514" s="303">
        <v>21</v>
      </c>
      <c r="B514" s="321" t="s">
        <v>724</v>
      </c>
      <c r="C514" s="147">
        <v>92.7</v>
      </c>
      <c r="D514" s="147"/>
      <c r="E514" s="147"/>
      <c r="F514" s="462">
        <f t="shared" si="47"/>
        <v>92.7</v>
      </c>
      <c r="G514" s="279"/>
      <c r="H514" s="463"/>
      <c r="I514" s="271"/>
      <c r="J514" s="459">
        <f t="shared" si="48"/>
        <v>0</v>
      </c>
      <c r="K514" s="257">
        <f t="shared" si="43"/>
        <v>0</v>
      </c>
      <c r="L514" s="257">
        <f t="shared" si="45"/>
        <v>0</v>
      </c>
      <c r="M514" s="460">
        <v>0</v>
      </c>
      <c r="N514" s="257">
        <v>0</v>
      </c>
      <c r="O514" s="458">
        <f t="shared" si="49"/>
        <v>0</v>
      </c>
    </row>
    <row r="515" spans="1:15" s="4" customFormat="1" ht="15.5" x14ac:dyDescent="0.35">
      <c r="A515" s="303">
        <v>22</v>
      </c>
      <c r="B515" s="321" t="s">
        <v>725</v>
      </c>
      <c r="C515" s="147">
        <v>346.6</v>
      </c>
      <c r="D515" s="147"/>
      <c r="E515" s="147"/>
      <c r="F515" s="462">
        <f t="shared" si="47"/>
        <v>346.6</v>
      </c>
      <c r="G515" s="279"/>
      <c r="H515" s="463"/>
      <c r="I515" s="271"/>
      <c r="J515" s="459">
        <f t="shared" si="48"/>
        <v>0</v>
      </c>
      <c r="K515" s="257">
        <f t="shared" si="43"/>
        <v>0</v>
      </c>
      <c r="L515" s="257">
        <f t="shared" si="45"/>
        <v>0</v>
      </c>
      <c r="M515" s="460">
        <v>0</v>
      </c>
      <c r="N515" s="257">
        <v>0</v>
      </c>
      <c r="O515" s="458">
        <f t="shared" si="49"/>
        <v>0</v>
      </c>
    </row>
    <row r="516" spans="1:15" s="4" customFormat="1" ht="15.5" x14ac:dyDescent="0.35">
      <c r="A516" s="303">
        <v>23</v>
      </c>
      <c r="B516" s="321" t="s">
        <v>726</v>
      </c>
      <c r="C516" s="147">
        <v>293.2</v>
      </c>
      <c r="D516" s="147"/>
      <c r="E516" s="147"/>
      <c r="F516" s="462">
        <f t="shared" si="47"/>
        <v>293.2</v>
      </c>
      <c r="G516" s="279"/>
      <c r="H516" s="463"/>
      <c r="I516" s="271"/>
      <c r="J516" s="459">
        <f t="shared" si="48"/>
        <v>0</v>
      </c>
      <c r="K516" s="257">
        <f t="shared" si="43"/>
        <v>0</v>
      </c>
      <c r="L516" s="257">
        <f t="shared" si="45"/>
        <v>0</v>
      </c>
      <c r="M516" s="460">
        <v>0</v>
      </c>
      <c r="N516" s="257">
        <v>0</v>
      </c>
      <c r="O516" s="458">
        <f t="shared" si="49"/>
        <v>0</v>
      </c>
    </row>
    <row r="517" spans="1:15" s="4" customFormat="1" ht="15.5" x14ac:dyDescent="0.35">
      <c r="A517" s="303">
        <v>24</v>
      </c>
      <c r="B517" s="321" t="s">
        <v>727</v>
      </c>
      <c r="C517" s="147">
        <v>4501</v>
      </c>
      <c r="D517" s="147"/>
      <c r="E517" s="147"/>
      <c r="F517" s="462">
        <f t="shared" si="47"/>
        <v>4501</v>
      </c>
      <c r="G517" s="279">
        <v>2052</v>
      </c>
      <c r="H517" s="463">
        <v>1702</v>
      </c>
      <c r="I517" s="271"/>
      <c r="J517" s="459">
        <f t="shared" si="48"/>
        <v>0.56733333333333336</v>
      </c>
      <c r="K517" s="257">
        <f t="shared" si="43"/>
        <v>2429.0093000000002</v>
      </c>
      <c r="L517" s="257">
        <f t="shared" si="45"/>
        <v>534.38204600000006</v>
      </c>
      <c r="M517" s="460">
        <v>812.14901333333341</v>
      </c>
      <c r="N517" s="257">
        <v>119.25346666666667</v>
      </c>
      <c r="O517" s="458">
        <f t="shared" si="49"/>
        <v>0.86531744634525676</v>
      </c>
    </row>
    <row r="518" spans="1:15" s="4" customFormat="1" ht="15.5" x14ac:dyDescent="0.35">
      <c r="A518" s="303">
        <v>25</v>
      </c>
      <c r="B518" s="321" t="s">
        <v>728</v>
      </c>
      <c r="C518" s="147">
        <v>195.86</v>
      </c>
      <c r="D518" s="147"/>
      <c r="E518" s="147"/>
      <c r="F518" s="462">
        <f t="shared" si="47"/>
        <v>195.86</v>
      </c>
      <c r="G518" s="279"/>
      <c r="H518" s="463"/>
      <c r="I518" s="271"/>
      <c r="J518" s="459">
        <f t="shared" si="48"/>
        <v>0</v>
      </c>
      <c r="K518" s="257">
        <f t="shared" si="43"/>
        <v>0</v>
      </c>
      <c r="L518" s="257">
        <f t="shared" si="45"/>
        <v>0</v>
      </c>
      <c r="M518" s="460">
        <v>0</v>
      </c>
      <c r="N518" s="257">
        <v>0</v>
      </c>
      <c r="O518" s="458">
        <f t="shared" si="49"/>
        <v>0</v>
      </c>
    </row>
    <row r="519" spans="1:15" s="4" customFormat="1" ht="15.5" x14ac:dyDescent="0.35">
      <c r="A519" s="303">
        <v>26</v>
      </c>
      <c r="B519" s="321" t="s">
        <v>729</v>
      </c>
      <c r="C519" s="147">
        <v>148</v>
      </c>
      <c r="D519" s="147"/>
      <c r="E519" s="147"/>
      <c r="F519" s="462">
        <f t="shared" si="47"/>
        <v>148</v>
      </c>
      <c r="G519" s="279"/>
      <c r="H519" s="463"/>
      <c r="I519" s="271"/>
      <c r="J519" s="459">
        <f t="shared" si="48"/>
        <v>0</v>
      </c>
      <c r="K519" s="257">
        <f t="shared" ref="K519:K582" si="50">J519*4281.45</f>
        <v>0</v>
      </c>
      <c r="L519" s="257">
        <f t="shared" si="45"/>
        <v>0</v>
      </c>
      <c r="M519" s="460">
        <v>0</v>
      </c>
      <c r="N519" s="257">
        <v>0</v>
      </c>
      <c r="O519" s="458">
        <f t="shared" si="49"/>
        <v>0</v>
      </c>
    </row>
    <row r="520" spans="1:15" s="4" customFormat="1" ht="15.5" x14ac:dyDescent="0.35">
      <c r="A520" s="303">
        <v>27</v>
      </c>
      <c r="B520" s="321" t="s">
        <v>730</v>
      </c>
      <c r="C520" s="147">
        <v>92.6</v>
      </c>
      <c r="D520" s="147"/>
      <c r="E520" s="147"/>
      <c r="F520" s="462">
        <f t="shared" si="47"/>
        <v>92.6</v>
      </c>
      <c r="G520" s="279"/>
      <c r="H520" s="463"/>
      <c r="I520" s="271"/>
      <c r="J520" s="459">
        <f t="shared" si="48"/>
        <v>0</v>
      </c>
      <c r="K520" s="257">
        <f t="shared" si="50"/>
        <v>0</v>
      </c>
      <c r="L520" s="257">
        <f t="shared" ref="L520:L576" si="51">K520*0.22</f>
        <v>0</v>
      </c>
      <c r="M520" s="460">
        <v>0</v>
      </c>
      <c r="N520" s="257">
        <v>0</v>
      </c>
      <c r="O520" s="458">
        <f t="shared" si="49"/>
        <v>0</v>
      </c>
    </row>
    <row r="521" spans="1:15" s="4" customFormat="1" ht="15.5" x14ac:dyDescent="0.35">
      <c r="A521" s="303">
        <v>28</v>
      </c>
      <c r="B521" s="321" t="s">
        <v>731</v>
      </c>
      <c r="C521" s="147">
        <v>78.7</v>
      </c>
      <c r="D521" s="147"/>
      <c r="E521" s="147"/>
      <c r="F521" s="462">
        <f t="shared" si="47"/>
        <v>78.7</v>
      </c>
      <c r="G521" s="279"/>
      <c r="H521" s="463"/>
      <c r="I521" s="271"/>
      <c r="J521" s="459">
        <f t="shared" si="48"/>
        <v>0</v>
      </c>
      <c r="K521" s="257">
        <f t="shared" si="50"/>
        <v>0</v>
      </c>
      <c r="L521" s="257">
        <f t="shared" si="51"/>
        <v>0</v>
      </c>
      <c r="M521" s="460">
        <v>0</v>
      </c>
      <c r="N521" s="257">
        <v>0</v>
      </c>
      <c r="O521" s="458">
        <f t="shared" si="49"/>
        <v>0</v>
      </c>
    </row>
    <row r="522" spans="1:15" s="4" customFormat="1" ht="15.5" x14ac:dyDescent="0.35">
      <c r="A522" s="303">
        <v>29</v>
      </c>
      <c r="B522" s="321" t="s">
        <v>732</v>
      </c>
      <c r="C522" s="147">
        <v>114</v>
      </c>
      <c r="D522" s="147"/>
      <c r="E522" s="147"/>
      <c r="F522" s="462">
        <f t="shared" si="47"/>
        <v>114</v>
      </c>
      <c r="G522" s="279"/>
      <c r="H522" s="463"/>
      <c r="I522" s="271"/>
      <c r="J522" s="459">
        <f t="shared" si="48"/>
        <v>0</v>
      </c>
      <c r="K522" s="257">
        <f t="shared" si="50"/>
        <v>0</v>
      </c>
      <c r="L522" s="257">
        <f t="shared" si="51"/>
        <v>0</v>
      </c>
      <c r="M522" s="460">
        <v>0</v>
      </c>
      <c r="N522" s="257">
        <v>0</v>
      </c>
      <c r="O522" s="458">
        <f t="shared" si="49"/>
        <v>0</v>
      </c>
    </row>
    <row r="523" spans="1:15" s="4" customFormat="1" ht="15.5" x14ac:dyDescent="0.35">
      <c r="A523" s="303">
        <v>30</v>
      </c>
      <c r="B523" s="321" t="s">
        <v>733</v>
      </c>
      <c r="C523" s="147">
        <v>25.1</v>
      </c>
      <c r="D523" s="147"/>
      <c r="E523" s="147"/>
      <c r="F523" s="462">
        <f t="shared" si="47"/>
        <v>25.1</v>
      </c>
      <c r="G523" s="279"/>
      <c r="H523" s="463"/>
      <c r="I523" s="271"/>
      <c r="J523" s="459">
        <f t="shared" si="48"/>
        <v>0</v>
      </c>
      <c r="K523" s="257">
        <f t="shared" si="50"/>
        <v>0</v>
      </c>
      <c r="L523" s="257">
        <f t="shared" si="51"/>
        <v>0</v>
      </c>
      <c r="M523" s="460">
        <v>0</v>
      </c>
      <c r="N523" s="257">
        <v>0</v>
      </c>
      <c r="O523" s="458">
        <f t="shared" si="49"/>
        <v>0</v>
      </c>
    </row>
    <row r="524" spans="1:15" s="4" customFormat="1" ht="15.5" x14ac:dyDescent="0.35">
      <c r="A524" s="303">
        <v>31</v>
      </c>
      <c r="B524" s="321" t="s">
        <v>734</v>
      </c>
      <c r="C524" s="147">
        <v>66.599999999999994</v>
      </c>
      <c r="D524" s="147"/>
      <c r="E524" s="147"/>
      <c r="F524" s="462">
        <f t="shared" si="47"/>
        <v>66.599999999999994</v>
      </c>
      <c r="G524" s="279"/>
      <c r="H524" s="463"/>
      <c r="I524" s="271"/>
      <c r="J524" s="459">
        <f t="shared" si="48"/>
        <v>0</v>
      </c>
      <c r="K524" s="257">
        <f t="shared" si="50"/>
        <v>0</v>
      </c>
      <c r="L524" s="257">
        <f t="shared" si="51"/>
        <v>0</v>
      </c>
      <c r="M524" s="460">
        <v>0</v>
      </c>
      <c r="N524" s="257">
        <v>0</v>
      </c>
      <c r="O524" s="458">
        <f t="shared" si="49"/>
        <v>0</v>
      </c>
    </row>
    <row r="525" spans="1:15" s="4" customFormat="1" ht="15.5" x14ac:dyDescent="0.35">
      <c r="A525" s="303">
        <v>32</v>
      </c>
      <c r="B525" s="321" t="s">
        <v>735</v>
      </c>
      <c r="C525" s="147">
        <v>156.4</v>
      </c>
      <c r="D525" s="147"/>
      <c r="E525" s="147"/>
      <c r="F525" s="462">
        <f t="shared" si="47"/>
        <v>156.4</v>
      </c>
      <c r="G525" s="279"/>
      <c r="H525" s="463"/>
      <c r="I525" s="271"/>
      <c r="J525" s="459">
        <f t="shared" si="48"/>
        <v>0</v>
      </c>
      <c r="K525" s="257">
        <f t="shared" si="50"/>
        <v>0</v>
      </c>
      <c r="L525" s="257">
        <f t="shared" si="51"/>
        <v>0</v>
      </c>
      <c r="M525" s="460">
        <v>0</v>
      </c>
      <c r="N525" s="257">
        <v>0</v>
      </c>
      <c r="O525" s="458">
        <f t="shared" si="49"/>
        <v>0</v>
      </c>
    </row>
    <row r="526" spans="1:15" s="4" customFormat="1" ht="15.5" x14ac:dyDescent="0.35">
      <c r="A526" s="303">
        <v>33</v>
      </c>
      <c r="B526" s="321" t="s">
        <v>736</v>
      </c>
      <c r="C526" s="147">
        <v>59.6</v>
      </c>
      <c r="D526" s="147"/>
      <c r="E526" s="147"/>
      <c r="F526" s="462">
        <f t="shared" si="47"/>
        <v>59.6</v>
      </c>
      <c r="G526" s="279"/>
      <c r="H526" s="463"/>
      <c r="I526" s="271"/>
      <c r="J526" s="459">
        <f t="shared" si="48"/>
        <v>0</v>
      </c>
      <c r="K526" s="257">
        <f t="shared" si="50"/>
        <v>0</v>
      </c>
      <c r="L526" s="257">
        <f t="shared" si="51"/>
        <v>0</v>
      </c>
      <c r="M526" s="460">
        <v>0</v>
      </c>
      <c r="N526" s="257">
        <v>0</v>
      </c>
      <c r="O526" s="458">
        <f t="shared" si="49"/>
        <v>0</v>
      </c>
    </row>
    <row r="527" spans="1:15" s="4" customFormat="1" ht="15.5" x14ac:dyDescent="0.35">
      <c r="A527" s="303">
        <v>34</v>
      </c>
      <c r="B527" s="321" t="s">
        <v>737</v>
      </c>
      <c r="C527" s="147">
        <v>176</v>
      </c>
      <c r="D527" s="147"/>
      <c r="E527" s="147"/>
      <c r="F527" s="462">
        <f t="shared" si="47"/>
        <v>176</v>
      </c>
      <c r="G527" s="279"/>
      <c r="H527" s="463"/>
      <c r="I527" s="271"/>
      <c r="J527" s="459">
        <f t="shared" si="48"/>
        <v>0</v>
      </c>
      <c r="K527" s="257">
        <f t="shared" si="50"/>
        <v>0</v>
      </c>
      <c r="L527" s="257">
        <f t="shared" si="51"/>
        <v>0</v>
      </c>
      <c r="M527" s="460">
        <v>0</v>
      </c>
      <c r="N527" s="257">
        <v>0</v>
      </c>
      <c r="O527" s="458">
        <f t="shared" si="49"/>
        <v>0</v>
      </c>
    </row>
    <row r="528" spans="1:15" s="4" customFormat="1" ht="15.5" x14ac:dyDescent="0.35">
      <c r="A528" s="303">
        <v>35</v>
      </c>
      <c r="B528" s="321" t="s">
        <v>738</v>
      </c>
      <c r="C528" s="147">
        <v>149</v>
      </c>
      <c r="D528" s="147"/>
      <c r="E528" s="147"/>
      <c r="F528" s="462">
        <f t="shared" si="47"/>
        <v>149</v>
      </c>
      <c r="G528" s="279"/>
      <c r="H528" s="463"/>
      <c r="I528" s="271"/>
      <c r="J528" s="459">
        <f t="shared" si="48"/>
        <v>0</v>
      </c>
      <c r="K528" s="257">
        <f t="shared" si="50"/>
        <v>0</v>
      </c>
      <c r="L528" s="257">
        <f t="shared" si="51"/>
        <v>0</v>
      </c>
      <c r="M528" s="460">
        <v>0</v>
      </c>
      <c r="N528" s="257">
        <v>0</v>
      </c>
      <c r="O528" s="458">
        <f t="shared" si="49"/>
        <v>0</v>
      </c>
    </row>
    <row r="529" spans="1:15" s="4" customFormat="1" ht="15.5" x14ac:dyDescent="0.35">
      <c r="A529" s="303">
        <v>36</v>
      </c>
      <c r="B529" s="321" t="s">
        <v>739</v>
      </c>
      <c r="C529" s="147">
        <v>224.8</v>
      </c>
      <c r="D529" s="147"/>
      <c r="E529" s="147"/>
      <c r="F529" s="462">
        <f t="shared" si="47"/>
        <v>224.8</v>
      </c>
      <c r="G529" s="279"/>
      <c r="H529" s="463"/>
      <c r="I529" s="271"/>
      <c r="J529" s="459">
        <f t="shared" si="48"/>
        <v>0</v>
      </c>
      <c r="K529" s="257">
        <f t="shared" si="50"/>
        <v>0</v>
      </c>
      <c r="L529" s="257">
        <f t="shared" si="51"/>
        <v>0</v>
      </c>
      <c r="M529" s="460">
        <v>0</v>
      </c>
      <c r="N529" s="257">
        <v>0</v>
      </c>
      <c r="O529" s="458">
        <f t="shared" si="49"/>
        <v>0</v>
      </c>
    </row>
    <row r="530" spans="1:15" s="4" customFormat="1" ht="15.5" x14ac:dyDescent="0.35">
      <c r="A530" s="303">
        <v>37</v>
      </c>
      <c r="B530" s="321" t="s">
        <v>740</v>
      </c>
      <c r="C530" s="147">
        <v>243.4</v>
      </c>
      <c r="D530" s="147"/>
      <c r="E530" s="147"/>
      <c r="F530" s="462">
        <f t="shared" ref="F530:F583" si="52">C530+D530+E530</f>
        <v>243.4</v>
      </c>
      <c r="G530" s="279"/>
      <c r="H530" s="463"/>
      <c r="I530" s="271"/>
      <c r="J530" s="459">
        <f t="shared" si="48"/>
        <v>0</v>
      </c>
      <c r="K530" s="257">
        <f t="shared" si="50"/>
        <v>0</v>
      </c>
      <c r="L530" s="257">
        <f t="shared" si="51"/>
        <v>0</v>
      </c>
      <c r="M530" s="460">
        <v>0</v>
      </c>
      <c r="N530" s="257">
        <v>0</v>
      </c>
      <c r="O530" s="458">
        <f t="shared" si="49"/>
        <v>0</v>
      </c>
    </row>
    <row r="531" spans="1:15" s="4" customFormat="1" ht="15.5" x14ac:dyDescent="0.35">
      <c r="A531" s="303">
        <v>38</v>
      </c>
      <c r="B531" s="321" t="s">
        <v>741</v>
      </c>
      <c r="C531" s="147">
        <v>169.9</v>
      </c>
      <c r="D531" s="147"/>
      <c r="E531" s="147"/>
      <c r="F531" s="462">
        <f t="shared" si="52"/>
        <v>169.9</v>
      </c>
      <c r="G531" s="279"/>
      <c r="H531" s="463"/>
      <c r="I531" s="271"/>
      <c r="J531" s="459">
        <f t="shared" si="48"/>
        <v>0</v>
      </c>
      <c r="K531" s="257">
        <f t="shared" si="50"/>
        <v>0</v>
      </c>
      <c r="L531" s="257">
        <f t="shared" si="51"/>
        <v>0</v>
      </c>
      <c r="M531" s="460">
        <v>0</v>
      </c>
      <c r="N531" s="257">
        <v>0</v>
      </c>
      <c r="O531" s="458">
        <f t="shared" si="49"/>
        <v>0</v>
      </c>
    </row>
    <row r="532" spans="1:15" s="4" customFormat="1" ht="15.5" x14ac:dyDescent="0.35">
      <c r="A532" s="303">
        <v>39</v>
      </c>
      <c r="B532" s="321" t="s">
        <v>742</v>
      </c>
      <c r="C532" s="147">
        <v>377.1</v>
      </c>
      <c r="D532" s="147"/>
      <c r="E532" s="147"/>
      <c r="F532" s="462">
        <f t="shared" si="52"/>
        <v>377.1</v>
      </c>
      <c r="G532" s="279"/>
      <c r="H532" s="463"/>
      <c r="I532" s="271"/>
      <c r="J532" s="459">
        <f t="shared" si="48"/>
        <v>0</v>
      </c>
      <c r="K532" s="257">
        <f t="shared" si="50"/>
        <v>0</v>
      </c>
      <c r="L532" s="257">
        <f t="shared" si="51"/>
        <v>0</v>
      </c>
      <c r="M532" s="460">
        <v>0</v>
      </c>
      <c r="N532" s="257">
        <v>0</v>
      </c>
      <c r="O532" s="458">
        <f t="shared" si="49"/>
        <v>0</v>
      </c>
    </row>
    <row r="533" spans="1:15" s="4" customFormat="1" ht="15.5" x14ac:dyDescent="0.35">
      <c r="A533" s="303">
        <v>40</v>
      </c>
      <c r="B533" s="321" t="s">
        <v>743</v>
      </c>
      <c r="C533" s="147">
        <v>87.1</v>
      </c>
      <c r="D533" s="147"/>
      <c r="E533" s="147"/>
      <c r="F533" s="462">
        <f t="shared" si="52"/>
        <v>87.1</v>
      </c>
      <c r="G533" s="279"/>
      <c r="H533" s="463"/>
      <c r="I533" s="271"/>
      <c r="J533" s="459">
        <f t="shared" si="48"/>
        <v>0</v>
      </c>
      <c r="K533" s="257">
        <f t="shared" si="50"/>
        <v>0</v>
      </c>
      <c r="L533" s="257">
        <f t="shared" si="51"/>
        <v>0</v>
      </c>
      <c r="M533" s="460">
        <v>0</v>
      </c>
      <c r="N533" s="257">
        <v>0</v>
      </c>
      <c r="O533" s="458">
        <f t="shared" si="49"/>
        <v>0</v>
      </c>
    </row>
    <row r="534" spans="1:15" s="4" customFormat="1" ht="15.5" x14ac:dyDescent="0.35">
      <c r="A534" s="303">
        <v>41</v>
      </c>
      <c r="B534" s="321" t="s">
        <v>744</v>
      </c>
      <c r="C534" s="147">
        <v>348.2</v>
      </c>
      <c r="D534" s="147"/>
      <c r="E534" s="147"/>
      <c r="F534" s="462">
        <f t="shared" si="52"/>
        <v>348.2</v>
      </c>
      <c r="G534" s="279"/>
      <c r="H534" s="463"/>
      <c r="I534" s="271"/>
      <c r="J534" s="459">
        <f t="shared" si="48"/>
        <v>0</v>
      </c>
      <c r="K534" s="257">
        <f t="shared" si="50"/>
        <v>0</v>
      </c>
      <c r="L534" s="257">
        <f t="shared" si="51"/>
        <v>0</v>
      </c>
      <c r="M534" s="460">
        <v>0</v>
      </c>
      <c r="N534" s="257">
        <v>0</v>
      </c>
      <c r="O534" s="458">
        <f t="shared" si="49"/>
        <v>0</v>
      </c>
    </row>
    <row r="535" spans="1:15" s="4" customFormat="1" ht="15.5" x14ac:dyDescent="0.35">
      <c r="A535" s="303">
        <v>42</v>
      </c>
      <c r="B535" s="321" t="s">
        <v>745</v>
      </c>
      <c r="C535" s="147">
        <v>227.7</v>
      </c>
      <c r="D535" s="147"/>
      <c r="E535" s="147"/>
      <c r="F535" s="462">
        <f t="shared" si="52"/>
        <v>227.7</v>
      </c>
      <c r="G535" s="279"/>
      <c r="H535" s="463"/>
      <c r="I535" s="271"/>
      <c r="J535" s="459">
        <f t="shared" si="48"/>
        <v>0</v>
      </c>
      <c r="K535" s="257">
        <f t="shared" si="50"/>
        <v>0</v>
      </c>
      <c r="L535" s="257">
        <f t="shared" si="51"/>
        <v>0</v>
      </c>
      <c r="M535" s="460">
        <v>0</v>
      </c>
      <c r="N535" s="257">
        <v>0</v>
      </c>
      <c r="O535" s="458">
        <f t="shared" si="49"/>
        <v>0</v>
      </c>
    </row>
    <row r="536" spans="1:15" s="4" customFormat="1" ht="15.5" x14ac:dyDescent="0.35">
      <c r="A536" s="303">
        <v>43</v>
      </c>
      <c r="B536" s="321" t="s">
        <v>746</v>
      </c>
      <c r="C536" s="147">
        <v>409.2</v>
      </c>
      <c r="D536" s="147"/>
      <c r="E536" s="147"/>
      <c r="F536" s="462">
        <f t="shared" si="52"/>
        <v>409.2</v>
      </c>
      <c r="G536" s="279"/>
      <c r="H536" s="463"/>
      <c r="I536" s="271"/>
      <c r="J536" s="459">
        <f t="shared" si="48"/>
        <v>0</v>
      </c>
      <c r="K536" s="257">
        <f t="shared" si="50"/>
        <v>0</v>
      </c>
      <c r="L536" s="257">
        <f t="shared" si="51"/>
        <v>0</v>
      </c>
      <c r="M536" s="460">
        <v>0</v>
      </c>
      <c r="N536" s="257">
        <v>0</v>
      </c>
      <c r="O536" s="458">
        <f t="shared" si="49"/>
        <v>0</v>
      </c>
    </row>
    <row r="537" spans="1:15" s="4" customFormat="1" ht="15.5" x14ac:dyDescent="0.35">
      <c r="A537" s="303">
        <v>44</v>
      </c>
      <c r="B537" s="321" t="s">
        <v>747</v>
      </c>
      <c r="C537" s="147">
        <v>177.6</v>
      </c>
      <c r="D537" s="147"/>
      <c r="E537" s="147"/>
      <c r="F537" s="462">
        <f t="shared" si="52"/>
        <v>177.6</v>
      </c>
      <c r="G537" s="279"/>
      <c r="H537" s="463"/>
      <c r="I537" s="271"/>
      <c r="J537" s="459">
        <f t="shared" si="48"/>
        <v>0</v>
      </c>
      <c r="K537" s="257">
        <f t="shared" si="50"/>
        <v>0</v>
      </c>
      <c r="L537" s="257">
        <f t="shared" si="51"/>
        <v>0</v>
      </c>
      <c r="M537" s="460">
        <v>0</v>
      </c>
      <c r="N537" s="257">
        <v>0</v>
      </c>
      <c r="O537" s="458">
        <f t="shared" si="49"/>
        <v>0</v>
      </c>
    </row>
    <row r="538" spans="1:15" s="4" customFormat="1" ht="15.5" x14ac:dyDescent="0.35">
      <c r="A538" s="303">
        <v>45</v>
      </c>
      <c r="B538" s="321" t="s">
        <v>748</v>
      </c>
      <c r="C538" s="147">
        <v>383.9</v>
      </c>
      <c r="D538" s="147"/>
      <c r="E538" s="147"/>
      <c r="F538" s="462">
        <f t="shared" si="52"/>
        <v>383.9</v>
      </c>
      <c r="G538" s="279"/>
      <c r="H538" s="463"/>
      <c r="I538" s="271"/>
      <c r="J538" s="459">
        <f t="shared" si="48"/>
        <v>0</v>
      </c>
      <c r="K538" s="257">
        <f t="shared" si="50"/>
        <v>0</v>
      </c>
      <c r="L538" s="257">
        <f t="shared" si="51"/>
        <v>0</v>
      </c>
      <c r="M538" s="460">
        <v>0</v>
      </c>
      <c r="N538" s="257">
        <v>0</v>
      </c>
      <c r="O538" s="458">
        <f t="shared" si="49"/>
        <v>0</v>
      </c>
    </row>
    <row r="539" spans="1:15" s="4" customFormat="1" ht="15.5" x14ac:dyDescent="0.35">
      <c r="A539" s="303">
        <v>46</v>
      </c>
      <c r="B539" s="321" t="s">
        <v>749</v>
      </c>
      <c r="C539" s="147">
        <v>123.2</v>
      </c>
      <c r="D539" s="147"/>
      <c r="E539" s="147"/>
      <c r="F539" s="462">
        <f t="shared" si="52"/>
        <v>123.2</v>
      </c>
      <c r="G539" s="279"/>
      <c r="H539" s="463"/>
      <c r="I539" s="271"/>
      <c r="J539" s="459">
        <f t="shared" si="48"/>
        <v>0</v>
      </c>
      <c r="K539" s="257">
        <f t="shared" si="50"/>
        <v>0</v>
      </c>
      <c r="L539" s="257">
        <f t="shared" si="51"/>
        <v>0</v>
      </c>
      <c r="M539" s="460">
        <v>0</v>
      </c>
      <c r="N539" s="257">
        <v>0</v>
      </c>
      <c r="O539" s="458">
        <f t="shared" si="49"/>
        <v>0</v>
      </c>
    </row>
    <row r="540" spans="1:15" s="4" customFormat="1" ht="15.5" x14ac:dyDescent="0.35">
      <c r="A540" s="303">
        <v>47</v>
      </c>
      <c r="B540" s="321" t="s">
        <v>750</v>
      </c>
      <c r="C540" s="147">
        <v>423.7</v>
      </c>
      <c r="D540" s="147"/>
      <c r="E540" s="147"/>
      <c r="F540" s="462">
        <f t="shared" si="52"/>
        <v>423.7</v>
      </c>
      <c r="G540" s="279"/>
      <c r="H540" s="463"/>
      <c r="I540" s="271"/>
      <c r="J540" s="459">
        <f t="shared" si="48"/>
        <v>0</v>
      </c>
      <c r="K540" s="257">
        <f t="shared" si="50"/>
        <v>0</v>
      </c>
      <c r="L540" s="257">
        <f t="shared" si="51"/>
        <v>0</v>
      </c>
      <c r="M540" s="460">
        <v>0</v>
      </c>
      <c r="N540" s="257">
        <v>0</v>
      </c>
      <c r="O540" s="458">
        <f t="shared" si="49"/>
        <v>0</v>
      </c>
    </row>
    <row r="541" spans="1:15" s="4" customFormat="1" ht="15.5" x14ac:dyDescent="0.35">
      <c r="A541" s="303">
        <v>48</v>
      </c>
      <c r="B541" s="321" t="s">
        <v>751</v>
      </c>
      <c r="C541" s="147">
        <v>138.80000000000001</v>
      </c>
      <c r="D541" s="147"/>
      <c r="E541" s="147"/>
      <c r="F541" s="462">
        <f t="shared" si="52"/>
        <v>138.80000000000001</v>
      </c>
      <c r="G541" s="279"/>
      <c r="H541" s="463"/>
      <c r="I541" s="271"/>
      <c r="J541" s="459">
        <f t="shared" si="48"/>
        <v>0</v>
      </c>
      <c r="K541" s="257">
        <f t="shared" si="50"/>
        <v>0</v>
      </c>
      <c r="L541" s="257">
        <f t="shared" si="51"/>
        <v>0</v>
      </c>
      <c r="M541" s="460">
        <v>0</v>
      </c>
      <c r="N541" s="257">
        <v>0</v>
      </c>
      <c r="O541" s="458">
        <f t="shared" si="49"/>
        <v>0</v>
      </c>
    </row>
    <row r="542" spans="1:15" s="4" customFormat="1" ht="15.5" x14ac:dyDescent="0.35">
      <c r="A542" s="303">
        <v>49</v>
      </c>
      <c r="B542" s="321" t="s">
        <v>753</v>
      </c>
      <c r="C542" s="147">
        <v>353.3</v>
      </c>
      <c r="D542" s="147"/>
      <c r="E542" s="147"/>
      <c r="F542" s="462">
        <f t="shared" si="52"/>
        <v>353.3</v>
      </c>
      <c r="G542" s="279"/>
      <c r="H542" s="463"/>
      <c r="I542" s="271"/>
      <c r="J542" s="459">
        <f t="shared" si="48"/>
        <v>0</v>
      </c>
      <c r="K542" s="257">
        <f t="shared" si="50"/>
        <v>0</v>
      </c>
      <c r="L542" s="257">
        <f t="shared" si="51"/>
        <v>0</v>
      </c>
      <c r="M542" s="460">
        <v>0</v>
      </c>
      <c r="N542" s="257">
        <v>0</v>
      </c>
      <c r="O542" s="458">
        <f t="shared" si="49"/>
        <v>0</v>
      </c>
    </row>
    <row r="543" spans="1:15" s="4" customFormat="1" ht="15.5" x14ac:dyDescent="0.35">
      <c r="A543" s="303">
        <v>50</v>
      </c>
      <c r="B543" s="321" t="s">
        <v>754</v>
      </c>
      <c r="C543" s="147">
        <v>354.5</v>
      </c>
      <c r="D543" s="147"/>
      <c r="E543" s="147"/>
      <c r="F543" s="462">
        <f t="shared" si="52"/>
        <v>354.5</v>
      </c>
      <c r="G543" s="279"/>
      <c r="H543" s="463"/>
      <c r="I543" s="271"/>
      <c r="J543" s="459">
        <f t="shared" si="48"/>
        <v>0</v>
      </c>
      <c r="K543" s="257">
        <f t="shared" si="50"/>
        <v>0</v>
      </c>
      <c r="L543" s="257">
        <f t="shared" si="51"/>
        <v>0</v>
      </c>
      <c r="M543" s="460">
        <v>0</v>
      </c>
      <c r="N543" s="257">
        <v>0</v>
      </c>
      <c r="O543" s="458">
        <f t="shared" si="49"/>
        <v>0</v>
      </c>
    </row>
    <row r="544" spans="1:15" s="4" customFormat="1" ht="15.5" x14ac:dyDescent="0.35">
      <c r="A544" s="303">
        <v>51</v>
      </c>
      <c r="B544" s="321" t="s">
        <v>756</v>
      </c>
      <c r="C544" s="147">
        <v>348.3</v>
      </c>
      <c r="D544" s="147"/>
      <c r="E544" s="147"/>
      <c r="F544" s="462">
        <f t="shared" si="52"/>
        <v>348.3</v>
      </c>
      <c r="G544" s="279"/>
      <c r="H544" s="463"/>
      <c r="I544" s="271"/>
      <c r="J544" s="459">
        <f t="shared" si="48"/>
        <v>0</v>
      </c>
      <c r="K544" s="257">
        <f t="shared" si="50"/>
        <v>0</v>
      </c>
      <c r="L544" s="257">
        <f t="shared" si="51"/>
        <v>0</v>
      </c>
      <c r="M544" s="460">
        <v>0</v>
      </c>
      <c r="N544" s="257">
        <v>0</v>
      </c>
      <c r="O544" s="458">
        <f t="shared" si="49"/>
        <v>0</v>
      </c>
    </row>
    <row r="545" spans="1:15" s="4" customFormat="1" ht="15.5" x14ac:dyDescent="0.35">
      <c r="A545" s="303">
        <v>52</v>
      </c>
      <c r="B545" s="321" t="s">
        <v>757</v>
      </c>
      <c r="C545" s="147">
        <v>73.400000000000006</v>
      </c>
      <c r="D545" s="147"/>
      <c r="E545" s="147"/>
      <c r="F545" s="462">
        <f t="shared" si="52"/>
        <v>73.400000000000006</v>
      </c>
      <c r="G545" s="279"/>
      <c r="H545" s="463"/>
      <c r="I545" s="271"/>
      <c r="J545" s="459">
        <f t="shared" si="48"/>
        <v>0</v>
      </c>
      <c r="K545" s="257">
        <f t="shared" si="50"/>
        <v>0</v>
      </c>
      <c r="L545" s="257">
        <f t="shared" si="51"/>
        <v>0</v>
      </c>
      <c r="M545" s="460">
        <v>0</v>
      </c>
      <c r="N545" s="257">
        <v>0</v>
      </c>
      <c r="O545" s="458">
        <f t="shared" si="49"/>
        <v>0</v>
      </c>
    </row>
    <row r="546" spans="1:15" s="4" customFormat="1" ht="15.5" x14ac:dyDescent="0.35">
      <c r="A546" s="303">
        <v>53</v>
      </c>
      <c r="B546" s="321" t="s">
        <v>758</v>
      </c>
      <c r="C546" s="147">
        <v>117.2</v>
      </c>
      <c r="D546" s="147"/>
      <c r="E546" s="147"/>
      <c r="F546" s="462">
        <f t="shared" si="52"/>
        <v>117.2</v>
      </c>
      <c r="G546" s="279"/>
      <c r="H546" s="463"/>
      <c r="I546" s="271"/>
      <c r="J546" s="459">
        <f t="shared" si="48"/>
        <v>0</v>
      </c>
      <c r="K546" s="257">
        <f t="shared" si="50"/>
        <v>0</v>
      </c>
      <c r="L546" s="257">
        <f t="shared" si="51"/>
        <v>0</v>
      </c>
      <c r="M546" s="460">
        <v>0</v>
      </c>
      <c r="N546" s="257">
        <v>0</v>
      </c>
      <c r="O546" s="458">
        <f t="shared" si="49"/>
        <v>0</v>
      </c>
    </row>
    <row r="547" spans="1:15" s="4" customFormat="1" ht="15.5" x14ac:dyDescent="0.35">
      <c r="A547" s="303">
        <v>54</v>
      </c>
      <c r="B547" s="321" t="s">
        <v>759</v>
      </c>
      <c r="C547" s="147">
        <v>200.1</v>
      </c>
      <c r="D547" s="147"/>
      <c r="E547" s="147"/>
      <c r="F547" s="462">
        <f t="shared" si="52"/>
        <v>200.1</v>
      </c>
      <c r="G547" s="279"/>
      <c r="H547" s="463"/>
      <c r="I547" s="271"/>
      <c r="J547" s="459">
        <f t="shared" si="48"/>
        <v>0</v>
      </c>
      <c r="K547" s="257">
        <f t="shared" si="50"/>
        <v>0</v>
      </c>
      <c r="L547" s="257">
        <f t="shared" si="51"/>
        <v>0</v>
      </c>
      <c r="M547" s="460">
        <v>0</v>
      </c>
      <c r="N547" s="257">
        <v>0</v>
      </c>
      <c r="O547" s="458">
        <f t="shared" si="49"/>
        <v>0</v>
      </c>
    </row>
    <row r="548" spans="1:15" s="4" customFormat="1" ht="15.5" x14ac:dyDescent="0.35">
      <c r="A548" s="303">
        <v>55</v>
      </c>
      <c r="B548" s="321" t="s">
        <v>760</v>
      </c>
      <c r="C548" s="147">
        <v>79.099999999999994</v>
      </c>
      <c r="D548" s="147"/>
      <c r="E548" s="147"/>
      <c r="F548" s="462">
        <f t="shared" si="52"/>
        <v>79.099999999999994</v>
      </c>
      <c r="G548" s="279"/>
      <c r="H548" s="463"/>
      <c r="I548" s="271"/>
      <c r="J548" s="459">
        <f t="shared" si="48"/>
        <v>0</v>
      </c>
      <c r="K548" s="257">
        <f t="shared" si="50"/>
        <v>0</v>
      </c>
      <c r="L548" s="257">
        <f t="shared" si="51"/>
        <v>0</v>
      </c>
      <c r="M548" s="460">
        <v>0</v>
      </c>
      <c r="N548" s="257">
        <v>0</v>
      </c>
      <c r="O548" s="458">
        <f t="shared" si="49"/>
        <v>0</v>
      </c>
    </row>
    <row r="549" spans="1:15" s="483" customFormat="1" ht="15.5" x14ac:dyDescent="0.35">
      <c r="A549" s="303">
        <v>56</v>
      </c>
      <c r="B549" s="321" t="s">
        <v>761</v>
      </c>
      <c r="C549" s="147">
        <v>2958.8</v>
      </c>
      <c r="D549" s="147">
        <v>298.39999999999998</v>
      </c>
      <c r="E549" s="147"/>
      <c r="F549" s="462">
        <f t="shared" si="52"/>
        <v>3257.2000000000003</v>
      </c>
      <c r="G549" s="279">
        <v>1933</v>
      </c>
      <c r="H549" s="463">
        <v>1684</v>
      </c>
      <c r="I549" s="271"/>
      <c r="J549" s="459">
        <f t="shared" si="48"/>
        <v>0.56133333333333335</v>
      </c>
      <c r="K549" s="257">
        <f t="shared" si="50"/>
        <v>2403.3206</v>
      </c>
      <c r="L549" s="257">
        <f t="shared" si="51"/>
        <v>528.73053200000004</v>
      </c>
      <c r="M549" s="460">
        <v>803.55989333333343</v>
      </c>
      <c r="N549" s="257">
        <v>117.99226666666668</v>
      </c>
      <c r="O549" s="458">
        <f t="shared" si="49"/>
        <v>1.1831030615252365</v>
      </c>
    </row>
    <row r="550" spans="1:15" s="4" customFormat="1" ht="15.5" x14ac:dyDescent="0.35">
      <c r="A550" s="303">
        <v>57</v>
      </c>
      <c r="B550" s="321" t="s">
        <v>762</v>
      </c>
      <c r="C550" s="147">
        <v>4789.17</v>
      </c>
      <c r="D550" s="147"/>
      <c r="E550" s="147"/>
      <c r="F550" s="462">
        <f t="shared" si="52"/>
        <v>4789.17</v>
      </c>
      <c r="G550" s="279">
        <v>1225</v>
      </c>
      <c r="H550" s="463">
        <v>1225</v>
      </c>
      <c r="I550" s="271"/>
      <c r="J550" s="459">
        <f t="shared" si="48"/>
        <v>0.40833333333333333</v>
      </c>
      <c r="K550" s="257">
        <f t="shared" si="50"/>
        <v>1748.25875</v>
      </c>
      <c r="L550" s="257">
        <f t="shared" si="51"/>
        <v>384.61692499999998</v>
      </c>
      <c r="M550" s="460">
        <v>584.53733333333344</v>
      </c>
      <c r="N550" s="257">
        <v>85.831666666666678</v>
      </c>
      <c r="O550" s="458">
        <f t="shared" si="49"/>
        <v>0.58532995800942533</v>
      </c>
    </row>
    <row r="551" spans="1:15" s="483" customFormat="1" ht="15.5" x14ac:dyDescent="0.35">
      <c r="A551" s="303">
        <v>58</v>
      </c>
      <c r="B551" s="321" t="s">
        <v>763</v>
      </c>
      <c r="C551" s="147">
        <v>6299.44</v>
      </c>
      <c r="D551" s="147">
        <v>16.920000000000002</v>
      </c>
      <c r="E551" s="147"/>
      <c r="F551" s="462">
        <f t="shared" si="52"/>
        <v>6316.36</v>
      </c>
      <c r="G551" s="279">
        <v>2658.6</v>
      </c>
      <c r="H551" s="463">
        <v>2120</v>
      </c>
      <c r="I551" s="271"/>
      <c r="J551" s="459">
        <f t="shared" si="48"/>
        <v>0.70666666666666667</v>
      </c>
      <c r="K551" s="257">
        <f t="shared" si="50"/>
        <v>3025.558</v>
      </c>
      <c r="L551" s="257">
        <f t="shared" si="51"/>
        <v>665.62275999999997</v>
      </c>
      <c r="M551" s="460">
        <v>1011.6074666666667</v>
      </c>
      <c r="N551" s="257">
        <v>148.54133333333334</v>
      </c>
      <c r="O551" s="458">
        <f t="shared" si="49"/>
        <v>0.76805779911214689</v>
      </c>
    </row>
    <row r="552" spans="1:15" s="4" customFormat="1" ht="15.5" x14ac:dyDescent="0.35">
      <c r="A552" s="303">
        <v>59</v>
      </c>
      <c r="B552" s="321" t="s">
        <v>764</v>
      </c>
      <c r="C552" s="147">
        <v>4812.1099999999997</v>
      </c>
      <c r="D552" s="147"/>
      <c r="E552" s="147"/>
      <c r="F552" s="462">
        <f t="shared" si="52"/>
        <v>4812.1099999999997</v>
      </c>
      <c r="G552" s="279">
        <v>1326</v>
      </c>
      <c r="H552" s="463">
        <v>1326</v>
      </c>
      <c r="I552" s="271"/>
      <c r="J552" s="459">
        <f t="shared" si="48"/>
        <v>0.442</v>
      </c>
      <c r="K552" s="257">
        <f t="shared" si="50"/>
        <v>1892.4008999999999</v>
      </c>
      <c r="L552" s="257">
        <f t="shared" si="51"/>
        <v>416.32819799999999</v>
      </c>
      <c r="M552" s="460">
        <v>632.73184000000003</v>
      </c>
      <c r="N552" s="257">
        <v>92.9084</v>
      </c>
      <c r="O552" s="458">
        <f t="shared" si="49"/>
        <v>0.63056940468941891</v>
      </c>
    </row>
    <row r="553" spans="1:15" s="4" customFormat="1" ht="15.5" x14ac:dyDescent="0.35">
      <c r="A553" s="303">
        <v>60</v>
      </c>
      <c r="B553" s="321" t="s">
        <v>765</v>
      </c>
      <c r="C553" s="147">
        <v>11145.01</v>
      </c>
      <c r="D553" s="147"/>
      <c r="E553" s="147"/>
      <c r="F553" s="462">
        <f t="shared" si="52"/>
        <v>11145.01</v>
      </c>
      <c r="G553" s="279">
        <v>5794.6</v>
      </c>
      <c r="H553" s="484">
        <v>4200</v>
      </c>
      <c r="I553" s="276"/>
      <c r="J553" s="459">
        <f t="shared" si="48"/>
        <v>1.4</v>
      </c>
      <c r="K553" s="257">
        <f t="shared" si="50"/>
        <v>5994.03</v>
      </c>
      <c r="L553" s="257">
        <f t="shared" si="51"/>
        <v>1318.6866</v>
      </c>
      <c r="M553" s="460">
        <v>2004.1280000000002</v>
      </c>
      <c r="N553" s="257">
        <v>294.27999999999997</v>
      </c>
      <c r="O553" s="458">
        <f t="shared" si="49"/>
        <v>0.86237020873018511</v>
      </c>
    </row>
    <row r="554" spans="1:15" s="4" customFormat="1" ht="15.5" x14ac:dyDescent="0.35">
      <c r="A554" s="303">
        <v>61</v>
      </c>
      <c r="B554" s="321" t="s">
        <v>766</v>
      </c>
      <c r="C554" s="147">
        <v>74.5</v>
      </c>
      <c r="D554" s="147"/>
      <c r="E554" s="147"/>
      <c r="F554" s="462">
        <f t="shared" si="52"/>
        <v>74.5</v>
      </c>
      <c r="G554" s="279">
        <v>0</v>
      </c>
      <c r="H554" s="463">
        <v>1</v>
      </c>
      <c r="I554" s="271"/>
      <c r="J554" s="459">
        <f t="shared" si="48"/>
        <v>3.3333333333333332E-4</v>
      </c>
      <c r="K554" s="257">
        <f t="shared" si="50"/>
        <v>1.4271499999999999</v>
      </c>
      <c r="L554" s="257">
        <f t="shared" si="51"/>
        <v>0.313973</v>
      </c>
      <c r="M554" s="460">
        <v>0.47717333333333334</v>
      </c>
      <c r="N554" s="257">
        <v>7.0066666666666666E-2</v>
      </c>
      <c r="O554" s="458">
        <f t="shared" si="49"/>
        <v>3.0716281879194628E-2</v>
      </c>
    </row>
    <row r="555" spans="1:15" s="4" customFormat="1" ht="15.5" x14ac:dyDescent="0.35">
      <c r="A555" s="303">
        <v>62</v>
      </c>
      <c r="B555" s="321" t="s">
        <v>767</v>
      </c>
      <c r="C555" s="147">
        <v>227.9</v>
      </c>
      <c r="D555" s="147"/>
      <c r="E555" s="147"/>
      <c r="F555" s="462">
        <f t="shared" si="52"/>
        <v>227.9</v>
      </c>
      <c r="G555" s="279">
        <v>0</v>
      </c>
      <c r="H555" s="463">
        <v>0</v>
      </c>
      <c r="I555" s="271"/>
      <c r="J555" s="459">
        <f t="shared" ref="J555:J615" si="53">H555/3000</f>
        <v>0</v>
      </c>
      <c r="K555" s="257">
        <f t="shared" si="50"/>
        <v>0</v>
      </c>
      <c r="L555" s="257">
        <f t="shared" si="51"/>
        <v>0</v>
      </c>
      <c r="M555" s="460">
        <v>0</v>
      </c>
      <c r="N555" s="257">
        <v>0</v>
      </c>
      <c r="O555" s="458">
        <f t="shared" si="49"/>
        <v>0</v>
      </c>
    </row>
    <row r="556" spans="1:15" s="4" customFormat="1" ht="15.5" x14ac:dyDescent="0.35">
      <c r="A556" s="303">
        <v>63</v>
      </c>
      <c r="B556" s="321" t="s">
        <v>768</v>
      </c>
      <c r="C556" s="147">
        <v>374.6</v>
      </c>
      <c r="D556" s="147"/>
      <c r="E556" s="147"/>
      <c r="F556" s="462">
        <f t="shared" si="52"/>
        <v>374.6</v>
      </c>
      <c r="G556" s="279">
        <v>0</v>
      </c>
      <c r="H556" s="463">
        <v>0</v>
      </c>
      <c r="I556" s="271"/>
      <c r="J556" s="459">
        <f t="shared" si="53"/>
        <v>0</v>
      </c>
      <c r="K556" s="257">
        <f t="shared" si="50"/>
        <v>0</v>
      </c>
      <c r="L556" s="257">
        <f t="shared" si="51"/>
        <v>0</v>
      </c>
      <c r="M556" s="460">
        <v>0</v>
      </c>
      <c r="N556" s="257">
        <v>0</v>
      </c>
      <c r="O556" s="458">
        <f t="shared" si="49"/>
        <v>0</v>
      </c>
    </row>
    <row r="557" spans="1:15" s="4" customFormat="1" ht="15.5" x14ac:dyDescent="0.35">
      <c r="A557" s="303">
        <v>64</v>
      </c>
      <c r="B557" s="321" t="s">
        <v>1451</v>
      </c>
      <c r="C557" s="147">
        <v>707.9</v>
      </c>
      <c r="D557" s="147"/>
      <c r="E557" s="147">
        <v>30.5</v>
      </c>
      <c r="F557" s="462">
        <f t="shared" si="52"/>
        <v>738.4</v>
      </c>
      <c r="G557" s="279">
        <v>218</v>
      </c>
      <c r="H557" s="463">
        <v>185</v>
      </c>
      <c r="I557" s="271"/>
      <c r="J557" s="459">
        <f t="shared" si="53"/>
        <v>6.1666666666666668E-2</v>
      </c>
      <c r="K557" s="257">
        <f t="shared" si="50"/>
        <v>264.02274999999997</v>
      </c>
      <c r="L557" s="257">
        <f t="shared" si="51"/>
        <v>58.085004999999995</v>
      </c>
      <c r="M557" s="460">
        <v>88.27706666666667</v>
      </c>
      <c r="N557" s="257">
        <v>12.962333333333333</v>
      </c>
      <c r="O557" s="458">
        <f t="shared" si="49"/>
        <v>0.57333038326110508</v>
      </c>
    </row>
    <row r="558" spans="1:15" s="4" customFormat="1" ht="15.5" x14ac:dyDescent="0.35">
      <c r="A558" s="303">
        <v>65</v>
      </c>
      <c r="B558" s="321" t="s">
        <v>1452</v>
      </c>
      <c r="C558" s="147">
        <v>331.5</v>
      </c>
      <c r="D558" s="147"/>
      <c r="E558" s="147">
        <v>110.8</v>
      </c>
      <c r="F558" s="462">
        <f t="shared" si="52"/>
        <v>442.3</v>
      </c>
      <c r="G558" s="279">
        <v>245</v>
      </c>
      <c r="H558" s="463">
        <v>200</v>
      </c>
      <c r="I558" s="271"/>
      <c r="J558" s="459">
        <f t="shared" si="53"/>
        <v>6.6666666666666666E-2</v>
      </c>
      <c r="K558" s="257">
        <f t="shared" si="50"/>
        <v>285.43</v>
      </c>
      <c r="L558" s="257">
        <f t="shared" si="51"/>
        <v>62.794600000000003</v>
      </c>
      <c r="M558" s="460">
        <v>95.434666666666672</v>
      </c>
      <c r="N558" s="257">
        <v>14.013333333333334</v>
      </c>
      <c r="O558" s="458">
        <f t="shared" si="49"/>
        <v>1.0347560479312683</v>
      </c>
    </row>
    <row r="559" spans="1:15" s="4" customFormat="1" ht="15.5" x14ac:dyDescent="0.35">
      <c r="A559" s="303">
        <v>66</v>
      </c>
      <c r="B559" s="321" t="s">
        <v>1453</v>
      </c>
      <c r="C559" s="147">
        <v>939</v>
      </c>
      <c r="D559" s="147"/>
      <c r="E559" s="147">
        <v>104.4</v>
      </c>
      <c r="F559" s="462">
        <f t="shared" si="52"/>
        <v>1043.4000000000001</v>
      </c>
      <c r="G559" s="279">
        <v>434</v>
      </c>
      <c r="H559" s="463">
        <v>315</v>
      </c>
      <c r="I559" s="271"/>
      <c r="J559" s="459">
        <f t="shared" si="53"/>
        <v>0.105</v>
      </c>
      <c r="K559" s="257">
        <f t="shared" si="50"/>
        <v>449.55224999999996</v>
      </c>
      <c r="L559" s="257">
        <f t="shared" si="51"/>
        <v>98.901494999999997</v>
      </c>
      <c r="M559" s="460">
        <v>150.30959999999999</v>
      </c>
      <c r="N559" s="257">
        <v>22.071000000000002</v>
      </c>
      <c r="O559" s="458">
        <f t="shared" si="49"/>
        <v>0.69085139447958577</v>
      </c>
    </row>
    <row r="560" spans="1:15" s="4" customFormat="1" ht="15.5" x14ac:dyDescent="0.35">
      <c r="A560" s="303">
        <v>67</v>
      </c>
      <c r="B560" s="321" t="s">
        <v>1454</v>
      </c>
      <c r="C560" s="147">
        <v>434.3</v>
      </c>
      <c r="D560" s="147"/>
      <c r="E560" s="147">
        <v>39.299999999999997</v>
      </c>
      <c r="F560" s="462">
        <f t="shared" si="52"/>
        <v>473.6</v>
      </c>
      <c r="G560" s="279">
        <v>224</v>
      </c>
      <c r="H560" s="463">
        <v>170</v>
      </c>
      <c r="I560" s="271"/>
      <c r="J560" s="459">
        <f t="shared" si="53"/>
        <v>5.6666666666666664E-2</v>
      </c>
      <c r="K560" s="257">
        <f t="shared" si="50"/>
        <v>242.61549999999997</v>
      </c>
      <c r="L560" s="257">
        <f t="shared" si="51"/>
        <v>53.375409999999995</v>
      </c>
      <c r="M560" s="460">
        <v>81.119466666666668</v>
      </c>
      <c r="N560" s="257">
        <v>11.911333333333332</v>
      </c>
      <c r="O560" s="458">
        <f t="shared" si="49"/>
        <v>0.82141408361486479</v>
      </c>
    </row>
    <row r="561" spans="1:15" s="4" customFormat="1" ht="15.5" x14ac:dyDescent="0.35">
      <c r="A561" s="303">
        <v>68</v>
      </c>
      <c r="B561" s="321" t="s">
        <v>1455</v>
      </c>
      <c r="C561" s="147">
        <v>345.2</v>
      </c>
      <c r="D561" s="147"/>
      <c r="E561" s="147"/>
      <c r="F561" s="462">
        <f t="shared" si="52"/>
        <v>345.2</v>
      </c>
      <c r="G561" s="279">
        <v>146</v>
      </c>
      <c r="H561" s="463">
        <v>100</v>
      </c>
      <c r="I561" s="271"/>
      <c r="J561" s="459">
        <f t="shared" si="53"/>
        <v>3.3333333333333333E-2</v>
      </c>
      <c r="K561" s="257">
        <f t="shared" si="50"/>
        <v>142.715</v>
      </c>
      <c r="L561" s="257">
        <f t="shared" si="51"/>
        <v>31.397300000000001</v>
      </c>
      <c r="M561" s="460">
        <v>47.717333333333336</v>
      </c>
      <c r="N561" s="257">
        <v>7.0066666666666668</v>
      </c>
      <c r="O561" s="458">
        <f t="shared" si="49"/>
        <v>0.66290932792584012</v>
      </c>
    </row>
    <row r="562" spans="1:15" s="4" customFormat="1" ht="15.5" x14ac:dyDescent="0.35">
      <c r="A562" s="303">
        <v>69</v>
      </c>
      <c r="B562" s="321" t="s">
        <v>1456</v>
      </c>
      <c r="C562" s="147">
        <v>864.9</v>
      </c>
      <c r="D562" s="147"/>
      <c r="E562" s="147"/>
      <c r="F562" s="462">
        <f t="shared" si="52"/>
        <v>864.9</v>
      </c>
      <c r="G562" s="279">
        <v>252</v>
      </c>
      <c r="H562" s="463">
        <v>110</v>
      </c>
      <c r="I562" s="271"/>
      <c r="J562" s="459">
        <f t="shared" si="53"/>
        <v>3.6666666666666667E-2</v>
      </c>
      <c r="K562" s="257">
        <f t="shared" si="50"/>
        <v>156.98650000000001</v>
      </c>
      <c r="L562" s="257">
        <f t="shared" si="51"/>
        <v>34.537030000000001</v>
      </c>
      <c r="M562" s="460">
        <v>52.489066666666673</v>
      </c>
      <c r="N562" s="257">
        <v>7.7073333333333327</v>
      </c>
      <c r="O562" s="458">
        <f t="shared" si="49"/>
        <v>0.29103934558908545</v>
      </c>
    </row>
    <row r="563" spans="1:15" s="4" customFormat="1" ht="15.5" x14ac:dyDescent="0.35">
      <c r="A563" s="303">
        <v>70</v>
      </c>
      <c r="B563" s="321" t="s">
        <v>1457</v>
      </c>
      <c r="C563" s="147">
        <v>1116.9000000000001</v>
      </c>
      <c r="D563" s="147"/>
      <c r="E563" s="147"/>
      <c r="F563" s="462">
        <f t="shared" si="52"/>
        <v>1116.9000000000001</v>
      </c>
      <c r="G563" s="279">
        <v>276</v>
      </c>
      <c r="H563" s="463">
        <v>100</v>
      </c>
      <c r="I563" s="271"/>
      <c r="J563" s="459">
        <f t="shared" si="53"/>
        <v>3.3333333333333333E-2</v>
      </c>
      <c r="K563" s="257">
        <f t="shared" si="50"/>
        <v>142.715</v>
      </c>
      <c r="L563" s="257">
        <f t="shared" si="51"/>
        <v>31.397300000000001</v>
      </c>
      <c r="M563" s="460">
        <v>47.717333333333336</v>
      </c>
      <c r="N563" s="257">
        <v>7.0066666666666668</v>
      </c>
      <c r="O563" s="458">
        <f t="shared" si="49"/>
        <v>0.20488521801414628</v>
      </c>
    </row>
    <row r="564" spans="1:15" s="4" customFormat="1" ht="15.5" x14ac:dyDescent="0.35">
      <c r="A564" s="303">
        <v>71</v>
      </c>
      <c r="B564" s="321" t="s">
        <v>1458</v>
      </c>
      <c r="C564" s="147">
        <v>473</v>
      </c>
      <c r="D564" s="147"/>
      <c r="E564" s="147">
        <v>33.200000000000003</v>
      </c>
      <c r="F564" s="462">
        <f t="shared" si="52"/>
        <v>506.2</v>
      </c>
      <c r="G564" s="279">
        <v>240</v>
      </c>
      <c r="H564" s="463">
        <v>200</v>
      </c>
      <c r="I564" s="271"/>
      <c r="J564" s="459">
        <f t="shared" si="53"/>
        <v>6.6666666666666666E-2</v>
      </c>
      <c r="K564" s="257">
        <f t="shared" si="50"/>
        <v>285.43</v>
      </c>
      <c r="L564" s="257">
        <f t="shared" si="51"/>
        <v>62.794600000000003</v>
      </c>
      <c r="M564" s="460">
        <v>95.434666666666672</v>
      </c>
      <c r="N564" s="257">
        <v>14.013333333333334</v>
      </c>
      <c r="O564" s="458">
        <f t="shared" si="49"/>
        <v>0.90413393915448437</v>
      </c>
    </row>
    <row r="565" spans="1:15" s="4" customFormat="1" ht="15.5" x14ac:dyDescent="0.35">
      <c r="A565" s="303">
        <v>72</v>
      </c>
      <c r="B565" s="321" t="s">
        <v>1459</v>
      </c>
      <c r="C565" s="147">
        <v>369.5</v>
      </c>
      <c r="D565" s="147"/>
      <c r="E565" s="147"/>
      <c r="F565" s="462">
        <f t="shared" si="52"/>
        <v>369.5</v>
      </c>
      <c r="G565" s="279">
        <v>245</v>
      </c>
      <c r="H565" s="463">
        <v>150</v>
      </c>
      <c r="I565" s="271"/>
      <c r="J565" s="459">
        <f t="shared" si="53"/>
        <v>0.05</v>
      </c>
      <c r="K565" s="257">
        <f t="shared" si="50"/>
        <v>214.07249999999999</v>
      </c>
      <c r="L565" s="257">
        <f t="shared" si="51"/>
        <v>47.095949999999995</v>
      </c>
      <c r="M565" s="460">
        <v>71.576000000000008</v>
      </c>
      <c r="N565" s="257">
        <v>10.51</v>
      </c>
      <c r="O565" s="458">
        <f t="shared" si="49"/>
        <v>0.92897009472259817</v>
      </c>
    </row>
    <row r="566" spans="1:15" s="4" customFormat="1" ht="15.5" x14ac:dyDescent="0.35">
      <c r="A566" s="303">
        <v>73</v>
      </c>
      <c r="B566" s="321" t="s">
        <v>1460</v>
      </c>
      <c r="C566" s="147">
        <v>510.1</v>
      </c>
      <c r="D566" s="147"/>
      <c r="E566" s="147"/>
      <c r="F566" s="462">
        <f t="shared" si="52"/>
        <v>510.1</v>
      </c>
      <c r="G566" s="279">
        <v>195</v>
      </c>
      <c r="H566" s="463">
        <v>100</v>
      </c>
      <c r="I566" s="271"/>
      <c r="J566" s="459">
        <f t="shared" si="53"/>
        <v>3.3333333333333333E-2</v>
      </c>
      <c r="K566" s="257">
        <f t="shared" si="50"/>
        <v>142.715</v>
      </c>
      <c r="L566" s="257">
        <f t="shared" si="51"/>
        <v>31.397300000000001</v>
      </c>
      <c r="M566" s="460">
        <v>47.717333333333336</v>
      </c>
      <c r="N566" s="257">
        <v>7.0066666666666668</v>
      </c>
      <c r="O566" s="458">
        <f t="shared" si="49"/>
        <v>0.44861066457557336</v>
      </c>
    </row>
    <row r="567" spans="1:15" s="4" customFormat="1" ht="15.5" x14ac:dyDescent="0.35">
      <c r="A567" s="303">
        <v>74</v>
      </c>
      <c r="B567" s="321" t="s">
        <v>1462</v>
      </c>
      <c r="C567" s="147">
        <v>488.2</v>
      </c>
      <c r="D567" s="147"/>
      <c r="E567" s="147"/>
      <c r="F567" s="462">
        <f t="shared" si="52"/>
        <v>488.2</v>
      </c>
      <c r="G567" s="279">
        <v>234</v>
      </c>
      <c r="H567" s="463">
        <v>130</v>
      </c>
      <c r="I567" s="271"/>
      <c r="J567" s="459">
        <f t="shared" si="53"/>
        <v>4.3333333333333335E-2</v>
      </c>
      <c r="K567" s="257">
        <f t="shared" si="50"/>
        <v>185.52949999999998</v>
      </c>
      <c r="L567" s="257">
        <f t="shared" si="51"/>
        <v>40.816489999999995</v>
      </c>
      <c r="M567" s="460">
        <v>62.032533333333333</v>
      </c>
      <c r="N567" s="257">
        <v>9.108666666666668</v>
      </c>
      <c r="O567" s="458">
        <f t="shared" ref="O567:O628" si="54">(K567+L567+M567+N567)/F567</f>
        <v>0.60935516181892668</v>
      </c>
    </row>
    <row r="568" spans="1:15" s="4" customFormat="1" ht="15.5" x14ac:dyDescent="0.35">
      <c r="A568" s="303">
        <v>75</v>
      </c>
      <c r="B568" s="321" t="s">
        <v>1463</v>
      </c>
      <c r="C568" s="147">
        <v>223.7</v>
      </c>
      <c r="D568" s="147"/>
      <c r="E568" s="147"/>
      <c r="F568" s="462">
        <f t="shared" si="52"/>
        <v>223.7</v>
      </c>
      <c r="G568" s="279">
        <v>145</v>
      </c>
      <c r="H568" s="463">
        <v>100</v>
      </c>
      <c r="I568" s="271"/>
      <c r="J568" s="459">
        <f t="shared" si="53"/>
        <v>3.3333333333333333E-2</v>
      </c>
      <c r="K568" s="257">
        <f t="shared" si="50"/>
        <v>142.715</v>
      </c>
      <c r="L568" s="257">
        <f t="shared" si="51"/>
        <v>31.397300000000001</v>
      </c>
      <c r="M568" s="460">
        <v>47.717333333333336</v>
      </c>
      <c r="N568" s="257">
        <v>7.0066666666666668</v>
      </c>
      <c r="O568" s="458">
        <f t="shared" si="54"/>
        <v>1.0229606616003577</v>
      </c>
    </row>
    <row r="569" spans="1:15" s="4" customFormat="1" ht="15.5" x14ac:dyDescent="0.35">
      <c r="A569" s="303">
        <v>76</v>
      </c>
      <c r="B569" s="321" t="s">
        <v>1464</v>
      </c>
      <c r="C569" s="147">
        <v>388.5</v>
      </c>
      <c r="D569" s="147"/>
      <c r="E569" s="147"/>
      <c r="F569" s="462">
        <f t="shared" si="52"/>
        <v>388.5</v>
      </c>
      <c r="G569" s="279">
        <v>255</v>
      </c>
      <c r="H569" s="463">
        <v>170</v>
      </c>
      <c r="I569" s="271"/>
      <c r="J569" s="459">
        <f t="shared" si="53"/>
        <v>5.6666666666666664E-2</v>
      </c>
      <c r="K569" s="257">
        <f t="shared" si="50"/>
        <v>242.61549999999997</v>
      </c>
      <c r="L569" s="257">
        <f t="shared" si="51"/>
        <v>53.375409999999995</v>
      </c>
      <c r="M569" s="460">
        <v>81.119466666666668</v>
      </c>
      <c r="N569" s="257">
        <v>11.911333333333332</v>
      </c>
      <c r="O569" s="458">
        <f t="shared" si="54"/>
        <v>1.0013428828828828</v>
      </c>
    </row>
    <row r="570" spans="1:15" s="4" customFormat="1" ht="15.5" x14ac:dyDescent="0.35">
      <c r="A570" s="303">
        <v>77</v>
      </c>
      <c r="B570" s="321" t="s">
        <v>1465</v>
      </c>
      <c r="C570" s="147">
        <v>528.32000000000005</v>
      </c>
      <c r="D570" s="147"/>
      <c r="E570" s="147"/>
      <c r="F570" s="462">
        <f t="shared" si="52"/>
        <v>528.32000000000005</v>
      </c>
      <c r="G570" s="279">
        <v>238</v>
      </c>
      <c r="H570" s="463">
        <v>150</v>
      </c>
      <c r="I570" s="271"/>
      <c r="J570" s="459">
        <f t="shared" si="53"/>
        <v>0.05</v>
      </c>
      <c r="K570" s="257">
        <f t="shared" si="50"/>
        <v>214.07249999999999</v>
      </c>
      <c r="L570" s="257">
        <f t="shared" si="51"/>
        <v>47.095949999999995</v>
      </c>
      <c r="M570" s="460">
        <v>71.576000000000008</v>
      </c>
      <c r="N570" s="257">
        <v>10.51</v>
      </c>
      <c r="O570" s="458">
        <f t="shared" si="54"/>
        <v>0.64970936175045424</v>
      </c>
    </row>
    <row r="571" spans="1:15" s="4" customFormat="1" ht="15.5" x14ac:dyDescent="0.35">
      <c r="A571" s="303">
        <v>78</v>
      </c>
      <c r="B571" s="321" t="s">
        <v>1466</v>
      </c>
      <c r="C571" s="147">
        <v>262.17</v>
      </c>
      <c r="D571" s="147"/>
      <c r="E571" s="147"/>
      <c r="F571" s="462">
        <f t="shared" si="52"/>
        <v>262.17</v>
      </c>
      <c r="G571" s="279">
        <v>170</v>
      </c>
      <c r="H571" s="463">
        <v>140</v>
      </c>
      <c r="I571" s="271"/>
      <c r="J571" s="459">
        <f t="shared" si="53"/>
        <v>4.6666666666666669E-2</v>
      </c>
      <c r="K571" s="257">
        <f t="shared" si="50"/>
        <v>199.80099999999999</v>
      </c>
      <c r="L571" s="257">
        <f t="shared" si="51"/>
        <v>43.956219999999995</v>
      </c>
      <c r="M571" s="460">
        <v>66.804266666666678</v>
      </c>
      <c r="N571" s="257">
        <v>9.809333333333333</v>
      </c>
      <c r="O571" s="458">
        <f t="shared" si="54"/>
        <v>1.2219964908265628</v>
      </c>
    </row>
    <row r="572" spans="1:15" s="4" customFormat="1" ht="15.5" x14ac:dyDescent="0.35">
      <c r="A572" s="303">
        <v>79</v>
      </c>
      <c r="B572" s="321" t="s">
        <v>1467</v>
      </c>
      <c r="C572" s="147">
        <v>513.29999999999995</v>
      </c>
      <c r="D572" s="147"/>
      <c r="E572" s="147"/>
      <c r="F572" s="462">
        <f t="shared" si="52"/>
        <v>513.29999999999995</v>
      </c>
      <c r="G572" s="279">
        <v>214</v>
      </c>
      <c r="H572" s="463">
        <v>120</v>
      </c>
      <c r="I572" s="271"/>
      <c r="J572" s="459">
        <f t="shared" si="53"/>
        <v>0.04</v>
      </c>
      <c r="K572" s="257">
        <f t="shared" si="50"/>
        <v>171.25800000000001</v>
      </c>
      <c r="L572" s="257">
        <f t="shared" si="51"/>
        <v>37.676760000000002</v>
      </c>
      <c r="M572" s="460">
        <v>57.26080000000001</v>
      </c>
      <c r="N572" s="257">
        <v>8.4079999999999995</v>
      </c>
      <c r="O572" s="458">
        <f t="shared" si="54"/>
        <v>0.53497673874926954</v>
      </c>
    </row>
    <row r="573" spans="1:15" s="4" customFormat="1" ht="15.5" x14ac:dyDescent="0.35">
      <c r="A573" s="303">
        <v>80</v>
      </c>
      <c r="B573" s="321" t="s">
        <v>1468</v>
      </c>
      <c r="C573" s="147">
        <v>577.70000000000005</v>
      </c>
      <c r="D573" s="147"/>
      <c r="E573" s="147"/>
      <c r="F573" s="462">
        <f t="shared" si="52"/>
        <v>577.70000000000005</v>
      </c>
      <c r="G573" s="279">
        <v>246</v>
      </c>
      <c r="H573" s="463">
        <v>150</v>
      </c>
      <c r="I573" s="271"/>
      <c r="J573" s="459">
        <f t="shared" si="53"/>
        <v>0.05</v>
      </c>
      <c r="K573" s="257">
        <f t="shared" si="50"/>
        <v>214.07249999999999</v>
      </c>
      <c r="L573" s="257">
        <f t="shared" si="51"/>
        <v>47.095949999999995</v>
      </c>
      <c r="M573" s="460">
        <v>71.576000000000008</v>
      </c>
      <c r="N573" s="257">
        <v>10.51</v>
      </c>
      <c r="O573" s="458">
        <f t="shared" si="54"/>
        <v>0.594174225376493</v>
      </c>
    </row>
    <row r="574" spans="1:15" s="4" customFormat="1" ht="15.5" x14ac:dyDescent="0.35">
      <c r="A574" s="303">
        <v>81</v>
      </c>
      <c r="B574" s="321" t="s">
        <v>1469</v>
      </c>
      <c r="C574" s="147">
        <v>432.4</v>
      </c>
      <c r="D574" s="147"/>
      <c r="E574" s="147"/>
      <c r="F574" s="462">
        <f t="shared" si="52"/>
        <v>432.4</v>
      </c>
      <c r="G574" s="279">
        <v>288</v>
      </c>
      <c r="H574" s="463">
        <v>170</v>
      </c>
      <c r="I574" s="271"/>
      <c r="J574" s="459">
        <f t="shared" si="53"/>
        <v>5.6666666666666664E-2</v>
      </c>
      <c r="K574" s="257">
        <f t="shared" si="50"/>
        <v>242.61549999999997</v>
      </c>
      <c r="L574" s="257">
        <f t="shared" si="51"/>
        <v>53.375409999999995</v>
      </c>
      <c r="M574" s="460">
        <v>81.119466666666668</v>
      </c>
      <c r="N574" s="257">
        <v>11.911333333333332</v>
      </c>
      <c r="O574" s="458">
        <f t="shared" si="54"/>
        <v>0.89968018038852915</v>
      </c>
    </row>
    <row r="575" spans="1:15" s="4" customFormat="1" ht="15.5" x14ac:dyDescent="0.35">
      <c r="A575" s="303">
        <v>82</v>
      </c>
      <c r="B575" s="321" t="s">
        <v>1470</v>
      </c>
      <c r="C575" s="147">
        <v>488.9</v>
      </c>
      <c r="D575" s="147"/>
      <c r="E575" s="147"/>
      <c r="F575" s="462">
        <f t="shared" si="52"/>
        <v>488.9</v>
      </c>
      <c r="G575" s="279">
        <v>228</v>
      </c>
      <c r="H575" s="463">
        <v>137</v>
      </c>
      <c r="I575" s="271"/>
      <c r="J575" s="459">
        <f t="shared" si="53"/>
        <v>4.5666666666666668E-2</v>
      </c>
      <c r="K575" s="257">
        <f t="shared" si="50"/>
        <v>195.51955000000001</v>
      </c>
      <c r="L575" s="257">
        <f t="shared" si="51"/>
        <v>43.014301000000003</v>
      </c>
      <c r="M575" s="460">
        <v>65.372746666666671</v>
      </c>
      <c r="N575" s="257">
        <v>9.5991333333333326</v>
      </c>
      <c r="O575" s="458">
        <f t="shared" si="54"/>
        <v>0.64124714870116595</v>
      </c>
    </row>
    <row r="576" spans="1:15" s="4" customFormat="1" ht="15.5" x14ac:dyDescent="0.35">
      <c r="A576" s="303">
        <v>83</v>
      </c>
      <c r="B576" s="321" t="s">
        <v>1471</v>
      </c>
      <c r="C576" s="147">
        <v>540.1</v>
      </c>
      <c r="D576" s="147"/>
      <c r="E576" s="147"/>
      <c r="F576" s="462">
        <f t="shared" si="52"/>
        <v>540.1</v>
      </c>
      <c r="G576" s="279">
        <v>227</v>
      </c>
      <c r="H576" s="463">
        <v>130</v>
      </c>
      <c r="I576" s="271"/>
      <c r="J576" s="459">
        <f t="shared" si="53"/>
        <v>4.3333333333333335E-2</v>
      </c>
      <c r="K576" s="257">
        <f t="shared" si="50"/>
        <v>185.52949999999998</v>
      </c>
      <c r="L576" s="257">
        <f t="shared" si="51"/>
        <v>40.816489999999995</v>
      </c>
      <c r="M576" s="460">
        <v>62.032533333333333</v>
      </c>
      <c r="N576" s="257">
        <v>9.108666666666668</v>
      </c>
      <c r="O576" s="458">
        <f t="shared" si="54"/>
        <v>0.55080020366598781</v>
      </c>
    </row>
    <row r="577" spans="1:15" s="4" customFormat="1" ht="15.5" x14ac:dyDescent="0.35">
      <c r="A577" s="303">
        <v>84</v>
      </c>
      <c r="B577" s="321" t="s">
        <v>1472</v>
      </c>
      <c r="C577" s="147">
        <v>236.8</v>
      </c>
      <c r="D577" s="147"/>
      <c r="E577" s="147"/>
      <c r="F577" s="462">
        <f t="shared" si="52"/>
        <v>236.8</v>
      </c>
      <c r="G577" s="279">
        <v>155</v>
      </c>
      <c r="H577" s="463">
        <v>110</v>
      </c>
      <c r="I577" s="271"/>
      <c r="J577" s="459">
        <f t="shared" si="53"/>
        <v>3.6666666666666667E-2</v>
      </c>
      <c r="K577" s="257">
        <f t="shared" si="50"/>
        <v>156.98650000000001</v>
      </c>
      <c r="L577" s="257">
        <f t="shared" ref="L577:L628" si="55">K577*0.22</f>
        <v>34.537030000000001</v>
      </c>
      <c r="M577" s="460">
        <v>52.489066666666673</v>
      </c>
      <c r="N577" s="257">
        <v>7.7073333333333327</v>
      </c>
      <c r="O577" s="458">
        <f t="shared" si="54"/>
        <v>1.0630064611486487</v>
      </c>
    </row>
    <row r="578" spans="1:15" s="4" customFormat="1" ht="15.5" x14ac:dyDescent="0.35">
      <c r="A578" s="303">
        <v>85</v>
      </c>
      <c r="B578" s="321" t="s">
        <v>1473</v>
      </c>
      <c r="C578" s="147">
        <v>375.5</v>
      </c>
      <c r="D578" s="147"/>
      <c r="E578" s="147"/>
      <c r="F578" s="462">
        <f t="shared" si="52"/>
        <v>375.5</v>
      </c>
      <c r="G578" s="279">
        <v>245</v>
      </c>
      <c r="H578" s="463">
        <v>170</v>
      </c>
      <c r="I578" s="271"/>
      <c r="J578" s="459">
        <f t="shared" si="53"/>
        <v>5.6666666666666664E-2</v>
      </c>
      <c r="K578" s="257">
        <f t="shared" si="50"/>
        <v>242.61549999999997</v>
      </c>
      <c r="L578" s="257">
        <f t="shared" si="55"/>
        <v>53.375409999999995</v>
      </c>
      <c r="M578" s="460">
        <v>81.119466666666668</v>
      </c>
      <c r="N578" s="257">
        <v>11.911333333333332</v>
      </c>
      <c r="O578" s="458">
        <f t="shared" si="54"/>
        <v>1.036009880159787</v>
      </c>
    </row>
    <row r="579" spans="1:15" s="4" customFormat="1" ht="15.5" x14ac:dyDescent="0.35">
      <c r="A579" s="303">
        <v>86</v>
      </c>
      <c r="B579" s="321" t="s">
        <v>1474</v>
      </c>
      <c r="C579" s="147">
        <v>552.64</v>
      </c>
      <c r="D579" s="147"/>
      <c r="E579" s="147">
        <v>65.900000000000006</v>
      </c>
      <c r="F579" s="462">
        <f t="shared" si="52"/>
        <v>618.54</v>
      </c>
      <c r="G579" s="279">
        <v>360</v>
      </c>
      <c r="H579" s="463">
        <v>270</v>
      </c>
      <c r="I579" s="271"/>
      <c r="J579" s="459">
        <f t="shared" si="53"/>
        <v>0.09</v>
      </c>
      <c r="K579" s="257">
        <f t="shared" si="50"/>
        <v>385.33049999999997</v>
      </c>
      <c r="L579" s="257">
        <f t="shared" si="55"/>
        <v>84.772709999999989</v>
      </c>
      <c r="M579" s="460">
        <v>128.83680000000001</v>
      </c>
      <c r="N579" s="257">
        <v>18.917999999999999</v>
      </c>
      <c r="O579" s="458">
        <f t="shared" si="54"/>
        <v>0.99889741973033286</v>
      </c>
    </row>
    <row r="580" spans="1:15" s="4" customFormat="1" ht="15.5" x14ac:dyDescent="0.35">
      <c r="A580" s="303">
        <v>87</v>
      </c>
      <c r="B580" s="321" t="s">
        <v>1475</v>
      </c>
      <c r="C580" s="147">
        <v>473.5</v>
      </c>
      <c r="D580" s="147"/>
      <c r="E580" s="147"/>
      <c r="F580" s="462">
        <f t="shared" si="52"/>
        <v>473.5</v>
      </c>
      <c r="G580" s="279">
        <v>234</v>
      </c>
      <c r="H580" s="463">
        <v>155</v>
      </c>
      <c r="I580" s="271"/>
      <c r="J580" s="459">
        <f t="shared" si="53"/>
        <v>5.1666666666666666E-2</v>
      </c>
      <c r="K580" s="257">
        <f t="shared" si="50"/>
        <v>221.20824999999999</v>
      </c>
      <c r="L580" s="257">
        <f t="shared" si="55"/>
        <v>48.665815000000002</v>
      </c>
      <c r="M580" s="460">
        <v>73.961866666666666</v>
      </c>
      <c r="N580" s="257">
        <v>10.860333333333333</v>
      </c>
      <c r="O580" s="458">
        <f t="shared" si="54"/>
        <v>0.74909454065469905</v>
      </c>
    </row>
    <row r="581" spans="1:15" s="4" customFormat="1" ht="15.5" x14ac:dyDescent="0.35">
      <c r="A581" s="303">
        <v>88</v>
      </c>
      <c r="B581" s="321" t="s">
        <v>1476</v>
      </c>
      <c r="C581" s="147">
        <v>281.8</v>
      </c>
      <c r="D581" s="147"/>
      <c r="E581" s="147"/>
      <c r="F581" s="462">
        <f t="shared" si="52"/>
        <v>281.8</v>
      </c>
      <c r="G581" s="279">
        <v>180</v>
      </c>
      <c r="H581" s="463">
        <v>130</v>
      </c>
      <c r="I581" s="271"/>
      <c r="J581" s="459">
        <f t="shared" si="53"/>
        <v>4.3333333333333335E-2</v>
      </c>
      <c r="K581" s="257">
        <f t="shared" si="50"/>
        <v>185.52949999999998</v>
      </c>
      <c r="L581" s="257">
        <f t="shared" si="55"/>
        <v>40.816489999999995</v>
      </c>
      <c r="M581" s="460">
        <v>62.032533333333333</v>
      </c>
      <c r="N581" s="257">
        <v>9.108666666666668</v>
      </c>
      <c r="O581" s="458">
        <f t="shared" si="54"/>
        <v>1.0556678140525195</v>
      </c>
    </row>
    <row r="582" spans="1:15" s="4" customFormat="1" ht="15.5" x14ac:dyDescent="0.35">
      <c r="A582" s="303">
        <v>89</v>
      </c>
      <c r="B582" s="321" t="s">
        <v>1477</v>
      </c>
      <c r="C582" s="147">
        <v>295.89999999999998</v>
      </c>
      <c r="D582" s="147"/>
      <c r="E582" s="147"/>
      <c r="F582" s="462">
        <f t="shared" si="52"/>
        <v>295.89999999999998</v>
      </c>
      <c r="G582" s="279">
        <v>120</v>
      </c>
      <c r="H582" s="463">
        <v>100</v>
      </c>
      <c r="I582" s="271"/>
      <c r="J582" s="459">
        <f t="shared" si="53"/>
        <v>3.3333333333333333E-2</v>
      </c>
      <c r="K582" s="257">
        <f t="shared" si="50"/>
        <v>142.715</v>
      </c>
      <c r="L582" s="257">
        <f t="shared" si="55"/>
        <v>31.397300000000001</v>
      </c>
      <c r="M582" s="460">
        <v>47.717333333333336</v>
      </c>
      <c r="N582" s="257">
        <v>7.0066666666666668</v>
      </c>
      <c r="O582" s="458">
        <f t="shared" si="54"/>
        <v>0.77335687732342007</v>
      </c>
    </row>
    <row r="583" spans="1:15" s="4" customFormat="1" ht="15.5" x14ac:dyDescent="0.35">
      <c r="A583" s="303">
        <v>90</v>
      </c>
      <c r="B583" s="321" t="s">
        <v>1478</v>
      </c>
      <c r="C583" s="147">
        <v>346.1</v>
      </c>
      <c r="D583" s="147"/>
      <c r="E583" s="147"/>
      <c r="F583" s="462">
        <f t="shared" si="52"/>
        <v>346.1</v>
      </c>
      <c r="G583" s="279">
        <v>229</v>
      </c>
      <c r="H583" s="463">
        <v>170</v>
      </c>
      <c r="I583" s="271"/>
      <c r="J583" s="459">
        <f t="shared" si="53"/>
        <v>5.6666666666666664E-2</v>
      </c>
      <c r="K583" s="257">
        <f t="shared" ref="K583:K646" si="56">J583*4281.45</f>
        <v>242.61549999999997</v>
      </c>
      <c r="L583" s="257">
        <f t="shared" si="55"/>
        <v>53.375409999999995</v>
      </c>
      <c r="M583" s="460">
        <v>81.119466666666668</v>
      </c>
      <c r="N583" s="257">
        <v>11.911333333333332</v>
      </c>
      <c r="O583" s="458">
        <f t="shared" si="54"/>
        <v>1.1240153423865933</v>
      </c>
    </row>
    <row r="584" spans="1:15" s="4" customFormat="1" ht="15.5" x14ac:dyDescent="0.35">
      <c r="A584" s="303">
        <v>91</v>
      </c>
      <c r="B584" s="321" t="s">
        <v>1479</v>
      </c>
      <c r="C584" s="147">
        <v>632.4</v>
      </c>
      <c r="D584" s="147"/>
      <c r="E584" s="147">
        <v>33</v>
      </c>
      <c r="F584" s="462">
        <f t="shared" ref="F584:F633" si="57">C584+D584+E584</f>
        <v>665.4</v>
      </c>
      <c r="G584" s="279">
        <v>308</v>
      </c>
      <c r="H584" s="463">
        <v>180</v>
      </c>
      <c r="I584" s="271"/>
      <c r="J584" s="459">
        <f t="shared" si="53"/>
        <v>0.06</v>
      </c>
      <c r="K584" s="257">
        <f t="shared" si="56"/>
        <v>256.887</v>
      </c>
      <c r="L584" s="257">
        <f t="shared" si="55"/>
        <v>56.515140000000002</v>
      </c>
      <c r="M584" s="460">
        <v>85.891199999999998</v>
      </c>
      <c r="N584" s="257">
        <v>12.611999999999998</v>
      </c>
      <c r="O584" s="458">
        <f t="shared" si="54"/>
        <v>0.61903417493237167</v>
      </c>
    </row>
    <row r="585" spans="1:15" s="4" customFormat="1" ht="15.5" x14ac:dyDescent="0.35">
      <c r="A585" s="303">
        <v>92</v>
      </c>
      <c r="B585" s="321" t="s">
        <v>1480</v>
      </c>
      <c r="C585" s="147">
        <v>415.51</v>
      </c>
      <c r="D585" s="147"/>
      <c r="E585" s="147"/>
      <c r="F585" s="462">
        <f t="shared" si="57"/>
        <v>415.51</v>
      </c>
      <c r="G585" s="279">
        <v>152</v>
      </c>
      <c r="H585" s="463">
        <v>60</v>
      </c>
      <c r="I585" s="271"/>
      <c r="J585" s="459">
        <f t="shared" si="53"/>
        <v>0.02</v>
      </c>
      <c r="K585" s="257">
        <f t="shared" si="56"/>
        <v>85.629000000000005</v>
      </c>
      <c r="L585" s="257">
        <f t="shared" si="55"/>
        <v>18.838380000000001</v>
      </c>
      <c r="M585" s="460">
        <v>28.630400000000005</v>
      </c>
      <c r="N585" s="257">
        <v>4.2039999999999997</v>
      </c>
      <c r="O585" s="458">
        <f t="shared" si="54"/>
        <v>0.33044157782002842</v>
      </c>
    </row>
    <row r="586" spans="1:15" s="4" customFormat="1" ht="15.5" x14ac:dyDescent="0.35">
      <c r="A586" s="303">
        <v>93</v>
      </c>
      <c r="B586" s="321" t="s">
        <v>1481</v>
      </c>
      <c r="C586" s="147">
        <v>1506.2</v>
      </c>
      <c r="D586" s="147"/>
      <c r="E586" s="147">
        <v>148.6</v>
      </c>
      <c r="F586" s="462">
        <f t="shared" si="57"/>
        <v>1654.8</v>
      </c>
      <c r="G586" s="279">
        <v>900</v>
      </c>
      <c r="H586" s="484">
        <v>720</v>
      </c>
      <c r="I586" s="276"/>
      <c r="J586" s="459">
        <f t="shared" si="53"/>
        <v>0.24</v>
      </c>
      <c r="K586" s="257">
        <f t="shared" si="56"/>
        <v>1027.548</v>
      </c>
      <c r="L586" s="257">
        <f t="shared" si="55"/>
        <v>226.06056000000001</v>
      </c>
      <c r="M586" s="460">
        <v>343.56479999999999</v>
      </c>
      <c r="N586" s="257">
        <v>50.447999999999993</v>
      </c>
      <c r="O586" s="458">
        <f t="shared" si="54"/>
        <v>0.9956619289340104</v>
      </c>
    </row>
    <row r="587" spans="1:15" s="4" customFormat="1" ht="15.5" x14ac:dyDescent="0.35">
      <c r="A587" s="303">
        <v>94</v>
      </c>
      <c r="B587" s="321" t="s">
        <v>1482</v>
      </c>
      <c r="C587" s="147">
        <v>3220.9</v>
      </c>
      <c r="D587" s="147"/>
      <c r="E587" s="147"/>
      <c r="F587" s="462">
        <f t="shared" si="57"/>
        <v>3220.9</v>
      </c>
      <c r="G587" s="279">
        <v>2140</v>
      </c>
      <c r="H587" s="484">
        <v>1880</v>
      </c>
      <c r="I587" s="276"/>
      <c r="J587" s="459">
        <f t="shared" si="53"/>
        <v>0.62666666666666671</v>
      </c>
      <c r="K587" s="257">
        <f t="shared" si="56"/>
        <v>2683.0419999999999</v>
      </c>
      <c r="L587" s="257">
        <f t="shared" si="55"/>
        <v>590.26923999999997</v>
      </c>
      <c r="M587" s="460">
        <v>897.08586666666679</v>
      </c>
      <c r="N587" s="257">
        <v>131.72533333333334</v>
      </c>
      <c r="O587" s="458">
        <f t="shared" si="54"/>
        <v>1.3356895401906301</v>
      </c>
    </row>
    <row r="588" spans="1:15" s="4" customFormat="1" ht="15.5" x14ac:dyDescent="0.35">
      <c r="A588" s="303">
        <v>95</v>
      </c>
      <c r="B588" s="321" t="s">
        <v>1483</v>
      </c>
      <c r="C588" s="147">
        <v>3593.47</v>
      </c>
      <c r="D588" s="147"/>
      <c r="E588" s="147"/>
      <c r="F588" s="462">
        <f t="shared" si="57"/>
        <v>3593.47</v>
      </c>
      <c r="G588" s="279">
        <v>2335</v>
      </c>
      <c r="H588" s="484">
        <v>2255</v>
      </c>
      <c r="I588" s="276"/>
      <c r="J588" s="459">
        <f t="shared" si="53"/>
        <v>0.75166666666666671</v>
      </c>
      <c r="K588" s="257">
        <f t="shared" si="56"/>
        <v>3218.22325</v>
      </c>
      <c r="L588" s="257">
        <f t="shared" si="55"/>
        <v>708.00911499999995</v>
      </c>
      <c r="M588" s="460">
        <v>1076.0258666666668</v>
      </c>
      <c r="N588" s="257">
        <v>158.00033333333334</v>
      </c>
      <c r="O588" s="458">
        <f t="shared" si="54"/>
        <v>1.436009919381545</v>
      </c>
    </row>
    <row r="589" spans="1:15" s="4" customFormat="1" ht="15.5" x14ac:dyDescent="0.35">
      <c r="A589" s="303">
        <v>96</v>
      </c>
      <c r="B589" s="321" t="s">
        <v>1949</v>
      </c>
      <c r="C589" s="147">
        <v>5258.9</v>
      </c>
      <c r="D589" s="147"/>
      <c r="E589" s="147"/>
      <c r="F589" s="462">
        <f t="shared" si="57"/>
        <v>5258.9</v>
      </c>
      <c r="G589" s="279">
        <v>1966</v>
      </c>
      <c r="H589" s="463">
        <v>1966</v>
      </c>
      <c r="I589" s="271"/>
      <c r="J589" s="459">
        <f t="shared" si="53"/>
        <v>0.65533333333333332</v>
      </c>
      <c r="K589" s="257">
        <f t="shared" si="56"/>
        <v>2805.7768999999998</v>
      </c>
      <c r="L589" s="257">
        <f t="shared" si="55"/>
        <v>617.27091799999994</v>
      </c>
      <c r="M589" s="460">
        <v>938.12277333333327</v>
      </c>
      <c r="N589" s="257">
        <v>137.75106666666665</v>
      </c>
      <c r="O589" s="458">
        <f t="shared" si="54"/>
        <v>0.85548720416817214</v>
      </c>
    </row>
    <row r="590" spans="1:15" s="4" customFormat="1" ht="15.5" x14ac:dyDescent="0.35">
      <c r="A590" s="303">
        <v>97</v>
      </c>
      <c r="B590" s="321" t="s">
        <v>1950</v>
      </c>
      <c r="C590" s="147">
        <v>3743.95</v>
      </c>
      <c r="D590" s="147"/>
      <c r="E590" s="147"/>
      <c r="F590" s="462">
        <f t="shared" si="57"/>
        <v>3743.95</v>
      </c>
      <c r="G590" s="279">
        <v>2445</v>
      </c>
      <c r="H590" s="484">
        <v>2245</v>
      </c>
      <c r="I590" s="276"/>
      <c r="J590" s="459">
        <f t="shared" si="53"/>
        <v>0.74833333333333329</v>
      </c>
      <c r="K590" s="257">
        <f t="shared" si="56"/>
        <v>3203.9517499999997</v>
      </c>
      <c r="L590" s="257">
        <f t="shared" si="55"/>
        <v>704.86938499999997</v>
      </c>
      <c r="M590" s="460">
        <v>1071.2541333333331</v>
      </c>
      <c r="N590" s="257">
        <v>157.29966666666667</v>
      </c>
      <c r="O590" s="458">
        <f t="shared" si="54"/>
        <v>1.3721804337664767</v>
      </c>
    </row>
    <row r="591" spans="1:15" s="4" customFormat="1" ht="15.5" x14ac:dyDescent="0.35">
      <c r="A591" s="303">
        <v>98</v>
      </c>
      <c r="B591" s="321" t="s">
        <v>1952</v>
      </c>
      <c r="C591" s="147">
        <v>272.89999999999998</v>
      </c>
      <c r="D591" s="147"/>
      <c r="E591" s="147"/>
      <c r="F591" s="462">
        <f t="shared" si="57"/>
        <v>272.89999999999998</v>
      </c>
      <c r="G591" s="279">
        <v>180</v>
      </c>
      <c r="H591" s="463">
        <v>130</v>
      </c>
      <c r="I591" s="271"/>
      <c r="J591" s="459">
        <f t="shared" si="53"/>
        <v>4.3333333333333335E-2</v>
      </c>
      <c r="K591" s="257">
        <f t="shared" si="56"/>
        <v>185.52949999999998</v>
      </c>
      <c r="L591" s="257">
        <f t="shared" si="55"/>
        <v>40.816489999999995</v>
      </c>
      <c r="M591" s="460">
        <v>62.032533333333333</v>
      </c>
      <c r="N591" s="257">
        <v>9.108666666666668</v>
      </c>
      <c r="O591" s="458">
        <f t="shared" si="54"/>
        <v>1.0900959692194945</v>
      </c>
    </row>
    <row r="592" spans="1:15" s="4" customFormat="1" ht="15.5" x14ac:dyDescent="0.35">
      <c r="A592" s="303">
        <v>99</v>
      </c>
      <c r="B592" s="321" t="s">
        <v>1953</v>
      </c>
      <c r="C592" s="147">
        <v>604.1</v>
      </c>
      <c r="D592" s="147"/>
      <c r="E592" s="147"/>
      <c r="F592" s="462">
        <f t="shared" si="57"/>
        <v>604.1</v>
      </c>
      <c r="G592" s="279">
        <v>174</v>
      </c>
      <c r="H592" s="463">
        <v>115</v>
      </c>
      <c r="I592" s="271"/>
      <c r="J592" s="459">
        <f t="shared" si="53"/>
        <v>3.833333333333333E-2</v>
      </c>
      <c r="K592" s="257">
        <f t="shared" si="56"/>
        <v>164.12224999999998</v>
      </c>
      <c r="L592" s="257">
        <f t="shared" si="55"/>
        <v>36.106894999999994</v>
      </c>
      <c r="M592" s="460">
        <v>54.874933333333331</v>
      </c>
      <c r="N592" s="257">
        <v>8.0576666666666661</v>
      </c>
      <c r="O592" s="458">
        <f t="shared" si="54"/>
        <v>0.43562612977983767</v>
      </c>
    </row>
    <row r="593" spans="1:15" s="4" customFormat="1" ht="15.5" x14ac:dyDescent="0.35">
      <c r="A593" s="303">
        <v>100</v>
      </c>
      <c r="B593" s="321" t="s">
        <v>1954</v>
      </c>
      <c r="C593" s="147">
        <v>464.8</v>
      </c>
      <c r="D593" s="147"/>
      <c r="E593" s="147"/>
      <c r="F593" s="462">
        <f t="shared" si="57"/>
        <v>464.8</v>
      </c>
      <c r="G593" s="279">
        <v>300</v>
      </c>
      <c r="H593" s="463">
        <v>200</v>
      </c>
      <c r="I593" s="271"/>
      <c r="J593" s="459">
        <f t="shared" si="53"/>
        <v>6.6666666666666666E-2</v>
      </c>
      <c r="K593" s="257">
        <f t="shared" si="56"/>
        <v>285.43</v>
      </c>
      <c r="L593" s="257">
        <f t="shared" si="55"/>
        <v>62.794600000000003</v>
      </c>
      <c r="M593" s="460">
        <v>95.434666666666672</v>
      </c>
      <c r="N593" s="257">
        <v>14.013333333333334</v>
      </c>
      <c r="O593" s="458">
        <f t="shared" si="54"/>
        <v>0.9846656626506024</v>
      </c>
    </row>
    <row r="594" spans="1:15" s="4" customFormat="1" ht="15.5" x14ac:dyDescent="0.35">
      <c r="A594" s="303">
        <v>101</v>
      </c>
      <c r="B594" s="321" t="s">
        <v>2180</v>
      </c>
      <c r="C594" s="147">
        <v>83.39</v>
      </c>
      <c r="D594" s="147"/>
      <c r="E594" s="147"/>
      <c r="F594" s="462">
        <f t="shared" si="57"/>
        <v>83.39</v>
      </c>
      <c r="G594" s="279">
        <v>20</v>
      </c>
      <c r="H594" s="463">
        <v>20</v>
      </c>
      <c r="I594" s="271"/>
      <c r="J594" s="459">
        <f t="shared" si="53"/>
        <v>6.6666666666666671E-3</v>
      </c>
      <c r="K594" s="257">
        <f t="shared" si="56"/>
        <v>28.542999999999999</v>
      </c>
      <c r="L594" s="257">
        <f t="shared" si="55"/>
        <v>6.2794600000000003</v>
      </c>
      <c r="M594" s="460">
        <v>9.5434666666666672</v>
      </c>
      <c r="N594" s="257">
        <v>1.4013333333333333</v>
      </c>
      <c r="O594" s="458">
        <f t="shared" si="54"/>
        <v>0.54883391293920136</v>
      </c>
    </row>
    <row r="595" spans="1:15" s="4" customFormat="1" ht="15.5" x14ac:dyDescent="0.35">
      <c r="A595" s="303">
        <v>102</v>
      </c>
      <c r="B595" s="321" t="s">
        <v>1955</v>
      </c>
      <c r="C595" s="147">
        <v>489.6</v>
      </c>
      <c r="D595" s="147"/>
      <c r="E595" s="147"/>
      <c r="F595" s="462">
        <f t="shared" si="57"/>
        <v>489.6</v>
      </c>
      <c r="G595" s="279">
        <v>176</v>
      </c>
      <c r="H595" s="463">
        <v>132</v>
      </c>
      <c r="I595" s="271"/>
      <c r="J595" s="459">
        <f t="shared" si="53"/>
        <v>4.3999999999999997E-2</v>
      </c>
      <c r="K595" s="257">
        <f t="shared" si="56"/>
        <v>188.38379999999998</v>
      </c>
      <c r="L595" s="257">
        <f t="shared" si="55"/>
        <v>41.444435999999996</v>
      </c>
      <c r="M595" s="460">
        <v>62.986879999999999</v>
      </c>
      <c r="N595" s="257">
        <v>9.2487999999999992</v>
      </c>
      <c r="O595" s="458">
        <f t="shared" si="54"/>
        <v>0.61696061274509806</v>
      </c>
    </row>
    <row r="596" spans="1:15" s="4" customFormat="1" ht="15.5" x14ac:dyDescent="0.35">
      <c r="A596" s="303">
        <v>103</v>
      </c>
      <c r="B596" s="321" t="s">
        <v>1956</v>
      </c>
      <c r="C596" s="147">
        <v>127.92</v>
      </c>
      <c r="D596" s="147"/>
      <c r="E596" s="147"/>
      <c r="F596" s="462">
        <f t="shared" si="57"/>
        <v>127.92</v>
      </c>
      <c r="G596" s="279">
        <v>75</v>
      </c>
      <c r="H596" s="463">
        <v>53</v>
      </c>
      <c r="I596" s="271"/>
      <c r="J596" s="459">
        <f t="shared" si="53"/>
        <v>1.7666666666666667E-2</v>
      </c>
      <c r="K596" s="257">
        <f t="shared" si="56"/>
        <v>75.638949999999994</v>
      </c>
      <c r="L596" s="257">
        <f t="shared" si="55"/>
        <v>16.640568999999999</v>
      </c>
      <c r="M596" s="460">
        <v>25.290186666666667</v>
      </c>
      <c r="N596" s="257">
        <v>3.7135333333333334</v>
      </c>
      <c r="O596" s="458">
        <f t="shared" si="54"/>
        <v>0.94811787836147587</v>
      </c>
    </row>
    <row r="597" spans="1:15" s="4" customFormat="1" ht="15.5" x14ac:dyDescent="0.35">
      <c r="A597" s="303">
        <v>104</v>
      </c>
      <c r="B597" s="321" t="s">
        <v>1957</v>
      </c>
      <c r="C597" s="147">
        <v>129.1</v>
      </c>
      <c r="D597" s="147"/>
      <c r="E597" s="147"/>
      <c r="F597" s="462">
        <f t="shared" si="57"/>
        <v>129.1</v>
      </c>
      <c r="G597" s="279">
        <v>75</v>
      </c>
      <c r="H597" s="463">
        <v>60</v>
      </c>
      <c r="I597" s="271"/>
      <c r="J597" s="459">
        <f t="shared" si="53"/>
        <v>0.02</v>
      </c>
      <c r="K597" s="257">
        <f t="shared" si="56"/>
        <v>85.629000000000005</v>
      </c>
      <c r="L597" s="257">
        <f t="shared" si="55"/>
        <v>18.838380000000001</v>
      </c>
      <c r="M597" s="460">
        <v>28.630400000000005</v>
      </c>
      <c r="N597" s="257">
        <v>4.2039999999999997</v>
      </c>
      <c r="O597" s="458">
        <f t="shared" si="54"/>
        <v>1.063530441518203</v>
      </c>
    </row>
    <row r="598" spans="1:15" s="4" customFormat="1" ht="15.5" x14ac:dyDescent="0.35">
      <c r="A598" s="303">
        <v>105</v>
      </c>
      <c r="B598" s="321" t="s">
        <v>1958</v>
      </c>
      <c r="C598" s="147">
        <v>136.4</v>
      </c>
      <c r="D598" s="147"/>
      <c r="E598" s="147"/>
      <c r="F598" s="462">
        <f t="shared" si="57"/>
        <v>136.4</v>
      </c>
      <c r="G598" s="279">
        <v>75</v>
      </c>
      <c r="H598" s="463">
        <v>65</v>
      </c>
      <c r="I598" s="271"/>
      <c r="J598" s="459">
        <f t="shared" si="53"/>
        <v>2.1666666666666667E-2</v>
      </c>
      <c r="K598" s="257">
        <f t="shared" si="56"/>
        <v>92.764749999999992</v>
      </c>
      <c r="L598" s="257">
        <f t="shared" si="55"/>
        <v>20.408244999999997</v>
      </c>
      <c r="M598" s="460">
        <v>31.016266666666667</v>
      </c>
      <c r="N598" s="257">
        <v>4.554333333333334</v>
      </c>
      <c r="O598" s="458">
        <f t="shared" si="54"/>
        <v>1.0904955645161289</v>
      </c>
    </row>
    <row r="599" spans="1:15" s="4" customFormat="1" ht="15.5" x14ac:dyDescent="0.35">
      <c r="A599" s="303">
        <v>106</v>
      </c>
      <c r="B599" s="321" t="s">
        <v>1959</v>
      </c>
      <c r="C599" s="147">
        <v>117.1</v>
      </c>
      <c r="D599" s="147"/>
      <c r="E599" s="147"/>
      <c r="F599" s="462">
        <f t="shared" si="57"/>
        <v>117.1</v>
      </c>
      <c r="G599" s="279">
        <v>75</v>
      </c>
      <c r="H599" s="463">
        <v>58</v>
      </c>
      <c r="I599" s="271"/>
      <c r="J599" s="459">
        <f t="shared" si="53"/>
        <v>1.9333333333333334E-2</v>
      </c>
      <c r="K599" s="257">
        <f t="shared" si="56"/>
        <v>82.774699999999996</v>
      </c>
      <c r="L599" s="257">
        <f t="shared" si="55"/>
        <v>18.210433999999999</v>
      </c>
      <c r="M599" s="460">
        <v>27.676053333333339</v>
      </c>
      <c r="N599" s="257">
        <v>4.0638666666666667</v>
      </c>
      <c r="O599" s="458">
        <f t="shared" si="54"/>
        <v>1.1334334244235693</v>
      </c>
    </row>
    <row r="600" spans="1:15" s="4" customFormat="1" ht="15.5" x14ac:dyDescent="0.35">
      <c r="A600" s="303">
        <v>107</v>
      </c>
      <c r="B600" s="321" t="s">
        <v>1960</v>
      </c>
      <c r="C600" s="147">
        <v>291.16000000000003</v>
      </c>
      <c r="D600" s="147"/>
      <c r="E600" s="147"/>
      <c r="F600" s="462">
        <f t="shared" si="57"/>
        <v>291.16000000000003</v>
      </c>
      <c r="G600" s="279">
        <v>190</v>
      </c>
      <c r="H600" s="463">
        <v>32.6</v>
      </c>
      <c r="I600" s="271"/>
      <c r="J600" s="459">
        <f t="shared" si="53"/>
        <v>1.0866666666666667E-2</v>
      </c>
      <c r="K600" s="257">
        <f t="shared" si="56"/>
        <v>46.525089999999999</v>
      </c>
      <c r="L600" s="257">
        <f t="shared" si="55"/>
        <v>10.235519800000001</v>
      </c>
      <c r="M600" s="460">
        <v>15.555850666666668</v>
      </c>
      <c r="N600" s="257">
        <v>2.2841733333333334</v>
      </c>
      <c r="O600" s="458">
        <f t="shared" si="54"/>
        <v>0.2562186900673169</v>
      </c>
    </row>
    <row r="601" spans="1:15" s="4" customFormat="1" ht="15.5" x14ac:dyDescent="0.35">
      <c r="A601" s="303">
        <v>108</v>
      </c>
      <c r="B601" s="321" t="s">
        <v>1961</v>
      </c>
      <c r="C601" s="147">
        <v>395.1</v>
      </c>
      <c r="D601" s="147">
        <v>60.1</v>
      </c>
      <c r="E601" s="147"/>
      <c r="F601" s="462">
        <f t="shared" si="57"/>
        <v>455.20000000000005</v>
      </c>
      <c r="G601" s="279">
        <v>215</v>
      </c>
      <c r="H601" s="463">
        <v>62.4</v>
      </c>
      <c r="I601" s="271"/>
      <c r="J601" s="459">
        <f t="shared" si="53"/>
        <v>2.0799999999999999E-2</v>
      </c>
      <c r="K601" s="257">
        <f t="shared" si="56"/>
        <v>89.054159999999996</v>
      </c>
      <c r="L601" s="257">
        <f t="shared" si="55"/>
        <v>19.591915199999999</v>
      </c>
      <c r="M601" s="460">
        <v>29.775615999999999</v>
      </c>
      <c r="N601" s="257">
        <v>4.37216</v>
      </c>
      <c r="O601" s="458">
        <f t="shared" si="54"/>
        <v>0.31369475219683651</v>
      </c>
    </row>
    <row r="602" spans="1:15" s="4" customFormat="1" ht="15.5" x14ac:dyDescent="0.35">
      <c r="A602" s="303">
        <v>109</v>
      </c>
      <c r="B602" s="321" t="s">
        <v>1962</v>
      </c>
      <c r="C602" s="147">
        <v>120</v>
      </c>
      <c r="D602" s="147"/>
      <c r="E602" s="147"/>
      <c r="F602" s="462">
        <f t="shared" si="57"/>
        <v>120</v>
      </c>
      <c r="G602" s="279">
        <v>80</v>
      </c>
      <c r="H602" s="463">
        <v>60</v>
      </c>
      <c r="I602" s="271"/>
      <c r="J602" s="459">
        <f t="shared" si="53"/>
        <v>0.02</v>
      </c>
      <c r="K602" s="257">
        <f t="shared" si="56"/>
        <v>85.629000000000005</v>
      </c>
      <c r="L602" s="257">
        <f t="shared" si="55"/>
        <v>18.838380000000001</v>
      </c>
      <c r="M602" s="460">
        <v>28.630400000000005</v>
      </c>
      <c r="N602" s="257">
        <v>4.2039999999999997</v>
      </c>
      <c r="O602" s="458">
        <f t="shared" si="54"/>
        <v>1.1441815</v>
      </c>
    </row>
    <row r="603" spans="1:15" s="4" customFormat="1" ht="15.5" x14ac:dyDescent="0.35">
      <c r="A603" s="303">
        <v>110</v>
      </c>
      <c r="B603" s="321" t="s">
        <v>1963</v>
      </c>
      <c r="C603" s="147">
        <v>390.8</v>
      </c>
      <c r="D603" s="147"/>
      <c r="E603" s="147"/>
      <c r="F603" s="462">
        <f t="shared" si="57"/>
        <v>390.8</v>
      </c>
      <c r="G603" s="279">
        <v>80</v>
      </c>
      <c r="H603" s="463">
        <v>70</v>
      </c>
      <c r="I603" s="271"/>
      <c r="J603" s="459">
        <f t="shared" si="53"/>
        <v>2.3333333333333334E-2</v>
      </c>
      <c r="K603" s="257">
        <f t="shared" si="56"/>
        <v>99.900499999999994</v>
      </c>
      <c r="L603" s="257">
        <f t="shared" si="55"/>
        <v>21.978109999999997</v>
      </c>
      <c r="M603" s="460">
        <v>33.402133333333339</v>
      </c>
      <c r="N603" s="257">
        <v>4.9046666666666665</v>
      </c>
      <c r="O603" s="458">
        <f t="shared" si="54"/>
        <v>0.40989101842374615</v>
      </c>
    </row>
    <row r="604" spans="1:15" s="4" customFormat="1" ht="15.5" x14ac:dyDescent="0.35">
      <c r="A604" s="303">
        <v>111</v>
      </c>
      <c r="B604" s="321" t="s">
        <v>1964</v>
      </c>
      <c r="C604" s="147">
        <v>105.1</v>
      </c>
      <c r="D604" s="147"/>
      <c r="E604" s="147"/>
      <c r="F604" s="462">
        <f t="shared" si="57"/>
        <v>105.1</v>
      </c>
      <c r="G604" s="279">
        <v>65</v>
      </c>
      <c r="H604" s="463">
        <v>49</v>
      </c>
      <c r="I604" s="271"/>
      <c r="J604" s="459">
        <f t="shared" si="53"/>
        <v>1.6333333333333332E-2</v>
      </c>
      <c r="K604" s="257">
        <f t="shared" si="56"/>
        <v>69.93034999999999</v>
      </c>
      <c r="L604" s="257">
        <f t="shared" si="55"/>
        <v>15.384676999999998</v>
      </c>
      <c r="M604" s="460">
        <v>23.381493333333331</v>
      </c>
      <c r="N604" s="257">
        <v>3.433266666666666</v>
      </c>
      <c r="O604" s="458">
        <f t="shared" si="54"/>
        <v>1.0668866508087536</v>
      </c>
    </row>
    <row r="605" spans="1:15" s="4" customFormat="1" ht="15.5" x14ac:dyDescent="0.35">
      <c r="A605" s="303">
        <v>112</v>
      </c>
      <c r="B605" s="321" t="s">
        <v>1965</v>
      </c>
      <c r="C605" s="147">
        <v>168.5</v>
      </c>
      <c r="D605" s="147"/>
      <c r="E605" s="147"/>
      <c r="F605" s="462">
        <f t="shared" si="57"/>
        <v>168.5</v>
      </c>
      <c r="G605" s="279">
        <v>90</v>
      </c>
      <c r="H605" s="463">
        <v>63</v>
      </c>
      <c r="I605" s="271"/>
      <c r="J605" s="459">
        <f t="shared" si="53"/>
        <v>2.1000000000000001E-2</v>
      </c>
      <c r="K605" s="257">
        <f t="shared" si="56"/>
        <v>89.910449999999997</v>
      </c>
      <c r="L605" s="257">
        <f t="shared" si="55"/>
        <v>19.780298999999999</v>
      </c>
      <c r="M605" s="460">
        <v>30.061920000000001</v>
      </c>
      <c r="N605" s="257">
        <v>4.4142000000000001</v>
      </c>
      <c r="O605" s="458">
        <f t="shared" si="54"/>
        <v>0.85558972700296732</v>
      </c>
    </row>
    <row r="606" spans="1:15" s="4" customFormat="1" ht="15.5" x14ac:dyDescent="0.35">
      <c r="A606" s="303">
        <v>113</v>
      </c>
      <c r="B606" s="321" t="s">
        <v>1966</v>
      </c>
      <c r="C606" s="147">
        <v>227.3</v>
      </c>
      <c r="D606" s="147"/>
      <c r="E606" s="147"/>
      <c r="F606" s="462">
        <f t="shared" si="57"/>
        <v>227.3</v>
      </c>
      <c r="G606" s="279">
        <v>150</v>
      </c>
      <c r="H606" s="463">
        <v>105</v>
      </c>
      <c r="I606" s="271"/>
      <c r="J606" s="459">
        <f t="shared" si="53"/>
        <v>3.5000000000000003E-2</v>
      </c>
      <c r="K606" s="257">
        <f t="shared" si="56"/>
        <v>149.85075000000001</v>
      </c>
      <c r="L606" s="257">
        <f t="shared" si="55"/>
        <v>32.967165000000001</v>
      </c>
      <c r="M606" s="460">
        <v>50.103200000000008</v>
      </c>
      <c r="N606" s="257">
        <v>7.3570000000000002</v>
      </c>
      <c r="O606" s="458">
        <f t="shared" si="54"/>
        <v>1.0570968543774748</v>
      </c>
    </row>
    <row r="607" spans="1:15" s="4" customFormat="1" ht="15.5" x14ac:dyDescent="0.35">
      <c r="A607" s="303">
        <v>114</v>
      </c>
      <c r="B607" s="321" t="s">
        <v>1968</v>
      </c>
      <c r="C607" s="147">
        <v>1851.82</v>
      </c>
      <c r="D607" s="147"/>
      <c r="E607" s="147"/>
      <c r="F607" s="462">
        <f t="shared" si="57"/>
        <v>1851.82</v>
      </c>
      <c r="G607" s="279">
        <v>1043</v>
      </c>
      <c r="H607" s="463">
        <v>868</v>
      </c>
      <c r="I607" s="271"/>
      <c r="J607" s="459">
        <f t="shared" si="53"/>
        <v>0.28933333333333333</v>
      </c>
      <c r="K607" s="257">
        <f t="shared" si="56"/>
        <v>1238.7662</v>
      </c>
      <c r="L607" s="257">
        <f t="shared" si="55"/>
        <v>272.52856400000002</v>
      </c>
      <c r="M607" s="460">
        <v>414.18645333333336</v>
      </c>
      <c r="N607" s="257">
        <v>60.817866666666667</v>
      </c>
      <c r="O607" s="458">
        <f t="shared" si="54"/>
        <v>1.0726199544232162</v>
      </c>
    </row>
    <row r="608" spans="1:15" s="4" customFormat="1" ht="15.5" x14ac:dyDescent="0.35">
      <c r="A608" s="303">
        <v>115</v>
      </c>
      <c r="B608" s="321" t="s">
        <v>1969</v>
      </c>
      <c r="C608" s="147">
        <v>933.25</v>
      </c>
      <c r="D608" s="147"/>
      <c r="E608" s="147"/>
      <c r="F608" s="462">
        <f t="shared" si="57"/>
        <v>933.25</v>
      </c>
      <c r="G608" s="279">
        <v>590</v>
      </c>
      <c r="H608" s="463">
        <v>405</v>
      </c>
      <c r="I608" s="271"/>
      <c r="J608" s="459">
        <f t="shared" si="53"/>
        <v>0.13500000000000001</v>
      </c>
      <c r="K608" s="257">
        <f t="shared" si="56"/>
        <v>577.99575000000004</v>
      </c>
      <c r="L608" s="257">
        <f t="shared" si="55"/>
        <v>127.15906500000001</v>
      </c>
      <c r="M608" s="460">
        <v>193.2552</v>
      </c>
      <c r="N608" s="257">
        <v>28.377000000000002</v>
      </c>
      <c r="O608" s="458">
        <f t="shared" si="54"/>
        <v>0.99307475488882946</v>
      </c>
    </row>
    <row r="609" spans="1:15" s="4" customFormat="1" ht="15.5" x14ac:dyDescent="0.35">
      <c r="A609" s="303">
        <v>116</v>
      </c>
      <c r="B609" s="321" t="s">
        <v>1970</v>
      </c>
      <c r="C609" s="147">
        <v>1158.5</v>
      </c>
      <c r="D609" s="147"/>
      <c r="E609" s="147"/>
      <c r="F609" s="462">
        <f t="shared" si="57"/>
        <v>1158.5</v>
      </c>
      <c r="G609" s="279">
        <v>552</v>
      </c>
      <c r="H609" s="463">
        <v>552</v>
      </c>
      <c r="I609" s="271"/>
      <c r="J609" s="459">
        <f t="shared" si="53"/>
        <v>0.184</v>
      </c>
      <c r="K609" s="257">
        <f t="shared" si="56"/>
        <v>787.78679999999997</v>
      </c>
      <c r="L609" s="257">
        <f t="shared" si="55"/>
        <v>173.313096</v>
      </c>
      <c r="M609" s="460">
        <v>263.39967999999999</v>
      </c>
      <c r="N609" s="257">
        <v>38.6768</v>
      </c>
      <c r="O609" s="458">
        <f t="shared" si="54"/>
        <v>1.090355093655589</v>
      </c>
    </row>
    <row r="610" spans="1:15" s="483" customFormat="1" ht="15.5" x14ac:dyDescent="0.35">
      <c r="A610" s="303">
        <v>117</v>
      </c>
      <c r="B610" s="321" t="s">
        <v>1971</v>
      </c>
      <c r="C610" s="147">
        <v>3663.95</v>
      </c>
      <c r="D610" s="147"/>
      <c r="E610" s="147">
        <v>111.7</v>
      </c>
      <c r="F610" s="462">
        <f t="shared" si="57"/>
        <v>3775.6499999999996</v>
      </c>
      <c r="G610" s="279">
        <v>1758</v>
      </c>
      <c r="H610" s="484">
        <v>1420</v>
      </c>
      <c r="I610" s="276"/>
      <c r="J610" s="459">
        <f t="shared" si="53"/>
        <v>0.47333333333333333</v>
      </c>
      <c r="K610" s="257">
        <f t="shared" si="56"/>
        <v>2026.5529999999999</v>
      </c>
      <c r="L610" s="257">
        <f t="shared" si="55"/>
        <v>445.84165999999999</v>
      </c>
      <c r="M610" s="460">
        <v>677.58613333333335</v>
      </c>
      <c r="N610" s="257">
        <v>99.49466666666666</v>
      </c>
      <c r="O610" s="458">
        <f t="shared" si="54"/>
        <v>0.86064001165362258</v>
      </c>
    </row>
    <row r="611" spans="1:15" s="4" customFormat="1" ht="15.5" x14ac:dyDescent="0.35">
      <c r="A611" s="303">
        <v>118</v>
      </c>
      <c r="B611" s="321" t="s">
        <v>1972</v>
      </c>
      <c r="C611" s="147">
        <v>79.3</v>
      </c>
      <c r="D611" s="147"/>
      <c r="E611" s="147"/>
      <c r="F611" s="462">
        <f t="shared" si="57"/>
        <v>79.3</v>
      </c>
      <c r="G611" s="279">
        <v>22</v>
      </c>
      <c r="H611" s="463">
        <v>20</v>
      </c>
      <c r="I611" s="271"/>
      <c r="J611" s="459">
        <f t="shared" si="53"/>
        <v>6.6666666666666671E-3</v>
      </c>
      <c r="K611" s="257">
        <f t="shared" si="56"/>
        <v>28.542999999999999</v>
      </c>
      <c r="L611" s="257">
        <f t="shared" si="55"/>
        <v>6.2794600000000003</v>
      </c>
      <c r="M611" s="460">
        <v>9.5434666666666672</v>
      </c>
      <c r="N611" s="257">
        <v>1.4013333333333333</v>
      </c>
      <c r="O611" s="458">
        <f t="shared" si="54"/>
        <v>0.57714073139974786</v>
      </c>
    </row>
    <row r="612" spans="1:15" s="4" customFormat="1" ht="15.5" x14ac:dyDescent="0.35">
      <c r="A612" s="303">
        <v>119</v>
      </c>
      <c r="B612" s="321" t="s">
        <v>1973</v>
      </c>
      <c r="C612" s="147">
        <v>377.9</v>
      </c>
      <c r="D612" s="147"/>
      <c r="E612" s="147"/>
      <c r="F612" s="462">
        <f t="shared" si="57"/>
        <v>377.9</v>
      </c>
      <c r="G612" s="279">
        <v>116</v>
      </c>
      <c r="H612" s="463">
        <v>81</v>
      </c>
      <c r="I612" s="271"/>
      <c r="J612" s="459">
        <f t="shared" si="53"/>
        <v>2.7E-2</v>
      </c>
      <c r="K612" s="257">
        <f t="shared" si="56"/>
        <v>115.59914999999999</v>
      </c>
      <c r="L612" s="257">
        <f t="shared" si="55"/>
        <v>25.431812999999998</v>
      </c>
      <c r="M612" s="460">
        <v>38.651040000000002</v>
      </c>
      <c r="N612" s="257">
        <v>5.6753999999999998</v>
      </c>
      <c r="O612" s="458">
        <f t="shared" si="54"/>
        <v>0.49049326012172528</v>
      </c>
    </row>
    <row r="613" spans="1:15" s="4" customFormat="1" ht="15.5" x14ac:dyDescent="0.35">
      <c r="A613" s="303">
        <v>120</v>
      </c>
      <c r="B613" s="321" t="s">
        <v>1974</v>
      </c>
      <c r="C613" s="147">
        <v>86.1</v>
      </c>
      <c r="D613" s="147"/>
      <c r="E613" s="147"/>
      <c r="F613" s="462">
        <f t="shared" si="57"/>
        <v>86.1</v>
      </c>
      <c r="G613" s="279">
        <v>24</v>
      </c>
      <c r="H613" s="463">
        <v>15</v>
      </c>
      <c r="I613" s="271"/>
      <c r="J613" s="459">
        <f t="shared" si="53"/>
        <v>5.0000000000000001E-3</v>
      </c>
      <c r="K613" s="257">
        <f t="shared" si="56"/>
        <v>21.407250000000001</v>
      </c>
      <c r="L613" s="257">
        <f t="shared" si="55"/>
        <v>4.7095950000000002</v>
      </c>
      <c r="M613" s="460">
        <v>7.1576000000000013</v>
      </c>
      <c r="N613" s="257">
        <v>1.0509999999999999</v>
      </c>
      <c r="O613" s="458">
        <f t="shared" si="54"/>
        <v>0.39866951219512198</v>
      </c>
    </row>
    <row r="614" spans="1:15" s="4" customFormat="1" ht="15.5" x14ac:dyDescent="0.35">
      <c r="A614" s="303">
        <v>121</v>
      </c>
      <c r="B614" s="321" t="s">
        <v>1975</v>
      </c>
      <c r="C614" s="147">
        <v>59.7</v>
      </c>
      <c r="D614" s="147"/>
      <c r="E614" s="147"/>
      <c r="F614" s="462">
        <f t="shared" si="57"/>
        <v>59.7</v>
      </c>
      <c r="G614" s="279">
        <v>0</v>
      </c>
      <c r="H614" s="463">
        <v>0</v>
      </c>
      <c r="I614" s="271"/>
      <c r="J614" s="459">
        <f t="shared" si="53"/>
        <v>0</v>
      </c>
      <c r="K614" s="257">
        <f t="shared" si="56"/>
        <v>0</v>
      </c>
      <c r="L614" s="257">
        <f t="shared" si="55"/>
        <v>0</v>
      </c>
      <c r="M614" s="460">
        <v>0</v>
      </c>
      <c r="N614" s="257">
        <v>0</v>
      </c>
      <c r="O614" s="458">
        <f t="shared" si="54"/>
        <v>0</v>
      </c>
    </row>
    <row r="615" spans="1:15" s="4" customFormat="1" ht="15.5" x14ac:dyDescent="0.35">
      <c r="A615" s="303">
        <v>122</v>
      </c>
      <c r="B615" s="321" t="s">
        <v>1976</v>
      </c>
      <c r="C615" s="147">
        <v>66.099999999999994</v>
      </c>
      <c r="D615" s="147"/>
      <c r="E615" s="147"/>
      <c r="F615" s="462">
        <f t="shared" si="57"/>
        <v>66.099999999999994</v>
      </c>
      <c r="G615" s="279">
        <v>20</v>
      </c>
      <c r="H615" s="463">
        <v>12</v>
      </c>
      <c r="I615" s="271"/>
      <c r="J615" s="459">
        <f t="shared" si="53"/>
        <v>4.0000000000000001E-3</v>
      </c>
      <c r="K615" s="257">
        <f t="shared" si="56"/>
        <v>17.125799999999998</v>
      </c>
      <c r="L615" s="257">
        <f t="shared" si="55"/>
        <v>3.7676759999999998</v>
      </c>
      <c r="M615" s="460">
        <v>5.7260800000000005</v>
      </c>
      <c r="N615" s="257">
        <v>0.84079999999999999</v>
      </c>
      <c r="O615" s="458">
        <f t="shared" si="54"/>
        <v>0.41543655068078672</v>
      </c>
    </row>
    <row r="616" spans="1:15" s="4" customFormat="1" ht="15.5" x14ac:dyDescent="0.35">
      <c r="A616" s="303">
        <v>123</v>
      </c>
      <c r="B616" s="321" t="s">
        <v>1977</v>
      </c>
      <c r="C616" s="147">
        <v>111.6</v>
      </c>
      <c r="D616" s="147"/>
      <c r="E616" s="147"/>
      <c r="F616" s="462">
        <f t="shared" si="57"/>
        <v>111.6</v>
      </c>
      <c r="G616" s="279">
        <v>24</v>
      </c>
      <c r="H616" s="463">
        <v>15</v>
      </c>
      <c r="I616" s="271"/>
      <c r="J616" s="459">
        <f t="shared" ref="J616:J674" si="58">H616/3000</f>
        <v>5.0000000000000001E-3</v>
      </c>
      <c r="K616" s="257">
        <f t="shared" si="56"/>
        <v>21.407250000000001</v>
      </c>
      <c r="L616" s="257">
        <f t="shared" si="55"/>
        <v>4.7095950000000002</v>
      </c>
      <c r="M616" s="460">
        <v>7.1576000000000013</v>
      </c>
      <c r="N616" s="257">
        <v>1.0509999999999999</v>
      </c>
      <c r="O616" s="458">
        <f t="shared" si="54"/>
        <v>0.30757567204301078</v>
      </c>
    </row>
    <row r="617" spans="1:15" s="4" customFormat="1" ht="15.5" x14ac:dyDescent="0.35">
      <c r="A617" s="303">
        <v>124</v>
      </c>
      <c r="B617" s="321" t="s">
        <v>1978</v>
      </c>
      <c r="C617" s="147">
        <v>119.2</v>
      </c>
      <c r="D617" s="147"/>
      <c r="E617" s="147"/>
      <c r="F617" s="462">
        <f t="shared" si="57"/>
        <v>119.2</v>
      </c>
      <c r="G617" s="279">
        <v>24</v>
      </c>
      <c r="H617" s="463">
        <v>17</v>
      </c>
      <c r="I617" s="271"/>
      <c r="J617" s="459">
        <f t="shared" si="58"/>
        <v>5.6666666666666671E-3</v>
      </c>
      <c r="K617" s="257">
        <f t="shared" si="56"/>
        <v>24.26155</v>
      </c>
      <c r="L617" s="257">
        <f t="shared" si="55"/>
        <v>5.3375409999999999</v>
      </c>
      <c r="M617" s="460">
        <v>8.1119466666666682</v>
      </c>
      <c r="N617" s="257">
        <v>1.1911333333333334</v>
      </c>
      <c r="O617" s="458">
        <f t="shared" si="54"/>
        <v>0.32636049496644298</v>
      </c>
    </row>
    <row r="618" spans="1:15" s="4" customFormat="1" ht="15.5" x14ac:dyDescent="0.35">
      <c r="A618" s="303">
        <v>125</v>
      </c>
      <c r="B618" s="321" t="s">
        <v>1980</v>
      </c>
      <c r="C618" s="147">
        <v>67</v>
      </c>
      <c r="D618" s="147"/>
      <c r="E618" s="147"/>
      <c r="F618" s="462">
        <f t="shared" si="57"/>
        <v>67</v>
      </c>
      <c r="G618" s="279">
        <v>28</v>
      </c>
      <c r="H618" s="463">
        <v>20</v>
      </c>
      <c r="I618" s="271"/>
      <c r="J618" s="459">
        <f t="shared" si="58"/>
        <v>6.6666666666666671E-3</v>
      </c>
      <c r="K618" s="257">
        <f t="shared" si="56"/>
        <v>28.542999999999999</v>
      </c>
      <c r="L618" s="257">
        <f t="shared" si="55"/>
        <v>6.2794600000000003</v>
      </c>
      <c r="M618" s="460">
        <v>9.5434666666666672</v>
      </c>
      <c r="N618" s="257">
        <v>1.4013333333333333</v>
      </c>
      <c r="O618" s="458">
        <f t="shared" si="54"/>
        <v>0.68309343283582091</v>
      </c>
    </row>
    <row r="619" spans="1:15" s="4" customFormat="1" ht="15.5" x14ac:dyDescent="0.35">
      <c r="A619" s="303">
        <v>126</v>
      </c>
      <c r="B619" s="321" t="s">
        <v>1981</v>
      </c>
      <c r="C619" s="147">
        <v>212.2</v>
      </c>
      <c r="D619" s="147"/>
      <c r="E619" s="147"/>
      <c r="F619" s="462">
        <f t="shared" si="57"/>
        <v>212.2</v>
      </c>
      <c r="G619" s="279">
        <v>28</v>
      </c>
      <c r="H619" s="463">
        <v>28</v>
      </c>
      <c r="I619" s="271"/>
      <c r="J619" s="459">
        <f t="shared" si="58"/>
        <v>9.3333333333333341E-3</v>
      </c>
      <c r="K619" s="257">
        <f t="shared" si="56"/>
        <v>39.9602</v>
      </c>
      <c r="L619" s="257">
        <f t="shared" si="55"/>
        <v>8.7912440000000007</v>
      </c>
      <c r="M619" s="460">
        <v>13.360853333333335</v>
      </c>
      <c r="N619" s="257">
        <v>1.9618666666666669</v>
      </c>
      <c r="O619" s="458">
        <f t="shared" si="54"/>
        <v>0.30195176248821864</v>
      </c>
    </row>
    <row r="620" spans="1:15" s="4" customFormat="1" ht="15.5" x14ac:dyDescent="0.35">
      <c r="A620" s="303">
        <v>127</v>
      </c>
      <c r="B620" s="321" t="s">
        <v>1983</v>
      </c>
      <c r="C620" s="147">
        <v>466.8</v>
      </c>
      <c r="D620" s="147"/>
      <c r="E620" s="147"/>
      <c r="F620" s="462">
        <f t="shared" si="57"/>
        <v>466.8</v>
      </c>
      <c r="G620" s="279">
        <v>192</v>
      </c>
      <c r="H620" s="463">
        <v>88</v>
      </c>
      <c r="I620" s="271"/>
      <c r="J620" s="459">
        <f t="shared" si="58"/>
        <v>2.9333333333333333E-2</v>
      </c>
      <c r="K620" s="257">
        <f t="shared" si="56"/>
        <v>125.58919999999999</v>
      </c>
      <c r="L620" s="257">
        <f t="shared" si="55"/>
        <v>27.629624</v>
      </c>
      <c r="M620" s="460">
        <v>41.991253333333333</v>
      </c>
      <c r="N620" s="257">
        <v>6.1658666666666662</v>
      </c>
      <c r="O620" s="458">
        <f t="shared" si="54"/>
        <v>0.43139662382176513</v>
      </c>
    </row>
    <row r="621" spans="1:15" s="4" customFormat="1" ht="15.5" x14ac:dyDescent="0.35">
      <c r="A621" s="303">
        <v>128</v>
      </c>
      <c r="B621" s="321" t="s">
        <v>1984</v>
      </c>
      <c r="C621" s="147">
        <v>681.36</v>
      </c>
      <c r="D621" s="147"/>
      <c r="E621" s="147"/>
      <c r="F621" s="462">
        <f t="shared" si="57"/>
        <v>681.36</v>
      </c>
      <c r="G621" s="279">
        <v>135</v>
      </c>
      <c r="H621" s="463">
        <v>25</v>
      </c>
      <c r="I621" s="271"/>
      <c r="J621" s="459">
        <f t="shared" si="58"/>
        <v>8.3333333333333332E-3</v>
      </c>
      <c r="K621" s="257">
        <f t="shared" si="56"/>
        <v>35.678750000000001</v>
      </c>
      <c r="L621" s="257">
        <f t="shared" si="55"/>
        <v>7.8493250000000003</v>
      </c>
      <c r="M621" s="460">
        <v>11.929333333333334</v>
      </c>
      <c r="N621" s="257">
        <v>1.7516666666666667</v>
      </c>
      <c r="O621" s="458">
        <f t="shared" si="54"/>
        <v>8.3963066514030751E-2</v>
      </c>
    </row>
    <row r="622" spans="1:15" s="4" customFormat="1" ht="15.5" x14ac:dyDescent="0.35">
      <c r="A622" s="303">
        <v>129</v>
      </c>
      <c r="B622" s="321" t="s">
        <v>1985</v>
      </c>
      <c r="C622" s="147">
        <v>504.2</v>
      </c>
      <c r="D622" s="147"/>
      <c r="E622" s="147"/>
      <c r="F622" s="462">
        <f t="shared" si="57"/>
        <v>504.2</v>
      </c>
      <c r="G622" s="279">
        <v>226</v>
      </c>
      <c r="H622" s="463">
        <v>90</v>
      </c>
      <c r="I622" s="271"/>
      <c r="J622" s="459">
        <f t="shared" si="58"/>
        <v>0.03</v>
      </c>
      <c r="K622" s="257">
        <f t="shared" si="56"/>
        <v>128.4435</v>
      </c>
      <c r="L622" s="257">
        <f t="shared" si="55"/>
        <v>28.257570000000001</v>
      </c>
      <c r="M622" s="460">
        <v>42.945599999999999</v>
      </c>
      <c r="N622" s="257">
        <v>6.3059999999999992</v>
      </c>
      <c r="O622" s="458">
        <f t="shared" si="54"/>
        <v>0.4084741570805237</v>
      </c>
    </row>
    <row r="623" spans="1:15" s="4" customFormat="1" ht="15.5" x14ac:dyDescent="0.35">
      <c r="A623" s="303">
        <v>130</v>
      </c>
      <c r="B623" s="321" t="s">
        <v>1986</v>
      </c>
      <c r="C623" s="147">
        <v>166.6</v>
      </c>
      <c r="D623" s="147"/>
      <c r="E623" s="147"/>
      <c r="F623" s="462">
        <f t="shared" si="57"/>
        <v>166.6</v>
      </c>
      <c r="G623" s="279">
        <v>24</v>
      </c>
      <c r="H623" s="463">
        <v>19</v>
      </c>
      <c r="I623" s="271"/>
      <c r="J623" s="459">
        <f t="shared" si="58"/>
        <v>6.3333333333333332E-3</v>
      </c>
      <c r="K623" s="257">
        <f t="shared" si="56"/>
        <v>27.115849999999998</v>
      </c>
      <c r="L623" s="257">
        <f t="shared" si="55"/>
        <v>5.9654869999999995</v>
      </c>
      <c r="M623" s="460">
        <v>9.0662933333333324</v>
      </c>
      <c r="N623" s="257">
        <v>1.3312666666666666</v>
      </c>
      <c r="O623" s="458">
        <f t="shared" si="54"/>
        <v>0.26097777310924369</v>
      </c>
    </row>
    <row r="624" spans="1:15" s="4" customFormat="1" ht="15.5" x14ac:dyDescent="0.35">
      <c r="A624" s="303">
        <v>131</v>
      </c>
      <c r="B624" s="321" t="s">
        <v>1987</v>
      </c>
      <c r="C624" s="147">
        <v>37.799999999999997</v>
      </c>
      <c r="D624" s="147"/>
      <c r="E624" s="147"/>
      <c r="F624" s="462">
        <f t="shared" si="57"/>
        <v>37.799999999999997</v>
      </c>
      <c r="G624" s="279">
        <v>25</v>
      </c>
      <c r="H624" s="463">
        <v>22</v>
      </c>
      <c r="I624" s="271"/>
      <c r="J624" s="459">
        <f t="shared" si="58"/>
        <v>7.3333333333333332E-3</v>
      </c>
      <c r="K624" s="257">
        <f t="shared" si="56"/>
        <v>31.397299999999998</v>
      </c>
      <c r="L624" s="257">
        <f t="shared" si="55"/>
        <v>6.9074059999999999</v>
      </c>
      <c r="M624" s="460">
        <v>10.497813333333333</v>
      </c>
      <c r="N624" s="257">
        <v>1.5414666666666665</v>
      </c>
      <c r="O624" s="458">
        <f t="shared" si="54"/>
        <v>1.3318514814814815</v>
      </c>
    </row>
    <row r="625" spans="1:15" s="4" customFormat="1" ht="15.5" x14ac:dyDescent="0.35">
      <c r="A625" s="303">
        <v>132</v>
      </c>
      <c r="B625" s="321" t="s">
        <v>1989</v>
      </c>
      <c r="C625" s="147">
        <v>146.19999999999999</v>
      </c>
      <c r="D625" s="147"/>
      <c r="E625" s="147"/>
      <c r="F625" s="462">
        <f t="shared" si="57"/>
        <v>146.19999999999999</v>
      </c>
      <c r="G625" s="279">
        <v>48</v>
      </c>
      <c r="H625" s="463">
        <v>35</v>
      </c>
      <c r="I625" s="271"/>
      <c r="J625" s="459">
        <f t="shared" si="58"/>
        <v>1.1666666666666667E-2</v>
      </c>
      <c r="K625" s="257">
        <f t="shared" si="56"/>
        <v>49.950249999999997</v>
      </c>
      <c r="L625" s="257">
        <f t="shared" si="55"/>
        <v>10.989054999999999</v>
      </c>
      <c r="M625" s="460">
        <v>16.701066666666669</v>
      </c>
      <c r="N625" s="257">
        <v>2.4523333333333333</v>
      </c>
      <c r="O625" s="458">
        <f t="shared" si="54"/>
        <v>0.54782971956224347</v>
      </c>
    </row>
    <row r="626" spans="1:15" s="4" customFormat="1" ht="15.5" x14ac:dyDescent="0.35">
      <c r="A626" s="303">
        <v>133</v>
      </c>
      <c r="B626" s="321" t="s">
        <v>1990</v>
      </c>
      <c r="C626" s="147">
        <v>73</v>
      </c>
      <c r="D626" s="147"/>
      <c r="E626" s="147"/>
      <c r="F626" s="462">
        <f t="shared" si="57"/>
        <v>73</v>
      </c>
      <c r="G626" s="279">
        <v>0</v>
      </c>
      <c r="H626" s="463">
        <v>0</v>
      </c>
      <c r="I626" s="271"/>
      <c r="J626" s="459">
        <f t="shared" si="58"/>
        <v>0</v>
      </c>
      <c r="K626" s="257">
        <f t="shared" si="56"/>
        <v>0</v>
      </c>
      <c r="L626" s="257">
        <f t="shared" si="55"/>
        <v>0</v>
      </c>
      <c r="M626" s="460">
        <v>0</v>
      </c>
      <c r="N626" s="257">
        <v>0</v>
      </c>
      <c r="O626" s="458">
        <f t="shared" si="54"/>
        <v>0</v>
      </c>
    </row>
    <row r="627" spans="1:15" s="4" customFormat="1" ht="15.5" x14ac:dyDescent="0.35">
      <c r="A627" s="303">
        <v>134</v>
      </c>
      <c r="B627" s="321" t="s">
        <v>1991</v>
      </c>
      <c r="C627" s="147">
        <v>110</v>
      </c>
      <c r="D627" s="147"/>
      <c r="E627" s="147"/>
      <c r="F627" s="462">
        <f t="shared" si="57"/>
        <v>110</v>
      </c>
      <c r="G627" s="279">
        <v>0</v>
      </c>
      <c r="H627" s="463">
        <v>0</v>
      </c>
      <c r="I627" s="271"/>
      <c r="J627" s="459">
        <f t="shared" si="58"/>
        <v>0</v>
      </c>
      <c r="K627" s="257">
        <f t="shared" si="56"/>
        <v>0</v>
      </c>
      <c r="L627" s="257">
        <f t="shared" si="55"/>
        <v>0</v>
      </c>
      <c r="M627" s="460">
        <v>0</v>
      </c>
      <c r="N627" s="257">
        <v>0</v>
      </c>
      <c r="O627" s="458">
        <f t="shared" si="54"/>
        <v>0</v>
      </c>
    </row>
    <row r="628" spans="1:15" s="4" customFormat="1" ht="15.5" x14ac:dyDescent="0.35">
      <c r="A628" s="303">
        <v>135</v>
      </c>
      <c r="B628" s="321" t="s">
        <v>1992</v>
      </c>
      <c r="C628" s="147">
        <v>382</v>
      </c>
      <c r="D628" s="147"/>
      <c r="E628" s="147"/>
      <c r="F628" s="462">
        <f t="shared" si="57"/>
        <v>382</v>
      </c>
      <c r="G628" s="279">
        <v>198</v>
      </c>
      <c r="H628" s="463">
        <v>185</v>
      </c>
      <c r="I628" s="271"/>
      <c r="J628" s="459">
        <f t="shared" si="58"/>
        <v>6.1666666666666668E-2</v>
      </c>
      <c r="K628" s="257">
        <f t="shared" si="56"/>
        <v>264.02274999999997</v>
      </c>
      <c r="L628" s="257">
        <f t="shared" si="55"/>
        <v>58.085004999999995</v>
      </c>
      <c r="M628" s="460">
        <v>88.27706666666667</v>
      </c>
      <c r="N628" s="257">
        <v>12.962333333333333</v>
      </c>
      <c r="O628" s="458">
        <f t="shared" si="54"/>
        <v>1.1082386256544503</v>
      </c>
    </row>
    <row r="629" spans="1:15" s="4" customFormat="1" ht="15.5" x14ac:dyDescent="0.35">
      <c r="A629" s="303">
        <v>136</v>
      </c>
      <c r="B629" s="321" t="s">
        <v>1993</v>
      </c>
      <c r="C629" s="147">
        <v>226.9</v>
      </c>
      <c r="D629" s="147"/>
      <c r="E629" s="147"/>
      <c r="F629" s="462">
        <f t="shared" si="57"/>
        <v>226.9</v>
      </c>
      <c r="G629" s="279">
        <v>152</v>
      </c>
      <c r="H629" s="463">
        <v>116</v>
      </c>
      <c r="I629" s="271"/>
      <c r="J629" s="459">
        <f t="shared" si="58"/>
        <v>3.8666666666666669E-2</v>
      </c>
      <c r="K629" s="257">
        <f t="shared" si="56"/>
        <v>165.54939999999999</v>
      </c>
      <c r="L629" s="257">
        <f t="shared" ref="L629:L686" si="59">K629*0.22</f>
        <v>36.420867999999999</v>
      </c>
      <c r="M629" s="460">
        <v>55.352106666666678</v>
      </c>
      <c r="N629" s="257">
        <v>8.1277333333333335</v>
      </c>
      <c r="O629" s="458">
        <f t="shared" ref="O629:O689" si="60">(K629+L629+M629+N629)/F629</f>
        <v>1.1698991097399734</v>
      </c>
    </row>
    <row r="630" spans="1:15" s="4" customFormat="1" ht="15.5" x14ac:dyDescent="0.35">
      <c r="A630" s="303">
        <v>137</v>
      </c>
      <c r="B630" s="321" t="s">
        <v>1994</v>
      </c>
      <c r="C630" s="147">
        <v>428.31</v>
      </c>
      <c r="D630" s="147"/>
      <c r="E630" s="147"/>
      <c r="F630" s="462">
        <f t="shared" si="57"/>
        <v>428.31</v>
      </c>
      <c r="G630" s="279">
        <v>212</v>
      </c>
      <c r="H630" s="463">
        <v>320</v>
      </c>
      <c r="I630" s="271"/>
      <c r="J630" s="459">
        <f t="shared" si="58"/>
        <v>0.10666666666666667</v>
      </c>
      <c r="K630" s="257">
        <f t="shared" si="56"/>
        <v>456.68799999999999</v>
      </c>
      <c r="L630" s="257">
        <f t="shared" si="59"/>
        <v>100.47136</v>
      </c>
      <c r="M630" s="460">
        <v>152.69546666666668</v>
      </c>
      <c r="N630" s="257">
        <v>22.421333333333333</v>
      </c>
      <c r="O630" s="458">
        <f t="shared" si="60"/>
        <v>1.7096872825757046</v>
      </c>
    </row>
    <row r="631" spans="1:15" s="4" customFormat="1" ht="15.5" x14ac:dyDescent="0.35">
      <c r="A631" s="303">
        <v>138</v>
      </c>
      <c r="B631" s="321" t="s">
        <v>1995</v>
      </c>
      <c r="C631" s="147">
        <v>744.3</v>
      </c>
      <c r="D631" s="147"/>
      <c r="E631" s="147"/>
      <c r="F631" s="462">
        <f t="shared" si="57"/>
        <v>744.3</v>
      </c>
      <c r="G631" s="279">
        <v>198</v>
      </c>
      <c r="H631" s="463">
        <v>150</v>
      </c>
      <c r="I631" s="271"/>
      <c r="J631" s="459">
        <f t="shared" si="58"/>
        <v>0.05</v>
      </c>
      <c r="K631" s="257">
        <f t="shared" si="56"/>
        <v>214.07249999999999</v>
      </c>
      <c r="L631" s="257">
        <f t="shared" si="59"/>
        <v>47.095949999999995</v>
      </c>
      <c r="M631" s="460">
        <v>71.576000000000008</v>
      </c>
      <c r="N631" s="257">
        <v>10.51</v>
      </c>
      <c r="O631" s="458">
        <f t="shared" si="60"/>
        <v>0.46117754937525196</v>
      </c>
    </row>
    <row r="632" spans="1:15" s="4" customFormat="1" ht="15.5" x14ac:dyDescent="0.35">
      <c r="A632" s="303">
        <v>139</v>
      </c>
      <c r="B632" s="321" t="s">
        <v>1996</v>
      </c>
      <c r="C632" s="147">
        <v>1084.5899999999999</v>
      </c>
      <c r="D632" s="147"/>
      <c r="E632" s="147"/>
      <c r="F632" s="462">
        <f t="shared" si="57"/>
        <v>1084.5899999999999</v>
      </c>
      <c r="G632" s="279">
        <v>405</v>
      </c>
      <c r="H632" s="463">
        <v>500</v>
      </c>
      <c r="I632" s="271"/>
      <c r="J632" s="459">
        <f t="shared" si="58"/>
        <v>0.16666666666666666</v>
      </c>
      <c r="K632" s="257">
        <f t="shared" si="56"/>
        <v>713.57499999999993</v>
      </c>
      <c r="L632" s="257">
        <f t="shared" si="59"/>
        <v>156.98649999999998</v>
      </c>
      <c r="M632" s="460">
        <v>238.58666666666664</v>
      </c>
      <c r="N632" s="257">
        <v>35.033333333333331</v>
      </c>
      <c r="O632" s="458">
        <f t="shared" si="60"/>
        <v>1.0549438036493053</v>
      </c>
    </row>
    <row r="633" spans="1:15" s="4" customFormat="1" ht="15.5" x14ac:dyDescent="0.35">
      <c r="A633" s="303">
        <v>140</v>
      </c>
      <c r="B633" s="321" t="s">
        <v>1997</v>
      </c>
      <c r="C633" s="147">
        <v>1069.71</v>
      </c>
      <c r="D633" s="147"/>
      <c r="E633" s="147"/>
      <c r="F633" s="462">
        <f t="shared" si="57"/>
        <v>1069.71</v>
      </c>
      <c r="G633" s="279">
        <v>440</v>
      </c>
      <c r="H633" s="463">
        <v>500</v>
      </c>
      <c r="I633" s="271"/>
      <c r="J633" s="459">
        <f t="shared" si="58"/>
        <v>0.16666666666666666</v>
      </c>
      <c r="K633" s="257">
        <f t="shared" si="56"/>
        <v>713.57499999999993</v>
      </c>
      <c r="L633" s="257">
        <f t="shared" si="59"/>
        <v>156.98649999999998</v>
      </c>
      <c r="M633" s="460">
        <v>238.58666666666664</v>
      </c>
      <c r="N633" s="257">
        <v>35.033333333333331</v>
      </c>
      <c r="O633" s="458">
        <f t="shared" si="60"/>
        <v>1.0696184012489365</v>
      </c>
    </row>
    <row r="634" spans="1:15" s="4" customFormat="1" ht="15.5" x14ac:dyDescent="0.35">
      <c r="A634" s="303">
        <v>141</v>
      </c>
      <c r="B634" s="321" t="s">
        <v>1998</v>
      </c>
      <c r="C634" s="147">
        <v>196.8</v>
      </c>
      <c r="D634" s="147"/>
      <c r="E634" s="147"/>
      <c r="F634" s="462">
        <f t="shared" ref="F634:F667" si="61">C634+D634+E634</f>
        <v>196.8</v>
      </c>
      <c r="G634" s="279">
        <v>119</v>
      </c>
      <c r="H634" s="463">
        <v>158</v>
      </c>
      <c r="I634" s="271"/>
      <c r="J634" s="459">
        <f t="shared" si="58"/>
        <v>5.2666666666666667E-2</v>
      </c>
      <c r="K634" s="257">
        <f t="shared" si="56"/>
        <v>225.4897</v>
      </c>
      <c r="L634" s="257">
        <f t="shared" si="59"/>
        <v>49.607734000000001</v>
      </c>
      <c r="M634" s="460">
        <v>75.393386666666672</v>
      </c>
      <c r="N634" s="257">
        <v>11.070533333333332</v>
      </c>
      <c r="O634" s="458">
        <f t="shared" si="60"/>
        <v>1.8372020020325204</v>
      </c>
    </row>
    <row r="635" spans="1:15" s="4" customFormat="1" ht="15.5" x14ac:dyDescent="0.35">
      <c r="A635" s="303">
        <v>142</v>
      </c>
      <c r="B635" s="321" t="s">
        <v>1999</v>
      </c>
      <c r="C635" s="147">
        <v>625.9</v>
      </c>
      <c r="D635" s="147"/>
      <c r="E635" s="147"/>
      <c r="F635" s="462">
        <f t="shared" si="61"/>
        <v>625.9</v>
      </c>
      <c r="G635" s="279">
        <v>360</v>
      </c>
      <c r="H635" s="463">
        <v>360</v>
      </c>
      <c r="I635" s="271"/>
      <c r="J635" s="459">
        <f t="shared" si="58"/>
        <v>0.12</v>
      </c>
      <c r="K635" s="257">
        <f t="shared" si="56"/>
        <v>513.774</v>
      </c>
      <c r="L635" s="257">
        <f t="shared" si="59"/>
        <v>113.03028</v>
      </c>
      <c r="M635" s="460">
        <v>171.7824</v>
      </c>
      <c r="N635" s="257">
        <v>25.223999999999997</v>
      </c>
      <c r="O635" s="458">
        <f t="shared" si="60"/>
        <v>1.3162017574692446</v>
      </c>
    </row>
    <row r="636" spans="1:15" s="4" customFormat="1" ht="15.5" x14ac:dyDescent="0.35">
      <c r="A636" s="303">
        <v>143</v>
      </c>
      <c r="B636" s="321" t="s">
        <v>2001</v>
      </c>
      <c r="C636" s="147">
        <v>561.25</v>
      </c>
      <c r="D636" s="147"/>
      <c r="E636" s="147"/>
      <c r="F636" s="462">
        <f t="shared" si="61"/>
        <v>561.25</v>
      </c>
      <c r="G636" s="279">
        <v>186</v>
      </c>
      <c r="H636" s="463">
        <v>135</v>
      </c>
      <c r="I636" s="271"/>
      <c r="J636" s="459">
        <f t="shared" si="58"/>
        <v>4.4999999999999998E-2</v>
      </c>
      <c r="K636" s="257">
        <f t="shared" si="56"/>
        <v>192.66524999999999</v>
      </c>
      <c r="L636" s="257">
        <f t="shared" si="59"/>
        <v>42.386354999999995</v>
      </c>
      <c r="M636" s="460">
        <v>64.418400000000005</v>
      </c>
      <c r="N636" s="257">
        <v>9.4589999999999996</v>
      </c>
      <c r="O636" s="458">
        <f t="shared" si="60"/>
        <v>0.55043029844098001</v>
      </c>
    </row>
    <row r="637" spans="1:15" s="4" customFormat="1" ht="15.5" x14ac:dyDescent="0.35">
      <c r="A637" s="303">
        <v>144</v>
      </c>
      <c r="B637" s="321" t="s">
        <v>2002</v>
      </c>
      <c r="C637" s="147">
        <v>122.9</v>
      </c>
      <c r="D637" s="147"/>
      <c r="E637" s="147"/>
      <c r="F637" s="462">
        <f t="shared" si="61"/>
        <v>122.9</v>
      </c>
      <c r="G637" s="279"/>
      <c r="H637" s="463"/>
      <c r="I637" s="271"/>
      <c r="J637" s="459">
        <f t="shared" si="58"/>
        <v>0</v>
      </c>
      <c r="K637" s="257">
        <f t="shared" si="56"/>
        <v>0</v>
      </c>
      <c r="L637" s="257">
        <f t="shared" si="59"/>
        <v>0</v>
      </c>
      <c r="M637" s="460">
        <v>0</v>
      </c>
      <c r="N637" s="257">
        <v>0</v>
      </c>
      <c r="O637" s="458">
        <f t="shared" si="60"/>
        <v>0</v>
      </c>
    </row>
    <row r="638" spans="1:15" s="4" customFormat="1" ht="15.5" x14ac:dyDescent="0.35">
      <c r="A638" s="303">
        <v>145</v>
      </c>
      <c r="B638" s="321" t="s">
        <v>2003</v>
      </c>
      <c r="C638" s="147">
        <v>82.5</v>
      </c>
      <c r="D638" s="147"/>
      <c r="E638" s="147"/>
      <c r="F638" s="462">
        <f t="shared" si="61"/>
        <v>82.5</v>
      </c>
      <c r="G638" s="279"/>
      <c r="H638" s="463"/>
      <c r="I638" s="271"/>
      <c r="J638" s="459">
        <f t="shared" si="58"/>
        <v>0</v>
      </c>
      <c r="K638" s="257">
        <f t="shared" si="56"/>
        <v>0</v>
      </c>
      <c r="L638" s="257">
        <f t="shared" si="59"/>
        <v>0</v>
      </c>
      <c r="M638" s="460">
        <v>0</v>
      </c>
      <c r="N638" s="257">
        <v>0</v>
      </c>
      <c r="O638" s="458">
        <f t="shared" si="60"/>
        <v>0</v>
      </c>
    </row>
    <row r="639" spans="1:15" s="4" customFormat="1" ht="15.5" x14ac:dyDescent="0.35">
      <c r="A639" s="303">
        <v>146</v>
      </c>
      <c r="B639" s="321" t="s">
        <v>2004</v>
      </c>
      <c r="C639" s="147">
        <v>118.7</v>
      </c>
      <c r="D639" s="147"/>
      <c r="E639" s="147"/>
      <c r="F639" s="462">
        <f t="shared" si="61"/>
        <v>118.7</v>
      </c>
      <c r="G639" s="279">
        <v>36.9</v>
      </c>
      <c r="H639" s="463">
        <v>25</v>
      </c>
      <c r="I639" s="271"/>
      <c r="J639" s="459">
        <f t="shared" si="58"/>
        <v>8.3333333333333332E-3</v>
      </c>
      <c r="K639" s="257">
        <f t="shared" si="56"/>
        <v>35.678750000000001</v>
      </c>
      <c r="L639" s="257">
        <f t="shared" si="59"/>
        <v>7.8493250000000003</v>
      </c>
      <c r="M639" s="460">
        <v>11.929333333333334</v>
      </c>
      <c r="N639" s="257">
        <v>1.7516666666666667</v>
      </c>
      <c r="O639" s="458">
        <f t="shared" si="60"/>
        <v>0.48196356360572873</v>
      </c>
    </row>
    <row r="640" spans="1:15" s="4" customFormat="1" ht="15.5" x14ac:dyDescent="0.35">
      <c r="A640" s="303">
        <v>147</v>
      </c>
      <c r="B640" s="321" t="s">
        <v>2005</v>
      </c>
      <c r="C640" s="147">
        <v>113.8</v>
      </c>
      <c r="D640" s="147"/>
      <c r="E640" s="147"/>
      <c r="F640" s="462">
        <f t="shared" si="61"/>
        <v>113.8</v>
      </c>
      <c r="G640" s="279">
        <v>35.4</v>
      </c>
      <c r="H640" s="463">
        <v>28</v>
      </c>
      <c r="I640" s="271"/>
      <c r="J640" s="459">
        <f t="shared" si="58"/>
        <v>9.3333333333333341E-3</v>
      </c>
      <c r="K640" s="257">
        <f t="shared" si="56"/>
        <v>39.9602</v>
      </c>
      <c r="L640" s="257">
        <f t="shared" si="59"/>
        <v>8.7912440000000007</v>
      </c>
      <c r="M640" s="460">
        <v>13.360853333333335</v>
      </c>
      <c r="N640" s="257">
        <v>1.9618666666666669</v>
      </c>
      <c r="O640" s="458">
        <f t="shared" si="60"/>
        <v>0.56304186291739888</v>
      </c>
    </row>
    <row r="641" spans="1:15" s="4" customFormat="1" ht="15.5" x14ac:dyDescent="0.35">
      <c r="A641" s="303">
        <v>148</v>
      </c>
      <c r="B641" s="321" t="s">
        <v>2006</v>
      </c>
      <c r="C641" s="147">
        <v>294</v>
      </c>
      <c r="D641" s="147"/>
      <c r="E641" s="147"/>
      <c r="F641" s="462">
        <f t="shared" si="61"/>
        <v>294</v>
      </c>
      <c r="G641" s="279"/>
      <c r="H641" s="463">
        <v>0</v>
      </c>
      <c r="I641" s="271"/>
      <c r="J641" s="459">
        <f t="shared" si="58"/>
        <v>0</v>
      </c>
      <c r="K641" s="257">
        <f t="shared" si="56"/>
        <v>0</v>
      </c>
      <c r="L641" s="257">
        <f t="shared" si="59"/>
        <v>0</v>
      </c>
      <c r="M641" s="460">
        <v>0</v>
      </c>
      <c r="N641" s="257">
        <v>0</v>
      </c>
      <c r="O641" s="458">
        <f t="shared" si="60"/>
        <v>0</v>
      </c>
    </row>
    <row r="642" spans="1:15" s="4" customFormat="1" ht="15.5" x14ac:dyDescent="0.35">
      <c r="A642" s="303">
        <v>149</v>
      </c>
      <c r="B642" s="321" t="s">
        <v>2007</v>
      </c>
      <c r="C642" s="147">
        <v>38.6</v>
      </c>
      <c r="D642" s="147"/>
      <c r="E642" s="147"/>
      <c r="F642" s="462">
        <f t="shared" si="61"/>
        <v>38.6</v>
      </c>
      <c r="G642" s="279">
        <v>36.9</v>
      </c>
      <c r="H642" s="463">
        <v>2</v>
      </c>
      <c r="I642" s="271"/>
      <c r="J642" s="459">
        <f t="shared" si="58"/>
        <v>6.6666666666666664E-4</v>
      </c>
      <c r="K642" s="257">
        <f t="shared" si="56"/>
        <v>2.8542999999999998</v>
      </c>
      <c r="L642" s="257">
        <f t="shared" si="59"/>
        <v>0.627946</v>
      </c>
      <c r="M642" s="460">
        <v>0.95434666666666668</v>
      </c>
      <c r="N642" s="257">
        <v>0.14013333333333333</v>
      </c>
      <c r="O642" s="458">
        <f t="shared" si="60"/>
        <v>0.11856803108808289</v>
      </c>
    </row>
    <row r="643" spans="1:15" s="4" customFormat="1" ht="15.5" x14ac:dyDescent="0.35">
      <c r="A643" s="303">
        <v>150</v>
      </c>
      <c r="B643" s="321" t="s">
        <v>2008</v>
      </c>
      <c r="C643" s="147">
        <v>295.8</v>
      </c>
      <c r="D643" s="147"/>
      <c r="E643" s="147"/>
      <c r="F643" s="462">
        <f t="shared" si="61"/>
        <v>295.8</v>
      </c>
      <c r="G643" s="279">
        <v>35.4</v>
      </c>
      <c r="H643" s="463">
        <v>15</v>
      </c>
      <c r="I643" s="271"/>
      <c r="J643" s="459">
        <f t="shared" si="58"/>
        <v>5.0000000000000001E-3</v>
      </c>
      <c r="K643" s="257">
        <f t="shared" si="56"/>
        <v>21.407250000000001</v>
      </c>
      <c r="L643" s="257">
        <f t="shared" si="59"/>
        <v>4.7095950000000002</v>
      </c>
      <c r="M643" s="460">
        <v>7.1576000000000013</v>
      </c>
      <c r="N643" s="257">
        <v>1.0509999999999999</v>
      </c>
      <c r="O643" s="458">
        <f t="shared" si="60"/>
        <v>0.11604274847870183</v>
      </c>
    </row>
    <row r="644" spans="1:15" s="4" customFormat="1" ht="15.5" x14ac:dyDescent="0.35">
      <c r="A644" s="303">
        <v>151</v>
      </c>
      <c r="B644" s="321" t="s">
        <v>2156</v>
      </c>
      <c r="C644" s="147">
        <v>2745.3</v>
      </c>
      <c r="D644" s="147"/>
      <c r="E644" s="147">
        <v>209</v>
      </c>
      <c r="F644" s="462">
        <f t="shared" si="61"/>
        <v>2954.3</v>
      </c>
      <c r="G644" s="279">
        <v>1386</v>
      </c>
      <c r="H644" s="463">
        <v>1386</v>
      </c>
      <c r="I644" s="271"/>
      <c r="J644" s="459">
        <f t="shared" si="58"/>
        <v>0.46200000000000002</v>
      </c>
      <c r="K644" s="257">
        <f t="shared" si="56"/>
        <v>1978.0299</v>
      </c>
      <c r="L644" s="257">
        <f t="shared" si="59"/>
        <v>435.16657800000002</v>
      </c>
      <c r="M644" s="460">
        <v>661.36224000000004</v>
      </c>
      <c r="N644" s="257">
        <v>97.112400000000008</v>
      </c>
      <c r="O644" s="458">
        <f t="shared" si="60"/>
        <v>1.0735778756388992</v>
      </c>
    </row>
    <row r="645" spans="1:15" s="483" customFormat="1" ht="15.5" x14ac:dyDescent="0.35">
      <c r="A645" s="303">
        <v>152</v>
      </c>
      <c r="B645" s="321" t="s">
        <v>1146</v>
      </c>
      <c r="C645" s="147">
        <v>601.58000000000004</v>
      </c>
      <c r="D645" s="147"/>
      <c r="E645" s="147"/>
      <c r="F645" s="462">
        <f t="shared" si="61"/>
        <v>601.58000000000004</v>
      </c>
      <c r="G645" s="279">
        <v>241</v>
      </c>
      <c r="H645" s="463">
        <v>280</v>
      </c>
      <c r="I645" s="271"/>
      <c r="J645" s="459">
        <f t="shared" si="58"/>
        <v>9.3333333333333338E-2</v>
      </c>
      <c r="K645" s="257">
        <f t="shared" si="56"/>
        <v>399.60199999999998</v>
      </c>
      <c r="L645" s="257">
        <f t="shared" si="59"/>
        <v>87.912439999999989</v>
      </c>
      <c r="M645" s="460">
        <v>133.60853333333336</v>
      </c>
      <c r="N645" s="257">
        <v>19.618666666666666</v>
      </c>
      <c r="O645" s="458">
        <f t="shared" si="60"/>
        <v>1.0650979753316265</v>
      </c>
    </row>
    <row r="646" spans="1:15" s="4" customFormat="1" ht="15.5" x14ac:dyDescent="0.35">
      <c r="A646" s="303">
        <v>153</v>
      </c>
      <c r="B646" s="321" t="s">
        <v>1147</v>
      </c>
      <c r="C646" s="147">
        <v>392.31</v>
      </c>
      <c r="D646" s="147"/>
      <c r="E646" s="147"/>
      <c r="F646" s="462">
        <f t="shared" si="61"/>
        <v>392.31</v>
      </c>
      <c r="G646" s="279">
        <v>160</v>
      </c>
      <c r="H646" s="463">
        <v>137</v>
      </c>
      <c r="I646" s="271"/>
      <c r="J646" s="459">
        <f t="shared" si="58"/>
        <v>4.5666666666666668E-2</v>
      </c>
      <c r="K646" s="257">
        <f t="shared" si="56"/>
        <v>195.51955000000001</v>
      </c>
      <c r="L646" s="257">
        <f t="shared" si="59"/>
        <v>43.014301000000003</v>
      </c>
      <c r="M646" s="460">
        <v>65.372746666666671</v>
      </c>
      <c r="N646" s="257">
        <v>9.5991333333333326</v>
      </c>
      <c r="O646" s="458">
        <f t="shared" si="60"/>
        <v>0.79912755473987418</v>
      </c>
    </row>
    <row r="647" spans="1:15" s="4" customFormat="1" ht="15.5" x14ac:dyDescent="0.35">
      <c r="A647" s="303">
        <v>154</v>
      </c>
      <c r="B647" s="321" t="s">
        <v>1148</v>
      </c>
      <c r="C647" s="147">
        <v>600.88</v>
      </c>
      <c r="D647" s="147"/>
      <c r="E647" s="147"/>
      <c r="F647" s="462">
        <f t="shared" si="61"/>
        <v>600.88</v>
      </c>
      <c r="G647" s="279">
        <v>148</v>
      </c>
      <c r="H647" s="463">
        <v>112</v>
      </c>
      <c r="I647" s="271"/>
      <c r="J647" s="459">
        <f t="shared" si="58"/>
        <v>3.7333333333333336E-2</v>
      </c>
      <c r="K647" s="257">
        <f t="shared" ref="K647:K710" si="62">J647*4281.45</f>
        <v>159.8408</v>
      </c>
      <c r="L647" s="257">
        <f t="shared" si="59"/>
        <v>35.164976000000003</v>
      </c>
      <c r="M647" s="460">
        <v>53.443413333333339</v>
      </c>
      <c r="N647" s="257">
        <v>7.8474666666666675</v>
      </c>
      <c r="O647" s="458">
        <f t="shared" si="60"/>
        <v>0.4265355079217148</v>
      </c>
    </row>
    <row r="648" spans="1:15" s="4" customFormat="1" ht="15.5" x14ac:dyDescent="0.35">
      <c r="A648" s="303">
        <v>155</v>
      </c>
      <c r="B648" s="321" t="s">
        <v>1149</v>
      </c>
      <c r="C648" s="147">
        <v>307.3</v>
      </c>
      <c r="D648" s="147"/>
      <c r="E648" s="147"/>
      <c r="F648" s="462">
        <f t="shared" si="61"/>
        <v>307.3</v>
      </c>
      <c r="G648" s="279">
        <v>108</v>
      </c>
      <c r="H648" s="463">
        <v>90</v>
      </c>
      <c r="I648" s="271"/>
      <c r="J648" s="459">
        <f t="shared" si="58"/>
        <v>0.03</v>
      </c>
      <c r="K648" s="257">
        <f t="shared" si="62"/>
        <v>128.4435</v>
      </c>
      <c r="L648" s="257">
        <f t="shared" si="59"/>
        <v>28.257570000000001</v>
      </c>
      <c r="M648" s="460">
        <v>42.945599999999999</v>
      </c>
      <c r="N648" s="257">
        <v>6.3059999999999992</v>
      </c>
      <c r="O648" s="458">
        <f t="shared" si="60"/>
        <v>0.67020068337129857</v>
      </c>
    </row>
    <row r="649" spans="1:15" s="4" customFormat="1" ht="15.5" x14ac:dyDescent="0.35">
      <c r="A649" s="303">
        <v>156</v>
      </c>
      <c r="B649" s="321" t="s">
        <v>1150</v>
      </c>
      <c r="C649" s="147">
        <v>763</v>
      </c>
      <c r="D649" s="147"/>
      <c r="E649" s="147">
        <v>37.1</v>
      </c>
      <c r="F649" s="462">
        <f t="shared" si="61"/>
        <v>800.1</v>
      </c>
      <c r="G649" s="279">
        <v>166</v>
      </c>
      <c r="H649" s="463">
        <v>145</v>
      </c>
      <c r="I649" s="271"/>
      <c r="J649" s="459">
        <f t="shared" si="58"/>
        <v>4.8333333333333332E-2</v>
      </c>
      <c r="K649" s="257">
        <f t="shared" si="62"/>
        <v>206.93674999999999</v>
      </c>
      <c r="L649" s="257">
        <f t="shared" si="59"/>
        <v>45.526084999999995</v>
      </c>
      <c r="M649" s="460">
        <v>69.190133333333335</v>
      </c>
      <c r="N649" s="257">
        <v>10.159666666666666</v>
      </c>
      <c r="O649" s="458">
        <f t="shared" si="60"/>
        <v>0.41471395450568677</v>
      </c>
    </row>
    <row r="650" spans="1:15" s="4" customFormat="1" ht="15.5" x14ac:dyDescent="0.35">
      <c r="A650" s="303">
        <v>157</v>
      </c>
      <c r="B650" s="321" t="s">
        <v>1151</v>
      </c>
      <c r="C650" s="147">
        <v>325.2</v>
      </c>
      <c r="D650" s="147"/>
      <c r="E650" s="147"/>
      <c r="F650" s="462">
        <f t="shared" si="61"/>
        <v>325.2</v>
      </c>
      <c r="G650" s="279">
        <v>66</v>
      </c>
      <c r="H650" s="463">
        <v>66</v>
      </c>
      <c r="I650" s="271"/>
      <c r="J650" s="459">
        <f t="shared" si="58"/>
        <v>2.1999999999999999E-2</v>
      </c>
      <c r="K650" s="257">
        <f t="shared" si="62"/>
        <v>94.19189999999999</v>
      </c>
      <c r="L650" s="257">
        <f t="shared" si="59"/>
        <v>20.722217999999998</v>
      </c>
      <c r="M650" s="460">
        <v>31.49344</v>
      </c>
      <c r="N650" s="257">
        <v>4.6243999999999996</v>
      </c>
      <c r="O650" s="458">
        <f t="shared" si="60"/>
        <v>0.46442791512915133</v>
      </c>
    </row>
    <row r="651" spans="1:15" s="4" customFormat="1" ht="15.5" x14ac:dyDescent="0.35">
      <c r="A651" s="303">
        <v>158</v>
      </c>
      <c r="B651" s="321" t="s">
        <v>1152</v>
      </c>
      <c r="C651" s="147">
        <v>366.35</v>
      </c>
      <c r="D651" s="147"/>
      <c r="E651" s="147">
        <v>53.9</v>
      </c>
      <c r="F651" s="462">
        <f t="shared" si="61"/>
        <v>420.25</v>
      </c>
      <c r="G651" s="279">
        <v>157</v>
      </c>
      <c r="H651" s="463">
        <v>175</v>
      </c>
      <c r="I651" s="271"/>
      <c r="J651" s="459">
        <f t="shared" si="58"/>
        <v>5.8333333333333334E-2</v>
      </c>
      <c r="K651" s="257">
        <f t="shared" si="62"/>
        <v>249.75125</v>
      </c>
      <c r="L651" s="257">
        <f t="shared" si="59"/>
        <v>54.945275000000002</v>
      </c>
      <c r="M651" s="460">
        <v>83.505333333333326</v>
      </c>
      <c r="N651" s="257">
        <v>12.261666666666667</v>
      </c>
      <c r="O651" s="458">
        <f t="shared" si="60"/>
        <v>0.95291737061273052</v>
      </c>
    </row>
    <row r="652" spans="1:15" s="4" customFormat="1" ht="15.5" x14ac:dyDescent="0.35">
      <c r="A652" s="303">
        <v>159</v>
      </c>
      <c r="B652" s="321" t="s">
        <v>1153</v>
      </c>
      <c r="C652" s="147">
        <v>468.48</v>
      </c>
      <c r="D652" s="147"/>
      <c r="E652" s="147"/>
      <c r="F652" s="462">
        <f t="shared" si="61"/>
        <v>468.48</v>
      </c>
      <c r="G652" s="279">
        <v>192</v>
      </c>
      <c r="H652" s="463">
        <v>165</v>
      </c>
      <c r="I652" s="271"/>
      <c r="J652" s="459">
        <f t="shared" si="58"/>
        <v>5.5E-2</v>
      </c>
      <c r="K652" s="257">
        <f t="shared" si="62"/>
        <v>235.47975</v>
      </c>
      <c r="L652" s="257">
        <f t="shared" si="59"/>
        <v>51.805545000000002</v>
      </c>
      <c r="M652" s="460">
        <v>78.73360000000001</v>
      </c>
      <c r="N652" s="257">
        <v>11.561</v>
      </c>
      <c r="O652" s="458">
        <f t="shared" si="60"/>
        <v>0.80596801357581971</v>
      </c>
    </row>
    <row r="653" spans="1:15" s="4" customFormat="1" ht="15.5" x14ac:dyDescent="0.35">
      <c r="A653" s="303">
        <v>160</v>
      </c>
      <c r="B653" s="321" t="s">
        <v>1154</v>
      </c>
      <c r="C653" s="147">
        <v>996.98</v>
      </c>
      <c r="D653" s="147"/>
      <c r="E653" s="147">
        <v>29.1</v>
      </c>
      <c r="F653" s="462">
        <f t="shared" si="61"/>
        <v>1026.08</v>
      </c>
      <c r="G653" s="279">
        <v>135</v>
      </c>
      <c r="H653" s="463">
        <v>135</v>
      </c>
      <c r="I653" s="271"/>
      <c r="J653" s="459">
        <f t="shared" si="58"/>
        <v>4.4999999999999998E-2</v>
      </c>
      <c r="K653" s="257">
        <f t="shared" si="62"/>
        <v>192.66524999999999</v>
      </c>
      <c r="L653" s="257">
        <f t="shared" si="59"/>
        <v>42.386354999999995</v>
      </c>
      <c r="M653" s="460">
        <v>64.418400000000005</v>
      </c>
      <c r="N653" s="257">
        <v>9.4589999999999996</v>
      </c>
      <c r="O653" s="458">
        <f t="shared" si="60"/>
        <v>0.30107691895368788</v>
      </c>
    </row>
    <row r="654" spans="1:15" s="4" customFormat="1" ht="15.5" x14ac:dyDescent="0.35">
      <c r="A654" s="303">
        <v>161</v>
      </c>
      <c r="B654" s="321" t="s">
        <v>1166</v>
      </c>
      <c r="C654" s="147">
        <v>1115.1199999999999</v>
      </c>
      <c r="D654" s="147"/>
      <c r="E654" s="147">
        <v>126.9</v>
      </c>
      <c r="F654" s="462">
        <f t="shared" si="61"/>
        <v>1242.02</v>
      </c>
      <c r="G654" s="279">
        <v>394</v>
      </c>
      <c r="H654" s="463">
        <v>350</v>
      </c>
      <c r="I654" s="271"/>
      <c r="J654" s="459">
        <f t="shared" si="58"/>
        <v>0.11666666666666667</v>
      </c>
      <c r="K654" s="257">
        <f t="shared" si="62"/>
        <v>499.5025</v>
      </c>
      <c r="L654" s="257">
        <f t="shared" si="59"/>
        <v>109.89055</v>
      </c>
      <c r="M654" s="460">
        <v>167.01066666666665</v>
      </c>
      <c r="N654" s="257">
        <v>24.523333333333333</v>
      </c>
      <c r="O654" s="458">
        <f t="shared" si="60"/>
        <v>0.64485841612856476</v>
      </c>
    </row>
    <row r="655" spans="1:15" s="4" customFormat="1" ht="15.5" x14ac:dyDescent="0.35">
      <c r="A655" s="303">
        <v>162</v>
      </c>
      <c r="B655" s="321" t="s">
        <v>1231</v>
      </c>
      <c r="C655" s="147">
        <v>678.82</v>
      </c>
      <c r="D655" s="147"/>
      <c r="E655" s="147">
        <v>148.19999999999999</v>
      </c>
      <c r="F655" s="462">
        <f t="shared" si="61"/>
        <v>827.02</v>
      </c>
      <c r="G655" s="279">
        <v>196</v>
      </c>
      <c r="H655" s="463">
        <v>175</v>
      </c>
      <c r="I655" s="271"/>
      <c r="J655" s="459">
        <f t="shared" si="58"/>
        <v>5.8333333333333334E-2</v>
      </c>
      <c r="K655" s="257">
        <f t="shared" si="62"/>
        <v>249.75125</v>
      </c>
      <c r="L655" s="257">
        <f t="shared" si="59"/>
        <v>54.945275000000002</v>
      </c>
      <c r="M655" s="460">
        <v>83.505333333333326</v>
      </c>
      <c r="N655" s="257">
        <v>12.261666666666667</v>
      </c>
      <c r="O655" s="458">
        <f t="shared" si="60"/>
        <v>0.48422471645183918</v>
      </c>
    </row>
    <row r="656" spans="1:15" s="4" customFormat="1" ht="15.5" x14ac:dyDescent="0.35">
      <c r="A656" s="303">
        <v>163</v>
      </c>
      <c r="B656" s="321" t="s">
        <v>1232</v>
      </c>
      <c r="C656" s="147">
        <v>487.41</v>
      </c>
      <c r="D656" s="147"/>
      <c r="E656" s="147"/>
      <c r="F656" s="462">
        <f t="shared" si="61"/>
        <v>487.41</v>
      </c>
      <c r="G656" s="279">
        <v>100</v>
      </c>
      <c r="H656" s="463">
        <v>95</v>
      </c>
      <c r="I656" s="271"/>
      <c r="J656" s="459">
        <f t="shared" si="58"/>
        <v>3.1666666666666669E-2</v>
      </c>
      <c r="K656" s="257">
        <f t="shared" si="62"/>
        <v>135.57925</v>
      </c>
      <c r="L656" s="257">
        <f t="shared" si="59"/>
        <v>29.827435000000001</v>
      </c>
      <c r="M656" s="460">
        <v>45.331466666666671</v>
      </c>
      <c r="N656" s="257">
        <v>6.6563333333333343</v>
      </c>
      <c r="O656" s="458">
        <f t="shared" si="60"/>
        <v>0.44601974723538701</v>
      </c>
    </row>
    <row r="657" spans="1:15" s="4" customFormat="1" ht="15.5" x14ac:dyDescent="0.35">
      <c r="A657" s="303">
        <v>164</v>
      </c>
      <c r="B657" s="321" t="s">
        <v>1233</v>
      </c>
      <c r="C657" s="147">
        <v>436.5</v>
      </c>
      <c r="D657" s="147">
        <v>103.3</v>
      </c>
      <c r="E657" s="147">
        <v>145.19999999999999</v>
      </c>
      <c r="F657" s="462">
        <f t="shared" si="61"/>
        <v>685</v>
      </c>
      <c r="G657" s="279">
        <v>227</v>
      </c>
      <c r="H657" s="463">
        <v>360</v>
      </c>
      <c r="I657" s="271"/>
      <c r="J657" s="459">
        <f t="shared" si="58"/>
        <v>0.12</v>
      </c>
      <c r="K657" s="257">
        <f t="shared" si="62"/>
        <v>513.774</v>
      </c>
      <c r="L657" s="257">
        <f t="shared" si="59"/>
        <v>113.03028</v>
      </c>
      <c r="M657" s="460">
        <v>171.7824</v>
      </c>
      <c r="N657" s="257">
        <v>25.223999999999997</v>
      </c>
      <c r="O657" s="458">
        <f t="shared" si="60"/>
        <v>1.2026433284671536</v>
      </c>
    </row>
    <row r="658" spans="1:15" s="4" customFormat="1" ht="15.5" x14ac:dyDescent="0.35">
      <c r="A658" s="303">
        <v>165</v>
      </c>
      <c r="B658" s="321" t="s">
        <v>1234</v>
      </c>
      <c r="C658" s="147">
        <v>636.55999999999995</v>
      </c>
      <c r="D658" s="147"/>
      <c r="E658" s="147"/>
      <c r="F658" s="462">
        <f t="shared" si="61"/>
        <v>636.55999999999995</v>
      </c>
      <c r="G658" s="279">
        <v>103</v>
      </c>
      <c r="H658" s="463">
        <v>90</v>
      </c>
      <c r="I658" s="271"/>
      <c r="J658" s="459">
        <f t="shared" si="58"/>
        <v>0.03</v>
      </c>
      <c r="K658" s="257">
        <f t="shared" si="62"/>
        <v>128.4435</v>
      </c>
      <c r="L658" s="257">
        <f t="shared" si="59"/>
        <v>28.257570000000001</v>
      </c>
      <c r="M658" s="460">
        <v>42.945599999999999</v>
      </c>
      <c r="N658" s="257">
        <v>6.3059999999999992</v>
      </c>
      <c r="O658" s="458">
        <f t="shared" si="60"/>
        <v>0.32354007477692609</v>
      </c>
    </row>
    <row r="659" spans="1:15" s="4" customFormat="1" ht="15.5" x14ac:dyDescent="0.35">
      <c r="A659" s="303">
        <v>166</v>
      </c>
      <c r="B659" s="321" t="s">
        <v>1235</v>
      </c>
      <c r="C659" s="147">
        <v>495</v>
      </c>
      <c r="D659" s="147">
        <v>10.1</v>
      </c>
      <c r="E659" s="147"/>
      <c r="F659" s="462">
        <f t="shared" si="61"/>
        <v>505.1</v>
      </c>
      <c r="G659" s="279">
        <v>112</v>
      </c>
      <c r="H659" s="463">
        <v>93</v>
      </c>
      <c r="I659" s="271"/>
      <c r="J659" s="459">
        <f t="shared" si="58"/>
        <v>3.1E-2</v>
      </c>
      <c r="K659" s="257">
        <f t="shared" si="62"/>
        <v>132.72495000000001</v>
      </c>
      <c r="L659" s="257">
        <f t="shared" si="59"/>
        <v>29.199489000000003</v>
      </c>
      <c r="M659" s="460">
        <v>44.377119999999998</v>
      </c>
      <c r="N659" s="257">
        <v>6.5161999999999995</v>
      </c>
      <c r="O659" s="458">
        <f t="shared" si="60"/>
        <v>0.42133787170857251</v>
      </c>
    </row>
    <row r="660" spans="1:15" s="4" customFormat="1" ht="15.5" x14ac:dyDescent="0.35">
      <c r="A660" s="303">
        <v>167</v>
      </c>
      <c r="B660" s="321" t="s">
        <v>1236</v>
      </c>
      <c r="C660" s="147">
        <v>536.88</v>
      </c>
      <c r="D660" s="147"/>
      <c r="E660" s="147"/>
      <c r="F660" s="462">
        <f t="shared" si="61"/>
        <v>536.88</v>
      </c>
      <c r="G660" s="279">
        <v>175</v>
      </c>
      <c r="H660" s="463">
        <v>125</v>
      </c>
      <c r="I660" s="271"/>
      <c r="J660" s="459">
        <f t="shared" si="58"/>
        <v>4.1666666666666664E-2</v>
      </c>
      <c r="K660" s="257">
        <f t="shared" si="62"/>
        <v>178.39374999999998</v>
      </c>
      <c r="L660" s="257">
        <f t="shared" si="59"/>
        <v>39.246624999999995</v>
      </c>
      <c r="M660" s="460">
        <v>59.646666666666661</v>
      </c>
      <c r="N660" s="257">
        <v>8.7583333333333329</v>
      </c>
      <c r="O660" s="458">
        <f t="shared" si="60"/>
        <v>0.53279201125018627</v>
      </c>
    </row>
    <row r="661" spans="1:15" s="4" customFormat="1" ht="15.5" x14ac:dyDescent="0.35">
      <c r="A661" s="303">
        <v>168</v>
      </c>
      <c r="B661" s="321" t="s">
        <v>1265</v>
      </c>
      <c r="C661" s="147">
        <v>380.2</v>
      </c>
      <c r="D661" s="147"/>
      <c r="E661" s="147"/>
      <c r="F661" s="462">
        <f t="shared" si="61"/>
        <v>380.2</v>
      </c>
      <c r="G661" s="280">
        <v>0</v>
      </c>
      <c r="H661" s="271">
        <v>0</v>
      </c>
      <c r="I661" s="271"/>
      <c r="J661" s="459">
        <f t="shared" si="58"/>
        <v>0</v>
      </c>
      <c r="K661" s="257">
        <f t="shared" si="62"/>
        <v>0</v>
      </c>
      <c r="L661" s="257">
        <f t="shared" si="59"/>
        <v>0</v>
      </c>
      <c r="M661" s="460">
        <v>0</v>
      </c>
      <c r="N661" s="257">
        <v>0</v>
      </c>
      <c r="O661" s="458">
        <f t="shared" si="60"/>
        <v>0</v>
      </c>
    </row>
    <row r="662" spans="1:15" s="4" customFormat="1" ht="15.5" x14ac:dyDescent="0.35">
      <c r="A662" s="303">
        <v>169</v>
      </c>
      <c r="B662" s="321" t="s">
        <v>505</v>
      </c>
      <c r="C662" s="281">
        <v>4131.2</v>
      </c>
      <c r="D662" s="147"/>
      <c r="E662" s="147"/>
      <c r="F662" s="462">
        <f t="shared" si="61"/>
        <v>4131.2</v>
      </c>
      <c r="G662" s="280"/>
      <c r="H662" s="166">
        <v>1715</v>
      </c>
      <c r="I662" s="166"/>
      <c r="J662" s="459">
        <f t="shared" si="58"/>
        <v>0.57166666666666666</v>
      </c>
      <c r="K662" s="257">
        <f t="shared" si="62"/>
        <v>2447.5622499999999</v>
      </c>
      <c r="L662" s="257">
        <f t="shared" si="59"/>
        <v>538.46369500000003</v>
      </c>
      <c r="M662" s="460">
        <v>818.35226666666665</v>
      </c>
      <c r="N662" s="257">
        <v>120.16433333333333</v>
      </c>
      <c r="O662" s="458">
        <f t="shared" si="60"/>
        <v>0.94997641000193644</v>
      </c>
    </row>
    <row r="663" spans="1:15" s="4" customFormat="1" ht="15.5" x14ac:dyDescent="0.35">
      <c r="A663" s="303">
        <v>170</v>
      </c>
      <c r="B663" s="321" t="s">
        <v>506</v>
      </c>
      <c r="C663" s="281">
        <v>6403.7</v>
      </c>
      <c r="D663" s="147"/>
      <c r="E663" s="147"/>
      <c r="F663" s="462">
        <f t="shared" si="61"/>
        <v>6403.7</v>
      </c>
      <c r="G663" s="280"/>
      <c r="H663" s="166">
        <v>1735</v>
      </c>
      <c r="I663" s="166"/>
      <c r="J663" s="459">
        <f t="shared" si="58"/>
        <v>0.57833333333333337</v>
      </c>
      <c r="K663" s="257">
        <f t="shared" si="62"/>
        <v>2476.1052500000001</v>
      </c>
      <c r="L663" s="257">
        <f t="shared" si="59"/>
        <v>544.743155</v>
      </c>
      <c r="M663" s="460">
        <v>827.8957333333334</v>
      </c>
      <c r="N663" s="257">
        <v>121.56566666666666</v>
      </c>
      <c r="O663" s="458">
        <f t="shared" si="60"/>
        <v>0.6200024681043772</v>
      </c>
    </row>
    <row r="664" spans="1:15" s="4" customFormat="1" ht="15.5" x14ac:dyDescent="0.35">
      <c r="A664" s="303">
        <v>171</v>
      </c>
      <c r="B664" s="334" t="s">
        <v>507</v>
      </c>
      <c r="C664" s="281">
        <v>2127.8000000000002</v>
      </c>
      <c r="D664" s="147"/>
      <c r="E664" s="147"/>
      <c r="F664" s="462">
        <f t="shared" si="61"/>
        <v>2127.8000000000002</v>
      </c>
      <c r="G664" s="280"/>
      <c r="H664" s="281">
        <v>321.39999999999998</v>
      </c>
      <c r="I664" s="281"/>
      <c r="J664" s="459">
        <f t="shared" si="58"/>
        <v>0.10713333333333333</v>
      </c>
      <c r="K664" s="257">
        <f t="shared" si="62"/>
        <v>458.68600999999995</v>
      </c>
      <c r="L664" s="257">
        <f t="shared" si="59"/>
        <v>100.91092219999999</v>
      </c>
      <c r="M664" s="460">
        <v>153.36350933333333</v>
      </c>
      <c r="N664" s="257">
        <v>22.519426666666664</v>
      </c>
      <c r="O664" s="458">
        <f t="shared" si="60"/>
        <v>0.34565272497415167</v>
      </c>
    </row>
    <row r="665" spans="1:15" s="4" customFormat="1" ht="15.5" x14ac:dyDescent="0.35">
      <c r="A665" s="303">
        <v>172</v>
      </c>
      <c r="B665" s="334" t="s">
        <v>508</v>
      </c>
      <c r="C665" s="281">
        <v>4248.8</v>
      </c>
      <c r="D665" s="147"/>
      <c r="E665" s="147"/>
      <c r="F665" s="462">
        <f t="shared" si="61"/>
        <v>4248.8</v>
      </c>
      <c r="G665" s="280"/>
      <c r="H665" s="281">
        <v>575.79999999999995</v>
      </c>
      <c r="I665" s="281"/>
      <c r="J665" s="459">
        <f t="shared" si="58"/>
        <v>0.19193333333333332</v>
      </c>
      <c r="K665" s="257">
        <f t="shared" si="62"/>
        <v>821.75296999999989</v>
      </c>
      <c r="L665" s="257">
        <f t="shared" si="59"/>
        <v>180.78565339999997</v>
      </c>
      <c r="M665" s="460">
        <v>274.75640533333336</v>
      </c>
      <c r="N665" s="257">
        <v>40.344386666666665</v>
      </c>
      <c r="O665" s="458">
        <f t="shared" si="60"/>
        <v>0.3101203670212766</v>
      </c>
    </row>
    <row r="666" spans="1:15" s="4" customFormat="1" ht="15.5" x14ac:dyDescent="0.35">
      <c r="A666" s="303">
        <v>173</v>
      </c>
      <c r="B666" s="334" t="s">
        <v>509</v>
      </c>
      <c r="C666" s="281">
        <v>4357.5</v>
      </c>
      <c r="D666" s="147"/>
      <c r="E666" s="147"/>
      <c r="F666" s="462">
        <f t="shared" si="61"/>
        <v>4357.5</v>
      </c>
      <c r="G666" s="280"/>
      <c r="H666" s="281">
        <v>1701.1</v>
      </c>
      <c r="I666" s="281"/>
      <c r="J666" s="459">
        <f t="shared" si="58"/>
        <v>0.56703333333333328</v>
      </c>
      <c r="K666" s="257">
        <f t="shared" si="62"/>
        <v>2427.7248649999997</v>
      </c>
      <c r="L666" s="257">
        <f t="shared" si="59"/>
        <v>534.09947029999989</v>
      </c>
      <c r="M666" s="460">
        <v>811.71955733333334</v>
      </c>
      <c r="N666" s="257">
        <v>119.19040666666666</v>
      </c>
      <c r="O666" s="458">
        <f t="shared" si="60"/>
        <v>0.89334120465863454</v>
      </c>
    </row>
    <row r="667" spans="1:15" s="4" customFormat="1" ht="15.5" x14ac:dyDescent="0.35">
      <c r="A667" s="303">
        <v>174</v>
      </c>
      <c r="B667" s="334" t="s">
        <v>510</v>
      </c>
      <c r="C667" s="281">
        <v>6324.6</v>
      </c>
      <c r="D667" s="147"/>
      <c r="E667" s="147"/>
      <c r="F667" s="462">
        <f t="shared" si="61"/>
        <v>6324.6</v>
      </c>
      <c r="G667" s="280"/>
      <c r="H667" s="281">
        <v>1779.6999999999998</v>
      </c>
      <c r="I667" s="281"/>
      <c r="J667" s="459">
        <f t="shared" si="58"/>
        <v>0.59323333333333328</v>
      </c>
      <c r="K667" s="257">
        <f t="shared" si="62"/>
        <v>2539.8988549999995</v>
      </c>
      <c r="L667" s="257">
        <f t="shared" si="59"/>
        <v>558.77774809999994</v>
      </c>
      <c r="M667" s="460">
        <v>849.22538133333319</v>
      </c>
      <c r="N667" s="257">
        <v>124.69764666666664</v>
      </c>
      <c r="O667" s="458">
        <f t="shared" si="60"/>
        <v>0.64392999258451111</v>
      </c>
    </row>
    <row r="668" spans="1:15" s="461" customFormat="1" ht="15.5" x14ac:dyDescent="0.35">
      <c r="A668" s="300"/>
      <c r="B668" s="444" t="s">
        <v>1063</v>
      </c>
      <c r="C668" s="247">
        <f t="shared" ref="C668:N668" si="63">SUM(C494:C667)</f>
        <v>192930.46</v>
      </c>
      <c r="D668" s="247">
        <f t="shared" si="63"/>
        <v>1610.1199999999997</v>
      </c>
      <c r="E668" s="247">
        <f t="shared" si="63"/>
        <v>2719.8999999999996</v>
      </c>
      <c r="F668" s="247">
        <f t="shared" si="63"/>
        <v>197260.47999999995</v>
      </c>
      <c r="G668" s="312">
        <f t="shared" si="63"/>
        <v>64379.8</v>
      </c>
      <c r="H668" s="302">
        <f t="shared" si="63"/>
        <v>62980</v>
      </c>
      <c r="I668" s="302">
        <f t="shared" si="63"/>
        <v>0</v>
      </c>
      <c r="J668" s="302">
        <f t="shared" si="63"/>
        <v>20.993333333333347</v>
      </c>
      <c r="K668" s="257">
        <f t="shared" si="62"/>
        <v>89881.90700000005</v>
      </c>
      <c r="L668" s="302">
        <f t="shared" si="63"/>
        <v>19774.01953999999</v>
      </c>
      <c r="M668" s="302">
        <f t="shared" si="63"/>
        <v>30052.37653333331</v>
      </c>
      <c r="N668" s="302">
        <f t="shared" si="63"/>
        <v>4412.7986666666666</v>
      </c>
      <c r="O668" s="458">
        <f t="shared" si="60"/>
        <v>0.73061315545820449</v>
      </c>
    </row>
    <row r="669" spans="1:15" s="4" customFormat="1" ht="15.5" x14ac:dyDescent="0.35">
      <c r="A669" s="456" t="s">
        <v>1018</v>
      </c>
      <c r="B669" s="321"/>
      <c r="C669" s="147"/>
      <c r="D669" s="147"/>
      <c r="E669" s="147"/>
      <c r="F669" s="147"/>
      <c r="G669" s="306"/>
      <c r="H669" s="147"/>
      <c r="I669" s="147"/>
      <c r="J669" s="459">
        <f t="shared" si="58"/>
        <v>0</v>
      </c>
      <c r="K669" s="257">
        <f t="shared" si="62"/>
        <v>0</v>
      </c>
      <c r="L669" s="257">
        <f t="shared" si="59"/>
        <v>0</v>
      </c>
      <c r="M669" s="460" t="e">
        <f>#REF!*1.45</f>
        <v>#REF!</v>
      </c>
      <c r="N669" s="257">
        <v>0</v>
      </c>
      <c r="O669" s="458" t="e">
        <f t="shared" si="60"/>
        <v>#REF!</v>
      </c>
    </row>
    <row r="670" spans="1:15" s="4" customFormat="1" ht="15.5" x14ac:dyDescent="0.35">
      <c r="A670" s="287">
        <v>1</v>
      </c>
      <c r="B670" s="321" t="s">
        <v>770</v>
      </c>
      <c r="C670" s="147">
        <v>4574.41</v>
      </c>
      <c r="D670" s="147"/>
      <c r="E670" s="147"/>
      <c r="F670" s="147">
        <f>C670+D670+E670</f>
        <v>4574.41</v>
      </c>
      <c r="G670" s="313">
        <v>2645</v>
      </c>
      <c r="H670" s="147">
        <v>2645</v>
      </c>
      <c r="I670" s="147">
        <v>3706.7</v>
      </c>
      <c r="J670" s="459">
        <f t="shared" si="58"/>
        <v>0.88166666666666671</v>
      </c>
      <c r="K670" s="257">
        <f t="shared" si="62"/>
        <v>3774.8117499999998</v>
      </c>
      <c r="L670" s="257">
        <f t="shared" si="59"/>
        <v>830.45858499999997</v>
      </c>
      <c r="M670" s="460">
        <v>950.64826666666659</v>
      </c>
      <c r="N670" s="257">
        <v>185.32633333333334</v>
      </c>
      <c r="O670" s="458">
        <f t="shared" si="60"/>
        <v>1.255078782837568</v>
      </c>
    </row>
    <row r="671" spans="1:15" s="4" customFormat="1" ht="15.5" x14ac:dyDescent="0.35">
      <c r="A671" s="287">
        <v>2</v>
      </c>
      <c r="B671" s="321" t="s">
        <v>771</v>
      </c>
      <c r="C671" s="147">
        <v>8527.85</v>
      </c>
      <c r="D671" s="147"/>
      <c r="E671" s="147"/>
      <c r="F671" s="147">
        <f>C671+D671+E671</f>
        <v>8527.85</v>
      </c>
      <c r="G671" s="313">
        <v>3312</v>
      </c>
      <c r="H671" s="147">
        <v>3312</v>
      </c>
      <c r="I671" s="147">
        <v>5125</v>
      </c>
      <c r="J671" s="459">
        <f t="shared" si="58"/>
        <v>1.1040000000000001</v>
      </c>
      <c r="K671" s="257">
        <f t="shared" si="62"/>
        <v>4726.7208000000001</v>
      </c>
      <c r="L671" s="257">
        <f t="shared" si="59"/>
        <v>1039.8785760000001</v>
      </c>
      <c r="M671" s="460">
        <v>1190.3769600000001</v>
      </c>
      <c r="N671" s="257">
        <v>232.0608</v>
      </c>
      <c r="O671" s="458">
        <f t="shared" si="60"/>
        <v>0.84300698722421241</v>
      </c>
    </row>
    <row r="672" spans="1:15" s="4" customFormat="1" ht="15.5" x14ac:dyDescent="0.35">
      <c r="A672" s="287">
        <v>3</v>
      </c>
      <c r="B672" s="321" t="s">
        <v>772</v>
      </c>
      <c r="C672" s="147">
        <v>5131.3999999999996</v>
      </c>
      <c r="D672" s="147"/>
      <c r="E672" s="147"/>
      <c r="F672" s="147">
        <f>C672+D672+E672</f>
        <v>5131.3999999999996</v>
      </c>
      <c r="G672" s="313">
        <v>2941</v>
      </c>
      <c r="H672" s="147">
        <v>2941</v>
      </c>
      <c r="I672" s="147">
        <v>4665.3</v>
      </c>
      <c r="J672" s="459">
        <f t="shared" si="58"/>
        <v>0.98033333333333328</v>
      </c>
      <c r="K672" s="257">
        <f t="shared" si="62"/>
        <v>4197.2481499999994</v>
      </c>
      <c r="L672" s="257">
        <f t="shared" si="59"/>
        <v>923.39459299999987</v>
      </c>
      <c r="M672" s="460">
        <v>1057.0346133333333</v>
      </c>
      <c r="N672" s="257">
        <v>206.06606666666664</v>
      </c>
      <c r="O672" s="458">
        <f t="shared" si="60"/>
        <v>1.2440549212690493</v>
      </c>
    </row>
    <row r="673" spans="1:15" s="4" customFormat="1" ht="15.5" x14ac:dyDescent="0.35">
      <c r="A673" s="287">
        <v>4</v>
      </c>
      <c r="B673" s="321" t="s">
        <v>773</v>
      </c>
      <c r="C673" s="147">
        <v>4290.1499999999996</v>
      </c>
      <c r="D673" s="147"/>
      <c r="E673" s="147"/>
      <c r="F673" s="147">
        <f>C673+D673+E673</f>
        <v>4290.1499999999996</v>
      </c>
      <c r="G673" s="313">
        <v>1603</v>
      </c>
      <c r="H673" s="147">
        <v>1603</v>
      </c>
      <c r="I673" s="147">
        <v>2604</v>
      </c>
      <c r="J673" s="459">
        <f t="shared" si="58"/>
        <v>0.53433333333333333</v>
      </c>
      <c r="K673" s="257">
        <f t="shared" si="62"/>
        <v>2287.72145</v>
      </c>
      <c r="L673" s="257">
        <f t="shared" si="59"/>
        <v>503.29871900000001</v>
      </c>
      <c r="M673" s="460">
        <v>576.13957333333326</v>
      </c>
      <c r="N673" s="257">
        <v>112.31686666666667</v>
      </c>
      <c r="O673" s="458">
        <f t="shared" si="60"/>
        <v>0.81103845063692415</v>
      </c>
    </row>
    <row r="674" spans="1:15" s="4" customFormat="1" ht="15.5" x14ac:dyDescent="0.35">
      <c r="A674" s="287">
        <v>5</v>
      </c>
      <c r="B674" s="321" t="s">
        <v>774</v>
      </c>
      <c r="C674" s="147">
        <v>5185.3900000000003</v>
      </c>
      <c r="D674" s="147"/>
      <c r="E674" s="147"/>
      <c r="F674" s="147">
        <f t="shared" ref="F674:F728" si="64">C674+D674+E674</f>
        <v>5185.3900000000003</v>
      </c>
      <c r="G674" s="313">
        <v>2953</v>
      </c>
      <c r="H674" s="147">
        <v>2953</v>
      </c>
      <c r="I674" s="147">
        <v>5519.7</v>
      </c>
      <c r="J674" s="459">
        <f t="shared" si="58"/>
        <v>0.98433333333333328</v>
      </c>
      <c r="K674" s="257">
        <f t="shared" si="62"/>
        <v>4214.3739499999992</v>
      </c>
      <c r="L674" s="257">
        <f t="shared" si="59"/>
        <v>927.16226899999981</v>
      </c>
      <c r="M674" s="460">
        <v>1061.3475733333332</v>
      </c>
      <c r="N674" s="257">
        <v>206.90686666666664</v>
      </c>
      <c r="O674" s="458">
        <f t="shared" si="60"/>
        <v>1.2361250858662507</v>
      </c>
    </row>
    <row r="675" spans="1:15" s="4" customFormat="1" ht="15.5" x14ac:dyDescent="0.35">
      <c r="A675" s="287">
        <v>6</v>
      </c>
      <c r="B675" s="321" t="s">
        <v>775</v>
      </c>
      <c r="C675" s="147">
        <v>4246.38</v>
      </c>
      <c r="D675" s="147"/>
      <c r="E675" s="147"/>
      <c r="F675" s="147">
        <f t="shared" si="64"/>
        <v>4246.38</v>
      </c>
      <c r="G675" s="313">
        <v>1868</v>
      </c>
      <c r="H675" s="147">
        <v>1868</v>
      </c>
      <c r="I675" s="147">
        <v>2871.3</v>
      </c>
      <c r="J675" s="459">
        <f t="shared" ref="J675:J734" si="65">H675/3000</f>
        <v>0.6226666666666667</v>
      </c>
      <c r="K675" s="257">
        <f t="shared" si="62"/>
        <v>2665.9162000000001</v>
      </c>
      <c r="L675" s="257">
        <f t="shared" si="59"/>
        <v>586.50156400000003</v>
      </c>
      <c r="M675" s="460">
        <v>671.38410666666664</v>
      </c>
      <c r="N675" s="257">
        <v>130.88453333333334</v>
      </c>
      <c r="O675" s="458">
        <f t="shared" si="60"/>
        <v>0.9548571734041702</v>
      </c>
    </row>
    <row r="676" spans="1:15" s="4" customFormat="1" ht="15.5" x14ac:dyDescent="0.35">
      <c r="A676" s="287">
        <v>7</v>
      </c>
      <c r="B676" s="321" t="s">
        <v>776</v>
      </c>
      <c r="C676" s="147">
        <v>4446.42</v>
      </c>
      <c r="D676" s="147"/>
      <c r="E676" s="147"/>
      <c r="F676" s="147">
        <f t="shared" si="64"/>
        <v>4446.42</v>
      </c>
      <c r="G676" s="313">
        <v>1588</v>
      </c>
      <c r="H676" s="147">
        <v>1588</v>
      </c>
      <c r="I676" s="147">
        <v>2873.7</v>
      </c>
      <c r="J676" s="459">
        <f t="shared" si="65"/>
        <v>0.52933333333333332</v>
      </c>
      <c r="K676" s="257">
        <f t="shared" si="62"/>
        <v>2266.3141999999998</v>
      </c>
      <c r="L676" s="257">
        <f t="shared" si="59"/>
        <v>498.58912399999997</v>
      </c>
      <c r="M676" s="460">
        <v>570.74837333333335</v>
      </c>
      <c r="N676" s="257">
        <v>111.26586666666667</v>
      </c>
      <c r="O676" s="458">
        <f t="shared" si="60"/>
        <v>0.77521187022368554</v>
      </c>
    </row>
    <row r="677" spans="1:15" s="4" customFormat="1" ht="15.5" x14ac:dyDescent="0.35">
      <c r="A677" s="287">
        <v>8</v>
      </c>
      <c r="B677" s="321" t="s">
        <v>777</v>
      </c>
      <c r="C677" s="147">
        <v>2920.24</v>
      </c>
      <c r="D677" s="147"/>
      <c r="E677" s="147"/>
      <c r="F677" s="147">
        <f t="shared" si="64"/>
        <v>2920.24</v>
      </c>
      <c r="G677" s="313">
        <v>721</v>
      </c>
      <c r="H677" s="147">
        <v>721</v>
      </c>
      <c r="I677" s="147">
        <v>1075.7</v>
      </c>
      <c r="J677" s="459">
        <f t="shared" si="65"/>
        <v>0.24033333333333334</v>
      </c>
      <c r="K677" s="257">
        <f t="shared" si="62"/>
        <v>1028.97515</v>
      </c>
      <c r="L677" s="257">
        <f t="shared" si="59"/>
        <v>226.37453299999999</v>
      </c>
      <c r="M677" s="460">
        <v>259.13701333333336</v>
      </c>
      <c r="N677" s="257">
        <v>50.51806666666667</v>
      </c>
      <c r="O677" s="458">
        <f t="shared" si="60"/>
        <v>0.53591648734350605</v>
      </c>
    </row>
    <row r="678" spans="1:15" s="4" customFormat="1" ht="15.5" x14ac:dyDescent="0.35">
      <c r="A678" s="287">
        <v>9</v>
      </c>
      <c r="B678" s="321" t="s">
        <v>778</v>
      </c>
      <c r="C678" s="147">
        <v>8595.7800000000007</v>
      </c>
      <c r="D678" s="147"/>
      <c r="E678" s="147"/>
      <c r="F678" s="147">
        <f t="shared" si="64"/>
        <v>8595.7800000000007</v>
      </c>
      <c r="G678" s="313">
        <v>2651</v>
      </c>
      <c r="H678" s="147">
        <v>2651</v>
      </c>
      <c r="I678" s="147">
        <v>4433.7</v>
      </c>
      <c r="J678" s="459">
        <f t="shared" si="65"/>
        <v>0.88366666666666671</v>
      </c>
      <c r="K678" s="257">
        <f t="shared" si="62"/>
        <v>3783.3746500000002</v>
      </c>
      <c r="L678" s="257">
        <f t="shared" si="59"/>
        <v>832.34242300000005</v>
      </c>
      <c r="M678" s="460">
        <v>952.80474666666669</v>
      </c>
      <c r="N678" s="257">
        <v>185.74673333333334</v>
      </c>
      <c r="O678" s="458">
        <f t="shared" si="60"/>
        <v>0.66942948202490049</v>
      </c>
    </row>
    <row r="679" spans="1:15" s="4" customFormat="1" ht="15.5" x14ac:dyDescent="0.35">
      <c r="A679" s="287">
        <v>10</v>
      </c>
      <c r="B679" s="321" t="s">
        <v>779</v>
      </c>
      <c r="C679" s="147">
        <v>4516.6000000000004</v>
      </c>
      <c r="D679" s="147"/>
      <c r="E679" s="147"/>
      <c r="F679" s="147">
        <f t="shared" si="64"/>
        <v>4516.6000000000004</v>
      </c>
      <c r="G679" s="313">
        <v>1772</v>
      </c>
      <c r="H679" s="147">
        <v>1772</v>
      </c>
      <c r="I679" s="147">
        <v>4044.7</v>
      </c>
      <c r="J679" s="459">
        <f t="shared" si="65"/>
        <v>0.59066666666666667</v>
      </c>
      <c r="K679" s="257">
        <f t="shared" si="62"/>
        <v>2528.9097999999999</v>
      </c>
      <c r="L679" s="257">
        <f t="shared" si="59"/>
        <v>556.36015599999996</v>
      </c>
      <c r="M679" s="460">
        <v>636.88042666666661</v>
      </c>
      <c r="N679" s="257">
        <v>124.15813333333332</v>
      </c>
      <c r="O679" s="458">
        <f t="shared" si="60"/>
        <v>0.8515937909046627</v>
      </c>
    </row>
    <row r="680" spans="1:15" s="4" customFormat="1" ht="15.5" x14ac:dyDescent="0.35">
      <c r="A680" s="287">
        <v>11</v>
      </c>
      <c r="B680" s="321" t="s">
        <v>780</v>
      </c>
      <c r="C680" s="147">
        <v>5810.95</v>
      </c>
      <c r="D680" s="147"/>
      <c r="E680" s="147"/>
      <c r="F680" s="147">
        <f t="shared" si="64"/>
        <v>5810.95</v>
      </c>
      <c r="G680" s="313">
        <v>2869</v>
      </c>
      <c r="H680" s="147">
        <v>2869</v>
      </c>
      <c r="I680" s="147">
        <v>6938.3</v>
      </c>
      <c r="J680" s="459">
        <f t="shared" si="65"/>
        <v>0.95633333333333337</v>
      </c>
      <c r="K680" s="257">
        <f t="shared" si="62"/>
        <v>4094.4933500000002</v>
      </c>
      <c r="L680" s="257">
        <f t="shared" si="59"/>
        <v>900.78853700000002</v>
      </c>
      <c r="M680" s="460">
        <v>1031.1568533333334</v>
      </c>
      <c r="N680" s="257">
        <v>201.02126666666666</v>
      </c>
      <c r="O680" s="458">
        <f t="shared" si="60"/>
        <v>1.0716767494127466</v>
      </c>
    </row>
    <row r="681" spans="1:15" s="4" customFormat="1" ht="15.5" x14ac:dyDescent="0.35">
      <c r="A681" s="287">
        <v>12</v>
      </c>
      <c r="B681" s="321" t="s">
        <v>781</v>
      </c>
      <c r="C681" s="147">
        <v>4315.22</v>
      </c>
      <c r="D681" s="147"/>
      <c r="E681" s="147">
        <v>220.4</v>
      </c>
      <c r="F681" s="147">
        <f t="shared" si="64"/>
        <v>4535.62</v>
      </c>
      <c r="G681" s="313">
        <v>2595</v>
      </c>
      <c r="H681" s="147">
        <v>2595</v>
      </c>
      <c r="I681" s="147">
        <v>5775.3</v>
      </c>
      <c r="J681" s="459">
        <f t="shared" si="65"/>
        <v>0.86499999999999999</v>
      </c>
      <c r="K681" s="257">
        <f t="shared" si="62"/>
        <v>3703.4542499999998</v>
      </c>
      <c r="L681" s="257">
        <f t="shared" si="59"/>
        <v>814.75993499999993</v>
      </c>
      <c r="M681" s="460">
        <v>932.67759999999987</v>
      </c>
      <c r="N681" s="257">
        <v>181.82299999999998</v>
      </c>
      <c r="O681" s="458">
        <f t="shared" si="60"/>
        <v>1.2418841933407121</v>
      </c>
    </row>
    <row r="682" spans="1:15" s="4" customFormat="1" ht="15.5" x14ac:dyDescent="0.35">
      <c r="A682" s="287">
        <v>13</v>
      </c>
      <c r="B682" s="321" t="s">
        <v>782</v>
      </c>
      <c r="C682" s="147">
        <v>6019.4</v>
      </c>
      <c r="D682" s="147"/>
      <c r="E682" s="147">
        <v>951.1</v>
      </c>
      <c r="F682" s="147">
        <f t="shared" si="64"/>
        <v>6970.5</v>
      </c>
      <c r="G682" s="313">
        <v>3995</v>
      </c>
      <c r="H682" s="147">
        <v>3995</v>
      </c>
      <c r="I682" s="147">
        <v>8055</v>
      </c>
      <c r="J682" s="459">
        <f t="shared" si="65"/>
        <v>1.3316666666666668</v>
      </c>
      <c r="K682" s="257">
        <f t="shared" si="62"/>
        <v>5701.46425</v>
      </c>
      <c r="L682" s="257">
        <f t="shared" si="59"/>
        <v>1254.3221350000001</v>
      </c>
      <c r="M682" s="460">
        <v>1435.8562666666667</v>
      </c>
      <c r="N682" s="257">
        <v>279.91633333333334</v>
      </c>
      <c r="O682" s="458">
        <f t="shared" si="60"/>
        <v>1.2440368675130908</v>
      </c>
    </row>
    <row r="683" spans="1:15" s="4" customFormat="1" ht="15.5" x14ac:dyDescent="0.35">
      <c r="A683" s="287">
        <v>14</v>
      </c>
      <c r="B683" s="321" t="s">
        <v>783</v>
      </c>
      <c r="C683" s="147">
        <v>7260.15</v>
      </c>
      <c r="D683" s="147"/>
      <c r="E683" s="147">
        <v>68.5</v>
      </c>
      <c r="F683" s="147">
        <f t="shared" si="64"/>
        <v>7328.65</v>
      </c>
      <c r="G683" s="313">
        <v>3166</v>
      </c>
      <c r="H683" s="147">
        <v>3166</v>
      </c>
      <c r="I683" s="147">
        <v>4491.3</v>
      </c>
      <c r="J683" s="459">
        <f t="shared" si="65"/>
        <v>1.0553333333333332</v>
      </c>
      <c r="K683" s="257">
        <f t="shared" si="62"/>
        <v>4518.3568999999998</v>
      </c>
      <c r="L683" s="257">
        <f t="shared" si="59"/>
        <v>994.03851799999995</v>
      </c>
      <c r="M683" s="460">
        <v>1137.9026133333332</v>
      </c>
      <c r="N683" s="257">
        <v>221.83106666666663</v>
      </c>
      <c r="O683" s="458">
        <f t="shared" si="60"/>
        <v>0.93770736738689942</v>
      </c>
    </row>
    <row r="684" spans="1:15" s="4" customFormat="1" ht="15.5" x14ac:dyDescent="0.35">
      <c r="A684" s="287">
        <v>15</v>
      </c>
      <c r="B684" s="321" t="s">
        <v>784</v>
      </c>
      <c r="C684" s="147">
        <v>6364.4</v>
      </c>
      <c r="D684" s="147"/>
      <c r="E684" s="147">
        <v>171.2</v>
      </c>
      <c r="F684" s="147">
        <f t="shared" si="64"/>
        <v>6535.5999999999995</v>
      </c>
      <c r="G684" s="313">
        <v>3318</v>
      </c>
      <c r="H684" s="147">
        <v>3318</v>
      </c>
      <c r="I684" s="147">
        <v>5637.3</v>
      </c>
      <c r="J684" s="459">
        <f t="shared" si="65"/>
        <v>1.1060000000000001</v>
      </c>
      <c r="K684" s="257">
        <f t="shared" si="62"/>
        <v>4735.2837</v>
      </c>
      <c r="L684" s="257">
        <f t="shared" si="59"/>
        <v>1041.762414</v>
      </c>
      <c r="M684" s="460">
        <v>1192.5334400000002</v>
      </c>
      <c r="N684" s="257">
        <v>232.4812</v>
      </c>
      <c r="O684" s="458">
        <f t="shared" si="60"/>
        <v>1.101973920374564</v>
      </c>
    </row>
    <row r="685" spans="1:15" s="4" customFormat="1" ht="15.5" x14ac:dyDescent="0.35">
      <c r="A685" s="287">
        <v>16</v>
      </c>
      <c r="B685" s="321" t="s">
        <v>785</v>
      </c>
      <c r="C685" s="147">
        <v>11062.33</v>
      </c>
      <c r="D685" s="147"/>
      <c r="E685" s="147"/>
      <c r="F685" s="147">
        <f t="shared" si="64"/>
        <v>11062.33</v>
      </c>
      <c r="G685" s="313">
        <v>5485</v>
      </c>
      <c r="H685" s="147">
        <v>5485</v>
      </c>
      <c r="I685" s="147">
        <v>13819.7</v>
      </c>
      <c r="J685" s="459">
        <f t="shared" si="65"/>
        <v>1.8283333333333334</v>
      </c>
      <c r="K685" s="257">
        <f t="shared" si="62"/>
        <v>7827.9177499999996</v>
      </c>
      <c r="L685" s="257">
        <f t="shared" si="59"/>
        <v>1722.141905</v>
      </c>
      <c r="M685" s="460">
        <v>1971.3821333333331</v>
      </c>
      <c r="N685" s="257">
        <v>384.31566666666669</v>
      </c>
      <c r="O685" s="458">
        <f t="shared" si="60"/>
        <v>1.0762432014774463</v>
      </c>
    </row>
    <row r="686" spans="1:15" s="4" customFormat="1" ht="15.5" x14ac:dyDescent="0.35">
      <c r="A686" s="287">
        <v>17</v>
      </c>
      <c r="B686" s="321" t="s">
        <v>786</v>
      </c>
      <c r="C686" s="147">
        <v>8492.94</v>
      </c>
      <c r="D686" s="147"/>
      <c r="E686" s="147"/>
      <c r="F686" s="147">
        <f t="shared" si="64"/>
        <v>8492.94</v>
      </c>
      <c r="G686" s="313">
        <v>3856</v>
      </c>
      <c r="H686" s="147">
        <v>3856</v>
      </c>
      <c r="I686" s="147">
        <v>5781</v>
      </c>
      <c r="J686" s="459">
        <f t="shared" si="65"/>
        <v>1.2853333333333334</v>
      </c>
      <c r="K686" s="257">
        <f t="shared" si="62"/>
        <v>5503.0904</v>
      </c>
      <c r="L686" s="257">
        <f t="shared" si="59"/>
        <v>1210.6798880000001</v>
      </c>
      <c r="M686" s="460">
        <v>1385.8978133333333</v>
      </c>
      <c r="N686" s="257">
        <v>270.17706666666669</v>
      </c>
      <c r="O686" s="458">
        <f t="shared" si="60"/>
        <v>0.98550621669292371</v>
      </c>
    </row>
    <row r="687" spans="1:15" s="4" customFormat="1" ht="15.5" x14ac:dyDescent="0.35">
      <c r="A687" s="287">
        <v>18</v>
      </c>
      <c r="B687" s="321" t="s">
        <v>795</v>
      </c>
      <c r="C687" s="147">
        <v>3876.37</v>
      </c>
      <c r="D687" s="147"/>
      <c r="E687" s="147"/>
      <c r="F687" s="147">
        <f t="shared" si="64"/>
        <v>3876.37</v>
      </c>
      <c r="G687" s="313">
        <v>2578</v>
      </c>
      <c r="H687" s="147">
        <v>2578</v>
      </c>
      <c r="I687" s="147">
        <v>5942.7</v>
      </c>
      <c r="J687" s="459">
        <f t="shared" si="65"/>
        <v>0.85933333333333328</v>
      </c>
      <c r="K687" s="257">
        <f t="shared" si="62"/>
        <v>3679.1926999999996</v>
      </c>
      <c r="L687" s="257">
        <f t="shared" ref="L687:L743" si="66">K687*0.22</f>
        <v>809.42239399999994</v>
      </c>
      <c r="M687" s="460">
        <v>926.56757333333314</v>
      </c>
      <c r="N687" s="257">
        <v>180.63186666666667</v>
      </c>
      <c r="O687" s="458">
        <f t="shared" si="60"/>
        <v>1.4435707979372452</v>
      </c>
    </row>
    <row r="688" spans="1:15" s="4" customFormat="1" ht="15.5" x14ac:dyDescent="0.35">
      <c r="A688" s="287">
        <v>19</v>
      </c>
      <c r="B688" s="321" t="s">
        <v>796</v>
      </c>
      <c r="C688" s="147">
        <v>5649.66</v>
      </c>
      <c r="D688" s="147"/>
      <c r="E688" s="147">
        <v>46.1</v>
      </c>
      <c r="F688" s="147">
        <f t="shared" si="64"/>
        <v>5695.76</v>
      </c>
      <c r="G688" s="313">
        <v>3749</v>
      </c>
      <c r="H688" s="147">
        <v>3749</v>
      </c>
      <c r="I688" s="147">
        <v>6824.3</v>
      </c>
      <c r="J688" s="459">
        <f t="shared" si="65"/>
        <v>1.2496666666666667</v>
      </c>
      <c r="K688" s="257">
        <f t="shared" si="62"/>
        <v>5350.3853499999996</v>
      </c>
      <c r="L688" s="257">
        <f t="shared" si="66"/>
        <v>1177.0847769999998</v>
      </c>
      <c r="M688" s="460">
        <v>1347.4405866666666</v>
      </c>
      <c r="N688" s="257">
        <v>262.67993333333334</v>
      </c>
      <c r="O688" s="458">
        <f t="shared" si="60"/>
        <v>1.4287102418290094</v>
      </c>
    </row>
    <row r="689" spans="1:15" s="4" customFormat="1" ht="15.5" x14ac:dyDescent="0.35">
      <c r="A689" s="287">
        <v>20</v>
      </c>
      <c r="B689" s="321" t="s">
        <v>797</v>
      </c>
      <c r="C689" s="147">
        <v>5815.2</v>
      </c>
      <c r="D689" s="147"/>
      <c r="E689" s="147"/>
      <c r="F689" s="147">
        <f t="shared" si="64"/>
        <v>5815.2</v>
      </c>
      <c r="G689" s="313">
        <v>3825</v>
      </c>
      <c r="H689" s="147">
        <v>3825</v>
      </c>
      <c r="I689" s="147">
        <v>7794</v>
      </c>
      <c r="J689" s="459">
        <f t="shared" si="65"/>
        <v>1.2749999999999999</v>
      </c>
      <c r="K689" s="257">
        <f t="shared" si="62"/>
        <v>5458.8487499999992</v>
      </c>
      <c r="L689" s="257">
        <f t="shared" si="66"/>
        <v>1200.9467249999998</v>
      </c>
      <c r="M689" s="460">
        <v>1374.7559999999999</v>
      </c>
      <c r="N689" s="257">
        <v>268.00499999999994</v>
      </c>
      <c r="O689" s="458">
        <f t="shared" si="60"/>
        <v>1.4277336076145271</v>
      </c>
    </row>
    <row r="690" spans="1:15" s="4" customFormat="1" ht="15.5" x14ac:dyDescent="0.35">
      <c r="A690" s="287">
        <v>21</v>
      </c>
      <c r="B690" s="321" t="s">
        <v>798</v>
      </c>
      <c r="C690" s="147">
        <v>5690.31</v>
      </c>
      <c r="D690" s="147"/>
      <c r="E690" s="147"/>
      <c r="F690" s="147">
        <f t="shared" si="64"/>
        <v>5690.31</v>
      </c>
      <c r="G690" s="313">
        <v>3730</v>
      </c>
      <c r="H690" s="147">
        <v>3730</v>
      </c>
      <c r="I690" s="147">
        <v>2118</v>
      </c>
      <c r="J690" s="459">
        <f t="shared" si="65"/>
        <v>1.2433333333333334</v>
      </c>
      <c r="K690" s="257">
        <f t="shared" si="62"/>
        <v>5323.2695000000003</v>
      </c>
      <c r="L690" s="257">
        <f t="shared" si="66"/>
        <v>1171.1192900000001</v>
      </c>
      <c r="M690" s="460">
        <v>1340.6117333333334</v>
      </c>
      <c r="N690" s="257">
        <v>261.34866666666665</v>
      </c>
      <c r="O690" s="458">
        <f t="shared" ref="O690:O750" si="67">(K690+L690+M690+N690)/F690</f>
        <v>1.4228309512135544</v>
      </c>
    </row>
    <row r="691" spans="1:15" s="4" customFormat="1" ht="15.5" x14ac:dyDescent="0.35">
      <c r="A691" s="287">
        <v>22</v>
      </c>
      <c r="B691" s="321" t="s">
        <v>799</v>
      </c>
      <c r="C691" s="147">
        <v>3955.02</v>
      </c>
      <c r="D691" s="147"/>
      <c r="E691" s="147"/>
      <c r="F691" s="147">
        <f t="shared" si="64"/>
        <v>3955.02</v>
      </c>
      <c r="G691" s="313">
        <v>2641</v>
      </c>
      <c r="H691" s="147">
        <v>2641</v>
      </c>
      <c r="I691" s="147">
        <v>5681.3</v>
      </c>
      <c r="J691" s="459">
        <f t="shared" si="65"/>
        <v>0.8803333333333333</v>
      </c>
      <c r="K691" s="257">
        <f t="shared" si="62"/>
        <v>3769.1031499999999</v>
      </c>
      <c r="L691" s="257">
        <f t="shared" si="66"/>
        <v>829.20269299999995</v>
      </c>
      <c r="M691" s="460">
        <v>949.2106133333333</v>
      </c>
      <c r="N691" s="257">
        <v>185.04606666666663</v>
      </c>
      <c r="O691" s="458">
        <f t="shared" si="67"/>
        <v>1.4494395788137608</v>
      </c>
    </row>
    <row r="692" spans="1:15" s="4" customFormat="1" ht="15.5" x14ac:dyDescent="0.35">
      <c r="A692" s="287">
        <v>23</v>
      </c>
      <c r="B692" s="321" t="s">
        <v>800</v>
      </c>
      <c r="C692" s="147">
        <v>3905.27</v>
      </c>
      <c r="D692" s="147"/>
      <c r="E692" s="147"/>
      <c r="F692" s="147">
        <f t="shared" si="64"/>
        <v>3905.27</v>
      </c>
      <c r="G692" s="313">
        <v>2621</v>
      </c>
      <c r="H692" s="147">
        <v>2621</v>
      </c>
      <c r="I692" s="147">
        <v>5614.7</v>
      </c>
      <c r="J692" s="459">
        <f t="shared" si="65"/>
        <v>0.8736666666666667</v>
      </c>
      <c r="K692" s="257">
        <f t="shared" si="62"/>
        <v>3740.5601499999998</v>
      </c>
      <c r="L692" s="257">
        <f t="shared" si="66"/>
        <v>822.92323299999998</v>
      </c>
      <c r="M692" s="460">
        <v>942.02234666666664</v>
      </c>
      <c r="N692" s="257">
        <v>183.64473333333333</v>
      </c>
      <c r="O692" s="458">
        <f t="shared" si="67"/>
        <v>1.4567879975008129</v>
      </c>
    </row>
    <row r="693" spans="1:15" s="4" customFormat="1" ht="15.5" x14ac:dyDescent="0.35">
      <c r="A693" s="287">
        <v>24</v>
      </c>
      <c r="B693" s="321" t="s">
        <v>801</v>
      </c>
      <c r="C693" s="147">
        <v>4268.12</v>
      </c>
      <c r="D693" s="147">
        <v>216.9</v>
      </c>
      <c r="E693" s="147">
        <v>468.4</v>
      </c>
      <c r="F693" s="147">
        <f t="shared" si="64"/>
        <v>4953.4199999999992</v>
      </c>
      <c r="G693" s="313">
        <v>2680</v>
      </c>
      <c r="H693" s="147">
        <v>2680</v>
      </c>
      <c r="I693" s="147">
        <v>4817.3</v>
      </c>
      <c r="J693" s="459">
        <f t="shared" si="65"/>
        <v>0.89333333333333331</v>
      </c>
      <c r="K693" s="257">
        <f t="shared" si="62"/>
        <v>3824.7619999999997</v>
      </c>
      <c r="L693" s="257">
        <f t="shared" si="66"/>
        <v>841.44763999999998</v>
      </c>
      <c r="M693" s="460">
        <v>963.22773333333328</v>
      </c>
      <c r="N693" s="257">
        <v>187.77866666666665</v>
      </c>
      <c r="O693" s="458">
        <f t="shared" si="67"/>
        <v>1.1743837671750026</v>
      </c>
    </row>
    <row r="694" spans="1:15" s="4" customFormat="1" ht="15.5" x14ac:dyDescent="0.35">
      <c r="A694" s="287">
        <v>25</v>
      </c>
      <c r="B694" s="321" t="s">
        <v>802</v>
      </c>
      <c r="C694" s="147">
        <v>10932.24</v>
      </c>
      <c r="D694" s="147"/>
      <c r="E694" s="147"/>
      <c r="F694" s="147">
        <f t="shared" si="64"/>
        <v>10932.24</v>
      </c>
      <c r="G694" s="313">
        <v>6351</v>
      </c>
      <c r="H694" s="147">
        <v>6351</v>
      </c>
      <c r="I694" s="147">
        <v>15404.3</v>
      </c>
      <c r="J694" s="459">
        <f t="shared" si="65"/>
        <v>2.117</v>
      </c>
      <c r="K694" s="257">
        <f t="shared" si="62"/>
        <v>9063.8296499999997</v>
      </c>
      <c r="L694" s="257">
        <f t="shared" si="66"/>
        <v>1994.0425229999998</v>
      </c>
      <c r="M694" s="460">
        <v>2282.6340799999998</v>
      </c>
      <c r="N694" s="257">
        <v>444.99339999999995</v>
      </c>
      <c r="O694" s="458">
        <f t="shared" si="67"/>
        <v>1.2609949701982393</v>
      </c>
    </row>
    <row r="695" spans="1:15" s="4" customFormat="1" ht="15.5" x14ac:dyDescent="0.35">
      <c r="A695" s="287">
        <v>26</v>
      </c>
      <c r="B695" s="321" t="s">
        <v>803</v>
      </c>
      <c r="C695" s="147">
        <v>4713.08</v>
      </c>
      <c r="D695" s="147"/>
      <c r="E695" s="147"/>
      <c r="F695" s="147">
        <f t="shared" si="64"/>
        <v>4713.08</v>
      </c>
      <c r="G695" s="313">
        <v>1745</v>
      </c>
      <c r="H695" s="147">
        <v>1745</v>
      </c>
      <c r="I695" s="147">
        <v>2491.6999999999998</v>
      </c>
      <c r="J695" s="459">
        <f t="shared" si="65"/>
        <v>0.58166666666666667</v>
      </c>
      <c r="K695" s="257">
        <f t="shared" si="62"/>
        <v>2490.3767499999999</v>
      </c>
      <c r="L695" s="257">
        <f t="shared" si="66"/>
        <v>547.88288499999999</v>
      </c>
      <c r="M695" s="460">
        <v>627.17626666666661</v>
      </c>
      <c r="N695" s="257">
        <v>122.26633333333334</v>
      </c>
      <c r="O695" s="458">
        <f t="shared" si="67"/>
        <v>0.80365753074422674</v>
      </c>
    </row>
    <row r="696" spans="1:15" s="4" customFormat="1" ht="15.5" x14ac:dyDescent="0.35">
      <c r="A696" s="287">
        <v>27</v>
      </c>
      <c r="B696" s="321" t="s">
        <v>804</v>
      </c>
      <c r="C696" s="147">
        <v>4688.58</v>
      </c>
      <c r="D696" s="147"/>
      <c r="E696" s="147"/>
      <c r="F696" s="147">
        <f t="shared" si="64"/>
        <v>4688.58</v>
      </c>
      <c r="G696" s="313">
        <v>1885</v>
      </c>
      <c r="H696" s="147">
        <v>1885</v>
      </c>
      <c r="I696" s="147">
        <v>2489.3000000000002</v>
      </c>
      <c r="J696" s="459">
        <f t="shared" si="65"/>
        <v>0.6283333333333333</v>
      </c>
      <c r="K696" s="257">
        <f t="shared" si="62"/>
        <v>2690.1777499999998</v>
      </c>
      <c r="L696" s="257">
        <f t="shared" si="66"/>
        <v>591.83910500000002</v>
      </c>
      <c r="M696" s="460">
        <v>677.49413333333325</v>
      </c>
      <c r="N696" s="257">
        <v>132.07566666666665</v>
      </c>
      <c r="O696" s="458">
        <f t="shared" si="67"/>
        <v>0.87267075639106073</v>
      </c>
    </row>
    <row r="697" spans="1:15" s="4" customFormat="1" ht="15.5" x14ac:dyDescent="0.35">
      <c r="A697" s="287">
        <v>28</v>
      </c>
      <c r="B697" s="321" t="s">
        <v>805</v>
      </c>
      <c r="C697" s="147">
        <v>2330.62</v>
      </c>
      <c r="D697" s="147"/>
      <c r="E697" s="147"/>
      <c r="F697" s="147">
        <f t="shared" si="64"/>
        <v>2330.62</v>
      </c>
      <c r="G697" s="313">
        <v>802</v>
      </c>
      <c r="H697" s="147">
        <v>802</v>
      </c>
      <c r="I697" s="147">
        <v>1317.7</v>
      </c>
      <c r="J697" s="459">
        <f t="shared" si="65"/>
        <v>0.26733333333333331</v>
      </c>
      <c r="K697" s="257">
        <f t="shared" si="62"/>
        <v>1144.5742999999998</v>
      </c>
      <c r="L697" s="257">
        <f t="shared" si="66"/>
        <v>251.80634599999996</v>
      </c>
      <c r="M697" s="460">
        <v>288.24949333333331</v>
      </c>
      <c r="N697" s="257">
        <v>56.193466666666659</v>
      </c>
      <c r="O697" s="458">
        <f t="shared" si="67"/>
        <v>0.74693583939037667</v>
      </c>
    </row>
    <row r="698" spans="1:15" s="4" customFormat="1" ht="15.5" x14ac:dyDescent="0.35">
      <c r="A698" s="287">
        <v>29</v>
      </c>
      <c r="B698" s="321" t="s">
        <v>806</v>
      </c>
      <c r="C698" s="147">
        <v>2305.7800000000002</v>
      </c>
      <c r="D698" s="147"/>
      <c r="E698" s="147"/>
      <c r="F698" s="147">
        <f t="shared" si="64"/>
        <v>2305.7800000000002</v>
      </c>
      <c r="G698" s="313">
        <v>932</v>
      </c>
      <c r="H698" s="147">
        <v>932</v>
      </c>
      <c r="I698" s="147">
        <v>1128</v>
      </c>
      <c r="J698" s="459">
        <f t="shared" si="65"/>
        <v>0.31066666666666665</v>
      </c>
      <c r="K698" s="257">
        <f t="shared" si="62"/>
        <v>1330.1037999999999</v>
      </c>
      <c r="L698" s="257">
        <f t="shared" si="66"/>
        <v>292.62283599999995</v>
      </c>
      <c r="M698" s="460">
        <v>334.97322666666662</v>
      </c>
      <c r="N698" s="257">
        <v>65.30213333333333</v>
      </c>
      <c r="O698" s="458">
        <f t="shared" si="67"/>
        <v>0.877361238279454</v>
      </c>
    </row>
    <row r="699" spans="1:15" s="4" customFormat="1" ht="15.5" x14ac:dyDescent="0.35">
      <c r="A699" s="287">
        <v>30</v>
      </c>
      <c r="B699" s="321" t="s">
        <v>807</v>
      </c>
      <c r="C699" s="147">
        <v>2216.46</v>
      </c>
      <c r="D699" s="147"/>
      <c r="E699" s="147"/>
      <c r="F699" s="147">
        <f t="shared" si="64"/>
        <v>2216.46</v>
      </c>
      <c r="G699" s="313">
        <v>747</v>
      </c>
      <c r="H699" s="147">
        <v>747</v>
      </c>
      <c r="I699" s="147">
        <v>936</v>
      </c>
      <c r="J699" s="459">
        <f t="shared" si="65"/>
        <v>0.249</v>
      </c>
      <c r="K699" s="257">
        <f t="shared" si="62"/>
        <v>1066.08105</v>
      </c>
      <c r="L699" s="257">
        <f t="shared" si="66"/>
        <v>234.53783100000001</v>
      </c>
      <c r="M699" s="460">
        <v>268.48176000000001</v>
      </c>
      <c r="N699" s="257">
        <v>52.339799999999997</v>
      </c>
      <c r="O699" s="458">
        <f t="shared" si="67"/>
        <v>0.73154509488102648</v>
      </c>
    </row>
    <row r="700" spans="1:15" s="4" customFormat="1" ht="15.5" x14ac:dyDescent="0.35">
      <c r="A700" s="287">
        <v>31</v>
      </c>
      <c r="B700" s="321" t="s">
        <v>808</v>
      </c>
      <c r="C700" s="147">
        <v>5733.87</v>
      </c>
      <c r="D700" s="147"/>
      <c r="E700" s="147">
        <v>119.9</v>
      </c>
      <c r="F700" s="147">
        <f t="shared" si="64"/>
        <v>5853.7699999999995</v>
      </c>
      <c r="G700" s="313">
        <v>3830</v>
      </c>
      <c r="H700" s="147">
        <v>3830</v>
      </c>
      <c r="I700" s="147">
        <v>6380.3</v>
      </c>
      <c r="J700" s="459">
        <f t="shared" si="65"/>
        <v>1.2766666666666666</v>
      </c>
      <c r="K700" s="257">
        <f t="shared" si="62"/>
        <v>5465.9844999999996</v>
      </c>
      <c r="L700" s="257">
        <f t="shared" si="66"/>
        <v>1202.51659</v>
      </c>
      <c r="M700" s="460">
        <v>1376.5530666666666</v>
      </c>
      <c r="N700" s="257">
        <v>268.35533333333331</v>
      </c>
      <c r="O700" s="458">
        <f t="shared" si="67"/>
        <v>1.4201804119396562</v>
      </c>
    </row>
    <row r="701" spans="1:15" s="4" customFormat="1" ht="15.5" x14ac:dyDescent="0.35">
      <c r="A701" s="287">
        <v>32</v>
      </c>
      <c r="B701" s="321" t="s">
        <v>809</v>
      </c>
      <c r="C701" s="147">
        <v>4616.67</v>
      </c>
      <c r="D701" s="147"/>
      <c r="E701" s="147">
        <v>516.1</v>
      </c>
      <c r="F701" s="147">
        <f t="shared" si="64"/>
        <v>5132.7700000000004</v>
      </c>
      <c r="G701" s="313">
        <v>2304</v>
      </c>
      <c r="H701" s="147">
        <v>2304</v>
      </c>
      <c r="I701" s="147">
        <v>3804.3</v>
      </c>
      <c r="J701" s="459">
        <f t="shared" si="65"/>
        <v>0.76800000000000002</v>
      </c>
      <c r="K701" s="257">
        <f t="shared" si="62"/>
        <v>3288.1536000000001</v>
      </c>
      <c r="L701" s="257">
        <f t="shared" si="66"/>
        <v>723.39379200000008</v>
      </c>
      <c r="M701" s="460">
        <v>828.08832000000007</v>
      </c>
      <c r="N701" s="257">
        <v>161.43360000000001</v>
      </c>
      <c r="O701" s="458">
        <f t="shared" si="67"/>
        <v>0.97434120601546537</v>
      </c>
    </row>
    <row r="702" spans="1:15" s="4" customFormat="1" ht="15.5" x14ac:dyDescent="0.35">
      <c r="A702" s="287">
        <v>33</v>
      </c>
      <c r="B702" s="321" t="s">
        <v>810</v>
      </c>
      <c r="C702" s="147">
        <v>4459.21</v>
      </c>
      <c r="D702" s="147"/>
      <c r="E702" s="147">
        <v>199.1</v>
      </c>
      <c r="F702" s="147">
        <f t="shared" si="64"/>
        <v>4658.3100000000004</v>
      </c>
      <c r="G702" s="313">
        <v>1622</v>
      </c>
      <c r="H702" s="147">
        <v>1622</v>
      </c>
      <c r="I702" s="147">
        <v>2336</v>
      </c>
      <c r="J702" s="459">
        <f t="shared" si="65"/>
        <v>0.54066666666666663</v>
      </c>
      <c r="K702" s="257">
        <f t="shared" si="62"/>
        <v>2314.8372999999997</v>
      </c>
      <c r="L702" s="257">
        <f t="shared" si="66"/>
        <v>509.26420599999994</v>
      </c>
      <c r="M702" s="460">
        <v>582.96842666666657</v>
      </c>
      <c r="N702" s="257">
        <v>113.64813333333332</v>
      </c>
      <c r="O702" s="458">
        <f t="shared" si="67"/>
        <v>0.75579299488441065</v>
      </c>
    </row>
    <row r="703" spans="1:15" s="4" customFormat="1" ht="15.5" x14ac:dyDescent="0.35">
      <c r="A703" s="287">
        <v>34</v>
      </c>
      <c r="B703" s="321" t="s">
        <v>811</v>
      </c>
      <c r="C703" s="147">
        <v>4519.6099999999997</v>
      </c>
      <c r="D703" s="147"/>
      <c r="E703" s="147"/>
      <c r="F703" s="147">
        <f t="shared" si="64"/>
        <v>4519.6099999999997</v>
      </c>
      <c r="G703" s="313">
        <v>1460</v>
      </c>
      <c r="H703" s="147">
        <v>1460</v>
      </c>
      <c r="I703" s="147">
        <v>2024.7</v>
      </c>
      <c r="J703" s="459">
        <f t="shared" si="65"/>
        <v>0.48666666666666669</v>
      </c>
      <c r="K703" s="257">
        <f t="shared" si="62"/>
        <v>2083.6390000000001</v>
      </c>
      <c r="L703" s="257">
        <f t="shared" si="66"/>
        <v>458.40058000000005</v>
      </c>
      <c r="M703" s="460">
        <v>524.74346666666668</v>
      </c>
      <c r="N703" s="257">
        <v>102.29733333333334</v>
      </c>
      <c r="O703" s="458">
        <f t="shared" si="67"/>
        <v>0.70118447830675668</v>
      </c>
    </row>
    <row r="704" spans="1:15" s="4" customFormat="1" ht="15.5" x14ac:dyDescent="0.35">
      <c r="A704" s="287">
        <v>35</v>
      </c>
      <c r="B704" s="321" t="s">
        <v>812</v>
      </c>
      <c r="C704" s="147">
        <v>7164.75</v>
      </c>
      <c r="D704" s="147"/>
      <c r="E704" s="147"/>
      <c r="F704" s="147">
        <f t="shared" si="64"/>
        <v>7164.75</v>
      </c>
      <c r="G704" s="313">
        <v>2023</v>
      </c>
      <c r="H704" s="147">
        <v>2023</v>
      </c>
      <c r="I704" s="147">
        <v>4090.3</v>
      </c>
      <c r="J704" s="459">
        <f t="shared" si="65"/>
        <v>0.67433333333333334</v>
      </c>
      <c r="K704" s="257">
        <f t="shared" si="62"/>
        <v>2887.1244499999998</v>
      </c>
      <c r="L704" s="257">
        <f t="shared" si="66"/>
        <v>635.16737899999998</v>
      </c>
      <c r="M704" s="460">
        <v>727.09317333333331</v>
      </c>
      <c r="N704" s="257">
        <v>141.74486666666667</v>
      </c>
      <c r="O704" s="458">
        <f t="shared" si="67"/>
        <v>0.61287970536306224</v>
      </c>
    </row>
    <row r="705" spans="1:15" s="4" customFormat="1" ht="15.5" x14ac:dyDescent="0.35">
      <c r="A705" s="287">
        <v>36</v>
      </c>
      <c r="B705" s="321" t="s">
        <v>813</v>
      </c>
      <c r="C705" s="147">
        <v>4422.5</v>
      </c>
      <c r="D705" s="147"/>
      <c r="E705" s="147"/>
      <c r="F705" s="147">
        <f t="shared" si="64"/>
        <v>4422.5</v>
      </c>
      <c r="G705" s="313">
        <v>1574</v>
      </c>
      <c r="H705" s="147">
        <v>1574</v>
      </c>
      <c r="I705" s="147">
        <v>2792</v>
      </c>
      <c r="J705" s="459">
        <f t="shared" si="65"/>
        <v>0.52466666666666661</v>
      </c>
      <c r="K705" s="257">
        <f t="shared" si="62"/>
        <v>2246.3340999999996</v>
      </c>
      <c r="L705" s="257">
        <f t="shared" si="66"/>
        <v>494.19350199999991</v>
      </c>
      <c r="M705" s="460">
        <v>565.71658666666656</v>
      </c>
      <c r="N705" s="257">
        <v>110.28493333333331</v>
      </c>
      <c r="O705" s="458">
        <f t="shared" si="67"/>
        <v>0.77253343629169013</v>
      </c>
    </row>
    <row r="706" spans="1:15" s="4" customFormat="1" ht="15.5" x14ac:dyDescent="0.35">
      <c r="A706" s="287">
        <v>37</v>
      </c>
      <c r="B706" s="321" t="s">
        <v>814</v>
      </c>
      <c r="C706" s="147">
        <v>2091.96</v>
      </c>
      <c r="D706" s="147"/>
      <c r="E706" s="147">
        <v>121.7</v>
      </c>
      <c r="F706" s="147">
        <f t="shared" si="64"/>
        <v>2213.66</v>
      </c>
      <c r="G706" s="313">
        <v>1195</v>
      </c>
      <c r="H706" s="147">
        <v>1195</v>
      </c>
      <c r="I706" s="147">
        <v>1890.3</v>
      </c>
      <c r="J706" s="459">
        <f t="shared" si="65"/>
        <v>0.39833333333333332</v>
      </c>
      <c r="K706" s="257">
        <f t="shared" si="62"/>
        <v>1705.4442499999998</v>
      </c>
      <c r="L706" s="257">
        <f t="shared" si="66"/>
        <v>375.19773499999997</v>
      </c>
      <c r="M706" s="460">
        <v>429.4989333333333</v>
      </c>
      <c r="N706" s="257">
        <v>83.729666666666674</v>
      </c>
      <c r="O706" s="458">
        <f t="shared" si="67"/>
        <v>1.171756541203256</v>
      </c>
    </row>
    <row r="707" spans="1:15" s="4" customFormat="1" ht="15.5" x14ac:dyDescent="0.35">
      <c r="A707" s="287">
        <v>38</v>
      </c>
      <c r="B707" s="321" t="s">
        <v>815</v>
      </c>
      <c r="C707" s="147">
        <v>113.2</v>
      </c>
      <c r="D707" s="147"/>
      <c r="E707" s="147"/>
      <c r="F707" s="147">
        <f t="shared" si="64"/>
        <v>113.2</v>
      </c>
      <c r="G707" s="313"/>
      <c r="H707" s="147"/>
      <c r="I707" s="147"/>
      <c r="J707" s="459">
        <f t="shared" si="65"/>
        <v>0</v>
      </c>
      <c r="K707" s="257">
        <f t="shared" si="62"/>
        <v>0</v>
      </c>
      <c r="L707" s="257">
        <f t="shared" si="66"/>
        <v>0</v>
      </c>
      <c r="M707" s="460">
        <v>0</v>
      </c>
      <c r="N707" s="257">
        <v>0</v>
      </c>
      <c r="O707" s="458">
        <f t="shared" si="67"/>
        <v>0</v>
      </c>
    </row>
    <row r="708" spans="1:15" s="4" customFormat="1" ht="15.5" x14ac:dyDescent="0.35">
      <c r="A708" s="287">
        <v>39</v>
      </c>
      <c r="B708" s="321" t="s">
        <v>816</v>
      </c>
      <c r="C708" s="147">
        <v>149.19999999999999</v>
      </c>
      <c r="D708" s="147"/>
      <c r="E708" s="147"/>
      <c r="F708" s="147">
        <f t="shared" si="64"/>
        <v>149.19999999999999</v>
      </c>
      <c r="G708" s="313"/>
      <c r="H708" s="147"/>
      <c r="I708" s="147"/>
      <c r="J708" s="459">
        <f t="shared" si="65"/>
        <v>0</v>
      </c>
      <c r="K708" s="257">
        <f t="shared" si="62"/>
        <v>0</v>
      </c>
      <c r="L708" s="257">
        <f t="shared" si="66"/>
        <v>0</v>
      </c>
      <c r="M708" s="460">
        <v>0</v>
      </c>
      <c r="N708" s="257">
        <v>0</v>
      </c>
      <c r="O708" s="458">
        <f t="shared" si="67"/>
        <v>0</v>
      </c>
    </row>
    <row r="709" spans="1:15" s="4" customFormat="1" ht="15.5" x14ac:dyDescent="0.35">
      <c r="A709" s="287">
        <v>40</v>
      </c>
      <c r="B709" s="321" t="s">
        <v>1183</v>
      </c>
      <c r="C709" s="147">
        <v>613.9</v>
      </c>
      <c r="D709" s="147"/>
      <c r="E709" s="147">
        <v>71.099999999999994</v>
      </c>
      <c r="F709" s="147">
        <f t="shared" si="64"/>
        <v>685</v>
      </c>
      <c r="G709" s="313"/>
      <c r="H709" s="147"/>
      <c r="I709" s="147"/>
      <c r="J709" s="459">
        <f t="shared" si="65"/>
        <v>0</v>
      </c>
      <c r="K709" s="257">
        <f t="shared" si="62"/>
        <v>0</v>
      </c>
      <c r="L709" s="257">
        <f t="shared" si="66"/>
        <v>0</v>
      </c>
      <c r="M709" s="460">
        <v>0</v>
      </c>
      <c r="N709" s="257">
        <v>0</v>
      </c>
      <c r="O709" s="458">
        <f t="shared" si="67"/>
        <v>0</v>
      </c>
    </row>
    <row r="710" spans="1:15" s="4" customFormat="1" ht="15.5" x14ac:dyDescent="0.35">
      <c r="A710" s="287">
        <v>41</v>
      </c>
      <c r="B710" s="321" t="s">
        <v>1184</v>
      </c>
      <c r="C710" s="147">
        <v>451.16</v>
      </c>
      <c r="D710" s="147"/>
      <c r="E710" s="147">
        <v>29.4</v>
      </c>
      <c r="F710" s="147">
        <f t="shared" si="64"/>
        <v>480.56</v>
      </c>
      <c r="G710" s="313">
        <v>86</v>
      </c>
      <c r="H710" s="147">
        <v>86</v>
      </c>
      <c r="I710" s="147">
        <v>286.60000000000002</v>
      </c>
      <c r="J710" s="459">
        <f t="shared" si="65"/>
        <v>2.8666666666666667E-2</v>
      </c>
      <c r="K710" s="257">
        <f t="shared" si="62"/>
        <v>122.7349</v>
      </c>
      <c r="L710" s="257">
        <f t="shared" si="66"/>
        <v>27.001677999999998</v>
      </c>
      <c r="M710" s="460">
        <v>30.909546666666667</v>
      </c>
      <c r="N710" s="257">
        <v>6.0257333333333332</v>
      </c>
      <c r="O710" s="458">
        <f t="shared" si="67"/>
        <v>0.38844651656400869</v>
      </c>
    </row>
    <row r="711" spans="1:15" s="4" customFormat="1" ht="15.5" x14ac:dyDescent="0.35">
      <c r="A711" s="287">
        <v>42</v>
      </c>
      <c r="B711" s="321" t="s">
        <v>1185</v>
      </c>
      <c r="C711" s="147">
        <v>514.09</v>
      </c>
      <c r="D711" s="147"/>
      <c r="E711" s="147"/>
      <c r="F711" s="147">
        <f t="shared" si="64"/>
        <v>514.09</v>
      </c>
      <c r="G711" s="313">
        <v>0</v>
      </c>
      <c r="H711" s="147">
        <v>0</v>
      </c>
      <c r="I711" s="147"/>
      <c r="J711" s="459">
        <f t="shared" si="65"/>
        <v>0</v>
      </c>
      <c r="K711" s="257">
        <f t="shared" ref="K711:K774" si="68">J711*4281.45</f>
        <v>0</v>
      </c>
      <c r="L711" s="257">
        <f t="shared" si="66"/>
        <v>0</v>
      </c>
      <c r="M711" s="460">
        <v>0</v>
      </c>
      <c r="N711" s="257">
        <v>0</v>
      </c>
      <c r="O711" s="458">
        <f t="shared" si="67"/>
        <v>0</v>
      </c>
    </row>
    <row r="712" spans="1:15" s="4" customFormat="1" ht="15.5" x14ac:dyDescent="0.35">
      <c r="A712" s="287">
        <v>43</v>
      </c>
      <c r="B712" s="321" t="s">
        <v>1186</v>
      </c>
      <c r="C712" s="147">
        <v>522.29999999999995</v>
      </c>
      <c r="D712" s="147"/>
      <c r="E712" s="147">
        <v>27.8</v>
      </c>
      <c r="F712" s="147">
        <f t="shared" si="64"/>
        <v>550.09999999999991</v>
      </c>
      <c r="G712" s="313">
        <v>345</v>
      </c>
      <c r="H712" s="147">
        <v>345</v>
      </c>
      <c r="I712" s="147">
        <v>1150</v>
      </c>
      <c r="J712" s="459">
        <f t="shared" si="65"/>
        <v>0.115</v>
      </c>
      <c r="K712" s="257">
        <f t="shared" si="68"/>
        <v>492.36675000000002</v>
      </c>
      <c r="L712" s="257">
        <f t="shared" si="66"/>
        <v>108.32068500000001</v>
      </c>
      <c r="M712" s="460">
        <v>123.99760000000001</v>
      </c>
      <c r="N712" s="257">
        <v>24.173000000000002</v>
      </c>
      <c r="O712" s="458">
        <f t="shared" si="67"/>
        <v>1.3613125522632252</v>
      </c>
    </row>
    <row r="713" spans="1:15" s="4" customFormat="1" ht="15.5" x14ac:dyDescent="0.35">
      <c r="A713" s="287">
        <v>44</v>
      </c>
      <c r="B713" s="321" t="s">
        <v>1187</v>
      </c>
      <c r="C713" s="147">
        <v>1211.25</v>
      </c>
      <c r="D713" s="147"/>
      <c r="E713" s="147"/>
      <c r="F713" s="147">
        <f t="shared" si="64"/>
        <v>1211.25</v>
      </c>
      <c r="G713" s="313">
        <v>702</v>
      </c>
      <c r="H713" s="147">
        <v>702</v>
      </c>
      <c r="I713" s="147">
        <v>2196</v>
      </c>
      <c r="J713" s="459">
        <f t="shared" si="65"/>
        <v>0.23400000000000001</v>
      </c>
      <c r="K713" s="257">
        <f t="shared" si="68"/>
        <v>1001.8593</v>
      </c>
      <c r="L713" s="257">
        <f t="shared" si="66"/>
        <v>220.40904599999999</v>
      </c>
      <c r="M713" s="460">
        <v>252.30815999999999</v>
      </c>
      <c r="N713" s="257">
        <v>49.186800000000005</v>
      </c>
      <c r="O713" s="458">
        <f t="shared" si="67"/>
        <v>1.258008921362229</v>
      </c>
    </row>
    <row r="714" spans="1:15" s="4" customFormat="1" ht="15.5" x14ac:dyDescent="0.35">
      <c r="A714" s="287">
        <v>45</v>
      </c>
      <c r="B714" s="321" t="s">
        <v>1188</v>
      </c>
      <c r="C714" s="147">
        <v>306.17</v>
      </c>
      <c r="D714" s="147"/>
      <c r="E714" s="147">
        <v>31.2</v>
      </c>
      <c r="F714" s="147">
        <f t="shared" si="64"/>
        <v>337.37</v>
      </c>
      <c r="G714" s="313">
        <v>111</v>
      </c>
      <c r="H714" s="147">
        <v>111</v>
      </c>
      <c r="I714" s="147">
        <v>111</v>
      </c>
      <c r="J714" s="459">
        <f t="shared" si="65"/>
        <v>3.6999999999999998E-2</v>
      </c>
      <c r="K714" s="257">
        <f t="shared" si="68"/>
        <v>158.41364999999999</v>
      </c>
      <c r="L714" s="257">
        <f t="shared" si="66"/>
        <v>34.851002999999999</v>
      </c>
      <c r="M714" s="460">
        <v>39.894879999999993</v>
      </c>
      <c r="N714" s="257">
        <v>7.7774000000000001</v>
      </c>
      <c r="O714" s="458">
        <f t="shared" si="67"/>
        <v>0.7141622936242108</v>
      </c>
    </row>
    <row r="715" spans="1:15" s="4" customFormat="1" ht="15.5" x14ac:dyDescent="0.35">
      <c r="A715" s="287">
        <v>46</v>
      </c>
      <c r="B715" s="321" t="s">
        <v>1189</v>
      </c>
      <c r="C715" s="147">
        <v>209.58</v>
      </c>
      <c r="D715" s="147"/>
      <c r="E715" s="147">
        <v>29.1</v>
      </c>
      <c r="F715" s="147">
        <f t="shared" si="64"/>
        <v>238.68</v>
      </c>
      <c r="G715" s="313">
        <v>0</v>
      </c>
      <c r="H715" s="147">
        <v>0</v>
      </c>
      <c r="I715" s="147"/>
      <c r="J715" s="459">
        <f t="shared" si="65"/>
        <v>0</v>
      </c>
      <c r="K715" s="257">
        <f t="shared" si="68"/>
        <v>0</v>
      </c>
      <c r="L715" s="257">
        <f t="shared" si="66"/>
        <v>0</v>
      </c>
      <c r="M715" s="460">
        <v>0</v>
      </c>
      <c r="N715" s="257">
        <v>0</v>
      </c>
      <c r="O715" s="458">
        <f t="shared" si="67"/>
        <v>0</v>
      </c>
    </row>
    <row r="716" spans="1:15" s="4" customFormat="1" ht="15.5" x14ac:dyDescent="0.35">
      <c r="A716" s="287">
        <v>47</v>
      </c>
      <c r="B716" s="321" t="s">
        <v>1190</v>
      </c>
      <c r="C716" s="147">
        <v>468.77</v>
      </c>
      <c r="D716" s="147"/>
      <c r="E716" s="147">
        <v>272.5</v>
      </c>
      <c r="F716" s="147">
        <f t="shared" si="64"/>
        <v>741.27</v>
      </c>
      <c r="G716" s="313">
        <v>192</v>
      </c>
      <c r="H716" s="147">
        <v>192</v>
      </c>
      <c r="I716" s="147">
        <v>192</v>
      </c>
      <c r="J716" s="459">
        <f t="shared" si="65"/>
        <v>6.4000000000000001E-2</v>
      </c>
      <c r="K716" s="257">
        <f t="shared" si="68"/>
        <v>274.01279999999997</v>
      </c>
      <c r="L716" s="257">
        <f t="shared" si="66"/>
        <v>60.282815999999997</v>
      </c>
      <c r="M716" s="460">
        <v>69.007360000000006</v>
      </c>
      <c r="N716" s="257">
        <v>13.4528</v>
      </c>
      <c r="O716" s="458">
        <f t="shared" si="67"/>
        <v>0.56221859241571903</v>
      </c>
    </row>
    <row r="717" spans="1:15" s="4" customFormat="1" ht="15.5" x14ac:dyDescent="0.35">
      <c r="A717" s="287">
        <v>48</v>
      </c>
      <c r="B717" s="321" t="s">
        <v>1191</v>
      </c>
      <c r="C717" s="147">
        <v>599.20000000000005</v>
      </c>
      <c r="D717" s="147"/>
      <c r="E717" s="147">
        <v>134.4</v>
      </c>
      <c r="F717" s="147">
        <f t="shared" si="64"/>
        <v>733.6</v>
      </c>
      <c r="G717" s="313">
        <v>240</v>
      </c>
      <c r="H717" s="147">
        <v>240</v>
      </c>
      <c r="I717" s="147">
        <v>240</v>
      </c>
      <c r="J717" s="459">
        <f t="shared" si="65"/>
        <v>0.08</v>
      </c>
      <c r="K717" s="257">
        <f t="shared" si="68"/>
        <v>342.51600000000002</v>
      </c>
      <c r="L717" s="257">
        <f t="shared" si="66"/>
        <v>75.353520000000003</v>
      </c>
      <c r="M717" s="460">
        <v>86.259200000000007</v>
      </c>
      <c r="N717" s="257">
        <v>16.815999999999999</v>
      </c>
      <c r="O717" s="458">
        <f t="shared" si="67"/>
        <v>0.71012093784078523</v>
      </c>
    </row>
    <row r="718" spans="1:15" s="4" customFormat="1" ht="15.5" x14ac:dyDescent="0.35">
      <c r="A718" s="287">
        <v>49</v>
      </c>
      <c r="B718" s="321" t="s">
        <v>1192</v>
      </c>
      <c r="C718" s="147">
        <v>220.5</v>
      </c>
      <c r="D718" s="147"/>
      <c r="E718" s="147"/>
      <c r="F718" s="147">
        <f t="shared" si="64"/>
        <v>220.5</v>
      </c>
      <c r="G718" s="313">
        <v>52</v>
      </c>
      <c r="H718" s="147">
        <v>52</v>
      </c>
      <c r="I718" s="147">
        <v>52</v>
      </c>
      <c r="J718" s="459">
        <f t="shared" si="65"/>
        <v>1.7333333333333333E-2</v>
      </c>
      <c r="K718" s="257">
        <f t="shared" si="68"/>
        <v>74.211799999999997</v>
      </c>
      <c r="L718" s="257">
        <f t="shared" si="66"/>
        <v>16.326595999999999</v>
      </c>
      <c r="M718" s="460">
        <v>18.689493333333331</v>
      </c>
      <c r="N718" s="257">
        <v>3.6434666666666664</v>
      </c>
      <c r="O718" s="458">
        <f t="shared" si="67"/>
        <v>0.51188823582766441</v>
      </c>
    </row>
    <row r="719" spans="1:15" s="4" customFormat="1" ht="15.5" x14ac:dyDescent="0.35">
      <c r="A719" s="287">
        <v>50</v>
      </c>
      <c r="B719" s="321" t="s">
        <v>1193</v>
      </c>
      <c r="C719" s="147">
        <v>330.61</v>
      </c>
      <c r="D719" s="147"/>
      <c r="E719" s="147"/>
      <c r="F719" s="147">
        <f t="shared" si="64"/>
        <v>330.61</v>
      </c>
      <c r="G719" s="313">
        <v>135</v>
      </c>
      <c r="H719" s="147">
        <v>135</v>
      </c>
      <c r="I719" s="147">
        <v>135</v>
      </c>
      <c r="J719" s="459">
        <f t="shared" si="65"/>
        <v>4.4999999999999998E-2</v>
      </c>
      <c r="K719" s="257">
        <f t="shared" si="68"/>
        <v>192.66524999999999</v>
      </c>
      <c r="L719" s="257">
        <f t="shared" si="66"/>
        <v>42.386354999999995</v>
      </c>
      <c r="M719" s="460">
        <v>48.520799999999994</v>
      </c>
      <c r="N719" s="257">
        <v>9.4589999999999996</v>
      </c>
      <c r="O719" s="458">
        <f t="shared" si="67"/>
        <v>0.88633557666132301</v>
      </c>
    </row>
    <row r="720" spans="1:15" s="4" customFormat="1" ht="15.5" x14ac:dyDescent="0.35">
      <c r="A720" s="287">
        <v>51</v>
      </c>
      <c r="B720" s="321" t="s">
        <v>1194</v>
      </c>
      <c r="C720" s="147">
        <v>949</v>
      </c>
      <c r="D720" s="147"/>
      <c r="E720" s="147">
        <v>88.5</v>
      </c>
      <c r="F720" s="147">
        <f t="shared" si="64"/>
        <v>1037.5</v>
      </c>
      <c r="G720" s="313">
        <v>209</v>
      </c>
      <c r="H720" s="147">
        <v>209</v>
      </c>
      <c r="I720" s="147">
        <v>209</v>
      </c>
      <c r="J720" s="459">
        <f t="shared" si="65"/>
        <v>6.9666666666666668E-2</v>
      </c>
      <c r="K720" s="257">
        <f t="shared" si="68"/>
        <v>298.27434999999997</v>
      </c>
      <c r="L720" s="257">
        <f t="shared" si="66"/>
        <v>65.620356999999998</v>
      </c>
      <c r="M720" s="460">
        <v>75.117386666666661</v>
      </c>
      <c r="N720" s="257">
        <v>14.643933333333335</v>
      </c>
      <c r="O720" s="458">
        <f t="shared" si="67"/>
        <v>0.43725882120481929</v>
      </c>
    </row>
    <row r="721" spans="1:15" s="4" customFormat="1" ht="15.5" x14ac:dyDescent="0.35">
      <c r="A721" s="287">
        <v>52</v>
      </c>
      <c r="B721" s="321" t="s">
        <v>1195</v>
      </c>
      <c r="C721" s="147">
        <v>211.8</v>
      </c>
      <c r="D721" s="147"/>
      <c r="E721" s="147">
        <v>18.3</v>
      </c>
      <c r="F721" s="147">
        <f t="shared" si="64"/>
        <v>230.10000000000002</v>
      </c>
      <c r="G721" s="313">
        <v>132</v>
      </c>
      <c r="H721" s="147">
        <v>132</v>
      </c>
      <c r="I721" s="147">
        <v>132</v>
      </c>
      <c r="J721" s="459">
        <f t="shared" si="65"/>
        <v>4.3999999999999997E-2</v>
      </c>
      <c r="K721" s="257">
        <f t="shared" si="68"/>
        <v>188.38379999999998</v>
      </c>
      <c r="L721" s="257">
        <f t="shared" si="66"/>
        <v>41.444435999999996</v>
      </c>
      <c r="M721" s="460">
        <v>47.442559999999993</v>
      </c>
      <c r="N721" s="257">
        <v>9.2487999999999992</v>
      </c>
      <c r="O721" s="458">
        <f t="shared" si="67"/>
        <v>1.2451959843546283</v>
      </c>
    </row>
    <row r="722" spans="1:15" s="4" customFormat="1" ht="15.5" x14ac:dyDescent="0.35">
      <c r="A722" s="287">
        <v>53</v>
      </c>
      <c r="B722" s="321" t="s">
        <v>1196</v>
      </c>
      <c r="C722" s="147">
        <v>1331.77</v>
      </c>
      <c r="D722" s="147"/>
      <c r="E722" s="147"/>
      <c r="F722" s="147">
        <f t="shared" si="64"/>
        <v>1331.77</v>
      </c>
      <c r="G722" s="313">
        <v>777</v>
      </c>
      <c r="H722" s="147">
        <v>777</v>
      </c>
      <c r="I722" s="147">
        <v>777</v>
      </c>
      <c r="J722" s="459">
        <f t="shared" si="65"/>
        <v>0.25900000000000001</v>
      </c>
      <c r="K722" s="257">
        <f t="shared" si="68"/>
        <v>1108.89555</v>
      </c>
      <c r="L722" s="257">
        <f t="shared" si="66"/>
        <v>243.957021</v>
      </c>
      <c r="M722" s="460">
        <v>279.26416</v>
      </c>
      <c r="N722" s="257">
        <v>54.441800000000001</v>
      </c>
      <c r="O722" s="458">
        <f t="shared" si="67"/>
        <v>1.2664037566546775</v>
      </c>
    </row>
    <row r="723" spans="1:15" s="4" customFormat="1" ht="15.5" x14ac:dyDescent="0.35">
      <c r="A723" s="287">
        <v>54</v>
      </c>
      <c r="B723" s="321" t="s">
        <v>1197</v>
      </c>
      <c r="C723" s="147">
        <v>483.9</v>
      </c>
      <c r="D723" s="147"/>
      <c r="E723" s="147"/>
      <c r="F723" s="147">
        <f t="shared" si="64"/>
        <v>483.9</v>
      </c>
      <c r="G723" s="313">
        <v>101</v>
      </c>
      <c r="H723" s="147">
        <v>101</v>
      </c>
      <c r="I723" s="147">
        <v>101</v>
      </c>
      <c r="J723" s="459">
        <f t="shared" si="65"/>
        <v>3.3666666666666664E-2</v>
      </c>
      <c r="K723" s="257">
        <f t="shared" si="68"/>
        <v>144.14214999999999</v>
      </c>
      <c r="L723" s="257">
        <f t="shared" si="66"/>
        <v>31.711272999999998</v>
      </c>
      <c r="M723" s="460">
        <v>36.300746666666662</v>
      </c>
      <c r="N723" s="257">
        <v>7.0767333333333324</v>
      </c>
      <c r="O723" s="458">
        <f t="shared" si="67"/>
        <v>0.45305001653234139</v>
      </c>
    </row>
    <row r="724" spans="1:15" s="4" customFormat="1" ht="15.5" x14ac:dyDescent="0.35">
      <c r="A724" s="287">
        <v>55</v>
      </c>
      <c r="B724" s="321" t="s">
        <v>1198</v>
      </c>
      <c r="C724" s="147">
        <v>665.8</v>
      </c>
      <c r="D724" s="147"/>
      <c r="E724" s="147"/>
      <c r="F724" s="147">
        <f t="shared" si="64"/>
        <v>665.8</v>
      </c>
      <c r="G724" s="313">
        <v>258</v>
      </c>
      <c r="H724" s="147">
        <v>258</v>
      </c>
      <c r="I724" s="147">
        <v>258</v>
      </c>
      <c r="J724" s="459">
        <f t="shared" si="65"/>
        <v>8.5999999999999993E-2</v>
      </c>
      <c r="K724" s="257">
        <f t="shared" si="68"/>
        <v>368.20469999999995</v>
      </c>
      <c r="L724" s="257">
        <f t="shared" si="66"/>
        <v>81.005033999999995</v>
      </c>
      <c r="M724" s="460">
        <v>92.728639999999984</v>
      </c>
      <c r="N724" s="257">
        <v>18.077199999999998</v>
      </c>
      <c r="O724" s="458">
        <f t="shared" si="67"/>
        <v>0.84111681285671347</v>
      </c>
    </row>
    <row r="725" spans="1:15" s="4" customFormat="1" ht="15.5" x14ac:dyDescent="0.35">
      <c r="A725" s="287">
        <v>56</v>
      </c>
      <c r="B725" s="321" t="s">
        <v>1199</v>
      </c>
      <c r="C725" s="147">
        <v>363.78</v>
      </c>
      <c r="D725" s="147"/>
      <c r="E725" s="147">
        <v>58</v>
      </c>
      <c r="F725" s="147">
        <f t="shared" si="64"/>
        <v>421.78</v>
      </c>
      <c r="G725" s="313">
        <v>0</v>
      </c>
      <c r="H725" s="147">
        <v>0</v>
      </c>
      <c r="I725" s="147"/>
      <c r="J725" s="459">
        <f t="shared" si="65"/>
        <v>0</v>
      </c>
      <c r="K725" s="257">
        <f t="shared" si="68"/>
        <v>0</v>
      </c>
      <c r="L725" s="257">
        <f t="shared" si="66"/>
        <v>0</v>
      </c>
      <c r="M725" s="460">
        <v>0</v>
      </c>
      <c r="N725" s="257">
        <v>0</v>
      </c>
      <c r="O725" s="458">
        <f t="shared" si="67"/>
        <v>0</v>
      </c>
    </row>
    <row r="726" spans="1:15" s="4" customFormat="1" ht="15.5" x14ac:dyDescent="0.35">
      <c r="A726" s="287">
        <v>57</v>
      </c>
      <c r="B726" s="321" t="s">
        <v>1200</v>
      </c>
      <c r="C726" s="147">
        <v>185.8</v>
      </c>
      <c r="D726" s="147"/>
      <c r="E726" s="147">
        <v>26.8</v>
      </c>
      <c r="F726" s="147">
        <f t="shared" si="64"/>
        <v>212.60000000000002</v>
      </c>
      <c r="G726" s="313">
        <v>0</v>
      </c>
      <c r="H726" s="147">
        <v>0</v>
      </c>
      <c r="I726" s="147"/>
      <c r="J726" s="459">
        <f t="shared" si="65"/>
        <v>0</v>
      </c>
      <c r="K726" s="257">
        <f t="shared" si="68"/>
        <v>0</v>
      </c>
      <c r="L726" s="257">
        <f t="shared" si="66"/>
        <v>0</v>
      </c>
      <c r="M726" s="460">
        <v>0</v>
      </c>
      <c r="N726" s="257">
        <v>0</v>
      </c>
      <c r="O726" s="458">
        <f t="shared" si="67"/>
        <v>0</v>
      </c>
    </row>
    <row r="727" spans="1:15" s="4" customFormat="1" ht="15.5" x14ac:dyDescent="0.35">
      <c r="A727" s="287">
        <v>58</v>
      </c>
      <c r="B727" s="321" t="s">
        <v>1201</v>
      </c>
      <c r="C727" s="147">
        <v>205.2</v>
      </c>
      <c r="D727" s="147"/>
      <c r="E727" s="147"/>
      <c r="F727" s="147">
        <f t="shared" si="64"/>
        <v>205.2</v>
      </c>
      <c r="G727" s="313">
        <v>136</v>
      </c>
      <c r="H727" s="147">
        <v>136</v>
      </c>
      <c r="I727" s="147">
        <v>136</v>
      </c>
      <c r="J727" s="459">
        <f t="shared" si="65"/>
        <v>4.5333333333333337E-2</v>
      </c>
      <c r="K727" s="257">
        <f t="shared" si="68"/>
        <v>194.0924</v>
      </c>
      <c r="L727" s="257">
        <f t="shared" si="66"/>
        <v>42.700327999999999</v>
      </c>
      <c r="M727" s="460">
        <v>48.880213333333337</v>
      </c>
      <c r="N727" s="257">
        <v>9.529066666666667</v>
      </c>
      <c r="O727" s="458">
        <f t="shared" si="67"/>
        <v>1.4386062768031191</v>
      </c>
    </row>
    <row r="728" spans="1:15" s="4" customFormat="1" ht="15.5" x14ac:dyDescent="0.35">
      <c r="A728" s="287">
        <v>59</v>
      </c>
      <c r="B728" s="321" t="s">
        <v>1202</v>
      </c>
      <c r="C728" s="147">
        <v>177.45</v>
      </c>
      <c r="D728" s="147"/>
      <c r="E728" s="147"/>
      <c r="F728" s="147">
        <f t="shared" si="64"/>
        <v>177.45</v>
      </c>
      <c r="G728" s="313">
        <v>73</v>
      </c>
      <c r="H728" s="147">
        <v>73</v>
      </c>
      <c r="I728" s="147">
        <v>73</v>
      </c>
      <c r="J728" s="459">
        <f t="shared" si="65"/>
        <v>2.4333333333333332E-2</v>
      </c>
      <c r="K728" s="257">
        <f t="shared" si="68"/>
        <v>104.18194999999999</v>
      </c>
      <c r="L728" s="257">
        <f t="shared" si="66"/>
        <v>22.920028999999996</v>
      </c>
      <c r="M728" s="460">
        <v>26.237173333333331</v>
      </c>
      <c r="N728" s="257">
        <v>5.114866666666666</v>
      </c>
      <c r="O728" s="458">
        <f t="shared" si="67"/>
        <v>0.89295023386869543</v>
      </c>
    </row>
    <row r="729" spans="1:15" s="4" customFormat="1" ht="15.5" x14ac:dyDescent="0.35">
      <c r="A729" s="287">
        <v>60</v>
      </c>
      <c r="B729" s="321" t="s">
        <v>1203</v>
      </c>
      <c r="C729" s="147">
        <v>200</v>
      </c>
      <c r="D729" s="147"/>
      <c r="E729" s="147"/>
      <c r="F729" s="147">
        <f t="shared" ref="F729:F773" si="69">C729+D729+E729</f>
        <v>200</v>
      </c>
      <c r="G729" s="313">
        <v>0</v>
      </c>
      <c r="H729" s="147">
        <v>0</v>
      </c>
      <c r="I729" s="147"/>
      <c r="J729" s="459">
        <f t="shared" si="65"/>
        <v>0</v>
      </c>
      <c r="K729" s="257">
        <f t="shared" si="68"/>
        <v>0</v>
      </c>
      <c r="L729" s="257">
        <f t="shared" si="66"/>
        <v>0</v>
      </c>
      <c r="M729" s="460">
        <v>0</v>
      </c>
      <c r="N729" s="257">
        <v>0</v>
      </c>
      <c r="O729" s="458">
        <f t="shared" si="67"/>
        <v>0</v>
      </c>
    </row>
    <row r="730" spans="1:15" s="4" customFormat="1" ht="15.5" x14ac:dyDescent="0.35">
      <c r="A730" s="287">
        <v>61</v>
      </c>
      <c r="B730" s="321" t="s">
        <v>1204</v>
      </c>
      <c r="C730" s="147">
        <v>401.38</v>
      </c>
      <c r="D730" s="147"/>
      <c r="E730" s="147">
        <v>140.80000000000001</v>
      </c>
      <c r="F730" s="147">
        <f t="shared" si="69"/>
        <v>542.18000000000006</v>
      </c>
      <c r="G730" s="313">
        <v>250</v>
      </c>
      <c r="H730" s="147">
        <v>250</v>
      </c>
      <c r="I730" s="147">
        <v>250</v>
      </c>
      <c r="J730" s="459">
        <f t="shared" si="65"/>
        <v>8.3333333333333329E-2</v>
      </c>
      <c r="K730" s="257">
        <f t="shared" si="68"/>
        <v>356.78749999999997</v>
      </c>
      <c r="L730" s="257">
        <f t="shared" si="66"/>
        <v>78.493249999999989</v>
      </c>
      <c r="M730" s="460">
        <v>89.85333333333331</v>
      </c>
      <c r="N730" s="257">
        <v>17.516666666666666</v>
      </c>
      <c r="O730" s="458">
        <f t="shared" si="67"/>
        <v>1.0008682540853588</v>
      </c>
    </row>
    <row r="731" spans="1:15" s="4" customFormat="1" ht="15.5" x14ac:dyDescent="0.35">
      <c r="A731" s="287">
        <v>62</v>
      </c>
      <c r="B731" s="321" t="s">
        <v>1205</v>
      </c>
      <c r="C731" s="147">
        <v>204.3</v>
      </c>
      <c r="D731" s="147"/>
      <c r="E731" s="147"/>
      <c r="F731" s="147">
        <f t="shared" si="69"/>
        <v>204.3</v>
      </c>
      <c r="G731" s="313">
        <v>136</v>
      </c>
      <c r="H731" s="147">
        <v>136</v>
      </c>
      <c r="I731" s="147">
        <v>136</v>
      </c>
      <c r="J731" s="459">
        <f t="shared" si="65"/>
        <v>4.5333333333333337E-2</v>
      </c>
      <c r="K731" s="257">
        <f t="shared" si="68"/>
        <v>194.0924</v>
      </c>
      <c r="L731" s="257">
        <f t="shared" si="66"/>
        <v>42.700327999999999</v>
      </c>
      <c r="M731" s="460">
        <v>48.880213333333337</v>
      </c>
      <c r="N731" s="257">
        <v>9.529066666666667</v>
      </c>
      <c r="O731" s="458">
        <f t="shared" si="67"/>
        <v>1.4449437493881547</v>
      </c>
    </row>
    <row r="732" spans="1:15" s="4" customFormat="1" ht="15.5" x14ac:dyDescent="0.35">
      <c r="A732" s="287">
        <v>63</v>
      </c>
      <c r="B732" s="321" t="s">
        <v>1206</v>
      </c>
      <c r="C732" s="147">
        <v>306.39999999999998</v>
      </c>
      <c r="D732" s="147"/>
      <c r="E732" s="147"/>
      <c r="F732" s="147">
        <f t="shared" si="69"/>
        <v>306.39999999999998</v>
      </c>
      <c r="G732" s="313">
        <v>172</v>
      </c>
      <c r="H732" s="147">
        <v>172</v>
      </c>
      <c r="I732" s="147">
        <v>172</v>
      </c>
      <c r="J732" s="459">
        <f t="shared" si="65"/>
        <v>5.7333333333333333E-2</v>
      </c>
      <c r="K732" s="257">
        <f t="shared" si="68"/>
        <v>245.46979999999999</v>
      </c>
      <c r="L732" s="257">
        <f t="shared" si="66"/>
        <v>54.003355999999997</v>
      </c>
      <c r="M732" s="460">
        <v>61.819093333333335</v>
      </c>
      <c r="N732" s="257">
        <v>12.051466666666666</v>
      </c>
      <c r="O732" s="458">
        <f t="shared" si="67"/>
        <v>1.2184847127937339</v>
      </c>
    </row>
    <row r="733" spans="1:15" s="4" customFormat="1" ht="15.5" x14ac:dyDescent="0.35">
      <c r="A733" s="287">
        <v>64</v>
      </c>
      <c r="B733" s="321" t="s">
        <v>1250</v>
      </c>
      <c r="C733" s="147">
        <v>301.42</v>
      </c>
      <c r="D733" s="147"/>
      <c r="E733" s="147"/>
      <c r="F733" s="147">
        <f t="shared" si="69"/>
        <v>301.42</v>
      </c>
      <c r="G733" s="313">
        <v>0</v>
      </c>
      <c r="H733" s="147">
        <v>0</v>
      </c>
      <c r="I733" s="147"/>
      <c r="J733" s="459">
        <f t="shared" si="65"/>
        <v>0</v>
      </c>
      <c r="K733" s="257">
        <f t="shared" si="68"/>
        <v>0</v>
      </c>
      <c r="L733" s="257">
        <f t="shared" si="66"/>
        <v>0</v>
      </c>
      <c r="M733" s="460">
        <v>0</v>
      </c>
      <c r="N733" s="257">
        <v>0</v>
      </c>
      <c r="O733" s="458">
        <f t="shared" si="67"/>
        <v>0</v>
      </c>
    </row>
    <row r="734" spans="1:15" s="4" customFormat="1" ht="15.5" x14ac:dyDescent="0.35">
      <c r="A734" s="287">
        <v>65</v>
      </c>
      <c r="B734" s="321" t="s">
        <v>1251</v>
      </c>
      <c r="C734" s="147">
        <v>394.72</v>
      </c>
      <c r="D734" s="147"/>
      <c r="E734" s="147"/>
      <c r="F734" s="147">
        <f t="shared" si="69"/>
        <v>394.72</v>
      </c>
      <c r="G734" s="313">
        <v>93</v>
      </c>
      <c r="H734" s="147">
        <v>93</v>
      </c>
      <c r="I734" s="147">
        <v>93</v>
      </c>
      <c r="J734" s="459">
        <f t="shared" si="65"/>
        <v>3.1E-2</v>
      </c>
      <c r="K734" s="257">
        <f t="shared" si="68"/>
        <v>132.72495000000001</v>
      </c>
      <c r="L734" s="257">
        <f t="shared" si="66"/>
        <v>29.199489000000003</v>
      </c>
      <c r="M734" s="460">
        <v>33.425439999999995</v>
      </c>
      <c r="N734" s="257">
        <v>6.5161999999999995</v>
      </c>
      <c r="O734" s="458">
        <f t="shared" si="67"/>
        <v>0.51141588721118758</v>
      </c>
    </row>
    <row r="735" spans="1:15" s="4" customFormat="1" ht="15.5" x14ac:dyDescent="0.35">
      <c r="A735" s="287">
        <v>66</v>
      </c>
      <c r="B735" s="321" t="s">
        <v>1252</v>
      </c>
      <c r="C735" s="147">
        <v>680.89</v>
      </c>
      <c r="D735" s="147"/>
      <c r="E735" s="147"/>
      <c r="F735" s="147">
        <f t="shared" si="69"/>
        <v>680.89</v>
      </c>
      <c r="G735" s="313">
        <v>111</v>
      </c>
      <c r="H735" s="147">
        <v>111</v>
      </c>
      <c r="I735" s="147">
        <v>111</v>
      </c>
      <c r="J735" s="459">
        <f t="shared" ref="J735:J790" si="70">H735/3000</f>
        <v>3.6999999999999998E-2</v>
      </c>
      <c r="K735" s="257">
        <f t="shared" si="68"/>
        <v>158.41364999999999</v>
      </c>
      <c r="L735" s="257">
        <f t="shared" si="66"/>
        <v>34.851002999999999</v>
      </c>
      <c r="M735" s="460">
        <v>39.894879999999993</v>
      </c>
      <c r="N735" s="257">
        <v>7.7774000000000001</v>
      </c>
      <c r="O735" s="458">
        <f t="shared" si="67"/>
        <v>0.35385588421037167</v>
      </c>
    </row>
    <row r="736" spans="1:15" s="4" customFormat="1" ht="15.5" x14ac:dyDescent="0.35">
      <c r="A736" s="287">
        <v>67</v>
      </c>
      <c r="B736" s="321" t="s">
        <v>1253</v>
      </c>
      <c r="C736" s="147">
        <v>581.98</v>
      </c>
      <c r="D736" s="147"/>
      <c r="E736" s="147"/>
      <c r="F736" s="147">
        <f t="shared" si="69"/>
        <v>581.98</v>
      </c>
      <c r="G736" s="313">
        <v>65</v>
      </c>
      <c r="H736" s="147">
        <v>65</v>
      </c>
      <c r="I736" s="147">
        <v>65</v>
      </c>
      <c r="J736" s="459">
        <f t="shared" si="70"/>
        <v>2.1666666666666667E-2</v>
      </c>
      <c r="K736" s="257">
        <f t="shared" si="68"/>
        <v>92.764749999999992</v>
      </c>
      <c r="L736" s="257">
        <f t="shared" si="66"/>
        <v>20.408244999999997</v>
      </c>
      <c r="M736" s="460">
        <v>23.361866666666664</v>
      </c>
      <c r="N736" s="257">
        <v>4.554333333333334</v>
      </c>
      <c r="O736" s="458">
        <f t="shared" si="67"/>
        <v>0.24242962816591632</v>
      </c>
    </row>
    <row r="737" spans="1:15" s="4" customFormat="1" ht="15.5" x14ac:dyDescent="0.35">
      <c r="A737" s="287">
        <v>68</v>
      </c>
      <c r="B737" s="321" t="s">
        <v>1254</v>
      </c>
      <c r="C737" s="147">
        <v>135.71</v>
      </c>
      <c r="D737" s="147"/>
      <c r="E737" s="147"/>
      <c r="F737" s="147">
        <f t="shared" si="69"/>
        <v>135.71</v>
      </c>
      <c r="G737" s="313">
        <v>0</v>
      </c>
      <c r="H737" s="147">
        <v>0</v>
      </c>
      <c r="I737" s="147"/>
      <c r="J737" s="459">
        <f t="shared" si="70"/>
        <v>0</v>
      </c>
      <c r="K737" s="257">
        <f t="shared" si="68"/>
        <v>0</v>
      </c>
      <c r="L737" s="257">
        <f t="shared" si="66"/>
        <v>0</v>
      </c>
      <c r="M737" s="460">
        <v>0</v>
      </c>
      <c r="N737" s="257">
        <v>0</v>
      </c>
      <c r="O737" s="458">
        <f t="shared" si="67"/>
        <v>0</v>
      </c>
    </row>
    <row r="738" spans="1:15" s="4" customFormat="1" ht="15.5" x14ac:dyDescent="0.35">
      <c r="A738" s="287">
        <v>69</v>
      </c>
      <c r="B738" s="321" t="s">
        <v>1255</v>
      </c>
      <c r="C738" s="147">
        <v>201.8</v>
      </c>
      <c r="D738" s="147"/>
      <c r="E738" s="147"/>
      <c r="F738" s="147">
        <f t="shared" si="69"/>
        <v>201.8</v>
      </c>
      <c r="G738" s="313"/>
      <c r="H738" s="147"/>
      <c r="I738" s="147"/>
      <c r="J738" s="459">
        <f t="shared" si="70"/>
        <v>0</v>
      </c>
      <c r="K738" s="257">
        <f t="shared" si="68"/>
        <v>0</v>
      </c>
      <c r="L738" s="257">
        <f t="shared" si="66"/>
        <v>0</v>
      </c>
      <c r="M738" s="460">
        <v>0</v>
      </c>
      <c r="N738" s="257">
        <v>0</v>
      </c>
      <c r="O738" s="458">
        <f t="shared" si="67"/>
        <v>0</v>
      </c>
    </row>
    <row r="739" spans="1:15" s="4" customFormat="1" ht="15.5" x14ac:dyDescent="0.35">
      <c r="A739" s="287">
        <v>70</v>
      </c>
      <c r="B739" s="321" t="s">
        <v>1256</v>
      </c>
      <c r="C739" s="147">
        <v>1437.1</v>
      </c>
      <c r="D739" s="147"/>
      <c r="E739" s="147"/>
      <c r="F739" s="147">
        <f t="shared" si="69"/>
        <v>1437.1</v>
      </c>
      <c r="G739" s="313">
        <v>360</v>
      </c>
      <c r="H739" s="147">
        <v>360</v>
      </c>
      <c r="I739" s="147">
        <v>360</v>
      </c>
      <c r="J739" s="459">
        <f t="shared" si="70"/>
        <v>0.12</v>
      </c>
      <c r="K739" s="257">
        <f t="shared" si="68"/>
        <v>513.774</v>
      </c>
      <c r="L739" s="257">
        <f t="shared" si="66"/>
        <v>113.03028</v>
      </c>
      <c r="M739" s="460">
        <v>129.38879999999997</v>
      </c>
      <c r="N739" s="257">
        <v>25.223999999999997</v>
      </c>
      <c r="O739" s="458">
        <f t="shared" si="67"/>
        <v>0.5437457936121356</v>
      </c>
    </row>
    <row r="740" spans="1:15" s="4" customFormat="1" ht="15.5" x14ac:dyDescent="0.35">
      <c r="A740" s="287">
        <v>71</v>
      </c>
      <c r="B740" s="321" t="s">
        <v>1257</v>
      </c>
      <c r="C740" s="147">
        <v>197.86</v>
      </c>
      <c r="D740" s="147"/>
      <c r="E740" s="147">
        <v>16</v>
      </c>
      <c r="F740" s="147">
        <f t="shared" si="69"/>
        <v>213.86</v>
      </c>
      <c r="G740" s="313">
        <v>0</v>
      </c>
      <c r="H740" s="147">
        <v>0</v>
      </c>
      <c r="I740" s="147"/>
      <c r="J740" s="459">
        <f t="shared" si="70"/>
        <v>0</v>
      </c>
      <c r="K740" s="257">
        <f t="shared" si="68"/>
        <v>0</v>
      </c>
      <c r="L740" s="257">
        <f t="shared" si="66"/>
        <v>0</v>
      </c>
      <c r="M740" s="460">
        <v>0</v>
      </c>
      <c r="N740" s="257">
        <v>0</v>
      </c>
      <c r="O740" s="458">
        <f t="shared" si="67"/>
        <v>0</v>
      </c>
    </row>
    <row r="741" spans="1:15" s="4" customFormat="1" ht="15.5" x14ac:dyDescent="0.35">
      <c r="A741" s="287">
        <v>72</v>
      </c>
      <c r="B741" s="321" t="s">
        <v>1258</v>
      </c>
      <c r="C741" s="147">
        <v>397.89</v>
      </c>
      <c r="D741" s="147"/>
      <c r="E741" s="147"/>
      <c r="F741" s="147">
        <f t="shared" si="69"/>
        <v>397.89</v>
      </c>
      <c r="G741" s="313">
        <v>96</v>
      </c>
      <c r="H741" s="147">
        <v>96</v>
      </c>
      <c r="I741" s="147">
        <v>96</v>
      </c>
      <c r="J741" s="459">
        <f t="shared" si="70"/>
        <v>3.2000000000000001E-2</v>
      </c>
      <c r="K741" s="257">
        <f t="shared" si="68"/>
        <v>137.00639999999999</v>
      </c>
      <c r="L741" s="257">
        <f t="shared" si="66"/>
        <v>30.141407999999998</v>
      </c>
      <c r="M741" s="460">
        <v>34.503680000000003</v>
      </c>
      <c r="N741" s="257">
        <v>6.7263999999999999</v>
      </c>
      <c r="O741" s="458">
        <f t="shared" si="67"/>
        <v>0.52370727588026844</v>
      </c>
    </row>
    <row r="742" spans="1:15" s="4" customFormat="1" ht="15.5" x14ac:dyDescent="0.35">
      <c r="A742" s="287">
        <v>73</v>
      </c>
      <c r="B742" s="321" t="s">
        <v>1259</v>
      </c>
      <c r="C742" s="147">
        <v>352.17</v>
      </c>
      <c r="D742" s="147"/>
      <c r="E742" s="147"/>
      <c r="F742" s="147">
        <f t="shared" si="69"/>
        <v>352.17</v>
      </c>
      <c r="G742" s="313">
        <v>118</v>
      </c>
      <c r="H742" s="147">
        <v>118</v>
      </c>
      <c r="I742" s="147">
        <v>118</v>
      </c>
      <c r="J742" s="459">
        <f t="shared" si="70"/>
        <v>3.9333333333333331E-2</v>
      </c>
      <c r="K742" s="257">
        <f t="shared" si="68"/>
        <v>168.40369999999999</v>
      </c>
      <c r="L742" s="257">
        <f t="shared" si="66"/>
        <v>37.048814</v>
      </c>
      <c r="M742" s="460">
        <v>42.410773333333331</v>
      </c>
      <c r="N742" s="257">
        <v>8.2678666666666665</v>
      </c>
      <c r="O742" s="458">
        <f t="shared" si="67"/>
        <v>0.72729407388477152</v>
      </c>
    </row>
    <row r="743" spans="1:15" s="4" customFormat="1" ht="15.5" x14ac:dyDescent="0.35">
      <c r="A743" s="287">
        <v>74</v>
      </c>
      <c r="B743" s="321" t="s">
        <v>1260</v>
      </c>
      <c r="C743" s="147">
        <v>653.07000000000005</v>
      </c>
      <c r="D743" s="147"/>
      <c r="E743" s="147"/>
      <c r="F743" s="147">
        <f t="shared" si="69"/>
        <v>653.07000000000005</v>
      </c>
      <c r="G743" s="313">
        <v>133</v>
      </c>
      <c r="H743" s="147">
        <v>133</v>
      </c>
      <c r="I743" s="147">
        <v>133</v>
      </c>
      <c r="J743" s="459">
        <f t="shared" si="70"/>
        <v>4.4333333333333336E-2</v>
      </c>
      <c r="K743" s="257">
        <f t="shared" si="68"/>
        <v>189.81094999999999</v>
      </c>
      <c r="L743" s="257">
        <f t="shared" si="66"/>
        <v>41.758409</v>
      </c>
      <c r="M743" s="460">
        <v>47.801973333333336</v>
      </c>
      <c r="N743" s="257">
        <v>9.3188666666666684</v>
      </c>
      <c r="O743" s="458">
        <f t="shared" si="67"/>
        <v>0.4420509271594163</v>
      </c>
    </row>
    <row r="744" spans="1:15" s="4" customFormat="1" ht="15.5" x14ac:dyDescent="0.35">
      <c r="A744" s="287">
        <v>75</v>
      </c>
      <c r="B744" s="321" t="s">
        <v>1287</v>
      </c>
      <c r="C744" s="147">
        <v>786.94</v>
      </c>
      <c r="D744" s="147"/>
      <c r="E744" s="147"/>
      <c r="F744" s="147">
        <f t="shared" si="69"/>
        <v>786.94</v>
      </c>
      <c r="G744" s="313">
        <v>322</v>
      </c>
      <c r="H744" s="147">
        <v>322</v>
      </c>
      <c r="I744" s="147">
        <v>322</v>
      </c>
      <c r="J744" s="459">
        <f t="shared" si="70"/>
        <v>0.10733333333333334</v>
      </c>
      <c r="K744" s="257">
        <f t="shared" si="68"/>
        <v>459.54230000000001</v>
      </c>
      <c r="L744" s="257">
        <f t="shared" ref="L744:L793" si="71">K744*0.22</f>
        <v>101.099306</v>
      </c>
      <c r="M744" s="460">
        <v>115.73109333333333</v>
      </c>
      <c r="N744" s="257">
        <v>22.561466666666664</v>
      </c>
      <c r="O744" s="458">
        <f t="shared" si="67"/>
        <v>0.88816703433552746</v>
      </c>
    </row>
    <row r="745" spans="1:15" s="4" customFormat="1" ht="15.5" x14ac:dyDescent="0.35">
      <c r="A745" s="287">
        <v>76</v>
      </c>
      <c r="B745" s="321" t="s">
        <v>1291</v>
      </c>
      <c r="C745" s="147">
        <v>139.80000000000001</v>
      </c>
      <c r="D745" s="147"/>
      <c r="E745" s="147"/>
      <c r="F745" s="147">
        <f t="shared" si="69"/>
        <v>139.80000000000001</v>
      </c>
      <c r="G745" s="313"/>
      <c r="H745" s="147"/>
      <c r="I745" s="147"/>
      <c r="J745" s="459">
        <f t="shared" si="70"/>
        <v>0</v>
      </c>
      <c r="K745" s="257">
        <f t="shared" si="68"/>
        <v>0</v>
      </c>
      <c r="L745" s="257">
        <f t="shared" si="71"/>
        <v>0</v>
      </c>
      <c r="M745" s="460">
        <v>0</v>
      </c>
      <c r="N745" s="257">
        <v>0</v>
      </c>
      <c r="O745" s="458">
        <f t="shared" si="67"/>
        <v>0</v>
      </c>
    </row>
    <row r="746" spans="1:15" s="4" customFormat="1" ht="15.5" x14ac:dyDescent="0.35">
      <c r="A746" s="287">
        <v>77</v>
      </c>
      <c r="B746" s="321" t="s">
        <v>1292</v>
      </c>
      <c r="C746" s="147">
        <v>2876.7</v>
      </c>
      <c r="D746" s="147"/>
      <c r="E746" s="147">
        <v>258.60000000000002</v>
      </c>
      <c r="F746" s="147">
        <f t="shared" si="69"/>
        <v>3135.2999999999997</v>
      </c>
      <c r="G746" s="313">
        <v>1697</v>
      </c>
      <c r="H746" s="147">
        <v>1697</v>
      </c>
      <c r="I746" s="147">
        <v>1697</v>
      </c>
      <c r="J746" s="459">
        <f t="shared" si="70"/>
        <v>0.56566666666666665</v>
      </c>
      <c r="K746" s="257">
        <f t="shared" si="68"/>
        <v>2421.8735499999998</v>
      </c>
      <c r="L746" s="257">
        <f t="shared" si="71"/>
        <v>532.81218100000001</v>
      </c>
      <c r="M746" s="460">
        <v>609.92442666666659</v>
      </c>
      <c r="N746" s="257">
        <v>118.90313333333333</v>
      </c>
      <c r="O746" s="458">
        <f t="shared" si="67"/>
        <v>1.1748519411220615</v>
      </c>
    </row>
    <row r="747" spans="1:15" s="4" customFormat="1" ht="15.5" x14ac:dyDescent="0.35">
      <c r="A747" s="287">
        <v>78</v>
      </c>
      <c r="B747" s="321" t="s">
        <v>1293</v>
      </c>
      <c r="C747" s="147">
        <v>230.5</v>
      </c>
      <c r="D747" s="147"/>
      <c r="E747" s="147"/>
      <c r="F747" s="147">
        <f t="shared" si="69"/>
        <v>230.5</v>
      </c>
      <c r="G747" s="313">
        <v>66</v>
      </c>
      <c r="H747" s="147">
        <v>66</v>
      </c>
      <c r="I747" s="147">
        <v>66</v>
      </c>
      <c r="J747" s="459">
        <f t="shared" si="70"/>
        <v>2.1999999999999999E-2</v>
      </c>
      <c r="K747" s="257">
        <f t="shared" si="68"/>
        <v>94.19189999999999</v>
      </c>
      <c r="L747" s="257">
        <f t="shared" si="71"/>
        <v>20.722217999999998</v>
      </c>
      <c r="M747" s="460">
        <v>23.721279999999997</v>
      </c>
      <c r="N747" s="257">
        <v>4.6243999999999996</v>
      </c>
      <c r="O747" s="458">
        <f t="shared" si="67"/>
        <v>0.62151756182212581</v>
      </c>
    </row>
    <row r="748" spans="1:15" s="4" customFormat="1" ht="15.5" x14ac:dyDescent="0.35">
      <c r="A748" s="287">
        <v>79</v>
      </c>
      <c r="B748" s="321" t="s">
        <v>455</v>
      </c>
      <c r="C748" s="147">
        <v>115.8</v>
      </c>
      <c r="D748" s="147"/>
      <c r="E748" s="147"/>
      <c r="F748" s="147">
        <f t="shared" si="69"/>
        <v>115.8</v>
      </c>
      <c r="G748" s="313">
        <v>0</v>
      </c>
      <c r="H748" s="147">
        <v>0</v>
      </c>
      <c r="I748" s="147"/>
      <c r="J748" s="459">
        <f t="shared" si="70"/>
        <v>0</v>
      </c>
      <c r="K748" s="257">
        <f t="shared" si="68"/>
        <v>0</v>
      </c>
      <c r="L748" s="257">
        <f t="shared" si="71"/>
        <v>0</v>
      </c>
      <c r="M748" s="460">
        <v>0</v>
      </c>
      <c r="N748" s="257">
        <v>0</v>
      </c>
      <c r="O748" s="458">
        <f t="shared" si="67"/>
        <v>0</v>
      </c>
    </row>
    <row r="749" spans="1:15" s="4" customFormat="1" ht="15.5" x14ac:dyDescent="0.35">
      <c r="A749" s="287">
        <v>80</v>
      </c>
      <c r="B749" s="321" t="s">
        <v>456</v>
      </c>
      <c r="C749" s="147">
        <v>229.9</v>
      </c>
      <c r="D749" s="147"/>
      <c r="E749" s="147"/>
      <c r="F749" s="147">
        <f t="shared" si="69"/>
        <v>229.9</v>
      </c>
      <c r="G749" s="313">
        <v>0</v>
      </c>
      <c r="H749" s="147">
        <v>0</v>
      </c>
      <c r="I749" s="147"/>
      <c r="J749" s="459">
        <f t="shared" si="70"/>
        <v>0</v>
      </c>
      <c r="K749" s="257">
        <f t="shared" si="68"/>
        <v>0</v>
      </c>
      <c r="L749" s="257">
        <f t="shared" si="71"/>
        <v>0</v>
      </c>
      <c r="M749" s="460">
        <v>0</v>
      </c>
      <c r="N749" s="257">
        <v>0</v>
      </c>
      <c r="O749" s="458">
        <f t="shared" si="67"/>
        <v>0</v>
      </c>
    </row>
    <row r="750" spans="1:15" s="4" customFormat="1" ht="15.5" x14ac:dyDescent="0.35">
      <c r="A750" s="287">
        <v>81</v>
      </c>
      <c r="B750" s="321" t="s">
        <v>457</v>
      </c>
      <c r="C750" s="147">
        <v>274.3</v>
      </c>
      <c r="D750" s="147"/>
      <c r="E750" s="147"/>
      <c r="F750" s="147">
        <f t="shared" si="69"/>
        <v>274.3</v>
      </c>
      <c r="G750" s="313">
        <v>0</v>
      </c>
      <c r="H750" s="147">
        <v>0</v>
      </c>
      <c r="I750" s="147"/>
      <c r="J750" s="459">
        <f t="shared" si="70"/>
        <v>0</v>
      </c>
      <c r="K750" s="257">
        <f t="shared" si="68"/>
        <v>0</v>
      </c>
      <c r="L750" s="257">
        <f t="shared" si="71"/>
        <v>0</v>
      </c>
      <c r="M750" s="460">
        <v>0</v>
      </c>
      <c r="N750" s="257">
        <v>0</v>
      </c>
      <c r="O750" s="458">
        <f t="shared" si="67"/>
        <v>0</v>
      </c>
    </row>
    <row r="751" spans="1:15" s="4" customFormat="1" ht="15.5" x14ac:dyDescent="0.35">
      <c r="A751" s="287">
        <v>82</v>
      </c>
      <c r="B751" s="321" t="s">
        <v>458</v>
      </c>
      <c r="C751" s="147">
        <v>282</v>
      </c>
      <c r="D751" s="147"/>
      <c r="E751" s="147"/>
      <c r="F751" s="147">
        <f t="shared" si="69"/>
        <v>282</v>
      </c>
      <c r="G751" s="313">
        <v>0</v>
      </c>
      <c r="H751" s="147">
        <v>0</v>
      </c>
      <c r="I751" s="147"/>
      <c r="J751" s="459">
        <f t="shared" si="70"/>
        <v>0</v>
      </c>
      <c r="K751" s="257">
        <f t="shared" si="68"/>
        <v>0</v>
      </c>
      <c r="L751" s="257">
        <f t="shared" si="71"/>
        <v>0</v>
      </c>
      <c r="M751" s="460">
        <v>0</v>
      </c>
      <c r="N751" s="257">
        <v>0</v>
      </c>
      <c r="O751" s="458">
        <f t="shared" ref="O751:O810" si="72">(K751+L751+M751+N751)/F751</f>
        <v>0</v>
      </c>
    </row>
    <row r="752" spans="1:15" s="4" customFormat="1" ht="15.5" x14ac:dyDescent="0.35">
      <c r="A752" s="287">
        <v>83</v>
      </c>
      <c r="B752" s="321" t="s">
        <v>459</v>
      </c>
      <c r="C752" s="147">
        <v>181.2</v>
      </c>
      <c r="D752" s="147"/>
      <c r="E752" s="147"/>
      <c r="F752" s="147">
        <f t="shared" si="69"/>
        <v>181.2</v>
      </c>
      <c r="G752" s="313">
        <v>22</v>
      </c>
      <c r="H752" s="147">
        <v>22</v>
      </c>
      <c r="I752" s="147">
        <v>22</v>
      </c>
      <c r="J752" s="459">
        <f t="shared" si="70"/>
        <v>7.3333333333333332E-3</v>
      </c>
      <c r="K752" s="257">
        <f t="shared" si="68"/>
        <v>31.397299999999998</v>
      </c>
      <c r="L752" s="257">
        <f t="shared" si="71"/>
        <v>6.9074059999999999</v>
      </c>
      <c r="M752" s="460">
        <v>7.9070933333333322</v>
      </c>
      <c r="N752" s="257">
        <v>1.5414666666666665</v>
      </c>
      <c r="O752" s="458">
        <f t="shared" si="72"/>
        <v>0.26353899558498894</v>
      </c>
    </row>
    <row r="753" spans="1:27" s="4" customFormat="1" ht="15.5" x14ac:dyDescent="0.35">
      <c r="A753" s="287">
        <v>84</v>
      </c>
      <c r="B753" s="321" t="s">
        <v>460</v>
      </c>
      <c r="C753" s="147">
        <v>171</v>
      </c>
      <c r="D753" s="147"/>
      <c r="E753" s="147"/>
      <c r="F753" s="147">
        <f t="shared" si="69"/>
        <v>171</v>
      </c>
      <c r="G753" s="313">
        <v>22</v>
      </c>
      <c r="H753" s="147">
        <v>22</v>
      </c>
      <c r="I753" s="147">
        <v>22</v>
      </c>
      <c r="J753" s="459">
        <f t="shared" si="70"/>
        <v>7.3333333333333332E-3</v>
      </c>
      <c r="K753" s="257">
        <f t="shared" si="68"/>
        <v>31.397299999999998</v>
      </c>
      <c r="L753" s="257">
        <f t="shared" si="71"/>
        <v>6.9074059999999999</v>
      </c>
      <c r="M753" s="460">
        <v>7.9070933333333322</v>
      </c>
      <c r="N753" s="257">
        <v>1.5414666666666665</v>
      </c>
      <c r="O753" s="458">
        <f t="shared" si="72"/>
        <v>0.27925886549707601</v>
      </c>
    </row>
    <row r="754" spans="1:27" s="4" customFormat="1" ht="15.5" x14ac:dyDescent="0.35">
      <c r="A754" s="287">
        <v>85</v>
      </c>
      <c r="B754" s="321" t="s">
        <v>461</v>
      </c>
      <c r="C754" s="147">
        <v>160.5</v>
      </c>
      <c r="D754" s="147"/>
      <c r="E754" s="147"/>
      <c r="F754" s="147">
        <f t="shared" si="69"/>
        <v>160.5</v>
      </c>
      <c r="G754" s="313">
        <v>22</v>
      </c>
      <c r="H754" s="147">
        <v>22</v>
      </c>
      <c r="I754" s="147">
        <v>22</v>
      </c>
      <c r="J754" s="459">
        <f t="shared" si="70"/>
        <v>7.3333333333333332E-3</v>
      </c>
      <c r="K754" s="257">
        <f t="shared" si="68"/>
        <v>31.397299999999998</v>
      </c>
      <c r="L754" s="257">
        <f t="shared" si="71"/>
        <v>6.9074059999999999</v>
      </c>
      <c r="M754" s="460">
        <v>7.9070933333333322</v>
      </c>
      <c r="N754" s="257">
        <v>1.5414666666666665</v>
      </c>
      <c r="O754" s="458">
        <f t="shared" si="72"/>
        <v>0.29752813707165104</v>
      </c>
    </row>
    <row r="755" spans="1:27" s="4" customFormat="1" ht="15.5" x14ac:dyDescent="0.35">
      <c r="A755" s="287">
        <v>86</v>
      </c>
      <c r="B755" s="321" t="s">
        <v>462</v>
      </c>
      <c r="C755" s="147">
        <v>165.6</v>
      </c>
      <c r="D755" s="147"/>
      <c r="E755" s="147"/>
      <c r="F755" s="147">
        <f t="shared" si="69"/>
        <v>165.6</v>
      </c>
      <c r="G755" s="313">
        <v>22</v>
      </c>
      <c r="H755" s="147">
        <v>22</v>
      </c>
      <c r="I755" s="147">
        <v>22</v>
      </c>
      <c r="J755" s="459">
        <f t="shared" si="70"/>
        <v>7.3333333333333332E-3</v>
      </c>
      <c r="K755" s="257">
        <f t="shared" si="68"/>
        <v>31.397299999999998</v>
      </c>
      <c r="L755" s="257">
        <f t="shared" si="71"/>
        <v>6.9074059999999999</v>
      </c>
      <c r="M755" s="460">
        <v>7.9070933333333322</v>
      </c>
      <c r="N755" s="257">
        <v>1.5414666666666665</v>
      </c>
      <c r="O755" s="458">
        <f t="shared" si="72"/>
        <v>0.28836513285024151</v>
      </c>
    </row>
    <row r="756" spans="1:27" s="4" customFormat="1" ht="15.5" x14ac:dyDescent="0.35">
      <c r="A756" s="287">
        <v>87</v>
      </c>
      <c r="B756" s="321" t="s">
        <v>463</v>
      </c>
      <c r="C756" s="147">
        <v>158.6</v>
      </c>
      <c r="D756" s="147"/>
      <c r="E756" s="147"/>
      <c r="F756" s="147">
        <f t="shared" si="69"/>
        <v>158.6</v>
      </c>
      <c r="G756" s="313">
        <v>22</v>
      </c>
      <c r="H756" s="147">
        <v>22</v>
      </c>
      <c r="I756" s="147">
        <v>22</v>
      </c>
      <c r="J756" s="459">
        <f t="shared" si="70"/>
        <v>7.3333333333333332E-3</v>
      </c>
      <c r="K756" s="257">
        <f t="shared" si="68"/>
        <v>31.397299999999998</v>
      </c>
      <c r="L756" s="257">
        <f t="shared" si="71"/>
        <v>6.9074059999999999</v>
      </c>
      <c r="M756" s="460">
        <v>7.9070933333333322</v>
      </c>
      <c r="N756" s="257">
        <v>1.5414666666666665</v>
      </c>
      <c r="O756" s="458">
        <f t="shared" si="72"/>
        <v>0.30109247162673392</v>
      </c>
    </row>
    <row r="757" spans="1:27" s="4" customFormat="1" ht="15.5" x14ac:dyDescent="0.35">
      <c r="A757" s="287">
        <v>88</v>
      </c>
      <c r="B757" s="321" t="s">
        <v>464</v>
      </c>
      <c r="C757" s="147">
        <v>414.61</v>
      </c>
      <c r="D757" s="147"/>
      <c r="E757" s="147"/>
      <c r="F757" s="147">
        <f t="shared" si="69"/>
        <v>414.61</v>
      </c>
      <c r="G757" s="313">
        <v>0</v>
      </c>
      <c r="H757" s="147">
        <v>0</v>
      </c>
      <c r="I757" s="147"/>
      <c r="J757" s="459">
        <f t="shared" si="70"/>
        <v>0</v>
      </c>
      <c r="K757" s="257">
        <f t="shared" si="68"/>
        <v>0</v>
      </c>
      <c r="L757" s="257">
        <f t="shared" si="71"/>
        <v>0</v>
      </c>
      <c r="M757" s="460">
        <v>0</v>
      </c>
      <c r="N757" s="257">
        <v>0</v>
      </c>
      <c r="O757" s="458">
        <f t="shared" si="72"/>
        <v>0</v>
      </c>
    </row>
    <row r="758" spans="1:27" s="4" customFormat="1" ht="15.5" x14ac:dyDescent="0.35">
      <c r="A758" s="287">
        <v>89</v>
      </c>
      <c r="B758" s="321" t="s">
        <v>465</v>
      </c>
      <c r="C758" s="147">
        <v>148.1</v>
      </c>
      <c r="D758" s="147"/>
      <c r="E758" s="147"/>
      <c r="F758" s="147">
        <f t="shared" si="69"/>
        <v>148.1</v>
      </c>
      <c r="G758" s="313">
        <v>24</v>
      </c>
      <c r="H758" s="147">
        <v>24</v>
      </c>
      <c r="I758" s="147">
        <v>24</v>
      </c>
      <c r="J758" s="459">
        <f t="shared" si="70"/>
        <v>8.0000000000000002E-3</v>
      </c>
      <c r="K758" s="257">
        <f t="shared" si="68"/>
        <v>34.251599999999996</v>
      </c>
      <c r="L758" s="257">
        <f t="shared" si="71"/>
        <v>7.5353519999999996</v>
      </c>
      <c r="M758" s="460">
        <v>8.6259200000000007</v>
      </c>
      <c r="N758" s="257">
        <v>1.6816</v>
      </c>
      <c r="O758" s="458">
        <f t="shared" si="72"/>
        <v>0.35175200540175561</v>
      </c>
    </row>
    <row r="759" spans="1:27" s="4" customFormat="1" ht="15.5" x14ac:dyDescent="0.35">
      <c r="A759" s="287">
        <v>90</v>
      </c>
      <c r="B759" s="321" t="s">
        <v>466</v>
      </c>
      <c r="C759" s="147">
        <v>140.9</v>
      </c>
      <c r="D759" s="147"/>
      <c r="E759" s="147"/>
      <c r="F759" s="147">
        <f t="shared" si="69"/>
        <v>140.9</v>
      </c>
      <c r="G759" s="313">
        <v>0</v>
      </c>
      <c r="H759" s="147">
        <v>0</v>
      </c>
      <c r="I759" s="147"/>
      <c r="J759" s="459">
        <f t="shared" si="70"/>
        <v>0</v>
      </c>
      <c r="K759" s="257">
        <f t="shared" si="68"/>
        <v>0</v>
      </c>
      <c r="L759" s="257">
        <f t="shared" si="71"/>
        <v>0</v>
      </c>
      <c r="M759" s="460">
        <v>0</v>
      </c>
      <c r="N759" s="257">
        <v>0</v>
      </c>
      <c r="O759" s="458">
        <f t="shared" si="72"/>
        <v>0</v>
      </c>
    </row>
    <row r="760" spans="1:27" s="4" customFormat="1" ht="15.5" x14ac:dyDescent="0.35">
      <c r="A760" s="287">
        <v>91</v>
      </c>
      <c r="B760" s="321" t="s">
        <v>467</v>
      </c>
      <c r="C760" s="147">
        <v>97.5</v>
      </c>
      <c r="D760" s="147"/>
      <c r="E760" s="147"/>
      <c r="F760" s="147">
        <f t="shared" si="69"/>
        <v>97.5</v>
      </c>
      <c r="G760" s="313">
        <v>0</v>
      </c>
      <c r="H760" s="147">
        <v>0</v>
      </c>
      <c r="I760" s="147"/>
      <c r="J760" s="459">
        <f t="shared" si="70"/>
        <v>0</v>
      </c>
      <c r="K760" s="257">
        <f t="shared" si="68"/>
        <v>0</v>
      </c>
      <c r="L760" s="257">
        <f t="shared" si="71"/>
        <v>0</v>
      </c>
      <c r="M760" s="460">
        <v>0</v>
      </c>
      <c r="N760" s="257">
        <v>0</v>
      </c>
      <c r="O760" s="458">
        <f t="shared" si="72"/>
        <v>0</v>
      </c>
    </row>
    <row r="761" spans="1:27" s="4" customFormat="1" ht="15.5" x14ac:dyDescent="0.35">
      <c r="A761" s="287">
        <v>92</v>
      </c>
      <c r="B761" s="321" t="s">
        <v>468</v>
      </c>
      <c r="C761" s="147">
        <v>522.6</v>
      </c>
      <c r="D761" s="147"/>
      <c r="E761" s="147"/>
      <c r="F761" s="147">
        <f t="shared" si="69"/>
        <v>522.6</v>
      </c>
      <c r="G761" s="313">
        <v>0</v>
      </c>
      <c r="H761" s="147">
        <v>0</v>
      </c>
      <c r="I761" s="147"/>
      <c r="J761" s="459">
        <f t="shared" si="70"/>
        <v>0</v>
      </c>
      <c r="K761" s="257">
        <f t="shared" si="68"/>
        <v>0</v>
      </c>
      <c r="L761" s="257">
        <f t="shared" si="71"/>
        <v>0</v>
      </c>
      <c r="M761" s="460">
        <v>0</v>
      </c>
      <c r="N761" s="257">
        <v>0</v>
      </c>
      <c r="O761" s="458">
        <f t="shared" si="72"/>
        <v>0</v>
      </c>
    </row>
    <row r="762" spans="1:27" s="4" customFormat="1" ht="15.5" x14ac:dyDescent="0.35">
      <c r="A762" s="287">
        <v>93</v>
      </c>
      <c r="B762" s="321" t="s">
        <v>469</v>
      </c>
      <c r="C762" s="147">
        <v>199</v>
      </c>
      <c r="D762" s="147"/>
      <c r="E762" s="147"/>
      <c r="F762" s="147">
        <f t="shared" si="69"/>
        <v>199</v>
      </c>
      <c r="G762" s="313">
        <v>121</v>
      </c>
      <c r="H762" s="147">
        <v>121</v>
      </c>
      <c r="I762" s="147">
        <v>121</v>
      </c>
      <c r="J762" s="459">
        <f t="shared" si="70"/>
        <v>4.0333333333333332E-2</v>
      </c>
      <c r="K762" s="257">
        <f t="shared" si="68"/>
        <v>172.68514999999999</v>
      </c>
      <c r="L762" s="257">
        <f t="shared" si="71"/>
        <v>37.990732999999999</v>
      </c>
      <c r="M762" s="460">
        <v>43.489013333333332</v>
      </c>
      <c r="N762" s="257">
        <v>8.4780666666666669</v>
      </c>
      <c r="O762" s="458">
        <f t="shared" si="72"/>
        <v>1.3198138844221106</v>
      </c>
      <c r="P762" s="4">
        <v>199</v>
      </c>
      <c r="S762" s="4">
        <v>199</v>
      </c>
      <c r="T762" s="4">
        <v>121</v>
      </c>
      <c r="U762" s="4">
        <v>121</v>
      </c>
      <c r="V762" s="4">
        <v>4.0333333333333332E-2</v>
      </c>
      <c r="W762" s="4">
        <v>62.851433333333333</v>
      </c>
      <c r="X762" s="4">
        <v>23.110472036666668</v>
      </c>
      <c r="Y762" s="4">
        <v>31.425716666666666</v>
      </c>
      <c r="Z762" s="4">
        <v>3.3912266666666664</v>
      </c>
      <c r="AA762" s="4">
        <v>0.60692888795644895</v>
      </c>
    </row>
    <row r="763" spans="1:27" s="4" customFormat="1" ht="15.5" x14ac:dyDescent="0.35">
      <c r="A763" s="287">
        <v>94</v>
      </c>
      <c r="B763" s="321" t="s">
        <v>470</v>
      </c>
      <c r="C763" s="147">
        <v>128.5</v>
      </c>
      <c r="D763" s="147"/>
      <c r="E763" s="147"/>
      <c r="F763" s="147">
        <f t="shared" si="69"/>
        <v>128.5</v>
      </c>
      <c r="G763" s="313"/>
      <c r="H763" s="147"/>
      <c r="I763" s="147"/>
      <c r="J763" s="459">
        <f t="shared" si="70"/>
        <v>0</v>
      </c>
      <c r="K763" s="257">
        <f t="shared" si="68"/>
        <v>0</v>
      </c>
      <c r="L763" s="257">
        <f t="shared" si="71"/>
        <v>0</v>
      </c>
      <c r="M763" s="460">
        <v>0</v>
      </c>
      <c r="N763" s="257">
        <v>0</v>
      </c>
      <c r="O763" s="458">
        <f t="shared" si="72"/>
        <v>0</v>
      </c>
    </row>
    <row r="764" spans="1:27" s="4" customFormat="1" ht="15.5" x14ac:dyDescent="0.35">
      <c r="A764" s="287">
        <v>95</v>
      </c>
      <c r="B764" s="321" t="s">
        <v>471</v>
      </c>
      <c r="C764" s="147">
        <v>35.4</v>
      </c>
      <c r="D764" s="147"/>
      <c r="E764" s="147"/>
      <c r="F764" s="147">
        <f t="shared" si="69"/>
        <v>35.4</v>
      </c>
      <c r="G764" s="313">
        <v>0</v>
      </c>
      <c r="H764" s="147">
        <v>0</v>
      </c>
      <c r="I764" s="147"/>
      <c r="J764" s="459">
        <f t="shared" si="70"/>
        <v>0</v>
      </c>
      <c r="K764" s="257">
        <f t="shared" si="68"/>
        <v>0</v>
      </c>
      <c r="L764" s="257">
        <f t="shared" si="71"/>
        <v>0</v>
      </c>
      <c r="M764" s="460">
        <v>0</v>
      </c>
      <c r="N764" s="257">
        <v>0</v>
      </c>
      <c r="O764" s="458">
        <f t="shared" si="72"/>
        <v>0</v>
      </c>
    </row>
    <row r="765" spans="1:27" s="4" customFormat="1" ht="15.5" x14ac:dyDescent="0.35">
      <c r="A765" s="287">
        <v>96</v>
      </c>
      <c r="B765" s="321" t="s">
        <v>472</v>
      </c>
      <c r="C765" s="147">
        <v>407.14</v>
      </c>
      <c r="D765" s="147"/>
      <c r="E765" s="147"/>
      <c r="F765" s="147">
        <f t="shared" si="69"/>
        <v>407.14</v>
      </c>
      <c r="G765" s="313">
        <v>0</v>
      </c>
      <c r="H765" s="147">
        <v>0</v>
      </c>
      <c r="I765" s="147"/>
      <c r="J765" s="459">
        <f t="shared" si="70"/>
        <v>0</v>
      </c>
      <c r="K765" s="257">
        <f t="shared" si="68"/>
        <v>0</v>
      </c>
      <c r="L765" s="257">
        <f t="shared" si="71"/>
        <v>0</v>
      </c>
      <c r="M765" s="460">
        <v>0</v>
      </c>
      <c r="N765" s="257">
        <v>0</v>
      </c>
      <c r="O765" s="458">
        <f t="shared" si="72"/>
        <v>0</v>
      </c>
    </row>
    <row r="766" spans="1:27" s="4" customFormat="1" ht="15.5" x14ac:dyDescent="0.35">
      <c r="A766" s="287">
        <v>97</v>
      </c>
      <c r="B766" s="321" t="s">
        <v>473</v>
      </c>
      <c r="C766" s="147">
        <v>207.4</v>
      </c>
      <c r="D766" s="147"/>
      <c r="E766" s="147"/>
      <c r="F766" s="147">
        <f t="shared" si="69"/>
        <v>207.4</v>
      </c>
      <c r="G766" s="313">
        <v>0</v>
      </c>
      <c r="H766" s="147">
        <v>0</v>
      </c>
      <c r="I766" s="147"/>
      <c r="J766" s="459">
        <f t="shared" si="70"/>
        <v>0</v>
      </c>
      <c r="K766" s="257">
        <f t="shared" si="68"/>
        <v>0</v>
      </c>
      <c r="L766" s="257">
        <f t="shared" si="71"/>
        <v>0</v>
      </c>
      <c r="M766" s="460">
        <v>0</v>
      </c>
      <c r="N766" s="257">
        <v>0</v>
      </c>
      <c r="O766" s="458">
        <f t="shared" si="72"/>
        <v>0</v>
      </c>
    </row>
    <row r="767" spans="1:27" s="4" customFormat="1" ht="15.5" x14ac:dyDescent="0.35">
      <c r="A767" s="287">
        <v>98</v>
      </c>
      <c r="B767" s="321" t="s">
        <v>474</v>
      </c>
      <c r="C767" s="147">
        <v>388.5</v>
      </c>
      <c r="D767" s="147"/>
      <c r="E767" s="147">
        <v>230.8</v>
      </c>
      <c r="F767" s="147">
        <f t="shared" si="69"/>
        <v>619.29999999999995</v>
      </c>
      <c r="G767" s="313">
        <v>183</v>
      </c>
      <c r="H767" s="147">
        <v>183</v>
      </c>
      <c r="I767" s="147">
        <v>183</v>
      </c>
      <c r="J767" s="459">
        <f t="shared" si="70"/>
        <v>6.0999999999999999E-2</v>
      </c>
      <c r="K767" s="257">
        <f t="shared" si="68"/>
        <v>261.16845000000001</v>
      </c>
      <c r="L767" s="257">
        <f t="shared" si="71"/>
        <v>57.457059000000001</v>
      </c>
      <c r="M767" s="460">
        <v>65.772639999999996</v>
      </c>
      <c r="N767" s="257">
        <v>12.822199999999999</v>
      </c>
      <c r="O767" s="458">
        <f t="shared" si="72"/>
        <v>0.64140214597125789</v>
      </c>
    </row>
    <row r="768" spans="1:27" s="4" customFormat="1" ht="15.5" x14ac:dyDescent="0.35">
      <c r="A768" s="287">
        <v>99</v>
      </c>
      <c r="B768" s="321" t="s">
        <v>475</v>
      </c>
      <c r="C768" s="147">
        <v>326.7</v>
      </c>
      <c r="D768" s="147"/>
      <c r="E768" s="147"/>
      <c r="F768" s="147">
        <f t="shared" si="69"/>
        <v>326.7</v>
      </c>
      <c r="G768" s="313">
        <v>173</v>
      </c>
      <c r="H768" s="147">
        <v>173</v>
      </c>
      <c r="I768" s="147">
        <v>173</v>
      </c>
      <c r="J768" s="459">
        <f t="shared" si="70"/>
        <v>5.7666666666666665E-2</v>
      </c>
      <c r="K768" s="257">
        <f t="shared" si="68"/>
        <v>246.89694999999998</v>
      </c>
      <c r="L768" s="257">
        <f t="shared" si="71"/>
        <v>54.317328999999994</v>
      </c>
      <c r="M768" s="460">
        <v>62.178506666666664</v>
      </c>
      <c r="N768" s="257">
        <v>12.121533333333332</v>
      </c>
      <c r="O768" s="458">
        <f t="shared" si="72"/>
        <v>1.1494163422099786</v>
      </c>
    </row>
    <row r="769" spans="1:20" s="4" customFormat="1" ht="15.5" x14ac:dyDescent="0.35">
      <c r="A769" s="287">
        <v>100</v>
      </c>
      <c r="B769" s="321" t="s">
        <v>476</v>
      </c>
      <c r="C769" s="147">
        <v>485.4</v>
      </c>
      <c r="D769" s="147"/>
      <c r="E769" s="147"/>
      <c r="F769" s="147">
        <f t="shared" si="69"/>
        <v>485.4</v>
      </c>
      <c r="G769" s="313">
        <v>175</v>
      </c>
      <c r="H769" s="147">
        <v>175</v>
      </c>
      <c r="I769" s="147">
        <v>175</v>
      </c>
      <c r="J769" s="459">
        <f t="shared" si="70"/>
        <v>5.8333333333333334E-2</v>
      </c>
      <c r="K769" s="257">
        <f t="shared" si="68"/>
        <v>249.75125</v>
      </c>
      <c r="L769" s="257">
        <f t="shared" si="71"/>
        <v>54.945275000000002</v>
      </c>
      <c r="M769" s="460">
        <v>62.897333333333329</v>
      </c>
      <c r="N769" s="257">
        <v>12.261666666666667</v>
      </c>
      <c r="O769" s="458">
        <f t="shared" si="72"/>
        <v>0.78256185620107133</v>
      </c>
    </row>
    <row r="770" spans="1:20" s="4" customFormat="1" ht="15.5" x14ac:dyDescent="0.35">
      <c r="A770" s="287">
        <v>101</v>
      </c>
      <c r="B770" s="321" t="s">
        <v>477</v>
      </c>
      <c r="C770" s="147">
        <v>562.28</v>
      </c>
      <c r="D770" s="147"/>
      <c r="E770" s="147"/>
      <c r="F770" s="147">
        <f t="shared" si="69"/>
        <v>562.28</v>
      </c>
      <c r="G770" s="313">
        <v>194</v>
      </c>
      <c r="H770" s="147">
        <v>194</v>
      </c>
      <c r="I770" s="147">
        <v>194</v>
      </c>
      <c r="J770" s="459">
        <f t="shared" si="70"/>
        <v>6.4666666666666664E-2</v>
      </c>
      <c r="K770" s="257">
        <f t="shared" si="68"/>
        <v>276.86709999999999</v>
      </c>
      <c r="L770" s="257">
        <f t="shared" si="71"/>
        <v>60.910761999999998</v>
      </c>
      <c r="M770" s="460">
        <v>69.726186666666663</v>
      </c>
      <c r="N770" s="257">
        <v>13.592933333333333</v>
      </c>
      <c r="O770" s="458">
        <f t="shared" si="72"/>
        <v>0.74890976381873797</v>
      </c>
    </row>
    <row r="771" spans="1:20" s="4" customFormat="1" ht="15.5" x14ac:dyDescent="0.35">
      <c r="A771" s="287">
        <v>102</v>
      </c>
      <c r="B771" s="321" t="s">
        <v>478</v>
      </c>
      <c r="C771" s="147">
        <v>156.78</v>
      </c>
      <c r="D771" s="147"/>
      <c r="E771" s="147"/>
      <c r="F771" s="147">
        <f t="shared" si="69"/>
        <v>156.78</v>
      </c>
      <c r="G771" s="313">
        <v>0</v>
      </c>
      <c r="H771" s="147">
        <v>0</v>
      </c>
      <c r="I771" s="147"/>
      <c r="J771" s="459">
        <f t="shared" si="70"/>
        <v>0</v>
      </c>
      <c r="K771" s="257">
        <f t="shared" si="68"/>
        <v>0</v>
      </c>
      <c r="L771" s="257">
        <f t="shared" si="71"/>
        <v>0</v>
      </c>
      <c r="M771" s="460">
        <v>0</v>
      </c>
      <c r="N771" s="257">
        <v>0</v>
      </c>
      <c r="O771" s="458">
        <f t="shared" si="72"/>
        <v>0</v>
      </c>
    </row>
    <row r="772" spans="1:20" s="4" customFormat="1" ht="15.5" x14ac:dyDescent="0.35">
      <c r="A772" s="287">
        <v>103</v>
      </c>
      <c r="B772" s="321" t="s">
        <v>479</v>
      </c>
      <c r="C772" s="147">
        <v>169.82</v>
      </c>
      <c r="D772" s="147"/>
      <c r="E772" s="147"/>
      <c r="F772" s="147">
        <f t="shared" si="69"/>
        <v>169.82</v>
      </c>
      <c r="G772" s="313">
        <v>100</v>
      </c>
      <c r="H772" s="147">
        <v>100</v>
      </c>
      <c r="I772" s="147">
        <v>100</v>
      </c>
      <c r="J772" s="459">
        <f t="shared" si="70"/>
        <v>3.3333333333333333E-2</v>
      </c>
      <c r="K772" s="257">
        <f t="shared" si="68"/>
        <v>142.715</v>
      </c>
      <c r="L772" s="257">
        <f t="shared" si="71"/>
        <v>31.397300000000001</v>
      </c>
      <c r="M772" s="460">
        <v>35.941333333333333</v>
      </c>
      <c r="N772" s="257">
        <v>7.0066666666666668</v>
      </c>
      <c r="O772" s="458">
        <f t="shared" si="72"/>
        <v>1.2781786597573901</v>
      </c>
    </row>
    <row r="773" spans="1:20" s="4" customFormat="1" ht="15.5" x14ac:dyDescent="0.35">
      <c r="A773" s="287">
        <v>104</v>
      </c>
      <c r="B773" s="321" t="s">
        <v>480</v>
      </c>
      <c r="C773" s="147">
        <v>263.20999999999998</v>
      </c>
      <c r="D773" s="147"/>
      <c r="E773" s="147"/>
      <c r="F773" s="147">
        <f t="shared" si="69"/>
        <v>263.20999999999998</v>
      </c>
      <c r="G773" s="313">
        <v>91</v>
      </c>
      <c r="H773" s="147">
        <v>91</v>
      </c>
      <c r="I773" s="147">
        <v>91</v>
      </c>
      <c r="J773" s="459">
        <f t="shared" si="70"/>
        <v>3.0333333333333334E-2</v>
      </c>
      <c r="K773" s="257">
        <f t="shared" si="68"/>
        <v>129.87064999999998</v>
      </c>
      <c r="L773" s="257">
        <f t="shared" si="71"/>
        <v>28.571542999999995</v>
      </c>
      <c r="M773" s="460">
        <v>32.70661333333333</v>
      </c>
      <c r="N773" s="257">
        <v>6.3760666666666665</v>
      </c>
      <c r="O773" s="458">
        <f t="shared" si="72"/>
        <v>0.75044592910603702</v>
      </c>
    </row>
    <row r="774" spans="1:20" s="4" customFormat="1" ht="15.5" x14ac:dyDescent="0.35">
      <c r="A774" s="287">
        <v>105</v>
      </c>
      <c r="B774" s="321" t="s">
        <v>2173</v>
      </c>
      <c r="C774" s="281">
        <v>1770.4</v>
      </c>
      <c r="D774" s="147"/>
      <c r="E774" s="147"/>
      <c r="F774" s="147">
        <f t="shared" ref="F774:F779" si="73">C774+D774+E774</f>
        <v>1770.4</v>
      </c>
      <c r="G774" s="314">
        <v>600</v>
      </c>
      <c r="H774" s="281">
        <v>600</v>
      </c>
      <c r="I774" s="281">
        <v>600</v>
      </c>
      <c r="J774" s="459">
        <f t="shared" si="70"/>
        <v>0.2</v>
      </c>
      <c r="K774" s="257">
        <f t="shared" si="68"/>
        <v>856.29</v>
      </c>
      <c r="L774" s="257">
        <f t="shared" si="71"/>
        <v>188.38379999999998</v>
      </c>
      <c r="M774" s="460">
        <v>215.648</v>
      </c>
      <c r="N774" s="257">
        <v>42.04</v>
      </c>
      <c r="O774" s="458">
        <f t="shared" si="72"/>
        <v>0.73563138273836415</v>
      </c>
    </row>
    <row r="775" spans="1:20" s="4" customFormat="1" ht="15.5" x14ac:dyDescent="0.35">
      <c r="A775" s="287">
        <v>106</v>
      </c>
      <c r="B775" s="321" t="s">
        <v>2174</v>
      </c>
      <c r="C775" s="281">
        <v>4227</v>
      </c>
      <c r="D775" s="147"/>
      <c r="E775" s="147">
        <v>534.20000000000005</v>
      </c>
      <c r="F775" s="147">
        <f t="shared" si="73"/>
        <v>4761.2</v>
      </c>
      <c r="G775" s="313">
        <v>2421.5</v>
      </c>
      <c r="H775" s="147">
        <v>2421.5</v>
      </c>
      <c r="I775" s="147">
        <v>2421.5</v>
      </c>
      <c r="J775" s="459">
        <f t="shared" si="70"/>
        <v>0.8071666666666667</v>
      </c>
      <c r="K775" s="257">
        <f t="shared" ref="K775:K838" si="74">J775*4281.45</f>
        <v>3455.8437250000002</v>
      </c>
      <c r="L775" s="257">
        <f t="shared" si="71"/>
        <v>760.28561950000005</v>
      </c>
      <c r="M775" s="460">
        <v>870.31938666666667</v>
      </c>
      <c r="N775" s="257">
        <v>169.66643333333334</v>
      </c>
      <c r="O775" s="458">
        <f t="shared" si="72"/>
        <v>1.1039475687851805</v>
      </c>
    </row>
    <row r="776" spans="1:20" s="4" customFormat="1" ht="15.5" x14ac:dyDescent="0.35">
      <c r="A776" s="287">
        <v>107</v>
      </c>
      <c r="B776" s="321" t="s">
        <v>2181</v>
      </c>
      <c r="C776" s="257">
        <v>725.2</v>
      </c>
      <c r="D776" s="147"/>
      <c r="E776" s="147"/>
      <c r="F776" s="147">
        <f t="shared" si="73"/>
        <v>725.2</v>
      </c>
      <c r="G776" s="314">
        <v>336</v>
      </c>
      <c r="H776" s="281">
        <v>336</v>
      </c>
      <c r="I776" s="281">
        <v>336</v>
      </c>
      <c r="J776" s="459">
        <f t="shared" si="70"/>
        <v>0.112</v>
      </c>
      <c r="K776" s="257">
        <f t="shared" si="74"/>
        <v>479.5224</v>
      </c>
      <c r="L776" s="257">
        <f t="shared" si="71"/>
        <v>105.494928</v>
      </c>
      <c r="M776" s="460">
        <v>120.76288</v>
      </c>
      <c r="N776" s="257">
        <v>23.542400000000001</v>
      </c>
      <c r="O776" s="458">
        <f t="shared" si="72"/>
        <v>1.0056847876447876</v>
      </c>
    </row>
    <row r="777" spans="1:20" s="4" customFormat="1" ht="15.5" x14ac:dyDescent="0.35">
      <c r="A777" s="287">
        <v>108</v>
      </c>
      <c r="B777" s="321" t="s">
        <v>611</v>
      </c>
      <c r="C777" s="257">
        <v>2870.81</v>
      </c>
      <c r="D777" s="147"/>
      <c r="E777" s="147">
        <v>41</v>
      </c>
      <c r="F777" s="147">
        <f t="shared" si="73"/>
        <v>2911.81</v>
      </c>
      <c r="G777" s="285">
        <v>1181</v>
      </c>
      <c r="H777" s="281">
        <v>1181</v>
      </c>
      <c r="I777" s="281">
        <v>1181</v>
      </c>
      <c r="J777" s="459">
        <f t="shared" si="70"/>
        <v>0.39366666666666666</v>
      </c>
      <c r="K777" s="257">
        <f t="shared" si="74"/>
        <v>1685.46415</v>
      </c>
      <c r="L777" s="257">
        <f t="shared" si="71"/>
        <v>370.80211300000002</v>
      </c>
      <c r="M777" s="460">
        <v>424.46714666666668</v>
      </c>
      <c r="N777" s="257">
        <v>82.748733333333334</v>
      </c>
      <c r="O777" s="458">
        <f t="shared" si="72"/>
        <v>0.88037411197846016</v>
      </c>
    </row>
    <row r="778" spans="1:20" s="4" customFormat="1" ht="15.5" x14ac:dyDescent="0.35">
      <c r="A778" s="287">
        <v>109</v>
      </c>
      <c r="B778" s="321" t="s">
        <v>612</v>
      </c>
      <c r="C778" s="257">
        <v>2933</v>
      </c>
      <c r="D778" s="147"/>
      <c r="E778" s="147"/>
      <c r="F778" s="147">
        <f t="shared" si="73"/>
        <v>2933</v>
      </c>
      <c r="G778" s="285">
        <v>1203</v>
      </c>
      <c r="H778" s="281">
        <v>1203</v>
      </c>
      <c r="I778" s="281">
        <v>1203</v>
      </c>
      <c r="J778" s="459">
        <f t="shared" si="70"/>
        <v>0.40100000000000002</v>
      </c>
      <c r="K778" s="257">
        <f t="shared" si="74"/>
        <v>1716.8614500000001</v>
      </c>
      <c r="L778" s="257">
        <f t="shared" si="71"/>
        <v>377.709519</v>
      </c>
      <c r="M778" s="460">
        <v>432.37423999999999</v>
      </c>
      <c r="N778" s="257">
        <v>84.290199999999999</v>
      </c>
      <c r="O778" s="458">
        <f t="shared" si="72"/>
        <v>0.89029505932492337</v>
      </c>
    </row>
    <row r="779" spans="1:20" s="4" customFormat="1" ht="15.5" x14ac:dyDescent="0.35">
      <c r="A779" s="287">
        <v>110</v>
      </c>
      <c r="B779" s="321" t="s">
        <v>613</v>
      </c>
      <c r="C779" s="257">
        <v>3120.67</v>
      </c>
      <c r="D779" s="147"/>
      <c r="E779" s="147"/>
      <c r="F779" s="147">
        <f t="shared" si="73"/>
        <v>3120.67</v>
      </c>
      <c r="G779" s="285">
        <v>1141.5999999999999</v>
      </c>
      <c r="H779" s="281">
        <v>1141.5999999999999</v>
      </c>
      <c r="I779" s="281">
        <v>1141.5999999999999</v>
      </c>
      <c r="J779" s="459">
        <f t="shared" si="70"/>
        <v>0.38053333333333328</v>
      </c>
      <c r="K779" s="257">
        <f t="shared" si="74"/>
        <v>1629.2344399999997</v>
      </c>
      <c r="L779" s="257">
        <f t="shared" si="71"/>
        <v>358.43157679999996</v>
      </c>
      <c r="M779" s="460">
        <v>410.30626133333323</v>
      </c>
      <c r="N779" s="257">
        <v>79.988106666666653</v>
      </c>
      <c r="O779" s="458">
        <f t="shared" si="72"/>
        <v>0.79404755542880201</v>
      </c>
      <c r="P779" s="485">
        <v>0.38053333333333328</v>
      </c>
      <c r="Q779" s="485">
        <v>767.53953866666654</v>
      </c>
      <c r="R779" s="485">
        <v>282.22428836773332</v>
      </c>
      <c r="S779" s="485">
        <v>87.264799999999994</v>
      </c>
      <c r="T779" s="485">
        <v>230</v>
      </c>
    </row>
    <row r="780" spans="1:20" s="461" customFormat="1" ht="15.5" x14ac:dyDescent="0.35">
      <c r="A780" s="305"/>
      <c r="B780" s="444" t="s">
        <v>979</v>
      </c>
      <c r="C780" s="250">
        <f t="shared" ref="C780:N780" si="75">SUM(C670:C779)</f>
        <v>237920.16999999993</v>
      </c>
      <c r="D780" s="250">
        <f t="shared" si="75"/>
        <v>216.9</v>
      </c>
      <c r="E780" s="250">
        <f t="shared" si="75"/>
        <v>4891</v>
      </c>
      <c r="F780" s="250">
        <f t="shared" si="75"/>
        <v>243028.06999999992</v>
      </c>
      <c r="G780" s="315">
        <f t="shared" si="75"/>
        <v>110854.1</v>
      </c>
      <c r="H780" s="250">
        <f t="shared" si="75"/>
        <v>110854.1</v>
      </c>
      <c r="I780" s="250">
        <f t="shared" si="75"/>
        <v>191016.59999999998</v>
      </c>
      <c r="J780" s="250">
        <f t="shared" si="75"/>
        <v>36.951366666666679</v>
      </c>
      <c r="K780" s="257">
        <f t="shared" si="74"/>
        <v>158205.42881500005</v>
      </c>
      <c r="L780" s="250">
        <f t="shared" si="75"/>
        <v>34805.194339299975</v>
      </c>
      <c r="M780" s="250">
        <f t="shared" si="75"/>
        <v>39842.441594666692</v>
      </c>
      <c r="N780" s="250">
        <f t="shared" si="75"/>
        <v>7767.1772733333328</v>
      </c>
      <c r="O780" s="458">
        <f t="shared" si="72"/>
        <v>0.99009238736208594</v>
      </c>
    </row>
    <row r="781" spans="1:20" s="4" customFormat="1" ht="15.75" customHeight="1" x14ac:dyDescent="0.35">
      <c r="A781" s="456" t="s">
        <v>1019</v>
      </c>
      <c r="B781" s="321"/>
      <c r="C781" s="147"/>
      <c r="D781" s="147"/>
      <c r="E781" s="147"/>
      <c r="F781" s="147"/>
      <c r="G781" s="306"/>
      <c r="H781" s="147"/>
      <c r="I781" s="147"/>
      <c r="J781" s="459"/>
      <c r="K781" s="257">
        <f t="shared" si="74"/>
        <v>0</v>
      </c>
      <c r="L781" s="257"/>
      <c r="M781" s="460"/>
      <c r="N781" s="257"/>
      <c r="O781" s="458" t="e">
        <f t="shared" si="72"/>
        <v>#DIV/0!</v>
      </c>
    </row>
    <row r="782" spans="1:20" s="4" customFormat="1" ht="15.5" x14ac:dyDescent="0.35">
      <c r="A782" s="287">
        <v>1</v>
      </c>
      <c r="B782" s="321" t="s">
        <v>818</v>
      </c>
      <c r="C782" s="147">
        <v>4265.91</v>
      </c>
      <c r="D782" s="147"/>
      <c r="E782" s="147"/>
      <c r="F782" s="147">
        <f t="shared" ref="F782:F831" si="76">C782+D782+E782</f>
        <v>4265.91</v>
      </c>
      <c r="G782" s="264">
        <v>2780</v>
      </c>
      <c r="H782" s="257">
        <v>1870</v>
      </c>
      <c r="I782" s="257">
        <v>3690</v>
      </c>
      <c r="J782" s="459">
        <f t="shared" si="70"/>
        <v>0.62333333333333329</v>
      </c>
      <c r="K782" s="257">
        <f t="shared" si="74"/>
        <v>2668.7704999999996</v>
      </c>
      <c r="L782" s="257">
        <f t="shared" si="71"/>
        <v>587.12950999999987</v>
      </c>
      <c r="M782" s="460">
        <v>1114.8191999999999</v>
      </c>
      <c r="N782" s="257">
        <v>131.02466666666663</v>
      </c>
      <c r="O782" s="458">
        <f t="shared" si="72"/>
        <v>1.0552833690037215</v>
      </c>
      <c r="P782" s="464" t="s">
        <v>818</v>
      </c>
      <c r="Q782" s="464" t="s">
        <v>818</v>
      </c>
    </row>
    <row r="783" spans="1:20" s="4" customFormat="1" ht="15.5" x14ac:dyDescent="0.35">
      <c r="A783" s="287">
        <v>2</v>
      </c>
      <c r="B783" s="321" t="s">
        <v>819</v>
      </c>
      <c r="C783" s="147">
        <v>9865.73</v>
      </c>
      <c r="D783" s="147"/>
      <c r="E783" s="147"/>
      <c r="F783" s="147">
        <f t="shared" si="76"/>
        <v>9865.73</v>
      </c>
      <c r="G783" s="264">
        <v>4777</v>
      </c>
      <c r="H783" s="281">
        <v>3800</v>
      </c>
      <c r="I783" s="281">
        <v>5984.3</v>
      </c>
      <c r="J783" s="459">
        <f t="shared" si="70"/>
        <v>1.2666666666666666</v>
      </c>
      <c r="K783" s="257">
        <f t="shared" si="74"/>
        <v>5423.1699999999992</v>
      </c>
      <c r="L783" s="257">
        <f t="shared" si="71"/>
        <v>1193.0973999999999</v>
      </c>
      <c r="M783" s="460">
        <v>2265.4079999999999</v>
      </c>
      <c r="N783" s="257">
        <v>266.25333333333333</v>
      </c>
      <c r="O783" s="458">
        <f t="shared" si="72"/>
        <v>0.92724296461927624</v>
      </c>
      <c r="P783" s="55" t="s">
        <v>819</v>
      </c>
      <c r="Q783" s="55" t="s">
        <v>819</v>
      </c>
    </row>
    <row r="784" spans="1:20" s="4" customFormat="1" ht="15.5" x14ac:dyDescent="0.35">
      <c r="A784" s="287">
        <v>3</v>
      </c>
      <c r="B784" s="321" t="s">
        <v>820</v>
      </c>
      <c r="C784" s="147">
        <v>4252.49</v>
      </c>
      <c r="D784" s="147"/>
      <c r="E784" s="147"/>
      <c r="F784" s="147">
        <f t="shared" si="76"/>
        <v>4252.49</v>
      </c>
      <c r="G784" s="264">
        <v>2802</v>
      </c>
      <c r="H784" s="281">
        <v>2062.6</v>
      </c>
      <c r="I784" s="281">
        <v>4117.1000000000004</v>
      </c>
      <c r="J784" s="459">
        <f t="shared" si="70"/>
        <v>0.68753333333333333</v>
      </c>
      <c r="K784" s="257">
        <f t="shared" si="74"/>
        <v>2943.6395899999998</v>
      </c>
      <c r="L784" s="257">
        <f t="shared" si="71"/>
        <v>647.6007098</v>
      </c>
      <c r="M784" s="460">
        <v>1229.6396159999999</v>
      </c>
      <c r="N784" s="257">
        <v>144.51950666666667</v>
      </c>
      <c r="O784" s="458">
        <f t="shared" si="72"/>
        <v>1.1676451731730508</v>
      </c>
      <c r="P784" s="55" t="s">
        <v>820</v>
      </c>
      <c r="Q784" s="55" t="s">
        <v>820</v>
      </c>
    </row>
    <row r="785" spans="1:17" s="4" customFormat="1" ht="15.5" x14ac:dyDescent="0.35">
      <c r="A785" s="287">
        <v>4</v>
      </c>
      <c r="B785" s="321" t="s">
        <v>821</v>
      </c>
      <c r="C785" s="147">
        <v>5944.1</v>
      </c>
      <c r="D785" s="147"/>
      <c r="E785" s="147">
        <v>7.2</v>
      </c>
      <c r="F785" s="147">
        <f t="shared" si="76"/>
        <v>5951.3</v>
      </c>
      <c r="G785" s="264">
        <v>3223</v>
      </c>
      <c r="H785" s="281">
        <v>2578.6</v>
      </c>
      <c r="I785" s="281">
        <v>4573.6000000000004</v>
      </c>
      <c r="J785" s="459">
        <f t="shared" si="70"/>
        <v>0.85953333333333326</v>
      </c>
      <c r="K785" s="257">
        <f t="shared" si="74"/>
        <v>3680.0489899999993</v>
      </c>
      <c r="L785" s="257">
        <f t="shared" si="71"/>
        <v>809.61077779999982</v>
      </c>
      <c r="M785" s="460">
        <v>1537.2581759999998</v>
      </c>
      <c r="N785" s="257">
        <v>180.67390666666665</v>
      </c>
      <c r="O785" s="458">
        <f t="shared" si="72"/>
        <v>1.0430648514554242</v>
      </c>
      <c r="P785" s="55" t="s">
        <v>821</v>
      </c>
      <c r="Q785" s="55" t="s">
        <v>821</v>
      </c>
    </row>
    <row r="786" spans="1:17" s="4" customFormat="1" ht="15.5" x14ac:dyDescent="0.35">
      <c r="A786" s="287">
        <v>5</v>
      </c>
      <c r="B786" s="321" t="s">
        <v>822</v>
      </c>
      <c r="C786" s="147">
        <v>3939.69</v>
      </c>
      <c r="D786" s="147"/>
      <c r="E786" s="147">
        <v>7.2</v>
      </c>
      <c r="F786" s="147">
        <f t="shared" si="76"/>
        <v>3946.89</v>
      </c>
      <c r="G786" s="264">
        <v>2580</v>
      </c>
      <c r="H786" s="281">
        <v>1836</v>
      </c>
      <c r="I786" s="281">
        <v>2858</v>
      </c>
      <c r="J786" s="459">
        <f t="shared" si="70"/>
        <v>0.61199999999999999</v>
      </c>
      <c r="K786" s="257">
        <f t="shared" si="74"/>
        <v>2620.2473999999997</v>
      </c>
      <c r="L786" s="257">
        <f t="shared" si="71"/>
        <v>576.45442799999989</v>
      </c>
      <c r="M786" s="460">
        <v>1094.5497599999999</v>
      </c>
      <c r="N786" s="257">
        <v>128.64239999999998</v>
      </c>
      <c r="O786" s="458">
        <f t="shared" si="72"/>
        <v>1.1198422018348622</v>
      </c>
      <c r="P786" s="55" t="s">
        <v>822</v>
      </c>
      <c r="Q786" s="55" t="s">
        <v>822</v>
      </c>
    </row>
    <row r="787" spans="1:17" s="4" customFormat="1" ht="15.5" x14ac:dyDescent="0.35">
      <c r="A787" s="287">
        <v>6</v>
      </c>
      <c r="B787" s="321" t="s">
        <v>826</v>
      </c>
      <c r="C787" s="147">
        <v>8036.22</v>
      </c>
      <c r="D787" s="147"/>
      <c r="E787" s="147"/>
      <c r="F787" s="147">
        <f t="shared" si="76"/>
        <v>8036.22</v>
      </c>
      <c r="G787" s="264">
        <v>5275</v>
      </c>
      <c r="H787" s="281">
        <v>3845</v>
      </c>
      <c r="I787" s="281">
        <v>6485.1</v>
      </c>
      <c r="J787" s="459">
        <f t="shared" si="70"/>
        <v>1.2816666666666667</v>
      </c>
      <c r="K787" s="257">
        <f t="shared" si="74"/>
        <v>5487.3917499999998</v>
      </c>
      <c r="L787" s="257">
        <f t="shared" si="71"/>
        <v>1207.226185</v>
      </c>
      <c r="M787" s="460">
        <v>2292.2352000000001</v>
      </c>
      <c r="N787" s="257">
        <v>269.40633333333335</v>
      </c>
      <c r="O787" s="458">
        <f t="shared" si="72"/>
        <v>1.1518175794507035</v>
      </c>
      <c r="P787" s="55" t="s">
        <v>826</v>
      </c>
      <c r="Q787" s="55" t="s">
        <v>826</v>
      </c>
    </row>
    <row r="788" spans="1:17" s="4" customFormat="1" ht="15.5" x14ac:dyDescent="0.35">
      <c r="A788" s="287">
        <v>7</v>
      </c>
      <c r="B788" s="321" t="s">
        <v>827</v>
      </c>
      <c r="C788" s="147">
        <v>3993.05</v>
      </c>
      <c r="D788" s="147"/>
      <c r="E788" s="147"/>
      <c r="F788" s="147">
        <f t="shared" si="76"/>
        <v>3993.05</v>
      </c>
      <c r="G788" s="264">
        <v>2630</v>
      </c>
      <c r="H788" s="281">
        <v>1930</v>
      </c>
      <c r="I788" s="281">
        <v>3162</v>
      </c>
      <c r="J788" s="459">
        <f t="shared" si="70"/>
        <v>0.64333333333333331</v>
      </c>
      <c r="K788" s="257">
        <f t="shared" si="74"/>
        <v>2754.3995</v>
      </c>
      <c r="L788" s="257">
        <f t="shared" si="71"/>
        <v>605.96789000000001</v>
      </c>
      <c r="M788" s="460">
        <v>1150.5888</v>
      </c>
      <c r="N788" s="257">
        <v>135.22866666666664</v>
      </c>
      <c r="O788" s="458">
        <f t="shared" si="72"/>
        <v>1.1635679134162273</v>
      </c>
      <c r="P788" s="55" t="s">
        <v>827</v>
      </c>
      <c r="Q788" s="55" t="s">
        <v>827</v>
      </c>
    </row>
    <row r="789" spans="1:17" s="4" customFormat="1" ht="15.5" x14ac:dyDescent="0.35">
      <c r="A789" s="287">
        <v>8</v>
      </c>
      <c r="B789" s="321" t="s">
        <v>823</v>
      </c>
      <c r="C789" s="147">
        <v>8196.09</v>
      </c>
      <c r="D789" s="147"/>
      <c r="E789" s="147"/>
      <c r="F789" s="147">
        <f t="shared" si="76"/>
        <v>8196.09</v>
      </c>
      <c r="G789" s="264">
        <v>5265</v>
      </c>
      <c r="H789" s="281">
        <v>4398</v>
      </c>
      <c r="I789" s="281">
        <v>7041.6</v>
      </c>
      <c r="J789" s="459">
        <f t="shared" si="70"/>
        <v>1.466</v>
      </c>
      <c r="K789" s="257">
        <f t="shared" si="74"/>
        <v>6276.6056999999992</v>
      </c>
      <c r="L789" s="257">
        <f t="shared" si="71"/>
        <v>1380.8532539999999</v>
      </c>
      <c r="M789" s="460">
        <v>2621.9116800000002</v>
      </c>
      <c r="N789" s="257">
        <v>308.15319999999997</v>
      </c>
      <c r="O789" s="458">
        <f t="shared" si="72"/>
        <v>1.2917774004433822</v>
      </c>
      <c r="P789" s="55" t="s">
        <v>823</v>
      </c>
      <c r="Q789" s="55" t="s">
        <v>823</v>
      </c>
    </row>
    <row r="790" spans="1:17" s="4" customFormat="1" ht="15.5" x14ac:dyDescent="0.35">
      <c r="A790" s="287">
        <v>9</v>
      </c>
      <c r="B790" s="321" t="s">
        <v>824</v>
      </c>
      <c r="C790" s="147">
        <v>3935.64</v>
      </c>
      <c r="D790" s="147"/>
      <c r="E790" s="147"/>
      <c r="F790" s="147">
        <f t="shared" si="76"/>
        <v>3935.64</v>
      </c>
      <c r="G790" s="264">
        <v>2464</v>
      </c>
      <c r="H790" s="281">
        <v>1464</v>
      </c>
      <c r="I790" s="281">
        <v>2324.3000000000002</v>
      </c>
      <c r="J790" s="459">
        <f t="shared" si="70"/>
        <v>0.48799999999999999</v>
      </c>
      <c r="K790" s="257">
        <f t="shared" si="74"/>
        <v>2089.3476000000001</v>
      </c>
      <c r="L790" s="257">
        <f t="shared" si="71"/>
        <v>459.65647200000001</v>
      </c>
      <c r="M790" s="460">
        <v>872.77823999999998</v>
      </c>
      <c r="N790" s="257">
        <v>102.57759999999999</v>
      </c>
      <c r="O790" s="458">
        <f t="shared" si="72"/>
        <v>0.89549854966409537</v>
      </c>
      <c r="P790" s="55" t="s">
        <v>824</v>
      </c>
      <c r="Q790" s="55" t="s">
        <v>824</v>
      </c>
    </row>
    <row r="791" spans="1:17" s="4" customFormat="1" ht="15.5" x14ac:dyDescent="0.35">
      <c r="A791" s="287">
        <v>10</v>
      </c>
      <c r="B791" s="321" t="s">
        <v>825</v>
      </c>
      <c r="C791" s="147">
        <v>17941.13</v>
      </c>
      <c r="D791" s="147">
        <v>230</v>
      </c>
      <c r="E791" s="147"/>
      <c r="F791" s="147">
        <f t="shared" si="76"/>
        <v>18171.13</v>
      </c>
      <c r="G791" s="264">
        <v>11625</v>
      </c>
      <c r="H791" s="281">
        <v>9385</v>
      </c>
      <c r="I791" s="281">
        <v>16174.4</v>
      </c>
      <c r="J791" s="459">
        <f t="shared" ref="J791:J850" si="77">H791/3000</f>
        <v>3.1283333333333334</v>
      </c>
      <c r="K791" s="257">
        <f t="shared" si="74"/>
        <v>13393.802749999999</v>
      </c>
      <c r="L791" s="257">
        <f t="shared" si="71"/>
        <v>2946.6366049999997</v>
      </c>
      <c r="M791" s="460">
        <v>5594.9615999999996</v>
      </c>
      <c r="N791" s="257">
        <v>657.57566666666662</v>
      </c>
      <c r="O791" s="458">
        <f t="shared" si="72"/>
        <v>1.2433446143231963</v>
      </c>
      <c r="P791" s="55" t="s">
        <v>825</v>
      </c>
      <c r="Q791" s="55" t="s">
        <v>825</v>
      </c>
    </row>
    <row r="792" spans="1:17" s="4" customFormat="1" ht="15.5" x14ac:dyDescent="0.35">
      <c r="A792" s="287">
        <v>11</v>
      </c>
      <c r="B792" s="321" t="s">
        <v>828</v>
      </c>
      <c r="C792" s="147">
        <v>3212.3</v>
      </c>
      <c r="D792" s="147"/>
      <c r="E792" s="147"/>
      <c r="F792" s="147">
        <f t="shared" si="76"/>
        <v>3212.3</v>
      </c>
      <c r="G792" s="264">
        <v>1296</v>
      </c>
      <c r="H792" s="281">
        <v>906</v>
      </c>
      <c r="I792" s="281">
        <v>1770.6</v>
      </c>
      <c r="J792" s="459">
        <f t="shared" si="77"/>
        <v>0.30199999999999999</v>
      </c>
      <c r="K792" s="257">
        <f t="shared" si="74"/>
        <v>1292.9978999999998</v>
      </c>
      <c r="L792" s="257">
        <f t="shared" si="71"/>
        <v>284.45953799999995</v>
      </c>
      <c r="M792" s="460">
        <v>540.12095999999997</v>
      </c>
      <c r="N792" s="257">
        <v>63.480399999999989</v>
      </c>
      <c r="O792" s="458">
        <f t="shared" si="72"/>
        <v>0.67897107928898282</v>
      </c>
      <c r="P792" s="55" t="s">
        <v>828</v>
      </c>
      <c r="Q792" s="55" t="s">
        <v>828</v>
      </c>
    </row>
    <row r="793" spans="1:17" s="4" customFormat="1" ht="15.5" x14ac:dyDescent="0.35">
      <c r="A793" s="287">
        <v>12</v>
      </c>
      <c r="B793" s="321" t="s">
        <v>829</v>
      </c>
      <c r="C793" s="147">
        <v>3998.81</v>
      </c>
      <c r="D793" s="147">
        <v>182.8</v>
      </c>
      <c r="E793" s="147"/>
      <c r="F793" s="147">
        <f t="shared" si="76"/>
        <v>4181.6099999999997</v>
      </c>
      <c r="G793" s="264">
        <v>845</v>
      </c>
      <c r="H793" s="281">
        <v>845</v>
      </c>
      <c r="I793" s="281">
        <v>1280.4000000000001</v>
      </c>
      <c r="J793" s="459">
        <f t="shared" si="77"/>
        <v>0.28166666666666668</v>
      </c>
      <c r="K793" s="257">
        <f t="shared" si="74"/>
        <v>1205.94175</v>
      </c>
      <c r="L793" s="257">
        <f t="shared" si="71"/>
        <v>265.307185</v>
      </c>
      <c r="M793" s="460">
        <v>503.75519999999995</v>
      </c>
      <c r="N793" s="257">
        <v>59.20633333333334</v>
      </c>
      <c r="O793" s="458">
        <f t="shared" si="72"/>
        <v>0.48646585127100173</v>
      </c>
      <c r="P793" s="55" t="s">
        <v>829</v>
      </c>
      <c r="Q793" s="55" t="s">
        <v>829</v>
      </c>
    </row>
    <row r="794" spans="1:17" s="4" customFormat="1" ht="15.5" x14ac:dyDescent="0.35">
      <c r="A794" s="287">
        <v>13</v>
      </c>
      <c r="B794" s="321" t="s">
        <v>830</v>
      </c>
      <c r="C794" s="147">
        <v>147.65</v>
      </c>
      <c r="D794" s="147"/>
      <c r="E794" s="147"/>
      <c r="F794" s="147">
        <f t="shared" si="76"/>
        <v>147.65</v>
      </c>
      <c r="G794" s="264"/>
      <c r="H794" s="281">
        <v>0</v>
      </c>
      <c r="I794" s="281"/>
      <c r="J794" s="459">
        <f t="shared" si="77"/>
        <v>0</v>
      </c>
      <c r="K794" s="257">
        <f t="shared" si="74"/>
        <v>0</v>
      </c>
      <c r="L794" s="257">
        <f t="shared" ref="L794:L847" si="78">K794*0.22</f>
        <v>0</v>
      </c>
      <c r="M794" s="460">
        <v>0</v>
      </c>
      <c r="N794" s="257">
        <v>0</v>
      </c>
      <c r="O794" s="458">
        <f t="shared" si="72"/>
        <v>0</v>
      </c>
      <c r="P794" s="55" t="s">
        <v>830</v>
      </c>
      <c r="Q794" s="55" t="s">
        <v>830</v>
      </c>
    </row>
    <row r="795" spans="1:17" s="4" customFormat="1" ht="15.5" x14ac:dyDescent="0.35">
      <c r="A795" s="287">
        <v>14</v>
      </c>
      <c r="B795" s="321" t="s">
        <v>831</v>
      </c>
      <c r="C795" s="147">
        <v>4248.3</v>
      </c>
      <c r="D795" s="147"/>
      <c r="E795" s="147"/>
      <c r="F795" s="147">
        <f t="shared" si="76"/>
        <v>4248.3</v>
      </c>
      <c r="G795" s="264">
        <v>1136</v>
      </c>
      <c r="H795" s="281">
        <v>1136</v>
      </c>
      <c r="I795" s="281">
        <v>2161.4</v>
      </c>
      <c r="J795" s="459">
        <f t="shared" si="77"/>
        <v>0.37866666666666665</v>
      </c>
      <c r="K795" s="257">
        <f t="shared" si="74"/>
        <v>1621.2423999999999</v>
      </c>
      <c r="L795" s="257">
        <f t="shared" si="78"/>
        <v>356.67332799999997</v>
      </c>
      <c r="M795" s="460">
        <v>677.23775999999998</v>
      </c>
      <c r="N795" s="257">
        <v>79.595733333333328</v>
      </c>
      <c r="O795" s="458">
        <f t="shared" si="72"/>
        <v>0.64372789617807913</v>
      </c>
      <c r="P795" s="55" t="s">
        <v>831</v>
      </c>
      <c r="Q795" s="55" t="s">
        <v>831</v>
      </c>
    </row>
    <row r="796" spans="1:17" s="4" customFormat="1" ht="15.5" x14ac:dyDescent="0.35">
      <c r="A796" s="287">
        <v>15</v>
      </c>
      <c r="B796" s="321" t="s">
        <v>832</v>
      </c>
      <c r="C796" s="147">
        <v>4085.47</v>
      </c>
      <c r="D796" s="147"/>
      <c r="E796" s="147"/>
      <c r="F796" s="147">
        <f t="shared" si="76"/>
        <v>4085.47</v>
      </c>
      <c r="G796" s="264">
        <v>1433</v>
      </c>
      <c r="H796" s="281">
        <v>1321</v>
      </c>
      <c r="I796" s="281">
        <v>3150.8</v>
      </c>
      <c r="J796" s="459">
        <f t="shared" si="77"/>
        <v>0.44033333333333335</v>
      </c>
      <c r="K796" s="257">
        <f t="shared" si="74"/>
        <v>1885.2651499999999</v>
      </c>
      <c r="L796" s="257">
        <f t="shared" si="78"/>
        <v>414.75833299999999</v>
      </c>
      <c r="M796" s="460">
        <v>787.52736000000004</v>
      </c>
      <c r="N796" s="257">
        <v>92.558066666666662</v>
      </c>
      <c r="O796" s="458">
        <f t="shared" si="72"/>
        <v>0.77839487492667103</v>
      </c>
      <c r="P796" s="55" t="s">
        <v>832</v>
      </c>
      <c r="Q796" s="55" t="s">
        <v>832</v>
      </c>
    </row>
    <row r="797" spans="1:17" s="4" customFormat="1" ht="15.5" x14ac:dyDescent="0.35">
      <c r="A797" s="287">
        <v>16</v>
      </c>
      <c r="B797" s="321" t="s">
        <v>833</v>
      </c>
      <c r="C797" s="147">
        <v>3953.65</v>
      </c>
      <c r="D797" s="147">
        <v>147.30000000000001</v>
      </c>
      <c r="E797" s="147"/>
      <c r="F797" s="147">
        <f t="shared" si="76"/>
        <v>4100.95</v>
      </c>
      <c r="G797" s="264">
        <v>2134</v>
      </c>
      <c r="H797" s="281">
        <v>1590</v>
      </c>
      <c r="I797" s="281">
        <v>2917.6</v>
      </c>
      <c r="J797" s="459">
        <f t="shared" si="77"/>
        <v>0.53</v>
      </c>
      <c r="K797" s="257">
        <f t="shared" si="74"/>
        <v>2269.1685000000002</v>
      </c>
      <c r="L797" s="257">
        <f t="shared" si="78"/>
        <v>499.21707000000004</v>
      </c>
      <c r="M797" s="460">
        <v>947.89440000000002</v>
      </c>
      <c r="N797" s="257">
        <v>111.40600000000001</v>
      </c>
      <c r="O797" s="458">
        <f t="shared" si="72"/>
        <v>0.93336567624574807</v>
      </c>
      <c r="P797" s="55" t="s">
        <v>833</v>
      </c>
      <c r="Q797" s="55" t="s">
        <v>833</v>
      </c>
    </row>
    <row r="798" spans="1:17" s="4" customFormat="1" ht="15.5" x14ac:dyDescent="0.35">
      <c r="A798" s="287">
        <v>17</v>
      </c>
      <c r="B798" s="321" t="s">
        <v>834</v>
      </c>
      <c r="C798" s="147">
        <v>7076.23</v>
      </c>
      <c r="D798" s="147"/>
      <c r="E798" s="147"/>
      <c r="F798" s="147">
        <f t="shared" si="76"/>
        <v>7076.23</v>
      </c>
      <c r="G798" s="264">
        <v>2586</v>
      </c>
      <c r="H798" s="281">
        <v>2586</v>
      </c>
      <c r="I798" s="281">
        <v>4260.7</v>
      </c>
      <c r="J798" s="459">
        <f t="shared" si="77"/>
        <v>0.86199999999999999</v>
      </c>
      <c r="K798" s="257">
        <f t="shared" si="74"/>
        <v>3690.6098999999999</v>
      </c>
      <c r="L798" s="257">
        <f t="shared" si="78"/>
        <v>811.93417799999997</v>
      </c>
      <c r="M798" s="460">
        <v>1541.66976</v>
      </c>
      <c r="N798" s="257">
        <v>181.19239999999996</v>
      </c>
      <c r="O798" s="458">
        <f t="shared" si="72"/>
        <v>0.87976312782371402</v>
      </c>
      <c r="P798" s="55" t="s">
        <v>834</v>
      </c>
      <c r="Q798" s="55" t="s">
        <v>834</v>
      </c>
    </row>
    <row r="799" spans="1:17" s="4" customFormat="1" ht="15.5" x14ac:dyDescent="0.35">
      <c r="A799" s="287">
        <v>18</v>
      </c>
      <c r="B799" s="321" t="s">
        <v>835</v>
      </c>
      <c r="C799" s="147">
        <v>4062.74</v>
      </c>
      <c r="D799" s="147"/>
      <c r="E799" s="147"/>
      <c r="F799" s="147">
        <f t="shared" si="76"/>
        <v>4062.74</v>
      </c>
      <c r="G799" s="264">
        <v>1005</v>
      </c>
      <c r="H799" s="281">
        <v>705</v>
      </c>
      <c r="I799" s="281">
        <v>1889.5</v>
      </c>
      <c r="J799" s="459">
        <f t="shared" si="77"/>
        <v>0.23499999999999999</v>
      </c>
      <c r="K799" s="257">
        <f t="shared" si="74"/>
        <v>1006.1407499999999</v>
      </c>
      <c r="L799" s="257">
        <f t="shared" si="78"/>
        <v>221.35096499999997</v>
      </c>
      <c r="M799" s="460">
        <v>420.29279999999994</v>
      </c>
      <c r="N799" s="257">
        <v>49.396999999999991</v>
      </c>
      <c r="O799" s="458">
        <f t="shared" si="72"/>
        <v>0.41774307856274334</v>
      </c>
      <c r="P799" s="55" t="s">
        <v>835</v>
      </c>
      <c r="Q799" s="55" t="s">
        <v>835</v>
      </c>
    </row>
    <row r="800" spans="1:17" s="4" customFormat="1" ht="15.5" x14ac:dyDescent="0.35">
      <c r="A800" s="287">
        <v>19</v>
      </c>
      <c r="B800" s="321" t="s">
        <v>836</v>
      </c>
      <c r="C800" s="147">
        <v>6379.08</v>
      </c>
      <c r="D800" s="147"/>
      <c r="E800" s="147"/>
      <c r="F800" s="147">
        <f t="shared" si="76"/>
        <v>6379.08</v>
      </c>
      <c r="G800" s="264">
        <v>1529</v>
      </c>
      <c r="H800" s="281">
        <v>1529</v>
      </c>
      <c r="I800" s="281">
        <v>2745.5</v>
      </c>
      <c r="J800" s="459">
        <f t="shared" si="77"/>
        <v>0.50966666666666671</v>
      </c>
      <c r="K800" s="257">
        <f t="shared" si="74"/>
        <v>2182.1123499999999</v>
      </c>
      <c r="L800" s="257">
        <f t="shared" si="78"/>
        <v>480.06471699999997</v>
      </c>
      <c r="M800" s="460">
        <v>911.52864000000011</v>
      </c>
      <c r="N800" s="257">
        <v>107.13193333333335</v>
      </c>
      <c r="O800" s="458">
        <f t="shared" si="72"/>
        <v>0.57701700563926672</v>
      </c>
      <c r="P800" s="55" t="s">
        <v>836</v>
      </c>
      <c r="Q800" s="55" t="s">
        <v>836</v>
      </c>
    </row>
    <row r="801" spans="1:17" s="4" customFormat="1" ht="15.5" x14ac:dyDescent="0.35">
      <c r="A801" s="287">
        <v>20</v>
      </c>
      <c r="B801" s="321" t="s">
        <v>837</v>
      </c>
      <c r="C801" s="147">
        <v>6489.94</v>
      </c>
      <c r="D801" s="147"/>
      <c r="E801" s="147">
        <v>19.399999999999999</v>
      </c>
      <c r="F801" s="147">
        <f t="shared" si="76"/>
        <v>6509.3399999999992</v>
      </c>
      <c r="G801" s="264">
        <v>1952</v>
      </c>
      <c r="H801" s="281">
        <v>1952</v>
      </c>
      <c r="I801" s="281">
        <v>2970.2</v>
      </c>
      <c r="J801" s="459">
        <f t="shared" si="77"/>
        <v>0.65066666666666662</v>
      </c>
      <c r="K801" s="257">
        <f t="shared" si="74"/>
        <v>2785.7967999999996</v>
      </c>
      <c r="L801" s="257">
        <f t="shared" si="78"/>
        <v>612.87529599999993</v>
      </c>
      <c r="M801" s="460">
        <v>1163.7043199999998</v>
      </c>
      <c r="N801" s="257">
        <v>136.77013333333332</v>
      </c>
      <c r="O801" s="458">
        <f t="shared" si="72"/>
        <v>0.72190829628400621</v>
      </c>
      <c r="P801" s="55" t="s">
        <v>837</v>
      </c>
      <c r="Q801" s="55" t="s">
        <v>837</v>
      </c>
    </row>
    <row r="802" spans="1:17" s="4" customFormat="1" ht="15.5" x14ac:dyDescent="0.35">
      <c r="A802" s="287">
        <v>21</v>
      </c>
      <c r="B802" s="321" t="s">
        <v>838</v>
      </c>
      <c r="C802" s="147">
        <v>4249.6000000000004</v>
      </c>
      <c r="D802" s="147"/>
      <c r="E802" s="147"/>
      <c r="F802" s="147">
        <f t="shared" si="76"/>
        <v>4249.6000000000004</v>
      </c>
      <c r="G802" s="264">
        <v>712</v>
      </c>
      <c r="H802" s="281">
        <v>712</v>
      </c>
      <c r="I802" s="281">
        <v>2107</v>
      </c>
      <c r="J802" s="459">
        <f t="shared" si="77"/>
        <v>0.23733333333333334</v>
      </c>
      <c r="K802" s="257">
        <f t="shared" si="74"/>
        <v>1016.1308</v>
      </c>
      <c r="L802" s="257">
        <f t="shared" si="78"/>
        <v>223.548776</v>
      </c>
      <c r="M802" s="460">
        <v>424.46591999999998</v>
      </c>
      <c r="N802" s="257">
        <v>49.887466666666668</v>
      </c>
      <c r="O802" s="458">
        <f t="shared" si="72"/>
        <v>0.40333983496485942</v>
      </c>
      <c r="P802" s="55" t="s">
        <v>838</v>
      </c>
      <c r="Q802" s="55" t="s">
        <v>838</v>
      </c>
    </row>
    <row r="803" spans="1:17" s="4" customFormat="1" ht="15.5" x14ac:dyDescent="0.35">
      <c r="A803" s="287">
        <v>22</v>
      </c>
      <c r="B803" s="321" t="s">
        <v>839</v>
      </c>
      <c r="C803" s="147">
        <v>2807.52</v>
      </c>
      <c r="D803" s="147"/>
      <c r="E803" s="147"/>
      <c r="F803" s="147">
        <f t="shared" si="76"/>
        <v>2807.52</v>
      </c>
      <c r="G803" s="264">
        <v>1062</v>
      </c>
      <c r="H803" s="281">
        <v>1062</v>
      </c>
      <c r="I803" s="281">
        <v>1889.1</v>
      </c>
      <c r="J803" s="459">
        <f t="shared" si="77"/>
        <v>0.35399999999999998</v>
      </c>
      <c r="K803" s="257">
        <f t="shared" si="74"/>
        <v>1515.6333</v>
      </c>
      <c r="L803" s="257">
        <f t="shared" si="78"/>
        <v>333.43932599999999</v>
      </c>
      <c r="M803" s="460">
        <v>633.12192000000005</v>
      </c>
      <c r="N803" s="257">
        <v>74.410799999999995</v>
      </c>
      <c r="O803" s="458">
        <f t="shared" si="72"/>
        <v>0.91062765216276276</v>
      </c>
      <c r="P803" s="55" t="s">
        <v>839</v>
      </c>
      <c r="Q803" s="55" t="s">
        <v>839</v>
      </c>
    </row>
    <row r="804" spans="1:17" s="4" customFormat="1" ht="15.5" x14ac:dyDescent="0.35">
      <c r="A804" s="287">
        <v>23</v>
      </c>
      <c r="B804" s="321" t="s">
        <v>840</v>
      </c>
      <c r="C804" s="147">
        <v>4226.7</v>
      </c>
      <c r="D804" s="147"/>
      <c r="E804" s="147"/>
      <c r="F804" s="147">
        <f t="shared" si="76"/>
        <v>4226.7</v>
      </c>
      <c r="G804" s="264">
        <v>1354</v>
      </c>
      <c r="H804" s="281">
        <v>1354</v>
      </c>
      <c r="I804" s="281">
        <v>2168.1</v>
      </c>
      <c r="J804" s="459">
        <f t="shared" si="77"/>
        <v>0.45133333333333331</v>
      </c>
      <c r="K804" s="257">
        <f t="shared" si="74"/>
        <v>1932.3610999999999</v>
      </c>
      <c r="L804" s="257">
        <f t="shared" si="78"/>
        <v>425.11944199999999</v>
      </c>
      <c r="M804" s="460">
        <v>807.20063999999991</v>
      </c>
      <c r="N804" s="257">
        <v>94.870266666666652</v>
      </c>
      <c r="O804" s="458">
        <f t="shared" si="72"/>
        <v>0.77118116939140857</v>
      </c>
      <c r="P804" s="55" t="s">
        <v>840</v>
      </c>
      <c r="Q804" s="55" t="s">
        <v>840</v>
      </c>
    </row>
    <row r="805" spans="1:17" s="4" customFormat="1" ht="15.5" x14ac:dyDescent="0.35">
      <c r="A805" s="287">
        <v>24</v>
      </c>
      <c r="B805" s="321" t="s">
        <v>2160</v>
      </c>
      <c r="C805" s="147">
        <v>5719.55</v>
      </c>
      <c r="D805" s="147"/>
      <c r="E805" s="147">
        <v>30.7</v>
      </c>
      <c r="F805" s="147">
        <f t="shared" si="76"/>
        <v>5750.25</v>
      </c>
      <c r="G805" s="264">
        <v>1501.5</v>
      </c>
      <c r="H805" s="281">
        <v>1501.5</v>
      </c>
      <c r="I805" s="281">
        <v>2433.3000000000002</v>
      </c>
      <c r="J805" s="459">
        <f t="shared" si="77"/>
        <v>0.50049999999999994</v>
      </c>
      <c r="K805" s="257">
        <f t="shared" si="74"/>
        <v>2142.8657249999997</v>
      </c>
      <c r="L805" s="257">
        <f t="shared" si="78"/>
        <v>471.43045949999993</v>
      </c>
      <c r="M805" s="460">
        <v>895.13423999999986</v>
      </c>
      <c r="N805" s="257">
        <v>105.20509999999999</v>
      </c>
      <c r="O805" s="458">
        <f t="shared" si="72"/>
        <v>0.62860493448110943</v>
      </c>
      <c r="P805" s="55" t="s">
        <v>2160</v>
      </c>
      <c r="Q805" s="55" t="s">
        <v>2160</v>
      </c>
    </row>
    <row r="806" spans="1:17" s="4" customFormat="1" ht="15.5" x14ac:dyDescent="0.35">
      <c r="A806" s="287">
        <v>25</v>
      </c>
      <c r="B806" s="321" t="s">
        <v>841</v>
      </c>
      <c r="C806" s="147">
        <v>342.6</v>
      </c>
      <c r="D806" s="147"/>
      <c r="E806" s="147"/>
      <c r="F806" s="147">
        <f t="shared" si="76"/>
        <v>342.6</v>
      </c>
      <c r="G806" s="264"/>
      <c r="H806" s="281">
        <v>0</v>
      </c>
      <c r="I806" s="281"/>
      <c r="J806" s="459">
        <f t="shared" si="77"/>
        <v>0</v>
      </c>
      <c r="K806" s="257">
        <f t="shared" si="74"/>
        <v>0</v>
      </c>
      <c r="L806" s="257">
        <f t="shared" si="78"/>
        <v>0</v>
      </c>
      <c r="M806" s="460">
        <v>0</v>
      </c>
      <c r="N806" s="257">
        <v>0</v>
      </c>
      <c r="O806" s="458">
        <f t="shared" si="72"/>
        <v>0</v>
      </c>
      <c r="P806" s="55" t="s">
        <v>841</v>
      </c>
      <c r="Q806" s="55" t="s">
        <v>841</v>
      </c>
    </row>
    <row r="807" spans="1:17" s="4" customFormat="1" ht="15.5" x14ac:dyDescent="0.35">
      <c r="A807" s="287">
        <v>26</v>
      </c>
      <c r="B807" s="321" t="s">
        <v>842</v>
      </c>
      <c r="C807" s="147">
        <v>7724.75</v>
      </c>
      <c r="D807" s="147"/>
      <c r="E807" s="147">
        <v>201.9</v>
      </c>
      <c r="F807" s="147">
        <f t="shared" si="76"/>
        <v>7926.65</v>
      </c>
      <c r="G807" s="264">
        <v>1920</v>
      </c>
      <c r="H807" s="281">
        <v>1920</v>
      </c>
      <c r="I807" s="281">
        <v>4085.5</v>
      </c>
      <c r="J807" s="459">
        <f t="shared" si="77"/>
        <v>0.64</v>
      </c>
      <c r="K807" s="257">
        <f t="shared" si="74"/>
        <v>2740.1280000000002</v>
      </c>
      <c r="L807" s="257">
        <f t="shared" si="78"/>
        <v>602.82816000000003</v>
      </c>
      <c r="M807" s="460">
        <v>1144.6272000000001</v>
      </c>
      <c r="N807" s="257">
        <v>134.52799999999999</v>
      </c>
      <c r="O807" s="458">
        <f t="shared" si="72"/>
        <v>0.58311031267937918</v>
      </c>
      <c r="P807" s="55" t="s">
        <v>842</v>
      </c>
      <c r="Q807" s="55" t="s">
        <v>842</v>
      </c>
    </row>
    <row r="808" spans="1:17" s="4" customFormat="1" ht="15.5" x14ac:dyDescent="0.35">
      <c r="A808" s="287">
        <v>27</v>
      </c>
      <c r="B808" s="321" t="s">
        <v>843</v>
      </c>
      <c r="C808" s="147">
        <v>4021.5</v>
      </c>
      <c r="D808" s="147"/>
      <c r="E808" s="147"/>
      <c r="F808" s="147">
        <f t="shared" si="76"/>
        <v>4021.5</v>
      </c>
      <c r="G808" s="264">
        <v>1753</v>
      </c>
      <c r="H808" s="281">
        <v>1024</v>
      </c>
      <c r="I808" s="281">
        <v>1710</v>
      </c>
      <c r="J808" s="459">
        <f t="shared" si="77"/>
        <v>0.34133333333333332</v>
      </c>
      <c r="K808" s="257">
        <f t="shared" si="74"/>
        <v>1461.4015999999999</v>
      </c>
      <c r="L808" s="257">
        <f t="shared" si="78"/>
        <v>321.508352</v>
      </c>
      <c r="M808" s="460">
        <v>610.46783999999991</v>
      </c>
      <c r="N808" s="257">
        <v>71.748266666666666</v>
      </c>
      <c r="O808" s="458">
        <f t="shared" si="72"/>
        <v>0.6129867110945334</v>
      </c>
      <c r="P808" s="55" t="s">
        <v>843</v>
      </c>
      <c r="Q808" s="55" t="s">
        <v>843</v>
      </c>
    </row>
    <row r="809" spans="1:17" s="4" customFormat="1" ht="15.5" x14ac:dyDescent="0.35">
      <c r="A809" s="287">
        <v>28</v>
      </c>
      <c r="B809" s="321" t="s">
        <v>844</v>
      </c>
      <c r="C809" s="147">
        <v>4138.7700000000004</v>
      </c>
      <c r="D809" s="147"/>
      <c r="E809" s="147"/>
      <c r="F809" s="147">
        <f t="shared" si="76"/>
        <v>4138.7700000000004</v>
      </c>
      <c r="G809" s="264">
        <v>1753</v>
      </c>
      <c r="H809" s="281">
        <v>1059</v>
      </c>
      <c r="I809" s="281">
        <v>1733.1</v>
      </c>
      <c r="J809" s="459">
        <f t="shared" si="77"/>
        <v>0.35299999999999998</v>
      </c>
      <c r="K809" s="257">
        <f t="shared" si="74"/>
        <v>1511.3518499999998</v>
      </c>
      <c r="L809" s="257">
        <f t="shared" si="78"/>
        <v>332.49740699999995</v>
      </c>
      <c r="M809" s="460">
        <v>631.33344</v>
      </c>
      <c r="N809" s="257">
        <v>74.200599999999994</v>
      </c>
      <c r="O809" s="458">
        <f t="shared" si="72"/>
        <v>0.6159760742926037</v>
      </c>
      <c r="P809" s="55" t="s">
        <v>844</v>
      </c>
      <c r="Q809" s="55" t="s">
        <v>844</v>
      </c>
    </row>
    <row r="810" spans="1:17" s="4" customFormat="1" ht="15.5" x14ac:dyDescent="0.35">
      <c r="A810" s="287">
        <v>29</v>
      </c>
      <c r="B810" s="321" t="s">
        <v>845</v>
      </c>
      <c r="C810" s="147">
        <v>361.5</v>
      </c>
      <c r="D810" s="147"/>
      <c r="E810" s="147"/>
      <c r="F810" s="147">
        <f t="shared" si="76"/>
        <v>361.5</v>
      </c>
      <c r="G810" s="264"/>
      <c r="H810" s="281">
        <v>0</v>
      </c>
      <c r="I810" s="281"/>
      <c r="J810" s="459">
        <f t="shared" si="77"/>
        <v>0</v>
      </c>
      <c r="K810" s="257">
        <f t="shared" si="74"/>
        <v>0</v>
      </c>
      <c r="L810" s="257">
        <f t="shared" si="78"/>
        <v>0</v>
      </c>
      <c r="M810" s="460">
        <v>0</v>
      </c>
      <c r="N810" s="257">
        <v>0</v>
      </c>
      <c r="O810" s="458">
        <f t="shared" si="72"/>
        <v>0</v>
      </c>
      <c r="P810" s="55" t="s">
        <v>845</v>
      </c>
      <c r="Q810" s="55" t="s">
        <v>845</v>
      </c>
    </row>
    <row r="811" spans="1:17" s="4" customFormat="1" ht="15.5" x14ac:dyDescent="0.35">
      <c r="A811" s="287">
        <v>30</v>
      </c>
      <c r="B811" s="321" t="s">
        <v>846</v>
      </c>
      <c r="C811" s="147">
        <v>5685.06</v>
      </c>
      <c r="D811" s="147"/>
      <c r="E811" s="147">
        <v>179.5</v>
      </c>
      <c r="F811" s="147">
        <f t="shared" si="76"/>
        <v>5864.56</v>
      </c>
      <c r="G811" s="264">
        <v>3625</v>
      </c>
      <c r="H811" s="281">
        <v>2053</v>
      </c>
      <c r="I811" s="281">
        <v>3214.7</v>
      </c>
      <c r="J811" s="459">
        <f t="shared" si="77"/>
        <v>0.68433333333333335</v>
      </c>
      <c r="K811" s="257">
        <f t="shared" si="74"/>
        <v>2929.9389499999997</v>
      </c>
      <c r="L811" s="257">
        <f t="shared" si="78"/>
        <v>644.58656899999994</v>
      </c>
      <c r="M811" s="460">
        <v>1223.9164800000001</v>
      </c>
      <c r="N811" s="257">
        <v>143.84686666666667</v>
      </c>
      <c r="O811" s="458">
        <f t="shared" ref="O811:O874" si="79">(K811+L811+M811+N811)/F811</f>
        <v>0.84273822173644164</v>
      </c>
      <c r="P811" s="55" t="s">
        <v>846</v>
      </c>
      <c r="Q811" s="55" t="s">
        <v>846</v>
      </c>
    </row>
    <row r="812" spans="1:17" s="4" customFormat="1" ht="15.5" x14ac:dyDescent="0.35">
      <c r="A812" s="287">
        <v>31</v>
      </c>
      <c r="B812" s="321" t="s">
        <v>847</v>
      </c>
      <c r="C812" s="147">
        <v>135.35</v>
      </c>
      <c r="D812" s="147"/>
      <c r="E812" s="147"/>
      <c r="F812" s="147">
        <f t="shared" si="76"/>
        <v>135.35</v>
      </c>
      <c r="G812" s="264"/>
      <c r="H812" s="281">
        <v>0</v>
      </c>
      <c r="I812" s="281"/>
      <c r="J812" s="459">
        <f t="shared" si="77"/>
        <v>0</v>
      </c>
      <c r="K812" s="257">
        <f t="shared" si="74"/>
        <v>0</v>
      </c>
      <c r="L812" s="257">
        <f t="shared" si="78"/>
        <v>0</v>
      </c>
      <c r="M812" s="460">
        <v>0</v>
      </c>
      <c r="N812" s="257">
        <v>0</v>
      </c>
      <c r="O812" s="458">
        <f t="shared" si="79"/>
        <v>0</v>
      </c>
      <c r="P812" s="55" t="s">
        <v>847</v>
      </c>
      <c r="Q812" s="55" t="s">
        <v>847</v>
      </c>
    </row>
    <row r="813" spans="1:17" s="4" customFormat="1" ht="15.5" x14ac:dyDescent="0.35">
      <c r="A813" s="287">
        <v>32</v>
      </c>
      <c r="B813" s="321" t="s">
        <v>848</v>
      </c>
      <c r="C813" s="147">
        <v>37.4</v>
      </c>
      <c r="D813" s="147"/>
      <c r="E813" s="147"/>
      <c r="F813" s="147">
        <f t="shared" si="76"/>
        <v>37.4</v>
      </c>
      <c r="G813" s="264"/>
      <c r="H813" s="281">
        <v>0</v>
      </c>
      <c r="I813" s="281"/>
      <c r="J813" s="459">
        <f t="shared" si="77"/>
        <v>0</v>
      </c>
      <c r="K813" s="257">
        <f t="shared" si="74"/>
        <v>0</v>
      </c>
      <c r="L813" s="257">
        <f t="shared" si="78"/>
        <v>0</v>
      </c>
      <c r="M813" s="460">
        <v>0</v>
      </c>
      <c r="N813" s="257">
        <v>0</v>
      </c>
      <c r="O813" s="458">
        <f t="shared" si="79"/>
        <v>0</v>
      </c>
      <c r="P813" s="55" t="s">
        <v>848</v>
      </c>
      <c r="Q813" s="55" t="s">
        <v>848</v>
      </c>
    </row>
    <row r="814" spans="1:17" s="4" customFormat="1" ht="15.5" x14ac:dyDescent="0.35">
      <c r="A814" s="287">
        <v>33</v>
      </c>
      <c r="B814" s="321" t="s">
        <v>849</v>
      </c>
      <c r="C814" s="147">
        <v>210.4</v>
      </c>
      <c r="D814" s="147"/>
      <c r="E814" s="147">
        <v>26.5</v>
      </c>
      <c r="F814" s="147">
        <f t="shared" si="76"/>
        <v>236.9</v>
      </c>
      <c r="G814" s="264"/>
      <c r="H814" s="281">
        <v>0</v>
      </c>
      <c r="I814" s="281"/>
      <c r="J814" s="459">
        <f t="shared" si="77"/>
        <v>0</v>
      </c>
      <c r="K814" s="257">
        <f t="shared" si="74"/>
        <v>0</v>
      </c>
      <c r="L814" s="257">
        <f t="shared" si="78"/>
        <v>0</v>
      </c>
      <c r="M814" s="460">
        <v>0</v>
      </c>
      <c r="N814" s="257">
        <v>0</v>
      </c>
      <c r="O814" s="458">
        <f t="shared" si="79"/>
        <v>0</v>
      </c>
      <c r="P814" s="55" t="s">
        <v>849</v>
      </c>
      <c r="Q814" s="55" t="s">
        <v>849</v>
      </c>
    </row>
    <row r="815" spans="1:17" s="4" customFormat="1" ht="15.5" x14ac:dyDescent="0.35">
      <c r="A815" s="287">
        <v>34</v>
      </c>
      <c r="B815" s="321" t="s">
        <v>850</v>
      </c>
      <c r="C815" s="147">
        <v>297.2</v>
      </c>
      <c r="D815" s="147"/>
      <c r="E815" s="147">
        <v>65.400000000000006</v>
      </c>
      <c r="F815" s="147">
        <f t="shared" si="76"/>
        <v>362.6</v>
      </c>
      <c r="G815" s="264"/>
      <c r="H815" s="281">
        <v>0</v>
      </c>
      <c r="I815" s="281"/>
      <c r="J815" s="459">
        <f t="shared" si="77"/>
        <v>0</v>
      </c>
      <c r="K815" s="257">
        <f t="shared" si="74"/>
        <v>0</v>
      </c>
      <c r="L815" s="257">
        <f t="shared" si="78"/>
        <v>0</v>
      </c>
      <c r="M815" s="460">
        <v>0</v>
      </c>
      <c r="N815" s="257">
        <v>0</v>
      </c>
      <c r="O815" s="458">
        <f t="shared" si="79"/>
        <v>0</v>
      </c>
      <c r="P815" s="55" t="s">
        <v>850</v>
      </c>
      <c r="Q815" s="55" t="s">
        <v>850</v>
      </c>
    </row>
    <row r="816" spans="1:17" s="4" customFormat="1" ht="15.5" x14ac:dyDescent="0.35">
      <c r="A816" s="287">
        <v>35</v>
      </c>
      <c r="B816" s="321" t="s">
        <v>851</v>
      </c>
      <c r="C816" s="147">
        <v>494.9</v>
      </c>
      <c r="D816" s="147"/>
      <c r="E816" s="147"/>
      <c r="F816" s="147">
        <f t="shared" si="76"/>
        <v>494.9</v>
      </c>
      <c r="G816" s="264"/>
      <c r="H816" s="281">
        <v>0</v>
      </c>
      <c r="I816" s="281"/>
      <c r="J816" s="459">
        <f t="shared" si="77"/>
        <v>0</v>
      </c>
      <c r="K816" s="257">
        <f t="shared" si="74"/>
        <v>0</v>
      </c>
      <c r="L816" s="257">
        <f t="shared" si="78"/>
        <v>0</v>
      </c>
      <c r="M816" s="460">
        <v>0</v>
      </c>
      <c r="N816" s="257">
        <v>0</v>
      </c>
      <c r="O816" s="458">
        <f t="shared" si="79"/>
        <v>0</v>
      </c>
      <c r="P816" s="55" t="s">
        <v>851</v>
      </c>
      <c r="Q816" s="55" t="s">
        <v>851</v>
      </c>
    </row>
    <row r="817" spans="1:17" s="4" customFormat="1" ht="15.5" x14ac:dyDescent="0.35">
      <c r="A817" s="287">
        <v>36</v>
      </c>
      <c r="B817" s="321" t="s">
        <v>854</v>
      </c>
      <c r="C817" s="147">
        <v>277.2</v>
      </c>
      <c r="D817" s="147"/>
      <c r="E817" s="147"/>
      <c r="F817" s="147">
        <f t="shared" si="76"/>
        <v>277.2</v>
      </c>
      <c r="G817" s="264"/>
      <c r="H817" s="281">
        <v>0</v>
      </c>
      <c r="I817" s="281"/>
      <c r="J817" s="459">
        <f t="shared" si="77"/>
        <v>0</v>
      </c>
      <c r="K817" s="257">
        <f t="shared" si="74"/>
        <v>0</v>
      </c>
      <c r="L817" s="257">
        <f t="shared" si="78"/>
        <v>0</v>
      </c>
      <c r="M817" s="460">
        <v>0</v>
      </c>
      <c r="N817" s="257">
        <v>0</v>
      </c>
      <c r="O817" s="458">
        <f t="shared" si="79"/>
        <v>0</v>
      </c>
      <c r="P817" s="55" t="s">
        <v>854</v>
      </c>
      <c r="Q817" s="55" t="s">
        <v>854</v>
      </c>
    </row>
    <row r="818" spans="1:17" s="4" customFormat="1" ht="15.5" x14ac:dyDescent="0.35">
      <c r="A818" s="287">
        <v>37</v>
      </c>
      <c r="B818" s="321" t="s">
        <v>855</v>
      </c>
      <c r="C818" s="147">
        <v>52.9</v>
      </c>
      <c r="D818" s="147"/>
      <c r="E818" s="147"/>
      <c r="F818" s="147">
        <f t="shared" si="76"/>
        <v>52.9</v>
      </c>
      <c r="G818" s="264"/>
      <c r="H818" s="281">
        <v>0</v>
      </c>
      <c r="I818" s="281"/>
      <c r="J818" s="459">
        <f t="shared" si="77"/>
        <v>0</v>
      </c>
      <c r="K818" s="257">
        <f t="shared" si="74"/>
        <v>0</v>
      </c>
      <c r="L818" s="257">
        <f t="shared" si="78"/>
        <v>0</v>
      </c>
      <c r="M818" s="460">
        <v>0</v>
      </c>
      <c r="N818" s="257">
        <v>0</v>
      </c>
      <c r="O818" s="458">
        <f t="shared" si="79"/>
        <v>0</v>
      </c>
      <c r="P818" s="55" t="s">
        <v>855</v>
      </c>
      <c r="Q818" s="55" t="s">
        <v>855</v>
      </c>
    </row>
    <row r="819" spans="1:17" s="4" customFormat="1" ht="15.5" x14ac:dyDescent="0.35">
      <c r="A819" s="287">
        <v>38</v>
      </c>
      <c r="B819" s="321" t="s">
        <v>856</v>
      </c>
      <c r="C819" s="147">
        <v>119.9</v>
      </c>
      <c r="D819" s="147"/>
      <c r="E819" s="147"/>
      <c r="F819" s="147">
        <f t="shared" si="76"/>
        <v>119.9</v>
      </c>
      <c r="G819" s="264"/>
      <c r="H819" s="281">
        <v>0</v>
      </c>
      <c r="I819" s="281"/>
      <c r="J819" s="459">
        <f t="shared" si="77"/>
        <v>0</v>
      </c>
      <c r="K819" s="257">
        <f t="shared" si="74"/>
        <v>0</v>
      </c>
      <c r="L819" s="257">
        <f t="shared" si="78"/>
        <v>0</v>
      </c>
      <c r="M819" s="460">
        <v>0</v>
      </c>
      <c r="N819" s="257">
        <v>0</v>
      </c>
      <c r="O819" s="458">
        <f t="shared" si="79"/>
        <v>0</v>
      </c>
      <c r="P819" s="55" t="s">
        <v>856</v>
      </c>
      <c r="Q819" s="55" t="s">
        <v>856</v>
      </c>
    </row>
    <row r="820" spans="1:17" s="4" customFormat="1" ht="15.5" x14ac:dyDescent="0.35">
      <c r="A820" s="287">
        <v>39</v>
      </c>
      <c r="B820" s="321" t="s">
        <v>857</v>
      </c>
      <c r="C820" s="147">
        <v>75.3</v>
      </c>
      <c r="D820" s="147"/>
      <c r="E820" s="147"/>
      <c r="F820" s="147">
        <f t="shared" si="76"/>
        <v>75.3</v>
      </c>
      <c r="G820" s="264"/>
      <c r="H820" s="281">
        <v>0</v>
      </c>
      <c r="I820" s="281"/>
      <c r="J820" s="459">
        <f t="shared" si="77"/>
        <v>0</v>
      </c>
      <c r="K820" s="257">
        <f t="shared" si="74"/>
        <v>0</v>
      </c>
      <c r="L820" s="257">
        <f t="shared" si="78"/>
        <v>0</v>
      </c>
      <c r="M820" s="460">
        <v>0</v>
      </c>
      <c r="N820" s="257">
        <v>0</v>
      </c>
      <c r="O820" s="458">
        <f t="shared" si="79"/>
        <v>0</v>
      </c>
      <c r="P820" s="55" t="s">
        <v>857</v>
      </c>
      <c r="Q820" s="55" t="s">
        <v>857</v>
      </c>
    </row>
    <row r="821" spans="1:17" s="4" customFormat="1" ht="15.5" x14ac:dyDescent="0.35">
      <c r="A821" s="287">
        <v>40</v>
      </c>
      <c r="B821" s="321" t="s">
        <v>858</v>
      </c>
      <c r="C821" s="147">
        <v>120.8</v>
      </c>
      <c r="D821" s="147"/>
      <c r="E821" s="147"/>
      <c r="F821" s="147">
        <f t="shared" si="76"/>
        <v>120.8</v>
      </c>
      <c r="G821" s="264"/>
      <c r="H821" s="281">
        <v>0</v>
      </c>
      <c r="I821" s="281"/>
      <c r="J821" s="459">
        <f t="shared" si="77"/>
        <v>0</v>
      </c>
      <c r="K821" s="257">
        <f t="shared" si="74"/>
        <v>0</v>
      </c>
      <c r="L821" s="257">
        <f t="shared" si="78"/>
        <v>0</v>
      </c>
      <c r="M821" s="460">
        <v>0</v>
      </c>
      <c r="N821" s="257">
        <v>0</v>
      </c>
      <c r="O821" s="458">
        <f t="shared" si="79"/>
        <v>0</v>
      </c>
      <c r="P821" s="55" t="s">
        <v>858</v>
      </c>
      <c r="Q821" s="55" t="s">
        <v>858</v>
      </c>
    </row>
    <row r="822" spans="1:17" s="4" customFormat="1" ht="15.5" x14ac:dyDescent="0.35">
      <c r="A822" s="287">
        <v>41</v>
      </c>
      <c r="B822" s="321" t="s">
        <v>859</v>
      </c>
      <c r="C822" s="147">
        <v>429.7</v>
      </c>
      <c r="D822" s="147"/>
      <c r="E822" s="147"/>
      <c r="F822" s="147">
        <f t="shared" si="76"/>
        <v>429.7</v>
      </c>
      <c r="G822" s="264"/>
      <c r="H822" s="281">
        <v>0</v>
      </c>
      <c r="I822" s="281"/>
      <c r="J822" s="459">
        <f t="shared" si="77"/>
        <v>0</v>
      </c>
      <c r="K822" s="257">
        <f t="shared" si="74"/>
        <v>0</v>
      </c>
      <c r="L822" s="257">
        <f t="shared" si="78"/>
        <v>0</v>
      </c>
      <c r="M822" s="460">
        <v>0</v>
      </c>
      <c r="N822" s="257">
        <v>0</v>
      </c>
      <c r="O822" s="458">
        <f t="shared" si="79"/>
        <v>0</v>
      </c>
      <c r="P822" s="55" t="s">
        <v>859</v>
      </c>
      <c r="Q822" s="55" t="s">
        <v>859</v>
      </c>
    </row>
    <row r="823" spans="1:17" s="4" customFormat="1" ht="15.5" x14ac:dyDescent="0.35">
      <c r="A823" s="287">
        <v>42</v>
      </c>
      <c r="B823" s="321" t="s">
        <v>2234</v>
      </c>
      <c r="C823" s="147">
        <v>856.1</v>
      </c>
      <c r="D823" s="147"/>
      <c r="E823" s="147">
        <v>118.3</v>
      </c>
      <c r="F823" s="147">
        <f t="shared" si="76"/>
        <v>974.4</v>
      </c>
      <c r="G823" s="264"/>
      <c r="H823" s="281">
        <v>0</v>
      </c>
      <c r="I823" s="281"/>
      <c r="J823" s="459">
        <f t="shared" si="77"/>
        <v>0</v>
      </c>
      <c r="K823" s="257">
        <f t="shared" si="74"/>
        <v>0</v>
      </c>
      <c r="L823" s="257">
        <f t="shared" si="78"/>
        <v>0</v>
      </c>
      <c r="M823" s="460">
        <v>0</v>
      </c>
      <c r="N823" s="257">
        <v>0</v>
      </c>
      <c r="O823" s="458">
        <f t="shared" si="79"/>
        <v>0</v>
      </c>
      <c r="P823" s="55"/>
      <c r="Q823" s="55"/>
    </row>
    <row r="824" spans="1:17" s="4" customFormat="1" ht="15.5" x14ac:dyDescent="0.35">
      <c r="A824" s="287">
        <v>43</v>
      </c>
      <c r="B824" s="321" t="s">
        <v>860</v>
      </c>
      <c r="C824" s="147">
        <v>249.1</v>
      </c>
      <c r="D824" s="147"/>
      <c r="E824" s="147"/>
      <c r="F824" s="147">
        <f t="shared" si="76"/>
        <v>249.1</v>
      </c>
      <c r="G824" s="264"/>
      <c r="H824" s="281">
        <v>0</v>
      </c>
      <c r="I824" s="281"/>
      <c r="J824" s="459">
        <f t="shared" si="77"/>
        <v>0</v>
      </c>
      <c r="K824" s="257">
        <f t="shared" si="74"/>
        <v>0</v>
      </c>
      <c r="L824" s="257">
        <f t="shared" si="78"/>
        <v>0</v>
      </c>
      <c r="M824" s="460">
        <v>0</v>
      </c>
      <c r="N824" s="257">
        <v>0</v>
      </c>
      <c r="O824" s="458">
        <f t="shared" si="79"/>
        <v>0</v>
      </c>
      <c r="P824" s="55" t="s">
        <v>860</v>
      </c>
      <c r="Q824" s="55" t="s">
        <v>860</v>
      </c>
    </row>
    <row r="825" spans="1:17" s="4" customFormat="1" ht="15.5" x14ac:dyDescent="0.35">
      <c r="A825" s="287">
        <v>44</v>
      </c>
      <c r="B825" s="321" t="s">
        <v>861</v>
      </c>
      <c r="C825" s="147">
        <v>111.4</v>
      </c>
      <c r="D825" s="147"/>
      <c r="E825" s="147"/>
      <c r="F825" s="147">
        <f t="shared" si="76"/>
        <v>111.4</v>
      </c>
      <c r="G825" s="264"/>
      <c r="H825" s="281">
        <v>0</v>
      </c>
      <c r="I825" s="281"/>
      <c r="J825" s="459">
        <f t="shared" si="77"/>
        <v>0</v>
      </c>
      <c r="K825" s="257">
        <f t="shared" si="74"/>
        <v>0</v>
      </c>
      <c r="L825" s="257">
        <f t="shared" si="78"/>
        <v>0</v>
      </c>
      <c r="M825" s="460">
        <v>0</v>
      </c>
      <c r="N825" s="257">
        <v>0</v>
      </c>
      <c r="O825" s="458">
        <f t="shared" si="79"/>
        <v>0</v>
      </c>
      <c r="P825" s="55" t="s">
        <v>861</v>
      </c>
      <c r="Q825" s="55" t="s">
        <v>861</v>
      </c>
    </row>
    <row r="826" spans="1:17" s="4" customFormat="1" ht="15.5" x14ac:dyDescent="0.35">
      <c r="A826" s="287">
        <v>45</v>
      </c>
      <c r="B826" s="321" t="s">
        <v>862</v>
      </c>
      <c r="C826" s="147">
        <v>101.8</v>
      </c>
      <c r="D826" s="147"/>
      <c r="E826" s="147"/>
      <c r="F826" s="147">
        <f t="shared" si="76"/>
        <v>101.8</v>
      </c>
      <c r="G826" s="264"/>
      <c r="H826" s="281">
        <v>0</v>
      </c>
      <c r="I826" s="281"/>
      <c r="J826" s="459">
        <f t="shared" si="77"/>
        <v>0</v>
      </c>
      <c r="K826" s="257">
        <f t="shared" si="74"/>
        <v>0</v>
      </c>
      <c r="L826" s="257">
        <f t="shared" si="78"/>
        <v>0</v>
      </c>
      <c r="M826" s="460">
        <v>0</v>
      </c>
      <c r="N826" s="257">
        <v>0</v>
      </c>
      <c r="O826" s="458">
        <f t="shared" si="79"/>
        <v>0</v>
      </c>
      <c r="P826" s="55" t="s">
        <v>862</v>
      </c>
      <c r="Q826" s="55" t="s">
        <v>862</v>
      </c>
    </row>
    <row r="827" spans="1:17" s="4" customFormat="1" ht="15.5" x14ac:dyDescent="0.35">
      <c r="A827" s="287">
        <v>46</v>
      </c>
      <c r="B827" s="321" t="s">
        <v>863</v>
      </c>
      <c r="C827" s="147">
        <v>202</v>
      </c>
      <c r="D827" s="147"/>
      <c r="E827" s="147"/>
      <c r="F827" s="147">
        <f t="shared" si="76"/>
        <v>202</v>
      </c>
      <c r="G827" s="264"/>
      <c r="H827" s="281">
        <v>0</v>
      </c>
      <c r="I827" s="281"/>
      <c r="J827" s="459">
        <f t="shared" si="77"/>
        <v>0</v>
      </c>
      <c r="K827" s="257">
        <f t="shared" si="74"/>
        <v>0</v>
      </c>
      <c r="L827" s="257">
        <f t="shared" si="78"/>
        <v>0</v>
      </c>
      <c r="M827" s="460">
        <v>0</v>
      </c>
      <c r="N827" s="257">
        <v>0</v>
      </c>
      <c r="O827" s="458">
        <f t="shared" si="79"/>
        <v>0</v>
      </c>
      <c r="P827" s="55" t="s">
        <v>863</v>
      </c>
      <c r="Q827" s="55" t="s">
        <v>863</v>
      </c>
    </row>
    <row r="828" spans="1:17" s="4" customFormat="1" ht="15.5" x14ac:dyDescent="0.35">
      <c r="A828" s="287">
        <v>47</v>
      </c>
      <c r="B828" s="321" t="s">
        <v>864</v>
      </c>
      <c r="C828" s="147">
        <v>214.1</v>
      </c>
      <c r="D828" s="147"/>
      <c r="E828" s="147"/>
      <c r="F828" s="147">
        <f t="shared" si="76"/>
        <v>214.1</v>
      </c>
      <c r="G828" s="264"/>
      <c r="H828" s="281">
        <v>0</v>
      </c>
      <c r="I828" s="281"/>
      <c r="J828" s="459">
        <f t="shared" si="77"/>
        <v>0</v>
      </c>
      <c r="K828" s="257">
        <f t="shared" si="74"/>
        <v>0</v>
      </c>
      <c r="L828" s="257">
        <f t="shared" si="78"/>
        <v>0</v>
      </c>
      <c r="M828" s="460">
        <v>0</v>
      </c>
      <c r="N828" s="257">
        <v>0</v>
      </c>
      <c r="O828" s="458">
        <f t="shared" si="79"/>
        <v>0</v>
      </c>
      <c r="P828" s="55" t="s">
        <v>864</v>
      </c>
      <c r="Q828" s="55" t="s">
        <v>864</v>
      </c>
    </row>
    <row r="829" spans="1:17" s="4" customFormat="1" ht="15.5" x14ac:dyDescent="0.35">
      <c r="A829" s="287">
        <v>48</v>
      </c>
      <c r="B829" s="321" t="s">
        <v>865</v>
      </c>
      <c r="C829" s="147">
        <v>161.19999999999999</v>
      </c>
      <c r="D829" s="147"/>
      <c r="E829" s="147"/>
      <c r="F829" s="147">
        <f t="shared" si="76"/>
        <v>161.19999999999999</v>
      </c>
      <c r="G829" s="264"/>
      <c r="H829" s="281">
        <v>0</v>
      </c>
      <c r="I829" s="281"/>
      <c r="J829" s="459">
        <f t="shared" si="77"/>
        <v>0</v>
      </c>
      <c r="K829" s="257">
        <f t="shared" si="74"/>
        <v>0</v>
      </c>
      <c r="L829" s="257">
        <f t="shared" si="78"/>
        <v>0</v>
      </c>
      <c r="M829" s="460">
        <v>0</v>
      </c>
      <c r="N829" s="257">
        <v>0</v>
      </c>
      <c r="O829" s="458">
        <f t="shared" si="79"/>
        <v>0</v>
      </c>
      <c r="P829" s="55" t="s">
        <v>865</v>
      </c>
      <c r="Q829" s="55" t="s">
        <v>865</v>
      </c>
    </row>
    <row r="830" spans="1:17" s="4" customFormat="1" ht="15.5" x14ac:dyDescent="0.35">
      <c r="A830" s="287">
        <v>49</v>
      </c>
      <c r="B830" s="321" t="s">
        <v>866</v>
      </c>
      <c r="C830" s="147">
        <v>134.9</v>
      </c>
      <c r="D830" s="147"/>
      <c r="E830" s="147"/>
      <c r="F830" s="147">
        <f t="shared" si="76"/>
        <v>134.9</v>
      </c>
      <c r="G830" s="264"/>
      <c r="H830" s="281">
        <v>0</v>
      </c>
      <c r="I830" s="281"/>
      <c r="J830" s="459">
        <f t="shared" si="77"/>
        <v>0</v>
      </c>
      <c r="K830" s="257">
        <f t="shared" si="74"/>
        <v>0</v>
      </c>
      <c r="L830" s="257">
        <f t="shared" si="78"/>
        <v>0</v>
      </c>
      <c r="M830" s="460">
        <v>0</v>
      </c>
      <c r="N830" s="257">
        <v>0</v>
      </c>
      <c r="O830" s="458">
        <f t="shared" si="79"/>
        <v>0</v>
      </c>
      <c r="P830" s="55" t="s">
        <v>866</v>
      </c>
      <c r="Q830" s="55" t="s">
        <v>866</v>
      </c>
    </row>
    <row r="831" spans="1:17" s="4" customFormat="1" ht="15.5" x14ac:dyDescent="0.35">
      <c r="A831" s="287">
        <v>50</v>
      </c>
      <c r="B831" s="321" t="s">
        <v>867</v>
      </c>
      <c r="C831" s="147">
        <v>249.4</v>
      </c>
      <c r="D831" s="147"/>
      <c r="E831" s="147"/>
      <c r="F831" s="147">
        <f t="shared" si="76"/>
        <v>249.4</v>
      </c>
      <c r="G831" s="264"/>
      <c r="H831" s="281">
        <v>0</v>
      </c>
      <c r="I831" s="281"/>
      <c r="J831" s="459">
        <f t="shared" si="77"/>
        <v>0</v>
      </c>
      <c r="K831" s="257">
        <f t="shared" si="74"/>
        <v>0</v>
      </c>
      <c r="L831" s="257">
        <f t="shared" si="78"/>
        <v>0</v>
      </c>
      <c r="M831" s="460">
        <v>0</v>
      </c>
      <c r="N831" s="257">
        <v>0</v>
      </c>
      <c r="O831" s="458">
        <f t="shared" si="79"/>
        <v>0</v>
      </c>
      <c r="P831" s="55" t="s">
        <v>867</v>
      </c>
      <c r="Q831" s="55" t="s">
        <v>867</v>
      </c>
    </row>
    <row r="832" spans="1:17" s="4" customFormat="1" ht="15.5" x14ac:dyDescent="0.35">
      <c r="A832" s="287">
        <v>51</v>
      </c>
      <c r="B832" s="321" t="s">
        <v>868</v>
      </c>
      <c r="C832" s="147">
        <v>110.5</v>
      </c>
      <c r="D832" s="147"/>
      <c r="E832" s="147"/>
      <c r="F832" s="147">
        <f t="shared" ref="F832:F881" si="80">C832+D832+E832</f>
        <v>110.5</v>
      </c>
      <c r="G832" s="264"/>
      <c r="H832" s="281">
        <v>0</v>
      </c>
      <c r="I832" s="281"/>
      <c r="J832" s="459">
        <f t="shared" si="77"/>
        <v>0</v>
      </c>
      <c r="K832" s="257">
        <f t="shared" si="74"/>
        <v>0</v>
      </c>
      <c r="L832" s="257">
        <f t="shared" si="78"/>
        <v>0</v>
      </c>
      <c r="M832" s="460">
        <v>0</v>
      </c>
      <c r="N832" s="257">
        <v>0</v>
      </c>
      <c r="O832" s="458">
        <f t="shared" si="79"/>
        <v>0</v>
      </c>
      <c r="P832" s="55" t="s">
        <v>868</v>
      </c>
      <c r="Q832" s="55" t="s">
        <v>868</v>
      </c>
    </row>
    <row r="833" spans="1:17" s="4" customFormat="1" ht="15.5" x14ac:dyDescent="0.35">
      <c r="A833" s="287">
        <v>52</v>
      </c>
      <c r="B833" s="321" t="s">
        <v>869</v>
      </c>
      <c r="C833" s="147">
        <v>168.5</v>
      </c>
      <c r="D833" s="147"/>
      <c r="E833" s="147"/>
      <c r="F833" s="147">
        <f t="shared" si="80"/>
        <v>168.5</v>
      </c>
      <c r="G833" s="264"/>
      <c r="H833" s="281">
        <v>0</v>
      </c>
      <c r="I833" s="281"/>
      <c r="J833" s="459">
        <f t="shared" si="77"/>
        <v>0</v>
      </c>
      <c r="K833" s="257">
        <f t="shared" si="74"/>
        <v>0</v>
      </c>
      <c r="L833" s="257">
        <f t="shared" si="78"/>
        <v>0</v>
      </c>
      <c r="M833" s="460">
        <v>0</v>
      </c>
      <c r="N833" s="257">
        <v>0</v>
      </c>
      <c r="O833" s="458">
        <f t="shared" si="79"/>
        <v>0</v>
      </c>
      <c r="P833" s="55" t="s">
        <v>869</v>
      </c>
      <c r="Q833" s="55" t="s">
        <v>869</v>
      </c>
    </row>
    <row r="834" spans="1:17" s="4" customFormat="1" ht="15.5" x14ac:dyDescent="0.35">
      <c r="A834" s="287">
        <v>53</v>
      </c>
      <c r="B834" s="321" t="s">
        <v>870</v>
      </c>
      <c r="C834" s="281">
        <v>130</v>
      </c>
      <c r="D834" s="147"/>
      <c r="E834" s="147"/>
      <c r="F834" s="147">
        <f t="shared" si="80"/>
        <v>130</v>
      </c>
      <c r="G834" s="264"/>
      <c r="H834" s="281">
        <v>0</v>
      </c>
      <c r="I834" s="281"/>
      <c r="J834" s="459">
        <f t="shared" si="77"/>
        <v>0</v>
      </c>
      <c r="K834" s="257">
        <f t="shared" si="74"/>
        <v>0</v>
      </c>
      <c r="L834" s="257">
        <f t="shared" si="78"/>
        <v>0</v>
      </c>
      <c r="M834" s="460">
        <v>0</v>
      </c>
      <c r="N834" s="257">
        <v>0</v>
      </c>
      <c r="O834" s="458">
        <f t="shared" si="79"/>
        <v>0</v>
      </c>
      <c r="P834" s="55" t="s">
        <v>870</v>
      </c>
      <c r="Q834" s="55" t="s">
        <v>870</v>
      </c>
    </row>
    <row r="835" spans="1:17" s="4" customFormat="1" ht="15.5" x14ac:dyDescent="0.35">
      <c r="A835" s="287">
        <v>54</v>
      </c>
      <c r="B835" s="321" t="s">
        <v>871</v>
      </c>
      <c r="C835" s="147">
        <v>175.8</v>
      </c>
      <c r="D835" s="147"/>
      <c r="E835" s="147"/>
      <c r="F835" s="147">
        <f t="shared" si="80"/>
        <v>175.8</v>
      </c>
      <c r="G835" s="264"/>
      <c r="H835" s="281">
        <v>0</v>
      </c>
      <c r="I835" s="281"/>
      <c r="J835" s="459">
        <f t="shared" si="77"/>
        <v>0</v>
      </c>
      <c r="K835" s="257">
        <f t="shared" si="74"/>
        <v>0</v>
      </c>
      <c r="L835" s="257">
        <f t="shared" si="78"/>
        <v>0</v>
      </c>
      <c r="M835" s="460">
        <v>0</v>
      </c>
      <c r="N835" s="257">
        <v>0</v>
      </c>
      <c r="O835" s="458">
        <f t="shared" si="79"/>
        <v>0</v>
      </c>
      <c r="P835" s="55" t="s">
        <v>871</v>
      </c>
      <c r="Q835" s="55" t="s">
        <v>871</v>
      </c>
    </row>
    <row r="836" spans="1:17" s="4" customFormat="1" ht="15.5" x14ac:dyDescent="0.35">
      <c r="A836" s="287">
        <v>55</v>
      </c>
      <c r="B836" s="321" t="s">
        <v>872</v>
      </c>
      <c r="C836" s="147">
        <v>129.80000000000001</v>
      </c>
      <c r="D836" s="147"/>
      <c r="E836" s="147"/>
      <c r="F836" s="147">
        <f t="shared" si="80"/>
        <v>129.80000000000001</v>
      </c>
      <c r="G836" s="264"/>
      <c r="H836" s="281">
        <v>0</v>
      </c>
      <c r="I836" s="281"/>
      <c r="J836" s="459">
        <f t="shared" si="77"/>
        <v>0</v>
      </c>
      <c r="K836" s="257">
        <f t="shared" si="74"/>
        <v>0</v>
      </c>
      <c r="L836" s="257">
        <f t="shared" si="78"/>
        <v>0</v>
      </c>
      <c r="M836" s="460">
        <v>0</v>
      </c>
      <c r="N836" s="257">
        <v>0</v>
      </c>
      <c r="O836" s="458">
        <f t="shared" si="79"/>
        <v>0</v>
      </c>
      <c r="P836" s="55" t="s">
        <v>872</v>
      </c>
      <c r="Q836" s="55" t="s">
        <v>872</v>
      </c>
    </row>
    <row r="837" spans="1:17" s="4" customFormat="1" ht="15.5" x14ac:dyDescent="0.35">
      <c r="A837" s="287">
        <v>56</v>
      </c>
      <c r="B837" s="321" t="s">
        <v>873</v>
      </c>
      <c r="C837" s="147">
        <v>152.30000000000001</v>
      </c>
      <c r="D837" s="147"/>
      <c r="E837" s="147"/>
      <c r="F837" s="147">
        <f t="shared" si="80"/>
        <v>152.30000000000001</v>
      </c>
      <c r="G837" s="264"/>
      <c r="H837" s="281">
        <v>0</v>
      </c>
      <c r="I837" s="281"/>
      <c r="J837" s="459">
        <f t="shared" si="77"/>
        <v>0</v>
      </c>
      <c r="K837" s="257">
        <f t="shared" si="74"/>
        <v>0</v>
      </c>
      <c r="L837" s="257">
        <f t="shared" si="78"/>
        <v>0</v>
      </c>
      <c r="M837" s="460">
        <v>0</v>
      </c>
      <c r="N837" s="257">
        <v>0</v>
      </c>
      <c r="O837" s="458">
        <f t="shared" si="79"/>
        <v>0</v>
      </c>
      <c r="P837" s="55" t="s">
        <v>873</v>
      </c>
      <c r="Q837" s="55" t="s">
        <v>873</v>
      </c>
    </row>
    <row r="838" spans="1:17" s="4" customFormat="1" ht="15.5" x14ac:dyDescent="0.35">
      <c r="A838" s="287">
        <v>57</v>
      </c>
      <c r="B838" s="321" t="s">
        <v>874</v>
      </c>
      <c r="C838" s="147">
        <v>239.4</v>
      </c>
      <c r="D838" s="147"/>
      <c r="E838" s="147"/>
      <c r="F838" s="147">
        <f t="shared" si="80"/>
        <v>239.4</v>
      </c>
      <c r="G838" s="264"/>
      <c r="H838" s="281">
        <v>0</v>
      </c>
      <c r="I838" s="281"/>
      <c r="J838" s="459">
        <f t="shared" si="77"/>
        <v>0</v>
      </c>
      <c r="K838" s="257">
        <f t="shared" si="74"/>
        <v>0</v>
      </c>
      <c r="L838" s="257">
        <f t="shared" si="78"/>
        <v>0</v>
      </c>
      <c r="M838" s="460">
        <v>0</v>
      </c>
      <c r="N838" s="257">
        <v>0</v>
      </c>
      <c r="O838" s="458">
        <f t="shared" si="79"/>
        <v>0</v>
      </c>
      <c r="P838" s="55" t="s">
        <v>874</v>
      </c>
      <c r="Q838" s="55" t="s">
        <v>874</v>
      </c>
    </row>
    <row r="839" spans="1:17" s="4" customFormat="1" ht="15.5" x14ac:dyDescent="0.35">
      <c r="A839" s="287">
        <v>58</v>
      </c>
      <c r="B839" s="321" t="s">
        <v>875</v>
      </c>
      <c r="C839" s="147">
        <v>84.2</v>
      </c>
      <c r="D839" s="147"/>
      <c r="E839" s="147"/>
      <c r="F839" s="147">
        <f t="shared" si="80"/>
        <v>84.2</v>
      </c>
      <c r="G839" s="264"/>
      <c r="H839" s="281">
        <v>0</v>
      </c>
      <c r="I839" s="281"/>
      <c r="J839" s="459">
        <f t="shared" si="77"/>
        <v>0</v>
      </c>
      <c r="K839" s="257">
        <f t="shared" ref="K839:K902" si="81">J839*4281.45</f>
        <v>0</v>
      </c>
      <c r="L839" s="257">
        <f t="shared" si="78"/>
        <v>0</v>
      </c>
      <c r="M839" s="460">
        <v>0</v>
      </c>
      <c r="N839" s="257">
        <v>0</v>
      </c>
      <c r="O839" s="458">
        <f t="shared" si="79"/>
        <v>0</v>
      </c>
      <c r="P839" s="55" t="s">
        <v>875</v>
      </c>
      <c r="Q839" s="55" t="s">
        <v>875</v>
      </c>
    </row>
    <row r="840" spans="1:17" s="4" customFormat="1" ht="15.5" x14ac:dyDescent="0.35">
      <c r="A840" s="287">
        <v>59</v>
      </c>
      <c r="B840" s="321" t="s">
        <v>876</v>
      </c>
      <c r="C840" s="147">
        <v>193.9</v>
      </c>
      <c r="D840" s="147"/>
      <c r="E840" s="147"/>
      <c r="F840" s="147">
        <f t="shared" si="80"/>
        <v>193.9</v>
      </c>
      <c r="G840" s="264"/>
      <c r="H840" s="281">
        <v>0</v>
      </c>
      <c r="I840" s="281"/>
      <c r="J840" s="459">
        <f t="shared" si="77"/>
        <v>0</v>
      </c>
      <c r="K840" s="257">
        <f t="shared" si="81"/>
        <v>0</v>
      </c>
      <c r="L840" s="257">
        <f t="shared" si="78"/>
        <v>0</v>
      </c>
      <c r="M840" s="460">
        <v>0</v>
      </c>
      <c r="N840" s="257">
        <v>0</v>
      </c>
      <c r="O840" s="458">
        <f t="shared" si="79"/>
        <v>0</v>
      </c>
      <c r="P840" s="55" t="s">
        <v>876</v>
      </c>
      <c r="Q840" s="55" t="s">
        <v>876</v>
      </c>
    </row>
    <row r="841" spans="1:17" s="4" customFormat="1" ht="15.5" x14ac:dyDescent="0.35">
      <c r="A841" s="287">
        <v>60</v>
      </c>
      <c r="B841" s="321" t="s">
        <v>877</v>
      </c>
      <c r="C841" s="147">
        <v>252.4</v>
      </c>
      <c r="D841" s="147"/>
      <c r="E841" s="147"/>
      <c r="F841" s="147">
        <f t="shared" si="80"/>
        <v>252.4</v>
      </c>
      <c r="G841" s="264"/>
      <c r="H841" s="281">
        <v>0</v>
      </c>
      <c r="I841" s="281"/>
      <c r="J841" s="459">
        <f t="shared" si="77"/>
        <v>0</v>
      </c>
      <c r="K841" s="257">
        <f t="shared" si="81"/>
        <v>0</v>
      </c>
      <c r="L841" s="257">
        <f t="shared" si="78"/>
        <v>0</v>
      </c>
      <c r="M841" s="460">
        <v>0</v>
      </c>
      <c r="N841" s="257">
        <v>0</v>
      </c>
      <c r="O841" s="458">
        <f t="shared" si="79"/>
        <v>0</v>
      </c>
      <c r="P841" s="55" t="s">
        <v>877</v>
      </c>
      <c r="Q841" s="55" t="s">
        <v>877</v>
      </c>
    </row>
    <row r="842" spans="1:17" s="4" customFormat="1" ht="15.5" x14ac:dyDescent="0.35">
      <c r="A842" s="287">
        <v>61</v>
      </c>
      <c r="B842" s="321" t="s">
        <v>878</v>
      </c>
      <c r="C842" s="257">
        <v>79</v>
      </c>
      <c r="D842" s="147"/>
      <c r="E842" s="147"/>
      <c r="F842" s="147">
        <f t="shared" si="80"/>
        <v>79</v>
      </c>
      <c r="G842" s="264"/>
      <c r="H842" s="281">
        <v>0</v>
      </c>
      <c r="I842" s="281"/>
      <c r="J842" s="459">
        <f t="shared" si="77"/>
        <v>0</v>
      </c>
      <c r="K842" s="257">
        <f t="shared" si="81"/>
        <v>0</v>
      </c>
      <c r="L842" s="257">
        <f t="shared" si="78"/>
        <v>0</v>
      </c>
      <c r="M842" s="460">
        <v>0</v>
      </c>
      <c r="N842" s="257">
        <v>0</v>
      </c>
      <c r="O842" s="458">
        <f t="shared" si="79"/>
        <v>0</v>
      </c>
      <c r="P842" s="55" t="s">
        <v>878</v>
      </c>
      <c r="Q842" s="55" t="s">
        <v>878</v>
      </c>
    </row>
    <row r="843" spans="1:17" s="4" customFormat="1" ht="15.5" x14ac:dyDescent="0.35">
      <c r="A843" s="287">
        <v>62</v>
      </c>
      <c r="B843" s="321" t="s">
        <v>879</v>
      </c>
      <c r="C843" s="147">
        <v>549.69000000000005</v>
      </c>
      <c r="D843" s="147"/>
      <c r="E843" s="147"/>
      <c r="F843" s="147">
        <f t="shared" si="80"/>
        <v>549.69000000000005</v>
      </c>
      <c r="G843" s="264"/>
      <c r="H843" s="281">
        <v>0</v>
      </c>
      <c r="I843" s="281"/>
      <c r="J843" s="459">
        <f t="shared" si="77"/>
        <v>0</v>
      </c>
      <c r="K843" s="257">
        <f t="shared" si="81"/>
        <v>0</v>
      </c>
      <c r="L843" s="257">
        <f t="shared" si="78"/>
        <v>0</v>
      </c>
      <c r="M843" s="460">
        <v>0</v>
      </c>
      <c r="N843" s="257">
        <v>0</v>
      </c>
      <c r="O843" s="458">
        <f t="shared" si="79"/>
        <v>0</v>
      </c>
      <c r="P843" s="55" t="s">
        <v>879</v>
      </c>
      <c r="Q843" s="55" t="s">
        <v>879</v>
      </c>
    </row>
    <row r="844" spans="1:17" s="4" customFormat="1" ht="15.5" x14ac:dyDescent="0.35">
      <c r="A844" s="287">
        <v>63</v>
      </c>
      <c r="B844" s="321" t="s">
        <v>880</v>
      </c>
      <c r="C844" s="147">
        <v>192.1</v>
      </c>
      <c r="D844" s="147"/>
      <c r="E844" s="147"/>
      <c r="F844" s="147">
        <f t="shared" si="80"/>
        <v>192.1</v>
      </c>
      <c r="G844" s="264"/>
      <c r="H844" s="281">
        <v>0</v>
      </c>
      <c r="I844" s="281"/>
      <c r="J844" s="459">
        <f t="shared" si="77"/>
        <v>0</v>
      </c>
      <c r="K844" s="257">
        <f t="shared" si="81"/>
        <v>0</v>
      </c>
      <c r="L844" s="257">
        <f t="shared" si="78"/>
        <v>0</v>
      </c>
      <c r="M844" s="460">
        <v>0</v>
      </c>
      <c r="N844" s="257">
        <v>0</v>
      </c>
      <c r="O844" s="458">
        <f t="shared" si="79"/>
        <v>0</v>
      </c>
      <c r="P844" s="55" t="s">
        <v>880</v>
      </c>
      <c r="Q844" s="55" t="s">
        <v>880</v>
      </c>
    </row>
    <row r="845" spans="1:17" s="4" customFormat="1" ht="15.5" x14ac:dyDescent="0.35">
      <c r="A845" s="287">
        <v>64</v>
      </c>
      <c r="B845" s="321" t="s">
        <v>881</v>
      </c>
      <c r="C845" s="147">
        <v>166.8</v>
      </c>
      <c r="D845" s="147"/>
      <c r="E845" s="147"/>
      <c r="F845" s="147">
        <f t="shared" si="80"/>
        <v>166.8</v>
      </c>
      <c r="G845" s="264"/>
      <c r="H845" s="281">
        <v>0</v>
      </c>
      <c r="I845" s="281"/>
      <c r="J845" s="459">
        <f t="shared" si="77"/>
        <v>0</v>
      </c>
      <c r="K845" s="257">
        <f t="shared" si="81"/>
        <v>0</v>
      </c>
      <c r="L845" s="257">
        <f t="shared" si="78"/>
        <v>0</v>
      </c>
      <c r="M845" s="460">
        <v>0</v>
      </c>
      <c r="N845" s="257">
        <v>0</v>
      </c>
      <c r="O845" s="458">
        <f t="shared" si="79"/>
        <v>0</v>
      </c>
      <c r="P845" s="55" t="s">
        <v>881</v>
      </c>
      <c r="Q845" s="55" t="s">
        <v>881</v>
      </c>
    </row>
    <row r="846" spans="1:17" s="4" customFormat="1" ht="15.5" x14ac:dyDescent="0.35">
      <c r="A846" s="287">
        <v>65</v>
      </c>
      <c r="B846" s="321" t="s">
        <v>882</v>
      </c>
      <c r="C846" s="147">
        <v>4734.5</v>
      </c>
      <c r="D846" s="147"/>
      <c r="E846" s="147"/>
      <c r="F846" s="147">
        <f t="shared" si="80"/>
        <v>4734.5</v>
      </c>
      <c r="G846" s="264">
        <v>1689</v>
      </c>
      <c r="H846" s="281">
        <v>1689</v>
      </c>
      <c r="I846" s="281">
        <v>2396</v>
      </c>
      <c r="J846" s="459">
        <f t="shared" si="77"/>
        <v>0.56299999999999994</v>
      </c>
      <c r="K846" s="257">
        <f t="shared" si="81"/>
        <v>2410.4563499999995</v>
      </c>
      <c r="L846" s="257">
        <f t="shared" si="78"/>
        <v>530.30039699999986</v>
      </c>
      <c r="M846" s="460">
        <v>1006.9142399999998</v>
      </c>
      <c r="N846" s="257">
        <v>118.34259999999999</v>
      </c>
      <c r="O846" s="458">
        <f t="shared" si="79"/>
        <v>0.85880527764283443</v>
      </c>
      <c r="P846" s="55" t="s">
        <v>882</v>
      </c>
      <c r="Q846" s="55" t="s">
        <v>882</v>
      </c>
    </row>
    <row r="847" spans="1:17" s="4" customFormat="1" ht="15.5" x14ac:dyDescent="0.35">
      <c r="A847" s="287">
        <v>66</v>
      </c>
      <c r="B847" s="321" t="s">
        <v>883</v>
      </c>
      <c r="C847" s="147">
        <v>66.3</v>
      </c>
      <c r="D847" s="147"/>
      <c r="E847" s="147"/>
      <c r="F847" s="147">
        <f t="shared" si="80"/>
        <v>66.3</v>
      </c>
      <c r="G847" s="264"/>
      <c r="H847" s="281">
        <v>0</v>
      </c>
      <c r="I847" s="281"/>
      <c r="J847" s="459">
        <f t="shared" si="77"/>
        <v>0</v>
      </c>
      <c r="K847" s="257">
        <f t="shared" si="81"/>
        <v>0</v>
      </c>
      <c r="L847" s="257">
        <f t="shared" si="78"/>
        <v>0</v>
      </c>
      <c r="M847" s="460">
        <v>0</v>
      </c>
      <c r="N847" s="257">
        <v>0</v>
      </c>
      <c r="O847" s="458">
        <f t="shared" si="79"/>
        <v>0</v>
      </c>
      <c r="P847" s="55" t="s">
        <v>883</v>
      </c>
      <c r="Q847" s="55" t="s">
        <v>883</v>
      </c>
    </row>
    <row r="848" spans="1:17" s="4" customFormat="1" ht="15.5" x14ac:dyDescent="0.35">
      <c r="A848" s="287">
        <v>67</v>
      </c>
      <c r="B848" s="321" t="s">
        <v>884</v>
      </c>
      <c r="C848" s="147">
        <v>19.8</v>
      </c>
      <c r="D848" s="147"/>
      <c r="E848" s="147"/>
      <c r="F848" s="147">
        <f t="shared" si="80"/>
        <v>19.8</v>
      </c>
      <c r="G848" s="264"/>
      <c r="H848" s="281">
        <v>0</v>
      </c>
      <c r="I848" s="281"/>
      <c r="J848" s="459">
        <f t="shared" si="77"/>
        <v>0</v>
      </c>
      <c r="K848" s="257">
        <f t="shared" si="81"/>
        <v>0</v>
      </c>
      <c r="L848" s="257">
        <f t="shared" ref="L848:L897" si="82">K848*0.22</f>
        <v>0</v>
      </c>
      <c r="M848" s="460">
        <v>0</v>
      </c>
      <c r="N848" s="257">
        <v>0</v>
      </c>
      <c r="O848" s="458">
        <f t="shared" si="79"/>
        <v>0</v>
      </c>
      <c r="P848" s="55" t="s">
        <v>884</v>
      </c>
      <c r="Q848" s="55" t="s">
        <v>884</v>
      </c>
    </row>
    <row r="849" spans="1:17" s="4" customFormat="1" ht="15.5" x14ac:dyDescent="0.35">
      <c r="A849" s="287">
        <v>68</v>
      </c>
      <c r="B849" s="321" t="s">
        <v>885</v>
      </c>
      <c r="C849" s="147">
        <v>282.8</v>
      </c>
      <c r="D849" s="147"/>
      <c r="E849" s="147"/>
      <c r="F849" s="147">
        <f t="shared" si="80"/>
        <v>282.8</v>
      </c>
      <c r="G849" s="264"/>
      <c r="H849" s="281">
        <v>0</v>
      </c>
      <c r="I849" s="281"/>
      <c r="J849" s="459">
        <f t="shared" si="77"/>
        <v>0</v>
      </c>
      <c r="K849" s="257">
        <f t="shared" si="81"/>
        <v>0</v>
      </c>
      <c r="L849" s="257">
        <f t="shared" si="82"/>
        <v>0</v>
      </c>
      <c r="M849" s="460">
        <v>0</v>
      </c>
      <c r="N849" s="257">
        <v>0</v>
      </c>
      <c r="O849" s="458">
        <f t="shared" si="79"/>
        <v>0</v>
      </c>
      <c r="P849" s="55" t="s">
        <v>885</v>
      </c>
      <c r="Q849" s="55" t="s">
        <v>885</v>
      </c>
    </row>
    <row r="850" spans="1:17" s="4" customFormat="1" ht="15.5" x14ac:dyDescent="0.35">
      <c r="A850" s="287">
        <v>69</v>
      </c>
      <c r="B850" s="321" t="s">
        <v>886</v>
      </c>
      <c r="C850" s="147">
        <v>3266.45</v>
      </c>
      <c r="D850" s="147"/>
      <c r="E850" s="147"/>
      <c r="F850" s="147">
        <f t="shared" si="80"/>
        <v>3266.45</v>
      </c>
      <c r="G850" s="264">
        <v>1009</v>
      </c>
      <c r="H850" s="281">
        <v>1009</v>
      </c>
      <c r="I850" s="281">
        <v>1907.5</v>
      </c>
      <c r="J850" s="459">
        <f t="shared" si="77"/>
        <v>0.33633333333333332</v>
      </c>
      <c r="K850" s="257">
        <f t="shared" si="81"/>
        <v>1439.9943499999999</v>
      </c>
      <c r="L850" s="257">
        <f t="shared" si="82"/>
        <v>316.79875699999997</v>
      </c>
      <c r="M850" s="460">
        <v>601.52544</v>
      </c>
      <c r="N850" s="257">
        <v>70.697266666666664</v>
      </c>
      <c r="O850" s="458">
        <f t="shared" si="79"/>
        <v>0.7436255915953609</v>
      </c>
      <c r="P850" s="55" t="s">
        <v>886</v>
      </c>
      <c r="Q850" s="55" t="s">
        <v>886</v>
      </c>
    </row>
    <row r="851" spans="1:17" s="4" customFormat="1" ht="15.5" x14ac:dyDescent="0.35">
      <c r="A851" s="287">
        <v>70</v>
      </c>
      <c r="B851" s="321" t="s">
        <v>887</v>
      </c>
      <c r="C851" s="147">
        <v>3257.47</v>
      </c>
      <c r="D851" s="147"/>
      <c r="E851" s="147"/>
      <c r="F851" s="147">
        <f t="shared" si="80"/>
        <v>3257.47</v>
      </c>
      <c r="G851" s="264">
        <v>806</v>
      </c>
      <c r="H851" s="281">
        <v>806</v>
      </c>
      <c r="I851" s="281">
        <v>1744.1</v>
      </c>
      <c r="J851" s="459">
        <f t="shared" ref="J851:J910" si="83">H851/3000</f>
        <v>0.26866666666666666</v>
      </c>
      <c r="K851" s="257">
        <f t="shared" si="81"/>
        <v>1150.2828999999999</v>
      </c>
      <c r="L851" s="257">
        <f t="shared" si="82"/>
        <v>253.06223799999998</v>
      </c>
      <c r="M851" s="460">
        <v>480.50495999999998</v>
      </c>
      <c r="N851" s="257">
        <v>56.473733333333335</v>
      </c>
      <c r="O851" s="458">
        <f t="shared" si="79"/>
        <v>0.59565363037367447</v>
      </c>
      <c r="P851" s="55" t="s">
        <v>887</v>
      </c>
      <c r="Q851" s="55" t="s">
        <v>887</v>
      </c>
    </row>
    <row r="852" spans="1:17" s="4" customFormat="1" ht="15.5" x14ac:dyDescent="0.35">
      <c r="A852" s="287">
        <v>71</v>
      </c>
      <c r="B852" s="321" t="s">
        <v>1038</v>
      </c>
      <c r="C852" s="147">
        <v>4202.6000000000004</v>
      </c>
      <c r="D852" s="147"/>
      <c r="E852" s="147">
        <v>369.8</v>
      </c>
      <c r="F852" s="147">
        <f t="shared" si="80"/>
        <v>4572.4000000000005</v>
      </c>
      <c r="G852" s="264">
        <v>539</v>
      </c>
      <c r="H852" s="281">
        <v>539</v>
      </c>
      <c r="I852" s="281">
        <v>1162</v>
      </c>
      <c r="J852" s="459">
        <f t="shared" si="83"/>
        <v>0.17966666666666667</v>
      </c>
      <c r="K852" s="257">
        <f t="shared" si="81"/>
        <v>769.23384999999996</v>
      </c>
      <c r="L852" s="257">
        <f t="shared" si="82"/>
        <v>169.231447</v>
      </c>
      <c r="M852" s="460">
        <v>321.33023999999995</v>
      </c>
      <c r="N852" s="257">
        <v>37.765933333333336</v>
      </c>
      <c r="O852" s="458">
        <f t="shared" si="79"/>
        <v>0.28378126811594201</v>
      </c>
      <c r="P852" s="55" t="s">
        <v>1038</v>
      </c>
      <c r="Q852" s="55" t="s">
        <v>1038</v>
      </c>
    </row>
    <row r="853" spans="1:17" s="4" customFormat="1" ht="15.5" x14ac:dyDescent="0.35">
      <c r="A853" s="287">
        <v>72</v>
      </c>
      <c r="B853" s="321" t="s">
        <v>1294</v>
      </c>
      <c r="C853" s="147">
        <v>427.4</v>
      </c>
      <c r="D853" s="147"/>
      <c r="E853" s="147"/>
      <c r="F853" s="147">
        <f t="shared" si="80"/>
        <v>427.4</v>
      </c>
      <c r="G853" s="264"/>
      <c r="H853" s="281">
        <v>0</v>
      </c>
      <c r="I853" s="281"/>
      <c r="J853" s="459">
        <f t="shared" si="83"/>
        <v>0</v>
      </c>
      <c r="K853" s="257">
        <f t="shared" si="81"/>
        <v>0</v>
      </c>
      <c r="L853" s="257">
        <f t="shared" si="82"/>
        <v>0</v>
      </c>
      <c r="M853" s="460">
        <v>0</v>
      </c>
      <c r="N853" s="257">
        <v>0</v>
      </c>
      <c r="O853" s="458">
        <f t="shared" si="79"/>
        <v>0</v>
      </c>
      <c r="P853" s="486" t="s">
        <v>1294</v>
      </c>
      <c r="Q853" s="486" t="s">
        <v>1294</v>
      </c>
    </row>
    <row r="854" spans="1:17" s="4" customFormat="1" ht="15.5" x14ac:dyDescent="0.35">
      <c r="A854" s="287">
        <v>73</v>
      </c>
      <c r="B854" s="321" t="s">
        <v>1295</v>
      </c>
      <c r="C854" s="147">
        <v>954</v>
      </c>
      <c r="D854" s="147"/>
      <c r="E854" s="147"/>
      <c r="F854" s="147">
        <f t="shared" si="80"/>
        <v>954</v>
      </c>
      <c r="G854" s="264"/>
      <c r="H854" s="275">
        <v>0</v>
      </c>
      <c r="I854" s="275"/>
      <c r="J854" s="459">
        <f t="shared" si="83"/>
        <v>0</v>
      </c>
      <c r="K854" s="257">
        <f t="shared" si="81"/>
        <v>0</v>
      </c>
      <c r="L854" s="257">
        <f t="shared" si="82"/>
        <v>0</v>
      </c>
      <c r="M854" s="460">
        <v>0</v>
      </c>
      <c r="N854" s="257">
        <v>0</v>
      </c>
      <c r="O854" s="458">
        <f t="shared" si="79"/>
        <v>0</v>
      </c>
      <c r="P854" s="486" t="s">
        <v>1295</v>
      </c>
      <c r="Q854" s="486" t="s">
        <v>1295</v>
      </c>
    </row>
    <row r="855" spans="1:17" s="4" customFormat="1" ht="15.5" x14ac:dyDescent="0.35">
      <c r="A855" s="287">
        <v>74</v>
      </c>
      <c r="B855" s="321" t="s">
        <v>1296</v>
      </c>
      <c r="C855" s="147">
        <v>202.5</v>
      </c>
      <c r="D855" s="147"/>
      <c r="E855" s="147"/>
      <c r="F855" s="147">
        <f t="shared" si="80"/>
        <v>202.5</v>
      </c>
      <c r="G855" s="264">
        <v>135</v>
      </c>
      <c r="H855" s="275">
        <v>96</v>
      </c>
      <c r="I855" s="275">
        <v>160</v>
      </c>
      <c r="J855" s="459">
        <f t="shared" si="83"/>
        <v>3.2000000000000001E-2</v>
      </c>
      <c r="K855" s="257">
        <f t="shared" si="81"/>
        <v>137.00639999999999</v>
      </c>
      <c r="L855" s="257">
        <f t="shared" si="82"/>
        <v>30.141407999999998</v>
      </c>
      <c r="M855" s="460">
        <v>57.231360000000002</v>
      </c>
      <c r="N855" s="257">
        <v>6.7263999999999999</v>
      </c>
      <c r="O855" s="458">
        <f t="shared" si="79"/>
        <v>1.1412620641975308</v>
      </c>
      <c r="P855" s="486" t="s">
        <v>1296</v>
      </c>
      <c r="Q855" s="486" t="s">
        <v>1296</v>
      </c>
    </row>
    <row r="856" spans="1:17" s="4" customFormat="1" ht="15.5" x14ac:dyDescent="0.35">
      <c r="A856" s="287">
        <v>75</v>
      </c>
      <c r="B856" s="321" t="s">
        <v>1297</v>
      </c>
      <c r="C856" s="147">
        <v>308.2</v>
      </c>
      <c r="D856" s="147"/>
      <c r="E856" s="147"/>
      <c r="F856" s="147">
        <f t="shared" si="80"/>
        <v>308.2</v>
      </c>
      <c r="G856" s="264">
        <v>18</v>
      </c>
      <c r="H856" s="275">
        <v>18</v>
      </c>
      <c r="I856" s="275">
        <v>30</v>
      </c>
      <c r="J856" s="459">
        <f t="shared" si="83"/>
        <v>6.0000000000000001E-3</v>
      </c>
      <c r="K856" s="257">
        <f t="shared" si="81"/>
        <v>25.688700000000001</v>
      </c>
      <c r="L856" s="257">
        <f t="shared" si="82"/>
        <v>5.6515140000000006</v>
      </c>
      <c r="M856" s="460">
        <v>10.730880000000001</v>
      </c>
      <c r="N856" s="257">
        <v>1.2612000000000001</v>
      </c>
      <c r="O856" s="458">
        <f t="shared" si="79"/>
        <v>0.14059796885139522</v>
      </c>
      <c r="P856" s="486" t="s">
        <v>1297</v>
      </c>
      <c r="Q856" s="486" t="s">
        <v>1297</v>
      </c>
    </row>
    <row r="857" spans="1:17" s="4" customFormat="1" ht="15.5" x14ac:dyDescent="0.35">
      <c r="A857" s="287">
        <v>76</v>
      </c>
      <c r="B857" s="321" t="s">
        <v>1298</v>
      </c>
      <c r="C857" s="147">
        <v>44.1</v>
      </c>
      <c r="D857" s="147"/>
      <c r="E857" s="147"/>
      <c r="F857" s="147">
        <f t="shared" si="80"/>
        <v>44.1</v>
      </c>
      <c r="G857" s="264">
        <v>25</v>
      </c>
      <c r="H857" s="275">
        <v>0</v>
      </c>
      <c r="I857" s="275"/>
      <c r="J857" s="459">
        <f t="shared" si="83"/>
        <v>0</v>
      </c>
      <c r="K857" s="257">
        <f t="shared" si="81"/>
        <v>0</v>
      </c>
      <c r="L857" s="257">
        <f t="shared" si="82"/>
        <v>0</v>
      </c>
      <c r="M857" s="460">
        <v>0</v>
      </c>
      <c r="N857" s="257">
        <v>0</v>
      </c>
      <c r="O857" s="458">
        <f t="shared" si="79"/>
        <v>0</v>
      </c>
      <c r="P857" s="486" t="s">
        <v>1298</v>
      </c>
      <c r="Q857" s="486" t="s">
        <v>1298</v>
      </c>
    </row>
    <row r="858" spans="1:17" s="4" customFormat="1" ht="15.5" x14ac:dyDescent="0.35">
      <c r="A858" s="287">
        <v>77</v>
      </c>
      <c r="B858" s="321" t="s">
        <v>1299</v>
      </c>
      <c r="C858" s="147">
        <v>236.79</v>
      </c>
      <c r="D858" s="147"/>
      <c r="E858" s="147"/>
      <c r="F858" s="147">
        <f t="shared" si="80"/>
        <v>236.79</v>
      </c>
      <c r="G858" s="263">
        <v>160</v>
      </c>
      <c r="H858" s="275">
        <v>108</v>
      </c>
      <c r="I858" s="275">
        <v>180</v>
      </c>
      <c r="J858" s="459">
        <f t="shared" si="83"/>
        <v>3.5999999999999997E-2</v>
      </c>
      <c r="K858" s="257">
        <f t="shared" si="81"/>
        <v>154.13219999999998</v>
      </c>
      <c r="L858" s="257">
        <f t="shared" si="82"/>
        <v>33.909084</v>
      </c>
      <c r="M858" s="460">
        <v>64.385279999999995</v>
      </c>
      <c r="N858" s="257">
        <v>7.5671999999999997</v>
      </c>
      <c r="O858" s="458">
        <f t="shared" si="79"/>
        <v>1.0979930064614216</v>
      </c>
      <c r="P858" s="486" t="s">
        <v>1299</v>
      </c>
      <c r="Q858" s="486" t="s">
        <v>1299</v>
      </c>
    </row>
    <row r="859" spans="1:17" s="4" customFormat="1" ht="15.5" x14ac:dyDescent="0.35">
      <c r="A859" s="287">
        <v>78</v>
      </c>
      <c r="B859" s="321" t="s">
        <v>1300</v>
      </c>
      <c r="C859" s="147">
        <v>571.4</v>
      </c>
      <c r="D859" s="147"/>
      <c r="E859" s="147"/>
      <c r="F859" s="147">
        <f t="shared" si="80"/>
        <v>571.4</v>
      </c>
      <c r="G859" s="263">
        <v>297</v>
      </c>
      <c r="H859" s="275">
        <v>223.8</v>
      </c>
      <c r="I859" s="275">
        <v>373</v>
      </c>
      <c r="J859" s="459">
        <f t="shared" si="83"/>
        <v>7.46E-2</v>
      </c>
      <c r="K859" s="257">
        <f t="shared" si="81"/>
        <v>319.39616999999998</v>
      </c>
      <c r="L859" s="257">
        <f t="shared" si="82"/>
        <v>70.267157400000002</v>
      </c>
      <c r="M859" s="460">
        <v>133.42060800000002</v>
      </c>
      <c r="N859" s="257">
        <v>15.68092</v>
      </c>
      <c r="O859" s="458">
        <f t="shared" si="79"/>
        <v>0.94288564123206164</v>
      </c>
      <c r="P859" s="486" t="s">
        <v>1300</v>
      </c>
      <c r="Q859" s="486" t="s">
        <v>1300</v>
      </c>
    </row>
    <row r="860" spans="1:17" s="4" customFormat="1" ht="15.5" x14ac:dyDescent="0.35">
      <c r="A860" s="287">
        <v>79</v>
      </c>
      <c r="B860" s="321" t="s">
        <v>1301</v>
      </c>
      <c r="C860" s="147">
        <v>654.29999999999995</v>
      </c>
      <c r="D860" s="147"/>
      <c r="E860" s="147"/>
      <c r="F860" s="147">
        <f t="shared" si="80"/>
        <v>654.29999999999995</v>
      </c>
      <c r="G860" s="263">
        <v>326</v>
      </c>
      <c r="H860" s="275">
        <v>124.6</v>
      </c>
      <c r="I860" s="275">
        <v>207.7</v>
      </c>
      <c r="J860" s="459">
        <f t="shared" si="83"/>
        <v>4.1533333333333332E-2</v>
      </c>
      <c r="K860" s="257">
        <f t="shared" si="81"/>
        <v>177.82288999999997</v>
      </c>
      <c r="L860" s="257">
        <f t="shared" si="82"/>
        <v>39.121035799999994</v>
      </c>
      <c r="M860" s="460">
        <v>74.281536000000003</v>
      </c>
      <c r="N860" s="257">
        <v>8.7303066666666655</v>
      </c>
      <c r="O860" s="458">
        <f t="shared" si="79"/>
        <v>0.45843767150644449</v>
      </c>
      <c r="P860" s="486" t="s">
        <v>1301</v>
      </c>
      <c r="Q860" s="486" t="s">
        <v>1301</v>
      </c>
    </row>
    <row r="861" spans="1:17" s="4" customFormat="1" ht="15.5" x14ac:dyDescent="0.35">
      <c r="A861" s="287">
        <v>80</v>
      </c>
      <c r="B861" s="321" t="s">
        <v>1302</v>
      </c>
      <c r="C861" s="147">
        <v>559.79999999999995</v>
      </c>
      <c r="D861" s="147"/>
      <c r="E861" s="147"/>
      <c r="F861" s="147">
        <f t="shared" si="80"/>
        <v>559.79999999999995</v>
      </c>
      <c r="G861" s="263">
        <v>249</v>
      </c>
      <c r="H861" s="275">
        <v>99</v>
      </c>
      <c r="I861" s="275">
        <v>165</v>
      </c>
      <c r="J861" s="459">
        <f t="shared" si="83"/>
        <v>3.3000000000000002E-2</v>
      </c>
      <c r="K861" s="257">
        <f t="shared" si="81"/>
        <v>141.28784999999999</v>
      </c>
      <c r="L861" s="257">
        <f t="shared" si="82"/>
        <v>31.083326999999997</v>
      </c>
      <c r="M861" s="460">
        <v>59.019840000000002</v>
      </c>
      <c r="N861" s="257">
        <v>6.9366000000000003</v>
      </c>
      <c r="O861" s="458">
        <f t="shared" si="79"/>
        <v>0.4257370793140407</v>
      </c>
      <c r="P861" s="486" t="s">
        <v>1302</v>
      </c>
      <c r="Q861" s="486" t="s">
        <v>1302</v>
      </c>
    </row>
    <row r="862" spans="1:17" s="4" customFormat="1" ht="15.5" x14ac:dyDescent="0.35">
      <c r="A862" s="287">
        <v>81</v>
      </c>
      <c r="B862" s="321" t="s">
        <v>1303</v>
      </c>
      <c r="C862" s="147">
        <v>629.1</v>
      </c>
      <c r="D862" s="147"/>
      <c r="E862" s="147">
        <v>51.9</v>
      </c>
      <c r="F862" s="147">
        <f t="shared" si="80"/>
        <v>681</v>
      </c>
      <c r="G862" s="263">
        <v>245</v>
      </c>
      <c r="H862" s="275">
        <v>109.2</v>
      </c>
      <c r="I862" s="275">
        <v>182</v>
      </c>
      <c r="J862" s="459">
        <f t="shared" si="83"/>
        <v>3.6400000000000002E-2</v>
      </c>
      <c r="K862" s="257">
        <f t="shared" si="81"/>
        <v>155.84478000000001</v>
      </c>
      <c r="L862" s="257">
        <f t="shared" si="82"/>
        <v>34.285851600000001</v>
      </c>
      <c r="M862" s="460">
        <v>65.100672000000003</v>
      </c>
      <c r="N862" s="257">
        <v>7.6512799999999999</v>
      </c>
      <c r="O862" s="458">
        <f t="shared" si="79"/>
        <v>0.38602435183553602</v>
      </c>
      <c r="P862" s="486" t="s">
        <v>1303</v>
      </c>
      <c r="Q862" s="486" t="s">
        <v>1303</v>
      </c>
    </row>
    <row r="863" spans="1:17" s="4" customFormat="1" ht="15.5" x14ac:dyDescent="0.35">
      <c r="A863" s="287">
        <v>82</v>
      </c>
      <c r="B863" s="321" t="s">
        <v>1304</v>
      </c>
      <c r="C863" s="147">
        <v>373.3</v>
      </c>
      <c r="D863" s="147"/>
      <c r="E863" s="147"/>
      <c r="F863" s="147">
        <f t="shared" si="80"/>
        <v>373.3</v>
      </c>
      <c r="G863" s="263">
        <v>245</v>
      </c>
      <c r="H863" s="275">
        <v>200</v>
      </c>
      <c r="I863" s="275">
        <v>333.3</v>
      </c>
      <c r="J863" s="459">
        <f t="shared" si="83"/>
        <v>6.6666666666666666E-2</v>
      </c>
      <c r="K863" s="257">
        <f t="shared" si="81"/>
        <v>285.43</v>
      </c>
      <c r="L863" s="257">
        <f t="shared" si="82"/>
        <v>62.794600000000003</v>
      </c>
      <c r="M863" s="460">
        <v>119.232</v>
      </c>
      <c r="N863" s="257">
        <v>14.013333333333334</v>
      </c>
      <c r="O863" s="458">
        <f t="shared" si="79"/>
        <v>1.2897667648897222</v>
      </c>
      <c r="P863" s="486" t="s">
        <v>1304</v>
      </c>
      <c r="Q863" s="486" t="s">
        <v>1304</v>
      </c>
    </row>
    <row r="864" spans="1:17" s="4" customFormat="1" ht="15.5" x14ac:dyDescent="0.35">
      <c r="A864" s="287">
        <v>83</v>
      </c>
      <c r="B864" s="321" t="s">
        <v>1305</v>
      </c>
      <c r="C864" s="147">
        <v>395.4</v>
      </c>
      <c r="D864" s="147"/>
      <c r="E864" s="147"/>
      <c r="F864" s="147">
        <f t="shared" si="80"/>
        <v>395.4</v>
      </c>
      <c r="G864" s="263">
        <v>160</v>
      </c>
      <c r="H864" s="275">
        <v>100</v>
      </c>
      <c r="I864" s="275">
        <v>166.7</v>
      </c>
      <c r="J864" s="459">
        <f t="shared" si="83"/>
        <v>3.3333333333333333E-2</v>
      </c>
      <c r="K864" s="257">
        <f t="shared" si="81"/>
        <v>142.715</v>
      </c>
      <c r="L864" s="257">
        <f t="shared" si="82"/>
        <v>31.397300000000001</v>
      </c>
      <c r="M864" s="460">
        <v>59.616</v>
      </c>
      <c r="N864" s="257">
        <v>7.0066666666666668</v>
      </c>
      <c r="O864" s="458">
        <f t="shared" si="79"/>
        <v>0.60883906592480186</v>
      </c>
      <c r="P864" s="486" t="s">
        <v>1305</v>
      </c>
      <c r="Q864" s="486" t="s">
        <v>1305</v>
      </c>
    </row>
    <row r="865" spans="1:17" s="4" customFormat="1" ht="15.5" x14ac:dyDescent="0.35">
      <c r="A865" s="287">
        <v>84</v>
      </c>
      <c r="B865" s="321" t="s">
        <v>1306</v>
      </c>
      <c r="C865" s="147">
        <v>359.5</v>
      </c>
      <c r="D865" s="147"/>
      <c r="E865" s="147"/>
      <c r="F865" s="147">
        <f t="shared" si="80"/>
        <v>359.5</v>
      </c>
      <c r="G865" s="263">
        <v>161</v>
      </c>
      <c r="H865" s="275">
        <v>29.4</v>
      </c>
      <c r="I865" s="275">
        <v>49</v>
      </c>
      <c r="J865" s="459">
        <f t="shared" si="83"/>
        <v>9.7999999999999997E-3</v>
      </c>
      <c r="K865" s="257">
        <f t="shared" si="81"/>
        <v>41.958209999999994</v>
      </c>
      <c r="L865" s="257">
        <f t="shared" si="82"/>
        <v>9.2308061999999982</v>
      </c>
      <c r="M865" s="460">
        <v>17.527104000000001</v>
      </c>
      <c r="N865" s="257">
        <v>2.0599599999999998</v>
      </c>
      <c r="O865" s="458">
        <f t="shared" si="79"/>
        <v>0.19687365841446453</v>
      </c>
      <c r="P865" s="486" t="s">
        <v>1306</v>
      </c>
      <c r="Q865" s="486" t="s">
        <v>1306</v>
      </c>
    </row>
    <row r="866" spans="1:17" s="4" customFormat="1" ht="15.5" x14ac:dyDescent="0.35">
      <c r="A866" s="287">
        <v>85</v>
      </c>
      <c r="B866" s="321" t="s">
        <v>1307</v>
      </c>
      <c r="C866" s="147">
        <v>477</v>
      </c>
      <c r="D866" s="147"/>
      <c r="E866" s="147">
        <v>104.7</v>
      </c>
      <c r="F866" s="147">
        <f t="shared" si="80"/>
        <v>581.70000000000005</v>
      </c>
      <c r="G866" s="263">
        <v>301</v>
      </c>
      <c r="H866" s="275">
        <v>115.2</v>
      </c>
      <c r="I866" s="275">
        <v>192</v>
      </c>
      <c r="J866" s="459">
        <f t="shared" si="83"/>
        <v>3.8400000000000004E-2</v>
      </c>
      <c r="K866" s="257">
        <f t="shared" si="81"/>
        <v>164.40768</v>
      </c>
      <c r="L866" s="257">
        <f t="shared" si="82"/>
        <v>36.169689599999998</v>
      </c>
      <c r="M866" s="460">
        <v>68.677632000000003</v>
      </c>
      <c r="N866" s="257">
        <v>8.0716800000000006</v>
      </c>
      <c r="O866" s="458">
        <f t="shared" si="79"/>
        <v>0.47675207426508509</v>
      </c>
      <c r="P866" s="486" t="s">
        <v>1307</v>
      </c>
      <c r="Q866" s="486" t="s">
        <v>1307</v>
      </c>
    </row>
    <row r="867" spans="1:17" s="4" customFormat="1" ht="15.5" x14ac:dyDescent="0.35">
      <c r="A867" s="287">
        <v>86</v>
      </c>
      <c r="B867" s="321" t="s">
        <v>1308</v>
      </c>
      <c r="C867" s="147">
        <v>397</v>
      </c>
      <c r="D867" s="147"/>
      <c r="E867" s="147"/>
      <c r="F867" s="147">
        <f t="shared" si="80"/>
        <v>397</v>
      </c>
      <c r="G867" s="264">
        <v>265</v>
      </c>
      <c r="H867" s="275">
        <v>136.19999999999999</v>
      </c>
      <c r="I867" s="275">
        <v>227</v>
      </c>
      <c r="J867" s="459">
        <f t="shared" si="83"/>
        <v>4.5399999999999996E-2</v>
      </c>
      <c r="K867" s="257">
        <f t="shared" si="81"/>
        <v>194.37782999999996</v>
      </c>
      <c r="L867" s="257">
        <f t="shared" si="82"/>
        <v>42.763122599999988</v>
      </c>
      <c r="M867" s="460">
        <v>81.19699199999998</v>
      </c>
      <c r="N867" s="257">
        <v>9.5430799999999998</v>
      </c>
      <c r="O867" s="458">
        <f t="shared" si="79"/>
        <v>0.82589678740554129</v>
      </c>
      <c r="P867" s="486" t="s">
        <v>1308</v>
      </c>
      <c r="Q867" s="486" t="s">
        <v>1308</v>
      </c>
    </row>
    <row r="868" spans="1:17" s="4" customFormat="1" ht="15.5" x14ac:dyDescent="0.35">
      <c r="A868" s="287">
        <v>87</v>
      </c>
      <c r="B868" s="321" t="s">
        <v>1309</v>
      </c>
      <c r="C868" s="147">
        <v>271.5</v>
      </c>
      <c r="D868" s="147"/>
      <c r="E868" s="147"/>
      <c r="F868" s="147">
        <f t="shared" si="80"/>
        <v>271.5</v>
      </c>
      <c r="G868" s="264">
        <v>170</v>
      </c>
      <c r="H868" s="275">
        <v>100</v>
      </c>
      <c r="I868" s="275">
        <v>166.7</v>
      </c>
      <c r="J868" s="459">
        <f t="shared" si="83"/>
        <v>3.3333333333333333E-2</v>
      </c>
      <c r="K868" s="257">
        <f t="shared" si="81"/>
        <v>142.715</v>
      </c>
      <c r="L868" s="257">
        <f t="shared" si="82"/>
        <v>31.397300000000001</v>
      </c>
      <c r="M868" s="460">
        <v>59.616</v>
      </c>
      <c r="N868" s="257">
        <v>7.0066666666666668</v>
      </c>
      <c r="O868" s="458">
        <f t="shared" si="79"/>
        <v>0.88668496009821973</v>
      </c>
      <c r="P868" s="486" t="s">
        <v>1309</v>
      </c>
      <c r="Q868" s="486" t="s">
        <v>1309</v>
      </c>
    </row>
    <row r="869" spans="1:17" s="4" customFormat="1" ht="15.5" x14ac:dyDescent="0.35">
      <c r="A869" s="287">
        <v>88</v>
      </c>
      <c r="B869" s="321" t="s">
        <v>1310</v>
      </c>
      <c r="C869" s="147">
        <v>258.60000000000002</v>
      </c>
      <c r="D869" s="147"/>
      <c r="E869" s="147"/>
      <c r="F869" s="147">
        <f t="shared" si="80"/>
        <v>258.60000000000002</v>
      </c>
      <c r="G869" s="264">
        <v>45</v>
      </c>
      <c r="H869" s="275">
        <v>45</v>
      </c>
      <c r="I869" s="275">
        <v>75</v>
      </c>
      <c r="J869" s="459">
        <f t="shared" si="83"/>
        <v>1.4999999999999999E-2</v>
      </c>
      <c r="K869" s="257">
        <f t="shared" si="81"/>
        <v>64.22175</v>
      </c>
      <c r="L869" s="257">
        <f t="shared" si="82"/>
        <v>14.128785000000001</v>
      </c>
      <c r="M869" s="460">
        <v>26.827199999999998</v>
      </c>
      <c r="N869" s="257">
        <v>3.1529999999999996</v>
      </c>
      <c r="O869" s="458">
        <f t="shared" si="79"/>
        <v>0.41891235498839913</v>
      </c>
      <c r="P869" s="486" t="s">
        <v>1310</v>
      </c>
      <c r="Q869" s="486" t="s">
        <v>1310</v>
      </c>
    </row>
    <row r="870" spans="1:17" s="4" customFormat="1" ht="15.5" x14ac:dyDescent="0.35">
      <c r="A870" s="287">
        <v>89</v>
      </c>
      <c r="B870" s="321" t="s">
        <v>1311</v>
      </c>
      <c r="C870" s="147">
        <v>737.4</v>
      </c>
      <c r="D870" s="147"/>
      <c r="E870" s="147"/>
      <c r="F870" s="147">
        <f t="shared" si="80"/>
        <v>737.4</v>
      </c>
      <c r="G870" s="264">
        <v>297</v>
      </c>
      <c r="H870" s="275">
        <v>197</v>
      </c>
      <c r="I870" s="275">
        <v>328.3</v>
      </c>
      <c r="J870" s="459">
        <f t="shared" si="83"/>
        <v>6.5666666666666665E-2</v>
      </c>
      <c r="K870" s="257">
        <f t="shared" si="81"/>
        <v>281.14855</v>
      </c>
      <c r="L870" s="257">
        <f t="shared" si="82"/>
        <v>61.852680999999997</v>
      </c>
      <c r="M870" s="460">
        <v>117.44351999999999</v>
      </c>
      <c r="N870" s="257">
        <v>13.803133333333333</v>
      </c>
      <c r="O870" s="458">
        <f t="shared" si="79"/>
        <v>0.64313518352771004</v>
      </c>
      <c r="P870" s="486" t="s">
        <v>1311</v>
      </c>
      <c r="Q870" s="486" t="s">
        <v>1311</v>
      </c>
    </row>
    <row r="871" spans="1:17" s="4" customFormat="1" ht="15.5" x14ac:dyDescent="0.35">
      <c r="A871" s="287">
        <v>90</v>
      </c>
      <c r="B871" s="321" t="s">
        <v>1312</v>
      </c>
      <c r="C871" s="147">
        <v>473.4</v>
      </c>
      <c r="D871" s="147"/>
      <c r="E871" s="147"/>
      <c r="F871" s="147">
        <f t="shared" si="80"/>
        <v>473.4</v>
      </c>
      <c r="G871" s="264">
        <v>80</v>
      </c>
      <c r="H871" s="275">
        <v>60</v>
      </c>
      <c r="I871" s="275">
        <v>100</v>
      </c>
      <c r="J871" s="459">
        <f t="shared" si="83"/>
        <v>0.02</v>
      </c>
      <c r="K871" s="257">
        <f t="shared" si="81"/>
        <v>85.629000000000005</v>
      </c>
      <c r="L871" s="257">
        <f t="shared" si="82"/>
        <v>18.838380000000001</v>
      </c>
      <c r="M871" s="460">
        <v>35.769600000000004</v>
      </c>
      <c r="N871" s="257">
        <v>4.2039999999999997</v>
      </c>
      <c r="O871" s="458">
        <f t="shared" si="79"/>
        <v>0.30511402619349393</v>
      </c>
      <c r="P871" s="486" t="s">
        <v>1312</v>
      </c>
      <c r="Q871" s="486" t="s">
        <v>1312</v>
      </c>
    </row>
    <row r="872" spans="1:17" s="4" customFormat="1" ht="15.5" x14ac:dyDescent="0.35">
      <c r="A872" s="287">
        <v>91</v>
      </c>
      <c r="B872" s="321" t="s">
        <v>1313</v>
      </c>
      <c r="C872" s="147">
        <v>320.60000000000002</v>
      </c>
      <c r="D872" s="147"/>
      <c r="E872" s="147"/>
      <c r="F872" s="147">
        <f t="shared" si="80"/>
        <v>320.60000000000002</v>
      </c>
      <c r="G872" s="264">
        <v>210</v>
      </c>
      <c r="H872" s="275">
        <v>140</v>
      </c>
      <c r="I872" s="275">
        <v>233.3</v>
      </c>
      <c r="J872" s="459">
        <f t="shared" si="83"/>
        <v>4.6666666666666669E-2</v>
      </c>
      <c r="K872" s="257">
        <f t="shared" si="81"/>
        <v>199.80099999999999</v>
      </c>
      <c r="L872" s="257">
        <f t="shared" si="82"/>
        <v>43.956219999999995</v>
      </c>
      <c r="M872" s="460">
        <v>83.462400000000002</v>
      </c>
      <c r="N872" s="257">
        <v>9.809333333333333</v>
      </c>
      <c r="O872" s="458">
        <f t="shared" si="79"/>
        <v>1.0512443959243083</v>
      </c>
      <c r="P872" s="486" t="s">
        <v>1313</v>
      </c>
      <c r="Q872" s="486" t="s">
        <v>1313</v>
      </c>
    </row>
    <row r="873" spans="1:17" s="4" customFormat="1" ht="15.5" x14ac:dyDescent="0.35">
      <c r="A873" s="287">
        <v>92</v>
      </c>
      <c r="B873" s="321" t="s">
        <v>1314</v>
      </c>
      <c r="C873" s="147">
        <v>963.8</v>
      </c>
      <c r="D873" s="147"/>
      <c r="E873" s="147"/>
      <c r="F873" s="147">
        <f t="shared" si="80"/>
        <v>963.8</v>
      </c>
      <c r="G873" s="264">
        <v>435</v>
      </c>
      <c r="H873" s="275">
        <v>330</v>
      </c>
      <c r="I873" s="275">
        <v>550</v>
      </c>
      <c r="J873" s="459">
        <f t="shared" si="83"/>
        <v>0.11</v>
      </c>
      <c r="K873" s="257">
        <f t="shared" si="81"/>
        <v>470.95949999999999</v>
      </c>
      <c r="L873" s="257">
        <f t="shared" si="82"/>
        <v>103.61109</v>
      </c>
      <c r="M873" s="460">
        <v>196.7328</v>
      </c>
      <c r="N873" s="257">
        <v>23.122</v>
      </c>
      <c r="O873" s="458">
        <f t="shared" si="79"/>
        <v>0.82426373728989422</v>
      </c>
      <c r="P873" s="486" t="s">
        <v>1314</v>
      </c>
      <c r="Q873" s="486" t="s">
        <v>1314</v>
      </c>
    </row>
    <row r="874" spans="1:17" s="4" customFormat="1" ht="15.5" x14ac:dyDescent="0.35">
      <c r="A874" s="287">
        <v>93</v>
      </c>
      <c r="B874" s="321" t="s">
        <v>1315</v>
      </c>
      <c r="C874" s="147">
        <v>143.69999999999999</v>
      </c>
      <c r="D874" s="147"/>
      <c r="E874" s="147"/>
      <c r="F874" s="147">
        <f t="shared" si="80"/>
        <v>143.69999999999999</v>
      </c>
      <c r="G874" s="264">
        <v>78</v>
      </c>
      <c r="H874" s="275">
        <v>38</v>
      </c>
      <c r="I874" s="275">
        <v>63.3</v>
      </c>
      <c r="J874" s="459">
        <f t="shared" si="83"/>
        <v>1.2666666666666666E-2</v>
      </c>
      <c r="K874" s="257">
        <f t="shared" si="81"/>
        <v>54.231699999999996</v>
      </c>
      <c r="L874" s="257">
        <f t="shared" si="82"/>
        <v>11.930973999999999</v>
      </c>
      <c r="M874" s="460">
        <v>22.654079999999997</v>
      </c>
      <c r="N874" s="257">
        <v>2.6625333333333332</v>
      </c>
      <c r="O874" s="458">
        <f t="shared" si="79"/>
        <v>0.63659907678032934</v>
      </c>
      <c r="P874" s="486" t="s">
        <v>1315</v>
      </c>
      <c r="Q874" s="486" t="s">
        <v>1315</v>
      </c>
    </row>
    <row r="875" spans="1:17" s="4" customFormat="1" ht="15.5" x14ac:dyDescent="0.35">
      <c r="A875" s="287">
        <v>94</v>
      </c>
      <c r="B875" s="321" t="s">
        <v>1316</v>
      </c>
      <c r="C875" s="147">
        <v>136.80000000000001</v>
      </c>
      <c r="D875" s="147"/>
      <c r="E875" s="147"/>
      <c r="F875" s="147">
        <f t="shared" si="80"/>
        <v>136.80000000000001</v>
      </c>
      <c r="G875" s="264">
        <v>90</v>
      </c>
      <c r="H875" s="275">
        <v>45</v>
      </c>
      <c r="I875" s="275">
        <v>75</v>
      </c>
      <c r="J875" s="459">
        <f t="shared" si="83"/>
        <v>1.4999999999999999E-2</v>
      </c>
      <c r="K875" s="257">
        <f t="shared" si="81"/>
        <v>64.22175</v>
      </c>
      <c r="L875" s="257">
        <f t="shared" si="82"/>
        <v>14.128785000000001</v>
      </c>
      <c r="M875" s="460">
        <v>26.827199999999998</v>
      </c>
      <c r="N875" s="257">
        <v>3.1529999999999996</v>
      </c>
      <c r="O875" s="458">
        <f t="shared" ref="O875:O937" si="84">(K875+L875+M875+N875)/F875</f>
        <v>0.79189133771929832</v>
      </c>
      <c r="P875" s="486" t="s">
        <v>1316</v>
      </c>
      <c r="Q875" s="486" t="s">
        <v>1316</v>
      </c>
    </row>
    <row r="876" spans="1:17" s="4" customFormat="1" ht="15.5" x14ac:dyDescent="0.35">
      <c r="A876" s="287">
        <v>95</v>
      </c>
      <c r="B876" s="321" t="s">
        <v>1317</v>
      </c>
      <c r="C876" s="147">
        <v>128.1</v>
      </c>
      <c r="D876" s="147"/>
      <c r="E876" s="147"/>
      <c r="F876" s="147">
        <f t="shared" si="80"/>
        <v>128.1</v>
      </c>
      <c r="G876" s="264">
        <v>85</v>
      </c>
      <c r="H876" s="275">
        <v>45</v>
      </c>
      <c r="I876" s="275">
        <v>75</v>
      </c>
      <c r="J876" s="459">
        <f t="shared" si="83"/>
        <v>1.4999999999999999E-2</v>
      </c>
      <c r="K876" s="257">
        <f t="shared" si="81"/>
        <v>64.22175</v>
      </c>
      <c r="L876" s="257">
        <f t="shared" si="82"/>
        <v>14.128785000000001</v>
      </c>
      <c r="M876" s="460">
        <v>26.827199999999998</v>
      </c>
      <c r="N876" s="257">
        <v>3.1529999999999996</v>
      </c>
      <c r="O876" s="458">
        <f t="shared" si="84"/>
        <v>0.84567318501170974</v>
      </c>
      <c r="P876" s="486" t="s">
        <v>1317</v>
      </c>
      <c r="Q876" s="486" t="s">
        <v>1317</v>
      </c>
    </row>
    <row r="877" spans="1:17" s="4" customFormat="1" ht="15.5" x14ac:dyDescent="0.35">
      <c r="A877" s="287">
        <v>96</v>
      </c>
      <c r="B877" s="321" t="s">
        <v>1318</v>
      </c>
      <c r="C877" s="147">
        <v>237.6</v>
      </c>
      <c r="D877" s="147"/>
      <c r="E877" s="147"/>
      <c r="F877" s="147">
        <f t="shared" si="80"/>
        <v>237.6</v>
      </c>
      <c r="G877" s="264">
        <v>58</v>
      </c>
      <c r="H877" s="275">
        <v>20</v>
      </c>
      <c r="I877" s="275">
        <v>33.299999999999997</v>
      </c>
      <c r="J877" s="459">
        <f t="shared" si="83"/>
        <v>6.6666666666666671E-3</v>
      </c>
      <c r="K877" s="257">
        <f t="shared" si="81"/>
        <v>28.542999999999999</v>
      </c>
      <c r="L877" s="257">
        <f t="shared" si="82"/>
        <v>6.2794600000000003</v>
      </c>
      <c r="M877" s="460">
        <v>11.923200000000001</v>
      </c>
      <c r="N877" s="257">
        <v>1.4013333333333333</v>
      </c>
      <c r="O877" s="458">
        <f t="shared" si="84"/>
        <v>0.20263886083052751</v>
      </c>
      <c r="P877" s="486" t="s">
        <v>1318</v>
      </c>
      <c r="Q877" s="486" t="s">
        <v>1318</v>
      </c>
    </row>
    <row r="878" spans="1:17" s="4" customFormat="1" ht="15.5" x14ac:dyDescent="0.35">
      <c r="A878" s="287">
        <v>97</v>
      </c>
      <c r="B878" s="321" t="s">
        <v>1319</v>
      </c>
      <c r="C878" s="147">
        <v>348.62</v>
      </c>
      <c r="D878" s="147"/>
      <c r="E878" s="147"/>
      <c r="F878" s="147">
        <f t="shared" si="80"/>
        <v>348.62</v>
      </c>
      <c r="G878" s="264">
        <v>135</v>
      </c>
      <c r="H878" s="275">
        <v>80</v>
      </c>
      <c r="I878" s="275">
        <v>133.30000000000001</v>
      </c>
      <c r="J878" s="459">
        <f t="shared" si="83"/>
        <v>2.6666666666666668E-2</v>
      </c>
      <c r="K878" s="257">
        <f t="shared" si="81"/>
        <v>114.172</v>
      </c>
      <c r="L878" s="257">
        <f t="shared" si="82"/>
        <v>25.117840000000001</v>
      </c>
      <c r="M878" s="460">
        <v>47.692800000000005</v>
      </c>
      <c r="N878" s="257">
        <v>5.6053333333333333</v>
      </c>
      <c r="O878" s="458">
        <f t="shared" si="84"/>
        <v>0.5524295029927524</v>
      </c>
      <c r="P878" s="486" t="s">
        <v>1319</v>
      </c>
      <c r="Q878" s="486" t="s">
        <v>1319</v>
      </c>
    </row>
    <row r="879" spans="1:17" s="4" customFormat="1" ht="15.5" x14ac:dyDescent="0.35">
      <c r="A879" s="287">
        <v>98</v>
      </c>
      <c r="B879" s="321" t="s">
        <v>1320</v>
      </c>
      <c r="C879" s="147">
        <v>360.12</v>
      </c>
      <c r="D879" s="147"/>
      <c r="E879" s="147"/>
      <c r="F879" s="147">
        <f t="shared" si="80"/>
        <v>360.12</v>
      </c>
      <c r="G879" s="264">
        <v>235</v>
      </c>
      <c r="H879" s="275">
        <v>135</v>
      </c>
      <c r="I879" s="275">
        <v>225</v>
      </c>
      <c r="J879" s="459">
        <f t="shared" si="83"/>
        <v>4.4999999999999998E-2</v>
      </c>
      <c r="K879" s="257">
        <f t="shared" si="81"/>
        <v>192.66524999999999</v>
      </c>
      <c r="L879" s="257">
        <f t="shared" si="82"/>
        <v>42.386354999999995</v>
      </c>
      <c r="M879" s="460">
        <v>80.4816</v>
      </c>
      <c r="N879" s="257">
        <v>9.4589999999999996</v>
      </c>
      <c r="O879" s="458">
        <f t="shared" si="84"/>
        <v>0.90245530656447848</v>
      </c>
      <c r="P879" s="486" t="s">
        <v>1320</v>
      </c>
      <c r="Q879" s="486" t="s">
        <v>1320</v>
      </c>
    </row>
    <row r="880" spans="1:17" s="4" customFormat="1" ht="15.5" x14ac:dyDescent="0.35">
      <c r="A880" s="287">
        <v>99</v>
      </c>
      <c r="B880" s="321" t="s">
        <v>1321</v>
      </c>
      <c r="C880" s="147">
        <v>301.69</v>
      </c>
      <c r="D880" s="147"/>
      <c r="E880" s="147"/>
      <c r="F880" s="147">
        <f t="shared" si="80"/>
        <v>301.69</v>
      </c>
      <c r="G880" s="264">
        <v>200</v>
      </c>
      <c r="H880" s="275">
        <v>120</v>
      </c>
      <c r="I880" s="275">
        <v>200</v>
      </c>
      <c r="J880" s="459">
        <f t="shared" si="83"/>
        <v>0.04</v>
      </c>
      <c r="K880" s="257">
        <f t="shared" si="81"/>
        <v>171.25800000000001</v>
      </c>
      <c r="L880" s="257">
        <f t="shared" si="82"/>
        <v>37.676760000000002</v>
      </c>
      <c r="M880" s="460">
        <v>71.539200000000008</v>
      </c>
      <c r="N880" s="257">
        <v>8.4079999999999995</v>
      </c>
      <c r="O880" s="458">
        <f t="shared" si="84"/>
        <v>0.95754569259836275</v>
      </c>
      <c r="P880" s="486" t="s">
        <v>1321</v>
      </c>
      <c r="Q880" s="486" t="s">
        <v>1321</v>
      </c>
    </row>
    <row r="881" spans="1:17" s="4" customFormat="1" ht="15.5" x14ac:dyDescent="0.35">
      <c r="A881" s="287">
        <v>100</v>
      </c>
      <c r="B881" s="321" t="s">
        <v>1322</v>
      </c>
      <c r="C881" s="147">
        <v>136.1</v>
      </c>
      <c r="D881" s="147"/>
      <c r="E881" s="147"/>
      <c r="F881" s="147">
        <f t="shared" si="80"/>
        <v>136.1</v>
      </c>
      <c r="G881" s="264">
        <v>85</v>
      </c>
      <c r="H881" s="275">
        <v>65</v>
      </c>
      <c r="I881" s="275">
        <v>108.3</v>
      </c>
      <c r="J881" s="459">
        <f t="shared" si="83"/>
        <v>2.1666666666666667E-2</v>
      </c>
      <c r="K881" s="257">
        <f t="shared" si="81"/>
        <v>92.764749999999992</v>
      </c>
      <c r="L881" s="257">
        <f t="shared" si="82"/>
        <v>20.408244999999997</v>
      </c>
      <c r="M881" s="460">
        <v>38.750399999999999</v>
      </c>
      <c r="N881" s="257">
        <v>4.554333333333334</v>
      </c>
      <c r="O881" s="458">
        <f t="shared" si="84"/>
        <v>1.1497261449914278</v>
      </c>
      <c r="P881" s="486" t="s">
        <v>1322</v>
      </c>
      <c r="Q881" s="486" t="s">
        <v>1322</v>
      </c>
    </row>
    <row r="882" spans="1:17" s="4" customFormat="1" ht="15.5" x14ac:dyDescent="0.35">
      <c r="A882" s="287">
        <v>101</v>
      </c>
      <c r="B882" s="321" t="s">
        <v>1323</v>
      </c>
      <c r="C882" s="147">
        <v>113.9</v>
      </c>
      <c r="D882" s="147"/>
      <c r="E882" s="147"/>
      <c r="F882" s="147">
        <f t="shared" ref="F882:F933" si="85">C882+D882+E882</f>
        <v>113.9</v>
      </c>
      <c r="G882" s="264">
        <v>65</v>
      </c>
      <c r="H882" s="275">
        <v>25</v>
      </c>
      <c r="I882" s="275">
        <v>41.7</v>
      </c>
      <c r="J882" s="459">
        <f t="shared" si="83"/>
        <v>8.3333333333333332E-3</v>
      </c>
      <c r="K882" s="257">
        <f t="shared" si="81"/>
        <v>35.678750000000001</v>
      </c>
      <c r="L882" s="257">
        <f t="shared" si="82"/>
        <v>7.8493250000000003</v>
      </c>
      <c r="M882" s="460">
        <v>14.904</v>
      </c>
      <c r="N882" s="257">
        <v>1.7516666666666667</v>
      </c>
      <c r="O882" s="458">
        <f t="shared" si="84"/>
        <v>0.52839105940883813</v>
      </c>
      <c r="P882" s="486" t="s">
        <v>1323</v>
      </c>
      <c r="Q882" s="486" t="s">
        <v>1323</v>
      </c>
    </row>
    <row r="883" spans="1:17" s="4" customFormat="1" ht="15.5" x14ac:dyDescent="0.35">
      <c r="A883" s="287">
        <v>102</v>
      </c>
      <c r="B883" s="321" t="s">
        <v>1324</v>
      </c>
      <c r="C883" s="147">
        <v>566.45000000000005</v>
      </c>
      <c r="D883" s="147"/>
      <c r="E883" s="147"/>
      <c r="F883" s="147">
        <f t="shared" si="85"/>
        <v>566.45000000000005</v>
      </c>
      <c r="G883" s="264">
        <v>370</v>
      </c>
      <c r="H883" s="275">
        <v>270</v>
      </c>
      <c r="I883" s="275">
        <v>450</v>
      </c>
      <c r="J883" s="459">
        <f t="shared" si="83"/>
        <v>0.09</v>
      </c>
      <c r="K883" s="257">
        <f t="shared" si="81"/>
        <v>385.33049999999997</v>
      </c>
      <c r="L883" s="257">
        <f t="shared" si="82"/>
        <v>84.772709999999989</v>
      </c>
      <c r="M883" s="460">
        <v>160.9632</v>
      </c>
      <c r="N883" s="257">
        <v>18.917999999999999</v>
      </c>
      <c r="O883" s="458">
        <f t="shared" si="84"/>
        <v>1.147470050313355</v>
      </c>
      <c r="P883" s="486" t="s">
        <v>1324</v>
      </c>
      <c r="Q883" s="486" t="s">
        <v>1324</v>
      </c>
    </row>
    <row r="884" spans="1:17" s="4" customFormat="1" ht="15.5" x14ac:dyDescent="0.35">
      <c r="A884" s="287">
        <v>103</v>
      </c>
      <c r="B884" s="321" t="s">
        <v>1325</v>
      </c>
      <c r="C884" s="147">
        <v>760.45</v>
      </c>
      <c r="D884" s="147"/>
      <c r="E884" s="147"/>
      <c r="F884" s="147">
        <f t="shared" si="85"/>
        <v>760.45</v>
      </c>
      <c r="G884" s="264">
        <v>238</v>
      </c>
      <c r="H884" s="275">
        <v>138</v>
      </c>
      <c r="I884" s="275">
        <v>230</v>
      </c>
      <c r="J884" s="459">
        <f t="shared" si="83"/>
        <v>4.5999999999999999E-2</v>
      </c>
      <c r="K884" s="257">
        <f t="shared" si="81"/>
        <v>196.94669999999999</v>
      </c>
      <c r="L884" s="257">
        <f t="shared" si="82"/>
        <v>43.328274</v>
      </c>
      <c r="M884" s="460">
        <v>82.270079999999993</v>
      </c>
      <c r="N884" s="257">
        <v>9.6692</v>
      </c>
      <c r="O884" s="458">
        <f t="shared" si="84"/>
        <v>0.4368653481491222</v>
      </c>
      <c r="P884" s="486" t="s">
        <v>1325</v>
      </c>
      <c r="Q884" s="486" t="s">
        <v>1325</v>
      </c>
    </row>
    <row r="885" spans="1:17" s="4" customFormat="1" ht="15.5" x14ac:dyDescent="0.35">
      <c r="A885" s="287">
        <v>104</v>
      </c>
      <c r="B885" s="321" t="s">
        <v>1326</v>
      </c>
      <c r="C885" s="147">
        <v>275.3</v>
      </c>
      <c r="D885" s="147"/>
      <c r="E885" s="147"/>
      <c r="F885" s="147">
        <f t="shared" si="85"/>
        <v>275.3</v>
      </c>
      <c r="G885" s="264">
        <v>136</v>
      </c>
      <c r="H885" s="275">
        <v>136</v>
      </c>
      <c r="I885" s="275">
        <v>226.7</v>
      </c>
      <c r="J885" s="459">
        <f t="shared" si="83"/>
        <v>4.5333333333333337E-2</v>
      </c>
      <c r="K885" s="257">
        <f t="shared" si="81"/>
        <v>194.0924</v>
      </c>
      <c r="L885" s="257">
        <f t="shared" si="82"/>
        <v>42.700327999999999</v>
      </c>
      <c r="M885" s="460">
        <v>81.077760000000012</v>
      </c>
      <c r="N885" s="257">
        <v>9.529066666666667</v>
      </c>
      <c r="O885" s="458">
        <f t="shared" si="84"/>
        <v>1.1892464753602132</v>
      </c>
      <c r="P885" s="486" t="s">
        <v>1326</v>
      </c>
      <c r="Q885" s="486" t="s">
        <v>1326</v>
      </c>
    </row>
    <row r="886" spans="1:17" s="4" customFormat="1" ht="15.5" x14ac:dyDescent="0.35">
      <c r="A886" s="287">
        <v>105</v>
      </c>
      <c r="B886" s="321" t="s">
        <v>1327</v>
      </c>
      <c r="C886" s="147">
        <v>384.4</v>
      </c>
      <c r="D886" s="147"/>
      <c r="E886" s="147"/>
      <c r="F886" s="147">
        <f t="shared" si="85"/>
        <v>384.4</v>
      </c>
      <c r="G886" s="264">
        <v>250</v>
      </c>
      <c r="H886" s="275">
        <v>150</v>
      </c>
      <c r="I886" s="275">
        <v>250</v>
      </c>
      <c r="J886" s="459">
        <f t="shared" si="83"/>
        <v>0.05</v>
      </c>
      <c r="K886" s="257">
        <f t="shared" si="81"/>
        <v>214.07249999999999</v>
      </c>
      <c r="L886" s="257">
        <f t="shared" si="82"/>
        <v>47.095949999999995</v>
      </c>
      <c r="M886" s="460">
        <v>89.423999999999992</v>
      </c>
      <c r="N886" s="257">
        <v>10.51</v>
      </c>
      <c r="O886" s="458">
        <f t="shared" si="84"/>
        <v>0.93939242976066595</v>
      </c>
      <c r="P886" s="486" t="s">
        <v>1327</v>
      </c>
      <c r="Q886" s="486" t="s">
        <v>1327</v>
      </c>
    </row>
    <row r="887" spans="1:17" s="4" customFormat="1" ht="15.5" x14ac:dyDescent="0.35">
      <c r="A887" s="287">
        <v>106</v>
      </c>
      <c r="B887" s="321" t="s">
        <v>1328</v>
      </c>
      <c r="C887" s="147">
        <v>207.2</v>
      </c>
      <c r="D887" s="147"/>
      <c r="E887" s="147"/>
      <c r="F887" s="147">
        <f t="shared" si="85"/>
        <v>207.2</v>
      </c>
      <c r="G887" s="264">
        <v>135</v>
      </c>
      <c r="H887" s="275">
        <v>100</v>
      </c>
      <c r="I887" s="275">
        <v>166.7</v>
      </c>
      <c r="J887" s="459">
        <f t="shared" si="83"/>
        <v>3.3333333333333333E-2</v>
      </c>
      <c r="K887" s="257">
        <f t="shared" si="81"/>
        <v>142.715</v>
      </c>
      <c r="L887" s="257">
        <f t="shared" si="82"/>
        <v>31.397300000000001</v>
      </c>
      <c r="M887" s="460">
        <v>59.616</v>
      </c>
      <c r="N887" s="257">
        <v>7.0066666666666668</v>
      </c>
      <c r="O887" s="458">
        <f t="shared" si="84"/>
        <v>1.1618482947232947</v>
      </c>
      <c r="P887" s="486" t="s">
        <v>1328</v>
      </c>
      <c r="Q887" s="486" t="s">
        <v>1328</v>
      </c>
    </row>
    <row r="888" spans="1:17" s="4" customFormat="1" ht="15.5" x14ac:dyDescent="0.35">
      <c r="A888" s="287">
        <v>107</v>
      </c>
      <c r="B888" s="321" t="s">
        <v>1329</v>
      </c>
      <c r="C888" s="147">
        <v>603.70000000000005</v>
      </c>
      <c r="D888" s="147"/>
      <c r="E888" s="147"/>
      <c r="F888" s="147">
        <f t="shared" si="85"/>
        <v>603.70000000000005</v>
      </c>
      <c r="G888" s="264">
        <v>327</v>
      </c>
      <c r="H888" s="275">
        <v>127.7</v>
      </c>
      <c r="I888" s="275">
        <v>212.8</v>
      </c>
      <c r="J888" s="459">
        <f t="shared" si="83"/>
        <v>4.2566666666666669E-2</v>
      </c>
      <c r="K888" s="257">
        <f t="shared" si="81"/>
        <v>182.24705500000002</v>
      </c>
      <c r="L888" s="257">
        <f t="shared" si="82"/>
        <v>40.094352100000002</v>
      </c>
      <c r="M888" s="460">
        <v>76.129632000000015</v>
      </c>
      <c r="N888" s="257">
        <v>8.9475133333333332</v>
      </c>
      <c r="O888" s="458">
        <f t="shared" si="84"/>
        <v>0.50922403914747949</v>
      </c>
      <c r="P888" s="486" t="s">
        <v>1329</v>
      </c>
      <c r="Q888" s="486" t="s">
        <v>1329</v>
      </c>
    </row>
    <row r="889" spans="1:17" s="4" customFormat="1" ht="15.5" x14ac:dyDescent="0.35">
      <c r="A889" s="287">
        <v>108</v>
      </c>
      <c r="B889" s="321" t="s">
        <v>1330</v>
      </c>
      <c r="C889" s="147">
        <v>477.8</v>
      </c>
      <c r="D889" s="147"/>
      <c r="E889" s="147"/>
      <c r="F889" s="147">
        <f t="shared" si="85"/>
        <v>477.8</v>
      </c>
      <c r="G889" s="264">
        <v>259</v>
      </c>
      <c r="H889" s="275">
        <v>110</v>
      </c>
      <c r="I889" s="275">
        <v>183.3</v>
      </c>
      <c r="J889" s="459">
        <f t="shared" si="83"/>
        <v>3.6666666666666667E-2</v>
      </c>
      <c r="K889" s="257">
        <f t="shared" si="81"/>
        <v>156.98650000000001</v>
      </c>
      <c r="L889" s="257">
        <f t="shared" si="82"/>
        <v>34.537030000000001</v>
      </c>
      <c r="M889" s="460">
        <v>65.577600000000004</v>
      </c>
      <c r="N889" s="257">
        <v>7.7073333333333327</v>
      </c>
      <c r="O889" s="458">
        <f t="shared" si="84"/>
        <v>0.55422449420957165</v>
      </c>
      <c r="P889" s="486" t="s">
        <v>1330</v>
      </c>
      <c r="Q889" s="486" t="s">
        <v>1330</v>
      </c>
    </row>
    <row r="890" spans="1:17" s="4" customFormat="1" ht="15.5" x14ac:dyDescent="0.35">
      <c r="A890" s="287">
        <v>109</v>
      </c>
      <c r="B890" s="321" t="s">
        <v>1331</v>
      </c>
      <c r="C890" s="147">
        <v>481.5</v>
      </c>
      <c r="D890" s="147"/>
      <c r="E890" s="147"/>
      <c r="F890" s="147">
        <f t="shared" si="85"/>
        <v>481.5</v>
      </c>
      <c r="G890" s="264">
        <v>285</v>
      </c>
      <c r="H890" s="275">
        <v>139.4</v>
      </c>
      <c r="I890" s="275">
        <v>232.3</v>
      </c>
      <c r="J890" s="459">
        <f t="shared" si="83"/>
        <v>4.646666666666667E-2</v>
      </c>
      <c r="K890" s="257">
        <f t="shared" si="81"/>
        <v>198.94471000000001</v>
      </c>
      <c r="L890" s="257">
        <f t="shared" si="82"/>
        <v>43.767836200000005</v>
      </c>
      <c r="M890" s="460">
        <v>83.104704000000012</v>
      </c>
      <c r="N890" s="257">
        <v>9.7672933333333329</v>
      </c>
      <c r="O890" s="458">
        <f t="shared" si="84"/>
        <v>0.69695647670474226</v>
      </c>
      <c r="P890" s="486" t="s">
        <v>1331</v>
      </c>
      <c r="Q890" s="486" t="s">
        <v>1331</v>
      </c>
    </row>
    <row r="891" spans="1:17" s="4" customFormat="1" ht="15.5" x14ac:dyDescent="0.35">
      <c r="A891" s="287">
        <v>110</v>
      </c>
      <c r="B891" s="321" t="s">
        <v>1332</v>
      </c>
      <c r="C891" s="147">
        <v>539.4</v>
      </c>
      <c r="D891" s="147"/>
      <c r="E891" s="147"/>
      <c r="F891" s="147">
        <f t="shared" si="85"/>
        <v>539.4</v>
      </c>
      <c r="G891" s="264">
        <v>349</v>
      </c>
      <c r="H891" s="275">
        <v>199</v>
      </c>
      <c r="I891" s="275">
        <v>331.7</v>
      </c>
      <c r="J891" s="459">
        <f t="shared" si="83"/>
        <v>6.6333333333333327E-2</v>
      </c>
      <c r="K891" s="257">
        <f t="shared" si="81"/>
        <v>284.00284999999997</v>
      </c>
      <c r="L891" s="257">
        <f t="shared" si="82"/>
        <v>62.480626999999991</v>
      </c>
      <c r="M891" s="460">
        <v>118.63583999999999</v>
      </c>
      <c r="N891" s="257">
        <v>13.943266666666664</v>
      </c>
      <c r="O891" s="458">
        <f t="shared" si="84"/>
        <v>0.88813975466567774</v>
      </c>
      <c r="P891" s="486" t="s">
        <v>1332</v>
      </c>
      <c r="Q891" s="486" t="s">
        <v>1332</v>
      </c>
    </row>
    <row r="892" spans="1:17" s="4" customFormat="1" ht="15.5" x14ac:dyDescent="0.35">
      <c r="A892" s="287">
        <v>111</v>
      </c>
      <c r="B892" s="321" t="s">
        <v>1333</v>
      </c>
      <c r="C892" s="147">
        <v>120.6</v>
      </c>
      <c r="D892" s="147"/>
      <c r="E892" s="147"/>
      <c r="F892" s="147">
        <f t="shared" si="85"/>
        <v>120.6</v>
      </c>
      <c r="G892" s="264">
        <v>80</v>
      </c>
      <c r="H892" s="275">
        <v>46</v>
      </c>
      <c r="I892" s="275">
        <v>76.7</v>
      </c>
      <c r="J892" s="459">
        <f t="shared" si="83"/>
        <v>1.5333333333333332E-2</v>
      </c>
      <c r="K892" s="257">
        <f t="shared" si="81"/>
        <v>65.648899999999998</v>
      </c>
      <c r="L892" s="257">
        <f t="shared" si="82"/>
        <v>14.442758</v>
      </c>
      <c r="M892" s="460">
        <v>27.423359999999999</v>
      </c>
      <c r="N892" s="257">
        <v>3.2230666666666661</v>
      </c>
      <c r="O892" s="458">
        <f t="shared" si="84"/>
        <v>0.91822624101713657</v>
      </c>
      <c r="P892" s="486" t="s">
        <v>1333</v>
      </c>
      <c r="Q892" s="486" t="s">
        <v>1333</v>
      </c>
    </row>
    <row r="893" spans="1:17" s="4" customFormat="1" ht="15.5" x14ac:dyDescent="0.35">
      <c r="A893" s="287">
        <v>112</v>
      </c>
      <c r="B893" s="321" t="s">
        <v>1334</v>
      </c>
      <c r="C893" s="147">
        <v>98.1</v>
      </c>
      <c r="D893" s="147"/>
      <c r="E893" s="147"/>
      <c r="F893" s="147">
        <f t="shared" si="85"/>
        <v>98.1</v>
      </c>
      <c r="G893" s="264">
        <v>65</v>
      </c>
      <c r="H893" s="275">
        <v>35</v>
      </c>
      <c r="I893" s="275">
        <v>58.3</v>
      </c>
      <c r="J893" s="459">
        <f t="shared" si="83"/>
        <v>1.1666666666666667E-2</v>
      </c>
      <c r="K893" s="257">
        <f t="shared" si="81"/>
        <v>49.950249999999997</v>
      </c>
      <c r="L893" s="257">
        <f t="shared" si="82"/>
        <v>10.989054999999999</v>
      </c>
      <c r="M893" s="460">
        <v>20.865600000000001</v>
      </c>
      <c r="N893" s="257">
        <v>2.4523333333333333</v>
      </c>
      <c r="O893" s="458">
        <f t="shared" si="84"/>
        <v>0.85889131838260269</v>
      </c>
      <c r="P893" s="486" t="s">
        <v>1334</v>
      </c>
      <c r="Q893" s="486" t="s">
        <v>1334</v>
      </c>
    </row>
    <row r="894" spans="1:17" s="4" customFormat="1" ht="15.5" x14ac:dyDescent="0.35">
      <c r="A894" s="287">
        <v>113</v>
      </c>
      <c r="B894" s="321" t="s">
        <v>1335</v>
      </c>
      <c r="C894" s="147">
        <v>95.2</v>
      </c>
      <c r="D894" s="147"/>
      <c r="E894" s="147"/>
      <c r="F894" s="147">
        <f t="shared" si="85"/>
        <v>95.2</v>
      </c>
      <c r="G894" s="264">
        <v>60</v>
      </c>
      <c r="H894" s="275">
        <v>40</v>
      </c>
      <c r="I894" s="275">
        <v>66.7</v>
      </c>
      <c r="J894" s="459">
        <f t="shared" si="83"/>
        <v>1.3333333333333334E-2</v>
      </c>
      <c r="K894" s="257">
        <f t="shared" si="81"/>
        <v>57.085999999999999</v>
      </c>
      <c r="L894" s="257">
        <f t="shared" si="82"/>
        <v>12.558920000000001</v>
      </c>
      <c r="M894" s="460">
        <v>23.846400000000003</v>
      </c>
      <c r="N894" s="257">
        <v>2.8026666666666666</v>
      </c>
      <c r="O894" s="458">
        <f t="shared" si="84"/>
        <v>1.011491456582633</v>
      </c>
      <c r="P894" s="486" t="s">
        <v>1335</v>
      </c>
      <c r="Q894" s="486" t="s">
        <v>1335</v>
      </c>
    </row>
    <row r="895" spans="1:17" s="4" customFormat="1" ht="15.5" x14ac:dyDescent="0.35">
      <c r="A895" s="287">
        <v>114</v>
      </c>
      <c r="B895" s="321" t="s">
        <v>1336</v>
      </c>
      <c r="C895" s="147">
        <v>2329.16</v>
      </c>
      <c r="D895" s="147"/>
      <c r="E895" s="147"/>
      <c r="F895" s="147">
        <f t="shared" si="85"/>
        <v>2329.16</v>
      </c>
      <c r="G895" s="264">
        <v>1362</v>
      </c>
      <c r="H895" s="275">
        <v>567</v>
      </c>
      <c r="I895" s="275">
        <v>945</v>
      </c>
      <c r="J895" s="459">
        <f t="shared" si="83"/>
        <v>0.189</v>
      </c>
      <c r="K895" s="257">
        <f t="shared" si="81"/>
        <v>809.19404999999995</v>
      </c>
      <c r="L895" s="257">
        <f t="shared" si="82"/>
        <v>178.02269099999998</v>
      </c>
      <c r="M895" s="460">
        <v>338.02271999999999</v>
      </c>
      <c r="N895" s="257">
        <v>39.727799999999995</v>
      </c>
      <c r="O895" s="458">
        <f t="shared" si="84"/>
        <v>0.5860341329062837</v>
      </c>
      <c r="P895" s="486" t="s">
        <v>1336</v>
      </c>
      <c r="Q895" s="486" t="s">
        <v>1336</v>
      </c>
    </row>
    <row r="896" spans="1:17" s="4" customFormat="1" ht="15.5" x14ac:dyDescent="0.35">
      <c r="A896" s="287">
        <v>115</v>
      </c>
      <c r="B896" s="321" t="s">
        <v>1337</v>
      </c>
      <c r="C896" s="147">
        <v>1481.3</v>
      </c>
      <c r="D896" s="147"/>
      <c r="E896" s="147"/>
      <c r="F896" s="147">
        <f t="shared" si="85"/>
        <v>1481.3</v>
      </c>
      <c r="G896" s="264">
        <v>980</v>
      </c>
      <c r="H896" s="275">
        <v>726</v>
      </c>
      <c r="I896" s="275">
        <v>1210</v>
      </c>
      <c r="J896" s="459">
        <f t="shared" si="83"/>
        <v>0.24199999999999999</v>
      </c>
      <c r="K896" s="257">
        <f t="shared" si="81"/>
        <v>1036.1108999999999</v>
      </c>
      <c r="L896" s="257">
        <f t="shared" si="82"/>
        <v>227.94439799999998</v>
      </c>
      <c r="M896" s="460">
        <v>432.81215999999995</v>
      </c>
      <c r="N896" s="257">
        <v>50.868399999999994</v>
      </c>
      <c r="O896" s="458">
        <f t="shared" si="84"/>
        <v>1.179866237764126</v>
      </c>
      <c r="P896" s="486" t="s">
        <v>1337</v>
      </c>
      <c r="Q896" s="486" t="s">
        <v>1337</v>
      </c>
    </row>
    <row r="897" spans="1:17" s="4" customFormat="1" ht="15.5" x14ac:dyDescent="0.35">
      <c r="A897" s="287">
        <v>116</v>
      </c>
      <c r="B897" s="321" t="s">
        <v>1338</v>
      </c>
      <c r="C897" s="147">
        <v>152.6</v>
      </c>
      <c r="D897" s="147"/>
      <c r="E897" s="147"/>
      <c r="F897" s="147">
        <f t="shared" si="85"/>
        <v>152.6</v>
      </c>
      <c r="G897" s="264">
        <v>100</v>
      </c>
      <c r="H897" s="275">
        <v>50</v>
      </c>
      <c r="I897" s="275">
        <v>83.3</v>
      </c>
      <c r="J897" s="459">
        <f t="shared" si="83"/>
        <v>1.6666666666666666E-2</v>
      </c>
      <c r="K897" s="257">
        <f t="shared" si="81"/>
        <v>71.357500000000002</v>
      </c>
      <c r="L897" s="257">
        <f t="shared" si="82"/>
        <v>15.698650000000001</v>
      </c>
      <c r="M897" s="460">
        <v>29.808</v>
      </c>
      <c r="N897" s="257">
        <v>3.5033333333333334</v>
      </c>
      <c r="O897" s="458">
        <f t="shared" si="84"/>
        <v>0.78877774137177803</v>
      </c>
      <c r="P897" s="486" t="s">
        <v>1338</v>
      </c>
      <c r="Q897" s="486" t="s">
        <v>1338</v>
      </c>
    </row>
    <row r="898" spans="1:17" s="4" customFormat="1" ht="15.5" x14ac:dyDescent="0.35">
      <c r="A898" s="287">
        <v>117</v>
      </c>
      <c r="B898" s="321" t="s">
        <v>1339</v>
      </c>
      <c r="C898" s="147">
        <v>99.09</v>
      </c>
      <c r="D898" s="147"/>
      <c r="E898" s="147"/>
      <c r="F898" s="147">
        <f t="shared" si="85"/>
        <v>99.09</v>
      </c>
      <c r="G898" s="264">
        <v>42</v>
      </c>
      <c r="H898" s="275">
        <v>22</v>
      </c>
      <c r="I898" s="275">
        <v>36.700000000000003</v>
      </c>
      <c r="J898" s="459">
        <f t="shared" si="83"/>
        <v>7.3333333333333332E-3</v>
      </c>
      <c r="K898" s="257">
        <f t="shared" si="81"/>
        <v>31.397299999999998</v>
      </c>
      <c r="L898" s="257">
        <f t="shared" ref="L898:L956" si="86">K898*0.22</f>
        <v>6.9074059999999999</v>
      </c>
      <c r="M898" s="460">
        <v>13.115519999999998</v>
      </c>
      <c r="N898" s="257">
        <v>1.5414666666666665</v>
      </c>
      <c r="O898" s="458">
        <f t="shared" si="84"/>
        <v>0.53448070104618683</v>
      </c>
      <c r="P898" s="486" t="s">
        <v>1339</v>
      </c>
      <c r="Q898" s="486" t="s">
        <v>1339</v>
      </c>
    </row>
    <row r="899" spans="1:17" s="4" customFormat="1" ht="15.5" x14ac:dyDescent="0.35">
      <c r="A899" s="287">
        <v>118</v>
      </c>
      <c r="B899" s="321" t="s">
        <v>1340</v>
      </c>
      <c r="C899" s="147">
        <v>78.7</v>
      </c>
      <c r="D899" s="147"/>
      <c r="E899" s="147"/>
      <c r="F899" s="147">
        <f t="shared" si="85"/>
        <v>78.7</v>
      </c>
      <c r="G899" s="264">
        <v>24</v>
      </c>
      <c r="H899" s="275">
        <v>11</v>
      </c>
      <c r="I899" s="275">
        <v>18.3</v>
      </c>
      <c r="J899" s="459">
        <f t="shared" si="83"/>
        <v>3.6666666666666666E-3</v>
      </c>
      <c r="K899" s="257">
        <f t="shared" si="81"/>
        <v>15.698649999999999</v>
      </c>
      <c r="L899" s="257">
        <f t="shared" si="86"/>
        <v>3.453703</v>
      </c>
      <c r="M899" s="460">
        <v>6.5577599999999991</v>
      </c>
      <c r="N899" s="257">
        <v>0.77073333333333327</v>
      </c>
      <c r="O899" s="458">
        <f t="shared" si="84"/>
        <v>0.33647835239305374</v>
      </c>
      <c r="P899" s="486" t="s">
        <v>1340</v>
      </c>
      <c r="Q899" s="486" t="s">
        <v>1340</v>
      </c>
    </row>
    <row r="900" spans="1:17" s="4" customFormat="1" ht="15.5" x14ac:dyDescent="0.35">
      <c r="A900" s="287">
        <v>119</v>
      </c>
      <c r="B900" s="321" t="s">
        <v>1341</v>
      </c>
      <c r="C900" s="147">
        <v>557.9</v>
      </c>
      <c r="D900" s="147"/>
      <c r="E900" s="147"/>
      <c r="F900" s="147">
        <f t="shared" si="85"/>
        <v>557.9</v>
      </c>
      <c r="G900" s="264">
        <v>125</v>
      </c>
      <c r="H900" s="275">
        <v>31</v>
      </c>
      <c r="I900" s="275">
        <v>51.7</v>
      </c>
      <c r="J900" s="459">
        <f t="shared" si="83"/>
        <v>1.0333333333333333E-2</v>
      </c>
      <c r="K900" s="257">
        <f t="shared" si="81"/>
        <v>44.24165</v>
      </c>
      <c r="L900" s="257">
        <f t="shared" si="86"/>
        <v>9.7331629999999993</v>
      </c>
      <c r="M900" s="460">
        <v>18.48096</v>
      </c>
      <c r="N900" s="257">
        <v>2.1720666666666668</v>
      </c>
      <c r="O900" s="458">
        <f t="shared" si="84"/>
        <v>0.13376562048156779</v>
      </c>
      <c r="P900" s="486" t="s">
        <v>1341</v>
      </c>
      <c r="Q900" s="486" t="s">
        <v>1341</v>
      </c>
    </row>
    <row r="901" spans="1:17" s="4" customFormat="1" ht="15.5" x14ac:dyDescent="0.35">
      <c r="A901" s="287">
        <v>120</v>
      </c>
      <c r="B901" s="321" t="s">
        <v>1342</v>
      </c>
      <c r="C901" s="147">
        <v>122.5</v>
      </c>
      <c r="D901" s="147"/>
      <c r="E901" s="147"/>
      <c r="F901" s="147">
        <f t="shared" si="85"/>
        <v>122.5</v>
      </c>
      <c r="G901" s="264">
        <v>11</v>
      </c>
      <c r="H901" s="275">
        <v>0</v>
      </c>
      <c r="I901" s="275"/>
      <c r="J901" s="459">
        <f t="shared" si="83"/>
        <v>0</v>
      </c>
      <c r="K901" s="257">
        <f t="shared" si="81"/>
        <v>0</v>
      </c>
      <c r="L901" s="257">
        <f t="shared" si="86"/>
        <v>0</v>
      </c>
      <c r="M901" s="460">
        <v>0</v>
      </c>
      <c r="N901" s="257">
        <v>0</v>
      </c>
      <c r="O901" s="458">
        <f t="shared" si="84"/>
        <v>0</v>
      </c>
      <c r="P901" s="486" t="s">
        <v>1342</v>
      </c>
      <c r="Q901" s="486" t="s">
        <v>1342</v>
      </c>
    </row>
    <row r="902" spans="1:17" s="4" customFormat="1" ht="15.5" x14ac:dyDescent="0.35">
      <c r="A902" s="287">
        <v>121</v>
      </c>
      <c r="B902" s="321" t="s">
        <v>1344</v>
      </c>
      <c r="C902" s="147">
        <v>245.6</v>
      </c>
      <c r="D902" s="147">
        <v>29.9</v>
      </c>
      <c r="E902" s="147"/>
      <c r="F902" s="147">
        <f t="shared" si="85"/>
        <v>275.5</v>
      </c>
      <c r="G902" s="264">
        <v>155</v>
      </c>
      <c r="H902" s="275">
        <v>85</v>
      </c>
      <c r="I902" s="275">
        <v>141.69999999999999</v>
      </c>
      <c r="J902" s="459">
        <f t="shared" si="83"/>
        <v>2.8333333333333332E-2</v>
      </c>
      <c r="K902" s="257">
        <f t="shared" si="81"/>
        <v>121.30774999999998</v>
      </c>
      <c r="L902" s="257">
        <f t="shared" si="86"/>
        <v>26.687704999999998</v>
      </c>
      <c r="M902" s="460">
        <v>50.6736</v>
      </c>
      <c r="N902" s="257">
        <v>5.9556666666666658</v>
      </c>
      <c r="O902" s="458">
        <f t="shared" si="84"/>
        <v>0.74273946158499693</v>
      </c>
      <c r="P902" s="486" t="s">
        <v>1344</v>
      </c>
      <c r="Q902" s="486" t="s">
        <v>1344</v>
      </c>
    </row>
    <row r="903" spans="1:17" s="4" customFormat="1" ht="15.5" x14ac:dyDescent="0.35">
      <c r="A903" s="287">
        <v>122</v>
      </c>
      <c r="B903" s="321" t="s">
        <v>1345</v>
      </c>
      <c r="C903" s="147">
        <v>189.1</v>
      </c>
      <c r="D903" s="147"/>
      <c r="E903" s="147"/>
      <c r="F903" s="147">
        <f t="shared" si="85"/>
        <v>189.1</v>
      </c>
      <c r="G903" s="264">
        <v>83</v>
      </c>
      <c r="H903" s="275">
        <v>50</v>
      </c>
      <c r="I903" s="275">
        <v>83.3</v>
      </c>
      <c r="J903" s="459">
        <f t="shared" si="83"/>
        <v>1.6666666666666666E-2</v>
      </c>
      <c r="K903" s="257">
        <f t="shared" ref="K903:K966" si="87">J903*4281.45</f>
        <v>71.357500000000002</v>
      </c>
      <c r="L903" s="257">
        <f t="shared" si="86"/>
        <v>15.698650000000001</v>
      </c>
      <c r="M903" s="460">
        <v>29.808</v>
      </c>
      <c r="N903" s="257">
        <v>3.5033333333333334</v>
      </c>
      <c r="O903" s="458">
        <f t="shared" si="84"/>
        <v>0.6365282037722545</v>
      </c>
      <c r="P903" s="486" t="s">
        <v>1345</v>
      </c>
      <c r="Q903" s="486" t="s">
        <v>1345</v>
      </c>
    </row>
    <row r="904" spans="1:17" s="4" customFormat="1" ht="15.5" x14ac:dyDescent="0.35">
      <c r="A904" s="287">
        <v>123</v>
      </c>
      <c r="B904" s="321" t="s">
        <v>1346</v>
      </c>
      <c r="C904" s="147">
        <v>590.4</v>
      </c>
      <c r="D904" s="147"/>
      <c r="E904" s="147"/>
      <c r="F904" s="147">
        <f t="shared" si="85"/>
        <v>590.4</v>
      </c>
      <c r="G904" s="264">
        <v>380</v>
      </c>
      <c r="H904" s="275">
        <v>155</v>
      </c>
      <c r="I904" s="275">
        <v>258.3</v>
      </c>
      <c r="J904" s="459">
        <f t="shared" si="83"/>
        <v>5.1666666666666666E-2</v>
      </c>
      <c r="K904" s="257">
        <f t="shared" si="87"/>
        <v>221.20824999999999</v>
      </c>
      <c r="L904" s="257">
        <f t="shared" si="86"/>
        <v>48.665815000000002</v>
      </c>
      <c r="M904" s="460">
        <v>92.404799999999994</v>
      </c>
      <c r="N904" s="257">
        <v>10.860333333333333</v>
      </c>
      <c r="O904" s="458">
        <f t="shared" si="84"/>
        <v>0.63201083728545626</v>
      </c>
      <c r="P904" s="486" t="s">
        <v>1346</v>
      </c>
      <c r="Q904" s="486" t="s">
        <v>1346</v>
      </c>
    </row>
    <row r="905" spans="1:17" s="4" customFormat="1" ht="15.5" x14ac:dyDescent="0.35">
      <c r="A905" s="287">
        <v>124</v>
      </c>
      <c r="B905" s="321" t="s">
        <v>1347</v>
      </c>
      <c r="C905" s="147">
        <v>761.4</v>
      </c>
      <c r="D905" s="147"/>
      <c r="E905" s="147"/>
      <c r="F905" s="147">
        <f t="shared" si="85"/>
        <v>761.4</v>
      </c>
      <c r="G905" s="264">
        <v>500</v>
      </c>
      <c r="H905" s="275">
        <v>210</v>
      </c>
      <c r="I905" s="275">
        <v>350</v>
      </c>
      <c r="J905" s="459">
        <f t="shared" si="83"/>
        <v>7.0000000000000007E-2</v>
      </c>
      <c r="K905" s="257">
        <f t="shared" si="87"/>
        <v>299.70150000000001</v>
      </c>
      <c r="L905" s="257">
        <f t="shared" si="86"/>
        <v>65.934330000000003</v>
      </c>
      <c r="M905" s="460">
        <v>125.1936</v>
      </c>
      <c r="N905" s="257">
        <v>14.714</v>
      </c>
      <c r="O905" s="458">
        <f t="shared" si="84"/>
        <v>0.66396562910428158</v>
      </c>
      <c r="P905" s="486" t="s">
        <v>1347</v>
      </c>
      <c r="Q905" s="486" t="s">
        <v>1347</v>
      </c>
    </row>
    <row r="906" spans="1:17" s="4" customFormat="1" ht="15.5" x14ac:dyDescent="0.35">
      <c r="A906" s="287">
        <v>125</v>
      </c>
      <c r="B906" s="321" t="s">
        <v>1348</v>
      </c>
      <c r="C906" s="147">
        <v>538.82000000000005</v>
      </c>
      <c r="D906" s="147"/>
      <c r="E906" s="147">
        <v>38.299999999999997</v>
      </c>
      <c r="F906" s="147">
        <f t="shared" si="85"/>
        <v>577.12</v>
      </c>
      <c r="G906" s="280">
        <v>330</v>
      </c>
      <c r="H906" s="275">
        <v>170</v>
      </c>
      <c r="I906" s="275">
        <v>283.3</v>
      </c>
      <c r="J906" s="459">
        <f t="shared" si="83"/>
        <v>5.6666666666666664E-2</v>
      </c>
      <c r="K906" s="257">
        <f t="shared" si="87"/>
        <v>242.61549999999997</v>
      </c>
      <c r="L906" s="257">
        <f t="shared" si="86"/>
        <v>53.375409999999995</v>
      </c>
      <c r="M906" s="460">
        <v>101.3472</v>
      </c>
      <c r="N906" s="257">
        <v>11.911333333333332</v>
      </c>
      <c r="O906" s="458">
        <f t="shared" si="84"/>
        <v>0.70912365423713142</v>
      </c>
      <c r="P906" s="486" t="s">
        <v>1348</v>
      </c>
      <c r="Q906" s="486" t="s">
        <v>1348</v>
      </c>
    </row>
    <row r="907" spans="1:17" s="4" customFormat="1" ht="15.5" x14ac:dyDescent="0.35">
      <c r="A907" s="287">
        <v>126</v>
      </c>
      <c r="B907" s="321" t="s">
        <v>1349</v>
      </c>
      <c r="C907" s="147">
        <v>102.8</v>
      </c>
      <c r="D907" s="147"/>
      <c r="E907" s="281">
        <v>34</v>
      </c>
      <c r="F907" s="147">
        <f t="shared" si="85"/>
        <v>136.80000000000001</v>
      </c>
      <c r="G907" s="264">
        <v>68</v>
      </c>
      <c r="H907" s="275">
        <v>58</v>
      </c>
      <c r="I907" s="275">
        <v>96.7</v>
      </c>
      <c r="J907" s="459">
        <f t="shared" si="83"/>
        <v>1.9333333333333334E-2</v>
      </c>
      <c r="K907" s="257">
        <f t="shared" si="87"/>
        <v>82.774699999999996</v>
      </c>
      <c r="L907" s="257">
        <f t="shared" si="86"/>
        <v>18.210433999999999</v>
      </c>
      <c r="M907" s="460">
        <v>34.577280000000002</v>
      </c>
      <c r="N907" s="257">
        <v>4.0638666666666667</v>
      </c>
      <c r="O907" s="458">
        <f t="shared" si="84"/>
        <v>1.020659946393762</v>
      </c>
      <c r="P907" s="486" t="s">
        <v>1349</v>
      </c>
      <c r="Q907" s="486" t="s">
        <v>1349</v>
      </c>
    </row>
    <row r="908" spans="1:17" s="4" customFormat="1" ht="15.5" x14ac:dyDescent="0.35">
      <c r="A908" s="287">
        <v>127</v>
      </c>
      <c r="B908" s="321" t="s">
        <v>1350</v>
      </c>
      <c r="C908" s="147">
        <v>578</v>
      </c>
      <c r="D908" s="147"/>
      <c r="E908" s="147"/>
      <c r="F908" s="147">
        <f t="shared" si="85"/>
        <v>578</v>
      </c>
      <c r="G908" s="280">
        <v>242</v>
      </c>
      <c r="H908" s="275">
        <v>126</v>
      </c>
      <c r="I908" s="275">
        <v>210</v>
      </c>
      <c r="J908" s="459">
        <f t="shared" si="83"/>
        <v>4.2000000000000003E-2</v>
      </c>
      <c r="K908" s="257">
        <f t="shared" si="87"/>
        <v>179.82089999999999</v>
      </c>
      <c r="L908" s="257">
        <f t="shared" si="86"/>
        <v>39.560597999999999</v>
      </c>
      <c r="M908" s="460">
        <v>75.116159999999994</v>
      </c>
      <c r="N908" s="257">
        <v>8.8284000000000002</v>
      </c>
      <c r="O908" s="458">
        <f t="shared" si="84"/>
        <v>0.52478556747404848</v>
      </c>
      <c r="P908" s="486" t="s">
        <v>1350</v>
      </c>
      <c r="Q908" s="486" t="s">
        <v>1350</v>
      </c>
    </row>
    <row r="909" spans="1:17" s="4" customFormat="1" ht="15.5" x14ac:dyDescent="0.35">
      <c r="A909" s="287">
        <v>128</v>
      </c>
      <c r="B909" s="321" t="s">
        <v>1351</v>
      </c>
      <c r="C909" s="147">
        <v>150</v>
      </c>
      <c r="D909" s="147"/>
      <c r="E909" s="147"/>
      <c r="F909" s="147">
        <f t="shared" si="85"/>
        <v>150</v>
      </c>
      <c r="G909" s="264">
        <v>98</v>
      </c>
      <c r="H909" s="275">
        <v>34.200000000000003</v>
      </c>
      <c r="I909" s="275">
        <v>57</v>
      </c>
      <c r="J909" s="459">
        <f t="shared" si="83"/>
        <v>1.14E-2</v>
      </c>
      <c r="K909" s="257">
        <f t="shared" si="87"/>
        <v>48.808529999999998</v>
      </c>
      <c r="L909" s="257">
        <f t="shared" si="86"/>
        <v>10.7378766</v>
      </c>
      <c r="M909" s="460">
        <v>20.388672</v>
      </c>
      <c r="N909" s="257">
        <v>2.39628</v>
      </c>
      <c r="O909" s="458">
        <f t="shared" si="84"/>
        <v>0.54887572400000006</v>
      </c>
      <c r="P909" s="486" t="s">
        <v>1351</v>
      </c>
      <c r="Q909" s="486" t="s">
        <v>1351</v>
      </c>
    </row>
    <row r="910" spans="1:17" s="4" customFormat="1" ht="15.5" x14ac:dyDescent="0.35">
      <c r="A910" s="287">
        <v>129</v>
      </c>
      <c r="B910" s="321" t="s">
        <v>1352</v>
      </c>
      <c r="C910" s="147">
        <v>106.6</v>
      </c>
      <c r="D910" s="147"/>
      <c r="E910" s="147"/>
      <c r="F910" s="147">
        <f t="shared" si="85"/>
        <v>106.6</v>
      </c>
      <c r="G910" s="263">
        <v>70</v>
      </c>
      <c r="H910" s="275">
        <v>20</v>
      </c>
      <c r="I910" s="275">
        <v>33.299999999999997</v>
      </c>
      <c r="J910" s="459">
        <f t="shared" si="83"/>
        <v>6.6666666666666671E-3</v>
      </c>
      <c r="K910" s="257">
        <f t="shared" si="87"/>
        <v>28.542999999999999</v>
      </c>
      <c r="L910" s="257">
        <f t="shared" si="86"/>
        <v>6.2794600000000003</v>
      </c>
      <c r="M910" s="460">
        <v>11.923200000000001</v>
      </c>
      <c r="N910" s="257">
        <v>1.4013333333333333</v>
      </c>
      <c r="O910" s="458">
        <f t="shared" si="84"/>
        <v>0.45166035021888684</v>
      </c>
      <c r="P910" s="486" t="s">
        <v>1352</v>
      </c>
      <c r="Q910" s="486" t="s">
        <v>1352</v>
      </c>
    </row>
    <row r="911" spans="1:17" s="4" customFormat="1" ht="15.5" x14ac:dyDescent="0.35">
      <c r="A911" s="287">
        <v>130</v>
      </c>
      <c r="B911" s="321" t="s">
        <v>1353</v>
      </c>
      <c r="C911" s="147">
        <v>128.4</v>
      </c>
      <c r="D911" s="147"/>
      <c r="E911" s="147"/>
      <c r="F911" s="147">
        <f t="shared" si="85"/>
        <v>128.4</v>
      </c>
      <c r="G911" s="264">
        <v>80</v>
      </c>
      <c r="H911" s="275">
        <v>30</v>
      </c>
      <c r="I911" s="275">
        <v>50</v>
      </c>
      <c r="J911" s="459">
        <f t="shared" ref="J911:J974" si="88">H911/3000</f>
        <v>0.01</v>
      </c>
      <c r="K911" s="257">
        <f t="shared" si="87"/>
        <v>42.814500000000002</v>
      </c>
      <c r="L911" s="257">
        <f t="shared" si="86"/>
        <v>9.4191900000000004</v>
      </c>
      <c r="M911" s="460">
        <v>17.884800000000002</v>
      </c>
      <c r="N911" s="257">
        <v>2.1019999999999999</v>
      </c>
      <c r="O911" s="458">
        <f t="shared" si="84"/>
        <v>0.56246487538940815</v>
      </c>
      <c r="P911" s="486" t="s">
        <v>1353</v>
      </c>
      <c r="Q911" s="486" t="s">
        <v>1353</v>
      </c>
    </row>
    <row r="912" spans="1:17" s="4" customFormat="1" ht="15.5" x14ac:dyDescent="0.35">
      <c r="A912" s="287">
        <v>131</v>
      </c>
      <c r="B912" s="321" t="s">
        <v>1354</v>
      </c>
      <c r="C912" s="147">
        <v>221.8</v>
      </c>
      <c r="D912" s="147"/>
      <c r="E912" s="147">
        <v>34.700000000000003</v>
      </c>
      <c r="F912" s="147">
        <f t="shared" si="85"/>
        <v>256.5</v>
      </c>
      <c r="G912" s="264">
        <v>110</v>
      </c>
      <c r="H912" s="275">
        <v>90</v>
      </c>
      <c r="I912" s="275">
        <v>150</v>
      </c>
      <c r="J912" s="459">
        <f t="shared" si="88"/>
        <v>0.03</v>
      </c>
      <c r="K912" s="257">
        <f t="shared" si="87"/>
        <v>128.4435</v>
      </c>
      <c r="L912" s="257">
        <f t="shared" si="86"/>
        <v>28.257570000000001</v>
      </c>
      <c r="M912" s="460">
        <v>53.654399999999995</v>
      </c>
      <c r="N912" s="257">
        <v>6.3059999999999992</v>
      </c>
      <c r="O912" s="458">
        <f t="shared" si="84"/>
        <v>0.8446840935672516</v>
      </c>
      <c r="P912" s="486" t="s">
        <v>1354</v>
      </c>
      <c r="Q912" s="486" t="s">
        <v>1354</v>
      </c>
    </row>
    <row r="913" spans="1:17" s="4" customFormat="1" ht="15.5" x14ac:dyDescent="0.35">
      <c r="A913" s="287">
        <v>132</v>
      </c>
      <c r="B913" s="321" t="s">
        <v>1355</v>
      </c>
      <c r="C913" s="147">
        <v>142.1</v>
      </c>
      <c r="D913" s="147"/>
      <c r="E913" s="147"/>
      <c r="F913" s="147">
        <f t="shared" si="85"/>
        <v>142.1</v>
      </c>
      <c r="G913" s="264">
        <v>90</v>
      </c>
      <c r="H913" s="275">
        <v>45</v>
      </c>
      <c r="I913" s="275">
        <v>75</v>
      </c>
      <c r="J913" s="459">
        <f t="shared" si="88"/>
        <v>1.4999999999999999E-2</v>
      </c>
      <c r="K913" s="257">
        <f t="shared" si="87"/>
        <v>64.22175</v>
      </c>
      <c r="L913" s="257">
        <f t="shared" si="86"/>
        <v>14.128785000000001</v>
      </c>
      <c r="M913" s="460">
        <v>26.827199999999998</v>
      </c>
      <c r="N913" s="257">
        <v>3.1529999999999996</v>
      </c>
      <c r="O913" s="458">
        <f t="shared" si="84"/>
        <v>0.76235562983814231</v>
      </c>
      <c r="P913" s="486" t="s">
        <v>1355</v>
      </c>
      <c r="Q913" s="486" t="s">
        <v>1355</v>
      </c>
    </row>
    <row r="914" spans="1:17" s="4" customFormat="1" ht="15.5" x14ac:dyDescent="0.35">
      <c r="A914" s="287">
        <v>133</v>
      </c>
      <c r="B914" s="321" t="s">
        <v>1356</v>
      </c>
      <c r="C914" s="147">
        <v>259.7</v>
      </c>
      <c r="D914" s="147"/>
      <c r="E914" s="147"/>
      <c r="F914" s="147">
        <f t="shared" si="85"/>
        <v>259.7</v>
      </c>
      <c r="G914" s="263">
        <v>127</v>
      </c>
      <c r="H914" s="275">
        <v>63</v>
      </c>
      <c r="I914" s="275">
        <v>105</v>
      </c>
      <c r="J914" s="459">
        <f t="shared" si="88"/>
        <v>2.1000000000000001E-2</v>
      </c>
      <c r="K914" s="257">
        <f t="shared" si="87"/>
        <v>89.910449999999997</v>
      </c>
      <c r="L914" s="257">
        <f t="shared" si="86"/>
        <v>19.780298999999999</v>
      </c>
      <c r="M914" s="460">
        <v>37.558079999999997</v>
      </c>
      <c r="N914" s="257">
        <v>4.4142000000000001</v>
      </c>
      <c r="O914" s="458">
        <f t="shared" si="84"/>
        <v>0.58399318059299188</v>
      </c>
      <c r="P914" s="486" t="s">
        <v>1356</v>
      </c>
      <c r="Q914" s="486" t="s">
        <v>1356</v>
      </c>
    </row>
    <row r="915" spans="1:17" s="4" customFormat="1" ht="15.5" x14ac:dyDescent="0.35">
      <c r="A915" s="287">
        <v>134</v>
      </c>
      <c r="B915" s="321" t="s">
        <v>1357</v>
      </c>
      <c r="C915" s="147">
        <v>204.3</v>
      </c>
      <c r="D915" s="147"/>
      <c r="E915" s="147">
        <v>105.1</v>
      </c>
      <c r="F915" s="147">
        <f t="shared" si="85"/>
        <v>309.39999999999998</v>
      </c>
      <c r="G915" s="264">
        <v>125</v>
      </c>
      <c r="H915" s="275">
        <v>125</v>
      </c>
      <c r="I915" s="275">
        <v>208.3</v>
      </c>
      <c r="J915" s="459">
        <f t="shared" si="88"/>
        <v>4.1666666666666664E-2</v>
      </c>
      <c r="K915" s="257">
        <f t="shared" si="87"/>
        <v>178.39374999999998</v>
      </c>
      <c r="L915" s="257">
        <f t="shared" si="86"/>
        <v>39.246624999999995</v>
      </c>
      <c r="M915" s="460">
        <v>74.519999999999982</v>
      </c>
      <c r="N915" s="257">
        <v>8.7583333333333329</v>
      </c>
      <c r="O915" s="458">
        <f t="shared" si="84"/>
        <v>0.97258793902176233</v>
      </c>
      <c r="P915" s="486" t="s">
        <v>1357</v>
      </c>
      <c r="Q915" s="486" t="s">
        <v>1357</v>
      </c>
    </row>
    <row r="916" spans="1:17" s="4" customFormat="1" ht="15.5" x14ac:dyDescent="0.35">
      <c r="A916" s="287">
        <v>135</v>
      </c>
      <c r="B916" s="321" t="s">
        <v>1358</v>
      </c>
      <c r="C916" s="147">
        <v>432.1</v>
      </c>
      <c r="D916" s="147"/>
      <c r="E916" s="147"/>
      <c r="F916" s="147">
        <f t="shared" si="85"/>
        <v>432.1</v>
      </c>
      <c r="G916" s="280">
        <v>166</v>
      </c>
      <c r="H916" s="275">
        <v>86</v>
      </c>
      <c r="I916" s="275">
        <v>143.30000000000001</v>
      </c>
      <c r="J916" s="459">
        <f t="shared" si="88"/>
        <v>2.8666666666666667E-2</v>
      </c>
      <c r="K916" s="257">
        <f t="shared" si="87"/>
        <v>122.7349</v>
      </c>
      <c r="L916" s="257">
        <f t="shared" si="86"/>
        <v>27.001677999999998</v>
      </c>
      <c r="M916" s="460">
        <v>51.269760000000005</v>
      </c>
      <c r="N916" s="257">
        <v>6.0257333333333332</v>
      </c>
      <c r="O916" s="458">
        <f t="shared" si="84"/>
        <v>0.47912999614286822</v>
      </c>
      <c r="P916" s="486" t="s">
        <v>1358</v>
      </c>
      <c r="Q916" s="486" t="s">
        <v>1358</v>
      </c>
    </row>
    <row r="917" spans="1:17" s="4" customFormat="1" ht="15.5" x14ac:dyDescent="0.35">
      <c r="A917" s="287">
        <v>136</v>
      </c>
      <c r="B917" s="321" t="s">
        <v>1359</v>
      </c>
      <c r="C917" s="147">
        <v>164.2</v>
      </c>
      <c r="D917" s="147"/>
      <c r="E917" s="147">
        <v>77.7</v>
      </c>
      <c r="F917" s="147">
        <f t="shared" si="85"/>
        <v>241.89999999999998</v>
      </c>
      <c r="G917" s="264">
        <v>74</v>
      </c>
      <c r="H917" s="275">
        <v>55</v>
      </c>
      <c r="I917" s="275">
        <v>91.7</v>
      </c>
      <c r="J917" s="459">
        <f t="shared" si="88"/>
        <v>1.8333333333333333E-2</v>
      </c>
      <c r="K917" s="257">
        <f t="shared" si="87"/>
        <v>78.493250000000003</v>
      </c>
      <c r="L917" s="257">
        <f t="shared" si="86"/>
        <v>17.268515000000001</v>
      </c>
      <c r="M917" s="460">
        <v>32.788800000000002</v>
      </c>
      <c r="N917" s="257">
        <v>3.8536666666666664</v>
      </c>
      <c r="O917" s="458">
        <f t="shared" si="84"/>
        <v>0.54735110238390527</v>
      </c>
      <c r="P917" s="486" t="s">
        <v>1359</v>
      </c>
      <c r="Q917" s="486" t="s">
        <v>1359</v>
      </c>
    </row>
    <row r="918" spans="1:17" s="4" customFormat="1" ht="15.5" x14ac:dyDescent="0.35">
      <c r="A918" s="287">
        <v>137</v>
      </c>
      <c r="B918" s="321" t="s">
        <v>1360</v>
      </c>
      <c r="C918" s="147">
        <v>278.3</v>
      </c>
      <c r="D918" s="147"/>
      <c r="E918" s="147"/>
      <c r="F918" s="147">
        <f t="shared" si="85"/>
        <v>278.3</v>
      </c>
      <c r="G918" s="263">
        <v>171</v>
      </c>
      <c r="H918" s="275">
        <v>90</v>
      </c>
      <c r="I918" s="275">
        <v>150</v>
      </c>
      <c r="J918" s="459">
        <f t="shared" si="88"/>
        <v>0.03</v>
      </c>
      <c r="K918" s="257">
        <f t="shared" si="87"/>
        <v>128.4435</v>
      </c>
      <c r="L918" s="257">
        <f t="shared" si="86"/>
        <v>28.257570000000001</v>
      </c>
      <c r="M918" s="460">
        <v>53.654399999999995</v>
      </c>
      <c r="N918" s="257">
        <v>6.3059999999999992</v>
      </c>
      <c r="O918" s="458">
        <f t="shared" si="84"/>
        <v>0.77851767876392397</v>
      </c>
      <c r="P918" s="486" t="s">
        <v>1360</v>
      </c>
      <c r="Q918" s="486" t="s">
        <v>1360</v>
      </c>
    </row>
    <row r="919" spans="1:17" s="4" customFormat="1" ht="15.5" x14ac:dyDescent="0.35">
      <c r="A919" s="287">
        <v>138</v>
      </c>
      <c r="B919" s="321" t="s">
        <v>1361</v>
      </c>
      <c r="C919" s="281">
        <v>150</v>
      </c>
      <c r="D919" s="147"/>
      <c r="E919" s="147"/>
      <c r="F919" s="147">
        <f t="shared" si="85"/>
        <v>150</v>
      </c>
      <c r="G919" s="264">
        <v>100</v>
      </c>
      <c r="H919" s="275">
        <v>40</v>
      </c>
      <c r="I919" s="275">
        <v>66.7</v>
      </c>
      <c r="J919" s="459">
        <f t="shared" si="88"/>
        <v>1.3333333333333334E-2</v>
      </c>
      <c r="K919" s="257">
        <f t="shared" si="87"/>
        <v>57.085999999999999</v>
      </c>
      <c r="L919" s="257">
        <f t="shared" si="86"/>
        <v>12.558920000000001</v>
      </c>
      <c r="M919" s="460">
        <v>23.846400000000003</v>
      </c>
      <c r="N919" s="257">
        <v>2.8026666666666666</v>
      </c>
      <c r="O919" s="458">
        <f t="shared" si="84"/>
        <v>0.64195991111111117</v>
      </c>
      <c r="P919" s="486" t="s">
        <v>1361</v>
      </c>
      <c r="Q919" s="486" t="s">
        <v>1361</v>
      </c>
    </row>
    <row r="920" spans="1:17" s="4" customFormat="1" ht="15.5" x14ac:dyDescent="0.35">
      <c r="A920" s="287">
        <v>139</v>
      </c>
      <c r="B920" s="321" t="s">
        <v>1362</v>
      </c>
      <c r="C920" s="147">
        <v>140.6</v>
      </c>
      <c r="D920" s="147"/>
      <c r="E920" s="147"/>
      <c r="F920" s="147">
        <f t="shared" si="85"/>
        <v>140.6</v>
      </c>
      <c r="G920" s="264">
        <v>89</v>
      </c>
      <c r="H920" s="275">
        <v>40</v>
      </c>
      <c r="I920" s="275">
        <v>66.7</v>
      </c>
      <c r="J920" s="459">
        <f t="shared" si="88"/>
        <v>1.3333333333333334E-2</v>
      </c>
      <c r="K920" s="257">
        <f t="shared" si="87"/>
        <v>57.085999999999999</v>
      </c>
      <c r="L920" s="257">
        <f t="shared" si="86"/>
        <v>12.558920000000001</v>
      </c>
      <c r="M920" s="460">
        <v>23.846400000000003</v>
      </c>
      <c r="N920" s="257">
        <v>2.8026666666666666</v>
      </c>
      <c r="O920" s="458">
        <f t="shared" si="84"/>
        <v>0.68487899478425796</v>
      </c>
      <c r="P920" s="486" t="s">
        <v>1362</v>
      </c>
      <c r="Q920" s="486" t="s">
        <v>1362</v>
      </c>
    </row>
    <row r="921" spans="1:17" s="4" customFormat="1" ht="15.5" x14ac:dyDescent="0.35">
      <c r="A921" s="287">
        <v>140</v>
      </c>
      <c r="B921" s="321" t="s">
        <v>1363</v>
      </c>
      <c r="C921" s="147">
        <v>209.1</v>
      </c>
      <c r="D921" s="147"/>
      <c r="E921" s="147"/>
      <c r="F921" s="147">
        <f t="shared" si="85"/>
        <v>209.1</v>
      </c>
      <c r="G921" s="264">
        <v>135</v>
      </c>
      <c r="H921" s="275">
        <v>70</v>
      </c>
      <c r="I921" s="275">
        <v>116.7</v>
      </c>
      <c r="J921" s="459">
        <f t="shared" si="88"/>
        <v>2.3333333333333334E-2</v>
      </c>
      <c r="K921" s="257">
        <f t="shared" si="87"/>
        <v>99.900499999999994</v>
      </c>
      <c r="L921" s="257">
        <f t="shared" si="86"/>
        <v>21.978109999999997</v>
      </c>
      <c r="M921" s="460">
        <v>41.731200000000001</v>
      </c>
      <c r="N921" s="257">
        <v>4.9046666666666665</v>
      </c>
      <c r="O921" s="458">
        <f t="shared" si="84"/>
        <v>0.80590376215526849</v>
      </c>
      <c r="P921" s="486" t="s">
        <v>1363</v>
      </c>
      <c r="Q921" s="486" t="s">
        <v>1363</v>
      </c>
    </row>
    <row r="922" spans="1:17" s="4" customFormat="1" ht="15.5" x14ac:dyDescent="0.35">
      <c r="A922" s="287">
        <v>141</v>
      </c>
      <c r="B922" s="321" t="s">
        <v>1364</v>
      </c>
      <c r="C922" s="147">
        <v>463.5</v>
      </c>
      <c r="D922" s="147"/>
      <c r="E922" s="147"/>
      <c r="F922" s="147">
        <f t="shared" si="85"/>
        <v>463.5</v>
      </c>
      <c r="G922" s="264">
        <v>310</v>
      </c>
      <c r="H922" s="275">
        <v>124</v>
      </c>
      <c r="I922" s="275">
        <v>206.7</v>
      </c>
      <c r="J922" s="459">
        <f t="shared" si="88"/>
        <v>4.1333333333333333E-2</v>
      </c>
      <c r="K922" s="257">
        <f t="shared" si="87"/>
        <v>176.9666</v>
      </c>
      <c r="L922" s="257">
        <f t="shared" si="86"/>
        <v>38.932651999999997</v>
      </c>
      <c r="M922" s="460">
        <v>73.923839999999998</v>
      </c>
      <c r="N922" s="257">
        <v>8.6882666666666672</v>
      </c>
      <c r="O922" s="458">
        <f t="shared" si="84"/>
        <v>0.64403745127651912</v>
      </c>
      <c r="P922" s="486" t="s">
        <v>1364</v>
      </c>
      <c r="Q922" s="486" t="s">
        <v>1364</v>
      </c>
    </row>
    <row r="923" spans="1:17" s="4" customFormat="1" ht="15.5" x14ac:dyDescent="0.35">
      <c r="A923" s="287">
        <v>142</v>
      </c>
      <c r="B923" s="321" t="s">
        <v>1365</v>
      </c>
      <c r="C923" s="147">
        <v>126</v>
      </c>
      <c r="D923" s="147"/>
      <c r="E923" s="147"/>
      <c r="F923" s="147">
        <f t="shared" si="85"/>
        <v>126</v>
      </c>
      <c r="G923" s="264">
        <v>85</v>
      </c>
      <c r="H923" s="275">
        <v>11</v>
      </c>
      <c r="I923" s="275">
        <v>18.3</v>
      </c>
      <c r="J923" s="459">
        <f t="shared" si="88"/>
        <v>3.6666666666666666E-3</v>
      </c>
      <c r="K923" s="257">
        <f t="shared" si="87"/>
        <v>15.698649999999999</v>
      </c>
      <c r="L923" s="257">
        <f t="shared" si="86"/>
        <v>3.453703</v>
      </c>
      <c r="M923" s="460">
        <v>6.5577599999999991</v>
      </c>
      <c r="N923" s="257">
        <v>0.77073333333333327</v>
      </c>
      <c r="O923" s="458">
        <f t="shared" si="84"/>
        <v>0.21016544708994706</v>
      </c>
      <c r="P923" s="486" t="s">
        <v>1365</v>
      </c>
      <c r="Q923" s="486" t="s">
        <v>1365</v>
      </c>
    </row>
    <row r="924" spans="1:17" s="4" customFormat="1" ht="15.5" x14ac:dyDescent="0.35">
      <c r="A924" s="287">
        <v>143</v>
      </c>
      <c r="B924" s="321" t="s">
        <v>1366</v>
      </c>
      <c r="C924" s="147">
        <v>725.1</v>
      </c>
      <c r="D924" s="147"/>
      <c r="E924" s="147"/>
      <c r="F924" s="147">
        <f t="shared" si="85"/>
        <v>725.1</v>
      </c>
      <c r="G924" s="264">
        <v>171</v>
      </c>
      <c r="H924" s="275">
        <v>140</v>
      </c>
      <c r="I924" s="275">
        <v>233.3</v>
      </c>
      <c r="J924" s="459">
        <f t="shared" si="88"/>
        <v>4.6666666666666669E-2</v>
      </c>
      <c r="K924" s="257">
        <f t="shared" si="87"/>
        <v>199.80099999999999</v>
      </c>
      <c r="L924" s="257">
        <f t="shared" si="86"/>
        <v>43.956219999999995</v>
      </c>
      <c r="M924" s="460">
        <v>83.462400000000002</v>
      </c>
      <c r="N924" s="257">
        <v>9.809333333333333</v>
      </c>
      <c r="O924" s="458">
        <f t="shared" si="84"/>
        <v>0.46480341102376677</v>
      </c>
      <c r="P924" s="486" t="s">
        <v>1366</v>
      </c>
      <c r="Q924" s="486" t="s">
        <v>1366</v>
      </c>
    </row>
    <row r="925" spans="1:17" s="4" customFormat="1" ht="15.5" x14ac:dyDescent="0.35">
      <c r="A925" s="287">
        <v>144</v>
      </c>
      <c r="B925" s="321" t="s">
        <v>2161</v>
      </c>
      <c r="C925" s="147">
        <v>466.88</v>
      </c>
      <c r="D925" s="147"/>
      <c r="E925" s="147"/>
      <c r="F925" s="147">
        <f t="shared" si="85"/>
        <v>466.88</v>
      </c>
      <c r="G925" s="264">
        <v>396.6</v>
      </c>
      <c r="H925" s="275">
        <v>326.60000000000002</v>
      </c>
      <c r="I925" s="275">
        <v>544.29999999999995</v>
      </c>
      <c r="J925" s="459">
        <f t="shared" si="88"/>
        <v>0.10886666666666668</v>
      </c>
      <c r="K925" s="257">
        <f t="shared" si="87"/>
        <v>466.10719000000006</v>
      </c>
      <c r="L925" s="257">
        <f t="shared" si="86"/>
        <v>102.54358180000001</v>
      </c>
      <c r="M925" s="460">
        <v>194.70585600000001</v>
      </c>
      <c r="N925" s="257">
        <v>22.883773333333334</v>
      </c>
      <c r="O925" s="458">
        <f t="shared" si="84"/>
        <v>1.6840310168208821</v>
      </c>
      <c r="P925" s="486" t="s">
        <v>2161</v>
      </c>
      <c r="Q925" s="486" t="s">
        <v>2161</v>
      </c>
    </row>
    <row r="926" spans="1:17" s="4" customFormat="1" ht="15.5" x14ac:dyDescent="0.35">
      <c r="A926" s="287">
        <v>145</v>
      </c>
      <c r="B926" s="321" t="s">
        <v>1367</v>
      </c>
      <c r="C926" s="147">
        <v>138.1</v>
      </c>
      <c r="D926" s="147"/>
      <c r="E926" s="147"/>
      <c r="F926" s="147">
        <f t="shared" si="85"/>
        <v>138.1</v>
      </c>
      <c r="G926" s="264">
        <v>90</v>
      </c>
      <c r="H926" s="275">
        <v>50</v>
      </c>
      <c r="I926" s="275">
        <v>83.3</v>
      </c>
      <c r="J926" s="459">
        <f t="shared" si="88"/>
        <v>1.6666666666666666E-2</v>
      </c>
      <c r="K926" s="257">
        <f t="shared" si="87"/>
        <v>71.357500000000002</v>
      </c>
      <c r="L926" s="257">
        <f t="shared" si="86"/>
        <v>15.698650000000001</v>
      </c>
      <c r="M926" s="460">
        <v>29.808</v>
      </c>
      <c r="N926" s="257">
        <v>3.5033333333333334</v>
      </c>
      <c r="O926" s="458">
        <f t="shared" si="84"/>
        <v>0.87159654839488288</v>
      </c>
      <c r="P926" s="486" t="s">
        <v>1367</v>
      </c>
      <c r="Q926" s="486" t="s">
        <v>1367</v>
      </c>
    </row>
    <row r="927" spans="1:17" s="4" customFormat="1" ht="15.5" x14ac:dyDescent="0.35">
      <c r="A927" s="287">
        <v>146</v>
      </c>
      <c r="B927" s="321" t="s">
        <v>1368</v>
      </c>
      <c r="C927" s="147">
        <v>807</v>
      </c>
      <c r="D927" s="147"/>
      <c r="E927" s="147"/>
      <c r="F927" s="147">
        <f t="shared" si="85"/>
        <v>807</v>
      </c>
      <c r="G927" s="264">
        <v>480</v>
      </c>
      <c r="H927" s="288">
        <v>160</v>
      </c>
      <c r="I927" s="288">
        <v>266.7</v>
      </c>
      <c r="J927" s="459">
        <f t="shared" si="88"/>
        <v>5.3333333333333337E-2</v>
      </c>
      <c r="K927" s="257">
        <f t="shared" si="87"/>
        <v>228.34399999999999</v>
      </c>
      <c r="L927" s="257">
        <f t="shared" si="86"/>
        <v>50.235680000000002</v>
      </c>
      <c r="M927" s="460">
        <v>95.385600000000011</v>
      </c>
      <c r="N927" s="257">
        <v>11.210666666666667</v>
      </c>
      <c r="O927" s="458">
        <f t="shared" si="84"/>
        <v>0.47729361420900457</v>
      </c>
      <c r="P927" s="486" t="s">
        <v>1368</v>
      </c>
      <c r="Q927" s="486" t="s">
        <v>1368</v>
      </c>
    </row>
    <row r="928" spans="1:17" s="4" customFormat="1" ht="15.5" x14ac:dyDescent="0.35">
      <c r="A928" s="287">
        <v>147</v>
      </c>
      <c r="B928" s="321" t="s">
        <v>1369</v>
      </c>
      <c r="C928" s="147">
        <v>1555.2</v>
      </c>
      <c r="D928" s="147"/>
      <c r="E928" s="147"/>
      <c r="F928" s="147">
        <f t="shared" si="85"/>
        <v>1555.2</v>
      </c>
      <c r="G928" s="264">
        <v>940</v>
      </c>
      <c r="H928" s="288">
        <v>540</v>
      </c>
      <c r="I928" s="288">
        <v>900</v>
      </c>
      <c r="J928" s="459">
        <f t="shared" si="88"/>
        <v>0.18</v>
      </c>
      <c r="K928" s="257">
        <f t="shared" si="87"/>
        <v>770.66099999999994</v>
      </c>
      <c r="L928" s="257">
        <f t="shared" si="86"/>
        <v>169.54541999999998</v>
      </c>
      <c r="M928" s="460">
        <v>321.9264</v>
      </c>
      <c r="N928" s="257">
        <v>37.835999999999999</v>
      </c>
      <c r="O928" s="458">
        <f t="shared" si="84"/>
        <v>0.83588530092592594</v>
      </c>
      <c r="P928" s="486" t="s">
        <v>1369</v>
      </c>
      <c r="Q928" s="486" t="s">
        <v>1369</v>
      </c>
    </row>
    <row r="929" spans="1:17" s="4" customFormat="1" ht="15.5" x14ac:dyDescent="0.35">
      <c r="A929" s="287">
        <v>148</v>
      </c>
      <c r="B929" s="321" t="s">
        <v>1370</v>
      </c>
      <c r="C929" s="147">
        <v>1514.3</v>
      </c>
      <c r="D929" s="147"/>
      <c r="E929" s="147"/>
      <c r="F929" s="147">
        <f t="shared" si="85"/>
        <v>1514.3</v>
      </c>
      <c r="G929" s="264">
        <v>1010</v>
      </c>
      <c r="H929" s="288">
        <v>641</v>
      </c>
      <c r="I929" s="288">
        <v>1068.3</v>
      </c>
      <c r="J929" s="459">
        <f t="shared" si="88"/>
        <v>0.21366666666666667</v>
      </c>
      <c r="K929" s="257">
        <f t="shared" si="87"/>
        <v>914.80314999999996</v>
      </c>
      <c r="L929" s="257">
        <f t="shared" si="86"/>
        <v>201.25669299999998</v>
      </c>
      <c r="M929" s="460">
        <v>382.13855999999998</v>
      </c>
      <c r="N929" s="257">
        <v>44.912733333333328</v>
      </c>
      <c r="O929" s="458">
        <f t="shared" si="84"/>
        <v>1.0190260426159501</v>
      </c>
      <c r="P929" s="486" t="s">
        <v>1370</v>
      </c>
      <c r="Q929" s="486" t="s">
        <v>1370</v>
      </c>
    </row>
    <row r="930" spans="1:17" s="4" customFormat="1" ht="15.5" x14ac:dyDescent="0.35">
      <c r="A930" s="287">
        <v>149</v>
      </c>
      <c r="B930" s="321" t="s">
        <v>1371</v>
      </c>
      <c r="C930" s="281">
        <v>394</v>
      </c>
      <c r="D930" s="147"/>
      <c r="E930" s="147"/>
      <c r="F930" s="147">
        <f t="shared" si="85"/>
        <v>394</v>
      </c>
      <c r="G930" s="264">
        <v>241</v>
      </c>
      <c r="H930" s="288">
        <v>141</v>
      </c>
      <c r="I930" s="288">
        <v>235</v>
      </c>
      <c r="J930" s="459">
        <f t="shared" si="88"/>
        <v>4.7E-2</v>
      </c>
      <c r="K930" s="257">
        <f t="shared" si="87"/>
        <v>201.22815</v>
      </c>
      <c r="L930" s="257">
        <f t="shared" si="86"/>
        <v>44.270192999999999</v>
      </c>
      <c r="M930" s="460">
        <v>84.05856</v>
      </c>
      <c r="N930" s="257">
        <v>9.8793999999999986</v>
      </c>
      <c r="O930" s="458">
        <f t="shared" si="84"/>
        <v>0.86151345939086299</v>
      </c>
      <c r="P930" s="486" t="s">
        <v>1371</v>
      </c>
      <c r="Q930" s="486" t="s">
        <v>1371</v>
      </c>
    </row>
    <row r="931" spans="1:17" s="4" customFormat="1" ht="15.5" x14ac:dyDescent="0.35">
      <c r="A931" s="287">
        <v>150</v>
      </c>
      <c r="B931" s="321" t="s">
        <v>2162</v>
      </c>
      <c r="C931" s="147">
        <v>572.5</v>
      </c>
      <c r="D931" s="147"/>
      <c r="E931" s="147"/>
      <c r="F931" s="147">
        <f t="shared" si="85"/>
        <v>572.5</v>
      </c>
      <c r="G931" s="264">
        <v>166</v>
      </c>
      <c r="H931" s="288">
        <v>25.4</v>
      </c>
      <c r="I931" s="288">
        <v>42.3</v>
      </c>
      <c r="J931" s="459">
        <f t="shared" si="88"/>
        <v>8.4666666666666657E-3</v>
      </c>
      <c r="K931" s="257">
        <f t="shared" si="87"/>
        <v>36.249609999999997</v>
      </c>
      <c r="L931" s="257">
        <f t="shared" si="86"/>
        <v>7.9749141999999997</v>
      </c>
      <c r="M931" s="460">
        <v>15.142463999999999</v>
      </c>
      <c r="N931" s="257">
        <v>1.7796933333333331</v>
      </c>
      <c r="O931" s="458">
        <f t="shared" si="84"/>
        <v>0.10680643062590975</v>
      </c>
      <c r="P931" s="486" t="s">
        <v>2162</v>
      </c>
      <c r="Q931" s="486" t="s">
        <v>2162</v>
      </c>
    </row>
    <row r="932" spans="1:17" s="4" customFormat="1" ht="15.5" x14ac:dyDescent="0.35">
      <c r="A932" s="287">
        <v>151</v>
      </c>
      <c r="B932" s="321" t="s">
        <v>1372</v>
      </c>
      <c r="C932" s="147">
        <v>351.9</v>
      </c>
      <c r="D932" s="147"/>
      <c r="E932" s="147"/>
      <c r="F932" s="147">
        <f t="shared" si="85"/>
        <v>351.9</v>
      </c>
      <c r="G932" s="264">
        <v>152</v>
      </c>
      <c r="H932" s="288">
        <v>80</v>
      </c>
      <c r="I932" s="288">
        <v>133.30000000000001</v>
      </c>
      <c r="J932" s="459">
        <f t="shared" si="88"/>
        <v>2.6666666666666668E-2</v>
      </c>
      <c r="K932" s="257">
        <f t="shared" si="87"/>
        <v>114.172</v>
      </c>
      <c r="L932" s="257">
        <f t="shared" si="86"/>
        <v>25.117840000000001</v>
      </c>
      <c r="M932" s="460">
        <v>47.692800000000005</v>
      </c>
      <c r="N932" s="257">
        <v>5.6053333333333333</v>
      </c>
      <c r="O932" s="458">
        <f t="shared" si="84"/>
        <v>0.54728040162925073</v>
      </c>
      <c r="P932" s="486" t="s">
        <v>1372</v>
      </c>
      <c r="Q932" s="486" t="s">
        <v>1372</v>
      </c>
    </row>
    <row r="933" spans="1:17" s="4" customFormat="1" ht="15.5" x14ac:dyDescent="0.35">
      <c r="A933" s="287">
        <v>152</v>
      </c>
      <c r="B933" s="321" t="s">
        <v>1373</v>
      </c>
      <c r="C933" s="147">
        <v>449.4</v>
      </c>
      <c r="D933" s="147"/>
      <c r="E933" s="147"/>
      <c r="F933" s="147">
        <f t="shared" si="85"/>
        <v>449.4</v>
      </c>
      <c r="G933" s="264">
        <v>242</v>
      </c>
      <c r="H933" s="288">
        <v>142</v>
      </c>
      <c r="I933" s="288">
        <v>236.7</v>
      </c>
      <c r="J933" s="459">
        <f t="shared" si="88"/>
        <v>4.7333333333333331E-2</v>
      </c>
      <c r="K933" s="257">
        <f t="shared" si="87"/>
        <v>202.65529999999998</v>
      </c>
      <c r="L933" s="257">
        <f t="shared" si="86"/>
        <v>44.584165999999996</v>
      </c>
      <c r="M933" s="460">
        <v>84.654719999999998</v>
      </c>
      <c r="N933" s="257">
        <v>9.949466666666666</v>
      </c>
      <c r="O933" s="458">
        <f t="shared" si="84"/>
        <v>0.76066678385996156</v>
      </c>
      <c r="P933" s="486" t="s">
        <v>1373</v>
      </c>
      <c r="Q933" s="486" t="s">
        <v>1373</v>
      </c>
    </row>
    <row r="934" spans="1:17" s="4" customFormat="1" ht="15.5" x14ac:dyDescent="0.35">
      <c r="A934" s="287">
        <v>153</v>
      </c>
      <c r="B934" s="321" t="s">
        <v>1374</v>
      </c>
      <c r="C934" s="147">
        <v>1394.3</v>
      </c>
      <c r="D934" s="147"/>
      <c r="E934" s="147"/>
      <c r="F934" s="147">
        <f t="shared" ref="F934:F990" si="89">C934+D934+E934</f>
        <v>1394.3</v>
      </c>
      <c r="G934" s="264">
        <v>313</v>
      </c>
      <c r="H934" s="288">
        <v>113</v>
      </c>
      <c r="I934" s="288">
        <v>188.3</v>
      </c>
      <c r="J934" s="459">
        <f t="shared" si="88"/>
        <v>3.7666666666666668E-2</v>
      </c>
      <c r="K934" s="257">
        <f t="shared" si="87"/>
        <v>161.26794999999998</v>
      </c>
      <c r="L934" s="257">
        <f t="shared" si="86"/>
        <v>35.478949</v>
      </c>
      <c r="M934" s="460">
        <v>67.366079999999997</v>
      </c>
      <c r="N934" s="257">
        <v>7.9175333333333331</v>
      </c>
      <c r="O934" s="458">
        <f t="shared" si="84"/>
        <v>0.19510185206435726</v>
      </c>
      <c r="P934" s="486" t="s">
        <v>1374</v>
      </c>
      <c r="Q934" s="486" t="s">
        <v>1374</v>
      </c>
    </row>
    <row r="935" spans="1:17" s="4" customFormat="1" ht="15.5" x14ac:dyDescent="0.35">
      <c r="A935" s="287">
        <v>154</v>
      </c>
      <c r="B935" s="321" t="s">
        <v>1375</v>
      </c>
      <c r="C935" s="147">
        <v>398.7</v>
      </c>
      <c r="D935" s="147"/>
      <c r="E935" s="147"/>
      <c r="F935" s="147">
        <f t="shared" si="89"/>
        <v>398.7</v>
      </c>
      <c r="G935" s="264">
        <v>144</v>
      </c>
      <c r="H935" s="288">
        <v>44</v>
      </c>
      <c r="I935" s="288">
        <v>73.3</v>
      </c>
      <c r="J935" s="459">
        <f t="shared" si="88"/>
        <v>1.4666666666666666E-2</v>
      </c>
      <c r="K935" s="257">
        <f t="shared" si="87"/>
        <v>62.794599999999996</v>
      </c>
      <c r="L935" s="257">
        <f t="shared" si="86"/>
        <v>13.814812</v>
      </c>
      <c r="M935" s="460">
        <v>26.231039999999997</v>
      </c>
      <c r="N935" s="257">
        <v>3.0829333333333331</v>
      </c>
      <c r="O935" s="458">
        <f t="shared" si="84"/>
        <v>0.26567189699857868</v>
      </c>
      <c r="P935" s="486" t="s">
        <v>1375</v>
      </c>
      <c r="Q935" s="486" t="s">
        <v>1375</v>
      </c>
    </row>
    <row r="936" spans="1:17" s="4" customFormat="1" ht="15.5" x14ac:dyDescent="0.35">
      <c r="A936" s="287">
        <v>155</v>
      </c>
      <c r="B936" s="321" t="s">
        <v>1376</v>
      </c>
      <c r="C936" s="147">
        <v>359.4</v>
      </c>
      <c r="D936" s="147"/>
      <c r="E936" s="147"/>
      <c r="F936" s="147">
        <f t="shared" si="89"/>
        <v>359.4</v>
      </c>
      <c r="G936" s="264">
        <v>235</v>
      </c>
      <c r="H936" s="288">
        <v>185</v>
      </c>
      <c r="I936" s="288">
        <v>308.3</v>
      </c>
      <c r="J936" s="459">
        <f t="shared" si="88"/>
        <v>6.1666666666666668E-2</v>
      </c>
      <c r="K936" s="257">
        <f t="shared" si="87"/>
        <v>264.02274999999997</v>
      </c>
      <c r="L936" s="257">
        <f t="shared" si="86"/>
        <v>58.085004999999995</v>
      </c>
      <c r="M936" s="460">
        <v>110.28959999999999</v>
      </c>
      <c r="N936" s="257">
        <v>12.962333333333333</v>
      </c>
      <c r="O936" s="458">
        <f t="shared" si="84"/>
        <v>1.2391755379335931</v>
      </c>
      <c r="P936" s="486" t="s">
        <v>1376</v>
      </c>
      <c r="Q936" s="486" t="s">
        <v>1376</v>
      </c>
    </row>
    <row r="937" spans="1:17" s="4" customFormat="1" ht="15.5" x14ac:dyDescent="0.35">
      <c r="A937" s="287">
        <v>156</v>
      </c>
      <c r="B937" s="321" t="s">
        <v>1377</v>
      </c>
      <c r="C937" s="147">
        <v>694.9</v>
      </c>
      <c r="D937" s="147"/>
      <c r="E937" s="147"/>
      <c r="F937" s="147">
        <f t="shared" si="89"/>
        <v>694.9</v>
      </c>
      <c r="G937" s="264">
        <v>373</v>
      </c>
      <c r="H937" s="288">
        <v>215</v>
      </c>
      <c r="I937" s="288">
        <v>258.3</v>
      </c>
      <c r="J937" s="459">
        <f t="shared" si="88"/>
        <v>7.166666666666667E-2</v>
      </c>
      <c r="K937" s="257">
        <f t="shared" si="87"/>
        <v>306.83724999999998</v>
      </c>
      <c r="L937" s="257">
        <f t="shared" si="86"/>
        <v>67.504194999999996</v>
      </c>
      <c r="M937" s="460">
        <v>128.17439999999999</v>
      </c>
      <c r="N937" s="257">
        <v>15.064333333333334</v>
      </c>
      <c r="O937" s="458">
        <f t="shared" si="84"/>
        <v>0.7448268503861466</v>
      </c>
      <c r="P937" s="486" t="s">
        <v>1377</v>
      </c>
      <c r="Q937" s="486" t="s">
        <v>1377</v>
      </c>
    </row>
    <row r="938" spans="1:17" s="4" customFormat="1" ht="15.5" x14ac:dyDescent="0.35">
      <c r="A938" s="287">
        <v>157</v>
      </c>
      <c r="B938" s="321" t="s">
        <v>1378</v>
      </c>
      <c r="C938" s="147">
        <v>629.6</v>
      </c>
      <c r="D938" s="147"/>
      <c r="E938" s="147"/>
      <c r="F938" s="147">
        <f t="shared" si="89"/>
        <v>629.6</v>
      </c>
      <c r="G938" s="264">
        <v>229</v>
      </c>
      <c r="H938" s="288">
        <v>99</v>
      </c>
      <c r="I938" s="288">
        <v>165</v>
      </c>
      <c r="J938" s="459">
        <f t="shared" si="88"/>
        <v>3.3000000000000002E-2</v>
      </c>
      <c r="K938" s="257">
        <f t="shared" si="87"/>
        <v>141.28784999999999</v>
      </c>
      <c r="L938" s="257">
        <f t="shared" si="86"/>
        <v>31.083326999999997</v>
      </c>
      <c r="M938" s="460">
        <v>59.019840000000002</v>
      </c>
      <c r="N938" s="257">
        <v>6.9366000000000003</v>
      </c>
      <c r="O938" s="458">
        <f t="shared" ref="O938:O1001" si="90">(K938+L938+M938+N938)/F938</f>
        <v>0.37853814644218547</v>
      </c>
      <c r="P938" s="486" t="s">
        <v>1378</v>
      </c>
      <c r="Q938" s="486" t="s">
        <v>1378</v>
      </c>
    </row>
    <row r="939" spans="1:17" s="4" customFormat="1" ht="15.5" x14ac:dyDescent="0.35">
      <c r="A939" s="287">
        <v>158</v>
      </c>
      <c r="B939" s="321" t="s">
        <v>1379</v>
      </c>
      <c r="C939" s="147">
        <v>969.07</v>
      </c>
      <c r="D939" s="147"/>
      <c r="E939" s="147"/>
      <c r="F939" s="147">
        <f t="shared" si="89"/>
        <v>969.07</v>
      </c>
      <c r="G939" s="264">
        <v>354</v>
      </c>
      <c r="H939" s="288">
        <v>52</v>
      </c>
      <c r="I939" s="288">
        <v>86.7</v>
      </c>
      <c r="J939" s="459">
        <f t="shared" si="88"/>
        <v>1.7333333333333333E-2</v>
      </c>
      <c r="K939" s="257">
        <f t="shared" si="87"/>
        <v>74.211799999999997</v>
      </c>
      <c r="L939" s="257">
        <f t="shared" si="86"/>
        <v>16.326595999999999</v>
      </c>
      <c r="M939" s="460">
        <v>31.000319999999999</v>
      </c>
      <c r="N939" s="257">
        <v>3.6434666666666664</v>
      </c>
      <c r="O939" s="458">
        <f t="shared" si="90"/>
        <v>0.12917764729758083</v>
      </c>
      <c r="P939" s="486" t="s">
        <v>1379</v>
      </c>
      <c r="Q939" s="486" t="s">
        <v>1379</v>
      </c>
    </row>
    <row r="940" spans="1:17" s="4" customFormat="1" ht="15.5" x14ac:dyDescent="0.35">
      <c r="A940" s="287">
        <v>159</v>
      </c>
      <c r="B940" s="321" t="s">
        <v>1380</v>
      </c>
      <c r="C940" s="147">
        <v>315.7</v>
      </c>
      <c r="D940" s="147"/>
      <c r="E940" s="147"/>
      <c r="F940" s="147">
        <f t="shared" si="89"/>
        <v>315.7</v>
      </c>
      <c r="G940" s="264">
        <v>176</v>
      </c>
      <c r="H940" s="288">
        <v>140</v>
      </c>
      <c r="I940" s="288">
        <v>233.3</v>
      </c>
      <c r="J940" s="459">
        <f t="shared" si="88"/>
        <v>4.6666666666666669E-2</v>
      </c>
      <c r="K940" s="257">
        <f t="shared" si="87"/>
        <v>199.80099999999999</v>
      </c>
      <c r="L940" s="257">
        <f t="shared" si="86"/>
        <v>43.956219999999995</v>
      </c>
      <c r="M940" s="460">
        <v>83.462400000000002</v>
      </c>
      <c r="N940" s="257">
        <v>9.809333333333333</v>
      </c>
      <c r="O940" s="458">
        <f t="shared" si="90"/>
        <v>1.0675608277900959</v>
      </c>
      <c r="P940" s="486" t="s">
        <v>1380</v>
      </c>
      <c r="Q940" s="486" t="s">
        <v>1380</v>
      </c>
    </row>
    <row r="941" spans="1:17" s="4" customFormat="1" ht="15.5" x14ac:dyDescent="0.35">
      <c r="A941" s="287">
        <v>160</v>
      </c>
      <c r="B941" s="321" t="s">
        <v>1381</v>
      </c>
      <c r="C941" s="147">
        <v>677.4</v>
      </c>
      <c r="D941" s="147"/>
      <c r="E941" s="147"/>
      <c r="F941" s="147">
        <f t="shared" si="89"/>
        <v>677.4</v>
      </c>
      <c r="G941" s="264">
        <v>430</v>
      </c>
      <c r="H941" s="288">
        <v>230</v>
      </c>
      <c r="I941" s="288">
        <v>383.3</v>
      </c>
      <c r="J941" s="459">
        <f t="shared" si="88"/>
        <v>7.6666666666666661E-2</v>
      </c>
      <c r="K941" s="257">
        <f t="shared" si="87"/>
        <v>328.24449999999996</v>
      </c>
      <c r="L941" s="257">
        <f t="shared" si="86"/>
        <v>72.213789999999989</v>
      </c>
      <c r="M941" s="460">
        <v>137.11679999999998</v>
      </c>
      <c r="N941" s="257">
        <v>16.115333333333332</v>
      </c>
      <c r="O941" s="458">
        <f t="shared" si="90"/>
        <v>0.81737588327920463</v>
      </c>
      <c r="P941" s="486" t="s">
        <v>1381</v>
      </c>
      <c r="Q941" s="486" t="s">
        <v>1381</v>
      </c>
    </row>
    <row r="942" spans="1:17" s="4" customFormat="1" ht="15.5" x14ac:dyDescent="0.35">
      <c r="A942" s="287">
        <v>161</v>
      </c>
      <c r="B942" s="321" t="s">
        <v>1382</v>
      </c>
      <c r="C942" s="147">
        <v>255.8</v>
      </c>
      <c r="D942" s="147"/>
      <c r="E942" s="147"/>
      <c r="F942" s="147">
        <f t="shared" si="89"/>
        <v>255.8</v>
      </c>
      <c r="G942" s="264">
        <v>140</v>
      </c>
      <c r="H942" s="288">
        <v>70</v>
      </c>
      <c r="I942" s="288">
        <v>116.7</v>
      </c>
      <c r="J942" s="459">
        <f t="shared" si="88"/>
        <v>2.3333333333333334E-2</v>
      </c>
      <c r="K942" s="257">
        <f t="shared" si="87"/>
        <v>99.900499999999994</v>
      </c>
      <c r="L942" s="257">
        <f t="shared" si="86"/>
        <v>21.978109999999997</v>
      </c>
      <c r="M942" s="460">
        <v>41.731200000000001</v>
      </c>
      <c r="N942" s="257">
        <v>4.9046666666666665</v>
      </c>
      <c r="O942" s="458">
        <f t="shared" si="90"/>
        <v>0.65877434193380235</v>
      </c>
      <c r="P942" s="486" t="s">
        <v>1382</v>
      </c>
      <c r="Q942" s="486" t="s">
        <v>1382</v>
      </c>
    </row>
    <row r="943" spans="1:17" s="4" customFormat="1" ht="15.5" x14ac:dyDescent="0.35">
      <c r="A943" s="287">
        <v>162</v>
      </c>
      <c r="B943" s="321" t="s">
        <v>1383</v>
      </c>
      <c r="C943" s="147">
        <v>167.8</v>
      </c>
      <c r="D943" s="147">
        <v>184.7</v>
      </c>
      <c r="E943" s="147"/>
      <c r="F943" s="147">
        <f t="shared" si="89"/>
        <v>352.5</v>
      </c>
      <c r="G943" s="264">
        <v>110</v>
      </c>
      <c r="H943" s="288">
        <v>110</v>
      </c>
      <c r="I943" s="288">
        <v>183.3</v>
      </c>
      <c r="J943" s="459">
        <f t="shared" si="88"/>
        <v>3.6666666666666667E-2</v>
      </c>
      <c r="K943" s="257">
        <f t="shared" si="87"/>
        <v>156.98650000000001</v>
      </c>
      <c r="L943" s="257">
        <f t="shared" si="86"/>
        <v>34.537030000000001</v>
      </c>
      <c r="M943" s="460">
        <v>65.577600000000004</v>
      </c>
      <c r="N943" s="257">
        <v>7.7073333333333327</v>
      </c>
      <c r="O943" s="458">
        <f t="shared" si="90"/>
        <v>0.75122968321513006</v>
      </c>
      <c r="P943" s="486" t="s">
        <v>1383</v>
      </c>
      <c r="Q943" s="486" t="s">
        <v>1383</v>
      </c>
    </row>
    <row r="944" spans="1:17" s="4" customFormat="1" ht="15.5" x14ac:dyDescent="0.35">
      <c r="A944" s="287">
        <v>163</v>
      </c>
      <c r="B944" s="321" t="s">
        <v>1385</v>
      </c>
      <c r="C944" s="147">
        <v>642.9</v>
      </c>
      <c r="D944" s="147"/>
      <c r="E944" s="147"/>
      <c r="F944" s="147">
        <f t="shared" si="89"/>
        <v>642.9</v>
      </c>
      <c r="G944" s="264">
        <v>269</v>
      </c>
      <c r="H944" s="288">
        <v>120</v>
      </c>
      <c r="I944" s="288">
        <v>200</v>
      </c>
      <c r="J944" s="459">
        <f t="shared" si="88"/>
        <v>0.04</v>
      </c>
      <c r="K944" s="257">
        <f t="shared" si="87"/>
        <v>171.25800000000001</v>
      </c>
      <c r="L944" s="257">
        <f t="shared" si="86"/>
        <v>37.676760000000002</v>
      </c>
      <c r="M944" s="460">
        <v>71.539200000000008</v>
      </c>
      <c r="N944" s="257">
        <v>8.4079999999999995</v>
      </c>
      <c r="O944" s="458">
        <f t="shared" si="90"/>
        <v>0.44934198164566813</v>
      </c>
      <c r="P944" s="486" t="s">
        <v>1385</v>
      </c>
      <c r="Q944" s="486" t="s">
        <v>1385</v>
      </c>
    </row>
    <row r="945" spans="1:17" s="4" customFormat="1" ht="15.5" x14ac:dyDescent="0.35">
      <c r="A945" s="287">
        <v>164</v>
      </c>
      <c r="B945" s="321" t="s">
        <v>1386</v>
      </c>
      <c r="C945" s="147">
        <v>324.39999999999998</v>
      </c>
      <c r="D945" s="147"/>
      <c r="E945" s="147"/>
      <c r="F945" s="147">
        <f t="shared" si="89"/>
        <v>324.39999999999998</v>
      </c>
      <c r="G945" s="264">
        <v>212</v>
      </c>
      <c r="H945" s="288">
        <v>143.19999999999999</v>
      </c>
      <c r="I945" s="288">
        <v>238.7</v>
      </c>
      <c r="J945" s="459">
        <f t="shared" si="88"/>
        <v>4.7733333333333329E-2</v>
      </c>
      <c r="K945" s="257">
        <f t="shared" si="87"/>
        <v>204.36787999999999</v>
      </c>
      <c r="L945" s="257">
        <f t="shared" si="86"/>
        <v>44.960933599999997</v>
      </c>
      <c r="M945" s="460">
        <v>85.370111999999992</v>
      </c>
      <c r="N945" s="257">
        <v>10.033546666666666</v>
      </c>
      <c r="O945" s="458">
        <f t="shared" si="90"/>
        <v>1.0626771648170983</v>
      </c>
      <c r="P945" s="486" t="s">
        <v>1386</v>
      </c>
      <c r="Q945" s="486" t="s">
        <v>1386</v>
      </c>
    </row>
    <row r="946" spans="1:17" s="4" customFormat="1" ht="15.5" x14ac:dyDescent="0.35">
      <c r="A946" s="287">
        <v>165</v>
      </c>
      <c r="B946" s="321" t="s">
        <v>1387</v>
      </c>
      <c r="C946" s="281">
        <v>505</v>
      </c>
      <c r="D946" s="147"/>
      <c r="E946" s="147"/>
      <c r="F946" s="147">
        <f t="shared" si="89"/>
        <v>505</v>
      </c>
      <c r="G946" s="264">
        <v>330</v>
      </c>
      <c r="H946" s="288">
        <v>247.2</v>
      </c>
      <c r="I946" s="288">
        <v>412</v>
      </c>
      <c r="J946" s="459">
        <f t="shared" si="88"/>
        <v>8.2400000000000001E-2</v>
      </c>
      <c r="K946" s="257">
        <f t="shared" si="87"/>
        <v>352.79147999999998</v>
      </c>
      <c r="L946" s="257">
        <f t="shared" si="86"/>
        <v>77.614125599999994</v>
      </c>
      <c r="M946" s="460">
        <v>147.37075200000001</v>
      </c>
      <c r="N946" s="257">
        <v>17.32048</v>
      </c>
      <c r="O946" s="458">
        <f t="shared" si="90"/>
        <v>1.1784095794059406</v>
      </c>
      <c r="P946" s="486" t="s">
        <v>1387</v>
      </c>
      <c r="Q946" s="486" t="s">
        <v>1387</v>
      </c>
    </row>
    <row r="947" spans="1:17" s="4" customFormat="1" ht="15.5" x14ac:dyDescent="0.35">
      <c r="A947" s="287">
        <v>166</v>
      </c>
      <c r="B947" s="321" t="s">
        <v>1388</v>
      </c>
      <c r="C947" s="147">
        <v>548.70000000000005</v>
      </c>
      <c r="D947" s="147"/>
      <c r="E947" s="147"/>
      <c r="F947" s="147">
        <f t="shared" si="89"/>
        <v>548.70000000000005</v>
      </c>
      <c r="G947" s="264">
        <v>360</v>
      </c>
      <c r="H947" s="288">
        <v>200</v>
      </c>
      <c r="I947" s="288">
        <v>333.3</v>
      </c>
      <c r="J947" s="459">
        <f t="shared" si="88"/>
        <v>6.6666666666666666E-2</v>
      </c>
      <c r="K947" s="257">
        <f t="shared" si="87"/>
        <v>285.43</v>
      </c>
      <c r="L947" s="257">
        <f t="shared" si="86"/>
        <v>62.794600000000003</v>
      </c>
      <c r="M947" s="460">
        <v>119.232</v>
      </c>
      <c r="N947" s="257">
        <v>14.013333333333334</v>
      </c>
      <c r="O947" s="458">
        <f t="shared" si="90"/>
        <v>0.87747390802502867</v>
      </c>
      <c r="P947" s="486" t="s">
        <v>1388</v>
      </c>
      <c r="Q947" s="486" t="s">
        <v>1388</v>
      </c>
    </row>
    <row r="948" spans="1:17" s="4" customFormat="1" ht="15.5" x14ac:dyDescent="0.35">
      <c r="A948" s="287">
        <v>167</v>
      </c>
      <c r="B948" s="321" t="s">
        <v>1389</v>
      </c>
      <c r="C948" s="147">
        <v>222.33</v>
      </c>
      <c r="D948" s="147"/>
      <c r="E948" s="147"/>
      <c r="F948" s="147">
        <f t="shared" si="89"/>
        <v>222.33</v>
      </c>
      <c r="G948" s="264">
        <v>143</v>
      </c>
      <c r="H948" s="288">
        <v>73</v>
      </c>
      <c r="I948" s="288">
        <v>121.7</v>
      </c>
      <c r="J948" s="459">
        <f t="shared" si="88"/>
        <v>2.4333333333333332E-2</v>
      </c>
      <c r="K948" s="257">
        <f t="shared" si="87"/>
        <v>104.18194999999999</v>
      </c>
      <c r="L948" s="257">
        <f t="shared" si="86"/>
        <v>22.920028999999996</v>
      </c>
      <c r="M948" s="460">
        <v>43.519680000000001</v>
      </c>
      <c r="N948" s="257">
        <v>5.114866666666666</v>
      </c>
      <c r="O948" s="458">
        <f t="shared" si="90"/>
        <v>0.79043100646186593</v>
      </c>
      <c r="P948" s="486" t="s">
        <v>1389</v>
      </c>
      <c r="Q948" s="486" t="s">
        <v>1389</v>
      </c>
    </row>
    <row r="949" spans="1:17" s="4" customFormat="1" ht="15.5" x14ac:dyDescent="0.35">
      <c r="A949" s="287">
        <v>168</v>
      </c>
      <c r="B949" s="321" t="s">
        <v>1390</v>
      </c>
      <c r="C949" s="147">
        <v>461.2</v>
      </c>
      <c r="D949" s="147"/>
      <c r="E949" s="147"/>
      <c r="F949" s="147">
        <f t="shared" si="89"/>
        <v>461.2</v>
      </c>
      <c r="G949" s="264">
        <v>300</v>
      </c>
      <c r="H949" s="288">
        <v>143</v>
      </c>
      <c r="I949" s="288">
        <v>238.3</v>
      </c>
      <c r="J949" s="459">
        <f t="shared" si="88"/>
        <v>4.766666666666667E-2</v>
      </c>
      <c r="K949" s="257">
        <f t="shared" si="87"/>
        <v>204.08244999999999</v>
      </c>
      <c r="L949" s="257">
        <f t="shared" si="86"/>
        <v>44.898139</v>
      </c>
      <c r="M949" s="460">
        <v>85.250880000000009</v>
      </c>
      <c r="N949" s="257">
        <v>10.019533333333335</v>
      </c>
      <c r="O949" s="458">
        <f t="shared" si="90"/>
        <v>0.74642454972535421</v>
      </c>
      <c r="P949" s="486" t="s">
        <v>1390</v>
      </c>
      <c r="Q949" s="486" t="s">
        <v>1390</v>
      </c>
    </row>
    <row r="950" spans="1:17" s="4" customFormat="1" ht="15.5" x14ac:dyDescent="0.35">
      <c r="A950" s="287">
        <v>169</v>
      </c>
      <c r="B950" s="321" t="s">
        <v>1391</v>
      </c>
      <c r="C950" s="147">
        <v>446.5</v>
      </c>
      <c r="D950" s="147"/>
      <c r="E950" s="147"/>
      <c r="F950" s="147">
        <f t="shared" si="89"/>
        <v>446.5</v>
      </c>
      <c r="G950" s="264">
        <v>260</v>
      </c>
      <c r="H950" s="288">
        <v>130</v>
      </c>
      <c r="I950" s="288">
        <v>216.7</v>
      </c>
      <c r="J950" s="459">
        <f t="shared" si="88"/>
        <v>4.3333333333333335E-2</v>
      </c>
      <c r="K950" s="257">
        <f t="shared" si="87"/>
        <v>185.52949999999998</v>
      </c>
      <c r="L950" s="257">
        <f t="shared" si="86"/>
        <v>40.816489999999995</v>
      </c>
      <c r="M950" s="460">
        <v>77.500799999999998</v>
      </c>
      <c r="N950" s="257">
        <v>9.108666666666668</v>
      </c>
      <c r="O950" s="458">
        <f t="shared" si="90"/>
        <v>0.70090807764091068</v>
      </c>
      <c r="P950" s="486" t="s">
        <v>1391</v>
      </c>
      <c r="Q950" s="486" t="s">
        <v>1391</v>
      </c>
    </row>
    <row r="951" spans="1:17" s="4" customFormat="1" ht="15.5" x14ac:dyDescent="0.35">
      <c r="A951" s="287">
        <v>170</v>
      </c>
      <c r="B951" s="321" t="s">
        <v>1392</v>
      </c>
      <c r="C951" s="147">
        <v>291.5</v>
      </c>
      <c r="D951" s="147"/>
      <c r="E951" s="147"/>
      <c r="F951" s="147">
        <f t="shared" si="89"/>
        <v>291.5</v>
      </c>
      <c r="G951" s="264">
        <v>190</v>
      </c>
      <c r="H951" s="288">
        <v>90</v>
      </c>
      <c r="I951" s="288">
        <v>150</v>
      </c>
      <c r="J951" s="459">
        <f t="shared" si="88"/>
        <v>0.03</v>
      </c>
      <c r="K951" s="257">
        <f t="shared" si="87"/>
        <v>128.4435</v>
      </c>
      <c r="L951" s="257">
        <f t="shared" si="86"/>
        <v>28.257570000000001</v>
      </c>
      <c r="M951" s="460">
        <v>53.654399999999995</v>
      </c>
      <c r="N951" s="257">
        <v>6.3059999999999992</v>
      </c>
      <c r="O951" s="458">
        <f t="shared" si="90"/>
        <v>0.74326404802744439</v>
      </c>
      <c r="P951" s="486" t="s">
        <v>1392</v>
      </c>
      <c r="Q951" s="486" t="s">
        <v>1392</v>
      </c>
    </row>
    <row r="952" spans="1:17" s="4" customFormat="1" ht="15.5" x14ac:dyDescent="0.35">
      <c r="A952" s="287">
        <v>171</v>
      </c>
      <c r="B952" s="321" t="s">
        <v>1393</v>
      </c>
      <c r="C952" s="147">
        <v>361.5</v>
      </c>
      <c r="D952" s="147"/>
      <c r="E952" s="147"/>
      <c r="F952" s="147">
        <f t="shared" si="89"/>
        <v>361.5</v>
      </c>
      <c r="G952" s="264">
        <v>150</v>
      </c>
      <c r="H952" s="288">
        <v>60</v>
      </c>
      <c r="I952" s="288">
        <v>100</v>
      </c>
      <c r="J952" s="459">
        <f t="shared" si="88"/>
        <v>0.02</v>
      </c>
      <c r="K952" s="257">
        <f t="shared" si="87"/>
        <v>85.629000000000005</v>
      </c>
      <c r="L952" s="257">
        <f t="shared" si="86"/>
        <v>18.838380000000001</v>
      </c>
      <c r="M952" s="460">
        <v>35.769600000000004</v>
      </c>
      <c r="N952" s="257">
        <v>4.2039999999999997</v>
      </c>
      <c r="O952" s="458">
        <f t="shared" si="90"/>
        <v>0.39956011065006924</v>
      </c>
      <c r="P952" s="486" t="s">
        <v>1393</v>
      </c>
      <c r="Q952" s="486" t="s">
        <v>1393</v>
      </c>
    </row>
    <row r="953" spans="1:17" s="4" customFormat="1" ht="15.5" x14ac:dyDescent="0.35">
      <c r="A953" s="287">
        <v>172</v>
      </c>
      <c r="B953" s="321" t="s">
        <v>1394</v>
      </c>
      <c r="C953" s="147">
        <v>474.6</v>
      </c>
      <c r="D953" s="147"/>
      <c r="E953" s="147">
        <v>11.3</v>
      </c>
      <c r="F953" s="147">
        <f t="shared" si="89"/>
        <v>485.90000000000003</v>
      </c>
      <c r="G953" s="264">
        <v>263</v>
      </c>
      <c r="H953" s="288">
        <v>150</v>
      </c>
      <c r="I953" s="288">
        <v>250</v>
      </c>
      <c r="J953" s="459">
        <f t="shared" si="88"/>
        <v>0.05</v>
      </c>
      <c r="K953" s="257">
        <f t="shared" si="87"/>
        <v>214.07249999999999</v>
      </c>
      <c r="L953" s="257">
        <f t="shared" si="86"/>
        <v>47.095949999999995</v>
      </c>
      <c r="M953" s="460">
        <v>89.423999999999992</v>
      </c>
      <c r="N953" s="257">
        <v>10.51</v>
      </c>
      <c r="O953" s="458">
        <f t="shared" si="90"/>
        <v>0.74316207038485271</v>
      </c>
      <c r="P953" s="486" t="s">
        <v>1394</v>
      </c>
      <c r="Q953" s="486" t="s">
        <v>1394</v>
      </c>
    </row>
    <row r="954" spans="1:17" s="4" customFormat="1" ht="15.5" x14ac:dyDescent="0.35">
      <c r="A954" s="287">
        <v>173</v>
      </c>
      <c r="B954" s="321" t="s">
        <v>1395</v>
      </c>
      <c r="C954" s="147">
        <v>399.3</v>
      </c>
      <c r="D954" s="147"/>
      <c r="E954" s="147">
        <v>31.2</v>
      </c>
      <c r="F954" s="147">
        <f t="shared" si="89"/>
        <v>430.5</v>
      </c>
      <c r="G954" s="264">
        <v>223</v>
      </c>
      <c r="H954" s="288">
        <v>138.19999999999999</v>
      </c>
      <c r="I954" s="288">
        <v>230.3</v>
      </c>
      <c r="J954" s="459">
        <f t="shared" si="88"/>
        <v>4.6066666666666665E-2</v>
      </c>
      <c r="K954" s="257">
        <f t="shared" si="87"/>
        <v>197.23212999999998</v>
      </c>
      <c r="L954" s="257">
        <f t="shared" si="86"/>
        <v>43.391068599999997</v>
      </c>
      <c r="M954" s="460">
        <v>82.38931199999999</v>
      </c>
      <c r="N954" s="257">
        <v>9.6832133333333328</v>
      </c>
      <c r="O954" s="458">
        <f t="shared" si="90"/>
        <v>0.77281236686023991</v>
      </c>
      <c r="P954" s="486" t="s">
        <v>1395</v>
      </c>
      <c r="Q954" s="486" t="s">
        <v>1395</v>
      </c>
    </row>
    <row r="955" spans="1:17" s="4" customFormat="1" ht="15.5" x14ac:dyDescent="0.35">
      <c r="A955" s="287">
        <v>174</v>
      </c>
      <c r="B955" s="321" t="s">
        <v>1396</v>
      </c>
      <c r="C955" s="147">
        <v>84.3</v>
      </c>
      <c r="D955" s="147"/>
      <c r="E955" s="147"/>
      <c r="F955" s="147">
        <f t="shared" si="89"/>
        <v>84.3</v>
      </c>
      <c r="G955" s="264">
        <v>55</v>
      </c>
      <c r="H955" s="288">
        <v>35</v>
      </c>
      <c r="I955" s="288">
        <v>58.3</v>
      </c>
      <c r="J955" s="459">
        <f t="shared" si="88"/>
        <v>1.1666666666666667E-2</v>
      </c>
      <c r="K955" s="257">
        <f t="shared" si="87"/>
        <v>49.950249999999997</v>
      </c>
      <c r="L955" s="257">
        <f t="shared" si="86"/>
        <v>10.989054999999999</v>
      </c>
      <c r="M955" s="460">
        <v>20.865600000000001</v>
      </c>
      <c r="N955" s="257">
        <v>2.4523333333333333</v>
      </c>
      <c r="O955" s="458">
        <f t="shared" si="90"/>
        <v>0.9994927441676551</v>
      </c>
      <c r="P955" s="486" t="s">
        <v>1396</v>
      </c>
      <c r="Q955" s="486" t="s">
        <v>1397</v>
      </c>
    </row>
    <row r="956" spans="1:17" s="4" customFormat="1" ht="15.5" x14ac:dyDescent="0.35">
      <c r="A956" s="287">
        <v>175</v>
      </c>
      <c r="B956" s="321" t="s">
        <v>1397</v>
      </c>
      <c r="C956" s="147">
        <v>236.4</v>
      </c>
      <c r="D956" s="147"/>
      <c r="E956" s="147"/>
      <c r="F956" s="147">
        <f t="shared" si="89"/>
        <v>236.4</v>
      </c>
      <c r="G956" s="264">
        <v>61</v>
      </c>
      <c r="H956" s="288">
        <v>51</v>
      </c>
      <c r="I956" s="288">
        <v>85</v>
      </c>
      <c r="J956" s="459">
        <f t="shared" si="88"/>
        <v>1.7000000000000001E-2</v>
      </c>
      <c r="K956" s="257">
        <f t="shared" si="87"/>
        <v>72.784649999999999</v>
      </c>
      <c r="L956" s="257">
        <f t="shared" si="86"/>
        <v>16.012623000000001</v>
      </c>
      <c r="M956" s="460">
        <v>30.404160000000001</v>
      </c>
      <c r="N956" s="257">
        <v>3.5733999999999999</v>
      </c>
      <c r="O956" s="458">
        <f t="shared" si="90"/>
        <v>0.51935208544839262</v>
      </c>
      <c r="P956" s="486" t="s">
        <v>1397</v>
      </c>
      <c r="Q956" s="486" t="s">
        <v>1398</v>
      </c>
    </row>
    <row r="957" spans="1:17" s="4" customFormat="1" ht="15.5" x14ac:dyDescent="0.35">
      <c r="A957" s="287">
        <v>176</v>
      </c>
      <c r="B957" s="321" t="s">
        <v>1398</v>
      </c>
      <c r="C957" s="147">
        <v>84.3</v>
      </c>
      <c r="D957" s="147"/>
      <c r="E957" s="147"/>
      <c r="F957" s="147">
        <f t="shared" si="89"/>
        <v>84.3</v>
      </c>
      <c r="G957" s="264">
        <v>56</v>
      </c>
      <c r="H957" s="288">
        <v>24</v>
      </c>
      <c r="I957" s="288">
        <v>40</v>
      </c>
      <c r="J957" s="459">
        <f t="shared" si="88"/>
        <v>8.0000000000000002E-3</v>
      </c>
      <c r="K957" s="257">
        <f t="shared" si="87"/>
        <v>34.251599999999996</v>
      </c>
      <c r="L957" s="257">
        <f t="shared" ref="L957:L1016" si="91">K957*0.22</f>
        <v>7.5353519999999996</v>
      </c>
      <c r="M957" s="460">
        <v>14.307840000000001</v>
      </c>
      <c r="N957" s="257">
        <v>1.6816</v>
      </c>
      <c r="O957" s="458">
        <f t="shared" si="90"/>
        <v>0.68536645314353506</v>
      </c>
      <c r="P957" s="486" t="s">
        <v>1398</v>
      </c>
      <c r="Q957" s="486" t="s">
        <v>1399</v>
      </c>
    </row>
    <row r="958" spans="1:17" s="4" customFormat="1" ht="15.5" x14ac:dyDescent="0.35">
      <c r="A958" s="287">
        <v>177</v>
      </c>
      <c r="B958" s="321" t="s">
        <v>1399</v>
      </c>
      <c r="C958" s="147">
        <v>176.6</v>
      </c>
      <c r="D958" s="147"/>
      <c r="E958" s="147"/>
      <c r="F958" s="147">
        <f t="shared" si="89"/>
        <v>176.6</v>
      </c>
      <c r="G958" s="264">
        <v>115</v>
      </c>
      <c r="H958" s="288">
        <v>45</v>
      </c>
      <c r="I958" s="288">
        <v>75</v>
      </c>
      <c r="J958" s="459">
        <f t="shared" si="88"/>
        <v>1.4999999999999999E-2</v>
      </c>
      <c r="K958" s="257">
        <f t="shared" si="87"/>
        <v>64.22175</v>
      </c>
      <c r="L958" s="257">
        <f t="shared" si="91"/>
        <v>14.128785000000001</v>
      </c>
      <c r="M958" s="460">
        <v>26.827199999999998</v>
      </c>
      <c r="N958" s="257">
        <v>3.1529999999999996</v>
      </c>
      <c r="O958" s="458">
        <f t="shared" si="90"/>
        <v>0.61342432049830142</v>
      </c>
      <c r="P958" s="486" t="s">
        <v>1399</v>
      </c>
      <c r="Q958" s="486" t="s">
        <v>1400</v>
      </c>
    </row>
    <row r="959" spans="1:17" s="4" customFormat="1" ht="15.5" x14ac:dyDescent="0.35">
      <c r="A959" s="287">
        <v>178</v>
      </c>
      <c r="B959" s="321" t="s">
        <v>1400</v>
      </c>
      <c r="C959" s="147">
        <v>111.5</v>
      </c>
      <c r="D959" s="147"/>
      <c r="E959" s="147"/>
      <c r="F959" s="147">
        <f t="shared" si="89"/>
        <v>111.5</v>
      </c>
      <c r="G959" s="264">
        <v>21</v>
      </c>
      <c r="H959" s="288">
        <v>0</v>
      </c>
      <c r="I959" s="288"/>
      <c r="J959" s="459">
        <f t="shared" si="88"/>
        <v>0</v>
      </c>
      <c r="K959" s="257">
        <f t="shared" si="87"/>
        <v>0</v>
      </c>
      <c r="L959" s="257">
        <f t="shared" si="91"/>
        <v>0</v>
      </c>
      <c r="M959" s="460">
        <v>0</v>
      </c>
      <c r="N959" s="257">
        <v>0</v>
      </c>
      <c r="O959" s="458">
        <f t="shared" si="90"/>
        <v>0</v>
      </c>
      <c r="P959" s="486" t="s">
        <v>1400</v>
      </c>
      <c r="Q959" s="486" t="s">
        <v>1401</v>
      </c>
    </row>
    <row r="960" spans="1:17" s="4" customFormat="1" ht="15.5" x14ac:dyDescent="0.35">
      <c r="A960" s="287">
        <v>179</v>
      </c>
      <c r="B960" s="321" t="s">
        <v>1401</v>
      </c>
      <c r="C960" s="147">
        <v>131.4</v>
      </c>
      <c r="D960" s="147"/>
      <c r="E960" s="147"/>
      <c r="F960" s="147">
        <f t="shared" si="89"/>
        <v>131.4</v>
      </c>
      <c r="G960" s="264">
        <v>85</v>
      </c>
      <c r="H960" s="288">
        <v>35</v>
      </c>
      <c r="I960" s="288">
        <v>58.3</v>
      </c>
      <c r="J960" s="459">
        <f t="shared" si="88"/>
        <v>1.1666666666666667E-2</v>
      </c>
      <c r="K960" s="257">
        <f t="shared" si="87"/>
        <v>49.950249999999997</v>
      </c>
      <c r="L960" s="257">
        <f t="shared" si="91"/>
        <v>10.989054999999999</v>
      </c>
      <c r="M960" s="460">
        <v>20.865600000000001</v>
      </c>
      <c r="N960" s="257">
        <v>2.4523333333333333</v>
      </c>
      <c r="O960" s="458">
        <f t="shared" si="90"/>
        <v>0.64122708016235397</v>
      </c>
      <c r="P960" s="486" t="s">
        <v>1401</v>
      </c>
      <c r="Q960" s="486" t="s">
        <v>1402</v>
      </c>
    </row>
    <row r="961" spans="1:17" s="4" customFormat="1" ht="15.5" x14ac:dyDescent="0.35">
      <c r="A961" s="287">
        <v>180</v>
      </c>
      <c r="B961" s="321" t="s">
        <v>1402</v>
      </c>
      <c r="C961" s="147">
        <v>87.9</v>
      </c>
      <c r="D961" s="147"/>
      <c r="E961" s="147"/>
      <c r="F961" s="147">
        <f t="shared" si="89"/>
        <v>87.9</v>
      </c>
      <c r="G961" s="264">
        <v>15</v>
      </c>
      <c r="H961" s="288">
        <v>0</v>
      </c>
      <c r="I961" s="288"/>
      <c r="J961" s="459">
        <f t="shared" si="88"/>
        <v>0</v>
      </c>
      <c r="K961" s="257">
        <f t="shared" si="87"/>
        <v>0</v>
      </c>
      <c r="L961" s="257">
        <f t="shared" si="91"/>
        <v>0</v>
      </c>
      <c r="M961" s="460">
        <v>0</v>
      </c>
      <c r="N961" s="257">
        <v>0</v>
      </c>
      <c r="O961" s="458">
        <f t="shared" si="90"/>
        <v>0</v>
      </c>
      <c r="P961" s="486" t="s">
        <v>1402</v>
      </c>
      <c r="Q961" s="486" t="s">
        <v>1403</v>
      </c>
    </row>
    <row r="962" spans="1:17" s="4" customFormat="1" ht="15.5" x14ac:dyDescent="0.35">
      <c r="A962" s="287">
        <v>181</v>
      </c>
      <c r="B962" s="321" t="s">
        <v>1403</v>
      </c>
      <c r="C962" s="147">
        <v>101.5</v>
      </c>
      <c r="D962" s="147"/>
      <c r="E962" s="147"/>
      <c r="F962" s="147">
        <f t="shared" si="89"/>
        <v>101.5</v>
      </c>
      <c r="G962" s="264">
        <v>24</v>
      </c>
      <c r="H962" s="288">
        <v>14</v>
      </c>
      <c r="I962" s="288">
        <v>23.3</v>
      </c>
      <c r="J962" s="459">
        <f t="shared" si="88"/>
        <v>4.6666666666666671E-3</v>
      </c>
      <c r="K962" s="257">
        <f t="shared" si="87"/>
        <v>19.9801</v>
      </c>
      <c r="L962" s="257">
        <f t="shared" si="91"/>
        <v>4.3956220000000004</v>
      </c>
      <c r="M962" s="460">
        <v>8.3462400000000017</v>
      </c>
      <c r="N962" s="257">
        <v>0.98093333333333343</v>
      </c>
      <c r="O962" s="458">
        <f t="shared" si="90"/>
        <v>0.3320482298850575</v>
      </c>
      <c r="P962" s="486" t="s">
        <v>1403</v>
      </c>
      <c r="Q962" s="486" t="s">
        <v>1404</v>
      </c>
    </row>
    <row r="963" spans="1:17" s="4" customFormat="1" ht="15.5" x14ac:dyDescent="0.35">
      <c r="A963" s="287">
        <v>182</v>
      </c>
      <c r="B963" s="321" t="s">
        <v>1404</v>
      </c>
      <c r="C963" s="147">
        <v>237.8</v>
      </c>
      <c r="D963" s="147"/>
      <c r="E963" s="147"/>
      <c r="F963" s="147">
        <f t="shared" si="89"/>
        <v>237.8</v>
      </c>
      <c r="G963" s="264">
        <v>40</v>
      </c>
      <c r="H963" s="288">
        <v>40</v>
      </c>
      <c r="I963" s="288">
        <v>66.7</v>
      </c>
      <c r="J963" s="459">
        <f t="shared" si="88"/>
        <v>1.3333333333333334E-2</v>
      </c>
      <c r="K963" s="257">
        <f t="shared" si="87"/>
        <v>57.085999999999999</v>
      </c>
      <c r="L963" s="257">
        <f t="shared" si="91"/>
        <v>12.558920000000001</v>
      </c>
      <c r="M963" s="460">
        <v>23.846400000000003</v>
      </c>
      <c r="N963" s="257">
        <v>2.8026666666666666</v>
      </c>
      <c r="O963" s="458">
        <f t="shared" si="90"/>
        <v>0.40493686571348469</v>
      </c>
      <c r="P963" s="486" t="s">
        <v>1404</v>
      </c>
      <c r="Q963" s="486" t="s">
        <v>1405</v>
      </c>
    </row>
    <row r="964" spans="1:17" s="4" customFormat="1" ht="15.5" x14ac:dyDescent="0.35">
      <c r="A964" s="287">
        <v>183</v>
      </c>
      <c r="B964" s="321" t="s">
        <v>1405</v>
      </c>
      <c r="C964" s="147">
        <v>96.6</v>
      </c>
      <c r="D964" s="147"/>
      <c r="E964" s="147"/>
      <c r="F964" s="147">
        <f t="shared" si="89"/>
        <v>96.6</v>
      </c>
      <c r="G964" s="264">
        <v>24</v>
      </c>
      <c r="H964" s="288">
        <v>0</v>
      </c>
      <c r="I964" s="288"/>
      <c r="J964" s="459">
        <f t="shared" si="88"/>
        <v>0</v>
      </c>
      <c r="K964" s="257">
        <f t="shared" si="87"/>
        <v>0</v>
      </c>
      <c r="L964" s="257">
        <f t="shared" si="91"/>
        <v>0</v>
      </c>
      <c r="M964" s="460">
        <v>0</v>
      </c>
      <c r="N964" s="257">
        <v>0</v>
      </c>
      <c r="O964" s="458">
        <f t="shared" si="90"/>
        <v>0</v>
      </c>
      <c r="P964" s="486" t="s">
        <v>1405</v>
      </c>
      <c r="Q964" s="486" t="s">
        <v>1406</v>
      </c>
    </row>
    <row r="965" spans="1:17" s="4" customFormat="1" ht="15.5" x14ac:dyDescent="0.35">
      <c r="A965" s="287">
        <v>184</v>
      </c>
      <c r="B965" s="321" t="s">
        <v>1406</v>
      </c>
      <c r="C965" s="147">
        <v>120.2</v>
      </c>
      <c r="D965" s="147"/>
      <c r="E965" s="147"/>
      <c r="F965" s="147">
        <f t="shared" si="89"/>
        <v>120.2</v>
      </c>
      <c r="G965" s="264">
        <v>41</v>
      </c>
      <c r="H965" s="288">
        <v>20</v>
      </c>
      <c r="I965" s="288">
        <v>33.299999999999997</v>
      </c>
      <c r="J965" s="459">
        <f t="shared" si="88"/>
        <v>6.6666666666666671E-3</v>
      </c>
      <c r="K965" s="257">
        <f t="shared" si="87"/>
        <v>28.542999999999999</v>
      </c>
      <c r="L965" s="257">
        <f t="shared" si="91"/>
        <v>6.2794600000000003</v>
      </c>
      <c r="M965" s="460">
        <v>11.923200000000001</v>
      </c>
      <c r="N965" s="257">
        <v>1.4013333333333333</v>
      </c>
      <c r="O965" s="458">
        <f t="shared" si="90"/>
        <v>0.40055734886300609</v>
      </c>
      <c r="P965" s="486" t="s">
        <v>1406</v>
      </c>
      <c r="Q965" s="486" t="s">
        <v>1407</v>
      </c>
    </row>
    <row r="966" spans="1:17" s="4" customFormat="1" ht="15.5" x14ac:dyDescent="0.35">
      <c r="A966" s="287">
        <v>185</v>
      </c>
      <c r="B966" s="321" t="s">
        <v>1407</v>
      </c>
      <c r="C966" s="147">
        <v>340.3</v>
      </c>
      <c r="D966" s="147"/>
      <c r="E966" s="147"/>
      <c r="F966" s="147">
        <f t="shared" si="89"/>
        <v>340.3</v>
      </c>
      <c r="G966" s="264">
        <v>185</v>
      </c>
      <c r="H966" s="288">
        <v>92.4</v>
      </c>
      <c r="I966" s="288">
        <v>154</v>
      </c>
      <c r="J966" s="459">
        <f t="shared" si="88"/>
        <v>3.0800000000000001E-2</v>
      </c>
      <c r="K966" s="257">
        <f t="shared" si="87"/>
        <v>131.86866000000001</v>
      </c>
      <c r="L966" s="257">
        <f t="shared" si="91"/>
        <v>29.011105200000003</v>
      </c>
      <c r="M966" s="460">
        <v>55.085184000000005</v>
      </c>
      <c r="N966" s="257">
        <v>6.4741599999999995</v>
      </c>
      <c r="O966" s="458">
        <f t="shared" si="90"/>
        <v>0.65365591889509256</v>
      </c>
      <c r="P966" s="486" t="s">
        <v>1407</v>
      </c>
      <c r="Q966" s="486" t="s">
        <v>1408</v>
      </c>
    </row>
    <row r="967" spans="1:17" s="4" customFormat="1" ht="15.5" x14ac:dyDescent="0.35">
      <c r="A967" s="287">
        <v>186</v>
      </c>
      <c r="B967" s="321" t="s">
        <v>1408</v>
      </c>
      <c r="C967" s="147">
        <v>264.89999999999998</v>
      </c>
      <c r="D967" s="147"/>
      <c r="E967" s="147"/>
      <c r="F967" s="147">
        <f t="shared" si="89"/>
        <v>264.89999999999998</v>
      </c>
      <c r="G967" s="264">
        <v>175</v>
      </c>
      <c r="H967" s="288">
        <v>100</v>
      </c>
      <c r="I967" s="288">
        <v>166.7</v>
      </c>
      <c r="J967" s="459">
        <f t="shared" si="88"/>
        <v>3.3333333333333333E-2</v>
      </c>
      <c r="K967" s="257">
        <f t="shared" ref="K967:K1030" si="92">J967*4281.45</f>
        <v>142.715</v>
      </c>
      <c r="L967" s="257">
        <f t="shared" si="91"/>
        <v>31.397300000000001</v>
      </c>
      <c r="M967" s="460">
        <v>59.616</v>
      </c>
      <c r="N967" s="257">
        <v>7.0066666666666668</v>
      </c>
      <c r="O967" s="458">
        <f t="shared" si="90"/>
        <v>0.90877677110859445</v>
      </c>
      <c r="P967" s="486" t="s">
        <v>1408</v>
      </c>
      <c r="Q967" s="486" t="s">
        <v>1409</v>
      </c>
    </row>
    <row r="968" spans="1:17" s="4" customFormat="1" ht="15.5" x14ac:dyDescent="0.35">
      <c r="A968" s="287">
        <v>187</v>
      </c>
      <c r="B968" s="321" t="s">
        <v>1409</v>
      </c>
      <c r="C968" s="147">
        <v>299.7</v>
      </c>
      <c r="D968" s="147"/>
      <c r="E968" s="147"/>
      <c r="F968" s="147">
        <f t="shared" si="89"/>
        <v>299.7</v>
      </c>
      <c r="G968" s="264">
        <v>195</v>
      </c>
      <c r="H968" s="288">
        <v>100</v>
      </c>
      <c r="I968" s="288">
        <v>166.7</v>
      </c>
      <c r="J968" s="459">
        <f t="shared" si="88"/>
        <v>3.3333333333333333E-2</v>
      </c>
      <c r="K968" s="257">
        <f t="shared" si="92"/>
        <v>142.715</v>
      </c>
      <c r="L968" s="257">
        <f t="shared" si="91"/>
        <v>31.397300000000001</v>
      </c>
      <c r="M968" s="460">
        <v>59.616</v>
      </c>
      <c r="N968" s="257">
        <v>7.0066666666666668</v>
      </c>
      <c r="O968" s="458">
        <f t="shared" si="90"/>
        <v>0.8032531420309198</v>
      </c>
      <c r="P968" s="486" t="s">
        <v>1409</v>
      </c>
      <c r="Q968" s="486" t="s">
        <v>1410</v>
      </c>
    </row>
    <row r="969" spans="1:17" s="4" customFormat="1" ht="15.5" x14ac:dyDescent="0.35">
      <c r="A969" s="287">
        <v>188</v>
      </c>
      <c r="B969" s="321" t="s">
        <v>1410</v>
      </c>
      <c r="C969" s="147">
        <v>295.10000000000002</v>
      </c>
      <c r="D969" s="147"/>
      <c r="E969" s="147"/>
      <c r="F969" s="147">
        <f t="shared" si="89"/>
        <v>295.10000000000002</v>
      </c>
      <c r="G969" s="264">
        <v>190</v>
      </c>
      <c r="H969" s="288">
        <v>100</v>
      </c>
      <c r="I969" s="288">
        <v>166.7</v>
      </c>
      <c r="J969" s="459">
        <f t="shared" si="88"/>
        <v>3.3333333333333333E-2</v>
      </c>
      <c r="K969" s="257">
        <f t="shared" si="92"/>
        <v>142.715</v>
      </c>
      <c r="L969" s="257">
        <f t="shared" si="91"/>
        <v>31.397300000000001</v>
      </c>
      <c r="M969" s="460">
        <v>59.616</v>
      </c>
      <c r="N969" s="257">
        <v>7.0066666666666668</v>
      </c>
      <c r="O969" s="458">
        <f t="shared" si="90"/>
        <v>0.81577420083587471</v>
      </c>
      <c r="P969" s="486" t="s">
        <v>1410</v>
      </c>
      <c r="Q969" s="486" t="s">
        <v>1411</v>
      </c>
    </row>
    <row r="970" spans="1:17" s="4" customFormat="1" ht="15.5" x14ac:dyDescent="0.35">
      <c r="A970" s="287">
        <v>189</v>
      </c>
      <c r="B970" s="321" t="s">
        <v>1411</v>
      </c>
      <c r="C970" s="147">
        <v>148.69999999999999</v>
      </c>
      <c r="D970" s="147"/>
      <c r="E970" s="147"/>
      <c r="F970" s="147">
        <f t="shared" si="89"/>
        <v>148.69999999999999</v>
      </c>
      <c r="G970" s="264">
        <v>98</v>
      </c>
      <c r="H970" s="288">
        <v>58</v>
      </c>
      <c r="I970" s="288">
        <v>96.7</v>
      </c>
      <c r="J970" s="459">
        <f t="shared" si="88"/>
        <v>1.9333333333333334E-2</v>
      </c>
      <c r="K970" s="257">
        <f t="shared" si="92"/>
        <v>82.774699999999996</v>
      </c>
      <c r="L970" s="257">
        <f t="shared" si="91"/>
        <v>18.210433999999999</v>
      </c>
      <c r="M970" s="460">
        <v>34.577280000000002</v>
      </c>
      <c r="N970" s="257">
        <v>4.0638666666666667</v>
      </c>
      <c r="O970" s="458">
        <f t="shared" si="90"/>
        <v>0.93897969513561974</v>
      </c>
      <c r="P970" s="486" t="s">
        <v>1411</v>
      </c>
      <c r="Q970" s="486" t="s">
        <v>1412</v>
      </c>
    </row>
    <row r="971" spans="1:17" s="4" customFormat="1" ht="15.5" x14ac:dyDescent="0.35">
      <c r="A971" s="287">
        <v>190</v>
      </c>
      <c r="B971" s="321" t="s">
        <v>1412</v>
      </c>
      <c r="C971" s="147">
        <v>339.7</v>
      </c>
      <c r="D971" s="147"/>
      <c r="E971" s="147"/>
      <c r="F971" s="147">
        <f t="shared" si="89"/>
        <v>339.7</v>
      </c>
      <c r="G971" s="264">
        <v>225</v>
      </c>
      <c r="H971" s="288">
        <v>105</v>
      </c>
      <c r="I971" s="288">
        <v>175</v>
      </c>
      <c r="J971" s="459">
        <f t="shared" si="88"/>
        <v>3.5000000000000003E-2</v>
      </c>
      <c r="K971" s="257">
        <f t="shared" si="92"/>
        <v>149.85075000000001</v>
      </c>
      <c r="L971" s="257">
        <f t="shared" si="91"/>
        <v>32.967165000000001</v>
      </c>
      <c r="M971" s="460">
        <v>62.596800000000002</v>
      </c>
      <c r="N971" s="257">
        <v>7.3570000000000002</v>
      </c>
      <c r="O971" s="458">
        <f t="shared" si="90"/>
        <v>0.7441027818663527</v>
      </c>
      <c r="P971" s="486" t="s">
        <v>1412</v>
      </c>
      <c r="Q971" s="486" t="s">
        <v>1413</v>
      </c>
    </row>
    <row r="972" spans="1:17" s="4" customFormat="1" ht="15.5" x14ac:dyDescent="0.35">
      <c r="A972" s="287">
        <v>191</v>
      </c>
      <c r="B972" s="321" t="s">
        <v>1413</v>
      </c>
      <c r="C972" s="147">
        <v>197.6</v>
      </c>
      <c r="D972" s="147"/>
      <c r="E972" s="147"/>
      <c r="F972" s="147">
        <f t="shared" si="89"/>
        <v>197.6</v>
      </c>
      <c r="G972" s="264">
        <v>64</v>
      </c>
      <c r="H972" s="288">
        <v>24</v>
      </c>
      <c r="I972" s="288">
        <v>40</v>
      </c>
      <c r="J972" s="459">
        <f t="shared" si="88"/>
        <v>8.0000000000000002E-3</v>
      </c>
      <c r="K972" s="257">
        <f t="shared" si="92"/>
        <v>34.251599999999996</v>
      </c>
      <c r="L972" s="257">
        <f t="shared" si="91"/>
        <v>7.5353519999999996</v>
      </c>
      <c r="M972" s="460">
        <v>14.307840000000001</v>
      </c>
      <c r="N972" s="257">
        <v>1.6816</v>
      </c>
      <c r="O972" s="458">
        <f t="shared" si="90"/>
        <v>0.29239064777327939</v>
      </c>
      <c r="P972" s="486" t="s">
        <v>1413</v>
      </c>
      <c r="Q972" s="486" t="s">
        <v>1414</v>
      </c>
    </row>
    <row r="973" spans="1:17" s="4" customFormat="1" ht="15.5" x14ac:dyDescent="0.35">
      <c r="A973" s="287">
        <v>192</v>
      </c>
      <c r="B973" s="321" t="s">
        <v>1414</v>
      </c>
      <c r="C973" s="281">
        <v>251</v>
      </c>
      <c r="D973" s="147"/>
      <c r="E973" s="147"/>
      <c r="F973" s="147">
        <f t="shared" si="89"/>
        <v>251</v>
      </c>
      <c r="G973" s="264">
        <v>165</v>
      </c>
      <c r="H973" s="288">
        <v>85</v>
      </c>
      <c r="I973" s="288">
        <v>141.69999999999999</v>
      </c>
      <c r="J973" s="459">
        <f t="shared" si="88"/>
        <v>2.8333333333333332E-2</v>
      </c>
      <c r="K973" s="257">
        <f t="shared" si="92"/>
        <v>121.30774999999998</v>
      </c>
      <c r="L973" s="257">
        <f t="shared" si="91"/>
        <v>26.687704999999998</v>
      </c>
      <c r="M973" s="460">
        <v>50.6736</v>
      </c>
      <c r="N973" s="257">
        <v>5.9556666666666658</v>
      </c>
      <c r="O973" s="458">
        <f t="shared" si="90"/>
        <v>0.81523793492695884</v>
      </c>
      <c r="P973" s="486" t="s">
        <v>1414</v>
      </c>
      <c r="Q973" s="486" t="s">
        <v>1415</v>
      </c>
    </row>
    <row r="974" spans="1:17" s="4" customFormat="1" ht="15.5" x14ac:dyDescent="0.35">
      <c r="A974" s="287">
        <v>193</v>
      </c>
      <c r="B974" s="321" t="s">
        <v>1415</v>
      </c>
      <c r="C974" s="147">
        <v>172.7</v>
      </c>
      <c r="D974" s="147"/>
      <c r="E974" s="147"/>
      <c r="F974" s="147">
        <f t="shared" si="89"/>
        <v>172.7</v>
      </c>
      <c r="G974" s="264">
        <v>34</v>
      </c>
      <c r="H974" s="288">
        <v>0</v>
      </c>
      <c r="I974" s="288"/>
      <c r="J974" s="459">
        <f t="shared" si="88"/>
        <v>0</v>
      </c>
      <c r="K974" s="257">
        <f t="shared" si="92"/>
        <v>0</v>
      </c>
      <c r="L974" s="257">
        <f t="shared" si="91"/>
        <v>0</v>
      </c>
      <c r="M974" s="460">
        <v>0</v>
      </c>
      <c r="N974" s="257">
        <v>0</v>
      </c>
      <c r="O974" s="458">
        <f t="shared" si="90"/>
        <v>0</v>
      </c>
      <c r="P974" s="486" t="s">
        <v>1415</v>
      </c>
      <c r="Q974" s="486" t="s">
        <v>1416</v>
      </c>
    </row>
    <row r="975" spans="1:17" s="4" customFormat="1" ht="15.5" x14ac:dyDescent="0.35">
      <c r="A975" s="287">
        <v>194</v>
      </c>
      <c r="B975" s="321" t="s">
        <v>1416</v>
      </c>
      <c r="C975" s="147">
        <v>294.2</v>
      </c>
      <c r="D975" s="147"/>
      <c r="E975" s="147"/>
      <c r="F975" s="147">
        <f t="shared" si="89"/>
        <v>294.2</v>
      </c>
      <c r="G975" s="264">
        <v>72</v>
      </c>
      <c r="H975" s="288">
        <v>32</v>
      </c>
      <c r="I975" s="288">
        <v>53.3</v>
      </c>
      <c r="J975" s="459">
        <f t="shared" ref="J975:J1036" si="93">H975/3000</f>
        <v>1.0666666666666666E-2</v>
      </c>
      <c r="K975" s="257">
        <f t="shared" si="92"/>
        <v>45.668799999999997</v>
      </c>
      <c r="L975" s="257">
        <f t="shared" si="91"/>
        <v>10.047136</v>
      </c>
      <c r="M975" s="460">
        <v>19.077119999999997</v>
      </c>
      <c r="N975" s="257">
        <v>2.2421333333333333</v>
      </c>
      <c r="O975" s="458">
        <f t="shared" si="90"/>
        <v>0.26184632676184</v>
      </c>
      <c r="P975" s="486" t="s">
        <v>1416</v>
      </c>
      <c r="Q975" s="486" t="s">
        <v>1417</v>
      </c>
    </row>
    <row r="976" spans="1:17" s="4" customFormat="1" ht="15.5" x14ac:dyDescent="0.35">
      <c r="A976" s="287">
        <v>195</v>
      </c>
      <c r="B976" s="321" t="s">
        <v>1417</v>
      </c>
      <c r="C976" s="147">
        <v>200.9</v>
      </c>
      <c r="D976" s="147"/>
      <c r="E976" s="147"/>
      <c r="F976" s="147">
        <f t="shared" si="89"/>
        <v>200.9</v>
      </c>
      <c r="G976" s="264">
        <v>120</v>
      </c>
      <c r="H976" s="288">
        <v>40</v>
      </c>
      <c r="I976" s="288">
        <v>66.7</v>
      </c>
      <c r="J976" s="459">
        <f t="shared" si="93"/>
        <v>1.3333333333333334E-2</v>
      </c>
      <c r="K976" s="257">
        <f t="shared" si="92"/>
        <v>57.085999999999999</v>
      </c>
      <c r="L976" s="257">
        <f t="shared" si="91"/>
        <v>12.558920000000001</v>
      </c>
      <c r="M976" s="460">
        <v>23.846400000000003</v>
      </c>
      <c r="N976" s="257">
        <v>2.8026666666666666</v>
      </c>
      <c r="O976" s="458">
        <f t="shared" si="90"/>
        <v>0.47931302472208398</v>
      </c>
      <c r="P976" s="486" t="s">
        <v>1417</v>
      </c>
      <c r="Q976" s="486" t="s">
        <v>1418</v>
      </c>
    </row>
    <row r="977" spans="1:17" s="4" customFormat="1" ht="15.5" x14ac:dyDescent="0.35">
      <c r="A977" s="287">
        <v>196</v>
      </c>
      <c r="B977" s="321" t="s">
        <v>1418</v>
      </c>
      <c r="C977" s="147">
        <v>297.8</v>
      </c>
      <c r="D977" s="147"/>
      <c r="E977" s="147"/>
      <c r="F977" s="147">
        <f t="shared" si="89"/>
        <v>297.8</v>
      </c>
      <c r="G977" s="264">
        <v>195</v>
      </c>
      <c r="H977" s="288">
        <v>115</v>
      </c>
      <c r="I977" s="288">
        <v>191.7</v>
      </c>
      <c r="J977" s="459">
        <f t="shared" si="93"/>
        <v>3.833333333333333E-2</v>
      </c>
      <c r="K977" s="257">
        <f t="shared" si="92"/>
        <v>164.12224999999998</v>
      </c>
      <c r="L977" s="257">
        <f t="shared" si="91"/>
        <v>36.106894999999994</v>
      </c>
      <c r="M977" s="460">
        <v>68.558399999999992</v>
      </c>
      <c r="N977" s="257">
        <v>8.0576666666666661</v>
      </c>
      <c r="O977" s="458">
        <f t="shared" si="90"/>
        <v>0.92963469330646942</v>
      </c>
      <c r="P977" s="486" t="s">
        <v>1418</v>
      </c>
      <c r="Q977" s="486" t="s">
        <v>1419</v>
      </c>
    </row>
    <row r="978" spans="1:17" s="4" customFormat="1" ht="15.5" x14ac:dyDescent="0.35">
      <c r="A978" s="287">
        <v>197</v>
      </c>
      <c r="B978" s="321" t="s">
        <v>1419</v>
      </c>
      <c r="C978" s="147">
        <v>124.6</v>
      </c>
      <c r="D978" s="147"/>
      <c r="E978" s="147"/>
      <c r="F978" s="147">
        <f t="shared" si="89"/>
        <v>124.6</v>
      </c>
      <c r="G978" s="264">
        <v>67</v>
      </c>
      <c r="H978" s="288">
        <v>47</v>
      </c>
      <c r="I978" s="288">
        <v>78.3</v>
      </c>
      <c r="J978" s="459">
        <f t="shared" si="93"/>
        <v>1.5666666666666666E-2</v>
      </c>
      <c r="K978" s="257">
        <f t="shared" si="92"/>
        <v>67.076049999999995</v>
      </c>
      <c r="L978" s="257">
        <f t="shared" si="91"/>
        <v>14.756730999999998</v>
      </c>
      <c r="M978" s="460">
        <v>28.019519999999996</v>
      </c>
      <c r="N978" s="257">
        <v>3.293133333333333</v>
      </c>
      <c r="O978" s="458">
        <f t="shared" si="90"/>
        <v>0.90806929641519529</v>
      </c>
      <c r="P978" s="486" t="s">
        <v>1419</v>
      </c>
      <c r="Q978" s="486" t="s">
        <v>1420</v>
      </c>
    </row>
    <row r="979" spans="1:17" s="4" customFormat="1" ht="15.5" x14ac:dyDescent="0.35">
      <c r="A979" s="287">
        <v>198</v>
      </c>
      <c r="B979" s="321" t="s">
        <v>1420</v>
      </c>
      <c r="C979" s="147">
        <v>132.19999999999999</v>
      </c>
      <c r="D979" s="147"/>
      <c r="E979" s="147"/>
      <c r="F979" s="147">
        <f t="shared" si="89"/>
        <v>132.19999999999999</v>
      </c>
      <c r="G979" s="264">
        <v>0</v>
      </c>
      <c r="H979" s="288">
        <v>0</v>
      </c>
      <c r="I979" s="288"/>
      <c r="J979" s="459">
        <f t="shared" si="93"/>
        <v>0</v>
      </c>
      <c r="K979" s="257">
        <f t="shared" si="92"/>
        <v>0</v>
      </c>
      <c r="L979" s="257">
        <f t="shared" si="91"/>
        <v>0</v>
      </c>
      <c r="M979" s="460">
        <v>0</v>
      </c>
      <c r="N979" s="257">
        <v>0</v>
      </c>
      <c r="O979" s="458">
        <f t="shared" si="90"/>
        <v>0</v>
      </c>
      <c r="P979" s="486" t="s">
        <v>1420</v>
      </c>
      <c r="Q979" s="486" t="s">
        <v>1421</v>
      </c>
    </row>
    <row r="980" spans="1:17" s="4" customFormat="1" ht="15.5" x14ac:dyDescent="0.35">
      <c r="A980" s="287">
        <v>199</v>
      </c>
      <c r="B980" s="321" t="s">
        <v>1421</v>
      </c>
      <c r="C980" s="147">
        <v>225.4</v>
      </c>
      <c r="D980" s="147"/>
      <c r="E980" s="147"/>
      <c r="F980" s="147">
        <f t="shared" si="89"/>
        <v>225.4</v>
      </c>
      <c r="G980" s="264">
        <v>58</v>
      </c>
      <c r="H980" s="288">
        <v>29</v>
      </c>
      <c r="I980" s="288">
        <v>48.3</v>
      </c>
      <c r="J980" s="459">
        <f t="shared" si="93"/>
        <v>9.6666666666666672E-3</v>
      </c>
      <c r="K980" s="257">
        <f t="shared" si="92"/>
        <v>41.387349999999998</v>
      </c>
      <c r="L980" s="257">
        <f t="shared" si="91"/>
        <v>9.1052169999999997</v>
      </c>
      <c r="M980" s="460">
        <v>17.288640000000001</v>
      </c>
      <c r="N980" s="257">
        <v>2.0319333333333334</v>
      </c>
      <c r="O980" s="458">
        <f t="shared" si="90"/>
        <v>0.30972999260573791</v>
      </c>
      <c r="P980" s="486" t="s">
        <v>1421</v>
      </c>
      <c r="Q980" s="486" t="s">
        <v>1422</v>
      </c>
    </row>
    <row r="981" spans="1:17" s="4" customFormat="1" ht="15.5" x14ac:dyDescent="0.35">
      <c r="A981" s="287">
        <v>200</v>
      </c>
      <c r="B981" s="321" t="s">
        <v>1422</v>
      </c>
      <c r="C981" s="147">
        <v>415.6</v>
      </c>
      <c r="D981" s="147"/>
      <c r="E981" s="147"/>
      <c r="F981" s="147">
        <f t="shared" si="89"/>
        <v>415.6</v>
      </c>
      <c r="G981" s="264">
        <v>154</v>
      </c>
      <c r="H981" s="288">
        <v>77</v>
      </c>
      <c r="I981" s="288">
        <v>128.30000000000001</v>
      </c>
      <c r="J981" s="459">
        <f t="shared" si="93"/>
        <v>2.5666666666666667E-2</v>
      </c>
      <c r="K981" s="257">
        <f t="shared" si="92"/>
        <v>109.89055</v>
      </c>
      <c r="L981" s="257">
        <f t="shared" si="91"/>
        <v>24.175921000000002</v>
      </c>
      <c r="M981" s="460">
        <v>45.904319999999998</v>
      </c>
      <c r="N981" s="257">
        <v>5.3951333333333329</v>
      </c>
      <c r="O981" s="458">
        <f t="shared" si="90"/>
        <v>0.44602002967597049</v>
      </c>
      <c r="P981" s="486" t="s">
        <v>1422</v>
      </c>
      <c r="Q981" s="486" t="s">
        <v>1423</v>
      </c>
    </row>
    <row r="982" spans="1:17" s="4" customFormat="1" ht="15.5" x14ac:dyDescent="0.35">
      <c r="A982" s="287">
        <v>201</v>
      </c>
      <c r="B982" s="321" t="s">
        <v>1423</v>
      </c>
      <c r="C982" s="147">
        <v>1495</v>
      </c>
      <c r="D982" s="147"/>
      <c r="E982" s="147"/>
      <c r="F982" s="147">
        <f t="shared" si="89"/>
        <v>1495</v>
      </c>
      <c r="G982" s="264">
        <v>1000</v>
      </c>
      <c r="H982" s="288">
        <v>600</v>
      </c>
      <c r="I982" s="288">
        <v>1000</v>
      </c>
      <c r="J982" s="459">
        <f t="shared" si="93"/>
        <v>0.2</v>
      </c>
      <c r="K982" s="257">
        <f t="shared" si="92"/>
        <v>856.29</v>
      </c>
      <c r="L982" s="257">
        <f t="shared" si="91"/>
        <v>188.38379999999998</v>
      </c>
      <c r="M982" s="460">
        <v>357.69599999999997</v>
      </c>
      <c r="N982" s="257">
        <v>42.04</v>
      </c>
      <c r="O982" s="458">
        <f t="shared" si="90"/>
        <v>0.96616040133779257</v>
      </c>
      <c r="P982" s="486" t="s">
        <v>1423</v>
      </c>
      <c r="Q982" s="486" t="s">
        <v>1424</v>
      </c>
    </row>
    <row r="983" spans="1:17" s="4" customFormat="1" ht="15.5" x14ac:dyDescent="0.35">
      <c r="A983" s="287">
        <v>202</v>
      </c>
      <c r="B983" s="321" t="s">
        <v>1424</v>
      </c>
      <c r="C983" s="147">
        <v>288.60000000000002</v>
      </c>
      <c r="D983" s="147"/>
      <c r="E983" s="147"/>
      <c r="F983" s="147">
        <f t="shared" si="89"/>
        <v>288.60000000000002</v>
      </c>
      <c r="G983" s="264">
        <v>161</v>
      </c>
      <c r="H983" s="288">
        <v>100</v>
      </c>
      <c r="I983" s="288">
        <v>166.7</v>
      </c>
      <c r="J983" s="459">
        <f t="shared" si="93"/>
        <v>3.3333333333333333E-2</v>
      </c>
      <c r="K983" s="257">
        <f t="shared" si="92"/>
        <v>142.715</v>
      </c>
      <c r="L983" s="257">
        <f t="shared" si="91"/>
        <v>31.397300000000001</v>
      </c>
      <c r="M983" s="460">
        <v>59.616</v>
      </c>
      <c r="N983" s="257">
        <v>7.0066666666666668</v>
      </c>
      <c r="O983" s="458">
        <f t="shared" si="90"/>
        <v>0.83414749364749352</v>
      </c>
      <c r="P983" s="486" t="s">
        <v>1424</v>
      </c>
      <c r="Q983" s="486" t="s">
        <v>1425</v>
      </c>
    </row>
    <row r="984" spans="1:17" s="4" customFormat="1" ht="15.5" x14ac:dyDescent="0.35">
      <c r="A984" s="287">
        <v>203</v>
      </c>
      <c r="B984" s="321" t="s">
        <v>1425</v>
      </c>
      <c r="C984" s="147">
        <v>272.10000000000002</v>
      </c>
      <c r="D984" s="147"/>
      <c r="E984" s="147"/>
      <c r="F984" s="147">
        <f t="shared" si="89"/>
        <v>272.10000000000002</v>
      </c>
      <c r="G984" s="264">
        <v>180</v>
      </c>
      <c r="H984" s="288">
        <v>100</v>
      </c>
      <c r="I984" s="288">
        <v>166.7</v>
      </c>
      <c r="J984" s="459">
        <f t="shared" si="93"/>
        <v>3.3333333333333333E-2</v>
      </c>
      <c r="K984" s="257">
        <f t="shared" si="92"/>
        <v>142.715</v>
      </c>
      <c r="L984" s="257">
        <f t="shared" si="91"/>
        <v>31.397300000000001</v>
      </c>
      <c r="M984" s="460">
        <v>59.616</v>
      </c>
      <c r="N984" s="257">
        <v>7.0066666666666668</v>
      </c>
      <c r="O984" s="458">
        <f t="shared" si="90"/>
        <v>0.88472975621707695</v>
      </c>
      <c r="P984" s="486" t="s">
        <v>1425</v>
      </c>
      <c r="Q984" s="486" t="s">
        <v>1426</v>
      </c>
    </row>
    <row r="985" spans="1:17" s="4" customFormat="1" ht="15.5" x14ac:dyDescent="0.35">
      <c r="A985" s="287">
        <v>204</v>
      </c>
      <c r="B985" s="321" t="s">
        <v>1426</v>
      </c>
      <c r="C985" s="147">
        <v>287.89999999999998</v>
      </c>
      <c r="D985" s="147"/>
      <c r="E985" s="147">
        <v>25.8</v>
      </c>
      <c r="F985" s="147">
        <f t="shared" si="89"/>
        <v>313.7</v>
      </c>
      <c r="G985" s="264">
        <v>140</v>
      </c>
      <c r="H985" s="288">
        <v>100</v>
      </c>
      <c r="I985" s="288">
        <v>166.7</v>
      </c>
      <c r="J985" s="459">
        <f t="shared" si="93"/>
        <v>3.3333333333333333E-2</v>
      </c>
      <c r="K985" s="257">
        <f t="shared" si="92"/>
        <v>142.715</v>
      </c>
      <c r="L985" s="257">
        <f t="shared" si="91"/>
        <v>31.397300000000001</v>
      </c>
      <c r="M985" s="460">
        <v>59.616</v>
      </c>
      <c r="N985" s="257">
        <v>7.0066666666666668</v>
      </c>
      <c r="O985" s="458">
        <f t="shared" si="90"/>
        <v>0.76740505791095526</v>
      </c>
      <c r="P985" s="486" t="s">
        <v>1426</v>
      </c>
      <c r="Q985" s="486" t="s">
        <v>1427</v>
      </c>
    </row>
    <row r="986" spans="1:17" s="4" customFormat="1" ht="15.5" x14ac:dyDescent="0.35">
      <c r="A986" s="287">
        <v>205</v>
      </c>
      <c r="B986" s="321" t="s">
        <v>1427</v>
      </c>
      <c r="C986" s="147">
        <v>731.71</v>
      </c>
      <c r="D986" s="147"/>
      <c r="E986" s="147">
        <v>128.69999999999999</v>
      </c>
      <c r="F986" s="147">
        <f t="shared" si="89"/>
        <v>860.41000000000008</v>
      </c>
      <c r="G986" s="264">
        <v>311</v>
      </c>
      <c r="H986" s="288">
        <v>211</v>
      </c>
      <c r="I986" s="288">
        <v>351.7</v>
      </c>
      <c r="J986" s="459">
        <f t="shared" si="93"/>
        <v>7.0333333333333331E-2</v>
      </c>
      <c r="K986" s="257">
        <f t="shared" si="92"/>
        <v>301.12864999999999</v>
      </c>
      <c r="L986" s="257">
        <f t="shared" si="91"/>
        <v>66.248302999999993</v>
      </c>
      <c r="M986" s="460">
        <v>125.78975999999999</v>
      </c>
      <c r="N986" s="257">
        <v>14.784066666666666</v>
      </c>
      <c r="O986" s="458">
        <f t="shared" si="90"/>
        <v>0.59035899125610647</v>
      </c>
      <c r="P986" s="486" t="s">
        <v>1427</v>
      </c>
      <c r="Q986" s="486" t="s">
        <v>1428</v>
      </c>
    </row>
    <row r="987" spans="1:17" s="4" customFormat="1" ht="15.5" x14ac:dyDescent="0.35">
      <c r="A987" s="287">
        <v>206</v>
      </c>
      <c r="B987" s="321" t="s">
        <v>1428</v>
      </c>
      <c r="C987" s="281">
        <v>294</v>
      </c>
      <c r="D987" s="147"/>
      <c r="E987" s="147"/>
      <c r="F987" s="147">
        <f t="shared" si="89"/>
        <v>294</v>
      </c>
      <c r="G987" s="264">
        <v>195</v>
      </c>
      <c r="H987" s="288">
        <v>136.80000000000001</v>
      </c>
      <c r="I987" s="288">
        <v>228</v>
      </c>
      <c r="J987" s="459">
        <f t="shared" si="93"/>
        <v>4.5600000000000002E-2</v>
      </c>
      <c r="K987" s="257">
        <f t="shared" si="92"/>
        <v>195.23411999999999</v>
      </c>
      <c r="L987" s="257">
        <f t="shared" si="91"/>
        <v>42.9515064</v>
      </c>
      <c r="M987" s="460">
        <v>81.554687999999999</v>
      </c>
      <c r="N987" s="257">
        <v>9.5851199999999999</v>
      </c>
      <c r="O987" s="458">
        <f t="shared" si="90"/>
        <v>1.1201545387755103</v>
      </c>
      <c r="P987" s="486" t="s">
        <v>1428</v>
      </c>
      <c r="Q987" s="486" t="s">
        <v>1429</v>
      </c>
    </row>
    <row r="988" spans="1:17" s="4" customFormat="1" ht="15.5" x14ac:dyDescent="0.35">
      <c r="A988" s="287">
        <v>207</v>
      </c>
      <c r="B988" s="321" t="s">
        <v>1429</v>
      </c>
      <c r="C988" s="147">
        <v>1119.54</v>
      </c>
      <c r="D988" s="147"/>
      <c r="E988" s="147"/>
      <c r="F988" s="147">
        <f t="shared" si="89"/>
        <v>1119.54</v>
      </c>
      <c r="G988" s="264">
        <v>304</v>
      </c>
      <c r="H988" s="288">
        <v>113.4</v>
      </c>
      <c r="I988" s="288">
        <v>189</v>
      </c>
      <c r="J988" s="459">
        <f t="shared" si="93"/>
        <v>3.78E-2</v>
      </c>
      <c r="K988" s="257">
        <f t="shared" si="92"/>
        <v>161.83881</v>
      </c>
      <c r="L988" s="257">
        <f t="shared" si="91"/>
        <v>35.6045382</v>
      </c>
      <c r="M988" s="460">
        <v>67.604544000000004</v>
      </c>
      <c r="N988" s="257">
        <v>7.9455600000000004</v>
      </c>
      <c r="O988" s="458">
        <f t="shared" si="90"/>
        <v>0.24384430408917948</v>
      </c>
      <c r="P988" s="486" t="s">
        <v>1429</v>
      </c>
      <c r="Q988" s="486" t="s">
        <v>1430</v>
      </c>
    </row>
    <row r="989" spans="1:17" s="4" customFormat="1" ht="15.5" x14ac:dyDescent="0.35">
      <c r="A989" s="287">
        <v>208</v>
      </c>
      <c r="B989" s="321" t="s">
        <v>1430</v>
      </c>
      <c r="C989" s="147">
        <v>542.66</v>
      </c>
      <c r="D989" s="147"/>
      <c r="E989" s="147"/>
      <c r="F989" s="147">
        <f t="shared" si="89"/>
        <v>542.66</v>
      </c>
      <c r="G989" s="264">
        <v>261</v>
      </c>
      <c r="H989" s="288">
        <v>161</v>
      </c>
      <c r="I989" s="288">
        <v>268.3</v>
      </c>
      <c r="J989" s="459">
        <f t="shared" si="93"/>
        <v>5.3666666666666668E-2</v>
      </c>
      <c r="K989" s="257">
        <f t="shared" si="92"/>
        <v>229.77115000000001</v>
      </c>
      <c r="L989" s="257">
        <f t="shared" si="91"/>
        <v>50.549652999999999</v>
      </c>
      <c r="M989" s="460">
        <v>95.981759999999994</v>
      </c>
      <c r="N989" s="257">
        <v>11.280733333333332</v>
      </c>
      <c r="O989" s="458">
        <f t="shared" si="90"/>
        <v>0.71422860784530529</v>
      </c>
      <c r="P989" s="486" t="s">
        <v>1430</v>
      </c>
      <c r="Q989" s="486" t="s">
        <v>1431</v>
      </c>
    </row>
    <row r="990" spans="1:17" s="4" customFormat="1" ht="15.5" x14ac:dyDescent="0.35">
      <c r="A990" s="287">
        <v>209</v>
      </c>
      <c r="B990" s="321" t="s">
        <v>1431</v>
      </c>
      <c r="C990" s="147">
        <v>507.72</v>
      </c>
      <c r="D990" s="147"/>
      <c r="E990" s="147"/>
      <c r="F990" s="147">
        <f t="shared" si="89"/>
        <v>507.72</v>
      </c>
      <c r="G990" s="264">
        <v>278</v>
      </c>
      <c r="H990" s="288">
        <v>178</v>
      </c>
      <c r="I990" s="288">
        <v>296.7</v>
      </c>
      <c r="J990" s="459">
        <f t="shared" si="93"/>
        <v>5.9333333333333335E-2</v>
      </c>
      <c r="K990" s="257">
        <f t="shared" si="92"/>
        <v>254.03270000000001</v>
      </c>
      <c r="L990" s="257">
        <f t="shared" si="91"/>
        <v>55.887194000000001</v>
      </c>
      <c r="M990" s="460">
        <v>106.11648</v>
      </c>
      <c r="N990" s="257">
        <v>12.471866666666667</v>
      </c>
      <c r="O990" s="458">
        <f t="shared" si="90"/>
        <v>0.84398534756690036</v>
      </c>
      <c r="P990" s="486" t="s">
        <v>1431</v>
      </c>
      <c r="Q990" s="486" t="s">
        <v>1432</v>
      </c>
    </row>
    <row r="991" spans="1:17" s="4" customFormat="1" ht="15.5" x14ac:dyDescent="0.35">
      <c r="A991" s="287">
        <v>210</v>
      </c>
      <c r="B991" s="321" t="s">
        <v>1432</v>
      </c>
      <c r="C991" s="147">
        <v>517.03</v>
      </c>
      <c r="D991" s="147"/>
      <c r="E991" s="147"/>
      <c r="F991" s="147">
        <f t="shared" ref="F991:F1010" si="94">C991+D991+E991</f>
        <v>517.03</v>
      </c>
      <c r="G991" s="264">
        <v>258</v>
      </c>
      <c r="H991" s="288">
        <v>160.6</v>
      </c>
      <c r="I991" s="288">
        <v>267.7</v>
      </c>
      <c r="J991" s="459">
        <f t="shared" si="93"/>
        <v>5.3533333333333329E-2</v>
      </c>
      <c r="K991" s="257">
        <f t="shared" si="92"/>
        <v>229.20028999999997</v>
      </c>
      <c r="L991" s="257">
        <f t="shared" si="91"/>
        <v>50.424063799999992</v>
      </c>
      <c r="M991" s="460">
        <v>95.743295999999987</v>
      </c>
      <c r="N991" s="257">
        <v>11.252706666666665</v>
      </c>
      <c r="O991" s="458">
        <f t="shared" si="90"/>
        <v>0.74777161183425833</v>
      </c>
      <c r="P991" s="486" t="s">
        <v>1432</v>
      </c>
      <c r="Q991" s="486" t="s">
        <v>1433</v>
      </c>
    </row>
    <row r="992" spans="1:17" s="4" customFormat="1" ht="15.5" x14ac:dyDescent="0.35">
      <c r="A992" s="287">
        <v>211</v>
      </c>
      <c r="B992" s="321" t="s">
        <v>1433</v>
      </c>
      <c r="C992" s="147">
        <v>497.81</v>
      </c>
      <c r="D992" s="147"/>
      <c r="E992" s="147"/>
      <c r="F992" s="147">
        <f t="shared" si="94"/>
        <v>497.81</v>
      </c>
      <c r="G992" s="264">
        <v>259</v>
      </c>
      <c r="H992" s="288">
        <v>180</v>
      </c>
      <c r="I992" s="288">
        <v>300</v>
      </c>
      <c r="J992" s="459">
        <f t="shared" si="93"/>
        <v>0.06</v>
      </c>
      <c r="K992" s="257">
        <f t="shared" si="92"/>
        <v>256.887</v>
      </c>
      <c r="L992" s="257">
        <f t="shared" si="91"/>
        <v>56.515140000000002</v>
      </c>
      <c r="M992" s="460">
        <v>107.30879999999999</v>
      </c>
      <c r="N992" s="257">
        <v>12.611999999999998</v>
      </c>
      <c r="O992" s="458">
        <f t="shared" si="90"/>
        <v>0.8704584881782208</v>
      </c>
      <c r="P992" s="486" t="s">
        <v>1433</v>
      </c>
      <c r="Q992" s="486" t="s">
        <v>1434</v>
      </c>
    </row>
    <row r="993" spans="1:17" s="4" customFormat="1" ht="15.5" x14ac:dyDescent="0.35">
      <c r="A993" s="287">
        <v>212</v>
      </c>
      <c r="B993" s="321" t="s">
        <v>1434</v>
      </c>
      <c r="C993" s="147">
        <v>301.3</v>
      </c>
      <c r="D993" s="147"/>
      <c r="E993" s="147"/>
      <c r="F993" s="147">
        <f t="shared" si="94"/>
        <v>301.3</v>
      </c>
      <c r="G993" s="264">
        <v>200</v>
      </c>
      <c r="H993" s="288">
        <v>114</v>
      </c>
      <c r="I993" s="288">
        <v>190</v>
      </c>
      <c r="J993" s="459">
        <f t="shared" si="93"/>
        <v>3.7999999999999999E-2</v>
      </c>
      <c r="K993" s="257">
        <f t="shared" si="92"/>
        <v>162.6951</v>
      </c>
      <c r="L993" s="257">
        <f t="shared" si="91"/>
        <v>35.792921999999997</v>
      </c>
      <c r="M993" s="460">
        <v>67.962239999999994</v>
      </c>
      <c r="N993" s="257">
        <v>7.9875999999999987</v>
      </c>
      <c r="O993" s="458">
        <f t="shared" si="90"/>
        <v>0.91084587454364419</v>
      </c>
      <c r="P993" s="486" t="s">
        <v>1434</v>
      </c>
      <c r="Q993" s="486" t="s">
        <v>1435</v>
      </c>
    </row>
    <row r="994" spans="1:17" s="4" customFormat="1" ht="15.5" x14ac:dyDescent="0.35">
      <c r="A994" s="287">
        <v>213</v>
      </c>
      <c r="B994" s="321" t="s">
        <v>1435</v>
      </c>
      <c r="C994" s="147">
        <v>493.5</v>
      </c>
      <c r="D994" s="147"/>
      <c r="E994" s="147"/>
      <c r="F994" s="147">
        <f t="shared" si="94"/>
        <v>493.5</v>
      </c>
      <c r="G994" s="264">
        <v>320</v>
      </c>
      <c r="H994" s="288">
        <v>170</v>
      </c>
      <c r="I994" s="288">
        <v>283.3</v>
      </c>
      <c r="J994" s="459">
        <f t="shared" si="93"/>
        <v>5.6666666666666664E-2</v>
      </c>
      <c r="K994" s="257">
        <f t="shared" si="92"/>
        <v>242.61549999999997</v>
      </c>
      <c r="L994" s="257">
        <f t="shared" si="91"/>
        <v>53.375409999999995</v>
      </c>
      <c r="M994" s="460">
        <v>101.3472</v>
      </c>
      <c r="N994" s="257">
        <v>11.911333333333332</v>
      </c>
      <c r="O994" s="458">
        <f t="shared" si="90"/>
        <v>0.82927952043228637</v>
      </c>
      <c r="P994" s="486" t="s">
        <v>1435</v>
      </c>
      <c r="Q994" s="486" t="s">
        <v>1436</v>
      </c>
    </row>
    <row r="995" spans="1:17" s="4" customFormat="1" ht="15.5" x14ac:dyDescent="0.35">
      <c r="A995" s="287">
        <v>214</v>
      </c>
      <c r="B995" s="321" t="s">
        <v>1436</v>
      </c>
      <c r="C995" s="147">
        <v>264.8</v>
      </c>
      <c r="D995" s="147"/>
      <c r="E995" s="147"/>
      <c r="F995" s="147">
        <f t="shared" si="94"/>
        <v>264.8</v>
      </c>
      <c r="G995" s="264">
        <v>145</v>
      </c>
      <c r="H995" s="288">
        <v>86.6</v>
      </c>
      <c r="I995" s="288">
        <v>144.30000000000001</v>
      </c>
      <c r="J995" s="459">
        <f t="shared" si="93"/>
        <v>2.8866666666666665E-2</v>
      </c>
      <c r="K995" s="257">
        <f t="shared" si="92"/>
        <v>123.59118999999998</v>
      </c>
      <c r="L995" s="257">
        <f t="shared" si="91"/>
        <v>27.190061799999995</v>
      </c>
      <c r="M995" s="460">
        <v>51.627455999999995</v>
      </c>
      <c r="N995" s="257">
        <v>6.0677733333333332</v>
      </c>
      <c r="O995" s="458">
        <f t="shared" si="90"/>
        <v>0.78729788947633417</v>
      </c>
      <c r="P995" s="486" t="s">
        <v>1436</v>
      </c>
      <c r="Q995" s="486" t="s">
        <v>1437</v>
      </c>
    </row>
    <row r="996" spans="1:17" s="4" customFormat="1" ht="15.5" x14ac:dyDescent="0.35">
      <c r="A996" s="287">
        <v>215</v>
      </c>
      <c r="B996" s="321" t="s">
        <v>1437</v>
      </c>
      <c r="C996" s="147">
        <v>544.79999999999995</v>
      </c>
      <c r="D996" s="147"/>
      <c r="E996" s="147"/>
      <c r="F996" s="147">
        <f t="shared" si="94"/>
        <v>544.79999999999995</v>
      </c>
      <c r="G996" s="264">
        <v>61</v>
      </c>
      <c r="H996" s="288">
        <v>0</v>
      </c>
      <c r="I996" s="288"/>
      <c r="J996" s="459">
        <f t="shared" si="93"/>
        <v>0</v>
      </c>
      <c r="K996" s="257">
        <f t="shared" si="92"/>
        <v>0</v>
      </c>
      <c r="L996" s="257">
        <f t="shared" si="91"/>
        <v>0</v>
      </c>
      <c r="M996" s="460">
        <v>0</v>
      </c>
      <c r="N996" s="257">
        <v>0</v>
      </c>
      <c r="O996" s="458">
        <f t="shared" si="90"/>
        <v>0</v>
      </c>
      <c r="P996" s="486" t="s">
        <v>1437</v>
      </c>
      <c r="Q996" s="486" t="s">
        <v>1438</v>
      </c>
    </row>
    <row r="997" spans="1:17" s="4" customFormat="1" ht="15.5" x14ac:dyDescent="0.35">
      <c r="A997" s="287">
        <v>216</v>
      </c>
      <c r="B997" s="321" t="s">
        <v>1438</v>
      </c>
      <c r="C997" s="281">
        <v>205</v>
      </c>
      <c r="D997" s="147"/>
      <c r="E997" s="147"/>
      <c r="F997" s="147">
        <f t="shared" si="94"/>
        <v>205</v>
      </c>
      <c r="G997" s="264">
        <v>135</v>
      </c>
      <c r="H997" s="288">
        <v>66</v>
      </c>
      <c r="I997" s="288">
        <v>110</v>
      </c>
      <c r="J997" s="459">
        <f t="shared" si="93"/>
        <v>2.1999999999999999E-2</v>
      </c>
      <c r="K997" s="257">
        <f t="shared" si="92"/>
        <v>94.19189999999999</v>
      </c>
      <c r="L997" s="257">
        <f t="shared" si="91"/>
        <v>20.722217999999998</v>
      </c>
      <c r="M997" s="460">
        <v>39.346559999999997</v>
      </c>
      <c r="N997" s="257">
        <v>4.6243999999999996</v>
      </c>
      <c r="O997" s="458">
        <f t="shared" si="90"/>
        <v>0.77504916097560972</v>
      </c>
      <c r="P997" s="486" t="s">
        <v>1438</v>
      </c>
      <c r="Q997" s="486" t="s">
        <v>1439</v>
      </c>
    </row>
    <row r="998" spans="1:17" s="4" customFormat="1" ht="15.5" x14ac:dyDescent="0.35">
      <c r="A998" s="287">
        <v>217</v>
      </c>
      <c r="B998" s="321" t="s">
        <v>1439</v>
      </c>
      <c r="C998" s="147">
        <v>577.32000000000005</v>
      </c>
      <c r="D998" s="147"/>
      <c r="E998" s="147"/>
      <c r="F998" s="147">
        <f t="shared" si="94"/>
        <v>577.32000000000005</v>
      </c>
      <c r="G998" s="264">
        <v>253</v>
      </c>
      <c r="H998" s="288">
        <v>78</v>
      </c>
      <c r="I998" s="288">
        <v>130</v>
      </c>
      <c r="J998" s="459">
        <f t="shared" si="93"/>
        <v>2.5999999999999999E-2</v>
      </c>
      <c r="K998" s="257">
        <f t="shared" si="92"/>
        <v>111.31769999999999</v>
      </c>
      <c r="L998" s="257">
        <f t="shared" si="91"/>
        <v>24.489893999999996</v>
      </c>
      <c r="M998" s="460">
        <v>46.500479999999996</v>
      </c>
      <c r="N998" s="257">
        <v>5.4652000000000003</v>
      </c>
      <c r="O998" s="458">
        <f t="shared" si="90"/>
        <v>0.32524990300006923</v>
      </c>
      <c r="P998" s="486" t="s">
        <v>1439</v>
      </c>
      <c r="Q998" s="486" t="s">
        <v>1440</v>
      </c>
    </row>
    <row r="999" spans="1:17" s="4" customFormat="1" ht="15.5" x14ac:dyDescent="0.35">
      <c r="A999" s="287">
        <v>218</v>
      </c>
      <c r="B999" s="321" t="s">
        <v>1440</v>
      </c>
      <c r="C999" s="257">
        <v>353</v>
      </c>
      <c r="D999" s="147"/>
      <c r="E999" s="147"/>
      <c r="F999" s="147">
        <f t="shared" si="94"/>
        <v>353</v>
      </c>
      <c r="G999" s="264">
        <v>235</v>
      </c>
      <c r="H999" s="288">
        <v>135</v>
      </c>
      <c r="I999" s="288">
        <v>225</v>
      </c>
      <c r="J999" s="459">
        <f t="shared" si="93"/>
        <v>4.4999999999999998E-2</v>
      </c>
      <c r="K999" s="257">
        <f t="shared" si="92"/>
        <v>192.66524999999999</v>
      </c>
      <c r="L999" s="257">
        <f t="shared" si="91"/>
        <v>42.386354999999995</v>
      </c>
      <c r="M999" s="460">
        <v>80.4816</v>
      </c>
      <c r="N999" s="257">
        <v>9.4589999999999996</v>
      </c>
      <c r="O999" s="458">
        <f t="shared" si="90"/>
        <v>0.92065780453257795</v>
      </c>
      <c r="P999" s="486" t="s">
        <v>1440</v>
      </c>
      <c r="Q999" s="486" t="s">
        <v>1441</v>
      </c>
    </row>
    <row r="1000" spans="1:17" s="4" customFormat="1" ht="15.5" x14ac:dyDescent="0.35">
      <c r="A1000" s="287">
        <v>219</v>
      </c>
      <c r="B1000" s="321" t="s">
        <v>1441</v>
      </c>
      <c r="C1000" s="147">
        <v>623.29999999999995</v>
      </c>
      <c r="D1000" s="147"/>
      <c r="E1000" s="147">
        <v>23</v>
      </c>
      <c r="F1000" s="147">
        <f t="shared" si="94"/>
        <v>646.29999999999995</v>
      </c>
      <c r="G1000" s="264">
        <v>173</v>
      </c>
      <c r="H1000" s="288">
        <v>0</v>
      </c>
      <c r="I1000" s="288"/>
      <c r="J1000" s="459">
        <f t="shared" si="93"/>
        <v>0</v>
      </c>
      <c r="K1000" s="257">
        <f t="shared" si="92"/>
        <v>0</v>
      </c>
      <c r="L1000" s="257">
        <f t="shared" si="91"/>
        <v>0</v>
      </c>
      <c r="M1000" s="460">
        <v>0</v>
      </c>
      <c r="N1000" s="257">
        <v>0</v>
      </c>
      <c r="O1000" s="458">
        <f t="shared" si="90"/>
        <v>0</v>
      </c>
      <c r="P1000" s="486" t="s">
        <v>1441</v>
      </c>
      <c r="Q1000" s="486" t="s">
        <v>1442</v>
      </c>
    </row>
    <row r="1001" spans="1:17" s="4" customFormat="1" ht="15.5" x14ac:dyDescent="0.35">
      <c r="A1001" s="287">
        <v>220</v>
      </c>
      <c r="B1001" s="321" t="s">
        <v>1442</v>
      </c>
      <c r="C1001" s="147">
        <v>281.89999999999998</v>
      </c>
      <c r="D1001" s="147"/>
      <c r="E1001" s="147"/>
      <c r="F1001" s="147">
        <f t="shared" si="94"/>
        <v>281.89999999999998</v>
      </c>
      <c r="G1001" s="264">
        <v>185</v>
      </c>
      <c r="H1001" s="288">
        <v>100</v>
      </c>
      <c r="I1001" s="288">
        <v>166.7</v>
      </c>
      <c r="J1001" s="459">
        <f t="shared" si="93"/>
        <v>3.3333333333333333E-2</v>
      </c>
      <c r="K1001" s="257">
        <f t="shared" si="92"/>
        <v>142.715</v>
      </c>
      <c r="L1001" s="257">
        <f t="shared" si="91"/>
        <v>31.397300000000001</v>
      </c>
      <c r="M1001" s="460">
        <v>59.616</v>
      </c>
      <c r="N1001" s="257">
        <v>7.0066666666666668</v>
      </c>
      <c r="O1001" s="458">
        <f t="shared" si="90"/>
        <v>0.85397292183989593</v>
      </c>
      <c r="P1001" s="486" t="s">
        <v>1442</v>
      </c>
      <c r="Q1001" s="486" t="s">
        <v>1443</v>
      </c>
    </row>
    <row r="1002" spans="1:17" s="4" customFormat="1" ht="15.5" x14ac:dyDescent="0.35">
      <c r="A1002" s="287">
        <v>221</v>
      </c>
      <c r="B1002" s="321" t="s">
        <v>1443</v>
      </c>
      <c r="C1002" s="147">
        <v>305.10000000000002</v>
      </c>
      <c r="D1002" s="147"/>
      <c r="E1002" s="147"/>
      <c r="F1002" s="147">
        <f t="shared" si="94"/>
        <v>305.10000000000002</v>
      </c>
      <c r="G1002" s="264">
        <v>160</v>
      </c>
      <c r="H1002" s="288">
        <v>100.4</v>
      </c>
      <c r="I1002" s="288">
        <v>167.3</v>
      </c>
      <c r="J1002" s="459">
        <f t="shared" si="93"/>
        <v>3.3466666666666665E-2</v>
      </c>
      <c r="K1002" s="257">
        <f t="shared" si="92"/>
        <v>143.28585999999999</v>
      </c>
      <c r="L1002" s="257">
        <f t="shared" si="91"/>
        <v>31.522889199999998</v>
      </c>
      <c r="M1002" s="460">
        <v>59.854463999999993</v>
      </c>
      <c r="N1002" s="257">
        <v>7.0346933333333332</v>
      </c>
      <c r="O1002" s="458">
        <f t="shared" ref="O1002:O1064" si="95">(K1002+L1002+M1002+N1002)/F1002</f>
        <v>0.79219241734950274</v>
      </c>
      <c r="P1002" s="486" t="s">
        <v>1443</v>
      </c>
      <c r="Q1002" s="486" t="s">
        <v>1444</v>
      </c>
    </row>
    <row r="1003" spans="1:17" s="4" customFormat="1" ht="15.5" x14ac:dyDescent="0.35">
      <c r="A1003" s="287">
        <v>222</v>
      </c>
      <c r="B1003" s="321" t="s">
        <v>1444</v>
      </c>
      <c r="C1003" s="147">
        <v>369.45</v>
      </c>
      <c r="D1003" s="147"/>
      <c r="E1003" s="147"/>
      <c r="F1003" s="147">
        <f t="shared" si="94"/>
        <v>369.45</v>
      </c>
      <c r="G1003" s="264">
        <v>240</v>
      </c>
      <c r="H1003" s="288">
        <v>151.80000000000001</v>
      </c>
      <c r="I1003" s="288">
        <v>253</v>
      </c>
      <c r="J1003" s="459">
        <f t="shared" si="93"/>
        <v>5.0600000000000006E-2</v>
      </c>
      <c r="K1003" s="257">
        <f t="shared" si="92"/>
        <v>216.64137000000002</v>
      </c>
      <c r="L1003" s="257">
        <f t="shared" si="91"/>
        <v>47.661101400000007</v>
      </c>
      <c r="M1003" s="460">
        <v>90.497088000000005</v>
      </c>
      <c r="N1003" s="257">
        <v>10.63612</v>
      </c>
      <c r="O1003" s="458">
        <f t="shared" si="95"/>
        <v>0.98913433319799726</v>
      </c>
      <c r="P1003" s="486" t="s">
        <v>1444</v>
      </c>
      <c r="Q1003" s="486" t="s">
        <v>1445</v>
      </c>
    </row>
    <row r="1004" spans="1:17" s="4" customFormat="1" ht="15.5" x14ac:dyDescent="0.35">
      <c r="A1004" s="287">
        <v>223</v>
      </c>
      <c r="B1004" s="321" t="s">
        <v>1445</v>
      </c>
      <c r="C1004" s="147">
        <v>453.11</v>
      </c>
      <c r="D1004" s="147"/>
      <c r="E1004" s="147"/>
      <c r="F1004" s="147">
        <f t="shared" si="94"/>
        <v>453.11</v>
      </c>
      <c r="G1004" s="264">
        <v>256</v>
      </c>
      <c r="H1004" s="288">
        <v>146</v>
      </c>
      <c r="I1004" s="288">
        <v>243.3</v>
      </c>
      <c r="J1004" s="459">
        <f t="shared" si="93"/>
        <v>4.8666666666666664E-2</v>
      </c>
      <c r="K1004" s="257">
        <f t="shared" si="92"/>
        <v>208.36389999999997</v>
      </c>
      <c r="L1004" s="257">
        <f t="shared" si="91"/>
        <v>45.840057999999992</v>
      </c>
      <c r="M1004" s="460">
        <v>87.039360000000002</v>
      </c>
      <c r="N1004" s="257">
        <v>10.229733333333332</v>
      </c>
      <c r="O1004" s="458">
        <f t="shared" si="95"/>
        <v>0.77569034303664297</v>
      </c>
      <c r="P1004" s="486" t="s">
        <v>1445</v>
      </c>
      <c r="Q1004" s="486" t="s">
        <v>1446</v>
      </c>
    </row>
    <row r="1005" spans="1:17" s="4" customFormat="1" ht="15.5" x14ac:dyDescent="0.35">
      <c r="A1005" s="287">
        <v>224</v>
      </c>
      <c r="B1005" s="321" t="s">
        <v>1446</v>
      </c>
      <c r="C1005" s="147">
        <v>351.1</v>
      </c>
      <c r="D1005" s="147">
        <v>377.9</v>
      </c>
      <c r="E1005" s="147"/>
      <c r="F1005" s="147">
        <f t="shared" si="94"/>
        <v>729</v>
      </c>
      <c r="G1005" s="264">
        <v>235</v>
      </c>
      <c r="H1005" s="288">
        <v>235</v>
      </c>
      <c r="I1005" s="288">
        <v>391.7</v>
      </c>
      <c r="J1005" s="459">
        <f t="shared" si="93"/>
        <v>7.8333333333333338E-2</v>
      </c>
      <c r="K1005" s="257">
        <f t="shared" si="92"/>
        <v>335.38024999999999</v>
      </c>
      <c r="L1005" s="257">
        <f t="shared" si="91"/>
        <v>73.783654999999996</v>
      </c>
      <c r="M1005" s="460">
        <v>140.09760000000003</v>
      </c>
      <c r="N1005" s="257">
        <v>16.465666666666667</v>
      </c>
      <c r="O1005" s="458">
        <f t="shared" si="95"/>
        <v>0.77603178555098329</v>
      </c>
      <c r="P1005" s="486" t="s">
        <v>1446</v>
      </c>
      <c r="Q1005" s="486" t="s">
        <v>1447</v>
      </c>
    </row>
    <row r="1006" spans="1:17" s="4" customFormat="1" ht="15.5" x14ac:dyDescent="0.35">
      <c r="A1006" s="287">
        <v>225</v>
      </c>
      <c r="B1006" s="321" t="s">
        <v>1447</v>
      </c>
      <c r="C1006" s="147">
        <v>422.76</v>
      </c>
      <c r="D1006" s="147"/>
      <c r="E1006" s="147"/>
      <c r="F1006" s="147">
        <f t="shared" si="94"/>
        <v>422.76</v>
      </c>
      <c r="G1006" s="264">
        <v>280</v>
      </c>
      <c r="H1006" s="288">
        <v>160</v>
      </c>
      <c r="I1006" s="288">
        <v>266.7</v>
      </c>
      <c r="J1006" s="459">
        <f t="shared" si="93"/>
        <v>5.3333333333333337E-2</v>
      </c>
      <c r="K1006" s="257">
        <f t="shared" si="92"/>
        <v>228.34399999999999</v>
      </c>
      <c r="L1006" s="257">
        <f t="shared" si="91"/>
        <v>50.235680000000002</v>
      </c>
      <c r="M1006" s="460">
        <v>95.385600000000011</v>
      </c>
      <c r="N1006" s="257">
        <v>11.210666666666667</v>
      </c>
      <c r="O1006" s="458">
        <f t="shared" si="95"/>
        <v>0.91109836944523293</v>
      </c>
      <c r="P1006" s="486" t="s">
        <v>1447</v>
      </c>
      <c r="Q1006" s="486" t="s">
        <v>1448</v>
      </c>
    </row>
    <row r="1007" spans="1:17" s="4" customFormat="1" ht="15.5" x14ac:dyDescent="0.35">
      <c r="A1007" s="287">
        <v>226</v>
      </c>
      <c r="B1007" s="321" t="s">
        <v>1448</v>
      </c>
      <c r="C1007" s="147">
        <v>152.30000000000001</v>
      </c>
      <c r="D1007" s="147"/>
      <c r="E1007" s="147"/>
      <c r="F1007" s="147">
        <f t="shared" si="94"/>
        <v>152.30000000000001</v>
      </c>
      <c r="G1007" s="264">
        <v>75</v>
      </c>
      <c r="H1007" s="288">
        <v>40</v>
      </c>
      <c r="I1007" s="288">
        <v>66.7</v>
      </c>
      <c r="J1007" s="459">
        <f t="shared" si="93"/>
        <v>1.3333333333333334E-2</v>
      </c>
      <c r="K1007" s="257">
        <f t="shared" si="92"/>
        <v>57.085999999999999</v>
      </c>
      <c r="L1007" s="257">
        <f t="shared" si="91"/>
        <v>12.558920000000001</v>
      </c>
      <c r="M1007" s="460">
        <v>23.846400000000003</v>
      </c>
      <c r="N1007" s="257">
        <v>2.8026666666666666</v>
      </c>
      <c r="O1007" s="458">
        <f t="shared" si="95"/>
        <v>0.63226517837601226</v>
      </c>
      <c r="P1007" s="486" t="s">
        <v>1448</v>
      </c>
      <c r="Q1007" s="486" t="s">
        <v>1449</v>
      </c>
    </row>
    <row r="1008" spans="1:17" s="4" customFormat="1" ht="15.5" x14ac:dyDescent="0.35">
      <c r="A1008" s="287">
        <v>227</v>
      </c>
      <c r="B1008" s="321" t="s">
        <v>1449</v>
      </c>
      <c r="C1008" s="147">
        <v>252.6</v>
      </c>
      <c r="D1008" s="147"/>
      <c r="E1008" s="147"/>
      <c r="F1008" s="147">
        <f t="shared" si="94"/>
        <v>252.6</v>
      </c>
      <c r="G1008" s="264">
        <v>116</v>
      </c>
      <c r="H1008" s="257">
        <v>58</v>
      </c>
      <c r="I1008" s="257">
        <v>96.7</v>
      </c>
      <c r="J1008" s="459">
        <f t="shared" si="93"/>
        <v>1.9333333333333334E-2</v>
      </c>
      <c r="K1008" s="257">
        <f t="shared" si="92"/>
        <v>82.774699999999996</v>
      </c>
      <c r="L1008" s="257">
        <f t="shared" si="91"/>
        <v>18.210433999999999</v>
      </c>
      <c r="M1008" s="460">
        <v>34.577280000000002</v>
      </c>
      <c r="N1008" s="257">
        <v>4.0638666666666667</v>
      </c>
      <c r="O1008" s="458">
        <f t="shared" si="95"/>
        <v>0.5527564555291633</v>
      </c>
      <c r="P1008" s="486" t="s">
        <v>1449</v>
      </c>
      <c r="Q1008" s="55" t="s">
        <v>1450</v>
      </c>
    </row>
    <row r="1009" spans="1:17" s="4" customFormat="1" ht="15.5" x14ac:dyDescent="0.35">
      <c r="A1009" s="287">
        <v>228</v>
      </c>
      <c r="B1009" s="321" t="s">
        <v>1450</v>
      </c>
      <c r="C1009" s="147">
        <v>143.69999999999999</v>
      </c>
      <c r="D1009" s="147"/>
      <c r="E1009" s="147"/>
      <c r="F1009" s="147">
        <f t="shared" si="94"/>
        <v>143.69999999999999</v>
      </c>
      <c r="G1009" s="264"/>
      <c r="H1009" s="257">
        <v>0</v>
      </c>
      <c r="I1009" s="257"/>
      <c r="J1009" s="459">
        <f t="shared" si="93"/>
        <v>0</v>
      </c>
      <c r="K1009" s="257">
        <f t="shared" si="92"/>
        <v>0</v>
      </c>
      <c r="L1009" s="257">
        <f t="shared" si="91"/>
        <v>0</v>
      </c>
      <c r="M1009" s="460">
        <v>0</v>
      </c>
      <c r="N1009" s="257">
        <v>0</v>
      </c>
      <c r="O1009" s="458">
        <f t="shared" si="95"/>
        <v>0</v>
      </c>
      <c r="P1009" s="55" t="s">
        <v>1450</v>
      </c>
      <c r="Q1009" s="55" t="s">
        <v>511</v>
      </c>
    </row>
    <row r="1010" spans="1:17" s="4" customFormat="1" ht="15.5" x14ac:dyDescent="0.35">
      <c r="A1010" s="287">
        <v>229</v>
      </c>
      <c r="B1010" s="321" t="s">
        <v>511</v>
      </c>
      <c r="C1010" s="281">
        <v>6688.6</v>
      </c>
      <c r="D1010" s="147"/>
      <c r="E1010" s="147"/>
      <c r="F1010" s="147">
        <f t="shared" si="94"/>
        <v>6688.6</v>
      </c>
      <c r="G1010" s="264"/>
      <c r="H1010" s="281">
        <v>1467</v>
      </c>
      <c r="I1010" s="281"/>
      <c r="J1010" s="459">
        <f t="shared" si="93"/>
        <v>0.48899999999999999</v>
      </c>
      <c r="K1010" s="257">
        <f t="shared" si="92"/>
        <v>2093.62905</v>
      </c>
      <c r="L1010" s="257">
        <f t="shared" si="91"/>
        <v>460.59839099999999</v>
      </c>
      <c r="M1010" s="460">
        <v>874.56671999999992</v>
      </c>
      <c r="N1010" s="257">
        <v>102.78779999999999</v>
      </c>
      <c r="O1010" s="458">
        <f t="shared" si="95"/>
        <v>0.52800017357892526</v>
      </c>
      <c r="P1010" s="487" t="s">
        <v>511</v>
      </c>
    </row>
    <row r="1011" spans="1:17" s="461" customFormat="1" ht="15.5" x14ac:dyDescent="0.35">
      <c r="A1011" s="300"/>
      <c r="B1011" s="444" t="s">
        <v>1063</v>
      </c>
      <c r="C1011" s="299">
        <f t="shared" ref="C1011:N1011" si="96">SUM(C782:C1010)</f>
        <v>245744.60999999993</v>
      </c>
      <c r="D1011" s="299">
        <f t="shared" si="96"/>
        <v>1152.5999999999999</v>
      </c>
      <c r="E1011" s="299">
        <f t="shared" si="96"/>
        <v>1692.3</v>
      </c>
      <c r="F1011" s="299">
        <f t="shared" si="96"/>
        <v>248589.50999999992</v>
      </c>
      <c r="G1011" s="299">
        <f t="shared" si="96"/>
        <v>106744.1</v>
      </c>
      <c r="H1011" s="299">
        <f t="shared" si="96"/>
        <v>79362.999999999971</v>
      </c>
      <c r="I1011" s="299">
        <f t="shared" si="96"/>
        <v>135054.50000000006</v>
      </c>
      <c r="J1011" s="299">
        <f t="shared" si="96"/>
        <v>26.454333333333359</v>
      </c>
      <c r="K1011" s="257">
        <f t="shared" si="92"/>
        <v>113262.90545000011</v>
      </c>
      <c r="L1011" s="299">
        <f t="shared" si="96"/>
        <v>24917.839198999998</v>
      </c>
      <c r="M1011" s="299">
        <f t="shared" si="96"/>
        <v>47313.046079999986</v>
      </c>
      <c r="N1011" s="299">
        <f t="shared" si="96"/>
        <v>5560.7008666666725</v>
      </c>
      <c r="O1011" s="458">
        <f t="shared" si="95"/>
        <v>0.76855411797411266</v>
      </c>
    </row>
    <row r="1012" spans="1:17" s="4" customFormat="1" ht="15.5" x14ac:dyDescent="0.35">
      <c r="A1012" s="456" t="s">
        <v>1013</v>
      </c>
      <c r="B1012" s="321"/>
      <c r="C1012" s="147"/>
      <c r="D1012" s="147"/>
      <c r="E1012" s="147"/>
      <c r="F1012" s="147"/>
      <c r="G1012" s="306"/>
      <c r="H1012" s="147"/>
      <c r="I1012" s="147"/>
      <c r="J1012" s="459"/>
      <c r="K1012" s="257">
        <f t="shared" si="92"/>
        <v>0</v>
      </c>
      <c r="L1012" s="257"/>
      <c r="M1012" s="460"/>
      <c r="N1012" s="257"/>
      <c r="O1012" s="458"/>
      <c r="P1012" s="55" t="s">
        <v>888</v>
      </c>
      <c r="Q1012" s="55" t="s">
        <v>888</v>
      </c>
    </row>
    <row r="1013" spans="1:17" s="4" customFormat="1" ht="15.5" x14ac:dyDescent="0.35">
      <c r="A1013" s="287">
        <v>1</v>
      </c>
      <c r="B1013" s="321" t="s">
        <v>888</v>
      </c>
      <c r="C1013" s="147">
        <v>219.1</v>
      </c>
      <c r="D1013" s="147"/>
      <c r="E1013" s="147"/>
      <c r="F1013" s="147">
        <f t="shared" ref="F1013:F1059" si="97">C1013+D1013+E1013</f>
        <v>219.1</v>
      </c>
      <c r="G1013" s="313">
        <v>87.4</v>
      </c>
      <c r="H1013" s="846">
        <v>61.1</v>
      </c>
      <c r="I1013" s="147"/>
      <c r="J1013" s="459">
        <f t="shared" si="93"/>
        <v>2.0366666666666668E-2</v>
      </c>
      <c r="K1013" s="257">
        <f t="shared" si="92"/>
        <v>87.198864999999998</v>
      </c>
      <c r="L1013" s="257">
        <f t="shared" si="91"/>
        <v>19.1837503</v>
      </c>
      <c r="M1013" s="460">
        <v>37.474666666666671</v>
      </c>
      <c r="N1013" s="257">
        <v>4.2810733333333335</v>
      </c>
      <c r="O1013" s="458">
        <f t="shared" si="95"/>
        <v>0.67612211455956184</v>
      </c>
      <c r="P1013" s="55" t="s">
        <v>889</v>
      </c>
      <c r="Q1013" s="55" t="s">
        <v>889</v>
      </c>
    </row>
    <row r="1014" spans="1:17" s="4" customFormat="1" ht="15.5" x14ac:dyDescent="0.35">
      <c r="A1014" s="287">
        <v>2</v>
      </c>
      <c r="B1014" s="321" t="s">
        <v>889</v>
      </c>
      <c r="C1014" s="147">
        <v>265.10000000000002</v>
      </c>
      <c r="D1014" s="147"/>
      <c r="E1014" s="147"/>
      <c r="F1014" s="147">
        <f t="shared" si="97"/>
        <v>265.10000000000002</v>
      </c>
      <c r="G1014" s="313">
        <v>87.4</v>
      </c>
      <c r="H1014" s="846">
        <v>61.1</v>
      </c>
      <c r="I1014" s="147"/>
      <c r="J1014" s="459">
        <f t="shared" si="93"/>
        <v>2.0366666666666668E-2</v>
      </c>
      <c r="K1014" s="257">
        <f t="shared" si="92"/>
        <v>87.198864999999998</v>
      </c>
      <c r="L1014" s="257">
        <f t="shared" si="91"/>
        <v>19.1837503</v>
      </c>
      <c r="M1014" s="460">
        <v>37.474666666666671</v>
      </c>
      <c r="N1014" s="257">
        <v>4.2810733333333335</v>
      </c>
      <c r="O1014" s="458">
        <f t="shared" si="95"/>
        <v>0.55880179290833643</v>
      </c>
      <c r="P1014" s="55" t="s">
        <v>890</v>
      </c>
      <c r="Q1014" s="55" t="s">
        <v>890</v>
      </c>
    </row>
    <row r="1015" spans="1:17" s="4" customFormat="1" ht="15.5" x14ac:dyDescent="0.35">
      <c r="A1015" s="287">
        <v>3</v>
      </c>
      <c r="B1015" s="321" t="s">
        <v>890</v>
      </c>
      <c r="C1015" s="147">
        <v>352.7</v>
      </c>
      <c r="D1015" s="147"/>
      <c r="E1015" s="147"/>
      <c r="F1015" s="147">
        <f t="shared" si="97"/>
        <v>352.7</v>
      </c>
      <c r="G1015" s="313">
        <v>87.4</v>
      </c>
      <c r="H1015" s="846">
        <v>61.1</v>
      </c>
      <c r="I1015" s="147"/>
      <c r="J1015" s="459">
        <f t="shared" si="93"/>
        <v>2.0366666666666668E-2</v>
      </c>
      <c r="K1015" s="257">
        <f t="shared" si="92"/>
        <v>87.198864999999998</v>
      </c>
      <c r="L1015" s="257">
        <f t="shared" si="91"/>
        <v>19.1837503</v>
      </c>
      <c r="M1015" s="460">
        <v>37.474666666666671</v>
      </c>
      <c r="N1015" s="257">
        <v>4.2810733333333335</v>
      </c>
      <c r="O1015" s="458">
        <f t="shared" si="95"/>
        <v>0.42001234845477747</v>
      </c>
      <c r="P1015" s="55" t="s">
        <v>891</v>
      </c>
      <c r="Q1015" s="55" t="s">
        <v>891</v>
      </c>
    </row>
    <row r="1016" spans="1:17" s="4" customFormat="1" ht="15.5" x14ac:dyDescent="0.35">
      <c r="A1016" s="287">
        <v>4</v>
      </c>
      <c r="B1016" s="321" t="s">
        <v>891</v>
      </c>
      <c r="C1016" s="147">
        <v>350.15</v>
      </c>
      <c r="D1016" s="147"/>
      <c r="E1016" s="147"/>
      <c r="F1016" s="147">
        <f t="shared" si="97"/>
        <v>350.15</v>
      </c>
      <c r="G1016" s="313">
        <v>87.4</v>
      </c>
      <c r="H1016" s="846">
        <v>61.1</v>
      </c>
      <c r="I1016" s="147"/>
      <c r="J1016" s="459">
        <f t="shared" si="93"/>
        <v>2.0366666666666668E-2</v>
      </c>
      <c r="K1016" s="257">
        <f t="shared" si="92"/>
        <v>87.198864999999998</v>
      </c>
      <c r="L1016" s="257">
        <f t="shared" si="91"/>
        <v>19.1837503</v>
      </c>
      <c r="M1016" s="460">
        <v>37.474666666666671</v>
      </c>
      <c r="N1016" s="257">
        <v>4.2810733333333335</v>
      </c>
      <c r="O1016" s="458">
        <f t="shared" si="95"/>
        <v>0.42307112751677856</v>
      </c>
      <c r="P1016" s="55" t="s">
        <v>892</v>
      </c>
      <c r="Q1016" s="55" t="s">
        <v>892</v>
      </c>
    </row>
    <row r="1017" spans="1:17" s="4" customFormat="1" ht="15.5" x14ac:dyDescent="0.35">
      <c r="A1017" s="287">
        <v>5</v>
      </c>
      <c r="B1017" s="321" t="s">
        <v>892</v>
      </c>
      <c r="C1017" s="147">
        <v>348.6</v>
      </c>
      <c r="D1017" s="147"/>
      <c r="E1017" s="147"/>
      <c r="F1017" s="147">
        <f t="shared" si="97"/>
        <v>348.6</v>
      </c>
      <c r="G1017" s="313">
        <v>87.4</v>
      </c>
      <c r="H1017" s="846">
        <v>61.1</v>
      </c>
      <c r="I1017" s="147"/>
      <c r="J1017" s="459">
        <f t="shared" si="93"/>
        <v>2.0366666666666668E-2</v>
      </c>
      <c r="K1017" s="257">
        <f t="shared" si="92"/>
        <v>87.198864999999998</v>
      </c>
      <c r="L1017" s="257">
        <f t="shared" ref="L1017:L1076" si="98">K1017*0.22</f>
        <v>19.1837503</v>
      </c>
      <c r="M1017" s="460">
        <v>37.474666666666671</v>
      </c>
      <c r="N1017" s="257">
        <v>4.2810733333333335</v>
      </c>
      <c r="O1017" s="458">
        <f t="shared" si="95"/>
        <v>0.42495225272518644</v>
      </c>
      <c r="P1017" s="55" t="s">
        <v>893</v>
      </c>
      <c r="Q1017" s="55" t="s">
        <v>893</v>
      </c>
    </row>
    <row r="1018" spans="1:17" s="4" customFormat="1" ht="15.5" x14ac:dyDescent="0.35">
      <c r="A1018" s="287">
        <v>6</v>
      </c>
      <c r="B1018" s="321" t="s">
        <v>893</v>
      </c>
      <c r="C1018" s="147">
        <v>430.37</v>
      </c>
      <c r="D1018" s="147"/>
      <c r="E1018" s="147"/>
      <c r="F1018" s="147">
        <f t="shared" si="97"/>
        <v>430.37</v>
      </c>
      <c r="G1018" s="313">
        <v>67</v>
      </c>
      <c r="H1018" s="846">
        <v>61.1</v>
      </c>
      <c r="I1018" s="147"/>
      <c r="J1018" s="459">
        <f t="shared" si="93"/>
        <v>2.0366666666666668E-2</v>
      </c>
      <c r="K1018" s="257">
        <f t="shared" si="92"/>
        <v>87.198864999999998</v>
      </c>
      <c r="L1018" s="257">
        <f t="shared" si="98"/>
        <v>19.1837503</v>
      </c>
      <c r="M1018" s="460">
        <v>37.474666666666671</v>
      </c>
      <c r="N1018" s="257">
        <v>4.2810733333333335</v>
      </c>
      <c r="O1018" s="458">
        <f t="shared" si="95"/>
        <v>0.34421162093082697</v>
      </c>
      <c r="P1018" s="55" t="s">
        <v>894</v>
      </c>
      <c r="Q1018" s="55" t="s">
        <v>894</v>
      </c>
    </row>
    <row r="1019" spans="1:17" s="4" customFormat="1" ht="15.5" x14ac:dyDescent="0.35">
      <c r="A1019" s="287">
        <v>7</v>
      </c>
      <c r="B1019" s="321" t="s">
        <v>894</v>
      </c>
      <c r="C1019" s="147">
        <v>79.3</v>
      </c>
      <c r="D1019" s="147"/>
      <c r="E1019" s="147"/>
      <c r="F1019" s="147">
        <f t="shared" si="97"/>
        <v>79.3</v>
      </c>
      <c r="G1019" s="313">
        <v>10</v>
      </c>
      <c r="H1019" s="846">
        <v>10</v>
      </c>
      <c r="I1019" s="147"/>
      <c r="J1019" s="459">
        <f t="shared" si="93"/>
        <v>3.3333333333333335E-3</v>
      </c>
      <c r="K1019" s="257">
        <f t="shared" si="92"/>
        <v>14.2715</v>
      </c>
      <c r="L1019" s="257">
        <f t="shared" si="98"/>
        <v>3.1397300000000001</v>
      </c>
      <c r="M1019" s="460">
        <v>6.1333333333333337</v>
      </c>
      <c r="N1019" s="257">
        <v>0.70066666666666666</v>
      </c>
      <c r="O1019" s="458">
        <f t="shared" si="95"/>
        <v>0.305740605296343</v>
      </c>
      <c r="P1019" s="55" t="s">
        <v>895</v>
      </c>
      <c r="Q1019" s="55" t="s">
        <v>896</v>
      </c>
    </row>
    <row r="1020" spans="1:17" s="4" customFormat="1" ht="15.5" x14ac:dyDescent="0.35">
      <c r="A1020" s="287">
        <v>8</v>
      </c>
      <c r="B1020" s="321" t="s">
        <v>896</v>
      </c>
      <c r="C1020" s="147">
        <v>326.92</v>
      </c>
      <c r="D1020" s="147"/>
      <c r="E1020" s="147"/>
      <c r="F1020" s="147">
        <f t="shared" si="97"/>
        <v>326.92</v>
      </c>
      <c r="G1020" s="313">
        <v>21.43</v>
      </c>
      <c r="H1020" s="846">
        <v>21.43</v>
      </c>
      <c r="I1020" s="147"/>
      <c r="J1020" s="459">
        <f t="shared" si="93"/>
        <v>7.1433333333333331E-3</v>
      </c>
      <c r="K1020" s="257">
        <f t="shared" si="92"/>
        <v>30.583824499999999</v>
      </c>
      <c r="L1020" s="257">
        <f t="shared" si="98"/>
        <v>6.7284413899999995</v>
      </c>
      <c r="M1020" s="460">
        <v>13.143733333333333</v>
      </c>
      <c r="N1020" s="257">
        <v>1.5015286666666667</v>
      </c>
      <c r="O1020" s="458">
        <f t="shared" si="95"/>
        <v>0.15893040465557323</v>
      </c>
      <c r="P1020" s="55" t="s">
        <v>897</v>
      </c>
      <c r="Q1020" s="55" t="s">
        <v>898</v>
      </c>
    </row>
    <row r="1021" spans="1:17" s="4" customFormat="1" ht="15.5" x14ac:dyDescent="0.35">
      <c r="A1021" s="287">
        <v>9</v>
      </c>
      <c r="B1021" s="321" t="s">
        <v>897</v>
      </c>
      <c r="C1021" s="147">
        <v>322.55</v>
      </c>
      <c r="D1021" s="147"/>
      <c r="E1021" s="147"/>
      <c r="F1021" s="147">
        <f t="shared" si="97"/>
        <v>322.55</v>
      </c>
      <c r="G1021" s="313">
        <v>21.43</v>
      </c>
      <c r="H1021" s="846">
        <v>21.43</v>
      </c>
      <c r="I1021" s="147"/>
      <c r="J1021" s="459">
        <f t="shared" si="93"/>
        <v>7.1433333333333331E-3</v>
      </c>
      <c r="K1021" s="257">
        <f t="shared" si="92"/>
        <v>30.583824499999999</v>
      </c>
      <c r="L1021" s="257">
        <f t="shared" si="98"/>
        <v>6.7284413899999995</v>
      </c>
      <c r="M1021" s="460">
        <v>13.143733333333333</v>
      </c>
      <c r="N1021" s="257">
        <v>1.5015286666666667</v>
      </c>
      <c r="O1021" s="458">
        <f t="shared" si="95"/>
        <v>0.16108363940474346</v>
      </c>
      <c r="P1021" s="55" t="s">
        <v>898</v>
      </c>
      <c r="Q1021" s="55" t="s">
        <v>899</v>
      </c>
    </row>
    <row r="1022" spans="1:17" s="4" customFormat="1" ht="15.5" x14ac:dyDescent="0.35">
      <c r="A1022" s="287">
        <v>10</v>
      </c>
      <c r="B1022" s="321" t="s">
        <v>898</v>
      </c>
      <c r="C1022" s="147">
        <v>415.5</v>
      </c>
      <c r="D1022" s="147"/>
      <c r="E1022" s="147"/>
      <c r="F1022" s="147">
        <f t="shared" si="97"/>
        <v>415.5</v>
      </c>
      <c r="G1022" s="313">
        <v>21.43</v>
      </c>
      <c r="H1022" s="846">
        <v>21.43</v>
      </c>
      <c r="I1022" s="147"/>
      <c r="J1022" s="459">
        <f t="shared" si="93"/>
        <v>7.1433333333333331E-3</v>
      </c>
      <c r="K1022" s="257">
        <f t="shared" si="92"/>
        <v>30.583824499999999</v>
      </c>
      <c r="L1022" s="257">
        <f t="shared" si="98"/>
        <v>6.7284413899999995</v>
      </c>
      <c r="M1022" s="460">
        <v>13.143733333333333</v>
      </c>
      <c r="N1022" s="257">
        <v>1.5015286666666667</v>
      </c>
      <c r="O1022" s="458">
        <f t="shared" si="95"/>
        <v>0.12504820190132371</v>
      </c>
      <c r="P1022" s="55" t="s">
        <v>899</v>
      </c>
      <c r="Q1022" s="55" t="s">
        <v>900</v>
      </c>
    </row>
    <row r="1023" spans="1:17" s="4" customFormat="1" ht="15.5" x14ac:dyDescent="0.35">
      <c r="A1023" s="287">
        <v>11</v>
      </c>
      <c r="B1023" s="321" t="s">
        <v>899</v>
      </c>
      <c r="C1023" s="147">
        <v>372.82</v>
      </c>
      <c r="D1023" s="147"/>
      <c r="E1023" s="147"/>
      <c r="F1023" s="147">
        <f t="shared" si="97"/>
        <v>372.82</v>
      </c>
      <c r="G1023" s="313">
        <v>21.43</v>
      </c>
      <c r="H1023" s="846">
        <v>21.43</v>
      </c>
      <c r="I1023" s="147"/>
      <c r="J1023" s="459">
        <f t="shared" si="93"/>
        <v>7.1433333333333331E-3</v>
      </c>
      <c r="K1023" s="257">
        <f t="shared" si="92"/>
        <v>30.583824499999999</v>
      </c>
      <c r="L1023" s="257">
        <f t="shared" si="98"/>
        <v>6.7284413899999995</v>
      </c>
      <c r="M1023" s="460">
        <v>13.143733333333333</v>
      </c>
      <c r="N1023" s="257">
        <v>1.5015286666666667</v>
      </c>
      <c r="O1023" s="458">
        <f t="shared" si="95"/>
        <v>0.13936357462046028</v>
      </c>
      <c r="P1023" s="55" t="s">
        <v>900</v>
      </c>
      <c r="Q1023" s="55" t="s">
        <v>901</v>
      </c>
    </row>
    <row r="1024" spans="1:17" s="4" customFormat="1" ht="15.5" x14ac:dyDescent="0.35">
      <c r="A1024" s="287">
        <v>12</v>
      </c>
      <c r="B1024" s="321" t="s">
        <v>900</v>
      </c>
      <c r="C1024" s="147">
        <v>282.76</v>
      </c>
      <c r="D1024" s="147"/>
      <c r="E1024" s="147"/>
      <c r="F1024" s="147">
        <f t="shared" si="97"/>
        <v>282.76</v>
      </c>
      <c r="G1024" s="313">
        <v>21.43</v>
      </c>
      <c r="H1024" s="846">
        <v>0</v>
      </c>
      <c r="I1024" s="147"/>
      <c r="J1024" s="459">
        <f t="shared" si="93"/>
        <v>0</v>
      </c>
      <c r="K1024" s="257">
        <f t="shared" si="92"/>
        <v>0</v>
      </c>
      <c r="L1024" s="257">
        <f t="shared" si="98"/>
        <v>0</v>
      </c>
      <c r="M1024" s="460">
        <v>0</v>
      </c>
      <c r="N1024" s="257">
        <v>0</v>
      </c>
      <c r="O1024" s="458">
        <f t="shared" si="95"/>
        <v>0</v>
      </c>
      <c r="P1024" s="55" t="s">
        <v>901</v>
      </c>
      <c r="Q1024" s="55" t="s">
        <v>902</v>
      </c>
    </row>
    <row r="1025" spans="1:17" s="4" customFormat="1" ht="15.5" x14ac:dyDescent="0.35">
      <c r="A1025" s="287">
        <v>13</v>
      </c>
      <c r="B1025" s="321" t="s">
        <v>901</v>
      </c>
      <c r="C1025" s="147">
        <v>180.5</v>
      </c>
      <c r="D1025" s="147"/>
      <c r="E1025" s="147"/>
      <c r="F1025" s="147">
        <f t="shared" si="97"/>
        <v>180.5</v>
      </c>
      <c r="G1025" s="313">
        <v>10</v>
      </c>
      <c r="H1025" s="846">
        <v>10</v>
      </c>
      <c r="I1025" s="147"/>
      <c r="J1025" s="459">
        <f t="shared" si="93"/>
        <v>3.3333333333333335E-3</v>
      </c>
      <c r="K1025" s="257">
        <f t="shared" si="92"/>
        <v>14.2715</v>
      </c>
      <c r="L1025" s="257">
        <f t="shared" si="98"/>
        <v>3.1397300000000001</v>
      </c>
      <c r="M1025" s="460">
        <v>6.1333333333333337</v>
      </c>
      <c r="N1025" s="257">
        <v>0.70066666666666666</v>
      </c>
      <c r="O1025" s="458">
        <f t="shared" si="95"/>
        <v>0.13432260387811634</v>
      </c>
      <c r="P1025" s="55" t="s">
        <v>902</v>
      </c>
      <c r="Q1025" s="55" t="s">
        <v>903</v>
      </c>
    </row>
    <row r="1026" spans="1:17" s="4" customFormat="1" ht="15.5" x14ac:dyDescent="0.35">
      <c r="A1026" s="287">
        <v>14</v>
      </c>
      <c r="B1026" s="321" t="s">
        <v>902</v>
      </c>
      <c r="C1026" s="147">
        <v>5520.77</v>
      </c>
      <c r="D1026" s="147"/>
      <c r="E1026" s="147"/>
      <c r="F1026" s="147">
        <f t="shared" si="97"/>
        <v>5520.77</v>
      </c>
      <c r="G1026" s="313">
        <v>1849</v>
      </c>
      <c r="H1026" s="147">
        <v>696.8</v>
      </c>
      <c r="I1026" s="147"/>
      <c r="J1026" s="459">
        <f t="shared" si="93"/>
        <v>0.23226666666666665</v>
      </c>
      <c r="K1026" s="257">
        <f t="shared" si="92"/>
        <v>994.43811999999991</v>
      </c>
      <c r="L1026" s="257">
        <f t="shared" si="98"/>
        <v>218.77638639999998</v>
      </c>
      <c r="M1026" s="460">
        <v>427.37066666666664</v>
      </c>
      <c r="N1026" s="257">
        <v>48.822453333333328</v>
      </c>
      <c r="O1026" s="458">
        <f t="shared" si="95"/>
        <v>0.30600942013523474</v>
      </c>
      <c r="P1026" s="55" t="s">
        <v>903</v>
      </c>
      <c r="Q1026" s="55" t="s">
        <v>904</v>
      </c>
    </row>
    <row r="1027" spans="1:17" s="4" customFormat="1" ht="15.5" x14ac:dyDescent="0.35">
      <c r="A1027" s="287">
        <v>15</v>
      </c>
      <c r="B1027" s="321" t="s">
        <v>903</v>
      </c>
      <c r="C1027" s="147">
        <v>5310.85</v>
      </c>
      <c r="D1027" s="147"/>
      <c r="E1027" s="147"/>
      <c r="F1027" s="147">
        <f t="shared" si="97"/>
        <v>5310.85</v>
      </c>
      <c r="G1027" s="313">
        <v>1703</v>
      </c>
      <c r="H1027" s="147">
        <v>1273.8</v>
      </c>
      <c r="I1027" s="147"/>
      <c r="J1027" s="459">
        <f t="shared" si="93"/>
        <v>0.42459999999999998</v>
      </c>
      <c r="K1027" s="257">
        <f t="shared" si="92"/>
        <v>1817.9036699999999</v>
      </c>
      <c r="L1027" s="257">
        <f t="shared" si="98"/>
        <v>399.93880739999997</v>
      </c>
      <c r="M1027" s="460">
        <v>781.26400000000001</v>
      </c>
      <c r="N1027" s="257">
        <v>89.250919999999994</v>
      </c>
      <c r="O1027" s="458">
        <f t="shared" si="95"/>
        <v>0.58151847583720118</v>
      </c>
      <c r="P1027" s="55" t="s">
        <v>904</v>
      </c>
      <c r="Q1027" s="55" t="s">
        <v>905</v>
      </c>
    </row>
    <row r="1028" spans="1:17" s="4" customFormat="1" ht="15.5" x14ac:dyDescent="0.35">
      <c r="A1028" s="287">
        <v>16</v>
      </c>
      <c r="B1028" s="321" t="s">
        <v>904</v>
      </c>
      <c r="C1028" s="147">
        <v>5405.43</v>
      </c>
      <c r="D1028" s="147"/>
      <c r="E1028" s="147"/>
      <c r="F1028" s="147">
        <f t="shared" si="97"/>
        <v>5405.43</v>
      </c>
      <c r="G1028" s="313">
        <v>1916</v>
      </c>
      <c r="H1028" s="147">
        <v>1211.33</v>
      </c>
      <c r="I1028" s="147"/>
      <c r="J1028" s="459">
        <f t="shared" si="93"/>
        <v>0.40377666666666662</v>
      </c>
      <c r="K1028" s="257">
        <f t="shared" si="92"/>
        <v>1728.7496094999997</v>
      </c>
      <c r="L1028" s="257">
        <f t="shared" si="98"/>
        <v>380.32491408999994</v>
      </c>
      <c r="M1028" s="460">
        <v>742.94906666666657</v>
      </c>
      <c r="N1028" s="257">
        <v>84.873855333333324</v>
      </c>
      <c r="O1028" s="458">
        <f t="shared" si="95"/>
        <v>0.54332355531197318</v>
      </c>
      <c r="P1028" s="55" t="s">
        <v>905</v>
      </c>
      <c r="Q1028" s="55" t="s">
        <v>906</v>
      </c>
    </row>
    <row r="1029" spans="1:17" s="4" customFormat="1" ht="15.5" x14ac:dyDescent="0.35">
      <c r="A1029" s="287">
        <v>17</v>
      </c>
      <c r="B1029" s="321" t="s">
        <v>905</v>
      </c>
      <c r="C1029" s="147">
        <v>349.2</v>
      </c>
      <c r="D1029" s="147"/>
      <c r="E1029" s="147"/>
      <c r="F1029" s="147">
        <f t="shared" si="97"/>
        <v>349.2</v>
      </c>
      <c r="G1029" s="313">
        <v>13.2</v>
      </c>
      <c r="H1029" s="846">
        <v>13.2</v>
      </c>
      <c r="I1029" s="147"/>
      <c r="J1029" s="459">
        <f t="shared" si="93"/>
        <v>4.3999999999999994E-3</v>
      </c>
      <c r="K1029" s="257">
        <f t="shared" si="92"/>
        <v>18.838379999999997</v>
      </c>
      <c r="L1029" s="257">
        <f t="shared" si="98"/>
        <v>4.1444435999999998</v>
      </c>
      <c r="M1029" s="460">
        <v>8.0959999999999983</v>
      </c>
      <c r="N1029" s="257">
        <v>0.92487999999999992</v>
      </c>
      <c r="O1029" s="458">
        <f t="shared" si="95"/>
        <v>9.1648635738831599E-2</v>
      </c>
      <c r="P1029" s="55" t="s">
        <v>906</v>
      </c>
      <c r="Q1029" s="55" t="s">
        <v>907</v>
      </c>
    </row>
    <row r="1030" spans="1:17" s="4" customFormat="1" ht="15.5" x14ac:dyDescent="0.35">
      <c r="A1030" s="287">
        <v>18</v>
      </c>
      <c r="B1030" s="321" t="s">
        <v>907</v>
      </c>
      <c r="C1030" s="147">
        <v>360.2</v>
      </c>
      <c r="D1030" s="147"/>
      <c r="E1030" s="147"/>
      <c r="F1030" s="147">
        <f t="shared" si="97"/>
        <v>360.2</v>
      </c>
      <c r="G1030" s="313">
        <v>13.2</v>
      </c>
      <c r="H1030" s="846">
        <v>13.16</v>
      </c>
      <c r="I1030" s="147"/>
      <c r="J1030" s="459">
        <f t="shared" si="93"/>
        <v>4.3866666666666663E-3</v>
      </c>
      <c r="K1030" s="257">
        <f t="shared" si="92"/>
        <v>18.781293999999999</v>
      </c>
      <c r="L1030" s="257">
        <f t="shared" si="98"/>
        <v>4.1318846799999998</v>
      </c>
      <c r="M1030" s="460">
        <v>8.0714666666666659</v>
      </c>
      <c r="N1030" s="257">
        <v>0.92207733333333319</v>
      </c>
      <c r="O1030" s="458">
        <f t="shared" si="95"/>
        <v>8.8580573792337594E-2</v>
      </c>
      <c r="P1030" s="55" t="s">
        <v>908</v>
      </c>
      <c r="Q1030" s="55" t="s">
        <v>909</v>
      </c>
    </row>
    <row r="1031" spans="1:17" s="4" customFormat="1" ht="15.5" x14ac:dyDescent="0.35">
      <c r="A1031" s="287">
        <v>19</v>
      </c>
      <c r="B1031" s="321" t="s">
        <v>909</v>
      </c>
      <c r="C1031" s="147">
        <v>357.19</v>
      </c>
      <c r="D1031" s="147"/>
      <c r="E1031" s="147"/>
      <c r="F1031" s="147">
        <f t="shared" si="97"/>
        <v>357.19</v>
      </c>
      <c r="G1031" s="313">
        <v>13.2</v>
      </c>
      <c r="H1031" s="846">
        <v>13.16</v>
      </c>
      <c r="I1031" s="147"/>
      <c r="J1031" s="459">
        <f t="shared" si="93"/>
        <v>4.3866666666666663E-3</v>
      </c>
      <c r="K1031" s="257">
        <f t="shared" ref="K1031:K1094" si="99">J1031*4281.45</f>
        <v>18.781293999999999</v>
      </c>
      <c r="L1031" s="257">
        <f t="shared" si="98"/>
        <v>4.1318846799999998</v>
      </c>
      <c r="M1031" s="460">
        <v>8.0714666666666659</v>
      </c>
      <c r="N1031" s="257">
        <v>0.92207733333333319</v>
      </c>
      <c r="O1031" s="458">
        <f t="shared" si="95"/>
        <v>8.9327032335731679E-2</v>
      </c>
      <c r="P1031" s="55" t="s">
        <v>910</v>
      </c>
      <c r="Q1031" s="55" t="s">
        <v>911</v>
      </c>
    </row>
    <row r="1032" spans="1:17" s="4" customFormat="1" ht="15.5" x14ac:dyDescent="0.35">
      <c r="A1032" s="287">
        <v>20</v>
      </c>
      <c r="B1032" s="321" t="s">
        <v>910</v>
      </c>
      <c r="C1032" s="147">
        <v>306.39999999999998</v>
      </c>
      <c r="D1032" s="147"/>
      <c r="E1032" s="147"/>
      <c r="F1032" s="147">
        <f t="shared" si="97"/>
        <v>306.39999999999998</v>
      </c>
      <c r="G1032" s="313">
        <v>13.2</v>
      </c>
      <c r="H1032" s="846">
        <v>13.16</v>
      </c>
      <c r="I1032" s="147"/>
      <c r="J1032" s="459">
        <f t="shared" si="93"/>
        <v>4.3866666666666663E-3</v>
      </c>
      <c r="K1032" s="257">
        <f t="shared" si="99"/>
        <v>18.781293999999999</v>
      </c>
      <c r="L1032" s="257">
        <f t="shared" si="98"/>
        <v>4.1318846799999998</v>
      </c>
      <c r="M1032" s="460">
        <v>8.0714666666666659</v>
      </c>
      <c r="N1032" s="257">
        <v>0.92207733333333319</v>
      </c>
      <c r="O1032" s="458">
        <f t="shared" si="95"/>
        <v>0.10413421240208877</v>
      </c>
      <c r="P1032" s="55" t="s">
        <v>911</v>
      </c>
      <c r="Q1032" s="55" t="s">
        <v>912</v>
      </c>
    </row>
    <row r="1033" spans="1:17" s="4" customFormat="1" ht="15.5" x14ac:dyDescent="0.35">
      <c r="A1033" s="287">
        <v>21</v>
      </c>
      <c r="B1033" s="321" t="s">
        <v>911</v>
      </c>
      <c r="C1033" s="147">
        <v>407.2</v>
      </c>
      <c r="D1033" s="147"/>
      <c r="E1033" s="147"/>
      <c r="F1033" s="147">
        <f t="shared" si="97"/>
        <v>407.2</v>
      </c>
      <c r="G1033" s="313">
        <v>13.2</v>
      </c>
      <c r="H1033" s="846">
        <v>13.16</v>
      </c>
      <c r="I1033" s="147"/>
      <c r="J1033" s="459">
        <f t="shared" si="93"/>
        <v>4.3866666666666663E-3</v>
      </c>
      <c r="K1033" s="257">
        <f t="shared" si="99"/>
        <v>18.781293999999999</v>
      </c>
      <c r="L1033" s="257">
        <f t="shared" si="98"/>
        <v>4.1318846799999998</v>
      </c>
      <c r="M1033" s="460">
        <v>8.0714666666666659</v>
      </c>
      <c r="N1033" s="257">
        <v>0.92207733333333319</v>
      </c>
      <c r="O1033" s="458">
        <f t="shared" si="95"/>
        <v>7.8356391650294691E-2</v>
      </c>
      <c r="P1033" s="55" t="s">
        <v>912</v>
      </c>
      <c r="Q1033" s="55" t="s">
        <v>913</v>
      </c>
    </row>
    <row r="1034" spans="1:17" s="4" customFormat="1" ht="15.5" x14ac:dyDescent="0.35">
      <c r="A1034" s="287">
        <v>22</v>
      </c>
      <c r="B1034" s="321" t="s">
        <v>912</v>
      </c>
      <c r="C1034" s="147">
        <v>52.3</v>
      </c>
      <c r="D1034" s="147"/>
      <c r="E1034" s="147"/>
      <c r="F1034" s="147">
        <f t="shared" si="97"/>
        <v>52.3</v>
      </c>
      <c r="G1034" s="313">
        <v>10</v>
      </c>
      <c r="H1034" s="846">
        <v>7</v>
      </c>
      <c r="I1034" s="147"/>
      <c r="J1034" s="459">
        <f t="shared" si="93"/>
        <v>2.3333333333333335E-3</v>
      </c>
      <c r="K1034" s="257">
        <f t="shared" si="99"/>
        <v>9.9900500000000001</v>
      </c>
      <c r="L1034" s="257">
        <f t="shared" si="98"/>
        <v>2.1978110000000002</v>
      </c>
      <c r="M1034" s="460">
        <v>4.2933333333333339</v>
      </c>
      <c r="N1034" s="257">
        <v>0.49046666666666672</v>
      </c>
      <c r="O1034" s="458">
        <f t="shared" si="95"/>
        <v>0.32450594646271513</v>
      </c>
      <c r="P1034" s="55" t="s">
        <v>913</v>
      </c>
      <c r="Q1034" s="55" t="s">
        <v>914</v>
      </c>
    </row>
    <row r="1035" spans="1:17" s="4" customFormat="1" ht="15.5" x14ac:dyDescent="0.35">
      <c r="A1035" s="287">
        <v>23</v>
      </c>
      <c r="B1035" s="321" t="s">
        <v>913</v>
      </c>
      <c r="C1035" s="147">
        <v>122.2</v>
      </c>
      <c r="D1035" s="147"/>
      <c r="E1035" s="147"/>
      <c r="F1035" s="147">
        <f t="shared" si="97"/>
        <v>122.2</v>
      </c>
      <c r="G1035" s="313">
        <v>13.2</v>
      </c>
      <c r="H1035" s="846">
        <v>13.16</v>
      </c>
      <c r="I1035" s="147"/>
      <c r="J1035" s="459">
        <f t="shared" si="93"/>
        <v>4.3866666666666663E-3</v>
      </c>
      <c r="K1035" s="257">
        <f t="shared" si="99"/>
        <v>18.781293999999999</v>
      </c>
      <c r="L1035" s="257">
        <f t="shared" si="98"/>
        <v>4.1318846799999998</v>
      </c>
      <c r="M1035" s="460">
        <v>8.0714666666666659</v>
      </c>
      <c r="N1035" s="257">
        <v>0.92207733333333319</v>
      </c>
      <c r="O1035" s="458">
        <f t="shared" si="95"/>
        <v>0.26110247692307692</v>
      </c>
      <c r="P1035" s="55" t="s">
        <v>914</v>
      </c>
      <c r="Q1035" s="55" t="s">
        <v>915</v>
      </c>
    </row>
    <row r="1036" spans="1:17" s="4" customFormat="1" ht="15.5" x14ac:dyDescent="0.35">
      <c r="A1036" s="287">
        <v>24</v>
      </c>
      <c r="B1036" s="321" t="s">
        <v>915</v>
      </c>
      <c r="C1036" s="147">
        <v>205.19</v>
      </c>
      <c r="D1036" s="147"/>
      <c r="E1036" s="147"/>
      <c r="F1036" s="147">
        <f t="shared" si="97"/>
        <v>205.19</v>
      </c>
      <c r="G1036" s="313">
        <v>20</v>
      </c>
      <c r="H1036" s="846">
        <v>20</v>
      </c>
      <c r="I1036" s="147"/>
      <c r="J1036" s="459">
        <f t="shared" si="93"/>
        <v>6.6666666666666671E-3</v>
      </c>
      <c r="K1036" s="257">
        <f t="shared" si="99"/>
        <v>28.542999999999999</v>
      </c>
      <c r="L1036" s="257">
        <f t="shared" si="98"/>
        <v>6.2794600000000003</v>
      </c>
      <c r="M1036" s="460">
        <v>12.266666666666667</v>
      </c>
      <c r="N1036" s="257">
        <v>1.4013333333333333</v>
      </c>
      <c r="O1036" s="458">
        <f t="shared" si="95"/>
        <v>0.23631980115990059</v>
      </c>
      <c r="P1036" s="55" t="s">
        <v>916</v>
      </c>
      <c r="Q1036" s="55" t="s">
        <v>918</v>
      </c>
    </row>
    <row r="1037" spans="1:17" s="4" customFormat="1" ht="15.5" x14ac:dyDescent="0.35">
      <c r="A1037" s="287">
        <v>25</v>
      </c>
      <c r="B1037" s="321" t="s">
        <v>916</v>
      </c>
      <c r="C1037" s="147">
        <v>289.10000000000002</v>
      </c>
      <c r="D1037" s="147"/>
      <c r="E1037" s="147"/>
      <c r="F1037" s="147">
        <f t="shared" si="97"/>
        <v>289.10000000000002</v>
      </c>
      <c r="G1037" s="313">
        <v>20</v>
      </c>
      <c r="H1037" s="846">
        <v>20</v>
      </c>
      <c r="I1037" s="147"/>
      <c r="J1037" s="459">
        <f t="shared" ref="J1037:J1095" si="100">H1037/3000</f>
        <v>6.6666666666666671E-3</v>
      </c>
      <c r="K1037" s="257">
        <f t="shared" si="99"/>
        <v>28.542999999999999</v>
      </c>
      <c r="L1037" s="257">
        <f t="shared" si="98"/>
        <v>6.2794600000000003</v>
      </c>
      <c r="M1037" s="460">
        <v>12.266666666666667</v>
      </c>
      <c r="N1037" s="257">
        <v>1.4013333333333333</v>
      </c>
      <c r="O1037" s="458">
        <f t="shared" si="95"/>
        <v>0.1677290210999654</v>
      </c>
      <c r="P1037" s="55" t="s">
        <v>917</v>
      </c>
      <c r="Q1037" s="55" t="s">
        <v>919</v>
      </c>
    </row>
    <row r="1038" spans="1:17" s="4" customFormat="1" ht="15.5" x14ac:dyDescent="0.35">
      <c r="A1038" s="287">
        <v>26</v>
      </c>
      <c r="B1038" s="321" t="s">
        <v>918</v>
      </c>
      <c r="C1038" s="147">
        <v>242.85</v>
      </c>
      <c r="D1038" s="147"/>
      <c r="E1038" s="147"/>
      <c r="F1038" s="147">
        <f t="shared" si="97"/>
        <v>242.85</v>
      </c>
      <c r="G1038" s="313">
        <v>20</v>
      </c>
      <c r="H1038" s="846">
        <v>20</v>
      </c>
      <c r="I1038" s="147"/>
      <c r="J1038" s="459">
        <f t="shared" si="100"/>
        <v>6.6666666666666671E-3</v>
      </c>
      <c r="K1038" s="257">
        <f t="shared" si="99"/>
        <v>28.542999999999999</v>
      </c>
      <c r="L1038" s="257">
        <f t="shared" si="98"/>
        <v>6.2794600000000003</v>
      </c>
      <c r="M1038" s="460">
        <v>12.266666666666667</v>
      </c>
      <c r="N1038" s="257">
        <v>1.4013333333333333</v>
      </c>
      <c r="O1038" s="458">
        <f t="shared" si="95"/>
        <v>0.19967247271978589</v>
      </c>
      <c r="P1038" s="55" t="s">
        <v>919</v>
      </c>
      <c r="Q1038" s="55" t="s">
        <v>921</v>
      </c>
    </row>
    <row r="1039" spans="1:17" s="4" customFormat="1" ht="15.5" x14ac:dyDescent="0.35">
      <c r="A1039" s="287">
        <v>27</v>
      </c>
      <c r="B1039" s="321" t="s">
        <v>919</v>
      </c>
      <c r="C1039" s="147">
        <v>415.2</v>
      </c>
      <c r="D1039" s="147"/>
      <c r="E1039" s="147"/>
      <c r="F1039" s="147">
        <f t="shared" si="97"/>
        <v>415.2</v>
      </c>
      <c r="G1039" s="313">
        <v>20</v>
      </c>
      <c r="H1039" s="846">
        <v>0</v>
      </c>
      <c r="I1039" s="147"/>
      <c r="J1039" s="459">
        <f t="shared" si="100"/>
        <v>0</v>
      </c>
      <c r="K1039" s="257">
        <f t="shared" si="99"/>
        <v>0</v>
      </c>
      <c r="L1039" s="257">
        <f t="shared" si="98"/>
        <v>0</v>
      </c>
      <c r="M1039" s="460">
        <v>0</v>
      </c>
      <c r="N1039" s="257">
        <v>0</v>
      </c>
      <c r="O1039" s="458">
        <f t="shared" si="95"/>
        <v>0</v>
      </c>
      <c r="P1039" s="55" t="s">
        <v>920</v>
      </c>
      <c r="Q1039" s="55" t="s">
        <v>922</v>
      </c>
    </row>
    <row r="1040" spans="1:17" s="4" customFormat="1" ht="15.5" x14ac:dyDescent="0.35">
      <c r="A1040" s="287">
        <v>28</v>
      </c>
      <c r="B1040" s="321" t="s">
        <v>920</v>
      </c>
      <c r="C1040" s="147">
        <v>8111.75</v>
      </c>
      <c r="D1040" s="147"/>
      <c r="E1040" s="147"/>
      <c r="F1040" s="147">
        <f t="shared" si="97"/>
        <v>8111.75</v>
      </c>
      <c r="G1040" s="313">
        <v>3352</v>
      </c>
      <c r="H1040" s="147">
        <v>2600</v>
      </c>
      <c r="I1040" s="147"/>
      <c r="J1040" s="459">
        <f t="shared" si="100"/>
        <v>0.8666666666666667</v>
      </c>
      <c r="K1040" s="257">
        <f t="shared" si="99"/>
        <v>3710.59</v>
      </c>
      <c r="L1040" s="257">
        <f t="shared" si="98"/>
        <v>816.32980000000009</v>
      </c>
      <c r="M1040" s="460">
        <v>1594.6666666666667</v>
      </c>
      <c r="N1040" s="257">
        <v>182.17333333333332</v>
      </c>
      <c r="O1040" s="458">
        <f t="shared" si="95"/>
        <v>0.77711465466761187</v>
      </c>
      <c r="P1040" s="55" t="s">
        <v>921</v>
      </c>
      <c r="Q1040" s="55" t="s">
        <v>923</v>
      </c>
    </row>
    <row r="1041" spans="1:17" s="4" customFormat="1" ht="15.5" x14ac:dyDescent="0.35">
      <c r="A1041" s="287">
        <v>29</v>
      </c>
      <c r="B1041" s="321" t="s">
        <v>921</v>
      </c>
      <c r="C1041" s="147">
        <v>6280.23</v>
      </c>
      <c r="D1041" s="147"/>
      <c r="E1041" s="147"/>
      <c r="F1041" s="147">
        <f t="shared" si="97"/>
        <v>6280.23</v>
      </c>
      <c r="G1041" s="313">
        <v>1223</v>
      </c>
      <c r="H1041" s="147">
        <v>1223</v>
      </c>
      <c r="I1041" s="147"/>
      <c r="J1041" s="459">
        <f t="shared" si="100"/>
        <v>0.40766666666666668</v>
      </c>
      <c r="K1041" s="257">
        <f t="shared" si="99"/>
        <v>1745.40445</v>
      </c>
      <c r="L1041" s="257">
        <f t="shared" si="98"/>
        <v>383.98897900000003</v>
      </c>
      <c r="M1041" s="460">
        <v>750.10666666666668</v>
      </c>
      <c r="N1041" s="257">
        <v>85.691533333333325</v>
      </c>
      <c r="O1041" s="458">
        <f t="shared" si="95"/>
        <v>0.47214698012652406</v>
      </c>
      <c r="P1041" s="55" t="s">
        <v>922</v>
      </c>
      <c r="Q1041" s="55" t="s">
        <v>924</v>
      </c>
    </row>
    <row r="1042" spans="1:17" s="4" customFormat="1" ht="15.5" x14ac:dyDescent="0.35">
      <c r="A1042" s="287">
        <v>30</v>
      </c>
      <c r="B1042" s="321" t="s">
        <v>922</v>
      </c>
      <c r="C1042" s="147">
        <v>8361.6299999999992</v>
      </c>
      <c r="D1042" s="147"/>
      <c r="E1042" s="147"/>
      <c r="F1042" s="147">
        <f t="shared" si="97"/>
        <v>8361.6299999999992</v>
      </c>
      <c r="G1042" s="313">
        <v>2256</v>
      </c>
      <c r="H1042" s="147">
        <v>1838.6</v>
      </c>
      <c r="I1042" s="147"/>
      <c r="J1042" s="459">
        <f t="shared" si="100"/>
        <v>0.61286666666666667</v>
      </c>
      <c r="K1042" s="257">
        <f t="shared" si="99"/>
        <v>2623.9579899999999</v>
      </c>
      <c r="L1042" s="257">
        <f t="shared" si="98"/>
        <v>577.27075779999996</v>
      </c>
      <c r="M1042" s="460">
        <v>1127.6746666666668</v>
      </c>
      <c r="N1042" s="257">
        <v>128.82457333333332</v>
      </c>
      <c r="O1042" s="458">
        <f t="shared" si="95"/>
        <v>0.53311710609055896</v>
      </c>
      <c r="P1042" s="55" t="s">
        <v>923</v>
      </c>
      <c r="Q1042" s="55" t="s">
        <v>925</v>
      </c>
    </row>
    <row r="1043" spans="1:17" s="4" customFormat="1" ht="15.5" x14ac:dyDescent="0.35">
      <c r="A1043" s="287">
        <v>31</v>
      </c>
      <c r="B1043" s="321" t="s">
        <v>923</v>
      </c>
      <c r="C1043" s="147">
        <v>6675.9</v>
      </c>
      <c r="D1043" s="147"/>
      <c r="E1043" s="147"/>
      <c r="F1043" s="147">
        <f t="shared" si="97"/>
        <v>6675.9</v>
      </c>
      <c r="G1043" s="313">
        <v>2280</v>
      </c>
      <c r="H1043" s="147">
        <v>1725</v>
      </c>
      <c r="I1043" s="147"/>
      <c r="J1043" s="459">
        <f t="shared" si="100"/>
        <v>0.57499999999999996</v>
      </c>
      <c r="K1043" s="257">
        <f t="shared" si="99"/>
        <v>2461.8337499999998</v>
      </c>
      <c r="L1043" s="257">
        <f t="shared" si="98"/>
        <v>541.6034249999999</v>
      </c>
      <c r="M1043" s="460">
        <v>1058</v>
      </c>
      <c r="N1043" s="257">
        <v>120.86499999999999</v>
      </c>
      <c r="O1043" s="458">
        <f t="shared" si="95"/>
        <v>0.6264776546982429</v>
      </c>
      <c r="P1043" s="55" t="s">
        <v>924</v>
      </c>
      <c r="Q1043" s="55" t="s">
        <v>926</v>
      </c>
    </row>
    <row r="1044" spans="1:17" s="4" customFormat="1" ht="15.5" x14ac:dyDescent="0.35">
      <c r="A1044" s="287">
        <v>32</v>
      </c>
      <c r="B1044" s="321" t="s">
        <v>924</v>
      </c>
      <c r="C1044" s="147">
        <v>4489.2299999999996</v>
      </c>
      <c r="D1044" s="147"/>
      <c r="E1044" s="147">
        <v>48.5</v>
      </c>
      <c r="F1044" s="147">
        <f t="shared" si="97"/>
        <v>4537.7299999999996</v>
      </c>
      <c r="G1044" s="313">
        <v>1487</v>
      </c>
      <c r="H1044" s="147">
        <v>1134.8</v>
      </c>
      <c r="I1044" s="147"/>
      <c r="J1044" s="459">
        <f t="shared" si="100"/>
        <v>0.37826666666666664</v>
      </c>
      <c r="K1044" s="257">
        <f t="shared" si="99"/>
        <v>1619.5298199999997</v>
      </c>
      <c r="L1044" s="257">
        <f t="shared" si="98"/>
        <v>356.29656039999992</v>
      </c>
      <c r="M1044" s="460">
        <v>696.01066666666657</v>
      </c>
      <c r="N1044" s="257">
        <v>79.511653333333328</v>
      </c>
      <c r="O1044" s="458">
        <f t="shared" si="95"/>
        <v>0.60632710637256948</v>
      </c>
      <c r="P1044" s="55" t="s">
        <v>925</v>
      </c>
      <c r="Q1044" s="55" t="s">
        <v>927</v>
      </c>
    </row>
    <row r="1045" spans="1:17" s="4" customFormat="1" ht="15.5" x14ac:dyDescent="0.35">
      <c r="A1045" s="287">
        <v>33</v>
      </c>
      <c r="B1045" s="321" t="s">
        <v>925</v>
      </c>
      <c r="C1045" s="147">
        <v>4352.13</v>
      </c>
      <c r="D1045" s="147"/>
      <c r="E1045" s="147"/>
      <c r="F1045" s="147">
        <f t="shared" si="97"/>
        <v>4352.13</v>
      </c>
      <c r="G1045" s="313">
        <v>2132</v>
      </c>
      <c r="H1045" s="147">
        <v>1606.8</v>
      </c>
      <c r="I1045" s="147"/>
      <c r="J1045" s="459">
        <f t="shared" si="100"/>
        <v>0.53559999999999997</v>
      </c>
      <c r="K1045" s="257">
        <f t="shared" si="99"/>
        <v>2293.1446199999996</v>
      </c>
      <c r="L1045" s="257">
        <f t="shared" si="98"/>
        <v>504.49181639999989</v>
      </c>
      <c r="M1045" s="460">
        <v>985.50399999999991</v>
      </c>
      <c r="N1045" s="257">
        <v>112.58311999999998</v>
      </c>
      <c r="O1045" s="458">
        <f t="shared" si="95"/>
        <v>0.89513032845985741</v>
      </c>
      <c r="P1045" s="55" t="s">
        <v>926</v>
      </c>
      <c r="Q1045" s="55" t="s">
        <v>928</v>
      </c>
    </row>
    <row r="1046" spans="1:17" s="4" customFormat="1" ht="15.5" x14ac:dyDescent="0.35">
      <c r="A1046" s="287">
        <v>34</v>
      </c>
      <c r="B1046" s="321" t="s">
        <v>926</v>
      </c>
      <c r="C1046" s="147">
        <v>4481.0200000000004</v>
      </c>
      <c r="D1046" s="147"/>
      <c r="E1046" s="147">
        <v>48.33</v>
      </c>
      <c r="F1046" s="147">
        <f t="shared" si="97"/>
        <v>4529.3500000000004</v>
      </c>
      <c r="G1046" s="313">
        <v>1665</v>
      </c>
      <c r="H1046" s="147">
        <v>1229.9000000000001</v>
      </c>
      <c r="I1046" s="147"/>
      <c r="J1046" s="459">
        <f t="shared" si="100"/>
        <v>0.4099666666666667</v>
      </c>
      <c r="K1046" s="257">
        <f t="shared" si="99"/>
        <v>1755.2517850000002</v>
      </c>
      <c r="L1046" s="257">
        <f t="shared" si="98"/>
        <v>386.15539270000005</v>
      </c>
      <c r="M1046" s="460">
        <v>754.33866666666677</v>
      </c>
      <c r="N1046" s="257">
        <v>86.174993333333347</v>
      </c>
      <c r="O1046" s="458">
        <f t="shared" si="95"/>
        <v>0.65835513654277122</v>
      </c>
      <c r="P1046" s="55" t="s">
        <v>927</v>
      </c>
      <c r="Q1046" s="55" t="s">
        <v>929</v>
      </c>
    </row>
    <row r="1047" spans="1:17" s="4" customFormat="1" ht="15.5" x14ac:dyDescent="0.35">
      <c r="A1047" s="287">
        <v>35</v>
      </c>
      <c r="B1047" s="321" t="s">
        <v>927</v>
      </c>
      <c r="C1047" s="147">
        <v>8136.02</v>
      </c>
      <c r="D1047" s="147"/>
      <c r="E1047" s="147"/>
      <c r="F1047" s="147">
        <f t="shared" si="97"/>
        <v>8136.02</v>
      </c>
      <c r="G1047" s="313">
        <v>2849</v>
      </c>
      <c r="H1047" s="147">
        <f>2849-600</f>
        <v>2249</v>
      </c>
      <c r="I1047" s="147"/>
      <c r="J1047" s="459">
        <f t="shared" si="100"/>
        <v>0.7496666666666667</v>
      </c>
      <c r="K1047" s="257">
        <f t="shared" si="99"/>
        <v>3209.6603500000001</v>
      </c>
      <c r="L1047" s="257">
        <f t="shared" si="98"/>
        <v>706.12527699999998</v>
      </c>
      <c r="M1047" s="460">
        <v>1379.3866666666668</v>
      </c>
      <c r="N1047" s="257">
        <v>157.57993333333334</v>
      </c>
      <c r="O1047" s="458">
        <f t="shared" si="95"/>
        <v>0.67019897038109544</v>
      </c>
      <c r="P1047" s="55" t="s">
        <v>928</v>
      </c>
      <c r="Q1047" s="55" t="s">
        <v>930</v>
      </c>
    </row>
    <row r="1048" spans="1:17" s="4" customFormat="1" ht="15.5" x14ac:dyDescent="0.35">
      <c r="A1048" s="287">
        <v>36</v>
      </c>
      <c r="B1048" s="321" t="s">
        <v>928</v>
      </c>
      <c r="C1048" s="147">
        <v>5922.13</v>
      </c>
      <c r="D1048" s="147">
        <v>77.599999999999994</v>
      </c>
      <c r="E1048" s="147">
        <v>240.4</v>
      </c>
      <c r="F1048" s="147">
        <f t="shared" si="97"/>
        <v>6240.13</v>
      </c>
      <c r="G1048" s="313">
        <v>2282</v>
      </c>
      <c r="H1048" s="147">
        <v>1929</v>
      </c>
      <c r="I1048" s="147"/>
      <c r="J1048" s="459">
        <f t="shared" si="100"/>
        <v>0.64300000000000002</v>
      </c>
      <c r="K1048" s="257">
        <f t="shared" si="99"/>
        <v>2752.97235</v>
      </c>
      <c r="L1048" s="257">
        <f t="shared" si="98"/>
        <v>605.65391699999998</v>
      </c>
      <c r="M1048" s="460">
        <v>1183.1200000000001</v>
      </c>
      <c r="N1048" s="257">
        <v>135.15860000000001</v>
      </c>
      <c r="O1048" s="458">
        <f t="shared" si="95"/>
        <v>0.74948837075509644</v>
      </c>
      <c r="P1048" s="55" t="s">
        <v>929</v>
      </c>
      <c r="Q1048" s="55" t="s">
        <v>931</v>
      </c>
    </row>
    <row r="1049" spans="1:17" s="4" customFormat="1" ht="15.5" x14ac:dyDescent="0.35">
      <c r="A1049" s="287">
        <v>37</v>
      </c>
      <c r="B1049" s="321" t="s">
        <v>929</v>
      </c>
      <c r="C1049" s="147">
        <v>5641.92</v>
      </c>
      <c r="D1049" s="147">
        <v>100.4</v>
      </c>
      <c r="E1049" s="147">
        <v>535.70000000000005</v>
      </c>
      <c r="F1049" s="147">
        <f t="shared" si="97"/>
        <v>6278.0199999999995</v>
      </c>
      <c r="G1049" s="313">
        <v>2452</v>
      </c>
      <c r="H1049" s="147">
        <v>1728.4</v>
      </c>
      <c r="I1049" s="147"/>
      <c r="J1049" s="459">
        <f t="shared" si="100"/>
        <v>0.57613333333333339</v>
      </c>
      <c r="K1049" s="257">
        <f t="shared" si="99"/>
        <v>2466.68606</v>
      </c>
      <c r="L1049" s="257">
        <f t="shared" si="98"/>
        <v>542.67093320000004</v>
      </c>
      <c r="M1049" s="460">
        <v>1060.0853333333334</v>
      </c>
      <c r="N1049" s="257">
        <v>121.10322666666667</v>
      </c>
      <c r="O1049" s="458">
        <f t="shared" si="95"/>
        <v>0.66749477593253936</v>
      </c>
      <c r="P1049" s="55" t="s">
        <v>930</v>
      </c>
      <c r="Q1049" s="55" t="s">
        <v>932</v>
      </c>
    </row>
    <row r="1050" spans="1:17" s="4" customFormat="1" ht="15.5" x14ac:dyDescent="0.35">
      <c r="A1050" s="287">
        <v>38</v>
      </c>
      <c r="B1050" s="321" t="s">
        <v>930</v>
      </c>
      <c r="C1050" s="147">
        <f>3994.79-6.68</f>
        <v>3988.11</v>
      </c>
      <c r="D1050" s="147"/>
      <c r="E1050" s="147"/>
      <c r="F1050" s="147">
        <f t="shared" si="97"/>
        <v>3988.11</v>
      </c>
      <c r="G1050" s="313">
        <v>1746</v>
      </c>
      <c r="H1050" s="147">
        <v>1560</v>
      </c>
      <c r="I1050" s="147"/>
      <c r="J1050" s="459">
        <f t="shared" si="100"/>
        <v>0.52</v>
      </c>
      <c r="K1050" s="257">
        <f t="shared" si="99"/>
        <v>2226.3539999999998</v>
      </c>
      <c r="L1050" s="257">
        <f t="shared" si="98"/>
        <v>489.79787999999996</v>
      </c>
      <c r="M1050" s="460">
        <v>956.80000000000007</v>
      </c>
      <c r="N1050" s="257">
        <v>109.304</v>
      </c>
      <c r="O1050" s="458">
        <f t="shared" si="95"/>
        <v>0.94838303858218553</v>
      </c>
      <c r="P1050" s="55" t="s">
        <v>931</v>
      </c>
      <c r="Q1050" s="55" t="s">
        <v>933</v>
      </c>
    </row>
    <row r="1051" spans="1:17" s="4" customFormat="1" ht="15.5" x14ac:dyDescent="0.35">
      <c r="A1051" s="287">
        <v>39</v>
      </c>
      <c r="B1051" s="321" t="s">
        <v>931</v>
      </c>
      <c r="C1051" s="147">
        <v>4150.55</v>
      </c>
      <c r="D1051" s="147"/>
      <c r="E1051" s="147"/>
      <c r="F1051" s="147">
        <f t="shared" si="97"/>
        <v>4150.55</v>
      </c>
      <c r="G1051" s="313">
        <v>1782</v>
      </c>
      <c r="H1051" s="147">
        <v>929.4</v>
      </c>
      <c r="I1051" s="147"/>
      <c r="J1051" s="459">
        <f t="shared" si="100"/>
        <v>0.30980000000000002</v>
      </c>
      <c r="K1051" s="257">
        <f t="shared" si="99"/>
        <v>1326.39321</v>
      </c>
      <c r="L1051" s="257">
        <f t="shared" si="98"/>
        <v>291.8065062</v>
      </c>
      <c r="M1051" s="460">
        <v>570.03200000000004</v>
      </c>
      <c r="N1051" s="257">
        <v>65.119959999999992</v>
      </c>
      <c r="O1051" s="458">
        <f t="shared" si="95"/>
        <v>0.54290435633831657</v>
      </c>
      <c r="P1051" s="55" t="s">
        <v>932</v>
      </c>
      <c r="Q1051" s="55" t="s">
        <v>934</v>
      </c>
    </row>
    <row r="1052" spans="1:17" s="4" customFormat="1" ht="15.5" x14ac:dyDescent="0.35">
      <c r="A1052" s="287">
        <v>40</v>
      </c>
      <c r="B1052" s="321" t="s">
        <v>932</v>
      </c>
      <c r="C1052" s="147">
        <v>14374.02</v>
      </c>
      <c r="D1052" s="147"/>
      <c r="E1052" s="147"/>
      <c r="F1052" s="147">
        <f t="shared" si="97"/>
        <v>14374.02</v>
      </c>
      <c r="G1052" s="313">
        <v>5757</v>
      </c>
      <c r="H1052" s="147">
        <v>4000.6</v>
      </c>
      <c r="I1052" s="147"/>
      <c r="J1052" s="459">
        <f t="shared" si="100"/>
        <v>1.3335333333333332</v>
      </c>
      <c r="K1052" s="257">
        <f t="shared" si="99"/>
        <v>5709.4562899999992</v>
      </c>
      <c r="L1052" s="257">
        <f t="shared" si="98"/>
        <v>1256.0803837999999</v>
      </c>
      <c r="M1052" s="460">
        <v>2453.701333333333</v>
      </c>
      <c r="N1052" s="257">
        <v>280.30870666666664</v>
      </c>
      <c r="O1052" s="458">
        <f t="shared" si="95"/>
        <v>0.67479707930001476</v>
      </c>
      <c r="P1052" s="55" t="s">
        <v>933</v>
      </c>
      <c r="Q1052" s="55" t="s">
        <v>935</v>
      </c>
    </row>
    <row r="1053" spans="1:17" s="4" customFormat="1" ht="15.5" x14ac:dyDescent="0.35">
      <c r="A1053" s="287">
        <v>41</v>
      </c>
      <c r="B1053" s="321" t="s">
        <v>933</v>
      </c>
      <c r="C1053" s="147">
        <v>4120.28</v>
      </c>
      <c r="D1053" s="147"/>
      <c r="E1053" s="147"/>
      <c r="F1053" s="147">
        <f t="shared" si="97"/>
        <v>4120.28</v>
      </c>
      <c r="G1053" s="313">
        <v>1824</v>
      </c>
      <c r="H1053" s="147">
        <v>1400</v>
      </c>
      <c r="I1053" s="147"/>
      <c r="J1053" s="459">
        <f t="shared" si="100"/>
        <v>0.46666666666666667</v>
      </c>
      <c r="K1053" s="257">
        <f t="shared" si="99"/>
        <v>1998.01</v>
      </c>
      <c r="L1053" s="257">
        <f t="shared" si="98"/>
        <v>439.56220000000002</v>
      </c>
      <c r="M1053" s="460">
        <v>858.66666666666663</v>
      </c>
      <c r="N1053" s="257">
        <v>98.093333333333334</v>
      </c>
      <c r="O1053" s="458">
        <f t="shared" si="95"/>
        <v>0.82381105167609969</v>
      </c>
      <c r="P1053" s="55" t="s">
        <v>934</v>
      </c>
      <c r="Q1053" s="55" t="s">
        <v>936</v>
      </c>
    </row>
    <row r="1054" spans="1:17" s="4" customFormat="1" ht="15.5" x14ac:dyDescent="0.35">
      <c r="A1054" s="287">
        <v>42</v>
      </c>
      <c r="B1054" s="321" t="s">
        <v>934</v>
      </c>
      <c r="C1054" s="147">
        <v>14371.39</v>
      </c>
      <c r="D1054" s="147"/>
      <c r="E1054" s="147"/>
      <c r="F1054" s="147">
        <f t="shared" si="97"/>
        <v>14371.39</v>
      </c>
      <c r="G1054" s="313">
        <v>6014</v>
      </c>
      <c r="H1054" s="147">
        <v>4725.3999999999996</v>
      </c>
      <c r="I1054" s="147"/>
      <c r="J1054" s="459">
        <f t="shared" si="100"/>
        <v>1.5751333333333333</v>
      </c>
      <c r="K1054" s="257">
        <f t="shared" si="99"/>
        <v>6743.8546099999994</v>
      </c>
      <c r="L1054" s="257">
        <f t="shared" si="98"/>
        <v>1483.6480141999998</v>
      </c>
      <c r="M1054" s="460">
        <v>2898.2453333333333</v>
      </c>
      <c r="N1054" s="257">
        <v>331.09302666666667</v>
      </c>
      <c r="O1054" s="458">
        <f t="shared" si="95"/>
        <v>0.79719783432221925</v>
      </c>
      <c r="P1054" s="55" t="s">
        <v>935</v>
      </c>
      <c r="Q1054" s="55" t="s">
        <v>937</v>
      </c>
    </row>
    <row r="1055" spans="1:17" s="4" customFormat="1" ht="15.5" x14ac:dyDescent="0.35">
      <c r="A1055" s="287">
        <v>43</v>
      </c>
      <c r="B1055" s="321" t="s">
        <v>935</v>
      </c>
      <c r="C1055" s="147">
        <v>9061.4</v>
      </c>
      <c r="D1055" s="147"/>
      <c r="E1055" s="147">
        <v>2450</v>
      </c>
      <c r="F1055" s="147">
        <f t="shared" si="97"/>
        <v>11511.4</v>
      </c>
      <c r="G1055" s="313">
        <v>2157</v>
      </c>
      <c r="H1055" s="147">
        <v>1366.63</v>
      </c>
      <c r="I1055" s="147"/>
      <c r="J1055" s="459">
        <f t="shared" si="100"/>
        <v>0.45554333333333336</v>
      </c>
      <c r="K1055" s="257">
        <f t="shared" si="99"/>
        <v>1950.3860045000001</v>
      </c>
      <c r="L1055" s="257">
        <f t="shared" si="98"/>
        <v>429.08492099000006</v>
      </c>
      <c r="M1055" s="460">
        <v>838.19973333333337</v>
      </c>
      <c r="N1055" s="257">
        <v>95.755208666666661</v>
      </c>
      <c r="O1055" s="458">
        <f t="shared" si="95"/>
        <v>0.2878386527694286</v>
      </c>
      <c r="P1055" s="55" t="s">
        <v>936</v>
      </c>
      <c r="Q1055" s="55" t="s">
        <v>938</v>
      </c>
    </row>
    <row r="1056" spans="1:17" s="4" customFormat="1" ht="15.5" x14ac:dyDescent="0.35">
      <c r="A1056" s="287">
        <v>44</v>
      </c>
      <c r="B1056" s="321" t="s">
        <v>937</v>
      </c>
      <c r="C1056" s="147">
        <v>9038.0300000000007</v>
      </c>
      <c r="D1056" s="147"/>
      <c r="E1056" s="147">
        <v>1829.2</v>
      </c>
      <c r="F1056" s="147">
        <f t="shared" si="97"/>
        <v>10867.230000000001</v>
      </c>
      <c r="G1056" s="313">
        <v>2833</v>
      </c>
      <c r="H1056" s="147">
        <v>2023.9</v>
      </c>
      <c r="I1056" s="147"/>
      <c r="J1056" s="459">
        <f t="shared" si="100"/>
        <v>0.67463333333333342</v>
      </c>
      <c r="K1056" s="257">
        <f t="shared" si="99"/>
        <v>2888.4088850000003</v>
      </c>
      <c r="L1056" s="257">
        <f t="shared" si="98"/>
        <v>635.44995470000003</v>
      </c>
      <c r="M1056" s="460">
        <v>1241.3253333333334</v>
      </c>
      <c r="N1056" s="257">
        <v>141.80792666666667</v>
      </c>
      <c r="O1056" s="458">
        <f t="shared" si="95"/>
        <v>0.45154028208660341</v>
      </c>
      <c r="P1056" s="55" t="s">
        <v>938</v>
      </c>
      <c r="Q1056" s="55" t="s">
        <v>2172</v>
      </c>
    </row>
    <row r="1057" spans="1:17" s="4" customFormat="1" ht="15.5" x14ac:dyDescent="0.35">
      <c r="A1057" s="287">
        <v>45</v>
      </c>
      <c r="B1057" s="321" t="s">
        <v>938</v>
      </c>
      <c r="C1057" s="147">
        <v>6690.6</v>
      </c>
      <c r="D1057" s="147"/>
      <c r="E1057" s="147">
        <v>855.4</v>
      </c>
      <c r="F1057" s="147">
        <f t="shared" si="97"/>
        <v>7546</v>
      </c>
      <c r="G1057" s="313">
        <v>937.28</v>
      </c>
      <c r="H1057" s="147">
        <v>934.05</v>
      </c>
      <c r="I1057" s="147"/>
      <c r="J1057" s="459">
        <f t="shared" si="100"/>
        <v>0.31134999999999996</v>
      </c>
      <c r="K1057" s="257">
        <f t="shared" si="99"/>
        <v>1333.0294574999998</v>
      </c>
      <c r="L1057" s="257">
        <f t="shared" si="98"/>
        <v>293.26648064999995</v>
      </c>
      <c r="M1057" s="460">
        <v>572.8839999999999</v>
      </c>
      <c r="N1057" s="257">
        <v>65.445769999999996</v>
      </c>
      <c r="O1057" s="458">
        <f t="shared" si="95"/>
        <v>0.30010942329048496</v>
      </c>
      <c r="P1057" s="55" t="s">
        <v>2171</v>
      </c>
    </row>
    <row r="1058" spans="1:17" s="4" customFormat="1" ht="15.5" x14ac:dyDescent="0.35">
      <c r="A1058" s="287">
        <v>46</v>
      </c>
      <c r="B1058" s="321" t="s">
        <v>2171</v>
      </c>
      <c r="C1058" s="147">
        <v>2503.4</v>
      </c>
      <c r="D1058" s="147"/>
      <c r="E1058" s="147"/>
      <c r="F1058" s="147">
        <f t="shared" si="97"/>
        <v>2503.4</v>
      </c>
      <c r="G1058" s="313">
        <v>1139.5999999999999</v>
      </c>
      <c r="H1058" s="147">
        <v>980.7</v>
      </c>
      <c r="I1058" s="147"/>
      <c r="J1058" s="459">
        <f t="shared" si="100"/>
        <v>0.32690000000000002</v>
      </c>
      <c r="K1058" s="257">
        <f t="shared" si="99"/>
        <v>1399.6060050000001</v>
      </c>
      <c r="L1058" s="257">
        <f t="shared" si="98"/>
        <v>307.91332110000002</v>
      </c>
      <c r="M1058" s="460">
        <v>601.49600000000009</v>
      </c>
      <c r="N1058" s="257">
        <v>68.714380000000006</v>
      </c>
      <c r="O1058" s="458">
        <f t="shared" si="95"/>
        <v>0.949800154230247</v>
      </c>
      <c r="P1058" s="55" t="s">
        <v>2172</v>
      </c>
    </row>
    <row r="1059" spans="1:17" s="4" customFormat="1" ht="15.5" x14ac:dyDescent="0.35">
      <c r="A1059" s="287">
        <v>47</v>
      </c>
      <c r="B1059" s="321" t="s">
        <v>2172</v>
      </c>
      <c r="C1059" s="147">
        <v>1175</v>
      </c>
      <c r="D1059" s="147"/>
      <c r="E1059" s="147"/>
      <c r="F1059" s="147">
        <f t="shared" si="97"/>
        <v>1175</v>
      </c>
      <c r="G1059" s="313">
        <v>435</v>
      </c>
      <c r="H1059" s="147">
        <v>435</v>
      </c>
      <c r="I1059" s="147"/>
      <c r="J1059" s="459">
        <f t="shared" si="100"/>
        <v>0.14499999999999999</v>
      </c>
      <c r="K1059" s="257">
        <f t="shared" si="99"/>
        <v>620.81024999999988</v>
      </c>
      <c r="L1059" s="257">
        <f t="shared" si="98"/>
        <v>136.57825499999998</v>
      </c>
      <c r="M1059" s="460">
        <v>266.79999999999995</v>
      </c>
      <c r="N1059" s="257">
        <v>30.478999999999999</v>
      </c>
      <c r="O1059" s="458">
        <f t="shared" si="95"/>
        <v>0.89758936595744676</v>
      </c>
    </row>
    <row r="1060" spans="1:17" s="461" customFormat="1" ht="15.5" x14ac:dyDescent="0.35">
      <c r="A1060" s="305"/>
      <c r="B1060" s="444" t="s">
        <v>1063</v>
      </c>
      <c r="C1060" s="247">
        <f t="shared" ref="C1060:N1060" si="101">SUM(C1013:C1059)</f>
        <v>155215.19</v>
      </c>
      <c r="D1060" s="247">
        <f t="shared" si="101"/>
        <v>178</v>
      </c>
      <c r="E1060" s="247">
        <f t="shared" si="101"/>
        <v>6007.53</v>
      </c>
      <c r="F1060" s="247">
        <f t="shared" si="101"/>
        <v>161400.72</v>
      </c>
      <c r="G1060" s="247">
        <f t="shared" si="101"/>
        <v>52871.229999999996</v>
      </c>
      <c r="H1060" s="247">
        <f t="shared" si="101"/>
        <v>39420.43</v>
      </c>
      <c r="I1060" s="247">
        <f t="shared" si="101"/>
        <v>0</v>
      </c>
      <c r="J1060" s="247">
        <f t="shared" si="101"/>
        <v>13.140143333333331</v>
      </c>
      <c r="K1060" s="257">
        <f t="shared" si="99"/>
        <v>56258.866674499986</v>
      </c>
      <c r="L1060" s="247">
        <f t="shared" si="101"/>
        <v>12376.95066839</v>
      </c>
      <c r="M1060" s="247">
        <f t="shared" si="101"/>
        <v>24177.863733333332</v>
      </c>
      <c r="N1060" s="247">
        <f t="shared" si="101"/>
        <v>2762.0581286666666</v>
      </c>
      <c r="O1060" s="458">
        <f t="shared" si="95"/>
        <v>0.59216426794682198</v>
      </c>
    </row>
    <row r="1061" spans="1:17" s="4" customFormat="1" ht="15.5" x14ac:dyDescent="0.35">
      <c r="A1061" s="950" t="s">
        <v>1014</v>
      </c>
      <c r="B1061" s="951"/>
      <c r="C1061" s="147"/>
      <c r="D1061" s="147"/>
      <c r="E1061" s="147"/>
      <c r="F1061" s="147"/>
      <c r="G1061" s="306"/>
      <c r="H1061" s="147"/>
      <c r="I1061" s="147"/>
      <c r="J1061" s="459"/>
      <c r="K1061" s="257">
        <f t="shared" si="99"/>
        <v>0</v>
      </c>
      <c r="L1061" s="257"/>
      <c r="M1061" s="460"/>
      <c r="N1061" s="257"/>
      <c r="O1061" s="458" t="e">
        <f t="shared" si="95"/>
        <v>#DIV/0!</v>
      </c>
    </row>
    <row r="1062" spans="1:17" s="4" customFormat="1" ht="15.5" x14ac:dyDescent="0.35">
      <c r="A1062" s="287">
        <v>1</v>
      </c>
      <c r="B1062" s="321" t="s">
        <v>939</v>
      </c>
      <c r="C1062" s="847">
        <v>3648.31</v>
      </c>
      <c r="D1062" s="13"/>
      <c r="E1062" s="13">
        <v>290.5</v>
      </c>
      <c r="F1062" s="147">
        <f t="shared" ref="F1062:G1085" si="102">C1062+D1062+E1062</f>
        <v>3938.81</v>
      </c>
      <c r="G1062" s="264">
        <f t="shared" si="102"/>
        <v>4229.3099999999995</v>
      </c>
      <c r="H1062" s="147">
        <v>1063</v>
      </c>
      <c r="I1062" s="147">
        <v>1121.3</v>
      </c>
      <c r="J1062" s="459">
        <f>H1062/3000</f>
        <v>0.35433333333333333</v>
      </c>
      <c r="K1062" s="257">
        <f t="shared" si="99"/>
        <v>1517.0604499999999</v>
      </c>
      <c r="L1062" s="257">
        <f t="shared" si="98"/>
        <v>333.75329899999997</v>
      </c>
      <c r="M1062" s="460">
        <v>591.99178666666671</v>
      </c>
      <c r="N1062" s="257">
        <v>74.480866666666671</v>
      </c>
      <c r="O1062" s="458">
        <f t="shared" si="95"/>
        <v>0.63909820538013595</v>
      </c>
      <c r="P1062" s="72">
        <v>400.31428416666665</v>
      </c>
      <c r="Q1062" s="4">
        <f>(P1062*0.02)+P1062</f>
        <v>408.32056984999997</v>
      </c>
    </row>
    <row r="1063" spans="1:17" s="4" customFormat="1" ht="15.5" x14ac:dyDescent="0.35">
      <c r="A1063" s="287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47">
        <f t="shared" si="102"/>
        <v>6467.3</v>
      </c>
      <c r="G1063" s="264">
        <f t="shared" si="102"/>
        <v>7014.3</v>
      </c>
      <c r="H1063" s="147">
        <v>2717</v>
      </c>
      <c r="I1063" s="147">
        <v>2896.9</v>
      </c>
      <c r="J1063" s="459">
        <f t="shared" si="100"/>
        <v>0.90566666666666662</v>
      </c>
      <c r="K1063" s="257">
        <f t="shared" si="99"/>
        <v>3877.5665499999996</v>
      </c>
      <c r="L1063" s="257">
        <f t="shared" si="98"/>
        <v>853.06464099999994</v>
      </c>
      <c r="M1063" s="460">
        <v>1513.1154133333332</v>
      </c>
      <c r="N1063" s="257">
        <v>190.37113333333332</v>
      </c>
      <c r="O1063" s="458">
        <f t="shared" si="95"/>
        <v>0.99486922481818774</v>
      </c>
      <c r="P1063" s="72">
        <v>1023.1927658333333</v>
      </c>
      <c r="Q1063" s="4">
        <f t="shared" ref="Q1063:Q1099" si="103">(P1063*0.02)+P1063</f>
        <v>1043.6566211499999</v>
      </c>
    </row>
    <row r="1064" spans="1:17" s="4" customFormat="1" ht="15.5" x14ac:dyDescent="0.35">
      <c r="A1064" s="287">
        <v>3</v>
      </c>
      <c r="B1064" s="321" t="s">
        <v>941</v>
      </c>
      <c r="C1064" s="848">
        <v>4137.62</v>
      </c>
      <c r="D1064" s="13"/>
      <c r="E1064" s="13"/>
      <c r="F1064" s="147">
        <f t="shared" si="102"/>
        <v>4137.62</v>
      </c>
      <c r="G1064" s="264">
        <f t="shared" si="102"/>
        <v>4137.62</v>
      </c>
      <c r="H1064" s="147">
        <v>1289</v>
      </c>
      <c r="I1064" s="147">
        <v>1765</v>
      </c>
      <c r="J1064" s="459">
        <f t="shared" si="100"/>
        <v>0.42966666666666664</v>
      </c>
      <c r="K1064" s="257">
        <f t="shared" si="99"/>
        <v>1839.5963499999998</v>
      </c>
      <c r="L1064" s="257">
        <f t="shared" si="98"/>
        <v>404.71119699999997</v>
      </c>
      <c r="M1064" s="460">
        <v>717.85269333333326</v>
      </c>
      <c r="N1064" s="257">
        <v>90.315933333333334</v>
      </c>
      <c r="O1064" s="458">
        <f t="shared" si="95"/>
        <v>0.7377371952152848</v>
      </c>
      <c r="P1064" s="72">
        <v>485.42343583333326</v>
      </c>
      <c r="Q1064" s="4">
        <f t="shared" si="103"/>
        <v>495.13190454999994</v>
      </c>
    </row>
    <row r="1065" spans="1:17" s="4" customFormat="1" ht="15.5" x14ac:dyDescent="0.35">
      <c r="A1065" s="287">
        <v>4</v>
      </c>
      <c r="B1065" s="321" t="s">
        <v>942</v>
      </c>
      <c r="C1065" s="848">
        <v>6632.1</v>
      </c>
      <c r="D1065" s="13"/>
      <c r="E1065" s="13"/>
      <c r="F1065" s="147">
        <f t="shared" si="102"/>
        <v>6632.1</v>
      </c>
      <c r="G1065" s="264">
        <f t="shared" si="102"/>
        <v>6632.1</v>
      </c>
      <c r="H1065" s="147">
        <v>2310</v>
      </c>
      <c r="I1065" s="147">
        <v>2955.4</v>
      </c>
      <c r="J1065" s="459">
        <f t="shared" si="100"/>
        <v>0.77</v>
      </c>
      <c r="K1065" s="257">
        <f t="shared" si="99"/>
        <v>3296.7165</v>
      </c>
      <c r="L1065" s="257">
        <f t="shared" si="98"/>
        <v>725.27763000000004</v>
      </c>
      <c r="M1065" s="460">
        <v>1286.4544000000001</v>
      </c>
      <c r="N1065" s="257">
        <v>161.85400000000001</v>
      </c>
      <c r="O1065" s="458">
        <f t="shared" ref="O1065:O1099" si="104">(K1065+L1065+M1065+N1065)/F1065</f>
        <v>0.82482208199514473</v>
      </c>
      <c r="P1065" s="72">
        <v>869.920975</v>
      </c>
      <c r="Q1065" s="4">
        <f t="shared" si="103"/>
        <v>887.31939450000004</v>
      </c>
    </row>
    <row r="1066" spans="1:17" s="4" customFormat="1" ht="15.5" x14ac:dyDescent="0.35">
      <c r="A1066" s="287">
        <v>5</v>
      </c>
      <c r="B1066" s="321" t="s">
        <v>943</v>
      </c>
      <c r="C1066" s="848">
        <v>7476.63</v>
      </c>
      <c r="D1066" s="13"/>
      <c r="E1066" s="13"/>
      <c r="F1066" s="147">
        <f t="shared" si="102"/>
        <v>7476.63</v>
      </c>
      <c r="G1066" s="264">
        <f t="shared" si="102"/>
        <v>7476.63</v>
      </c>
      <c r="H1066" s="147">
        <v>3689</v>
      </c>
      <c r="I1066" s="147">
        <v>4895.3</v>
      </c>
      <c r="J1066" s="459">
        <f t="shared" si="100"/>
        <v>1.2296666666666667</v>
      </c>
      <c r="K1066" s="257">
        <f t="shared" si="99"/>
        <v>5264.7563499999997</v>
      </c>
      <c r="L1066" s="257">
        <f t="shared" si="98"/>
        <v>1158.2463969999999</v>
      </c>
      <c r="M1066" s="460">
        <v>2054.4286933333333</v>
      </c>
      <c r="N1066" s="257">
        <v>258.47593333333333</v>
      </c>
      <c r="O1066" s="458">
        <f t="shared" si="104"/>
        <v>1.1684284729439154</v>
      </c>
      <c r="P1066" s="72">
        <v>1389.2374358333334</v>
      </c>
      <c r="Q1066" s="4">
        <f t="shared" si="103"/>
        <v>1417.02218455</v>
      </c>
    </row>
    <row r="1067" spans="1:17" s="4" customFormat="1" ht="15.5" x14ac:dyDescent="0.35">
      <c r="A1067" s="287">
        <v>6</v>
      </c>
      <c r="B1067" s="321" t="s">
        <v>944</v>
      </c>
      <c r="C1067" s="848">
        <v>2286.9</v>
      </c>
      <c r="D1067" s="13"/>
      <c r="E1067" s="13"/>
      <c r="F1067" s="147">
        <f t="shared" si="102"/>
        <v>2286.9</v>
      </c>
      <c r="G1067" s="264">
        <f t="shared" si="102"/>
        <v>2286.9</v>
      </c>
      <c r="H1067" s="147">
        <v>637</v>
      </c>
      <c r="I1067" s="147">
        <v>870.4</v>
      </c>
      <c r="J1067" s="459">
        <f t="shared" si="100"/>
        <v>0.21233333333333335</v>
      </c>
      <c r="K1067" s="257">
        <f t="shared" si="99"/>
        <v>909.09455000000003</v>
      </c>
      <c r="L1067" s="257">
        <f t="shared" si="98"/>
        <v>200.000801</v>
      </c>
      <c r="M1067" s="460">
        <v>354.74954666666673</v>
      </c>
      <c r="N1067" s="257">
        <v>44.632466666666666</v>
      </c>
      <c r="O1067" s="458">
        <f t="shared" si="104"/>
        <v>0.65961667074788288</v>
      </c>
      <c r="P1067" s="72">
        <v>239.88729916666665</v>
      </c>
      <c r="Q1067" s="4">
        <f t="shared" si="103"/>
        <v>244.68504514999998</v>
      </c>
    </row>
    <row r="1068" spans="1:17" s="4" customFormat="1" ht="15.5" x14ac:dyDescent="0.35">
      <c r="A1068" s="287">
        <v>7</v>
      </c>
      <c r="B1068" s="321" t="s">
        <v>945</v>
      </c>
      <c r="C1068" s="848">
        <v>4665.6000000000004</v>
      </c>
      <c r="D1068" s="13"/>
      <c r="E1068" s="13"/>
      <c r="F1068" s="147">
        <f t="shared" si="102"/>
        <v>4665.6000000000004</v>
      </c>
      <c r="G1068" s="264">
        <f t="shared" si="102"/>
        <v>4665.6000000000004</v>
      </c>
      <c r="H1068" s="147">
        <v>2068</v>
      </c>
      <c r="I1068" s="147">
        <v>2576.6</v>
      </c>
      <c r="J1068" s="459">
        <f t="shared" si="100"/>
        <v>0.68933333333333335</v>
      </c>
      <c r="K1068" s="257">
        <f t="shared" si="99"/>
        <v>2951.3462</v>
      </c>
      <c r="L1068" s="257">
        <f t="shared" si="98"/>
        <v>649.29616399999998</v>
      </c>
      <c r="M1068" s="460">
        <v>1151.6829866666669</v>
      </c>
      <c r="N1068" s="257">
        <v>144.89786666666669</v>
      </c>
      <c r="O1068" s="458">
        <f t="shared" si="104"/>
        <v>1.0496448939757659</v>
      </c>
      <c r="P1068" s="72">
        <v>778.78639666666663</v>
      </c>
      <c r="Q1068" s="4">
        <f t="shared" si="103"/>
        <v>794.36212460000002</v>
      </c>
    </row>
    <row r="1069" spans="1:17" s="4" customFormat="1" ht="15.5" x14ac:dyDescent="0.35">
      <c r="A1069" s="287">
        <v>8</v>
      </c>
      <c r="B1069" s="321" t="s">
        <v>946</v>
      </c>
      <c r="C1069" s="848">
        <f>5543.95-53.4</f>
        <v>5490.55</v>
      </c>
      <c r="D1069" s="5"/>
      <c r="E1069" s="850">
        <v>72.8</v>
      </c>
      <c r="F1069" s="147">
        <f>C1069+D1069+E1069</f>
        <v>5563.35</v>
      </c>
      <c r="G1069" s="264">
        <f t="shared" si="102"/>
        <v>5636.1500000000005</v>
      </c>
      <c r="H1069" s="147">
        <v>2580</v>
      </c>
      <c r="I1069" s="147">
        <v>3219.3</v>
      </c>
      <c r="J1069" s="459">
        <f t="shared" si="100"/>
        <v>0.86</v>
      </c>
      <c r="K1069" s="257">
        <f t="shared" si="99"/>
        <v>3682.0469999999996</v>
      </c>
      <c r="L1069" s="257">
        <f t="shared" si="98"/>
        <v>810.05033999999989</v>
      </c>
      <c r="M1069" s="460">
        <v>1436.8191999999999</v>
      </c>
      <c r="N1069" s="257">
        <v>180.77199999999999</v>
      </c>
      <c r="O1069" s="458">
        <f t="shared" si="104"/>
        <v>1.0982031581690885</v>
      </c>
      <c r="P1069" s="72">
        <v>971.6000499999999</v>
      </c>
      <c r="Q1069" s="4">
        <f t="shared" si="103"/>
        <v>991.03205099999991</v>
      </c>
    </row>
    <row r="1070" spans="1:17" s="4" customFormat="1" ht="15.5" x14ac:dyDescent="0.35">
      <c r="A1070" s="287">
        <v>9</v>
      </c>
      <c r="B1070" s="321" t="s">
        <v>948</v>
      </c>
      <c r="C1070" s="848">
        <v>4602.66</v>
      </c>
      <c r="D1070" s="13"/>
      <c r="E1070" s="13"/>
      <c r="F1070" s="147">
        <f t="shared" si="102"/>
        <v>4602.66</v>
      </c>
      <c r="G1070" s="264">
        <f t="shared" si="102"/>
        <v>4602.66</v>
      </c>
      <c r="H1070" s="147">
        <v>1880</v>
      </c>
      <c r="I1070" s="147">
        <v>2363</v>
      </c>
      <c r="J1070" s="459">
        <f t="shared" si="100"/>
        <v>0.62666666666666671</v>
      </c>
      <c r="K1070" s="257">
        <f t="shared" si="99"/>
        <v>2683.0419999999999</v>
      </c>
      <c r="L1070" s="257">
        <f t="shared" si="98"/>
        <v>590.26923999999997</v>
      </c>
      <c r="M1070" s="460">
        <v>1046.9845333333335</v>
      </c>
      <c r="N1070" s="257">
        <v>131.72533333333334</v>
      </c>
      <c r="O1070" s="458">
        <f t="shared" si="104"/>
        <v>0.96727134019603167</v>
      </c>
      <c r="P1070" s="72">
        <v>707.98763333333329</v>
      </c>
      <c r="Q1070" s="4">
        <f t="shared" si="103"/>
        <v>722.14738599999998</v>
      </c>
    </row>
    <row r="1071" spans="1:17" s="4" customFormat="1" ht="15.5" x14ac:dyDescent="0.35">
      <c r="A1071" s="287">
        <v>10</v>
      </c>
      <c r="B1071" s="321" t="s">
        <v>949</v>
      </c>
      <c r="C1071" s="848">
        <v>4598.8999999999996</v>
      </c>
      <c r="D1071" s="13"/>
      <c r="E1071" s="13"/>
      <c r="F1071" s="147">
        <f t="shared" si="102"/>
        <v>4598.8999999999996</v>
      </c>
      <c r="G1071" s="264">
        <f t="shared" si="102"/>
        <v>4598.8999999999996</v>
      </c>
      <c r="H1071" s="147">
        <v>2682</v>
      </c>
      <c r="I1071" s="147">
        <v>4047</v>
      </c>
      <c r="J1071" s="459">
        <f t="shared" si="100"/>
        <v>0.89400000000000002</v>
      </c>
      <c r="K1071" s="257">
        <f t="shared" si="99"/>
        <v>3827.6162999999997</v>
      </c>
      <c r="L1071" s="257">
        <f t="shared" si="98"/>
        <v>842.07558599999993</v>
      </c>
      <c r="M1071" s="460">
        <v>1493.6236800000001</v>
      </c>
      <c r="N1071" s="257">
        <v>187.91879999999998</v>
      </c>
      <c r="O1071" s="458">
        <f t="shared" si="104"/>
        <v>1.3810333701537325</v>
      </c>
      <c r="P1071" s="72">
        <v>1010.012145</v>
      </c>
      <c r="Q1071" s="4">
        <f t="shared" si="103"/>
        <v>1030.2123879000001</v>
      </c>
    </row>
    <row r="1072" spans="1:17" s="4" customFormat="1" ht="15.5" x14ac:dyDescent="0.35">
      <c r="A1072" s="287">
        <v>11</v>
      </c>
      <c r="B1072" s="321" t="s">
        <v>963</v>
      </c>
      <c r="C1072" s="848">
        <v>4536.95</v>
      </c>
      <c r="D1072" s="13"/>
      <c r="E1072" s="13"/>
      <c r="F1072" s="147">
        <f t="shared" si="102"/>
        <v>4536.95</v>
      </c>
      <c r="G1072" s="264">
        <f t="shared" si="102"/>
        <v>4536.95</v>
      </c>
      <c r="H1072" s="147">
        <v>2159</v>
      </c>
      <c r="I1072" s="147">
        <v>2870.6</v>
      </c>
      <c r="J1072" s="459">
        <f t="shared" si="100"/>
        <v>0.71966666666666668</v>
      </c>
      <c r="K1072" s="257">
        <f t="shared" si="99"/>
        <v>3081.2168499999998</v>
      </c>
      <c r="L1072" s="257">
        <f t="shared" si="98"/>
        <v>677.867707</v>
      </c>
      <c r="M1072" s="460">
        <v>1202.3614933333333</v>
      </c>
      <c r="N1072" s="257">
        <v>151.27393333333333</v>
      </c>
      <c r="O1072" s="458">
        <f t="shared" si="104"/>
        <v>1.1269068391026276</v>
      </c>
      <c r="P1072" s="72">
        <v>813.0560108333334</v>
      </c>
      <c r="Q1072" s="4">
        <f t="shared" si="103"/>
        <v>829.31713105000006</v>
      </c>
    </row>
    <row r="1073" spans="1:17" s="4" customFormat="1" ht="15.5" x14ac:dyDescent="0.35">
      <c r="A1073" s="287">
        <v>12</v>
      </c>
      <c r="B1073" s="321" t="s">
        <v>964</v>
      </c>
      <c r="C1073" s="848">
        <v>4379.6000000000004</v>
      </c>
      <c r="D1073" s="13"/>
      <c r="E1073" s="13"/>
      <c r="F1073" s="147">
        <f t="shared" si="102"/>
        <v>4379.6000000000004</v>
      </c>
      <c r="G1073" s="264">
        <f t="shared" si="102"/>
        <v>4379.6000000000004</v>
      </c>
      <c r="H1073" s="147">
        <v>2037</v>
      </c>
      <c r="I1073" s="147">
        <v>2398.6</v>
      </c>
      <c r="J1073" s="459">
        <f t="shared" si="100"/>
        <v>0.67900000000000005</v>
      </c>
      <c r="K1073" s="257">
        <f t="shared" si="99"/>
        <v>2907.10455</v>
      </c>
      <c r="L1073" s="257">
        <f t="shared" si="98"/>
        <v>639.56300099999999</v>
      </c>
      <c r="M1073" s="460">
        <v>1134.4188800000002</v>
      </c>
      <c r="N1073" s="257">
        <v>142.72580000000002</v>
      </c>
      <c r="O1073" s="458">
        <f t="shared" si="104"/>
        <v>1.1014275803726365</v>
      </c>
      <c r="P1073" s="72">
        <v>767.11213250000003</v>
      </c>
      <c r="Q1073" s="4">
        <f t="shared" si="103"/>
        <v>782.45437515000003</v>
      </c>
    </row>
    <row r="1074" spans="1:17" s="4" customFormat="1" ht="15.5" x14ac:dyDescent="0.35">
      <c r="A1074" s="287">
        <v>13</v>
      </c>
      <c r="B1074" s="321" t="s">
        <v>965</v>
      </c>
      <c r="C1074" s="848">
        <v>3127.27</v>
      </c>
      <c r="D1074" s="13"/>
      <c r="E1074" s="13"/>
      <c r="F1074" s="147">
        <f t="shared" si="102"/>
        <v>3127.27</v>
      </c>
      <c r="G1074" s="264">
        <f t="shared" si="102"/>
        <v>3127.27</v>
      </c>
      <c r="H1074" s="147">
        <v>1653</v>
      </c>
      <c r="I1074" s="147">
        <v>1809.2</v>
      </c>
      <c r="J1074" s="459">
        <f t="shared" si="100"/>
        <v>0.55100000000000005</v>
      </c>
      <c r="K1074" s="257">
        <f t="shared" si="99"/>
        <v>2359.0789500000001</v>
      </c>
      <c r="L1074" s="257">
        <f t="shared" si="98"/>
        <v>518.99736900000005</v>
      </c>
      <c r="M1074" s="460">
        <v>920.56672000000003</v>
      </c>
      <c r="N1074" s="257">
        <v>115.8202</v>
      </c>
      <c r="O1074" s="458">
        <f t="shared" si="104"/>
        <v>1.251718987807257</v>
      </c>
      <c r="P1074" s="72">
        <v>622.50189250000005</v>
      </c>
      <c r="Q1074" s="4">
        <f t="shared" si="103"/>
        <v>634.95193035000011</v>
      </c>
    </row>
    <row r="1075" spans="1:17" s="4" customFormat="1" ht="15.5" x14ac:dyDescent="0.35">
      <c r="A1075" s="287">
        <v>14</v>
      </c>
      <c r="B1075" s="321" t="s">
        <v>966</v>
      </c>
      <c r="C1075" s="848">
        <f>3356.6</f>
        <v>3356.6</v>
      </c>
      <c r="D1075" s="13"/>
      <c r="E1075" s="849">
        <v>46.8</v>
      </c>
      <c r="F1075" s="147">
        <f t="shared" si="102"/>
        <v>3403.4</v>
      </c>
      <c r="G1075" s="264">
        <f t="shared" si="102"/>
        <v>3450.2000000000003</v>
      </c>
      <c r="H1075" s="147">
        <v>1699</v>
      </c>
      <c r="I1075" s="147">
        <v>2142.3000000000002</v>
      </c>
      <c r="J1075" s="459">
        <f t="shared" si="100"/>
        <v>0.56633333333333336</v>
      </c>
      <c r="K1075" s="257">
        <f t="shared" si="99"/>
        <v>2424.7278500000002</v>
      </c>
      <c r="L1075" s="257">
        <f t="shared" si="98"/>
        <v>533.44012700000007</v>
      </c>
      <c r="M1075" s="460">
        <v>946.1844266666667</v>
      </c>
      <c r="N1075" s="257">
        <v>119.04326666666665</v>
      </c>
      <c r="O1075" s="458">
        <f t="shared" si="104"/>
        <v>1.1821694982468511</v>
      </c>
      <c r="P1075" s="72">
        <v>639.82499416666667</v>
      </c>
      <c r="Q1075" s="4">
        <f t="shared" si="103"/>
        <v>652.62149405000002</v>
      </c>
    </row>
    <row r="1076" spans="1:17" s="483" customFormat="1" ht="15.5" x14ac:dyDescent="0.35">
      <c r="A1076" s="287">
        <v>15</v>
      </c>
      <c r="B1076" s="844" t="s">
        <v>967</v>
      </c>
      <c r="C1076" s="848">
        <v>50.5</v>
      </c>
      <c r="D1076" s="851"/>
      <c r="E1076" s="851"/>
      <c r="F1076" s="147">
        <f t="shared" si="102"/>
        <v>50.5</v>
      </c>
      <c r="G1076" s="264">
        <f t="shared" si="102"/>
        <v>50.5</v>
      </c>
      <c r="H1076" s="147"/>
      <c r="I1076" s="147">
        <v>0</v>
      </c>
      <c r="J1076" s="459">
        <f t="shared" si="100"/>
        <v>0</v>
      </c>
      <c r="K1076" s="257">
        <f t="shared" si="99"/>
        <v>0</v>
      </c>
      <c r="L1076" s="257">
        <f t="shared" si="98"/>
        <v>0</v>
      </c>
      <c r="M1076" s="460">
        <v>0</v>
      </c>
      <c r="N1076" s="257">
        <v>0</v>
      </c>
      <c r="O1076" s="458">
        <f t="shared" si="104"/>
        <v>0</v>
      </c>
      <c r="P1076" s="72">
        <v>0</v>
      </c>
      <c r="Q1076" s="4">
        <f t="shared" si="103"/>
        <v>0</v>
      </c>
    </row>
    <row r="1077" spans="1:17" s="4" customFormat="1" ht="15.5" x14ac:dyDescent="0.35">
      <c r="A1077" s="287">
        <v>16</v>
      </c>
      <c r="B1077" s="321" t="s">
        <v>787</v>
      </c>
      <c r="C1077" s="848">
        <v>311.10000000000002</v>
      </c>
      <c r="D1077" s="13"/>
      <c r="E1077" s="13"/>
      <c r="F1077" s="147">
        <f t="shared" si="102"/>
        <v>311.10000000000002</v>
      </c>
      <c r="G1077" s="264">
        <f t="shared" si="102"/>
        <v>311.10000000000002</v>
      </c>
      <c r="H1077" s="147">
        <v>52</v>
      </c>
      <c r="I1077" s="147">
        <v>112</v>
      </c>
      <c r="J1077" s="459">
        <f t="shared" si="100"/>
        <v>1.7333333333333333E-2</v>
      </c>
      <c r="K1077" s="257">
        <f t="shared" si="99"/>
        <v>74.211799999999997</v>
      </c>
      <c r="L1077" s="257">
        <f t="shared" ref="L1077:L1098" si="105">K1077*0.22</f>
        <v>16.326595999999999</v>
      </c>
      <c r="M1077" s="460">
        <v>28.959146666666665</v>
      </c>
      <c r="N1077" s="257">
        <v>3.6434666666666664</v>
      </c>
      <c r="O1077" s="458">
        <f t="shared" si="104"/>
        <v>0.39582452373299043</v>
      </c>
      <c r="P1077" s="72">
        <v>19.582636666666666</v>
      </c>
      <c r="Q1077" s="4">
        <f t="shared" si="103"/>
        <v>19.9742894</v>
      </c>
    </row>
    <row r="1078" spans="1:17" s="4" customFormat="1" ht="15.5" x14ac:dyDescent="0.35">
      <c r="A1078" s="287">
        <v>17</v>
      </c>
      <c r="B1078" s="321" t="s">
        <v>788</v>
      </c>
      <c r="C1078" s="848">
        <v>305.14999999999998</v>
      </c>
      <c r="D1078" s="13"/>
      <c r="E1078" s="13"/>
      <c r="F1078" s="147">
        <f t="shared" si="102"/>
        <v>305.14999999999998</v>
      </c>
      <c r="G1078" s="264">
        <f t="shared" si="102"/>
        <v>305.14999999999998</v>
      </c>
      <c r="H1078" s="147">
        <v>75</v>
      </c>
      <c r="I1078" s="147">
        <v>146</v>
      </c>
      <c r="J1078" s="459">
        <f t="shared" si="100"/>
        <v>2.5000000000000001E-2</v>
      </c>
      <c r="K1078" s="257">
        <f t="shared" si="99"/>
        <v>107.03625</v>
      </c>
      <c r="L1078" s="257">
        <f t="shared" si="105"/>
        <v>23.547974999999997</v>
      </c>
      <c r="M1078" s="460">
        <v>41.768000000000001</v>
      </c>
      <c r="N1078" s="257">
        <v>5.2549999999999999</v>
      </c>
      <c r="O1078" s="458">
        <f t="shared" si="104"/>
        <v>0.58203252498771096</v>
      </c>
      <c r="P1078" s="72">
        <v>28.244187500000002</v>
      </c>
      <c r="Q1078" s="4">
        <f t="shared" si="103"/>
        <v>28.809071250000002</v>
      </c>
    </row>
    <row r="1079" spans="1:17" s="4" customFormat="1" ht="15.5" x14ac:dyDescent="0.35">
      <c r="A1079" s="287">
        <v>18</v>
      </c>
      <c r="B1079" s="321" t="s">
        <v>789</v>
      </c>
      <c r="C1079" s="848">
        <v>840.06</v>
      </c>
      <c r="D1079" s="13"/>
      <c r="E1079" s="13"/>
      <c r="F1079" s="147">
        <f t="shared" si="102"/>
        <v>840.06</v>
      </c>
      <c r="G1079" s="264">
        <f t="shared" si="102"/>
        <v>840.06</v>
      </c>
      <c r="H1079" s="147">
        <v>253</v>
      </c>
      <c r="I1079" s="147">
        <v>357</v>
      </c>
      <c r="J1079" s="459">
        <f t="shared" si="100"/>
        <v>8.433333333333333E-2</v>
      </c>
      <c r="K1079" s="257">
        <f t="shared" si="99"/>
        <v>361.06894999999997</v>
      </c>
      <c r="L1079" s="257">
        <f t="shared" si="105"/>
        <v>79.435168999999988</v>
      </c>
      <c r="M1079" s="460">
        <v>140.89738666666665</v>
      </c>
      <c r="N1079" s="257">
        <v>17.726866666666666</v>
      </c>
      <c r="O1079" s="458">
        <f t="shared" si="104"/>
        <v>0.71319711965018362</v>
      </c>
      <c r="P1079" s="72">
        <v>95.27705916666666</v>
      </c>
      <c r="Q1079" s="4">
        <f t="shared" si="103"/>
        <v>97.182600349999987</v>
      </c>
    </row>
    <row r="1080" spans="1:17" s="4" customFormat="1" ht="15.5" x14ac:dyDescent="0.35">
      <c r="A1080" s="287">
        <v>19</v>
      </c>
      <c r="B1080" s="321" t="s">
        <v>790</v>
      </c>
      <c r="C1080" s="848">
        <v>661.54</v>
      </c>
      <c r="D1080" s="13"/>
      <c r="E1080" s="849">
        <v>135.4</v>
      </c>
      <c r="F1080" s="147">
        <f t="shared" si="102"/>
        <v>796.93999999999994</v>
      </c>
      <c r="G1080" s="264">
        <f t="shared" si="102"/>
        <v>932.33999999999992</v>
      </c>
      <c r="H1080" s="147">
        <v>200</v>
      </c>
      <c r="I1080" s="147">
        <v>417</v>
      </c>
      <c r="J1080" s="459">
        <f t="shared" si="100"/>
        <v>6.6666666666666666E-2</v>
      </c>
      <c r="K1080" s="257">
        <f t="shared" si="99"/>
        <v>285.43</v>
      </c>
      <c r="L1080" s="257">
        <f t="shared" si="105"/>
        <v>62.794600000000003</v>
      </c>
      <c r="M1080" s="460">
        <v>111.38133333333334</v>
      </c>
      <c r="N1080" s="257">
        <v>14.013333333333334</v>
      </c>
      <c r="O1080" s="458">
        <f t="shared" si="104"/>
        <v>0.59429727039258506</v>
      </c>
      <c r="P1080" s="72">
        <v>75.317833333333326</v>
      </c>
      <c r="Q1080" s="4">
        <f t="shared" si="103"/>
        <v>76.824189999999987</v>
      </c>
    </row>
    <row r="1081" spans="1:17" s="4" customFormat="1" ht="15.5" x14ac:dyDescent="0.35">
      <c r="A1081" s="287">
        <v>20</v>
      </c>
      <c r="B1081" s="321" t="s">
        <v>791</v>
      </c>
      <c r="C1081" s="848">
        <v>2260.08</v>
      </c>
      <c r="D1081" s="13"/>
      <c r="E1081" s="13"/>
      <c r="F1081" s="147">
        <f t="shared" si="102"/>
        <v>2260.08</v>
      </c>
      <c r="G1081" s="264">
        <f t="shared" si="102"/>
        <v>2260.08</v>
      </c>
      <c r="H1081" s="147">
        <v>1023</v>
      </c>
      <c r="I1081" s="147">
        <v>1268</v>
      </c>
      <c r="J1081" s="459">
        <f t="shared" si="100"/>
        <v>0.34100000000000003</v>
      </c>
      <c r="K1081" s="257">
        <f t="shared" si="99"/>
        <v>1459.9744499999999</v>
      </c>
      <c r="L1081" s="257">
        <f t="shared" si="105"/>
        <v>321.19437899999997</v>
      </c>
      <c r="M1081" s="460">
        <v>569.71552000000008</v>
      </c>
      <c r="N1081" s="257">
        <v>71.678200000000004</v>
      </c>
      <c r="O1081" s="458">
        <f t="shared" si="104"/>
        <v>1.0718923883225371</v>
      </c>
      <c r="P1081" s="72">
        <v>385.25071750000001</v>
      </c>
      <c r="Q1081" s="4">
        <f t="shared" si="103"/>
        <v>392.95573185000001</v>
      </c>
    </row>
    <row r="1082" spans="1:17" s="4" customFormat="1" ht="15.5" x14ac:dyDescent="0.35">
      <c r="A1082" s="287">
        <v>21</v>
      </c>
      <c r="B1082" s="321" t="s">
        <v>792</v>
      </c>
      <c r="C1082" s="848">
        <v>120.8</v>
      </c>
      <c r="D1082" s="13"/>
      <c r="E1082" s="13"/>
      <c r="F1082" s="147">
        <f t="shared" si="102"/>
        <v>120.8</v>
      </c>
      <c r="G1082" s="264">
        <f t="shared" si="102"/>
        <v>120.8</v>
      </c>
      <c r="H1082" s="147"/>
      <c r="I1082" s="147">
        <v>0</v>
      </c>
      <c r="J1082" s="459">
        <f t="shared" si="100"/>
        <v>0</v>
      </c>
      <c r="K1082" s="257">
        <f t="shared" si="99"/>
        <v>0</v>
      </c>
      <c r="L1082" s="257">
        <f t="shared" si="105"/>
        <v>0</v>
      </c>
      <c r="M1082" s="460">
        <v>0</v>
      </c>
      <c r="N1082" s="257">
        <v>0</v>
      </c>
      <c r="O1082" s="458">
        <f t="shared" si="104"/>
        <v>0</v>
      </c>
      <c r="P1082" s="72">
        <v>0</v>
      </c>
      <c r="Q1082" s="4">
        <f t="shared" si="103"/>
        <v>0</v>
      </c>
    </row>
    <row r="1083" spans="1:17" s="4" customFormat="1" ht="15.5" x14ac:dyDescent="0.35">
      <c r="A1083" s="287">
        <v>22</v>
      </c>
      <c r="B1083" s="321" t="s">
        <v>793</v>
      </c>
      <c r="C1083" s="848">
        <v>174.6</v>
      </c>
      <c r="D1083" s="13"/>
      <c r="E1083" s="13"/>
      <c r="F1083" s="147">
        <f t="shared" si="102"/>
        <v>174.6</v>
      </c>
      <c r="G1083" s="264">
        <f t="shared" si="102"/>
        <v>174.6</v>
      </c>
      <c r="H1083" s="147"/>
      <c r="I1083" s="147">
        <v>0</v>
      </c>
      <c r="J1083" s="459">
        <f t="shared" si="100"/>
        <v>0</v>
      </c>
      <c r="K1083" s="257">
        <f t="shared" si="99"/>
        <v>0</v>
      </c>
      <c r="L1083" s="257">
        <f t="shared" si="105"/>
        <v>0</v>
      </c>
      <c r="M1083" s="460">
        <v>0</v>
      </c>
      <c r="N1083" s="257">
        <v>0</v>
      </c>
      <c r="O1083" s="458">
        <f t="shared" si="104"/>
        <v>0</v>
      </c>
      <c r="P1083" s="72">
        <v>0</v>
      </c>
      <c r="Q1083" s="4">
        <f t="shared" si="103"/>
        <v>0</v>
      </c>
    </row>
    <row r="1084" spans="1:17" s="4" customFormat="1" ht="16" thickBot="1" x14ac:dyDescent="0.4">
      <c r="A1084" s="287">
        <v>23</v>
      </c>
      <c r="B1084" s="321" t="s">
        <v>794</v>
      </c>
      <c r="C1084" s="848">
        <v>152.6</v>
      </c>
      <c r="D1084" s="13"/>
      <c r="E1084" s="13"/>
      <c r="F1084" s="147">
        <f t="shared" si="102"/>
        <v>152.6</v>
      </c>
      <c r="G1084" s="264">
        <f t="shared" si="102"/>
        <v>152.6</v>
      </c>
      <c r="H1084" s="147"/>
      <c r="I1084" s="147">
        <v>0</v>
      </c>
      <c r="J1084" s="459">
        <f t="shared" si="100"/>
        <v>0</v>
      </c>
      <c r="K1084" s="257">
        <f t="shared" si="99"/>
        <v>0</v>
      </c>
      <c r="L1084" s="257">
        <f t="shared" si="105"/>
        <v>0</v>
      </c>
      <c r="M1084" s="460">
        <v>0</v>
      </c>
      <c r="N1084" s="257">
        <v>0</v>
      </c>
      <c r="O1084" s="458">
        <f t="shared" si="104"/>
        <v>0</v>
      </c>
      <c r="P1084" s="72">
        <v>0</v>
      </c>
      <c r="Q1084" s="4">
        <f t="shared" si="103"/>
        <v>0</v>
      </c>
    </row>
    <row r="1085" spans="1:17" s="4" customFormat="1" ht="15.5" x14ac:dyDescent="0.35">
      <c r="A1085" s="287">
        <v>24</v>
      </c>
      <c r="B1085" s="334" t="s">
        <v>512</v>
      </c>
      <c r="C1085" s="852">
        <v>5436.2</v>
      </c>
      <c r="D1085" s="17"/>
      <c r="E1085" s="17"/>
      <c r="F1085" s="147">
        <f t="shared" si="102"/>
        <v>5436.2</v>
      </c>
      <c r="G1085" s="264"/>
      <c r="H1085" s="488">
        <v>2956</v>
      </c>
      <c r="I1085" s="295"/>
      <c r="J1085" s="459">
        <f t="shared" si="100"/>
        <v>0.98533333333333328</v>
      </c>
      <c r="K1085" s="257">
        <f t="shared" si="99"/>
        <v>4218.6553999999996</v>
      </c>
      <c r="L1085" s="257">
        <f t="shared" si="105"/>
        <v>928.10418799999991</v>
      </c>
      <c r="M1085" s="460">
        <v>1646.2161066666667</v>
      </c>
      <c r="N1085" s="257">
        <v>207.11706666666663</v>
      </c>
      <c r="O1085" s="458">
        <f t="shared" si="104"/>
        <v>1.2876812408177281</v>
      </c>
      <c r="P1085" s="72">
        <v>1037.068483713</v>
      </c>
      <c r="Q1085" s="4">
        <f t="shared" si="103"/>
        <v>1057.8098533872599</v>
      </c>
    </row>
    <row r="1086" spans="1:17" s="4" customFormat="1" ht="15.5" x14ac:dyDescent="0.35">
      <c r="A1086" s="287">
        <v>25</v>
      </c>
      <c r="B1086" s="334" t="s">
        <v>513</v>
      </c>
      <c r="C1086" s="852">
        <v>4049.1</v>
      </c>
      <c r="D1086" s="17"/>
      <c r="E1086" s="17"/>
      <c r="F1086" s="147">
        <f t="shared" ref="F1086:F1098" si="106">C1086+D1086+E1086</f>
        <v>4049.1</v>
      </c>
      <c r="G1086" s="264"/>
      <c r="H1086" s="281">
        <v>2108.5</v>
      </c>
      <c r="I1086" s="281"/>
      <c r="J1086" s="459">
        <f t="shared" si="100"/>
        <v>0.70283333333333331</v>
      </c>
      <c r="K1086" s="257">
        <f t="shared" si="99"/>
        <v>3009.145775</v>
      </c>
      <c r="L1086" s="257">
        <f t="shared" si="105"/>
        <v>662.01207050000005</v>
      </c>
      <c r="M1086" s="460">
        <v>1174.2377066666668</v>
      </c>
      <c r="N1086" s="257">
        <v>147.73556666666667</v>
      </c>
      <c r="O1086" s="458">
        <f t="shared" si="104"/>
        <v>1.2331459136186642</v>
      </c>
      <c r="P1086" s="72">
        <v>696.83202610224987</v>
      </c>
      <c r="Q1086" s="4">
        <f t="shared" si="103"/>
        <v>710.76866662429484</v>
      </c>
    </row>
    <row r="1087" spans="1:17" s="4" customFormat="1" ht="15.5" x14ac:dyDescent="0.35">
      <c r="A1087" s="287">
        <v>26</v>
      </c>
      <c r="B1087" s="334" t="s">
        <v>514</v>
      </c>
      <c r="C1087" s="852">
        <v>3998.3</v>
      </c>
      <c r="D1087" s="17"/>
      <c r="E1087" s="17"/>
      <c r="F1087" s="147">
        <f t="shared" si="106"/>
        <v>3998.3</v>
      </c>
      <c r="G1087" s="264"/>
      <c r="H1087" s="281">
        <v>1820</v>
      </c>
      <c r="I1087" s="281"/>
      <c r="J1087" s="459">
        <f t="shared" si="100"/>
        <v>0.60666666666666669</v>
      </c>
      <c r="K1087" s="257">
        <f t="shared" si="99"/>
        <v>2597.413</v>
      </c>
      <c r="L1087" s="257">
        <f t="shared" si="105"/>
        <v>571.43086000000005</v>
      </c>
      <c r="M1087" s="460">
        <v>1013.5701333333334</v>
      </c>
      <c r="N1087" s="257">
        <v>127.52133333333333</v>
      </c>
      <c r="O1087" s="458">
        <f t="shared" si="104"/>
        <v>1.077941956998391</v>
      </c>
      <c r="P1087" s="72">
        <v>681.6847012126666</v>
      </c>
      <c r="Q1087" s="4">
        <f t="shared" si="103"/>
        <v>695.31839523691997</v>
      </c>
    </row>
    <row r="1088" spans="1:17" s="4" customFormat="1" ht="15.5" x14ac:dyDescent="0.35">
      <c r="A1088" s="287">
        <v>27</v>
      </c>
      <c r="B1088" s="334" t="s">
        <v>515</v>
      </c>
      <c r="C1088" s="852">
        <v>3636.5</v>
      </c>
      <c r="D1088" s="17"/>
      <c r="E1088" s="17"/>
      <c r="F1088" s="147">
        <f t="shared" si="106"/>
        <v>3636.5</v>
      </c>
      <c r="G1088" s="264"/>
      <c r="H1088" s="281">
        <v>1643</v>
      </c>
      <c r="I1088" s="281"/>
      <c r="J1088" s="459">
        <f t="shared" si="100"/>
        <v>0.54766666666666663</v>
      </c>
      <c r="K1088" s="257">
        <f t="shared" si="99"/>
        <v>2344.8074499999998</v>
      </c>
      <c r="L1088" s="257">
        <f t="shared" si="105"/>
        <v>515.85763899999995</v>
      </c>
      <c r="M1088" s="460">
        <v>914.99765333333335</v>
      </c>
      <c r="N1088" s="257">
        <v>115.11953333333332</v>
      </c>
      <c r="O1088" s="458">
        <f t="shared" si="104"/>
        <v>1.0699250036206975</v>
      </c>
      <c r="P1088" s="72">
        <v>615.38899125956664</v>
      </c>
      <c r="Q1088" s="4">
        <f t="shared" si="103"/>
        <v>627.69677108475798</v>
      </c>
    </row>
    <row r="1089" spans="1:17" s="4" customFormat="1" ht="15.5" x14ac:dyDescent="0.35">
      <c r="A1089" s="287">
        <v>28</v>
      </c>
      <c r="B1089" s="334" t="s">
        <v>516</v>
      </c>
      <c r="C1089" s="852">
        <v>4067.7</v>
      </c>
      <c r="D1089" s="17"/>
      <c r="E1089" s="17"/>
      <c r="F1089" s="147">
        <f t="shared" si="106"/>
        <v>4067.7</v>
      </c>
      <c r="G1089" s="264"/>
      <c r="H1089" s="281">
        <v>1500</v>
      </c>
      <c r="I1089" s="281"/>
      <c r="J1089" s="459">
        <f t="shared" si="100"/>
        <v>0.5</v>
      </c>
      <c r="K1089" s="257">
        <f t="shared" si="99"/>
        <v>2140.7249999999999</v>
      </c>
      <c r="L1089" s="257">
        <f t="shared" si="105"/>
        <v>470.95949999999999</v>
      </c>
      <c r="M1089" s="460">
        <v>835.36</v>
      </c>
      <c r="N1089" s="257">
        <v>105.1</v>
      </c>
      <c r="O1089" s="458">
        <f t="shared" si="104"/>
        <v>0.87325626275290702</v>
      </c>
      <c r="P1089" s="72">
        <v>634.49114497486664</v>
      </c>
      <c r="Q1089" s="4">
        <f t="shared" si="103"/>
        <v>647.180967874364</v>
      </c>
    </row>
    <row r="1090" spans="1:17" s="4" customFormat="1" ht="15.5" x14ac:dyDescent="0.35">
      <c r="A1090" s="287">
        <v>29</v>
      </c>
      <c r="B1090" s="334" t="s">
        <v>517</v>
      </c>
      <c r="C1090" s="852">
        <v>5696.9</v>
      </c>
      <c r="D1090" s="17"/>
      <c r="E1090" s="17"/>
      <c r="F1090" s="147">
        <f t="shared" si="106"/>
        <v>5696.9</v>
      </c>
      <c r="G1090" s="264"/>
      <c r="H1090" s="281">
        <v>2527</v>
      </c>
      <c r="I1090" s="281"/>
      <c r="J1090" s="459">
        <f t="shared" si="100"/>
        <v>0.84233333333333338</v>
      </c>
      <c r="K1090" s="257">
        <f t="shared" si="99"/>
        <v>3606.40805</v>
      </c>
      <c r="L1090" s="257">
        <f t="shared" si="105"/>
        <v>793.40977099999998</v>
      </c>
      <c r="M1090" s="460">
        <v>1407.3031466666669</v>
      </c>
      <c r="N1090" s="257">
        <v>177.05846666666667</v>
      </c>
      <c r="O1090" s="458">
        <f t="shared" si="104"/>
        <v>1.0504273261481392</v>
      </c>
      <c r="P1090" s="72">
        <v>946.49298899143332</v>
      </c>
      <c r="Q1090" s="4">
        <f t="shared" si="103"/>
        <v>965.42284877126201</v>
      </c>
    </row>
    <row r="1091" spans="1:17" s="4" customFormat="1" ht="15.5" x14ac:dyDescent="0.35">
      <c r="A1091" s="287">
        <v>30</v>
      </c>
      <c r="B1091" s="334" t="s">
        <v>518</v>
      </c>
      <c r="C1091" s="852">
        <v>4248.7</v>
      </c>
      <c r="D1091" s="17"/>
      <c r="E1091" s="17"/>
      <c r="F1091" s="147">
        <f t="shared" si="106"/>
        <v>4248.7</v>
      </c>
      <c r="G1091" s="264"/>
      <c r="H1091" s="281">
        <v>1010</v>
      </c>
      <c r="I1091" s="281"/>
      <c r="J1091" s="459">
        <f t="shared" si="100"/>
        <v>0.33666666666666667</v>
      </c>
      <c r="K1091" s="257">
        <f t="shared" si="99"/>
        <v>1441.4214999999999</v>
      </c>
      <c r="L1091" s="257">
        <f t="shared" si="105"/>
        <v>317.11273</v>
      </c>
      <c r="M1091" s="460">
        <v>562.47573333333332</v>
      </c>
      <c r="N1091" s="257">
        <v>70.76733333333334</v>
      </c>
      <c r="O1091" s="458">
        <f t="shared" si="104"/>
        <v>0.56294332305567985</v>
      </c>
      <c r="P1091" s="72">
        <v>462.19720950353332</v>
      </c>
      <c r="Q1091" s="4">
        <f t="shared" si="103"/>
        <v>471.44115369360401</v>
      </c>
    </row>
    <row r="1092" spans="1:17" s="4" customFormat="1" ht="15.5" x14ac:dyDescent="0.35">
      <c r="A1092" s="287">
        <v>31</v>
      </c>
      <c r="B1092" s="334" t="s">
        <v>519</v>
      </c>
      <c r="C1092" s="852">
        <v>4233.3</v>
      </c>
      <c r="D1092" s="17"/>
      <c r="E1092" s="17"/>
      <c r="F1092" s="147">
        <f t="shared" si="106"/>
        <v>4233.3</v>
      </c>
      <c r="G1092" s="264"/>
      <c r="H1092" s="281">
        <v>1050</v>
      </c>
      <c r="I1092" s="281"/>
      <c r="J1092" s="459">
        <f t="shared" si="100"/>
        <v>0.35</v>
      </c>
      <c r="K1092" s="257">
        <f t="shared" si="99"/>
        <v>1498.5074999999999</v>
      </c>
      <c r="L1092" s="257">
        <f t="shared" si="105"/>
        <v>329.67165</v>
      </c>
      <c r="M1092" s="460">
        <v>584.75200000000007</v>
      </c>
      <c r="N1092" s="257">
        <v>73.569999999999993</v>
      </c>
      <c r="O1092" s="458">
        <f t="shared" si="104"/>
        <v>0.58736710131575842</v>
      </c>
      <c r="P1092" s="72">
        <v>413.22265834580674</v>
      </c>
      <c r="Q1092" s="4">
        <f t="shared" si="103"/>
        <v>421.48711151272289</v>
      </c>
    </row>
    <row r="1093" spans="1:17" s="4" customFormat="1" ht="15.5" x14ac:dyDescent="0.35">
      <c r="A1093" s="287">
        <v>32</v>
      </c>
      <c r="B1093" s="334" t="s">
        <v>520</v>
      </c>
      <c r="C1093" s="852">
        <v>7836.35</v>
      </c>
      <c r="D1093" s="17"/>
      <c r="E1093" s="17"/>
      <c r="F1093" s="147">
        <f t="shared" si="106"/>
        <v>7836.35</v>
      </c>
      <c r="G1093" s="264"/>
      <c r="H1093" s="281">
        <v>4119</v>
      </c>
      <c r="I1093" s="281"/>
      <c r="J1093" s="459">
        <f t="shared" si="100"/>
        <v>1.373</v>
      </c>
      <c r="K1093" s="257">
        <f t="shared" si="99"/>
        <v>5878.4308499999997</v>
      </c>
      <c r="L1093" s="257">
        <f t="shared" si="105"/>
        <v>1293.2547869999999</v>
      </c>
      <c r="M1093" s="460">
        <v>2293.8985600000001</v>
      </c>
      <c r="N1093" s="257">
        <v>288.6046</v>
      </c>
      <c r="O1093" s="458">
        <f t="shared" si="104"/>
        <v>1.2447362352370683</v>
      </c>
      <c r="P1093" s="72">
        <v>1361.2763175314999</v>
      </c>
      <c r="Q1093" s="4">
        <f t="shared" si="103"/>
        <v>1388.5018438821298</v>
      </c>
    </row>
    <row r="1094" spans="1:17" s="4" customFormat="1" ht="15.5" x14ac:dyDescent="0.35">
      <c r="A1094" s="287">
        <v>33</v>
      </c>
      <c r="B1094" s="334" t="s">
        <v>521</v>
      </c>
      <c r="C1094" s="852">
        <v>3887.13</v>
      </c>
      <c r="D1094" s="17"/>
      <c r="E1094" s="17"/>
      <c r="F1094" s="147">
        <f t="shared" si="106"/>
        <v>3887.13</v>
      </c>
      <c r="G1094" s="264"/>
      <c r="H1094" s="166">
        <v>1975</v>
      </c>
      <c r="I1094" s="166"/>
      <c r="J1094" s="459">
        <f t="shared" si="100"/>
        <v>0.65833333333333333</v>
      </c>
      <c r="K1094" s="257">
        <f t="shared" si="99"/>
        <v>2818.6212499999997</v>
      </c>
      <c r="L1094" s="257">
        <f t="shared" si="105"/>
        <v>620.09667499999989</v>
      </c>
      <c r="M1094" s="460">
        <v>1099.8906666666667</v>
      </c>
      <c r="N1094" s="257">
        <v>138.38166666666666</v>
      </c>
      <c r="O1094" s="458">
        <f t="shared" si="104"/>
        <v>1.2031988274982657</v>
      </c>
      <c r="P1094" s="72">
        <v>739.74026642583328</v>
      </c>
      <c r="Q1094" s="4">
        <f t="shared" si="103"/>
        <v>754.53507175434993</v>
      </c>
    </row>
    <row r="1095" spans="1:17" s="4" customFormat="1" ht="15.5" x14ac:dyDescent="0.35">
      <c r="A1095" s="287">
        <v>34</v>
      </c>
      <c r="B1095" s="334" t="s">
        <v>522</v>
      </c>
      <c r="C1095" s="852">
        <v>4191.82</v>
      </c>
      <c r="D1095" s="17"/>
      <c r="E1095" s="17"/>
      <c r="F1095" s="147">
        <f t="shared" si="106"/>
        <v>4191.82</v>
      </c>
      <c r="G1095" s="264"/>
      <c r="H1095" s="166">
        <v>1200</v>
      </c>
      <c r="I1095" s="166"/>
      <c r="J1095" s="459">
        <f t="shared" si="100"/>
        <v>0.4</v>
      </c>
      <c r="K1095" s="257">
        <f>J1095*4281.45</f>
        <v>1712.58</v>
      </c>
      <c r="L1095" s="257">
        <f t="shared" si="105"/>
        <v>376.76759999999996</v>
      </c>
      <c r="M1095" s="460">
        <v>668.28800000000001</v>
      </c>
      <c r="N1095" s="257">
        <v>84.08</v>
      </c>
      <c r="O1095" s="458">
        <f t="shared" si="104"/>
        <v>0.67791928088515252</v>
      </c>
      <c r="P1095" s="72">
        <v>289.17620243749991</v>
      </c>
      <c r="Q1095" s="4">
        <f t="shared" si="103"/>
        <v>294.95972648624991</v>
      </c>
    </row>
    <row r="1096" spans="1:17" s="4" customFormat="1" ht="15.5" x14ac:dyDescent="0.35">
      <c r="A1096" s="287">
        <v>35</v>
      </c>
      <c r="B1096" s="334" t="s">
        <v>523</v>
      </c>
      <c r="C1096" s="852">
        <v>4607.8100000000004</v>
      </c>
      <c r="D1096" s="17"/>
      <c r="E1096" s="17"/>
      <c r="F1096" s="147">
        <f t="shared" si="106"/>
        <v>4607.8100000000004</v>
      </c>
      <c r="G1096" s="264"/>
      <c r="H1096" s="166">
        <v>2705</v>
      </c>
      <c r="I1096" s="166"/>
      <c r="J1096" s="459">
        <f>H1096/3000</f>
        <v>0.90166666666666662</v>
      </c>
      <c r="K1096" s="257">
        <f>J1096*4281.45</f>
        <v>3860.4407499999998</v>
      </c>
      <c r="L1096" s="257">
        <f t="shared" si="105"/>
        <v>849.296965</v>
      </c>
      <c r="M1096" s="460">
        <v>1506.4325333333334</v>
      </c>
      <c r="N1096" s="257">
        <v>189.53033333333332</v>
      </c>
      <c r="O1096" s="458">
        <f t="shared" si="104"/>
        <v>1.3901833152119261</v>
      </c>
      <c r="P1096" s="72">
        <v>1013.1632509781667</v>
      </c>
      <c r="Q1096" s="4">
        <f t="shared" si="103"/>
        <v>1033.4265159977301</v>
      </c>
    </row>
    <row r="1097" spans="1:17" s="4" customFormat="1" ht="15.5" x14ac:dyDescent="0.35">
      <c r="A1097" s="287">
        <v>36</v>
      </c>
      <c r="B1097" s="334" t="s">
        <v>524</v>
      </c>
      <c r="C1097" s="852">
        <v>4528.3999999999996</v>
      </c>
      <c r="D1097" s="17"/>
      <c r="E1097" s="17"/>
      <c r="F1097" s="147">
        <f t="shared" si="106"/>
        <v>4528.3999999999996</v>
      </c>
      <c r="G1097" s="264"/>
      <c r="H1097" s="166">
        <v>2515</v>
      </c>
      <c r="I1097" s="166"/>
      <c r="J1097" s="459">
        <f>H1097/3000</f>
        <v>0.83833333333333337</v>
      </c>
      <c r="K1097" s="257">
        <f>J1097*4281.45</f>
        <v>3589.2822500000002</v>
      </c>
      <c r="L1097" s="257">
        <f t="shared" si="105"/>
        <v>789.64209500000004</v>
      </c>
      <c r="M1097" s="460">
        <v>1400.6202666666668</v>
      </c>
      <c r="N1097" s="257">
        <v>176.21766666666667</v>
      </c>
      <c r="O1097" s="458">
        <f t="shared" si="104"/>
        <v>1.315202340414569</v>
      </c>
      <c r="P1097" s="72">
        <v>554.11668505166676</v>
      </c>
      <c r="Q1097" s="4">
        <f t="shared" si="103"/>
        <v>565.19901875270011</v>
      </c>
    </row>
    <row r="1098" spans="1:17" s="4" customFormat="1" ht="15.5" x14ac:dyDescent="0.35">
      <c r="A1098" s="287">
        <v>37</v>
      </c>
      <c r="B1098" s="334" t="s">
        <v>525</v>
      </c>
      <c r="C1098" s="852">
        <v>3607.9</v>
      </c>
      <c r="D1098" s="17"/>
      <c r="E1098" s="17"/>
      <c r="F1098" s="147">
        <f t="shared" si="106"/>
        <v>3607.9</v>
      </c>
      <c r="G1098" s="264"/>
      <c r="H1098" s="166">
        <v>1640</v>
      </c>
      <c r="I1098" s="166"/>
      <c r="J1098" s="459">
        <f>H1098/3000</f>
        <v>0.54666666666666663</v>
      </c>
      <c r="K1098" s="257">
        <f>J1098*4281.45</f>
        <v>2340.5259999999998</v>
      </c>
      <c r="L1098" s="257">
        <f t="shared" si="105"/>
        <v>514.91571999999996</v>
      </c>
      <c r="M1098" s="460">
        <v>913.32693333333327</v>
      </c>
      <c r="N1098" s="257">
        <v>114.90933333333332</v>
      </c>
      <c r="O1098" s="458">
        <f t="shared" si="104"/>
        <v>1.0764372589779834</v>
      </c>
      <c r="P1098" s="72">
        <v>270.99941256999995</v>
      </c>
      <c r="Q1098" s="4">
        <f t="shared" si="103"/>
        <v>276.41940082139996</v>
      </c>
    </row>
    <row r="1099" spans="1:17" s="461" customFormat="1" ht="15" customHeight="1" x14ac:dyDescent="0.35">
      <c r="A1099" s="305"/>
      <c r="B1099" s="444" t="s">
        <v>968</v>
      </c>
      <c r="C1099" s="299">
        <f t="shared" ref="C1099:N1099" si="107">SUM(C1062:C1098)</f>
        <v>133762.53</v>
      </c>
      <c r="D1099" s="299">
        <f t="shared" si="107"/>
        <v>153.6</v>
      </c>
      <c r="E1099" s="299">
        <f t="shared" si="107"/>
        <v>938.89999999999986</v>
      </c>
      <c r="F1099" s="299">
        <f t="shared" si="107"/>
        <v>134855.03</v>
      </c>
      <c r="G1099" s="299">
        <f t="shared" si="107"/>
        <v>71921.420000000013</v>
      </c>
      <c r="H1099" s="299">
        <f t="shared" si="107"/>
        <v>58834.5</v>
      </c>
      <c r="I1099" s="299">
        <f t="shared" si="107"/>
        <v>38230.9</v>
      </c>
      <c r="J1099" s="299">
        <f t="shared" si="107"/>
        <v>19.611499999999999</v>
      </c>
      <c r="K1099" s="257">
        <f>J1099*4281.45</f>
        <v>83965.656674999991</v>
      </c>
      <c r="L1099" s="299">
        <f t="shared" si="107"/>
        <v>18472.444468500005</v>
      </c>
      <c r="M1099" s="299">
        <f t="shared" si="107"/>
        <v>32765.325280000001</v>
      </c>
      <c r="N1099" s="299">
        <f t="shared" si="107"/>
        <v>4122.3372999999992</v>
      </c>
      <c r="O1099" s="458">
        <f t="shared" si="104"/>
        <v>1.033152146594013</v>
      </c>
      <c r="P1099" s="489">
        <v>270.99941256999995</v>
      </c>
      <c r="Q1099" s="490">
        <f t="shared" si="103"/>
        <v>276.41940082139996</v>
      </c>
    </row>
    <row r="1100" spans="1:17" s="4" customFormat="1" ht="15.5" hidden="1" x14ac:dyDescent="0.35">
      <c r="A1100" s="253"/>
      <c r="B1100" s="321"/>
      <c r="C1100" s="147"/>
      <c r="D1100" s="147"/>
      <c r="E1100" s="147"/>
      <c r="F1100" s="147"/>
      <c r="G1100" s="254"/>
      <c r="H1100" s="253"/>
      <c r="I1100" s="253"/>
      <c r="J1100" s="253"/>
      <c r="K1100" s="253"/>
      <c r="L1100" s="253"/>
      <c r="M1100" s="253"/>
      <c r="N1100" s="253"/>
      <c r="O1100" s="491"/>
    </row>
    <row r="1101" spans="1:17" s="4" customFormat="1" ht="15.5" hidden="1" x14ac:dyDescent="0.35">
      <c r="A1101" s="262" t="s">
        <v>1020</v>
      </c>
      <c r="B1101" s="335"/>
      <c r="C1101" s="267">
        <f>C82+C349+C492+C668+C780+C1011+C1060+C1099</f>
        <v>1464714.75</v>
      </c>
      <c r="D1101" s="267">
        <f>D82+D349+D492+D668+D780+D1011+D1060+D1099</f>
        <v>8190.4699999999993</v>
      </c>
      <c r="E1101" s="267">
        <f>E82+E349+E492+E668+E780+E1011+E1060+E1099</f>
        <v>22341.05</v>
      </c>
      <c r="F1101" s="267">
        <f>F1099+F1060+F1011+F780+F668+F492+F349+F82+F65</f>
        <v>1747277.6999999997</v>
      </c>
      <c r="G1101" s="306">
        <f>G82+G349+G492+G668+G780+G1011+G1060+G1099</f>
        <v>543335.80999999994</v>
      </c>
      <c r="H1101" s="267">
        <f>H82+H349+H492+H668+H780+H1011+H1060+H1099</f>
        <v>479794.10999999993</v>
      </c>
      <c r="I1101" s="267"/>
      <c r="J1101" s="267">
        <f>J82+J349+J492+J668+J780+J1011+J1060+J1099</f>
        <v>159.93137000000004</v>
      </c>
      <c r="K1101" s="267">
        <f>K82+K349+K492+K668+K780+K1011+K1060+K1099</f>
        <v>684738.16408650007</v>
      </c>
      <c r="L1101" s="267">
        <f>L82+L349+L492+L668+L780+L1011+L1060+L1099</f>
        <v>150642.39609902998</v>
      </c>
      <c r="M1101" s="267">
        <f>M82+M349+M492+M668+M780+M1011+M1060+M1099</f>
        <v>248535.27422399996</v>
      </c>
      <c r="N1101" s="267">
        <v>48041.807668666661</v>
      </c>
      <c r="O1101" s="261">
        <f>O82+O349+O492+O668+O780+O1011+O1060+O1099</f>
        <v>5.9166945292324389</v>
      </c>
    </row>
    <row r="1102" spans="1:17" s="4" customFormat="1" ht="15.5" hidden="1" x14ac:dyDescent="0.35">
      <c r="A1102" s="253"/>
      <c r="B1102" s="321"/>
      <c r="C1102" s="147">
        <v>536.88</v>
      </c>
      <c r="D1102" s="147"/>
      <c r="E1102" s="147"/>
      <c r="F1102" s="147">
        <v>536.88</v>
      </c>
      <c r="G1102" s="254">
        <v>175</v>
      </c>
      <c r="H1102" s="253">
        <v>125</v>
      </c>
      <c r="I1102" s="253"/>
      <c r="J1102" s="253">
        <v>4.1666666666666664E-2</v>
      </c>
      <c r="K1102" s="253">
        <v>64.92916666666666</v>
      </c>
      <c r="L1102" s="253">
        <v>23.874454583333332</v>
      </c>
      <c r="M1102" s="253">
        <v>25.971666666666664</v>
      </c>
      <c r="N1102" s="253">
        <v>3.503333333333333</v>
      </c>
      <c r="O1102" s="454">
        <v>0.22030737082774546</v>
      </c>
    </row>
    <row r="1103" spans="1:17" s="4" customFormat="1" ht="15.5" hidden="1" x14ac:dyDescent="0.35">
      <c r="A1103" s="253"/>
      <c r="B1103" s="321"/>
      <c r="C1103" s="147"/>
      <c r="D1103" s="147"/>
      <c r="E1103" s="147"/>
      <c r="F1103" s="147"/>
      <c r="G1103" s="254"/>
      <c r="H1103" s="253"/>
      <c r="I1103" s="253"/>
      <c r="J1103" s="253"/>
      <c r="K1103" s="253"/>
      <c r="L1103" s="253"/>
      <c r="M1103" s="253"/>
      <c r="N1103" s="253"/>
      <c r="O1103" s="454"/>
    </row>
    <row r="1104" spans="1:17" s="4" customFormat="1" ht="15.5" hidden="1" x14ac:dyDescent="0.35">
      <c r="A1104" s="253"/>
      <c r="B1104" s="321"/>
      <c r="C1104" s="147"/>
      <c r="D1104" s="147"/>
      <c r="E1104" s="147"/>
      <c r="F1104" s="147"/>
      <c r="G1104" s="254"/>
      <c r="H1104" s="253"/>
      <c r="I1104" s="253"/>
      <c r="J1104" s="253"/>
      <c r="K1104" s="253"/>
      <c r="L1104" s="253"/>
      <c r="M1104" s="253"/>
      <c r="N1104" s="253"/>
      <c r="O1104" s="454"/>
    </row>
    <row r="1105" spans="1:15" s="4" customFormat="1" ht="15.5" x14ac:dyDescent="0.35">
      <c r="A1105" s="253"/>
      <c r="B1105" s="321"/>
      <c r="C1105" s="147"/>
      <c r="D1105" s="147"/>
      <c r="E1105" s="147"/>
      <c r="F1105" s="147"/>
      <c r="G1105" s="254"/>
      <c r="H1105" s="253"/>
      <c r="I1105" s="253"/>
      <c r="J1105" s="253"/>
      <c r="K1105" s="253"/>
      <c r="L1105" s="253"/>
      <c r="M1105" s="253"/>
      <c r="N1105" s="253"/>
      <c r="O1105" s="454"/>
    </row>
    <row r="1106" spans="1:15" s="4" customFormat="1" ht="15.5" x14ac:dyDescent="0.35">
      <c r="A1106" s="253"/>
      <c r="B1106" s="321"/>
      <c r="C1106" s="147"/>
      <c r="D1106" s="147"/>
      <c r="E1106" s="147"/>
      <c r="F1106" s="147"/>
      <c r="G1106" s="254"/>
      <c r="H1106" s="253"/>
      <c r="I1106" s="253"/>
      <c r="J1106" s="253"/>
      <c r="K1106" s="253"/>
      <c r="L1106" s="253"/>
      <c r="M1106" s="253"/>
      <c r="N1106" s="253"/>
      <c r="O1106" s="454"/>
    </row>
    <row r="1107" spans="1:15" s="4" customFormat="1" ht="15.5" x14ac:dyDescent="0.35">
      <c r="A1107" s="253"/>
      <c r="B1107" s="321"/>
      <c r="C1107" s="147"/>
      <c r="D1107" s="147"/>
      <c r="E1107" s="147"/>
      <c r="F1107" s="147"/>
      <c r="G1107" s="254"/>
      <c r="H1107" s="253"/>
      <c r="I1107" s="253"/>
      <c r="J1107" s="253"/>
      <c r="K1107" s="253"/>
      <c r="L1107" s="253"/>
      <c r="M1107" s="253"/>
      <c r="N1107" s="253"/>
      <c r="O1107" s="454"/>
    </row>
    <row r="1108" spans="1:15" s="4" customFormat="1" ht="15.5" x14ac:dyDescent="0.35">
      <c r="A1108" s="253"/>
      <c r="B1108" s="321"/>
      <c r="C1108" s="147"/>
      <c r="D1108" s="147"/>
      <c r="E1108" s="147"/>
      <c r="F1108" s="147"/>
      <c r="G1108" s="254"/>
      <c r="H1108" s="253"/>
      <c r="I1108" s="253"/>
      <c r="J1108" s="253"/>
      <c r="K1108" s="253"/>
      <c r="L1108" s="253"/>
      <c r="M1108" s="253"/>
      <c r="N1108" s="253"/>
      <c r="O1108" s="454"/>
    </row>
    <row r="1109" spans="1:15" s="4" customFormat="1" ht="15.5" x14ac:dyDescent="0.35">
      <c r="A1109" s="253"/>
      <c r="B1109" s="321"/>
      <c r="C1109" s="147"/>
      <c r="D1109" s="147"/>
      <c r="E1109" s="147"/>
      <c r="F1109" s="147"/>
      <c r="G1109" s="254"/>
      <c r="H1109" s="253"/>
      <c r="I1109" s="253"/>
      <c r="J1109" s="253"/>
      <c r="K1109" s="253"/>
      <c r="L1109" s="253"/>
      <c r="M1109" s="253"/>
      <c r="N1109" s="253"/>
      <c r="O1109" s="454"/>
    </row>
    <row r="1110" spans="1:15" s="4" customFormat="1" ht="15.5" x14ac:dyDescent="0.35">
      <c r="A1110" s="253"/>
      <c r="B1110" s="321"/>
      <c r="C1110" s="147"/>
      <c r="D1110" s="147"/>
      <c r="E1110" s="147"/>
      <c r="F1110" s="147"/>
      <c r="G1110" s="254"/>
      <c r="H1110" s="253"/>
      <c r="I1110" s="253"/>
      <c r="J1110" s="253"/>
      <c r="K1110" s="253"/>
      <c r="L1110" s="253"/>
      <c r="M1110" s="253"/>
      <c r="N1110" s="253"/>
      <c r="O1110" s="454"/>
    </row>
    <row r="1111" spans="1:15" s="4" customFormat="1" ht="15.5" x14ac:dyDescent="0.35">
      <c r="A1111" s="253"/>
      <c r="B1111" s="321"/>
      <c r="C1111" s="147"/>
      <c r="D1111" s="147"/>
      <c r="E1111" s="147"/>
      <c r="F1111" s="147"/>
      <c r="G1111" s="254"/>
      <c r="H1111" s="253"/>
      <c r="I1111" s="253"/>
      <c r="J1111" s="253"/>
      <c r="K1111" s="253"/>
      <c r="L1111" s="253"/>
      <c r="M1111" s="253"/>
      <c r="N1111" s="253"/>
      <c r="O1111" s="454"/>
    </row>
    <row r="1112" spans="1:15" s="4" customFormat="1" ht="15.5" x14ac:dyDescent="0.35">
      <c r="A1112" s="253"/>
      <c r="B1112" s="321"/>
      <c r="C1112" s="147"/>
      <c r="D1112" s="147"/>
      <c r="E1112" s="147"/>
      <c r="F1112" s="147"/>
      <c r="G1112" s="254"/>
      <c r="H1112" s="253"/>
      <c r="I1112" s="253"/>
      <c r="J1112" s="253"/>
      <c r="K1112" s="253"/>
      <c r="L1112" s="253"/>
      <c r="M1112" s="253"/>
      <c r="N1112" s="253"/>
      <c r="O1112" s="454"/>
    </row>
    <row r="1113" spans="1:15" s="4" customFormat="1" ht="15.5" x14ac:dyDescent="0.35">
      <c r="A1113" s="253"/>
      <c r="B1113" s="321"/>
      <c r="C1113" s="147"/>
      <c r="D1113" s="147"/>
      <c r="E1113" s="147"/>
      <c r="F1113" s="147"/>
      <c r="G1113" s="254"/>
      <c r="H1113" s="253"/>
      <c r="I1113" s="253"/>
      <c r="J1113" s="253"/>
      <c r="K1113" s="253"/>
      <c r="L1113" s="253"/>
      <c r="M1113" s="253"/>
      <c r="N1113" s="253"/>
      <c r="O1113" s="454"/>
    </row>
    <row r="1114" spans="1:15" s="4" customFormat="1" ht="15.5" x14ac:dyDescent="0.35">
      <c r="A1114" s="253"/>
      <c r="B1114" s="321"/>
      <c r="C1114" s="147"/>
      <c r="D1114" s="147"/>
      <c r="E1114" s="147"/>
      <c r="F1114" s="147"/>
      <c r="G1114" s="254"/>
      <c r="H1114" s="253"/>
      <c r="I1114" s="253"/>
      <c r="J1114" s="253"/>
      <c r="K1114" s="253"/>
      <c r="L1114" s="253"/>
      <c r="M1114" s="253"/>
      <c r="N1114" s="253"/>
      <c r="O1114" s="454"/>
    </row>
    <row r="1115" spans="1:15" s="4" customFormat="1" ht="15.5" x14ac:dyDescent="0.35">
      <c r="A1115" s="253"/>
      <c r="B1115" s="321"/>
      <c r="C1115" s="147"/>
      <c r="D1115" s="147"/>
      <c r="E1115" s="147"/>
      <c r="F1115" s="147"/>
      <c r="G1115" s="254"/>
      <c r="H1115" s="253"/>
      <c r="I1115" s="253"/>
      <c r="J1115" s="253"/>
      <c r="K1115" s="253"/>
      <c r="L1115" s="253"/>
      <c r="M1115" s="253"/>
      <c r="N1115" s="253"/>
      <c r="O1115" s="454"/>
    </row>
    <row r="1116" spans="1:15" s="4" customFormat="1" ht="15.5" x14ac:dyDescent="0.35">
      <c r="A1116" s="253"/>
      <c r="B1116" s="321"/>
      <c r="C1116" s="147"/>
      <c r="D1116" s="147"/>
      <c r="E1116" s="147"/>
      <c r="F1116" s="147"/>
      <c r="G1116" s="254"/>
      <c r="H1116" s="253"/>
      <c r="I1116" s="253"/>
      <c r="J1116" s="253"/>
      <c r="K1116" s="253"/>
      <c r="L1116" s="253"/>
      <c r="M1116" s="253"/>
      <c r="N1116" s="253"/>
      <c r="O1116" s="454"/>
    </row>
    <row r="1117" spans="1:15" s="4" customFormat="1" ht="15.5" x14ac:dyDescent="0.35">
      <c r="A1117" s="253"/>
      <c r="B1117" s="321"/>
      <c r="C1117" s="147"/>
      <c r="D1117" s="147"/>
      <c r="E1117" s="147"/>
      <c r="F1117" s="147"/>
      <c r="G1117" s="254"/>
      <c r="H1117" s="253"/>
      <c r="I1117" s="253"/>
      <c r="J1117" s="253"/>
      <c r="K1117" s="253"/>
      <c r="L1117" s="253"/>
      <c r="M1117" s="253"/>
      <c r="N1117" s="253"/>
      <c r="O1117" s="454"/>
    </row>
    <row r="1118" spans="1:15" s="4" customFormat="1" ht="15.5" x14ac:dyDescent="0.35">
      <c r="A1118" s="253"/>
      <c r="B1118" s="321"/>
      <c r="C1118" s="147"/>
      <c r="D1118" s="147"/>
      <c r="E1118" s="147"/>
      <c r="F1118" s="147"/>
      <c r="G1118" s="254"/>
      <c r="H1118" s="253"/>
      <c r="I1118" s="253"/>
      <c r="J1118" s="253"/>
      <c r="K1118" s="253"/>
      <c r="L1118" s="253"/>
      <c r="M1118" s="253"/>
      <c r="N1118" s="253"/>
      <c r="O1118" s="454"/>
    </row>
    <row r="1119" spans="1:15" s="4" customFormat="1" ht="15.5" x14ac:dyDescent="0.35">
      <c r="A1119" s="253"/>
      <c r="B1119" s="321"/>
      <c r="C1119" s="147"/>
      <c r="D1119" s="147"/>
      <c r="E1119" s="147"/>
      <c r="F1119" s="147"/>
      <c r="G1119" s="254"/>
      <c r="H1119" s="253"/>
      <c r="I1119" s="253"/>
      <c r="J1119" s="253"/>
      <c r="K1119" s="253"/>
      <c r="L1119" s="253"/>
      <c r="M1119" s="253"/>
      <c r="N1119" s="253"/>
      <c r="O1119" s="454"/>
    </row>
    <row r="1120" spans="1:15" s="4" customFormat="1" ht="15.5" x14ac:dyDescent="0.35">
      <c r="A1120" s="253"/>
      <c r="B1120" s="321"/>
      <c r="C1120" s="147"/>
      <c r="D1120" s="147"/>
      <c r="E1120" s="147"/>
      <c r="F1120" s="147"/>
      <c r="G1120" s="254"/>
      <c r="H1120" s="253"/>
      <c r="I1120" s="253"/>
      <c r="J1120" s="253"/>
      <c r="K1120" s="253"/>
      <c r="L1120" s="253"/>
      <c r="M1120" s="253"/>
      <c r="N1120" s="253"/>
      <c r="O1120" s="454"/>
    </row>
    <row r="1121" spans="1:15" s="4" customFormat="1" ht="15.5" x14ac:dyDescent="0.35">
      <c r="A1121" s="253"/>
      <c r="B1121" s="321"/>
      <c r="C1121" s="147"/>
      <c r="D1121" s="147"/>
      <c r="E1121" s="147"/>
      <c r="F1121" s="147"/>
      <c r="G1121" s="254"/>
      <c r="H1121" s="253"/>
      <c r="I1121" s="253"/>
      <c r="J1121" s="253"/>
      <c r="K1121" s="253"/>
      <c r="L1121" s="253"/>
      <c r="M1121" s="253"/>
      <c r="N1121" s="253"/>
      <c r="O1121" s="454"/>
    </row>
    <row r="1122" spans="1:15" s="4" customFormat="1" ht="15.5" x14ac:dyDescent="0.35">
      <c r="A1122" s="253"/>
      <c r="B1122" s="321"/>
      <c r="C1122" s="147"/>
      <c r="D1122" s="147"/>
      <c r="E1122" s="147"/>
      <c r="F1122" s="147"/>
      <c r="G1122" s="254"/>
      <c r="H1122" s="253"/>
      <c r="I1122" s="253"/>
      <c r="J1122" s="253"/>
      <c r="K1122" s="253"/>
      <c r="L1122" s="253"/>
      <c r="M1122" s="253"/>
      <c r="N1122" s="253"/>
      <c r="O1122" s="454"/>
    </row>
    <row r="1123" spans="1:15" s="4" customFormat="1" ht="15.5" x14ac:dyDescent="0.35">
      <c r="A1123" s="253"/>
      <c r="B1123" s="321"/>
      <c r="C1123" s="147"/>
      <c r="D1123" s="147"/>
      <c r="E1123" s="147"/>
      <c r="F1123" s="147"/>
      <c r="G1123" s="254"/>
      <c r="H1123" s="253"/>
      <c r="I1123" s="253"/>
      <c r="J1123" s="253"/>
      <c r="K1123" s="253"/>
      <c r="L1123" s="253"/>
      <c r="M1123" s="253"/>
      <c r="N1123" s="253"/>
      <c r="O1123" s="454"/>
    </row>
    <row r="1124" spans="1:15" s="4" customFormat="1" ht="15.5" x14ac:dyDescent="0.35">
      <c r="A1124" s="253"/>
      <c r="B1124" s="321"/>
      <c r="C1124" s="147"/>
      <c r="D1124" s="147"/>
      <c r="E1124" s="147"/>
      <c r="F1124" s="147"/>
      <c r="G1124" s="254"/>
      <c r="H1124" s="253"/>
      <c r="I1124" s="253"/>
      <c r="J1124" s="253"/>
      <c r="K1124" s="253"/>
      <c r="L1124" s="253"/>
      <c r="M1124" s="253"/>
      <c r="N1124" s="253"/>
      <c r="O1124" s="454"/>
    </row>
    <row r="1125" spans="1:15" s="4" customFormat="1" ht="15.5" x14ac:dyDescent="0.35">
      <c r="A1125" s="253"/>
      <c r="B1125" s="321"/>
      <c r="C1125" s="147"/>
      <c r="D1125" s="147"/>
      <c r="E1125" s="147"/>
      <c r="F1125" s="147"/>
      <c r="G1125" s="254"/>
      <c r="H1125" s="253"/>
      <c r="I1125" s="253"/>
      <c r="J1125" s="253"/>
      <c r="K1125" s="253"/>
      <c r="L1125" s="253"/>
      <c r="M1125" s="253"/>
      <c r="N1125" s="253"/>
      <c r="O1125" s="454"/>
    </row>
    <row r="1126" spans="1:15" s="4" customFormat="1" ht="15.5" x14ac:dyDescent="0.35">
      <c r="A1126" s="253"/>
      <c r="B1126" s="321"/>
      <c r="C1126" s="147"/>
      <c r="D1126" s="147"/>
      <c r="E1126" s="147"/>
      <c r="F1126" s="147"/>
      <c r="G1126" s="254"/>
      <c r="H1126" s="253"/>
      <c r="I1126" s="253"/>
      <c r="J1126" s="253"/>
      <c r="K1126" s="253"/>
      <c r="L1126" s="253"/>
      <c r="M1126" s="253"/>
      <c r="N1126" s="253"/>
      <c r="O1126" s="454"/>
    </row>
    <row r="1127" spans="1:15" s="4" customFormat="1" ht="15.5" x14ac:dyDescent="0.35">
      <c r="A1127" s="253"/>
      <c r="B1127" s="321"/>
      <c r="C1127" s="147"/>
      <c r="D1127" s="147"/>
      <c r="E1127" s="147"/>
      <c r="F1127" s="147"/>
      <c r="G1127" s="254"/>
      <c r="H1127" s="253"/>
      <c r="I1127" s="253"/>
      <c r="J1127" s="253"/>
      <c r="K1127" s="253"/>
      <c r="L1127" s="253"/>
      <c r="M1127" s="253"/>
      <c r="N1127" s="253"/>
      <c r="O1127" s="454"/>
    </row>
    <row r="1128" spans="1:15" s="4" customFormat="1" ht="15.5" x14ac:dyDescent="0.35">
      <c r="A1128" s="253"/>
      <c r="B1128" s="321"/>
      <c r="C1128" s="147"/>
      <c r="D1128" s="147"/>
      <c r="E1128" s="147"/>
      <c r="F1128" s="147"/>
      <c r="G1128" s="254"/>
      <c r="H1128" s="253"/>
      <c r="I1128" s="253"/>
      <c r="J1128" s="253"/>
      <c r="K1128" s="253"/>
      <c r="L1128" s="253"/>
      <c r="M1128" s="253"/>
      <c r="N1128" s="253"/>
      <c r="O1128" s="454"/>
    </row>
    <row r="1129" spans="1:15" s="4" customFormat="1" ht="15.5" x14ac:dyDescent="0.35">
      <c r="A1129" s="253"/>
      <c r="B1129" s="321"/>
      <c r="C1129" s="147"/>
      <c r="D1129" s="147"/>
      <c r="E1129" s="147"/>
      <c r="F1129" s="147"/>
      <c r="G1129" s="254"/>
      <c r="H1129" s="253"/>
      <c r="I1129" s="253"/>
      <c r="J1129" s="253"/>
      <c r="K1129" s="253"/>
      <c r="L1129" s="253"/>
      <c r="M1129" s="253"/>
      <c r="N1129" s="253"/>
      <c r="O1129" s="454"/>
    </row>
    <row r="1130" spans="1:15" s="4" customFormat="1" ht="15.5" x14ac:dyDescent="0.35">
      <c r="A1130" s="253"/>
      <c r="B1130" s="321"/>
      <c r="C1130" s="147"/>
      <c r="D1130" s="147"/>
      <c r="E1130" s="147"/>
      <c r="F1130" s="147"/>
      <c r="G1130" s="254"/>
      <c r="H1130" s="253"/>
      <c r="I1130" s="253"/>
      <c r="J1130" s="253"/>
      <c r="K1130" s="253"/>
      <c r="L1130" s="253"/>
      <c r="M1130" s="253"/>
      <c r="N1130" s="253"/>
      <c r="O1130" s="454"/>
    </row>
    <row r="1131" spans="1:15" s="4" customFormat="1" ht="15.5" x14ac:dyDescent="0.35">
      <c r="A1131" s="253"/>
      <c r="B1131" s="321"/>
      <c r="C1131" s="147"/>
      <c r="D1131" s="147"/>
      <c r="E1131" s="147"/>
      <c r="F1131" s="147"/>
      <c r="G1131" s="254"/>
      <c r="H1131" s="253"/>
      <c r="I1131" s="253"/>
      <c r="J1131" s="253"/>
      <c r="K1131" s="253"/>
      <c r="L1131" s="253"/>
      <c r="M1131" s="253"/>
      <c r="N1131" s="253"/>
      <c r="O1131" s="454"/>
    </row>
    <row r="1132" spans="1:15" s="4" customFormat="1" ht="15.5" x14ac:dyDescent="0.35">
      <c r="A1132" s="253"/>
      <c r="B1132" s="321"/>
      <c r="C1132" s="147"/>
      <c r="D1132" s="147"/>
      <c r="E1132" s="147"/>
      <c r="F1132" s="147"/>
      <c r="G1132" s="254"/>
      <c r="H1132" s="253"/>
      <c r="I1132" s="253"/>
      <c r="J1132" s="253"/>
      <c r="K1132" s="253"/>
      <c r="L1132" s="253"/>
      <c r="M1132" s="253"/>
      <c r="N1132" s="253"/>
      <c r="O1132" s="454"/>
    </row>
    <row r="1133" spans="1:15" s="4" customFormat="1" ht="15.5" x14ac:dyDescent="0.35">
      <c r="A1133" s="253"/>
      <c r="B1133" s="321"/>
      <c r="C1133" s="147"/>
      <c r="D1133" s="147"/>
      <c r="E1133" s="147"/>
      <c r="F1133" s="147"/>
      <c r="G1133" s="254"/>
      <c r="H1133" s="253"/>
      <c r="I1133" s="253"/>
      <c r="J1133" s="253"/>
      <c r="K1133" s="253"/>
      <c r="L1133" s="253"/>
      <c r="M1133" s="253"/>
      <c r="N1133" s="253"/>
      <c r="O1133" s="454"/>
    </row>
    <row r="1134" spans="1:15" s="4" customFormat="1" ht="15.5" x14ac:dyDescent="0.35">
      <c r="A1134" s="253"/>
      <c r="B1134" s="321"/>
      <c r="C1134" s="147"/>
      <c r="D1134" s="147"/>
      <c r="E1134" s="147"/>
      <c r="F1134" s="147"/>
      <c r="G1134" s="254"/>
      <c r="H1134" s="253"/>
      <c r="I1134" s="253"/>
      <c r="J1134" s="253"/>
      <c r="K1134" s="253"/>
      <c r="L1134" s="253"/>
      <c r="M1134" s="253"/>
      <c r="N1134" s="253"/>
      <c r="O1134" s="454"/>
    </row>
    <row r="1135" spans="1:15" s="4" customFormat="1" ht="15.5" x14ac:dyDescent="0.35">
      <c r="A1135" s="253"/>
      <c r="B1135" s="321"/>
      <c r="C1135" s="147"/>
      <c r="D1135" s="147"/>
      <c r="E1135" s="147"/>
      <c r="F1135" s="147"/>
      <c r="G1135" s="254"/>
      <c r="H1135" s="253"/>
      <c r="I1135" s="253"/>
      <c r="J1135" s="253"/>
      <c r="K1135" s="253"/>
      <c r="L1135" s="253"/>
      <c r="M1135" s="253"/>
      <c r="N1135" s="253"/>
      <c r="O1135" s="454"/>
    </row>
    <row r="1136" spans="1:15" s="4" customFormat="1" ht="15.5" x14ac:dyDescent="0.35">
      <c r="A1136" s="253"/>
      <c r="B1136" s="321"/>
      <c r="C1136" s="147"/>
      <c r="D1136" s="147"/>
      <c r="E1136" s="147"/>
      <c r="F1136" s="147"/>
      <c r="G1136" s="254"/>
      <c r="H1136" s="253"/>
      <c r="I1136" s="253"/>
      <c r="J1136" s="253"/>
      <c r="K1136" s="253"/>
      <c r="L1136" s="253"/>
      <c r="M1136" s="253"/>
      <c r="N1136" s="253"/>
      <c r="O1136" s="454"/>
    </row>
    <row r="1137" spans="1:15" s="4" customFormat="1" ht="15.5" x14ac:dyDescent="0.35">
      <c r="A1137" s="253"/>
      <c r="B1137" s="321"/>
      <c r="C1137" s="147"/>
      <c r="D1137" s="147"/>
      <c r="E1137" s="147"/>
      <c r="F1137" s="147"/>
      <c r="G1137" s="254"/>
      <c r="H1137" s="253"/>
      <c r="I1137" s="253"/>
      <c r="J1137" s="253"/>
      <c r="K1137" s="253"/>
      <c r="L1137" s="253"/>
      <c r="M1137" s="253"/>
      <c r="N1137" s="253"/>
      <c r="O1137" s="454"/>
    </row>
    <row r="1138" spans="1:15" s="4" customFormat="1" ht="15.5" x14ac:dyDescent="0.35">
      <c r="A1138" s="253"/>
      <c r="B1138" s="321"/>
      <c r="C1138" s="147"/>
      <c r="D1138" s="147"/>
      <c r="E1138" s="147"/>
      <c r="F1138" s="147"/>
      <c r="G1138" s="254"/>
      <c r="H1138" s="253"/>
      <c r="I1138" s="253"/>
      <c r="J1138" s="253"/>
      <c r="K1138" s="253"/>
      <c r="L1138" s="253"/>
      <c r="M1138" s="253"/>
      <c r="N1138" s="253"/>
      <c r="O1138" s="454"/>
    </row>
    <row r="1139" spans="1:15" s="4" customFormat="1" ht="15.5" x14ac:dyDescent="0.35">
      <c r="A1139" s="253"/>
      <c r="B1139" s="321"/>
      <c r="C1139" s="147"/>
      <c r="D1139" s="147"/>
      <c r="E1139" s="147"/>
      <c r="F1139" s="147"/>
      <c r="G1139" s="254"/>
      <c r="H1139" s="253"/>
      <c r="I1139" s="253"/>
      <c r="J1139" s="253"/>
      <c r="K1139" s="253"/>
      <c r="L1139" s="253"/>
      <c r="M1139" s="253"/>
      <c r="N1139" s="253"/>
      <c r="O1139" s="454"/>
    </row>
    <row r="1140" spans="1:15" s="4" customFormat="1" ht="15.5" x14ac:dyDescent="0.35">
      <c r="A1140" s="253"/>
      <c r="B1140" s="321"/>
      <c r="C1140" s="147"/>
      <c r="D1140" s="147"/>
      <c r="E1140" s="147"/>
      <c r="F1140" s="147"/>
      <c r="G1140" s="254"/>
      <c r="H1140" s="253"/>
      <c r="I1140" s="253"/>
      <c r="J1140" s="253"/>
      <c r="K1140" s="253"/>
      <c r="L1140" s="253"/>
      <c r="M1140" s="253"/>
      <c r="N1140" s="253"/>
      <c r="O1140" s="454"/>
    </row>
    <row r="1141" spans="1:15" s="4" customFormat="1" ht="15.5" x14ac:dyDescent="0.35">
      <c r="A1141" s="253"/>
      <c r="B1141" s="321"/>
      <c r="C1141" s="147"/>
      <c r="D1141" s="147"/>
      <c r="E1141" s="147"/>
      <c r="F1141" s="147"/>
      <c r="G1141" s="254"/>
      <c r="H1141" s="253"/>
      <c r="I1141" s="253"/>
      <c r="J1141" s="253"/>
      <c r="K1141" s="253"/>
      <c r="L1141" s="253"/>
      <c r="M1141" s="253"/>
      <c r="N1141" s="253"/>
      <c r="O1141" s="454"/>
    </row>
    <row r="1142" spans="1:15" s="4" customFormat="1" ht="15.5" x14ac:dyDescent="0.35">
      <c r="A1142" s="253"/>
      <c r="B1142" s="321"/>
      <c r="C1142" s="147"/>
      <c r="D1142" s="147"/>
      <c r="E1142" s="147"/>
      <c r="F1142" s="147"/>
      <c r="G1142" s="254"/>
      <c r="H1142" s="253"/>
      <c r="I1142" s="253"/>
      <c r="J1142" s="253"/>
      <c r="K1142" s="253"/>
      <c r="L1142" s="253"/>
      <c r="M1142" s="253"/>
      <c r="N1142" s="253"/>
      <c r="O1142" s="454"/>
    </row>
    <row r="1143" spans="1:15" s="4" customFormat="1" ht="15.5" x14ac:dyDescent="0.35">
      <c r="A1143" s="253"/>
      <c r="B1143" s="321"/>
      <c r="C1143" s="147"/>
      <c r="D1143" s="147"/>
      <c r="E1143" s="147"/>
      <c r="F1143" s="147"/>
      <c r="G1143" s="254"/>
      <c r="H1143" s="253"/>
      <c r="I1143" s="253"/>
      <c r="J1143" s="253"/>
      <c r="K1143" s="253"/>
      <c r="L1143" s="253"/>
      <c r="M1143" s="253"/>
      <c r="N1143" s="253"/>
      <c r="O1143" s="454"/>
    </row>
    <row r="1144" spans="1:15" s="4" customFormat="1" ht="15.5" x14ac:dyDescent="0.35">
      <c r="A1144" s="253"/>
      <c r="B1144" s="321"/>
      <c r="C1144" s="147"/>
      <c r="D1144" s="147"/>
      <c r="E1144" s="147"/>
      <c r="F1144" s="147"/>
      <c r="G1144" s="254"/>
      <c r="H1144" s="253"/>
      <c r="I1144" s="253"/>
      <c r="J1144" s="253"/>
      <c r="K1144" s="253"/>
      <c r="L1144" s="253"/>
      <c r="M1144" s="253"/>
      <c r="N1144" s="253"/>
      <c r="O1144" s="454"/>
    </row>
    <row r="1145" spans="1:15" s="4" customFormat="1" ht="15.5" x14ac:dyDescent="0.35">
      <c r="A1145" s="253"/>
      <c r="B1145" s="321"/>
      <c r="C1145" s="147"/>
      <c r="D1145" s="147"/>
      <c r="E1145" s="147"/>
      <c r="F1145" s="147"/>
      <c r="G1145" s="254"/>
      <c r="H1145" s="253"/>
      <c r="I1145" s="253"/>
      <c r="J1145" s="253"/>
      <c r="K1145" s="253"/>
      <c r="L1145" s="253"/>
      <c r="M1145" s="253"/>
      <c r="N1145" s="253"/>
      <c r="O1145" s="454"/>
    </row>
    <row r="1146" spans="1:15" s="4" customFormat="1" ht="15.5" x14ac:dyDescent="0.35">
      <c r="A1146" s="253"/>
      <c r="B1146" s="321"/>
      <c r="C1146" s="147"/>
      <c r="D1146" s="147"/>
      <c r="E1146" s="147"/>
      <c r="F1146" s="147"/>
      <c r="G1146" s="254"/>
      <c r="H1146" s="253"/>
      <c r="I1146" s="253"/>
      <c r="J1146" s="253"/>
      <c r="K1146" s="253"/>
      <c r="L1146" s="253"/>
      <c r="M1146" s="253"/>
      <c r="N1146" s="253"/>
      <c r="O1146" s="454"/>
    </row>
    <row r="1147" spans="1:15" s="4" customFormat="1" ht="15.5" x14ac:dyDescent="0.35">
      <c r="A1147" s="253"/>
      <c r="B1147" s="321"/>
      <c r="C1147" s="147"/>
      <c r="D1147" s="147"/>
      <c r="E1147" s="147"/>
      <c r="F1147" s="147"/>
      <c r="G1147" s="254"/>
      <c r="H1147" s="253"/>
      <c r="I1147" s="253"/>
      <c r="J1147" s="253"/>
      <c r="K1147" s="253"/>
      <c r="L1147" s="253"/>
      <c r="M1147" s="253"/>
      <c r="N1147" s="253"/>
      <c r="O1147" s="454"/>
    </row>
    <row r="1148" spans="1:15" s="4" customFormat="1" ht="15.5" x14ac:dyDescent="0.35">
      <c r="A1148" s="253"/>
      <c r="B1148" s="321"/>
      <c r="C1148" s="147"/>
      <c r="D1148" s="147"/>
      <c r="E1148" s="147"/>
      <c r="F1148" s="147"/>
      <c r="G1148" s="254"/>
      <c r="H1148" s="253"/>
      <c r="I1148" s="253"/>
      <c r="J1148" s="253"/>
      <c r="K1148" s="253"/>
      <c r="L1148" s="253"/>
      <c r="M1148" s="253"/>
      <c r="N1148" s="253"/>
      <c r="O1148" s="454"/>
    </row>
    <row r="1149" spans="1:15" s="4" customFormat="1" ht="15.5" x14ac:dyDescent="0.35">
      <c r="A1149" s="253"/>
      <c r="B1149" s="321"/>
      <c r="C1149" s="147"/>
      <c r="D1149" s="147"/>
      <c r="E1149" s="147"/>
      <c r="F1149" s="147"/>
      <c r="G1149" s="254"/>
      <c r="H1149" s="253"/>
      <c r="I1149" s="253"/>
      <c r="J1149" s="253"/>
      <c r="K1149" s="253"/>
      <c r="L1149" s="253"/>
      <c r="M1149" s="253"/>
      <c r="N1149" s="253"/>
      <c r="O1149" s="454"/>
    </row>
    <row r="1150" spans="1:15" s="4" customFormat="1" ht="15.5" x14ac:dyDescent="0.35">
      <c r="A1150" s="253"/>
      <c r="B1150" s="321"/>
      <c r="C1150" s="147"/>
      <c r="D1150" s="147"/>
      <c r="E1150" s="147"/>
      <c r="F1150" s="147"/>
      <c r="G1150" s="254"/>
      <c r="H1150" s="253"/>
      <c r="I1150" s="253"/>
      <c r="J1150" s="253"/>
      <c r="K1150" s="253"/>
      <c r="L1150" s="253"/>
      <c r="M1150" s="253"/>
      <c r="N1150" s="253"/>
      <c r="O1150" s="454"/>
    </row>
    <row r="1151" spans="1:15" s="4" customFormat="1" ht="15.5" x14ac:dyDescent="0.35">
      <c r="A1151" s="253"/>
      <c r="B1151" s="321"/>
      <c r="C1151" s="147"/>
      <c r="D1151" s="147"/>
      <c r="E1151" s="147"/>
      <c r="F1151" s="147"/>
      <c r="G1151" s="254"/>
      <c r="H1151" s="253"/>
      <c r="I1151" s="253"/>
      <c r="J1151" s="253"/>
      <c r="K1151" s="253"/>
      <c r="L1151" s="253"/>
      <c r="M1151" s="253"/>
      <c r="N1151" s="253"/>
      <c r="O1151" s="454"/>
    </row>
    <row r="1152" spans="1:15" s="4" customFormat="1" ht="15.5" x14ac:dyDescent="0.35">
      <c r="A1152" s="253"/>
      <c r="B1152" s="321"/>
      <c r="C1152" s="147"/>
      <c r="D1152" s="147"/>
      <c r="E1152" s="147"/>
      <c r="F1152" s="147"/>
      <c r="G1152" s="254"/>
      <c r="H1152" s="253"/>
      <c r="I1152" s="253"/>
      <c r="J1152" s="253"/>
      <c r="K1152" s="253"/>
      <c r="L1152" s="253"/>
      <c r="M1152" s="253"/>
      <c r="N1152" s="253"/>
      <c r="O1152" s="454"/>
    </row>
    <row r="1153" spans="1:15" s="4" customFormat="1" ht="15.5" x14ac:dyDescent="0.35">
      <c r="A1153" s="253"/>
      <c r="B1153" s="321"/>
      <c r="C1153" s="147"/>
      <c r="D1153" s="147"/>
      <c r="E1153" s="147"/>
      <c r="F1153" s="147"/>
      <c r="G1153" s="254"/>
      <c r="H1153" s="253"/>
      <c r="I1153" s="253"/>
      <c r="J1153" s="253"/>
      <c r="K1153" s="253"/>
      <c r="L1153" s="253"/>
      <c r="M1153" s="253"/>
      <c r="N1153" s="253"/>
      <c r="O1153" s="454"/>
    </row>
    <row r="1154" spans="1:15" s="4" customFormat="1" ht="15.5" x14ac:dyDescent="0.35">
      <c r="A1154" s="253"/>
      <c r="B1154" s="321"/>
      <c r="C1154" s="147"/>
      <c r="D1154" s="147"/>
      <c r="E1154" s="147"/>
      <c r="F1154" s="147"/>
      <c r="G1154" s="254"/>
      <c r="H1154" s="253"/>
      <c r="I1154" s="253"/>
      <c r="J1154" s="253"/>
      <c r="K1154" s="253"/>
      <c r="L1154" s="253"/>
      <c r="M1154" s="253"/>
      <c r="N1154" s="253"/>
      <c r="O1154" s="454"/>
    </row>
    <row r="1155" spans="1:15" s="4" customFormat="1" ht="15.5" x14ac:dyDescent="0.35">
      <c r="A1155" s="253"/>
      <c r="B1155" s="321"/>
      <c r="C1155" s="147"/>
      <c r="D1155" s="147"/>
      <c r="E1155" s="147"/>
      <c r="F1155" s="147"/>
      <c r="G1155" s="254"/>
      <c r="H1155" s="253"/>
      <c r="I1155" s="253"/>
      <c r="J1155" s="253"/>
      <c r="K1155" s="253"/>
      <c r="L1155" s="253"/>
      <c r="M1155" s="253"/>
      <c r="N1155" s="253"/>
      <c r="O1155" s="454"/>
    </row>
    <row r="1156" spans="1:15" s="4" customFormat="1" ht="15.5" x14ac:dyDescent="0.35">
      <c r="A1156" s="253"/>
      <c r="B1156" s="321"/>
      <c r="C1156" s="147"/>
      <c r="D1156" s="147"/>
      <c r="E1156" s="147"/>
      <c r="F1156" s="147"/>
      <c r="G1156" s="254"/>
      <c r="H1156" s="253"/>
      <c r="I1156" s="253"/>
      <c r="J1156" s="253"/>
      <c r="K1156" s="253"/>
      <c r="L1156" s="253"/>
      <c r="M1156" s="253"/>
      <c r="N1156" s="253"/>
      <c r="O1156" s="454"/>
    </row>
    <row r="1157" spans="1:15" s="4" customFormat="1" ht="15.5" x14ac:dyDescent="0.35">
      <c r="A1157" s="253"/>
      <c r="B1157" s="321"/>
      <c r="C1157" s="147"/>
      <c r="D1157" s="147"/>
      <c r="E1157" s="147"/>
      <c r="F1157" s="147"/>
      <c r="G1157" s="254"/>
      <c r="H1157" s="253"/>
      <c r="I1157" s="253"/>
      <c r="J1157" s="253"/>
      <c r="K1157" s="253"/>
      <c r="L1157" s="253"/>
      <c r="M1157" s="253"/>
      <c r="N1157" s="253"/>
      <c r="O1157" s="454"/>
    </row>
    <row r="1158" spans="1:15" s="4" customFormat="1" ht="15.5" x14ac:dyDescent="0.35">
      <c r="A1158" s="253"/>
      <c r="B1158" s="321"/>
      <c r="C1158" s="147"/>
      <c r="D1158" s="147"/>
      <c r="E1158" s="147"/>
      <c r="F1158" s="147"/>
      <c r="G1158" s="254"/>
      <c r="H1158" s="253"/>
      <c r="I1158" s="253"/>
      <c r="J1158" s="253"/>
      <c r="K1158" s="253"/>
      <c r="L1158" s="253"/>
      <c r="M1158" s="253"/>
      <c r="N1158" s="253"/>
      <c r="O1158" s="454"/>
    </row>
    <row r="1159" spans="1:15" s="4" customFormat="1" ht="15.5" x14ac:dyDescent="0.35">
      <c r="A1159" s="253"/>
      <c r="B1159" s="321"/>
      <c r="C1159" s="147"/>
      <c r="D1159" s="147"/>
      <c r="E1159" s="147"/>
      <c r="F1159" s="147"/>
      <c r="G1159" s="254"/>
      <c r="H1159" s="253"/>
      <c r="I1159" s="253"/>
      <c r="J1159" s="253"/>
      <c r="K1159" s="253"/>
      <c r="L1159" s="253"/>
      <c r="M1159" s="253"/>
      <c r="N1159" s="253"/>
      <c r="O1159" s="454"/>
    </row>
    <row r="1160" spans="1:15" s="4" customFormat="1" ht="15.5" x14ac:dyDescent="0.35">
      <c r="A1160" s="253"/>
      <c r="B1160" s="321"/>
      <c r="C1160" s="147"/>
      <c r="D1160" s="147"/>
      <c r="E1160" s="147"/>
      <c r="F1160" s="147"/>
      <c r="G1160" s="254"/>
      <c r="H1160" s="253"/>
      <c r="I1160" s="253"/>
      <c r="J1160" s="253"/>
      <c r="K1160" s="253"/>
      <c r="L1160" s="253"/>
      <c r="M1160" s="253"/>
      <c r="N1160" s="253"/>
      <c r="O1160" s="454"/>
    </row>
    <row r="1161" spans="1:15" s="4" customFormat="1" ht="15.5" x14ac:dyDescent="0.35">
      <c r="A1161" s="253"/>
      <c r="B1161" s="321"/>
      <c r="C1161" s="147"/>
      <c r="D1161" s="147"/>
      <c r="E1161" s="147"/>
      <c r="F1161" s="147"/>
      <c r="G1161" s="254"/>
      <c r="H1161" s="253"/>
      <c r="I1161" s="253"/>
      <c r="J1161" s="253"/>
      <c r="K1161" s="253"/>
      <c r="L1161" s="253"/>
      <c r="M1161" s="253"/>
      <c r="N1161" s="253"/>
      <c r="O1161" s="454"/>
    </row>
    <row r="1162" spans="1:15" s="4" customFormat="1" ht="15.5" x14ac:dyDescent="0.35">
      <c r="A1162" s="253"/>
      <c r="B1162" s="321"/>
      <c r="C1162" s="147"/>
      <c r="D1162" s="147"/>
      <c r="E1162" s="147"/>
      <c r="F1162" s="147"/>
      <c r="G1162" s="254"/>
      <c r="H1162" s="253"/>
      <c r="I1162" s="253"/>
      <c r="J1162" s="253"/>
      <c r="K1162" s="253"/>
      <c r="L1162" s="253"/>
      <c r="M1162" s="253"/>
      <c r="N1162" s="253"/>
      <c r="O1162" s="454"/>
    </row>
    <row r="1163" spans="1:15" s="4" customFormat="1" ht="15.5" x14ac:dyDescent="0.35">
      <c r="A1163" s="253"/>
      <c r="B1163" s="321"/>
      <c r="C1163" s="147"/>
      <c r="D1163" s="147"/>
      <c r="E1163" s="147"/>
      <c r="F1163" s="147"/>
      <c r="G1163" s="254"/>
      <c r="H1163" s="253"/>
      <c r="I1163" s="253"/>
      <c r="J1163" s="253"/>
      <c r="K1163" s="253"/>
      <c r="L1163" s="253"/>
      <c r="M1163" s="253"/>
      <c r="N1163" s="253"/>
      <c r="O1163" s="454"/>
    </row>
    <row r="1164" spans="1:15" s="4" customFormat="1" ht="15.5" x14ac:dyDescent="0.35">
      <c r="A1164" s="253"/>
      <c r="B1164" s="321"/>
      <c r="C1164" s="147"/>
      <c r="D1164" s="147"/>
      <c r="E1164" s="147"/>
      <c r="F1164" s="147"/>
      <c r="G1164" s="254"/>
      <c r="H1164" s="253"/>
      <c r="I1164" s="253"/>
      <c r="J1164" s="253"/>
      <c r="K1164" s="253"/>
      <c r="L1164" s="253"/>
      <c r="M1164" s="253"/>
      <c r="N1164" s="253"/>
      <c r="O1164" s="454"/>
    </row>
    <row r="1165" spans="1:15" s="4" customFormat="1" ht="15.5" x14ac:dyDescent="0.35">
      <c r="A1165" s="253"/>
      <c r="B1165" s="321"/>
      <c r="C1165" s="147"/>
      <c r="D1165" s="147"/>
      <c r="E1165" s="147"/>
      <c r="F1165" s="147"/>
      <c r="G1165" s="254"/>
      <c r="H1165" s="253"/>
      <c r="I1165" s="253"/>
      <c r="J1165" s="253"/>
      <c r="K1165" s="253"/>
      <c r="L1165" s="253"/>
      <c r="M1165" s="253"/>
      <c r="N1165" s="253"/>
      <c r="O1165" s="454"/>
    </row>
    <row r="1166" spans="1:15" s="4" customFormat="1" ht="15.5" x14ac:dyDescent="0.35">
      <c r="A1166" s="253"/>
      <c r="B1166" s="321"/>
      <c r="C1166" s="147"/>
      <c r="D1166" s="147"/>
      <c r="E1166" s="147"/>
      <c r="F1166" s="147"/>
      <c r="G1166" s="254"/>
      <c r="H1166" s="253"/>
      <c r="I1166" s="253"/>
      <c r="J1166" s="253"/>
      <c r="K1166" s="253"/>
      <c r="L1166" s="253"/>
      <c r="M1166" s="253"/>
      <c r="N1166" s="253"/>
      <c r="O1166" s="454"/>
    </row>
    <row r="1167" spans="1:15" s="4" customFormat="1" ht="15.5" x14ac:dyDescent="0.35">
      <c r="A1167" s="253"/>
      <c r="B1167" s="321"/>
      <c r="C1167" s="147"/>
      <c r="D1167" s="147"/>
      <c r="E1167" s="147"/>
      <c r="F1167" s="147"/>
      <c r="G1167" s="254"/>
      <c r="H1167" s="253"/>
      <c r="I1167" s="253"/>
      <c r="J1167" s="253"/>
      <c r="K1167" s="253"/>
      <c r="L1167" s="253"/>
      <c r="M1167" s="253"/>
      <c r="N1167" s="253"/>
      <c r="O1167" s="454"/>
    </row>
    <row r="1168" spans="1:15" s="4" customFormat="1" ht="15.5" x14ac:dyDescent="0.35">
      <c r="A1168" s="253"/>
      <c r="B1168" s="321"/>
      <c r="C1168" s="147"/>
      <c r="D1168" s="147"/>
      <c r="E1168" s="147"/>
      <c r="F1168" s="147"/>
      <c r="G1168" s="254"/>
      <c r="H1168" s="253"/>
      <c r="I1168" s="253"/>
      <c r="J1168" s="253"/>
      <c r="K1168" s="253"/>
      <c r="L1168" s="253"/>
      <c r="M1168" s="253"/>
      <c r="N1168" s="253"/>
      <c r="O1168" s="454"/>
    </row>
    <row r="1169" spans="1:15" s="4" customFormat="1" ht="15.5" x14ac:dyDescent="0.35">
      <c r="A1169" s="253"/>
      <c r="B1169" s="321"/>
      <c r="C1169" s="147"/>
      <c r="D1169" s="147"/>
      <c r="E1169" s="147"/>
      <c r="F1169" s="147"/>
      <c r="G1169" s="254"/>
      <c r="H1169" s="253"/>
      <c r="I1169" s="253"/>
      <c r="J1169" s="253"/>
      <c r="K1169" s="253"/>
      <c r="L1169" s="253"/>
      <c r="M1169" s="253"/>
      <c r="N1169" s="253"/>
      <c r="O1169" s="454"/>
    </row>
    <row r="1170" spans="1:15" s="4" customFormat="1" ht="15.5" x14ac:dyDescent="0.35">
      <c r="A1170" s="253"/>
      <c r="B1170" s="321"/>
      <c r="C1170" s="147"/>
      <c r="D1170" s="147"/>
      <c r="E1170" s="147"/>
      <c r="F1170" s="147"/>
      <c r="G1170" s="254"/>
      <c r="H1170" s="253"/>
      <c r="I1170" s="253"/>
      <c r="J1170" s="253"/>
      <c r="K1170" s="253"/>
      <c r="L1170" s="253"/>
      <c r="M1170" s="253"/>
      <c r="N1170" s="253"/>
      <c r="O1170" s="454"/>
    </row>
    <row r="1171" spans="1:15" s="4" customFormat="1" ht="15.5" x14ac:dyDescent="0.35">
      <c r="A1171" s="253"/>
      <c r="B1171" s="321"/>
      <c r="C1171" s="147"/>
      <c r="D1171" s="147"/>
      <c r="E1171" s="147"/>
      <c r="F1171" s="147"/>
      <c r="G1171" s="254"/>
      <c r="H1171" s="253"/>
      <c r="I1171" s="253"/>
      <c r="J1171" s="253"/>
      <c r="K1171" s="253"/>
      <c r="L1171" s="253"/>
      <c r="M1171" s="253"/>
      <c r="N1171" s="253"/>
      <c r="O1171" s="454"/>
    </row>
    <row r="1172" spans="1:15" s="4" customFormat="1" ht="15.5" x14ac:dyDescent="0.35">
      <c r="A1172" s="253"/>
      <c r="B1172" s="321"/>
      <c r="C1172" s="147"/>
      <c r="D1172" s="147"/>
      <c r="E1172" s="147"/>
      <c r="F1172" s="147"/>
      <c r="G1172" s="254"/>
      <c r="H1172" s="253"/>
      <c r="I1172" s="253"/>
      <c r="J1172" s="253"/>
      <c r="K1172" s="253"/>
      <c r="L1172" s="253"/>
      <c r="M1172" s="253"/>
      <c r="N1172" s="253"/>
      <c r="O1172" s="454"/>
    </row>
    <row r="1173" spans="1:15" s="4" customFormat="1" ht="15.5" x14ac:dyDescent="0.35">
      <c r="A1173" s="253"/>
      <c r="B1173" s="321"/>
      <c r="C1173" s="147"/>
      <c r="D1173" s="147"/>
      <c r="E1173" s="147"/>
      <c r="F1173" s="147"/>
      <c r="G1173" s="254"/>
      <c r="H1173" s="253"/>
      <c r="I1173" s="253"/>
      <c r="J1173" s="253"/>
      <c r="K1173" s="253"/>
      <c r="L1173" s="253"/>
      <c r="M1173" s="253"/>
      <c r="N1173" s="253"/>
      <c r="O1173" s="454"/>
    </row>
    <row r="1174" spans="1:15" s="4" customFormat="1" ht="15.5" x14ac:dyDescent="0.35">
      <c r="A1174" s="253"/>
      <c r="B1174" s="321"/>
      <c r="C1174" s="147"/>
      <c r="D1174" s="147"/>
      <c r="E1174" s="147"/>
      <c r="F1174" s="147"/>
      <c r="G1174" s="254"/>
      <c r="H1174" s="253"/>
      <c r="I1174" s="253"/>
      <c r="J1174" s="253"/>
      <c r="K1174" s="253"/>
      <c r="L1174" s="253"/>
      <c r="M1174" s="253"/>
      <c r="N1174" s="253"/>
      <c r="O1174" s="454"/>
    </row>
    <row r="1175" spans="1:15" s="4" customFormat="1" ht="15.5" x14ac:dyDescent="0.35">
      <c r="A1175" s="253"/>
      <c r="B1175" s="321"/>
      <c r="C1175" s="147"/>
      <c r="D1175" s="147"/>
      <c r="E1175" s="147"/>
      <c r="F1175" s="147"/>
      <c r="G1175" s="254"/>
      <c r="H1175" s="253"/>
      <c r="I1175" s="253"/>
      <c r="J1175" s="253"/>
      <c r="K1175" s="253"/>
      <c r="L1175" s="253"/>
      <c r="M1175" s="253"/>
      <c r="N1175" s="253"/>
      <c r="O1175" s="454"/>
    </row>
    <row r="1176" spans="1:15" s="4" customFormat="1" ht="15.5" x14ac:dyDescent="0.35">
      <c r="A1176" s="253"/>
      <c r="B1176" s="321"/>
      <c r="C1176" s="147"/>
      <c r="D1176" s="147"/>
      <c r="E1176" s="147"/>
      <c r="F1176" s="147"/>
      <c r="G1176" s="254"/>
      <c r="H1176" s="253"/>
      <c r="I1176" s="253"/>
      <c r="J1176" s="253"/>
      <c r="K1176" s="253"/>
      <c r="L1176" s="253"/>
      <c r="M1176" s="253"/>
      <c r="N1176" s="253"/>
      <c r="O1176" s="454"/>
    </row>
    <row r="1177" spans="1:15" s="4" customFormat="1" ht="15.5" x14ac:dyDescent="0.35">
      <c r="A1177" s="253"/>
      <c r="B1177" s="321"/>
      <c r="C1177" s="147"/>
      <c r="D1177" s="147"/>
      <c r="E1177" s="147"/>
      <c r="F1177" s="147"/>
      <c r="G1177" s="254"/>
      <c r="H1177" s="253"/>
      <c r="I1177" s="253"/>
      <c r="J1177" s="253"/>
      <c r="K1177" s="253"/>
      <c r="L1177" s="253"/>
      <c r="M1177" s="253"/>
      <c r="N1177" s="253"/>
      <c r="O1177" s="454"/>
    </row>
    <row r="1178" spans="1:15" s="4" customFormat="1" ht="15.5" x14ac:dyDescent="0.35">
      <c r="A1178" s="253"/>
      <c r="B1178" s="321"/>
      <c r="C1178" s="147"/>
      <c r="D1178" s="147"/>
      <c r="E1178" s="147"/>
      <c r="F1178" s="147"/>
      <c r="G1178" s="254"/>
      <c r="H1178" s="253"/>
      <c r="I1178" s="253"/>
      <c r="J1178" s="253"/>
      <c r="K1178" s="253"/>
      <c r="L1178" s="253"/>
      <c r="M1178" s="253"/>
      <c r="N1178" s="253"/>
      <c r="O1178" s="454"/>
    </row>
    <row r="1179" spans="1:15" s="4" customFormat="1" ht="15.5" x14ac:dyDescent="0.35">
      <c r="A1179" s="253"/>
      <c r="B1179" s="321"/>
      <c r="C1179" s="147"/>
      <c r="D1179" s="147"/>
      <c r="E1179" s="147"/>
      <c r="F1179" s="147"/>
      <c r="G1179" s="254"/>
      <c r="H1179" s="253"/>
      <c r="I1179" s="253"/>
      <c r="J1179" s="253"/>
      <c r="K1179" s="253"/>
      <c r="L1179" s="253"/>
      <c r="M1179" s="253"/>
      <c r="N1179" s="253"/>
      <c r="O1179" s="454"/>
    </row>
    <row r="1180" spans="1:15" s="4" customFormat="1" ht="15.5" x14ac:dyDescent="0.35">
      <c r="A1180" s="253"/>
      <c r="B1180" s="321"/>
      <c r="C1180" s="147"/>
      <c r="D1180" s="147"/>
      <c r="E1180" s="147"/>
      <c r="F1180" s="147"/>
      <c r="G1180" s="254"/>
      <c r="H1180" s="253"/>
      <c r="I1180" s="253"/>
      <c r="J1180" s="253"/>
      <c r="K1180" s="253"/>
      <c r="L1180" s="253"/>
      <c r="M1180" s="253"/>
      <c r="N1180" s="253"/>
      <c r="O1180" s="454"/>
    </row>
    <row r="1181" spans="1:15" s="4" customFormat="1" ht="15.5" x14ac:dyDescent="0.35">
      <c r="A1181" s="253"/>
      <c r="B1181" s="321"/>
      <c r="C1181" s="147"/>
      <c r="D1181" s="147"/>
      <c r="E1181" s="147"/>
      <c r="F1181" s="147"/>
      <c r="G1181" s="254"/>
      <c r="H1181" s="253"/>
      <c r="I1181" s="253"/>
      <c r="J1181" s="253"/>
      <c r="K1181" s="253"/>
      <c r="L1181" s="253"/>
      <c r="M1181" s="253"/>
      <c r="N1181" s="253"/>
      <c r="O1181" s="454"/>
    </row>
    <row r="1182" spans="1:15" s="4" customFormat="1" ht="15.5" x14ac:dyDescent="0.35">
      <c r="A1182" s="253"/>
      <c r="B1182" s="321"/>
      <c r="C1182" s="147"/>
      <c r="D1182" s="147"/>
      <c r="E1182" s="147"/>
      <c r="F1182" s="147"/>
      <c r="G1182" s="254"/>
      <c r="H1182" s="253"/>
      <c r="I1182" s="253"/>
      <c r="J1182" s="253"/>
      <c r="K1182" s="253"/>
      <c r="L1182" s="253"/>
      <c r="M1182" s="253"/>
      <c r="N1182" s="253"/>
      <c r="O1182" s="454"/>
    </row>
    <row r="1183" spans="1:15" s="4" customFormat="1" ht="15.5" x14ac:dyDescent="0.35">
      <c r="A1183" s="253"/>
      <c r="B1183" s="321"/>
      <c r="C1183" s="147"/>
      <c r="D1183" s="147"/>
      <c r="E1183" s="147"/>
      <c r="F1183" s="147"/>
      <c r="G1183" s="254"/>
      <c r="H1183" s="253"/>
      <c r="I1183" s="253"/>
      <c r="J1183" s="253"/>
      <c r="K1183" s="253"/>
      <c r="L1183" s="253"/>
      <c r="M1183" s="253"/>
      <c r="N1183" s="253"/>
      <c r="O1183" s="454"/>
    </row>
    <row r="1184" spans="1:15" s="4" customFormat="1" ht="15.5" x14ac:dyDescent="0.35">
      <c r="A1184" s="253"/>
      <c r="B1184" s="321"/>
      <c r="C1184" s="147"/>
      <c r="D1184" s="147"/>
      <c r="E1184" s="147"/>
      <c r="F1184" s="147"/>
      <c r="G1184" s="254"/>
      <c r="H1184" s="253"/>
      <c r="I1184" s="253"/>
      <c r="J1184" s="253"/>
      <c r="K1184" s="253"/>
      <c r="L1184" s="253"/>
      <c r="M1184" s="253"/>
      <c r="N1184" s="253"/>
      <c r="O1184" s="454"/>
    </row>
    <row r="1185" spans="1:15" s="4" customFormat="1" ht="15.5" x14ac:dyDescent="0.35">
      <c r="A1185" s="253"/>
      <c r="B1185" s="321"/>
      <c r="C1185" s="147"/>
      <c r="D1185" s="147"/>
      <c r="E1185" s="147"/>
      <c r="F1185" s="147"/>
      <c r="G1185" s="254"/>
      <c r="H1185" s="253"/>
      <c r="I1185" s="253"/>
      <c r="J1185" s="253"/>
      <c r="K1185" s="253"/>
      <c r="L1185" s="253"/>
      <c r="M1185" s="253"/>
      <c r="N1185" s="253"/>
      <c r="O1185" s="454"/>
    </row>
    <row r="1186" spans="1:15" s="4" customFormat="1" ht="15.5" x14ac:dyDescent="0.35">
      <c r="A1186" s="253"/>
      <c r="B1186" s="321"/>
      <c r="C1186" s="147"/>
      <c r="D1186" s="147"/>
      <c r="E1186" s="147"/>
      <c r="F1186" s="147"/>
      <c r="G1186" s="254"/>
      <c r="H1186" s="253"/>
      <c r="I1186" s="253"/>
      <c r="J1186" s="253"/>
      <c r="K1186" s="253"/>
      <c r="L1186" s="253"/>
      <c r="M1186" s="253"/>
      <c r="N1186" s="253"/>
      <c r="O1186" s="454"/>
    </row>
    <row r="1187" spans="1:15" s="4" customFormat="1" ht="15.5" x14ac:dyDescent="0.35">
      <c r="A1187" s="253"/>
      <c r="B1187" s="321"/>
      <c r="C1187" s="147"/>
      <c r="D1187" s="147"/>
      <c r="E1187" s="147"/>
      <c r="F1187" s="147"/>
      <c r="G1187" s="254"/>
      <c r="H1187" s="253"/>
      <c r="I1187" s="253"/>
      <c r="J1187" s="253"/>
      <c r="K1187" s="253"/>
      <c r="L1187" s="253"/>
      <c r="M1187" s="253"/>
      <c r="N1187" s="253"/>
      <c r="O1187" s="454"/>
    </row>
    <row r="1188" spans="1:15" s="4" customFormat="1" ht="15.5" x14ac:dyDescent="0.35">
      <c r="A1188" s="253"/>
      <c r="B1188" s="321"/>
      <c r="C1188" s="147"/>
      <c r="D1188" s="147"/>
      <c r="E1188" s="147"/>
      <c r="F1188" s="147"/>
      <c r="G1188" s="254"/>
      <c r="H1188" s="253"/>
      <c r="I1188" s="253"/>
      <c r="J1188" s="253"/>
      <c r="K1188" s="253"/>
      <c r="L1188" s="253"/>
      <c r="M1188" s="253"/>
      <c r="N1188" s="253"/>
      <c r="O1188" s="454"/>
    </row>
    <row r="1189" spans="1:15" s="4" customFormat="1" ht="15.5" x14ac:dyDescent="0.35">
      <c r="A1189" s="253"/>
      <c r="B1189" s="321"/>
      <c r="C1189" s="147"/>
      <c r="D1189" s="147"/>
      <c r="E1189" s="147"/>
      <c r="F1189" s="147"/>
      <c r="G1189" s="254"/>
      <c r="H1189" s="253"/>
      <c r="I1189" s="253"/>
      <c r="J1189" s="253"/>
      <c r="K1189" s="253"/>
      <c r="L1189" s="253"/>
      <c r="M1189" s="253"/>
      <c r="N1189" s="253"/>
      <c r="O1189" s="454"/>
    </row>
    <row r="1190" spans="1:15" s="4" customFormat="1" ht="15.5" x14ac:dyDescent="0.35">
      <c r="A1190" s="253"/>
      <c r="B1190" s="321"/>
      <c r="C1190" s="147"/>
      <c r="D1190" s="147"/>
      <c r="E1190" s="147"/>
      <c r="F1190" s="147"/>
      <c r="G1190" s="254"/>
      <c r="H1190" s="253"/>
      <c r="I1190" s="253"/>
      <c r="J1190" s="253"/>
      <c r="K1190" s="253"/>
      <c r="L1190" s="253"/>
      <c r="M1190" s="253"/>
      <c r="N1190" s="253"/>
      <c r="O1190" s="454"/>
    </row>
    <row r="1191" spans="1:15" s="4" customFormat="1" ht="15.5" x14ac:dyDescent="0.35">
      <c r="A1191" s="253"/>
      <c r="B1191" s="321"/>
      <c r="C1191" s="147"/>
      <c r="D1191" s="147"/>
      <c r="E1191" s="147"/>
      <c r="F1191" s="147"/>
      <c r="G1191" s="254"/>
      <c r="H1191" s="253"/>
      <c r="I1191" s="253"/>
      <c r="J1191" s="253"/>
      <c r="K1191" s="253"/>
      <c r="L1191" s="253"/>
      <c r="M1191" s="253"/>
      <c r="N1191" s="253"/>
      <c r="O1191" s="454"/>
    </row>
    <row r="1192" spans="1:15" s="4" customFormat="1" ht="15.5" x14ac:dyDescent="0.35">
      <c r="A1192" s="253"/>
      <c r="B1192" s="321"/>
      <c r="C1192" s="147"/>
      <c r="D1192" s="147"/>
      <c r="E1192" s="147"/>
      <c r="F1192" s="147"/>
      <c r="G1192" s="254"/>
      <c r="H1192" s="253"/>
      <c r="I1192" s="253"/>
      <c r="J1192" s="253"/>
      <c r="K1192" s="253"/>
      <c r="L1192" s="253"/>
      <c r="M1192" s="253"/>
      <c r="N1192" s="253"/>
      <c r="O1192" s="454"/>
    </row>
    <row r="1193" spans="1:15" s="4" customFormat="1" ht="15.5" x14ac:dyDescent="0.35">
      <c r="A1193" s="253"/>
      <c r="B1193" s="321"/>
      <c r="C1193" s="147"/>
      <c r="D1193" s="147"/>
      <c r="E1193" s="147"/>
      <c r="F1193" s="147"/>
      <c r="G1193" s="254"/>
      <c r="H1193" s="253"/>
      <c r="I1193" s="253"/>
      <c r="J1193" s="253"/>
      <c r="K1193" s="253"/>
      <c r="L1193" s="253"/>
      <c r="M1193" s="253"/>
      <c r="N1193" s="253"/>
      <c r="O1193" s="454"/>
    </row>
    <row r="1194" spans="1:15" s="4" customFormat="1" ht="15.5" x14ac:dyDescent="0.35">
      <c r="A1194" s="253"/>
      <c r="B1194" s="321"/>
      <c r="C1194" s="147"/>
      <c r="D1194" s="147"/>
      <c r="E1194" s="147"/>
      <c r="F1194" s="147"/>
      <c r="G1194" s="254"/>
      <c r="H1194" s="253"/>
      <c r="I1194" s="253"/>
      <c r="J1194" s="253"/>
      <c r="K1194" s="253"/>
      <c r="L1194" s="253"/>
      <c r="M1194" s="253"/>
      <c r="N1194" s="253"/>
      <c r="O1194" s="454"/>
    </row>
    <row r="1195" spans="1:15" s="4" customFormat="1" ht="15.5" x14ac:dyDescent="0.35">
      <c r="A1195" s="253"/>
      <c r="B1195" s="321"/>
      <c r="C1195" s="147"/>
      <c r="D1195" s="147"/>
      <c r="E1195" s="147"/>
      <c r="F1195" s="147"/>
      <c r="G1195" s="254"/>
      <c r="H1195" s="253"/>
      <c r="I1195" s="253"/>
      <c r="J1195" s="253"/>
      <c r="K1195" s="253"/>
      <c r="L1195" s="253"/>
      <c r="M1195" s="253"/>
      <c r="N1195" s="253"/>
      <c r="O1195" s="454"/>
    </row>
    <row r="1196" spans="1:15" s="4" customFormat="1" ht="15.5" x14ac:dyDescent="0.35">
      <c r="A1196" s="253"/>
      <c r="B1196" s="321"/>
      <c r="C1196" s="147"/>
      <c r="D1196" s="147"/>
      <c r="E1196" s="147"/>
      <c r="F1196" s="147"/>
      <c r="G1196" s="254"/>
      <c r="H1196" s="253"/>
      <c r="I1196" s="253"/>
      <c r="J1196" s="253"/>
      <c r="K1196" s="253"/>
      <c r="L1196" s="253"/>
      <c r="M1196" s="253"/>
      <c r="N1196" s="253"/>
      <c r="O1196" s="454"/>
    </row>
    <row r="1197" spans="1:15" s="4" customFormat="1" ht="15.5" x14ac:dyDescent="0.35">
      <c r="A1197" s="253"/>
      <c r="B1197" s="321"/>
      <c r="C1197" s="147"/>
      <c r="D1197" s="147"/>
      <c r="E1197" s="147"/>
      <c r="F1197" s="147"/>
      <c r="G1197" s="254"/>
      <c r="H1197" s="253"/>
      <c r="I1197" s="253"/>
      <c r="J1197" s="253"/>
      <c r="K1197" s="253"/>
      <c r="L1197" s="253"/>
      <c r="M1197" s="253"/>
      <c r="N1197" s="253"/>
      <c r="O1197" s="454"/>
    </row>
    <row r="1198" spans="1:15" s="4" customFormat="1" ht="15.5" x14ac:dyDescent="0.35">
      <c r="A1198" s="253"/>
      <c r="B1198" s="321"/>
      <c r="C1198" s="147"/>
      <c r="D1198" s="147"/>
      <c r="E1198" s="147"/>
      <c r="F1198" s="147"/>
      <c r="G1198" s="254"/>
      <c r="H1198" s="253"/>
      <c r="I1198" s="253"/>
      <c r="J1198" s="253"/>
      <c r="K1198" s="253"/>
      <c r="L1198" s="253"/>
      <c r="M1198" s="253"/>
      <c r="N1198" s="253"/>
      <c r="O1198" s="454"/>
    </row>
    <row r="1199" spans="1:15" s="4" customFormat="1" ht="15.5" x14ac:dyDescent="0.35">
      <c r="A1199" s="253"/>
      <c r="B1199" s="321"/>
      <c r="C1199" s="147"/>
      <c r="D1199" s="147"/>
      <c r="E1199" s="147"/>
      <c r="F1199" s="147"/>
      <c r="G1199" s="254"/>
      <c r="H1199" s="253"/>
      <c r="I1199" s="253"/>
      <c r="J1199" s="253"/>
      <c r="K1199" s="253"/>
      <c r="L1199" s="253"/>
      <c r="M1199" s="253"/>
      <c r="N1199" s="253"/>
      <c r="O1199" s="454"/>
    </row>
    <row r="1200" spans="1:15" s="4" customFormat="1" ht="15.5" x14ac:dyDescent="0.35">
      <c r="A1200" s="253"/>
      <c r="B1200" s="321"/>
      <c r="C1200" s="147"/>
      <c r="D1200" s="147"/>
      <c r="E1200" s="147"/>
      <c r="F1200" s="147"/>
      <c r="G1200" s="254"/>
      <c r="H1200" s="253"/>
      <c r="I1200" s="253"/>
      <c r="J1200" s="253"/>
      <c r="K1200" s="253"/>
      <c r="L1200" s="253"/>
      <c r="M1200" s="253"/>
      <c r="N1200" s="253"/>
      <c r="O1200" s="454"/>
    </row>
    <row r="1201" spans="1:15" s="4" customFormat="1" ht="15.5" x14ac:dyDescent="0.35">
      <c r="A1201" s="253"/>
      <c r="B1201" s="321"/>
      <c r="C1201" s="147"/>
      <c r="D1201" s="147"/>
      <c r="E1201" s="147"/>
      <c r="F1201" s="147"/>
      <c r="G1201" s="254"/>
      <c r="H1201" s="253"/>
      <c r="I1201" s="253"/>
      <c r="J1201" s="253"/>
      <c r="K1201" s="253"/>
      <c r="L1201" s="253"/>
      <c r="M1201" s="253"/>
      <c r="N1201" s="253"/>
      <c r="O1201" s="454"/>
    </row>
    <row r="1202" spans="1:15" s="4" customFormat="1" ht="15.5" x14ac:dyDescent="0.35">
      <c r="A1202" s="253"/>
      <c r="B1202" s="321"/>
      <c r="C1202" s="147"/>
      <c r="D1202" s="147"/>
      <c r="E1202" s="147"/>
      <c r="F1202" s="147"/>
      <c r="G1202" s="254"/>
      <c r="H1202" s="253"/>
      <c r="I1202" s="253"/>
      <c r="J1202" s="253"/>
      <c r="K1202" s="253"/>
      <c r="L1202" s="253"/>
      <c r="M1202" s="253"/>
      <c r="N1202" s="253"/>
      <c r="O1202" s="454"/>
    </row>
    <row r="1203" spans="1:15" s="4" customFormat="1" ht="15.5" x14ac:dyDescent="0.35">
      <c r="A1203" s="253"/>
      <c r="B1203" s="321"/>
      <c r="C1203" s="147"/>
      <c r="D1203" s="147"/>
      <c r="E1203" s="147"/>
      <c r="F1203" s="147"/>
      <c r="G1203" s="254"/>
      <c r="H1203" s="253"/>
      <c r="I1203" s="253"/>
      <c r="J1203" s="253"/>
      <c r="K1203" s="253"/>
      <c r="L1203" s="253"/>
      <c r="M1203" s="253"/>
      <c r="N1203" s="253"/>
      <c r="O1203" s="454"/>
    </row>
    <row r="1204" spans="1:15" s="4" customFormat="1" ht="15.5" x14ac:dyDescent="0.35">
      <c r="A1204" s="253"/>
      <c r="B1204" s="321"/>
      <c r="C1204" s="147"/>
      <c r="D1204" s="147"/>
      <c r="E1204" s="147"/>
      <c r="F1204" s="147"/>
      <c r="G1204" s="254"/>
      <c r="H1204" s="253"/>
      <c r="I1204" s="253"/>
      <c r="J1204" s="253"/>
      <c r="K1204" s="253"/>
      <c r="L1204" s="253"/>
      <c r="M1204" s="253"/>
      <c r="N1204" s="253"/>
      <c r="O1204" s="454"/>
    </row>
  </sheetData>
  <mergeCells count="1">
    <mergeCell ref="A1061:B1061"/>
  </mergeCells>
  <phoneticPr fontId="0" type="noConversion"/>
  <pageMargins left="0.15748031496062992" right="0.15748031496062992" top="0.19685039370078741" bottom="0.19685039370078741" header="0.51181102362204722" footer="0.51181102362204722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1190"/>
  <sheetViews>
    <sheetView view="pageBreakPreview" topLeftCell="A1088" zoomScaleSheetLayoutView="100" workbookViewId="0">
      <selection activeCell="F1099" sqref="F1099"/>
    </sheetView>
  </sheetViews>
  <sheetFormatPr defaultColWidth="9.1796875" defaultRowHeight="14" x14ac:dyDescent="0.3"/>
  <cols>
    <col min="1" max="1" width="7" style="165" customWidth="1"/>
    <col min="2" max="2" width="24.453125" style="321" customWidth="1"/>
    <col min="3" max="3" width="13.81640625" style="146" customWidth="1"/>
    <col min="4" max="6" width="12.7265625" style="146" customWidth="1"/>
    <col min="7" max="7" width="11" style="146" customWidth="1"/>
    <col min="8" max="8" width="11.54296875" style="146" customWidth="1"/>
    <col min="9" max="9" width="13.1796875" style="337" customWidth="1"/>
    <col min="10" max="10" width="24.7265625" style="165" hidden="1" customWidth="1"/>
    <col min="11" max="11" width="25" style="18" hidden="1" customWidth="1"/>
    <col min="12" max="14" width="0" style="18" hidden="1" customWidth="1"/>
    <col min="15" max="24" width="9.1796875" style="18"/>
    <col min="25" max="16384" width="9.1796875" style="29"/>
  </cols>
  <sheetData>
    <row r="1" spans="1:24" s="1" customFormat="1" ht="15.5" x14ac:dyDescent="0.35">
      <c r="A1" s="320" t="s">
        <v>1046</v>
      </c>
      <c r="B1" s="321"/>
      <c r="C1" s="146"/>
      <c r="D1" s="146"/>
      <c r="E1" s="146"/>
      <c r="F1" s="146"/>
      <c r="G1" s="146"/>
      <c r="H1" s="146"/>
      <c r="I1" s="337"/>
      <c r="J1" s="165"/>
      <c r="K1" s="18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</row>
    <row r="2" spans="1:24" s="1" customFormat="1" ht="15.5" x14ac:dyDescent="0.35">
      <c r="A2" s="320" t="s">
        <v>1054</v>
      </c>
      <c r="B2" s="321"/>
      <c r="C2" s="146"/>
      <c r="D2" s="146"/>
      <c r="E2" s="146"/>
      <c r="F2" s="146"/>
      <c r="G2" s="146"/>
      <c r="H2" s="146"/>
      <c r="I2" s="337"/>
      <c r="J2" s="165"/>
      <c r="K2" s="18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4" s="75" customFormat="1" ht="98.25" customHeight="1" x14ac:dyDescent="0.35">
      <c r="A3" s="286" t="s">
        <v>970</v>
      </c>
      <c r="B3" s="321" t="s">
        <v>1056</v>
      </c>
      <c r="C3" s="148" t="s">
        <v>2134</v>
      </c>
      <c r="D3" s="148" t="s">
        <v>1006</v>
      </c>
      <c r="E3" s="148" t="s">
        <v>1007</v>
      </c>
      <c r="F3" s="148" t="s">
        <v>971</v>
      </c>
      <c r="G3" s="148" t="s">
        <v>980</v>
      </c>
      <c r="H3" s="148" t="s">
        <v>981</v>
      </c>
      <c r="I3" s="369" t="s">
        <v>982</v>
      </c>
      <c r="J3" s="252"/>
      <c r="K3" s="19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1:24" s="1" customFormat="1" ht="16" thickBot="1" x14ac:dyDescent="0.4">
      <c r="A4" s="363">
        <v>1</v>
      </c>
      <c r="B4" s="321">
        <v>2</v>
      </c>
      <c r="C4" s="158">
        <v>3</v>
      </c>
      <c r="D4" s="158">
        <v>4</v>
      </c>
      <c r="E4" s="158">
        <v>5</v>
      </c>
      <c r="F4" s="158"/>
      <c r="G4" s="158">
        <v>6</v>
      </c>
      <c r="H4" s="158">
        <v>7</v>
      </c>
      <c r="I4" s="370">
        <v>8</v>
      </c>
      <c r="J4" s="165"/>
      <c r="K4" s="18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4" s="343" customFormat="1" ht="16" thickBot="1" x14ac:dyDescent="0.4">
      <c r="A5" s="339" t="s">
        <v>1016</v>
      </c>
      <c r="B5" s="377"/>
      <c r="C5" s="354"/>
      <c r="D5" s="354"/>
      <c r="E5" s="354"/>
      <c r="F5" s="146"/>
      <c r="G5" s="354"/>
      <c r="H5" s="354"/>
      <c r="I5" s="340"/>
      <c r="J5" s="341"/>
      <c r="K5" s="342"/>
    </row>
    <row r="6" spans="1:24" s="1" customFormat="1" ht="15.5" x14ac:dyDescent="0.35">
      <c r="A6" s="319">
        <v>1</v>
      </c>
      <c r="B6" s="321" t="s">
        <v>1065</v>
      </c>
      <c r="C6" s="146">
        <v>9570.0499999999993</v>
      </c>
      <c r="D6" s="146"/>
      <c r="E6" s="146"/>
      <c r="F6" s="146">
        <f>C6+D6+E6</f>
        <v>9570.0499999999993</v>
      </c>
      <c r="G6" s="146">
        <v>611.20000000000005</v>
      </c>
      <c r="H6" s="146">
        <v>7.4999999999999997E-2</v>
      </c>
      <c r="I6" s="371">
        <f>G6*H6/F6</f>
        <v>4.78994362620885E-3</v>
      </c>
      <c r="J6" s="324" t="s">
        <v>1065</v>
      </c>
      <c r="K6" s="18"/>
      <c r="L6" s="55" t="s">
        <v>1065</v>
      </c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s="1" customFormat="1" ht="15.5" x14ac:dyDescent="0.35">
      <c r="A7" s="168">
        <v>2</v>
      </c>
      <c r="B7" s="321" t="s">
        <v>1066</v>
      </c>
      <c r="C7" s="146">
        <v>4259.1400000000003</v>
      </c>
      <c r="D7" s="146"/>
      <c r="E7" s="146"/>
      <c r="F7" s="146">
        <f>C7+D7+E7</f>
        <v>4259.1400000000003</v>
      </c>
      <c r="G7" s="146">
        <v>415.4</v>
      </c>
      <c r="H7" s="146">
        <v>7.4999999999999997E-2</v>
      </c>
      <c r="I7" s="371">
        <f t="shared" ref="I7:I64" si="0">G7*H7/F7</f>
        <v>7.3148569899087598E-3</v>
      </c>
      <c r="J7" s="321" t="s">
        <v>1066</v>
      </c>
      <c r="K7" s="18"/>
      <c r="L7" s="55" t="s">
        <v>1066</v>
      </c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s="1" customFormat="1" ht="15.5" x14ac:dyDescent="0.35">
      <c r="A8" s="168">
        <v>3</v>
      </c>
      <c r="B8" s="321" t="s">
        <v>1067</v>
      </c>
      <c r="C8" s="146">
        <v>8696.41</v>
      </c>
      <c r="D8" s="146"/>
      <c r="E8" s="146"/>
      <c r="F8" s="146">
        <f t="shared" ref="F8:F73" si="1">C8+D8+E8</f>
        <v>8696.41</v>
      </c>
      <c r="G8" s="146">
        <v>606.70000000000005</v>
      </c>
      <c r="H8" s="146">
        <v>7.4999999999999997E-2</v>
      </c>
      <c r="I8" s="371">
        <f t="shared" si="0"/>
        <v>5.2323315023095739E-3</v>
      </c>
      <c r="J8" s="321" t="s">
        <v>1067</v>
      </c>
      <c r="K8" s="18"/>
      <c r="L8" s="55" t="s">
        <v>1067</v>
      </c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s="1" customFormat="1" ht="15.5" x14ac:dyDescent="0.35">
      <c r="A9" s="168">
        <v>4</v>
      </c>
      <c r="B9" s="321" t="s">
        <v>1068</v>
      </c>
      <c r="C9" s="146">
        <v>2719.72</v>
      </c>
      <c r="D9" s="146"/>
      <c r="E9" s="146"/>
      <c r="F9" s="146">
        <f t="shared" si="1"/>
        <v>2719.72</v>
      </c>
      <c r="G9" s="146">
        <v>451.5</v>
      </c>
      <c r="H9" s="146">
        <v>7.4999999999999997E-2</v>
      </c>
      <c r="I9" s="371">
        <f t="shared" si="0"/>
        <v>1.2450730222228758E-2</v>
      </c>
      <c r="J9" s="321" t="s">
        <v>1068</v>
      </c>
      <c r="K9" s="18"/>
      <c r="L9" s="55" t="s">
        <v>1068</v>
      </c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s="1" customFormat="1" ht="15.5" x14ac:dyDescent="0.35">
      <c r="A10" s="319">
        <v>5</v>
      </c>
      <c r="B10" s="321" t="s">
        <v>1069</v>
      </c>
      <c r="C10" s="146">
        <v>4138.7</v>
      </c>
      <c r="D10" s="146"/>
      <c r="E10" s="146"/>
      <c r="F10" s="146">
        <f t="shared" si="1"/>
        <v>4138.7</v>
      </c>
      <c r="G10" s="146">
        <v>412.5</v>
      </c>
      <c r="H10" s="146">
        <v>7.4999999999999997E-2</v>
      </c>
      <c r="I10" s="371">
        <f>G10*H10/F10</f>
        <v>7.4751733636165951E-3</v>
      </c>
      <c r="J10" s="321" t="s">
        <v>1069</v>
      </c>
      <c r="K10" s="18"/>
      <c r="L10" s="55" t="s">
        <v>1069</v>
      </c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s="1" customFormat="1" ht="15.5" x14ac:dyDescent="0.35">
      <c r="A11" s="168">
        <v>6</v>
      </c>
      <c r="B11" s="321" t="s">
        <v>1070</v>
      </c>
      <c r="C11" s="146">
        <v>4166.1899999999996</v>
      </c>
      <c r="D11" s="146"/>
      <c r="E11" s="146"/>
      <c r="F11" s="146">
        <f t="shared" si="1"/>
        <v>4166.1899999999996</v>
      </c>
      <c r="G11" s="146">
        <v>417.6</v>
      </c>
      <c r="H11" s="146">
        <v>7.4999999999999997E-2</v>
      </c>
      <c r="I11" s="371">
        <f t="shared" si="0"/>
        <v>7.5176600203063241E-3</v>
      </c>
      <c r="J11" s="321" t="s">
        <v>1070</v>
      </c>
      <c r="K11" s="18"/>
      <c r="L11" s="55" t="s">
        <v>1070</v>
      </c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s="1" customFormat="1" ht="15.5" x14ac:dyDescent="0.35">
      <c r="A12" s="168">
        <v>7</v>
      </c>
      <c r="B12" s="321" t="s">
        <v>1071</v>
      </c>
      <c r="C12" s="146">
        <v>3572.8</v>
      </c>
      <c r="D12" s="146"/>
      <c r="E12" s="146"/>
      <c r="F12" s="146">
        <f t="shared" si="1"/>
        <v>3572.8</v>
      </c>
      <c r="G12" s="146">
        <v>385</v>
      </c>
      <c r="H12" s="146">
        <v>7.4999999999999997E-2</v>
      </c>
      <c r="I12" s="371">
        <f t="shared" si="0"/>
        <v>8.0818965517241367E-3</v>
      </c>
      <c r="J12" s="321" t="s">
        <v>1071</v>
      </c>
      <c r="K12" s="18"/>
      <c r="L12" s="55" t="s">
        <v>1071</v>
      </c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s="1" customFormat="1" ht="15.5" x14ac:dyDescent="0.35">
      <c r="A13" s="168">
        <v>8</v>
      </c>
      <c r="B13" s="321" t="s">
        <v>1072</v>
      </c>
      <c r="C13" s="146">
        <v>6443.05</v>
      </c>
      <c r="D13" s="146"/>
      <c r="E13" s="146"/>
      <c r="F13" s="146">
        <f t="shared" si="1"/>
        <v>6443.05</v>
      </c>
      <c r="G13" s="146">
        <v>530.20000000000005</v>
      </c>
      <c r="H13" s="146">
        <v>7.4999999999999997E-2</v>
      </c>
      <c r="I13" s="371">
        <f t="shared" si="0"/>
        <v>6.1717664770566732E-3</v>
      </c>
      <c r="J13" s="321" t="s">
        <v>1072</v>
      </c>
      <c r="K13" s="18"/>
      <c r="L13" s="55" t="s">
        <v>1072</v>
      </c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s="1" customFormat="1" ht="15.5" x14ac:dyDescent="0.35">
      <c r="A14" s="319">
        <v>9</v>
      </c>
      <c r="B14" s="321" t="s">
        <v>1073</v>
      </c>
      <c r="C14" s="146">
        <v>6459.7</v>
      </c>
      <c r="D14" s="146"/>
      <c r="E14" s="146"/>
      <c r="F14" s="146">
        <f t="shared" si="1"/>
        <v>6459.7</v>
      </c>
      <c r="G14" s="146">
        <v>517.20000000000005</v>
      </c>
      <c r="H14" s="146">
        <v>7.4999999999999997E-2</v>
      </c>
      <c r="I14" s="371">
        <f t="shared" si="0"/>
        <v>6.0049228292335562E-3</v>
      </c>
      <c r="J14" s="321" t="s">
        <v>1073</v>
      </c>
      <c r="K14" s="18"/>
      <c r="L14" s="55" t="s">
        <v>1073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s="1" customFormat="1" ht="15.5" x14ac:dyDescent="0.35">
      <c r="A15" s="168">
        <v>10</v>
      </c>
      <c r="B15" s="321" t="s">
        <v>1074</v>
      </c>
      <c r="C15" s="146">
        <v>4374.04</v>
      </c>
      <c r="D15" s="146"/>
      <c r="E15" s="146"/>
      <c r="F15" s="146">
        <f t="shared" si="1"/>
        <v>4374.04</v>
      </c>
      <c r="G15" s="146">
        <v>393.8</v>
      </c>
      <c r="H15" s="146">
        <v>7.4999999999999997E-2</v>
      </c>
      <c r="I15" s="371">
        <f t="shared" si="0"/>
        <v>6.7523387989135899E-3</v>
      </c>
      <c r="J15" s="321" t="s">
        <v>1074</v>
      </c>
      <c r="K15" s="18"/>
      <c r="L15" s="55" t="s">
        <v>1074</v>
      </c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s="1" customFormat="1" ht="15.5" x14ac:dyDescent="0.35">
      <c r="A16" s="168">
        <v>11</v>
      </c>
      <c r="B16" s="321" t="s">
        <v>1075</v>
      </c>
      <c r="C16" s="146">
        <v>3413.87</v>
      </c>
      <c r="D16" s="146"/>
      <c r="E16" s="146">
        <v>85.7</v>
      </c>
      <c r="F16" s="146">
        <f t="shared" si="1"/>
        <v>3499.5699999999997</v>
      </c>
      <c r="G16" s="146">
        <v>392.4</v>
      </c>
      <c r="H16" s="146">
        <v>7.4999999999999997E-2</v>
      </c>
      <c r="I16" s="371">
        <f t="shared" si="0"/>
        <v>8.409604608566195E-3</v>
      </c>
      <c r="J16" s="321" t="s">
        <v>1075</v>
      </c>
      <c r="K16" s="18"/>
      <c r="L16" s="55" t="s">
        <v>1075</v>
      </c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4" s="1" customFormat="1" ht="15.5" x14ac:dyDescent="0.35">
      <c r="A17" s="168">
        <v>12</v>
      </c>
      <c r="B17" s="321" t="s">
        <v>1076</v>
      </c>
      <c r="C17" s="146">
        <v>3466.61</v>
      </c>
      <c r="D17" s="146">
        <v>97.8</v>
      </c>
      <c r="E17" s="146"/>
      <c r="F17" s="146">
        <f t="shared" si="1"/>
        <v>3564.4100000000003</v>
      </c>
      <c r="G17" s="146">
        <v>372.4</v>
      </c>
      <c r="H17" s="146">
        <v>7.4999999999999997E-2</v>
      </c>
      <c r="I17" s="371">
        <f t="shared" si="0"/>
        <v>7.8357989120219039E-3</v>
      </c>
      <c r="J17" s="321" t="s">
        <v>1076</v>
      </c>
      <c r="K17" s="18"/>
      <c r="L17" s="55" t="s">
        <v>1076</v>
      </c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4" s="1" customFormat="1" ht="15.5" x14ac:dyDescent="0.35">
      <c r="A18" s="319">
        <v>13</v>
      </c>
      <c r="B18" s="321" t="s">
        <v>1077</v>
      </c>
      <c r="C18" s="146">
        <v>5767.21</v>
      </c>
      <c r="D18" s="146">
        <v>261.60000000000002</v>
      </c>
      <c r="E18" s="146">
        <v>456.05</v>
      </c>
      <c r="F18" s="146">
        <f t="shared" si="1"/>
        <v>6484.8600000000006</v>
      </c>
      <c r="G18" s="146">
        <v>513.4</v>
      </c>
      <c r="H18" s="146">
        <v>7.4999999999999997E-2</v>
      </c>
      <c r="I18" s="371">
        <f t="shared" si="0"/>
        <v>5.9376763723503652E-3</v>
      </c>
      <c r="J18" s="321" t="s">
        <v>1077</v>
      </c>
      <c r="K18" s="18"/>
      <c r="L18" s="55" t="s">
        <v>1077</v>
      </c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4" s="1" customFormat="1" ht="15.5" x14ac:dyDescent="0.35">
      <c r="A19" s="168">
        <v>14</v>
      </c>
      <c r="B19" s="321" t="s">
        <v>1078</v>
      </c>
      <c r="C19" s="146">
        <v>5966.95</v>
      </c>
      <c r="D19" s="146"/>
      <c r="E19" s="146">
        <v>49.5</v>
      </c>
      <c r="F19" s="146">
        <f t="shared" si="1"/>
        <v>6016.45</v>
      </c>
      <c r="G19" s="146">
        <v>550.6</v>
      </c>
      <c r="H19" s="146">
        <v>7.4999999999999997E-2</v>
      </c>
      <c r="I19" s="371">
        <f t="shared" si="0"/>
        <v>6.8636820716535506E-3</v>
      </c>
      <c r="J19" s="321" t="s">
        <v>1078</v>
      </c>
      <c r="K19" s="18"/>
      <c r="L19" s="55" t="s">
        <v>1078</v>
      </c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4" s="1" customFormat="1" ht="15.5" x14ac:dyDescent="0.35">
      <c r="A20" s="168">
        <v>15</v>
      </c>
      <c r="B20" s="321" t="s">
        <v>1079</v>
      </c>
      <c r="C20" s="146">
        <v>8566.1200000000008</v>
      </c>
      <c r="D20" s="146"/>
      <c r="E20" s="146"/>
      <c r="F20" s="146">
        <f t="shared" si="1"/>
        <v>8566.1200000000008</v>
      </c>
      <c r="G20" s="146">
        <v>627</v>
      </c>
      <c r="H20" s="146">
        <v>7.4999999999999997E-2</v>
      </c>
      <c r="I20" s="371">
        <f t="shared" si="0"/>
        <v>5.4896499231857588E-3</v>
      </c>
      <c r="J20" s="321" t="s">
        <v>1079</v>
      </c>
      <c r="K20" s="18"/>
      <c r="L20" s="55" t="s">
        <v>1079</v>
      </c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</row>
    <row r="21" spans="1:24" s="1" customFormat="1" ht="15.5" x14ac:dyDescent="0.35">
      <c r="A21" s="168">
        <v>16</v>
      </c>
      <c r="B21" s="321" t="s">
        <v>1080</v>
      </c>
      <c r="C21" s="146">
        <v>5774.55</v>
      </c>
      <c r="D21" s="146">
        <v>201.5</v>
      </c>
      <c r="E21" s="146"/>
      <c r="F21" s="146">
        <f t="shared" si="1"/>
        <v>5976.05</v>
      </c>
      <c r="G21" s="146">
        <v>751.4</v>
      </c>
      <c r="H21" s="146">
        <v>7.4999999999999997E-2</v>
      </c>
      <c r="I21" s="371">
        <f t="shared" si="0"/>
        <v>9.4301419834171389E-3</v>
      </c>
      <c r="J21" s="321" t="s">
        <v>1080</v>
      </c>
      <c r="K21" s="18"/>
      <c r="L21" s="55" t="s">
        <v>1080</v>
      </c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</row>
    <row r="22" spans="1:24" s="1" customFormat="1" ht="15.5" x14ac:dyDescent="0.35">
      <c r="A22" s="319">
        <v>17</v>
      </c>
      <c r="B22" s="321" t="s">
        <v>1081</v>
      </c>
      <c r="C22" s="146">
        <v>3226.62</v>
      </c>
      <c r="D22" s="146"/>
      <c r="E22" s="146"/>
      <c r="F22" s="146">
        <f t="shared" si="1"/>
        <v>3226.62</v>
      </c>
      <c r="G22" s="146">
        <v>450.7</v>
      </c>
      <c r="H22" s="146">
        <v>7.4999999999999997E-2</v>
      </c>
      <c r="I22" s="371">
        <f t="shared" si="0"/>
        <v>1.0476132919277757E-2</v>
      </c>
      <c r="J22" s="321" t="s">
        <v>1081</v>
      </c>
      <c r="K22" s="18"/>
      <c r="L22" s="55" t="s">
        <v>1081</v>
      </c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</row>
    <row r="23" spans="1:24" s="1" customFormat="1" ht="15.5" x14ac:dyDescent="0.35">
      <c r="A23" s="168">
        <v>18</v>
      </c>
      <c r="B23" s="321" t="s">
        <v>1082</v>
      </c>
      <c r="C23" s="146">
        <v>3233.9</v>
      </c>
      <c r="D23" s="146"/>
      <c r="E23" s="146"/>
      <c r="F23" s="146">
        <f t="shared" si="1"/>
        <v>3233.9</v>
      </c>
      <c r="G23" s="146">
        <v>490.5</v>
      </c>
      <c r="H23" s="146">
        <v>7.4999999999999997E-2</v>
      </c>
      <c r="I23" s="371">
        <f t="shared" si="0"/>
        <v>1.1375583660595566E-2</v>
      </c>
      <c r="J23" s="321" t="s">
        <v>1082</v>
      </c>
      <c r="K23" s="18"/>
      <c r="L23" s="55" t="s">
        <v>1082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</row>
    <row r="24" spans="1:24" s="1" customFormat="1" ht="15.5" x14ac:dyDescent="0.35">
      <c r="A24" s="168">
        <v>19</v>
      </c>
      <c r="B24" s="321" t="s">
        <v>1083</v>
      </c>
      <c r="C24" s="146">
        <v>6095.4</v>
      </c>
      <c r="D24" s="146"/>
      <c r="E24" s="146"/>
      <c r="F24" s="146">
        <f t="shared" si="1"/>
        <v>6095.4</v>
      </c>
      <c r="G24" s="146">
        <v>776.6</v>
      </c>
      <c r="H24" s="146">
        <v>7.4999999999999997E-2</v>
      </c>
      <c r="I24" s="371">
        <f t="shared" si="0"/>
        <v>9.5555664927650368E-3</v>
      </c>
      <c r="J24" s="321" t="s">
        <v>1083</v>
      </c>
      <c r="K24" s="18"/>
      <c r="L24" s="55" t="s">
        <v>1083</v>
      </c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</row>
    <row r="25" spans="1:24" s="1" customFormat="1" ht="15.5" x14ac:dyDescent="0.35">
      <c r="A25" s="168">
        <v>20</v>
      </c>
      <c r="B25" s="321" t="s">
        <v>1084</v>
      </c>
      <c r="C25" s="146">
        <v>6384.91</v>
      </c>
      <c r="D25" s="146"/>
      <c r="E25" s="146"/>
      <c r="F25" s="146">
        <f t="shared" si="1"/>
        <v>6384.91</v>
      </c>
      <c r="G25" s="146">
        <v>507.4</v>
      </c>
      <c r="H25" s="146">
        <v>7.4999999999999997E-2</v>
      </c>
      <c r="I25" s="371">
        <f t="shared" si="0"/>
        <v>5.9601466582927557E-3</v>
      </c>
      <c r="J25" s="321" t="s">
        <v>1084</v>
      </c>
      <c r="K25" s="18"/>
      <c r="L25" s="55" t="s">
        <v>1084</v>
      </c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</row>
    <row r="26" spans="1:24" s="1" customFormat="1" ht="15.5" x14ac:dyDescent="0.35">
      <c r="A26" s="319">
        <v>21</v>
      </c>
      <c r="B26" s="321" t="s">
        <v>1085</v>
      </c>
      <c r="C26" s="146">
        <v>3929.49</v>
      </c>
      <c r="D26" s="146">
        <v>464.4</v>
      </c>
      <c r="E26" s="146"/>
      <c r="F26" s="146">
        <f t="shared" si="1"/>
        <v>4393.8899999999994</v>
      </c>
      <c r="G26" s="146">
        <v>423.7</v>
      </c>
      <c r="H26" s="146">
        <v>7.4999999999999997E-2</v>
      </c>
      <c r="I26" s="371">
        <f t="shared" si="0"/>
        <v>7.2322019895809863E-3</v>
      </c>
      <c r="J26" s="321" t="s">
        <v>1085</v>
      </c>
      <c r="K26" s="18"/>
      <c r="L26" s="55" t="s">
        <v>1085</v>
      </c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</row>
    <row r="27" spans="1:24" s="1" customFormat="1" ht="15.5" x14ac:dyDescent="0.35">
      <c r="A27" s="168">
        <v>22</v>
      </c>
      <c r="B27" s="321" t="s">
        <v>1086</v>
      </c>
      <c r="C27" s="146">
        <v>7174.09</v>
      </c>
      <c r="D27" s="146"/>
      <c r="E27" s="146"/>
      <c r="F27" s="146">
        <f t="shared" si="1"/>
        <v>7174.09</v>
      </c>
      <c r="G27" s="146">
        <v>561</v>
      </c>
      <c r="H27" s="146">
        <v>7.4999999999999997E-2</v>
      </c>
      <c r="I27" s="371">
        <f t="shared" si="0"/>
        <v>5.864855333568438E-3</v>
      </c>
      <c r="J27" s="321" t="s">
        <v>1086</v>
      </c>
      <c r="K27" s="18"/>
      <c r="L27" s="55" t="s">
        <v>1086</v>
      </c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</row>
    <row r="28" spans="1:24" s="1" customFormat="1" ht="15.5" x14ac:dyDescent="0.35">
      <c r="A28" s="168">
        <v>23</v>
      </c>
      <c r="B28" s="321" t="s">
        <v>1087</v>
      </c>
      <c r="C28" s="146">
        <v>3836.07</v>
      </c>
      <c r="D28" s="146"/>
      <c r="E28" s="146">
        <v>416</v>
      </c>
      <c r="F28" s="146">
        <f t="shared" si="1"/>
        <v>4252.07</v>
      </c>
      <c r="G28" s="146">
        <v>423</v>
      </c>
      <c r="H28" s="146">
        <v>7.4999999999999997E-2</v>
      </c>
      <c r="I28" s="371">
        <f t="shared" si="0"/>
        <v>7.4610719014503524E-3</v>
      </c>
      <c r="J28" s="321" t="s">
        <v>1087</v>
      </c>
      <c r="K28" s="18"/>
      <c r="L28" s="55" t="s">
        <v>1087</v>
      </c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</row>
    <row r="29" spans="1:24" s="1" customFormat="1" ht="15.5" x14ac:dyDescent="0.35">
      <c r="A29" s="168">
        <v>24</v>
      </c>
      <c r="B29" s="321" t="s">
        <v>1088</v>
      </c>
      <c r="C29" s="146">
        <v>2413.89</v>
      </c>
      <c r="D29" s="146"/>
      <c r="E29" s="146"/>
      <c r="F29" s="146">
        <f t="shared" si="1"/>
        <v>2413.89</v>
      </c>
      <c r="G29" s="146">
        <v>519.5</v>
      </c>
      <c r="H29" s="146">
        <v>7.4999999999999997E-2</v>
      </c>
      <c r="I29" s="371">
        <f t="shared" si="0"/>
        <v>1.6140959198637884E-2</v>
      </c>
      <c r="J29" s="321" t="s">
        <v>1088</v>
      </c>
      <c r="K29" s="18"/>
      <c r="L29" s="55" t="s">
        <v>1088</v>
      </c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</row>
    <row r="30" spans="1:24" s="1" customFormat="1" ht="15.5" x14ac:dyDescent="0.35">
      <c r="A30" s="319">
        <v>25</v>
      </c>
      <c r="B30" s="321" t="s">
        <v>1089</v>
      </c>
      <c r="C30" s="146">
        <v>6323.28</v>
      </c>
      <c r="D30" s="146"/>
      <c r="E30" s="146"/>
      <c r="F30" s="146">
        <f t="shared" si="1"/>
        <v>6323.28</v>
      </c>
      <c r="G30" s="146">
        <v>502.8</v>
      </c>
      <c r="H30" s="146">
        <v>7.4999999999999997E-2</v>
      </c>
      <c r="I30" s="371">
        <f t="shared" si="0"/>
        <v>5.9636770789843249E-3</v>
      </c>
      <c r="J30" s="321" t="s">
        <v>1089</v>
      </c>
      <c r="K30" s="18"/>
      <c r="L30" s="55" t="s">
        <v>1089</v>
      </c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</row>
    <row r="31" spans="1:24" s="1" customFormat="1" ht="15.5" x14ac:dyDescent="0.35">
      <c r="A31" s="168">
        <v>26</v>
      </c>
      <c r="B31" s="321" t="s">
        <v>1090</v>
      </c>
      <c r="C31" s="146">
        <v>4396.59</v>
      </c>
      <c r="D31" s="146"/>
      <c r="E31" s="146"/>
      <c r="F31" s="146">
        <f t="shared" si="1"/>
        <v>4396.59</v>
      </c>
      <c r="G31" s="146">
        <v>412.6</v>
      </c>
      <c r="H31" s="146">
        <v>7.4999999999999997E-2</v>
      </c>
      <c r="I31" s="371">
        <f t="shared" si="0"/>
        <v>7.0384093126718656E-3</v>
      </c>
      <c r="J31" s="321" t="s">
        <v>1090</v>
      </c>
      <c r="K31" s="18"/>
      <c r="L31" s="55" t="s">
        <v>1090</v>
      </c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</row>
    <row r="32" spans="1:24" s="1" customFormat="1" ht="15.5" x14ac:dyDescent="0.35">
      <c r="A32" s="168">
        <v>27</v>
      </c>
      <c r="B32" s="321" t="s">
        <v>1091</v>
      </c>
      <c r="C32" s="146">
        <v>6702.46</v>
      </c>
      <c r="D32" s="146"/>
      <c r="E32" s="146"/>
      <c r="F32" s="146">
        <f t="shared" si="1"/>
        <v>6702.46</v>
      </c>
      <c r="G32" s="146">
        <v>632.4</v>
      </c>
      <c r="H32" s="146">
        <v>7.4999999999999997E-2</v>
      </c>
      <c r="I32" s="371">
        <f t="shared" si="0"/>
        <v>7.0765062380081347E-3</v>
      </c>
      <c r="J32" s="321" t="s">
        <v>1091</v>
      </c>
      <c r="K32" s="18"/>
      <c r="L32" s="55" t="s">
        <v>1091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</row>
    <row r="33" spans="1:24" s="1" customFormat="1" ht="15.5" x14ac:dyDescent="0.35">
      <c r="A33" s="168">
        <v>28</v>
      </c>
      <c r="B33" s="321" t="s">
        <v>1092</v>
      </c>
      <c r="C33" s="146">
        <v>6185.24</v>
      </c>
      <c r="D33" s="146"/>
      <c r="E33" s="146"/>
      <c r="F33" s="146">
        <f t="shared" si="1"/>
        <v>6185.24</v>
      </c>
      <c r="G33" s="146">
        <v>528.20000000000005</v>
      </c>
      <c r="H33" s="146">
        <v>7.4999999999999997E-2</v>
      </c>
      <c r="I33" s="371">
        <f t="shared" si="0"/>
        <v>6.4047635985022416E-3</v>
      </c>
      <c r="J33" s="321" t="s">
        <v>1092</v>
      </c>
      <c r="K33" s="18"/>
      <c r="L33" s="55" t="s">
        <v>1092</v>
      </c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1:24" s="1" customFormat="1" ht="15.5" x14ac:dyDescent="0.35">
      <c r="A34" s="319">
        <v>29</v>
      </c>
      <c r="B34" s="321" t="s">
        <v>1093</v>
      </c>
      <c r="C34" s="146">
        <v>6856.85</v>
      </c>
      <c r="D34" s="146"/>
      <c r="E34" s="146"/>
      <c r="F34" s="146">
        <f t="shared" si="1"/>
        <v>6856.85</v>
      </c>
      <c r="G34" s="146">
        <v>526.79999999999995</v>
      </c>
      <c r="H34" s="146">
        <v>7.4999999999999997E-2</v>
      </c>
      <c r="I34" s="371">
        <f t="shared" si="0"/>
        <v>5.7621210905882429E-3</v>
      </c>
      <c r="J34" s="321" t="s">
        <v>1093</v>
      </c>
      <c r="K34" s="18"/>
      <c r="L34" s="55" t="s">
        <v>1093</v>
      </c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1:24" s="1" customFormat="1" ht="15.5" x14ac:dyDescent="0.35">
      <c r="A35" s="168">
        <v>30</v>
      </c>
      <c r="B35" s="321" t="s">
        <v>1094</v>
      </c>
      <c r="C35" s="146">
        <v>6358.97</v>
      </c>
      <c r="D35" s="146"/>
      <c r="E35" s="146"/>
      <c r="F35" s="146">
        <f t="shared" si="1"/>
        <v>6358.97</v>
      </c>
      <c r="G35" s="146">
        <v>536.6</v>
      </c>
      <c r="H35" s="146">
        <v>7.4999999999999997E-2</v>
      </c>
      <c r="I35" s="371">
        <f t="shared" si="0"/>
        <v>6.3288551447797355E-3</v>
      </c>
      <c r="J35" s="321" t="s">
        <v>1094</v>
      </c>
      <c r="K35" s="18"/>
      <c r="L35" s="55" t="s">
        <v>1094</v>
      </c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1:24" s="1" customFormat="1" ht="15.5" x14ac:dyDescent="0.35">
      <c r="A36" s="168">
        <v>31</v>
      </c>
      <c r="B36" s="321" t="s">
        <v>1095</v>
      </c>
      <c r="C36" s="146">
        <v>4302.43</v>
      </c>
      <c r="D36" s="146"/>
      <c r="E36" s="146"/>
      <c r="F36" s="146">
        <f t="shared" si="1"/>
        <v>4302.43</v>
      </c>
      <c r="G36" s="146">
        <v>415.7</v>
      </c>
      <c r="H36" s="146">
        <v>7.4999999999999997E-2</v>
      </c>
      <c r="I36" s="371">
        <f t="shared" si="0"/>
        <v>7.2464862879814424E-3</v>
      </c>
      <c r="J36" s="321" t="s">
        <v>1095</v>
      </c>
      <c r="K36" s="18"/>
      <c r="L36" s="55" t="s">
        <v>1095</v>
      </c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1:24" s="1" customFormat="1" ht="15.5" x14ac:dyDescent="0.35">
      <c r="A37" s="168">
        <v>32</v>
      </c>
      <c r="B37" s="321" t="s">
        <v>1096</v>
      </c>
      <c r="C37" s="146">
        <v>4355.7</v>
      </c>
      <c r="D37" s="146"/>
      <c r="E37" s="146"/>
      <c r="F37" s="146">
        <f t="shared" si="1"/>
        <v>4355.7</v>
      </c>
      <c r="G37" s="146">
        <v>412.8</v>
      </c>
      <c r="H37" s="146">
        <v>7.4999999999999997E-2</v>
      </c>
      <c r="I37" s="371">
        <f t="shared" si="0"/>
        <v>7.1079275432192309E-3</v>
      </c>
      <c r="J37" s="321" t="s">
        <v>1096</v>
      </c>
      <c r="K37" s="18"/>
      <c r="L37" s="55" t="s">
        <v>1096</v>
      </c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1:24" s="1" customFormat="1" ht="15.5" x14ac:dyDescent="0.35">
      <c r="A38" s="319">
        <v>33</v>
      </c>
      <c r="B38" s="321" t="s">
        <v>1097</v>
      </c>
      <c r="C38" s="146">
        <v>105.7</v>
      </c>
      <c r="D38" s="146"/>
      <c r="E38" s="146"/>
      <c r="F38" s="146">
        <f t="shared" si="1"/>
        <v>105.7</v>
      </c>
      <c r="G38" s="146">
        <v>0</v>
      </c>
      <c r="H38" s="146">
        <v>7.4999999999999997E-2</v>
      </c>
      <c r="I38" s="371">
        <f t="shared" si="0"/>
        <v>0</v>
      </c>
      <c r="J38" s="321" t="s">
        <v>1097</v>
      </c>
      <c r="K38" s="18"/>
      <c r="L38" s="55" t="s">
        <v>1097</v>
      </c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1:24" s="1" customFormat="1" ht="15.5" x14ac:dyDescent="0.35">
      <c r="A39" s="168">
        <v>34</v>
      </c>
      <c r="B39" s="149" t="s">
        <v>1098</v>
      </c>
      <c r="C39" s="146">
        <v>2349.19</v>
      </c>
      <c r="D39" s="146"/>
      <c r="E39" s="146"/>
      <c r="F39" s="146">
        <f t="shared" si="1"/>
        <v>2349.19</v>
      </c>
      <c r="G39" s="146">
        <v>520.5</v>
      </c>
      <c r="H39" s="146">
        <v>7.4999999999999997E-2</v>
      </c>
      <c r="I39" s="371">
        <f t="shared" si="0"/>
        <v>1.6617429837518464E-2</v>
      </c>
      <c r="J39" s="321"/>
      <c r="K39" s="18"/>
      <c r="L39" s="55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1:24" s="1" customFormat="1" ht="15.5" x14ac:dyDescent="0.35">
      <c r="A40" s="168">
        <v>35</v>
      </c>
      <c r="B40" s="321" t="s">
        <v>1099</v>
      </c>
      <c r="C40" s="146">
        <v>3321.01</v>
      </c>
      <c r="D40" s="146"/>
      <c r="E40" s="146"/>
      <c r="F40" s="146">
        <f t="shared" si="1"/>
        <v>3321.01</v>
      </c>
      <c r="G40" s="146">
        <v>462.5</v>
      </c>
      <c r="H40" s="146">
        <v>7.4999999999999997E-2</v>
      </c>
      <c r="I40" s="371">
        <f t="shared" si="0"/>
        <v>1.0444864664665267E-2</v>
      </c>
      <c r="J40" s="321" t="s">
        <v>1099</v>
      </c>
      <c r="K40" s="18"/>
      <c r="L40" s="55" t="s">
        <v>1098</v>
      </c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1:24" s="1" customFormat="1" ht="15.5" x14ac:dyDescent="0.35">
      <c r="A41" s="168">
        <v>36</v>
      </c>
      <c r="B41" s="321" t="s">
        <v>1100</v>
      </c>
      <c r="C41" s="146">
        <v>3969.9</v>
      </c>
      <c r="D41" s="146"/>
      <c r="E41" s="146"/>
      <c r="F41" s="146">
        <f t="shared" si="1"/>
        <v>3969.9</v>
      </c>
      <c r="G41" s="146">
        <v>428.2</v>
      </c>
      <c r="H41" s="146">
        <v>7.4999999999999997E-2</v>
      </c>
      <c r="I41" s="371">
        <f t="shared" si="0"/>
        <v>8.0896244237890109E-3</v>
      </c>
      <c r="J41" s="321" t="s">
        <v>1100</v>
      </c>
      <c r="K41" s="18"/>
      <c r="L41" s="55" t="s">
        <v>1099</v>
      </c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1:24" s="1" customFormat="1" ht="15.5" x14ac:dyDescent="0.35">
      <c r="A42" s="319">
        <v>37</v>
      </c>
      <c r="B42" s="321" t="s">
        <v>1101</v>
      </c>
      <c r="C42" s="146">
        <v>6582.1</v>
      </c>
      <c r="D42" s="146"/>
      <c r="E42" s="146"/>
      <c r="F42" s="146">
        <f t="shared" si="1"/>
        <v>6582.1</v>
      </c>
      <c r="G42" s="146">
        <v>550.6</v>
      </c>
      <c r="H42" s="146">
        <v>7.4999999999999997E-2</v>
      </c>
      <c r="I42" s="371">
        <f t="shared" si="0"/>
        <v>6.2738335789489673E-3</v>
      </c>
      <c r="J42" s="321" t="s">
        <v>1101</v>
      </c>
      <c r="K42" s="18"/>
      <c r="L42" s="55" t="s">
        <v>1100</v>
      </c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</row>
    <row r="43" spans="1:24" s="1" customFormat="1" ht="15.5" x14ac:dyDescent="0.35">
      <c r="A43" s="168">
        <v>38</v>
      </c>
      <c r="B43" s="321" t="s">
        <v>1102</v>
      </c>
      <c r="C43" s="146">
        <v>8461.27</v>
      </c>
      <c r="D43" s="146">
        <v>287.3</v>
      </c>
      <c r="E43" s="146"/>
      <c r="F43" s="146">
        <f t="shared" si="1"/>
        <v>8748.57</v>
      </c>
      <c r="G43" s="146">
        <v>754.8</v>
      </c>
      <c r="H43" s="146">
        <v>7.4999999999999997E-2</v>
      </c>
      <c r="I43" s="371">
        <f t="shared" si="0"/>
        <v>6.4707717947047336E-3</v>
      </c>
      <c r="J43" s="321" t="s">
        <v>1102</v>
      </c>
      <c r="K43" s="18"/>
      <c r="L43" s="55" t="s">
        <v>1101</v>
      </c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1:24" s="1" customFormat="1" ht="15.5" x14ac:dyDescent="0.35">
      <c r="A44" s="168">
        <v>39</v>
      </c>
      <c r="B44" s="321" t="s">
        <v>1103</v>
      </c>
      <c r="C44" s="146">
        <v>3715.24</v>
      </c>
      <c r="D44" s="146"/>
      <c r="E44" s="146">
        <v>109.3</v>
      </c>
      <c r="F44" s="146">
        <f t="shared" si="1"/>
        <v>3824.54</v>
      </c>
      <c r="G44" s="146">
        <v>430</v>
      </c>
      <c r="H44" s="146">
        <v>7.4999999999999997E-2</v>
      </c>
      <c r="I44" s="371">
        <f t="shared" si="0"/>
        <v>8.4323866399619307E-3</v>
      </c>
      <c r="J44" s="321" t="s">
        <v>1103</v>
      </c>
      <c r="K44" s="18"/>
      <c r="L44" s="55" t="s">
        <v>1102</v>
      </c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1:24" s="1" customFormat="1" ht="15.5" x14ac:dyDescent="0.35">
      <c r="A45" s="168">
        <v>40</v>
      </c>
      <c r="B45" s="321" t="s">
        <v>1104</v>
      </c>
      <c r="C45" s="146">
        <v>355.8</v>
      </c>
      <c r="D45" s="146"/>
      <c r="E45" s="146"/>
      <c r="F45" s="146">
        <f t="shared" si="1"/>
        <v>355.8</v>
      </c>
      <c r="G45" s="146">
        <v>0</v>
      </c>
      <c r="H45" s="146">
        <v>7.4999999999999997E-2</v>
      </c>
      <c r="I45" s="371">
        <f t="shared" si="0"/>
        <v>0</v>
      </c>
      <c r="J45" s="321" t="s">
        <v>1104</v>
      </c>
      <c r="K45" s="18"/>
      <c r="L45" s="55" t="s">
        <v>1103</v>
      </c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1:24" s="1" customFormat="1" ht="15.5" x14ac:dyDescent="0.35">
      <c r="A46" s="319">
        <v>41</v>
      </c>
      <c r="B46" s="321" t="s">
        <v>1105</v>
      </c>
      <c r="C46" s="146">
        <v>907.4</v>
      </c>
      <c r="D46" s="146"/>
      <c r="E46" s="146"/>
      <c r="F46" s="146">
        <f t="shared" si="1"/>
        <v>907.4</v>
      </c>
      <c r="G46" s="146">
        <v>0</v>
      </c>
      <c r="H46" s="146">
        <v>7.4999999999999997E-2</v>
      </c>
      <c r="I46" s="371">
        <f t="shared" si="0"/>
        <v>0</v>
      </c>
      <c r="J46" s="321" t="s">
        <v>1105</v>
      </c>
      <c r="K46" s="18"/>
      <c r="L46" s="56" t="s">
        <v>1104</v>
      </c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1:24" s="1" customFormat="1" ht="15.5" x14ac:dyDescent="0.35">
      <c r="A47" s="168">
        <v>42</v>
      </c>
      <c r="B47" s="321" t="s">
        <v>1106</v>
      </c>
      <c r="C47" s="146">
        <v>2273.6</v>
      </c>
      <c r="D47" s="146"/>
      <c r="E47" s="146"/>
      <c r="F47" s="146">
        <f t="shared" si="1"/>
        <v>2273.6</v>
      </c>
      <c r="G47" s="146">
        <v>414.1</v>
      </c>
      <c r="H47" s="146">
        <v>7.4999999999999997E-2</v>
      </c>
      <c r="I47" s="371">
        <f t="shared" si="0"/>
        <v>1.3660054539057003E-2</v>
      </c>
      <c r="J47" s="321" t="s">
        <v>1106</v>
      </c>
      <c r="K47" s="18"/>
      <c r="L47" s="56" t="s">
        <v>1105</v>
      </c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1:24" s="1" customFormat="1" ht="15.5" x14ac:dyDescent="0.35">
      <c r="A48" s="168">
        <v>43</v>
      </c>
      <c r="B48" s="321" t="s">
        <v>1107</v>
      </c>
      <c r="C48" s="146">
        <v>154.1</v>
      </c>
      <c r="D48" s="146"/>
      <c r="E48" s="146"/>
      <c r="F48" s="146">
        <f t="shared" si="1"/>
        <v>154.1</v>
      </c>
      <c r="G48" s="146">
        <v>0</v>
      </c>
      <c r="H48" s="146">
        <v>7.4999999999999997E-2</v>
      </c>
      <c r="I48" s="371">
        <f t="shared" si="0"/>
        <v>0</v>
      </c>
      <c r="J48" s="321" t="s">
        <v>1107</v>
      </c>
      <c r="K48" s="18"/>
      <c r="L48" s="55" t="s">
        <v>1106</v>
      </c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1:24" s="1" customFormat="1" ht="15.5" x14ac:dyDescent="0.35">
      <c r="A49" s="168">
        <v>44</v>
      </c>
      <c r="B49" s="321" t="s">
        <v>1108</v>
      </c>
      <c r="C49" s="146">
        <v>93.9</v>
      </c>
      <c r="D49" s="146"/>
      <c r="E49" s="146"/>
      <c r="F49" s="146">
        <f t="shared" si="1"/>
        <v>93.9</v>
      </c>
      <c r="G49" s="146">
        <v>0</v>
      </c>
      <c r="H49" s="146">
        <v>7.4999999999999997E-2</v>
      </c>
      <c r="I49" s="371">
        <f t="shared" si="0"/>
        <v>0</v>
      </c>
      <c r="J49" s="321" t="s">
        <v>1108</v>
      </c>
      <c r="K49" s="18"/>
      <c r="L49" s="55" t="s">
        <v>1107</v>
      </c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1:24" s="1" customFormat="1" ht="15.5" x14ac:dyDescent="0.35">
      <c r="A50" s="319">
        <v>45</v>
      </c>
      <c r="B50" s="321" t="s">
        <v>1109</v>
      </c>
      <c r="C50" s="146">
        <v>296.10000000000002</v>
      </c>
      <c r="D50" s="146"/>
      <c r="E50" s="146"/>
      <c r="F50" s="146">
        <f t="shared" si="1"/>
        <v>296.10000000000002</v>
      </c>
      <c r="G50" s="146">
        <v>0</v>
      </c>
      <c r="H50" s="146">
        <v>7.4999999999999997E-2</v>
      </c>
      <c r="I50" s="371">
        <f t="shared" si="0"/>
        <v>0</v>
      </c>
      <c r="J50" s="321" t="s">
        <v>1109</v>
      </c>
      <c r="K50" s="18"/>
      <c r="L50" s="55" t="s">
        <v>1108</v>
      </c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1:24" s="1" customFormat="1" ht="15.5" x14ac:dyDescent="0.35">
      <c r="A51" s="168">
        <v>46</v>
      </c>
      <c r="B51" s="321" t="s">
        <v>1042</v>
      </c>
      <c r="C51" s="146">
        <v>4177.21</v>
      </c>
      <c r="D51" s="146">
        <v>6.6</v>
      </c>
      <c r="E51" s="146"/>
      <c r="F51" s="146">
        <f t="shared" si="1"/>
        <v>4183.8100000000004</v>
      </c>
      <c r="G51" s="146">
        <v>542.79999999999995</v>
      </c>
      <c r="H51" s="146">
        <v>7.4999999999999997E-2</v>
      </c>
      <c r="I51" s="371">
        <f t="shared" si="0"/>
        <v>9.7303653846613474E-3</v>
      </c>
      <c r="J51" s="321" t="s">
        <v>1042</v>
      </c>
      <c r="K51" s="18"/>
      <c r="L51" s="55" t="s">
        <v>1109</v>
      </c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1:24" s="1" customFormat="1" ht="15.5" x14ac:dyDescent="0.35">
      <c r="A52" s="168">
        <v>47</v>
      </c>
      <c r="B52" s="321" t="s">
        <v>1043</v>
      </c>
      <c r="C52" s="146">
        <v>4140.68</v>
      </c>
      <c r="D52" s="146"/>
      <c r="E52" s="146"/>
      <c r="F52" s="146">
        <f t="shared" si="1"/>
        <v>4140.68</v>
      </c>
      <c r="G52" s="146">
        <v>555.6</v>
      </c>
      <c r="H52" s="146">
        <v>7.4999999999999997E-2</v>
      </c>
      <c r="I52" s="371">
        <f t="shared" si="0"/>
        <v>1.006356443869123E-2</v>
      </c>
      <c r="J52" s="321" t="s">
        <v>1043</v>
      </c>
      <c r="K52" s="18"/>
      <c r="L52" s="55" t="s">
        <v>1042</v>
      </c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1:24" s="1" customFormat="1" ht="15.5" x14ac:dyDescent="0.35">
      <c r="A53" s="168">
        <v>48</v>
      </c>
      <c r="B53" s="321" t="s">
        <v>2157</v>
      </c>
      <c r="C53" s="146">
        <v>7831.81</v>
      </c>
      <c r="D53" s="146"/>
      <c r="E53" s="146"/>
      <c r="F53" s="146">
        <f t="shared" si="1"/>
        <v>7831.81</v>
      </c>
      <c r="G53" s="146">
        <v>697.8</v>
      </c>
      <c r="H53" s="146">
        <v>7.4999999999999997E-2</v>
      </c>
      <c r="I53" s="371">
        <f t="shared" si="0"/>
        <v>6.6823633361892069E-3</v>
      </c>
      <c r="J53" s="321" t="s">
        <v>2157</v>
      </c>
      <c r="K53" s="18"/>
      <c r="L53" s="55" t="s">
        <v>1043</v>
      </c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1:24" s="1" customFormat="1" ht="15.5" x14ac:dyDescent="0.35">
      <c r="A54" s="319">
        <v>49</v>
      </c>
      <c r="B54" s="321" t="s">
        <v>2175</v>
      </c>
      <c r="C54" s="146">
        <v>996.1</v>
      </c>
      <c r="D54" s="146"/>
      <c r="E54" s="146"/>
      <c r="F54" s="146">
        <f t="shared" si="1"/>
        <v>996.1</v>
      </c>
      <c r="G54" s="325"/>
      <c r="H54" s="146">
        <v>7.4999999999999997E-2</v>
      </c>
      <c r="I54" s="371">
        <f t="shared" si="0"/>
        <v>0</v>
      </c>
      <c r="J54" s="321" t="s">
        <v>2175</v>
      </c>
      <c r="K54" s="18"/>
      <c r="L54" s="55" t="s">
        <v>2157</v>
      </c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1:24" s="1" customFormat="1" ht="15.5" x14ac:dyDescent="0.35">
      <c r="A55" s="168">
        <v>50</v>
      </c>
      <c r="B55" s="321" t="s">
        <v>2177</v>
      </c>
      <c r="C55" s="146">
        <v>533.79999999999995</v>
      </c>
      <c r="D55" s="146"/>
      <c r="E55" s="146"/>
      <c r="F55" s="146">
        <f t="shared" si="1"/>
        <v>533.79999999999995</v>
      </c>
      <c r="G55" s="326"/>
      <c r="H55" s="146">
        <v>7.4999999999999997E-2</v>
      </c>
      <c r="I55" s="371">
        <f t="shared" si="0"/>
        <v>0</v>
      </c>
      <c r="J55" s="321" t="s">
        <v>2177</v>
      </c>
      <c r="K55" s="18"/>
      <c r="L55" s="55" t="s">
        <v>2175</v>
      </c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</row>
    <row r="56" spans="1:24" s="1" customFormat="1" ht="15.5" x14ac:dyDescent="0.35">
      <c r="A56" s="168">
        <v>51</v>
      </c>
      <c r="B56" s="321" t="s">
        <v>2176</v>
      </c>
      <c r="C56" s="146">
        <v>987.3</v>
      </c>
      <c r="D56" s="146"/>
      <c r="E56" s="146"/>
      <c r="F56" s="146">
        <f t="shared" si="1"/>
        <v>987.3</v>
      </c>
      <c r="G56" s="326"/>
      <c r="H56" s="146">
        <v>7.4999999999999997E-2</v>
      </c>
      <c r="I56" s="371">
        <f t="shared" si="0"/>
        <v>0</v>
      </c>
      <c r="J56" s="321" t="s">
        <v>2176</v>
      </c>
      <c r="K56" s="18"/>
      <c r="L56" s="55" t="s">
        <v>2177</v>
      </c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1:24" s="1" customFormat="1" ht="15.5" x14ac:dyDescent="0.35">
      <c r="A57" s="168">
        <v>52</v>
      </c>
      <c r="B57" s="321" t="s">
        <v>2178</v>
      </c>
      <c r="C57" s="146">
        <v>442.6</v>
      </c>
      <c r="D57" s="146"/>
      <c r="E57" s="146"/>
      <c r="F57" s="146">
        <f t="shared" si="1"/>
        <v>442.6</v>
      </c>
      <c r="G57" s="326"/>
      <c r="H57" s="146">
        <v>7.4999999999999997E-2</v>
      </c>
      <c r="I57" s="371">
        <f t="shared" si="0"/>
        <v>0</v>
      </c>
      <c r="J57" s="321" t="s">
        <v>2178</v>
      </c>
      <c r="K57" s="18"/>
      <c r="L57" s="55" t="s">
        <v>2176</v>
      </c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1:24" s="1" customFormat="1" ht="15.5" x14ac:dyDescent="0.35">
      <c r="A58" s="319">
        <v>53</v>
      </c>
      <c r="B58" s="321" t="s">
        <v>2198</v>
      </c>
      <c r="C58" s="146">
        <v>7013.2</v>
      </c>
      <c r="D58" s="146"/>
      <c r="E58" s="146"/>
      <c r="F58" s="146">
        <f>C58+D58+E58</f>
        <v>7013.2</v>
      </c>
      <c r="G58" s="164">
        <v>425</v>
      </c>
      <c r="H58" s="146">
        <v>7.4999999999999997E-2</v>
      </c>
      <c r="I58" s="371">
        <f t="shared" si="0"/>
        <v>4.545000855529573E-3</v>
      </c>
      <c r="J58" s="324" t="s">
        <v>2198</v>
      </c>
      <c r="K58" s="18"/>
      <c r="L58" s="55" t="s">
        <v>2178</v>
      </c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1:24" s="1" customFormat="1" ht="15.5" x14ac:dyDescent="0.35">
      <c r="A59" s="168">
        <v>54</v>
      </c>
      <c r="B59" s="321" t="s">
        <v>2188</v>
      </c>
      <c r="C59" s="146">
        <v>8402.66</v>
      </c>
      <c r="D59" s="146"/>
      <c r="E59" s="146"/>
      <c r="F59" s="146">
        <f t="shared" ref="F59:F64" si="2">C59+D59+E59</f>
        <v>8402.66</v>
      </c>
      <c r="G59" s="146">
        <v>1640</v>
      </c>
      <c r="H59" s="146">
        <v>7.4999999999999997E-2</v>
      </c>
      <c r="I59" s="371">
        <f t="shared" si="0"/>
        <v>1.4638221705983582E-2</v>
      </c>
      <c r="J59" s="324" t="s">
        <v>2188</v>
      </c>
      <c r="K59" s="18"/>
      <c r="L59" s="58" t="s">
        <v>2198</v>
      </c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1:24" s="1" customFormat="1" ht="15.5" x14ac:dyDescent="0.35">
      <c r="A60" s="168">
        <v>55</v>
      </c>
      <c r="B60" s="321" t="s">
        <v>2184</v>
      </c>
      <c r="C60" s="146">
        <v>2601.63</v>
      </c>
      <c r="D60" s="146"/>
      <c r="E60" s="146"/>
      <c r="F60" s="146">
        <f t="shared" si="2"/>
        <v>2601.63</v>
      </c>
      <c r="G60" s="146">
        <v>360</v>
      </c>
      <c r="H60" s="146">
        <v>7.4999999999999997E-2</v>
      </c>
      <c r="I60" s="371">
        <f t="shared" si="0"/>
        <v>1.0378109108520427E-2</v>
      </c>
      <c r="J60" s="321" t="s">
        <v>2184</v>
      </c>
      <c r="K60" s="18"/>
      <c r="L60" s="58" t="s">
        <v>2188</v>
      </c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1:24" s="1" customFormat="1" ht="15.5" x14ac:dyDescent="0.35">
      <c r="A61" s="168">
        <v>56</v>
      </c>
      <c r="B61" s="321" t="s">
        <v>2183</v>
      </c>
      <c r="C61" s="146">
        <v>2594.2600000000002</v>
      </c>
      <c r="D61" s="146"/>
      <c r="E61" s="146"/>
      <c r="F61" s="146">
        <f t="shared" si="2"/>
        <v>2594.2600000000002</v>
      </c>
      <c r="G61" s="146">
        <v>409</v>
      </c>
      <c r="H61" s="146">
        <v>7.4999999999999997E-2</v>
      </c>
      <c r="I61" s="371">
        <f t="shared" si="0"/>
        <v>1.1824181076684679E-2</v>
      </c>
      <c r="J61" s="321" t="s">
        <v>2183</v>
      </c>
      <c r="K61" s="18"/>
      <c r="L61" s="57" t="s">
        <v>2184</v>
      </c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1:24" s="1" customFormat="1" ht="15.5" x14ac:dyDescent="0.35">
      <c r="A62" s="319">
        <v>57</v>
      </c>
      <c r="B62" s="321" t="s">
        <v>2186</v>
      </c>
      <c r="C62" s="146">
        <v>2653.52</v>
      </c>
      <c r="D62" s="146"/>
      <c r="E62" s="146"/>
      <c r="F62" s="146">
        <f t="shared" si="2"/>
        <v>2653.52</v>
      </c>
      <c r="G62" s="146">
        <v>725</v>
      </c>
      <c r="H62" s="146">
        <v>7.4999999999999997E-2</v>
      </c>
      <c r="I62" s="371">
        <f t="shared" si="0"/>
        <v>2.0491648828725617E-2</v>
      </c>
      <c r="J62" s="321" t="s">
        <v>2186</v>
      </c>
      <c r="K62" s="18"/>
      <c r="L62" s="57" t="s">
        <v>2183</v>
      </c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1:24" s="1" customFormat="1" ht="15.5" x14ac:dyDescent="0.35">
      <c r="A63" s="168">
        <v>58</v>
      </c>
      <c r="B63" s="321" t="s">
        <v>2187</v>
      </c>
      <c r="C63" s="146">
        <v>2150.9</v>
      </c>
      <c r="D63" s="146"/>
      <c r="E63" s="146"/>
      <c r="F63" s="146">
        <f t="shared" si="2"/>
        <v>2150.9</v>
      </c>
      <c r="G63" s="146">
        <v>651</v>
      </c>
      <c r="H63" s="146">
        <v>7.4999999999999997E-2</v>
      </c>
      <c r="I63" s="371">
        <f t="shared" si="0"/>
        <v>2.2699800083685898E-2</v>
      </c>
      <c r="J63" s="322" t="s">
        <v>2187</v>
      </c>
      <c r="K63" s="18"/>
      <c r="L63" s="57" t="s">
        <v>2186</v>
      </c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1:24" s="351" customFormat="1" ht="15.5" x14ac:dyDescent="0.35">
      <c r="A64" s="364">
        <v>59</v>
      </c>
      <c r="B64" s="378" t="s">
        <v>2194</v>
      </c>
      <c r="C64" s="379">
        <v>3353.7</v>
      </c>
      <c r="D64" s="379"/>
      <c r="E64" s="379"/>
      <c r="F64" s="379">
        <f t="shared" si="2"/>
        <v>3353.7</v>
      </c>
      <c r="G64" s="379">
        <v>1034</v>
      </c>
      <c r="H64" s="146">
        <v>7.4999999999999997E-2</v>
      </c>
      <c r="I64" s="371">
        <f t="shared" si="0"/>
        <v>2.3123714106807407E-2</v>
      </c>
      <c r="J64" s="347" t="s">
        <v>2194</v>
      </c>
      <c r="K64" s="348"/>
      <c r="L64" s="349" t="s">
        <v>2187</v>
      </c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</row>
    <row r="65" spans="1:24" s="351" customFormat="1" ht="15.5" x14ac:dyDescent="0.35">
      <c r="A65" s="352"/>
      <c r="B65" s="378" t="s">
        <v>1124</v>
      </c>
      <c r="C65" s="380">
        <f>SUM(C6:C64)</f>
        <v>249595.68</v>
      </c>
      <c r="D65" s="380">
        <f>SUM(D6:D64)</f>
        <v>1319.2</v>
      </c>
      <c r="E65" s="380">
        <f>SUM(E6:E64)</f>
        <v>1116.55</v>
      </c>
      <c r="F65" s="380">
        <f>SUM(F6:F64)</f>
        <v>252031.43000000002</v>
      </c>
      <c r="G65" s="380">
        <f>SUM(G6:G64)</f>
        <v>26669.499999999993</v>
      </c>
      <c r="H65" s="146">
        <v>7.4999999999999997E-2</v>
      </c>
      <c r="I65" s="371">
        <f>G65*H65/F65</f>
        <v>7.936361349852275E-3</v>
      </c>
      <c r="J65" s="337"/>
      <c r="K65" s="348"/>
      <c r="L65" s="349" t="s">
        <v>2194</v>
      </c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</row>
    <row r="66" spans="1:24" s="343" customFormat="1" ht="20" x14ac:dyDescent="0.4">
      <c r="A66" s="954" t="s">
        <v>1343</v>
      </c>
      <c r="B66" s="955"/>
      <c r="C66" s="955"/>
      <c r="D66" s="955"/>
      <c r="E66" s="955"/>
      <c r="F66" s="955"/>
      <c r="G66" s="955"/>
      <c r="H66" s="955"/>
      <c r="I66" s="955"/>
      <c r="J66" s="955"/>
      <c r="K66" s="955"/>
      <c r="L66" s="955"/>
      <c r="M66" s="956"/>
    </row>
    <row r="67" spans="1:24" s="1" customFormat="1" ht="15.5" x14ac:dyDescent="0.35">
      <c r="A67" s="365">
        <v>1</v>
      </c>
      <c r="B67" s="321" t="s">
        <v>1110</v>
      </c>
      <c r="C67" s="146">
        <v>7517.84</v>
      </c>
      <c r="D67" s="146"/>
      <c r="E67" s="146">
        <v>47.9</v>
      </c>
      <c r="F67" s="146">
        <f t="shared" si="1"/>
        <v>7565.74</v>
      </c>
      <c r="G67" s="146">
        <v>400</v>
      </c>
      <c r="H67" s="146">
        <v>7.4999999999999997E-2</v>
      </c>
      <c r="I67" s="371">
        <f t="shared" ref="I67:I79" si="3">G67*H67/F67</f>
        <v>3.9652433205476269E-3</v>
      </c>
      <c r="J67" s="165"/>
      <c r="K67" s="18"/>
      <c r="L67" s="106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1:24" s="1" customFormat="1" ht="15.5" x14ac:dyDescent="0.35">
      <c r="A68" s="365">
        <v>2</v>
      </c>
      <c r="B68" s="321" t="s">
        <v>1111</v>
      </c>
      <c r="C68" s="146">
        <v>7217.2</v>
      </c>
      <c r="D68" s="146"/>
      <c r="E68" s="146"/>
      <c r="F68" s="146">
        <f t="shared" si="1"/>
        <v>7217.2</v>
      </c>
      <c r="G68" s="146">
        <v>408</v>
      </c>
      <c r="H68" s="146">
        <v>7.4999999999999997E-2</v>
      </c>
      <c r="I68" s="371">
        <f t="shared" si="3"/>
        <v>4.2398714182785568E-3</v>
      </c>
      <c r="J68" s="165"/>
      <c r="K68" s="18"/>
      <c r="L68" s="106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</row>
    <row r="69" spans="1:24" s="1" customFormat="1" ht="15.5" x14ac:dyDescent="0.35">
      <c r="A69" s="365">
        <v>3</v>
      </c>
      <c r="B69" s="321" t="s">
        <v>1112</v>
      </c>
      <c r="C69" s="146">
        <v>6362.5</v>
      </c>
      <c r="D69" s="146"/>
      <c r="E69" s="146">
        <v>72.7</v>
      </c>
      <c r="F69" s="146">
        <f t="shared" si="1"/>
        <v>6435.2</v>
      </c>
      <c r="G69" s="146">
        <v>369</v>
      </c>
      <c r="H69" s="146">
        <v>7.4999999999999997E-2</v>
      </c>
      <c r="I69" s="371">
        <f t="shared" si="3"/>
        <v>4.3005656389855798E-3</v>
      </c>
      <c r="J69" s="165"/>
      <c r="K69" s="18"/>
      <c r="L69" s="106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1:24" s="1" customFormat="1" ht="15.5" x14ac:dyDescent="0.35">
      <c r="A70" s="365">
        <v>4</v>
      </c>
      <c r="B70" s="321" t="s">
        <v>1113</v>
      </c>
      <c r="C70" s="146">
        <v>8881.51</v>
      </c>
      <c r="D70" s="146"/>
      <c r="E70" s="146"/>
      <c r="F70" s="146">
        <f t="shared" si="1"/>
        <v>8881.51</v>
      </c>
      <c r="G70" s="146">
        <v>464</v>
      </c>
      <c r="H70" s="146">
        <v>7.4999999999999997E-2</v>
      </c>
      <c r="I70" s="371">
        <f t="shared" si="3"/>
        <v>3.9182526394723419E-3</v>
      </c>
      <c r="J70" s="165"/>
      <c r="K70" s="18"/>
      <c r="L70" s="106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1:24" s="1" customFormat="1" ht="15.5" x14ac:dyDescent="0.35">
      <c r="A71" s="365">
        <v>5</v>
      </c>
      <c r="B71" s="321" t="s">
        <v>1114</v>
      </c>
      <c r="C71" s="146">
        <v>7938.92</v>
      </c>
      <c r="D71" s="146"/>
      <c r="E71" s="146"/>
      <c r="F71" s="146">
        <f t="shared" si="1"/>
        <v>7938.92</v>
      </c>
      <c r="G71" s="146">
        <v>444</v>
      </c>
      <c r="H71" s="146">
        <v>7.4999999999999997E-2</v>
      </c>
      <c r="I71" s="371">
        <f t="shared" si="3"/>
        <v>4.1945251999012459E-3</v>
      </c>
      <c r="J71" s="165"/>
      <c r="K71" s="18"/>
      <c r="L71" s="106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1:24" s="1" customFormat="1" ht="15.5" x14ac:dyDescent="0.35">
      <c r="A72" s="365">
        <v>6</v>
      </c>
      <c r="B72" s="321" t="s">
        <v>1115</v>
      </c>
      <c r="C72" s="146">
        <v>7102.99</v>
      </c>
      <c r="D72" s="146"/>
      <c r="E72" s="146"/>
      <c r="F72" s="146">
        <f t="shared" si="1"/>
        <v>7102.99</v>
      </c>
      <c r="G72" s="146">
        <v>393</v>
      </c>
      <c r="H72" s="146">
        <v>7.4999999999999997E-2</v>
      </c>
      <c r="I72" s="371">
        <f t="shared" si="3"/>
        <v>4.1496609174446249E-3</v>
      </c>
      <c r="J72" s="165"/>
      <c r="K72" s="18"/>
      <c r="L72" s="106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1:24" s="1" customFormat="1" ht="15.5" x14ac:dyDescent="0.35">
      <c r="A73" s="365">
        <v>7</v>
      </c>
      <c r="B73" s="321" t="s">
        <v>1116</v>
      </c>
      <c r="C73" s="146">
        <v>2474.6</v>
      </c>
      <c r="D73" s="146"/>
      <c r="E73" s="146">
        <v>54.25</v>
      </c>
      <c r="F73" s="146">
        <f t="shared" si="1"/>
        <v>2528.85</v>
      </c>
      <c r="G73" s="146">
        <v>403</v>
      </c>
      <c r="H73" s="146">
        <v>7.4999999999999997E-2</v>
      </c>
      <c r="I73" s="371">
        <f t="shared" si="3"/>
        <v>1.1952073076694939E-2</v>
      </c>
      <c r="J73" s="165"/>
      <c r="K73" s="18"/>
      <c r="L73" s="106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1:24" s="1" customFormat="1" ht="15.5" x14ac:dyDescent="0.35">
      <c r="A74" s="365">
        <v>8</v>
      </c>
      <c r="B74" s="321" t="s">
        <v>1117</v>
      </c>
      <c r="C74" s="146">
        <v>4250.83</v>
      </c>
      <c r="D74" s="146"/>
      <c r="E74" s="146"/>
      <c r="F74" s="146">
        <f t="shared" ref="F74:F128" si="4">C74+D74+E74</f>
        <v>4250.83</v>
      </c>
      <c r="G74" s="146">
        <v>343</v>
      </c>
      <c r="H74" s="146">
        <v>7.4999999999999997E-2</v>
      </c>
      <c r="I74" s="371">
        <f t="shared" si="3"/>
        <v>6.0517593034772029E-3</v>
      </c>
      <c r="J74" s="165"/>
      <c r="K74" s="18"/>
      <c r="L74" s="106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1:24" s="1" customFormat="1" ht="15.5" x14ac:dyDescent="0.35">
      <c r="A75" s="365">
        <v>9</v>
      </c>
      <c r="B75" s="321" t="s">
        <v>1118</v>
      </c>
      <c r="C75" s="146">
        <v>2862.08</v>
      </c>
      <c r="D75" s="146"/>
      <c r="E75" s="146"/>
      <c r="F75" s="146">
        <f t="shared" si="4"/>
        <v>2862.08</v>
      </c>
      <c r="G75" s="146">
        <v>345</v>
      </c>
      <c r="H75" s="146">
        <v>7.4999999999999997E-2</v>
      </c>
      <c r="I75" s="371">
        <f t="shared" si="3"/>
        <v>9.0406277951699462E-3</v>
      </c>
      <c r="J75" s="165"/>
      <c r="K75" s="18"/>
      <c r="L75" s="106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1:24" s="1" customFormat="1" ht="15.5" x14ac:dyDescent="0.35">
      <c r="A76" s="365">
        <v>10</v>
      </c>
      <c r="B76" s="321" t="s">
        <v>1119</v>
      </c>
      <c r="C76" s="146">
        <v>2523.4899999999998</v>
      </c>
      <c r="D76" s="146"/>
      <c r="E76" s="146"/>
      <c r="F76" s="146">
        <f t="shared" si="4"/>
        <v>2523.4899999999998</v>
      </c>
      <c r="G76" s="146">
        <v>427</v>
      </c>
      <c r="H76" s="146">
        <v>7.4999999999999997E-2</v>
      </c>
      <c r="I76" s="371">
        <f t="shared" si="3"/>
        <v>1.2690757641203254E-2</v>
      </c>
      <c r="J76" s="165"/>
      <c r="K76" s="18"/>
      <c r="L76" s="106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1:24" s="1" customFormat="1" ht="15.5" x14ac:dyDescent="0.35">
      <c r="A77" s="365">
        <v>11</v>
      </c>
      <c r="B77" s="321" t="s">
        <v>1120</v>
      </c>
      <c r="C77" s="146">
        <v>2727.04</v>
      </c>
      <c r="D77" s="146"/>
      <c r="E77" s="146"/>
      <c r="F77" s="146">
        <f t="shared" si="4"/>
        <v>2727.04</v>
      </c>
      <c r="G77" s="146">
        <v>416</v>
      </c>
      <c r="H77" s="146">
        <v>7.4999999999999997E-2</v>
      </c>
      <c r="I77" s="371">
        <f t="shared" si="3"/>
        <v>1.144097629664398E-2</v>
      </c>
      <c r="J77" s="165"/>
      <c r="K77" s="18"/>
      <c r="L77" s="106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1:24" s="1" customFormat="1" ht="15.5" x14ac:dyDescent="0.35">
      <c r="A78" s="365">
        <v>12</v>
      </c>
      <c r="B78" s="321" t="s">
        <v>1121</v>
      </c>
      <c r="C78" s="146">
        <v>11004.98</v>
      </c>
      <c r="D78" s="146"/>
      <c r="E78" s="146">
        <v>70.8</v>
      </c>
      <c r="F78" s="146">
        <f t="shared" si="4"/>
        <v>11075.779999999999</v>
      </c>
      <c r="G78" s="146">
        <v>504</v>
      </c>
      <c r="H78" s="146">
        <v>7.4999999999999997E-2</v>
      </c>
      <c r="I78" s="371">
        <f t="shared" si="3"/>
        <v>3.4128521873854484E-3</v>
      </c>
      <c r="J78" s="165"/>
      <c r="K78" s="18"/>
      <c r="L78" s="106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1:24" s="1" customFormat="1" ht="15.5" x14ac:dyDescent="0.35">
      <c r="A79" s="365">
        <v>13</v>
      </c>
      <c r="B79" s="321" t="s">
        <v>1122</v>
      </c>
      <c r="C79" s="146">
        <v>6322.5</v>
      </c>
      <c r="D79" s="146"/>
      <c r="E79" s="146"/>
      <c r="F79" s="146">
        <f t="shared" si="4"/>
        <v>6322.5</v>
      </c>
      <c r="G79" s="146">
        <v>452</v>
      </c>
      <c r="H79" s="146">
        <v>7.4999999999999997E-2</v>
      </c>
      <c r="I79" s="371">
        <f t="shared" si="3"/>
        <v>5.3618030842230132E-3</v>
      </c>
      <c r="J79" s="165"/>
      <c r="K79" s="18"/>
      <c r="L79" s="106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1:24" s="1" customFormat="1" ht="15.5" x14ac:dyDescent="0.35">
      <c r="A80" s="365">
        <v>14</v>
      </c>
      <c r="B80" s="321" t="s">
        <v>2182</v>
      </c>
      <c r="C80" s="146">
        <v>6397.6</v>
      </c>
      <c r="D80" s="146"/>
      <c r="E80" s="146"/>
      <c r="F80" s="146">
        <f t="shared" si="4"/>
        <v>6397.6</v>
      </c>
      <c r="G80" s="146">
        <v>796</v>
      </c>
      <c r="H80" s="146">
        <v>7.4999999999999997E-2</v>
      </c>
      <c r="I80" s="371">
        <f>G80*H80/F80</f>
        <v>9.3316243591346736E-3</v>
      </c>
      <c r="J80" s="165"/>
      <c r="K80" s="18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1:24" s="1" customFormat="1" ht="16" thickBot="1" x14ac:dyDescent="0.4">
      <c r="A81" s="365">
        <v>15</v>
      </c>
      <c r="B81" s="321" t="s">
        <v>2179</v>
      </c>
      <c r="C81" s="146">
        <v>566.29999999999995</v>
      </c>
      <c r="D81" s="146"/>
      <c r="E81" s="146"/>
      <c r="F81" s="146">
        <f t="shared" si="4"/>
        <v>566.29999999999995</v>
      </c>
      <c r="G81" s="146">
        <v>300</v>
      </c>
      <c r="H81" s="146">
        <v>7.4999999999999997E-2</v>
      </c>
      <c r="I81" s="371">
        <f>G81*H81/F81</f>
        <v>3.9731591029489671E-2</v>
      </c>
      <c r="J81" s="165"/>
      <c r="K81" s="18"/>
      <c r="L81" s="87"/>
      <c r="M81" s="87"/>
      <c r="N81" s="87"/>
      <c r="O81" s="87"/>
      <c r="P81" s="87"/>
      <c r="Q81" s="87"/>
      <c r="R81" s="87">
        <v>2</v>
      </c>
      <c r="S81" s="87"/>
      <c r="T81" s="87"/>
      <c r="U81" s="87"/>
      <c r="V81" s="87"/>
      <c r="W81" s="87"/>
      <c r="X81" s="87"/>
    </row>
    <row r="82" spans="1:24" s="346" customFormat="1" ht="16" thickBot="1" x14ac:dyDescent="0.4">
      <c r="A82" s="366"/>
      <c r="B82" s="378" t="s">
        <v>1124</v>
      </c>
      <c r="C82" s="380">
        <f>SUM(C67:C81)</f>
        <v>84150.38</v>
      </c>
      <c r="D82" s="380">
        <f>SUM(D67:D81)</f>
        <v>0</v>
      </c>
      <c r="E82" s="380">
        <f>SUM(E67:E81)</f>
        <v>245.64999999999998</v>
      </c>
      <c r="F82" s="380">
        <f>SUM(F67:F81)</f>
        <v>84396.030000000013</v>
      </c>
      <c r="G82" s="380">
        <f>SUM(G67:G81)</f>
        <v>6464</v>
      </c>
      <c r="H82" s="146">
        <v>7.4999999999999997E-2</v>
      </c>
      <c r="I82" s="371">
        <f>G82*H82/F82</f>
        <v>5.7443460314424728E-3</v>
      </c>
      <c r="J82" s="337"/>
      <c r="K82" s="345"/>
    </row>
    <row r="83" spans="1:24" s="358" customFormat="1" ht="16" thickBot="1" x14ac:dyDescent="0.4">
      <c r="A83" s="353" t="s">
        <v>481</v>
      </c>
      <c r="B83" s="381"/>
      <c r="C83" s="382"/>
      <c r="D83" s="382"/>
      <c r="E83" s="382"/>
      <c r="F83" s="146">
        <f t="shared" si="4"/>
        <v>0</v>
      </c>
      <c r="G83" s="382"/>
      <c r="H83" s="146">
        <v>7.4999999999999997E-2</v>
      </c>
      <c r="I83" s="355"/>
      <c r="J83" s="356"/>
      <c r="K83" s="357"/>
    </row>
    <row r="84" spans="1:24" s="1" customFormat="1" ht="15.5" x14ac:dyDescent="0.35">
      <c r="A84" s="365">
        <v>1</v>
      </c>
      <c r="B84" s="327" t="s">
        <v>482</v>
      </c>
      <c r="C84" s="156">
        <v>478.7</v>
      </c>
      <c r="D84" s="157">
        <v>165.3</v>
      </c>
      <c r="E84" s="157">
        <v>45.3</v>
      </c>
      <c r="F84" s="146">
        <f t="shared" si="4"/>
        <v>689.3</v>
      </c>
      <c r="G84" s="146">
        <v>163.19999999999999</v>
      </c>
      <c r="H84" s="146">
        <v>7.4999999999999997E-2</v>
      </c>
      <c r="I84" s="372">
        <f t="shared" ref="I84:I139" si="5">G84*H84/F84</f>
        <v>1.7757144929638764E-2</v>
      </c>
      <c r="J84" s="165"/>
      <c r="K84" s="18"/>
      <c r="L84" s="87">
        <v>8.7264800000000005</v>
      </c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1:24" s="1" customFormat="1" ht="15.5" x14ac:dyDescent="0.35">
      <c r="A85" s="286">
        <v>2</v>
      </c>
      <c r="B85" s="327" t="s">
        <v>483</v>
      </c>
      <c r="C85" s="156">
        <v>316.39999999999998</v>
      </c>
      <c r="D85" s="157"/>
      <c r="E85" s="157">
        <v>39.9</v>
      </c>
      <c r="F85" s="146">
        <f t="shared" si="4"/>
        <v>356.29999999999995</v>
      </c>
      <c r="G85" s="146">
        <v>95.9</v>
      </c>
      <c r="H85" s="146">
        <v>7.4999999999999997E-2</v>
      </c>
      <c r="I85" s="372">
        <f t="shared" si="5"/>
        <v>2.0186640471512772E-2</v>
      </c>
      <c r="J85" s="165"/>
      <c r="K85" s="18"/>
      <c r="L85" s="87">
        <v>12.726116666666664</v>
      </c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1:24" s="1" customFormat="1" ht="15.5" x14ac:dyDescent="0.35">
      <c r="A86" s="286">
        <v>3</v>
      </c>
      <c r="B86" s="327" t="s">
        <v>484</v>
      </c>
      <c r="C86" s="156">
        <v>590.26</v>
      </c>
      <c r="D86" s="157"/>
      <c r="E86" s="157">
        <v>27.8</v>
      </c>
      <c r="F86" s="146">
        <f t="shared" si="4"/>
        <v>618.05999999999995</v>
      </c>
      <c r="G86" s="146">
        <v>142.30000000000001</v>
      </c>
      <c r="H86" s="146">
        <v>7.4999999999999997E-2</v>
      </c>
      <c r="I86" s="372">
        <f t="shared" si="5"/>
        <v>1.7267740996019808E-2</v>
      </c>
      <c r="J86" s="165"/>
      <c r="K86" s="18"/>
      <c r="L86" s="87">
        <v>13.505266666666666</v>
      </c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1:24" s="1" customFormat="1" ht="15.5" x14ac:dyDescent="0.35">
      <c r="A87" s="365">
        <v>4</v>
      </c>
      <c r="B87" s="327" t="s">
        <v>485</v>
      </c>
      <c r="C87" s="156">
        <v>1277.7</v>
      </c>
      <c r="D87" s="157"/>
      <c r="E87" s="157">
        <v>49.7</v>
      </c>
      <c r="F87" s="146">
        <f t="shared" si="4"/>
        <v>1327.4</v>
      </c>
      <c r="G87" s="146">
        <v>259.60000000000002</v>
      </c>
      <c r="H87" s="146">
        <v>7.4999999999999997E-2</v>
      </c>
      <c r="I87" s="372">
        <f t="shared" si="5"/>
        <v>1.4667771583546783E-2</v>
      </c>
      <c r="J87" s="165"/>
      <c r="K87" s="18"/>
      <c r="L87" s="87">
        <v>28.309116666666668</v>
      </c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1:24" s="1" customFormat="1" ht="15.5" x14ac:dyDescent="0.35">
      <c r="A88" s="286">
        <v>5</v>
      </c>
      <c r="B88" s="327" t="s">
        <v>486</v>
      </c>
      <c r="C88" s="156">
        <v>1422.3</v>
      </c>
      <c r="D88" s="157"/>
      <c r="E88" s="157">
        <v>106</v>
      </c>
      <c r="F88" s="146">
        <f t="shared" si="4"/>
        <v>1528.3</v>
      </c>
      <c r="G88" s="146">
        <v>286.3</v>
      </c>
      <c r="H88" s="146">
        <v>7.4999999999999997E-2</v>
      </c>
      <c r="I88" s="372">
        <f t="shared" si="5"/>
        <v>1.4049924752993524E-2</v>
      </c>
      <c r="J88" s="165"/>
      <c r="K88" s="18"/>
      <c r="L88" s="87">
        <v>17.660733333333333</v>
      </c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1:24" s="1" customFormat="1" ht="15.5" x14ac:dyDescent="0.35">
      <c r="A89" s="286">
        <v>6</v>
      </c>
      <c r="B89" s="327" t="s">
        <v>487</v>
      </c>
      <c r="C89" s="156">
        <v>736.94</v>
      </c>
      <c r="D89" s="157"/>
      <c r="E89" s="157"/>
      <c r="F89" s="146">
        <f t="shared" si="4"/>
        <v>736.94</v>
      </c>
      <c r="G89" s="146">
        <v>136</v>
      </c>
      <c r="H89" s="146">
        <v>7.4999999999999997E-2</v>
      </c>
      <c r="I89" s="372">
        <f t="shared" si="5"/>
        <v>1.3841018264716258E-2</v>
      </c>
      <c r="J89" s="165"/>
      <c r="K89" s="18"/>
      <c r="L89" s="87">
        <v>10.12895</v>
      </c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1:24" s="1" customFormat="1" ht="15.5" x14ac:dyDescent="0.35">
      <c r="A90" s="365">
        <v>7</v>
      </c>
      <c r="B90" s="327" t="s">
        <v>488</v>
      </c>
      <c r="C90" s="156">
        <v>588.29</v>
      </c>
      <c r="D90" s="157"/>
      <c r="E90" s="157"/>
      <c r="F90" s="146">
        <f t="shared" si="4"/>
        <v>588.29</v>
      </c>
      <c r="G90" s="146">
        <v>152.6</v>
      </c>
      <c r="H90" s="146">
        <v>7.4999999999999997E-2</v>
      </c>
      <c r="I90" s="372">
        <f t="shared" si="5"/>
        <v>1.9454690713763618E-2</v>
      </c>
      <c r="J90" s="165"/>
      <c r="K90" s="18"/>
      <c r="L90" s="87">
        <v>8.8303666666666665</v>
      </c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1:24" s="1" customFormat="1" ht="15.5" x14ac:dyDescent="0.35">
      <c r="A91" s="286">
        <v>8</v>
      </c>
      <c r="B91" s="328" t="s">
        <v>489</v>
      </c>
      <c r="C91" s="156">
        <v>264.32</v>
      </c>
      <c r="D91" s="157"/>
      <c r="E91" s="157"/>
      <c r="F91" s="146">
        <f t="shared" si="4"/>
        <v>264.32</v>
      </c>
      <c r="G91" s="146">
        <v>75.3</v>
      </c>
      <c r="H91" s="146">
        <v>7.4999999999999997E-2</v>
      </c>
      <c r="I91" s="372">
        <f t="shared" si="5"/>
        <v>2.1366147094430993E-2</v>
      </c>
      <c r="J91" s="165"/>
      <c r="K91" s="18"/>
      <c r="L91" s="87">
        <v>0</v>
      </c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1:24" s="1" customFormat="1" ht="15.5" x14ac:dyDescent="0.35">
      <c r="A92" s="286">
        <v>9</v>
      </c>
      <c r="B92" s="327" t="s">
        <v>490</v>
      </c>
      <c r="C92" s="156">
        <v>181.4</v>
      </c>
      <c r="D92" s="157"/>
      <c r="E92" s="157">
        <v>21.3</v>
      </c>
      <c r="F92" s="146">
        <f t="shared" si="4"/>
        <v>202.70000000000002</v>
      </c>
      <c r="G92" s="146">
        <v>38</v>
      </c>
      <c r="H92" s="146">
        <v>7.4999999999999997E-2</v>
      </c>
      <c r="I92" s="372">
        <f t="shared" si="5"/>
        <v>1.4060187469166254E-2</v>
      </c>
      <c r="J92" s="165"/>
      <c r="K92" s="18"/>
      <c r="L92" s="87">
        <v>18.6996</v>
      </c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1:24" s="1" customFormat="1" ht="15.5" x14ac:dyDescent="0.35">
      <c r="A93" s="365">
        <v>10</v>
      </c>
      <c r="B93" s="327" t="s">
        <v>491</v>
      </c>
      <c r="C93" s="156">
        <v>366.9</v>
      </c>
      <c r="D93" s="157"/>
      <c r="E93" s="157"/>
      <c r="F93" s="146">
        <f t="shared" si="4"/>
        <v>366.9</v>
      </c>
      <c r="G93" s="146">
        <v>97.5</v>
      </c>
      <c r="H93" s="146">
        <v>7.4999999999999997E-2</v>
      </c>
      <c r="I93" s="372">
        <f t="shared" si="5"/>
        <v>1.993049877350777E-2</v>
      </c>
      <c r="J93" s="165"/>
      <c r="K93" s="18"/>
      <c r="L93" s="87">
        <v>46.229566666666663</v>
      </c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1:24" s="1" customFormat="1" ht="15.5" x14ac:dyDescent="0.35">
      <c r="A94" s="286">
        <v>11</v>
      </c>
      <c r="B94" s="327" t="s">
        <v>492</v>
      </c>
      <c r="C94" s="156">
        <v>580.66999999999996</v>
      </c>
      <c r="D94" s="157"/>
      <c r="E94" s="157"/>
      <c r="F94" s="146">
        <f t="shared" si="4"/>
        <v>580.66999999999996</v>
      </c>
      <c r="G94" s="146">
        <v>155.30000000000001</v>
      </c>
      <c r="H94" s="146">
        <v>7.4999999999999997E-2</v>
      </c>
      <c r="I94" s="372">
        <f t="shared" si="5"/>
        <v>2.0058725265641418E-2</v>
      </c>
      <c r="J94" s="165"/>
      <c r="K94" s="18"/>
      <c r="L94" s="87">
        <v>24.776970000000002</v>
      </c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</row>
    <row r="95" spans="1:24" s="1" customFormat="1" ht="15.5" x14ac:dyDescent="0.35">
      <c r="A95" s="286">
        <v>12</v>
      </c>
      <c r="B95" s="327" t="s">
        <v>493</v>
      </c>
      <c r="C95" s="156">
        <v>583.6</v>
      </c>
      <c r="D95" s="157">
        <v>29.3</v>
      </c>
      <c r="E95" s="157"/>
      <c r="F95" s="146">
        <f t="shared" si="4"/>
        <v>612.9</v>
      </c>
      <c r="G95" s="146">
        <v>158.69999999999999</v>
      </c>
      <c r="H95" s="146">
        <v>7.4999999999999997E-2</v>
      </c>
      <c r="I95" s="372">
        <f t="shared" si="5"/>
        <v>1.9419970631424373E-2</v>
      </c>
      <c r="J95" s="165"/>
      <c r="K95" s="18"/>
      <c r="L95" s="87">
        <v>32.724299999999999</v>
      </c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1:24" s="1" customFormat="1" ht="15.5" x14ac:dyDescent="0.35">
      <c r="A96" s="365">
        <v>13</v>
      </c>
      <c r="B96" s="327" t="s">
        <v>495</v>
      </c>
      <c r="C96" s="156">
        <v>851.5</v>
      </c>
      <c r="D96" s="157"/>
      <c r="E96" s="157"/>
      <c r="F96" s="146">
        <f t="shared" si="4"/>
        <v>851.5</v>
      </c>
      <c r="G96" s="146">
        <v>155.4</v>
      </c>
      <c r="H96" s="146">
        <v>7.4999999999999997E-2</v>
      </c>
      <c r="I96" s="372">
        <f t="shared" si="5"/>
        <v>1.368761009982384E-2</v>
      </c>
      <c r="J96" s="165"/>
      <c r="K96" s="18"/>
      <c r="L96" s="87">
        <v>61.29313333333333</v>
      </c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1:24" s="1" customFormat="1" ht="15.5" x14ac:dyDescent="0.35">
      <c r="A97" s="286">
        <v>14</v>
      </c>
      <c r="B97" s="327" t="s">
        <v>496</v>
      </c>
      <c r="C97" s="156">
        <v>510.4</v>
      </c>
      <c r="D97" s="157"/>
      <c r="E97" s="157">
        <v>35.200000000000003</v>
      </c>
      <c r="F97" s="146">
        <f t="shared" si="4"/>
        <v>545.6</v>
      </c>
      <c r="G97" s="146">
        <v>146.69999999999999</v>
      </c>
      <c r="H97" s="146">
        <v>7.4999999999999997E-2</v>
      </c>
      <c r="I97" s="372">
        <f t="shared" si="5"/>
        <v>2.0165872434017594E-2</v>
      </c>
      <c r="J97" s="165"/>
      <c r="K97" s="18"/>
      <c r="L97" s="87">
        <v>31.166</v>
      </c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1:24" s="1" customFormat="1" ht="15.5" x14ac:dyDescent="0.35">
      <c r="A98" s="286">
        <v>15</v>
      </c>
      <c r="B98" s="327" t="s">
        <v>497</v>
      </c>
      <c r="C98" s="156">
        <v>545.21</v>
      </c>
      <c r="D98" s="157"/>
      <c r="E98" s="157">
        <v>19.600000000000001</v>
      </c>
      <c r="F98" s="146">
        <f t="shared" si="4"/>
        <v>564.81000000000006</v>
      </c>
      <c r="G98" s="146">
        <v>146.6</v>
      </c>
      <c r="H98" s="146">
        <v>7.4999999999999997E-2</v>
      </c>
      <c r="I98" s="372">
        <f t="shared" si="5"/>
        <v>1.946672332288734E-2</v>
      </c>
      <c r="J98" s="165"/>
      <c r="K98" s="18"/>
      <c r="L98" s="87">
        <v>31.166</v>
      </c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1:24" s="1" customFormat="1" ht="15.5" x14ac:dyDescent="0.35">
      <c r="A99" s="365">
        <v>16</v>
      </c>
      <c r="B99" s="327" t="s">
        <v>498</v>
      </c>
      <c r="C99" s="156">
        <v>536.25</v>
      </c>
      <c r="D99" s="157"/>
      <c r="E99" s="157"/>
      <c r="F99" s="146">
        <f t="shared" si="4"/>
        <v>536.25</v>
      </c>
      <c r="G99" s="146">
        <v>135.19999999999999</v>
      </c>
      <c r="H99" s="146">
        <v>7.4999999999999997E-2</v>
      </c>
      <c r="I99" s="372">
        <f t="shared" si="5"/>
        <v>1.8909090909090907E-2</v>
      </c>
      <c r="J99" s="165"/>
      <c r="K99" s="18"/>
      <c r="L99" s="87">
        <v>31.166</v>
      </c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1:24" s="1" customFormat="1" ht="15.5" x14ac:dyDescent="0.35">
      <c r="A100" s="286">
        <v>17</v>
      </c>
      <c r="B100" s="327" t="s">
        <v>499</v>
      </c>
      <c r="C100" s="156">
        <v>534.97</v>
      </c>
      <c r="D100" s="157">
        <v>68.2</v>
      </c>
      <c r="E100" s="157"/>
      <c r="F100" s="146">
        <f t="shared" si="4"/>
        <v>603.17000000000007</v>
      </c>
      <c r="G100" s="146">
        <v>118.5</v>
      </c>
      <c r="H100" s="146">
        <v>7.4999999999999997E-2</v>
      </c>
      <c r="I100" s="372">
        <f t="shared" si="5"/>
        <v>1.4734651922343614E-2</v>
      </c>
      <c r="J100" s="165"/>
      <c r="K100" s="18"/>
      <c r="L100" s="87">
        <v>31.166</v>
      </c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1:24" s="1" customFormat="1" ht="15.5" x14ac:dyDescent="0.35">
      <c r="A101" s="286">
        <v>18</v>
      </c>
      <c r="B101" s="327" t="s">
        <v>500</v>
      </c>
      <c r="C101" s="156">
        <v>191.9</v>
      </c>
      <c r="D101" s="157"/>
      <c r="E101" s="157">
        <v>35</v>
      </c>
      <c r="F101" s="146">
        <f t="shared" si="4"/>
        <v>226.9</v>
      </c>
      <c r="G101" s="146">
        <v>36.799999999999997</v>
      </c>
      <c r="H101" s="146">
        <v>7.4999999999999997E-2</v>
      </c>
      <c r="I101" s="372">
        <f t="shared" si="5"/>
        <v>1.2163948876156896E-2</v>
      </c>
      <c r="J101" s="165"/>
      <c r="K101" s="18"/>
      <c r="L101" s="87">
        <v>27.270250000000001</v>
      </c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1:24" s="1" customFormat="1" ht="15.5" x14ac:dyDescent="0.35">
      <c r="A102" s="365">
        <v>19</v>
      </c>
      <c r="B102" s="327" t="s">
        <v>501</v>
      </c>
      <c r="C102" s="156">
        <v>368.4</v>
      </c>
      <c r="D102" s="157"/>
      <c r="E102" s="157">
        <v>17.2</v>
      </c>
      <c r="F102" s="146">
        <f t="shared" si="4"/>
        <v>385.59999999999997</v>
      </c>
      <c r="G102" s="146">
        <v>90.7</v>
      </c>
      <c r="H102" s="146">
        <v>7.4999999999999997E-2</v>
      </c>
      <c r="I102" s="372">
        <f t="shared" si="5"/>
        <v>1.7641338174273862E-2</v>
      </c>
      <c r="J102" s="165"/>
      <c r="K102" s="18"/>
      <c r="L102" s="87">
        <v>23.374499999999998</v>
      </c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1:24" s="1" customFormat="1" ht="15.5" x14ac:dyDescent="0.35">
      <c r="A103" s="286">
        <v>20</v>
      </c>
      <c r="B103" s="327" t="s">
        <v>502</v>
      </c>
      <c r="C103" s="156">
        <v>298.58</v>
      </c>
      <c r="D103" s="157">
        <v>41.6</v>
      </c>
      <c r="E103" s="157"/>
      <c r="F103" s="146">
        <f t="shared" si="4"/>
        <v>340.18</v>
      </c>
      <c r="G103" s="146">
        <v>90.7</v>
      </c>
      <c r="H103" s="146">
        <v>7.4999999999999997E-2</v>
      </c>
      <c r="I103" s="372">
        <f t="shared" si="5"/>
        <v>1.9996766417778825E-2</v>
      </c>
      <c r="J103" s="165"/>
      <c r="K103" s="18"/>
      <c r="L103" s="87">
        <v>30.386849999999999</v>
      </c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1:24" s="1" customFormat="1" ht="15.5" x14ac:dyDescent="0.35">
      <c r="A104" s="286">
        <v>21</v>
      </c>
      <c r="B104" s="327" t="s">
        <v>503</v>
      </c>
      <c r="C104" s="156">
        <v>820.07</v>
      </c>
      <c r="D104" s="157"/>
      <c r="E104" s="157">
        <v>159.9</v>
      </c>
      <c r="F104" s="146">
        <f t="shared" si="4"/>
        <v>979.97</v>
      </c>
      <c r="G104" s="146">
        <v>91.3</v>
      </c>
      <c r="H104" s="146">
        <v>7.4999999999999997E-2</v>
      </c>
      <c r="I104" s="372">
        <f t="shared" si="5"/>
        <v>6.9874587997591758E-3</v>
      </c>
      <c r="J104" s="165"/>
      <c r="K104" s="18"/>
      <c r="L104" s="87">
        <v>77.915000000000006</v>
      </c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1:24" s="1" customFormat="1" ht="15.5" x14ac:dyDescent="0.35">
      <c r="A105" s="365">
        <v>22</v>
      </c>
      <c r="B105" s="327" t="s">
        <v>504</v>
      </c>
      <c r="C105" s="156">
        <v>1330.1</v>
      </c>
      <c r="D105" s="157"/>
      <c r="E105" s="157"/>
      <c r="F105" s="146">
        <f t="shared" si="4"/>
        <v>1330.1</v>
      </c>
      <c r="G105" s="146">
        <v>180.8</v>
      </c>
      <c r="H105" s="146">
        <v>7.4999999999999997E-2</v>
      </c>
      <c r="I105" s="372">
        <f t="shared" si="5"/>
        <v>1.0194722201338246E-2</v>
      </c>
      <c r="J105" s="165"/>
      <c r="K105" s="18"/>
      <c r="L105" s="87">
        <v>151.46676000000002</v>
      </c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1:24" s="1" customFormat="1" ht="15.5" x14ac:dyDescent="0.35">
      <c r="A106" s="286">
        <v>23</v>
      </c>
      <c r="B106" s="327" t="s">
        <v>554</v>
      </c>
      <c r="C106" s="156">
        <v>788.55</v>
      </c>
      <c r="D106" s="157">
        <v>32.1</v>
      </c>
      <c r="E106" s="157"/>
      <c r="F106" s="146">
        <f t="shared" si="4"/>
        <v>820.65</v>
      </c>
      <c r="G106" s="146">
        <v>250.1</v>
      </c>
      <c r="H106" s="146">
        <v>7.4999999999999997E-2</v>
      </c>
      <c r="I106" s="372">
        <f t="shared" si="5"/>
        <v>2.285688174008408E-2</v>
      </c>
      <c r="J106" s="165"/>
      <c r="K106" s="18"/>
      <c r="L106" s="87">
        <v>74.175080000000008</v>
      </c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1:24" s="1" customFormat="1" ht="15.5" x14ac:dyDescent="0.35">
      <c r="A107" s="286">
        <v>24</v>
      </c>
      <c r="B107" s="327" t="s">
        <v>555</v>
      </c>
      <c r="C107" s="156">
        <v>1286.57</v>
      </c>
      <c r="D107" s="157">
        <v>132.1</v>
      </c>
      <c r="E107" s="157">
        <v>45.2</v>
      </c>
      <c r="F107" s="146">
        <f t="shared" si="4"/>
        <v>1463.87</v>
      </c>
      <c r="G107" s="146">
        <v>200.6</v>
      </c>
      <c r="H107" s="146">
        <v>7.4999999999999997E-2</v>
      </c>
      <c r="I107" s="372">
        <f t="shared" si="5"/>
        <v>1.0277551968412495E-2</v>
      </c>
      <c r="J107" s="165"/>
      <c r="K107" s="18"/>
      <c r="L107" s="87">
        <v>128.55975000000001</v>
      </c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</row>
    <row r="108" spans="1:24" s="1" customFormat="1" ht="15.5" x14ac:dyDescent="0.35">
      <c r="A108" s="365">
        <v>25</v>
      </c>
      <c r="B108" s="327" t="s">
        <v>556</v>
      </c>
      <c r="C108" s="156">
        <v>498.78</v>
      </c>
      <c r="D108" s="157">
        <v>48.7</v>
      </c>
      <c r="E108" s="157">
        <v>47.7</v>
      </c>
      <c r="F108" s="146">
        <f t="shared" si="4"/>
        <v>595.18000000000006</v>
      </c>
      <c r="G108" s="146">
        <v>160.1</v>
      </c>
      <c r="H108" s="146">
        <v>7.4999999999999997E-2</v>
      </c>
      <c r="I108" s="372">
        <f t="shared" si="5"/>
        <v>2.0174569037938097E-2</v>
      </c>
      <c r="J108" s="165"/>
      <c r="K108" s="18"/>
      <c r="L108" s="87">
        <v>8.8303666666666665</v>
      </c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1:24" s="1" customFormat="1" ht="15.5" x14ac:dyDescent="0.35">
      <c r="A109" s="286">
        <v>26</v>
      </c>
      <c r="B109" s="327" t="s">
        <v>557</v>
      </c>
      <c r="C109" s="156">
        <v>142</v>
      </c>
      <c r="D109" s="157"/>
      <c r="E109" s="157"/>
      <c r="F109" s="146">
        <f t="shared" si="4"/>
        <v>142</v>
      </c>
      <c r="G109" s="146">
        <v>10.8</v>
      </c>
      <c r="H109" s="146">
        <v>7.4999999999999997E-2</v>
      </c>
      <c r="I109" s="372">
        <f t="shared" si="5"/>
        <v>5.7042253521126761E-3</v>
      </c>
      <c r="J109" s="165"/>
      <c r="K109" s="18"/>
      <c r="L109" s="87">
        <v>21.037050000000001</v>
      </c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1:24" s="1" customFormat="1" ht="15.5" x14ac:dyDescent="0.35">
      <c r="A110" s="286">
        <v>27</v>
      </c>
      <c r="B110" s="327" t="s">
        <v>558</v>
      </c>
      <c r="C110" s="156">
        <v>537.64</v>
      </c>
      <c r="D110" s="157">
        <v>39.299999999999997</v>
      </c>
      <c r="E110" s="157"/>
      <c r="F110" s="146">
        <f t="shared" si="4"/>
        <v>576.93999999999994</v>
      </c>
      <c r="G110" s="146">
        <v>220</v>
      </c>
      <c r="H110" s="146">
        <v>7.4999999999999997E-2</v>
      </c>
      <c r="I110" s="372">
        <f t="shared" si="5"/>
        <v>2.8599161091274659E-2</v>
      </c>
      <c r="J110" s="165"/>
      <c r="K110" s="18"/>
      <c r="L110" s="87">
        <v>49.865600000000001</v>
      </c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1:24" s="1" customFormat="1" ht="15.5" x14ac:dyDescent="0.35">
      <c r="A111" s="365">
        <v>28</v>
      </c>
      <c r="B111" s="327" t="s">
        <v>559</v>
      </c>
      <c r="C111" s="156">
        <v>587.76</v>
      </c>
      <c r="D111" s="157"/>
      <c r="E111" s="157"/>
      <c r="F111" s="146">
        <f t="shared" si="4"/>
        <v>587.76</v>
      </c>
      <c r="G111" s="146">
        <v>280</v>
      </c>
      <c r="H111" s="146">
        <v>7.4999999999999997E-2</v>
      </c>
      <c r="I111" s="372">
        <f t="shared" si="5"/>
        <v>3.5728868926092283E-2</v>
      </c>
      <c r="J111" s="165"/>
      <c r="K111" s="18"/>
      <c r="L111" s="87">
        <v>25.971666666666664</v>
      </c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1:24" s="1" customFormat="1" ht="15.5" x14ac:dyDescent="0.35">
      <c r="A112" s="286">
        <v>29</v>
      </c>
      <c r="B112" s="327" t="s">
        <v>560</v>
      </c>
      <c r="C112" s="156">
        <v>1869.7</v>
      </c>
      <c r="D112" s="157"/>
      <c r="E112" s="157">
        <v>22</v>
      </c>
      <c r="F112" s="146">
        <f t="shared" si="4"/>
        <v>1891.7</v>
      </c>
      <c r="G112" s="146">
        <v>39.9</v>
      </c>
      <c r="H112" s="146">
        <v>7.4999999999999997E-2</v>
      </c>
      <c r="I112" s="372">
        <f t="shared" si="5"/>
        <v>1.5819104509171642E-3</v>
      </c>
      <c r="J112" s="165"/>
      <c r="K112" s="18"/>
      <c r="L112" s="87">
        <v>114.27533333333334</v>
      </c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1:24" s="1" customFormat="1" ht="15.5" x14ac:dyDescent="0.35">
      <c r="A113" s="286">
        <v>30</v>
      </c>
      <c r="B113" s="327" t="s">
        <v>561</v>
      </c>
      <c r="C113" s="156">
        <v>1857.4</v>
      </c>
      <c r="D113" s="157"/>
      <c r="E113" s="157"/>
      <c r="F113" s="146">
        <f t="shared" si="4"/>
        <v>1857.4</v>
      </c>
      <c r="G113" s="146">
        <v>174</v>
      </c>
      <c r="H113" s="146">
        <v>7.4999999999999997E-2</v>
      </c>
      <c r="I113" s="372">
        <f t="shared" si="5"/>
        <v>7.0259502530418856E-3</v>
      </c>
      <c r="J113" s="165"/>
      <c r="K113" s="18"/>
      <c r="L113" s="87">
        <v>148.0385</v>
      </c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1:24" s="1" customFormat="1" ht="15.5" x14ac:dyDescent="0.35">
      <c r="A114" s="365">
        <v>31</v>
      </c>
      <c r="B114" s="327" t="s">
        <v>562</v>
      </c>
      <c r="C114" s="156">
        <v>2470.1999999999998</v>
      </c>
      <c r="D114" s="157"/>
      <c r="E114" s="157"/>
      <c r="F114" s="146">
        <f t="shared" si="4"/>
        <v>2470.1999999999998</v>
      </c>
      <c r="G114" s="146">
        <v>74.599999999999994</v>
      </c>
      <c r="H114" s="146">
        <v>7.4999999999999997E-2</v>
      </c>
      <c r="I114" s="372">
        <f t="shared" si="5"/>
        <v>2.2649987855234395E-3</v>
      </c>
      <c r="J114" s="165"/>
      <c r="K114" s="18"/>
      <c r="L114" s="87">
        <v>285.68833333333333</v>
      </c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1:24" s="1" customFormat="1" ht="15.5" x14ac:dyDescent="0.35">
      <c r="A115" s="286">
        <v>32</v>
      </c>
      <c r="B115" s="327" t="s">
        <v>563</v>
      </c>
      <c r="C115" s="156">
        <v>121.8</v>
      </c>
      <c r="D115" s="157"/>
      <c r="E115" s="157"/>
      <c r="F115" s="146">
        <f t="shared" si="4"/>
        <v>121.8</v>
      </c>
      <c r="G115" s="146">
        <v>146.69999999999999</v>
      </c>
      <c r="H115" s="146">
        <v>7.4999999999999997E-2</v>
      </c>
      <c r="I115" s="372">
        <f t="shared" si="5"/>
        <v>9.0332512315270938E-2</v>
      </c>
      <c r="J115" s="165"/>
      <c r="K115" s="18"/>
      <c r="L115" s="87">
        <v>5.7137666666666664</v>
      </c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1:24" s="1" customFormat="1" ht="15.5" x14ac:dyDescent="0.35">
      <c r="A116" s="286">
        <v>33</v>
      </c>
      <c r="B116" s="327" t="s">
        <v>564</v>
      </c>
      <c r="C116" s="156">
        <v>1831.3</v>
      </c>
      <c r="D116" s="157"/>
      <c r="E116" s="157"/>
      <c r="F116" s="146">
        <f t="shared" si="4"/>
        <v>1831.3</v>
      </c>
      <c r="G116" s="146">
        <v>128.5</v>
      </c>
      <c r="H116" s="146">
        <v>7.4999999999999997E-2</v>
      </c>
      <c r="I116" s="372">
        <f t="shared" si="5"/>
        <v>5.2626549445748917E-3</v>
      </c>
      <c r="J116" s="165"/>
      <c r="K116" s="18"/>
      <c r="L116" s="87">
        <v>128.55975000000001</v>
      </c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1:24" s="1" customFormat="1" ht="15.5" x14ac:dyDescent="0.35">
      <c r="A117" s="365">
        <v>34</v>
      </c>
      <c r="B117" s="327" t="s">
        <v>565</v>
      </c>
      <c r="C117" s="156">
        <v>1844.3</v>
      </c>
      <c r="D117" s="157"/>
      <c r="E117" s="157"/>
      <c r="F117" s="146">
        <f t="shared" si="4"/>
        <v>1844.3</v>
      </c>
      <c r="G117" s="146">
        <v>88.3</v>
      </c>
      <c r="H117" s="146">
        <v>7.4999999999999997E-2</v>
      </c>
      <c r="I117" s="372">
        <f t="shared" si="5"/>
        <v>3.5907932548934554E-3</v>
      </c>
      <c r="J117" s="165"/>
      <c r="K117" s="18"/>
      <c r="L117" s="87">
        <v>103.88666666666666</v>
      </c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1:24" s="1" customFormat="1" ht="15.5" x14ac:dyDescent="0.35">
      <c r="A118" s="286">
        <v>35</v>
      </c>
      <c r="B118" s="327" t="s">
        <v>566</v>
      </c>
      <c r="C118" s="156">
        <v>193.76</v>
      </c>
      <c r="D118" s="157"/>
      <c r="E118" s="157"/>
      <c r="F118" s="146">
        <f t="shared" si="4"/>
        <v>193.76</v>
      </c>
      <c r="G118" s="146">
        <v>71.2</v>
      </c>
      <c r="H118" s="146">
        <v>7.4999999999999997E-2</v>
      </c>
      <c r="I118" s="372">
        <f t="shared" si="5"/>
        <v>2.7559867877786953E-2</v>
      </c>
      <c r="J118" s="165"/>
      <c r="K118" s="18"/>
      <c r="L118" s="87">
        <v>8.5706499999999988</v>
      </c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1:24" s="1" customFormat="1" ht="15.5" x14ac:dyDescent="0.35">
      <c r="A119" s="286">
        <v>36</v>
      </c>
      <c r="B119" s="327" t="s">
        <v>567</v>
      </c>
      <c r="C119" s="156">
        <v>1841.4</v>
      </c>
      <c r="D119" s="157"/>
      <c r="E119" s="157"/>
      <c r="F119" s="146">
        <f t="shared" si="4"/>
        <v>1841.4</v>
      </c>
      <c r="G119" s="146">
        <v>44.5</v>
      </c>
      <c r="H119" s="146">
        <v>7.4999999999999997E-2</v>
      </c>
      <c r="I119" s="372">
        <f t="shared" si="5"/>
        <v>1.8124796350602801E-3</v>
      </c>
      <c r="J119" s="165"/>
      <c r="K119" s="18"/>
      <c r="L119" s="87">
        <v>167.77696666666665</v>
      </c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1:24" s="1" customFormat="1" ht="15.5" x14ac:dyDescent="0.35">
      <c r="A120" s="365">
        <v>37</v>
      </c>
      <c r="B120" s="327" t="s">
        <v>568</v>
      </c>
      <c r="C120" s="156">
        <v>94.7</v>
      </c>
      <c r="D120" s="157"/>
      <c r="E120" s="157"/>
      <c r="F120" s="146">
        <f t="shared" si="4"/>
        <v>94.7</v>
      </c>
      <c r="G120" s="146">
        <v>38.799999999999997</v>
      </c>
      <c r="H120" s="146">
        <v>7.4999999999999997E-2</v>
      </c>
      <c r="I120" s="372">
        <f t="shared" si="5"/>
        <v>3.0728616684266099E-2</v>
      </c>
      <c r="J120" s="165"/>
      <c r="K120" s="18"/>
      <c r="L120" s="87">
        <v>5.4540499999999996</v>
      </c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</row>
    <row r="121" spans="1:24" s="1" customFormat="1" ht="15.5" x14ac:dyDescent="0.35">
      <c r="A121" s="286">
        <v>38</v>
      </c>
      <c r="B121" s="327" t="s">
        <v>569</v>
      </c>
      <c r="C121" s="156">
        <v>1687.6</v>
      </c>
      <c r="D121" s="157">
        <v>124.8</v>
      </c>
      <c r="E121" s="157"/>
      <c r="F121" s="146">
        <f t="shared" si="4"/>
        <v>1812.3999999999999</v>
      </c>
      <c r="G121" s="146">
        <v>84.1</v>
      </c>
      <c r="H121" s="146">
        <v>7.4999999999999997E-2</v>
      </c>
      <c r="I121" s="372">
        <f t="shared" si="5"/>
        <v>3.4801920105936878E-3</v>
      </c>
      <c r="J121" s="165"/>
      <c r="K121" s="18"/>
      <c r="L121" s="87">
        <v>125.96258333333331</v>
      </c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</row>
    <row r="122" spans="1:24" s="1" customFormat="1" ht="15.5" x14ac:dyDescent="0.35">
      <c r="A122" s="286">
        <v>39</v>
      </c>
      <c r="B122" s="327" t="s">
        <v>570</v>
      </c>
      <c r="C122" s="156">
        <v>155.80000000000001</v>
      </c>
      <c r="D122" s="157"/>
      <c r="E122" s="157"/>
      <c r="F122" s="146">
        <f t="shared" si="4"/>
        <v>155.80000000000001</v>
      </c>
      <c r="G122" s="146">
        <v>30.8</v>
      </c>
      <c r="H122" s="146">
        <v>7.4999999999999997E-2</v>
      </c>
      <c r="I122" s="372">
        <f t="shared" si="5"/>
        <v>1.4826700898587933E-2</v>
      </c>
      <c r="J122" s="165"/>
      <c r="K122" s="18"/>
      <c r="L122" s="87">
        <v>25.971666666666664</v>
      </c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</row>
    <row r="123" spans="1:24" s="1" customFormat="1" ht="15.5" x14ac:dyDescent="0.35">
      <c r="A123" s="365">
        <v>40</v>
      </c>
      <c r="B123" s="327" t="s">
        <v>571</v>
      </c>
      <c r="C123" s="156">
        <v>378.1</v>
      </c>
      <c r="D123" s="157"/>
      <c r="E123" s="157"/>
      <c r="F123" s="146">
        <f t="shared" si="4"/>
        <v>378.1</v>
      </c>
      <c r="G123" s="146">
        <v>137.80000000000001</v>
      </c>
      <c r="H123" s="146">
        <v>7.4999999999999997E-2</v>
      </c>
      <c r="I123" s="372">
        <f t="shared" si="5"/>
        <v>2.7334038614123247E-2</v>
      </c>
      <c r="J123" s="165"/>
      <c r="K123" s="18"/>
      <c r="L123" s="87">
        <v>38.438066666666664</v>
      </c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</row>
    <row r="124" spans="1:24" s="1" customFormat="1" ht="15.5" x14ac:dyDescent="0.35">
      <c r="A124" s="286">
        <v>41</v>
      </c>
      <c r="B124" s="327" t="s">
        <v>572</v>
      </c>
      <c r="C124" s="156">
        <v>2458.6999999999998</v>
      </c>
      <c r="D124" s="157"/>
      <c r="E124" s="157">
        <v>90.3</v>
      </c>
      <c r="F124" s="146">
        <f t="shared" si="4"/>
        <v>2549</v>
      </c>
      <c r="G124" s="146">
        <v>411.2</v>
      </c>
      <c r="H124" s="146">
        <v>7.4999999999999997E-2</v>
      </c>
      <c r="I124" s="372">
        <f t="shared" si="5"/>
        <v>1.2098862298940759E-2</v>
      </c>
      <c r="J124" s="165"/>
      <c r="K124" s="18"/>
      <c r="L124" s="87">
        <v>298.67416666666668</v>
      </c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</row>
    <row r="125" spans="1:24" s="1" customFormat="1" ht="15.5" x14ac:dyDescent="0.35">
      <c r="A125" s="286">
        <v>42</v>
      </c>
      <c r="B125" s="327" t="s">
        <v>573</v>
      </c>
      <c r="C125" s="156">
        <v>2593.29</v>
      </c>
      <c r="D125" s="157"/>
      <c r="E125" s="157"/>
      <c r="F125" s="146">
        <f t="shared" si="4"/>
        <v>2593.29</v>
      </c>
      <c r="G125" s="146">
        <v>415.9</v>
      </c>
      <c r="H125" s="146">
        <v>7.4999999999999997E-2</v>
      </c>
      <c r="I125" s="372">
        <f t="shared" si="5"/>
        <v>1.2028157282833773E-2</v>
      </c>
      <c r="J125" s="165"/>
      <c r="K125" s="18"/>
      <c r="L125" s="87">
        <v>259.45695000000001</v>
      </c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</row>
    <row r="126" spans="1:24" s="1" customFormat="1" ht="15.5" x14ac:dyDescent="0.35">
      <c r="A126" s="365">
        <v>43</v>
      </c>
      <c r="B126" s="328" t="s">
        <v>574</v>
      </c>
      <c r="C126" s="156">
        <v>330.82</v>
      </c>
      <c r="D126" s="157">
        <v>55</v>
      </c>
      <c r="E126" s="157"/>
      <c r="F126" s="146">
        <f t="shared" si="4"/>
        <v>385.82</v>
      </c>
      <c r="G126" s="146">
        <v>111.4</v>
      </c>
      <c r="H126" s="146">
        <v>7.4999999999999997E-2</v>
      </c>
      <c r="I126" s="372">
        <f t="shared" si="5"/>
        <v>2.1655175988803069E-2</v>
      </c>
      <c r="J126" s="165"/>
      <c r="K126" s="18"/>
      <c r="L126" s="87">
        <v>0</v>
      </c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</row>
    <row r="127" spans="1:24" s="1" customFormat="1" ht="15.5" x14ac:dyDescent="0.35">
      <c r="A127" s="286">
        <v>44</v>
      </c>
      <c r="B127" s="327" t="s">
        <v>575</v>
      </c>
      <c r="C127" s="156">
        <v>1699.75</v>
      </c>
      <c r="D127" s="157"/>
      <c r="E127" s="157"/>
      <c r="F127" s="146">
        <f t="shared" si="4"/>
        <v>1699.75</v>
      </c>
      <c r="G127" s="146">
        <v>110.2</v>
      </c>
      <c r="H127" s="146">
        <v>7.4999999999999997E-2</v>
      </c>
      <c r="I127" s="372">
        <f t="shared" si="5"/>
        <v>4.8624797764377121E-3</v>
      </c>
      <c r="J127" s="165"/>
      <c r="K127" s="18"/>
      <c r="L127" s="87">
        <v>191.67089999999999</v>
      </c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</row>
    <row r="128" spans="1:24" s="1" customFormat="1" ht="15.5" x14ac:dyDescent="0.35">
      <c r="A128" s="286">
        <v>45</v>
      </c>
      <c r="B128" s="327" t="s">
        <v>576</v>
      </c>
      <c r="C128" s="156">
        <v>211.46</v>
      </c>
      <c r="D128" s="157"/>
      <c r="E128" s="157">
        <v>12.6</v>
      </c>
      <c r="F128" s="146">
        <f t="shared" si="4"/>
        <v>224.06</v>
      </c>
      <c r="G128" s="146">
        <v>37.9</v>
      </c>
      <c r="H128" s="146">
        <v>7.4999999999999997E-2</v>
      </c>
      <c r="I128" s="372">
        <f t="shared" si="5"/>
        <v>1.2686334017673837E-2</v>
      </c>
      <c r="J128" s="165"/>
      <c r="K128" s="18"/>
      <c r="L128" s="87">
        <v>29.347983333333332</v>
      </c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</row>
    <row r="129" spans="1:24" s="1" customFormat="1" ht="15.5" x14ac:dyDescent="0.35">
      <c r="A129" s="365">
        <v>46</v>
      </c>
      <c r="B129" s="327" t="s">
        <v>577</v>
      </c>
      <c r="C129" s="156">
        <v>138.9</v>
      </c>
      <c r="D129" s="157"/>
      <c r="E129" s="157"/>
      <c r="F129" s="146">
        <f t="shared" ref="F129:F182" si="6">C129+D129+E129</f>
        <v>138.9</v>
      </c>
      <c r="G129" s="146">
        <v>55</v>
      </c>
      <c r="H129" s="146">
        <v>7.4999999999999997E-2</v>
      </c>
      <c r="I129" s="372">
        <f t="shared" si="5"/>
        <v>2.9697624190064793E-2</v>
      </c>
      <c r="J129" s="165"/>
      <c r="K129" s="18"/>
      <c r="L129" s="87">
        <v>11.427533333333333</v>
      </c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</row>
    <row r="130" spans="1:24" s="1" customFormat="1" ht="15.5" x14ac:dyDescent="0.35">
      <c r="A130" s="286">
        <v>47</v>
      </c>
      <c r="B130" s="327" t="s">
        <v>578</v>
      </c>
      <c r="C130" s="156">
        <v>8219.0300000000007</v>
      </c>
      <c r="D130" s="157">
        <v>69.3</v>
      </c>
      <c r="E130" s="157">
        <v>122.5</v>
      </c>
      <c r="F130" s="146">
        <f t="shared" si="6"/>
        <v>8410.83</v>
      </c>
      <c r="G130" s="146">
        <v>695.7</v>
      </c>
      <c r="H130" s="146">
        <v>7.4999999999999997E-2</v>
      </c>
      <c r="I130" s="372">
        <f t="shared" si="5"/>
        <v>6.2036089185015034E-3</v>
      </c>
      <c r="J130" s="165"/>
      <c r="K130" s="18"/>
      <c r="L130" s="87">
        <v>153.23283333333333</v>
      </c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</row>
    <row r="131" spans="1:24" s="1" customFormat="1" ht="15.5" x14ac:dyDescent="0.35">
      <c r="A131" s="286">
        <v>48</v>
      </c>
      <c r="B131" s="327" t="s">
        <v>2150</v>
      </c>
      <c r="C131" s="156">
        <v>953.56</v>
      </c>
      <c r="D131" s="157"/>
      <c r="E131" s="157"/>
      <c r="F131" s="146">
        <f t="shared" si="6"/>
        <v>953.56</v>
      </c>
      <c r="G131" s="146">
        <v>130</v>
      </c>
      <c r="H131" s="146">
        <v>7.4999999999999997E-2</v>
      </c>
      <c r="I131" s="372">
        <f t="shared" si="5"/>
        <v>1.0224841646042201E-2</v>
      </c>
      <c r="J131" s="165"/>
      <c r="K131" s="18"/>
      <c r="L131" s="87">
        <v>46.748999999999995</v>
      </c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</row>
    <row r="132" spans="1:24" s="1" customFormat="1" ht="15.5" x14ac:dyDescent="0.35">
      <c r="A132" s="365">
        <v>49</v>
      </c>
      <c r="B132" s="327" t="s">
        <v>2151</v>
      </c>
      <c r="C132" s="156">
        <v>1663</v>
      </c>
      <c r="D132" s="157"/>
      <c r="E132" s="157">
        <v>57.1</v>
      </c>
      <c r="F132" s="146">
        <f t="shared" si="6"/>
        <v>1720.1</v>
      </c>
      <c r="G132" s="146">
        <v>250</v>
      </c>
      <c r="H132" s="146">
        <v>7.4999999999999997E-2</v>
      </c>
      <c r="I132" s="372">
        <f t="shared" si="5"/>
        <v>1.0900529039009361E-2</v>
      </c>
      <c r="J132" s="165"/>
      <c r="K132" s="18"/>
      <c r="L132" s="87">
        <v>66.487466666666663</v>
      </c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</row>
    <row r="133" spans="1:24" s="1" customFormat="1" ht="15.5" x14ac:dyDescent="0.35">
      <c r="A133" s="286">
        <v>50</v>
      </c>
      <c r="B133" s="327" t="s">
        <v>2153</v>
      </c>
      <c r="C133" s="156">
        <v>1033.02</v>
      </c>
      <c r="D133" s="157"/>
      <c r="E133" s="157"/>
      <c r="F133" s="146">
        <f t="shared" si="6"/>
        <v>1033.02</v>
      </c>
      <c r="G133" s="146">
        <v>255.2</v>
      </c>
      <c r="H133" s="146">
        <v>7.4999999999999997E-2</v>
      </c>
      <c r="I133" s="372">
        <f t="shared" si="5"/>
        <v>1.8528198873206711E-2</v>
      </c>
      <c r="J133" s="165"/>
      <c r="K133" s="18"/>
      <c r="L133" s="87">
        <v>109.081</v>
      </c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</row>
    <row r="134" spans="1:24" s="1" customFormat="1" ht="15.5" x14ac:dyDescent="0.35">
      <c r="A134" s="286">
        <v>51</v>
      </c>
      <c r="B134" s="327" t="s">
        <v>2154</v>
      </c>
      <c r="C134" s="156">
        <v>220.38</v>
      </c>
      <c r="D134" s="157"/>
      <c r="E134" s="157"/>
      <c r="F134" s="146">
        <f t="shared" si="6"/>
        <v>220.38</v>
      </c>
      <c r="G134" s="146">
        <v>55.2</v>
      </c>
      <c r="H134" s="146">
        <v>7.4999999999999997E-2</v>
      </c>
      <c r="I134" s="372">
        <f t="shared" si="5"/>
        <v>1.8785733732643615E-2</v>
      </c>
      <c r="J134" s="165"/>
      <c r="K134" s="18"/>
      <c r="L134" s="87">
        <v>24.673083333333334</v>
      </c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</row>
    <row r="135" spans="1:24" s="1" customFormat="1" ht="15.5" x14ac:dyDescent="0.35">
      <c r="A135" s="365">
        <v>52</v>
      </c>
      <c r="B135" s="327" t="s">
        <v>579</v>
      </c>
      <c r="C135" s="156">
        <v>1928.15</v>
      </c>
      <c r="D135" s="157">
        <v>45.4</v>
      </c>
      <c r="E135" s="157"/>
      <c r="F135" s="146">
        <f t="shared" si="6"/>
        <v>1973.5500000000002</v>
      </c>
      <c r="G135" s="146">
        <v>407.9</v>
      </c>
      <c r="H135" s="146">
        <v>7.4999999999999997E-2</v>
      </c>
      <c r="I135" s="372">
        <f t="shared" si="5"/>
        <v>1.5501254085277796E-2</v>
      </c>
      <c r="J135" s="165"/>
      <c r="K135" s="18"/>
      <c r="L135" s="87">
        <v>124.664</v>
      </c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</row>
    <row r="136" spans="1:24" s="1" customFormat="1" ht="15.5" x14ac:dyDescent="0.35">
      <c r="A136" s="286">
        <v>53</v>
      </c>
      <c r="B136" s="327" t="s">
        <v>580</v>
      </c>
      <c r="C136" s="156">
        <v>194.37</v>
      </c>
      <c r="D136" s="157">
        <v>37.4</v>
      </c>
      <c r="E136" s="157"/>
      <c r="F136" s="146">
        <f t="shared" si="6"/>
        <v>231.77</v>
      </c>
      <c r="G136" s="146">
        <v>93.3</v>
      </c>
      <c r="H136" s="146">
        <v>7.4999999999999997E-2</v>
      </c>
      <c r="I136" s="372">
        <f t="shared" si="5"/>
        <v>3.0191569228114074E-2</v>
      </c>
      <c r="J136" s="165"/>
      <c r="K136" s="18"/>
      <c r="L136" s="87">
        <v>30.906283333333334</v>
      </c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</row>
    <row r="137" spans="1:24" s="1" customFormat="1" ht="15.5" x14ac:dyDescent="0.35">
      <c r="A137" s="286">
        <v>54</v>
      </c>
      <c r="B137" s="327" t="s">
        <v>581</v>
      </c>
      <c r="C137" s="156">
        <v>1422.83</v>
      </c>
      <c r="D137" s="157"/>
      <c r="E137" s="157"/>
      <c r="F137" s="146">
        <f t="shared" si="6"/>
        <v>1422.83</v>
      </c>
      <c r="G137" s="146">
        <v>299.2</v>
      </c>
      <c r="H137" s="146">
        <v>7.4999999999999997E-2</v>
      </c>
      <c r="I137" s="372">
        <f t="shared" si="5"/>
        <v>1.5771385197107173E-2</v>
      </c>
      <c r="J137" s="165"/>
      <c r="K137" s="18"/>
      <c r="L137" s="87">
        <v>98.692333333333337</v>
      </c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</row>
    <row r="138" spans="1:24" s="1" customFormat="1" ht="15.5" x14ac:dyDescent="0.35">
      <c r="A138" s="365">
        <v>55</v>
      </c>
      <c r="B138" s="327" t="s">
        <v>582</v>
      </c>
      <c r="C138" s="156">
        <v>377.6</v>
      </c>
      <c r="D138" s="157"/>
      <c r="E138" s="157"/>
      <c r="F138" s="146">
        <f t="shared" si="6"/>
        <v>377.6</v>
      </c>
      <c r="G138" s="146">
        <v>51.7</v>
      </c>
      <c r="H138" s="146">
        <v>7.4999999999999997E-2</v>
      </c>
      <c r="I138" s="372">
        <f t="shared" si="5"/>
        <v>1.0268802966101694E-2</v>
      </c>
      <c r="J138" s="165"/>
      <c r="K138" s="18"/>
      <c r="L138" s="87">
        <v>61.812566666666669</v>
      </c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</row>
    <row r="139" spans="1:24" s="1" customFormat="1" ht="15.5" x14ac:dyDescent="0.35">
      <c r="A139" s="286">
        <v>56</v>
      </c>
      <c r="B139" s="327" t="s">
        <v>583</v>
      </c>
      <c r="C139" s="156">
        <v>1527.61</v>
      </c>
      <c r="D139" s="157">
        <v>324.89999999999998</v>
      </c>
      <c r="E139" s="157"/>
      <c r="F139" s="146">
        <f t="shared" si="6"/>
        <v>1852.5099999999998</v>
      </c>
      <c r="G139" s="146">
        <v>372.9</v>
      </c>
      <c r="H139" s="146">
        <v>7.4999999999999997E-2</v>
      </c>
      <c r="I139" s="372">
        <f t="shared" si="5"/>
        <v>1.5097084496170062E-2</v>
      </c>
      <c r="J139" s="165"/>
      <c r="K139" s="18"/>
      <c r="L139" s="87">
        <v>186.99599999999998</v>
      </c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</row>
    <row r="140" spans="1:24" s="1" customFormat="1" ht="15.5" x14ac:dyDescent="0.35">
      <c r="A140" s="286">
        <v>57</v>
      </c>
      <c r="B140" s="327" t="s">
        <v>584</v>
      </c>
      <c r="C140" s="156">
        <v>2010.19</v>
      </c>
      <c r="D140" s="157"/>
      <c r="E140" s="157"/>
      <c r="F140" s="146">
        <f t="shared" si="6"/>
        <v>2010.19</v>
      </c>
      <c r="G140" s="146">
        <v>257.60000000000002</v>
      </c>
      <c r="H140" s="146">
        <v>7.4999999999999997E-2</v>
      </c>
      <c r="I140" s="372">
        <f t="shared" ref="I140:I192" si="7">G140*H140/F140</f>
        <v>9.6110317930145905E-3</v>
      </c>
      <c r="J140" s="165"/>
      <c r="K140" s="18"/>
      <c r="L140" s="87">
        <v>186.99599999999998</v>
      </c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</row>
    <row r="141" spans="1:24" s="1" customFormat="1" ht="15.5" x14ac:dyDescent="0.35">
      <c r="A141" s="365">
        <v>58</v>
      </c>
      <c r="B141" s="327" t="s">
        <v>585</v>
      </c>
      <c r="C141" s="156">
        <v>1464.32</v>
      </c>
      <c r="D141" s="157"/>
      <c r="E141" s="157"/>
      <c r="F141" s="146">
        <f t="shared" si="6"/>
        <v>1464.32</v>
      </c>
      <c r="G141" s="146">
        <v>308</v>
      </c>
      <c r="H141" s="146">
        <v>7.4999999999999997E-2</v>
      </c>
      <c r="I141" s="372">
        <f t="shared" si="7"/>
        <v>1.5775240384615384E-2</v>
      </c>
      <c r="J141" s="165"/>
      <c r="K141" s="18"/>
      <c r="L141" s="87">
        <v>127.26116666666665</v>
      </c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</row>
    <row r="142" spans="1:24" s="1" customFormat="1" ht="15.5" x14ac:dyDescent="0.35">
      <c r="A142" s="286">
        <v>59</v>
      </c>
      <c r="B142" s="327" t="s">
        <v>586</v>
      </c>
      <c r="C142" s="156">
        <v>152.11000000000001</v>
      </c>
      <c r="D142" s="157"/>
      <c r="E142" s="157"/>
      <c r="F142" s="146">
        <f t="shared" si="6"/>
        <v>152.11000000000001</v>
      </c>
      <c r="G142" s="146">
        <v>60.9</v>
      </c>
      <c r="H142" s="146">
        <v>7.4999999999999997E-2</v>
      </c>
      <c r="I142" s="372">
        <f t="shared" si="7"/>
        <v>3.0027611596870684E-2</v>
      </c>
      <c r="J142" s="165"/>
      <c r="K142" s="18"/>
      <c r="L142" s="87">
        <v>0</v>
      </c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</row>
    <row r="143" spans="1:24" s="1" customFormat="1" ht="15.5" x14ac:dyDescent="0.35">
      <c r="A143" s="286">
        <v>60</v>
      </c>
      <c r="B143" s="327" t="s">
        <v>587</v>
      </c>
      <c r="C143" s="156">
        <v>2553.5700000000002</v>
      </c>
      <c r="D143" s="157"/>
      <c r="E143" s="157"/>
      <c r="F143" s="146">
        <f t="shared" si="6"/>
        <v>2553.5700000000002</v>
      </c>
      <c r="G143" s="146">
        <v>157.1</v>
      </c>
      <c r="H143" s="146">
        <v>7.4999999999999997E-2</v>
      </c>
      <c r="I143" s="372">
        <f t="shared" si="7"/>
        <v>4.6141284554564775E-3</v>
      </c>
      <c r="J143" s="165"/>
      <c r="K143" s="18"/>
      <c r="L143" s="87">
        <v>276.59824999999995</v>
      </c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</row>
    <row r="144" spans="1:24" s="1" customFormat="1" ht="15.5" x14ac:dyDescent="0.35">
      <c r="A144" s="365">
        <v>61</v>
      </c>
      <c r="B144" s="327" t="s">
        <v>588</v>
      </c>
      <c r="C144" s="156">
        <v>166.1</v>
      </c>
      <c r="D144" s="157"/>
      <c r="E144" s="157"/>
      <c r="F144" s="146">
        <f t="shared" si="6"/>
        <v>166.1</v>
      </c>
      <c r="G144" s="146">
        <v>85.3</v>
      </c>
      <c r="H144" s="146">
        <v>7.4999999999999997E-2</v>
      </c>
      <c r="I144" s="372">
        <f t="shared" si="7"/>
        <v>3.8515954244431064E-2</v>
      </c>
      <c r="J144" s="165"/>
      <c r="K144" s="18"/>
      <c r="L144" s="87">
        <v>0</v>
      </c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</row>
    <row r="145" spans="1:24" s="1" customFormat="1" ht="15.5" x14ac:dyDescent="0.35">
      <c r="A145" s="286">
        <v>62</v>
      </c>
      <c r="B145" s="327" t="s">
        <v>589</v>
      </c>
      <c r="C145" s="156">
        <v>315.39999999999998</v>
      </c>
      <c r="D145" s="157"/>
      <c r="E145" s="157"/>
      <c r="F145" s="146">
        <f t="shared" si="6"/>
        <v>315.39999999999998</v>
      </c>
      <c r="G145" s="146">
        <v>70</v>
      </c>
      <c r="H145" s="146">
        <v>7.4999999999999997E-2</v>
      </c>
      <c r="I145" s="372">
        <f t="shared" si="7"/>
        <v>1.6645529486366519E-2</v>
      </c>
      <c r="J145" s="165"/>
      <c r="K145" s="18"/>
      <c r="L145" s="87">
        <v>0</v>
      </c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</row>
    <row r="146" spans="1:24" s="1" customFormat="1" ht="15.5" x14ac:dyDescent="0.35">
      <c r="A146" s="286">
        <v>63</v>
      </c>
      <c r="B146" s="327" t="s">
        <v>590</v>
      </c>
      <c r="C146" s="156">
        <v>1364.91</v>
      </c>
      <c r="D146" s="157">
        <v>133</v>
      </c>
      <c r="E146" s="157"/>
      <c r="F146" s="146">
        <f t="shared" si="6"/>
        <v>1497.91</v>
      </c>
      <c r="G146" s="146">
        <v>18.600000000000001</v>
      </c>
      <c r="H146" s="146">
        <v>7.4999999999999997E-2</v>
      </c>
      <c r="I146" s="372">
        <f t="shared" si="7"/>
        <v>9.3129760800048068E-4</v>
      </c>
      <c r="J146" s="165"/>
      <c r="K146" s="18"/>
      <c r="L146" s="87">
        <v>158.42716666666666</v>
      </c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</row>
    <row r="147" spans="1:24" s="1" customFormat="1" ht="15.5" x14ac:dyDescent="0.35">
      <c r="A147" s="365">
        <v>64</v>
      </c>
      <c r="B147" s="327" t="s">
        <v>592</v>
      </c>
      <c r="C147" s="156">
        <v>783.19</v>
      </c>
      <c r="D147" s="157">
        <v>194.1</v>
      </c>
      <c r="E147" s="157"/>
      <c r="F147" s="146">
        <f t="shared" si="6"/>
        <v>977.29000000000008</v>
      </c>
      <c r="G147" s="146">
        <v>70.7</v>
      </c>
      <c r="H147" s="146">
        <v>7.4999999999999997E-2</v>
      </c>
      <c r="I147" s="372">
        <f t="shared" si="7"/>
        <v>5.4257180570762001E-3</v>
      </c>
      <c r="J147" s="165"/>
      <c r="K147" s="18"/>
      <c r="L147" s="87">
        <v>32.204866666666668</v>
      </c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</row>
    <row r="148" spans="1:24" s="1" customFormat="1" ht="15.5" x14ac:dyDescent="0.35">
      <c r="A148" s="286">
        <v>65</v>
      </c>
      <c r="B148" s="327" t="s">
        <v>593</v>
      </c>
      <c r="C148" s="156">
        <v>144.9</v>
      </c>
      <c r="D148" s="157"/>
      <c r="E148" s="157"/>
      <c r="F148" s="146">
        <f t="shared" si="6"/>
        <v>144.9</v>
      </c>
      <c r="G148" s="146">
        <v>34.9</v>
      </c>
      <c r="H148" s="146">
        <v>7.4999999999999997E-2</v>
      </c>
      <c r="I148" s="372">
        <f t="shared" si="7"/>
        <v>1.8064182194616973E-2</v>
      </c>
      <c r="J148" s="165"/>
      <c r="K148" s="18"/>
      <c r="L148" s="87">
        <v>0</v>
      </c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</row>
    <row r="149" spans="1:24" s="1" customFormat="1" ht="15.5" x14ac:dyDescent="0.35">
      <c r="A149" s="286">
        <v>66</v>
      </c>
      <c r="B149" s="327" t="s">
        <v>594</v>
      </c>
      <c r="C149" s="156">
        <v>213.4</v>
      </c>
      <c r="D149" s="157">
        <v>18.5</v>
      </c>
      <c r="E149" s="157"/>
      <c r="F149" s="146">
        <f t="shared" si="6"/>
        <v>231.9</v>
      </c>
      <c r="G149" s="146">
        <v>30</v>
      </c>
      <c r="H149" s="146">
        <v>7.4999999999999997E-2</v>
      </c>
      <c r="I149" s="372">
        <f t="shared" si="7"/>
        <v>9.7024579560155231E-3</v>
      </c>
      <c r="J149" s="165"/>
      <c r="K149" s="18"/>
      <c r="L149" s="87">
        <v>0</v>
      </c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</row>
    <row r="150" spans="1:24" s="1" customFormat="1" ht="15.5" x14ac:dyDescent="0.35">
      <c r="A150" s="365">
        <v>67</v>
      </c>
      <c r="B150" s="328" t="s">
        <v>595</v>
      </c>
      <c r="C150" s="156">
        <v>3146.6</v>
      </c>
      <c r="D150" s="157"/>
      <c r="E150" s="157"/>
      <c r="F150" s="146">
        <f t="shared" si="6"/>
        <v>3146.6</v>
      </c>
      <c r="G150" s="146">
        <v>347.2</v>
      </c>
      <c r="H150" s="146">
        <v>7.4999999999999997E-2</v>
      </c>
      <c r="I150" s="372">
        <f t="shared" si="7"/>
        <v>8.275599059302103E-3</v>
      </c>
      <c r="J150" s="165"/>
      <c r="K150" s="18"/>
      <c r="L150" s="87">
        <v>414.24808333333328</v>
      </c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</row>
    <row r="151" spans="1:24" s="1" customFormat="1" ht="15.5" x14ac:dyDescent="0.35">
      <c r="A151" s="286">
        <v>68</v>
      </c>
      <c r="B151" s="327" t="s">
        <v>596</v>
      </c>
      <c r="C151" s="156">
        <v>848.35</v>
      </c>
      <c r="D151" s="157"/>
      <c r="E151" s="157"/>
      <c r="F151" s="146">
        <f t="shared" si="6"/>
        <v>848.35</v>
      </c>
      <c r="G151" s="146">
        <v>104.7</v>
      </c>
      <c r="H151" s="146">
        <v>7.4999999999999997E-2</v>
      </c>
      <c r="I151" s="372">
        <f t="shared" si="7"/>
        <v>9.2562032180114346E-3</v>
      </c>
      <c r="J151" s="165"/>
      <c r="K151" s="18"/>
      <c r="L151" s="87">
        <v>22.075916666666664</v>
      </c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</row>
    <row r="152" spans="1:24" s="1" customFormat="1" ht="15.5" x14ac:dyDescent="0.35">
      <c r="A152" s="286">
        <v>69</v>
      </c>
      <c r="B152" s="327" t="s">
        <v>597</v>
      </c>
      <c r="C152" s="156">
        <v>885.4</v>
      </c>
      <c r="D152" s="157"/>
      <c r="E152" s="157"/>
      <c r="F152" s="146">
        <f t="shared" si="6"/>
        <v>885.4</v>
      </c>
      <c r="G152" s="146">
        <v>81.8</v>
      </c>
      <c r="H152" s="146">
        <v>7.4999999999999997E-2</v>
      </c>
      <c r="I152" s="372">
        <f t="shared" si="7"/>
        <v>6.9290716060537612E-3</v>
      </c>
      <c r="J152" s="165"/>
      <c r="K152" s="18"/>
      <c r="L152" s="87">
        <v>12.4664</v>
      </c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</row>
    <row r="153" spans="1:24" s="1" customFormat="1" ht="15.5" x14ac:dyDescent="0.35">
      <c r="A153" s="365">
        <v>70</v>
      </c>
      <c r="B153" s="327" t="s">
        <v>598</v>
      </c>
      <c r="C153" s="156">
        <v>877.79</v>
      </c>
      <c r="D153" s="157"/>
      <c r="E153" s="157"/>
      <c r="F153" s="146">
        <f t="shared" si="6"/>
        <v>877.79</v>
      </c>
      <c r="G153" s="146">
        <v>89.6</v>
      </c>
      <c r="H153" s="146">
        <v>7.4999999999999997E-2</v>
      </c>
      <c r="I153" s="372">
        <f t="shared" si="7"/>
        <v>7.655589605714351E-3</v>
      </c>
      <c r="J153" s="165"/>
      <c r="K153" s="18"/>
      <c r="L153" s="87">
        <v>17.141299999999998</v>
      </c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</row>
    <row r="154" spans="1:24" s="1" customFormat="1" ht="15.5" x14ac:dyDescent="0.35">
      <c r="A154" s="286">
        <v>71</v>
      </c>
      <c r="B154" s="327" t="s">
        <v>599</v>
      </c>
      <c r="C154" s="156">
        <v>917.6</v>
      </c>
      <c r="D154" s="157"/>
      <c r="E154" s="157">
        <v>32.299999999999997</v>
      </c>
      <c r="F154" s="146">
        <f t="shared" si="6"/>
        <v>949.9</v>
      </c>
      <c r="G154" s="146">
        <v>67</v>
      </c>
      <c r="H154" s="146">
        <v>7.4999999999999997E-2</v>
      </c>
      <c r="I154" s="372">
        <f t="shared" si="7"/>
        <v>5.290030529529424E-3</v>
      </c>
      <c r="J154" s="165"/>
      <c r="K154" s="18"/>
      <c r="L154" s="87">
        <v>34.022883333333333</v>
      </c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</row>
    <row r="155" spans="1:24" s="1" customFormat="1" ht="15.5" x14ac:dyDescent="0.35">
      <c r="A155" s="286">
        <v>72</v>
      </c>
      <c r="B155" s="327" t="s">
        <v>600</v>
      </c>
      <c r="C155" s="156">
        <v>1018.2</v>
      </c>
      <c r="D155" s="157"/>
      <c r="E155" s="157">
        <v>37.799999999999997</v>
      </c>
      <c r="F155" s="146">
        <f t="shared" si="6"/>
        <v>1056</v>
      </c>
      <c r="G155" s="146">
        <v>123.2</v>
      </c>
      <c r="H155" s="146">
        <v>7.4999999999999997E-2</v>
      </c>
      <c r="I155" s="372">
        <f t="shared" si="7"/>
        <v>8.7500000000000008E-3</v>
      </c>
      <c r="J155" s="165"/>
      <c r="K155" s="18"/>
      <c r="L155" s="87">
        <v>18.180166666666668</v>
      </c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</row>
    <row r="156" spans="1:24" s="1" customFormat="1" ht="15.5" x14ac:dyDescent="0.35">
      <c r="A156" s="365">
        <v>73</v>
      </c>
      <c r="B156" s="327" t="s">
        <v>601</v>
      </c>
      <c r="C156" s="156">
        <v>837.9</v>
      </c>
      <c r="D156" s="157">
        <v>160.4</v>
      </c>
      <c r="E156" s="157"/>
      <c r="F156" s="146">
        <f t="shared" si="6"/>
        <v>998.3</v>
      </c>
      <c r="G156" s="146">
        <v>143.19999999999999</v>
      </c>
      <c r="H156" s="146">
        <v>7.4999999999999997E-2</v>
      </c>
      <c r="I156" s="372">
        <f t="shared" si="7"/>
        <v>1.0758289091455472E-2</v>
      </c>
      <c r="J156" s="165"/>
      <c r="K156" s="18"/>
      <c r="L156" s="87">
        <v>22.075916666666664</v>
      </c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</row>
    <row r="157" spans="1:24" s="1" customFormat="1" ht="15.5" x14ac:dyDescent="0.35">
      <c r="A157" s="286">
        <v>74</v>
      </c>
      <c r="B157" s="327" t="s">
        <v>602</v>
      </c>
      <c r="C157" s="156">
        <v>304</v>
      </c>
      <c r="D157" s="157"/>
      <c r="E157" s="157"/>
      <c r="F157" s="146">
        <f t="shared" si="6"/>
        <v>304</v>
      </c>
      <c r="G157" s="146">
        <v>23.7</v>
      </c>
      <c r="H157" s="146">
        <v>7.4999999999999997E-2</v>
      </c>
      <c r="I157" s="372">
        <f t="shared" si="7"/>
        <v>5.84703947368421E-3</v>
      </c>
      <c r="J157" s="165"/>
      <c r="K157" s="18"/>
      <c r="L157" s="87">
        <v>42.853249999999996</v>
      </c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</row>
    <row r="158" spans="1:24" s="1" customFormat="1" ht="15.5" x14ac:dyDescent="0.35">
      <c r="A158" s="286">
        <v>75</v>
      </c>
      <c r="B158" s="327" t="s">
        <v>603</v>
      </c>
      <c r="C158" s="156">
        <v>1272.1600000000001</v>
      </c>
      <c r="D158" s="157">
        <v>51.6</v>
      </c>
      <c r="E158" s="157">
        <v>23.7</v>
      </c>
      <c r="F158" s="146">
        <f t="shared" si="6"/>
        <v>1347.46</v>
      </c>
      <c r="G158" s="146">
        <v>123.5</v>
      </c>
      <c r="H158" s="146">
        <v>7.4999999999999997E-2</v>
      </c>
      <c r="I158" s="372">
        <f t="shared" si="7"/>
        <v>6.8740444985379897E-3</v>
      </c>
      <c r="J158" s="165"/>
      <c r="K158" s="18"/>
      <c r="L158" s="87">
        <v>12.4664</v>
      </c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</row>
    <row r="159" spans="1:24" s="1" customFormat="1" ht="15.5" x14ac:dyDescent="0.35">
      <c r="A159" s="365">
        <v>76</v>
      </c>
      <c r="B159" s="327" t="s">
        <v>604</v>
      </c>
      <c r="C159" s="156">
        <v>930.9</v>
      </c>
      <c r="D159" s="157"/>
      <c r="E159" s="157"/>
      <c r="F159" s="146">
        <f t="shared" si="6"/>
        <v>930.9</v>
      </c>
      <c r="G159" s="146">
        <v>142.6</v>
      </c>
      <c r="H159" s="146">
        <v>7.4999999999999997E-2</v>
      </c>
      <c r="I159" s="372">
        <f t="shared" si="7"/>
        <v>1.1488881727360617E-2</v>
      </c>
      <c r="J159" s="165"/>
      <c r="K159" s="18"/>
      <c r="L159" s="87">
        <v>13.24555</v>
      </c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</row>
    <row r="160" spans="1:24" s="1" customFormat="1" ht="15.5" x14ac:dyDescent="0.35">
      <c r="A160" s="286">
        <v>77</v>
      </c>
      <c r="B160" s="327" t="s">
        <v>605</v>
      </c>
      <c r="C160" s="156">
        <v>791.4</v>
      </c>
      <c r="D160" s="157"/>
      <c r="E160" s="157"/>
      <c r="F160" s="146">
        <f t="shared" si="6"/>
        <v>791.4</v>
      </c>
      <c r="G160" s="146">
        <v>119.9</v>
      </c>
      <c r="H160" s="146">
        <v>7.4999999999999997E-2</v>
      </c>
      <c r="I160" s="372">
        <f t="shared" si="7"/>
        <v>1.1362774829416224E-2</v>
      </c>
      <c r="J160" s="165"/>
      <c r="K160" s="18"/>
      <c r="L160" s="87">
        <v>44.151833333333329</v>
      </c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</row>
    <row r="161" spans="1:24" s="1" customFormat="1" ht="15.5" x14ac:dyDescent="0.35">
      <c r="A161" s="286">
        <v>78</v>
      </c>
      <c r="B161" s="327" t="s">
        <v>606</v>
      </c>
      <c r="C161" s="156">
        <v>574.42999999999995</v>
      </c>
      <c r="D161" s="157"/>
      <c r="E161" s="157"/>
      <c r="F161" s="146">
        <f t="shared" si="6"/>
        <v>574.42999999999995</v>
      </c>
      <c r="G161" s="146">
        <v>114.1</v>
      </c>
      <c r="H161" s="146">
        <v>7.4999999999999997E-2</v>
      </c>
      <c r="I161" s="372">
        <f t="shared" si="7"/>
        <v>1.4897376529777344E-2</v>
      </c>
      <c r="J161" s="165"/>
      <c r="K161" s="18"/>
      <c r="L161" s="87">
        <v>32.46458333333333</v>
      </c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</row>
    <row r="162" spans="1:24" s="1" customFormat="1" ht="15.5" x14ac:dyDescent="0.35">
      <c r="A162" s="365">
        <v>79</v>
      </c>
      <c r="B162" s="327" t="s">
        <v>607</v>
      </c>
      <c r="C162" s="156">
        <v>326.89999999999998</v>
      </c>
      <c r="D162" s="157"/>
      <c r="E162" s="157"/>
      <c r="F162" s="146">
        <f t="shared" si="6"/>
        <v>326.89999999999998</v>
      </c>
      <c r="G162" s="146">
        <v>71.099999999999994</v>
      </c>
      <c r="H162" s="146">
        <v>7.4999999999999997E-2</v>
      </c>
      <c r="I162" s="372">
        <f t="shared" si="7"/>
        <v>1.6312327929030285E-2</v>
      </c>
      <c r="J162" s="165"/>
      <c r="K162" s="18"/>
      <c r="L162" s="87">
        <v>9.0381399999999985</v>
      </c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</row>
    <row r="163" spans="1:24" s="1" customFormat="1" ht="15.5" x14ac:dyDescent="0.35">
      <c r="A163" s="286">
        <v>80</v>
      </c>
      <c r="B163" s="327" t="s">
        <v>608</v>
      </c>
      <c r="C163" s="156">
        <v>323.60000000000002</v>
      </c>
      <c r="D163" s="157"/>
      <c r="E163" s="157"/>
      <c r="F163" s="146">
        <f t="shared" si="6"/>
        <v>323.60000000000002</v>
      </c>
      <c r="G163" s="146">
        <v>74.2</v>
      </c>
      <c r="H163" s="146">
        <v>7.4999999999999997E-2</v>
      </c>
      <c r="I163" s="372">
        <f t="shared" si="7"/>
        <v>1.7197156983930779E-2</v>
      </c>
      <c r="J163" s="165"/>
      <c r="K163" s="18"/>
      <c r="L163" s="87">
        <v>14.803849999999999</v>
      </c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</row>
    <row r="164" spans="1:24" s="1" customFormat="1" ht="15.5" x14ac:dyDescent="0.35">
      <c r="A164" s="286">
        <v>81</v>
      </c>
      <c r="B164" s="327" t="s">
        <v>609</v>
      </c>
      <c r="C164" s="156">
        <v>483.2</v>
      </c>
      <c r="D164" s="157"/>
      <c r="E164" s="157"/>
      <c r="F164" s="146">
        <f t="shared" si="6"/>
        <v>483.2</v>
      </c>
      <c r="G164" s="146">
        <v>24.9</v>
      </c>
      <c r="H164" s="146">
        <v>7.4999999999999997E-2</v>
      </c>
      <c r="I164" s="372">
        <f t="shared" si="7"/>
        <v>3.8648592715231785E-3</v>
      </c>
      <c r="J164" s="165"/>
      <c r="K164" s="18"/>
      <c r="L164" s="87">
        <v>76.616416666666666</v>
      </c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</row>
    <row r="165" spans="1:24" s="1" customFormat="1" ht="15.5" x14ac:dyDescent="0.35">
      <c r="A165" s="365">
        <v>82</v>
      </c>
      <c r="B165" s="327" t="s">
        <v>610</v>
      </c>
      <c r="C165" s="156">
        <v>408.2</v>
      </c>
      <c r="D165" s="157"/>
      <c r="E165" s="157"/>
      <c r="F165" s="146">
        <f t="shared" si="6"/>
        <v>408.2</v>
      </c>
      <c r="G165" s="146">
        <v>80.8</v>
      </c>
      <c r="H165" s="146">
        <v>7.4999999999999997E-2</v>
      </c>
      <c r="I165" s="372">
        <f t="shared" si="7"/>
        <v>1.4845663890249878E-2</v>
      </c>
      <c r="J165" s="165"/>
      <c r="K165" s="18"/>
      <c r="L165" s="87">
        <v>67.006899999999987</v>
      </c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</row>
    <row r="166" spans="1:24" s="1" customFormat="1" ht="15.5" x14ac:dyDescent="0.35">
      <c r="A166" s="286">
        <v>83</v>
      </c>
      <c r="B166" s="327" t="s">
        <v>614</v>
      </c>
      <c r="C166" s="156">
        <v>482.97</v>
      </c>
      <c r="D166" s="157"/>
      <c r="E166" s="157"/>
      <c r="F166" s="146">
        <f t="shared" si="6"/>
        <v>482.97</v>
      </c>
      <c r="G166" s="146">
        <v>45.1</v>
      </c>
      <c r="H166" s="146">
        <v>7.4999999999999997E-2</v>
      </c>
      <c r="I166" s="372">
        <f t="shared" si="7"/>
        <v>7.0035405925833894E-3</v>
      </c>
      <c r="J166" s="165"/>
      <c r="K166" s="18"/>
      <c r="L166" s="87">
        <v>71.681799999999996</v>
      </c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</row>
    <row r="167" spans="1:24" s="1" customFormat="1" ht="15.5" x14ac:dyDescent="0.35">
      <c r="A167" s="286">
        <v>84</v>
      </c>
      <c r="B167" s="327" t="s">
        <v>615</v>
      </c>
      <c r="C167" s="156">
        <v>699.05</v>
      </c>
      <c r="D167" s="157"/>
      <c r="E167" s="157"/>
      <c r="F167" s="146">
        <f t="shared" si="6"/>
        <v>699.05</v>
      </c>
      <c r="G167" s="146">
        <v>101.4</v>
      </c>
      <c r="H167" s="146">
        <v>7.4999999999999997E-2</v>
      </c>
      <c r="I167" s="372">
        <f t="shared" si="7"/>
        <v>1.0879050139475004E-2</v>
      </c>
      <c r="J167" s="165"/>
      <c r="K167" s="18"/>
      <c r="L167" s="87">
        <v>112.45731666666667</v>
      </c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</row>
    <row r="168" spans="1:24" s="1" customFormat="1" ht="15.5" x14ac:dyDescent="0.35">
      <c r="A168" s="365">
        <v>85</v>
      </c>
      <c r="B168" s="327" t="s">
        <v>616</v>
      </c>
      <c r="C168" s="156">
        <v>6095.81</v>
      </c>
      <c r="D168" s="157"/>
      <c r="E168" s="157"/>
      <c r="F168" s="146">
        <f t="shared" si="6"/>
        <v>6095.81</v>
      </c>
      <c r="G168" s="146">
        <v>599.4</v>
      </c>
      <c r="H168" s="146">
        <v>7.4999999999999997E-2</v>
      </c>
      <c r="I168" s="372">
        <f t="shared" si="7"/>
        <v>7.3747377296864564E-3</v>
      </c>
      <c r="J168" s="165"/>
      <c r="K168" s="18"/>
      <c r="L168" s="87">
        <v>319.45149999999995</v>
      </c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</row>
    <row r="169" spans="1:24" s="1" customFormat="1" ht="15.5" x14ac:dyDescent="0.35">
      <c r="A169" s="286">
        <v>86</v>
      </c>
      <c r="B169" s="327" t="s">
        <v>617</v>
      </c>
      <c r="C169" s="156">
        <v>166.2</v>
      </c>
      <c r="D169" s="157"/>
      <c r="E169" s="157"/>
      <c r="F169" s="146">
        <f t="shared" si="6"/>
        <v>166.2</v>
      </c>
      <c r="G169" s="146">
        <v>72</v>
      </c>
      <c r="H169" s="146">
        <v>7.4999999999999997E-2</v>
      </c>
      <c r="I169" s="372">
        <f t="shared" si="7"/>
        <v>3.2490974729241874E-2</v>
      </c>
      <c r="J169" s="165"/>
      <c r="K169" s="18"/>
      <c r="L169" s="87">
        <v>28.309116666666668</v>
      </c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</row>
    <row r="170" spans="1:24" s="1" customFormat="1" ht="15.5" x14ac:dyDescent="0.35">
      <c r="A170" s="286">
        <v>87</v>
      </c>
      <c r="B170" s="327" t="s">
        <v>618</v>
      </c>
      <c r="C170" s="156">
        <v>273.2</v>
      </c>
      <c r="D170" s="157"/>
      <c r="E170" s="157"/>
      <c r="F170" s="146">
        <f t="shared" si="6"/>
        <v>273.2</v>
      </c>
      <c r="G170" s="146">
        <v>87.3</v>
      </c>
      <c r="H170" s="146">
        <v>7.4999999999999997E-2</v>
      </c>
      <c r="I170" s="372">
        <f t="shared" si="7"/>
        <v>2.3965959004392384E-2</v>
      </c>
      <c r="J170" s="165"/>
      <c r="K170" s="18"/>
      <c r="L170" s="87">
        <v>16.36215</v>
      </c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</row>
    <row r="171" spans="1:24" s="1" customFormat="1" ht="15.5" x14ac:dyDescent="0.35">
      <c r="A171" s="365">
        <v>88</v>
      </c>
      <c r="B171" s="327" t="s">
        <v>619</v>
      </c>
      <c r="C171" s="156">
        <v>2107.77</v>
      </c>
      <c r="D171" s="157"/>
      <c r="E171" s="157">
        <v>133</v>
      </c>
      <c r="F171" s="146">
        <f t="shared" si="6"/>
        <v>2240.77</v>
      </c>
      <c r="G171" s="146">
        <v>245.6</v>
      </c>
      <c r="H171" s="146">
        <v>7.4999999999999997E-2</v>
      </c>
      <c r="I171" s="372">
        <f t="shared" si="7"/>
        <v>8.2203885271580745E-3</v>
      </c>
      <c r="J171" s="165"/>
      <c r="K171" s="18"/>
      <c r="L171" s="87">
        <v>133.23465000000002</v>
      </c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</row>
    <row r="172" spans="1:24" s="1" customFormat="1" ht="15.5" x14ac:dyDescent="0.35">
      <c r="A172" s="286">
        <v>89</v>
      </c>
      <c r="B172" s="327" t="s">
        <v>620</v>
      </c>
      <c r="C172" s="156">
        <v>454.48</v>
      </c>
      <c r="D172" s="157"/>
      <c r="E172" s="157"/>
      <c r="F172" s="146">
        <f t="shared" si="6"/>
        <v>454.48</v>
      </c>
      <c r="G172" s="146">
        <v>55</v>
      </c>
      <c r="H172" s="146">
        <v>7.4999999999999997E-2</v>
      </c>
      <c r="I172" s="372">
        <f t="shared" si="7"/>
        <v>9.0763069882063008E-3</v>
      </c>
      <c r="J172" s="165"/>
      <c r="K172" s="18"/>
      <c r="L172" s="87">
        <v>17.141299999999998</v>
      </c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</row>
    <row r="173" spans="1:24" s="1" customFormat="1" ht="15.5" x14ac:dyDescent="0.35">
      <c r="A173" s="286">
        <v>90</v>
      </c>
      <c r="B173" s="327" t="s">
        <v>621</v>
      </c>
      <c r="C173" s="156">
        <v>297.3</v>
      </c>
      <c r="D173" s="157">
        <v>41.3</v>
      </c>
      <c r="E173" s="157"/>
      <c r="F173" s="146">
        <f t="shared" si="6"/>
        <v>338.6</v>
      </c>
      <c r="G173" s="146">
        <v>8.1999999999999993</v>
      </c>
      <c r="H173" s="146">
        <v>7.4999999999999997E-2</v>
      </c>
      <c r="I173" s="372">
        <f t="shared" si="7"/>
        <v>1.8163024217365618E-3</v>
      </c>
      <c r="J173" s="165"/>
      <c r="K173" s="18"/>
      <c r="L173" s="87">
        <v>0</v>
      </c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</row>
    <row r="174" spans="1:24" s="1" customFormat="1" ht="15.5" x14ac:dyDescent="0.35">
      <c r="A174" s="365">
        <v>91</v>
      </c>
      <c r="B174" s="327" t="s">
        <v>622</v>
      </c>
      <c r="C174" s="156">
        <v>453.7</v>
      </c>
      <c r="D174" s="157"/>
      <c r="E174" s="157"/>
      <c r="F174" s="146">
        <f t="shared" si="6"/>
        <v>453.7</v>
      </c>
      <c r="G174" s="146">
        <v>17.8</v>
      </c>
      <c r="H174" s="146">
        <v>7.4999999999999997E-2</v>
      </c>
      <c r="I174" s="372">
        <f t="shared" si="7"/>
        <v>2.9424729997795901E-3</v>
      </c>
      <c r="J174" s="165"/>
      <c r="K174" s="18"/>
      <c r="L174" s="87">
        <v>25.971666666666664</v>
      </c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</row>
    <row r="175" spans="1:24" s="1" customFormat="1" ht="15.5" x14ac:dyDescent="0.35">
      <c r="A175" s="286">
        <v>92</v>
      </c>
      <c r="B175" s="327" t="s">
        <v>623</v>
      </c>
      <c r="C175" s="156">
        <v>89.9</v>
      </c>
      <c r="D175" s="157"/>
      <c r="E175" s="157"/>
      <c r="F175" s="146">
        <f t="shared" si="6"/>
        <v>89.9</v>
      </c>
      <c r="G175" s="146">
        <v>53.5</v>
      </c>
      <c r="H175" s="146">
        <v>7.4999999999999997E-2</v>
      </c>
      <c r="I175" s="372">
        <f t="shared" si="7"/>
        <v>4.4632925472747498E-2</v>
      </c>
      <c r="J175" s="165"/>
      <c r="K175" s="18"/>
      <c r="L175" s="87">
        <v>0</v>
      </c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</row>
    <row r="176" spans="1:24" s="1" customFormat="1" ht="15.5" x14ac:dyDescent="0.35">
      <c r="A176" s="286">
        <v>93</v>
      </c>
      <c r="B176" s="327" t="s">
        <v>624</v>
      </c>
      <c r="C176" s="156">
        <v>224.08</v>
      </c>
      <c r="D176" s="157"/>
      <c r="E176" s="157"/>
      <c r="F176" s="146">
        <f t="shared" si="6"/>
        <v>224.08</v>
      </c>
      <c r="G176" s="146">
        <v>37.6</v>
      </c>
      <c r="H176" s="146">
        <v>7.4999999999999997E-2</v>
      </c>
      <c r="I176" s="372">
        <f t="shared" si="7"/>
        <v>1.2584791146019278E-2</v>
      </c>
      <c r="J176" s="165"/>
      <c r="K176" s="18"/>
      <c r="L176" s="87">
        <v>0</v>
      </c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</row>
    <row r="177" spans="1:24" s="1" customFormat="1" ht="15.5" x14ac:dyDescent="0.35">
      <c r="A177" s="365">
        <v>94</v>
      </c>
      <c r="B177" s="327" t="s">
        <v>625</v>
      </c>
      <c r="C177" s="156">
        <v>653.71</v>
      </c>
      <c r="D177" s="157"/>
      <c r="E177" s="157"/>
      <c r="F177" s="146">
        <f t="shared" si="6"/>
        <v>653.71</v>
      </c>
      <c r="G177" s="146">
        <v>27</v>
      </c>
      <c r="H177" s="146">
        <v>7.4999999999999997E-2</v>
      </c>
      <c r="I177" s="372">
        <f t="shared" si="7"/>
        <v>3.0977038748068713E-3</v>
      </c>
      <c r="J177" s="165"/>
      <c r="K177" s="18"/>
      <c r="L177" s="87">
        <v>0</v>
      </c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</row>
    <row r="178" spans="1:24" s="1" customFormat="1" ht="15.5" x14ac:dyDescent="0.35">
      <c r="A178" s="286">
        <v>95</v>
      </c>
      <c r="B178" s="327" t="s">
        <v>626</v>
      </c>
      <c r="C178" s="156">
        <v>2379.1</v>
      </c>
      <c r="D178" s="157"/>
      <c r="E178" s="157"/>
      <c r="F178" s="146">
        <f t="shared" si="6"/>
        <v>2379.1</v>
      </c>
      <c r="G178" s="146">
        <v>270</v>
      </c>
      <c r="H178" s="146">
        <v>7.4999999999999997E-2</v>
      </c>
      <c r="I178" s="372">
        <f t="shared" si="7"/>
        <v>8.5116220419486372E-3</v>
      </c>
      <c r="J178" s="165"/>
      <c r="K178" s="18"/>
      <c r="L178" s="87">
        <v>172.71158333333335</v>
      </c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</row>
    <row r="179" spans="1:24" s="1" customFormat="1" ht="15.5" x14ac:dyDescent="0.35">
      <c r="A179" s="286">
        <v>96</v>
      </c>
      <c r="B179" s="327" t="s">
        <v>627</v>
      </c>
      <c r="C179" s="156">
        <v>140.19999999999999</v>
      </c>
      <c r="D179" s="157"/>
      <c r="E179" s="157"/>
      <c r="F179" s="146">
        <f t="shared" si="6"/>
        <v>140.19999999999999</v>
      </c>
      <c r="G179" s="146">
        <v>12.2</v>
      </c>
      <c r="H179" s="146">
        <v>7.4999999999999997E-2</v>
      </c>
      <c r="I179" s="372">
        <f t="shared" si="7"/>
        <v>6.5263908701854497E-3</v>
      </c>
      <c r="J179" s="165"/>
      <c r="K179" s="18"/>
      <c r="L179" s="87">
        <v>0</v>
      </c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</row>
    <row r="180" spans="1:24" s="1" customFormat="1" ht="15.5" x14ac:dyDescent="0.35">
      <c r="A180" s="365">
        <v>97</v>
      </c>
      <c r="B180" s="327" t="s">
        <v>628</v>
      </c>
      <c r="C180" s="156">
        <v>137.5</v>
      </c>
      <c r="D180" s="157"/>
      <c r="E180" s="157"/>
      <c r="F180" s="146">
        <f t="shared" si="6"/>
        <v>137.5</v>
      </c>
      <c r="G180" s="146">
        <v>9.1999999999999993</v>
      </c>
      <c r="H180" s="146">
        <v>7.4999999999999997E-2</v>
      </c>
      <c r="I180" s="372">
        <f t="shared" si="7"/>
        <v>5.0181818181818175E-3</v>
      </c>
      <c r="J180" s="165"/>
      <c r="K180" s="18"/>
      <c r="L180" s="87">
        <v>0</v>
      </c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</row>
    <row r="181" spans="1:24" s="1" customFormat="1" ht="15.5" x14ac:dyDescent="0.35">
      <c r="A181" s="286">
        <v>98</v>
      </c>
      <c r="B181" s="327" t="s">
        <v>629</v>
      </c>
      <c r="C181" s="156">
        <v>1812.9</v>
      </c>
      <c r="D181" s="157">
        <v>95.4</v>
      </c>
      <c r="E181" s="157"/>
      <c r="F181" s="146">
        <f t="shared" si="6"/>
        <v>1908.3000000000002</v>
      </c>
      <c r="G181" s="146">
        <v>236.4</v>
      </c>
      <c r="H181" s="146">
        <v>7.4999999999999997E-2</v>
      </c>
      <c r="I181" s="372">
        <f t="shared" si="7"/>
        <v>9.2909919823927056E-3</v>
      </c>
      <c r="J181" s="165"/>
      <c r="K181" s="18"/>
      <c r="L181" s="87">
        <v>93.238283333333328</v>
      </c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</row>
    <row r="182" spans="1:24" s="1" customFormat="1" ht="15.5" x14ac:dyDescent="0.35">
      <c r="A182" s="286">
        <v>99</v>
      </c>
      <c r="B182" s="327" t="s">
        <v>630</v>
      </c>
      <c r="C182" s="156">
        <v>140.4</v>
      </c>
      <c r="D182" s="157"/>
      <c r="E182" s="157"/>
      <c r="F182" s="146">
        <f t="shared" si="6"/>
        <v>140.4</v>
      </c>
      <c r="G182" s="146">
        <v>21.3</v>
      </c>
      <c r="H182" s="146">
        <v>7.4999999999999997E-2</v>
      </c>
      <c r="I182" s="372">
        <f t="shared" si="7"/>
        <v>1.1378205128205128E-2</v>
      </c>
      <c r="J182" s="165"/>
      <c r="K182" s="18"/>
      <c r="L182" s="87">
        <v>7.7915000000000001</v>
      </c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</row>
    <row r="183" spans="1:24" s="1" customFormat="1" ht="15.5" x14ac:dyDescent="0.35">
      <c r="A183" s="365">
        <v>100</v>
      </c>
      <c r="B183" s="327" t="s">
        <v>631</v>
      </c>
      <c r="C183" s="156">
        <v>290.7</v>
      </c>
      <c r="D183" s="157"/>
      <c r="E183" s="157"/>
      <c r="F183" s="146">
        <f t="shared" ref="F183:F236" si="8">C183+D183+E183</f>
        <v>290.7</v>
      </c>
      <c r="G183" s="146">
        <v>18.2</v>
      </c>
      <c r="H183" s="146">
        <v>7.4999999999999997E-2</v>
      </c>
      <c r="I183" s="372">
        <f t="shared" si="7"/>
        <v>4.6955624355005162E-3</v>
      </c>
      <c r="J183" s="165"/>
      <c r="K183" s="18"/>
      <c r="L183" s="87">
        <v>38.438066666666664</v>
      </c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</row>
    <row r="184" spans="1:24" s="1" customFormat="1" ht="15.5" x14ac:dyDescent="0.35">
      <c r="A184" s="286">
        <v>101</v>
      </c>
      <c r="B184" s="327" t="s">
        <v>632</v>
      </c>
      <c r="C184" s="156">
        <v>1387.9</v>
      </c>
      <c r="D184" s="157">
        <v>85.8</v>
      </c>
      <c r="E184" s="157"/>
      <c r="F184" s="146">
        <f t="shared" si="8"/>
        <v>1473.7</v>
      </c>
      <c r="G184" s="146">
        <v>58.6</v>
      </c>
      <c r="H184" s="146">
        <v>7.4999999999999997E-2</v>
      </c>
      <c r="I184" s="372">
        <f t="shared" si="7"/>
        <v>2.9822894754699051E-3</v>
      </c>
      <c r="J184" s="165"/>
      <c r="K184" s="18"/>
      <c r="L184" s="87">
        <v>124.92371666666666</v>
      </c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</row>
    <row r="185" spans="1:24" s="1" customFormat="1" ht="15.5" x14ac:dyDescent="0.35">
      <c r="A185" s="286">
        <v>102</v>
      </c>
      <c r="B185" s="327" t="s">
        <v>633</v>
      </c>
      <c r="C185" s="156">
        <v>2507</v>
      </c>
      <c r="D185" s="157"/>
      <c r="E185" s="157"/>
      <c r="F185" s="146">
        <f t="shared" si="8"/>
        <v>2507</v>
      </c>
      <c r="G185" s="146">
        <v>194.8</v>
      </c>
      <c r="H185" s="146">
        <v>7.4999999999999997E-2</v>
      </c>
      <c r="I185" s="372">
        <f t="shared" si="7"/>
        <v>5.8276824890307142E-3</v>
      </c>
      <c r="J185" s="165"/>
      <c r="K185" s="18"/>
      <c r="L185" s="87">
        <v>129.85833333333332</v>
      </c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</row>
    <row r="186" spans="1:24" s="1" customFormat="1" ht="15.5" x14ac:dyDescent="0.35">
      <c r="A186" s="365">
        <v>103</v>
      </c>
      <c r="B186" s="327" t="s">
        <v>634</v>
      </c>
      <c r="C186" s="156">
        <v>3505.3</v>
      </c>
      <c r="D186" s="157"/>
      <c r="E186" s="157"/>
      <c r="F186" s="146">
        <f t="shared" si="8"/>
        <v>3505.3</v>
      </c>
      <c r="G186" s="146">
        <v>275.2</v>
      </c>
      <c r="H186" s="146">
        <v>7.4999999999999997E-2</v>
      </c>
      <c r="I186" s="372">
        <f t="shared" si="7"/>
        <v>5.8882264000228212E-3</v>
      </c>
      <c r="J186" s="165"/>
      <c r="K186" s="18"/>
      <c r="L186" s="87">
        <v>398.40536666666662</v>
      </c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</row>
    <row r="187" spans="1:24" s="1" customFormat="1" ht="15.5" x14ac:dyDescent="0.35">
      <c r="A187" s="286">
        <v>104</v>
      </c>
      <c r="B187" s="327" t="s">
        <v>635</v>
      </c>
      <c r="C187" s="156">
        <v>191.78</v>
      </c>
      <c r="D187" s="157"/>
      <c r="E187" s="157"/>
      <c r="F187" s="146">
        <f t="shared" si="8"/>
        <v>191.78</v>
      </c>
      <c r="G187" s="146"/>
      <c r="H187" s="146">
        <v>7.4999999999999997E-2</v>
      </c>
      <c r="I187" s="372">
        <f t="shared" si="7"/>
        <v>0</v>
      </c>
      <c r="J187" s="165"/>
      <c r="K187" s="18"/>
      <c r="L187" s="87">
        <v>0</v>
      </c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</row>
    <row r="188" spans="1:24" s="1" customFormat="1" ht="15.5" x14ac:dyDescent="0.35">
      <c r="A188" s="286">
        <v>105</v>
      </c>
      <c r="B188" s="327" t="s">
        <v>636</v>
      </c>
      <c r="C188" s="156">
        <v>3560.1</v>
      </c>
      <c r="D188" s="157"/>
      <c r="E188" s="157"/>
      <c r="F188" s="146">
        <f t="shared" si="8"/>
        <v>3560.1</v>
      </c>
      <c r="G188" s="146">
        <v>229.2</v>
      </c>
      <c r="H188" s="146">
        <v>7.4999999999999997E-2</v>
      </c>
      <c r="I188" s="372">
        <f t="shared" si="7"/>
        <v>4.8285160529198609E-3</v>
      </c>
      <c r="J188" s="165"/>
      <c r="K188" s="18"/>
      <c r="L188" s="87">
        <v>349.05919999999998</v>
      </c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</row>
    <row r="189" spans="1:24" s="1" customFormat="1" ht="15.5" x14ac:dyDescent="0.35">
      <c r="A189" s="365">
        <v>106</v>
      </c>
      <c r="B189" s="327" t="s">
        <v>637</v>
      </c>
      <c r="C189" s="156">
        <v>291.19</v>
      </c>
      <c r="D189" s="157"/>
      <c r="E189" s="157"/>
      <c r="F189" s="146">
        <f t="shared" si="8"/>
        <v>291.19</v>
      </c>
      <c r="G189" s="146"/>
      <c r="H189" s="146">
        <v>7.4999999999999997E-2</v>
      </c>
      <c r="I189" s="372">
        <f t="shared" si="7"/>
        <v>0</v>
      </c>
      <c r="J189" s="165"/>
      <c r="K189" s="18"/>
      <c r="L189" s="87">
        <v>14.803849999999999</v>
      </c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</row>
    <row r="190" spans="1:24" s="1" customFormat="1" ht="15.5" x14ac:dyDescent="0.35">
      <c r="A190" s="286">
        <v>107</v>
      </c>
      <c r="B190" s="327" t="s">
        <v>638</v>
      </c>
      <c r="C190" s="156">
        <v>162.44999999999999</v>
      </c>
      <c r="D190" s="157">
        <v>11</v>
      </c>
      <c r="E190" s="157"/>
      <c r="F190" s="146">
        <f t="shared" si="8"/>
        <v>173.45</v>
      </c>
      <c r="G190" s="146"/>
      <c r="H190" s="146">
        <v>7.4999999999999997E-2</v>
      </c>
      <c r="I190" s="372">
        <f t="shared" si="7"/>
        <v>0</v>
      </c>
      <c r="J190" s="165"/>
      <c r="K190" s="18"/>
      <c r="L190" s="87">
        <v>0</v>
      </c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</row>
    <row r="191" spans="1:24" s="1" customFormat="1" ht="15.5" x14ac:dyDescent="0.35">
      <c r="A191" s="286">
        <v>108</v>
      </c>
      <c r="B191" s="327" t="s">
        <v>639</v>
      </c>
      <c r="C191" s="156">
        <v>132.96</v>
      </c>
      <c r="D191" s="157">
        <v>37.299999999999997</v>
      </c>
      <c r="E191" s="157">
        <v>39.4</v>
      </c>
      <c r="F191" s="146">
        <f t="shared" si="8"/>
        <v>209.66</v>
      </c>
      <c r="G191" s="146"/>
      <c r="H191" s="146">
        <v>7.4999999999999997E-2</v>
      </c>
      <c r="I191" s="372">
        <f t="shared" si="7"/>
        <v>0</v>
      </c>
      <c r="J191" s="165"/>
      <c r="K191" s="18"/>
      <c r="L191" s="106">
        <f t="shared" ref="L191:L218" si="9">J191*0.5</f>
        <v>0</v>
      </c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</row>
    <row r="192" spans="1:24" s="1" customFormat="1" ht="15.5" x14ac:dyDescent="0.35">
      <c r="A192" s="365">
        <v>109</v>
      </c>
      <c r="B192" s="327" t="s">
        <v>640</v>
      </c>
      <c r="C192" s="156">
        <v>408.46</v>
      </c>
      <c r="D192" s="157"/>
      <c r="E192" s="157"/>
      <c r="F192" s="146">
        <f t="shared" si="8"/>
        <v>408.46</v>
      </c>
      <c r="G192" s="146"/>
      <c r="H192" s="146">
        <v>7.4999999999999997E-2</v>
      </c>
      <c r="I192" s="372">
        <f t="shared" si="7"/>
        <v>0</v>
      </c>
      <c r="J192" s="165"/>
      <c r="K192" s="18"/>
      <c r="L192" s="106">
        <f t="shared" si="9"/>
        <v>0</v>
      </c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</row>
    <row r="193" spans="1:24" s="1" customFormat="1" ht="15.5" x14ac:dyDescent="0.35">
      <c r="A193" s="286">
        <v>110</v>
      </c>
      <c r="B193" s="327" t="s">
        <v>641</v>
      </c>
      <c r="C193" s="156">
        <v>352.8</v>
      </c>
      <c r="D193" s="157"/>
      <c r="E193" s="157"/>
      <c r="F193" s="146">
        <f t="shared" si="8"/>
        <v>352.8</v>
      </c>
      <c r="G193" s="146"/>
      <c r="H193" s="146">
        <v>7.4999999999999997E-2</v>
      </c>
      <c r="I193" s="372">
        <f t="shared" ref="I193:I249" si="10">G193*H193/F193</f>
        <v>0</v>
      </c>
      <c r="J193" s="165"/>
      <c r="K193" s="18"/>
      <c r="L193" s="106">
        <f t="shared" si="9"/>
        <v>0</v>
      </c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</row>
    <row r="194" spans="1:24" s="1" customFormat="1" ht="15.5" x14ac:dyDescent="0.35">
      <c r="A194" s="286">
        <v>111</v>
      </c>
      <c r="B194" s="327" t="s">
        <v>642</v>
      </c>
      <c r="C194" s="156">
        <v>115.8</v>
      </c>
      <c r="D194" s="157"/>
      <c r="E194" s="157"/>
      <c r="F194" s="146">
        <f t="shared" si="8"/>
        <v>115.8</v>
      </c>
      <c r="G194" s="146"/>
      <c r="H194" s="146">
        <v>7.4999999999999997E-2</v>
      </c>
      <c r="I194" s="372">
        <f t="shared" si="10"/>
        <v>0</v>
      </c>
      <c r="J194" s="165"/>
      <c r="K194" s="18"/>
      <c r="L194" s="106">
        <f t="shared" si="9"/>
        <v>0</v>
      </c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</row>
    <row r="195" spans="1:24" s="1" customFormat="1" ht="15.5" x14ac:dyDescent="0.35">
      <c r="A195" s="365">
        <v>112</v>
      </c>
      <c r="B195" s="327" t="s">
        <v>643</v>
      </c>
      <c r="C195" s="156">
        <v>74.2</v>
      </c>
      <c r="D195" s="157">
        <v>67.099999999999994</v>
      </c>
      <c r="E195" s="157"/>
      <c r="F195" s="146">
        <f t="shared" si="8"/>
        <v>141.30000000000001</v>
      </c>
      <c r="G195" s="146">
        <v>108</v>
      </c>
      <c r="H195" s="146">
        <v>7.4999999999999997E-2</v>
      </c>
      <c r="I195" s="372">
        <f t="shared" si="10"/>
        <v>5.7324840764331204E-2</v>
      </c>
      <c r="J195" s="165"/>
      <c r="K195" s="18"/>
      <c r="L195" s="106">
        <f t="shared" si="9"/>
        <v>0</v>
      </c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</row>
    <row r="196" spans="1:24" s="1" customFormat="1" ht="15.5" x14ac:dyDescent="0.35">
      <c r="A196" s="286">
        <v>113</v>
      </c>
      <c r="B196" s="327" t="s">
        <v>644</v>
      </c>
      <c r="C196" s="156">
        <v>130.9</v>
      </c>
      <c r="D196" s="157"/>
      <c r="E196" s="157">
        <v>30.2</v>
      </c>
      <c r="F196" s="146">
        <f t="shared" si="8"/>
        <v>161.1</v>
      </c>
      <c r="G196" s="146">
        <v>36</v>
      </c>
      <c r="H196" s="146">
        <v>7.4999999999999997E-2</v>
      </c>
      <c r="I196" s="372">
        <f t="shared" si="10"/>
        <v>1.6759776536312849E-2</v>
      </c>
      <c r="J196" s="165"/>
      <c r="K196" s="18"/>
      <c r="L196" s="106">
        <f t="shared" si="9"/>
        <v>0</v>
      </c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</row>
    <row r="197" spans="1:24" s="1" customFormat="1" ht="15.5" x14ac:dyDescent="0.35">
      <c r="A197" s="286">
        <v>114</v>
      </c>
      <c r="B197" s="327" t="s">
        <v>645</v>
      </c>
      <c r="C197" s="156">
        <v>308.8</v>
      </c>
      <c r="D197" s="157"/>
      <c r="E197" s="157"/>
      <c r="F197" s="146">
        <f t="shared" si="8"/>
        <v>308.8</v>
      </c>
      <c r="G197" s="146">
        <v>88</v>
      </c>
      <c r="H197" s="146">
        <v>7.4999999999999997E-2</v>
      </c>
      <c r="I197" s="372">
        <f t="shared" si="10"/>
        <v>2.1373056994818652E-2</v>
      </c>
      <c r="J197" s="165"/>
      <c r="K197" s="18"/>
      <c r="L197" s="106">
        <f t="shared" si="9"/>
        <v>0</v>
      </c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</row>
    <row r="198" spans="1:24" s="1" customFormat="1" ht="15.5" x14ac:dyDescent="0.35">
      <c r="A198" s="365">
        <v>115</v>
      </c>
      <c r="B198" s="327" t="s">
        <v>646</v>
      </c>
      <c r="C198" s="156">
        <v>343.31</v>
      </c>
      <c r="D198" s="157"/>
      <c r="E198" s="157"/>
      <c r="F198" s="146">
        <f t="shared" si="8"/>
        <v>343.31</v>
      </c>
      <c r="G198" s="146">
        <v>8</v>
      </c>
      <c r="H198" s="146">
        <v>7.4999999999999997E-2</v>
      </c>
      <c r="I198" s="372">
        <f t="shared" si="10"/>
        <v>1.7476915906906294E-3</v>
      </c>
      <c r="J198" s="165"/>
      <c r="K198" s="18"/>
      <c r="L198" s="106">
        <f t="shared" si="9"/>
        <v>0</v>
      </c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</row>
    <row r="199" spans="1:24" s="1" customFormat="1" ht="15.5" x14ac:dyDescent="0.35">
      <c r="A199" s="286">
        <v>116</v>
      </c>
      <c r="B199" s="327" t="s">
        <v>647</v>
      </c>
      <c r="C199" s="156">
        <v>146.82</v>
      </c>
      <c r="D199" s="157"/>
      <c r="E199" s="157"/>
      <c r="F199" s="146">
        <f t="shared" si="8"/>
        <v>146.82</v>
      </c>
      <c r="G199" s="146">
        <v>44</v>
      </c>
      <c r="H199" s="146">
        <v>7.4999999999999997E-2</v>
      </c>
      <c r="I199" s="372">
        <f t="shared" si="10"/>
        <v>2.2476501838986515E-2</v>
      </c>
      <c r="J199" s="165"/>
      <c r="K199" s="18"/>
      <c r="L199" s="106">
        <f t="shared" si="9"/>
        <v>0</v>
      </c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</row>
    <row r="200" spans="1:24" s="1" customFormat="1" ht="15.5" x14ac:dyDescent="0.35">
      <c r="A200" s="286">
        <v>117</v>
      </c>
      <c r="B200" s="327" t="s">
        <v>648</v>
      </c>
      <c r="C200" s="156">
        <v>218.19</v>
      </c>
      <c r="D200" s="157"/>
      <c r="E200" s="157"/>
      <c r="F200" s="146">
        <f t="shared" si="8"/>
        <v>218.19</v>
      </c>
      <c r="G200" s="146">
        <v>45</v>
      </c>
      <c r="H200" s="146">
        <v>7.4999999999999997E-2</v>
      </c>
      <c r="I200" s="372">
        <f t="shared" si="10"/>
        <v>1.5468169943627114E-2</v>
      </c>
      <c r="J200" s="165"/>
      <c r="K200" s="18"/>
      <c r="L200" s="106">
        <f t="shared" si="9"/>
        <v>0</v>
      </c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</row>
    <row r="201" spans="1:24" s="1" customFormat="1" ht="15.5" x14ac:dyDescent="0.35">
      <c r="A201" s="365">
        <v>118</v>
      </c>
      <c r="B201" s="327" t="s">
        <v>649</v>
      </c>
      <c r="C201" s="156">
        <v>109.6</v>
      </c>
      <c r="D201" s="157"/>
      <c r="E201" s="157"/>
      <c r="F201" s="146">
        <f t="shared" si="8"/>
        <v>109.6</v>
      </c>
      <c r="G201" s="146">
        <v>25</v>
      </c>
      <c r="H201" s="146">
        <v>7.4999999999999997E-2</v>
      </c>
      <c r="I201" s="372">
        <f t="shared" si="10"/>
        <v>1.7107664233576642E-2</v>
      </c>
      <c r="J201" s="165"/>
      <c r="K201" s="18"/>
      <c r="L201" s="106">
        <f t="shared" si="9"/>
        <v>0</v>
      </c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</row>
    <row r="202" spans="1:24" s="1" customFormat="1" ht="15.5" x14ac:dyDescent="0.35">
      <c r="A202" s="286">
        <v>119</v>
      </c>
      <c r="B202" s="327" t="s">
        <v>650</v>
      </c>
      <c r="C202" s="156">
        <v>143.4</v>
      </c>
      <c r="D202" s="157"/>
      <c r="E202" s="157"/>
      <c r="F202" s="146">
        <f t="shared" si="8"/>
        <v>143.4</v>
      </c>
      <c r="G202" s="146"/>
      <c r="H202" s="146">
        <v>7.4999999999999997E-2</v>
      </c>
      <c r="I202" s="372">
        <f t="shared" si="10"/>
        <v>0</v>
      </c>
      <c r="J202" s="165"/>
      <c r="K202" s="18"/>
      <c r="L202" s="106">
        <f t="shared" si="9"/>
        <v>0</v>
      </c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</row>
    <row r="203" spans="1:24" s="1" customFormat="1" ht="15.5" x14ac:dyDescent="0.35">
      <c r="A203" s="286">
        <v>120</v>
      </c>
      <c r="B203" s="327" t="s">
        <v>651</v>
      </c>
      <c r="C203" s="156">
        <v>306.10000000000002</v>
      </c>
      <c r="D203" s="157"/>
      <c r="E203" s="157"/>
      <c r="F203" s="146">
        <f t="shared" si="8"/>
        <v>306.10000000000002</v>
      </c>
      <c r="G203" s="146">
        <v>8</v>
      </c>
      <c r="H203" s="146">
        <v>7.4999999999999997E-2</v>
      </c>
      <c r="I203" s="372">
        <f t="shared" si="10"/>
        <v>1.9601437438745506E-3</v>
      </c>
      <c r="J203" s="165"/>
      <c r="K203" s="18"/>
      <c r="L203" s="106">
        <f t="shared" si="9"/>
        <v>0</v>
      </c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</row>
    <row r="204" spans="1:24" s="1" customFormat="1" ht="15.5" x14ac:dyDescent="0.35">
      <c r="A204" s="365">
        <v>121</v>
      </c>
      <c r="B204" s="327" t="s">
        <v>652</v>
      </c>
      <c r="C204" s="156">
        <v>239.7</v>
      </c>
      <c r="D204" s="157"/>
      <c r="E204" s="157"/>
      <c r="F204" s="146">
        <f t="shared" si="8"/>
        <v>239.7</v>
      </c>
      <c r="G204" s="146">
        <v>16.399999999999999</v>
      </c>
      <c r="H204" s="146">
        <v>7.4999999999999997E-2</v>
      </c>
      <c r="I204" s="372">
        <f t="shared" si="10"/>
        <v>5.1314142678347925E-3</v>
      </c>
      <c r="J204" s="165"/>
      <c r="K204" s="18"/>
      <c r="L204" s="106">
        <f t="shared" si="9"/>
        <v>0</v>
      </c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</row>
    <row r="205" spans="1:24" s="1" customFormat="1" ht="15.5" x14ac:dyDescent="0.35">
      <c r="A205" s="286">
        <v>122</v>
      </c>
      <c r="B205" s="327" t="s">
        <v>653</v>
      </c>
      <c r="C205" s="156">
        <v>193.7</v>
      </c>
      <c r="D205" s="157"/>
      <c r="E205" s="157"/>
      <c r="F205" s="146">
        <f t="shared" si="8"/>
        <v>193.7</v>
      </c>
      <c r="G205" s="146">
        <v>76.5</v>
      </c>
      <c r="H205" s="146">
        <v>7.4999999999999997E-2</v>
      </c>
      <c r="I205" s="372">
        <f t="shared" si="10"/>
        <v>2.9620547237996904E-2</v>
      </c>
      <c r="J205" s="165"/>
      <c r="K205" s="18"/>
      <c r="L205" s="106">
        <f t="shared" si="9"/>
        <v>0</v>
      </c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</row>
    <row r="206" spans="1:24" s="1" customFormat="1" ht="15.5" x14ac:dyDescent="0.35">
      <c r="A206" s="286">
        <v>123</v>
      </c>
      <c r="B206" s="327" t="s">
        <v>654</v>
      </c>
      <c r="C206" s="156">
        <v>83.9</v>
      </c>
      <c r="D206" s="157"/>
      <c r="E206" s="157"/>
      <c r="F206" s="146">
        <f t="shared" si="8"/>
        <v>83.9</v>
      </c>
      <c r="G206" s="146">
        <v>11.8</v>
      </c>
      <c r="H206" s="146">
        <v>7.4999999999999997E-2</v>
      </c>
      <c r="I206" s="372">
        <f t="shared" si="10"/>
        <v>1.0548271752085815E-2</v>
      </c>
      <c r="J206" s="165"/>
      <c r="K206" s="18"/>
      <c r="L206" s="106">
        <f t="shared" si="9"/>
        <v>0</v>
      </c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</row>
    <row r="207" spans="1:24" s="1" customFormat="1" ht="15.5" x14ac:dyDescent="0.35">
      <c r="A207" s="365">
        <v>124</v>
      </c>
      <c r="B207" s="327" t="s">
        <v>655</v>
      </c>
      <c r="C207" s="156">
        <v>2111.66</v>
      </c>
      <c r="D207" s="157"/>
      <c r="E207" s="157"/>
      <c r="F207" s="146">
        <f t="shared" si="8"/>
        <v>2111.66</v>
      </c>
      <c r="G207" s="146">
        <v>35</v>
      </c>
      <c r="H207" s="146">
        <v>7.4999999999999997E-2</v>
      </c>
      <c r="I207" s="372">
        <f t="shared" si="10"/>
        <v>1.2430978471913094E-3</v>
      </c>
      <c r="J207" s="165"/>
      <c r="K207" s="18"/>
      <c r="L207" s="106">
        <f t="shared" si="9"/>
        <v>0</v>
      </c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</row>
    <row r="208" spans="1:24" s="1" customFormat="1" ht="15.5" x14ac:dyDescent="0.35">
      <c r="A208" s="286">
        <v>125</v>
      </c>
      <c r="B208" s="327" t="s">
        <v>656</v>
      </c>
      <c r="C208" s="156">
        <v>424.8</v>
      </c>
      <c r="D208" s="157"/>
      <c r="E208" s="157"/>
      <c r="F208" s="146">
        <f t="shared" si="8"/>
        <v>424.8</v>
      </c>
      <c r="G208" s="146">
        <v>123</v>
      </c>
      <c r="H208" s="146">
        <v>7.4999999999999997E-2</v>
      </c>
      <c r="I208" s="372">
        <f t="shared" si="10"/>
        <v>2.1716101694915252E-2</v>
      </c>
      <c r="J208" s="165"/>
      <c r="K208" s="18"/>
      <c r="L208" s="106">
        <f t="shared" si="9"/>
        <v>0</v>
      </c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</row>
    <row r="209" spans="1:24" s="1" customFormat="1" ht="15.5" x14ac:dyDescent="0.35">
      <c r="A209" s="286">
        <v>126</v>
      </c>
      <c r="B209" s="327" t="s">
        <v>657</v>
      </c>
      <c r="C209" s="156">
        <v>105.5</v>
      </c>
      <c r="D209" s="157"/>
      <c r="E209" s="157"/>
      <c r="F209" s="146">
        <f t="shared" si="8"/>
        <v>105.5</v>
      </c>
      <c r="G209" s="146">
        <v>20</v>
      </c>
      <c r="H209" s="146">
        <v>7.4999999999999997E-2</v>
      </c>
      <c r="I209" s="372">
        <f t="shared" si="10"/>
        <v>1.4218009478672985E-2</v>
      </c>
      <c r="J209" s="165"/>
      <c r="K209" s="18"/>
      <c r="L209" s="106">
        <f t="shared" si="9"/>
        <v>0</v>
      </c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</row>
    <row r="210" spans="1:24" s="1" customFormat="1" ht="15.5" x14ac:dyDescent="0.35">
      <c r="A210" s="365">
        <v>127</v>
      </c>
      <c r="B210" s="327" t="s">
        <v>658</v>
      </c>
      <c r="C210" s="156">
        <v>158.6</v>
      </c>
      <c r="D210" s="157"/>
      <c r="E210" s="157"/>
      <c r="F210" s="146">
        <f t="shared" si="8"/>
        <v>158.6</v>
      </c>
      <c r="G210" s="146"/>
      <c r="H210" s="146">
        <v>7.4999999999999997E-2</v>
      </c>
      <c r="I210" s="372">
        <f t="shared" si="10"/>
        <v>0</v>
      </c>
      <c r="J210" s="165"/>
      <c r="K210" s="18"/>
      <c r="L210" s="106">
        <f t="shared" si="9"/>
        <v>0</v>
      </c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</row>
    <row r="211" spans="1:24" s="1" customFormat="1" ht="15.5" x14ac:dyDescent="0.35">
      <c r="A211" s="286">
        <v>128</v>
      </c>
      <c r="B211" s="327" t="s">
        <v>659</v>
      </c>
      <c r="C211" s="156">
        <v>84.9</v>
      </c>
      <c r="D211" s="157"/>
      <c r="E211" s="157"/>
      <c r="F211" s="146">
        <f t="shared" si="8"/>
        <v>84.9</v>
      </c>
      <c r="G211" s="146"/>
      <c r="H211" s="146">
        <v>7.4999999999999997E-2</v>
      </c>
      <c r="I211" s="372">
        <f t="shared" si="10"/>
        <v>0</v>
      </c>
      <c r="J211" s="165"/>
      <c r="K211" s="18"/>
      <c r="L211" s="106">
        <f t="shared" si="9"/>
        <v>0</v>
      </c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</row>
    <row r="212" spans="1:24" s="1" customFormat="1" ht="15.5" x14ac:dyDescent="0.35">
      <c r="A212" s="286">
        <v>129</v>
      </c>
      <c r="B212" s="327" t="s">
        <v>660</v>
      </c>
      <c r="C212" s="156">
        <v>191.6</v>
      </c>
      <c r="D212" s="157"/>
      <c r="E212" s="157"/>
      <c r="F212" s="146">
        <f t="shared" si="8"/>
        <v>191.6</v>
      </c>
      <c r="G212" s="146"/>
      <c r="H212" s="146">
        <v>7.4999999999999997E-2</v>
      </c>
      <c r="I212" s="372">
        <f t="shared" si="10"/>
        <v>0</v>
      </c>
      <c r="J212" s="165"/>
      <c r="K212" s="18"/>
      <c r="L212" s="106">
        <f t="shared" si="9"/>
        <v>0</v>
      </c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</row>
    <row r="213" spans="1:24" s="1" customFormat="1" ht="15.5" x14ac:dyDescent="0.35">
      <c r="A213" s="365">
        <v>130</v>
      </c>
      <c r="B213" s="327" t="s">
        <v>661</v>
      </c>
      <c r="C213" s="156">
        <v>220.11</v>
      </c>
      <c r="D213" s="157"/>
      <c r="E213" s="157"/>
      <c r="F213" s="146">
        <f t="shared" si="8"/>
        <v>220.11</v>
      </c>
      <c r="G213" s="146"/>
      <c r="H213" s="146">
        <v>7.4999999999999997E-2</v>
      </c>
      <c r="I213" s="372">
        <f t="shared" si="10"/>
        <v>0</v>
      </c>
      <c r="J213" s="165"/>
      <c r="K213" s="18"/>
      <c r="L213" s="106">
        <f t="shared" si="9"/>
        <v>0</v>
      </c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</row>
    <row r="214" spans="1:24" s="1" customFormat="1" ht="15.5" x14ac:dyDescent="0.35">
      <c r="A214" s="286">
        <v>131</v>
      </c>
      <c r="B214" s="327" t="s">
        <v>662</v>
      </c>
      <c r="C214" s="156">
        <v>154.1</v>
      </c>
      <c r="D214" s="157"/>
      <c r="E214" s="157"/>
      <c r="F214" s="146">
        <f t="shared" si="8"/>
        <v>154.1</v>
      </c>
      <c r="G214" s="146"/>
      <c r="H214" s="146">
        <v>7.4999999999999997E-2</v>
      </c>
      <c r="I214" s="372">
        <f t="shared" si="10"/>
        <v>0</v>
      </c>
      <c r="J214" s="165"/>
      <c r="K214" s="18"/>
      <c r="L214" s="106">
        <f t="shared" si="9"/>
        <v>0</v>
      </c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</row>
    <row r="215" spans="1:24" s="1" customFormat="1" ht="15.5" x14ac:dyDescent="0.35">
      <c r="A215" s="286">
        <v>132</v>
      </c>
      <c r="B215" s="327" t="s">
        <v>663</v>
      </c>
      <c r="C215" s="156">
        <v>219.1</v>
      </c>
      <c r="D215" s="157"/>
      <c r="E215" s="157"/>
      <c r="F215" s="146">
        <f t="shared" si="8"/>
        <v>219.1</v>
      </c>
      <c r="G215" s="146"/>
      <c r="H215" s="146">
        <v>7.4999999999999997E-2</v>
      </c>
      <c r="I215" s="372">
        <f t="shared" si="10"/>
        <v>0</v>
      </c>
      <c r="J215" s="165"/>
      <c r="K215" s="18"/>
      <c r="L215" s="106">
        <f t="shared" si="9"/>
        <v>0</v>
      </c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</row>
    <row r="216" spans="1:24" s="1" customFormat="1" ht="15.5" x14ac:dyDescent="0.35">
      <c r="A216" s="365">
        <v>133</v>
      </c>
      <c r="B216" s="327" t="s">
        <v>664</v>
      </c>
      <c r="C216" s="156">
        <v>255.8</v>
      </c>
      <c r="D216" s="157"/>
      <c r="E216" s="157"/>
      <c r="F216" s="146">
        <f t="shared" si="8"/>
        <v>255.8</v>
      </c>
      <c r="G216" s="146"/>
      <c r="H216" s="146">
        <v>7.4999999999999997E-2</v>
      </c>
      <c r="I216" s="372">
        <f t="shared" si="10"/>
        <v>0</v>
      </c>
      <c r="J216" s="165"/>
      <c r="K216" s="18"/>
      <c r="L216" s="106">
        <f t="shared" si="9"/>
        <v>0</v>
      </c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</row>
    <row r="217" spans="1:24" s="1" customFormat="1" ht="15.5" x14ac:dyDescent="0.35">
      <c r="A217" s="286">
        <v>134</v>
      </c>
      <c r="B217" s="327" t="s">
        <v>665</v>
      </c>
      <c r="C217" s="156">
        <v>101.5</v>
      </c>
      <c r="D217" s="157"/>
      <c r="E217" s="157"/>
      <c r="F217" s="146">
        <f t="shared" si="8"/>
        <v>101.5</v>
      </c>
      <c r="G217" s="146"/>
      <c r="H217" s="146">
        <v>7.4999999999999997E-2</v>
      </c>
      <c r="I217" s="372">
        <f t="shared" si="10"/>
        <v>0</v>
      </c>
      <c r="J217" s="165"/>
      <c r="K217" s="18"/>
      <c r="L217" s="106">
        <f t="shared" si="9"/>
        <v>0</v>
      </c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</row>
    <row r="218" spans="1:24" s="1" customFormat="1" ht="15.5" x14ac:dyDescent="0.35">
      <c r="A218" s="286">
        <v>135</v>
      </c>
      <c r="B218" s="327" t="s">
        <v>666</v>
      </c>
      <c r="C218" s="156">
        <v>57.8</v>
      </c>
      <c r="D218" s="157"/>
      <c r="E218" s="157"/>
      <c r="F218" s="146">
        <f t="shared" si="8"/>
        <v>57.8</v>
      </c>
      <c r="G218" s="146"/>
      <c r="H218" s="146">
        <v>7.4999999999999997E-2</v>
      </c>
      <c r="I218" s="372">
        <f t="shared" si="10"/>
        <v>0</v>
      </c>
      <c r="J218" s="165"/>
      <c r="K218" s="18"/>
      <c r="L218" s="106">
        <f t="shared" si="9"/>
        <v>0</v>
      </c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</row>
    <row r="219" spans="1:24" s="1" customFormat="1" ht="15.5" x14ac:dyDescent="0.35">
      <c r="A219" s="365">
        <v>136</v>
      </c>
      <c r="B219" s="321" t="s">
        <v>2009</v>
      </c>
      <c r="C219" s="146">
        <v>569.54999999999995</v>
      </c>
      <c r="D219" s="159">
        <v>76.3</v>
      </c>
      <c r="E219" s="159">
        <v>25</v>
      </c>
      <c r="F219" s="146">
        <f t="shared" si="8"/>
        <v>670.84999999999991</v>
      </c>
      <c r="G219" s="146">
        <v>65.3</v>
      </c>
      <c r="H219" s="146">
        <v>7.4999999999999997E-2</v>
      </c>
      <c r="I219" s="372">
        <f t="shared" si="10"/>
        <v>7.3004397406275633E-3</v>
      </c>
      <c r="J219" s="165"/>
      <c r="K219" s="18"/>
      <c r="L219" s="87">
        <v>32.984016666666669</v>
      </c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</row>
    <row r="220" spans="1:24" s="1" customFormat="1" ht="15.5" x14ac:dyDescent="0.35">
      <c r="A220" s="286">
        <v>137</v>
      </c>
      <c r="B220" s="321" t="s">
        <v>2010</v>
      </c>
      <c r="C220" s="146">
        <v>648.9</v>
      </c>
      <c r="D220" s="159"/>
      <c r="E220" s="159"/>
      <c r="F220" s="146">
        <f t="shared" si="8"/>
        <v>648.9</v>
      </c>
      <c r="G220" s="146">
        <v>49.7</v>
      </c>
      <c r="H220" s="146">
        <v>7.4999999999999997E-2</v>
      </c>
      <c r="I220" s="372">
        <f t="shared" si="10"/>
        <v>5.7443365695792883E-3</v>
      </c>
      <c r="J220" s="165"/>
      <c r="K220" s="18"/>
      <c r="L220" s="87">
        <v>37.658916666666663</v>
      </c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</row>
    <row r="221" spans="1:24" s="1" customFormat="1" ht="15.5" x14ac:dyDescent="0.35">
      <c r="A221" s="286">
        <v>138</v>
      </c>
      <c r="B221" s="321" t="s">
        <v>2011</v>
      </c>
      <c r="C221" s="146">
        <v>527.70000000000005</v>
      </c>
      <c r="D221" s="159">
        <v>115.4</v>
      </c>
      <c r="E221" s="159">
        <v>110</v>
      </c>
      <c r="F221" s="146">
        <f t="shared" si="8"/>
        <v>753.1</v>
      </c>
      <c r="G221" s="146">
        <v>72.3</v>
      </c>
      <c r="H221" s="146">
        <v>7.4999999999999997E-2</v>
      </c>
      <c r="I221" s="372">
        <f t="shared" si="10"/>
        <v>7.2002390120833879E-3</v>
      </c>
      <c r="J221" s="165"/>
      <c r="K221" s="18"/>
      <c r="L221" s="87">
        <v>35.061749999999996</v>
      </c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</row>
    <row r="222" spans="1:24" s="1" customFormat="1" ht="15.5" x14ac:dyDescent="0.35">
      <c r="A222" s="365">
        <v>139</v>
      </c>
      <c r="B222" s="321" t="s">
        <v>2012</v>
      </c>
      <c r="C222" s="146">
        <v>276.60000000000002</v>
      </c>
      <c r="D222" s="159"/>
      <c r="E222" s="159"/>
      <c r="F222" s="146">
        <f t="shared" si="8"/>
        <v>276.60000000000002</v>
      </c>
      <c r="G222" s="146">
        <v>21</v>
      </c>
      <c r="H222" s="146">
        <v>7.4999999999999997E-2</v>
      </c>
      <c r="I222" s="372">
        <f t="shared" si="10"/>
        <v>5.694143167028199E-3</v>
      </c>
      <c r="J222" s="165"/>
      <c r="K222" s="18"/>
      <c r="L222" s="87">
        <v>38.957500000000003</v>
      </c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</row>
    <row r="223" spans="1:24" s="1" customFormat="1" ht="15.5" x14ac:dyDescent="0.35">
      <c r="A223" s="286">
        <v>140</v>
      </c>
      <c r="B223" s="321" t="s">
        <v>2013</v>
      </c>
      <c r="C223" s="146">
        <v>238.8</v>
      </c>
      <c r="D223" s="159"/>
      <c r="E223" s="159"/>
      <c r="F223" s="146">
        <f t="shared" si="8"/>
        <v>238.8</v>
      </c>
      <c r="G223" s="146">
        <v>30</v>
      </c>
      <c r="H223" s="146">
        <v>7.4999999999999997E-2</v>
      </c>
      <c r="I223" s="372">
        <f t="shared" si="10"/>
        <v>9.4221105527638183E-3</v>
      </c>
      <c r="J223" s="165"/>
      <c r="K223" s="18"/>
      <c r="L223" s="87">
        <v>34.542316666666665</v>
      </c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</row>
    <row r="224" spans="1:24" s="1" customFormat="1" ht="15.5" x14ac:dyDescent="0.35">
      <c r="A224" s="286">
        <v>141</v>
      </c>
      <c r="B224" s="321" t="s">
        <v>2014</v>
      </c>
      <c r="C224" s="146">
        <v>754.13</v>
      </c>
      <c r="D224" s="159"/>
      <c r="E224" s="159"/>
      <c r="F224" s="146">
        <f t="shared" si="8"/>
        <v>754.13</v>
      </c>
      <c r="G224" s="146">
        <v>80.3</v>
      </c>
      <c r="H224" s="146">
        <v>7.4999999999999997E-2</v>
      </c>
      <c r="I224" s="372">
        <f t="shared" si="10"/>
        <v>7.9860236298781376E-3</v>
      </c>
      <c r="J224" s="165"/>
      <c r="K224" s="18"/>
      <c r="L224" s="87">
        <v>9.0900833333333342</v>
      </c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</row>
    <row r="225" spans="1:24" s="1" customFormat="1" ht="15.5" x14ac:dyDescent="0.35">
      <c r="A225" s="365">
        <v>142</v>
      </c>
      <c r="B225" s="321" t="s">
        <v>2015</v>
      </c>
      <c r="C225" s="146">
        <v>838.38</v>
      </c>
      <c r="D225" s="159">
        <v>72.7</v>
      </c>
      <c r="E225" s="159"/>
      <c r="F225" s="146">
        <f t="shared" si="8"/>
        <v>911.08</v>
      </c>
      <c r="G225" s="146">
        <v>80.3</v>
      </c>
      <c r="H225" s="146">
        <v>7.4999999999999997E-2</v>
      </c>
      <c r="I225" s="372">
        <f t="shared" si="10"/>
        <v>6.6102866927163365E-3</v>
      </c>
      <c r="J225" s="165"/>
      <c r="K225" s="18"/>
      <c r="L225" s="87">
        <v>10.908099999999999</v>
      </c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</row>
    <row r="226" spans="1:24" s="1" customFormat="1" ht="15.5" x14ac:dyDescent="0.35">
      <c r="A226" s="286">
        <v>143</v>
      </c>
      <c r="B226" s="321" t="s">
        <v>2016</v>
      </c>
      <c r="C226" s="146">
        <v>676.2</v>
      </c>
      <c r="D226" s="159"/>
      <c r="E226" s="159">
        <v>31.7</v>
      </c>
      <c r="F226" s="146">
        <f t="shared" si="8"/>
        <v>707.90000000000009</v>
      </c>
      <c r="G226" s="146">
        <v>66</v>
      </c>
      <c r="H226" s="146">
        <v>7.4999999999999997E-2</v>
      </c>
      <c r="I226" s="372">
        <f t="shared" si="10"/>
        <v>6.9925130668173465E-3</v>
      </c>
      <c r="J226" s="165"/>
      <c r="K226" s="18"/>
      <c r="L226" s="87">
        <v>18.959316666666666</v>
      </c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</row>
    <row r="227" spans="1:24" s="1" customFormat="1" ht="15.5" x14ac:dyDescent="0.35">
      <c r="A227" s="286">
        <v>144</v>
      </c>
      <c r="B227" s="329" t="s">
        <v>2017</v>
      </c>
      <c r="C227" s="146">
        <v>814.34</v>
      </c>
      <c r="D227" s="159"/>
      <c r="E227" s="159"/>
      <c r="F227" s="146">
        <f t="shared" si="8"/>
        <v>814.34</v>
      </c>
      <c r="G227" s="146">
        <v>84</v>
      </c>
      <c r="H227" s="146">
        <v>7.4999999999999997E-2</v>
      </c>
      <c r="I227" s="372">
        <f t="shared" si="10"/>
        <v>7.7363263501731457E-3</v>
      </c>
      <c r="J227" s="165"/>
      <c r="K227" s="18"/>
      <c r="L227" s="87">
        <v>35.061749999999996</v>
      </c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</row>
    <row r="228" spans="1:24" s="1" customFormat="1" ht="15.5" x14ac:dyDescent="0.35">
      <c r="A228" s="365">
        <v>145</v>
      </c>
      <c r="B228" s="329" t="s">
        <v>2018</v>
      </c>
      <c r="C228" s="146">
        <v>562.29999999999995</v>
      </c>
      <c r="D228" s="159"/>
      <c r="E228" s="159"/>
      <c r="F228" s="146">
        <f t="shared" si="8"/>
        <v>562.29999999999995</v>
      </c>
      <c r="G228" s="146">
        <v>78.599999999999994</v>
      </c>
      <c r="H228" s="146">
        <v>7.4999999999999997E-2</v>
      </c>
      <c r="I228" s="372">
        <f t="shared" si="10"/>
        <v>1.048372754757247E-2</v>
      </c>
      <c r="J228" s="165"/>
      <c r="K228" s="18"/>
      <c r="L228" s="87">
        <v>5.4540499999999996</v>
      </c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</row>
    <row r="229" spans="1:24" s="1" customFormat="1" ht="15.5" x14ac:dyDescent="0.35">
      <c r="A229" s="286">
        <v>146</v>
      </c>
      <c r="B229" s="321" t="s">
        <v>2019</v>
      </c>
      <c r="C229" s="146">
        <v>410.5</v>
      </c>
      <c r="D229" s="159"/>
      <c r="E229" s="159"/>
      <c r="F229" s="146">
        <f t="shared" si="8"/>
        <v>410.5</v>
      </c>
      <c r="G229" s="146">
        <v>64</v>
      </c>
      <c r="H229" s="146">
        <v>7.4999999999999997E-2</v>
      </c>
      <c r="I229" s="372">
        <f t="shared" si="10"/>
        <v>1.169305724725944E-2</v>
      </c>
      <c r="J229" s="165"/>
      <c r="K229" s="18"/>
      <c r="L229" s="87">
        <v>10.908099999999999</v>
      </c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</row>
    <row r="230" spans="1:24" s="1" customFormat="1" ht="15.5" x14ac:dyDescent="0.35">
      <c r="A230" s="286">
        <v>147</v>
      </c>
      <c r="B230" s="321" t="s">
        <v>2020</v>
      </c>
      <c r="C230" s="146">
        <v>504.87</v>
      </c>
      <c r="D230" s="159"/>
      <c r="E230" s="159">
        <v>18.399999999999999</v>
      </c>
      <c r="F230" s="146">
        <f t="shared" si="8"/>
        <v>523.27</v>
      </c>
      <c r="G230" s="146">
        <v>88.3</v>
      </c>
      <c r="H230" s="146">
        <v>7.4999999999999997E-2</v>
      </c>
      <c r="I230" s="372">
        <f t="shared" si="10"/>
        <v>1.2655990215376382E-2</v>
      </c>
      <c r="J230" s="165"/>
      <c r="K230" s="18"/>
      <c r="L230" s="87">
        <v>28.049399999999999</v>
      </c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</row>
    <row r="231" spans="1:24" s="1" customFormat="1" ht="15.5" x14ac:dyDescent="0.35">
      <c r="A231" s="365">
        <v>148</v>
      </c>
      <c r="B231" s="329" t="s">
        <v>2021</v>
      </c>
      <c r="C231" s="146">
        <v>684.1</v>
      </c>
      <c r="D231" s="159"/>
      <c r="E231" s="159"/>
      <c r="F231" s="146">
        <f t="shared" si="8"/>
        <v>684.1</v>
      </c>
      <c r="G231" s="146">
        <v>88.3</v>
      </c>
      <c r="H231" s="146">
        <v>7.4999999999999997E-2</v>
      </c>
      <c r="I231" s="372">
        <f t="shared" si="10"/>
        <v>9.6806022511328749E-3</v>
      </c>
      <c r="J231" s="165"/>
      <c r="K231" s="18"/>
      <c r="L231" s="87">
        <v>14.284416666666667</v>
      </c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</row>
    <row r="232" spans="1:24" s="1" customFormat="1" ht="15.5" x14ac:dyDescent="0.35">
      <c r="A232" s="286">
        <v>149</v>
      </c>
      <c r="B232" s="321" t="s">
        <v>2022</v>
      </c>
      <c r="C232" s="146">
        <v>525.58000000000004</v>
      </c>
      <c r="D232" s="159">
        <v>133.5</v>
      </c>
      <c r="E232" s="159"/>
      <c r="F232" s="146">
        <f t="shared" si="8"/>
        <v>659.08</v>
      </c>
      <c r="G232" s="146">
        <v>83.7</v>
      </c>
      <c r="H232" s="146">
        <v>7.4999999999999997E-2</v>
      </c>
      <c r="I232" s="372">
        <f t="shared" si="10"/>
        <v>9.5246404078412322E-3</v>
      </c>
      <c r="J232" s="165"/>
      <c r="K232" s="18"/>
      <c r="L232" s="87">
        <v>11.99891</v>
      </c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</row>
    <row r="233" spans="1:24" s="1" customFormat="1" ht="15.5" x14ac:dyDescent="0.35">
      <c r="A233" s="286">
        <v>150</v>
      </c>
      <c r="B233" s="321" t="s">
        <v>2023</v>
      </c>
      <c r="C233" s="146">
        <v>418.1</v>
      </c>
      <c r="D233" s="159"/>
      <c r="E233" s="159">
        <v>48.4</v>
      </c>
      <c r="F233" s="146">
        <f t="shared" si="8"/>
        <v>466.5</v>
      </c>
      <c r="G233" s="146">
        <v>138.69999999999999</v>
      </c>
      <c r="H233" s="146">
        <v>7.4999999999999997E-2</v>
      </c>
      <c r="I233" s="372">
        <f t="shared" si="10"/>
        <v>2.2299035369774914E-2</v>
      </c>
      <c r="J233" s="165"/>
      <c r="K233" s="18"/>
      <c r="L233" s="87">
        <v>11.946966666666667</v>
      </c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</row>
    <row r="234" spans="1:24" s="1" customFormat="1" ht="15.5" x14ac:dyDescent="0.35">
      <c r="A234" s="365">
        <v>151</v>
      </c>
      <c r="B234" s="321" t="s">
        <v>2024</v>
      </c>
      <c r="C234" s="146">
        <v>399.54</v>
      </c>
      <c r="D234" s="159"/>
      <c r="E234" s="159">
        <v>12.5</v>
      </c>
      <c r="F234" s="146">
        <f t="shared" si="8"/>
        <v>412.04</v>
      </c>
      <c r="G234" s="146">
        <v>50.7</v>
      </c>
      <c r="H234" s="146">
        <v>7.4999999999999997E-2</v>
      </c>
      <c r="I234" s="372">
        <f t="shared" si="10"/>
        <v>9.2284729637899226E-3</v>
      </c>
      <c r="J234" s="165"/>
      <c r="K234" s="18"/>
      <c r="L234" s="87">
        <v>18.180166666666668</v>
      </c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</row>
    <row r="235" spans="1:24" s="1" customFormat="1" ht="15.5" x14ac:dyDescent="0.35">
      <c r="A235" s="286">
        <v>152</v>
      </c>
      <c r="B235" s="321" t="s">
        <v>2025</v>
      </c>
      <c r="C235" s="146">
        <v>303.5</v>
      </c>
      <c r="D235" s="159"/>
      <c r="E235" s="159"/>
      <c r="F235" s="146">
        <f t="shared" si="8"/>
        <v>303.5</v>
      </c>
      <c r="G235" s="146">
        <v>58</v>
      </c>
      <c r="H235" s="146">
        <v>7.4999999999999997E-2</v>
      </c>
      <c r="I235" s="372">
        <f t="shared" si="10"/>
        <v>1.4332784184514002E-2</v>
      </c>
      <c r="J235" s="165"/>
      <c r="K235" s="18"/>
      <c r="L235" s="87">
        <v>6.492916666666666</v>
      </c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</row>
    <row r="236" spans="1:24" s="1" customFormat="1" ht="15.5" x14ac:dyDescent="0.35">
      <c r="A236" s="286">
        <v>153</v>
      </c>
      <c r="B236" s="321" t="s">
        <v>2026</v>
      </c>
      <c r="C236" s="146">
        <v>654.13</v>
      </c>
      <c r="D236" s="159"/>
      <c r="E236" s="159"/>
      <c r="F236" s="146">
        <f t="shared" si="8"/>
        <v>654.13</v>
      </c>
      <c r="G236" s="146">
        <v>71</v>
      </c>
      <c r="H236" s="146">
        <v>7.4999999999999997E-2</v>
      </c>
      <c r="I236" s="372">
        <f t="shared" si="10"/>
        <v>8.1405836760277007E-3</v>
      </c>
      <c r="J236" s="165"/>
      <c r="K236" s="18"/>
      <c r="L236" s="87">
        <v>29.088266666666669</v>
      </c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</row>
    <row r="237" spans="1:24" s="1" customFormat="1" ht="15.5" x14ac:dyDescent="0.35">
      <c r="A237" s="365">
        <v>154</v>
      </c>
      <c r="B237" s="321" t="s">
        <v>2027</v>
      </c>
      <c r="C237" s="146">
        <v>598.02</v>
      </c>
      <c r="D237" s="159"/>
      <c r="E237" s="159">
        <v>44.6</v>
      </c>
      <c r="F237" s="146">
        <f t="shared" ref="F237:F298" si="11">C237+D237+E237</f>
        <v>642.62</v>
      </c>
      <c r="G237" s="146">
        <v>88.7</v>
      </c>
      <c r="H237" s="146">
        <v>7.4999999999999997E-2</v>
      </c>
      <c r="I237" s="372">
        <f t="shared" si="10"/>
        <v>1.0352152127229156E-2</v>
      </c>
      <c r="J237" s="165"/>
      <c r="K237" s="18"/>
      <c r="L237" s="87">
        <v>31.166</v>
      </c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</row>
    <row r="238" spans="1:24" s="1" customFormat="1" ht="15.5" x14ac:dyDescent="0.35">
      <c r="A238" s="286">
        <v>155</v>
      </c>
      <c r="B238" s="321" t="s">
        <v>2028</v>
      </c>
      <c r="C238" s="146">
        <v>278.7</v>
      </c>
      <c r="D238" s="159"/>
      <c r="E238" s="159"/>
      <c r="F238" s="146">
        <f t="shared" si="11"/>
        <v>278.7</v>
      </c>
      <c r="G238" s="146">
        <v>11.7</v>
      </c>
      <c r="H238" s="146">
        <v>7.4999999999999997E-2</v>
      </c>
      <c r="I238" s="372">
        <f t="shared" si="10"/>
        <v>3.1485468245425188E-3</v>
      </c>
      <c r="J238" s="165"/>
      <c r="K238" s="18"/>
      <c r="L238" s="87">
        <v>56.358516666666667</v>
      </c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</row>
    <row r="239" spans="1:24" s="1" customFormat="1" ht="15.5" x14ac:dyDescent="0.35">
      <c r="A239" s="286">
        <v>156</v>
      </c>
      <c r="B239" s="321" t="s">
        <v>2029</v>
      </c>
      <c r="C239" s="146">
        <v>3583.55</v>
      </c>
      <c r="D239" s="159"/>
      <c r="E239" s="159"/>
      <c r="F239" s="146">
        <f t="shared" si="11"/>
        <v>3583.55</v>
      </c>
      <c r="G239" s="146">
        <v>369.8</v>
      </c>
      <c r="H239" s="146">
        <v>7.4999999999999997E-2</v>
      </c>
      <c r="I239" s="372">
        <f t="shared" si="10"/>
        <v>7.7395320282959632E-3</v>
      </c>
      <c r="J239" s="165"/>
      <c r="K239" s="18"/>
      <c r="L239" s="87">
        <v>103.88666666666666</v>
      </c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</row>
    <row r="240" spans="1:24" s="1" customFormat="1" ht="15.5" x14ac:dyDescent="0.35">
      <c r="A240" s="365">
        <v>157</v>
      </c>
      <c r="B240" s="321" t="s">
        <v>2030</v>
      </c>
      <c r="C240" s="146">
        <v>486.9</v>
      </c>
      <c r="D240" s="159"/>
      <c r="E240" s="159">
        <v>26.6</v>
      </c>
      <c r="F240" s="146">
        <f t="shared" si="11"/>
        <v>513.5</v>
      </c>
      <c r="G240" s="146">
        <v>68.5</v>
      </c>
      <c r="H240" s="146">
        <v>7.4999999999999997E-2</v>
      </c>
      <c r="I240" s="372">
        <f t="shared" si="10"/>
        <v>1.0004868549172347E-2</v>
      </c>
      <c r="J240" s="165"/>
      <c r="K240" s="18"/>
      <c r="L240" s="87">
        <v>21.556483333333333</v>
      </c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</row>
    <row r="241" spans="1:24" s="1" customFormat="1" ht="15.5" x14ac:dyDescent="0.35">
      <c r="A241" s="286">
        <v>158</v>
      </c>
      <c r="B241" s="321" t="s">
        <v>2031</v>
      </c>
      <c r="C241" s="146">
        <v>420.4</v>
      </c>
      <c r="D241" s="159"/>
      <c r="E241" s="159"/>
      <c r="F241" s="146">
        <f t="shared" si="11"/>
        <v>420.4</v>
      </c>
      <c r="G241" s="146">
        <v>61.3</v>
      </c>
      <c r="H241" s="146">
        <v>7.4999999999999997E-2</v>
      </c>
      <c r="I241" s="372">
        <f t="shared" si="10"/>
        <v>1.0936013320647002E-2</v>
      </c>
      <c r="J241" s="165"/>
      <c r="K241" s="18"/>
      <c r="L241" s="87">
        <v>18.543770000000002</v>
      </c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</row>
    <row r="242" spans="1:24" s="1" customFormat="1" ht="15.5" x14ac:dyDescent="0.35">
      <c r="A242" s="286">
        <v>159</v>
      </c>
      <c r="B242" s="321" t="s">
        <v>2032</v>
      </c>
      <c r="C242" s="146">
        <v>313.2</v>
      </c>
      <c r="D242" s="159"/>
      <c r="E242" s="159">
        <v>31</v>
      </c>
      <c r="F242" s="146">
        <f t="shared" si="11"/>
        <v>344.2</v>
      </c>
      <c r="G242" s="146">
        <v>72</v>
      </c>
      <c r="H242" s="146">
        <v>7.4999999999999997E-2</v>
      </c>
      <c r="I242" s="372">
        <f t="shared" si="10"/>
        <v>1.568855316676351E-2</v>
      </c>
      <c r="J242" s="165"/>
      <c r="K242" s="18"/>
      <c r="L242" s="87">
        <v>14.024699999999999</v>
      </c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</row>
    <row r="243" spans="1:24" s="1" customFormat="1" ht="15.5" x14ac:dyDescent="0.35">
      <c r="A243" s="365">
        <v>160</v>
      </c>
      <c r="B243" s="321" t="s">
        <v>2033</v>
      </c>
      <c r="C243" s="146">
        <v>350</v>
      </c>
      <c r="D243" s="159">
        <v>24.5</v>
      </c>
      <c r="E243" s="159">
        <v>63.2</v>
      </c>
      <c r="F243" s="146">
        <f t="shared" si="11"/>
        <v>437.7</v>
      </c>
      <c r="G243" s="146">
        <v>59</v>
      </c>
      <c r="H243" s="146">
        <v>7.4999999999999997E-2</v>
      </c>
      <c r="I243" s="372">
        <f t="shared" si="10"/>
        <v>1.0109664153529815E-2</v>
      </c>
      <c r="J243" s="165"/>
      <c r="K243" s="18"/>
      <c r="L243" s="87">
        <v>8.3109333333333328</v>
      </c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</row>
    <row r="244" spans="1:24" s="1" customFormat="1" ht="15.5" x14ac:dyDescent="0.35">
      <c r="A244" s="286">
        <v>161</v>
      </c>
      <c r="B244" s="329" t="s">
        <v>2034</v>
      </c>
      <c r="C244" s="146">
        <v>483.54</v>
      </c>
      <c r="D244" s="159">
        <v>72.2</v>
      </c>
      <c r="E244" s="159"/>
      <c r="F244" s="146">
        <f t="shared" si="11"/>
        <v>555.74</v>
      </c>
      <c r="G244" s="146">
        <v>68.599999999999994</v>
      </c>
      <c r="H244" s="146">
        <v>7.4999999999999997E-2</v>
      </c>
      <c r="I244" s="372">
        <f t="shared" si="10"/>
        <v>9.2579263684456747E-3</v>
      </c>
      <c r="J244" s="165"/>
      <c r="K244" s="18"/>
      <c r="L244" s="87">
        <v>18.180166666666668</v>
      </c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</row>
    <row r="245" spans="1:24" s="1" customFormat="1" ht="15.5" x14ac:dyDescent="0.35">
      <c r="A245" s="286">
        <v>162</v>
      </c>
      <c r="B245" s="321" t="s">
        <v>2035</v>
      </c>
      <c r="C245" s="146">
        <v>381.8</v>
      </c>
      <c r="D245" s="159"/>
      <c r="E245" s="159">
        <v>14.8</v>
      </c>
      <c r="F245" s="146">
        <f t="shared" si="11"/>
        <v>396.6</v>
      </c>
      <c r="G245" s="146">
        <v>72.3</v>
      </c>
      <c r="H245" s="146">
        <v>7.4999999999999997E-2</v>
      </c>
      <c r="I245" s="372">
        <f t="shared" si="10"/>
        <v>1.3672465960665656E-2</v>
      </c>
      <c r="J245" s="165"/>
      <c r="K245" s="18"/>
      <c r="L245" s="87">
        <v>23.374499999999998</v>
      </c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</row>
    <row r="246" spans="1:24" s="1" customFormat="1" ht="15.5" x14ac:dyDescent="0.35">
      <c r="A246" s="365">
        <v>163</v>
      </c>
      <c r="B246" s="321" t="s">
        <v>2036</v>
      </c>
      <c r="C246" s="146">
        <v>709.28</v>
      </c>
      <c r="D246" s="159"/>
      <c r="E246" s="159">
        <v>22.5</v>
      </c>
      <c r="F246" s="146">
        <f t="shared" si="11"/>
        <v>731.78</v>
      </c>
      <c r="G246" s="146">
        <v>79.3</v>
      </c>
      <c r="H246" s="146">
        <v>7.4999999999999997E-2</v>
      </c>
      <c r="I246" s="372">
        <f t="shared" si="10"/>
        <v>8.1274426740277125E-3</v>
      </c>
      <c r="J246" s="165"/>
      <c r="K246" s="18"/>
      <c r="L246" s="87">
        <v>107.26298333333332</v>
      </c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</row>
    <row r="247" spans="1:24" s="1" customFormat="1" ht="15.5" x14ac:dyDescent="0.35">
      <c r="A247" s="286">
        <v>164</v>
      </c>
      <c r="B247" s="321" t="s">
        <v>2037</v>
      </c>
      <c r="C247" s="146">
        <v>185.4</v>
      </c>
      <c r="D247" s="159"/>
      <c r="E247" s="159"/>
      <c r="F247" s="146">
        <f t="shared" si="11"/>
        <v>185.4</v>
      </c>
      <c r="G247" s="146">
        <v>37.299999999999997</v>
      </c>
      <c r="H247" s="146">
        <v>7.4999999999999997E-2</v>
      </c>
      <c r="I247" s="372">
        <f t="shared" si="10"/>
        <v>1.5088996763754045E-2</v>
      </c>
      <c r="J247" s="165"/>
      <c r="K247" s="18"/>
      <c r="L247" s="87">
        <v>12.4664</v>
      </c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</row>
    <row r="248" spans="1:24" s="1" customFormat="1" ht="15.5" x14ac:dyDescent="0.35">
      <c r="A248" s="286">
        <v>165</v>
      </c>
      <c r="B248" s="321" t="s">
        <v>2038</v>
      </c>
      <c r="C248" s="146">
        <v>478.6</v>
      </c>
      <c r="D248" s="159"/>
      <c r="E248" s="159"/>
      <c r="F248" s="146">
        <f t="shared" si="11"/>
        <v>478.6</v>
      </c>
      <c r="G248" s="146">
        <v>51.2</v>
      </c>
      <c r="H248" s="146">
        <v>7.4999999999999997E-2</v>
      </c>
      <c r="I248" s="372">
        <f t="shared" si="10"/>
        <v>8.0234015879648967E-3</v>
      </c>
      <c r="J248" s="165"/>
      <c r="K248" s="18"/>
      <c r="L248" s="87">
        <v>18.180166666666668</v>
      </c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</row>
    <row r="249" spans="1:24" s="1" customFormat="1" ht="15.5" x14ac:dyDescent="0.35">
      <c r="A249" s="365">
        <v>166</v>
      </c>
      <c r="B249" s="321" t="s">
        <v>2039</v>
      </c>
      <c r="C249" s="146">
        <v>496.38</v>
      </c>
      <c r="D249" s="159"/>
      <c r="E249" s="159"/>
      <c r="F249" s="146">
        <f t="shared" si="11"/>
        <v>496.38</v>
      </c>
      <c r="G249" s="146">
        <v>50.3</v>
      </c>
      <c r="H249" s="146">
        <v>7.4999999999999997E-2</v>
      </c>
      <c r="I249" s="372">
        <f t="shared" si="10"/>
        <v>7.6000241750271962E-3</v>
      </c>
      <c r="J249" s="165"/>
      <c r="K249" s="18"/>
      <c r="L249" s="87">
        <v>18.180166666666668</v>
      </c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</row>
    <row r="250" spans="1:24" s="1" customFormat="1" ht="15.5" x14ac:dyDescent="0.35">
      <c r="A250" s="286">
        <v>167</v>
      </c>
      <c r="B250" s="321" t="s">
        <v>2040</v>
      </c>
      <c r="C250" s="146">
        <v>182.3</v>
      </c>
      <c r="D250" s="159"/>
      <c r="E250" s="159">
        <v>78.5</v>
      </c>
      <c r="F250" s="146">
        <f t="shared" si="11"/>
        <v>260.8</v>
      </c>
      <c r="G250" s="146">
        <v>35.299999999999997</v>
      </c>
      <c r="H250" s="146">
        <v>7.4999999999999997E-2</v>
      </c>
      <c r="I250" s="372">
        <f t="shared" ref="I250:I312" si="12">G250*H250/F250</f>
        <v>1.0151457055214721E-2</v>
      </c>
      <c r="J250" s="165"/>
      <c r="K250" s="18"/>
      <c r="L250" s="87">
        <v>8.3109333333333328</v>
      </c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</row>
    <row r="251" spans="1:24" s="1" customFormat="1" ht="15.5" x14ac:dyDescent="0.35">
      <c r="A251" s="286">
        <v>168</v>
      </c>
      <c r="B251" s="321" t="s">
        <v>2041</v>
      </c>
      <c r="C251" s="146">
        <v>282.8</v>
      </c>
      <c r="D251" s="159"/>
      <c r="E251" s="159"/>
      <c r="F251" s="146">
        <f t="shared" si="11"/>
        <v>282.8</v>
      </c>
      <c r="G251" s="146">
        <v>51.5</v>
      </c>
      <c r="H251" s="146">
        <v>7.4999999999999997E-2</v>
      </c>
      <c r="I251" s="372">
        <f t="shared" si="12"/>
        <v>1.3658062234794906E-2</v>
      </c>
      <c r="J251" s="165"/>
      <c r="K251" s="18"/>
      <c r="L251" s="87">
        <v>24.9328</v>
      </c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</row>
    <row r="252" spans="1:24" s="1" customFormat="1" ht="15.5" x14ac:dyDescent="0.35">
      <c r="A252" s="365">
        <v>169</v>
      </c>
      <c r="B252" s="321" t="s">
        <v>2042</v>
      </c>
      <c r="C252" s="146">
        <v>227.3</v>
      </c>
      <c r="D252" s="159"/>
      <c r="E252" s="159"/>
      <c r="F252" s="146">
        <f t="shared" si="11"/>
        <v>227.3</v>
      </c>
      <c r="G252" s="146">
        <v>67</v>
      </c>
      <c r="H252" s="146">
        <v>7.4999999999999997E-2</v>
      </c>
      <c r="I252" s="372">
        <f t="shared" si="12"/>
        <v>2.2107347118345794E-2</v>
      </c>
      <c r="J252" s="165"/>
      <c r="K252" s="18"/>
      <c r="L252" s="87">
        <v>28.049399999999999</v>
      </c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</row>
    <row r="253" spans="1:24" s="1" customFormat="1" ht="15.5" x14ac:dyDescent="0.35">
      <c r="A253" s="286">
        <v>170</v>
      </c>
      <c r="B253" s="321" t="s">
        <v>2043</v>
      </c>
      <c r="C253" s="146">
        <v>7849.73</v>
      </c>
      <c r="D253" s="159"/>
      <c r="E253" s="159"/>
      <c r="F253" s="146">
        <f t="shared" si="11"/>
        <v>7849.73</v>
      </c>
      <c r="G253" s="146">
        <v>949.2</v>
      </c>
      <c r="H253" s="146">
        <v>7.4999999999999997E-2</v>
      </c>
      <c r="I253" s="372">
        <f t="shared" si="12"/>
        <v>9.069101739805064E-3</v>
      </c>
      <c r="J253" s="165"/>
      <c r="K253" s="18"/>
      <c r="L253" s="87">
        <v>406.97601666666662</v>
      </c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</row>
    <row r="254" spans="1:24" s="1" customFormat="1" ht="15.5" x14ac:dyDescent="0.35">
      <c r="A254" s="286">
        <v>171</v>
      </c>
      <c r="B254" s="321" t="s">
        <v>2044</v>
      </c>
      <c r="C254" s="146">
        <v>388.5</v>
      </c>
      <c r="D254" s="159">
        <v>24.1</v>
      </c>
      <c r="E254" s="159">
        <v>41.6</v>
      </c>
      <c r="F254" s="146">
        <f t="shared" si="11"/>
        <v>454.20000000000005</v>
      </c>
      <c r="G254" s="146">
        <v>32</v>
      </c>
      <c r="H254" s="146">
        <v>7.4999999999999997E-2</v>
      </c>
      <c r="I254" s="372">
        <f t="shared" si="12"/>
        <v>5.2840158520475553E-3</v>
      </c>
      <c r="J254" s="165"/>
      <c r="K254" s="18"/>
      <c r="L254" s="87">
        <v>24.673083333333334</v>
      </c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</row>
    <row r="255" spans="1:24" s="1" customFormat="1" ht="15.5" x14ac:dyDescent="0.35">
      <c r="A255" s="365">
        <v>172</v>
      </c>
      <c r="B255" s="321" t="s">
        <v>2045</v>
      </c>
      <c r="C255" s="146">
        <v>380</v>
      </c>
      <c r="D255" s="159">
        <v>28.6</v>
      </c>
      <c r="E255" s="159">
        <v>85.3</v>
      </c>
      <c r="F255" s="146">
        <f t="shared" si="11"/>
        <v>493.90000000000003</v>
      </c>
      <c r="G255" s="146">
        <v>69</v>
      </c>
      <c r="H255" s="146">
        <v>7.4999999999999997E-2</v>
      </c>
      <c r="I255" s="372">
        <f t="shared" si="12"/>
        <v>1.0477829520145778E-2</v>
      </c>
      <c r="J255" s="165"/>
      <c r="K255" s="18"/>
      <c r="L255" s="87">
        <v>20.777333333333335</v>
      </c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</row>
    <row r="256" spans="1:24" s="1" customFormat="1" ht="15.5" x14ac:dyDescent="0.35">
      <c r="A256" s="286">
        <v>173</v>
      </c>
      <c r="B256" s="321" t="s">
        <v>2046</v>
      </c>
      <c r="C256" s="146">
        <v>580.32000000000005</v>
      </c>
      <c r="D256" s="159"/>
      <c r="E256" s="159">
        <v>118.5</v>
      </c>
      <c r="F256" s="146">
        <f t="shared" si="11"/>
        <v>698.82</v>
      </c>
      <c r="G256" s="146">
        <v>79.7</v>
      </c>
      <c r="H256" s="146">
        <v>7.4999999999999997E-2</v>
      </c>
      <c r="I256" s="372">
        <f t="shared" si="12"/>
        <v>8.5537048166909931E-3</v>
      </c>
      <c r="J256" s="165"/>
      <c r="K256" s="18"/>
      <c r="L256" s="87">
        <v>8.8303666666666665</v>
      </c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</row>
    <row r="257" spans="1:24" s="1" customFormat="1" ht="15.5" x14ac:dyDescent="0.35">
      <c r="A257" s="286">
        <v>174</v>
      </c>
      <c r="B257" s="321" t="s">
        <v>2047</v>
      </c>
      <c r="C257" s="146">
        <v>478.62</v>
      </c>
      <c r="D257" s="159">
        <v>27.8</v>
      </c>
      <c r="E257" s="159">
        <v>53.1</v>
      </c>
      <c r="F257" s="146">
        <f t="shared" si="11"/>
        <v>559.52</v>
      </c>
      <c r="G257" s="146">
        <v>60.3</v>
      </c>
      <c r="H257" s="146">
        <v>7.4999999999999997E-2</v>
      </c>
      <c r="I257" s="372">
        <f t="shared" si="12"/>
        <v>8.0828209894195022E-3</v>
      </c>
      <c r="J257" s="165"/>
      <c r="K257" s="18"/>
      <c r="L257" s="87">
        <v>9.1939700000000002</v>
      </c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</row>
    <row r="258" spans="1:24" s="1" customFormat="1" ht="15.5" x14ac:dyDescent="0.35">
      <c r="A258" s="365">
        <v>175</v>
      </c>
      <c r="B258" s="321" t="s">
        <v>2048</v>
      </c>
      <c r="C258" s="146">
        <v>781.2</v>
      </c>
      <c r="D258" s="159">
        <v>176.8</v>
      </c>
      <c r="E258" s="159"/>
      <c r="F258" s="146">
        <f t="shared" si="11"/>
        <v>958</v>
      </c>
      <c r="G258" s="146">
        <v>105</v>
      </c>
      <c r="H258" s="146">
        <v>7.4999999999999997E-2</v>
      </c>
      <c r="I258" s="372">
        <f t="shared" si="12"/>
        <v>8.2202505219206683E-3</v>
      </c>
      <c r="J258" s="165"/>
      <c r="K258" s="18"/>
      <c r="L258" s="87">
        <v>30.127133333333333</v>
      </c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</row>
    <row r="259" spans="1:24" s="1" customFormat="1" ht="15.5" x14ac:dyDescent="0.35">
      <c r="A259" s="286">
        <v>176</v>
      </c>
      <c r="B259" s="321" t="s">
        <v>2049</v>
      </c>
      <c r="C259" s="146">
        <v>676.2</v>
      </c>
      <c r="D259" s="159">
        <v>23.8</v>
      </c>
      <c r="E259" s="159"/>
      <c r="F259" s="146">
        <f t="shared" si="11"/>
        <v>700</v>
      </c>
      <c r="G259" s="146">
        <v>74</v>
      </c>
      <c r="H259" s="146">
        <v>7.4999999999999997E-2</v>
      </c>
      <c r="I259" s="372">
        <f t="shared" si="12"/>
        <v>7.9285714285714289E-3</v>
      </c>
      <c r="J259" s="165"/>
      <c r="K259" s="18"/>
      <c r="L259" s="87">
        <v>27.789683333333333</v>
      </c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</row>
    <row r="260" spans="1:24" s="1" customFormat="1" ht="15.5" x14ac:dyDescent="0.35">
      <c r="A260" s="286">
        <v>177</v>
      </c>
      <c r="B260" s="321" t="s">
        <v>2050</v>
      </c>
      <c r="C260" s="146">
        <v>209.86</v>
      </c>
      <c r="D260" s="159"/>
      <c r="E260" s="159"/>
      <c r="F260" s="146">
        <f t="shared" si="11"/>
        <v>209.86</v>
      </c>
      <c r="G260" s="146">
        <v>48</v>
      </c>
      <c r="H260" s="146">
        <v>7.4999999999999997E-2</v>
      </c>
      <c r="I260" s="372">
        <f t="shared" si="12"/>
        <v>1.7154293338416084E-2</v>
      </c>
      <c r="J260" s="165"/>
      <c r="K260" s="18"/>
      <c r="L260" s="87">
        <v>26.491099999999999</v>
      </c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</row>
    <row r="261" spans="1:24" s="1" customFormat="1" ht="15.5" x14ac:dyDescent="0.35">
      <c r="A261" s="365">
        <v>178</v>
      </c>
      <c r="B261" s="321" t="s">
        <v>2051</v>
      </c>
      <c r="C261" s="146">
        <v>577.53</v>
      </c>
      <c r="D261" s="159"/>
      <c r="E261" s="159"/>
      <c r="F261" s="146">
        <f t="shared" si="11"/>
        <v>577.53</v>
      </c>
      <c r="G261" s="146">
        <v>49</v>
      </c>
      <c r="H261" s="146">
        <v>7.4999999999999997E-2</v>
      </c>
      <c r="I261" s="372">
        <f t="shared" si="12"/>
        <v>6.3633058022959845E-3</v>
      </c>
      <c r="J261" s="165"/>
      <c r="K261" s="18"/>
      <c r="L261" s="87">
        <v>53.241916666666661</v>
      </c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</row>
    <row r="262" spans="1:24" s="1" customFormat="1" ht="15.5" x14ac:dyDescent="0.35">
      <c r="A262" s="286">
        <v>179</v>
      </c>
      <c r="B262" s="321" t="s">
        <v>2052</v>
      </c>
      <c r="C262" s="146">
        <v>265.16000000000003</v>
      </c>
      <c r="D262" s="159"/>
      <c r="E262" s="159"/>
      <c r="F262" s="146">
        <f t="shared" si="11"/>
        <v>265.16000000000003</v>
      </c>
      <c r="G262" s="146">
        <v>35.700000000000003</v>
      </c>
      <c r="H262" s="146">
        <v>7.4999999999999997E-2</v>
      </c>
      <c r="I262" s="372">
        <f t="shared" si="12"/>
        <v>1.009767687434002E-2</v>
      </c>
      <c r="J262" s="165"/>
      <c r="K262" s="18"/>
      <c r="L262" s="87">
        <v>16.36215</v>
      </c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</row>
    <row r="263" spans="1:24" s="1" customFormat="1" ht="15.5" x14ac:dyDescent="0.35">
      <c r="A263" s="286">
        <v>180</v>
      </c>
      <c r="B263" s="321" t="s">
        <v>2053</v>
      </c>
      <c r="C263" s="146">
        <v>134.88</v>
      </c>
      <c r="D263" s="159"/>
      <c r="E263" s="159"/>
      <c r="F263" s="146">
        <f t="shared" si="11"/>
        <v>134.88</v>
      </c>
      <c r="G263" s="146">
        <v>12</v>
      </c>
      <c r="H263" s="146">
        <v>7.4999999999999997E-2</v>
      </c>
      <c r="I263" s="372">
        <f t="shared" si="12"/>
        <v>6.6725978647686826E-3</v>
      </c>
      <c r="J263" s="165"/>
      <c r="K263" s="18"/>
      <c r="L263" s="87">
        <v>19.478750000000002</v>
      </c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</row>
    <row r="264" spans="1:24" s="1" customFormat="1" ht="15.5" x14ac:dyDescent="0.35">
      <c r="A264" s="365">
        <v>181</v>
      </c>
      <c r="B264" s="321" t="s">
        <v>2054</v>
      </c>
      <c r="C264" s="146">
        <v>383.74</v>
      </c>
      <c r="D264" s="159"/>
      <c r="E264" s="159">
        <v>43.6</v>
      </c>
      <c r="F264" s="146">
        <f t="shared" si="11"/>
        <v>427.34000000000003</v>
      </c>
      <c r="G264" s="146">
        <v>54</v>
      </c>
      <c r="H264" s="146">
        <v>7.4999999999999997E-2</v>
      </c>
      <c r="I264" s="372">
        <f t="shared" si="12"/>
        <v>9.4772312444423631E-3</v>
      </c>
      <c r="J264" s="165"/>
      <c r="K264" s="18"/>
      <c r="L264" s="87">
        <v>7.2720666666666673</v>
      </c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</row>
    <row r="265" spans="1:24" s="1" customFormat="1" ht="15.5" x14ac:dyDescent="0.35">
      <c r="A265" s="286">
        <v>182</v>
      </c>
      <c r="B265" s="321" t="s">
        <v>2055</v>
      </c>
      <c r="C265" s="146">
        <v>569.4</v>
      </c>
      <c r="D265" s="159"/>
      <c r="E265" s="159">
        <v>33.6</v>
      </c>
      <c r="F265" s="146">
        <f t="shared" si="11"/>
        <v>603</v>
      </c>
      <c r="G265" s="146">
        <v>65.7</v>
      </c>
      <c r="H265" s="146">
        <v>7.4999999999999997E-2</v>
      </c>
      <c r="I265" s="372">
        <f t="shared" si="12"/>
        <v>8.1716417910447769E-3</v>
      </c>
      <c r="J265" s="165"/>
      <c r="K265" s="18"/>
      <c r="L265" s="87">
        <v>27.789683333333333</v>
      </c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</row>
    <row r="266" spans="1:24" s="1" customFormat="1" ht="15.5" x14ac:dyDescent="0.35">
      <c r="A266" s="286">
        <v>183</v>
      </c>
      <c r="B266" s="321" t="s">
        <v>2056</v>
      </c>
      <c r="C266" s="146">
        <v>340.6</v>
      </c>
      <c r="D266" s="159">
        <v>35.1</v>
      </c>
      <c r="E266" s="159"/>
      <c r="F266" s="146">
        <f t="shared" si="11"/>
        <v>375.70000000000005</v>
      </c>
      <c r="G266" s="146">
        <v>44</v>
      </c>
      <c r="H266" s="146">
        <v>7.4999999999999997E-2</v>
      </c>
      <c r="I266" s="372">
        <f t="shared" si="12"/>
        <v>8.7836039393132809E-3</v>
      </c>
      <c r="J266" s="165"/>
      <c r="K266" s="18"/>
      <c r="L266" s="87">
        <v>28.309116666666668</v>
      </c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</row>
    <row r="267" spans="1:24" s="1" customFormat="1" ht="15.5" x14ac:dyDescent="0.35">
      <c r="A267" s="365">
        <v>184</v>
      </c>
      <c r="B267" s="321" t="s">
        <v>2057</v>
      </c>
      <c r="C267" s="146">
        <v>587.91999999999996</v>
      </c>
      <c r="D267" s="159"/>
      <c r="E267" s="159">
        <v>19.7</v>
      </c>
      <c r="F267" s="146">
        <f t="shared" si="11"/>
        <v>607.62</v>
      </c>
      <c r="G267" s="146">
        <v>65</v>
      </c>
      <c r="H267" s="146">
        <v>7.4999999999999997E-2</v>
      </c>
      <c r="I267" s="372">
        <f t="shared" si="12"/>
        <v>8.0231065468549419E-3</v>
      </c>
      <c r="J267" s="165"/>
      <c r="K267" s="18"/>
      <c r="L267" s="87">
        <v>22.075916666666664</v>
      </c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</row>
    <row r="268" spans="1:24" s="1" customFormat="1" ht="15.5" x14ac:dyDescent="0.35">
      <c r="A268" s="286">
        <v>185</v>
      </c>
      <c r="B268" s="321" t="s">
        <v>2058</v>
      </c>
      <c r="C268" s="146">
        <v>368.22</v>
      </c>
      <c r="D268" s="159"/>
      <c r="E268" s="159">
        <v>32.1</v>
      </c>
      <c r="F268" s="146">
        <f t="shared" si="11"/>
        <v>400.32000000000005</v>
      </c>
      <c r="G268" s="146">
        <v>55.7</v>
      </c>
      <c r="H268" s="146">
        <v>7.4999999999999997E-2</v>
      </c>
      <c r="I268" s="372">
        <f t="shared" si="12"/>
        <v>1.0435401678657074E-2</v>
      </c>
      <c r="J268" s="165"/>
      <c r="K268" s="18"/>
      <c r="L268" s="87">
        <v>30.646566666666665</v>
      </c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</row>
    <row r="269" spans="1:24" s="1" customFormat="1" ht="15.5" x14ac:dyDescent="0.35">
      <c r="A269" s="286">
        <v>186</v>
      </c>
      <c r="B269" s="321" t="s">
        <v>2059</v>
      </c>
      <c r="C269" s="146">
        <v>267.72000000000003</v>
      </c>
      <c r="D269" s="159"/>
      <c r="E269" s="159">
        <v>43.8</v>
      </c>
      <c r="F269" s="146">
        <f t="shared" si="11"/>
        <v>311.52000000000004</v>
      </c>
      <c r="G269" s="146">
        <v>55.7</v>
      </c>
      <c r="H269" s="146">
        <v>7.4999999999999997E-2</v>
      </c>
      <c r="I269" s="372">
        <f t="shared" si="12"/>
        <v>1.3410053929121724E-2</v>
      </c>
      <c r="J269" s="165"/>
      <c r="K269" s="18"/>
      <c r="L269" s="87">
        <v>11.687249999999999</v>
      </c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</row>
    <row r="270" spans="1:24" s="1" customFormat="1" ht="15.5" x14ac:dyDescent="0.35">
      <c r="A270" s="365">
        <v>187</v>
      </c>
      <c r="B270" s="321" t="s">
        <v>2060</v>
      </c>
      <c r="C270" s="146">
        <v>410.1</v>
      </c>
      <c r="D270" s="159">
        <v>41.6</v>
      </c>
      <c r="E270" s="159"/>
      <c r="F270" s="146">
        <f t="shared" si="11"/>
        <v>451.70000000000005</v>
      </c>
      <c r="G270" s="146">
        <v>65.3</v>
      </c>
      <c r="H270" s="146">
        <v>7.4999999999999997E-2</v>
      </c>
      <c r="I270" s="372">
        <f t="shared" si="12"/>
        <v>1.0842373256586229E-2</v>
      </c>
      <c r="J270" s="165"/>
      <c r="K270" s="18"/>
      <c r="L270" s="87">
        <v>4.934616666666666</v>
      </c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</row>
    <row r="271" spans="1:24" s="1" customFormat="1" ht="15.5" x14ac:dyDescent="0.35">
      <c r="A271" s="286">
        <v>188</v>
      </c>
      <c r="B271" s="321" t="s">
        <v>2061</v>
      </c>
      <c r="C271" s="146">
        <v>468.6</v>
      </c>
      <c r="D271" s="159">
        <v>32.299999999999997</v>
      </c>
      <c r="E271" s="159">
        <v>28.8</v>
      </c>
      <c r="F271" s="146">
        <f t="shared" si="11"/>
        <v>529.70000000000005</v>
      </c>
      <c r="G271" s="146">
        <v>72</v>
      </c>
      <c r="H271" s="146">
        <v>7.4999999999999997E-2</v>
      </c>
      <c r="I271" s="372">
        <f t="shared" si="12"/>
        <v>1.0194449688502924E-2</v>
      </c>
      <c r="J271" s="165"/>
      <c r="K271" s="18"/>
      <c r="L271" s="87">
        <v>63.630583333333327</v>
      </c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</row>
    <row r="272" spans="1:24" s="1" customFormat="1" ht="15.5" x14ac:dyDescent="0.35">
      <c r="A272" s="286">
        <v>189</v>
      </c>
      <c r="B272" s="321" t="s">
        <v>2062</v>
      </c>
      <c r="C272" s="146">
        <v>267.60000000000002</v>
      </c>
      <c r="D272" s="159"/>
      <c r="E272" s="159">
        <v>38.5</v>
      </c>
      <c r="F272" s="146">
        <f t="shared" si="11"/>
        <v>306.10000000000002</v>
      </c>
      <c r="G272" s="146">
        <v>68</v>
      </c>
      <c r="H272" s="146">
        <v>7.4999999999999997E-2</v>
      </c>
      <c r="I272" s="372">
        <f t="shared" si="12"/>
        <v>1.666122182293368E-2</v>
      </c>
      <c r="J272" s="165"/>
      <c r="K272" s="18"/>
      <c r="L272" s="87">
        <v>32.984016666666669</v>
      </c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</row>
    <row r="273" spans="1:24" s="1" customFormat="1" ht="15.5" x14ac:dyDescent="0.35">
      <c r="A273" s="365">
        <v>190</v>
      </c>
      <c r="B273" s="321" t="s">
        <v>2063</v>
      </c>
      <c r="C273" s="146">
        <v>551.6</v>
      </c>
      <c r="D273" s="159"/>
      <c r="E273" s="159"/>
      <c r="F273" s="146">
        <f t="shared" si="11"/>
        <v>551.6</v>
      </c>
      <c r="G273" s="146">
        <v>108.7</v>
      </c>
      <c r="H273" s="146">
        <v>7.4999999999999997E-2</v>
      </c>
      <c r="I273" s="372">
        <f t="shared" si="12"/>
        <v>1.4779731689630166E-2</v>
      </c>
      <c r="J273" s="165"/>
      <c r="K273" s="18"/>
      <c r="L273" s="87">
        <v>17.401016666666667</v>
      </c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</row>
    <row r="274" spans="1:24" s="1" customFormat="1" ht="15.5" x14ac:dyDescent="0.35">
      <c r="A274" s="286">
        <v>191</v>
      </c>
      <c r="B274" s="321" t="s">
        <v>2064</v>
      </c>
      <c r="C274" s="146">
        <v>291.2</v>
      </c>
      <c r="D274" s="159"/>
      <c r="E274" s="159">
        <v>38</v>
      </c>
      <c r="F274" s="146">
        <f t="shared" si="11"/>
        <v>329.2</v>
      </c>
      <c r="G274" s="146">
        <v>50.7</v>
      </c>
      <c r="H274" s="146">
        <v>7.4999999999999997E-2</v>
      </c>
      <c r="I274" s="372">
        <f t="shared" si="12"/>
        <v>1.1550729040097206E-2</v>
      </c>
      <c r="J274" s="165"/>
      <c r="K274" s="18"/>
      <c r="L274" s="87">
        <v>11.687249999999999</v>
      </c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</row>
    <row r="275" spans="1:24" s="1" customFormat="1" ht="15.5" x14ac:dyDescent="0.35">
      <c r="A275" s="286">
        <v>192</v>
      </c>
      <c r="B275" s="321" t="s">
        <v>2065</v>
      </c>
      <c r="C275" s="146">
        <v>620.70000000000005</v>
      </c>
      <c r="D275" s="159">
        <v>10.7</v>
      </c>
      <c r="E275" s="159"/>
      <c r="F275" s="146">
        <f t="shared" si="11"/>
        <v>631.40000000000009</v>
      </c>
      <c r="G275" s="146">
        <v>87</v>
      </c>
      <c r="H275" s="146">
        <v>7.4999999999999997E-2</v>
      </c>
      <c r="I275" s="372">
        <f t="shared" si="12"/>
        <v>1.0334178017104845E-2</v>
      </c>
      <c r="J275" s="165"/>
      <c r="K275" s="18"/>
      <c r="L275" s="87">
        <v>20.569559999999999</v>
      </c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</row>
    <row r="276" spans="1:24" s="1" customFormat="1" ht="15.5" x14ac:dyDescent="0.35">
      <c r="A276" s="365">
        <v>193</v>
      </c>
      <c r="B276" s="321" t="s">
        <v>2066</v>
      </c>
      <c r="C276" s="146">
        <v>373.3</v>
      </c>
      <c r="D276" s="159"/>
      <c r="E276" s="159"/>
      <c r="F276" s="146">
        <f t="shared" si="11"/>
        <v>373.3</v>
      </c>
      <c r="G276" s="146">
        <v>56.7</v>
      </c>
      <c r="H276" s="146">
        <v>7.4999999999999997E-2</v>
      </c>
      <c r="I276" s="372">
        <f t="shared" si="12"/>
        <v>1.139164211090276E-2</v>
      </c>
      <c r="J276" s="165"/>
      <c r="K276" s="18"/>
      <c r="L276" s="87">
        <v>15.323283333333332</v>
      </c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</row>
    <row r="277" spans="1:24" s="1" customFormat="1" ht="15.5" x14ac:dyDescent="0.35">
      <c r="A277" s="286">
        <v>194</v>
      </c>
      <c r="B277" s="321" t="s">
        <v>2067</v>
      </c>
      <c r="C277" s="146">
        <v>851.4</v>
      </c>
      <c r="D277" s="159"/>
      <c r="E277" s="159">
        <v>67</v>
      </c>
      <c r="F277" s="146">
        <f t="shared" si="11"/>
        <v>918.4</v>
      </c>
      <c r="G277" s="146">
        <v>81.7</v>
      </c>
      <c r="H277" s="146">
        <v>7.4999999999999997E-2</v>
      </c>
      <c r="I277" s="372">
        <f t="shared" si="12"/>
        <v>6.6719294425087112E-3</v>
      </c>
      <c r="J277" s="165"/>
      <c r="K277" s="18"/>
      <c r="L277" s="87">
        <v>33.503449999999994</v>
      </c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</row>
    <row r="278" spans="1:24" s="1" customFormat="1" ht="15.5" x14ac:dyDescent="0.35">
      <c r="A278" s="286">
        <v>195</v>
      </c>
      <c r="B278" s="321" t="s">
        <v>2068</v>
      </c>
      <c r="C278" s="146">
        <v>756.6</v>
      </c>
      <c r="D278" s="159"/>
      <c r="E278" s="159">
        <v>22.2</v>
      </c>
      <c r="F278" s="146">
        <f t="shared" si="11"/>
        <v>778.80000000000007</v>
      </c>
      <c r="G278" s="146">
        <v>79</v>
      </c>
      <c r="H278" s="146">
        <v>7.4999999999999997E-2</v>
      </c>
      <c r="I278" s="372">
        <f t="shared" si="12"/>
        <v>7.6078582434514633E-3</v>
      </c>
      <c r="J278" s="165"/>
      <c r="K278" s="18"/>
      <c r="L278" s="87">
        <v>12.154739999999999</v>
      </c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</row>
    <row r="279" spans="1:24" s="1" customFormat="1" ht="15.5" x14ac:dyDescent="0.35">
      <c r="A279" s="365">
        <v>196</v>
      </c>
      <c r="B279" s="321" t="s">
        <v>2069</v>
      </c>
      <c r="C279" s="146">
        <v>806.91</v>
      </c>
      <c r="D279" s="159"/>
      <c r="E279" s="159"/>
      <c r="F279" s="146">
        <f t="shared" si="11"/>
        <v>806.91</v>
      </c>
      <c r="G279" s="146">
        <v>100</v>
      </c>
      <c r="H279" s="146">
        <v>7.4999999999999997E-2</v>
      </c>
      <c r="I279" s="372">
        <f t="shared" si="12"/>
        <v>9.294716882923746E-3</v>
      </c>
      <c r="J279" s="165"/>
      <c r="K279" s="18"/>
      <c r="L279" s="87">
        <v>8.103159999999999</v>
      </c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</row>
    <row r="280" spans="1:24" s="1" customFormat="1" ht="15.5" x14ac:dyDescent="0.35">
      <c r="A280" s="286">
        <v>197</v>
      </c>
      <c r="B280" s="321" t="s">
        <v>2070</v>
      </c>
      <c r="C280" s="146">
        <v>751.2</v>
      </c>
      <c r="D280" s="159"/>
      <c r="E280" s="159">
        <v>53.8</v>
      </c>
      <c r="F280" s="146">
        <f t="shared" si="11"/>
        <v>805</v>
      </c>
      <c r="G280" s="146">
        <v>78.5</v>
      </c>
      <c r="H280" s="146">
        <v>7.4999999999999997E-2</v>
      </c>
      <c r="I280" s="372">
        <f t="shared" si="12"/>
        <v>7.3136645962732921E-3</v>
      </c>
      <c r="J280" s="165"/>
      <c r="K280" s="18"/>
      <c r="L280" s="87">
        <v>14.803849999999999</v>
      </c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</row>
    <row r="281" spans="1:24" s="1" customFormat="1" ht="15.5" x14ac:dyDescent="0.35">
      <c r="A281" s="286">
        <v>198</v>
      </c>
      <c r="B281" s="321" t="s">
        <v>2071</v>
      </c>
      <c r="C281" s="146">
        <v>426.8</v>
      </c>
      <c r="D281" s="159"/>
      <c r="E281" s="159">
        <v>65.099999999999994</v>
      </c>
      <c r="F281" s="146">
        <f t="shared" si="11"/>
        <v>491.9</v>
      </c>
      <c r="G281" s="146">
        <v>61.3</v>
      </c>
      <c r="H281" s="146">
        <v>7.4999999999999997E-2</v>
      </c>
      <c r="I281" s="372">
        <f t="shared" si="12"/>
        <v>9.3464118723317734E-3</v>
      </c>
      <c r="J281" s="165"/>
      <c r="K281" s="18"/>
      <c r="L281" s="87">
        <v>13.764983333333333</v>
      </c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</row>
    <row r="282" spans="1:24" s="1" customFormat="1" ht="15.5" x14ac:dyDescent="0.35">
      <c r="A282" s="365">
        <v>199</v>
      </c>
      <c r="B282" s="321" t="s">
        <v>2072</v>
      </c>
      <c r="C282" s="146">
        <v>640.20000000000005</v>
      </c>
      <c r="D282" s="159"/>
      <c r="E282" s="159"/>
      <c r="F282" s="146">
        <f t="shared" si="11"/>
        <v>640.20000000000005</v>
      </c>
      <c r="G282" s="146">
        <v>74.3</v>
      </c>
      <c r="H282" s="146">
        <v>7.4999999999999997E-2</v>
      </c>
      <c r="I282" s="372">
        <f t="shared" si="12"/>
        <v>8.7043111527647602E-3</v>
      </c>
      <c r="J282" s="165"/>
      <c r="K282" s="18"/>
      <c r="L282" s="87">
        <v>18.180166666666668</v>
      </c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</row>
    <row r="283" spans="1:24" s="1" customFormat="1" ht="15.5" x14ac:dyDescent="0.35">
      <c r="A283" s="286">
        <v>200</v>
      </c>
      <c r="B283" s="321" t="s">
        <v>2073</v>
      </c>
      <c r="C283" s="146">
        <v>537.94000000000005</v>
      </c>
      <c r="D283" s="159"/>
      <c r="E283" s="159"/>
      <c r="F283" s="146">
        <f t="shared" si="11"/>
        <v>537.94000000000005</v>
      </c>
      <c r="G283" s="146">
        <v>65.8</v>
      </c>
      <c r="H283" s="146">
        <v>7.4999999999999997E-2</v>
      </c>
      <c r="I283" s="372">
        <f t="shared" si="12"/>
        <v>9.1738855634457359E-3</v>
      </c>
      <c r="J283" s="165"/>
      <c r="K283" s="18"/>
      <c r="L283" s="87">
        <v>6.7526333333333328</v>
      </c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</row>
    <row r="284" spans="1:24" s="1" customFormat="1" ht="15.5" x14ac:dyDescent="0.35">
      <c r="A284" s="286">
        <v>201</v>
      </c>
      <c r="B284" s="321" t="s">
        <v>2074</v>
      </c>
      <c r="C284" s="146">
        <v>905.4</v>
      </c>
      <c r="D284" s="159"/>
      <c r="E284" s="159">
        <v>24.5</v>
      </c>
      <c r="F284" s="146">
        <f t="shared" si="11"/>
        <v>929.9</v>
      </c>
      <c r="G284" s="146">
        <v>84.8</v>
      </c>
      <c r="H284" s="146">
        <v>7.4999999999999997E-2</v>
      </c>
      <c r="I284" s="372">
        <f t="shared" si="12"/>
        <v>6.8394451016238304E-3</v>
      </c>
      <c r="J284" s="165"/>
      <c r="K284" s="18"/>
      <c r="L284" s="87">
        <v>11.946966666666667</v>
      </c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</row>
    <row r="285" spans="1:24" s="1" customFormat="1" ht="15.5" x14ac:dyDescent="0.35">
      <c r="A285" s="365">
        <v>202</v>
      </c>
      <c r="B285" s="321" t="s">
        <v>2075</v>
      </c>
      <c r="C285" s="146">
        <v>1352.86</v>
      </c>
      <c r="D285" s="159">
        <v>33</v>
      </c>
      <c r="E285" s="159">
        <v>31.5</v>
      </c>
      <c r="F285" s="146">
        <f t="shared" si="11"/>
        <v>1417.36</v>
      </c>
      <c r="G285" s="146">
        <v>108.9</v>
      </c>
      <c r="H285" s="146">
        <v>7.4999999999999997E-2</v>
      </c>
      <c r="I285" s="372">
        <f t="shared" si="12"/>
        <v>5.7624738951289733E-3</v>
      </c>
      <c r="J285" s="165"/>
      <c r="K285" s="18"/>
      <c r="L285" s="87">
        <v>75.317833333333326</v>
      </c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</row>
    <row r="286" spans="1:24" s="1" customFormat="1" ht="15.5" x14ac:dyDescent="0.35">
      <c r="A286" s="286">
        <v>203</v>
      </c>
      <c r="B286" s="321" t="s">
        <v>2076</v>
      </c>
      <c r="C286" s="146">
        <v>725.18</v>
      </c>
      <c r="D286" s="159"/>
      <c r="E286" s="159">
        <v>60.8</v>
      </c>
      <c r="F286" s="146">
        <f t="shared" si="11"/>
        <v>785.9799999999999</v>
      </c>
      <c r="G286" s="146">
        <v>82.3</v>
      </c>
      <c r="H286" s="146">
        <v>7.4999999999999997E-2</v>
      </c>
      <c r="I286" s="372">
        <f t="shared" si="12"/>
        <v>7.853253263441818E-3</v>
      </c>
      <c r="J286" s="165"/>
      <c r="K286" s="18"/>
      <c r="L286" s="87">
        <v>16.881583333333335</v>
      </c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</row>
    <row r="287" spans="1:24" s="1" customFormat="1" ht="15.5" x14ac:dyDescent="0.35">
      <c r="A287" s="286">
        <v>204</v>
      </c>
      <c r="B287" s="321" t="s">
        <v>2077</v>
      </c>
      <c r="C287" s="146">
        <v>426.28</v>
      </c>
      <c r="D287" s="159">
        <v>59.4</v>
      </c>
      <c r="E287" s="159"/>
      <c r="F287" s="146">
        <f t="shared" si="11"/>
        <v>485.67999999999995</v>
      </c>
      <c r="G287" s="146">
        <v>74.7</v>
      </c>
      <c r="H287" s="146">
        <v>7.4999999999999997E-2</v>
      </c>
      <c r="I287" s="372">
        <f t="shared" si="12"/>
        <v>1.1535373085158954E-2</v>
      </c>
      <c r="J287" s="165"/>
      <c r="K287" s="18"/>
      <c r="L287" s="87">
        <v>8.8303666666666665</v>
      </c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</row>
    <row r="288" spans="1:24" s="1" customFormat="1" ht="15.5" x14ac:dyDescent="0.35">
      <c r="A288" s="365">
        <v>205</v>
      </c>
      <c r="B288" s="321" t="s">
        <v>2078</v>
      </c>
      <c r="C288" s="146">
        <v>402.07</v>
      </c>
      <c r="D288" s="159">
        <v>59.1</v>
      </c>
      <c r="E288" s="159"/>
      <c r="F288" s="146">
        <f t="shared" si="11"/>
        <v>461.17</v>
      </c>
      <c r="G288" s="146">
        <v>58</v>
      </c>
      <c r="H288" s="146">
        <v>7.4999999999999997E-2</v>
      </c>
      <c r="I288" s="372">
        <f t="shared" si="12"/>
        <v>9.4325303033588465E-3</v>
      </c>
      <c r="J288" s="165"/>
      <c r="K288" s="18"/>
      <c r="L288" s="87">
        <v>8.8303666666666665</v>
      </c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</row>
    <row r="289" spans="1:24" s="1" customFormat="1" ht="15.5" x14ac:dyDescent="0.35">
      <c r="A289" s="286">
        <v>206</v>
      </c>
      <c r="B289" s="321" t="s">
        <v>2079</v>
      </c>
      <c r="C289" s="146">
        <v>305.37</v>
      </c>
      <c r="D289" s="159"/>
      <c r="E289" s="159"/>
      <c r="F289" s="146">
        <f t="shared" si="11"/>
        <v>305.37</v>
      </c>
      <c r="G289" s="146">
        <v>25</v>
      </c>
      <c r="H289" s="146">
        <v>7.4999999999999997E-2</v>
      </c>
      <c r="I289" s="372">
        <f t="shared" si="12"/>
        <v>6.1400923469888983E-3</v>
      </c>
      <c r="J289" s="165"/>
      <c r="K289" s="18"/>
      <c r="L289" s="87">
        <v>0</v>
      </c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</row>
    <row r="290" spans="1:24" s="1" customFormat="1" ht="15.5" x14ac:dyDescent="0.35">
      <c r="A290" s="286">
        <v>207</v>
      </c>
      <c r="B290" s="321" t="s">
        <v>2080</v>
      </c>
      <c r="C290" s="146">
        <v>170.8</v>
      </c>
      <c r="D290" s="159"/>
      <c r="E290" s="159"/>
      <c r="F290" s="146">
        <f t="shared" si="11"/>
        <v>170.8</v>
      </c>
      <c r="G290" s="146"/>
      <c r="H290" s="146">
        <v>7.4999999999999997E-2</v>
      </c>
      <c r="I290" s="372">
        <f t="shared" si="12"/>
        <v>0</v>
      </c>
      <c r="J290" s="165"/>
      <c r="K290" s="18"/>
      <c r="L290" s="87">
        <v>10.908099999999999</v>
      </c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</row>
    <row r="291" spans="1:24" s="1" customFormat="1" ht="15.5" x14ac:dyDescent="0.35">
      <c r="A291" s="365">
        <v>208</v>
      </c>
      <c r="B291" s="321" t="s">
        <v>2081</v>
      </c>
      <c r="C291" s="146">
        <v>678.2</v>
      </c>
      <c r="D291" s="159"/>
      <c r="E291" s="159"/>
      <c r="F291" s="146">
        <f t="shared" si="11"/>
        <v>678.2</v>
      </c>
      <c r="G291" s="146">
        <v>70</v>
      </c>
      <c r="H291" s="146">
        <v>7.4999999999999997E-2</v>
      </c>
      <c r="I291" s="372">
        <f t="shared" si="12"/>
        <v>7.7410793276319664E-3</v>
      </c>
      <c r="J291" s="165"/>
      <c r="K291" s="18"/>
      <c r="L291" s="87">
        <v>63.370866666666657</v>
      </c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</row>
    <row r="292" spans="1:24" s="1" customFormat="1" ht="15.5" x14ac:dyDescent="0.35">
      <c r="A292" s="286">
        <v>209</v>
      </c>
      <c r="B292" s="321" t="s">
        <v>2082</v>
      </c>
      <c r="C292" s="146">
        <v>2613.27</v>
      </c>
      <c r="D292" s="159"/>
      <c r="E292" s="159"/>
      <c r="F292" s="146">
        <f t="shared" si="11"/>
        <v>2613.27</v>
      </c>
      <c r="G292" s="146">
        <v>207.3</v>
      </c>
      <c r="H292" s="146">
        <v>7.4999999999999997E-2</v>
      </c>
      <c r="I292" s="372">
        <f t="shared" si="12"/>
        <v>5.9494426523091755E-3</v>
      </c>
      <c r="J292" s="165"/>
      <c r="K292" s="18"/>
      <c r="L292" s="87">
        <v>270.62476666666663</v>
      </c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</row>
    <row r="293" spans="1:24" s="1" customFormat="1" ht="15.5" x14ac:dyDescent="0.35">
      <c r="A293" s="286">
        <v>210</v>
      </c>
      <c r="B293" s="321" t="s">
        <v>2083</v>
      </c>
      <c r="C293" s="146">
        <v>2055.4499999999998</v>
      </c>
      <c r="D293" s="159"/>
      <c r="E293" s="159"/>
      <c r="F293" s="146">
        <f t="shared" si="11"/>
        <v>2055.4499999999998</v>
      </c>
      <c r="G293" s="146">
        <v>85</v>
      </c>
      <c r="H293" s="146">
        <v>7.4999999999999997E-2</v>
      </c>
      <c r="I293" s="372">
        <f t="shared" si="12"/>
        <v>3.1015106181128222E-3</v>
      </c>
      <c r="J293" s="165"/>
      <c r="K293" s="18"/>
      <c r="L293" s="87">
        <v>63.630583333333327</v>
      </c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</row>
    <row r="294" spans="1:24" s="1" customFormat="1" ht="15.5" x14ac:dyDescent="0.35">
      <c r="A294" s="365">
        <v>211</v>
      </c>
      <c r="B294" s="321" t="s">
        <v>2084</v>
      </c>
      <c r="C294" s="146">
        <v>3486.96</v>
      </c>
      <c r="D294" s="159"/>
      <c r="E294" s="159"/>
      <c r="F294" s="146">
        <f t="shared" si="11"/>
        <v>3486.96</v>
      </c>
      <c r="G294" s="146">
        <v>348.2</v>
      </c>
      <c r="H294" s="146">
        <v>7.4999999999999997E-2</v>
      </c>
      <c r="I294" s="372">
        <f t="shared" si="12"/>
        <v>7.4893316814646565E-3</v>
      </c>
      <c r="J294" s="165"/>
      <c r="K294" s="18"/>
      <c r="L294" s="87">
        <v>392.17216666666661</v>
      </c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</row>
    <row r="295" spans="1:24" s="1" customFormat="1" ht="15.5" x14ac:dyDescent="0.35">
      <c r="A295" s="286">
        <v>212</v>
      </c>
      <c r="B295" s="321" t="s">
        <v>2085</v>
      </c>
      <c r="C295" s="146">
        <v>394.94</v>
      </c>
      <c r="D295" s="159"/>
      <c r="E295" s="159"/>
      <c r="F295" s="146">
        <f t="shared" si="11"/>
        <v>394.94</v>
      </c>
      <c r="G295" s="146">
        <v>44.7</v>
      </c>
      <c r="H295" s="146">
        <v>7.4999999999999997E-2</v>
      </c>
      <c r="I295" s="372">
        <f t="shared" si="12"/>
        <v>8.4886311844837199E-3</v>
      </c>
      <c r="J295" s="165"/>
      <c r="K295" s="18"/>
      <c r="L295" s="87">
        <v>27.529966666666667</v>
      </c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</row>
    <row r="296" spans="1:24" s="1" customFormat="1" ht="15.5" x14ac:dyDescent="0.35">
      <c r="A296" s="286">
        <v>213</v>
      </c>
      <c r="B296" s="321" t="s">
        <v>2086</v>
      </c>
      <c r="C296" s="146">
        <v>333.47</v>
      </c>
      <c r="D296" s="159"/>
      <c r="E296" s="159">
        <v>18.2</v>
      </c>
      <c r="F296" s="146">
        <f t="shared" si="11"/>
        <v>351.67</v>
      </c>
      <c r="G296" s="146">
        <v>39.700000000000003</v>
      </c>
      <c r="H296" s="146">
        <v>7.4999999999999997E-2</v>
      </c>
      <c r="I296" s="372">
        <f t="shared" si="12"/>
        <v>8.4667443910484263E-3</v>
      </c>
      <c r="J296" s="165"/>
      <c r="K296" s="18"/>
      <c r="L296" s="87">
        <v>24.673083333333334</v>
      </c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</row>
    <row r="297" spans="1:24" s="1" customFormat="1" ht="15.5" x14ac:dyDescent="0.35">
      <c r="A297" s="365">
        <v>214</v>
      </c>
      <c r="B297" s="321" t="s">
        <v>2087</v>
      </c>
      <c r="C297" s="146">
        <v>615.6</v>
      </c>
      <c r="D297" s="159"/>
      <c r="E297" s="159"/>
      <c r="F297" s="146">
        <f t="shared" si="11"/>
        <v>615.6</v>
      </c>
      <c r="G297" s="146">
        <v>69.3</v>
      </c>
      <c r="H297" s="146">
        <v>7.4999999999999997E-2</v>
      </c>
      <c r="I297" s="372">
        <f t="shared" si="12"/>
        <v>8.4429824561403494E-3</v>
      </c>
      <c r="J297" s="165"/>
      <c r="K297" s="18"/>
      <c r="L297" s="87">
        <v>33.503449999999994</v>
      </c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</row>
    <row r="298" spans="1:24" s="1" customFormat="1" ht="15.5" x14ac:dyDescent="0.35">
      <c r="A298" s="286">
        <v>215</v>
      </c>
      <c r="B298" s="321" t="s">
        <v>2088</v>
      </c>
      <c r="C298" s="146">
        <v>571.49</v>
      </c>
      <c r="D298" s="159"/>
      <c r="E298" s="159"/>
      <c r="F298" s="146">
        <f t="shared" si="11"/>
        <v>571.49</v>
      </c>
      <c r="G298" s="146">
        <v>119.3</v>
      </c>
      <c r="H298" s="146">
        <v>7.4999999999999997E-2</v>
      </c>
      <c r="I298" s="372">
        <f t="shared" si="12"/>
        <v>1.5656441932492257E-2</v>
      </c>
      <c r="J298" s="165"/>
      <c r="K298" s="18"/>
      <c r="L298" s="87">
        <v>12.206683333333332</v>
      </c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</row>
    <row r="299" spans="1:24" s="1" customFormat="1" ht="15.5" x14ac:dyDescent="0.35">
      <c r="A299" s="286">
        <v>216</v>
      </c>
      <c r="B299" s="321" t="s">
        <v>2089</v>
      </c>
      <c r="C299" s="146">
        <v>316.76</v>
      </c>
      <c r="D299" s="159">
        <v>22.5</v>
      </c>
      <c r="E299" s="159"/>
      <c r="F299" s="146">
        <f t="shared" ref="F299:F362" si="13">C299+D299+E299</f>
        <v>339.26</v>
      </c>
      <c r="G299" s="146">
        <v>53.3</v>
      </c>
      <c r="H299" s="146">
        <v>7.4999999999999997E-2</v>
      </c>
      <c r="I299" s="372">
        <f t="shared" si="12"/>
        <v>1.1782998290396744E-2</v>
      </c>
      <c r="J299" s="165"/>
      <c r="K299" s="18"/>
      <c r="L299" s="87">
        <v>16.881583333333335</v>
      </c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</row>
    <row r="300" spans="1:24" s="1" customFormat="1" ht="15.5" x14ac:dyDescent="0.35">
      <c r="A300" s="365">
        <v>217</v>
      </c>
      <c r="B300" s="321" t="s">
        <v>2090</v>
      </c>
      <c r="C300" s="146">
        <v>364.76</v>
      </c>
      <c r="D300" s="159"/>
      <c r="E300" s="159"/>
      <c r="F300" s="146">
        <f t="shared" si="13"/>
        <v>364.76</v>
      </c>
      <c r="G300" s="146">
        <v>83.3</v>
      </c>
      <c r="H300" s="146">
        <v>7.4999999999999997E-2</v>
      </c>
      <c r="I300" s="372">
        <f t="shared" si="12"/>
        <v>1.7127700405746245E-2</v>
      </c>
      <c r="J300" s="165"/>
      <c r="K300" s="18"/>
      <c r="L300" s="87">
        <v>14.024699999999999</v>
      </c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</row>
    <row r="301" spans="1:24" s="1" customFormat="1" ht="15.5" x14ac:dyDescent="0.35">
      <c r="A301" s="286">
        <v>218</v>
      </c>
      <c r="B301" s="321" t="s">
        <v>2091</v>
      </c>
      <c r="C301" s="146">
        <v>406.15</v>
      </c>
      <c r="D301" s="159"/>
      <c r="E301" s="159">
        <v>39.5</v>
      </c>
      <c r="F301" s="146">
        <f t="shared" si="13"/>
        <v>445.65</v>
      </c>
      <c r="G301" s="146">
        <v>60.7</v>
      </c>
      <c r="H301" s="146">
        <v>7.4999999999999997E-2</v>
      </c>
      <c r="I301" s="372">
        <f t="shared" si="12"/>
        <v>1.0215415684954562E-2</v>
      </c>
      <c r="J301" s="165"/>
      <c r="K301" s="18"/>
      <c r="L301" s="87">
        <v>9.609516666666666</v>
      </c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</row>
    <row r="302" spans="1:24" s="1" customFormat="1" ht="15.5" x14ac:dyDescent="0.35">
      <c r="A302" s="286">
        <v>219</v>
      </c>
      <c r="B302" s="321" t="s">
        <v>2092</v>
      </c>
      <c r="C302" s="146">
        <v>515.54999999999995</v>
      </c>
      <c r="D302" s="159"/>
      <c r="E302" s="159"/>
      <c r="F302" s="146">
        <f t="shared" si="13"/>
        <v>515.54999999999995</v>
      </c>
      <c r="G302" s="146">
        <v>64</v>
      </c>
      <c r="H302" s="146">
        <v>7.4999999999999997E-2</v>
      </c>
      <c r="I302" s="372">
        <f t="shared" si="12"/>
        <v>9.3104451556590053E-3</v>
      </c>
      <c r="J302" s="165"/>
      <c r="K302" s="18"/>
      <c r="L302" s="87">
        <v>27.789683333333333</v>
      </c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</row>
    <row r="303" spans="1:24" s="1" customFormat="1" ht="15.5" x14ac:dyDescent="0.35">
      <c r="A303" s="365">
        <v>220</v>
      </c>
      <c r="B303" s="321" t="s">
        <v>2093</v>
      </c>
      <c r="C303" s="146">
        <v>938.04</v>
      </c>
      <c r="D303" s="159">
        <v>31.8</v>
      </c>
      <c r="E303" s="159"/>
      <c r="F303" s="146">
        <f t="shared" si="13"/>
        <v>969.83999999999992</v>
      </c>
      <c r="G303" s="146">
        <v>110</v>
      </c>
      <c r="H303" s="146">
        <v>7.4999999999999997E-2</v>
      </c>
      <c r="I303" s="372">
        <f t="shared" si="12"/>
        <v>8.5065577827270478E-3</v>
      </c>
      <c r="J303" s="165"/>
      <c r="K303" s="18"/>
      <c r="L303" s="87">
        <v>33.76316666666667</v>
      </c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</row>
    <row r="304" spans="1:24" s="1" customFormat="1" ht="15.5" x14ac:dyDescent="0.35">
      <c r="A304" s="286">
        <v>221</v>
      </c>
      <c r="B304" s="321" t="s">
        <v>2094</v>
      </c>
      <c r="C304" s="146">
        <v>476.24</v>
      </c>
      <c r="D304" s="159"/>
      <c r="E304" s="159">
        <v>29</v>
      </c>
      <c r="F304" s="146">
        <f t="shared" si="13"/>
        <v>505.24</v>
      </c>
      <c r="G304" s="146">
        <v>58</v>
      </c>
      <c r="H304" s="146">
        <v>7.4999999999999997E-2</v>
      </c>
      <c r="I304" s="372">
        <f t="shared" si="12"/>
        <v>8.6097696144406613E-3</v>
      </c>
      <c r="J304" s="165"/>
      <c r="K304" s="18"/>
      <c r="L304" s="87">
        <v>27.789683333333333</v>
      </c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</row>
    <row r="305" spans="1:24" s="1" customFormat="1" ht="15.5" x14ac:dyDescent="0.35">
      <c r="A305" s="286">
        <v>222</v>
      </c>
      <c r="B305" s="321" t="s">
        <v>2095</v>
      </c>
      <c r="C305" s="146">
        <v>473.28</v>
      </c>
      <c r="D305" s="159"/>
      <c r="E305" s="159">
        <v>24.4</v>
      </c>
      <c r="F305" s="146">
        <f t="shared" si="13"/>
        <v>497.67999999999995</v>
      </c>
      <c r="G305" s="146">
        <v>48.7</v>
      </c>
      <c r="H305" s="146">
        <v>7.4999999999999997E-2</v>
      </c>
      <c r="I305" s="372">
        <f t="shared" si="12"/>
        <v>7.3390532068799237E-3</v>
      </c>
      <c r="J305" s="165"/>
      <c r="K305" s="18"/>
      <c r="L305" s="87">
        <v>13.24555</v>
      </c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</row>
    <row r="306" spans="1:24" s="1" customFormat="1" ht="15.5" x14ac:dyDescent="0.35">
      <c r="A306" s="365">
        <v>223</v>
      </c>
      <c r="B306" s="321" t="s">
        <v>2096</v>
      </c>
      <c r="C306" s="146">
        <v>232.2</v>
      </c>
      <c r="D306" s="159"/>
      <c r="E306" s="159">
        <v>12.6</v>
      </c>
      <c r="F306" s="146">
        <f t="shared" si="13"/>
        <v>244.79999999999998</v>
      </c>
      <c r="G306" s="146">
        <v>42.7</v>
      </c>
      <c r="H306" s="146">
        <v>7.4999999999999997E-2</v>
      </c>
      <c r="I306" s="372">
        <f t="shared" si="12"/>
        <v>1.3082107843137257E-2</v>
      </c>
      <c r="J306" s="165"/>
      <c r="K306" s="18"/>
      <c r="L306" s="87">
        <v>5.7137666666666664</v>
      </c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</row>
    <row r="307" spans="1:24" s="1" customFormat="1" ht="15.5" x14ac:dyDescent="0.35">
      <c r="A307" s="286">
        <v>224</v>
      </c>
      <c r="B307" s="321" t="s">
        <v>2097</v>
      </c>
      <c r="C307" s="146">
        <v>553.98</v>
      </c>
      <c r="D307" s="159">
        <v>42.3</v>
      </c>
      <c r="E307" s="159">
        <v>11.2</v>
      </c>
      <c r="F307" s="146">
        <f t="shared" si="13"/>
        <v>607.48</v>
      </c>
      <c r="G307" s="146">
        <v>60</v>
      </c>
      <c r="H307" s="146">
        <v>7.4999999999999997E-2</v>
      </c>
      <c r="I307" s="372">
        <f t="shared" si="12"/>
        <v>7.4076512807005994E-3</v>
      </c>
      <c r="J307" s="165"/>
      <c r="K307" s="18"/>
      <c r="L307" s="87">
        <v>5.7137666666666664</v>
      </c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</row>
    <row r="308" spans="1:24" s="1" customFormat="1" ht="15.5" x14ac:dyDescent="0.35">
      <c r="A308" s="286">
        <v>225</v>
      </c>
      <c r="B308" s="321" t="s">
        <v>2098</v>
      </c>
      <c r="C308" s="146">
        <v>419.75</v>
      </c>
      <c r="D308" s="159">
        <v>47.9</v>
      </c>
      <c r="E308" s="159">
        <v>12.7</v>
      </c>
      <c r="F308" s="146">
        <f t="shared" si="13"/>
        <v>480.34999999999997</v>
      </c>
      <c r="G308" s="146">
        <v>65.5</v>
      </c>
      <c r="H308" s="146">
        <v>7.4999999999999997E-2</v>
      </c>
      <c r="I308" s="372">
        <f t="shared" si="12"/>
        <v>1.022691787238472E-2</v>
      </c>
      <c r="J308" s="165"/>
      <c r="K308" s="18"/>
      <c r="L308" s="87">
        <v>4.934616666666666</v>
      </c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</row>
    <row r="309" spans="1:24" s="1" customFormat="1" ht="15.5" x14ac:dyDescent="0.35">
      <c r="A309" s="365">
        <v>226</v>
      </c>
      <c r="B309" s="321" t="s">
        <v>2099</v>
      </c>
      <c r="C309" s="146">
        <v>970.33</v>
      </c>
      <c r="D309" s="159">
        <v>195</v>
      </c>
      <c r="E309" s="159"/>
      <c r="F309" s="146">
        <f t="shared" si="13"/>
        <v>1165.33</v>
      </c>
      <c r="G309" s="146">
        <v>90.8</v>
      </c>
      <c r="H309" s="146">
        <v>7.4999999999999997E-2</v>
      </c>
      <c r="I309" s="372">
        <f t="shared" si="12"/>
        <v>5.843838226081882E-3</v>
      </c>
      <c r="J309" s="165"/>
      <c r="K309" s="18"/>
      <c r="L309" s="87">
        <v>18.6996</v>
      </c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</row>
    <row r="310" spans="1:24" s="1" customFormat="1" ht="15.5" x14ac:dyDescent="0.35">
      <c r="A310" s="286">
        <v>227</v>
      </c>
      <c r="B310" s="321" t="s">
        <v>2100</v>
      </c>
      <c r="C310" s="146">
        <v>1351.02</v>
      </c>
      <c r="D310" s="159"/>
      <c r="E310" s="159">
        <v>65</v>
      </c>
      <c r="F310" s="146">
        <f t="shared" si="13"/>
        <v>1416.02</v>
      </c>
      <c r="G310" s="146">
        <v>227</v>
      </c>
      <c r="H310" s="146">
        <v>7.4999999999999997E-2</v>
      </c>
      <c r="I310" s="372">
        <f t="shared" si="12"/>
        <v>1.2023135266451037E-2</v>
      </c>
      <c r="J310" s="165"/>
      <c r="K310" s="18"/>
      <c r="L310" s="87">
        <v>49.346166666666669</v>
      </c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</row>
    <row r="311" spans="1:24" s="1" customFormat="1" ht="15.5" x14ac:dyDescent="0.35">
      <c r="A311" s="286">
        <v>228</v>
      </c>
      <c r="B311" s="321" t="s">
        <v>2101</v>
      </c>
      <c r="C311" s="146">
        <v>1448.01</v>
      </c>
      <c r="D311" s="159">
        <v>53.8</v>
      </c>
      <c r="E311" s="159"/>
      <c r="F311" s="146">
        <f t="shared" si="13"/>
        <v>1501.81</v>
      </c>
      <c r="G311" s="146">
        <v>107.3</v>
      </c>
      <c r="H311" s="146">
        <v>7.4999999999999997E-2</v>
      </c>
      <c r="I311" s="372">
        <f t="shared" si="12"/>
        <v>5.358534035597046E-3</v>
      </c>
      <c r="J311" s="165"/>
      <c r="K311" s="18"/>
      <c r="L311" s="87">
        <v>57.137666666666668</v>
      </c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</row>
    <row r="312" spans="1:24" s="1" customFormat="1" ht="15.5" x14ac:dyDescent="0.35">
      <c r="A312" s="365">
        <v>229</v>
      </c>
      <c r="B312" s="321" t="s">
        <v>2102</v>
      </c>
      <c r="C312" s="146">
        <v>938.2</v>
      </c>
      <c r="D312" s="159"/>
      <c r="E312" s="159">
        <v>31.8</v>
      </c>
      <c r="F312" s="146">
        <f t="shared" si="13"/>
        <v>970</v>
      </c>
      <c r="G312" s="146">
        <v>180</v>
      </c>
      <c r="H312" s="146">
        <v>7.4999999999999997E-2</v>
      </c>
      <c r="I312" s="372">
        <f t="shared" si="12"/>
        <v>1.3917525773195877E-2</v>
      </c>
      <c r="J312" s="165"/>
      <c r="K312" s="18"/>
      <c r="L312" s="87">
        <v>33.76316666666667</v>
      </c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</row>
    <row r="313" spans="1:24" s="1" customFormat="1" ht="15.5" x14ac:dyDescent="0.35">
      <c r="A313" s="286">
        <v>230</v>
      </c>
      <c r="B313" s="321" t="s">
        <v>2103</v>
      </c>
      <c r="C313" s="146">
        <v>2158</v>
      </c>
      <c r="D313" s="159"/>
      <c r="E313" s="159"/>
      <c r="F313" s="146">
        <f t="shared" si="13"/>
        <v>2158</v>
      </c>
      <c r="G313" s="146">
        <v>201.2</v>
      </c>
      <c r="H313" s="146">
        <v>7.4999999999999997E-2</v>
      </c>
      <c r="I313" s="372">
        <f t="shared" ref="I313:I343" si="14">G313*H313/F313</f>
        <v>6.992585727525486E-3</v>
      </c>
      <c r="J313" s="165"/>
      <c r="K313" s="18"/>
      <c r="L313" s="87">
        <v>42.333816666666664</v>
      </c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</row>
    <row r="314" spans="1:24" s="1" customFormat="1" ht="15.5" x14ac:dyDescent="0.35">
      <c r="A314" s="286">
        <v>231</v>
      </c>
      <c r="B314" s="321" t="s">
        <v>2104</v>
      </c>
      <c r="C314" s="146">
        <v>700</v>
      </c>
      <c r="D314" s="159"/>
      <c r="E314" s="159">
        <v>29.1</v>
      </c>
      <c r="F314" s="146">
        <f t="shared" si="13"/>
        <v>729.1</v>
      </c>
      <c r="G314" s="146">
        <v>95.3</v>
      </c>
      <c r="H314" s="146">
        <v>7.4999999999999997E-2</v>
      </c>
      <c r="I314" s="372">
        <f t="shared" si="14"/>
        <v>9.8031820052119044E-3</v>
      </c>
      <c r="J314" s="165"/>
      <c r="K314" s="18"/>
      <c r="L314" s="87">
        <v>24.413366666666665</v>
      </c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</row>
    <row r="315" spans="1:24" s="1" customFormat="1" ht="15.5" x14ac:dyDescent="0.35">
      <c r="A315" s="365">
        <v>232</v>
      </c>
      <c r="B315" s="321" t="s">
        <v>2105</v>
      </c>
      <c r="C315" s="146">
        <v>913.54</v>
      </c>
      <c r="D315" s="159">
        <v>123.3</v>
      </c>
      <c r="E315" s="159">
        <v>15.2</v>
      </c>
      <c r="F315" s="146">
        <f t="shared" si="13"/>
        <v>1052.04</v>
      </c>
      <c r="G315" s="146">
        <v>91.5</v>
      </c>
      <c r="H315" s="146">
        <v>7.4999999999999997E-2</v>
      </c>
      <c r="I315" s="372">
        <f t="shared" si="14"/>
        <v>6.5230409490133453E-3</v>
      </c>
      <c r="J315" s="165"/>
      <c r="K315" s="18"/>
      <c r="L315" s="87">
        <v>8.0512166666666669</v>
      </c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</row>
    <row r="316" spans="1:24" s="1" customFormat="1" ht="15.5" x14ac:dyDescent="0.35">
      <c r="A316" s="286">
        <v>233</v>
      </c>
      <c r="B316" s="321" t="s">
        <v>2106</v>
      </c>
      <c r="C316" s="146">
        <v>608.6</v>
      </c>
      <c r="D316" s="159"/>
      <c r="E316" s="159"/>
      <c r="F316" s="146">
        <f t="shared" si="13"/>
        <v>608.6</v>
      </c>
      <c r="G316" s="146">
        <v>91.3</v>
      </c>
      <c r="H316" s="146">
        <v>7.4999999999999997E-2</v>
      </c>
      <c r="I316" s="372">
        <f t="shared" si="14"/>
        <v>1.1251232336510021E-2</v>
      </c>
      <c r="J316" s="165"/>
      <c r="K316" s="18"/>
      <c r="L316" s="87">
        <v>8.3109333333333328</v>
      </c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</row>
    <row r="317" spans="1:24" s="1" customFormat="1" ht="15.5" x14ac:dyDescent="0.35">
      <c r="A317" s="286">
        <v>234</v>
      </c>
      <c r="B317" s="321" t="s">
        <v>2107</v>
      </c>
      <c r="C317" s="146">
        <v>415.8</v>
      </c>
      <c r="D317" s="159"/>
      <c r="E317" s="159"/>
      <c r="F317" s="146">
        <f t="shared" si="13"/>
        <v>415.8</v>
      </c>
      <c r="G317" s="146">
        <v>56.7</v>
      </c>
      <c r="H317" s="146">
        <v>7.4999999999999997E-2</v>
      </c>
      <c r="I317" s="372">
        <f t="shared" si="14"/>
        <v>1.0227272727272727E-2</v>
      </c>
      <c r="J317" s="165"/>
      <c r="K317" s="18"/>
      <c r="L317" s="87">
        <v>14.544133333333335</v>
      </c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</row>
    <row r="318" spans="1:24" s="1" customFormat="1" ht="15.5" x14ac:dyDescent="0.35">
      <c r="A318" s="365">
        <v>235</v>
      </c>
      <c r="B318" s="321" t="s">
        <v>2108</v>
      </c>
      <c r="C318" s="146">
        <v>460.4</v>
      </c>
      <c r="D318" s="159"/>
      <c r="E318" s="159"/>
      <c r="F318" s="146">
        <f t="shared" si="13"/>
        <v>460.4</v>
      </c>
      <c r="G318" s="146">
        <v>59</v>
      </c>
      <c r="H318" s="146">
        <v>7.4999999999999997E-2</v>
      </c>
      <c r="I318" s="372">
        <f t="shared" si="14"/>
        <v>9.6112076455256296E-3</v>
      </c>
      <c r="J318" s="165"/>
      <c r="K318" s="18"/>
      <c r="L318" s="87">
        <v>11.687249999999999</v>
      </c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</row>
    <row r="319" spans="1:24" s="1" customFormat="1" ht="15.5" x14ac:dyDescent="0.35">
      <c r="A319" s="286">
        <v>236</v>
      </c>
      <c r="B319" s="321" t="s">
        <v>2109</v>
      </c>
      <c r="C319" s="146">
        <v>485</v>
      </c>
      <c r="D319" s="159">
        <v>37.9</v>
      </c>
      <c r="E319" s="159">
        <v>50.1</v>
      </c>
      <c r="F319" s="146">
        <f t="shared" si="13"/>
        <v>573</v>
      </c>
      <c r="G319" s="146">
        <v>146</v>
      </c>
      <c r="H319" s="146">
        <v>7.4999999999999997E-2</v>
      </c>
      <c r="I319" s="372">
        <f t="shared" si="14"/>
        <v>1.9109947643979056E-2</v>
      </c>
      <c r="J319" s="165"/>
      <c r="K319" s="18"/>
      <c r="L319" s="87">
        <v>9.0900833333333342</v>
      </c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</row>
    <row r="320" spans="1:24" s="1" customFormat="1" ht="15.5" x14ac:dyDescent="0.35">
      <c r="A320" s="286">
        <v>237</v>
      </c>
      <c r="B320" s="321" t="s">
        <v>2110</v>
      </c>
      <c r="C320" s="146">
        <v>791.22</v>
      </c>
      <c r="D320" s="159"/>
      <c r="E320" s="159"/>
      <c r="F320" s="146">
        <f t="shared" si="13"/>
        <v>791.22</v>
      </c>
      <c r="G320" s="146">
        <v>63.8</v>
      </c>
      <c r="H320" s="146">
        <v>7.4999999999999997E-2</v>
      </c>
      <c r="I320" s="372">
        <f t="shared" si="14"/>
        <v>6.047622658679001E-3</v>
      </c>
      <c r="J320" s="165"/>
      <c r="K320" s="18"/>
      <c r="L320" s="87">
        <v>19.998183333333333</v>
      </c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</row>
    <row r="321" spans="1:24" s="1" customFormat="1" ht="15.5" x14ac:dyDescent="0.35">
      <c r="A321" s="365">
        <v>238</v>
      </c>
      <c r="B321" s="321" t="s">
        <v>2111</v>
      </c>
      <c r="C321" s="146">
        <v>765.5</v>
      </c>
      <c r="D321" s="159"/>
      <c r="E321" s="159"/>
      <c r="F321" s="146">
        <f t="shared" si="13"/>
        <v>765.5</v>
      </c>
      <c r="G321" s="146">
        <v>96.3</v>
      </c>
      <c r="H321" s="146">
        <v>7.4999999999999997E-2</v>
      </c>
      <c r="I321" s="372">
        <f t="shared" si="14"/>
        <v>9.4350097975179608E-3</v>
      </c>
      <c r="J321" s="165"/>
      <c r="K321" s="18"/>
      <c r="L321" s="87">
        <v>27.737739999999999</v>
      </c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</row>
    <row r="322" spans="1:24" s="1" customFormat="1" ht="15.5" x14ac:dyDescent="0.35">
      <c r="A322" s="286">
        <v>239</v>
      </c>
      <c r="B322" s="321" t="s">
        <v>2112</v>
      </c>
      <c r="C322" s="146">
        <v>777.3</v>
      </c>
      <c r="D322" s="159"/>
      <c r="E322" s="159">
        <v>28.9</v>
      </c>
      <c r="F322" s="146">
        <f t="shared" si="13"/>
        <v>806.19999999999993</v>
      </c>
      <c r="G322" s="146">
        <v>98</v>
      </c>
      <c r="H322" s="146">
        <v>7.4999999999999997E-2</v>
      </c>
      <c r="I322" s="372">
        <f t="shared" si="14"/>
        <v>9.1168444554701068E-3</v>
      </c>
      <c r="J322" s="165"/>
      <c r="K322" s="18"/>
      <c r="L322" s="87">
        <v>9.1939700000000002</v>
      </c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</row>
    <row r="323" spans="1:24" s="1" customFormat="1" ht="15.5" x14ac:dyDescent="0.35">
      <c r="A323" s="286">
        <v>240</v>
      </c>
      <c r="B323" s="321" t="s">
        <v>2113</v>
      </c>
      <c r="C323" s="146">
        <v>723.6</v>
      </c>
      <c r="D323" s="159"/>
      <c r="E323" s="159">
        <v>29.4</v>
      </c>
      <c r="F323" s="146">
        <f t="shared" si="13"/>
        <v>753</v>
      </c>
      <c r="G323" s="146">
        <v>66.3</v>
      </c>
      <c r="H323" s="146">
        <v>7.4999999999999997E-2</v>
      </c>
      <c r="I323" s="372">
        <f t="shared" si="14"/>
        <v>6.6035856573705169E-3</v>
      </c>
      <c r="J323" s="165"/>
      <c r="K323" s="18"/>
      <c r="L323" s="87">
        <v>10.648383333333333</v>
      </c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</row>
    <row r="324" spans="1:24" s="1" customFormat="1" ht="15.5" x14ac:dyDescent="0.35">
      <c r="A324" s="365">
        <v>241</v>
      </c>
      <c r="B324" s="321" t="s">
        <v>2114</v>
      </c>
      <c r="C324" s="146">
        <v>579.6</v>
      </c>
      <c r="D324" s="159"/>
      <c r="E324" s="159">
        <v>32.6</v>
      </c>
      <c r="F324" s="146">
        <f t="shared" si="13"/>
        <v>612.20000000000005</v>
      </c>
      <c r="G324" s="146">
        <v>54</v>
      </c>
      <c r="H324" s="146">
        <v>7.4999999999999997E-2</v>
      </c>
      <c r="I324" s="372">
        <f t="shared" si="14"/>
        <v>6.615485135576608E-3</v>
      </c>
      <c r="J324" s="165"/>
      <c r="K324" s="18"/>
      <c r="L324" s="87">
        <v>12.206683333333332</v>
      </c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</row>
    <row r="325" spans="1:24" s="1" customFormat="1" ht="15.5" x14ac:dyDescent="0.35">
      <c r="A325" s="286">
        <v>242</v>
      </c>
      <c r="B325" s="321" t="s">
        <v>2115</v>
      </c>
      <c r="C325" s="146">
        <v>611.79999999999995</v>
      </c>
      <c r="D325" s="159"/>
      <c r="E325" s="159"/>
      <c r="F325" s="146">
        <f t="shared" si="13"/>
        <v>611.79999999999995</v>
      </c>
      <c r="G325" s="146">
        <v>54.5</v>
      </c>
      <c r="H325" s="146">
        <v>7.4999999999999997E-2</v>
      </c>
      <c r="I325" s="372">
        <f t="shared" si="14"/>
        <v>6.6811049362536772E-3</v>
      </c>
      <c r="J325" s="165"/>
      <c r="K325" s="18"/>
      <c r="L325" s="87">
        <v>8.4148199999999989</v>
      </c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</row>
    <row r="326" spans="1:24" s="1" customFormat="1" ht="15.5" x14ac:dyDescent="0.35">
      <c r="A326" s="286">
        <v>243</v>
      </c>
      <c r="B326" s="321" t="s">
        <v>2116</v>
      </c>
      <c r="C326" s="146">
        <v>510.4</v>
      </c>
      <c r="D326" s="159"/>
      <c r="E326" s="159"/>
      <c r="F326" s="146">
        <f t="shared" si="13"/>
        <v>510.4</v>
      </c>
      <c r="G326" s="146">
        <v>68</v>
      </c>
      <c r="H326" s="146">
        <v>7.4999999999999997E-2</v>
      </c>
      <c r="I326" s="372">
        <f t="shared" si="14"/>
        <v>9.9921630094043888E-3</v>
      </c>
      <c r="J326" s="165"/>
      <c r="K326" s="18"/>
      <c r="L326" s="87">
        <v>18.6996</v>
      </c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</row>
    <row r="327" spans="1:24" s="1" customFormat="1" ht="15.5" x14ac:dyDescent="0.35">
      <c r="A327" s="365">
        <v>244</v>
      </c>
      <c r="B327" s="321" t="s">
        <v>2117</v>
      </c>
      <c r="C327" s="146">
        <v>564</v>
      </c>
      <c r="D327" s="160">
        <v>87.5</v>
      </c>
      <c r="E327" s="159"/>
      <c r="F327" s="146">
        <f t="shared" si="13"/>
        <v>651.5</v>
      </c>
      <c r="G327" s="146">
        <v>47</v>
      </c>
      <c r="H327" s="146">
        <v>7.4999999999999997E-2</v>
      </c>
      <c r="I327" s="372">
        <f t="shared" si="14"/>
        <v>5.4105909439754411E-3</v>
      </c>
      <c r="J327" s="165"/>
      <c r="K327" s="18"/>
      <c r="L327" s="87">
        <v>4.934616666666666</v>
      </c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</row>
    <row r="328" spans="1:24" s="1" customFormat="1" ht="15.5" x14ac:dyDescent="0.35">
      <c r="A328" s="286">
        <v>245</v>
      </c>
      <c r="B328" s="329" t="s">
        <v>2118</v>
      </c>
      <c r="C328" s="146">
        <v>699.7</v>
      </c>
      <c r="D328" s="159">
        <v>90.2</v>
      </c>
      <c r="E328" s="159"/>
      <c r="F328" s="146">
        <f t="shared" si="13"/>
        <v>789.90000000000009</v>
      </c>
      <c r="G328" s="146">
        <v>100.3</v>
      </c>
      <c r="H328" s="146">
        <v>7.4999999999999997E-2</v>
      </c>
      <c r="I328" s="372">
        <f t="shared" si="14"/>
        <v>9.5233573870110114E-3</v>
      </c>
      <c r="J328" s="165"/>
      <c r="K328" s="18"/>
      <c r="L328" s="87">
        <v>23.686160000000001</v>
      </c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</row>
    <row r="329" spans="1:24" s="1" customFormat="1" ht="15.5" x14ac:dyDescent="0.35">
      <c r="A329" s="286">
        <v>246</v>
      </c>
      <c r="B329" s="321" t="s">
        <v>2119</v>
      </c>
      <c r="C329" s="146">
        <v>770.6</v>
      </c>
      <c r="D329" s="159"/>
      <c r="E329" s="159"/>
      <c r="F329" s="146">
        <f t="shared" si="13"/>
        <v>770.6</v>
      </c>
      <c r="G329" s="146">
        <v>100.7</v>
      </c>
      <c r="H329" s="146">
        <v>7.4999999999999997E-2</v>
      </c>
      <c r="I329" s="372">
        <f t="shared" si="14"/>
        <v>9.8008045678691924E-3</v>
      </c>
      <c r="J329" s="165"/>
      <c r="K329" s="18"/>
      <c r="L329" s="87">
        <v>26.491099999999999</v>
      </c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</row>
    <row r="330" spans="1:24" s="1" customFormat="1" ht="15.5" x14ac:dyDescent="0.35">
      <c r="A330" s="365">
        <v>247</v>
      </c>
      <c r="B330" s="321" t="s">
        <v>2120</v>
      </c>
      <c r="C330" s="146">
        <v>958.2</v>
      </c>
      <c r="D330" s="159"/>
      <c r="E330" s="159"/>
      <c r="F330" s="146">
        <f t="shared" si="13"/>
        <v>958.2</v>
      </c>
      <c r="G330" s="146">
        <v>110</v>
      </c>
      <c r="H330" s="146">
        <v>7.4999999999999997E-2</v>
      </c>
      <c r="I330" s="372">
        <f t="shared" si="14"/>
        <v>8.609893550407012E-3</v>
      </c>
      <c r="J330" s="165"/>
      <c r="K330" s="18"/>
      <c r="L330" s="87">
        <v>25.971666666666664</v>
      </c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</row>
    <row r="331" spans="1:24" s="1" customFormat="1" ht="15.5" x14ac:dyDescent="0.35">
      <c r="A331" s="286">
        <v>248</v>
      </c>
      <c r="B331" s="321" t="s">
        <v>2121</v>
      </c>
      <c r="C331" s="146">
        <v>950.92</v>
      </c>
      <c r="D331" s="159">
        <v>124.7</v>
      </c>
      <c r="E331" s="159">
        <v>118.8</v>
      </c>
      <c r="F331" s="146">
        <f t="shared" si="13"/>
        <v>1194.4199999999998</v>
      </c>
      <c r="G331" s="146">
        <v>109</v>
      </c>
      <c r="H331" s="146">
        <v>7.4999999999999997E-2</v>
      </c>
      <c r="I331" s="372">
        <f t="shared" si="14"/>
        <v>6.8443261164414524E-3</v>
      </c>
      <c r="J331" s="165"/>
      <c r="K331" s="18"/>
      <c r="L331" s="87">
        <v>21.816199999999998</v>
      </c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</row>
    <row r="332" spans="1:24" s="1" customFormat="1" ht="15.5" x14ac:dyDescent="0.35">
      <c r="A332" s="286">
        <v>249</v>
      </c>
      <c r="B332" s="321" t="s">
        <v>2122</v>
      </c>
      <c r="C332" s="146">
        <v>290.51</v>
      </c>
      <c r="D332" s="159">
        <v>32.65</v>
      </c>
      <c r="E332" s="159">
        <v>114.7</v>
      </c>
      <c r="F332" s="146">
        <f t="shared" si="13"/>
        <v>437.85999999999996</v>
      </c>
      <c r="G332" s="146">
        <v>51</v>
      </c>
      <c r="H332" s="146">
        <v>7.4999999999999997E-2</v>
      </c>
      <c r="I332" s="372">
        <f t="shared" si="14"/>
        <v>8.7356689352761155E-3</v>
      </c>
      <c r="J332" s="165"/>
      <c r="K332" s="18"/>
      <c r="L332" s="87">
        <v>27.010533333333338</v>
      </c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</row>
    <row r="333" spans="1:24" s="1" customFormat="1" ht="15.5" x14ac:dyDescent="0.35">
      <c r="A333" s="365">
        <v>250</v>
      </c>
      <c r="B333" s="321" t="s">
        <v>2123</v>
      </c>
      <c r="C333" s="146">
        <v>612.5</v>
      </c>
      <c r="D333" s="159">
        <v>100</v>
      </c>
      <c r="E333" s="159"/>
      <c r="F333" s="146">
        <f t="shared" si="13"/>
        <v>712.5</v>
      </c>
      <c r="G333" s="146">
        <v>70.3</v>
      </c>
      <c r="H333" s="146">
        <v>7.4999999999999997E-2</v>
      </c>
      <c r="I333" s="372">
        <f t="shared" si="14"/>
        <v>7.4000000000000003E-3</v>
      </c>
      <c r="J333" s="165"/>
      <c r="K333" s="18"/>
      <c r="L333" s="87">
        <v>18.439883333333331</v>
      </c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</row>
    <row r="334" spans="1:24" s="1" customFormat="1" ht="15.5" x14ac:dyDescent="0.35">
      <c r="A334" s="286">
        <v>251</v>
      </c>
      <c r="B334" s="321" t="s">
        <v>2124</v>
      </c>
      <c r="C334" s="146">
        <v>1001.86</v>
      </c>
      <c r="D334" s="159">
        <v>33.200000000000003</v>
      </c>
      <c r="E334" s="159"/>
      <c r="F334" s="146">
        <f t="shared" si="13"/>
        <v>1035.06</v>
      </c>
      <c r="G334" s="146">
        <v>129.30000000000001</v>
      </c>
      <c r="H334" s="146">
        <v>7.4999999999999997E-2</v>
      </c>
      <c r="I334" s="372">
        <f t="shared" si="14"/>
        <v>9.369022085676193E-3</v>
      </c>
      <c r="J334" s="165"/>
      <c r="K334" s="18"/>
      <c r="L334" s="87">
        <v>25</v>
      </c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</row>
    <row r="335" spans="1:24" s="1" customFormat="1" ht="15.5" x14ac:dyDescent="0.35">
      <c r="A335" s="286">
        <v>252</v>
      </c>
      <c r="B335" s="321" t="s">
        <v>2125</v>
      </c>
      <c r="C335" s="146">
        <v>592</v>
      </c>
      <c r="D335" s="159"/>
      <c r="E335" s="159">
        <v>92.4</v>
      </c>
      <c r="F335" s="146">
        <f t="shared" si="13"/>
        <v>684.4</v>
      </c>
      <c r="G335" s="146">
        <v>90.7</v>
      </c>
      <c r="H335" s="146">
        <v>7.4999999999999997E-2</v>
      </c>
      <c r="I335" s="372">
        <f t="shared" si="14"/>
        <v>9.9393629456458223E-3</v>
      </c>
      <c r="J335" s="165"/>
      <c r="K335" s="18"/>
      <c r="L335" s="87">
        <v>16.36215</v>
      </c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</row>
    <row r="336" spans="1:24" s="1" customFormat="1" ht="15.5" x14ac:dyDescent="0.35">
      <c r="A336" s="365">
        <v>253</v>
      </c>
      <c r="B336" s="321" t="s">
        <v>2126</v>
      </c>
      <c r="C336" s="146">
        <v>796.45</v>
      </c>
      <c r="D336" s="159">
        <v>32.4</v>
      </c>
      <c r="E336" s="159">
        <v>30</v>
      </c>
      <c r="F336" s="146">
        <f t="shared" si="13"/>
        <v>858.85</v>
      </c>
      <c r="G336" s="146">
        <v>85.7</v>
      </c>
      <c r="H336" s="146">
        <v>7.4999999999999997E-2</v>
      </c>
      <c r="I336" s="372">
        <f t="shared" si="14"/>
        <v>7.4838446760202596E-3</v>
      </c>
      <c r="J336" s="165"/>
      <c r="K336" s="18"/>
      <c r="L336" s="87">
        <v>21.816199999999998</v>
      </c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</row>
    <row r="337" spans="1:24" s="1" customFormat="1" ht="15.5" x14ac:dyDescent="0.35">
      <c r="A337" s="286">
        <v>254</v>
      </c>
      <c r="B337" s="321" t="s">
        <v>2127</v>
      </c>
      <c r="C337" s="146">
        <v>711</v>
      </c>
      <c r="D337" s="159"/>
      <c r="E337" s="159">
        <v>116.7</v>
      </c>
      <c r="F337" s="146">
        <f t="shared" si="13"/>
        <v>827.7</v>
      </c>
      <c r="G337" s="146">
        <v>89.3</v>
      </c>
      <c r="H337" s="146">
        <v>7.4999999999999997E-2</v>
      </c>
      <c r="I337" s="372">
        <f t="shared" si="14"/>
        <v>8.0916998912649498E-3</v>
      </c>
      <c r="J337" s="165"/>
      <c r="K337" s="18"/>
      <c r="L337" s="87">
        <v>17.764620000000001</v>
      </c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</row>
    <row r="338" spans="1:24" s="1" customFormat="1" ht="15.5" x14ac:dyDescent="0.35">
      <c r="A338" s="286">
        <v>255</v>
      </c>
      <c r="B338" s="329" t="s">
        <v>2128</v>
      </c>
      <c r="C338" s="146">
        <v>837.19</v>
      </c>
      <c r="D338" s="159"/>
      <c r="E338" s="159"/>
      <c r="F338" s="146">
        <f t="shared" si="13"/>
        <v>837.19</v>
      </c>
      <c r="G338" s="146">
        <v>97</v>
      </c>
      <c r="H338" s="146">
        <v>7.4999999999999997E-2</v>
      </c>
      <c r="I338" s="372">
        <f t="shared" si="14"/>
        <v>8.6897836811237576E-3</v>
      </c>
      <c r="J338" s="165"/>
      <c r="K338" s="18"/>
      <c r="L338" s="87">
        <v>12.77806</v>
      </c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</row>
    <row r="339" spans="1:24" s="1" customFormat="1" ht="15.5" x14ac:dyDescent="0.35">
      <c r="A339" s="365">
        <v>256</v>
      </c>
      <c r="B339" s="321" t="s">
        <v>2129</v>
      </c>
      <c r="C339" s="146">
        <v>325.10000000000002</v>
      </c>
      <c r="D339" s="159"/>
      <c r="E339" s="159"/>
      <c r="F339" s="146">
        <f t="shared" si="13"/>
        <v>325.10000000000002</v>
      </c>
      <c r="G339" s="146">
        <v>55.7</v>
      </c>
      <c r="H339" s="146">
        <v>7.4999999999999997E-2</v>
      </c>
      <c r="I339" s="372">
        <f t="shared" si="14"/>
        <v>1.284989234081821E-2</v>
      </c>
      <c r="J339" s="165"/>
      <c r="K339" s="18"/>
      <c r="L339" s="87">
        <v>8.3109333333333328</v>
      </c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</row>
    <row r="340" spans="1:24" s="1" customFormat="1" ht="15.5" x14ac:dyDescent="0.35">
      <c r="A340" s="286">
        <v>257</v>
      </c>
      <c r="B340" s="321" t="s">
        <v>2130</v>
      </c>
      <c r="C340" s="146">
        <v>456.1</v>
      </c>
      <c r="D340" s="159"/>
      <c r="E340" s="159">
        <v>56.9</v>
      </c>
      <c r="F340" s="146">
        <f t="shared" si="13"/>
        <v>513</v>
      </c>
      <c r="G340" s="146">
        <v>59.3</v>
      </c>
      <c r="H340" s="146">
        <v>7.4999999999999997E-2</v>
      </c>
      <c r="I340" s="372">
        <f t="shared" si="14"/>
        <v>8.6695906432748531E-3</v>
      </c>
      <c r="J340" s="165"/>
      <c r="K340" s="18"/>
      <c r="L340" s="87">
        <v>19.998183333333333</v>
      </c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</row>
    <row r="341" spans="1:24" s="1" customFormat="1" ht="15.5" x14ac:dyDescent="0.35">
      <c r="A341" s="286">
        <v>258</v>
      </c>
      <c r="B341" s="321" t="s">
        <v>2131</v>
      </c>
      <c r="C341" s="146">
        <v>1004.92</v>
      </c>
      <c r="D341" s="159"/>
      <c r="E341" s="159">
        <v>18.5</v>
      </c>
      <c r="F341" s="146">
        <f t="shared" si="13"/>
        <v>1023.42</v>
      </c>
      <c r="G341" s="146">
        <v>103.5</v>
      </c>
      <c r="H341" s="146">
        <v>7.4999999999999997E-2</v>
      </c>
      <c r="I341" s="372">
        <f t="shared" si="14"/>
        <v>7.5848625197865978E-3</v>
      </c>
      <c r="J341" s="165"/>
      <c r="K341" s="18"/>
      <c r="L341" s="87">
        <v>4.934616666666666</v>
      </c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</row>
    <row r="342" spans="1:24" s="1" customFormat="1" ht="15.5" x14ac:dyDescent="0.35">
      <c r="A342" s="365">
        <v>259</v>
      </c>
      <c r="B342" s="321" t="s">
        <v>2158</v>
      </c>
      <c r="C342" s="156">
        <v>539</v>
      </c>
      <c r="D342" s="157"/>
      <c r="E342" s="157">
        <v>38.799999999999997</v>
      </c>
      <c r="F342" s="146">
        <f t="shared" si="13"/>
        <v>577.79999999999995</v>
      </c>
      <c r="G342" s="146">
        <v>0</v>
      </c>
      <c r="H342" s="146">
        <v>7.4999999999999997E-2</v>
      </c>
      <c r="I342" s="372">
        <f t="shared" si="14"/>
        <v>0</v>
      </c>
      <c r="J342" s="165"/>
      <c r="K342" s="18"/>
      <c r="L342" s="87">
        <v>5.1943333333333337</v>
      </c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</row>
    <row r="343" spans="1:24" s="1" customFormat="1" ht="15.5" x14ac:dyDescent="0.35">
      <c r="A343" s="286">
        <v>260</v>
      </c>
      <c r="B343" s="321" t="s">
        <v>2159</v>
      </c>
      <c r="C343" s="156">
        <v>379.4</v>
      </c>
      <c r="D343" s="157"/>
      <c r="E343" s="157"/>
      <c r="F343" s="146">
        <f t="shared" si="13"/>
        <v>379.4</v>
      </c>
      <c r="G343" s="146">
        <v>0</v>
      </c>
      <c r="H343" s="146">
        <v>7.4999999999999997E-2</v>
      </c>
      <c r="I343" s="372">
        <f t="shared" si="14"/>
        <v>0</v>
      </c>
      <c r="J343" s="165"/>
      <c r="K343" s="18"/>
      <c r="L343" s="87">
        <v>5.1943333333333337</v>
      </c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</row>
    <row r="344" spans="1:24" s="1" customFormat="1" ht="15.5" x14ac:dyDescent="0.35">
      <c r="A344" s="286">
        <v>261</v>
      </c>
      <c r="B344" s="327" t="s">
        <v>2192</v>
      </c>
      <c r="C344" s="162">
        <f>1893+1096.4</f>
        <v>2989.4</v>
      </c>
      <c r="D344" s="157"/>
      <c r="E344" s="157"/>
      <c r="F344" s="146">
        <f t="shared" si="13"/>
        <v>2989.4</v>
      </c>
      <c r="G344" s="383">
        <f>126.7+129</f>
        <v>255.7</v>
      </c>
      <c r="H344" s="146">
        <v>7.4999999999999997E-2</v>
      </c>
      <c r="I344" s="372">
        <f t="shared" ref="I344:I349" si="15">G344*H344/F344</f>
        <v>6.4151669231283862E-3</v>
      </c>
      <c r="J344" s="165"/>
      <c r="K344" s="18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</row>
    <row r="345" spans="1:24" s="1" customFormat="1" ht="15.5" x14ac:dyDescent="0.35">
      <c r="A345" s="365">
        <v>262</v>
      </c>
      <c r="B345" s="327" t="s">
        <v>2193</v>
      </c>
      <c r="C345" s="162">
        <v>527.29999999999995</v>
      </c>
      <c r="D345" s="157"/>
      <c r="E345" s="157"/>
      <c r="F345" s="146">
        <f t="shared" si="13"/>
        <v>527.29999999999995</v>
      </c>
      <c r="G345" s="383">
        <v>22</v>
      </c>
      <c r="H345" s="146">
        <v>7.4999999999999997E-2</v>
      </c>
      <c r="I345" s="372">
        <f t="shared" si="15"/>
        <v>3.1291484923193628E-3</v>
      </c>
      <c r="J345" s="165"/>
      <c r="K345" s="18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</row>
    <row r="346" spans="1:24" s="1" customFormat="1" ht="15.5" x14ac:dyDescent="0.35">
      <c r="A346" s="286">
        <v>263</v>
      </c>
      <c r="B346" s="156" t="s">
        <v>76</v>
      </c>
      <c r="C346" s="162">
        <v>2299.1999999999998</v>
      </c>
      <c r="D346" s="157"/>
      <c r="E346" s="157"/>
      <c r="F346" s="146">
        <f t="shared" si="13"/>
        <v>2299.1999999999998</v>
      </c>
      <c r="G346" s="383">
        <v>236.3</v>
      </c>
      <c r="H346" s="146">
        <v>7.4999999999999997E-2</v>
      </c>
      <c r="I346" s="372">
        <f t="shared" si="15"/>
        <v>7.7081158663883098E-3</v>
      </c>
      <c r="J346" s="165"/>
      <c r="K346" s="18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</row>
    <row r="347" spans="1:24" s="1" customFormat="1" ht="15.5" x14ac:dyDescent="0.35">
      <c r="A347" s="286">
        <v>264</v>
      </c>
      <c r="B347" s="321" t="s">
        <v>2197</v>
      </c>
      <c r="C347" s="162">
        <v>292.60000000000002</v>
      </c>
      <c r="D347" s="157"/>
      <c r="E347" s="157"/>
      <c r="F347" s="146">
        <f t="shared" si="13"/>
        <v>292.60000000000002</v>
      </c>
      <c r="G347" s="383">
        <v>16.5</v>
      </c>
      <c r="H347" s="146">
        <v>7.4999999999999997E-2</v>
      </c>
      <c r="I347" s="372">
        <f t="shared" si="15"/>
        <v>4.2293233082706765E-3</v>
      </c>
      <c r="J347" s="165"/>
      <c r="K347" s="18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</row>
    <row r="348" spans="1:24" s="1" customFormat="1" ht="15.5" x14ac:dyDescent="0.35">
      <c r="A348" s="365">
        <v>265</v>
      </c>
      <c r="B348" s="149" t="s">
        <v>78</v>
      </c>
      <c r="C348" s="161">
        <v>1925.9</v>
      </c>
      <c r="D348" s="157"/>
      <c r="E348" s="157"/>
      <c r="F348" s="523">
        <f>C348+D348+E348</f>
        <v>1925.9</v>
      </c>
      <c r="G348" s="383">
        <v>473</v>
      </c>
      <c r="H348" s="146">
        <v>7.4999999999999997E-2</v>
      </c>
      <c r="I348" s="372">
        <f t="shared" si="15"/>
        <v>1.84199594994548E-2</v>
      </c>
      <c r="J348" s="165"/>
      <c r="K348" s="18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</row>
    <row r="349" spans="1:24" s="346" customFormat="1" ht="16" thickBot="1" x14ac:dyDescent="0.4">
      <c r="A349" s="367"/>
      <c r="B349" s="378" t="s">
        <v>694</v>
      </c>
      <c r="C349" s="143">
        <f>SUM(C84:C348)</f>
        <v>211873.57000000009</v>
      </c>
      <c r="D349" s="143">
        <f>SUM(D84:D348)</f>
        <v>4210.95</v>
      </c>
      <c r="E349" s="143">
        <f>SUM(E84:E348)</f>
        <v>3695.8999999999996</v>
      </c>
      <c r="F349" s="143">
        <f>SUM(F84:F348)</f>
        <v>219780.42</v>
      </c>
      <c r="G349" s="143">
        <f>SUM(G84:G348)</f>
        <v>26660.899999999998</v>
      </c>
      <c r="H349" s="146">
        <v>7.4999999999999997E-2</v>
      </c>
      <c r="I349" s="373">
        <f t="shared" si="15"/>
        <v>9.0980238367002822E-3</v>
      </c>
      <c r="J349" s="337"/>
      <c r="K349" s="345"/>
    </row>
    <row r="350" spans="1:24" s="343" customFormat="1" ht="16" thickBot="1" x14ac:dyDescent="0.4">
      <c r="A350" s="339" t="s">
        <v>1050</v>
      </c>
      <c r="B350" s="377"/>
      <c r="C350" s="354"/>
      <c r="D350" s="354"/>
      <c r="E350" s="354"/>
      <c r="F350" s="146">
        <f t="shared" si="13"/>
        <v>0</v>
      </c>
      <c r="G350" s="354"/>
      <c r="H350" s="146">
        <v>7.4999999999999997E-2</v>
      </c>
      <c r="I350" s="359"/>
      <c r="J350" s="341"/>
      <c r="K350" s="342"/>
    </row>
    <row r="351" spans="1:24" s="1" customFormat="1" ht="15.5" x14ac:dyDescent="0.35">
      <c r="A351" s="365">
        <v>1</v>
      </c>
      <c r="B351" s="321" t="s">
        <v>667</v>
      </c>
      <c r="C351" s="146">
        <v>4235</v>
      </c>
      <c r="D351" s="146"/>
      <c r="E351" s="146"/>
      <c r="F351" s="146">
        <f t="shared" si="13"/>
        <v>4235</v>
      </c>
      <c r="G351" s="146">
        <v>299</v>
      </c>
      <c r="H351" s="146">
        <v>7.4999999999999997E-2</v>
      </c>
      <c r="I351" s="371">
        <f t="shared" ref="I351:I409" si="16">G351*H351/F351</f>
        <v>5.2951593860684773E-3</v>
      </c>
      <c r="J351" s="165"/>
      <c r="K351" s="18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</row>
    <row r="352" spans="1:24" s="1" customFormat="1" ht="15.5" x14ac:dyDescent="0.35">
      <c r="A352" s="286">
        <v>2</v>
      </c>
      <c r="B352" s="321" t="s">
        <v>668</v>
      </c>
      <c r="C352" s="146">
        <v>12601</v>
      </c>
      <c r="D352" s="146"/>
      <c r="E352" s="146"/>
      <c r="F352" s="146">
        <f t="shared" si="13"/>
        <v>12601</v>
      </c>
      <c r="G352" s="146">
        <v>1025</v>
      </c>
      <c r="H352" s="146">
        <v>7.4999999999999997E-2</v>
      </c>
      <c r="I352" s="374">
        <f t="shared" si="16"/>
        <v>6.1007062931513374E-3</v>
      </c>
      <c r="J352" s="165"/>
      <c r="K352" s="18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</row>
    <row r="353" spans="1:24" s="1" customFormat="1" ht="15.5" x14ac:dyDescent="0.35">
      <c r="A353" s="286">
        <v>3</v>
      </c>
      <c r="B353" s="321" t="s">
        <v>669</v>
      </c>
      <c r="C353" s="146">
        <v>6092</v>
      </c>
      <c r="D353" s="146"/>
      <c r="E353" s="146"/>
      <c r="F353" s="146">
        <f t="shared" si="13"/>
        <v>6092</v>
      </c>
      <c r="G353" s="146">
        <v>526</v>
      </c>
      <c r="H353" s="146">
        <v>7.4999999999999997E-2</v>
      </c>
      <c r="I353" s="374">
        <f t="shared" si="16"/>
        <v>6.4757058437294804E-3</v>
      </c>
      <c r="J353" s="165"/>
      <c r="K353" s="18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</row>
    <row r="354" spans="1:24" s="1" customFormat="1" ht="15.5" x14ac:dyDescent="0.35">
      <c r="A354" s="365">
        <v>4</v>
      </c>
      <c r="B354" s="321" t="s">
        <v>670</v>
      </c>
      <c r="C354" s="146">
        <v>12853.2</v>
      </c>
      <c r="D354" s="146"/>
      <c r="E354" s="146"/>
      <c r="F354" s="146">
        <f t="shared" si="13"/>
        <v>12853.2</v>
      </c>
      <c r="G354" s="146">
        <v>1025</v>
      </c>
      <c r="H354" s="146">
        <v>7.4999999999999997E-2</v>
      </c>
      <c r="I354" s="374">
        <f t="shared" si="16"/>
        <v>5.9810008402576787E-3</v>
      </c>
      <c r="J354" s="165"/>
      <c r="K354" s="18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</row>
    <row r="355" spans="1:24" s="1" customFormat="1" ht="15.5" x14ac:dyDescent="0.35">
      <c r="A355" s="286">
        <v>5</v>
      </c>
      <c r="B355" s="321" t="s">
        <v>671</v>
      </c>
      <c r="C355" s="146">
        <v>6172</v>
      </c>
      <c r="D355" s="146">
        <v>145.1</v>
      </c>
      <c r="E355" s="146"/>
      <c r="F355" s="146">
        <f t="shared" si="13"/>
        <v>6317.1</v>
      </c>
      <c r="G355" s="146">
        <v>454</v>
      </c>
      <c r="H355" s="146">
        <v>7.4999999999999997E-2</v>
      </c>
      <c r="I355" s="374">
        <f t="shared" si="16"/>
        <v>5.3901315477038504E-3</v>
      </c>
      <c r="J355" s="165"/>
      <c r="K355" s="18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</row>
    <row r="356" spans="1:24" s="1" customFormat="1" ht="15.5" x14ac:dyDescent="0.35">
      <c r="A356" s="286">
        <v>6</v>
      </c>
      <c r="B356" s="321" t="s">
        <v>672</v>
      </c>
      <c r="C356" s="146">
        <v>6172</v>
      </c>
      <c r="D356" s="146">
        <v>71.099999999999994</v>
      </c>
      <c r="E356" s="146"/>
      <c r="F356" s="146">
        <f t="shared" si="13"/>
        <v>6243.1</v>
      </c>
      <c r="G356" s="146">
        <v>454</v>
      </c>
      <c r="H356" s="146">
        <v>7.4999999999999997E-2</v>
      </c>
      <c r="I356" s="374">
        <f t="shared" si="16"/>
        <v>5.4540212394483499E-3</v>
      </c>
      <c r="J356" s="165"/>
      <c r="K356" s="18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</row>
    <row r="357" spans="1:24" s="1" customFormat="1" ht="15.5" x14ac:dyDescent="0.35">
      <c r="A357" s="365">
        <v>7</v>
      </c>
      <c r="B357" s="321" t="s">
        <v>673</v>
      </c>
      <c r="C357" s="146">
        <v>4332</v>
      </c>
      <c r="D357" s="146"/>
      <c r="E357" s="146"/>
      <c r="F357" s="146">
        <f t="shared" si="13"/>
        <v>4332</v>
      </c>
      <c r="G357" s="146">
        <v>299</v>
      </c>
      <c r="H357" s="146">
        <v>7.4999999999999997E-2</v>
      </c>
      <c r="I357" s="374">
        <f t="shared" si="16"/>
        <v>5.1765927977839334E-3</v>
      </c>
      <c r="J357" s="165"/>
      <c r="K357" s="18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</row>
    <row r="358" spans="1:24" s="1" customFormat="1" ht="15.5" x14ac:dyDescent="0.35">
      <c r="A358" s="286">
        <v>8</v>
      </c>
      <c r="B358" s="321" t="s">
        <v>674</v>
      </c>
      <c r="C358" s="146">
        <v>3911</v>
      </c>
      <c r="D358" s="146"/>
      <c r="E358" s="146"/>
      <c r="F358" s="146">
        <f t="shared" si="13"/>
        <v>3911</v>
      </c>
      <c r="G358" s="146">
        <v>349</v>
      </c>
      <c r="H358" s="146">
        <v>7.4999999999999997E-2</v>
      </c>
      <c r="I358" s="374">
        <f t="shared" si="16"/>
        <v>6.6926617233444138E-3</v>
      </c>
      <c r="J358" s="165"/>
      <c r="K358" s="18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</row>
    <row r="359" spans="1:24" s="1" customFormat="1" ht="15.5" x14ac:dyDescent="0.35">
      <c r="A359" s="286">
        <v>9</v>
      </c>
      <c r="B359" s="321" t="s">
        <v>675</v>
      </c>
      <c r="C359" s="146">
        <v>3338</v>
      </c>
      <c r="D359" s="146"/>
      <c r="E359" s="146"/>
      <c r="F359" s="146">
        <f t="shared" si="13"/>
        <v>3338</v>
      </c>
      <c r="G359" s="146">
        <v>261</v>
      </c>
      <c r="H359" s="146">
        <v>7.4999999999999997E-2</v>
      </c>
      <c r="I359" s="374">
        <f t="shared" si="16"/>
        <v>5.8642899940083877E-3</v>
      </c>
      <c r="J359" s="165"/>
      <c r="K359" s="18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</row>
    <row r="360" spans="1:24" s="1" customFormat="1" ht="15.5" x14ac:dyDescent="0.35">
      <c r="A360" s="365">
        <v>10</v>
      </c>
      <c r="B360" s="321" t="s">
        <v>676</v>
      </c>
      <c r="C360" s="146">
        <v>3353</v>
      </c>
      <c r="D360" s="146"/>
      <c r="E360" s="146"/>
      <c r="F360" s="146">
        <f t="shared" si="13"/>
        <v>3353</v>
      </c>
      <c r="G360" s="146">
        <v>261</v>
      </c>
      <c r="H360" s="146">
        <v>7.4999999999999997E-2</v>
      </c>
      <c r="I360" s="374">
        <f t="shared" si="16"/>
        <v>5.8380554727110049E-3</v>
      </c>
      <c r="J360" s="165"/>
      <c r="K360" s="18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</row>
    <row r="361" spans="1:24" s="1" customFormat="1" ht="15.5" x14ac:dyDescent="0.35">
      <c r="A361" s="286">
        <v>11</v>
      </c>
      <c r="B361" s="321" t="s">
        <v>677</v>
      </c>
      <c r="C361" s="146">
        <v>4035</v>
      </c>
      <c r="D361" s="146"/>
      <c r="E361" s="146"/>
      <c r="F361" s="146">
        <f t="shared" si="13"/>
        <v>4035</v>
      </c>
      <c r="G361" s="146">
        <v>258</v>
      </c>
      <c r="H361" s="146">
        <v>7.4999999999999997E-2</v>
      </c>
      <c r="I361" s="374">
        <f t="shared" si="16"/>
        <v>4.7955390334572488E-3</v>
      </c>
      <c r="J361" s="165"/>
      <c r="K361" s="18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</row>
    <row r="362" spans="1:24" s="1" customFormat="1" ht="15.5" x14ac:dyDescent="0.35">
      <c r="A362" s="286">
        <v>12</v>
      </c>
      <c r="B362" s="321" t="s">
        <v>678</v>
      </c>
      <c r="C362" s="146">
        <v>4018</v>
      </c>
      <c r="D362" s="146"/>
      <c r="E362" s="146"/>
      <c r="F362" s="146">
        <f t="shared" si="13"/>
        <v>4018</v>
      </c>
      <c r="G362" s="146">
        <v>258</v>
      </c>
      <c r="H362" s="146">
        <v>7.4999999999999997E-2</v>
      </c>
      <c r="I362" s="374">
        <f t="shared" si="16"/>
        <v>4.8158287705326024E-3</v>
      </c>
      <c r="J362" s="165"/>
      <c r="K362" s="18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</row>
    <row r="363" spans="1:24" s="1" customFormat="1" ht="15.5" x14ac:dyDescent="0.35">
      <c r="A363" s="365">
        <v>13</v>
      </c>
      <c r="B363" s="321" t="s">
        <v>679</v>
      </c>
      <c r="C363" s="146">
        <v>4031</v>
      </c>
      <c r="D363" s="146"/>
      <c r="E363" s="146"/>
      <c r="F363" s="146">
        <f t="shared" ref="F363:F424" si="17">C363+D363+E363</f>
        <v>4031</v>
      </c>
      <c r="G363" s="146">
        <v>258</v>
      </c>
      <c r="H363" s="146">
        <v>7.4999999999999997E-2</v>
      </c>
      <c r="I363" s="374">
        <f t="shared" si="16"/>
        <v>4.800297692880178E-3</v>
      </c>
      <c r="J363" s="165"/>
      <c r="K363" s="18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</row>
    <row r="364" spans="1:24" s="1" customFormat="1" ht="15.5" x14ac:dyDescent="0.35">
      <c r="A364" s="286">
        <v>14</v>
      </c>
      <c r="B364" s="321" t="s">
        <v>680</v>
      </c>
      <c r="C364" s="146">
        <v>4302</v>
      </c>
      <c r="D364" s="146"/>
      <c r="E364" s="146"/>
      <c r="F364" s="146">
        <f t="shared" si="17"/>
        <v>4302</v>
      </c>
      <c r="G364" s="146">
        <v>195</v>
      </c>
      <c r="H364" s="146">
        <v>7.4999999999999997E-2</v>
      </c>
      <c r="I364" s="374">
        <f t="shared" si="16"/>
        <v>3.3995815899581592E-3</v>
      </c>
      <c r="J364" s="165"/>
      <c r="K364" s="18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</row>
    <row r="365" spans="1:24" s="1" customFormat="1" ht="15.5" x14ac:dyDescent="0.35">
      <c r="A365" s="286">
        <v>15</v>
      </c>
      <c r="B365" s="321" t="s">
        <v>681</v>
      </c>
      <c r="C365" s="146">
        <v>4125</v>
      </c>
      <c r="D365" s="146"/>
      <c r="E365" s="146"/>
      <c r="F365" s="146">
        <f t="shared" si="17"/>
        <v>4125</v>
      </c>
      <c r="G365" s="146">
        <v>639</v>
      </c>
      <c r="H365" s="146">
        <v>7.4999999999999997E-2</v>
      </c>
      <c r="I365" s="374">
        <f t="shared" si="16"/>
        <v>1.1618181818181817E-2</v>
      </c>
      <c r="J365" s="165"/>
      <c r="K365" s="18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</row>
    <row r="366" spans="1:24" s="1" customFormat="1" ht="15.5" x14ac:dyDescent="0.35">
      <c r="A366" s="365">
        <v>16</v>
      </c>
      <c r="B366" s="321" t="s">
        <v>682</v>
      </c>
      <c r="C366" s="146">
        <v>3975</v>
      </c>
      <c r="D366" s="146"/>
      <c r="E366" s="146"/>
      <c r="F366" s="146">
        <f t="shared" si="17"/>
        <v>3975</v>
      </c>
      <c r="G366" s="146">
        <v>258</v>
      </c>
      <c r="H366" s="146">
        <v>7.4999999999999997E-2</v>
      </c>
      <c r="I366" s="374">
        <f t="shared" si="16"/>
        <v>4.8679245283018866E-3</v>
      </c>
      <c r="J366" s="165"/>
      <c r="K366" s="18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</row>
    <row r="367" spans="1:24" s="1" customFormat="1" ht="15.5" x14ac:dyDescent="0.35">
      <c r="A367" s="286">
        <v>17</v>
      </c>
      <c r="B367" s="321" t="s">
        <v>683</v>
      </c>
      <c r="C367" s="146">
        <v>3357</v>
      </c>
      <c r="D367" s="146"/>
      <c r="E367" s="146"/>
      <c r="F367" s="146">
        <f t="shared" si="17"/>
        <v>3357</v>
      </c>
      <c r="G367" s="146">
        <v>123</v>
      </c>
      <c r="H367" s="146">
        <v>7.4999999999999997E-2</v>
      </c>
      <c r="I367" s="374">
        <f t="shared" si="16"/>
        <v>2.7479892761394101E-3</v>
      </c>
      <c r="J367" s="165"/>
      <c r="K367" s="18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</row>
    <row r="368" spans="1:24" s="1" customFormat="1" ht="15.5" x14ac:dyDescent="0.35">
      <c r="A368" s="286">
        <v>18</v>
      </c>
      <c r="B368" s="321" t="s">
        <v>684</v>
      </c>
      <c r="C368" s="146">
        <v>6146</v>
      </c>
      <c r="D368" s="146"/>
      <c r="E368" s="146"/>
      <c r="F368" s="146">
        <f t="shared" si="17"/>
        <v>6146</v>
      </c>
      <c r="G368" s="146">
        <v>1099</v>
      </c>
      <c r="H368" s="146">
        <v>7.4999999999999997E-2</v>
      </c>
      <c r="I368" s="374">
        <f t="shared" si="16"/>
        <v>1.3411161731207289E-2</v>
      </c>
      <c r="J368" s="165"/>
      <c r="K368" s="18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</row>
    <row r="369" spans="1:24" s="1" customFormat="1" ht="15.5" x14ac:dyDescent="0.35">
      <c r="A369" s="365">
        <v>19</v>
      </c>
      <c r="B369" s="321" t="s">
        <v>685</v>
      </c>
      <c r="C369" s="146">
        <v>983</v>
      </c>
      <c r="D369" s="146"/>
      <c r="E369" s="146"/>
      <c r="F369" s="146">
        <f t="shared" si="17"/>
        <v>983</v>
      </c>
      <c r="G369" s="146">
        <v>60</v>
      </c>
      <c r="H369" s="146">
        <v>7.4999999999999997E-2</v>
      </c>
      <c r="I369" s="374">
        <f t="shared" si="16"/>
        <v>4.5778229908443541E-3</v>
      </c>
      <c r="J369" s="165"/>
      <c r="K369" s="18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</row>
    <row r="370" spans="1:24" s="1" customFormat="1" ht="15.5" x14ac:dyDescent="0.35">
      <c r="A370" s="286">
        <v>20</v>
      </c>
      <c r="B370" s="321" t="s">
        <v>686</v>
      </c>
      <c r="C370" s="146">
        <v>3815</v>
      </c>
      <c r="D370" s="146"/>
      <c r="E370" s="146"/>
      <c r="F370" s="146">
        <f t="shared" si="17"/>
        <v>3815</v>
      </c>
      <c r="G370" s="146">
        <v>699</v>
      </c>
      <c r="H370" s="146">
        <v>7.4999999999999997E-2</v>
      </c>
      <c r="I370" s="374">
        <f t="shared" si="16"/>
        <v>1.374180865006553E-2</v>
      </c>
      <c r="J370" s="165"/>
      <c r="K370" s="18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</row>
    <row r="371" spans="1:24" s="1" customFormat="1" ht="15.5" x14ac:dyDescent="0.35">
      <c r="A371" s="286">
        <v>21</v>
      </c>
      <c r="B371" s="321" t="s">
        <v>687</v>
      </c>
      <c r="C371" s="146">
        <v>4215</v>
      </c>
      <c r="D371" s="146"/>
      <c r="E371" s="146"/>
      <c r="F371" s="146">
        <f t="shared" si="17"/>
        <v>4215</v>
      </c>
      <c r="G371" s="146">
        <v>636</v>
      </c>
      <c r="H371" s="146">
        <v>7.4999999999999997E-2</v>
      </c>
      <c r="I371" s="374">
        <f t="shared" si="16"/>
        <v>1.1316725978647685E-2</v>
      </c>
      <c r="J371" s="165"/>
      <c r="K371" s="18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</row>
    <row r="372" spans="1:24" s="1" customFormat="1" ht="15.5" x14ac:dyDescent="0.35">
      <c r="A372" s="365">
        <v>22</v>
      </c>
      <c r="B372" s="321" t="s">
        <v>688</v>
      </c>
      <c r="C372" s="146">
        <v>12662</v>
      </c>
      <c r="D372" s="146"/>
      <c r="E372" s="146"/>
      <c r="F372" s="146">
        <f t="shared" si="17"/>
        <v>12662</v>
      </c>
      <c r="G372" s="146">
        <v>1075</v>
      </c>
      <c r="H372" s="146">
        <v>7.4999999999999997E-2</v>
      </c>
      <c r="I372" s="374">
        <f t="shared" si="16"/>
        <v>6.3674774917074715E-3</v>
      </c>
      <c r="J372" s="165"/>
      <c r="K372" s="18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</row>
    <row r="373" spans="1:24" s="1" customFormat="1" ht="15.5" x14ac:dyDescent="0.35">
      <c r="A373" s="286">
        <v>23</v>
      </c>
      <c r="B373" s="321" t="s">
        <v>689</v>
      </c>
      <c r="C373" s="146">
        <v>3976</v>
      </c>
      <c r="D373" s="146"/>
      <c r="E373" s="146"/>
      <c r="F373" s="146">
        <f t="shared" si="17"/>
        <v>3976</v>
      </c>
      <c r="G373" s="146">
        <v>372</v>
      </c>
      <c r="H373" s="146">
        <v>7.4999999999999997E-2</v>
      </c>
      <c r="I373" s="374">
        <f t="shared" si="16"/>
        <v>7.0171026156941648E-3</v>
      </c>
      <c r="J373" s="165"/>
      <c r="K373" s="18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</row>
    <row r="374" spans="1:24" s="1" customFormat="1" ht="15.5" x14ac:dyDescent="0.35">
      <c r="A374" s="286">
        <v>24</v>
      </c>
      <c r="B374" s="321" t="s">
        <v>690</v>
      </c>
      <c r="C374" s="146">
        <v>10313</v>
      </c>
      <c r="D374" s="146"/>
      <c r="E374" s="146"/>
      <c r="F374" s="146">
        <f t="shared" si="17"/>
        <v>10313</v>
      </c>
      <c r="G374" s="146">
        <v>984</v>
      </c>
      <c r="H374" s="146">
        <v>7.4999999999999997E-2</v>
      </c>
      <c r="I374" s="374">
        <f t="shared" si="16"/>
        <v>7.1560166779792494E-3</v>
      </c>
      <c r="J374" s="165"/>
      <c r="K374" s="18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</row>
    <row r="375" spans="1:24" s="1" customFormat="1" ht="15.5" x14ac:dyDescent="0.35">
      <c r="A375" s="365">
        <v>25</v>
      </c>
      <c r="B375" s="321" t="s">
        <v>691</v>
      </c>
      <c r="C375" s="146">
        <v>6385</v>
      </c>
      <c r="D375" s="146"/>
      <c r="E375" s="146"/>
      <c r="F375" s="146">
        <f t="shared" si="17"/>
        <v>6385</v>
      </c>
      <c r="G375" s="146">
        <v>516</v>
      </c>
      <c r="H375" s="146">
        <v>7.4999999999999997E-2</v>
      </c>
      <c r="I375" s="374">
        <f t="shared" si="16"/>
        <v>6.0610806577916987E-3</v>
      </c>
      <c r="J375" s="165"/>
      <c r="K375" s="18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</row>
    <row r="376" spans="1:24" s="1" customFormat="1" ht="15.5" x14ac:dyDescent="0.35">
      <c r="A376" s="286">
        <v>26</v>
      </c>
      <c r="B376" s="321" t="s">
        <v>692</v>
      </c>
      <c r="C376" s="146">
        <v>3031</v>
      </c>
      <c r="D376" s="146">
        <v>10.199999999999999</v>
      </c>
      <c r="E376" s="146"/>
      <c r="F376" s="146">
        <f t="shared" si="17"/>
        <v>3041.2</v>
      </c>
      <c r="G376" s="146">
        <v>643</v>
      </c>
      <c r="H376" s="146">
        <v>7.4999999999999997E-2</v>
      </c>
      <c r="I376" s="374">
        <f t="shared" si="16"/>
        <v>1.5857227410232804E-2</v>
      </c>
      <c r="J376" s="165"/>
      <c r="K376" s="18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</row>
    <row r="377" spans="1:24" s="1" customFormat="1" ht="15.5" x14ac:dyDescent="0.35">
      <c r="A377" s="286">
        <v>27</v>
      </c>
      <c r="B377" s="321" t="s">
        <v>693</v>
      </c>
      <c r="C377" s="146">
        <v>3886</v>
      </c>
      <c r="D377" s="146"/>
      <c r="E377" s="146"/>
      <c r="F377" s="146">
        <f t="shared" si="17"/>
        <v>3886</v>
      </c>
      <c r="G377" s="146">
        <v>379</v>
      </c>
      <c r="H377" s="146">
        <v>7.4999999999999997E-2</v>
      </c>
      <c r="I377" s="374">
        <f t="shared" si="16"/>
        <v>7.3147195059186827E-3</v>
      </c>
      <c r="J377" s="165"/>
      <c r="K377" s="18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</row>
    <row r="378" spans="1:24" s="1" customFormat="1" ht="15.5" x14ac:dyDescent="0.35">
      <c r="A378" s="365">
        <v>28</v>
      </c>
      <c r="B378" s="321" t="s">
        <v>1137</v>
      </c>
      <c r="C378" s="146">
        <v>4071</v>
      </c>
      <c r="D378" s="146"/>
      <c r="E378" s="146"/>
      <c r="F378" s="146">
        <f t="shared" si="17"/>
        <v>4071</v>
      </c>
      <c r="G378" s="146">
        <v>479</v>
      </c>
      <c r="H378" s="146">
        <v>7.4999999999999997E-2</v>
      </c>
      <c r="I378" s="374">
        <f t="shared" si="16"/>
        <v>8.8246131171702269E-3</v>
      </c>
      <c r="J378" s="165"/>
      <c r="K378" s="18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</row>
    <row r="379" spans="1:24" s="1" customFormat="1" ht="15.5" x14ac:dyDescent="0.35">
      <c r="A379" s="286">
        <v>29</v>
      </c>
      <c r="B379" s="321" t="s">
        <v>1125</v>
      </c>
      <c r="C379" s="146">
        <v>161.1</v>
      </c>
      <c r="D379" s="146"/>
      <c r="E379" s="146">
        <v>191.5</v>
      </c>
      <c r="F379" s="146">
        <f t="shared" si="17"/>
        <v>352.6</v>
      </c>
      <c r="G379" s="146">
        <v>29</v>
      </c>
      <c r="H379" s="146">
        <v>7.4999999999999997E-2</v>
      </c>
      <c r="I379" s="374">
        <f t="shared" si="16"/>
        <v>6.1684628474191708E-3</v>
      </c>
      <c r="J379" s="165"/>
      <c r="K379" s="18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</row>
    <row r="380" spans="1:24" s="1" customFormat="1" ht="15.5" x14ac:dyDescent="0.35">
      <c r="A380" s="286">
        <v>30</v>
      </c>
      <c r="B380" s="321" t="s">
        <v>1126</v>
      </c>
      <c r="C380" s="146">
        <v>656.95</v>
      </c>
      <c r="D380" s="146"/>
      <c r="E380" s="146"/>
      <c r="F380" s="146">
        <f t="shared" si="17"/>
        <v>656.95</v>
      </c>
      <c r="G380" s="146">
        <v>14</v>
      </c>
      <c r="H380" s="146">
        <v>7.4999999999999997E-2</v>
      </c>
      <c r="I380" s="374">
        <f t="shared" si="16"/>
        <v>1.5982951518380393E-3</v>
      </c>
      <c r="J380" s="165"/>
      <c r="K380" s="18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</row>
    <row r="381" spans="1:24" s="1" customFormat="1" ht="15.5" x14ac:dyDescent="0.35">
      <c r="A381" s="365">
        <v>31</v>
      </c>
      <c r="B381" s="321" t="s">
        <v>1127</v>
      </c>
      <c r="C381" s="146">
        <v>485.16</v>
      </c>
      <c r="D381" s="146"/>
      <c r="E381" s="146"/>
      <c r="F381" s="146">
        <f t="shared" si="17"/>
        <v>485.16</v>
      </c>
      <c r="G381" s="146">
        <v>20</v>
      </c>
      <c r="H381" s="146">
        <v>7.4999999999999997E-2</v>
      </c>
      <c r="I381" s="374">
        <f t="shared" si="16"/>
        <v>3.0917635419243136E-3</v>
      </c>
      <c r="J381" s="165"/>
      <c r="K381" s="18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</row>
    <row r="382" spans="1:24" s="1" customFormat="1" ht="15.5" x14ac:dyDescent="0.35">
      <c r="A382" s="286">
        <v>32</v>
      </c>
      <c r="B382" s="321" t="s">
        <v>1128</v>
      </c>
      <c r="C382" s="146">
        <v>286.92</v>
      </c>
      <c r="D382" s="146"/>
      <c r="E382" s="146"/>
      <c r="F382" s="146">
        <f t="shared" si="17"/>
        <v>286.92</v>
      </c>
      <c r="G382" s="146">
        <v>28</v>
      </c>
      <c r="H382" s="146">
        <v>7.4999999999999997E-2</v>
      </c>
      <c r="I382" s="374">
        <f t="shared" si="16"/>
        <v>7.3191133416980339E-3</v>
      </c>
      <c r="J382" s="165"/>
      <c r="K382" s="18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</row>
    <row r="383" spans="1:24" s="1" customFormat="1" ht="15.5" x14ac:dyDescent="0.35">
      <c r="A383" s="286">
        <v>33</v>
      </c>
      <c r="B383" s="321" t="s">
        <v>1129</v>
      </c>
      <c r="C383" s="146">
        <v>226.94</v>
      </c>
      <c r="D383" s="146"/>
      <c r="E383" s="146"/>
      <c r="F383" s="146">
        <f t="shared" si="17"/>
        <v>226.94</v>
      </c>
      <c r="G383" s="146">
        <v>30</v>
      </c>
      <c r="H383" s="146">
        <v>7.4999999999999997E-2</v>
      </c>
      <c r="I383" s="374">
        <f t="shared" si="16"/>
        <v>9.9145148497400189E-3</v>
      </c>
      <c r="J383" s="165"/>
      <c r="K383" s="18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</row>
    <row r="384" spans="1:24" s="1" customFormat="1" ht="15.5" x14ac:dyDescent="0.35">
      <c r="A384" s="365">
        <v>34</v>
      </c>
      <c r="B384" s="321" t="s">
        <v>1130</v>
      </c>
      <c r="C384" s="146">
        <v>307.14999999999998</v>
      </c>
      <c r="D384" s="146"/>
      <c r="E384" s="146"/>
      <c r="F384" s="146">
        <f t="shared" si="17"/>
        <v>307.14999999999998</v>
      </c>
      <c r="G384" s="146">
        <v>55</v>
      </c>
      <c r="H384" s="146">
        <v>7.4999999999999997E-2</v>
      </c>
      <c r="I384" s="374">
        <f t="shared" si="16"/>
        <v>1.3429920234413154E-2</v>
      </c>
      <c r="J384" s="165"/>
      <c r="K384" s="18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</row>
    <row r="385" spans="1:24" s="1" customFormat="1" ht="15.5" x14ac:dyDescent="0.35">
      <c r="A385" s="286">
        <v>35</v>
      </c>
      <c r="B385" s="321" t="s">
        <v>1131</v>
      </c>
      <c r="C385" s="146">
        <v>329.65</v>
      </c>
      <c r="D385" s="146"/>
      <c r="E385" s="146"/>
      <c r="F385" s="146">
        <f t="shared" si="17"/>
        <v>329.65</v>
      </c>
      <c r="G385" s="146">
        <v>16</v>
      </c>
      <c r="H385" s="146">
        <v>7.4999999999999997E-2</v>
      </c>
      <c r="I385" s="374">
        <f t="shared" si="16"/>
        <v>3.6402244805096317E-3</v>
      </c>
      <c r="J385" s="165"/>
      <c r="K385" s="18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</row>
    <row r="386" spans="1:24" s="1" customFormat="1" ht="15.5" x14ac:dyDescent="0.35">
      <c r="A386" s="286">
        <v>36</v>
      </c>
      <c r="B386" s="321" t="s">
        <v>1132</v>
      </c>
      <c r="C386" s="146">
        <v>255.16</v>
      </c>
      <c r="D386" s="146"/>
      <c r="E386" s="146"/>
      <c r="F386" s="146">
        <f t="shared" si="17"/>
        <v>255.16</v>
      </c>
      <c r="G386" s="146">
        <v>63</v>
      </c>
      <c r="H386" s="146">
        <v>7.4999999999999997E-2</v>
      </c>
      <c r="I386" s="374">
        <f t="shared" si="16"/>
        <v>1.85177927574855E-2</v>
      </c>
      <c r="J386" s="165"/>
      <c r="K386" s="18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</row>
    <row r="387" spans="1:24" s="1" customFormat="1" ht="15.5" x14ac:dyDescent="0.35">
      <c r="A387" s="365">
        <v>37</v>
      </c>
      <c r="B387" s="321" t="s">
        <v>1133</v>
      </c>
      <c r="C387" s="146">
        <v>509.32</v>
      </c>
      <c r="D387" s="146"/>
      <c r="E387" s="146"/>
      <c r="F387" s="146">
        <f t="shared" si="17"/>
        <v>509.32</v>
      </c>
      <c r="G387" s="146">
        <v>87</v>
      </c>
      <c r="H387" s="146">
        <v>7.4999999999999997E-2</v>
      </c>
      <c r="I387" s="374">
        <f t="shared" si="16"/>
        <v>1.281119924605356E-2</v>
      </c>
      <c r="J387" s="165"/>
      <c r="K387" s="18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</row>
    <row r="388" spans="1:24" s="1" customFormat="1" ht="15.5" x14ac:dyDescent="0.35">
      <c r="A388" s="286">
        <v>38</v>
      </c>
      <c r="B388" s="321" t="s">
        <v>1134</v>
      </c>
      <c r="C388" s="146">
        <v>509.19</v>
      </c>
      <c r="D388" s="146"/>
      <c r="E388" s="146"/>
      <c r="F388" s="146">
        <f t="shared" si="17"/>
        <v>509.19</v>
      </c>
      <c r="G388" s="146">
        <v>52</v>
      </c>
      <c r="H388" s="146">
        <v>7.4999999999999997E-2</v>
      </c>
      <c r="I388" s="374">
        <f t="shared" si="16"/>
        <v>7.6592234725740881E-3</v>
      </c>
      <c r="J388" s="165"/>
      <c r="K388" s="18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</row>
    <row r="389" spans="1:24" s="1" customFormat="1" ht="15.5" x14ac:dyDescent="0.35">
      <c r="A389" s="286">
        <v>39</v>
      </c>
      <c r="B389" s="321" t="s">
        <v>1135</v>
      </c>
      <c r="C389" s="146">
        <v>291.43</v>
      </c>
      <c r="D389" s="146"/>
      <c r="E389" s="146"/>
      <c r="F389" s="146">
        <f t="shared" si="17"/>
        <v>291.43</v>
      </c>
      <c r="G389" s="146">
        <v>44</v>
      </c>
      <c r="H389" s="146">
        <v>7.4999999999999997E-2</v>
      </c>
      <c r="I389" s="374">
        <f t="shared" si="16"/>
        <v>1.1323473904539683E-2</v>
      </c>
      <c r="J389" s="165"/>
      <c r="K389" s="18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</row>
    <row r="390" spans="1:24" s="1" customFormat="1" ht="15.5" x14ac:dyDescent="0.35">
      <c r="A390" s="365">
        <v>40</v>
      </c>
      <c r="B390" s="321" t="s">
        <v>1136</v>
      </c>
      <c r="C390" s="146">
        <v>449.48</v>
      </c>
      <c r="D390" s="146"/>
      <c r="E390" s="146"/>
      <c r="F390" s="146">
        <f t="shared" si="17"/>
        <v>449.48</v>
      </c>
      <c r="G390" s="146">
        <v>43</v>
      </c>
      <c r="H390" s="146">
        <v>7.4999999999999997E-2</v>
      </c>
      <c r="I390" s="374">
        <f t="shared" si="16"/>
        <v>7.1749577289312097E-3</v>
      </c>
      <c r="J390" s="165"/>
      <c r="K390" s="18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</row>
    <row r="391" spans="1:24" s="1" customFormat="1" ht="15.5" x14ac:dyDescent="0.35">
      <c r="A391" s="286">
        <v>41</v>
      </c>
      <c r="B391" s="321" t="s">
        <v>1138</v>
      </c>
      <c r="C391" s="146">
        <v>467.46</v>
      </c>
      <c r="D391" s="146"/>
      <c r="E391" s="146"/>
      <c r="F391" s="146">
        <f t="shared" si="17"/>
        <v>467.46</v>
      </c>
      <c r="G391" s="146">
        <v>63</v>
      </c>
      <c r="H391" s="146">
        <v>7.4999999999999997E-2</v>
      </c>
      <c r="I391" s="374">
        <f t="shared" si="16"/>
        <v>1.0107816711590296E-2</v>
      </c>
      <c r="J391" s="165"/>
      <c r="K391" s="18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</row>
    <row r="392" spans="1:24" s="1" customFormat="1" ht="15.5" x14ac:dyDescent="0.35">
      <c r="A392" s="286">
        <v>42</v>
      </c>
      <c r="B392" s="321" t="s">
        <v>1139</v>
      </c>
      <c r="C392" s="146">
        <v>429.2</v>
      </c>
      <c r="D392" s="146"/>
      <c r="E392" s="146">
        <v>129.19999999999999</v>
      </c>
      <c r="F392" s="146">
        <f t="shared" si="17"/>
        <v>558.4</v>
      </c>
      <c r="G392" s="146">
        <v>39</v>
      </c>
      <c r="H392" s="146">
        <v>7.4999999999999997E-2</v>
      </c>
      <c r="I392" s="374">
        <f t="shared" si="16"/>
        <v>5.2381805157593123E-3</v>
      </c>
      <c r="J392" s="165"/>
      <c r="K392" s="18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</row>
    <row r="393" spans="1:24" s="1" customFormat="1" ht="15.5" x14ac:dyDescent="0.35">
      <c r="A393" s="365">
        <v>43</v>
      </c>
      <c r="B393" s="321" t="s">
        <v>1140</v>
      </c>
      <c r="C393" s="146">
        <v>331.42</v>
      </c>
      <c r="D393" s="146"/>
      <c r="E393" s="146"/>
      <c r="F393" s="146">
        <f t="shared" si="17"/>
        <v>331.42</v>
      </c>
      <c r="G393" s="146">
        <v>83</v>
      </c>
      <c r="H393" s="146">
        <v>7.4999999999999997E-2</v>
      </c>
      <c r="I393" s="374">
        <f t="shared" si="16"/>
        <v>1.8782813348621082E-2</v>
      </c>
      <c r="J393" s="165"/>
      <c r="K393" s="18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</row>
    <row r="394" spans="1:24" s="1" customFormat="1" ht="15.5" x14ac:dyDescent="0.35">
      <c r="A394" s="286">
        <v>44</v>
      </c>
      <c r="B394" s="321" t="s">
        <v>1141</v>
      </c>
      <c r="C394" s="146">
        <v>154.9</v>
      </c>
      <c r="D394" s="146"/>
      <c r="E394" s="146"/>
      <c r="F394" s="146">
        <f t="shared" si="17"/>
        <v>154.9</v>
      </c>
      <c r="G394" s="146"/>
      <c r="H394" s="146">
        <v>7.4999999999999997E-2</v>
      </c>
      <c r="I394" s="374">
        <f t="shared" si="16"/>
        <v>0</v>
      </c>
      <c r="J394" s="165"/>
      <c r="K394" s="18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</row>
    <row r="395" spans="1:24" s="1" customFormat="1" ht="15.5" x14ac:dyDescent="0.35">
      <c r="A395" s="286">
        <v>45</v>
      </c>
      <c r="B395" s="321" t="s">
        <v>1142</v>
      </c>
      <c r="C395" s="146">
        <v>119.9</v>
      </c>
      <c r="D395" s="146"/>
      <c r="E395" s="146"/>
      <c r="F395" s="146">
        <f t="shared" si="17"/>
        <v>119.9</v>
      </c>
      <c r="G395" s="146"/>
      <c r="H395" s="146">
        <v>7.4999999999999997E-2</v>
      </c>
      <c r="I395" s="374">
        <f t="shared" si="16"/>
        <v>0</v>
      </c>
      <c r="J395" s="165"/>
      <c r="K395" s="18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</row>
    <row r="396" spans="1:24" s="1" customFormat="1" ht="15.5" x14ac:dyDescent="0.35">
      <c r="A396" s="365">
        <v>46</v>
      </c>
      <c r="B396" s="321" t="s">
        <v>1143</v>
      </c>
      <c r="C396" s="146">
        <v>280.7</v>
      </c>
      <c r="D396" s="146"/>
      <c r="E396" s="146">
        <v>19.600000000000001</v>
      </c>
      <c r="F396" s="146">
        <f t="shared" si="17"/>
        <v>300.3</v>
      </c>
      <c r="G396" s="146">
        <v>38</v>
      </c>
      <c r="H396" s="146">
        <v>7.4999999999999997E-2</v>
      </c>
      <c r="I396" s="374">
        <f t="shared" si="16"/>
        <v>9.4905094905094901E-3</v>
      </c>
      <c r="J396" s="165"/>
      <c r="K396" s="18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</row>
    <row r="397" spans="1:24" s="1" customFormat="1" ht="15.5" x14ac:dyDescent="0.35">
      <c r="A397" s="286">
        <v>47</v>
      </c>
      <c r="B397" s="321" t="s">
        <v>1144</v>
      </c>
      <c r="C397" s="146">
        <v>226.84</v>
      </c>
      <c r="D397" s="146"/>
      <c r="E397" s="146"/>
      <c r="F397" s="146">
        <f t="shared" si="17"/>
        <v>226.84</v>
      </c>
      <c r="G397" s="146">
        <v>36</v>
      </c>
      <c r="H397" s="146">
        <v>7.4999999999999997E-2</v>
      </c>
      <c r="I397" s="374">
        <f t="shared" si="16"/>
        <v>1.1902662669723152E-2</v>
      </c>
      <c r="J397" s="165"/>
      <c r="K397" s="18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</row>
    <row r="398" spans="1:24" s="93" customFormat="1" ht="15.5" x14ac:dyDescent="0.35">
      <c r="A398" s="286">
        <v>48</v>
      </c>
      <c r="B398" s="321" t="s">
        <v>1145</v>
      </c>
      <c r="C398" s="146">
        <v>216.3</v>
      </c>
      <c r="D398" s="146"/>
      <c r="E398" s="146"/>
      <c r="F398" s="146">
        <f t="shared" si="17"/>
        <v>216.3</v>
      </c>
      <c r="G398" s="146">
        <v>41</v>
      </c>
      <c r="H398" s="146">
        <v>7.4999999999999997E-2</v>
      </c>
      <c r="I398" s="374">
        <f t="shared" si="16"/>
        <v>1.4216366158113728E-2</v>
      </c>
      <c r="J398" s="165"/>
      <c r="K398" s="18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</row>
    <row r="399" spans="1:24" s="1" customFormat="1" ht="15.5" x14ac:dyDescent="0.35">
      <c r="A399" s="365">
        <v>49</v>
      </c>
      <c r="B399" s="321" t="s">
        <v>1155</v>
      </c>
      <c r="C399" s="146">
        <v>307.64999999999998</v>
      </c>
      <c r="D399" s="146"/>
      <c r="E399" s="146"/>
      <c r="F399" s="146">
        <f t="shared" si="17"/>
        <v>307.64999999999998</v>
      </c>
      <c r="G399" s="146">
        <v>47</v>
      </c>
      <c r="H399" s="146">
        <v>7.4999999999999997E-2</v>
      </c>
      <c r="I399" s="374">
        <f t="shared" si="16"/>
        <v>1.1457825450999513E-2</v>
      </c>
      <c r="J399" s="165"/>
      <c r="K399" s="18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</row>
    <row r="400" spans="1:24" s="1" customFormat="1" ht="15.5" x14ac:dyDescent="0.35">
      <c r="A400" s="286">
        <v>50</v>
      </c>
      <c r="B400" s="321" t="s">
        <v>1156</v>
      </c>
      <c r="C400" s="146">
        <v>350.66</v>
      </c>
      <c r="D400" s="146"/>
      <c r="E400" s="146"/>
      <c r="F400" s="146">
        <f t="shared" si="17"/>
        <v>350.66</v>
      </c>
      <c r="G400" s="146">
        <v>53</v>
      </c>
      <c r="H400" s="146">
        <v>7.4999999999999997E-2</v>
      </c>
      <c r="I400" s="374">
        <f t="shared" si="16"/>
        <v>1.1335766839673756E-2</v>
      </c>
      <c r="J400" s="165"/>
      <c r="K400" s="18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</row>
    <row r="401" spans="1:24" s="1" customFormat="1" ht="15.5" x14ac:dyDescent="0.35">
      <c r="A401" s="286">
        <v>51</v>
      </c>
      <c r="B401" s="321" t="s">
        <v>1157</v>
      </c>
      <c r="C401" s="146">
        <v>485.8</v>
      </c>
      <c r="D401" s="146"/>
      <c r="E401" s="146"/>
      <c r="F401" s="146">
        <f t="shared" si="17"/>
        <v>485.8</v>
      </c>
      <c r="G401" s="146">
        <v>48</v>
      </c>
      <c r="H401" s="146">
        <v>7.4999999999999997E-2</v>
      </c>
      <c r="I401" s="374">
        <f t="shared" si="16"/>
        <v>7.4104569781803199E-3</v>
      </c>
      <c r="J401" s="165"/>
      <c r="K401" s="18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</row>
    <row r="402" spans="1:24" s="1" customFormat="1" ht="15.5" x14ac:dyDescent="0.35">
      <c r="A402" s="365">
        <v>52</v>
      </c>
      <c r="B402" s="321" t="s">
        <v>1158</v>
      </c>
      <c r="C402" s="146">
        <v>402.96</v>
      </c>
      <c r="D402" s="146"/>
      <c r="E402" s="146"/>
      <c r="F402" s="146">
        <f t="shared" si="17"/>
        <v>402.96</v>
      </c>
      <c r="G402" s="146">
        <v>39</v>
      </c>
      <c r="H402" s="146">
        <v>7.4999999999999997E-2</v>
      </c>
      <c r="I402" s="374">
        <f t="shared" si="16"/>
        <v>7.258784991066111E-3</v>
      </c>
      <c r="J402" s="165"/>
      <c r="K402" s="18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</row>
    <row r="403" spans="1:24" s="1" customFormat="1" ht="15.5" x14ac:dyDescent="0.35">
      <c r="A403" s="286">
        <v>53</v>
      </c>
      <c r="B403" s="321" t="s">
        <v>1159</v>
      </c>
      <c r="C403" s="146">
        <v>526.67999999999995</v>
      </c>
      <c r="D403" s="146"/>
      <c r="E403" s="146"/>
      <c r="F403" s="146">
        <f t="shared" si="17"/>
        <v>526.67999999999995</v>
      </c>
      <c r="G403" s="146">
        <v>45</v>
      </c>
      <c r="H403" s="146">
        <v>7.4999999999999997E-2</v>
      </c>
      <c r="I403" s="374">
        <f t="shared" si="16"/>
        <v>6.4080656185919347E-3</v>
      </c>
      <c r="J403" s="165"/>
      <c r="K403" s="18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</row>
    <row r="404" spans="1:24" s="1" customFormat="1" ht="15.5" x14ac:dyDescent="0.35">
      <c r="A404" s="286">
        <v>54</v>
      </c>
      <c r="B404" s="321" t="s">
        <v>1160</v>
      </c>
      <c r="C404" s="146">
        <v>198.5</v>
      </c>
      <c r="D404" s="146"/>
      <c r="E404" s="146"/>
      <c r="F404" s="146">
        <f t="shared" si="17"/>
        <v>198.5</v>
      </c>
      <c r="G404" s="146"/>
      <c r="H404" s="146">
        <v>7.4999999999999997E-2</v>
      </c>
      <c r="I404" s="374">
        <f t="shared" si="16"/>
        <v>0</v>
      </c>
      <c r="J404" s="165"/>
      <c r="K404" s="18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</row>
    <row r="405" spans="1:24" s="1" customFormat="1" ht="15.5" x14ac:dyDescent="0.35">
      <c r="A405" s="365">
        <v>55</v>
      </c>
      <c r="B405" s="321" t="s">
        <v>1161</v>
      </c>
      <c r="C405" s="146">
        <v>667.9</v>
      </c>
      <c r="D405" s="146"/>
      <c r="E405" s="146">
        <v>211.9</v>
      </c>
      <c r="F405" s="146">
        <f t="shared" si="17"/>
        <v>879.8</v>
      </c>
      <c r="G405" s="146">
        <v>49</v>
      </c>
      <c r="H405" s="146">
        <v>7.4999999999999997E-2</v>
      </c>
      <c r="I405" s="374">
        <f t="shared" si="16"/>
        <v>4.1770857012957494E-3</v>
      </c>
      <c r="J405" s="165"/>
      <c r="K405" s="18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</row>
    <row r="406" spans="1:24" s="1" customFormat="1" ht="15.5" x14ac:dyDescent="0.35">
      <c r="A406" s="286">
        <v>56</v>
      </c>
      <c r="B406" s="321" t="s">
        <v>1162</v>
      </c>
      <c r="C406" s="146">
        <v>1539.9</v>
      </c>
      <c r="D406" s="146">
        <v>108.1</v>
      </c>
      <c r="E406" s="146">
        <v>138.80000000000001</v>
      </c>
      <c r="F406" s="146">
        <f t="shared" si="17"/>
        <v>1786.8</v>
      </c>
      <c r="G406" s="146">
        <v>143</v>
      </c>
      <c r="H406" s="146">
        <v>7.4999999999999997E-2</v>
      </c>
      <c r="I406" s="374">
        <f t="shared" si="16"/>
        <v>6.0023505708529214E-3</v>
      </c>
      <c r="J406" s="165"/>
      <c r="K406" s="18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</row>
    <row r="407" spans="1:24" s="1" customFormat="1" ht="15.5" x14ac:dyDescent="0.35">
      <c r="A407" s="286">
        <v>57</v>
      </c>
      <c r="B407" s="321" t="s">
        <v>1163</v>
      </c>
      <c r="C407" s="146">
        <v>540.67999999999995</v>
      </c>
      <c r="D407" s="146">
        <v>235.6</v>
      </c>
      <c r="E407" s="146"/>
      <c r="F407" s="146">
        <f t="shared" si="17"/>
        <v>776.28</v>
      </c>
      <c r="G407" s="146">
        <v>41</v>
      </c>
      <c r="H407" s="146">
        <v>7.4999999999999997E-2</v>
      </c>
      <c r="I407" s="374">
        <f t="shared" si="16"/>
        <v>3.961199567166486E-3</v>
      </c>
      <c r="J407" s="165"/>
      <c r="K407" s="18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</row>
    <row r="408" spans="1:24" s="1" customFormat="1" ht="15.5" x14ac:dyDescent="0.35">
      <c r="A408" s="365">
        <v>58</v>
      </c>
      <c r="B408" s="321" t="s">
        <v>1164</v>
      </c>
      <c r="C408" s="146">
        <v>475.29</v>
      </c>
      <c r="D408" s="146"/>
      <c r="E408" s="146"/>
      <c r="F408" s="146">
        <f t="shared" si="17"/>
        <v>475.29</v>
      </c>
      <c r="G408" s="146">
        <v>52</v>
      </c>
      <c r="H408" s="146">
        <v>7.4999999999999997E-2</v>
      </c>
      <c r="I408" s="374">
        <f t="shared" si="16"/>
        <v>8.2055166319510188E-3</v>
      </c>
      <c r="J408" s="165"/>
      <c r="K408" s="18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</row>
    <row r="409" spans="1:24" s="1" customFormat="1" ht="15.5" x14ac:dyDescent="0.35">
      <c r="A409" s="286">
        <v>59</v>
      </c>
      <c r="B409" s="321" t="s">
        <v>1165</v>
      </c>
      <c r="C409" s="146">
        <v>487.96</v>
      </c>
      <c r="D409" s="146"/>
      <c r="E409" s="146"/>
      <c r="F409" s="146">
        <f t="shared" si="17"/>
        <v>487.96</v>
      </c>
      <c r="G409" s="146">
        <v>39</v>
      </c>
      <c r="H409" s="146">
        <v>7.4999999999999997E-2</v>
      </c>
      <c r="I409" s="374">
        <f t="shared" si="16"/>
        <v>5.9943437986720218E-3</v>
      </c>
      <c r="J409" s="165"/>
      <c r="K409" s="18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</row>
    <row r="410" spans="1:24" s="1" customFormat="1" ht="15.5" x14ac:dyDescent="0.35">
      <c r="A410" s="286">
        <v>60</v>
      </c>
      <c r="B410" s="321" t="s">
        <v>1167</v>
      </c>
      <c r="C410" s="146">
        <v>705.64</v>
      </c>
      <c r="D410" s="146">
        <v>98.2</v>
      </c>
      <c r="E410" s="146">
        <v>255.1</v>
      </c>
      <c r="F410" s="146">
        <f t="shared" si="17"/>
        <v>1058.94</v>
      </c>
      <c r="G410" s="146">
        <v>63</v>
      </c>
      <c r="H410" s="146">
        <v>7.4999999999999997E-2</v>
      </c>
      <c r="I410" s="374">
        <f t="shared" ref="I410:I469" si="18">G410*H410/F410</f>
        <v>4.4620091789903107E-3</v>
      </c>
      <c r="J410" s="165"/>
      <c r="K410" s="18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</row>
    <row r="411" spans="1:24" s="1" customFormat="1" ht="15.5" x14ac:dyDescent="0.35">
      <c r="A411" s="365">
        <v>61</v>
      </c>
      <c r="B411" s="321" t="s">
        <v>1168</v>
      </c>
      <c r="C411" s="146">
        <v>435.39</v>
      </c>
      <c r="D411" s="146"/>
      <c r="E411" s="146"/>
      <c r="F411" s="146">
        <f t="shared" si="17"/>
        <v>435.39</v>
      </c>
      <c r="G411" s="146">
        <v>196</v>
      </c>
      <c r="H411" s="146">
        <v>7.4999999999999997E-2</v>
      </c>
      <c r="I411" s="374">
        <f t="shared" si="18"/>
        <v>3.3762833321849373E-2</v>
      </c>
      <c r="J411" s="165"/>
      <c r="K411" s="18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</row>
    <row r="412" spans="1:24" s="1" customFormat="1" ht="15.5" x14ac:dyDescent="0.35">
      <c r="A412" s="286">
        <v>62</v>
      </c>
      <c r="B412" s="321" t="s">
        <v>1169</v>
      </c>
      <c r="C412" s="146">
        <v>497.81</v>
      </c>
      <c r="D412" s="146"/>
      <c r="E412" s="146">
        <v>41.8</v>
      </c>
      <c r="F412" s="146">
        <f t="shared" si="17"/>
        <v>539.61</v>
      </c>
      <c r="G412" s="146">
        <v>54</v>
      </c>
      <c r="H412" s="146">
        <v>7.4999999999999997E-2</v>
      </c>
      <c r="I412" s="374">
        <f t="shared" si="18"/>
        <v>7.505420581531105E-3</v>
      </c>
      <c r="J412" s="165"/>
      <c r="K412" s="18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</row>
    <row r="413" spans="1:24" s="1" customFormat="1" ht="15.5" x14ac:dyDescent="0.35">
      <c r="A413" s="286">
        <v>63</v>
      </c>
      <c r="B413" s="321" t="s">
        <v>1170</v>
      </c>
      <c r="C413" s="146">
        <v>417.85</v>
      </c>
      <c r="D413" s="146"/>
      <c r="E413" s="146">
        <v>48.5</v>
      </c>
      <c r="F413" s="146">
        <f t="shared" si="17"/>
        <v>466.35</v>
      </c>
      <c r="G413" s="146">
        <v>40</v>
      </c>
      <c r="H413" s="146">
        <v>7.4999999999999997E-2</v>
      </c>
      <c r="I413" s="374">
        <f t="shared" si="18"/>
        <v>6.4329366355741395E-3</v>
      </c>
      <c r="J413" s="165"/>
      <c r="K413" s="18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</row>
    <row r="414" spans="1:24" s="1" customFormat="1" ht="15.5" x14ac:dyDescent="0.35">
      <c r="A414" s="365">
        <v>64</v>
      </c>
      <c r="B414" s="321" t="s">
        <v>1171</v>
      </c>
      <c r="C414" s="146">
        <v>270.3</v>
      </c>
      <c r="D414" s="146"/>
      <c r="E414" s="146"/>
      <c r="F414" s="146">
        <f t="shared" si="17"/>
        <v>270.3</v>
      </c>
      <c r="G414" s="146">
        <v>47</v>
      </c>
      <c r="H414" s="146">
        <v>7.4999999999999997E-2</v>
      </c>
      <c r="I414" s="374">
        <f t="shared" si="18"/>
        <v>1.3041065482796892E-2</v>
      </c>
      <c r="J414" s="165"/>
      <c r="K414" s="18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</row>
    <row r="415" spans="1:24" s="1" customFormat="1" ht="15.5" x14ac:dyDescent="0.35">
      <c r="A415" s="286">
        <v>65</v>
      </c>
      <c r="B415" s="321" t="s">
        <v>1172</v>
      </c>
      <c r="C415" s="146">
        <v>1056.99</v>
      </c>
      <c r="D415" s="146"/>
      <c r="E415" s="146"/>
      <c r="F415" s="146">
        <f t="shared" si="17"/>
        <v>1056.99</v>
      </c>
      <c r="G415" s="146">
        <v>133</v>
      </c>
      <c r="H415" s="146">
        <v>7.4999999999999997E-2</v>
      </c>
      <c r="I415" s="374">
        <f t="shared" si="18"/>
        <v>9.4371753753583285E-3</v>
      </c>
      <c r="J415" s="165"/>
      <c r="K415" s="18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</row>
    <row r="416" spans="1:24" s="1" customFormat="1" ht="15.5" x14ac:dyDescent="0.35">
      <c r="A416" s="286">
        <v>66</v>
      </c>
      <c r="B416" s="321" t="s">
        <v>1173</v>
      </c>
      <c r="C416" s="146">
        <v>322.39999999999998</v>
      </c>
      <c r="D416" s="146"/>
      <c r="E416" s="146">
        <v>31.4</v>
      </c>
      <c r="F416" s="146">
        <f t="shared" si="17"/>
        <v>353.79999999999995</v>
      </c>
      <c r="G416" s="146">
        <v>95</v>
      </c>
      <c r="H416" s="146">
        <v>7.4999999999999997E-2</v>
      </c>
      <c r="I416" s="374">
        <f t="shared" si="18"/>
        <v>2.0138496325607689E-2</v>
      </c>
      <c r="J416" s="165"/>
      <c r="K416" s="18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</row>
    <row r="417" spans="1:24" s="1" customFormat="1" ht="15.5" x14ac:dyDescent="0.35">
      <c r="A417" s="365">
        <v>67</v>
      </c>
      <c r="B417" s="321" t="s">
        <v>1174</v>
      </c>
      <c r="C417" s="146">
        <v>239.3</v>
      </c>
      <c r="D417" s="146"/>
      <c r="E417" s="146"/>
      <c r="F417" s="146">
        <f t="shared" si="17"/>
        <v>239.3</v>
      </c>
      <c r="G417" s="146">
        <v>41</v>
      </c>
      <c r="H417" s="146">
        <v>7.4999999999999997E-2</v>
      </c>
      <c r="I417" s="374">
        <f t="shared" si="18"/>
        <v>1.284997910572503E-2</v>
      </c>
      <c r="J417" s="165"/>
      <c r="K417" s="18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</row>
    <row r="418" spans="1:24" s="1" customFormat="1" ht="15.5" x14ac:dyDescent="0.35">
      <c r="A418" s="286">
        <v>68</v>
      </c>
      <c r="B418" s="321" t="s">
        <v>1175</v>
      </c>
      <c r="C418" s="146">
        <v>92.2</v>
      </c>
      <c r="D418" s="146"/>
      <c r="E418" s="146">
        <v>52.4</v>
      </c>
      <c r="F418" s="146">
        <f t="shared" si="17"/>
        <v>144.6</v>
      </c>
      <c r="G418" s="146">
        <v>40</v>
      </c>
      <c r="H418" s="146">
        <v>7.4999999999999997E-2</v>
      </c>
      <c r="I418" s="374">
        <f t="shared" si="18"/>
        <v>2.0746887966804978E-2</v>
      </c>
      <c r="J418" s="165"/>
      <c r="K418" s="18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</row>
    <row r="419" spans="1:24" s="93" customFormat="1" ht="15.5" x14ac:dyDescent="0.35">
      <c r="A419" s="286">
        <v>69</v>
      </c>
      <c r="B419" s="321" t="s">
        <v>1176</v>
      </c>
      <c r="C419" s="146">
        <v>375.5</v>
      </c>
      <c r="D419" s="146"/>
      <c r="E419" s="146"/>
      <c r="F419" s="146">
        <f t="shared" si="17"/>
        <v>375.5</v>
      </c>
      <c r="G419" s="146">
        <v>23</v>
      </c>
      <c r="H419" s="146">
        <v>7.4999999999999997E-2</v>
      </c>
      <c r="I419" s="374">
        <f t="shared" si="18"/>
        <v>4.5938748335552591E-3</v>
      </c>
      <c r="J419" s="165"/>
      <c r="K419" s="18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</row>
    <row r="420" spans="1:24" s="98" customFormat="1" ht="15.5" x14ac:dyDescent="0.35">
      <c r="A420" s="365">
        <v>70</v>
      </c>
      <c r="B420" s="321" t="s">
        <v>1177</v>
      </c>
      <c r="C420" s="146">
        <v>969.31</v>
      </c>
      <c r="D420" s="146"/>
      <c r="E420" s="146">
        <v>24.6</v>
      </c>
      <c r="F420" s="146">
        <f t="shared" si="17"/>
        <v>993.91</v>
      </c>
      <c r="G420" s="146">
        <v>48</v>
      </c>
      <c r="H420" s="146">
        <v>7.4999999999999997E-2</v>
      </c>
      <c r="I420" s="374">
        <f t="shared" si="18"/>
        <v>3.6220583352617438E-3</v>
      </c>
      <c r="J420" s="320"/>
      <c r="K420" s="7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 s="1" customFormat="1" ht="15.5" x14ac:dyDescent="0.35">
      <c r="A421" s="286">
        <v>71</v>
      </c>
      <c r="B421" s="321" t="s">
        <v>1178</v>
      </c>
      <c r="C421" s="146">
        <v>584.29999999999995</v>
      </c>
      <c r="D421" s="146"/>
      <c r="E421" s="146">
        <v>131.9</v>
      </c>
      <c r="F421" s="146">
        <f t="shared" si="17"/>
        <v>716.19999999999993</v>
      </c>
      <c r="G421" s="146">
        <v>80</v>
      </c>
      <c r="H421" s="146">
        <v>7.4999999999999997E-2</v>
      </c>
      <c r="I421" s="374">
        <f t="shared" si="18"/>
        <v>8.3775481709019838E-3</v>
      </c>
      <c r="J421" s="165"/>
      <c r="K421" s="18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</row>
    <row r="422" spans="1:24" s="1" customFormat="1" ht="15.5" x14ac:dyDescent="0.35">
      <c r="A422" s="286">
        <v>72</v>
      </c>
      <c r="B422" s="321" t="s">
        <v>1179</v>
      </c>
      <c r="C422" s="146">
        <v>472.2</v>
      </c>
      <c r="D422" s="146"/>
      <c r="E422" s="146"/>
      <c r="F422" s="146">
        <f t="shared" si="17"/>
        <v>472.2</v>
      </c>
      <c r="G422" s="146">
        <v>59</v>
      </c>
      <c r="H422" s="146">
        <v>7.4999999999999997E-2</v>
      </c>
      <c r="I422" s="374">
        <f t="shared" si="18"/>
        <v>9.371029224904702E-3</v>
      </c>
      <c r="J422" s="165"/>
      <c r="K422" s="18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</row>
    <row r="423" spans="1:24" s="1" customFormat="1" ht="15.5" x14ac:dyDescent="0.35">
      <c r="A423" s="365">
        <v>73</v>
      </c>
      <c r="B423" s="321" t="s">
        <v>1180</v>
      </c>
      <c r="C423" s="146">
        <v>261.7</v>
      </c>
      <c r="D423" s="146"/>
      <c r="E423" s="146">
        <v>75.599999999999994</v>
      </c>
      <c r="F423" s="146">
        <f t="shared" si="17"/>
        <v>337.29999999999995</v>
      </c>
      <c r="G423" s="146">
        <v>36</v>
      </c>
      <c r="H423" s="146">
        <v>7.4999999999999997E-2</v>
      </c>
      <c r="I423" s="374">
        <f t="shared" si="18"/>
        <v>8.0047435517343613E-3</v>
      </c>
      <c r="J423" s="165"/>
      <c r="K423" s="18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</row>
    <row r="424" spans="1:24" s="1" customFormat="1" ht="15.5" x14ac:dyDescent="0.35">
      <c r="A424" s="286">
        <v>74</v>
      </c>
      <c r="B424" s="321" t="s">
        <v>1181</v>
      </c>
      <c r="C424" s="146">
        <v>395.5</v>
      </c>
      <c r="D424" s="146"/>
      <c r="E424" s="146"/>
      <c r="F424" s="146">
        <f t="shared" si="17"/>
        <v>395.5</v>
      </c>
      <c r="G424" s="146">
        <v>37</v>
      </c>
      <c r="H424" s="146">
        <v>7.4999999999999997E-2</v>
      </c>
      <c r="I424" s="374">
        <f t="shared" si="18"/>
        <v>7.0164348925410873E-3</v>
      </c>
      <c r="J424" s="165"/>
      <c r="K424" s="18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</row>
    <row r="425" spans="1:24" s="1" customFormat="1" ht="15.5" x14ac:dyDescent="0.35">
      <c r="A425" s="286">
        <v>75</v>
      </c>
      <c r="B425" s="321" t="s">
        <v>1182</v>
      </c>
      <c r="C425" s="146">
        <v>377.9</v>
      </c>
      <c r="D425" s="146"/>
      <c r="E425" s="146">
        <v>86.2</v>
      </c>
      <c r="F425" s="146">
        <f t="shared" ref="F425:F485" si="19">C425+D425+E425</f>
        <v>464.09999999999997</v>
      </c>
      <c r="G425" s="146">
        <v>40</v>
      </c>
      <c r="H425" s="146">
        <v>7.4999999999999997E-2</v>
      </c>
      <c r="I425" s="374">
        <f t="shared" si="18"/>
        <v>6.4641241111829352E-3</v>
      </c>
      <c r="J425" s="165"/>
      <c r="K425" s="18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</row>
    <row r="426" spans="1:24" s="1" customFormat="1" ht="15.5" x14ac:dyDescent="0.35">
      <c r="A426" s="365">
        <v>76</v>
      </c>
      <c r="B426" s="321" t="s">
        <v>1207</v>
      </c>
      <c r="C426" s="146">
        <v>258.10000000000002</v>
      </c>
      <c r="D426" s="146"/>
      <c r="E426" s="146">
        <v>92.17</v>
      </c>
      <c r="F426" s="146">
        <f t="shared" si="19"/>
        <v>350.27000000000004</v>
      </c>
      <c r="G426" s="146">
        <v>44</v>
      </c>
      <c r="H426" s="146">
        <v>7.4999999999999997E-2</v>
      </c>
      <c r="I426" s="374">
        <f t="shared" si="18"/>
        <v>9.4213035658206514E-3</v>
      </c>
      <c r="J426" s="165"/>
      <c r="K426" s="18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</row>
    <row r="427" spans="1:24" s="1" customFormat="1" ht="15.5" x14ac:dyDescent="0.35">
      <c r="A427" s="286">
        <v>77</v>
      </c>
      <c r="B427" s="321" t="s">
        <v>1208</v>
      </c>
      <c r="C427" s="146">
        <v>396.61</v>
      </c>
      <c r="D427" s="146"/>
      <c r="E427" s="146"/>
      <c r="F427" s="146">
        <f t="shared" si="19"/>
        <v>396.61</v>
      </c>
      <c r="G427" s="146">
        <v>42</v>
      </c>
      <c r="H427" s="146">
        <v>7.4999999999999997E-2</v>
      </c>
      <c r="I427" s="374">
        <f t="shared" si="18"/>
        <v>7.9423110864577286E-3</v>
      </c>
      <c r="J427" s="165"/>
      <c r="K427" s="18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</row>
    <row r="428" spans="1:24" s="1" customFormat="1" ht="15.5" x14ac:dyDescent="0.35">
      <c r="A428" s="286">
        <v>78</v>
      </c>
      <c r="B428" s="321" t="s">
        <v>1209</v>
      </c>
      <c r="C428" s="146">
        <v>345.91</v>
      </c>
      <c r="D428" s="146"/>
      <c r="E428" s="146">
        <v>34.1</v>
      </c>
      <c r="F428" s="146">
        <f t="shared" si="19"/>
        <v>380.01000000000005</v>
      </c>
      <c r="G428" s="146">
        <v>59</v>
      </c>
      <c r="H428" s="146">
        <v>7.4999999999999997E-2</v>
      </c>
      <c r="I428" s="374">
        <f t="shared" si="18"/>
        <v>1.1644430409726058E-2</v>
      </c>
      <c r="J428" s="165"/>
      <c r="K428" s="18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</row>
    <row r="429" spans="1:24" s="1" customFormat="1" ht="15.5" x14ac:dyDescent="0.35">
      <c r="A429" s="365">
        <v>79</v>
      </c>
      <c r="B429" s="321" t="s">
        <v>1210</v>
      </c>
      <c r="C429" s="146">
        <v>501.9</v>
      </c>
      <c r="D429" s="146"/>
      <c r="E429" s="146"/>
      <c r="F429" s="146">
        <f t="shared" si="19"/>
        <v>501.9</v>
      </c>
      <c r="G429" s="146">
        <v>47</v>
      </c>
      <c r="H429" s="146">
        <v>7.4999999999999997E-2</v>
      </c>
      <c r="I429" s="374">
        <f t="shared" si="18"/>
        <v>7.0233114166168564E-3</v>
      </c>
      <c r="J429" s="165"/>
      <c r="K429" s="18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</row>
    <row r="430" spans="1:24" s="1" customFormat="1" ht="15.5" x14ac:dyDescent="0.35">
      <c r="A430" s="286">
        <v>80</v>
      </c>
      <c r="B430" s="321" t="s">
        <v>1211</v>
      </c>
      <c r="C430" s="146">
        <v>406.9</v>
      </c>
      <c r="D430" s="146"/>
      <c r="E430" s="146"/>
      <c r="F430" s="146">
        <f t="shared" si="19"/>
        <v>406.9</v>
      </c>
      <c r="G430" s="146">
        <v>40</v>
      </c>
      <c r="H430" s="146">
        <v>7.4999999999999997E-2</v>
      </c>
      <c r="I430" s="374">
        <f t="shared" si="18"/>
        <v>7.3728188744163186E-3</v>
      </c>
      <c r="J430" s="165"/>
      <c r="K430" s="18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</row>
    <row r="431" spans="1:24" s="1" customFormat="1" ht="15.5" x14ac:dyDescent="0.35">
      <c r="A431" s="286">
        <v>81</v>
      </c>
      <c r="B431" s="321" t="s">
        <v>1212</v>
      </c>
      <c r="C431" s="146">
        <v>583.66999999999996</v>
      </c>
      <c r="D431" s="146"/>
      <c r="E431" s="146"/>
      <c r="F431" s="146">
        <f t="shared" si="19"/>
        <v>583.66999999999996</v>
      </c>
      <c r="G431" s="146">
        <v>46</v>
      </c>
      <c r="H431" s="146">
        <v>7.4999999999999997E-2</v>
      </c>
      <c r="I431" s="374">
        <f t="shared" si="18"/>
        <v>5.9108742954066514E-3</v>
      </c>
      <c r="J431" s="165"/>
      <c r="K431" s="18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</row>
    <row r="432" spans="1:24" s="1" customFormat="1" ht="15.5" x14ac:dyDescent="0.35">
      <c r="A432" s="365">
        <v>82</v>
      </c>
      <c r="B432" s="321" t="s">
        <v>1213</v>
      </c>
      <c r="C432" s="146">
        <v>634.80999999999995</v>
      </c>
      <c r="D432" s="146"/>
      <c r="E432" s="146"/>
      <c r="F432" s="146">
        <f t="shared" si="19"/>
        <v>634.80999999999995</v>
      </c>
      <c r="G432" s="146">
        <v>44</v>
      </c>
      <c r="H432" s="146">
        <v>7.4999999999999997E-2</v>
      </c>
      <c r="I432" s="374">
        <f t="shared" si="18"/>
        <v>5.198405822214521E-3</v>
      </c>
      <c r="J432" s="165"/>
      <c r="K432" s="18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</row>
    <row r="433" spans="1:24" s="1" customFormat="1" ht="15.5" x14ac:dyDescent="0.35">
      <c r="A433" s="286">
        <v>83</v>
      </c>
      <c r="B433" s="321" t="s">
        <v>1214</v>
      </c>
      <c r="C433" s="146">
        <v>312.74</v>
      </c>
      <c r="D433" s="146"/>
      <c r="E433" s="146"/>
      <c r="F433" s="146">
        <f t="shared" si="19"/>
        <v>312.74</v>
      </c>
      <c r="G433" s="146">
        <v>42</v>
      </c>
      <c r="H433" s="146">
        <v>7.4999999999999997E-2</v>
      </c>
      <c r="I433" s="374">
        <f t="shared" si="18"/>
        <v>1.0072264500863336E-2</v>
      </c>
      <c r="J433" s="165"/>
      <c r="K433" s="18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</row>
    <row r="434" spans="1:24" s="1" customFormat="1" ht="15.5" x14ac:dyDescent="0.35">
      <c r="A434" s="286">
        <v>84</v>
      </c>
      <c r="B434" s="321" t="s">
        <v>1215</v>
      </c>
      <c r="C434" s="146">
        <v>359.3</v>
      </c>
      <c r="D434" s="146"/>
      <c r="E434" s="146"/>
      <c r="F434" s="146">
        <f t="shared" si="19"/>
        <v>359.3</v>
      </c>
      <c r="G434" s="146">
        <v>47</v>
      </c>
      <c r="H434" s="146">
        <v>7.4999999999999997E-2</v>
      </c>
      <c r="I434" s="374">
        <f t="shared" si="18"/>
        <v>9.8107431116059001E-3</v>
      </c>
      <c r="J434" s="165"/>
      <c r="K434" s="18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</row>
    <row r="435" spans="1:24" s="1" customFormat="1" ht="15.5" x14ac:dyDescent="0.35">
      <c r="A435" s="365">
        <v>85</v>
      </c>
      <c r="B435" s="321" t="s">
        <v>1216</v>
      </c>
      <c r="C435" s="146">
        <v>391.67</v>
      </c>
      <c r="D435" s="146"/>
      <c r="E435" s="146">
        <v>25.5</v>
      </c>
      <c r="F435" s="146">
        <f t="shared" si="19"/>
        <v>417.17</v>
      </c>
      <c r="G435" s="146">
        <v>50</v>
      </c>
      <c r="H435" s="146">
        <v>7.4999999999999997E-2</v>
      </c>
      <c r="I435" s="374">
        <f t="shared" si="18"/>
        <v>8.989141117530023E-3</v>
      </c>
      <c r="J435" s="165"/>
      <c r="K435" s="18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</row>
    <row r="436" spans="1:24" s="1" customFormat="1" ht="15.5" x14ac:dyDescent="0.35">
      <c r="A436" s="286">
        <v>86</v>
      </c>
      <c r="B436" s="321" t="s">
        <v>1217</v>
      </c>
      <c r="C436" s="146">
        <v>195.5</v>
      </c>
      <c r="D436" s="146"/>
      <c r="E436" s="146">
        <v>53.8</v>
      </c>
      <c r="F436" s="146">
        <f t="shared" si="19"/>
        <v>249.3</v>
      </c>
      <c r="G436" s="146">
        <v>45</v>
      </c>
      <c r="H436" s="146">
        <v>7.4999999999999997E-2</v>
      </c>
      <c r="I436" s="374">
        <f t="shared" si="18"/>
        <v>1.3537906137184115E-2</v>
      </c>
      <c r="J436" s="165"/>
      <c r="K436" s="18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</row>
    <row r="437" spans="1:24" s="1" customFormat="1" ht="15.5" x14ac:dyDescent="0.35">
      <c r="A437" s="286">
        <v>87</v>
      </c>
      <c r="B437" s="321" t="s">
        <v>1218</v>
      </c>
      <c r="C437" s="146">
        <v>489.94</v>
      </c>
      <c r="D437" s="146"/>
      <c r="E437" s="146">
        <v>45</v>
      </c>
      <c r="F437" s="146">
        <f t="shared" si="19"/>
        <v>534.94000000000005</v>
      </c>
      <c r="G437" s="146">
        <v>79</v>
      </c>
      <c r="H437" s="146">
        <v>7.4999999999999997E-2</v>
      </c>
      <c r="I437" s="374">
        <f t="shared" si="18"/>
        <v>1.1076008524320483E-2</v>
      </c>
      <c r="J437" s="165"/>
      <c r="K437" s="18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</row>
    <row r="438" spans="1:24" s="1" customFormat="1" ht="15.5" x14ac:dyDescent="0.35">
      <c r="A438" s="365">
        <v>88</v>
      </c>
      <c r="B438" s="321" t="s">
        <v>1219</v>
      </c>
      <c r="C438" s="146">
        <v>308.44</v>
      </c>
      <c r="D438" s="146"/>
      <c r="E438" s="146">
        <v>74.5</v>
      </c>
      <c r="F438" s="146">
        <f t="shared" si="19"/>
        <v>382.94</v>
      </c>
      <c r="G438" s="146">
        <v>83</v>
      </c>
      <c r="H438" s="146">
        <v>7.4999999999999997E-2</v>
      </c>
      <c r="I438" s="374">
        <f t="shared" si="18"/>
        <v>1.6255810309709091E-2</v>
      </c>
      <c r="J438" s="165"/>
      <c r="K438" s="18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</row>
    <row r="439" spans="1:24" s="1" customFormat="1" ht="15.5" x14ac:dyDescent="0.35">
      <c r="A439" s="286">
        <v>89</v>
      </c>
      <c r="B439" s="321" t="s">
        <v>1220</v>
      </c>
      <c r="C439" s="146">
        <v>367.5</v>
      </c>
      <c r="D439" s="146"/>
      <c r="E439" s="146"/>
      <c r="F439" s="146">
        <f t="shared" si="19"/>
        <v>367.5</v>
      </c>
      <c r="G439" s="146">
        <v>86</v>
      </c>
      <c r="H439" s="146">
        <v>7.4999999999999997E-2</v>
      </c>
      <c r="I439" s="374">
        <f t="shared" si="18"/>
        <v>1.7551020408163264E-2</v>
      </c>
      <c r="J439" s="165"/>
      <c r="K439" s="18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</row>
    <row r="440" spans="1:24" s="1" customFormat="1" ht="15.5" x14ac:dyDescent="0.35">
      <c r="A440" s="286">
        <v>90</v>
      </c>
      <c r="B440" s="321" t="s">
        <v>1221</v>
      </c>
      <c r="C440" s="146">
        <v>131.4</v>
      </c>
      <c r="D440" s="146"/>
      <c r="E440" s="146"/>
      <c r="F440" s="146">
        <f t="shared" si="19"/>
        <v>131.4</v>
      </c>
      <c r="G440" s="146"/>
      <c r="H440" s="146">
        <v>7.4999999999999997E-2</v>
      </c>
      <c r="I440" s="374">
        <f t="shared" si="18"/>
        <v>0</v>
      </c>
      <c r="J440" s="165"/>
      <c r="K440" s="18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</row>
    <row r="441" spans="1:24" s="1" customFormat="1" ht="15.5" x14ac:dyDescent="0.35">
      <c r="A441" s="365">
        <v>91</v>
      </c>
      <c r="B441" s="321" t="s">
        <v>1222</v>
      </c>
      <c r="C441" s="146">
        <v>471.36</v>
      </c>
      <c r="D441" s="146"/>
      <c r="E441" s="146"/>
      <c r="F441" s="146">
        <f t="shared" si="19"/>
        <v>471.36</v>
      </c>
      <c r="G441" s="146">
        <v>73</v>
      </c>
      <c r="H441" s="146">
        <v>7.4999999999999997E-2</v>
      </c>
      <c r="I441" s="374">
        <f t="shared" si="18"/>
        <v>1.1615325865580447E-2</v>
      </c>
      <c r="J441" s="165"/>
      <c r="K441" s="18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</row>
    <row r="442" spans="1:24" s="1" customFormat="1" ht="15.5" x14ac:dyDescent="0.35">
      <c r="A442" s="286">
        <v>92</v>
      </c>
      <c r="B442" s="321" t="s">
        <v>1223</v>
      </c>
      <c r="C442" s="146">
        <v>530.79999999999995</v>
      </c>
      <c r="D442" s="146"/>
      <c r="E442" s="146"/>
      <c r="F442" s="146">
        <f t="shared" si="19"/>
        <v>530.79999999999995</v>
      </c>
      <c r="G442" s="146">
        <v>44</v>
      </c>
      <c r="H442" s="146">
        <v>7.4999999999999997E-2</v>
      </c>
      <c r="I442" s="374">
        <f t="shared" si="18"/>
        <v>6.2170308967596085E-3</v>
      </c>
      <c r="J442" s="165"/>
      <c r="K442" s="18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</row>
    <row r="443" spans="1:24" s="1" customFormat="1" ht="15.5" x14ac:dyDescent="0.35">
      <c r="A443" s="286">
        <v>93</v>
      </c>
      <c r="B443" s="321" t="s">
        <v>1224</v>
      </c>
      <c r="C443" s="146">
        <v>330.15</v>
      </c>
      <c r="D443" s="146"/>
      <c r="E443" s="146"/>
      <c r="F443" s="146">
        <f t="shared" si="19"/>
        <v>330.15</v>
      </c>
      <c r="G443" s="146">
        <v>83</v>
      </c>
      <c r="H443" s="146">
        <v>7.4999999999999997E-2</v>
      </c>
      <c r="I443" s="374">
        <f t="shared" si="18"/>
        <v>1.8855065879145844E-2</v>
      </c>
      <c r="J443" s="165"/>
      <c r="K443" s="18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</row>
    <row r="444" spans="1:24" s="1" customFormat="1" ht="15.5" x14ac:dyDescent="0.35">
      <c r="A444" s="365">
        <v>94</v>
      </c>
      <c r="B444" s="321" t="s">
        <v>1225</v>
      </c>
      <c r="C444" s="146">
        <v>242.1</v>
      </c>
      <c r="D444" s="146"/>
      <c r="E444" s="146"/>
      <c r="F444" s="146">
        <f t="shared" si="19"/>
        <v>242.1</v>
      </c>
      <c r="G444" s="146"/>
      <c r="H444" s="146">
        <v>7.4999999999999997E-2</v>
      </c>
      <c r="I444" s="374">
        <f t="shared" si="18"/>
        <v>0</v>
      </c>
      <c r="J444" s="165"/>
      <c r="K444" s="18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</row>
    <row r="445" spans="1:24" s="1" customFormat="1" ht="15.5" x14ac:dyDescent="0.35">
      <c r="A445" s="286">
        <v>95</v>
      </c>
      <c r="B445" s="321" t="s">
        <v>1226</v>
      </c>
      <c r="C445" s="146">
        <v>528.74</v>
      </c>
      <c r="D445" s="146"/>
      <c r="E445" s="146"/>
      <c r="F445" s="146">
        <f t="shared" si="19"/>
        <v>528.74</v>
      </c>
      <c r="G445" s="146">
        <v>44</v>
      </c>
      <c r="H445" s="146">
        <v>7.4999999999999997E-2</v>
      </c>
      <c r="I445" s="374">
        <f t="shared" si="18"/>
        <v>6.2412527896508673E-3</v>
      </c>
      <c r="J445" s="165"/>
      <c r="K445" s="18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</row>
    <row r="446" spans="1:24" s="1" customFormat="1" ht="15.5" x14ac:dyDescent="0.35">
      <c r="A446" s="286">
        <v>96</v>
      </c>
      <c r="B446" s="321" t="s">
        <v>1227</v>
      </c>
      <c r="C446" s="146">
        <v>183.6</v>
      </c>
      <c r="D446" s="146"/>
      <c r="E446" s="146"/>
      <c r="F446" s="146">
        <f t="shared" si="19"/>
        <v>183.6</v>
      </c>
      <c r="G446" s="146"/>
      <c r="H446" s="146">
        <v>7.4999999999999997E-2</v>
      </c>
      <c r="I446" s="374">
        <f t="shared" si="18"/>
        <v>0</v>
      </c>
      <c r="J446" s="165"/>
      <c r="K446" s="18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</row>
    <row r="447" spans="1:24" s="1" customFormat="1" ht="15.5" x14ac:dyDescent="0.35">
      <c r="A447" s="365">
        <v>97</v>
      </c>
      <c r="B447" s="321" t="s">
        <v>1228</v>
      </c>
      <c r="C447" s="146">
        <v>384.7</v>
      </c>
      <c r="D447" s="146"/>
      <c r="E447" s="146"/>
      <c r="F447" s="146">
        <f t="shared" si="19"/>
        <v>384.7</v>
      </c>
      <c r="G447" s="146">
        <v>82</v>
      </c>
      <c r="H447" s="146">
        <v>7.4999999999999997E-2</v>
      </c>
      <c r="I447" s="374">
        <f t="shared" si="18"/>
        <v>1.5986482973745775E-2</v>
      </c>
      <c r="J447" s="165"/>
      <c r="K447" s="18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</row>
    <row r="448" spans="1:24" s="1" customFormat="1" ht="15.5" x14ac:dyDescent="0.35">
      <c r="A448" s="286">
        <v>98</v>
      </c>
      <c r="B448" s="321" t="s">
        <v>1229</v>
      </c>
      <c r="C448" s="146">
        <v>1676.67</v>
      </c>
      <c r="D448" s="146"/>
      <c r="E448" s="146">
        <v>224.2</v>
      </c>
      <c r="F448" s="146">
        <f>C448+E448</f>
        <v>1900.8700000000001</v>
      </c>
      <c r="G448" s="146">
        <v>198</v>
      </c>
      <c r="H448" s="146">
        <v>7.4999999999999997E-2</v>
      </c>
      <c r="I448" s="374">
        <f t="shared" si="18"/>
        <v>7.8122123027876706E-3</v>
      </c>
      <c r="J448" s="165"/>
      <c r="K448" s="18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</row>
    <row r="449" spans="1:24" s="1" customFormat="1" ht="15.5" x14ac:dyDescent="0.35">
      <c r="A449" s="286">
        <v>99</v>
      </c>
      <c r="B449" s="321" t="s">
        <v>1230</v>
      </c>
      <c r="C449" s="146">
        <v>362.4</v>
      </c>
      <c r="D449" s="146"/>
      <c r="E449" s="146"/>
      <c r="F449" s="146">
        <f>C449+D449+E449</f>
        <v>362.4</v>
      </c>
      <c r="G449" s="146">
        <v>45</v>
      </c>
      <c r="H449" s="146">
        <v>7.4999999999999997E-2</v>
      </c>
      <c r="I449" s="374">
        <f t="shared" si="18"/>
        <v>9.3129139072847689E-3</v>
      </c>
      <c r="J449" s="165"/>
      <c r="K449" s="18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</row>
    <row r="450" spans="1:24" s="1" customFormat="1" ht="15.5" x14ac:dyDescent="0.35">
      <c r="A450" s="365">
        <v>100</v>
      </c>
      <c r="B450" s="321" t="s">
        <v>1237</v>
      </c>
      <c r="C450" s="146">
        <v>156.19999999999999</v>
      </c>
      <c r="D450" s="146"/>
      <c r="E450" s="146">
        <v>39.9</v>
      </c>
      <c r="F450" s="146">
        <f t="shared" si="19"/>
        <v>196.1</v>
      </c>
      <c r="G450" s="146">
        <v>12</v>
      </c>
      <c r="H450" s="146">
        <v>7.4999999999999997E-2</v>
      </c>
      <c r="I450" s="374">
        <f t="shared" si="18"/>
        <v>4.5894951555328911E-3</v>
      </c>
      <c r="J450" s="165"/>
      <c r="K450" s="18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</row>
    <row r="451" spans="1:24" s="1" customFormat="1" ht="15.5" x14ac:dyDescent="0.35">
      <c r="A451" s="286">
        <v>101</v>
      </c>
      <c r="B451" s="321" t="s">
        <v>1238</v>
      </c>
      <c r="C451" s="146">
        <v>98.48</v>
      </c>
      <c r="D451" s="146"/>
      <c r="E451" s="146"/>
      <c r="F451" s="146">
        <f t="shared" si="19"/>
        <v>98.48</v>
      </c>
      <c r="G451" s="146"/>
      <c r="H451" s="146">
        <v>7.4999999999999997E-2</v>
      </c>
      <c r="I451" s="374">
        <f t="shared" si="18"/>
        <v>0</v>
      </c>
      <c r="J451" s="165"/>
      <c r="K451" s="18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</row>
    <row r="452" spans="1:24" s="1" customFormat="1" ht="15.5" x14ac:dyDescent="0.35">
      <c r="A452" s="286">
        <v>102</v>
      </c>
      <c r="B452" s="321" t="s">
        <v>1239</v>
      </c>
      <c r="C452" s="146">
        <v>2328.6</v>
      </c>
      <c r="D452" s="146"/>
      <c r="E452" s="146"/>
      <c r="F452" s="146">
        <f t="shared" si="19"/>
        <v>2328.6</v>
      </c>
      <c r="G452" s="146">
        <v>175</v>
      </c>
      <c r="H452" s="146">
        <v>7.4999999999999997E-2</v>
      </c>
      <c r="I452" s="374">
        <f t="shared" si="18"/>
        <v>5.6364339087863957E-3</v>
      </c>
      <c r="J452" s="165"/>
      <c r="K452" s="18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</row>
    <row r="453" spans="1:24" s="1" customFormat="1" ht="15.5" x14ac:dyDescent="0.35">
      <c r="A453" s="365">
        <v>103</v>
      </c>
      <c r="B453" s="321" t="s">
        <v>1240</v>
      </c>
      <c r="C453" s="146">
        <v>479.01</v>
      </c>
      <c r="D453" s="146"/>
      <c r="E453" s="146"/>
      <c r="F453" s="146">
        <f t="shared" si="19"/>
        <v>479.01</v>
      </c>
      <c r="G453" s="146">
        <v>30</v>
      </c>
      <c r="H453" s="146">
        <v>7.4999999999999997E-2</v>
      </c>
      <c r="I453" s="374">
        <f t="shared" si="18"/>
        <v>4.6971879501471791E-3</v>
      </c>
      <c r="J453" s="165"/>
      <c r="K453" s="18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</row>
    <row r="454" spans="1:24" s="1" customFormat="1" ht="15.5" x14ac:dyDescent="0.35">
      <c r="A454" s="286">
        <v>104</v>
      </c>
      <c r="B454" s="321" t="s">
        <v>1241</v>
      </c>
      <c r="C454" s="146">
        <v>479.14</v>
      </c>
      <c r="D454" s="146"/>
      <c r="E454" s="146"/>
      <c r="F454" s="146">
        <f t="shared" si="19"/>
        <v>479.14</v>
      </c>
      <c r="G454" s="146">
        <v>24</v>
      </c>
      <c r="H454" s="146">
        <v>7.4999999999999997E-2</v>
      </c>
      <c r="I454" s="374">
        <f t="shared" si="18"/>
        <v>3.7567308093667817E-3</v>
      </c>
      <c r="J454" s="165"/>
      <c r="K454" s="18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</row>
    <row r="455" spans="1:24" s="1" customFormat="1" ht="15.5" x14ac:dyDescent="0.35">
      <c r="A455" s="286">
        <v>105</v>
      </c>
      <c r="B455" s="321" t="s">
        <v>1242</v>
      </c>
      <c r="C455" s="146">
        <v>1158.5899999999999</v>
      </c>
      <c r="D455" s="146"/>
      <c r="E455" s="146"/>
      <c r="F455" s="146">
        <f t="shared" si="19"/>
        <v>1158.5899999999999</v>
      </c>
      <c r="G455" s="146">
        <v>80</v>
      </c>
      <c r="H455" s="146">
        <v>7.4999999999999997E-2</v>
      </c>
      <c r="I455" s="374">
        <f t="shared" si="18"/>
        <v>5.1787086026981073E-3</v>
      </c>
      <c r="J455" s="165"/>
      <c r="K455" s="18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</row>
    <row r="456" spans="1:24" s="1" customFormat="1" ht="15.5" x14ac:dyDescent="0.35">
      <c r="A456" s="365">
        <v>106</v>
      </c>
      <c r="B456" s="321" t="s">
        <v>1243</v>
      </c>
      <c r="C456" s="146">
        <v>368.99</v>
      </c>
      <c r="D456" s="146"/>
      <c r="E456" s="146"/>
      <c r="F456" s="146">
        <f t="shared" si="19"/>
        <v>368.99</v>
      </c>
      <c r="G456" s="146">
        <v>32</v>
      </c>
      <c r="H456" s="146">
        <v>7.4999999999999997E-2</v>
      </c>
      <c r="I456" s="374">
        <f t="shared" si="18"/>
        <v>6.504241307352502E-3</v>
      </c>
      <c r="J456" s="165"/>
      <c r="K456" s="18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</row>
    <row r="457" spans="1:24" s="1" customFormat="1" ht="15.5" x14ac:dyDescent="0.35">
      <c r="A457" s="286">
        <v>107</v>
      </c>
      <c r="B457" s="321" t="s">
        <v>1244</v>
      </c>
      <c r="C457" s="146">
        <v>346.24</v>
      </c>
      <c r="D457" s="146"/>
      <c r="E457" s="146"/>
      <c r="F457" s="146">
        <f t="shared" si="19"/>
        <v>346.24</v>
      </c>
      <c r="G457" s="146">
        <v>37</v>
      </c>
      <c r="H457" s="146">
        <v>7.4999999999999997E-2</v>
      </c>
      <c r="I457" s="374">
        <f t="shared" si="18"/>
        <v>8.0146719038816996E-3</v>
      </c>
      <c r="J457" s="165"/>
      <c r="K457" s="18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</row>
    <row r="458" spans="1:24" s="1" customFormat="1" ht="15.5" x14ac:dyDescent="0.35">
      <c r="A458" s="286">
        <v>108</v>
      </c>
      <c r="B458" s="321" t="s">
        <v>1245</v>
      </c>
      <c r="C458" s="146">
        <v>151.5</v>
      </c>
      <c r="D458" s="146"/>
      <c r="E458" s="146"/>
      <c r="F458" s="146">
        <f t="shared" si="19"/>
        <v>151.5</v>
      </c>
      <c r="G458" s="146"/>
      <c r="H458" s="146">
        <v>7.4999999999999997E-2</v>
      </c>
      <c r="I458" s="374">
        <f t="shared" si="18"/>
        <v>0</v>
      </c>
      <c r="J458" s="165"/>
      <c r="K458" s="18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</row>
    <row r="459" spans="1:24" s="1" customFormat="1" ht="15.5" x14ac:dyDescent="0.35">
      <c r="A459" s="365">
        <v>109</v>
      </c>
      <c r="B459" s="321" t="s">
        <v>1246</v>
      </c>
      <c r="C459" s="146">
        <v>99.3</v>
      </c>
      <c r="D459" s="146"/>
      <c r="E459" s="146">
        <v>24.3</v>
      </c>
      <c r="F459" s="146">
        <f t="shared" si="19"/>
        <v>123.6</v>
      </c>
      <c r="G459" s="146"/>
      <c r="H459" s="146">
        <v>7.4999999999999997E-2</v>
      </c>
      <c r="I459" s="374">
        <f t="shared" si="18"/>
        <v>0</v>
      </c>
      <c r="J459" s="165"/>
      <c r="K459" s="18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</row>
    <row r="460" spans="1:24" s="1" customFormat="1" ht="15.5" x14ac:dyDescent="0.35">
      <c r="A460" s="286">
        <v>110</v>
      </c>
      <c r="B460" s="321" t="s">
        <v>1247</v>
      </c>
      <c r="C460" s="146">
        <v>624.51</v>
      </c>
      <c r="D460" s="146"/>
      <c r="E460" s="146"/>
      <c r="F460" s="146">
        <f t="shared" si="19"/>
        <v>624.51</v>
      </c>
      <c r="G460" s="146">
        <v>22</v>
      </c>
      <c r="H460" s="146">
        <v>7.4999999999999997E-2</v>
      </c>
      <c r="I460" s="374">
        <f t="shared" si="18"/>
        <v>2.6420713839650284E-3</v>
      </c>
      <c r="J460" s="165"/>
      <c r="K460" s="18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</row>
    <row r="461" spans="1:24" s="1" customFormat="1" ht="15.5" x14ac:dyDescent="0.35">
      <c r="A461" s="286">
        <v>111</v>
      </c>
      <c r="B461" s="321" t="s">
        <v>1248</v>
      </c>
      <c r="C461" s="146">
        <v>202.5</v>
      </c>
      <c r="D461" s="146"/>
      <c r="E461" s="146"/>
      <c r="F461" s="146">
        <f t="shared" si="19"/>
        <v>202.5</v>
      </c>
      <c r="G461" s="146"/>
      <c r="H461" s="146">
        <v>7.4999999999999997E-2</v>
      </c>
      <c r="I461" s="374">
        <f t="shared" si="18"/>
        <v>0</v>
      </c>
      <c r="J461" s="165"/>
      <c r="K461" s="18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</row>
    <row r="462" spans="1:24" s="1" customFormat="1" ht="15.5" x14ac:dyDescent="0.35">
      <c r="A462" s="365">
        <v>112</v>
      </c>
      <c r="B462" s="321" t="s">
        <v>1249</v>
      </c>
      <c r="C462" s="146">
        <v>132.5</v>
      </c>
      <c r="D462" s="146"/>
      <c r="E462" s="146"/>
      <c r="F462" s="146">
        <f t="shared" si="19"/>
        <v>132.5</v>
      </c>
      <c r="G462" s="146"/>
      <c r="H462" s="146">
        <v>7.4999999999999997E-2</v>
      </c>
      <c r="I462" s="374">
        <f t="shared" si="18"/>
        <v>0</v>
      </c>
      <c r="J462" s="165"/>
      <c r="K462" s="18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</row>
    <row r="463" spans="1:24" s="1" customFormat="1" ht="15.5" x14ac:dyDescent="0.35">
      <c r="A463" s="286">
        <v>113</v>
      </c>
      <c r="B463" s="321" t="s">
        <v>1261</v>
      </c>
      <c r="C463" s="146">
        <v>138</v>
      </c>
      <c r="D463" s="146"/>
      <c r="E463" s="146"/>
      <c r="F463" s="146">
        <f t="shared" si="19"/>
        <v>138</v>
      </c>
      <c r="G463" s="146">
        <v>18</v>
      </c>
      <c r="H463" s="146">
        <v>7.4999999999999997E-2</v>
      </c>
      <c r="I463" s="374">
        <f t="shared" si="18"/>
        <v>9.7826086956521729E-3</v>
      </c>
      <c r="J463" s="165"/>
      <c r="K463" s="18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</row>
    <row r="464" spans="1:24" s="1" customFormat="1" ht="15.5" x14ac:dyDescent="0.35">
      <c r="A464" s="286">
        <v>114</v>
      </c>
      <c r="B464" s="321" t="s">
        <v>1262</v>
      </c>
      <c r="C464" s="146">
        <v>137.69999999999999</v>
      </c>
      <c r="D464" s="146"/>
      <c r="E464" s="146"/>
      <c r="F464" s="146">
        <f t="shared" si="19"/>
        <v>137.69999999999999</v>
      </c>
      <c r="G464" s="146">
        <v>21</v>
      </c>
      <c r="H464" s="146">
        <v>7.4999999999999997E-2</v>
      </c>
      <c r="I464" s="374">
        <f t="shared" si="18"/>
        <v>1.1437908496732027E-2</v>
      </c>
      <c r="J464" s="165"/>
      <c r="K464" s="18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</row>
    <row r="465" spans="1:24" s="1" customFormat="1" ht="15.5" x14ac:dyDescent="0.35">
      <c r="A465" s="365">
        <v>115</v>
      </c>
      <c r="B465" s="321" t="s">
        <v>1263</v>
      </c>
      <c r="C465" s="146">
        <v>184.88</v>
      </c>
      <c r="D465" s="146"/>
      <c r="E465" s="146"/>
      <c r="F465" s="146">
        <f t="shared" si="19"/>
        <v>184.88</v>
      </c>
      <c r="G465" s="146">
        <v>45</v>
      </c>
      <c r="H465" s="146">
        <v>7.4999999999999997E-2</v>
      </c>
      <c r="I465" s="374">
        <f t="shared" si="18"/>
        <v>1.8255084379056687E-2</v>
      </c>
      <c r="J465" s="165"/>
      <c r="K465" s="18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</row>
    <row r="466" spans="1:24" s="1" customFormat="1" ht="15.5" x14ac:dyDescent="0.35">
      <c r="A466" s="286">
        <v>116</v>
      </c>
      <c r="B466" s="321" t="s">
        <v>1264</v>
      </c>
      <c r="C466" s="146">
        <v>632.09</v>
      </c>
      <c r="D466" s="146"/>
      <c r="E466" s="146">
        <v>25.1</v>
      </c>
      <c r="F466" s="146">
        <f t="shared" si="19"/>
        <v>657.19</v>
      </c>
      <c r="G466" s="146">
        <v>41</v>
      </c>
      <c r="H466" s="146">
        <v>7.4999999999999997E-2</v>
      </c>
      <c r="I466" s="374">
        <f t="shared" si="18"/>
        <v>4.6790121578234598E-3</v>
      </c>
      <c r="J466" s="165"/>
      <c r="K466" s="18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</row>
    <row r="467" spans="1:24" s="1" customFormat="1" ht="15.5" x14ac:dyDescent="0.35">
      <c r="A467" s="286">
        <v>117</v>
      </c>
      <c r="B467" s="321" t="s">
        <v>1266</v>
      </c>
      <c r="C467" s="146">
        <v>815.3</v>
      </c>
      <c r="D467" s="146"/>
      <c r="E467" s="146"/>
      <c r="F467" s="146">
        <f t="shared" si="19"/>
        <v>815.3</v>
      </c>
      <c r="G467" s="146">
        <v>76</v>
      </c>
      <c r="H467" s="146">
        <v>7.4999999999999997E-2</v>
      </c>
      <c r="I467" s="374">
        <f t="shared" si="18"/>
        <v>6.9912915491230224E-3</v>
      </c>
      <c r="J467" s="165"/>
      <c r="K467" s="18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</row>
    <row r="468" spans="1:24" s="1" customFormat="1" ht="15.5" x14ac:dyDescent="0.35">
      <c r="A468" s="365">
        <v>118</v>
      </c>
      <c r="B468" s="321" t="s">
        <v>1267</v>
      </c>
      <c r="C468" s="146">
        <v>800.4</v>
      </c>
      <c r="D468" s="146"/>
      <c r="E468" s="146"/>
      <c r="F468" s="146">
        <f t="shared" si="19"/>
        <v>800.4</v>
      </c>
      <c r="G468" s="146">
        <v>57</v>
      </c>
      <c r="H468" s="146">
        <v>7.4999999999999997E-2</v>
      </c>
      <c r="I468" s="374">
        <f t="shared" si="18"/>
        <v>5.3410794602698642E-3</v>
      </c>
      <c r="J468" s="165"/>
      <c r="K468" s="18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</row>
    <row r="469" spans="1:24" s="1" customFormat="1" ht="15.5" x14ac:dyDescent="0.35">
      <c r="A469" s="286">
        <v>119</v>
      </c>
      <c r="B469" s="321" t="s">
        <v>1268</v>
      </c>
      <c r="C469" s="146">
        <v>285.10000000000002</v>
      </c>
      <c r="D469" s="146"/>
      <c r="E469" s="146"/>
      <c r="F469" s="146">
        <f t="shared" si="19"/>
        <v>285.10000000000002</v>
      </c>
      <c r="G469" s="146">
        <v>29</v>
      </c>
      <c r="H469" s="146">
        <v>7.4999999999999997E-2</v>
      </c>
      <c r="I469" s="374">
        <f t="shared" si="18"/>
        <v>7.6289021396001386E-3</v>
      </c>
      <c r="J469" s="165"/>
      <c r="K469" s="18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</row>
    <row r="470" spans="1:24" s="1" customFormat="1" ht="15.5" x14ac:dyDescent="0.35">
      <c r="A470" s="286">
        <v>120</v>
      </c>
      <c r="B470" s="321" t="s">
        <v>1269</v>
      </c>
      <c r="C470" s="146">
        <v>415.84</v>
      </c>
      <c r="D470" s="146"/>
      <c r="E470" s="146"/>
      <c r="F470" s="146">
        <f t="shared" si="19"/>
        <v>415.84</v>
      </c>
      <c r="G470" s="146">
        <v>54</v>
      </c>
      <c r="H470" s="146">
        <v>7.4999999999999997E-2</v>
      </c>
      <c r="I470" s="374">
        <f t="shared" ref="I470:I491" si="20">G470*H470/F470</f>
        <v>9.7393228164678724E-3</v>
      </c>
      <c r="J470" s="165"/>
      <c r="K470" s="18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</row>
    <row r="471" spans="1:24" s="1" customFormat="1" ht="15.5" x14ac:dyDescent="0.35">
      <c r="A471" s="365">
        <v>121</v>
      </c>
      <c r="B471" s="321" t="s">
        <v>1270</v>
      </c>
      <c r="C471" s="146">
        <v>516.34</v>
      </c>
      <c r="D471" s="146"/>
      <c r="E471" s="146"/>
      <c r="F471" s="146">
        <f t="shared" si="19"/>
        <v>516.34</v>
      </c>
      <c r="G471" s="146">
        <v>54</v>
      </c>
      <c r="H471" s="146">
        <v>7.4999999999999997E-2</v>
      </c>
      <c r="I471" s="374">
        <f t="shared" si="20"/>
        <v>7.8436689003369871E-3</v>
      </c>
      <c r="J471" s="165"/>
      <c r="K471" s="18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</row>
    <row r="472" spans="1:24" s="1" customFormat="1" ht="15.5" x14ac:dyDescent="0.35">
      <c r="A472" s="286">
        <v>122</v>
      </c>
      <c r="B472" s="321" t="s">
        <v>1271</v>
      </c>
      <c r="C472" s="146">
        <v>605.14</v>
      </c>
      <c r="D472" s="146"/>
      <c r="E472" s="146"/>
      <c r="F472" s="146">
        <f t="shared" si="19"/>
        <v>605.14</v>
      </c>
      <c r="G472" s="146">
        <v>44</v>
      </c>
      <c r="H472" s="146">
        <v>7.4999999999999997E-2</v>
      </c>
      <c r="I472" s="374">
        <f t="shared" si="20"/>
        <v>5.4532835376937564E-3</v>
      </c>
      <c r="J472" s="165"/>
      <c r="K472" s="18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</row>
    <row r="473" spans="1:24" s="1" customFormat="1" ht="15.5" x14ac:dyDescent="0.35">
      <c r="A473" s="286">
        <v>123</v>
      </c>
      <c r="B473" s="321" t="s">
        <v>1272</v>
      </c>
      <c r="C473" s="146">
        <v>476.1</v>
      </c>
      <c r="D473" s="146"/>
      <c r="E473" s="146"/>
      <c r="F473" s="146">
        <f t="shared" si="19"/>
        <v>476.1</v>
      </c>
      <c r="G473" s="146">
        <v>48</v>
      </c>
      <c r="H473" s="146">
        <v>7.4999999999999997E-2</v>
      </c>
      <c r="I473" s="374">
        <f t="shared" si="20"/>
        <v>7.5614366729678624E-3</v>
      </c>
      <c r="J473" s="165"/>
      <c r="K473" s="18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</row>
    <row r="474" spans="1:24" s="1" customFormat="1" ht="15.5" x14ac:dyDescent="0.35">
      <c r="A474" s="365">
        <v>124</v>
      </c>
      <c r="B474" s="321" t="s">
        <v>1273</v>
      </c>
      <c r="C474" s="146">
        <v>417.52</v>
      </c>
      <c r="D474" s="146"/>
      <c r="E474" s="146"/>
      <c r="F474" s="146">
        <f t="shared" si="19"/>
        <v>417.52</v>
      </c>
      <c r="G474" s="146">
        <v>70</v>
      </c>
      <c r="H474" s="146">
        <v>7.4999999999999997E-2</v>
      </c>
      <c r="I474" s="374">
        <f t="shared" si="20"/>
        <v>1.2574247940218433E-2</v>
      </c>
      <c r="J474" s="165"/>
      <c r="K474" s="18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</row>
    <row r="475" spans="1:24" s="1" customFormat="1" ht="15.5" x14ac:dyDescent="0.35">
      <c r="A475" s="286">
        <v>125</v>
      </c>
      <c r="B475" s="321" t="s">
        <v>1274</v>
      </c>
      <c r="C475" s="146">
        <v>273.56</v>
      </c>
      <c r="D475" s="146"/>
      <c r="E475" s="146"/>
      <c r="F475" s="146">
        <f t="shared" si="19"/>
        <v>273.56</v>
      </c>
      <c r="G475" s="146">
        <v>38</v>
      </c>
      <c r="H475" s="146">
        <v>7.4999999999999997E-2</v>
      </c>
      <c r="I475" s="374">
        <f t="shared" si="20"/>
        <v>1.0418189793829507E-2</v>
      </c>
      <c r="J475" s="165"/>
      <c r="K475" s="18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</row>
    <row r="476" spans="1:24" s="1" customFormat="1" ht="15.5" x14ac:dyDescent="0.35">
      <c r="A476" s="286">
        <v>126</v>
      </c>
      <c r="B476" s="321" t="s">
        <v>1275</v>
      </c>
      <c r="C476" s="146">
        <v>645.95000000000005</v>
      </c>
      <c r="D476" s="146"/>
      <c r="E476" s="146"/>
      <c r="F476" s="146">
        <f t="shared" si="19"/>
        <v>645.95000000000005</v>
      </c>
      <c r="G476" s="146">
        <v>57</v>
      </c>
      <c r="H476" s="146">
        <v>7.4999999999999997E-2</v>
      </c>
      <c r="I476" s="374">
        <f t="shared" si="20"/>
        <v>6.6181593002554362E-3</v>
      </c>
      <c r="J476" s="165"/>
      <c r="K476" s="18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</row>
    <row r="477" spans="1:24" s="1" customFormat="1" ht="15.5" x14ac:dyDescent="0.35">
      <c r="A477" s="365">
        <v>127</v>
      </c>
      <c r="B477" s="321" t="s">
        <v>1276</v>
      </c>
      <c r="C477" s="146">
        <v>867.68</v>
      </c>
      <c r="D477" s="146"/>
      <c r="E477" s="146"/>
      <c r="F477" s="146">
        <f t="shared" si="19"/>
        <v>867.68</v>
      </c>
      <c r="G477" s="146">
        <v>65</v>
      </c>
      <c r="H477" s="146">
        <v>7.4999999999999997E-2</v>
      </c>
      <c r="I477" s="374">
        <f t="shared" si="20"/>
        <v>5.6184307578830911E-3</v>
      </c>
      <c r="J477" s="165"/>
      <c r="K477" s="18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</row>
    <row r="478" spans="1:24" s="1" customFormat="1" ht="15.5" x14ac:dyDescent="0.35">
      <c r="A478" s="286">
        <v>128</v>
      </c>
      <c r="B478" s="321" t="s">
        <v>1277</v>
      </c>
      <c r="C478" s="146">
        <v>530.45000000000005</v>
      </c>
      <c r="D478" s="146"/>
      <c r="E478" s="146">
        <v>26.4</v>
      </c>
      <c r="F478" s="146">
        <f t="shared" si="19"/>
        <v>556.85</v>
      </c>
      <c r="G478" s="146">
        <v>39</v>
      </c>
      <c r="H478" s="146">
        <v>7.4999999999999997E-2</v>
      </c>
      <c r="I478" s="374">
        <f t="shared" si="20"/>
        <v>5.2527610667145548E-3</v>
      </c>
      <c r="J478" s="165"/>
      <c r="K478" s="18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</row>
    <row r="479" spans="1:24" s="1" customFormat="1" ht="15.5" x14ac:dyDescent="0.35">
      <c r="A479" s="286">
        <v>129</v>
      </c>
      <c r="B479" s="321" t="s">
        <v>1278</v>
      </c>
      <c r="C479" s="146">
        <v>335.18</v>
      </c>
      <c r="D479" s="146"/>
      <c r="E479" s="146"/>
      <c r="F479" s="146">
        <f t="shared" si="19"/>
        <v>335.18</v>
      </c>
      <c r="G479" s="146">
        <v>41</v>
      </c>
      <c r="H479" s="146">
        <v>7.4999999999999997E-2</v>
      </c>
      <c r="I479" s="374">
        <f t="shared" si="20"/>
        <v>9.1741750701115812E-3</v>
      </c>
      <c r="J479" s="165"/>
      <c r="K479" s="18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</row>
    <row r="480" spans="1:24" s="1" customFormat="1" ht="15.5" x14ac:dyDescent="0.35">
      <c r="A480" s="365">
        <v>130</v>
      </c>
      <c r="B480" s="321" t="s">
        <v>1279</v>
      </c>
      <c r="C480" s="146">
        <v>274.58999999999997</v>
      </c>
      <c r="D480" s="146"/>
      <c r="E480" s="146"/>
      <c r="F480" s="146">
        <f t="shared" si="19"/>
        <v>274.58999999999997</v>
      </c>
      <c r="G480" s="146">
        <v>38</v>
      </c>
      <c r="H480" s="146">
        <v>7.4999999999999997E-2</v>
      </c>
      <c r="I480" s="374">
        <f t="shared" si="20"/>
        <v>1.0379110674095925E-2</v>
      </c>
      <c r="J480" s="165"/>
      <c r="K480" s="18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</row>
    <row r="481" spans="1:24" s="1" customFormat="1" ht="15.5" x14ac:dyDescent="0.35">
      <c r="A481" s="286">
        <v>131</v>
      </c>
      <c r="B481" s="321" t="s">
        <v>1280</v>
      </c>
      <c r="C481" s="146">
        <v>345.54</v>
      </c>
      <c r="D481" s="146"/>
      <c r="E481" s="146"/>
      <c r="F481" s="146">
        <f t="shared" si="19"/>
        <v>345.54</v>
      </c>
      <c r="G481" s="146">
        <v>36</v>
      </c>
      <c r="H481" s="146">
        <v>7.4999999999999997E-2</v>
      </c>
      <c r="I481" s="374">
        <f t="shared" si="20"/>
        <v>7.8138565723215817E-3</v>
      </c>
      <c r="J481" s="165"/>
      <c r="K481" s="18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</row>
    <row r="482" spans="1:24" s="1" customFormat="1" ht="15.5" x14ac:dyDescent="0.35">
      <c r="A482" s="286">
        <v>132</v>
      </c>
      <c r="B482" s="321" t="s">
        <v>1281</v>
      </c>
      <c r="C482" s="146">
        <v>212.4</v>
      </c>
      <c r="D482" s="146"/>
      <c r="E482" s="146"/>
      <c r="F482" s="146">
        <f t="shared" si="19"/>
        <v>212.4</v>
      </c>
      <c r="G482" s="146">
        <v>31</v>
      </c>
      <c r="H482" s="146">
        <v>7.4999999999999997E-2</v>
      </c>
      <c r="I482" s="374">
        <f t="shared" si="20"/>
        <v>1.0946327683615817E-2</v>
      </c>
      <c r="J482" s="165"/>
      <c r="K482" s="18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</row>
    <row r="483" spans="1:24" s="1" customFormat="1" ht="15.5" x14ac:dyDescent="0.35">
      <c r="A483" s="365">
        <v>133</v>
      </c>
      <c r="B483" s="321" t="s">
        <v>1282</v>
      </c>
      <c r="C483" s="146">
        <v>257.2</v>
      </c>
      <c r="D483" s="146"/>
      <c r="E483" s="146"/>
      <c r="F483" s="146">
        <f t="shared" si="19"/>
        <v>257.2</v>
      </c>
      <c r="G483" s="146"/>
      <c r="H483" s="146">
        <v>7.4999999999999997E-2</v>
      </c>
      <c r="I483" s="374">
        <f t="shared" si="20"/>
        <v>0</v>
      </c>
      <c r="J483" s="165"/>
      <c r="K483" s="18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</row>
    <row r="484" spans="1:24" s="1" customFormat="1" ht="15.5" x14ac:dyDescent="0.35">
      <c r="A484" s="286">
        <v>134</v>
      </c>
      <c r="B484" s="321" t="s">
        <v>1283</v>
      </c>
      <c r="C484" s="146">
        <v>359.74</v>
      </c>
      <c r="D484" s="146"/>
      <c r="E484" s="146">
        <v>46.4</v>
      </c>
      <c r="F484" s="146">
        <f t="shared" si="19"/>
        <v>406.14</v>
      </c>
      <c r="G484" s="146">
        <v>46</v>
      </c>
      <c r="H484" s="146">
        <v>7.4999999999999997E-2</v>
      </c>
      <c r="I484" s="374">
        <f t="shared" si="20"/>
        <v>8.4946077707194565E-3</v>
      </c>
      <c r="J484" s="165"/>
      <c r="K484" s="18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</row>
    <row r="485" spans="1:24" s="1" customFormat="1" ht="15.5" x14ac:dyDescent="0.35">
      <c r="A485" s="286">
        <v>135</v>
      </c>
      <c r="B485" s="321" t="s">
        <v>1284</v>
      </c>
      <c r="C485" s="146">
        <v>253.51</v>
      </c>
      <c r="D485" s="146"/>
      <c r="E485" s="146"/>
      <c r="F485" s="146">
        <f t="shared" si="19"/>
        <v>253.51</v>
      </c>
      <c r="G485" s="146">
        <v>37</v>
      </c>
      <c r="H485" s="146">
        <v>7.4999999999999997E-2</v>
      </c>
      <c r="I485" s="374">
        <f t="shared" si="20"/>
        <v>1.0946313754881464E-2</v>
      </c>
      <c r="J485" s="165"/>
      <c r="K485" s="18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</row>
    <row r="486" spans="1:24" s="1" customFormat="1" ht="15.5" x14ac:dyDescent="0.35">
      <c r="A486" s="365">
        <v>136</v>
      </c>
      <c r="B486" s="321" t="s">
        <v>1285</v>
      </c>
      <c r="C486" s="146">
        <v>354.64</v>
      </c>
      <c r="D486" s="146"/>
      <c r="E486" s="146"/>
      <c r="F486" s="146">
        <f t="shared" ref="F486:F491" si="21">C486+D486+E486</f>
        <v>354.64</v>
      </c>
      <c r="G486" s="146">
        <v>45</v>
      </c>
      <c r="H486" s="146">
        <v>7.4999999999999997E-2</v>
      </c>
      <c r="I486" s="374">
        <f t="shared" si="20"/>
        <v>9.5166929844349209E-3</v>
      </c>
      <c r="J486" s="165"/>
      <c r="K486" s="18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</row>
    <row r="487" spans="1:24" s="1" customFormat="1" ht="15.5" x14ac:dyDescent="0.35">
      <c r="A487" s="286">
        <v>137</v>
      </c>
      <c r="B487" s="321" t="s">
        <v>1286</v>
      </c>
      <c r="C487" s="146">
        <v>286.98</v>
      </c>
      <c r="D487" s="146"/>
      <c r="E487" s="146"/>
      <c r="F487" s="146">
        <f t="shared" si="21"/>
        <v>286.98</v>
      </c>
      <c r="G487" s="146">
        <v>44</v>
      </c>
      <c r="H487" s="146">
        <v>7.4999999999999997E-2</v>
      </c>
      <c r="I487" s="374">
        <f t="shared" si="20"/>
        <v>1.1499059167886263E-2</v>
      </c>
      <c r="J487" s="165"/>
      <c r="K487" s="18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</row>
    <row r="488" spans="1:24" s="1" customFormat="1" ht="15.5" x14ac:dyDescent="0.35">
      <c r="A488" s="286">
        <v>138</v>
      </c>
      <c r="B488" s="321" t="s">
        <v>1288</v>
      </c>
      <c r="C488" s="146">
        <v>128.9</v>
      </c>
      <c r="D488" s="146"/>
      <c r="E488" s="146"/>
      <c r="F488" s="146">
        <f t="shared" si="21"/>
        <v>128.9</v>
      </c>
      <c r="G488" s="146"/>
      <c r="H488" s="146">
        <v>7.4999999999999997E-2</v>
      </c>
      <c r="I488" s="374">
        <f t="shared" si="20"/>
        <v>0</v>
      </c>
      <c r="J488" s="165"/>
      <c r="K488" s="18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</row>
    <row r="489" spans="1:24" s="1" customFormat="1" ht="15.5" x14ac:dyDescent="0.35">
      <c r="A489" s="365">
        <v>139</v>
      </c>
      <c r="B489" s="321" t="s">
        <v>1289</v>
      </c>
      <c r="C489" s="146">
        <v>2048.73</v>
      </c>
      <c r="D489" s="146"/>
      <c r="E489" s="146"/>
      <c r="F489" s="146">
        <f t="shared" si="21"/>
        <v>2048.73</v>
      </c>
      <c r="G489" s="146">
        <v>120</v>
      </c>
      <c r="H489" s="146">
        <v>7.4999999999999997E-2</v>
      </c>
      <c r="I489" s="374">
        <f t="shared" si="20"/>
        <v>4.3929653980758808E-3</v>
      </c>
      <c r="J489" s="165"/>
      <c r="K489" s="18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</row>
    <row r="490" spans="1:24" s="1" customFormat="1" ht="15.5" x14ac:dyDescent="0.35">
      <c r="A490" s="286">
        <v>140</v>
      </c>
      <c r="B490" s="321" t="s">
        <v>1290</v>
      </c>
      <c r="C490" s="146">
        <v>2056.27</v>
      </c>
      <c r="D490" s="146"/>
      <c r="E490" s="146"/>
      <c r="F490" s="146">
        <f t="shared" si="21"/>
        <v>2056.27</v>
      </c>
      <c r="G490" s="146">
        <v>120</v>
      </c>
      <c r="H490" s="146">
        <v>7.4999999999999997E-2</v>
      </c>
      <c r="I490" s="374">
        <f t="shared" si="20"/>
        <v>4.3768571247939231E-3</v>
      </c>
      <c r="J490" s="165"/>
      <c r="K490" s="18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</row>
    <row r="491" spans="1:24" s="1" customFormat="1" ht="15.5" x14ac:dyDescent="0.35">
      <c r="A491" s="286">
        <v>141</v>
      </c>
      <c r="B491" s="321" t="s">
        <v>2191</v>
      </c>
      <c r="C491" s="146">
        <v>903</v>
      </c>
      <c r="D491" s="146"/>
      <c r="E491" s="146"/>
      <c r="F491" s="146">
        <f t="shared" si="21"/>
        <v>903</v>
      </c>
      <c r="G491" s="146">
        <v>41.25</v>
      </c>
      <c r="H491" s="146">
        <v>7.4999999999999997E-2</v>
      </c>
      <c r="I491" s="374">
        <f t="shared" si="20"/>
        <v>3.426079734219269E-3</v>
      </c>
      <c r="J491" s="165"/>
      <c r="K491" s="18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</row>
    <row r="492" spans="1:24" s="99" customFormat="1" ht="16" thickBot="1" x14ac:dyDescent="0.4">
      <c r="A492" s="368"/>
      <c r="B492" s="335" t="s">
        <v>694</v>
      </c>
      <c r="C492" s="136">
        <f>SUM(C351:C491)</f>
        <v>203117.84000000005</v>
      </c>
      <c r="D492" s="136">
        <f>SUM(D351:D491)</f>
        <v>668.30000000000007</v>
      </c>
      <c r="E492" s="136">
        <f>SUM(E351:E491)</f>
        <v>2149.8700000000003</v>
      </c>
      <c r="F492" s="136">
        <f>SUM(F351:F491)</f>
        <v>205936.00999999998</v>
      </c>
      <c r="G492" s="136">
        <f>SUM(G351:G491)</f>
        <v>19343.25</v>
      </c>
      <c r="H492" s="146">
        <v>7.4999999999999997E-2</v>
      </c>
      <c r="I492" s="373">
        <f t="shared" ref="I492:I519" si="22">G492*H492/F492</f>
        <v>7.0446336704299553E-3</v>
      </c>
      <c r="J492" s="320"/>
      <c r="K492" s="6"/>
    </row>
    <row r="493" spans="1:24" s="343" customFormat="1" ht="16" thickBot="1" x14ac:dyDescent="0.4">
      <c r="A493" s="339" t="s">
        <v>695</v>
      </c>
      <c r="B493" s="377"/>
      <c r="C493" s="354"/>
      <c r="D493" s="354"/>
      <c r="E493" s="354"/>
      <c r="F493" s="146">
        <f t="shared" ref="F493:F523" si="23">C493+D493+E493</f>
        <v>0</v>
      </c>
      <c r="G493" s="354"/>
      <c r="H493" s="146">
        <v>7.4999999999999997E-2</v>
      </c>
      <c r="I493" s="359"/>
      <c r="J493" s="341"/>
      <c r="K493" s="361"/>
    </row>
    <row r="494" spans="1:24" s="1" customFormat="1" ht="15.5" x14ac:dyDescent="0.35">
      <c r="A494" s="365">
        <v>1</v>
      </c>
      <c r="B494" s="321" t="s">
        <v>696</v>
      </c>
      <c r="C494" s="146">
        <v>4327</v>
      </c>
      <c r="D494" s="146">
        <v>114</v>
      </c>
      <c r="E494" s="146">
        <v>272.8</v>
      </c>
      <c r="F494" s="146">
        <f t="shared" si="23"/>
        <v>4713.8</v>
      </c>
      <c r="G494" s="146">
        <v>322</v>
      </c>
      <c r="H494" s="146">
        <v>7.4999999999999997E-2</v>
      </c>
      <c r="I494" s="371">
        <f t="shared" si="22"/>
        <v>5.1232551232551224E-3</v>
      </c>
      <c r="J494" s="165"/>
      <c r="K494" s="18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</row>
    <row r="495" spans="1:24" s="1" customFormat="1" ht="15.5" x14ac:dyDescent="0.35">
      <c r="A495" s="365">
        <v>2</v>
      </c>
      <c r="B495" s="321" t="s">
        <v>697</v>
      </c>
      <c r="C495" s="146">
        <v>4136.82</v>
      </c>
      <c r="D495" s="146"/>
      <c r="E495" s="146"/>
      <c r="F495" s="146">
        <f t="shared" si="23"/>
        <v>4136.82</v>
      </c>
      <c r="G495" s="146">
        <v>150</v>
      </c>
      <c r="H495" s="146">
        <v>7.4999999999999997E-2</v>
      </c>
      <c r="I495" s="374">
        <f t="shared" si="22"/>
        <v>2.7194801804284454E-3</v>
      </c>
      <c r="J495" s="165"/>
      <c r="K495" s="18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</row>
    <row r="496" spans="1:24" s="1" customFormat="1" ht="15.5" x14ac:dyDescent="0.35">
      <c r="A496" s="365">
        <v>3</v>
      </c>
      <c r="B496" s="321" t="s">
        <v>698</v>
      </c>
      <c r="C496" s="146">
        <v>7984.78</v>
      </c>
      <c r="D496" s="146"/>
      <c r="E496" s="146"/>
      <c r="F496" s="146">
        <f t="shared" si="23"/>
        <v>7984.78</v>
      </c>
      <c r="G496" s="146">
        <v>480</v>
      </c>
      <c r="H496" s="146">
        <v>7.4999999999999997E-2</v>
      </c>
      <c r="I496" s="374">
        <f t="shared" si="22"/>
        <v>4.5085775688246893E-3</v>
      </c>
      <c r="J496" s="165"/>
      <c r="K496" s="18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</row>
    <row r="497" spans="1:24" s="1" customFormat="1" ht="15.5" x14ac:dyDescent="0.35">
      <c r="A497" s="365">
        <v>4</v>
      </c>
      <c r="B497" s="321" t="s">
        <v>701</v>
      </c>
      <c r="C497" s="146">
        <v>4206.5</v>
      </c>
      <c r="D497" s="146"/>
      <c r="E497" s="146">
        <v>254.7</v>
      </c>
      <c r="F497" s="146">
        <f t="shared" si="23"/>
        <v>4461.2</v>
      </c>
      <c r="G497" s="146">
        <v>315</v>
      </c>
      <c r="H497" s="146">
        <v>7.4999999999999997E-2</v>
      </c>
      <c r="I497" s="374">
        <f t="shared" si="22"/>
        <v>5.2956603604411368E-3</v>
      </c>
      <c r="J497" s="165"/>
      <c r="K497" s="18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</row>
    <row r="498" spans="1:24" s="1" customFormat="1" ht="15.5" x14ac:dyDescent="0.35">
      <c r="A498" s="365">
        <v>5</v>
      </c>
      <c r="B498" s="321" t="s">
        <v>702</v>
      </c>
      <c r="C498" s="146">
        <v>10161.57</v>
      </c>
      <c r="D498" s="146"/>
      <c r="E498" s="146"/>
      <c r="F498" s="146">
        <f t="shared" si="23"/>
        <v>10161.57</v>
      </c>
      <c r="G498" s="146">
        <v>475</v>
      </c>
      <c r="H498" s="146">
        <v>7.4999999999999997E-2</v>
      </c>
      <c r="I498" s="374">
        <f t="shared" si="22"/>
        <v>3.5058558864427447E-3</v>
      </c>
      <c r="J498" s="165"/>
      <c r="K498" s="18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</row>
    <row r="499" spans="1:24" s="1" customFormat="1" ht="15.5" x14ac:dyDescent="0.35">
      <c r="A499" s="365">
        <v>6</v>
      </c>
      <c r="B499" s="321" t="s">
        <v>707</v>
      </c>
      <c r="C499" s="146">
        <v>5818.22</v>
      </c>
      <c r="D499" s="146"/>
      <c r="E499" s="146"/>
      <c r="F499" s="146">
        <f t="shared" si="23"/>
        <v>5818.22</v>
      </c>
      <c r="G499" s="146">
        <v>540</v>
      </c>
      <c r="H499" s="146">
        <v>7.4999999999999997E-2</v>
      </c>
      <c r="I499" s="374">
        <f t="shared" si="22"/>
        <v>6.9608918191474368E-3</v>
      </c>
      <c r="J499" s="165"/>
      <c r="K499" s="18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</row>
    <row r="500" spans="1:24" s="1" customFormat="1" ht="15.5" x14ac:dyDescent="0.35">
      <c r="A500" s="365">
        <v>7</v>
      </c>
      <c r="B500" s="321" t="s">
        <v>708</v>
      </c>
      <c r="C500" s="146">
        <v>14736.69</v>
      </c>
      <c r="D500" s="146">
        <v>1007.3</v>
      </c>
      <c r="E500" s="146">
        <v>671</v>
      </c>
      <c r="F500" s="146">
        <f t="shared" si="23"/>
        <v>16414.989999999998</v>
      </c>
      <c r="G500" s="146">
        <v>884</v>
      </c>
      <c r="H500" s="146">
        <v>7.4999999999999997E-2</v>
      </c>
      <c r="I500" s="374">
        <f t="shared" si="22"/>
        <v>4.0389911903692911E-3</v>
      </c>
      <c r="J500" s="165"/>
      <c r="K500" s="18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</row>
    <row r="501" spans="1:24" s="1" customFormat="1" ht="15.5" x14ac:dyDescent="0.35">
      <c r="A501" s="365">
        <v>8</v>
      </c>
      <c r="B501" s="321" t="s">
        <v>710</v>
      </c>
      <c r="C501" s="146">
        <v>351.06</v>
      </c>
      <c r="D501" s="146"/>
      <c r="E501" s="146"/>
      <c r="F501" s="146">
        <f t="shared" si="23"/>
        <v>351.06</v>
      </c>
      <c r="G501" s="146">
        <v>0</v>
      </c>
      <c r="H501" s="146">
        <v>7.4999999999999997E-2</v>
      </c>
      <c r="I501" s="374">
        <f t="shared" si="22"/>
        <v>0</v>
      </c>
      <c r="J501" s="165"/>
      <c r="K501" s="18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</row>
    <row r="502" spans="1:24" s="1" customFormat="1" ht="15.5" x14ac:dyDescent="0.35">
      <c r="A502" s="365">
        <v>9</v>
      </c>
      <c r="B502" s="321" t="s">
        <v>711</v>
      </c>
      <c r="C502" s="146">
        <v>377.1</v>
      </c>
      <c r="D502" s="146"/>
      <c r="E502" s="146"/>
      <c r="F502" s="146">
        <f t="shared" si="23"/>
        <v>377.1</v>
      </c>
      <c r="G502" s="146">
        <v>0</v>
      </c>
      <c r="H502" s="146">
        <v>7.4999999999999997E-2</v>
      </c>
      <c r="I502" s="374">
        <f t="shared" si="22"/>
        <v>0</v>
      </c>
      <c r="J502" s="165"/>
      <c r="K502" s="18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</row>
    <row r="503" spans="1:24" s="1" customFormat="1" ht="15.5" x14ac:dyDescent="0.35">
      <c r="A503" s="365">
        <v>10</v>
      </c>
      <c r="B503" s="321" t="s">
        <v>713</v>
      </c>
      <c r="C503" s="146">
        <v>4314.8999999999996</v>
      </c>
      <c r="D503" s="146"/>
      <c r="E503" s="146">
        <v>94.6</v>
      </c>
      <c r="F503" s="146">
        <f t="shared" si="23"/>
        <v>4409.5</v>
      </c>
      <c r="G503" s="146">
        <v>322</v>
      </c>
      <c r="H503" s="146">
        <v>7.4999999999999997E-2</v>
      </c>
      <c r="I503" s="374">
        <f t="shared" si="22"/>
        <v>5.4768114298673317E-3</v>
      </c>
      <c r="J503" s="165"/>
      <c r="K503" s="18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</row>
    <row r="504" spans="1:24" s="1" customFormat="1" ht="15.5" x14ac:dyDescent="0.35">
      <c r="A504" s="365">
        <v>11</v>
      </c>
      <c r="B504" s="321" t="s">
        <v>714</v>
      </c>
      <c r="C504" s="146">
        <v>354.7</v>
      </c>
      <c r="D504" s="146"/>
      <c r="E504" s="146"/>
      <c r="F504" s="146">
        <f t="shared" si="23"/>
        <v>354.7</v>
      </c>
      <c r="G504" s="146">
        <v>0</v>
      </c>
      <c r="H504" s="146">
        <v>7.4999999999999997E-2</v>
      </c>
      <c r="I504" s="374">
        <f t="shared" si="22"/>
        <v>0</v>
      </c>
      <c r="J504" s="165"/>
      <c r="K504" s="18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</row>
    <row r="505" spans="1:24" s="1" customFormat="1" ht="15.5" x14ac:dyDescent="0.35">
      <c r="A505" s="365">
        <v>12</v>
      </c>
      <c r="B505" s="321" t="s">
        <v>715</v>
      </c>
      <c r="C505" s="146">
        <v>352.4</v>
      </c>
      <c r="D505" s="146"/>
      <c r="E505" s="146"/>
      <c r="F505" s="146">
        <f t="shared" si="23"/>
        <v>352.4</v>
      </c>
      <c r="G505" s="146">
        <v>0</v>
      </c>
      <c r="H505" s="146">
        <v>7.4999999999999997E-2</v>
      </c>
      <c r="I505" s="374">
        <f t="shared" si="22"/>
        <v>0</v>
      </c>
      <c r="J505" s="165"/>
      <c r="K505" s="18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</row>
    <row r="506" spans="1:24" s="1" customFormat="1" ht="15.5" x14ac:dyDescent="0.35">
      <c r="A506" s="365">
        <v>13</v>
      </c>
      <c r="B506" s="321" t="s">
        <v>716</v>
      </c>
      <c r="C506" s="146">
        <v>216.7</v>
      </c>
      <c r="D506" s="146"/>
      <c r="E506" s="146"/>
      <c r="F506" s="146">
        <f t="shared" si="23"/>
        <v>216.7</v>
      </c>
      <c r="G506" s="146">
        <v>0</v>
      </c>
      <c r="H506" s="146">
        <v>7.4999999999999997E-2</v>
      </c>
      <c r="I506" s="374">
        <f t="shared" si="22"/>
        <v>0</v>
      </c>
      <c r="J506" s="165"/>
      <c r="K506" s="18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</row>
    <row r="507" spans="1:24" s="1" customFormat="1" ht="15.5" x14ac:dyDescent="0.35">
      <c r="A507" s="365">
        <v>14</v>
      </c>
      <c r="B507" s="321" t="s">
        <v>717</v>
      </c>
      <c r="C507" s="146">
        <v>42.7</v>
      </c>
      <c r="D507" s="146"/>
      <c r="E507" s="146"/>
      <c r="F507" s="146">
        <f t="shared" si="23"/>
        <v>42.7</v>
      </c>
      <c r="G507" s="146">
        <v>0</v>
      </c>
      <c r="H507" s="146">
        <v>7.4999999999999997E-2</v>
      </c>
      <c r="I507" s="374">
        <f t="shared" si="22"/>
        <v>0</v>
      </c>
      <c r="J507" s="165"/>
      <c r="K507" s="18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</row>
    <row r="508" spans="1:24" s="1" customFormat="1" ht="15.5" x14ac:dyDescent="0.35">
      <c r="A508" s="365">
        <v>15</v>
      </c>
      <c r="B508" s="321" t="s">
        <v>718</v>
      </c>
      <c r="C508" s="146">
        <v>79.7</v>
      </c>
      <c r="D508" s="146"/>
      <c r="E508" s="146"/>
      <c r="F508" s="146">
        <f t="shared" si="23"/>
        <v>79.7</v>
      </c>
      <c r="G508" s="146">
        <v>0</v>
      </c>
      <c r="H508" s="146">
        <v>7.4999999999999997E-2</v>
      </c>
      <c r="I508" s="374">
        <f t="shared" si="22"/>
        <v>0</v>
      </c>
      <c r="J508" s="165"/>
      <c r="K508" s="18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</row>
    <row r="509" spans="1:24" s="1" customFormat="1" ht="15.5" x14ac:dyDescent="0.35">
      <c r="A509" s="365">
        <v>16</v>
      </c>
      <c r="B509" s="321" t="s">
        <v>719</v>
      </c>
      <c r="C509" s="146">
        <v>177.23</v>
      </c>
      <c r="D509" s="146"/>
      <c r="E509" s="146"/>
      <c r="F509" s="146">
        <f t="shared" si="23"/>
        <v>177.23</v>
      </c>
      <c r="G509" s="146">
        <v>0</v>
      </c>
      <c r="H509" s="146">
        <v>7.4999999999999997E-2</v>
      </c>
      <c r="I509" s="374">
        <f t="shared" si="22"/>
        <v>0</v>
      </c>
      <c r="J509" s="165"/>
      <c r="K509" s="18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</row>
    <row r="510" spans="1:24" s="1" customFormat="1" ht="15.5" x14ac:dyDescent="0.35">
      <c r="A510" s="365">
        <v>17</v>
      </c>
      <c r="B510" s="321" t="s">
        <v>720</v>
      </c>
      <c r="C510" s="146">
        <v>108.36</v>
      </c>
      <c r="D510" s="146"/>
      <c r="E510" s="146"/>
      <c r="F510" s="146">
        <f t="shared" si="23"/>
        <v>108.36</v>
      </c>
      <c r="G510" s="146">
        <v>0</v>
      </c>
      <c r="H510" s="146">
        <v>7.4999999999999997E-2</v>
      </c>
      <c r="I510" s="374">
        <f t="shared" si="22"/>
        <v>0</v>
      </c>
      <c r="J510" s="165"/>
      <c r="K510" s="18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</row>
    <row r="511" spans="1:24" s="1" customFormat="1" ht="15.5" x14ac:dyDescent="0.35">
      <c r="A511" s="365">
        <v>18</v>
      </c>
      <c r="B511" s="321" t="s">
        <v>721</v>
      </c>
      <c r="C511" s="146">
        <v>76.2</v>
      </c>
      <c r="D511" s="146"/>
      <c r="E511" s="146"/>
      <c r="F511" s="146">
        <f t="shared" si="23"/>
        <v>76.2</v>
      </c>
      <c r="G511" s="146">
        <v>0</v>
      </c>
      <c r="H511" s="146">
        <v>7.4999999999999997E-2</v>
      </c>
      <c r="I511" s="374">
        <f t="shared" si="22"/>
        <v>0</v>
      </c>
      <c r="J511" s="165"/>
      <c r="K511" s="18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</row>
    <row r="512" spans="1:24" s="1" customFormat="1" ht="15.5" x14ac:dyDescent="0.35">
      <c r="A512" s="365">
        <v>19</v>
      </c>
      <c r="B512" s="321" t="s">
        <v>722</v>
      </c>
      <c r="C512" s="146">
        <v>98.5</v>
      </c>
      <c r="D512" s="146"/>
      <c r="E512" s="146"/>
      <c r="F512" s="146">
        <f t="shared" si="23"/>
        <v>98.5</v>
      </c>
      <c r="G512" s="146">
        <v>0</v>
      </c>
      <c r="H512" s="146">
        <v>7.4999999999999997E-2</v>
      </c>
      <c r="I512" s="374">
        <f t="shared" si="22"/>
        <v>0</v>
      </c>
      <c r="J512" s="165"/>
      <c r="K512" s="18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</row>
    <row r="513" spans="1:24" s="1" customFormat="1" ht="15.5" x14ac:dyDescent="0.35">
      <c r="A513" s="365">
        <v>20</v>
      </c>
      <c r="B513" s="321" t="s">
        <v>723</v>
      </c>
      <c r="C513" s="146">
        <v>93.4</v>
      </c>
      <c r="D513" s="146"/>
      <c r="E513" s="146"/>
      <c r="F513" s="146">
        <f t="shared" si="23"/>
        <v>93.4</v>
      </c>
      <c r="G513" s="146">
        <v>0</v>
      </c>
      <c r="H513" s="146">
        <v>7.4999999999999997E-2</v>
      </c>
      <c r="I513" s="374">
        <f t="shared" si="22"/>
        <v>0</v>
      </c>
      <c r="J513" s="165"/>
      <c r="K513" s="18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</row>
    <row r="514" spans="1:24" s="1" customFormat="1" ht="15.5" x14ac:dyDescent="0.35">
      <c r="A514" s="365">
        <v>21</v>
      </c>
      <c r="B514" s="321" t="s">
        <v>724</v>
      </c>
      <c r="C514" s="146">
        <v>92.7</v>
      </c>
      <c r="D514" s="146"/>
      <c r="E514" s="146"/>
      <c r="F514" s="146">
        <f t="shared" si="23"/>
        <v>92.7</v>
      </c>
      <c r="G514" s="146">
        <v>0</v>
      </c>
      <c r="H514" s="146">
        <v>7.4999999999999997E-2</v>
      </c>
      <c r="I514" s="374">
        <f t="shared" si="22"/>
        <v>0</v>
      </c>
      <c r="J514" s="165"/>
      <c r="K514" s="18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</row>
    <row r="515" spans="1:24" s="1" customFormat="1" ht="15.5" x14ac:dyDescent="0.35">
      <c r="A515" s="365">
        <v>22</v>
      </c>
      <c r="B515" s="321" t="s">
        <v>725</v>
      </c>
      <c r="C515" s="146">
        <v>346.6</v>
      </c>
      <c r="D515" s="146"/>
      <c r="E515" s="146"/>
      <c r="F515" s="146">
        <f t="shared" si="23"/>
        <v>346.6</v>
      </c>
      <c r="G515" s="146">
        <v>0</v>
      </c>
      <c r="H515" s="146">
        <v>7.4999999999999997E-2</v>
      </c>
      <c r="I515" s="374">
        <f t="shared" si="22"/>
        <v>0</v>
      </c>
      <c r="J515" s="165"/>
      <c r="K515" s="18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</row>
    <row r="516" spans="1:24" s="1" customFormat="1" ht="15.5" x14ac:dyDescent="0.35">
      <c r="A516" s="365">
        <v>23</v>
      </c>
      <c r="B516" s="321" t="s">
        <v>726</v>
      </c>
      <c r="C516" s="146">
        <v>293.2</v>
      </c>
      <c r="D516" s="146"/>
      <c r="E516" s="146"/>
      <c r="F516" s="146">
        <f t="shared" si="23"/>
        <v>293.2</v>
      </c>
      <c r="G516" s="146">
        <v>0</v>
      </c>
      <c r="H516" s="146">
        <v>7.4999999999999997E-2</v>
      </c>
      <c r="I516" s="374">
        <f t="shared" si="22"/>
        <v>0</v>
      </c>
      <c r="J516" s="165"/>
      <c r="K516" s="18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</row>
    <row r="517" spans="1:24" s="1" customFormat="1" ht="15.5" x14ac:dyDescent="0.35">
      <c r="A517" s="365">
        <v>24</v>
      </c>
      <c r="B517" s="321" t="s">
        <v>727</v>
      </c>
      <c r="C517" s="146">
        <v>4501</v>
      </c>
      <c r="D517" s="146"/>
      <c r="E517" s="146"/>
      <c r="F517" s="146">
        <f t="shared" si="23"/>
        <v>4501</v>
      </c>
      <c r="G517" s="146">
        <v>202.3</v>
      </c>
      <c r="H517" s="146">
        <v>7.4999999999999997E-2</v>
      </c>
      <c r="I517" s="374">
        <f t="shared" si="22"/>
        <v>3.3709175738724727E-3</v>
      </c>
      <c r="J517" s="165"/>
      <c r="K517" s="18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</row>
    <row r="518" spans="1:24" s="1" customFormat="1" ht="15.5" x14ac:dyDescent="0.35">
      <c r="A518" s="365">
        <v>25</v>
      </c>
      <c r="B518" s="321" t="s">
        <v>728</v>
      </c>
      <c r="C518" s="146">
        <v>195.86</v>
      </c>
      <c r="D518" s="146"/>
      <c r="E518" s="146"/>
      <c r="F518" s="146">
        <f t="shared" si="23"/>
        <v>195.86</v>
      </c>
      <c r="G518" s="146">
        <v>0</v>
      </c>
      <c r="H518" s="146">
        <v>7.4999999999999997E-2</v>
      </c>
      <c r="I518" s="374">
        <f t="shared" si="22"/>
        <v>0</v>
      </c>
      <c r="J518" s="165"/>
      <c r="K518" s="18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</row>
    <row r="519" spans="1:24" s="1" customFormat="1" ht="15.5" x14ac:dyDescent="0.35">
      <c r="A519" s="365">
        <v>26</v>
      </c>
      <c r="B519" s="321" t="s">
        <v>729</v>
      </c>
      <c r="C519" s="146">
        <v>148</v>
      </c>
      <c r="D519" s="146"/>
      <c r="E519" s="146"/>
      <c r="F519" s="146">
        <f t="shared" si="23"/>
        <v>148</v>
      </c>
      <c r="G519" s="146">
        <v>0</v>
      </c>
      <c r="H519" s="146">
        <v>7.4999999999999997E-2</v>
      </c>
      <c r="I519" s="374">
        <f t="shared" si="22"/>
        <v>0</v>
      </c>
      <c r="J519" s="165"/>
      <c r="K519" s="18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</row>
    <row r="520" spans="1:24" s="1" customFormat="1" ht="15.5" x14ac:dyDescent="0.35">
      <c r="A520" s="365">
        <v>27</v>
      </c>
      <c r="B520" s="321" t="s">
        <v>730</v>
      </c>
      <c r="C520" s="146">
        <v>92.6</v>
      </c>
      <c r="D520" s="146"/>
      <c r="E520" s="146"/>
      <c r="F520" s="146">
        <f t="shared" si="23"/>
        <v>92.6</v>
      </c>
      <c r="G520" s="146">
        <v>0</v>
      </c>
      <c r="H520" s="146">
        <v>7.4999999999999997E-2</v>
      </c>
      <c r="I520" s="374">
        <f t="shared" ref="I520:I568" si="24">G520*H520/F520</f>
        <v>0</v>
      </c>
      <c r="J520" s="165"/>
      <c r="K520" s="18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</row>
    <row r="521" spans="1:24" s="1" customFormat="1" ht="15.5" x14ac:dyDescent="0.35">
      <c r="A521" s="365">
        <v>28</v>
      </c>
      <c r="B521" s="321" t="s">
        <v>731</v>
      </c>
      <c r="C521" s="146">
        <v>78.7</v>
      </c>
      <c r="D521" s="146"/>
      <c r="E521" s="146"/>
      <c r="F521" s="146">
        <f t="shared" si="23"/>
        <v>78.7</v>
      </c>
      <c r="G521" s="146">
        <v>0</v>
      </c>
      <c r="H521" s="146">
        <v>7.4999999999999997E-2</v>
      </c>
      <c r="I521" s="374">
        <f t="shared" si="24"/>
        <v>0</v>
      </c>
      <c r="J521" s="165"/>
      <c r="K521" s="18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</row>
    <row r="522" spans="1:24" s="1" customFormat="1" ht="15.5" x14ac:dyDescent="0.35">
      <c r="A522" s="365">
        <v>29</v>
      </c>
      <c r="B522" s="321" t="s">
        <v>732</v>
      </c>
      <c r="C522" s="146">
        <v>114</v>
      </c>
      <c r="D522" s="146"/>
      <c r="E522" s="146"/>
      <c r="F522" s="146">
        <f t="shared" si="23"/>
        <v>114</v>
      </c>
      <c r="G522" s="146">
        <v>0</v>
      </c>
      <c r="H522" s="146">
        <v>7.4999999999999997E-2</v>
      </c>
      <c r="I522" s="374">
        <f t="shared" si="24"/>
        <v>0</v>
      </c>
      <c r="J522" s="165"/>
      <c r="K522" s="18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</row>
    <row r="523" spans="1:24" s="1" customFormat="1" ht="15.5" x14ac:dyDescent="0.35">
      <c r="A523" s="365">
        <v>30</v>
      </c>
      <c r="B523" s="321" t="s">
        <v>733</v>
      </c>
      <c r="C523" s="146">
        <v>25.1</v>
      </c>
      <c r="D523" s="146"/>
      <c r="E523" s="146"/>
      <c r="F523" s="146">
        <f t="shared" si="23"/>
        <v>25.1</v>
      </c>
      <c r="G523" s="146">
        <v>0</v>
      </c>
      <c r="H523" s="146">
        <v>7.4999999999999997E-2</v>
      </c>
      <c r="I523" s="374">
        <f t="shared" si="24"/>
        <v>0</v>
      </c>
      <c r="J523" s="165"/>
      <c r="K523" s="18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</row>
    <row r="524" spans="1:24" s="1" customFormat="1" ht="15.5" x14ac:dyDescent="0.35">
      <c r="A524" s="365">
        <v>31</v>
      </c>
      <c r="B524" s="321" t="s">
        <v>734</v>
      </c>
      <c r="C524" s="146">
        <v>66.599999999999994</v>
      </c>
      <c r="D524" s="146"/>
      <c r="E524" s="146"/>
      <c r="F524" s="146">
        <f t="shared" ref="F524:F577" si="25">C524+D524+E524</f>
        <v>66.599999999999994</v>
      </c>
      <c r="G524" s="146">
        <v>0</v>
      </c>
      <c r="H524" s="146">
        <v>7.4999999999999997E-2</v>
      </c>
      <c r="I524" s="374">
        <f t="shared" si="24"/>
        <v>0</v>
      </c>
      <c r="J524" s="165"/>
      <c r="K524" s="18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</row>
    <row r="525" spans="1:24" s="1" customFormat="1" ht="15.5" x14ac:dyDescent="0.35">
      <c r="A525" s="365">
        <v>32</v>
      </c>
      <c r="B525" s="321" t="s">
        <v>735</v>
      </c>
      <c r="C525" s="146">
        <v>156.4</v>
      </c>
      <c r="D525" s="146"/>
      <c r="E525" s="146"/>
      <c r="F525" s="146">
        <f t="shared" si="25"/>
        <v>156.4</v>
      </c>
      <c r="G525" s="146">
        <v>0</v>
      </c>
      <c r="H525" s="146">
        <v>7.4999999999999997E-2</v>
      </c>
      <c r="I525" s="374">
        <f t="shared" si="24"/>
        <v>0</v>
      </c>
      <c r="J525" s="165"/>
      <c r="K525" s="18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</row>
    <row r="526" spans="1:24" s="1" customFormat="1" ht="15.5" x14ac:dyDescent="0.35">
      <c r="A526" s="365">
        <v>33</v>
      </c>
      <c r="B526" s="321" t="s">
        <v>736</v>
      </c>
      <c r="C526" s="146">
        <v>59.6</v>
      </c>
      <c r="D526" s="146"/>
      <c r="E526" s="146"/>
      <c r="F526" s="146">
        <f t="shared" si="25"/>
        <v>59.6</v>
      </c>
      <c r="G526" s="146">
        <v>0</v>
      </c>
      <c r="H526" s="146">
        <v>7.4999999999999997E-2</v>
      </c>
      <c r="I526" s="374">
        <f t="shared" si="24"/>
        <v>0</v>
      </c>
      <c r="J526" s="165"/>
      <c r="K526" s="18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</row>
    <row r="527" spans="1:24" s="1" customFormat="1" ht="15.5" x14ac:dyDescent="0.35">
      <c r="A527" s="365">
        <v>34</v>
      </c>
      <c r="B527" s="321" t="s">
        <v>737</v>
      </c>
      <c r="C527" s="146">
        <v>176</v>
      </c>
      <c r="D527" s="146"/>
      <c r="E527" s="146"/>
      <c r="F527" s="146">
        <f t="shared" si="25"/>
        <v>176</v>
      </c>
      <c r="G527" s="146">
        <v>0</v>
      </c>
      <c r="H527" s="146">
        <v>7.4999999999999997E-2</v>
      </c>
      <c r="I527" s="374">
        <f t="shared" si="24"/>
        <v>0</v>
      </c>
      <c r="J527" s="165"/>
      <c r="K527" s="18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</row>
    <row r="528" spans="1:24" s="1" customFormat="1" ht="15.5" x14ac:dyDescent="0.35">
      <c r="A528" s="365">
        <v>35</v>
      </c>
      <c r="B528" s="321" t="s">
        <v>738</v>
      </c>
      <c r="C528" s="146">
        <v>149</v>
      </c>
      <c r="D528" s="146"/>
      <c r="E528" s="146"/>
      <c r="F528" s="146">
        <f t="shared" si="25"/>
        <v>149</v>
      </c>
      <c r="G528" s="146">
        <v>0</v>
      </c>
      <c r="H528" s="146">
        <v>7.4999999999999997E-2</v>
      </c>
      <c r="I528" s="374">
        <f t="shared" si="24"/>
        <v>0</v>
      </c>
      <c r="J528" s="165"/>
      <c r="K528" s="18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</row>
    <row r="529" spans="1:24" s="1" customFormat="1" ht="15.5" x14ac:dyDescent="0.35">
      <c r="A529" s="365">
        <v>36</v>
      </c>
      <c r="B529" s="321" t="s">
        <v>739</v>
      </c>
      <c r="C529" s="146">
        <v>224.8</v>
      </c>
      <c r="D529" s="146"/>
      <c r="E529" s="146"/>
      <c r="F529" s="146">
        <f t="shared" si="25"/>
        <v>224.8</v>
      </c>
      <c r="G529" s="146">
        <v>0</v>
      </c>
      <c r="H529" s="146">
        <v>7.4999999999999997E-2</v>
      </c>
      <c r="I529" s="374">
        <f t="shared" si="24"/>
        <v>0</v>
      </c>
      <c r="J529" s="165"/>
      <c r="K529" s="18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</row>
    <row r="530" spans="1:24" s="1" customFormat="1" ht="15.5" x14ac:dyDescent="0.35">
      <c r="A530" s="365">
        <v>37</v>
      </c>
      <c r="B530" s="321" t="s">
        <v>740</v>
      </c>
      <c r="C530" s="146">
        <v>243.4</v>
      </c>
      <c r="D530" s="146"/>
      <c r="E530" s="146"/>
      <c r="F530" s="146">
        <f t="shared" si="25"/>
        <v>243.4</v>
      </c>
      <c r="G530" s="146">
        <v>0</v>
      </c>
      <c r="H530" s="146">
        <v>7.4999999999999997E-2</v>
      </c>
      <c r="I530" s="374">
        <f t="shared" si="24"/>
        <v>0</v>
      </c>
      <c r="J530" s="165"/>
      <c r="K530" s="18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</row>
    <row r="531" spans="1:24" s="1" customFormat="1" ht="15.5" x14ac:dyDescent="0.35">
      <c r="A531" s="365">
        <v>38</v>
      </c>
      <c r="B531" s="321" t="s">
        <v>741</v>
      </c>
      <c r="C531" s="146">
        <v>169.9</v>
      </c>
      <c r="D531" s="146"/>
      <c r="E531" s="146"/>
      <c r="F531" s="146">
        <f t="shared" si="25"/>
        <v>169.9</v>
      </c>
      <c r="G531" s="146">
        <v>0</v>
      </c>
      <c r="H531" s="146">
        <v>7.4999999999999997E-2</v>
      </c>
      <c r="I531" s="374">
        <f t="shared" si="24"/>
        <v>0</v>
      </c>
      <c r="J531" s="165"/>
      <c r="K531" s="18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</row>
    <row r="532" spans="1:24" s="1" customFormat="1" ht="15.5" x14ac:dyDescent="0.35">
      <c r="A532" s="365">
        <v>39</v>
      </c>
      <c r="B532" s="321" t="s">
        <v>742</v>
      </c>
      <c r="C532" s="146">
        <v>377.1</v>
      </c>
      <c r="D532" s="146"/>
      <c r="E532" s="146"/>
      <c r="F532" s="146">
        <f t="shared" si="25"/>
        <v>377.1</v>
      </c>
      <c r="G532" s="146">
        <v>0</v>
      </c>
      <c r="H532" s="146">
        <v>7.4999999999999997E-2</v>
      </c>
      <c r="I532" s="374">
        <f t="shared" si="24"/>
        <v>0</v>
      </c>
      <c r="J532" s="165"/>
      <c r="K532" s="18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</row>
    <row r="533" spans="1:24" s="1" customFormat="1" ht="15.5" x14ac:dyDescent="0.35">
      <c r="A533" s="365">
        <v>40</v>
      </c>
      <c r="B533" s="321" t="s">
        <v>743</v>
      </c>
      <c r="C533" s="146">
        <v>87.1</v>
      </c>
      <c r="D533" s="146"/>
      <c r="E533" s="146"/>
      <c r="F533" s="146">
        <f t="shared" si="25"/>
        <v>87.1</v>
      </c>
      <c r="G533" s="146">
        <v>0</v>
      </c>
      <c r="H533" s="146">
        <v>7.4999999999999997E-2</v>
      </c>
      <c r="I533" s="374">
        <f t="shared" si="24"/>
        <v>0</v>
      </c>
      <c r="J533" s="165"/>
      <c r="K533" s="18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</row>
    <row r="534" spans="1:24" s="1" customFormat="1" ht="15.5" x14ac:dyDescent="0.35">
      <c r="A534" s="365">
        <v>41</v>
      </c>
      <c r="B534" s="321" t="s">
        <v>744</v>
      </c>
      <c r="C534" s="146">
        <v>348.2</v>
      </c>
      <c r="D534" s="146"/>
      <c r="E534" s="146"/>
      <c r="F534" s="146">
        <f t="shared" si="25"/>
        <v>348.2</v>
      </c>
      <c r="G534" s="146">
        <v>0</v>
      </c>
      <c r="H534" s="146">
        <v>7.4999999999999997E-2</v>
      </c>
      <c r="I534" s="374">
        <f t="shared" si="24"/>
        <v>0</v>
      </c>
      <c r="J534" s="165"/>
      <c r="K534" s="18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</row>
    <row r="535" spans="1:24" s="1" customFormat="1" ht="15.5" x14ac:dyDescent="0.35">
      <c r="A535" s="365">
        <v>42</v>
      </c>
      <c r="B535" s="321" t="s">
        <v>745</v>
      </c>
      <c r="C535" s="146">
        <v>227.7</v>
      </c>
      <c r="D535" s="146"/>
      <c r="E535" s="146"/>
      <c r="F535" s="146">
        <f t="shared" si="25"/>
        <v>227.7</v>
      </c>
      <c r="G535" s="146">
        <v>0</v>
      </c>
      <c r="H535" s="146">
        <v>7.4999999999999997E-2</v>
      </c>
      <c r="I535" s="374">
        <f t="shared" si="24"/>
        <v>0</v>
      </c>
      <c r="J535" s="165"/>
      <c r="K535" s="18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</row>
    <row r="536" spans="1:24" s="1" customFormat="1" ht="15.5" x14ac:dyDescent="0.35">
      <c r="A536" s="365">
        <v>43</v>
      </c>
      <c r="B536" s="321" t="s">
        <v>746</v>
      </c>
      <c r="C536" s="146">
        <v>409.2</v>
      </c>
      <c r="D536" s="146"/>
      <c r="E536" s="146"/>
      <c r="F536" s="146">
        <f t="shared" si="25"/>
        <v>409.2</v>
      </c>
      <c r="G536" s="146">
        <v>0</v>
      </c>
      <c r="H536" s="146">
        <v>7.4999999999999997E-2</v>
      </c>
      <c r="I536" s="374">
        <f t="shared" si="24"/>
        <v>0</v>
      </c>
      <c r="J536" s="165"/>
      <c r="K536" s="18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</row>
    <row r="537" spans="1:24" s="1" customFormat="1" ht="15.5" x14ac:dyDescent="0.35">
      <c r="A537" s="365">
        <v>44</v>
      </c>
      <c r="B537" s="321" t="s">
        <v>747</v>
      </c>
      <c r="C537" s="146">
        <v>177.6</v>
      </c>
      <c r="D537" s="146"/>
      <c r="E537" s="146"/>
      <c r="F537" s="146">
        <f t="shared" si="25"/>
        <v>177.6</v>
      </c>
      <c r="G537" s="146">
        <v>0</v>
      </c>
      <c r="H537" s="146">
        <v>7.4999999999999997E-2</v>
      </c>
      <c r="I537" s="374">
        <f t="shared" si="24"/>
        <v>0</v>
      </c>
      <c r="J537" s="165"/>
      <c r="K537" s="18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</row>
    <row r="538" spans="1:24" s="1" customFormat="1" ht="15.5" x14ac:dyDescent="0.35">
      <c r="A538" s="365">
        <v>45</v>
      </c>
      <c r="B538" s="321" t="s">
        <v>748</v>
      </c>
      <c r="C538" s="146">
        <v>383.9</v>
      </c>
      <c r="D538" s="146"/>
      <c r="E538" s="146"/>
      <c r="F538" s="146">
        <f t="shared" si="25"/>
        <v>383.9</v>
      </c>
      <c r="G538" s="146">
        <v>0</v>
      </c>
      <c r="H538" s="146">
        <v>7.4999999999999997E-2</v>
      </c>
      <c r="I538" s="374">
        <f t="shared" si="24"/>
        <v>0</v>
      </c>
      <c r="J538" s="165"/>
      <c r="K538" s="18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</row>
    <row r="539" spans="1:24" s="1" customFormat="1" ht="15.5" x14ac:dyDescent="0.35">
      <c r="A539" s="365">
        <v>46</v>
      </c>
      <c r="B539" s="321" t="s">
        <v>749</v>
      </c>
      <c r="C539" s="146">
        <v>123.2</v>
      </c>
      <c r="D539" s="146"/>
      <c r="E539" s="146"/>
      <c r="F539" s="146">
        <f t="shared" si="25"/>
        <v>123.2</v>
      </c>
      <c r="G539" s="146">
        <v>0</v>
      </c>
      <c r="H539" s="146">
        <v>7.4999999999999997E-2</v>
      </c>
      <c r="I539" s="374">
        <f t="shared" si="24"/>
        <v>0</v>
      </c>
      <c r="J539" s="165"/>
      <c r="K539" s="18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</row>
    <row r="540" spans="1:24" s="1" customFormat="1" ht="15.5" x14ac:dyDescent="0.35">
      <c r="A540" s="365">
        <v>47</v>
      </c>
      <c r="B540" s="321" t="s">
        <v>750</v>
      </c>
      <c r="C540" s="146">
        <v>423.7</v>
      </c>
      <c r="D540" s="146"/>
      <c r="E540" s="146"/>
      <c r="F540" s="146">
        <f t="shared" si="25"/>
        <v>423.7</v>
      </c>
      <c r="G540" s="146">
        <v>0</v>
      </c>
      <c r="H540" s="146">
        <v>7.4999999999999997E-2</v>
      </c>
      <c r="I540" s="374">
        <f t="shared" si="24"/>
        <v>0</v>
      </c>
      <c r="J540" s="165"/>
      <c r="K540" s="18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</row>
    <row r="541" spans="1:24" s="1" customFormat="1" ht="15.5" x14ac:dyDescent="0.35">
      <c r="A541" s="365">
        <v>48</v>
      </c>
      <c r="B541" s="321" t="s">
        <v>751</v>
      </c>
      <c r="C541" s="146">
        <v>138.80000000000001</v>
      </c>
      <c r="D541" s="146"/>
      <c r="E541" s="146"/>
      <c r="F541" s="146">
        <f t="shared" si="25"/>
        <v>138.80000000000001</v>
      </c>
      <c r="G541" s="146">
        <v>0</v>
      </c>
      <c r="H541" s="146">
        <v>7.4999999999999997E-2</v>
      </c>
      <c r="I541" s="374">
        <f t="shared" si="24"/>
        <v>0</v>
      </c>
      <c r="J541" s="165"/>
      <c r="K541" s="18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</row>
    <row r="542" spans="1:24" s="1" customFormat="1" ht="15.5" x14ac:dyDescent="0.35">
      <c r="A542" s="365">
        <v>49</v>
      </c>
      <c r="B542" s="321" t="s">
        <v>753</v>
      </c>
      <c r="C542" s="146">
        <v>353.3</v>
      </c>
      <c r="D542" s="146"/>
      <c r="E542" s="146"/>
      <c r="F542" s="146">
        <f t="shared" si="25"/>
        <v>353.3</v>
      </c>
      <c r="G542" s="146">
        <v>0</v>
      </c>
      <c r="H542" s="146">
        <v>7.4999999999999997E-2</v>
      </c>
      <c r="I542" s="374">
        <f t="shared" si="24"/>
        <v>0</v>
      </c>
      <c r="J542" s="165"/>
      <c r="K542" s="18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</row>
    <row r="543" spans="1:24" s="1" customFormat="1" ht="15.5" x14ac:dyDescent="0.35">
      <c r="A543" s="365">
        <v>50</v>
      </c>
      <c r="B543" s="321" t="s">
        <v>754</v>
      </c>
      <c r="C543" s="146">
        <v>354.5</v>
      </c>
      <c r="D543" s="146"/>
      <c r="E543" s="146"/>
      <c r="F543" s="146">
        <f t="shared" si="25"/>
        <v>354.5</v>
      </c>
      <c r="G543" s="146">
        <v>0</v>
      </c>
      <c r="H543" s="146">
        <v>7.4999999999999997E-2</v>
      </c>
      <c r="I543" s="374">
        <f t="shared" si="24"/>
        <v>0</v>
      </c>
      <c r="J543" s="165"/>
      <c r="K543" s="18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</row>
    <row r="544" spans="1:24" s="1" customFormat="1" ht="15.5" x14ac:dyDescent="0.35">
      <c r="A544" s="365">
        <v>51</v>
      </c>
      <c r="B544" s="321" t="s">
        <v>756</v>
      </c>
      <c r="C544" s="146">
        <v>348.3</v>
      </c>
      <c r="D544" s="146"/>
      <c r="E544" s="146"/>
      <c r="F544" s="146">
        <f t="shared" si="25"/>
        <v>348.3</v>
      </c>
      <c r="G544" s="146">
        <v>0</v>
      </c>
      <c r="H544" s="146">
        <v>7.4999999999999997E-2</v>
      </c>
      <c r="I544" s="374">
        <f t="shared" si="24"/>
        <v>0</v>
      </c>
      <c r="J544" s="165"/>
      <c r="K544" s="18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</row>
    <row r="545" spans="1:24" s="1" customFormat="1" ht="15.5" x14ac:dyDescent="0.35">
      <c r="A545" s="365">
        <v>52</v>
      </c>
      <c r="B545" s="321" t="s">
        <v>757</v>
      </c>
      <c r="C545" s="146">
        <v>73.400000000000006</v>
      </c>
      <c r="D545" s="146"/>
      <c r="E545" s="146"/>
      <c r="F545" s="146">
        <f t="shared" si="25"/>
        <v>73.400000000000006</v>
      </c>
      <c r="G545" s="146">
        <v>0</v>
      </c>
      <c r="H545" s="146">
        <v>7.4999999999999997E-2</v>
      </c>
      <c r="I545" s="374">
        <f t="shared" si="24"/>
        <v>0</v>
      </c>
      <c r="J545" s="165"/>
      <c r="K545" s="18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</row>
    <row r="546" spans="1:24" s="1" customFormat="1" ht="15.5" x14ac:dyDescent="0.35">
      <c r="A546" s="365">
        <v>53</v>
      </c>
      <c r="B546" s="321" t="s">
        <v>758</v>
      </c>
      <c r="C546" s="146">
        <v>117.2</v>
      </c>
      <c r="D546" s="146"/>
      <c r="E546" s="146"/>
      <c r="F546" s="146">
        <f t="shared" si="25"/>
        <v>117.2</v>
      </c>
      <c r="G546" s="146">
        <v>0</v>
      </c>
      <c r="H546" s="146">
        <v>7.4999999999999997E-2</v>
      </c>
      <c r="I546" s="374">
        <f t="shared" si="24"/>
        <v>0</v>
      </c>
      <c r="J546" s="165"/>
      <c r="K546" s="18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</row>
    <row r="547" spans="1:24" s="1" customFormat="1" ht="15.5" x14ac:dyDescent="0.35">
      <c r="A547" s="365">
        <v>54</v>
      </c>
      <c r="B547" s="321" t="s">
        <v>759</v>
      </c>
      <c r="C547" s="146">
        <v>200.1</v>
      </c>
      <c r="D547" s="146"/>
      <c r="E547" s="146"/>
      <c r="F547" s="146">
        <f t="shared" si="25"/>
        <v>200.1</v>
      </c>
      <c r="G547" s="146">
        <v>0</v>
      </c>
      <c r="H547" s="146">
        <v>7.4999999999999997E-2</v>
      </c>
      <c r="I547" s="374">
        <f t="shared" si="24"/>
        <v>0</v>
      </c>
      <c r="J547" s="165"/>
      <c r="K547" s="18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</row>
    <row r="548" spans="1:24" s="1" customFormat="1" ht="15.5" x14ac:dyDescent="0.35">
      <c r="A548" s="365">
        <v>55</v>
      </c>
      <c r="B548" s="321" t="s">
        <v>760</v>
      </c>
      <c r="C548" s="146">
        <v>79.099999999999994</v>
      </c>
      <c r="D548" s="146"/>
      <c r="E548" s="146"/>
      <c r="F548" s="146">
        <f t="shared" si="25"/>
        <v>79.099999999999994</v>
      </c>
      <c r="G548" s="146">
        <v>0</v>
      </c>
      <c r="H548" s="146">
        <v>7.4999999999999997E-2</v>
      </c>
      <c r="I548" s="374">
        <f t="shared" si="24"/>
        <v>0</v>
      </c>
      <c r="J548" s="165"/>
      <c r="K548" s="18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</row>
    <row r="549" spans="1:24" s="1" customFormat="1" ht="15.5" x14ac:dyDescent="0.35">
      <c r="A549" s="365">
        <v>56</v>
      </c>
      <c r="B549" s="321" t="s">
        <v>761</v>
      </c>
      <c r="C549" s="146">
        <v>2958.8</v>
      </c>
      <c r="D549" s="146">
        <v>298.39999999999998</v>
      </c>
      <c r="E549" s="146"/>
      <c r="F549" s="146">
        <f t="shared" si="25"/>
        <v>3257.2000000000003</v>
      </c>
      <c r="G549" s="146">
        <v>205</v>
      </c>
      <c r="H549" s="146">
        <v>7.4999999999999997E-2</v>
      </c>
      <c r="I549" s="374">
        <f t="shared" si="24"/>
        <v>4.7203119243522038E-3</v>
      </c>
      <c r="J549" s="165"/>
      <c r="K549" s="18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</row>
    <row r="550" spans="1:24" s="1" customFormat="1" ht="15.5" x14ac:dyDescent="0.35">
      <c r="A550" s="365">
        <v>57</v>
      </c>
      <c r="B550" s="321" t="s">
        <v>762</v>
      </c>
      <c r="C550" s="146">
        <v>4789.17</v>
      </c>
      <c r="D550" s="146"/>
      <c r="E550" s="146"/>
      <c r="F550" s="146">
        <f t="shared" si="25"/>
        <v>4789.17</v>
      </c>
      <c r="G550" s="146">
        <v>320</v>
      </c>
      <c r="H550" s="146">
        <v>7.4999999999999997E-2</v>
      </c>
      <c r="I550" s="374">
        <f t="shared" si="24"/>
        <v>5.0113067608792338E-3</v>
      </c>
      <c r="J550" s="165"/>
      <c r="K550" s="18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</row>
    <row r="551" spans="1:24" s="1" customFormat="1" ht="15.5" x14ac:dyDescent="0.35">
      <c r="A551" s="365">
        <v>58</v>
      </c>
      <c r="B551" s="321" t="s">
        <v>763</v>
      </c>
      <c r="C551" s="146">
        <v>6299.44</v>
      </c>
      <c r="D551" s="146">
        <v>16.920000000000002</v>
      </c>
      <c r="E551" s="146"/>
      <c r="F551" s="146">
        <f t="shared" si="25"/>
        <v>6316.36</v>
      </c>
      <c r="G551" s="146">
        <v>550</v>
      </c>
      <c r="H551" s="146">
        <v>7.4999999999999997E-2</v>
      </c>
      <c r="I551" s="374">
        <f t="shared" si="24"/>
        <v>6.5306600637075789E-3</v>
      </c>
      <c r="J551" s="165"/>
      <c r="K551" s="18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</row>
    <row r="552" spans="1:24" s="1" customFormat="1" ht="15.5" x14ac:dyDescent="0.35">
      <c r="A552" s="365">
        <v>59</v>
      </c>
      <c r="B552" s="321" t="s">
        <v>764</v>
      </c>
      <c r="C552" s="146">
        <v>4812.1099999999997</v>
      </c>
      <c r="D552" s="146"/>
      <c r="E552" s="146"/>
      <c r="F552" s="146">
        <f t="shared" si="25"/>
        <v>4812.1099999999997</v>
      </c>
      <c r="G552" s="146">
        <v>540</v>
      </c>
      <c r="H552" s="146">
        <v>7.4999999999999997E-2</v>
      </c>
      <c r="I552" s="374">
        <f t="shared" si="24"/>
        <v>8.4162664610742486E-3</v>
      </c>
      <c r="J552" s="165"/>
      <c r="K552" s="18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</row>
    <row r="553" spans="1:24" s="1" customFormat="1" ht="15.5" x14ac:dyDescent="0.35">
      <c r="A553" s="365">
        <v>60</v>
      </c>
      <c r="B553" s="321" t="s">
        <v>765</v>
      </c>
      <c r="C553" s="146">
        <v>11145.01</v>
      </c>
      <c r="D553" s="146"/>
      <c r="E553" s="146"/>
      <c r="F553" s="146">
        <f t="shared" si="25"/>
        <v>11145.01</v>
      </c>
      <c r="G553" s="146">
        <v>1060</v>
      </c>
      <c r="H553" s="146">
        <v>7.4999999999999997E-2</v>
      </c>
      <c r="I553" s="374">
        <f t="shared" si="24"/>
        <v>7.1332372066063646E-3</v>
      </c>
      <c r="J553" s="165"/>
      <c r="K553" s="18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</row>
    <row r="554" spans="1:24" s="1" customFormat="1" ht="15.5" x14ac:dyDescent="0.35">
      <c r="A554" s="365">
        <v>61</v>
      </c>
      <c r="B554" s="321" t="s">
        <v>766</v>
      </c>
      <c r="C554" s="146">
        <v>74.5</v>
      </c>
      <c r="D554" s="146"/>
      <c r="E554" s="146"/>
      <c r="F554" s="146">
        <f t="shared" si="25"/>
        <v>74.5</v>
      </c>
      <c r="G554" s="146">
        <v>0</v>
      </c>
      <c r="H554" s="146">
        <v>7.4999999999999997E-2</v>
      </c>
      <c r="I554" s="374">
        <f t="shared" si="24"/>
        <v>0</v>
      </c>
      <c r="J554" s="165"/>
      <c r="K554" s="18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</row>
    <row r="555" spans="1:24" s="1" customFormat="1" ht="15.5" x14ac:dyDescent="0.35">
      <c r="A555" s="365">
        <v>62</v>
      </c>
      <c r="B555" s="321" t="s">
        <v>767</v>
      </c>
      <c r="C555" s="146">
        <v>227.9</v>
      </c>
      <c r="D555" s="146"/>
      <c r="E555" s="146"/>
      <c r="F555" s="146">
        <f t="shared" si="25"/>
        <v>227.9</v>
      </c>
      <c r="G555" s="146">
        <v>0</v>
      </c>
      <c r="H555" s="146">
        <v>7.4999999999999997E-2</v>
      </c>
      <c r="I555" s="374">
        <f t="shared" si="24"/>
        <v>0</v>
      </c>
      <c r="J555" s="165"/>
      <c r="K555" s="18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</row>
    <row r="556" spans="1:24" s="1" customFormat="1" ht="15.5" x14ac:dyDescent="0.35">
      <c r="A556" s="365">
        <v>63</v>
      </c>
      <c r="B556" s="321" t="s">
        <v>768</v>
      </c>
      <c r="C556" s="146">
        <v>374.6</v>
      </c>
      <c r="D556" s="146"/>
      <c r="E556" s="146"/>
      <c r="F556" s="146">
        <f t="shared" si="25"/>
        <v>374.6</v>
      </c>
      <c r="G556" s="146">
        <v>0</v>
      </c>
      <c r="H556" s="146">
        <v>7.4999999999999997E-2</v>
      </c>
      <c r="I556" s="374">
        <f t="shared" si="24"/>
        <v>0</v>
      </c>
      <c r="J556" s="165"/>
      <c r="K556" s="18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</row>
    <row r="557" spans="1:24" s="1" customFormat="1" ht="15.5" x14ac:dyDescent="0.35">
      <c r="A557" s="365">
        <v>64</v>
      </c>
      <c r="B557" s="321" t="s">
        <v>1451</v>
      </c>
      <c r="C557" s="146">
        <v>707.9</v>
      </c>
      <c r="D557" s="146"/>
      <c r="E557" s="146">
        <v>30.5</v>
      </c>
      <c r="F557" s="146">
        <f t="shared" si="25"/>
        <v>738.4</v>
      </c>
      <c r="G557" s="146">
        <v>30.8</v>
      </c>
      <c r="H557" s="146">
        <v>7.4999999999999997E-2</v>
      </c>
      <c r="I557" s="374">
        <f t="shared" si="24"/>
        <v>3.1283856988082344E-3</v>
      </c>
      <c r="J557" s="165"/>
      <c r="K557" s="18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</row>
    <row r="558" spans="1:24" s="1" customFormat="1" ht="15.5" x14ac:dyDescent="0.35">
      <c r="A558" s="365">
        <v>65</v>
      </c>
      <c r="B558" s="321" t="s">
        <v>1452</v>
      </c>
      <c r="C558" s="146">
        <v>331.5</v>
      </c>
      <c r="D558" s="146"/>
      <c r="E558" s="146">
        <v>110.8</v>
      </c>
      <c r="F558" s="146">
        <f t="shared" si="25"/>
        <v>442.3</v>
      </c>
      <c r="G558" s="146">
        <v>31.2</v>
      </c>
      <c r="H558" s="146">
        <v>7.4999999999999997E-2</v>
      </c>
      <c r="I558" s="374">
        <f t="shared" si="24"/>
        <v>5.2905267917702911E-3</v>
      </c>
      <c r="J558" s="165"/>
      <c r="K558" s="18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</row>
    <row r="559" spans="1:24" s="1" customFormat="1" ht="15.5" x14ac:dyDescent="0.35">
      <c r="A559" s="365">
        <v>66</v>
      </c>
      <c r="B559" s="321" t="s">
        <v>1453</v>
      </c>
      <c r="C559" s="146">
        <v>939</v>
      </c>
      <c r="D559" s="146"/>
      <c r="E559" s="146">
        <v>104.4</v>
      </c>
      <c r="F559" s="146">
        <f t="shared" si="25"/>
        <v>1043.4000000000001</v>
      </c>
      <c r="G559" s="146">
        <v>32.700000000000003</v>
      </c>
      <c r="H559" s="146">
        <v>7.4999999999999997E-2</v>
      </c>
      <c r="I559" s="374">
        <f t="shared" si="24"/>
        <v>2.3504887866589992E-3</v>
      </c>
      <c r="J559" s="165"/>
      <c r="K559" s="18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</row>
    <row r="560" spans="1:24" s="1" customFormat="1" ht="15.5" x14ac:dyDescent="0.35">
      <c r="A560" s="365">
        <v>67</v>
      </c>
      <c r="B560" s="321" t="s">
        <v>1454</v>
      </c>
      <c r="C560" s="146">
        <v>434.3</v>
      </c>
      <c r="D560" s="146"/>
      <c r="E560" s="146">
        <v>39.299999999999997</v>
      </c>
      <c r="F560" s="146">
        <f t="shared" si="25"/>
        <v>473.6</v>
      </c>
      <c r="G560" s="146">
        <v>19.399999999999999</v>
      </c>
      <c r="H560" s="146">
        <v>7.4999999999999997E-2</v>
      </c>
      <c r="I560" s="374">
        <f t="shared" si="24"/>
        <v>3.0722128378378372E-3</v>
      </c>
      <c r="J560" s="165"/>
      <c r="K560" s="18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</row>
    <row r="561" spans="1:24" s="1" customFormat="1" ht="15.5" x14ac:dyDescent="0.35">
      <c r="A561" s="365">
        <v>68</v>
      </c>
      <c r="B561" s="321" t="s">
        <v>1455</v>
      </c>
      <c r="C561" s="146">
        <v>345.2</v>
      </c>
      <c r="D561" s="146"/>
      <c r="E561" s="146"/>
      <c r="F561" s="146">
        <f t="shared" si="25"/>
        <v>345.2</v>
      </c>
      <c r="G561" s="146">
        <v>12.6</v>
      </c>
      <c r="H561" s="146">
        <v>7.4999999999999997E-2</v>
      </c>
      <c r="I561" s="374">
        <f t="shared" si="24"/>
        <v>2.7375434530706837E-3</v>
      </c>
      <c r="J561" s="165"/>
      <c r="K561" s="18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</row>
    <row r="562" spans="1:24" s="1" customFormat="1" ht="15.5" x14ac:dyDescent="0.35">
      <c r="A562" s="365">
        <v>69</v>
      </c>
      <c r="B562" s="321" t="s">
        <v>1456</v>
      </c>
      <c r="C562" s="146">
        <v>864.9</v>
      </c>
      <c r="D562" s="146"/>
      <c r="E562" s="146"/>
      <c r="F562" s="146">
        <f t="shared" si="25"/>
        <v>864.9</v>
      </c>
      <c r="G562" s="146">
        <v>28.2</v>
      </c>
      <c r="H562" s="146">
        <v>7.4999999999999997E-2</v>
      </c>
      <c r="I562" s="374">
        <f t="shared" si="24"/>
        <v>2.4453694068678456E-3</v>
      </c>
      <c r="J562" s="165"/>
      <c r="K562" s="18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</row>
    <row r="563" spans="1:24" s="1" customFormat="1" ht="15.5" x14ac:dyDescent="0.35">
      <c r="A563" s="365">
        <v>70</v>
      </c>
      <c r="B563" s="321" t="s">
        <v>1457</v>
      </c>
      <c r="C563" s="146">
        <v>1116.9000000000001</v>
      </c>
      <c r="D563" s="146"/>
      <c r="E563" s="146"/>
      <c r="F563" s="146">
        <f t="shared" si="25"/>
        <v>1116.9000000000001</v>
      </c>
      <c r="G563" s="146">
        <v>42.5</v>
      </c>
      <c r="H563" s="146">
        <v>7.4999999999999997E-2</v>
      </c>
      <c r="I563" s="374">
        <f t="shared" si="24"/>
        <v>2.8538812785388126E-3</v>
      </c>
      <c r="J563" s="165"/>
      <c r="K563" s="18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</row>
    <row r="564" spans="1:24" s="1" customFormat="1" ht="15.5" x14ac:dyDescent="0.35">
      <c r="A564" s="365">
        <v>71</v>
      </c>
      <c r="B564" s="321" t="s">
        <v>1458</v>
      </c>
      <c r="C564" s="146">
        <v>473</v>
      </c>
      <c r="D564" s="146"/>
      <c r="E564" s="146">
        <v>33.200000000000003</v>
      </c>
      <c r="F564" s="146">
        <f t="shared" si="25"/>
        <v>506.2</v>
      </c>
      <c r="G564" s="146">
        <v>28.2</v>
      </c>
      <c r="H564" s="146">
        <v>7.4999999999999997E-2</v>
      </c>
      <c r="I564" s="374">
        <f t="shared" si="24"/>
        <v>4.1781904385618327E-3</v>
      </c>
      <c r="J564" s="165"/>
      <c r="K564" s="18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</row>
    <row r="565" spans="1:24" s="1" customFormat="1" ht="15.5" x14ac:dyDescent="0.35">
      <c r="A565" s="365">
        <v>72</v>
      </c>
      <c r="B565" s="321" t="s">
        <v>1459</v>
      </c>
      <c r="C565" s="146">
        <v>369.5</v>
      </c>
      <c r="D565" s="146"/>
      <c r="E565" s="146"/>
      <c r="F565" s="146">
        <f t="shared" si="25"/>
        <v>369.5</v>
      </c>
      <c r="G565" s="146">
        <v>19.3</v>
      </c>
      <c r="H565" s="146">
        <v>7.4999999999999997E-2</v>
      </c>
      <c r="I565" s="374">
        <f t="shared" si="24"/>
        <v>3.9174560216508796E-3</v>
      </c>
      <c r="J565" s="165"/>
      <c r="K565" s="18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</row>
    <row r="566" spans="1:24" s="1" customFormat="1" ht="15.5" x14ac:dyDescent="0.35">
      <c r="A566" s="365">
        <v>73</v>
      </c>
      <c r="B566" s="321" t="s">
        <v>1460</v>
      </c>
      <c r="C566" s="146">
        <v>510.1</v>
      </c>
      <c r="D566" s="146"/>
      <c r="E566" s="146"/>
      <c r="F566" s="146">
        <f t="shared" si="25"/>
        <v>510.1</v>
      </c>
      <c r="G566" s="146">
        <v>25.2</v>
      </c>
      <c r="H566" s="146">
        <v>7.4999999999999997E-2</v>
      </c>
      <c r="I566" s="374">
        <f t="shared" si="24"/>
        <v>3.7051558517937656E-3</v>
      </c>
      <c r="J566" s="165"/>
      <c r="K566" s="18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</row>
    <row r="567" spans="1:24" s="1" customFormat="1" ht="15.5" x14ac:dyDescent="0.35">
      <c r="A567" s="365">
        <v>74</v>
      </c>
      <c r="B567" s="321" t="s">
        <v>1462</v>
      </c>
      <c r="C567" s="146">
        <v>488.2</v>
      </c>
      <c r="D567" s="146"/>
      <c r="E567" s="146"/>
      <c r="F567" s="146">
        <f t="shared" si="25"/>
        <v>488.2</v>
      </c>
      <c r="G567" s="146">
        <v>46.1</v>
      </c>
      <c r="H567" s="146">
        <v>7.4999999999999997E-2</v>
      </c>
      <c r="I567" s="374">
        <f t="shared" si="24"/>
        <v>7.0821384678410489E-3</v>
      </c>
      <c r="J567" s="165"/>
      <c r="K567" s="18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</row>
    <row r="568" spans="1:24" s="1" customFormat="1" ht="15.5" x14ac:dyDescent="0.35">
      <c r="A568" s="365">
        <v>75</v>
      </c>
      <c r="B568" s="321" t="s">
        <v>1463</v>
      </c>
      <c r="C568" s="146">
        <v>223.7</v>
      </c>
      <c r="D568" s="146"/>
      <c r="E568" s="146"/>
      <c r="F568" s="146">
        <f t="shared" si="25"/>
        <v>223.7</v>
      </c>
      <c r="G568" s="146">
        <v>14.3</v>
      </c>
      <c r="H568" s="146">
        <v>7.4999999999999997E-2</v>
      </c>
      <c r="I568" s="374">
        <f t="shared" si="24"/>
        <v>4.7943674564148416E-3</v>
      </c>
      <c r="J568" s="165"/>
      <c r="K568" s="18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</row>
    <row r="569" spans="1:24" s="1" customFormat="1" ht="15.5" x14ac:dyDescent="0.35">
      <c r="A569" s="365">
        <v>76</v>
      </c>
      <c r="B569" s="321" t="s">
        <v>1464</v>
      </c>
      <c r="C569" s="146">
        <v>388.5</v>
      </c>
      <c r="D569" s="146"/>
      <c r="E569" s="146"/>
      <c r="F569" s="146">
        <f t="shared" si="25"/>
        <v>388.5</v>
      </c>
      <c r="G569" s="146">
        <v>18.5</v>
      </c>
      <c r="H569" s="146">
        <v>7.4999999999999997E-2</v>
      </c>
      <c r="I569" s="374">
        <f t="shared" ref="I569:I619" si="26">G569*H569/F569</f>
        <v>3.5714285714285713E-3</v>
      </c>
      <c r="J569" s="165"/>
      <c r="K569" s="18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</row>
    <row r="570" spans="1:24" s="1" customFormat="1" ht="15.5" x14ac:dyDescent="0.35">
      <c r="A570" s="365">
        <v>77</v>
      </c>
      <c r="B570" s="321" t="s">
        <v>1465</v>
      </c>
      <c r="C570" s="146">
        <v>528.32000000000005</v>
      </c>
      <c r="D570" s="146"/>
      <c r="E570" s="146"/>
      <c r="F570" s="146">
        <f t="shared" si="25"/>
        <v>528.32000000000005</v>
      </c>
      <c r="G570" s="146">
        <v>19</v>
      </c>
      <c r="H570" s="146">
        <v>7.4999999999999997E-2</v>
      </c>
      <c r="I570" s="374">
        <f t="shared" si="26"/>
        <v>2.6972289521502118E-3</v>
      </c>
      <c r="J570" s="165"/>
      <c r="K570" s="18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</row>
    <row r="571" spans="1:24" s="1" customFormat="1" ht="15.5" x14ac:dyDescent="0.35">
      <c r="A571" s="365">
        <v>78</v>
      </c>
      <c r="B571" s="321" t="s">
        <v>1466</v>
      </c>
      <c r="C571" s="146">
        <v>262.17</v>
      </c>
      <c r="D571" s="146"/>
      <c r="E571" s="146"/>
      <c r="F571" s="146">
        <f t="shared" si="25"/>
        <v>262.17</v>
      </c>
      <c r="G571" s="146">
        <v>30</v>
      </c>
      <c r="H571" s="146">
        <v>7.4999999999999997E-2</v>
      </c>
      <c r="I571" s="374">
        <f t="shared" si="26"/>
        <v>8.5822176450394781E-3</v>
      </c>
      <c r="J571" s="165"/>
      <c r="K571" s="18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</row>
    <row r="572" spans="1:24" s="1" customFormat="1" ht="15.5" x14ac:dyDescent="0.35">
      <c r="A572" s="365">
        <v>79</v>
      </c>
      <c r="B572" s="321" t="s">
        <v>1467</v>
      </c>
      <c r="C572" s="146">
        <v>513.29999999999995</v>
      </c>
      <c r="D572" s="146"/>
      <c r="E572" s="146"/>
      <c r="F572" s="146">
        <f t="shared" si="25"/>
        <v>513.29999999999995</v>
      </c>
      <c r="G572" s="146">
        <v>31.1</v>
      </c>
      <c r="H572" s="146">
        <v>7.4999999999999997E-2</v>
      </c>
      <c r="I572" s="374">
        <f t="shared" si="26"/>
        <v>4.544126241963764E-3</v>
      </c>
      <c r="J572" s="165"/>
      <c r="K572" s="18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</row>
    <row r="573" spans="1:24" s="1" customFormat="1" ht="15.5" x14ac:dyDescent="0.35">
      <c r="A573" s="365">
        <v>80</v>
      </c>
      <c r="B573" s="321" t="s">
        <v>1468</v>
      </c>
      <c r="C573" s="146">
        <v>577.70000000000005</v>
      </c>
      <c r="D573" s="146"/>
      <c r="E573" s="146"/>
      <c r="F573" s="146">
        <f t="shared" si="25"/>
        <v>577.70000000000005</v>
      </c>
      <c r="G573" s="146">
        <v>17.399999999999999</v>
      </c>
      <c r="H573" s="146">
        <v>7.4999999999999997E-2</v>
      </c>
      <c r="I573" s="374">
        <f t="shared" si="26"/>
        <v>2.2589579366453175E-3</v>
      </c>
      <c r="J573" s="165"/>
      <c r="K573" s="18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</row>
    <row r="574" spans="1:24" s="1" customFormat="1" ht="15.5" x14ac:dyDescent="0.35">
      <c r="A574" s="365">
        <v>81</v>
      </c>
      <c r="B574" s="321" t="s">
        <v>1469</v>
      </c>
      <c r="C574" s="146">
        <v>432.4</v>
      </c>
      <c r="D574" s="146"/>
      <c r="E574" s="146"/>
      <c r="F574" s="146">
        <f t="shared" si="25"/>
        <v>432.4</v>
      </c>
      <c r="G574" s="146">
        <v>28.7</v>
      </c>
      <c r="H574" s="146">
        <v>7.4999999999999997E-2</v>
      </c>
      <c r="I574" s="374">
        <f t="shared" si="26"/>
        <v>4.9780296022201662E-3</v>
      </c>
      <c r="J574" s="165"/>
      <c r="K574" s="18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</row>
    <row r="575" spans="1:24" s="1" customFormat="1" ht="15.5" x14ac:dyDescent="0.35">
      <c r="A575" s="365">
        <v>82</v>
      </c>
      <c r="B575" s="321" t="s">
        <v>1470</v>
      </c>
      <c r="C575" s="146">
        <v>488.9</v>
      </c>
      <c r="D575" s="146"/>
      <c r="E575" s="146"/>
      <c r="F575" s="146">
        <f t="shared" si="25"/>
        <v>488.9</v>
      </c>
      <c r="G575" s="146">
        <v>22.2</v>
      </c>
      <c r="H575" s="146">
        <v>7.4999999999999997E-2</v>
      </c>
      <c r="I575" s="374">
        <f t="shared" si="26"/>
        <v>3.4056044180814072E-3</v>
      </c>
      <c r="J575" s="165"/>
      <c r="K575" s="18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</row>
    <row r="576" spans="1:24" s="1" customFormat="1" ht="15.5" x14ac:dyDescent="0.35">
      <c r="A576" s="365">
        <v>83</v>
      </c>
      <c r="B576" s="321" t="s">
        <v>1471</v>
      </c>
      <c r="C576" s="146">
        <v>540.1</v>
      </c>
      <c r="D576" s="146"/>
      <c r="E576" s="146"/>
      <c r="F576" s="146">
        <f t="shared" si="25"/>
        <v>540.1</v>
      </c>
      <c r="G576" s="146">
        <v>19.2</v>
      </c>
      <c r="H576" s="146">
        <v>7.4999999999999997E-2</v>
      </c>
      <c r="I576" s="374">
        <f t="shared" si="26"/>
        <v>2.6661729309387146E-3</v>
      </c>
      <c r="J576" s="165"/>
      <c r="K576" s="18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</row>
    <row r="577" spans="1:24" s="1" customFormat="1" ht="15.5" x14ac:dyDescent="0.35">
      <c r="A577" s="365">
        <v>84</v>
      </c>
      <c r="B577" s="321" t="s">
        <v>1472</v>
      </c>
      <c r="C577" s="146">
        <v>236.8</v>
      </c>
      <c r="D577" s="146"/>
      <c r="E577" s="146"/>
      <c r="F577" s="146">
        <f t="shared" si="25"/>
        <v>236.8</v>
      </c>
      <c r="G577" s="146">
        <v>17.5</v>
      </c>
      <c r="H577" s="146">
        <v>7.4999999999999997E-2</v>
      </c>
      <c r="I577" s="374">
        <f t="shared" si="26"/>
        <v>5.5426520270270268E-3</v>
      </c>
      <c r="J577" s="165"/>
      <c r="K577" s="18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</row>
    <row r="578" spans="1:24" s="1" customFormat="1" ht="15.5" x14ac:dyDescent="0.35">
      <c r="A578" s="365">
        <v>85</v>
      </c>
      <c r="B578" s="321" t="s">
        <v>1473</v>
      </c>
      <c r="C578" s="146">
        <v>375.5</v>
      </c>
      <c r="D578" s="146"/>
      <c r="E578" s="146"/>
      <c r="F578" s="146">
        <f t="shared" ref="F578:F627" si="27">C578+D578+E578</f>
        <v>375.5</v>
      </c>
      <c r="G578" s="146">
        <v>49.7</v>
      </c>
      <c r="H578" s="146">
        <v>7.4999999999999997E-2</v>
      </c>
      <c r="I578" s="374">
        <f t="shared" si="26"/>
        <v>9.9267643142476707E-3</v>
      </c>
      <c r="J578" s="165"/>
      <c r="K578" s="18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</row>
    <row r="579" spans="1:24" s="1" customFormat="1" ht="15.5" x14ac:dyDescent="0.35">
      <c r="A579" s="365">
        <v>86</v>
      </c>
      <c r="B579" s="321" t="s">
        <v>1474</v>
      </c>
      <c r="C579" s="146">
        <v>552.64</v>
      </c>
      <c r="D579" s="146"/>
      <c r="E579" s="146">
        <v>65.900000000000006</v>
      </c>
      <c r="F579" s="146">
        <f t="shared" si="27"/>
        <v>618.54</v>
      </c>
      <c r="G579" s="146">
        <v>28.2</v>
      </c>
      <c r="H579" s="146">
        <v>7.4999999999999997E-2</v>
      </c>
      <c r="I579" s="374">
        <f t="shared" si="26"/>
        <v>3.4193423222427005E-3</v>
      </c>
      <c r="J579" s="165"/>
      <c r="K579" s="18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</row>
    <row r="580" spans="1:24" s="1" customFormat="1" ht="15.5" x14ac:dyDescent="0.35">
      <c r="A580" s="365">
        <v>87</v>
      </c>
      <c r="B580" s="321" t="s">
        <v>1475</v>
      </c>
      <c r="C580" s="146">
        <v>473.5</v>
      </c>
      <c r="D580" s="146"/>
      <c r="E580" s="146"/>
      <c r="F580" s="146">
        <f t="shared" si="27"/>
        <v>473.5</v>
      </c>
      <c r="G580" s="146">
        <v>17.600000000000001</v>
      </c>
      <c r="H580" s="146">
        <v>7.4999999999999997E-2</v>
      </c>
      <c r="I580" s="374">
        <f t="shared" si="26"/>
        <v>2.7877507919746567E-3</v>
      </c>
      <c r="J580" s="165"/>
      <c r="K580" s="18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</row>
    <row r="581" spans="1:24" s="1" customFormat="1" ht="15.5" x14ac:dyDescent="0.35">
      <c r="A581" s="365">
        <v>88</v>
      </c>
      <c r="B581" s="321" t="s">
        <v>1476</v>
      </c>
      <c r="C581" s="146">
        <v>281.8</v>
      </c>
      <c r="D581" s="146"/>
      <c r="E581" s="146"/>
      <c r="F581" s="146">
        <f t="shared" si="27"/>
        <v>281.8</v>
      </c>
      <c r="G581" s="146">
        <v>31.2</v>
      </c>
      <c r="H581" s="146">
        <v>7.4999999999999997E-2</v>
      </c>
      <c r="I581" s="374">
        <f t="shared" si="26"/>
        <v>8.3037615330021283E-3</v>
      </c>
      <c r="J581" s="165"/>
      <c r="K581" s="18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</row>
    <row r="582" spans="1:24" s="1" customFormat="1" ht="15.5" x14ac:dyDescent="0.35">
      <c r="A582" s="365">
        <v>89</v>
      </c>
      <c r="B582" s="321" t="s">
        <v>1477</v>
      </c>
      <c r="C582" s="146">
        <v>295.89999999999998</v>
      </c>
      <c r="D582" s="146"/>
      <c r="E582" s="146"/>
      <c r="F582" s="146">
        <f t="shared" si="27"/>
        <v>295.89999999999998</v>
      </c>
      <c r="G582" s="146">
        <v>27.5</v>
      </c>
      <c r="H582" s="146">
        <v>7.4999999999999997E-2</v>
      </c>
      <c r="I582" s="374">
        <f t="shared" si="26"/>
        <v>6.9702602230483279E-3</v>
      </c>
      <c r="J582" s="165"/>
      <c r="K582" s="18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</row>
    <row r="583" spans="1:24" s="1" customFormat="1" ht="15.5" x14ac:dyDescent="0.35">
      <c r="A583" s="365">
        <v>90</v>
      </c>
      <c r="B583" s="321" t="s">
        <v>1478</v>
      </c>
      <c r="C583" s="146">
        <v>346.1</v>
      </c>
      <c r="D583" s="146"/>
      <c r="E583" s="146"/>
      <c r="F583" s="146">
        <f t="shared" si="27"/>
        <v>346.1</v>
      </c>
      <c r="G583" s="146">
        <v>17.5</v>
      </c>
      <c r="H583" s="146">
        <v>7.4999999999999997E-2</v>
      </c>
      <c r="I583" s="374">
        <f t="shared" si="26"/>
        <v>3.7922565732447268E-3</v>
      </c>
      <c r="J583" s="165"/>
      <c r="K583" s="18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</row>
    <row r="584" spans="1:24" s="1" customFormat="1" ht="15.5" x14ac:dyDescent="0.35">
      <c r="A584" s="365">
        <v>91</v>
      </c>
      <c r="B584" s="321" t="s">
        <v>1479</v>
      </c>
      <c r="C584" s="146">
        <v>632.4</v>
      </c>
      <c r="D584" s="146"/>
      <c r="E584" s="146">
        <v>33</v>
      </c>
      <c r="F584" s="146">
        <f t="shared" si="27"/>
        <v>665.4</v>
      </c>
      <c r="G584" s="146">
        <v>23.3</v>
      </c>
      <c r="H584" s="146">
        <v>7.4999999999999997E-2</v>
      </c>
      <c r="I584" s="374">
        <f t="shared" si="26"/>
        <v>2.6262398557258793E-3</v>
      </c>
      <c r="J584" s="165"/>
      <c r="K584" s="18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</row>
    <row r="585" spans="1:24" s="1" customFormat="1" ht="15.5" x14ac:dyDescent="0.35">
      <c r="A585" s="365">
        <v>92</v>
      </c>
      <c r="B585" s="321" t="s">
        <v>1480</v>
      </c>
      <c r="C585" s="146">
        <v>415.51</v>
      </c>
      <c r="D585" s="146"/>
      <c r="E585" s="146"/>
      <c r="F585" s="146">
        <f t="shared" si="27"/>
        <v>415.51</v>
      </c>
      <c r="G585" s="146">
        <v>14.6</v>
      </c>
      <c r="H585" s="146">
        <v>7.4999999999999997E-2</v>
      </c>
      <c r="I585" s="374">
        <f t="shared" si="26"/>
        <v>2.6353156362061082E-3</v>
      </c>
      <c r="J585" s="165"/>
      <c r="K585" s="18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</row>
    <row r="586" spans="1:24" s="1" customFormat="1" ht="15.5" x14ac:dyDescent="0.35">
      <c r="A586" s="365">
        <v>93</v>
      </c>
      <c r="B586" s="321" t="s">
        <v>1481</v>
      </c>
      <c r="C586" s="146">
        <v>1506.2</v>
      </c>
      <c r="D586" s="146"/>
      <c r="E586" s="146">
        <v>148.6</v>
      </c>
      <c r="F586" s="146">
        <f t="shared" si="27"/>
        <v>1654.8</v>
      </c>
      <c r="G586" s="146">
        <v>224</v>
      </c>
      <c r="H586" s="146">
        <v>7.4999999999999997E-2</v>
      </c>
      <c r="I586" s="374">
        <f t="shared" si="26"/>
        <v>1.0152284263959392E-2</v>
      </c>
      <c r="J586" s="165"/>
      <c r="K586" s="18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</row>
    <row r="587" spans="1:24" s="1" customFormat="1" ht="15.5" x14ac:dyDescent="0.35">
      <c r="A587" s="365">
        <v>94</v>
      </c>
      <c r="B587" s="321" t="s">
        <v>1482</v>
      </c>
      <c r="C587" s="146">
        <v>3220.9</v>
      </c>
      <c r="D587" s="146"/>
      <c r="E587" s="146"/>
      <c r="F587" s="146">
        <f t="shared" si="27"/>
        <v>3220.9</v>
      </c>
      <c r="G587" s="146">
        <v>324</v>
      </c>
      <c r="H587" s="146">
        <v>7.4999999999999997E-2</v>
      </c>
      <c r="I587" s="374">
        <f t="shared" si="26"/>
        <v>7.5444751466981277E-3</v>
      </c>
      <c r="J587" s="165"/>
      <c r="K587" s="18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</row>
    <row r="588" spans="1:24" s="1" customFormat="1" ht="15.5" x14ac:dyDescent="0.35">
      <c r="A588" s="365">
        <v>95</v>
      </c>
      <c r="B588" s="321" t="s">
        <v>1483</v>
      </c>
      <c r="C588" s="146">
        <v>3593.47</v>
      </c>
      <c r="D588" s="146"/>
      <c r="E588" s="146"/>
      <c r="F588" s="146">
        <f t="shared" si="27"/>
        <v>3593.47</v>
      </c>
      <c r="G588" s="146">
        <v>297</v>
      </c>
      <c r="H588" s="146">
        <v>7.4999999999999997E-2</v>
      </c>
      <c r="I588" s="374">
        <f t="shared" si="26"/>
        <v>6.1987438325629548E-3</v>
      </c>
      <c r="J588" s="165"/>
      <c r="K588" s="18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</row>
    <row r="589" spans="1:24" s="1" customFormat="1" ht="15.5" x14ac:dyDescent="0.35">
      <c r="A589" s="365">
        <v>96</v>
      </c>
      <c r="B589" s="321" t="s">
        <v>1949</v>
      </c>
      <c r="C589" s="146">
        <v>5258.9</v>
      </c>
      <c r="D589" s="146"/>
      <c r="E589" s="146"/>
      <c r="F589" s="146">
        <f t="shared" si="27"/>
        <v>5258.9</v>
      </c>
      <c r="G589" s="146">
        <v>324</v>
      </c>
      <c r="H589" s="146">
        <v>7.4999999999999997E-2</v>
      </c>
      <c r="I589" s="374">
        <f t="shared" si="26"/>
        <v>4.6207381771853438E-3</v>
      </c>
      <c r="J589" s="165"/>
      <c r="K589" s="18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</row>
    <row r="590" spans="1:24" s="1" customFormat="1" ht="15.5" x14ac:dyDescent="0.35">
      <c r="A590" s="365">
        <v>97</v>
      </c>
      <c r="B590" s="321" t="s">
        <v>1950</v>
      </c>
      <c r="C590" s="146">
        <v>3743.95</v>
      </c>
      <c r="D590" s="146"/>
      <c r="E590" s="146"/>
      <c r="F590" s="146">
        <f t="shared" si="27"/>
        <v>3743.95</v>
      </c>
      <c r="G590" s="146">
        <v>258</v>
      </c>
      <c r="H590" s="146">
        <v>7.4999999999999997E-2</v>
      </c>
      <c r="I590" s="374">
        <f t="shared" si="26"/>
        <v>5.1683382523805069E-3</v>
      </c>
      <c r="J590" s="165"/>
      <c r="K590" s="18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</row>
    <row r="591" spans="1:24" s="1" customFormat="1" ht="15.5" x14ac:dyDescent="0.35">
      <c r="A591" s="365">
        <v>98</v>
      </c>
      <c r="B591" s="321" t="s">
        <v>1952</v>
      </c>
      <c r="C591" s="146">
        <v>272.89999999999998</v>
      </c>
      <c r="D591" s="146"/>
      <c r="E591" s="146"/>
      <c r="F591" s="146">
        <f t="shared" si="27"/>
        <v>272.89999999999998</v>
      </c>
      <c r="G591" s="146">
        <v>12.3</v>
      </c>
      <c r="H591" s="146">
        <v>7.4999999999999997E-2</v>
      </c>
      <c r="I591" s="374">
        <f t="shared" si="26"/>
        <v>3.3803591058995971E-3</v>
      </c>
      <c r="J591" s="165"/>
      <c r="K591" s="18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</row>
    <row r="592" spans="1:24" s="1" customFormat="1" ht="15.5" x14ac:dyDescent="0.35">
      <c r="A592" s="365">
        <v>99</v>
      </c>
      <c r="B592" s="321" t="s">
        <v>1953</v>
      </c>
      <c r="C592" s="146">
        <v>604.1</v>
      </c>
      <c r="D592" s="146"/>
      <c r="E592" s="146"/>
      <c r="F592" s="146">
        <f t="shared" si="27"/>
        <v>604.1</v>
      </c>
      <c r="G592" s="146">
        <v>23.4</v>
      </c>
      <c r="H592" s="146">
        <v>7.4999999999999997E-2</v>
      </c>
      <c r="I592" s="374">
        <f t="shared" si="26"/>
        <v>2.9051481542790927E-3</v>
      </c>
      <c r="J592" s="165"/>
      <c r="K592" s="18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</row>
    <row r="593" spans="1:24" s="1" customFormat="1" ht="15.5" x14ac:dyDescent="0.35">
      <c r="A593" s="365">
        <v>100</v>
      </c>
      <c r="B593" s="321" t="s">
        <v>1954</v>
      </c>
      <c r="C593" s="146">
        <v>464.8</v>
      </c>
      <c r="D593" s="146"/>
      <c r="E593" s="146"/>
      <c r="F593" s="146">
        <f t="shared" si="27"/>
        <v>464.8</v>
      </c>
      <c r="G593" s="146">
        <v>15</v>
      </c>
      <c r="H593" s="146">
        <v>7.4999999999999997E-2</v>
      </c>
      <c r="I593" s="374">
        <f t="shared" si="26"/>
        <v>2.42039586919105E-3</v>
      </c>
      <c r="J593" s="165"/>
      <c r="K593" s="18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</row>
    <row r="594" spans="1:24" s="1" customFormat="1" ht="15.5" x14ac:dyDescent="0.35">
      <c r="A594" s="365">
        <v>101</v>
      </c>
      <c r="B594" s="321" t="s">
        <v>2180</v>
      </c>
      <c r="C594" s="146">
        <v>83.39</v>
      </c>
      <c r="D594" s="146"/>
      <c r="E594" s="146"/>
      <c r="F594" s="146">
        <f t="shared" si="27"/>
        <v>83.39</v>
      </c>
      <c r="G594" s="146"/>
      <c r="H594" s="146">
        <v>7.4999999999999997E-2</v>
      </c>
      <c r="I594" s="374">
        <f t="shared" si="26"/>
        <v>0</v>
      </c>
      <c r="J594" s="165"/>
      <c r="K594" s="18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</row>
    <row r="595" spans="1:24" s="1" customFormat="1" ht="15.5" x14ac:dyDescent="0.35">
      <c r="A595" s="365">
        <v>102</v>
      </c>
      <c r="B595" s="321" t="s">
        <v>1955</v>
      </c>
      <c r="C595" s="146">
        <v>489.6</v>
      </c>
      <c r="D595" s="146"/>
      <c r="E595" s="146"/>
      <c r="F595" s="146">
        <f t="shared" si="27"/>
        <v>489.6</v>
      </c>
      <c r="G595" s="146">
        <v>10.1</v>
      </c>
      <c r="H595" s="146">
        <v>7.4999999999999997E-2</v>
      </c>
      <c r="I595" s="374">
        <f t="shared" si="26"/>
        <v>1.5471813725490195E-3</v>
      </c>
      <c r="J595" s="165"/>
      <c r="K595" s="18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</row>
    <row r="596" spans="1:24" s="1" customFormat="1" ht="15.5" x14ac:dyDescent="0.35">
      <c r="A596" s="365">
        <v>103</v>
      </c>
      <c r="B596" s="321" t="s">
        <v>1956</v>
      </c>
      <c r="C596" s="146">
        <v>127.92</v>
      </c>
      <c r="D596" s="146"/>
      <c r="E596" s="146"/>
      <c r="F596" s="146">
        <f t="shared" si="27"/>
        <v>127.92</v>
      </c>
      <c r="G596" s="146">
        <v>25.9</v>
      </c>
      <c r="H596" s="146">
        <v>7.4999999999999997E-2</v>
      </c>
      <c r="I596" s="374">
        <f t="shared" si="26"/>
        <v>1.5185272045028142E-2</v>
      </c>
      <c r="J596" s="165"/>
      <c r="K596" s="18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</row>
    <row r="597" spans="1:24" s="1" customFormat="1" ht="15.5" x14ac:dyDescent="0.35">
      <c r="A597" s="365">
        <v>104</v>
      </c>
      <c r="B597" s="321" t="s">
        <v>1957</v>
      </c>
      <c r="C597" s="146">
        <v>129.1</v>
      </c>
      <c r="D597" s="146"/>
      <c r="E597" s="146"/>
      <c r="F597" s="146">
        <f t="shared" si="27"/>
        <v>129.1</v>
      </c>
      <c r="G597" s="146">
        <v>8.1999999999999993</v>
      </c>
      <c r="H597" s="146">
        <v>7.4999999999999997E-2</v>
      </c>
      <c r="I597" s="374">
        <f t="shared" si="26"/>
        <v>4.7637490317583263E-3</v>
      </c>
      <c r="J597" s="165"/>
      <c r="K597" s="18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</row>
    <row r="598" spans="1:24" s="1" customFormat="1" ht="15.5" x14ac:dyDescent="0.35">
      <c r="A598" s="365">
        <v>105</v>
      </c>
      <c r="B598" s="321" t="s">
        <v>1958</v>
      </c>
      <c r="C598" s="146">
        <v>136.4</v>
      </c>
      <c r="D598" s="146"/>
      <c r="E598" s="146"/>
      <c r="F598" s="146">
        <f t="shared" si="27"/>
        <v>136.4</v>
      </c>
      <c r="G598" s="146">
        <v>14.5</v>
      </c>
      <c r="H598" s="146">
        <v>7.4999999999999997E-2</v>
      </c>
      <c r="I598" s="374">
        <f t="shared" si="26"/>
        <v>7.972873900293255E-3</v>
      </c>
      <c r="J598" s="165"/>
      <c r="K598" s="18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</row>
    <row r="599" spans="1:24" s="1" customFormat="1" ht="15.5" x14ac:dyDescent="0.35">
      <c r="A599" s="365">
        <v>106</v>
      </c>
      <c r="B599" s="321" t="s">
        <v>1959</v>
      </c>
      <c r="C599" s="146">
        <v>117.1</v>
      </c>
      <c r="D599" s="146"/>
      <c r="E599" s="146"/>
      <c r="F599" s="146">
        <f t="shared" si="27"/>
        <v>117.1</v>
      </c>
      <c r="G599" s="146">
        <v>18.600000000000001</v>
      </c>
      <c r="H599" s="146">
        <v>7.4999999999999997E-2</v>
      </c>
      <c r="I599" s="374">
        <f t="shared" si="26"/>
        <v>1.1912894961571307E-2</v>
      </c>
      <c r="J599" s="165"/>
      <c r="K599" s="18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</row>
    <row r="600" spans="1:24" s="1" customFormat="1" ht="15.5" x14ac:dyDescent="0.35">
      <c r="A600" s="365">
        <v>107</v>
      </c>
      <c r="B600" s="321" t="s">
        <v>1960</v>
      </c>
      <c r="C600" s="146">
        <v>291.16000000000003</v>
      </c>
      <c r="D600" s="146"/>
      <c r="E600" s="146"/>
      <c r="F600" s="146">
        <f t="shared" si="27"/>
        <v>291.16000000000003</v>
      </c>
      <c r="G600" s="146">
        <v>11.5</v>
      </c>
      <c r="H600" s="146">
        <v>7.4999999999999997E-2</v>
      </c>
      <c r="I600" s="374">
        <f t="shared" si="26"/>
        <v>2.9622887759307593E-3</v>
      </c>
      <c r="J600" s="165"/>
      <c r="K600" s="18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</row>
    <row r="601" spans="1:24" s="1" customFormat="1" ht="15.5" x14ac:dyDescent="0.35">
      <c r="A601" s="365">
        <v>108</v>
      </c>
      <c r="B601" s="321" t="s">
        <v>1961</v>
      </c>
      <c r="C601" s="146">
        <v>395.1</v>
      </c>
      <c r="D601" s="146">
        <v>60.1</v>
      </c>
      <c r="E601" s="146"/>
      <c r="F601" s="146">
        <f t="shared" si="27"/>
        <v>455.20000000000005</v>
      </c>
      <c r="G601" s="146">
        <v>10</v>
      </c>
      <c r="H601" s="146">
        <v>7.4999999999999997E-2</v>
      </c>
      <c r="I601" s="374">
        <f t="shared" si="26"/>
        <v>1.6476274165202107E-3</v>
      </c>
      <c r="J601" s="165"/>
      <c r="K601" s="18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</row>
    <row r="602" spans="1:24" s="1" customFormat="1" ht="15.5" x14ac:dyDescent="0.35">
      <c r="A602" s="365">
        <v>109</v>
      </c>
      <c r="B602" s="321" t="s">
        <v>1962</v>
      </c>
      <c r="C602" s="146">
        <v>120</v>
      </c>
      <c r="D602" s="146"/>
      <c r="E602" s="146"/>
      <c r="F602" s="146">
        <f t="shared" si="27"/>
        <v>120</v>
      </c>
      <c r="G602" s="146">
        <v>15.4</v>
      </c>
      <c r="H602" s="146">
        <v>7.4999999999999997E-2</v>
      </c>
      <c r="I602" s="374">
        <f t="shared" si="26"/>
        <v>9.6249999999999999E-3</v>
      </c>
      <c r="J602" s="165"/>
      <c r="K602" s="18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</row>
    <row r="603" spans="1:24" s="1" customFormat="1" ht="15.5" x14ac:dyDescent="0.35">
      <c r="A603" s="365">
        <v>110</v>
      </c>
      <c r="B603" s="321" t="s">
        <v>1963</v>
      </c>
      <c r="C603" s="146">
        <v>390.8</v>
      </c>
      <c r="D603" s="146"/>
      <c r="E603" s="146"/>
      <c r="F603" s="146">
        <f t="shared" si="27"/>
        <v>390.8</v>
      </c>
      <c r="G603" s="146">
        <v>21</v>
      </c>
      <c r="H603" s="146">
        <v>7.4999999999999997E-2</v>
      </c>
      <c r="I603" s="374">
        <f t="shared" si="26"/>
        <v>4.0301944728761514E-3</v>
      </c>
      <c r="J603" s="165"/>
      <c r="K603" s="18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</row>
    <row r="604" spans="1:24" s="1" customFormat="1" ht="15.5" x14ac:dyDescent="0.35">
      <c r="A604" s="365">
        <v>111</v>
      </c>
      <c r="B604" s="321" t="s">
        <v>1964</v>
      </c>
      <c r="C604" s="146">
        <v>105.1</v>
      </c>
      <c r="D604" s="146"/>
      <c r="E604" s="146"/>
      <c r="F604" s="146">
        <f t="shared" si="27"/>
        <v>105.1</v>
      </c>
      <c r="G604" s="146">
        <v>9.6</v>
      </c>
      <c r="H604" s="146">
        <v>7.4999999999999997E-2</v>
      </c>
      <c r="I604" s="374">
        <f t="shared" si="26"/>
        <v>6.8506184586108465E-3</v>
      </c>
      <c r="J604" s="165"/>
      <c r="K604" s="18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</row>
    <row r="605" spans="1:24" s="1" customFormat="1" ht="15.5" x14ac:dyDescent="0.35">
      <c r="A605" s="365">
        <v>112</v>
      </c>
      <c r="B605" s="321" t="s">
        <v>1965</v>
      </c>
      <c r="C605" s="146">
        <v>168.5</v>
      </c>
      <c r="D605" s="146"/>
      <c r="E605" s="146"/>
      <c r="F605" s="146">
        <f t="shared" si="27"/>
        <v>168.5</v>
      </c>
      <c r="G605" s="146">
        <v>26.1</v>
      </c>
      <c r="H605" s="146">
        <v>7.4999999999999997E-2</v>
      </c>
      <c r="I605" s="374">
        <f t="shared" si="26"/>
        <v>1.1617210682492581E-2</v>
      </c>
      <c r="J605" s="165"/>
      <c r="K605" s="18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</row>
    <row r="606" spans="1:24" s="1" customFormat="1" ht="15.5" x14ac:dyDescent="0.35">
      <c r="A606" s="365">
        <v>113</v>
      </c>
      <c r="B606" s="321" t="s">
        <v>1966</v>
      </c>
      <c r="C606" s="146">
        <v>227.3</v>
      </c>
      <c r="D606" s="146"/>
      <c r="E606" s="146"/>
      <c r="F606" s="146">
        <f t="shared" si="27"/>
        <v>227.3</v>
      </c>
      <c r="G606" s="146">
        <v>16.899999999999999</v>
      </c>
      <c r="H606" s="146">
        <v>7.4999999999999997E-2</v>
      </c>
      <c r="I606" s="374">
        <f t="shared" si="26"/>
        <v>5.5763308402991636E-3</v>
      </c>
      <c r="J606" s="165"/>
      <c r="K606" s="18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</row>
    <row r="607" spans="1:24" s="1" customFormat="1" ht="15.5" x14ac:dyDescent="0.35">
      <c r="A607" s="365">
        <v>114</v>
      </c>
      <c r="B607" s="321" t="s">
        <v>1968</v>
      </c>
      <c r="C607" s="146">
        <v>1851.82</v>
      </c>
      <c r="D607" s="146"/>
      <c r="E607" s="146"/>
      <c r="F607" s="146">
        <f t="shared" si="27"/>
        <v>1851.82</v>
      </c>
      <c r="G607" s="146">
        <v>68.400000000000006</v>
      </c>
      <c r="H607" s="146">
        <v>7.4999999999999997E-2</v>
      </c>
      <c r="I607" s="374">
        <f t="shared" si="26"/>
        <v>2.7702476482595502E-3</v>
      </c>
      <c r="J607" s="165"/>
      <c r="K607" s="18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</row>
    <row r="608" spans="1:24" s="1" customFormat="1" ht="15.5" x14ac:dyDescent="0.35">
      <c r="A608" s="365">
        <v>115</v>
      </c>
      <c r="B608" s="321" t="s">
        <v>1969</v>
      </c>
      <c r="C608" s="146">
        <v>933.25</v>
      </c>
      <c r="D608" s="146"/>
      <c r="E608" s="146"/>
      <c r="F608" s="146">
        <f t="shared" si="27"/>
        <v>933.25</v>
      </c>
      <c r="G608" s="146">
        <v>0</v>
      </c>
      <c r="H608" s="146">
        <v>7.4999999999999997E-2</v>
      </c>
      <c r="I608" s="374">
        <f t="shared" si="26"/>
        <v>0</v>
      </c>
      <c r="J608" s="165"/>
      <c r="K608" s="18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</row>
    <row r="609" spans="1:24" s="1" customFormat="1" ht="15.5" x14ac:dyDescent="0.35">
      <c r="A609" s="365">
        <v>116</v>
      </c>
      <c r="B609" s="321" t="s">
        <v>1970</v>
      </c>
      <c r="C609" s="146">
        <v>1158.5</v>
      </c>
      <c r="D609" s="146"/>
      <c r="E609" s="146"/>
      <c r="F609" s="146">
        <f t="shared" si="27"/>
        <v>1158.5</v>
      </c>
      <c r="G609" s="146">
        <v>0</v>
      </c>
      <c r="H609" s="146">
        <v>7.4999999999999997E-2</v>
      </c>
      <c r="I609" s="374">
        <f t="shared" si="26"/>
        <v>0</v>
      </c>
      <c r="J609" s="165"/>
      <c r="K609" s="18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</row>
    <row r="610" spans="1:24" s="1" customFormat="1" ht="15.5" x14ac:dyDescent="0.35">
      <c r="A610" s="365">
        <v>117</v>
      </c>
      <c r="B610" s="321" t="s">
        <v>1971</v>
      </c>
      <c r="C610" s="146">
        <v>3663.95</v>
      </c>
      <c r="D610" s="146"/>
      <c r="E610" s="146">
        <v>111.7</v>
      </c>
      <c r="F610" s="146">
        <f t="shared" si="27"/>
        <v>3775.6499999999996</v>
      </c>
      <c r="G610" s="146">
        <v>304.89999999999998</v>
      </c>
      <c r="H610" s="146">
        <v>7.4999999999999997E-2</v>
      </c>
      <c r="I610" s="374">
        <f t="shared" si="26"/>
        <v>6.0565730404036388E-3</v>
      </c>
      <c r="J610" s="165"/>
      <c r="K610" s="18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</row>
    <row r="611" spans="1:24" s="1" customFormat="1" ht="15.5" x14ac:dyDescent="0.35">
      <c r="A611" s="365">
        <v>118</v>
      </c>
      <c r="B611" s="321" t="s">
        <v>1972</v>
      </c>
      <c r="C611" s="146">
        <v>79.3</v>
      </c>
      <c r="D611" s="146"/>
      <c r="E611" s="146"/>
      <c r="F611" s="146">
        <f t="shared" si="27"/>
        <v>79.3</v>
      </c>
      <c r="G611" s="146">
        <v>8.9</v>
      </c>
      <c r="H611" s="146">
        <v>7.4999999999999997E-2</v>
      </c>
      <c r="I611" s="374">
        <f t="shared" si="26"/>
        <v>8.417402269861287E-3</v>
      </c>
      <c r="J611" s="165"/>
      <c r="K611" s="18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</row>
    <row r="612" spans="1:24" s="1" customFormat="1" ht="15.5" x14ac:dyDescent="0.35">
      <c r="A612" s="365">
        <v>119</v>
      </c>
      <c r="B612" s="321" t="s">
        <v>1973</v>
      </c>
      <c r="C612" s="146">
        <v>377.9</v>
      </c>
      <c r="D612" s="146"/>
      <c r="E612" s="146"/>
      <c r="F612" s="146">
        <f t="shared" si="27"/>
        <v>377.9</v>
      </c>
      <c r="G612" s="146">
        <v>22</v>
      </c>
      <c r="H612" s="146">
        <v>7.4999999999999997E-2</v>
      </c>
      <c r="I612" s="374">
        <f t="shared" si="26"/>
        <v>4.3662344535591426E-3</v>
      </c>
      <c r="J612" s="165"/>
      <c r="K612" s="18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</row>
    <row r="613" spans="1:24" s="1" customFormat="1" ht="15.5" x14ac:dyDescent="0.35">
      <c r="A613" s="365">
        <v>120</v>
      </c>
      <c r="B613" s="321" t="s">
        <v>1974</v>
      </c>
      <c r="C613" s="146">
        <v>86.1</v>
      </c>
      <c r="D613" s="146"/>
      <c r="E613" s="146"/>
      <c r="F613" s="146">
        <f t="shared" si="27"/>
        <v>86.1</v>
      </c>
      <c r="G613" s="146">
        <v>10.4</v>
      </c>
      <c r="H613" s="146">
        <v>7.4999999999999997E-2</v>
      </c>
      <c r="I613" s="374">
        <f t="shared" si="26"/>
        <v>9.0592334494773528E-3</v>
      </c>
      <c r="J613" s="165"/>
      <c r="K613" s="18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</row>
    <row r="614" spans="1:24" s="1" customFormat="1" ht="15.5" x14ac:dyDescent="0.35">
      <c r="A614" s="365">
        <v>121</v>
      </c>
      <c r="B614" s="321" t="s">
        <v>1975</v>
      </c>
      <c r="C614" s="146">
        <v>59.7</v>
      </c>
      <c r="D614" s="146"/>
      <c r="E614" s="146"/>
      <c r="F614" s="146">
        <f t="shared" si="27"/>
        <v>59.7</v>
      </c>
      <c r="G614" s="146">
        <v>8.5</v>
      </c>
      <c r="H614" s="146">
        <v>7.4999999999999997E-2</v>
      </c>
      <c r="I614" s="374">
        <f t="shared" si="26"/>
        <v>1.0678391959798994E-2</v>
      </c>
      <c r="J614" s="165"/>
      <c r="K614" s="18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</row>
    <row r="615" spans="1:24" s="1" customFormat="1" ht="15.5" x14ac:dyDescent="0.35">
      <c r="A615" s="365">
        <v>122</v>
      </c>
      <c r="B615" s="321" t="s">
        <v>1976</v>
      </c>
      <c r="C615" s="146">
        <v>66.099999999999994</v>
      </c>
      <c r="D615" s="146"/>
      <c r="E615" s="146"/>
      <c r="F615" s="146">
        <f t="shared" si="27"/>
        <v>66.099999999999994</v>
      </c>
      <c r="G615" s="146">
        <v>9.6999999999999993</v>
      </c>
      <c r="H615" s="146">
        <v>7.4999999999999997E-2</v>
      </c>
      <c r="I615" s="374">
        <f t="shared" si="26"/>
        <v>1.1006051437216339E-2</v>
      </c>
      <c r="J615" s="165"/>
      <c r="K615" s="18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</row>
    <row r="616" spans="1:24" s="1" customFormat="1" ht="15.5" x14ac:dyDescent="0.35">
      <c r="A616" s="365">
        <v>123</v>
      </c>
      <c r="B616" s="321" t="s">
        <v>1977</v>
      </c>
      <c r="C616" s="146">
        <v>111.6</v>
      </c>
      <c r="D616" s="146"/>
      <c r="E616" s="146"/>
      <c r="F616" s="146">
        <f t="shared" si="27"/>
        <v>111.6</v>
      </c>
      <c r="G616" s="146">
        <v>12.2</v>
      </c>
      <c r="H616" s="146">
        <v>7.4999999999999997E-2</v>
      </c>
      <c r="I616" s="374">
        <f t="shared" si="26"/>
        <v>8.1989247311827947E-3</v>
      </c>
      <c r="J616" s="165"/>
      <c r="K616" s="18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</row>
    <row r="617" spans="1:24" s="1" customFormat="1" ht="15.5" x14ac:dyDescent="0.35">
      <c r="A617" s="365">
        <v>124</v>
      </c>
      <c r="B617" s="321" t="s">
        <v>1978</v>
      </c>
      <c r="C617" s="146">
        <v>119.2</v>
      </c>
      <c r="D617" s="146"/>
      <c r="E617" s="146"/>
      <c r="F617" s="146">
        <f t="shared" si="27"/>
        <v>119.2</v>
      </c>
      <c r="G617" s="146">
        <v>11</v>
      </c>
      <c r="H617" s="146">
        <v>7.4999999999999997E-2</v>
      </c>
      <c r="I617" s="374">
        <f t="shared" si="26"/>
        <v>6.921140939597315E-3</v>
      </c>
      <c r="J617" s="165"/>
      <c r="K617" s="18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</row>
    <row r="618" spans="1:24" s="1" customFormat="1" ht="15.5" x14ac:dyDescent="0.35">
      <c r="A618" s="365">
        <v>125</v>
      </c>
      <c r="B618" s="321" t="s">
        <v>1980</v>
      </c>
      <c r="C618" s="146">
        <v>67</v>
      </c>
      <c r="D618" s="146"/>
      <c r="E618" s="146"/>
      <c r="F618" s="146">
        <f t="shared" si="27"/>
        <v>67</v>
      </c>
      <c r="G618" s="146">
        <v>12.8</v>
      </c>
      <c r="H618" s="146">
        <v>7.4999999999999997E-2</v>
      </c>
      <c r="I618" s="374">
        <f t="shared" si="26"/>
        <v>1.4328358208955224E-2</v>
      </c>
      <c r="J618" s="165"/>
      <c r="K618" s="18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</row>
    <row r="619" spans="1:24" s="1" customFormat="1" ht="15.5" x14ac:dyDescent="0.35">
      <c r="A619" s="365">
        <v>126</v>
      </c>
      <c r="B619" s="321" t="s">
        <v>1981</v>
      </c>
      <c r="C619" s="146">
        <v>212.2</v>
      </c>
      <c r="D619" s="146"/>
      <c r="E619" s="146"/>
      <c r="F619" s="146">
        <f t="shared" si="27"/>
        <v>212.2</v>
      </c>
      <c r="G619" s="146">
        <v>25</v>
      </c>
      <c r="H619" s="146">
        <v>7.4999999999999997E-2</v>
      </c>
      <c r="I619" s="374">
        <f t="shared" si="26"/>
        <v>8.8360037700282758E-3</v>
      </c>
      <c r="J619" s="165"/>
      <c r="K619" s="18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</row>
    <row r="620" spans="1:24" s="1" customFormat="1" ht="15.5" x14ac:dyDescent="0.35">
      <c r="A620" s="365">
        <v>127</v>
      </c>
      <c r="B620" s="321" t="s">
        <v>1983</v>
      </c>
      <c r="C620" s="146">
        <v>466.8</v>
      </c>
      <c r="D620" s="146"/>
      <c r="E620" s="146"/>
      <c r="F620" s="146">
        <f t="shared" si="27"/>
        <v>466.8</v>
      </c>
      <c r="G620" s="146">
        <v>80.3</v>
      </c>
      <c r="H620" s="146">
        <v>7.4999999999999997E-2</v>
      </c>
      <c r="I620" s="374">
        <f t="shared" ref="I620:I667" si="28">G620*H620/F620</f>
        <v>1.2901670951156812E-2</v>
      </c>
      <c r="J620" s="165"/>
      <c r="K620" s="18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</row>
    <row r="621" spans="1:24" s="1" customFormat="1" ht="15.5" x14ac:dyDescent="0.35">
      <c r="A621" s="365">
        <v>128</v>
      </c>
      <c r="B621" s="321" t="s">
        <v>1984</v>
      </c>
      <c r="C621" s="146">
        <v>681.36</v>
      </c>
      <c r="D621" s="146"/>
      <c r="E621" s="146"/>
      <c r="F621" s="146">
        <f t="shared" si="27"/>
        <v>681.36</v>
      </c>
      <c r="G621" s="146">
        <v>90.1</v>
      </c>
      <c r="H621" s="146">
        <v>7.4999999999999997E-2</v>
      </c>
      <c r="I621" s="374">
        <f t="shared" si="28"/>
        <v>9.917664670658681E-3</v>
      </c>
      <c r="J621" s="165"/>
      <c r="K621" s="18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</row>
    <row r="622" spans="1:24" s="1" customFormat="1" ht="15.5" x14ac:dyDescent="0.35">
      <c r="A622" s="365">
        <v>129</v>
      </c>
      <c r="B622" s="321" t="s">
        <v>1985</v>
      </c>
      <c r="C622" s="146">
        <v>504.2</v>
      </c>
      <c r="D622" s="146"/>
      <c r="E622" s="146"/>
      <c r="F622" s="146">
        <f t="shared" si="27"/>
        <v>504.2</v>
      </c>
      <c r="G622" s="146">
        <v>29.5</v>
      </c>
      <c r="H622" s="146">
        <v>7.4999999999999997E-2</v>
      </c>
      <c r="I622" s="374">
        <f t="shared" si="28"/>
        <v>4.3881396271320903E-3</v>
      </c>
      <c r="J622" s="165"/>
      <c r="K622" s="18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</row>
    <row r="623" spans="1:24" s="1" customFormat="1" ht="15.5" x14ac:dyDescent="0.35">
      <c r="A623" s="365">
        <v>130</v>
      </c>
      <c r="B623" s="321" t="s">
        <v>1986</v>
      </c>
      <c r="C623" s="146">
        <v>166.6</v>
      </c>
      <c r="D623" s="146"/>
      <c r="E623" s="146"/>
      <c r="F623" s="146">
        <f t="shared" si="27"/>
        <v>166.6</v>
      </c>
      <c r="G623" s="146">
        <v>12</v>
      </c>
      <c r="H623" s="146">
        <v>7.4999999999999997E-2</v>
      </c>
      <c r="I623" s="374">
        <f t="shared" si="28"/>
        <v>5.4021608643457378E-3</v>
      </c>
      <c r="J623" s="165"/>
      <c r="K623" s="18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</row>
    <row r="624" spans="1:24" s="1" customFormat="1" ht="15.5" x14ac:dyDescent="0.35">
      <c r="A624" s="365">
        <v>131</v>
      </c>
      <c r="B624" s="321" t="s">
        <v>1987</v>
      </c>
      <c r="C624" s="146">
        <v>37.799999999999997</v>
      </c>
      <c r="D624" s="146"/>
      <c r="E624" s="146"/>
      <c r="F624" s="146">
        <f t="shared" si="27"/>
        <v>37.799999999999997</v>
      </c>
      <c r="G624" s="146">
        <v>4.5999999999999996</v>
      </c>
      <c r="H624" s="146">
        <v>7.4999999999999997E-2</v>
      </c>
      <c r="I624" s="374">
        <f t="shared" si="28"/>
        <v>9.1269841269841275E-3</v>
      </c>
      <c r="J624" s="165"/>
      <c r="K624" s="18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</row>
    <row r="625" spans="1:24" s="1" customFormat="1" ht="15.5" x14ac:dyDescent="0.35">
      <c r="A625" s="365">
        <v>132</v>
      </c>
      <c r="B625" s="321" t="s">
        <v>1989</v>
      </c>
      <c r="C625" s="146">
        <v>146.19999999999999</v>
      </c>
      <c r="D625" s="146"/>
      <c r="E625" s="146"/>
      <c r="F625" s="146">
        <f t="shared" si="27"/>
        <v>146.19999999999999</v>
      </c>
      <c r="G625" s="146">
        <v>12.6</v>
      </c>
      <c r="H625" s="146">
        <v>7.4999999999999997E-2</v>
      </c>
      <c r="I625" s="374">
        <f t="shared" si="28"/>
        <v>6.4637482900136798E-3</v>
      </c>
      <c r="J625" s="165"/>
      <c r="K625" s="18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</row>
    <row r="626" spans="1:24" s="1" customFormat="1" ht="15.5" x14ac:dyDescent="0.35">
      <c r="A626" s="365">
        <v>133</v>
      </c>
      <c r="B626" s="321" t="s">
        <v>1990</v>
      </c>
      <c r="C626" s="146">
        <v>73</v>
      </c>
      <c r="D626" s="146"/>
      <c r="E626" s="146"/>
      <c r="F626" s="146">
        <f t="shared" si="27"/>
        <v>73</v>
      </c>
      <c r="G626" s="146">
        <v>12.8</v>
      </c>
      <c r="H626" s="146">
        <v>7.4999999999999997E-2</v>
      </c>
      <c r="I626" s="374">
        <f t="shared" si="28"/>
        <v>1.3150684931506848E-2</v>
      </c>
      <c r="J626" s="165"/>
      <c r="K626" s="18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</row>
    <row r="627" spans="1:24" s="1" customFormat="1" ht="15.5" x14ac:dyDescent="0.35">
      <c r="A627" s="365">
        <v>134</v>
      </c>
      <c r="B627" s="321" t="s">
        <v>1991</v>
      </c>
      <c r="C627" s="146">
        <v>110</v>
      </c>
      <c r="D627" s="146"/>
      <c r="E627" s="146"/>
      <c r="F627" s="146">
        <f t="shared" si="27"/>
        <v>110</v>
      </c>
      <c r="G627" s="146">
        <v>8.8000000000000007</v>
      </c>
      <c r="H627" s="146">
        <v>7.4999999999999997E-2</v>
      </c>
      <c r="I627" s="374">
        <f t="shared" si="28"/>
        <v>6.0000000000000001E-3</v>
      </c>
      <c r="J627" s="165"/>
      <c r="K627" s="18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</row>
    <row r="628" spans="1:24" s="1" customFormat="1" ht="15.5" x14ac:dyDescent="0.35">
      <c r="A628" s="365">
        <v>135</v>
      </c>
      <c r="B628" s="321" t="s">
        <v>1992</v>
      </c>
      <c r="C628" s="146">
        <v>382</v>
      </c>
      <c r="D628" s="146"/>
      <c r="E628" s="146"/>
      <c r="F628" s="146">
        <f t="shared" ref="F628:F692" si="29">C628+D628+E628</f>
        <v>382</v>
      </c>
      <c r="G628" s="146">
        <v>20.8</v>
      </c>
      <c r="H628" s="146">
        <v>7.4999999999999997E-2</v>
      </c>
      <c r="I628" s="374">
        <f t="shared" si="28"/>
        <v>4.0837696335078539E-3</v>
      </c>
      <c r="J628" s="165"/>
      <c r="K628" s="18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</row>
    <row r="629" spans="1:24" s="1" customFormat="1" ht="15.5" x14ac:dyDescent="0.35">
      <c r="A629" s="365">
        <v>136</v>
      </c>
      <c r="B629" s="321" t="s">
        <v>1993</v>
      </c>
      <c r="C629" s="146">
        <v>226.9</v>
      </c>
      <c r="D629" s="146"/>
      <c r="E629" s="146"/>
      <c r="F629" s="146">
        <f t="shared" si="29"/>
        <v>226.9</v>
      </c>
      <c r="G629" s="146">
        <v>28</v>
      </c>
      <c r="H629" s="146">
        <v>7.4999999999999997E-2</v>
      </c>
      <c r="I629" s="374">
        <f t="shared" si="28"/>
        <v>9.2551784927280747E-3</v>
      </c>
      <c r="J629" s="165"/>
      <c r="K629" s="18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</row>
    <row r="630" spans="1:24" s="1" customFormat="1" ht="15.5" x14ac:dyDescent="0.35">
      <c r="A630" s="365">
        <v>137</v>
      </c>
      <c r="B630" s="321" t="s">
        <v>1994</v>
      </c>
      <c r="C630" s="146">
        <v>428.31</v>
      </c>
      <c r="D630" s="146"/>
      <c r="E630" s="146"/>
      <c r="F630" s="146">
        <f t="shared" si="29"/>
        <v>428.31</v>
      </c>
      <c r="G630" s="146">
        <v>51.2</v>
      </c>
      <c r="H630" s="146">
        <v>7.4999999999999997E-2</v>
      </c>
      <c r="I630" s="374">
        <f t="shared" si="28"/>
        <v>8.9654689360509909E-3</v>
      </c>
      <c r="J630" s="165"/>
      <c r="K630" s="18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</row>
    <row r="631" spans="1:24" s="1" customFormat="1" ht="15.5" x14ac:dyDescent="0.35">
      <c r="A631" s="365">
        <v>138</v>
      </c>
      <c r="B631" s="321" t="s">
        <v>1995</v>
      </c>
      <c r="C631" s="146">
        <v>744.3</v>
      </c>
      <c r="D631" s="146"/>
      <c r="E631" s="146"/>
      <c r="F631" s="146">
        <f t="shared" si="29"/>
        <v>744.3</v>
      </c>
      <c r="G631" s="146">
        <v>85.6</v>
      </c>
      <c r="H631" s="146">
        <v>7.4999999999999997E-2</v>
      </c>
      <c r="I631" s="374">
        <f t="shared" si="28"/>
        <v>8.6255542120112858E-3</v>
      </c>
      <c r="J631" s="165"/>
      <c r="K631" s="18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</row>
    <row r="632" spans="1:24" s="1" customFormat="1" ht="15.5" x14ac:dyDescent="0.35">
      <c r="A632" s="365">
        <v>139</v>
      </c>
      <c r="B632" s="321" t="s">
        <v>1996</v>
      </c>
      <c r="C632" s="146">
        <v>1084.5899999999999</v>
      </c>
      <c r="D632" s="146"/>
      <c r="E632" s="146"/>
      <c r="F632" s="146">
        <f t="shared" si="29"/>
        <v>1084.5899999999999</v>
      </c>
      <c r="G632" s="146">
        <v>98.6</v>
      </c>
      <c r="H632" s="146">
        <v>7.4999999999999997E-2</v>
      </c>
      <c r="I632" s="374">
        <f t="shared" si="28"/>
        <v>6.8182446823223525E-3</v>
      </c>
      <c r="J632" s="165"/>
      <c r="K632" s="18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</row>
    <row r="633" spans="1:24" s="1" customFormat="1" ht="15.5" x14ac:dyDescent="0.35">
      <c r="A633" s="365">
        <v>140</v>
      </c>
      <c r="B633" s="321" t="s">
        <v>1997</v>
      </c>
      <c r="C633" s="146">
        <v>1069.71</v>
      </c>
      <c r="D633" s="146"/>
      <c r="E633" s="146"/>
      <c r="F633" s="146">
        <f t="shared" si="29"/>
        <v>1069.71</v>
      </c>
      <c r="G633" s="146">
        <v>86.4</v>
      </c>
      <c r="H633" s="146">
        <v>7.4999999999999997E-2</v>
      </c>
      <c r="I633" s="374">
        <f t="shared" si="28"/>
        <v>6.0577165773901343E-3</v>
      </c>
      <c r="J633" s="165"/>
      <c r="K633" s="18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</row>
    <row r="634" spans="1:24" s="1" customFormat="1" ht="15.5" x14ac:dyDescent="0.35">
      <c r="A634" s="365">
        <v>141</v>
      </c>
      <c r="B634" s="321" t="s">
        <v>1998</v>
      </c>
      <c r="C634" s="146">
        <v>196.8</v>
      </c>
      <c r="D634" s="146"/>
      <c r="E634" s="146"/>
      <c r="F634" s="146">
        <f t="shared" si="29"/>
        <v>196.8</v>
      </c>
      <c r="G634" s="146">
        <v>41</v>
      </c>
      <c r="H634" s="146">
        <v>7.4999999999999997E-2</v>
      </c>
      <c r="I634" s="374">
        <f t="shared" si="28"/>
        <v>1.5624999999999998E-2</v>
      </c>
      <c r="J634" s="165"/>
      <c r="K634" s="18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</row>
    <row r="635" spans="1:24" s="1" customFormat="1" ht="15.5" x14ac:dyDescent="0.35">
      <c r="A635" s="365">
        <v>142</v>
      </c>
      <c r="B635" s="321" t="s">
        <v>1999</v>
      </c>
      <c r="C635" s="146">
        <v>625.9</v>
      </c>
      <c r="D635" s="146"/>
      <c r="E635" s="146"/>
      <c r="F635" s="146">
        <f t="shared" si="29"/>
        <v>625.9</v>
      </c>
      <c r="G635" s="146">
        <v>0</v>
      </c>
      <c r="H635" s="146">
        <v>7.4999999999999997E-2</v>
      </c>
      <c r="I635" s="374">
        <f t="shared" si="28"/>
        <v>0</v>
      </c>
      <c r="J635" s="165"/>
      <c r="K635" s="18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</row>
    <row r="636" spans="1:24" s="1" customFormat="1" ht="15.5" x14ac:dyDescent="0.35">
      <c r="A636" s="365">
        <v>143</v>
      </c>
      <c r="B636" s="321" t="s">
        <v>2001</v>
      </c>
      <c r="C636" s="146">
        <v>561.25</v>
      </c>
      <c r="D636" s="146"/>
      <c r="E636" s="146"/>
      <c r="F636" s="146">
        <f t="shared" si="29"/>
        <v>561.25</v>
      </c>
      <c r="G636" s="146">
        <v>36</v>
      </c>
      <c r="H636" s="146">
        <v>7.4999999999999997E-2</v>
      </c>
      <c r="I636" s="374">
        <f t="shared" si="28"/>
        <v>4.8106904231625834E-3</v>
      </c>
      <c r="J636" s="165"/>
      <c r="K636" s="18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</row>
    <row r="637" spans="1:24" s="1" customFormat="1" ht="15.5" x14ac:dyDescent="0.35">
      <c r="A637" s="365">
        <v>144</v>
      </c>
      <c r="B637" s="321" t="s">
        <v>2002</v>
      </c>
      <c r="C637" s="146">
        <v>122.9</v>
      </c>
      <c r="D637" s="146"/>
      <c r="E637" s="146"/>
      <c r="F637" s="146">
        <f t="shared" si="29"/>
        <v>122.9</v>
      </c>
      <c r="G637" s="146">
        <v>0</v>
      </c>
      <c r="H637" s="146">
        <v>7.4999999999999997E-2</v>
      </c>
      <c r="I637" s="374">
        <f t="shared" si="28"/>
        <v>0</v>
      </c>
      <c r="J637" s="165"/>
      <c r="K637" s="18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</row>
    <row r="638" spans="1:24" s="1" customFormat="1" ht="15.5" x14ac:dyDescent="0.35">
      <c r="A638" s="365">
        <v>145</v>
      </c>
      <c r="B638" s="321" t="s">
        <v>2003</v>
      </c>
      <c r="C638" s="146">
        <v>82.5</v>
      </c>
      <c r="D638" s="146"/>
      <c r="E638" s="146"/>
      <c r="F638" s="146">
        <f t="shared" si="29"/>
        <v>82.5</v>
      </c>
      <c r="G638" s="146">
        <v>0</v>
      </c>
      <c r="H638" s="146">
        <v>7.4999999999999997E-2</v>
      </c>
      <c r="I638" s="374">
        <f t="shared" si="28"/>
        <v>0</v>
      </c>
      <c r="J638" s="165"/>
      <c r="K638" s="18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</row>
    <row r="639" spans="1:24" s="1" customFormat="1" ht="15.5" x14ac:dyDescent="0.35">
      <c r="A639" s="365">
        <v>146</v>
      </c>
      <c r="B639" s="321" t="s">
        <v>2004</v>
      </c>
      <c r="C639" s="146">
        <v>118.7</v>
      </c>
      <c r="D639" s="146"/>
      <c r="E639" s="146"/>
      <c r="F639" s="146">
        <f t="shared" si="29"/>
        <v>118.7</v>
      </c>
      <c r="G639" s="146">
        <v>0</v>
      </c>
      <c r="H639" s="146">
        <v>7.4999999999999997E-2</v>
      </c>
      <c r="I639" s="374">
        <f t="shared" si="28"/>
        <v>0</v>
      </c>
      <c r="J639" s="165"/>
      <c r="K639" s="18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</row>
    <row r="640" spans="1:24" s="1" customFormat="1" ht="15.5" x14ac:dyDescent="0.35">
      <c r="A640" s="365">
        <v>147</v>
      </c>
      <c r="B640" s="321" t="s">
        <v>2005</v>
      </c>
      <c r="C640" s="146">
        <v>113.8</v>
      </c>
      <c r="D640" s="146"/>
      <c r="E640" s="146"/>
      <c r="F640" s="146">
        <f t="shared" si="29"/>
        <v>113.8</v>
      </c>
      <c r="G640" s="146">
        <v>0</v>
      </c>
      <c r="H640" s="146">
        <v>7.4999999999999997E-2</v>
      </c>
      <c r="I640" s="374">
        <f t="shared" si="28"/>
        <v>0</v>
      </c>
      <c r="J640" s="165"/>
      <c r="K640" s="18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</row>
    <row r="641" spans="1:24" s="1" customFormat="1" ht="15.5" x14ac:dyDescent="0.35">
      <c r="A641" s="365">
        <v>148</v>
      </c>
      <c r="B641" s="321" t="s">
        <v>2006</v>
      </c>
      <c r="C641" s="146">
        <v>294</v>
      </c>
      <c r="D641" s="146"/>
      <c r="E641" s="146"/>
      <c r="F641" s="146">
        <f t="shared" si="29"/>
        <v>294</v>
      </c>
      <c r="G641" s="146">
        <v>0</v>
      </c>
      <c r="H641" s="146">
        <v>7.4999999999999997E-2</v>
      </c>
      <c r="I641" s="374">
        <f t="shared" si="28"/>
        <v>0</v>
      </c>
      <c r="J641" s="165"/>
      <c r="K641" s="18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</row>
    <row r="642" spans="1:24" s="1" customFormat="1" ht="15.5" x14ac:dyDescent="0.35">
      <c r="A642" s="365">
        <v>149</v>
      </c>
      <c r="B642" s="321" t="s">
        <v>2007</v>
      </c>
      <c r="C642" s="146">
        <v>38.6</v>
      </c>
      <c r="D642" s="146"/>
      <c r="E642" s="146"/>
      <c r="F642" s="146">
        <f t="shared" si="29"/>
        <v>38.6</v>
      </c>
      <c r="G642" s="146">
        <v>0</v>
      </c>
      <c r="H642" s="146">
        <v>7.4999999999999997E-2</v>
      </c>
      <c r="I642" s="374">
        <f t="shared" si="28"/>
        <v>0</v>
      </c>
      <c r="J642" s="165"/>
      <c r="K642" s="18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</row>
    <row r="643" spans="1:24" s="1" customFormat="1" ht="15.5" x14ac:dyDescent="0.35">
      <c r="A643" s="365">
        <v>150</v>
      </c>
      <c r="B643" s="321" t="s">
        <v>2008</v>
      </c>
      <c r="C643" s="146">
        <v>295.8</v>
      </c>
      <c r="D643" s="146"/>
      <c r="E643" s="146"/>
      <c r="F643" s="146">
        <f t="shared" si="29"/>
        <v>295.8</v>
      </c>
      <c r="G643" s="146">
        <v>0</v>
      </c>
      <c r="H643" s="146">
        <v>7.4999999999999997E-2</v>
      </c>
      <c r="I643" s="374">
        <f t="shared" si="28"/>
        <v>0</v>
      </c>
      <c r="J643" s="165"/>
      <c r="K643" s="18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</row>
    <row r="644" spans="1:24" s="1" customFormat="1" ht="15.5" x14ac:dyDescent="0.35">
      <c r="A644" s="365">
        <v>151</v>
      </c>
      <c r="B644" s="321" t="s">
        <v>2156</v>
      </c>
      <c r="C644" s="146">
        <v>2745.3</v>
      </c>
      <c r="D644" s="146"/>
      <c r="E644" s="146">
        <v>209</v>
      </c>
      <c r="F644" s="146">
        <f t="shared" si="29"/>
        <v>2954.3</v>
      </c>
      <c r="G644" s="146">
        <v>0</v>
      </c>
      <c r="H644" s="146">
        <v>7.4999999999999997E-2</v>
      </c>
      <c r="I644" s="374">
        <f t="shared" si="28"/>
        <v>0</v>
      </c>
      <c r="J644" s="165"/>
      <c r="K644" s="18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</row>
    <row r="645" spans="1:24" s="1" customFormat="1" ht="15.5" x14ac:dyDescent="0.35">
      <c r="A645" s="365">
        <v>152</v>
      </c>
      <c r="B645" s="321" t="s">
        <v>1146</v>
      </c>
      <c r="C645" s="146">
        <v>601.58000000000004</v>
      </c>
      <c r="D645" s="146"/>
      <c r="E645" s="146"/>
      <c r="F645" s="146">
        <f t="shared" si="29"/>
        <v>601.58000000000004</v>
      </c>
      <c r="G645" s="146">
        <v>115</v>
      </c>
      <c r="H645" s="146">
        <v>7.4999999999999997E-2</v>
      </c>
      <c r="I645" s="374">
        <f t="shared" si="28"/>
        <v>1.4337245254164034E-2</v>
      </c>
      <c r="J645" s="165"/>
      <c r="K645" s="18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</row>
    <row r="646" spans="1:24" s="1" customFormat="1" ht="15.5" x14ac:dyDescent="0.35">
      <c r="A646" s="365">
        <v>153</v>
      </c>
      <c r="B646" s="321" t="s">
        <v>1147</v>
      </c>
      <c r="C646" s="146">
        <v>392.31</v>
      </c>
      <c r="D646" s="146"/>
      <c r="E646" s="146"/>
      <c r="F646" s="146">
        <f t="shared" si="29"/>
        <v>392.31</v>
      </c>
      <c r="G646" s="146">
        <v>50</v>
      </c>
      <c r="H646" s="146">
        <v>7.4999999999999997E-2</v>
      </c>
      <c r="I646" s="374">
        <f t="shared" si="28"/>
        <v>9.5587673013688146E-3</v>
      </c>
      <c r="J646" s="165"/>
      <c r="K646" s="18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</row>
    <row r="647" spans="1:24" s="1" customFormat="1" ht="15.5" x14ac:dyDescent="0.35">
      <c r="A647" s="365">
        <v>154</v>
      </c>
      <c r="B647" s="321" t="s">
        <v>1148</v>
      </c>
      <c r="C647" s="146">
        <v>600.88</v>
      </c>
      <c r="D647" s="146"/>
      <c r="E647" s="146"/>
      <c r="F647" s="146">
        <f t="shared" si="29"/>
        <v>600.88</v>
      </c>
      <c r="G647" s="146">
        <v>103</v>
      </c>
      <c r="H647" s="146">
        <v>7.4999999999999997E-2</v>
      </c>
      <c r="I647" s="374">
        <f t="shared" si="28"/>
        <v>1.2856144321661562E-2</v>
      </c>
      <c r="J647" s="165"/>
      <c r="K647" s="18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</row>
    <row r="648" spans="1:24" s="1" customFormat="1" ht="15.5" x14ac:dyDescent="0.35">
      <c r="A648" s="365">
        <v>155</v>
      </c>
      <c r="B648" s="321" t="s">
        <v>1149</v>
      </c>
      <c r="C648" s="146">
        <v>307.3</v>
      </c>
      <c r="D648" s="146"/>
      <c r="E648" s="146"/>
      <c r="F648" s="146">
        <f t="shared" si="29"/>
        <v>307.3</v>
      </c>
      <c r="G648" s="146">
        <v>53</v>
      </c>
      <c r="H648" s="146">
        <v>7.4999999999999997E-2</v>
      </c>
      <c r="I648" s="374">
        <f t="shared" si="28"/>
        <v>1.293524243410348E-2</v>
      </c>
      <c r="J648" s="165"/>
      <c r="K648" s="18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</row>
    <row r="649" spans="1:24" s="1" customFormat="1" ht="15.5" x14ac:dyDescent="0.35">
      <c r="A649" s="365">
        <v>156</v>
      </c>
      <c r="B649" s="321" t="s">
        <v>1150</v>
      </c>
      <c r="C649" s="146">
        <v>763</v>
      </c>
      <c r="D649" s="146"/>
      <c r="E649" s="146">
        <v>37.1</v>
      </c>
      <c r="F649" s="146">
        <f t="shared" si="29"/>
        <v>800.1</v>
      </c>
      <c r="G649" s="146">
        <v>113</v>
      </c>
      <c r="H649" s="146">
        <v>7.4999999999999997E-2</v>
      </c>
      <c r="I649" s="374">
        <f t="shared" si="28"/>
        <v>1.0592425946756655E-2</v>
      </c>
      <c r="J649" s="165"/>
      <c r="K649" s="18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</row>
    <row r="650" spans="1:24" s="1" customFormat="1" ht="15.5" x14ac:dyDescent="0.35">
      <c r="A650" s="365">
        <v>157</v>
      </c>
      <c r="B650" s="321" t="s">
        <v>1151</v>
      </c>
      <c r="C650" s="146">
        <v>325.2</v>
      </c>
      <c r="D650" s="146"/>
      <c r="E650" s="146"/>
      <c r="F650" s="146">
        <f t="shared" si="29"/>
        <v>325.2</v>
      </c>
      <c r="G650" s="146">
        <v>45</v>
      </c>
      <c r="H650" s="146">
        <v>7.4999999999999997E-2</v>
      </c>
      <c r="I650" s="374">
        <f t="shared" si="28"/>
        <v>1.0378228782287823E-2</v>
      </c>
      <c r="J650" s="165"/>
      <c r="K650" s="18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</row>
    <row r="651" spans="1:24" s="1" customFormat="1" ht="15.5" x14ac:dyDescent="0.35">
      <c r="A651" s="365">
        <v>158</v>
      </c>
      <c r="B651" s="321" t="s">
        <v>1152</v>
      </c>
      <c r="C651" s="146">
        <v>366.35</v>
      </c>
      <c r="D651" s="146"/>
      <c r="E651" s="146">
        <v>53.9</v>
      </c>
      <c r="F651" s="146">
        <f t="shared" si="29"/>
        <v>420.25</v>
      </c>
      <c r="G651" s="146">
        <v>68</v>
      </c>
      <c r="H651" s="146">
        <v>7.4999999999999997E-2</v>
      </c>
      <c r="I651" s="374">
        <f t="shared" si="28"/>
        <v>1.2135633551457465E-2</v>
      </c>
      <c r="J651" s="165"/>
      <c r="K651" s="18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</row>
    <row r="652" spans="1:24" s="1" customFormat="1" ht="15.5" x14ac:dyDescent="0.35">
      <c r="A652" s="365">
        <v>159</v>
      </c>
      <c r="B652" s="321" t="s">
        <v>1153</v>
      </c>
      <c r="C652" s="146">
        <v>468.48</v>
      </c>
      <c r="D652" s="146"/>
      <c r="E652" s="146"/>
      <c r="F652" s="146">
        <f t="shared" si="29"/>
        <v>468.48</v>
      </c>
      <c r="G652" s="146">
        <v>61</v>
      </c>
      <c r="H652" s="146">
        <v>7.4999999999999997E-2</v>
      </c>
      <c r="I652" s="374">
        <f t="shared" si="28"/>
        <v>9.765625E-3</v>
      </c>
      <c r="J652" s="165"/>
      <c r="K652" s="18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</row>
    <row r="653" spans="1:24" s="1" customFormat="1" ht="15.5" x14ac:dyDescent="0.35">
      <c r="A653" s="365">
        <v>160</v>
      </c>
      <c r="B653" s="321" t="s">
        <v>1154</v>
      </c>
      <c r="C653" s="146">
        <v>996.98</v>
      </c>
      <c r="D653" s="146"/>
      <c r="E653" s="146">
        <v>29.1</v>
      </c>
      <c r="F653" s="146">
        <f t="shared" si="29"/>
        <v>1026.08</v>
      </c>
      <c r="G653" s="146">
        <v>149</v>
      </c>
      <c r="H653" s="146">
        <v>7.4999999999999997E-2</v>
      </c>
      <c r="I653" s="374">
        <f t="shared" si="28"/>
        <v>1.0890963667550288E-2</v>
      </c>
      <c r="J653" s="165"/>
      <c r="K653" s="18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</row>
    <row r="654" spans="1:24" s="1" customFormat="1" ht="15.5" x14ac:dyDescent="0.35">
      <c r="A654" s="365">
        <v>161</v>
      </c>
      <c r="B654" s="321" t="s">
        <v>1166</v>
      </c>
      <c r="C654" s="146">
        <v>1115.1199999999999</v>
      </c>
      <c r="D654" s="146"/>
      <c r="E654" s="146">
        <v>126.9</v>
      </c>
      <c r="F654" s="146">
        <f t="shared" si="29"/>
        <v>1242.02</v>
      </c>
      <c r="G654" s="146">
        <v>101</v>
      </c>
      <c r="H654" s="146">
        <v>7.4999999999999997E-2</v>
      </c>
      <c r="I654" s="374">
        <f t="shared" si="28"/>
        <v>6.0989356049016919E-3</v>
      </c>
      <c r="J654" s="165"/>
      <c r="K654" s="18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</row>
    <row r="655" spans="1:24" s="1" customFormat="1" ht="15.5" x14ac:dyDescent="0.35">
      <c r="A655" s="365">
        <v>162</v>
      </c>
      <c r="B655" s="321" t="s">
        <v>1231</v>
      </c>
      <c r="C655" s="146">
        <v>678.82</v>
      </c>
      <c r="D655" s="146"/>
      <c r="E655" s="146">
        <v>148.19999999999999</v>
      </c>
      <c r="F655" s="146">
        <f t="shared" si="29"/>
        <v>827.02</v>
      </c>
      <c r="G655" s="146">
        <v>78</v>
      </c>
      <c r="H655" s="146">
        <v>7.4999999999999997E-2</v>
      </c>
      <c r="I655" s="374">
        <f t="shared" si="28"/>
        <v>7.0735895141592706E-3</v>
      </c>
      <c r="J655" s="165"/>
      <c r="K655" s="18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</row>
    <row r="656" spans="1:24" s="1" customFormat="1" ht="15.5" x14ac:dyDescent="0.35">
      <c r="A656" s="365">
        <v>163</v>
      </c>
      <c r="B656" s="321" t="s">
        <v>1232</v>
      </c>
      <c r="C656" s="146">
        <v>487.41</v>
      </c>
      <c r="D656" s="146"/>
      <c r="E656" s="146"/>
      <c r="F656" s="146">
        <f t="shared" si="29"/>
        <v>487.41</v>
      </c>
      <c r="G656" s="146">
        <v>95</v>
      </c>
      <c r="H656" s="146">
        <v>7.4999999999999997E-2</v>
      </c>
      <c r="I656" s="374">
        <f t="shared" si="28"/>
        <v>1.4618083338462484E-2</v>
      </c>
      <c r="J656" s="165"/>
      <c r="K656" s="18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</row>
    <row r="657" spans="1:24" s="1" customFormat="1" ht="15.5" x14ac:dyDescent="0.35">
      <c r="A657" s="365">
        <v>164</v>
      </c>
      <c r="B657" s="321" t="s">
        <v>1233</v>
      </c>
      <c r="C657" s="146">
        <v>436.5</v>
      </c>
      <c r="D657" s="146">
        <v>103.3</v>
      </c>
      <c r="E657" s="146">
        <v>145.19999999999999</v>
      </c>
      <c r="F657" s="146">
        <f t="shared" si="29"/>
        <v>685</v>
      </c>
      <c r="G657" s="146">
        <v>122</v>
      </c>
      <c r="H657" s="146">
        <v>7.4999999999999997E-2</v>
      </c>
      <c r="I657" s="374">
        <f t="shared" si="28"/>
        <v>1.3357664233576642E-2</v>
      </c>
      <c r="J657" s="165"/>
      <c r="K657" s="18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</row>
    <row r="658" spans="1:24" s="1" customFormat="1" ht="15.5" x14ac:dyDescent="0.35">
      <c r="A658" s="365">
        <v>165</v>
      </c>
      <c r="B658" s="321" t="s">
        <v>1234</v>
      </c>
      <c r="C658" s="146">
        <v>636.55999999999995</v>
      </c>
      <c r="D658" s="146"/>
      <c r="E658" s="146"/>
      <c r="F658" s="146">
        <f t="shared" si="29"/>
        <v>636.55999999999995</v>
      </c>
      <c r="G658" s="146">
        <v>67</v>
      </c>
      <c r="H658" s="146">
        <v>7.4999999999999997E-2</v>
      </c>
      <c r="I658" s="374">
        <f>G658*H658/F658</f>
        <v>7.8939927108206617E-3</v>
      </c>
      <c r="J658" s="165"/>
      <c r="K658" s="18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</row>
    <row r="659" spans="1:24" s="1" customFormat="1" ht="15.5" x14ac:dyDescent="0.35">
      <c r="A659" s="365">
        <v>166</v>
      </c>
      <c r="B659" s="321" t="s">
        <v>1235</v>
      </c>
      <c r="C659" s="146">
        <v>495</v>
      </c>
      <c r="D659" s="146">
        <v>10.1</v>
      </c>
      <c r="E659" s="146"/>
      <c r="F659" s="146">
        <f t="shared" si="29"/>
        <v>505.1</v>
      </c>
      <c r="G659" s="146">
        <v>63</v>
      </c>
      <c r="H659" s="146">
        <v>7.4999999999999997E-2</v>
      </c>
      <c r="I659" s="374">
        <f t="shared" si="28"/>
        <v>9.3545832508414167E-3</v>
      </c>
      <c r="J659" s="165"/>
      <c r="K659" s="18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</row>
    <row r="660" spans="1:24" s="1" customFormat="1" ht="15.5" x14ac:dyDescent="0.35">
      <c r="A660" s="365">
        <v>167</v>
      </c>
      <c r="B660" s="321" t="s">
        <v>1236</v>
      </c>
      <c r="C660" s="146">
        <v>536.88</v>
      </c>
      <c r="D660" s="146"/>
      <c r="E660" s="146"/>
      <c r="F660" s="146">
        <f t="shared" si="29"/>
        <v>536.88</v>
      </c>
      <c r="G660" s="146">
        <v>80</v>
      </c>
      <c r="H660" s="146">
        <v>7.4999999999999997E-2</v>
      </c>
      <c r="I660" s="374">
        <f t="shared" si="28"/>
        <v>1.1175681716584712E-2</v>
      </c>
      <c r="J660" s="165"/>
      <c r="K660" s="18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</row>
    <row r="661" spans="1:24" s="1" customFormat="1" ht="15.5" x14ac:dyDescent="0.35">
      <c r="A661" s="365">
        <v>168</v>
      </c>
      <c r="B661" s="321" t="s">
        <v>1265</v>
      </c>
      <c r="C661" s="146">
        <v>380.2</v>
      </c>
      <c r="D661" s="146"/>
      <c r="E661" s="146"/>
      <c r="F661" s="524">
        <f t="shared" si="29"/>
        <v>380.2</v>
      </c>
      <c r="G661" s="146">
        <v>5</v>
      </c>
      <c r="H661" s="146">
        <v>7.4999999999999997E-2</v>
      </c>
      <c r="I661" s="374">
        <f t="shared" si="28"/>
        <v>9.8632298790110465E-4</v>
      </c>
      <c r="J661" s="165"/>
      <c r="K661" s="18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</row>
    <row r="662" spans="1:24" s="1" customFormat="1" ht="15.5" x14ac:dyDescent="0.35">
      <c r="A662" s="365">
        <v>169</v>
      </c>
      <c r="B662" s="146" t="s">
        <v>505</v>
      </c>
      <c r="C662" s="163">
        <v>4131.2</v>
      </c>
      <c r="D662" s="146"/>
      <c r="E662" s="146"/>
      <c r="F662" s="524">
        <f t="shared" si="29"/>
        <v>4131.2</v>
      </c>
      <c r="G662" s="330">
        <v>302</v>
      </c>
      <c r="H662" s="146">
        <v>7.4999999999999997E-2</v>
      </c>
      <c r="I662" s="374">
        <f t="shared" si="28"/>
        <v>5.4826684740511234E-3</v>
      </c>
      <c r="J662" s="165"/>
      <c r="K662" s="18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</row>
    <row r="663" spans="1:24" s="1" customFormat="1" ht="15.5" x14ac:dyDescent="0.35">
      <c r="A663" s="365">
        <v>170</v>
      </c>
      <c r="B663" s="146" t="s">
        <v>506</v>
      </c>
      <c r="C663" s="163">
        <v>6403.7</v>
      </c>
      <c r="D663" s="146"/>
      <c r="E663" s="146"/>
      <c r="F663" s="524">
        <f t="shared" si="29"/>
        <v>6403.7</v>
      </c>
      <c r="G663" s="330">
        <v>497</v>
      </c>
      <c r="H663" s="146">
        <v>7.4999999999999997E-2</v>
      </c>
      <c r="I663" s="374">
        <f t="shared" si="28"/>
        <v>5.8208535690304044E-3</v>
      </c>
      <c r="J663" s="165"/>
      <c r="K663" s="18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</row>
    <row r="664" spans="1:24" s="1" customFormat="1" ht="15.5" x14ac:dyDescent="0.35">
      <c r="A664" s="365">
        <v>171</v>
      </c>
      <c r="B664" s="331" t="s">
        <v>507</v>
      </c>
      <c r="C664" s="163">
        <v>2127.8000000000002</v>
      </c>
      <c r="D664" s="146"/>
      <c r="E664" s="146"/>
      <c r="F664" s="524">
        <f t="shared" si="29"/>
        <v>2127.8000000000002</v>
      </c>
      <c r="G664" s="330">
        <v>230</v>
      </c>
      <c r="H664" s="146">
        <v>7.4999999999999997E-2</v>
      </c>
      <c r="I664" s="374">
        <f t="shared" si="28"/>
        <v>8.106964940313939E-3</v>
      </c>
      <c r="J664" s="165"/>
      <c r="K664" s="18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</row>
    <row r="665" spans="1:24" s="1" customFormat="1" ht="15.5" x14ac:dyDescent="0.35">
      <c r="A665" s="365">
        <v>172</v>
      </c>
      <c r="B665" s="331" t="s">
        <v>508</v>
      </c>
      <c r="C665" s="163">
        <v>4248.8</v>
      </c>
      <c r="D665" s="146"/>
      <c r="E665" s="146"/>
      <c r="F665" s="524">
        <f t="shared" si="29"/>
        <v>4248.8</v>
      </c>
      <c r="G665" s="330">
        <v>492</v>
      </c>
      <c r="H665" s="146">
        <v>7.4999999999999997E-2</v>
      </c>
      <c r="I665" s="374">
        <f t="shared" si="28"/>
        <v>8.6848051214460549E-3</v>
      </c>
      <c r="J665" s="165"/>
      <c r="K665" s="18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</row>
    <row r="666" spans="1:24" s="1" customFormat="1" ht="15.5" x14ac:dyDescent="0.35">
      <c r="A666" s="365">
        <v>173</v>
      </c>
      <c r="B666" s="331" t="s">
        <v>509</v>
      </c>
      <c r="C666" s="163">
        <v>4357.5</v>
      </c>
      <c r="D666" s="146"/>
      <c r="E666" s="146"/>
      <c r="F666" s="524">
        <f t="shared" si="29"/>
        <v>4357.5</v>
      </c>
      <c r="G666" s="330">
        <v>408</v>
      </c>
      <c r="H666" s="146">
        <v>7.4999999999999997E-2</v>
      </c>
      <c r="I666" s="374">
        <f t="shared" si="28"/>
        <v>7.0223752151462992E-3</v>
      </c>
      <c r="J666" s="165"/>
      <c r="K666" s="18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</row>
    <row r="667" spans="1:24" s="1" customFormat="1" ht="15.5" x14ac:dyDescent="0.35">
      <c r="A667" s="365">
        <v>174</v>
      </c>
      <c r="B667" s="331" t="s">
        <v>510</v>
      </c>
      <c r="C667" s="163">
        <v>6324.6</v>
      </c>
      <c r="D667" s="146"/>
      <c r="E667" s="146"/>
      <c r="F667" s="524">
        <f t="shared" si="29"/>
        <v>6324.6</v>
      </c>
      <c r="G667" s="330">
        <v>453</v>
      </c>
      <c r="H667" s="146">
        <v>7.4999999999999997E-2</v>
      </c>
      <c r="I667" s="374">
        <f t="shared" si="28"/>
        <v>5.3718812256901621E-3</v>
      </c>
      <c r="J667" s="165"/>
      <c r="K667" s="18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</row>
    <row r="668" spans="1:24" s="346" customFormat="1" ht="16" thickBot="1" x14ac:dyDescent="0.4">
      <c r="A668" s="337">
        <v>1</v>
      </c>
      <c r="B668" s="378" t="s">
        <v>1063</v>
      </c>
      <c r="C668" s="143">
        <f>SUM(C494:C667)</f>
        <v>192930.46</v>
      </c>
      <c r="D668" s="143">
        <f>SUM(D494:D667)</f>
        <v>1610.1199999999997</v>
      </c>
      <c r="E668" s="143">
        <f>SUM(E494:E667)</f>
        <v>2719.8999999999996</v>
      </c>
      <c r="F668" s="143">
        <f>SUM(F494:F667)</f>
        <v>197260.47999999995</v>
      </c>
      <c r="G668" s="143">
        <f>SUM(G494:G667)</f>
        <v>13716.599999999999</v>
      </c>
      <c r="H668" s="146">
        <v>7.4999999999999997E-2</v>
      </c>
      <c r="I668" s="374">
        <f>G668*H668/F668</f>
        <v>5.2151601780549258E-3</v>
      </c>
      <c r="J668" s="337"/>
      <c r="K668" s="345"/>
    </row>
    <row r="669" spans="1:24" s="343" customFormat="1" ht="16" thickBot="1" x14ac:dyDescent="0.4">
      <c r="A669" s="339" t="s">
        <v>769</v>
      </c>
      <c r="B669" s="377"/>
      <c r="C669" s="354"/>
      <c r="D669" s="354"/>
      <c r="E669" s="354"/>
      <c r="F669" s="146">
        <f t="shared" si="29"/>
        <v>0</v>
      </c>
      <c r="G669" s="354"/>
      <c r="H669" s="146">
        <v>7.4999999999999997E-2</v>
      </c>
      <c r="I669" s="362"/>
      <c r="J669" s="341"/>
      <c r="K669" s="342"/>
    </row>
    <row r="670" spans="1:24" s="1" customFormat="1" ht="15.5" x14ac:dyDescent="0.35">
      <c r="A670" s="168">
        <v>1</v>
      </c>
      <c r="B670" s="321" t="s">
        <v>770</v>
      </c>
      <c r="C670" s="146">
        <v>4574.41</v>
      </c>
      <c r="D670" s="146"/>
      <c r="E670" s="146"/>
      <c r="F670" s="146">
        <f t="shared" si="29"/>
        <v>4574.41</v>
      </c>
      <c r="G670" s="146">
        <v>680.3</v>
      </c>
      <c r="H670" s="146">
        <v>7.4999999999999997E-2</v>
      </c>
      <c r="I670" s="374">
        <f t="shared" ref="I670:I724" si="30">G670*H670/F670</f>
        <v>1.1153897442511711E-2</v>
      </c>
      <c r="J670" s="165"/>
      <c r="K670" s="18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</row>
    <row r="671" spans="1:24" s="1" customFormat="1" ht="15.5" x14ac:dyDescent="0.35">
      <c r="A671" s="168">
        <v>2</v>
      </c>
      <c r="B671" s="321" t="s">
        <v>771</v>
      </c>
      <c r="C671" s="146">
        <v>8527.85</v>
      </c>
      <c r="D671" s="146"/>
      <c r="E671" s="146"/>
      <c r="F671" s="146">
        <f t="shared" si="29"/>
        <v>8527.85</v>
      </c>
      <c r="G671" s="146">
        <v>390.2</v>
      </c>
      <c r="H671" s="146">
        <v>7.4999999999999997E-2</v>
      </c>
      <c r="I671" s="374">
        <f t="shared" si="30"/>
        <v>3.4316973211301789E-3</v>
      </c>
      <c r="J671" s="165"/>
      <c r="K671" s="18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</row>
    <row r="672" spans="1:24" s="1" customFormat="1" ht="15.5" x14ac:dyDescent="0.35">
      <c r="A672" s="319">
        <v>3</v>
      </c>
      <c r="B672" s="321" t="s">
        <v>772</v>
      </c>
      <c r="C672" s="146">
        <v>5131.3999999999996</v>
      </c>
      <c r="D672" s="146"/>
      <c r="E672" s="146"/>
      <c r="F672" s="146">
        <f t="shared" si="29"/>
        <v>5131.3999999999996</v>
      </c>
      <c r="G672" s="146">
        <v>850.3</v>
      </c>
      <c r="H672" s="146">
        <v>7.4999999999999997E-2</v>
      </c>
      <c r="I672" s="374">
        <f t="shared" si="30"/>
        <v>1.2427894921463928E-2</v>
      </c>
      <c r="J672" s="165"/>
      <c r="K672" s="18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</row>
    <row r="673" spans="1:24" s="1" customFormat="1" ht="15.5" x14ac:dyDescent="0.35">
      <c r="A673" s="168">
        <v>4</v>
      </c>
      <c r="B673" s="321" t="s">
        <v>773</v>
      </c>
      <c r="C673" s="146">
        <v>4290.1499999999996</v>
      </c>
      <c r="D673" s="146"/>
      <c r="E673" s="146"/>
      <c r="F673" s="146">
        <f t="shared" si="29"/>
        <v>4290.1499999999996</v>
      </c>
      <c r="G673" s="146">
        <v>340.3</v>
      </c>
      <c r="H673" s="146">
        <v>7.4999999999999997E-2</v>
      </c>
      <c r="I673" s="374">
        <f t="shared" si="30"/>
        <v>5.9490926890668162E-3</v>
      </c>
      <c r="J673" s="165"/>
      <c r="K673" s="18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</row>
    <row r="674" spans="1:24" s="1" customFormat="1" ht="15.5" x14ac:dyDescent="0.35">
      <c r="A674" s="168">
        <v>5</v>
      </c>
      <c r="B674" s="321" t="s">
        <v>774</v>
      </c>
      <c r="C674" s="146">
        <v>5185.3900000000003</v>
      </c>
      <c r="D674" s="146"/>
      <c r="E674" s="146"/>
      <c r="F674" s="146">
        <f t="shared" si="29"/>
        <v>5185.3900000000003</v>
      </c>
      <c r="G674" s="146">
        <v>988</v>
      </c>
      <c r="H674" s="146">
        <v>7.4999999999999997E-2</v>
      </c>
      <c r="I674" s="374">
        <f t="shared" si="30"/>
        <v>1.4290149824796204E-2</v>
      </c>
      <c r="J674" s="165"/>
      <c r="K674" s="18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</row>
    <row r="675" spans="1:24" s="1" customFormat="1" ht="15.5" x14ac:dyDescent="0.35">
      <c r="A675" s="319">
        <v>6</v>
      </c>
      <c r="B675" s="321" t="s">
        <v>775</v>
      </c>
      <c r="C675" s="146">
        <v>4246.38</v>
      </c>
      <c r="D675" s="146"/>
      <c r="E675" s="146"/>
      <c r="F675" s="146">
        <f t="shared" si="29"/>
        <v>4246.38</v>
      </c>
      <c r="G675" s="146">
        <v>350.2</v>
      </c>
      <c r="H675" s="146">
        <v>7.4999999999999997E-2</v>
      </c>
      <c r="I675" s="374">
        <f>G675*H675/F675</f>
        <v>6.1852683933138336E-3</v>
      </c>
      <c r="J675" s="165"/>
      <c r="K675" s="18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</row>
    <row r="676" spans="1:24" s="1" customFormat="1" ht="15.5" x14ac:dyDescent="0.35">
      <c r="A676" s="168">
        <v>7</v>
      </c>
      <c r="B676" s="321" t="s">
        <v>776</v>
      </c>
      <c r="C676" s="146">
        <v>4446.42</v>
      </c>
      <c r="D676" s="146"/>
      <c r="E676" s="146"/>
      <c r="F676" s="146">
        <f t="shared" si="29"/>
        <v>4446.42</v>
      </c>
      <c r="G676" s="146">
        <v>92.3</v>
      </c>
      <c r="H676" s="146">
        <v>7.4999999999999997E-2</v>
      </c>
      <c r="I676" s="374">
        <f t="shared" si="30"/>
        <v>1.5568704710756068E-3</v>
      </c>
      <c r="J676" s="165"/>
      <c r="K676" s="18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</row>
    <row r="677" spans="1:24" s="1" customFormat="1" ht="15.5" x14ac:dyDescent="0.35">
      <c r="A677" s="168">
        <v>8</v>
      </c>
      <c r="B677" s="321" t="s">
        <v>777</v>
      </c>
      <c r="C677" s="146">
        <v>2920.24</v>
      </c>
      <c r="D677" s="146"/>
      <c r="E677" s="146"/>
      <c r="F677" s="146">
        <f t="shared" si="29"/>
        <v>2920.24</v>
      </c>
      <c r="G677" s="146">
        <v>250.3</v>
      </c>
      <c r="H677" s="146">
        <v>7.4999999999999997E-2</v>
      </c>
      <c r="I677" s="374">
        <f t="shared" si="30"/>
        <v>6.4284099936991485E-3</v>
      </c>
      <c r="J677" s="165"/>
      <c r="K677" s="18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</row>
    <row r="678" spans="1:24" s="1" customFormat="1" ht="15.5" x14ac:dyDescent="0.35">
      <c r="A678" s="319">
        <v>9</v>
      </c>
      <c r="B678" s="321" t="s">
        <v>778</v>
      </c>
      <c r="C678" s="146">
        <v>8595.7800000000007</v>
      </c>
      <c r="D678" s="146"/>
      <c r="E678" s="146"/>
      <c r="F678" s="146">
        <f t="shared" si="29"/>
        <v>8595.7800000000007</v>
      </c>
      <c r="G678" s="146">
        <v>620.5</v>
      </c>
      <c r="H678" s="146">
        <v>7.4999999999999997E-2</v>
      </c>
      <c r="I678" s="374">
        <f t="shared" si="30"/>
        <v>5.4139938434906425E-3</v>
      </c>
      <c r="J678" s="165"/>
      <c r="K678" s="18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</row>
    <row r="679" spans="1:24" s="1" customFormat="1" ht="15.5" x14ac:dyDescent="0.35">
      <c r="A679" s="168">
        <v>10</v>
      </c>
      <c r="B679" s="321" t="s">
        <v>779</v>
      </c>
      <c r="C679" s="146">
        <v>4516.6000000000004</v>
      </c>
      <c r="D679" s="146"/>
      <c r="E679" s="146"/>
      <c r="F679" s="146">
        <f t="shared" si="29"/>
        <v>4516.6000000000004</v>
      </c>
      <c r="G679" s="146">
        <v>340.3</v>
      </c>
      <c r="H679" s="146">
        <v>7.4999999999999997E-2</v>
      </c>
      <c r="I679" s="374">
        <f t="shared" si="30"/>
        <v>5.6508214143382186E-3</v>
      </c>
      <c r="J679" s="165"/>
      <c r="K679" s="18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</row>
    <row r="680" spans="1:24" s="1" customFormat="1" ht="15.5" x14ac:dyDescent="0.35">
      <c r="A680" s="168">
        <v>11</v>
      </c>
      <c r="B680" s="321" t="s">
        <v>780</v>
      </c>
      <c r="C680" s="146">
        <v>5810.95</v>
      </c>
      <c r="D680" s="146"/>
      <c r="E680" s="146"/>
      <c r="F680" s="146">
        <f t="shared" si="29"/>
        <v>5810.95</v>
      </c>
      <c r="G680" s="146">
        <v>900.2</v>
      </c>
      <c r="H680" s="146">
        <v>7.4999999999999997E-2</v>
      </c>
      <c r="I680" s="374">
        <f t="shared" si="30"/>
        <v>1.161858215954362E-2</v>
      </c>
      <c r="J680" s="165"/>
      <c r="K680" s="18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</row>
    <row r="681" spans="1:24" s="1" customFormat="1" ht="15.5" x14ac:dyDescent="0.35">
      <c r="A681" s="319">
        <v>12</v>
      </c>
      <c r="B681" s="321" t="s">
        <v>781</v>
      </c>
      <c r="C681" s="146">
        <v>4315.22</v>
      </c>
      <c r="D681" s="146"/>
      <c r="E681" s="146">
        <v>220.4</v>
      </c>
      <c r="F681" s="146">
        <f t="shared" si="29"/>
        <v>4535.62</v>
      </c>
      <c r="G681" s="146">
        <v>95</v>
      </c>
      <c r="H681" s="146">
        <v>7.4999999999999997E-2</v>
      </c>
      <c r="I681" s="374">
        <f t="shared" si="30"/>
        <v>1.5708987966364025E-3</v>
      </c>
      <c r="J681" s="165"/>
      <c r="K681" s="18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</row>
    <row r="682" spans="1:24" s="1" customFormat="1" ht="15.5" x14ac:dyDescent="0.35">
      <c r="A682" s="168">
        <v>13</v>
      </c>
      <c r="B682" s="321" t="s">
        <v>782</v>
      </c>
      <c r="C682" s="146">
        <v>6019.4</v>
      </c>
      <c r="D682" s="146"/>
      <c r="E682" s="146">
        <v>951.1</v>
      </c>
      <c r="F682" s="146">
        <f t="shared" si="29"/>
        <v>6970.5</v>
      </c>
      <c r="G682" s="146">
        <v>900.2</v>
      </c>
      <c r="H682" s="146">
        <v>7.4999999999999997E-2</v>
      </c>
      <c r="I682" s="374">
        <f t="shared" si="30"/>
        <v>9.6858188078330111E-3</v>
      </c>
      <c r="J682" s="165"/>
      <c r="K682" s="18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</row>
    <row r="683" spans="1:24" s="1" customFormat="1" ht="15.5" x14ac:dyDescent="0.35">
      <c r="A683" s="168">
        <v>14</v>
      </c>
      <c r="B683" s="321" t="s">
        <v>783</v>
      </c>
      <c r="C683" s="146">
        <v>7260.15</v>
      </c>
      <c r="D683" s="146"/>
      <c r="E683" s="146">
        <v>68.5</v>
      </c>
      <c r="F683" s="146">
        <f t="shared" si="29"/>
        <v>7328.65</v>
      </c>
      <c r="G683" s="146">
        <v>562.29999999999995</v>
      </c>
      <c r="H683" s="146">
        <v>7.4999999999999997E-2</v>
      </c>
      <c r="I683" s="374">
        <f t="shared" si="30"/>
        <v>5.7544704686401989E-3</v>
      </c>
      <c r="J683" s="165"/>
      <c r="K683" s="18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</row>
    <row r="684" spans="1:24" s="1" customFormat="1" ht="15.5" x14ac:dyDescent="0.35">
      <c r="A684" s="319">
        <v>15</v>
      </c>
      <c r="B684" s="321" t="s">
        <v>784</v>
      </c>
      <c r="C684" s="146">
        <v>6364.4</v>
      </c>
      <c r="D684" s="146"/>
      <c r="E684" s="146">
        <v>171.2</v>
      </c>
      <c r="F684" s="146">
        <f t="shared" si="29"/>
        <v>6535.5999999999995</v>
      </c>
      <c r="G684" s="146">
        <v>580.29999999999995</v>
      </c>
      <c r="H684" s="146">
        <v>7.4999999999999997E-2</v>
      </c>
      <c r="I684" s="374">
        <f t="shared" si="30"/>
        <v>6.6592967745884076E-3</v>
      </c>
      <c r="J684" s="165"/>
      <c r="K684" s="18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</row>
    <row r="685" spans="1:24" s="1" customFormat="1" ht="15.5" x14ac:dyDescent="0.35">
      <c r="A685" s="168">
        <v>16</v>
      </c>
      <c r="B685" s="321" t="s">
        <v>785</v>
      </c>
      <c r="C685" s="146">
        <v>11062.33</v>
      </c>
      <c r="D685" s="146"/>
      <c r="E685" s="146"/>
      <c r="F685" s="146">
        <f t="shared" si="29"/>
        <v>11062.33</v>
      </c>
      <c r="G685" s="146">
        <v>1315.2</v>
      </c>
      <c r="H685" s="146">
        <v>7.4999999999999997E-2</v>
      </c>
      <c r="I685" s="374">
        <f t="shared" si="30"/>
        <v>8.9167471952111364E-3</v>
      </c>
      <c r="J685" s="165"/>
      <c r="K685" s="18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</row>
    <row r="686" spans="1:24" s="1" customFormat="1" ht="15.5" x14ac:dyDescent="0.35">
      <c r="A686" s="168">
        <v>17</v>
      </c>
      <c r="B686" s="321" t="s">
        <v>786</v>
      </c>
      <c r="C686" s="146">
        <v>8492.94</v>
      </c>
      <c r="D686" s="146"/>
      <c r="E686" s="146"/>
      <c r="F686" s="146">
        <f t="shared" si="29"/>
        <v>8492.94</v>
      </c>
      <c r="G686" s="146">
        <v>730.6</v>
      </c>
      <c r="H686" s="146">
        <v>7.4999999999999997E-2</v>
      </c>
      <c r="I686" s="374">
        <f t="shared" si="30"/>
        <v>6.4518294018325812E-3</v>
      </c>
      <c r="J686" s="165"/>
      <c r="K686" s="18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</row>
    <row r="687" spans="1:24" s="1" customFormat="1" ht="15.5" x14ac:dyDescent="0.35">
      <c r="A687" s="319">
        <v>18</v>
      </c>
      <c r="B687" s="321" t="s">
        <v>795</v>
      </c>
      <c r="C687" s="146">
        <v>3876.37</v>
      </c>
      <c r="D687" s="146"/>
      <c r="E687" s="146"/>
      <c r="F687" s="146">
        <f t="shared" si="29"/>
        <v>3876.37</v>
      </c>
      <c r="G687" s="146">
        <v>890.3</v>
      </c>
      <c r="H687" s="146">
        <v>7.4999999999999997E-2</v>
      </c>
      <c r="I687" s="374">
        <f t="shared" si="30"/>
        <v>1.7225522847406208E-2</v>
      </c>
      <c r="J687" s="165"/>
      <c r="K687" s="18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</row>
    <row r="688" spans="1:24" s="1" customFormat="1" ht="15.5" x14ac:dyDescent="0.35">
      <c r="A688" s="168">
        <v>19</v>
      </c>
      <c r="B688" s="321" t="s">
        <v>796</v>
      </c>
      <c r="C688" s="146">
        <v>5649.66</v>
      </c>
      <c r="D688" s="146"/>
      <c r="E688" s="146">
        <v>46.1</v>
      </c>
      <c r="F688" s="146">
        <f t="shared" si="29"/>
        <v>5695.76</v>
      </c>
      <c r="G688" s="146">
        <v>850.3</v>
      </c>
      <c r="H688" s="146">
        <v>7.4999999999999997E-2</v>
      </c>
      <c r="I688" s="374">
        <f t="shared" si="30"/>
        <v>1.119648650926303E-2</v>
      </c>
      <c r="J688" s="165"/>
      <c r="K688" s="18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</row>
    <row r="689" spans="1:24" s="1" customFormat="1" ht="15.5" x14ac:dyDescent="0.35">
      <c r="A689" s="168">
        <v>20</v>
      </c>
      <c r="B689" s="321" t="s">
        <v>797</v>
      </c>
      <c r="C689" s="146">
        <v>5815.2</v>
      </c>
      <c r="D689" s="146"/>
      <c r="E689" s="146"/>
      <c r="F689" s="146">
        <f t="shared" si="29"/>
        <v>5815.2</v>
      </c>
      <c r="G689" s="146">
        <v>892.3</v>
      </c>
      <c r="H689" s="146">
        <v>7.4999999999999997E-2</v>
      </c>
      <c r="I689" s="374">
        <f t="shared" si="30"/>
        <v>1.1508202641353694E-2</v>
      </c>
      <c r="J689" s="165"/>
      <c r="K689" s="18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</row>
    <row r="690" spans="1:24" s="1" customFormat="1" ht="15.5" x14ac:dyDescent="0.35">
      <c r="A690" s="319">
        <v>21</v>
      </c>
      <c r="B690" s="321" t="s">
        <v>798</v>
      </c>
      <c r="C690" s="146">
        <v>5690.31</v>
      </c>
      <c r="D690" s="146"/>
      <c r="E690" s="146"/>
      <c r="F690" s="146">
        <f t="shared" si="29"/>
        <v>5690.31</v>
      </c>
      <c r="G690" s="146">
        <v>920.3</v>
      </c>
      <c r="H690" s="146">
        <v>7.4999999999999997E-2</v>
      </c>
      <c r="I690" s="374">
        <f t="shared" si="30"/>
        <v>1.2129831239422807E-2</v>
      </c>
      <c r="J690" s="165"/>
      <c r="K690" s="18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</row>
    <row r="691" spans="1:24" s="1" customFormat="1" ht="15.5" x14ac:dyDescent="0.35">
      <c r="A691" s="168">
        <v>22</v>
      </c>
      <c r="B691" s="321" t="s">
        <v>799</v>
      </c>
      <c r="C691" s="146">
        <v>3955.02</v>
      </c>
      <c r="D691" s="146"/>
      <c r="E691" s="146"/>
      <c r="F691" s="146">
        <f t="shared" si="29"/>
        <v>3955.02</v>
      </c>
      <c r="G691" s="146">
        <v>930.3</v>
      </c>
      <c r="H691" s="146">
        <v>7.4999999999999997E-2</v>
      </c>
      <c r="I691" s="374">
        <f t="shared" si="30"/>
        <v>1.7641503709210065E-2</v>
      </c>
      <c r="J691" s="165"/>
      <c r="K691" s="18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</row>
    <row r="692" spans="1:24" s="1" customFormat="1" ht="15.5" x14ac:dyDescent="0.35">
      <c r="A692" s="168">
        <v>23</v>
      </c>
      <c r="B692" s="321" t="s">
        <v>800</v>
      </c>
      <c r="C692" s="146">
        <v>3905.27</v>
      </c>
      <c r="D692" s="146"/>
      <c r="E692" s="146"/>
      <c r="F692" s="146">
        <f t="shared" si="29"/>
        <v>3905.27</v>
      </c>
      <c r="G692" s="146">
        <v>894.5</v>
      </c>
      <c r="H692" s="146">
        <v>7.4999999999999997E-2</v>
      </c>
      <c r="I692" s="374">
        <f t="shared" si="30"/>
        <v>1.7178709794713296E-2</v>
      </c>
      <c r="J692" s="165"/>
      <c r="K692" s="18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</row>
    <row r="693" spans="1:24" s="1" customFormat="1" ht="15.5" x14ac:dyDescent="0.35">
      <c r="A693" s="319">
        <v>24</v>
      </c>
      <c r="B693" s="321" t="s">
        <v>801</v>
      </c>
      <c r="C693" s="146">
        <v>4268.12</v>
      </c>
      <c r="D693" s="146">
        <v>216.9</v>
      </c>
      <c r="E693" s="146">
        <v>468.4</v>
      </c>
      <c r="F693" s="146">
        <f t="shared" ref="F693:F746" si="31">C693+D693+E693</f>
        <v>4953.4199999999992</v>
      </c>
      <c r="G693" s="146">
        <v>420</v>
      </c>
      <c r="H693" s="146">
        <v>7.4999999999999997E-2</v>
      </c>
      <c r="I693" s="374">
        <f t="shared" si="30"/>
        <v>6.3592427050401549E-3</v>
      </c>
      <c r="J693" s="165"/>
      <c r="K693" s="18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</row>
    <row r="694" spans="1:24" s="1" customFormat="1" ht="15.5" x14ac:dyDescent="0.35">
      <c r="A694" s="168">
        <v>25</v>
      </c>
      <c r="B694" s="321" t="s">
        <v>802</v>
      </c>
      <c r="C694" s="146">
        <v>10932.24</v>
      </c>
      <c r="D694" s="146"/>
      <c r="E694" s="146"/>
      <c r="F694" s="146">
        <f t="shared" si="31"/>
        <v>10932.24</v>
      </c>
      <c r="G694" s="146">
        <v>1315.2</v>
      </c>
      <c r="H694" s="146">
        <v>7.4999999999999997E-2</v>
      </c>
      <c r="I694" s="374">
        <f t="shared" si="30"/>
        <v>9.022853504862682E-3</v>
      </c>
      <c r="J694" s="165"/>
      <c r="K694" s="18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</row>
    <row r="695" spans="1:24" s="1" customFormat="1" ht="15.5" x14ac:dyDescent="0.35">
      <c r="A695" s="168">
        <v>26</v>
      </c>
      <c r="B695" s="321" t="s">
        <v>803</v>
      </c>
      <c r="C695" s="146">
        <v>4713.08</v>
      </c>
      <c r="D695" s="146"/>
      <c r="E695" s="146"/>
      <c r="F695" s="146">
        <f t="shared" si="31"/>
        <v>4713.08</v>
      </c>
      <c r="G695" s="146">
        <v>423</v>
      </c>
      <c r="H695" s="146">
        <v>7.4999999999999997E-2</v>
      </c>
      <c r="I695" s="374">
        <f t="shared" si="30"/>
        <v>6.7312670270820779E-3</v>
      </c>
      <c r="J695" s="165"/>
      <c r="K695" s="18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</row>
    <row r="696" spans="1:24" s="1" customFormat="1" ht="15.5" x14ac:dyDescent="0.35">
      <c r="A696" s="319">
        <v>27</v>
      </c>
      <c r="B696" s="321" t="s">
        <v>804</v>
      </c>
      <c r="C696" s="146">
        <v>4688.58</v>
      </c>
      <c r="D696" s="146"/>
      <c r="E696" s="146"/>
      <c r="F696" s="146">
        <f t="shared" si="31"/>
        <v>4688.58</v>
      </c>
      <c r="G696" s="146">
        <v>420.6</v>
      </c>
      <c r="H696" s="146">
        <v>7.4999999999999997E-2</v>
      </c>
      <c r="I696" s="374">
        <f t="shared" si="30"/>
        <v>6.7280498573128759E-3</v>
      </c>
      <c r="J696" s="165"/>
      <c r="K696" s="18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</row>
    <row r="697" spans="1:24" s="1" customFormat="1" ht="15.5" x14ac:dyDescent="0.35">
      <c r="A697" s="168">
        <v>28</v>
      </c>
      <c r="B697" s="321" t="s">
        <v>805</v>
      </c>
      <c r="C697" s="146">
        <v>2330.62</v>
      </c>
      <c r="D697" s="146"/>
      <c r="E697" s="146"/>
      <c r="F697" s="146">
        <f t="shared" si="31"/>
        <v>2330.62</v>
      </c>
      <c r="G697" s="146">
        <v>260.3</v>
      </c>
      <c r="H697" s="146">
        <v>7.4999999999999997E-2</v>
      </c>
      <c r="I697" s="374">
        <f t="shared" si="30"/>
        <v>8.3765264178630588E-3</v>
      </c>
      <c r="J697" s="165"/>
      <c r="K697" s="18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</row>
    <row r="698" spans="1:24" s="1" customFormat="1" ht="15.5" x14ac:dyDescent="0.35">
      <c r="A698" s="168">
        <v>29</v>
      </c>
      <c r="B698" s="321" t="s">
        <v>806</v>
      </c>
      <c r="C698" s="146">
        <v>2305.7800000000002</v>
      </c>
      <c r="D698" s="146"/>
      <c r="E698" s="146"/>
      <c r="F698" s="146">
        <f t="shared" si="31"/>
        <v>2305.7800000000002</v>
      </c>
      <c r="G698" s="146">
        <v>260.3</v>
      </c>
      <c r="H698" s="146">
        <v>7.4999999999999997E-2</v>
      </c>
      <c r="I698" s="374">
        <f t="shared" si="30"/>
        <v>8.4667661268637943E-3</v>
      </c>
      <c r="J698" s="165"/>
      <c r="K698" s="18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</row>
    <row r="699" spans="1:24" s="1" customFormat="1" ht="15.5" x14ac:dyDescent="0.35">
      <c r="A699" s="319">
        <v>30</v>
      </c>
      <c r="B699" s="321" t="s">
        <v>807</v>
      </c>
      <c r="C699" s="146">
        <v>2216.46</v>
      </c>
      <c r="D699" s="146"/>
      <c r="E699" s="146"/>
      <c r="F699" s="146">
        <f t="shared" si="31"/>
        <v>2216.46</v>
      </c>
      <c r="G699" s="146">
        <v>260.3</v>
      </c>
      <c r="H699" s="146">
        <v>7.4999999999999997E-2</v>
      </c>
      <c r="I699" s="374">
        <f t="shared" si="30"/>
        <v>8.8079640507836825E-3</v>
      </c>
      <c r="J699" s="165"/>
      <c r="K699" s="18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</row>
    <row r="700" spans="1:24" s="1" customFormat="1" ht="15.5" x14ac:dyDescent="0.35">
      <c r="A700" s="168">
        <v>31</v>
      </c>
      <c r="B700" s="321" t="s">
        <v>808</v>
      </c>
      <c r="C700" s="146">
        <v>5733.87</v>
      </c>
      <c r="D700" s="146"/>
      <c r="E700" s="146">
        <v>119.9</v>
      </c>
      <c r="F700" s="146">
        <f t="shared" si="31"/>
        <v>5853.7699999999995</v>
      </c>
      <c r="G700" s="146">
        <v>950.3</v>
      </c>
      <c r="H700" s="146">
        <v>7.4999999999999997E-2</v>
      </c>
      <c r="I700" s="374">
        <f t="shared" si="30"/>
        <v>1.2175486908436785E-2</v>
      </c>
      <c r="J700" s="165"/>
      <c r="K700" s="18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</row>
    <row r="701" spans="1:24" s="1" customFormat="1" ht="15.5" x14ac:dyDescent="0.35">
      <c r="A701" s="168">
        <v>32</v>
      </c>
      <c r="B701" s="321" t="s">
        <v>809</v>
      </c>
      <c r="C701" s="146">
        <v>4616.67</v>
      </c>
      <c r="D701" s="146"/>
      <c r="E701" s="146">
        <v>516.1</v>
      </c>
      <c r="F701" s="146">
        <f t="shared" si="31"/>
        <v>5132.7700000000004</v>
      </c>
      <c r="G701" s="146">
        <v>850.3</v>
      </c>
      <c r="H701" s="146">
        <v>7.4999999999999997E-2</v>
      </c>
      <c r="I701" s="374">
        <f t="shared" si="30"/>
        <v>1.242457776210506E-2</v>
      </c>
      <c r="J701" s="165"/>
      <c r="K701" s="18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</row>
    <row r="702" spans="1:24" s="1" customFormat="1" ht="15.5" x14ac:dyDescent="0.35">
      <c r="A702" s="319">
        <v>33</v>
      </c>
      <c r="B702" s="321" t="s">
        <v>810</v>
      </c>
      <c r="C702" s="146">
        <v>4459.21</v>
      </c>
      <c r="D702" s="146"/>
      <c r="E702" s="146">
        <v>199.1</v>
      </c>
      <c r="F702" s="146">
        <f t="shared" si="31"/>
        <v>4658.3100000000004</v>
      </c>
      <c r="G702" s="146">
        <v>90.3</v>
      </c>
      <c r="H702" s="146">
        <v>7.4999999999999997E-2</v>
      </c>
      <c r="I702" s="374">
        <f t="shared" si="30"/>
        <v>1.45385343611739E-3</v>
      </c>
      <c r="J702" s="165"/>
      <c r="K702" s="18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</row>
    <row r="703" spans="1:24" s="1" customFormat="1" ht="15.5" x14ac:dyDescent="0.35">
      <c r="A703" s="168">
        <v>34</v>
      </c>
      <c r="B703" s="321" t="s">
        <v>811</v>
      </c>
      <c r="C703" s="146">
        <v>4519.6099999999997</v>
      </c>
      <c r="D703" s="146"/>
      <c r="E703" s="146"/>
      <c r="F703" s="146">
        <f t="shared" si="31"/>
        <v>4519.6099999999997</v>
      </c>
      <c r="G703" s="146">
        <v>425.3</v>
      </c>
      <c r="H703" s="146">
        <v>7.4999999999999997E-2</v>
      </c>
      <c r="I703" s="374">
        <f t="shared" si="30"/>
        <v>7.0575779768608359E-3</v>
      </c>
      <c r="J703" s="165"/>
      <c r="K703" s="18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</row>
    <row r="704" spans="1:24" s="1" customFormat="1" ht="15.5" x14ac:dyDescent="0.35">
      <c r="A704" s="168">
        <v>35</v>
      </c>
      <c r="B704" s="321" t="s">
        <v>812</v>
      </c>
      <c r="C704" s="146">
        <v>7164.75</v>
      </c>
      <c r="D704" s="146"/>
      <c r="E704" s="146"/>
      <c r="F704" s="146">
        <f t="shared" si="31"/>
        <v>7164.75</v>
      </c>
      <c r="G704" s="146">
        <v>426.3</v>
      </c>
      <c r="H704" s="146">
        <v>7.4999999999999997E-2</v>
      </c>
      <c r="I704" s="374">
        <f t="shared" si="30"/>
        <v>4.4624725217209255E-3</v>
      </c>
      <c r="J704" s="165"/>
      <c r="K704" s="18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</row>
    <row r="705" spans="1:24" s="1" customFormat="1" ht="15.5" x14ac:dyDescent="0.35">
      <c r="A705" s="319">
        <v>36</v>
      </c>
      <c r="B705" s="321" t="s">
        <v>813</v>
      </c>
      <c r="C705" s="146">
        <v>4422.5</v>
      </c>
      <c r="D705" s="146"/>
      <c r="E705" s="146"/>
      <c r="F705" s="146">
        <f t="shared" si="31"/>
        <v>4422.5</v>
      </c>
      <c r="G705" s="146">
        <v>420.3</v>
      </c>
      <c r="H705" s="146">
        <v>7.4999999999999997E-2</v>
      </c>
      <c r="I705" s="374">
        <f t="shared" si="30"/>
        <v>7.1277557942340305E-3</v>
      </c>
      <c r="J705" s="165"/>
      <c r="K705" s="18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</row>
    <row r="706" spans="1:24" s="1" customFormat="1" ht="15.5" x14ac:dyDescent="0.35">
      <c r="A706" s="168">
        <v>37</v>
      </c>
      <c r="B706" s="321" t="s">
        <v>814</v>
      </c>
      <c r="C706" s="146">
        <v>2091.96</v>
      </c>
      <c r="D706" s="146"/>
      <c r="E706" s="146">
        <v>121.7</v>
      </c>
      <c r="F706" s="146">
        <f t="shared" si="31"/>
        <v>2213.66</v>
      </c>
      <c r="G706" s="146">
        <v>425.6</v>
      </c>
      <c r="H706" s="146">
        <v>7.4999999999999997E-2</v>
      </c>
      <c r="I706" s="374">
        <f t="shared" si="30"/>
        <v>1.4419558559128322E-2</v>
      </c>
      <c r="J706" s="165"/>
      <c r="K706" s="18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</row>
    <row r="707" spans="1:24" s="1" customFormat="1" ht="15.5" x14ac:dyDescent="0.35">
      <c r="A707" s="168">
        <v>38</v>
      </c>
      <c r="B707" s="321" t="s">
        <v>815</v>
      </c>
      <c r="C707" s="146">
        <v>113.2</v>
      </c>
      <c r="D707" s="146"/>
      <c r="E707" s="146"/>
      <c r="F707" s="146">
        <f t="shared" si="31"/>
        <v>113.2</v>
      </c>
      <c r="G707" s="146"/>
      <c r="H707" s="146">
        <v>7.4999999999999997E-2</v>
      </c>
      <c r="I707" s="374">
        <f t="shared" si="30"/>
        <v>0</v>
      </c>
      <c r="J707" s="165"/>
      <c r="K707" s="18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</row>
    <row r="708" spans="1:24" s="1" customFormat="1" ht="15.5" x14ac:dyDescent="0.35">
      <c r="A708" s="319">
        <v>39</v>
      </c>
      <c r="B708" s="321" t="s">
        <v>816</v>
      </c>
      <c r="C708" s="146">
        <v>149.19999999999999</v>
      </c>
      <c r="D708" s="146"/>
      <c r="E708" s="146"/>
      <c r="F708" s="146">
        <f t="shared" si="31"/>
        <v>149.19999999999999</v>
      </c>
      <c r="G708" s="146"/>
      <c r="H708" s="146">
        <v>7.4999999999999997E-2</v>
      </c>
      <c r="I708" s="374">
        <f t="shared" si="30"/>
        <v>0</v>
      </c>
      <c r="J708" s="165"/>
      <c r="K708" s="18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</row>
    <row r="709" spans="1:24" s="1" customFormat="1" ht="15.5" x14ac:dyDescent="0.35">
      <c r="A709" s="168">
        <v>40</v>
      </c>
      <c r="B709" s="321" t="s">
        <v>1183</v>
      </c>
      <c r="C709" s="146">
        <v>613.9</v>
      </c>
      <c r="D709" s="146"/>
      <c r="E709" s="146">
        <v>71.099999999999994</v>
      </c>
      <c r="F709" s="146">
        <f t="shared" si="31"/>
        <v>685</v>
      </c>
      <c r="G709" s="146">
        <v>90</v>
      </c>
      <c r="H709" s="146">
        <v>7.4999999999999997E-2</v>
      </c>
      <c r="I709" s="374">
        <f t="shared" si="30"/>
        <v>9.8540145985401457E-3</v>
      </c>
      <c r="J709" s="165"/>
      <c r="K709" s="18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</row>
    <row r="710" spans="1:24" s="1" customFormat="1" ht="15.5" x14ac:dyDescent="0.35">
      <c r="A710" s="168">
        <v>41</v>
      </c>
      <c r="B710" s="321" t="s">
        <v>1184</v>
      </c>
      <c r="C710" s="146">
        <v>451.16</v>
      </c>
      <c r="D710" s="146"/>
      <c r="E710" s="146">
        <v>29.4</v>
      </c>
      <c r="F710" s="146">
        <f t="shared" si="31"/>
        <v>480.56</v>
      </c>
      <c r="G710" s="146">
        <v>66</v>
      </c>
      <c r="H710" s="146">
        <v>7.4999999999999997E-2</v>
      </c>
      <c r="I710" s="374">
        <f t="shared" si="30"/>
        <v>1.0300482770101548E-2</v>
      </c>
      <c r="J710" s="165"/>
      <c r="K710" s="18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</row>
    <row r="711" spans="1:24" s="1" customFormat="1" ht="15.5" x14ac:dyDescent="0.35">
      <c r="A711" s="319">
        <v>42</v>
      </c>
      <c r="B711" s="321" t="s">
        <v>1185</v>
      </c>
      <c r="C711" s="146">
        <v>514.09</v>
      </c>
      <c r="D711" s="146"/>
      <c r="E711" s="146"/>
      <c r="F711" s="146">
        <f t="shared" si="31"/>
        <v>514.09</v>
      </c>
      <c r="G711" s="146">
        <v>154</v>
      </c>
      <c r="H711" s="146">
        <v>7.4999999999999997E-2</v>
      </c>
      <c r="I711" s="374">
        <f t="shared" si="30"/>
        <v>2.2466883230562739E-2</v>
      </c>
      <c r="J711" s="165"/>
      <c r="K711" s="18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</row>
    <row r="712" spans="1:24" s="1" customFormat="1" ht="15.5" x14ac:dyDescent="0.35">
      <c r="A712" s="168">
        <v>43</v>
      </c>
      <c r="B712" s="321" t="s">
        <v>1186</v>
      </c>
      <c r="C712" s="146">
        <v>522.29999999999995</v>
      </c>
      <c r="D712" s="146"/>
      <c r="E712" s="146">
        <v>27.8</v>
      </c>
      <c r="F712" s="146">
        <f t="shared" si="31"/>
        <v>550.09999999999991</v>
      </c>
      <c r="G712" s="146">
        <v>32</v>
      </c>
      <c r="H712" s="146">
        <v>7.4999999999999997E-2</v>
      </c>
      <c r="I712" s="374">
        <f t="shared" si="30"/>
        <v>4.3628431194328307E-3</v>
      </c>
      <c r="J712" s="165"/>
      <c r="K712" s="18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</row>
    <row r="713" spans="1:24" s="1" customFormat="1" ht="15.5" x14ac:dyDescent="0.35">
      <c r="A713" s="168">
        <v>44</v>
      </c>
      <c r="B713" s="321" t="s">
        <v>1187</v>
      </c>
      <c r="C713" s="146">
        <v>1211.25</v>
      </c>
      <c r="D713" s="146"/>
      <c r="E713" s="146"/>
      <c r="F713" s="146">
        <f t="shared" si="31"/>
        <v>1211.25</v>
      </c>
      <c r="G713" s="146">
        <v>194</v>
      </c>
      <c r="H713" s="146">
        <v>7.4999999999999997E-2</v>
      </c>
      <c r="I713" s="374">
        <f t="shared" si="30"/>
        <v>1.2012383900928791E-2</v>
      </c>
      <c r="J713" s="165"/>
      <c r="K713" s="18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</row>
    <row r="714" spans="1:24" s="1" customFormat="1" ht="15.5" x14ac:dyDescent="0.35">
      <c r="A714" s="319">
        <v>45</v>
      </c>
      <c r="B714" s="321" t="s">
        <v>1188</v>
      </c>
      <c r="C714" s="146">
        <v>306.17</v>
      </c>
      <c r="D714" s="146"/>
      <c r="E714" s="146">
        <v>31.2</v>
      </c>
      <c r="F714" s="146">
        <f t="shared" si="31"/>
        <v>337.37</v>
      </c>
      <c r="G714" s="146">
        <v>27</v>
      </c>
      <c r="H714" s="146">
        <v>7.4999999999999997E-2</v>
      </c>
      <c r="I714" s="374">
        <f t="shared" si="30"/>
        <v>6.002312001659898E-3</v>
      </c>
      <c r="J714" s="165"/>
      <c r="K714" s="18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</row>
    <row r="715" spans="1:24" s="1" customFormat="1" ht="15.5" x14ac:dyDescent="0.35">
      <c r="A715" s="168">
        <v>46</v>
      </c>
      <c r="B715" s="321" t="s">
        <v>1189</v>
      </c>
      <c r="C715" s="146">
        <v>209.58</v>
      </c>
      <c r="D715" s="146"/>
      <c r="E715" s="146">
        <v>29.1</v>
      </c>
      <c r="F715" s="146">
        <f t="shared" si="31"/>
        <v>238.68</v>
      </c>
      <c r="G715" s="146">
        <v>46</v>
      </c>
      <c r="H715" s="146">
        <v>7.4999999999999997E-2</v>
      </c>
      <c r="I715" s="374">
        <f t="shared" si="30"/>
        <v>1.4454499748617395E-2</v>
      </c>
      <c r="J715" s="165"/>
      <c r="K715" s="18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</row>
    <row r="716" spans="1:24" s="1" customFormat="1" ht="15.5" x14ac:dyDescent="0.35">
      <c r="A716" s="168">
        <v>47</v>
      </c>
      <c r="B716" s="321" t="s">
        <v>1190</v>
      </c>
      <c r="C716" s="146">
        <v>468.77</v>
      </c>
      <c r="D716" s="146"/>
      <c r="E716" s="146">
        <v>272.5</v>
      </c>
      <c r="F716" s="146">
        <f t="shared" si="31"/>
        <v>741.27</v>
      </c>
      <c r="G716" s="146">
        <v>75</v>
      </c>
      <c r="H716" s="146">
        <v>7.4999999999999997E-2</v>
      </c>
      <c r="I716" s="374">
        <f t="shared" si="30"/>
        <v>7.5883281395442955E-3</v>
      </c>
      <c r="J716" s="165"/>
      <c r="K716" s="18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</row>
    <row r="717" spans="1:24" s="1" customFormat="1" ht="15.5" x14ac:dyDescent="0.35">
      <c r="A717" s="319">
        <v>48</v>
      </c>
      <c r="B717" s="321" t="s">
        <v>1191</v>
      </c>
      <c r="C717" s="146">
        <v>599.20000000000005</v>
      </c>
      <c r="D717" s="146"/>
      <c r="E717" s="146">
        <v>134.4</v>
      </c>
      <c r="F717" s="146">
        <f t="shared" si="31"/>
        <v>733.6</v>
      </c>
      <c r="G717" s="146">
        <v>65</v>
      </c>
      <c r="H717" s="146">
        <v>7.4999999999999997E-2</v>
      </c>
      <c r="I717" s="374">
        <f t="shared" si="30"/>
        <v>6.6453107960741543E-3</v>
      </c>
      <c r="J717" s="165"/>
      <c r="K717" s="18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</row>
    <row r="718" spans="1:24" s="1" customFormat="1" ht="15.5" x14ac:dyDescent="0.35">
      <c r="A718" s="168">
        <v>49</v>
      </c>
      <c r="B718" s="321" t="s">
        <v>1192</v>
      </c>
      <c r="C718" s="146">
        <v>220.5</v>
      </c>
      <c r="D718" s="146"/>
      <c r="E718" s="146"/>
      <c r="F718" s="146">
        <f t="shared" si="31"/>
        <v>220.5</v>
      </c>
      <c r="G718" s="146">
        <v>50</v>
      </c>
      <c r="H718" s="146">
        <v>7.4999999999999997E-2</v>
      </c>
      <c r="I718" s="374">
        <f t="shared" si="30"/>
        <v>1.7006802721088437E-2</v>
      </c>
      <c r="J718" s="165"/>
      <c r="K718" s="18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</row>
    <row r="719" spans="1:24" s="1" customFormat="1" ht="15.5" x14ac:dyDescent="0.35">
      <c r="A719" s="168">
        <v>50</v>
      </c>
      <c r="B719" s="321" t="s">
        <v>1193</v>
      </c>
      <c r="C719" s="146">
        <v>330.61</v>
      </c>
      <c r="D719" s="146"/>
      <c r="E719" s="146"/>
      <c r="F719" s="146">
        <f t="shared" si="31"/>
        <v>330.61</v>
      </c>
      <c r="G719" s="146">
        <v>64</v>
      </c>
      <c r="H719" s="146">
        <v>7.4999999999999997E-2</v>
      </c>
      <c r="I719" s="374">
        <f t="shared" si="30"/>
        <v>1.451861710172106E-2</v>
      </c>
      <c r="J719" s="165"/>
      <c r="K719" s="18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</row>
    <row r="720" spans="1:24" s="1" customFormat="1" ht="15.5" x14ac:dyDescent="0.35">
      <c r="A720" s="319">
        <v>51</v>
      </c>
      <c r="B720" s="321" t="s">
        <v>1194</v>
      </c>
      <c r="C720" s="146">
        <v>949</v>
      </c>
      <c r="D720" s="146"/>
      <c r="E720" s="146">
        <v>88.5</v>
      </c>
      <c r="F720" s="146">
        <f t="shared" si="31"/>
        <v>1037.5</v>
      </c>
      <c r="G720" s="146">
        <v>95</v>
      </c>
      <c r="H720" s="146">
        <v>7.4999999999999997E-2</v>
      </c>
      <c r="I720" s="374">
        <f t="shared" si="30"/>
        <v>6.8674698795180723E-3</v>
      </c>
      <c r="J720" s="165"/>
      <c r="K720" s="18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</row>
    <row r="721" spans="1:24" s="1" customFormat="1" ht="15.5" x14ac:dyDescent="0.35">
      <c r="A721" s="168">
        <v>52</v>
      </c>
      <c r="B721" s="321" t="s">
        <v>1195</v>
      </c>
      <c r="C721" s="146">
        <v>211.8</v>
      </c>
      <c r="D721" s="146"/>
      <c r="E721" s="146">
        <v>18.3</v>
      </c>
      <c r="F721" s="146">
        <f t="shared" si="31"/>
        <v>230.10000000000002</v>
      </c>
      <c r="G721" s="146">
        <v>34</v>
      </c>
      <c r="H721" s="146">
        <v>7.4999999999999997E-2</v>
      </c>
      <c r="I721" s="374">
        <f t="shared" si="30"/>
        <v>1.1082138200782266E-2</v>
      </c>
      <c r="J721" s="165"/>
      <c r="K721" s="18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</row>
    <row r="722" spans="1:24" s="1" customFormat="1" ht="15.5" x14ac:dyDescent="0.35">
      <c r="A722" s="168">
        <v>53</v>
      </c>
      <c r="B722" s="321" t="s">
        <v>1196</v>
      </c>
      <c r="C722" s="146">
        <v>1331.77</v>
      </c>
      <c r="D722" s="146"/>
      <c r="E722" s="146"/>
      <c r="F722" s="146">
        <f t="shared" si="31"/>
        <v>1331.77</v>
      </c>
      <c r="G722" s="146">
        <v>125</v>
      </c>
      <c r="H722" s="146">
        <v>7.4999999999999997E-2</v>
      </c>
      <c r="I722" s="374">
        <f t="shared" si="30"/>
        <v>7.0395038182268707E-3</v>
      </c>
      <c r="J722" s="165"/>
      <c r="K722" s="18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</row>
    <row r="723" spans="1:24" s="1" customFormat="1" ht="15.5" x14ac:dyDescent="0.35">
      <c r="A723" s="319">
        <v>54</v>
      </c>
      <c r="B723" s="321" t="s">
        <v>1197</v>
      </c>
      <c r="C723" s="146">
        <v>483.9</v>
      </c>
      <c r="D723" s="146"/>
      <c r="E723" s="146"/>
      <c r="F723" s="146">
        <f t="shared" si="31"/>
        <v>483.9</v>
      </c>
      <c r="G723" s="146">
        <v>30</v>
      </c>
      <c r="H723" s="146">
        <v>7.4999999999999997E-2</v>
      </c>
      <c r="I723" s="374">
        <f t="shared" si="30"/>
        <v>4.6497210167389955E-3</v>
      </c>
      <c r="J723" s="165"/>
      <c r="K723" s="18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</row>
    <row r="724" spans="1:24" s="1" customFormat="1" ht="15.5" x14ac:dyDescent="0.35">
      <c r="A724" s="168">
        <v>55</v>
      </c>
      <c r="B724" s="321" t="s">
        <v>1198</v>
      </c>
      <c r="C724" s="146">
        <v>665.8</v>
      </c>
      <c r="D724" s="146"/>
      <c r="E724" s="146"/>
      <c r="F724" s="146">
        <f t="shared" si="31"/>
        <v>665.8</v>
      </c>
      <c r="G724" s="146">
        <v>65</v>
      </c>
      <c r="H724" s="146">
        <v>7.4999999999999997E-2</v>
      </c>
      <c r="I724" s="374">
        <f t="shared" si="30"/>
        <v>7.3220186242114755E-3</v>
      </c>
      <c r="J724" s="165"/>
      <c r="K724" s="18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</row>
    <row r="725" spans="1:24" s="1" customFormat="1" ht="15.5" x14ac:dyDescent="0.35">
      <c r="A725" s="168">
        <v>56</v>
      </c>
      <c r="B725" s="321" t="s">
        <v>1199</v>
      </c>
      <c r="C725" s="146">
        <v>363.78</v>
      </c>
      <c r="D725" s="146"/>
      <c r="E725" s="146">
        <v>58</v>
      </c>
      <c r="F725" s="146">
        <f t="shared" si="31"/>
        <v>421.78</v>
      </c>
      <c r="G725" s="146"/>
      <c r="H725" s="146">
        <v>7.4999999999999997E-2</v>
      </c>
      <c r="I725" s="374">
        <f t="shared" ref="I725:I774" si="32">G725*H725/F725</f>
        <v>0</v>
      </c>
      <c r="J725" s="165"/>
      <c r="K725" s="18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</row>
    <row r="726" spans="1:24" s="1" customFormat="1" ht="15.5" x14ac:dyDescent="0.35">
      <c r="A726" s="319">
        <v>57</v>
      </c>
      <c r="B726" s="321" t="s">
        <v>1200</v>
      </c>
      <c r="C726" s="146">
        <v>185.8</v>
      </c>
      <c r="D726" s="146"/>
      <c r="E726" s="146">
        <v>26.8</v>
      </c>
      <c r="F726" s="146">
        <f t="shared" si="31"/>
        <v>212.60000000000002</v>
      </c>
      <c r="G726" s="146">
        <v>32</v>
      </c>
      <c r="H726" s="146">
        <v>7.4999999999999997E-2</v>
      </c>
      <c r="I726" s="374">
        <f t="shared" si="32"/>
        <v>1.1288805268109124E-2</v>
      </c>
      <c r="J726" s="165"/>
      <c r="K726" s="18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</row>
    <row r="727" spans="1:24" s="1" customFormat="1" ht="15.5" x14ac:dyDescent="0.35">
      <c r="A727" s="168">
        <v>58</v>
      </c>
      <c r="B727" s="332" t="s">
        <v>1201</v>
      </c>
      <c r="C727" s="146">
        <v>205.2</v>
      </c>
      <c r="D727" s="146"/>
      <c r="E727" s="154"/>
      <c r="F727" s="146">
        <f t="shared" si="31"/>
        <v>205.2</v>
      </c>
      <c r="G727" s="146">
        <v>32</v>
      </c>
      <c r="H727" s="146">
        <v>7.4999999999999997E-2</v>
      </c>
      <c r="I727" s="374">
        <f t="shared" si="32"/>
        <v>1.1695906432748537E-2</v>
      </c>
      <c r="J727" s="165"/>
      <c r="K727" s="18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</row>
    <row r="728" spans="1:24" s="1" customFormat="1" ht="15.5" x14ac:dyDescent="0.35">
      <c r="A728" s="168">
        <v>59</v>
      </c>
      <c r="B728" s="321" t="s">
        <v>1202</v>
      </c>
      <c r="C728" s="146">
        <v>177.45</v>
      </c>
      <c r="D728" s="146"/>
      <c r="E728" s="146"/>
      <c r="F728" s="146">
        <f t="shared" si="31"/>
        <v>177.45</v>
      </c>
      <c r="G728" s="146">
        <v>57</v>
      </c>
      <c r="H728" s="146">
        <v>7.4999999999999997E-2</v>
      </c>
      <c r="I728" s="374">
        <f t="shared" si="32"/>
        <v>2.409129332206255E-2</v>
      </c>
      <c r="J728" s="165"/>
      <c r="K728" s="18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</row>
    <row r="729" spans="1:24" s="1" customFormat="1" ht="15.5" x14ac:dyDescent="0.35">
      <c r="A729" s="319">
        <v>60</v>
      </c>
      <c r="B729" s="321" t="s">
        <v>1203</v>
      </c>
      <c r="C729" s="146">
        <v>200</v>
      </c>
      <c r="D729" s="146"/>
      <c r="E729" s="146"/>
      <c r="F729" s="146">
        <f t="shared" si="31"/>
        <v>200</v>
      </c>
      <c r="G729" s="146">
        <v>18</v>
      </c>
      <c r="H729" s="146">
        <v>7.4999999999999997E-2</v>
      </c>
      <c r="I729" s="374">
        <f t="shared" si="32"/>
        <v>6.7499999999999991E-3</v>
      </c>
      <c r="J729" s="165"/>
      <c r="K729" s="18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</row>
    <row r="730" spans="1:24" s="1" customFormat="1" ht="15.5" x14ac:dyDescent="0.35">
      <c r="A730" s="168">
        <v>61</v>
      </c>
      <c r="B730" s="321" t="s">
        <v>1204</v>
      </c>
      <c r="C730" s="146">
        <v>401.38</v>
      </c>
      <c r="D730" s="146"/>
      <c r="E730" s="146">
        <v>140.80000000000001</v>
      </c>
      <c r="F730" s="146">
        <f t="shared" si="31"/>
        <v>542.18000000000006</v>
      </c>
      <c r="G730" s="146">
        <v>97</v>
      </c>
      <c r="H730" s="146">
        <v>7.4999999999999997E-2</v>
      </c>
      <c r="I730" s="374">
        <f t="shared" si="32"/>
        <v>1.3418053045114167E-2</v>
      </c>
      <c r="J730" s="165"/>
      <c r="K730" s="18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</row>
    <row r="731" spans="1:24" s="1" customFormat="1" ht="15.5" x14ac:dyDescent="0.35">
      <c r="A731" s="168">
        <v>62</v>
      </c>
      <c r="B731" s="321" t="s">
        <v>1205</v>
      </c>
      <c r="C731" s="146">
        <v>204.3</v>
      </c>
      <c r="D731" s="146"/>
      <c r="E731" s="146"/>
      <c r="F731" s="146">
        <f t="shared" si="31"/>
        <v>204.3</v>
      </c>
      <c r="G731" s="146">
        <v>12</v>
      </c>
      <c r="H731" s="146">
        <v>7.4999999999999997E-2</v>
      </c>
      <c r="I731" s="374">
        <f t="shared" si="32"/>
        <v>4.4052863436123343E-3</v>
      </c>
      <c r="J731" s="165"/>
      <c r="K731" s="18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</row>
    <row r="732" spans="1:24" s="1" customFormat="1" ht="15.5" x14ac:dyDescent="0.35">
      <c r="A732" s="319">
        <v>63</v>
      </c>
      <c r="B732" s="321" t="s">
        <v>1206</v>
      </c>
      <c r="C732" s="146">
        <v>306.39999999999998</v>
      </c>
      <c r="D732" s="146"/>
      <c r="E732" s="146"/>
      <c r="F732" s="146">
        <f t="shared" si="31"/>
        <v>306.39999999999998</v>
      </c>
      <c r="G732" s="146">
        <v>55</v>
      </c>
      <c r="H732" s="146">
        <v>7.4999999999999997E-2</v>
      </c>
      <c r="I732" s="374">
        <f t="shared" si="32"/>
        <v>1.3462793733681463E-2</v>
      </c>
      <c r="J732" s="165"/>
      <c r="K732" s="18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</row>
    <row r="733" spans="1:24" s="1" customFormat="1" ht="15.5" x14ac:dyDescent="0.35">
      <c r="A733" s="168">
        <v>64</v>
      </c>
      <c r="B733" s="321" t="s">
        <v>1250</v>
      </c>
      <c r="C733" s="146">
        <v>301.42</v>
      </c>
      <c r="D733" s="146"/>
      <c r="E733" s="146"/>
      <c r="F733" s="146">
        <f t="shared" si="31"/>
        <v>301.42</v>
      </c>
      <c r="G733" s="146">
        <v>40</v>
      </c>
      <c r="H733" s="146">
        <v>7.4999999999999997E-2</v>
      </c>
      <c r="I733" s="374">
        <f t="shared" si="32"/>
        <v>9.9528896556300168E-3</v>
      </c>
      <c r="J733" s="165"/>
      <c r="K733" s="18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</row>
    <row r="734" spans="1:24" s="1" customFormat="1" ht="15.5" x14ac:dyDescent="0.35">
      <c r="A734" s="168">
        <v>65</v>
      </c>
      <c r="B734" s="321" t="s">
        <v>1251</v>
      </c>
      <c r="C734" s="146">
        <v>394.72</v>
      </c>
      <c r="D734" s="146"/>
      <c r="E734" s="146"/>
      <c r="F734" s="146">
        <f t="shared" si="31"/>
        <v>394.72</v>
      </c>
      <c r="G734" s="146">
        <v>33</v>
      </c>
      <c r="H734" s="146">
        <v>7.4999999999999997E-2</v>
      </c>
      <c r="I734" s="374">
        <f t="shared" si="32"/>
        <v>6.2702675314146731E-3</v>
      </c>
      <c r="J734" s="165"/>
      <c r="K734" s="18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</row>
    <row r="735" spans="1:24" s="1" customFormat="1" ht="15.5" x14ac:dyDescent="0.35">
      <c r="A735" s="319">
        <v>66</v>
      </c>
      <c r="B735" s="321" t="s">
        <v>1252</v>
      </c>
      <c r="C735" s="146">
        <v>680.89</v>
      </c>
      <c r="D735" s="146"/>
      <c r="E735" s="146"/>
      <c r="F735" s="146">
        <f t="shared" si="31"/>
        <v>680.89</v>
      </c>
      <c r="G735" s="146">
        <v>51</v>
      </c>
      <c r="H735" s="146">
        <v>7.4999999999999997E-2</v>
      </c>
      <c r="I735" s="374">
        <f t="shared" si="32"/>
        <v>5.6176474907841207E-3</v>
      </c>
      <c r="J735" s="165"/>
      <c r="K735" s="18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</row>
    <row r="736" spans="1:24" s="1" customFormat="1" ht="15.5" x14ac:dyDescent="0.35">
      <c r="A736" s="168">
        <v>67</v>
      </c>
      <c r="B736" s="321" t="s">
        <v>1253</v>
      </c>
      <c r="C736" s="146">
        <v>581.98</v>
      </c>
      <c r="D736" s="146"/>
      <c r="E736" s="146"/>
      <c r="F736" s="146">
        <f t="shared" si="31"/>
        <v>581.98</v>
      </c>
      <c r="G736" s="146">
        <v>40</v>
      </c>
      <c r="H736" s="146">
        <v>7.4999999999999997E-2</v>
      </c>
      <c r="I736" s="374">
        <f t="shared" si="32"/>
        <v>5.1548163167119141E-3</v>
      </c>
      <c r="J736" s="165"/>
      <c r="K736" s="18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</row>
    <row r="737" spans="1:24" s="1" customFormat="1" ht="15.5" x14ac:dyDescent="0.35">
      <c r="A737" s="168">
        <v>68</v>
      </c>
      <c r="B737" s="321" t="s">
        <v>1254</v>
      </c>
      <c r="C737" s="146">
        <v>135.71</v>
      </c>
      <c r="D737" s="146"/>
      <c r="E737" s="146"/>
      <c r="F737" s="146">
        <f t="shared" si="31"/>
        <v>135.71</v>
      </c>
      <c r="G737" s="146">
        <v>11</v>
      </c>
      <c r="H737" s="146">
        <v>7.4999999999999997E-2</v>
      </c>
      <c r="I737" s="374">
        <f t="shared" si="32"/>
        <v>6.0791393412423546E-3</v>
      </c>
      <c r="J737" s="165"/>
      <c r="K737" s="18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</row>
    <row r="738" spans="1:24" s="1" customFormat="1" ht="15.5" x14ac:dyDescent="0.35">
      <c r="A738" s="319">
        <v>69</v>
      </c>
      <c r="B738" s="321" t="s">
        <v>1255</v>
      </c>
      <c r="C738" s="146">
        <v>201.8</v>
      </c>
      <c r="D738" s="146"/>
      <c r="E738" s="146"/>
      <c r="F738" s="146">
        <f t="shared" si="31"/>
        <v>201.8</v>
      </c>
      <c r="G738" s="146">
        <v>12</v>
      </c>
      <c r="H738" s="146">
        <v>7.4999999999999997E-2</v>
      </c>
      <c r="I738" s="374">
        <f t="shared" si="32"/>
        <v>4.4598612487611487E-3</v>
      </c>
      <c r="J738" s="165"/>
      <c r="K738" s="18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</row>
    <row r="739" spans="1:24" s="1" customFormat="1" ht="15.5" x14ac:dyDescent="0.35">
      <c r="A739" s="168">
        <v>70</v>
      </c>
      <c r="B739" s="321" t="s">
        <v>1256</v>
      </c>
      <c r="C739" s="146">
        <v>1437.1</v>
      </c>
      <c r="D739" s="146"/>
      <c r="E739" s="146"/>
      <c r="F739" s="146">
        <f t="shared" si="31"/>
        <v>1437.1</v>
      </c>
      <c r="G739" s="146"/>
      <c r="H739" s="146">
        <v>7.4999999999999997E-2</v>
      </c>
      <c r="I739" s="374">
        <f t="shared" si="32"/>
        <v>0</v>
      </c>
      <c r="J739" s="165"/>
      <c r="K739" s="18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</row>
    <row r="740" spans="1:24" s="1" customFormat="1" ht="15.5" x14ac:dyDescent="0.35">
      <c r="A740" s="168">
        <v>71</v>
      </c>
      <c r="B740" s="321" t="s">
        <v>1257</v>
      </c>
      <c r="C740" s="146">
        <v>197.86</v>
      </c>
      <c r="D740" s="146"/>
      <c r="E740" s="146">
        <v>16</v>
      </c>
      <c r="F740" s="146">
        <f t="shared" si="31"/>
        <v>213.86</v>
      </c>
      <c r="G740" s="146">
        <v>30</v>
      </c>
      <c r="H740" s="146">
        <v>7.4999999999999997E-2</v>
      </c>
      <c r="I740" s="374">
        <f t="shared" si="32"/>
        <v>1.0520901524361732E-2</v>
      </c>
      <c r="J740" s="165"/>
      <c r="K740" s="18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</row>
    <row r="741" spans="1:24" s="1" customFormat="1" ht="15.5" x14ac:dyDescent="0.35">
      <c r="A741" s="319">
        <v>72</v>
      </c>
      <c r="B741" s="321" t="s">
        <v>1258</v>
      </c>
      <c r="C741" s="146">
        <v>397.89</v>
      </c>
      <c r="D741" s="146"/>
      <c r="E741" s="146"/>
      <c r="F741" s="146">
        <f t="shared" si="31"/>
        <v>397.89</v>
      </c>
      <c r="G741" s="146">
        <v>30</v>
      </c>
      <c r="H741" s="146">
        <v>7.4999999999999997E-2</v>
      </c>
      <c r="I741" s="374">
        <f t="shared" si="32"/>
        <v>5.6548292241574306E-3</v>
      </c>
      <c r="J741" s="165"/>
      <c r="K741" s="18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</row>
    <row r="742" spans="1:24" s="1" customFormat="1" ht="15.5" x14ac:dyDescent="0.35">
      <c r="A742" s="168">
        <v>73</v>
      </c>
      <c r="B742" s="321" t="s">
        <v>1259</v>
      </c>
      <c r="C742" s="146">
        <v>352.17</v>
      </c>
      <c r="D742" s="146"/>
      <c r="E742" s="146"/>
      <c r="F742" s="146">
        <f t="shared" si="31"/>
        <v>352.17</v>
      </c>
      <c r="G742" s="146">
        <v>31</v>
      </c>
      <c r="H742" s="146">
        <v>7.4999999999999997E-2</v>
      </c>
      <c r="I742" s="374">
        <f t="shared" si="32"/>
        <v>6.6019252065763687E-3</v>
      </c>
      <c r="J742" s="165"/>
      <c r="K742" s="18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</row>
    <row r="743" spans="1:24" s="1" customFormat="1" ht="15.5" x14ac:dyDescent="0.35">
      <c r="A743" s="168">
        <v>74</v>
      </c>
      <c r="B743" s="321" t="s">
        <v>1260</v>
      </c>
      <c r="C743" s="146">
        <v>653.07000000000005</v>
      </c>
      <c r="D743" s="146"/>
      <c r="E743" s="146"/>
      <c r="F743" s="146">
        <f t="shared" si="31"/>
        <v>653.07000000000005</v>
      </c>
      <c r="G743" s="146">
        <v>63</v>
      </c>
      <c r="H743" s="146">
        <v>7.4999999999999997E-2</v>
      </c>
      <c r="I743" s="374">
        <f t="shared" si="32"/>
        <v>7.2350590288942978E-3</v>
      </c>
      <c r="J743" s="165"/>
      <c r="K743" s="18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</row>
    <row r="744" spans="1:24" s="1" customFormat="1" ht="15.5" x14ac:dyDescent="0.35">
      <c r="A744" s="319">
        <v>75</v>
      </c>
      <c r="B744" s="321" t="s">
        <v>1287</v>
      </c>
      <c r="C744" s="154">
        <v>786.94</v>
      </c>
      <c r="D744" s="146"/>
      <c r="E744" s="146"/>
      <c r="F744" s="146">
        <f t="shared" si="31"/>
        <v>786.94</v>
      </c>
      <c r="G744" s="146">
        <v>132</v>
      </c>
      <c r="H744" s="146">
        <v>7.4999999999999997E-2</v>
      </c>
      <c r="I744" s="374">
        <f t="shared" si="32"/>
        <v>1.2580374615599663E-2</v>
      </c>
      <c r="J744" s="165"/>
      <c r="K744" s="18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</row>
    <row r="745" spans="1:24" s="1" customFormat="1" ht="15.5" x14ac:dyDescent="0.35">
      <c r="A745" s="168">
        <v>76</v>
      </c>
      <c r="B745" s="321" t="s">
        <v>1291</v>
      </c>
      <c r="C745" s="146">
        <v>139.80000000000001</v>
      </c>
      <c r="D745" s="146"/>
      <c r="E745" s="146"/>
      <c r="F745" s="146">
        <f t="shared" si="31"/>
        <v>139.80000000000001</v>
      </c>
      <c r="G745" s="146"/>
      <c r="H745" s="146">
        <v>7.4999999999999997E-2</v>
      </c>
      <c r="I745" s="374">
        <f t="shared" si="32"/>
        <v>0</v>
      </c>
      <c r="J745" s="165"/>
      <c r="K745" s="18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</row>
    <row r="746" spans="1:24" s="1" customFormat="1" ht="15.5" x14ac:dyDescent="0.35">
      <c r="A746" s="168">
        <v>77</v>
      </c>
      <c r="B746" s="321" t="s">
        <v>1292</v>
      </c>
      <c r="C746" s="146">
        <v>2876.7</v>
      </c>
      <c r="D746" s="146"/>
      <c r="E746" s="146">
        <v>258.60000000000002</v>
      </c>
      <c r="F746" s="146">
        <f t="shared" si="31"/>
        <v>3135.2999999999997</v>
      </c>
      <c r="G746" s="146">
        <v>210</v>
      </c>
      <c r="H746" s="146">
        <v>7.4999999999999997E-2</v>
      </c>
      <c r="I746" s="374">
        <f t="shared" si="32"/>
        <v>5.0234427327528475E-3</v>
      </c>
      <c r="J746" s="165"/>
      <c r="K746" s="18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</row>
    <row r="747" spans="1:24" s="1" customFormat="1" ht="15.5" x14ac:dyDescent="0.35">
      <c r="A747" s="319">
        <v>78</v>
      </c>
      <c r="B747" s="321" t="s">
        <v>1293</v>
      </c>
      <c r="C747" s="146">
        <v>230.5</v>
      </c>
      <c r="D747" s="146"/>
      <c r="E747" s="146"/>
      <c r="F747" s="146">
        <f t="shared" ref="F747:F800" si="33">C747+D747+E747</f>
        <v>230.5</v>
      </c>
      <c r="G747" s="146">
        <v>47</v>
      </c>
      <c r="H747" s="146">
        <v>7.4999999999999997E-2</v>
      </c>
      <c r="I747" s="374">
        <f t="shared" si="32"/>
        <v>1.5292841648590022E-2</v>
      </c>
      <c r="J747" s="165"/>
      <c r="K747" s="18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</row>
    <row r="748" spans="1:24" s="1" customFormat="1" ht="15.5" x14ac:dyDescent="0.35">
      <c r="A748" s="168">
        <v>79</v>
      </c>
      <c r="B748" s="321" t="s">
        <v>455</v>
      </c>
      <c r="C748" s="146">
        <v>115.8</v>
      </c>
      <c r="D748" s="146"/>
      <c r="E748" s="146"/>
      <c r="F748" s="146">
        <f t="shared" si="33"/>
        <v>115.8</v>
      </c>
      <c r="G748" s="146">
        <v>10</v>
      </c>
      <c r="H748" s="146">
        <v>7.4999999999999997E-2</v>
      </c>
      <c r="I748" s="374">
        <f t="shared" si="32"/>
        <v>6.4766839378238347E-3</v>
      </c>
      <c r="J748" s="165"/>
      <c r="K748" s="18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</row>
    <row r="749" spans="1:24" s="1" customFormat="1" ht="15.5" x14ac:dyDescent="0.35">
      <c r="A749" s="168">
        <v>80</v>
      </c>
      <c r="B749" s="321" t="s">
        <v>456</v>
      </c>
      <c r="C749" s="146">
        <v>229.9</v>
      </c>
      <c r="D749" s="146"/>
      <c r="E749" s="146"/>
      <c r="F749" s="146">
        <f t="shared" si="33"/>
        <v>229.9</v>
      </c>
      <c r="G749" s="146">
        <v>33</v>
      </c>
      <c r="H749" s="146">
        <v>7.4999999999999997E-2</v>
      </c>
      <c r="I749" s="374">
        <f t="shared" si="32"/>
        <v>1.076555023923445E-2</v>
      </c>
      <c r="J749" s="165"/>
      <c r="K749" s="18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</row>
    <row r="750" spans="1:24" s="1" customFormat="1" ht="15.5" x14ac:dyDescent="0.35">
      <c r="A750" s="319">
        <v>81</v>
      </c>
      <c r="B750" s="321" t="s">
        <v>457</v>
      </c>
      <c r="C750" s="146">
        <v>274.3</v>
      </c>
      <c r="D750" s="146"/>
      <c r="E750" s="146"/>
      <c r="F750" s="146">
        <f t="shared" si="33"/>
        <v>274.3</v>
      </c>
      <c r="G750" s="146"/>
      <c r="H750" s="146">
        <v>7.4999999999999997E-2</v>
      </c>
      <c r="I750" s="374">
        <f t="shared" si="32"/>
        <v>0</v>
      </c>
      <c r="J750" s="165"/>
      <c r="K750" s="18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</row>
    <row r="751" spans="1:24" s="1" customFormat="1" ht="15.5" x14ac:dyDescent="0.35">
      <c r="A751" s="168">
        <v>82</v>
      </c>
      <c r="B751" s="321" t="s">
        <v>458</v>
      </c>
      <c r="C751" s="146">
        <v>282</v>
      </c>
      <c r="D751" s="146"/>
      <c r="E751" s="146"/>
      <c r="F751" s="146">
        <f t="shared" si="33"/>
        <v>282</v>
      </c>
      <c r="G751" s="146">
        <v>11</v>
      </c>
      <c r="H751" s="146">
        <v>7.4999999999999997E-2</v>
      </c>
      <c r="I751" s="374">
        <f t="shared" si="32"/>
        <v>2.9255319148936169E-3</v>
      </c>
      <c r="J751" s="165"/>
      <c r="K751" s="18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</row>
    <row r="752" spans="1:24" s="1" customFormat="1" ht="15.5" x14ac:dyDescent="0.35">
      <c r="A752" s="168">
        <v>83</v>
      </c>
      <c r="B752" s="321" t="s">
        <v>459</v>
      </c>
      <c r="C752" s="146">
        <v>181.2</v>
      </c>
      <c r="D752" s="146"/>
      <c r="E752" s="146"/>
      <c r="F752" s="146">
        <f t="shared" si="33"/>
        <v>181.2</v>
      </c>
      <c r="G752" s="146"/>
      <c r="H752" s="146">
        <v>7.4999999999999997E-2</v>
      </c>
      <c r="I752" s="374">
        <f t="shared" si="32"/>
        <v>0</v>
      </c>
      <c r="J752" s="165"/>
      <c r="K752" s="18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</row>
    <row r="753" spans="1:24" s="1" customFormat="1" ht="15.5" x14ac:dyDescent="0.35">
      <c r="A753" s="319">
        <v>84</v>
      </c>
      <c r="B753" s="321" t="s">
        <v>460</v>
      </c>
      <c r="C753" s="146">
        <v>171</v>
      </c>
      <c r="D753" s="146"/>
      <c r="E753" s="146"/>
      <c r="F753" s="146">
        <f t="shared" si="33"/>
        <v>171</v>
      </c>
      <c r="G753" s="146"/>
      <c r="H753" s="146">
        <v>7.4999999999999997E-2</v>
      </c>
      <c r="I753" s="374">
        <f t="shared" si="32"/>
        <v>0</v>
      </c>
      <c r="J753" s="165"/>
      <c r="K753" s="18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</row>
    <row r="754" spans="1:24" s="1" customFormat="1" ht="15.5" x14ac:dyDescent="0.35">
      <c r="A754" s="168">
        <v>85</v>
      </c>
      <c r="B754" s="321" t="s">
        <v>461</v>
      </c>
      <c r="C754" s="146">
        <v>160.5</v>
      </c>
      <c r="D754" s="146"/>
      <c r="E754" s="146"/>
      <c r="F754" s="146">
        <f t="shared" si="33"/>
        <v>160.5</v>
      </c>
      <c r="G754" s="146"/>
      <c r="H754" s="146">
        <v>7.4999999999999997E-2</v>
      </c>
      <c r="I754" s="374">
        <f t="shared" si="32"/>
        <v>0</v>
      </c>
      <c r="J754" s="165"/>
      <c r="K754" s="18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</row>
    <row r="755" spans="1:24" s="1" customFormat="1" ht="15.5" x14ac:dyDescent="0.35">
      <c r="A755" s="168">
        <v>86</v>
      </c>
      <c r="B755" s="321" t="s">
        <v>462</v>
      </c>
      <c r="C755" s="146">
        <v>165.6</v>
      </c>
      <c r="D755" s="146"/>
      <c r="E755" s="146"/>
      <c r="F755" s="146">
        <f t="shared" si="33"/>
        <v>165.6</v>
      </c>
      <c r="G755" s="146"/>
      <c r="H755" s="146">
        <v>7.4999999999999997E-2</v>
      </c>
      <c r="I755" s="374">
        <f t="shared" si="32"/>
        <v>0</v>
      </c>
      <c r="J755" s="165"/>
      <c r="K755" s="18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</row>
    <row r="756" spans="1:24" s="1" customFormat="1" ht="15.5" x14ac:dyDescent="0.35">
      <c r="A756" s="319">
        <v>87</v>
      </c>
      <c r="B756" s="321" t="s">
        <v>463</v>
      </c>
      <c r="C756" s="146">
        <v>158.6</v>
      </c>
      <c r="D756" s="146"/>
      <c r="E756" s="146"/>
      <c r="F756" s="146">
        <f t="shared" si="33"/>
        <v>158.6</v>
      </c>
      <c r="G756" s="146"/>
      <c r="H756" s="146">
        <v>7.4999999999999997E-2</v>
      </c>
      <c r="I756" s="374">
        <f t="shared" si="32"/>
        <v>0</v>
      </c>
      <c r="J756" s="165"/>
      <c r="K756" s="18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</row>
    <row r="757" spans="1:24" s="1" customFormat="1" ht="15.5" x14ac:dyDescent="0.35">
      <c r="A757" s="168">
        <v>88</v>
      </c>
      <c r="B757" s="321" t="s">
        <v>464</v>
      </c>
      <c r="C757" s="146">
        <v>414.61</v>
      </c>
      <c r="D757" s="146"/>
      <c r="E757" s="146"/>
      <c r="F757" s="146">
        <f t="shared" si="33"/>
        <v>414.61</v>
      </c>
      <c r="G757" s="146">
        <v>33</v>
      </c>
      <c r="H757" s="146">
        <v>7.4999999999999997E-2</v>
      </c>
      <c r="I757" s="374">
        <f t="shared" si="32"/>
        <v>5.9694652806251657E-3</v>
      </c>
      <c r="J757" s="165"/>
      <c r="K757" s="18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</row>
    <row r="758" spans="1:24" s="1" customFormat="1" ht="15.5" x14ac:dyDescent="0.35">
      <c r="A758" s="168">
        <v>89</v>
      </c>
      <c r="B758" s="321" t="s">
        <v>465</v>
      </c>
      <c r="C758" s="146">
        <v>148.1</v>
      </c>
      <c r="D758" s="146"/>
      <c r="E758" s="146"/>
      <c r="F758" s="146">
        <f t="shared" si="33"/>
        <v>148.1</v>
      </c>
      <c r="G758" s="146"/>
      <c r="H758" s="146">
        <v>7.4999999999999997E-2</v>
      </c>
      <c r="I758" s="374">
        <f t="shared" si="32"/>
        <v>0</v>
      </c>
      <c r="J758" s="165"/>
      <c r="K758" s="18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</row>
    <row r="759" spans="1:24" s="1" customFormat="1" ht="15.5" x14ac:dyDescent="0.35">
      <c r="A759" s="319">
        <v>90</v>
      </c>
      <c r="B759" s="321" t="s">
        <v>466</v>
      </c>
      <c r="C759" s="146">
        <v>140.9</v>
      </c>
      <c r="D759" s="146"/>
      <c r="E759" s="146"/>
      <c r="F759" s="146">
        <f t="shared" si="33"/>
        <v>140.9</v>
      </c>
      <c r="G759" s="146"/>
      <c r="H759" s="146">
        <v>7.4999999999999997E-2</v>
      </c>
      <c r="I759" s="374">
        <f t="shared" si="32"/>
        <v>0</v>
      </c>
      <c r="J759" s="165"/>
      <c r="K759" s="18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</row>
    <row r="760" spans="1:24" s="1" customFormat="1" ht="15.5" x14ac:dyDescent="0.35">
      <c r="A760" s="168">
        <v>91</v>
      </c>
      <c r="B760" s="321" t="s">
        <v>467</v>
      </c>
      <c r="C760" s="146">
        <v>97.5</v>
      </c>
      <c r="D760" s="146"/>
      <c r="E760" s="146"/>
      <c r="F760" s="146">
        <f t="shared" si="33"/>
        <v>97.5</v>
      </c>
      <c r="G760" s="146"/>
      <c r="H760" s="146">
        <v>7.4999999999999997E-2</v>
      </c>
      <c r="I760" s="374">
        <f t="shared" si="32"/>
        <v>0</v>
      </c>
      <c r="J760" s="165"/>
      <c r="K760" s="18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</row>
    <row r="761" spans="1:24" s="1" customFormat="1" ht="15.5" x14ac:dyDescent="0.35">
      <c r="A761" s="168">
        <v>92</v>
      </c>
      <c r="B761" s="321" t="s">
        <v>468</v>
      </c>
      <c r="C761" s="146">
        <v>522.6</v>
      </c>
      <c r="D761" s="146"/>
      <c r="E761" s="146"/>
      <c r="F761" s="146">
        <f t="shared" si="33"/>
        <v>522.6</v>
      </c>
      <c r="G761" s="146"/>
      <c r="H761" s="146">
        <v>7.4999999999999997E-2</v>
      </c>
      <c r="I761" s="374">
        <f t="shared" si="32"/>
        <v>0</v>
      </c>
      <c r="J761" s="165"/>
      <c r="K761" s="18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</row>
    <row r="762" spans="1:24" s="1" customFormat="1" ht="15.5" x14ac:dyDescent="0.35">
      <c r="A762" s="319">
        <v>93</v>
      </c>
      <c r="B762" s="321" t="s">
        <v>469</v>
      </c>
      <c r="C762" s="146">
        <v>199</v>
      </c>
      <c r="D762" s="146"/>
      <c r="E762" s="146"/>
      <c r="F762" s="146">
        <f t="shared" si="33"/>
        <v>199</v>
      </c>
      <c r="G762" s="146">
        <v>26</v>
      </c>
      <c r="H762" s="146">
        <v>7.4999999999999997E-2</v>
      </c>
      <c r="I762" s="374">
        <f t="shared" si="32"/>
        <v>9.7989949748743723E-3</v>
      </c>
      <c r="J762" s="165"/>
      <c r="K762" s="18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</row>
    <row r="763" spans="1:24" s="1" customFormat="1" ht="15.5" x14ac:dyDescent="0.35">
      <c r="A763" s="168">
        <v>94</v>
      </c>
      <c r="B763" s="321" t="s">
        <v>470</v>
      </c>
      <c r="C763" s="146">
        <v>128.5</v>
      </c>
      <c r="D763" s="146"/>
      <c r="E763" s="146"/>
      <c r="F763" s="146">
        <f t="shared" si="33"/>
        <v>128.5</v>
      </c>
      <c r="G763" s="146"/>
      <c r="H763" s="146">
        <v>7.4999999999999997E-2</v>
      </c>
      <c r="I763" s="374">
        <f t="shared" si="32"/>
        <v>0</v>
      </c>
      <c r="J763" s="165"/>
      <c r="K763" s="18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</row>
    <row r="764" spans="1:24" s="1" customFormat="1" ht="15.5" x14ac:dyDescent="0.35">
      <c r="A764" s="168">
        <v>95</v>
      </c>
      <c r="B764" s="321" t="s">
        <v>471</v>
      </c>
      <c r="C764" s="146">
        <v>35.4</v>
      </c>
      <c r="D764" s="146"/>
      <c r="E764" s="146"/>
      <c r="F764" s="146">
        <f t="shared" si="33"/>
        <v>35.4</v>
      </c>
      <c r="G764" s="146"/>
      <c r="H764" s="146">
        <v>7.4999999999999997E-2</v>
      </c>
      <c r="I764" s="374">
        <f t="shared" si="32"/>
        <v>0</v>
      </c>
      <c r="J764" s="165"/>
      <c r="K764" s="18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</row>
    <row r="765" spans="1:24" s="1" customFormat="1" ht="15.5" x14ac:dyDescent="0.35">
      <c r="A765" s="319">
        <v>96</v>
      </c>
      <c r="B765" s="321" t="s">
        <v>472</v>
      </c>
      <c r="C765" s="146">
        <v>407.14</v>
      </c>
      <c r="D765" s="146"/>
      <c r="E765" s="146"/>
      <c r="F765" s="146">
        <f t="shared" si="33"/>
        <v>407.14</v>
      </c>
      <c r="G765" s="146"/>
      <c r="H765" s="146">
        <v>7.4999999999999997E-2</v>
      </c>
      <c r="I765" s="374">
        <f t="shared" si="32"/>
        <v>0</v>
      </c>
      <c r="J765" s="165"/>
      <c r="K765" s="18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</row>
    <row r="766" spans="1:24" s="1" customFormat="1" ht="15.5" x14ac:dyDescent="0.35">
      <c r="A766" s="168">
        <v>97</v>
      </c>
      <c r="B766" s="321" t="s">
        <v>473</v>
      </c>
      <c r="C766" s="146">
        <v>207.4</v>
      </c>
      <c r="D766" s="146"/>
      <c r="E766" s="146"/>
      <c r="F766" s="146">
        <f t="shared" si="33"/>
        <v>207.4</v>
      </c>
      <c r="G766" s="146">
        <v>23</v>
      </c>
      <c r="H766" s="146">
        <v>7.4999999999999997E-2</v>
      </c>
      <c r="I766" s="374">
        <f t="shared" si="32"/>
        <v>8.3172613307618114E-3</v>
      </c>
      <c r="J766" s="165"/>
      <c r="K766" s="18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</row>
    <row r="767" spans="1:24" s="1" customFormat="1" ht="15.5" x14ac:dyDescent="0.35">
      <c r="A767" s="168">
        <v>98</v>
      </c>
      <c r="B767" s="321" t="s">
        <v>474</v>
      </c>
      <c r="C767" s="146">
        <v>388.5</v>
      </c>
      <c r="D767" s="146"/>
      <c r="E767" s="146">
        <v>230.8</v>
      </c>
      <c r="F767" s="146">
        <f t="shared" si="33"/>
        <v>619.29999999999995</v>
      </c>
      <c r="G767" s="146">
        <v>38</v>
      </c>
      <c r="H767" s="146">
        <v>7.4999999999999997E-2</v>
      </c>
      <c r="I767" s="375">
        <f t="shared" si="32"/>
        <v>4.6019699660907482E-3</v>
      </c>
      <c r="J767" s="165"/>
      <c r="K767" s="18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</row>
    <row r="768" spans="1:24" s="1" customFormat="1" ht="15.5" x14ac:dyDescent="0.35">
      <c r="A768" s="319">
        <v>99</v>
      </c>
      <c r="B768" s="321" t="s">
        <v>475</v>
      </c>
      <c r="C768" s="146">
        <v>326.7</v>
      </c>
      <c r="D768" s="146"/>
      <c r="E768" s="146"/>
      <c r="F768" s="146">
        <f t="shared" si="33"/>
        <v>326.7</v>
      </c>
      <c r="G768" s="146">
        <v>20</v>
      </c>
      <c r="H768" s="146">
        <v>7.4999999999999997E-2</v>
      </c>
      <c r="I768" s="374">
        <f t="shared" si="32"/>
        <v>4.5913682277318639E-3</v>
      </c>
      <c r="J768" s="165"/>
      <c r="K768" s="18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</row>
    <row r="769" spans="1:24" s="1" customFormat="1" ht="15.5" x14ac:dyDescent="0.35">
      <c r="A769" s="168">
        <v>100</v>
      </c>
      <c r="B769" s="321" t="s">
        <v>476</v>
      </c>
      <c r="C769" s="146">
        <v>485.4</v>
      </c>
      <c r="D769" s="146"/>
      <c r="E769" s="146"/>
      <c r="F769" s="146">
        <f t="shared" si="33"/>
        <v>485.4</v>
      </c>
      <c r="G769" s="146">
        <v>60</v>
      </c>
      <c r="H769" s="146">
        <v>7.4999999999999997E-2</v>
      </c>
      <c r="I769" s="374">
        <f t="shared" si="32"/>
        <v>9.2707045735475908E-3</v>
      </c>
      <c r="J769" s="165"/>
      <c r="K769" s="18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</row>
    <row r="770" spans="1:24" s="1" customFormat="1" ht="15.5" x14ac:dyDescent="0.35">
      <c r="A770" s="168">
        <v>101</v>
      </c>
      <c r="B770" s="321" t="s">
        <v>477</v>
      </c>
      <c r="C770" s="146">
        <v>562.28</v>
      </c>
      <c r="D770" s="146"/>
      <c r="E770" s="146"/>
      <c r="F770" s="146">
        <f t="shared" si="33"/>
        <v>562.28</v>
      </c>
      <c r="G770" s="146">
        <v>49</v>
      </c>
      <c r="H770" s="146">
        <v>7.4999999999999997E-2</v>
      </c>
      <c r="I770" s="374">
        <f t="shared" si="32"/>
        <v>6.5358895923739065E-3</v>
      </c>
      <c r="J770" s="165"/>
      <c r="K770" s="18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</row>
    <row r="771" spans="1:24" s="1" customFormat="1" ht="15.5" x14ac:dyDescent="0.35">
      <c r="A771" s="319">
        <v>102</v>
      </c>
      <c r="B771" s="321" t="s">
        <v>478</v>
      </c>
      <c r="C771" s="146">
        <v>156.78</v>
      </c>
      <c r="D771" s="146"/>
      <c r="E771" s="146"/>
      <c r="F771" s="146">
        <f t="shared" si="33"/>
        <v>156.78</v>
      </c>
      <c r="G771" s="146">
        <v>15</v>
      </c>
      <c r="H771" s="146">
        <v>7.4999999999999997E-2</v>
      </c>
      <c r="I771" s="374">
        <f t="shared" si="32"/>
        <v>7.1756601607347878E-3</v>
      </c>
      <c r="J771" s="165"/>
      <c r="K771" s="18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</row>
    <row r="772" spans="1:24" s="1" customFormat="1" ht="15.5" x14ac:dyDescent="0.35">
      <c r="A772" s="168">
        <v>103</v>
      </c>
      <c r="B772" s="321" t="s">
        <v>479</v>
      </c>
      <c r="C772" s="146">
        <v>169.82</v>
      </c>
      <c r="D772" s="146"/>
      <c r="E772" s="146"/>
      <c r="F772" s="146">
        <f t="shared" si="33"/>
        <v>169.82</v>
      </c>
      <c r="G772" s="146">
        <v>18</v>
      </c>
      <c r="H772" s="146">
        <v>7.4999999999999997E-2</v>
      </c>
      <c r="I772" s="374">
        <f t="shared" si="32"/>
        <v>7.9495936874337536E-3</v>
      </c>
      <c r="J772" s="165"/>
      <c r="K772" s="18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</row>
    <row r="773" spans="1:24" s="1" customFormat="1" ht="15.5" x14ac:dyDescent="0.35">
      <c r="A773" s="168">
        <v>104</v>
      </c>
      <c r="B773" s="321" t="s">
        <v>480</v>
      </c>
      <c r="C773" s="146">
        <v>263.20999999999998</v>
      </c>
      <c r="D773" s="146"/>
      <c r="E773" s="146"/>
      <c r="F773" s="146">
        <f t="shared" si="33"/>
        <v>263.20999999999998</v>
      </c>
      <c r="G773" s="146">
        <v>8</v>
      </c>
      <c r="H773" s="146">
        <v>7.4999999999999997E-2</v>
      </c>
      <c r="I773" s="374">
        <f t="shared" si="32"/>
        <v>2.2795486493674254E-3</v>
      </c>
      <c r="J773" s="165"/>
      <c r="K773" s="18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</row>
    <row r="774" spans="1:24" s="1" customFormat="1" ht="15.5" x14ac:dyDescent="0.35">
      <c r="A774" s="319">
        <v>105</v>
      </c>
      <c r="B774" s="321" t="s">
        <v>2173</v>
      </c>
      <c r="C774" s="153">
        <v>1770.4</v>
      </c>
      <c r="D774" s="146"/>
      <c r="E774" s="146"/>
      <c r="F774" s="146">
        <f t="shared" si="33"/>
        <v>1770.4</v>
      </c>
      <c r="G774" s="153">
        <v>433</v>
      </c>
      <c r="H774" s="146">
        <v>7.4999999999999997E-2</v>
      </c>
      <c r="I774" s="374">
        <f t="shared" si="32"/>
        <v>1.8343312245820153E-2</v>
      </c>
      <c r="J774" s="165"/>
      <c r="K774" s="18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</row>
    <row r="775" spans="1:24" s="1" customFormat="1" ht="15.5" x14ac:dyDescent="0.35">
      <c r="A775" s="168">
        <v>106</v>
      </c>
      <c r="B775" s="321" t="s">
        <v>2174</v>
      </c>
      <c r="C775" s="153">
        <v>4227</v>
      </c>
      <c r="D775" s="146"/>
      <c r="E775" s="146">
        <v>534.20000000000005</v>
      </c>
      <c r="F775" s="146">
        <f t="shared" si="33"/>
        <v>4761.2</v>
      </c>
      <c r="G775" s="146">
        <v>357.9</v>
      </c>
      <c r="H775" s="146">
        <v>7.4999999999999997E-2</v>
      </c>
      <c r="I775" s="374">
        <f t="shared" ref="I775:I780" si="34">G775*H775/F775</f>
        <v>5.6377593883894812E-3</v>
      </c>
      <c r="J775" s="165"/>
      <c r="K775" s="18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</row>
    <row r="776" spans="1:24" s="1" customFormat="1" ht="15.5" x14ac:dyDescent="0.35">
      <c r="A776" s="168">
        <v>107</v>
      </c>
      <c r="B776" s="321" t="s">
        <v>2181</v>
      </c>
      <c r="C776" s="151">
        <v>725.2</v>
      </c>
      <c r="D776" s="146"/>
      <c r="E776" s="146"/>
      <c r="F776" s="146">
        <f t="shared" si="33"/>
        <v>725.2</v>
      </c>
      <c r="G776" s="146">
        <v>141.5</v>
      </c>
      <c r="H776" s="146">
        <v>7.4999999999999997E-2</v>
      </c>
      <c r="I776" s="374">
        <f t="shared" si="34"/>
        <v>1.4633894098179809E-2</v>
      </c>
      <c r="J776" s="165"/>
      <c r="K776" s="18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</row>
    <row r="777" spans="1:24" s="1" customFormat="1" ht="15.5" x14ac:dyDescent="0.35">
      <c r="A777" s="319">
        <v>108</v>
      </c>
      <c r="B777" s="321" t="s">
        <v>611</v>
      </c>
      <c r="C777" s="151">
        <v>2870.81</v>
      </c>
      <c r="D777" s="146"/>
      <c r="E777" s="146">
        <v>41</v>
      </c>
      <c r="F777" s="146">
        <f t="shared" si="33"/>
        <v>2911.81</v>
      </c>
      <c r="G777" s="146">
        <v>141.5</v>
      </c>
      <c r="H777" s="146">
        <v>7.4999999999999997E-2</v>
      </c>
      <c r="I777" s="374">
        <f t="shared" si="34"/>
        <v>3.6446402752926869E-3</v>
      </c>
      <c r="J777" s="165"/>
      <c r="K777" s="18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</row>
    <row r="778" spans="1:24" s="1" customFormat="1" ht="15.5" x14ac:dyDescent="0.35">
      <c r="A778" s="168">
        <v>109</v>
      </c>
      <c r="B778" s="321" t="s">
        <v>612</v>
      </c>
      <c r="C778" s="151">
        <v>2933</v>
      </c>
      <c r="D778" s="146"/>
      <c r="E778" s="146"/>
      <c r="F778" s="146">
        <f t="shared" si="33"/>
        <v>2933</v>
      </c>
      <c r="G778" s="146">
        <v>141.5</v>
      </c>
      <c r="H778" s="146">
        <v>7.4999999999999997E-2</v>
      </c>
      <c r="I778" s="374">
        <f t="shared" si="34"/>
        <v>3.6183088987384927E-3</v>
      </c>
      <c r="J778" s="165"/>
      <c r="K778" s="18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</row>
    <row r="779" spans="1:24" s="1" customFormat="1" ht="15.5" x14ac:dyDescent="0.35">
      <c r="A779" s="168">
        <v>110</v>
      </c>
      <c r="B779" s="321" t="s">
        <v>613</v>
      </c>
      <c r="C779" s="151">
        <v>3120.67</v>
      </c>
      <c r="D779" s="146"/>
      <c r="E779" s="146"/>
      <c r="F779" s="146">
        <f t="shared" si="33"/>
        <v>3120.67</v>
      </c>
      <c r="G779" s="146">
        <v>141.5</v>
      </c>
      <c r="H779" s="146">
        <v>7.4999999999999997E-2</v>
      </c>
      <c r="I779" s="374">
        <f t="shared" si="34"/>
        <v>3.4007120265840346E-3</v>
      </c>
      <c r="J779" s="165"/>
      <c r="K779" s="18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</row>
    <row r="780" spans="1:24" s="346" customFormat="1" ht="16" thickBot="1" x14ac:dyDescent="0.4">
      <c r="A780" s="367"/>
      <c r="B780" s="378" t="s">
        <v>1063</v>
      </c>
      <c r="C780" s="384">
        <f>SUM(C670:C779)</f>
        <v>237920.16999999993</v>
      </c>
      <c r="D780" s="384">
        <f>SUM(D670:D779)</f>
        <v>216.9</v>
      </c>
      <c r="E780" s="384">
        <f>SUM(E670:E779)</f>
        <v>4891</v>
      </c>
      <c r="F780" s="384">
        <f>SUM(F670:F779)</f>
        <v>243028.06999999992</v>
      </c>
      <c r="G780" s="384">
        <f>SUM(G670:G779)</f>
        <v>26258.499999999989</v>
      </c>
      <c r="H780" s="146">
        <v>7.4999999999999997E-2</v>
      </c>
      <c r="I780" s="373">
        <f t="shared" si="34"/>
        <v>8.1035392331429024E-3</v>
      </c>
      <c r="J780" s="337"/>
      <c r="K780" s="345"/>
    </row>
    <row r="781" spans="1:24" s="343" customFormat="1" ht="16" thickBot="1" x14ac:dyDescent="0.4">
      <c r="A781" s="339" t="s">
        <v>817</v>
      </c>
      <c r="B781" s="377"/>
      <c r="C781" s="354"/>
      <c r="D781" s="354"/>
      <c r="E781" s="354"/>
      <c r="F781" s="146">
        <f t="shared" si="33"/>
        <v>0</v>
      </c>
      <c r="G781" s="354"/>
      <c r="H781" s="146">
        <v>7.4999999999999997E-2</v>
      </c>
      <c r="I781" s="362"/>
      <c r="J781" s="341"/>
      <c r="K781" s="342"/>
    </row>
    <row r="782" spans="1:24" s="1" customFormat="1" ht="15.5" x14ac:dyDescent="0.35">
      <c r="A782" s="168">
        <v>1</v>
      </c>
      <c r="B782" s="321" t="s">
        <v>818</v>
      </c>
      <c r="C782" s="146">
        <v>4265.91</v>
      </c>
      <c r="D782" s="146"/>
      <c r="E782" s="146"/>
      <c r="F782" s="146">
        <f t="shared" si="33"/>
        <v>4265.91</v>
      </c>
      <c r="G782" s="146">
        <v>465.3</v>
      </c>
      <c r="H782" s="146">
        <v>7.4999999999999997E-2</v>
      </c>
      <c r="I782" s="371">
        <f>G782*H782/F782</f>
        <v>8.1805523323276869E-3</v>
      </c>
      <c r="J782" s="324" t="s">
        <v>818</v>
      </c>
      <c r="K782" s="58" t="s">
        <v>818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</row>
    <row r="783" spans="1:24" s="1" customFormat="1" ht="15.5" x14ac:dyDescent="0.35">
      <c r="A783" s="168">
        <v>2</v>
      </c>
      <c r="B783" s="321" t="s">
        <v>819</v>
      </c>
      <c r="C783" s="146">
        <v>9865.73</v>
      </c>
      <c r="D783" s="146"/>
      <c r="E783" s="146"/>
      <c r="F783" s="146">
        <f t="shared" si="33"/>
        <v>9865.73</v>
      </c>
      <c r="G783" s="146">
        <v>1278.9000000000001</v>
      </c>
      <c r="H783" s="146">
        <v>7.4999999999999997E-2</v>
      </c>
      <c r="I783" s="374">
        <f>G783*H783/F783</f>
        <v>9.7222912039960554E-3</v>
      </c>
      <c r="J783" s="321" t="s">
        <v>819</v>
      </c>
      <c r="K783" s="57" t="s">
        <v>819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</row>
    <row r="784" spans="1:24" s="1" customFormat="1" ht="15.5" x14ac:dyDescent="0.35">
      <c r="A784" s="168">
        <v>3</v>
      </c>
      <c r="B784" s="321" t="s">
        <v>820</v>
      </c>
      <c r="C784" s="146">
        <v>4252.49</v>
      </c>
      <c r="D784" s="146"/>
      <c r="E784" s="146"/>
      <c r="F784" s="146">
        <f t="shared" si="33"/>
        <v>4252.49</v>
      </c>
      <c r="G784" s="146">
        <v>459.7</v>
      </c>
      <c r="H784" s="146">
        <v>7.4999999999999997E-2</v>
      </c>
      <c r="I784" s="374">
        <f>G784*H784/F784</f>
        <v>8.1076028397480075E-3</v>
      </c>
      <c r="J784" s="321" t="s">
        <v>820</v>
      </c>
      <c r="K784" s="57" t="s">
        <v>820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</row>
    <row r="785" spans="1:24" s="1" customFormat="1" ht="15.5" x14ac:dyDescent="0.35">
      <c r="A785" s="168">
        <v>4</v>
      </c>
      <c r="B785" s="321" t="s">
        <v>821</v>
      </c>
      <c r="C785" s="146">
        <v>5944.1</v>
      </c>
      <c r="D785" s="146"/>
      <c r="E785" s="146">
        <v>7.2</v>
      </c>
      <c r="F785" s="146">
        <f t="shared" si="33"/>
        <v>5951.3</v>
      </c>
      <c r="G785" s="146">
        <v>621.79999999999995</v>
      </c>
      <c r="H785" s="146">
        <v>7.4999999999999997E-2</v>
      </c>
      <c r="I785" s="374">
        <f>G785*H785/F785</f>
        <v>7.8361030363113936E-3</v>
      </c>
      <c r="J785" s="321" t="s">
        <v>821</v>
      </c>
      <c r="K785" s="57" t="s">
        <v>821</v>
      </c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</row>
    <row r="786" spans="1:24" s="1" customFormat="1" ht="15.5" x14ac:dyDescent="0.35">
      <c r="A786" s="168">
        <v>5</v>
      </c>
      <c r="B786" s="321" t="s">
        <v>822</v>
      </c>
      <c r="C786" s="146">
        <v>3939.69</v>
      </c>
      <c r="D786" s="146"/>
      <c r="E786" s="146">
        <v>7.2</v>
      </c>
      <c r="F786" s="146">
        <f t="shared" si="33"/>
        <v>3946.89</v>
      </c>
      <c r="G786" s="146">
        <v>552.29999999999995</v>
      </c>
      <c r="H786" s="146">
        <v>7.4999999999999997E-2</v>
      </c>
      <c r="I786" s="374">
        <f t="shared" ref="I786:I837" si="35">G786*H786/F786</f>
        <v>1.049497199060526E-2</v>
      </c>
      <c r="J786" s="321" t="s">
        <v>822</v>
      </c>
      <c r="K786" s="57" t="s">
        <v>822</v>
      </c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</row>
    <row r="787" spans="1:24" s="1" customFormat="1" ht="15.5" x14ac:dyDescent="0.35">
      <c r="A787" s="168">
        <v>6</v>
      </c>
      <c r="B787" s="321" t="s">
        <v>826</v>
      </c>
      <c r="C787" s="146">
        <v>8036.22</v>
      </c>
      <c r="D787" s="146"/>
      <c r="E787" s="146"/>
      <c r="F787" s="146">
        <f t="shared" si="33"/>
        <v>8036.22</v>
      </c>
      <c r="G787" s="146">
        <v>902.6</v>
      </c>
      <c r="H787" s="146">
        <v>7.4999999999999997E-2</v>
      </c>
      <c r="I787" s="374">
        <f t="shared" si="35"/>
        <v>8.4237365328475311E-3</v>
      </c>
      <c r="J787" s="321" t="s">
        <v>826</v>
      </c>
      <c r="K787" s="57" t="s">
        <v>826</v>
      </c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</row>
    <row r="788" spans="1:24" s="1" customFormat="1" ht="15.5" x14ac:dyDescent="0.35">
      <c r="A788" s="168">
        <v>7</v>
      </c>
      <c r="B788" s="321" t="s">
        <v>827</v>
      </c>
      <c r="C788" s="146">
        <v>3993.05</v>
      </c>
      <c r="D788" s="146"/>
      <c r="E788" s="146"/>
      <c r="F788" s="146">
        <f t="shared" si="33"/>
        <v>3993.05</v>
      </c>
      <c r="G788" s="146">
        <v>467.4</v>
      </c>
      <c r="H788" s="146">
        <v>7.4999999999999997E-2</v>
      </c>
      <c r="I788" s="374">
        <f t="shared" si="35"/>
        <v>8.7790035186135901E-3</v>
      </c>
      <c r="J788" s="321" t="s">
        <v>827</v>
      </c>
      <c r="K788" s="57" t="s">
        <v>827</v>
      </c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</row>
    <row r="789" spans="1:24" s="1" customFormat="1" ht="15.5" x14ac:dyDescent="0.35">
      <c r="A789" s="168">
        <v>8</v>
      </c>
      <c r="B789" s="321" t="s">
        <v>823</v>
      </c>
      <c r="C789" s="146">
        <v>8196.09</v>
      </c>
      <c r="D789" s="146"/>
      <c r="E789" s="146"/>
      <c r="F789" s="146">
        <f t="shared" si="33"/>
        <v>8196.09</v>
      </c>
      <c r="G789" s="146">
        <v>1056.5</v>
      </c>
      <c r="H789" s="146">
        <v>7.4999999999999997E-2</v>
      </c>
      <c r="I789" s="374">
        <f t="shared" si="35"/>
        <v>9.6677196077641896E-3</v>
      </c>
      <c r="J789" s="321" t="s">
        <v>823</v>
      </c>
      <c r="K789" s="57" t="s">
        <v>823</v>
      </c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</row>
    <row r="790" spans="1:24" s="1" customFormat="1" ht="15.5" x14ac:dyDescent="0.35">
      <c r="A790" s="168">
        <v>9</v>
      </c>
      <c r="B790" s="321" t="s">
        <v>824</v>
      </c>
      <c r="C790" s="146">
        <v>3935.64</v>
      </c>
      <c r="D790" s="146"/>
      <c r="E790" s="146"/>
      <c r="F790" s="146">
        <f t="shared" si="33"/>
        <v>3935.64</v>
      </c>
      <c r="G790" s="146">
        <v>455.6</v>
      </c>
      <c r="H790" s="146">
        <v>7.4999999999999997E-2</v>
      </c>
      <c r="I790" s="374">
        <f t="shared" si="35"/>
        <v>8.6821965423666807E-3</v>
      </c>
      <c r="J790" s="321" t="s">
        <v>824</v>
      </c>
      <c r="K790" s="57" t="s">
        <v>824</v>
      </c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</row>
    <row r="791" spans="1:24" s="1" customFormat="1" ht="15.5" x14ac:dyDescent="0.35">
      <c r="A791" s="168">
        <v>10</v>
      </c>
      <c r="B791" s="321" t="s">
        <v>825</v>
      </c>
      <c r="C791" s="146">
        <v>17941.13</v>
      </c>
      <c r="D791" s="146">
        <v>230</v>
      </c>
      <c r="E791" s="146"/>
      <c r="F791" s="146">
        <f t="shared" si="33"/>
        <v>18171.13</v>
      </c>
      <c r="G791" s="146">
        <v>2248.6</v>
      </c>
      <c r="H791" s="146">
        <v>7.4999999999999997E-2</v>
      </c>
      <c r="I791" s="374">
        <f t="shared" si="35"/>
        <v>9.2809307951679382E-3</v>
      </c>
      <c r="J791" s="321" t="s">
        <v>825</v>
      </c>
      <c r="K791" s="57" t="s">
        <v>825</v>
      </c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</row>
    <row r="792" spans="1:24" s="1" customFormat="1" ht="15.5" x14ac:dyDescent="0.35">
      <c r="A792" s="168">
        <v>11</v>
      </c>
      <c r="B792" s="321" t="s">
        <v>828</v>
      </c>
      <c r="C792" s="146">
        <v>3212.3</v>
      </c>
      <c r="D792" s="146"/>
      <c r="E792" s="146"/>
      <c r="F792" s="146">
        <f t="shared" si="33"/>
        <v>3212.3</v>
      </c>
      <c r="G792" s="146">
        <v>755.2</v>
      </c>
      <c r="H792" s="146">
        <v>7.4999999999999997E-2</v>
      </c>
      <c r="I792" s="374">
        <f t="shared" si="35"/>
        <v>1.7632226130809701E-2</v>
      </c>
      <c r="J792" s="321" t="s">
        <v>828</v>
      </c>
      <c r="K792" s="57" t="s">
        <v>828</v>
      </c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</row>
    <row r="793" spans="1:24" s="1" customFormat="1" ht="15.5" x14ac:dyDescent="0.35">
      <c r="A793" s="168">
        <v>12</v>
      </c>
      <c r="B793" s="321" t="s">
        <v>829</v>
      </c>
      <c r="C793" s="146">
        <v>3998.81</v>
      </c>
      <c r="D793" s="146">
        <v>182.8</v>
      </c>
      <c r="E793" s="146"/>
      <c r="F793" s="146">
        <f t="shared" si="33"/>
        <v>4181.6099999999997</v>
      </c>
      <c r="G793" s="146">
        <v>548.20000000000005</v>
      </c>
      <c r="H793" s="146">
        <v>7.4999999999999997E-2</v>
      </c>
      <c r="I793" s="374">
        <f t="shared" si="35"/>
        <v>9.8323373054876005E-3</v>
      </c>
      <c r="J793" s="321" t="s">
        <v>829</v>
      </c>
      <c r="K793" s="57" t="s">
        <v>829</v>
      </c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</row>
    <row r="794" spans="1:24" s="1" customFormat="1" ht="15.5" x14ac:dyDescent="0.35">
      <c r="A794" s="168">
        <v>13</v>
      </c>
      <c r="B794" s="321" t="s">
        <v>830</v>
      </c>
      <c r="C794" s="146">
        <v>147.65</v>
      </c>
      <c r="D794" s="146"/>
      <c r="E794" s="146"/>
      <c r="F794" s="146">
        <f t="shared" si="33"/>
        <v>147.65</v>
      </c>
      <c r="G794" s="146">
        <v>15.1</v>
      </c>
      <c r="H794" s="146">
        <v>7.4999999999999997E-2</v>
      </c>
      <c r="I794" s="374">
        <f t="shared" si="35"/>
        <v>7.670165932949541E-3</v>
      </c>
      <c r="J794" s="321" t="s">
        <v>830</v>
      </c>
      <c r="K794" s="57" t="s">
        <v>830</v>
      </c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</row>
    <row r="795" spans="1:24" s="1" customFormat="1" ht="15.5" x14ac:dyDescent="0.35">
      <c r="A795" s="168">
        <v>14</v>
      </c>
      <c r="B795" s="321" t="s">
        <v>831</v>
      </c>
      <c r="C795" s="146">
        <v>4248.3</v>
      </c>
      <c r="D795" s="146"/>
      <c r="E795" s="146"/>
      <c r="F795" s="146">
        <f t="shared" si="33"/>
        <v>4248.3</v>
      </c>
      <c r="G795" s="146">
        <v>574.6</v>
      </c>
      <c r="H795" s="146">
        <v>7.4999999999999997E-2</v>
      </c>
      <c r="I795" s="374">
        <f t="shared" si="35"/>
        <v>1.014405762304922E-2</v>
      </c>
      <c r="J795" s="321" t="s">
        <v>831</v>
      </c>
      <c r="K795" s="57" t="s">
        <v>831</v>
      </c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</row>
    <row r="796" spans="1:24" s="1" customFormat="1" ht="15.5" x14ac:dyDescent="0.35">
      <c r="A796" s="168">
        <v>15</v>
      </c>
      <c r="B796" s="321" t="s">
        <v>832</v>
      </c>
      <c r="C796" s="146">
        <v>4085.47</v>
      </c>
      <c r="D796" s="146"/>
      <c r="E796" s="146"/>
      <c r="F796" s="146">
        <f t="shared" si="33"/>
        <v>4085.47</v>
      </c>
      <c r="G796" s="146">
        <v>501.5</v>
      </c>
      <c r="H796" s="146">
        <v>7.4999999999999997E-2</v>
      </c>
      <c r="I796" s="374">
        <f t="shared" si="35"/>
        <v>9.2064070963683488E-3</v>
      </c>
      <c r="J796" s="321" t="s">
        <v>832</v>
      </c>
      <c r="K796" s="57" t="s">
        <v>832</v>
      </c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</row>
    <row r="797" spans="1:24" s="1" customFormat="1" ht="15.5" x14ac:dyDescent="0.35">
      <c r="A797" s="168">
        <v>16</v>
      </c>
      <c r="B797" s="321" t="s">
        <v>833</v>
      </c>
      <c r="C797" s="146">
        <v>3953.65</v>
      </c>
      <c r="D797" s="146">
        <v>147.30000000000001</v>
      </c>
      <c r="E797" s="146"/>
      <c r="F797" s="146">
        <f t="shared" si="33"/>
        <v>4100.95</v>
      </c>
      <c r="G797" s="146">
        <v>488.7</v>
      </c>
      <c r="H797" s="146">
        <v>7.4999999999999997E-2</v>
      </c>
      <c r="I797" s="374">
        <f t="shared" si="35"/>
        <v>8.9375632475402044E-3</v>
      </c>
      <c r="J797" s="321" t="s">
        <v>833</v>
      </c>
      <c r="K797" s="57" t="s">
        <v>833</v>
      </c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</row>
    <row r="798" spans="1:24" s="1" customFormat="1" ht="15.5" x14ac:dyDescent="0.35">
      <c r="A798" s="168">
        <v>17</v>
      </c>
      <c r="B798" s="321" t="s">
        <v>834</v>
      </c>
      <c r="C798" s="146">
        <v>7076.23</v>
      </c>
      <c r="D798" s="146"/>
      <c r="E798" s="146"/>
      <c r="F798" s="146">
        <f t="shared" si="33"/>
        <v>7076.23</v>
      </c>
      <c r="G798" s="146">
        <v>778.1</v>
      </c>
      <c r="H798" s="146">
        <v>7.4999999999999997E-2</v>
      </c>
      <c r="I798" s="374">
        <f t="shared" si="35"/>
        <v>8.2469761440767189E-3</v>
      </c>
      <c r="J798" s="321" t="s">
        <v>834</v>
      </c>
      <c r="K798" s="57" t="s">
        <v>834</v>
      </c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</row>
    <row r="799" spans="1:24" s="1" customFormat="1" ht="15.5" x14ac:dyDescent="0.35">
      <c r="A799" s="168">
        <v>18</v>
      </c>
      <c r="B799" s="321" t="s">
        <v>835</v>
      </c>
      <c r="C799" s="146">
        <v>4062.74</v>
      </c>
      <c r="D799" s="146"/>
      <c r="E799" s="146"/>
      <c r="F799" s="146">
        <f t="shared" si="33"/>
        <v>4062.74</v>
      </c>
      <c r="G799" s="146">
        <v>493.2</v>
      </c>
      <c r="H799" s="146">
        <v>7.4999999999999997E-2</v>
      </c>
      <c r="I799" s="374">
        <f t="shared" si="35"/>
        <v>9.1046928919891502E-3</v>
      </c>
      <c r="J799" s="321" t="s">
        <v>835</v>
      </c>
      <c r="K799" s="57" t="s">
        <v>835</v>
      </c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</row>
    <row r="800" spans="1:24" s="1" customFormat="1" ht="15.5" x14ac:dyDescent="0.35">
      <c r="A800" s="168">
        <v>19</v>
      </c>
      <c r="B800" s="321" t="s">
        <v>836</v>
      </c>
      <c r="C800" s="146">
        <v>6379.08</v>
      </c>
      <c r="D800" s="146"/>
      <c r="E800" s="146"/>
      <c r="F800" s="146">
        <f t="shared" si="33"/>
        <v>6379.08</v>
      </c>
      <c r="G800" s="146">
        <v>733.5</v>
      </c>
      <c r="H800" s="146">
        <v>7.4999999999999997E-2</v>
      </c>
      <c r="I800" s="374">
        <f t="shared" si="35"/>
        <v>8.6238924735228279E-3</v>
      </c>
      <c r="J800" s="321" t="s">
        <v>836</v>
      </c>
      <c r="K800" s="57" t="s">
        <v>836</v>
      </c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</row>
    <row r="801" spans="1:24" s="1" customFormat="1" ht="15.5" x14ac:dyDescent="0.35">
      <c r="A801" s="168">
        <v>20</v>
      </c>
      <c r="B801" s="321" t="s">
        <v>837</v>
      </c>
      <c r="C801" s="146">
        <v>6489.94</v>
      </c>
      <c r="D801" s="146"/>
      <c r="E801" s="146">
        <v>19.399999999999999</v>
      </c>
      <c r="F801" s="146">
        <f t="shared" ref="F801:F848" si="36">C801+D801+E801</f>
        <v>6509.3399999999992</v>
      </c>
      <c r="G801" s="146">
        <v>787.2</v>
      </c>
      <c r="H801" s="146">
        <v>7.4999999999999997E-2</v>
      </c>
      <c r="I801" s="374">
        <f t="shared" si="35"/>
        <v>9.0700439675911858E-3</v>
      </c>
      <c r="J801" s="321" t="s">
        <v>837</v>
      </c>
      <c r="K801" s="57" t="s">
        <v>837</v>
      </c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</row>
    <row r="802" spans="1:24" s="1" customFormat="1" ht="15.5" x14ac:dyDescent="0.35">
      <c r="A802" s="168">
        <v>21</v>
      </c>
      <c r="B802" s="321" t="s">
        <v>838</v>
      </c>
      <c r="C802" s="146">
        <v>4249.6000000000004</v>
      </c>
      <c r="D802" s="146"/>
      <c r="E802" s="146"/>
      <c r="F802" s="146">
        <f t="shared" si="36"/>
        <v>4249.6000000000004</v>
      </c>
      <c r="G802" s="146">
        <v>574.9</v>
      </c>
      <c r="H802" s="146">
        <v>7.4999999999999997E-2</v>
      </c>
      <c r="I802" s="374">
        <f t="shared" si="35"/>
        <v>1.0146249058734938E-2</v>
      </c>
      <c r="J802" s="321" t="s">
        <v>838</v>
      </c>
      <c r="K802" s="57" t="s">
        <v>838</v>
      </c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</row>
    <row r="803" spans="1:24" s="1" customFormat="1" ht="15.5" x14ac:dyDescent="0.35">
      <c r="A803" s="168">
        <v>22</v>
      </c>
      <c r="B803" s="321" t="s">
        <v>839</v>
      </c>
      <c r="C803" s="146">
        <v>2807.52</v>
      </c>
      <c r="D803" s="146"/>
      <c r="E803" s="146"/>
      <c r="F803" s="146">
        <f t="shared" si="36"/>
        <v>2807.52</v>
      </c>
      <c r="G803" s="146">
        <v>666.5</v>
      </c>
      <c r="H803" s="146">
        <v>7.4999999999999997E-2</v>
      </c>
      <c r="I803" s="374">
        <f t="shared" si="35"/>
        <v>1.7804859805094886E-2</v>
      </c>
      <c r="J803" s="321" t="s">
        <v>839</v>
      </c>
      <c r="K803" s="57" t="s">
        <v>839</v>
      </c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</row>
    <row r="804" spans="1:24" s="1" customFormat="1" ht="15.5" x14ac:dyDescent="0.35">
      <c r="A804" s="168">
        <v>23</v>
      </c>
      <c r="B804" s="321" t="s">
        <v>840</v>
      </c>
      <c r="C804" s="146">
        <v>4226.7</v>
      </c>
      <c r="D804" s="146"/>
      <c r="E804" s="146"/>
      <c r="F804" s="146">
        <f t="shared" si="36"/>
        <v>4226.7</v>
      </c>
      <c r="G804" s="146">
        <v>418.7</v>
      </c>
      <c r="H804" s="146">
        <v>7.4999999999999997E-2</v>
      </c>
      <c r="I804" s="374">
        <f t="shared" si="35"/>
        <v>7.429554971963943E-3</v>
      </c>
      <c r="J804" s="321" t="s">
        <v>840</v>
      </c>
      <c r="K804" s="57" t="s">
        <v>840</v>
      </c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</row>
    <row r="805" spans="1:24" s="1" customFormat="1" ht="15.5" x14ac:dyDescent="0.35">
      <c r="A805" s="168">
        <v>24</v>
      </c>
      <c r="B805" s="321" t="s">
        <v>2160</v>
      </c>
      <c r="C805" s="146">
        <v>5719.55</v>
      </c>
      <c r="D805" s="146"/>
      <c r="E805" s="146">
        <v>30.7</v>
      </c>
      <c r="F805" s="146">
        <f t="shared" si="36"/>
        <v>5750.25</v>
      </c>
      <c r="G805" s="146">
        <v>1025.5999999999999</v>
      </c>
      <c r="H805" s="146">
        <v>7.4999999999999997E-2</v>
      </c>
      <c r="I805" s="374">
        <f t="shared" si="35"/>
        <v>1.3376809703925914E-2</v>
      </c>
      <c r="J805" s="321" t="s">
        <v>2160</v>
      </c>
      <c r="K805" s="57" t="s">
        <v>2160</v>
      </c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</row>
    <row r="806" spans="1:24" s="1" customFormat="1" ht="15.5" x14ac:dyDescent="0.35">
      <c r="A806" s="168">
        <v>25</v>
      </c>
      <c r="B806" s="321" t="s">
        <v>841</v>
      </c>
      <c r="C806" s="146">
        <v>342.6</v>
      </c>
      <c r="D806" s="146"/>
      <c r="E806" s="146"/>
      <c r="F806" s="146">
        <f t="shared" si="36"/>
        <v>342.6</v>
      </c>
      <c r="G806" s="146">
        <v>22.4</v>
      </c>
      <c r="H806" s="146">
        <v>7.4999999999999997E-2</v>
      </c>
      <c r="I806" s="374">
        <f t="shared" si="35"/>
        <v>4.9036777583187389E-3</v>
      </c>
      <c r="J806" s="321" t="s">
        <v>841</v>
      </c>
      <c r="K806" s="57" t="s">
        <v>841</v>
      </c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</row>
    <row r="807" spans="1:24" s="1" customFormat="1" ht="15.5" x14ac:dyDescent="0.35">
      <c r="A807" s="168">
        <v>26</v>
      </c>
      <c r="B807" s="321" t="s">
        <v>842</v>
      </c>
      <c r="C807" s="146">
        <v>7724.75</v>
      </c>
      <c r="D807" s="146"/>
      <c r="E807" s="146">
        <v>201.9</v>
      </c>
      <c r="F807" s="146">
        <f t="shared" si="36"/>
        <v>7926.65</v>
      </c>
      <c r="G807" s="146">
        <v>859.6</v>
      </c>
      <c r="H807" s="146">
        <v>7.4999999999999997E-2</v>
      </c>
      <c r="I807" s="374">
        <f t="shared" si="35"/>
        <v>8.1333223997527328E-3</v>
      </c>
      <c r="J807" s="321" t="s">
        <v>842</v>
      </c>
      <c r="K807" s="57" t="s">
        <v>842</v>
      </c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</row>
    <row r="808" spans="1:24" s="1" customFormat="1" ht="15.5" x14ac:dyDescent="0.35">
      <c r="A808" s="168">
        <v>27</v>
      </c>
      <c r="B808" s="321" t="s">
        <v>843</v>
      </c>
      <c r="C808" s="146">
        <v>4021.5</v>
      </c>
      <c r="D808" s="146"/>
      <c r="E808" s="146"/>
      <c r="F808" s="146">
        <f t="shared" si="36"/>
        <v>4021.5</v>
      </c>
      <c r="G808" s="146">
        <v>490.7</v>
      </c>
      <c r="H808" s="146">
        <v>7.4999999999999997E-2</v>
      </c>
      <c r="I808" s="374">
        <f t="shared" si="35"/>
        <v>9.1514360313315907E-3</v>
      </c>
      <c r="J808" s="321" t="s">
        <v>843</v>
      </c>
      <c r="K808" s="57" t="s">
        <v>843</v>
      </c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</row>
    <row r="809" spans="1:24" s="1" customFormat="1" ht="15.5" x14ac:dyDescent="0.35">
      <c r="A809" s="168">
        <v>28</v>
      </c>
      <c r="B809" s="321" t="s">
        <v>844</v>
      </c>
      <c r="C809" s="146">
        <v>4138.7700000000004</v>
      </c>
      <c r="D809" s="146"/>
      <c r="E809" s="146"/>
      <c r="F809" s="146">
        <f t="shared" si="36"/>
        <v>4138.7700000000004</v>
      </c>
      <c r="G809" s="146">
        <v>512.6</v>
      </c>
      <c r="H809" s="146">
        <v>7.4999999999999997E-2</v>
      </c>
      <c r="I809" s="374">
        <f t="shared" si="35"/>
        <v>9.2889916569415549E-3</v>
      </c>
      <c r="J809" s="321" t="s">
        <v>844</v>
      </c>
      <c r="K809" s="57" t="s">
        <v>844</v>
      </c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</row>
    <row r="810" spans="1:24" s="1" customFormat="1" ht="15.5" x14ac:dyDescent="0.35">
      <c r="A810" s="168">
        <v>29</v>
      </c>
      <c r="B810" s="321" t="s">
        <v>845</v>
      </c>
      <c r="C810" s="146">
        <v>361.5</v>
      </c>
      <c r="D810" s="146"/>
      <c r="E810" s="146"/>
      <c r="F810" s="146">
        <f t="shared" si="36"/>
        <v>361.5</v>
      </c>
      <c r="G810" s="146">
        <v>31.6</v>
      </c>
      <c r="H810" s="146">
        <v>7.4999999999999997E-2</v>
      </c>
      <c r="I810" s="374">
        <f t="shared" si="35"/>
        <v>6.5560165975103741E-3</v>
      </c>
      <c r="J810" s="321" t="s">
        <v>845</v>
      </c>
      <c r="K810" s="57" t="s">
        <v>845</v>
      </c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</row>
    <row r="811" spans="1:24" s="1" customFormat="1" ht="15.5" x14ac:dyDescent="0.35">
      <c r="A811" s="168">
        <v>30</v>
      </c>
      <c r="B811" s="321" t="s">
        <v>846</v>
      </c>
      <c r="C811" s="146">
        <v>5685.06</v>
      </c>
      <c r="D811" s="146"/>
      <c r="E811" s="146">
        <v>179.5</v>
      </c>
      <c r="F811" s="146">
        <f t="shared" si="36"/>
        <v>5864.56</v>
      </c>
      <c r="G811" s="146">
        <v>605.6</v>
      </c>
      <c r="H811" s="146">
        <v>7.4999999999999997E-2</v>
      </c>
      <c r="I811" s="374">
        <f t="shared" si="35"/>
        <v>7.7448265513525311E-3</v>
      </c>
      <c r="J811" s="321" t="s">
        <v>846</v>
      </c>
      <c r="K811" s="57" t="s">
        <v>846</v>
      </c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</row>
    <row r="812" spans="1:24" s="1" customFormat="1" ht="15.5" x14ac:dyDescent="0.35">
      <c r="A812" s="168">
        <v>31</v>
      </c>
      <c r="B812" s="321" t="s">
        <v>847</v>
      </c>
      <c r="C812" s="146">
        <v>135.35</v>
      </c>
      <c r="D812" s="146"/>
      <c r="E812" s="146"/>
      <c r="F812" s="146">
        <f t="shared" si="36"/>
        <v>135.35</v>
      </c>
      <c r="G812" s="146">
        <v>12.1</v>
      </c>
      <c r="H812" s="146">
        <v>7.4999999999999997E-2</v>
      </c>
      <c r="I812" s="374">
        <f t="shared" si="35"/>
        <v>6.7048393055042484E-3</v>
      </c>
      <c r="J812" s="321" t="s">
        <v>847</v>
      </c>
      <c r="K812" s="57" t="s">
        <v>847</v>
      </c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</row>
    <row r="813" spans="1:24" s="1" customFormat="1" ht="15.5" x14ac:dyDescent="0.35">
      <c r="A813" s="168">
        <v>32</v>
      </c>
      <c r="B813" s="321" t="s">
        <v>848</v>
      </c>
      <c r="C813" s="146">
        <v>37.4</v>
      </c>
      <c r="D813" s="146"/>
      <c r="E813" s="146"/>
      <c r="F813" s="146">
        <f t="shared" si="36"/>
        <v>37.4</v>
      </c>
      <c r="G813" s="146">
        <v>3.6</v>
      </c>
      <c r="H813" s="146">
        <v>7.4999999999999997E-2</v>
      </c>
      <c r="I813" s="374">
        <f t="shared" si="35"/>
        <v>7.2192513368983966E-3</v>
      </c>
      <c r="J813" s="321" t="s">
        <v>848</v>
      </c>
      <c r="K813" s="57" t="s">
        <v>848</v>
      </c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</row>
    <row r="814" spans="1:24" s="1" customFormat="1" ht="15.5" x14ac:dyDescent="0.35">
      <c r="A814" s="168">
        <v>33</v>
      </c>
      <c r="B814" s="321" t="s">
        <v>849</v>
      </c>
      <c r="C814" s="146">
        <v>210.4</v>
      </c>
      <c r="D814" s="146"/>
      <c r="E814" s="146">
        <v>26.5</v>
      </c>
      <c r="F814" s="146">
        <f t="shared" si="36"/>
        <v>236.9</v>
      </c>
      <c r="G814" s="146">
        <v>23.4</v>
      </c>
      <c r="H814" s="146">
        <v>7.4999999999999997E-2</v>
      </c>
      <c r="I814" s="374">
        <f t="shared" si="35"/>
        <v>7.4081891093288298E-3</v>
      </c>
      <c r="J814" s="321" t="s">
        <v>849</v>
      </c>
      <c r="K814" s="57" t="s">
        <v>849</v>
      </c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</row>
    <row r="815" spans="1:24" s="1" customFormat="1" ht="15.5" x14ac:dyDescent="0.35">
      <c r="A815" s="168">
        <v>34</v>
      </c>
      <c r="B815" s="321" t="s">
        <v>850</v>
      </c>
      <c r="C815" s="146">
        <v>297.2</v>
      </c>
      <c r="D815" s="146"/>
      <c r="E815" s="146">
        <v>65.400000000000006</v>
      </c>
      <c r="F815" s="146">
        <f t="shared" si="36"/>
        <v>362.6</v>
      </c>
      <c r="G815" s="146">
        <v>31.9</v>
      </c>
      <c r="H815" s="146">
        <v>7.4999999999999997E-2</v>
      </c>
      <c r="I815" s="374">
        <f t="shared" si="35"/>
        <v>6.5981798124655254E-3</v>
      </c>
      <c r="J815" s="321" t="s">
        <v>850</v>
      </c>
      <c r="K815" s="57" t="s">
        <v>850</v>
      </c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</row>
    <row r="816" spans="1:24" s="1" customFormat="1" ht="15.5" x14ac:dyDescent="0.35">
      <c r="A816" s="168">
        <v>35</v>
      </c>
      <c r="B816" s="321" t="s">
        <v>851</v>
      </c>
      <c r="C816" s="146">
        <v>494.9</v>
      </c>
      <c r="D816" s="146"/>
      <c r="E816" s="146"/>
      <c r="F816" s="146">
        <f t="shared" si="36"/>
        <v>494.9</v>
      </c>
      <c r="G816" s="146">
        <v>39.6</v>
      </c>
      <c r="H816" s="146">
        <v>7.4999999999999997E-2</v>
      </c>
      <c r="I816" s="374">
        <f t="shared" si="35"/>
        <v>6.0012123661345737E-3</v>
      </c>
      <c r="J816" s="321" t="s">
        <v>851</v>
      </c>
      <c r="K816" s="57" t="s">
        <v>851</v>
      </c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</row>
    <row r="817" spans="1:24" s="1" customFormat="1" ht="15.5" x14ac:dyDescent="0.35">
      <c r="A817" s="168">
        <v>36</v>
      </c>
      <c r="B817" s="321" t="s">
        <v>854</v>
      </c>
      <c r="C817" s="146">
        <v>277.2</v>
      </c>
      <c r="D817" s="146"/>
      <c r="E817" s="146"/>
      <c r="F817" s="146">
        <f t="shared" si="36"/>
        <v>277.2</v>
      </c>
      <c r="G817" s="146">
        <v>21.6</v>
      </c>
      <c r="H817" s="146">
        <v>7.4999999999999997E-2</v>
      </c>
      <c r="I817" s="374">
        <f t="shared" si="35"/>
        <v>5.8441558441558444E-3</v>
      </c>
      <c r="J817" s="321" t="s">
        <v>854</v>
      </c>
      <c r="K817" s="57" t="s">
        <v>854</v>
      </c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</row>
    <row r="818" spans="1:24" s="1" customFormat="1" ht="15.5" x14ac:dyDescent="0.35">
      <c r="A818" s="168">
        <v>37</v>
      </c>
      <c r="B818" s="321" t="s">
        <v>855</v>
      </c>
      <c r="C818" s="146">
        <v>52.9</v>
      </c>
      <c r="D818" s="146"/>
      <c r="E818" s="146"/>
      <c r="F818" s="146">
        <f t="shared" si="36"/>
        <v>52.9</v>
      </c>
      <c r="G818" s="146">
        <v>5.0999999999999996</v>
      </c>
      <c r="H818" s="146">
        <v>7.4999999999999997E-2</v>
      </c>
      <c r="I818" s="374">
        <f t="shared" si="35"/>
        <v>7.2306238185255193E-3</v>
      </c>
      <c r="J818" s="321" t="s">
        <v>855</v>
      </c>
      <c r="K818" s="57" t="s">
        <v>855</v>
      </c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</row>
    <row r="819" spans="1:24" s="1" customFormat="1" ht="15.5" x14ac:dyDescent="0.35">
      <c r="A819" s="168">
        <v>38</v>
      </c>
      <c r="B819" s="321" t="s">
        <v>856</v>
      </c>
      <c r="C819" s="146">
        <v>119.9</v>
      </c>
      <c r="D819" s="146"/>
      <c r="E819" s="146"/>
      <c r="F819" s="146">
        <f t="shared" si="36"/>
        <v>119.9</v>
      </c>
      <c r="G819" s="146">
        <v>18.899999999999999</v>
      </c>
      <c r="H819" s="146">
        <v>7.4999999999999997E-2</v>
      </c>
      <c r="I819" s="374">
        <f t="shared" si="35"/>
        <v>1.1822351959966636E-2</v>
      </c>
      <c r="J819" s="321" t="s">
        <v>856</v>
      </c>
      <c r="K819" s="57" t="s">
        <v>856</v>
      </c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</row>
    <row r="820" spans="1:24" s="1" customFormat="1" ht="15.5" x14ac:dyDescent="0.35">
      <c r="A820" s="168">
        <v>39</v>
      </c>
      <c r="B820" s="321" t="s">
        <v>857</v>
      </c>
      <c r="C820" s="146">
        <v>75.3</v>
      </c>
      <c r="D820" s="146"/>
      <c r="E820" s="146"/>
      <c r="F820" s="146">
        <f t="shared" si="36"/>
        <v>75.3</v>
      </c>
      <c r="G820" s="146">
        <v>6.9</v>
      </c>
      <c r="H820" s="146">
        <v>7.4999999999999997E-2</v>
      </c>
      <c r="I820" s="374">
        <f t="shared" si="35"/>
        <v>6.8725099601593623E-3</v>
      </c>
      <c r="J820" s="321" t="s">
        <v>857</v>
      </c>
      <c r="K820" s="57" t="s">
        <v>857</v>
      </c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</row>
    <row r="821" spans="1:24" s="1" customFormat="1" ht="15.5" x14ac:dyDescent="0.35">
      <c r="A821" s="168">
        <v>40</v>
      </c>
      <c r="B821" s="321" t="s">
        <v>858</v>
      </c>
      <c r="C821" s="146">
        <v>120.8</v>
      </c>
      <c r="D821" s="146"/>
      <c r="E821" s="146"/>
      <c r="F821" s="146">
        <f t="shared" si="36"/>
        <v>120.8</v>
      </c>
      <c r="G821" s="146">
        <v>33.6</v>
      </c>
      <c r="H821" s="146">
        <v>7.4999999999999997E-2</v>
      </c>
      <c r="I821" s="374">
        <f t="shared" si="35"/>
        <v>2.0860927152317882E-2</v>
      </c>
      <c r="J821" s="321" t="s">
        <v>858</v>
      </c>
      <c r="K821" s="57" t="s">
        <v>858</v>
      </c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</row>
    <row r="822" spans="1:24" s="1" customFormat="1" ht="15.5" x14ac:dyDescent="0.35">
      <c r="A822" s="168">
        <v>41</v>
      </c>
      <c r="B822" s="321" t="s">
        <v>859</v>
      </c>
      <c r="C822" s="146">
        <v>429.7</v>
      </c>
      <c r="D822" s="146"/>
      <c r="E822" s="146"/>
      <c r="F822" s="146">
        <f t="shared" si="36"/>
        <v>429.7</v>
      </c>
      <c r="G822" s="146">
        <v>41.9</v>
      </c>
      <c r="H822" s="146">
        <v>7.4999999999999997E-2</v>
      </c>
      <c r="I822" s="374">
        <f t="shared" si="35"/>
        <v>7.3132417966022796E-3</v>
      </c>
      <c r="J822" s="321" t="s">
        <v>859</v>
      </c>
      <c r="K822" s="57" t="s">
        <v>859</v>
      </c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</row>
    <row r="823" spans="1:24" s="1" customFormat="1" ht="15.5" x14ac:dyDescent="0.35">
      <c r="A823" s="168">
        <v>42</v>
      </c>
      <c r="B823" s="321" t="s">
        <v>2234</v>
      </c>
      <c r="C823" s="146">
        <v>856.1</v>
      </c>
      <c r="D823" s="146"/>
      <c r="E823" s="146">
        <v>118.3</v>
      </c>
      <c r="F823" s="146">
        <f t="shared" si="36"/>
        <v>974.4</v>
      </c>
      <c r="G823" s="146">
        <v>80</v>
      </c>
      <c r="H823" s="146">
        <v>0.05</v>
      </c>
      <c r="I823" s="374">
        <f t="shared" si="35"/>
        <v>4.1050903119868639E-3</v>
      </c>
      <c r="J823" s="321"/>
      <c r="K823" s="5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</row>
    <row r="824" spans="1:24" s="1" customFormat="1" ht="15.5" x14ac:dyDescent="0.35">
      <c r="A824" s="168">
        <v>43</v>
      </c>
      <c r="B824" s="321" t="s">
        <v>860</v>
      </c>
      <c r="C824" s="146">
        <v>249.1</v>
      </c>
      <c r="D824" s="146"/>
      <c r="E824" s="146"/>
      <c r="F824" s="146">
        <f t="shared" si="36"/>
        <v>249.1</v>
      </c>
      <c r="G824" s="146">
        <v>22.4</v>
      </c>
      <c r="H824" s="146">
        <v>7.4999999999999997E-2</v>
      </c>
      <c r="I824" s="374">
        <f t="shared" si="35"/>
        <v>6.7442794058610997E-3</v>
      </c>
      <c r="J824" s="321" t="s">
        <v>860</v>
      </c>
      <c r="K824" s="57" t="s">
        <v>860</v>
      </c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</row>
    <row r="825" spans="1:24" s="1" customFormat="1" ht="15.5" x14ac:dyDescent="0.35">
      <c r="A825" s="168">
        <v>44</v>
      </c>
      <c r="B825" s="321" t="s">
        <v>861</v>
      </c>
      <c r="C825" s="146">
        <v>111.4</v>
      </c>
      <c r="D825" s="146"/>
      <c r="E825" s="146"/>
      <c r="F825" s="146">
        <f t="shared" si="36"/>
        <v>111.4</v>
      </c>
      <c r="G825" s="146">
        <v>10.6</v>
      </c>
      <c r="H825" s="146">
        <v>7.4999999999999997E-2</v>
      </c>
      <c r="I825" s="374">
        <f t="shared" si="35"/>
        <v>7.1364452423698377E-3</v>
      </c>
      <c r="J825" s="321" t="s">
        <v>861</v>
      </c>
      <c r="K825" s="57" t="s">
        <v>861</v>
      </c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</row>
    <row r="826" spans="1:24" s="1" customFormat="1" ht="15.5" x14ac:dyDescent="0.35">
      <c r="A826" s="168">
        <v>45</v>
      </c>
      <c r="B826" s="321" t="s">
        <v>862</v>
      </c>
      <c r="C826" s="146">
        <v>101.8</v>
      </c>
      <c r="D826" s="146"/>
      <c r="E826" s="146"/>
      <c r="F826" s="146">
        <f t="shared" si="36"/>
        <v>101.8</v>
      </c>
      <c r="G826" s="146">
        <v>11</v>
      </c>
      <c r="H826" s="146">
        <v>7.4999999999999997E-2</v>
      </c>
      <c r="I826" s="374">
        <f t="shared" si="35"/>
        <v>8.1041257367387032E-3</v>
      </c>
      <c r="J826" s="321" t="s">
        <v>862</v>
      </c>
      <c r="K826" s="57" t="s">
        <v>862</v>
      </c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</row>
    <row r="827" spans="1:24" s="1" customFormat="1" ht="15.5" x14ac:dyDescent="0.35">
      <c r="A827" s="168">
        <v>46</v>
      </c>
      <c r="B827" s="321" t="s">
        <v>863</v>
      </c>
      <c r="C827" s="146">
        <v>202</v>
      </c>
      <c r="D827" s="146"/>
      <c r="E827" s="146"/>
      <c r="F827" s="146">
        <f t="shared" si="36"/>
        <v>202</v>
      </c>
      <c r="G827" s="146">
        <v>18.600000000000001</v>
      </c>
      <c r="H827" s="146">
        <v>7.4999999999999997E-2</v>
      </c>
      <c r="I827" s="374">
        <f t="shared" si="35"/>
        <v>6.905940594059406E-3</v>
      </c>
      <c r="J827" s="321" t="s">
        <v>863</v>
      </c>
      <c r="K827" s="57" t="s">
        <v>863</v>
      </c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</row>
    <row r="828" spans="1:24" s="1" customFormat="1" ht="15.5" x14ac:dyDescent="0.35">
      <c r="A828" s="168">
        <v>47</v>
      </c>
      <c r="B828" s="321" t="s">
        <v>864</v>
      </c>
      <c r="C828" s="146">
        <v>214.1</v>
      </c>
      <c r="D828" s="146"/>
      <c r="E828" s="146"/>
      <c r="F828" s="146">
        <f t="shared" si="36"/>
        <v>214.1</v>
      </c>
      <c r="G828" s="146">
        <v>21</v>
      </c>
      <c r="H828" s="146">
        <v>7.4999999999999997E-2</v>
      </c>
      <c r="I828" s="374">
        <f t="shared" si="35"/>
        <v>7.3563755254553945E-3</v>
      </c>
      <c r="J828" s="321" t="s">
        <v>864</v>
      </c>
      <c r="K828" s="57" t="s">
        <v>864</v>
      </c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</row>
    <row r="829" spans="1:24" s="1" customFormat="1" ht="15.5" x14ac:dyDescent="0.35">
      <c r="A829" s="168">
        <v>48</v>
      </c>
      <c r="B829" s="321" t="s">
        <v>865</v>
      </c>
      <c r="C829" s="146">
        <v>161.19999999999999</v>
      </c>
      <c r="D829" s="146"/>
      <c r="E829" s="146"/>
      <c r="F829" s="146">
        <f t="shared" si="36"/>
        <v>161.19999999999999</v>
      </c>
      <c r="G829" s="146">
        <v>14.8</v>
      </c>
      <c r="H829" s="146">
        <v>7.4999999999999997E-2</v>
      </c>
      <c r="I829" s="374">
        <f t="shared" si="35"/>
        <v>6.8858560794044675E-3</v>
      </c>
      <c r="J829" s="321" t="s">
        <v>865</v>
      </c>
      <c r="K829" s="57" t="s">
        <v>865</v>
      </c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</row>
    <row r="830" spans="1:24" s="1" customFormat="1" ht="15.5" x14ac:dyDescent="0.35">
      <c r="A830" s="168">
        <v>49</v>
      </c>
      <c r="B830" s="321" t="s">
        <v>866</v>
      </c>
      <c r="C830" s="146">
        <v>134.9</v>
      </c>
      <c r="D830" s="146"/>
      <c r="E830" s="146"/>
      <c r="F830" s="146">
        <f t="shared" si="36"/>
        <v>134.9</v>
      </c>
      <c r="G830" s="146">
        <v>12.6</v>
      </c>
      <c r="H830" s="146">
        <v>7.4999999999999997E-2</v>
      </c>
      <c r="I830" s="374">
        <f t="shared" si="35"/>
        <v>7.0051890289103032E-3</v>
      </c>
      <c r="J830" s="321" t="s">
        <v>866</v>
      </c>
      <c r="K830" s="57" t="s">
        <v>866</v>
      </c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</row>
    <row r="831" spans="1:24" s="1" customFormat="1" ht="15.5" x14ac:dyDescent="0.35">
      <c r="A831" s="168">
        <v>50</v>
      </c>
      <c r="B831" s="321" t="s">
        <v>867</v>
      </c>
      <c r="C831" s="146">
        <v>249.4</v>
      </c>
      <c r="D831" s="146"/>
      <c r="E831" s="146"/>
      <c r="F831" s="146">
        <f t="shared" si="36"/>
        <v>249.4</v>
      </c>
      <c r="G831" s="146">
        <v>23.8</v>
      </c>
      <c r="H831" s="146">
        <v>7.4999999999999997E-2</v>
      </c>
      <c r="I831" s="374">
        <f t="shared" si="35"/>
        <v>7.1571772253408179E-3</v>
      </c>
      <c r="J831" s="321" t="s">
        <v>867</v>
      </c>
      <c r="K831" s="57" t="s">
        <v>867</v>
      </c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</row>
    <row r="832" spans="1:24" s="1" customFormat="1" ht="15.5" x14ac:dyDescent="0.35">
      <c r="A832" s="168">
        <v>51</v>
      </c>
      <c r="B832" s="321" t="s">
        <v>868</v>
      </c>
      <c r="C832" s="146">
        <v>110.5</v>
      </c>
      <c r="D832" s="146"/>
      <c r="E832" s="146"/>
      <c r="F832" s="146">
        <f t="shared" si="36"/>
        <v>110.5</v>
      </c>
      <c r="G832" s="146">
        <v>9.9</v>
      </c>
      <c r="H832" s="146">
        <v>7.4999999999999997E-2</v>
      </c>
      <c r="I832" s="374">
        <f t="shared" si="35"/>
        <v>6.7194570135746612E-3</v>
      </c>
      <c r="J832" s="321" t="s">
        <v>868</v>
      </c>
      <c r="K832" s="57" t="s">
        <v>868</v>
      </c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</row>
    <row r="833" spans="1:24" s="1" customFormat="1" ht="15.5" x14ac:dyDescent="0.35">
      <c r="A833" s="168">
        <v>52</v>
      </c>
      <c r="B833" s="321" t="s">
        <v>869</v>
      </c>
      <c r="C833" s="146">
        <v>168.5</v>
      </c>
      <c r="D833" s="146"/>
      <c r="E833" s="146"/>
      <c r="F833" s="146">
        <f t="shared" si="36"/>
        <v>168.5</v>
      </c>
      <c r="G833" s="146">
        <v>16.2</v>
      </c>
      <c r="H833" s="146">
        <v>7.4999999999999997E-2</v>
      </c>
      <c r="I833" s="374">
        <f t="shared" si="35"/>
        <v>7.2106824925816018E-3</v>
      </c>
      <c r="J833" s="321" t="s">
        <v>869</v>
      </c>
      <c r="K833" s="57" t="s">
        <v>869</v>
      </c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</row>
    <row r="834" spans="1:24" s="1" customFormat="1" ht="15.5" x14ac:dyDescent="0.35">
      <c r="A834" s="168">
        <v>53</v>
      </c>
      <c r="B834" s="321" t="s">
        <v>870</v>
      </c>
      <c r="C834" s="153">
        <v>130</v>
      </c>
      <c r="D834" s="146"/>
      <c r="E834" s="146"/>
      <c r="F834" s="146">
        <f t="shared" si="36"/>
        <v>130</v>
      </c>
      <c r="G834" s="146">
        <v>11.6</v>
      </c>
      <c r="H834" s="146">
        <v>7.4999999999999997E-2</v>
      </c>
      <c r="I834" s="374">
        <f t="shared" si="35"/>
        <v>6.6923076923076918E-3</v>
      </c>
      <c r="J834" s="321" t="s">
        <v>870</v>
      </c>
      <c r="K834" s="57" t="s">
        <v>870</v>
      </c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</row>
    <row r="835" spans="1:24" s="1" customFormat="1" ht="15.5" x14ac:dyDescent="0.35">
      <c r="A835" s="168">
        <v>54</v>
      </c>
      <c r="B835" s="321" t="s">
        <v>871</v>
      </c>
      <c r="C835" s="146">
        <v>175.8</v>
      </c>
      <c r="D835" s="146"/>
      <c r="E835" s="146"/>
      <c r="F835" s="146">
        <f t="shared" si="36"/>
        <v>175.8</v>
      </c>
      <c r="G835" s="146">
        <v>16.899999999999999</v>
      </c>
      <c r="H835" s="146">
        <v>7.4999999999999997E-2</v>
      </c>
      <c r="I835" s="374">
        <f t="shared" si="35"/>
        <v>7.2098976109215007E-3</v>
      </c>
      <c r="J835" s="321" t="s">
        <v>871</v>
      </c>
      <c r="K835" s="57" t="s">
        <v>871</v>
      </c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</row>
    <row r="836" spans="1:24" s="1" customFormat="1" ht="15.5" x14ac:dyDescent="0.35">
      <c r="A836" s="168">
        <v>55</v>
      </c>
      <c r="B836" s="321" t="s">
        <v>872</v>
      </c>
      <c r="C836" s="146">
        <v>129.80000000000001</v>
      </c>
      <c r="D836" s="146"/>
      <c r="E836" s="146"/>
      <c r="F836" s="146">
        <f t="shared" si="36"/>
        <v>129.80000000000001</v>
      </c>
      <c r="G836" s="146">
        <v>10.8</v>
      </c>
      <c r="H836" s="146">
        <v>7.4999999999999997E-2</v>
      </c>
      <c r="I836" s="374">
        <f t="shared" si="35"/>
        <v>6.2403697996918335E-3</v>
      </c>
      <c r="J836" s="321" t="s">
        <v>872</v>
      </c>
      <c r="K836" s="57" t="s">
        <v>872</v>
      </c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</row>
    <row r="837" spans="1:24" s="1" customFormat="1" ht="15.5" x14ac:dyDescent="0.35">
      <c r="A837" s="168">
        <v>56</v>
      </c>
      <c r="B837" s="321" t="s">
        <v>873</v>
      </c>
      <c r="C837" s="146">
        <v>152.30000000000001</v>
      </c>
      <c r="D837" s="146"/>
      <c r="E837" s="146"/>
      <c r="F837" s="146">
        <f t="shared" si="36"/>
        <v>152.30000000000001</v>
      </c>
      <c r="G837" s="146">
        <v>13.4</v>
      </c>
      <c r="H837" s="146">
        <v>7.4999999999999997E-2</v>
      </c>
      <c r="I837" s="374">
        <f t="shared" si="35"/>
        <v>6.5988181221273787E-3</v>
      </c>
      <c r="J837" s="321" t="s">
        <v>873</v>
      </c>
      <c r="K837" s="57" t="s">
        <v>873</v>
      </c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</row>
    <row r="838" spans="1:24" s="1" customFormat="1" ht="15.5" x14ac:dyDescent="0.35">
      <c r="A838" s="168">
        <v>57</v>
      </c>
      <c r="B838" s="321" t="s">
        <v>874</v>
      </c>
      <c r="C838" s="146">
        <v>239.4</v>
      </c>
      <c r="D838" s="146"/>
      <c r="E838" s="146"/>
      <c r="F838" s="146">
        <f t="shared" si="36"/>
        <v>239.4</v>
      </c>
      <c r="G838" s="146">
        <v>24.9</v>
      </c>
      <c r="H838" s="146">
        <v>7.4999999999999997E-2</v>
      </c>
      <c r="I838" s="374">
        <f t="shared" ref="I838:I887" si="37">G838*H838/F838</f>
        <v>7.8007518796992465E-3</v>
      </c>
      <c r="J838" s="321" t="s">
        <v>874</v>
      </c>
      <c r="K838" s="57" t="s">
        <v>874</v>
      </c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</row>
    <row r="839" spans="1:24" s="1" customFormat="1" ht="15.5" x14ac:dyDescent="0.35">
      <c r="A839" s="168">
        <v>58</v>
      </c>
      <c r="B839" s="321" t="s">
        <v>875</v>
      </c>
      <c r="C839" s="146">
        <v>84.2</v>
      </c>
      <c r="D839" s="146"/>
      <c r="E839" s="146"/>
      <c r="F839" s="146">
        <f t="shared" si="36"/>
        <v>84.2</v>
      </c>
      <c r="G839" s="146">
        <v>5.9</v>
      </c>
      <c r="H839" s="146">
        <v>7.4999999999999997E-2</v>
      </c>
      <c r="I839" s="374">
        <f t="shared" si="37"/>
        <v>5.2553444180522563E-3</v>
      </c>
      <c r="J839" s="321" t="s">
        <v>875</v>
      </c>
      <c r="K839" s="57" t="s">
        <v>875</v>
      </c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</row>
    <row r="840" spans="1:24" s="1" customFormat="1" ht="15.5" x14ac:dyDescent="0.35">
      <c r="A840" s="168">
        <v>59</v>
      </c>
      <c r="B840" s="321" t="s">
        <v>876</v>
      </c>
      <c r="C840" s="146">
        <v>193.9</v>
      </c>
      <c r="D840" s="146"/>
      <c r="E840" s="146"/>
      <c r="F840" s="146">
        <f t="shared" si="36"/>
        <v>193.9</v>
      </c>
      <c r="G840" s="146">
        <v>18.5</v>
      </c>
      <c r="H840" s="146">
        <v>7.4999999999999997E-2</v>
      </c>
      <c r="I840" s="374">
        <f t="shared" si="37"/>
        <v>7.1557503867973179E-3</v>
      </c>
      <c r="J840" s="321" t="s">
        <v>876</v>
      </c>
      <c r="K840" s="57" t="s">
        <v>876</v>
      </c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</row>
    <row r="841" spans="1:24" s="1" customFormat="1" ht="15.5" x14ac:dyDescent="0.35">
      <c r="A841" s="168">
        <v>60</v>
      </c>
      <c r="B841" s="321" t="s">
        <v>877</v>
      </c>
      <c r="C841" s="146">
        <v>252.4</v>
      </c>
      <c r="D841" s="146"/>
      <c r="E841" s="146"/>
      <c r="F841" s="146">
        <f t="shared" si="36"/>
        <v>252.4</v>
      </c>
      <c r="G841" s="146">
        <v>30</v>
      </c>
      <c r="H841" s="146">
        <v>7.4999999999999997E-2</v>
      </c>
      <c r="I841" s="374">
        <f t="shared" si="37"/>
        <v>8.9144215530903327E-3</v>
      </c>
      <c r="J841" s="321" t="s">
        <v>877</v>
      </c>
      <c r="K841" s="57" t="s">
        <v>877</v>
      </c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</row>
    <row r="842" spans="1:24" s="1" customFormat="1" ht="15.5" x14ac:dyDescent="0.35">
      <c r="A842" s="168">
        <v>61</v>
      </c>
      <c r="B842" s="321" t="s">
        <v>878</v>
      </c>
      <c r="C842" s="151">
        <v>79</v>
      </c>
      <c r="D842" s="146"/>
      <c r="E842" s="146"/>
      <c r="F842" s="146">
        <f t="shared" si="36"/>
        <v>79</v>
      </c>
      <c r="G842" s="146">
        <v>0</v>
      </c>
      <c r="H842" s="146">
        <v>7.4999999999999997E-2</v>
      </c>
      <c r="I842" s="374">
        <f t="shared" si="37"/>
        <v>0</v>
      </c>
      <c r="J842" s="321" t="s">
        <v>878</v>
      </c>
      <c r="K842" s="57" t="s">
        <v>878</v>
      </c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</row>
    <row r="843" spans="1:24" s="1" customFormat="1" ht="15.5" x14ac:dyDescent="0.35">
      <c r="A843" s="168">
        <v>62</v>
      </c>
      <c r="B843" s="321" t="s">
        <v>879</v>
      </c>
      <c r="C843" s="146">
        <v>549.69000000000005</v>
      </c>
      <c r="D843" s="146"/>
      <c r="E843" s="146"/>
      <c r="F843" s="146">
        <f t="shared" si="36"/>
        <v>549.69000000000005</v>
      </c>
      <c r="G843" s="146">
        <v>96.8</v>
      </c>
      <c r="H843" s="146">
        <v>7.4999999999999997E-2</v>
      </c>
      <c r="I843" s="374">
        <f t="shared" si="37"/>
        <v>1.320744419581946E-2</v>
      </c>
      <c r="J843" s="321" t="s">
        <v>879</v>
      </c>
      <c r="K843" s="57" t="s">
        <v>879</v>
      </c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</row>
    <row r="844" spans="1:24" s="1" customFormat="1" ht="15.5" x14ac:dyDescent="0.35">
      <c r="A844" s="168">
        <v>63</v>
      </c>
      <c r="B844" s="321" t="s">
        <v>880</v>
      </c>
      <c r="C844" s="146">
        <v>192.1</v>
      </c>
      <c r="D844" s="146"/>
      <c r="E844" s="146"/>
      <c r="F844" s="146">
        <f t="shared" si="36"/>
        <v>192.1</v>
      </c>
      <c r="G844" s="146">
        <v>18.3</v>
      </c>
      <c r="H844" s="146">
        <v>7.4999999999999997E-2</v>
      </c>
      <c r="I844" s="374">
        <f t="shared" si="37"/>
        <v>7.1447162935970856E-3</v>
      </c>
      <c r="J844" s="321" t="s">
        <v>880</v>
      </c>
      <c r="K844" s="57" t="s">
        <v>880</v>
      </c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</row>
    <row r="845" spans="1:24" s="1" customFormat="1" ht="15.5" x14ac:dyDescent="0.35">
      <c r="A845" s="168">
        <v>64</v>
      </c>
      <c r="B845" s="321" t="s">
        <v>881</v>
      </c>
      <c r="C845" s="146">
        <v>166.8</v>
      </c>
      <c r="D845" s="146"/>
      <c r="E845" s="146"/>
      <c r="F845" s="146">
        <f t="shared" si="36"/>
        <v>166.8</v>
      </c>
      <c r="G845" s="146">
        <v>16.8</v>
      </c>
      <c r="H845" s="146">
        <v>7.4999999999999997E-2</v>
      </c>
      <c r="I845" s="374">
        <f t="shared" si="37"/>
        <v>7.5539568345323735E-3</v>
      </c>
      <c r="J845" s="321" t="s">
        <v>881</v>
      </c>
      <c r="K845" s="57" t="s">
        <v>881</v>
      </c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</row>
    <row r="846" spans="1:24" s="1" customFormat="1" ht="15.5" x14ac:dyDescent="0.35">
      <c r="A846" s="168">
        <v>65</v>
      </c>
      <c r="B846" s="321" t="s">
        <v>882</v>
      </c>
      <c r="C846" s="146">
        <v>4734.5</v>
      </c>
      <c r="D846" s="146"/>
      <c r="E846" s="146"/>
      <c r="F846" s="146">
        <f t="shared" si="36"/>
        <v>4734.5</v>
      </c>
      <c r="G846" s="146">
        <v>619.79999999999995</v>
      </c>
      <c r="H846" s="146">
        <v>7.4999999999999997E-2</v>
      </c>
      <c r="I846" s="374">
        <f t="shared" si="37"/>
        <v>9.8183546309008329E-3</v>
      </c>
      <c r="J846" s="321" t="s">
        <v>882</v>
      </c>
      <c r="K846" s="57" t="s">
        <v>882</v>
      </c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</row>
    <row r="847" spans="1:24" s="1" customFormat="1" ht="15.5" x14ac:dyDescent="0.35">
      <c r="A847" s="168">
        <v>66</v>
      </c>
      <c r="B847" s="321" t="s">
        <v>883</v>
      </c>
      <c r="C847" s="146">
        <v>66.3</v>
      </c>
      <c r="D847" s="146"/>
      <c r="E847" s="146"/>
      <c r="F847" s="146">
        <f t="shared" si="36"/>
        <v>66.3</v>
      </c>
      <c r="G847" s="146">
        <v>5.9</v>
      </c>
      <c r="H847" s="146">
        <v>7.4999999999999997E-2</v>
      </c>
      <c r="I847" s="374">
        <f t="shared" si="37"/>
        <v>6.6742081447963807E-3</v>
      </c>
      <c r="J847" s="321" t="s">
        <v>883</v>
      </c>
      <c r="K847" s="57" t="s">
        <v>883</v>
      </c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</row>
    <row r="848" spans="1:24" s="1" customFormat="1" ht="15.5" x14ac:dyDescent="0.35">
      <c r="A848" s="168">
        <v>67</v>
      </c>
      <c r="B848" s="321" t="s">
        <v>884</v>
      </c>
      <c r="C848" s="146">
        <v>19.8</v>
      </c>
      <c r="D848" s="146"/>
      <c r="E848" s="146"/>
      <c r="F848" s="146">
        <f t="shared" si="36"/>
        <v>19.8</v>
      </c>
      <c r="G848" s="146">
        <v>2.6</v>
      </c>
      <c r="H848" s="146">
        <v>7.4999999999999997E-2</v>
      </c>
      <c r="I848" s="374">
        <f t="shared" si="37"/>
        <v>9.8484848484848477E-3</v>
      </c>
      <c r="J848" s="321" t="s">
        <v>884</v>
      </c>
      <c r="K848" s="57" t="s">
        <v>884</v>
      </c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</row>
    <row r="849" spans="1:24" s="1" customFormat="1" ht="15.5" x14ac:dyDescent="0.35">
      <c r="A849" s="168">
        <v>68</v>
      </c>
      <c r="B849" s="321" t="s">
        <v>885</v>
      </c>
      <c r="C849" s="146">
        <v>282.8</v>
      </c>
      <c r="D849" s="146"/>
      <c r="E849" s="146"/>
      <c r="F849" s="146">
        <f t="shared" ref="F849:F898" si="38">C849+D849+E849</f>
        <v>282.8</v>
      </c>
      <c r="G849" s="146">
        <v>12.1</v>
      </c>
      <c r="H849" s="146">
        <v>7.4999999999999997E-2</v>
      </c>
      <c r="I849" s="374">
        <f t="shared" si="37"/>
        <v>3.2089816124469587E-3</v>
      </c>
      <c r="J849" s="321" t="s">
        <v>885</v>
      </c>
      <c r="K849" s="57" t="s">
        <v>885</v>
      </c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</row>
    <row r="850" spans="1:24" s="1" customFormat="1" ht="15.5" x14ac:dyDescent="0.35">
      <c r="A850" s="168">
        <v>69</v>
      </c>
      <c r="B850" s="321" t="s">
        <v>886</v>
      </c>
      <c r="C850" s="146">
        <v>3266.45</v>
      </c>
      <c r="D850" s="146"/>
      <c r="E850" s="146"/>
      <c r="F850" s="146">
        <f t="shared" si="38"/>
        <v>3266.45</v>
      </c>
      <c r="G850" s="146">
        <v>554.79999999999995</v>
      </c>
      <c r="H850" s="146">
        <v>7.4999999999999997E-2</v>
      </c>
      <c r="I850" s="374">
        <f t="shared" si="37"/>
        <v>1.2738600009184281E-2</v>
      </c>
      <c r="J850" s="321" t="s">
        <v>886</v>
      </c>
      <c r="K850" s="57" t="s">
        <v>886</v>
      </c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</row>
    <row r="851" spans="1:24" s="1" customFormat="1" ht="15.5" x14ac:dyDescent="0.35">
      <c r="A851" s="168">
        <v>70</v>
      </c>
      <c r="B851" s="321" t="s">
        <v>887</v>
      </c>
      <c r="C851" s="146">
        <v>3257.47</v>
      </c>
      <c r="D851" s="146"/>
      <c r="E851" s="146"/>
      <c r="F851" s="146">
        <f t="shared" si="38"/>
        <v>3257.47</v>
      </c>
      <c r="G851" s="146">
        <v>551.79999999999995</v>
      </c>
      <c r="H851" s="146">
        <v>7.4999999999999997E-2</v>
      </c>
      <c r="I851" s="374">
        <f t="shared" si="37"/>
        <v>1.2704645015917261E-2</v>
      </c>
      <c r="J851" s="321" t="s">
        <v>887</v>
      </c>
      <c r="K851" s="57" t="s">
        <v>887</v>
      </c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</row>
    <row r="852" spans="1:24" s="1" customFormat="1" ht="15.5" x14ac:dyDescent="0.35">
      <c r="A852" s="168">
        <v>71</v>
      </c>
      <c r="B852" s="321" t="s">
        <v>1038</v>
      </c>
      <c r="C852" s="146">
        <v>4202.6000000000004</v>
      </c>
      <c r="D852" s="146"/>
      <c r="E852" s="146">
        <v>369.8</v>
      </c>
      <c r="F852" s="146">
        <f t="shared" si="38"/>
        <v>4572.4000000000005</v>
      </c>
      <c r="G852" s="146">
        <v>987.8</v>
      </c>
      <c r="H852" s="146">
        <v>7.4999999999999997E-2</v>
      </c>
      <c r="I852" s="374">
        <f t="shared" si="37"/>
        <v>1.6202650686729068E-2</v>
      </c>
      <c r="J852" s="321" t="s">
        <v>1038</v>
      </c>
      <c r="K852" s="57" t="s">
        <v>1038</v>
      </c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</row>
    <row r="853" spans="1:24" s="1" customFormat="1" ht="15.5" x14ac:dyDescent="0.35">
      <c r="A853" s="168">
        <v>72</v>
      </c>
      <c r="B853" s="321" t="s">
        <v>1294</v>
      </c>
      <c r="C853" s="146">
        <v>427.4</v>
      </c>
      <c r="D853" s="154"/>
      <c r="E853" s="146"/>
      <c r="F853" s="146">
        <f t="shared" si="38"/>
        <v>427.4</v>
      </c>
      <c r="G853" s="146">
        <v>23.8</v>
      </c>
      <c r="H853" s="146">
        <v>7.4999999999999997E-2</v>
      </c>
      <c r="I853" s="374">
        <f t="shared" si="37"/>
        <v>4.1764155357978472E-3</v>
      </c>
      <c r="J853" s="333" t="s">
        <v>1294</v>
      </c>
      <c r="K853" s="59" t="s">
        <v>1294</v>
      </c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</row>
    <row r="854" spans="1:24" s="1" customFormat="1" ht="15.5" x14ac:dyDescent="0.35">
      <c r="A854" s="168">
        <v>73</v>
      </c>
      <c r="B854" s="321" t="s">
        <v>1295</v>
      </c>
      <c r="C854" s="146">
        <v>954</v>
      </c>
      <c r="D854" s="146"/>
      <c r="E854" s="146"/>
      <c r="F854" s="146">
        <f t="shared" si="38"/>
        <v>954</v>
      </c>
      <c r="G854" s="146">
        <v>26.6</v>
      </c>
      <c r="H854" s="146">
        <v>7.4999999999999997E-2</v>
      </c>
      <c r="I854" s="374">
        <f t="shared" si="37"/>
        <v>2.0911949685534594E-3</v>
      </c>
      <c r="J854" s="333" t="s">
        <v>1295</v>
      </c>
      <c r="K854" s="59" t="s">
        <v>1295</v>
      </c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</row>
    <row r="855" spans="1:24" s="1" customFormat="1" ht="15.5" x14ac:dyDescent="0.35">
      <c r="A855" s="168">
        <v>74</v>
      </c>
      <c r="B855" s="321" t="s">
        <v>1296</v>
      </c>
      <c r="C855" s="146">
        <v>202.5</v>
      </c>
      <c r="D855" s="146"/>
      <c r="E855" s="146"/>
      <c r="F855" s="146">
        <f t="shared" si="38"/>
        <v>202.5</v>
      </c>
      <c r="G855" s="146">
        <v>16.8</v>
      </c>
      <c r="H855" s="146">
        <v>7.4999999999999997E-2</v>
      </c>
      <c r="I855" s="374">
        <f t="shared" si="37"/>
        <v>6.2222222222222219E-3</v>
      </c>
      <c r="J855" s="333" t="s">
        <v>1296</v>
      </c>
      <c r="K855" s="59" t="s">
        <v>1296</v>
      </c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</row>
    <row r="856" spans="1:24" s="1" customFormat="1" ht="15.5" x14ac:dyDescent="0.35">
      <c r="A856" s="168">
        <v>75</v>
      </c>
      <c r="B856" s="321" t="s">
        <v>1297</v>
      </c>
      <c r="C856" s="146">
        <v>308.2</v>
      </c>
      <c r="D856" s="146"/>
      <c r="E856" s="146"/>
      <c r="F856" s="146">
        <f t="shared" si="38"/>
        <v>308.2</v>
      </c>
      <c r="G856" s="146">
        <v>24.8</v>
      </c>
      <c r="H856" s="146">
        <v>7.4999999999999997E-2</v>
      </c>
      <c r="I856" s="374">
        <f t="shared" si="37"/>
        <v>6.0350421804023363E-3</v>
      </c>
      <c r="J856" s="333" t="s">
        <v>1297</v>
      </c>
      <c r="K856" s="59" t="s">
        <v>1297</v>
      </c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</row>
    <row r="857" spans="1:24" s="1" customFormat="1" ht="15.5" x14ac:dyDescent="0.35">
      <c r="A857" s="168">
        <v>76</v>
      </c>
      <c r="B857" s="321" t="s">
        <v>1298</v>
      </c>
      <c r="C857" s="146">
        <v>44.1</v>
      </c>
      <c r="D857" s="146"/>
      <c r="E857" s="146"/>
      <c r="F857" s="146">
        <f t="shared" si="38"/>
        <v>44.1</v>
      </c>
      <c r="G857" s="146">
        <v>4.9000000000000004</v>
      </c>
      <c r="H857" s="146">
        <v>7.4999999999999997E-2</v>
      </c>
      <c r="I857" s="374">
        <f t="shared" si="37"/>
        <v>8.3333333333333332E-3</v>
      </c>
      <c r="J857" s="333" t="s">
        <v>1298</v>
      </c>
      <c r="K857" s="59" t="s">
        <v>1298</v>
      </c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</row>
    <row r="858" spans="1:24" s="1" customFormat="1" ht="15.5" x14ac:dyDescent="0.35">
      <c r="A858" s="168">
        <v>77</v>
      </c>
      <c r="B858" s="321" t="s">
        <v>1299</v>
      </c>
      <c r="C858" s="146">
        <v>236.79</v>
      </c>
      <c r="D858" s="146"/>
      <c r="E858" s="146"/>
      <c r="F858" s="146">
        <f t="shared" si="38"/>
        <v>236.79</v>
      </c>
      <c r="G858" s="146">
        <v>24</v>
      </c>
      <c r="H858" s="146">
        <v>7.4999999999999997E-2</v>
      </c>
      <c r="I858" s="374">
        <f t="shared" si="37"/>
        <v>7.6016723679209423E-3</v>
      </c>
      <c r="J858" s="333" t="s">
        <v>1299</v>
      </c>
      <c r="K858" s="59" t="s">
        <v>1299</v>
      </c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</row>
    <row r="859" spans="1:24" s="1" customFormat="1" ht="15.5" x14ac:dyDescent="0.35">
      <c r="A859" s="168">
        <v>78</v>
      </c>
      <c r="B859" s="321" t="s">
        <v>1300</v>
      </c>
      <c r="C859" s="146">
        <v>571.4</v>
      </c>
      <c r="D859" s="146"/>
      <c r="E859" s="146"/>
      <c r="F859" s="146">
        <f t="shared" si="38"/>
        <v>571.4</v>
      </c>
      <c r="G859" s="146">
        <v>24.4</v>
      </c>
      <c r="H859" s="146">
        <v>7.4999999999999997E-2</v>
      </c>
      <c r="I859" s="374">
        <f t="shared" si="37"/>
        <v>3.2026601330066504E-3</v>
      </c>
      <c r="J859" s="333" t="s">
        <v>1300</v>
      </c>
      <c r="K859" s="59" t="s">
        <v>1300</v>
      </c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</row>
    <row r="860" spans="1:24" s="1" customFormat="1" ht="15.5" x14ac:dyDescent="0.35">
      <c r="A860" s="168">
        <v>79</v>
      </c>
      <c r="B860" s="321" t="s">
        <v>1301</v>
      </c>
      <c r="C860" s="146">
        <v>654.29999999999995</v>
      </c>
      <c r="D860" s="146"/>
      <c r="E860" s="146"/>
      <c r="F860" s="146">
        <f t="shared" si="38"/>
        <v>654.29999999999995</v>
      </c>
      <c r="G860" s="146">
        <v>22.8</v>
      </c>
      <c r="H860" s="146">
        <v>7.4999999999999997E-2</v>
      </c>
      <c r="I860" s="374">
        <f t="shared" si="37"/>
        <v>2.6134800550206331E-3</v>
      </c>
      <c r="J860" s="333" t="s">
        <v>1301</v>
      </c>
      <c r="K860" s="59" t="s">
        <v>1301</v>
      </c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</row>
    <row r="861" spans="1:24" s="1" customFormat="1" ht="15.5" x14ac:dyDescent="0.35">
      <c r="A861" s="168">
        <v>80</v>
      </c>
      <c r="B861" s="321" t="s">
        <v>1302</v>
      </c>
      <c r="C861" s="146">
        <v>559.79999999999995</v>
      </c>
      <c r="D861" s="146"/>
      <c r="E861" s="146"/>
      <c r="F861" s="146">
        <f t="shared" si="38"/>
        <v>559.79999999999995</v>
      </c>
      <c r="G861" s="146">
        <v>18</v>
      </c>
      <c r="H861" s="146">
        <v>7.4999999999999997E-2</v>
      </c>
      <c r="I861" s="374">
        <f t="shared" si="37"/>
        <v>2.4115755627009644E-3</v>
      </c>
      <c r="J861" s="333" t="s">
        <v>1302</v>
      </c>
      <c r="K861" s="59" t="s">
        <v>1302</v>
      </c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</row>
    <row r="862" spans="1:24" s="1" customFormat="1" ht="15.5" x14ac:dyDescent="0.35">
      <c r="A862" s="168">
        <v>81</v>
      </c>
      <c r="B862" s="321" t="s">
        <v>1303</v>
      </c>
      <c r="C862" s="146">
        <v>629.1</v>
      </c>
      <c r="D862" s="146"/>
      <c r="E862" s="146">
        <v>51.9</v>
      </c>
      <c r="F862" s="146">
        <f t="shared" si="38"/>
        <v>681</v>
      </c>
      <c r="G862" s="146">
        <v>22.5</v>
      </c>
      <c r="H862" s="146">
        <v>7.4999999999999997E-2</v>
      </c>
      <c r="I862" s="374">
        <f t="shared" si="37"/>
        <v>2.4779735682819385E-3</v>
      </c>
      <c r="J862" s="333" t="s">
        <v>1303</v>
      </c>
      <c r="K862" s="59" t="s">
        <v>1303</v>
      </c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</row>
    <row r="863" spans="1:24" s="1" customFormat="1" ht="15.5" x14ac:dyDescent="0.35">
      <c r="A863" s="168">
        <v>82</v>
      </c>
      <c r="B863" s="321" t="s">
        <v>1304</v>
      </c>
      <c r="C863" s="146">
        <v>373.3</v>
      </c>
      <c r="D863" s="146"/>
      <c r="E863" s="146"/>
      <c r="F863" s="146">
        <f t="shared" si="38"/>
        <v>373.3</v>
      </c>
      <c r="G863" s="146">
        <v>28.7</v>
      </c>
      <c r="H863" s="146">
        <v>7.4999999999999997E-2</v>
      </c>
      <c r="I863" s="374">
        <f t="shared" si="37"/>
        <v>5.7661398339137419E-3</v>
      </c>
      <c r="J863" s="333" t="s">
        <v>1304</v>
      </c>
      <c r="K863" s="59" t="s">
        <v>1304</v>
      </c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</row>
    <row r="864" spans="1:24" s="1" customFormat="1" ht="15.5" x14ac:dyDescent="0.35">
      <c r="A864" s="168">
        <v>83</v>
      </c>
      <c r="B864" s="321" t="s">
        <v>1305</v>
      </c>
      <c r="C864" s="146">
        <v>395.4</v>
      </c>
      <c r="D864" s="146"/>
      <c r="E864" s="146"/>
      <c r="F864" s="146">
        <f t="shared" si="38"/>
        <v>395.4</v>
      </c>
      <c r="G864" s="146">
        <v>21.2</v>
      </c>
      <c r="H864" s="146">
        <v>7.4999999999999997E-2</v>
      </c>
      <c r="I864" s="374">
        <f t="shared" si="37"/>
        <v>4.0212443095599395E-3</v>
      </c>
      <c r="J864" s="333" t="s">
        <v>1305</v>
      </c>
      <c r="K864" s="59" t="s">
        <v>1305</v>
      </c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</row>
    <row r="865" spans="1:24" s="1" customFormat="1" ht="15.5" x14ac:dyDescent="0.35">
      <c r="A865" s="168">
        <v>84</v>
      </c>
      <c r="B865" s="321" t="s">
        <v>1306</v>
      </c>
      <c r="C865" s="146">
        <v>359.5</v>
      </c>
      <c r="D865" s="146"/>
      <c r="E865" s="146"/>
      <c r="F865" s="146">
        <f t="shared" si="38"/>
        <v>359.5</v>
      </c>
      <c r="G865" s="146">
        <v>19.100000000000001</v>
      </c>
      <c r="H865" s="146">
        <v>7.4999999999999997E-2</v>
      </c>
      <c r="I865" s="374">
        <f t="shared" si="37"/>
        <v>3.9847009735744093E-3</v>
      </c>
      <c r="J865" s="333" t="s">
        <v>1306</v>
      </c>
      <c r="K865" s="59" t="s">
        <v>1306</v>
      </c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</row>
    <row r="866" spans="1:24" s="1" customFormat="1" ht="15.5" x14ac:dyDescent="0.35">
      <c r="A866" s="168">
        <v>85</v>
      </c>
      <c r="B866" s="321" t="s">
        <v>1307</v>
      </c>
      <c r="C866" s="146">
        <v>477</v>
      </c>
      <c r="D866" s="146"/>
      <c r="E866" s="146">
        <v>104.7</v>
      </c>
      <c r="F866" s="146">
        <f t="shared" si="38"/>
        <v>581.70000000000005</v>
      </c>
      <c r="G866" s="146">
        <v>18.7</v>
      </c>
      <c r="H866" s="146">
        <v>7.4999999999999997E-2</v>
      </c>
      <c r="I866" s="374">
        <f t="shared" si="37"/>
        <v>2.4110366168127897E-3</v>
      </c>
      <c r="J866" s="333" t="s">
        <v>1307</v>
      </c>
      <c r="K866" s="59" t="s">
        <v>1307</v>
      </c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</row>
    <row r="867" spans="1:24" s="1" customFormat="1" ht="15.5" x14ac:dyDescent="0.35">
      <c r="A867" s="168">
        <v>86</v>
      </c>
      <c r="B867" s="321" t="s">
        <v>1308</v>
      </c>
      <c r="C867" s="146">
        <v>397</v>
      </c>
      <c r="D867" s="146"/>
      <c r="E867" s="146"/>
      <c r="F867" s="146">
        <f t="shared" si="38"/>
        <v>397</v>
      </c>
      <c r="G867" s="146">
        <v>21.3</v>
      </c>
      <c r="H867" s="146">
        <v>7.4999999999999997E-2</v>
      </c>
      <c r="I867" s="374">
        <f t="shared" si="37"/>
        <v>4.0239294710327457E-3</v>
      </c>
      <c r="J867" s="333" t="s">
        <v>1308</v>
      </c>
      <c r="K867" s="59" t="s">
        <v>1308</v>
      </c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</row>
    <row r="868" spans="1:24" s="1" customFormat="1" ht="15.5" x14ac:dyDescent="0.35">
      <c r="A868" s="168">
        <v>87</v>
      </c>
      <c r="B868" s="321" t="s">
        <v>1309</v>
      </c>
      <c r="C868" s="146">
        <v>271.5</v>
      </c>
      <c r="D868" s="146"/>
      <c r="E868" s="146"/>
      <c r="F868" s="146">
        <f t="shared" si="38"/>
        <v>271.5</v>
      </c>
      <c r="G868" s="146">
        <v>18.3</v>
      </c>
      <c r="H868" s="146">
        <v>7.4999999999999997E-2</v>
      </c>
      <c r="I868" s="374">
        <f t="shared" si="37"/>
        <v>5.0552486187845306E-3</v>
      </c>
      <c r="J868" s="333" t="s">
        <v>1309</v>
      </c>
      <c r="K868" s="59" t="s">
        <v>1309</v>
      </c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</row>
    <row r="869" spans="1:24" s="1" customFormat="1" ht="15.5" x14ac:dyDescent="0.35">
      <c r="A869" s="168">
        <v>88</v>
      </c>
      <c r="B869" s="321" t="s">
        <v>1310</v>
      </c>
      <c r="C869" s="146">
        <v>258.60000000000002</v>
      </c>
      <c r="D869" s="146"/>
      <c r="E869" s="146"/>
      <c r="F869" s="146">
        <f t="shared" si="38"/>
        <v>258.60000000000002</v>
      </c>
      <c r="G869" s="146">
        <v>14.8</v>
      </c>
      <c r="H869" s="146">
        <v>7.4999999999999997E-2</v>
      </c>
      <c r="I869" s="374">
        <f t="shared" si="37"/>
        <v>4.2923433874709977E-3</v>
      </c>
      <c r="J869" s="333" t="s">
        <v>1310</v>
      </c>
      <c r="K869" s="59" t="s">
        <v>1310</v>
      </c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</row>
    <row r="870" spans="1:24" s="1" customFormat="1" ht="15.5" x14ac:dyDescent="0.35">
      <c r="A870" s="168">
        <v>89</v>
      </c>
      <c r="B870" s="321" t="s">
        <v>1311</v>
      </c>
      <c r="C870" s="146">
        <v>737.4</v>
      </c>
      <c r="D870" s="146"/>
      <c r="E870" s="146"/>
      <c r="F870" s="146">
        <f t="shared" si="38"/>
        <v>737.4</v>
      </c>
      <c r="G870" s="146">
        <v>48.8</v>
      </c>
      <c r="H870" s="146">
        <v>7.4999999999999997E-2</v>
      </c>
      <c r="I870" s="374">
        <f t="shared" si="37"/>
        <v>4.9633848657445077E-3</v>
      </c>
      <c r="J870" s="333" t="s">
        <v>1311</v>
      </c>
      <c r="K870" s="59" t="s">
        <v>1311</v>
      </c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</row>
    <row r="871" spans="1:24" s="1" customFormat="1" ht="15.5" x14ac:dyDescent="0.35">
      <c r="A871" s="168">
        <v>90</v>
      </c>
      <c r="B871" s="321" t="s">
        <v>1312</v>
      </c>
      <c r="C871" s="146">
        <v>473.4</v>
      </c>
      <c r="D871" s="146"/>
      <c r="E871" s="146"/>
      <c r="F871" s="146">
        <f t="shared" si="38"/>
        <v>473.4</v>
      </c>
      <c r="G871" s="146">
        <v>36.200000000000003</v>
      </c>
      <c r="H871" s="146">
        <v>7.4999999999999997E-2</v>
      </c>
      <c r="I871" s="374">
        <f t="shared" si="37"/>
        <v>5.7351077313054508E-3</v>
      </c>
      <c r="J871" s="333" t="s">
        <v>1312</v>
      </c>
      <c r="K871" s="59" t="s">
        <v>1312</v>
      </c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</row>
    <row r="872" spans="1:24" s="1" customFormat="1" ht="15.5" x14ac:dyDescent="0.35">
      <c r="A872" s="168">
        <v>91</v>
      </c>
      <c r="B872" s="321" t="s">
        <v>1313</v>
      </c>
      <c r="C872" s="146">
        <v>320.60000000000002</v>
      </c>
      <c r="D872" s="146"/>
      <c r="E872" s="146"/>
      <c r="F872" s="146">
        <f t="shared" si="38"/>
        <v>320.60000000000002</v>
      </c>
      <c r="G872" s="146">
        <v>29.9</v>
      </c>
      <c r="H872" s="146">
        <v>7.4999999999999997E-2</v>
      </c>
      <c r="I872" s="374">
        <f t="shared" si="37"/>
        <v>6.9946974422956942E-3</v>
      </c>
      <c r="J872" s="333" t="s">
        <v>1313</v>
      </c>
      <c r="K872" s="59" t="s">
        <v>1313</v>
      </c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</row>
    <row r="873" spans="1:24" s="1" customFormat="1" ht="15.5" x14ac:dyDescent="0.35">
      <c r="A873" s="168">
        <v>92</v>
      </c>
      <c r="B873" s="321" t="s">
        <v>1314</v>
      </c>
      <c r="C873" s="146">
        <v>963.8</v>
      </c>
      <c r="D873" s="146"/>
      <c r="E873" s="146"/>
      <c r="F873" s="146">
        <f t="shared" si="38"/>
        <v>963.8</v>
      </c>
      <c r="G873" s="146">
        <v>24.8</v>
      </c>
      <c r="H873" s="146">
        <v>7.4999999999999997E-2</v>
      </c>
      <c r="I873" s="374">
        <f t="shared" si="37"/>
        <v>1.9298609670056028E-3</v>
      </c>
      <c r="J873" s="333" t="s">
        <v>1314</v>
      </c>
      <c r="K873" s="59" t="s">
        <v>1314</v>
      </c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</row>
    <row r="874" spans="1:24" s="1" customFormat="1" ht="15.5" x14ac:dyDescent="0.35">
      <c r="A874" s="168">
        <v>93</v>
      </c>
      <c r="B874" s="321" t="s">
        <v>1315</v>
      </c>
      <c r="C874" s="146">
        <v>143.69999999999999</v>
      </c>
      <c r="D874" s="146"/>
      <c r="E874" s="146"/>
      <c r="F874" s="146">
        <f t="shared" si="38"/>
        <v>143.69999999999999</v>
      </c>
      <c r="G874" s="146">
        <v>12.4</v>
      </c>
      <c r="H874" s="146">
        <v>7.4999999999999997E-2</v>
      </c>
      <c r="I874" s="374">
        <f t="shared" si="37"/>
        <v>6.4718162839248437E-3</v>
      </c>
      <c r="J874" s="333" t="s">
        <v>1315</v>
      </c>
      <c r="K874" s="59" t="s">
        <v>1315</v>
      </c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</row>
    <row r="875" spans="1:24" s="1" customFormat="1" ht="15.5" x14ac:dyDescent="0.35">
      <c r="A875" s="168">
        <v>94</v>
      </c>
      <c r="B875" s="321" t="s">
        <v>1316</v>
      </c>
      <c r="C875" s="146">
        <v>136.80000000000001</v>
      </c>
      <c r="D875" s="146"/>
      <c r="E875" s="146"/>
      <c r="F875" s="146">
        <f t="shared" si="38"/>
        <v>136.80000000000001</v>
      </c>
      <c r="G875" s="146">
        <v>15.8</v>
      </c>
      <c r="H875" s="146">
        <v>7.4999999999999997E-2</v>
      </c>
      <c r="I875" s="374">
        <f t="shared" si="37"/>
        <v>8.6622807017543851E-3</v>
      </c>
      <c r="J875" s="333" t="s">
        <v>1316</v>
      </c>
      <c r="K875" s="59" t="s">
        <v>1316</v>
      </c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</row>
    <row r="876" spans="1:24" s="1" customFormat="1" ht="15.5" x14ac:dyDescent="0.35">
      <c r="A876" s="168">
        <v>95</v>
      </c>
      <c r="B876" s="321" t="s">
        <v>1317</v>
      </c>
      <c r="C876" s="146">
        <v>128.1</v>
      </c>
      <c r="D876" s="146"/>
      <c r="E876" s="146"/>
      <c r="F876" s="146">
        <f t="shared" si="38"/>
        <v>128.1</v>
      </c>
      <c r="G876" s="146">
        <v>11.1</v>
      </c>
      <c r="H876" s="146">
        <v>7.4999999999999997E-2</v>
      </c>
      <c r="I876" s="374">
        <f t="shared" si="37"/>
        <v>6.4988290398126456E-3</v>
      </c>
      <c r="J876" s="333" t="s">
        <v>1317</v>
      </c>
      <c r="K876" s="59" t="s">
        <v>1317</v>
      </c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</row>
    <row r="877" spans="1:24" s="1" customFormat="1" ht="15.5" x14ac:dyDescent="0.35">
      <c r="A877" s="168">
        <v>96</v>
      </c>
      <c r="B877" s="321" t="s">
        <v>1318</v>
      </c>
      <c r="C877" s="146">
        <v>237.6</v>
      </c>
      <c r="D877" s="146"/>
      <c r="E877" s="146"/>
      <c r="F877" s="146">
        <f t="shared" si="38"/>
        <v>237.6</v>
      </c>
      <c r="G877" s="146">
        <v>23.4</v>
      </c>
      <c r="H877" s="146">
        <v>7.4999999999999997E-2</v>
      </c>
      <c r="I877" s="374">
        <f t="shared" si="37"/>
        <v>7.3863636363636362E-3</v>
      </c>
      <c r="J877" s="333" t="s">
        <v>1318</v>
      </c>
      <c r="K877" s="59" t="s">
        <v>1318</v>
      </c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</row>
    <row r="878" spans="1:24" s="1" customFormat="1" ht="15.5" x14ac:dyDescent="0.35">
      <c r="A878" s="168">
        <v>97</v>
      </c>
      <c r="B878" s="321" t="s">
        <v>1319</v>
      </c>
      <c r="C878" s="146">
        <v>348.62</v>
      </c>
      <c r="D878" s="146"/>
      <c r="E878" s="146"/>
      <c r="F878" s="146">
        <f t="shared" si="38"/>
        <v>348.62</v>
      </c>
      <c r="G878" s="146">
        <v>23.1</v>
      </c>
      <c r="H878" s="146">
        <v>7.4999999999999997E-2</v>
      </c>
      <c r="I878" s="374">
        <f t="shared" si="37"/>
        <v>4.9695944007802197E-3</v>
      </c>
      <c r="J878" s="333" t="s">
        <v>1319</v>
      </c>
      <c r="K878" s="59" t="s">
        <v>1319</v>
      </c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</row>
    <row r="879" spans="1:24" s="1" customFormat="1" ht="15.5" x14ac:dyDescent="0.35">
      <c r="A879" s="168">
        <v>98</v>
      </c>
      <c r="B879" s="321" t="s">
        <v>1320</v>
      </c>
      <c r="C879" s="146">
        <v>360.12</v>
      </c>
      <c r="D879" s="146"/>
      <c r="E879" s="146"/>
      <c r="F879" s="146">
        <f t="shared" si="38"/>
        <v>360.12</v>
      </c>
      <c r="G879" s="146">
        <v>23.3</v>
      </c>
      <c r="H879" s="146">
        <v>7.4999999999999997E-2</v>
      </c>
      <c r="I879" s="374">
        <f t="shared" si="37"/>
        <v>4.8525491502832393E-3</v>
      </c>
      <c r="J879" s="333" t="s">
        <v>1320</v>
      </c>
      <c r="K879" s="59" t="s">
        <v>1320</v>
      </c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</row>
    <row r="880" spans="1:24" s="1" customFormat="1" ht="15.5" x14ac:dyDescent="0.35">
      <c r="A880" s="168">
        <v>99</v>
      </c>
      <c r="B880" s="321" t="s">
        <v>1321</v>
      </c>
      <c r="C880" s="146">
        <v>301.69</v>
      </c>
      <c r="D880" s="146"/>
      <c r="E880" s="146"/>
      <c r="F880" s="146">
        <f t="shared" si="38"/>
        <v>301.69</v>
      </c>
      <c r="G880" s="146">
        <v>24</v>
      </c>
      <c r="H880" s="146">
        <v>7.4999999999999997E-2</v>
      </c>
      <c r="I880" s="374">
        <f t="shared" si="37"/>
        <v>5.9663893400510454E-3</v>
      </c>
      <c r="J880" s="333" t="s">
        <v>1321</v>
      </c>
      <c r="K880" s="59" t="s">
        <v>1321</v>
      </c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</row>
    <row r="881" spans="1:24" s="1" customFormat="1" ht="15.5" x14ac:dyDescent="0.35">
      <c r="A881" s="168">
        <v>100</v>
      </c>
      <c r="B881" s="321" t="s">
        <v>1322</v>
      </c>
      <c r="C881" s="146">
        <v>136.1</v>
      </c>
      <c r="D881" s="146"/>
      <c r="E881" s="146"/>
      <c r="F881" s="146">
        <f t="shared" si="38"/>
        <v>136.1</v>
      </c>
      <c r="G881" s="146">
        <v>13</v>
      </c>
      <c r="H881" s="146">
        <v>7.4999999999999997E-2</v>
      </c>
      <c r="I881" s="374">
        <f t="shared" si="37"/>
        <v>7.1638501102130785E-3</v>
      </c>
      <c r="J881" s="333" t="s">
        <v>1322</v>
      </c>
      <c r="K881" s="59" t="s">
        <v>1322</v>
      </c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</row>
    <row r="882" spans="1:24" s="1" customFormat="1" ht="15.5" x14ac:dyDescent="0.35">
      <c r="A882" s="168">
        <v>101</v>
      </c>
      <c r="B882" s="321" t="s">
        <v>1323</v>
      </c>
      <c r="C882" s="146">
        <v>113.9</v>
      </c>
      <c r="D882" s="146"/>
      <c r="E882" s="146"/>
      <c r="F882" s="146">
        <f t="shared" si="38"/>
        <v>113.9</v>
      </c>
      <c r="G882" s="146">
        <v>14</v>
      </c>
      <c r="H882" s="146">
        <v>7.4999999999999997E-2</v>
      </c>
      <c r="I882" s="374">
        <f t="shared" si="37"/>
        <v>9.2186128182616331E-3</v>
      </c>
      <c r="J882" s="333" t="s">
        <v>1323</v>
      </c>
      <c r="K882" s="59" t="s">
        <v>1323</v>
      </c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</row>
    <row r="883" spans="1:24" s="1" customFormat="1" ht="15.5" x14ac:dyDescent="0.35">
      <c r="A883" s="168">
        <v>102</v>
      </c>
      <c r="B883" s="321" t="s">
        <v>1324</v>
      </c>
      <c r="C883" s="146">
        <v>566.45000000000005</v>
      </c>
      <c r="D883" s="146"/>
      <c r="E883" s="146"/>
      <c r="F883" s="146">
        <f t="shared" si="38"/>
        <v>566.45000000000005</v>
      </c>
      <c r="G883" s="146">
        <v>11.5</v>
      </c>
      <c r="H883" s="146">
        <v>7.4999999999999997E-2</v>
      </c>
      <c r="I883" s="374">
        <f t="shared" si="37"/>
        <v>1.5226410097978636E-3</v>
      </c>
      <c r="J883" s="333" t="s">
        <v>1324</v>
      </c>
      <c r="K883" s="59" t="s">
        <v>1324</v>
      </c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</row>
    <row r="884" spans="1:24" s="1" customFormat="1" ht="15.5" x14ac:dyDescent="0.35">
      <c r="A884" s="168">
        <v>103</v>
      </c>
      <c r="B884" s="321" t="s">
        <v>1325</v>
      </c>
      <c r="C884" s="146">
        <v>760.45</v>
      </c>
      <c r="D884" s="146"/>
      <c r="E884" s="146"/>
      <c r="F884" s="146">
        <f t="shared" si="38"/>
        <v>760.45</v>
      </c>
      <c r="G884" s="146">
        <v>78.599999999999994</v>
      </c>
      <c r="H884" s="146">
        <v>7.4999999999999997E-2</v>
      </c>
      <c r="I884" s="374">
        <f t="shared" si="37"/>
        <v>7.751988953908869E-3</v>
      </c>
      <c r="J884" s="333" t="s">
        <v>1325</v>
      </c>
      <c r="K884" s="59" t="s">
        <v>1325</v>
      </c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</row>
    <row r="885" spans="1:24" s="1" customFormat="1" ht="15.5" x14ac:dyDescent="0.35">
      <c r="A885" s="168">
        <v>104</v>
      </c>
      <c r="B885" s="321" t="s">
        <v>1326</v>
      </c>
      <c r="C885" s="146">
        <v>275.3</v>
      </c>
      <c r="D885" s="146"/>
      <c r="E885" s="146"/>
      <c r="F885" s="146">
        <f t="shared" si="38"/>
        <v>275.3</v>
      </c>
      <c r="G885" s="146">
        <v>26.6</v>
      </c>
      <c r="H885" s="146">
        <v>7.4999999999999997E-2</v>
      </c>
      <c r="I885" s="374">
        <f t="shared" si="37"/>
        <v>7.2466400290592085E-3</v>
      </c>
      <c r="J885" s="333" t="s">
        <v>1326</v>
      </c>
      <c r="K885" s="59" t="s">
        <v>1326</v>
      </c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</row>
    <row r="886" spans="1:24" s="1" customFormat="1" ht="15.5" x14ac:dyDescent="0.35">
      <c r="A886" s="168">
        <v>105</v>
      </c>
      <c r="B886" s="321" t="s">
        <v>1327</v>
      </c>
      <c r="C886" s="146">
        <v>384.4</v>
      </c>
      <c r="D886" s="146"/>
      <c r="E886" s="146"/>
      <c r="F886" s="146">
        <f t="shared" si="38"/>
        <v>384.4</v>
      </c>
      <c r="G886" s="146">
        <v>19.8</v>
      </c>
      <c r="H886" s="146">
        <v>7.4999999999999997E-2</v>
      </c>
      <c r="I886" s="374">
        <f t="shared" si="37"/>
        <v>3.8631633714880337E-3</v>
      </c>
      <c r="J886" s="333" t="s">
        <v>1327</v>
      </c>
      <c r="K886" s="59" t="s">
        <v>1327</v>
      </c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</row>
    <row r="887" spans="1:24" s="1" customFormat="1" ht="15.5" x14ac:dyDescent="0.35">
      <c r="A887" s="168">
        <v>106</v>
      </c>
      <c r="B887" s="321" t="s">
        <v>1328</v>
      </c>
      <c r="C887" s="146">
        <v>207.2</v>
      </c>
      <c r="D887" s="146"/>
      <c r="E887" s="146"/>
      <c r="F887" s="146">
        <f t="shared" si="38"/>
        <v>207.2</v>
      </c>
      <c r="G887" s="146">
        <v>15.6</v>
      </c>
      <c r="H887" s="146">
        <v>7.4999999999999997E-2</v>
      </c>
      <c r="I887" s="374">
        <f t="shared" si="37"/>
        <v>5.6467181467181465E-3</v>
      </c>
      <c r="J887" s="333" t="s">
        <v>1328</v>
      </c>
      <c r="K887" s="59" t="s">
        <v>1328</v>
      </c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</row>
    <row r="888" spans="1:24" s="1" customFormat="1" ht="15.5" x14ac:dyDescent="0.35">
      <c r="A888" s="168">
        <v>107</v>
      </c>
      <c r="B888" s="321" t="s">
        <v>1329</v>
      </c>
      <c r="C888" s="146">
        <v>603.70000000000005</v>
      </c>
      <c r="D888" s="146"/>
      <c r="E888" s="146"/>
      <c r="F888" s="146">
        <f t="shared" si="38"/>
        <v>603.70000000000005</v>
      </c>
      <c r="G888" s="146">
        <v>23.3</v>
      </c>
      <c r="H888" s="146">
        <v>7.4999999999999997E-2</v>
      </c>
      <c r="I888" s="374">
        <f t="shared" ref="I888:I939" si="39">G888*H888/F888</f>
        <v>2.8946496604273643E-3</v>
      </c>
      <c r="J888" s="333" t="s">
        <v>1329</v>
      </c>
      <c r="K888" s="59" t="s">
        <v>1329</v>
      </c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</row>
    <row r="889" spans="1:24" s="1" customFormat="1" ht="15.5" x14ac:dyDescent="0.35">
      <c r="A889" s="168">
        <v>108</v>
      </c>
      <c r="B889" s="321" t="s">
        <v>1330</v>
      </c>
      <c r="C889" s="146">
        <v>477.8</v>
      </c>
      <c r="D889" s="146"/>
      <c r="E889" s="146"/>
      <c r="F889" s="146">
        <f t="shared" si="38"/>
        <v>477.8</v>
      </c>
      <c r="G889" s="146">
        <v>20</v>
      </c>
      <c r="H889" s="146">
        <v>7.4999999999999997E-2</v>
      </c>
      <c r="I889" s="374">
        <f t="shared" si="39"/>
        <v>3.1393888656341563E-3</v>
      </c>
      <c r="J889" s="333" t="s">
        <v>1330</v>
      </c>
      <c r="K889" s="59" t="s">
        <v>1330</v>
      </c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</row>
    <row r="890" spans="1:24" s="1" customFormat="1" ht="15.5" x14ac:dyDescent="0.35">
      <c r="A890" s="168">
        <v>109</v>
      </c>
      <c r="B890" s="321" t="s">
        <v>1331</v>
      </c>
      <c r="C890" s="146">
        <v>481.5</v>
      </c>
      <c r="D890" s="146"/>
      <c r="E890" s="146"/>
      <c r="F890" s="146">
        <f t="shared" si="38"/>
        <v>481.5</v>
      </c>
      <c r="G890" s="146">
        <v>25</v>
      </c>
      <c r="H890" s="146">
        <v>7.4999999999999997E-2</v>
      </c>
      <c r="I890" s="374">
        <f t="shared" si="39"/>
        <v>3.8940809968847352E-3</v>
      </c>
      <c r="J890" s="333" t="s">
        <v>1331</v>
      </c>
      <c r="K890" s="59" t="s">
        <v>1331</v>
      </c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</row>
    <row r="891" spans="1:24" s="1" customFormat="1" ht="15.5" x14ac:dyDescent="0.35">
      <c r="A891" s="168">
        <v>110</v>
      </c>
      <c r="B891" s="321" t="s">
        <v>1332</v>
      </c>
      <c r="C891" s="146">
        <v>539.4</v>
      </c>
      <c r="D891" s="146"/>
      <c r="E891" s="146"/>
      <c r="F891" s="146">
        <f t="shared" si="38"/>
        <v>539.4</v>
      </c>
      <c r="G891" s="146">
        <v>20.3</v>
      </c>
      <c r="H891" s="146">
        <v>7.4999999999999997E-2</v>
      </c>
      <c r="I891" s="374">
        <f t="shared" si="39"/>
        <v>2.8225806451612906E-3</v>
      </c>
      <c r="J891" s="333" t="s">
        <v>1332</v>
      </c>
      <c r="K891" s="59" t="s">
        <v>1332</v>
      </c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</row>
    <row r="892" spans="1:24" s="1" customFormat="1" ht="15.5" x14ac:dyDescent="0.35">
      <c r="A892" s="168">
        <v>111</v>
      </c>
      <c r="B892" s="321" t="s">
        <v>1333</v>
      </c>
      <c r="C892" s="146">
        <v>120.6</v>
      </c>
      <c r="D892" s="146"/>
      <c r="E892" s="146"/>
      <c r="F892" s="146">
        <f t="shared" si="38"/>
        <v>120.6</v>
      </c>
      <c r="G892" s="146">
        <v>15</v>
      </c>
      <c r="H892" s="146">
        <v>7.4999999999999997E-2</v>
      </c>
      <c r="I892" s="374">
        <f t="shared" si="39"/>
        <v>9.3283582089552248E-3</v>
      </c>
      <c r="J892" s="333" t="s">
        <v>1333</v>
      </c>
      <c r="K892" s="59" t="s">
        <v>1333</v>
      </c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</row>
    <row r="893" spans="1:24" s="1" customFormat="1" ht="15.5" x14ac:dyDescent="0.35">
      <c r="A893" s="168">
        <v>112</v>
      </c>
      <c r="B893" s="321" t="s">
        <v>1334</v>
      </c>
      <c r="C893" s="146">
        <v>98.1</v>
      </c>
      <c r="D893" s="146"/>
      <c r="E893" s="146"/>
      <c r="F893" s="146">
        <f t="shared" si="38"/>
        <v>98.1</v>
      </c>
      <c r="G893" s="146">
        <v>15</v>
      </c>
      <c r="H893" s="146">
        <v>7.4999999999999997E-2</v>
      </c>
      <c r="I893" s="374">
        <f t="shared" si="39"/>
        <v>1.1467889908256881E-2</v>
      </c>
      <c r="J893" s="333" t="s">
        <v>1334</v>
      </c>
      <c r="K893" s="59" t="s">
        <v>1334</v>
      </c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</row>
    <row r="894" spans="1:24" s="1" customFormat="1" ht="15.5" x14ac:dyDescent="0.35">
      <c r="A894" s="168">
        <v>113</v>
      </c>
      <c r="B894" s="321" t="s">
        <v>1335</v>
      </c>
      <c r="C894" s="146">
        <v>95.2</v>
      </c>
      <c r="D894" s="146"/>
      <c r="E894" s="146"/>
      <c r="F894" s="146">
        <f t="shared" si="38"/>
        <v>95.2</v>
      </c>
      <c r="G894" s="146">
        <v>10</v>
      </c>
      <c r="H894" s="146">
        <v>7.4999999999999997E-2</v>
      </c>
      <c r="I894" s="374">
        <f t="shared" si="39"/>
        <v>7.8781512605042014E-3</v>
      </c>
      <c r="J894" s="333" t="s">
        <v>1335</v>
      </c>
      <c r="K894" s="59" t="s">
        <v>1335</v>
      </c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</row>
    <row r="895" spans="1:24" s="1" customFormat="1" ht="15.5" x14ac:dyDescent="0.35">
      <c r="A895" s="168">
        <v>114</v>
      </c>
      <c r="B895" s="321" t="s">
        <v>1336</v>
      </c>
      <c r="C895" s="146">
        <v>2329.16</v>
      </c>
      <c r="D895" s="146"/>
      <c r="E895" s="146"/>
      <c r="F895" s="146">
        <f t="shared" si="38"/>
        <v>2329.16</v>
      </c>
      <c r="G895" s="146">
        <v>225</v>
      </c>
      <c r="H895" s="146">
        <v>7.4999999999999997E-2</v>
      </c>
      <c r="I895" s="374">
        <f t="shared" si="39"/>
        <v>7.2451012382146358E-3</v>
      </c>
      <c r="J895" s="333" t="s">
        <v>1336</v>
      </c>
      <c r="K895" s="59" t="s">
        <v>1336</v>
      </c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</row>
    <row r="896" spans="1:24" s="1" customFormat="1" ht="15.5" x14ac:dyDescent="0.35">
      <c r="A896" s="168">
        <v>115</v>
      </c>
      <c r="B896" s="321" t="s">
        <v>1337</v>
      </c>
      <c r="C896" s="146">
        <v>1481.3</v>
      </c>
      <c r="D896" s="146"/>
      <c r="E896" s="146"/>
      <c r="F896" s="146">
        <f t="shared" si="38"/>
        <v>1481.3</v>
      </c>
      <c r="G896" s="146">
        <v>140</v>
      </c>
      <c r="H896" s="146">
        <v>7.4999999999999997E-2</v>
      </c>
      <c r="I896" s="374">
        <f t="shared" si="39"/>
        <v>7.0883683251198272E-3</v>
      </c>
      <c r="J896" s="333" t="s">
        <v>1337</v>
      </c>
      <c r="K896" s="59" t="s">
        <v>1337</v>
      </c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</row>
    <row r="897" spans="1:24" s="1" customFormat="1" ht="15.5" x14ac:dyDescent="0.35">
      <c r="A897" s="168">
        <v>116</v>
      </c>
      <c r="B897" s="321" t="s">
        <v>1338</v>
      </c>
      <c r="C897" s="146">
        <v>152.6</v>
      </c>
      <c r="D897" s="146"/>
      <c r="E897" s="146"/>
      <c r="F897" s="146">
        <f t="shared" si="38"/>
        <v>152.6</v>
      </c>
      <c r="G897" s="146">
        <v>11.9</v>
      </c>
      <c r="H897" s="146">
        <v>7.4999999999999997E-2</v>
      </c>
      <c r="I897" s="374">
        <f t="shared" si="39"/>
        <v>5.8486238532110095E-3</v>
      </c>
      <c r="J897" s="333" t="s">
        <v>1338</v>
      </c>
      <c r="K897" s="59" t="s">
        <v>1338</v>
      </c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</row>
    <row r="898" spans="1:24" s="1" customFormat="1" ht="15.5" x14ac:dyDescent="0.35">
      <c r="A898" s="168">
        <v>117</v>
      </c>
      <c r="B898" s="321" t="s">
        <v>1339</v>
      </c>
      <c r="C898" s="146">
        <v>99.09</v>
      </c>
      <c r="D898" s="146"/>
      <c r="E898" s="146"/>
      <c r="F898" s="146">
        <f t="shared" si="38"/>
        <v>99.09</v>
      </c>
      <c r="G898" s="146">
        <v>10.8</v>
      </c>
      <c r="H898" s="146">
        <v>7.4999999999999997E-2</v>
      </c>
      <c r="I898" s="374">
        <f t="shared" si="39"/>
        <v>8.1743869209809274E-3</v>
      </c>
      <c r="J898" s="333" t="s">
        <v>1339</v>
      </c>
      <c r="K898" s="59" t="s">
        <v>1339</v>
      </c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</row>
    <row r="899" spans="1:24" s="1" customFormat="1" ht="15.5" x14ac:dyDescent="0.35">
      <c r="A899" s="168">
        <v>118</v>
      </c>
      <c r="B899" s="321" t="s">
        <v>1340</v>
      </c>
      <c r="C899" s="146">
        <v>78.7</v>
      </c>
      <c r="D899" s="146"/>
      <c r="E899" s="146"/>
      <c r="F899" s="146">
        <f t="shared" ref="F899:F954" si="40">C899+D899+E899</f>
        <v>78.7</v>
      </c>
      <c r="G899" s="146">
        <v>8.1999999999999993</v>
      </c>
      <c r="H899" s="146">
        <v>7.4999999999999997E-2</v>
      </c>
      <c r="I899" s="374">
        <f t="shared" si="39"/>
        <v>7.814485387547648E-3</v>
      </c>
      <c r="J899" s="333" t="s">
        <v>1340</v>
      </c>
      <c r="K899" s="59" t="s">
        <v>1340</v>
      </c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</row>
    <row r="900" spans="1:24" s="1" customFormat="1" ht="15.5" x14ac:dyDescent="0.35">
      <c r="A900" s="168">
        <v>119</v>
      </c>
      <c r="B900" s="321" t="s">
        <v>1341</v>
      </c>
      <c r="C900" s="146">
        <v>557.9</v>
      </c>
      <c r="D900" s="146"/>
      <c r="E900" s="146"/>
      <c r="F900" s="146">
        <f t="shared" si="40"/>
        <v>557.9</v>
      </c>
      <c r="G900" s="146">
        <v>18</v>
      </c>
      <c r="H900" s="146">
        <v>7.4999999999999997E-2</v>
      </c>
      <c r="I900" s="374">
        <f t="shared" si="39"/>
        <v>2.419788492561391E-3</v>
      </c>
      <c r="J900" s="333" t="s">
        <v>1341</v>
      </c>
      <c r="K900" s="59" t="s">
        <v>1341</v>
      </c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</row>
    <row r="901" spans="1:24" s="1" customFormat="1" ht="15.5" x14ac:dyDescent="0.35">
      <c r="A901" s="168">
        <v>120</v>
      </c>
      <c r="B901" s="321" t="s">
        <v>1342</v>
      </c>
      <c r="C901" s="146">
        <v>122.5</v>
      </c>
      <c r="D901" s="146"/>
      <c r="E901" s="146"/>
      <c r="F901" s="146">
        <f t="shared" si="40"/>
        <v>122.5</v>
      </c>
      <c r="G901" s="146">
        <v>12</v>
      </c>
      <c r="H901" s="146">
        <v>7.4999999999999997E-2</v>
      </c>
      <c r="I901" s="374">
        <f t="shared" si="39"/>
        <v>7.3469387755102037E-3</v>
      </c>
      <c r="J901" s="333" t="s">
        <v>1342</v>
      </c>
      <c r="K901" s="59" t="s">
        <v>1342</v>
      </c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</row>
    <row r="902" spans="1:24" s="1" customFormat="1" ht="15.5" x14ac:dyDescent="0.35">
      <c r="A902" s="168">
        <v>121</v>
      </c>
      <c r="B902" s="321" t="s">
        <v>1344</v>
      </c>
      <c r="C902" s="146">
        <v>245.6</v>
      </c>
      <c r="D902" s="146">
        <v>29.9</v>
      </c>
      <c r="E902" s="146"/>
      <c r="F902" s="146">
        <f t="shared" si="40"/>
        <v>275.5</v>
      </c>
      <c r="G902" s="146">
        <v>25.2</v>
      </c>
      <c r="H902" s="146">
        <v>7.4999999999999997E-2</v>
      </c>
      <c r="I902" s="374">
        <f t="shared" si="39"/>
        <v>6.8602540834845731E-3</v>
      </c>
      <c r="J902" s="333" t="s">
        <v>1344</v>
      </c>
      <c r="K902" s="59" t="s">
        <v>1344</v>
      </c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</row>
    <row r="903" spans="1:24" s="1" customFormat="1" ht="15.5" x14ac:dyDescent="0.35">
      <c r="A903" s="168">
        <v>122</v>
      </c>
      <c r="B903" s="321" t="s">
        <v>1345</v>
      </c>
      <c r="C903" s="146">
        <v>189.1</v>
      </c>
      <c r="D903" s="146"/>
      <c r="E903" s="146"/>
      <c r="F903" s="146">
        <f t="shared" si="40"/>
        <v>189.1</v>
      </c>
      <c r="G903" s="146">
        <v>14.4</v>
      </c>
      <c r="H903" s="146">
        <v>7.4999999999999997E-2</v>
      </c>
      <c r="I903" s="374">
        <f t="shared" si="39"/>
        <v>5.7112638815441574E-3</v>
      </c>
      <c r="J903" s="333" t="s">
        <v>1345</v>
      </c>
      <c r="K903" s="59" t="s">
        <v>1345</v>
      </c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</row>
    <row r="904" spans="1:24" s="1" customFormat="1" ht="15.5" x14ac:dyDescent="0.35">
      <c r="A904" s="168">
        <v>123</v>
      </c>
      <c r="B904" s="321" t="s">
        <v>1346</v>
      </c>
      <c r="C904" s="146">
        <v>590.4</v>
      </c>
      <c r="D904" s="146"/>
      <c r="E904" s="146"/>
      <c r="F904" s="146">
        <f t="shared" si="40"/>
        <v>590.4</v>
      </c>
      <c r="G904" s="146">
        <v>41.8</v>
      </c>
      <c r="H904" s="146">
        <v>7.4999999999999997E-2</v>
      </c>
      <c r="I904" s="374">
        <f t="shared" si="39"/>
        <v>5.309959349593496E-3</v>
      </c>
      <c r="J904" s="333" t="s">
        <v>1346</v>
      </c>
      <c r="K904" s="59" t="s">
        <v>1346</v>
      </c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</row>
    <row r="905" spans="1:24" s="1" customFormat="1" ht="15.5" x14ac:dyDescent="0.35">
      <c r="A905" s="168">
        <v>124</v>
      </c>
      <c r="B905" s="321" t="s">
        <v>1347</v>
      </c>
      <c r="C905" s="146">
        <v>761.4</v>
      </c>
      <c r="D905" s="146"/>
      <c r="E905" s="146"/>
      <c r="F905" s="146">
        <f t="shared" si="40"/>
        <v>761.4</v>
      </c>
      <c r="G905" s="146">
        <v>23.2</v>
      </c>
      <c r="H905" s="146">
        <v>7.4999999999999997E-2</v>
      </c>
      <c r="I905" s="374">
        <f t="shared" si="39"/>
        <v>2.2852639873916472E-3</v>
      </c>
      <c r="J905" s="333" t="s">
        <v>1347</v>
      </c>
      <c r="K905" s="59" t="s">
        <v>1347</v>
      </c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</row>
    <row r="906" spans="1:24" s="1" customFormat="1" ht="15.5" x14ac:dyDescent="0.35">
      <c r="A906" s="168">
        <v>125</v>
      </c>
      <c r="B906" s="321" t="s">
        <v>1348</v>
      </c>
      <c r="C906" s="146">
        <v>538.82000000000005</v>
      </c>
      <c r="D906" s="146"/>
      <c r="E906" s="146">
        <v>38.299999999999997</v>
      </c>
      <c r="F906" s="146">
        <f t="shared" si="40"/>
        <v>577.12</v>
      </c>
      <c r="G906" s="146">
        <v>24.2</v>
      </c>
      <c r="H906" s="146">
        <v>7.4999999999999997E-2</v>
      </c>
      <c r="I906" s="374">
        <f t="shared" si="39"/>
        <v>3.1449265317438314E-3</v>
      </c>
      <c r="J906" s="333" t="s">
        <v>1348</v>
      </c>
      <c r="K906" s="59" t="s">
        <v>1348</v>
      </c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</row>
    <row r="907" spans="1:24" s="1" customFormat="1" ht="15.5" x14ac:dyDescent="0.35">
      <c r="A907" s="168">
        <v>126</v>
      </c>
      <c r="B907" s="321" t="s">
        <v>1349</v>
      </c>
      <c r="C907" s="146">
        <v>102.8</v>
      </c>
      <c r="D907" s="146"/>
      <c r="E907" s="153">
        <v>34</v>
      </c>
      <c r="F907" s="146">
        <f t="shared" si="40"/>
        <v>136.80000000000001</v>
      </c>
      <c r="G907" s="146">
        <v>8.6</v>
      </c>
      <c r="H907" s="146">
        <v>7.4999999999999997E-2</v>
      </c>
      <c r="I907" s="374">
        <f t="shared" si="39"/>
        <v>4.7149122807017534E-3</v>
      </c>
      <c r="J907" s="333" t="s">
        <v>1349</v>
      </c>
      <c r="K907" s="59" t="s">
        <v>1349</v>
      </c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</row>
    <row r="908" spans="1:24" s="1" customFormat="1" ht="15.5" x14ac:dyDescent="0.35">
      <c r="A908" s="168">
        <v>127</v>
      </c>
      <c r="B908" s="321" t="s">
        <v>1350</v>
      </c>
      <c r="C908" s="146">
        <v>578</v>
      </c>
      <c r="D908" s="146"/>
      <c r="E908" s="146"/>
      <c r="F908" s="146">
        <f t="shared" si="40"/>
        <v>578</v>
      </c>
      <c r="G908" s="146">
        <v>36.9</v>
      </c>
      <c r="H908" s="146">
        <v>7.4999999999999997E-2</v>
      </c>
      <c r="I908" s="374">
        <f t="shared" si="39"/>
        <v>4.7880622837370235E-3</v>
      </c>
      <c r="J908" s="333" t="s">
        <v>1350</v>
      </c>
      <c r="K908" s="59" t="s">
        <v>1350</v>
      </c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</row>
    <row r="909" spans="1:24" s="1" customFormat="1" ht="15.5" x14ac:dyDescent="0.35">
      <c r="A909" s="168">
        <v>128</v>
      </c>
      <c r="B909" s="321" t="s">
        <v>1351</v>
      </c>
      <c r="C909" s="146">
        <v>150</v>
      </c>
      <c r="D909" s="146"/>
      <c r="E909" s="146"/>
      <c r="F909" s="146">
        <f t="shared" si="40"/>
        <v>150</v>
      </c>
      <c r="G909" s="146">
        <v>14.6</v>
      </c>
      <c r="H909" s="146">
        <v>7.4999999999999997E-2</v>
      </c>
      <c r="I909" s="374">
        <f t="shared" si="39"/>
        <v>7.3000000000000001E-3</v>
      </c>
      <c r="J909" s="333" t="s">
        <v>1351</v>
      </c>
      <c r="K909" s="59" t="s">
        <v>1351</v>
      </c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</row>
    <row r="910" spans="1:24" s="1" customFormat="1" ht="15.5" x14ac:dyDescent="0.35">
      <c r="A910" s="168">
        <v>129</v>
      </c>
      <c r="B910" s="321" t="s">
        <v>1352</v>
      </c>
      <c r="C910" s="146">
        <v>106.6</v>
      </c>
      <c r="D910" s="146"/>
      <c r="E910" s="146"/>
      <c r="F910" s="146">
        <f t="shared" si="40"/>
        <v>106.6</v>
      </c>
      <c r="G910" s="146">
        <v>14.2</v>
      </c>
      <c r="H910" s="146">
        <v>7.4999999999999997E-2</v>
      </c>
      <c r="I910" s="374">
        <f t="shared" si="39"/>
        <v>9.9906191369606E-3</v>
      </c>
      <c r="J910" s="333" t="s">
        <v>1352</v>
      </c>
      <c r="K910" s="59" t="s">
        <v>1352</v>
      </c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</row>
    <row r="911" spans="1:24" s="1" customFormat="1" ht="15.5" x14ac:dyDescent="0.35">
      <c r="A911" s="168">
        <v>130</v>
      </c>
      <c r="B911" s="321" t="s">
        <v>1353</v>
      </c>
      <c r="C911" s="146">
        <v>128.4</v>
      </c>
      <c r="D911" s="146"/>
      <c r="E911" s="146"/>
      <c r="F911" s="146">
        <f t="shared" si="40"/>
        <v>128.4</v>
      </c>
      <c r="G911" s="146">
        <v>12.1</v>
      </c>
      <c r="H911" s="146">
        <v>7.4999999999999997E-2</v>
      </c>
      <c r="I911" s="374">
        <f t="shared" si="39"/>
        <v>7.0677570093457941E-3</v>
      </c>
      <c r="J911" s="333" t="s">
        <v>1353</v>
      </c>
      <c r="K911" s="59" t="s">
        <v>1353</v>
      </c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</row>
    <row r="912" spans="1:24" s="1" customFormat="1" ht="15.5" x14ac:dyDescent="0.35">
      <c r="A912" s="168">
        <v>131</v>
      </c>
      <c r="B912" s="321" t="s">
        <v>1354</v>
      </c>
      <c r="C912" s="146">
        <v>221.8</v>
      </c>
      <c r="D912" s="146"/>
      <c r="E912" s="146">
        <v>34.700000000000003</v>
      </c>
      <c r="F912" s="146">
        <f t="shared" si="40"/>
        <v>256.5</v>
      </c>
      <c r="G912" s="146">
        <v>14.7</v>
      </c>
      <c r="H912" s="146">
        <v>7.4999999999999997E-2</v>
      </c>
      <c r="I912" s="374">
        <f t="shared" si="39"/>
        <v>4.2982456140350867E-3</v>
      </c>
      <c r="J912" s="333" t="s">
        <v>1354</v>
      </c>
      <c r="K912" s="59" t="s">
        <v>1354</v>
      </c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</row>
    <row r="913" spans="1:24" s="1" customFormat="1" ht="15.5" x14ac:dyDescent="0.35">
      <c r="A913" s="168">
        <v>132</v>
      </c>
      <c r="B913" s="321" t="s">
        <v>1355</v>
      </c>
      <c r="C913" s="146">
        <v>142.1</v>
      </c>
      <c r="D913" s="146"/>
      <c r="E913" s="146"/>
      <c r="F913" s="146">
        <f t="shared" si="40"/>
        <v>142.1</v>
      </c>
      <c r="G913" s="146">
        <v>7.1</v>
      </c>
      <c r="H913" s="146">
        <v>7.4999999999999997E-2</v>
      </c>
      <c r="I913" s="374">
        <f t="shared" si="39"/>
        <v>3.7473610133708654E-3</v>
      </c>
      <c r="J913" s="333" t="s">
        <v>1355</v>
      </c>
      <c r="K913" s="59" t="s">
        <v>1355</v>
      </c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</row>
    <row r="914" spans="1:24" s="1" customFormat="1" ht="15.5" x14ac:dyDescent="0.35">
      <c r="A914" s="168">
        <v>133</v>
      </c>
      <c r="B914" s="321" t="s">
        <v>1356</v>
      </c>
      <c r="C914" s="146">
        <v>259.7</v>
      </c>
      <c r="D914" s="146"/>
      <c r="E914" s="146"/>
      <c r="F914" s="146">
        <f t="shared" si="40"/>
        <v>259.7</v>
      </c>
      <c r="G914" s="146">
        <v>20.8</v>
      </c>
      <c r="H914" s="146">
        <v>7.4999999999999997E-2</v>
      </c>
      <c r="I914" s="374">
        <f t="shared" si="39"/>
        <v>6.0069310743165192E-3</v>
      </c>
      <c r="J914" s="333" t="s">
        <v>1356</v>
      </c>
      <c r="K914" s="59" t="s">
        <v>1356</v>
      </c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</row>
    <row r="915" spans="1:24" s="1" customFormat="1" ht="15.5" x14ac:dyDescent="0.35">
      <c r="A915" s="168">
        <v>134</v>
      </c>
      <c r="B915" s="321" t="s">
        <v>1357</v>
      </c>
      <c r="C915" s="146">
        <v>204.3</v>
      </c>
      <c r="D915" s="146"/>
      <c r="E915" s="146">
        <v>105.1</v>
      </c>
      <c r="F915" s="146">
        <f t="shared" si="40"/>
        <v>309.39999999999998</v>
      </c>
      <c r="G915" s="146">
        <v>22.4</v>
      </c>
      <c r="H915" s="146">
        <v>7.4999999999999997E-2</v>
      </c>
      <c r="I915" s="374">
        <f t="shared" si="39"/>
        <v>5.4298642533936649E-3</v>
      </c>
      <c r="J915" s="333" t="s">
        <v>1357</v>
      </c>
      <c r="K915" s="59" t="s">
        <v>1357</v>
      </c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</row>
    <row r="916" spans="1:24" s="1" customFormat="1" ht="15.5" x14ac:dyDescent="0.35">
      <c r="A916" s="168">
        <v>135</v>
      </c>
      <c r="B916" s="321" t="s">
        <v>1358</v>
      </c>
      <c r="C916" s="146">
        <v>432.1</v>
      </c>
      <c r="D916" s="146"/>
      <c r="E916" s="146"/>
      <c r="F916" s="146">
        <f t="shared" si="40"/>
        <v>432.1</v>
      </c>
      <c r="G916" s="146">
        <v>18.2</v>
      </c>
      <c r="H916" s="146">
        <v>7.4999999999999997E-2</v>
      </c>
      <c r="I916" s="374">
        <f t="shared" si="39"/>
        <v>3.1589909743115017E-3</v>
      </c>
      <c r="J916" s="333" t="s">
        <v>1358</v>
      </c>
      <c r="K916" s="59" t="s">
        <v>1358</v>
      </c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</row>
    <row r="917" spans="1:24" s="1" customFormat="1" ht="15.5" x14ac:dyDescent="0.35">
      <c r="A917" s="168">
        <v>136</v>
      </c>
      <c r="B917" s="321" t="s">
        <v>1359</v>
      </c>
      <c r="C917" s="146">
        <v>164.2</v>
      </c>
      <c r="D917" s="146"/>
      <c r="E917" s="146">
        <v>77.7</v>
      </c>
      <c r="F917" s="146">
        <f t="shared" si="40"/>
        <v>241.89999999999998</v>
      </c>
      <c r="G917" s="146">
        <v>17.600000000000001</v>
      </c>
      <c r="H917" s="146">
        <v>7.4999999999999997E-2</v>
      </c>
      <c r="I917" s="374">
        <f t="shared" si="39"/>
        <v>5.4568003307151726E-3</v>
      </c>
      <c r="J917" s="333" t="s">
        <v>1359</v>
      </c>
      <c r="K917" s="59" t="s">
        <v>1359</v>
      </c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</row>
    <row r="918" spans="1:24" s="1" customFormat="1" ht="15.5" x14ac:dyDescent="0.35">
      <c r="A918" s="168">
        <v>137</v>
      </c>
      <c r="B918" s="321" t="s">
        <v>1360</v>
      </c>
      <c r="C918" s="146">
        <v>278.3</v>
      </c>
      <c r="D918" s="146"/>
      <c r="E918" s="146"/>
      <c r="F918" s="146">
        <f t="shared" si="40"/>
        <v>278.3</v>
      </c>
      <c r="G918" s="146">
        <v>12.8</v>
      </c>
      <c r="H918" s="146">
        <v>7.4999999999999997E-2</v>
      </c>
      <c r="I918" s="374">
        <f t="shared" si="39"/>
        <v>3.4495149119655047E-3</v>
      </c>
      <c r="J918" s="333" t="s">
        <v>1360</v>
      </c>
      <c r="K918" s="59" t="s">
        <v>1360</v>
      </c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</row>
    <row r="919" spans="1:24" s="1" customFormat="1" ht="15.5" x14ac:dyDescent="0.35">
      <c r="A919" s="168">
        <v>138</v>
      </c>
      <c r="B919" s="321" t="s">
        <v>1361</v>
      </c>
      <c r="C919" s="153">
        <v>150</v>
      </c>
      <c r="D919" s="146"/>
      <c r="E919" s="146"/>
      <c r="F919" s="146">
        <f t="shared" si="40"/>
        <v>150</v>
      </c>
      <c r="G919" s="146">
        <v>29.3</v>
      </c>
      <c r="H919" s="146">
        <v>7.4999999999999997E-2</v>
      </c>
      <c r="I919" s="374">
        <f t="shared" si="39"/>
        <v>1.4649999999999998E-2</v>
      </c>
      <c r="J919" s="333" t="s">
        <v>1361</v>
      </c>
      <c r="K919" s="59" t="s">
        <v>1361</v>
      </c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</row>
    <row r="920" spans="1:24" s="1" customFormat="1" ht="15.5" x14ac:dyDescent="0.35">
      <c r="A920" s="168">
        <v>139</v>
      </c>
      <c r="B920" s="321" t="s">
        <v>1362</v>
      </c>
      <c r="C920" s="146">
        <v>140.6</v>
      </c>
      <c r="D920" s="146"/>
      <c r="E920" s="146"/>
      <c r="F920" s="146">
        <f t="shared" si="40"/>
        <v>140.6</v>
      </c>
      <c r="G920" s="146">
        <v>19.8</v>
      </c>
      <c r="H920" s="146">
        <v>7.4999999999999997E-2</v>
      </c>
      <c r="I920" s="374">
        <f t="shared" si="39"/>
        <v>1.0561877667140826E-2</v>
      </c>
      <c r="J920" s="333" t="s">
        <v>1362</v>
      </c>
      <c r="K920" s="59" t="s">
        <v>1362</v>
      </c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</row>
    <row r="921" spans="1:24" s="1" customFormat="1" ht="15.5" x14ac:dyDescent="0.35">
      <c r="A921" s="168">
        <v>140</v>
      </c>
      <c r="B921" s="321" t="s">
        <v>1363</v>
      </c>
      <c r="C921" s="146">
        <v>209.1</v>
      </c>
      <c r="D921" s="146"/>
      <c r="E921" s="146"/>
      <c r="F921" s="146">
        <f t="shared" si="40"/>
        <v>209.1</v>
      </c>
      <c r="G921" s="146">
        <v>17.100000000000001</v>
      </c>
      <c r="H921" s="146">
        <v>7.4999999999999997E-2</v>
      </c>
      <c r="I921" s="374">
        <f t="shared" si="39"/>
        <v>6.1334289813486367E-3</v>
      </c>
      <c r="J921" s="333" t="s">
        <v>1363</v>
      </c>
      <c r="K921" s="59" t="s">
        <v>1363</v>
      </c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</row>
    <row r="922" spans="1:24" s="1" customFormat="1" ht="15.5" x14ac:dyDescent="0.35">
      <c r="A922" s="168">
        <v>141</v>
      </c>
      <c r="B922" s="321" t="s">
        <v>1364</v>
      </c>
      <c r="C922" s="146">
        <v>463.5</v>
      </c>
      <c r="D922" s="146"/>
      <c r="E922" s="146"/>
      <c r="F922" s="146">
        <f t="shared" si="40"/>
        <v>463.5</v>
      </c>
      <c r="G922" s="146">
        <v>15.6</v>
      </c>
      <c r="H922" s="146">
        <v>7.4999999999999997E-2</v>
      </c>
      <c r="I922" s="374">
        <f t="shared" si="39"/>
        <v>2.524271844660194E-3</v>
      </c>
      <c r="J922" s="333" t="s">
        <v>1364</v>
      </c>
      <c r="K922" s="59" t="s">
        <v>1364</v>
      </c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</row>
    <row r="923" spans="1:24" s="1" customFormat="1" ht="15.5" x14ac:dyDescent="0.35">
      <c r="A923" s="168">
        <v>142</v>
      </c>
      <c r="B923" s="321" t="s">
        <v>1365</v>
      </c>
      <c r="C923" s="146">
        <v>126</v>
      </c>
      <c r="D923" s="146"/>
      <c r="E923" s="146"/>
      <c r="F923" s="146">
        <f t="shared" si="40"/>
        <v>126</v>
      </c>
      <c r="G923" s="146">
        <v>14.4</v>
      </c>
      <c r="H923" s="146">
        <v>7.4999999999999997E-2</v>
      </c>
      <c r="I923" s="374">
        <f t="shared" si="39"/>
        <v>8.5714285714285719E-3</v>
      </c>
      <c r="J923" s="333" t="s">
        <v>1365</v>
      </c>
      <c r="K923" s="59" t="s">
        <v>1365</v>
      </c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</row>
    <row r="924" spans="1:24" s="1" customFormat="1" ht="15.5" x14ac:dyDescent="0.35">
      <c r="A924" s="168">
        <v>143</v>
      </c>
      <c r="B924" s="321" t="s">
        <v>1366</v>
      </c>
      <c r="C924" s="146">
        <v>725.1</v>
      </c>
      <c r="D924" s="146"/>
      <c r="E924" s="146"/>
      <c r="F924" s="146">
        <f t="shared" si="40"/>
        <v>725.1</v>
      </c>
      <c r="G924" s="146">
        <v>50.4</v>
      </c>
      <c r="H924" s="146">
        <v>7.4999999999999997E-2</v>
      </c>
      <c r="I924" s="374">
        <f t="shared" si="39"/>
        <v>5.2130740587505164E-3</v>
      </c>
      <c r="J924" s="333" t="s">
        <v>1366</v>
      </c>
      <c r="K924" s="59" t="s">
        <v>1366</v>
      </c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</row>
    <row r="925" spans="1:24" s="1" customFormat="1" ht="15.5" x14ac:dyDescent="0.35">
      <c r="A925" s="168">
        <v>144</v>
      </c>
      <c r="B925" s="321" t="s">
        <v>2161</v>
      </c>
      <c r="C925" s="146">
        <v>466.88</v>
      </c>
      <c r="D925" s="146"/>
      <c r="E925" s="146"/>
      <c r="F925" s="146">
        <f t="shared" si="40"/>
        <v>466.88</v>
      </c>
      <c r="G925" s="146">
        <v>42.8</v>
      </c>
      <c r="H925" s="146">
        <v>7.4999999999999997E-2</v>
      </c>
      <c r="I925" s="374">
        <f t="shared" si="39"/>
        <v>6.8754283755997252E-3</v>
      </c>
      <c r="J925" s="333" t="s">
        <v>2161</v>
      </c>
      <c r="K925" s="59" t="s">
        <v>2161</v>
      </c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</row>
    <row r="926" spans="1:24" s="1" customFormat="1" ht="15.5" x14ac:dyDescent="0.35">
      <c r="A926" s="168">
        <v>145</v>
      </c>
      <c r="B926" s="321" t="s">
        <v>1367</v>
      </c>
      <c r="C926" s="146">
        <v>138.1</v>
      </c>
      <c r="D926" s="146"/>
      <c r="E926" s="146"/>
      <c r="F926" s="146">
        <f t="shared" si="40"/>
        <v>138.1</v>
      </c>
      <c r="G926" s="146">
        <v>8.6</v>
      </c>
      <c r="H926" s="146">
        <v>7.4999999999999997E-2</v>
      </c>
      <c r="I926" s="374">
        <f t="shared" si="39"/>
        <v>4.6705286024619833E-3</v>
      </c>
      <c r="J926" s="333" t="s">
        <v>1367</v>
      </c>
      <c r="K926" s="59" t="s">
        <v>1367</v>
      </c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</row>
    <row r="927" spans="1:24" s="1" customFormat="1" ht="15.5" x14ac:dyDescent="0.35">
      <c r="A927" s="168">
        <v>146</v>
      </c>
      <c r="B927" s="321" t="s">
        <v>1368</v>
      </c>
      <c r="C927" s="146">
        <v>807</v>
      </c>
      <c r="D927" s="146"/>
      <c r="E927" s="146"/>
      <c r="F927" s="146">
        <f t="shared" si="40"/>
        <v>807</v>
      </c>
      <c r="G927" s="146">
        <v>23.5</v>
      </c>
      <c r="H927" s="146">
        <v>7.4999999999999997E-2</v>
      </c>
      <c r="I927" s="374">
        <f t="shared" si="39"/>
        <v>2.1840148698884757E-3</v>
      </c>
      <c r="J927" s="333" t="s">
        <v>1368</v>
      </c>
      <c r="K927" s="59" t="s">
        <v>1369</v>
      </c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</row>
    <row r="928" spans="1:24" s="1" customFormat="1" ht="15.5" x14ac:dyDescent="0.35">
      <c r="A928" s="168">
        <v>147</v>
      </c>
      <c r="B928" s="321" t="s">
        <v>1369</v>
      </c>
      <c r="C928" s="146">
        <v>1555.2</v>
      </c>
      <c r="D928" s="146"/>
      <c r="E928" s="146"/>
      <c r="F928" s="146">
        <f t="shared" si="40"/>
        <v>1555.2</v>
      </c>
      <c r="G928" s="146">
        <v>98.4</v>
      </c>
      <c r="H928" s="146">
        <v>7.4999999999999997E-2</v>
      </c>
      <c r="I928" s="374">
        <f t="shared" si="39"/>
        <v>4.7453703703703703E-3</v>
      </c>
      <c r="J928" s="333" t="s">
        <v>1369</v>
      </c>
      <c r="K928" s="59" t="s">
        <v>1370</v>
      </c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</row>
    <row r="929" spans="1:24" s="1" customFormat="1" ht="15.5" x14ac:dyDescent="0.35">
      <c r="A929" s="168">
        <v>148</v>
      </c>
      <c r="B929" s="321" t="s">
        <v>1370</v>
      </c>
      <c r="C929" s="146">
        <v>1514.3</v>
      </c>
      <c r="D929" s="146"/>
      <c r="E929" s="146"/>
      <c r="F929" s="146">
        <f t="shared" si="40"/>
        <v>1514.3</v>
      </c>
      <c r="G929" s="146">
        <v>56.4</v>
      </c>
      <c r="H929" s="146">
        <v>7.4999999999999997E-2</v>
      </c>
      <c r="I929" s="374">
        <f t="shared" si="39"/>
        <v>2.7933698738691142E-3</v>
      </c>
      <c r="J929" s="333" t="s">
        <v>1370</v>
      </c>
      <c r="K929" s="59" t="s">
        <v>1371</v>
      </c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</row>
    <row r="930" spans="1:24" s="1" customFormat="1" ht="15.5" x14ac:dyDescent="0.35">
      <c r="A930" s="168">
        <v>149</v>
      </c>
      <c r="B930" s="321" t="s">
        <v>1371</v>
      </c>
      <c r="C930" s="153">
        <v>394</v>
      </c>
      <c r="D930" s="146"/>
      <c r="E930" s="146"/>
      <c r="F930" s="146">
        <f t="shared" si="40"/>
        <v>394</v>
      </c>
      <c r="G930" s="146">
        <v>8.5</v>
      </c>
      <c r="H930" s="146">
        <v>7.4999999999999997E-2</v>
      </c>
      <c r="I930" s="374">
        <f t="shared" si="39"/>
        <v>1.6180203045685279E-3</v>
      </c>
      <c r="J930" s="333" t="s">
        <v>1371</v>
      </c>
      <c r="K930" s="59" t="s">
        <v>2162</v>
      </c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</row>
    <row r="931" spans="1:24" s="1" customFormat="1" ht="15.5" x14ac:dyDescent="0.35">
      <c r="A931" s="168">
        <v>150</v>
      </c>
      <c r="B931" s="321" t="s">
        <v>2162</v>
      </c>
      <c r="C931" s="146">
        <v>572.5</v>
      </c>
      <c r="D931" s="146"/>
      <c r="E931" s="146"/>
      <c r="F931" s="146">
        <f t="shared" si="40"/>
        <v>572.5</v>
      </c>
      <c r="G931" s="146">
        <v>24.4</v>
      </c>
      <c r="H931" s="146">
        <v>7.4999999999999997E-2</v>
      </c>
      <c r="I931" s="374">
        <f t="shared" si="39"/>
        <v>3.1965065502183405E-3</v>
      </c>
      <c r="J931" s="333" t="s">
        <v>2162</v>
      </c>
      <c r="K931" s="59" t="s">
        <v>1372</v>
      </c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</row>
    <row r="932" spans="1:24" s="1" customFormat="1" ht="15.5" x14ac:dyDescent="0.35">
      <c r="A932" s="168">
        <v>151</v>
      </c>
      <c r="B932" s="321" t="s">
        <v>1372</v>
      </c>
      <c r="C932" s="146">
        <v>351.9</v>
      </c>
      <c r="D932" s="146"/>
      <c r="E932" s="146"/>
      <c r="F932" s="146">
        <f t="shared" si="40"/>
        <v>351.9</v>
      </c>
      <c r="G932" s="146">
        <v>17.3</v>
      </c>
      <c r="H932" s="146">
        <v>7.4999999999999997E-2</v>
      </c>
      <c r="I932" s="374">
        <f t="shared" si="39"/>
        <v>3.687127024722933E-3</v>
      </c>
      <c r="J932" s="333" t="s">
        <v>1372</v>
      </c>
      <c r="K932" s="59" t="s">
        <v>1373</v>
      </c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</row>
    <row r="933" spans="1:24" s="1" customFormat="1" ht="15.5" x14ac:dyDescent="0.35">
      <c r="A933" s="168">
        <v>152</v>
      </c>
      <c r="B933" s="321" t="s">
        <v>1373</v>
      </c>
      <c r="C933" s="146">
        <v>449.4</v>
      </c>
      <c r="D933" s="146"/>
      <c r="E933" s="146"/>
      <c r="F933" s="146">
        <f t="shared" si="40"/>
        <v>449.4</v>
      </c>
      <c r="G933" s="146">
        <v>22.2</v>
      </c>
      <c r="H933" s="146">
        <v>7.4999999999999997E-2</v>
      </c>
      <c r="I933" s="374">
        <f t="shared" si="39"/>
        <v>3.7049399198931907E-3</v>
      </c>
      <c r="J933" s="333" t="s">
        <v>1373</v>
      </c>
      <c r="K933" s="59" t="s">
        <v>1374</v>
      </c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</row>
    <row r="934" spans="1:24" s="1" customFormat="1" ht="15.5" x14ac:dyDescent="0.35">
      <c r="A934" s="168">
        <v>153</v>
      </c>
      <c r="B934" s="321" t="s">
        <v>1374</v>
      </c>
      <c r="C934" s="146">
        <v>1394.3</v>
      </c>
      <c r="D934" s="146"/>
      <c r="E934" s="146"/>
      <c r="F934" s="146">
        <f t="shared" si="40"/>
        <v>1394.3</v>
      </c>
      <c r="G934" s="146">
        <v>108</v>
      </c>
      <c r="H934" s="146">
        <v>7.4999999999999997E-2</v>
      </c>
      <c r="I934" s="374">
        <f t="shared" si="39"/>
        <v>5.8093667073083263E-3</v>
      </c>
      <c r="J934" s="333" t="s">
        <v>1374</v>
      </c>
      <c r="K934" s="59" t="s">
        <v>1375</v>
      </c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</row>
    <row r="935" spans="1:24" s="1" customFormat="1" ht="15.5" x14ac:dyDescent="0.35">
      <c r="A935" s="168">
        <v>154</v>
      </c>
      <c r="B935" s="321" t="s">
        <v>1375</v>
      </c>
      <c r="C935" s="146">
        <v>398.7</v>
      </c>
      <c r="D935" s="146"/>
      <c r="E935" s="146"/>
      <c r="F935" s="146">
        <f t="shared" si="40"/>
        <v>398.7</v>
      </c>
      <c r="G935" s="146">
        <v>23.1</v>
      </c>
      <c r="H935" s="146">
        <v>7.4999999999999997E-2</v>
      </c>
      <c r="I935" s="374">
        <f t="shared" si="39"/>
        <v>4.3453724604966149E-3</v>
      </c>
      <c r="J935" s="333" t="s">
        <v>1375</v>
      </c>
      <c r="K935" s="59" t="s">
        <v>1376</v>
      </c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</row>
    <row r="936" spans="1:24" s="1" customFormat="1" ht="15.5" x14ac:dyDescent="0.35">
      <c r="A936" s="168">
        <v>155</v>
      </c>
      <c r="B936" s="321" t="s">
        <v>1376</v>
      </c>
      <c r="C936" s="146">
        <v>359.4</v>
      </c>
      <c r="D936" s="146"/>
      <c r="E936" s="146"/>
      <c r="F936" s="146">
        <f t="shared" si="40"/>
        <v>359.4</v>
      </c>
      <c r="G936" s="146">
        <v>15.5</v>
      </c>
      <c r="H936" s="146">
        <v>7.4999999999999997E-2</v>
      </c>
      <c r="I936" s="374">
        <f t="shared" si="39"/>
        <v>3.2345575959933219E-3</v>
      </c>
      <c r="J936" s="333" t="s">
        <v>1376</v>
      </c>
      <c r="K936" s="59" t="s">
        <v>1377</v>
      </c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</row>
    <row r="937" spans="1:24" s="1" customFormat="1" ht="15.5" x14ac:dyDescent="0.35">
      <c r="A937" s="168">
        <v>156</v>
      </c>
      <c r="B937" s="321" t="s">
        <v>1377</v>
      </c>
      <c r="C937" s="146">
        <v>694.9</v>
      </c>
      <c r="D937" s="146"/>
      <c r="E937" s="146"/>
      <c r="F937" s="146">
        <f t="shared" si="40"/>
        <v>694.9</v>
      </c>
      <c r="G937" s="146">
        <v>61.2</v>
      </c>
      <c r="H937" s="146">
        <v>7.4999999999999997E-2</v>
      </c>
      <c r="I937" s="374">
        <f t="shared" si="39"/>
        <v>6.6052669448841564E-3</v>
      </c>
      <c r="J937" s="333" t="s">
        <v>1377</v>
      </c>
      <c r="K937" s="59" t="s">
        <v>1378</v>
      </c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</row>
    <row r="938" spans="1:24" s="1" customFormat="1" ht="15.5" x14ac:dyDescent="0.35">
      <c r="A938" s="168">
        <v>157</v>
      </c>
      <c r="B938" s="321" t="s">
        <v>1378</v>
      </c>
      <c r="C938" s="146">
        <v>629.6</v>
      </c>
      <c r="D938" s="146"/>
      <c r="E938" s="146"/>
      <c r="F938" s="146">
        <f t="shared" si="40"/>
        <v>629.6</v>
      </c>
      <c r="G938" s="146">
        <v>38.1</v>
      </c>
      <c r="H938" s="146">
        <v>7.4999999999999997E-2</v>
      </c>
      <c r="I938" s="374">
        <f t="shared" si="39"/>
        <v>4.538595933926302E-3</v>
      </c>
      <c r="J938" s="333" t="s">
        <v>1378</v>
      </c>
      <c r="K938" s="59" t="s">
        <v>1379</v>
      </c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</row>
    <row r="939" spans="1:24" s="1" customFormat="1" ht="15.5" x14ac:dyDescent="0.35">
      <c r="A939" s="168">
        <v>158</v>
      </c>
      <c r="B939" s="321" t="s">
        <v>1379</v>
      </c>
      <c r="C939" s="146">
        <v>969.07</v>
      </c>
      <c r="D939" s="146"/>
      <c r="E939" s="146"/>
      <c r="F939" s="146">
        <f t="shared" si="40"/>
        <v>969.07</v>
      </c>
      <c r="G939" s="146">
        <v>48.4</v>
      </c>
      <c r="H939" s="146">
        <v>7.4999999999999997E-2</v>
      </c>
      <c r="I939" s="374">
        <f t="shared" si="39"/>
        <v>3.7458594322391566E-3</v>
      </c>
      <c r="J939" s="333" t="s">
        <v>1379</v>
      </c>
      <c r="K939" s="59" t="s">
        <v>1380</v>
      </c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</row>
    <row r="940" spans="1:24" s="1" customFormat="1" ht="15.5" x14ac:dyDescent="0.35">
      <c r="A940" s="168">
        <v>159</v>
      </c>
      <c r="B940" s="321" t="s">
        <v>1380</v>
      </c>
      <c r="C940" s="146">
        <v>315.7</v>
      </c>
      <c r="D940" s="146"/>
      <c r="E940" s="146"/>
      <c r="F940" s="146">
        <f t="shared" si="40"/>
        <v>315.7</v>
      </c>
      <c r="G940" s="146">
        <v>16.399999999999999</v>
      </c>
      <c r="H940" s="146">
        <v>7.4999999999999997E-2</v>
      </c>
      <c r="I940" s="374">
        <f t="shared" ref="I940:I996" si="41">G940*H940/F940</f>
        <v>3.8961038961038957E-3</v>
      </c>
      <c r="J940" s="333" t="s">
        <v>1380</v>
      </c>
      <c r="K940" s="59" t="s">
        <v>1381</v>
      </c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</row>
    <row r="941" spans="1:24" s="1" customFormat="1" ht="15.5" x14ac:dyDescent="0.35">
      <c r="A941" s="168">
        <v>160</v>
      </c>
      <c r="B941" s="321" t="s">
        <v>1381</v>
      </c>
      <c r="C941" s="146">
        <v>677.4</v>
      </c>
      <c r="D941" s="146"/>
      <c r="E941" s="146"/>
      <c r="F941" s="146">
        <f t="shared" si="40"/>
        <v>677.4</v>
      </c>
      <c r="G941" s="146">
        <v>22.9</v>
      </c>
      <c r="H941" s="146">
        <v>7.4999999999999997E-2</v>
      </c>
      <c r="I941" s="374">
        <f t="shared" si="41"/>
        <v>2.5354295837023912E-3</v>
      </c>
      <c r="J941" s="333" t="s">
        <v>1381</v>
      </c>
      <c r="K941" s="59" t="s">
        <v>1382</v>
      </c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</row>
    <row r="942" spans="1:24" s="1" customFormat="1" ht="15.5" x14ac:dyDescent="0.35">
      <c r="A942" s="168">
        <v>161</v>
      </c>
      <c r="B942" s="321" t="s">
        <v>1382</v>
      </c>
      <c r="C942" s="146">
        <v>255.8</v>
      </c>
      <c r="D942" s="146"/>
      <c r="E942" s="146"/>
      <c r="F942" s="146">
        <f t="shared" si="40"/>
        <v>255.8</v>
      </c>
      <c r="G942" s="146">
        <v>26</v>
      </c>
      <c r="H942" s="146">
        <v>7.4999999999999997E-2</v>
      </c>
      <c r="I942" s="374">
        <f t="shared" si="41"/>
        <v>7.6231430805316644E-3</v>
      </c>
      <c r="J942" s="333" t="s">
        <v>1382</v>
      </c>
      <c r="K942" s="59" t="s">
        <v>1383</v>
      </c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</row>
    <row r="943" spans="1:24" s="1" customFormat="1" ht="15.5" x14ac:dyDescent="0.35">
      <c r="A943" s="168">
        <v>162</v>
      </c>
      <c r="B943" s="321" t="s">
        <v>1383</v>
      </c>
      <c r="C943" s="146">
        <v>167.8</v>
      </c>
      <c r="D943" s="146">
        <v>184.7</v>
      </c>
      <c r="E943" s="146"/>
      <c r="F943" s="146">
        <f t="shared" si="40"/>
        <v>352.5</v>
      </c>
      <c r="G943" s="146">
        <v>14.3</v>
      </c>
      <c r="H943" s="146">
        <v>7.4999999999999997E-2</v>
      </c>
      <c r="I943" s="374">
        <f t="shared" si="41"/>
        <v>3.0425531914893616E-3</v>
      </c>
      <c r="J943" s="333" t="s">
        <v>1383</v>
      </c>
      <c r="K943" s="59" t="s">
        <v>1385</v>
      </c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</row>
    <row r="944" spans="1:24" s="1" customFormat="1" ht="15.5" x14ac:dyDescent="0.35">
      <c r="A944" s="168">
        <v>163</v>
      </c>
      <c r="B944" s="321" t="s">
        <v>1385</v>
      </c>
      <c r="C944" s="146">
        <v>642.9</v>
      </c>
      <c r="D944" s="146"/>
      <c r="E944" s="146"/>
      <c r="F944" s="146">
        <f t="shared" si="40"/>
        <v>642.9</v>
      </c>
      <c r="G944" s="146">
        <v>21.4</v>
      </c>
      <c r="H944" s="146">
        <v>7.4999999999999997E-2</v>
      </c>
      <c r="I944" s="374">
        <f t="shared" si="41"/>
        <v>2.4965002333177783E-3</v>
      </c>
      <c r="J944" s="333" t="s">
        <v>1385</v>
      </c>
      <c r="K944" s="59" t="s">
        <v>1386</v>
      </c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</row>
    <row r="945" spans="1:24" s="1" customFormat="1" ht="15.5" x14ac:dyDescent="0.35">
      <c r="A945" s="168">
        <v>164</v>
      </c>
      <c r="B945" s="321" t="s">
        <v>1386</v>
      </c>
      <c r="C945" s="146">
        <v>324.39999999999998</v>
      </c>
      <c r="D945" s="146"/>
      <c r="E945" s="146"/>
      <c r="F945" s="146">
        <f t="shared" si="40"/>
        <v>324.39999999999998</v>
      </c>
      <c r="G945" s="146">
        <v>25.8</v>
      </c>
      <c r="H945" s="146">
        <v>7.4999999999999997E-2</v>
      </c>
      <c r="I945" s="374">
        <f t="shared" si="41"/>
        <v>5.9648581997533917E-3</v>
      </c>
      <c r="J945" s="333" t="s">
        <v>1386</v>
      </c>
      <c r="K945" s="59" t="s">
        <v>1387</v>
      </c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</row>
    <row r="946" spans="1:24" s="1" customFormat="1" ht="15.5" x14ac:dyDescent="0.35">
      <c r="A946" s="168">
        <v>165</v>
      </c>
      <c r="B946" s="321" t="s">
        <v>1387</v>
      </c>
      <c r="C946" s="153">
        <v>505</v>
      </c>
      <c r="D946" s="146"/>
      <c r="E946" s="146"/>
      <c r="F946" s="146">
        <f t="shared" si="40"/>
        <v>505</v>
      </c>
      <c r="G946" s="146">
        <v>24.7</v>
      </c>
      <c r="H946" s="146">
        <v>7.4999999999999997E-2</v>
      </c>
      <c r="I946" s="374">
        <f t="shared" si="41"/>
        <v>3.6683168316831681E-3</v>
      </c>
      <c r="J946" s="333" t="s">
        <v>1387</v>
      </c>
      <c r="K946" s="59" t="s">
        <v>1388</v>
      </c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</row>
    <row r="947" spans="1:24" s="1" customFormat="1" ht="15.5" x14ac:dyDescent="0.35">
      <c r="A947" s="168">
        <v>166</v>
      </c>
      <c r="B947" s="321" t="s">
        <v>1388</v>
      </c>
      <c r="C947" s="146">
        <v>548.70000000000005</v>
      </c>
      <c r="D947" s="146"/>
      <c r="E947" s="146"/>
      <c r="F947" s="146">
        <f t="shared" si="40"/>
        <v>548.70000000000005</v>
      </c>
      <c r="G947" s="146">
        <v>26.1</v>
      </c>
      <c r="H947" s="146">
        <v>7.4999999999999997E-2</v>
      </c>
      <c r="I947" s="374">
        <f t="shared" si="41"/>
        <v>3.5675232367413886E-3</v>
      </c>
      <c r="J947" s="333" t="s">
        <v>1388</v>
      </c>
      <c r="K947" s="59" t="s">
        <v>1389</v>
      </c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</row>
    <row r="948" spans="1:24" s="1" customFormat="1" ht="15.5" x14ac:dyDescent="0.35">
      <c r="A948" s="168">
        <v>167</v>
      </c>
      <c r="B948" s="321" t="s">
        <v>1389</v>
      </c>
      <c r="C948" s="146">
        <v>222.33</v>
      </c>
      <c r="D948" s="146"/>
      <c r="E948" s="146"/>
      <c r="F948" s="146">
        <f t="shared" si="40"/>
        <v>222.33</v>
      </c>
      <c r="G948" s="146">
        <v>22.1</v>
      </c>
      <c r="H948" s="146">
        <v>7.4999999999999997E-2</v>
      </c>
      <c r="I948" s="374">
        <f t="shared" si="41"/>
        <v>7.4551342598839559E-3</v>
      </c>
      <c r="J948" s="333" t="s">
        <v>1389</v>
      </c>
      <c r="K948" s="59" t="s">
        <v>1390</v>
      </c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</row>
    <row r="949" spans="1:24" s="1" customFormat="1" ht="15.5" x14ac:dyDescent="0.35">
      <c r="A949" s="168">
        <v>168</v>
      </c>
      <c r="B949" s="321" t="s">
        <v>1390</v>
      </c>
      <c r="C949" s="146">
        <v>461.2</v>
      </c>
      <c r="D949" s="146"/>
      <c r="E949" s="146"/>
      <c r="F949" s="146">
        <f t="shared" si="40"/>
        <v>461.2</v>
      </c>
      <c r="G949" s="146">
        <v>25.7</v>
      </c>
      <c r="H949" s="146">
        <v>7.4999999999999997E-2</v>
      </c>
      <c r="I949" s="374">
        <f t="shared" si="41"/>
        <v>4.1793148308759756E-3</v>
      </c>
      <c r="J949" s="333" t="s">
        <v>1390</v>
      </c>
      <c r="K949" s="59" t="s">
        <v>1391</v>
      </c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</row>
    <row r="950" spans="1:24" s="1" customFormat="1" ht="15.5" x14ac:dyDescent="0.35">
      <c r="A950" s="168">
        <v>169</v>
      </c>
      <c r="B950" s="321" t="s">
        <v>1391</v>
      </c>
      <c r="C950" s="146">
        <v>446.5</v>
      </c>
      <c r="D950" s="146"/>
      <c r="E950" s="146"/>
      <c r="F950" s="146">
        <f t="shared" si="40"/>
        <v>446.5</v>
      </c>
      <c r="G950" s="146">
        <v>26.1</v>
      </c>
      <c r="H950" s="146">
        <v>7.4999999999999997E-2</v>
      </c>
      <c r="I950" s="374">
        <f t="shared" si="41"/>
        <v>4.384098544232923E-3</v>
      </c>
      <c r="J950" s="333" t="s">
        <v>1391</v>
      </c>
      <c r="K950" s="59" t="s">
        <v>1392</v>
      </c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</row>
    <row r="951" spans="1:24" s="1" customFormat="1" ht="15.5" x14ac:dyDescent="0.35">
      <c r="A951" s="168">
        <v>170</v>
      </c>
      <c r="B951" s="321" t="s">
        <v>1392</v>
      </c>
      <c r="C951" s="146">
        <v>291.5</v>
      </c>
      <c r="D951" s="146"/>
      <c r="E951" s="146"/>
      <c r="F951" s="146">
        <f t="shared" si="40"/>
        <v>291.5</v>
      </c>
      <c r="G951" s="146">
        <v>7.4</v>
      </c>
      <c r="H951" s="146">
        <v>7.4999999999999997E-2</v>
      </c>
      <c r="I951" s="374">
        <f t="shared" si="41"/>
        <v>1.9039451114922815E-3</v>
      </c>
      <c r="J951" s="333" t="s">
        <v>1392</v>
      </c>
      <c r="K951" s="59" t="s">
        <v>1393</v>
      </c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</row>
    <row r="952" spans="1:24" s="1" customFormat="1" ht="15.5" x14ac:dyDescent="0.35">
      <c r="A952" s="168">
        <v>171</v>
      </c>
      <c r="B952" s="321" t="s">
        <v>1393</v>
      </c>
      <c r="C952" s="146">
        <v>361.5</v>
      </c>
      <c r="D952" s="146"/>
      <c r="E952" s="146"/>
      <c r="F952" s="146">
        <f t="shared" si="40"/>
        <v>361.5</v>
      </c>
      <c r="G952" s="146">
        <v>12.4</v>
      </c>
      <c r="H952" s="146">
        <v>7.4999999999999997E-2</v>
      </c>
      <c r="I952" s="374">
        <f t="shared" si="41"/>
        <v>2.5726141078838173E-3</v>
      </c>
      <c r="J952" s="333" t="s">
        <v>1393</v>
      </c>
      <c r="K952" s="59" t="s">
        <v>1394</v>
      </c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</row>
    <row r="953" spans="1:24" s="1" customFormat="1" ht="15.5" x14ac:dyDescent="0.35">
      <c r="A953" s="168">
        <v>172</v>
      </c>
      <c r="B953" s="321" t="s">
        <v>1394</v>
      </c>
      <c r="C953" s="146">
        <v>474.6</v>
      </c>
      <c r="D953" s="146"/>
      <c r="E953" s="146">
        <v>11.3</v>
      </c>
      <c r="F953" s="146">
        <f t="shared" si="40"/>
        <v>485.90000000000003</v>
      </c>
      <c r="G953" s="146">
        <v>15.3</v>
      </c>
      <c r="H953" s="146">
        <v>7.4999999999999997E-2</v>
      </c>
      <c r="I953" s="374">
        <f t="shared" si="41"/>
        <v>2.3615970364272484E-3</v>
      </c>
      <c r="J953" s="333" t="s">
        <v>1394</v>
      </c>
      <c r="K953" s="59" t="s">
        <v>1395</v>
      </c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</row>
    <row r="954" spans="1:24" s="1" customFormat="1" ht="15.5" x14ac:dyDescent="0.35">
      <c r="A954" s="168">
        <v>173</v>
      </c>
      <c r="B954" s="321" t="s">
        <v>1395</v>
      </c>
      <c r="C954" s="146">
        <v>399.3</v>
      </c>
      <c r="D954" s="146"/>
      <c r="E954" s="146">
        <v>31.2</v>
      </c>
      <c r="F954" s="146">
        <f t="shared" si="40"/>
        <v>430.5</v>
      </c>
      <c r="G954" s="146">
        <v>21.9</v>
      </c>
      <c r="H954" s="146">
        <v>7.4999999999999997E-2</v>
      </c>
      <c r="I954" s="374">
        <f t="shared" si="41"/>
        <v>3.8153310104529613E-3</v>
      </c>
      <c r="J954" s="333" t="s">
        <v>1395</v>
      </c>
      <c r="K954" s="59" t="s">
        <v>1396</v>
      </c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</row>
    <row r="955" spans="1:24" s="1" customFormat="1" ht="15.5" x14ac:dyDescent="0.35">
      <c r="A955" s="168">
        <v>174</v>
      </c>
      <c r="B955" s="321" t="s">
        <v>1396</v>
      </c>
      <c r="C955" s="146">
        <v>84.3</v>
      </c>
      <c r="D955" s="146"/>
      <c r="E955" s="146"/>
      <c r="F955" s="146">
        <f t="shared" ref="F955:F1012" si="42">C955+D955+E955</f>
        <v>84.3</v>
      </c>
      <c r="G955" s="146">
        <v>18.5</v>
      </c>
      <c r="H955" s="146">
        <v>7.4999999999999997E-2</v>
      </c>
      <c r="I955" s="374">
        <f t="shared" si="41"/>
        <v>1.6459074733096084E-2</v>
      </c>
      <c r="J955" s="333" t="s">
        <v>1396</v>
      </c>
      <c r="K955" s="59" t="s">
        <v>1397</v>
      </c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</row>
    <row r="956" spans="1:24" s="1" customFormat="1" ht="15.5" x14ac:dyDescent="0.35">
      <c r="A956" s="168">
        <v>175</v>
      </c>
      <c r="B956" s="321" t="s">
        <v>1397</v>
      </c>
      <c r="C956" s="146">
        <v>236.4</v>
      </c>
      <c r="D956" s="146"/>
      <c r="E956" s="146"/>
      <c r="F956" s="146">
        <f t="shared" si="42"/>
        <v>236.4</v>
      </c>
      <c r="G956" s="146">
        <v>26.7</v>
      </c>
      <c r="H956" s="146">
        <v>7.4999999999999997E-2</v>
      </c>
      <c r="I956" s="374">
        <f t="shared" si="41"/>
        <v>8.4708121827411168E-3</v>
      </c>
      <c r="J956" s="333" t="s">
        <v>1397</v>
      </c>
      <c r="K956" s="59" t="s">
        <v>1398</v>
      </c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</row>
    <row r="957" spans="1:24" s="1" customFormat="1" ht="15.5" x14ac:dyDescent="0.35">
      <c r="A957" s="168">
        <v>176</v>
      </c>
      <c r="B957" s="321" t="s">
        <v>1398</v>
      </c>
      <c r="C957" s="146">
        <v>84.3</v>
      </c>
      <c r="D957" s="146"/>
      <c r="E957" s="146"/>
      <c r="F957" s="146">
        <f t="shared" si="42"/>
        <v>84.3</v>
      </c>
      <c r="G957" s="146">
        <v>10.1</v>
      </c>
      <c r="H957" s="146">
        <v>7.4999999999999997E-2</v>
      </c>
      <c r="I957" s="374">
        <f t="shared" si="41"/>
        <v>8.9857651245551593E-3</v>
      </c>
      <c r="J957" s="333" t="s">
        <v>1398</v>
      </c>
      <c r="K957" s="59" t="s">
        <v>1399</v>
      </c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</row>
    <row r="958" spans="1:24" s="1" customFormat="1" ht="15.5" x14ac:dyDescent="0.35">
      <c r="A958" s="168">
        <v>177</v>
      </c>
      <c r="B958" s="321" t="s">
        <v>1399</v>
      </c>
      <c r="C958" s="146">
        <v>176.6</v>
      </c>
      <c r="D958" s="146"/>
      <c r="E958" s="146"/>
      <c r="F958" s="146">
        <f t="shared" si="42"/>
        <v>176.6</v>
      </c>
      <c r="G958" s="146">
        <v>29.4</v>
      </c>
      <c r="H958" s="146">
        <v>7.4999999999999997E-2</v>
      </c>
      <c r="I958" s="374">
        <f t="shared" si="41"/>
        <v>1.2485843714609285E-2</v>
      </c>
      <c r="J958" s="333" t="s">
        <v>1399</v>
      </c>
      <c r="K958" s="59" t="s">
        <v>1400</v>
      </c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</row>
    <row r="959" spans="1:24" s="1" customFormat="1" ht="15.5" x14ac:dyDescent="0.35">
      <c r="A959" s="168">
        <v>178</v>
      </c>
      <c r="B959" s="321" t="s">
        <v>1400</v>
      </c>
      <c r="C959" s="146">
        <v>111.5</v>
      </c>
      <c r="D959" s="146"/>
      <c r="E959" s="146"/>
      <c r="F959" s="146">
        <f t="shared" si="42"/>
        <v>111.5</v>
      </c>
      <c r="G959" s="146">
        <v>11.8</v>
      </c>
      <c r="H959" s="146">
        <v>7.4999999999999997E-2</v>
      </c>
      <c r="I959" s="374">
        <f t="shared" si="41"/>
        <v>7.9372197309417036E-3</v>
      </c>
      <c r="J959" s="333" t="s">
        <v>1400</v>
      </c>
      <c r="K959" s="59" t="s">
        <v>1401</v>
      </c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</row>
    <row r="960" spans="1:24" s="1" customFormat="1" ht="15.5" x14ac:dyDescent="0.35">
      <c r="A960" s="168">
        <v>179</v>
      </c>
      <c r="B960" s="321" t="s">
        <v>1401</v>
      </c>
      <c r="C960" s="146">
        <v>131.4</v>
      </c>
      <c r="D960" s="146"/>
      <c r="E960" s="146"/>
      <c r="F960" s="146">
        <f t="shared" si="42"/>
        <v>131.4</v>
      </c>
      <c r="G960" s="146">
        <v>7.1</v>
      </c>
      <c r="H960" s="146">
        <v>7.4999999999999997E-2</v>
      </c>
      <c r="I960" s="374">
        <f t="shared" si="41"/>
        <v>4.0525114155251134E-3</v>
      </c>
      <c r="J960" s="333" t="s">
        <v>1401</v>
      </c>
      <c r="K960" s="59" t="s">
        <v>1402</v>
      </c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</row>
    <row r="961" spans="1:24" s="1" customFormat="1" ht="15.5" x14ac:dyDescent="0.35">
      <c r="A961" s="168">
        <v>180</v>
      </c>
      <c r="B961" s="321" t="s">
        <v>1402</v>
      </c>
      <c r="C961" s="146">
        <v>87.9</v>
      </c>
      <c r="D961" s="146"/>
      <c r="E961" s="146"/>
      <c r="F961" s="146">
        <f t="shared" si="42"/>
        <v>87.9</v>
      </c>
      <c r="G961" s="146">
        <v>12.1</v>
      </c>
      <c r="H961" s="146">
        <v>7.4999999999999997E-2</v>
      </c>
      <c r="I961" s="374">
        <f t="shared" si="41"/>
        <v>1.0324232081911262E-2</v>
      </c>
      <c r="J961" s="333" t="s">
        <v>1402</v>
      </c>
      <c r="K961" s="59" t="s">
        <v>1403</v>
      </c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</row>
    <row r="962" spans="1:24" s="1" customFormat="1" ht="15.5" x14ac:dyDescent="0.35">
      <c r="A962" s="168">
        <v>181</v>
      </c>
      <c r="B962" s="321" t="s">
        <v>1403</v>
      </c>
      <c r="C962" s="146">
        <v>101.5</v>
      </c>
      <c r="D962" s="146"/>
      <c r="E962" s="146"/>
      <c r="F962" s="146">
        <f t="shared" si="42"/>
        <v>101.5</v>
      </c>
      <c r="G962" s="146">
        <v>8.3000000000000007</v>
      </c>
      <c r="H962" s="146">
        <v>7.4999999999999997E-2</v>
      </c>
      <c r="I962" s="374">
        <f t="shared" si="41"/>
        <v>6.1330049261083749E-3</v>
      </c>
      <c r="J962" s="333" t="s">
        <v>1403</v>
      </c>
      <c r="K962" s="59" t="s">
        <v>1404</v>
      </c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</row>
    <row r="963" spans="1:24" s="1" customFormat="1" ht="15.5" x14ac:dyDescent="0.35">
      <c r="A963" s="168">
        <v>182</v>
      </c>
      <c r="B963" s="321" t="s">
        <v>1404</v>
      </c>
      <c r="C963" s="146">
        <v>237.8</v>
      </c>
      <c r="D963" s="146"/>
      <c r="E963" s="146"/>
      <c r="F963" s="146">
        <f t="shared" si="42"/>
        <v>237.8</v>
      </c>
      <c r="G963" s="146">
        <v>21</v>
      </c>
      <c r="H963" s="146">
        <v>7.4999999999999997E-2</v>
      </c>
      <c r="I963" s="374">
        <f t="shared" si="41"/>
        <v>6.6232127838519762E-3</v>
      </c>
      <c r="J963" s="333" t="s">
        <v>1404</v>
      </c>
      <c r="K963" s="59" t="s">
        <v>1405</v>
      </c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</row>
    <row r="964" spans="1:24" s="1" customFormat="1" ht="15.5" x14ac:dyDescent="0.35">
      <c r="A964" s="168">
        <v>183</v>
      </c>
      <c r="B964" s="321" t="s">
        <v>1405</v>
      </c>
      <c r="C964" s="146">
        <v>96.6</v>
      </c>
      <c r="D964" s="146"/>
      <c r="E964" s="146"/>
      <c r="F964" s="146">
        <f t="shared" si="42"/>
        <v>96.6</v>
      </c>
      <c r="G964" s="146">
        <v>8.6</v>
      </c>
      <c r="H964" s="146">
        <v>7.4999999999999997E-2</v>
      </c>
      <c r="I964" s="374">
        <f t="shared" si="41"/>
        <v>6.6770186335403719E-3</v>
      </c>
      <c r="J964" s="333" t="s">
        <v>1405</v>
      </c>
      <c r="K964" s="59" t="s">
        <v>1406</v>
      </c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</row>
    <row r="965" spans="1:24" s="1" customFormat="1" ht="15.5" x14ac:dyDescent="0.35">
      <c r="A965" s="168">
        <v>184</v>
      </c>
      <c r="B965" s="321" t="s">
        <v>1406</v>
      </c>
      <c r="C965" s="146">
        <v>120.2</v>
      </c>
      <c r="D965" s="146"/>
      <c r="E965" s="146"/>
      <c r="F965" s="146">
        <f t="shared" si="42"/>
        <v>120.2</v>
      </c>
      <c r="G965" s="146">
        <v>12.3</v>
      </c>
      <c r="H965" s="146">
        <v>7.4999999999999997E-2</v>
      </c>
      <c r="I965" s="374">
        <f t="shared" si="41"/>
        <v>7.6747088186356069E-3</v>
      </c>
      <c r="J965" s="333" t="s">
        <v>1406</v>
      </c>
      <c r="K965" s="59" t="s">
        <v>1407</v>
      </c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</row>
    <row r="966" spans="1:24" s="1" customFormat="1" ht="15.5" x14ac:dyDescent="0.35">
      <c r="A966" s="168">
        <v>185</v>
      </c>
      <c r="B966" s="321" t="s">
        <v>1407</v>
      </c>
      <c r="C966" s="146">
        <v>340.3</v>
      </c>
      <c r="D966" s="146"/>
      <c r="E966" s="146"/>
      <c r="F966" s="146">
        <f t="shared" si="42"/>
        <v>340.3</v>
      </c>
      <c r="G966" s="146">
        <v>17.600000000000001</v>
      </c>
      <c r="H966" s="146">
        <v>7.4999999999999997E-2</v>
      </c>
      <c r="I966" s="374">
        <f t="shared" si="41"/>
        <v>3.8789303555686158E-3</v>
      </c>
      <c r="J966" s="333" t="s">
        <v>1407</v>
      </c>
      <c r="K966" s="59" t="s">
        <v>1408</v>
      </c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</row>
    <row r="967" spans="1:24" s="1" customFormat="1" ht="15.5" x14ac:dyDescent="0.35">
      <c r="A967" s="168">
        <v>186</v>
      </c>
      <c r="B967" s="321" t="s">
        <v>1408</v>
      </c>
      <c r="C967" s="146">
        <v>264.89999999999998</v>
      </c>
      <c r="D967" s="146"/>
      <c r="E967" s="146"/>
      <c r="F967" s="146">
        <f t="shared" si="42"/>
        <v>264.89999999999998</v>
      </c>
      <c r="G967" s="146">
        <v>20</v>
      </c>
      <c r="H967" s="146">
        <v>7.4999999999999997E-2</v>
      </c>
      <c r="I967" s="374">
        <f t="shared" si="41"/>
        <v>5.6625141562853913E-3</v>
      </c>
      <c r="J967" s="333" t="s">
        <v>1408</v>
      </c>
      <c r="K967" s="59" t="s">
        <v>1409</v>
      </c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</row>
    <row r="968" spans="1:24" s="1" customFormat="1" ht="15.5" x14ac:dyDescent="0.35">
      <c r="A968" s="168">
        <v>187</v>
      </c>
      <c r="B968" s="321" t="s">
        <v>1409</v>
      </c>
      <c r="C968" s="146">
        <v>299.7</v>
      </c>
      <c r="D968" s="146"/>
      <c r="E968" s="146"/>
      <c r="F968" s="146">
        <f t="shared" si="42"/>
        <v>299.7</v>
      </c>
      <c r="G968" s="146">
        <v>17.7</v>
      </c>
      <c r="H968" s="146">
        <v>7.4999999999999997E-2</v>
      </c>
      <c r="I968" s="374">
        <f t="shared" si="41"/>
        <v>4.429429429429429E-3</v>
      </c>
      <c r="J968" s="333" t="s">
        <v>1409</v>
      </c>
      <c r="K968" s="59" t="s">
        <v>1410</v>
      </c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</row>
    <row r="969" spans="1:24" s="1" customFormat="1" ht="15.5" x14ac:dyDescent="0.35">
      <c r="A969" s="168">
        <v>188</v>
      </c>
      <c r="B969" s="321" t="s">
        <v>1410</v>
      </c>
      <c r="C969" s="146">
        <v>295.10000000000002</v>
      </c>
      <c r="D969" s="146"/>
      <c r="E969" s="146"/>
      <c r="F969" s="146">
        <f t="shared" si="42"/>
        <v>295.10000000000002</v>
      </c>
      <c r="G969" s="146">
        <v>20.8</v>
      </c>
      <c r="H969" s="146">
        <v>7.4999999999999997E-2</v>
      </c>
      <c r="I969" s="374">
        <f t="shared" si="41"/>
        <v>5.2863436123348016E-3</v>
      </c>
      <c r="J969" s="333" t="s">
        <v>1410</v>
      </c>
      <c r="K969" s="59" t="s">
        <v>1411</v>
      </c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</row>
    <row r="970" spans="1:24" s="1" customFormat="1" ht="15.5" x14ac:dyDescent="0.35">
      <c r="A970" s="168">
        <v>189</v>
      </c>
      <c r="B970" s="321" t="s">
        <v>1411</v>
      </c>
      <c r="C970" s="146">
        <v>148.69999999999999</v>
      </c>
      <c r="D970" s="146"/>
      <c r="E970" s="146"/>
      <c r="F970" s="146">
        <f t="shared" si="42"/>
        <v>148.69999999999999</v>
      </c>
      <c r="G970" s="146">
        <v>16</v>
      </c>
      <c r="H970" s="146">
        <v>7.4999999999999997E-2</v>
      </c>
      <c r="I970" s="374">
        <f t="shared" si="41"/>
        <v>8.0699394754539348E-3</v>
      </c>
      <c r="J970" s="333" t="s">
        <v>1411</v>
      </c>
      <c r="K970" s="59" t="s">
        <v>1412</v>
      </c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</row>
    <row r="971" spans="1:24" s="1" customFormat="1" ht="15.5" x14ac:dyDescent="0.35">
      <c r="A971" s="168">
        <v>190</v>
      </c>
      <c r="B971" s="321" t="s">
        <v>1412</v>
      </c>
      <c r="C971" s="146">
        <v>339.7</v>
      </c>
      <c r="D971" s="146"/>
      <c r="E971" s="146"/>
      <c r="F971" s="146">
        <f t="shared" si="42"/>
        <v>339.7</v>
      </c>
      <c r="G971" s="146">
        <v>18.3</v>
      </c>
      <c r="H971" s="146">
        <v>7.4999999999999997E-2</v>
      </c>
      <c r="I971" s="374">
        <f t="shared" si="41"/>
        <v>4.0403297026788349E-3</v>
      </c>
      <c r="J971" s="333" t="s">
        <v>1412</v>
      </c>
      <c r="K971" s="59" t="s">
        <v>1413</v>
      </c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</row>
    <row r="972" spans="1:24" s="1" customFormat="1" ht="15.5" x14ac:dyDescent="0.35">
      <c r="A972" s="168">
        <v>191</v>
      </c>
      <c r="B972" s="321" t="s">
        <v>1413</v>
      </c>
      <c r="C972" s="146">
        <v>197.6</v>
      </c>
      <c r="D972" s="146"/>
      <c r="E972" s="146"/>
      <c r="F972" s="146">
        <f t="shared" si="42"/>
        <v>197.6</v>
      </c>
      <c r="G972" s="146">
        <v>18.100000000000001</v>
      </c>
      <c r="H972" s="146">
        <v>7.4999999999999997E-2</v>
      </c>
      <c r="I972" s="374">
        <f t="shared" si="41"/>
        <v>6.8699392712550621E-3</v>
      </c>
      <c r="J972" s="333" t="s">
        <v>1413</v>
      </c>
      <c r="K972" s="59" t="s">
        <v>1414</v>
      </c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</row>
    <row r="973" spans="1:24" s="1" customFormat="1" ht="15.5" x14ac:dyDescent="0.35">
      <c r="A973" s="168">
        <v>192</v>
      </c>
      <c r="B973" s="321" t="s">
        <v>1414</v>
      </c>
      <c r="C973" s="153">
        <v>251</v>
      </c>
      <c r="D973" s="146"/>
      <c r="E973" s="146"/>
      <c r="F973" s="146">
        <f t="shared" si="42"/>
        <v>251</v>
      </c>
      <c r="G973" s="146">
        <v>23</v>
      </c>
      <c r="H973" s="146">
        <v>7.4999999999999997E-2</v>
      </c>
      <c r="I973" s="374">
        <f t="shared" si="41"/>
        <v>6.8725099601593623E-3</v>
      </c>
      <c r="J973" s="333" t="s">
        <v>1414</v>
      </c>
      <c r="K973" s="59" t="s">
        <v>1415</v>
      </c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</row>
    <row r="974" spans="1:24" s="1" customFormat="1" ht="15.5" x14ac:dyDescent="0.35">
      <c r="A974" s="168">
        <v>193</v>
      </c>
      <c r="B974" s="321" t="s">
        <v>1415</v>
      </c>
      <c r="C974" s="146">
        <v>172.7</v>
      </c>
      <c r="D974" s="146"/>
      <c r="E974" s="146"/>
      <c r="F974" s="146">
        <f t="shared" si="42"/>
        <v>172.7</v>
      </c>
      <c r="G974" s="146">
        <v>14.2</v>
      </c>
      <c r="H974" s="146">
        <v>7.4999999999999997E-2</v>
      </c>
      <c r="I974" s="374">
        <f t="shared" si="41"/>
        <v>6.1667631731325999E-3</v>
      </c>
      <c r="J974" s="333" t="s">
        <v>1415</v>
      </c>
      <c r="K974" s="59" t="s">
        <v>1416</v>
      </c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</row>
    <row r="975" spans="1:24" s="1" customFormat="1" ht="15.5" x14ac:dyDescent="0.35">
      <c r="A975" s="168">
        <v>194</v>
      </c>
      <c r="B975" s="321" t="s">
        <v>1416</v>
      </c>
      <c r="C975" s="146">
        <v>294.2</v>
      </c>
      <c r="D975" s="146"/>
      <c r="E975" s="146"/>
      <c r="F975" s="146">
        <f t="shared" si="42"/>
        <v>294.2</v>
      </c>
      <c r="G975" s="146">
        <v>18.3</v>
      </c>
      <c r="H975" s="146">
        <v>7.4999999999999997E-2</v>
      </c>
      <c r="I975" s="374">
        <f t="shared" si="41"/>
        <v>4.6651937457511897E-3</v>
      </c>
      <c r="J975" s="333" t="s">
        <v>1416</v>
      </c>
      <c r="K975" s="59" t="s">
        <v>1417</v>
      </c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</row>
    <row r="976" spans="1:24" s="1" customFormat="1" ht="15.5" x14ac:dyDescent="0.35">
      <c r="A976" s="168">
        <v>195</v>
      </c>
      <c r="B976" s="321" t="s">
        <v>1417</v>
      </c>
      <c r="C976" s="146">
        <v>200.9</v>
      </c>
      <c r="D976" s="146"/>
      <c r="E976" s="146"/>
      <c r="F976" s="146">
        <f t="shared" si="42"/>
        <v>200.9</v>
      </c>
      <c r="G976" s="146">
        <v>12</v>
      </c>
      <c r="H976" s="146">
        <v>7.4999999999999997E-2</v>
      </c>
      <c r="I976" s="374">
        <f t="shared" si="41"/>
        <v>4.4798407167745144E-3</v>
      </c>
      <c r="J976" s="333" t="s">
        <v>1417</v>
      </c>
      <c r="K976" s="59" t="s">
        <v>1418</v>
      </c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</row>
    <row r="977" spans="1:24" s="1" customFormat="1" ht="15.5" x14ac:dyDescent="0.35">
      <c r="A977" s="168">
        <v>196</v>
      </c>
      <c r="B977" s="321" t="s">
        <v>1418</v>
      </c>
      <c r="C977" s="146">
        <v>297.8</v>
      </c>
      <c r="D977" s="146"/>
      <c r="E977" s="146"/>
      <c r="F977" s="146">
        <f t="shared" si="42"/>
        <v>297.8</v>
      </c>
      <c r="G977" s="146">
        <v>28.3</v>
      </c>
      <c r="H977" s="146">
        <v>7.4999999999999997E-2</v>
      </c>
      <c r="I977" s="374">
        <f t="shared" si="41"/>
        <v>7.1272666218938881E-3</v>
      </c>
      <c r="J977" s="333" t="s">
        <v>1418</v>
      </c>
      <c r="K977" s="59" t="s">
        <v>1419</v>
      </c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</row>
    <row r="978" spans="1:24" s="1" customFormat="1" ht="15.5" x14ac:dyDescent="0.35">
      <c r="A978" s="168">
        <v>197</v>
      </c>
      <c r="B978" s="321" t="s">
        <v>1419</v>
      </c>
      <c r="C978" s="146">
        <v>124.6</v>
      </c>
      <c r="D978" s="146"/>
      <c r="E978" s="146"/>
      <c r="F978" s="146">
        <f t="shared" si="42"/>
        <v>124.6</v>
      </c>
      <c r="G978" s="146">
        <v>8.6</v>
      </c>
      <c r="H978" s="146">
        <v>7.4999999999999997E-2</v>
      </c>
      <c r="I978" s="374">
        <f t="shared" si="41"/>
        <v>5.1765650080256818E-3</v>
      </c>
      <c r="J978" s="333" t="s">
        <v>1419</v>
      </c>
      <c r="K978" s="59" t="s">
        <v>1420</v>
      </c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</row>
    <row r="979" spans="1:24" s="1" customFormat="1" ht="15.5" x14ac:dyDescent="0.35">
      <c r="A979" s="168">
        <v>198</v>
      </c>
      <c r="B979" s="321" t="s">
        <v>1420</v>
      </c>
      <c r="C979" s="146">
        <v>132.19999999999999</v>
      </c>
      <c r="D979" s="146"/>
      <c r="E979" s="146"/>
      <c r="F979" s="146">
        <f t="shared" si="42"/>
        <v>132.19999999999999</v>
      </c>
      <c r="G979" s="146">
        <v>7.6</v>
      </c>
      <c r="H979" s="146">
        <v>7.4999999999999997E-2</v>
      </c>
      <c r="I979" s="374">
        <f t="shared" si="41"/>
        <v>4.311649016641452E-3</v>
      </c>
      <c r="J979" s="333" t="s">
        <v>1420</v>
      </c>
      <c r="K979" s="59" t="s">
        <v>1421</v>
      </c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</row>
    <row r="980" spans="1:24" s="1" customFormat="1" ht="15.5" x14ac:dyDescent="0.35">
      <c r="A980" s="168">
        <v>199</v>
      </c>
      <c r="B980" s="321" t="s">
        <v>1421</v>
      </c>
      <c r="C980" s="146">
        <v>225.4</v>
      </c>
      <c r="D980" s="146"/>
      <c r="E980" s="146"/>
      <c r="F980" s="146">
        <f t="shared" si="42"/>
        <v>225.4</v>
      </c>
      <c r="G980" s="146">
        <v>12.1</v>
      </c>
      <c r="H980" s="146">
        <v>7.4999999999999997E-2</v>
      </c>
      <c r="I980" s="374">
        <f t="shared" si="41"/>
        <v>4.0261756876663708E-3</v>
      </c>
      <c r="J980" s="333" t="s">
        <v>1421</v>
      </c>
      <c r="K980" s="59" t="s">
        <v>1422</v>
      </c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</row>
    <row r="981" spans="1:24" s="1" customFormat="1" ht="15.5" x14ac:dyDescent="0.35">
      <c r="A981" s="168">
        <v>200</v>
      </c>
      <c r="B981" s="321" t="s">
        <v>1422</v>
      </c>
      <c r="C981" s="146">
        <v>415.6</v>
      </c>
      <c r="D981" s="146"/>
      <c r="E981" s="146"/>
      <c r="F981" s="146">
        <f t="shared" si="42"/>
        <v>415.6</v>
      </c>
      <c r="G981" s="146">
        <v>23.6</v>
      </c>
      <c r="H981" s="146">
        <v>7.4999999999999997E-2</v>
      </c>
      <c r="I981" s="374">
        <f t="shared" si="41"/>
        <v>4.2589027911453317E-3</v>
      </c>
      <c r="J981" s="333" t="s">
        <v>1422</v>
      </c>
      <c r="K981" s="59" t="s">
        <v>1423</v>
      </c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</row>
    <row r="982" spans="1:24" s="1" customFormat="1" ht="15.5" x14ac:dyDescent="0.35">
      <c r="A982" s="168">
        <v>201</v>
      </c>
      <c r="B982" s="321" t="s">
        <v>1423</v>
      </c>
      <c r="C982" s="146">
        <v>1495</v>
      </c>
      <c r="D982" s="146"/>
      <c r="E982" s="146"/>
      <c r="F982" s="146">
        <f t="shared" si="42"/>
        <v>1495</v>
      </c>
      <c r="G982" s="146">
        <v>83.3</v>
      </c>
      <c r="H982" s="146">
        <v>7.4999999999999997E-2</v>
      </c>
      <c r="I982" s="374">
        <f t="shared" si="41"/>
        <v>4.1789297658862872E-3</v>
      </c>
      <c r="J982" s="333" t="s">
        <v>1423</v>
      </c>
      <c r="K982" s="59" t="s">
        <v>1424</v>
      </c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</row>
    <row r="983" spans="1:24" s="1" customFormat="1" ht="15.5" x14ac:dyDescent="0.35">
      <c r="A983" s="168">
        <v>202</v>
      </c>
      <c r="B983" s="321" t="s">
        <v>1424</v>
      </c>
      <c r="C983" s="146">
        <v>288.60000000000002</v>
      </c>
      <c r="D983" s="146"/>
      <c r="E983" s="146"/>
      <c r="F983" s="146">
        <f t="shared" si="42"/>
        <v>288.60000000000002</v>
      </c>
      <c r="G983" s="146">
        <v>10.3</v>
      </c>
      <c r="H983" s="146">
        <v>7.4999999999999997E-2</v>
      </c>
      <c r="I983" s="374">
        <f t="shared" si="41"/>
        <v>2.6767151767151769E-3</v>
      </c>
      <c r="J983" s="333" t="s">
        <v>1424</v>
      </c>
      <c r="K983" s="59" t="s">
        <v>1425</v>
      </c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</row>
    <row r="984" spans="1:24" s="1" customFormat="1" ht="15.5" x14ac:dyDescent="0.35">
      <c r="A984" s="168">
        <v>203</v>
      </c>
      <c r="B984" s="321" t="s">
        <v>1425</v>
      </c>
      <c r="C984" s="146">
        <v>272.10000000000002</v>
      </c>
      <c r="D984" s="146"/>
      <c r="E984" s="146"/>
      <c r="F984" s="146">
        <f t="shared" si="42"/>
        <v>272.10000000000002</v>
      </c>
      <c r="G984" s="146">
        <v>21.5</v>
      </c>
      <c r="H984" s="146">
        <v>7.4999999999999997E-2</v>
      </c>
      <c r="I984" s="374">
        <f t="shared" si="41"/>
        <v>5.9261300992282245E-3</v>
      </c>
      <c r="J984" s="333" t="s">
        <v>1425</v>
      </c>
      <c r="K984" s="59" t="s">
        <v>1426</v>
      </c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</row>
    <row r="985" spans="1:24" s="1" customFormat="1" ht="15.5" x14ac:dyDescent="0.35">
      <c r="A985" s="168">
        <v>204</v>
      </c>
      <c r="B985" s="321" t="s">
        <v>1426</v>
      </c>
      <c r="C985" s="146">
        <v>287.89999999999998</v>
      </c>
      <c r="D985" s="146"/>
      <c r="E985" s="146">
        <v>25.8</v>
      </c>
      <c r="F985" s="146">
        <f t="shared" si="42"/>
        <v>313.7</v>
      </c>
      <c r="G985" s="146">
        <v>25</v>
      </c>
      <c r="H985" s="146">
        <v>7.4999999999999997E-2</v>
      </c>
      <c r="I985" s="374">
        <f t="shared" si="41"/>
        <v>5.9770481351609818E-3</v>
      </c>
      <c r="J985" s="333" t="s">
        <v>1426</v>
      </c>
      <c r="K985" s="59" t="s">
        <v>1427</v>
      </c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</row>
    <row r="986" spans="1:24" s="1" customFormat="1" ht="15.5" x14ac:dyDescent="0.35">
      <c r="A986" s="168">
        <v>205</v>
      </c>
      <c r="B986" s="321" t="s">
        <v>1427</v>
      </c>
      <c r="C986" s="146">
        <v>731.71</v>
      </c>
      <c r="D986" s="146"/>
      <c r="E986" s="146">
        <v>128.69999999999999</v>
      </c>
      <c r="F986" s="146">
        <f t="shared" si="42"/>
        <v>860.41000000000008</v>
      </c>
      <c r="G986" s="146">
        <v>25.4</v>
      </c>
      <c r="H986" s="146">
        <v>7.4999999999999997E-2</v>
      </c>
      <c r="I986" s="374">
        <f t="shared" si="41"/>
        <v>2.2140607384851406E-3</v>
      </c>
      <c r="J986" s="333" t="s">
        <v>1427</v>
      </c>
      <c r="K986" s="59" t="s">
        <v>1428</v>
      </c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</row>
    <row r="987" spans="1:24" s="1" customFormat="1" ht="15.5" x14ac:dyDescent="0.35">
      <c r="A987" s="168">
        <v>206</v>
      </c>
      <c r="B987" s="321" t="s">
        <v>1428</v>
      </c>
      <c r="C987" s="153">
        <v>294</v>
      </c>
      <c r="D987" s="146"/>
      <c r="E987" s="146"/>
      <c r="F987" s="146">
        <f t="shared" si="42"/>
        <v>294</v>
      </c>
      <c r="G987" s="146">
        <v>10.9</v>
      </c>
      <c r="H987" s="146">
        <v>7.4999999999999997E-2</v>
      </c>
      <c r="I987" s="374">
        <f t="shared" si="41"/>
        <v>2.7806122448979591E-3</v>
      </c>
      <c r="J987" s="333" t="s">
        <v>1428</v>
      </c>
      <c r="K987" s="59" t="s">
        <v>1429</v>
      </c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</row>
    <row r="988" spans="1:24" s="1" customFormat="1" ht="15.5" x14ac:dyDescent="0.35">
      <c r="A988" s="168">
        <v>207</v>
      </c>
      <c r="B988" s="321" t="s">
        <v>1429</v>
      </c>
      <c r="C988" s="146">
        <v>1119.54</v>
      </c>
      <c r="D988" s="146"/>
      <c r="E988" s="146"/>
      <c r="F988" s="146">
        <f t="shared" si="42"/>
        <v>1119.54</v>
      </c>
      <c r="G988" s="146">
        <v>24.8</v>
      </c>
      <c r="H988" s="146">
        <v>7.4999999999999997E-2</v>
      </c>
      <c r="I988" s="374">
        <f t="shared" si="41"/>
        <v>1.6613966450506458E-3</v>
      </c>
      <c r="J988" s="333" t="s">
        <v>1429</v>
      </c>
      <c r="K988" s="59" t="s">
        <v>1430</v>
      </c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</row>
    <row r="989" spans="1:24" s="1" customFormat="1" ht="15.5" x14ac:dyDescent="0.35">
      <c r="A989" s="168">
        <v>208</v>
      </c>
      <c r="B989" s="321" t="s">
        <v>1430</v>
      </c>
      <c r="C989" s="146">
        <v>542.66</v>
      </c>
      <c r="D989" s="146"/>
      <c r="E989" s="146"/>
      <c r="F989" s="146">
        <f t="shared" si="42"/>
        <v>542.66</v>
      </c>
      <c r="G989" s="146">
        <v>12</v>
      </c>
      <c r="H989" s="146">
        <v>7.4999999999999997E-2</v>
      </c>
      <c r="I989" s="374">
        <f t="shared" si="41"/>
        <v>1.6584970331330851E-3</v>
      </c>
      <c r="J989" s="333" t="s">
        <v>1430</v>
      </c>
      <c r="K989" s="59" t="s">
        <v>1431</v>
      </c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</row>
    <row r="990" spans="1:24" s="1" customFormat="1" ht="15.5" x14ac:dyDescent="0.35">
      <c r="A990" s="168">
        <v>209</v>
      </c>
      <c r="B990" s="321" t="s">
        <v>1431</v>
      </c>
      <c r="C990" s="146">
        <v>507.72</v>
      </c>
      <c r="D990" s="146"/>
      <c r="E990" s="146"/>
      <c r="F990" s="146">
        <f t="shared" si="42"/>
        <v>507.72</v>
      </c>
      <c r="G990" s="146">
        <v>24.2</v>
      </c>
      <c r="H990" s="146">
        <v>7.4999999999999997E-2</v>
      </c>
      <c r="I990" s="374">
        <f t="shared" si="41"/>
        <v>3.5748050106357834E-3</v>
      </c>
      <c r="J990" s="333" t="s">
        <v>1431</v>
      </c>
      <c r="K990" s="59" t="s">
        <v>1432</v>
      </c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</row>
    <row r="991" spans="1:24" s="1" customFormat="1" ht="15.5" x14ac:dyDescent="0.35">
      <c r="A991" s="168">
        <v>210</v>
      </c>
      <c r="B991" s="321" t="s">
        <v>1432</v>
      </c>
      <c r="C991" s="146">
        <v>517.03</v>
      </c>
      <c r="D991" s="146"/>
      <c r="E991" s="146"/>
      <c r="F991" s="146">
        <f t="shared" si="42"/>
        <v>517.03</v>
      </c>
      <c r="G991" s="146">
        <v>56.2</v>
      </c>
      <c r="H991" s="146">
        <v>7.4999999999999997E-2</v>
      </c>
      <c r="I991" s="374">
        <f t="shared" si="41"/>
        <v>8.1523315861748834E-3</v>
      </c>
      <c r="J991" s="333" t="s">
        <v>1432</v>
      </c>
      <c r="K991" s="59" t="s">
        <v>1433</v>
      </c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</row>
    <row r="992" spans="1:24" s="1" customFormat="1" ht="15.5" x14ac:dyDescent="0.35">
      <c r="A992" s="168">
        <v>211</v>
      </c>
      <c r="B992" s="321" t="s">
        <v>1433</v>
      </c>
      <c r="C992" s="146">
        <v>497.81</v>
      </c>
      <c r="D992" s="146"/>
      <c r="E992" s="146"/>
      <c r="F992" s="146">
        <f t="shared" si="42"/>
        <v>497.81</v>
      </c>
      <c r="G992" s="146">
        <v>46.6</v>
      </c>
      <c r="H992" s="146">
        <v>7.4999999999999997E-2</v>
      </c>
      <c r="I992" s="374">
        <f t="shared" si="41"/>
        <v>7.0207508888933531E-3</v>
      </c>
      <c r="J992" s="333" t="s">
        <v>1433</v>
      </c>
      <c r="K992" s="59" t="s">
        <v>1434</v>
      </c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</row>
    <row r="993" spans="1:24" s="1" customFormat="1" ht="15.5" x14ac:dyDescent="0.35">
      <c r="A993" s="168">
        <v>212</v>
      </c>
      <c r="B993" s="321" t="s">
        <v>1434</v>
      </c>
      <c r="C993" s="146">
        <v>301.3</v>
      </c>
      <c r="D993" s="146"/>
      <c r="E993" s="146"/>
      <c r="F993" s="146">
        <f t="shared" si="42"/>
        <v>301.3</v>
      </c>
      <c r="G993" s="146">
        <v>24.1</v>
      </c>
      <c r="H993" s="146">
        <v>7.4999999999999997E-2</v>
      </c>
      <c r="I993" s="374">
        <f t="shared" si="41"/>
        <v>5.9990043146365751E-3</v>
      </c>
      <c r="J993" s="333" t="s">
        <v>1434</v>
      </c>
      <c r="K993" s="59" t="s">
        <v>1435</v>
      </c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</row>
    <row r="994" spans="1:24" s="1" customFormat="1" ht="15.5" x14ac:dyDescent="0.35">
      <c r="A994" s="168">
        <v>213</v>
      </c>
      <c r="B994" s="321" t="s">
        <v>1435</v>
      </c>
      <c r="C994" s="146">
        <v>493.5</v>
      </c>
      <c r="D994" s="146"/>
      <c r="E994" s="146"/>
      <c r="F994" s="146">
        <f t="shared" si="42"/>
        <v>493.5</v>
      </c>
      <c r="G994" s="146">
        <v>18.899999999999999</v>
      </c>
      <c r="H994" s="146">
        <v>7.4999999999999997E-2</v>
      </c>
      <c r="I994" s="374">
        <f t="shared" si="41"/>
        <v>2.8723404255319145E-3</v>
      </c>
      <c r="J994" s="333" t="s">
        <v>1435</v>
      </c>
      <c r="K994" s="59" t="s">
        <v>1436</v>
      </c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</row>
    <row r="995" spans="1:24" s="1" customFormat="1" ht="15.5" x14ac:dyDescent="0.35">
      <c r="A995" s="168">
        <v>214</v>
      </c>
      <c r="B995" s="321" t="s">
        <v>1436</v>
      </c>
      <c r="C995" s="146">
        <v>264.8</v>
      </c>
      <c r="D995" s="146"/>
      <c r="E995" s="146"/>
      <c r="F995" s="146">
        <f t="shared" si="42"/>
        <v>264.8</v>
      </c>
      <c r="G995" s="146">
        <v>21.3</v>
      </c>
      <c r="H995" s="146">
        <v>7.4999999999999997E-2</v>
      </c>
      <c r="I995" s="374">
        <f t="shared" si="41"/>
        <v>6.0328549848942589E-3</v>
      </c>
      <c r="J995" s="333" t="s">
        <v>1436</v>
      </c>
      <c r="K995" s="59" t="s">
        <v>1437</v>
      </c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</row>
    <row r="996" spans="1:24" s="1" customFormat="1" ht="15.5" x14ac:dyDescent="0.35">
      <c r="A996" s="168">
        <v>215</v>
      </c>
      <c r="B996" s="321" t="s">
        <v>1437</v>
      </c>
      <c r="C996" s="146">
        <v>544.79999999999995</v>
      </c>
      <c r="D996" s="146"/>
      <c r="E996" s="146"/>
      <c r="F996" s="146">
        <f t="shared" si="42"/>
        <v>544.79999999999995</v>
      </c>
      <c r="G996" s="146">
        <v>17</v>
      </c>
      <c r="H996" s="146">
        <v>7.4999999999999997E-2</v>
      </c>
      <c r="I996" s="374">
        <f t="shared" si="41"/>
        <v>2.3403083700440528E-3</v>
      </c>
      <c r="J996" s="333" t="s">
        <v>1437</v>
      </c>
      <c r="K996" s="59" t="s">
        <v>1438</v>
      </c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</row>
    <row r="997" spans="1:24" s="1" customFormat="1" ht="15.5" x14ac:dyDescent="0.35">
      <c r="A997" s="168">
        <v>216</v>
      </c>
      <c r="B997" s="321" t="s">
        <v>1438</v>
      </c>
      <c r="C997" s="153">
        <v>205</v>
      </c>
      <c r="D997" s="146"/>
      <c r="E997" s="146"/>
      <c r="F997" s="146">
        <f t="shared" si="42"/>
        <v>205</v>
      </c>
      <c r="G997" s="146">
        <v>20.2</v>
      </c>
      <c r="H997" s="146">
        <v>7.4999999999999997E-2</v>
      </c>
      <c r="I997" s="374">
        <f t="shared" ref="I997:I1010" si="43">G997*H997/F997</f>
        <v>7.390243902439024E-3</v>
      </c>
      <c r="J997" s="333" t="s">
        <v>1438</v>
      </c>
      <c r="K997" s="59" t="s">
        <v>1439</v>
      </c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</row>
    <row r="998" spans="1:24" s="1" customFormat="1" ht="15.5" x14ac:dyDescent="0.35">
      <c r="A998" s="168">
        <v>217</v>
      </c>
      <c r="B998" s="321" t="s">
        <v>1439</v>
      </c>
      <c r="C998" s="146">
        <v>577.32000000000005</v>
      </c>
      <c r="D998" s="146"/>
      <c r="E998" s="146"/>
      <c r="F998" s="146">
        <f t="shared" si="42"/>
        <v>577.32000000000005</v>
      </c>
      <c r="G998" s="146">
        <v>31.1</v>
      </c>
      <c r="H998" s="146">
        <v>7.4999999999999997E-2</v>
      </c>
      <c r="I998" s="374">
        <f t="shared" si="43"/>
        <v>4.0402203284140509E-3</v>
      </c>
      <c r="J998" s="333" t="s">
        <v>1439</v>
      </c>
      <c r="K998" s="59" t="s">
        <v>1440</v>
      </c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</row>
    <row r="999" spans="1:24" s="1" customFormat="1" ht="15.5" x14ac:dyDescent="0.35">
      <c r="A999" s="168">
        <v>218</v>
      </c>
      <c r="B999" s="321" t="s">
        <v>1440</v>
      </c>
      <c r="C999" s="151">
        <v>353</v>
      </c>
      <c r="D999" s="146"/>
      <c r="E999" s="146"/>
      <c r="F999" s="146">
        <f t="shared" si="42"/>
        <v>353</v>
      </c>
      <c r="G999" s="146">
        <v>20.100000000000001</v>
      </c>
      <c r="H999" s="146">
        <v>7.4999999999999997E-2</v>
      </c>
      <c r="I999" s="374">
        <f t="shared" si="43"/>
        <v>4.2705382436260628E-3</v>
      </c>
      <c r="J999" s="333" t="s">
        <v>1440</v>
      </c>
      <c r="K999" s="59" t="s">
        <v>1441</v>
      </c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</row>
    <row r="1000" spans="1:24" s="1" customFormat="1" ht="15.5" x14ac:dyDescent="0.35">
      <c r="A1000" s="168">
        <v>219</v>
      </c>
      <c r="B1000" s="321" t="s">
        <v>1441</v>
      </c>
      <c r="C1000" s="146">
        <v>623.29999999999995</v>
      </c>
      <c r="D1000" s="146"/>
      <c r="E1000" s="147">
        <v>23</v>
      </c>
      <c r="F1000" s="146">
        <f t="shared" si="42"/>
        <v>646.29999999999995</v>
      </c>
      <c r="G1000" s="146">
        <v>33.700000000000003</v>
      </c>
      <c r="H1000" s="146">
        <v>7.4999999999999997E-2</v>
      </c>
      <c r="I1000" s="374">
        <f t="shared" si="43"/>
        <v>3.9107225746557337E-3</v>
      </c>
      <c r="J1000" s="333" t="s">
        <v>1441</v>
      </c>
      <c r="K1000" s="59" t="s">
        <v>1442</v>
      </c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</row>
    <row r="1001" spans="1:24" s="1" customFormat="1" ht="15.5" x14ac:dyDescent="0.35">
      <c r="A1001" s="168">
        <v>220</v>
      </c>
      <c r="B1001" s="321" t="s">
        <v>1442</v>
      </c>
      <c r="C1001" s="146">
        <v>281.89999999999998</v>
      </c>
      <c r="D1001" s="146"/>
      <c r="E1001" s="146"/>
      <c r="F1001" s="146">
        <f t="shared" si="42"/>
        <v>281.89999999999998</v>
      </c>
      <c r="G1001" s="146">
        <v>19.8</v>
      </c>
      <c r="H1001" s="146">
        <v>7.4999999999999997E-2</v>
      </c>
      <c r="I1001" s="374">
        <f t="shared" si="43"/>
        <v>5.2678254700248318E-3</v>
      </c>
      <c r="J1001" s="333" t="s">
        <v>1442</v>
      </c>
      <c r="K1001" s="59" t="s">
        <v>1443</v>
      </c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</row>
    <row r="1002" spans="1:24" s="1" customFormat="1" ht="15.5" x14ac:dyDescent="0.35">
      <c r="A1002" s="168">
        <v>221</v>
      </c>
      <c r="B1002" s="321" t="s">
        <v>1443</v>
      </c>
      <c r="C1002" s="146">
        <v>305.10000000000002</v>
      </c>
      <c r="D1002" s="146"/>
      <c r="E1002" s="146"/>
      <c r="F1002" s="146">
        <f t="shared" si="42"/>
        <v>305.10000000000002</v>
      </c>
      <c r="G1002" s="146">
        <v>29.5</v>
      </c>
      <c r="H1002" s="146">
        <v>7.4999999999999997E-2</v>
      </c>
      <c r="I1002" s="374">
        <f t="shared" si="43"/>
        <v>7.2517207472959679E-3</v>
      </c>
      <c r="J1002" s="333" t="s">
        <v>1443</v>
      </c>
      <c r="K1002" s="59" t="s">
        <v>1444</v>
      </c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</row>
    <row r="1003" spans="1:24" s="1" customFormat="1" ht="15.5" x14ac:dyDescent="0.35">
      <c r="A1003" s="168">
        <v>222</v>
      </c>
      <c r="B1003" s="321" t="s">
        <v>1444</v>
      </c>
      <c r="C1003" s="146">
        <v>369.45</v>
      </c>
      <c r="D1003" s="146"/>
      <c r="E1003" s="146"/>
      <c r="F1003" s="146">
        <f t="shared" si="42"/>
        <v>369.45</v>
      </c>
      <c r="G1003" s="146">
        <v>33.6</v>
      </c>
      <c r="H1003" s="146">
        <v>7.4999999999999997E-2</v>
      </c>
      <c r="I1003" s="374">
        <f t="shared" si="43"/>
        <v>6.8209500609013405E-3</v>
      </c>
      <c r="J1003" s="333" t="s">
        <v>1444</v>
      </c>
      <c r="K1003" s="59" t="s">
        <v>1445</v>
      </c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  <c r="X1003" s="87"/>
    </row>
    <row r="1004" spans="1:24" s="1" customFormat="1" ht="15.5" x14ac:dyDescent="0.35">
      <c r="A1004" s="168">
        <v>223</v>
      </c>
      <c r="B1004" s="321" t="s">
        <v>1445</v>
      </c>
      <c r="C1004" s="146">
        <v>453.11</v>
      </c>
      <c r="D1004" s="146"/>
      <c r="E1004" s="146"/>
      <c r="F1004" s="146">
        <f t="shared" si="42"/>
        <v>453.11</v>
      </c>
      <c r="G1004" s="146">
        <v>37.6</v>
      </c>
      <c r="H1004" s="146">
        <v>7.4999999999999997E-2</v>
      </c>
      <c r="I1004" s="374">
        <f t="shared" si="43"/>
        <v>6.2236543002802845E-3</v>
      </c>
      <c r="J1004" s="333" t="s">
        <v>1445</v>
      </c>
      <c r="K1004" s="59" t="s">
        <v>1446</v>
      </c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  <c r="X1004" s="87"/>
    </row>
    <row r="1005" spans="1:24" s="1" customFormat="1" ht="15.5" x14ac:dyDescent="0.35">
      <c r="A1005" s="168">
        <v>224</v>
      </c>
      <c r="B1005" s="321" t="s">
        <v>1446</v>
      </c>
      <c r="C1005" s="146">
        <v>351.1</v>
      </c>
      <c r="D1005" s="146">
        <v>377.9</v>
      </c>
      <c r="E1005" s="146"/>
      <c r="F1005" s="146">
        <f t="shared" si="42"/>
        <v>729</v>
      </c>
      <c r="G1005" s="146">
        <v>18.7</v>
      </c>
      <c r="H1005" s="146">
        <v>7.4999999999999997E-2</v>
      </c>
      <c r="I1005" s="374">
        <f t="shared" si="43"/>
        <v>1.9238683127572014E-3</v>
      </c>
      <c r="J1005" s="333" t="s">
        <v>1446</v>
      </c>
      <c r="K1005" s="59" t="s">
        <v>1447</v>
      </c>
      <c r="L1005" s="87"/>
      <c r="M1005" s="87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  <c r="X1005" s="87"/>
    </row>
    <row r="1006" spans="1:24" s="1" customFormat="1" ht="15.5" x14ac:dyDescent="0.35">
      <c r="A1006" s="168">
        <v>225</v>
      </c>
      <c r="B1006" s="321" t="s">
        <v>1447</v>
      </c>
      <c r="C1006" s="146">
        <v>422.76</v>
      </c>
      <c r="D1006" s="146"/>
      <c r="E1006" s="146"/>
      <c r="F1006" s="146">
        <f t="shared" si="42"/>
        <v>422.76</v>
      </c>
      <c r="G1006" s="146">
        <v>42.6</v>
      </c>
      <c r="H1006" s="146">
        <v>7.4999999999999997E-2</v>
      </c>
      <c r="I1006" s="374">
        <f t="shared" si="43"/>
        <v>7.5574794209480557E-3</v>
      </c>
      <c r="J1006" s="333" t="s">
        <v>1447</v>
      </c>
      <c r="K1006" s="59" t="s">
        <v>1448</v>
      </c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  <c r="X1006" s="87"/>
    </row>
    <row r="1007" spans="1:24" s="1" customFormat="1" ht="15.5" x14ac:dyDescent="0.35">
      <c r="A1007" s="168">
        <v>226</v>
      </c>
      <c r="B1007" s="321" t="s">
        <v>1448</v>
      </c>
      <c r="C1007" s="146">
        <v>152.30000000000001</v>
      </c>
      <c r="D1007" s="146"/>
      <c r="E1007" s="146"/>
      <c r="F1007" s="146">
        <f t="shared" si="42"/>
        <v>152.30000000000001</v>
      </c>
      <c r="G1007" s="146">
        <v>9.3000000000000007</v>
      </c>
      <c r="H1007" s="146">
        <v>7.4999999999999997E-2</v>
      </c>
      <c r="I1007" s="374">
        <f t="shared" si="43"/>
        <v>4.5797767564018385E-3</v>
      </c>
      <c r="J1007" s="333" t="s">
        <v>1448</v>
      </c>
      <c r="K1007" s="59" t="s">
        <v>1449</v>
      </c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  <c r="X1007" s="87"/>
    </row>
    <row r="1008" spans="1:24" s="1" customFormat="1" ht="15.5" x14ac:dyDescent="0.35">
      <c r="A1008" s="168">
        <v>227</v>
      </c>
      <c r="B1008" s="321" t="s">
        <v>1449</v>
      </c>
      <c r="C1008" s="146">
        <v>252.6</v>
      </c>
      <c r="D1008" s="146"/>
      <c r="E1008" s="146"/>
      <c r="F1008" s="146">
        <f t="shared" si="42"/>
        <v>252.6</v>
      </c>
      <c r="G1008" s="146">
        <v>16.399999999999999</v>
      </c>
      <c r="H1008" s="146">
        <v>7.4999999999999997E-2</v>
      </c>
      <c r="I1008" s="374">
        <f t="shared" si="43"/>
        <v>4.8693586698337283E-3</v>
      </c>
      <c r="J1008" s="333" t="s">
        <v>1449</v>
      </c>
      <c r="K1008" s="57" t="s">
        <v>1450</v>
      </c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  <c r="X1008" s="87"/>
    </row>
    <row r="1009" spans="1:24" s="1" customFormat="1" ht="15.5" x14ac:dyDescent="0.35">
      <c r="A1009" s="168">
        <v>228</v>
      </c>
      <c r="B1009" s="321" t="s">
        <v>1450</v>
      </c>
      <c r="C1009" s="146">
        <v>143.69999999999999</v>
      </c>
      <c r="D1009" s="146"/>
      <c r="E1009" s="146"/>
      <c r="F1009" s="146">
        <f t="shared" si="42"/>
        <v>143.69999999999999</v>
      </c>
      <c r="G1009" s="146">
        <v>15.2</v>
      </c>
      <c r="H1009" s="146">
        <v>7.4999999999999997E-2</v>
      </c>
      <c r="I1009" s="374">
        <f t="shared" si="43"/>
        <v>7.9331941544885185E-3</v>
      </c>
      <c r="J1009" s="321" t="s">
        <v>1450</v>
      </c>
      <c r="K1009" s="65" t="s">
        <v>511</v>
      </c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  <c r="X1009" s="87"/>
    </row>
    <row r="1010" spans="1:24" s="1" customFormat="1" ht="15.5" x14ac:dyDescent="0.35">
      <c r="A1010" s="168">
        <v>229</v>
      </c>
      <c r="B1010" s="321" t="s">
        <v>511</v>
      </c>
      <c r="C1010" s="163">
        <v>6688.6</v>
      </c>
      <c r="D1010" s="146"/>
      <c r="E1010" s="146"/>
      <c r="F1010" s="146">
        <f t="shared" si="42"/>
        <v>6688.6</v>
      </c>
      <c r="G1010" s="146">
        <v>749</v>
      </c>
      <c r="H1010" s="146">
        <v>7.4999999999999997E-2</v>
      </c>
      <c r="I1010" s="374">
        <f t="shared" si="43"/>
        <v>8.3986185449869914E-3</v>
      </c>
      <c r="J1010" s="322" t="s">
        <v>511</v>
      </c>
      <c r="K1010" s="18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  <c r="X1010" s="87"/>
    </row>
    <row r="1011" spans="1:24" s="346" customFormat="1" ht="16" thickBot="1" x14ac:dyDescent="0.4">
      <c r="A1011" s="337"/>
      <c r="B1011" s="378" t="s">
        <v>1063</v>
      </c>
      <c r="C1011" s="143">
        <f>SUM(C782:C1010)</f>
        <v>245744.60999999993</v>
      </c>
      <c r="D1011" s="143">
        <f>SUM(D782:D1010)</f>
        <v>1152.5999999999999</v>
      </c>
      <c r="E1011" s="143">
        <f>SUM(E782:E1010)</f>
        <v>1692.3</v>
      </c>
      <c r="F1011" s="143">
        <f>SUM(F782:F1010)</f>
        <v>248589.50999999992</v>
      </c>
      <c r="G1011" s="143">
        <f>SUM(G782:G1010)</f>
        <v>27548.199999999968</v>
      </c>
      <c r="H1011" s="146">
        <v>7.4999999999999997E-2</v>
      </c>
      <c r="I1011" s="373">
        <f>G1011*H1011/F1011</f>
        <v>8.3113523173202215E-3</v>
      </c>
      <c r="J1011" s="337"/>
      <c r="K1011" s="345"/>
    </row>
    <row r="1012" spans="1:24" s="343" customFormat="1" ht="16" thickBot="1" x14ac:dyDescent="0.4">
      <c r="A1012" s="339" t="s">
        <v>1021</v>
      </c>
      <c r="B1012" s="377"/>
      <c r="C1012" s="354"/>
      <c r="D1012" s="354"/>
      <c r="E1012" s="354"/>
      <c r="F1012" s="146">
        <f t="shared" si="42"/>
        <v>0</v>
      </c>
      <c r="G1012" s="354"/>
      <c r="H1012" s="146">
        <v>7.4999999999999997E-2</v>
      </c>
      <c r="I1012" s="362"/>
      <c r="J1012" s="341"/>
      <c r="K1012" s="342"/>
    </row>
    <row r="1013" spans="1:24" s="1" customFormat="1" ht="15.5" x14ac:dyDescent="0.35">
      <c r="A1013" s="319">
        <v>1</v>
      </c>
      <c r="B1013" s="321" t="s">
        <v>888</v>
      </c>
      <c r="C1013" s="146">
        <v>219.1</v>
      </c>
      <c r="D1013" s="146"/>
      <c r="E1013" s="146"/>
      <c r="F1013" s="146">
        <v>219.1</v>
      </c>
      <c r="G1013" s="146"/>
      <c r="H1013" s="146">
        <v>7.4999999999999997E-2</v>
      </c>
      <c r="I1013" s="371">
        <f t="shared" ref="I1013:I1059" si="44">G1013*H1013/F1013</f>
        <v>0</v>
      </c>
      <c r="J1013" s="165"/>
      <c r="K1013" s="18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  <c r="X1013" s="87"/>
    </row>
    <row r="1014" spans="1:24" s="1" customFormat="1" ht="15.5" x14ac:dyDescent="0.35">
      <c r="A1014" s="168">
        <v>2</v>
      </c>
      <c r="B1014" s="321" t="s">
        <v>889</v>
      </c>
      <c r="C1014" s="146">
        <v>265.10000000000002</v>
      </c>
      <c r="D1014" s="146"/>
      <c r="E1014" s="146"/>
      <c r="F1014" s="146">
        <v>265.10000000000002</v>
      </c>
      <c r="G1014" s="146"/>
      <c r="H1014" s="146">
        <v>7.4999999999999997E-2</v>
      </c>
      <c r="I1014" s="374">
        <f t="shared" si="44"/>
        <v>0</v>
      </c>
      <c r="J1014" s="165"/>
      <c r="K1014" s="18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  <c r="X1014" s="87"/>
    </row>
    <row r="1015" spans="1:24" s="1" customFormat="1" ht="15.5" x14ac:dyDescent="0.35">
      <c r="A1015" s="168">
        <v>3</v>
      </c>
      <c r="B1015" s="321" t="s">
        <v>890</v>
      </c>
      <c r="C1015" s="146">
        <v>352.7</v>
      </c>
      <c r="D1015" s="146"/>
      <c r="E1015" s="146"/>
      <c r="F1015" s="146">
        <v>360.8</v>
      </c>
      <c r="G1015" s="146"/>
      <c r="H1015" s="146">
        <v>7.4999999999999997E-2</v>
      </c>
      <c r="I1015" s="374">
        <f t="shared" si="44"/>
        <v>0</v>
      </c>
      <c r="J1015" s="165"/>
      <c r="K1015" s="18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  <c r="X1015" s="87"/>
    </row>
    <row r="1016" spans="1:24" s="1" customFormat="1" ht="15.5" x14ac:dyDescent="0.35">
      <c r="A1016" s="319">
        <v>4</v>
      </c>
      <c r="B1016" s="321" t="s">
        <v>891</v>
      </c>
      <c r="C1016" s="146">
        <v>350.15</v>
      </c>
      <c r="D1016" s="146"/>
      <c r="E1016" s="146"/>
      <c r="F1016" s="146">
        <v>350.15</v>
      </c>
      <c r="G1016" s="146"/>
      <c r="H1016" s="146">
        <v>7.4999999999999997E-2</v>
      </c>
      <c r="I1016" s="374">
        <f t="shared" si="44"/>
        <v>0</v>
      </c>
      <c r="J1016" s="165"/>
      <c r="K1016" s="18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  <c r="X1016" s="87"/>
    </row>
    <row r="1017" spans="1:24" s="1" customFormat="1" ht="15.5" x14ac:dyDescent="0.35">
      <c r="A1017" s="168">
        <v>5</v>
      </c>
      <c r="B1017" s="321" t="s">
        <v>892</v>
      </c>
      <c r="C1017" s="146">
        <v>348.6</v>
      </c>
      <c r="D1017" s="146"/>
      <c r="E1017" s="146"/>
      <c r="F1017" s="146">
        <v>348.6</v>
      </c>
      <c r="G1017" s="146"/>
      <c r="H1017" s="146">
        <v>7.4999999999999997E-2</v>
      </c>
      <c r="I1017" s="374">
        <f t="shared" si="44"/>
        <v>0</v>
      </c>
      <c r="J1017" s="165"/>
      <c r="K1017" s="18"/>
      <c r="L1017" s="87"/>
      <c r="M1017" s="87"/>
      <c r="N1017" s="87"/>
      <c r="O1017" s="87"/>
      <c r="P1017" s="87"/>
      <c r="Q1017" s="87"/>
      <c r="R1017" s="87"/>
      <c r="S1017" s="87"/>
      <c r="T1017" s="87"/>
      <c r="U1017" s="87"/>
      <c r="V1017" s="87"/>
      <c r="W1017" s="87"/>
      <c r="X1017" s="87"/>
    </row>
    <row r="1018" spans="1:24" s="1" customFormat="1" ht="15.5" x14ac:dyDescent="0.35">
      <c r="A1018" s="168">
        <v>6</v>
      </c>
      <c r="B1018" s="321" t="s">
        <v>893</v>
      </c>
      <c r="C1018" s="146">
        <v>430.37</v>
      </c>
      <c r="D1018" s="146"/>
      <c r="E1018" s="146"/>
      <c r="F1018" s="146">
        <v>430.37</v>
      </c>
      <c r="G1018" s="146"/>
      <c r="H1018" s="146">
        <v>7.4999999999999997E-2</v>
      </c>
      <c r="I1018" s="374">
        <f t="shared" si="44"/>
        <v>0</v>
      </c>
      <c r="J1018" s="165"/>
      <c r="K1018" s="18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  <c r="X1018" s="87"/>
    </row>
    <row r="1019" spans="1:24" s="1" customFormat="1" ht="15.5" x14ac:dyDescent="0.35">
      <c r="A1019" s="319">
        <v>7</v>
      </c>
      <c r="B1019" s="321" t="s">
        <v>894</v>
      </c>
      <c r="C1019" s="146">
        <v>79.3</v>
      </c>
      <c r="D1019" s="146"/>
      <c r="E1019" s="146"/>
      <c r="F1019" s="146">
        <v>79.3</v>
      </c>
      <c r="G1019" s="146"/>
      <c r="H1019" s="146">
        <v>7.4999999999999997E-2</v>
      </c>
      <c r="I1019" s="374">
        <f t="shared" si="44"/>
        <v>0</v>
      </c>
      <c r="J1019" s="165"/>
      <c r="K1019" s="18"/>
      <c r="L1019" s="87"/>
      <c r="M1019" s="87"/>
      <c r="N1019" s="87"/>
      <c r="O1019" s="87"/>
      <c r="P1019" s="87"/>
      <c r="Q1019" s="87"/>
      <c r="R1019" s="87"/>
      <c r="S1019" s="87"/>
      <c r="T1019" s="87"/>
      <c r="U1019" s="87"/>
      <c r="V1019" s="87"/>
      <c r="W1019" s="87"/>
      <c r="X1019" s="87"/>
    </row>
    <row r="1020" spans="1:24" s="1" customFormat="1" ht="15.5" x14ac:dyDescent="0.35">
      <c r="A1020" s="168">
        <v>8</v>
      </c>
      <c r="B1020" s="321" t="s">
        <v>896</v>
      </c>
      <c r="C1020" s="146">
        <v>326.92</v>
      </c>
      <c r="D1020" s="146"/>
      <c r="E1020" s="146"/>
      <c r="F1020" s="146">
        <v>326.92</v>
      </c>
      <c r="G1020" s="146"/>
      <c r="H1020" s="146">
        <v>7.4999999999999997E-2</v>
      </c>
      <c r="I1020" s="374">
        <f t="shared" si="44"/>
        <v>0</v>
      </c>
      <c r="J1020" s="165"/>
      <c r="K1020" s="18"/>
      <c r="L1020" s="87"/>
      <c r="M1020" s="87"/>
      <c r="N1020" s="87"/>
      <c r="O1020" s="87"/>
      <c r="P1020" s="87"/>
      <c r="Q1020" s="87"/>
      <c r="R1020" s="87"/>
      <c r="S1020" s="87"/>
      <c r="T1020" s="87"/>
      <c r="U1020" s="87"/>
      <c r="V1020" s="87"/>
      <c r="W1020" s="87"/>
      <c r="X1020" s="87"/>
    </row>
    <row r="1021" spans="1:24" s="1" customFormat="1" ht="15.5" x14ac:dyDescent="0.35">
      <c r="A1021" s="168">
        <v>9</v>
      </c>
      <c r="B1021" s="321" t="s">
        <v>897</v>
      </c>
      <c r="C1021" s="146">
        <v>322.55</v>
      </c>
      <c r="D1021" s="146"/>
      <c r="E1021" s="146"/>
      <c r="F1021" s="146">
        <v>322.55</v>
      </c>
      <c r="G1021" s="146"/>
      <c r="H1021" s="146">
        <v>7.4999999999999997E-2</v>
      </c>
      <c r="I1021" s="374">
        <f t="shared" si="44"/>
        <v>0</v>
      </c>
      <c r="J1021" s="165"/>
      <c r="K1021" s="18"/>
      <c r="L1021" s="87"/>
      <c r="M1021" s="87"/>
      <c r="N1021" s="87"/>
      <c r="O1021" s="87"/>
      <c r="P1021" s="87"/>
      <c r="Q1021" s="87"/>
      <c r="R1021" s="87"/>
      <c r="S1021" s="87"/>
      <c r="T1021" s="87"/>
      <c r="U1021" s="87"/>
      <c r="V1021" s="87"/>
      <c r="W1021" s="87"/>
      <c r="X1021" s="87"/>
    </row>
    <row r="1022" spans="1:24" s="1" customFormat="1" ht="15.5" x14ac:dyDescent="0.35">
      <c r="A1022" s="319">
        <v>10</v>
      </c>
      <c r="B1022" s="321" t="s">
        <v>898</v>
      </c>
      <c r="C1022" s="146">
        <v>415.5</v>
      </c>
      <c r="D1022" s="146"/>
      <c r="E1022" s="146"/>
      <c r="F1022" s="146">
        <v>415.5</v>
      </c>
      <c r="G1022" s="146"/>
      <c r="H1022" s="146">
        <v>7.4999999999999997E-2</v>
      </c>
      <c r="I1022" s="374">
        <f t="shared" si="44"/>
        <v>0</v>
      </c>
      <c r="J1022" s="165"/>
      <c r="K1022" s="18"/>
      <c r="L1022" s="87"/>
      <c r="M1022" s="87"/>
      <c r="N1022" s="87"/>
      <c r="O1022" s="87"/>
      <c r="P1022" s="87"/>
      <c r="Q1022" s="87"/>
      <c r="R1022" s="87"/>
      <c r="S1022" s="87"/>
      <c r="T1022" s="87"/>
      <c r="U1022" s="87"/>
      <c r="V1022" s="87"/>
      <c r="W1022" s="87"/>
      <c r="X1022" s="87"/>
    </row>
    <row r="1023" spans="1:24" s="1" customFormat="1" ht="15.5" x14ac:dyDescent="0.35">
      <c r="A1023" s="168">
        <v>11</v>
      </c>
      <c r="B1023" s="321" t="s">
        <v>899</v>
      </c>
      <c r="C1023" s="146">
        <v>372.82</v>
      </c>
      <c r="D1023" s="146"/>
      <c r="E1023" s="146"/>
      <c r="F1023" s="146">
        <v>372.82</v>
      </c>
      <c r="G1023" s="146"/>
      <c r="H1023" s="146">
        <v>7.4999999999999997E-2</v>
      </c>
      <c r="I1023" s="374">
        <f t="shared" si="44"/>
        <v>0</v>
      </c>
      <c r="J1023" s="165"/>
      <c r="K1023" s="18"/>
      <c r="L1023" s="87"/>
      <c r="M1023" s="87"/>
      <c r="N1023" s="87"/>
      <c r="O1023" s="87"/>
      <c r="P1023" s="87"/>
      <c r="Q1023" s="87"/>
      <c r="R1023" s="87"/>
      <c r="S1023" s="87"/>
      <c r="T1023" s="87"/>
      <c r="U1023" s="87"/>
      <c r="V1023" s="87"/>
      <c r="W1023" s="87"/>
      <c r="X1023" s="87"/>
    </row>
    <row r="1024" spans="1:24" s="1" customFormat="1" ht="15.5" x14ac:dyDescent="0.35">
      <c r="A1024" s="168">
        <v>12</v>
      </c>
      <c r="B1024" s="321" t="s">
        <v>900</v>
      </c>
      <c r="C1024" s="146">
        <v>282.76</v>
      </c>
      <c r="D1024" s="146"/>
      <c r="E1024" s="146"/>
      <c r="F1024" s="146">
        <v>282.76</v>
      </c>
      <c r="G1024" s="146"/>
      <c r="H1024" s="146">
        <v>7.4999999999999997E-2</v>
      </c>
      <c r="I1024" s="374">
        <f t="shared" si="44"/>
        <v>0</v>
      </c>
      <c r="J1024" s="165"/>
      <c r="K1024" s="18"/>
      <c r="L1024" s="87"/>
      <c r="M1024" s="87"/>
      <c r="N1024" s="87"/>
      <c r="O1024" s="87"/>
      <c r="P1024" s="87"/>
      <c r="Q1024" s="87"/>
      <c r="R1024" s="87"/>
      <c r="S1024" s="87"/>
      <c r="T1024" s="87"/>
      <c r="U1024" s="87"/>
      <c r="V1024" s="87"/>
      <c r="W1024" s="87"/>
      <c r="X1024" s="87"/>
    </row>
    <row r="1025" spans="1:24" s="1" customFormat="1" ht="15.5" x14ac:dyDescent="0.35">
      <c r="A1025" s="319">
        <v>13</v>
      </c>
      <c r="B1025" s="321" t="s">
        <v>901</v>
      </c>
      <c r="C1025" s="146">
        <v>180.5</v>
      </c>
      <c r="D1025" s="146"/>
      <c r="E1025" s="146"/>
      <c r="F1025" s="146">
        <v>180.5</v>
      </c>
      <c r="G1025" s="146"/>
      <c r="H1025" s="146">
        <v>7.4999999999999997E-2</v>
      </c>
      <c r="I1025" s="374">
        <f t="shared" si="44"/>
        <v>0</v>
      </c>
      <c r="J1025" s="165"/>
      <c r="K1025" s="18"/>
      <c r="L1025" s="87"/>
      <c r="M1025" s="87"/>
      <c r="N1025" s="87"/>
      <c r="O1025" s="87"/>
      <c r="P1025" s="87"/>
      <c r="Q1025" s="87"/>
      <c r="R1025" s="87"/>
      <c r="S1025" s="87"/>
      <c r="T1025" s="87"/>
      <c r="U1025" s="87"/>
      <c r="V1025" s="87"/>
      <c r="W1025" s="87"/>
      <c r="X1025" s="87"/>
    </row>
    <row r="1026" spans="1:24" s="1" customFormat="1" ht="15.5" x14ac:dyDescent="0.35">
      <c r="A1026" s="168">
        <v>14</v>
      </c>
      <c r="B1026" s="321" t="s">
        <v>902</v>
      </c>
      <c r="C1026" s="146">
        <v>5520.77</v>
      </c>
      <c r="D1026" s="146"/>
      <c r="E1026" s="146"/>
      <c r="F1026" s="146">
        <v>5520.77</v>
      </c>
      <c r="G1026" s="146">
        <v>622</v>
      </c>
      <c r="H1026" s="146">
        <v>7.4999999999999997E-2</v>
      </c>
      <c r="I1026" s="374">
        <f t="shared" si="44"/>
        <v>8.4499082555513083E-3</v>
      </c>
      <c r="J1026" s="165"/>
      <c r="K1026" s="18"/>
      <c r="L1026" s="87"/>
      <c r="M1026" s="87"/>
      <c r="N1026" s="87"/>
      <c r="O1026" s="87"/>
      <c r="P1026" s="87"/>
      <c r="Q1026" s="87"/>
      <c r="R1026" s="87"/>
      <c r="S1026" s="87"/>
      <c r="T1026" s="87"/>
      <c r="U1026" s="87"/>
      <c r="V1026" s="87"/>
      <c r="W1026" s="87"/>
      <c r="X1026" s="87"/>
    </row>
    <row r="1027" spans="1:24" s="1" customFormat="1" ht="15.5" x14ac:dyDescent="0.35">
      <c r="A1027" s="168">
        <v>15</v>
      </c>
      <c r="B1027" s="321" t="s">
        <v>903</v>
      </c>
      <c r="C1027" s="146">
        <v>5310.85</v>
      </c>
      <c r="D1027" s="146"/>
      <c r="E1027" s="146"/>
      <c r="F1027" s="146">
        <v>5310.86</v>
      </c>
      <c r="G1027" s="146">
        <v>605</v>
      </c>
      <c r="H1027" s="146">
        <v>7.4999999999999997E-2</v>
      </c>
      <c r="I1027" s="374">
        <f t="shared" si="44"/>
        <v>8.5438139962266003E-3</v>
      </c>
      <c r="J1027" s="165"/>
      <c r="K1027" s="18"/>
      <c r="L1027" s="87"/>
      <c r="M1027" s="87"/>
      <c r="N1027" s="87"/>
      <c r="O1027" s="87"/>
      <c r="P1027" s="87"/>
      <c r="Q1027" s="87"/>
      <c r="R1027" s="87"/>
      <c r="S1027" s="87"/>
      <c r="T1027" s="87"/>
      <c r="U1027" s="87"/>
      <c r="V1027" s="87"/>
      <c r="W1027" s="87"/>
      <c r="X1027" s="87"/>
    </row>
    <row r="1028" spans="1:24" s="1" customFormat="1" ht="15.5" x14ac:dyDescent="0.35">
      <c r="A1028" s="319">
        <v>16</v>
      </c>
      <c r="B1028" s="321" t="s">
        <v>904</v>
      </c>
      <c r="C1028" s="146">
        <v>5405.43</v>
      </c>
      <c r="D1028" s="146"/>
      <c r="E1028" s="146"/>
      <c r="F1028" s="146">
        <v>5408.03</v>
      </c>
      <c r="G1028" s="146">
        <v>618</v>
      </c>
      <c r="H1028" s="146">
        <v>7.4999999999999997E-2</v>
      </c>
      <c r="I1028" s="374">
        <f t="shared" si="44"/>
        <v>8.5705885507291937E-3</v>
      </c>
      <c r="J1028" s="165"/>
      <c r="K1028" s="18"/>
      <c r="L1028" s="87"/>
      <c r="M1028" s="87"/>
      <c r="N1028" s="87"/>
      <c r="O1028" s="87"/>
      <c r="P1028" s="87"/>
      <c r="Q1028" s="87"/>
      <c r="R1028" s="87"/>
      <c r="S1028" s="87"/>
      <c r="T1028" s="87"/>
      <c r="U1028" s="87"/>
      <c r="V1028" s="87"/>
      <c r="W1028" s="87"/>
      <c r="X1028" s="87"/>
    </row>
    <row r="1029" spans="1:24" s="1" customFormat="1" ht="15.5" x14ac:dyDescent="0.35">
      <c r="A1029" s="168">
        <v>17</v>
      </c>
      <c r="B1029" s="321" t="s">
        <v>905</v>
      </c>
      <c r="C1029" s="146">
        <v>349.2</v>
      </c>
      <c r="D1029" s="146"/>
      <c r="E1029" s="146"/>
      <c r="F1029" s="146">
        <v>349.2</v>
      </c>
      <c r="G1029" s="146"/>
      <c r="H1029" s="146">
        <v>7.4999999999999997E-2</v>
      </c>
      <c r="I1029" s="374">
        <f t="shared" si="44"/>
        <v>0</v>
      </c>
      <c r="J1029" s="165"/>
      <c r="K1029" s="18"/>
      <c r="L1029" s="87"/>
      <c r="M1029" s="87"/>
      <c r="N1029" s="87"/>
      <c r="O1029" s="87"/>
      <c r="P1029" s="87"/>
      <c r="Q1029" s="87"/>
      <c r="R1029" s="87"/>
      <c r="S1029" s="87"/>
      <c r="T1029" s="87"/>
      <c r="U1029" s="87"/>
      <c r="V1029" s="87"/>
      <c r="W1029" s="87"/>
      <c r="X1029" s="87"/>
    </row>
    <row r="1030" spans="1:24" s="1" customFormat="1" ht="15.5" x14ac:dyDescent="0.35">
      <c r="A1030" s="168">
        <v>18</v>
      </c>
      <c r="B1030" s="321" t="s">
        <v>907</v>
      </c>
      <c r="C1030" s="146">
        <v>360.2</v>
      </c>
      <c r="D1030" s="146"/>
      <c r="E1030" s="146"/>
      <c r="F1030" s="146">
        <v>360.2</v>
      </c>
      <c r="G1030" s="146"/>
      <c r="H1030" s="146">
        <v>7.4999999999999997E-2</v>
      </c>
      <c r="I1030" s="374">
        <f t="shared" si="44"/>
        <v>0</v>
      </c>
      <c r="J1030" s="165"/>
      <c r="K1030" s="18"/>
      <c r="L1030" s="87"/>
      <c r="M1030" s="87"/>
      <c r="N1030" s="87"/>
      <c r="O1030" s="87"/>
      <c r="P1030" s="87"/>
      <c r="Q1030" s="87"/>
      <c r="R1030" s="87"/>
      <c r="S1030" s="87"/>
      <c r="T1030" s="87"/>
      <c r="U1030" s="87"/>
      <c r="V1030" s="87"/>
      <c r="W1030" s="87"/>
      <c r="X1030" s="87"/>
    </row>
    <row r="1031" spans="1:24" s="1" customFormat="1" ht="15.5" x14ac:dyDescent="0.35">
      <c r="A1031" s="319">
        <v>19</v>
      </c>
      <c r="B1031" s="321" t="s">
        <v>909</v>
      </c>
      <c r="C1031" s="146">
        <v>357.19</v>
      </c>
      <c r="D1031" s="146"/>
      <c r="E1031" s="146"/>
      <c r="F1031" s="146">
        <v>356.99</v>
      </c>
      <c r="G1031" s="146"/>
      <c r="H1031" s="146">
        <v>7.4999999999999997E-2</v>
      </c>
      <c r="I1031" s="374">
        <f t="shared" si="44"/>
        <v>0</v>
      </c>
      <c r="J1031" s="165"/>
      <c r="K1031" s="18"/>
      <c r="L1031" s="87"/>
      <c r="M1031" s="87"/>
      <c r="N1031" s="87"/>
      <c r="O1031" s="87"/>
      <c r="P1031" s="87"/>
      <c r="Q1031" s="87"/>
      <c r="R1031" s="87"/>
      <c r="S1031" s="87"/>
      <c r="T1031" s="87"/>
      <c r="U1031" s="87"/>
      <c r="V1031" s="87"/>
      <c r="W1031" s="87"/>
      <c r="X1031" s="87"/>
    </row>
    <row r="1032" spans="1:24" s="1" customFormat="1" ht="15.5" x14ac:dyDescent="0.35">
      <c r="A1032" s="168">
        <v>20</v>
      </c>
      <c r="B1032" s="321" t="s">
        <v>910</v>
      </c>
      <c r="C1032" s="146">
        <v>306.39999999999998</v>
      </c>
      <c r="D1032" s="146"/>
      <c r="E1032" s="146"/>
      <c r="F1032" s="146">
        <v>306.39999999999998</v>
      </c>
      <c r="G1032" s="146"/>
      <c r="H1032" s="146">
        <v>7.4999999999999997E-2</v>
      </c>
      <c r="I1032" s="374">
        <f t="shared" si="44"/>
        <v>0</v>
      </c>
      <c r="J1032" s="165"/>
      <c r="K1032" s="18"/>
      <c r="L1032" s="87"/>
      <c r="M1032" s="87"/>
      <c r="N1032" s="87"/>
      <c r="O1032" s="87"/>
      <c r="P1032" s="87"/>
      <c r="Q1032" s="87"/>
      <c r="R1032" s="87"/>
      <c r="S1032" s="87"/>
      <c r="T1032" s="87"/>
      <c r="U1032" s="87"/>
      <c r="V1032" s="87"/>
      <c r="W1032" s="87"/>
      <c r="X1032" s="87"/>
    </row>
    <row r="1033" spans="1:24" s="1" customFormat="1" ht="15.5" x14ac:dyDescent="0.35">
      <c r="A1033" s="168">
        <v>21</v>
      </c>
      <c r="B1033" s="321" t="s">
        <v>911</v>
      </c>
      <c r="C1033" s="146">
        <v>407.2</v>
      </c>
      <c r="D1033" s="146"/>
      <c r="E1033" s="146"/>
      <c r="F1033" s="146">
        <v>407.2</v>
      </c>
      <c r="G1033" s="146"/>
      <c r="H1033" s="146">
        <v>7.4999999999999997E-2</v>
      </c>
      <c r="I1033" s="374">
        <f t="shared" si="44"/>
        <v>0</v>
      </c>
      <c r="J1033" s="165"/>
      <c r="K1033" s="18"/>
      <c r="L1033" s="87"/>
      <c r="M1033" s="87"/>
      <c r="N1033" s="87"/>
      <c r="O1033" s="87"/>
      <c r="P1033" s="87"/>
      <c r="Q1033" s="87"/>
      <c r="R1033" s="87"/>
      <c r="S1033" s="87"/>
      <c r="T1033" s="87"/>
      <c r="U1033" s="87"/>
      <c r="V1033" s="87"/>
      <c r="W1033" s="87"/>
      <c r="X1033" s="87"/>
    </row>
    <row r="1034" spans="1:24" s="1" customFormat="1" ht="15.5" x14ac:dyDescent="0.35">
      <c r="A1034" s="319">
        <v>22</v>
      </c>
      <c r="B1034" s="321" t="s">
        <v>912</v>
      </c>
      <c r="C1034" s="146">
        <v>52.3</v>
      </c>
      <c r="D1034" s="146"/>
      <c r="E1034" s="146"/>
      <c r="F1034" s="146">
        <v>52.3</v>
      </c>
      <c r="G1034" s="146"/>
      <c r="H1034" s="146">
        <v>7.4999999999999997E-2</v>
      </c>
      <c r="I1034" s="374">
        <f t="shared" si="44"/>
        <v>0</v>
      </c>
      <c r="J1034" s="165"/>
      <c r="K1034" s="18"/>
      <c r="L1034" s="87"/>
      <c r="M1034" s="87"/>
      <c r="N1034" s="87"/>
      <c r="O1034" s="87"/>
      <c r="P1034" s="87"/>
      <c r="Q1034" s="87"/>
      <c r="R1034" s="87"/>
      <c r="S1034" s="87"/>
      <c r="T1034" s="87"/>
      <c r="U1034" s="87"/>
      <c r="V1034" s="87"/>
      <c r="W1034" s="87"/>
      <c r="X1034" s="87"/>
    </row>
    <row r="1035" spans="1:24" s="1" customFormat="1" ht="15.5" x14ac:dyDescent="0.35">
      <c r="A1035" s="168">
        <v>23</v>
      </c>
      <c r="B1035" s="321" t="s">
        <v>913</v>
      </c>
      <c r="C1035" s="146">
        <v>122.2</v>
      </c>
      <c r="D1035" s="146"/>
      <c r="E1035" s="146"/>
      <c r="F1035" s="146">
        <v>122.2</v>
      </c>
      <c r="G1035" s="146"/>
      <c r="H1035" s="146">
        <v>7.4999999999999997E-2</v>
      </c>
      <c r="I1035" s="374">
        <f t="shared" si="44"/>
        <v>0</v>
      </c>
      <c r="J1035" s="165"/>
      <c r="K1035" s="18"/>
      <c r="L1035" s="87"/>
      <c r="M1035" s="87"/>
      <c r="N1035" s="87"/>
      <c r="O1035" s="87"/>
      <c r="P1035" s="87"/>
      <c r="Q1035" s="87"/>
      <c r="R1035" s="87"/>
      <c r="S1035" s="87"/>
      <c r="T1035" s="87"/>
      <c r="U1035" s="87"/>
      <c r="V1035" s="87"/>
      <c r="W1035" s="87"/>
      <c r="X1035" s="87"/>
    </row>
    <row r="1036" spans="1:24" s="1" customFormat="1" ht="15.5" x14ac:dyDescent="0.35">
      <c r="A1036" s="168">
        <v>24</v>
      </c>
      <c r="B1036" s="321" t="s">
        <v>915</v>
      </c>
      <c r="C1036" s="146">
        <v>205.19</v>
      </c>
      <c r="D1036" s="146"/>
      <c r="E1036" s="146"/>
      <c r="F1036" s="146">
        <v>205.19</v>
      </c>
      <c r="G1036" s="146"/>
      <c r="H1036" s="146">
        <v>7.4999999999999997E-2</v>
      </c>
      <c r="I1036" s="374">
        <f t="shared" si="44"/>
        <v>0</v>
      </c>
      <c r="J1036" s="165"/>
      <c r="K1036" s="18"/>
      <c r="L1036" s="87"/>
      <c r="M1036" s="87"/>
      <c r="N1036" s="87"/>
      <c r="O1036" s="87"/>
      <c r="P1036" s="87"/>
      <c r="Q1036" s="87"/>
      <c r="R1036" s="87"/>
      <c r="S1036" s="87"/>
      <c r="T1036" s="87"/>
      <c r="U1036" s="87"/>
      <c r="V1036" s="87"/>
      <c r="W1036" s="87"/>
      <c r="X1036" s="87"/>
    </row>
    <row r="1037" spans="1:24" s="1" customFormat="1" ht="15.5" x14ac:dyDescent="0.35">
      <c r="A1037" s="319">
        <v>25</v>
      </c>
      <c r="B1037" s="321" t="s">
        <v>916</v>
      </c>
      <c r="C1037" s="146">
        <v>289.10000000000002</v>
      </c>
      <c r="D1037" s="146"/>
      <c r="E1037" s="146"/>
      <c r="F1037" s="146">
        <v>289.10000000000002</v>
      </c>
      <c r="G1037" s="146"/>
      <c r="H1037" s="146">
        <v>7.4999999999999997E-2</v>
      </c>
      <c r="I1037" s="374">
        <f t="shared" si="44"/>
        <v>0</v>
      </c>
      <c r="J1037" s="165"/>
      <c r="K1037" s="18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7"/>
      <c r="X1037" s="87"/>
    </row>
    <row r="1038" spans="1:24" s="1" customFormat="1" ht="15.5" x14ac:dyDescent="0.35">
      <c r="A1038" s="168">
        <v>26</v>
      </c>
      <c r="B1038" s="321" t="s">
        <v>918</v>
      </c>
      <c r="C1038" s="146">
        <v>242.85</v>
      </c>
      <c r="D1038" s="146"/>
      <c r="E1038" s="146"/>
      <c r="F1038" s="146">
        <v>228.55</v>
      </c>
      <c r="G1038" s="146"/>
      <c r="H1038" s="146">
        <v>7.4999999999999997E-2</v>
      </c>
      <c r="I1038" s="374">
        <f t="shared" si="44"/>
        <v>0</v>
      </c>
      <c r="J1038" s="165"/>
      <c r="K1038" s="18"/>
      <c r="L1038" s="87"/>
      <c r="M1038" s="87"/>
      <c r="N1038" s="87"/>
      <c r="O1038" s="87"/>
      <c r="P1038" s="87"/>
      <c r="Q1038" s="87"/>
      <c r="R1038" s="87"/>
      <c r="S1038" s="87"/>
      <c r="T1038" s="87"/>
      <c r="U1038" s="87"/>
      <c r="V1038" s="87"/>
      <c r="W1038" s="87"/>
      <c r="X1038" s="87"/>
    </row>
    <row r="1039" spans="1:24" s="1" customFormat="1" ht="15.5" x14ac:dyDescent="0.35">
      <c r="A1039" s="168">
        <v>27</v>
      </c>
      <c r="B1039" s="321" t="s">
        <v>919</v>
      </c>
      <c r="C1039" s="146">
        <v>415.2</v>
      </c>
      <c r="D1039" s="146"/>
      <c r="E1039" s="146"/>
      <c r="F1039" s="146">
        <v>415.2</v>
      </c>
      <c r="G1039" s="146"/>
      <c r="H1039" s="146">
        <v>7.4999999999999997E-2</v>
      </c>
      <c r="I1039" s="374">
        <f t="shared" si="44"/>
        <v>0</v>
      </c>
      <c r="J1039" s="165"/>
      <c r="K1039" s="18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  <c r="X1039" s="87"/>
    </row>
    <row r="1040" spans="1:24" s="1" customFormat="1" ht="15.5" x14ac:dyDescent="0.35">
      <c r="A1040" s="319">
        <v>28</v>
      </c>
      <c r="B1040" s="321" t="s">
        <v>920</v>
      </c>
      <c r="C1040" s="146">
        <v>8111.75</v>
      </c>
      <c r="D1040" s="146"/>
      <c r="E1040" s="146"/>
      <c r="F1040" s="146">
        <v>8112.68</v>
      </c>
      <c r="G1040" s="146">
        <v>760</v>
      </c>
      <c r="H1040" s="146">
        <v>7.4999999999999997E-2</v>
      </c>
      <c r="I1040" s="374">
        <f t="shared" si="44"/>
        <v>7.0260382512314055E-3</v>
      </c>
      <c r="J1040" s="165"/>
      <c r="K1040" s="18"/>
      <c r="L1040" s="87"/>
      <c r="M1040" s="87"/>
      <c r="N1040" s="87"/>
      <c r="O1040" s="87"/>
      <c r="P1040" s="87"/>
      <c r="Q1040" s="87"/>
      <c r="R1040" s="87"/>
      <c r="S1040" s="87"/>
      <c r="T1040" s="87"/>
      <c r="U1040" s="87"/>
      <c r="V1040" s="87"/>
      <c r="W1040" s="87"/>
      <c r="X1040" s="87"/>
    </row>
    <row r="1041" spans="1:24" s="1" customFormat="1" ht="15.5" x14ac:dyDescent="0.35">
      <c r="A1041" s="168">
        <v>29</v>
      </c>
      <c r="B1041" s="321" t="s">
        <v>921</v>
      </c>
      <c r="C1041" s="146">
        <v>6280.23</v>
      </c>
      <c r="D1041" s="146"/>
      <c r="E1041" s="146"/>
      <c r="F1041" s="146">
        <v>6280.22</v>
      </c>
      <c r="G1041" s="146">
        <v>540</v>
      </c>
      <c r="H1041" s="146">
        <v>7.4999999999999997E-2</v>
      </c>
      <c r="I1041" s="374">
        <f t="shared" si="44"/>
        <v>6.4488186719573511E-3</v>
      </c>
      <c r="J1041" s="165"/>
      <c r="K1041" s="18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  <c r="X1041" s="87"/>
    </row>
    <row r="1042" spans="1:24" s="1" customFormat="1" ht="15.5" x14ac:dyDescent="0.35">
      <c r="A1042" s="168">
        <v>30</v>
      </c>
      <c r="B1042" s="334" t="s">
        <v>922</v>
      </c>
      <c r="C1042" s="146">
        <v>8361.6299999999992</v>
      </c>
      <c r="D1042" s="146"/>
      <c r="E1042" s="146"/>
      <c r="F1042" s="146">
        <v>8357.82</v>
      </c>
      <c r="G1042" s="146">
        <v>772</v>
      </c>
      <c r="H1042" s="146">
        <v>7.4999999999999997E-2</v>
      </c>
      <c r="I1042" s="374">
        <f t="shared" si="44"/>
        <v>6.9276438114245099E-3</v>
      </c>
      <c r="J1042" s="165"/>
      <c r="K1042" s="18"/>
      <c r="L1042" s="87"/>
      <c r="M1042" s="87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  <c r="X1042" s="87"/>
    </row>
    <row r="1043" spans="1:24" s="1" customFormat="1" ht="15.5" x14ac:dyDescent="0.35">
      <c r="A1043" s="319">
        <v>31</v>
      </c>
      <c r="B1043" s="321" t="s">
        <v>923</v>
      </c>
      <c r="C1043" s="146">
        <v>6675.9</v>
      </c>
      <c r="D1043" s="146"/>
      <c r="E1043" s="146"/>
      <c r="F1043" s="146">
        <v>6678.54</v>
      </c>
      <c r="G1043" s="146">
        <v>660</v>
      </c>
      <c r="H1043" s="146">
        <v>7.4999999999999997E-2</v>
      </c>
      <c r="I1043" s="374">
        <f t="shared" si="44"/>
        <v>7.4117995849392231E-3</v>
      </c>
      <c r="J1043" s="165"/>
      <c r="K1043" s="18"/>
      <c r="L1043" s="87"/>
      <c r="M1043" s="87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  <c r="X1043" s="87"/>
    </row>
    <row r="1044" spans="1:24" s="1" customFormat="1" ht="15.5" x14ac:dyDescent="0.35">
      <c r="A1044" s="168">
        <v>32</v>
      </c>
      <c r="B1044" s="321" t="s">
        <v>924</v>
      </c>
      <c r="C1044" s="146">
        <v>4489.2299999999996</v>
      </c>
      <c r="D1044" s="146"/>
      <c r="E1044" s="146">
        <v>48.5</v>
      </c>
      <c r="F1044" s="146">
        <v>4489.87</v>
      </c>
      <c r="G1044" s="146">
        <v>484</v>
      </c>
      <c r="H1044" s="146">
        <v>7.4999999999999997E-2</v>
      </c>
      <c r="I1044" s="374">
        <f t="shared" si="44"/>
        <v>8.0848665997011043E-3</v>
      </c>
      <c r="J1044" s="165"/>
      <c r="K1044" s="18"/>
      <c r="L1044" s="87"/>
      <c r="M1044" s="87"/>
      <c r="N1044" s="87"/>
      <c r="O1044" s="87"/>
      <c r="P1044" s="87"/>
      <c r="Q1044" s="87"/>
      <c r="R1044" s="87"/>
      <c r="S1044" s="87"/>
      <c r="T1044" s="87"/>
      <c r="U1044" s="87"/>
      <c r="V1044" s="87"/>
      <c r="W1044" s="87"/>
      <c r="X1044" s="87"/>
    </row>
    <row r="1045" spans="1:24" s="1" customFormat="1" ht="15.5" x14ac:dyDescent="0.35">
      <c r="A1045" s="168">
        <v>33</v>
      </c>
      <c r="B1045" s="321" t="s">
        <v>925</v>
      </c>
      <c r="C1045" s="146">
        <v>4352.13</v>
      </c>
      <c r="D1045" s="146"/>
      <c r="E1045" s="146"/>
      <c r="F1045" s="146">
        <v>4352.6099999999997</v>
      </c>
      <c r="G1045" s="146">
        <v>470</v>
      </c>
      <c r="H1045" s="146">
        <v>7.4999999999999997E-2</v>
      </c>
      <c r="I1045" s="374">
        <f t="shared" si="44"/>
        <v>8.0985891223886372E-3</v>
      </c>
      <c r="J1045" s="165"/>
      <c r="K1045" s="18"/>
      <c r="L1045" s="87"/>
      <c r="M1045" s="87"/>
      <c r="N1045" s="87"/>
      <c r="O1045" s="87"/>
      <c r="P1045" s="87"/>
      <c r="Q1045" s="87"/>
      <c r="R1045" s="87"/>
      <c r="S1045" s="87"/>
      <c r="T1045" s="87"/>
      <c r="U1045" s="87"/>
      <c r="V1045" s="87"/>
      <c r="W1045" s="87"/>
      <c r="X1045" s="87"/>
    </row>
    <row r="1046" spans="1:24" s="1" customFormat="1" ht="15.5" x14ac:dyDescent="0.35">
      <c r="A1046" s="319">
        <v>34</v>
      </c>
      <c r="B1046" s="321" t="s">
        <v>926</v>
      </c>
      <c r="C1046" s="146">
        <v>4481.0200000000004</v>
      </c>
      <c r="D1046" s="146"/>
      <c r="E1046" s="146">
        <v>48.33</v>
      </c>
      <c r="F1046" s="146">
        <v>4482.34</v>
      </c>
      <c r="G1046" s="146">
        <v>484</v>
      </c>
      <c r="H1046" s="146">
        <v>7.4999999999999997E-2</v>
      </c>
      <c r="I1046" s="374">
        <f t="shared" si="44"/>
        <v>8.0984485781979941E-3</v>
      </c>
      <c r="J1046" s="165"/>
      <c r="K1046" s="18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  <c r="X1046" s="87"/>
    </row>
    <row r="1047" spans="1:24" s="1" customFormat="1" ht="15.5" x14ac:dyDescent="0.35">
      <c r="A1047" s="168">
        <v>35</v>
      </c>
      <c r="B1047" s="334" t="s">
        <v>927</v>
      </c>
      <c r="C1047" s="146">
        <v>8136.02</v>
      </c>
      <c r="D1047" s="146"/>
      <c r="E1047" s="146"/>
      <c r="F1047" s="146">
        <v>8136.53</v>
      </c>
      <c r="G1047" s="146">
        <v>940</v>
      </c>
      <c r="H1047" s="146">
        <v>7.4999999999999997E-2</v>
      </c>
      <c r="I1047" s="374">
        <f t="shared" si="44"/>
        <v>8.6646273042685282E-3</v>
      </c>
      <c r="J1047" s="165"/>
      <c r="K1047" s="18"/>
      <c r="L1047" s="87"/>
      <c r="M1047" s="87"/>
      <c r="N1047" s="87"/>
      <c r="O1047" s="87"/>
      <c r="P1047" s="87"/>
      <c r="Q1047" s="87"/>
      <c r="R1047" s="87"/>
      <c r="S1047" s="87"/>
      <c r="T1047" s="87"/>
      <c r="U1047" s="87"/>
      <c r="V1047" s="87"/>
      <c r="W1047" s="87"/>
      <c r="X1047" s="87"/>
    </row>
    <row r="1048" spans="1:24" s="1" customFormat="1" ht="15.5" x14ac:dyDescent="0.35">
      <c r="A1048" s="168">
        <v>36</v>
      </c>
      <c r="B1048" s="321" t="s">
        <v>928</v>
      </c>
      <c r="C1048" s="146">
        <v>5922.13</v>
      </c>
      <c r="D1048" s="146">
        <v>77.599999999999994</v>
      </c>
      <c r="E1048" s="146">
        <v>240.4</v>
      </c>
      <c r="F1048" s="146">
        <v>5924.01</v>
      </c>
      <c r="G1048" s="146">
        <v>560</v>
      </c>
      <c r="H1048" s="146">
        <v>7.4999999999999997E-2</v>
      </c>
      <c r="I1048" s="374">
        <f t="shared" si="44"/>
        <v>7.0897922184466264E-3</v>
      </c>
      <c r="J1048" s="165"/>
      <c r="K1048" s="18"/>
      <c r="L1048" s="87"/>
      <c r="M1048" s="87"/>
      <c r="N1048" s="87"/>
      <c r="O1048" s="87"/>
      <c r="P1048" s="87"/>
      <c r="Q1048" s="87"/>
      <c r="R1048" s="87"/>
      <c r="S1048" s="87"/>
      <c r="T1048" s="87"/>
      <c r="U1048" s="87"/>
      <c r="V1048" s="87"/>
      <c r="W1048" s="87"/>
      <c r="X1048" s="87"/>
    </row>
    <row r="1049" spans="1:24" s="1" customFormat="1" ht="15.5" x14ac:dyDescent="0.35">
      <c r="A1049" s="319">
        <v>37</v>
      </c>
      <c r="B1049" s="321" t="s">
        <v>929</v>
      </c>
      <c r="C1049" s="146">
        <v>5641.92</v>
      </c>
      <c r="D1049" s="146">
        <v>100.4</v>
      </c>
      <c r="E1049" s="146">
        <v>535.70000000000005</v>
      </c>
      <c r="F1049" s="146">
        <v>5642.13</v>
      </c>
      <c r="G1049" s="146">
        <v>560</v>
      </c>
      <c r="H1049" s="146">
        <v>7.4999999999999997E-2</v>
      </c>
      <c r="I1049" s="374">
        <f t="shared" si="44"/>
        <v>7.4439972138181853E-3</v>
      </c>
      <c r="J1049" s="165"/>
      <c r="K1049" s="18"/>
      <c r="L1049" s="87"/>
      <c r="M1049" s="87"/>
      <c r="N1049" s="87"/>
      <c r="O1049" s="87"/>
      <c r="P1049" s="87"/>
      <c r="Q1049" s="87"/>
      <c r="R1049" s="87"/>
      <c r="S1049" s="87"/>
      <c r="T1049" s="87"/>
      <c r="U1049" s="87"/>
      <c r="V1049" s="87"/>
      <c r="W1049" s="87"/>
      <c r="X1049" s="87"/>
    </row>
    <row r="1050" spans="1:24" s="1" customFormat="1" ht="15.5" x14ac:dyDescent="0.35">
      <c r="A1050" s="168">
        <v>38</v>
      </c>
      <c r="B1050" s="321" t="s">
        <v>930</v>
      </c>
      <c r="C1050" s="146">
        <f>3994.79-6.68</f>
        <v>3988.11</v>
      </c>
      <c r="D1050" s="146"/>
      <c r="E1050" s="146"/>
      <c r="F1050" s="146">
        <v>3994.86</v>
      </c>
      <c r="G1050" s="146">
        <v>310</v>
      </c>
      <c r="H1050" s="146">
        <v>7.4999999999999997E-2</v>
      </c>
      <c r="I1050" s="374">
        <f t="shared" si="44"/>
        <v>5.8199786725942832E-3</v>
      </c>
      <c r="J1050" s="165"/>
      <c r="K1050" s="18"/>
      <c r="L1050" s="87"/>
      <c r="M1050" s="87"/>
      <c r="N1050" s="87"/>
      <c r="O1050" s="87"/>
      <c r="P1050" s="87"/>
      <c r="Q1050" s="87"/>
      <c r="R1050" s="87"/>
      <c r="S1050" s="87"/>
      <c r="T1050" s="87"/>
      <c r="U1050" s="87"/>
      <c r="V1050" s="87"/>
      <c r="W1050" s="87"/>
      <c r="X1050" s="87"/>
    </row>
    <row r="1051" spans="1:24" s="1" customFormat="1" ht="15.5" x14ac:dyDescent="0.35">
      <c r="A1051" s="168">
        <v>39</v>
      </c>
      <c r="B1051" s="321" t="s">
        <v>931</v>
      </c>
      <c r="C1051" s="146">
        <v>4150.55</v>
      </c>
      <c r="D1051" s="146"/>
      <c r="E1051" s="146"/>
      <c r="F1051" s="146">
        <v>4150.28</v>
      </c>
      <c r="G1051" s="146">
        <v>310</v>
      </c>
      <c r="H1051" s="146">
        <v>7.4999999999999997E-2</v>
      </c>
      <c r="I1051" s="374">
        <f t="shared" si="44"/>
        <v>5.6020316701523758E-3</v>
      </c>
      <c r="J1051" s="165"/>
      <c r="K1051" s="18"/>
      <c r="L1051" s="87"/>
      <c r="M1051" s="87"/>
      <c r="N1051" s="87"/>
      <c r="O1051" s="87"/>
      <c r="P1051" s="87"/>
      <c r="Q1051" s="87"/>
      <c r="R1051" s="87"/>
      <c r="S1051" s="87"/>
      <c r="T1051" s="87"/>
      <c r="U1051" s="87"/>
      <c r="V1051" s="87"/>
      <c r="W1051" s="87"/>
      <c r="X1051" s="87"/>
    </row>
    <row r="1052" spans="1:24" s="1" customFormat="1" ht="15.5" x14ac:dyDescent="0.35">
      <c r="A1052" s="319">
        <v>40</v>
      </c>
      <c r="B1052" s="321" t="s">
        <v>932</v>
      </c>
      <c r="C1052" s="146">
        <v>14374.02</v>
      </c>
      <c r="D1052" s="146"/>
      <c r="E1052" s="146"/>
      <c r="F1052" s="146">
        <v>14376.98</v>
      </c>
      <c r="G1052" s="146">
        <v>1410</v>
      </c>
      <c r="H1052" s="146">
        <v>7.4999999999999997E-2</v>
      </c>
      <c r="I1052" s="374">
        <f t="shared" si="44"/>
        <v>7.355508597772272E-3</v>
      </c>
      <c r="J1052" s="165"/>
      <c r="K1052" s="18"/>
      <c r="L1052" s="87"/>
      <c r="M1052" s="87"/>
      <c r="N1052" s="87"/>
      <c r="O1052" s="87"/>
      <c r="P1052" s="87"/>
      <c r="Q1052" s="87"/>
      <c r="R1052" s="87"/>
      <c r="S1052" s="87"/>
      <c r="T1052" s="87"/>
      <c r="U1052" s="87"/>
      <c r="V1052" s="87"/>
      <c r="W1052" s="87"/>
      <c r="X1052" s="87"/>
    </row>
    <row r="1053" spans="1:24" s="1" customFormat="1" ht="15.5" x14ac:dyDescent="0.35">
      <c r="A1053" s="168">
        <v>41</v>
      </c>
      <c r="B1053" s="321" t="s">
        <v>933</v>
      </c>
      <c r="C1053" s="146">
        <v>4120.28</v>
      </c>
      <c r="D1053" s="146"/>
      <c r="E1053" s="146"/>
      <c r="F1053" s="146">
        <v>4125.5200000000004</v>
      </c>
      <c r="G1053" s="146">
        <v>330</v>
      </c>
      <c r="H1053" s="146">
        <v>7.4999999999999997E-2</v>
      </c>
      <c r="I1053" s="374">
        <f t="shared" si="44"/>
        <v>5.9992437316992763E-3</v>
      </c>
      <c r="J1053" s="165"/>
      <c r="K1053" s="18"/>
      <c r="L1053" s="87"/>
      <c r="M1053" s="87"/>
      <c r="N1053" s="87"/>
      <c r="O1053" s="87"/>
      <c r="P1053" s="87"/>
      <c r="Q1053" s="87"/>
      <c r="R1053" s="87"/>
      <c r="S1053" s="87"/>
      <c r="T1053" s="87"/>
      <c r="U1053" s="87"/>
      <c r="V1053" s="87"/>
      <c r="W1053" s="87"/>
      <c r="X1053" s="87"/>
    </row>
    <row r="1054" spans="1:24" s="1" customFormat="1" ht="15.5" x14ac:dyDescent="0.35">
      <c r="A1054" s="168">
        <v>42</v>
      </c>
      <c r="B1054" s="321" t="s">
        <v>934</v>
      </c>
      <c r="C1054" s="146">
        <v>14371.39</v>
      </c>
      <c r="D1054" s="146"/>
      <c r="E1054" s="146"/>
      <c r="F1054" s="146">
        <v>14366.18</v>
      </c>
      <c r="G1054" s="146">
        <v>980</v>
      </c>
      <c r="H1054" s="146">
        <v>7.4999999999999997E-2</v>
      </c>
      <c r="I1054" s="374">
        <f t="shared" si="44"/>
        <v>5.1161825899438823E-3</v>
      </c>
      <c r="J1054" s="165"/>
      <c r="K1054" s="18"/>
      <c r="L1054" s="87"/>
      <c r="M1054" s="87"/>
      <c r="N1054" s="87"/>
      <c r="O1054" s="87"/>
      <c r="P1054" s="87"/>
      <c r="Q1054" s="87"/>
      <c r="R1054" s="87"/>
      <c r="S1054" s="87"/>
      <c r="T1054" s="87"/>
      <c r="U1054" s="87"/>
      <c r="V1054" s="87"/>
      <c r="W1054" s="87"/>
      <c r="X1054" s="87"/>
    </row>
    <row r="1055" spans="1:24" s="1" customFormat="1" ht="15.5" x14ac:dyDescent="0.35">
      <c r="A1055" s="319">
        <v>43</v>
      </c>
      <c r="B1055" s="321" t="s">
        <v>935</v>
      </c>
      <c r="C1055" s="146">
        <v>9061.4</v>
      </c>
      <c r="D1055" s="146"/>
      <c r="E1055" s="146">
        <v>2450</v>
      </c>
      <c r="F1055" s="146">
        <v>9061.35</v>
      </c>
      <c r="G1055" s="146">
        <v>940</v>
      </c>
      <c r="H1055" s="146">
        <v>7.4999999999999997E-2</v>
      </c>
      <c r="I1055" s="374">
        <f t="shared" si="44"/>
        <v>7.7802976377692066E-3</v>
      </c>
      <c r="J1055" s="165"/>
      <c r="K1055" s="18"/>
      <c r="L1055" s="87"/>
      <c r="M1055" s="87"/>
      <c r="N1055" s="87"/>
      <c r="O1055" s="87"/>
      <c r="P1055" s="87"/>
      <c r="Q1055" s="87"/>
      <c r="R1055" s="87"/>
      <c r="S1055" s="87"/>
      <c r="T1055" s="87"/>
      <c r="U1055" s="87"/>
      <c r="V1055" s="87"/>
      <c r="W1055" s="87"/>
      <c r="X1055" s="87"/>
    </row>
    <row r="1056" spans="1:24" s="1" customFormat="1" ht="15.5" x14ac:dyDescent="0.35">
      <c r="A1056" s="168">
        <v>44</v>
      </c>
      <c r="B1056" s="321" t="s">
        <v>937</v>
      </c>
      <c r="C1056" s="146">
        <v>9038.0300000000007</v>
      </c>
      <c r="D1056" s="146"/>
      <c r="E1056" s="146">
        <v>1829.2</v>
      </c>
      <c r="F1056" s="146">
        <v>9039.07</v>
      </c>
      <c r="G1056" s="146">
        <v>827</v>
      </c>
      <c r="H1056" s="146">
        <v>7.4999999999999997E-2</v>
      </c>
      <c r="I1056" s="374">
        <f t="shared" si="44"/>
        <v>6.861878489711884E-3</v>
      </c>
      <c r="J1056" s="165"/>
      <c r="K1056" s="18"/>
      <c r="L1056" s="87"/>
      <c r="M1056" s="87"/>
      <c r="N1056" s="87"/>
      <c r="O1056" s="87"/>
      <c r="P1056" s="87"/>
      <c r="Q1056" s="87"/>
      <c r="R1056" s="87"/>
      <c r="S1056" s="87"/>
      <c r="T1056" s="87"/>
      <c r="U1056" s="87"/>
      <c r="V1056" s="87"/>
      <c r="W1056" s="87"/>
      <c r="X1056" s="87"/>
    </row>
    <row r="1057" spans="1:24" s="1" customFormat="1" ht="15.5" x14ac:dyDescent="0.35">
      <c r="A1057" s="168">
        <v>45</v>
      </c>
      <c r="B1057" s="321" t="s">
        <v>938</v>
      </c>
      <c r="C1057" s="146">
        <v>6690.6</v>
      </c>
      <c r="D1057" s="146"/>
      <c r="E1057" s="146">
        <v>855.4</v>
      </c>
      <c r="F1057" s="146">
        <v>6690.61</v>
      </c>
      <c r="G1057" s="146"/>
      <c r="H1057" s="146">
        <v>7.4999999999999997E-2</v>
      </c>
      <c r="I1057" s="374">
        <f t="shared" si="44"/>
        <v>0</v>
      </c>
      <c r="J1057" s="165"/>
      <c r="K1057" s="18"/>
      <c r="L1057" s="87"/>
      <c r="M1057" s="87"/>
      <c r="N1057" s="87"/>
      <c r="O1057" s="87"/>
      <c r="P1057" s="87"/>
      <c r="Q1057" s="87"/>
      <c r="R1057" s="87"/>
      <c r="S1057" s="87"/>
      <c r="T1057" s="87"/>
      <c r="U1057" s="87"/>
      <c r="V1057" s="87"/>
      <c r="W1057" s="87"/>
      <c r="X1057" s="87"/>
    </row>
    <row r="1058" spans="1:24" s="1" customFormat="1" ht="15.5" x14ac:dyDescent="0.35">
      <c r="A1058" s="319">
        <v>46</v>
      </c>
      <c r="B1058" s="321" t="s">
        <v>2171</v>
      </c>
      <c r="C1058" s="146">
        <v>2503.4</v>
      </c>
      <c r="D1058" s="146"/>
      <c r="E1058" s="146"/>
      <c r="F1058" s="146">
        <v>2503.4</v>
      </c>
      <c r="G1058" s="146"/>
      <c r="H1058" s="146">
        <v>7.4999999999999997E-2</v>
      </c>
      <c r="I1058" s="374">
        <f t="shared" si="44"/>
        <v>0</v>
      </c>
      <c r="J1058" s="165"/>
      <c r="K1058" s="18"/>
      <c r="L1058" s="87"/>
      <c r="M1058" s="87"/>
      <c r="N1058" s="87"/>
      <c r="O1058" s="87"/>
      <c r="P1058" s="87"/>
      <c r="Q1058" s="87"/>
      <c r="R1058" s="87"/>
      <c r="S1058" s="87"/>
      <c r="T1058" s="87"/>
      <c r="U1058" s="87"/>
      <c r="V1058" s="87"/>
      <c r="W1058" s="87"/>
      <c r="X1058" s="87"/>
    </row>
    <row r="1059" spans="1:24" s="1" customFormat="1" ht="15.5" x14ac:dyDescent="0.35">
      <c r="A1059" s="168">
        <v>47</v>
      </c>
      <c r="B1059" s="321" t="s">
        <v>2172</v>
      </c>
      <c r="C1059" s="146">
        <v>1175</v>
      </c>
      <c r="D1059" s="146"/>
      <c r="E1059" s="146"/>
      <c r="F1059" s="146">
        <v>1175</v>
      </c>
      <c r="G1059" s="146"/>
      <c r="H1059" s="146">
        <v>7.4999999999999997E-2</v>
      </c>
      <c r="I1059" s="374">
        <f t="shared" si="44"/>
        <v>0</v>
      </c>
      <c r="J1059" s="165"/>
      <c r="K1059" s="18"/>
      <c r="L1059" s="87"/>
      <c r="M1059" s="87"/>
      <c r="N1059" s="87"/>
      <c r="O1059" s="87"/>
      <c r="P1059" s="87"/>
      <c r="Q1059" s="87"/>
      <c r="R1059" s="87"/>
      <c r="S1059" s="87"/>
      <c r="T1059" s="87"/>
      <c r="U1059" s="87"/>
      <c r="V1059" s="87"/>
      <c r="W1059" s="87"/>
      <c r="X1059" s="87"/>
    </row>
    <row r="1060" spans="1:24" s="346" customFormat="1" ht="16" thickBot="1" x14ac:dyDescent="0.4">
      <c r="A1060" s="367"/>
      <c r="B1060" s="378" t="s">
        <v>1063</v>
      </c>
      <c r="C1060" s="143">
        <f>SUM(C1013:C1059)</f>
        <v>155215.19</v>
      </c>
      <c r="D1060" s="143">
        <f>SUM(D1013:D1059)</f>
        <v>178</v>
      </c>
      <c r="E1060" s="143">
        <f>SUM(E1013:E1059)</f>
        <v>6007.53</v>
      </c>
      <c r="F1060" s="143">
        <f>SUM(F1013:F1059)</f>
        <v>155226.66</v>
      </c>
      <c r="G1060" s="143">
        <f>SUM(G1013:G1059)</f>
        <v>13182</v>
      </c>
      <c r="H1060" s="146">
        <v>7.4999999999999997E-2</v>
      </c>
      <c r="I1060" s="373">
        <f>G1060*H1060/F1060</f>
        <v>6.3690734568404676E-3</v>
      </c>
      <c r="J1060" s="337"/>
      <c r="K1060" s="345"/>
    </row>
    <row r="1061" spans="1:24" s="343" customFormat="1" ht="16" thickBot="1" x14ac:dyDescent="0.4">
      <c r="A1061" s="952" t="s">
        <v>1014</v>
      </c>
      <c r="B1061" s="953"/>
      <c r="C1061" s="354"/>
      <c r="D1061" s="354"/>
      <c r="E1061" s="354"/>
      <c r="F1061" s="146">
        <f t="shared" ref="F1061:F1098" si="45">C1061+D1061+E1061</f>
        <v>0</v>
      </c>
      <c r="G1061" s="354"/>
      <c r="H1061" s="146">
        <v>7.4999999999999997E-2</v>
      </c>
      <c r="I1061" s="362"/>
      <c r="J1061" s="341"/>
      <c r="K1061" s="342"/>
    </row>
    <row r="1062" spans="1:24" s="1" customFormat="1" ht="15.5" x14ac:dyDescent="0.35">
      <c r="A1062" s="168">
        <v>1</v>
      </c>
      <c r="B1062" s="321" t="s">
        <v>939</v>
      </c>
      <c r="C1062" s="847">
        <v>3648.31</v>
      </c>
      <c r="D1062" s="13"/>
      <c r="E1062" s="13">
        <v>290.5</v>
      </c>
      <c r="F1062" s="146">
        <f t="shared" si="45"/>
        <v>3938.81</v>
      </c>
      <c r="G1062" s="146">
        <v>457.9</v>
      </c>
      <c r="H1062" s="146">
        <v>7.4999999999999997E-2</v>
      </c>
      <c r="I1062" s="374">
        <f t="shared" ref="I1062:I1082" si="46">G1062*H1062/F1062</f>
        <v>8.719003963125917E-3</v>
      </c>
      <c r="J1062" s="165">
        <v>4.1186205904045767E-3</v>
      </c>
      <c r="K1062" s="18"/>
      <c r="L1062" s="87"/>
      <c r="M1062" s="87"/>
      <c r="N1062" s="87"/>
      <c r="O1062" s="87"/>
      <c r="P1062" s="87"/>
      <c r="Q1062" s="87"/>
      <c r="R1062" s="87"/>
      <c r="S1062" s="87"/>
      <c r="T1062" s="87"/>
      <c r="U1062" s="87"/>
      <c r="V1062" s="87"/>
      <c r="W1062" s="87"/>
      <c r="X1062" s="87"/>
    </row>
    <row r="1063" spans="1:24" s="1" customFormat="1" ht="15.5" x14ac:dyDescent="0.35">
      <c r="A1063" s="168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46">
        <f t="shared" si="45"/>
        <v>6467.3</v>
      </c>
      <c r="G1063" s="146">
        <v>710</v>
      </c>
      <c r="H1063" s="146">
        <v>7.4999999999999997E-2</v>
      </c>
      <c r="I1063" s="374">
        <f t="shared" si="46"/>
        <v>8.2337296862678398E-3</v>
      </c>
      <c r="J1063" s="165">
        <v>3.9083265442214962E-3</v>
      </c>
      <c r="K1063" s="18"/>
      <c r="L1063" s="87"/>
      <c r="M1063" s="87"/>
      <c r="N1063" s="87"/>
      <c r="O1063" s="87"/>
      <c r="P1063" s="87"/>
      <c r="Q1063" s="87"/>
      <c r="R1063" s="87"/>
      <c r="S1063" s="87"/>
      <c r="T1063" s="87"/>
      <c r="U1063" s="87"/>
      <c r="V1063" s="87"/>
      <c r="W1063" s="87"/>
      <c r="X1063" s="87"/>
    </row>
    <row r="1064" spans="1:24" s="1" customFormat="1" ht="15.5" x14ac:dyDescent="0.35">
      <c r="A1064" s="319">
        <v>3</v>
      </c>
      <c r="B1064" s="321" t="s">
        <v>941</v>
      </c>
      <c r="C1064" s="848">
        <v>4137.62</v>
      </c>
      <c r="D1064" s="13"/>
      <c r="E1064" s="13"/>
      <c r="F1064" s="146">
        <f t="shared" si="45"/>
        <v>4137.62</v>
      </c>
      <c r="G1064" s="146">
        <v>514.70000000000005</v>
      </c>
      <c r="H1064" s="146">
        <v>7.4999999999999997E-2</v>
      </c>
      <c r="I1064" s="374">
        <f t="shared" si="46"/>
        <v>9.3296387778481343E-3</v>
      </c>
      <c r="J1064" s="165">
        <v>4.4035972876118957E-3</v>
      </c>
      <c r="K1064" s="18"/>
      <c r="L1064" s="87"/>
      <c r="M1064" s="87"/>
      <c r="N1064" s="87"/>
      <c r="O1064" s="87"/>
      <c r="P1064" s="87"/>
      <c r="Q1064" s="87"/>
      <c r="R1064" s="87"/>
      <c r="S1064" s="87"/>
      <c r="T1064" s="87"/>
      <c r="U1064" s="87"/>
      <c r="V1064" s="87"/>
      <c r="W1064" s="87"/>
      <c r="X1064" s="87"/>
    </row>
    <row r="1065" spans="1:24" s="1" customFormat="1" ht="15.5" x14ac:dyDescent="0.35">
      <c r="A1065" s="168">
        <v>4</v>
      </c>
      <c r="B1065" s="321" t="s">
        <v>942</v>
      </c>
      <c r="C1065" s="848">
        <v>6632.1</v>
      </c>
      <c r="D1065" s="13"/>
      <c r="E1065" s="13"/>
      <c r="F1065" s="146">
        <f t="shared" si="45"/>
        <v>6632.1</v>
      </c>
      <c r="G1065" s="146">
        <v>824.9</v>
      </c>
      <c r="H1065" s="146">
        <v>7.4999999999999997E-2</v>
      </c>
      <c r="I1065" s="374">
        <f t="shared" si="46"/>
        <v>9.328493237436104E-3</v>
      </c>
      <c r="J1065" s="165">
        <v>4.3771224984839301E-3</v>
      </c>
      <c r="K1065" s="18"/>
      <c r="L1065" s="87"/>
      <c r="M1065" s="87"/>
      <c r="N1065" s="87"/>
      <c r="O1065" s="87"/>
      <c r="P1065" s="87"/>
      <c r="Q1065" s="87"/>
      <c r="R1065" s="87"/>
      <c r="S1065" s="87"/>
      <c r="T1065" s="87"/>
      <c r="U1065" s="87"/>
      <c r="V1065" s="87"/>
      <c r="W1065" s="87"/>
      <c r="X1065" s="87"/>
    </row>
    <row r="1066" spans="1:24" s="1" customFormat="1" ht="15.5" x14ac:dyDescent="0.35">
      <c r="A1066" s="168">
        <v>5</v>
      </c>
      <c r="B1066" s="321" t="s">
        <v>943</v>
      </c>
      <c r="C1066" s="848">
        <v>7476.63</v>
      </c>
      <c r="D1066" s="13"/>
      <c r="E1066" s="13"/>
      <c r="F1066" s="146">
        <f t="shared" si="45"/>
        <v>7476.63</v>
      </c>
      <c r="G1066" s="146">
        <v>899</v>
      </c>
      <c r="H1066" s="146">
        <v>7.4999999999999997E-2</v>
      </c>
      <c r="I1066" s="374">
        <f t="shared" si="46"/>
        <v>9.0181004008490443E-3</v>
      </c>
      <c r="J1066" s="165">
        <v>4.2119114166693445E-3</v>
      </c>
      <c r="K1066" s="18"/>
      <c r="L1066" s="87"/>
      <c r="M1066" s="87"/>
      <c r="N1066" s="87"/>
      <c r="O1066" s="87"/>
      <c r="P1066" s="87"/>
      <c r="Q1066" s="87"/>
      <c r="R1066" s="87"/>
      <c r="S1066" s="87"/>
      <c r="T1066" s="87"/>
      <c r="U1066" s="87"/>
      <c r="V1066" s="87"/>
      <c r="W1066" s="87"/>
      <c r="X1066" s="87"/>
    </row>
    <row r="1067" spans="1:24" s="1" customFormat="1" ht="15.5" x14ac:dyDescent="0.35">
      <c r="A1067" s="319">
        <v>6</v>
      </c>
      <c r="B1067" s="321" t="s">
        <v>944</v>
      </c>
      <c r="C1067" s="848">
        <v>2286.9</v>
      </c>
      <c r="D1067" s="13"/>
      <c r="E1067" s="13"/>
      <c r="F1067" s="146">
        <f t="shared" si="45"/>
        <v>2286.9</v>
      </c>
      <c r="G1067" s="146">
        <v>280.7</v>
      </c>
      <c r="H1067" s="146">
        <v>7.4999999999999997E-2</v>
      </c>
      <c r="I1067" s="374">
        <f t="shared" si="46"/>
        <v>9.2056932966023859E-3</v>
      </c>
      <c r="J1067" s="165">
        <v>4.3154265132214712E-3</v>
      </c>
      <c r="K1067" s="18"/>
      <c r="L1067" s="87"/>
      <c r="M1067" s="87"/>
      <c r="N1067" s="87"/>
      <c r="O1067" s="87"/>
      <c r="P1067" s="87"/>
      <c r="Q1067" s="87"/>
      <c r="R1067" s="87"/>
      <c r="S1067" s="87"/>
      <c r="T1067" s="87"/>
      <c r="U1067" s="87"/>
      <c r="V1067" s="87"/>
      <c r="W1067" s="87"/>
      <c r="X1067" s="87"/>
    </row>
    <row r="1068" spans="1:24" s="1" customFormat="1" ht="15.5" x14ac:dyDescent="0.35">
      <c r="A1068" s="168">
        <v>7</v>
      </c>
      <c r="B1068" s="321" t="s">
        <v>945</v>
      </c>
      <c r="C1068" s="848">
        <v>4665.6000000000004</v>
      </c>
      <c r="D1068" s="13"/>
      <c r="E1068" s="13"/>
      <c r="F1068" s="146">
        <f t="shared" si="45"/>
        <v>4665.6000000000004</v>
      </c>
      <c r="G1068" s="146">
        <v>552.5</v>
      </c>
      <c r="H1068" s="146">
        <v>7.4999999999999997E-2</v>
      </c>
      <c r="I1068" s="374">
        <f t="shared" si="46"/>
        <v>8.8814943415637861E-3</v>
      </c>
      <c r="J1068" s="165">
        <v>4.1653832152558036E-3</v>
      </c>
      <c r="K1068" s="18"/>
      <c r="L1068" s="87"/>
      <c r="M1068" s="87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</row>
    <row r="1069" spans="1:24" s="1" customFormat="1" ht="15.5" x14ac:dyDescent="0.35">
      <c r="A1069" s="168">
        <v>8</v>
      </c>
      <c r="B1069" s="321" t="s">
        <v>946</v>
      </c>
      <c r="C1069" s="848">
        <f>5543.95-53.4</f>
        <v>5490.55</v>
      </c>
      <c r="D1069" s="5"/>
      <c r="E1069" s="850">
        <v>72.8</v>
      </c>
      <c r="F1069" s="146">
        <f>C1069+D1069+E1069</f>
        <v>5563.35</v>
      </c>
      <c r="G1069" s="146">
        <v>1019.1</v>
      </c>
      <c r="H1069" s="146">
        <v>7.4999999999999997E-2</v>
      </c>
      <c r="I1069" s="374">
        <f t="shared" si="46"/>
        <v>1.3738574779584243E-2</v>
      </c>
      <c r="J1069" s="165">
        <v>6.425193871760923E-3</v>
      </c>
      <c r="K1069" s="18"/>
      <c r="L1069" s="87"/>
      <c r="M1069" s="87"/>
      <c r="N1069" s="87"/>
      <c r="O1069" s="87"/>
      <c r="P1069" s="87"/>
      <c r="Q1069" s="87"/>
      <c r="R1069" s="87"/>
      <c r="S1069" s="87"/>
      <c r="T1069" s="87"/>
      <c r="U1069" s="87"/>
      <c r="V1069" s="87"/>
      <c r="W1069" s="87"/>
      <c r="X1069" s="87"/>
    </row>
    <row r="1070" spans="1:24" s="1" customFormat="1" ht="15.5" x14ac:dyDescent="0.35">
      <c r="A1070" s="319">
        <v>9</v>
      </c>
      <c r="B1070" s="321" t="s">
        <v>948</v>
      </c>
      <c r="C1070" s="848">
        <v>4602.66</v>
      </c>
      <c r="D1070" s="13"/>
      <c r="E1070" s="13"/>
      <c r="F1070" s="146">
        <f t="shared" si="45"/>
        <v>4602.66</v>
      </c>
      <c r="G1070" s="146">
        <v>638</v>
      </c>
      <c r="H1070" s="146">
        <v>7.4999999999999997E-2</v>
      </c>
      <c r="I1070" s="374">
        <f t="shared" si="46"/>
        <v>1.039616221923844E-2</v>
      </c>
      <c r="J1070" s="165">
        <v>4.9008311440905811E-3</v>
      </c>
      <c r="K1070" s="18"/>
      <c r="L1070" s="87"/>
      <c r="M1070" s="87"/>
      <c r="N1070" s="87"/>
      <c r="O1070" s="87"/>
      <c r="P1070" s="87"/>
      <c r="Q1070" s="87"/>
      <c r="R1070" s="87"/>
      <c r="S1070" s="87"/>
      <c r="T1070" s="87"/>
      <c r="U1070" s="87"/>
      <c r="V1070" s="87"/>
      <c r="W1070" s="87"/>
      <c r="X1070" s="87"/>
    </row>
    <row r="1071" spans="1:24" s="1" customFormat="1" ht="15.5" x14ac:dyDescent="0.35">
      <c r="A1071" s="168">
        <v>10</v>
      </c>
      <c r="B1071" s="321" t="s">
        <v>949</v>
      </c>
      <c r="C1071" s="848">
        <v>4598.8999999999996</v>
      </c>
      <c r="D1071" s="13"/>
      <c r="E1071" s="13"/>
      <c r="F1071" s="146">
        <f t="shared" si="45"/>
        <v>4598.8999999999996</v>
      </c>
      <c r="G1071" s="146">
        <v>514.4</v>
      </c>
      <c r="H1071" s="146">
        <v>7.4999999999999997E-2</v>
      </c>
      <c r="I1071" s="374">
        <f t="shared" si="46"/>
        <v>8.3889625780077855E-3</v>
      </c>
      <c r="J1071" s="165">
        <v>3.9167995544542615E-3</v>
      </c>
      <c r="K1071" s="18"/>
      <c r="L1071" s="87"/>
      <c r="M1071" s="87"/>
      <c r="N1071" s="87"/>
      <c r="O1071" s="87"/>
      <c r="P1071" s="87"/>
      <c r="Q1071" s="87"/>
      <c r="R1071" s="87"/>
      <c r="S1071" s="87"/>
      <c r="T1071" s="87"/>
      <c r="U1071" s="87"/>
      <c r="V1071" s="87"/>
      <c r="W1071" s="87"/>
      <c r="X1071" s="87"/>
    </row>
    <row r="1072" spans="1:24" s="1" customFormat="1" ht="15.5" x14ac:dyDescent="0.35">
      <c r="A1072" s="168">
        <v>11</v>
      </c>
      <c r="B1072" s="321" t="s">
        <v>963</v>
      </c>
      <c r="C1072" s="848">
        <v>4536.95</v>
      </c>
      <c r="D1072" s="13"/>
      <c r="E1072" s="13"/>
      <c r="F1072" s="146">
        <f t="shared" si="45"/>
        <v>4536.95</v>
      </c>
      <c r="G1072" s="146">
        <v>518.1</v>
      </c>
      <c r="H1072" s="146">
        <v>7.4999999999999997E-2</v>
      </c>
      <c r="I1072" s="374">
        <f t="shared" si="46"/>
        <v>8.5646745060007287E-3</v>
      </c>
      <c r="J1072" s="165">
        <v>4.0382546883037931E-3</v>
      </c>
      <c r="K1072" s="18"/>
      <c r="L1072" s="87"/>
      <c r="M1072" s="87"/>
      <c r="N1072" s="87"/>
      <c r="O1072" s="87"/>
      <c r="P1072" s="87"/>
      <c r="Q1072" s="87"/>
      <c r="R1072" s="87"/>
      <c r="S1072" s="87"/>
      <c r="T1072" s="87"/>
      <c r="U1072" s="87"/>
      <c r="V1072" s="87"/>
      <c r="W1072" s="87"/>
      <c r="X1072" s="87"/>
    </row>
    <row r="1073" spans="1:24" s="1" customFormat="1" ht="15.5" x14ac:dyDescent="0.35">
      <c r="A1073" s="319">
        <v>12</v>
      </c>
      <c r="B1073" s="321" t="s">
        <v>964</v>
      </c>
      <c r="C1073" s="848">
        <v>4379.6000000000004</v>
      </c>
      <c r="D1073" s="13"/>
      <c r="E1073" s="13"/>
      <c r="F1073" s="146">
        <f t="shared" si="45"/>
        <v>4379.6000000000004</v>
      </c>
      <c r="G1073" s="146">
        <v>652.20000000000005</v>
      </c>
      <c r="H1073" s="146">
        <v>7.4999999999999997E-2</v>
      </c>
      <c r="I1073" s="374">
        <f t="shared" si="46"/>
        <v>1.1168828203488902E-2</v>
      </c>
      <c r="J1073" s="165">
        <v>5.2614959087242145E-3</v>
      </c>
      <c r="K1073" s="18"/>
      <c r="L1073" s="87"/>
      <c r="M1073" s="87"/>
      <c r="N1073" s="87"/>
      <c r="O1073" s="87"/>
      <c r="P1073" s="87"/>
      <c r="Q1073" s="87"/>
      <c r="R1073" s="87"/>
      <c r="S1073" s="87"/>
      <c r="T1073" s="87"/>
      <c r="U1073" s="87"/>
      <c r="V1073" s="87"/>
      <c r="W1073" s="87"/>
      <c r="X1073" s="87"/>
    </row>
    <row r="1074" spans="1:24" s="1" customFormat="1" ht="15.5" x14ac:dyDescent="0.35">
      <c r="A1074" s="168">
        <v>13</v>
      </c>
      <c r="B1074" s="321" t="s">
        <v>965</v>
      </c>
      <c r="C1074" s="848">
        <v>3127.27</v>
      </c>
      <c r="D1074" s="13"/>
      <c r="E1074" s="13"/>
      <c r="F1074" s="146">
        <f t="shared" si="45"/>
        <v>3127.27</v>
      </c>
      <c r="G1074" s="146">
        <v>482.3</v>
      </c>
      <c r="H1074" s="146">
        <v>7.4999999999999997E-2</v>
      </c>
      <c r="I1074" s="374">
        <f t="shared" si="46"/>
        <v>1.1566797878021406E-2</v>
      </c>
      <c r="J1074" s="165">
        <v>5.3913051809930191E-3</v>
      </c>
      <c r="K1074" s="18"/>
      <c r="L1074" s="87"/>
      <c r="M1074" s="87"/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  <c r="X1074" s="87"/>
    </row>
    <row r="1075" spans="1:24" s="1" customFormat="1" ht="15.5" x14ac:dyDescent="0.35">
      <c r="A1075" s="168">
        <v>14</v>
      </c>
      <c r="B1075" s="321" t="s">
        <v>966</v>
      </c>
      <c r="C1075" s="848">
        <f>3356.6</f>
        <v>3356.6</v>
      </c>
      <c r="D1075" s="13"/>
      <c r="E1075" s="849">
        <v>46.8</v>
      </c>
      <c r="F1075" s="146">
        <f t="shared" si="45"/>
        <v>3403.4</v>
      </c>
      <c r="G1075" s="146">
        <v>492.4</v>
      </c>
      <c r="H1075" s="146">
        <v>7.4999999999999997E-2</v>
      </c>
      <c r="I1075" s="374">
        <f t="shared" si="46"/>
        <v>1.0850913792090262E-2</v>
      </c>
      <c r="J1075" s="165">
        <v>5.1033763895551648E-3</v>
      </c>
      <c r="K1075" s="18"/>
      <c r="L1075" s="87"/>
      <c r="M1075" s="87"/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  <c r="X1075" s="87"/>
    </row>
    <row r="1076" spans="1:24" s="1" customFormat="1" ht="15.5" x14ac:dyDescent="0.35">
      <c r="A1076" s="319">
        <v>15</v>
      </c>
      <c r="B1076" s="321" t="s">
        <v>967</v>
      </c>
      <c r="C1076" s="848">
        <v>50.5</v>
      </c>
      <c r="D1076" s="851"/>
      <c r="E1076" s="851"/>
      <c r="F1076" s="167">
        <f t="shared" si="45"/>
        <v>50.5</v>
      </c>
      <c r="G1076" s="146"/>
      <c r="H1076" s="146">
        <v>7.4999999999999997E-2</v>
      </c>
      <c r="I1076" s="374">
        <f t="shared" si="46"/>
        <v>0</v>
      </c>
      <c r="J1076" s="165"/>
      <c r="K1076" s="18"/>
      <c r="L1076" s="87"/>
      <c r="M1076" s="87"/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  <c r="X1076" s="87"/>
    </row>
    <row r="1077" spans="1:24" s="1" customFormat="1" ht="15.5" x14ac:dyDescent="0.35">
      <c r="A1077" s="168">
        <v>16</v>
      </c>
      <c r="B1077" s="321" t="s">
        <v>787</v>
      </c>
      <c r="C1077" s="848">
        <v>311.10000000000002</v>
      </c>
      <c r="D1077" s="13"/>
      <c r="E1077" s="13"/>
      <c r="F1077" s="146">
        <f t="shared" si="45"/>
        <v>311.10000000000002</v>
      </c>
      <c r="G1077" s="146">
        <v>16.600000000000001</v>
      </c>
      <c r="H1077" s="146">
        <v>7.4999999999999997E-2</v>
      </c>
      <c r="I1077" s="374">
        <f t="shared" si="46"/>
        <v>4.0019286403085823E-3</v>
      </c>
      <c r="J1077" s="165"/>
      <c r="K1077" s="18"/>
      <c r="L1077" s="87"/>
      <c r="M1077" s="87"/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  <c r="X1077" s="87"/>
    </row>
    <row r="1078" spans="1:24" s="1" customFormat="1" ht="15.5" x14ac:dyDescent="0.35">
      <c r="A1078" s="168">
        <v>17</v>
      </c>
      <c r="B1078" s="321" t="s">
        <v>788</v>
      </c>
      <c r="C1078" s="848">
        <v>305.14999999999998</v>
      </c>
      <c r="D1078" s="13"/>
      <c r="E1078" s="13"/>
      <c r="F1078" s="146">
        <f t="shared" si="45"/>
        <v>305.14999999999998</v>
      </c>
      <c r="G1078" s="146">
        <v>16.600000000000001</v>
      </c>
      <c r="H1078" s="146">
        <v>7.4999999999999997E-2</v>
      </c>
      <c r="I1078" s="374">
        <f t="shared" si="46"/>
        <v>4.079960675077831E-3</v>
      </c>
      <c r="J1078" s="165"/>
      <c r="K1078" s="18"/>
      <c r="L1078" s="87"/>
      <c r="M1078" s="87"/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  <c r="X1078" s="87"/>
    </row>
    <row r="1079" spans="1:24" s="1" customFormat="1" ht="15.5" x14ac:dyDescent="0.35">
      <c r="A1079" s="319">
        <v>18</v>
      </c>
      <c r="B1079" s="321" t="s">
        <v>789</v>
      </c>
      <c r="C1079" s="848">
        <v>840.06</v>
      </c>
      <c r="D1079" s="13"/>
      <c r="E1079" s="13"/>
      <c r="F1079" s="146">
        <f t="shared" si="45"/>
        <v>840.06</v>
      </c>
      <c r="G1079" s="146">
        <v>16.600000000000001</v>
      </c>
      <c r="H1079" s="146">
        <v>7.4999999999999997E-2</v>
      </c>
      <c r="I1079" s="374">
        <f t="shared" si="46"/>
        <v>1.4820369973573319E-3</v>
      </c>
      <c r="J1079" s="165"/>
      <c r="K1079" s="18"/>
      <c r="L1079" s="87"/>
      <c r="M1079" s="87"/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  <c r="X1079" s="87"/>
    </row>
    <row r="1080" spans="1:24" s="1" customFormat="1" ht="15.5" x14ac:dyDescent="0.35">
      <c r="A1080" s="168">
        <v>19</v>
      </c>
      <c r="B1080" s="321" t="s">
        <v>790</v>
      </c>
      <c r="C1080" s="848">
        <v>661.54</v>
      </c>
      <c r="D1080" s="13"/>
      <c r="E1080" s="849">
        <v>135.4</v>
      </c>
      <c r="F1080" s="146">
        <f t="shared" si="45"/>
        <v>796.93999999999994</v>
      </c>
      <c r="G1080" s="146">
        <v>16.600000000000001</v>
      </c>
      <c r="H1080" s="146">
        <v>7.4999999999999997E-2</v>
      </c>
      <c r="I1080" s="374">
        <f t="shared" si="46"/>
        <v>1.5622255125856404E-3</v>
      </c>
      <c r="J1080" s="165"/>
      <c r="K1080" s="18"/>
      <c r="L1080" s="87"/>
      <c r="M1080" s="87"/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  <c r="X1080" s="87"/>
    </row>
    <row r="1081" spans="1:24" s="1" customFormat="1" ht="15.5" x14ac:dyDescent="0.35">
      <c r="A1081" s="168">
        <v>20</v>
      </c>
      <c r="B1081" s="321" t="s">
        <v>791</v>
      </c>
      <c r="C1081" s="848">
        <v>2260.08</v>
      </c>
      <c r="D1081" s="13"/>
      <c r="E1081" s="13"/>
      <c r="F1081" s="146">
        <f t="shared" si="45"/>
        <v>2260.08</v>
      </c>
      <c r="G1081" s="146">
        <v>150.5</v>
      </c>
      <c r="H1081" s="146">
        <v>7.4999999999999997E-2</v>
      </c>
      <c r="I1081" s="374">
        <f t="shared" si="46"/>
        <v>4.9942922374429221E-3</v>
      </c>
      <c r="J1081" s="165"/>
      <c r="K1081" s="18"/>
      <c r="L1081" s="87"/>
      <c r="M1081" s="87"/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  <c r="X1081" s="87"/>
    </row>
    <row r="1082" spans="1:24" s="1" customFormat="1" ht="15.5" x14ac:dyDescent="0.35">
      <c r="A1082" s="319">
        <v>21</v>
      </c>
      <c r="B1082" s="321" t="s">
        <v>792</v>
      </c>
      <c r="C1082" s="848">
        <v>120.8</v>
      </c>
      <c r="D1082" s="13"/>
      <c r="E1082" s="13"/>
      <c r="F1082" s="146">
        <f t="shared" si="45"/>
        <v>120.8</v>
      </c>
      <c r="G1082" s="146"/>
      <c r="H1082" s="146">
        <v>7.4999999999999997E-2</v>
      </c>
      <c r="I1082" s="374">
        <f t="shared" si="46"/>
        <v>0</v>
      </c>
      <c r="J1082" s="165"/>
      <c r="K1082" s="18"/>
      <c r="L1082" s="87"/>
      <c r="M1082" s="87"/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  <c r="X1082" s="87"/>
    </row>
    <row r="1083" spans="1:24" s="1" customFormat="1" ht="15.5" x14ac:dyDescent="0.35">
      <c r="A1083" s="168">
        <v>22</v>
      </c>
      <c r="B1083" s="321" t="s">
        <v>793</v>
      </c>
      <c r="C1083" s="848">
        <v>174.6</v>
      </c>
      <c r="D1083" s="13"/>
      <c r="E1083" s="13"/>
      <c r="F1083" s="146">
        <f t="shared" si="45"/>
        <v>174.6</v>
      </c>
      <c r="G1083" s="146"/>
      <c r="H1083" s="146">
        <v>7.4999999999999997E-2</v>
      </c>
      <c r="I1083" s="374">
        <f>G1083*H1083/F1083</f>
        <v>0</v>
      </c>
      <c r="J1083" s="165"/>
      <c r="K1083" s="18"/>
      <c r="L1083" s="87"/>
      <c r="M1083" s="87"/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  <c r="X1083" s="87"/>
    </row>
    <row r="1084" spans="1:24" s="1" customFormat="1" ht="15.5" x14ac:dyDescent="0.35">
      <c r="A1084" s="168">
        <v>23</v>
      </c>
      <c r="B1084" s="321" t="s">
        <v>794</v>
      </c>
      <c r="C1084" s="848">
        <v>152.6</v>
      </c>
      <c r="D1084" s="13"/>
      <c r="E1084" s="13"/>
      <c r="F1084" s="146">
        <f t="shared" si="45"/>
        <v>152.6</v>
      </c>
      <c r="G1084" s="146"/>
      <c r="H1084" s="146">
        <v>7.4999999999999997E-2</v>
      </c>
      <c r="I1084" s="374">
        <f>G1084*H1084/F1084</f>
        <v>0</v>
      </c>
      <c r="J1084" s="165" t="s">
        <v>74</v>
      </c>
      <c r="K1084" s="18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  <c r="X1084" s="87"/>
    </row>
    <row r="1085" spans="1:24" s="1" customFormat="1" ht="15.5" x14ac:dyDescent="0.35">
      <c r="A1085" s="319">
        <v>24</v>
      </c>
      <c r="B1085" s="334" t="s">
        <v>512</v>
      </c>
      <c r="C1085" s="852">
        <v>5436.2</v>
      </c>
      <c r="D1085" s="17"/>
      <c r="E1085" s="17"/>
      <c r="F1085" s="146">
        <f t="shared" si="45"/>
        <v>5436.2</v>
      </c>
      <c r="G1085" s="163">
        <v>730.7</v>
      </c>
      <c r="H1085" s="146">
        <v>7.4999999999999997E-2</v>
      </c>
      <c r="I1085" s="374">
        <f t="shared" ref="I1085:I1098" si="47">G1085*H1085/F1085</f>
        <v>1.0081030867149848E-2</v>
      </c>
      <c r="J1085" s="165">
        <v>6.7071604213307899E-3</v>
      </c>
      <c r="K1085" s="113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  <c r="X1085" s="87"/>
    </row>
    <row r="1086" spans="1:24" s="1" customFormat="1" ht="15.5" x14ac:dyDescent="0.35">
      <c r="A1086" s="168">
        <v>25</v>
      </c>
      <c r="B1086" s="334" t="s">
        <v>513</v>
      </c>
      <c r="C1086" s="852">
        <v>4049.1</v>
      </c>
      <c r="D1086" s="17"/>
      <c r="E1086" s="17"/>
      <c r="F1086" s="146">
        <f t="shared" si="45"/>
        <v>4049.1</v>
      </c>
      <c r="G1086" s="163">
        <v>482.3</v>
      </c>
      <c r="H1086" s="146">
        <v>7.4999999999999997E-2</v>
      </c>
      <c r="I1086" s="374">
        <f t="shared" si="47"/>
        <v>8.9334666963028827E-3</v>
      </c>
      <c r="J1086" s="165">
        <v>5.8957027973753021E-3</v>
      </c>
      <c r="K1086" s="113"/>
      <c r="L1086" s="87"/>
      <c r="M1086" s="87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  <c r="X1086" s="87"/>
    </row>
    <row r="1087" spans="1:24" s="1" customFormat="1" ht="15.5" x14ac:dyDescent="0.35">
      <c r="A1087" s="168">
        <v>26</v>
      </c>
      <c r="B1087" s="334" t="s">
        <v>514</v>
      </c>
      <c r="C1087" s="852">
        <v>3998.3</v>
      </c>
      <c r="D1087" s="17"/>
      <c r="E1087" s="17"/>
      <c r="F1087" s="146">
        <f t="shared" si="45"/>
        <v>3998.3</v>
      </c>
      <c r="G1087" s="163">
        <v>482.3</v>
      </c>
      <c r="H1087" s="146">
        <v>7.4999999999999997E-2</v>
      </c>
      <c r="I1087" s="374">
        <f t="shared" si="47"/>
        <v>9.046969962233949E-3</v>
      </c>
      <c r="J1087" s="165">
        <v>5.9446498151663509E-3</v>
      </c>
      <c r="K1087" s="113"/>
      <c r="L1087" s="87"/>
      <c r="M1087" s="87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  <c r="X1087" s="87"/>
    </row>
    <row r="1088" spans="1:24" s="1" customFormat="1" ht="15.5" x14ac:dyDescent="0.35">
      <c r="A1088" s="319">
        <v>27</v>
      </c>
      <c r="B1088" s="334" t="s">
        <v>515</v>
      </c>
      <c r="C1088" s="852">
        <v>3636.5</v>
      </c>
      <c r="D1088" s="17"/>
      <c r="E1088" s="17"/>
      <c r="F1088" s="146">
        <f t="shared" si="45"/>
        <v>3636.5</v>
      </c>
      <c r="G1088" s="163">
        <v>451.9</v>
      </c>
      <c r="H1088" s="146">
        <v>7.4999999999999997E-2</v>
      </c>
      <c r="I1088" s="374">
        <f t="shared" si="47"/>
        <v>9.3200879967001229E-3</v>
      </c>
      <c r="J1088" s="165">
        <v>6.1461885381146192E-3</v>
      </c>
      <c r="K1088" s="113"/>
      <c r="L1088" s="87"/>
      <c r="M1088" s="87"/>
      <c r="N1088" s="87"/>
      <c r="O1088" s="87"/>
      <c r="P1088" s="87"/>
      <c r="Q1088" s="87"/>
      <c r="R1088" s="87"/>
      <c r="S1088" s="87"/>
      <c r="T1088" s="87"/>
      <c r="U1088" s="87"/>
      <c r="V1088" s="87"/>
      <c r="W1088" s="87"/>
      <c r="X1088" s="87"/>
    </row>
    <row r="1089" spans="1:24" s="1" customFormat="1" ht="15.5" x14ac:dyDescent="0.35">
      <c r="A1089" s="168">
        <v>28</v>
      </c>
      <c r="B1089" s="334" t="s">
        <v>516</v>
      </c>
      <c r="C1089" s="852">
        <v>4067.7</v>
      </c>
      <c r="D1089" s="17"/>
      <c r="E1089" s="17"/>
      <c r="F1089" s="146">
        <f t="shared" si="45"/>
        <v>4067.7</v>
      </c>
      <c r="G1089" s="163">
        <v>474.8</v>
      </c>
      <c r="H1089" s="146">
        <v>7.4999999999999997E-2</v>
      </c>
      <c r="I1089" s="374">
        <f t="shared" si="47"/>
        <v>8.7543329154067418E-3</v>
      </c>
      <c r="J1089" s="165">
        <v>4.4874938695438939E-3</v>
      </c>
      <c r="K1089" s="113"/>
      <c r="L1089" s="87"/>
      <c r="M1089" s="87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  <c r="X1089" s="87"/>
    </row>
    <row r="1090" spans="1:24" s="1" customFormat="1" ht="15.5" x14ac:dyDescent="0.35">
      <c r="A1090" s="168">
        <v>29</v>
      </c>
      <c r="B1090" s="334" t="s">
        <v>517</v>
      </c>
      <c r="C1090" s="852">
        <v>5696.9</v>
      </c>
      <c r="D1090" s="17"/>
      <c r="E1090" s="17"/>
      <c r="F1090" s="146">
        <f t="shared" si="45"/>
        <v>5696.9</v>
      </c>
      <c r="G1090" s="163">
        <v>679</v>
      </c>
      <c r="H1090" s="146">
        <v>7.4999999999999997E-2</v>
      </c>
      <c r="I1090" s="374">
        <f t="shared" si="47"/>
        <v>8.9390721269462341E-3</v>
      </c>
      <c r="J1090" s="165">
        <v>2.540882714963953E-3</v>
      </c>
      <c r="K1090" s="113"/>
      <c r="L1090" s="87"/>
      <c r="M1090" s="87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  <c r="X1090" s="87"/>
    </row>
    <row r="1091" spans="1:24" s="1" customFormat="1" ht="15.5" x14ac:dyDescent="0.35">
      <c r="A1091" s="319">
        <v>30</v>
      </c>
      <c r="B1091" s="334" t="s">
        <v>518</v>
      </c>
      <c r="C1091" s="852">
        <v>4248.7</v>
      </c>
      <c r="D1091" s="17"/>
      <c r="E1091" s="17"/>
      <c r="F1091" s="146">
        <f t="shared" si="45"/>
        <v>4248.7</v>
      </c>
      <c r="G1091" s="163">
        <v>348.2</v>
      </c>
      <c r="H1091" s="146">
        <v>7.4999999999999997E-2</v>
      </c>
      <c r="I1091" s="374">
        <f t="shared" si="47"/>
        <v>6.1465860145456259E-3</v>
      </c>
      <c r="J1091" s="165">
        <v>4.0206234331393977E-3</v>
      </c>
      <c r="K1091" s="113"/>
      <c r="L1091" s="87"/>
      <c r="M1091" s="87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  <c r="X1091" s="87"/>
    </row>
    <row r="1092" spans="1:24" s="1" customFormat="1" ht="15.5" x14ac:dyDescent="0.35">
      <c r="A1092" s="168">
        <v>31</v>
      </c>
      <c r="B1092" s="334" t="s">
        <v>519</v>
      </c>
      <c r="C1092" s="852">
        <v>4233.3</v>
      </c>
      <c r="D1092" s="17"/>
      <c r="E1092" s="17"/>
      <c r="F1092" s="146">
        <f t="shared" si="45"/>
        <v>4233.3</v>
      </c>
      <c r="G1092" s="163">
        <v>351.3</v>
      </c>
      <c r="H1092" s="146">
        <v>7.4999999999999997E-2</v>
      </c>
      <c r="I1092" s="374">
        <f t="shared" si="47"/>
        <v>6.2238679044716886E-3</v>
      </c>
      <c r="J1092" s="165">
        <v>3.8104001510003782E-3</v>
      </c>
      <c r="K1092" s="113"/>
      <c r="L1092" s="87"/>
      <c r="M1092" s="87"/>
      <c r="N1092" s="87"/>
      <c r="O1092" s="87"/>
      <c r="P1092" s="87"/>
      <c r="Q1092" s="87"/>
      <c r="R1092" s="87"/>
      <c r="S1092" s="87"/>
      <c r="T1092" s="87"/>
      <c r="U1092" s="87"/>
      <c r="V1092" s="87"/>
      <c r="W1092" s="87"/>
      <c r="X1092" s="87"/>
    </row>
    <row r="1093" spans="1:24" s="1" customFormat="1" ht="15.5" x14ac:dyDescent="0.35">
      <c r="A1093" s="168">
        <v>32</v>
      </c>
      <c r="B1093" s="334" t="s">
        <v>520</v>
      </c>
      <c r="C1093" s="852">
        <v>7836.35</v>
      </c>
      <c r="D1093" s="17"/>
      <c r="E1093" s="17"/>
      <c r="F1093" s="146">
        <f t="shared" si="45"/>
        <v>7836.35</v>
      </c>
      <c r="G1093" s="163">
        <v>960.8</v>
      </c>
      <c r="H1093" s="146">
        <v>7.4999999999999997E-2</v>
      </c>
      <c r="I1093" s="374">
        <f t="shared" si="47"/>
        <v>9.1956076489692253E-3</v>
      </c>
      <c r="J1093" s="165">
        <v>2.9510746245825156E-3</v>
      </c>
      <c r="K1093" s="113"/>
      <c r="L1093" s="87"/>
      <c r="M1093" s="87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  <c r="X1093" s="87"/>
    </row>
    <row r="1094" spans="1:24" s="1" customFormat="1" ht="15.5" x14ac:dyDescent="0.35">
      <c r="A1094" s="319">
        <v>33</v>
      </c>
      <c r="B1094" s="334" t="s">
        <v>521</v>
      </c>
      <c r="C1094" s="852">
        <v>3887.13</v>
      </c>
      <c r="D1094" s="17"/>
      <c r="E1094" s="17"/>
      <c r="F1094" s="146">
        <f t="shared" si="45"/>
        <v>3887.13</v>
      </c>
      <c r="G1094" s="163">
        <v>469</v>
      </c>
      <c r="H1094" s="146">
        <v>7.4999999999999997E-2</v>
      </c>
      <c r="I1094" s="374">
        <f t="shared" si="47"/>
        <v>9.0490927753895545E-3</v>
      </c>
      <c r="J1094" s="165">
        <v>3.4316737056677886E-3</v>
      </c>
      <c r="K1094" s="113"/>
      <c r="L1094" s="87"/>
      <c r="M1094" s="87"/>
      <c r="N1094" s="87"/>
      <c r="O1094" s="87"/>
      <c r="P1094" s="87"/>
      <c r="Q1094" s="87"/>
      <c r="R1094" s="87"/>
      <c r="S1094" s="87"/>
      <c r="T1094" s="87"/>
      <c r="U1094" s="87"/>
      <c r="V1094" s="87"/>
      <c r="W1094" s="87"/>
      <c r="X1094" s="87"/>
    </row>
    <row r="1095" spans="1:24" s="1" customFormat="1" ht="15.5" x14ac:dyDescent="0.35">
      <c r="A1095" s="168">
        <v>34</v>
      </c>
      <c r="B1095" s="334" t="s">
        <v>522</v>
      </c>
      <c r="C1095" s="852">
        <v>4191.82</v>
      </c>
      <c r="D1095" s="17"/>
      <c r="E1095" s="17"/>
      <c r="F1095" s="146">
        <f t="shared" si="45"/>
        <v>4191.82</v>
      </c>
      <c r="G1095" s="163">
        <v>425.2</v>
      </c>
      <c r="H1095" s="146">
        <v>7.4999999999999997E-2</v>
      </c>
      <c r="I1095" s="374">
        <f t="shared" si="47"/>
        <v>7.6076739936352224E-3</v>
      </c>
      <c r="J1095" s="165">
        <v>3.0729129301480264E-3</v>
      </c>
      <c r="K1095" s="113"/>
      <c r="L1095" s="87"/>
      <c r="M1095" s="87"/>
      <c r="N1095" s="87"/>
      <c r="O1095" s="87"/>
      <c r="P1095" s="87"/>
      <c r="Q1095" s="87"/>
      <c r="R1095" s="87"/>
      <c r="S1095" s="87"/>
      <c r="T1095" s="87"/>
      <c r="U1095" s="87"/>
      <c r="V1095" s="87"/>
      <c r="W1095" s="87"/>
      <c r="X1095" s="87"/>
    </row>
    <row r="1096" spans="1:24" s="1" customFormat="1" ht="15.5" x14ac:dyDescent="0.35">
      <c r="A1096" s="168">
        <v>35</v>
      </c>
      <c r="B1096" s="334" t="s">
        <v>523</v>
      </c>
      <c r="C1096" s="852">
        <v>4607.8100000000004</v>
      </c>
      <c r="D1096" s="17"/>
      <c r="E1096" s="17"/>
      <c r="F1096" s="146">
        <f t="shared" si="45"/>
        <v>4607.8100000000004</v>
      </c>
      <c r="G1096" s="163">
        <v>463.2</v>
      </c>
      <c r="H1096" s="146">
        <v>7.4999999999999997E-2</v>
      </c>
      <c r="I1096" s="374">
        <f t="shared" si="47"/>
        <v>7.5393733682595403E-3</v>
      </c>
      <c r="J1096" s="165">
        <v>5.0192857653922965E-3</v>
      </c>
      <c r="K1096" s="113"/>
      <c r="L1096" s="87"/>
      <c r="M1096" s="87"/>
      <c r="N1096" s="87"/>
      <c r="O1096" s="87"/>
      <c r="P1096" s="87"/>
      <c r="Q1096" s="87"/>
      <c r="R1096" s="87"/>
      <c r="S1096" s="87"/>
      <c r="T1096" s="87"/>
      <c r="U1096" s="87"/>
      <c r="V1096" s="87"/>
      <c r="W1096" s="87"/>
      <c r="X1096" s="87"/>
    </row>
    <row r="1097" spans="1:24" s="1" customFormat="1" ht="15.5" x14ac:dyDescent="0.35">
      <c r="A1097" s="319">
        <v>36</v>
      </c>
      <c r="B1097" s="334" t="s">
        <v>524</v>
      </c>
      <c r="C1097" s="852">
        <v>4528.3999999999996</v>
      </c>
      <c r="D1097" s="17"/>
      <c r="E1097" s="17"/>
      <c r="F1097" s="146">
        <f t="shared" si="45"/>
        <v>4528.3999999999996</v>
      </c>
      <c r="G1097" s="163">
        <v>468.9</v>
      </c>
      <c r="H1097" s="146">
        <v>7.4999999999999997E-2</v>
      </c>
      <c r="I1097" s="374">
        <f t="shared" si="47"/>
        <v>7.7659879869269501E-3</v>
      </c>
      <c r="J1097" s="165">
        <v>5.1986343885785232E-3</v>
      </c>
      <c r="K1097" s="113"/>
      <c r="L1097" s="87"/>
      <c r="M1097" s="87"/>
      <c r="N1097" s="87"/>
      <c r="O1097" s="87"/>
      <c r="P1097" s="87"/>
      <c r="Q1097" s="87"/>
      <c r="R1097" s="87"/>
      <c r="S1097" s="87"/>
      <c r="T1097" s="87"/>
      <c r="U1097" s="87"/>
      <c r="V1097" s="87"/>
      <c r="W1097" s="87"/>
      <c r="X1097" s="87"/>
    </row>
    <row r="1098" spans="1:24" s="1" customFormat="1" ht="15.5" x14ac:dyDescent="0.35">
      <c r="A1098" s="168">
        <v>37</v>
      </c>
      <c r="B1098" s="334" t="s">
        <v>525</v>
      </c>
      <c r="C1098" s="852">
        <v>3607.9</v>
      </c>
      <c r="D1098" s="17"/>
      <c r="E1098" s="17"/>
      <c r="F1098" s="146">
        <f t="shared" si="45"/>
        <v>3607.9</v>
      </c>
      <c r="G1098" s="163">
        <v>424.9</v>
      </c>
      <c r="H1098" s="146">
        <v>7.4999999999999997E-2</v>
      </c>
      <c r="I1098" s="374">
        <f t="shared" si="47"/>
        <v>8.832700462873138E-3</v>
      </c>
      <c r="J1098" s="165">
        <v>5.866401018318668E-3</v>
      </c>
      <c r="K1098" s="113"/>
      <c r="L1098" s="87"/>
      <c r="M1098" s="87"/>
      <c r="N1098" s="87"/>
      <c r="O1098" s="87"/>
      <c r="P1098" s="87"/>
      <c r="Q1098" s="87"/>
      <c r="R1098" s="87"/>
      <c r="S1098" s="87"/>
      <c r="T1098" s="87"/>
      <c r="U1098" s="87"/>
      <c r="V1098" s="87"/>
      <c r="W1098" s="87"/>
      <c r="X1098" s="87"/>
    </row>
    <row r="1099" spans="1:24" s="142" customFormat="1" ht="15.5" x14ac:dyDescent="0.35">
      <c r="A1099" s="364"/>
      <c r="B1099" s="378" t="s">
        <v>968</v>
      </c>
      <c r="C1099" s="143">
        <f>SUM(C1062:C1098)</f>
        <v>133762.53</v>
      </c>
      <c r="D1099" s="143">
        <f>SUM(D1062:D1098)</f>
        <v>153.6</v>
      </c>
      <c r="E1099" s="143">
        <f>SUM(E1062:E1098)</f>
        <v>938.89999999999986</v>
      </c>
      <c r="F1099" s="143">
        <f>SUM(F1062:F1098)</f>
        <v>134855.03</v>
      </c>
      <c r="G1099" s="143">
        <f>SUM(G1062:G1098)</f>
        <v>15985.6</v>
      </c>
      <c r="H1099" s="146">
        <v>7.4999999999999997E-2</v>
      </c>
      <c r="I1099" s="374">
        <f>G1099*H1099/F1099</f>
        <v>8.8904358999438143E-3</v>
      </c>
      <c r="J1099" s="337"/>
      <c r="K1099" s="141"/>
    </row>
    <row r="1100" spans="1:24" s="1" customFormat="1" ht="16" thickBot="1" x14ac:dyDescent="0.4">
      <c r="A1100" s="165"/>
      <c r="B1100" s="321"/>
      <c r="C1100" s="146"/>
      <c r="D1100" s="146"/>
      <c r="E1100" s="146"/>
      <c r="F1100" s="146"/>
      <c r="G1100" s="146"/>
      <c r="H1100" s="146"/>
      <c r="I1100" s="338"/>
      <c r="J1100" s="165"/>
      <c r="K1100" s="18"/>
      <c r="L1100" s="87"/>
      <c r="M1100" s="87"/>
      <c r="N1100" s="87"/>
      <c r="O1100" s="87"/>
      <c r="P1100" s="87"/>
      <c r="Q1100" s="87"/>
      <c r="R1100" s="87"/>
      <c r="S1100" s="87"/>
      <c r="T1100" s="87"/>
      <c r="U1100" s="87"/>
      <c r="V1100" s="87"/>
      <c r="W1100" s="87"/>
      <c r="X1100" s="87"/>
    </row>
    <row r="1101" spans="1:24" s="91" customFormat="1" ht="16" thickBot="1" x14ac:dyDescent="0.4">
      <c r="A1101" s="323" t="s">
        <v>969</v>
      </c>
      <c r="B1101" s="385"/>
      <c r="C1101" s="169">
        <f t="shared" ref="C1101:I1101" si="48">C1099+C1060+C1011+C780+C668+C492+C349+C82+C65</f>
        <v>1714310.43</v>
      </c>
      <c r="D1101" s="169">
        <f t="shared" si="48"/>
        <v>9509.67</v>
      </c>
      <c r="E1101" s="169">
        <f t="shared" si="48"/>
        <v>23457.600000000002</v>
      </c>
      <c r="F1101" s="169">
        <f t="shared" si="48"/>
        <v>1741103.6399999997</v>
      </c>
      <c r="G1101" s="169">
        <f t="shared" si="48"/>
        <v>175828.54999999996</v>
      </c>
      <c r="H1101" s="169">
        <f t="shared" si="48"/>
        <v>0.67499999999999993</v>
      </c>
      <c r="I1101" s="376">
        <f t="shared" si="48"/>
        <v>6.6712925973727327E-2</v>
      </c>
      <c r="J1101" s="336"/>
      <c r="K1101" s="11"/>
      <c r="L1101" s="111"/>
    </row>
    <row r="1102" spans="1:24" s="1" customFormat="1" ht="15.5" x14ac:dyDescent="0.35">
      <c r="A1102" s="165"/>
      <c r="B1102" s="321"/>
      <c r="C1102" s="146"/>
      <c r="D1102" s="146"/>
      <c r="E1102" s="146"/>
      <c r="F1102" s="146"/>
      <c r="G1102" s="146"/>
      <c r="H1102" s="146"/>
      <c r="I1102" s="338"/>
      <c r="J1102" s="165"/>
      <c r="K1102" s="18"/>
      <c r="L1102" s="87"/>
      <c r="M1102" s="87"/>
      <c r="N1102" s="87"/>
      <c r="O1102" s="87"/>
      <c r="P1102" s="87"/>
      <c r="Q1102" s="87"/>
      <c r="R1102" s="87"/>
      <c r="S1102" s="87"/>
      <c r="T1102" s="87"/>
      <c r="U1102" s="87"/>
      <c r="V1102" s="87"/>
      <c r="W1102" s="87"/>
      <c r="X1102" s="87"/>
    </row>
    <row r="1103" spans="1:24" s="1" customFormat="1" ht="15.5" x14ac:dyDescent="0.35">
      <c r="A1103" s="165"/>
      <c r="B1103" s="321"/>
      <c r="C1103" s="146"/>
      <c r="D1103" s="146"/>
      <c r="E1103" s="146"/>
      <c r="F1103" s="146"/>
      <c r="G1103" s="146"/>
      <c r="H1103" s="146"/>
      <c r="I1103" s="338"/>
      <c r="J1103" s="165"/>
      <c r="K1103" s="18"/>
      <c r="L1103" s="87"/>
      <c r="M1103" s="87"/>
      <c r="N1103" s="87"/>
      <c r="O1103" s="87"/>
      <c r="P1103" s="87"/>
      <c r="Q1103" s="87"/>
      <c r="R1103" s="87"/>
      <c r="S1103" s="87"/>
      <c r="T1103" s="87"/>
      <c r="U1103" s="87"/>
      <c r="V1103" s="87"/>
      <c r="W1103" s="87"/>
      <c r="X1103" s="87"/>
    </row>
    <row r="1104" spans="1:24" s="1" customFormat="1" ht="15.5" x14ac:dyDescent="0.35">
      <c r="A1104" s="165"/>
      <c r="B1104" s="321"/>
      <c r="C1104" s="146"/>
      <c r="D1104" s="146"/>
      <c r="E1104" s="146"/>
      <c r="F1104" s="146"/>
      <c r="G1104" s="146"/>
      <c r="H1104" s="146"/>
      <c r="I1104" s="338"/>
      <c r="J1104" s="165"/>
      <c r="K1104" s="18"/>
      <c r="L1104" s="87"/>
      <c r="M1104" s="87"/>
      <c r="N1104" s="87"/>
      <c r="O1104" s="87"/>
      <c r="P1104" s="87"/>
      <c r="Q1104" s="87"/>
      <c r="R1104" s="87"/>
      <c r="S1104" s="87"/>
      <c r="T1104" s="87"/>
      <c r="U1104" s="87"/>
      <c r="V1104" s="87"/>
      <c r="W1104" s="87"/>
      <c r="X1104" s="87"/>
    </row>
    <row r="1105" spans="1:24" s="1" customFormat="1" ht="15.5" x14ac:dyDescent="0.35">
      <c r="A1105" s="165"/>
      <c r="B1105" s="321"/>
      <c r="C1105" s="146"/>
      <c r="D1105" s="146"/>
      <c r="E1105" s="146"/>
      <c r="F1105" s="146"/>
      <c r="G1105" s="146"/>
      <c r="H1105" s="146"/>
      <c r="I1105" s="338"/>
      <c r="J1105" s="165"/>
      <c r="K1105" s="18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/>
      <c r="W1105" s="87"/>
      <c r="X1105" s="87"/>
    </row>
    <row r="1106" spans="1:24" s="1" customFormat="1" ht="15.5" x14ac:dyDescent="0.35">
      <c r="A1106" s="165"/>
      <c r="B1106" s="321"/>
      <c r="C1106" s="146"/>
      <c r="D1106" s="146"/>
      <c r="E1106" s="146"/>
      <c r="F1106" s="146"/>
      <c r="G1106" s="146"/>
      <c r="H1106" s="146"/>
      <c r="I1106" s="338"/>
      <c r="J1106" s="165"/>
      <c r="K1106" s="18"/>
      <c r="L1106" s="87"/>
      <c r="M1106" s="87"/>
      <c r="N1106" s="87"/>
      <c r="O1106" s="87"/>
      <c r="P1106" s="87"/>
      <c r="Q1106" s="87"/>
      <c r="R1106" s="87"/>
      <c r="S1106" s="87"/>
      <c r="T1106" s="87"/>
      <c r="U1106" s="87"/>
      <c r="V1106" s="87"/>
      <c r="W1106" s="87"/>
      <c r="X1106" s="87"/>
    </row>
    <row r="1107" spans="1:24" s="1" customFormat="1" ht="15.5" x14ac:dyDescent="0.35">
      <c r="A1107" s="165"/>
      <c r="B1107" s="321"/>
      <c r="C1107" s="146"/>
      <c r="D1107" s="146"/>
      <c r="E1107" s="146"/>
      <c r="F1107" s="146"/>
      <c r="G1107" s="146"/>
      <c r="H1107" s="146"/>
      <c r="I1107" s="338"/>
      <c r="J1107" s="165"/>
      <c r="K1107" s="18"/>
      <c r="L1107" s="87"/>
      <c r="M1107" s="87"/>
      <c r="N1107" s="87"/>
      <c r="O1107" s="87"/>
      <c r="P1107" s="87"/>
      <c r="Q1107" s="87"/>
      <c r="R1107" s="87"/>
      <c r="S1107" s="87"/>
      <c r="T1107" s="87"/>
      <c r="U1107" s="87"/>
      <c r="V1107" s="87"/>
      <c r="W1107" s="87"/>
      <c r="X1107" s="87"/>
    </row>
    <row r="1108" spans="1:24" s="1" customFormat="1" ht="15.5" x14ac:dyDescent="0.35">
      <c r="A1108" s="165"/>
      <c r="B1108" s="321"/>
      <c r="C1108" s="146"/>
      <c r="D1108" s="146"/>
      <c r="E1108" s="146"/>
      <c r="F1108" s="146"/>
      <c r="G1108" s="146"/>
      <c r="H1108" s="146"/>
      <c r="I1108" s="338"/>
      <c r="J1108" s="165"/>
      <c r="K1108" s="18"/>
      <c r="L1108" s="87"/>
      <c r="M1108" s="87"/>
      <c r="N1108" s="87"/>
      <c r="O1108" s="87"/>
      <c r="P1108" s="87"/>
      <c r="Q1108" s="87"/>
      <c r="R1108" s="87"/>
      <c r="S1108" s="87"/>
      <c r="T1108" s="87"/>
      <c r="U1108" s="87"/>
      <c r="V1108" s="87"/>
      <c r="W1108" s="87"/>
      <c r="X1108" s="87"/>
    </row>
    <row r="1109" spans="1:24" s="1" customFormat="1" ht="15.5" x14ac:dyDescent="0.35">
      <c r="A1109" s="165"/>
      <c r="B1109" s="321"/>
      <c r="C1109" s="146"/>
      <c r="D1109" s="146"/>
      <c r="E1109" s="146"/>
      <c r="F1109" s="146"/>
      <c r="G1109" s="146"/>
      <c r="H1109" s="146"/>
      <c r="I1109" s="338"/>
      <c r="J1109" s="165"/>
      <c r="K1109" s="18"/>
      <c r="L1109" s="87"/>
      <c r="M1109" s="87"/>
      <c r="N1109" s="87"/>
      <c r="O1109" s="87"/>
      <c r="P1109" s="87"/>
      <c r="Q1109" s="87"/>
      <c r="R1109" s="87"/>
      <c r="S1109" s="87"/>
      <c r="T1109" s="87"/>
      <c r="U1109" s="87"/>
      <c r="V1109" s="87"/>
      <c r="W1109" s="87"/>
      <c r="X1109" s="87"/>
    </row>
    <row r="1110" spans="1:24" s="1" customFormat="1" ht="15.5" x14ac:dyDescent="0.35">
      <c r="A1110" s="165"/>
      <c r="B1110" s="321"/>
      <c r="C1110" s="146"/>
      <c r="D1110" s="146"/>
      <c r="E1110" s="146"/>
      <c r="F1110" s="146"/>
      <c r="G1110" s="146"/>
      <c r="H1110" s="146"/>
      <c r="I1110" s="338"/>
      <c r="J1110" s="165"/>
      <c r="K1110" s="18"/>
      <c r="L1110" s="87"/>
      <c r="M1110" s="87"/>
      <c r="N1110" s="87"/>
      <c r="O1110" s="87"/>
      <c r="P1110" s="87"/>
      <c r="Q1110" s="87"/>
      <c r="R1110" s="87"/>
      <c r="S1110" s="87"/>
      <c r="T1110" s="87"/>
      <c r="U1110" s="87"/>
      <c r="V1110" s="87"/>
      <c r="W1110" s="87"/>
      <c r="X1110" s="87"/>
    </row>
    <row r="1111" spans="1:24" s="1" customFormat="1" ht="15.5" x14ac:dyDescent="0.35">
      <c r="A1111" s="165"/>
      <c r="B1111" s="321"/>
      <c r="C1111" s="146"/>
      <c r="D1111" s="146"/>
      <c r="E1111" s="146"/>
      <c r="F1111" s="146"/>
      <c r="G1111" s="146"/>
      <c r="H1111" s="146"/>
      <c r="I1111" s="338"/>
      <c r="J1111" s="165"/>
      <c r="K1111" s="18"/>
      <c r="L1111" s="87"/>
      <c r="M1111" s="87"/>
      <c r="N1111" s="87"/>
      <c r="O1111" s="87"/>
      <c r="P1111" s="87"/>
      <c r="Q1111" s="87"/>
      <c r="R1111" s="87"/>
      <c r="S1111" s="87"/>
      <c r="T1111" s="87"/>
      <c r="U1111" s="87"/>
      <c r="V1111" s="87"/>
      <c r="W1111" s="87"/>
      <c r="X1111" s="87"/>
    </row>
    <row r="1112" spans="1:24" s="1" customFormat="1" ht="15.5" x14ac:dyDescent="0.35">
      <c r="A1112" s="165"/>
      <c r="B1112" s="321"/>
      <c r="C1112" s="146"/>
      <c r="D1112" s="146"/>
      <c r="E1112" s="146"/>
      <c r="F1112" s="146"/>
      <c r="G1112" s="146"/>
      <c r="H1112" s="146"/>
      <c r="I1112" s="338"/>
      <c r="J1112" s="165"/>
      <c r="K1112" s="18"/>
      <c r="L1112" s="87"/>
      <c r="M1112" s="87"/>
      <c r="N1112" s="87"/>
      <c r="O1112" s="87"/>
      <c r="P1112" s="87"/>
      <c r="Q1112" s="87"/>
      <c r="R1112" s="87"/>
      <c r="S1112" s="87"/>
      <c r="T1112" s="87"/>
      <c r="U1112" s="87"/>
      <c r="V1112" s="87"/>
      <c r="W1112" s="87"/>
      <c r="X1112" s="87"/>
    </row>
    <row r="1113" spans="1:24" s="1" customFormat="1" ht="15.5" x14ac:dyDescent="0.35">
      <c r="A1113" s="165"/>
      <c r="B1113" s="321"/>
      <c r="C1113" s="146"/>
      <c r="D1113" s="146"/>
      <c r="E1113" s="146"/>
      <c r="F1113" s="146"/>
      <c r="G1113" s="146"/>
      <c r="H1113" s="146"/>
      <c r="I1113" s="338"/>
      <c r="J1113" s="165"/>
      <c r="K1113" s="18"/>
      <c r="L1113" s="87"/>
      <c r="M1113" s="87"/>
      <c r="N1113" s="87"/>
      <c r="O1113" s="87"/>
      <c r="P1113" s="87"/>
      <c r="Q1113" s="87"/>
      <c r="R1113" s="87"/>
      <c r="S1113" s="87"/>
      <c r="T1113" s="87"/>
      <c r="U1113" s="87"/>
      <c r="V1113" s="87"/>
      <c r="W1113" s="87"/>
      <c r="X1113" s="87"/>
    </row>
    <row r="1114" spans="1:24" s="1" customFormat="1" ht="15.5" x14ac:dyDescent="0.35">
      <c r="A1114" s="165"/>
      <c r="B1114" s="321"/>
      <c r="C1114" s="146"/>
      <c r="D1114" s="146"/>
      <c r="E1114" s="146"/>
      <c r="F1114" s="146"/>
      <c r="G1114" s="146"/>
      <c r="H1114" s="146"/>
      <c r="I1114" s="338"/>
      <c r="J1114" s="165"/>
      <c r="K1114" s="18"/>
      <c r="L1114" s="87"/>
      <c r="M1114" s="87"/>
      <c r="N1114" s="87"/>
      <c r="O1114" s="87"/>
      <c r="P1114" s="87"/>
      <c r="Q1114" s="87"/>
      <c r="R1114" s="87"/>
      <c r="S1114" s="87"/>
      <c r="T1114" s="87"/>
      <c r="U1114" s="87"/>
      <c r="V1114" s="87"/>
      <c r="W1114" s="87"/>
      <c r="X1114" s="87"/>
    </row>
    <row r="1115" spans="1:24" s="1" customFormat="1" ht="15.5" x14ac:dyDescent="0.35">
      <c r="A1115" s="165"/>
      <c r="B1115" s="321"/>
      <c r="C1115" s="146"/>
      <c r="D1115" s="146"/>
      <c r="E1115" s="146"/>
      <c r="F1115" s="146"/>
      <c r="G1115" s="146"/>
      <c r="H1115" s="146"/>
      <c r="I1115" s="338"/>
      <c r="J1115" s="165"/>
      <c r="K1115" s="18"/>
      <c r="L1115" s="87"/>
      <c r="M1115" s="87"/>
      <c r="N1115" s="87"/>
      <c r="O1115" s="87"/>
      <c r="P1115" s="87"/>
      <c r="Q1115" s="87"/>
      <c r="R1115" s="87"/>
      <c r="S1115" s="87"/>
      <c r="T1115" s="87"/>
      <c r="U1115" s="87"/>
      <c r="V1115" s="87"/>
      <c r="W1115" s="87"/>
      <c r="X1115" s="87"/>
    </row>
    <row r="1116" spans="1:24" s="1" customFormat="1" ht="15.5" x14ac:dyDescent="0.35">
      <c r="A1116" s="165"/>
      <c r="B1116" s="321"/>
      <c r="C1116" s="146"/>
      <c r="D1116" s="146"/>
      <c r="E1116" s="146"/>
      <c r="F1116" s="146"/>
      <c r="G1116" s="146"/>
      <c r="H1116" s="146"/>
      <c r="I1116" s="338"/>
      <c r="J1116" s="165"/>
      <c r="K1116" s="18"/>
      <c r="L1116" s="87"/>
      <c r="M1116" s="87"/>
      <c r="N1116" s="87"/>
      <c r="O1116" s="87"/>
      <c r="P1116" s="87"/>
      <c r="Q1116" s="87"/>
      <c r="R1116" s="87"/>
      <c r="S1116" s="87"/>
      <c r="T1116" s="87"/>
      <c r="U1116" s="87"/>
      <c r="V1116" s="87"/>
      <c r="W1116" s="87"/>
      <c r="X1116" s="87"/>
    </row>
    <row r="1117" spans="1:24" s="1" customFormat="1" ht="15.5" x14ac:dyDescent="0.35">
      <c r="A1117" s="165"/>
      <c r="B1117" s="321"/>
      <c r="C1117" s="146"/>
      <c r="D1117" s="146"/>
      <c r="E1117" s="146"/>
      <c r="F1117" s="146"/>
      <c r="G1117" s="146"/>
      <c r="H1117" s="146"/>
      <c r="I1117" s="338"/>
      <c r="J1117" s="165"/>
      <c r="K1117" s="18"/>
      <c r="L1117" s="87"/>
      <c r="M1117" s="87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  <c r="X1117" s="87"/>
    </row>
    <row r="1118" spans="1:24" s="1" customFormat="1" ht="15.5" x14ac:dyDescent="0.35">
      <c r="A1118" s="165"/>
      <c r="B1118" s="321"/>
      <c r="C1118" s="146"/>
      <c r="D1118" s="146"/>
      <c r="E1118" s="146"/>
      <c r="F1118" s="146"/>
      <c r="G1118" s="146"/>
      <c r="H1118" s="146"/>
      <c r="I1118" s="338"/>
      <c r="J1118" s="165"/>
      <c r="K1118" s="18"/>
      <c r="L1118" s="87"/>
      <c r="M1118" s="87"/>
      <c r="N1118" s="87"/>
      <c r="O1118" s="87"/>
      <c r="P1118" s="87"/>
      <c r="Q1118" s="87"/>
      <c r="R1118" s="87"/>
      <c r="S1118" s="87"/>
      <c r="T1118" s="87"/>
      <c r="U1118" s="87"/>
      <c r="V1118" s="87"/>
      <c r="W1118" s="87"/>
      <c r="X1118" s="87"/>
    </row>
    <row r="1119" spans="1:24" s="1" customFormat="1" ht="15.5" x14ac:dyDescent="0.35">
      <c r="A1119" s="165"/>
      <c r="B1119" s="321"/>
      <c r="C1119" s="146"/>
      <c r="D1119" s="146"/>
      <c r="E1119" s="146"/>
      <c r="F1119" s="146"/>
      <c r="G1119" s="146"/>
      <c r="H1119" s="146"/>
      <c r="I1119" s="338"/>
      <c r="J1119" s="165"/>
      <c r="K1119" s="18"/>
      <c r="L1119" s="87"/>
      <c r="M1119" s="87"/>
      <c r="N1119" s="87"/>
      <c r="O1119" s="87"/>
      <c r="P1119" s="87"/>
      <c r="Q1119" s="87"/>
      <c r="R1119" s="87"/>
      <c r="S1119" s="87"/>
      <c r="T1119" s="87"/>
      <c r="U1119" s="87"/>
      <c r="V1119" s="87"/>
      <c r="W1119" s="87"/>
      <c r="X1119" s="87"/>
    </row>
    <row r="1120" spans="1:24" s="1" customFormat="1" ht="15.5" x14ac:dyDescent="0.35">
      <c r="A1120" s="165"/>
      <c r="B1120" s="321"/>
      <c r="C1120" s="146"/>
      <c r="D1120" s="146"/>
      <c r="E1120" s="146"/>
      <c r="F1120" s="146"/>
      <c r="G1120" s="146"/>
      <c r="H1120" s="146"/>
      <c r="I1120" s="338"/>
      <c r="J1120" s="165"/>
      <c r="K1120" s="18"/>
      <c r="L1120" s="87"/>
      <c r="M1120" s="87"/>
      <c r="N1120" s="87"/>
      <c r="O1120" s="87"/>
      <c r="P1120" s="87"/>
      <c r="Q1120" s="87"/>
      <c r="R1120" s="87"/>
      <c r="S1120" s="87"/>
      <c r="T1120" s="87"/>
      <c r="U1120" s="87"/>
      <c r="V1120" s="87"/>
      <c r="W1120" s="87"/>
      <c r="X1120" s="87"/>
    </row>
    <row r="1121" spans="1:24" s="1" customFormat="1" ht="15.5" x14ac:dyDescent="0.35">
      <c r="A1121" s="165"/>
      <c r="B1121" s="321"/>
      <c r="C1121" s="146"/>
      <c r="D1121" s="146"/>
      <c r="E1121" s="146"/>
      <c r="F1121" s="146"/>
      <c r="G1121" s="146"/>
      <c r="H1121" s="146"/>
      <c r="I1121" s="338"/>
      <c r="J1121" s="165"/>
      <c r="K1121" s="18"/>
      <c r="L1121" s="87"/>
      <c r="M1121" s="87"/>
      <c r="N1121" s="87"/>
      <c r="O1121" s="87"/>
      <c r="P1121" s="87"/>
      <c r="Q1121" s="87"/>
      <c r="R1121" s="87"/>
      <c r="S1121" s="87"/>
      <c r="T1121" s="87"/>
      <c r="U1121" s="87"/>
      <c r="V1121" s="87"/>
      <c r="W1121" s="87"/>
      <c r="X1121" s="87"/>
    </row>
    <row r="1122" spans="1:24" s="1" customFormat="1" ht="15.5" x14ac:dyDescent="0.35">
      <c r="A1122" s="165"/>
      <c r="B1122" s="321"/>
      <c r="C1122" s="146"/>
      <c r="D1122" s="146"/>
      <c r="E1122" s="146"/>
      <c r="F1122" s="146"/>
      <c r="G1122" s="146"/>
      <c r="H1122" s="146"/>
      <c r="I1122" s="338"/>
      <c r="J1122" s="165"/>
      <c r="K1122" s="18"/>
      <c r="L1122" s="87"/>
      <c r="M1122" s="87"/>
      <c r="N1122" s="87"/>
      <c r="O1122" s="87"/>
      <c r="P1122" s="87"/>
      <c r="Q1122" s="87"/>
      <c r="R1122" s="87"/>
      <c r="S1122" s="87"/>
      <c r="T1122" s="87"/>
      <c r="U1122" s="87"/>
      <c r="V1122" s="87"/>
      <c r="W1122" s="87"/>
      <c r="X1122" s="87"/>
    </row>
    <row r="1123" spans="1:24" s="1" customFormat="1" ht="15.5" x14ac:dyDescent="0.35">
      <c r="A1123" s="165"/>
      <c r="B1123" s="321"/>
      <c r="C1123" s="146"/>
      <c r="D1123" s="146"/>
      <c r="E1123" s="146"/>
      <c r="F1123" s="146"/>
      <c r="G1123" s="146"/>
      <c r="H1123" s="146"/>
      <c r="I1123" s="338"/>
      <c r="J1123" s="165"/>
      <c r="K1123" s="18"/>
      <c r="L1123" s="87"/>
      <c r="M1123" s="87"/>
      <c r="N1123" s="87"/>
      <c r="O1123" s="87"/>
      <c r="P1123" s="87"/>
      <c r="Q1123" s="87"/>
      <c r="R1123" s="87"/>
      <c r="S1123" s="87"/>
      <c r="T1123" s="87"/>
      <c r="U1123" s="87"/>
      <c r="V1123" s="87"/>
      <c r="W1123" s="87"/>
      <c r="X1123" s="87"/>
    </row>
    <row r="1124" spans="1:24" s="1" customFormat="1" ht="15.5" x14ac:dyDescent="0.35">
      <c r="A1124" s="165"/>
      <c r="B1124" s="321"/>
      <c r="C1124" s="146"/>
      <c r="D1124" s="146"/>
      <c r="E1124" s="146"/>
      <c r="F1124" s="146"/>
      <c r="G1124" s="146"/>
      <c r="H1124" s="146"/>
      <c r="I1124" s="338"/>
      <c r="J1124" s="165"/>
      <c r="K1124" s="18"/>
      <c r="L1124" s="87"/>
      <c r="M1124" s="87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  <c r="X1124" s="87"/>
    </row>
    <row r="1125" spans="1:24" s="1" customFormat="1" ht="15.5" x14ac:dyDescent="0.35">
      <c r="A1125" s="165"/>
      <c r="B1125" s="321"/>
      <c r="C1125" s="146"/>
      <c r="D1125" s="146"/>
      <c r="E1125" s="146"/>
      <c r="F1125" s="146"/>
      <c r="G1125" s="146"/>
      <c r="H1125" s="146"/>
      <c r="I1125" s="338"/>
      <c r="J1125" s="165"/>
      <c r="K1125" s="18"/>
      <c r="L1125" s="87"/>
      <c r="M1125" s="87"/>
      <c r="N1125" s="87"/>
      <c r="O1125" s="87"/>
      <c r="P1125" s="87"/>
      <c r="Q1125" s="87"/>
      <c r="R1125" s="87"/>
      <c r="S1125" s="87"/>
      <c r="T1125" s="87"/>
      <c r="U1125" s="87"/>
      <c r="V1125" s="87"/>
      <c r="W1125" s="87"/>
      <c r="X1125" s="87"/>
    </row>
    <row r="1126" spans="1:24" s="1" customFormat="1" ht="15.5" x14ac:dyDescent="0.35">
      <c r="A1126" s="165"/>
      <c r="B1126" s="321"/>
      <c r="C1126" s="146"/>
      <c r="D1126" s="146"/>
      <c r="E1126" s="146"/>
      <c r="F1126" s="146"/>
      <c r="G1126" s="146"/>
      <c r="H1126" s="146"/>
      <c r="I1126" s="338"/>
      <c r="J1126" s="165"/>
      <c r="K1126" s="18"/>
      <c r="L1126" s="87"/>
      <c r="M1126" s="87"/>
      <c r="N1126" s="87"/>
      <c r="O1126" s="87"/>
      <c r="P1126" s="87"/>
      <c r="Q1126" s="87"/>
      <c r="R1126" s="87"/>
      <c r="S1126" s="87"/>
      <c r="T1126" s="87"/>
      <c r="U1126" s="87"/>
      <c r="V1126" s="87"/>
      <c r="W1126" s="87"/>
      <c r="X1126" s="87"/>
    </row>
    <row r="1127" spans="1:24" s="1" customFormat="1" ht="15.5" x14ac:dyDescent="0.35">
      <c r="A1127" s="165"/>
      <c r="B1127" s="321"/>
      <c r="C1127" s="146"/>
      <c r="D1127" s="146"/>
      <c r="E1127" s="146"/>
      <c r="F1127" s="146"/>
      <c r="G1127" s="146"/>
      <c r="H1127" s="146"/>
      <c r="I1127" s="338"/>
      <c r="J1127" s="165"/>
      <c r="K1127" s="18"/>
      <c r="L1127" s="87"/>
      <c r="M1127" s="87"/>
      <c r="N1127" s="87"/>
      <c r="O1127" s="87"/>
      <c r="P1127" s="87"/>
      <c r="Q1127" s="87"/>
      <c r="R1127" s="87"/>
      <c r="S1127" s="87"/>
      <c r="T1127" s="87"/>
      <c r="U1127" s="87"/>
      <c r="V1127" s="87"/>
      <c r="W1127" s="87"/>
      <c r="X1127" s="87"/>
    </row>
    <row r="1128" spans="1:24" s="1" customFormat="1" ht="15.5" x14ac:dyDescent="0.35">
      <c r="A1128" s="165"/>
      <c r="B1128" s="321"/>
      <c r="C1128" s="146"/>
      <c r="D1128" s="146"/>
      <c r="E1128" s="146"/>
      <c r="F1128" s="146"/>
      <c r="G1128" s="146"/>
      <c r="H1128" s="146"/>
      <c r="I1128" s="338"/>
      <c r="J1128" s="165"/>
      <c r="K1128" s="18"/>
      <c r="L1128" s="87"/>
      <c r="M1128" s="87"/>
      <c r="N1128" s="87"/>
      <c r="O1128" s="87"/>
      <c r="P1128" s="87"/>
      <c r="Q1128" s="87"/>
      <c r="R1128" s="87"/>
      <c r="S1128" s="87"/>
      <c r="T1128" s="87"/>
      <c r="U1128" s="87"/>
      <c r="V1128" s="87"/>
      <c r="W1128" s="87"/>
      <c r="X1128" s="87"/>
    </row>
    <row r="1129" spans="1:24" s="1" customFormat="1" ht="15.5" x14ac:dyDescent="0.35">
      <c r="A1129" s="165"/>
      <c r="B1129" s="321"/>
      <c r="C1129" s="146"/>
      <c r="D1129" s="146"/>
      <c r="E1129" s="146"/>
      <c r="F1129" s="146"/>
      <c r="G1129" s="146"/>
      <c r="H1129" s="146"/>
      <c r="I1129" s="338"/>
      <c r="J1129" s="165"/>
      <c r="K1129" s="18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  <c r="X1129" s="87"/>
    </row>
    <row r="1130" spans="1:24" s="1" customFormat="1" ht="15.5" x14ac:dyDescent="0.35">
      <c r="A1130" s="165"/>
      <c r="B1130" s="321"/>
      <c r="C1130" s="146"/>
      <c r="D1130" s="146"/>
      <c r="E1130" s="146"/>
      <c r="F1130" s="146"/>
      <c r="G1130" s="146"/>
      <c r="H1130" s="146"/>
      <c r="I1130" s="338"/>
      <c r="J1130" s="165"/>
      <c r="K1130" s="18"/>
      <c r="L1130" s="87"/>
      <c r="M1130" s="87"/>
      <c r="N1130" s="87"/>
      <c r="O1130" s="87"/>
      <c r="P1130" s="87"/>
      <c r="Q1130" s="87"/>
      <c r="R1130" s="87"/>
      <c r="S1130" s="87"/>
      <c r="T1130" s="87"/>
      <c r="U1130" s="87"/>
      <c r="V1130" s="87"/>
      <c r="W1130" s="87"/>
      <c r="X1130" s="87"/>
    </row>
    <row r="1131" spans="1:24" s="1" customFormat="1" ht="15.5" x14ac:dyDescent="0.35">
      <c r="A1131" s="165"/>
      <c r="B1131" s="321"/>
      <c r="C1131" s="146"/>
      <c r="D1131" s="146"/>
      <c r="E1131" s="146"/>
      <c r="F1131" s="146"/>
      <c r="G1131" s="146"/>
      <c r="H1131" s="146"/>
      <c r="I1131" s="338"/>
      <c r="J1131" s="165"/>
      <c r="K1131" s="18"/>
      <c r="L1131" s="87"/>
      <c r="M1131" s="87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  <c r="X1131" s="87"/>
    </row>
    <row r="1132" spans="1:24" s="1" customFormat="1" ht="15.5" x14ac:dyDescent="0.35">
      <c r="A1132" s="165"/>
      <c r="B1132" s="321"/>
      <c r="C1132" s="146"/>
      <c r="D1132" s="146"/>
      <c r="E1132" s="146"/>
      <c r="F1132" s="146"/>
      <c r="G1132" s="146"/>
      <c r="H1132" s="146"/>
      <c r="I1132" s="338"/>
      <c r="J1132" s="165"/>
      <c r="K1132" s="18"/>
      <c r="L1132" s="87"/>
      <c r="M1132" s="87"/>
      <c r="N1132" s="87"/>
      <c r="O1132" s="87"/>
      <c r="P1132" s="87"/>
      <c r="Q1132" s="87"/>
      <c r="R1132" s="87"/>
      <c r="S1132" s="87"/>
      <c r="T1132" s="87"/>
      <c r="U1132" s="87"/>
      <c r="V1132" s="87"/>
      <c r="W1132" s="87"/>
      <c r="X1132" s="87"/>
    </row>
    <row r="1133" spans="1:24" s="1" customFormat="1" ht="15.5" x14ac:dyDescent="0.35">
      <c r="A1133" s="165"/>
      <c r="B1133" s="321"/>
      <c r="C1133" s="146"/>
      <c r="D1133" s="146"/>
      <c r="E1133" s="146"/>
      <c r="F1133" s="146"/>
      <c r="G1133" s="146"/>
      <c r="H1133" s="146"/>
      <c r="I1133" s="338"/>
      <c r="J1133" s="165"/>
      <c r="K1133" s="18"/>
      <c r="L1133" s="87"/>
      <c r="M1133" s="87"/>
      <c r="N1133" s="87"/>
      <c r="O1133" s="87"/>
      <c r="P1133" s="87"/>
      <c r="Q1133" s="87"/>
      <c r="R1133" s="87"/>
      <c r="S1133" s="87"/>
      <c r="T1133" s="87"/>
      <c r="U1133" s="87"/>
      <c r="V1133" s="87"/>
      <c r="W1133" s="87"/>
      <c r="X1133" s="87"/>
    </row>
    <row r="1134" spans="1:24" s="1" customFormat="1" ht="15.5" x14ac:dyDescent="0.35">
      <c r="A1134" s="165"/>
      <c r="B1134" s="321"/>
      <c r="C1134" s="146"/>
      <c r="D1134" s="146"/>
      <c r="E1134" s="146"/>
      <c r="F1134" s="146"/>
      <c r="G1134" s="146"/>
      <c r="H1134" s="146"/>
      <c r="I1134" s="338"/>
      <c r="J1134" s="165"/>
      <c r="K1134" s="18"/>
      <c r="L1134" s="87"/>
      <c r="M1134" s="87"/>
      <c r="N1134" s="87"/>
      <c r="O1134" s="87"/>
      <c r="P1134" s="87"/>
      <c r="Q1134" s="87"/>
      <c r="R1134" s="87"/>
      <c r="S1134" s="87"/>
      <c r="T1134" s="87"/>
      <c r="U1134" s="87"/>
      <c r="V1134" s="87"/>
      <c r="W1134" s="87"/>
      <c r="X1134" s="87"/>
    </row>
    <row r="1135" spans="1:24" s="1" customFormat="1" ht="15.5" x14ac:dyDescent="0.35">
      <c r="A1135" s="165"/>
      <c r="B1135" s="321"/>
      <c r="C1135" s="146"/>
      <c r="D1135" s="146"/>
      <c r="E1135" s="146"/>
      <c r="F1135" s="146"/>
      <c r="G1135" s="146"/>
      <c r="H1135" s="146"/>
      <c r="I1135" s="338"/>
      <c r="J1135" s="165"/>
      <c r="K1135" s="18"/>
      <c r="L1135" s="87"/>
      <c r="M1135" s="87"/>
      <c r="N1135" s="87"/>
      <c r="O1135" s="87"/>
      <c r="P1135" s="87"/>
      <c r="Q1135" s="87"/>
      <c r="R1135" s="87"/>
      <c r="S1135" s="87"/>
      <c r="T1135" s="87"/>
      <c r="U1135" s="87"/>
      <c r="V1135" s="87"/>
      <c r="W1135" s="87"/>
      <c r="X1135" s="87"/>
    </row>
    <row r="1136" spans="1:24" s="1" customFormat="1" ht="15.5" x14ac:dyDescent="0.35">
      <c r="A1136" s="165"/>
      <c r="B1136" s="321"/>
      <c r="C1136" s="146"/>
      <c r="D1136" s="146"/>
      <c r="E1136" s="146"/>
      <c r="F1136" s="146"/>
      <c r="G1136" s="146"/>
      <c r="H1136" s="146"/>
      <c r="I1136" s="338"/>
      <c r="J1136" s="165"/>
      <c r="K1136" s="18"/>
      <c r="L1136" s="87"/>
      <c r="M1136" s="87"/>
      <c r="N1136" s="87"/>
      <c r="O1136" s="87"/>
      <c r="P1136" s="87"/>
      <c r="Q1136" s="87"/>
      <c r="R1136" s="87"/>
      <c r="S1136" s="87"/>
      <c r="T1136" s="87"/>
      <c r="U1136" s="87"/>
      <c r="V1136" s="87"/>
      <c r="W1136" s="87"/>
      <c r="X1136" s="87"/>
    </row>
    <row r="1137" spans="1:24" s="1" customFormat="1" ht="15.5" x14ac:dyDescent="0.35">
      <c r="A1137" s="165"/>
      <c r="B1137" s="321"/>
      <c r="C1137" s="146"/>
      <c r="D1137" s="146"/>
      <c r="E1137" s="146"/>
      <c r="F1137" s="146"/>
      <c r="G1137" s="146"/>
      <c r="H1137" s="146"/>
      <c r="I1137" s="338"/>
      <c r="J1137" s="165"/>
      <c r="K1137" s="18"/>
      <c r="L1137" s="87"/>
      <c r="M1137" s="87"/>
      <c r="N1137" s="87"/>
      <c r="O1137" s="87"/>
      <c r="P1137" s="87"/>
      <c r="Q1137" s="87"/>
      <c r="R1137" s="87"/>
      <c r="S1137" s="87"/>
      <c r="T1137" s="87"/>
      <c r="U1137" s="87"/>
      <c r="V1137" s="87"/>
      <c r="W1137" s="87"/>
      <c r="X1137" s="87"/>
    </row>
    <row r="1138" spans="1:24" s="1" customFormat="1" ht="15.5" x14ac:dyDescent="0.35">
      <c r="A1138" s="165"/>
      <c r="B1138" s="321"/>
      <c r="C1138" s="146"/>
      <c r="D1138" s="146"/>
      <c r="E1138" s="146"/>
      <c r="F1138" s="146"/>
      <c r="G1138" s="146"/>
      <c r="H1138" s="146"/>
      <c r="I1138" s="338"/>
      <c r="J1138" s="165"/>
      <c r="K1138" s="18"/>
      <c r="L1138" s="87"/>
      <c r="M1138" s="87"/>
      <c r="N1138" s="87"/>
      <c r="O1138" s="87"/>
      <c r="P1138" s="87"/>
      <c r="Q1138" s="87"/>
      <c r="R1138" s="87"/>
      <c r="S1138" s="87"/>
      <c r="T1138" s="87"/>
      <c r="U1138" s="87"/>
      <c r="V1138" s="87"/>
      <c r="W1138" s="87"/>
      <c r="X1138" s="87"/>
    </row>
    <row r="1139" spans="1:24" s="1" customFormat="1" ht="15.5" x14ac:dyDescent="0.35">
      <c r="A1139" s="165"/>
      <c r="B1139" s="321"/>
      <c r="C1139" s="146"/>
      <c r="D1139" s="146"/>
      <c r="E1139" s="146"/>
      <c r="F1139" s="146"/>
      <c r="G1139" s="146"/>
      <c r="H1139" s="146"/>
      <c r="I1139" s="338"/>
      <c r="J1139" s="165"/>
      <c r="K1139" s="18"/>
      <c r="L1139" s="87"/>
      <c r="M1139" s="87"/>
      <c r="N1139" s="87"/>
      <c r="O1139" s="87"/>
      <c r="P1139" s="87"/>
      <c r="Q1139" s="87"/>
      <c r="R1139" s="87"/>
      <c r="S1139" s="87"/>
      <c r="T1139" s="87"/>
      <c r="U1139" s="87"/>
      <c r="V1139" s="87"/>
      <c r="W1139" s="87"/>
      <c r="X1139" s="87"/>
    </row>
    <row r="1140" spans="1:24" s="1" customFormat="1" ht="15.5" x14ac:dyDescent="0.35">
      <c r="A1140" s="165"/>
      <c r="B1140" s="321"/>
      <c r="C1140" s="146"/>
      <c r="D1140" s="146"/>
      <c r="E1140" s="146"/>
      <c r="F1140" s="146"/>
      <c r="G1140" s="146"/>
      <c r="H1140" s="146"/>
      <c r="I1140" s="338"/>
      <c r="J1140" s="165"/>
      <c r="K1140" s="18"/>
      <c r="L1140" s="87"/>
      <c r="M1140" s="87"/>
      <c r="N1140" s="87"/>
      <c r="O1140" s="87"/>
      <c r="P1140" s="87"/>
      <c r="Q1140" s="87"/>
      <c r="R1140" s="87"/>
      <c r="S1140" s="87"/>
      <c r="T1140" s="87"/>
      <c r="U1140" s="87"/>
      <c r="V1140" s="87"/>
      <c r="W1140" s="87"/>
      <c r="X1140" s="87"/>
    </row>
    <row r="1141" spans="1:24" s="1" customFormat="1" ht="15.5" x14ac:dyDescent="0.35">
      <c r="A1141" s="165"/>
      <c r="B1141" s="321"/>
      <c r="C1141" s="146"/>
      <c r="D1141" s="146"/>
      <c r="E1141" s="146"/>
      <c r="F1141" s="146"/>
      <c r="G1141" s="146"/>
      <c r="H1141" s="146"/>
      <c r="I1141" s="338"/>
      <c r="J1141" s="165"/>
      <c r="K1141" s="18"/>
      <c r="L1141" s="87"/>
      <c r="M1141" s="87"/>
      <c r="N1141" s="87"/>
      <c r="O1141" s="87"/>
      <c r="P1141" s="87"/>
      <c r="Q1141" s="87"/>
      <c r="R1141" s="87"/>
      <c r="S1141" s="87"/>
      <c r="T1141" s="87"/>
      <c r="U1141" s="87"/>
      <c r="V1141" s="87"/>
      <c r="W1141" s="87"/>
      <c r="X1141" s="87"/>
    </row>
    <row r="1142" spans="1:24" s="1" customFormat="1" ht="15.5" x14ac:dyDescent="0.35">
      <c r="A1142" s="165"/>
      <c r="B1142" s="321"/>
      <c r="C1142" s="146"/>
      <c r="D1142" s="146"/>
      <c r="E1142" s="146"/>
      <c r="F1142" s="146"/>
      <c r="G1142" s="146"/>
      <c r="H1142" s="146"/>
      <c r="I1142" s="338"/>
      <c r="J1142" s="165"/>
      <c r="K1142" s="18"/>
      <c r="L1142" s="87"/>
      <c r="M1142" s="87"/>
      <c r="N1142" s="87"/>
      <c r="O1142" s="87"/>
      <c r="P1142" s="87"/>
      <c r="Q1142" s="87"/>
      <c r="R1142" s="87"/>
      <c r="S1142" s="87"/>
      <c r="T1142" s="87"/>
      <c r="U1142" s="87"/>
      <c r="V1142" s="87"/>
      <c r="W1142" s="87"/>
      <c r="X1142" s="87"/>
    </row>
    <row r="1143" spans="1:24" s="1" customFormat="1" ht="15.5" x14ac:dyDescent="0.35">
      <c r="A1143" s="165"/>
      <c r="B1143" s="321"/>
      <c r="C1143" s="146"/>
      <c r="D1143" s="146"/>
      <c r="E1143" s="146"/>
      <c r="F1143" s="146"/>
      <c r="G1143" s="146"/>
      <c r="H1143" s="146"/>
      <c r="I1143" s="338"/>
      <c r="J1143" s="165"/>
      <c r="K1143" s="18"/>
      <c r="L1143" s="87"/>
      <c r="M1143" s="87"/>
      <c r="N1143" s="87"/>
      <c r="O1143" s="87"/>
      <c r="P1143" s="87"/>
      <c r="Q1143" s="87"/>
      <c r="R1143" s="87"/>
      <c r="S1143" s="87"/>
      <c r="T1143" s="87"/>
      <c r="U1143" s="87"/>
      <c r="V1143" s="87"/>
      <c r="W1143" s="87"/>
      <c r="X1143" s="87"/>
    </row>
    <row r="1144" spans="1:24" s="1" customFormat="1" ht="15.5" x14ac:dyDescent="0.35">
      <c r="A1144" s="165"/>
      <c r="B1144" s="321"/>
      <c r="C1144" s="146"/>
      <c r="D1144" s="146"/>
      <c r="E1144" s="146"/>
      <c r="F1144" s="146"/>
      <c r="G1144" s="146"/>
      <c r="H1144" s="146"/>
      <c r="I1144" s="338"/>
      <c r="J1144" s="165"/>
      <c r="K1144" s="18"/>
      <c r="L1144" s="87"/>
      <c r="M1144" s="87"/>
      <c r="N1144" s="87"/>
      <c r="O1144" s="87"/>
      <c r="P1144" s="87"/>
      <c r="Q1144" s="87"/>
      <c r="R1144" s="87"/>
      <c r="S1144" s="87"/>
      <c r="T1144" s="87"/>
      <c r="U1144" s="87"/>
      <c r="V1144" s="87"/>
      <c r="W1144" s="87"/>
      <c r="X1144" s="87"/>
    </row>
    <row r="1145" spans="1:24" s="1" customFormat="1" ht="15.5" x14ac:dyDescent="0.35">
      <c r="A1145" s="165"/>
      <c r="B1145" s="321"/>
      <c r="C1145" s="146"/>
      <c r="D1145" s="146"/>
      <c r="E1145" s="146"/>
      <c r="F1145" s="146"/>
      <c r="G1145" s="146"/>
      <c r="H1145" s="146"/>
      <c r="I1145" s="338"/>
      <c r="J1145" s="165"/>
      <c r="K1145" s="18"/>
      <c r="L1145" s="87"/>
      <c r="M1145" s="87"/>
      <c r="N1145" s="87"/>
      <c r="O1145" s="87"/>
      <c r="P1145" s="87"/>
      <c r="Q1145" s="87"/>
      <c r="R1145" s="87"/>
      <c r="S1145" s="87"/>
      <c r="T1145" s="87"/>
      <c r="U1145" s="87"/>
      <c r="V1145" s="87"/>
      <c r="W1145" s="87"/>
      <c r="X1145" s="87"/>
    </row>
    <row r="1146" spans="1:24" s="1" customFormat="1" ht="15.5" x14ac:dyDescent="0.35">
      <c r="A1146" s="165"/>
      <c r="B1146" s="321"/>
      <c r="C1146" s="146"/>
      <c r="D1146" s="146"/>
      <c r="E1146" s="146"/>
      <c r="F1146" s="146"/>
      <c r="G1146" s="146"/>
      <c r="H1146" s="146"/>
      <c r="I1146" s="338"/>
      <c r="J1146" s="165"/>
      <c r="K1146" s="18"/>
      <c r="L1146" s="87"/>
      <c r="M1146" s="87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  <c r="X1146" s="87"/>
    </row>
    <row r="1147" spans="1:24" s="1" customFormat="1" ht="15.5" x14ac:dyDescent="0.35">
      <c r="A1147" s="165"/>
      <c r="B1147" s="321"/>
      <c r="C1147" s="146"/>
      <c r="D1147" s="146"/>
      <c r="E1147" s="146"/>
      <c r="F1147" s="146"/>
      <c r="G1147" s="146"/>
      <c r="H1147" s="146"/>
      <c r="I1147" s="338"/>
      <c r="J1147" s="165"/>
      <c r="K1147" s="18"/>
      <c r="L1147" s="87"/>
      <c r="M1147" s="87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  <c r="X1147" s="87"/>
    </row>
    <row r="1148" spans="1:24" s="1" customFormat="1" ht="15.5" x14ac:dyDescent="0.35">
      <c r="A1148" s="165"/>
      <c r="B1148" s="321"/>
      <c r="C1148" s="146"/>
      <c r="D1148" s="146"/>
      <c r="E1148" s="146"/>
      <c r="F1148" s="146"/>
      <c r="G1148" s="146"/>
      <c r="H1148" s="146"/>
      <c r="I1148" s="338"/>
      <c r="J1148" s="165"/>
      <c r="K1148" s="18"/>
      <c r="L1148" s="87"/>
      <c r="M1148" s="87"/>
      <c r="N1148" s="87"/>
      <c r="O1148" s="87"/>
      <c r="P1148" s="87"/>
      <c r="Q1148" s="87"/>
      <c r="R1148" s="87"/>
      <c r="S1148" s="87"/>
      <c r="T1148" s="87"/>
      <c r="U1148" s="87"/>
      <c r="V1148" s="87"/>
      <c r="W1148" s="87"/>
      <c r="X1148" s="87"/>
    </row>
    <row r="1149" spans="1:24" s="1" customFormat="1" ht="15.5" x14ac:dyDescent="0.35">
      <c r="A1149" s="165"/>
      <c r="B1149" s="321"/>
      <c r="C1149" s="146"/>
      <c r="D1149" s="146"/>
      <c r="E1149" s="146"/>
      <c r="F1149" s="146"/>
      <c r="G1149" s="146"/>
      <c r="H1149" s="146"/>
      <c r="I1149" s="338"/>
      <c r="J1149" s="165"/>
      <c r="K1149" s="18"/>
      <c r="L1149" s="87"/>
      <c r="M1149" s="87"/>
      <c r="N1149" s="87"/>
      <c r="O1149" s="87"/>
      <c r="P1149" s="87"/>
      <c r="Q1149" s="87"/>
      <c r="R1149" s="87"/>
      <c r="S1149" s="87"/>
      <c r="T1149" s="87"/>
      <c r="U1149" s="87"/>
      <c r="V1149" s="87"/>
      <c r="W1149" s="87"/>
      <c r="X1149" s="87"/>
    </row>
    <row r="1150" spans="1:24" s="1" customFormat="1" ht="15.5" x14ac:dyDescent="0.35">
      <c r="A1150" s="165"/>
      <c r="B1150" s="321"/>
      <c r="C1150" s="146"/>
      <c r="D1150" s="146"/>
      <c r="E1150" s="146"/>
      <c r="F1150" s="146"/>
      <c r="G1150" s="146"/>
      <c r="H1150" s="146"/>
      <c r="I1150" s="338"/>
      <c r="J1150" s="165"/>
      <c r="K1150" s="18"/>
      <c r="L1150" s="87"/>
      <c r="M1150" s="87"/>
      <c r="N1150" s="87"/>
      <c r="O1150" s="87"/>
      <c r="P1150" s="87"/>
      <c r="Q1150" s="87"/>
      <c r="R1150" s="87"/>
      <c r="S1150" s="87"/>
      <c r="T1150" s="87"/>
      <c r="U1150" s="87"/>
      <c r="V1150" s="87"/>
      <c r="W1150" s="87"/>
      <c r="X1150" s="87"/>
    </row>
    <row r="1151" spans="1:24" s="1" customFormat="1" ht="15.5" x14ac:dyDescent="0.35">
      <c r="A1151" s="165"/>
      <c r="B1151" s="321"/>
      <c r="C1151" s="146"/>
      <c r="D1151" s="146"/>
      <c r="E1151" s="146"/>
      <c r="F1151" s="146"/>
      <c r="G1151" s="146"/>
      <c r="H1151" s="146"/>
      <c r="I1151" s="338"/>
      <c r="J1151" s="165"/>
      <c r="K1151" s="18"/>
      <c r="L1151" s="87"/>
      <c r="M1151" s="87"/>
      <c r="N1151" s="87"/>
      <c r="O1151" s="87"/>
      <c r="P1151" s="87"/>
      <c r="Q1151" s="87"/>
      <c r="R1151" s="87"/>
      <c r="S1151" s="87"/>
      <c r="T1151" s="87"/>
      <c r="U1151" s="87"/>
      <c r="V1151" s="87"/>
      <c r="W1151" s="87"/>
      <c r="X1151" s="87"/>
    </row>
    <row r="1152" spans="1:24" s="1" customFormat="1" ht="15.5" x14ac:dyDescent="0.35">
      <c r="A1152" s="165"/>
      <c r="B1152" s="321"/>
      <c r="C1152" s="146"/>
      <c r="D1152" s="146"/>
      <c r="E1152" s="146"/>
      <c r="F1152" s="146"/>
      <c r="G1152" s="146"/>
      <c r="H1152" s="146"/>
      <c r="I1152" s="338"/>
      <c r="J1152" s="165"/>
      <c r="K1152" s="18"/>
      <c r="L1152" s="87"/>
      <c r="M1152" s="87"/>
      <c r="N1152" s="87"/>
      <c r="O1152" s="87"/>
      <c r="P1152" s="87"/>
      <c r="Q1152" s="87"/>
      <c r="R1152" s="87"/>
      <c r="S1152" s="87"/>
      <c r="T1152" s="87"/>
      <c r="U1152" s="87"/>
      <c r="V1152" s="87"/>
      <c r="W1152" s="87"/>
      <c r="X1152" s="87"/>
    </row>
    <row r="1153" spans="1:24" s="1" customFormat="1" ht="15.5" x14ac:dyDescent="0.35">
      <c r="A1153" s="165"/>
      <c r="B1153" s="321"/>
      <c r="C1153" s="146"/>
      <c r="D1153" s="146"/>
      <c r="E1153" s="146"/>
      <c r="F1153" s="146"/>
      <c r="G1153" s="146"/>
      <c r="H1153" s="146"/>
      <c r="I1153" s="338"/>
      <c r="J1153" s="165"/>
      <c r="K1153" s="18"/>
      <c r="L1153" s="87"/>
      <c r="M1153" s="87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  <c r="X1153" s="87"/>
    </row>
    <row r="1154" spans="1:24" s="1" customFormat="1" ht="15.5" x14ac:dyDescent="0.35">
      <c r="A1154" s="165"/>
      <c r="B1154" s="321"/>
      <c r="C1154" s="146"/>
      <c r="D1154" s="146"/>
      <c r="E1154" s="146"/>
      <c r="F1154" s="146"/>
      <c r="G1154" s="146"/>
      <c r="H1154" s="146"/>
      <c r="I1154" s="338"/>
      <c r="J1154" s="165"/>
      <c r="K1154" s="18"/>
      <c r="L1154" s="87"/>
      <c r="M1154" s="87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  <c r="X1154" s="87"/>
    </row>
    <row r="1155" spans="1:24" s="1" customFormat="1" ht="15.5" x14ac:dyDescent="0.35">
      <c r="A1155" s="165"/>
      <c r="B1155" s="321"/>
      <c r="C1155" s="146"/>
      <c r="D1155" s="146"/>
      <c r="E1155" s="146"/>
      <c r="F1155" s="146"/>
      <c r="G1155" s="146"/>
      <c r="H1155" s="146"/>
      <c r="I1155" s="338"/>
      <c r="J1155" s="165"/>
      <c r="K1155" s="18"/>
      <c r="L1155" s="87"/>
      <c r="M1155" s="87"/>
      <c r="N1155" s="87"/>
      <c r="O1155" s="87"/>
      <c r="P1155" s="87"/>
      <c r="Q1155" s="87"/>
      <c r="R1155" s="87"/>
      <c r="S1155" s="87"/>
      <c r="T1155" s="87"/>
      <c r="U1155" s="87"/>
      <c r="V1155" s="87"/>
      <c r="W1155" s="87"/>
      <c r="X1155" s="87"/>
    </row>
    <row r="1156" spans="1:24" s="1" customFormat="1" ht="15.5" x14ac:dyDescent="0.35">
      <c r="A1156" s="165"/>
      <c r="B1156" s="321"/>
      <c r="C1156" s="146"/>
      <c r="D1156" s="146"/>
      <c r="E1156" s="146"/>
      <c r="F1156" s="146"/>
      <c r="G1156" s="146"/>
      <c r="H1156" s="146"/>
      <c r="I1156" s="338"/>
      <c r="J1156" s="165"/>
      <c r="K1156" s="18"/>
      <c r="L1156" s="87"/>
      <c r="M1156" s="87"/>
      <c r="N1156" s="87"/>
      <c r="O1156" s="87"/>
      <c r="P1156" s="87"/>
      <c r="Q1156" s="87"/>
      <c r="R1156" s="87"/>
      <c r="S1156" s="87"/>
      <c r="T1156" s="87"/>
      <c r="U1156" s="87"/>
      <c r="V1156" s="87"/>
      <c r="W1156" s="87"/>
      <c r="X1156" s="87"/>
    </row>
    <row r="1157" spans="1:24" s="1" customFormat="1" ht="15.5" x14ac:dyDescent="0.35">
      <c r="A1157" s="165"/>
      <c r="B1157" s="321"/>
      <c r="C1157" s="146"/>
      <c r="D1157" s="146"/>
      <c r="E1157" s="146"/>
      <c r="F1157" s="146"/>
      <c r="G1157" s="146"/>
      <c r="H1157" s="146"/>
      <c r="I1157" s="338"/>
      <c r="J1157" s="165"/>
      <c r="K1157" s="18"/>
      <c r="L1157" s="87"/>
      <c r="M1157" s="87"/>
      <c r="N1157" s="87"/>
      <c r="O1157" s="87"/>
      <c r="P1157" s="87"/>
      <c r="Q1157" s="87"/>
      <c r="R1157" s="87"/>
      <c r="S1157" s="87"/>
      <c r="T1157" s="87"/>
      <c r="U1157" s="87"/>
      <c r="V1157" s="87"/>
      <c r="W1157" s="87"/>
      <c r="X1157" s="87"/>
    </row>
    <row r="1158" spans="1:24" s="1" customFormat="1" ht="15.5" x14ac:dyDescent="0.35">
      <c r="A1158" s="165"/>
      <c r="B1158" s="321"/>
      <c r="C1158" s="146"/>
      <c r="D1158" s="146"/>
      <c r="E1158" s="146"/>
      <c r="F1158" s="146"/>
      <c r="G1158" s="146"/>
      <c r="H1158" s="146"/>
      <c r="I1158" s="337"/>
      <c r="J1158" s="165"/>
      <c r="K1158" s="18"/>
      <c r="L1158" s="87"/>
      <c r="M1158" s="87"/>
      <c r="N1158" s="87"/>
      <c r="O1158" s="87"/>
      <c r="P1158" s="87"/>
      <c r="Q1158" s="87"/>
      <c r="R1158" s="87"/>
      <c r="S1158" s="87"/>
      <c r="T1158" s="87"/>
      <c r="U1158" s="87"/>
      <c r="V1158" s="87"/>
      <c r="W1158" s="87"/>
      <c r="X1158" s="87"/>
    </row>
    <row r="1159" spans="1:24" s="1" customFormat="1" ht="15.5" x14ac:dyDescent="0.35">
      <c r="A1159" s="165"/>
      <c r="B1159" s="321"/>
      <c r="C1159" s="146"/>
      <c r="D1159" s="146"/>
      <c r="E1159" s="146"/>
      <c r="F1159" s="146"/>
      <c r="G1159" s="146"/>
      <c r="H1159" s="146"/>
      <c r="I1159" s="337"/>
      <c r="J1159" s="165"/>
      <c r="K1159" s="18"/>
      <c r="L1159" s="87"/>
      <c r="M1159" s="87"/>
      <c r="N1159" s="87"/>
      <c r="O1159" s="87"/>
      <c r="P1159" s="87"/>
      <c r="Q1159" s="87"/>
      <c r="R1159" s="87"/>
      <c r="S1159" s="87"/>
      <c r="T1159" s="87"/>
      <c r="U1159" s="87"/>
      <c r="V1159" s="87"/>
      <c r="W1159" s="87"/>
      <c r="X1159" s="87"/>
    </row>
    <row r="1160" spans="1:24" s="1" customFormat="1" ht="15.5" x14ac:dyDescent="0.35">
      <c r="A1160" s="165"/>
      <c r="B1160" s="321"/>
      <c r="C1160" s="146"/>
      <c r="D1160" s="146"/>
      <c r="E1160" s="146"/>
      <c r="F1160" s="146"/>
      <c r="G1160" s="146"/>
      <c r="H1160" s="146"/>
      <c r="I1160" s="337"/>
      <c r="J1160" s="165"/>
      <c r="K1160" s="18"/>
      <c r="L1160" s="87"/>
      <c r="M1160" s="87"/>
      <c r="N1160" s="87"/>
      <c r="O1160" s="87"/>
      <c r="P1160" s="87"/>
      <c r="Q1160" s="87"/>
      <c r="R1160" s="87"/>
      <c r="S1160" s="87"/>
      <c r="T1160" s="87"/>
      <c r="U1160" s="87"/>
      <c r="V1160" s="87"/>
      <c r="W1160" s="87"/>
      <c r="X1160" s="87"/>
    </row>
    <row r="1161" spans="1:24" s="1" customFormat="1" ht="15.5" x14ac:dyDescent="0.35">
      <c r="A1161" s="165"/>
      <c r="B1161" s="321"/>
      <c r="C1161" s="146"/>
      <c r="D1161" s="146"/>
      <c r="E1161" s="146"/>
      <c r="F1161" s="146"/>
      <c r="G1161" s="146"/>
      <c r="H1161" s="146"/>
      <c r="I1161" s="337"/>
      <c r="J1161" s="165"/>
      <c r="K1161" s="18"/>
      <c r="L1161" s="87"/>
      <c r="M1161" s="87"/>
      <c r="N1161" s="87"/>
      <c r="O1161" s="87"/>
      <c r="P1161" s="87"/>
      <c r="Q1161" s="87"/>
      <c r="R1161" s="87"/>
      <c r="S1161" s="87"/>
      <c r="T1161" s="87"/>
      <c r="U1161" s="87"/>
      <c r="V1161" s="87"/>
      <c r="W1161" s="87"/>
      <c r="X1161" s="87"/>
    </row>
    <row r="1162" spans="1:24" s="1" customFormat="1" ht="15.5" x14ac:dyDescent="0.35">
      <c r="A1162" s="165"/>
      <c r="B1162" s="321"/>
      <c r="C1162" s="146"/>
      <c r="D1162" s="146"/>
      <c r="E1162" s="146"/>
      <c r="F1162" s="146"/>
      <c r="G1162" s="146"/>
      <c r="H1162" s="146"/>
      <c r="I1162" s="337"/>
      <c r="J1162" s="165"/>
      <c r="K1162" s="18"/>
      <c r="L1162" s="87"/>
      <c r="M1162" s="87"/>
      <c r="N1162" s="87"/>
      <c r="O1162" s="87"/>
      <c r="P1162" s="87"/>
      <c r="Q1162" s="87"/>
      <c r="R1162" s="87"/>
      <c r="S1162" s="87"/>
      <c r="T1162" s="87"/>
      <c r="U1162" s="87"/>
      <c r="V1162" s="87"/>
      <c r="W1162" s="87"/>
      <c r="X1162" s="87"/>
    </row>
    <row r="1163" spans="1:24" s="1" customFormat="1" ht="15.5" x14ac:dyDescent="0.35">
      <c r="A1163" s="165"/>
      <c r="B1163" s="321"/>
      <c r="C1163" s="146"/>
      <c r="D1163" s="146"/>
      <c r="E1163" s="146"/>
      <c r="F1163" s="146"/>
      <c r="G1163" s="146"/>
      <c r="H1163" s="146"/>
      <c r="I1163" s="337"/>
      <c r="J1163" s="165"/>
      <c r="K1163" s="18"/>
      <c r="L1163" s="87"/>
      <c r="M1163" s="87"/>
      <c r="N1163" s="87"/>
      <c r="O1163" s="87"/>
      <c r="P1163" s="87"/>
      <c r="Q1163" s="87"/>
      <c r="R1163" s="87"/>
      <c r="S1163" s="87"/>
      <c r="T1163" s="87"/>
      <c r="U1163" s="87"/>
      <c r="V1163" s="87"/>
      <c r="W1163" s="87"/>
      <c r="X1163" s="87"/>
    </row>
    <row r="1164" spans="1:24" s="1" customFormat="1" ht="15.5" x14ac:dyDescent="0.35">
      <c r="A1164" s="165"/>
      <c r="B1164" s="321"/>
      <c r="C1164" s="146"/>
      <c r="D1164" s="146"/>
      <c r="E1164" s="146"/>
      <c r="F1164" s="146"/>
      <c r="G1164" s="146"/>
      <c r="H1164" s="146"/>
      <c r="I1164" s="337"/>
      <c r="J1164" s="165"/>
      <c r="K1164" s="18"/>
      <c r="L1164" s="87"/>
      <c r="M1164" s="87"/>
      <c r="N1164" s="87"/>
      <c r="O1164" s="87"/>
      <c r="P1164" s="87"/>
      <c r="Q1164" s="87"/>
      <c r="R1164" s="87"/>
      <c r="S1164" s="87"/>
      <c r="T1164" s="87"/>
      <c r="U1164" s="87"/>
      <c r="V1164" s="87"/>
      <c r="W1164" s="87"/>
      <c r="X1164" s="87"/>
    </row>
    <row r="1165" spans="1:24" s="1" customFormat="1" ht="15.5" x14ac:dyDescent="0.35">
      <c r="A1165" s="165"/>
      <c r="B1165" s="321"/>
      <c r="C1165" s="146"/>
      <c r="D1165" s="146"/>
      <c r="E1165" s="146"/>
      <c r="F1165" s="146"/>
      <c r="G1165" s="146"/>
      <c r="H1165" s="146"/>
      <c r="I1165" s="337"/>
      <c r="J1165" s="165"/>
      <c r="K1165" s="18"/>
      <c r="L1165" s="87"/>
      <c r="M1165" s="87"/>
      <c r="N1165" s="87"/>
      <c r="O1165" s="87"/>
      <c r="P1165" s="87"/>
      <c r="Q1165" s="87"/>
      <c r="R1165" s="87"/>
      <c r="S1165" s="87"/>
      <c r="T1165" s="87"/>
      <c r="U1165" s="87"/>
      <c r="V1165" s="87"/>
      <c r="W1165" s="87"/>
      <c r="X1165" s="87"/>
    </row>
    <row r="1166" spans="1:24" s="1" customFormat="1" ht="15.5" x14ac:dyDescent="0.35">
      <c r="A1166" s="165"/>
      <c r="B1166" s="321"/>
      <c r="C1166" s="146"/>
      <c r="D1166" s="146"/>
      <c r="E1166" s="146"/>
      <c r="F1166" s="146"/>
      <c r="G1166" s="146"/>
      <c r="H1166" s="146"/>
      <c r="I1166" s="337"/>
      <c r="J1166" s="165"/>
      <c r="K1166" s="18"/>
      <c r="L1166" s="87"/>
      <c r="M1166" s="87"/>
      <c r="N1166" s="87"/>
      <c r="O1166" s="87"/>
      <c r="P1166" s="87"/>
      <c r="Q1166" s="87"/>
      <c r="R1166" s="87"/>
      <c r="S1166" s="87"/>
      <c r="T1166" s="87"/>
      <c r="U1166" s="87"/>
      <c r="V1166" s="87"/>
      <c r="W1166" s="87"/>
      <c r="X1166" s="87"/>
    </row>
    <row r="1167" spans="1:24" s="1" customFormat="1" ht="15.5" x14ac:dyDescent="0.35">
      <c r="A1167" s="165"/>
      <c r="B1167" s="321"/>
      <c r="C1167" s="146"/>
      <c r="D1167" s="146"/>
      <c r="E1167" s="146"/>
      <c r="F1167" s="146"/>
      <c r="G1167" s="146"/>
      <c r="H1167" s="146"/>
      <c r="I1167" s="337"/>
      <c r="J1167" s="165"/>
      <c r="K1167" s="18"/>
      <c r="L1167" s="87"/>
      <c r="M1167" s="87"/>
      <c r="N1167" s="87"/>
      <c r="O1167" s="87"/>
      <c r="P1167" s="87"/>
      <c r="Q1167" s="87"/>
      <c r="R1167" s="87"/>
      <c r="S1167" s="87"/>
      <c r="T1167" s="87"/>
      <c r="U1167" s="87"/>
      <c r="V1167" s="87"/>
      <c r="W1167" s="87"/>
      <c r="X1167" s="87"/>
    </row>
    <row r="1168" spans="1:24" s="1" customFormat="1" ht="15.5" x14ac:dyDescent="0.35">
      <c r="A1168" s="165"/>
      <c r="B1168" s="321"/>
      <c r="C1168" s="146"/>
      <c r="D1168" s="146"/>
      <c r="E1168" s="146"/>
      <c r="F1168" s="146"/>
      <c r="G1168" s="146"/>
      <c r="H1168" s="146"/>
      <c r="I1168" s="337"/>
      <c r="J1168" s="165"/>
      <c r="K1168" s="18"/>
      <c r="L1168" s="87"/>
      <c r="M1168" s="87"/>
      <c r="N1168" s="87"/>
      <c r="O1168" s="87"/>
      <c r="P1168" s="87"/>
      <c r="Q1168" s="87"/>
      <c r="R1168" s="87"/>
      <c r="S1168" s="87"/>
      <c r="T1168" s="87"/>
      <c r="U1168" s="87"/>
      <c r="V1168" s="87"/>
      <c r="W1168" s="87"/>
      <c r="X1168" s="87"/>
    </row>
    <row r="1169" spans="1:24" s="1" customFormat="1" ht="15.5" x14ac:dyDescent="0.35">
      <c r="A1169" s="165"/>
      <c r="B1169" s="321"/>
      <c r="C1169" s="146"/>
      <c r="D1169" s="146"/>
      <c r="E1169" s="146"/>
      <c r="F1169" s="146"/>
      <c r="G1169" s="146"/>
      <c r="H1169" s="146"/>
      <c r="I1169" s="337"/>
      <c r="J1169" s="165"/>
      <c r="K1169" s="18"/>
      <c r="L1169" s="87"/>
      <c r="M1169" s="87"/>
      <c r="N1169" s="87"/>
      <c r="O1169" s="87"/>
      <c r="P1169" s="87"/>
      <c r="Q1169" s="87"/>
      <c r="R1169" s="87"/>
      <c r="S1169" s="87"/>
      <c r="T1169" s="87"/>
      <c r="U1169" s="87"/>
      <c r="V1169" s="87"/>
      <c r="W1169" s="87"/>
      <c r="X1169" s="87"/>
    </row>
    <row r="1170" spans="1:24" s="1" customFormat="1" ht="15.5" x14ac:dyDescent="0.35">
      <c r="A1170" s="165"/>
      <c r="B1170" s="321"/>
      <c r="C1170" s="146"/>
      <c r="D1170" s="146"/>
      <c r="E1170" s="146"/>
      <c r="F1170" s="146"/>
      <c r="G1170" s="146"/>
      <c r="H1170" s="146"/>
      <c r="I1170" s="337"/>
      <c r="J1170" s="165"/>
      <c r="K1170" s="18"/>
      <c r="L1170" s="87"/>
      <c r="M1170" s="87"/>
      <c r="N1170" s="87"/>
      <c r="O1170" s="87"/>
      <c r="P1170" s="87"/>
      <c r="Q1170" s="87"/>
      <c r="R1170" s="87"/>
      <c r="S1170" s="87"/>
      <c r="T1170" s="87"/>
      <c r="U1170" s="87"/>
      <c r="V1170" s="87"/>
      <c r="W1170" s="87"/>
      <c r="X1170" s="87"/>
    </row>
    <row r="1171" spans="1:24" s="1" customFormat="1" ht="15.5" x14ac:dyDescent="0.35">
      <c r="A1171" s="165"/>
      <c r="B1171" s="321"/>
      <c r="C1171" s="146"/>
      <c r="D1171" s="146"/>
      <c r="E1171" s="146"/>
      <c r="F1171" s="146"/>
      <c r="G1171" s="146"/>
      <c r="H1171" s="146"/>
      <c r="I1171" s="337"/>
      <c r="J1171" s="165"/>
      <c r="K1171" s="18"/>
      <c r="L1171" s="87"/>
      <c r="M1171" s="87"/>
      <c r="N1171" s="87"/>
      <c r="O1171" s="87"/>
      <c r="P1171" s="87"/>
      <c r="Q1171" s="87"/>
      <c r="R1171" s="87"/>
      <c r="S1171" s="87"/>
      <c r="T1171" s="87"/>
      <c r="U1171" s="87"/>
      <c r="V1171" s="87"/>
      <c r="W1171" s="87"/>
      <c r="X1171" s="87"/>
    </row>
    <row r="1172" spans="1:24" s="1" customFormat="1" ht="15.5" x14ac:dyDescent="0.35">
      <c r="A1172" s="165"/>
      <c r="B1172" s="321"/>
      <c r="C1172" s="146"/>
      <c r="D1172" s="146"/>
      <c r="E1172" s="146"/>
      <c r="F1172" s="146"/>
      <c r="G1172" s="146"/>
      <c r="H1172" s="146"/>
      <c r="I1172" s="337"/>
      <c r="J1172" s="165"/>
      <c r="K1172" s="18"/>
      <c r="L1172" s="87"/>
      <c r="M1172" s="87"/>
      <c r="N1172" s="87"/>
      <c r="O1172" s="87"/>
      <c r="P1172" s="87"/>
      <c r="Q1172" s="87"/>
      <c r="R1172" s="87"/>
      <c r="S1172" s="87"/>
      <c r="T1172" s="87"/>
      <c r="U1172" s="87"/>
      <c r="V1172" s="87"/>
      <c r="W1172" s="87"/>
      <c r="X1172" s="87"/>
    </row>
    <row r="1173" spans="1:24" s="1" customFormat="1" ht="15.5" x14ac:dyDescent="0.35">
      <c r="A1173" s="165"/>
      <c r="B1173" s="321"/>
      <c r="C1173" s="146"/>
      <c r="D1173" s="146"/>
      <c r="E1173" s="146"/>
      <c r="F1173" s="146"/>
      <c r="G1173" s="146"/>
      <c r="H1173" s="146"/>
      <c r="I1173" s="337"/>
      <c r="J1173" s="165"/>
      <c r="K1173" s="18"/>
      <c r="L1173" s="87"/>
      <c r="M1173" s="87"/>
      <c r="N1173" s="87"/>
      <c r="O1173" s="87"/>
      <c r="P1173" s="87"/>
      <c r="Q1173" s="87"/>
      <c r="R1173" s="87"/>
      <c r="S1173" s="87"/>
      <c r="T1173" s="87"/>
      <c r="U1173" s="87"/>
      <c r="V1173" s="87"/>
      <c r="W1173" s="87"/>
      <c r="X1173" s="87"/>
    </row>
    <row r="1174" spans="1:24" s="1" customFormat="1" ht="15.5" x14ac:dyDescent="0.35">
      <c r="A1174" s="165"/>
      <c r="B1174" s="321"/>
      <c r="C1174" s="146"/>
      <c r="D1174" s="146"/>
      <c r="E1174" s="146"/>
      <c r="F1174" s="146"/>
      <c r="G1174" s="146"/>
      <c r="H1174" s="146"/>
      <c r="I1174" s="337"/>
      <c r="J1174" s="165"/>
      <c r="K1174" s="18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  <c r="X1174" s="87"/>
    </row>
    <row r="1175" spans="1:24" s="1" customFormat="1" ht="15.5" x14ac:dyDescent="0.35">
      <c r="A1175" s="165"/>
      <c r="B1175" s="321"/>
      <c r="C1175" s="146"/>
      <c r="D1175" s="146"/>
      <c r="E1175" s="146"/>
      <c r="F1175" s="146"/>
      <c r="G1175" s="146"/>
      <c r="H1175" s="146"/>
      <c r="I1175" s="337"/>
      <c r="J1175" s="165"/>
      <c r="K1175" s="18"/>
      <c r="L1175" s="87"/>
      <c r="M1175" s="87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  <c r="X1175" s="87"/>
    </row>
    <row r="1176" spans="1:24" s="1" customFormat="1" ht="15.5" x14ac:dyDescent="0.35">
      <c r="A1176" s="165"/>
      <c r="B1176" s="321"/>
      <c r="C1176" s="146"/>
      <c r="D1176" s="146"/>
      <c r="E1176" s="146"/>
      <c r="F1176" s="146"/>
      <c r="G1176" s="146"/>
      <c r="H1176" s="146"/>
      <c r="I1176" s="337"/>
      <c r="J1176" s="165"/>
      <c r="K1176" s="18"/>
      <c r="L1176" s="87"/>
      <c r="M1176" s="87"/>
      <c r="N1176" s="87"/>
      <c r="O1176" s="87"/>
      <c r="P1176" s="87"/>
      <c r="Q1176" s="87"/>
      <c r="R1176" s="87"/>
      <c r="S1176" s="87"/>
      <c r="T1176" s="87"/>
      <c r="U1176" s="87"/>
      <c r="V1176" s="87"/>
      <c r="W1176" s="87"/>
      <c r="X1176" s="87"/>
    </row>
    <row r="1177" spans="1:24" s="1" customFormat="1" ht="15.5" x14ac:dyDescent="0.35">
      <c r="A1177" s="165"/>
      <c r="B1177" s="321"/>
      <c r="C1177" s="146"/>
      <c r="D1177" s="146"/>
      <c r="E1177" s="146"/>
      <c r="F1177" s="146"/>
      <c r="G1177" s="146"/>
      <c r="H1177" s="146"/>
      <c r="I1177" s="337"/>
      <c r="J1177" s="165"/>
      <c r="K1177" s="18"/>
      <c r="L1177" s="87"/>
      <c r="M1177" s="87"/>
      <c r="N1177" s="87"/>
      <c r="O1177" s="87"/>
      <c r="P1177" s="87"/>
      <c r="Q1177" s="87"/>
      <c r="R1177" s="87"/>
      <c r="S1177" s="87"/>
      <c r="T1177" s="87"/>
      <c r="U1177" s="87"/>
      <c r="V1177" s="87"/>
      <c r="W1177" s="87"/>
      <c r="X1177" s="87"/>
    </row>
    <row r="1178" spans="1:24" s="1" customFormat="1" ht="15.5" x14ac:dyDescent="0.35">
      <c r="A1178" s="165"/>
      <c r="B1178" s="321"/>
      <c r="C1178" s="146"/>
      <c r="D1178" s="146"/>
      <c r="E1178" s="146"/>
      <c r="F1178" s="146"/>
      <c r="G1178" s="146"/>
      <c r="H1178" s="146"/>
      <c r="I1178" s="337"/>
      <c r="J1178" s="165"/>
      <c r="K1178" s="18"/>
      <c r="L1178" s="87"/>
      <c r="M1178" s="87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  <c r="X1178" s="87"/>
    </row>
    <row r="1179" spans="1:24" s="1" customFormat="1" ht="15.5" x14ac:dyDescent="0.35">
      <c r="A1179" s="165"/>
      <c r="B1179" s="321"/>
      <c r="C1179" s="146"/>
      <c r="D1179" s="146"/>
      <c r="E1179" s="146"/>
      <c r="F1179" s="146"/>
      <c r="G1179" s="146"/>
      <c r="H1179" s="146"/>
      <c r="I1179" s="337"/>
      <c r="J1179" s="165"/>
      <c r="K1179" s="18"/>
      <c r="L1179" s="87"/>
      <c r="M1179" s="87"/>
      <c r="N1179" s="87"/>
      <c r="O1179" s="87"/>
      <c r="P1179" s="87"/>
      <c r="Q1179" s="87"/>
      <c r="R1179" s="87"/>
      <c r="S1179" s="87"/>
      <c r="T1179" s="87"/>
      <c r="U1179" s="87"/>
      <c r="V1179" s="87"/>
      <c r="W1179" s="87"/>
      <c r="X1179" s="87"/>
    </row>
    <row r="1180" spans="1:24" s="1" customFormat="1" ht="15.5" x14ac:dyDescent="0.35">
      <c r="A1180" s="165"/>
      <c r="B1180" s="321"/>
      <c r="C1180" s="146"/>
      <c r="D1180" s="146"/>
      <c r="E1180" s="146"/>
      <c r="F1180" s="146"/>
      <c r="G1180" s="146"/>
      <c r="H1180" s="146"/>
      <c r="I1180" s="337"/>
      <c r="J1180" s="165"/>
      <c r="K1180" s="18"/>
      <c r="L1180" s="87"/>
      <c r="M1180" s="87"/>
      <c r="N1180" s="87"/>
      <c r="O1180" s="87"/>
      <c r="P1180" s="87"/>
      <c r="Q1180" s="87"/>
      <c r="R1180" s="87"/>
      <c r="S1180" s="87"/>
      <c r="T1180" s="87"/>
      <c r="U1180" s="87"/>
      <c r="V1180" s="87"/>
      <c r="W1180" s="87"/>
      <c r="X1180" s="87"/>
    </row>
    <row r="1181" spans="1:24" s="1" customFormat="1" ht="15.5" x14ac:dyDescent="0.35">
      <c r="A1181" s="165"/>
      <c r="B1181" s="321"/>
      <c r="C1181" s="146"/>
      <c r="D1181" s="146"/>
      <c r="E1181" s="146"/>
      <c r="F1181" s="146"/>
      <c r="G1181" s="146"/>
      <c r="H1181" s="146"/>
      <c r="I1181" s="337"/>
      <c r="J1181" s="165"/>
      <c r="K1181" s="18"/>
      <c r="L1181" s="87"/>
      <c r="M1181" s="87"/>
      <c r="N1181" s="87"/>
      <c r="O1181" s="87"/>
      <c r="P1181" s="87"/>
      <c r="Q1181" s="87"/>
      <c r="R1181" s="87"/>
      <c r="S1181" s="87"/>
      <c r="T1181" s="87"/>
      <c r="U1181" s="87"/>
      <c r="V1181" s="87"/>
      <c r="W1181" s="87"/>
      <c r="X1181" s="87"/>
    </row>
    <row r="1182" spans="1:24" s="1" customFormat="1" ht="15.5" x14ac:dyDescent="0.35">
      <c r="A1182" s="165"/>
      <c r="B1182" s="321"/>
      <c r="C1182" s="146"/>
      <c r="D1182" s="146"/>
      <c r="E1182" s="146"/>
      <c r="F1182" s="146"/>
      <c r="G1182" s="146"/>
      <c r="H1182" s="146"/>
      <c r="I1182" s="337"/>
      <c r="J1182" s="165"/>
      <c r="K1182" s="18"/>
      <c r="L1182" s="87"/>
      <c r="M1182" s="87"/>
      <c r="N1182" s="87"/>
      <c r="O1182" s="87"/>
      <c r="P1182" s="87"/>
      <c r="Q1182" s="87"/>
      <c r="R1182" s="87"/>
      <c r="S1182" s="87"/>
      <c r="T1182" s="87"/>
      <c r="U1182" s="87"/>
      <c r="V1182" s="87"/>
      <c r="W1182" s="87"/>
      <c r="X1182" s="87"/>
    </row>
    <row r="1183" spans="1:24" s="1" customFormat="1" ht="15.5" x14ac:dyDescent="0.35">
      <c r="A1183" s="165"/>
      <c r="B1183" s="321"/>
      <c r="C1183" s="146"/>
      <c r="D1183" s="146"/>
      <c r="E1183" s="146"/>
      <c r="F1183" s="146"/>
      <c r="G1183" s="146"/>
      <c r="H1183" s="146"/>
      <c r="I1183" s="337"/>
      <c r="J1183" s="165"/>
      <c r="K1183" s="18"/>
      <c r="L1183" s="87"/>
      <c r="M1183" s="87"/>
      <c r="N1183" s="87"/>
      <c r="O1183" s="87"/>
      <c r="P1183" s="87"/>
      <c r="Q1183" s="87"/>
      <c r="R1183" s="87"/>
      <c r="S1183" s="87"/>
      <c r="T1183" s="87"/>
      <c r="U1183" s="87"/>
      <c r="V1183" s="87"/>
      <c r="W1183" s="87"/>
      <c r="X1183" s="87"/>
    </row>
    <row r="1184" spans="1:24" s="1" customFormat="1" ht="15.5" x14ac:dyDescent="0.35">
      <c r="A1184" s="165"/>
      <c r="B1184" s="321"/>
      <c r="C1184" s="146"/>
      <c r="D1184" s="146"/>
      <c r="E1184" s="146"/>
      <c r="F1184" s="146"/>
      <c r="G1184" s="146"/>
      <c r="H1184" s="146"/>
      <c r="I1184" s="337"/>
      <c r="J1184" s="165"/>
      <c r="K1184" s="18"/>
      <c r="L1184" s="87"/>
      <c r="M1184" s="87"/>
      <c r="N1184" s="87"/>
      <c r="O1184" s="87"/>
      <c r="P1184" s="87"/>
      <c r="Q1184" s="87"/>
      <c r="R1184" s="87"/>
      <c r="S1184" s="87"/>
      <c r="T1184" s="87"/>
      <c r="U1184" s="87"/>
      <c r="V1184" s="87"/>
      <c r="W1184" s="87"/>
      <c r="X1184" s="87"/>
    </row>
    <row r="1185" spans="1:24" s="1" customFormat="1" ht="15.5" x14ac:dyDescent="0.35">
      <c r="A1185" s="165"/>
      <c r="B1185" s="321"/>
      <c r="C1185" s="146"/>
      <c r="D1185" s="146"/>
      <c r="E1185" s="146"/>
      <c r="F1185" s="146"/>
      <c r="G1185" s="146"/>
      <c r="H1185" s="146"/>
      <c r="I1185" s="337"/>
      <c r="J1185" s="165"/>
      <c r="K1185" s="18"/>
      <c r="L1185" s="87"/>
      <c r="M1185" s="87"/>
      <c r="N1185" s="87"/>
      <c r="O1185" s="87"/>
      <c r="P1185" s="87"/>
      <c r="Q1185" s="87"/>
      <c r="R1185" s="87"/>
      <c r="S1185" s="87"/>
      <c r="T1185" s="87"/>
      <c r="U1185" s="87"/>
      <c r="V1185" s="87"/>
      <c r="W1185" s="87"/>
      <c r="X1185" s="87"/>
    </row>
    <row r="1186" spans="1:24" s="1" customFormat="1" ht="15.5" x14ac:dyDescent="0.35">
      <c r="A1186" s="165"/>
      <c r="B1186" s="321"/>
      <c r="C1186" s="146"/>
      <c r="D1186" s="146"/>
      <c r="E1186" s="146"/>
      <c r="F1186" s="146"/>
      <c r="G1186" s="146"/>
      <c r="H1186" s="146"/>
      <c r="I1186" s="337"/>
      <c r="J1186" s="165"/>
      <c r="K1186" s="18"/>
      <c r="L1186" s="87"/>
      <c r="M1186" s="87"/>
      <c r="N1186" s="87"/>
      <c r="O1186" s="87"/>
      <c r="P1186" s="87"/>
      <c r="Q1186" s="87"/>
      <c r="R1186" s="87"/>
      <c r="S1186" s="87"/>
      <c r="T1186" s="87"/>
      <c r="U1186" s="87"/>
      <c r="V1186" s="87"/>
      <c r="W1186" s="87"/>
      <c r="X1186" s="87"/>
    </row>
    <row r="1187" spans="1:24" s="1" customFormat="1" ht="15.5" x14ac:dyDescent="0.35">
      <c r="A1187" s="165"/>
      <c r="B1187" s="321"/>
      <c r="C1187" s="146"/>
      <c r="D1187" s="146"/>
      <c r="E1187" s="146"/>
      <c r="F1187" s="146"/>
      <c r="G1187" s="146"/>
      <c r="H1187" s="146"/>
      <c r="I1187" s="337"/>
      <c r="J1187" s="165"/>
      <c r="K1187" s="18"/>
      <c r="L1187" s="87"/>
      <c r="M1187" s="87"/>
      <c r="N1187" s="87"/>
      <c r="O1187" s="87"/>
      <c r="P1187" s="87"/>
      <c r="Q1187" s="87"/>
      <c r="R1187" s="87"/>
      <c r="S1187" s="87"/>
      <c r="T1187" s="87"/>
      <c r="U1187" s="87"/>
      <c r="V1187" s="87"/>
      <c r="W1187" s="87"/>
      <c r="X1187" s="87"/>
    </row>
    <row r="1188" spans="1:24" s="1" customFormat="1" ht="15.5" x14ac:dyDescent="0.35">
      <c r="A1188" s="165"/>
      <c r="B1188" s="321"/>
      <c r="C1188" s="146"/>
      <c r="D1188" s="146"/>
      <c r="E1188" s="146"/>
      <c r="F1188" s="146"/>
      <c r="G1188" s="146"/>
      <c r="H1188" s="146"/>
      <c r="I1188" s="337"/>
      <c r="J1188" s="165"/>
      <c r="K1188" s="18"/>
      <c r="L1188" s="87"/>
      <c r="M1188" s="87"/>
      <c r="N1188" s="87"/>
      <c r="O1188" s="87"/>
      <c r="P1188" s="87"/>
      <c r="Q1188" s="87"/>
      <c r="R1188" s="87"/>
      <c r="S1188" s="87"/>
      <c r="T1188" s="87"/>
      <c r="U1188" s="87"/>
      <c r="V1188" s="87"/>
      <c r="W1188" s="87"/>
      <c r="X1188" s="87"/>
    </row>
    <row r="1189" spans="1:24" s="1" customFormat="1" ht="15.5" x14ac:dyDescent="0.35">
      <c r="A1189" s="165"/>
      <c r="B1189" s="321"/>
      <c r="C1189" s="146"/>
      <c r="D1189" s="146"/>
      <c r="E1189" s="146"/>
      <c r="F1189" s="146"/>
      <c r="G1189" s="146"/>
      <c r="H1189" s="146"/>
      <c r="I1189" s="337"/>
      <c r="J1189" s="165"/>
      <c r="K1189" s="18"/>
      <c r="L1189" s="87"/>
      <c r="M1189" s="87"/>
      <c r="N1189" s="87"/>
      <c r="O1189" s="87"/>
      <c r="P1189" s="87"/>
      <c r="Q1189" s="87"/>
      <c r="R1189" s="87"/>
      <c r="S1189" s="87"/>
      <c r="T1189" s="87"/>
      <c r="U1189" s="87"/>
      <c r="V1189" s="87"/>
      <c r="W1189" s="87"/>
      <c r="X1189" s="87"/>
    </row>
    <row r="1190" spans="1:24" s="1" customFormat="1" ht="15.5" x14ac:dyDescent="0.35">
      <c r="A1190" s="165"/>
      <c r="B1190" s="321"/>
      <c r="C1190" s="146"/>
      <c r="D1190" s="146"/>
      <c r="E1190" s="146"/>
      <c r="F1190" s="146"/>
      <c r="G1190" s="146"/>
      <c r="H1190" s="146"/>
      <c r="I1190" s="337"/>
      <c r="J1190" s="165"/>
      <c r="K1190" s="18"/>
      <c r="L1190" s="87"/>
      <c r="M1190" s="87"/>
      <c r="N1190" s="87"/>
      <c r="O1190" s="87"/>
      <c r="P1190" s="87"/>
      <c r="Q1190" s="87"/>
      <c r="R1190" s="87"/>
      <c r="S1190" s="87"/>
      <c r="T1190" s="87"/>
      <c r="U1190" s="87"/>
      <c r="V1190" s="87"/>
      <c r="W1190" s="87"/>
      <c r="X1190" s="87"/>
    </row>
  </sheetData>
  <autoFilter ref="A1:M1099"/>
  <mergeCells count="2">
    <mergeCell ref="A1061:B1061"/>
    <mergeCell ref="A66:M66"/>
  </mergeCells>
  <phoneticPr fontId="0" type="noConversion"/>
  <pageMargins left="0.19685039370078741" right="0.15748031496062992" top="0.19685039370078741" bottom="0.19685039370078741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419"/>
  <sheetViews>
    <sheetView view="pageBreakPreview" topLeftCell="A7" zoomScale="87" zoomScaleSheetLayoutView="87" workbookViewId="0">
      <selection activeCell="J67" sqref="J67"/>
    </sheetView>
  </sheetViews>
  <sheetFormatPr defaultColWidth="9.1796875" defaultRowHeight="14" x14ac:dyDescent="0.3"/>
  <cols>
    <col min="1" max="1" width="5.1796875" style="252" customWidth="1"/>
    <col min="2" max="2" width="22.7265625" style="321" customWidth="1"/>
    <col min="3" max="4" width="13.1796875" style="158" customWidth="1"/>
    <col min="5" max="5" width="14.81640625" style="158" customWidth="1"/>
    <col min="6" max="6" width="13.1796875" style="158" customWidth="1"/>
    <col min="7" max="7" width="12.7265625" style="882" customWidth="1"/>
    <col min="8" max="8" width="10.26953125" style="158" customWidth="1"/>
    <col min="9" max="9" width="11.1796875" style="158" customWidth="1"/>
    <col min="10" max="10" width="12" style="158" customWidth="1"/>
    <col min="11" max="11" width="11.453125" style="158" bestFit="1" customWidth="1"/>
    <col min="12" max="12" width="13.7265625" style="260" customWidth="1"/>
    <col min="13" max="13" width="9.26953125" style="17" hidden="1" customWidth="1"/>
    <col min="14" max="14" width="2.26953125" style="18" customWidth="1"/>
    <col min="15" max="15" width="1.54296875" style="29" customWidth="1"/>
    <col min="16" max="16384" width="9.1796875" style="18"/>
  </cols>
  <sheetData>
    <row r="1" spans="1:16" s="87" customFormat="1" ht="15.5" x14ac:dyDescent="0.35">
      <c r="A1" s="252" t="s">
        <v>1022</v>
      </c>
      <c r="B1" s="321"/>
      <c r="C1" s="158"/>
      <c r="D1" s="158"/>
      <c r="E1" s="158"/>
      <c r="F1" s="158"/>
      <c r="G1" s="882"/>
      <c r="H1" s="158"/>
      <c r="I1" s="158"/>
      <c r="J1" s="158"/>
      <c r="K1" s="158"/>
      <c r="L1" s="260"/>
      <c r="M1" s="5"/>
    </row>
    <row r="2" spans="1:16" s="87" customFormat="1" ht="15.5" x14ac:dyDescent="0.35">
      <c r="A2" s="252"/>
      <c r="B2" s="321" t="s">
        <v>1054</v>
      </c>
      <c r="C2" s="148"/>
      <c r="D2" s="148"/>
      <c r="E2" s="148"/>
      <c r="F2" s="148"/>
      <c r="G2" s="883"/>
      <c r="H2" s="148"/>
      <c r="I2" s="148"/>
      <c r="J2" s="148"/>
      <c r="K2" s="148"/>
      <c r="L2" s="494"/>
      <c r="M2" s="5"/>
    </row>
    <row r="3" spans="1:16" s="87" customFormat="1" ht="110.25" customHeight="1" x14ac:dyDescent="0.35">
      <c r="A3" s="286" t="s">
        <v>970</v>
      </c>
      <c r="B3" s="321" t="s">
        <v>1056</v>
      </c>
      <c r="C3" s="148" t="s">
        <v>2134</v>
      </c>
      <c r="D3" s="148" t="s">
        <v>1006</v>
      </c>
      <c r="E3" s="148" t="s">
        <v>1007</v>
      </c>
      <c r="F3" s="148" t="s">
        <v>971</v>
      </c>
      <c r="G3" s="883" t="s">
        <v>987</v>
      </c>
      <c r="H3" s="148" t="s">
        <v>974</v>
      </c>
      <c r="I3" s="148" t="s">
        <v>975</v>
      </c>
      <c r="J3" s="148" t="s">
        <v>976</v>
      </c>
      <c r="K3" s="148" t="s">
        <v>977</v>
      </c>
      <c r="L3" s="494" t="s">
        <v>988</v>
      </c>
      <c r="M3" s="5"/>
    </row>
    <row r="4" spans="1:16" s="86" customFormat="1" ht="16" thickBot="1" x14ac:dyDescent="0.4">
      <c r="A4" s="363">
        <v>1</v>
      </c>
      <c r="B4" s="321">
        <v>2</v>
      </c>
      <c r="C4" s="158">
        <v>3</v>
      </c>
      <c r="D4" s="158">
        <v>4</v>
      </c>
      <c r="E4" s="158">
        <v>5</v>
      </c>
      <c r="F4" s="158"/>
      <c r="G4" s="882">
        <v>6</v>
      </c>
      <c r="H4" s="158">
        <v>7</v>
      </c>
      <c r="I4" s="158">
        <v>8</v>
      </c>
      <c r="J4" s="158">
        <v>9</v>
      </c>
      <c r="K4" s="158">
        <v>10</v>
      </c>
      <c r="L4" s="260">
        <v>11</v>
      </c>
      <c r="M4" s="25"/>
    </row>
    <row r="5" spans="1:16" s="529" customFormat="1" ht="16" thickBot="1" x14ac:dyDescent="0.4">
      <c r="A5" s="401" t="s">
        <v>1064</v>
      </c>
      <c r="B5" s="335"/>
      <c r="C5" s="256"/>
      <c r="D5" s="256"/>
      <c r="E5" s="256"/>
      <c r="F5" s="256"/>
      <c r="G5" s="884"/>
      <c r="H5" s="526"/>
      <c r="I5" s="526"/>
      <c r="J5" s="526"/>
      <c r="K5" s="526"/>
      <c r="L5" s="527"/>
      <c r="M5" s="528"/>
    </row>
    <row r="6" spans="1:16" s="87" customFormat="1" ht="15.5" x14ac:dyDescent="0.35">
      <c r="A6" s="365">
        <v>1</v>
      </c>
      <c r="B6" s="321" t="s">
        <v>1065</v>
      </c>
      <c r="C6" s="158">
        <v>9570.0499999999993</v>
      </c>
      <c r="D6" s="158"/>
      <c r="E6" s="158"/>
      <c r="F6" s="158">
        <f>C6+D6+E6</f>
        <v>9570.0499999999993</v>
      </c>
      <c r="G6" s="885">
        <f t="shared" ref="G6:G59" si="0">2/252031.43*F6</f>
        <v>7.5943305959895555E-2</v>
      </c>
      <c r="H6" s="397">
        <f>G6*4281.45</f>
        <v>325.14746730199482</v>
      </c>
      <c r="I6" s="387">
        <f>H6*0.22</f>
        <v>71.532442806438866</v>
      </c>
      <c r="J6" s="387">
        <v>122.96740101026289</v>
      </c>
      <c r="K6" s="387">
        <v>30.351881180569912</v>
      </c>
      <c r="L6" s="530">
        <f>(K6+J6+I6+H6)/F6</f>
        <v>5.7470879702746225E-2</v>
      </c>
      <c r="M6" s="5"/>
      <c r="P6" s="865">
        <f>L6*10/K6</f>
        <v>1.8934865803157147E-2</v>
      </c>
    </row>
    <row r="7" spans="1:16" s="87" customFormat="1" ht="15.5" x14ac:dyDescent="0.35">
      <c r="A7" s="286">
        <v>2</v>
      </c>
      <c r="B7" s="321" t="s">
        <v>1066</v>
      </c>
      <c r="C7" s="158">
        <v>4259.1400000000003</v>
      </c>
      <c r="D7" s="158"/>
      <c r="E7" s="158"/>
      <c r="F7" s="158">
        <f t="shared" ref="F7:F73" si="1">C7+D7+E7</f>
        <v>4259.1400000000003</v>
      </c>
      <c r="G7" s="885">
        <f t="shared" si="0"/>
        <v>3.3798482990792064E-2</v>
      </c>
      <c r="H7" s="397">
        <f t="shared" ref="H7:H70" si="2">G7*4281.45</f>
        <v>144.70651500092669</v>
      </c>
      <c r="I7" s="387">
        <f t="shared" ref="I7:I67" si="3">H7*0.22</f>
        <v>31.835433300203871</v>
      </c>
      <c r="J7" s="387">
        <v>54.726503658690511</v>
      </c>
      <c r="K7" s="387">
        <v>13.508070617333507</v>
      </c>
      <c r="L7" s="530">
        <f t="shared" ref="L7:L69" si="4">(K7+J7+I7+H7)/F7</f>
        <v>5.7470879702746232E-2</v>
      </c>
      <c r="M7" s="5"/>
    </row>
    <row r="8" spans="1:16" s="87" customFormat="1" ht="15.5" x14ac:dyDescent="0.35">
      <c r="A8" s="286">
        <v>3</v>
      </c>
      <c r="B8" s="321" t="s">
        <v>1067</v>
      </c>
      <c r="C8" s="158">
        <v>8696.41</v>
      </c>
      <c r="D8" s="158"/>
      <c r="E8" s="158"/>
      <c r="F8" s="158">
        <f t="shared" si="1"/>
        <v>8696.41</v>
      </c>
      <c r="G8" s="885">
        <f t="shared" si="0"/>
        <v>6.9010519838735976E-2</v>
      </c>
      <c r="H8" s="397">
        <f t="shared" si="2"/>
        <v>295.46509016355611</v>
      </c>
      <c r="I8" s="387">
        <f t="shared" si="3"/>
        <v>65.002319835982348</v>
      </c>
      <c r="J8" s="387">
        <v>111.74183372288128</v>
      </c>
      <c r="K8" s="387">
        <v>27.581089233339426</v>
      </c>
      <c r="L8" s="530">
        <f>(K8+J8+I8+H8)/F8</f>
        <v>5.7470879702746211E-2</v>
      </c>
      <c r="M8" s="5"/>
    </row>
    <row r="9" spans="1:16" s="87" customFormat="1" ht="15.5" x14ac:dyDescent="0.35">
      <c r="A9" s="286">
        <v>4</v>
      </c>
      <c r="B9" s="321" t="s">
        <v>1068</v>
      </c>
      <c r="C9" s="158">
        <v>2719.72</v>
      </c>
      <c r="D9" s="158"/>
      <c r="E9" s="158"/>
      <c r="F9" s="158">
        <f t="shared" si="1"/>
        <v>2719.72</v>
      </c>
      <c r="G9" s="885">
        <f t="shared" si="0"/>
        <v>2.15823875617418E-2</v>
      </c>
      <c r="H9" s="397">
        <f t="shared" si="2"/>
        <v>92.40391322621943</v>
      </c>
      <c r="I9" s="387">
        <f t="shared" si="3"/>
        <v>20.328860909768274</v>
      </c>
      <c r="J9" s="387">
        <v>34.946201939972326</v>
      </c>
      <c r="K9" s="387">
        <v>8.6257248691929078</v>
      </c>
      <c r="L9" s="530">
        <f t="shared" si="4"/>
        <v>5.7470879702746225E-2</v>
      </c>
      <c r="M9" s="5"/>
    </row>
    <row r="10" spans="1:16" s="87" customFormat="1" ht="15.5" x14ac:dyDescent="0.35">
      <c r="A10" s="365">
        <v>5</v>
      </c>
      <c r="B10" s="321" t="s">
        <v>1069</v>
      </c>
      <c r="C10" s="158">
        <v>4138.7</v>
      </c>
      <c r="D10" s="158"/>
      <c r="E10" s="158"/>
      <c r="F10" s="158">
        <f t="shared" si="1"/>
        <v>4138.7</v>
      </c>
      <c r="G10" s="885">
        <f t="shared" si="0"/>
        <v>3.2842729178658388E-2</v>
      </c>
      <c r="H10" s="397">
        <f t="shared" si="2"/>
        <v>140.61450284196695</v>
      </c>
      <c r="I10" s="387">
        <f t="shared" si="3"/>
        <v>30.935190625232728</v>
      </c>
      <c r="J10" s="387">
        <v>53.17894708608366</v>
      </c>
      <c r="K10" s="387">
        <v>13.126089272472422</v>
      </c>
      <c r="L10" s="530">
        <f t="shared" si="4"/>
        <v>5.7470879702746218E-2</v>
      </c>
      <c r="M10" s="5"/>
    </row>
    <row r="11" spans="1:16" s="87" customFormat="1" ht="15.5" x14ac:dyDescent="0.35">
      <c r="A11" s="286">
        <v>6</v>
      </c>
      <c r="B11" s="321" t="s">
        <v>1070</v>
      </c>
      <c r="C11" s="158">
        <v>4166.1899999999996</v>
      </c>
      <c r="D11" s="158"/>
      <c r="E11" s="158"/>
      <c r="F11" s="158">
        <f t="shared" si="1"/>
        <v>4166.1899999999996</v>
      </c>
      <c r="G11" s="885">
        <f t="shared" si="0"/>
        <v>3.3060876574005069E-2</v>
      </c>
      <c r="H11" s="397">
        <f t="shared" si="2"/>
        <v>141.54849000777401</v>
      </c>
      <c r="I11" s="387">
        <f t="shared" si="3"/>
        <v>31.140667801710283</v>
      </c>
      <c r="J11" s="387">
        <v>53.532171348629007</v>
      </c>
      <c r="K11" s="387">
        <v>13.213275150670952</v>
      </c>
      <c r="L11" s="530">
        <f t="shared" si="4"/>
        <v>5.7470879702746218E-2</v>
      </c>
      <c r="M11" s="5"/>
    </row>
    <row r="12" spans="1:16" s="87" customFormat="1" ht="15.5" x14ac:dyDescent="0.35">
      <c r="A12" s="365">
        <v>7</v>
      </c>
      <c r="B12" s="321" t="s">
        <v>1071</v>
      </c>
      <c r="C12" s="158">
        <v>3572.8</v>
      </c>
      <c r="D12" s="158"/>
      <c r="E12" s="158"/>
      <c r="F12" s="158">
        <f t="shared" si="1"/>
        <v>3572.8</v>
      </c>
      <c r="G12" s="885">
        <f t="shared" si="0"/>
        <v>2.8352019428687921E-2</v>
      </c>
      <c r="H12" s="397">
        <f t="shared" si="2"/>
        <v>121.3877535829559</v>
      </c>
      <c r="I12" s="387">
        <f t="shared" si="3"/>
        <v>26.705305788250296</v>
      </c>
      <c r="J12" s="387">
        <v>45.90758985893148</v>
      </c>
      <c r="K12" s="387">
        <v>11.331309771834022</v>
      </c>
      <c r="L12" s="530">
        <f t="shared" si="4"/>
        <v>5.7470879702746225E-2</v>
      </c>
      <c r="M12" s="5"/>
    </row>
    <row r="13" spans="1:16" s="87" customFormat="1" ht="15.5" x14ac:dyDescent="0.35">
      <c r="A13" s="286">
        <v>8</v>
      </c>
      <c r="B13" s="321" t="s">
        <v>1072</v>
      </c>
      <c r="C13" s="158">
        <v>6443.05</v>
      </c>
      <c r="D13" s="158"/>
      <c r="E13" s="158"/>
      <c r="F13" s="158">
        <f t="shared" si="1"/>
        <v>6443.05</v>
      </c>
      <c r="G13" s="885">
        <f t="shared" si="0"/>
        <v>5.1128940545232787E-2</v>
      </c>
      <c r="H13" s="397">
        <f t="shared" si="2"/>
        <v>218.90600249738691</v>
      </c>
      <c r="I13" s="387">
        <f t="shared" si="3"/>
        <v>48.159320549425118</v>
      </c>
      <c r="J13" s="387">
        <v>82.787980530840926</v>
      </c>
      <c r="K13" s="387">
        <v>20.434447891126062</v>
      </c>
      <c r="L13" s="530">
        <f t="shared" si="4"/>
        <v>5.7470879702746211E-2</v>
      </c>
      <c r="M13" s="5"/>
    </row>
    <row r="14" spans="1:16" s="87" customFormat="1" ht="15.5" x14ac:dyDescent="0.35">
      <c r="A14" s="286">
        <v>9</v>
      </c>
      <c r="B14" s="321" t="s">
        <v>1073</v>
      </c>
      <c r="C14" s="158">
        <v>6459.7</v>
      </c>
      <c r="D14" s="158"/>
      <c r="E14" s="158"/>
      <c r="F14" s="158">
        <f t="shared" si="1"/>
        <v>6459.7</v>
      </c>
      <c r="G14" s="885">
        <f t="shared" si="0"/>
        <v>5.1261066923280162E-2</v>
      </c>
      <c r="H14" s="397">
        <f t="shared" si="2"/>
        <v>219.47169497867785</v>
      </c>
      <c r="I14" s="387">
        <f t="shared" si="3"/>
        <v>48.283772895309127</v>
      </c>
      <c r="J14" s="387">
        <v>83.001919562175246</v>
      </c>
      <c r="K14" s="387">
        <v>20.487254179667548</v>
      </c>
      <c r="L14" s="530">
        <f t="shared" si="4"/>
        <v>5.7470879702746225E-2</v>
      </c>
      <c r="M14" s="5"/>
    </row>
    <row r="15" spans="1:16" s="87" customFormat="1" ht="15.5" x14ac:dyDescent="0.35">
      <c r="A15" s="286">
        <v>10</v>
      </c>
      <c r="B15" s="321" t="s">
        <v>1074</v>
      </c>
      <c r="C15" s="158">
        <v>4374.04</v>
      </c>
      <c r="D15" s="158"/>
      <c r="E15" s="158"/>
      <c r="F15" s="158">
        <f t="shared" si="1"/>
        <v>4374.04</v>
      </c>
      <c r="G15" s="885">
        <f t="shared" si="0"/>
        <v>3.4710274032091946E-2</v>
      </c>
      <c r="H15" s="397">
        <f t="shared" si="2"/>
        <v>148.61030275470006</v>
      </c>
      <c r="I15" s="387">
        <f t="shared" si="3"/>
        <v>32.694266606034013</v>
      </c>
      <c r="J15" s="387">
        <v>56.20287571276328</v>
      </c>
      <c r="K15" s="387">
        <v>13.872481581502711</v>
      </c>
      <c r="L15" s="530">
        <f t="shared" si="4"/>
        <v>5.7470879702746211E-2</v>
      </c>
      <c r="M15" s="5"/>
    </row>
    <row r="16" spans="1:16" s="87" customFormat="1" ht="15.5" x14ac:dyDescent="0.35">
      <c r="A16" s="365">
        <v>11</v>
      </c>
      <c r="B16" s="321" t="s">
        <v>1075</v>
      </c>
      <c r="C16" s="158">
        <v>3413.87</v>
      </c>
      <c r="D16" s="158"/>
      <c r="E16" s="158">
        <v>85.7</v>
      </c>
      <c r="F16" s="158">
        <f t="shared" si="1"/>
        <v>3499.5699999999997</v>
      </c>
      <c r="G16" s="885">
        <f t="shared" si="0"/>
        <v>2.7770901430825508E-2</v>
      </c>
      <c r="H16" s="397">
        <f t="shared" si="2"/>
        <v>118.89972593100786</v>
      </c>
      <c r="I16" s="387">
        <f t="shared" si="3"/>
        <v>26.157939704821729</v>
      </c>
      <c r="J16" s="387">
        <v>44.966643596792665</v>
      </c>
      <c r="K16" s="387">
        <v>11.099057248717305</v>
      </c>
      <c r="L16" s="530">
        <f t="shared" si="4"/>
        <v>5.7470879702746218E-2</v>
      </c>
      <c r="M16" s="5"/>
    </row>
    <row r="17" spans="1:13" s="87" customFormat="1" ht="15.5" x14ac:dyDescent="0.35">
      <c r="A17" s="286">
        <v>12</v>
      </c>
      <c r="B17" s="321" t="s">
        <v>1076</v>
      </c>
      <c r="C17" s="158">
        <v>3466.61</v>
      </c>
      <c r="D17" s="158">
        <v>97.8</v>
      </c>
      <c r="E17" s="158"/>
      <c r="F17" s="158">
        <f t="shared" si="1"/>
        <v>3564.4100000000003</v>
      </c>
      <c r="G17" s="885">
        <f t="shared" si="0"/>
        <v>2.8285440430981169E-2</v>
      </c>
      <c r="H17" s="397">
        <f t="shared" si="2"/>
        <v>121.10269893322432</v>
      </c>
      <c r="I17" s="387">
        <f t="shared" si="3"/>
        <v>26.64259376530935</v>
      </c>
      <c r="J17" s="387">
        <v>45.799785145844709</v>
      </c>
      <c r="K17" s="387">
        <v>11.304700476887289</v>
      </c>
      <c r="L17" s="530">
        <f t="shared" si="4"/>
        <v>5.7470879702746218E-2</v>
      </c>
      <c r="M17" s="5"/>
    </row>
    <row r="18" spans="1:13" s="87" customFormat="1" ht="15.5" x14ac:dyDescent="0.35">
      <c r="A18" s="365">
        <v>13</v>
      </c>
      <c r="B18" s="321" t="s">
        <v>1077</v>
      </c>
      <c r="C18" s="158">
        <v>5767.21</v>
      </c>
      <c r="D18" s="158">
        <v>261.60000000000002</v>
      </c>
      <c r="E18" s="158">
        <v>456.05</v>
      </c>
      <c r="F18" s="158">
        <f t="shared" si="1"/>
        <v>6484.8600000000006</v>
      </c>
      <c r="G18" s="885">
        <f t="shared" si="0"/>
        <v>5.1460724561218418E-2</v>
      </c>
      <c r="H18" s="397">
        <f t="shared" si="2"/>
        <v>220.32651917262859</v>
      </c>
      <c r="I18" s="387">
        <f t="shared" si="3"/>
        <v>48.471834217978291</v>
      </c>
      <c r="J18" s="387">
        <v>83.325205209524867</v>
      </c>
      <c r="K18" s="387">
        <v>20.567050349019137</v>
      </c>
      <c r="L18" s="530">
        <f t="shared" si="4"/>
        <v>5.7470879702746218E-2</v>
      </c>
      <c r="M18" s="5"/>
    </row>
    <row r="19" spans="1:13" s="87" customFormat="1" ht="15.5" x14ac:dyDescent="0.35">
      <c r="A19" s="286">
        <v>14</v>
      </c>
      <c r="B19" s="321" t="s">
        <v>1078</v>
      </c>
      <c r="C19" s="158">
        <v>5966.95</v>
      </c>
      <c r="D19" s="158"/>
      <c r="E19" s="158">
        <v>49.5</v>
      </c>
      <c r="F19" s="158">
        <f t="shared" si="1"/>
        <v>6016.45</v>
      </c>
      <c r="G19" s="885">
        <f t="shared" si="0"/>
        <v>4.7743648480667665E-2</v>
      </c>
      <c r="H19" s="397">
        <f t="shared" si="2"/>
        <v>204.41204378755455</v>
      </c>
      <c r="I19" s="387">
        <f t="shared" si="3"/>
        <v>44.970649633261999</v>
      </c>
      <c r="J19" s="387">
        <v>77.306515619897084</v>
      </c>
      <c r="K19" s="387">
        <v>19.081465146873825</v>
      </c>
      <c r="L19" s="530">
        <f t="shared" si="4"/>
        <v>5.7470879702746218E-2</v>
      </c>
      <c r="M19" s="5"/>
    </row>
    <row r="20" spans="1:13" s="87" customFormat="1" ht="15.5" x14ac:dyDescent="0.35">
      <c r="A20" s="286">
        <v>15</v>
      </c>
      <c r="B20" s="321" t="s">
        <v>1079</v>
      </c>
      <c r="C20" s="158">
        <v>8566.1200000000008</v>
      </c>
      <c r="D20" s="158"/>
      <c r="E20" s="158"/>
      <c r="F20" s="158">
        <f t="shared" si="1"/>
        <v>8566.1200000000008</v>
      </c>
      <c r="G20" s="885">
        <f t="shared" si="0"/>
        <v>6.7976601172322043E-2</v>
      </c>
      <c r="H20" s="397">
        <f t="shared" si="2"/>
        <v>291.03841908923818</v>
      </c>
      <c r="I20" s="387">
        <f t="shared" si="3"/>
        <v>64.028452199632397</v>
      </c>
      <c r="J20" s="387">
        <v>110.06771261822385</v>
      </c>
      <c r="K20" s="387">
        <v>27.167868132194034</v>
      </c>
      <c r="L20" s="530">
        <f t="shared" si="4"/>
        <v>5.7470879702746218E-2</v>
      </c>
      <c r="M20" s="5"/>
    </row>
    <row r="21" spans="1:13" s="87" customFormat="1" ht="15.5" x14ac:dyDescent="0.35">
      <c r="A21" s="286">
        <v>16</v>
      </c>
      <c r="B21" s="321" t="s">
        <v>1080</v>
      </c>
      <c r="C21" s="158">
        <v>5774.55</v>
      </c>
      <c r="D21" s="158">
        <v>201.5</v>
      </c>
      <c r="E21" s="158"/>
      <c r="F21" s="158">
        <f t="shared" si="1"/>
        <v>5976.05</v>
      </c>
      <c r="G21" s="885">
        <f t="shared" si="0"/>
        <v>4.7423053545345512E-2</v>
      </c>
      <c r="H21" s="397">
        <f t="shared" si="2"/>
        <v>203.03943260171954</v>
      </c>
      <c r="I21" s="387">
        <f t="shared" si="3"/>
        <v>44.6686751723783</v>
      </c>
      <c r="J21" s="387">
        <v>76.787408300623454</v>
      </c>
      <c r="K21" s="387">
        <v>18.953334572875253</v>
      </c>
      <c r="L21" s="530">
        <f t="shared" si="4"/>
        <v>5.7470879702746218E-2</v>
      </c>
      <c r="M21" s="5"/>
    </row>
    <row r="22" spans="1:13" s="87" customFormat="1" ht="15.5" x14ac:dyDescent="0.35">
      <c r="A22" s="365">
        <v>17</v>
      </c>
      <c r="B22" s="321" t="s">
        <v>1081</v>
      </c>
      <c r="C22" s="158">
        <v>3226.62</v>
      </c>
      <c r="D22" s="158"/>
      <c r="E22" s="158"/>
      <c r="F22" s="158">
        <f t="shared" si="1"/>
        <v>3226.62</v>
      </c>
      <c r="G22" s="885">
        <f t="shared" si="0"/>
        <v>2.560490173785071E-2</v>
      </c>
      <c r="H22" s="397">
        <f t="shared" si="2"/>
        <v>109.62610654552093</v>
      </c>
      <c r="I22" s="387">
        <f t="shared" si="3"/>
        <v>24.117743440014603</v>
      </c>
      <c r="J22" s="387">
        <v>41.459456893927872</v>
      </c>
      <c r="K22" s="387">
        <v>10.233382987011613</v>
      </c>
      <c r="L22" s="530">
        <f t="shared" si="4"/>
        <v>5.7470879702746232E-2</v>
      </c>
      <c r="M22" s="5"/>
    </row>
    <row r="23" spans="1:13" s="87" customFormat="1" ht="15.5" x14ac:dyDescent="0.35">
      <c r="A23" s="286">
        <v>18</v>
      </c>
      <c r="B23" s="321" t="s">
        <v>1082</v>
      </c>
      <c r="C23" s="158">
        <v>3233.9</v>
      </c>
      <c r="D23" s="158"/>
      <c r="E23" s="158"/>
      <c r="F23" s="158">
        <f t="shared" si="1"/>
        <v>3233.9</v>
      </c>
      <c r="G23" s="885">
        <f t="shared" si="0"/>
        <v>2.5662672310354309E-2</v>
      </c>
      <c r="H23" s="397">
        <f t="shared" si="2"/>
        <v>109.87344836316645</v>
      </c>
      <c r="I23" s="387">
        <f t="shared" si="3"/>
        <v>24.172158639896619</v>
      </c>
      <c r="J23" s="387">
        <v>41.552999004925702</v>
      </c>
      <c r="K23" s="387">
        <v>10.256471862722247</v>
      </c>
      <c r="L23" s="530">
        <f t="shared" si="4"/>
        <v>5.7470879702746218E-2</v>
      </c>
      <c r="M23" s="5"/>
    </row>
    <row r="24" spans="1:13" s="87" customFormat="1" ht="15.5" x14ac:dyDescent="0.35">
      <c r="A24" s="365">
        <v>19</v>
      </c>
      <c r="B24" s="321" t="s">
        <v>1083</v>
      </c>
      <c r="C24" s="158">
        <v>6095.4</v>
      </c>
      <c r="D24" s="158"/>
      <c r="E24" s="158"/>
      <c r="F24" s="158">
        <f t="shared" si="1"/>
        <v>6095.4</v>
      </c>
      <c r="G24" s="885">
        <f t="shared" si="0"/>
        <v>4.8370157642640042E-2</v>
      </c>
      <c r="H24" s="397">
        <f t="shared" si="2"/>
        <v>207.0944114390812</v>
      </c>
      <c r="I24" s="387">
        <f t="shared" si="3"/>
        <v>45.560770516597863</v>
      </c>
      <c r="J24" s="387">
        <v>78.320959254962759</v>
      </c>
      <c r="K24" s="387">
        <v>19.331858929477463</v>
      </c>
      <c r="L24" s="530">
        <f t="shared" si="4"/>
        <v>5.7470879702746211E-2</v>
      </c>
      <c r="M24" s="5"/>
    </row>
    <row r="25" spans="1:13" s="87" customFormat="1" ht="15.5" x14ac:dyDescent="0.35">
      <c r="A25" s="286">
        <v>20</v>
      </c>
      <c r="B25" s="321" t="s">
        <v>1084</v>
      </c>
      <c r="C25" s="158">
        <v>6384.91</v>
      </c>
      <c r="D25" s="158"/>
      <c r="E25" s="158"/>
      <c r="F25" s="158">
        <f t="shared" si="1"/>
        <v>6384.91</v>
      </c>
      <c r="G25" s="885">
        <f t="shared" si="0"/>
        <v>5.0667569517024121E-2</v>
      </c>
      <c r="H25" s="397">
        <f t="shared" si="2"/>
        <v>216.93066550866291</v>
      </c>
      <c r="I25" s="387">
        <f t="shared" si="3"/>
        <v>47.724746411905841</v>
      </c>
      <c r="J25" s="387">
        <v>82.040928561965458</v>
      </c>
      <c r="K25" s="387">
        <v>20.250054040327125</v>
      </c>
      <c r="L25" s="530">
        <f t="shared" si="4"/>
        <v>5.7470879702746218E-2</v>
      </c>
      <c r="M25" s="5"/>
    </row>
    <row r="26" spans="1:13" s="87" customFormat="1" ht="15.5" x14ac:dyDescent="0.35">
      <c r="A26" s="286">
        <v>21</v>
      </c>
      <c r="B26" s="321" t="s">
        <v>1085</v>
      </c>
      <c r="C26" s="158">
        <v>3929.49</v>
      </c>
      <c r="D26" s="158">
        <v>464.4</v>
      </c>
      <c r="E26" s="158"/>
      <c r="F26" s="158">
        <f t="shared" si="1"/>
        <v>4393.8899999999994</v>
      </c>
      <c r="G26" s="885">
        <f t="shared" si="0"/>
        <v>3.4867794068382654E-2</v>
      </c>
      <c r="H26" s="397">
        <f t="shared" si="2"/>
        <v>149.28471691407691</v>
      </c>
      <c r="I26" s="387">
        <f t="shared" si="3"/>
        <v>32.842637721096921</v>
      </c>
      <c r="J26" s="387">
        <v>56.457932155525192</v>
      </c>
      <c r="K26" s="387">
        <v>13.935436826400521</v>
      </c>
      <c r="L26" s="530">
        <f t="shared" si="4"/>
        <v>5.7470879702746218E-2</v>
      </c>
      <c r="M26" s="5"/>
    </row>
    <row r="27" spans="1:13" s="87" customFormat="1" ht="15.5" x14ac:dyDescent="0.35">
      <c r="A27" s="286">
        <v>22</v>
      </c>
      <c r="B27" s="321" t="s">
        <v>1086</v>
      </c>
      <c r="C27" s="158">
        <v>7174.09</v>
      </c>
      <c r="D27" s="158"/>
      <c r="E27" s="158"/>
      <c r="F27" s="158">
        <f t="shared" si="1"/>
        <v>7174.09</v>
      </c>
      <c r="G27" s="885">
        <f t="shared" si="0"/>
        <v>5.6930121770923568E-2</v>
      </c>
      <c r="H27" s="397">
        <f t="shared" si="2"/>
        <v>243.7434698561207</v>
      </c>
      <c r="I27" s="387">
        <f t="shared" si="3"/>
        <v>53.623563368346552</v>
      </c>
      <c r="J27" s="387">
        <v>92.18125317147944</v>
      </c>
      <c r="K27" s="387">
        <v>22.752976970727929</v>
      </c>
      <c r="L27" s="530">
        <f t="shared" si="4"/>
        <v>5.7470879702746218E-2</v>
      </c>
      <c r="M27" s="5"/>
    </row>
    <row r="28" spans="1:13" s="87" customFormat="1" ht="15.5" x14ac:dyDescent="0.35">
      <c r="A28" s="365">
        <v>23</v>
      </c>
      <c r="B28" s="321" t="s">
        <v>1087</v>
      </c>
      <c r="C28" s="158">
        <v>3836.07</v>
      </c>
      <c r="D28" s="158"/>
      <c r="E28" s="158">
        <v>416</v>
      </c>
      <c r="F28" s="158">
        <f t="shared" si="1"/>
        <v>4252.07</v>
      </c>
      <c r="G28" s="885">
        <f t="shared" si="0"/>
        <v>3.3742378877110679E-2</v>
      </c>
      <c r="H28" s="397">
        <f t="shared" si="2"/>
        <v>144.46630804340552</v>
      </c>
      <c r="I28" s="387">
        <f t="shared" si="3"/>
        <v>31.782587769549213</v>
      </c>
      <c r="J28" s="387">
        <v>54.635659877817616</v>
      </c>
      <c r="K28" s="387">
        <v>13.485647766883755</v>
      </c>
      <c r="L28" s="530">
        <f t="shared" si="4"/>
        <v>5.7470879702746218E-2</v>
      </c>
      <c r="M28" s="5"/>
    </row>
    <row r="29" spans="1:13" s="87" customFormat="1" ht="15.5" x14ac:dyDescent="0.35">
      <c r="A29" s="286">
        <v>24</v>
      </c>
      <c r="B29" s="321" t="s">
        <v>1088</v>
      </c>
      <c r="C29" s="158">
        <v>2413.89</v>
      </c>
      <c r="D29" s="158"/>
      <c r="E29" s="158"/>
      <c r="F29" s="158">
        <f t="shared" si="1"/>
        <v>2413.89</v>
      </c>
      <c r="G29" s="885">
        <f t="shared" si="0"/>
        <v>1.9155468030316692E-2</v>
      </c>
      <c r="H29" s="397">
        <f t="shared" si="2"/>
        <v>82.013178598399392</v>
      </c>
      <c r="I29" s="387">
        <f t="shared" si="3"/>
        <v>18.042899291647867</v>
      </c>
      <c r="J29" s="387">
        <v>31.01653383468879</v>
      </c>
      <c r="K29" s="387">
        <v>7.6557700809260032</v>
      </c>
      <c r="L29" s="530">
        <f t="shared" si="4"/>
        <v>5.7470879702746218E-2</v>
      </c>
      <c r="M29" s="5"/>
    </row>
    <row r="30" spans="1:13" s="87" customFormat="1" ht="15.5" x14ac:dyDescent="0.35">
      <c r="A30" s="365">
        <v>25</v>
      </c>
      <c r="B30" s="321" t="s">
        <v>1089</v>
      </c>
      <c r="C30" s="158">
        <v>6323.28</v>
      </c>
      <c r="D30" s="158"/>
      <c r="E30" s="158"/>
      <c r="F30" s="158">
        <f t="shared" si="1"/>
        <v>6323.28</v>
      </c>
      <c r="G30" s="885">
        <f t="shared" si="0"/>
        <v>5.0178503530293815E-2</v>
      </c>
      <c r="H30" s="397">
        <f t="shared" si="2"/>
        <v>214.83675393977646</v>
      </c>
      <c r="I30" s="387">
        <f t="shared" si="3"/>
        <v>47.264085866750818</v>
      </c>
      <c r="J30" s="387">
        <v>81.24903291625175</v>
      </c>
      <c r="K30" s="387">
        <v>20.054591484002078</v>
      </c>
      <c r="L30" s="530">
        <f t="shared" si="4"/>
        <v>5.7470879702746218E-2</v>
      </c>
      <c r="M30" s="5"/>
    </row>
    <row r="31" spans="1:13" s="87" customFormat="1" ht="15.5" x14ac:dyDescent="0.35">
      <c r="A31" s="286">
        <v>26</v>
      </c>
      <c r="B31" s="321" t="s">
        <v>1090</v>
      </c>
      <c r="C31" s="158">
        <v>4396.59</v>
      </c>
      <c r="D31" s="158"/>
      <c r="E31" s="158"/>
      <c r="F31" s="158">
        <f t="shared" si="1"/>
        <v>4396.59</v>
      </c>
      <c r="G31" s="885">
        <f t="shared" si="0"/>
        <v>3.4889219967525475E-2</v>
      </c>
      <c r="H31" s="397">
        <f t="shared" si="2"/>
        <v>149.37645082996195</v>
      </c>
      <c r="I31" s="387">
        <f t="shared" si="3"/>
        <v>32.862819182591629</v>
      </c>
      <c r="J31" s="387">
        <v>56.49262497141725</v>
      </c>
      <c r="K31" s="387">
        <v>13.944000008326173</v>
      </c>
      <c r="L31" s="530">
        <f t="shared" si="4"/>
        <v>5.7470879702746218E-2</v>
      </c>
      <c r="M31" s="5"/>
    </row>
    <row r="32" spans="1:13" s="87" customFormat="1" ht="15.5" x14ac:dyDescent="0.35">
      <c r="A32" s="286">
        <v>27</v>
      </c>
      <c r="B32" s="321" t="s">
        <v>1091</v>
      </c>
      <c r="C32" s="158">
        <v>6702.46</v>
      </c>
      <c r="D32" s="158"/>
      <c r="E32" s="158"/>
      <c r="F32" s="158">
        <f t="shared" si="1"/>
        <v>6702.46</v>
      </c>
      <c r="G32" s="885">
        <f t="shared" si="0"/>
        <v>5.3187493321765464E-2</v>
      </c>
      <c r="H32" s="397">
        <f t="shared" si="2"/>
        <v>227.71959328247274</v>
      </c>
      <c r="I32" s="387">
        <f t="shared" si="3"/>
        <v>50.098310522144004</v>
      </c>
      <c r="J32" s="387">
        <v>86.121189186602649</v>
      </c>
      <c r="K32" s="387">
        <v>21.257179381249063</v>
      </c>
      <c r="L32" s="530">
        <f t="shared" si="4"/>
        <v>5.7470879702746225E-2</v>
      </c>
      <c r="M32" s="5"/>
    </row>
    <row r="33" spans="1:13" s="87" customFormat="1" ht="15.5" x14ac:dyDescent="0.35">
      <c r="A33" s="286">
        <v>28</v>
      </c>
      <c r="B33" s="321" t="s">
        <v>1092</v>
      </c>
      <c r="C33" s="158">
        <v>6185.24</v>
      </c>
      <c r="D33" s="158"/>
      <c r="E33" s="158"/>
      <c r="F33" s="158">
        <f t="shared" si="1"/>
        <v>6185.24</v>
      </c>
      <c r="G33" s="885">
        <f t="shared" si="0"/>
        <v>4.9083084597821784E-2</v>
      </c>
      <c r="H33" s="397">
        <f t="shared" si="2"/>
        <v>210.14677255134407</v>
      </c>
      <c r="I33" s="387">
        <f t="shared" si="3"/>
        <v>46.232289961295699</v>
      </c>
      <c r="J33" s="387">
        <v>79.475330580793042</v>
      </c>
      <c r="K33" s="387">
        <v>19.61679087918122</v>
      </c>
      <c r="L33" s="530">
        <f t="shared" si="4"/>
        <v>5.7470879702746225E-2</v>
      </c>
      <c r="M33" s="5"/>
    </row>
    <row r="34" spans="1:13" s="87" customFormat="1" ht="15.5" x14ac:dyDescent="0.35">
      <c r="A34" s="365">
        <v>29</v>
      </c>
      <c r="B34" s="321" t="s">
        <v>1093</v>
      </c>
      <c r="C34" s="158">
        <v>6856.85</v>
      </c>
      <c r="D34" s="158"/>
      <c r="E34" s="158"/>
      <c r="F34" s="158">
        <f t="shared" si="1"/>
        <v>6856.85</v>
      </c>
      <c r="G34" s="885">
        <f t="shared" si="0"/>
        <v>5.4412657976824555E-2</v>
      </c>
      <c r="H34" s="397">
        <f t="shared" si="2"/>
        <v>232.96507449487549</v>
      </c>
      <c r="I34" s="387">
        <f t="shared" si="3"/>
        <v>51.252316388872607</v>
      </c>
      <c r="J34" s="387">
        <v>88.104975796074328</v>
      </c>
      <c r="K34" s="387">
        <v>21.746834809953011</v>
      </c>
      <c r="L34" s="530">
        <f t="shared" si="4"/>
        <v>5.7470879702746218E-2</v>
      </c>
      <c r="M34" s="5"/>
    </row>
    <row r="35" spans="1:13" s="87" customFormat="1" ht="15.5" x14ac:dyDescent="0.35">
      <c r="A35" s="286">
        <v>30</v>
      </c>
      <c r="B35" s="321" t="s">
        <v>1094</v>
      </c>
      <c r="C35" s="158">
        <v>6358.97</v>
      </c>
      <c r="D35" s="158"/>
      <c r="E35" s="158"/>
      <c r="F35" s="158">
        <f t="shared" si="1"/>
        <v>6358.97</v>
      </c>
      <c r="G35" s="885">
        <f t="shared" si="0"/>
        <v>5.0461722174889062E-2</v>
      </c>
      <c r="H35" s="397">
        <f t="shared" si="2"/>
        <v>216.04934040567878</v>
      </c>
      <c r="I35" s="387">
        <f t="shared" si="3"/>
        <v>47.530854889249333</v>
      </c>
      <c r="J35" s="387">
        <v>81.707620545580369</v>
      </c>
      <c r="K35" s="387">
        <v>20.167784062863689</v>
      </c>
      <c r="L35" s="530">
        <f t="shared" si="4"/>
        <v>5.7470879702746225E-2</v>
      </c>
      <c r="M35" s="5"/>
    </row>
    <row r="36" spans="1:13" s="87" customFormat="1" ht="15.5" x14ac:dyDescent="0.35">
      <c r="A36" s="365">
        <v>31</v>
      </c>
      <c r="B36" s="321" t="s">
        <v>1095</v>
      </c>
      <c r="C36" s="158">
        <v>4302.43</v>
      </c>
      <c r="D36" s="158"/>
      <c r="E36" s="158"/>
      <c r="F36" s="158">
        <f t="shared" si="1"/>
        <v>4302.43</v>
      </c>
      <c r="G36" s="885">
        <f t="shared" si="0"/>
        <v>3.4142011573715235E-2</v>
      </c>
      <c r="H36" s="397">
        <f t="shared" si="2"/>
        <v>146.1773154522831</v>
      </c>
      <c r="I36" s="387">
        <f t="shared" si="3"/>
        <v>32.159009399502281</v>
      </c>
      <c r="J36" s="387">
        <v>55.282745140159712</v>
      </c>
      <c r="K36" s="387">
        <v>13.645366967541381</v>
      </c>
      <c r="L36" s="530">
        <f t="shared" si="4"/>
        <v>5.7470879702746232E-2</v>
      </c>
      <c r="M36" s="5"/>
    </row>
    <row r="37" spans="1:13" s="87" customFormat="1" ht="15.5" x14ac:dyDescent="0.35">
      <c r="A37" s="286">
        <v>32</v>
      </c>
      <c r="B37" s="321" t="s">
        <v>1096</v>
      </c>
      <c r="C37" s="158">
        <v>4355.7</v>
      </c>
      <c r="D37" s="158"/>
      <c r="E37" s="158"/>
      <c r="F37" s="158">
        <f t="shared" si="1"/>
        <v>4355.7</v>
      </c>
      <c r="G37" s="885">
        <f t="shared" si="0"/>
        <v>3.4564736628284812E-2</v>
      </c>
      <c r="H37" s="397">
        <f t="shared" si="2"/>
        <v>147.98719163717001</v>
      </c>
      <c r="I37" s="387">
        <f t="shared" si="3"/>
        <v>32.557182160177405</v>
      </c>
      <c r="J37" s="387">
        <v>55.967221548518772</v>
      </c>
      <c r="K37" s="387">
        <v>13.814315375385535</v>
      </c>
      <c r="L37" s="530">
        <f t="shared" si="4"/>
        <v>5.7470879702746225E-2</v>
      </c>
      <c r="M37" s="5"/>
    </row>
    <row r="38" spans="1:13" s="87" customFormat="1" ht="15.5" x14ac:dyDescent="0.35">
      <c r="A38" s="286">
        <v>33</v>
      </c>
      <c r="B38" s="321" t="s">
        <v>1097</v>
      </c>
      <c r="C38" s="158">
        <v>105.7</v>
      </c>
      <c r="D38" s="158"/>
      <c r="E38" s="158"/>
      <c r="F38" s="158">
        <f t="shared" si="1"/>
        <v>105.7</v>
      </c>
      <c r="G38" s="885">
        <f t="shared" si="0"/>
        <v>8.387842738502892E-4</v>
      </c>
      <c r="H38" s="397">
        <f t="shared" si="2"/>
        <v>3.5912129292763204</v>
      </c>
      <c r="I38" s="387">
        <f t="shared" si="3"/>
        <v>0.79006684444079045</v>
      </c>
      <c r="J38" s="387">
        <v>1.3581594962183883</v>
      </c>
      <c r="K38" s="387">
        <v>0.33523271464477611</v>
      </c>
      <c r="L38" s="530">
        <f t="shared" si="4"/>
        <v>5.7470879702746218E-2</v>
      </c>
      <c r="M38" s="5"/>
    </row>
    <row r="39" spans="1:13" s="87" customFormat="1" ht="15.5" x14ac:dyDescent="0.35">
      <c r="A39" s="286">
        <v>34</v>
      </c>
      <c r="B39" s="321" t="s">
        <v>1098</v>
      </c>
      <c r="C39" s="158">
        <v>2349.19</v>
      </c>
      <c r="D39" s="158"/>
      <c r="E39" s="158"/>
      <c r="F39" s="158">
        <f t="shared" si="1"/>
        <v>2349.19</v>
      </c>
      <c r="G39" s="885">
        <f t="shared" si="0"/>
        <v>1.8642040002709186E-2</v>
      </c>
      <c r="H39" s="397">
        <f t="shared" si="2"/>
        <v>79.814962169599241</v>
      </c>
      <c r="I39" s="387">
        <f t="shared" si="3"/>
        <v>17.559291677311833</v>
      </c>
      <c r="J39" s="387">
        <v>30.185191172386716</v>
      </c>
      <c r="K39" s="387">
        <v>7.450570869596608</v>
      </c>
      <c r="L39" s="530">
        <f t="shared" si="4"/>
        <v>5.7470879702746225E-2</v>
      </c>
      <c r="M39" s="5"/>
    </row>
    <row r="40" spans="1:13" s="87" customFormat="1" ht="15.5" x14ac:dyDescent="0.35">
      <c r="A40" s="365">
        <v>35</v>
      </c>
      <c r="B40" s="321" t="s">
        <v>1099</v>
      </c>
      <c r="C40" s="158">
        <v>3321.01</v>
      </c>
      <c r="D40" s="158"/>
      <c r="E40" s="158"/>
      <c r="F40" s="158">
        <f t="shared" si="1"/>
        <v>3321.01</v>
      </c>
      <c r="G40" s="885">
        <f t="shared" si="0"/>
        <v>2.63539353008472E-2</v>
      </c>
      <c r="H40" s="397">
        <f t="shared" si="2"/>
        <v>112.83305629381223</v>
      </c>
      <c r="I40" s="387">
        <f t="shared" si="3"/>
        <v>24.823272384638692</v>
      </c>
      <c r="J40" s="387">
        <v>42.67229203913179</v>
      </c>
      <c r="K40" s="387">
        <v>10.532745484034512</v>
      </c>
      <c r="L40" s="530">
        <f t="shared" si="4"/>
        <v>5.7470879702746211E-2</v>
      </c>
      <c r="M40" s="5"/>
    </row>
    <row r="41" spans="1:13" s="87" customFormat="1" ht="15.5" x14ac:dyDescent="0.35">
      <c r="A41" s="286">
        <v>36</v>
      </c>
      <c r="B41" s="321" t="s">
        <v>1100</v>
      </c>
      <c r="C41" s="158">
        <v>3969.9</v>
      </c>
      <c r="D41" s="158"/>
      <c r="E41" s="158"/>
      <c r="F41" s="158">
        <f t="shared" si="1"/>
        <v>3969.9</v>
      </c>
      <c r="G41" s="885">
        <f t="shared" si="0"/>
        <v>3.150321370632226E-2</v>
      </c>
      <c r="H41" s="397">
        <f t="shared" si="2"/>
        <v>134.87943432293343</v>
      </c>
      <c r="I41" s="387">
        <f t="shared" si="3"/>
        <v>29.673475551045357</v>
      </c>
      <c r="J41" s="387">
        <v>51.010003633277002</v>
      </c>
      <c r="K41" s="387">
        <v>12.590731824676412</v>
      </c>
      <c r="L41" s="530">
        <f t="shared" si="4"/>
        <v>5.7470879702746218E-2</v>
      </c>
      <c r="M41" s="5"/>
    </row>
    <row r="42" spans="1:13" s="87" customFormat="1" ht="15.5" x14ac:dyDescent="0.35">
      <c r="A42" s="365">
        <v>37</v>
      </c>
      <c r="B42" s="321" t="s">
        <v>1101</v>
      </c>
      <c r="C42" s="158">
        <v>6582.1</v>
      </c>
      <c r="D42" s="158"/>
      <c r="E42" s="158"/>
      <c r="F42" s="158">
        <f t="shared" si="1"/>
        <v>6582.1</v>
      </c>
      <c r="G42" s="885">
        <f t="shared" si="0"/>
        <v>5.2232374351087879E-2</v>
      </c>
      <c r="H42" s="397">
        <f t="shared" si="2"/>
        <v>223.6302991654652</v>
      </c>
      <c r="I42" s="387">
        <f t="shared" si="3"/>
        <v>49.198665816402347</v>
      </c>
      <c r="J42" s="387">
        <v>84.574660549281489</v>
      </c>
      <c r="K42" s="387">
        <v>20.875451760296887</v>
      </c>
      <c r="L42" s="530">
        <f t="shared" si="4"/>
        <v>5.7470879702746218E-2</v>
      </c>
      <c r="M42" s="5"/>
    </row>
    <row r="43" spans="1:13" s="87" customFormat="1" ht="15.5" x14ac:dyDescent="0.35">
      <c r="A43" s="286">
        <v>38</v>
      </c>
      <c r="B43" s="321" t="s">
        <v>1102</v>
      </c>
      <c r="C43" s="158">
        <v>8461.27</v>
      </c>
      <c r="D43" s="158">
        <v>287.3</v>
      </c>
      <c r="E43" s="158"/>
      <c r="F43" s="158">
        <f t="shared" si="1"/>
        <v>8748.57</v>
      </c>
      <c r="G43" s="885">
        <f t="shared" si="0"/>
        <v>6.942443646810241E-2</v>
      </c>
      <c r="H43" s="397">
        <f t="shared" si="2"/>
        <v>297.23725351635704</v>
      </c>
      <c r="I43" s="387">
        <f t="shared" si="3"/>
        <v>65.392195773598544</v>
      </c>
      <c r="J43" s="387">
        <v>112.41204752915142</v>
      </c>
      <c r="K43" s="387">
        <v>27.746517221947485</v>
      </c>
      <c r="L43" s="530">
        <f t="shared" si="4"/>
        <v>5.7470879702746225E-2</v>
      </c>
      <c r="M43" s="5"/>
    </row>
    <row r="44" spans="1:13" s="87" customFormat="1" ht="15.5" x14ac:dyDescent="0.35">
      <c r="A44" s="286">
        <v>39</v>
      </c>
      <c r="B44" s="321" t="s">
        <v>1103</v>
      </c>
      <c r="C44" s="158">
        <v>3715.24</v>
      </c>
      <c r="D44" s="158"/>
      <c r="E44" s="158">
        <v>109.3</v>
      </c>
      <c r="F44" s="158">
        <f t="shared" si="1"/>
        <v>3824.54</v>
      </c>
      <c r="G44" s="885">
        <f t="shared" si="0"/>
        <v>3.0349706780618591E-2</v>
      </c>
      <c r="H44" s="397">
        <f t="shared" si="2"/>
        <v>129.94075209587947</v>
      </c>
      <c r="I44" s="387">
        <f t="shared" si="3"/>
        <v>28.586965461093484</v>
      </c>
      <c r="J44" s="387">
        <v>49.142245219177624</v>
      </c>
      <c r="K44" s="387">
        <v>12.129715482190463</v>
      </c>
      <c r="L44" s="530">
        <f t="shared" si="4"/>
        <v>5.7470879702746225E-2</v>
      </c>
      <c r="M44" s="5"/>
    </row>
    <row r="45" spans="1:13" s="87" customFormat="1" ht="15.5" x14ac:dyDescent="0.35">
      <c r="A45" s="286">
        <v>40</v>
      </c>
      <c r="B45" s="321" t="s">
        <v>1104</v>
      </c>
      <c r="C45" s="158">
        <v>355.8</v>
      </c>
      <c r="D45" s="158"/>
      <c r="E45" s="158"/>
      <c r="F45" s="158">
        <f t="shared" si="1"/>
        <v>355.8</v>
      </c>
      <c r="G45" s="885">
        <f t="shared" si="0"/>
        <v>2.8234573759312481E-3</v>
      </c>
      <c r="H45" s="397">
        <f t="shared" si="2"/>
        <v>12.088491582180842</v>
      </c>
      <c r="I45" s="387">
        <f t="shared" si="3"/>
        <v>2.6594681480797853</v>
      </c>
      <c r="J45" s="387">
        <v>4.5717421831078768</v>
      </c>
      <c r="K45" s="387">
        <v>1.1284370848686032</v>
      </c>
      <c r="L45" s="530">
        <f t="shared" si="4"/>
        <v>5.7470879702746218E-2</v>
      </c>
      <c r="M45" s="5"/>
    </row>
    <row r="46" spans="1:13" s="87" customFormat="1" ht="15.5" x14ac:dyDescent="0.35">
      <c r="A46" s="365">
        <v>41</v>
      </c>
      <c r="B46" s="321" t="s">
        <v>1105</v>
      </c>
      <c r="C46" s="158">
        <v>907.4</v>
      </c>
      <c r="D46" s="158"/>
      <c r="E46" s="158"/>
      <c r="F46" s="158">
        <f t="shared" si="1"/>
        <v>907.4</v>
      </c>
      <c r="G46" s="885">
        <f t="shared" si="0"/>
        <v>7.2006892156267965E-3</v>
      </c>
      <c r="H46" s="397">
        <f t="shared" si="2"/>
        <v>30.829390842245346</v>
      </c>
      <c r="I46" s="387">
        <f t="shared" si="3"/>
        <v>6.7824659852939764</v>
      </c>
      <c r="J46" s="387">
        <v>11.65935597794291</v>
      </c>
      <c r="K46" s="387">
        <v>2.8778634367896863</v>
      </c>
      <c r="L46" s="530">
        <f t="shared" si="4"/>
        <v>5.7470879702746218E-2</v>
      </c>
      <c r="M46" s="5"/>
    </row>
    <row r="47" spans="1:13" s="87" customFormat="1" ht="15.5" x14ac:dyDescent="0.35">
      <c r="A47" s="286">
        <v>42</v>
      </c>
      <c r="B47" s="321" t="s">
        <v>1106</v>
      </c>
      <c r="C47" s="158">
        <v>2273.6</v>
      </c>
      <c r="D47" s="158"/>
      <c r="E47" s="158"/>
      <c r="F47" s="158">
        <f t="shared" si="1"/>
        <v>2273.6</v>
      </c>
      <c r="G47" s="885">
        <f t="shared" si="0"/>
        <v>1.8042194181892311E-2</v>
      </c>
      <c r="H47" s="397">
        <f t="shared" si="2"/>
        <v>77.246752280062836</v>
      </c>
      <c r="I47" s="387">
        <f t="shared" si="3"/>
        <v>16.994285501613824</v>
      </c>
      <c r="J47" s="387">
        <v>29.21392081932003</v>
      </c>
      <c r="K47" s="387">
        <v>7.2108334911671044</v>
      </c>
      <c r="L47" s="530">
        <f t="shared" si="4"/>
        <v>5.7470879702746218E-2</v>
      </c>
      <c r="M47" s="5"/>
    </row>
    <row r="48" spans="1:13" s="87" customFormat="1" ht="15.5" x14ac:dyDescent="0.35">
      <c r="A48" s="365">
        <v>43</v>
      </c>
      <c r="B48" s="321" t="s">
        <v>1107</v>
      </c>
      <c r="C48" s="158">
        <v>154.1</v>
      </c>
      <c r="D48" s="158"/>
      <c r="E48" s="158"/>
      <c r="F48" s="158">
        <f t="shared" si="1"/>
        <v>154.1</v>
      </c>
      <c r="G48" s="885">
        <f t="shared" si="0"/>
        <v>1.2228633547807905E-3</v>
      </c>
      <c r="H48" s="397">
        <f t="shared" si="2"/>
        <v>5.2356283103262156</v>
      </c>
      <c r="I48" s="387">
        <f t="shared" si="3"/>
        <v>1.1518382282717674</v>
      </c>
      <c r="J48" s="387">
        <v>1.9800603440610562</v>
      </c>
      <c r="K48" s="387">
        <v>0.48873567953415314</v>
      </c>
      <c r="L48" s="530">
        <f t="shared" si="4"/>
        <v>5.7470879702746225E-2</v>
      </c>
      <c r="M48" s="5"/>
    </row>
    <row r="49" spans="1:13" s="87" customFormat="1" ht="15.5" x14ac:dyDescent="0.35">
      <c r="A49" s="286">
        <v>44</v>
      </c>
      <c r="B49" s="321" t="s">
        <v>1108</v>
      </c>
      <c r="C49" s="158">
        <v>93.9</v>
      </c>
      <c r="D49" s="158"/>
      <c r="E49" s="158"/>
      <c r="F49" s="158">
        <f t="shared" si="1"/>
        <v>93.9</v>
      </c>
      <c r="G49" s="885">
        <f t="shared" si="0"/>
        <v>7.4514515907797693E-4</v>
      </c>
      <c r="H49" s="397">
        <f t="shared" si="2"/>
        <v>3.1903017413344044</v>
      </c>
      <c r="I49" s="387">
        <f t="shared" si="3"/>
        <v>0.70186638309356897</v>
      </c>
      <c r="J49" s="387">
        <v>1.2065390415790602</v>
      </c>
      <c r="K49" s="387">
        <v>0.29780843808083712</v>
      </c>
      <c r="L49" s="530">
        <f t="shared" si="4"/>
        <v>5.7470879702746218E-2</v>
      </c>
      <c r="M49" s="5"/>
    </row>
    <row r="50" spans="1:13" s="87" customFormat="1" ht="15.5" x14ac:dyDescent="0.35">
      <c r="A50" s="286">
        <v>45</v>
      </c>
      <c r="B50" s="321" t="s">
        <v>1109</v>
      </c>
      <c r="C50" s="158">
        <v>296.10000000000002</v>
      </c>
      <c r="D50" s="158"/>
      <c r="E50" s="158"/>
      <c r="F50" s="158">
        <f t="shared" si="1"/>
        <v>296.10000000000002</v>
      </c>
      <c r="G50" s="885">
        <f t="shared" si="0"/>
        <v>2.3497069393289562E-3</v>
      </c>
      <c r="H50" s="397">
        <f t="shared" si="2"/>
        <v>10.060152775389959</v>
      </c>
      <c r="I50" s="387">
        <f t="shared" si="3"/>
        <v>2.213233610585791</v>
      </c>
      <c r="J50" s="387">
        <v>3.8046454761614461</v>
      </c>
      <c r="K50" s="387">
        <v>0.93909561784596218</v>
      </c>
      <c r="L50" s="530">
        <f t="shared" si="4"/>
        <v>5.7470879702746225E-2</v>
      </c>
      <c r="M50" s="5"/>
    </row>
    <row r="51" spans="1:13" s="87" customFormat="1" ht="15.5" x14ac:dyDescent="0.35">
      <c r="A51" s="286">
        <v>46</v>
      </c>
      <c r="B51" s="321" t="s">
        <v>1042</v>
      </c>
      <c r="C51" s="158">
        <v>4177.21</v>
      </c>
      <c r="D51" s="158">
        <v>6.6</v>
      </c>
      <c r="E51" s="158"/>
      <c r="F51" s="158">
        <f t="shared" si="1"/>
        <v>4183.8100000000004</v>
      </c>
      <c r="G51" s="885">
        <f t="shared" si="0"/>
        <v>3.3200700404707462E-2</v>
      </c>
      <c r="H51" s="397">
        <f t="shared" si="2"/>
        <v>142.14713874773474</v>
      </c>
      <c r="I51" s="387">
        <f t="shared" si="3"/>
        <v>31.272370524501643</v>
      </c>
      <c r="J51" s="387">
        <v>53.758574095302322</v>
      </c>
      <c r="K51" s="387">
        <v>13.269157841607953</v>
      </c>
      <c r="L51" s="530">
        <f t="shared" si="4"/>
        <v>5.7470879702746211E-2</v>
      </c>
      <c r="M51" s="5"/>
    </row>
    <row r="52" spans="1:13" s="87" customFormat="1" ht="15.5" x14ac:dyDescent="0.35">
      <c r="A52" s="365">
        <v>47</v>
      </c>
      <c r="B52" s="321" t="s">
        <v>1043</v>
      </c>
      <c r="C52" s="158">
        <v>4140.68</v>
      </c>
      <c r="D52" s="158"/>
      <c r="E52" s="158"/>
      <c r="F52" s="158">
        <f t="shared" si="1"/>
        <v>4140.68</v>
      </c>
      <c r="G52" s="885">
        <f t="shared" si="0"/>
        <v>3.285844150469646E-2</v>
      </c>
      <c r="H52" s="397">
        <f t="shared" si="2"/>
        <v>140.68177438028266</v>
      </c>
      <c r="I52" s="387">
        <f t="shared" si="3"/>
        <v>30.949990363662184</v>
      </c>
      <c r="J52" s="387">
        <v>53.204388484404511</v>
      </c>
      <c r="K52" s="387">
        <v>13.132368939217896</v>
      </c>
      <c r="L52" s="530">
        <f t="shared" si="4"/>
        <v>5.7470879702746225E-2</v>
      </c>
      <c r="M52" s="5"/>
    </row>
    <row r="53" spans="1:13" s="87" customFormat="1" ht="15.5" x14ac:dyDescent="0.35">
      <c r="A53" s="286">
        <v>48</v>
      </c>
      <c r="B53" s="321" t="s">
        <v>2157</v>
      </c>
      <c r="C53" s="158">
        <v>7831.81</v>
      </c>
      <c r="D53" s="158"/>
      <c r="E53" s="158"/>
      <c r="F53" s="158">
        <f t="shared" si="1"/>
        <v>7831.81</v>
      </c>
      <c r="G53" s="885">
        <f t="shared" si="0"/>
        <v>6.2149470802113846E-2</v>
      </c>
      <c r="H53" s="397">
        <f t="shared" si="2"/>
        <v>266.08985176571031</v>
      </c>
      <c r="I53" s="387">
        <f t="shared" si="3"/>
        <v>58.539767388456269</v>
      </c>
      <c r="J53" s="387">
        <v>100.63242312278274</v>
      </c>
      <c r="K53" s="387">
        <v>24.838968087815552</v>
      </c>
      <c r="L53" s="530">
        <f t="shared" si="4"/>
        <v>5.7470879702746218E-2</v>
      </c>
      <c r="M53" s="5"/>
    </row>
    <row r="54" spans="1:13" s="87" customFormat="1" ht="15.5" x14ac:dyDescent="0.35">
      <c r="A54" s="365">
        <v>49</v>
      </c>
      <c r="B54" s="321" t="s">
        <v>2175</v>
      </c>
      <c r="C54" s="158">
        <v>996.1</v>
      </c>
      <c r="D54" s="158"/>
      <c r="E54" s="158"/>
      <c r="F54" s="158">
        <f t="shared" si="1"/>
        <v>996.1</v>
      </c>
      <c r="G54" s="885">
        <f t="shared" si="0"/>
        <v>7.9045696800593476E-3</v>
      </c>
      <c r="H54" s="397">
        <f t="shared" si="2"/>
        <v>33.843019856690091</v>
      </c>
      <c r="I54" s="387">
        <f t="shared" si="3"/>
        <v>7.4454643684718205</v>
      </c>
      <c r="J54" s="387">
        <v>12.799079225952097</v>
      </c>
      <c r="K54" s="387">
        <v>3.1591798207914996</v>
      </c>
      <c r="L54" s="530">
        <f t="shared" si="4"/>
        <v>5.7470879702746218E-2</v>
      </c>
      <c r="M54" s="5"/>
    </row>
    <row r="55" spans="1:13" s="87" customFormat="1" ht="15.5" x14ac:dyDescent="0.35">
      <c r="A55" s="286">
        <v>50</v>
      </c>
      <c r="B55" s="321" t="s">
        <v>2177</v>
      </c>
      <c r="C55" s="158">
        <v>533.79999999999995</v>
      </c>
      <c r="D55" s="158"/>
      <c r="E55" s="158"/>
      <c r="F55" s="158">
        <f t="shared" si="1"/>
        <v>533.79999999999995</v>
      </c>
      <c r="G55" s="885">
        <f t="shared" si="0"/>
        <v>4.2359796157169756E-3</v>
      </c>
      <c r="H55" s="397">
        <f t="shared" si="2"/>
        <v>18.136134925711445</v>
      </c>
      <c r="I55" s="387">
        <f t="shared" si="3"/>
        <v>3.9899496836565178</v>
      </c>
      <c r="J55" s="387">
        <v>6.8588981937689271</v>
      </c>
      <c r="K55" s="387">
        <v>1.6929727821890397</v>
      </c>
      <c r="L55" s="530">
        <f t="shared" si="4"/>
        <v>5.7470879702746218E-2</v>
      </c>
      <c r="M55" s="5"/>
    </row>
    <row r="56" spans="1:13" s="87" customFormat="1" ht="15.5" x14ac:dyDescent="0.35">
      <c r="A56" s="286">
        <v>51</v>
      </c>
      <c r="B56" s="321" t="s">
        <v>2176</v>
      </c>
      <c r="C56" s="158">
        <v>987.3</v>
      </c>
      <c r="D56" s="158"/>
      <c r="E56" s="158"/>
      <c r="F56" s="158">
        <f t="shared" si="1"/>
        <v>987.3</v>
      </c>
      <c r="G56" s="885">
        <f t="shared" si="0"/>
        <v>7.8347371198901651E-3</v>
      </c>
      <c r="H56" s="397">
        <f t="shared" si="2"/>
        <v>33.544035241953743</v>
      </c>
      <c r="I56" s="387">
        <f t="shared" si="3"/>
        <v>7.379687753229824</v>
      </c>
      <c r="J56" s="387">
        <v>12.686006344526154</v>
      </c>
      <c r="K56" s="387">
        <v>3.1312701908116121</v>
      </c>
      <c r="L56" s="530">
        <f t="shared" si="4"/>
        <v>5.7470879702746218E-2</v>
      </c>
      <c r="M56" s="5"/>
    </row>
    <row r="57" spans="1:13" s="87" customFormat="1" ht="15.5" x14ac:dyDescent="0.35">
      <c r="A57" s="286">
        <v>52</v>
      </c>
      <c r="B57" s="321" t="s">
        <v>2178</v>
      </c>
      <c r="C57" s="158">
        <v>442.6</v>
      </c>
      <c r="D57" s="158"/>
      <c r="E57" s="158"/>
      <c r="F57" s="158">
        <f t="shared" si="1"/>
        <v>442.6</v>
      </c>
      <c r="G57" s="885">
        <f t="shared" si="0"/>
        <v>3.5122603557818165E-3</v>
      </c>
      <c r="H57" s="397">
        <f t="shared" si="2"/>
        <v>15.037567100262057</v>
      </c>
      <c r="I57" s="387">
        <f t="shared" si="3"/>
        <v>3.3082647620576529</v>
      </c>
      <c r="J57" s="387">
        <v>5.6870519680819172</v>
      </c>
      <c r="K57" s="387">
        <v>1.4037275260338498</v>
      </c>
      <c r="L57" s="530">
        <f t="shared" si="4"/>
        <v>5.7470879702746218E-2</v>
      </c>
      <c r="M57" s="5"/>
    </row>
    <row r="58" spans="1:13" s="87" customFormat="1" ht="15.5" x14ac:dyDescent="0.35">
      <c r="A58" s="365">
        <v>53</v>
      </c>
      <c r="B58" s="321" t="s">
        <v>2198</v>
      </c>
      <c r="C58" s="158">
        <v>7013.2</v>
      </c>
      <c r="D58" s="158"/>
      <c r="E58" s="158"/>
      <c r="F58" s="158">
        <f>C58+D58+E58</f>
        <v>7013.2</v>
      </c>
      <c r="G58" s="885">
        <f t="shared" si="0"/>
        <v>5.5653376247557694E-2</v>
      </c>
      <c r="H58" s="397">
        <f t="shared" si="2"/>
        <v>238.27714773510587</v>
      </c>
      <c r="I58" s="387">
        <f t="shared" si="3"/>
        <v>52.420972501723291</v>
      </c>
      <c r="J58" s="387">
        <v>90.113946820045427</v>
      </c>
      <c r="K58" s="387">
        <v>22.242706474425198</v>
      </c>
      <c r="L58" s="530">
        <f t="shared" si="4"/>
        <v>5.7470879702746225E-2</v>
      </c>
      <c r="M58" s="5"/>
    </row>
    <row r="59" spans="1:13" s="87" customFormat="1" ht="15.5" x14ac:dyDescent="0.35">
      <c r="A59" s="286">
        <v>54</v>
      </c>
      <c r="B59" s="321" t="s">
        <v>2188</v>
      </c>
      <c r="C59" s="158">
        <v>8402.66</v>
      </c>
      <c r="D59" s="158"/>
      <c r="E59" s="158"/>
      <c r="F59" s="158">
        <f t="shared" ref="F59:F64" si="5">C59+D59+E59</f>
        <v>8402.66</v>
      </c>
      <c r="G59" s="885">
        <f t="shared" si="0"/>
        <v>6.6679461367179477E-2</v>
      </c>
      <c r="H59" s="397">
        <f t="shared" si="2"/>
        <v>285.48477987051058</v>
      </c>
      <c r="I59" s="387">
        <f t="shared" si="3"/>
        <v>62.806651571512326</v>
      </c>
      <c r="J59" s="387">
        <v>107.96738384573702</v>
      </c>
      <c r="K59" s="387">
        <v>26.649446755317637</v>
      </c>
      <c r="L59" s="530">
        <f t="shared" si="4"/>
        <v>5.7470879702746225E-2</v>
      </c>
      <c r="M59" s="5"/>
    </row>
    <row r="60" spans="1:13" s="87" customFormat="1" ht="15.5" x14ac:dyDescent="0.35">
      <c r="A60" s="365">
        <v>55</v>
      </c>
      <c r="B60" s="321" t="s">
        <v>2184</v>
      </c>
      <c r="C60" s="158">
        <v>2601.63</v>
      </c>
      <c r="D60" s="158"/>
      <c r="E60" s="158"/>
      <c r="F60" s="158">
        <f t="shared" si="5"/>
        <v>2601.63</v>
      </c>
      <c r="G60" s="885">
        <f>2/252031.43*F60</f>
        <v>2.0645282217380587E-2</v>
      </c>
      <c r="H60" s="397">
        <f t="shared" si="2"/>
        <v>88.391743549604115</v>
      </c>
      <c r="I60" s="387">
        <f t="shared" si="3"/>
        <v>19.446183580912905</v>
      </c>
      <c r="J60" s="387">
        <v>33.428840966382644</v>
      </c>
      <c r="K60" s="387">
        <v>8.2511966641559962</v>
      </c>
      <c r="L60" s="530">
        <f t="shared" si="4"/>
        <v>5.7470879702746232E-2</v>
      </c>
      <c r="M60" s="5"/>
    </row>
    <row r="61" spans="1:13" s="87" customFormat="1" ht="15.5" x14ac:dyDescent="0.35">
      <c r="A61" s="286">
        <v>56</v>
      </c>
      <c r="B61" s="321" t="s">
        <v>2183</v>
      </c>
      <c r="C61" s="158">
        <v>2594.2600000000002</v>
      </c>
      <c r="D61" s="158"/>
      <c r="E61" s="158"/>
      <c r="F61" s="158">
        <f t="shared" si="5"/>
        <v>2594.2600000000002</v>
      </c>
      <c r="G61" s="885">
        <f>2/252031.43*F61</f>
        <v>2.0586797448238898E-2</v>
      </c>
      <c r="H61" s="397">
        <f t="shared" si="2"/>
        <v>88.141343934762432</v>
      </c>
      <c r="I61" s="387">
        <f t="shared" si="3"/>
        <v>19.391095665647736</v>
      </c>
      <c r="J61" s="387">
        <v>33.334142428188422</v>
      </c>
      <c r="K61" s="387">
        <v>8.2278223490478428</v>
      </c>
      <c r="L61" s="530">
        <f t="shared" si="4"/>
        <v>5.7470879702746218E-2</v>
      </c>
      <c r="M61" s="5"/>
    </row>
    <row r="62" spans="1:13" s="87" customFormat="1" ht="15.5" x14ac:dyDescent="0.35">
      <c r="A62" s="286">
        <v>57</v>
      </c>
      <c r="B62" s="321" t="s">
        <v>2186</v>
      </c>
      <c r="C62" s="158">
        <v>2653.52</v>
      </c>
      <c r="D62" s="158"/>
      <c r="E62" s="158"/>
      <c r="F62" s="158">
        <f t="shared" si="5"/>
        <v>2653.52</v>
      </c>
      <c r="G62" s="885">
        <f>2/252031.43*F62</f>
        <v>2.105705625683273E-2</v>
      </c>
      <c r="H62" s="397">
        <f t="shared" si="2"/>
        <v>90.154733510816484</v>
      </c>
      <c r="I62" s="387">
        <f t="shared" si="3"/>
        <v>19.834041372379627</v>
      </c>
      <c r="J62" s="387">
        <v>34.095585491063559</v>
      </c>
      <c r="K62" s="387">
        <v>8.4157683345714887</v>
      </c>
      <c r="L62" s="530">
        <f t="shared" si="4"/>
        <v>5.7470879702746218E-2</v>
      </c>
      <c r="M62" s="5"/>
    </row>
    <row r="63" spans="1:13" s="87" customFormat="1" ht="15.5" x14ac:dyDescent="0.35">
      <c r="A63" s="286">
        <v>58</v>
      </c>
      <c r="B63" s="321" t="s">
        <v>2187</v>
      </c>
      <c r="C63" s="158">
        <v>2150.9</v>
      </c>
      <c r="D63" s="158"/>
      <c r="E63" s="158"/>
      <c r="F63" s="158">
        <f t="shared" si="5"/>
        <v>2150.9</v>
      </c>
      <c r="G63" s="885">
        <f>2/252031.43*F63</f>
        <v>1.7068506098624286E-2</v>
      </c>
      <c r="H63" s="397">
        <f t="shared" si="2"/>
        <v>73.077955435954948</v>
      </c>
      <c r="I63" s="387">
        <f t="shared" si="3"/>
        <v>16.07715019591009</v>
      </c>
      <c r="J63" s="387">
        <v>27.637325074892445</v>
      </c>
      <c r="K63" s="387">
        <v>6.8216844458793657</v>
      </c>
      <c r="L63" s="530">
        <f t="shared" si="4"/>
        <v>5.7470879702746218E-2</v>
      </c>
      <c r="M63" s="5"/>
    </row>
    <row r="64" spans="1:13" s="87" customFormat="1" ht="15.5" x14ac:dyDescent="0.35">
      <c r="A64" s="365">
        <v>59</v>
      </c>
      <c r="B64" s="321" t="s">
        <v>2194</v>
      </c>
      <c r="C64" s="158">
        <v>3353.7</v>
      </c>
      <c r="D64" s="158"/>
      <c r="E64" s="158"/>
      <c r="F64" s="158">
        <f t="shared" si="5"/>
        <v>3353.7</v>
      </c>
      <c r="G64" s="885">
        <f>2/252031.43*F64</f>
        <v>2.6613347390839308E-2</v>
      </c>
      <c r="H64" s="397">
        <f t="shared" si="2"/>
        <v>113.94371618650895</v>
      </c>
      <c r="I64" s="387">
        <f t="shared" si="3"/>
        <v>25.06761756103197</v>
      </c>
      <c r="J64" s="387">
        <v>43.092332095247002</v>
      </c>
      <c r="K64" s="387">
        <v>10.636423416312066</v>
      </c>
      <c r="L64" s="530">
        <f t="shared" si="4"/>
        <v>5.7470879702746218E-2</v>
      </c>
      <c r="M64" s="5"/>
    </row>
    <row r="65" spans="1:13" s="350" customFormat="1" ht="15.5" x14ac:dyDescent="0.35">
      <c r="A65" s="402"/>
      <c r="B65" s="378" t="s">
        <v>1124</v>
      </c>
      <c r="C65" s="403">
        <f>SUM(C6:C64)</f>
        <v>249595.68</v>
      </c>
      <c r="D65" s="403">
        <f t="shared" ref="D65:K65" si="6">SUM(D6:D64)</f>
        <v>1319.2</v>
      </c>
      <c r="E65" s="403">
        <f t="shared" si="6"/>
        <v>1116.55</v>
      </c>
      <c r="F65" s="403">
        <f t="shared" si="6"/>
        <v>252031.43000000002</v>
      </c>
      <c r="G65" s="886">
        <f t="shared" si="6"/>
        <v>2</v>
      </c>
      <c r="H65" s="397">
        <f t="shared" si="2"/>
        <v>8562.9</v>
      </c>
      <c r="I65" s="403">
        <f t="shared" si="6"/>
        <v>1883.8380000000006</v>
      </c>
      <c r="J65" s="403">
        <f t="shared" si="6"/>
        <v>3238.3999999999996</v>
      </c>
      <c r="K65" s="403">
        <f t="shared" si="6"/>
        <v>799.3299948411053</v>
      </c>
      <c r="L65" s="530">
        <f t="shared" si="4"/>
        <v>5.7470879702746218E-2</v>
      </c>
      <c r="M65" s="144"/>
    </row>
    <row r="66" spans="1:13" s="112" customFormat="1" ht="15.5" x14ac:dyDescent="0.35">
      <c r="A66" s="456" t="s">
        <v>1343</v>
      </c>
      <c r="B66" s="335"/>
      <c r="C66" s="266"/>
      <c r="D66" s="266"/>
      <c r="E66" s="266"/>
      <c r="F66" s="266"/>
      <c r="G66" s="887"/>
      <c r="H66" s="397">
        <f t="shared" si="2"/>
        <v>0</v>
      </c>
      <c r="I66" s="387"/>
      <c r="J66" s="387"/>
      <c r="K66" s="266"/>
      <c r="L66" s="530" t="e">
        <f t="shared" si="4"/>
        <v>#DIV/0!</v>
      </c>
      <c r="M66" s="88"/>
    </row>
    <row r="67" spans="1:13" s="87" customFormat="1" ht="15.5" x14ac:dyDescent="0.35">
      <c r="A67" s="365">
        <v>1</v>
      </c>
      <c r="B67" s="321" t="s">
        <v>1110</v>
      </c>
      <c r="C67" s="158">
        <v>7517.84</v>
      </c>
      <c r="D67" s="158"/>
      <c r="E67" s="158">
        <v>47.9</v>
      </c>
      <c r="F67" s="158">
        <f t="shared" si="1"/>
        <v>7565.74</v>
      </c>
      <c r="G67" s="888">
        <f t="shared" ref="G67:G80" si="7">1/84396.03*F67</f>
        <v>8.9645685940440561E-2</v>
      </c>
      <c r="H67" s="397">
        <f t="shared" si="2"/>
        <v>383.81352206969922</v>
      </c>
      <c r="I67" s="387">
        <f t="shared" si="3"/>
        <v>84.438974855333825</v>
      </c>
      <c r="J67" s="387">
        <v>134.40044549897738</v>
      </c>
      <c r="K67" s="387">
        <v>26.83434163292257</v>
      </c>
      <c r="L67" s="530">
        <f t="shared" si="4"/>
        <v>8.3202341615880679E-2</v>
      </c>
      <c r="M67" s="5"/>
    </row>
    <row r="68" spans="1:13" s="87" customFormat="1" ht="15.5" x14ac:dyDescent="0.35">
      <c r="A68" s="365">
        <v>2</v>
      </c>
      <c r="B68" s="321" t="s">
        <v>1111</v>
      </c>
      <c r="C68" s="158">
        <v>7217.2</v>
      </c>
      <c r="D68" s="158"/>
      <c r="E68" s="158"/>
      <c r="F68" s="158">
        <f t="shared" si="1"/>
        <v>7217.2</v>
      </c>
      <c r="G68" s="888">
        <f t="shared" si="7"/>
        <v>8.5515870829469112E-2</v>
      </c>
      <c r="H68" s="397">
        <f t="shared" si="2"/>
        <v>366.1319251628305</v>
      </c>
      <c r="I68" s="387">
        <f t="shared" ref="I68:I120" si="8">H68*0.22</f>
        <v>80.549023535822712</v>
      </c>
      <c r="J68" s="387">
        <v>128.20885931253514</v>
      </c>
      <c r="K68" s="387">
        <v>25.598131898945613</v>
      </c>
      <c r="L68" s="530">
        <f t="shared" si="4"/>
        <v>8.3202341615880665E-2</v>
      </c>
      <c r="M68" s="5"/>
    </row>
    <row r="69" spans="1:13" s="87" customFormat="1" ht="15.5" x14ac:dyDescent="0.35">
      <c r="A69" s="365">
        <v>3</v>
      </c>
      <c r="B69" s="321" t="s">
        <v>1112</v>
      </c>
      <c r="C69" s="158">
        <v>6362.5</v>
      </c>
      <c r="D69" s="158"/>
      <c r="E69" s="158">
        <v>72.7</v>
      </c>
      <c r="F69" s="158">
        <f t="shared" si="1"/>
        <v>6435.2</v>
      </c>
      <c r="G69" s="888">
        <f t="shared" si="7"/>
        <v>7.6250032140137397E-2</v>
      </c>
      <c r="H69" s="397">
        <f t="shared" si="2"/>
        <v>326.46070010639124</v>
      </c>
      <c r="I69" s="387">
        <f t="shared" si="8"/>
        <v>71.821354023406073</v>
      </c>
      <c r="J69" s="387">
        <v>114.31713842598599</v>
      </c>
      <c r="K69" s="387">
        <v>22.824516210731979</v>
      </c>
      <c r="L69" s="530">
        <f t="shared" si="4"/>
        <v>8.3202341615880679E-2</v>
      </c>
      <c r="M69" s="5"/>
    </row>
    <row r="70" spans="1:13" s="87" customFormat="1" ht="15.5" x14ac:dyDescent="0.35">
      <c r="A70" s="365">
        <v>4</v>
      </c>
      <c r="B70" s="321" t="s">
        <v>1113</v>
      </c>
      <c r="C70" s="158">
        <v>8881.51</v>
      </c>
      <c r="D70" s="158"/>
      <c r="E70" s="158"/>
      <c r="F70" s="158">
        <f t="shared" si="1"/>
        <v>8881.51</v>
      </c>
      <c r="G70" s="888">
        <f t="shared" si="7"/>
        <v>0.10523611122466306</v>
      </c>
      <c r="H70" s="397">
        <f t="shared" si="2"/>
        <v>450.56314840283363</v>
      </c>
      <c r="I70" s="387">
        <f t="shared" si="8"/>
        <v>99.123892648623396</v>
      </c>
      <c r="J70" s="387">
        <v>157.7742429297891</v>
      </c>
      <c r="K70" s="387">
        <v>31.50114510361421</v>
      </c>
      <c r="L70" s="530">
        <f t="shared" ref="L70:L131" si="9">(K70+J70+I70+H70)/F70</f>
        <v>8.3202341615880665E-2</v>
      </c>
      <c r="M70" s="5"/>
    </row>
    <row r="71" spans="1:13" s="87" customFormat="1" ht="15.5" x14ac:dyDescent="0.35">
      <c r="A71" s="365">
        <v>5</v>
      </c>
      <c r="B71" s="321" t="s">
        <v>1114</v>
      </c>
      <c r="C71" s="158">
        <v>7938.92</v>
      </c>
      <c r="D71" s="158"/>
      <c r="E71" s="158"/>
      <c r="F71" s="158">
        <f t="shared" si="1"/>
        <v>7938.92</v>
      </c>
      <c r="G71" s="888">
        <f t="shared" si="7"/>
        <v>9.4067457912416025E-2</v>
      </c>
      <c r="H71" s="397">
        <f t="shared" ref="H71:H134" si="10">G71*4281.45</f>
        <v>402.74511767911355</v>
      </c>
      <c r="I71" s="387">
        <f t="shared" si="8"/>
        <v>88.603925889404977</v>
      </c>
      <c r="J71" s="387">
        <v>141.02974524378865</v>
      </c>
      <c r="K71" s="387">
        <v>28.157945088840172</v>
      </c>
      <c r="L71" s="530">
        <f t="shared" si="9"/>
        <v>8.3202341615880651E-2</v>
      </c>
      <c r="M71" s="5"/>
    </row>
    <row r="72" spans="1:13" s="87" customFormat="1" ht="15.5" x14ac:dyDescent="0.35">
      <c r="A72" s="365">
        <v>6</v>
      </c>
      <c r="B72" s="321" t="s">
        <v>1115</v>
      </c>
      <c r="C72" s="158">
        <v>7102.99</v>
      </c>
      <c r="D72" s="158"/>
      <c r="E72" s="158"/>
      <c r="F72" s="158">
        <f t="shared" si="1"/>
        <v>7102.99</v>
      </c>
      <c r="G72" s="888">
        <f t="shared" si="7"/>
        <v>8.4162608122680643E-2</v>
      </c>
      <c r="H72" s="397">
        <f t="shared" si="10"/>
        <v>360.337998546851</v>
      </c>
      <c r="I72" s="387">
        <f t="shared" si="8"/>
        <v>79.274359680307214</v>
      </c>
      <c r="J72" s="387">
        <v>126.17999301783847</v>
      </c>
      <c r="K72" s="387">
        <v>25.193049229187459</v>
      </c>
      <c r="L72" s="530">
        <f t="shared" si="9"/>
        <v>8.3202341615880665E-2</v>
      </c>
      <c r="M72" s="5"/>
    </row>
    <row r="73" spans="1:13" s="87" customFormat="1" ht="15.5" x14ac:dyDescent="0.35">
      <c r="A73" s="365">
        <v>7</v>
      </c>
      <c r="B73" s="321" t="s">
        <v>1116</v>
      </c>
      <c r="C73" s="158">
        <v>2474.6</v>
      </c>
      <c r="D73" s="158"/>
      <c r="E73" s="158">
        <v>54.25</v>
      </c>
      <c r="F73" s="158">
        <f t="shared" si="1"/>
        <v>2528.85</v>
      </c>
      <c r="G73" s="888">
        <f t="shared" si="7"/>
        <v>2.9964087173294761E-2</v>
      </c>
      <c r="H73" s="397">
        <f t="shared" si="10"/>
        <v>128.28974102810284</v>
      </c>
      <c r="I73" s="387">
        <f t="shared" si="8"/>
        <v>28.223743026182625</v>
      </c>
      <c r="J73" s="387">
        <v>44.923373866943479</v>
      </c>
      <c r="K73" s="387">
        <v>8.9693836740908672</v>
      </c>
      <c r="L73" s="530">
        <f t="shared" si="9"/>
        <v>8.3202341615880665E-2</v>
      </c>
      <c r="M73" s="5"/>
    </row>
    <row r="74" spans="1:13" s="87" customFormat="1" ht="15.5" x14ac:dyDescent="0.35">
      <c r="A74" s="365">
        <v>8</v>
      </c>
      <c r="B74" s="321" t="s">
        <v>1117</v>
      </c>
      <c r="C74" s="158">
        <v>4250.83</v>
      </c>
      <c r="D74" s="158"/>
      <c r="E74" s="158"/>
      <c r="F74" s="158">
        <f t="shared" ref="F74:F128" si="11">C74+D74+E74</f>
        <v>4250.83</v>
      </c>
      <c r="G74" s="888">
        <f t="shared" si="7"/>
        <v>5.036765354958047E-2</v>
      </c>
      <c r="H74" s="397">
        <f t="shared" si="10"/>
        <v>215.6465902898513</v>
      </c>
      <c r="I74" s="387">
        <f t="shared" si="8"/>
        <v>47.442249863767287</v>
      </c>
      <c r="J74" s="387">
        <v>75.513227488708054</v>
      </c>
      <c r="K74" s="387">
        <v>15.076942168707394</v>
      </c>
      <c r="L74" s="530">
        <f t="shared" si="9"/>
        <v>8.3202341615880665E-2</v>
      </c>
      <c r="M74" s="5"/>
    </row>
    <row r="75" spans="1:13" s="87" customFormat="1" ht="15.5" x14ac:dyDescent="0.35">
      <c r="A75" s="365">
        <v>9</v>
      </c>
      <c r="B75" s="321" t="s">
        <v>1118</v>
      </c>
      <c r="C75" s="158">
        <v>2862.08</v>
      </c>
      <c r="D75" s="158"/>
      <c r="E75" s="158"/>
      <c r="F75" s="158">
        <f t="shared" si="11"/>
        <v>2862.08</v>
      </c>
      <c r="G75" s="888">
        <f t="shared" si="7"/>
        <v>3.3912495647010883E-2</v>
      </c>
      <c r="H75" s="397">
        <f t="shared" si="10"/>
        <v>145.19465448789475</v>
      </c>
      <c r="I75" s="387">
        <f t="shared" si="8"/>
        <v>31.942823987336844</v>
      </c>
      <c r="J75" s="387">
        <v>50.84298787081147</v>
      </c>
      <c r="K75" s="387">
        <v>10.151291545936688</v>
      </c>
      <c r="L75" s="530">
        <f t="shared" si="9"/>
        <v>8.3202341615880679E-2</v>
      </c>
      <c r="M75" s="5"/>
    </row>
    <row r="76" spans="1:13" s="87" customFormat="1" ht="15.5" x14ac:dyDescent="0.35">
      <c r="A76" s="365">
        <v>10</v>
      </c>
      <c r="B76" s="321" t="s">
        <v>1119</v>
      </c>
      <c r="C76" s="158">
        <v>2523.4899999999998</v>
      </c>
      <c r="D76" s="158"/>
      <c r="E76" s="158"/>
      <c r="F76" s="158">
        <f t="shared" si="11"/>
        <v>2523.4899999999998</v>
      </c>
      <c r="G76" s="888">
        <f t="shared" si="7"/>
        <v>2.9900577076907527E-2</v>
      </c>
      <c r="H76" s="397">
        <f t="shared" si="10"/>
        <v>128.01782572592572</v>
      </c>
      <c r="I76" s="387">
        <f t="shared" si="8"/>
        <v>28.163921659703657</v>
      </c>
      <c r="J76" s="387">
        <v>44.828156956519052</v>
      </c>
      <c r="K76" s="387">
        <v>8.9503727021102737</v>
      </c>
      <c r="L76" s="530">
        <f t="shared" si="9"/>
        <v>8.3202341615880679E-2</v>
      </c>
      <c r="M76" s="5"/>
    </row>
    <row r="77" spans="1:13" s="87" customFormat="1" ht="15.5" x14ac:dyDescent="0.35">
      <c r="A77" s="365">
        <v>11</v>
      </c>
      <c r="B77" s="321" t="s">
        <v>1120</v>
      </c>
      <c r="C77" s="158">
        <v>2727.04</v>
      </c>
      <c r="D77" s="158"/>
      <c r="E77" s="158"/>
      <c r="F77" s="158">
        <f t="shared" si="11"/>
        <v>2727.04</v>
      </c>
      <c r="G77" s="888">
        <f t="shared" si="7"/>
        <v>3.2312420382807107E-2</v>
      </c>
      <c r="H77" s="397">
        <f t="shared" si="10"/>
        <v>138.34401224796949</v>
      </c>
      <c r="I77" s="387">
        <f t="shared" si="8"/>
        <v>30.435682694553286</v>
      </c>
      <c r="J77" s="387">
        <v>48.444090187282576</v>
      </c>
      <c r="K77" s="387">
        <v>9.6723285503658829</v>
      </c>
      <c r="L77" s="530">
        <f t="shared" si="9"/>
        <v>8.3202341615880679E-2</v>
      </c>
      <c r="M77" s="5"/>
    </row>
    <row r="78" spans="1:13" s="87" customFormat="1" ht="15.5" x14ac:dyDescent="0.35">
      <c r="A78" s="365">
        <v>12</v>
      </c>
      <c r="B78" s="321" t="s">
        <v>1121</v>
      </c>
      <c r="C78" s="158">
        <v>11004.98</v>
      </c>
      <c r="D78" s="158"/>
      <c r="E78" s="158">
        <v>70.8</v>
      </c>
      <c r="F78" s="158">
        <f t="shared" si="11"/>
        <v>11075.779999999999</v>
      </c>
      <c r="G78" s="888">
        <f t="shared" si="7"/>
        <v>0.13123579391115908</v>
      </c>
      <c r="H78" s="397">
        <f t="shared" si="10"/>
        <v>561.87948984093202</v>
      </c>
      <c r="I78" s="387">
        <f t="shared" si="8"/>
        <v>123.61348776500505</v>
      </c>
      <c r="J78" s="387">
        <v>196.75402092176887</v>
      </c>
      <c r="K78" s="387">
        <v>39.2838326946328</v>
      </c>
      <c r="L78" s="530">
        <f t="shared" si="9"/>
        <v>8.3202341615880679E-2</v>
      </c>
      <c r="M78" s="5"/>
    </row>
    <row r="79" spans="1:13" s="87" customFormat="1" ht="15.5" x14ac:dyDescent="0.35">
      <c r="A79" s="365">
        <v>13</v>
      </c>
      <c r="B79" s="321" t="s">
        <v>1122</v>
      </c>
      <c r="C79" s="158">
        <v>6322.5</v>
      </c>
      <c r="D79" s="158"/>
      <c r="E79" s="158"/>
      <c r="F79" s="158">
        <f t="shared" si="11"/>
        <v>6322.5</v>
      </c>
      <c r="G79" s="888">
        <f t="shared" si="7"/>
        <v>7.4914661270204297E-2</v>
      </c>
      <c r="H79" s="397">
        <f t="shared" si="10"/>
        <v>320.74337649531617</v>
      </c>
      <c r="I79" s="387">
        <f t="shared" si="8"/>
        <v>70.56354282896956</v>
      </c>
      <c r="J79" s="387">
        <v>112.31509629821862</v>
      </c>
      <c r="K79" s="387">
        <v>22.424789243901188</v>
      </c>
      <c r="L79" s="530">
        <f t="shared" si="9"/>
        <v>8.3202341615880665E-2</v>
      </c>
      <c r="M79" s="5"/>
    </row>
    <row r="80" spans="1:13" s="87" customFormat="1" ht="15.5" x14ac:dyDescent="0.35">
      <c r="A80" s="365">
        <v>14</v>
      </c>
      <c r="B80" s="321" t="s">
        <v>2182</v>
      </c>
      <c r="C80" s="158">
        <v>6397.6</v>
      </c>
      <c r="D80" s="158"/>
      <c r="E80" s="158"/>
      <c r="F80" s="158">
        <f t="shared" si="11"/>
        <v>6397.6</v>
      </c>
      <c r="G80" s="888">
        <f t="shared" si="7"/>
        <v>7.5804513553540384E-2</v>
      </c>
      <c r="H80" s="397">
        <f t="shared" si="10"/>
        <v>324.55323455380545</v>
      </c>
      <c r="I80" s="387">
        <f t="shared" si="8"/>
        <v>71.401711601837206</v>
      </c>
      <c r="J80" s="387">
        <v>113.6491989050982</v>
      </c>
      <c r="K80" s="387">
        <v>22.691155661017358</v>
      </c>
      <c r="L80" s="530">
        <f t="shared" si="9"/>
        <v>8.3202341615880665E-2</v>
      </c>
      <c r="M80" s="5"/>
    </row>
    <row r="81" spans="1:16" s="87" customFormat="1" ht="15.5" x14ac:dyDescent="0.35">
      <c r="A81" s="365">
        <v>15</v>
      </c>
      <c r="B81" s="321" t="s">
        <v>2179</v>
      </c>
      <c r="C81" s="158">
        <v>566.29999999999995</v>
      </c>
      <c r="D81" s="158"/>
      <c r="E81" s="158"/>
      <c r="F81" s="158">
        <f t="shared" si="11"/>
        <v>566.29999999999995</v>
      </c>
      <c r="G81" s="888">
        <f>1/84396.03*F81</f>
        <v>6.710031265688682E-3</v>
      </c>
      <c r="H81" s="397">
        <f t="shared" si="10"/>
        <v>28.728663362482806</v>
      </c>
      <c r="I81" s="387">
        <f t="shared" si="8"/>
        <v>6.3203059397462171</v>
      </c>
      <c r="J81" s="387">
        <v>10.059950815924269</v>
      </c>
      <c r="K81" s="387">
        <v>2.0085659389199275</v>
      </c>
      <c r="L81" s="530">
        <f t="shared" si="9"/>
        <v>8.3202341615880679E-2</v>
      </c>
      <c r="M81" s="5"/>
    </row>
    <row r="82" spans="1:16" s="350" customFormat="1" ht="16" thickBot="1" x14ac:dyDescent="0.4">
      <c r="A82" s="402"/>
      <c r="B82" s="378" t="s">
        <v>1124</v>
      </c>
      <c r="C82" s="403">
        <f t="shared" ref="C82:I82" si="12">SUM(C67:C81)</f>
        <v>84150.38</v>
      </c>
      <c r="D82" s="403">
        <f t="shared" si="12"/>
        <v>0</v>
      </c>
      <c r="E82" s="403">
        <f t="shared" si="12"/>
        <v>245.64999999999998</v>
      </c>
      <c r="F82" s="403">
        <f t="shared" si="12"/>
        <v>84396.030000000013</v>
      </c>
      <c r="G82" s="886">
        <f t="shared" si="12"/>
        <v>1</v>
      </c>
      <c r="H82" s="397">
        <f t="shared" si="10"/>
        <v>4281.45</v>
      </c>
      <c r="I82" s="403">
        <f t="shared" si="12"/>
        <v>941.91899999999998</v>
      </c>
      <c r="J82" s="404">
        <f>SUM(J67:J81)</f>
        <v>1499.2405277401895</v>
      </c>
      <c r="K82" s="403">
        <v>367.37369747002225</v>
      </c>
      <c r="L82" s="530">
        <f t="shared" si="9"/>
        <v>8.4008492167347334E-2</v>
      </c>
      <c r="M82" s="144"/>
    </row>
    <row r="83" spans="1:16" s="240" customFormat="1" ht="17.25" customHeight="1" thickBot="1" x14ac:dyDescent="0.4">
      <c r="A83" s="957" t="s">
        <v>481</v>
      </c>
      <c r="B83" s="958"/>
      <c r="C83" s="266"/>
      <c r="D83" s="266"/>
      <c r="E83" s="266"/>
      <c r="F83" s="266">
        <f t="shared" si="11"/>
        <v>0</v>
      </c>
      <c r="G83" s="885"/>
      <c r="H83" s="397">
        <f t="shared" si="10"/>
        <v>0</v>
      </c>
      <c r="I83" s="387"/>
      <c r="J83" s="387"/>
      <c r="K83" s="397"/>
      <c r="L83" s="530" t="e">
        <f t="shared" si="9"/>
        <v>#DIV/0!</v>
      </c>
      <c r="M83" s="532"/>
    </row>
    <row r="84" spans="1:16" s="87" customFormat="1" ht="15.5" x14ac:dyDescent="0.35">
      <c r="A84" s="365">
        <v>1</v>
      </c>
      <c r="B84" s="327" t="s">
        <v>482</v>
      </c>
      <c r="C84" s="162">
        <v>478.7</v>
      </c>
      <c r="D84" s="162">
        <v>165.3</v>
      </c>
      <c r="E84" s="162">
        <v>45.3</v>
      </c>
      <c r="F84" s="158">
        <f t="shared" si="11"/>
        <v>689.3</v>
      </c>
      <c r="G84" s="888">
        <f t="shared" ref="G84:G147" si="13">1/219780.4*F84</f>
        <v>3.1363124282238089E-3</v>
      </c>
      <c r="H84" s="397">
        <f t="shared" si="10"/>
        <v>13.427964845818826</v>
      </c>
      <c r="I84" s="387">
        <f t="shared" si="8"/>
        <v>2.9541522660801416</v>
      </c>
      <c r="J84" s="387">
        <v>5.5239335888612979</v>
      </c>
      <c r="K84" s="533">
        <v>3.82864397351024</v>
      </c>
      <c r="L84" s="530">
        <f t="shared" si="9"/>
        <v>3.7334534562992176E-2</v>
      </c>
      <c r="M84" s="5"/>
      <c r="P84" s="87">
        <f>L84*100/K84</f>
        <v>0.97513727631254565</v>
      </c>
    </row>
    <row r="85" spans="1:16" s="87" customFormat="1" ht="15.5" x14ac:dyDescent="0.35">
      <c r="A85" s="286">
        <v>2</v>
      </c>
      <c r="B85" s="327" t="s">
        <v>483</v>
      </c>
      <c r="C85" s="162">
        <v>316.39999999999998</v>
      </c>
      <c r="D85" s="162"/>
      <c r="E85" s="162">
        <v>39.9</v>
      </c>
      <c r="F85" s="158">
        <f t="shared" si="11"/>
        <v>356.29999999999995</v>
      </c>
      <c r="G85" s="888">
        <f t="shared" si="13"/>
        <v>1.6211636706457901E-3</v>
      </c>
      <c r="H85" s="397">
        <f t="shared" si="10"/>
        <v>6.9409311976864174</v>
      </c>
      <c r="I85" s="387">
        <f t="shared" si="8"/>
        <v>1.5270048634910118</v>
      </c>
      <c r="J85" s="387">
        <v>2.8553279235619908</v>
      </c>
      <c r="K85" s="533">
        <v>1.6223327171388271</v>
      </c>
      <c r="L85" s="530">
        <f t="shared" si="9"/>
        <v>3.6333417630867948E-2</v>
      </c>
      <c r="M85" s="5"/>
      <c r="P85" s="87">
        <f t="shared" ref="P85:P97" si="14">L85*100/K85</f>
        <v>2.2395786787155574</v>
      </c>
    </row>
    <row r="86" spans="1:16" s="87" customFormat="1" ht="15.5" x14ac:dyDescent="0.35">
      <c r="A86" s="365">
        <v>3</v>
      </c>
      <c r="B86" s="327" t="s">
        <v>484</v>
      </c>
      <c r="C86" s="162">
        <v>590.26</v>
      </c>
      <c r="D86" s="162"/>
      <c r="E86" s="162">
        <v>27.8</v>
      </c>
      <c r="F86" s="158">
        <f t="shared" si="11"/>
        <v>618.05999999999995</v>
      </c>
      <c r="G86" s="888">
        <f t="shared" si="13"/>
        <v>2.8121706940200308E-3</v>
      </c>
      <c r="H86" s="397">
        <f t="shared" si="10"/>
        <v>12.040168217912059</v>
      </c>
      <c r="I86" s="387">
        <f t="shared" si="8"/>
        <v>2.6488370079406529</v>
      </c>
      <c r="J86" s="387">
        <v>4.9530282807654347</v>
      </c>
      <c r="K86" s="533">
        <v>2.8141985943160921</v>
      </c>
      <c r="L86" s="530">
        <f t="shared" si="9"/>
        <v>3.6333417630867941E-2</v>
      </c>
      <c r="M86" s="5"/>
      <c r="P86" s="87">
        <f t="shared" si="14"/>
        <v>1.291075111196895</v>
      </c>
    </row>
    <row r="87" spans="1:16" s="87" customFormat="1" ht="15.5" x14ac:dyDescent="0.35">
      <c r="A87" s="365">
        <v>4</v>
      </c>
      <c r="B87" s="327" t="s">
        <v>485</v>
      </c>
      <c r="C87" s="162">
        <v>1277.7</v>
      </c>
      <c r="D87" s="162"/>
      <c r="E87" s="162">
        <v>49.7</v>
      </c>
      <c r="F87" s="158">
        <f t="shared" si="11"/>
        <v>1327.4</v>
      </c>
      <c r="G87" s="888">
        <f t="shared" si="13"/>
        <v>6.0396650474746618E-3</v>
      </c>
      <c r="H87" s="397">
        <f t="shared" si="10"/>
        <v>25.858523917510389</v>
      </c>
      <c r="I87" s="387">
        <f t="shared" si="8"/>
        <v>5.688875261852286</v>
      </c>
      <c r="J87" s="387">
        <v>10.637559039394297</v>
      </c>
      <c r="K87" s="533">
        <v>4.7163405188737375</v>
      </c>
      <c r="L87" s="530">
        <f t="shared" si="9"/>
        <v>3.5333206823587995E-2</v>
      </c>
      <c r="M87" s="5"/>
      <c r="P87" s="87">
        <f t="shared" si="14"/>
        <v>0.74916572885677835</v>
      </c>
    </row>
    <row r="88" spans="1:16" s="87" customFormat="1" ht="15.5" x14ac:dyDescent="0.35">
      <c r="A88" s="286">
        <v>5</v>
      </c>
      <c r="B88" s="327" t="s">
        <v>486</v>
      </c>
      <c r="C88" s="162">
        <v>1422.3</v>
      </c>
      <c r="D88" s="162"/>
      <c r="E88" s="162">
        <v>106</v>
      </c>
      <c r="F88" s="158">
        <f t="shared" si="11"/>
        <v>1528.3</v>
      </c>
      <c r="G88" s="888">
        <f t="shared" si="13"/>
        <v>6.953759297917376E-3</v>
      </c>
      <c r="H88" s="397">
        <f t="shared" si="10"/>
        <v>29.77217274606835</v>
      </c>
      <c r="I88" s="387">
        <f t="shared" si="8"/>
        <v>6.5498780041350368</v>
      </c>
      <c r="J88" s="387">
        <v>12.247537652483276</v>
      </c>
      <c r="K88" s="533">
        <v>5.4301515858028706</v>
      </c>
      <c r="L88" s="530">
        <f t="shared" si="9"/>
        <v>3.5333206823587995E-2</v>
      </c>
      <c r="M88" s="5"/>
      <c r="P88" s="87">
        <f t="shared" si="14"/>
        <v>0.65068545997807226</v>
      </c>
    </row>
    <row r="89" spans="1:16" s="87" customFormat="1" ht="15.5" x14ac:dyDescent="0.35">
      <c r="A89" s="365">
        <v>6</v>
      </c>
      <c r="B89" s="327" t="s">
        <v>487</v>
      </c>
      <c r="C89" s="162">
        <v>736.94</v>
      </c>
      <c r="D89" s="162"/>
      <c r="E89" s="162"/>
      <c r="F89" s="158">
        <f t="shared" si="11"/>
        <v>736.94</v>
      </c>
      <c r="G89" s="888">
        <f t="shared" si="13"/>
        <v>3.353074250479115E-3</v>
      </c>
      <c r="H89" s="397">
        <f t="shared" si="10"/>
        <v>14.356019749713807</v>
      </c>
      <c r="I89" s="387">
        <f t="shared" si="8"/>
        <v>3.1583243449370375</v>
      </c>
      <c r="J89" s="387">
        <v>5.9057124894464614</v>
      </c>
      <c r="K89" s="533">
        <v>3.3554922047945199</v>
      </c>
      <c r="L89" s="530">
        <f t="shared" si="9"/>
        <v>3.6333417630867948E-2</v>
      </c>
      <c r="M89" s="5"/>
      <c r="P89" s="87">
        <f t="shared" si="14"/>
        <v>1.0828044117924838</v>
      </c>
    </row>
    <row r="90" spans="1:16" s="87" customFormat="1" ht="15.5" x14ac:dyDescent="0.35">
      <c r="A90" s="365">
        <v>7</v>
      </c>
      <c r="B90" s="327" t="s">
        <v>488</v>
      </c>
      <c r="C90" s="162">
        <v>588.29</v>
      </c>
      <c r="D90" s="162"/>
      <c r="E90" s="162"/>
      <c r="F90" s="158">
        <f t="shared" si="11"/>
        <v>588.29</v>
      </c>
      <c r="G90" s="888">
        <f t="shared" si="13"/>
        <v>2.6767173050918098E-3</v>
      </c>
      <c r="H90" s="397">
        <f t="shared" si="10"/>
        <v>11.460231305885328</v>
      </c>
      <c r="I90" s="387">
        <f t="shared" si="8"/>
        <v>2.5212508872947721</v>
      </c>
      <c r="J90" s="387">
        <v>4.7144565370538416</v>
      </c>
      <c r="K90" s="533">
        <v>3.2675946078287232</v>
      </c>
      <c r="L90" s="530">
        <f t="shared" si="9"/>
        <v>3.7334534562992176E-2</v>
      </c>
      <c r="M90" s="5"/>
      <c r="P90" s="87">
        <f t="shared" si="14"/>
        <v>1.1425693528059933</v>
      </c>
    </row>
    <row r="91" spans="1:16" s="87" customFormat="1" ht="15.5" x14ac:dyDescent="0.35">
      <c r="A91" s="286">
        <v>8</v>
      </c>
      <c r="B91" s="328" t="s">
        <v>489</v>
      </c>
      <c r="C91" s="162">
        <v>264.32</v>
      </c>
      <c r="D91" s="162"/>
      <c r="E91" s="162"/>
      <c r="F91" s="158">
        <f t="shared" si="11"/>
        <v>264.32</v>
      </c>
      <c r="G91" s="888">
        <f t="shared" si="13"/>
        <v>1.2026550138228888E-3</v>
      </c>
      <c r="H91" s="397">
        <f t="shared" si="10"/>
        <v>5.149107308932007</v>
      </c>
      <c r="I91" s="387">
        <f t="shared" si="8"/>
        <v>1.1328036079650416</v>
      </c>
      <c r="J91" s="387">
        <v>2.1182157641198582</v>
      </c>
      <c r="K91" s="533">
        <v>0.93914654659387242</v>
      </c>
      <c r="L91" s="530">
        <f t="shared" si="9"/>
        <v>3.5333206823587995E-2</v>
      </c>
      <c r="M91" s="5"/>
      <c r="P91" s="87">
        <f t="shared" si="14"/>
        <v>3.7622676622445805</v>
      </c>
    </row>
    <row r="92" spans="1:16" s="87" customFormat="1" ht="15.5" x14ac:dyDescent="0.35">
      <c r="A92" s="365">
        <v>9</v>
      </c>
      <c r="B92" s="327" t="s">
        <v>490</v>
      </c>
      <c r="C92" s="162">
        <v>181.4</v>
      </c>
      <c r="D92" s="162"/>
      <c r="E92" s="162">
        <v>21.3</v>
      </c>
      <c r="F92" s="158">
        <f t="shared" si="11"/>
        <v>202.70000000000002</v>
      </c>
      <c r="G92" s="888">
        <f t="shared" si="13"/>
        <v>9.2228424372692037E-4</v>
      </c>
      <c r="H92" s="397">
        <f t="shared" si="10"/>
        <v>3.9487138753046231</v>
      </c>
      <c r="I92" s="387">
        <f t="shared" si="8"/>
        <v>0.86871705256701715</v>
      </c>
      <c r="J92" s="387">
        <v>1.6244035085770858</v>
      </c>
      <c r="K92" s="533">
        <v>1.1258757194697893</v>
      </c>
      <c r="L92" s="530">
        <f t="shared" si="9"/>
        <v>3.7334534562992176E-2</v>
      </c>
      <c r="M92" s="5"/>
      <c r="P92" s="87">
        <f t="shared" si="14"/>
        <v>3.316044028427418</v>
      </c>
    </row>
    <row r="93" spans="1:16" s="87" customFormat="1" ht="15.5" x14ac:dyDescent="0.35">
      <c r="A93" s="365">
        <v>10</v>
      </c>
      <c r="B93" s="327" t="s">
        <v>491</v>
      </c>
      <c r="C93" s="162">
        <v>366.9</v>
      </c>
      <c r="D93" s="162"/>
      <c r="E93" s="162"/>
      <c r="F93" s="158">
        <f t="shared" si="11"/>
        <v>366.9</v>
      </c>
      <c r="G93" s="888">
        <f t="shared" si="13"/>
        <v>1.6693936310972226E-3</v>
      </c>
      <c r="H93" s="397">
        <f t="shared" si="10"/>
        <v>7.1474253618612034</v>
      </c>
      <c r="I93" s="387">
        <f t="shared" si="8"/>
        <v>1.5724335796094648</v>
      </c>
      <c r="J93" s="387">
        <v>2.9402745303252726</v>
      </c>
      <c r="K93" s="533">
        <v>1.3036201117784949</v>
      </c>
      <c r="L93" s="530">
        <f t="shared" si="9"/>
        <v>3.5333206823587995E-2</v>
      </c>
      <c r="M93" s="5"/>
      <c r="P93" s="87">
        <f t="shared" si="14"/>
        <v>2.7103913559130217</v>
      </c>
    </row>
    <row r="94" spans="1:16" s="87" customFormat="1" ht="15.5" x14ac:dyDescent="0.35">
      <c r="A94" s="286">
        <v>11</v>
      </c>
      <c r="B94" s="327" t="s">
        <v>492</v>
      </c>
      <c r="C94" s="162">
        <v>580.66999999999996</v>
      </c>
      <c r="D94" s="162"/>
      <c r="E94" s="162"/>
      <c r="F94" s="158">
        <f t="shared" si="11"/>
        <v>580.66999999999996</v>
      </c>
      <c r="G94" s="888">
        <f t="shared" si="13"/>
        <v>2.6420463335220068E-3</v>
      </c>
      <c r="H94" s="397">
        <f t="shared" si="10"/>
        <v>11.311789274657796</v>
      </c>
      <c r="I94" s="387">
        <f t="shared" si="8"/>
        <v>2.4885936404247153</v>
      </c>
      <c r="J94" s="387">
        <v>4.6533911461541999</v>
      </c>
      <c r="K94" s="533">
        <v>3.2252701234559567</v>
      </c>
      <c r="L94" s="530">
        <f t="shared" si="9"/>
        <v>3.7334534562992183E-2</v>
      </c>
      <c r="M94" s="5"/>
      <c r="P94" s="87">
        <f t="shared" si="14"/>
        <v>1.1575630298831314</v>
      </c>
    </row>
    <row r="95" spans="1:16" s="87" customFormat="1" ht="15.5" x14ac:dyDescent="0.35">
      <c r="A95" s="365">
        <v>12</v>
      </c>
      <c r="B95" s="327" t="s">
        <v>493</v>
      </c>
      <c r="C95" s="162">
        <v>583.6</v>
      </c>
      <c r="D95" s="162">
        <v>29.3</v>
      </c>
      <c r="E95" s="162"/>
      <c r="F95" s="158">
        <f t="shared" si="11"/>
        <v>612.9</v>
      </c>
      <c r="G95" s="888">
        <f t="shared" si="13"/>
        <v>2.7886927132719755E-3</v>
      </c>
      <c r="H95" s="397">
        <f t="shared" si="10"/>
        <v>11.939648417238299</v>
      </c>
      <c r="I95" s="387">
        <f t="shared" si="8"/>
        <v>2.6267226517924258</v>
      </c>
      <c r="J95" s="387">
        <v>4.9116769136995355</v>
      </c>
      <c r="K95" s="533">
        <v>2.7907036832287035</v>
      </c>
      <c r="L95" s="530">
        <f t="shared" si="9"/>
        <v>3.6333417630867948E-2</v>
      </c>
      <c r="M95" s="5"/>
      <c r="P95" s="87">
        <f t="shared" si="14"/>
        <v>1.3019446618149015</v>
      </c>
    </row>
    <row r="96" spans="1:16" s="87" customFormat="1" ht="15.5" x14ac:dyDescent="0.35">
      <c r="A96" s="365">
        <v>13</v>
      </c>
      <c r="B96" s="327" t="s">
        <v>495</v>
      </c>
      <c r="C96" s="162">
        <v>851.5</v>
      </c>
      <c r="D96" s="162"/>
      <c r="E96" s="162"/>
      <c r="F96" s="158">
        <f t="shared" si="11"/>
        <v>851.5</v>
      </c>
      <c r="G96" s="888">
        <f t="shared" si="13"/>
        <v>3.8743218230561055E-3</v>
      </c>
      <c r="H96" s="397">
        <f t="shared" si="10"/>
        <v>16.587715169323562</v>
      </c>
      <c r="I96" s="387">
        <f t="shared" si="8"/>
        <v>3.6492973372511837</v>
      </c>
      <c r="J96" s="387">
        <v>6.823776948956036</v>
      </c>
      <c r="K96" s="533">
        <v>3.0254361547543969</v>
      </c>
      <c r="L96" s="530">
        <f t="shared" si="9"/>
        <v>3.5333206823587995E-2</v>
      </c>
      <c r="M96" s="5"/>
      <c r="P96" s="87">
        <f t="shared" si="14"/>
        <v>1.1678715073217707</v>
      </c>
    </row>
    <row r="97" spans="1:16" s="87" customFormat="1" ht="15.5" x14ac:dyDescent="0.35">
      <c r="A97" s="286">
        <v>14</v>
      </c>
      <c r="B97" s="327" t="s">
        <v>496</v>
      </c>
      <c r="C97" s="162">
        <v>510.4</v>
      </c>
      <c r="D97" s="162"/>
      <c r="E97" s="162">
        <v>35.200000000000003</v>
      </c>
      <c r="F97" s="158">
        <f t="shared" si="11"/>
        <v>545.6</v>
      </c>
      <c r="G97" s="888">
        <f t="shared" si="13"/>
        <v>2.4824779643680696E-3</v>
      </c>
      <c r="H97" s="397">
        <f t="shared" si="10"/>
        <v>10.628605280543672</v>
      </c>
      <c r="I97" s="387">
        <f t="shared" si="8"/>
        <v>2.3382931617196081</v>
      </c>
      <c r="J97" s="387">
        <v>4.3723460990609668</v>
      </c>
      <c r="K97" s="533">
        <v>1.9385531016253656</v>
      </c>
      <c r="L97" s="530">
        <f t="shared" si="9"/>
        <v>3.5333206823588002E-2</v>
      </c>
      <c r="M97" s="5"/>
      <c r="P97" s="87">
        <f t="shared" si="14"/>
        <v>1.8226587032340325</v>
      </c>
    </row>
    <row r="98" spans="1:16" s="87" customFormat="1" ht="15.5" x14ac:dyDescent="0.35">
      <c r="A98" s="365">
        <v>15</v>
      </c>
      <c r="B98" s="327" t="s">
        <v>497</v>
      </c>
      <c r="C98" s="162">
        <v>545.21</v>
      </c>
      <c r="D98" s="162"/>
      <c r="E98" s="162">
        <v>19.600000000000001</v>
      </c>
      <c r="F98" s="158">
        <f t="shared" si="11"/>
        <v>564.81000000000006</v>
      </c>
      <c r="G98" s="888">
        <f t="shared" si="13"/>
        <v>2.5698833926956184E-3</v>
      </c>
      <c r="H98" s="397">
        <f t="shared" si="10"/>
        <v>11.002827251656655</v>
      </c>
      <c r="I98" s="387">
        <f t="shared" si="8"/>
        <v>2.4206219953644639</v>
      </c>
      <c r="J98" s="387">
        <v>4.5262917892423475</v>
      </c>
      <c r="K98" s="533">
        <v>2.0068075097672713</v>
      </c>
      <c r="L98" s="530">
        <f t="shared" si="9"/>
        <v>3.5333206823587995E-2</v>
      </c>
      <c r="M98" s="5"/>
    </row>
    <row r="99" spans="1:16" s="87" customFormat="1" ht="15.5" x14ac:dyDescent="0.35">
      <c r="A99" s="365">
        <v>16</v>
      </c>
      <c r="B99" s="327" t="s">
        <v>498</v>
      </c>
      <c r="C99" s="162">
        <v>536.25</v>
      </c>
      <c r="D99" s="162"/>
      <c r="E99" s="162"/>
      <c r="F99" s="158">
        <f t="shared" si="11"/>
        <v>536.25</v>
      </c>
      <c r="G99" s="888">
        <f t="shared" si="13"/>
        <v>2.439935499252891E-3</v>
      </c>
      <c r="H99" s="397">
        <f t="shared" si="10"/>
        <v>10.446461843276291</v>
      </c>
      <c r="I99" s="387">
        <f t="shared" si="8"/>
        <v>2.298221605520784</v>
      </c>
      <c r="J99" s="387">
        <v>4.2974167808310915</v>
      </c>
      <c r="K99" s="533">
        <v>1.9053319295208988</v>
      </c>
      <c r="L99" s="530">
        <f t="shared" si="9"/>
        <v>3.5333206823588002E-2</v>
      </c>
      <c r="M99" s="5"/>
    </row>
    <row r="100" spans="1:16" s="87" customFormat="1" ht="15.5" x14ac:dyDescent="0.35">
      <c r="A100" s="286">
        <v>17</v>
      </c>
      <c r="B100" s="327" t="s">
        <v>499</v>
      </c>
      <c r="C100" s="162">
        <v>534.97</v>
      </c>
      <c r="D100" s="162">
        <v>68.2</v>
      </c>
      <c r="E100" s="162"/>
      <c r="F100" s="158">
        <f t="shared" si="11"/>
        <v>603.17000000000007</v>
      </c>
      <c r="G100" s="888">
        <f t="shared" si="13"/>
        <v>2.7444212495745758E-3</v>
      </c>
      <c r="H100" s="397">
        <f t="shared" si="10"/>
        <v>11.750102358991066</v>
      </c>
      <c r="I100" s="387">
        <f t="shared" si="8"/>
        <v>2.5850225189780347</v>
      </c>
      <c r="J100" s="387">
        <v>4.8337023397555052</v>
      </c>
      <c r="K100" s="533">
        <v>2.1431031420589663</v>
      </c>
      <c r="L100" s="530">
        <f t="shared" si="9"/>
        <v>3.5333206823587995E-2</v>
      </c>
      <c r="M100" s="5"/>
    </row>
    <row r="101" spans="1:16" s="87" customFormat="1" ht="15.5" x14ac:dyDescent="0.35">
      <c r="A101" s="365">
        <v>18</v>
      </c>
      <c r="B101" s="327" t="s">
        <v>500</v>
      </c>
      <c r="C101" s="162">
        <v>191.9</v>
      </c>
      <c r="D101" s="162"/>
      <c r="E101" s="162">
        <v>35</v>
      </c>
      <c r="F101" s="158">
        <f t="shared" si="11"/>
        <v>226.9</v>
      </c>
      <c r="G101" s="888">
        <f t="shared" si="13"/>
        <v>1.0323941534367944E-3</v>
      </c>
      <c r="H101" s="397">
        <f t="shared" si="10"/>
        <v>4.4201439482319627</v>
      </c>
      <c r="I101" s="387">
        <f t="shared" si="8"/>
        <v>0.97243166861103181</v>
      </c>
      <c r="J101" s="387">
        <v>1.8183382145838225</v>
      </c>
      <c r="K101" s="533">
        <v>0.8061907968452996</v>
      </c>
      <c r="L101" s="530">
        <f t="shared" si="9"/>
        <v>3.5333206823587995E-2</v>
      </c>
      <c r="M101" s="5"/>
    </row>
    <row r="102" spans="1:16" s="87" customFormat="1" ht="15.5" x14ac:dyDescent="0.35">
      <c r="A102" s="365">
        <v>19</v>
      </c>
      <c r="B102" s="327" t="s">
        <v>501</v>
      </c>
      <c r="C102" s="162">
        <v>368.4</v>
      </c>
      <c r="D102" s="162"/>
      <c r="E102" s="162">
        <v>17.2</v>
      </c>
      <c r="F102" s="158">
        <f t="shared" si="11"/>
        <v>385.59999999999997</v>
      </c>
      <c r="G102" s="888">
        <f t="shared" si="13"/>
        <v>1.7544785613275798E-3</v>
      </c>
      <c r="H102" s="397">
        <f t="shared" si="10"/>
        <v>7.5117122363959661</v>
      </c>
      <c r="I102" s="387">
        <f t="shared" si="8"/>
        <v>1.6525766920071125</v>
      </c>
      <c r="J102" s="387">
        <v>3.0901331667850234</v>
      </c>
      <c r="K102" s="533">
        <v>1.3700624559874286</v>
      </c>
      <c r="L102" s="530">
        <f t="shared" si="9"/>
        <v>3.5333206823587995E-2</v>
      </c>
      <c r="M102" s="5"/>
    </row>
    <row r="103" spans="1:16" s="87" customFormat="1" ht="15.5" x14ac:dyDescent="0.35">
      <c r="A103" s="286">
        <v>20</v>
      </c>
      <c r="B103" s="327" t="s">
        <v>502</v>
      </c>
      <c r="C103" s="162">
        <v>298.58</v>
      </c>
      <c r="D103" s="162">
        <v>41.6</v>
      </c>
      <c r="E103" s="162"/>
      <c r="F103" s="158">
        <f t="shared" si="11"/>
        <v>340.18</v>
      </c>
      <c r="G103" s="888">
        <f t="shared" si="13"/>
        <v>1.547817730789461E-3</v>
      </c>
      <c r="H103" s="397">
        <f t="shared" si="10"/>
        <v>6.6269042234885376</v>
      </c>
      <c r="I103" s="387">
        <f t="shared" si="8"/>
        <v>1.4579189291674783</v>
      </c>
      <c r="J103" s="387">
        <v>2.7261449706351906</v>
      </c>
      <c r="K103" s="533">
        <v>1.2086821739569593</v>
      </c>
      <c r="L103" s="530">
        <f t="shared" si="9"/>
        <v>3.5333206823588002E-2</v>
      </c>
      <c r="M103" s="5"/>
    </row>
    <row r="104" spans="1:16" s="87" customFormat="1" ht="15.5" x14ac:dyDescent="0.35">
      <c r="A104" s="365">
        <v>21</v>
      </c>
      <c r="B104" s="327" t="s">
        <v>503</v>
      </c>
      <c r="C104" s="162">
        <v>820.07</v>
      </c>
      <c r="D104" s="162"/>
      <c r="E104" s="162">
        <v>159.9</v>
      </c>
      <c r="F104" s="158">
        <f t="shared" si="11"/>
        <v>979.97</v>
      </c>
      <c r="G104" s="888">
        <f t="shared" si="13"/>
        <v>4.4588598437349291E-3</v>
      </c>
      <c r="H104" s="397">
        <f t="shared" si="10"/>
        <v>19.090385477958911</v>
      </c>
      <c r="I104" s="387">
        <f t="shared" si="8"/>
        <v>4.1998848051509601</v>
      </c>
      <c r="J104" s="387">
        <v>7.8533137952653513</v>
      </c>
      <c r="K104" s="533">
        <v>5.4431397573202229</v>
      </c>
      <c r="L104" s="530">
        <f t="shared" si="9"/>
        <v>3.7334534562992176E-2</v>
      </c>
      <c r="M104" s="5"/>
    </row>
    <row r="105" spans="1:16" s="87" customFormat="1" ht="15.5" x14ac:dyDescent="0.35">
      <c r="A105" s="365">
        <v>22</v>
      </c>
      <c r="B105" s="327" t="s">
        <v>504</v>
      </c>
      <c r="C105" s="162">
        <v>1330.1</v>
      </c>
      <c r="D105" s="162"/>
      <c r="E105" s="162"/>
      <c r="F105" s="158">
        <f t="shared" si="11"/>
        <v>1330.1</v>
      </c>
      <c r="G105" s="888">
        <f t="shared" si="13"/>
        <v>6.0519500374009699E-3</v>
      </c>
      <c r="H105" s="397">
        <f t="shared" si="10"/>
        <v>25.911121487630382</v>
      </c>
      <c r="I105" s="387">
        <f t="shared" si="8"/>
        <v>5.7004467272786838</v>
      </c>
      <c r="J105" s="387">
        <v>10.659196382626451</v>
      </c>
      <c r="K105" s="533">
        <v>4.7259337985188763</v>
      </c>
      <c r="L105" s="530">
        <f t="shared" si="9"/>
        <v>3.5333206823588002E-2</v>
      </c>
      <c r="M105" s="5"/>
    </row>
    <row r="106" spans="1:16" s="87" customFormat="1" ht="15.5" x14ac:dyDescent="0.35">
      <c r="A106" s="286">
        <v>23</v>
      </c>
      <c r="B106" s="327" t="s">
        <v>554</v>
      </c>
      <c r="C106" s="162">
        <v>788.55</v>
      </c>
      <c r="D106" s="162">
        <v>32.1</v>
      </c>
      <c r="E106" s="162"/>
      <c r="F106" s="158">
        <f t="shared" si="11"/>
        <v>820.65</v>
      </c>
      <c r="G106" s="888">
        <f t="shared" si="13"/>
        <v>3.7339544381573609E-3</v>
      </c>
      <c r="H106" s="397">
        <f t="shared" si="10"/>
        <v>15.986739229248832</v>
      </c>
      <c r="I106" s="387">
        <f t="shared" si="8"/>
        <v>3.5170826304347429</v>
      </c>
      <c r="J106" s="387">
        <v>6.576550267951581</v>
      </c>
      <c r="K106" s="533">
        <v>4.5582136614843725</v>
      </c>
      <c r="L106" s="530">
        <f t="shared" si="9"/>
        <v>3.7334534562992176E-2</v>
      </c>
      <c r="M106" s="5"/>
    </row>
    <row r="107" spans="1:16" s="87" customFormat="1" ht="15.5" x14ac:dyDescent="0.35">
      <c r="A107" s="365">
        <v>24</v>
      </c>
      <c r="B107" s="327" t="s">
        <v>555</v>
      </c>
      <c r="C107" s="162">
        <v>1286.57</v>
      </c>
      <c r="D107" s="162">
        <v>132.1</v>
      </c>
      <c r="E107" s="162">
        <v>45.2</v>
      </c>
      <c r="F107" s="158">
        <f t="shared" si="11"/>
        <v>1463.87</v>
      </c>
      <c r="G107" s="888">
        <f t="shared" si="13"/>
        <v>6.6606030383055091E-3</v>
      </c>
      <c r="H107" s="397">
        <f t="shared" si="10"/>
        <v>28.517038878353119</v>
      </c>
      <c r="I107" s="387">
        <f t="shared" si="8"/>
        <v>6.2737485532376862</v>
      </c>
      <c r="J107" s="387">
        <v>11.731206532317406</v>
      </c>
      <c r="K107" s="533">
        <v>5.2012275089375439</v>
      </c>
      <c r="L107" s="530">
        <f t="shared" si="9"/>
        <v>3.5333206823587995E-2</v>
      </c>
      <c r="M107" s="5"/>
    </row>
    <row r="108" spans="1:16" s="87" customFormat="1" ht="15.5" x14ac:dyDescent="0.35">
      <c r="A108" s="365">
        <v>25</v>
      </c>
      <c r="B108" s="327" t="s">
        <v>556</v>
      </c>
      <c r="C108" s="162">
        <v>498.78</v>
      </c>
      <c r="D108" s="162">
        <v>48.7</v>
      </c>
      <c r="E108" s="162">
        <v>47.7</v>
      </c>
      <c r="F108" s="158">
        <f t="shared" si="11"/>
        <v>595.18000000000006</v>
      </c>
      <c r="G108" s="888">
        <f t="shared" si="13"/>
        <v>2.7080667793852415E-3</v>
      </c>
      <c r="H108" s="397">
        <f t="shared" si="10"/>
        <v>11.594452512598941</v>
      </c>
      <c r="I108" s="387">
        <f t="shared" si="8"/>
        <v>2.5507795527717669</v>
      </c>
      <c r="J108" s="387">
        <v>4.7696718314499753</v>
      </c>
      <c r="K108" s="533">
        <v>3.3058643843810023</v>
      </c>
      <c r="L108" s="530">
        <f t="shared" si="9"/>
        <v>3.7334534562992176E-2</v>
      </c>
      <c r="M108" s="5"/>
    </row>
    <row r="109" spans="1:16" s="87" customFormat="1" ht="15.5" x14ac:dyDescent="0.35">
      <c r="A109" s="286">
        <v>26</v>
      </c>
      <c r="B109" s="327" t="s">
        <v>557</v>
      </c>
      <c r="C109" s="162">
        <v>142</v>
      </c>
      <c r="D109" s="162"/>
      <c r="E109" s="162"/>
      <c r="F109" s="158">
        <f t="shared" si="11"/>
        <v>142</v>
      </c>
      <c r="G109" s="888">
        <f t="shared" si="13"/>
        <v>6.4609947019843446E-4</v>
      </c>
      <c r="H109" s="397">
        <f t="shared" si="10"/>
        <v>2.766242576681087</v>
      </c>
      <c r="I109" s="387">
        <f t="shared" si="8"/>
        <v>0.60857336686983909</v>
      </c>
      <c r="J109" s="387">
        <v>1.1379639773948997</v>
      </c>
      <c r="K109" s="533">
        <v>0.50453544800366934</v>
      </c>
      <c r="L109" s="530">
        <f t="shared" si="9"/>
        <v>3.5333206823587995E-2</v>
      </c>
      <c r="M109" s="5"/>
    </row>
    <row r="110" spans="1:16" s="87" customFormat="1" ht="15.5" x14ac:dyDescent="0.35">
      <c r="A110" s="365">
        <v>27</v>
      </c>
      <c r="B110" s="327" t="s">
        <v>558</v>
      </c>
      <c r="C110" s="162">
        <v>537.64</v>
      </c>
      <c r="D110" s="162">
        <v>39.299999999999997</v>
      </c>
      <c r="E110" s="162"/>
      <c r="F110" s="158">
        <f t="shared" si="11"/>
        <v>576.93999999999994</v>
      </c>
      <c r="G110" s="888">
        <f t="shared" si="13"/>
        <v>2.6250748474386252E-3</v>
      </c>
      <c r="H110" s="397">
        <f t="shared" si="10"/>
        <v>11.2391267055661</v>
      </c>
      <c r="I110" s="387">
        <f t="shared" si="8"/>
        <v>2.4726078752245422</v>
      </c>
      <c r="J110" s="387">
        <v>4.6234995571705166</v>
      </c>
      <c r="K110" s="533">
        <v>2.0499062068396969</v>
      </c>
      <c r="L110" s="530">
        <f t="shared" si="9"/>
        <v>3.5333206823587995E-2</v>
      </c>
      <c r="M110" s="5"/>
    </row>
    <row r="111" spans="1:16" s="87" customFormat="1" ht="15.5" x14ac:dyDescent="0.35">
      <c r="A111" s="365">
        <v>28</v>
      </c>
      <c r="B111" s="327" t="s">
        <v>559</v>
      </c>
      <c r="C111" s="162">
        <v>587.76</v>
      </c>
      <c r="D111" s="162"/>
      <c r="E111" s="162"/>
      <c r="F111" s="158">
        <f t="shared" si="11"/>
        <v>587.76</v>
      </c>
      <c r="G111" s="888">
        <f t="shared" si="13"/>
        <v>2.6743058070692383E-3</v>
      </c>
      <c r="H111" s="397">
        <f t="shared" si="10"/>
        <v>11.449906597676589</v>
      </c>
      <c r="I111" s="387">
        <f t="shared" si="8"/>
        <v>2.5189794514888497</v>
      </c>
      <c r="J111" s="387">
        <v>4.7102092067156782</v>
      </c>
      <c r="K111" s="533">
        <v>2.0883503867509625</v>
      </c>
      <c r="L111" s="530">
        <f t="shared" si="9"/>
        <v>3.5333206823587995E-2</v>
      </c>
      <c r="M111" s="5"/>
    </row>
    <row r="112" spans="1:16" s="87" customFormat="1" ht="15.5" x14ac:dyDescent="0.35">
      <c r="A112" s="286">
        <v>29</v>
      </c>
      <c r="B112" s="327" t="s">
        <v>560</v>
      </c>
      <c r="C112" s="162">
        <v>1869.7</v>
      </c>
      <c r="D112" s="162"/>
      <c r="E112" s="162">
        <v>22</v>
      </c>
      <c r="F112" s="158">
        <f t="shared" si="11"/>
        <v>1891.7</v>
      </c>
      <c r="G112" s="888">
        <f t="shared" si="13"/>
        <v>8.6072279420730882E-3</v>
      </c>
      <c r="H112" s="397">
        <f t="shared" si="10"/>
        <v>36.851416072588819</v>
      </c>
      <c r="I112" s="387">
        <f t="shared" si="8"/>
        <v>8.10731153596954</v>
      </c>
      <c r="J112" s="387">
        <v>15.159763774915012</v>
      </c>
      <c r="K112" s="533">
        <v>6.7213359647080368</v>
      </c>
      <c r="L112" s="530">
        <f t="shared" si="9"/>
        <v>3.5333206823587995E-2</v>
      </c>
      <c r="M112" s="5"/>
    </row>
    <row r="113" spans="1:13" s="87" customFormat="1" ht="15.5" x14ac:dyDescent="0.35">
      <c r="A113" s="365">
        <v>30</v>
      </c>
      <c r="B113" s="327" t="s">
        <v>561</v>
      </c>
      <c r="C113" s="162">
        <v>1857.4</v>
      </c>
      <c r="D113" s="162"/>
      <c r="E113" s="162"/>
      <c r="F113" s="158">
        <f t="shared" si="11"/>
        <v>1857.4</v>
      </c>
      <c r="G113" s="888">
        <f t="shared" si="13"/>
        <v>8.4511630700462841E-3</v>
      </c>
      <c r="H113" s="397">
        <f t="shared" si="10"/>
        <v>36.183232126249663</v>
      </c>
      <c r="I113" s="387">
        <f t="shared" si="8"/>
        <v>7.960311067774926</v>
      </c>
      <c r="J113" s="387">
        <v>14.884889377558357</v>
      </c>
      <c r="K113" s="533">
        <v>6.5994657825494043</v>
      </c>
      <c r="L113" s="530">
        <f t="shared" si="9"/>
        <v>3.5333206823588002E-2</v>
      </c>
      <c r="M113" s="5"/>
    </row>
    <row r="114" spans="1:13" s="87" customFormat="1" ht="15.5" x14ac:dyDescent="0.35">
      <c r="A114" s="365">
        <v>31</v>
      </c>
      <c r="B114" s="327" t="s">
        <v>562</v>
      </c>
      <c r="C114" s="162">
        <v>2470.1999999999998</v>
      </c>
      <c r="D114" s="162"/>
      <c r="E114" s="162"/>
      <c r="F114" s="158">
        <f t="shared" si="11"/>
        <v>2470.1999999999998</v>
      </c>
      <c r="G114" s="888">
        <f t="shared" si="13"/>
        <v>1.1239400783691358E-2</v>
      </c>
      <c r="H114" s="397">
        <f t="shared" si="10"/>
        <v>48.120932485335366</v>
      </c>
      <c r="I114" s="387">
        <f t="shared" si="8"/>
        <v>10.586605146773781</v>
      </c>
      <c r="J114" s="387">
        <v>19.795764908175219</v>
      </c>
      <c r="K114" s="533">
        <v>8.776784955342702</v>
      </c>
      <c r="L114" s="530">
        <f t="shared" si="9"/>
        <v>3.5333206823588002E-2</v>
      </c>
      <c r="M114" s="5"/>
    </row>
    <row r="115" spans="1:13" s="87" customFormat="1" ht="15.5" x14ac:dyDescent="0.35">
      <c r="A115" s="286">
        <v>32</v>
      </c>
      <c r="B115" s="327" t="s">
        <v>563</v>
      </c>
      <c r="C115" s="162">
        <v>121.8</v>
      </c>
      <c r="D115" s="162"/>
      <c r="E115" s="162"/>
      <c r="F115" s="158">
        <f t="shared" si="11"/>
        <v>121.8</v>
      </c>
      <c r="G115" s="888">
        <f t="shared" si="13"/>
        <v>5.5418954556457265E-4</v>
      </c>
      <c r="H115" s="397">
        <f t="shared" si="10"/>
        <v>2.3727348298574396</v>
      </c>
      <c r="I115" s="387">
        <f t="shared" si="8"/>
        <v>0.52200166256863667</v>
      </c>
      <c r="J115" s="387">
        <v>0.97608459469506192</v>
      </c>
      <c r="K115" s="533">
        <v>0.43276350399187974</v>
      </c>
      <c r="L115" s="530">
        <f t="shared" si="9"/>
        <v>3.5333206823587995E-2</v>
      </c>
      <c r="M115" s="5"/>
    </row>
    <row r="116" spans="1:13" s="87" customFormat="1" ht="15.5" x14ac:dyDescent="0.35">
      <c r="A116" s="365">
        <v>33</v>
      </c>
      <c r="B116" s="327" t="s">
        <v>564</v>
      </c>
      <c r="C116" s="162">
        <v>1831.3</v>
      </c>
      <c r="D116" s="162"/>
      <c r="E116" s="162"/>
      <c r="F116" s="158">
        <f t="shared" si="11"/>
        <v>1831.3</v>
      </c>
      <c r="G116" s="888">
        <f t="shared" si="13"/>
        <v>8.332408167425304E-3</v>
      </c>
      <c r="H116" s="397">
        <f t="shared" si="10"/>
        <v>35.674788948423064</v>
      </c>
      <c r="I116" s="387">
        <f t="shared" si="8"/>
        <v>7.8484535686530741</v>
      </c>
      <c r="J116" s="387">
        <v>14.675728392980844</v>
      </c>
      <c r="K116" s="533">
        <v>6.5067307459797146</v>
      </c>
      <c r="L116" s="530">
        <f t="shared" si="9"/>
        <v>3.5333206823587995E-2</v>
      </c>
      <c r="M116" s="5"/>
    </row>
    <row r="117" spans="1:13" s="87" customFormat="1" ht="15.5" x14ac:dyDescent="0.35">
      <c r="A117" s="365">
        <v>34</v>
      </c>
      <c r="B117" s="327" t="s">
        <v>565</v>
      </c>
      <c r="C117" s="162">
        <v>1844.3</v>
      </c>
      <c r="D117" s="162"/>
      <c r="E117" s="162"/>
      <c r="F117" s="158">
        <f t="shared" si="11"/>
        <v>1844.3</v>
      </c>
      <c r="G117" s="888">
        <f t="shared" si="13"/>
        <v>8.3915581189223428E-3</v>
      </c>
      <c r="H117" s="397">
        <f t="shared" si="10"/>
        <v>35.928036508260064</v>
      </c>
      <c r="I117" s="387">
        <f t="shared" si="8"/>
        <v>7.9041680318172141</v>
      </c>
      <c r="J117" s="387">
        <v>14.779908193728264</v>
      </c>
      <c r="K117" s="533">
        <v>6.5529206109377967</v>
      </c>
      <c r="L117" s="530">
        <f t="shared" si="9"/>
        <v>3.5333206823587995E-2</v>
      </c>
      <c r="M117" s="5"/>
    </row>
    <row r="118" spans="1:13" s="87" customFormat="1" ht="15.5" x14ac:dyDescent="0.35">
      <c r="A118" s="286">
        <v>35</v>
      </c>
      <c r="B118" s="327" t="s">
        <v>566</v>
      </c>
      <c r="C118" s="162">
        <v>193.76</v>
      </c>
      <c r="D118" s="162"/>
      <c r="E118" s="162"/>
      <c r="F118" s="158">
        <f t="shared" si="11"/>
        <v>193.76</v>
      </c>
      <c r="G118" s="888">
        <f t="shared" si="13"/>
        <v>8.8160727708203285E-4</v>
      </c>
      <c r="H118" s="397">
        <f t="shared" si="10"/>
        <v>3.7745574764628693</v>
      </c>
      <c r="I118" s="387">
        <f t="shared" si="8"/>
        <v>0.83040264482183124</v>
      </c>
      <c r="J118" s="387">
        <v>1.5527598609861673</v>
      </c>
      <c r="K118" s="533">
        <v>0.68844217186754197</v>
      </c>
      <c r="L118" s="530">
        <f t="shared" si="9"/>
        <v>3.5333206823587995E-2</v>
      </c>
      <c r="M118" s="5"/>
    </row>
    <row r="119" spans="1:13" s="87" customFormat="1" ht="15.5" x14ac:dyDescent="0.35">
      <c r="A119" s="365">
        <v>36</v>
      </c>
      <c r="B119" s="327" t="s">
        <v>567</v>
      </c>
      <c r="C119" s="162">
        <v>1841.4</v>
      </c>
      <c r="D119" s="162"/>
      <c r="E119" s="162"/>
      <c r="F119" s="158">
        <f t="shared" si="11"/>
        <v>1841.4</v>
      </c>
      <c r="G119" s="888">
        <f t="shared" si="13"/>
        <v>8.3783631297422341E-3</v>
      </c>
      <c r="H119" s="397">
        <f t="shared" si="10"/>
        <v>35.871542821834886</v>
      </c>
      <c r="I119" s="387">
        <f t="shared" si="8"/>
        <v>7.8917394208036749</v>
      </c>
      <c r="J119" s="387">
        <v>14.756668084330764</v>
      </c>
      <c r="K119" s="533">
        <v>6.5426167179856103</v>
      </c>
      <c r="L119" s="530">
        <f t="shared" si="9"/>
        <v>3.5333206823587995E-2</v>
      </c>
      <c r="M119" s="5"/>
    </row>
    <row r="120" spans="1:13" s="87" customFormat="1" ht="15.5" x14ac:dyDescent="0.35">
      <c r="A120" s="365">
        <v>37</v>
      </c>
      <c r="B120" s="327" t="s">
        <v>568</v>
      </c>
      <c r="C120" s="162">
        <v>94.7</v>
      </c>
      <c r="D120" s="162"/>
      <c r="E120" s="162"/>
      <c r="F120" s="158">
        <f t="shared" si="11"/>
        <v>94.7</v>
      </c>
      <c r="G120" s="888">
        <f t="shared" si="13"/>
        <v>4.3088464667458978E-4</v>
      </c>
      <c r="H120" s="397">
        <f t="shared" si="10"/>
        <v>1.8448110705049223</v>
      </c>
      <c r="I120" s="387">
        <f t="shared" si="8"/>
        <v>0.40585843551108292</v>
      </c>
      <c r="J120" s="387">
        <v>0.75890977929082404</v>
      </c>
      <c r="K120" s="533">
        <v>0.33647540088695405</v>
      </c>
      <c r="L120" s="530">
        <f t="shared" si="9"/>
        <v>3.5333206823587995E-2</v>
      </c>
      <c r="M120" s="5"/>
    </row>
    <row r="121" spans="1:13" s="87" customFormat="1" ht="15.5" x14ac:dyDescent="0.35">
      <c r="A121" s="286">
        <v>38</v>
      </c>
      <c r="B121" s="327" t="s">
        <v>569</v>
      </c>
      <c r="C121" s="162">
        <v>1687.6</v>
      </c>
      <c r="D121" s="162">
        <v>124.8</v>
      </c>
      <c r="E121" s="162"/>
      <c r="F121" s="158">
        <f t="shared" si="11"/>
        <v>1812.3999999999999</v>
      </c>
      <c r="G121" s="888">
        <f t="shared" si="13"/>
        <v>8.2464132379411453E-3</v>
      </c>
      <c r="H121" s="397">
        <f t="shared" si="10"/>
        <v>35.306605957583116</v>
      </c>
      <c r="I121" s="387">
        <f t="shared" ref="I121:I177" si="15">H121*0.22</f>
        <v>7.7674533106682855</v>
      </c>
      <c r="J121" s="387">
        <v>14.524266990355747</v>
      </c>
      <c r="K121" s="533">
        <v>6.4395777884637333</v>
      </c>
      <c r="L121" s="530">
        <f t="shared" si="9"/>
        <v>3.5333206823587995E-2</v>
      </c>
      <c r="M121" s="5"/>
    </row>
    <row r="122" spans="1:13" s="87" customFormat="1" ht="15.5" x14ac:dyDescent="0.35">
      <c r="A122" s="365">
        <v>39</v>
      </c>
      <c r="B122" s="327" t="s">
        <v>570</v>
      </c>
      <c r="C122" s="162">
        <v>155.80000000000001</v>
      </c>
      <c r="D122" s="162"/>
      <c r="E122" s="162"/>
      <c r="F122" s="158">
        <f t="shared" si="11"/>
        <v>155.80000000000001</v>
      </c>
      <c r="G122" s="888">
        <f t="shared" si="13"/>
        <v>7.0888941871067679E-4</v>
      </c>
      <c r="H122" s="397">
        <f t="shared" si="10"/>
        <v>3.035074601738827</v>
      </c>
      <c r="I122" s="387">
        <f t="shared" si="15"/>
        <v>0.66771641238254198</v>
      </c>
      <c r="J122" s="387">
        <v>1.2485548428037001</v>
      </c>
      <c r="K122" s="533">
        <v>0.55356776618994141</v>
      </c>
      <c r="L122" s="530">
        <f t="shared" si="9"/>
        <v>3.5333206823587995E-2</v>
      </c>
      <c r="M122" s="5"/>
    </row>
    <row r="123" spans="1:13" s="87" customFormat="1" ht="15.5" x14ac:dyDescent="0.35">
      <c r="A123" s="365">
        <v>40</v>
      </c>
      <c r="B123" s="327" t="s">
        <v>571</v>
      </c>
      <c r="C123" s="162">
        <v>378.1</v>
      </c>
      <c r="D123" s="162"/>
      <c r="E123" s="162"/>
      <c r="F123" s="158">
        <f t="shared" si="11"/>
        <v>378.1</v>
      </c>
      <c r="G123" s="888">
        <f t="shared" si="13"/>
        <v>1.7203535893100571E-3</v>
      </c>
      <c r="H123" s="397">
        <f t="shared" si="10"/>
        <v>7.3656078749515439</v>
      </c>
      <c r="I123" s="387">
        <f t="shared" si="15"/>
        <v>1.6204337324893396</v>
      </c>
      <c r="J123" s="387">
        <v>3.0300294355845887</v>
      </c>
      <c r="K123" s="533">
        <v>1.3434144569731505</v>
      </c>
      <c r="L123" s="530">
        <f t="shared" si="9"/>
        <v>3.5333206823588002E-2</v>
      </c>
      <c r="M123" s="5"/>
    </row>
    <row r="124" spans="1:13" s="87" customFormat="1" ht="15.5" x14ac:dyDescent="0.35">
      <c r="A124" s="286">
        <v>41</v>
      </c>
      <c r="B124" s="327" t="s">
        <v>572</v>
      </c>
      <c r="C124" s="162">
        <v>2458.6999999999998</v>
      </c>
      <c r="D124" s="162"/>
      <c r="E124" s="162">
        <v>90.3</v>
      </c>
      <c r="F124" s="158">
        <f t="shared" si="11"/>
        <v>2549</v>
      </c>
      <c r="G124" s="888">
        <f t="shared" si="13"/>
        <v>1.1597940489688799E-2</v>
      </c>
      <c r="H124" s="397">
        <f t="shared" si="10"/>
        <v>49.656002309578106</v>
      </c>
      <c r="I124" s="387">
        <f t="shared" si="15"/>
        <v>10.924320508107183</v>
      </c>
      <c r="J124" s="387">
        <v>20.427254777321124</v>
      </c>
      <c r="K124" s="533">
        <v>9.0567665983193866</v>
      </c>
      <c r="L124" s="530">
        <f t="shared" si="9"/>
        <v>3.5333206823587995E-2</v>
      </c>
      <c r="M124" s="5"/>
    </row>
    <row r="125" spans="1:13" s="87" customFormat="1" ht="15.5" x14ac:dyDescent="0.35">
      <c r="A125" s="365">
        <v>42</v>
      </c>
      <c r="B125" s="327" t="s">
        <v>573</v>
      </c>
      <c r="C125" s="162">
        <v>2593.29</v>
      </c>
      <c r="D125" s="162"/>
      <c r="E125" s="162"/>
      <c r="F125" s="158">
        <f t="shared" si="11"/>
        <v>2593.29</v>
      </c>
      <c r="G125" s="888">
        <f t="shared" si="13"/>
        <v>1.1799459824442944E-2</v>
      </c>
      <c r="H125" s="397">
        <f t="shared" si="10"/>
        <v>50.518797265361243</v>
      </c>
      <c r="I125" s="387">
        <f t="shared" si="15"/>
        <v>11.114135398379474</v>
      </c>
      <c r="J125" s="387">
        <v>20.782187344636757</v>
      </c>
      <c r="K125" s="533">
        <v>9.2141319151650389</v>
      </c>
      <c r="L125" s="530">
        <f t="shared" si="9"/>
        <v>3.5333206823587995E-2</v>
      </c>
      <c r="M125" s="5"/>
    </row>
    <row r="126" spans="1:13" s="87" customFormat="1" ht="15.5" x14ac:dyDescent="0.35">
      <c r="A126" s="365">
        <v>43</v>
      </c>
      <c r="B126" s="328" t="s">
        <v>574</v>
      </c>
      <c r="C126" s="162">
        <v>330.82</v>
      </c>
      <c r="D126" s="162">
        <v>55</v>
      </c>
      <c r="E126" s="162"/>
      <c r="F126" s="158">
        <f t="shared" si="11"/>
        <v>385.82</v>
      </c>
      <c r="G126" s="888">
        <f t="shared" si="13"/>
        <v>1.7554795605067605E-3</v>
      </c>
      <c r="H126" s="397">
        <f t="shared" si="10"/>
        <v>7.5159979643316692</v>
      </c>
      <c r="I126" s="387">
        <f t="shared" si="15"/>
        <v>1.6535195521529673</v>
      </c>
      <c r="J126" s="387">
        <v>3.0918962095669031</v>
      </c>
      <c r="K126" s="533">
        <v>1.3708441306251806</v>
      </c>
      <c r="L126" s="530">
        <f t="shared" si="9"/>
        <v>3.5333206823587995E-2</v>
      </c>
      <c r="M126" s="5"/>
    </row>
    <row r="127" spans="1:13" s="87" customFormat="1" ht="15.5" x14ac:dyDescent="0.35">
      <c r="A127" s="286">
        <v>44</v>
      </c>
      <c r="B127" s="327" t="s">
        <v>575</v>
      </c>
      <c r="C127" s="162">
        <v>1699.75</v>
      </c>
      <c r="D127" s="162"/>
      <c r="E127" s="162"/>
      <c r="F127" s="158">
        <f t="shared" si="11"/>
        <v>1699.75</v>
      </c>
      <c r="G127" s="888">
        <f t="shared" si="13"/>
        <v>7.7338561582379513E-3</v>
      </c>
      <c r="H127" s="397">
        <f t="shared" si="10"/>
        <v>33.112118448687873</v>
      </c>
      <c r="I127" s="387">
        <f t="shared" si="15"/>
        <v>7.2846660587113323</v>
      </c>
      <c r="J127" s="387">
        <v>13.621508947725218</v>
      </c>
      <c r="K127" s="533">
        <v>6.0393248432692737</v>
      </c>
      <c r="L127" s="530">
        <f t="shared" si="9"/>
        <v>3.5333206823587995E-2</v>
      </c>
      <c r="M127" s="5"/>
    </row>
    <row r="128" spans="1:13" s="87" customFormat="1" ht="15.5" x14ac:dyDescent="0.35">
      <c r="A128" s="365">
        <v>45</v>
      </c>
      <c r="B128" s="327" t="s">
        <v>576</v>
      </c>
      <c r="C128" s="162">
        <v>211.46</v>
      </c>
      <c r="D128" s="162"/>
      <c r="E128" s="162">
        <v>12.6</v>
      </c>
      <c r="F128" s="158">
        <f t="shared" si="11"/>
        <v>224.06</v>
      </c>
      <c r="G128" s="888">
        <f t="shared" si="13"/>
        <v>1.0194721640328255E-3</v>
      </c>
      <c r="H128" s="397">
        <f t="shared" si="10"/>
        <v>4.3648190966983407</v>
      </c>
      <c r="I128" s="387">
        <f t="shared" si="15"/>
        <v>0.96026020127363498</v>
      </c>
      <c r="J128" s="387">
        <v>1.7955789350359241</v>
      </c>
      <c r="K128" s="533">
        <v>0.79610008788522635</v>
      </c>
      <c r="L128" s="530">
        <f t="shared" si="9"/>
        <v>3.5333206823587995E-2</v>
      </c>
      <c r="M128" s="5"/>
    </row>
    <row r="129" spans="1:13" s="87" customFormat="1" ht="15.5" x14ac:dyDescent="0.35">
      <c r="A129" s="365">
        <v>46</v>
      </c>
      <c r="B129" s="327" t="s">
        <v>577</v>
      </c>
      <c r="C129" s="162">
        <v>138.9</v>
      </c>
      <c r="D129" s="162"/>
      <c r="E129" s="162"/>
      <c r="F129" s="158">
        <f t="shared" ref="F129:F182" si="16">C129+D129+E129</f>
        <v>138.9</v>
      </c>
      <c r="G129" s="888">
        <f t="shared" si="13"/>
        <v>6.3199448176452506E-4</v>
      </c>
      <c r="H129" s="397">
        <f t="shared" si="10"/>
        <v>2.7058527739507259</v>
      </c>
      <c r="I129" s="387">
        <f t="shared" si="15"/>
        <v>0.59528761026915966</v>
      </c>
      <c r="J129" s="387">
        <v>1.1131211018320533</v>
      </c>
      <c r="K129" s="533">
        <v>0.49352094174443423</v>
      </c>
      <c r="L129" s="530">
        <f t="shared" si="9"/>
        <v>3.5333206823588002E-2</v>
      </c>
      <c r="M129" s="5"/>
    </row>
    <row r="130" spans="1:13" s="87" customFormat="1" ht="15.5" x14ac:dyDescent="0.35">
      <c r="A130" s="286">
        <v>47</v>
      </c>
      <c r="B130" s="327" t="s">
        <v>578</v>
      </c>
      <c r="C130" s="162">
        <v>8219.0300000000007</v>
      </c>
      <c r="D130" s="162">
        <v>69.3</v>
      </c>
      <c r="E130" s="162">
        <v>122.5</v>
      </c>
      <c r="F130" s="158">
        <f t="shared" si="16"/>
        <v>8410.83</v>
      </c>
      <c r="G130" s="888">
        <f t="shared" si="13"/>
        <v>3.8269245119219003E-2</v>
      </c>
      <c r="H130" s="397">
        <f t="shared" si="10"/>
        <v>163.8478595156802</v>
      </c>
      <c r="I130" s="387">
        <f t="shared" si="15"/>
        <v>36.046529093449642</v>
      </c>
      <c r="J130" s="387">
        <v>67.402968732340454</v>
      </c>
      <c r="K130" s="533">
        <v>29.884238606568324</v>
      </c>
      <c r="L130" s="530">
        <f t="shared" si="9"/>
        <v>3.5333206823588002E-2</v>
      </c>
      <c r="M130" s="5"/>
    </row>
    <row r="131" spans="1:13" s="87" customFormat="1" ht="15.5" x14ac:dyDescent="0.35">
      <c r="A131" s="365">
        <v>48</v>
      </c>
      <c r="B131" s="327" t="s">
        <v>2150</v>
      </c>
      <c r="C131" s="162">
        <v>953.56</v>
      </c>
      <c r="D131" s="162"/>
      <c r="E131" s="162"/>
      <c r="F131" s="158">
        <f t="shared" si="16"/>
        <v>953.56</v>
      </c>
      <c r="G131" s="888">
        <f t="shared" si="13"/>
        <v>4.3386944422705576E-3</v>
      </c>
      <c r="H131" s="397">
        <f t="shared" si="10"/>
        <v>18.575903319859279</v>
      </c>
      <c r="I131" s="387">
        <f t="shared" si="15"/>
        <v>4.086698730369041</v>
      </c>
      <c r="J131" s="387">
        <v>7.6416685231315533</v>
      </c>
      <c r="K131" s="533">
        <v>3.3880621253406962</v>
      </c>
      <c r="L131" s="530">
        <f t="shared" si="9"/>
        <v>3.5333206823587995E-2</v>
      </c>
      <c r="M131" s="5"/>
    </row>
    <row r="132" spans="1:13" s="87" customFormat="1" ht="15.5" x14ac:dyDescent="0.35">
      <c r="A132" s="365">
        <v>49</v>
      </c>
      <c r="B132" s="327" t="s">
        <v>2151</v>
      </c>
      <c r="C132" s="162">
        <v>1663</v>
      </c>
      <c r="D132" s="162"/>
      <c r="E132" s="162">
        <v>57.1</v>
      </c>
      <c r="F132" s="158">
        <f t="shared" si="16"/>
        <v>1720.1</v>
      </c>
      <c r="G132" s="888">
        <f t="shared" si="13"/>
        <v>7.8264485823121635E-3</v>
      </c>
      <c r="H132" s="397">
        <f t="shared" si="10"/>
        <v>33.508548282740414</v>
      </c>
      <c r="I132" s="387">
        <f t="shared" si="15"/>
        <v>7.371880622202891</v>
      </c>
      <c r="J132" s="387">
        <v>13.784590405049062</v>
      </c>
      <c r="K132" s="533">
        <v>6.1116297472613486</v>
      </c>
      <c r="L132" s="530">
        <f t="shared" ref="L132:L191" si="17">(K132+J132+I132+H132)/F132</f>
        <v>3.5333206823588002E-2</v>
      </c>
      <c r="M132" s="5"/>
    </row>
    <row r="133" spans="1:13" s="87" customFormat="1" ht="15.5" x14ac:dyDescent="0.35">
      <c r="A133" s="286">
        <v>50</v>
      </c>
      <c r="B133" s="327" t="s">
        <v>2153</v>
      </c>
      <c r="C133" s="162">
        <v>1033.02</v>
      </c>
      <c r="D133" s="162"/>
      <c r="E133" s="162"/>
      <c r="F133" s="158">
        <f t="shared" si="16"/>
        <v>1033.02</v>
      </c>
      <c r="G133" s="888">
        <f t="shared" si="13"/>
        <v>4.7002371458055407E-3</v>
      </c>
      <c r="H133" s="397">
        <f t="shared" si="10"/>
        <v>20.123830327909133</v>
      </c>
      <c r="I133" s="387">
        <f t="shared" si="15"/>
        <v>4.4272426721400091</v>
      </c>
      <c r="J133" s="387">
        <v>8.2784475206230947</v>
      </c>
      <c r="K133" s="533">
        <v>3.6703887922306366</v>
      </c>
      <c r="L133" s="530">
        <f t="shared" si="17"/>
        <v>3.5333206823587995E-2</v>
      </c>
      <c r="M133" s="5"/>
    </row>
    <row r="134" spans="1:13" s="87" customFormat="1" ht="15.5" x14ac:dyDescent="0.35">
      <c r="A134" s="365">
        <v>51</v>
      </c>
      <c r="B134" s="327" t="s">
        <v>2154</v>
      </c>
      <c r="C134" s="162">
        <v>220.38</v>
      </c>
      <c r="D134" s="162"/>
      <c r="E134" s="162"/>
      <c r="F134" s="158">
        <f t="shared" si="16"/>
        <v>220.38</v>
      </c>
      <c r="G134" s="888">
        <f t="shared" si="13"/>
        <v>1.0027281777628943E-3</v>
      </c>
      <c r="H134" s="397">
        <f t="shared" si="10"/>
        <v>4.2931305566829439</v>
      </c>
      <c r="I134" s="387">
        <f t="shared" si="15"/>
        <v>0.94448872247024762</v>
      </c>
      <c r="J134" s="387">
        <v>1.7660880375935775</v>
      </c>
      <c r="K134" s="533">
        <v>0.78302480303555377</v>
      </c>
      <c r="L134" s="530">
        <f t="shared" si="17"/>
        <v>3.5333206823587995E-2</v>
      </c>
      <c r="M134" s="5"/>
    </row>
    <row r="135" spans="1:13" s="87" customFormat="1" ht="15.5" x14ac:dyDescent="0.35">
      <c r="A135" s="365">
        <v>52</v>
      </c>
      <c r="B135" s="327" t="s">
        <v>579</v>
      </c>
      <c r="C135" s="162">
        <v>1928.15</v>
      </c>
      <c r="D135" s="162">
        <v>45.4</v>
      </c>
      <c r="E135" s="162"/>
      <c r="F135" s="158">
        <f t="shared" si="16"/>
        <v>1973.5500000000002</v>
      </c>
      <c r="G135" s="888">
        <f t="shared" si="13"/>
        <v>8.9796451366909898E-3</v>
      </c>
      <c r="H135" s="397">
        <f t="shared" ref="H135:H198" si="18">G135*4281.45</f>
        <v>38.44590167048564</v>
      </c>
      <c r="I135" s="387">
        <f t="shared" si="15"/>
        <v>8.4580983675068406</v>
      </c>
      <c r="J135" s="387">
        <v>15.815695828082427</v>
      </c>
      <c r="K135" s="533">
        <v>7.0121544606171948</v>
      </c>
      <c r="L135" s="530">
        <f t="shared" si="17"/>
        <v>3.5333206823587995E-2</v>
      </c>
      <c r="M135" s="5"/>
    </row>
    <row r="136" spans="1:13" s="87" customFormat="1" ht="15.5" x14ac:dyDescent="0.35">
      <c r="A136" s="286">
        <v>53</v>
      </c>
      <c r="B136" s="327" t="s">
        <v>580</v>
      </c>
      <c r="C136" s="162">
        <v>194.37</v>
      </c>
      <c r="D136" s="162">
        <v>37.4</v>
      </c>
      <c r="E136" s="162"/>
      <c r="F136" s="158">
        <f t="shared" si="16"/>
        <v>231.77</v>
      </c>
      <c r="G136" s="888">
        <f t="shared" si="13"/>
        <v>1.0545526352668392E-3</v>
      </c>
      <c r="H136" s="397">
        <f t="shared" si="18"/>
        <v>4.5150143802632083</v>
      </c>
      <c r="I136" s="387">
        <f t="shared" si="15"/>
        <v>0.99330316365790583</v>
      </c>
      <c r="J136" s="387">
        <v>1.8573655707099712</v>
      </c>
      <c r="K136" s="533">
        <v>0.82349423087190454</v>
      </c>
      <c r="L136" s="530">
        <f t="shared" si="17"/>
        <v>3.5333206823587995E-2</v>
      </c>
      <c r="M136" s="5"/>
    </row>
    <row r="137" spans="1:13" s="87" customFormat="1" ht="15.5" x14ac:dyDescent="0.35">
      <c r="A137" s="365">
        <v>54</v>
      </c>
      <c r="B137" s="327" t="s">
        <v>581</v>
      </c>
      <c r="C137" s="162">
        <v>1422.83</v>
      </c>
      <c r="D137" s="162"/>
      <c r="E137" s="162"/>
      <c r="F137" s="158">
        <f t="shared" si="16"/>
        <v>1422.83</v>
      </c>
      <c r="G137" s="888">
        <f t="shared" si="13"/>
        <v>6.4738711914256236E-3</v>
      </c>
      <c r="H137" s="397">
        <f t="shared" si="18"/>
        <v>27.717555812529234</v>
      </c>
      <c r="I137" s="387">
        <f t="shared" si="15"/>
        <v>6.0978622787564314</v>
      </c>
      <c r="J137" s="387">
        <v>11.402318915188628</v>
      </c>
      <c r="K137" s="533">
        <v>5.0554096583314143</v>
      </c>
      <c r="L137" s="530">
        <f t="shared" si="17"/>
        <v>3.5333206823587995E-2</v>
      </c>
      <c r="M137" s="5"/>
    </row>
    <row r="138" spans="1:13" s="87" customFormat="1" ht="15.5" x14ac:dyDescent="0.35">
      <c r="A138" s="365">
        <v>55</v>
      </c>
      <c r="B138" s="327" t="s">
        <v>582</v>
      </c>
      <c r="C138" s="162">
        <v>377.6</v>
      </c>
      <c r="D138" s="162"/>
      <c r="E138" s="162"/>
      <c r="F138" s="158">
        <f t="shared" si="16"/>
        <v>377.6</v>
      </c>
      <c r="G138" s="888">
        <f t="shared" si="13"/>
        <v>1.7180785911755556E-3</v>
      </c>
      <c r="H138" s="397">
        <f t="shared" si="18"/>
        <v>7.3558675841885819</v>
      </c>
      <c r="I138" s="387">
        <f t="shared" si="15"/>
        <v>1.6182908685214881</v>
      </c>
      <c r="J138" s="387">
        <v>3.0260225201712267</v>
      </c>
      <c r="K138" s="533">
        <v>1.3416379237055318</v>
      </c>
      <c r="L138" s="530">
        <f t="shared" si="17"/>
        <v>3.5333206823587995E-2</v>
      </c>
      <c r="M138" s="5"/>
    </row>
    <row r="139" spans="1:13" s="87" customFormat="1" ht="15.5" x14ac:dyDescent="0.35">
      <c r="A139" s="286">
        <v>56</v>
      </c>
      <c r="B139" s="327" t="s">
        <v>583</v>
      </c>
      <c r="C139" s="162">
        <v>1527.61</v>
      </c>
      <c r="D139" s="162">
        <v>324.89999999999998</v>
      </c>
      <c r="E139" s="162"/>
      <c r="F139" s="158">
        <f t="shared" si="16"/>
        <v>1852.5099999999998</v>
      </c>
      <c r="G139" s="888">
        <f t="shared" si="13"/>
        <v>8.4289135882908567E-3</v>
      </c>
      <c r="H139" s="397">
        <f t="shared" si="18"/>
        <v>36.087972082587889</v>
      </c>
      <c r="I139" s="387">
        <f t="shared" si="15"/>
        <v>7.9393538581693353</v>
      </c>
      <c r="J139" s="387">
        <v>14.845701744815671</v>
      </c>
      <c r="K139" s="533">
        <v>6.5820912871920934</v>
      </c>
      <c r="L139" s="530">
        <f t="shared" si="17"/>
        <v>3.5333206823587988E-2</v>
      </c>
      <c r="M139" s="5"/>
    </row>
    <row r="140" spans="1:13" s="87" customFormat="1" ht="15.5" x14ac:dyDescent="0.35">
      <c r="A140" s="365">
        <v>57</v>
      </c>
      <c r="B140" s="327" t="s">
        <v>584</v>
      </c>
      <c r="C140" s="162">
        <v>2010.19</v>
      </c>
      <c r="D140" s="162"/>
      <c r="E140" s="162"/>
      <c r="F140" s="158">
        <f t="shared" si="16"/>
        <v>2010.19</v>
      </c>
      <c r="G140" s="888">
        <f t="shared" si="13"/>
        <v>9.146356999987261E-3</v>
      </c>
      <c r="H140" s="397">
        <f t="shared" si="18"/>
        <v>39.159670177595459</v>
      </c>
      <c r="I140" s="387">
        <f t="shared" si="15"/>
        <v>8.6151274390710011</v>
      </c>
      <c r="J140" s="387">
        <v>16.109322589573619</v>
      </c>
      <c r="K140" s="533">
        <v>7.1423388184682812</v>
      </c>
      <c r="L140" s="530">
        <f t="shared" si="17"/>
        <v>3.5333206823587995E-2</v>
      </c>
      <c r="M140" s="5"/>
    </row>
    <row r="141" spans="1:13" s="87" customFormat="1" ht="15.5" x14ac:dyDescent="0.35">
      <c r="A141" s="365">
        <v>58</v>
      </c>
      <c r="B141" s="327" t="s">
        <v>585</v>
      </c>
      <c r="C141" s="162">
        <v>1464.32</v>
      </c>
      <c r="D141" s="162"/>
      <c r="E141" s="162"/>
      <c r="F141" s="158">
        <f t="shared" si="16"/>
        <v>1464.32</v>
      </c>
      <c r="G141" s="888">
        <f t="shared" si="13"/>
        <v>6.66265053662656E-3</v>
      </c>
      <c r="H141" s="397">
        <f t="shared" si="18"/>
        <v>28.525805140039783</v>
      </c>
      <c r="I141" s="387">
        <f t="shared" si="15"/>
        <v>6.2756771308087522</v>
      </c>
      <c r="J141" s="387">
        <v>11.734812756189433</v>
      </c>
      <c r="K141" s="533">
        <v>5.2028263888784014</v>
      </c>
      <c r="L141" s="530">
        <f t="shared" si="17"/>
        <v>3.5333206823587995E-2</v>
      </c>
      <c r="M141" s="5"/>
    </row>
    <row r="142" spans="1:13" s="87" customFormat="1" ht="15.5" x14ac:dyDescent="0.35">
      <c r="A142" s="286">
        <v>59</v>
      </c>
      <c r="B142" s="327" t="s">
        <v>586</v>
      </c>
      <c r="C142" s="162">
        <v>152.11000000000001</v>
      </c>
      <c r="D142" s="162"/>
      <c r="E142" s="162"/>
      <c r="F142" s="158">
        <f t="shared" si="16"/>
        <v>152.11000000000001</v>
      </c>
      <c r="G142" s="888">
        <f t="shared" si="13"/>
        <v>6.9209993247805555E-4</v>
      </c>
      <c r="H142" s="397">
        <f t="shared" si="18"/>
        <v>2.9631912559081708</v>
      </c>
      <c r="I142" s="387">
        <f t="shared" si="15"/>
        <v>0.65190207629979757</v>
      </c>
      <c r="J142" s="387">
        <v>1.2189838070530861</v>
      </c>
      <c r="K142" s="533">
        <v>0.5404569506749165</v>
      </c>
      <c r="L142" s="530">
        <f t="shared" si="17"/>
        <v>3.5333206823587995E-2</v>
      </c>
      <c r="M142" s="5"/>
    </row>
    <row r="143" spans="1:13" s="87" customFormat="1" ht="15.5" x14ac:dyDescent="0.35">
      <c r="A143" s="365">
        <v>60</v>
      </c>
      <c r="B143" s="327" t="s">
        <v>587</v>
      </c>
      <c r="C143" s="162">
        <v>2553.5700000000002</v>
      </c>
      <c r="D143" s="162"/>
      <c r="E143" s="162"/>
      <c r="F143" s="158">
        <f t="shared" si="16"/>
        <v>2553.5700000000002</v>
      </c>
      <c r="G143" s="888">
        <f t="shared" si="13"/>
        <v>1.1618733972638145E-2</v>
      </c>
      <c r="H143" s="397">
        <f t="shared" si="18"/>
        <v>49.745028567151579</v>
      </c>
      <c r="I143" s="387">
        <f t="shared" si="15"/>
        <v>10.943906284773348</v>
      </c>
      <c r="J143" s="387">
        <v>20.463877984199254</v>
      </c>
      <c r="K143" s="533">
        <v>9.073004112385421</v>
      </c>
      <c r="L143" s="530">
        <f t="shared" si="17"/>
        <v>3.5333206823587995E-2</v>
      </c>
      <c r="M143" s="5"/>
    </row>
    <row r="144" spans="1:13" s="87" customFormat="1" ht="15.5" x14ac:dyDescent="0.35">
      <c r="A144" s="365">
        <v>61</v>
      </c>
      <c r="B144" s="327" t="s">
        <v>588</v>
      </c>
      <c r="C144" s="162">
        <v>166.1</v>
      </c>
      <c r="D144" s="162"/>
      <c r="E144" s="162"/>
      <c r="F144" s="158">
        <f t="shared" si="16"/>
        <v>166.1</v>
      </c>
      <c r="G144" s="888">
        <f t="shared" si="13"/>
        <v>7.5575438028140823E-4</v>
      </c>
      <c r="H144" s="397">
        <f t="shared" si="18"/>
        <v>3.2357245914558352</v>
      </c>
      <c r="I144" s="387">
        <f t="shared" si="15"/>
        <v>0.71185941012028375</v>
      </c>
      <c r="J144" s="387">
        <v>1.3310973003189637</v>
      </c>
      <c r="K144" s="533">
        <v>0.5901643515028836</v>
      </c>
      <c r="L144" s="530">
        <f t="shared" si="17"/>
        <v>3.5333206823587995E-2</v>
      </c>
      <c r="M144" s="5"/>
    </row>
    <row r="145" spans="1:13" s="87" customFormat="1" ht="15.5" x14ac:dyDescent="0.35">
      <c r="A145" s="286">
        <v>62</v>
      </c>
      <c r="B145" s="327" t="s">
        <v>589</v>
      </c>
      <c r="C145" s="162">
        <v>315.39999999999998</v>
      </c>
      <c r="D145" s="162"/>
      <c r="E145" s="162"/>
      <c r="F145" s="158">
        <f t="shared" si="16"/>
        <v>315.39999999999998</v>
      </c>
      <c r="G145" s="888">
        <f t="shared" si="13"/>
        <v>1.435068823243565E-3</v>
      </c>
      <c r="H145" s="397">
        <f t="shared" si="18"/>
        <v>6.1441754132761606</v>
      </c>
      <c r="I145" s="387">
        <f t="shared" si="15"/>
        <v>1.3517185909207554</v>
      </c>
      <c r="J145" s="387">
        <v>2.527562242748953</v>
      </c>
      <c r="K145" s="533">
        <v>1.1206371852137837</v>
      </c>
      <c r="L145" s="530">
        <f t="shared" si="17"/>
        <v>3.5333206823587995E-2</v>
      </c>
      <c r="M145" s="5"/>
    </row>
    <row r="146" spans="1:13" s="87" customFormat="1" ht="15.5" x14ac:dyDescent="0.35">
      <c r="A146" s="365">
        <v>63</v>
      </c>
      <c r="B146" s="327" t="s">
        <v>590</v>
      </c>
      <c r="C146" s="162">
        <v>1364.91</v>
      </c>
      <c r="D146" s="162">
        <v>133</v>
      </c>
      <c r="E146" s="162"/>
      <c r="F146" s="158">
        <f t="shared" si="16"/>
        <v>1497.91</v>
      </c>
      <c r="G146" s="888">
        <f t="shared" si="13"/>
        <v>6.815484911302374E-3</v>
      </c>
      <c r="H146" s="397">
        <f t="shared" si="18"/>
        <v>29.180157873495549</v>
      </c>
      <c r="I146" s="387">
        <f t="shared" si="15"/>
        <v>6.4196347321690208</v>
      </c>
      <c r="J146" s="387">
        <v>12.003997333659115</v>
      </c>
      <c r="K146" s="533">
        <v>5.3221738937970162</v>
      </c>
      <c r="L146" s="530">
        <f t="shared" si="17"/>
        <v>3.5333206823588002E-2</v>
      </c>
      <c r="M146" s="5"/>
    </row>
    <row r="147" spans="1:13" s="87" customFormat="1" ht="15.5" x14ac:dyDescent="0.35">
      <c r="A147" s="365">
        <v>64</v>
      </c>
      <c r="B147" s="327" t="s">
        <v>592</v>
      </c>
      <c r="C147" s="162">
        <v>783.19</v>
      </c>
      <c r="D147" s="162">
        <v>194.1</v>
      </c>
      <c r="E147" s="162"/>
      <c r="F147" s="158">
        <f t="shared" si="16"/>
        <v>977.29000000000008</v>
      </c>
      <c r="G147" s="888">
        <f t="shared" si="13"/>
        <v>4.4466658537340008E-3</v>
      </c>
      <c r="H147" s="397">
        <f t="shared" si="18"/>
        <v>19.038177519469436</v>
      </c>
      <c r="I147" s="387">
        <f t="shared" si="15"/>
        <v>4.1883990542832761</v>
      </c>
      <c r="J147" s="387">
        <v>7.8318367286497308</v>
      </c>
      <c r="K147" s="533">
        <v>5.4282539806641843</v>
      </c>
      <c r="L147" s="530">
        <f t="shared" si="17"/>
        <v>3.7334534562992169E-2</v>
      </c>
      <c r="M147" s="5"/>
    </row>
    <row r="148" spans="1:13" s="87" customFormat="1" ht="15.5" x14ac:dyDescent="0.35">
      <c r="A148" s="286">
        <v>65</v>
      </c>
      <c r="B148" s="327" t="s">
        <v>593</v>
      </c>
      <c r="C148" s="162">
        <v>144.9</v>
      </c>
      <c r="D148" s="162"/>
      <c r="E148" s="162"/>
      <c r="F148" s="158">
        <f t="shared" si="16"/>
        <v>144.9</v>
      </c>
      <c r="G148" s="888">
        <f t="shared" ref="G148:G211" si="19">1/219780.4*F148</f>
        <v>6.5929445937854339E-4</v>
      </c>
      <c r="H148" s="397">
        <f t="shared" si="18"/>
        <v>2.8227362631062647</v>
      </c>
      <c r="I148" s="387">
        <f t="shared" si="15"/>
        <v>0.62100197788337819</v>
      </c>
      <c r="J148" s="387">
        <v>1.1612040867924012</v>
      </c>
      <c r="K148" s="533">
        <v>0.51483934095585693</v>
      </c>
      <c r="L148" s="530">
        <f t="shared" si="17"/>
        <v>3.5333206823587995E-2</v>
      </c>
      <c r="M148" s="5"/>
    </row>
    <row r="149" spans="1:13" s="87" customFormat="1" ht="15.5" x14ac:dyDescent="0.35">
      <c r="A149" s="365">
        <v>66</v>
      </c>
      <c r="B149" s="327" t="s">
        <v>594</v>
      </c>
      <c r="C149" s="162">
        <v>213.4</v>
      </c>
      <c r="D149" s="162">
        <v>18.5</v>
      </c>
      <c r="E149" s="162"/>
      <c r="F149" s="158">
        <f t="shared" si="16"/>
        <v>231.9</v>
      </c>
      <c r="G149" s="888">
        <f t="shared" si="19"/>
        <v>1.0551441347818097E-3</v>
      </c>
      <c r="H149" s="397">
        <f t="shared" si="18"/>
        <v>4.5175468558615792</v>
      </c>
      <c r="I149" s="387">
        <f t="shared" si="15"/>
        <v>0.99386030828954741</v>
      </c>
      <c r="J149" s="387">
        <v>1.8584073687174452</v>
      </c>
      <c r="K149" s="533">
        <v>0.82395612952148523</v>
      </c>
      <c r="L149" s="530">
        <f t="shared" si="17"/>
        <v>3.5333206823588002E-2</v>
      </c>
      <c r="M149" s="5"/>
    </row>
    <row r="150" spans="1:13" s="87" customFormat="1" ht="15.5" x14ac:dyDescent="0.35">
      <c r="A150" s="365">
        <v>67</v>
      </c>
      <c r="B150" s="328" t="s">
        <v>595</v>
      </c>
      <c r="C150" s="162">
        <v>3146.6</v>
      </c>
      <c r="D150" s="162"/>
      <c r="E150" s="162"/>
      <c r="F150" s="158">
        <f t="shared" si="16"/>
        <v>3146.6</v>
      </c>
      <c r="G150" s="888">
        <f t="shared" si="19"/>
        <v>1.4317018260045028E-2</v>
      </c>
      <c r="H150" s="397">
        <f t="shared" si="18"/>
        <v>61.29759782946978</v>
      </c>
      <c r="I150" s="387">
        <f t="shared" si="15"/>
        <v>13.485471522483351</v>
      </c>
      <c r="J150" s="387">
        <v>25.216320079371773</v>
      </c>
      <c r="K150" s="533">
        <v>11.180079159777081</v>
      </c>
      <c r="L150" s="530">
        <f t="shared" si="17"/>
        <v>3.5333206823588002E-2</v>
      </c>
      <c r="M150" s="5"/>
    </row>
    <row r="151" spans="1:13" s="87" customFormat="1" ht="15.5" x14ac:dyDescent="0.35">
      <c r="A151" s="286">
        <v>68</v>
      </c>
      <c r="B151" s="327" t="s">
        <v>596</v>
      </c>
      <c r="C151" s="162">
        <v>848.35</v>
      </c>
      <c r="D151" s="162"/>
      <c r="E151" s="162"/>
      <c r="F151" s="158">
        <f t="shared" si="16"/>
        <v>848.35</v>
      </c>
      <c r="G151" s="888">
        <f t="shared" si="19"/>
        <v>3.8599893348087461E-3</v>
      </c>
      <c r="H151" s="397">
        <f t="shared" si="18"/>
        <v>16.526351337516907</v>
      </c>
      <c r="I151" s="387">
        <f t="shared" si="15"/>
        <v>3.6357972942537193</v>
      </c>
      <c r="J151" s="387">
        <v>6.7985333818518541</v>
      </c>
      <c r="K151" s="533">
        <v>3.0142439951684001</v>
      </c>
      <c r="L151" s="530">
        <f t="shared" si="17"/>
        <v>3.5333206823588002E-2</v>
      </c>
      <c r="M151" s="5"/>
    </row>
    <row r="152" spans="1:13" s="87" customFormat="1" ht="15.5" x14ac:dyDescent="0.35">
      <c r="A152" s="365">
        <v>69</v>
      </c>
      <c r="B152" s="327" t="s">
        <v>597</v>
      </c>
      <c r="C152" s="162">
        <v>885.4</v>
      </c>
      <c r="D152" s="162"/>
      <c r="E152" s="162"/>
      <c r="F152" s="158">
        <f t="shared" si="16"/>
        <v>885.4</v>
      </c>
      <c r="G152" s="888">
        <f t="shared" si="19"/>
        <v>4.0285666965753095E-3</v>
      </c>
      <c r="H152" s="397">
        <f t="shared" si="18"/>
        <v>17.248106883052358</v>
      </c>
      <c r="I152" s="387">
        <f t="shared" si="15"/>
        <v>3.794583514271519</v>
      </c>
      <c r="J152" s="387">
        <v>7.0954458139820016</v>
      </c>
      <c r="K152" s="533">
        <v>3.1458851102989351</v>
      </c>
      <c r="L152" s="530">
        <f t="shared" si="17"/>
        <v>3.5333206823588002E-2</v>
      </c>
      <c r="M152" s="5"/>
    </row>
    <row r="153" spans="1:13" s="87" customFormat="1" ht="15.5" x14ac:dyDescent="0.35">
      <c r="A153" s="365">
        <v>70</v>
      </c>
      <c r="B153" s="327" t="s">
        <v>598</v>
      </c>
      <c r="C153" s="162">
        <v>877.79</v>
      </c>
      <c r="D153" s="162"/>
      <c r="E153" s="162"/>
      <c r="F153" s="158">
        <f t="shared" si="16"/>
        <v>877.79</v>
      </c>
      <c r="G153" s="888">
        <f t="shared" si="19"/>
        <v>3.993941224968196E-3</v>
      </c>
      <c r="H153" s="397">
        <f t="shared" si="18"/>
        <v>17.099859657640081</v>
      </c>
      <c r="I153" s="387">
        <f t="shared" si="15"/>
        <v>3.7619691246808178</v>
      </c>
      <c r="J153" s="387">
        <v>7.0344605613906275</v>
      </c>
      <c r="K153" s="533">
        <v>3.9968213184880472</v>
      </c>
      <c r="L153" s="530">
        <f t="shared" si="17"/>
        <v>3.6333417630867948E-2</v>
      </c>
      <c r="M153" s="5"/>
    </row>
    <row r="154" spans="1:13" s="87" customFormat="1" ht="15.5" x14ac:dyDescent="0.35">
      <c r="A154" s="286">
        <v>71</v>
      </c>
      <c r="B154" s="327" t="s">
        <v>599</v>
      </c>
      <c r="C154" s="162">
        <v>917.6</v>
      </c>
      <c r="D154" s="162"/>
      <c r="E154" s="162">
        <v>32.299999999999997</v>
      </c>
      <c r="F154" s="158">
        <f t="shared" si="16"/>
        <v>949.9</v>
      </c>
      <c r="G154" s="888">
        <f t="shared" si="19"/>
        <v>4.3220414559260066E-3</v>
      </c>
      <c r="H154" s="397">
        <f t="shared" si="18"/>
        <v>18.504604391474402</v>
      </c>
      <c r="I154" s="387">
        <f t="shared" si="15"/>
        <v>4.0710129661243686</v>
      </c>
      <c r="J154" s="387">
        <v>7.6123379023057405</v>
      </c>
      <c r="K154" s="533">
        <v>4.3251581476569516</v>
      </c>
      <c r="L154" s="530">
        <f t="shared" si="17"/>
        <v>3.6333417630867948E-2</v>
      </c>
      <c r="M154" s="5"/>
    </row>
    <row r="155" spans="1:13" s="87" customFormat="1" ht="15.5" x14ac:dyDescent="0.35">
      <c r="A155" s="365">
        <v>72</v>
      </c>
      <c r="B155" s="327" t="s">
        <v>600</v>
      </c>
      <c r="C155" s="162">
        <v>1018.2</v>
      </c>
      <c r="D155" s="162"/>
      <c r="E155" s="162">
        <v>37.799999999999997</v>
      </c>
      <c r="F155" s="158">
        <f t="shared" si="16"/>
        <v>1056</v>
      </c>
      <c r="G155" s="888">
        <f t="shared" si="19"/>
        <v>4.8047960600672316E-3</v>
      </c>
      <c r="H155" s="397">
        <f t="shared" si="18"/>
        <v>20.571494091374849</v>
      </c>
      <c r="I155" s="387">
        <f t="shared" si="15"/>
        <v>4.5257287001024666</v>
      </c>
      <c r="J155" s="387">
        <v>8.4626053530212264</v>
      </c>
      <c r="K155" s="533">
        <v>4.8082608736980115</v>
      </c>
      <c r="L155" s="530">
        <f t="shared" si="17"/>
        <v>3.6333417630867948E-2</v>
      </c>
      <c r="M155" s="5"/>
    </row>
    <row r="156" spans="1:13" s="87" customFormat="1" ht="15.5" x14ac:dyDescent="0.35">
      <c r="A156" s="365">
        <v>73</v>
      </c>
      <c r="B156" s="327" t="s">
        <v>601</v>
      </c>
      <c r="C156" s="162">
        <v>837.9</v>
      </c>
      <c r="D156" s="162">
        <v>160.4</v>
      </c>
      <c r="E156" s="162"/>
      <c r="F156" s="158">
        <f t="shared" si="16"/>
        <v>998.3</v>
      </c>
      <c r="G156" s="888">
        <f t="shared" si="19"/>
        <v>4.5422612753457546E-3</v>
      </c>
      <c r="H156" s="397">
        <f t="shared" si="18"/>
        <v>19.447464537329079</v>
      </c>
      <c r="I156" s="387">
        <f t="shared" si="15"/>
        <v>4.2784421982123977</v>
      </c>
      <c r="J156" s="387">
        <v>8.0002073143192138</v>
      </c>
      <c r="K156" s="533">
        <v>3.5470263221272043</v>
      </c>
      <c r="L156" s="530">
        <f t="shared" si="17"/>
        <v>3.5333206823587995E-2</v>
      </c>
      <c r="M156" s="5"/>
    </row>
    <row r="157" spans="1:13" s="87" customFormat="1" ht="15.5" x14ac:dyDescent="0.35">
      <c r="A157" s="286">
        <v>74</v>
      </c>
      <c r="B157" s="327" t="s">
        <v>602</v>
      </c>
      <c r="C157" s="162">
        <v>304</v>
      </c>
      <c r="D157" s="162"/>
      <c r="E157" s="162"/>
      <c r="F157" s="158">
        <f t="shared" si="16"/>
        <v>304</v>
      </c>
      <c r="G157" s="888">
        <f t="shared" si="19"/>
        <v>1.3831988657769302E-3</v>
      </c>
      <c r="H157" s="397">
        <f t="shared" si="18"/>
        <v>5.9220967838806375</v>
      </c>
      <c r="I157" s="387">
        <f t="shared" si="15"/>
        <v>1.3028612924537402</v>
      </c>
      <c r="J157" s="387">
        <v>2.4362045713242924</v>
      </c>
      <c r="K157" s="533">
        <v>1.0801322267120808</v>
      </c>
      <c r="L157" s="530">
        <f t="shared" si="17"/>
        <v>3.5333206823588002E-2</v>
      </c>
      <c r="M157" s="5"/>
    </row>
    <row r="158" spans="1:13" s="87" customFormat="1" ht="15.5" x14ac:dyDescent="0.35">
      <c r="A158" s="365">
        <v>75</v>
      </c>
      <c r="B158" s="327" t="s">
        <v>603</v>
      </c>
      <c r="C158" s="162">
        <v>1272.1600000000001</v>
      </c>
      <c r="D158" s="162">
        <v>51.6</v>
      </c>
      <c r="E158" s="162">
        <v>23.7</v>
      </c>
      <c r="F158" s="158">
        <f t="shared" si="16"/>
        <v>1347.46</v>
      </c>
      <c r="G158" s="888">
        <f t="shared" si="19"/>
        <v>6.1309379726308634E-3</v>
      </c>
      <c r="H158" s="397">
        <f t="shared" si="18"/>
        <v>26.24930438292041</v>
      </c>
      <c r="I158" s="387">
        <f t="shared" si="15"/>
        <v>5.7748469642424904</v>
      </c>
      <c r="J158" s="387">
        <v>10.798316485778392</v>
      </c>
      <c r="K158" s="533">
        <v>6.1353590879480322</v>
      </c>
      <c r="L158" s="530">
        <f t="shared" si="17"/>
        <v>3.6333417630867955E-2</v>
      </c>
      <c r="M158" s="5"/>
    </row>
    <row r="159" spans="1:13" s="87" customFormat="1" ht="15.5" x14ac:dyDescent="0.35">
      <c r="A159" s="365">
        <v>76</v>
      </c>
      <c r="B159" s="327" t="s">
        <v>604</v>
      </c>
      <c r="C159" s="162">
        <v>930.9</v>
      </c>
      <c r="D159" s="162"/>
      <c r="E159" s="162"/>
      <c r="F159" s="158">
        <f t="shared" si="16"/>
        <v>930.9</v>
      </c>
      <c r="G159" s="888">
        <f t="shared" si="19"/>
        <v>4.2355915268149479E-3</v>
      </c>
      <c r="H159" s="397">
        <f t="shared" si="18"/>
        <v>18.134473342481858</v>
      </c>
      <c r="I159" s="387">
        <f t="shared" si="15"/>
        <v>3.9895841353460089</v>
      </c>
      <c r="J159" s="387">
        <v>7.4600751165979737</v>
      </c>
      <c r="K159" s="533">
        <v>5.1705856302635747</v>
      </c>
      <c r="L159" s="530">
        <f t="shared" si="17"/>
        <v>3.7334534562992169E-2</v>
      </c>
      <c r="M159" s="5"/>
    </row>
    <row r="160" spans="1:13" s="87" customFormat="1" ht="15.5" x14ac:dyDescent="0.35">
      <c r="A160" s="286">
        <v>77</v>
      </c>
      <c r="B160" s="327" t="s">
        <v>605</v>
      </c>
      <c r="C160" s="162">
        <v>791.4</v>
      </c>
      <c r="D160" s="162"/>
      <c r="E160" s="162"/>
      <c r="F160" s="158">
        <f t="shared" si="16"/>
        <v>791.4</v>
      </c>
      <c r="G160" s="888">
        <f t="shared" si="19"/>
        <v>3.6008670472890214E-3</v>
      </c>
      <c r="H160" s="397">
        <f t="shared" si="18"/>
        <v>15.41693221961558</v>
      </c>
      <c r="I160" s="387">
        <f t="shared" si="15"/>
        <v>3.3917250883154275</v>
      </c>
      <c r="J160" s="387">
        <v>6.3421457162698847</v>
      </c>
      <c r="K160" s="533">
        <v>3.6034636888679987</v>
      </c>
      <c r="L160" s="530">
        <f t="shared" si="17"/>
        <v>3.6333417630867948E-2</v>
      </c>
      <c r="M160" s="5"/>
    </row>
    <row r="161" spans="1:13" s="87" customFormat="1" ht="15.5" x14ac:dyDescent="0.35">
      <c r="A161" s="365">
        <v>78</v>
      </c>
      <c r="B161" s="327" t="s">
        <v>606</v>
      </c>
      <c r="C161" s="162">
        <v>574.42999999999995</v>
      </c>
      <c r="D161" s="162"/>
      <c r="E161" s="162"/>
      <c r="F161" s="158">
        <f t="shared" si="16"/>
        <v>574.42999999999995</v>
      </c>
      <c r="G161" s="888">
        <f t="shared" si="19"/>
        <v>2.6136543568034275E-3</v>
      </c>
      <c r="H161" s="397">
        <f t="shared" si="18"/>
        <v>11.190230445936034</v>
      </c>
      <c r="I161" s="387">
        <f t="shared" si="15"/>
        <v>2.4618506981059274</v>
      </c>
      <c r="J161" s="387">
        <v>4.6033848417954379</v>
      </c>
      <c r="K161" s="533">
        <v>3.1906107031821946</v>
      </c>
      <c r="L161" s="530">
        <f t="shared" si="17"/>
        <v>3.7334534562992176E-2</v>
      </c>
      <c r="M161" s="5"/>
    </row>
    <row r="162" spans="1:13" s="87" customFormat="1" ht="15.5" x14ac:dyDescent="0.35">
      <c r="A162" s="365">
        <v>79</v>
      </c>
      <c r="B162" s="327" t="s">
        <v>607</v>
      </c>
      <c r="C162" s="162">
        <v>326.89999999999998</v>
      </c>
      <c r="D162" s="162"/>
      <c r="E162" s="162"/>
      <c r="F162" s="158">
        <f t="shared" si="16"/>
        <v>326.89999999999998</v>
      </c>
      <c r="G162" s="888">
        <f t="shared" si="19"/>
        <v>1.4873937803371001E-3</v>
      </c>
      <c r="H162" s="397">
        <f t="shared" si="18"/>
        <v>6.3682021008242771</v>
      </c>
      <c r="I162" s="387">
        <f t="shared" si="15"/>
        <v>1.4010044621813409</v>
      </c>
      <c r="J162" s="387">
        <v>2.6197212972562864</v>
      </c>
      <c r="K162" s="533">
        <v>1.8157314883802369</v>
      </c>
      <c r="L162" s="530">
        <f t="shared" si="17"/>
        <v>3.7334534562992176E-2</v>
      </c>
      <c r="M162" s="5"/>
    </row>
    <row r="163" spans="1:13" s="87" customFormat="1" ht="15.5" x14ac:dyDescent="0.35">
      <c r="A163" s="286">
        <v>80</v>
      </c>
      <c r="B163" s="327" t="s">
        <v>608</v>
      </c>
      <c r="C163" s="162">
        <v>323.60000000000002</v>
      </c>
      <c r="D163" s="162"/>
      <c r="E163" s="162"/>
      <c r="F163" s="158">
        <f t="shared" si="16"/>
        <v>323.60000000000002</v>
      </c>
      <c r="G163" s="888">
        <f t="shared" si="19"/>
        <v>1.4723787926493902E-3</v>
      </c>
      <c r="H163" s="397">
        <f t="shared" si="18"/>
        <v>6.3039161817887317</v>
      </c>
      <c r="I163" s="387">
        <f t="shared" si="15"/>
        <v>1.386861559993521</v>
      </c>
      <c r="J163" s="387">
        <v>2.5932756555280956</v>
      </c>
      <c r="K163" s="533">
        <v>1.7974019872739209</v>
      </c>
      <c r="L163" s="530">
        <f t="shared" si="17"/>
        <v>3.7334534562992183E-2</v>
      </c>
      <c r="M163" s="5"/>
    </row>
    <row r="164" spans="1:13" s="87" customFormat="1" ht="15.5" x14ac:dyDescent="0.35">
      <c r="A164" s="365">
        <v>81</v>
      </c>
      <c r="B164" s="327" t="s">
        <v>609</v>
      </c>
      <c r="C164" s="162">
        <v>483.2</v>
      </c>
      <c r="D164" s="162"/>
      <c r="E164" s="162"/>
      <c r="F164" s="158">
        <f t="shared" si="16"/>
        <v>483.2</v>
      </c>
      <c r="G164" s="888">
        <f t="shared" si="19"/>
        <v>2.1985581971822785E-3</v>
      </c>
      <c r="H164" s="397">
        <f t="shared" si="18"/>
        <v>9.4130169933260657</v>
      </c>
      <c r="I164" s="387">
        <f t="shared" si="15"/>
        <v>2.0708637385317346</v>
      </c>
      <c r="J164" s="387">
        <v>3.8722830554733489</v>
      </c>
      <c r="K164" s="533">
        <v>1.7168417498265702</v>
      </c>
      <c r="L164" s="530">
        <f t="shared" si="17"/>
        <v>3.5333206823587995E-2</v>
      </c>
      <c r="M164" s="5"/>
    </row>
    <row r="165" spans="1:13" s="87" customFormat="1" ht="15.5" x14ac:dyDescent="0.35">
      <c r="A165" s="365">
        <v>82</v>
      </c>
      <c r="B165" s="327" t="s">
        <v>610</v>
      </c>
      <c r="C165" s="162">
        <v>408.2</v>
      </c>
      <c r="D165" s="162"/>
      <c r="E165" s="162"/>
      <c r="F165" s="158">
        <f t="shared" si="16"/>
        <v>408.2</v>
      </c>
      <c r="G165" s="888">
        <f t="shared" si="19"/>
        <v>1.8573084770070489E-3</v>
      </c>
      <c r="H165" s="397">
        <f t="shared" si="18"/>
        <v>7.9519733788818288</v>
      </c>
      <c r="I165" s="387">
        <f t="shared" si="15"/>
        <v>1.7494341433540024</v>
      </c>
      <c r="J165" s="387">
        <v>3.2712457434690001</v>
      </c>
      <c r="K165" s="533">
        <v>1.4503617596837872</v>
      </c>
      <c r="L165" s="530">
        <f t="shared" si="17"/>
        <v>3.5333206823587995E-2</v>
      </c>
      <c r="M165" s="5"/>
    </row>
    <row r="166" spans="1:13" s="87" customFormat="1" ht="15.5" x14ac:dyDescent="0.35">
      <c r="A166" s="286">
        <v>83</v>
      </c>
      <c r="B166" s="327" t="s">
        <v>614</v>
      </c>
      <c r="C166" s="162">
        <v>482.97</v>
      </c>
      <c r="D166" s="162"/>
      <c r="E166" s="162"/>
      <c r="F166" s="158">
        <f t="shared" si="16"/>
        <v>482.97</v>
      </c>
      <c r="G166" s="888">
        <f t="shared" si="19"/>
        <v>2.1975116980404081E-3</v>
      </c>
      <c r="H166" s="397">
        <f t="shared" si="18"/>
        <v>9.4085364595751049</v>
      </c>
      <c r="I166" s="387">
        <f t="shared" si="15"/>
        <v>2.0698780211065233</v>
      </c>
      <c r="J166" s="387">
        <v>3.8704398743832025</v>
      </c>
      <c r="K166" s="533">
        <v>1.7160245445234661</v>
      </c>
      <c r="L166" s="530">
        <f t="shared" si="17"/>
        <v>3.5333206823588002E-2</v>
      </c>
      <c r="M166" s="5"/>
    </row>
    <row r="167" spans="1:13" s="87" customFormat="1" ht="15.5" x14ac:dyDescent="0.35">
      <c r="A167" s="365">
        <v>84</v>
      </c>
      <c r="B167" s="327" t="s">
        <v>615</v>
      </c>
      <c r="C167" s="162">
        <v>699.05</v>
      </c>
      <c r="D167" s="162"/>
      <c r="E167" s="162"/>
      <c r="F167" s="158">
        <f t="shared" si="16"/>
        <v>699.05</v>
      </c>
      <c r="G167" s="888">
        <f t="shared" si="19"/>
        <v>3.1806748918465889E-3</v>
      </c>
      <c r="H167" s="397">
        <f t="shared" si="18"/>
        <v>13.617900515696578</v>
      </c>
      <c r="I167" s="387">
        <f t="shared" si="15"/>
        <v>2.995938113453247</v>
      </c>
      <c r="J167" s="387">
        <v>5.6020684394218634</v>
      </c>
      <c r="K167" s="533">
        <v>2.4837711614575002</v>
      </c>
      <c r="L167" s="530">
        <f t="shared" si="17"/>
        <v>3.5333206823588002E-2</v>
      </c>
      <c r="M167" s="5"/>
    </row>
    <row r="168" spans="1:13" s="87" customFormat="1" ht="15.5" x14ac:dyDescent="0.35">
      <c r="A168" s="365">
        <v>85</v>
      </c>
      <c r="B168" s="327" t="s">
        <v>616</v>
      </c>
      <c r="C168" s="162">
        <v>6095.81</v>
      </c>
      <c r="D168" s="162"/>
      <c r="E168" s="162"/>
      <c r="F168" s="158">
        <f t="shared" si="16"/>
        <v>6095.81</v>
      </c>
      <c r="G168" s="888">
        <f t="shared" si="19"/>
        <v>2.7735912756551545E-2</v>
      </c>
      <c r="H168" s="397">
        <f t="shared" si="18"/>
        <v>118.7499236715376</v>
      </c>
      <c r="I168" s="387">
        <f t="shared" si="15"/>
        <v>26.124983207738271</v>
      </c>
      <c r="J168" s="387">
        <v>48.850790091856368</v>
      </c>
      <c r="K168" s="533">
        <v>21.658818516163716</v>
      </c>
      <c r="L168" s="530">
        <f t="shared" si="17"/>
        <v>3.5333206823587995E-2</v>
      </c>
      <c r="M168" s="5"/>
    </row>
    <row r="169" spans="1:13" s="87" customFormat="1" ht="15.5" x14ac:dyDescent="0.35">
      <c r="A169" s="286">
        <v>86</v>
      </c>
      <c r="B169" s="327" t="s">
        <v>617</v>
      </c>
      <c r="C169" s="162">
        <v>166.2</v>
      </c>
      <c r="D169" s="162"/>
      <c r="E169" s="162"/>
      <c r="F169" s="158">
        <f t="shared" si="16"/>
        <v>166.2</v>
      </c>
      <c r="G169" s="888">
        <f t="shared" si="19"/>
        <v>7.5620937990830846E-4</v>
      </c>
      <c r="H169" s="397">
        <f t="shared" si="18"/>
        <v>3.2376726496084269</v>
      </c>
      <c r="I169" s="387">
        <f t="shared" si="15"/>
        <v>0.71228798291385398</v>
      </c>
      <c r="J169" s="387">
        <v>1.331898683401636</v>
      </c>
      <c r="K169" s="533">
        <v>0.59051965815640717</v>
      </c>
      <c r="L169" s="530">
        <f t="shared" si="17"/>
        <v>3.5333206823587988E-2</v>
      </c>
      <c r="M169" s="5"/>
    </row>
    <row r="170" spans="1:13" s="87" customFormat="1" ht="15.5" x14ac:dyDescent="0.35">
      <c r="A170" s="365">
        <v>87</v>
      </c>
      <c r="B170" s="327" t="s">
        <v>618</v>
      </c>
      <c r="C170" s="162">
        <v>273.2</v>
      </c>
      <c r="D170" s="162"/>
      <c r="E170" s="162"/>
      <c r="F170" s="158">
        <f t="shared" si="16"/>
        <v>273.2</v>
      </c>
      <c r="G170" s="888">
        <f t="shared" si="19"/>
        <v>1.243058980691636E-3</v>
      </c>
      <c r="H170" s="397">
        <f t="shared" si="18"/>
        <v>5.3220948728822046</v>
      </c>
      <c r="I170" s="387">
        <f t="shared" si="15"/>
        <v>1.170860872034085</v>
      </c>
      <c r="J170" s="387">
        <v>2.1893785818611735</v>
      </c>
      <c r="K170" s="533">
        <v>0.97069777742677754</v>
      </c>
      <c r="L170" s="530">
        <f t="shared" si="17"/>
        <v>3.5333206823587995E-2</v>
      </c>
      <c r="M170" s="5"/>
    </row>
    <row r="171" spans="1:13" s="87" customFormat="1" ht="15.5" x14ac:dyDescent="0.35">
      <c r="A171" s="365">
        <v>88</v>
      </c>
      <c r="B171" s="327" t="s">
        <v>619</v>
      </c>
      <c r="C171" s="162">
        <v>2107.77</v>
      </c>
      <c r="D171" s="162"/>
      <c r="E171" s="162">
        <v>133</v>
      </c>
      <c r="F171" s="158">
        <f t="shared" si="16"/>
        <v>2240.77</v>
      </c>
      <c r="G171" s="888">
        <f t="shared" si="19"/>
        <v>1.0195495139693986E-2</v>
      </c>
      <c r="H171" s="397">
        <f t="shared" si="18"/>
        <v>43.651502665842813</v>
      </c>
      <c r="I171" s="387">
        <f t="shared" si="15"/>
        <v>9.6033305864854182</v>
      </c>
      <c r="J171" s="387">
        <v>17.957151701599784</v>
      </c>
      <c r="K171" s="533">
        <v>7.9616049001632527</v>
      </c>
      <c r="L171" s="530">
        <f t="shared" si="17"/>
        <v>3.5333206823587988E-2</v>
      </c>
      <c r="M171" s="5"/>
    </row>
    <row r="172" spans="1:13" s="87" customFormat="1" ht="15.5" x14ac:dyDescent="0.35">
      <c r="A172" s="286">
        <v>89</v>
      </c>
      <c r="B172" s="327" t="s">
        <v>620</v>
      </c>
      <c r="C172" s="162">
        <v>454.48</v>
      </c>
      <c r="D172" s="162"/>
      <c r="E172" s="162"/>
      <c r="F172" s="158">
        <f t="shared" si="16"/>
        <v>454.48</v>
      </c>
      <c r="G172" s="888">
        <f t="shared" si="19"/>
        <v>2.0678823043365109E-3</v>
      </c>
      <c r="H172" s="397">
        <f t="shared" si="18"/>
        <v>8.8535346919015545</v>
      </c>
      <c r="I172" s="387">
        <f t="shared" si="15"/>
        <v>1.947777632218342</v>
      </c>
      <c r="J172" s="387">
        <v>3.6421258341298173</v>
      </c>
      <c r="K172" s="533">
        <v>1.6147976789345608</v>
      </c>
      <c r="L172" s="530">
        <f t="shared" si="17"/>
        <v>3.5333206823587995E-2</v>
      </c>
      <c r="M172" s="5"/>
    </row>
    <row r="173" spans="1:13" s="87" customFormat="1" ht="15.5" x14ac:dyDescent="0.35">
      <c r="A173" s="365">
        <v>90</v>
      </c>
      <c r="B173" s="327" t="s">
        <v>621</v>
      </c>
      <c r="C173" s="162">
        <v>297.3</v>
      </c>
      <c r="D173" s="162">
        <v>41.3</v>
      </c>
      <c r="E173" s="162"/>
      <c r="F173" s="158">
        <f t="shared" si="16"/>
        <v>338.6</v>
      </c>
      <c r="G173" s="888">
        <f t="shared" si="19"/>
        <v>1.5406287366844362E-3</v>
      </c>
      <c r="H173" s="397">
        <f t="shared" si="18"/>
        <v>6.5961249046775787</v>
      </c>
      <c r="I173" s="387">
        <f t="shared" si="15"/>
        <v>1.4511474790290673</v>
      </c>
      <c r="J173" s="387">
        <v>2.7134831179289653</v>
      </c>
      <c r="K173" s="533">
        <v>1.2030683288312847</v>
      </c>
      <c r="L173" s="530">
        <f t="shared" si="17"/>
        <v>3.5333206823587995E-2</v>
      </c>
      <c r="M173" s="5"/>
    </row>
    <row r="174" spans="1:13" s="87" customFormat="1" ht="15.5" x14ac:dyDescent="0.35">
      <c r="A174" s="365">
        <v>91</v>
      </c>
      <c r="B174" s="327" t="s">
        <v>622</v>
      </c>
      <c r="C174" s="162">
        <v>453.7</v>
      </c>
      <c r="D174" s="162"/>
      <c r="E174" s="162"/>
      <c r="F174" s="158">
        <f t="shared" si="16"/>
        <v>453.7</v>
      </c>
      <c r="G174" s="888">
        <f t="shared" si="19"/>
        <v>2.0643333072466884E-3</v>
      </c>
      <c r="H174" s="397">
        <f t="shared" si="18"/>
        <v>8.8383398383113327</v>
      </c>
      <c r="I174" s="387">
        <f t="shared" si="15"/>
        <v>1.9444347644284932</v>
      </c>
      <c r="J174" s="387">
        <v>3.6358750460849718</v>
      </c>
      <c r="K174" s="533">
        <v>1.6120262870370758</v>
      </c>
      <c r="L174" s="530">
        <f t="shared" si="17"/>
        <v>3.5333206823587995E-2</v>
      </c>
      <c r="M174" s="5"/>
    </row>
    <row r="175" spans="1:13" s="87" customFormat="1" ht="15.5" x14ac:dyDescent="0.35">
      <c r="A175" s="286">
        <v>92</v>
      </c>
      <c r="B175" s="327" t="s">
        <v>623</v>
      </c>
      <c r="C175" s="162">
        <v>89.9</v>
      </c>
      <c r="D175" s="162"/>
      <c r="E175" s="162"/>
      <c r="F175" s="158">
        <f t="shared" si="16"/>
        <v>89.9</v>
      </c>
      <c r="G175" s="888">
        <f t="shared" si="19"/>
        <v>4.090446645833751E-4</v>
      </c>
      <c r="H175" s="397">
        <f t="shared" si="18"/>
        <v>1.7513042791804914</v>
      </c>
      <c r="I175" s="387">
        <f t="shared" si="15"/>
        <v>0.3852869414197081</v>
      </c>
      <c r="J175" s="387">
        <v>0.72044339132254576</v>
      </c>
      <c r="K175" s="533">
        <v>0.319420681517816</v>
      </c>
      <c r="L175" s="530">
        <f t="shared" si="17"/>
        <v>3.5333206823588002E-2</v>
      </c>
      <c r="M175" s="5"/>
    </row>
    <row r="176" spans="1:13" s="87" customFormat="1" ht="15.5" x14ac:dyDescent="0.35">
      <c r="A176" s="365">
        <v>93</v>
      </c>
      <c r="B176" s="327" t="s">
        <v>624</v>
      </c>
      <c r="C176" s="162">
        <v>224.08</v>
      </c>
      <c r="D176" s="162"/>
      <c r="E176" s="162"/>
      <c r="F176" s="158">
        <f t="shared" si="16"/>
        <v>224.08</v>
      </c>
      <c r="G176" s="888">
        <f t="shared" si="19"/>
        <v>1.0195631639582058E-3</v>
      </c>
      <c r="H176" s="397">
        <f t="shared" si="18"/>
        <v>4.3652087083288595</v>
      </c>
      <c r="I176" s="387">
        <f t="shared" si="15"/>
        <v>0.96034591583234907</v>
      </c>
      <c r="J176" s="387">
        <v>1.7957392116524586</v>
      </c>
      <c r="K176" s="533">
        <v>0.79617114921593102</v>
      </c>
      <c r="L176" s="530">
        <f t="shared" si="17"/>
        <v>3.5333206823587995E-2</v>
      </c>
      <c r="M176" s="5"/>
    </row>
    <row r="177" spans="1:13" s="87" customFormat="1" ht="15.5" x14ac:dyDescent="0.35">
      <c r="A177" s="365">
        <v>94</v>
      </c>
      <c r="B177" s="327" t="s">
        <v>625</v>
      </c>
      <c r="C177" s="162">
        <v>653.71</v>
      </c>
      <c r="D177" s="162"/>
      <c r="E177" s="162"/>
      <c r="F177" s="158">
        <f t="shared" si="16"/>
        <v>653.71</v>
      </c>
      <c r="G177" s="888">
        <f t="shared" si="19"/>
        <v>2.9743780610099906E-3</v>
      </c>
      <c r="H177" s="397">
        <f t="shared" si="18"/>
        <v>12.734650949311224</v>
      </c>
      <c r="I177" s="387">
        <f t="shared" si="15"/>
        <v>2.8016232088484694</v>
      </c>
      <c r="J177" s="387">
        <v>5.2387213497381682</v>
      </c>
      <c r="K177" s="533">
        <v>2.3226751247498498</v>
      </c>
      <c r="L177" s="530">
        <f t="shared" si="17"/>
        <v>3.5333206823588002E-2</v>
      </c>
      <c r="M177" s="5"/>
    </row>
    <row r="178" spans="1:13" s="87" customFormat="1" ht="15.5" x14ac:dyDescent="0.35">
      <c r="A178" s="286">
        <v>95</v>
      </c>
      <c r="B178" s="327" t="s">
        <v>626</v>
      </c>
      <c r="C178" s="162">
        <v>2379.1</v>
      </c>
      <c r="D178" s="162"/>
      <c r="E178" s="162"/>
      <c r="F178" s="158">
        <f t="shared" si="16"/>
        <v>2379.1</v>
      </c>
      <c r="G178" s="888">
        <f t="shared" si="19"/>
        <v>1.0824896123585179E-2</v>
      </c>
      <c r="H178" s="397">
        <f t="shared" si="18"/>
        <v>46.346251508323761</v>
      </c>
      <c r="I178" s="387">
        <f t="shared" ref="I178:I230" si="20">H178*0.22</f>
        <v>10.196175331831228</v>
      </c>
      <c r="J178" s="387">
        <v>19.065704919860604</v>
      </c>
      <c r="K178" s="533">
        <v>8.4531005939826027</v>
      </c>
      <c r="L178" s="530">
        <f t="shared" si="17"/>
        <v>3.5333206823587995E-2</v>
      </c>
      <c r="M178" s="5"/>
    </row>
    <row r="179" spans="1:13" s="87" customFormat="1" ht="15.5" x14ac:dyDescent="0.35">
      <c r="A179" s="365">
        <v>96</v>
      </c>
      <c r="B179" s="327" t="s">
        <v>627</v>
      </c>
      <c r="C179" s="162">
        <v>140.19999999999999</v>
      </c>
      <c r="D179" s="162"/>
      <c r="E179" s="162"/>
      <c r="F179" s="158">
        <f t="shared" si="16"/>
        <v>140.19999999999999</v>
      </c>
      <c r="G179" s="888">
        <f t="shared" si="19"/>
        <v>6.379094769142289E-4</v>
      </c>
      <c r="H179" s="397">
        <f t="shared" si="18"/>
        <v>2.7311775299344254</v>
      </c>
      <c r="I179" s="387">
        <f t="shared" si="20"/>
        <v>0.60085905658557359</v>
      </c>
      <c r="J179" s="387">
        <v>1.1235390819067954</v>
      </c>
      <c r="K179" s="533">
        <v>0.4981399282402425</v>
      </c>
      <c r="L179" s="530">
        <f t="shared" si="17"/>
        <v>3.5333206823587995E-2</v>
      </c>
      <c r="M179" s="5"/>
    </row>
    <row r="180" spans="1:13" s="87" customFormat="1" ht="15.5" x14ac:dyDescent="0.35">
      <c r="A180" s="365">
        <v>97</v>
      </c>
      <c r="B180" s="327" t="s">
        <v>628</v>
      </c>
      <c r="C180" s="162">
        <v>137.5</v>
      </c>
      <c r="D180" s="162"/>
      <c r="E180" s="162"/>
      <c r="F180" s="158">
        <f t="shared" si="16"/>
        <v>137.5</v>
      </c>
      <c r="G180" s="888">
        <f t="shared" si="19"/>
        <v>6.2562448698792077E-4</v>
      </c>
      <c r="H180" s="397">
        <f t="shared" si="18"/>
        <v>2.6785799598144333</v>
      </c>
      <c r="I180" s="387">
        <f t="shared" si="20"/>
        <v>0.58928759115917528</v>
      </c>
      <c r="J180" s="387">
        <v>1.1019017386746388</v>
      </c>
      <c r="K180" s="533">
        <v>0.48854664859510233</v>
      </c>
      <c r="L180" s="530">
        <f t="shared" si="17"/>
        <v>3.5333206823588002E-2</v>
      </c>
      <c r="M180" s="5"/>
    </row>
    <row r="181" spans="1:13" s="87" customFormat="1" ht="15.5" x14ac:dyDescent="0.35">
      <c r="A181" s="286">
        <v>98</v>
      </c>
      <c r="B181" s="327" t="s">
        <v>629</v>
      </c>
      <c r="C181" s="162">
        <v>1812.9</v>
      </c>
      <c r="D181" s="162">
        <v>95.4</v>
      </c>
      <c r="E181" s="162"/>
      <c r="F181" s="158">
        <f t="shared" si="16"/>
        <v>1908.3000000000002</v>
      </c>
      <c r="G181" s="888">
        <f t="shared" si="19"/>
        <v>8.6827578801385395E-3</v>
      </c>
      <c r="H181" s="397">
        <f t="shared" si="18"/>
        <v>37.174793725919152</v>
      </c>
      <c r="I181" s="387">
        <f t="shared" si="20"/>
        <v>8.1784546197022134</v>
      </c>
      <c r="J181" s="387">
        <v>15.292793366638644</v>
      </c>
      <c r="K181" s="533">
        <v>6.7803168691929727</v>
      </c>
      <c r="L181" s="530">
        <f t="shared" si="17"/>
        <v>3.5333206823587995E-2</v>
      </c>
      <c r="M181" s="5"/>
    </row>
    <row r="182" spans="1:13" s="87" customFormat="1" ht="15.5" x14ac:dyDescent="0.35">
      <c r="A182" s="365">
        <v>99</v>
      </c>
      <c r="B182" s="327" t="s">
        <v>630</v>
      </c>
      <c r="C182" s="162">
        <v>140.4</v>
      </c>
      <c r="D182" s="162"/>
      <c r="E182" s="162"/>
      <c r="F182" s="158">
        <f t="shared" si="16"/>
        <v>140.4</v>
      </c>
      <c r="G182" s="888">
        <f t="shared" si="19"/>
        <v>6.3881947616802959E-4</v>
      </c>
      <c r="H182" s="397">
        <f t="shared" si="18"/>
        <v>2.7350736462396101</v>
      </c>
      <c r="I182" s="387">
        <f t="shared" si="20"/>
        <v>0.60171620217271427</v>
      </c>
      <c r="J182" s="387">
        <v>1.1251418480721402</v>
      </c>
      <c r="K182" s="533">
        <v>0.49885054154728997</v>
      </c>
      <c r="L182" s="530">
        <f t="shared" si="17"/>
        <v>3.5333206823587995E-2</v>
      </c>
      <c r="M182" s="5"/>
    </row>
    <row r="183" spans="1:13" s="87" customFormat="1" ht="15.5" x14ac:dyDescent="0.35">
      <c r="A183" s="365">
        <v>100</v>
      </c>
      <c r="B183" s="327" t="s">
        <v>631</v>
      </c>
      <c r="C183" s="162">
        <v>290.7</v>
      </c>
      <c r="D183" s="162"/>
      <c r="E183" s="162"/>
      <c r="F183" s="158">
        <f t="shared" ref="F183:F236" si="21">C183+D183+E183</f>
        <v>290.7</v>
      </c>
      <c r="G183" s="888">
        <f t="shared" si="19"/>
        <v>1.3226839153991895E-3</v>
      </c>
      <c r="H183" s="397">
        <f t="shared" si="18"/>
        <v>5.663005049585859</v>
      </c>
      <c r="I183" s="387">
        <f t="shared" si="20"/>
        <v>1.2458611109088891</v>
      </c>
      <c r="J183" s="387">
        <v>2.3296206213288544</v>
      </c>
      <c r="K183" s="533">
        <v>1.0328764417934271</v>
      </c>
      <c r="L183" s="530">
        <f t="shared" si="17"/>
        <v>3.5333206823587995E-2</v>
      </c>
      <c r="M183" s="5"/>
    </row>
    <row r="184" spans="1:13" s="87" customFormat="1" ht="15.5" x14ac:dyDescent="0.35">
      <c r="A184" s="286">
        <v>101</v>
      </c>
      <c r="B184" s="327" t="s">
        <v>632</v>
      </c>
      <c r="C184" s="162">
        <v>1387.9</v>
      </c>
      <c r="D184" s="162">
        <v>85.8</v>
      </c>
      <c r="E184" s="162"/>
      <c r="F184" s="158">
        <f t="shared" si="21"/>
        <v>1473.7</v>
      </c>
      <c r="G184" s="888">
        <f t="shared" si="19"/>
        <v>6.7053295016298092E-3</v>
      </c>
      <c r="H184" s="397">
        <f t="shared" si="18"/>
        <v>28.708532994752947</v>
      </c>
      <c r="I184" s="387">
        <f t="shared" si="20"/>
        <v>6.3158772588456484</v>
      </c>
      <c r="J184" s="387">
        <v>11.809982489344112</v>
      </c>
      <c r="K184" s="533">
        <v>5.2361541529789255</v>
      </c>
      <c r="L184" s="530">
        <f t="shared" si="17"/>
        <v>3.5333206823588002E-2</v>
      </c>
      <c r="M184" s="5"/>
    </row>
    <row r="185" spans="1:13" s="87" customFormat="1" ht="15.5" x14ac:dyDescent="0.35">
      <c r="A185" s="365">
        <v>102</v>
      </c>
      <c r="B185" s="327" t="s">
        <v>633</v>
      </c>
      <c r="C185" s="162">
        <v>2507</v>
      </c>
      <c r="D185" s="162"/>
      <c r="E185" s="162"/>
      <c r="F185" s="158">
        <f t="shared" si="21"/>
        <v>2507</v>
      </c>
      <c r="G185" s="888">
        <f t="shared" si="19"/>
        <v>1.1406840646390672E-2</v>
      </c>
      <c r="H185" s="397">
        <f t="shared" si="18"/>
        <v>48.837817885489336</v>
      </c>
      <c r="I185" s="387">
        <f t="shared" si="20"/>
        <v>10.744319934807654</v>
      </c>
      <c r="J185" s="387">
        <v>20.09067388259869</v>
      </c>
      <c r="K185" s="533">
        <v>8.9075378038394284</v>
      </c>
      <c r="L185" s="530">
        <f t="shared" si="17"/>
        <v>3.5333206823587995E-2</v>
      </c>
      <c r="M185" s="5"/>
    </row>
    <row r="186" spans="1:13" s="87" customFormat="1" ht="15.5" x14ac:dyDescent="0.35">
      <c r="A186" s="365">
        <v>103</v>
      </c>
      <c r="B186" s="327" t="s">
        <v>634</v>
      </c>
      <c r="C186" s="162">
        <v>3505.3</v>
      </c>
      <c r="D186" s="162"/>
      <c r="E186" s="162"/>
      <c r="F186" s="158">
        <f t="shared" si="21"/>
        <v>3505.3</v>
      </c>
      <c r="G186" s="888">
        <f t="shared" si="19"/>
        <v>1.5949101921736427E-2</v>
      </c>
      <c r="H186" s="397">
        <f t="shared" si="18"/>
        <v>68.285282422818426</v>
      </c>
      <c r="I186" s="387">
        <f t="shared" si="20"/>
        <v>15.022762133020054</v>
      </c>
      <c r="J186" s="387">
        <v>28.090881196917902</v>
      </c>
      <c r="K186" s="533">
        <v>12.454564125966636</v>
      </c>
      <c r="L186" s="530">
        <f t="shared" si="17"/>
        <v>3.5333206823588002E-2</v>
      </c>
      <c r="M186" s="5"/>
    </row>
    <row r="187" spans="1:13" s="87" customFormat="1" ht="15.5" x14ac:dyDescent="0.35">
      <c r="A187" s="286">
        <v>104</v>
      </c>
      <c r="B187" s="327" t="s">
        <v>635</v>
      </c>
      <c r="C187" s="162">
        <v>191.78</v>
      </c>
      <c r="D187" s="162"/>
      <c r="E187" s="162"/>
      <c r="F187" s="158">
        <f t="shared" si="21"/>
        <v>191.78</v>
      </c>
      <c r="G187" s="888">
        <f t="shared" si="19"/>
        <v>8.7259828446940683E-4</v>
      </c>
      <c r="H187" s="397">
        <f t="shared" si="18"/>
        <v>3.7359859250415419</v>
      </c>
      <c r="I187" s="387">
        <f t="shared" si="20"/>
        <v>0.82191690350913926</v>
      </c>
      <c r="J187" s="387">
        <v>1.5368924759492528</v>
      </c>
      <c r="K187" s="533">
        <v>0.68140710012777239</v>
      </c>
      <c r="L187" s="530">
        <f t="shared" si="17"/>
        <v>3.5333206823588002E-2</v>
      </c>
      <c r="M187" s="5"/>
    </row>
    <row r="188" spans="1:13" s="87" customFormat="1" ht="15.5" x14ac:dyDescent="0.35">
      <c r="A188" s="365">
        <v>105</v>
      </c>
      <c r="B188" s="327" t="s">
        <v>636</v>
      </c>
      <c r="C188" s="162">
        <v>3560.1</v>
      </c>
      <c r="D188" s="162"/>
      <c r="E188" s="162"/>
      <c r="F188" s="158">
        <f t="shared" si="21"/>
        <v>3560.1</v>
      </c>
      <c r="G188" s="888">
        <f t="shared" si="19"/>
        <v>1.6198441717277794E-2</v>
      </c>
      <c r="H188" s="397">
        <f t="shared" si="18"/>
        <v>69.352818290439004</v>
      </c>
      <c r="I188" s="387">
        <f t="shared" si="20"/>
        <v>15.25762002389658</v>
      </c>
      <c r="J188" s="387">
        <v>28.530039126222412</v>
      </c>
      <c r="K188" s="533">
        <v>12.649272172097627</v>
      </c>
      <c r="L188" s="530">
        <f t="shared" si="17"/>
        <v>3.5333206823587995E-2</v>
      </c>
      <c r="M188" s="5"/>
    </row>
    <row r="189" spans="1:13" s="87" customFormat="1" ht="15.5" x14ac:dyDescent="0.35">
      <c r="A189" s="365">
        <v>106</v>
      </c>
      <c r="B189" s="327" t="s">
        <v>637</v>
      </c>
      <c r="C189" s="162">
        <v>291.19</v>
      </c>
      <c r="D189" s="162"/>
      <c r="E189" s="162"/>
      <c r="F189" s="158">
        <f t="shared" si="21"/>
        <v>291.19</v>
      </c>
      <c r="G189" s="888">
        <f t="shared" si="19"/>
        <v>1.3249134135710011E-3</v>
      </c>
      <c r="H189" s="397">
        <f t="shared" si="18"/>
        <v>5.6725505345335625</v>
      </c>
      <c r="I189" s="387">
        <f t="shared" si="20"/>
        <v>1.2479611175973837</v>
      </c>
      <c r="J189" s="387">
        <v>2.3335473984339496</v>
      </c>
      <c r="K189" s="533">
        <v>1.0346174443956933</v>
      </c>
      <c r="L189" s="530">
        <f t="shared" si="17"/>
        <v>3.5333206823587995E-2</v>
      </c>
      <c r="M189" s="5"/>
    </row>
    <row r="190" spans="1:13" s="87" customFormat="1" ht="15.5" x14ac:dyDescent="0.35">
      <c r="A190" s="286">
        <v>107</v>
      </c>
      <c r="B190" s="327" t="s">
        <v>638</v>
      </c>
      <c r="C190" s="162">
        <v>162.44999999999999</v>
      </c>
      <c r="D190" s="162">
        <v>11</v>
      </c>
      <c r="E190" s="162"/>
      <c r="F190" s="158">
        <f t="shared" si="21"/>
        <v>173.45</v>
      </c>
      <c r="G190" s="888">
        <f t="shared" si="19"/>
        <v>7.8919685285858067E-4</v>
      </c>
      <c r="H190" s="397">
        <f t="shared" si="18"/>
        <v>3.3789068656713699</v>
      </c>
      <c r="I190" s="387">
        <f t="shared" si="20"/>
        <v>0.74335951044770143</v>
      </c>
      <c r="J190" s="387">
        <v>1.3899989568953899</v>
      </c>
      <c r="K190" s="533">
        <v>0.6162793905368763</v>
      </c>
      <c r="L190" s="530">
        <f t="shared" si="17"/>
        <v>3.5333206823587995E-2</v>
      </c>
      <c r="M190" s="5"/>
    </row>
    <row r="191" spans="1:13" s="87" customFormat="1" ht="15.5" x14ac:dyDescent="0.35">
      <c r="A191" s="365">
        <v>108</v>
      </c>
      <c r="B191" s="327" t="s">
        <v>639</v>
      </c>
      <c r="C191" s="162">
        <v>132.96</v>
      </c>
      <c r="D191" s="162">
        <v>37.299999999999997</v>
      </c>
      <c r="E191" s="162">
        <v>39.4</v>
      </c>
      <c r="F191" s="158">
        <f t="shared" si="21"/>
        <v>209.66</v>
      </c>
      <c r="G191" s="888">
        <f t="shared" si="19"/>
        <v>9.5395221775918155E-4</v>
      </c>
      <c r="H191" s="397">
        <f t="shared" si="18"/>
        <v>4.0842987227250473</v>
      </c>
      <c r="I191" s="387">
        <f t="shared" si="20"/>
        <v>0.89854571899951041</v>
      </c>
      <c r="J191" s="387">
        <v>1.6801797711310891</v>
      </c>
      <c r="K191" s="533">
        <v>0.74493592977781198</v>
      </c>
      <c r="L191" s="530">
        <f t="shared" si="17"/>
        <v>3.5333206823587995E-2</v>
      </c>
      <c r="M191" s="5"/>
    </row>
    <row r="192" spans="1:13" s="87" customFormat="1" ht="15.5" x14ac:dyDescent="0.35">
      <c r="A192" s="365">
        <v>109</v>
      </c>
      <c r="B192" s="327" t="s">
        <v>640</v>
      </c>
      <c r="C192" s="162">
        <v>408.46</v>
      </c>
      <c r="D192" s="162"/>
      <c r="E192" s="162"/>
      <c r="F192" s="158">
        <f t="shared" si="21"/>
        <v>408.46</v>
      </c>
      <c r="G192" s="888">
        <f t="shared" si="19"/>
        <v>1.8584914760369897E-3</v>
      </c>
      <c r="H192" s="397">
        <f t="shared" si="18"/>
        <v>7.9570383300785688</v>
      </c>
      <c r="I192" s="387">
        <f t="shared" si="20"/>
        <v>1.7505484326172851</v>
      </c>
      <c r="J192" s="387">
        <v>3.2733293394839484</v>
      </c>
      <c r="K192" s="533">
        <v>1.451285556982949</v>
      </c>
      <c r="L192" s="530">
        <f t="shared" ref="L192:L254" si="22">(K192+J192+I192+H192)/F192</f>
        <v>3.5333206823587995E-2</v>
      </c>
      <c r="M192" s="5"/>
    </row>
    <row r="193" spans="1:13" s="87" customFormat="1" ht="15.5" x14ac:dyDescent="0.35">
      <c r="A193" s="286">
        <v>110</v>
      </c>
      <c r="B193" s="327" t="s">
        <v>641</v>
      </c>
      <c r="C193" s="162">
        <v>352.8</v>
      </c>
      <c r="D193" s="162"/>
      <c r="E193" s="162"/>
      <c r="F193" s="158">
        <f t="shared" si="21"/>
        <v>352.8</v>
      </c>
      <c r="G193" s="888">
        <f t="shared" si="19"/>
        <v>1.6052386837042795E-3</v>
      </c>
      <c r="H193" s="397">
        <f t="shared" si="18"/>
        <v>6.8727491623456878</v>
      </c>
      <c r="I193" s="387">
        <f t="shared" si="20"/>
        <v>1.5120048157160513</v>
      </c>
      <c r="J193" s="387">
        <v>2.8272795156684554</v>
      </c>
      <c r="K193" s="533">
        <v>1.6063962464400177</v>
      </c>
      <c r="L193" s="530">
        <f t="shared" si="22"/>
        <v>3.6333417630867948E-2</v>
      </c>
      <c r="M193" s="5"/>
    </row>
    <row r="194" spans="1:13" s="87" customFormat="1" ht="15.5" x14ac:dyDescent="0.35">
      <c r="A194" s="365">
        <v>111</v>
      </c>
      <c r="B194" s="327" t="s">
        <v>642</v>
      </c>
      <c r="C194" s="162">
        <v>115.8</v>
      </c>
      <c r="D194" s="162"/>
      <c r="E194" s="162"/>
      <c r="F194" s="158">
        <f t="shared" si="21"/>
        <v>115.8</v>
      </c>
      <c r="G194" s="888">
        <f t="shared" si="19"/>
        <v>5.2688956795055432E-4</v>
      </c>
      <c r="H194" s="397">
        <f t="shared" si="18"/>
        <v>2.2558513407019007</v>
      </c>
      <c r="I194" s="387">
        <f t="shared" si="20"/>
        <v>0.49628729495441815</v>
      </c>
      <c r="J194" s="387">
        <v>0.92800160973471402</v>
      </c>
      <c r="K194" s="533">
        <v>0.41144510478045704</v>
      </c>
      <c r="L194" s="530">
        <f t="shared" si="22"/>
        <v>3.5333206823588002E-2</v>
      </c>
      <c r="M194" s="5"/>
    </row>
    <row r="195" spans="1:13" s="87" customFormat="1" ht="15.5" x14ac:dyDescent="0.35">
      <c r="A195" s="365">
        <v>112</v>
      </c>
      <c r="B195" s="327" t="s">
        <v>643</v>
      </c>
      <c r="C195" s="162">
        <v>74.2</v>
      </c>
      <c r="D195" s="162">
        <v>67.099999999999994</v>
      </c>
      <c r="E195" s="162"/>
      <c r="F195" s="158">
        <f t="shared" si="21"/>
        <v>141.30000000000001</v>
      </c>
      <c r="G195" s="888">
        <f t="shared" si="19"/>
        <v>6.4291447281013237E-4</v>
      </c>
      <c r="H195" s="397">
        <f t="shared" si="18"/>
        <v>2.7526061696129411</v>
      </c>
      <c r="I195" s="387">
        <f t="shared" si="20"/>
        <v>0.60557335731484707</v>
      </c>
      <c r="J195" s="387">
        <v>1.1323542958161927</v>
      </c>
      <c r="K195" s="533">
        <v>0.50204830142900325</v>
      </c>
      <c r="L195" s="530">
        <f t="shared" si="22"/>
        <v>3.5333206823587995E-2</v>
      </c>
      <c r="M195" s="5"/>
    </row>
    <row r="196" spans="1:13" s="87" customFormat="1" ht="15.5" x14ac:dyDescent="0.35">
      <c r="A196" s="286">
        <v>113</v>
      </c>
      <c r="B196" s="327" t="s">
        <v>644</v>
      </c>
      <c r="C196" s="162">
        <v>130.9</v>
      </c>
      <c r="D196" s="162"/>
      <c r="E196" s="162">
        <v>30.2</v>
      </c>
      <c r="F196" s="158">
        <f t="shared" si="21"/>
        <v>161.1</v>
      </c>
      <c r="G196" s="888">
        <f t="shared" si="19"/>
        <v>7.3300439893639292E-4</v>
      </c>
      <c r="H196" s="397">
        <f t="shared" si="18"/>
        <v>3.1383216838262191</v>
      </c>
      <c r="I196" s="387">
        <f t="shared" si="20"/>
        <v>0.69043077044176826</v>
      </c>
      <c r="J196" s="387">
        <v>1.2910281461853406</v>
      </c>
      <c r="K196" s="533">
        <v>0.57239901882669797</v>
      </c>
      <c r="L196" s="530">
        <f t="shared" si="22"/>
        <v>3.5333206823587995E-2</v>
      </c>
      <c r="M196" s="5"/>
    </row>
    <row r="197" spans="1:13" s="87" customFormat="1" ht="15.5" x14ac:dyDescent="0.35">
      <c r="A197" s="365">
        <v>114</v>
      </c>
      <c r="B197" s="327" t="s">
        <v>645</v>
      </c>
      <c r="C197" s="162">
        <v>308.8</v>
      </c>
      <c r="D197" s="162"/>
      <c r="E197" s="162"/>
      <c r="F197" s="158">
        <f t="shared" si="21"/>
        <v>308.8</v>
      </c>
      <c r="G197" s="888">
        <f t="shared" si="19"/>
        <v>1.405038847868145E-3</v>
      </c>
      <c r="H197" s="397">
        <f t="shared" si="18"/>
        <v>6.0156035752050689</v>
      </c>
      <c r="I197" s="387">
        <f t="shared" si="20"/>
        <v>1.3234327865451152</v>
      </c>
      <c r="J197" s="387">
        <v>2.4746709592925709</v>
      </c>
      <c r="K197" s="533">
        <v>1.0971869460812189</v>
      </c>
      <c r="L197" s="530">
        <f t="shared" si="22"/>
        <v>3.5333206823588002E-2</v>
      </c>
      <c r="M197" s="5"/>
    </row>
    <row r="198" spans="1:13" s="87" customFormat="1" ht="15.5" x14ac:dyDescent="0.35">
      <c r="A198" s="365">
        <v>115</v>
      </c>
      <c r="B198" s="327" t="s">
        <v>646</v>
      </c>
      <c r="C198" s="162">
        <v>343.31</v>
      </c>
      <c r="D198" s="162"/>
      <c r="E198" s="162"/>
      <c r="F198" s="158">
        <f t="shared" si="21"/>
        <v>343.31</v>
      </c>
      <c r="G198" s="888">
        <f t="shared" si="19"/>
        <v>1.5620592191114406E-3</v>
      </c>
      <c r="H198" s="397">
        <f t="shared" si="18"/>
        <v>6.687878443664677</v>
      </c>
      <c r="I198" s="387">
        <f t="shared" si="20"/>
        <v>1.471333257606229</v>
      </c>
      <c r="J198" s="387">
        <v>2.7512282611228382</v>
      </c>
      <c r="K198" s="533">
        <v>1.2198032722122516</v>
      </c>
      <c r="L198" s="530">
        <f t="shared" si="22"/>
        <v>3.5333206823587995E-2</v>
      </c>
      <c r="M198" s="5"/>
    </row>
    <row r="199" spans="1:13" s="87" customFormat="1" ht="15.5" x14ac:dyDescent="0.35">
      <c r="A199" s="286">
        <v>116</v>
      </c>
      <c r="B199" s="327" t="s">
        <v>647</v>
      </c>
      <c r="C199" s="162">
        <v>146.82</v>
      </c>
      <c r="D199" s="162"/>
      <c r="E199" s="162"/>
      <c r="F199" s="158">
        <f t="shared" si="21"/>
        <v>146.82</v>
      </c>
      <c r="G199" s="888">
        <f t="shared" si="19"/>
        <v>6.6803045221502922E-4</v>
      </c>
      <c r="H199" s="397">
        <f t="shared" ref="H199:H262" si="23">G199*4281.45</f>
        <v>2.8601389796360368</v>
      </c>
      <c r="I199" s="387">
        <f t="shared" si="20"/>
        <v>0.62923057551992811</v>
      </c>
      <c r="J199" s="387">
        <v>1.1765906419797123</v>
      </c>
      <c r="K199" s="533">
        <v>0.52166122870351217</v>
      </c>
      <c r="L199" s="530">
        <f t="shared" si="22"/>
        <v>3.5333206823587995E-2</v>
      </c>
      <c r="M199" s="5"/>
    </row>
    <row r="200" spans="1:13" s="87" customFormat="1" ht="15.5" x14ac:dyDescent="0.35">
      <c r="A200" s="365">
        <v>117</v>
      </c>
      <c r="B200" s="327" t="s">
        <v>648</v>
      </c>
      <c r="C200" s="162">
        <v>218.19</v>
      </c>
      <c r="D200" s="162"/>
      <c r="E200" s="162"/>
      <c r="F200" s="158">
        <f t="shared" si="21"/>
        <v>218.19</v>
      </c>
      <c r="G200" s="888">
        <f t="shared" si="19"/>
        <v>9.9276368593377768E-4</v>
      </c>
      <c r="H200" s="397">
        <f t="shared" si="23"/>
        <v>4.2504680831411719</v>
      </c>
      <c r="I200" s="387">
        <f t="shared" si="20"/>
        <v>0.93510297829105782</v>
      </c>
      <c r="J200" s="387">
        <v>1.7485377480830506</v>
      </c>
      <c r="K200" s="533">
        <v>0.7752435873233845</v>
      </c>
      <c r="L200" s="530">
        <f t="shared" si="22"/>
        <v>3.5333206823587995E-2</v>
      </c>
      <c r="M200" s="5"/>
    </row>
    <row r="201" spans="1:13" s="87" customFormat="1" ht="15.5" x14ac:dyDescent="0.35">
      <c r="A201" s="365">
        <v>118</v>
      </c>
      <c r="B201" s="327" t="s">
        <v>649</v>
      </c>
      <c r="C201" s="162">
        <v>109.6</v>
      </c>
      <c r="D201" s="162"/>
      <c r="E201" s="162"/>
      <c r="F201" s="158">
        <f t="shared" si="21"/>
        <v>109.6</v>
      </c>
      <c r="G201" s="888">
        <f t="shared" si="19"/>
        <v>4.986795910827353E-4</v>
      </c>
      <c r="H201" s="397">
        <f t="shared" si="23"/>
        <v>2.1350717352411768</v>
      </c>
      <c r="I201" s="387">
        <f t="shared" si="20"/>
        <v>0.46971578175305889</v>
      </c>
      <c r="J201" s="387">
        <v>0.87831585860902117</v>
      </c>
      <c r="K201" s="533">
        <v>0.38941609226198698</v>
      </c>
      <c r="L201" s="530">
        <f t="shared" si="22"/>
        <v>3.5333206823587995E-2</v>
      </c>
      <c r="M201" s="5"/>
    </row>
    <row r="202" spans="1:13" s="87" customFormat="1" ht="15.5" x14ac:dyDescent="0.35">
      <c r="A202" s="286">
        <v>119</v>
      </c>
      <c r="B202" s="327" t="s">
        <v>650</v>
      </c>
      <c r="C202" s="162">
        <v>143.4</v>
      </c>
      <c r="D202" s="162"/>
      <c r="E202" s="162"/>
      <c r="F202" s="158">
        <f t="shared" si="21"/>
        <v>143.4</v>
      </c>
      <c r="G202" s="888">
        <f t="shared" si="19"/>
        <v>6.5246946497503886E-4</v>
      </c>
      <c r="H202" s="397">
        <f t="shared" si="23"/>
        <v>2.79351539081738</v>
      </c>
      <c r="I202" s="387">
        <f t="shared" si="20"/>
        <v>0.61457338597982358</v>
      </c>
      <c r="J202" s="387">
        <v>1.1491833405523144</v>
      </c>
      <c r="K202" s="533">
        <v>0.50950974115300129</v>
      </c>
      <c r="L202" s="530">
        <f t="shared" si="22"/>
        <v>3.5333206823588002E-2</v>
      </c>
      <c r="M202" s="5"/>
    </row>
    <row r="203" spans="1:13" s="87" customFormat="1" ht="15.5" x14ac:dyDescent="0.35">
      <c r="A203" s="365">
        <v>120</v>
      </c>
      <c r="B203" s="327" t="s">
        <v>651</v>
      </c>
      <c r="C203" s="162">
        <v>306.10000000000002</v>
      </c>
      <c r="D203" s="162"/>
      <c r="E203" s="162"/>
      <c r="F203" s="158">
        <f t="shared" si="21"/>
        <v>306.10000000000002</v>
      </c>
      <c r="G203" s="888">
        <f t="shared" si="19"/>
        <v>1.3927538579418368E-3</v>
      </c>
      <c r="H203" s="397">
        <f t="shared" si="23"/>
        <v>5.9630060050850764</v>
      </c>
      <c r="I203" s="387">
        <f t="shared" si="20"/>
        <v>1.3118613211187169</v>
      </c>
      <c r="J203" s="387">
        <v>2.4530336160604143</v>
      </c>
      <c r="K203" s="533">
        <v>1.0875936664360786</v>
      </c>
      <c r="L203" s="530">
        <f t="shared" si="22"/>
        <v>3.5333206823587995E-2</v>
      </c>
      <c r="M203" s="5"/>
    </row>
    <row r="204" spans="1:13" s="87" customFormat="1" ht="15.5" x14ac:dyDescent="0.35">
      <c r="A204" s="365">
        <v>121</v>
      </c>
      <c r="B204" s="327" t="s">
        <v>652</v>
      </c>
      <c r="C204" s="162">
        <v>239.7</v>
      </c>
      <c r="D204" s="162"/>
      <c r="E204" s="162"/>
      <c r="F204" s="158">
        <f t="shared" si="21"/>
        <v>239.7</v>
      </c>
      <c r="G204" s="888">
        <f t="shared" si="19"/>
        <v>1.0906341056800333E-3</v>
      </c>
      <c r="H204" s="397">
        <f t="shared" si="23"/>
        <v>4.6694953917637783</v>
      </c>
      <c r="I204" s="387">
        <f t="shared" si="20"/>
        <v>1.0272889861880312</v>
      </c>
      <c r="J204" s="387">
        <v>1.9209152491658976</v>
      </c>
      <c r="K204" s="533">
        <v>0.85167004849633454</v>
      </c>
      <c r="L204" s="530">
        <f t="shared" si="22"/>
        <v>3.5333206823587995E-2</v>
      </c>
      <c r="M204" s="5"/>
    </row>
    <row r="205" spans="1:13" s="87" customFormat="1" ht="15.5" x14ac:dyDescent="0.35">
      <c r="A205" s="286">
        <v>122</v>
      </c>
      <c r="B205" s="327" t="s">
        <v>653</v>
      </c>
      <c r="C205" s="162">
        <v>193.7</v>
      </c>
      <c r="D205" s="162"/>
      <c r="E205" s="162"/>
      <c r="F205" s="158">
        <f t="shared" si="21"/>
        <v>193.7</v>
      </c>
      <c r="G205" s="888">
        <f t="shared" si="19"/>
        <v>8.8133427730589266E-4</v>
      </c>
      <c r="H205" s="397">
        <f t="shared" si="23"/>
        <v>3.773388641571314</v>
      </c>
      <c r="I205" s="387">
        <f t="shared" si="20"/>
        <v>0.83014550114568908</v>
      </c>
      <c r="J205" s="387">
        <v>1.552279031136564</v>
      </c>
      <c r="K205" s="533">
        <v>0.68822898787542763</v>
      </c>
      <c r="L205" s="530">
        <f t="shared" si="22"/>
        <v>3.5333206823587995E-2</v>
      </c>
      <c r="M205" s="5"/>
    </row>
    <row r="206" spans="1:13" s="87" customFormat="1" ht="15.5" x14ac:dyDescent="0.35">
      <c r="A206" s="365">
        <v>123</v>
      </c>
      <c r="B206" s="327" t="s">
        <v>654</v>
      </c>
      <c r="C206" s="162">
        <v>83.9</v>
      </c>
      <c r="D206" s="162"/>
      <c r="E206" s="162"/>
      <c r="F206" s="158">
        <f t="shared" si="21"/>
        <v>83.9</v>
      </c>
      <c r="G206" s="888">
        <f t="shared" si="19"/>
        <v>3.8174468696935678E-4</v>
      </c>
      <c r="H206" s="397">
        <f t="shared" si="23"/>
        <v>1.6344207900249526</v>
      </c>
      <c r="I206" s="387">
        <f t="shared" si="20"/>
        <v>0.35957257380548957</v>
      </c>
      <c r="J206" s="387">
        <v>0.67236040636219785</v>
      </c>
      <c r="K206" s="533">
        <v>0.29810228230639335</v>
      </c>
      <c r="L206" s="530">
        <f t="shared" si="22"/>
        <v>3.5333206823588002E-2</v>
      </c>
      <c r="M206" s="5"/>
    </row>
    <row r="207" spans="1:13" s="87" customFormat="1" ht="15.5" x14ac:dyDescent="0.35">
      <c r="A207" s="365">
        <v>124</v>
      </c>
      <c r="B207" s="327" t="s">
        <v>655</v>
      </c>
      <c r="C207" s="162">
        <v>2111.66</v>
      </c>
      <c r="D207" s="162"/>
      <c r="E207" s="162"/>
      <c r="F207" s="158">
        <f t="shared" si="21"/>
        <v>2111.66</v>
      </c>
      <c r="G207" s="888">
        <f t="shared" si="19"/>
        <v>9.6080451214030013E-3</v>
      </c>
      <c r="H207" s="397">
        <f t="shared" si="23"/>
        <v>41.136364785030878</v>
      </c>
      <c r="I207" s="387">
        <f t="shared" si="20"/>
        <v>9.0500002527067931</v>
      </c>
      <c r="J207" s="387">
        <v>16.922486003561364</v>
      </c>
      <c r="K207" s="533">
        <v>7.5028684797987895</v>
      </c>
      <c r="L207" s="530">
        <f t="shared" si="22"/>
        <v>3.5333206823587995E-2</v>
      </c>
      <c r="M207" s="5"/>
    </row>
    <row r="208" spans="1:13" s="87" customFormat="1" ht="15.5" x14ac:dyDescent="0.35">
      <c r="A208" s="286">
        <v>125</v>
      </c>
      <c r="B208" s="327" t="s">
        <v>656</v>
      </c>
      <c r="C208" s="162">
        <v>424.8</v>
      </c>
      <c r="D208" s="162"/>
      <c r="E208" s="162"/>
      <c r="F208" s="158">
        <f t="shared" si="21"/>
        <v>424.8</v>
      </c>
      <c r="G208" s="888">
        <f t="shared" si="19"/>
        <v>1.9328384150724999E-3</v>
      </c>
      <c r="H208" s="397">
        <f t="shared" si="23"/>
        <v>8.2753510322121535</v>
      </c>
      <c r="I208" s="387">
        <f t="shared" si="20"/>
        <v>1.8205772270866738</v>
      </c>
      <c r="J208" s="387">
        <v>3.4042753351926298</v>
      </c>
      <c r="K208" s="533">
        <v>1.5093426641687235</v>
      </c>
      <c r="L208" s="530">
        <f t="shared" si="22"/>
        <v>3.5333206823587995E-2</v>
      </c>
      <c r="M208" s="5"/>
    </row>
    <row r="209" spans="1:13" s="87" customFormat="1" ht="15.5" x14ac:dyDescent="0.35">
      <c r="A209" s="365">
        <v>126</v>
      </c>
      <c r="B209" s="327" t="s">
        <v>657</v>
      </c>
      <c r="C209" s="162">
        <v>105.5</v>
      </c>
      <c r="D209" s="162"/>
      <c r="E209" s="162"/>
      <c r="F209" s="158">
        <f t="shared" si="21"/>
        <v>105.5</v>
      </c>
      <c r="G209" s="888">
        <f t="shared" si="19"/>
        <v>4.8002460637982283E-4</v>
      </c>
      <c r="H209" s="397">
        <f t="shared" si="23"/>
        <v>2.0552013509848925</v>
      </c>
      <c r="I209" s="387">
        <f t="shared" si="20"/>
        <v>0.45214429721667637</v>
      </c>
      <c r="J209" s="387">
        <v>0.84545915221945012</v>
      </c>
      <c r="K209" s="533">
        <v>0.37484851946751485</v>
      </c>
      <c r="L209" s="530">
        <f t="shared" si="22"/>
        <v>3.5333206823588002E-2</v>
      </c>
      <c r="M209" s="5"/>
    </row>
    <row r="210" spans="1:13" s="87" customFormat="1" ht="15.5" x14ac:dyDescent="0.35">
      <c r="A210" s="365">
        <v>127</v>
      </c>
      <c r="B210" s="327" t="s">
        <v>658</v>
      </c>
      <c r="C210" s="162">
        <v>158.6</v>
      </c>
      <c r="D210" s="162"/>
      <c r="E210" s="162"/>
      <c r="F210" s="158">
        <f t="shared" si="21"/>
        <v>158.6</v>
      </c>
      <c r="G210" s="888">
        <f t="shared" si="19"/>
        <v>7.2162940826388526E-4</v>
      </c>
      <c r="H210" s="397">
        <f t="shared" si="23"/>
        <v>3.0896202300114113</v>
      </c>
      <c r="I210" s="387">
        <f t="shared" si="20"/>
        <v>0.67971645060251051</v>
      </c>
      <c r="J210" s="387">
        <v>1.2709935691185288</v>
      </c>
      <c r="K210" s="533">
        <v>0.56351635248860521</v>
      </c>
      <c r="L210" s="530">
        <f t="shared" si="22"/>
        <v>3.5333206823587995E-2</v>
      </c>
      <c r="M210" s="5"/>
    </row>
    <row r="211" spans="1:13" s="87" customFormat="1" ht="15.5" x14ac:dyDescent="0.35">
      <c r="A211" s="286">
        <v>128</v>
      </c>
      <c r="B211" s="327" t="s">
        <v>659</v>
      </c>
      <c r="C211" s="162">
        <v>84.9</v>
      </c>
      <c r="D211" s="162"/>
      <c r="E211" s="162"/>
      <c r="F211" s="158">
        <f t="shared" si="21"/>
        <v>84.9</v>
      </c>
      <c r="G211" s="888">
        <f t="shared" si="19"/>
        <v>3.8629468323835979E-4</v>
      </c>
      <c r="H211" s="397">
        <f t="shared" si="23"/>
        <v>1.6539013715508755</v>
      </c>
      <c r="I211" s="387">
        <f t="shared" si="20"/>
        <v>0.3638583017411926</v>
      </c>
      <c r="J211" s="387">
        <v>0.68037423718892243</v>
      </c>
      <c r="K211" s="533">
        <v>0.30165534884163048</v>
      </c>
      <c r="L211" s="530">
        <f t="shared" si="22"/>
        <v>3.5333206823587995E-2</v>
      </c>
      <c r="M211" s="5"/>
    </row>
    <row r="212" spans="1:13" s="87" customFormat="1" ht="15.5" x14ac:dyDescent="0.35">
      <c r="A212" s="365">
        <v>129</v>
      </c>
      <c r="B212" s="327" t="s">
        <v>660</v>
      </c>
      <c r="C212" s="162">
        <v>191.6</v>
      </c>
      <c r="D212" s="162"/>
      <c r="E212" s="162"/>
      <c r="F212" s="158">
        <f t="shared" si="21"/>
        <v>191.6</v>
      </c>
      <c r="G212" s="888">
        <f t="shared" ref="G212:G275" si="24">1/219780.4*F212</f>
        <v>8.7177928514098628E-4</v>
      </c>
      <c r="H212" s="397">
        <f t="shared" si="23"/>
        <v>3.7324794203668756</v>
      </c>
      <c r="I212" s="387">
        <f t="shared" si="20"/>
        <v>0.82114547248071268</v>
      </c>
      <c r="J212" s="387">
        <v>1.5354499864004423</v>
      </c>
      <c r="K212" s="533">
        <v>0.6807675481514297</v>
      </c>
      <c r="L212" s="530">
        <f t="shared" si="22"/>
        <v>3.5333206823588002E-2</v>
      </c>
      <c r="M212" s="5"/>
    </row>
    <row r="213" spans="1:13" s="87" customFormat="1" ht="15.5" x14ac:dyDescent="0.35">
      <c r="A213" s="365">
        <v>130</v>
      </c>
      <c r="B213" s="327" t="s">
        <v>661</v>
      </c>
      <c r="C213" s="162">
        <v>220.11</v>
      </c>
      <c r="D213" s="162"/>
      <c r="E213" s="162"/>
      <c r="F213" s="158">
        <f t="shared" si="21"/>
        <v>220.11</v>
      </c>
      <c r="G213" s="888">
        <f t="shared" si="24"/>
        <v>1.0014996787702636E-3</v>
      </c>
      <c r="H213" s="397">
        <f t="shared" si="23"/>
        <v>4.2878707996709453</v>
      </c>
      <c r="I213" s="387">
        <f t="shared" si="20"/>
        <v>0.94333157592760797</v>
      </c>
      <c r="J213" s="387">
        <v>1.763924303270362</v>
      </c>
      <c r="K213" s="533">
        <v>0.78206547507103974</v>
      </c>
      <c r="L213" s="530">
        <f t="shared" si="22"/>
        <v>3.5333206823588002E-2</v>
      </c>
      <c r="M213" s="5"/>
    </row>
    <row r="214" spans="1:13" s="87" customFormat="1" ht="15.5" x14ac:dyDescent="0.35">
      <c r="A214" s="286">
        <v>131</v>
      </c>
      <c r="B214" s="327" t="s">
        <v>662</v>
      </c>
      <c r="C214" s="162">
        <v>154.1</v>
      </c>
      <c r="D214" s="162"/>
      <c r="E214" s="162"/>
      <c r="F214" s="158">
        <f t="shared" si="21"/>
        <v>154.1</v>
      </c>
      <c r="G214" s="888">
        <f t="shared" si="24"/>
        <v>7.0115442505337146E-4</v>
      </c>
      <c r="H214" s="397">
        <f t="shared" si="23"/>
        <v>3.0019576131447572</v>
      </c>
      <c r="I214" s="387">
        <f t="shared" si="20"/>
        <v>0.66043067489184659</v>
      </c>
      <c r="J214" s="387">
        <v>1.2349313303982679</v>
      </c>
      <c r="K214" s="533">
        <v>0.5475275530800382</v>
      </c>
      <c r="L214" s="530">
        <f t="shared" si="22"/>
        <v>3.5333206823587995E-2</v>
      </c>
      <c r="M214" s="5"/>
    </row>
    <row r="215" spans="1:13" s="87" customFormat="1" ht="15.5" x14ac:dyDescent="0.35">
      <c r="A215" s="365">
        <v>132</v>
      </c>
      <c r="B215" s="327" t="s">
        <v>663</v>
      </c>
      <c r="C215" s="162">
        <v>219.1</v>
      </c>
      <c r="D215" s="162"/>
      <c r="E215" s="162"/>
      <c r="F215" s="158">
        <f t="shared" si="21"/>
        <v>219.1</v>
      </c>
      <c r="G215" s="888">
        <f t="shared" si="24"/>
        <v>9.9690418253857048E-4</v>
      </c>
      <c r="H215" s="397">
        <f t="shared" si="23"/>
        <v>4.2681954123297627</v>
      </c>
      <c r="I215" s="387">
        <f t="shared" si="20"/>
        <v>0.93900299071254778</v>
      </c>
      <c r="J215" s="387">
        <v>1.7558303341353698</v>
      </c>
      <c r="K215" s="533">
        <v>0.77847687787045017</v>
      </c>
      <c r="L215" s="530">
        <f t="shared" si="22"/>
        <v>3.5333206823588002E-2</v>
      </c>
      <c r="M215" s="5"/>
    </row>
    <row r="216" spans="1:13" s="87" customFormat="1" ht="15.5" x14ac:dyDescent="0.35">
      <c r="A216" s="365">
        <v>133</v>
      </c>
      <c r="B216" s="327" t="s">
        <v>664</v>
      </c>
      <c r="C216" s="162">
        <v>255.8</v>
      </c>
      <c r="D216" s="162"/>
      <c r="E216" s="162"/>
      <c r="F216" s="158">
        <f t="shared" si="21"/>
        <v>255.8</v>
      </c>
      <c r="G216" s="888">
        <f t="shared" si="24"/>
        <v>1.1638890456109829E-3</v>
      </c>
      <c r="H216" s="397">
        <f t="shared" si="23"/>
        <v>4.9831327543311428</v>
      </c>
      <c r="I216" s="387">
        <f t="shared" si="20"/>
        <v>1.0962892059528515</v>
      </c>
      <c r="J216" s="387">
        <v>2.0499379254761645</v>
      </c>
      <c r="K216" s="533">
        <v>0.90887441971365224</v>
      </c>
      <c r="L216" s="530">
        <f t="shared" si="22"/>
        <v>3.5333206823588002E-2</v>
      </c>
      <c r="M216" s="5"/>
    </row>
    <row r="217" spans="1:13" s="87" customFormat="1" ht="15.5" x14ac:dyDescent="0.35">
      <c r="A217" s="286">
        <v>134</v>
      </c>
      <c r="B217" s="327" t="s">
        <v>665</v>
      </c>
      <c r="C217" s="162">
        <v>101.5</v>
      </c>
      <c r="D217" s="162"/>
      <c r="E217" s="162"/>
      <c r="F217" s="158">
        <f t="shared" si="21"/>
        <v>101.5</v>
      </c>
      <c r="G217" s="888">
        <f t="shared" si="24"/>
        <v>4.6182462130381059E-4</v>
      </c>
      <c r="H217" s="397">
        <f t="shared" si="23"/>
        <v>1.9772790248811998</v>
      </c>
      <c r="I217" s="387">
        <f t="shared" si="20"/>
        <v>0.43500138547386397</v>
      </c>
      <c r="J217" s="387">
        <v>0.81340382891255147</v>
      </c>
      <c r="K217" s="533">
        <v>0.3606362533265664</v>
      </c>
      <c r="L217" s="530">
        <f t="shared" si="22"/>
        <v>3.5333206823587995E-2</v>
      </c>
      <c r="M217" s="5"/>
    </row>
    <row r="218" spans="1:13" s="87" customFormat="1" ht="15.5" x14ac:dyDescent="0.35">
      <c r="A218" s="365">
        <v>135</v>
      </c>
      <c r="B218" s="327" t="s">
        <v>666</v>
      </c>
      <c r="C218" s="162">
        <v>57.8</v>
      </c>
      <c r="D218" s="162"/>
      <c r="E218" s="162"/>
      <c r="F218" s="158">
        <f t="shared" si="21"/>
        <v>57.8</v>
      </c>
      <c r="G218" s="888">
        <f t="shared" si="24"/>
        <v>2.6298978434837687E-4</v>
      </c>
      <c r="H218" s="397">
        <f t="shared" si="23"/>
        <v>1.125977612198358</v>
      </c>
      <c r="I218" s="387">
        <f t="shared" si="20"/>
        <v>0.24771507468363876</v>
      </c>
      <c r="J218" s="387">
        <v>0.46319942178468454</v>
      </c>
      <c r="K218" s="533">
        <v>0.20536724573670478</v>
      </c>
      <c r="L218" s="530">
        <f t="shared" si="22"/>
        <v>3.5333206823588002E-2</v>
      </c>
      <c r="M218" s="5"/>
    </row>
    <row r="219" spans="1:13" s="87" customFormat="1" ht="15.5" x14ac:dyDescent="0.35">
      <c r="A219" s="365">
        <v>136</v>
      </c>
      <c r="B219" s="321" t="s">
        <v>2009</v>
      </c>
      <c r="C219" s="158">
        <v>569.54999999999995</v>
      </c>
      <c r="D219" s="158">
        <v>76.3</v>
      </c>
      <c r="E219" s="158">
        <v>25</v>
      </c>
      <c r="F219" s="158">
        <f t="shared" si="21"/>
        <v>670.84999999999991</v>
      </c>
      <c r="G219" s="888">
        <f t="shared" si="24"/>
        <v>3.0523649970607023E-3</v>
      </c>
      <c r="H219" s="397">
        <f t="shared" si="23"/>
        <v>13.068548116665543</v>
      </c>
      <c r="I219" s="387">
        <f t="shared" si="20"/>
        <v>2.8750805856664194</v>
      </c>
      <c r="J219" s="387">
        <v>5.376078410108228</v>
      </c>
      <c r="K219" s="533">
        <v>3.726165399143107</v>
      </c>
      <c r="L219" s="530">
        <f t="shared" si="22"/>
        <v>3.7334534562992176E-2</v>
      </c>
      <c r="M219" s="5"/>
    </row>
    <row r="220" spans="1:13" s="87" customFormat="1" ht="15.5" x14ac:dyDescent="0.35">
      <c r="A220" s="286">
        <v>137</v>
      </c>
      <c r="B220" s="321" t="s">
        <v>2010</v>
      </c>
      <c r="C220" s="158">
        <v>648.9</v>
      </c>
      <c r="D220" s="158"/>
      <c r="E220" s="158"/>
      <c r="F220" s="158">
        <f t="shared" si="21"/>
        <v>648.9</v>
      </c>
      <c r="G220" s="888">
        <f t="shared" si="24"/>
        <v>2.9524925789560855E-3</v>
      </c>
      <c r="H220" s="397">
        <f t="shared" si="23"/>
        <v>12.640949352171532</v>
      </c>
      <c r="I220" s="387">
        <f t="shared" si="20"/>
        <v>2.7810088574777372</v>
      </c>
      <c r="J220" s="387">
        <v>5.200174823461623</v>
      </c>
      <c r="K220" s="533">
        <v>3.6042464448147316</v>
      </c>
      <c r="L220" s="530">
        <f t="shared" si="22"/>
        <v>3.7334534562992176E-2</v>
      </c>
      <c r="M220" s="5"/>
    </row>
    <row r="221" spans="1:13" s="87" customFormat="1" ht="15.5" x14ac:dyDescent="0.35">
      <c r="A221" s="365">
        <v>138</v>
      </c>
      <c r="B221" s="321" t="s">
        <v>2011</v>
      </c>
      <c r="C221" s="158">
        <v>527.70000000000005</v>
      </c>
      <c r="D221" s="158">
        <v>115.4</v>
      </c>
      <c r="E221" s="158">
        <v>110</v>
      </c>
      <c r="F221" s="158">
        <f t="shared" si="21"/>
        <v>753.1</v>
      </c>
      <c r="G221" s="888">
        <f t="shared" si="24"/>
        <v>3.4266021901862044E-3</v>
      </c>
      <c r="H221" s="397">
        <f t="shared" si="23"/>
        <v>14.670825947172725</v>
      </c>
      <c r="I221" s="387">
        <f t="shared" si="20"/>
        <v>3.2275817083779996</v>
      </c>
      <c r="J221" s="387">
        <v>6.0352159956063316</v>
      </c>
      <c r="K221" s="533">
        <v>4.1830143282323542</v>
      </c>
      <c r="L221" s="530">
        <f t="shared" si="22"/>
        <v>3.7334534562992176E-2</v>
      </c>
      <c r="M221" s="5"/>
    </row>
    <row r="222" spans="1:13" s="87" customFormat="1" ht="15.5" x14ac:dyDescent="0.35">
      <c r="A222" s="365">
        <v>139</v>
      </c>
      <c r="B222" s="321" t="s">
        <v>2012</v>
      </c>
      <c r="C222" s="158">
        <v>276.60000000000002</v>
      </c>
      <c r="D222" s="158"/>
      <c r="E222" s="158"/>
      <c r="F222" s="158">
        <f t="shared" si="21"/>
        <v>276.60000000000002</v>
      </c>
      <c r="G222" s="888">
        <f t="shared" si="24"/>
        <v>1.2585289680062464E-3</v>
      </c>
      <c r="H222" s="397">
        <f t="shared" si="23"/>
        <v>5.3883288500703435</v>
      </c>
      <c r="I222" s="387">
        <f t="shared" si="20"/>
        <v>1.1854323470154755</v>
      </c>
      <c r="J222" s="387">
        <v>2.2166256066720371</v>
      </c>
      <c r="K222" s="533">
        <v>0.98277820364658397</v>
      </c>
      <c r="L222" s="530">
        <f t="shared" si="22"/>
        <v>3.5333206823587995E-2</v>
      </c>
      <c r="M222" s="5"/>
    </row>
    <row r="223" spans="1:13" s="87" customFormat="1" ht="15.5" x14ac:dyDescent="0.35">
      <c r="A223" s="286">
        <v>140</v>
      </c>
      <c r="B223" s="321" t="s">
        <v>2013</v>
      </c>
      <c r="C223" s="158">
        <v>238.8</v>
      </c>
      <c r="D223" s="158"/>
      <c r="E223" s="158"/>
      <c r="F223" s="158">
        <f t="shared" si="21"/>
        <v>238.8</v>
      </c>
      <c r="G223" s="888">
        <f t="shared" si="24"/>
        <v>1.0865391090379307E-3</v>
      </c>
      <c r="H223" s="397">
        <f t="shared" si="23"/>
        <v>4.6519628683904477</v>
      </c>
      <c r="I223" s="387">
        <f t="shared" si="20"/>
        <v>1.0234318310458985</v>
      </c>
      <c r="J223" s="387">
        <v>1.9137028014218456</v>
      </c>
      <c r="K223" s="533">
        <v>0.84847228861462143</v>
      </c>
      <c r="L223" s="530">
        <f t="shared" si="22"/>
        <v>3.5333206823587995E-2</v>
      </c>
      <c r="M223" s="5"/>
    </row>
    <row r="224" spans="1:13" s="87" customFormat="1" ht="15.5" x14ac:dyDescent="0.35">
      <c r="A224" s="365">
        <v>141</v>
      </c>
      <c r="B224" s="321" t="s">
        <v>2014</v>
      </c>
      <c r="C224" s="158">
        <v>754.13</v>
      </c>
      <c r="D224" s="158"/>
      <c r="E224" s="158"/>
      <c r="F224" s="158">
        <f t="shared" si="21"/>
        <v>754.13</v>
      </c>
      <c r="G224" s="888">
        <f t="shared" si="24"/>
        <v>3.4312886863432776E-3</v>
      </c>
      <c r="H224" s="397">
        <f t="shared" si="23"/>
        <v>14.690890946144425</v>
      </c>
      <c r="I224" s="387">
        <f t="shared" si="20"/>
        <v>3.2319960081517736</v>
      </c>
      <c r="J224" s="387">
        <v>6.0434702413578574</v>
      </c>
      <c r="K224" s="533">
        <v>3.4337630423123877</v>
      </c>
      <c r="L224" s="530">
        <f t="shared" si="22"/>
        <v>3.6333417630867941E-2</v>
      </c>
      <c r="M224" s="5"/>
    </row>
    <row r="225" spans="1:13" s="87" customFormat="1" ht="15.5" x14ac:dyDescent="0.35">
      <c r="A225" s="365">
        <v>142</v>
      </c>
      <c r="B225" s="321" t="s">
        <v>2015</v>
      </c>
      <c r="C225" s="158">
        <v>838.38</v>
      </c>
      <c r="D225" s="158">
        <v>72.7</v>
      </c>
      <c r="E225" s="158"/>
      <c r="F225" s="158">
        <f t="shared" si="21"/>
        <v>911.08</v>
      </c>
      <c r="G225" s="888">
        <f t="shared" si="24"/>
        <v>4.1454106007633076E-3</v>
      </c>
      <c r="H225" s="397">
        <f t="shared" si="23"/>
        <v>17.748368216638063</v>
      </c>
      <c r="I225" s="387">
        <f t="shared" si="20"/>
        <v>3.9046410076603739</v>
      </c>
      <c r="J225" s="387">
        <v>7.3012409896122916</v>
      </c>
      <c r="K225" s="533">
        <v>4.1483999212204408</v>
      </c>
      <c r="L225" s="530">
        <f t="shared" si="22"/>
        <v>3.6333417630867948E-2</v>
      </c>
      <c r="M225" s="5"/>
    </row>
    <row r="226" spans="1:13" s="87" customFormat="1" ht="15.5" x14ac:dyDescent="0.35">
      <c r="A226" s="286">
        <v>143</v>
      </c>
      <c r="B226" s="321" t="s">
        <v>2016</v>
      </c>
      <c r="C226" s="158">
        <v>676.2</v>
      </c>
      <c r="D226" s="158"/>
      <c r="E226" s="158">
        <v>31.7</v>
      </c>
      <c r="F226" s="158">
        <f t="shared" si="21"/>
        <v>707.90000000000009</v>
      </c>
      <c r="G226" s="888">
        <f t="shared" si="24"/>
        <v>3.2209423588272666E-3</v>
      </c>
      <c r="H226" s="397">
        <f t="shared" si="23"/>
        <v>13.790303662201</v>
      </c>
      <c r="I226" s="387">
        <f t="shared" si="20"/>
        <v>3.03386680568422</v>
      </c>
      <c r="J226" s="387">
        <v>5.6729908422383772</v>
      </c>
      <c r="K226" s="533">
        <v>2.515215800294349</v>
      </c>
      <c r="L226" s="530">
        <f t="shared" si="22"/>
        <v>3.5333206823587995E-2</v>
      </c>
      <c r="M226" s="5"/>
    </row>
    <row r="227" spans="1:13" s="87" customFormat="1" ht="15.5" x14ac:dyDescent="0.35">
      <c r="A227" s="365">
        <v>144</v>
      </c>
      <c r="B227" s="329" t="s">
        <v>2017</v>
      </c>
      <c r="C227" s="158">
        <v>814.34</v>
      </c>
      <c r="D227" s="158"/>
      <c r="E227" s="158"/>
      <c r="F227" s="158">
        <f t="shared" si="21"/>
        <v>814.34</v>
      </c>
      <c r="G227" s="888">
        <f t="shared" si="24"/>
        <v>3.7052439616999519E-3</v>
      </c>
      <c r="H227" s="397">
        <f t="shared" si="23"/>
        <v>15.863816759820258</v>
      </c>
      <c r="I227" s="387">
        <f t="shared" si="20"/>
        <v>3.4900396871604569</v>
      </c>
      <c r="J227" s="387">
        <v>6.5259829954349486</v>
      </c>
      <c r="K227" s="533">
        <v>4.5231654336113865</v>
      </c>
      <c r="L227" s="530">
        <f t="shared" si="22"/>
        <v>3.7334534562992176E-2</v>
      </c>
      <c r="M227" s="5"/>
    </row>
    <row r="228" spans="1:13" s="87" customFormat="1" ht="15.5" x14ac:dyDescent="0.35">
      <c r="A228" s="365">
        <v>145</v>
      </c>
      <c r="B228" s="329" t="s">
        <v>2018</v>
      </c>
      <c r="C228" s="158">
        <v>562.29999999999995</v>
      </c>
      <c r="D228" s="158"/>
      <c r="E228" s="158"/>
      <c r="F228" s="158">
        <f t="shared" si="21"/>
        <v>562.29999999999995</v>
      </c>
      <c r="G228" s="888">
        <f t="shared" si="24"/>
        <v>2.5584629020604203E-3</v>
      </c>
      <c r="H228" s="397">
        <f t="shared" si="23"/>
        <v>10.953930992026587</v>
      </c>
      <c r="I228" s="387">
        <f t="shared" si="20"/>
        <v>2.4098648182458491</v>
      </c>
      <c r="J228" s="387">
        <v>4.506177073867268</v>
      </c>
      <c r="K228" s="533">
        <v>0</v>
      </c>
      <c r="L228" s="530">
        <f t="shared" si="22"/>
        <v>3.1780140288350897E-2</v>
      </c>
      <c r="M228" s="5"/>
    </row>
    <row r="229" spans="1:13" s="87" customFormat="1" ht="15.5" x14ac:dyDescent="0.35">
      <c r="A229" s="286">
        <v>146</v>
      </c>
      <c r="B229" s="321" t="s">
        <v>2019</v>
      </c>
      <c r="C229" s="158">
        <v>410.5</v>
      </c>
      <c r="D229" s="158"/>
      <c r="E229" s="158"/>
      <c r="F229" s="158">
        <f t="shared" si="21"/>
        <v>410.5</v>
      </c>
      <c r="G229" s="888">
        <f t="shared" si="24"/>
        <v>1.8677734684257562E-3</v>
      </c>
      <c r="H229" s="397">
        <f t="shared" si="23"/>
        <v>7.9967787163914537</v>
      </c>
      <c r="I229" s="387">
        <f t="shared" si="20"/>
        <v>1.7592913176061198</v>
      </c>
      <c r="J229" s="387">
        <v>3.289677554370467</v>
      </c>
      <c r="K229" s="533">
        <v>2.2800788497402489</v>
      </c>
      <c r="L229" s="530">
        <f t="shared" si="22"/>
        <v>3.7334534562992183E-2</v>
      </c>
      <c r="M229" s="5"/>
    </row>
    <row r="230" spans="1:13" s="87" customFormat="1" ht="15.5" x14ac:dyDescent="0.35">
      <c r="A230" s="365">
        <v>147</v>
      </c>
      <c r="B230" s="321" t="s">
        <v>2020</v>
      </c>
      <c r="C230" s="158">
        <v>504.87</v>
      </c>
      <c r="D230" s="158"/>
      <c r="E230" s="158">
        <v>18.399999999999999</v>
      </c>
      <c r="F230" s="158">
        <f t="shared" si="21"/>
        <v>523.27</v>
      </c>
      <c r="G230" s="888">
        <f t="shared" si="24"/>
        <v>2.3808765476812312E-3</v>
      </c>
      <c r="H230" s="397">
        <f t="shared" si="23"/>
        <v>10.193603895069806</v>
      </c>
      <c r="I230" s="387">
        <f t="shared" si="20"/>
        <v>2.2425928569153575</v>
      </c>
      <c r="J230" s="387">
        <v>4.1933972567002051</v>
      </c>
      <c r="K230" s="533">
        <v>2.9064478920915469</v>
      </c>
      <c r="L230" s="530">
        <f t="shared" si="22"/>
        <v>3.7334534562992176E-2</v>
      </c>
      <c r="M230" s="5"/>
    </row>
    <row r="231" spans="1:13" s="87" customFormat="1" ht="15.5" x14ac:dyDescent="0.35">
      <c r="A231" s="365">
        <v>148</v>
      </c>
      <c r="B231" s="329" t="s">
        <v>2021</v>
      </c>
      <c r="C231" s="158">
        <v>684.1</v>
      </c>
      <c r="D231" s="158"/>
      <c r="E231" s="158"/>
      <c r="F231" s="158">
        <f t="shared" si="21"/>
        <v>684.1</v>
      </c>
      <c r="G231" s="888">
        <f t="shared" si="24"/>
        <v>3.1126524476249935E-3</v>
      </c>
      <c r="H231" s="397">
        <f t="shared" si="23"/>
        <v>13.326665821884028</v>
      </c>
      <c r="I231" s="387">
        <f t="shared" ref="I231:I292" si="25">H231*0.22</f>
        <v>2.9318664808144863</v>
      </c>
      <c r="J231" s="387">
        <v>5.4822616685623302</v>
      </c>
      <c r="K231" s="533">
        <v>3.7997611232821051</v>
      </c>
      <c r="L231" s="530">
        <f t="shared" si="22"/>
        <v>3.7334534562992176E-2</v>
      </c>
      <c r="M231" s="5"/>
    </row>
    <row r="232" spans="1:13" s="87" customFormat="1" ht="15.5" x14ac:dyDescent="0.35">
      <c r="A232" s="286">
        <v>149</v>
      </c>
      <c r="B232" s="321" t="s">
        <v>2022</v>
      </c>
      <c r="C232" s="158">
        <v>525.58000000000004</v>
      </c>
      <c r="D232" s="158">
        <v>133.5</v>
      </c>
      <c r="E232" s="158"/>
      <c r="F232" s="158">
        <f t="shared" si="21"/>
        <v>659.08</v>
      </c>
      <c r="G232" s="888">
        <f t="shared" si="24"/>
        <v>2.998811540974537E-3</v>
      </c>
      <c r="H232" s="397">
        <f t="shared" si="23"/>
        <v>12.839261672105431</v>
      </c>
      <c r="I232" s="387">
        <f t="shared" si="25"/>
        <v>2.8246375678631948</v>
      </c>
      <c r="J232" s="387">
        <v>5.2817556212776804</v>
      </c>
      <c r="K232" s="533">
        <v>3.6607901785305805</v>
      </c>
      <c r="L232" s="530">
        <f t="shared" si="22"/>
        <v>3.7334534562992176E-2</v>
      </c>
      <c r="M232" s="5"/>
    </row>
    <row r="233" spans="1:13" s="87" customFormat="1" ht="15.5" x14ac:dyDescent="0.35">
      <c r="A233" s="365">
        <v>150</v>
      </c>
      <c r="B233" s="321" t="s">
        <v>2023</v>
      </c>
      <c r="C233" s="158">
        <v>418.1</v>
      </c>
      <c r="D233" s="158"/>
      <c r="E233" s="158">
        <v>48.4</v>
      </c>
      <c r="F233" s="158">
        <f t="shared" si="21"/>
        <v>466.5</v>
      </c>
      <c r="G233" s="888">
        <f t="shared" si="24"/>
        <v>2.1225732594899274E-3</v>
      </c>
      <c r="H233" s="397">
        <f t="shared" si="23"/>
        <v>9.0876912818431492</v>
      </c>
      <c r="I233" s="387">
        <f t="shared" si="25"/>
        <v>1.9992920820054929</v>
      </c>
      <c r="J233" s="387">
        <v>3.7384520806670478</v>
      </c>
      <c r="K233" s="533">
        <v>2.5911249291201606</v>
      </c>
      <c r="L233" s="530">
        <f t="shared" si="22"/>
        <v>3.7334534562992176E-2</v>
      </c>
      <c r="M233" s="5"/>
    </row>
    <row r="234" spans="1:13" s="87" customFormat="1" ht="15.5" x14ac:dyDescent="0.35">
      <c r="A234" s="365">
        <v>151</v>
      </c>
      <c r="B234" s="321" t="s">
        <v>2024</v>
      </c>
      <c r="C234" s="158">
        <v>399.54</v>
      </c>
      <c r="D234" s="158"/>
      <c r="E234" s="158">
        <v>12.5</v>
      </c>
      <c r="F234" s="158">
        <f t="shared" si="21"/>
        <v>412.04</v>
      </c>
      <c r="G234" s="888">
        <f t="shared" si="24"/>
        <v>1.874780462680021E-3</v>
      </c>
      <c r="H234" s="397">
        <f t="shared" si="23"/>
        <v>8.0267788119413748</v>
      </c>
      <c r="I234" s="387">
        <f t="shared" si="25"/>
        <v>1.7658913386271025</v>
      </c>
      <c r="J234" s="387">
        <v>3.3020188538436237</v>
      </c>
      <c r="K234" s="533">
        <v>2.2886326169231963</v>
      </c>
      <c r="L234" s="530">
        <f t="shared" si="22"/>
        <v>3.7334534562992176E-2</v>
      </c>
      <c r="M234" s="5"/>
    </row>
    <row r="235" spans="1:13" s="87" customFormat="1" ht="15.5" x14ac:dyDescent="0.35">
      <c r="A235" s="286">
        <v>152</v>
      </c>
      <c r="B235" s="321" t="s">
        <v>2025</v>
      </c>
      <c r="C235" s="158">
        <v>303.5</v>
      </c>
      <c r="D235" s="158"/>
      <c r="E235" s="158"/>
      <c r="F235" s="158">
        <f t="shared" si="21"/>
        <v>303.5</v>
      </c>
      <c r="G235" s="888">
        <f t="shared" si="24"/>
        <v>1.3809238676424287E-3</v>
      </c>
      <c r="H235" s="397">
        <f t="shared" si="23"/>
        <v>5.9123564931176755</v>
      </c>
      <c r="I235" s="387">
        <f t="shared" si="25"/>
        <v>1.3007184284858886</v>
      </c>
      <c r="J235" s="387">
        <v>2.43219765591093</v>
      </c>
      <c r="K235" s="533">
        <v>1.6857586623536311</v>
      </c>
      <c r="L235" s="530">
        <f t="shared" si="22"/>
        <v>3.7334534562992176E-2</v>
      </c>
      <c r="M235" s="5"/>
    </row>
    <row r="236" spans="1:13" s="87" customFormat="1" ht="15.5" x14ac:dyDescent="0.35">
      <c r="A236" s="365">
        <v>153</v>
      </c>
      <c r="B236" s="321" t="s">
        <v>2026</v>
      </c>
      <c r="C236" s="158">
        <v>654.13</v>
      </c>
      <c r="D236" s="158"/>
      <c r="E236" s="158"/>
      <c r="F236" s="158">
        <f t="shared" si="21"/>
        <v>654.13</v>
      </c>
      <c r="G236" s="888">
        <f t="shared" si="24"/>
        <v>2.9762890594429714E-3</v>
      </c>
      <c r="H236" s="397">
        <f t="shared" si="23"/>
        <v>12.742832793552109</v>
      </c>
      <c r="I236" s="387">
        <f t="shared" si="25"/>
        <v>2.8034232145814642</v>
      </c>
      <c r="J236" s="387">
        <v>5.2420871586853925</v>
      </c>
      <c r="K236" s="533">
        <v>2.3241674126946492</v>
      </c>
      <c r="L236" s="530">
        <f t="shared" si="22"/>
        <v>3.5333206823588002E-2</v>
      </c>
      <c r="M236" s="5"/>
    </row>
    <row r="237" spans="1:13" s="87" customFormat="1" ht="15.5" x14ac:dyDescent="0.35">
      <c r="A237" s="365">
        <v>154</v>
      </c>
      <c r="B237" s="321" t="s">
        <v>2027</v>
      </c>
      <c r="C237" s="158">
        <v>598.02</v>
      </c>
      <c r="D237" s="158"/>
      <c r="E237" s="158">
        <v>44.6</v>
      </c>
      <c r="F237" s="158">
        <f t="shared" ref="F237:F298" si="26">C237+D237+E237</f>
        <v>642.62</v>
      </c>
      <c r="G237" s="888">
        <f t="shared" si="24"/>
        <v>2.9239186023867466E-3</v>
      </c>
      <c r="H237" s="397">
        <f t="shared" si="23"/>
        <v>12.518611300188736</v>
      </c>
      <c r="I237" s="387">
        <f t="shared" si="25"/>
        <v>2.754094486041522</v>
      </c>
      <c r="J237" s="387">
        <v>5.1498479658697924</v>
      </c>
      <c r="K237" s="533">
        <v>2.2832716168740701</v>
      </c>
      <c r="L237" s="530">
        <f t="shared" si="22"/>
        <v>3.5333206823587995E-2</v>
      </c>
      <c r="M237" s="5"/>
    </row>
    <row r="238" spans="1:13" s="87" customFormat="1" ht="15.5" x14ac:dyDescent="0.35">
      <c r="A238" s="286">
        <v>155</v>
      </c>
      <c r="B238" s="321" t="s">
        <v>2028</v>
      </c>
      <c r="C238" s="158">
        <v>278.7</v>
      </c>
      <c r="D238" s="158"/>
      <c r="E238" s="158"/>
      <c r="F238" s="158">
        <f t="shared" si="26"/>
        <v>278.7</v>
      </c>
      <c r="G238" s="888">
        <f t="shared" si="24"/>
        <v>1.2680839601711528E-3</v>
      </c>
      <c r="H238" s="397">
        <f t="shared" si="23"/>
        <v>5.4292380712747823</v>
      </c>
      <c r="I238" s="387">
        <f t="shared" si="25"/>
        <v>1.194432375680452</v>
      </c>
      <c r="J238" s="387">
        <v>2.2334546514081586</v>
      </c>
      <c r="K238" s="533">
        <v>0.9902396433705819</v>
      </c>
      <c r="L238" s="530">
        <f t="shared" si="22"/>
        <v>3.5333206823588002E-2</v>
      </c>
      <c r="M238" s="5"/>
    </row>
    <row r="239" spans="1:13" s="87" customFormat="1" ht="15.5" x14ac:dyDescent="0.35">
      <c r="A239" s="365">
        <v>156</v>
      </c>
      <c r="B239" s="321" t="s">
        <v>2029</v>
      </c>
      <c r="C239" s="158">
        <v>3583.55</v>
      </c>
      <c r="D239" s="158"/>
      <c r="E239" s="158"/>
      <c r="F239" s="158">
        <f t="shared" si="26"/>
        <v>3583.55</v>
      </c>
      <c r="G239" s="888">
        <f t="shared" si="24"/>
        <v>1.6305139129785914E-2</v>
      </c>
      <c r="H239" s="397">
        <f t="shared" si="23"/>
        <v>69.8096379272219</v>
      </c>
      <c r="I239" s="387">
        <f t="shared" si="25"/>
        <v>15.358120343988817</v>
      </c>
      <c r="J239" s="387">
        <v>28.717963459109107</v>
      </c>
      <c r="K239" s="533">
        <v>12.732591582348936</v>
      </c>
      <c r="L239" s="530">
        <f t="shared" si="22"/>
        <v>3.5333206823587995E-2</v>
      </c>
      <c r="M239" s="5"/>
    </row>
    <row r="240" spans="1:13" s="87" customFormat="1" ht="15.5" x14ac:dyDescent="0.35">
      <c r="A240" s="365">
        <v>157</v>
      </c>
      <c r="B240" s="321" t="s">
        <v>2030</v>
      </c>
      <c r="C240" s="158">
        <v>486.9</v>
      </c>
      <c r="D240" s="158"/>
      <c r="E240" s="158">
        <v>26.6</v>
      </c>
      <c r="F240" s="158">
        <f t="shared" si="26"/>
        <v>513.5</v>
      </c>
      <c r="G240" s="888">
        <f t="shared" si="24"/>
        <v>2.3364230841330714E-3</v>
      </c>
      <c r="H240" s="397">
        <f t="shared" si="23"/>
        <v>10.003278613561537</v>
      </c>
      <c r="I240" s="387">
        <f t="shared" si="25"/>
        <v>2.2007212949835382</v>
      </c>
      <c r="J240" s="387">
        <v>4.1151021295231054</v>
      </c>
      <c r="K240" s="533">
        <v>2.3381079153825084</v>
      </c>
      <c r="L240" s="530">
        <f t="shared" si="22"/>
        <v>3.6333417630867941E-2</v>
      </c>
      <c r="M240" s="5"/>
    </row>
    <row r="241" spans="1:13" s="87" customFormat="1" ht="15.5" x14ac:dyDescent="0.35">
      <c r="A241" s="286">
        <v>158</v>
      </c>
      <c r="B241" s="321" t="s">
        <v>2031</v>
      </c>
      <c r="C241" s="158">
        <v>420.4</v>
      </c>
      <c r="D241" s="158"/>
      <c r="E241" s="158"/>
      <c r="F241" s="158">
        <f t="shared" si="26"/>
        <v>420.4</v>
      </c>
      <c r="G241" s="888">
        <f t="shared" si="24"/>
        <v>1.9128184314888862E-3</v>
      </c>
      <c r="H241" s="397">
        <f t="shared" si="23"/>
        <v>8.1896364734980924</v>
      </c>
      <c r="I241" s="387">
        <f t="shared" si="25"/>
        <v>1.8017200241695803</v>
      </c>
      <c r="J241" s="387">
        <v>3.369014479555041</v>
      </c>
      <c r="K241" s="533">
        <v>1.4937091714136799</v>
      </c>
      <c r="L241" s="530">
        <f t="shared" si="22"/>
        <v>3.5333206823587995E-2</v>
      </c>
      <c r="M241" s="5"/>
    </row>
    <row r="242" spans="1:13" s="87" customFormat="1" ht="15.5" x14ac:dyDescent="0.35">
      <c r="A242" s="365">
        <v>159</v>
      </c>
      <c r="B242" s="321" t="s">
        <v>2032</v>
      </c>
      <c r="C242" s="158">
        <v>313.2</v>
      </c>
      <c r="D242" s="158"/>
      <c r="E242" s="158">
        <v>31</v>
      </c>
      <c r="F242" s="158">
        <f t="shared" si="26"/>
        <v>344.2</v>
      </c>
      <c r="G242" s="888">
        <f t="shared" si="24"/>
        <v>1.5661087157908531E-3</v>
      </c>
      <c r="H242" s="397">
        <f t="shared" si="23"/>
        <v>6.7052161612227481</v>
      </c>
      <c r="I242" s="387">
        <f t="shared" si="25"/>
        <v>1.4751475554690046</v>
      </c>
      <c r="J242" s="387">
        <v>2.7583605705586232</v>
      </c>
      <c r="K242" s="533">
        <v>1.2229655014286125</v>
      </c>
      <c r="L242" s="530">
        <f t="shared" si="22"/>
        <v>3.5333206823587995E-2</v>
      </c>
      <c r="M242" s="5"/>
    </row>
    <row r="243" spans="1:13" s="87" customFormat="1" ht="15.5" x14ac:dyDescent="0.35">
      <c r="A243" s="365">
        <v>160</v>
      </c>
      <c r="B243" s="321" t="s">
        <v>2033</v>
      </c>
      <c r="C243" s="158">
        <v>350</v>
      </c>
      <c r="D243" s="158">
        <v>24.5</v>
      </c>
      <c r="E243" s="158">
        <v>63.2</v>
      </c>
      <c r="F243" s="158">
        <f t="shared" si="26"/>
        <v>437.7</v>
      </c>
      <c r="G243" s="888">
        <f t="shared" si="24"/>
        <v>1.9915333669426392E-3</v>
      </c>
      <c r="H243" s="397">
        <f t="shared" si="23"/>
        <v>8.5266505338965626</v>
      </c>
      <c r="I243" s="387">
        <f t="shared" si="25"/>
        <v>1.8758631174572438</v>
      </c>
      <c r="J243" s="387">
        <v>3.5076537528573777</v>
      </c>
      <c r="K243" s="533">
        <v>2.4311583740104918</v>
      </c>
      <c r="L243" s="530">
        <f t="shared" si="22"/>
        <v>3.7334534562992183E-2</v>
      </c>
      <c r="M243" s="5"/>
    </row>
    <row r="244" spans="1:13" s="87" customFormat="1" ht="15.5" x14ac:dyDescent="0.35">
      <c r="A244" s="286">
        <v>161</v>
      </c>
      <c r="B244" s="329" t="s">
        <v>2034</v>
      </c>
      <c r="C244" s="158">
        <v>483.54</v>
      </c>
      <c r="D244" s="158">
        <v>72.2</v>
      </c>
      <c r="E244" s="158"/>
      <c r="F244" s="158">
        <f t="shared" si="26"/>
        <v>555.74</v>
      </c>
      <c r="G244" s="888">
        <f t="shared" si="24"/>
        <v>2.5286149265357606E-3</v>
      </c>
      <c r="H244" s="397">
        <f t="shared" si="23"/>
        <v>10.826138377216532</v>
      </c>
      <c r="I244" s="387">
        <f t="shared" si="25"/>
        <v>2.3817504429876371</v>
      </c>
      <c r="J244" s="387">
        <v>4.4536063436439548</v>
      </c>
      <c r="K244" s="533">
        <v>3.0867990741891491</v>
      </c>
      <c r="L244" s="530">
        <f t="shared" si="22"/>
        <v>3.7334534562992183E-2</v>
      </c>
      <c r="M244" s="5"/>
    </row>
    <row r="245" spans="1:13" s="87" customFormat="1" ht="15.5" x14ac:dyDescent="0.35">
      <c r="A245" s="365">
        <v>162</v>
      </c>
      <c r="B245" s="321" t="s">
        <v>2035</v>
      </c>
      <c r="C245" s="158">
        <v>381.8</v>
      </c>
      <c r="D245" s="158"/>
      <c r="E245" s="158">
        <v>14.8</v>
      </c>
      <c r="F245" s="158">
        <f t="shared" si="26"/>
        <v>396.6</v>
      </c>
      <c r="G245" s="888">
        <f t="shared" si="24"/>
        <v>1.8045285202866136E-3</v>
      </c>
      <c r="H245" s="397">
        <f t="shared" si="23"/>
        <v>7.7259986331811215</v>
      </c>
      <c r="I245" s="387">
        <f t="shared" si="25"/>
        <v>1.6997196992998467</v>
      </c>
      <c r="J245" s="387">
        <v>3.1782853058789948</v>
      </c>
      <c r="K245" s="533">
        <v>2.2028727693227346</v>
      </c>
      <c r="L245" s="530">
        <f t="shared" si="22"/>
        <v>3.7334534562992176E-2</v>
      </c>
      <c r="M245" s="5"/>
    </row>
    <row r="246" spans="1:13" s="87" customFormat="1" ht="15.5" x14ac:dyDescent="0.35">
      <c r="A246" s="365">
        <v>163</v>
      </c>
      <c r="B246" s="321" t="s">
        <v>2036</v>
      </c>
      <c r="C246" s="158">
        <v>709.28</v>
      </c>
      <c r="D246" s="158"/>
      <c r="E246" s="158">
        <v>22.5</v>
      </c>
      <c r="F246" s="158">
        <f t="shared" si="26"/>
        <v>731.78</v>
      </c>
      <c r="G246" s="888">
        <f t="shared" si="24"/>
        <v>3.3295962697310589E-3</v>
      </c>
      <c r="H246" s="397">
        <f t="shared" si="23"/>
        <v>14.255499949040042</v>
      </c>
      <c r="I246" s="387">
        <f t="shared" si="25"/>
        <v>3.1362099887888091</v>
      </c>
      <c r="J246" s="387">
        <v>5.8643611223805614</v>
      </c>
      <c r="K246" s="533">
        <v>2.6000630291558107</v>
      </c>
      <c r="L246" s="530">
        <f t="shared" si="22"/>
        <v>3.5333206823587995E-2</v>
      </c>
      <c r="M246" s="5"/>
    </row>
    <row r="247" spans="1:13" s="87" customFormat="1" ht="15.5" x14ac:dyDescent="0.35">
      <c r="A247" s="286">
        <v>164</v>
      </c>
      <c r="B247" s="321" t="s">
        <v>2037</v>
      </c>
      <c r="C247" s="158">
        <v>185.4</v>
      </c>
      <c r="D247" s="158"/>
      <c r="E247" s="158"/>
      <c r="F247" s="158">
        <f t="shared" si="26"/>
        <v>185.4</v>
      </c>
      <c r="G247" s="888">
        <f t="shared" si="24"/>
        <v>8.4356930827316737E-4</v>
      </c>
      <c r="H247" s="397">
        <f t="shared" si="23"/>
        <v>3.6116998149061521</v>
      </c>
      <c r="I247" s="387">
        <f t="shared" si="25"/>
        <v>0.79457395927935348</v>
      </c>
      <c r="J247" s="387">
        <v>1.4857642352747493</v>
      </c>
      <c r="K247" s="533">
        <v>0.65873853563295981</v>
      </c>
      <c r="L247" s="530">
        <f t="shared" si="22"/>
        <v>3.5333206823587995E-2</v>
      </c>
      <c r="M247" s="5"/>
    </row>
    <row r="248" spans="1:13" s="87" customFormat="1" ht="15.5" x14ac:dyDescent="0.35">
      <c r="A248" s="365">
        <v>165</v>
      </c>
      <c r="B248" s="321" t="s">
        <v>2038</v>
      </c>
      <c r="C248" s="158">
        <v>478.6</v>
      </c>
      <c r="D248" s="158"/>
      <c r="E248" s="158"/>
      <c r="F248" s="158">
        <f t="shared" si="26"/>
        <v>478.6</v>
      </c>
      <c r="G248" s="888">
        <f t="shared" si="24"/>
        <v>2.1776282143448644E-3</v>
      </c>
      <c r="H248" s="397">
        <f t="shared" si="23"/>
        <v>9.3234063183068194</v>
      </c>
      <c r="I248" s="387">
        <f t="shared" si="25"/>
        <v>2.0511493900275002</v>
      </c>
      <c r="J248" s="387">
        <v>3.8354194336704159</v>
      </c>
      <c r="K248" s="533">
        <v>2.6583330998433206</v>
      </c>
      <c r="L248" s="530">
        <f t="shared" si="22"/>
        <v>3.7334534562992176E-2</v>
      </c>
      <c r="M248" s="5"/>
    </row>
    <row r="249" spans="1:13" s="87" customFormat="1" ht="15.5" x14ac:dyDescent="0.35">
      <c r="A249" s="365">
        <v>166</v>
      </c>
      <c r="B249" s="321" t="s">
        <v>2039</v>
      </c>
      <c r="C249" s="158">
        <v>496.38</v>
      </c>
      <c r="D249" s="158"/>
      <c r="E249" s="158"/>
      <c r="F249" s="158">
        <f t="shared" si="26"/>
        <v>496.38</v>
      </c>
      <c r="G249" s="888">
        <f t="shared" si="24"/>
        <v>2.2585271480077386E-3</v>
      </c>
      <c r="H249" s="397">
        <f t="shared" si="23"/>
        <v>9.6697710578377318</v>
      </c>
      <c r="I249" s="387">
        <f t="shared" si="25"/>
        <v>2.1273496327243011</v>
      </c>
      <c r="J249" s="387">
        <v>3.9779053457695799</v>
      </c>
      <c r="K249" s="533">
        <v>2.7570902300464426</v>
      </c>
      <c r="L249" s="530">
        <f t="shared" si="22"/>
        <v>3.7334534562992169E-2</v>
      </c>
      <c r="M249" s="5"/>
    </row>
    <row r="250" spans="1:13" s="87" customFormat="1" ht="15.5" x14ac:dyDescent="0.35">
      <c r="A250" s="286">
        <v>167</v>
      </c>
      <c r="B250" s="321" t="s">
        <v>2040</v>
      </c>
      <c r="C250" s="158">
        <v>182.3</v>
      </c>
      <c r="D250" s="158"/>
      <c r="E250" s="158">
        <v>78.5</v>
      </c>
      <c r="F250" s="158">
        <f t="shared" si="26"/>
        <v>260.8</v>
      </c>
      <c r="G250" s="888">
        <f t="shared" si="24"/>
        <v>1.1866390269559982E-3</v>
      </c>
      <c r="H250" s="397">
        <f t="shared" si="23"/>
        <v>5.0805356619607585</v>
      </c>
      <c r="I250" s="387">
        <f t="shared" si="25"/>
        <v>1.1177178456313668</v>
      </c>
      <c r="J250" s="387">
        <v>2.0900070796097876</v>
      </c>
      <c r="K250" s="533">
        <v>0.92663975238983765</v>
      </c>
      <c r="L250" s="530">
        <f t="shared" si="22"/>
        <v>3.5333206823587995E-2</v>
      </c>
      <c r="M250" s="5"/>
    </row>
    <row r="251" spans="1:13" s="87" customFormat="1" ht="15.5" x14ac:dyDescent="0.35">
      <c r="A251" s="365">
        <v>168</v>
      </c>
      <c r="B251" s="321" t="s">
        <v>2041</v>
      </c>
      <c r="C251" s="158">
        <v>282.8</v>
      </c>
      <c r="D251" s="158"/>
      <c r="E251" s="158"/>
      <c r="F251" s="158">
        <f t="shared" si="26"/>
        <v>282.8</v>
      </c>
      <c r="G251" s="888">
        <f t="shared" si="24"/>
        <v>1.2867389448740654E-3</v>
      </c>
      <c r="H251" s="397">
        <f t="shared" si="23"/>
        <v>5.5091084555310674</v>
      </c>
      <c r="I251" s="387">
        <f t="shared" si="25"/>
        <v>1.2120038602168348</v>
      </c>
      <c r="J251" s="387">
        <v>2.2663113577977301</v>
      </c>
      <c r="K251" s="533">
        <v>1.0048072161650541</v>
      </c>
      <c r="L251" s="530">
        <f t="shared" si="22"/>
        <v>3.5333206823588002E-2</v>
      </c>
      <c r="M251" s="5"/>
    </row>
    <row r="252" spans="1:13" s="87" customFormat="1" ht="15.5" x14ac:dyDescent="0.35">
      <c r="A252" s="365">
        <v>169</v>
      </c>
      <c r="B252" s="321" t="s">
        <v>2042</v>
      </c>
      <c r="C252" s="158">
        <v>227.3</v>
      </c>
      <c r="D252" s="158"/>
      <c r="E252" s="158"/>
      <c r="F252" s="158">
        <f t="shared" si="26"/>
        <v>227.3</v>
      </c>
      <c r="G252" s="888">
        <f t="shared" si="24"/>
        <v>1.0342141519443955E-3</v>
      </c>
      <c r="H252" s="397">
        <f t="shared" si="23"/>
        <v>4.4279361808423321</v>
      </c>
      <c r="I252" s="387">
        <f t="shared" si="25"/>
        <v>0.97414595978531304</v>
      </c>
      <c r="J252" s="387">
        <v>1.8215437469145124</v>
      </c>
      <c r="K252" s="533">
        <v>0.80761202345939465</v>
      </c>
      <c r="L252" s="530">
        <f t="shared" si="22"/>
        <v>3.5333206823587995E-2</v>
      </c>
      <c r="M252" s="5"/>
    </row>
    <row r="253" spans="1:13" s="87" customFormat="1" ht="15.5" x14ac:dyDescent="0.35">
      <c r="A253" s="286">
        <v>170</v>
      </c>
      <c r="B253" s="321" t="s">
        <v>2043</v>
      </c>
      <c r="C253" s="158">
        <v>7849.73</v>
      </c>
      <c r="D253" s="158"/>
      <c r="E253" s="158"/>
      <c r="F253" s="158">
        <f t="shared" si="26"/>
        <v>7849.73</v>
      </c>
      <c r="G253" s="888">
        <f t="shared" si="24"/>
        <v>3.5716242212681389E-2</v>
      </c>
      <c r="H253" s="397">
        <f t="shared" si="23"/>
        <v>152.91730522148472</v>
      </c>
      <c r="I253" s="387">
        <f t="shared" si="25"/>
        <v>33.641807148726642</v>
      </c>
      <c r="J253" s="387">
        <v>62.906408255465252</v>
      </c>
      <c r="K253" s="533">
        <v>27.890612973646778</v>
      </c>
      <c r="L253" s="530">
        <f t="shared" si="22"/>
        <v>3.5333206823588002E-2</v>
      </c>
      <c r="M253" s="5"/>
    </row>
    <row r="254" spans="1:13" s="87" customFormat="1" ht="15.5" x14ac:dyDescent="0.35">
      <c r="A254" s="365">
        <v>171</v>
      </c>
      <c r="B254" s="321" t="s">
        <v>2044</v>
      </c>
      <c r="C254" s="158">
        <v>388.5</v>
      </c>
      <c r="D254" s="158">
        <v>24.1</v>
      </c>
      <c r="E254" s="158">
        <v>41.6</v>
      </c>
      <c r="F254" s="158">
        <f t="shared" si="26"/>
        <v>454.20000000000005</v>
      </c>
      <c r="G254" s="888">
        <f t="shared" si="24"/>
        <v>2.0666083053811901E-3</v>
      </c>
      <c r="H254" s="397">
        <f t="shared" si="23"/>
        <v>8.8480801290742956</v>
      </c>
      <c r="I254" s="387">
        <f t="shared" si="25"/>
        <v>1.946577628396345</v>
      </c>
      <c r="J254" s="387">
        <v>3.6398819614983347</v>
      </c>
      <c r="K254" s="533">
        <v>1.6138028203046946</v>
      </c>
      <c r="L254" s="530">
        <f t="shared" si="22"/>
        <v>3.5333206823587995E-2</v>
      </c>
      <c r="M254" s="5"/>
    </row>
    <row r="255" spans="1:13" s="87" customFormat="1" ht="15.5" x14ac:dyDescent="0.35">
      <c r="A255" s="365">
        <v>172</v>
      </c>
      <c r="B255" s="321" t="s">
        <v>2045</v>
      </c>
      <c r="C255" s="158">
        <v>380</v>
      </c>
      <c r="D255" s="158">
        <v>28.6</v>
      </c>
      <c r="E255" s="158">
        <v>85.3</v>
      </c>
      <c r="F255" s="158">
        <f t="shared" si="26"/>
        <v>493.90000000000003</v>
      </c>
      <c r="G255" s="888">
        <f t="shared" si="24"/>
        <v>2.2472431572606115E-3</v>
      </c>
      <c r="H255" s="397">
        <f t="shared" si="23"/>
        <v>9.6214592156534451</v>
      </c>
      <c r="I255" s="387">
        <f t="shared" si="25"/>
        <v>2.116721027443758</v>
      </c>
      <c r="J255" s="387">
        <v>3.9580310453193031</v>
      </c>
      <c r="K255" s="533">
        <v>2.7433153322453325</v>
      </c>
      <c r="L255" s="530">
        <f t="shared" ref="L255:L318" si="27">(K255+J255+I255+H255)/F255</f>
        <v>3.7334534562992176E-2</v>
      </c>
      <c r="M255" s="5"/>
    </row>
    <row r="256" spans="1:13" s="87" customFormat="1" ht="15.5" x14ac:dyDescent="0.35">
      <c r="A256" s="286">
        <v>173</v>
      </c>
      <c r="B256" s="321" t="s">
        <v>2046</v>
      </c>
      <c r="C256" s="158">
        <v>580.32000000000005</v>
      </c>
      <c r="D256" s="158"/>
      <c r="E256" s="158">
        <v>118.5</v>
      </c>
      <c r="F256" s="158">
        <f t="shared" si="26"/>
        <v>698.82</v>
      </c>
      <c r="G256" s="888">
        <f t="shared" si="24"/>
        <v>3.1796283927047185E-3</v>
      </c>
      <c r="H256" s="397">
        <f t="shared" si="23"/>
        <v>13.613419981945617</v>
      </c>
      <c r="I256" s="387">
        <f t="shared" si="25"/>
        <v>2.9949523960280358</v>
      </c>
      <c r="J256" s="387">
        <v>5.6002252583317178</v>
      </c>
      <c r="K256" s="533">
        <v>3.8815218070048254</v>
      </c>
      <c r="L256" s="530">
        <f t="shared" si="27"/>
        <v>3.7334534562992176E-2</v>
      </c>
      <c r="M256" s="5"/>
    </row>
    <row r="257" spans="1:13" s="87" customFormat="1" ht="15.5" x14ac:dyDescent="0.35">
      <c r="A257" s="365">
        <v>174</v>
      </c>
      <c r="B257" s="321" t="s">
        <v>2047</v>
      </c>
      <c r="C257" s="158">
        <v>478.62</v>
      </c>
      <c r="D257" s="158">
        <v>27.8</v>
      </c>
      <c r="E257" s="158">
        <v>53.1</v>
      </c>
      <c r="F257" s="158">
        <f t="shared" si="26"/>
        <v>559.52</v>
      </c>
      <c r="G257" s="888">
        <f t="shared" si="24"/>
        <v>2.5458139124325918E-3</v>
      </c>
      <c r="H257" s="397">
        <f t="shared" si="23"/>
        <v>10.899774975384519</v>
      </c>
      <c r="I257" s="387">
        <f t="shared" si="25"/>
        <v>2.397950494584594</v>
      </c>
      <c r="J257" s="387">
        <v>4.4838986241689742</v>
      </c>
      <c r="K257" s="533">
        <v>3.1077946845472932</v>
      </c>
      <c r="L257" s="530">
        <f t="shared" si="27"/>
        <v>3.7334534562992176E-2</v>
      </c>
      <c r="M257" s="5"/>
    </row>
    <row r="258" spans="1:13" s="87" customFormat="1" ht="15.5" x14ac:dyDescent="0.35">
      <c r="A258" s="365">
        <v>175</v>
      </c>
      <c r="B258" s="321" t="s">
        <v>2048</v>
      </c>
      <c r="C258" s="158">
        <v>781.2</v>
      </c>
      <c r="D258" s="158">
        <v>176.8</v>
      </c>
      <c r="E258" s="158"/>
      <c r="F258" s="158">
        <f t="shared" si="26"/>
        <v>958</v>
      </c>
      <c r="G258" s="888">
        <f t="shared" si="24"/>
        <v>4.3588964257049315E-3</v>
      </c>
      <c r="H258" s="397">
        <f t="shared" si="23"/>
        <v>18.662397101834379</v>
      </c>
      <c r="I258" s="387">
        <f t="shared" si="25"/>
        <v>4.105727362403564</v>
      </c>
      <c r="J258" s="387">
        <v>7.6772499320022103</v>
      </c>
      <c r="K258" s="533">
        <v>4.3620396941313402</v>
      </c>
      <c r="L258" s="530">
        <f t="shared" si="27"/>
        <v>3.6333417630867948E-2</v>
      </c>
      <c r="M258" s="5"/>
    </row>
    <row r="259" spans="1:13" s="87" customFormat="1" ht="15.5" x14ac:dyDescent="0.35">
      <c r="A259" s="286">
        <v>176</v>
      </c>
      <c r="B259" s="321" t="s">
        <v>2049</v>
      </c>
      <c r="C259" s="158">
        <v>676.2</v>
      </c>
      <c r="D259" s="158">
        <v>23.8</v>
      </c>
      <c r="E259" s="158"/>
      <c r="F259" s="158">
        <f t="shared" si="26"/>
        <v>700</v>
      </c>
      <c r="G259" s="888">
        <f t="shared" si="24"/>
        <v>3.1849973883021419E-3</v>
      </c>
      <c r="H259" s="397">
        <f t="shared" si="23"/>
        <v>13.636407068146205</v>
      </c>
      <c r="I259" s="387">
        <f t="shared" si="25"/>
        <v>3.000009554992165</v>
      </c>
      <c r="J259" s="387">
        <v>5.609681578707252</v>
      </c>
      <c r="K259" s="533">
        <v>3.8880759922489014</v>
      </c>
      <c r="L259" s="530">
        <f t="shared" si="27"/>
        <v>3.7334534562992176E-2</v>
      </c>
      <c r="M259" s="5"/>
    </row>
    <row r="260" spans="1:13" s="87" customFormat="1" ht="15.5" x14ac:dyDescent="0.35">
      <c r="A260" s="365">
        <v>177</v>
      </c>
      <c r="B260" s="321" t="s">
        <v>2050</v>
      </c>
      <c r="C260" s="158">
        <v>209.86</v>
      </c>
      <c r="D260" s="158"/>
      <c r="E260" s="158"/>
      <c r="F260" s="158">
        <f t="shared" si="26"/>
        <v>209.86</v>
      </c>
      <c r="G260" s="888">
        <f t="shared" si="24"/>
        <v>9.5486221701298224E-4</v>
      </c>
      <c r="H260" s="397">
        <f t="shared" si="23"/>
        <v>4.0881948390302325</v>
      </c>
      <c r="I260" s="387">
        <f t="shared" si="25"/>
        <v>0.8994028645866512</v>
      </c>
      <c r="J260" s="387">
        <v>1.6817825372964343</v>
      </c>
      <c r="K260" s="533">
        <v>1.1656451824762208</v>
      </c>
      <c r="L260" s="530">
        <f t="shared" si="27"/>
        <v>3.7334534562992176E-2</v>
      </c>
      <c r="M260" s="5"/>
    </row>
    <row r="261" spans="1:13" s="87" customFormat="1" ht="15.5" x14ac:dyDescent="0.35">
      <c r="A261" s="365">
        <v>178</v>
      </c>
      <c r="B261" s="321" t="s">
        <v>2051</v>
      </c>
      <c r="C261" s="158">
        <v>577.53</v>
      </c>
      <c r="D261" s="158"/>
      <c r="E261" s="158"/>
      <c r="F261" s="158">
        <f t="shared" si="26"/>
        <v>577.53</v>
      </c>
      <c r="G261" s="888">
        <f t="shared" si="24"/>
        <v>2.6277593452373369E-3</v>
      </c>
      <c r="H261" s="397">
        <f t="shared" si="23"/>
        <v>11.250620248666396</v>
      </c>
      <c r="I261" s="387">
        <f t="shared" si="25"/>
        <v>2.475136454706607</v>
      </c>
      <c r="J261" s="387">
        <v>4.6282277173582846</v>
      </c>
      <c r="K261" s="533">
        <v>3.2078293254335826</v>
      </c>
      <c r="L261" s="530">
        <f t="shared" si="27"/>
        <v>3.7334534562992176E-2</v>
      </c>
      <c r="M261" s="5"/>
    </row>
    <row r="262" spans="1:13" s="87" customFormat="1" ht="15.5" x14ac:dyDescent="0.35">
      <c r="A262" s="286">
        <v>179</v>
      </c>
      <c r="B262" s="321" t="s">
        <v>2052</v>
      </c>
      <c r="C262" s="158">
        <v>265.16000000000003</v>
      </c>
      <c r="D262" s="158"/>
      <c r="E262" s="158"/>
      <c r="F262" s="158">
        <f t="shared" si="26"/>
        <v>265.16000000000003</v>
      </c>
      <c r="G262" s="888">
        <f t="shared" si="24"/>
        <v>1.2064770106888516E-3</v>
      </c>
      <c r="H262" s="397">
        <f t="shared" si="23"/>
        <v>5.1654709974137836</v>
      </c>
      <c r="I262" s="387">
        <f t="shared" si="25"/>
        <v>1.1364036194310323</v>
      </c>
      <c r="J262" s="387">
        <v>2.1249473820143074</v>
      </c>
      <c r="K262" s="533">
        <v>1.4728031858638839</v>
      </c>
      <c r="L262" s="530">
        <f t="shared" si="27"/>
        <v>3.7334534562992176E-2</v>
      </c>
      <c r="M262" s="5"/>
    </row>
    <row r="263" spans="1:13" s="87" customFormat="1" ht="15.5" x14ac:dyDescent="0.35">
      <c r="A263" s="365">
        <v>180</v>
      </c>
      <c r="B263" s="321" t="s">
        <v>2053</v>
      </c>
      <c r="C263" s="158">
        <v>134.88</v>
      </c>
      <c r="D263" s="158"/>
      <c r="E263" s="158"/>
      <c r="F263" s="158">
        <f t="shared" si="26"/>
        <v>134.88</v>
      </c>
      <c r="G263" s="888">
        <f t="shared" si="24"/>
        <v>6.1370349676313275E-4</v>
      </c>
      <c r="H263" s="397">
        <f t="shared" ref="H263:H326" si="28">G263*4281.45</f>
        <v>2.6275408362165145</v>
      </c>
      <c r="I263" s="387">
        <f t="shared" si="25"/>
        <v>0.57805898396763322</v>
      </c>
      <c r="J263" s="387">
        <v>1.0809055019086202</v>
      </c>
      <c r="K263" s="533">
        <v>0.749176699763617</v>
      </c>
      <c r="L263" s="530">
        <f t="shared" si="27"/>
        <v>3.7334534562992176E-2</v>
      </c>
      <c r="M263" s="5"/>
    </row>
    <row r="264" spans="1:13" s="87" customFormat="1" ht="15.5" x14ac:dyDescent="0.35">
      <c r="A264" s="365">
        <v>181</v>
      </c>
      <c r="B264" s="321" t="s">
        <v>2054</v>
      </c>
      <c r="C264" s="158">
        <v>383.74</v>
      </c>
      <c r="D264" s="158"/>
      <c r="E264" s="158">
        <v>43.6</v>
      </c>
      <c r="F264" s="158">
        <f t="shared" si="26"/>
        <v>427.34000000000003</v>
      </c>
      <c r="G264" s="888">
        <f t="shared" si="24"/>
        <v>1.9443954055957677E-3</v>
      </c>
      <c r="H264" s="397">
        <f t="shared" si="28"/>
        <v>8.3248317092879986</v>
      </c>
      <c r="I264" s="387">
        <f t="shared" si="25"/>
        <v>1.8314629760433596</v>
      </c>
      <c r="J264" s="387">
        <v>3.4246304654925104</v>
      </c>
      <c r="K264" s="533">
        <v>2.3736148493252083</v>
      </c>
      <c r="L264" s="530">
        <f t="shared" si="27"/>
        <v>3.7334534562992176E-2</v>
      </c>
      <c r="M264" s="5"/>
    </row>
    <row r="265" spans="1:13" s="87" customFormat="1" ht="15.5" x14ac:dyDescent="0.35">
      <c r="A265" s="286">
        <v>182</v>
      </c>
      <c r="B265" s="321" t="s">
        <v>2055</v>
      </c>
      <c r="C265" s="158">
        <v>569.4</v>
      </c>
      <c r="D265" s="158"/>
      <c r="E265" s="158">
        <v>33.6</v>
      </c>
      <c r="F265" s="158">
        <f t="shared" si="26"/>
        <v>603</v>
      </c>
      <c r="G265" s="888">
        <f t="shared" si="24"/>
        <v>2.7436477502088452E-3</v>
      </c>
      <c r="H265" s="397">
        <f t="shared" si="28"/>
        <v>11.74679066013166</v>
      </c>
      <c r="I265" s="387">
        <f t="shared" si="25"/>
        <v>2.5842939452289655</v>
      </c>
      <c r="J265" s="387">
        <v>4.8323399885149616</v>
      </c>
      <c r="K265" s="533">
        <v>3.3492997476086965</v>
      </c>
      <c r="L265" s="530">
        <f t="shared" si="27"/>
        <v>3.7334534562992183E-2</v>
      </c>
      <c r="M265" s="5"/>
    </row>
    <row r="266" spans="1:13" s="87" customFormat="1" ht="15.5" x14ac:dyDescent="0.35">
      <c r="A266" s="365">
        <v>183</v>
      </c>
      <c r="B266" s="321" t="s">
        <v>2056</v>
      </c>
      <c r="C266" s="158">
        <v>340.6</v>
      </c>
      <c r="D266" s="158">
        <v>35.1</v>
      </c>
      <c r="E266" s="158"/>
      <c r="F266" s="158">
        <f t="shared" si="26"/>
        <v>375.70000000000005</v>
      </c>
      <c r="G266" s="888">
        <f t="shared" si="24"/>
        <v>1.7094335982644497E-3</v>
      </c>
      <c r="H266" s="397">
        <f t="shared" si="28"/>
        <v>7.3188544792893282</v>
      </c>
      <c r="I266" s="387">
        <f t="shared" si="25"/>
        <v>1.6101479854436522</v>
      </c>
      <c r="J266" s="387">
        <v>3.0107962416004499</v>
      </c>
      <c r="K266" s="533">
        <v>2.0867859289827324</v>
      </c>
      <c r="L266" s="530">
        <f t="shared" si="27"/>
        <v>3.7334534562992176E-2</v>
      </c>
      <c r="M266" s="5"/>
    </row>
    <row r="267" spans="1:13" s="87" customFormat="1" ht="15.5" x14ac:dyDescent="0.35">
      <c r="A267" s="365">
        <v>184</v>
      </c>
      <c r="B267" s="321" t="s">
        <v>2057</v>
      </c>
      <c r="C267" s="158">
        <v>587.91999999999996</v>
      </c>
      <c r="D267" s="158"/>
      <c r="E267" s="158">
        <v>19.7</v>
      </c>
      <c r="F267" s="158">
        <f t="shared" si="26"/>
        <v>607.62</v>
      </c>
      <c r="G267" s="888">
        <f t="shared" si="24"/>
        <v>2.7646687329716392E-3</v>
      </c>
      <c r="H267" s="397">
        <f t="shared" si="28"/>
        <v>11.836790946781424</v>
      </c>
      <c r="I267" s="387">
        <f t="shared" si="25"/>
        <v>2.6040940082919133</v>
      </c>
      <c r="J267" s="387">
        <v>4.8693638869344289</v>
      </c>
      <c r="K267" s="533">
        <v>3.3749610491575393</v>
      </c>
      <c r="L267" s="530">
        <f t="shared" si="27"/>
        <v>3.7334534562992169E-2</v>
      </c>
      <c r="M267" s="5"/>
    </row>
    <row r="268" spans="1:13" s="87" customFormat="1" ht="15.5" x14ac:dyDescent="0.35">
      <c r="A268" s="286">
        <v>185</v>
      </c>
      <c r="B268" s="321" t="s">
        <v>2058</v>
      </c>
      <c r="C268" s="158">
        <v>368.22</v>
      </c>
      <c r="D268" s="158"/>
      <c r="E268" s="158">
        <v>32.1</v>
      </c>
      <c r="F268" s="158">
        <f t="shared" si="26"/>
        <v>400.32000000000005</v>
      </c>
      <c r="G268" s="888">
        <f t="shared" si="24"/>
        <v>1.8214545064073051E-3</v>
      </c>
      <c r="H268" s="397">
        <f t="shared" si="28"/>
        <v>7.798466396457556</v>
      </c>
      <c r="I268" s="387">
        <f t="shared" si="25"/>
        <v>1.7156626072206624</v>
      </c>
      <c r="J268" s="387">
        <v>3.2080967565544105</v>
      </c>
      <c r="K268" s="533">
        <v>2.2235351160244008</v>
      </c>
      <c r="L268" s="530">
        <f t="shared" si="27"/>
        <v>3.7334534562992176E-2</v>
      </c>
      <c r="M268" s="5"/>
    </row>
    <row r="269" spans="1:13" s="87" customFormat="1" ht="15.5" x14ac:dyDescent="0.35">
      <c r="A269" s="365">
        <v>186</v>
      </c>
      <c r="B269" s="321" t="s">
        <v>2059</v>
      </c>
      <c r="C269" s="158">
        <v>267.72000000000003</v>
      </c>
      <c r="D269" s="158"/>
      <c r="E269" s="158">
        <v>43.8</v>
      </c>
      <c r="F269" s="158">
        <f t="shared" si="26"/>
        <v>311.52000000000004</v>
      </c>
      <c r="G269" s="888">
        <f t="shared" si="24"/>
        <v>1.4174148377198335E-3</v>
      </c>
      <c r="H269" s="397">
        <f t="shared" si="28"/>
        <v>6.0685907569555804</v>
      </c>
      <c r="I269" s="387">
        <f t="shared" si="25"/>
        <v>1.3350899665302276</v>
      </c>
      <c r="J269" s="387">
        <v>2.4964685791412622</v>
      </c>
      <c r="K269" s="533">
        <v>1.7303049044362542</v>
      </c>
      <c r="L269" s="530">
        <f t="shared" si="27"/>
        <v>3.7334534562992176E-2</v>
      </c>
      <c r="M269" s="5"/>
    </row>
    <row r="270" spans="1:13" s="87" customFormat="1" ht="15.5" x14ac:dyDescent="0.35">
      <c r="A270" s="365">
        <v>187</v>
      </c>
      <c r="B270" s="321" t="s">
        <v>2060</v>
      </c>
      <c r="C270" s="158">
        <v>410.1</v>
      </c>
      <c r="D270" s="158">
        <v>41.6</v>
      </c>
      <c r="E270" s="158"/>
      <c r="F270" s="158">
        <f t="shared" si="26"/>
        <v>451.70000000000005</v>
      </c>
      <c r="G270" s="888">
        <f t="shared" si="24"/>
        <v>2.0552333147086824E-3</v>
      </c>
      <c r="H270" s="397">
        <f t="shared" si="28"/>
        <v>8.7993786752594882</v>
      </c>
      <c r="I270" s="387">
        <f t="shared" si="25"/>
        <v>1.9358633085570873</v>
      </c>
      <c r="J270" s="387">
        <v>3.6198473844315231</v>
      </c>
      <c r="K270" s="533">
        <v>2.5089198938554702</v>
      </c>
      <c r="L270" s="530">
        <f t="shared" si="27"/>
        <v>3.7334534562992176E-2</v>
      </c>
      <c r="M270" s="5"/>
    </row>
    <row r="271" spans="1:13" s="87" customFormat="1" ht="15.5" x14ac:dyDescent="0.35">
      <c r="A271" s="286">
        <v>188</v>
      </c>
      <c r="B271" s="321" t="s">
        <v>2061</v>
      </c>
      <c r="C271" s="158">
        <v>468.6</v>
      </c>
      <c r="D271" s="158">
        <v>32.299999999999997</v>
      </c>
      <c r="E271" s="158">
        <v>28.8</v>
      </c>
      <c r="F271" s="158">
        <f t="shared" si="26"/>
        <v>529.70000000000005</v>
      </c>
      <c r="G271" s="888">
        <f t="shared" si="24"/>
        <v>2.4101330236909208E-3</v>
      </c>
      <c r="H271" s="397">
        <f t="shared" si="28"/>
        <v>10.318864034281493</v>
      </c>
      <c r="I271" s="387">
        <f t="shared" si="25"/>
        <v>2.2701500875419285</v>
      </c>
      <c r="J271" s="387">
        <v>4.244926188916045</v>
      </c>
      <c r="K271" s="533">
        <v>1.8820593437150959</v>
      </c>
      <c r="L271" s="530">
        <f t="shared" si="27"/>
        <v>3.5333206823587995E-2</v>
      </c>
      <c r="M271" s="5"/>
    </row>
    <row r="272" spans="1:13" s="87" customFormat="1" ht="15.5" x14ac:dyDescent="0.35">
      <c r="A272" s="365">
        <v>189</v>
      </c>
      <c r="B272" s="321" t="s">
        <v>2062</v>
      </c>
      <c r="C272" s="158">
        <v>267.60000000000002</v>
      </c>
      <c r="D272" s="158"/>
      <c r="E272" s="158">
        <v>38.5</v>
      </c>
      <c r="F272" s="158">
        <f t="shared" si="26"/>
        <v>306.10000000000002</v>
      </c>
      <c r="G272" s="888">
        <f t="shared" si="24"/>
        <v>1.3927538579418368E-3</v>
      </c>
      <c r="H272" s="397">
        <f t="shared" si="28"/>
        <v>5.9630060050850764</v>
      </c>
      <c r="I272" s="387">
        <f t="shared" si="25"/>
        <v>1.3118613211187169</v>
      </c>
      <c r="J272" s="387">
        <v>2.4530336160604143</v>
      </c>
      <c r="K272" s="533">
        <v>1.7002000874676984</v>
      </c>
      <c r="L272" s="530">
        <f t="shared" si="27"/>
        <v>3.7334534562992176E-2</v>
      </c>
      <c r="M272" s="5"/>
    </row>
    <row r="273" spans="1:13" s="87" customFormat="1" ht="15.5" x14ac:dyDescent="0.35">
      <c r="A273" s="365">
        <v>190</v>
      </c>
      <c r="B273" s="321" t="s">
        <v>2063</v>
      </c>
      <c r="C273" s="158">
        <v>551.6</v>
      </c>
      <c r="D273" s="158"/>
      <c r="E273" s="158"/>
      <c r="F273" s="158">
        <f t="shared" si="26"/>
        <v>551.6</v>
      </c>
      <c r="G273" s="888">
        <f t="shared" si="24"/>
        <v>2.5097779419820877E-3</v>
      </c>
      <c r="H273" s="397">
        <f t="shared" si="28"/>
        <v>10.745488769699209</v>
      </c>
      <c r="I273" s="387">
        <f t="shared" si="25"/>
        <v>2.3640075293338261</v>
      </c>
      <c r="J273" s="387">
        <v>4.4204290840213147</v>
      </c>
      <c r="K273" s="533">
        <v>3.0638038818921345</v>
      </c>
      <c r="L273" s="530">
        <f t="shared" si="27"/>
        <v>3.7334534562992169E-2</v>
      </c>
      <c r="M273" s="5"/>
    </row>
    <row r="274" spans="1:13" s="87" customFormat="1" ht="15.5" x14ac:dyDescent="0.35">
      <c r="A274" s="286">
        <v>191</v>
      </c>
      <c r="B274" s="321" t="s">
        <v>2064</v>
      </c>
      <c r="C274" s="158">
        <v>291.2</v>
      </c>
      <c r="D274" s="158"/>
      <c r="E274" s="158">
        <v>38</v>
      </c>
      <c r="F274" s="158">
        <f t="shared" si="26"/>
        <v>329.2</v>
      </c>
      <c r="G274" s="888">
        <f t="shared" si="24"/>
        <v>1.4978587717558072E-3</v>
      </c>
      <c r="H274" s="397">
        <f t="shared" si="28"/>
        <v>6.4130074383339002</v>
      </c>
      <c r="I274" s="387">
        <f t="shared" si="25"/>
        <v>1.4108616364334581</v>
      </c>
      <c r="J274" s="387">
        <v>2.6381531081577534</v>
      </c>
      <c r="K274" s="533">
        <v>1.8285065952119119</v>
      </c>
      <c r="L274" s="530">
        <f t="shared" si="27"/>
        <v>3.7334534562992176E-2</v>
      </c>
      <c r="M274" s="5"/>
    </row>
    <row r="275" spans="1:13" s="87" customFormat="1" ht="15.5" x14ac:dyDescent="0.35">
      <c r="A275" s="365">
        <v>192</v>
      </c>
      <c r="B275" s="321" t="s">
        <v>2065</v>
      </c>
      <c r="C275" s="158">
        <v>620.70000000000005</v>
      </c>
      <c r="D275" s="158">
        <v>10.7</v>
      </c>
      <c r="E275" s="158"/>
      <c r="F275" s="158">
        <f t="shared" si="26"/>
        <v>631.40000000000009</v>
      </c>
      <c r="G275" s="888">
        <f t="shared" si="24"/>
        <v>2.8728676442485324E-3</v>
      </c>
      <c r="H275" s="397">
        <f t="shared" si="28"/>
        <v>12.300039175467878</v>
      </c>
      <c r="I275" s="387">
        <f t="shared" si="25"/>
        <v>2.7060086186029331</v>
      </c>
      <c r="J275" s="387">
        <v>5.0599327839939425</v>
      </c>
      <c r="K275" s="533">
        <v>3.5070445450085095</v>
      </c>
      <c r="L275" s="530">
        <f t="shared" si="27"/>
        <v>3.7334534562992176E-2</v>
      </c>
      <c r="M275" s="5"/>
    </row>
    <row r="276" spans="1:13" s="87" customFormat="1" ht="15.5" x14ac:dyDescent="0.35">
      <c r="A276" s="365">
        <v>193</v>
      </c>
      <c r="B276" s="321" t="s">
        <v>2066</v>
      </c>
      <c r="C276" s="158">
        <v>373.3</v>
      </c>
      <c r="D276" s="158"/>
      <c r="E276" s="158"/>
      <c r="F276" s="158">
        <f t="shared" si="26"/>
        <v>373.3</v>
      </c>
      <c r="G276" s="888">
        <f t="shared" ref="G276:G339" si="29">1/219780.4*F276</f>
        <v>1.6985136072188423E-3</v>
      </c>
      <c r="H276" s="397">
        <f t="shared" si="28"/>
        <v>7.2721010836271116</v>
      </c>
      <c r="I276" s="387">
        <f t="shared" si="25"/>
        <v>1.5998622383979646</v>
      </c>
      <c r="J276" s="387">
        <v>2.9915630476163106</v>
      </c>
      <c r="K276" s="533">
        <v>2.0734553827235929</v>
      </c>
      <c r="L276" s="530">
        <f t="shared" si="27"/>
        <v>3.7334534562992176E-2</v>
      </c>
      <c r="M276" s="5"/>
    </row>
    <row r="277" spans="1:13" s="87" customFormat="1" ht="15.5" x14ac:dyDescent="0.35">
      <c r="A277" s="286">
        <v>194</v>
      </c>
      <c r="B277" s="321" t="s">
        <v>2067</v>
      </c>
      <c r="C277" s="158">
        <v>851.4</v>
      </c>
      <c r="D277" s="158"/>
      <c r="E277" s="158">
        <v>67</v>
      </c>
      <c r="F277" s="158">
        <f t="shared" si="26"/>
        <v>918.4</v>
      </c>
      <c r="G277" s="888">
        <f t="shared" si="29"/>
        <v>4.1787165734524104E-3</v>
      </c>
      <c r="H277" s="397">
        <f t="shared" si="28"/>
        <v>17.890966073407821</v>
      </c>
      <c r="I277" s="387">
        <f t="shared" si="25"/>
        <v>3.9360125361497205</v>
      </c>
      <c r="J277" s="387">
        <v>7.3599022312639155</v>
      </c>
      <c r="K277" s="533">
        <v>5.1011557018305584</v>
      </c>
      <c r="L277" s="530">
        <f t="shared" si="27"/>
        <v>3.7334534562992176E-2</v>
      </c>
      <c r="M277" s="5"/>
    </row>
    <row r="278" spans="1:13" s="87" customFormat="1" ht="15.5" x14ac:dyDescent="0.35">
      <c r="A278" s="365">
        <v>195</v>
      </c>
      <c r="B278" s="321" t="s">
        <v>2068</v>
      </c>
      <c r="C278" s="158">
        <v>756.6</v>
      </c>
      <c r="D278" s="158"/>
      <c r="E278" s="158">
        <v>22.2</v>
      </c>
      <c r="F278" s="158">
        <f t="shared" si="26"/>
        <v>778.80000000000007</v>
      </c>
      <c r="G278" s="888">
        <f t="shared" si="29"/>
        <v>3.5435370942995831E-3</v>
      </c>
      <c r="H278" s="397">
        <f t="shared" si="28"/>
        <v>15.17147689238895</v>
      </c>
      <c r="I278" s="387">
        <f t="shared" si="25"/>
        <v>3.3377249163255693</v>
      </c>
      <c r="J278" s="387">
        <v>6.241171447853155</v>
      </c>
      <c r="K278" s="533">
        <v>4.3257622610906354</v>
      </c>
      <c r="L278" s="530">
        <f t="shared" si="27"/>
        <v>3.7334534562992176E-2</v>
      </c>
      <c r="M278" s="5"/>
    </row>
    <row r="279" spans="1:13" s="87" customFormat="1" ht="15.5" x14ac:dyDescent="0.35">
      <c r="A279" s="365">
        <v>196</v>
      </c>
      <c r="B279" s="321" t="s">
        <v>2069</v>
      </c>
      <c r="C279" s="158">
        <v>806.91</v>
      </c>
      <c r="D279" s="158"/>
      <c r="E279" s="158"/>
      <c r="F279" s="158">
        <f t="shared" si="26"/>
        <v>806.91</v>
      </c>
      <c r="G279" s="888">
        <f t="shared" si="29"/>
        <v>3.6714374894212588E-3</v>
      </c>
      <c r="H279" s="397">
        <f t="shared" si="28"/>
        <v>15.719076039082648</v>
      </c>
      <c r="I279" s="387">
        <f t="shared" si="25"/>
        <v>3.4581967285981823</v>
      </c>
      <c r="J279" s="387">
        <v>6.466440232392384</v>
      </c>
      <c r="K279" s="533">
        <v>4.4818962841508014</v>
      </c>
      <c r="L279" s="530">
        <f t="shared" si="27"/>
        <v>3.7334534562992176E-2</v>
      </c>
      <c r="M279" s="5"/>
    </row>
    <row r="280" spans="1:13" s="87" customFormat="1" ht="15.5" x14ac:dyDescent="0.35">
      <c r="A280" s="286">
        <v>197</v>
      </c>
      <c r="B280" s="321" t="s">
        <v>2070</v>
      </c>
      <c r="C280" s="158">
        <v>751.2</v>
      </c>
      <c r="D280" s="158"/>
      <c r="E280" s="158">
        <v>53.8</v>
      </c>
      <c r="F280" s="158">
        <f t="shared" si="26"/>
        <v>805</v>
      </c>
      <c r="G280" s="888">
        <f t="shared" si="29"/>
        <v>3.6627469965474632E-3</v>
      </c>
      <c r="H280" s="397">
        <f t="shared" si="28"/>
        <v>15.681868128368135</v>
      </c>
      <c r="I280" s="387">
        <f t="shared" si="25"/>
        <v>3.4500109882409897</v>
      </c>
      <c r="J280" s="387">
        <v>6.45113381551334</v>
      </c>
      <c r="K280" s="533">
        <v>4.4712873910862365</v>
      </c>
      <c r="L280" s="530">
        <f t="shared" si="27"/>
        <v>3.7334534562992176E-2</v>
      </c>
      <c r="M280" s="5"/>
    </row>
    <row r="281" spans="1:13" s="87" customFormat="1" ht="15.5" x14ac:dyDescent="0.35">
      <c r="A281" s="365">
        <v>198</v>
      </c>
      <c r="B281" s="321" t="s">
        <v>2071</v>
      </c>
      <c r="C281" s="158">
        <v>426.8</v>
      </c>
      <c r="D281" s="158"/>
      <c r="E281" s="158">
        <v>65.099999999999994</v>
      </c>
      <c r="F281" s="158">
        <f t="shared" si="26"/>
        <v>491.9</v>
      </c>
      <c r="G281" s="888">
        <f t="shared" si="29"/>
        <v>2.2381431647226051E-3</v>
      </c>
      <c r="H281" s="397">
        <f t="shared" si="28"/>
        <v>9.582498052601597</v>
      </c>
      <c r="I281" s="387">
        <f t="shared" si="25"/>
        <v>2.1081495715723513</v>
      </c>
      <c r="J281" s="387">
        <v>3.9420033836658535</v>
      </c>
      <c r="K281" s="533">
        <v>2.2397571247841404</v>
      </c>
      <c r="L281" s="530">
        <f t="shared" si="27"/>
        <v>3.6333417630867948E-2</v>
      </c>
      <c r="M281" s="5"/>
    </row>
    <row r="282" spans="1:13" s="87" customFormat="1" ht="15.5" x14ac:dyDescent="0.35">
      <c r="A282" s="365">
        <v>199</v>
      </c>
      <c r="B282" s="321" t="s">
        <v>2072</v>
      </c>
      <c r="C282" s="158">
        <v>640.20000000000005</v>
      </c>
      <c r="D282" s="158"/>
      <c r="E282" s="158"/>
      <c r="F282" s="158">
        <f t="shared" si="26"/>
        <v>640.20000000000005</v>
      </c>
      <c r="G282" s="888">
        <f t="shared" si="29"/>
        <v>2.9129076114157593E-3</v>
      </c>
      <c r="H282" s="397">
        <f t="shared" si="28"/>
        <v>12.471468292896002</v>
      </c>
      <c r="I282" s="387">
        <f t="shared" si="25"/>
        <v>2.7437230244371205</v>
      </c>
      <c r="J282" s="387">
        <v>5.1304544952691193</v>
      </c>
      <c r="K282" s="533">
        <v>2.9150081546794202</v>
      </c>
      <c r="L282" s="530">
        <f t="shared" si="27"/>
        <v>3.6333417630867948E-2</v>
      </c>
      <c r="M282" s="5"/>
    </row>
    <row r="283" spans="1:13" s="87" customFormat="1" ht="15.5" x14ac:dyDescent="0.35">
      <c r="A283" s="286">
        <v>200</v>
      </c>
      <c r="B283" s="321" t="s">
        <v>2073</v>
      </c>
      <c r="C283" s="158">
        <v>537.94000000000005</v>
      </c>
      <c r="D283" s="158"/>
      <c r="E283" s="158"/>
      <c r="F283" s="158">
        <f t="shared" si="26"/>
        <v>537.94000000000005</v>
      </c>
      <c r="G283" s="888">
        <f t="shared" si="29"/>
        <v>2.4476249929475061E-3</v>
      </c>
      <c r="H283" s="397">
        <f t="shared" si="28"/>
        <v>10.479384026055099</v>
      </c>
      <c r="I283" s="387">
        <f t="shared" si="25"/>
        <v>2.3054644857321218</v>
      </c>
      <c r="J283" s="387">
        <v>4.3109601549282566</v>
      </c>
      <c r="K283" s="533">
        <v>1.9113366119654496</v>
      </c>
      <c r="L283" s="530">
        <f t="shared" si="27"/>
        <v>3.5333206823587995E-2</v>
      </c>
      <c r="M283" s="5"/>
    </row>
    <row r="284" spans="1:13" s="87" customFormat="1" ht="15.5" x14ac:dyDescent="0.35">
      <c r="A284" s="365">
        <v>201</v>
      </c>
      <c r="B284" s="321" t="s">
        <v>2074</v>
      </c>
      <c r="C284" s="158">
        <v>905.4</v>
      </c>
      <c r="D284" s="158"/>
      <c r="E284" s="158">
        <v>24.5</v>
      </c>
      <c r="F284" s="158">
        <f t="shared" si="26"/>
        <v>929.9</v>
      </c>
      <c r="G284" s="888">
        <f t="shared" si="29"/>
        <v>4.2310415305459453E-3</v>
      </c>
      <c r="H284" s="397">
        <f t="shared" si="28"/>
        <v>18.114992760955936</v>
      </c>
      <c r="I284" s="387">
        <f t="shared" si="25"/>
        <v>3.9852984074103057</v>
      </c>
      <c r="J284" s="387">
        <v>7.4520612857712472</v>
      </c>
      <c r="K284" s="533">
        <v>4.2340926008066111</v>
      </c>
      <c r="L284" s="530">
        <f t="shared" si="27"/>
        <v>3.6333417630867941E-2</v>
      </c>
      <c r="M284" s="5"/>
    </row>
    <row r="285" spans="1:13" s="87" customFormat="1" ht="15.5" x14ac:dyDescent="0.35">
      <c r="A285" s="365">
        <v>202</v>
      </c>
      <c r="B285" s="321" t="s">
        <v>2075</v>
      </c>
      <c r="C285" s="158">
        <v>1352.86</v>
      </c>
      <c r="D285" s="158">
        <v>33</v>
      </c>
      <c r="E285" s="158">
        <v>31.5</v>
      </c>
      <c r="F285" s="158">
        <f t="shared" si="26"/>
        <v>1417.36</v>
      </c>
      <c r="G285" s="888">
        <f t="shared" si="29"/>
        <v>6.4489827118341765E-3</v>
      </c>
      <c r="H285" s="397">
        <f t="shared" si="28"/>
        <v>27.610997031582432</v>
      </c>
      <c r="I285" s="387">
        <f t="shared" si="25"/>
        <v>6.0744193469481349</v>
      </c>
      <c r="J285" s="387">
        <v>11.358483260566445</v>
      </c>
      <c r="K285" s="533">
        <v>5.0359743843836666</v>
      </c>
      <c r="L285" s="530">
        <f t="shared" si="27"/>
        <v>3.5333206823588002E-2</v>
      </c>
      <c r="M285" s="5"/>
    </row>
    <row r="286" spans="1:13" s="87" customFormat="1" ht="15.5" x14ac:dyDescent="0.35">
      <c r="A286" s="286">
        <v>203</v>
      </c>
      <c r="B286" s="321" t="s">
        <v>2076</v>
      </c>
      <c r="C286" s="158">
        <v>725.18</v>
      </c>
      <c r="D286" s="158"/>
      <c r="E286" s="158">
        <v>60.8</v>
      </c>
      <c r="F286" s="158">
        <f t="shared" si="26"/>
        <v>785.9799999999999</v>
      </c>
      <c r="G286" s="888">
        <f t="shared" si="29"/>
        <v>3.5762060675110247E-3</v>
      </c>
      <c r="H286" s="397">
        <f t="shared" si="28"/>
        <v>15.311347467745076</v>
      </c>
      <c r="I286" s="387">
        <f t="shared" si="25"/>
        <v>3.3684964429039166</v>
      </c>
      <c r="J286" s="387">
        <v>6.2987107531890363</v>
      </c>
      <c r="K286" s="533">
        <v>4.3656428119825597</v>
      </c>
      <c r="L286" s="530">
        <f t="shared" si="27"/>
        <v>3.7334534562992176E-2</v>
      </c>
      <c r="M286" s="5"/>
    </row>
    <row r="287" spans="1:13" s="87" customFormat="1" ht="15.5" x14ac:dyDescent="0.35">
      <c r="A287" s="365">
        <v>204</v>
      </c>
      <c r="B287" s="321" t="s">
        <v>2077</v>
      </c>
      <c r="C287" s="158">
        <v>426.28</v>
      </c>
      <c r="D287" s="158">
        <v>59.4</v>
      </c>
      <c r="E287" s="158"/>
      <c r="F287" s="158">
        <f t="shared" si="26"/>
        <v>485.67999999999995</v>
      </c>
      <c r="G287" s="888">
        <f t="shared" si="29"/>
        <v>2.209842187929406E-3</v>
      </c>
      <c r="H287" s="397">
        <f t="shared" si="28"/>
        <v>9.4613288355103542</v>
      </c>
      <c r="I287" s="387">
        <f t="shared" si="25"/>
        <v>2.0814923438122781</v>
      </c>
      <c r="J287" s="387">
        <v>3.8921573559236258</v>
      </c>
      <c r="K287" s="533">
        <v>2.6976582113077807</v>
      </c>
      <c r="L287" s="530">
        <f t="shared" si="27"/>
        <v>3.7334534562992176E-2</v>
      </c>
      <c r="M287" s="5"/>
    </row>
    <row r="288" spans="1:13" s="87" customFormat="1" ht="15.5" x14ac:dyDescent="0.35">
      <c r="A288" s="365">
        <v>205</v>
      </c>
      <c r="B288" s="321" t="s">
        <v>2078</v>
      </c>
      <c r="C288" s="158">
        <v>402.07</v>
      </c>
      <c r="D288" s="158">
        <v>59.1</v>
      </c>
      <c r="E288" s="158"/>
      <c r="F288" s="158">
        <f t="shared" si="26"/>
        <v>461.17</v>
      </c>
      <c r="G288" s="888">
        <f t="shared" si="29"/>
        <v>2.0983217793761411E-3</v>
      </c>
      <c r="H288" s="397">
        <f t="shared" si="28"/>
        <v>8.9838597823099793</v>
      </c>
      <c r="I288" s="387">
        <f t="shared" si="25"/>
        <v>1.9764491521081955</v>
      </c>
      <c r="J288" s="387">
        <v>3.695738362360605</v>
      </c>
      <c r="K288" s="533">
        <v>2.0998349120485909</v>
      </c>
      <c r="L288" s="530">
        <f t="shared" si="27"/>
        <v>3.6333417630867948E-2</v>
      </c>
      <c r="M288" s="5"/>
    </row>
    <row r="289" spans="1:13" s="87" customFormat="1" ht="15.5" x14ac:dyDescent="0.35">
      <c r="A289" s="286">
        <v>206</v>
      </c>
      <c r="B289" s="321" t="s">
        <v>2079</v>
      </c>
      <c r="C289" s="158">
        <v>305.37</v>
      </c>
      <c r="D289" s="158"/>
      <c r="E289" s="158"/>
      <c r="F289" s="158">
        <f t="shared" si="26"/>
        <v>305.37</v>
      </c>
      <c r="G289" s="888">
        <f t="shared" si="29"/>
        <v>1.3894323606654644E-3</v>
      </c>
      <c r="H289" s="397">
        <f t="shared" si="28"/>
        <v>5.9487851805711527</v>
      </c>
      <c r="I289" s="387">
        <f t="shared" si="25"/>
        <v>1.3087327397256536</v>
      </c>
      <c r="J289" s="387">
        <v>2.4471835195569054</v>
      </c>
      <c r="K289" s="533">
        <v>1.0849999278653557</v>
      </c>
      <c r="L289" s="530">
        <f t="shared" si="27"/>
        <v>3.5333206823588002E-2</v>
      </c>
      <c r="M289" s="5"/>
    </row>
    <row r="290" spans="1:13" s="87" customFormat="1" ht="15.5" x14ac:dyDescent="0.35">
      <c r="A290" s="365">
        <v>207</v>
      </c>
      <c r="B290" s="321" t="s">
        <v>2080</v>
      </c>
      <c r="C290" s="158">
        <v>170.8</v>
      </c>
      <c r="D290" s="158"/>
      <c r="E290" s="158"/>
      <c r="F290" s="158">
        <f t="shared" si="26"/>
        <v>170.8</v>
      </c>
      <c r="G290" s="888">
        <f t="shared" si="29"/>
        <v>7.7713936274572272E-4</v>
      </c>
      <c r="H290" s="397">
        <f t="shared" si="28"/>
        <v>3.3272833246276745</v>
      </c>
      <c r="I290" s="387">
        <f t="shared" si="25"/>
        <v>0.73200233141808835</v>
      </c>
      <c r="J290" s="387">
        <v>1.3687623052045697</v>
      </c>
      <c r="K290" s="533">
        <v>0.60686376421849797</v>
      </c>
      <c r="L290" s="530">
        <f t="shared" si="27"/>
        <v>3.5333206823588002E-2</v>
      </c>
      <c r="M290" s="5"/>
    </row>
    <row r="291" spans="1:13" s="87" customFormat="1" ht="15.5" x14ac:dyDescent="0.35">
      <c r="A291" s="365">
        <v>208</v>
      </c>
      <c r="B291" s="321" t="s">
        <v>2081</v>
      </c>
      <c r="C291" s="158">
        <v>678.2</v>
      </c>
      <c r="D291" s="158"/>
      <c r="E291" s="158"/>
      <c r="F291" s="158">
        <f t="shared" si="26"/>
        <v>678.2</v>
      </c>
      <c r="G291" s="888">
        <f t="shared" si="29"/>
        <v>3.0858074696378753E-3</v>
      </c>
      <c r="H291" s="397">
        <f t="shared" si="28"/>
        <v>13.211730390881081</v>
      </c>
      <c r="I291" s="387">
        <f t="shared" si="25"/>
        <v>2.9065806859938381</v>
      </c>
      <c r="J291" s="387">
        <v>5.4349800666846555</v>
      </c>
      <c r="K291" s="533">
        <v>3.7669901970617219</v>
      </c>
      <c r="L291" s="530">
        <f t="shared" si="27"/>
        <v>3.7334534562992176E-2</v>
      </c>
      <c r="M291" s="5"/>
    </row>
    <row r="292" spans="1:13" s="87" customFormat="1" ht="15.5" x14ac:dyDescent="0.35">
      <c r="A292" s="286">
        <v>209</v>
      </c>
      <c r="B292" s="321" t="s">
        <v>2082</v>
      </c>
      <c r="C292" s="158">
        <v>2613.27</v>
      </c>
      <c r="D292" s="158"/>
      <c r="E292" s="158"/>
      <c r="F292" s="158">
        <f t="shared" si="26"/>
        <v>2613.27</v>
      </c>
      <c r="G292" s="888">
        <f t="shared" si="29"/>
        <v>1.1890368749897627E-2</v>
      </c>
      <c r="H292" s="397">
        <f t="shared" si="28"/>
        <v>50.908019284249193</v>
      </c>
      <c r="I292" s="387">
        <f t="shared" si="25"/>
        <v>11.199764242534823</v>
      </c>
      <c r="J292" s="387">
        <v>20.942303684554716</v>
      </c>
      <c r="K292" s="533">
        <v>14.515131926091836</v>
      </c>
      <c r="L292" s="530">
        <f t="shared" si="27"/>
        <v>3.7334534562992183E-2</v>
      </c>
      <c r="M292" s="5"/>
    </row>
    <row r="293" spans="1:13" s="87" customFormat="1" ht="15.5" x14ac:dyDescent="0.35">
      <c r="A293" s="365">
        <v>210</v>
      </c>
      <c r="B293" s="321" t="s">
        <v>2083</v>
      </c>
      <c r="C293" s="158">
        <v>2055.4499999999998</v>
      </c>
      <c r="D293" s="158"/>
      <c r="E293" s="158"/>
      <c r="F293" s="158">
        <f t="shared" si="26"/>
        <v>2055.4499999999998</v>
      </c>
      <c r="G293" s="888">
        <f t="shared" si="29"/>
        <v>9.3522898311223391E-3</v>
      </c>
      <c r="H293" s="397">
        <f t="shared" si="28"/>
        <v>40.041361297458735</v>
      </c>
      <c r="I293" s="387">
        <f t="shared" ref="I293:I354" si="30">H293*0.22</f>
        <v>8.809099485440921</v>
      </c>
      <c r="J293" s="387">
        <v>16.472028572791171</v>
      </c>
      <c r="K293" s="533">
        <v>7.3031506098531125</v>
      </c>
      <c r="L293" s="530">
        <f t="shared" si="27"/>
        <v>3.5333206823587995E-2</v>
      </c>
      <c r="M293" s="5"/>
    </row>
    <row r="294" spans="1:13" s="87" customFormat="1" ht="15.5" x14ac:dyDescent="0.35">
      <c r="A294" s="365">
        <v>211</v>
      </c>
      <c r="B294" s="321" t="s">
        <v>2084</v>
      </c>
      <c r="C294" s="158">
        <v>3486.96</v>
      </c>
      <c r="D294" s="158"/>
      <c r="E294" s="158"/>
      <c r="F294" s="158">
        <f t="shared" si="26"/>
        <v>3486.96</v>
      </c>
      <c r="G294" s="888">
        <f t="shared" si="29"/>
        <v>1.586565499016291E-2</v>
      </c>
      <c r="H294" s="397">
        <f t="shared" si="28"/>
        <v>67.928008557632992</v>
      </c>
      <c r="I294" s="387">
        <f t="shared" si="30"/>
        <v>14.944161882679259</v>
      </c>
      <c r="J294" s="387">
        <v>27.943907539555774</v>
      </c>
      <c r="K294" s="533">
        <v>12.389400885710383</v>
      </c>
      <c r="L294" s="530">
        <f t="shared" si="27"/>
        <v>3.5333206823588002E-2</v>
      </c>
      <c r="M294" s="5"/>
    </row>
    <row r="295" spans="1:13" s="87" customFormat="1" ht="15.5" x14ac:dyDescent="0.35">
      <c r="A295" s="286">
        <v>212</v>
      </c>
      <c r="B295" s="321" t="s">
        <v>2085</v>
      </c>
      <c r="C295" s="158">
        <v>394.94</v>
      </c>
      <c r="D295" s="158"/>
      <c r="E295" s="158"/>
      <c r="F295" s="158">
        <f t="shared" si="26"/>
        <v>394.94</v>
      </c>
      <c r="G295" s="888">
        <f t="shared" si="29"/>
        <v>1.7969755264800684E-3</v>
      </c>
      <c r="H295" s="397">
        <f t="shared" si="28"/>
        <v>7.6936608678480889</v>
      </c>
      <c r="I295" s="387">
        <f t="shared" si="30"/>
        <v>1.6926053909265795</v>
      </c>
      <c r="J295" s="387">
        <v>3.164982346706632</v>
      </c>
      <c r="K295" s="533">
        <v>2.1936524748268305</v>
      </c>
      <c r="L295" s="530">
        <f t="shared" si="27"/>
        <v>3.7334534562992176E-2</v>
      </c>
      <c r="M295" s="5"/>
    </row>
    <row r="296" spans="1:13" s="87" customFormat="1" ht="15.5" x14ac:dyDescent="0.35">
      <c r="A296" s="365">
        <v>213</v>
      </c>
      <c r="B296" s="321" t="s">
        <v>2086</v>
      </c>
      <c r="C296" s="158">
        <v>333.47</v>
      </c>
      <c r="D296" s="158"/>
      <c r="E296" s="158">
        <v>18.2</v>
      </c>
      <c r="F296" s="158">
        <f t="shared" si="26"/>
        <v>351.67</v>
      </c>
      <c r="G296" s="888">
        <f t="shared" si="29"/>
        <v>1.6000971879203062E-3</v>
      </c>
      <c r="H296" s="397">
        <f t="shared" si="28"/>
        <v>6.8507361052213946</v>
      </c>
      <c r="I296" s="387">
        <f t="shared" si="30"/>
        <v>1.5071619431487069</v>
      </c>
      <c r="J296" s="387">
        <v>2.8182238868342564</v>
      </c>
      <c r="K296" s="533">
        <v>1.9533138345631018</v>
      </c>
      <c r="L296" s="530">
        <f t="shared" si="27"/>
        <v>3.7334534562992176E-2</v>
      </c>
      <c r="M296" s="5"/>
    </row>
    <row r="297" spans="1:13" s="87" customFormat="1" ht="15.5" x14ac:dyDescent="0.35">
      <c r="A297" s="365">
        <v>214</v>
      </c>
      <c r="B297" s="321" t="s">
        <v>2087</v>
      </c>
      <c r="C297" s="158">
        <v>615.6</v>
      </c>
      <c r="D297" s="158"/>
      <c r="E297" s="158"/>
      <c r="F297" s="158">
        <f t="shared" si="26"/>
        <v>615.6</v>
      </c>
      <c r="G297" s="888">
        <f t="shared" si="29"/>
        <v>2.800977703198284E-3</v>
      </c>
      <c r="H297" s="397">
        <f t="shared" si="28"/>
        <v>11.992245987358292</v>
      </c>
      <c r="I297" s="387">
        <f t="shared" si="30"/>
        <v>2.6382941172188241</v>
      </c>
      <c r="J297" s="387">
        <v>4.9333142569316921</v>
      </c>
      <c r="K297" s="533">
        <v>3.4192851154691768</v>
      </c>
      <c r="L297" s="530">
        <f t="shared" si="27"/>
        <v>3.7334534562992176E-2</v>
      </c>
      <c r="M297" s="5"/>
    </row>
    <row r="298" spans="1:13" s="87" customFormat="1" ht="15.5" x14ac:dyDescent="0.35">
      <c r="A298" s="286">
        <v>215</v>
      </c>
      <c r="B298" s="321" t="s">
        <v>2088</v>
      </c>
      <c r="C298" s="158">
        <v>571.49</v>
      </c>
      <c r="D298" s="158"/>
      <c r="E298" s="158"/>
      <c r="F298" s="158">
        <f t="shared" si="26"/>
        <v>571.49</v>
      </c>
      <c r="G298" s="888">
        <f t="shared" si="29"/>
        <v>2.6002773677725587E-3</v>
      </c>
      <c r="H298" s="397">
        <f t="shared" si="28"/>
        <v>11.132957536249821</v>
      </c>
      <c r="I298" s="387">
        <f t="shared" si="30"/>
        <v>2.4492506579749604</v>
      </c>
      <c r="J298" s="387">
        <v>4.5798241791648682</v>
      </c>
      <c r="K298" s="533">
        <v>3.17428078401475</v>
      </c>
      <c r="L298" s="530">
        <f t="shared" si="27"/>
        <v>3.7334534562992176E-2</v>
      </c>
      <c r="M298" s="5"/>
    </row>
    <row r="299" spans="1:13" s="87" customFormat="1" ht="15.5" x14ac:dyDescent="0.35">
      <c r="A299" s="365">
        <v>216</v>
      </c>
      <c r="B299" s="321" t="s">
        <v>2089</v>
      </c>
      <c r="C299" s="158">
        <v>316.76</v>
      </c>
      <c r="D299" s="158">
        <v>22.5</v>
      </c>
      <c r="E299" s="158"/>
      <c r="F299" s="158">
        <f t="shared" ref="F299:F362" si="31">C299+D299+E299</f>
        <v>339.26</v>
      </c>
      <c r="G299" s="888">
        <f t="shared" si="29"/>
        <v>1.5436317342219781E-3</v>
      </c>
      <c r="H299" s="397">
        <f t="shared" si="28"/>
        <v>6.6089820884846882</v>
      </c>
      <c r="I299" s="387">
        <f t="shared" si="30"/>
        <v>1.4539760594666313</v>
      </c>
      <c r="J299" s="387">
        <v>2.7187722462746033</v>
      </c>
      <c r="K299" s="533">
        <v>1.8843838016148031</v>
      </c>
      <c r="L299" s="530">
        <f t="shared" si="27"/>
        <v>3.7334534562992183E-2</v>
      </c>
      <c r="M299" s="5"/>
    </row>
    <row r="300" spans="1:13" s="87" customFormat="1" ht="15.5" x14ac:dyDescent="0.35">
      <c r="A300" s="365">
        <v>217</v>
      </c>
      <c r="B300" s="321" t="s">
        <v>2090</v>
      </c>
      <c r="C300" s="158">
        <v>364.76</v>
      </c>
      <c r="D300" s="158"/>
      <c r="E300" s="158"/>
      <c r="F300" s="158">
        <f t="shared" si="31"/>
        <v>364.76</v>
      </c>
      <c r="G300" s="888">
        <f t="shared" si="29"/>
        <v>1.6596566390815561E-3</v>
      </c>
      <c r="H300" s="397">
        <f t="shared" si="28"/>
        <v>7.1057369173957285</v>
      </c>
      <c r="I300" s="387">
        <f t="shared" si="30"/>
        <v>1.5632621218270604</v>
      </c>
      <c r="J300" s="387">
        <v>2.9231249323560817</v>
      </c>
      <c r="K300" s="533">
        <v>2.0260208556181563</v>
      </c>
      <c r="L300" s="530">
        <f t="shared" si="27"/>
        <v>3.7334534562992183E-2</v>
      </c>
      <c r="M300" s="5"/>
    </row>
    <row r="301" spans="1:13" s="87" customFormat="1" ht="15.5" x14ac:dyDescent="0.35">
      <c r="A301" s="286">
        <v>218</v>
      </c>
      <c r="B301" s="321" t="s">
        <v>2091</v>
      </c>
      <c r="C301" s="158">
        <v>406.15</v>
      </c>
      <c r="D301" s="158"/>
      <c r="E301" s="158">
        <v>39.5</v>
      </c>
      <c r="F301" s="158">
        <f t="shared" si="31"/>
        <v>445.65</v>
      </c>
      <c r="G301" s="888">
        <f t="shared" si="29"/>
        <v>2.0277058372812134E-3</v>
      </c>
      <c r="H301" s="397">
        <f t="shared" si="28"/>
        <v>8.6815211570276514</v>
      </c>
      <c r="I301" s="387">
        <f t="shared" si="30"/>
        <v>1.9099346545460834</v>
      </c>
      <c r="J301" s="387">
        <v>3.5713637079298381</v>
      </c>
      <c r="K301" s="533">
        <v>2.4753158084938898</v>
      </c>
      <c r="L301" s="530">
        <f t="shared" si="27"/>
        <v>3.7334534562992169E-2</v>
      </c>
      <c r="M301" s="5"/>
    </row>
    <row r="302" spans="1:13" s="87" customFormat="1" ht="15.5" x14ac:dyDescent="0.35">
      <c r="A302" s="365">
        <v>219</v>
      </c>
      <c r="B302" s="321" t="s">
        <v>2092</v>
      </c>
      <c r="C302" s="158">
        <v>515.54999999999995</v>
      </c>
      <c r="D302" s="158"/>
      <c r="E302" s="158"/>
      <c r="F302" s="158">
        <f t="shared" si="31"/>
        <v>515.54999999999995</v>
      </c>
      <c r="G302" s="888">
        <f t="shared" si="29"/>
        <v>2.3457505764845274E-3</v>
      </c>
      <c r="H302" s="397">
        <f t="shared" si="28"/>
        <v>10.04321380568968</v>
      </c>
      <c r="I302" s="387">
        <f t="shared" si="30"/>
        <v>2.2095070372517296</v>
      </c>
      <c r="J302" s="387">
        <v>4.1315304827178911</v>
      </c>
      <c r="K302" s="533">
        <v>2.8635679682913162</v>
      </c>
      <c r="L302" s="530">
        <f t="shared" si="27"/>
        <v>3.7334534562992176E-2</v>
      </c>
      <c r="M302" s="5"/>
    </row>
    <row r="303" spans="1:13" s="87" customFormat="1" ht="15.5" x14ac:dyDescent="0.35">
      <c r="A303" s="365">
        <v>220</v>
      </c>
      <c r="B303" s="321" t="s">
        <v>2093</v>
      </c>
      <c r="C303" s="158">
        <v>938.04</v>
      </c>
      <c r="D303" s="158">
        <v>31.8</v>
      </c>
      <c r="E303" s="158"/>
      <c r="F303" s="158">
        <f t="shared" si="31"/>
        <v>969.83999999999992</v>
      </c>
      <c r="G303" s="888">
        <f t="shared" si="29"/>
        <v>4.4127683815299275E-3</v>
      </c>
      <c r="H303" s="397">
        <f t="shared" si="28"/>
        <v>18.893047187101306</v>
      </c>
      <c r="I303" s="387">
        <f t="shared" si="30"/>
        <v>4.1564703811622872</v>
      </c>
      <c r="J303" s="387">
        <v>7.7721336889906292</v>
      </c>
      <c r="K303" s="533">
        <v>5.3868737433181062</v>
      </c>
      <c r="L303" s="530">
        <f t="shared" si="27"/>
        <v>3.7334534562992176E-2</v>
      </c>
      <c r="M303" s="5"/>
    </row>
    <row r="304" spans="1:13" s="87" customFormat="1" ht="15.5" x14ac:dyDescent="0.35">
      <c r="A304" s="286">
        <v>221</v>
      </c>
      <c r="B304" s="321" t="s">
        <v>2094</v>
      </c>
      <c r="C304" s="158">
        <v>476.24</v>
      </c>
      <c r="D304" s="158"/>
      <c r="E304" s="158">
        <v>29</v>
      </c>
      <c r="F304" s="158">
        <f t="shared" si="31"/>
        <v>505.24</v>
      </c>
      <c r="G304" s="888">
        <f t="shared" si="29"/>
        <v>2.2988401149511058E-3</v>
      </c>
      <c r="H304" s="397">
        <f t="shared" si="28"/>
        <v>9.8423690101574124</v>
      </c>
      <c r="I304" s="387">
        <f t="shared" si="30"/>
        <v>2.1653211822346305</v>
      </c>
      <c r="J304" s="387">
        <v>4.0489078868943604</v>
      </c>
      <c r="K304" s="533">
        <v>2.8063021633197645</v>
      </c>
      <c r="L304" s="530">
        <f t="shared" si="27"/>
        <v>3.7334534562992176E-2</v>
      </c>
      <c r="M304" s="5"/>
    </row>
    <row r="305" spans="1:13" s="87" customFormat="1" ht="15.5" x14ac:dyDescent="0.35">
      <c r="A305" s="365">
        <v>222</v>
      </c>
      <c r="B305" s="321" t="s">
        <v>2095</v>
      </c>
      <c r="C305" s="158">
        <v>473.28</v>
      </c>
      <c r="D305" s="158"/>
      <c r="E305" s="158">
        <v>24.4</v>
      </c>
      <c r="F305" s="158">
        <f t="shared" si="31"/>
        <v>497.67999999999995</v>
      </c>
      <c r="G305" s="888">
        <f t="shared" si="29"/>
        <v>2.2644421431574427E-3</v>
      </c>
      <c r="H305" s="397">
        <f t="shared" si="28"/>
        <v>9.6950958138214318</v>
      </c>
      <c r="I305" s="387">
        <f t="shared" si="30"/>
        <v>2.1329210790407149</v>
      </c>
      <c r="J305" s="387">
        <v>3.9883233258443216</v>
      </c>
      <c r="K305" s="533">
        <v>2.7643109426034758</v>
      </c>
      <c r="L305" s="530">
        <f t="shared" si="27"/>
        <v>3.7334534562992176E-2</v>
      </c>
      <c r="M305" s="5"/>
    </row>
    <row r="306" spans="1:13" s="87" customFormat="1" ht="15.5" x14ac:dyDescent="0.35">
      <c r="A306" s="365">
        <v>223</v>
      </c>
      <c r="B306" s="321" t="s">
        <v>2096</v>
      </c>
      <c r="C306" s="158">
        <v>232.2</v>
      </c>
      <c r="D306" s="158"/>
      <c r="E306" s="158">
        <v>12.6</v>
      </c>
      <c r="F306" s="158">
        <f t="shared" si="31"/>
        <v>244.79999999999998</v>
      </c>
      <c r="G306" s="888">
        <f t="shared" si="29"/>
        <v>1.113839086651949E-3</v>
      </c>
      <c r="H306" s="397">
        <f t="shared" si="28"/>
        <v>4.7688463575459865</v>
      </c>
      <c r="I306" s="387">
        <f t="shared" si="30"/>
        <v>1.0491461986601169</v>
      </c>
      <c r="J306" s="387">
        <v>1.961785786382193</v>
      </c>
      <c r="K306" s="533">
        <v>1.3597157184321871</v>
      </c>
      <c r="L306" s="530">
        <f t="shared" si="27"/>
        <v>3.7334534562992176E-2</v>
      </c>
      <c r="M306" s="5"/>
    </row>
    <row r="307" spans="1:13" s="87" customFormat="1" ht="15.5" x14ac:dyDescent="0.35">
      <c r="A307" s="286">
        <v>224</v>
      </c>
      <c r="B307" s="321" t="s">
        <v>2097</v>
      </c>
      <c r="C307" s="158">
        <v>553.98</v>
      </c>
      <c r="D307" s="158">
        <v>42.3</v>
      </c>
      <c r="E307" s="158">
        <v>11.2</v>
      </c>
      <c r="F307" s="158">
        <f t="shared" si="31"/>
        <v>607.48</v>
      </c>
      <c r="G307" s="888">
        <f t="shared" si="29"/>
        <v>2.7640317334939788E-3</v>
      </c>
      <c r="H307" s="397">
        <f t="shared" si="28"/>
        <v>11.834063665367795</v>
      </c>
      <c r="I307" s="387">
        <f t="shared" si="30"/>
        <v>2.6034940063809149</v>
      </c>
      <c r="J307" s="387">
        <v>4.868241950618688</v>
      </c>
      <c r="K307" s="533">
        <v>3.3741834339590895</v>
      </c>
      <c r="L307" s="530">
        <f t="shared" si="27"/>
        <v>3.7334534562992176E-2</v>
      </c>
      <c r="M307" s="5"/>
    </row>
    <row r="308" spans="1:13" s="87" customFormat="1" ht="15.5" x14ac:dyDescent="0.35">
      <c r="A308" s="365">
        <v>225</v>
      </c>
      <c r="B308" s="321" t="s">
        <v>2098</v>
      </c>
      <c r="C308" s="158">
        <v>419.75</v>
      </c>
      <c r="D308" s="158">
        <v>47.9</v>
      </c>
      <c r="E308" s="158">
        <v>12.7</v>
      </c>
      <c r="F308" s="158">
        <f t="shared" si="31"/>
        <v>480.34999999999997</v>
      </c>
      <c r="G308" s="888">
        <f t="shared" si="29"/>
        <v>2.1855907078156198E-3</v>
      </c>
      <c r="H308" s="397">
        <f t="shared" si="28"/>
        <v>9.3574973359771842</v>
      </c>
      <c r="I308" s="387">
        <f t="shared" si="30"/>
        <v>2.0586494139149805</v>
      </c>
      <c r="J308" s="387">
        <v>3.8494436376171839</v>
      </c>
      <c r="K308" s="533">
        <v>2.6680532898239431</v>
      </c>
      <c r="L308" s="530">
        <f t="shared" si="27"/>
        <v>3.7334534562992183E-2</v>
      </c>
      <c r="M308" s="5"/>
    </row>
    <row r="309" spans="1:13" s="87" customFormat="1" ht="15.5" x14ac:dyDescent="0.35">
      <c r="A309" s="365">
        <v>226</v>
      </c>
      <c r="B309" s="321" t="s">
        <v>2099</v>
      </c>
      <c r="C309" s="158">
        <v>970.33</v>
      </c>
      <c r="D309" s="158">
        <v>195</v>
      </c>
      <c r="E309" s="158"/>
      <c r="F309" s="158">
        <f t="shared" si="31"/>
        <v>1165.33</v>
      </c>
      <c r="G309" s="888">
        <f t="shared" si="29"/>
        <v>5.3022471521573357E-3</v>
      </c>
      <c r="H309" s="397">
        <f t="shared" si="28"/>
        <v>22.701306069604023</v>
      </c>
      <c r="I309" s="387">
        <f t="shared" si="30"/>
        <v>4.9942873353128849</v>
      </c>
      <c r="J309" s="387">
        <v>9.3387574773070323</v>
      </c>
      <c r="K309" s="533">
        <v>5.306070685555401</v>
      </c>
      <c r="L309" s="530">
        <f t="shared" si="27"/>
        <v>3.6333417630867948E-2</v>
      </c>
      <c r="M309" s="5"/>
    </row>
    <row r="310" spans="1:13" s="87" customFormat="1" ht="15.5" x14ac:dyDescent="0.35">
      <c r="A310" s="286">
        <v>227</v>
      </c>
      <c r="B310" s="321" t="s">
        <v>2100</v>
      </c>
      <c r="C310" s="158">
        <v>1351.02</v>
      </c>
      <c r="D310" s="158"/>
      <c r="E310" s="158">
        <v>65</v>
      </c>
      <c r="F310" s="158">
        <f t="shared" si="31"/>
        <v>1416.02</v>
      </c>
      <c r="G310" s="888">
        <f t="shared" si="29"/>
        <v>6.4428857168337128E-3</v>
      </c>
      <c r="H310" s="397">
        <f t="shared" si="28"/>
        <v>27.584893052337698</v>
      </c>
      <c r="I310" s="387">
        <f t="shared" si="30"/>
        <v>6.0686764715142933</v>
      </c>
      <c r="J310" s="387">
        <v>11.347744727258632</v>
      </c>
      <c r="K310" s="533">
        <v>6.4475317825510015</v>
      </c>
      <c r="L310" s="530">
        <f t="shared" si="27"/>
        <v>3.6333417630867941E-2</v>
      </c>
      <c r="M310" s="5"/>
    </row>
    <row r="311" spans="1:13" s="87" customFormat="1" ht="15.5" x14ac:dyDescent="0.35">
      <c r="A311" s="365">
        <v>228</v>
      </c>
      <c r="B311" s="321" t="s">
        <v>2101</v>
      </c>
      <c r="C311" s="158">
        <v>1448.01</v>
      </c>
      <c r="D311" s="158">
        <v>53.8</v>
      </c>
      <c r="E311" s="158"/>
      <c r="F311" s="158">
        <f t="shared" si="31"/>
        <v>1501.81</v>
      </c>
      <c r="G311" s="888">
        <f t="shared" si="29"/>
        <v>6.8332298967514853E-3</v>
      </c>
      <c r="H311" s="397">
        <f t="shared" si="28"/>
        <v>29.256132141446646</v>
      </c>
      <c r="I311" s="387">
        <f t="shared" si="30"/>
        <v>6.4363490711182623</v>
      </c>
      <c r="J311" s="387">
        <v>12.035251273883341</v>
      </c>
      <c r="K311" s="533">
        <v>8.341644865599033</v>
      </c>
      <c r="L311" s="530">
        <f t="shared" si="27"/>
        <v>3.7334534562992176E-2</v>
      </c>
      <c r="M311" s="5"/>
    </row>
    <row r="312" spans="1:13" s="87" customFormat="1" ht="15.5" x14ac:dyDescent="0.35">
      <c r="A312" s="365">
        <v>229</v>
      </c>
      <c r="B312" s="321" t="s">
        <v>2102</v>
      </c>
      <c r="C312" s="158">
        <v>938.2</v>
      </c>
      <c r="D312" s="158"/>
      <c r="E312" s="158">
        <v>31.8</v>
      </c>
      <c r="F312" s="158">
        <f t="shared" si="31"/>
        <v>970</v>
      </c>
      <c r="G312" s="888">
        <f t="shared" si="29"/>
        <v>4.4134963809329677E-3</v>
      </c>
      <c r="H312" s="397">
        <f t="shared" si="28"/>
        <v>18.896164080145454</v>
      </c>
      <c r="I312" s="387">
        <f t="shared" si="30"/>
        <v>4.1571560976319999</v>
      </c>
      <c r="J312" s="387">
        <v>7.773415901922907</v>
      </c>
      <c r="K312" s="533">
        <v>4.416679022241544</v>
      </c>
      <c r="L312" s="530">
        <f t="shared" si="27"/>
        <v>3.6333417630867948E-2</v>
      </c>
      <c r="M312" s="5"/>
    </row>
    <row r="313" spans="1:13" s="87" customFormat="1" ht="15.5" x14ac:dyDescent="0.35">
      <c r="A313" s="286">
        <v>230</v>
      </c>
      <c r="B313" s="321" t="s">
        <v>2103</v>
      </c>
      <c r="C313" s="158">
        <v>2158</v>
      </c>
      <c r="D313" s="158"/>
      <c r="E313" s="158"/>
      <c r="F313" s="158">
        <f t="shared" si="31"/>
        <v>2158</v>
      </c>
      <c r="G313" s="888">
        <f t="shared" si="29"/>
        <v>9.818891948508603E-3</v>
      </c>
      <c r="H313" s="397">
        <f t="shared" si="28"/>
        <v>42.039094932942156</v>
      </c>
      <c r="I313" s="387">
        <f t="shared" si="30"/>
        <v>9.2486008852472743</v>
      </c>
      <c r="J313" s="387">
        <v>17.293846924071786</v>
      </c>
      <c r="K313" s="533">
        <v>7.6675175830416782</v>
      </c>
      <c r="L313" s="530">
        <f t="shared" si="27"/>
        <v>3.5333206823588002E-2</v>
      </c>
      <c r="M313" s="5"/>
    </row>
    <row r="314" spans="1:13" s="87" customFormat="1" ht="15.5" x14ac:dyDescent="0.35">
      <c r="A314" s="365">
        <v>231</v>
      </c>
      <c r="B314" s="321" t="s">
        <v>2104</v>
      </c>
      <c r="C314" s="158">
        <v>700</v>
      </c>
      <c r="D314" s="158"/>
      <c r="E314" s="158">
        <v>29.1</v>
      </c>
      <c r="F314" s="158">
        <f t="shared" si="31"/>
        <v>729.1</v>
      </c>
      <c r="G314" s="888">
        <f t="shared" si="29"/>
        <v>3.3174022797301311E-3</v>
      </c>
      <c r="H314" s="397">
        <f t="shared" si="28"/>
        <v>14.20329199055057</v>
      </c>
      <c r="I314" s="387">
        <f t="shared" si="30"/>
        <v>3.1247242379211255</v>
      </c>
      <c r="J314" s="387">
        <v>5.8428840557649391</v>
      </c>
      <c r="K314" s="533">
        <v>4.0497088656409632</v>
      </c>
      <c r="L314" s="530">
        <f t="shared" si="27"/>
        <v>3.7334534562992176E-2</v>
      </c>
      <c r="M314" s="5"/>
    </row>
    <row r="315" spans="1:13" s="87" customFormat="1" ht="15.5" x14ac:dyDescent="0.35">
      <c r="A315" s="365">
        <v>232</v>
      </c>
      <c r="B315" s="321" t="s">
        <v>2105</v>
      </c>
      <c r="C315" s="158">
        <v>913.54</v>
      </c>
      <c r="D315" s="158">
        <v>123.3</v>
      </c>
      <c r="E315" s="158">
        <v>15.2</v>
      </c>
      <c r="F315" s="158">
        <f t="shared" si="31"/>
        <v>1052.04</v>
      </c>
      <c r="G315" s="888">
        <f t="shared" si="29"/>
        <v>4.7867780748419792E-3</v>
      </c>
      <c r="H315" s="397">
        <f t="shared" si="28"/>
        <v>20.49435098853219</v>
      </c>
      <c r="I315" s="387">
        <f t="shared" si="30"/>
        <v>4.5087572174770818</v>
      </c>
      <c r="J315" s="387">
        <v>8.4308705829473958</v>
      </c>
      <c r="K315" s="533">
        <v>5.8434449526936207</v>
      </c>
      <c r="L315" s="530">
        <f t="shared" si="27"/>
        <v>3.7334534562992176E-2</v>
      </c>
      <c r="M315" s="5"/>
    </row>
    <row r="316" spans="1:13" s="87" customFormat="1" ht="15.5" x14ac:dyDescent="0.35">
      <c r="A316" s="286">
        <v>233</v>
      </c>
      <c r="B316" s="321" t="s">
        <v>2106</v>
      </c>
      <c r="C316" s="158">
        <v>608.6</v>
      </c>
      <c r="D316" s="158"/>
      <c r="E316" s="158"/>
      <c r="F316" s="158">
        <f t="shared" si="31"/>
        <v>608.6</v>
      </c>
      <c r="G316" s="888">
        <f t="shared" si="29"/>
        <v>2.7691277293152624E-3</v>
      </c>
      <c r="H316" s="397">
        <f t="shared" si="28"/>
        <v>11.855881916676831</v>
      </c>
      <c r="I316" s="387">
        <f t="shared" si="30"/>
        <v>2.6082940216689026</v>
      </c>
      <c r="J316" s="387">
        <v>4.8772174411446194</v>
      </c>
      <c r="K316" s="533">
        <v>3.3804043555466881</v>
      </c>
      <c r="L316" s="530">
        <f t="shared" si="27"/>
        <v>3.7334534562992176E-2</v>
      </c>
      <c r="M316" s="5"/>
    </row>
    <row r="317" spans="1:13" s="87" customFormat="1" ht="15.5" x14ac:dyDescent="0.35">
      <c r="A317" s="365">
        <v>234</v>
      </c>
      <c r="B317" s="321" t="s">
        <v>2107</v>
      </c>
      <c r="C317" s="158">
        <v>415.8</v>
      </c>
      <c r="D317" s="158"/>
      <c r="E317" s="158"/>
      <c r="F317" s="158">
        <f t="shared" si="31"/>
        <v>415.8</v>
      </c>
      <c r="G317" s="888">
        <f t="shared" si="29"/>
        <v>1.8918884486514723E-3</v>
      </c>
      <c r="H317" s="397">
        <f t="shared" si="28"/>
        <v>8.1000257984788462</v>
      </c>
      <c r="I317" s="387">
        <f t="shared" si="30"/>
        <v>1.7820056756653462</v>
      </c>
      <c r="J317" s="387">
        <v>3.332150857752108</v>
      </c>
      <c r="K317" s="533">
        <v>2.3095171393958474</v>
      </c>
      <c r="L317" s="530">
        <f t="shared" si="27"/>
        <v>3.7334534562992176E-2</v>
      </c>
      <c r="M317" s="5"/>
    </row>
    <row r="318" spans="1:13" s="87" customFormat="1" ht="15.5" x14ac:dyDescent="0.35">
      <c r="A318" s="365">
        <v>235</v>
      </c>
      <c r="B318" s="321" t="s">
        <v>2108</v>
      </c>
      <c r="C318" s="158">
        <v>460.4</v>
      </c>
      <c r="D318" s="158"/>
      <c r="E318" s="158"/>
      <c r="F318" s="158">
        <f t="shared" si="31"/>
        <v>460.4</v>
      </c>
      <c r="G318" s="888">
        <f t="shared" si="29"/>
        <v>2.0948182822490085E-3</v>
      </c>
      <c r="H318" s="397">
        <f t="shared" si="28"/>
        <v>8.9688597345350178</v>
      </c>
      <c r="I318" s="387">
        <f t="shared" si="30"/>
        <v>1.9731491415977038</v>
      </c>
      <c r="J318" s="387">
        <v>3.6895677126240267</v>
      </c>
      <c r="K318" s="533">
        <v>2.5572431240448492</v>
      </c>
      <c r="L318" s="530">
        <f t="shared" si="27"/>
        <v>3.7334534562992176E-2</v>
      </c>
      <c r="M318" s="5"/>
    </row>
    <row r="319" spans="1:13" s="87" customFormat="1" ht="15.5" x14ac:dyDescent="0.35">
      <c r="A319" s="286">
        <v>236</v>
      </c>
      <c r="B319" s="321" t="s">
        <v>2109</v>
      </c>
      <c r="C319" s="158">
        <v>485</v>
      </c>
      <c r="D319" s="158">
        <v>37.9</v>
      </c>
      <c r="E319" s="158">
        <v>50.1</v>
      </c>
      <c r="F319" s="158">
        <f t="shared" si="31"/>
        <v>573</v>
      </c>
      <c r="G319" s="888">
        <f t="shared" si="29"/>
        <v>2.6071478621387534E-3</v>
      </c>
      <c r="H319" s="397">
        <f t="shared" si="28"/>
        <v>11.162373214353964</v>
      </c>
      <c r="I319" s="387">
        <f t="shared" si="30"/>
        <v>2.4557221071578721</v>
      </c>
      <c r="J319" s="387">
        <v>4.5919250637132221</v>
      </c>
      <c r="K319" s="533">
        <v>3.1826679193694583</v>
      </c>
      <c r="L319" s="530">
        <f t="shared" ref="L319:L379" si="32">(K319+J319+I319+H319)/F319</f>
        <v>3.7334534562992169E-2</v>
      </c>
      <c r="M319" s="5"/>
    </row>
    <row r="320" spans="1:13" s="87" customFormat="1" ht="15.5" x14ac:dyDescent="0.35">
      <c r="A320" s="365">
        <v>237</v>
      </c>
      <c r="B320" s="321" t="s">
        <v>2110</v>
      </c>
      <c r="C320" s="158">
        <v>791.22</v>
      </c>
      <c r="D320" s="158"/>
      <c r="E320" s="158"/>
      <c r="F320" s="158">
        <f t="shared" si="31"/>
        <v>791.22</v>
      </c>
      <c r="G320" s="888">
        <f t="shared" si="29"/>
        <v>3.600048047960601E-3</v>
      </c>
      <c r="H320" s="397">
        <f t="shared" si="28"/>
        <v>15.413425714940914</v>
      </c>
      <c r="I320" s="387">
        <f t="shared" si="30"/>
        <v>3.3909536572870009</v>
      </c>
      <c r="J320" s="387">
        <v>6.3407032267210743</v>
      </c>
      <c r="K320" s="533">
        <v>4.3947478379816793</v>
      </c>
      <c r="L320" s="530">
        <f t="shared" si="32"/>
        <v>3.7334534562992176E-2</v>
      </c>
      <c r="M320" s="5"/>
    </row>
    <row r="321" spans="1:13" s="87" customFormat="1" ht="15.5" x14ac:dyDescent="0.35">
      <c r="A321" s="365">
        <v>238</v>
      </c>
      <c r="B321" s="321" t="s">
        <v>2111</v>
      </c>
      <c r="C321" s="158">
        <v>765.5</v>
      </c>
      <c r="D321" s="158"/>
      <c r="E321" s="158"/>
      <c r="F321" s="158">
        <f t="shared" si="31"/>
        <v>765.5</v>
      </c>
      <c r="G321" s="888">
        <f t="shared" si="29"/>
        <v>3.4830221439218424E-3</v>
      </c>
      <c r="H321" s="397">
        <f t="shared" si="28"/>
        <v>14.912385158094171</v>
      </c>
      <c r="I321" s="387">
        <f t="shared" si="30"/>
        <v>3.2807247347807178</v>
      </c>
      <c r="J321" s="387">
        <v>6.1345874978577166</v>
      </c>
      <c r="K321" s="533">
        <v>4.2518888172379059</v>
      </c>
      <c r="L321" s="530">
        <f t="shared" si="32"/>
        <v>3.7334534562992176E-2</v>
      </c>
      <c r="M321" s="5"/>
    </row>
    <row r="322" spans="1:13" s="87" customFormat="1" ht="15.5" x14ac:dyDescent="0.35">
      <c r="A322" s="286">
        <v>239</v>
      </c>
      <c r="B322" s="321" t="s">
        <v>2112</v>
      </c>
      <c r="C322" s="158">
        <v>777.3</v>
      </c>
      <c r="D322" s="158"/>
      <c r="E322" s="158">
        <v>28.9</v>
      </c>
      <c r="F322" s="158">
        <f t="shared" si="31"/>
        <v>806.19999999999993</v>
      </c>
      <c r="G322" s="888">
        <f t="shared" si="29"/>
        <v>3.6682069920702665E-3</v>
      </c>
      <c r="H322" s="397">
        <f t="shared" si="28"/>
        <v>15.705244826199241</v>
      </c>
      <c r="I322" s="387">
        <f t="shared" si="30"/>
        <v>3.4551538617638329</v>
      </c>
      <c r="J322" s="387">
        <v>6.4607504125054085</v>
      </c>
      <c r="K322" s="533">
        <v>4.4779526642158061</v>
      </c>
      <c r="L322" s="530">
        <f t="shared" si="32"/>
        <v>3.7334534562992176E-2</v>
      </c>
      <c r="M322" s="5"/>
    </row>
    <row r="323" spans="1:13" s="87" customFormat="1" ht="15.5" x14ac:dyDescent="0.35">
      <c r="A323" s="365">
        <v>240</v>
      </c>
      <c r="B323" s="321" t="s">
        <v>2113</v>
      </c>
      <c r="C323" s="158">
        <v>723.6</v>
      </c>
      <c r="D323" s="158"/>
      <c r="E323" s="158">
        <v>29.4</v>
      </c>
      <c r="F323" s="158">
        <f t="shared" si="31"/>
        <v>753</v>
      </c>
      <c r="G323" s="888">
        <f t="shared" si="29"/>
        <v>3.4261471905593041E-3</v>
      </c>
      <c r="H323" s="397">
        <f t="shared" si="28"/>
        <v>14.668877889020132</v>
      </c>
      <c r="I323" s="387">
        <f t="shared" si="30"/>
        <v>3.227153135584429</v>
      </c>
      <c r="J323" s="387">
        <v>6.0344146125236584</v>
      </c>
      <c r="K323" s="533">
        <v>4.1824588888048897</v>
      </c>
      <c r="L323" s="530">
        <f t="shared" si="32"/>
        <v>3.7334534562992176E-2</v>
      </c>
      <c r="M323" s="5"/>
    </row>
    <row r="324" spans="1:13" s="87" customFormat="1" ht="15.5" x14ac:dyDescent="0.35">
      <c r="A324" s="365">
        <v>241</v>
      </c>
      <c r="B324" s="321" t="s">
        <v>2114</v>
      </c>
      <c r="C324" s="158">
        <v>579.6</v>
      </c>
      <c r="D324" s="158"/>
      <c r="E324" s="158">
        <v>32.6</v>
      </c>
      <c r="F324" s="158">
        <f t="shared" si="31"/>
        <v>612.20000000000005</v>
      </c>
      <c r="G324" s="888">
        <f t="shared" si="29"/>
        <v>2.7855077158836735E-3</v>
      </c>
      <c r="H324" s="397">
        <f t="shared" si="28"/>
        <v>11.926012010170153</v>
      </c>
      <c r="I324" s="387">
        <f t="shared" si="30"/>
        <v>2.6237226422374338</v>
      </c>
      <c r="J324" s="387">
        <v>4.9060672321208285</v>
      </c>
      <c r="K324" s="533">
        <v>3.4004001749353967</v>
      </c>
      <c r="L324" s="530">
        <f t="shared" si="32"/>
        <v>3.7334534562992176E-2</v>
      </c>
      <c r="M324" s="5"/>
    </row>
    <row r="325" spans="1:13" s="87" customFormat="1" ht="15.5" x14ac:dyDescent="0.35">
      <c r="A325" s="286">
        <v>242</v>
      </c>
      <c r="B325" s="321" t="s">
        <v>2115</v>
      </c>
      <c r="C325" s="158">
        <v>611.79999999999995</v>
      </c>
      <c r="D325" s="158"/>
      <c r="E325" s="158"/>
      <c r="F325" s="158">
        <f t="shared" si="31"/>
        <v>611.79999999999995</v>
      </c>
      <c r="G325" s="888">
        <f t="shared" si="29"/>
        <v>2.7836877173760717E-3</v>
      </c>
      <c r="H325" s="397">
        <f t="shared" si="28"/>
        <v>11.918219777559782</v>
      </c>
      <c r="I325" s="387">
        <f t="shared" si="30"/>
        <v>2.622008351063152</v>
      </c>
      <c r="J325" s="387">
        <v>4.9028616997901384</v>
      </c>
      <c r="K325" s="533">
        <v>3.39817841722554</v>
      </c>
      <c r="L325" s="530">
        <f t="shared" si="32"/>
        <v>3.7334534562992169E-2</v>
      </c>
      <c r="M325" s="5"/>
    </row>
    <row r="326" spans="1:13" s="87" customFormat="1" ht="15.5" x14ac:dyDescent="0.35">
      <c r="A326" s="365">
        <v>243</v>
      </c>
      <c r="B326" s="321" t="s">
        <v>2116</v>
      </c>
      <c r="C326" s="158">
        <v>510.4</v>
      </c>
      <c r="D326" s="158"/>
      <c r="E326" s="158"/>
      <c r="F326" s="158">
        <f t="shared" si="31"/>
        <v>510.4</v>
      </c>
      <c r="G326" s="888">
        <f t="shared" si="29"/>
        <v>2.3223180956991616E-3</v>
      </c>
      <c r="H326" s="397">
        <f t="shared" si="28"/>
        <v>9.9428888108311746</v>
      </c>
      <c r="I326" s="387">
        <f t="shared" si="30"/>
        <v>2.1874355383828585</v>
      </c>
      <c r="J326" s="387">
        <v>4.0902592539602587</v>
      </c>
      <c r="K326" s="533">
        <v>1.8134851595850197</v>
      </c>
      <c r="L326" s="530">
        <f t="shared" si="32"/>
        <v>3.5333206823587995E-2</v>
      </c>
      <c r="M326" s="5"/>
    </row>
    <row r="327" spans="1:13" s="87" customFormat="1" ht="15.5" x14ac:dyDescent="0.35">
      <c r="A327" s="365">
        <v>244</v>
      </c>
      <c r="B327" s="321" t="s">
        <v>2117</v>
      </c>
      <c r="C327" s="158">
        <v>564</v>
      </c>
      <c r="D327" s="158">
        <v>87.5</v>
      </c>
      <c r="E327" s="158"/>
      <c r="F327" s="158">
        <f t="shared" si="31"/>
        <v>651.5</v>
      </c>
      <c r="G327" s="888">
        <f t="shared" si="29"/>
        <v>2.9643225692554936E-3</v>
      </c>
      <c r="H327" s="397">
        <f t="shared" ref="H327:H390" si="33">G327*4281.45</f>
        <v>12.691598864138932</v>
      </c>
      <c r="I327" s="387">
        <f t="shared" si="30"/>
        <v>2.7921517501105648</v>
      </c>
      <c r="J327" s="387">
        <v>5.2210107836111064</v>
      </c>
      <c r="K327" s="533">
        <v>2.3148228477069757</v>
      </c>
      <c r="L327" s="530">
        <f t="shared" si="32"/>
        <v>3.5333206823587995E-2</v>
      </c>
      <c r="M327" s="5"/>
    </row>
    <row r="328" spans="1:13" s="87" customFormat="1" ht="15.5" x14ac:dyDescent="0.35">
      <c r="A328" s="286">
        <v>245</v>
      </c>
      <c r="B328" s="329" t="s">
        <v>2118</v>
      </c>
      <c r="C328" s="158">
        <v>699.7</v>
      </c>
      <c r="D328" s="158">
        <v>90.2</v>
      </c>
      <c r="E328" s="158"/>
      <c r="F328" s="158">
        <f t="shared" si="31"/>
        <v>789.90000000000009</v>
      </c>
      <c r="G328" s="888">
        <f t="shared" si="29"/>
        <v>3.5940420528855176E-3</v>
      </c>
      <c r="H328" s="397">
        <f t="shared" si="33"/>
        <v>15.387711347326698</v>
      </c>
      <c r="I328" s="387">
        <f t="shared" si="30"/>
        <v>3.3852964964118737</v>
      </c>
      <c r="J328" s="387">
        <v>6.3301249700297992</v>
      </c>
      <c r="K328" s="533">
        <v>3.5966337728542235</v>
      </c>
      <c r="L328" s="530">
        <f t="shared" si="32"/>
        <v>3.6333417630867948E-2</v>
      </c>
      <c r="M328" s="5"/>
    </row>
    <row r="329" spans="1:13" s="87" customFormat="1" ht="15.5" x14ac:dyDescent="0.35">
      <c r="A329" s="365">
        <v>246</v>
      </c>
      <c r="B329" s="321" t="s">
        <v>2119</v>
      </c>
      <c r="C329" s="158">
        <v>770.6</v>
      </c>
      <c r="D329" s="158"/>
      <c r="E329" s="158"/>
      <c r="F329" s="158">
        <f t="shared" si="31"/>
        <v>770.6</v>
      </c>
      <c r="G329" s="888">
        <f t="shared" si="29"/>
        <v>3.5062271248937579E-3</v>
      </c>
      <c r="H329" s="397">
        <f t="shared" si="33"/>
        <v>15.011736123876378</v>
      </c>
      <c r="I329" s="387">
        <f t="shared" si="30"/>
        <v>3.3025819472528033</v>
      </c>
      <c r="J329" s="387">
        <v>6.1754580350740129</v>
      </c>
      <c r="K329" s="533">
        <v>3.508755520143644</v>
      </c>
      <c r="L329" s="530">
        <f t="shared" si="32"/>
        <v>3.6333417630867948E-2</v>
      </c>
      <c r="M329" s="5"/>
    </row>
    <row r="330" spans="1:13" s="87" customFormat="1" ht="15.5" x14ac:dyDescent="0.35">
      <c r="A330" s="365">
        <v>247</v>
      </c>
      <c r="B330" s="321" t="s">
        <v>2120</v>
      </c>
      <c r="C330" s="158">
        <v>958.2</v>
      </c>
      <c r="D330" s="158"/>
      <c r="E330" s="158"/>
      <c r="F330" s="158">
        <f t="shared" si="31"/>
        <v>958.2</v>
      </c>
      <c r="G330" s="888">
        <f t="shared" si="29"/>
        <v>4.3598064249587322E-3</v>
      </c>
      <c r="H330" s="397">
        <f t="shared" si="33"/>
        <v>18.666293218139565</v>
      </c>
      <c r="I330" s="387">
        <f t="shared" si="30"/>
        <v>4.1065845079907044</v>
      </c>
      <c r="J330" s="387">
        <v>7.6788526981675567</v>
      </c>
      <c r="K330" s="533">
        <v>4.3629503495998447</v>
      </c>
      <c r="L330" s="530">
        <f t="shared" si="32"/>
        <v>3.6333417630867948E-2</v>
      </c>
      <c r="M330" s="5"/>
    </row>
    <row r="331" spans="1:13" s="87" customFormat="1" ht="15.5" x14ac:dyDescent="0.35">
      <c r="A331" s="286">
        <v>248</v>
      </c>
      <c r="B331" s="321" t="s">
        <v>2121</v>
      </c>
      <c r="C331" s="158">
        <v>950.92</v>
      </c>
      <c r="D331" s="158">
        <v>124.7</v>
      </c>
      <c r="E331" s="158">
        <v>118.8</v>
      </c>
      <c r="F331" s="158">
        <f t="shared" si="31"/>
        <v>1194.4199999999998</v>
      </c>
      <c r="G331" s="888">
        <f t="shared" si="29"/>
        <v>5.4346065436226337E-3</v>
      </c>
      <c r="H331" s="397">
        <f t="shared" si="33"/>
        <v>23.267996186193123</v>
      </c>
      <c r="I331" s="387">
        <f t="shared" si="30"/>
        <v>5.1189591609624872</v>
      </c>
      <c r="J331" s="387">
        <v>9.57187981605645</v>
      </c>
      <c r="K331" s="533">
        <v>4.2438537310179045</v>
      </c>
      <c r="L331" s="530">
        <f t="shared" si="32"/>
        <v>3.5333206823587995E-2</v>
      </c>
      <c r="M331" s="5"/>
    </row>
    <row r="332" spans="1:13" s="87" customFormat="1" ht="15.5" x14ac:dyDescent="0.35">
      <c r="A332" s="365">
        <v>249</v>
      </c>
      <c r="B332" s="321" t="s">
        <v>2122</v>
      </c>
      <c r="C332" s="158">
        <v>290.51</v>
      </c>
      <c r="D332" s="158">
        <v>32.65</v>
      </c>
      <c r="E332" s="158">
        <v>114.7</v>
      </c>
      <c r="F332" s="158">
        <f t="shared" si="31"/>
        <v>437.85999999999996</v>
      </c>
      <c r="G332" s="888">
        <f t="shared" si="29"/>
        <v>1.9922613663456794E-3</v>
      </c>
      <c r="H332" s="397">
        <f t="shared" si="33"/>
        <v>8.5297674269407082</v>
      </c>
      <c r="I332" s="387">
        <f t="shared" si="30"/>
        <v>1.8765488339269558</v>
      </c>
      <c r="J332" s="387">
        <v>3.5089359657896533</v>
      </c>
      <c r="K332" s="533">
        <v>2.4320470770944342</v>
      </c>
      <c r="L332" s="530">
        <f t="shared" si="32"/>
        <v>3.7334534562992169E-2</v>
      </c>
      <c r="M332" s="5"/>
    </row>
    <row r="333" spans="1:13" s="87" customFormat="1" ht="15.5" x14ac:dyDescent="0.35">
      <c r="A333" s="365">
        <v>250</v>
      </c>
      <c r="B333" s="321" t="s">
        <v>2123</v>
      </c>
      <c r="C333" s="158">
        <v>612.5</v>
      </c>
      <c r="D333" s="158">
        <v>100</v>
      </c>
      <c r="E333" s="158"/>
      <c r="F333" s="158">
        <f t="shared" si="31"/>
        <v>712.5</v>
      </c>
      <c r="G333" s="888">
        <f t="shared" si="29"/>
        <v>3.2418723416646803E-3</v>
      </c>
      <c r="H333" s="397">
        <f t="shared" si="33"/>
        <v>13.879914337220244</v>
      </c>
      <c r="I333" s="387">
        <f t="shared" si="30"/>
        <v>3.0535811541884539</v>
      </c>
      <c r="J333" s="387">
        <v>5.7098544640413103</v>
      </c>
      <c r="K333" s="533">
        <v>3.2442101065434024</v>
      </c>
      <c r="L333" s="530">
        <f t="shared" si="32"/>
        <v>3.6333417630867948E-2</v>
      </c>
      <c r="M333" s="5"/>
    </row>
    <row r="334" spans="1:13" s="87" customFormat="1" ht="15.5" x14ac:dyDescent="0.35">
      <c r="A334" s="286">
        <v>251</v>
      </c>
      <c r="B334" s="321" t="s">
        <v>2124</v>
      </c>
      <c r="C334" s="158">
        <v>1001.86</v>
      </c>
      <c r="D334" s="158">
        <v>33.200000000000003</v>
      </c>
      <c r="E334" s="158"/>
      <c r="F334" s="158">
        <f t="shared" si="31"/>
        <v>1035.06</v>
      </c>
      <c r="G334" s="888">
        <f t="shared" si="29"/>
        <v>4.7095191381943072E-3</v>
      </c>
      <c r="H334" s="397">
        <f t="shared" si="33"/>
        <v>20.163570714222015</v>
      </c>
      <c r="I334" s="387">
        <f t="shared" si="30"/>
        <v>4.4359855571288431</v>
      </c>
      <c r="J334" s="387">
        <v>8.2947957355096111</v>
      </c>
      <c r="K334" s="533">
        <v>5.7491313379102111</v>
      </c>
      <c r="L334" s="530">
        <f t="shared" si="32"/>
        <v>3.7334534562992183E-2</v>
      </c>
      <c r="M334" s="5"/>
    </row>
    <row r="335" spans="1:13" s="87" customFormat="1" ht="15.5" x14ac:dyDescent="0.35">
      <c r="A335" s="365">
        <v>252</v>
      </c>
      <c r="B335" s="321" t="s">
        <v>2125</v>
      </c>
      <c r="C335" s="158">
        <v>592</v>
      </c>
      <c r="D335" s="158"/>
      <c r="E335" s="158">
        <v>92.4</v>
      </c>
      <c r="F335" s="158">
        <f t="shared" si="31"/>
        <v>684.4</v>
      </c>
      <c r="G335" s="888">
        <f t="shared" si="29"/>
        <v>3.1140174465056941E-3</v>
      </c>
      <c r="H335" s="397">
        <f t="shared" si="33"/>
        <v>13.332509996341804</v>
      </c>
      <c r="I335" s="387">
        <f t="shared" si="30"/>
        <v>2.933152199195197</v>
      </c>
      <c r="J335" s="387">
        <v>5.4846658178103471</v>
      </c>
      <c r="K335" s="533">
        <v>3.1162630132186737</v>
      </c>
      <c r="L335" s="530">
        <f t="shared" si="32"/>
        <v>3.6333417630867941E-2</v>
      </c>
      <c r="M335" s="5"/>
    </row>
    <row r="336" spans="1:13" s="87" customFormat="1" ht="15.5" x14ac:dyDescent="0.35">
      <c r="A336" s="365">
        <v>253</v>
      </c>
      <c r="B336" s="321" t="s">
        <v>2126</v>
      </c>
      <c r="C336" s="158">
        <v>796.45</v>
      </c>
      <c r="D336" s="158">
        <v>32.4</v>
      </c>
      <c r="E336" s="158">
        <v>30</v>
      </c>
      <c r="F336" s="158">
        <f t="shared" si="31"/>
        <v>858.85</v>
      </c>
      <c r="G336" s="888">
        <f t="shared" si="29"/>
        <v>3.9077642956332785E-3</v>
      </c>
      <c r="H336" s="397">
        <f t="shared" si="33"/>
        <v>16.730897443539099</v>
      </c>
      <c r="I336" s="387">
        <f t="shared" si="30"/>
        <v>3.6807974375786019</v>
      </c>
      <c r="J336" s="387">
        <v>6.8826786055324627</v>
      </c>
      <c r="K336" s="533">
        <v>3.9105822456207742</v>
      </c>
      <c r="L336" s="530">
        <f t="shared" si="32"/>
        <v>3.6333417630867948E-2</v>
      </c>
      <c r="M336" s="5"/>
    </row>
    <row r="337" spans="1:17" s="87" customFormat="1" ht="15.5" x14ac:dyDescent="0.35">
      <c r="A337" s="286">
        <v>254</v>
      </c>
      <c r="B337" s="321" t="s">
        <v>2127</v>
      </c>
      <c r="C337" s="158">
        <v>711</v>
      </c>
      <c r="D337" s="158"/>
      <c r="E337" s="158">
        <v>116.7</v>
      </c>
      <c r="F337" s="158">
        <f t="shared" si="31"/>
        <v>827.7</v>
      </c>
      <c r="G337" s="888">
        <f t="shared" si="29"/>
        <v>3.7660319118538329E-3</v>
      </c>
      <c r="H337" s="397">
        <f t="shared" si="33"/>
        <v>16.124077329006592</v>
      </c>
      <c r="I337" s="387">
        <f t="shared" si="30"/>
        <v>3.5472970123814505</v>
      </c>
      <c r="J337" s="387">
        <v>6.6330477752799899</v>
      </c>
      <c r="K337" s="533">
        <v>3.7687476564013678</v>
      </c>
      <c r="L337" s="530">
        <f t="shared" si="32"/>
        <v>3.6333417630867948E-2</v>
      </c>
      <c r="M337" s="5"/>
    </row>
    <row r="338" spans="1:17" s="87" customFormat="1" ht="15.5" x14ac:dyDescent="0.35">
      <c r="A338" s="365">
        <v>255</v>
      </c>
      <c r="B338" s="329" t="s">
        <v>2128</v>
      </c>
      <c r="C338" s="158">
        <v>837.19</v>
      </c>
      <c r="D338" s="158"/>
      <c r="E338" s="158"/>
      <c r="F338" s="158">
        <f t="shared" si="31"/>
        <v>837.19</v>
      </c>
      <c r="G338" s="888">
        <f t="shared" si="29"/>
        <v>3.8092113764466719E-3</v>
      </c>
      <c r="H338" s="397">
        <f t="shared" si="33"/>
        <v>16.308948047687604</v>
      </c>
      <c r="I338" s="387">
        <f t="shared" si="30"/>
        <v>3.5879685704912729</v>
      </c>
      <c r="J338" s="387">
        <v>6.709099029825607</v>
      </c>
      <c r="K338" s="533">
        <v>4.6500833427869397</v>
      </c>
      <c r="L338" s="530">
        <f t="shared" si="32"/>
        <v>3.7334534562992183E-2</v>
      </c>
      <c r="M338" s="5"/>
    </row>
    <row r="339" spans="1:17" s="87" customFormat="1" ht="15.5" x14ac:dyDescent="0.35">
      <c r="A339" s="365">
        <v>256</v>
      </c>
      <c r="B339" s="321" t="s">
        <v>2129</v>
      </c>
      <c r="C339" s="158">
        <v>325.10000000000002</v>
      </c>
      <c r="D339" s="158"/>
      <c r="E339" s="158"/>
      <c r="F339" s="158">
        <f t="shared" si="31"/>
        <v>325.10000000000002</v>
      </c>
      <c r="G339" s="888">
        <f t="shared" si="29"/>
        <v>1.479203787052895E-3</v>
      </c>
      <c r="H339" s="397">
        <f t="shared" si="33"/>
        <v>6.3331370540776168</v>
      </c>
      <c r="I339" s="387">
        <f t="shared" si="30"/>
        <v>1.3932901518970757</v>
      </c>
      <c r="J339" s="387">
        <v>2.6052964017681828</v>
      </c>
      <c r="K339" s="533">
        <v>1.480270464052295</v>
      </c>
      <c r="L339" s="530">
        <f t="shared" si="32"/>
        <v>3.6333417630867941E-2</v>
      </c>
      <c r="M339" s="5"/>
    </row>
    <row r="340" spans="1:17" s="87" customFormat="1" ht="15.5" x14ac:dyDescent="0.35">
      <c r="A340" s="286">
        <v>257</v>
      </c>
      <c r="B340" s="321" t="s">
        <v>2130</v>
      </c>
      <c r="C340" s="158">
        <v>456.1</v>
      </c>
      <c r="D340" s="158"/>
      <c r="E340" s="158">
        <v>56.9</v>
      </c>
      <c r="F340" s="158">
        <f t="shared" si="31"/>
        <v>513</v>
      </c>
      <c r="G340" s="888">
        <f t="shared" ref="G340:G347" si="34">1/219780.4*F340</f>
        <v>2.3341480859985697E-3</v>
      </c>
      <c r="H340" s="397">
        <f t="shared" si="33"/>
        <v>9.9935383227985763</v>
      </c>
      <c r="I340" s="387">
        <f t="shared" si="30"/>
        <v>2.1985784310156866</v>
      </c>
      <c r="J340" s="387">
        <v>4.111095214109743</v>
      </c>
      <c r="K340" s="533">
        <v>2.3358312767112501</v>
      </c>
      <c r="L340" s="530">
        <f t="shared" si="32"/>
        <v>3.6333417630867941E-2</v>
      </c>
      <c r="M340" s="5"/>
    </row>
    <row r="341" spans="1:17" s="87" customFormat="1" ht="15.5" x14ac:dyDescent="0.35">
      <c r="A341" s="365">
        <v>258</v>
      </c>
      <c r="B341" s="321" t="s">
        <v>2131</v>
      </c>
      <c r="C341" s="158">
        <v>1004.92</v>
      </c>
      <c r="D341" s="158"/>
      <c r="E341" s="158">
        <v>18.5</v>
      </c>
      <c r="F341" s="158">
        <f t="shared" si="31"/>
        <v>1023.42</v>
      </c>
      <c r="G341" s="888">
        <f t="shared" si="34"/>
        <v>4.6565571816231111E-3</v>
      </c>
      <c r="H341" s="397">
        <f t="shared" si="33"/>
        <v>19.936816745260266</v>
      </c>
      <c r="I341" s="387">
        <f t="shared" si="30"/>
        <v>4.3860996839572586</v>
      </c>
      <c r="J341" s="387">
        <v>8.2015147446865377</v>
      </c>
      <c r="K341" s="533">
        <v>4.6599150978788062</v>
      </c>
      <c r="L341" s="530">
        <f t="shared" si="32"/>
        <v>3.6333417630867948E-2</v>
      </c>
      <c r="M341" s="5"/>
    </row>
    <row r="342" spans="1:17" s="87" customFormat="1" ht="15.5" x14ac:dyDescent="0.35">
      <c r="A342" s="365">
        <v>259</v>
      </c>
      <c r="B342" s="321" t="s">
        <v>2158</v>
      </c>
      <c r="C342" s="162">
        <v>539</v>
      </c>
      <c r="D342" s="162"/>
      <c r="E342" s="162">
        <v>38.799999999999997</v>
      </c>
      <c r="F342" s="158">
        <f t="shared" si="31"/>
        <v>577.79999999999995</v>
      </c>
      <c r="G342" s="888">
        <f t="shared" si="34"/>
        <v>2.6289878442299678E-3</v>
      </c>
      <c r="H342" s="397">
        <f t="shared" si="33"/>
        <v>11.255880005678396</v>
      </c>
      <c r="I342" s="387">
        <f t="shared" si="30"/>
        <v>2.4762936012492469</v>
      </c>
      <c r="J342" s="387">
        <v>4.6303914516815006</v>
      </c>
      <c r="K342" s="533">
        <v>3.209329011887736</v>
      </c>
      <c r="L342" s="530">
        <f t="shared" si="32"/>
        <v>3.7334534562992176E-2</v>
      </c>
      <c r="M342" s="5"/>
    </row>
    <row r="343" spans="1:17" s="87" customFormat="1" ht="15.5" x14ac:dyDescent="0.35">
      <c r="A343" s="286">
        <v>260</v>
      </c>
      <c r="B343" s="321" t="s">
        <v>2159</v>
      </c>
      <c r="C343" s="162">
        <v>379.4</v>
      </c>
      <c r="D343" s="162"/>
      <c r="E343" s="162"/>
      <c r="F343" s="158">
        <f t="shared" si="31"/>
        <v>379.4</v>
      </c>
      <c r="G343" s="888">
        <f t="shared" si="34"/>
        <v>1.7262685844597607E-3</v>
      </c>
      <c r="H343" s="397">
        <f t="shared" si="33"/>
        <v>7.3909326309352421</v>
      </c>
      <c r="I343" s="387">
        <f t="shared" si="30"/>
        <v>1.6260051788057532</v>
      </c>
      <c r="J343" s="387">
        <v>3.0404474156593304</v>
      </c>
      <c r="K343" s="533">
        <v>2.1073371877989047</v>
      </c>
      <c r="L343" s="530">
        <f t="shared" si="32"/>
        <v>3.7334534562992176E-2</v>
      </c>
      <c r="M343" s="5"/>
    </row>
    <row r="344" spans="1:17" s="87" customFormat="1" ht="15.5" x14ac:dyDescent="0.35">
      <c r="A344" s="365">
        <v>261</v>
      </c>
      <c r="B344" s="327" t="s">
        <v>2192</v>
      </c>
      <c r="C344" s="162">
        <f>1893+1096.4</f>
        <v>2989.4</v>
      </c>
      <c r="D344" s="162"/>
      <c r="E344" s="162"/>
      <c r="F344" s="158">
        <f t="shared" si="31"/>
        <v>2989.4</v>
      </c>
      <c r="G344" s="888">
        <f t="shared" si="34"/>
        <v>1.3601758846557748E-2</v>
      </c>
      <c r="H344" s="397">
        <f t="shared" si="33"/>
        <v>58.235250413594663</v>
      </c>
      <c r="I344" s="387">
        <f t="shared" si="30"/>
        <v>12.811755090990825</v>
      </c>
      <c r="J344" s="387">
        <v>23.956545873410658</v>
      </c>
      <c r="K344" s="533">
        <v>16.604306244612665</v>
      </c>
      <c r="L344" s="530">
        <f t="shared" si="32"/>
        <v>3.7334534562992169E-2</v>
      </c>
      <c r="M344" s="5"/>
    </row>
    <row r="345" spans="1:17" s="87" customFormat="1" ht="15.5" x14ac:dyDescent="0.35">
      <c r="A345" s="365">
        <v>262</v>
      </c>
      <c r="B345" s="327" t="s">
        <v>2193</v>
      </c>
      <c r="C345" s="162">
        <v>527.29999999999995</v>
      </c>
      <c r="D345" s="162"/>
      <c r="E345" s="162"/>
      <c r="F345" s="158">
        <f t="shared" si="31"/>
        <v>527.29999999999995</v>
      </c>
      <c r="G345" s="888">
        <f t="shared" si="34"/>
        <v>2.3992130326453134E-3</v>
      </c>
      <c r="H345" s="397">
        <f t="shared" si="33"/>
        <v>10.272110638619276</v>
      </c>
      <c r="I345" s="387">
        <f t="shared" si="30"/>
        <v>2.2598643404962409</v>
      </c>
      <c r="J345" s="387">
        <v>4.2256929949319062</v>
      </c>
      <c r="K345" s="533">
        <v>2.9288321010183509</v>
      </c>
      <c r="L345" s="530">
        <f t="shared" si="32"/>
        <v>3.7334534562992176E-2</v>
      </c>
      <c r="M345" s="5"/>
    </row>
    <row r="346" spans="1:17" s="87" customFormat="1" ht="15.5" x14ac:dyDescent="0.35">
      <c r="A346" s="286">
        <v>263</v>
      </c>
      <c r="B346" s="327" t="s">
        <v>76</v>
      </c>
      <c r="C346" s="162">
        <v>2299.1999999999998</v>
      </c>
      <c r="D346" s="162"/>
      <c r="E346" s="162"/>
      <c r="F346" s="158">
        <f t="shared" si="31"/>
        <v>2299.1999999999998</v>
      </c>
      <c r="G346" s="888">
        <f t="shared" si="34"/>
        <v>1.0461351421691835E-2</v>
      </c>
      <c r="H346" s="397">
        <f t="shared" si="33"/>
        <v>44.789753044402502</v>
      </c>
      <c r="I346" s="387">
        <f t="shared" si="30"/>
        <v>9.8537456697685499</v>
      </c>
      <c r="J346" s="387">
        <v>18.425399836805305</v>
      </c>
      <c r="K346" s="533">
        <v>12.770663316255249</v>
      </c>
      <c r="L346" s="530">
        <f t="shared" si="32"/>
        <v>3.7334534562992176E-2</v>
      </c>
      <c r="M346" s="5"/>
    </row>
    <row r="347" spans="1:17" s="87" customFormat="1" ht="15.5" x14ac:dyDescent="0.35">
      <c r="A347" s="365">
        <v>264</v>
      </c>
      <c r="B347" s="321" t="s">
        <v>2197</v>
      </c>
      <c r="C347" s="162">
        <v>292.60000000000002</v>
      </c>
      <c r="D347" s="162"/>
      <c r="E347" s="162"/>
      <c r="F347" s="158">
        <f t="shared" si="31"/>
        <v>292.60000000000002</v>
      </c>
      <c r="G347" s="888">
        <f t="shared" si="34"/>
        <v>1.3313289083102954E-3</v>
      </c>
      <c r="H347" s="397">
        <f t="shared" si="33"/>
        <v>5.7000181544851136</v>
      </c>
      <c r="I347" s="387">
        <f t="shared" si="30"/>
        <v>1.2540039939867249</v>
      </c>
      <c r="J347" s="387">
        <v>2.3448468998996312</v>
      </c>
      <c r="K347" s="533">
        <v>1.6252157647600411</v>
      </c>
      <c r="L347" s="530">
        <f t="shared" si="32"/>
        <v>3.7334534562992176E-2</v>
      </c>
      <c r="M347" s="5"/>
    </row>
    <row r="348" spans="1:17" s="87" customFormat="1" ht="15.5" x14ac:dyDescent="0.35">
      <c r="A348" s="365">
        <v>265</v>
      </c>
      <c r="B348" s="321" t="s">
        <v>78</v>
      </c>
      <c r="C348" s="161">
        <v>1925.9</v>
      </c>
      <c r="D348" s="390"/>
      <c r="E348" s="390"/>
      <c r="F348" s="534">
        <f>C348+D348+E348</f>
        <v>1925.9</v>
      </c>
      <c r="G348" s="888">
        <f>1/219780.4*F348</f>
        <v>8.7628378144729933E-3</v>
      </c>
      <c r="H348" s="397">
        <f t="shared" si="33"/>
        <v>37.517651960775396</v>
      </c>
      <c r="I348" s="387">
        <f t="shared" si="30"/>
        <v>8.2538834313705873</v>
      </c>
      <c r="J348" s="387">
        <v>15.433836789188994</v>
      </c>
      <c r="K348" s="533">
        <v>3.0850058873346851</v>
      </c>
      <c r="L348" s="530">
        <f t="shared" si="32"/>
        <v>3.3381991831699293E-2</v>
      </c>
      <c r="M348" s="5"/>
    </row>
    <row r="349" spans="1:17" s="350" customFormat="1" ht="16" thickBot="1" x14ac:dyDescent="0.4">
      <c r="A349" s="402"/>
      <c r="B349" s="378" t="s">
        <v>694</v>
      </c>
      <c r="C349" s="405">
        <f t="shared" ref="C349:K349" si="35">SUM(C84:C348)</f>
        <v>211873.57000000009</v>
      </c>
      <c r="D349" s="405">
        <f t="shared" si="35"/>
        <v>4210.95</v>
      </c>
      <c r="E349" s="405">
        <f t="shared" si="35"/>
        <v>3695.8999999999996</v>
      </c>
      <c r="F349" s="405">
        <f t="shared" si="35"/>
        <v>219780.42</v>
      </c>
      <c r="G349" s="889">
        <f t="shared" si="35"/>
        <v>1.000000090999926</v>
      </c>
      <c r="H349" s="397">
        <f t="shared" si="33"/>
        <v>4281.450389611633</v>
      </c>
      <c r="I349" s="405">
        <f t="shared" si="35"/>
        <v>941.91908571455804</v>
      </c>
      <c r="J349" s="405">
        <f t="shared" si="35"/>
        <v>1761.2831049064896</v>
      </c>
      <c r="K349" s="405">
        <f t="shared" si="35"/>
        <v>917.88199538214906</v>
      </c>
      <c r="L349" s="530">
        <f t="shared" si="32"/>
        <v>3.5956499562676374E-2</v>
      </c>
      <c r="M349" s="144"/>
    </row>
    <row r="350" spans="1:17" s="87" customFormat="1" ht="16" thickBot="1" x14ac:dyDescent="0.4">
      <c r="A350" s="401" t="s">
        <v>1050</v>
      </c>
      <c r="B350" s="321"/>
      <c r="C350" s="158"/>
      <c r="D350" s="158"/>
      <c r="E350" s="158"/>
      <c r="F350" s="158">
        <f t="shared" si="31"/>
        <v>0</v>
      </c>
      <c r="G350" s="888"/>
      <c r="H350" s="397">
        <f t="shared" si="33"/>
        <v>0</v>
      </c>
      <c r="I350" s="387">
        <f t="shared" si="30"/>
        <v>0</v>
      </c>
      <c r="J350" s="387" t="e">
        <f>#REF!*1.45</f>
        <v>#REF!</v>
      </c>
      <c r="K350" s="387"/>
      <c r="L350" s="530" t="e">
        <f t="shared" si="32"/>
        <v>#REF!</v>
      </c>
      <c r="M350" s="5"/>
    </row>
    <row r="351" spans="1:17" s="87" customFormat="1" ht="15.5" x14ac:dyDescent="0.35">
      <c r="A351" s="365">
        <v>1</v>
      </c>
      <c r="B351" s="321" t="s">
        <v>667</v>
      </c>
      <c r="C351" s="158">
        <v>4235</v>
      </c>
      <c r="D351" s="158"/>
      <c r="E351" s="158"/>
      <c r="F351" s="158">
        <f t="shared" si="31"/>
        <v>4235</v>
      </c>
      <c r="G351" s="888">
        <f t="shared" ref="G351:G414" si="36">2/205936*F351</f>
        <v>4.1129282884002798E-2</v>
      </c>
      <c r="H351" s="397">
        <f t="shared" si="33"/>
        <v>176.09296820371378</v>
      </c>
      <c r="I351" s="387">
        <f t="shared" si="30"/>
        <v>38.740453004817034</v>
      </c>
      <c r="J351" s="387">
        <v>58.095203766098287</v>
      </c>
      <c r="K351" s="387">
        <v>13.891075057588472</v>
      </c>
      <c r="L351" s="530">
        <f>(K351+J351+I351+H351)/F351</f>
        <v>6.7726021259083266E-2</v>
      </c>
      <c r="M351" s="5"/>
      <c r="P351" s="87">
        <f>L351*100/K351</f>
        <v>0.48755061057772936</v>
      </c>
      <c r="Q351" s="87">
        <f>L351/100*K351</f>
        <v>9.4078724466175826E-3</v>
      </c>
    </row>
    <row r="352" spans="1:17" s="87" customFormat="1" ht="15.5" x14ac:dyDescent="0.35">
      <c r="A352" s="286">
        <v>2</v>
      </c>
      <c r="B352" s="321" t="s">
        <v>668</v>
      </c>
      <c r="C352" s="158">
        <v>12601</v>
      </c>
      <c r="D352" s="158"/>
      <c r="E352" s="158"/>
      <c r="F352" s="158">
        <f t="shared" si="31"/>
        <v>12601</v>
      </c>
      <c r="G352" s="888">
        <f t="shared" si="36"/>
        <v>0.12237782612073654</v>
      </c>
      <c r="H352" s="397">
        <f t="shared" si="33"/>
        <v>523.95454364462739</v>
      </c>
      <c r="I352" s="387">
        <f t="shared" si="30"/>
        <v>115.26999960181803</v>
      </c>
      <c r="J352" s="387">
        <v>172.85895222115812</v>
      </c>
      <c r="K352" s="387">
        <v>41.332098418104437</v>
      </c>
      <c r="L352" s="530">
        <f t="shared" si="32"/>
        <v>6.7726021259083238E-2</v>
      </c>
      <c r="M352" s="5"/>
      <c r="P352" s="87">
        <f t="shared" ref="P352:P412" si="37">L352*100/K352</f>
        <v>0.16385817282729018</v>
      </c>
      <c r="Q352" s="87">
        <f t="shared" ref="Q352:Q412" si="38">L352/100*K352</f>
        <v>2.7992585761470616E-2</v>
      </c>
    </row>
    <row r="353" spans="1:17" s="87" customFormat="1" ht="15.5" x14ac:dyDescent="0.35">
      <c r="A353" s="365">
        <v>3</v>
      </c>
      <c r="B353" s="321" t="s">
        <v>669</v>
      </c>
      <c r="C353" s="158">
        <v>6092</v>
      </c>
      <c r="D353" s="158"/>
      <c r="E353" s="158"/>
      <c r="F353" s="158">
        <f t="shared" si="31"/>
        <v>6092</v>
      </c>
      <c r="G353" s="888">
        <f t="shared" si="36"/>
        <v>5.9164012120270379E-2</v>
      </c>
      <c r="H353" s="397">
        <f t="shared" si="33"/>
        <v>253.30775969233162</v>
      </c>
      <c r="I353" s="387">
        <f t="shared" si="30"/>
        <v>55.727707132312958</v>
      </c>
      <c r="J353" s="387">
        <v>83.569299018434663</v>
      </c>
      <c r="K353" s="387">
        <v>19.982155667255952</v>
      </c>
      <c r="L353" s="530">
        <f t="shared" si="32"/>
        <v>6.7726021259083252E-2</v>
      </c>
      <c r="M353" s="5"/>
      <c r="P353" s="87">
        <f t="shared" si="37"/>
        <v>0.33893250751751214</v>
      </c>
      <c r="Q353" s="87">
        <f t="shared" si="38"/>
        <v>1.3533118995228874E-2</v>
      </c>
    </row>
    <row r="354" spans="1:17" s="87" customFormat="1" ht="15.5" x14ac:dyDescent="0.35">
      <c r="A354" s="365">
        <v>4</v>
      </c>
      <c r="B354" s="321" t="s">
        <v>670</v>
      </c>
      <c r="C354" s="158">
        <v>12853.2</v>
      </c>
      <c r="D354" s="158"/>
      <c r="E354" s="158"/>
      <c r="F354" s="158">
        <f t="shared" si="31"/>
        <v>12853.2</v>
      </c>
      <c r="G354" s="888">
        <f t="shared" si="36"/>
        <v>0.1248271307590708</v>
      </c>
      <c r="H354" s="397">
        <f t="shared" si="33"/>
        <v>534.44111898842368</v>
      </c>
      <c r="I354" s="387">
        <f t="shared" si="30"/>
        <v>117.57704617745321</v>
      </c>
      <c r="J354" s="387">
        <v>176.31860048321479</v>
      </c>
      <c r="K354" s="387">
        <v>42.159330798157292</v>
      </c>
      <c r="L354" s="530">
        <f t="shared" si="32"/>
        <v>6.7726021259083252E-2</v>
      </c>
      <c r="M354" s="5"/>
      <c r="P354" s="87">
        <f t="shared" si="37"/>
        <v>0.16064301775407555</v>
      </c>
      <c r="Q354" s="87">
        <f t="shared" si="38"/>
        <v>2.8552837339047239E-2</v>
      </c>
    </row>
    <row r="355" spans="1:17" s="87" customFormat="1" ht="15.5" x14ac:dyDescent="0.35">
      <c r="A355" s="286">
        <v>5</v>
      </c>
      <c r="B355" s="321" t="s">
        <v>671</v>
      </c>
      <c r="C355" s="158">
        <v>6172</v>
      </c>
      <c r="D355" s="158">
        <v>145.1</v>
      </c>
      <c r="E355" s="158"/>
      <c r="F355" s="158">
        <f t="shared" si="31"/>
        <v>6317.1</v>
      </c>
      <c r="G355" s="888">
        <f t="shared" si="36"/>
        <v>6.1350128195167442E-2</v>
      </c>
      <c r="H355" s="397">
        <f t="shared" si="33"/>
        <v>262.66750636119963</v>
      </c>
      <c r="I355" s="387">
        <f t="shared" ref="I355:I414" si="39">H355*0.22</f>
        <v>57.78685139946392</v>
      </c>
      <c r="J355" s="387">
        <v>86.657192847891267</v>
      </c>
      <c r="K355" s="387">
        <v>20.72049828720003</v>
      </c>
      <c r="L355" s="530">
        <f t="shared" si="32"/>
        <v>6.7726021259083252E-2</v>
      </c>
      <c r="M355" s="5"/>
      <c r="P355" s="87">
        <f t="shared" si="37"/>
        <v>0.32685517655200708</v>
      </c>
      <c r="Q355" s="87">
        <f t="shared" si="38"/>
        <v>1.4033169074977073E-2</v>
      </c>
    </row>
    <row r="356" spans="1:17" s="87" customFormat="1" ht="15.5" x14ac:dyDescent="0.35">
      <c r="A356" s="365">
        <v>6</v>
      </c>
      <c r="B356" s="321" t="s">
        <v>672</v>
      </c>
      <c r="C356" s="158">
        <v>6172</v>
      </c>
      <c r="D356" s="158">
        <v>71.099999999999994</v>
      </c>
      <c r="E356" s="158"/>
      <c r="F356" s="158">
        <f t="shared" si="31"/>
        <v>6243.1</v>
      </c>
      <c r="G356" s="888">
        <f t="shared" si="36"/>
        <v>6.0631458317147086E-2</v>
      </c>
      <c r="H356" s="397">
        <f t="shared" si="33"/>
        <v>259.59055721194937</v>
      </c>
      <c r="I356" s="387">
        <f t="shared" si="39"/>
        <v>57.109922586628862</v>
      </c>
      <c r="J356" s="387">
        <v>85.642070043005504</v>
      </c>
      <c r="K356" s="387">
        <v>20.477773480998955</v>
      </c>
      <c r="L356" s="530">
        <f t="shared" si="32"/>
        <v>6.7726021259083252E-2</v>
      </c>
      <c r="M356" s="5"/>
      <c r="P356" s="87">
        <f t="shared" si="37"/>
        <v>0.33072941900605207</v>
      </c>
      <c r="Q356" s="87">
        <f t="shared" si="38"/>
        <v>1.3868781221128263E-2</v>
      </c>
    </row>
    <row r="357" spans="1:17" s="87" customFormat="1" ht="15.5" x14ac:dyDescent="0.35">
      <c r="A357" s="365">
        <v>7</v>
      </c>
      <c r="B357" s="321" t="s">
        <v>673</v>
      </c>
      <c r="C357" s="158">
        <v>4332</v>
      </c>
      <c r="D357" s="158"/>
      <c r="E357" s="158"/>
      <c r="F357" s="158">
        <f t="shared" si="31"/>
        <v>4332</v>
      </c>
      <c r="G357" s="888">
        <f t="shared" si="36"/>
        <v>4.2071323129515968E-2</v>
      </c>
      <c r="H357" s="397">
        <f t="shared" si="33"/>
        <v>180.12626641286613</v>
      </c>
      <c r="I357" s="387">
        <f t="shared" si="39"/>
        <v>39.627778610830546</v>
      </c>
      <c r="J357" s="387">
        <v>59.425837713043173</v>
      </c>
      <c r="K357" s="387">
        <v>14.209241357608796</v>
      </c>
      <c r="L357" s="530">
        <f t="shared" si="32"/>
        <v>6.7726021259083252E-2</v>
      </c>
      <c r="M357" s="5"/>
      <c r="P357" s="87">
        <f t="shared" si="37"/>
        <v>0.47663361860495934</v>
      </c>
      <c r="Q357" s="87">
        <f t="shared" si="38"/>
        <v>9.6233538226085831E-3</v>
      </c>
    </row>
    <row r="358" spans="1:17" s="87" customFormat="1" ht="15.5" x14ac:dyDescent="0.35">
      <c r="A358" s="286">
        <v>8</v>
      </c>
      <c r="B358" s="321" t="s">
        <v>674</v>
      </c>
      <c r="C358" s="158">
        <v>3911</v>
      </c>
      <c r="D358" s="158"/>
      <c r="E358" s="158"/>
      <c r="F358" s="158">
        <f t="shared" si="31"/>
        <v>3911</v>
      </c>
      <c r="G358" s="888">
        <f t="shared" si="36"/>
        <v>3.7982674228886647E-2</v>
      </c>
      <c r="H358" s="397">
        <f t="shared" si="33"/>
        <v>162.62092057726673</v>
      </c>
      <c r="I358" s="387">
        <f t="shared" si="39"/>
        <v>35.77660252699868</v>
      </c>
      <c r="J358" s="387">
        <v>53.650612025787588</v>
      </c>
      <c r="K358" s="387">
        <v>12.828334014221607</v>
      </c>
      <c r="L358" s="530">
        <f t="shared" si="32"/>
        <v>6.7726021259083252E-2</v>
      </c>
      <c r="M358" s="5"/>
      <c r="P358" s="87">
        <f t="shared" si="37"/>
        <v>0.52794089383704523</v>
      </c>
      <c r="Q358" s="87">
        <f t="shared" si="38"/>
        <v>8.6881202216579322E-3</v>
      </c>
    </row>
    <row r="359" spans="1:17" s="87" customFormat="1" ht="15.5" x14ac:dyDescent="0.35">
      <c r="A359" s="365">
        <v>9</v>
      </c>
      <c r="B359" s="321" t="s">
        <v>675</v>
      </c>
      <c r="C359" s="158">
        <v>3338</v>
      </c>
      <c r="D359" s="158"/>
      <c r="E359" s="158"/>
      <c r="F359" s="158">
        <f t="shared" si="31"/>
        <v>3338</v>
      </c>
      <c r="G359" s="888">
        <f t="shared" si="36"/>
        <v>3.2417838551783082E-2</v>
      </c>
      <c r="H359" s="397">
        <f t="shared" si="33"/>
        <v>138.79535486753167</v>
      </c>
      <c r="I359" s="387">
        <f t="shared" si="39"/>
        <v>30.534978070856969</v>
      </c>
      <c r="J359" s="387">
        <v>45.790269225793651</v>
      </c>
      <c r="K359" s="387">
        <v>10.948856798637618</v>
      </c>
      <c r="L359" s="530">
        <f t="shared" si="32"/>
        <v>6.7726021259083252E-2</v>
      </c>
      <c r="M359" s="5"/>
      <c r="P359" s="87">
        <f t="shared" si="37"/>
        <v>0.61856705685940205</v>
      </c>
      <c r="Q359" s="87">
        <f t="shared" si="38"/>
        <v>7.4152250830718941E-3</v>
      </c>
    </row>
    <row r="360" spans="1:17" s="87" customFormat="1" ht="15.5" x14ac:dyDescent="0.35">
      <c r="A360" s="365">
        <v>10</v>
      </c>
      <c r="B360" s="321" t="s">
        <v>676</v>
      </c>
      <c r="C360" s="158">
        <v>3353</v>
      </c>
      <c r="D360" s="158"/>
      <c r="E360" s="158"/>
      <c r="F360" s="158">
        <f t="shared" si="31"/>
        <v>3353</v>
      </c>
      <c r="G360" s="888">
        <f t="shared" si="36"/>
        <v>3.2563514878408827E-2</v>
      </c>
      <c r="H360" s="397">
        <f t="shared" si="33"/>
        <v>139.41906077616346</v>
      </c>
      <c r="I360" s="387">
        <f t="shared" si="39"/>
        <v>30.672193370755963</v>
      </c>
      <c r="J360" s="387">
        <v>45.996037361919143</v>
      </c>
      <c r="K360" s="387">
        <v>10.998057772867565</v>
      </c>
      <c r="L360" s="530">
        <f t="shared" si="32"/>
        <v>6.7726021259083252E-2</v>
      </c>
      <c r="M360" s="5"/>
      <c r="P360" s="87">
        <f t="shared" si="37"/>
        <v>0.61579983173178765</v>
      </c>
      <c r="Q360" s="87">
        <f t="shared" si="38"/>
        <v>7.4485469453385448E-3</v>
      </c>
    </row>
    <row r="361" spans="1:17" s="87" customFormat="1" ht="15.5" x14ac:dyDescent="0.35">
      <c r="A361" s="286">
        <v>11</v>
      </c>
      <c r="B361" s="321" t="s">
        <v>677</v>
      </c>
      <c r="C361" s="158">
        <v>4035</v>
      </c>
      <c r="D361" s="158"/>
      <c r="E361" s="158"/>
      <c r="F361" s="158">
        <f t="shared" si="31"/>
        <v>4035</v>
      </c>
      <c r="G361" s="888">
        <f t="shared" si="36"/>
        <v>3.9186931862326163E-2</v>
      </c>
      <c r="H361" s="397">
        <f t="shared" si="33"/>
        <v>167.77688942195635</v>
      </c>
      <c r="I361" s="387">
        <f t="shared" si="39"/>
        <v>36.910915672830399</v>
      </c>
      <c r="J361" s="387">
        <v>55.351628617758344</v>
      </c>
      <c r="K361" s="387">
        <v>13.235062067855837</v>
      </c>
      <c r="L361" s="530">
        <f t="shared" si="32"/>
        <v>6.7726021259083252E-2</v>
      </c>
      <c r="M361" s="5"/>
      <c r="P361" s="87">
        <f t="shared" si="37"/>
        <v>0.51171668792978542</v>
      </c>
      <c r="Q361" s="87">
        <f t="shared" si="38"/>
        <v>8.9635809497289071E-3</v>
      </c>
    </row>
    <row r="362" spans="1:17" s="87" customFormat="1" ht="15.5" x14ac:dyDescent="0.35">
      <c r="A362" s="365">
        <v>12</v>
      </c>
      <c r="B362" s="321" t="s">
        <v>678</v>
      </c>
      <c r="C362" s="158">
        <v>4018</v>
      </c>
      <c r="D362" s="158"/>
      <c r="E362" s="158"/>
      <c r="F362" s="158">
        <f t="shared" si="31"/>
        <v>4018</v>
      </c>
      <c r="G362" s="888">
        <f t="shared" si="36"/>
        <v>3.9021832025483649E-2</v>
      </c>
      <c r="H362" s="397">
        <f t="shared" si="33"/>
        <v>167.07002272550696</v>
      </c>
      <c r="I362" s="387">
        <f t="shared" si="39"/>
        <v>36.755404999611528</v>
      </c>
      <c r="J362" s="387">
        <v>55.118424730149457</v>
      </c>
      <c r="K362" s="387">
        <v>13.179300963728563</v>
      </c>
      <c r="L362" s="530">
        <f t="shared" si="32"/>
        <v>6.7726021259083252E-2</v>
      </c>
      <c r="M362" s="5"/>
      <c r="P362" s="87">
        <f t="shared" si="37"/>
        <v>0.5138817411141573</v>
      </c>
      <c r="Q362" s="87">
        <f t="shared" si="38"/>
        <v>8.9258161724933699E-3</v>
      </c>
    </row>
    <row r="363" spans="1:17" s="87" customFormat="1" ht="15.5" x14ac:dyDescent="0.35">
      <c r="A363" s="365">
        <v>13</v>
      </c>
      <c r="B363" s="321" t="s">
        <v>679</v>
      </c>
      <c r="C363" s="158">
        <v>4031</v>
      </c>
      <c r="D363" s="158"/>
      <c r="E363" s="158"/>
      <c r="F363" s="158">
        <f t="shared" ref="F363:F424" si="40">C363+D363+E363</f>
        <v>4031</v>
      </c>
      <c r="G363" s="888">
        <f t="shared" si="36"/>
        <v>3.9148084841892632E-2</v>
      </c>
      <c r="H363" s="397">
        <f t="shared" si="33"/>
        <v>167.6105678463212</v>
      </c>
      <c r="I363" s="387">
        <f t="shared" si="39"/>
        <v>36.874324926190667</v>
      </c>
      <c r="J363" s="387">
        <v>55.296757114791554</v>
      </c>
      <c r="K363" s="387">
        <v>13.221941808061185</v>
      </c>
      <c r="L363" s="530">
        <f t="shared" si="32"/>
        <v>6.7726021259083252E-2</v>
      </c>
      <c r="M363" s="5"/>
      <c r="P363" s="87">
        <f t="shared" si="37"/>
        <v>0.51222446931200294</v>
      </c>
      <c r="Q363" s="87">
        <f t="shared" si="38"/>
        <v>8.954695119791134E-3</v>
      </c>
    </row>
    <row r="364" spans="1:17" s="87" customFormat="1" ht="15.5" x14ac:dyDescent="0.35">
      <c r="A364" s="286">
        <v>14</v>
      </c>
      <c r="B364" s="321" t="s">
        <v>680</v>
      </c>
      <c r="C364" s="158">
        <v>4302</v>
      </c>
      <c r="D364" s="158"/>
      <c r="E364" s="158"/>
      <c r="F364" s="158">
        <f t="shared" si="40"/>
        <v>4302</v>
      </c>
      <c r="G364" s="888">
        <f t="shared" si="36"/>
        <v>4.1779970476264472E-2</v>
      </c>
      <c r="H364" s="397">
        <f t="shared" si="33"/>
        <v>178.87885459560252</v>
      </c>
      <c r="I364" s="387">
        <f t="shared" si="39"/>
        <v>39.353348011032551</v>
      </c>
      <c r="J364" s="387">
        <v>59.014301440792174</v>
      </c>
      <c r="K364" s="387">
        <v>14.110839409148898</v>
      </c>
      <c r="L364" s="530">
        <f t="shared" si="32"/>
        <v>6.7726021259083252E-2</v>
      </c>
      <c r="M364" s="5"/>
      <c r="P364" s="87">
        <f t="shared" si="37"/>
        <v>0.47995742347668163</v>
      </c>
      <c r="Q364" s="87">
        <f t="shared" si="38"/>
        <v>9.55671009807528E-3</v>
      </c>
    </row>
    <row r="365" spans="1:17" s="87" customFormat="1" ht="15.5" x14ac:dyDescent="0.35">
      <c r="A365" s="365">
        <v>15</v>
      </c>
      <c r="B365" s="321" t="s">
        <v>681</v>
      </c>
      <c r="C365" s="158">
        <v>4125</v>
      </c>
      <c r="D365" s="158"/>
      <c r="E365" s="158"/>
      <c r="F365" s="158">
        <f t="shared" si="40"/>
        <v>4125</v>
      </c>
      <c r="G365" s="888">
        <f t="shared" si="36"/>
        <v>4.0060989822080652E-2</v>
      </c>
      <c r="H365" s="397">
        <f t="shared" si="33"/>
        <v>171.51912487374719</v>
      </c>
      <c r="I365" s="387">
        <f t="shared" si="39"/>
        <v>37.734207472224384</v>
      </c>
      <c r="J365" s="387">
        <v>56.586237434511325</v>
      </c>
      <c r="K365" s="387">
        <v>13.530267913235523</v>
      </c>
      <c r="L365" s="530">
        <f t="shared" si="32"/>
        <v>6.7726021259083252E-2</v>
      </c>
      <c r="M365" s="5"/>
      <c r="P365" s="87">
        <f t="shared" si="37"/>
        <v>0.50055196019313541</v>
      </c>
      <c r="Q365" s="87">
        <f t="shared" si="38"/>
        <v>9.1635121233288094E-3</v>
      </c>
    </row>
    <row r="366" spans="1:17" s="87" customFormat="1" ht="15.5" x14ac:dyDescent="0.35">
      <c r="A366" s="365">
        <v>16</v>
      </c>
      <c r="B366" s="321" t="s">
        <v>682</v>
      </c>
      <c r="C366" s="158">
        <v>3975</v>
      </c>
      <c r="D366" s="158"/>
      <c r="E366" s="158"/>
      <c r="F366" s="158">
        <f t="shared" si="40"/>
        <v>3975</v>
      </c>
      <c r="G366" s="888">
        <f t="shared" si="36"/>
        <v>3.8604226555823171E-2</v>
      </c>
      <c r="H366" s="397">
        <f t="shared" si="33"/>
        <v>165.2820657874291</v>
      </c>
      <c r="I366" s="387">
        <f t="shared" si="39"/>
        <v>36.362054473234402</v>
      </c>
      <c r="J366" s="387">
        <v>54.528556073256368</v>
      </c>
      <c r="K366" s="387">
        <v>13.038258170936048</v>
      </c>
      <c r="L366" s="530">
        <f t="shared" si="32"/>
        <v>6.7726021259083252E-2</v>
      </c>
      <c r="M366" s="5"/>
      <c r="P366" s="87">
        <f t="shared" si="37"/>
        <v>0.51944071340797082</v>
      </c>
      <c r="Q366" s="87">
        <f t="shared" si="38"/>
        <v>8.8302935006623062E-3</v>
      </c>
    </row>
    <row r="367" spans="1:17" s="87" customFormat="1" ht="15.5" x14ac:dyDescent="0.35">
      <c r="A367" s="286">
        <v>17</v>
      </c>
      <c r="B367" s="321" t="s">
        <v>683</v>
      </c>
      <c r="C367" s="158">
        <v>3357</v>
      </c>
      <c r="D367" s="158"/>
      <c r="E367" s="158"/>
      <c r="F367" s="158">
        <f t="shared" si="40"/>
        <v>3357</v>
      </c>
      <c r="G367" s="888">
        <f t="shared" si="36"/>
        <v>3.2602361898842358E-2</v>
      </c>
      <c r="H367" s="397">
        <f t="shared" si="33"/>
        <v>139.58538235179861</v>
      </c>
      <c r="I367" s="387">
        <f t="shared" si="39"/>
        <v>30.708784117395695</v>
      </c>
      <c r="J367" s="387">
        <v>46.05090886488594</v>
      </c>
      <c r="K367" s="387">
        <v>11.011178032662219</v>
      </c>
      <c r="L367" s="530">
        <f t="shared" si="32"/>
        <v>6.7726021259083252E-2</v>
      </c>
      <c r="M367" s="5"/>
      <c r="P367" s="87">
        <f t="shared" si="37"/>
        <v>0.61506608155992959</v>
      </c>
      <c r="Q367" s="87">
        <f t="shared" si="38"/>
        <v>7.4574327752763188E-3</v>
      </c>
    </row>
    <row r="368" spans="1:17" s="87" customFormat="1" ht="15.5" x14ac:dyDescent="0.35">
      <c r="A368" s="365">
        <v>18</v>
      </c>
      <c r="B368" s="321" t="s">
        <v>684</v>
      </c>
      <c r="C368" s="158">
        <v>6146</v>
      </c>
      <c r="D368" s="158"/>
      <c r="E368" s="158"/>
      <c r="F368" s="158">
        <f t="shared" si="40"/>
        <v>6146</v>
      </c>
      <c r="G368" s="888">
        <f t="shared" si="36"/>
        <v>5.9688446896123071E-2</v>
      </c>
      <c r="H368" s="397">
        <f t="shared" si="33"/>
        <v>255.55310096340611</v>
      </c>
      <c r="I368" s="387">
        <f t="shared" si="39"/>
        <v>56.221682211949343</v>
      </c>
      <c r="J368" s="387">
        <v>84.310064308486446</v>
      </c>
      <c r="K368" s="387">
        <v>20.159279174483764</v>
      </c>
      <c r="L368" s="530">
        <f t="shared" si="32"/>
        <v>6.7726021259083252E-2</v>
      </c>
      <c r="M368" s="5"/>
      <c r="P368" s="87">
        <f t="shared" si="37"/>
        <v>0.33595457790378841</v>
      </c>
      <c r="Q368" s="87">
        <f t="shared" si="38"/>
        <v>1.3653077699388816E-2</v>
      </c>
    </row>
    <row r="369" spans="1:17" s="87" customFormat="1" ht="15.5" x14ac:dyDescent="0.35">
      <c r="A369" s="365">
        <v>19</v>
      </c>
      <c r="B369" s="321" t="s">
        <v>685</v>
      </c>
      <c r="C369" s="158">
        <v>983</v>
      </c>
      <c r="D369" s="158"/>
      <c r="E369" s="158"/>
      <c r="F369" s="158">
        <f t="shared" si="40"/>
        <v>983</v>
      </c>
      <c r="G369" s="888">
        <f t="shared" si="36"/>
        <v>9.546655271540673E-3</v>
      </c>
      <c r="H369" s="397">
        <f t="shared" si="33"/>
        <v>40.873527212337812</v>
      </c>
      <c r="I369" s="387">
        <f t="shared" si="39"/>
        <v>8.9921759867143187</v>
      </c>
      <c r="J369" s="387">
        <v>13.48467185409082</v>
      </c>
      <c r="K369" s="387">
        <v>3.2243038445358838</v>
      </c>
      <c r="L369" s="530">
        <f t="shared" si="32"/>
        <v>6.7726021259083252E-2</v>
      </c>
      <c r="M369" s="5"/>
      <c r="P369" s="87">
        <f t="shared" si="37"/>
        <v>2.1004850821939813</v>
      </c>
      <c r="Q369" s="87">
        <f t="shared" si="38"/>
        <v>2.1836927072078111E-3</v>
      </c>
    </row>
    <row r="370" spans="1:17" s="87" customFormat="1" ht="15.5" x14ac:dyDescent="0.35">
      <c r="A370" s="286">
        <v>20</v>
      </c>
      <c r="B370" s="321" t="s">
        <v>686</v>
      </c>
      <c r="C370" s="158">
        <v>3815</v>
      </c>
      <c r="D370" s="158"/>
      <c r="E370" s="158"/>
      <c r="F370" s="158">
        <f t="shared" si="40"/>
        <v>3815</v>
      </c>
      <c r="G370" s="888">
        <f t="shared" si="36"/>
        <v>3.7050345738481864E-2</v>
      </c>
      <c r="H370" s="397">
        <f t="shared" si="33"/>
        <v>158.62920276202317</v>
      </c>
      <c r="I370" s="387">
        <f t="shared" si="39"/>
        <v>34.898424607645097</v>
      </c>
      <c r="J370" s="387">
        <v>52.333695954584414</v>
      </c>
      <c r="K370" s="387">
        <v>12.513447779149944</v>
      </c>
      <c r="L370" s="530">
        <f t="shared" si="32"/>
        <v>6.7726021259083252E-2</v>
      </c>
      <c r="M370" s="5"/>
      <c r="P370" s="87">
        <f t="shared" si="37"/>
        <v>0.54122590715509411</v>
      </c>
      <c r="Q370" s="87">
        <f t="shared" si="38"/>
        <v>8.4748603031513711E-3</v>
      </c>
    </row>
    <row r="371" spans="1:17" s="87" customFormat="1" ht="15.5" x14ac:dyDescent="0.35">
      <c r="A371" s="365">
        <v>21</v>
      </c>
      <c r="B371" s="321" t="s">
        <v>687</v>
      </c>
      <c r="C371" s="158">
        <v>4215</v>
      </c>
      <c r="D371" s="158"/>
      <c r="E371" s="158"/>
      <c r="F371" s="158">
        <f t="shared" si="40"/>
        <v>4215</v>
      </c>
      <c r="G371" s="888">
        <f t="shared" si="36"/>
        <v>4.0935047781835134E-2</v>
      </c>
      <c r="H371" s="397">
        <f t="shared" si="33"/>
        <v>175.26136032553802</v>
      </c>
      <c r="I371" s="387">
        <f t="shared" si="39"/>
        <v>38.557499271618362</v>
      </c>
      <c r="J371" s="387">
        <v>57.8208462512643</v>
      </c>
      <c r="K371" s="387">
        <v>13.825473758615205</v>
      </c>
      <c r="L371" s="530">
        <f t="shared" si="32"/>
        <v>6.7726021259083252E-2</v>
      </c>
      <c r="M371" s="5"/>
      <c r="P371" s="87">
        <f t="shared" si="37"/>
        <v>0.48986401798260598</v>
      </c>
      <c r="Q371" s="87">
        <f t="shared" si="38"/>
        <v>9.3634432969287099E-3</v>
      </c>
    </row>
    <row r="372" spans="1:17" s="87" customFormat="1" ht="15.5" x14ac:dyDescent="0.35">
      <c r="A372" s="365">
        <v>22</v>
      </c>
      <c r="B372" s="321" t="s">
        <v>688</v>
      </c>
      <c r="C372" s="158">
        <v>12662</v>
      </c>
      <c r="D372" s="158"/>
      <c r="E372" s="158"/>
      <c r="F372" s="158">
        <f t="shared" si="40"/>
        <v>12662</v>
      </c>
      <c r="G372" s="888">
        <f t="shared" si="36"/>
        <v>0.12297024318234792</v>
      </c>
      <c r="H372" s="397">
        <f t="shared" si="33"/>
        <v>526.49094767306349</v>
      </c>
      <c r="I372" s="387">
        <f t="shared" si="39"/>
        <v>115.82800848807396</v>
      </c>
      <c r="J372" s="387">
        <v>173.69574264140178</v>
      </c>
      <c r="K372" s="387">
        <v>41.532182379972895</v>
      </c>
      <c r="L372" s="530">
        <f t="shared" si="32"/>
        <v>6.7726021259083252E-2</v>
      </c>
      <c r="M372" s="5"/>
      <c r="P372" s="87">
        <f t="shared" si="37"/>
        <v>0.16306877553282922</v>
      </c>
      <c r="Q372" s="87">
        <f t="shared" si="38"/>
        <v>2.8128094668021669E-2</v>
      </c>
    </row>
    <row r="373" spans="1:17" s="87" customFormat="1" ht="15.5" x14ac:dyDescent="0.35">
      <c r="A373" s="286">
        <v>23</v>
      </c>
      <c r="B373" s="321" t="s">
        <v>689</v>
      </c>
      <c r="C373" s="158">
        <v>3976</v>
      </c>
      <c r="D373" s="158"/>
      <c r="E373" s="158"/>
      <c r="F373" s="158">
        <f t="shared" si="40"/>
        <v>3976</v>
      </c>
      <c r="G373" s="888">
        <f t="shared" si="36"/>
        <v>3.8613938310931552E-2</v>
      </c>
      <c r="H373" s="397">
        <f t="shared" si="33"/>
        <v>165.32364618133789</v>
      </c>
      <c r="I373" s="387">
        <f t="shared" si="39"/>
        <v>36.371202159894338</v>
      </c>
      <c r="J373" s="387">
        <v>54.542273948998066</v>
      </c>
      <c r="K373" s="387">
        <v>13.041538235884712</v>
      </c>
      <c r="L373" s="530">
        <f t="shared" si="32"/>
        <v>6.7726021259083252E-2</v>
      </c>
      <c r="M373" s="5"/>
      <c r="P373" s="87">
        <f t="shared" si="37"/>
        <v>0.51931006936536317</v>
      </c>
      <c r="Q373" s="87">
        <f t="shared" si="38"/>
        <v>8.8325149581467508E-3</v>
      </c>
    </row>
    <row r="374" spans="1:17" s="87" customFormat="1" ht="15.5" x14ac:dyDescent="0.35">
      <c r="A374" s="365">
        <v>24</v>
      </c>
      <c r="B374" s="321" t="s">
        <v>690</v>
      </c>
      <c r="C374" s="158">
        <v>10313</v>
      </c>
      <c r="D374" s="158"/>
      <c r="E374" s="158"/>
      <c r="F374" s="158">
        <f t="shared" si="40"/>
        <v>10313</v>
      </c>
      <c r="G374" s="888">
        <f t="shared" si="36"/>
        <v>0.10015733043275582</v>
      </c>
      <c r="H374" s="397">
        <f t="shared" si="33"/>
        <v>428.81860238132236</v>
      </c>
      <c r="I374" s="387">
        <f t="shared" si="39"/>
        <v>94.340092523890917</v>
      </c>
      <c r="J374" s="387">
        <v>141.47245252414916</v>
      </c>
      <c r="K374" s="387">
        <v>33.82730981556314</v>
      </c>
      <c r="L374" s="530">
        <f t="shared" si="32"/>
        <v>6.7726021259083252E-2</v>
      </c>
      <c r="M374" s="5"/>
      <c r="P374" s="87">
        <f t="shared" si="37"/>
        <v>0.20021107687352699</v>
      </c>
      <c r="Q374" s="87">
        <f t="shared" si="38"/>
        <v>2.2909891037064246E-2</v>
      </c>
    </row>
    <row r="375" spans="1:17" s="87" customFormat="1" ht="15.5" x14ac:dyDescent="0.35">
      <c r="A375" s="365">
        <v>25</v>
      </c>
      <c r="B375" s="321" t="s">
        <v>691</v>
      </c>
      <c r="C375" s="158">
        <v>6385</v>
      </c>
      <c r="D375" s="158"/>
      <c r="E375" s="158"/>
      <c r="F375" s="158">
        <f t="shared" si="40"/>
        <v>6385</v>
      </c>
      <c r="G375" s="888">
        <f t="shared" si="36"/>
        <v>6.2009556367026653E-2</v>
      </c>
      <c r="H375" s="397">
        <f t="shared" si="33"/>
        <v>265.49081510760624</v>
      </c>
      <c r="I375" s="387">
        <f t="shared" si="39"/>
        <v>58.407979323673374</v>
      </c>
      <c r="J375" s="387">
        <v>87.588636610752673</v>
      </c>
      <c r="K375" s="387">
        <v>20.943214697214255</v>
      </c>
      <c r="L375" s="530">
        <f t="shared" si="32"/>
        <v>6.7726021259083252E-2</v>
      </c>
      <c r="M375" s="5"/>
      <c r="P375" s="87">
        <f t="shared" si="37"/>
        <v>0.32337930082955113</v>
      </c>
      <c r="Q375" s="87">
        <f t="shared" si="38"/>
        <v>1.4184006038170775E-2</v>
      </c>
    </row>
    <row r="376" spans="1:17" s="87" customFormat="1" ht="15.5" x14ac:dyDescent="0.35">
      <c r="A376" s="286">
        <v>26</v>
      </c>
      <c r="B376" s="321" t="s">
        <v>692</v>
      </c>
      <c r="C376" s="158">
        <v>3031</v>
      </c>
      <c r="D376" s="158">
        <v>10.199999999999999</v>
      </c>
      <c r="E376" s="158"/>
      <c r="F376" s="158">
        <f t="shared" si="40"/>
        <v>3041.2</v>
      </c>
      <c r="G376" s="888">
        <f t="shared" si="36"/>
        <v>2.9535389635614948E-2</v>
      </c>
      <c r="H376" s="397">
        <f t="shared" si="33"/>
        <v>126.45429395540361</v>
      </c>
      <c r="I376" s="387">
        <f t="shared" si="39"/>
        <v>27.819944670188796</v>
      </c>
      <c r="J376" s="387">
        <v>41.718803705657173</v>
      </c>
      <c r="K376" s="387">
        <v>9.9753335218743935</v>
      </c>
      <c r="L376" s="530">
        <f t="shared" si="32"/>
        <v>6.7726021259083252E-2</v>
      </c>
      <c r="M376" s="5"/>
      <c r="P376" s="87">
        <f t="shared" si="37"/>
        <v>0.67893490589132044</v>
      </c>
      <c r="Q376" s="87">
        <f t="shared" si="38"/>
        <v>6.7558965016891095E-3</v>
      </c>
    </row>
    <row r="377" spans="1:17" s="87" customFormat="1" ht="15.5" x14ac:dyDescent="0.35">
      <c r="A377" s="365">
        <v>27</v>
      </c>
      <c r="B377" s="321" t="s">
        <v>693</v>
      </c>
      <c r="C377" s="158">
        <v>3886</v>
      </c>
      <c r="D377" s="158"/>
      <c r="E377" s="158"/>
      <c r="F377" s="158">
        <f t="shared" si="40"/>
        <v>3886</v>
      </c>
      <c r="G377" s="888">
        <f t="shared" si="36"/>
        <v>3.773988035117707E-2</v>
      </c>
      <c r="H377" s="397">
        <f t="shared" si="33"/>
        <v>161.58141072954706</v>
      </c>
      <c r="I377" s="387">
        <f t="shared" si="39"/>
        <v>35.547910360500353</v>
      </c>
      <c r="J377" s="387">
        <v>53.307665132245084</v>
      </c>
      <c r="K377" s="387">
        <v>12.746332390505028</v>
      </c>
      <c r="L377" s="530">
        <f t="shared" si="32"/>
        <v>6.7726021259083252E-2</v>
      </c>
      <c r="M377" s="5"/>
      <c r="P377" s="87">
        <f t="shared" si="37"/>
        <v>0.53133732264454037</v>
      </c>
      <c r="Q377" s="87">
        <f t="shared" si="38"/>
        <v>8.6325837845468486E-3</v>
      </c>
    </row>
    <row r="378" spans="1:17" s="87" customFormat="1" ht="15.5" x14ac:dyDescent="0.35">
      <c r="A378" s="365">
        <v>28</v>
      </c>
      <c r="B378" s="321" t="s">
        <v>1137</v>
      </c>
      <c r="C378" s="158">
        <v>4071</v>
      </c>
      <c r="D378" s="158"/>
      <c r="E378" s="158"/>
      <c r="F378" s="158">
        <f t="shared" si="40"/>
        <v>4071</v>
      </c>
      <c r="G378" s="888">
        <f t="shared" si="36"/>
        <v>3.953655504622796E-2</v>
      </c>
      <c r="H378" s="397">
        <f t="shared" si="33"/>
        <v>169.27378360267269</v>
      </c>
      <c r="I378" s="387">
        <f t="shared" si="39"/>
        <v>37.240232392587991</v>
      </c>
      <c r="J378" s="387">
        <v>55.845472144459535</v>
      </c>
      <c r="K378" s="387">
        <v>13.353144406007713</v>
      </c>
      <c r="L378" s="530">
        <f t="shared" si="32"/>
        <v>6.7726021259083266E-2</v>
      </c>
      <c r="M378" s="5"/>
      <c r="P378" s="87">
        <f t="shared" si="37"/>
        <v>0.50719155878081157</v>
      </c>
      <c r="Q378" s="87">
        <f t="shared" si="38"/>
        <v>9.0435534191688725E-3</v>
      </c>
    </row>
    <row r="379" spans="1:17" s="87" customFormat="1" ht="15.5" x14ac:dyDescent="0.35">
      <c r="A379" s="286">
        <v>29</v>
      </c>
      <c r="B379" s="321" t="s">
        <v>1125</v>
      </c>
      <c r="C379" s="158">
        <v>161.1</v>
      </c>
      <c r="D379" s="158"/>
      <c r="E379" s="158">
        <v>191.5</v>
      </c>
      <c r="F379" s="158">
        <f t="shared" si="40"/>
        <v>352.6</v>
      </c>
      <c r="G379" s="888">
        <f t="shared" si="36"/>
        <v>3.424364851215912E-3</v>
      </c>
      <c r="H379" s="397">
        <f t="shared" si="33"/>
        <v>14.661246892238365</v>
      </c>
      <c r="I379" s="387">
        <f t="shared" si="39"/>
        <v>3.2254743162924404</v>
      </c>
      <c r="J379" s="387">
        <v>4.8369229865233194</v>
      </c>
      <c r="K379" s="387">
        <v>1.1565509008986292</v>
      </c>
      <c r="L379" s="530">
        <f t="shared" si="32"/>
        <v>6.7726021259083252E-2</v>
      </c>
      <c r="M379" s="5"/>
      <c r="P379" s="87">
        <f t="shared" si="37"/>
        <v>5.8558617010683029</v>
      </c>
      <c r="Q379" s="87">
        <f t="shared" si="38"/>
        <v>7.8328590901472449E-4</v>
      </c>
    </row>
    <row r="380" spans="1:17" s="87" customFormat="1" ht="15.5" x14ac:dyDescent="0.35">
      <c r="A380" s="365">
        <v>30</v>
      </c>
      <c r="B380" s="321" t="s">
        <v>1126</v>
      </c>
      <c r="C380" s="158">
        <v>656.95</v>
      </c>
      <c r="D380" s="158"/>
      <c r="E380" s="158"/>
      <c r="F380" s="158">
        <f t="shared" si="40"/>
        <v>656.95</v>
      </c>
      <c r="G380" s="888">
        <f t="shared" si="36"/>
        <v>6.3801375184523359E-3</v>
      </c>
      <c r="H380" s="397">
        <f t="shared" si="33"/>
        <v>27.316239778377753</v>
      </c>
      <c r="I380" s="387">
        <f t="shared" si="39"/>
        <v>6.0095727512431054</v>
      </c>
      <c r="J380" s="387">
        <v>9.0119584685096275</v>
      </c>
      <c r="K380" s="387">
        <v>3.3685897637295148</v>
      </c>
      <c r="L380" s="530">
        <f t="shared" ref="L380:L443" si="41">(K380+J380+I380+H380)/F380</f>
        <v>6.957357601318212E-2</v>
      </c>
      <c r="M380" s="5"/>
      <c r="P380" s="87">
        <f t="shared" si="37"/>
        <v>2.0653620919442011</v>
      </c>
      <c r="Q380" s="87">
        <f t="shared" si="38"/>
        <v>2.3436483598406259E-3</v>
      </c>
    </row>
    <row r="381" spans="1:17" s="87" customFormat="1" ht="15.5" x14ac:dyDescent="0.35">
      <c r="A381" s="365">
        <v>31</v>
      </c>
      <c r="B381" s="321" t="s">
        <v>1127</v>
      </c>
      <c r="C381" s="158">
        <v>485.16</v>
      </c>
      <c r="D381" s="158"/>
      <c r="E381" s="158"/>
      <c r="F381" s="158">
        <f t="shared" si="40"/>
        <v>485.16</v>
      </c>
      <c r="G381" s="888">
        <f t="shared" si="36"/>
        <v>4.7117551083831876E-3</v>
      </c>
      <c r="H381" s="397">
        <f t="shared" si="33"/>
        <v>20.173143908787196</v>
      </c>
      <c r="I381" s="387">
        <f t="shared" si="39"/>
        <v>4.4380916599331828</v>
      </c>
      <c r="J381" s="387">
        <v>6.655364594843034</v>
      </c>
      <c r="K381" s="387">
        <v>2.4877159749920259</v>
      </c>
      <c r="L381" s="530">
        <f t="shared" si="41"/>
        <v>6.957357601318212E-2</v>
      </c>
      <c r="M381" s="5"/>
      <c r="P381" s="87">
        <f t="shared" si="37"/>
        <v>2.7966848592273532</v>
      </c>
      <c r="Q381" s="87">
        <f t="shared" si="38"/>
        <v>1.7307929648531517E-3</v>
      </c>
    </row>
    <row r="382" spans="1:17" s="87" customFormat="1" ht="15.5" x14ac:dyDescent="0.35">
      <c r="A382" s="286">
        <v>32</v>
      </c>
      <c r="B382" s="321" t="s">
        <v>1128</v>
      </c>
      <c r="C382" s="158">
        <v>286.92</v>
      </c>
      <c r="D382" s="158"/>
      <c r="E382" s="158"/>
      <c r="F382" s="158">
        <f t="shared" si="40"/>
        <v>286.92</v>
      </c>
      <c r="G382" s="888">
        <f t="shared" si="36"/>
        <v>2.7864967756973044E-3</v>
      </c>
      <c r="H382" s="397">
        <f t="shared" si="33"/>
        <v>11.930246620309223</v>
      </c>
      <c r="I382" s="387">
        <f t="shared" si="39"/>
        <v>2.6246542564680291</v>
      </c>
      <c r="J382" s="387">
        <v>3.9359329078084824</v>
      </c>
      <c r="K382" s="387">
        <v>1.4712166451164814</v>
      </c>
      <c r="L382" s="530">
        <f t="shared" si="41"/>
        <v>6.957357601318212E-2</v>
      </c>
      <c r="M382" s="5"/>
      <c r="P382" s="87">
        <f t="shared" si="37"/>
        <v>4.7289823863890375</v>
      </c>
      <c r="Q382" s="87">
        <f t="shared" si="38"/>
        <v>1.0235780309087029E-3</v>
      </c>
    </row>
    <row r="383" spans="1:17" s="87" customFormat="1" ht="15.5" x14ac:dyDescent="0.35">
      <c r="A383" s="365">
        <v>33</v>
      </c>
      <c r="B383" s="321" t="s">
        <v>1129</v>
      </c>
      <c r="C383" s="158">
        <v>226.94</v>
      </c>
      <c r="D383" s="158"/>
      <c r="E383" s="158"/>
      <c r="F383" s="158">
        <f t="shared" si="40"/>
        <v>226.94</v>
      </c>
      <c r="G383" s="888">
        <f t="shared" si="36"/>
        <v>2.2039857042964804E-3</v>
      </c>
      <c r="H383" s="397">
        <f t="shared" si="33"/>
        <v>9.4362545936601663</v>
      </c>
      <c r="I383" s="387">
        <f t="shared" si="39"/>
        <v>2.0759760106052365</v>
      </c>
      <c r="J383" s="387">
        <v>3.1131347208213329</v>
      </c>
      <c r="K383" s="387">
        <v>1.1636620153448149</v>
      </c>
      <c r="L383" s="530">
        <f t="shared" si="41"/>
        <v>6.957357601318212E-2</v>
      </c>
      <c r="M383" s="5"/>
      <c r="P383" s="87">
        <f t="shared" si="37"/>
        <v>5.9788473883085516</v>
      </c>
      <c r="Q383" s="87">
        <f t="shared" si="38"/>
        <v>8.0960127678245174E-4</v>
      </c>
    </row>
    <row r="384" spans="1:17" s="87" customFormat="1" ht="15.5" x14ac:dyDescent="0.35">
      <c r="A384" s="365">
        <v>34</v>
      </c>
      <c r="B384" s="321" t="s">
        <v>1130</v>
      </c>
      <c r="C384" s="158">
        <v>307.14999999999998</v>
      </c>
      <c r="D384" s="158"/>
      <c r="E384" s="158"/>
      <c r="F384" s="158">
        <f t="shared" si="40"/>
        <v>307.14999999999998</v>
      </c>
      <c r="G384" s="888">
        <f t="shared" si="36"/>
        <v>2.9829655815398958E-3</v>
      </c>
      <c r="H384" s="397">
        <f t="shared" si="33"/>
        <v>12.771417989083986</v>
      </c>
      <c r="I384" s="387">
        <f t="shared" si="39"/>
        <v>2.809711957598477</v>
      </c>
      <c r="J384" s="387">
        <v>4.2134455340630668</v>
      </c>
      <c r="K384" s="387">
        <v>1.5749483917033571</v>
      </c>
      <c r="L384" s="530">
        <f t="shared" si="41"/>
        <v>6.957357601318212E-2</v>
      </c>
      <c r="M384" s="5"/>
      <c r="P384" s="87">
        <f t="shared" si="37"/>
        <v>4.4175146550634636</v>
      </c>
      <c r="Q384" s="87">
        <f t="shared" si="38"/>
        <v>1.0957479164701244E-3</v>
      </c>
    </row>
    <row r="385" spans="1:17" s="87" customFormat="1" ht="15.5" x14ac:dyDescent="0.35">
      <c r="A385" s="286">
        <v>35</v>
      </c>
      <c r="B385" s="321" t="s">
        <v>1131</v>
      </c>
      <c r="C385" s="158">
        <v>329.65</v>
      </c>
      <c r="D385" s="158"/>
      <c r="E385" s="158"/>
      <c r="F385" s="158">
        <f t="shared" si="40"/>
        <v>329.65</v>
      </c>
      <c r="G385" s="888">
        <f t="shared" si="36"/>
        <v>3.2014800714785176E-3</v>
      </c>
      <c r="H385" s="397">
        <f t="shared" si="33"/>
        <v>13.706976852031698</v>
      </c>
      <c r="I385" s="387">
        <f t="shared" si="39"/>
        <v>3.0155349074469737</v>
      </c>
      <c r="J385" s="387">
        <v>4.5220977382513103</v>
      </c>
      <c r="K385" s="387">
        <v>1.6903198350155026</v>
      </c>
      <c r="L385" s="530">
        <f t="shared" si="41"/>
        <v>6.957357601318212E-2</v>
      </c>
      <c r="M385" s="5"/>
      <c r="P385" s="87">
        <f t="shared" si="37"/>
        <v>4.1160006864939875</v>
      </c>
      <c r="Q385" s="87">
        <f t="shared" si="38"/>
        <v>1.1760159552804052E-3</v>
      </c>
    </row>
    <row r="386" spans="1:17" s="87" customFormat="1" ht="15.5" x14ac:dyDescent="0.35">
      <c r="A386" s="365">
        <v>36</v>
      </c>
      <c r="B386" s="321" t="s">
        <v>1132</v>
      </c>
      <c r="C386" s="158">
        <v>255.16</v>
      </c>
      <c r="D386" s="158"/>
      <c r="E386" s="158"/>
      <c r="F386" s="158">
        <f t="shared" si="40"/>
        <v>255.16</v>
      </c>
      <c r="G386" s="888">
        <f t="shared" si="36"/>
        <v>2.4780514334550542E-3</v>
      </c>
      <c r="H386" s="397">
        <f t="shared" si="33"/>
        <v>10.609653309766141</v>
      </c>
      <c r="I386" s="387">
        <f t="shared" si="39"/>
        <v>2.3341237281485512</v>
      </c>
      <c r="J386" s="387">
        <v>3.5002531742520988</v>
      </c>
      <c r="K386" s="387">
        <v>1.3083634433567592</v>
      </c>
      <c r="L386" s="530">
        <f t="shared" si="41"/>
        <v>6.9573576013182134E-2</v>
      </c>
      <c r="M386" s="5"/>
      <c r="P386" s="87">
        <f t="shared" si="37"/>
        <v>5.3176031756652415</v>
      </c>
      <c r="Q386" s="87">
        <f t="shared" si="38"/>
        <v>9.1027523479250206E-4</v>
      </c>
    </row>
    <row r="387" spans="1:17" s="87" customFormat="1" ht="15.5" x14ac:dyDescent="0.35">
      <c r="A387" s="365">
        <v>37</v>
      </c>
      <c r="B387" s="321" t="s">
        <v>1133</v>
      </c>
      <c r="C387" s="158">
        <v>509.32</v>
      </c>
      <c r="D387" s="158"/>
      <c r="E387" s="158"/>
      <c r="F387" s="158">
        <f t="shared" si="40"/>
        <v>509.32</v>
      </c>
      <c r="G387" s="888">
        <f t="shared" si="36"/>
        <v>4.9463911118017255E-3</v>
      </c>
      <c r="H387" s="397">
        <f t="shared" si="33"/>
        <v>21.177726225623498</v>
      </c>
      <c r="I387" s="387">
        <f t="shared" si="39"/>
        <v>4.6590997696371694</v>
      </c>
      <c r="J387" s="387">
        <v>6.9867884727624983</v>
      </c>
      <c r="K387" s="387">
        <v>2.6115992670107562</v>
      </c>
      <c r="L387" s="530">
        <f t="shared" si="41"/>
        <v>6.9573576013182134E-2</v>
      </c>
      <c r="M387" s="5"/>
      <c r="P387" s="87">
        <f t="shared" si="37"/>
        <v>2.6640218846751416</v>
      </c>
      <c r="Q387" s="87">
        <f t="shared" si="38"/>
        <v>1.8169830011934361E-3</v>
      </c>
    </row>
    <row r="388" spans="1:17" s="87" customFormat="1" ht="15.5" x14ac:dyDescent="0.35">
      <c r="A388" s="286">
        <v>38</v>
      </c>
      <c r="B388" s="321" t="s">
        <v>1134</v>
      </c>
      <c r="C388" s="158">
        <v>509.19</v>
      </c>
      <c r="D388" s="158"/>
      <c r="E388" s="158"/>
      <c r="F388" s="158">
        <f t="shared" si="40"/>
        <v>509.19</v>
      </c>
      <c r="G388" s="888">
        <f t="shared" si="36"/>
        <v>4.9451285836376356E-3</v>
      </c>
      <c r="H388" s="397">
        <f t="shared" si="33"/>
        <v>21.172320774415354</v>
      </c>
      <c r="I388" s="387">
        <f t="shared" si="39"/>
        <v>4.6579105703713779</v>
      </c>
      <c r="J388" s="387">
        <v>6.9850051489160778</v>
      </c>
      <c r="K388" s="387">
        <v>2.6109326764493974</v>
      </c>
      <c r="L388" s="530">
        <f t="shared" si="41"/>
        <v>6.957357601318212E-2</v>
      </c>
      <c r="M388" s="5"/>
      <c r="P388" s="87">
        <f t="shared" si="37"/>
        <v>2.664702029306826</v>
      </c>
      <c r="Q388" s="87">
        <f t="shared" si="38"/>
        <v>1.8165192303025318E-3</v>
      </c>
    </row>
    <row r="389" spans="1:17" s="87" customFormat="1" ht="15.5" x14ac:dyDescent="0.35">
      <c r="A389" s="365">
        <v>39</v>
      </c>
      <c r="B389" s="321" t="s">
        <v>1135</v>
      </c>
      <c r="C389" s="158">
        <v>291.43</v>
      </c>
      <c r="D389" s="158"/>
      <c r="E389" s="158"/>
      <c r="F389" s="158">
        <f t="shared" si="40"/>
        <v>291.43</v>
      </c>
      <c r="G389" s="888">
        <f t="shared" si="36"/>
        <v>2.8302967912361126E-3</v>
      </c>
      <c r="H389" s="397">
        <f t="shared" si="33"/>
        <v>12.117774196837853</v>
      </c>
      <c r="I389" s="387">
        <f t="shared" si="39"/>
        <v>2.665910323304328</v>
      </c>
      <c r="J389" s="387">
        <v>3.9978005274035477</v>
      </c>
      <c r="K389" s="387">
        <v>1.494342209975938</v>
      </c>
      <c r="L389" s="530">
        <f t="shared" si="41"/>
        <v>6.9573576013182134E-2</v>
      </c>
      <c r="M389" s="5"/>
      <c r="P389" s="87">
        <f t="shared" si="37"/>
        <v>4.6557994245710566</v>
      </c>
      <c r="Q389" s="87">
        <f t="shared" si="38"/>
        <v>1.0396673133546751E-3</v>
      </c>
    </row>
    <row r="390" spans="1:17" s="87" customFormat="1" ht="15.5" x14ac:dyDescent="0.35">
      <c r="A390" s="365">
        <v>40</v>
      </c>
      <c r="B390" s="321" t="s">
        <v>1136</v>
      </c>
      <c r="C390" s="158">
        <v>449.48</v>
      </c>
      <c r="D390" s="158"/>
      <c r="E390" s="158"/>
      <c r="F390" s="158">
        <f t="shared" si="40"/>
        <v>449.48</v>
      </c>
      <c r="G390" s="888">
        <f t="shared" si="36"/>
        <v>4.3652396861160753E-3</v>
      </c>
      <c r="H390" s="397">
        <f t="shared" si="33"/>
        <v>18.68955545412167</v>
      </c>
      <c r="I390" s="387">
        <f t="shared" si="39"/>
        <v>4.1117021999067678</v>
      </c>
      <c r="J390" s="387">
        <v>6.1659107883791879</v>
      </c>
      <c r="K390" s="387">
        <v>2.3047625039974768</v>
      </c>
      <c r="L390" s="530">
        <f t="shared" si="41"/>
        <v>6.957357601318212E-2</v>
      </c>
      <c r="M390" s="5"/>
      <c r="P390" s="87">
        <f t="shared" si="37"/>
        <v>3.0186874305925575</v>
      </c>
      <c r="Q390" s="87">
        <f t="shared" si="38"/>
        <v>1.6035056926420039E-3</v>
      </c>
    </row>
    <row r="391" spans="1:17" s="87" customFormat="1" ht="15.5" x14ac:dyDescent="0.35">
      <c r="A391" s="286">
        <v>41</v>
      </c>
      <c r="B391" s="321" t="s">
        <v>1138</v>
      </c>
      <c r="C391" s="158">
        <v>467.46</v>
      </c>
      <c r="D391" s="158"/>
      <c r="E391" s="158"/>
      <c r="F391" s="158">
        <f t="shared" si="40"/>
        <v>467.46</v>
      </c>
      <c r="G391" s="888">
        <f t="shared" si="36"/>
        <v>4.5398570429648049E-3</v>
      </c>
      <c r="H391" s="397">
        <f t="shared" ref="H391:H454" si="42">G391*4281.45</f>
        <v>19.437170936601664</v>
      </c>
      <c r="I391" s="387">
        <f t="shared" si="39"/>
        <v>4.2761776060523662</v>
      </c>
      <c r="J391" s="387">
        <v>6.4125581942149479</v>
      </c>
      <c r="K391" s="387">
        <v>2.3969571062531378</v>
      </c>
      <c r="L391" s="530">
        <f t="shared" si="41"/>
        <v>6.9573576013182134E-2</v>
      </c>
      <c r="M391" s="5"/>
      <c r="P391" s="87">
        <f t="shared" si="37"/>
        <v>2.9025791004636612</v>
      </c>
      <c r="Q391" s="87">
        <f t="shared" si="38"/>
        <v>1.6676487743223977E-3</v>
      </c>
    </row>
    <row r="392" spans="1:17" s="87" customFormat="1" ht="15.5" x14ac:dyDescent="0.35">
      <c r="A392" s="365">
        <v>42</v>
      </c>
      <c r="B392" s="321" t="s">
        <v>1139</v>
      </c>
      <c r="C392" s="158">
        <v>429.2</v>
      </c>
      <c r="D392" s="158"/>
      <c r="E392" s="158">
        <v>129.19999999999999</v>
      </c>
      <c r="F392" s="158">
        <f t="shared" si="40"/>
        <v>558.4</v>
      </c>
      <c r="G392" s="888">
        <f t="shared" si="36"/>
        <v>5.4230440525211716E-3</v>
      </c>
      <c r="H392" s="397">
        <f t="shared" si="42"/>
        <v>23.218491958666768</v>
      </c>
      <c r="I392" s="387">
        <f t="shared" si="39"/>
        <v>5.1080682309066887</v>
      </c>
      <c r="J392" s="387">
        <v>7.66006181416512</v>
      </c>
      <c r="K392" s="387">
        <v>2.8632628420223165</v>
      </c>
      <c r="L392" s="530">
        <f t="shared" si="41"/>
        <v>6.957357601318212E-2</v>
      </c>
      <c r="M392" s="5"/>
      <c r="P392" s="87">
        <f t="shared" si="37"/>
        <v>2.4298703909433077</v>
      </c>
      <c r="Q392" s="87">
        <f t="shared" si="38"/>
        <v>1.9920743498515951E-3</v>
      </c>
    </row>
    <row r="393" spans="1:17" s="87" customFormat="1" ht="15.5" x14ac:dyDescent="0.35">
      <c r="A393" s="365">
        <v>43</v>
      </c>
      <c r="B393" s="321" t="s">
        <v>1140</v>
      </c>
      <c r="C393" s="158">
        <v>331.42</v>
      </c>
      <c r="D393" s="158"/>
      <c r="E393" s="158"/>
      <c r="F393" s="158">
        <f t="shared" si="40"/>
        <v>331.42</v>
      </c>
      <c r="G393" s="888">
        <f t="shared" si="36"/>
        <v>3.218669878020356E-3</v>
      </c>
      <c r="H393" s="397">
        <f t="shared" si="42"/>
        <v>13.780574149250253</v>
      </c>
      <c r="I393" s="387">
        <f t="shared" si="39"/>
        <v>3.0317263128350556</v>
      </c>
      <c r="J393" s="387">
        <v>4.5463783783141194</v>
      </c>
      <c r="K393" s="387">
        <v>1.6993957218893916</v>
      </c>
      <c r="L393" s="530">
        <f t="shared" si="41"/>
        <v>6.957357601318212E-2</v>
      </c>
      <c r="M393" s="5"/>
      <c r="P393" s="87">
        <f t="shared" si="37"/>
        <v>4.0940185453585869</v>
      </c>
      <c r="Q393" s="87">
        <f t="shared" si="38"/>
        <v>1.1823303743334808E-3</v>
      </c>
    </row>
    <row r="394" spans="1:17" s="87" customFormat="1" ht="15.5" x14ac:dyDescent="0.35">
      <c r="A394" s="286">
        <v>44</v>
      </c>
      <c r="B394" s="321" t="s">
        <v>1141</v>
      </c>
      <c r="C394" s="158">
        <v>154.9</v>
      </c>
      <c r="D394" s="158"/>
      <c r="E394" s="158"/>
      <c r="F394" s="158">
        <f t="shared" si="40"/>
        <v>154.9</v>
      </c>
      <c r="G394" s="888">
        <f t="shared" si="36"/>
        <v>1.5043508662885559E-3</v>
      </c>
      <c r="H394" s="397">
        <f t="shared" si="42"/>
        <v>6.4408030164711372</v>
      </c>
      <c r="I394" s="387">
        <f t="shared" si="39"/>
        <v>1.4169766636236503</v>
      </c>
      <c r="J394" s="387">
        <v>2.1248989523892856</v>
      </c>
      <c r="K394" s="387">
        <v>0.79426829195783832</v>
      </c>
      <c r="L394" s="530">
        <f t="shared" si="41"/>
        <v>6.9573576013182134E-2</v>
      </c>
      <c r="M394" s="5"/>
      <c r="P394" s="87">
        <f t="shared" si="37"/>
        <v>8.7594553021481136</v>
      </c>
      <c r="Q394" s="87">
        <f t="shared" si="38"/>
        <v>5.5260085385389003E-4</v>
      </c>
    </row>
    <row r="395" spans="1:17" s="87" customFormat="1" ht="15.5" x14ac:dyDescent="0.35">
      <c r="A395" s="365">
        <v>45</v>
      </c>
      <c r="B395" s="321" t="s">
        <v>1142</v>
      </c>
      <c r="C395" s="158">
        <v>119.9</v>
      </c>
      <c r="D395" s="158"/>
      <c r="E395" s="158"/>
      <c r="F395" s="158">
        <f t="shared" si="40"/>
        <v>119.9</v>
      </c>
      <c r="G395" s="888">
        <f t="shared" si="36"/>
        <v>1.1644394374951442E-3</v>
      </c>
      <c r="H395" s="397">
        <f t="shared" si="42"/>
        <v>4.9854892296635853</v>
      </c>
      <c r="I395" s="387">
        <f t="shared" si="39"/>
        <v>1.0968076305259888</v>
      </c>
      <c r="J395" s="387">
        <v>1.6447733014297958</v>
      </c>
      <c r="K395" s="387">
        <v>0.61480160236116732</v>
      </c>
      <c r="L395" s="530">
        <f t="shared" si="41"/>
        <v>6.957357601318212E-2</v>
      </c>
      <c r="M395" s="5"/>
      <c r="P395" s="87">
        <f t="shared" si="37"/>
        <v>11.316427241891098</v>
      </c>
      <c r="Q395" s="87">
        <f t="shared" si="38"/>
        <v>4.2773946014900842E-4</v>
      </c>
    </row>
    <row r="396" spans="1:17" s="87" customFormat="1" ht="15.5" x14ac:dyDescent="0.35">
      <c r="A396" s="365">
        <v>46</v>
      </c>
      <c r="B396" s="321" t="s">
        <v>1143</v>
      </c>
      <c r="C396" s="158">
        <v>280.7</v>
      </c>
      <c r="D396" s="158"/>
      <c r="E396" s="158">
        <v>19.600000000000001</v>
      </c>
      <c r="F396" s="158">
        <f t="shared" si="40"/>
        <v>300.3</v>
      </c>
      <c r="G396" s="888">
        <f t="shared" si="36"/>
        <v>2.9164400590474715E-3</v>
      </c>
      <c r="H396" s="397">
        <f t="shared" si="42"/>
        <v>12.486592290808796</v>
      </c>
      <c r="I396" s="387">
        <f t="shared" si="39"/>
        <v>2.747050303977935</v>
      </c>
      <c r="J396" s="387">
        <v>4.1194780852324246</v>
      </c>
      <c r="K396" s="387">
        <v>1.5398241967394375</v>
      </c>
      <c r="L396" s="530">
        <f t="shared" si="41"/>
        <v>6.957357601318212E-2</v>
      </c>
      <c r="M396" s="5"/>
      <c r="P396" s="87">
        <f t="shared" si="37"/>
        <v>4.5182804738686064</v>
      </c>
      <c r="Q396" s="87">
        <f t="shared" si="38"/>
        <v>1.0713107579878834E-3</v>
      </c>
    </row>
    <row r="397" spans="1:17" s="87" customFormat="1" ht="15.5" x14ac:dyDescent="0.35">
      <c r="A397" s="286">
        <v>47</v>
      </c>
      <c r="B397" s="321" t="s">
        <v>1144</v>
      </c>
      <c r="C397" s="158">
        <v>226.84</v>
      </c>
      <c r="D397" s="158"/>
      <c r="E397" s="158"/>
      <c r="F397" s="158">
        <f t="shared" si="40"/>
        <v>226.84</v>
      </c>
      <c r="G397" s="888">
        <f t="shared" si="36"/>
        <v>2.2030145287856421E-3</v>
      </c>
      <c r="H397" s="397">
        <f t="shared" si="42"/>
        <v>9.4320965542692878</v>
      </c>
      <c r="I397" s="387">
        <f t="shared" si="39"/>
        <v>2.0750612419392431</v>
      </c>
      <c r="J397" s="387">
        <v>3.1117629332471632</v>
      </c>
      <c r="K397" s="387">
        <v>1.1631492533745387</v>
      </c>
      <c r="L397" s="530">
        <f t="shared" si="41"/>
        <v>6.957357601318212E-2</v>
      </c>
      <c r="M397" s="5"/>
      <c r="P397" s="87">
        <f t="shared" si="37"/>
        <v>5.9814830995536177</v>
      </c>
      <c r="Q397" s="87">
        <f t="shared" si="38"/>
        <v>8.0924452994329495E-4</v>
      </c>
    </row>
    <row r="398" spans="1:17" s="112" customFormat="1" ht="15.5" x14ac:dyDescent="0.35">
      <c r="A398" s="365">
        <v>48</v>
      </c>
      <c r="B398" s="321" t="s">
        <v>1145</v>
      </c>
      <c r="C398" s="158">
        <v>216.3</v>
      </c>
      <c r="D398" s="158"/>
      <c r="E398" s="158"/>
      <c r="F398" s="158">
        <f t="shared" si="40"/>
        <v>216.3</v>
      </c>
      <c r="G398" s="888">
        <f t="shared" si="36"/>
        <v>2.1006526299432835E-3</v>
      </c>
      <c r="H398" s="397">
        <f t="shared" si="42"/>
        <v>8.9938392024706708</v>
      </c>
      <c r="I398" s="387">
        <f t="shared" si="39"/>
        <v>1.9786446245435476</v>
      </c>
      <c r="J398" s="387">
        <v>2.9671765229296483</v>
      </c>
      <c r="K398" s="387">
        <v>1.1091041417074268</v>
      </c>
      <c r="L398" s="530">
        <f t="shared" si="41"/>
        <v>6.957357601318212E-2</v>
      </c>
      <c r="M398" s="88"/>
      <c r="P398" s="87">
        <f t="shared" si="37"/>
        <v>6.2729525025554453</v>
      </c>
      <c r="Q398" s="87">
        <f t="shared" si="38"/>
        <v>7.7164341309616765E-4</v>
      </c>
    </row>
    <row r="399" spans="1:17" s="87" customFormat="1" ht="15.5" x14ac:dyDescent="0.35">
      <c r="A399" s="365">
        <v>49</v>
      </c>
      <c r="B399" s="321" t="s">
        <v>1155</v>
      </c>
      <c r="C399" s="158">
        <v>307.64999999999998</v>
      </c>
      <c r="D399" s="158"/>
      <c r="E399" s="158"/>
      <c r="F399" s="158">
        <f t="shared" si="40"/>
        <v>307.64999999999998</v>
      </c>
      <c r="G399" s="888">
        <f t="shared" si="36"/>
        <v>2.9878214590940873E-3</v>
      </c>
      <c r="H399" s="397">
        <f t="shared" si="42"/>
        <v>12.79220818603838</v>
      </c>
      <c r="I399" s="387">
        <f t="shared" si="39"/>
        <v>2.8142858009284435</v>
      </c>
      <c r="J399" s="387">
        <v>4.2203044719339173</v>
      </c>
      <c r="K399" s="387">
        <v>1.577512201554738</v>
      </c>
      <c r="L399" s="530">
        <f t="shared" si="41"/>
        <v>6.957357601318212E-2</v>
      </c>
      <c r="M399" s="5"/>
      <c r="P399" s="87">
        <f t="shared" si="37"/>
        <v>4.4103352065748185</v>
      </c>
      <c r="Q399" s="87">
        <f t="shared" si="38"/>
        <v>1.0975316506659084E-3</v>
      </c>
    </row>
    <row r="400" spans="1:17" s="87" customFormat="1" ht="15.5" x14ac:dyDescent="0.35">
      <c r="A400" s="286">
        <v>50</v>
      </c>
      <c r="B400" s="321" t="s">
        <v>1156</v>
      </c>
      <c r="C400" s="158">
        <v>350.66</v>
      </c>
      <c r="D400" s="158"/>
      <c r="E400" s="158"/>
      <c r="F400" s="158">
        <f t="shared" si="40"/>
        <v>350.66</v>
      </c>
      <c r="G400" s="888">
        <f t="shared" si="36"/>
        <v>3.405524046305649E-3</v>
      </c>
      <c r="H400" s="397">
        <f t="shared" si="42"/>
        <v>14.580580928055321</v>
      </c>
      <c r="I400" s="387">
        <f t="shared" si="39"/>
        <v>3.2077278041721704</v>
      </c>
      <c r="J400" s="387">
        <v>4.8103103075844222</v>
      </c>
      <c r="K400" s="387">
        <v>1.7980511249705331</v>
      </c>
      <c r="L400" s="530">
        <f t="shared" si="41"/>
        <v>6.9573576013182134E-2</v>
      </c>
      <c r="M400" s="5"/>
      <c r="P400" s="87">
        <f t="shared" si="37"/>
        <v>3.8693880861881675</v>
      </c>
      <c r="Q400" s="87">
        <f t="shared" si="38"/>
        <v>1.2509684661872504E-3</v>
      </c>
    </row>
    <row r="401" spans="1:17" s="87" customFormat="1" ht="15.5" x14ac:dyDescent="0.35">
      <c r="A401" s="365">
        <v>51</v>
      </c>
      <c r="B401" s="321" t="s">
        <v>1157</v>
      </c>
      <c r="C401" s="158">
        <v>485.8</v>
      </c>
      <c r="D401" s="158"/>
      <c r="E401" s="158"/>
      <c r="F401" s="158">
        <f t="shared" si="40"/>
        <v>485.8</v>
      </c>
      <c r="G401" s="888">
        <f t="shared" si="36"/>
        <v>4.7179706316525525E-3</v>
      </c>
      <c r="H401" s="397">
        <f t="shared" si="42"/>
        <v>20.199755360888819</v>
      </c>
      <c r="I401" s="387">
        <f t="shared" si="39"/>
        <v>4.4439461793955406</v>
      </c>
      <c r="J401" s="387">
        <v>6.6641440353177215</v>
      </c>
      <c r="K401" s="387">
        <v>2.4909976516017931</v>
      </c>
      <c r="L401" s="530">
        <f t="shared" si="41"/>
        <v>6.957357601318212E-2</v>
      </c>
      <c r="M401" s="5"/>
      <c r="P401" s="87">
        <f t="shared" si="37"/>
        <v>2.7930004658352061</v>
      </c>
      <c r="Q401" s="87">
        <f t="shared" si="38"/>
        <v>1.7330761446237549E-3</v>
      </c>
    </row>
    <row r="402" spans="1:17" s="87" customFormat="1" ht="15.5" x14ac:dyDescent="0.35">
      <c r="A402" s="365">
        <v>52</v>
      </c>
      <c r="B402" s="321" t="s">
        <v>1158</v>
      </c>
      <c r="C402" s="158">
        <v>402.96</v>
      </c>
      <c r="D402" s="158"/>
      <c r="E402" s="158"/>
      <c r="F402" s="158">
        <f t="shared" si="40"/>
        <v>402.96</v>
      </c>
      <c r="G402" s="888">
        <f t="shared" si="36"/>
        <v>3.9134488384740887E-3</v>
      </c>
      <c r="H402" s="397">
        <f t="shared" si="42"/>
        <v>16.755235529484885</v>
      </c>
      <c r="I402" s="387">
        <f t="shared" si="39"/>
        <v>3.6861518164866749</v>
      </c>
      <c r="J402" s="387">
        <v>5.5277552088753161</v>
      </c>
      <c r="K402" s="387">
        <v>2.0662256354249871</v>
      </c>
      <c r="L402" s="530">
        <f t="shared" si="41"/>
        <v>6.9573576013182106E-2</v>
      </c>
      <c r="M402" s="5"/>
      <c r="P402" s="87">
        <f t="shared" si="37"/>
        <v>3.3671819195521699</v>
      </c>
      <c r="Q402" s="87">
        <f t="shared" si="38"/>
        <v>1.4375470630662583E-3</v>
      </c>
    </row>
    <row r="403" spans="1:17" s="87" customFormat="1" ht="15.5" x14ac:dyDescent="0.35">
      <c r="A403" s="286">
        <v>53</v>
      </c>
      <c r="B403" s="321" t="s">
        <v>1159</v>
      </c>
      <c r="C403" s="158">
        <v>526.67999999999995</v>
      </c>
      <c r="D403" s="158"/>
      <c r="E403" s="158"/>
      <c r="F403" s="158">
        <f t="shared" si="40"/>
        <v>526.67999999999995</v>
      </c>
      <c r="G403" s="888">
        <f t="shared" si="36"/>
        <v>5.1149871804832565E-3</v>
      </c>
      <c r="H403" s="397">
        <f t="shared" si="42"/>
        <v>21.899561863880038</v>
      </c>
      <c r="I403" s="387">
        <f t="shared" si="39"/>
        <v>4.8179036100536088</v>
      </c>
      <c r="J403" s="387">
        <v>7.2249307956384055</v>
      </c>
      <c r="K403" s="387">
        <v>2.700614745050705</v>
      </c>
      <c r="L403" s="530">
        <f t="shared" si="41"/>
        <v>6.957357601318212E-2</v>
      </c>
      <c r="M403" s="5"/>
      <c r="P403" s="87">
        <f t="shared" si="37"/>
        <v>2.5762125508899958</v>
      </c>
      <c r="Q403" s="87">
        <f t="shared" si="38"/>
        <v>1.8789142524710566E-3</v>
      </c>
    </row>
    <row r="404" spans="1:17" s="87" customFormat="1" ht="15.5" x14ac:dyDescent="0.35">
      <c r="A404" s="365">
        <v>54</v>
      </c>
      <c r="B404" s="321" t="s">
        <v>1160</v>
      </c>
      <c r="C404" s="158">
        <v>198.5</v>
      </c>
      <c r="D404" s="158"/>
      <c r="E404" s="158"/>
      <c r="F404" s="158">
        <f t="shared" si="40"/>
        <v>198.5</v>
      </c>
      <c r="G404" s="888">
        <f t="shared" si="36"/>
        <v>1.9277833890140627E-3</v>
      </c>
      <c r="H404" s="397">
        <f t="shared" si="42"/>
        <v>8.2537081908942582</v>
      </c>
      <c r="I404" s="387">
        <f t="shared" si="39"/>
        <v>1.8158158019967368</v>
      </c>
      <c r="J404" s="387">
        <v>2.7229983347273934</v>
      </c>
      <c r="K404" s="387">
        <v>1.0178325109982629</v>
      </c>
      <c r="L404" s="530">
        <f t="shared" si="41"/>
        <v>6.957357601318212E-2</v>
      </c>
      <c r="M404" s="5"/>
      <c r="P404" s="87">
        <f t="shared" si="37"/>
        <v>6.8354641123563855</v>
      </c>
      <c r="Q404" s="87">
        <f t="shared" si="38"/>
        <v>7.081424757262566E-4</v>
      </c>
    </row>
    <row r="405" spans="1:17" s="87" customFormat="1" ht="15.5" x14ac:dyDescent="0.35">
      <c r="A405" s="365">
        <v>55</v>
      </c>
      <c r="B405" s="321" t="s">
        <v>1161</v>
      </c>
      <c r="C405" s="158">
        <v>667.9</v>
      </c>
      <c r="D405" s="158"/>
      <c r="E405" s="158">
        <v>211.9</v>
      </c>
      <c r="F405" s="158">
        <f t="shared" si="40"/>
        <v>879.8</v>
      </c>
      <c r="G405" s="888">
        <f t="shared" si="36"/>
        <v>8.5444021443555288E-3</v>
      </c>
      <c r="H405" s="397">
        <f t="shared" si="42"/>
        <v>36.582430560950975</v>
      </c>
      <c r="I405" s="387">
        <f t="shared" si="39"/>
        <v>8.0481347234092144</v>
      </c>
      <c r="J405" s="387">
        <v>12.068987077547407</v>
      </c>
      <c r="K405" s="387">
        <v>4.5112798144900328</v>
      </c>
      <c r="L405" s="530">
        <f t="shared" si="41"/>
        <v>6.957357601318212E-2</v>
      </c>
      <c r="M405" s="5"/>
      <c r="P405" s="87">
        <f t="shared" si="37"/>
        <v>1.542213714824668</v>
      </c>
      <c r="Q405" s="87">
        <f t="shared" si="38"/>
        <v>3.1386586909015642E-3</v>
      </c>
    </row>
    <row r="406" spans="1:17" s="87" customFormat="1" ht="15.5" x14ac:dyDescent="0.35">
      <c r="A406" s="286">
        <v>56</v>
      </c>
      <c r="B406" s="321" t="s">
        <v>1162</v>
      </c>
      <c r="C406" s="158">
        <v>1539.9</v>
      </c>
      <c r="D406" s="158">
        <v>108.1</v>
      </c>
      <c r="E406" s="158">
        <v>138.80000000000001</v>
      </c>
      <c r="F406" s="158">
        <f t="shared" si="40"/>
        <v>1786.8</v>
      </c>
      <c r="G406" s="888">
        <f t="shared" si="36"/>
        <v>1.7352964027659078E-2</v>
      </c>
      <c r="H406" s="397">
        <f t="shared" si="42"/>
        <v>74.295847836220958</v>
      </c>
      <c r="I406" s="387">
        <f t="shared" si="39"/>
        <v>16.345086523968611</v>
      </c>
      <c r="J406" s="387">
        <v>24.511100375269049</v>
      </c>
      <c r="K406" s="387">
        <v>9.1620308848951932</v>
      </c>
      <c r="L406" s="530">
        <f t="shared" si="41"/>
        <v>6.957357601318212E-2</v>
      </c>
      <c r="M406" s="5"/>
      <c r="P406" s="87">
        <f t="shared" si="37"/>
        <v>0.75936849468476764</v>
      </c>
      <c r="Q406" s="87">
        <f t="shared" si="38"/>
        <v>6.3743525220537793E-3</v>
      </c>
    </row>
    <row r="407" spans="1:17" s="87" customFormat="1" ht="15.5" x14ac:dyDescent="0.35">
      <c r="A407" s="365">
        <v>57</v>
      </c>
      <c r="B407" s="321" t="s">
        <v>1163</v>
      </c>
      <c r="C407" s="158">
        <v>540.67999999999995</v>
      </c>
      <c r="D407" s="158">
        <v>235.6</v>
      </c>
      <c r="E407" s="158"/>
      <c r="F407" s="158">
        <f t="shared" si="40"/>
        <v>776.28</v>
      </c>
      <c r="G407" s="888">
        <f t="shared" si="36"/>
        <v>7.5390412555357009E-3</v>
      </c>
      <c r="H407" s="397">
        <f t="shared" si="42"/>
        <v>32.278028183513328</v>
      </c>
      <c r="I407" s="387">
        <f t="shared" si="39"/>
        <v>7.1011662003729326</v>
      </c>
      <c r="J407" s="387">
        <v>10.648912580766654</v>
      </c>
      <c r="K407" s="387">
        <v>3.9804686228601081</v>
      </c>
      <c r="L407" s="530">
        <f t="shared" si="41"/>
        <v>6.9573576013182134E-2</v>
      </c>
      <c r="M407" s="5"/>
      <c r="P407" s="87">
        <f t="shared" si="37"/>
        <v>1.7478739968861015</v>
      </c>
      <c r="Q407" s="87">
        <f t="shared" si="38"/>
        <v>2.7693543630064417E-3</v>
      </c>
    </row>
    <row r="408" spans="1:17" s="87" customFormat="1" ht="15.5" x14ac:dyDescent="0.35">
      <c r="A408" s="365">
        <v>58</v>
      </c>
      <c r="B408" s="321" t="s">
        <v>1164</v>
      </c>
      <c r="C408" s="158">
        <v>475.29</v>
      </c>
      <c r="D408" s="158"/>
      <c r="E408" s="158"/>
      <c r="F408" s="158">
        <f t="shared" si="40"/>
        <v>475.29</v>
      </c>
      <c r="G408" s="888">
        <f t="shared" si="36"/>
        <v>4.6159000854634454E-3</v>
      </c>
      <c r="H408" s="397">
        <f t="shared" si="42"/>
        <v>19.762745420907468</v>
      </c>
      <c r="I408" s="387">
        <f t="shared" si="39"/>
        <v>4.3478039925996432</v>
      </c>
      <c r="J408" s="387">
        <v>6.5199691612724582</v>
      </c>
      <c r="K408" s="387">
        <v>2.437106368525765</v>
      </c>
      <c r="L408" s="530">
        <f t="shared" si="41"/>
        <v>6.957357601318212E-2</v>
      </c>
      <c r="M408" s="5"/>
      <c r="P408" s="87">
        <f t="shared" si="37"/>
        <v>2.8547615693634256</v>
      </c>
      <c r="Q408" s="87">
        <f t="shared" si="38"/>
        <v>1.6955820518283753E-3</v>
      </c>
    </row>
    <row r="409" spans="1:17" s="87" customFormat="1" ht="15.5" x14ac:dyDescent="0.35">
      <c r="A409" s="286">
        <v>59</v>
      </c>
      <c r="B409" s="321" t="s">
        <v>1165</v>
      </c>
      <c r="C409" s="158">
        <v>487.96</v>
      </c>
      <c r="D409" s="158"/>
      <c r="E409" s="158"/>
      <c r="F409" s="158">
        <f t="shared" si="40"/>
        <v>487.96</v>
      </c>
      <c r="G409" s="888">
        <f t="shared" si="36"/>
        <v>4.7389480226866605E-3</v>
      </c>
      <c r="H409" s="397">
        <f t="shared" si="42"/>
        <v>20.289569011731803</v>
      </c>
      <c r="I409" s="387">
        <f t="shared" si="39"/>
        <v>4.4637051825809966</v>
      </c>
      <c r="J409" s="387">
        <v>6.6937746469197927</v>
      </c>
      <c r="K409" s="387">
        <v>2.5020733101597594</v>
      </c>
      <c r="L409" s="530">
        <f t="shared" si="41"/>
        <v>6.9573576013182134E-2</v>
      </c>
      <c r="M409" s="5"/>
      <c r="P409" s="87">
        <f t="shared" si="37"/>
        <v>2.7806369913573716</v>
      </c>
      <c r="Q409" s="87">
        <f t="shared" si="38"/>
        <v>1.7407818763495427E-3</v>
      </c>
    </row>
    <row r="410" spans="1:17" s="87" customFormat="1" ht="15.5" x14ac:dyDescent="0.35">
      <c r="A410" s="365">
        <v>60</v>
      </c>
      <c r="B410" s="321" t="s">
        <v>1167</v>
      </c>
      <c r="C410" s="158">
        <v>705.64</v>
      </c>
      <c r="D410" s="158">
        <v>98.2</v>
      </c>
      <c r="E410" s="158">
        <v>255.1</v>
      </c>
      <c r="F410" s="158">
        <f t="shared" si="40"/>
        <v>1058.94</v>
      </c>
      <c r="G410" s="888">
        <f t="shared" si="36"/>
        <v>1.0284165954471293E-2</v>
      </c>
      <c r="H410" s="397">
        <f t="shared" si="42"/>
        <v>44.031142325771114</v>
      </c>
      <c r="I410" s="387">
        <f t="shared" si="39"/>
        <v>9.6868513116696455</v>
      </c>
      <c r="J410" s="387">
        <v>14.526407337915497</v>
      </c>
      <c r="K410" s="387">
        <v>5.4298416080428229</v>
      </c>
      <c r="L410" s="530">
        <f t="shared" si="41"/>
        <v>6.957357601318212E-2</v>
      </c>
      <c r="M410" s="5"/>
      <c r="P410" s="87">
        <f t="shared" si="37"/>
        <v>1.2813187020064807</v>
      </c>
      <c r="Q410" s="87">
        <f t="shared" si="38"/>
        <v>3.7777349785670634E-3</v>
      </c>
    </row>
    <row r="411" spans="1:17" s="87" customFormat="1" ht="15.5" x14ac:dyDescent="0.35">
      <c r="A411" s="365">
        <v>61</v>
      </c>
      <c r="B411" s="321" t="s">
        <v>1168</v>
      </c>
      <c r="C411" s="158">
        <v>435.39</v>
      </c>
      <c r="D411" s="158"/>
      <c r="E411" s="158"/>
      <c r="F411" s="158">
        <f t="shared" si="40"/>
        <v>435.39</v>
      </c>
      <c r="G411" s="888">
        <f t="shared" si="36"/>
        <v>4.2284010566389562E-3</v>
      </c>
      <c r="H411" s="397">
        <f t="shared" si="42"/>
        <v>18.103687703946857</v>
      </c>
      <c r="I411" s="387">
        <f t="shared" si="39"/>
        <v>3.9828112948683088</v>
      </c>
      <c r="J411" s="387">
        <v>5.9726259191786379</v>
      </c>
      <c r="K411" s="387">
        <v>2.2325143423855596</v>
      </c>
      <c r="L411" s="530">
        <f t="shared" si="41"/>
        <v>6.957357601318212E-2</v>
      </c>
      <c r="M411" s="5"/>
      <c r="P411" s="87">
        <f t="shared" si="37"/>
        <v>3.1163775610435307</v>
      </c>
      <c r="Q411" s="87">
        <f t="shared" si="38"/>
        <v>1.5532400630048101E-3</v>
      </c>
    </row>
    <row r="412" spans="1:17" s="87" customFormat="1" ht="15.5" x14ac:dyDescent="0.35">
      <c r="A412" s="286">
        <v>62</v>
      </c>
      <c r="B412" s="321" t="s">
        <v>1169</v>
      </c>
      <c r="C412" s="158">
        <v>497.81</v>
      </c>
      <c r="D412" s="158"/>
      <c r="E412" s="158">
        <v>41.8</v>
      </c>
      <c r="F412" s="158">
        <f t="shared" si="40"/>
        <v>539.61</v>
      </c>
      <c r="G412" s="888">
        <f t="shared" si="36"/>
        <v>5.2405601740346522E-3</v>
      </c>
      <c r="H412" s="397">
        <f t="shared" si="42"/>
        <v>22.437196357120662</v>
      </c>
      <c r="I412" s="387">
        <f t="shared" si="39"/>
        <v>4.9361831985665461</v>
      </c>
      <c r="J412" s="387">
        <v>7.4023029289785818</v>
      </c>
      <c r="K412" s="387">
        <v>2.7669148678074187</v>
      </c>
      <c r="L412" s="530">
        <f t="shared" si="41"/>
        <v>6.9573576013182134E-2</v>
      </c>
      <c r="M412" s="5"/>
      <c r="P412" s="87">
        <f t="shared" si="37"/>
        <v>2.5144819894048345</v>
      </c>
      <c r="Q412" s="87">
        <f t="shared" si="38"/>
        <v>1.9250416187740324E-3</v>
      </c>
    </row>
    <row r="413" spans="1:17" s="87" customFormat="1" ht="15.5" x14ac:dyDescent="0.35">
      <c r="A413" s="365">
        <v>63</v>
      </c>
      <c r="B413" s="321" t="s">
        <v>1170</v>
      </c>
      <c r="C413" s="158">
        <v>417.85</v>
      </c>
      <c r="D413" s="158"/>
      <c r="E413" s="158">
        <v>48.5</v>
      </c>
      <c r="F413" s="158">
        <f t="shared" si="40"/>
        <v>466.35</v>
      </c>
      <c r="G413" s="888">
        <f t="shared" si="36"/>
        <v>4.5290769947945002E-3</v>
      </c>
      <c r="H413" s="397">
        <f t="shared" si="42"/>
        <v>19.391016699362911</v>
      </c>
      <c r="I413" s="387">
        <f t="shared" si="39"/>
        <v>4.2660236738598405</v>
      </c>
      <c r="J413" s="387">
        <v>6.3973313521416628</v>
      </c>
      <c r="K413" s="387">
        <v>2.3912654483830722</v>
      </c>
      <c r="L413" s="530">
        <f t="shared" si="41"/>
        <v>6.957357601318212E-2</v>
      </c>
      <c r="M413" s="5"/>
      <c r="P413" s="87">
        <f t="shared" ref="P413:P476" si="43">L413*100/K413</f>
        <v>2.9094877802138797</v>
      </c>
      <c r="Q413" s="87">
        <f t="shared" ref="Q413:Q476" si="44">L413/100*K413</f>
        <v>1.6636888844077569E-3</v>
      </c>
    </row>
    <row r="414" spans="1:17" s="87" customFormat="1" ht="15.5" x14ac:dyDescent="0.35">
      <c r="A414" s="365">
        <v>64</v>
      </c>
      <c r="B414" s="321" t="s">
        <v>1171</v>
      </c>
      <c r="C414" s="158">
        <v>270.3</v>
      </c>
      <c r="D414" s="158"/>
      <c r="E414" s="158"/>
      <c r="F414" s="158">
        <f t="shared" si="40"/>
        <v>270.3</v>
      </c>
      <c r="G414" s="888">
        <f t="shared" si="36"/>
        <v>2.6250874057959757E-3</v>
      </c>
      <c r="H414" s="397">
        <f t="shared" si="42"/>
        <v>11.239180473545179</v>
      </c>
      <c r="I414" s="387">
        <f t="shared" si="39"/>
        <v>2.4726197041799396</v>
      </c>
      <c r="J414" s="387">
        <v>3.7079418129814328</v>
      </c>
      <c r="K414" s="387">
        <v>1.3859956056565765</v>
      </c>
      <c r="L414" s="530">
        <f t="shared" si="41"/>
        <v>6.9573576013182134E-2</v>
      </c>
      <c r="M414" s="5"/>
      <c r="P414" s="87">
        <f t="shared" si="43"/>
        <v>5.019754444331272</v>
      </c>
      <c r="Q414" s="87">
        <f t="shared" si="44"/>
        <v>9.6428670624084246E-4</v>
      </c>
    </row>
    <row r="415" spans="1:17" s="87" customFormat="1" ht="15.5" x14ac:dyDescent="0.35">
      <c r="A415" s="286">
        <v>65</v>
      </c>
      <c r="B415" s="321" t="s">
        <v>1172</v>
      </c>
      <c r="C415" s="158">
        <v>1056.99</v>
      </c>
      <c r="D415" s="158"/>
      <c r="E415" s="158"/>
      <c r="F415" s="158">
        <f t="shared" si="40"/>
        <v>1056.99</v>
      </c>
      <c r="G415" s="888">
        <f t="shared" ref="G415:G478" si="45">2/205936*F415</f>
        <v>1.0265228032009946E-2</v>
      </c>
      <c r="H415" s="397">
        <f t="shared" si="42"/>
        <v>43.950060557648982</v>
      </c>
      <c r="I415" s="387">
        <f t="shared" ref="I415:I476" si="46">H415*0.22</f>
        <v>9.6690133226827761</v>
      </c>
      <c r="J415" s="387">
        <v>14.499657480219181</v>
      </c>
      <c r="K415" s="387">
        <v>5.4198427496224371</v>
      </c>
      <c r="L415" s="530">
        <f t="shared" si="41"/>
        <v>6.957357601318212E-2</v>
      </c>
      <c r="M415" s="5"/>
      <c r="P415" s="87">
        <f t="shared" si="43"/>
        <v>1.2836825573588613</v>
      </c>
      <c r="Q415" s="87">
        <f t="shared" si="44"/>
        <v>3.7707784152035059E-3</v>
      </c>
    </row>
    <row r="416" spans="1:17" s="87" customFormat="1" ht="15.5" x14ac:dyDescent="0.35">
      <c r="A416" s="365">
        <v>66</v>
      </c>
      <c r="B416" s="321" t="s">
        <v>1173</v>
      </c>
      <c r="C416" s="158">
        <v>322.39999999999998</v>
      </c>
      <c r="D416" s="158"/>
      <c r="E416" s="158">
        <v>31.4</v>
      </c>
      <c r="F416" s="158">
        <f t="shared" si="40"/>
        <v>353.79999999999995</v>
      </c>
      <c r="G416" s="888">
        <f t="shared" si="45"/>
        <v>3.4360189573459715E-3</v>
      </c>
      <c r="H416" s="397">
        <f t="shared" si="42"/>
        <v>14.711143364928908</v>
      </c>
      <c r="I416" s="387">
        <f t="shared" si="46"/>
        <v>3.2364515402843597</v>
      </c>
      <c r="J416" s="387">
        <v>4.8533844374133581</v>
      </c>
      <c r="K416" s="387">
        <v>1.8141518508372054</v>
      </c>
      <c r="L416" s="530">
        <f t="shared" si="41"/>
        <v>6.957357601318212E-2</v>
      </c>
      <c r="M416" s="5"/>
      <c r="P416" s="87">
        <f t="shared" si="43"/>
        <v>3.8350469935069054</v>
      </c>
      <c r="Q416" s="87">
        <f t="shared" si="44"/>
        <v>1.2621703169367734E-3</v>
      </c>
    </row>
    <row r="417" spans="1:17" s="87" customFormat="1" ht="15.5" x14ac:dyDescent="0.35">
      <c r="A417" s="365">
        <v>67</v>
      </c>
      <c r="B417" s="321" t="s">
        <v>1174</v>
      </c>
      <c r="C417" s="158">
        <v>239.3</v>
      </c>
      <c r="D417" s="158"/>
      <c r="E417" s="158"/>
      <c r="F417" s="158">
        <f t="shared" si="40"/>
        <v>239.3</v>
      </c>
      <c r="G417" s="888">
        <f t="shared" si="45"/>
        <v>2.3240229974360971E-3</v>
      </c>
      <c r="H417" s="397">
        <f t="shared" si="42"/>
        <v>9.9501882623727766</v>
      </c>
      <c r="I417" s="387">
        <f t="shared" si="46"/>
        <v>2.1890414177220108</v>
      </c>
      <c r="J417" s="387">
        <v>3.282687664988742</v>
      </c>
      <c r="K417" s="387">
        <v>1.2270393948709537</v>
      </c>
      <c r="L417" s="530">
        <f t="shared" si="41"/>
        <v>6.9573576013182134E-2</v>
      </c>
      <c r="M417" s="5"/>
      <c r="P417" s="87">
        <f t="shared" si="43"/>
        <v>5.6700360480682939</v>
      </c>
      <c r="Q417" s="87">
        <f t="shared" si="44"/>
        <v>8.5369518610223314E-4</v>
      </c>
    </row>
    <row r="418" spans="1:17" s="87" customFormat="1" ht="15.5" x14ac:dyDescent="0.35">
      <c r="A418" s="286">
        <v>68</v>
      </c>
      <c r="B418" s="321" t="s">
        <v>1175</v>
      </c>
      <c r="C418" s="158">
        <v>92.2</v>
      </c>
      <c r="D418" s="158"/>
      <c r="E418" s="158">
        <v>52.4</v>
      </c>
      <c r="F418" s="158">
        <f t="shared" si="40"/>
        <v>144.6</v>
      </c>
      <c r="G418" s="888">
        <f t="shared" si="45"/>
        <v>1.4043197886722089E-3</v>
      </c>
      <c r="H418" s="397">
        <f t="shared" si="42"/>
        <v>6.0125249592106282</v>
      </c>
      <c r="I418" s="387">
        <f t="shared" si="46"/>
        <v>1.3227554910263382</v>
      </c>
      <c r="J418" s="387">
        <v>1.9836048322497783</v>
      </c>
      <c r="K418" s="387">
        <v>0.74145380901938929</v>
      </c>
      <c r="L418" s="530">
        <f t="shared" si="41"/>
        <v>6.957357601318212E-2</v>
      </c>
      <c r="M418" s="5"/>
      <c r="P418" s="87">
        <f t="shared" si="43"/>
        <v>9.3833999052748478</v>
      </c>
      <c r="Q418" s="87">
        <f t="shared" si="44"/>
        <v>5.1585592942073901E-4</v>
      </c>
    </row>
    <row r="419" spans="1:17" s="112" customFormat="1" ht="15.5" x14ac:dyDescent="0.35">
      <c r="A419" s="365">
        <v>69</v>
      </c>
      <c r="B419" s="321" t="s">
        <v>1176</v>
      </c>
      <c r="C419" s="158">
        <v>375.5</v>
      </c>
      <c r="D419" s="158"/>
      <c r="E419" s="158"/>
      <c r="F419" s="158">
        <f t="shared" si="40"/>
        <v>375.5</v>
      </c>
      <c r="G419" s="888">
        <f t="shared" si="45"/>
        <v>3.6467640431978869E-3</v>
      </c>
      <c r="H419" s="397">
        <f t="shared" si="42"/>
        <v>15.613437912749593</v>
      </c>
      <c r="I419" s="387">
        <f t="shared" si="46"/>
        <v>3.4349563408049102</v>
      </c>
      <c r="J419" s="387">
        <v>5.1510623410082426</v>
      </c>
      <c r="K419" s="387">
        <v>1.9254211983871419</v>
      </c>
      <c r="L419" s="530">
        <f t="shared" si="41"/>
        <v>6.957357601318212E-2</v>
      </c>
      <c r="M419" s="88"/>
      <c r="P419" s="87">
        <f t="shared" si="43"/>
        <v>3.6134211086624308</v>
      </c>
      <c r="Q419" s="87">
        <f t="shared" si="44"/>
        <v>1.3395843810338002E-3</v>
      </c>
    </row>
    <row r="420" spans="1:17" s="87" customFormat="1" ht="15.5" x14ac:dyDescent="0.35">
      <c r="A420" s="365">
        <v>70</v>
      </c>
      <c r="B420" s="321" t="s">
        <v>1177</v>
      </c>
      <c r="C420" s="158">
        <v>969.31</v>
      </c>
      <c r="D420" s="158"/>
      <c r="E420" s="158">
        <v>24.6</v>
      </c>
      <c r="F420" s="158">
        <f t="shared" si="40"/>
        <v>993.91</v>
      </c>
      <c r="G420" s="888">
        <f t="shared" si="45"/>
        <v>9.6526105197731332E-3</v>
      </c>
      <c r="H420" s="397">
        <f t="shared" si="42"/>
        <v>41.327169309882677</v>
      </c>
      <c r="I420" s="387">
        <f t="shared" si="46"/>
        <v>9.0919772481741887</v>
      </c>
      <c r="J420" s="387">
        <v>13.634333878432761</v>
      </c>
      <c r="K420" s="387">
        <v>5.0963924987722082</v>
      </c>
      <c r="L420" s="530">
        <f t="shared" si="41"/>
        <v>6.957357601318212E-2</v>
      </c>
      <c r="M420" s="5"/>
      <c r="P420" s="87">
        <f t="shared" si="43"/>
        <v>1.3651534105731331</v>
      </c>
      <c r="Q420" s="87">
        <f t="shared" si="44"/>
        <v>3.5457425090633936E-3</v>
      </c>
    </row>
    <row r="421" spans="1:17" s="87" customFormat="1" ht="15.5" x14ac:dyDescent="0.35">
      <c r="A421" s="286">
        <v>71</v>
      </c>
      <c r="B421" s="321" t="s">
        <v>1178</v>
      </c>
      <c r="C421" s="158">
        <v>584.29999999999995</v>
      </c>
      <c r="D421" s="158"/>
      <c r="E421" s="158">
        <v>131.9</v>
      </c>
      <c r="F421" s="158">
        <f t="shared" si="40"/>
        <v>716.19999999999993</v>
      </c>
      <c r="G421" s="888">
        <f t="shared" si="45"/>
        <v>6.9555590086240382E-3</v>
      </c>
      <c r="H421" s="397">
        <f t="shared" si="42"/>
        <v>29.779878117473388</v>
      </c>
      <c r="I421" s="387">
        <f t="shared" si="46"/>
        <v>6.5515731858441457</v>
      </c>
      <c r="J421" s="387">
        <v>9.8247426062053353</v>
      </c>
      <c r="K421" s="387">
        <v>3.6724012311181649</v>
      </c>
      <c r="L421" s="530">
        <f t="shared" si="41"/>
        <v>6.9573576013182134E-2</v>
      </c>
      <c r="M421" s="5"/>
      <c r="P421" s="87">
        <f t="shared" si="43"/>
        <v>1.894498221589979</v>
      </c>
      <c r="Q421" s="87">
        <f t="shared" si="44"/>
        <v>2.555020862041033E-3</v>
      </c>
    </row>
    <row r="422" spans="1:17" s="87" customFormat="1" ht="15.5" x14ac:dyDescent="0.35">
      <c r="A422" s="365">
        <v>72</v>
      </c>
      <c r="B422" s="321" t="s">
        <v>1179</v>
      </c>
      <c r="C422" s="158">
        <v>472.2</v>
      </c>
      <c r="D422" s="158"/>
      <c r="E422" s="158"/>
      <c r="F422" s="158">
        <f t="shared" si="40"/>
        <v>472.2</v>
      </c>
      <c r="G422" s="888">
        <f t="shared" si="45"/>
        <v>4.5858907621785412E-3</v>
      </c>
      <c r="H422" s="397">
        <f t="shared" si="42"/>
        <v>19.634262003729315</v>
      </c>
      <c r="I422" s="387">
        <f t="shared" si="46"/>
        <v>4.3195376408204496</v>
      </c>
      <c r="J422" s="387">
        <v>6.4775809252306056</v>
      </c>
      <c r="K422" s="387">
        <v>2.4212620236442297</v>
      </c>
      <c r="L422" s="530">
        <f t="shared" si="41"/>
        <v>6.957357601318212E-2</v>
      </c>
      <c r="M422" s="5"/>
      <c r="P422" s="87">
        <f t="shared" si="43"/>
        <v>2.8734426647665035</v>
      </c>
      <c r="Q422" s="87">
        <f t="shared" si="44"/>
        <v>1.6845585744984296E-3</v>
      </c>
    </row>
    <row r="423" spans="1:17" s="87" customFormat="1" ht="15.5" x14ac:dyDescent="0.35">
      <c r="A423" s="365">
        <v>73</v>
      </c>
      <c r="B423" s="321" t="s">
        <v>1180</v>
      </c>
      <c r="C423" s="158">
        <v>261.7</v>
      </c>
      <c r="D423" s="158"/>
      <c r="E423" s="158">
        <v>75.599999999999994</v>
      </c>
      <c r="F423" s="158">
        <f t="shared" si="40"/>
        <v>337.29999999999995</v>
      </c>
      <c r="G423" s="888">
        <f t="shared" si="45"/>
        <v>3.2757749980576486E-3</v>
      </c>
      <c r="H423" s="397">
        <f t="shared" si="42"/>
        <v>14.025066865433919</v>
      </c>
      <c r="I423" s="387">
        <f t="shared" si="46"/>
        <v>3.0855147103954623</v>
      </c>
      <c r="J423" s="387">
        <v>4.6270394876753134</v>
      </c>
      <c r="K423" s="387">
        <v>1.7295461257416318</v>
      </c>
      <c r="L423" s="530">
        <f t="shared" si="41"/>
        <v>6.957357601318212E-2</v>
      </c>
      <c r="M423" s="5"/>
      <c r="P423" s="87">
        <f t="shared" si="43"/>
        <v>4.0226493516239055</v>
      </c>
      <c r="Q423" s="87">
        <f t="shared" si="44"/>
        <v>1.2033070884759005E-3</v>
      </c>
    </row>
    <row r="424" spans="1:17" s="87" customFormat="1" ht="15.5" x14ac:dyDescent="0.35">
      <c r="A424" s="286">
        <v>74</v>
      </c>
      <c r="B424" s="321" t="s">
        <v>1181</v>
      </c>
      <c r="C424" s="158">
        <v>395.5</v>
      </c>
      <c r="D424" s="158"/>
      <c r="E424" s="158"/>
      <c r="F424" s="158">
        <f t="shared" si="40"/>
        <v>395.5</v>
      </c>
      <c r="G424" s="888">
        <f t="shared" si="45"/>
        <v>3.8409991453655506E-3</v>
      </c>
      <c r="H424" s="397">
        <f t="shared" si="42"/>
        <v>16.445045790925334</v>
      </c>
      <c r="I424" s="387">
        <f t="shared" si="46"/>
        <v>3.6179100740035737</v>
      </c>
      <c r="J424" s="387">
        <v>5.4254198558422368</v>
      </c>
      <c r="K424" s="387">
        <v>2.0279735924423821</v>
      </c>
      <c r="L424" s="530">
        <f t="shared" si="41"/>
        <v>6.9573576013182106E-2</v>
      </c>
      <c r="M424" s="5"/>
      <c r="P424" s="87">
        <f t="shared" si="43"/>
        <v>3.4306943775037739</v>
      </c>
      <c r="Q424" s="87">
        <f t="shared" si="44"/>
        <v>1.4109337488651605E-3</v>
      </c>
    </row>
    <row r="425" spans="1:17" s="87" customFormat="1" ht="15.5" x14ac:dyDescent="0.35">
      <c r="A425" s="365">
        <v>75</v>
      </c>
      <c r="B425" s="321" t="s">
        <v>1182</v>
      </c>
      <c r="C425" s="158">
        <v>377.9</v>
      </c>
      <c r="D425" s="158"/>
      <c r="E425" s="158">
        <v>86.2</v>
      </c>
      <c r="F425" s="158">
        <f t="shared" ref="F425:F485" si="47">C425+D425+E425</f>
        <v>464.09999999999997</v>
      </c>
      <c r="G425" s="888">
        <f t="shared" si="45"/>
        <v>4.5072255458006374E-3</v>
      </c>
      <c r="H425" s="397">
        <f t="shared" si="42"/>
        <v>19.297460813068138</v>
      </c>
      <c r="I425" s="387">
        <f t="shared" si="46"/>
        <v>4.2454413788749905</v>
      </c>
      <c r="J425" s="387">
        <v>6.3664661317228362</v>
      </c>
      <c r="K425" s="387">
        <v>2.3797283040518575</v>
      </c>
      <c r="L425" s="530">
        <f t="shared" si="41"/>
        <v>6.9573576013182134E-2</v>
      </c>
      <c r="M425" s="5"/>
      <c r="P425" s="87">
        <f t="shared" si="43"/>
        <v>2.9235932477973345</v>
      </c>
      <c r="Q425" s="87">
        <f t="shared" si="44"/>
        <v>1.6556620805267292E-3</v>
      </c>
    </row>
    <row r="426" spans="1:17" s="87" customFormat="1" ht="15.5" x14ac:dyDescent="0.35">
      <c r="A426" s="365">
        <v>76</v>
      </c>
      <c r="B426" s="321" t="s">
        <v>1207</v>
      </c>
      <c r="C426" s="158">
        <v>258.10000000000002</v>
      </c>
      <c r="D426" s="158"/>
      <c r="E426" s="158">
        <v>92.17</v>
      </c>
      <c r="F426" s="158">
        <f t="shared" si="47"/>
        <v>350.27000000000004</v>
      </c>
      <c r="G426" s="888">
        <f t="shared" si="45"/>
        <v>3.4017364618133795E-3</v>
      </c>
      <c r="H426" s="397">
        <f t="shared" si="42"/>
        <v>14.564364574430893</v>
      </c>
      <c r="I426" s="387">
        <f t="shared" si="46"/>
        <v>3.2041602063747967</v>
      </c>
      <c r="J426" s="387">
        <v>4.80496033604516</v>
      </c>
      <c r="K426" s="387">
        <v>1.7960513532864562</v>
      </c>
      <c r="L426" s="530">
        <f t="shared" si="41"/>
        <v>6.957357601318212E-2</v>
      </c>
      <c r="M426" s="5"/>
      <c r="P426" s="87">
        <f t="shared" si="43"/>
        <v>3.8736963665250879</v>
      </c>
      <c r="Q426" s="87">
        <f t="shared" si="44"/>
        <v>1.2495771535145387E-3</v>
      </c>
    </row>
    <row r="427" spans="1:17" s="87" customFormat="1" ht="15.5" x14ac:dyDescent="0.35">
      <c r="A427" s="286">
        <v>77</v>
      </c>
      <c r="B427" s="321" t="s">
        <v>1208</v>
      </c>
      <c r="C427" s="158">
        <v>396.61</v>
      </c>
      <c r="D427" s="158"/>
      <c r="E427" s="158"/>
      <c r="F427" s="158">
        <f t="shared" si="47"/>
        <v>396.61</v>
      </c>
      <c r="G427" s="888">
        <f t="shared" si="45"/>
        <v>3.8517791935358562E-3</v>
      </c>
      <c r="H427" s="397">
        <f t="shared" si="42"/>
        <v>16.491200028164091</v>
      </c>
      <c r="I427" s="387">
        <f t="shared" si="46"/>
        <v>3.6280640061960998</v>
      </c>
      <c r="J427" s="387">
        <v>5.4406466979155237</v>
      </c>
      <c r="K427" s="387">
        <v>2.0336652503124482</v>
      </c>
      <c r="L427" s="530">
        <f t="shared" si="41"/>
        <v>6.957357601318212E-2</v>
      </c>
      <c r="M427" s="5"/>
      <c r="P427" s="87">
        <f t="shared" si="43"/>
        <v>3.4210928274696624</v>
      </c>
      <c r="Q427" s="87">
        <f t="shared" si="44"/>
        <v>1.4148936387798014E-3</v>
      </c>
    </row>
    <row r="428" spans="1:17" s="87" customFormat="1" ht="15.5" x14ac:dyDescent="0.35">
      <c r="A428" s="365">
        <v>78</v>
      </c>
      <c r="B428" s="321" t="s">
        <v>1209</v>
      </c>
      <c r="C428" s="158">
        <v>345.91</v>
      </c>
      <c r="D428" s="158"/>
      <c r="E428" s="158">
        <v>34.1</v>
      </c>
      <c r="F428" s="158">
        <f t="shared" si="47"/>
        <v>380.01000000000005</v>
      </c>
      <c r="G428" s="888">
        <f t="shared" si="45"/>
        <v>3.6905640587366955E-3</v>
      </c>
      <c r="H428" s="397">
        <f t="shared" si="42"/>
        <v>15.800965489278225</v>
      </c>
      <c r="I428" s="387">
        <f t="shared" si="46"/>
        <v>3.4762124076412095</v>
      </c>
      <c r="J428" s="387">
        <v>5.2129299606033088</v>
      </c>
      <c r="K428" s="387">
        <v>1.9485467632465989</v>
      </c>
      <c r="L428" s="530">
        <f t="shared" si="41"/>
        <v>6.957357601318212E-2</v>
      </c>
      <c r="M428" s="5"/>
      <c r="P428" s="87">
        <f t="shared" si="43"/>
        <v>3.5705366340431635</v>
      </c>
      <c r="Q428" s="87">
        <f t="shared" si="44"/>
        <v>1.3556736634797722E-3</v>
      </c>
    </row>
    <row r="429" spans="1:17" s="87" customFormat="1" ht="15.5" x14ac:dyDescent="0.35">
      <c r="A429" s="365">
        <v>79</v>
      </c>
      <c r="B429" s="321" t="s">
        <v>1210</v>
      </c>
      <c r="C429" s="158">
        <v>501.9</v>
      </c>
      <c r="D429" s="158"/>
      <c r="E429" s="158"/>
      <c r="F429" s="158">
        <f t="shared" si="47"/>
        <v>501.9</v>
      </c>
      <c r="G429" s="888">
        <f t="shared" si="45"/>
        <v>4.8743298888975217E-3</v>
      </c>
      <c r="H429" s="397">
        <f t="shared" si="42"/>
        <v>20.869199702820293</v>
      </c>
      <c r="I429" s="387">
        <f t="shared" si="46"/>
        <v>4.5912239346204649</v>
      </c>
      <c r="J429" s="387">
        <v>6.8850018347590867</v>
      </c>
      <c r="K429" s="387">
        <v>2.5735523288162621</v>
      </c>
      <c r="L429" s="530">
        <f t="shared" si="41"/>
        <v>6.957357601318212E-2</v>
      </c>
      <c r="M429" s="5"/>
      <c r="P429" s="87">
        <f t="shared" si="43"/>
        <v>2.7034063086326814</v>
      </c>
      <c r="Q429" s="87">
        <f t="shared" si="44"/>
        <v>1.7905123857280007E-3</v>
      </c>
    </row>
    <row r="430" spans="1:17" s="87" customFormat="1" ht="15.5" x14ac:dyDescent="0.35">
      <c r="A430" s="286">
        <v>80</v>
      </c>
      <c r="B430" s="321" t="s">
        <v>1211</v>
      </c>
      <c r="C430" s="158">
        <v>406.9</v>
      </c>
      <c r="D430" s="158"/>
      <c r="E430" s="158"/>
      <c r="F430" s="158">
        <f t="shared" si="47"/>
        <v>406.9</v>
      </c>
      <c r="G430" s="888">
        <f t="shared" si="45"/>
        <v>3.9517131536011187E-3</v>
      </c>
      <c r="H430" s="397">
        <f t="shared" si="42"/>
        <v>16.919062281485509</v>
      </c>
      <c r="I430" s="387">
        <f t="shared" si="46"/>
        <v>3.7221937019268121</v>
      </c>
      <c r="J430" s="387">
        <v>5.5818036392976138</v>
      </c>
      <c r="K430" s="387">
        <v>2.0864284570538696</v>
      </c>
      <c r="L430" s="530">
        <f t="shared" si="41"/>
        <v>6.957357601318212E-2</v>
      </c>
      <c r="M430" s="5"/>
      <c r="P430" s="87">
        <f t="shared" si="43"/>
        <v>3.334577602120282</v>
      </c>
      <c r="Q430" s="87">
        <f t="shared" si="44"/>
        <v>1.4516028885290368E-3</v>
      </c>
    </row>
    <row r="431" spans="1:17" s="87" customFormat="1" ht="15.5" x14ac:dyDescent="0.35">
      <c r="A431" s="365">
        <v>81</v>
      </c>
      <c r="B431" s="321" t="s">
        <v>1212</v>
      </c>
      <c r="C431" s="158">
        <v>583.66999999999996</v>
      </c>
      <c r="D431" s="158"/>
      <c r="E431" s="158"/>
      <c r="F431" s="158">
        <f t="shared" si="47"/>
        <v>583.66999999999996</v>
      </c>
      <c r="G431" s="888">
        <f t="shared" si="45"/>
        <v>5.668460104110015E-3</v>
      </c>
      <c r="H431" s="397">
        <f t="shared" si="42"/>
        <v>24.269228512741822</v>
      </c>
      <c r="I431" s="387">
        <f t="shared" si="46"/>
        <v>5.3392302728032011</v>
      </c>
      <c r="J431" s="387">
        <v>8.006712534157872</v>
      </c>
      <c r="K431" s="387">
        <v>2.9928377919111133</v>
      </c>
      <c r="L431" s="530">
        <f t="shared" si="41"/>
        <v>6.9573576013182134E-2</v>
      </c>
      <c r="M431" s="5"/>
      <c r="P431" s="87">
        <f t="shared" si="43"/>
        <v>2.3246691217687099</v>
      </c>
      <c r="Q431" s="87">
        <f t="shared" si="44"/>
        <v>2.0822242761065202E-3</v>
      </c>
    </row>
    <row r="432" spans="1:17" s="87" customFormat="1" ht="15.5" x14ac:dyDescent="0.35">
      <c r="A432" s="365">
        <v>82</v>
      </c>
      <c r="B432" s="321" t="s">
        <v>1213</v>
      </c>
      <c r="C432" s="158">
        <v>634.80999999999995</v>
      </c>
      <c r="D432" s="158"/>
      <c r="E432" s="158"/>
      <c r="F432" s="158">
        <f t="shared" si="47"/>
        <v>634.80999999999995</v>
      </c>
      <c r="G432" s="888">
        <f t="shared" si="45"/>
        <v>6.1651192603527308E-3</v>
      </c>
      <c r="H432" s="397">
        <f t="shared" si="42"/>
        <v>26.395649857237199</v>
      </c>
      <c r="I432" s="387">
        <f t="shared" si="46"/>
        <v>5.8070429685921843</v>
      </c>
      <c r="J432" s="387">
        <v>8.7082446995883966</v>
      </c>
      <c r="K432" s="387">
        <v>3.2550642635103633</v>
      </c>
      <c r="L432" s="530">
        <f t="shared" si="41"/>
        <v>6.957357601318212E-2</v>
      </c>
      <c r="M432" s="5"/>
      <c r="P432" s="87">
        <f t="shared" si="43"/>
        <v>2.1373948524798645</v>
      </c>
      <c r="Q432" s="87">
        <f t="shared" si="44"/>
        <v>2.264664609651309E-3</v>
      </c>
    </row>
    <row r="433" spans="1:17" s="87" customFormat="1" ht="15.5" x14ac:dyDescent="0.35">
      <c r="A433" s="286">
        <v>83</v>
      </c>
      <c r="B433" s="321" t="s">
        <v>1214</v>
      </c>
      <c r="C433" s="158">
        <v>312.74</v>
      </c>
      <c r="D433" s="158"/>
      <c r="E433" s="158"/>
      <c r="F433" s="158">
        <f t="shared" si="47"/>
        <v>312.74</v>
      </c>
      <c r="G433" s="888">
        <f t="shared" si="45"/>
        <v>3.037254292595758E-3</v>
      </c>
      <c r="H433" s="397">
        <f t="shared" si="42"/>
        <v>13.003852391034108</v>
      </c>
      <c r="I433" s="387">
        <f t="shared" si="46"/>
        <v>2.8608475260275039</v>
      </c>
      <c r="J433" s="387">
        <v>4.2901284594591687</v>
      </c>
      <c r="K433" s="387">
        <v>1.6036117858417971</v>
      </c>
      <c r="L433" s="530">
        <f t="shared" si="41"/>
        <v>6.957357601318212E-2</v>
      </c>
      <c r="M433" s="5"/>
      <c r="P433" s="87">
        <f t="shared" si="43"/>
        <v>4.3385547940869174</v>
      </c>
      <c r="Q433" s="87">
        <f t="shared" si="44"/>
        <v>1.1156900647789898E-3</v>
      </c>
    </row>
    <row r="434" spans="1:17" s="87" customFormat="1" ht="15.5" x14ac:dyDescent="0.35">
      <c r="A434" s="365">
        <v>84</v>
      </c>
      <c r="B434" s="321" t="s">
        <v>1215</v>
      </c>
      <c r="C434" s="158">
        <v>359.3</v>
      </c>
      <c r="D434" s="158"/>
      <c r="E434" s="158"/>
      <c r="F434" s="158">
        <f t="shared" si="47"/>
        <v>359.3</v>
      </c>
      <c r="G434" s="888">
        <f t="shared" si="45"/>
        <v>3.4894336104420794E-3</v>
      </c>
      <c r="H434" s="397">
        <f t="shared" si="42"/>
        <v>14.93983553142724</v>
      </c>
      <c r="I434" s="387">
        <f t="shared" si="46"/>
        <v>3.286763816913993</v>
      </c>
      <c r="J434" s="387">
        <v>4.9288327539927073</v>
      </c>
      <c r="K434" s="387">
        <v>1.8423537592023971</v>
      </c>
      <c r="L434" s="530">
        <f t="shared" si="41"/>
        <v>6.957357601318212E-2</v>
      </c>
      <c r="M434" s="5"/>
      <c r="P434" s="87">
        <f t="shared" si="43"/>
        <v>3.7763418488804414</v>
      </c>
      <c r="Q434" s="87">
        <f t="shared" si="44"/>
        <v>1.2817913930903979E-3</v>
      </c>
    </row>
    <row r="435" spans="1:17" s="87" customFormat="1" ht="15.5" x14ac:dyDescent="0.35">
      <c r="A435" s="365">
        <v>85</v>
      </c>
      <c r="B435" s="321" t="s">
        <v>1216</v>
      </c>
      <c r="C435" s="158">
        <v>391.67</v>
      </c>
      <c r="D435" s="158"/>
      <c r="E435" s="158">
        <v>25.5</v>
      </c>
      <c r="F435" s="158">
        <f t="shared" si="47"/>
        <v>417.17</v>
      </c>
      <c r="G435" s="888">
        <f t="shared" si="45"/>
        <v>4.051452878564215E-3</v>
      </c>
      <c r="H435" s="397">
        <f t="shared" si="42"/>
        <v>17.346092926928758</v>
      </c>
      <c r="I435" s="387">
        <f t="shared" si="46"/>
        <v>3.8161404439243269</v>
      </c>
      <c r="J435" s="387">
        <v>5.7226862231648692</v>
      </c>
      <c r="K435" s="387">
        <v>2.1390891114012356</v>
      </c>
      <c r="L435" s="530">
        <f t="shared" si="41"/>
        <v>6.9573576013182134E-2</v>
      </c>
      <c r="M435" s="5"/>
      <c r="P435" s="87">
        <f t="shared" si="43"/>
        <v>3.2524860999178822</v>
      </c>
      <c r="Q435" s="87">
        <f t="shared" si="44"/>
        <v>1.4882407889104409E-3</v>
      </c>
    </row>
    <row r="436" spans="1:17" s="87" customFormat="1" ht="15.5" x14ac:dyDescent="0.35">
      <c r="A436" s="286">
        <v>86</v>
      </c>
      <c r="B436" s="321" t="s">
        <v>1217</v>
      </c>
      <c r="C436" s="158">
        <v>195.5</v>
      </c>
      <c r="D436" s="158"/>
      <c r="E436" s="158">
        <v>53.8</v>
      </c>
      <c r="F436" s="158">
        <f t="shared" si="47"/>
        <v>249.3</v>
      </c>
      <c r="G436" s="888">
        <f t="shared" si="45"/>
        <v>2.4211405485199287E-3</v>
      </c>
      <c r="H436" s="397">
        <f t="shared" si="42"/>
        <v>10.365992201460648</v>
      </c>
      <c r="I436" s="387">
        <f t="shared" si="46"/>
        <v>2.2805182843213423</v>
      </c>
      <c r="J436" s="387">
        <v>3.4198664224057391</v>
      </c>
      <c r="K436" s="387">
        <v>1.2783155918985738</v>
      </c>
      <c r="L436" s="530">
        <f t="shared" si="41"/>
        <v>6.957357601318212E-2</v>
      </c>
      <c r="M436" s="5"/>
      <c r="P436" s="87">
        <f t="shared" si="43"/>
        <v>5.4425977789921491</v>
      </c>
      <c r="Q436" s="87">
        <f t="shared" si="44"/>
        <v>8.8936987001791317E-4</v>
      </c>
    </row>
    <row r="437" spans="1:17" s="87" customFormat="1" ht="15.5" x14ac:dyDescent="0.35">
      <c r="A437" s="365">
        <v>87</v>
      </c>
      <c r="B437" s="321" t="s">
        <v>1218</v>
      </c>
      <c r="C437" s="158">
        <v>489.94</v>
      </c>
      <c r="D437" s="158"/>
      <c r="E437" s="158">
        <v>45</v>
      </c>
      <c r="F437" s="158">
        <f t="shared" si="47"/>
        <v>534.94000000000005</v>
      </c>
      <c r="G437" s="888">
        <f t="shared" si="45"/>
        <v>5.1952062776785025E-3</v>
      </c>
      <c r="H437" s="397">
        <f t="shared" si="42"/>
        <v>22.243015917566623</v>
      </c>
      <c r="I437" s="387">
        <f t="shared" si="46"/>
        <v>4.8934635018646571</v>
      </c>
      <c r="J437" s="387">
        <v>7.3382404492648456</v>
      </c>
      <c r="K437" s="387">
        <v>2.7429688837955197</v>
      </c>
      <c r="L437" s="530">
        <f t="shared" si="41"/>
        <v>6.957357601318212E-2</v>
      </c>
      <c r="M437" s="5"/>
      <c r="P437" s="87">
        <f t="shared" si="43"/>
        <v>2.536433294019409</v>
      </c>
      <c r="Q437" s="87">
        <f t="shared" si="44"/>
        <v>1.908381541385409E-3</v>
      </c>
    </row>
    <row r="438" spans="1:17" s="87" customFormat="1" ht="15.5" x14ac:dyDescent="0.35">
      <c r="A438" s="365">
        <v>88</v>
      </c>
      <c r="B438" s="321" t="s">
        <v>1219</v>
      </c>
      <c r="C438" s="158">
        <v>308.44</v>
      </c>
      <c r="D438" s="158"/>
      <c r="E438" s="158">
        <v>74.5</v>
      </c>
      <c r="F438" s="158">
        <f t="shared" si="47"/>
        <v>382.94</v>
      </c>
      <c r="G438" s="888">
        <f t="shared" si="45"/>
        <v>3.7190195012042578E-3</v>
      </c>
      <c r="H438" s="397">
        <f t="shared" si="42"/>
        <v>15.922796043430969</v>
      </c>
      <c r="I438" s="387">
        <f t="shared" si="46"/>
        <v>3.5030151295548131</v>
      </c>
      <c r="J438" s="387">
        <v>5.2531233365264889</v>
      </c>
      <c r="K438" s="387">
        <v>1.963570688975691</v>
      </c>
      <c r="L438" s="530">
        <f t="shared" si="41"/>
        <v>6.957357601318212E-2</v>
      </c>
      <c r="M438" s="5"/>
      <c r="P438" s="87">
        <f t="shared" si="43"/>
        <v>3.5432172828713191</v>
      </c>
      <c r="Q438" s="87">
        <f t="shared" si="44"/>
        <v>1.3661263458670662E-3</v>
      </c>
    </row>
    <row r="439" spans="1:17" s="87" customFormat="1" ht="15.5" x14ac:dyDescent="0.35">
      <c r="A439" s="286">
        <v>89</v>
      </c>
      <c r="B439" s="321" t="s">
        <v>1220</v>
      </c>
      <c r="C439" s="158">
        <v>367.5</v>
      </c>
      <c r="D439" s="158"/>
      <c r="E439" s="158"/>
      <c r="F439" s="158">
        <f t="shared" si="47"/>
        <v>367.5</v>
      </c>
      <c r="G439" s="888">
        <f t="shared" si="45"/>
        <v>3.5690700023308214E-3</v>
      </c>
      <c r="H439" s="397">
        <f t="shared" si="42"/>
        <v>15.280794761479294</v>
      </c>
      <c r="I439" s="387">
        <f t="shared" si="46"/>
        <v>3.3617748475254445</v>
      </c>
      <c r="J439" s="387">
        <v>5.041319335074645</v>
      </c>
      <c r="K439" s="387">
        <v>1.8844002407650455</v>
      </c>
      <c r="L439" s="530">
        <f t="shared" si="41"/>
        <v>6.957357601318212E-2</v>
      </c>
      <c r="M439" s="5"/>
      <c r="P439" s="87">
        <f t="shared" si="43"/>
        <v>3.6920806157897763</v>
      </c>
      <c r="Q439" s="87">
        <f t="shared" si="44"/>
        <v>1.3110446339012558E-3</v>
      </c>
    </row>
    <row r="440" spans="1:17" s="87" customFormat="1" ht="15.5" x14ac:dyDescent="0.35">
      <c r="A440" s="365">
        <v>90</v>
      </c>
      <c r="B440" s="321" t="s">
        <v>1221</v>
      </c>
      <c r="C440" s="158">
        <v>131.4</v>
      </c>
      <c r="D440" s="158"/>
      <c r="E440" s="158"/>
      <c r="F440" s="158">
        <f t="shared" si="47"/>
        <v>131.4</v>
      </c>
      <c r="G440" s="888">
        <f t="shared" si="45"/>
        <v>1.2761246212415508E-3</v>
      </c>
      <c r="H440" s="397">
        <f t="shared" si="42"/>
        <v>5.4636637596146373</v>
      </c>
      <c r="I440" s="387">
        <f t="shared" si="46"/>
        <v>1.2020060271152202</v>
      </c>
      <c r="J440" s="387">
        <v>1.8025288724593425</v>
      </c>
      <c r="K440" s="387">
        <v>0.67376922894293056</v>
      </c>
      <c r="L440" s="530">
        <f t="shared" si="41"/>
        <v>6.957357601318212E-2</v>
      </c>
      <c r="M440" s="5"/>
      <c r="P440" s="87">
        <f t="shared" si="43"/>
        <v>10.326024553293324</v>
      </c>
      <c r="Q440" s="87">
        <f t="shared" si="44"/>
        <v>4.6876534665204084E-4</v>
      </c>
    </row>
    <row r="441" spans="1:17" s="87" customFormat="1" ht="15.5" x14ac:dyDescent="0.35">
      <c r="A441" s="365">
        <v>91</v>
      </c>
      <c r="B441" s="321" t="s">
        <v>1222</v>
      </c>
      <c r="C441" s="158">
        <v>471.36</v>
      </c>
      <c r="D441" s="158"/>
      <c r="E441" s="158"/>
      <c r="F441" s="158">
        <f t="shared" si="47"/>
        <v>471.36</v>
      </c>
      <c r="G441" s="888">
        <f t="shared" si="45"/>
        <v>4.5777328878874998E-3</v>
      </c>
      <c r="H441" s="397">
        <f t="shared" si="42"/>
        <v>19.599334472845936</v>
      </c>
      <c r="I441" s="387">
        <f t="shared" si="46"/>
        <v>4.3118535840261059</v>
      </c>
      <c r="J441" s="387">
        <v>6.466057909607577</v>
      </c>
      <c r="K441" s="387">
        <v>2.41695482309391</v>
      </c>
      <c r="L441" s="530">
        <f t="shared" si="41"/>
        <v>6.9573576013182134E-2</v>
      </c>
      <c r="M441" s="5"/>
      <c r="P441" s="87">
        <f t="shared" si="43"/>
        <v>2.878563361979682</v>
      </c>
      <c r="Q441" s="87">
        <f t="shared" si="44"/>
        <v>1.6815619010495133E-3</v>
      </c>
    </row>
    <row r="442" spans="1:17" s="87" customFormat="1" ht="15.5" x14ac:dyDescent="0.35">
      <c r="A442" s="286">
        <v>92</v>
      </c>
      <c r="B442" s="321" t="s">
        <v>1223</v>
      </c>
      <c r="C442" s="158">
        <v>530.79999999999995</v>
      </c>
      <c r="D442" s="158"/>
      <c r="E442" s="158"/>
      <c r="F442" s="158">
        <f t="shared" si="47"/>
        <v>530.79999999999995</v>
      </c>
      <c r="G442" s="888">
        <f t="shared" si="45"/>
        <v>5.1549996115297959E-3</v>
      </c>
      <c r="H442" s="397">
        <f t="shared" si="42"/>
        <v>22.070873086784243</v>
      </c>
      <c r="I442" s="387">
        <f t="shared" si="46"/>
        <v>4.8555920790925331</v>
      </c>
      <c r="J442" s="387">
        <v>7.2814484436942077</v>
      </c>
      <c r="K442" s="387">
        <v>2.7217405382260846</v>
      </c>
      <c r="L442" s="530">
        <f t="shared" si="41"/>
        <v>6.957357601318212E-2</v>
      </c>
      <c r="M442" s="5"/>
      <c r="P442" s="87">
        <f t="shared" si="43"/>
        <v>2.5562163268702767</v>
      </c>
      <c r="Q442" s="87">
        <f t="shared" si="44"/>
        <v>1.8936122222443169E-3</v>
      </c>
    </row>
    <row r="443" spans="1:17" s="87" customFormat="1" ht="15.5" x14ac:dyDescent="0.35">
      <c r="A443" s="365">
        <v>93</v>
      </c>
      <c r="B443" s="321" t="s">
        <v>1224</v>
      </c>
      <c r="C443" s="158">
        <v>330.15</v>
      </c>
      <c r="D443" s="158"/>
      <c r="E443" s="158"/>
      <c r="F443" s="158">
        <f t="shared" si="47"/>
        <v>330.15</v>
      </c>
      <c r="G443" s="888">
        <f t="shared" si="45"/>
        <v>3.206335949032709E-3</v>
      </c>
      <c r="H443" s="397">
        <f t="shared" si="42"/>
        <v>13.727767048986092</v>
      </c>
      <c r="I443" s="387">
        <f t="shared" si="46"/>
        <v>3.0201087507769402</v>
      </c>
      <c r="J443" s="387">
        <v>4.52895667612216</v>
      </c>
      <c r="K443" s="387">
        <v>1.6928836448668836</v>
      </c>
      <c r="L443" s="530">
        <f t="shared" si="41"/>
        <v>6.957357601318212E-2</v>
      </c>
      <c r="M443" s="5"/>
      <c r="P443" s="87">
        <f t="shared" si="43"/>
        <v>4.1097671552407782</v>
      </c>
      <c r="Q443" s="87">
        <f t="shared" si="44"/>
        <v>1.1777996894761892E-3</v>
      </c>
    </row>
    <row r="444" spans="1:17" s="87" customFormat="1" ht="15.5" x14ac:dyDescent="0.35">
      <c r="A444" s="365">
        <v>94</v>
      </c>
      <c r="B444" s="321" t="s">
        <v>1225</v>
      </c>
      <c r="C444" s="158">
        <v>242.1</v>
      </c>
      <c r="D444" s="158"/>
      <c r="E444" s="158"/>
      <c r="F444" s="158">
        <f t="shared" si="47"/>
        <v>242.1</v>
      </c>
      <c r="G444" s="888">
        <f t="shared" si="45"/>
        <v>2.3512159117395695E-3</v>
      </c>
      <c r="H444" s="397">
        <f t="shared" si="42"/>
        <v>10.06661336531738</v>
      </c>
      <c r="I444" s="387">
        <f t="shared" si="46"/>
        <v>2.2146549403698237</v>
      </c>
      <c r="J444" s="387">
        <v>3.3210977170655012</v>
      </c>
      <c r="K444" s="387">
        <v>1.2413967300386872</v>
      </c>
      <c r="L444" s="530">
        <f t="shared" ref="L444:L503" si="48">(K444+J444+I444+H444)/F444</f>
        <v>6.957357601318212E-2</v>
      </c>
      <c r="M444" s="5"/>
      <c r="P444" s="87">
        <f t="shared" si="43"/>
        <v>5.6044594229770457</v>
      </c>
      <c r="Q444" s="87">
        <f t="shared" si="44"/>
        <v>8.6368409759862328E-4</v>
      </c>
    </row>
    <row r="445" spans="1:17" s="87" customFormat="1" ht="15.5" x14ac:dyDescent="0.35">
      <c r="A445" s="286">
        <v>95</v>
      </c>
      <c r="B445" s="321" t="s">
        <v>1226</v>
      </c>
      <c r="C445" s="158">
        <v>528.74</v>
      </c>
      <c r="D445" s="158"/>
      <c r="E445" s="158"/>
      <c r="F445" s="158">
        <f t="shared" si="47"/>
        <v>528.74</v>
      </c>
      <c r="G445" s="888">
        <f t="shared" si="45"/>
        <v>5.1349933960065271E-3</v>
      </c>
      <c r="H445" s="397">
        <f t="shared" si="42"/>
        <v>21.985217475332146</v>
      </c>
      <c r="I445" s="387">
        <f t="shared" si="46"/>
        <v>4.8367478445730718</v>
      </c>
      <c r="J445" s="387">
        <v>7.2531896196663075</v>
      </c>
      <c r="K445" s="387">
        <v>2.7111776416383955</v>
      </c>
      <c r="L445" s="530">
        <f t="shared" si="48"/>
        <v>6.9573576013182134E-2</v>
      </c>
      <c r="M445" s="5"/>
      <c r="P445" s="87">
        <f t="shared" si="43"/>
        <v>2.5661754856881318</v>
      </c>
      <c r="Q445" s="87">
        <f t="shared" si="44"/>
        <v>1.886263237357688E-3</v>
      </c>
    </row>
    <row r="446" spans="1:17" s="87" customFormat="1" ht="15.5" x14ac:dyDescent="0.35">
      <c r="A446" s="365">
        <v>96</v>
      </c>
      <c r="B446" s="321" t="s">
        <v>1227</v>
      </c>
      <c r="C446" s="158">
        <v>183.6</v>
      </c>
      <c r="D446" s="158"/>
      <c r="E446" s="158"/>
      <c r="F446" s="158">
        <f t="shared" si="47"/>
        <v>183.6</v>
      </c>
      <c r="G446" s="888">
        <f t="shared" si="45"/>
        <v>1.7830782378991533E-3</v>
      </c>
      <c r="H446" s="397">
        <f t="shared" si="42"/>
        <v>7.6341603216533294</v>
      </c>
      <c r="I446" s="387">
        <f t="shared" si="46"/>
        <v>1.6795152707637324</v>
      </c>
      <c r="J446" s="387">
        <v>2.5186019861760673</v>
      </c>
      <c r="K446" s="387">
        <v>0.94143097742710857</v>
      </c>
      <c r="L446" s="530">
        <f t="shared" si="48"/>
        <v>6.9573576013182134E-2</v>
      </c>
      <c r="M446" s="5"/>
      <c r="P446" s="87">
        <f t="shared" si="43"/>
        <v>7.3901940430432616</v>
      </c>
      <c r="Q446" s="87">
        <f t="shared" si="44"/>
        <v>6.5498719669189291E-4</v>
      </c>
    </row>
    <row r="447" spans="1:17" s="87" customFormat="1" ht="15.5" x14ac:dyDescent="0.35">
      <c r="A447" s="365">
        <v>97</v>
      </c>
      <c r="B447" s="321" t="s">
        <v>1228</v>
      </c>
      <c r="C447" s="158">
        <v>384.7</v>
      </c>
      <c r="D447" s="158"/>
      <c r="E447" s="158"/>
      <c r="F447" s="158">
        <f t="shared" si="47"/>
        <v>384.7</v>
      </c>
      <c r="G447" s="888">
        <f t="shared" si="45"/>
        <v>3.7361121901950123E-3</v>
      </c>
      <c r="H447" s="397">
        <f t="shared" si="42"/>
        <v>15.995977536710434</v>
      </c>
      <c r="I447" s="387">
        <f t="shared" si="46"/>
        <v>3.5191150580762955</v>
      </c>
      <c r="J447" s="387">
        <v>5.2772667978318797</v>
      </c>
      <c r="K447" s="387">
        <v>1.9725952996525522</v>
      </c>
      <c r="L447" s="530">
        <f t="shared" si="48"/>
        <v>6.957357601318212E-2</v>
      </c>
      <c r="M447" s="5"/>
      <c r="P447" s="87">
        <f t="shared" si="43"/>
        <v>3.5270070868280294</v>
      </c>
      <c r="Q447" s="87">
        <f t="shared" si="44"/>
        <v>1.372405090236226E-3</v>
      </c>
    </row>
    <row r="448" spans="1:17" s="87" customFormat="1" ht="15.5" x14ac:dyDescent="0.35">
      <c r="A448" s="286">
        <v>98</v>
      </c>
      <c r="B448" s="321" t="s">
        <v>1229</v>
      </c>
      <c r="C448" s="158">
        <v>1676.67</v>
      </c>
      <c r="D448" s="158"/>
      <c r="E448" s="158">
        <v>224.2</v>
      </c>
      <c r="F448" s="158">
        <f>C448+E448</f>
        <v>1900.8700000000001</v>
      </c>
      <c r="G448" s="888">
        <f t="shared" si="45"/>
        <v>1.846078393287235E-2</v>
      </c>
      <c r="H448" s="397">
        <f t="shared" si="42"/>
        <v>79.038923369396315</v>
      </c>
      <c r="I448" s="387">
        <f t="shared" si="46"/>
        <v>17.388563141267188</v>
      </c>
      <c r="J448" s="387">
        <v>26.075898461124741</v>
      </c>
      <c r="K448" s="387">
        <v>6.2349770589653355</v>
      </c>
      <c r="L448" s="530">
        <f t="shared" si="48"/>
        <v>6.7726021259083252E-2</v>
      </c>
      <c r="M448" s="5"/>
      <c r="P448" s="87">
        <f t="shared" si="43"/>
        <v>1.0862272726681381</v>
      </c>
      <c r="Q448" s="87">
        <f t="shared" si="44"/>
        <v>4.2227018884538267E-3</v>
      </c>
    </row>
    <row r="449" spans="1:17" s="87" customFormat="1" ht="15.5" x14ac:dyDescent="0.35">
      <c r="A449" s="365">
        <v>99</v>
      </c>
      <c r="B449" s="321" t="s">
        <v>1230</v>
      </c>
      <c r="C449" s="158">
        <v>362.4</v>
      </c>
      <c r="D449" s="158"/>
      <c r="E449" s="158"/>
      <c r="F449" s="158">
        <f>C449+D449+E449</f>
        <v>362.4</v>
      </c>
      <c r="G449" s="888">
        <f t="shared" si="45"/>
        <v>3.5195400512780671E-3</v>
      </c>
      <c r="H449" s="397">
        <f t="shared" si="42"/>
        <v>15.068734752544479</v>
      </c>
      <c r="I449" s="387">
        <f t="shared" si="46"/>
        <v>3.3151216455597856</v>
      </c>
      <c r="J449" s="387">
        <v>4.9713581687919763</v>
      </c>
      <c r="K449" s="387">
        <v>1.8582493802809592</v>
      </c>
      <c r="L449" s="530">
        <f t="shared" si="48"/>
        <v>6.957357601318212E-2</v>
      </c>
      <c r="M449" s="5"/>
      <c r="P449" s="87">
        <f t="shared" si="43"/>
        <v>3.7440387039258907</v>
      </c>
      <c r="Q449" s="87">
        <f t="shared" si="44"/>
        <v>1.2928505451042587E-3</v>
      </c>
    </row>
    <row r="450" spans="1:17" s="87" customFormat="1" ht="15.5" x14ac:dyDescent="0.35">
      <c r="A450" s="365">
        <v>100</v>
      </c>
      <c r="B450" s="321" t="s">
        <v>1237</v>
      </c>
      <c r="C450" s="158">
        <v>156.19999999999999</v>
      </c>
      <c r="D450" s="158"/>
      <c r="E450" s="158">
        <v>39.9</v>
      </c>
      <c r="F450" s="158">
        <f t="shared" si="47"/>
        <v>196.1</v>
      </c>
      <c r="G450" s="888">
        <f t="shared" si="45"/>
        <v>1.904475176753943E-3</v>
      </c>
      <c r="H450" s="397">
        <f t="shared" si="42"/>
        <v>8.1539152455131685</v>
      </c>
      <c r="I450" s="387">
        <f t="shared" si="46"/>
        <v>1.7938613540128971</v>
      </c>
      <c r="J450" s="387">
        <v>2.6900754329473138</v>
      </c>
      <c r="K450" s="387">
        <v>1.0055262237116338</v>
      </c>
      <c r="L450" s="530">
        <f t="shared" si="48"/>
        <v>6.957357601318212E-2</v>
      </c>
      <c r="M450" s="5"/>
      <c r="P450" s="87">
        <f t="shared" si="43"/>
        <v>6.9191209908349967</v>
      </c>
      <c r="Q450" s="87">
        <f t="shared" si="44"/>
        <v>6.9958055158649316E-4</v>
      </c>
    </row>
    <row r="451" spans="1:17" s="87" customFormat="1" ht="15.5" x14ac:dyDescent="0.35">
      <c r="A451" s="286">
        <v>101</v>
      </c>
      <c r="B451" s="321" t="s">
        <v>1238</v>
      </c>
      <c r="C451" s="158">
        <v>98.48</v>
      </c>
      <c r="D451" s="158"/>
      <c r="E451" s="158"/>
      <c r="F451" s="158">
        <f t="shared" si="47"/>
        <v>98.48</v>
      </c>
      <c r="G451" s="888">
        <f t="shared" si="45"/>
        <v>9.5641364307357641E-4</v>
      </c>
      <c r="H451" s="397">
        <f t="shared" si="42"/>
        <v>4.0948371921373639</v>
      </c>
      <c r="I451" s="387">
        <f t="shared" si="46"/>
        <v>0.90086418227022003</v>
      </c>
      <c r="J451" s="387">
        <v>1.3509364030425881</v>
      </c>
      <c r="K451" s="387">
        <v>0.50496798832800449</v>
      </c>
      <c r="L451" s="530">
        <f t="shared" si="48"/>
        <v>6.957357601318212E-2</v>
      </c>
      <c r="M451" s="5"/>
      <c r="P451" s="87">
        <f t="shared" si="43"/>
        <v>13.777819113553443</v>
      </c>
      <c r="Q451" s="87">
        <f t="shared" si="44"/>
        <v>3.513242872016208E-4</v>
      </c>
    </row>
    <row r="452" spans="1:17" s="87" customFormat="1" ht="15.5" x14ac:dyDescent="0.35">
      <c r="A452" s="365">
        <v>102</v>
      </c>
      <c r="B452" s="321" t="s">
        <v>1239</v>
      </c>
      <c r="C452" s="158">
        <v>2328.6</v>
      </c>
      <c r="D452" s="158"/>
      <c r="E452" s="158"/>
      <c r="F452" s="158">
        <f t="shared" si="47"/>
        <v>2328.6</v>
      </c>
      <c r="G452" s="888">
        <f t="shared" si="45"/>
        <v>2.2614792945381091E-2</v>
      </c>
      <c r="H452" s="397">
        <f t="shared" si="42"/>
        <v>96.824105256001872</v>
      </c>
      <c r="I452" s="387">
        <f t="shared" si="46"/>
        <v>21.301303156320412</v>
      </c>
      <c r="J452" s="387">
        <v>31.943445452121953</v>
      </c>
      <c r="K452" s="387">
        <v>7.6379592394570279</v>
      </c>
      <c r="L452" s="530">
        <f t="shared" si="48"/>
        <v>6.7726021259083252E-2</v>
      </c>
      <c r="M452" s="5"/>
      <c r="P452" s="87">
        <f t="shared" si="43"/>
        <v>0.88670309877037001</v>
      </c>
      <c r="Q452" s="87">
        <f t="shared" si="44"/>
        <v>5.1728858982747795E-3</v>
      </c>
    </row>
    <row r="453" spans="1:17" s="87" customFormat="1" ht="15.5" x14ac:dyDescent="0.35">
      <c r="A453" s="365">
        <v>103</v>
      </c>
      <c r="B453" s="321" t="s">
        <v>1240</v>
      </c>
      <c r="C453" s="158">
        <v>479.01</v>
      </c>
      <c r="D453" s="158"/>
      <c r="E453" s="158"/>
      <c r="F453" s="158">
        <f t="shared" si="47"/>
        <v>479.01</v>
      </c>
      <c r="G453" s="888">
        <f t="shared" si="45"/>
        <v>4.6520278144666308E-3</v>
      </c>
      <c r="H453" s="397">
        <f t="shared" si="42"/>
        <v>19.917424486248155</v>
      </c>
      <c r="I453" s="387">
        <f t="shared" si="46"/>
        <v>4.381833386974594</v>
      </c>
      <c r="J453" s="387">
        <v>6.5709996590315809</v>
      </c>
      <c r="K453" s="387">
        <v>2.4561811138200391</v>
      </c>
      <c r="L453" s="530">
        <f t="shared" si="48"/>
        <v>6.957357601318212E-2</v>
      </c>
      <c r="M453" s="5"/>
      <c r="P453" s="87">
        <f t="shared" si="43"/>
        <v>2.8325914413117532</v>
      </c>
      <c r="Q453" s="87">
        <f t="shared" si="44"/>
        <v>1.7088530342450081E-3</v>
      </c>
    </row>
    <row r="454" spans="1:17" s="87" customFormat="1" ht="15.5" x14ac:dyDescent="0.35">
      <c r="A454" s="286">
        <v>104</v>
      </c>
      <c r="B454" s="321" t="s">
        <v>1241</v>
      </c>
      <c r="C454" s="158">
        <v>479.14</v>
      </c>
      <c r="D454" s="158"/>
      <c r="E454" s="158"/>
      <c r="F454" s="158">
        <f t="shared" si="47"/>
        <v>479.14</v>
      </c>
      <c r="G454" s="888">
        <f t="shared" si="45"/>
        <v>4.6532903426307207E-3</v>
      </c>
      <c r="H454" s="397">
        <f t="shared" si="42"/>
        <v>19.922829937456299</v>
      </c>
      <c r="I454" s="387">
        <f t="shared" si="46"/>
        <v>4.3830225862403855</v>
      </c>
      <c r="J454" s="387">
        <v>6.5727829828780013</v>
      </c>
      <c r="K454" s="387">
        <v>2.4568477043813983</v>
      </c>
      <c r="L454" s="530">
        <f t="shared" si="48"/>
        <v>6.9573576013182134E-2</v>
      </c>
      <c r="M454" s="5"/>
      <c r="P454" s="87">
        <f t="shared" si="43"/>
        <v>2.8318229041673479</v>
      </c>
      <c r="Q454" s="87">
        <f t="shared" si="44"/>
        <v>1.7093168051359126E-3</v>
      </c>
    </row>
    <row r="455" spans="1:17" s="87" customFormat="1" ht="15.5" x14ac:dyDescent="0.35">
      <c r="A455" s="365">
        <v>105</v>
      </c>
      <c r="B455" s="321" t="s">
        <v>1242</v>
      </c>
      <c r="C455" s="158">
        <v>1158.5899999999999</v>
      </c>
      <c r="D455" s="158"/>
      <c r="E455" s="158"/>
      <c r="F455" s="158">
        <f t="shared" si="47"/>
        <v>1158.5899999999999</v>
      </c>
      <c r="G455" s="888">
        <f t="shared" si="45"/>
        <v>1.1251942351021676E-2</v>
      </c>
      <c r="H455" s="397">
        <f t="shared" ref="H455:H518" si="49">G455*4281.45</f>
        <v>48.17462857878175</v>
      </c>
      <c r="I455" s="387">
        <f t="shared" si="46"/>
        <v>10.598418287331985</v>
      </c>
      <c r="J455" s="387">
        <v>15.893393655575871</v>
      </c>
      <c r="K455" s="387">
        <v>5.9408089114230584</v>
      </c>
      <c r="L455" s="530">
        <f t="shared" si="48"/>
        <v>6.9573576013182106E-2</v>
      </c>
      <c r="M455" s="5"/>
      <c r="P455" s="87">
        <f t="shared" si="43"/>
        <v>1.171112840869283</v>
      </c>
      <c r="Q455" s="87">
        <f t="shared" si="44"/>
        <v>4.1332332037868182E-3</v>
      </c>
    </row>
    <row r="456" spans="1:17" s="87" customFormat="1" ht="15.5" x14ac:dyDescent="0.35">
      <c r="A456" s="365">
        <v>106</v>
      </c>
      <c r="B456" s="321" t="s">
        <v>1243</v>
      </c>
      <c r="C456" s="158">
        <v>368.99</v>
      </c>
      <c r="D456" s="158"/>
      <c r="E456" s="158"/>
      <c r="F456" s="158">
        <f t="shared" si="47"/>
        <v>368.99</v>
      </c>
      <c r="G456" s="888">
        <f t="shared" si="45"/>
        <v>3.5835405174423126E-3</v>
      </c>
      <c r="H456" s="397">
        <f t="shared" si="49"/>
        <v>15.342749548403388</v>
      </c>
      <c r="I456" s="387">
        <f t="shared" si="46"/>
        <v>3.3754049006487454</v>
      </c>
      <c r="J456" s="387">
        <v>5.0617589699297776</v>
      </c>
      <c r="K456" s="387">
        <v>1.8920403941221611</v>
      </c>
      <c r="L456" s="530">
        <f t="shared" si="48"/>
        <v>6.9573576013182134E-2</v>
      </c>
      <c r="M456" s="5"/>
      <c r="P456" s="87">
        <f t="shared" si="43"/>
        <v>3.6771718103545976</v>
      </c>
      <c r="Q456" s="87">
        <f t="shared" si="44"/>
        <v>1.3163601618046926E-3</v>
      </c>
    </row>
    <row r="457" spans="1:17" s="87" customFormat="1" ht="15.5" x14ac:dyDescent="0.35">
      <c r="A457" s="286">
        <v>107</v>
      </c>
      <c r="B457" s="321" t="s">
        <v>1244</v>
      </c>
      <c r="C457" s="158">
        <v>346.24</v>
      </c>
      <c r="D457" s="158"/>
      <c r="E457" s="158"/>
      <c r="F457" s="158">
        <f t="shared" si="47"/>
        <v>346.24</v>
      </c>
      <c r="G457" s="888">
        <f t="shared" si="45"/>
        <v>3.3625980887265951E-3</v>
      </c>
      <c r="H457" s="397">
        <f t="shared" si="49"/>
        <v>14.396795586978481</v>
      </c>
      <c r="I457" s="387">
        <f t="shared" si="46"/>
        <v>3.1672950291352659</v>
      </c>
      <c r="J457" s="387">
        <v>4.7496772968061096</v>
      </c>
      <c r="K457" s="387">
        <v>1.7753870458843248</v>
      </c>
      <c r="L457" s="530">
        <f t="shared" si="48"/>
        <v>6.957357601318212E-2</v>
      </c>
      <c r="M457" s="5"/>
      <c r="P457" s="87">
        <f t="shared" si="43"/>
        <v>3.9187835787394372</v>
      </c>
      <c r="Q457" s="87">
        <f t="shared" si="44"/>
        <v>1.2352002558965191E-3</v>
      </c>
    </row>
    <row r="458" spans="1:17" s="87" customFormat="1" ht="15.5" x14ac:dyDescent="0.35">
      <c r="A458" s="365">
        <v>108</v>
      </c>
      <c r="B458" s="321" t="s">
        <v>1245</v>
      </c>
      <c r="C458" s="158">
        <v>151.5</v>
      </c>
      <c r="D458" s="158"/>
      <c r="E458" s="158"/>
      <c r="F458" s="158">
        <f t="shared" si="47"/>
        <v>151.5</v>
      </c>
      <c r="G458" s="888">
        <f t="shared" si="45"/>
        <v>1.4713308989200528E-3</v>
      </c>
      <c r="H458" s="397">
        <f t="shared" si="49"/>
        <v>6.2994296771812603</v>
      </c>
      <c r="I458" s="387">
        <f t="shared" si="46"/>
        <v>1.3858745289798773</v>
      </c>
      <c r="J458" s="387">
        <v>2.0782581748675066</v>
      </c>
      <c r="K458" s="387">
        <v>0.77683438496844737</v>
      </c>
      <c r="L458" s="530">
        <f t="shared" si="48"/>
        <v>6.957357601318212E-2</v>
      </c>
      <c r="M458" s="5"/>
      <c r="P458" s="87">
        <f t="shared" si="43"/>
        <v>8.9560371373118333</v>
      </c>
      <c r="Q458" s="87">
        <f t="shared" si="44"/>
        <v>5.4047146132255855E-4</v>
      </c>
    </row>
    <row r="459" spans="1:17" s="87" customFormat="1" ht="15.5" x14ac:dyDescent="0.35">
      <c r="A459" s="365">
        <v>109</v>
      </c>
      <c r="B459" s="321" t="s">
        <v>1246</v>
      </c>
      <c r="C459" s="158">
        <v>99.3</v>
      </c>
      <c r="D459" s="158"/>
      <c r="E459" s="158">
        <v>24.3</v>
      </c>
      <c r="F459" s="158">
        <f t="shared" si="47"/>
        <v>123.6</v>
      </c>
      <c r="G459" s="888">
        <f t="shared" si="45"/>
        <v>1.2003729313961619E-3</v>
      </c>
      <c r="H459" s="397">
        <f t="shared" si="49"/>
        <v>5.1393366871260975</v>
      </c>
      <c r="I459" s="387">
        <f t="shared" si="46"/>
        <v>1.1306540711677415</v>
      </c>
      <c r="J459" s="387">
        <v>1.6955294416740845</v>
      </c>
      <c r="K459" s="387">
        <v>0.63377379526138677</v>
      </c>
      <c r="L459" s="530">
        <f t="shared" si="48"/>
        <v>6.957357601318212E-2</v>
      </c>
      <c r="M459" s="5"/>
      <c r="P459" s="87">
        <f t="shared" si="43"/>
        <v>10.977666879472029</v>
      </c>
      <c r="Q459" s="87">
        <f t="shared" si="44"/>
        <v>4.4093909319781009E-4</v>
      </c>
    </row>
    <row r="460" spans="1:17" s="87" customFormat="1" ht="15.5" x14ac:dyDescent="0.35">
      <c r="A460" s="286">
        <v>110</v>
      </c>
      <c r="B460" s="321" t="s">
        <v>1247</v>
      </c>
      <c r="C460" s="158">
        <v>624.51</v>
      </c>
      <c r="D460" s="158"/>
      <c r="E460" s="158"/>
      <c r="F460" s="158">
        <f t="shared" si="47"/>
        <v>624.51</v>
      </c>
      <c r="G460" s="888">
        <f t="shared" si="45"/>
        <v>6.0650881827363848E-3</v>
      </c>
      <c r="H460" s="397">
        <f t="shared" si="49"/>
        <v>25.967371799976693</v>
      </c>
      <c r="I460" s="387">
        <f t="shared" si="46"/>
        <v>5.7128217959948726</v>
      </c>
      <c r="J460" s="387">
        <v>8.5669505794488892</v>
      </c>
      <c r="K460" s="387">
        <v>3.2022497805719148</v>
      </c>
      <c r="L460" s="530">
        <f t="shared" si="48"/>
        <v>6.9573576013182134E-2</v>
      </c>
      <c r="M460" s="5"/>
      <c r="P460" s="87">
        <f t="shared" si="43"/>
        <v>2.1726467571419881</v>
      </c>
      <c r="Q460" s="87">
        <f t="shared" si="44"/>
        <v>2.2279196852181592E-3</v>
      </c>
    </row>
    <row r="461" spans="1:17" s="87" customFormat="1" ht="15.5" x14ac:dyDescent="0.35">
      <c r="A461" s="365">
        <v>111</v>
      </c>
      <c r="B461" s="321" t="s">
        <v>1248</v>
      </c>
      <c r="C461" s="158">
        <v>202.5</v>
      </c>
      <c r="D461" s="158"/>
      <c r="E461" s="158"/>
      <c r="F461" s="158">
        <f t="shared" si="47"/>
        <v>202.5</v>
      </c>
      <c r="G461" s="888">
        <f t="shared" si="45"/>
        <v>1.9666304094475956E-3</v>
      </c>
      <c r="H461" s="397">
        <f t="shared" si="49"/>
        <v>8.4200297665294084</v>
      </c>
      <c r="I461" s="387">
        <f t="shared" si="46"/>
        <v>1.8524065486364698</v>
      </c>
      <c r="J461" s="387">
        <v>2.7778698376941922</v>
      </c>
      <c r="K461" s="387">
        <v>1.0383429898093108</v>
      </c>
      <c r="L461" s="530">
        <f t="shared" si="48"/>
        <v>6.9573576013182134E-2</v>
      </c>
      <c r="M461" s="5"/>
      <c r="P461" s="87">
        <f t="shared" si="43"/>
        <v>6.7004425990258909</v>
      </c>
      <c r="Q461" s="87">
        <f t="shared" si="44"/>
        <v>7.224123492925289E-4</v>
      </c>
    </row>
    <row r="462" spans="1:17" s="87" customFormat="1" ht="15.5" x14ac:dyDescent="0.35">
      <c r="A462" s="365">
        <v>112</v>
      </c>
      <c r="B462" s="321" t="s">
        <v>1249</v>
      </c>
      <c r="C462" s="158">
        <v>132.5</v>
      </c>
      <c r="D462" s="158"/>
      <c r="E462" s="158"/>
      <c r="F462" s="158">
        <f t="shared" si="47"/>
        <v>132.5</v>
      </c>
      <c r="G462" s="888">
        <f t="shared" si="45"/>
        <v>1.2868075518607724E-3</v>
      </c>
      <c r="H462" s="397">
        <f t="shared" si="49"/>
        <v>5.5094021929143038</v>
      </c>
      <c r="I462" s="387">
        <f t="shared" si="46"/>
        <v>1.2120684824411467</v>
      </c>
      <c r="J462" s="387">
        <v>1.8176185357752119</v>
      </c>
      <c r="K462" s="387">
        <v>0.67940961061596872</v>
      </c>
      <c r="L462" s="530">
        <f t="shared" si="48"/>
        <v>6.9573576013182134E-2</v>
      </c>
      <c r="M462" s="5"/>
      <c r="P462" s="87">
        <f t="shared" si="43"/>
        <v>10.240299066435798</v>
      </c>
      <c r="Q462" s="87">
        <f t="shared" si="44"/>
        <v>4.7268956188276578E-4</v>
      </c>
    </row>
    <row r="463" spans="1:17" s="87" customFormat="1" ht="15.5" x14ac:dyDescent="0.35">
      <c r="A463" s="286">
        <v>113</v>
      </c>
      <c r="B463" s="321" t="s">
        <v>1261</v>
      </c>
      <c r="C463" s="158">
        <v>138</v>
      </c>
      <c r="D463" s="158"/>
      <c r="E463" s="158"/>
      <c r="F463" s="158">
        <f t="shared" si="47"/>
        <v>138</v>
      </c>
      <c r="G463" s="888">
        <f t="shared" si="45"/>
        <v>1.3402222049568799E-3</v>
      </c>
      <c r="H463" s="397">
        <f t="shared" si="49"/>
        <v>5.7380943594126332</v>
      </c>
      <c r="I463" s="387">
        <f t="shared" si="46"/>
        <v>1.2623807590707794</v>
      </c>
      <c r="J463" s="387">
        <v>1.8930668523545606</v>
      </c>
      <c r="K463" s="387">
        <v>0.70761151898116004</v>
      </c>
      <c r="L463" s="530">
        <f t="shared" si="48"/>
        <v>6.957357601318212E-2</v>
      </c>
      <c r="M463" s="5"/>
      <c r="P463" s="87">
        <f t="shared" si="43"/>
        <v>9.8321712050923384</v>
      </c>
      <c r="Q463" s="87">
        <f t="shared" si="44"/>
        <v>4.9231063803638992E-4</v>
      </c>
    </row>
    <row r="464" spans="1:17" s="87" customFormat="1" ht="15.5" x14ac:dyDescent="0.35">
      <c r="A464" s="365">
        <v>114</v>
      </c>
      <c r="B464" s="321" t="s">
        <v>1262</v>
      </c>
      <c r="C464" s="158">
        <v>137.69999999999999</v>
      </c>
      <c r="D464" s="158"/>
      <c r="E464" s="158"/>
      <c r="F464" s="158">
        <f t="shared" si="47"/>
        <v>137.69999999999999</v>
      </c>
      <c r="G464" s="888">
        <f t="shared" si="45"/>
        <v>1.3373086784243648E-3</v>
      </c>
      <c r="H464" s="397">
        <f t="shared" si="49"/>
        <v>5.7256202412399961</v>
      </c>
      <c r="I464" s="387">
        <f t="shared" si="46"/>
        <v>1.2596364530727993</v>
      </c>
      <c r="J464" s="387">
        <v>1.8889514896320503</v>
      </c>
      <c r="K464" s="387">
        <v>0.70607323307033132</v>
      </c>
      <c r="L464" s="530">
        <f t="shared" si="48"/>
        <v>6.957357601318212E-2</v>
      </c>
      <c r="M464" s="5"/>
      <c r="P464" s="87">
        <f t="shared" si="43"/>
        <v>9.8535920573910154</v>
      </c>
      <c r="Q464" s="87">
        <f t="shared" si="44"/>
        <v>4.9124039751891947E-4</v>
      </c>
    </row>
    <row r="465" spans="1:17" s="87" customFormat="1" ht="15.5" x14ac:dyDescent="0.35">
      <c r="A465" s="365">
        <v>115</v>
      </c>
      <c r="B465" s="321" t="s">
        <v>1263</v>
      </c>
      <c r="C465" s="158">
        <v>184.88</v>
      </c>
      <c r="D465" s="158"/>
      <c r="E465" s="158"/>
      <c r="F465" s="158">
        <f t="shared" si="47"/>
        <v>184.88</v>
      </c>
      <c r="G465" s="888">
        <f t="shared" si="45"/>
        <v>1.7955092844378837E-3</v>
      </c>
      <c r="H465" s="397">
        <f t="shared" si="49"/>
        <v>7.6873832258565766</v>
      </c>
      <c r="I465" s="387">
        <f t="shared" si="46"/>
        <v>1.6912243096884469</v>
      </c>
      <c r="J465" s="387">
        <v>2.5361608671254432</v>
      </c>
      <c r="K465" s="387">
        <v>0.94799433064664396</v>
      </c>
      <c r="L465" s="530">
        <f t="shared" si="48"/>
        <v>6.957357601318212E-2</v>
      </c>
      <c r="M465" s="5"/>
      <c r="P465" s="87">
        <f t="shared" si="43"/>
        <v>7.3390287013346098</v>
      </c>
      <c r="Q465" s="87">
        <f t="shared" si="44"/>
        <v>6.5955355623309984E-4</v>
      </c>
    </row>
    <row r="466" spans="1:17" s="87" customFormat="1" ht="15.5" x14ac:dyDescent="0.35">
      <c r="A466" s="286">
        <v>116</v>
      </c>
      <c r="B466" s="321" t="s">
        <v>1264</v>
      </c>
      <c r="C466" s="158">
        <v>632.09</v>
      </c>
      <c r="D466" s="158"/>
      <c r="E466" s="158">
        <v>25.1</v>
      </c>
      <c r="F466" s="158">
        <f t="shared" si="47"/>
        <v>657.19</v>
      </c>
      <c r="G466" s="888">
        <f t="shared" si="45"/>
        <v>6.3824683396783476E-3</v>
      </c>
      <c r="H466" s="397">
        <f t="shared" si="49"/>
        <v>27.326219072915862</v>
      </c>
      <c r="I466" s="387">
        <f t="shared" si="46"/>
        <v>6.0117681960414897</v>
      </c>
      <c r="J466" s="387">
        <v>9.0152507586876354</v>
      </c>
      <c r="K466" s="387">
        <v>3.3698203924581778</v>
      </c>
      <c r="L466" s="530">
        <f t="shared" si="48"/>
        <v>6.957357601318212E-2</v>
      </c>
      <c r="M466" s="5"/>
      <c r="P466" s="87">
        <f t="shared" si="43"/>
        <v>2.0646078398982679</v>
      </c>
      <c r="Q466" s="87">
        <f t="shared" si="44"/>
        <v>2.3445045522546022E-3</v>
      </c>
    </row>
    <row r="467" spans="1:17" s="87" customFormat="1" ht="15.5" x14ac:dyDescent="0.35">
      <c r="A467" s="365">
        <v>117</v>
      </c>
      <c r="B467" s="321" t="s">
        <v>1266</v>
      </c>
      <c r="C467" s="158">
        <v>815.3</v>
      </c>
      <c r="D467" s="158"/>
      <c r="E467" s="158"/>
      <c r="F467" s="158">
        <f t="shared" si="47"/>
        <v>815.3</v>
      </c>
      <c r="G467" s="888">
        <f t="shared" si="45"/>
        <v>7.9179939398648126E-3</v>
      </c>
      <c r="H467" s="397">
        <f t="shared" si="49"/>
        <v>33.9004951538342</v>
      </c>
      <c r="I467" s="387">
        <f t="shared" si="46"/>
        <v>7.4581089338435236</v>
      </c>
      <c r="J467" s="387">
        <v>11.184184092207776</v>
      </c>
      <c r="K467" s="387">
        <v>4.180548343661882</v>
      </c>
      <c r="L467" s="530">
        <f t="shared" si="48"/>
        <v>6.957357601318212E-2</v>
      </c>
      <c r="M467" s="5"/>
      <c r="P467" s="87">
        <f t="shared" si="43"/>
        <v>1.6642213005062465</v>
      </c>
      <c r="Q467" s="87">
        <f t="shared" si="44"/>
        <v>2.9085569796454252E-3</v>
      </c>
    </row>
    <row r="468" spans="1:17" s="87" customFormat="1" ht="15.5" x14ac:dyDescent="0.35">
      <c r="A468" s="365">
        <v>118</v>
      </c>
      <c r="B468" s="321" t="s">
        <v>1267</v>
      </c>
      <c r="C468" s="158">
        <v>800.4</v>
      </c>
      <c r="D468" s="158"/>
      <c r="E468" s="158"/>
      <c r="F468" s="158">
        <f t="shared" si="47"/>
        <v>800.4</v>
      </c>
      <c r="G468" s="888">
        <f t="shared" si="45"/>
        <v>7.7732887887499028E-3</v>
      </c>
      <c r="H468" s="397">
        <f t="shared" si="49"/>
        <v>33.280947284593267</v>
      </c>
      <c r="I468" s="387">
        <f t="shared" si="46"/>
        <v>7.321808402610519</v>
      </c>
      <c r="J468" s="387">
        <v>10.979787743656452</v>
      </c>
      <c r="K468" s="387">
        <v>4.1041468100907279</v>
      </c>
      <c r="L468" s="530">
        <f t="shared" si="48"/>
        <v>6.957357601318212E-2</v>
      </c>
      <c r="M468" s="5"/>
      <c r="P468" s="87">
        <f t="shared" si="43"/>
        <v>1.6952019319124723</v>
      </c>
      <c r="Q468" s="87">
        <f t="shared" si="44"/>
        <v>2.8554017006110618E-3</v>
      </c>
    </row>
    <row r="469" spans="1:17" s="87" customFormat="1" ht="15.5" x14ac:dyDescent="0.35">
      <c r="A469" s="286">
        <v>119</v>
      </c>
      <c r="B469" s="321" t="s">
        <v>1268</v>
      </c>
      <c r="C469" s="158">
        <v>285.10000000000002</v>
      </c>
      <c r="D469" s="158"/>
      <c r="E469" s="158"/>
      <c r="F469" s="158">
        <f t="shared" si="47"/>
        <v>285.10000000000002</v>
      </c>
      <c r="G469" s="888">
        <f t="shared" si="45"/>
        <v>2.7688213814000468E-3</v>
      </c>
      <c r="H469" s="397">
        <f t="shared" si="49"/>
        <v>11.85457030339523</v>
      </c>
      <c r="I469" s="387">
        <f t="shared" si="46"/>
        <v>2.6080054667469503</v>
      </c>
      <c r="J469" s="387">
        <v>3.9109663739585883</v>
      </c>
      <c r="K469" s="387">
        <v>1.4618843772574546</v>
      </c>
      <c r="L469" s="530">
        <f t="shared" si="48"/>
        <v>6.957357601318212E-2</v>
      </c>
      <c r="M469" s="5"/>
      <c r="P469" s="87">
        <f t="shared" si="43"/>
        <v>4.7591709095150563</v>
      </c>
      <c r="Q469" s="87">
        <f t="shared" si="44"/>
        <v>1.0170852384360492E-3</v>
      </c>
    </row>
    <row r="470" spans="1:17" s="87" customFormat="1" ht="15.5" x14ac:dyDescent="0.35">
      <c r="A470" s="365">
        <v>120</v>
      </c>
      <c r="B470" s="321" t="s">
        <v>1269</v>
      </c>
      <c r="C470" s="158">
        <v>415.84</v>
      </c>
      <c r="D470" s="158"/>
      <c r="E470" s="158"/>
      <c r="F470" s="158">
        <f t="shared" si="47"/>
        <v>415.84</v>
      </c>
      <c r="G470" s="888">
        <f t="shared" si="45"/>
        <v>4.0385362442700648E-3</v>
      </c>
      <c r="H470" s="397">
        <f t="shared" si="49"/>
        <v>17.290791003030069</v>
      </c>
      <c r="I470" s="387">
        <f t="shared" si="46"/>
        <v>3.8039740206666153</v>
      </c>
      <c r="J470" s="387">
        <v>5.7044414484284083</v>
      </c>
      <c r="K470" s="387">
        <v>2.132269377196562</v>
      </c>
      <c r="L470" s="530">
        <f t="shared" si="48"/>
        <v>6.957357601318212E-2</v>
      </c>
      <c r="M470" s="5"/>
      <c r="P470" s="87">
        <f t="shared" si="43"/>
        <v>3.2628886742563075</v>
      </c>
      <c r="Q470" s="87">
        <f t="shared" si="44"/>
        <v>1.483496055949655E-3</v>
      </c>
    </row>
    <row r="471" spans="1:17" s="87" customFormat="1" ht="15.5" x14ac:dyDescent="0.35">
      <c r="A471" s="365">
        <v>121</v>
      </c>
      <c r="B471" s="321" t="s">
        <v>1270</v>
      </c>
      <c r="C471" s="158">
        <v>516.34</v>
      </c>
      <c r="D471" s="158"/>
      <c r="E471" s="158"/>
      <c r="F471" s="158">
        <f t="shared" si="47"/>
        <v>516.34</v>
      </c>
      <c r="G471" s="888">
        <f t="shared" si="45"/>
        <v>5.0145676326625753E-3</v>
      </c>
      <c r="H471" s="397">
        <f t="shared" si="49"/>
        <v>21.469620590863183</v>
      </c>
      <c r="I471" s="387">
        <f t="shared" si="46"/>
        <v>4.7233165299899005</v>
      </c>
      <c r="J471" s="387">
        <v>7.0830879604692312</v>
      </c>
      <c r="K471" s="387">
        <v>2.6475951573241465</v>
      </c>
      <c r="L471" s="530">
        <f t="shared" si="48"/>
        <v>6.9573576013182134E-2</v>
      </c>
      <c r="M471" s="5"/>
      <c r="P471" s="87">
        <f t="shared" si="43"/>
        <v>2.6278026616236252</v>
      </c>
      <c r="Q471" s="87">
        <f t="shared" si="44"/>
        <v>1.8420266293022443E-3</v>
      </c>
    </row>
    <row r="472" spans="1:17" s="87" customFormat="1" ht="15.5" x14ac:dyDescent="0.35">
      <c r="A472" s="286">
        <v>122</v>
      </c>
      <c r="B472" s="321" t="s">
        <v>1271</v>
      </c>
      <c r="C472" s="158">
        <v>605.14</v>
      </c>
      <c r="D472" s="158"/>
      <c r="E472" s="158"/>
      <c r="F472" s="158">
        <f t="shared" si="47"/>
        <v>605.14</v>
      </c>
      <c r="G472" s="888">
        <f t="shared" si="45"/>
        <v>5.8769714862870019E-3</v>
      </c>
      <c r="H472" s="397">
        <f t="shared" si="49"/>
        <v>25.161959569963482</v>
      </c>
      <c r="I472" s="387">
        <f t="shared" si="46"/>
        <v>5.5356311053919658</v>
      </c>
      <c r="J472" s="387">
        <v>8.301235326332165</v>
      </c>
      <c r="K472" s="387">
        <v>3.1029277869294138</v>
      </c>
      <c r="L472" s="530">
        <f t="shared" si="48"/>
        <v>6.9573576013182134E-2</v>
      </c>
      <c r="M472" s="5"/>
      <c r="P472" s="87">
        <f t="shared" si="43"/>
        <v>2.2421912719416053</v>
      </c>
      <c r="Q472" s="87">
        <f t="shared" si="44"/>
        <v>2.158817822473486E-3</v>
      </c>
    </row>
    <row r="473" spans="1:17" s="87" customFormat="1" ht="15.5" x14ac:dyDescent="0.35">
      <c r="A473" s="365">
        <v>123</v>
      </c>
      <c r="B473" s="321" t="s">
        <v>1272</v>
      </c>
      <c r="C473" s="158">
        <v>476.1</v>
      </c>
      <c r="D473" s="158"/>
      <c r="E473" s="158"/>
      <c r="F473" s="158">
        <f t="shared" si="47"/>
        <v>476.1</v>
      </c>
      <c r="G473" s="888">
        <f t="shared" si="45"/>
        <v>4.6237666071012361E-3</v>
      </c>
      <c r="H473" s="397">
        <f t="shared" si="49"/>
        <v>19.796425539973587</v>
      </c>
      <c r="I473" s="387">
        <f t="shared" si="46"/>
        <v>4.3552136187941892</v>
      </c>
      <c r="J473" s="387">
        <v>6.5310806406232347</v>
      </c>
      <c r="K473" s="387">
        <v>2.4412597404850023</v>
      </c>
      <c r="L473" s="530">
        <f t="shared" si="48"/>
        <v>6.9573576013182134E-2</v>
      </c>
      <c r="M473" s="5"/>
      <c r="P473" s="87">
        <f t="shared" si="43"/>
        <v>2.8499046971282143</v>
      </c>
      <c r="Q473" s="87">
        <f t="shared" si="44"/>
        <v>1.698471701225546E-3</v>
      </c>
    </row>
    <row r="474" spans="1:17" s="87" customFormat="1" ht="15.5" x14ac:dyDescent="0.35">
      <c r="A474" s="365">
        <v>124</v>
      </c>
      <c r="B474" s="321" t="s">
        <v>1273</v>
      </c>
      <c r="C474" s="158">
        <v>417.52</v>
      </c>
      <c r="D474" s="158"/>
      <c r="E474" s="158"/>
      <c r="F474" s="158">
        <f t="shared" si="47"/>
        <v>417.52</v>
      </c>
      <c r="G474" s="888">
        <f t="shared" si="45"/>
        <v>4.0548519928521485E-3</v>
      </c>
      <c r="H474" s="397">
        <f t="shared" si="49"/>
        <v>17.360646064796832</v>
      </c>
      <c r="I474" s="387">
        <f t="shared" si="46"/>
        <v>3.8193421342553031</v>
      </c>
      <c r="J474" s="387">
        <v>5.7274874796744646</v>
      </c>
      <c r="K474" s="387">
        <v>2.1408837782972023</v>
      </c>
      <c r="L474" s="530">
        <f t="shared" si="48"/>
        <v>6.957357601318212E-2</v>
      </c>
      <c r="M474" s="5"/>
      <c r="P474" s="87">
        <f t="shared" si="43"/>
        <v>3.2497595954750498</v>
      </c>
      <c r="Q474" s="87">
        <f t="shared" si="44"/>
        <v>1.4894894028474894E-3</v>
      </c>
    </row>
    <row r="475" spans="1:17" s="87" customFormat="1" ht="15.5" x14ac:dyDescent="0.35">
      <c r="A475" s="286">
        <v>125</v>
      </c>
      <c r="B475" s="321" t="s">
        <v>1274</v>
      </c>
      <c r="C475" s="158">
        <v>273.56</v>
      </c>
      <c r="D475" s="158"/>
      <c r="E475" s="158"/>
      <c r="F475" s="158">
        <f t="shared" si="47"/>
        <v>273.56</v>
      </c>
      <c r="G475" s="888">
        <f t="shared" si="45"/>
        <v>2.6567477274493049E-3</v>
      </c>
      <c r="H475" s="397">
        <f t="shared" si="49"/>
        <v>11.374732557687826</v>
      </c>
      <c r="I475" s="387">
        <f t="shared" si="46"/>
        <v>2.5024411626913219</v>
      </c>
      <c r="J475" s="387">
        <v>3.7526620878993735</v>
      </c>
      <c r="K475" s="387">
        <v>1.4027116458875806</v>
      </c>
      <c r="L475" s="530">
        <f t="shared" si="48"/>
        <v>6.9573576013182134E-2</v>
      </c>
      <c r="M475" s="5"/>
      <c r="P475" s="87">
        <f t="shared" si="43"/>
        <v>4.9599342970563791</v>
      </c>
      <c r="Q475" s="87">
        <f t="shared" si="44"/>
        <v>9.7591665319735413E-4</v>
      </c>
    </row>
    <row r="476" spans="1:17" s="87" customFormat="1" ht="15.5" x14ac:dyDescent="0.35">
      <c r="A476" s="365">
        <v>126</v>
      </c>
      <c r="B476" s="321" t="s">
        <v>1275</v>
      </c>
      <c r="C476" s="158">
        <v>645.95000000000005</v>
      </c>
      <c r="D476" s="158"/>
      <c r="E476" s="158"/>
      <c r="F476" s="158">
        <f t="shared" si="47"/>
        <v>645.95000000000005</v>
      </c>
      <c r="G476" s="888">
        <f t="shared" si="45"/>
        <v>6.2733082122601209E-3</v>
      </c>
      <c r="H476" s="397">
        <f t="shared" si="49"/>
        <v>26.858855445381092</v>
      </c>
      <c r="I476" s="387">
        <f t="shared" si="46"/>
        <v>5.9089481979838405</v>
      </c>
      <c r="J476" s="387">
        <v>8.8610618353509309</v>
      </c>
      <c r="K476" s="387">
        <v>3.3121859469991324</v>
      </c>
      <c r="L476" s="530">
        <f t="shared" si="48"/>
        <v>6.957357601318212E-2</v>
      </c>
      <c r="M476" s="5"/>
      <c r="P476" s="87">
        <f t="shared" si="43"/>
        <v>2.1005335185428327</v>
      </c>
      <c r="Q476" s="87">
        <f t="shared" si="44"/>
        <v>2.3044062075333774E-3</v>
      </c>
    </row>
    <row r="477" spans="1:17" s="87" customFormat="1" ht="15.5" x14ac:dyDescent="0.35">
      <c r="A477" s="365">
        <v>127</v>
      </c>
      <c r="B477" s="321" t="s">
        <v>1276</v>
      </c>
      <c r="C477" s="158">
        <v>867.68</v>
      </c>
      <c r="D477" s="158"/>
      <c r="E477" s="158"/>
      <c r="F477" s="158">
        <f t="shared" si="47"/>
        <v>867.68</v>
      </c>
      <c r="G477" s="888">
        <f t="shared" si="45"/>
        <v>8.426695672441923E-3</v>
      </c>
      <c r="H477" s="397">
        <f t="shared" si="49"/>
        <v>36.07847618677647</v>
      </c>
      <c r="I477" s="387">
        <f t="shared" ref="I477:I517" si="50">H477*0.22</f>
        <v>7.9372647610908231</v>
      </c>
      <c r="J477" s="387">
        <v>11.902726423558006</v>
      </c>
      <c r="K477" s="387">
        <v>4.4491330636925568</v>
      </c>
      <c r="L477" s="530">
        <f t="shared" si="48"/>
        <v>6.957357601318212E-2</v>
      </c>
      <c r="M477" s="5"/>
      <c r="P477" s="87">
        <f t="shared" ref="P477:P491" si="51">L477*100/K477</f>
        <v>1.5637557928069599</v>
      </c>
      <c r="Q477" s="87">
        <f t="shared" ref="Q477:Q491" si="52">L477/100*K477</f>
        <v>3.0954209739957592E-3</v>
      </c>
    </row>
    <row r="478" spans="1:17" s="87" customFormat="1" ht="15.5" x14ac:dyDescent="0.35">
      <c r="A478" s="286">
        <v>128</v>
      </c>
      <c r="B478" s="321" t="s">
        <v>1277</v>
      </c>
      <c r="C478" s="158">
        <v>530.45000000000005</v>
      </c>
      <c r="D478" s="158"/>
      <c r="E478" s="158">
        <v>26.4</v>
      </c>
      <c r="F478" s="158">
        <f t="shared" si="47"/>
        <v>556.85</v>
      </c>
      <c r="G478" s="888">
        <f t="shared" si="45"/>
        <v>5.4079908321031786E-3</v>
      </c>
      <c r="H478" s="397">
        <f t="shared" si="49"/>
        <v>23.154042348108153</v>
      </c>
      <c r="I478" s="387">
        <f t="shared" si="50"/>
        <v>5.0938893165837937</v>
      </c>
      <c r="J478" s="387">
        <v>7.6387991067654868</v>
      </c>
      <c r="K478" s="387">
        <v>2.8553150314830358</v>
      </c>
      <c r="L478" s="530">
        <f t="shared" si="48"/>
        <v>6.957357601318212E-2</v>
      </c>
      <c r="M478" s="5"/>
      <c r="P478" s="87">
        <f t="shared" si="51"/>
        <v>2.436633970194384</v>
      </c>
      <c r="Q478" s="87">
        <f t="shared" si="52"/>
        <v>1.9865447738446648E-3</v>
      </c>
    </row>
    <row r="479" spans="1:17" s="87" customFormat="1" ht="15.5" x14ac:dyDescent="0.35">
      <c r="A479" s="365">
        <v>129</v>
      </c>
      <c r="B479" s="321" t="s">
        <v>1278</v>
      </c>
      <c r="C479" s="158">
        <v>335.18</v>
      </c>
      <c r="D479" s="158"/>
      <c r="E479" s="158"/>
      <c r="F479" s="158">
        <f t="shared" si="47"/>
        <v>335.18</v>
      </c>
      <c r="G479" s="888">
        <f t="shared" ref="G479:G490" si="53">2/205936*F479</f>
        <v>3.2551860772278771E-3</v>
      </c>
      <c r="H479" s="397">
        <f t="shared" si="49"/>
        <v>13.936916430347294</v>
      </c>
      <c r="I479" s="387">
        <f t="shared" si="50"/>
        <v>3.0661216146764048</v>
      </c>
      <c r="J479" s="387">
        <v>4.5979575911029107</v>
      </c>
      <c r="K479" s="387">
        <v>1.7186755719717768</v>
      </c>
      <c r="L479" s="530">
        <f t="shared" si="48"/>
        <v>6.957357601318212E-2</v>
      </c>
      <c r="M479" s="5"/>
      <c r="P479" s="87">
        <f t="shared" si="51"/>
        <v>4.0480924467532153</v>
      </c>
      <c r="Q479" s="87">
        <f t="shared" si="52"/>
        <v>1.1957440554857767E-3</v>
      </c>
    </row>
    <row r="480" spans="1:17" s="87" customFormat="1" ht="15.5" x14ac:dyDescent="0.35">
      <c r="A480" s="365">
        <v>130</v>
      </c>
      <c r="B480" s="321" t="s">
        <v>1279</v>
      </c>
      <c r="C480" s="158">
        <v>274.58999999999997</v>
      </c>
      <c r="D480" s="158"/>
      <c r="E480" s="158"/>
      <c r="F480" s="158">
        <f t="shared" si="47"/>
        <v>274.58999999999997</v>
      </c>
      <c r="G480" s="888">
        <f t="shared" si="53"/>
        <v>2.6667508352109393E-3</v>
      </c>
      <c r="H480" s="397">
        <f t="shared" si="49"/>
        <v>11.417560363413875</v>
      </c>
      <c r="I480" s="387">
        <f t="shared" si="50"/>
        <v>2.5118632799510525</v>
      </c>
      <c r="J480" s="387">
        <v>3.7667914999133241</v>
      </c>
      <c r="K480" s="387">
        <v>1.4079930941814254</v>
      </c>
      <c r="L480" s="530">
        <f t="shared" si="48"/>
        <v>6.957357601318212E-2</v>
      </c>
      <c r="M480" s="5"/>
      <c r="P480" s="87">
        <f t="shared" si="51"/>
        <v>4.9413293503140787</v>
      </c>
      <c r="Q480" s="87">
        <f t="shared" si="52"/>
        <v>9.7959114564066894E-4</v>
      </c>
    </row>
    <row r="481" spans="1:17" s="87" customFormat="1" ht="15.5" x14ac:dyDescent="0.35">
      <c r="A481" s="286">
        <v>131</v>
      </c>
      <c r="B481" s="321" t="s">
        <v>1280</v>
      </c>
      <c r="C481" s="158">
        <v>345.54</v>
      </c>
      <c r="D481" s="158"/>
      <c r="E481" s="158"/>
      <c r="F481" s="158">
        <f t="shared" si="47"/>
        <v>345.54</v>
      </c>
      <c r="G481" s="888">
        <f t="shared" si="53"/>
        <v>3.3557998601507267E-3</v>
      </c>
      <c r="H481" s="397">
        <f t="shared" si="49"/>
        <v>14.367689311242328</v>
      </c>
      <c r="I481" s="387">
        <f t="shared" si="50"/>
        <v>3.1608916484733123</v>
      </c>
      <c r="J481" s="387">
        <v>4.7400747837869197</v>
      </c>
      <c r="K481" s="387">
        <v>1.7717977120923916</v>
      </c>
      <c r="L481" s="530">
        <f t="shared" si="48"/>
        <v>6.957357601318212E-2</v>
      </c>
      <c r="M481" s="5"/>
      <c r="P481" s="87">
        <f t="shared" si="51"/>
        <v>3.9267223079896469</v>
      </c>
      <c r="Q481" s="87">
        <f t="shared" si="52"/>
        <v>1.2327030280224215E-3</v>
      </c>
    </row>
    <row r="482" spans="1:17" s="87" customFormat="1" ht="15.5" x14ac:dyDescent="0.35">
      <c r="A482" s="365">
        <v>132</v>
      </c>
      <c r="B482" s="321" t="s">
        <v>1281</v>
      </c>
      <c r="C482" s="158">
        <v>212.4</v>
      </c>
      <c r="D482" s="158"/>
      <c r="E482" s="158"/>
      <c r="F482" s="158">
        <f t="shared" si="47"/>
        <v>212.4</v>
      </c>
      <c r="G482" s="888">
        <f t="shared" si="53"/>
        <v>2.062776785020589E-3</v>
      </c>
      <c r="H482" s="397">
        <f t="shared" si="49"/>
        <v>8.8316756662264009</v>
      </c>
      <c r="I482" s="387">
        <f t="shared" si="50"/>
        <v>1.9429686465698082</v>
      </c>
      <c r="J482" s="387">
        <v>2.9136768075370196</v>
      </c>
      <c r="K482" s="387">
        <v>1.0891064248666549</v>
      </c>
      <c r="L482" s="530">
        <f t="shared" si="48"/>
        <v>6.957357601318212E-2</v>
      </c>
      <c r="M482" s="5"/>
      <c r="P482" s="87">
        <f t="shared" si="51"/>
        <v>6.388133833817057</v>
      </c>
      <c r="Q482" s="87">
        <f t="shared" si="52"/>
        <v>7.5773028636905225E-4</v>
      </c>
    </row>
    <row r="483" spans="1:17" s="87" customFormat="1" ht="15.5" x14ac:dyDescent="0.35">
      <c r="A483" s="365">
        <v>133</v>
      </c>
      <c r="B483" s="321" t="s">
        <v>1282</v>
      </c>
      <c r="C483" s="158">
        <v>257.2</v>
      </c>
      <c r="D483" s="158"/>
      <c r="E483" s="158"/>
      <c r="F483" s="158">
        <f t="shared" si="47"/>
        <v>257.2</v>
      </c>
      <c r="G483" s="888">
        <f t="shared" si="53"/>
        <v>2.4978634138761559E-3</v>
      </c>
      <c r="H483" s="397">
        <f t="shared" si="49"/>
        <v>10.694477313340068</v>
      </c>
      <c r="I483" s="387">
        <f t="shared" si="50"/>
        <v>2.352785008934815</v>
      </c>
      <c r="J483" s="387">
        <v>3.528237640765167</v>
      </c>
      <c r="K483" s="387">
        <v>1.3188237875503939</v>
      </c>
      <c r="L483" s="530">
        <f t="shared" si="48"/>
        <v>6.9573576013182134E-2</v>
      </c>
      <c r="M483" s="5"/>
      <c r="P483" s="87">
        <f t="shared" si="51"/>
        <v>5.2754262297929353</v>
      </c>
      <c r="Q483" s="87">
        <f t="shared" si="52"/>
        <v>9.1755287031130097E-4</v>
      </c>
    </row>
    <row r="484" spans="1:17" s="87" customFormat="1" ht="15.5" x14ac:dyDescent="0.35">
      <c r="A484" s="286">
        <v>134</v>
      </c>
      <c r="B484" s="321" t="s">
        <v>1283</v>
      </c>
      <c r="C484" s="158">
        <v>359.74</v>
      </c>
      <c r="D484" s="158"/>
      <c r="E484" s="158">
        <v>46.4</v>
      </c>
      <c r="F484" s="158">
        <f t="shared" si="47"/>
        <v>406.14</v>
      </c>
      <c r="G484" s="888">
        <f t="shared" si="53"/>
        <v>3.9443322197187476E-3</v>
      </c>
      <c r="H484" s="397">
        <f t="shared" si="49"/>
        <v>16.88746118211483</v>
      </c>
      <c r="I484" s="387">
        <f t="shared" si="50"/>
        <v>3.7152414600652626</v>
      </c>
      <c r="J484" s="387">
        <v>5.5713780537339215</v>
      </c>
      <c r="K484" s="387">
        <v>2.0825314660797702</v>
      </c>
      <c r="L484" s="530">
        <f t="shared" si="48"/>
        <v>6.957357601318212E-2</v>
      </c>
      <c r="M484" s="5"/>
      <c r="P484" s="87">
        <f t="shared" si="51"/>
        <v>3.3408175168728587</v>
      </c>
      <c r="Q484" s="87">
        <f t="shared" si="52"/>
        <v>1.4488916125514448E-3</v>
      </c>
    </row>
    <row r="485" spans="1:17" s="87" customFormat="1" ht="15.5" x14ac:dyDescent="0.35">
      <c r="A485" s="365">
        <v>135</v>
      </c>
      <c r="B485" s="321" t="s">
        <v>1284</v>
      </c>
      <c r="C485" s="158">
        <v>253.51</v>
      </c>
      <c r="D485" s="158"/>
      <c r="E485" s="158"/>
      <c r="F485" s="158">
        <f t="shared" si="47"/>
        <v>253.51</v>
      </c>
      <c r="G485" s="888">
        <f t="shared" si="53"/>
        <v>2.462027037526222E-3</v>
      </c>
      <c r="H485" s="397">
        <f t="shared" si="49"/>
        <v>10.541045659816643</v>
      </c>
      <c r="I485" s="387">
        <f t="shared" si="50"/>
        <v>2.3190300451596615</v>
      </c>
      <c r="J485" s="387">
        <v>3.477618679278295</v>
      </c>
      <c r="K485" s="387">
        <v>1.2999028708472018</v>
      </c>
      <c r="L485" s="530">
        <f t="shared" si="48"/>
        <v>6.9573576013182134E-2</v>
      </c>
      <c r="M485" s="5"/>
      <c r="P485" s="87">
        <f t="shared" si="51"/>
        <v>5.3522134286724112</v>
      </c>
      <c r="Q485" s="87">
        <f t="shared" si="52"/>
        <v>9.0438891194641476E-4</v>
      </c>
    </row>
    <row r="486" spans="1:17" s="87" customFormat="1" ht="15.5" x14ac:dyDescent="0.35">
      <c r="A486" s="365">
        <v>136</v>
      </c>
      <c r="B486" s="321" t="s">
        <v>1285</v>
      </c>
      <c r="C486" s="158">
        <v>354.64</v>
      </c>
      <c r="D486" s="158"/>
      <c r="E486" s="158"/>
      <c r="F486" s="158">
        <f t="shared" ref="F486:F491" si="54">C486+D486+E486</f>
        <v>354.64</v>
      </c>
      <c r="G486" s="888">
        <f t="shared" si="53"/>
        <v>3.4441768316370133E-3</v>
      </c>
      <c r="H486" s="397">
        <f t="shared" si="49"/>
        <v>14.74607089581229</v>
      </c>
      <c r="I486" s="387">
        <f t="shared" si="50"/>
        <v>3.2441355970787038</v>
      </c>
      <c r="J486" s="387">
        <v>4.8649074530363867</v>
      </c>
      <c r="K486" s="387">
        <v>1.8184590513875261</v>
      </c>
      <c r="L486" s="530">
        <f t="shared" si="48"/>
        <v>6.957357601318212E-2</v>
      </c>
      <c r="M486" s="5"/>
      <c r="P486" s="87">
        <f t="shared" si="51"/>
        <v>3.8259633044855139</v>
      </c>
      <c r="Q486" s="87">
        <f t="shared" si="52"/>
        <v>1.2651669903856909E-3</v>
      </c>
    </row>
    <row r="487" spans="1:17" s="87" customFormat="1" ht="15.5" x14ac:dyDescent="0.35">
      <c r="A487" s="286">
        <v>137</v>
      </c>
      <c r="B487" s="321" t="s">
        <v>1286</v>
      </c>
      <c r="C487" s="158">
        <v>286.98</v>
      </c>
      <c r="D487" s="158"/>
      <c r="E487" s="158"/>
      <c r="F487" s="158">
        <f t="shared" si="54"/>
        <v>286.98</v>
      </c>
      <c r="G487" s="888">
        <f t="shared" si="53"/>
        <v>2.7870794810038076E-3</v>
      </c>
      <c r="H487" s="397">
        <f t="shared" si="49"/>
        <v>11.932741443943751</v>
      </c>
      <c r="I487" s="387">
        <f t="shared" si="50"/>
        <v>2.6252031176676254</v>
      </c>
      <c r="J487" s="387">
        <v>3.9367559803529839</v>
      </c>
      <c r="K487" s="387">
        <v>1.4715243022986473</v>
      </c>
      <c r="L487" s="530">
        <f t="shared" si="48"/>
        <v>6.9573576013182134E-2</v>
      </c>
      <c r="M487" s="5"/>
      <c r="P487" s="87">
        <f t="shared" si="51"/>
        <v>4.7279936800569473</v>
      </c>
      <c r="Q487" s="87">
        <f t="shared" si="52"/>
        <v>1.0237920790121975E-3</v>
      </c>
    </row>
    <row r="488" spans="1:17" s="87" customFormat="1" ht="15.5" x14ac:dyDescent="0.35">
      <c r="A488" s="365">
        <v>138</v>
      </c>
      <c r="B488" s="321" t="s">
        <v>1288</v>
      </c>
      <c r="C488" s="158">
        <v>128.9</v>
      </c>
      <c r="D488" s="158"/>
      <c r="E488" s="158"/>
      <c r="F488" s="158">
        <f t="shared" si="54"/>
        <v>128.9</v>
      </c>
      <c r="G488" s="888">
        <f t="shared" si="53"/>
        <v>1.251845233470593E-3</v>
      </c>
      <c r="H488" s="397">
        <f t="shared" si="49"/>
        <v>5.3597127748426701</v>
      </c>
      <c r="I488" s="387">
        <f t="shared" si="50"/>
        <v>1.1791368104653874</v>
      </c>
      <c r="J488" s="387">
        <v>1.7682341831050934</v>
      </c>
      <c r="K488" s="387">
        <v>0.66095017968602543</v>
      </c>
      <c r="L488" s="530">
        <f t="shared" si="48"/>
        <v>6.957357601318212E-2</v>
      </c>
      <c r="M488" s="5"/>
      <c r="P488" s="87">
        <f t="shared" si="51"/>
        <v>10.526296557818021</v>
      </c>
      <c r="Q488" s="87">
        <f t="shared" si="52"/>
        <v>4.5984667567312067E-4</v>
      </c>
    </row>
    <row r="489" spans="1:17" s="87" customFormat="1" ht="15.5" x14ac:dyDescent="0.35">
      <c r="A489" s="365">
        <v>139</v>
      </c>
      <c r="B489" s="321" t="s">
        <v>1289</v>
      </c>
      <c r="C489" s="158">
        <v>2048.73</v>
      </c>
      <c r="D489" s="158"/>
      <c r="E489" s="158"/>
      <c r="F489" s="158">
        <f t="shared" si="54"/>
        <v>2048.73</v>
      </c>
      <c r="G489" s="888">
        <f t="shared" si="53"/>
        <v>1.9896764043197887E-2</v>
      </c>
      <c r="H489" s="397">
        <f t="shared" si="49"/>
        <v>85.187000412749583</v>
      </c>
      <c r="I489" s="387">
        <f t="shared" si="50"/>
        <v>18.741140090804908</v>
      </c>
      <c r="J489" s="387">
        <v>28.104223568292454</v>
      </c>
      <c r="K489" s="387">
        <v>10.505108313639651</v>
      </c>
      <c r="L489" s="530">
        <f t="shared" si="48"/>
        <v>6.9573576013182106E-2</v>
      </c>
      <c r="M489" s="5"/>
      <c r="P489" s="87">
        <f t="shared" si="51"/>
        <v>0.66228328100957301</v>
      </c>
      <c r="Q489" s="87">
        <f t="shared" si="52"/>
        <v>7.3087795178571951E-3</v>
      </c>
    </row>
    <row r="490" spans="1:17" s="87" customFormat="1" ht="15.5" x14ac:dyDescent="0.35">
      <c r="A490" s="286">
        <v>140</v>
      </c>
      <c r="B490" s="321" t="s">
        <v>1290</v>
      </c>
      <c r="C490" s="158">
        <v>2056.27</v>
      </c>
      <c r="D490" s="158"/>
      <c r="E490" s="158"/>
      <c r="F490" s="158">
        <f t="shared" si="54"/>
        <v>2056.27</v>
      </c>
      <c r="G490" s="888">
        <f t="shared" si="53"/>
        <v>1.9969990676715097E-2</v>
      </c>
      <c r="H490" s="397">
        <f t="shared" si="49"/>
        <v>85.500516582821845</v>
      </c>
      <c r="I490" s="387">
        <f t="shared" si="50"/>
        <v>18.810113648220806</v>
      </c>
      <c r="J490" s="387">
        <v>28.20765635138487</v>
      </c>
      <c r="K490" s="387">
        <v>10.543770566198475</v>
      </c>
      <c r="L490" s="530">
        <f t="shared" si="48"/>
        <v>6.957357601318212E-2</v>
      </c>
      <c r="M490" s="5"/>
      <c r="P490" s="87">
        <f t="shared" si="51"/>
        <v>0.65985479839843164</v>
      </c>
      <c r="Q490" s="87">
        <f t="shared" si="52"/>
        <v>7.3356782295296184E-3</v>
      </c>
    </row>
    <row r="491" spans="1:17" s="87" customFormat="1" ht="15.5" x14ac:dyDescent="0.35">
      <c r="A491" s="365">
        <v>141</v>
      </c>
      <c r="B491" s="321" t="s">
        <v>2191</v>
      </c>
      <c r="C491" s="158">
        <v>903</v>
      </c>
      <c r="D491" s="158"/>
      <c r="E491" s="158"/>
      <c r="F491" s="158">
        <f t="shared" si="54"/>
        <v>903</v>
      </c>
      <c r="G491" s="888">
        <f>2/205936*F491</f>
        <v>8.7697148628700181E-3</v>
      </c>
      <c r="H491" s="397">
        <f t="shared" si="49"/>
        <v>37.547095699634838</v>
      </c>
      <c r="I491" s="387">
        <f t="shared" si="50"/>
        <v>8.2603610539196648</v>
      </c>
      <c r="J491" s="387">
        <v>12.387241794754843</v>
      </c>
      <c r="K491" s="387">
        <v>3.1988505405342571</v>
      </c>
      <c r="L491" s="530">
        <f t="shared" si="48"/>
        <v>6.7988426454976297E-2</v>
      </c>
      <c r="M491" s="5"/>
      <c r="P491" s="87">
        <f t="shared" si="51"/>
        <v>2.1254017839677246</v>
      </c>
      <c r="Q491" s="87">
        <f t="shared" si="52"/>
        <v>2.1748481471557451E-3</v>
      </c>
    </row>
    <row r="492" spans="1:17" s="350" customFormat="1" ht="16" thickBot="1" x14ac:dyDescent="0.4">
      <c r="A492" s="402"/>
      <c r="B492" s="378" t="s">
        <v>694</v>
      </c>
      <c r="C492" s="405">
        <f t="shared" ref="C492:J492" si="55">SUM(C351:C491)</f>
        <v>203117.84000000005</v>
      </c>
      <c r="D492" s="405">
        <f t="shared" si="55"/>
        <v>668.30000000000007</v>
      </c>
      <c r="E492" s="405">
        <f t="shared" si="55"/>
        <v>2149.8700000000003</v>
      </c>
      <c r="F492" s="405">
        <f t="shared" si="55"/>
        <v>205936.00999999998</v>
      </c>
      <c r="G492" s="890">
        <f t="shared" si="55"/>
        <v>2.0000000971175509</v>
      </c>
      <c r="H492" s="397">
        <f t="shared" si="49"/>
        <v>8562.900415803937</v>
      </c>
      <c r="I492" s="405">
        <f t="shared" si="55"/>
        <v>1883.8380914768663</v>
      </c>
      <c r="J492" s="405">
        <f t="shared" si="55"/>
        <v>2825.0045959214285</v>
      </c>
      <c r="K492" s="405">
        <v>864.87815173922149</v>
      </c>
      <c r="L492" s="530">
        <f t="shared" si="48"/>
        <v>6.8645698510626948E-2</v>
      </c>
      <c r="M492" s="144"/>
    </row>
    <row r="493" spans="1:17" s="87" customFormat="1" ht="16" thickBot="1" x14ac:dyDescent="0.4">
      <c r="A493" s="401" t="s">
        <v>695</v>
      </c>
      <c r="B493" s="321"/>
      <c r="C493" s="158"/>
      <c r="D493" s="158"/>
      <c r="E493" s="158"/>
      <c r="F493" s="158"/>
      <c r="G493" s="888"/>
      <c r="H493" s="397">
        <f t="shared" si="49"/>
        <v>0</v>
      </c>
      <c r="I493" s="387">
        <f t="shared" si="50"/>
        <v>0</v>
      </c>
      <c r="J493" s="387" t="e">
        <f>#REF!*1.45</f>
        <v>#REF!</v>
      </c>
      <c r="K493" s="387"/>
      <c r="L493" s="530" t="e">
        <f t="shared" si="48"/>
        <v>#REF!</v>
      </c>
      <c r="M493" s="5"/>
    </row>
    <row r="494" spans="1:17" s="87" customFormat="1" ht="15.5" x14ac:dyDescent="0.35">
      <c r="A494" s="365">
        <v>1</v>
      </c>
      <c r="B494" s="321" t="s">
        <v>696</v>
      </c>
      <c r="C494" s="158">
        <v>4327</v>
      </c>
      <c r="D494" s="158">
        <v>114</v>
      </c>
      <c r="E494" s="158">
        <v>272.8</v>
      </c>
      <c r="F494" s="158">
        <f t="shared" ref="F494:F549" si="56">C494+D494+E494</f>
        <v>4713.8</v>
      </c>
      <c r="G494" s="888">
        <f t="shared" ref="G494:G557" si="57">1/197260.5*F494</f>
        <v>2.3896319841022407E-2</v>
      </c>
      <c r="H494" s="397">
        <f t="shared" si="49"/>
        <v>102.31089858334538</v>
      </c>
      <c r="I494" s="387">
        <f t="shared" si="50"/>
        <v>22.508397688335982</v>
      </c>
      <c r="J494" s="387">
        <v>59.699846090112466</v>
      </c>
      <c r="K494" s="387">
        <v>23.893114055153983</v>
      </c>
      <c r="L494" s="530">
        <f t="shared" si="48"/>
        <v>4.4213215753096821E-2</v>
      </c>
      <c r="M494" s="5"/>
    </row>
    <row r="495" spans="1:17" s="87" customFormat="1" ht="15.5" x14ac:dyDescent="0.35">
      <c r="A495" s="365">
        <v>2</v>
      </c>
      <c r="B495" s="321" t="s">
        <v>697</v>
      </c>
      <c r="C495" s="158">
        <v>4136.82</v>
      </c>
      <c r="D495" s="158"/>
      <c r="E495" s="158"/>
      <c r="F495" s="158">
        <f t="shared" si="56"/>
        <v>4136.82</v>
      </c>
      <c r="G495" s="888">
        <f t="shared" si="57"/>
        <v>2.0971355136988907E-2</v>
      </c>
      <c r="H495" s="397">
        <f t="shared" si="49"/>
        <v>89.787808451261157</v>
      </c>
      <c r="I495" s="387">
        <f t="shared" si="50"/>
        <v>19.753317859277455</v>
      </c>
      <c r="J495" s="387">
        <v>52.39244713447728</v>
      </c>
      <c r="K495" s="387">
        <v>20.968541746710105</v>
      </c>
      <c r="L495" s="530">
        <f t="shared" si="48"/>
        <v>4.4213215753096828E-2</v>
      </c>
      <c r="M495" s="5"/>
    </row>
    <row r="496" spans="1:17" s="87" customFormat="1" ht="15.5" x14ac:dyDescent="0.35">
      <c r="A496" s="365">
        <v>3</v>
      </c>
      <c r="B496" s="321" t="s">
        <v>698</v>
      </c>
      <c r="C496" s="158">
        <v>7984.78</v>
      </c>
      <c r="D496" s="158"/>
      <c r="E496" s="158"/>
      <c r="F496" s="158">
        <f t="shared" si="56"/>
        <v>7984.78</v>
      </c>
      <c r="G496" s="888">
        <f t="shared" si="57"/>
        <v>4.0478352229665851E-2</v>
      </c>
      <c r="H496" s="397">
        <f t="shared" si="49"/>
        <v>173.30604115370286</v>
      </c>
      <c r="I496" s="387">
        <f t="shared" si="50"/>
        <v>38.127329053814627</v>
      </c>
      <c r="J496" s="387">
        <v>101.12650877496036</v>
      </c>
      <c r="K496" s="387">
        <v>40.472921898534608</v>
      </c>
      <c r="L496" s="530">
        <f t="shared" si="48"/>
        <v>4.4213215753096828E-2</v>
      </c>
      <c r="M496" s="5"/>
    </row>
    <row r="497" spans="1:13" s="87" customFormat="1" ht="15.5" x14ac:dyDescent="0.35">
      <c r="A497" s="365">
        <v>4</v>
      </c>
      <c r="B497" s="321" t="s">
        <v>701</v>
      </c>
      <c r="C497" s="158">
        <v>4206.5</v>
      </c>
      <c r="D497" s="158"/>
      <c r="E497" s="158">
        <v>254.7</v>
      </c>
      <c r="F497" s="158">
        <f t="shared" si="56"/>
        <v>4461.2</v>
      </c>
      <c r="G497" s="888">
        <f t="shared" si="57"/>
        <v>2.2615779641641385E-2</v>
      </c>
      <c r="H497" s="397">
        <f t="shared" si="49"/>
        <v>96.828329746705506</v>
      </c>
      <c r="I497" s="387">
        <f t="shared" si="50"/>
        <v>21.30223254427521</v>
      </c>
      <c r="J497" s="387">
        <v>56.500690181426812</v>
      </c>
      <c r="K497" s="387">
        <v>22.612745645308017</v>
      </c>
      <c r="L497" s="530">
        <f t="shared" si="48"/>
        <v>4.4213215753096821E-2</v>
      </c>
      <c r="M497" s="5"/>
    </row>
    <row r="498" spans="1:13" s="87" customFormat="1" ht="15.5" x14ac:dyDescent="0.35">
      <c r="A498" s="365">
        <v>5</v>
      </c>
      <c r="B498" s="321" t="s">
        <v>702</v>
      </c>
      <c r="C498" s="158">
        <v>10161.57</v>
      </c>
      <c r="D498" s="158"/>
      <c r="E498" s="158"/>
      <c r="F498" s="158">
        <f t="shared" si="56"/>
        <v>10161.57</v>
      </c>
      <c r="G498" s="888">
        <f t="shared" si="57"/>
        <v>5.1513455557498838E-2</v>
      </c>
      <c r="H498" s="397">
        <f t="shared" si="49"/>
        <v>220.5522842966534</v>
      </c>
      <c r="I498" s="387">
        <f t="shared" si="50"/>
        <v>48.521502545263751</v>
      </c>
      <c r="J498" s="387">
        <v>128.69535513469049</v>
      </c>
      <c r="K498" s="387">
        <v>51.506544823588413</v>
      </c>
      <c r="L498" s="530">
        <f t="shared" si="48"/>
        <v>4.4213215753096814E-2</v>
      </c>
      <c r="M498" s="5"/>
    </row>
    <row r="499" spans="1:13" s="87" customFormat="1" ht="15.5" x14ac:dyDescent="0.35">
      <c r="A499" s="365">
        <v>6</v>
      </c>
      <c r="B499" s="321" t="s">
        <v>707</v>
      </c>
      <c r="C499" s="158">
        <v>5818.22</v>
      </c>
      <c r="D499" s="158"/>
      <c r="E499" s="158"/>
      <c r="F499" s="158">
        <f t="shared" si="56"/>
        <v>5818.22</v>
      </c>
      <c r="G499" s="888">
        <f t="shared" si="57"/>
        <v>2.94951092590762E-2</v>
      </c>
      <c r="H499" s="397">
        <f t="shared" si="49"/>
        <v>126.28183553727179</v>
      </c>
      <c r="I499" s="387">
        <f t="shared" si="50"/>
        <v>27.782003818199794</v>
      </c>
      <c r="J499" s="387">
        <v>73.68722443005943</v>
      </c>
      <c r="K499" s="387">
        <v>29.491152373451992</v>
      </c>
      <c r="L499" s="530">
        <f t="shared" si="48"/>
        <v>4.4213215753096821E-2</v>
      </c>
      <c r="M499" s="5"/>
    </row>
    <row r="500" spans="1:13" s="87" customFormat="1" ht="15.5" x14ac:dyDescent="0.35">
      <c r="A500" s="365">
        <v>7</v>
      </c>
      <c r="B500" s="321" t="s">
        <v>708</v>
      </c>
      <c r="C500" s="158">
        <v>14736.69</v>
      </c>
      <c r="D500" s="158">
        <v>1007.3</v>
      </c>
      <c r="E500" s="158">
        <v>671</v>
      </c>
      <c r="F500" s="158">
        <f t="shared" si="56"/>
        <v>16414.989999999998</v>
      </c>
      <c r="G500" s="888">
        <f t="shared" si="57"/>
        <v>8.3214784510837192E-2</v>
      </c>
      <c r="H500" s="397">
        <f t="shared" si="49"/>
        <v>356.27993914392385</v>
      </c>
      <c r="I500" s="387">
        <f t="shared" si="50"/>
        <v>78.381586611663252</v>
      </c>
      <c r="J500" s="387">
        <v>207.89434778113943</v>
      </c>
      <c r="K500" s="387">
        <v>83.203620918200173</v>
      </c>
      <c r="L500" s="530">
        <f t="shared" si="48"/>
        <v>4.4213215753096821E-2</v>
      </c>
      <c r="M500" s="5"/>
    </row>
    <row r="501" spans="1:13" s="87" customFormat="1" ht="15.5" x14ac:dyDescent="0.35">
      <c r="A501" s="365">
        <v>8</v>
      </c>
      <c r="B501" s="321" t="s">
        <v>710</v>
      </c>
      <c r="C501" s="158">
        <v>351.06</v>
      </c>
      <c r="D501" s="158"/>
      <c r="E501" s="158"/>
      <c r="F501" s="158">
        <f t="shared" si="56"/>
        <v>351.06</v>
      </c>
      <c r="G501" s="888">
        <f t="shared" si="57"/>
        <v>1.7796771274532915E-3</v>
      </c>
      <c r="H501" s="397">
        <f t="shared" si="49"/>
        <v>7.619598637334895</v>
      </c>
      <c r="I501" s="387">
        <f t="shared" si="50"/>
        <v>1.6763117002136769</v>
      </c>
      <c r="J501" s="387">
        <v>4.4461428080094363</v>
      </c>
      <c r="K501" s="387">
        <v>1.7794383767241626</v>
      </c>
      <c r="L501" s="530">
        <f t="shared" si="48"/>
        <v>4.4213215753096828E-2</v>
      </c>
      <c r="M501" s="5"/>
    </row>
    <row r="502" spans="1:13" s="87" customFormat="1" ht="15.5" x14ac:dyDescent="0.35">
      <c r="A502" s="365">
        <v>9</v>
      </c>
      <c r="B502" s="321" t="s">
        <v>711</v>
      </c>
      <c r="C502" s="158">
        <v>377.1</v>
      </c>
      <c r="D502" s="158"/>
      <c r="E502" s="158"/>
      <c r="F502" s="158">
        <f t="shared" si="56"/>
        <v>377.1</v>
      </c>
      <c r="G502" s="888">
        <f t="shared" si="57"/>
        <v>1.9116853095272497E-3</v>
      </c>
      <c r="H502" s="397">
        <f t="shared" si="49"/>
        <v>8.1847850684754437</v>
      </c>
      <c r="I502" s="387">
        <f t="shared" si="50"/>
        <v>1.8006527150645977</v>
      </c>
      <c r="J502" s="387">
        <v>4.7759370275746562</v>
      </c>
      <c r="K502" s="387">
        <v>1.9114288493781169</v>
      </c>
      <c r="L502" s="530">
        <f t="shared" si="48"/>
        <v>4.4213215753096828E-2</v>
      </c>
      <c r="M502" s="5"/>
    </row>
    <row r="503" spans="1:13" s="87" customFormat="1" ht="15.5" x14ac:dyDescent="0.35">
      <c r="A503" s="365">
        <v>10</v>
      </c>
      <c r="B503" s="321" t="s">
        <v>713</v>
      </c>
      <c r="C503" s="158">
        <v>4314.8999999999996</v>
      </c>
      <c r="D503" s="158"/>
      <c r="E503" s="158">
        <v>94.6</v>
      </c>
      <c r="F503" s="158">
        <f t="shared" si="56"/>
        <v>4409.5</v>
      </c>
      <c r="G503" s="888">
        <f t="shared" si="57"/>
        <v>2.2353689664175037E-2</v>
      </c>
      <c r="H503" s="397">
        <f t="shared" si="49"/>
        <v>95.706204612682214</v>
      </c>
      <c r="I503" s="387">
        <f t="shared" si="50"/>
        <v>21.055365014790087</v>
      </c>
      <c r="J503" s="387">
        <v>55.845914407558844</v>
      </c>
      <c r="K503" s="387">
        <v>22.350690828249288</v>
      </c>
      <c r="L503" s="530">
        <f t="shared" si="48"/>
        <v>4.4213215753096821E-2</v>
      </c>
      <c r="M503" s="5"/>
    </row>
    <row r="504" spans="1:13" s="87" customFormat="1" ht="15.5" x14ac:dyDescent="0.35">
      <c r="A504" s="365">
        <v>11</v>
      </c>
      <c r="B504" s="321" t="s">
        <v>714</v>
      </c>
      <c r="C504" s="158">
        <v>354.7</v>
      </c>
      <c r="D504" s="158"/>
      <c r="E504" s="158"/>
      <c r="F504" s="158">
        <f t="shared" si="56"/>
        <v>354.7</v>
      </c>
      <c r="G504" s="888">
        <f t="shared" si="57"/>
        <v>1.7981298840872857E-3</v>
      </c>
      <c r="H504" s="397">
        <f t="shared" si="49"/>
        <v>7.6986031922255087</v>
      </c>
      <c r="I504" s="387">
        <f t="shared" si="50"/>
        <v>1.693692702289612</v>
      </c>
      <c r="J504" s="387">
        <v>4.4922430752604878</v>
      </c>
      <c r="K504" s="387">
        <v>1.7978886578478337</v>
      </c>
      <c r="L504" s="530">
        <f t="shared" ref="L504:L566" si="58">(K504+J504+I504+H504)/F504</f>
        <v>4.4213215753096821E-2</v>
      </c>
      <c r="M504" s="5"/>
    </row>
    <row r="505" spans="1:13" s="87" customFormat="1" ht="15.5" x14ac:dyDescent="0.35">
      <c r="A505" s="365">
        <v>12</v>
      </c>
      <c r="B505" s="321" t="s">
        <v>715</v>
      </c>
      <c r="C505" s="158">
        <v>352.4</v>
      </c>
      <c r="D505" s="158"/>
      <c r="E505" s="158"/>
      <c r="F505" s="158">
        <f t="shared" si="56"/>
        <v>352.4</v>
      </c>
      <c r="G505" s="888">
        <f t="shared" si="57"/>
        <v>1.7864701752251465E-3</v>
      </c>
      <c r="H505" s="397">
        <f t="shared" si="49"/>
        <v>7.6486827317177033</v>
      </c>
      <c r="I505" s="387">
        <f t="shared" si="50"/>
        <v>1.6827102009778947</v>
      </c>
      <c r="J505" s="387">
        <v>4.4631137855139436</v>
      </c>
      <c r="K505" s="387">
        <v>1.7862305131817777</v>
      </c>
      <c r="L505" s="530">
        <f t="shared" si="58"/>
        <v>4.4213215753096821E-2</v>
      </c>
      <c r="M505" s="5"/>
    </row>
    <row r="506" spans="1:13" s="87" customFormat="1" ht="15.5" x14ac:dyDescent="0.35">
      <c r="A506" s="365">
        <v>13</v>
      </c>
      <c r="B506" s="321" t="s">
        <v>716</v>
      </c>
      <c r="C506" s="158">
        <v>216.7</v>
      </c>
      <c r="D506" s="158"/>
      <c r="E506" s="158"/>
      <c r="F506" s="158">
        <f t="shared" si="56"/>
        <v>216.7</v>
      </c>
      <c r="G506" s="888">
        <f t="shared" si="57"/>
        <v>1.0985473523589366E-3</v>
      </c>
      <c r="H506" s="397">
        <f t="shared" si="49"/>
        <v>4.7033755617571691</v>
      </c>
      <c r="I506" s="387">
        <f t="shared" si="50"/>
        <v>1.0347426235865773</v>
      </c>
      <c r="J506" s="387">
        <v>2.7444856904678541</v>
      </c>
      <c r="K506" s="387">
        <v>1.0983999778844813</v>
      </c>
      <c r="L506" s="530">
        <f t="shared" si="58"/>
        <v>4.4213215753096828E-2</v>
      </c>
      <c r="M506" s="5"/>
    </row>
    <row r="507" spans="1:13" s="87" customFormat="1" ht="15.5" x14ac:dyDescent="0.35">
      <c r="A507" s="365">
        <v>14</v>
      </c>
      <c r="B507" s="321" t="s">
        <v>717</v>
      </c>
      <c r="C507" s="158">
        <v>42.7</v>
      </c>
      <c r="D507" s="158"/>
      <c r="E507" s="158"/>
      <c r="F507" s="158">
        <f t="shared" si="56"/>
        <v>42.7</v>
      </c>
      <c r="G507" s="888">
        <f t="shared" si="57"/>
        <v>2.1646502974493123E-4</v>
      </c>
      <c r="H507" s="397">
        <f t="shared" si="49"/>
        <v>0.92678420160143582</v>
      </c>
      <c r="I507" s="387">
        <f t="shared" si="50"/>
        <v>0.20389252435231589</v>
      </c>
      <c r="J507" s="387">
        <v>0.54079159659888032</v>
      </c>
      <c r="K507" s="387">
        <v>0.21643599010460252</v>
      </c>
      <c r="L507" s="530">
        <f t="shared" si="58"/>
        <v>4.4213215753096828E-2</v>
      </c>
      <c r="M507" s="5"/>
    </row>
    <row r="508" spans="1:13" s="87" customFormat="1" ht="15.5" x14ac:dyDescent="0.35">
      <c r="A508" s="365">
        <v>15</v>
      </c>
      <c r="B508" s="321" t="s">
        <v>718</v>
      </c>
      <c r="C508" s="158">
        <v>79.7</v>
      </c>
      <c r="D508" s="158"/>
      <c r="E508" s="158"/>
      <c r="F508" s="158">
        <f t="shared" si="56"/>
        <v>79.7</v>
      </c>
      <c r="G508" s="888">
        <f t="shared" si="57"/>
        <v>4.0403425926630016E-4</v>
      </c>
      <c r="H508" s="397">
        <f t="shared" si="49"/>
        <v>1.7298524793357009</v>
      </c>
      <c r="I508" s="387">
        <f t="shared" si="50"/>
        <v>0.38056754545385418</v>
      </c>
      <c r="J508" s="387">
        <v>1.0093932142606736</v>
      </c>
      <c r="K508" s="387">
        <v>0.40398005647158819</v>
      </c>
      <c r="L508" s="530">
        <f t="shared" si="58"/>
        <v>4.4213215753096828E-2</v>
      </c>
      <c r="M508" s="5"/>
    </row>
    <row r="509" spans="1:13" s="87" customFormat="1" ht="15.5" x14ac:dyDescent="0.35">
      <c r="A509" s="365">
        <v>16</v>
      </c>
      <c r="B509" s="321" t="s">
        <v>719</v>
      </c>
      <c r="C509" s="158">
        <v>177.23</v>
      </c>
      <c r="D509" s="158"/>
      <c r="E509" s="158"/>
      <c r="F509" s="158">
        <f t="shared" si="56"/>
        <v>177.23</v>
      </c>
      <c r="G509" s="888">
        <f t="shared" si="57"/>
        <v>8.9845660940735732E-4</v>
      </c>
      <c r="H509" s="397">
        <f t="shared" si="49"/>
        <v>3.8466970503471298</v>
      </c>
      <c r="I509" s="387">
        <f t="shared" si="50"/>
        <v>0.84627335107636859</v>
      </c>
      <c r="J509" s="387">
        <v>2.2446017485999898</v>
      </c>
      <c r="K509" s="387">
        <v>0.89833607789786174</v>
      </c>
      <c r="L509" s="530">
        <f t="shared" si="58"/>
        <v>4.4213215753096821E-2</v>
      </c>
      <c r="M509" s="5"/>
    </row>
    <row r="510" spans="1:13" s="87" customFormat="1" ht="15.5" x14ac:dyDescent="0.35">
      <c r="A510" s="365">
        <v>17</v>
      </c>
      <c r="B510" s="321" t="s">
        <v>720</v>
      </c>
      <c r="C510" s="158">
        <v>108.36</v>
      </c>
      <c r="D510" s="158"/>
      <c r="E510" s="158"/>
      <c r="F510" s="158">
        <f t="shared" si="56"/>
        <v>108.36</v>
      </c>
      <c r="G510" s="888">
        <f t="shared" si="57"/>
        <v>5.4932437056582544E-4</v>
      </c>
      <c r="H510" s="397">
        <f t="shared" si="49"/>
        <v>2.3519048263590534</v>
      </c>
      <c r="I510" s="387">
        <f t="shared" si="50"/>
        <v>0.51741906179899178</v>
      </c>
      <c r="J510" s="387">
        <v>1.3723694943197815</v>
      </c>
      <c r="K510" s="387">
        <v>0.54925067652774529</v>
      </c>
      <c r="L510" s="530">
        <f t="shared" si="58"/>
        <v>4.4213215753096821E-2</v>
      </c>
      <c r="M510" s="5"/>
    </row>
    <row r="511" spans="1:13" s="87" customFormat="1" ht="15.5" x14ac:dyDescent="0.35">
      <c r="A511" s="365">
        <v>18</v>
      </c>
      <c r="B511" s="321" t="s">
        <v>721</v>
      </c>
      <c r="C511" s="158">
        <v>76.2</v>
      </c>
      <c r="D511" s="158"/>
      <c r="E511" s="158"/>
      <c r="F511" s="158">
        <f t="shared" si="56"/>
        <v>76.2</v>
      </c>
      <c r="G511" s="888">
        <f t="shared" si="57"/>
        <v>3.8629122404130583E-4</v>
      </c>
      <c r="H511" s="397">
        <f t="shared" si="49"/>
        <v>1.6538865611716487</v>
      </c>
      <c r="I511" s="387">
        <f t="shared" si="50"/>
        <v>0.36385504345776271</v>
      </c>
      <c r="J511" s="387">
        <v>0.9650660342115851</v>
      </c>
      <c r="K511" s="387">
        <v>0.38623940154498143</v>
      </c>
      <c r="L511" s="530">
        <f t="shared" si="58"/>
        <v>4.4213215753096828E-2</v>
      </c>
      <c r="M511" s="5"/>
    </row>
    <row r="512" spans="1:13" s="87" customFormat="1" ht="15.5" x14ac:dyDescent="0.35">
      <c r="A512" s="365">
        <v>19</v>
      </c>
      <c r="B512" s="321" t="s">
        <v>722</v>
      </c>
      <c r="C512" s="158">
        <v>98.5</v>
      </c>
      <c r="D512" s="158"/>
      <c r="E512" s="158"/>
      <c r="F512" s="158">
        <f t="shared" si="56"/>
        <v>98.5</v>
      </c>
      <c r="G512" s="888">
        <f t="shared" si="57"/>
        <v>4.9933970561769851E-4</v>
      </c>
      <c r="H512" s="397">
        <f t="shared" si="49"/>
        <v>2.1378979826168951</v>
      </c>
      <c r="I512" s="387">
        <f t="shared" si="50"/>
        <v>0.47033755617571693</v>
      </c>
      <c r="J512" s="387">
        <v>1.2474934956672064</v>
      </c>
      <c r="K512" s="387">
        <v>0.49927271722021876</v>
      </c>
      <c r="L512" s="530">
        <f t="shared" si="58"/>
        <v>4.4213215753096821E-2</v>
      </c>
      <c r="M512" s="5"/>
    </row>
    <row r="513" spans="1:13" s="87" customFormat="1" ht="15.5" x14ac:dyDescent="0.35">
      <c r="A513" s="365">
        <v>20</v>
      </c>
      <c r="B513" s="321" t="s">
        <v>723</v>
      </c>
      <c r="C513" s="158">
        <v>93.4</v>
      </c>
      <c r="D513" s="158"/>
      <c r="E513" s="158"/>
      <c r="F513" s="158">
        <f t="shared" si="56"/>
        <v>93.4</v>
      </c>
      <c r="G513" s="888">
        <f t="shared" si="57"/>
        <v>4.7348556857556385E-4</v>
      </c>
      <c r="H513" s="397">
        <f t="shared" si="49"/>
        <v>2.0272047875778476</v>
      </c>
      <c r="I513" s="387">
        <f t="shared" si="50"/>
        <v>0.44598505326712645</v>
      </c>
      <c r="J513" s="387">
        <v>1.1829024618813917</v>
      </c>
      <c r="K513" s="387">
        <v>0.47342204861287751</v>
      </c>
      <c r="L513" s="530">
        <f t="shared" si="58"/>
        <v>4.4213215753096821E-2</v>
      </c>
      <c r="M513" s="5"/>
    </row>
    <row r="514" spans="1:13" s="87" customFormat="1" ht="15.5" x14ac:dyDescent="0.35">
      <c r="A514" s="365">
        <v>21</v>
      </c>
      <c r="B514" s="321" t="s">
        <v>724</v>
      </c>
      <c r="C514" s="158">
        <v>92.7</v>
      </c>
      <c r="D514" s="158"/>
      <c r="E514" s="158"/>
      <c r="F514" s="158">
        <f t="shared" si="56"/>
        <v>92.7</v>
      </c>
      <c r="G514" s="888">
        <f t="shared" si="57"/>
        <v>4.6993696153056498E-4</v>
      </c>
      <c r="H514" s="397">
        <f t="shared" si="49"/>
        <v>2.0120116039450373</v>
      </c>
      <c r="I514" s="387">
        <f t="shared" si="50"/>
        <v>0.44264255286790821</v>
      </c>
      <c r="J514" s="387">
        <v>1.174037025871574</v>
      </c>
      <c r="K514" s="387">
        <v>0.46987391762755615</v>
      </c>
      <c r="L514" s="530">
        <f t="shared" si="58"/>
        <v>4.4213215753096828E-2</v>
      </c>
      <c r="M514" s="5"/>
    </row>
    <row r="515" spans="1:13" s="87" customFormat="1" ht="15.5" x14ac:dyDescent="0.35">
      <c r="A515" s="365">
        <v>22</v>
      </c>
      <c r="B515" s="321" t="s">
        <v>725</v>
      </c>
      <c r="C515" s="158">
        <v>346.6</v>
      </c>
      <c r="D515" s="158"/>
      <c r="E515" s="158"/>
      <c r="F515" s="158">
        <f t="shared" si="56"/>
        <v>346.6</v>
      </c>
      <c r="G515" s="888">
        <f t="shared" si="57"/>
        <v>1.7570674311380131E-3</v>
      </c>
      <c r="H515" s="397">
        <f t="shared" si="49"/>
        <v>7.5227963530458455</v>
      </c>
      <c r="I515" s="387">
        <f t="shared" si="50"/>
        <v>1.655015197670086</v>
      </c>
      <c r="J515" s="387">
        <v>4.3896573157183125</v>
      </c>
      <c r="K515" s="387">
        <v>1.7568317135891152</v>
      </c>
      <c r="L515" s="530">
        <f t="shared" si="58"/>
        <v>4.4213215753096821E-2</v>
      </c>
      <c r="M515" s="5"/>
    </row>
    <row r="516" spans="1:13" s="87" customFormat="1" ht="15.5" x14ac:dyDescent="0.35">
      <c r="A516" s="365">
        <v>23</v>
      </c>
      <c r="B516" s="321" t="s">
        <v>726</v>
      </c>
      <c r="C516" s="158">
        <v>293.2</v>
      </c>
      <c r="D516" s="158"/>
      <c r="E516" s="158"/>
      <c r="F516" s="158">
        <f t="shared" si="56"/>
        <v>293.2</v>
      </c>
      <c r="G516" s="888">
        <f t="shared" si="57"/>
        <v>1.4863594079909562E-3</v>
      </c>
      <c r="H516" s="397">
        <f t="shared" si="49"/>
        <v>6.3637734873428791</v>
      </c>
      <c r="I516" s="387">
        <f t="shared" si="50"/>
        <v>1.4000301672154334</v>
      </c>
      <c r="J516" s="387">
        <v>3.7133511972550743</v>
      </c>
      <c r="K516" s="387">
        <v>14.594097815529091</v>
      </c>
      <c r="L516" s="530">
        <f t="shared" si="58"/>
        <v>8.8919688497075308E-2</v>
      </c>
      <c r="M516" s="5"/>
    </row>
    <row r="517" spans="1:13" s="87" customFormat="1" ht="15.5" x14ac:dyDescent="0.35">
      <c r="A517" s="365">
        <v>24</v>
      </c>
      <c r="B517" s="321" t="s">
        <v>727</v>
      </c>
      <c r="C517" s="158">
        <v>4501</v>
      </c>
      <c r="D517" s="158"/>
      <c r="E517" s="158"/>
      <c r="F517" s="158">
        <f t="shared" si="56"/>
        <v>4501</v>
      </c>
      <c r="G517" s="888">
        <f t="shared" si="57"/>
        <v>2.2817543299342748E-2</v>
      </c>
      <c r="H517" s="397">
        <f t="shared" si="49"/>
        <v>97.692170758971002</v>
      </c>
      <c r="I517" s="387">
        <f t="shared" si="50"/>
        <v>21.49227756697362</v>
      </c>
      <c r="J517" s="387">
        <v>57.004753543127883</v>
      </c>
      <c r="K517" s="387">
        <v>0.75017626546794292</v>
      </c>
      <c r="L517" s="530">
        <f t="shared" si="58"/>
        <v>3.9311126001897456E-2</v>
      </c>
      <c r="M517" s="5"/>
    </row>
    <row r="518" spans="1:13" s="87" customFormat="1" ht="15.5" x14ac:dyDescent="0.35">
      <c r="A518" s="365">
        <v>25</v>
      </c>
      <c r="B518" s="321" t="s">
        <v>728</v>
      </c>
      <c r="C518" s="158">
        <v>195.86</v>
      </c>
      <c r="D518" s="158"/>
      <c r="E518" s="158"/>
      <c r="F518" s="158">
        <f t="shared" si="56"/>
        <v>195.86</v>
      </c>
      <c r="G518" s="888">
        <f t="shared" si="57"/>
        <v>9.9290025119068447E-4</v>
      </c>
      <c r="H518" s="397">
        <f t="shared" si="49"/>
        <v>4.2510527804603555</v>
      </c>
      <c r="I518" s="387">
        <f t="shared" ref="I518:I574" si="59">H518*0.22</f>
        <v>0.93523161170127822</v>
      </c>
      <c r="J518" s="387">
        <v>2.4805489955469953</v>
      </c>
      <c r="K518" s="387">
        <v>0.46936704177251021</v>
      </c>
      <c r="L518" s="530">
        <f t="shared" si="58"/>
        <v>4.1540898751563048E-2</v>
      </c>
      <c r="M518" s="5"/>
    </row>
    <row r="519" spans="1:13" s="87" customFormat="1" ht="15.5" x14ac:dyDescent="0.35">
      <c r="A519" s="365">
        <v>26</v>
      </c>
      <c r="B519" s="321" t="s">
        <v>729</v>
      </c>
      <c r="C519" s="158">
        <v>148</v>
      </c>
      <c r="D519" s="158"/>
      <c r="E519" s="158"/>
      <c r="F519" s="158">
        <f t="shared" si="56"/>
        <v>148</v>
      </c>
      <c r="G519" s="888">
        <f t="shared" si="57"/>
        <v>7.5027691808547583E-4</v>
      </c>
      <c r="H519" s="397">
        <f t="shared" ref="H519:H582" si="60">G519*4281.45</f>
        <v>3.2122731109370606</v>
      </c>
      <c r="I519" s="387">
        <f t="shared" si="59"/>
        <v>0.70670008440615328</v>
      </c>
      <c r="J519" s="387">
        <v>1.8744064706471728</v>
      </c>
      <c r="K519" s="387">
        <v>0.39891129792112912</v>
      </c>
      <c r="L519" s="530">
        <f t="shared" si="58"/>
        <v>4.1839803810212947E-2</v>
      </c>
      <c r="M519" s="5"/>
    </row>
    <row r="520" spans="1:13" s="87" customFormat="1" ht="15.5" x14ac:dyDescent="0.35">
      <c r="A520" s="365">
        <v>27</v>
      </c>
      <c r="B520" s="321" t="s">
        <v>730</v>
      </c>
      <c r="C520" s="158">
        <v>92.6</v>
      </c>
      <c r="D520" s="158"/>
      <c r="E520" s="158"/>
      <c r="F520" s="158">
        <f t="shared" si="56"/>
        <v>92.6</v>
      </c>
      <c r="G520" s="888">
        <f t="shared" si="57"/>
        <v>4.6943001766699364E-4</v>
      </c>
      <c r="H520" s="397">
        <f t="shared" si="60"/>
        <v>2.0098411491403496</v>
      </c>
      <c r="I520" s="387">
        <f t="shared" si="59"/>
        <v>0.44216505281087692</v>
      </c>
      <c r="J520" s="387">
        <v>1.1727705350130284</v>
      </c>
      <c r="K520" s="387">
        <v>0.57783847475233441</v>
      </c>
      <c r="L520" s="530">
        <f t="shared" si="58"/>
        <v>4.5384613517457768E-2</v>
      </c>
      <c r="M520" s="5"/>
    </row>
    <row r="521" spans="1:13" s="87" customFormat="1" ht="15.5" x14ac:dyDescent="0.35">
      <c r="A521" s="365">
        <v>28</v>
      </c>
      <c r="B521" s="321" t="s">
        <v>731</v>
      </c>
      <c r="C521" s="158">
        <v>78.7</v>
      </c>
      <c r="D521" s="158"/>
      <c r="E521" s="158"/>
      <c r="F521" s="158">
        <f t="shared" si="56"/>
        <v>78.7</v>
      </c>
      <c r="G521" s="888">
        <f t="shared" si="57"/>
        <v>3.9896482063058749E-4</v>
      </c>
      <c r="H521" s="397">
        <f t="shared" si="60"/>
        <v>1.7081479312888288</v>
      </c>
      <c r="I521" s="387">
        <f t="shared" si="59"/>
        <v>0.37579254488354236</v>
      </c>
      <c r="J521" s="387">
        <v>0.99672830567521975</v>
      </c>
      <c r="K521" s="387">
        <v>0.12722583961652276</v>
      </c>
      <c r="L521" s="530">
        <f t="shared" si="58"/>
        <v>4.0761049828006525E-2</v>
      </c>
      <c r="M521" s="5"/>
    </row>
    <row r="522" spans="1:13" s="87" customFormat="1" ht="15.5" x14ac:dyDescent="0.35">
      <c r="A522" s="365">
        <v>29</v>
      </c>
      <c r="B522" s="321" t="s">
        <v>732</v>
      </c>
      <c r="C522" s="158">
        <v>114</v>
      </c>
      <c r="D522" s="158"/>
      <c r="E522" s="158"/>
      <c r="F522" s="158">
        <f t="shared" si="56"/>
        <v>114</v>
      </c>
      <c r="G522" s="888">
        <f t="shared" si="57"/>
        <v>5.7791600447124492E-4</v>
      </c>
      <c r="H522" s="397">
        <f t="shared" si="60"/>
        <v>2.4743184773434113</v>
      </c>
      <c r="I522" s="387">
        <f t="shared" si="59"/>
        <v>0.5443500650155505</v>
      </c>
      <c r="J522" s="387">
        <v>1.4437995787417413</v>
      </c>
      <c r="K522" s="387">
        <v>0.33757931946057435</v>
      </c>
      <c r="L522" s="530">
        <f t="shared" si="58"/>
        <v>4.2105679303169101E-2</v>
      </c>
      <c r="M522" s="5"/>
    </row>
    <row r="523" spans="1:13" s="87" customFormat="1" ht="15.5" x14ac:dyDescent="0.35">
      <c r="A523" s="365">
        <v>30</v>
      </c>
      <c r="B523" s="321" t="s">
        <v>733</v>
      </c>
      <c r="C523" s="158">
        <v>25.1</v>
      </c>
      <c r="D523" s="158"/>
      <c r="E523" s="158"/>
      <c r="F523" s="158">
        <f t="shared" si="56"/>
        <v>25.1</v>
      </c>
      <c r="G523" s="888">
        <f t="shared" si="57"/>
        <v>1.2724290975638813E-4</v>
      </c>
      <c r="H523" s="397">
        <f t="shared" si="60"/>
        <v>0.54478415597648788</v>
      </c>
      <c r="I523" s="387">
        <f t="shared" si="59"/>
        <v>0.11985251431482734</v>
      </c>
      <c r="J523" s="387">
        <v>0.31788920549489219</v>
      </c>
      <c r="K523" s="387">
        <v>0.79275383729179916</v>
      </c>
      <c r="L523" s="530">
        <f t="shared" si="58"/>
        <v>7.0728275421434519E-2</v>
      </c>
      <c r="M523" s="5"/>
    </row>
    <row r="524" spans="1:13" s="87" customFormat="1" ht="15.5" x14ac:dyDescent="0.35">
      <c r="A524" s="365">
        <v>31</v>
      </c>
      <c r="B524" s="321" t="s">
        <v>734</v>
      </c>
      <c r="C524" s="158">
        <v>66.599999999999994</v>
      </c>
      <c r="D524" s="158"/>
      <c r="E524" s="158"/>
      <c r="F524" s="158">
        <f t="shared" si="56"/>
        <v>66.599999999999994</v>
      </c>
      <c r="G524" s="888">
        <f t="shared" si="57"/>
        <v>3.3762461313846412E-4</v>
      </c>
      <c r="H524" s="397">
        <f t="shared" si="60"/>
        <v>1.4455228999216772</v>
      </c>
      <c r="I524" s="387">
        <f t="shared" si="59"/>
        <v>0.31801503798276898</v>
      </c>
      <c r="J524" s="387">
        <v>0.84348291179122781</v>
      </c>
      <c r="K524" s="387">
        <v>0.30209800960736077</v>
      </c>
      <c r="L524" s="530">
        <f t="shared" si="58"/>
        <v>4.3680463352898422E-2</v>
      </c>
      <c r="M524" s="5"/>
    </row>
    <row r="525" spans="1:13" s="87" customFormat="1" ht="15.5" x14ac:dyDescent="0.35">
      <c r="A525" s="365">
        <v>32</v>
      </c>
      <c r="B525" s="321" t="s">
        <v>735</v>
      </c>
      <c r="C525" s="158">
        <v>156.4</v>
      </c>
      <c r="D525" s="158"/>
      <c r="E525" s="158"/>
      <c r="F525" s="158">
        <f t="shared" si="56"/>
        <v>156.4</v>
      </c>
      <c r="G525" s="888">
        <f t="shared" si="57"/>
        <v>7.9286020262546236E-4</v>
      </c>
      <c r="H525" s="397">
        <f t="shared" si="60"/>
        <v>3.3945913145307856</v>
      </c>
      <c r="I525" s="387">
        <f t="shared" si="59"/>
        <v>0.74681008919677283</v>
      </c>
      <c r="J525" s="387">
        <v>1.9807917027649857</v>
      </c>
      <c r="K525" s="387">
        <v>0.89210150488079687</v>
      </c>
      <c r="L525" s="530">
        <f t="shared" si="58"/>
        <v>4.4848431019011127E-2</v>
      </c>
      <c r="M525" s="5"/>
    </row>
    <row r="526" spans="1:13" s="87" customFormat="1" ht="15.5" x14ac:dyDescent="0.35">
      <c r="A526" s="365">
        <v>33</v>
      </c>
      <c r="B526" s="321" t="s">
        <v>736</v>
      </c>
      <c r="C526" s="158">
        <v>59.6</v>
      </c>
      <c r="D526" s="158"/>
      <c r="E526" s="158"/>
      <c r="F526" s="158">
        <f t="shared" si="56"/>
        <v>59.6</v>
      </c>
      <c r="G526" s="888">
        <f t="shared" si="57"/>
        <v>3.021385426884754E-4</v>
      </c>
      <c r="H526" s="397">
        <f t="shared" si="60"/>
        <v>1.293591063593573</v>
      </c>
      <c r="I526" s="387">
        <f t="shared" si="59"/>
        <v>0.28459003399058608</v>
      </c>
      <c r="J526" s="387">
        <v>0.75482855169305074</v>
      </c>
      <c r="K526" s="387">
        <v>0.68</v>
      </c>
      <c r="L526" s="530">
        <f t="shared" si="58"/>
        <v>5.0553853175792113E-2</v>
      </c>
      <c r="M526" s="5"/>
    </row>
    <row r="527" spans="1:13" s="87" customFormat="1" ht="15.5" x14ac:dyDescent="0.35">
      <c r="A527" s="365">
        <v>34</v>
      </c>
      <c r="B527" s="321" t="s">
        <v>737</v>
      </c>
      <c r="C527" s="158">
        <v>176</v>
      </c>
      <c r="D527" s="158"/>
      <c r="E527" s="158"/>
      <c r="F527" s="158">
        <f t="shared" si="56"/>
        <v>176</v>
      </c>
      <c r="G527" s="888">
        <f t="shared" si="57"/>
        <v>8.922211998854307E-4</v>
      </c>
      <c r="H527" s="397">
        <f t="shared" si="60"/>
        <v>3.8200004562494771</v>
      </c>
      <c r="I527" s="387">
        <f t="shared" si="59"/>
        <v>0.840400100374885</v>
      </c>
      <c r="J527" s="387">
        <v>2.2290239110398811</v>
      </c>
      <c r="K527" s="387">
        <v>1.1394569221431998</v>
      </c>
      <c r="L527" s="530">
        <f t="shared" si="58"/>
        <v>4.5618644260269563E-2</v>
      </c>
      <c r="M527" s="5"/>
    </row>
    <row r="528" spans="1:13" s="87" customFormat="1" ht="15.5" x14ac:dyDescent="0.35">
      <c r="A528" s="365">
        <v>35</v>
      </c>
      <c r="B528" s="321" t="s">
        <v>738</v>
      </c>
      <c r="C528" s="158">
        <v>149</v>
      </c>
      <c r="D528" s="158"/>
      <c r="E528" s="158"/>
      <c r="F528" s="158">
        <f t="shared" si="56"/>
        <v>149</v>
      </c>
      <c r="G528" s="888">
        <f t="shared" si="57"/>
        <v>7.5534635672118856E-4</v>
      </c>
      <c r="H528" s="397">
        <f t="shared" si="60"/>
        <v>3.2339776589839326</v>
      </c>
      <c r="I528" s="387">
        <f t="shared" si="59"/>
        <v>0.71147508497646517</v>
      </c>
      <c r="J528" s="387">
        <v>1.887071379232627</v>
      </c>
      <c r="K528" s="387">
        <v>1.2337358311817388</v>
      </c>
      <c r="L528" s="530">
        <f t="shared" si="58"/>
        <v>4.7424563452179623E-2</v>
      </c>
      <c r="M528" s="5"/>
    </row>
    <row r="529" spans="1:13" s="87" customFormat="1" ht="15.5" x14ac:dyDescent="0.35">
      <c r="A529" s="365">
        <v>36</v>
      </c>
      <c r="B529" s="321" t="s">
        <v>739</v>
      </c>
      <c r="C529" s="158">
        <v>224.8</v>
      </c>
      <c r="D529" s="158"/>
      <c r="E529" s="158"/>
      <c r="F529" s="158">
        <f t="shared" si="56"/>
        <v>224.8</v>
      </c>
      <c r="G529" s="888">
        <f t="shared" si="57"/>
        <v>1.1396098053082094E-3</v>
      </c>
      <c r="H529" s="397">
        <f t="shared" si="60"/>
        <v>4.8791824009368332</v>
      </c>
      <c r="I529" s="387">
        <f t="shared" si="59"/>
        <v>1.0734201282061033</v>
      </c>
      <c r="J529" s="387">
        <v>2.8470714500100307</v>
      </c>
      <c r="K529" s="387">
        <v>0.86118207772299671</v>
      </c>
      <c r="L529" s="530">
        <f t="shared" si="58"/>
        <v>4.2975338331298768E-2</v>
      </c>
      <c r="M529" s="5"/>
    </row>
    <row r="530" spans="1:13" s="87" customFormat="1" ht="15.5" x14ac:dyDescent="0.35">
      <c r="A530" s="365">
        <v>37</v>
      </c>
      <c r="B530" s="321" t="s">
        <v>740</v>
      </c>
      <c r="C530" s="158">
        <v>243.4</v>
      </c>
      <c r="D530" s="158"/>
      <c r="E530" s="158"/>
      <c r="F530" s="158">
        <f t="shared" si="56"/>
        <v>243.4</v>
      </c>
      <c r="G530" s="888">
        <f t="shared" si="57"/>
        <v>1.233901363932465E-3</v>
      </c>
      <c r="H530" s="397">
        <f t="shared" si="60"/>
        <v>5.2828869946086519</v>
      </c>
      <c r="I530" s="387">
        <f t="shared" si="59"/>
        <v>1.1622351388139034</v>
      </c>
      <c r="J530" s="387">
        <v>3.0826387496994729</v>
      </c>
      <c r="K530" s="387">
        <v>1.9114288493781169</v>
      </c>
      <c r="L530" s="530">
        <f t="shared" si="58"/>
        <v>4.6997492738291471E-2</v>
      </c>
      <c r="M530" s="5"/>
    </row>
    <row r="531" spans="1:13" s="87" customFormat="1" ht="15.5" x14ac:dyDescent="0.35">
      <c r="A531" s="365">
        <v>38</v>
      </c>
      <c r="B531" s="321" t="s">
        <v>741</v>
      </c>
      <c r="C531" s="158">
        <v>169.9</v>
      </c>
      <c r="D531" s="158"/>
      <c r="E531" s="158"/>
      <c r="F531" s="158">
        <f t="shared" si="56"/>
        <v>169.9</v>
      </c>
      <c r="G531" s="888">
        <f t="shared" si="57"/>
        <v>8.6129762420758343E-4</v>
      </c>
      <c r="H531" s="397">
        <f t="shared" si="60"/>
        <v>3.687602713163558</v>
      </c>
      <c r="I531" s="387">
        <f t="shared" si="59"/>
        <v>0.81127259689598274</v>
      </c>
      <c r="J531" s="387">
        <v>2.1517679686686129</v>
      </c>
      <c r="K531" s="387">
        <v>0.44148886974498536</v>
      </c>
      <c r="L531" s="530">
        <f t="shared" si="58"/>
        <v>4.1742979096369266E-2</v>
      </c>
      <c r="M531" s="5"/>
    </row>
    <row r="532" spans="1:13" s="87" customFormat="1" ht="15.5" x14ac:dyDescent="0.35">
      <c r="A532" s="365">
        <v>39</v>
      </c>
      <c r="B532" s="321" t="s">
        <v>742</v>
      </c>
      <c r="C532" s="158">
        <v>377.1</v>
      </c>
      <c r="D532" s="158"/>
      <c r="E532" s="158"/>
      <c r="F532" s="158">
        <f t="shared" si="56"/>
        <v>377.1</v>
      </c>
      <c r="G532" s="888">
        <f t="shared" si="57"/>
        <v>1.9116853095272497E-3</v>
      </c>
      <c r="H532" s="397">
        <f t="shared" si="60"/>
        <v>8.1847850684754437</v>
      </c>
      <c r="I532" s="387">
        <f t="shared" si="59"/>
        <v>1.8006527150645977</v>
      </c>
      <c r="J532" s="387">
        <v>4.7759370275746562</v>
      </c>
      <c r="K532" s="387">
        <v>1.7649417272698495</v>
      </c>
      <c r="L532" s="530">
        <f t="shared" si="58"/>
        <v>4.3824758786487797E-2</v>
      </c>
      <c r="M532" s="5"/>
    </row>
    <row r="533" spans="1:13" s="87" customFormat="1" ht="15.5" x14ac:dyDescent="0.35">
      <c r="A533" s="365">
        <v>40</v>
      </c>
      <c r="B533" s="321" t="s">
        <v>743</v>
      </c>
      <c r="C533" s="158">
        <v>87.1</v>
      </c>
      <c r="D533" s="158"/>
      <c r="E533" s="158"/>
      <c r="F533" s="158">
        <f t="shared" si="56"/>
        <v>87.1</v>
      </c>
      <c r="G533" s="888">
        <f t="shared" si="57"/>
        <v>4.4154810517057396E-4</v>
      </c>
      <c r="H533" s="397">
        <f t="shared" si="60"/>
        <v>1.8904661348825538</v>
      </c>
      <c r="I533" s="387">
        <f t="shared" si="59"/>
        <v>0.41590254967416185</v>
      </c>
      <c r="J533" s="387">
        <v>1.1031135377930321</v>
      </c>
      <c r="K533" s="387">
        <v>1.154156321939531</v>
      </c>
      <c r="L533" s="530">
        <f t="shared" si="58"/>
        <v>5.2395390864400447E-2</v>
      </c>
      <c r="M533" s="5"/>
    </row>
    <row r="534" spans="1:13" s="87" customFormat="1" ht="15.5" x14ac:dyDescent="0.35">
      <c r="A534" s="365">
        <v>41</v>
      </c>
      <c r="B534" s="321" t="s">
        <v>744</v>
      </c>
      <c r="C534" s="158">
        <v>348.2</v>
      </c>
      <c r="D534" s="158"/>
      <c r="E534" s="158"/>
      <c r="F534" s="158">
        <f t="shared" si="56"/>
        <v>348.2</v>
      </c>
      <c r="G534" s="888">
        <f t="shared" si="57"/>
        <v>1.7651785329551532E-3</v>
      </c>
      <c r="H534" s="397">
        <f t="shared" si="60"/>
        <v>7.5575236299208406</v>
      </c>
      <c r="I534" s="387">
        <f t="shared" si="59"/>
        <v>1.662655198582585</v>
      </c>
      <c r="J534" s="387">
        <v>4.4099211694550382</v>
      </c>
      <c r="K534" s="387">
        <v>2.0741359988478529</v>
      </c>
      <c r="L534" s="530">
        <f t="shared" si="58"/>
        <v>4.5101194706508668E-2</v>
      </c>
      <c r="M534" s="5"/>
    </row>
    <row r="535" spans="1:13" s="87" customFormat="1" ht="15.5" x14ac:dyDescent="0.35">
      <c r="A535" s="365">
        <v>42</v>
      </c>
      <c r="B535" s="321" t="s">
        <v>745</v>
      </c>
      <c r="C535" s="158">
        <v>227.7</v>
      </c>
      <c r="D535" s="158"/>
      <c r="E535" s="158"/>
      <c r="F535" s="158">
        <f t="shared" si="56"/>
        <v>227.7</v>
      </c>
      <c r="G535" s="888">
        <f t="shared" si="57"/>
        <v>1.1543111773517759E-3</v>
      </c>
      <c r="H535" s="397">
        <f t="shared" si="60"/>
        <v>4.9421255902727612</v>
      </c>
      <c r="I535" s="387">
        <f t="shared" si="59"/>
        <v>1.0872676298600075</v>
      </c>
      <c r="J535" s="387">
        <v>2.8837996849078462</v>
      </c>
      <c r="K535" s="387">
        <v>0.57585242658030811</v>
      </c>
      <c r="L535" s="530">
        <f t="shared" si="58"/>
        <v>4.1673453366802476E-2</v>
      </c>
      <c r="M535" s="5"/>
    </row>
    <row r="536" spans="1:13" s="87" customFormat="1" ht="15.5" x14ac:dyDescent="0.35">
      <c r="A536" s="365">
        <v>43</v>
      </c>
      <c r="B536" s="321" t="s">
        <v>746</v>
      </c>
      <c r="C536" s="158">
        <v>409.2</v>
      </c>
      <c r="D536" s="158"/>
      <c r="E536" s="158"/>
      <c r="F536" s="158">
        <f t="shared" si="56"/>
        <v>409.2</v>
      </c>
      <c r="G536" s="888">
        <f t="shared" si="57"/>
        <v>2.0744142897336265E-3</v>
      </c>
      <c r="H536" s="397">
        <f t="shared" si="60"/>
        <v>8.8815010607800353</v>
      </c>
      <c r="I536" s="387">
        <f t="shared" si="59"/>
        <v>1.9539302333716078</v>
      </c>
      <c r="J536" s="387">
        <v>5.1824805931677247</v>
      </c>
      <c r="K536" s="387">
        <v>1.9458964075212382</v>
      </c>
      <c r="L536" s="530">
        <f t="shared" si="58"/>
        <v>4.3899824767450156E-2</v>
      </c>
      <c r="M536" s="5"/>
    </row>
    <row r="537" spans="1:13" s="87" customFormat="1" ht="15.5" x14ac:dyDescent="0.35">
      <c r="A537" s="365">
        <v>44</v>
      </c>
      <c r="B537" s="321" t="s">
        <v>747</v>
      </c>
      <c r="C537" s="158">
        <v>177.6</v>
      </c>
      <c r="D537" s="158"/>
      <c r="E537" s="158"/>
      <c r="F537" s="158">
        <f t="shared" si="56"/>
        <v>177.6</v>
      </c>
      <c r="G537" s="888">
        <f t="shared" si="57"/>
        <v>9.0033230170257102E-4</v>
      </c>
      <c r="H537" s="397">
        <f t="shared" si="60"/>
        <v>3.8547277331244727</v>
      </c>
      <c r="I537" s="387">
        <f t="shared" si="59"/>
        <v>0.84804010128738405</v>
      </c>
      <c r="J537" s="387">
        <v>2.2492877647766076</v>
      </c>
      <c r="K537" s="387">
        <v>0.39946519681697051</v>
      </c>
      <c r="L537" s="530">
        <f t="shared" si="58"/>
        <v>4.1393698175706276E-2</v>
      </c>
      <c r="M537" s="5"/>
    </row>
    <row r="538" spans="1:13" s="87" customFormat="1" ht="15.5" x14ac:dyDescent="0.35">
      <c r="A538" s="365">
        <v>45</v>
      </c>
      <c r="B538" s="321" t="s">
        <v>748</v>
      </c>
      <c r="C538" s="158">
        <v>383.9</v>
      </c>
      <c r="D538" s="158"/>
      <c r="E538" s="158"/>
      <c r="F538" s="158">
        <f t="shared" si="56"/>
        <v>383.9</v>
      </c>
      <c r="G538" s="888">
        <f t="shared" si="57"/>
        <v>1.9461574922500957E-3</v>
      </c>
      <c r="H538" s="397">
        <f t="shared" si="60"/>
        <v>8.3323759951941714</v>
      </c>
      <c r="I538" s="387">
        <f t="shared" si="59"/>
        <v>1.8331227189427177</v>
      </c>
      <c r="J538" s="387">
        <v>4.8620584059557412</v>
      </c>
      <c r="K538" s="387">
        <v>2.1476329978295094</v>
      </c>
      <c r="L538" s="530">
        <f t="shared" si="58"/>
        <v>4.4738708304043091E-2</v>
      </c>
      <c r="M538" s="5"/>
    </row>
    <row r="539" spans="1:13" s="87" customFormat="1" ht="15.5" x14ac:dyDescent="0.35">
      <c r="A539" s="365">
        <v>46</v>
      </c>
      <c r="B539" s="321" t="s">
        <v>749</v>
      </c>
      <c r="C539" s="158">
        <v>123.2</v>
      </c>
      <c r="D539" s="158"/>
      <c r="E539" s="158"/>
      <c r="F539" s="158">
        <f t="shared" si="56"/>
        <v>123.2</v>
      </c>
      <c r="G539" s="888">
        <f t="shared" si="57"/>
        <v>6.245548399198015E-4</v>
      </c>
      <c r="H539" s="397">
        <f t="shared" si="60"/>
        <v>2.6740003193746342</v>
      </c>
      <c r="I539" s="387">
        <f t="shared" si="59"/>
        <v>0.58828007026241957</v>
      </c>
      <c r="J539" s="387">
        <v>1.560316737727917</v>
      </c>
      <c r="K539" s="387">
        <v>0.45004682888145708</v>
      </c>
      <c r="L539" s="530">
        <f t="shared" si="58"/>
        <v>4.2797434709792435E-2</v>
      </c>
      <c r="M539" s="5"/>
    </row>
    <row r="540" spans="1:13" s="87" customFormat="1" ht="15.5" x14ac:dyDescent="0.35">
      <c r="A540" s="365">
        <v>47</v>
      </c>
      <c r="B540" s="321" t="s">
        <v>750</v>
      </c>
      <c r="C540" s="158">
        <v>423.7</v>
      </c>
      <c r="D540" s="158"/>
      <c r="E540" s="158"/>
      <c r="F540" s="158">
        <f t="shared" si="56"/>
        <v>423.7</v>
      </c>
      <c r="G540" s="888">
        <f t="shared" si="57"/>
        <v>2.1479211499514602E-3</v>
      </c>
      <c r="H540" s="397">
        <f t="shared" si="60"/>
        <v>9.1962170074596798</v>
      </c>
      <c r="I540" s="387">
        <f t="shared" si="59"/>
        <v>2.0231677416411298</v>
      </c>
      <c r="J540" s="387">
        <v>5.3661217676568054</v>
      </c>
      <c r="K540" s="387">
        <v>1.1455442697681466</v>
      </c>
      <c r="L540" s="530">
        <f t="shared" si="58"/>
        <v>4.1848125528736756E-2</v>
      </c>
      <c r="M540" s="5"/>
    </row>
    <row r="541" spans="1:13" s="87" customFormat="1" ht="15.5" x14ac:dyDescent="0.35">
      <c r="A541" s="365">
        <v>48</v>
      </c>
      <c r="B541" s="321" t="s">
        <v>751</v>
      </c>
      <c r="C541" s="158">
        <v>138.80000000000001</v>
      </c>
      <c r="D541" s="158"/>
      <c r="E541" s="158"/>
      <c r="F541" s="158">
        <f t="shared" si="56"/>
        <v>138.80000000000001</v>
      </c>
      <c r="G541" s="888">
        <f t="shared" si="57"/>
        <v>7.0363808263691925E-4</v>
      </c>
      <c r="H541" s="397">
        <f t="shared" si="60"/>
        <v>3.0125912689058376</v>
      </c>
      <c r="I541" s="387">
        <f t="shared" si="59"/>
        <v>0.66277007915928432</v>
      </c>
      <c r="J541" s="387">
        <v>1.7578893116609977</v>
      </c>
      <c r="K541" s="387">
        <v>1.149435164542338</v>
      </c>
      <c r="L541" s="530">
        <f t="shared" si="58"/>
        <v>4.7425690376573897E-2</v>
      </c>
      <c r="M541" s="5"/>
    </row>
    <row r="542" spans="1:13" s="87" customFormat="1" ht="15.5" x14ac:dyDescent="0.35">
      <c r="A542" s="365">
        <v>49</v>
      </c>
      <c r="B542" s="321" t="s">
        <v>753</v>
      </c>
      <c r="C542" s="158">
        <v>353.3</v>
      </c>
      <c r="D542" s="158"/>
      <c r="E542" s="158"/>
      <c r="F542" s="158">
        <f t="shared" si="56"/>
        <v>353.3</v>
      </c>
      <c r="G542" s="888">
        <f t="shared" si="57"/>
        <v>1.791032669997288E-3</v>
      </c>
      <c r="H542" s="397">
        <f t="shared" si="60"/>
        <v>7.6682168249598881</v>
      </c>
      <c r="I542" s="387">
        <f t="shared" si="59"/>
        <v>1.6870077014911753</v>
      </c>
      <c r="J542" s="387">
        <v>4.4745122032408533</v>
      </c>
      <c r="K542" s="387">
        <v>1.3112315389024585</v>
      </c>
      <c r="L542" s="530">
        <f t="shared" si="58"/>
        <v>4.2855839990360529E-2</v>
      </c>
      <c r="M542" s="5"/>
    </row>
    <row r="543" spans="1:13" s="87" customFormat="1" ht="15.5" x14ac:dyDescent="0.35">
      <c r="A543" s="365">
        <v>50</v>
      </c>
      <c r="B543" s="321" t="s">
        <v>754</v>
      </c>
      <c r="C543" s="158">
        <v>354.5</v>
      </c>
      <c r="D543" s="158"/>
      <c r="E543" s="158"/>
      <c r="F543" s="158">
        <f t="shared" si="56"/>
        <v>354.5</v>
      </c>
      <c r="G543" s="888">
        <f t="shared" si="57"/>
        <v>1.7971159963601432E-3</v>
      </c>
      <c r="H543" s="397">
        <f t="shared" si="60"/>
        <v>7.6942622826161351</v>
      </c>
      <c r="I543" s="387">
        <f t="shared" si="59"/>
        <v>1.6927377021755496</v>
      </c>
      <c r="J543" s="387">
        <v>4.4897100935433967</v>
      </c>
      <c r="K543" s="387">
        <v>0.5</v>
      </c>
      <c r="L543" s="530">
        <f t="shared" si="58"/>
        <v>4.0554894438180764E-2</v>
      </c>
      <c r="M543" s="5"/>
    </row>
    <row r="544" spans="1:13" s="87" customFormat="1" ht="15.5" x14ac:dyDescent="0.35">
      <c r="A544" s="365">
        <v>51</v>
      </c>
      <c r="B544" s="321" t="s">
        <v>756</v>
      </c>
      <c r="C544" s="158">
        <v>348.3</v>
      </c>
      <c r="D544" s="158"/>
      <c r="E544" s="158"/>
      <c r="F544" s="158">
        <f t="shared" si="56"/>
        <v>348.3</v>
      </c>
      <c r="G544" s="888">
        <f t="shared" si="57"/>
        <v>1.7656854768187246E-3</v>
      </c>
      <c r="H544" s="397">
        <f t="shared" si="60"/>
        <v>7.5596940847255283</v>
      </c>
      <c r="I544" s="387">
        <f t="shared" si="59"/>
        <v>1.6631326986396162</v>
      </c>
      <c r="J544" s="387">
        <v>4.4111876603135842</v>
      </c>
      <c r="K544" s="387">
        <v>0.38001072294601412</v>
      </c>
      <c r="L544" s="530">
        <f t="shared" si="58"/>
        <v>4.023550148327517E-2</v>
      </c>
      <c r="M544" s="5"/>
    </row>
    <row r="545" spans="1:13" s="87" customFormat="1" ht="15.5" x14ac:dyDescent="0.35">
      <c r="A545" s="365">
        <v>52</v>
      </c>
      <c r="B545" s="321" t="s">
        <v>757</v>
      </c>
      <c r="C545" s="158">
        <v>73.400000000000006</v>
      </c>
      <c r="D545" s="158"/>
      <c r="E545" s="158"/>
      <c r="F545" s="158">
        <f t="shared" si="56"/>
        <v>73.400000000000006</v>
      </c>
      <c r="G545" s="888">
        <f t="shared" si="57"/>
        <v>3.7209679586131032E-4</v>
      </c>
      <c r="H545" s="397">
        <f t="shared" si="60"/>
        <v>1.593113826640407</v>
      </c>
      <c r="I545" s="387">
        <f t="shared" si="59"/>
        <v>0.35048504186088952</v>
      </c>
      <c r="J545" s="387">
        <v>0.92960429017231416</v>
      </c>
      <c r="K545" s="387">
        <v>0.64880670359639436</v>
      </c>
      <c r="L545" s="530">
        <f t="shared" si="58"/>
        <v>4.7983785589509609E-2</v>
      </c>
      <c r="M545" s="5"/>
    </row>
    <row r="546" spans="1:13" s="87" customFormat="1" ht="15.5" x14ac:dyDescent="0.35">
      <c r="A546" s="365">
        <v>53</v>
      </c>
      <c r="B546" s="321" t="s">
        <v>758</v>
      </c>
      <c r="C546" s="158">
        <v>117.2</v>
      </c>
      <c r="D546" s="158"/>
      <c r="E546" s="158"/>
      <c r="F546" s="158">
        <f t="shared" si="56"/>
        <v>117.2</v>
      </c>
      <c r="G546" s="888">
        <f t="shared" si="57"/>
        <v>5.9413820810552546E-4</v>
      </c>
      <c r="H546" s="397">
        <f t="shared" si="60"/>
        <v>2.5437730310934019</v>
      </c>
      <c r="I546" s="387">
        <f t="shared" si="59"/>
        <v>0.55963006684054839</v>
      </c>
      <c r="J546" s="387">
        <v>1.4843272862151937</v>
      </c>
      <c r="K546" s="387">
        <v>0.2564748138654413</v>
      </c>
      <c r="L546" s="530">
        <f t="shared" si="58"/>
        <v>4.1332808856779736E-2</v>
      </c>
      <c r="M546" s="5"/>
    </row>
    <row r="547" spans="1:13" s="87" customFormat="1" ht="15.5" x14ac:dyDescent="0.35">
      <c r="A547" s="365">
        <v>54</v>
      </c>
      <c r="B547" s="321" t="s">
        <v>759</v>
      </c>
      <c r="C547" s="158">
        <v>200.1</v>
      </c>
      <c r="D547" s="158"/>
      <c r="E547" s="158"/>
      <c r="F547" s="158">
        <f t="shared" si="56"/>
        <v>200.1</v>
      </c>
      <c r="G547" s="888">
        <f t="shared" si="57"/>
        <v>1.0143946710061062E-3</v>
      </c>
      <c r="H547" s="397">
        <f t="shared" si="60"/>
        <v>4.3430800641790936</v>
      </c>
      <c r="I547" s="387">
        <f t="shared" si="59"/>
        <v>0.95547761411940058</v>
      </c>
      <c r="J547" s="387">
        <v>2.5342482079493194</v>
      </c>
      <c r="K547" s="387">
        <v>10.561185382079842</v>
      </c>
      <c r="L547" s="530">
        <f t="shared" si="58"/>
        <v>9.1923994344466048E-2</v>
      </c>
      <c r="M547" s="5"/>
    </row>
    <row r="548" spans="1:13" s="87" customFormat="1" ht="15.5" x14ac:dyDescent="0.35">
      <c r="A548" s="365">
        <v>55</v>
      </c>
      <c r="B548" s="321" t="s">
        <v>760</v>
      </c>
      <c r="C548" s="158">
        <v>79.099999999999994</v>
      </c>
      <c r="D548" s="158"/>
      <c r="E548" s="158"/>
      <c r="F548" s="158">
        <f t="shared" si="56"/>
        <v>79.099999999999994</v>
      </c>
      <c r="G548" s="888">
        <f t="shared" si="57"/>
        <v>4.0099259608487251E-4</v>
      </c>
      <c r="H548" s="397">
        <f t="shared" si="60"/>
        <v>1.7168297505075774</v>
      </c>
      <c r="I548" s="387">
        <f t="shared" si="59"/>
        <v>0.37770254511166701</v>
      </c>
      <c r="J548" s="387">
        <v>1.0017942691094013</v>
      </c>
      <c r="K548" s="387">
        <v>1.3</v>
      </c>
      <c r="L548" s="530">
        <f t="shared" si="58"/>
        <v>5.5579349743724991E-2</v>
      </c>
      <c r="M548" s="5"/>
    </row>
    <row r="549" spans="1:13" s="87" customFormat="1" ht="15.5" x14ac:dyDescent="0.35">
      <c r="A549" s="365">
        <v>56</v>
      </c>
      <c r="B549" s="321" t="s">
        <v>761</v>
      </c>
      <c r="C549" s="158">
        <v>2958.8</v>
      </c>
      <c r="D549" s="158">
        <v>298.39999999999998</v>
      </c>
      <c r="E549" s="158"/>
      <c r="F549" s="158">
        <f t="shared" si="56"/>
        <v>3257.2000000000003</v>
      </c>
      <c r="G549" s="888">
        <f t="shared" si="57"/>
        <v>1.6512175524243326E-2</v>
      </c>
      <c r="H549" s="397">
        <f t="shared" si="60"/>
        <v>70.696053898271586</v>
      </c>
      <c r="I549" s="387">
        <f t="shared" si="59"/>
        <v>15.553131857619748</v>
      </c>
      <c r="J549" s="387">
        <v>41.252140244540357</v>
      </c>
      <c r="K549" s="387">
        <v>20.480243429925647</v>
      </c>
      <c r="L549" s="530">
        <f t="shared" si="58"/>
        <v>4.5432140927900447E-2</v>
      </c>
      <c r="M549" s="5"/>
    </row>
    <row r="550" spans="1:13" s="87" customFormat="1" ht="15.5" x14ac:dyDescent="0.35">
      <c r="A550" s="365">
        <v>57</v>
      </c>
      <c r="B550" s="321" t="s">
        <v>762</v>
      </c>
      <c r="C550" s="158">
        <v>4789.17</v>
      </c>
      <c r="D550" s="158"/>
      <c r="E550" s="158"/>
      <c r="F550" s="158">
        <f t="shared" ref="F550:F610" si="61">C550+D550+E550</f>
        <v>4789.17</v>
      </c>
      <c r="G550" s="888">
        <f t="shared" si="57"/>
        <v>2.4278403430996069E-2</v>
      </c>
      <c r="H550" s="397">
        <f t="shared" si="60"/>
        <v>103.94677036963812</v>
      </c>
      <c r="I550" s="387">
        <f t="shared" si="59"/>
        <v>22.868289481320385</v>
      </c>
      <c r="J550" s="387">
        <v>60.654400250198123</v>
      </c>
      <c r="K550" s="387">
        <v>15.602844709861296</v>
      </c>
      <c r="L550" s="530">
        <f t="shared" si="58"/>
        <v>4.2402400585282614E-2</v>
      </c>
      <c r="M550" s="5"/>
    </row>
    <row r="551" spans="1:13" s="87" customFormat="1" ht="15.5" x14ac:dyDescent="0.35">
      <c r="A551" s="365">
        <v>58</v>
      </c>
      <c r="B551" s="321" t="s">
        <v>763</v>
      </c>
      <c r="C551" s="158">
        <v>6299.44</v>
      </c>
      <c r="D551" s="158">
        <v>16.920000000000002</v>
      </c>
      <c r="E551" s="158"/>
      <c r="F551" s="158">
        <f t="shared" si="61"/>
        <v>6316.36</v>
      </c>
      <c r="G551" s="888">
        <f t="shared" si="57"/>
        <v>3.2020399421070107E-2</v>
      </c>
      <c r="H551" s="397">
        <f t="shared" si="60"/>
        <v>137.09373910134062</v>
      </c>
      <c r="I551" s="387">
        <f t="shared" si="59"/>
        <v>30.160622602294936</v>
      </c>
      <c r="J551" s="387">
        <v>79.996121992817422</v>
      </c>
      <c r="K551" s="387">
        <v>36.136717639424546</v>
      </c>
      <c r="L551" s="530">
        <f t="shared" si="58"/>
        <v>4.4865587353456353E-2</v>
      </c>
      <c r="M551" s="5"/>
    </row>
    <row r="552" spans="1:13" s="87" customFormat="1" ht="15.5" x14ac:dyDescent="0.35">
      <c r="A552" s="365">
        <v>59</v>
      </c>
      <c r="B552" s="321" t="s">
        <v>764</v>
      </c>
      <c r="C552" s="158">
        <v>4812.1099999999997</v>
      </c>
      <c r="D552" s="158"/>
      <c r="E552" s="158"/>
      <c r="F552" s="158">
        <f t="shared" si="61"/>
        <v>4812.1099999999997</v>
      </c>
      <c r="G552" s="888">
        <f t="shared" si="57"/>
        <v>2.4394696353299317E-2</v>
      </c>
      <c r="H552" s="397">
        <f t="shared" si="60"/>
        <v>104.44467270183335</v>
      </c>
      <c r="I552" s="387">
        <f t="shared" si="59"/>
        <v>22.977827994403338</v>
      </c>
      <c r="J552" s="387">
        <v>60.944933253148434</v>
      </c>
      <c r="K552" s="387">
        <v>0.37762251200920099</v>
      </c>
      <c r="L552" s="530">
        <f t="shared" si="58"/>
        <v>3.9222930577520944E-2</v>
      </c>
      <c r="M552" s="5"/>
    </row>
    <row r="553" spans="1:13" s="87" customFormat="1" ht="15.5" x14ac:dyDescent="0.35">
      <c r="A553" s="365">
        <v>60</v>
      </c>
      <c r="B553" s="321" t="s">
        <v>765</v>
      </c>
      <c r="C553" s="158">
        <v>11145.01</v>
      </c>
      <c r="D553" s="158"/>
      <c r="E553" s="158"/>
      <c r="F553" s="158">
        <f t="shared" si="61"/>
        <v>11145.01</v>
      </c>
      <c r="G553" s="888">
        <f t="shared" si="57"/>
        <v>5.6498944289404114E-2</v>
      </c>
      <c r="H553" s="397">
        <f t="shared" si="60"/>
        <v>241.89740502786924</v>
      </c>
      <c r="I553" s="387">
        <f t="shared" si="59"/>
        <v>53.217429106131235</v>
      </c>
      <c r="J553" s="387">
        <v>141.15053283396927</v>
      </c>
      <c r="K553" s="387">
        <v>1.1551700736496229</v>
      </c>
      <c r="L553" s="530">
        <f t="shared" si="58"/>
        <v>3.9248106286276938E-2</v>
      </c>
      <c r="M553" s="5"/>
    </row>
    <row r="554" spans="1:13" s="87" customFormat="1" ht="15.5" x14ac:dyDescent="0.35">
      <c r="A554" s="365">
        <v>61</v>
      </c>
      <c r="B554" s="321" t="s">
        <v>766</v>
      </c>
      <c r="C554" s="158">
        <v>74.5</v>
      </c>
      <c r="D554" s="158"/>
      <c r="E554" s="158"/>
      <c r="F554" s="158">
        <f t="shared" si="61"/>
        <v>74.5</v>
      </c>
      <c r="G554" s="888">
        <f t="shared" si="57"/>
        <v>3.7767317836059428E-4</v>
      </c>
      <c r="H554" s="397">
        <f t="shared" si="60"/>
        <v>1.6169888294919663</v>
      </c>
      <c r="I554" s="387">
        <f t="shared" si="59"/>
        <v>0.35573754248823258</v>
      </c>
      <c r="J554" s="387">
        <v>0.94353568961631351</v>
      </c>
      <c r="K554" s="387">
        <v>1.8987569530019692</v>
      </c>
      <c r="L554" s="530">
        <f t="shared" si="58"/>
        <v>6.4631127712731301E-2</v>
      </c>
      <c r="M554" s="5"/>
    </row>
    <row r="555" spans="1:13" s="87" customFormat="1" ht="15.5" x14ac:dyDescent="0.35">
      <c r="A555" s="365">
        <v>62</v>
      </c>
      <c r="B555" s="321" t="s">
        <v>767</v>
      </c>
      <c r="C555" s="158">
        <v>227.9</v>
      </c>
      <c r="D555" s="158"/>
      <c r="E555" s="158"/>
      <c r="F555" s="158">
        <f t="shared" si="61"/>
        <v>227.9</v>
      </c>
      <c r="G555" s="888">
        <f t="shared" si="57"/>
        <v>1.1553250650789186E-3</v>
      </c>
      <c r="H555" s="397">
        <f t="shared" si="60"/>
        <v>4.9464664998821357</v>
      </c>
      <c r="I555" s="387">
        <f t="shared" si="59"/>
        <v>1.0882226299740698</v>
      </c>
      <c r="J555" s="387">
        <v>2.8863326666249374</v>
      </c>
      <c r="K555" s="387">
        <v>3.74277131365898</v>
      </c>
      <c r="L555" s="530">
        <f t="shared" si="58"/>
        <v>5.5567323870733314E-2</v>
      </c>
      <c r="M555" s="5"/>
    </row>
    <row r="556" spans="1:13" s="87" customFormat="1" ht="15.5" x14ac:dyDescent="0.35">
      <c r="A556" s="365">
        <v>63</v>
      </c>
      <c r="B556" s="321" t="s">
        <v>768</v>
      </c>
      <c r="C556" s="158">
        <v>374.6</v>
      </c>
      <c r="D556" s="158"/>
      <c r="E556" s="158"/>
      <c r="F556" s="158">
        <f t="shared" si="61"/>
        <v>374.6</v>
      </c>
      <c r="G556" s="888">
        <f t="shared" si="57"/>
        <v>1.8990117129379681E-3</v>
      </c>
      <c r="H556" s="397">
        <f t="shared" si="60"/>
        <v>8.1305236983582638</v>
      </c>
      <c r="I556" s="387">
        <f t="shared" si="59"/>
        <v>1.788715213638818</v>
      </c>
      <c r="J556" s="387">
        <v>4.7442747561110208</v>
      </c>
      <c r="K556" s="387">
        <v>2.2419119068680486</v>
      </c>
      <c r="L556" s="530">
        <f t="shared" si="58"/>
        <v>4.5129272757544442E-2</v>
      </c>
      <c r="M556" s="5"/>
    </row>
    <row r="557" spans="1:13" s="87" customFormat="1" ht="15.5" x14ac:dyDescent="0.35">
      <c r="A557" s="365">
        <v>64</v>
      </c>
      <c r="B557" s="321" t="s">
        <v>1451</v>
      </c>
      <c r="C557" s="158">
        <v>707.9</v>
      </c>
      <c r="D557" s="158"/>
      <c r="E557" s="158">
        <v>30.5</v>
      </c>
      <c r="F557" s="158">
        <f t="shared" si="61"/>
        <v>738.4</v>
      </c>
      <c r="G557" s="888">
        <f t="shared" si="57"/>
        <v>3.7432734886102387E-3</v>
      </c>
      <c r="H557" s="397">
        <f t="shared" si="60"/>
        <v>16.026638277810306</v>
      </c>
      <c r="I557" s="387">
        <f t="shared" si="59"/>
        <v>3.5258604211182676</v>
      </c>
      <c r="J557" s="387">
        <v>9.3517684994991388</v>
      </c>
      <c r="K557" s="387">
        <v>5.2887426715489987</v>
      </c>
      <c r="L557" s="530">
        <f t="shared" si="58"/>
        <v>4.630689310668569E-2</v>
      </c>
      <c r="M557" s="5"/>
    </row>
    <row r="558" spans="1:13" s="87" customFormat="1" ht="15.5" x14ac:dyDescent="0.35">
      <c r="A558" s="365">
        <v>65</v>
      </c>
      <c r="B558" s="321" t="s">
        <v>1452</v>
      </c>
      <c r="C558" s="158">
        <v>331.5</v>
      </c>
      <c r="D558" s="158"/>
      <c r="E558" s="158">
        <v>110.8</v>
      </c>
      <c r="F558" s="158">
        <f t="shared" si="61"/>
        <v>442.3</v>
      </c>
      <c r="G558" s="888">
        <f t="shared" ref="G558:G621" si="62">1/197260.5*F558</f>
        <v>2.2422127085757163E-3</v>
      </c>
      <c r="H558" s="397">
        <f t="shared" si="60"/>
        <v>9.5999216011315003</v>
      </c>
      <c r="I558" s="387">
        <f t="shared" si="59"/>
        <v>2.1119827522489301</v>
      </c>
      <c r="J558" s="387">
        <v>5.6016890673462481</v>
      </c>
      <c r="K558" s="387">
        <v>2.4005640494974174</v>
      </c>
      <c r="L558" s="530">
        <f t="shared" si="58"/>
        <v>4.457191379205086E-2</v>
      </c>
      <c r="M558" s="5"/>
    </row>
    <row r="559" spans="1:13" s="87" customFormat="1" ht="15.5" x14ac:dyDescent="0.35">
      <c r="A559" s="365">
        <v>66</v>
      </c>
      <c r="B559" s="321" t="s">
        <v>1453</v>
      </c>
      <c r="C559" s="158">
        <v>939</v>
      </c>
      <c r="D559" s="158"/>
      <c r="E559" s="158">
        <v>104.4</v>
      </c>
      <c r="F559" s="158">
        <f t="shared" si="61"/>
        <v>1043.4000000000001</v>
      </c>
      <c r="G559" s="888">
        <f t="shared" si="62"/>
        <v>5.2894522725026056E-3</v>
      </c>
      <c r="H559" s="397">
        <f t="shared" si="60"/>
        <v>22.64652543210628</v>
      </c>
      <c r="I559" s="387">
        <f t="shared" si="59"/>
        <v>4.9822355950633819</v>
      </c>
      <c r="J559" s="387">
        <v>13.214565618062572</v>
      </c>
      <c r="K559" s="387">
        <v>1.749735451618472</v>
      </c>
      <c r="L559" s="530">
        <f t="shared" si="58"/>
        <v>4.0821412782107241E-2</v>
      </c>
      <c r="M559" s="5"/>
    </row>
    <row r="560" spans="1:13" s="87" customFormat="1" ht="15.5" x14ac:dyDescent="0.35">
      <c r="A560" s="365">
        <v>67</v>
      </c>
      <c r="B560" s="321" t="s">
        <v>1454</v>
      </c>
      <c r="C560" s="158">
        <v>434.3</v>
      </c>
      <c r="D560" s="158"/>
      <c r="E560" s="158">
        <v>39.299999999999997</v>
      </c>
      <c r="F560" s="158">
        <f t="shared" si="61"/>
        <v>473.6</v>
      </c>
      <c r="G560" s="888">
        <f t="shared" si="62"/>
        <v>2.400886137873523E-3</v>
      </c>
      <c r="H560" s="397">
        <f t="shared" si="60"/>
        <v>10.279273954998594</v>
      </c>
      <c r="I560" s="387">
        <f t="shared" si="59"/>
        <v>2.2614402700996905</v>
      </c>
      <c r="J560" s="387">
        <v>5.9981007060709537</v>
      </c>
      <c r="K560" s="387">
        <v>4.3839692702920532</v>
      </c>
      <c r="L560" s="530">
        <f t="shared" si="58"/>
        <v>4.8401149074031438E-2</v>
      </c>
      <c r="M560" s="5"/>
    </row>
    <row r="561" spans="1:13" s="87" customFormat="1" ht="15.5" x14ac:dyDescent="0.35">
      <c r="A561" s="365">
        <v>68</v>
      </c>
      <c r="B561" s="321" t="s">
        <v>1455</v>
      </c>
      <c r="C561" s="158">
        <v>345.2</v>
      </c>
      <c r="D561" s="158"/>
      <c r="E561" s="158"/>
      <c r="F561" s="158">
        <f t="shared" si="61"/>
        <v>345.2</v>
      </c>
      <c r="G561" s="888">
        <f t="shared" si="62"/>
        <v>1.7499702170480152E-3</v>
      </c>
      <c r="H561" s="397">
        <f t="shared" si="60"/>
        <v>7.492409985780224</v>
      </c>
      <c r="I561" s="387">
        <f t="shared" si="59"/>
        <v>1.6483301968716493</v>
      </c>
      <c r="J561" s="387">
        <v>4.3719264436986762</v>
      </c>
      <c r="K561" s="387">
        <v>5.6612964250077402</v>
      </c>
      <c r="L561" s="530">
        <f t="shared" si="58"/>
        <v>5.5544504783772576E-2</v>
      </c>
      <c r="M561" s="5"/>
    </row>
    <row r="562" spans="1:13" s="87" customFormat="1" ht="15.5" x14ac:dyDescent="0.35">
      <c r="A562" s="365">
        <v>69</v>
      </c>
      <c r="B562" s="321" t="s">
        <v>1456</v>
      </c>
      <c r="C562" s="158">
        <v>864.9</v>
      </c>
      <c r="D562" s="158"/>
      <c r="E562" s="158"/>
      <c r="F562" s="158">
        <f t="shared" si="61"/>
        <v>864.9</v>
      </c>
      <c r="G562" s="888">
        <f t="shared" si="62"/>
        <v>4.3845574760278923E-3</v>
      </c>
      <c r="H562" s="397">
        <f t="shared" si="60"/>
        <v>18.772263605739617</v>
      </c>
      <c r="I562" s="387">
        <f t="shared" si="59"/>
        <v>4.1298979932627162</v>
      </c>
      <c r="J562" s="387">
        <v>10.953879435559053</v>
      </c>
      <c r="K562" s="387">
        <v>2.5658055782423834</v>
      </c>
      <c r="L562" s="530">
        <f t="shared" si="58"/>
        <v>4.2111049384673103E-2</v>
      </c>
      <c r="M562" s="5"/>
    </row>
    <row r="563" spans="1:13" s="87" customFormat="1" ht="15.5" x14ac:dyDescent="0.35">
      <c r="A563" s="365">
        <v>70</v>
      </c>
      <c r="B563" s="321" t="s">
        <v>1457</v>
      </c>
      <c r="C563" s="158">
        <v>1116.9000000000001</v>
      </c>
      <c r="D563" s="158"/>
      <c r="E563" s="158"/>
      <c r="F563" s="158">
        <f t="shared" si="61"/>
        <v>1116.9000000000001</v>
      </c>
      <c r="G563" s="888">
        <f t="shared" si="62"/>
        <v>5.6620560122274868E-3</v>
      </c>
      <c r="H563" s="397">
        <f t="shared" si="60"/>
        <v>24.241809713551373</v>
      </c>
      <c r="I563" s="387">
        <f t="shared" si="59"/>
        <v>5.3331981369813022</v>
      </c>
      <c r="J563" s="387">
        <v>14.145436399093429</v>
      </c>
      <c r="K563" s="387">
        <v>1.8729062843946278</v>
      </c>
      <c r="L563" s="530">
        <f t="shared" si="58"/>
        <v>4.0821336318399792E-2</v>
      </c>
      <c r="M563" s="5"/>
    </row>
    <row r="564" spans="1:13" s="87" customFormat="1" ht="15.5" x14ac:dyDescent="0.35">
      <c r="A564" s="365">
        <v>71</v>
      </c>
      <c r="B564" s="321" t="s">
        <v>1458</v>
      </c>
      <c r="C564" s="158">
        <v>473</v>
      </c>
      <c r="D564" s="158"/>
      <c r="E564" s="158">
        <v>33.200000000000003</v>
      </c>
      <c r="F564" s="158">
        <f t="shared" si="61"/>
        <v>506.2</v>
      </c>
      <c r="G564" s="888">
        <f t="shared" si="62"/>
        <v>2.5661498373977559E-3</v>
      </c>
      <c r="H564" s="397">
        <f t="shared" si="60"/>
        <v>10.986842221326622</v>
      </c>
      <c r="I564" s="387">
        <f t="shared" si="59"/>
        <v>2.4171052886918569</v>
      </c>
      <c r="J564" s="387">
        <v>6.4109767259567505</v>
      </c>
      <c r="K564" s="387">
        <v>2.5855737365891733</v>
      </c>
      <c r="L564" s="530">
        <f t="shared" si="58"/>
        <v>4.4252267824109841E-2</v>
      </c>
      <c r="M564" s="5"/>
    </row>
    <row r="565" spans="1:13" s="87" customFormat="1" ht="15.5" x14ac:dyDescent="0.35">
      <c r="A565" s="365">
        <v>72</v>
      </c>
      <c r="B565" s="321" t="s">
        <v>1459</v>
      </c>
      <c r="C565" s="158">
        <v>369.5</v>
      </c>
      <c r="D565" s="158"/>
      <c r="E565" s="158"/>
      <c r="F565" s="158">
        <f t="shared" si="61"/>
        <v>369.5</v>
      </c>
      <c r="G565" s="888">
        <f t="shared" si="62"/>
        <v>1.8731575758958333E-3</v>
      </c>
      <c r="H565" s="397">
        <f t="shared" si="60"/>
        <v>8.0198305033192145</v>
      </c>
      <c r="I565" s="387">
        <f t="shared" si="59"/>
        <v>1.7643627107302271</v>
      </c>
      <c r="J565" s="387">
        <v>4.6796837223252057</v>
      </c>
      <c r="K565" s="387">
        <v>1.581452667743231</v>
      </c>
      <c r="L565" s="530">
        <f t="shared" si="58"/>
        <v>4.3424437358911716E-2</v>
      </c>
      <c r="M565" s="5"/>
    </row>
    <row r="566" spans="1:13" s="87" customFormat="1" ht="15.5" x14ac:dyDescent="0.35">
      <c r="A566" s="365">
        <v>73</v>
      </c>
      <c r="B566" s="321" t="s">
        <v>1460</v>
      </c>
      <c r="C566" s="158">
        <v>510.1</v>
      </c>
      <c r="D566" s="158"/>
      <c r="E566" s="158"/>
      <c r="F566" s="158">
        <f t="shared" si="61"/>
        <v>510.1</v>
      </c>
      <c r="G566" s="888">
        <f t="shared" si="62"/>
        <v>2.5859206480770354E-3</v>
      </c>
      <c r="H566" s="397">
        <f t="shared" si="60"/>
        <v>11.071489958709423</v>
      </c>
      <c r="I566" s="387">
        <f t="shared" si="59"/>
        <v>2.4357277909160731</v>
      </c>
      <c r="J566" s="387">
        <v>6.4603698694400213</v>
      </c>
      <c r="K566" s="387">
        <v>2.4745679243341203</v>
      </c>
      <c r="L566" s="530">
        <f t="shared" si="58"/>
        <v>4.3995599967456646E-2</v>
      </c>
      <c r="M566" s="5"/>
    </row>
    <row r="567" spans="1:13" s="87" customFormat="1" ht="15.5" x14ac:dyDescent="0.35">
      <c r="A567" s="365">
        <v>74</v>
      </c>
      <c r="B567" s="321" t="s">
        <v>1462</v>
      </c>
      <c r="C567" s="158">
        <v>488.2</v>
      </c>
      <c r="D567" s="158"/>
      <c r="E567" s="158"/>
      <c r="F567" s="158">
        <f t="shared" si="61"/>
        <v>488.2</v>
      </c>
      <c r="G567" s="888">
        <f t="shared" si="62"/>
        <v>2.4748999419549277E-3</v>
      </c>
      <c r="H567" s="397">
        <f t="shared" si="60"/>
        <v>10.596160356482924</v>
      </c>
      <c r="I567" s="387">
        <f t="shared" si="59"/>
        <v>2.3311552784262433</v>
      </c>
      <c r="J567" s="387">
        <v>6.1830083714185795</v>
      </c>
      <c r="K567" s="387">
        <v>1.9692126968533503</v>
      </c>
      <c r="L567" s="530">
        <f t="shared" ref="L567:L628" si="63">(K567+J567+I567+H567)/F567</f>
        <v>4.3178075999961284E-2</v>
      </c>
      <c r="M567" s="5"/>
    </row>
    <row r="568" spans="1:13" s="87" customFormat="1" ht="15.5" x14ac:dyDescent="0.35">
      <c r="A568" s="365">
        <v>75</v>
      </c>
      <c r="B568" s="321" t="s">
        <v>1463</v>
      </c>
      <c r="C568" s="158">
        <v>223.7</v>
      </c>
      <c r="D568" s="158"/>
      <c r="E568" s="158"/>
      <c r="F568" s="158">
        <f t="shared" si="61"/>
        <v>223.7</v>
      </c>
      <c r="G568" s="888">
        <f t="shared" si="62"/>
        <v>1.1340334228089252E-3</v>
      </c>
      <c r="H568" s="397">
        <f t="shared" si="60"/>
        <v>4.855307398085273</v>
      </c>
      <c r="I568" s="387">
        <f t="shared" si="59"/>
        <v>1.0681676275787602</v>
      </c>
      <c r="J568" s="387">
        <v>2.8331400505660307</v>
      </c>
      <c r="K568" s="387">
        <v>2.677926517378538</v>
      </c>
      <c r="L568" s="530">
        <f t="shared" si="63"/>
        <v>5.1115518970087634E-2</v>
      </c>
      <c r="M568" s="5"/>
    </row>
    <row r="569" spans="1:13" s="87" customFormat="1" ht="15.5" x14ac:dyDescent="0.35">
      <c r="A569" s="365">
        <v>76</v>
      </c>
      <c r="B569" s="321" t="s">
        <v>1464</v>
      </c>
      <c r="C569" s="158">
        <v>388.5</v>
      </c>
      <c r="D569" s="158"/>
      <c r="E569" s="158"/>
      <c r="F569" s="158">
        <f t="shared" si="61"/>
        <v>388.5</v>
      </c>
      <c r="G569" s="888">
        <f t="shared" si="62"/>
        <v>1.969476909974374E-3</v>
      </c>
      <c r="H569" s="397">
        <f t="shared" si="60"/>
        <v>8.432216916209784</v>
      </c>
      <c r="I569" s="387">
        <f t="shared" si="59"/>
        <v>1.8550877215661525</v>
      </c>
      <c r="J569" s="387">
        <v>4.9203169854488289</v>
      </c>
      <c r="K569" s="387">
        <v>1.3288764291738555</v>
      </c>
      <c r="L569" s="530">
        <f t="shared" si="63"/>
        <v>4.2564988551862602E-2</v>
      </c>
      <c r="M569" s="5"/>
    </row>
    <row r="570" spans="1:13" s="87" customFormat="1" ht="15.5" x14ac:dyDescent="0.35">
      <c r="A570" s="365">
        <v>77</v>
      </c>
      <c r="B570" s="321" t="s">
        <v>1465</v>
      </c>
      <c r="C570" s="158">
        <v>528.32000000000005</v>
      </c>
      <c r="D570" s="158"/>
      <c r="E570" s="158"/>
      <c r="F570" s="158">
        <f t="shared" si="61"/>
        <v>528.32000000000005</v>
      </c>
      <c r="G570" s="888">
        <f t="shared" si="62"/>
        <v>2.6782858200197204E-3</v>
      </c>
      <c r="H570" s="397">
        <f t="shared" si="60"/>
        <v>11.466946824123431</v>
      </c>
      <c r="I570" s="387">
        <f t="shared" si="59"/>
        <v>2.5227283013071546</v>
      </c>
      <c r="J570" s="387">
        <v>6.6911245038669902</v>
      </c>
      <c r="K570" s="387">
        <v>2.6017937639506425</v>
      </c>
      <c r="L570" s="530">
        <f t="shared" si="63"/>
        <v>4.4069112267656377E-2</v>
      </c>
      <c r="M570" s="5"/>
    </row>
    <row r="571" spans="1:13" s="87" customFormat="1" ht="15.5" x14ac:dyDescent="0.35">
      <c r="A571" s="365">
        <v>78</v>
      </c>
      <c r="B571" s="321" t="s">
        <v>1466</v>
      </c>
      <c r="C571" s="158">
        <v>262.17</v>
      </c>
      <c r="D571" s="158"/>
      <c r="E571" s="158"/>
      <c r="F571" s="158">
        <f t="shared" si="61"/>
        <v>262.17</v>
      </c>
      <c r="G571" s="888">
        <f t="shared" si="62"/>
        <v>1.3290547271247919E-3</v>
      </c>
      <c r="H571" s="397">
        <f t="shared" si="60"/>
        <v>5.6902813614484398</v>
      </c>
      <c r="I571" s="387">
        <f t="shared" si="59"/>
        <v>1.2518618995186568</v>
      </c>
      <c r="J571" s="387">
        <v>3.3203590838484418</v>
      </c>
      <c r="K571" s="387">
        <v>2.928221814600207</v>
      </c>
      <c r="L571" s="530">
        <f t="shared" si="63"/>
        <v>5.0313629169682822E-2</v>
      </c>
      <c r="M571" s="5"/>
    </row>
    <row r="572" spans="1:13" s="87" customFormat="1" ht="15.5" x14ac:dyDescent="0.35">
      <c r="A572" s="365">
        <v>79</v>
      </c>
      <c r="B572" s="321" t="s">
        <v>1467</v>
      </c>
      <c r="C572" s="158">
        <v>513.29999999999995</v>
      </c>
      <c r="D572" s="158"/>
      <c r="E572" s="158"/>
      <c r="F572" s="158">
        <f t="shared" si="61"/>
        <v>513.29999999999995</v>
      </c>
      <c r="G572" s="888">
        <f t="shared" si="62"/>
        <v>2.6021428517113156E-3</v>
      </c>
      <c r="H572" s="397">
        <f t="shared" si="60"/>
        <v>11.140944512459411</v>
      </c>
      <c r="I572" s="387">
        <f t="shared" si="59"/>
        <v>2.4510077927410703</v>
      </c>
      <c r="J572" s="387">
        <v>6.5008975769134718</v>
      </c>
      <c r="K572" s="387">
        <v>2.1917311972185032</v>
      </c>
      <c r="L572" s="530">
        <f t="shared" si="63"/>
        <v>4.3414340696147392E-2</v>
      </c>
      <c r="M572" s="5"/>
    </row>
    <row r="573" spans="1:13" s="87" customFormat="1" ht="15.5" x14ac:dyDescent="0.35">
      <c r="A573" s="365">
        <v>80</v>
      </c>
      <c r="B573" s="321" t="s">
        <v>1468</v>
      </c>
      <c r="C573" s="158">
        <v>577.70000000000005</v>
      </c>
      <c r="D573" s="158"/>
      <c r="E573" s="158"/>
      <c r="F573" s="158">
        <f t="shared" si="61"/>
        <v>577.70000000000005</v>
      </c>
      <c r="G573" s="888">
        <f t="shared" si="62"/>
        <v>2.9286146998512125E-3</v>
      </c>
      <c r="H573" s="397">
        <f t="shared" si="60"/>
        <v>12.538717406677973</v>
      </c>
      <c r="I573" s="387">
        <f t="shared" si="59"/>
        <v>2.7585178294691541</v>
      </c>
      <c r="J573" s="387">
        <v>7.3165176898167026</v>
      </c>
      <c r="K573" s="387">
        <v>2.478116055319441</v>
      </c>
      <c r="L573" s="530">
        <f t="shared" si="63"/>
        <v>4.3434081670907509E-2</v>
      </c>
      <c r="M573" s="5"/>
    </row>
    <row r="574" spans="1:13" s="87" customFormat="1" ht="15.5" x14ac:dyDescent="0.35">
      <c r="A574" s="365">
        <v>81</v>
      </c>
      <c r="B574" s="321" t="s">
        <v>1469</v>
      </c>
      <c r="C574" s="158">
        <v>432.4</v>
      </c>
      <c r="D574" s="158"/>
      <c r="E574" s="158"/>
      <c r="F574" s="158">
        <f t="shared" si="61"/>
        <v>432.4</v>
      </c>
      <c r="G574" s="888">
        <f t="shared" si="62"/>
        <v>2.1920252660821604E-3</v>
      </c>
      <c r="H574" s="397">
        <f t="shared" si="60"/>
        <v>9.3850465754674648</v>
      </c>
      <c r="I574" s="387">
        <f t="shared" si="59"/>
        <v>2.0647102466028424</v>
      </c>
      <c r="J574" s="387">
        <v>5.4763064723502541</v>
      </c>
      <c r="K574" s="387">
        <v>2.7376364931029458</v>
      </c>
      <c r="L574" s="530">
        <f t="shared" si="63"/>
        <v>4.5475716437380909E-2</v>
      </c>
      <c r="M574" s="5"/>
    </row>
    <row r="575" spans="1:13" s="87" customFormat="1" ht="15.5" x14ac:dyDescent="0.35">
      <c r="A575" s="365">
        <v>82</v>
      </c>
      <c r="B575" s="321" t="s">
        <v>1470</v>
      </c>
      <c r="C575" s="158">
        <v>488.9</v>
      </c>
      <c r="D575" s="158"/>
      <c r="E575" s="158"/>
      <c r="F575" s="158">
        <f t="shared" si="61"/>
        <v>488.9</v>
      </c>
      <c r="G575" s="888">
        <f t="shared" si="62"/>
        <v>2.4784485489999265E-3</v>
      </c>
      <c r="H575" s="397">
        <f t="shared" si="60"/>
        <v>10.611353540115735</v>
      </c>
      <c r="I575" s="387">
        <f t="shared" ref="I575:I626" si="64">H575*0.22</f>
        <v>2.3344977788254617</v>
      </c>
      <c r="J575" s="387">
        <v>6.1918738074283972</v>
      </c>
      <c r="K575" s="387">
        <v>1.2002820247487087</v>
      </c>
      <c r="L575" s="530">
        <f t="shared" si="63"/>
        <v>4.1599523729020878E-2</v>
      </c>
      <c r="M575" s="5"/>
    </row>
    <row r="576" spans="1:13" s="87" customFormat="1" ht="15.5" x14ac:dyDescent="0.35">
      <c r="A576" s="365">
        <v>83</v>
      </c>
      <c r="B576" s="321" t="s">
        <v>1471</v>
      </c>
      <c r="C576" s="158">
        <v>540.1</v>
      </c>
      <c r="D576" s="158"/>
      <c r="E576" s="158"/>
      <c r="F576" s="158">
        <f t="shared" si="61"/>
        <v>540.1</v>
      </c>
      <c r="G576" s="888">
        <f t="shared" si="62"/>
        <v>2.7380038071484155E-3</v>
      </c>
      <c r="H576" s="397">
        <f t="shared" si="60"/>
        <v>11.722626400115583</v>
      </c>
      <c r="I576" s="387">
        <f t="shared" si="64"/>
        <v>2.5789778080254284</v>
      </c>
      <c r="J576" s="387">
        <v>6.8403171270036367</v>
      </c>
      <c r="K576" s="387">
        <v>1.9033188356973822</v>
      </c>
      <c r="L576" s="530">
        <f t="shared" si="63"/>
        <v>4.2668469118389236E-2</v>
      </c>
      <c r="M576" s="5"/>
    </row>
    <row r="577" spans="1:13" s="87" customFormat="1" ht="15.5" x14ac:dyDescent="0.35">
      <c r="A577" s="365">
        <v>84</v>
      </c>
      <c r="B577" s="321" t="s">
        <v>1472</v>
      </c>
      <c r="C577" s="158">
        <v>236.8</v>
      </c>
      <c r="D577" s="158"/>
      <c r="E577" s="158"/>
      <c r="F577" s="158">
        <f t="shared" si="61"/>
        <v>236.8</v>
      </c>
      <c r="G577" s="888">
        <f t="shared" si="62"/>
        <v>1.2004430689367615E-3</v>
      </c>
      <c r="H577" s="397">
        <f t="shared" si="60"/>
        <v>5.1396369774992969</v>
      </c>
      <c r="I577" s="387">
        <f t="shared" si="64"/>
        <v>1.1307201350498453</v>
      </c>
      <c r="J577" s="387">
        <v>2.9990503530354768</v>
      </c>
      <c r="K577" s="387">
        <v>3.1352299138009556</v>
      </c>
      <c r="L577" s="530">
        <f t="shared" si="63"/>
        <v>5.2384448392675566E-2</v>
      </c>
      <c r="M577" s="5"/>
    </row>
    <row r="578" spans="1:13" s="87" customFormat="1" ht="15.5" x14ac:dyDescent="0.35">
      <c r="A578" s="365">
        <v>85</v>
      </c>
      <c r="B578" s="321" t="s">
        <v>1473</v>
      </c>
      <c r="C578" s="158">
        <v>375.5</v>
      </c>
      <c r="D578" s="158"/>
      <c r="E578" s="158"/>
      <c r="F578" s="158">
        <f t="shared" si="61"/>
        <v>375.5</v>
      </c>
      <c r="G578" s="888">
        <f t="shared" si="62"/>
        <v>1.9035742077101094E-3</v>
      </c>
      <c r="H578" s="397">
        <f t="shared" si="60"/>
        <v>8.1500577916004477</v>
      </c>
      <c r="I578" s="387">
        <f t="shared" si="64"/>
        <v>1.7930127141520986</v>
      </c>
      <c r="J578" s="387">
        <v>4.7556731738379288</v>
      </c>
      <c r="K578" s="387">
        <v>2.4000571736423715</v>
      </c>
      <c r="L578" s="530">
        <f t="shared" si="63"/>
        <v>4.5536087491964965E-2</v>
      </c>
      <c r="M578" s="5"/>
    </row>
    <row r="579" spans="1:13" s="87" customFormat="1" ht="15.5" x14ac:dyDescent="0.35">
      <c r="A579" s="365">
        <v>86</v>
      </c>
      <c r="B579" s="321" t="s">
        <v>1474</v>
      </c>
      <c r="C579" s="158">
        <v>552.64</v>
      </c>
      <c r="D579" s="158"/>
      <c r="E579" s="158">
        <v>65.900000000000006</v>
      </c>
      <c r="F579" s="158">
        <f t="shared" si="61"/>
        <v>618.54</v>
      </c>
      <c r="G579" s="888">
        <f t="shared" si="62"/>
        <v>3.1356505737337175E-3</v>
      </c>
      <c r="H579" s="397">
        <f t="shared" si="60"/>
        <v>13.425131148912223</v>
      </c>
      <c r="I579" s="387">
        <f t="shared" si="64"/>
        <v>2.9535288527606891</v>
      </c>
      <c r="J579" s="387">
        <v>7.8337525564466368</v>
      </c>
      <c r="K579" s="387">
        <v>1.4283761595193671</v>
      </c>
      <c r="L579" s="530">
        <f t="shared" si="63"/>
        <v>4.1453727677496874E-2</v>
      </c>
      <c r="M579" s="5"/>
    </row>
    <row r="580" spans="1:13" s="87" customFormat="1" ht="15.5" x14ac:dyDescent="0.35">
      <c r="A580" s="365">
        <v>87</v>
      </c>
      <c r="B580" s="321" t="s">
        <v>1475</v>
      </c>
      <c r="C580" s="158">
        <v>473.5</v>
      </c>
      <c r="D580" s="158"/>
      <c r="E580" s="158"/>
      <c r="F580" s="158">
        <f t="shared" si="61"/>
        <v>473.5</v>
      </c>
      <c r="G580" s="888">
        <f t="shared" si="62"/>
        <v>2.4003791940099516E-3</v>
      </c>
      <c r="H580" s="397">
        <f t="shared" si="60"/>
        <v>10.277103500193906</v>
      </c>
      <c r="I580" s="387">
        <f t="shared" si="64"/>
        <v>2.2609627700426596</v>
      </c>
      <c r="J580" s="387">
        <v>5.9968342152124077</v>
      </c>
      <c r="K580" s="387">
        <v>1.4998456550808397</v>
      </c>
      <c r="L580" s="530">
        <f t="shared" si="63"/>
        <v>4.2312029863843317E-2</v>
      </c>
      <c r="M580" s="5"/>
    </row>
    <row r="581" spans="1:13" s="87" customFormat="1" ht="15.5" x14ac:dyDescent="0.35">
      <c r="A581" s="365">
        <v>88</v>
      </c>
      <c r="B581" s="321" t="s">
        <v>1476</v>
      </c>
      <c r="C581" s="158">
        <v>281.8</v>
      </c>
      <c r="D581" s="158"/>
      <c r="E581" s="158"/>
      <c r="F581" s="158">
        <f t="shared" si="61"/>
        <v>281.8</v>
      </c>
      <c r="G581" s="888">
        <f t="shared" si="62"/>
        <v>1.4285678075438319E-3</v>
      </c>
      <c r="H581" s="397">
        <f t="shared" si="60"/>
        <v>6.1163416396085388</v>
      </c>
      <c r="I581" s="387">
        <f t="shared" si="64"/>
        <v>1.3455951607138785</v>
      </c>
      <c r="J581" s="387">
        <v>3.5689712393809017</v>
      </c>
      <c r="K581" s="387">
        <v>1.7542973343138855</v>
      </c>
      <c r="L581" s="530">
        <f t="shared" si="63"/>
        <v>4.5369784861665027E-2</v>
      </c>
      <c r="M581" s="5"/>
    </row>
    <row r="582" spans="1:13" s="87" customFormat="1" ht="15.5" x14ac:dyDescent="0.35">
      <c r="A582" s="365">
        <v>89</v>
      </c>
      <c r="B582" s="321" t="s">
        <v>1477</v>
      </c>
      <c r="C582" s="158">
        <v>295.89999999999998</v>
      </c>
      <c r="D582" s="158"/>
      <c r="E582" s="158"/>
      <c r="F582" s="158">
        <f t="shared" si="61"/>
        <v>295.89999999999998</v>
      </c>
      <c r="G582" s="888">
        <f t="shared" si="62"/>
        <v>1.5000468923073802E-3</v>
      </c>
      <c r="H582" s="397">
        <f t="shared" si="60"/>
        <v>6.4223757670694326</v>
      </c>
      <c r="I582" s="387">
        <f t="shared" si="64"/>
        <v>1.4129226687552752</v>
      </c>
      <c r="J582" s="387">
        <v>3.7475464504358009</v>
      </c>
      <c r="K582" s="387">
        <v>3.3727519394754677</v>
      </c>
      <c r="L582" s="530">
        <f t="shared" si="63"/>
        <v>5.054274020187894E-2</v>
      </c>
      <c r="M582" s="5"/>
    </row>
    <row r="583" spans="1:13" s="87" customFormat="1" ht="15.5" x14ac:dyDescent="0.35">
      <c r="A583" s="365">
        <v>90</v>
      </c>
      <c r="B583" s="321" t="s">
        <v>1478</v>
      </c>
      <c r="C583" s="158">
        <v>346.1</v>
      </c>
      <c r="D583" s="158"/>
      <c r="E583" s="158"/>
      <c r="F583" s="158">
        <f t="shared" si="61"/>
        <v>346.1</v>
      </c>
      <c r="G583" s="888">
        <f t="shared" si="62"/>
        <v>1.7545327118201569E-3</v>
      </c>
      <c r="H583" s="397">
        <f t="shared" ref="H583:H646" si="65">G583*4281.45</f>
        <v>7.5119440790224106</v>
      </c>
      <c r="I583" s="387">
        <f t="shared" si="64"/>
        <v>1.6526276973849303</v>
      </c>
      <c r="J583" s="387">
        <v>4.3833248614255851</v>
      </c>
      <c r="K583" s="387">
        <v>2.1061198653012498</v>
      </c>
      <c r="L583" s="530">
        <f t="shared" si="63"/>
        <v>4.5229750081289155E-2</v>
      </c>
      <c r="M583" s="5"/>
    </row>
    <row r="584" spans="1:13" s="87" customFormat="1" ht="15.5" x14ac:dyDescent="0.35">
      <c r="A584" s="365">
        <v>91</v>
      </c>
      <c r="B584" s="321" t="s">
        <v>1479</v>
      </c>
      <c r="C584" s="158">
        <v>632.4</v>
      </c>
      <c r="D584" s="158"/>
      <c r="E584" s="158">
        <v>33</v>
      </c>
      <c r="F584" s="158">
        <f t="shared" si="61"/>
        <v>665.4</v>
      </c>
      <c r="G584" s="888">
        <f t="shared" si="62"/>
        <v>3.3732044682032135E-3</v>
      </c>
      <c r="H584" s="397">
        <f t="shared" si="65"/>
        <v>14.442206270388647</v>
      </c>
      <c r="I584" s="387">
        <f t="shared" si="64"/>
        <v>3.1772853794855025</v>
      </c>
      <c r="J584" s="387">
        <v>8.4272301727610053</v>
      </c>
      <c r="K584" s="387">
        <v>5.3655438936097619</v>
      </c>
      <c r="L584" s="530">
        <f t="shared" si="63"/>
        <v>4.7208093952877846E-2</v>
      </c>
      <c r="M584" s="5"/>
    </row>
    <row r="585" spans="1:13" s="87" customFormat="1" ht="15.5" x14ac:dyDescent="0.35">
      <c r="A585" s="365">
        <v>92</v>
      </c>
      <c r="B585" s="321" t="s">
        <v>1480</v>
      </c>
      <c r="C585" s="158">
        <v>415.51</v>
      </c>
      <c r="D585" s="158"/>
      <c r="E585" s="158"/>
      <c r="F585" s="158">
        <f t="shared" si="61"/>
        <v>415.51</v>
      </c>
      <c r="G585" s="888">
        <f t="shared" si="62"/>
        <v>2.1064024475249735E-3</v>
      </c>
      <c r="H585" s="397">
        <f t="shared" si="65"/>
        <v>9.0184567589557982</v>
      </c>
      <c r="I585" s="387">
        <f t="shared" si="64"/>
        <v>1.9840604869702756</v>
      </c>
      <c r="J585" s="387">
        <v>5.2623961663419383</v>
      </c>
      <c r="K585" s="387">
        <v>10.443485815160555</v>
      </c>
      <c r="L585" s="530">
        <f t="shared" si="63"/>
        <v>6.4278595527011539E-2</v>
      </c>
      <c r="M585" s="5"/>
    </row>
    <row r="586" spans="1:13" s="87" customFormat="1" ht="15.5" x14ac:dyDescent="0.35">
      <c r="A586" s="365">
        <v>93</v>
      </c>
      <c r="B586" s="321" t="s">
        <v>1481</v>
      </c>
      <c r="C586" s="158">
        <v>1506.2</v>
      </c>
      <c r="D586" s="158"/>
      <c r="E586" s="158">
        <v>148.6</v>
      </c>
      <c r="F586" s="158">
        <f t="shared" si="61"/>
        <v>1654.8</v>
      </c>
      <c r="G586" s="888">
        <f t="shared" si="62"/>
        <v>8.3889070543773335E-3</v>
      </c>
      <c r="H586" s="397">
        <f t="shared" si="65"/>
        <v>35.916686107963834</v>
      </c>
      <c r="I586" s="387">
        <f t="shared" si="64"/>
        <v>7.9016709437520438</v>
      </c>
      <c r="J586" s="387">
        <v>20.957890727209065</v>
      </c>
      <c r="K586" s="387">
        <v>11.651511370177589</v>
      </c>
      <c r="L586" s="530">
        <f t="shared" si="63"/>
        <v>4.6185496222566201E-2</v>
      </c>
      <c r="M586" s="5"/>
    </row>
    <row r="587" spans="1:13" s="87" customFormat="1" ht="15.5" x14ac:dyDescent="0.35">
      <c r="A587" s="365">
        <v>94</v>
      </c>
      <c r="B587" s="321" t="s">
        <v>1482</v>
      </c>
      <c r="C587" s="158">
        <v>3220.9</v>
      </c>
      <c r="D587" s="158"/>
      <c r="E587" s="158"/>
      <c r="F587" s="158">
        <f t="shared" si="61"/>
        <v>3220.9</v>
      </c>
      <c r="G587" s="888">
        <f t="shared" si="62"/>
        <v>1.6328154901766954E-2</v>
      </c>
      <c r="H587" s="397">
        <f t="shared" si="65"/>
        <v>69.90817880417012</v>
      </c>
      <c r="I587" s="387">
        <f t="shared" si="64"/>
        <v>15.379799336917426</v>
      </c>
      <c r="J587" s="387">
        <v>40.792404062888373</v>
      </c>
      <c r="K587" s="387">
        <v>17.051522106662063</v>
      </c>
      <c r="L587" s="530">
        <f t="shared" si="63"/>
        <v>4.4438481266303821E-2</v>
      </c>
      <c r="M587" s="5"/>
    </row>
    <row r="588" spans="1:13" s="87" customFormat="1" ht="15.5" x14ac:dyDescent="0.35">
      <c r="A588" s="365">
        <v>95</v>
      </c>
      <c r="B588" s="321" t="s">
        <v>1483</v>
      </c>
      <c r="C588" s="158">
        <v>3593.47</v>
      </c>
      <c r="D588" s="158"/>
      <c r="E588" s="158"/>
      <c r="F588" s="158">
        <f t="shared" si="61"/>
        <v>3593.47</v>
      </c>
      <c r="G588" s="888">
        <f t="shared" si="62"/>
        <v>1.8216875654274423E-2</v>
      </c>
      <c r="H588" s="397">
        <f t="shared" si="65"/>
        <v>77.994642269993221</v>
      </c>
      <c r="I588" s="387">
        <f t="shared" si="64"/>
        <v>17.158821299398507</v>
      </c>
      <c r="J588" s="387">
        <v>45.510969054570914</v>
      </c>
      <c r="K588" s="387">
        <v>12.139429574861174</v>
      </c>
      <c r="L588" s="530">
        <f t="shared" si="63"/>
        <v>4.2522648637340461E-2</v>
      </c>
      <c r="M588" s="5"/>
    </row>
    <row r="589" spans="1:13" s="87" customFormat="1" ht="15.5" x14ac:dyDescent="0.35">
      <c r="A589" s="365">
        <v>96</v>
      </c>
      <c r="B589" s="321" t="s">
        <v>1949</v>
      </c>
      <c r="C589" s="158">
        <v>5258.9</v>
      </c>
      <c r="D589" s="158"/>
      <c r="E589" s="158"/>
      <c r="F589" s="158">
        <f t="shared" si="61"/>
        <v>5258.9</v>
      </c>
      <c r="G589" s="888">
        <f t="shared" si="62"/>
        <v>2.6659670841349382E-2</v>
      </c>
      <c r="H589" s="397">
        <f t="shared" si="65"/>
        <v>114.14204772369531</v>
      </c>
      <c r="I589" s="387">
        <f t="shared" si="64"/>
        <v>25.111250499212968</v>
      </c>
      <c r="J589" s="387">
        <v>66.603487760043365</v>
      </c>
      <c r="K589" s="387">
        <v>10.32893138818374</v>
      </c>
      <c r="L589" s="530">
        <f t="shared" si="63"/>
        <v>4.1108543111893249E-2</v>
      </c>
      <c r="M589" s="5"/>
    </row>
    <row r="590" spans="1:13" s="87" customFormat="1" ht="15.5" x14ac:dyDescent="0.35">
      <c r="A590" s="365">
        <v>97</v>
      </c>
      <c r="B590" s="321" t="s">
        <v>1950</v>
      </c>
      <c r="C590" s="158">
        <v>3743.95</v>
      </c>
      <c r="D590" s="158"/>
      <c r="E590" s="158"/>
      <c r="F590" s="158">
        <f t="shared" si="61"/>
        <v>3743.95</v>
      </c>
      <c r="G590" s="888">
        <f t="shared" si="62"/>
        <v>1.8979724780176468E-2</v>
      </c>
      <c r="H590" s="397">
        <f t="shared" si="65"/>
        <v>81.260742660086535</v>
      </c>
      <c r="I590" s="387">
        <f t="shared" si="64"/>
        <v>17.877363385219038</v>
      </c>
      <c r="J590" s="387">
        <v>47.416784498510026</v>
      </c>
      <c r="K590" s="387">
        <v>1.3832642084202811</v>
      </c>
      <c r="L590" s="530">
        <f t="shared" si="63"/>
        <v>3.9513923730882056E-2</v>
      </c>
      <c r="M590" s="5"/>
    </row>
    <row r="591" spans="1:13" s="87" customFormat="1" ht="15.5" x14ac:dyDescent="0.35">
      <c r="A591" s="365">
        <v>98</v>
      </c>
      <c r="B591" s="321" t="s">
        <v>1952</v>
      </c>
      <c r="C591" s="158">
        <v>272.89999999999998</v>
      </c>
      <c r="D591" s="158"/>
      <c r="E591" s="158"/>
      <c r="F591" s="158">
        <f t="shared" si="61"/>
        <v>272.89999999999998</v>
      </c>
      <c r="G591" s="888">
        <f t="shared" si="62"/>
        <v>1.3834498036859888E-3</v>
      </c>
      <c r="H591" s="397">
        <f t="shared" si="65"/>
        <v>5.9231711619913767</v>
      </c>
      <c r="I591" s="387">
        <f t="shared" si="64"/>
        <v>1.3030976556381029</v>
      </c>
      <c r="J591" s="387">
        <v>3.4562535529703613</v>
      </c>
      <c r="K591" s="387">
        <v>2.3559589742533777</v>
      </c>
      <c r="L591" s="530">
        <f t="shared" si="63"/>
        <v>4.7777505844093883E-2</v>
      </c>
      <c r="M591" s="5"/>
    </row>
    <row r="592" spans="1:13" s="87" customFormat="1" ht="15.5" x14ac:dyDescent="0.35">
      <c r="A592" s="365">
        <v>99</v>
      </c>
      <c r="B592" s="321" t="s">
        <v>1953</v>
      </c>
      <c r="C592" s="158">
        <v>604.1</v>
      </c>
      <c r="D592" s="158"/>
      <c r="E592" s="158"/>
      <c r="F592" s="158">
        <f t="shared" si="61"/>
        <v>604.1</v>
      </c>
      <c r="G592" s="888">
        <f t="shared" si="62"/>
        <v>3.0624478798340271E-3</v>
      </c>
      <c r="H592" s="397">
        <f t="shared" si="65"/>
        <v>13.111717475115395</v>
      </c>
      <c r="I592" s="387">
        <f t="shared" si="64"/>
        <v>2.8845778445253867</v>
      </c>
      <c r="J592" s="387">
        <v>7.6508712764726843</v>
      </c>
      <c r="K592" s="387">
        <v>0.42268377552278225</v>
      </c>
      <c r="L592" s="530">
        <f t="shared" si="63"/>
        <v>3.9844148935004549E-2</v>
      </c>
      <c r="M592" s="5"/>
    </row>
    <row r="593" spans="1:13" s="87" customFormat="1" ht="15.5" x14ac:dyDescent="0.35">
      <c r="A593" s="365">
        <v>100</v>
      </c>
      <c r="B593" s="321" t="s">
        <v>1954</v>
      </c>
      <c r="C593" s="158">
        <v>464.8</v>
      </c>
      <c r="D593" s="158"/>
      <c r="E593" s="158"/>
      <c r="F593" s="158">
        <f t="shared" si="61"/>
        <v>464.8</v>
      </c>
      <c r="G593" s="888">
        <f t="shared" si="62"/>
        <v>2.3562750778792513E-3</v>
      </c>
      <c r="H593" s="397">
        <f t="shared" si="65"/>
        <v>10.088273932186119</v>
      </c>
      <c r="I593" s="387">
        <f t="shared" si="64"/>
        <v>2.2194202650809465</v>
      </c>
      <c r="J593" s="387">
        <v>5.8866495105189598</v>
      </c>
      <c r="K593" s="387">
        <v>2.481664186304763</v>
      </c>
      <c r="L593" s="530">
        <f t="shared" si="63"/>
        <v>4.4483665865083448E-2</v>
      </c>
      <c r="M593" s="5"/>
    </row>
    <row r="594" spans="1:13" s="87" customFormat="1" ht="15.5" x14ac:dyDescent="0.35">
      <c r="A594" s="365">
        <v>101</v>
      </c>
      <c r="B594" s="321" t="s">
        <v>2180</v>
      </c>
      <c r="C594" s="158">
        <v>83.39</v>
      </c>
      <c r="D594" s="158"/>
      <c r="E594" s="158"/>
      <c r="F594" s="158">
        <f t="shared" si="61"/>
        <v>83.39</v>
      </c>
      <c r="G594" s="888">
        <f t="shared" si="62"/>
        <v>4.2274048783207992E-4</v>
      </c>
      <c r="H594" s="397">
        <f t="shared" si="65"/>
        <v>1.8099422616286585</v>
      </c>
      <c r="I594" s="387">
        <f t="shared" si="64"/>
        <v>0.39818729755830484</v>
      </c>
      <c r="J594" s="387">
        <v>1.0561267269409986</v>
      </c>
      <c r="K594" s="387">
        <v>0.64839559377472478</v>
      </c>
      <c r="L594" s="530">
        <f t="shared" si="63"/>
        <v>4.6919917015261867E-2</v>
      </c>
      <c r="M594" s="5"/>
    </row>
    <row r="595" spans="1:13" s="87" customFormat="1" ht="15.5" x14ac:dyDescent="0.35">
      <c r="A595" s="365">
        <v>102</v>
      </c>
      <c r="B595" s="321" t="s">
        <v>1955</v>
      </c>
      <c r="C595" s="158">
        <v>489.6</v>
      </c>
      <c r="D595" s="158"/>
      <c r="E595" s="158"/>
      <c r="F595" s="158">
        <f t="shared" si="61"/>
        <v>489.6</v>
      </c>
      <c r="G595" s="888">
        <f t="shared" si="62"/>
        <v>2.4819971560449258E-3</v>
      </c>
      <c r="H595" s="397">
        <f t="shared" si="65"/>
        <v>10.626546723748547</v>
      </c>
      <c r="I595" s="387">
        <f t="shared" si="64"/>
        <v>2.3378402792246802</v>
      </c>
      <c r="J595" s="387">
        <v>6.2007392434382158</v>
      </c>
      <c r="K595" s="387">
        <v>0.65437672886426645</v>
      </c>
      <c r="L595" s="530">
        <f t="shared" si="63"/>
        <v>4.0481010978912803E-2</v>
      </c>
      <c r="M595" s="5"/>
    </row>
    <row r="596" spans="1:13" s="87" customFormat="1" ht="15.5" x14ac:dyDescent="0.35">
      <c r="A596" s="365">
        <v>103</v>
      </c>
      <c r="B596" s="321" t="s">
        <v>1956</v>
      </c>
      <c r="C596" s="158">
        <v>127.92</v>
      </c>
      <c r="D596" s="158"/>
      <c r="E596" s="158"/>
      <c r="F596" s="158">
        <f t="shared" si="61"/>
        <v>127.92</v>
      </c>
      <c r="G596" s="888">
        <f t="shared" si="62"/>
        <v>6.4848259028036531E-4</v>
      </c>
      <c r="H596" s="397">
        <f t="shared" si="65"/>
        <v>2.77644578615587</v>
      </c>
      <c r="I596" s="387">
        <f t="shared" si="64"/>
        <v>0.61081807295429136</v>
      </c>
      <c r="J596" s="387">
        <v>1.6200951062512594</v>
      </c>
      <c r="K596" s="387">
        <v>0.69137866628261768</v>
      </c>
      <c r="L596" s="530">
        <f t="shared" si="63"/>
        <v>4.4549231016604428E-2</v>
      </c>
      <c r="M596" s="5"/>
    </row>
    <row r="597" spans="1:13" s="87" customFormat="1" ht="15.5" x14ac:dyDescent="0.35">
      <c r="A597" s="365">
        <v>104</v>
      </c>
      <c r="B597" s="321" t="s">
        <v>1957</v>
      </c>
      <c r="C597" s="158">
        <v>129.1</v>
      </c>
      <c r="D597" s="158"/>
      <c r="E597" s="158"/>
      <c r="F597" s="158">
        <f t="shared" si="61"/>
        <v>129.1</v>
      </c>
      <c r="G597" s="888">
        <f t="shared" si="62"/>
        <v>6.5446452787050631E-4</v>
      </c>
      <c r="H597" s="397">
        <f t="shared" si="65"/>
        <v>2.8020571528511793</v>
      </c>
      <c r="I597" s="387">
        <f t="shared" si="64"/>
        <v>0.61645257362725947</v>
      </c>
      <c r="J597" s="387">
        <v>1.635039698382095</v>
      </c>
      <c r="K597" s="387">
        <v>0.59355162625875746</v>
      </c>
      <c r="L597" s="530">
        <f t="shared" si="63"/>
        <v>4.3742068560180411E-2</v>
      </c>
      <c r="M597" s="5"/>
    </row>
    <row r="598" spans="1:13" s="87" customFormat="1" ht="15.5" x14ac:dyDescent="0.35">
      <c r="A598" s="365">
        <v>105</v>
      </c>
      <c r="B598" s="321" t="s">
        <v>1958</v>
      </c>
      <c r="C598" s="158">
        <v>136.4</v>
      </c>
      <c r="D598" s="158"/>
      <c r="E598" s="158"/>
      <c r="F598" s="158">
        <f t="shared" si="61"/>
        <v>136.4</v>
      </c>
      <c r="G598" s="888">
        <f t="shared" si="62"/>
        <v>6.9147142991120888E-4</v>
      </c>
      <c r="H598" s="397">
        <f t="shared" si="65"/>
        <v>2.960500353593345</v>
      </c>
      <c r="I598" s="387">
        <f t="shared" si="64"/>
        <v>0.65131007779053585</v>
      </c>
      <c r="J598" s="387">
        <v>1.7274935310559083</v>
      </c>
      <c r="K598" s="387">
        <v>1.4758197395516641</v>
      </c>
      <c r="L598" s="530">
        <f t="shared" si="63"/>
        <v>4.9964250014600094E-2</v>
      </c>
      <c r="M598" s="5"/>
    </row>
    <row r="599" spans="1:13" s="87" customFormat="1" ht="15.5" x14ac:dyDescent="0.35">
      <c r="A599" s="365">
        <v>106</v>
      </c>
      <c r="B599" s="321" t="s">
        <v>1959</v>
      </c>
      <c r="C599" s="158">
        <v>117.1</v>
      </c>
      <c r="D599" s="158"/>
      <c r="E599" s="158"/>
      <c r="F599" s="158">
        <f t="shared" si="61"/>
        <v>117.1</v>
      </c>
      <c r="G599" s="888">
        <f t="shared" si="62"/>
        <v>5.9363126424195412E-4</v>
      </c>
      <c r="H599" s="397">
        <f t="shared" si="65"/>
        <v>2.5416025762887142</v>
      </c>
      <c r="I599" s="387">
        <f t="shared" si="64"/>
        <v>0.5591525667835171</v>
      </c>
      <c r="J599" s="387">
        <v>1.4830607953566481</v>
      </c>
      <c r="K599" s="387">
        <v>2.307298892168971</v>
      </c>
      <c r="L599" s="530">
        <f t="shared" si="63"/>
        <v>5.8848119817231856E-2</v>
      </c>
      <c r="M599" s="5"/>
    </row>
    <row r="600" spans="1:13" s="87" customFormat="1" ht="15.5" x14ac:dyDescent="0.35">
      <c r="A600" s="365">
        <v>107</v>
      </c>
      <c r="B600" s="321" t="s">
        <v>1960</v>
      </c>
      <c r="C600" s="158">
        <v>291.16000000000003</v>
      </c>
      <c r="D600" s="158"/>
      <c r="E600" s="158"/>
      <c r="F600" s="158">
        <f t="shared" si="61"/>
        <v>291.16000000000003</v>
      </c>
      <c r="G600" s="888">
        <f t="shared" si="62"/>
        <v>1.4760177531741026E-3</v>
      </c>
      <c r="H600" s="397">
        <f t="shared" si="65"/>
        <v>6.3194962093272613</v>
      </c>
      <c r="I600" s="387">
        <f t="shared" si="64"/>
        <v>1.3902891660519976</v>
      </c>
      <c r="J600" s="387">
        <v>3.6875147837407498</v>
      </c>
      <c r="K600" s="387">
        <v>0.60825102605508885</v>
      </c>
      <c r="L600" s="530">
        <f t="shared" si="63"/>
        <v>4.1233518289514687E-2</v>
      </c>
      <c r="M600" s="5"/>
    </row>
    <row r="601" spans="1:13" s="87" customFormat="1" ht="15.5" x14ac:dyDescent="0.35">
      <c r="A601" s="365">
        <v>108</v>
      </c>
      <c r="B601" s="321" t="s">
        <v>1961</v>
      </c>
      <c r="C601" s="158">
        <v>395.1</v>
      </c>
      <c r="D601" s="158">
        <v>60.1</v>
      </c>
      <c r="E601" s="158"/>
      <c r="F601" s="158">
        <f t="shared" si="61"/>
        <v>455.20000000000005</v>
      </c>
      <c r="G601" s="888">
        <f t="shared" si="62"/>
        <v>2.3076084669764099E-3</v>
      </c>
      <c r="H601" s="397">
        <f t="shared" si="65"/>
        <v>9.8799102709361488</v>
      </c>
      <c r="I601" s="387">
        <f t="shared" si="64"/>
        <v>2.1735802596059526</v>
      </c>
      <c r="J601" s="387">
        <v>5.7650663880986039</v>
      </c>
      <c r="K601" s="387">
        <v>1.9808708415194063</v>
      </c>
      <c r="L601" s="530">
        <f t="shared" si="63"/>
        <v>4.3496106678734867E-2</v>
      </c>
      <c r="M601" s="5"/>
    </row>
    <row r="602" spans="1:13" s="87" customFormat="1" ht="15.5" x14ac:dyDescent="0.35">
      <c r="A602" s="365">
        <v>109</v>
      </c>
      <c r="B602" s="321" t="s">
        <v>1962</v>
      </c>
      <c r="C602" s="158">
        <v>120</v>
      </c>
      <c r="D602" s="158"/>
      <c r="E602" s="158"/>
      <c r="F602" s="158">
        <f t="shared" si="61"/>
        <v>120</v>
      </c>
      <c r="G602" s="888">
        <f t="shared" si="62"/>
        <v>6.0833263628552096E-4</v>
      </c>
      <c r="H602" s="397">
        <f t="shared" si="65"/>
        <v>2.6045457656246436</v>
      </c>
      <c r="I602" s="387">
        <f t="shared" si="64"/>
        <v>0.57300006843742157</v>
      </c>
      <c r="J602" s="387">
        <v>1.5197890302544645</v>
      </c>
      <c r="K602" s="387">
        <v>0.53272652365324868</v>
      </c>
      <c r="L602" s="530">
        <f t="shared" si="63"/>
        <v>4.3583844899748155E-2</v>
      </c>
      <c r="M602" s="5"/>
    </row>
    <row r="603" spans="1:13" s="87" customFormat="1" ht="15.5" x14ac:dyDescent="0.35">
      <c r="A603" s="365">
        <v>110</v>
      </c>
      <c r="B603" s="321" t="s">
        <v>1963</v>
      </c>
      <c r="C603" s="158">
        <v>390.8</v>
      </c>
      <c r="D603" s="158"/>
      <c r="E603" s="158"/>
      <c r="F603" s="158">
        <f t="shared" si="61"/>
        <v>390.8</v>
      </c>
      <c r="G603" s="888">
        <f t="shared" si="62"/>
        <v>1.9811366188365134E-3</v>
      </c>
      <c r="H603" s="397">
        <f t="shared" si="65"/>
        <v>8.4821373767175903</v>
      </c>
      <c r="I603" s="387">
        <f t="shared" si="64"/>
        <v>1.8660702228778698</v>
      </c>
      <c r="J603" s="387">
        <v>4.9494462751953732</v>
      </c>
      <c r="K603" s="387">
        <v>0.85408581575235398</v>
      </c>
      <c r="L603" s="530">
        <f t="shared" si="63"/>
        <v>4.1329937795658106E-2</v>
      </c>
      <c r="M603" s="5"/>
    </row>
    <row r="604" spans="1:13" s="87" customFormat="1" ht="15.5" x14ac:dyDescent="0.35">
      <c r="A604" s="365">
        <v>111</v>
      </c>
      <c r="B604" s="321" t="s">
        <v>1964</v>
      </c>
      <c r="C604" s="158">
        <v>105.1</v>
      </c>
      <c r="D604" s="158"/>
      <c r="E604" s="158"/>
      <c r="F604" s="158">
        <f t="shared" si="61"/>
        <v>105.1</v>
      </c>
      <c r="G604" s="888">
        <f t="shared" si="62"/>
        <v>5.3279800061340203E-4</v>
      </c>
      <c r="H604" s="397">
        <f t="shared" si="65"/>
        <v>2.28114799972625</v>
      </c>
      <c r="I604" s="387">
        <f t="shared" si="64"/>
        <v>0.50185255993977507</v>
      </c>
      <c r="J604" s="387">
        <v>1.3310818923312018</v>
      </c>
      <c r="K604" s="387">
        <v>1.1521288185193475</v>
      </c>
      <c r="L604" s="530">
        <f t="shared" si="63"/>
        <v>5.0106672412146287E-2</v>
      </c>
      <c r="M604" s="5"/>
    </row>
    <row r="605" spans="1:13" s="87" customFormat="1" ht="15.5" x14ac:dyDescent="0.35">
      <c r="A605" s="365">
        <v>112</v>
      </c>
      <c r="B605" s="321" t="s">
        <v>1965</v>
      </c>
      <c r="C605" s="158">
        <v>168.5</v>
      </c>
      <c r="D605" s="158"/>
      <c r="E605" s="158"/>
      <c r="F605" s="158">
        <f t="shared" si="61"/>
        <v>168.5</v>
      </c>
      <c r="G605" s="888">
        <f t="shared" si="62"/>
        <v>8.5420041011758567E-4</v>
      </c>
      <c r="H605" s="397">
        <f t="shared" si="65"/>
        <v>3.657216345897937</v>
      </c>
      <c r="I605" s="387">
        <f t="shared" si="64"/>
        <v>0.80458759609754615</v>
      </c>
      <c r="J605" s="387">
        <v>2.1340370966489774</v>
      </c>
      <c r="K605" s="387">
        <v>0.27117858244956045</v>
      </c>
      <c r="L605" s="530">
        <f t="shared" si="63"/>
        <v>4.0753825644474904E-2</v>
      </c>
      <c r="M605" s="5"/>
    </row>
    <row r="606" spans="1:13" s="87" customFormat="1" ht="15.5" x14ac:dyDescent="0.35">
      <c r="A606" s="365">
        <v>113</v>
      </c>
      <c r="B606" s="321" t="s">
        <v>1966</v>
      </c>
      <c r="C606" s="158">
        <v>227.3</v>
      </c>
      <c r="D606" s="158"/>
      <c r="E606" s="158"/>
      <c r="F606" s="158">
        <f t="shared" si="61"/>
        <v>227.3</v>
      </c>
      <c r="G606" s="888">
        <f t="shared" si="62"/>
        <v>1.152283401897491E-3</v>
      </c>
      <c r="H606" s="397">
        <f t="shared" si="65"/>
        <v>4.9334437710540131</v>
      </c>
      <c r="I606" s="387">
        <f t="shared" si="64"/>
        <v>1.085357629631883</v>
      </c>
      <c r="J606" s="387">
        <v>2.8787337214736657</v>
      </c>
      <c r="K606" s="387">
        <v>6.004363967285733</v>
      </c>
      <c r="L606" s="530">
        <f t="shared" si="63"/>
        <v>6.5560488734911104E-2</v>
      </c>
      <c r="M606" s="5"/>
    </row>
    <row r="607" spans="1:13" s="87" customFormat="1" ht="15.5" x14ac:dyDescent="0.35">
      <c r="A607" s="365">
        <v>114</v>
      </c>
      <c r="B607" s="321" t="s">
        <v>1968</v>
      </c>
      <c r="C607" s="158">
        <v>1851.82</v>
      </c>
      <c r="D607" s="158"/>
      <c r="E607" s="158"/>
      <c r="F607" s="158">
        <f t="shared" si="61"/>
        <v>1851.82</v>
      </c>
      <c r="G607" s="888">
        <f t="shared" si="62"/>
        <v>9.3876878543854448E-3</v>
      </c>
      <c r="H607" s="397">
        <f t="shared" si="65"/>
        <v>40.192916164158561</v>
      </c>
      <c r="I607" s="387">
        <f t="shared" si="64"/>
        <v>8.842441556114883</v>
      </c>
      <c r="J607" s="387">
        <v>23.45313101671519</v>
      </c>
      <c r="K607" s="387">
        <v>3.7563346632504899</v>
      </c>
      <c r="L607" s="530">
        <f t="shared" si="63"/>
        <v>4.1172912810229466E-2</v>
      </c>
      <c r="M607" s="5"/>
    </row>
    <row r="608" spans="1:13" s="87" customFormat="1" ht="15.5" x14ac:dyDescent="0.35">
      <c r="A608" s="365">
        <v>115</v>
      </c>
      <c r="B608" s="321" t="s">
        <v>1969</v>
      </c>
      <c r="C608" s="158">
        <v>933.25</v>
      </c>
      <c r="D608" s="158"/>
      <c r="E608" s="158"/>
      <c r="F608" s="158">
        <f t="shared" si="61"/>
        <v>933.25</v>
      </c>
      <c r="G608" s="888">
        <f t="shared" si="62"/>
        <v>4.7310536067788535E-3</v>
      </c>
      <c r="H608" s="397">
        <f t="shared" si="65"/>
        <v>20.25576946474332</v>
      </c>
      <c r="I608" s="387">
        <f t="shared" si="64"/>
        <v>4.4562692822435306</v>
      </c>
      <c r="J608" s="387">
        <v>11.819525937374827</v>
      </c>
      <c r="K608" s="387">
        <v>12.242214045146058</v>
      </c>
      <c r="L608" s="530">
        <f t="shared" si="63"/>
        <v>5.226228634289605E-2</v>
      </c>
      <c r="M608" s="5"/>
    </row>
    <row r="609" spans="1:13" s="87" customFormat="1" ht="15.5" x14ac:dyDescent="0.35">
      <c r="A609" s="365">
        <v>116</v>
      </c>
      <c r="B609" s="321" t="s">
        <v>1970</v>
      </c>
      <c r="C609" s="158">
        <v>1158.5</v>
      </c>
      <c r="D609" s="158"/>
      <c r="E609" s="158"/>
      <c r="F609" s="158">
        <f t="shared" si="61"/>
        <v>1158.5</v>
      </c>
      <c r="G609" s="888">
        <f t="shared" si="62"/>
        <v>5.8729446594731338E-3</v>
      </c>
      <c r="H609" s="397">
        <f t="shared" si="65"/>
        <v>25.144718912301247</v>
      </c>
      <c r="I609" s="387">
        <f t="shared" si="64"/>
        <v>5.5318381607062745</v>
      </c>
      <c r="J609" s="387">
        <v>14.672296596248309</v>
      </c>
      <c r="K609" s="387">
        <v>0.40195255305140454</v>
      </c>
      <c r="L609" s="530">
        <f t="shared" si="63"/>
        <v>3.9491416678728727E-2</v>
      </c>
      <c r="M609" s="5"/>
    </row>
    <row r="610" spans="1:13" s="87" customFormat="1" ht="15.5" x14ac:dyDescent="0.35">
      <c r="A610" s="365">
        <v>117</v>
      </c>
      <c r="B610" s="321" t="s">
        <v>1971</v>
      </c>
      <c r="C610" s="158">
        <v>3663.95</v>
      </c>
      <c r="D610" s="158"/>
      <c r="E610" s="158">
        <v>111.7</v>
      </c>
      <c r="F610" s="158">
        <f t="shared" si="61"/>
        <v>3775.6499999999996</v>
      </c>
      <c r="G610" s="888">
        <f t="shared" si="62"/>
        <v>1.9140425984928558E-2</v>
      </c>
      <c r="H610" s="397">
        <f t="shared" si="65"/>
        <v>81.948776833172374</v>
      </c>
      <c r="I610" s="387">
        <f t="shared" si="64"/>
        <v>18.028730903297923</v>
      </c>
      <c r="J610" s="387">
        <v>47.81826210066891</v>
      </c>
      <c r="K610" s="387">
        <v>1.9154838562184837</v>
      </c>
      <c r="L610" s="530">
        <f t="shared" si="63"/>
        <v>3.9651782790607631E-2</v>
      </c>
      <c r="M610" s="5"/>
    </row>
    <row r="611" spans="1:13" s="87" customFormat="1" ht="15.5" x14ac:dyDescent="0.35">
      <c r="A611" s="365">
        <v>118</v>
      </c>
      <c r="B611" s="321" t="s">
        <v>1972</v>
      </c>
      <c r="C611" s="158">
        <v>79.3</v>
      </c>
      <c r="D611" s="158"/>
      <c r="E611" s="158"/>
      <c r="F611" s="158">
        <f t="shared" ref="F611:F667" si="66">C611+D611+E611</f>
        <v>79.3</v>
      </c>
      <c r="G611" s="888">
        <f t="shared" si="62"/>
        <v>4.0200648381201508E-4</v>
      </c>
      <c r="H611" s="397">
        <f t="shared" si="65"/>
        <v>1.7211706601169519</v>
      </c>
      <c r="I611" s="387">
        <f t="shared" si="64"/>
        <v>0.37865754522572942</v>
      </c>
      <c r="J611" s="387">
        <v>1.004327250826492</v>
      </c>
      <c r="K611" s="387">
        <v>0.43642011119452628</v>
      </c>
      <c r="L611" s="530">
        <f t="shared" si="63"/>
        <v>4.4647863396767969E-2</v>
      </c>
      <c r="M611" s="5"/>
    </row>
    <row r="612" spans="1:13" s="87" customFormat="1" ht="15.5" x14ac:dyDescent="0.35">
      <c r="A612" s="365">
        <v>119</v>
      </c>
      <c r="B612" s="321" t="s">
        <v>1973</v>
      </c>
      <c r="C612" s="158">
        <v>377.9</v>
      </c>
      <c r="D612" s="158"/>
      <c r="E612" s="158"/>
      <c r="F612" s="158">
        <f t="shared" si="66"/>
        <v>377.9</v>
      </c>
      <c r="G612" s="888">
        <f t="shared" si="62"/>
        <v>1.9157408604358196E-3</v>
      </c>
      <c r="H612" s="397">
        <f t="shared" si="65"/>
        <v>8.20214870691294</v>
      </c>
      <c r="I612" s="387">
        <f t="shared" si="64"/>
        <v>1.8044727155208469</v>
      </c>
      <c r="J612" s="387">
        <v>4.7860689544430182</v>
      </c>
      <c r="K612" s="387">
        <v>0.30260488546240671</v>
      </c>
      <c r="L612" s="530">
        <f t="shared" si="63"/>
        <v>3.9945211067317313E-2</v>
      </c>
      <c r="M612" s="5"/>
    </row>
    <row r="613" spans="1:13" s="87" customFormat="1" ht="15.5" x14ac:dyDescent="0.35">
      <c r="A613" s="365">
        <v>120</v>
      </c>
      <c r="B613" s="321" t="s">
        <v>1974</v>
      </c>
      <c r="C613" s="158">
        <v>86.1</v>
      </c>
      <c r="D613" s="158"/>
      <c r="E613" s="158"/>
      <c r="F613" s="158">
        <f t="shared" si="66"/>
        <v>86.1</v>
      </c>
      <c r="G613" s="888">
        <f t="shared" si="62"/>
        <v>4.3647866653486128E-4</v>
      </c>
      <c r="H613" s="397">
        <f t="shared" si="65"/>
        <v>1.8687615868356817</v>
      </c>
      <c r="I613" s="387">
        <f t="shared" si="64"/>
        <v>0.41112754910384997</v>
      </c>
      <c r="J613" s="387">
        <v>1.0904486292075781</v>
      </c>
      <c r="K613" s="387">
        <v>0.33504494018534475</v>
      </c>
      <c r="L613" s="530">
        <f t="shared" si="63"/>
        <v>4.3035803778541874E-2</v>
      </c>
      <c r="M613" s="5"/>
    </row>
    <row r="614" spans="1:13" s="87" customFormat="1" ht="15.5" x14ac:dyDescent="0.35">
      <c r="A614" s="365">
        <v>121</v>
      </c>
      <c r="B614" s="321" t="s">
        <v>1975</v>
      </c>
      <c r="C614" s="158">
        <v>59.7</v>
      </c>
      <c r="D614" s="158"/>
      <c r="E614" s="158"/>
      <c r="F614" s="158">
        <f t="shared" si="66"/>
        <v>59.7</v>
      </c>
      <c r="G614" s="888">
        <f t="shared" si="62"/>
        <v>3.0264548655204669E-4</v>
      </c>
      <c r="H614" s="397">
        <f t="shared" si="65"/>
        <v>1.2957615183982603</v>
      </c>
      <c r="I614" s="387">
        <f t="shared" si="64"/>
        <v>0.28506753404761725</v>
      </c>
      <c r="J614" s="387">
        <v>0.75609504255159621</v>
      </c>
      <c r="K614" s="387">
        <v>0.56567345423123261</v>
      </c>
      <c r="L614" s="530">
        <f t="shared" si="63"/>
        <v>4.8619724442691893E-2</v>
      </c>
      <c r="M614" s="5"/>
    </row>
    <row r="615" spans="1:13" s="87" customFormat="1" ht="15.5" x14ac:dyDescent="0.35">
      <c r="A615" s="365">
        <v>122</v>
      </c>
      <c r="B615" s="321" t="s">
        <v>1976</v>
      </c>
      <c r="C615" s="158">
        <v>66.099999999999994</v>
      </c>
      <c r="D615" s="158"/>
      <c r="E615" s="158"/>
      <c r="F615" s="158">
        <f t="shared" si="66"/>
        <v>66.099999999999994</v>
      </c>
      <c r="G615" s="888">
        <f t="shared" si="62"/>
        <v>3.3508989382060775E-4</v>
      </c>
      <c r="H615" s="397">
        <f t="shared" si="65"/>
        <v>1.4346706258982409</v>
      </c>
      <c r="I615" s="387">
        <f t="shared" si="64"/>
        <v>0.31562753769761298</v>
      </c>
      <c r="J615" s="387">
        <v>0.83715045749850092</v>
      </c>
      <c r="K615" s="387">
        <v>0.60419601921472155</v>
      </c>
      <c r="L615" s="530">
        <f t="shared" si="63"/>
        <v>4.8285092894237165E-2</v>
      </c>
      <c r="M615" s="5"/>
    </row>
    <row r="616" spans="1:13" s="87" customFormat="1" ht="15.5" x14ac:dyDescent="0.35">
      <c r="A616" s="365">
        <v>123</v>
      </c>
      <c r="B616" s="321" t="s">
        <v>1977</v>
      </c>
      <c r="C616" s="158">
        <v>111.6</v>
      </c>
      <c r="D616" s="158"/>
      <c r="E616" s="158"/>
      <c r="F616" s="158">
        <f t="shared" si="66"/>
        <v>111.6</v>
      </c>
      <c r="G616" s="888">
        <f t="shared" si="62"/>
        <v>5.6574935174553444E-4</v>
      </c>
      <c r="H616" s="397">
        <f t="shared" si="65"/>
        <v>2.4222275620309182</v>
      </c>
      <c r="I616" s="387">
        <f t="shared" si="64"/>
        <v>0.53289006364680203</v>
      </c>
      <c r="J616" s="387">
        <v>1.4134037981366521</v>
      </c>
      <c r="K616" s="387">
        <v>0.70759869364408667</v>
      </c>
      <c r="L616" s="530">
        <f t="shared" si="63"/>
        <v>4.5484947289054292E-2</v>
      </c>
      <c r="M616" s="5"/>
    </row>
    <row r="617" spans="1:13" s="87" customFormat="1" ht="15.5" x14ac:dyDescent="0.35">
      <c r="A617" s="365">
        <v>124</v>
      </c>
      <c r="B617" s="321" t="s">
        <v>1978</v>
      </c>
      <c r="C617" s="158">
        <v>119.2</v>
      </c>
      <c r="D617" s="158"/>
      <c r="E617" s="158"/>
      <c r="F617" s="158">
        <f t="shared" si="66"/>
        <v>119.2</v>
      </c>
      <c r="G617" s="888">
        <f t="shared" si="62"/>
        <v>6.042770853769508E-4</v>
      </c>
      <c r="H617" s="397">
        <f t="shared" si="65"/>
        <v>2.587182127187146</v>
      </c>
      <c r="I617" s="387">
        <f t="shared" si="64"/>
        <v>0.56918006798117216</v>
      </c>
      <c r="J617" s="387">
        <v>1.5096571033861015</v>
      </c>
      <c r="K617" s="387">
        <v>0.339606822880758</v>
      </c>
      <c r="L617" s="530">
        <f t="shared" si="63"/>
        <v>4.1993507730160889E-2</v>
      </c>
      <c r="M617" s="5"/>
    </row>
    <row r="618" spans="1:13" s="87" customFormat="1" ht="15.5" x14ac:dyDescent="0.35">
      <c r="A618" s="365">
        <v>125</v>
      </c>
      <c r="B618" s="321" t="s">
        <v>1980</v>
      </c>
      <c r="C618" s="158">
        <v>67</v>
      </c>
      <c r="D618" s="158"/>
      <c r="E618" s="158"/>
      <c r="F618" s="158">
        <f t="shared" si="66"/>
        <v>67</v>
      </c>
      <c r="G618" s="888">
        <f t="shared" si="62"/>
        <v>3.396523885927492E-4</v>
      </c>
      <c r="H618" s="397">
        <f t="shared" si="65"/>
        <v>1.4542047191404259</v>
      </c>
      <c r="I618" s="387">
        <f t="shared" si="64"/>
        <v>0.31992503821089369</v>
      </c>
      <c r="J618" s="387">
        <v>0.84854887522540934</v>
      </c>
      <c r="K618" s="387">
        <v>0.2108603556990975</v>
      </c>
      <c r="L618" s="530">
        <f t="shared" si="63"/>
        <v>4.2291626690683974E-2</v>
      </c>
      <c r="M618" s="5"/>
    </row>
    <row r="619" spans="1:13" s="87" customFormat="1" ht="15.5" x14ac:dyDescent="0.35">
      <c r="A619" s="365">
        <v>126</v>
      </c>
      <c r="B619" s="321" t="s">
        <v>1981</v>
      </c>
      <c r="C619" s="158">
        <v>212.2</v>
      </c>
      <c r="D619" s="158"/>
      <c r="E619" s="158"/>
      <c r="F619" s="158">
        <f t="shared" si="66"/>
        <v>212.2</v>
      </c>
      <c r="G619" s="888">
        <f t="shared" si="62"/>
        <v>1.0757348784982295E-3</v>
      </c>
      <c r="H619" s="397">
        <f t="shared" si="65"/>
        <v>4.6057050955462442</v>
      </c>
      <c r="I619" s="387">
        <f t="shared" si="64"/>
        <v>1.0132551210201737</v>
      </c>
      <c r="J619" s="387">
        <v>2.6874936018333111</v>
      </c>
      <c r="K619" s="387">
        <v>2.3660964913542957</v>
      </c>
      <c r="L619" s="530">
        <f t="shared" si="63"/>
        <v>5.0294770545494936E-2</v>
      </c>
      <c r="M619" s="5"/>
    </row>
    <row r="620" spans="1:13" s="87" customFormat="1" ht="15.5" x14ac:dyDescent="0.35">
      <c r="A620" s="365">
        <v>127</v>
      </c>
      <c r="B620" s="321" t="s">
        <v>1983</v>
      </c>
      <c r="C620" s="158">
        <v>466.8</v>
      </c>
      <c r="D620" s="158"/>
      <c r="E620" s="158"/>
      <c r="F620" s="158">
        <f t="shared" si="66"/>
        <v>466.8</v>
      </c>
      <c r="G620" s="888">
        <f t="shared" si="62"/>
        <v>2.3664139551506764E-3</v>
      </c>
      <c r="H620" s="397">
        <f t="shared" si="65"/>
        <v>10.131683028279863</v>
      </c>
      <c r="I620" s="387">
        <f t="shared" si="64"/>
        <v>2.22897026622157</v>
      </c>
      <c r="J620" s="387">
        <v>5.9119793276898669</v>
      </c>
      <c r="K620" s="387">
        <v>2.5556680611414651</v>
      </c>
      <c r="L620" s="530">
        <f t="shared" si="63"/>
        <v>4.4619324514423228E-2</v>
      </c>
      <c r="M620" s="5"/>
    </row>
    <row r="621" spans="1:13" s="87" customFormat="1" ht="15.5" x14ac:dyDescent="0.35">
      <c r="A621" s="365">
        <v>128</v>
      </c>
      <c r="B621" s="321" t="s">
        <v>1984</v>
      </c>
      <c r="C621" s="158">
        <v>681.36</v>
      </c>
      <c r="D621" s="158"/>
      <c r="E621" s="158"/>
      <c r="F621" s="158">
        <f t="shared" si="66"/>
        <v>681.36</v>
      </c>
      <c r="G621" s="888">
        <f t="shared" si="62"/>
        <v>3.4541127088291881E-3</v>
      </c>
      <c r="H621" s="397">
        <f t="shared" si="65"/>
        <v>14.788610857216726</v>
      </c>
      <c r="I621" s="387">
        <f t="shared" si="64"/>
        <v>3.2534943885876797</v>
      </c>
      <c r="J621" s="387">
        <v>8.6293621137848504</v>
      </c>
      <c r="K621" s="387">
        <v>0.84445517450648167</v>
      </c>
      <c r="L621" s="530">
        <f t="shared" si="63"/>
        <v>4.0383824313278936E-2</v>
      </c>
      <c r="M621" s="5"/>
    </row>
    <row r="622" spans="1:13" s="87" customFormat="1" ht="15.5" x14ac:dyDescent="0.35">
      <c r="A622" s="365">
        <v>129</v>
      </c>
      <c r="B622" s="321" t="s">
        <v>1985</v>
      </c>
      <c r="C622" s="158">
        <v>504.2</v>
      </c>
      <c r="D622" s="158"/>
      <c r="E622" s="158"/>
      <c r="F622" s="158">
        <f t="shared" si="66"/>
        <v>504.2</v>
      </c>
      <c r="G622" s="888">
        <f t="shared" ref="G622:G666" si="67">1/197260.5*F622</f>
        <v>2.5560109601263305E-3</v>
      </c>
      <c r="H622" s="397">
        <f t="shared" si="65"/>
        <v>10.943433125232877</v>
      </c>
      <c r="I622" s="387">
        <f t="shared" si="64"/>
        <v>2.4075552875512329</v>
      </c>
      <c r="J622" s="387">
        <v>6.3856469087858416</v>
      </c>
      <c r="K622" s="387">
        <v>0.191599073207353</v>
      </c>
      <c r="L622" s="530">
        <f t="shared" si="63"/>
        <v>3.9524463297852648E-2</v>
      </c>
      <c r="M622" s="5"/>
    </row>
    <row r="623" spans="1:13" s="87" customFormat="1" ht="15.5" x14ac:dyDescent="0.35">
      <c r="A623" s="365">
        <v>130</v>
      </c>
      <c r="B623" s="321" t="s">
        <v>1986</v>
      </c>
      <c r="C623" s="158">
        <v>166.6</v>
      </c>
      <c r="D623" s="158"/>
      <c r="E623" s="158"/>
      <c r="F623" s="158">
        <f t="shared" si="66"/>
        <v>166.6</v>
      </c>
      <c r="G623" s="888">
        <f t="shared" si="67"/>
        <v>8.4456847670973155E-4</v>
      </c>
      <c r="H623" s="397">
        <f t="shared" si="65"/>
        <v>3.6159777046088801</v>
      </c>
      <c r="I623" s="387">
        <f t="shared" si="64"/>
        <v>0.79551509501395368</v>
      </c>
      <c r="J623" s="387">
        <v>2.109973770336615</v>
      </c>
      <c r="K623" s="387">
        <v>0.28131609955047859</v>
      </c>
      <c r="L623" s="530">
        <f t="shared" si="63"/>
        <v>4.0833029228751067E-2</v>
      </c>
      <c r="M623" s="5"/>
    </row>
    <row r="624" spans="1:13" s="87" customFormat="1" ht="15.5" x14ac:dyDescent="0.35">
      <c r="A624" s="365">
        <v>131</v>
      </c>
      <c r="B624" s="321" t="s">
        <v>1987</v>
      </c>
      <c r="C624" s="158">
        <v>37.799999999999997</v>
      </c>
      <c r="D624" s="158"/>
      <c r="E624" s="158"/>
      <c r="F624" s="158">
        <f t="shared" si="66"/>
        <v>37.799999999999997</v>
      </c>
      <c r="G624" s="888">
        <f t="shared" si="67"/>
        <v>1.9162478042993909E-4</v>
      </c>
      <c r="H624" s="397">
        <f t="shared" si="65"/>
        <v>0.8204319161717627</v>
      </c>
      <c r="I624" s="387">
        <f t="shared" si="64"/>
        <v>0.18049502155778779</v>
      </c>
      <c r="J624" s="387">
        <v>0.47873354453015626</v>
      </c>
      <c r="K624" s="387">
        <v>0.74105250007711654</v>
      </c>
      <c r="L624" s="530">
        <f t="shared" si="63"/>
        <v>5.8749020696741358E-2</v>
      </c>
      <c r="M624" s="5"/>
    </row>
    <row r="625" spans="1:13" s="87" customFormat="1" ht="15.5" x14ac:dyDescent="0.35">
      <c r="A625" s="365">
        <v>132</v>
      </c>
      <c r="B625" s="321" t="s">
        <v>1989</v>
      </c>
      <c r="C625" s="158">
        <v>146.19999999999999</v>
      </c>
      <c r="D625" s="158"/>
      <c r="E625" s="158"/>
      <c r="F625" s="158">
        <f t="shared" si="66"/>
        <v>146.19999999999999</v>
      </c>
      <c r="G625" s="888">
        <f t="shared" si="67"/>
        <v>7.4115192854119294E-4</v>
      </c>
      <c r="H625" s="397">
        <f t="shared" si="65"/>
        <v>3.1732049244526905</v>
      </c>
      <c r="I625" s="387">
        <f t="shared" si="64"/>
        <v>0.69810508337959187</v>
      </c>
      <c r="J625" s="387">
        <v>1.851609635193356</v>
      </c>
      <c r="K625" s="387">
        <v>0.55756344055049811</v>
      </c>
      <c r="L625" s="530">
        <f t="shared" si="63"/>
        <v>4.2958160626375766E-2</v>
      </c>
      <c r="M625" s="5"/>
    </row>
    <row r="626" spans="1:13" s="87" customFormat="1" ht="15.5" x14ac:dyDescent="0.35">
      <c r="A626" s="365">
        <v>133</v>
      </c>
      <c r="B626" s="321" t="s">
        <v>1990</v>
      </c>
      <c r="C626" s="158">
        <v>73</v>
      </c>
      <c r="D626" s="158"/>
      <c r="E626" s="158"/>
      <c r="F626" s="158">
        <f t="shared" si="66"/>
        <v>73</v>
      </c>
      <c r="G626" s="888">
        <f t="shared" si="67"/>
        <v>3.7006902040702524E-4</v>
      </c>
      <c r="H626" s="397">
        <f t="shared" si="65"/>
        <v>1.5844320074216582</v>
      </c>
      <c r="I626" s="387">
        <f t="shared" si="64"/>
        <v>0.34857504163276481</v>
      </c>
      <c r="J626" s="387">
        <v>0.92453832673813263</v>
      </c>
      <c r="K626" s="387">
        <v>0.37001937418351244</v>
      </c>
      <c r="L626" s="530">
        <f t="shared" si="63"/>
        <v>4.4213215753096821E-2</v>
      </c>
      <c r="M626" s="5"/>
    </row>
    <row r="627" spans="1:13" s="87" customFormat="1" ht="15.5" x14ac:dyDescent="0.35">
      <c r="A627" s="365">
        <v>134</v>
      </c>
      <c r="B627" s="321" t="s">
        <v>1991</v>
      </c>
      <c r="C627" s="158">
        <v>110</v>
      </c>
      <c r="D627" s="158"/>
      <c r="E627" s="158"/>
      <c r="F627" s="158">
        <f t="shared" si="66"/>
        <v>110</v>
      </c>
      <c r="G627" s="888">
        <f t="shared" si="67"/>
        <v>5.5763824992839423E-4</v>
      </c>
      <c r="H627" s="397">
        <f t="shared" si="65"/>
        <v>2.3875002851559235</v>
      </c>
      <c r="I627" s="387">
        <f t="shared" ref="I627:I686" si="68">H627*0.22</f>
        <v>0.52525006273430319</v>
      </c>
      <c r="J627" s="387">
        <v>1.3931399443999259</v>
      </c>
      <c r="K627" s="387">
        <v>1.1501013150991639</v>
      </c>
      <c r="L627" s="530">
        <f t="shared" si="63"/>
        <v>4.9599923703539245E-2</v>
      </c>
      <c r="M627" s="5"/>
    </row>
    <row r="628" spans="1:13" s="87" customFormat="1" ht="15.5" x14ac:dyDescent="0.35">
      <c r="A628" s="365">
        <v>135</v>
      </c>
      <c r="B628" s="321" t="s">
        <v>1992</v>
      </c>
      <c r="C628" s="158">
        <v>382</v>
      </c>
      <c r="D628" s="158"/>
      <c r="E628" s="158"/>
      <c r="F628" s="158">
        <f t="shared" si="66"/>
        <v>382</v>
      </c>
      <c r="G628" s="888">
        <f t="shared" si="67"/>
        <v>1.9365255588422417E-3</v>
      </c>
      <c r="H628" s="397">
        <f t="shared" si="65"/>
        <v>8.2911373539051159</v>
      </c>
      <c r="I628" s="387">
        <f t="shared" si="68"/>
        <v>1.8240502178591256</v>
      </c>
      <c r="J628" s="387">
        <v>4.8379950796433793</v>
      </c>
      <c r="K628" s="387">
        <v>1.3887576172782194</v>
      </c>
      <c r="L628" s="530">
        <f t="shared" si="63"/>
        <v>4.277994834734513E-2</v>
      </c>
      <c r="M628" s="5"/>
    </row>
    <row r="629" spans="1:13" s="87" customFormat="1" ht="15.5" x14ac:dyDescent="0.35">
      <c r="A629" s="365">
        <v>136</v>
      </c>
      <c r="B629" s="321" t="s">
        <v>1993</v>
      </c>
      <c r="C629" s="158">
        <v>226.9</v>
      </c>
      <c r="D629" s="158"/>
      <c r="E629" s="158"/>
      <c r="F629" s="158">
        <f t="shared" si="66"/>
        <v>226.9</v>
      </c>
      <c r="G629" s="888">
        <f t="shared" si="67"/>
        <v>1.1502556264432059E-3</v>
      </c>
      <c r="H629" s="397">
        <f t="shared" si="65"/>
        <v>4.9247619518352632</v>
      </c>
      <c r="I629" s="387">
        <f t="shared" si="68"/>
        <v>1.0834476294037578</v>
      </c>
      <c r="J629" s="387">
        <v>2.8736677580394838</v>
      </c>
      <c r="K629" s="387">
        <v>2.4133274836921359</v>
      </c>
      <c r="L629" s="530">
        <f t="shared" ref="L629:L689" si="69">(K629+J629+I629+H629)/F629</f>
        <v>4.9780541308817282E-2</v>
      </c>
      <c r="M629" s="5"/>
    </row>
    <row r="630" spans="1:13" s="87" customFormat="1" ht="15.5" x14ac:dyDescent="0.35">
      <c r="A630" s="365">
        <v>137</v>
      </c>
      <c r="B630" s="321" t="s">
        <v>1994</v>
      </c>
      <c r="C630" s="158">
        <v>428.31</v>
      </c>
      <c r="D630" s="158"/>
      <c r="E630" s="158"/>
      <c r="F630" s="158">
        <f t="shared" si="66"/>
        <v>428.31</v>
      </c>
      <c r="G630" s="888">
        <f t="shared" si="67"/>
        <v>2.1712912620620957E-3</v>
      </c>
      <c r="H630" s="397">
        <f t="shared" si="65"/>
        <v>9.2962749739557591</v>
      </c>
      <c r="I630" s="387">
        <f t="shared" si="68"/>
        <v>2.0451804942702672</v>
      </c>
      <c r="J630" s="387">
        <v>5.4245069962357482</v>
      </c>
      <c r="K630" s="387">
        <v>3.5166879692834248</v>
      </c>
      <c r="L630" s="530">
        <f t="shared" si="69"/>
        <v>4.7355070938678058E-2</v>
      </c>
      <c r="M630" s="5"/>
    </row>
    <row r="631" spans="1:13" s="87" customFormat="1" ht="15.5" x14ac:dyDescent="0.35">
      <c r="A631" s="365">
        <v>138</v>
      </c>
      <c r="B631" s="321" t="s">
        <v>1995</v>
      </c>
      <c r="C631" s="158">
        <v>744.3</v>
      </c>
      <c r="D631" s="158"/>
      <c r="E631" s="158"/>
      <c r="F631" s="158">
        <f t="shared" si="66"/>
        <v>744.3</v>
      </c>
      <c r="G631" s="888">
        <f t="shared" si="67"/>
        <v>3.7731831765609436E-3</v>
      </c>
      <c r="H631" s="397">
        <f t="shared" si="65"/>
        <v>16.154695111286852</v>
      </c>
      <c r="I631" s="387">
        <f t="shared" si="68"/>
        <v>3.5540329244831073</v>
      </c>
      <c r="J631" s="387">
        <v>9.4264914601533167</v>
      </c>
      <c r="K631" s="387">
        <v>3.4684408740834543</v>
      </c>
      <c r="L631" s="530">
        <f t="shared" si="69"/>
        <v>4.3804461064096106E-2</v>
      </c>
      <c r="M631" s="5"/>
    </row>
    <row r="632" spans="1:13" s="87" customFormat="1" ht="15.5" x14ac:dyDescent="0.35">
      <c r="A632" s="365">
        <v>139</v>
      </c>
      <c r="B632" s="321" t="s">
        <v>1996</v>
      </c>
      <c r="C632" s="158">
        <v>1084.5899999999999</v>
      </c>
      <c r="D632" s="158"/>
      <c r="E632" s="158"/>
      <c r="F632" s="158">
        <f t="shared" si="66"/>
        <v>1084.5899999999999</v>
      </c>
      <c r="G632" s="888">
        <f t="shared" si="67"/>
        <v>5.4982624499076097E-3</v>
      </c>
      <c r="H632" s="397">
        <f t="shared" si="65"/>
        <v>23.540535766156935</v>
      </c>
      <c r="I632" s="387">
        <f t="shared" si="68"/>
        <v>5.1789178685545254</v>
      </c>
      <c r="J632" s="387">
        <v>13.736233202697415</v>
      </c>
      <c r="K632" s="387">
        <v>0.63810674296736836</v>
      </c>
      <c r="L632" s="530">
        <f t="shared" si="69"/>
        <v>3.9732796338133529E-2</v>
      </c>
      <c r="M632" s="5"/>
    </row>
    <row r="633" spans="1:13" s="87" customFormat="1" ht="15.5" x14ac:dyDescent="0.35">
      <c r="A633" s="365">
        <v>140</v>
      </c>
      <c r="B633" s="321" t="s">
        <v>1997</v>
      </c>
      <c r="C633" s="158">
        <v>1069.71</v>
      </c>
      <c r="D633" s="158"/>
      <c r="E633" s="158"/>
      <c r="F633" s="158">
        <f t="shared" si="66"/>
        <v>1069.71</v>
      </c>
      <c r="G633" s="888">
        <f t="shared" si="67"/>
        <v>5.4228292030082054E-3</v>
      </c>
      <c r="H633" s="397">
        <f t="shared" si="65"/>
        <v>23.217572091219481</v>
      </c>
      <c r="I633" s="387">
        <f t="shared" si="68"/>
        <v>5.1078658600682854</v>
      </c>
      <c r="J633" s="387">
        <v>13.54777936294586</v>
      </c>
      <c r="K633" s="387">
        <v>2.0294258659719304</v>
      </c>
      <c r="L633" s="530">
        <f t="shared" si="69"/>
        <v>4.1041631077773935E-2</v>
      </c>
      <c r="M633" s="5"/>
    </row>
    <row r="634" spans="1:13" s="87" customFormat="1" ht="15.5" x14ac:dyDescent="0.35">
      <c r="A634" s="365">
        <v>141</v>
      </c>
      <c r="B634" s="321" t="s">
        <v>1998</v>
      </c>
      <c r="C634" s="158">
        <v>196.8</v>
      </c>
      <c r="D634" s="158"/>
      <c r="E634" s="158"/>
      <c r="F634" s="158">
        <f t="shared" si="66"/>
        <v>196.8</v>
      </c>
      <c r="G634" s="888">
        <f t="shared" si="67"/>
        <v>9.9766552350825433E-4</v>
      </c>
      <c r="H634" s="397">
        <f t="shared" si="65"/>
        <v>4.2714550556244157</v>
      </c>
      <c r="I634" s="387">
        <f t="shared" si="68"/>
        <v>0.93972011223737151</v>
      </c>
      <c r="J634" s="387">
        <v>2.492454009617322</v>
      </c>
      <c r="K634" s="387">
        <v>0.64626671518353185</v>
      </c>
      <c r="L634" s="530">
        <f t="shared" si="69"/>
        <v>4.2428332787919923E-2</v>
      </c>
      <c r="M634" s="5"/>
    </row>
    <row r="635" spans="1:13" s="87" customFormat="1" ht="15.5" x14ac:dyDescent="0.35">
      <c r="A635" s="365">
        <v>142</v>
      </c>
      <c r="B635" s="321" t="s">
        <v>1999</v>
      </c>
      <c r="C635" s="158">
        <v>625.9</v>
      </c>
      <c r="D635" s="158"/>
      <c r="E635" s="158"/>
      <c r="F635" s="158">
        <f t="shared" si="66"/>
        <v>625.9</v>
      </c>
      <c r="G635" s="888">
        <f t="shared" si="67"/>
        <v>3.1729616420925629E-3</v>
      </c>
      <c r="H635" s="397">
        <f t="shared" si="65"/>
        <v>13.584876622537204</v>
      </c>
      <c r="I635" s="387">
        <f t="shared" si="68"/>
        <v>2.9886728569581846</v>
      </c>
      <c r="J635" s="387">
        <v>7.9269662836355774</v>
      </c>
      <c r="K635" s="387">
        <v>2.8448407364451551</v>
      </c>
      <c r="L635" s="530">
        <f t="shared" si="69"/>
        <v>4.3689657292820129E-2</v>
      </c>
      <c r="M635" s="5"/>
    </row>
    <row r="636" spans="1:13" s="87" customFormat="1" ht="15.5" x14ac:dyDescent="0.35">
      <c r="A636" s="365">
        <v>143</v>
      </c>
      <c r="B636" s="321" t="s">
        <v>2001</v>
      </c>
      <c r="C636" s="158">
        <v>561.25</v>
      </c>
      <c r="D636" s="158"/>
      <c r="E636" s="158"/>
      <c r="F636" s="158">
        <f t="shared" si="66"/>
        <v>561.25</v>
      </c>
      <c r="G636" s="888">
        <f t="shared" si="67"/>
        <v>2.8452224342937387E-3</v>
      </c>
      <c r="H636" s="397">
        <f t="shared" si="65"/>
        <v>12.181677591306928</v>
      </c>
      <c r="I636" s="387">
        <f t="shared" si="68"/>
        <v>2.6799690700875241</v>
      </c>
      <c r="J636" s="387">
        <v>7.1081799435859851</v>
      </c>
      <c r="K636" s="387">
        <v>0.41817258041287364</v>
      </c>
      <c r="L636" s="530">
        <f t="shared" si="69"/>
        <v>3.9889530842571602E-2</v>
      </c>
      <c r="M636" s="5"/>
    </row>
    <row r="637" spans="1:13" s="87" customFormat="1" ht="15.5" x14ac:dyDescent="0.35">
      <c r="A637" s="365">
        <v>144</v>
      </c>
      <c r="B637" s="321" t="s">
        <v>2002</v>
      </c>
      <c r="C637" s="158">
        <v>122.9</v>
      </c>
      <c r="D637" s="158"/>
      <c r="E637" s="158"/>
      <c r="F637" s="158">
        <f t="shared" si="66"/>
        <v>122.9</v>
      </c>
      <c r="G637" s="888">
        <f t="shared" si="67"/>
        <v>6.230340083290877E-4</v>
      </c>
      <c r="H637" s="397">
        <f t="shared" si="65"/>
        <v>2.6674889549605725</v>
      </c>
      <c r="I637" s="387">
        <f t="shared" si="68"/>
        <v>0.58684757009132593</v>
      </c>
      <c r="J637" s="387">
        <v>1.5565172651522807</v>
      </c>
      <c r="K637" s="387">
        <v>0.60166163993949207</v>
      </c>
      <c r="L637" s="530">
        <f t="shared" si="69"/>
        <v>4.4039995363251996E-2</v>
      </c>
      <c r="M637" s="5"/>
    </row>
    <row r="638" spans="1:13" s="87" customFormat="1" ht="15.5" x14ac:dyDescent="0.35">
      <c r="A638" s="365">
        <v>145</v>
      </c>
      <c r="B638" s="321" t="s">
        <v>2003</v>
      </c>
      <c r="C638" s="158">
        <v>82.5</v>
      </c>
      <c r="D638" s="158"/>
      <c r="E638" s="158"/>
      <c r="F638" s="158">
        <f t="shared" si="66"/>
        <v>82.5</v>
      </c>
      <c r="G638" s="888">
        <f t="shared" si="67"/>
        <v>4.1822868744629567E-4</v>
      </c>
      <c r="H638" s="397">
        <f t="shared" si="65"/>
        <v>1.7906252138669425</v>
      </c>
      <c r="I638" s="387">
        <f t="shared" si="68"/>
        <v>0.39393754705072737</v>
      </c>
      <c r="J638" s="387">
        <v>1.0448549582999445</v>
      </c>
      <c r="K638" s="387">
        <v>0.57682472304224253</v>
      </c>
      <c r="L638" s="530">
        <f t="shared" si="69"/>
        <v>4.6136272027392199E-2</v>
      </c>
      <c r="M638" s="5"/>
    </row>
    <row r="639" spans="1:13" s="87" customFormat="1" ht="15.5" x14ac:dyDescent="0.35">
      <c r="A639" s="365">
        <v>146</v>
      </c>
      <c r="B639" s="321" t="s">
        <v>2004</v>
      </c>
      <c r="C639" s="158">
        <v>118.7</v>
      </c>
      <c r="D639" s="158"/>
      <c r="E639" s="158"/>
      <c r="F639" s="158">
        <f t="shared" si="66"/>
        <v>118.7</v>
      </c>
      <c r="G639" s="888">
        <f t="shared" si="67"/>
        <v>6.0174236605909455E-4</v>
      </c>
      <c r="H639" s="397">
        <f t="shared" si="65"/>
        <v>2.5763298531637102</v>
      </c>
      <c r="I639" s="387">
        <f t="shared" si="68"/>
        <v>0.56679256769601627</v>
      </c>
      <c r="J639" s="387">
        <v>1.5033246490933745</v>
      </c>
      <c r="K639" s="387">
        <v>1.4902150138349677</v>
      </c>
      <c r="L639" s="530">
        <f t="shared" si="69"/>
        <v>5.1698922357102522E-2</v>
      </c>
      <c r="M639" s="5"/>
    </row>
    <row r="640" spans="1:13" s="87" customFormat="1" ht="15.5" x14ac:dyDescent="0.35">
      <c r="A640" s="365">
        <v>147</v>
      </c>
      <c r="B640" s="321" t="s">
        <v>2005</v>
      </c>
      <c r="C640" s="158">
        <v>113.8</v>
      </c>
      <c r="D640" s="158"/>
      <c r="E640" s="158"/>
      <c r="F640" s="158">
        <f t="shared" si="66"/>
        <v>113.8</v>
      </c>
      <c r="G640" s="888">
        <f t="shared" si="67"/>
        <v>5.7690211674410235E-4</v>
      </c>
      <c r="H640" s="397">
        <f t="shared" si="65"/>
        <v>2.4699775677340368</v>
      </c>
      <c r="I640" s="387">
        <f t="shared" si="68"/>
        <v>0.54339506490148815</v>
      </c>
      <c r="J640" s="387">
        <v>1.4412665970246505</v>
      </c>
      <c r="K640" s="387">
        <v>0.19565408004772025</v>
      </c>
      <c r="L640" s="530">
        <f t="shared" si="69"/>
        <v>4.0863737343654623E-2</v>
      </c>
      <c r="M640" s="5"/>
    </row>
    <row r="641" spans="1:13" s="87" customFormat="1" ht="15.5" x14ac:dyDescent="0.35">
      <c r="A641" s="365">
        <v>148</v>
      </c>
      <c r="B641" s="321" t="s">
        <v>2006</v>
      </c>
      <c r="C641" s="158">
        <v>294</v>
      </c>
      <c r="D641" s="158"/>
      <c r="E641" s="158"/>
      <c r="F641" s="158">
        <f t="shared" si="66"/>
        <v>294</v>
      </c>
      <c r="G641" s="888">
        <f t="shared" si="67"/>
        <v>1.4904149588995264E-3</v>
      </c>
      <c r="H641" s="397">
        <f t="shared" si="65"/>
        <v>6.3811371257803771</v>
      </c>
      <c r="I641" s="387">
        <f t="shared" si="68"/>
        <v>1.403850167671683</v>
      </c>
      <c r="J641" s="387">
        <v>3.7234831241234381</v>
      </c>
      <c r="K641" s="387">
        <v>1.4993387792257942</v>
      </c>
      <c r="L641" s="530">
        <f t="shared" si="69"/>
        <v>4.4244248968711881E-2</v>
      </c>
      <c r="M641" s="5"/>
    </row>
    <row r="642" spans="1:13" s="87" customFormat="1" ht="15.5" x14ac:dyDescent="0.35">
      <c r="A642" s="365">
        <v>149</v>
      </c>
      <c r="B642" s="321" t="s">
        <v>2007</v>
      </c>
      <c r="C642" s="158">
        <v>38.6</v>
      </c>
      <c r="D642" s="158"/>
      <c r="E642" s="158"/>
      <c r="F642" s="158">
        <f t="shared" si="66"/>
        <v>38.6</v>
      </c>
      <c r="G642" s="888">
        <f t="shared" si="67"/>
        <v>1.9568033133850925E-4</v>
      </c>
      <c r="H642" s="397">
        <f t="shared" si="65"/>
        <v>0.83779555460926036</v>
      </c>
      <c r="I642" s="387">
        <f t="shared" si="68"/>
        <v>0.18431502201403729</v>
      </c>
      <c r="J642" s="387">
        <v>0.48886547139851949</v>
      </c>
      <c r="K642" s="387">
        <v>0.19565408004772025</v>
      </c>
      <c r="L642" s="530">
        <f t="shared" si="69"/>
        <v>4.4213215753096821E-2</v>
      </c>
      <c r="M642" s="5"/>
    </row>
    <row r="643" spans="1:13" s="87" customFormat="1" ht="15.5" x14ac:dyDescent="0.35">
      <c r="A643" s="365">
        <v>150</v>
      </c>
      <c r="B643" s="321" t="s">
        <v>2008</v>
      </c>
      <c r="C643" s="158">
        <v>295.8</v>
      </c>
      <c r="D643" s="158"/>
      <c r="E643" s="158"/>
      <c r="F643" s="158">
        <f t="shared" si="66"/>
        <v>295.8</v>
      </c>
      <c r="G643" s="888">
        <f t="shared" si="67"/>
        <v>1.4995399484438092E-3</v>
      </c>
      <c r="H643" s="397">
        <f t="shared" si="65"/>
        <v>6.4202053122647467</v>
      </c>
      <c r="I643" s="387">
        <f t="shared" si="68"/>
        <v>1.4124451686982442</v>
      </c>
      <c r="J643" s="387">
        <v>3.7462799595772553</v>
      </c>
      <c r="K643" s="387">
        <v>3.04926376878517</v>
      </c>
      <c r="L643" s="530">
        <f t="shared" si="69"/>
        <v>4.9452989213405733E-2</v>
      </c>
      <c r="M643" s="5"/>
    </row>
    <row r="644" spans="1:13" s="87" customFormat="1" ht="15.5" x14ac:dyDescent="0.35">
      <c r="A644" s="365">
        <v>151</v>
      </c>
      <c r="B644" s="321" t="s">
        <v>2156</v>
      </c>
      <c r="C644" s="158">
        <v>2745.3</v>
      </c>
      <c r="D644" s="158"/>
      <c r="E644" s="158">
        <v>209</v>
      </c>
      <c r="F644" s="158">
        <f t="shared" si="66"/>
        <v>2954.3</v>
      </c>
      <c r="G644" s="888">
        <f t="shared" si="67"/>
        <v>1.4976642561485955E-2</v>
      </c>
      <c r="H644" s="397">
        <f t="shared" si="65"/>
        <v>64.121746294874043</v>
      </c>
      <c r="I644" s="387">
        <f t="shared" si="68"/>
        <v>14.106784184872289</v>
      </c>
      <c r="J644" s="387">
        <v>37.415939434006368</v>
      </c>
      <c r="K644" s="387">
        <v>1.9885246669305994</v>
      </c>
      <c r="L644" s="530">
        <f t="shared" si="69"/>
        <v>3.9817552239340387E-2</v>
      </c>
      <c r="M644" s="5"/>
    </row>
    <row r="645" spans="1:13" s="87" customFormat="1" ht="15.5" x14ac:dyDescent="0.35">
      <c r="A645" s="365">
        <v>152</v>
      </c>
      <c r="B645" s="321" t="s">
        <v>1146</v>
      </c>
      <c r="C645" s="158">
        <v>601.58000000000004</v>
      </c>
      <c r="D645" s="158"/>
      <c r="E645" s="158"/>
      <c r="F645" s="158">
        <f t="shared" si="66"/>
        <v>601.58000000000004</v>
      </c>
      <c r="G645" s="888">
        <f t="shared" si="67"/>
        <v>3.049672894472031E-3</v>
      </c>
      <c r="H645" s="397">
        <f t="shared" si="65"/>
        <v>13.057022014037276</v>
      </c>
      <c r="I645" s="387">
        <f t="shared" si="68"/>
        <v>2.8725448430882006</v>
      </c>
      <c r="J645" s="387">
        <v>7.6189557068373412</v>
      </c>
      <c r="K645" s="387">
        <v>3.0457156377998484</v>
      </c>
      <c r="L645" s="530">
        <f t="shared" si="69"/>
        <v>4.4207317732907786E-2</v>
      </c>
      <c r="M645" s="5"/>
    </row>
    <row r="646" spans="1:13" s="87" customFormat="1" ht="15.5" x14ac:dyDescent="0.35">
      <c r="A646" s="365">
        <v>153</v>
      </c>
      <c r="B646" s="321" t="s">
        <v>1147</v>
      </c>
      <c r="C646" s="158">
        <v>392.31</v>
      </c>
      <c r="D646" s="158"/>
      <c r="E646" s="158"/>
      <c r="F646" s="158">
        <f t="shared" si="66"/>
        <v>392.31</v>
      </c>
      <c r="G646" s="888">
        <f t="shared" si="67"/>
        <v>1.9887914711764396E-3</v>
      </c>
      <c r="H646" s="397">
        <f t="shared" si="65"/>
        <v>8.514911244268367</v>
      </c>
      <c r="I646" s="387">
        <f t="shared" si="68"/>
        <v>1.8732804737390407</v>
      </c>
      <c r="J646" s="387">
        <v>4.9685702871594088</v>
      </c>
      <c r="K646" s="387">
        <v>1.5576295025560736</v>
      </c>
      <c r="L646" s="530">
        <f t="shared" si="69"/>
        <v>4.311486199108585E-2</v>
      </c>
      <c r="M646" s="5"/>
    </row>
    <row r="647" spans="1:13" s="87" customFormat="1" ht="15.5" x14ac:dyDescent="0.35">
      <c r="A647" s="365">
        <v>154</v>
      </c>
      <c r="B647" s="321" t="s">
        <v>1148</v>
      </c>
      <c r="C647" s="158">
        <v>600.88</v>
      </c>
      <c r="D647" s="158"/>
      <c r="E647" s="158"/>
      <c r="F647" s="158">
        <f t="shared" si="66"/>
        <v>600.88</v>
      </c>
      <c r="G647" s="888">
        <f t="shared" si="67"/>
        <v>3.0461242874270317E-3</v>
      </c>
      <c r="H647" s="397">
        <f t="shared" ref="H647:H710" si="70">G647*4281.45</f>
        <v>13.041828830404464</v>
      </c>
      <c r="I647" s="387">
        <f t="shared" si="68"/>
        <v>2.8692023426889821</v>
      </c>
      <c r="J647" s="387">
        <v>7.6100902708275218</v>
      </c>
      <c r="K647" s="387">
        <v>4.0555137162223058</v>
      </c>
      <c r="L647" s="530">
        <f t="shared" si="69"/>
        <v>4.5893747770175866E-2</v>
      </c>
      <c r="M647" s="5"/>
    </row>
    <row r="648" spans="1:13" s="87" customFormat="1" ht="15.5" x14ac:dyDescent="0.35">
      <c r="A648" s="365">
        <v>155</v>
      </c>
      <c r="B648" s="321" t="s">
        <v>1149</v>
      </c>
      <c r="C648" s="158">
        <v>307.3</v>
      </c>
      <c r="D648" s="158"/>
      <c r="E648" s="158"/>
      <c r="F648" s="158">
        <f t="shared" si="66"/>
        <v>307.3</v>
      </c>
      <c r="G648" s="888">
        <f t="shared" si="67"/>
        <v>1.5578384927545049E-3</v>
      </c>
      <c r="H648" s="397">
        <f t="shared" si="70"/>
        <v>6.6698076148037746</v>
      </c>
      <c r="I648" s="387">
        <f t="shared" si="68"/>
        <v>1.4673576752568305</v>
      </c>
      <c r="J648" s="387">
        <v>3.8919264083099754</v>
      </c>
      <c r="K648" s="387">
        <v>1.6483602806092907</v>
      </c>
      <c r="L648" s="530">
        <f t="shared" si="69"/>
        <v>4.4508467227399512E-2</v>
      </c>
      <c r="M648" s="5"/>
    </row>
    <row r="649" spans="1:13" s="87" customFormat="1" ht="15.5" x14ac:dyDescent="0.35">
      <c r="A649" s="365">
        <v>156</v>
      </c>
      <c r="B649" s="321" t="s">
        <v>1150</v>
      </c>
      <c r="C649" s="158">
        <v>763</v>
      </c>
      <c r="D649" s="158"/>
      <c r="E649" s="158">
        <v>37.1</v>
      </c>
      <c r="F649" s="158">
        <f t="shared" si="66"/>
        <v>800.1</v>
      </c>
      <c r="G649" s="888">
        <f t="shared" si="67"/>
        <v>4.0560578524337114E-3</v>
      </c>
      <c r="H649" s="397">
        <f t="shared" si="70"/>
        <v>17.365808892302312</v>
      </c>
      <c r="I649" s="387">
        <f t="shared" si="68"/>
        <v>3.8204779563065085</v>
      </c>
      <c r="J649" s="387">
        <v>10.133193359221643</v>
      </c>
      <c r="K649" s="387">
        <v>2.1301457808304258</v>
      </c>
      <c r="L649" s="530">
        <f t="shared" si="69"/>
        <v>4.1806806634996731E-2</v>
      </c>
      <c r="M649" s="5"/>
    </row>
    <row r="650" spans="1:13" s="87" customFormat="1" ht="15.5" x14ac:dyDescent="0.35">
      <c r="A650" s="365">
        <v>157</v>
      </c>
      <c r="B650" s="321" t="s">
        <v>1151</v>
      </c>
      <c r="C650" s="158">
        <v>325.2</v>
      </c>
      <c r="D650" s="158"/>
      <c r="E650" s="158"/>
      <c r="F650" s="158">
        <f t="shared" si="66"/>
        <v>325.2</v>
      </c>
      <c r="G650" s="888">
        <f t="shared" si="67"/>
        <v>1.6485814443337617E-3</v>
      </c>
      <c r="H650" s="397">
        <f t="shared" si="70"/>
        <v>7.0583190248427838</v>
      </c>
      <c r="I650" s="387">
        <f t="shared" si="68"/>
        <v>1.5528301854654125</v>
      </c>
      <c r="J650" s="387">
        <v>4.118628271989599</v>
      </c>
      <c r="K650" s="387">
        <v>2.3746120057190669</v>
      </c>
      <c r="L650" s="530">
        <f t="shared" si="69"/>
        <v>4.6446462140273259E-2</v>
      </c>
      <c r="M650" s="5"/>
    </row>
    <row r="651" spans="1:13" s="87" customFormat="1" ht="15.5" x14ac:dyDescent="0.35">
      <c r="A651" s="365">
        <v>158</v>
      </c>
      <c r="B651" s="321" t="s">
        <v>1152</v>
      </c>
      <c r="C651" s="158">
        <v>366.35</v>
      </c>
      <c r="D651" s="158"/>
      <c r="E651" s="158">
        <v>53.9</v>
      </c>
      <c r="F651" s="158">
        <f t="shared" si="66"/>
        <v>420.25</v>
      </c>
      <c r="G651" s="888">
        <f t="shared" si="67"/>
        <v>2.1304315866582514E-3</v>
      </c>
      <c r="H651" s="397">
        <f t="shared" si="70"/>
        <v>9.1213363166979704</v>
      </c>
      <c r="I651" s="387">
        <f t="shared" si="68"/>
        <v>2.0066939896735536</v>
      </c>
      <c r="J651" s="387">
        <v>5.3224278330369899</v>
      </c>
      <c r="K651" s="387">
        <v>5.2009517734550457</v>
      </c>
      <c r="L651" s="530">
        <f t="shared" si="69"/>
        <v>5.152030913233447E-2</v>
      </c>
      <c r="M651" s="5"/>
    </row>
    <row r="652" spans="1:13" s="87" customFormat="1" ht="15.5" x14ac:dyDescent="0.35">
      <c r="A652" s="365">
        <v>159</v>
      </c>
      <c r="B652" s="321" t="s">
        <v>1153</v>
      </c>
      <c r="C652" s="158">
        <v>468.48</v>
      </c>
      <c r="D652" s="158"/>
      <c r="E652" s="158"/>
      <c r="F652" s="158">
        <f t="shared" si="66"/>
        <v>468.48</v>
      </c>
      <c r="G652" s="888">
        <f t="shared" si="67"/>
        <v>2.3749306120586741E-3</v>
      </c>
      <c r="H652" s="397">
        <f t="shared" si="70"/>
        <v>10.16814666899861</v>
      </c>
      <c r="I652" s="387">
        <f t="shared" si="68"/>
        <v>2.2369922671796942</v>
      </c>
      <c r="J652" s="387">
        <v>5.9332563741134301</v>
      </c>
      <c r="K652" s="387">
        <v>6.2954994948411782</v>
      </c>
      <c r="L652" s="530">
        <f t="shared" si="69"/>
        <v>5.2582596493196958E-2</v>
      </c>
      <c r="M652" s="5"/>
    </row>
    <row r="653" spans="1:13" s="87" customFormat="1" ht="15.5" x14ac:dyDescent="0.35">
      <c r="A653" s="365">
        <v>160</v>
      </c>
      <c r="B653" s="321" t="s">
        <v>1154</v>
      </c>
      <c r="C653" s="158">
        <v>996.98</v>
      </c>
      <c r="D653" s="158"/>
      <c r="E653" s="158">
        <v>29.1</v>
      </c>
      <c r="F653" s="158">
        <f t="shared" si="66"/>
        <v>1026.08</v>
      </c>
      <c r="G653" s="888">
        <f t="shared" si="67"/>
        <v>5.2016495953320606E-3</v>
      </c>
      <c r="H653" s="397">
        <f t="shared" si="70"/>
        <v>22.27060265993445</v>
      </c>
      <c r="I653" s="387">
        <f t="shared" si="68"/>
        <v>4.8995325851855789</v>
      </c>
      <c r="J653" s="387">
        <v>12.995209401362507</v>
      </c>
      <c r="K653" s="387">
        <v>4.1919646964006629</v>
      </c>
      <c r="L653" s="530">
        <f t="shared" si="69"/>
        <v>4.3229874223143616E-2</v>
      </c>
      <c r="M653" s="5"/>
    </row>
    <row r="654" spans="1:13" s="87" customFormat="1" ht="15.5" x14ac:dyDescent="0.35">
      <c r="A654" s="365">
        <v>161</v>
      </c>
      <c r="B654" s="321" t="s">
        <v>1166</v>
      </c>
      <c r="C654" s="158">
        <v>1115.1199999999999</v>
      </c>
      <c r="D654" s="158"/>
      <c r="E654" s="158">
        <v>126.9</v>
      </c>
      <c r="F654" s="158">
        <f t="shared" si="66"/>
        <v>1242.02</v>
      </c>
      <c r="G654" s="888">
        <f t="shared" si="67"/>
        <v>6.2963441743278557E-3</v>
      </c>
      <c r="H654" s="397">
        <f t="shared" si="70"/>
        <v>26.957482765175996</v>
      </c>
      <c r="I654" s="387">
        <f t="shared" si="68"/>
        <v>5.930646208338719</v>
      </c>
      <c r="J654" s="387">
        <v>15.730069761305417</v>
      </c>
      <c r="K654" s="387">
        <v>2.4705636050792572</v>
      </c>
      <c r="L654" s="530">
        <f t="shared" si="69"/>
        <v>4.1133606817844635E-2</v>
      </c>
      <c r="M654" s="5"/>
    </row>
    <row r="655" spans="1:13" s="87" customFormat="1" ht="15.5" x14ac:dyDescent="0.35">
      <c r="A655" s="365">
        <v>162</v>
      </c>
      <c r="B655" s="321" t="s">
        <v>1231</v>
      </c>
      <c r="C655" s="158">
        <v>678.82</v>
      </c>
      <c r="D655" s="158"/>
      <c r="E655" s="158">
        <v>148.19999999999999</v>
      </c>
      <c r="F655" s="158">
        <f t="shared" si="66"/>
        <v>827.02</v>
      </c>
      <c r="G655" s="888">
        <f t="shared" si="67"/>
        <v>4.1925271405070961E-3</v>
      </c>
      <c r="H655" s="397">
        <f t="shared" si="70"/>
        <v>17.950095325724106</v>
      </c>
      <c r="I655" s="387">
        <f t="shared" si="68"/>
        <v>3.9490209716593037</v>
      </c>
      <c r="J655" s="387">
        <v>10.474132698342061</v>
      </c>
      <c r="K655" s="387">
        <v>3.4720996070644659</v>
      </c>
      <c r="L655" s="530">
        <f t="shared" si="69"/>
        <v>4.3342783249244204E-2</v>
      </c>
      <c r="M655" s="5"/>
    </row>
    <row r="656" spans="1:13" s="87" customFormat="1" ht="15.5" x14ac:dyDescent="0.35">
      <c r="A656" s="365">
        <v>163</v>
      </c>
      <c r="B656" s="321" t="s">
        <v>1232</v>
      </c>
      <c r="C656" s="158">
        <v>487.41</v>
      </c>
      <c r="D656" s="158"/>
      <c r="E656" s="158"/>
      <c r="F656" s="158">
        <f t="shared" si="66"/>
        <v>487.41</v>
      </c>
      <c r="G656" s="888">
        <f t="shared" si="67"/>
        <v>2.470895085432715E-3</v>
      </c>
      <c r="H656" s="397">
        <f t="shared" si="70"/>
        <v>10.579013763525897</v>
      </c>
      <c r="I656" s="387">
        <f t="shared" si="68"/>
        <v>2.3273830279756971</v>
      </c>
      <c r="J656" s="387">
        <v>6.1730030936360718</v>
      </c>
      <c r="K656" s="387">
        <v>3.2265689428802276</v>
      </c>
      <c r="L656" s="530">
        <f t="shared" si="69"/>
        <v>4.5764282283945537E-2</v>
      </c>
      <c r="M656" s="5"/>
    </row>
    <row r="657" spans="1:13" s="87" customFormat="1" ht="15.5" x14ac:dyDescent="0.35">
      <c r="A657" s="365">
        <v>164</v>
      </c>
      <c r="B657" s="321" t="s">
        <v>1233</v>
      </c>
      <c r="C657" s="158">
        <v>436.5</v>
      </c>
      <c r="D657" s="158">
        <v>103.3</v>
      </c>
      <c r="E657" s="158">
        <v>145.19999999999999</v>
      </c>
      <c r="F657" s="158">
        <f t="shared" si="66"/>
        <v>685</v>
      </c>
      <c r="G657" s="888">
        <f t="shared" si="67"/>
        <v>3.4725654654631823E-3</v>
      </c>
      <c r="H657" s="397">
        <f t="shared" si="70"/>
        <v>14.867615412107341</v>
      </c>
      <c r="I657" s="387">
        <f t="shared" si="68"/>
        <v>3.270875390663615</v>
      </c>
      <c r="J657" s="387">
        <v>8.6754623810359028</v>
      </c>
      <c r="K657" s="387">
        <v>2.5602299438368785</v>
      </c>
      <c r="L657" s="530">
        <f t="shared" si="69"/>
        <v>4.2882019164443418E-2</v>
      </c>
      <c r="M657" s="5"/>
    </row>
    <row r="658" spans="1:13" s="87" customFormat="1" ht="15.5" x14ac:dyDescent="0.35">
      <c r="A658" s="365">
        <v>165</v>
      </c>
      <c r="B658" s="321" t="s">
        <v>1234</v>
      </c>
      <c r="C658" s="158">
        <v>636.55999999999995</v>
      </c>
      <c r="D658" s="158"/>
      <c r="E658" s="158"/>
      <c r="F658" s="158">
        <f t="shared" si="66"/>
        <v>636.55999999999995</v>
      </c>
      <c r="G658" s="888">
        <f t="shared" si="67"/>
        <v>3.22700185794926E-3</v>
      </c>
      <c r="H658" s="397">
        <f t="shared" si="70"/>
        <v>13.816247104716858</v>
      </c>
      <c r="I658" s="387">
        <f t="shared" si="68"/>
        <v>3.0395743630377088</v>
      </c>
      <c r="J658" s="387">
        <v>8.0619742091565154</v>
      </c>
      <c r="K658" s="387">
        <v>2.7213150905704673</v>
      </c>
      <c r="L658" s="530">
        <f t="shared" si="69"/>
        <v>4.3419490334739144E-2</v>
      </c>
      <c r="M658" s="5"/>
    </row>
    <row r="659" spans="1:13" s="87" customFormat="1" ht="15.5" x14ac:dyDescent="0.35">
      <c r="A659" s="365">
        <v>166</v>
      </c>
      <c r="B659" s="321" t="s">
        <v>1235</v>
      </c>
      <c r="C659" s="158">
        <v>495</v>
      </c>
      <c r="D659" s="158">
        <v>10.1</v>
      </c>
      <c r="E659" s="158"/>
      <c r="F659" s="158">
        <f t="shared" si="66"/>
        <v>505.1</v>
      </c>
      <c r="G659" s="888">
        <f t="shared" si="67"/>
        <v>2.5605734548984722E-3</v>
      </c>
      <c r="H659" s="397">
        <f t="shared" si="70"/>
        <v>10.962967218475063</v>
      </c>
      <c r="I659" s="387">
        <f t="shared" si="68"/>
        <v>2.4118527880645138</v>
      </c>
      <c r="J659" s="387">
        <v>6.3970453265127523</v>
      </c>
      <c r="K659" s="387">
        <v>0.72588677449414318</v>
      </c>
      <c r="L659" s="530">
        <f t="shared" si="69"/>
        <v>4.0581572178868493E-2</v>
      </c>
      <c r="M659" s="5"/>
    </row>
    <row r="660" spans="1:13" s="87" customFormat="1" ht="15.5" x14ac:dyDescent="0.35">
      <c r="A660" s="365">
        <v>167</v>
      </c>
      <c r="B660" s="321" t="s">
        <v>1236</v>
      </c>
      <c r="C660" s="158">
        <v>536.88</v>
      </c>
      <c r="D660" s="158"/>
      <c r="E660" s="158"/>
      <c r="F660" s="158">
        <f t="shared" si="66"/>
        <v>536.88</v>
      </c>
      <c r="G660" s="888">
        <f t="shared" si="67"/>
        <v>2.7216802147414206E-3</v>
      </c>
      <c r="H660" s="397">
        <f t="shared" si="70"/>
        <v>11.652737755404655</v>
      </c>
      <c r="I660" s="387">
        <f t="shared" si="68"/>
        <v>2.5636023061890238</v>
      </c>
      <c r="J660" s="387">
        <v>6.7995361213584751</v>
      </c>
      <c r="K660" s="387">
        <v>2.0813133609553032</v>
      </c>
      <c r="L660" s="530">
        <f t="shared" si="69"/>
        <v>4.3021139815056356E-2</v>
      </c>
      <c r="M660" s="5"/>
    </row>
    <row r="661" spans="1:13" s="87" customFormat="1" ht="15.5" x14ac:dyDescent="0.35">
      <c r="A661" s="365">
        <v>168</v>
      </c>
      <c r="B661" s="321" t="s">
        <v>1265</v>
      </c>
      <c r="C661" s="158">
        <v>380.2</v>
      </c>
      <c r="D661" s="158"/>
      <c r="E661" s="158"/>
      <c r="F661" s="535">
        <f t="shared" si="66"/>
        <v>380.2</v>
      </c>
      <c r="G661" s="888">
        <f t="shared" si="67"/>
        <v>1.9274005692979589E-3</v>
      </c>
      <c r="H661" s="397">
        <f t="shared" si="70"/>
        <v>8.2520691674207463</v>
      </c>
      <c r="I661" s="387">
        <f t="shared" si="68"/>
        <v>1.8154552168325642</v>
      </c>
      <c r="J661" s="387">
        <v>4.8151982441895615</v>
      </c>
      <c r="K661" s="387">
        <v>2.1031274420139532</v>
      </c>
      <c r="L661" s="530">
        <f t="shared" si="69"/>
        <v>4.4676091716088447E-2</v>
      </c>
      <c r="M661" s="5"/>
    </row>
    <row r="662" spans="1:13" s="87" customFormat="1" ht="15.5" x14ac:dyDescent="0.35">
      <c r="A662" s="365">
        <v>169</v>
      </c>
      <c r="B662" s="321" t="s">
        <v>505</v>
      </c>
      <c r="C662" s="163">
        <v>4131.2</v>
      </c>
      <c r="D662" s="158"/>
      <c r="E662" s="158"/>
      <c r="F662" s="535">
        <f t="shared" si="66"/>
        <v>4131.2</v>
      </c>
      <c r="G662" s="888">
        <f t="shared" si="67"/>
        <v>2.0942864891856202E-2</v>
      </c>
      <c r="H662" s="397">
        <f t="shared" si="70"/>
        <v>89.665828891237737</v>
      </c>
      <c r="I662" s="387">
        <f t="shared" si="68"/>
        <v>19.726482356072303</v>
      </c>
      <c r="J662" s="387">
        <v>52.321270348227038</v>
      </c>
      <c r="K662" s="387">
        <v>22.8522885019675</v>
      </c>
      <c r="L662" s="530">
        <f t="shared" si="69"/>
        <v>4.4676091716088447E-2</v>
      </c>
      <c r="M662" s="5"/>
    </row>
    <row r="663" spans="1:13" s="87" customFormat="1" ht="15.5" x14ac:dyDescent="0.35">
      <c r="A663" s="365">
        <v>170</v>
      </c>
      <c r="B663" s="321" t="s">
        <v>506</v>
      </c>
      <c r="C663" s="163">
        <v>6403.7</v>
      </c>
      <c r="D663" s="158"/>
      <c r="E663" s="158"/>
      <c r="F663" s="535">
        <f t="shared" si="66"/>
        <v>6403.7</v>
      </c>
      <c r="G663" s="888">
        <f t="shared" si="67"/>
        <v>3.2463164191513252E-2</v>
      </c>
      <c r="H663" s="397">
        <f t="shared" si="70"/>
        <v>138.98941432775442</v>
      </c>
      <c r="I663" s="387">
        <f t="shared" si="68"/>
        <v>30.577671152105971</v>
      </c>
      <c r="J663" s="387">
        <v>81.102275108670952</v>
      </c>
      <c r="K663" s="387">
        <v>35.422927933784194</v>
      </c>
      <c r="L663" s="530">
        <f t="shared" si="69"/>
        <v>4.467609171608844E-2</v>
      </c>
      <c r="M663" s="5"/>
    </row>
    <row r="664" spans="1:13" s="87" customFormat="1" ht="15.5" x14ac:dyDescent="0.35">
      <c r="A664" s="365">
        <v>171</v>
      </c>
      <c r="B664" s="334" t="s">
        <v>507</v>
      </c>
      <c r="C664" s="163">
        <v>2127.8000000000002</v>
      </c>
      <c r="D664" s="158"/>
      <c r="E664" s="158"/>
      <c r="F664" s="535">
        <f t="shared" si="66"/>
        <v>2127.8000000000002</v>
      </c>
      <c r="G664" s="888">
        <f t="shared" si="67"/>
        <v>1.078675152906943E-2</v>
      </c>
      <c r="H664" s="397">
        <f t="shared" si="70"/>
        <v>46.182937334134309</v>
      </c>
      <c r="I664" s="387">
        <f t="shared" si="68"/>
        <v>10.160246213509549</v>
      </c>
      <c r="J664" s="387">
        <v>26.948392488128746</v>
      </c>
      <c r="K664" s="387">
        <v>11.770211917720385</v>
      </c>
      <c r="L664" s="530">
        <f t="shared" si="69"/>
        <v>4.467609171608844E-2</v>
      </c>
      <c r="M664" s="5"/>
    </row>
    <row r="665" spans="1:13" s="87" customFormat="1" ht="15.5" x14ac:dyDescent="0.35">
      <c r="A665" s="365">
        <v>172</v>
      </c>
      <c r="B665" s="334" t="s">
        <v>508</v>
      </c>
      <c r="C665" s="163">
        <v>4248.8</v>
      </c>
      <c r="D665" s="158"/>
      <c r="E665" s="158"/>
      <c r="F665" s="535">
        <f t="shared" si="66"/>
        <v>4248.8</v>
      </c>
      <c r="G665" s="888">
        <f t="shared" si="67"/>
        <v>2.1539030875416015E-2</v>
      </c>
      <c r="H665" s="397">
        <f t="shared" si="70"/>
        <v>92.218283741549897</v>
      </c>
      <c r="I665" s="387">
        <f t="shared" si="68"/>
        <v>20.288022423140976</v>
      </c>
      <c r="J665" s="387">
        <v>53.810663597876413</v>
      </c>
      <c r="K665" s="387">
        <v>23.5028087207493</v>
      </c>
      <c r="L665" s="530">
        <f t="shared" si="69"/>
        <v>4.467609171608844E-2</v>
      </c>
      <c r="M665" s="5"/>
    </row>
    <row r="666" spans="1:13" s="87" customFormat="1" ht="15.5" x14ac:dyDescent="0.35">
      <c r="A666" s="365">
        <v>173</v>
      </c>
      <c r="B666" s="334" t="s">
        <v>509</v>
      </c>
      <c r="C666" s="163">
        <v>4357.5</v>
      </c>
      <c r="D666" s="158"/>
      <c r="E666" s="158"/>
      <c r="F666" s="535">
        <f t="shared" si="66"/>
        <v>4357.5</v>
      </c>
      <c r="G666" s="888">
        <f t="shared" si="67"/>
        <v>2.2090078855117979E-2</v>
      </c>
      <c r="H666" s="397">
        <f t="shared" si="70"/>
        <v>94.577568114244869</v>
      </c>
      <c r="I666" s="387">
        <f t="shared" si="68"/>
        <v>20.80706498513387</v>
      </c>
      <c r="J666" s="387">
        <v>55.187339161115247</v>
      </c>
      <c r="K666" s="387">
        <v>24.104097392361393</v>
      </c>
      <c r="L666" s="530">
        <f t="shared" si="69"/>
        <v>4.4676091716088447E-2</v>
      </c>
      <c r="M666" s="5"/>
    </row>
    <row r="667" spans="1:13" s="87" customFormat="1" ht="15.5" x14ac:dyDescent="0.35">
      <c r="A667" s="365">
        <v>174</v>
      </c>
      <c r="B667" s="334" t="s">
        <v>510</v>
      </c>
      <c r="C667" s="163">
        <v>6324.6</v>
      </c>
      <c r="D667" s="158"/>
      <c r="E667" s="158"/>
      <c r="F667" s="535">
        <f t="shared" si="66"/>
        <v>6324.6</v>
      </c>
      <c r="G667" s="888">
        <f>1/197260.5*F667</f>
        <v>3.2062171595428381E-2</v>
      </c>
      <c r="H667" s="397">
        <f t="shared" si="70"/>
        <v>137.27258457724685</v>
      </c>
      <c r="I667" s="387">
        <f t="shared" si="68"/>
        <v>30.199968606994307</v>
      </c>
      <c r="J667" s="387">
        <v>80.10048083956157</v>
      </c>
      <c r="K667" s="387">
        <v>34.985375643770254</v>
      </c>
      <c r="L667" s="530">
        <f t="shared" si="69"/>
        <v>4.467609171608844E-2</v>
      </c>
      <c r="M667" s="5"/>
    </row>
    <row r="668" spans="1:13" s="350" customFormat="1" ht="15.5" x14ac:dyDescent="0.35">
      <c r="A668" s="406">
        <v>1</v>
      </c>
      <c r="B668" s="378" t="s">
        <v>1063</v>
      </c>
      <c r="C668" s="405">
        <f t="shared" ref="C668:K668" si="71">SUM(C494:C667)</f>
        <v>192930.46</v>
      </c>
      <c r="D668" s="405">
        <f t="shared" si="71"/>
        <v>1610.1199999999997</v>
      </c>
      <c r="E668" s="405">
        <f t="shared" si="71"/>
        <v>2719.8999999999996</v>
      </c>
      <c r="F668" s="405">
        <f t="shared" si="71"/>
        <v>197260.47999999995</v>
      </c>
      <c r="G668" s="889">
        <f t="shared" si="71"/>
        <v>0.9999998986112274</v>
      </c>
      <c r="H668" s="397">
        <f t="shared" si="70"/>
        <v>4281.4495659090389</v>
      </c>
      <c r="I668" s="405">
        <f t="shared" si="71"/>
        <v>941.91890449998857</v>
      </c>
      <c r="J668" s="405">
        <f t="shared" si="71"/>
        <v>2498.2859467227527</v>
      </c>
      <c r="K668" s="405">
        <f t="shared" si="71"/>
        <v>863.44972133650674</v>
      </c>
      <c r="L668" s="530">
        <f t="shared" si="69"/>
        <v>4.3521663023775914E-2</v>
      </c>
      <c r="M668" s="144"/>
    </row>
    <row r="669" spans="1:13" s="87" customFormat="1" ht="16" thickBot="1" x14ac:dyDescent="0.4">
      <c r="A669" s="536" t="s">
        <v>989</v>
      </c>
      <c r="B669" s="335"/>
      <c r="C669" s="158"/>
      <c r="D669" s="158"/>
      <c r="E669" s="158"/>
      <c r="F669" s="158">
        <f t="shared" ref="F669:F692" si="72">C669+D669+E669</f>
        <v>0</v>
      </c>
      <c r="G669" s="888"/>
      <c r="H669" s="397">
        <f t="shared" si="70"/>
        <v>0</v>
      </c>
      <c r="I669" s="387">
        <f t="shared" si="68"/>
        <v>0</v>
      </c>
      <c r="J669" s="387" t="e">
        <f>#REF!*1.45</f>
        <v>#REF!</v>
      </c>
      <c r="K669" s="387"/>
      <c r="L669" s="530" t="e">
        <f t="shared" si="69"/>
        <v>#REF!</v>
      </c>
      <c r="M669" s="5"/>
    </row>
    <row r="670" spans="1:13" s="87" customFormat="1" ht="15.5" x14ac:dyDescent="0.35">
      <c r="A670" s="286">
        <v>1</v>
      </c>
      <c r="B670" s="321" t="s">
        <v>770</v>
      </c>
      <c r="C670" s="158">
        <v>4574.41</v>
      </c>
      <c r="D670" s="158"/>
      <c r="E670" s="158"/>
      <c r="F670" s="158">
        <f t="shared" si="72"/>
        <v>4574.41</v>
      </c>
      <c r="G670" s="888">
        <f t="shared" ref="G670:G733" si="73">2/243028.1*F670</f>
        <v>3.7645111820402664E-2</v>
      </c>
      <c r="H670" s="397">
        <f t="shared" si="70"/>
        <v>161.17566400346297</v>
      </c>
      <c r="I670" s="387">
        <f t="shared" si="68"/>
        <v>35.458646080761852</v>
      </c>
      <c r="J670" s="387">
        <v>36.676020034905441</v>
      </c>
      <c r="K670" s="387">
        <v>13.486532932265494</v>
      </c>
      <c r="L670" s="530">
        <f t="shared" si="69"/>
        <v>5.3951627215618136E-2</v>
      </c>
      <c r="M670" s="5"/>
    </row>
    <row r="671" spans="1:13" s="87" customFormat="1" ht="15.5" x14ac:dyDescent="0.35">
      <c r="A671" s="286">
        <v>2</v>
      </c>
      <c r="B671" s="321" t="s">
        <v>771</v>
      </c>
      <c r="C671" s="158">
        <v>8527.85</v>
      </c>
      <c r="D671" s="158"/>
      <c r="E671" s="158"/>
      <c r="F671" s="158">
        <f t="shared" si="72"/>
        <v>8527.85</v>
      </c>
      <c r="G671" s="888">
        <f t="shared" si="73"/>
        <v>7.0179950384338274E-2</v>
      </c>
      <c r="H671" s="397">
        <f t="shared" si="70"/>
        <v>300.47194857302509</v>
      </c>
      <c r="I671" s="387">
        <f t="shared" si="68"/>
        <v>66.103828686065526</v>
      </c>
      <c r="J671" s="387">
        <v>68.37331971875463</v>
      </c>
      <c r="K671" s="387">
        <v>25.142287172863888</v>
      </c>
      <c r="L671" s="530">
        <f t="shared" si="69"/>
        <v>5.3951627215618136E-2</v>
      </c>
      <c r="M671" s="5"/>
    </row>
    <row r="672" spans="1:13" s="87" customFormat="1" ht="15.5" x14ac:dyDescent="0.35">
      <c r="A672" s="365">
        <v>3</v>
      </c>
      <c r="B672" s="321" t="s">
        <v>772</v>
      </c>
      <c r="C672" s="158">
        <v>5131.3999999999996</v>
      </c>
      <c r="D672" s="158"/>
      <c r="E672" s="158"/>
      <c r="F672" s="158">
        <f t="shared" si="72"/>
        <v>5131.3999999999996</v>
      </c>
      <c r="G672" s="888">
        <f t="shared" si="73"/>
        <v>4.2228861600777851E-2</v>
      </c>
      <c r="H672" s="397">
        <f t="shared" si="70"/>
        <v>180.80075950065032</v>
      </c>
      <c r="I672" s="387">
        <f t="shared" si="68"/>
        <v>39.776167090143069</v>
      </c>
      <c r="J672" s="387">
        <v>41.141771115206943</v>
      </c>
      <c r="K672" s="387">
        <v>15.128682188222555</v>
      </c>
      <c r="L672" s="530">
        <f t="shared" si="69"/>
        <v>5.395162721561813E-2</v>
      </c>
      <c r="M672" s="5"/>
    </row>
    <row r="673" spans="1:13" s="87" customFormat="1" ht="15.5" x14ac:dyDescent="0.35">
      <c r="A673" s="286">
        <v>4</v>
      </c>
      <c r="B673" s="321" t="s">
        <v>773</v>
      </c>
      <c r="C673" s="158">
        <v>4290.1499999999996</v>
      </c>
      <c r="D673" s="158"/>
      <c r="E673" s="158"/>
      <c r="F673" s="158">
        <f t="shared" si="72"/>
        <v>4290.1499999999996</v>
      </c>
      <c r="G673" s="888">
        <f t="shared" si="73"/>
        <v>3.5305793856759769E-2</v>
      </c>
      <c r="H673" s="397">
        <f t="shared" si="70"/>
        <v>151.15999110802412</v>
      </c>
      <c r="I673" s="387">
        <f t="shared" si="68"/>
        <v>33.255198043765304</v>
      </c>
      <c r="J673" s="387">
        <v>34.396922740364239</v>
      </c>
      <c r="K673" s="387">
        <v>12.648461606930468</v>
      </c>
      <c r="L673" s="530">
        <f t="shared" si="69"/>
        <v>5.3951627215618136E-2</v>
      </c>
      <c r="M673" s="5"/>
    </row>
    <row r="674" spans="1:13" s="87" customFormat="1" ht="15.5" x14ac:dyDescent="0.35">
      <c r="A674" s="286">
        <v>5</v>
      </c>
      <c r="B674" s="321" t="s">
        <v>774</v>
      </c>
      <c r="C674" s="158">
        <v>5185.3900000000003</v>
      </c>
      <c r="D674" s="158"/>
      <c r="E674" s="158"/>
      <c r="F674" s="158">
        <f t="shared" si="72"/>
        <v>5185.3900000000003</v>
      </c>
      <c r="G674" s="888">
        <f t="shared" si="73"/>
        <v>4.2673172361549966E-2</v>
      </c>
      <c r="H674" s="397">
        <f t="shared" si="70"/>
        <v>182.70305380735809</v>
      </c>
      <c r="I674" s="387">
        <f t="shared" si="68"/>
        <v>40.194671837618777</v>
      </c>
      <c r="J674" s="387">
        <v>41.574644058752568</v>
      </c>
      <c r="K674" s="387">
        <v>15.287858543864708</v>
      </c>
      <c r="L674" s="530">
        <f t="shared" si="69"/>
        <v>5.395162721561813E-2</v>
      </c>
      <c r="M674" s="5"/>
    </row>
    <row r="675" spans="1:13" s="87" customFormat="1" ht="15.5" x14ac:dyDescent="0.35">
      <c r="A675" s="365">
        <v>6</v>
      </c>
      <c r="B675" s="321" t="s">
        <v>775</v>
      </c>
      <c r="C675" s="158">
        <v>4246.38</v>
      </c>
      <c r="D675" s="158"/>
      <c r="E675" s="158"/>
      <c r="F675" s="158">
        <f t="shared" si="72"/>
        <v>4246.38</v>
      </c>
      <c r="G675" s="888">
        <f t="shared" si="73"/>
        <v>3.4945588596545014E-2</v>
      </c>
      <c r="H675" s="397">
        <f t="shared" si="70"/>
        <v>149.61779029667764</v>
      </c>
      <c r="I675" s="387">
        <f t="shared" si="68"/>
        <v>32.915913865269083</v>
      </c>
      <c r="J675" s="387">
        <v>34.045990183613142</v>
      </c>
      <c r="K675" s="387">
        <v>12.519416430296703</v>
      </c>
      <c r="L675" s="530">
        <f t="shared" si="69"/>
        <v>5.3951627215618136E-2</v>
      </c>
      <c r="M675" s="5"/>
    </row>
    <row r="676" spans="1:13" s="87" customFormat="1" ht="15.5" x14ac:dyDescent="0.35">
      <c r="A676" s="286">
        <v>7</v>
      </c>
      <c r="B676" s="321" t="s">
        <v>776</v>
      </c>
      <c r="C676" s="158">
        <v>4446.42</v>
      </c>
      <c r="D676" s="158"/>
      <c r="E676" s="158"/>
      <c r="F676" s="158">
        <f t="shared" si="72"/>
        <v>4446.42</v>
      </c>
      <c r="G676" s="888">
        <f t="shared" si="73"/>
        <v>3.6591817983187953E-2</v>
      </c>
      <c r="H676" s="397">
        <f t="shared" si="70"/>
        <v>156.66603910412005</v>
      </c>
      <c r="I676" s="387">
        <f t="shared" si="68"/>
        <v>34.466528602906408</v>
      </c>
      <c r="J676" s="387">
        <v>35.649840963884806</v>
      </c>
      <c r="K676" s="387">
        <v>13.10918561315753</v>
      </c>
      <c r="L676" s="530">
        <f t="shared" si="69"/>
        <v>5.3951627215618136E-2</v>
      </c>
      <c r="M676" s="5"/>
    </row>
    <row r="677" spans="1:13" s="87" customFormat="1" ht="15.5" x14ac:dyDescent="0.35">
      <c r="A677" s="286">
        <v>8</v>
      </c>
      <c r="B677" s="321" t="s">
        <v>777</v>
      </c>
      <c r="C677" s="158">
        <v>2920.24</v>
      </c>
      <c r="D677" s="158"/>
      <c r="E677" s="158"/>
      <c r="F677" s="158">
        <f t="shared" si="72"/>
        <v>2920.24</v>
      </c>
      <c r="G677" s="888">
        <f t="shared" si="73"/>
        <v>2.4032118096631624E-2</v>
      </c>
      <c r="H677" s="397">
        <f t="shared" si="70"/>
        <v>102.89231202482347</v>
      </c>
      <c r="I677" s="387">
        <f t="shared" si="68"/>
        <v>22.636308645461163</v>
      </c>
      <c r="J677" s="387">
        <v>23.413463320238517</v>
      </c>
      <c r="K677" s="387">
        <v>8.6096158696135632</v>
      </c>
      <c r="L677" s="530">
        <f t="shared" si="69"/>
        <v>5.3951627215618143E-2</v>
      </c>
      <c r="M677" s="5"/>
    </row>
    <row r="678" spans="1:13" s="87" customFormat="1" ht="15.5" x14ac:dyDescent="0.35">
      <c r="A678" s="365">
        <v>9</v>
      </c>
      <c r="B678" s="321" t="s">
        <v>778</v>
      </c>
      <c r="C678" s="158">
        <v>8595.7800000000007</v>
      </c>
      <c r="D678" s="158"/>
      <c r="E678" s="158"/>
      <c r="F678" s="158">
        <f t="shared" si="72"/>
        <v>8595.7800000000007</v>
      </c>
      <c r="G678" s="888">
        <f t="shared" si="73"/>
        <v>7.0738980389510528E-2</v>
      </c>
      <c r="H678" s="397">
        <f t="shared" si="70"/>
        <v>302.86540758866983</v>
      </c>
      <c r="I678" s="387">
        <f t="shared" si="68"/>
        <v>66.630389669507366</v>
      </c>
      <c r="J678" s="387">
        <v>68.917958708475979</v>
      </c>
      <c r="K678" s="387">
        <v>25.342562220812976</v>
      </c>
      <c r="L678" s="530">
        <f t="shared" si="69"/>
        <v>5.3951627215618143E-2</v>
      </c>
      <c r="M678" s="5"/>
    </row>
    <row r="679" spans="1:13" s="87" customFormat="1" ht="15.5" x14ac:dyDescent="0.35">
      <c r="A679" s="286">
        <v>10</v>
      </c>
      <c r="B679" s="321" t="s">
        <v>779</v>
      </c>
      <c r="C679" s="158">
        <v>4516.6000000000004</v>
      </c>
      <c r="D679" s="158"/>
      <c r="E679" s="158"/>
      <c r="F679" s="158">
        <f t="shared" si="72"/>
        <v>4516.6000000000004</v>
      </c>
      <c r="G679" s="888">
        <f t="shared" si="73"/>
        <v>3.7169364365684465E-2</v>
      </c>
      <c r="H679" s="397">
        <f t="shared" si="70"/>
        <v>159.13877506345975</v>
      </c>
      <c r="I679" s="387">
        <f t="shared" si="68"/>
        <v>35.010530513961143</v>
      </c>
      <c r="J679" s="387">
        <v>36.212519666941517</v>
      </c>
      <c r="K679" s="387">
        <v>13.316094237698486</v>
      </c>
      <c r="L679" s="530">
        <f t="shared" si="69"/>
        <v>5.3951627215618136E-2</v>
      </c>
      <c r="M679" s="5"/>
    </row>
    <row r="680" spans="1:13" s="87" customFormat="1" ht="15.5" x14ac:dyDescent="0.35">
      <c r="A680" s="286">
        <v>11</v>
      </c>
      <c r="B680" s="321" t="s">
        <v>780</v>
      </c>
      <c r="C680" s="158">
        <v>5810.95</v>
      </c>
      <c r="D680" s="158"/>
      <c r="E680" s="158"/>
      <c r="F680" s="158">
        <f t="shared" si="72"/>
        <v>5810.95</v>
      </c>
      <c r="G680" s="888">
        <f t="shared" si="73"/>
        <v>4.7821219027758516E-2</v>
      </c>
      <c r="H680" s="397">
        <f t="shared" si="70"/>
        <v>204.74415820639669</v>
      </c>
      <c r="I680" s="387">
        <f t="shared" si="68"/>
        <v>45.043714805407269</v>
      </c>
      <c r="J680" s="387">
        <v>46.590165425013019</v>
      </c>
      <c r="K680" s="387">
        <v>17.132169731779218</v>
      </c>
      <c r="L680" s="530">
        <f t="shared" si="69"/>
        <v>5.3951627215618136E-2</v>
      </c>
      <c r="M680" s="5"/>
    </row>
    <row r="681" spans="1:13" s="87" customFormat="1" ht="15.5" x14ac:dyDescent="0.35">
      <c r="A681" s="365">
        <v>12</v>
      </c>
      <c r="B681" s="321" t="s">
        <v>781</v>
      </c>
      <c r="C681" s="158">
        <v>4315.22</v>
      </c>
      <c r="D681" s="158"/>
      <c r="E681" s="158">
        <v>220.4</v>
      </c>
      <c r="F681" s="158">
        <f t="shared" si="72"/>
        <v>4535.62</v>
      </c>
      <c r="G681" s="888">
        <f t="shared" si="73"/>
        <v>3.7325889475332275E-2</v>
      </c>
      <c r="H681" s="397">
        <f t="shared" si="70"/>
        <v>159.80892949416136</v>
      </c>
      <c r="I681" s="387">
        <f t="shared" si="68"/>
        <v>35.1579644887155</v>
      </c>
      <c r="J681" s="387">
        <v>36.365015377003346</v>
      </c>
      <c r="K681" s="387">
        <v>13.372170071821724</v>
      </c>
      <c r="L681" s="530">
        <f t="shared" si="69"/>
        <v>5.3951627215618136E-2</v>
      </c>
      <c r="M681" s="5"/>
    </row>
    <row r="682" spans="1:13" s="87" customFormat="1" ht="15.5" x14ac:dyDescent="0.35">
      <c r="A682" s="286">
        <v>13</v>
      </c>
      <c r="B682" s="321" t="s">
        <v>782</v>
      </c>
      <c r="C682" s="158">
        <v>6019.4</v>
      </c>
      <c r="D682" s="158"/>
      <c r="E682" s="158">
        <v>951.1</v>
      </c>
      <c r="F682" s="158">
        <f t="shared" si="72"/>
        <v>6970.5</v>
      </c>
      <c r="G682" s="888">
        <f t="shared" si="73"/>
        <v>5.7363736950583083E-2</v>
      </c>
      <c r="H682" s="397">
        <f t="shared" si="70"/>
        <v>245.59997156707394</v>
      </c>
      <c r="I682" s="387">
        <f t="shared" si="68"/>
        <v>54.031993744756264</v>
      </c>
      <c r="J682" s="387">
        <v>55.887031913035436</v>
      </c>
      <c r="K682" s="387">
        <v>20.550820281600604</v>
      </c>
      <c r="L682" s="530">
        <f t="shared" si="69"/>
        <v>5.3951627215618143E-2</v>
      </c>
      <c r="M682" s="5"/>
    </row>
    <row r="683" spans="1:13" s="87" customFormat="1" ht="15.5" x14ac:dyDescent="0.35">
      <c r="A683" s="286">
        <v>14</v>
      </c>
      <c r="B683" s="321" t="s">
        <v>783</v>
      </c>
      <c r="C683" s="158">
        <v>7260.15</v>
      </c>
      <c r="D683" s="158"/>
      <c r="E683" s="158">
        <v>68.5</v>
      </c>
      <c r="F683" s="158">
        <f t="shared" si="72"/>
        <v>7328.65</v>
      </c>
      <c r="G683" s="888">
        <f t="shared" si="73"/>
        <v>6.0311132745554941E-2</v>
      </c>
      <c r="H683" s="397">
        <f t="shared" si="70"/>
        <v>258.21909929345617</v>
      </c>
      <c r="I683" s="387">
        <f t="shared" si="68"/>
        <v>56.808201844560358</v>
      </c>
      <c r="J683" s="387">
        <v>58.758553393510809</v>
      </c>
      <c r="K683" s="387">
        <v>21.606738262212506</v>
      </c>
      <c r="L683" s="530">
        <f t="shared" si="69"/>
        <v>5.3951627215618136E-2</v>
      </c>
      <c r="M683" s="5"/>
    </row>
    <row r="684" spans="1:13" s="87" customFormat="1" ht="15.5" x14ac:dyDescent="0.35">
      <c r="A684" s="365">
        <v>15</v>
      </c>
      <c r="B684" s="321" t="s">
        <v>784</v>
      </c>
      <c r="C684" s="158">
        <v>6364.4</v>
      </c>
      <c r="D684" s="158"/>
      <c r="E684" s="158">
        <v>171.2</v>
      </c>
      <c r="F684" s="158">
        <f t="shared" si="72"/>
        <v>6535.5999999999995</v>
      </c>
      <c r="G684" s="888">
        <f t="shared" si="73"/>
        <v>5.3784726951327848E-2</v>
      </c>
      <c r="H684" s="397">
        <f t="shared" si="70"/>
        <v>230.27661920576261</v>
      </c>
      <c r="I684" s="387">
        <f t="shared" si="68"/>
        <v>50.660856225267779</v>
      </c>
      <c r="J684" s="387">
        <v>52.400155766564005</v>
      </c>
      <c r="K684" s="387">
        <v>19.2686236327995</v>
      </c>
      <c r="L684" s="530">
        <f t="shared" si="69"/>
        <v>5.3951627215618136E-2</v>
      </c>
      <c r="M684" s="5"/>
    </row>
    <row r="685" spans="1:13" s="87" customFormat="1" ht="15.5" x14ac:dyDescent="0.35">
      <c r="A685" s="286">
        <v>16</v>
      </c>
      <c r="B685" s="321" t="s">
        <v>785</v>
      </c>
      <c r="C685" s="158">
        <v>11062.33</v>
      </c>
      <c r="D685" s="158"/>
      <c r="E685" s="158"/>
      <c r="F685" s="158">
        <f t="shared" si="72"/>
        <v>11062.33</v>
      </c>
      <c r="G685" s="888">
        <f t="shared" si="73"/>
        <v>9.1037456162476688E-2</v>
      </c>
      <c r="H685" s="397">
        <f t="shared" si="70"/>
        <v>389.77231668683578</v>
      </c>
      <c r="I685" s="387">
        <f t="shared" si="68"/>
        <v>85.749909671103879</v>
      </c>
      <c r="J685" s="387">
        <v>88.693894231766635</v>
      </c>
      <c r="K685" s="387">
        <v>32.614583706442694</v>
      </c>
      <c r="L685" s="530">
        <f t="shared" si="69"/>
        <v>5.3951627215618136E-2</v>
      </c>
      <c r="M685" s="5"/>
    </row>
    <row r="686" spans="1:13" s="87" customFormat="1" ht="15.5" x14ac:dyDescent="0.35">
      <c r="A686" s="286">
        <v>17</v>
      </c>
      <c r="B686" s="321" t="s">
        <v>786</v>
      </c>
      <c r="C686" s="158">
        <v>8492.94</v>
      </c>
      <c r="D686" s="158"/>
      <c r="E686" s="158"/>
      <c r="F686" s="158">
        <f t="shared" si="72"/>
        <v>8492.94</v>
      </c>
      <c r="G686" s="888">
        <f t="shared" si="73"/>
        <v>6.9892658503275959E-2</v>
      </c>
      <c r="H686" s="397">
        <f t="shared" si="70"/>
        <v>299.24192274885087</v>
      </c>
      <c r="I686" s="387">
        <f t="shared" si="68"/>
        <v>65.833223004747197</v>
      </c>
      <c r="J686" s="387">
        <v>68.093423544293131</v>
      </c>
      <c r="K686" s="387">
        <v>25.039363546720757</v>
      </c>
      <c r="L686" s="530">
        <f t="shared" si="69"/>
        <v>5.3951627215618136E-2</v>
      </c>
      <c r="M686" s="5"/>
    </row>
    <row r="687" spans="1:13" s="87" customFormat="1" ht="15.5" x14ac:dyDescent="0.35">
      <c r="A687" s="365">
        <v>18</v>
      </c>
      <c r="B687" s="321" t="s">
        <v>795</v>
      </c>
      <c r="C687" s="158">
        <v>3876.37</v>
      </c>
      <c r="D687" s="158"/>
      <c r="E687" s="158"/>
      <c r="F687" s="158">
        <f t="shared" si="72"/>
        <v>3876.37</v>
      </c>
      <c r="G687" s="888">
        <f t="shared" si="73"/>
        <v>3.1900590919321674E-2</v>
      </c>
      <c r="H687" s="397">
        <f t="shared" si="70"/>
        <v>136.58078499152978</v>
      </c>
      <c r="I687" s="387">
        <f t="shared" ref="I687:I743" si="74">H687*0.22</f>
        <v>30.047772698136551</v>
      </c>
      <c r="J687" s="387">
        <v>31.079379369734333</v>
      </c>
      <c r="K687" s="387">
        <v>11.428532130405012</v>
      </c>
      <c r="L687" s="530">
        <f t="shared" si="69"/>
        <v>5.3951627215618136E-2</v>
      </c>
      <c r="M687" s="5"/>
    </row>
    <row r="688" spans="1:13" s="87" customFormat="1" ht="15.5" x14ac:dyDescent="0.35">
      <c r="A688" s="286">
        <v>19</v>
      </c>
      <c r="B688" s="321" t="s">
        <v>796</v>
      </c>
      <c r="C688" s="158">
        <v>5649.66</v>
      </c>
      <c r="D688" s="158"/>
      <c r="E688" s="158">
        <v>46.1</v>
      </c>
      <c r="F688" s="158">
        <f t="shared" si="72"/>
        <v>5695.76</v>
      </c>
      <c r="G688" s="888">
        <f t="shared" si="73"/>
        <v>4.6873262803766316E-2</v>
      </c>
      <c r="H688" s="397">
        <f t="shared" si="70"/>
        <v>200.68553103118529</v>
      </c>
      <c r="I688" s="387">
        <f t="shared" si="74"/>
        <v>44.150816826860762</v>
      </c>
      <c r="J688" s="387">
        <v>45.666612278744815</v>
      </c>
      <c r="K688" s="387">
        <v>16.792560092838315</v>
      </c>
      <c r="L688" s="530">
        <f t="shared" si="69"/>
        <v>5.3951627215618136E-2</v>
      </c>
      <c r="M688" s="5"/>
    </row>
    <row r="689" spans="1:13" s="87" customFormat="1" ht="15.5" x14ac:dyDescent="0.35">
      <c r="A689" s="286">
        <v>20</v>
      </c>
      <c r="B689" s="321" t="s">
        <v>797</v>
      </c>
      <c r="C689" s="158">
        <v>5815.2</v>
      </c>
      <c r="D689" s="158"/>
      <c r="E689" s="158"/>
      <c r="F689" s="158">
        <f t="shared" si="72"/>
        <v>5815.2</v>
      </c>
      <c r="G689" s="888">
        <f t="shared" si="73"/>
        <v>4.7856194407148805E-2</v>
      </c>
      <c r="H689" s="397">
        <f t="shared" si="70"/>
        <v>204.89390354448724</v>
      </c>
      <c r="I689" s="387">
        <f t="shared" si="74"/>
        <v>45.076658779787195</v>
      </c>
      <c r="J689" s="387">
        <v>46.624240439090975</v>
      </c>
      <c r="K689" s="387">
        <v>17.144699820897184</v>
      </c>
      <c r="L689" s="530">
        <f t="shared" si="69"/>
        <v>5.3951627215618136E-2</v>
      </c>
      <c r="M689" s="5"/>
    </row>
    <row r="690" spans="1:13" s="87" customFormat="1" ht="15.5" x14ac:dyDescent="0.35">
      <c r="A690" s="365">
        <v>21</v>
      </c>
      <c r="B690" s="321" t="s">
        <v>798</v>
      </c>
      <c r="C690" s="158">
        <v>5690.31</v>
      </c>
      <c r="D690" s="158"/>
      <c r="E690" s="158"/>
      <c r="F690" s="158">
        <f t="shared" si="72"/>
        <v>5690.31</v>
      </c>
      <c r="G690" s="888">
        <f t="shared" si="73"/>
        <v>4.6828412023136423E-2</v>
      </c>
      <c r="H690" s="397">
        <f t="shared" si="70"/>
        <v>200.49350465645742</v>
      </c>
      <c r="I690" s="387">
        <f t="shared" si="74"/>
        <v>44.108571024420634</v>
      </c>
      <c r="J690" s="387">
        <v>45.622916084221316</v>
      </c>
      <c r="K690" s="387">
        <v>16.776492096204684</v>
      </c>
      <c r="L690" s="530">
        <f t="shared" ref="L690:L750" si="75">(K690+J690+I690+H690)/F690</f>
        <v>5.3951627215618136E-2</v>
      </c>
      <c r="M690" s="5"/>
    </row>
    <row r="691" spans="1:13" s="87" customFormat="1" ht="15.5" x14ac:dyDescent="0.35">
      <c r="A691" s="286">
        <v>22</v>
      </c>
      <c r="B691" s="321" t="s">
        <v>799</v>
      </c>
      <c r="C691" s="158">
        <v>3955.02</v>
      </c>
      <c r="D691" s="158"/>
      <c r="E691" s="158"/>
      <c r="F691" s="158">
        <f t="shared" si="72"/>
        <v>3955.02</v>
      </c>
      <c r="G691" s="888">
        <f t="shared" si="73"/>
        <v>3.2547841175567763E-2</v>
      </c>
      <c r="H691" s="397">
        <f t="shared" si="70"/>
        <v>139.35195460113459</v>
      </c>
      <c r="I691" s="387">
        <f t="shared" si="74"/>
        <v>30.657430012249609</v>
      </c>
      <c r="J691" s="387">
        <v>31.709967571435826</v>
      </c>
      <c r="K691" s="387">
        <v>11.660412485494014</v>
      </c>
      <c r="L691" s="530">
        <f t="shared" si="75"/>
        <v>5.3951627215618136E-2</v>
      </c>
      <c r="M691" s="5"/>
    </row>
    <row r="692" spans="1:13" s="87" customFormat="1" ht="15.5" x14ac:dyDescent="0.35">
      <c r="A692" s="286">
        <v>23</v>
      </c>
      <c r="B692" s="321" t="s">
        <v>800</v>
      </c>
      <c r="C692" s="158">
        <v>3905.27</v>
      </c>
      <c r="D692" s="158"/>
      <c r="E692" s="158"/>
      <c r="F692" s="158">
        <f t="shared" si="72"/>
        <v>3905.27</v>
      </c>
      <c r="G692" s="888">
        <f t="shared" si="73"/>
        <v>3.213842349917561E-2</v>
      </c>
      <c r="H692" s="397">
        <f t="shared" si="70"/>
        <v>137.59905329054541</v>
      </c>
      <c r="I692" s="387">
        <f t="shared" si="74"/>
        <v>30.271791723919993</v>
      </c>
      <c r="J692" s="387">
        <v>31.311089465464441</v>
      </c>
      <c r="K692" s="387">
        <v>11.5137367364072</v>
      </c>
      <c r="L692" s="530">
        <f t="shared" si="75"/>
        <v>5.3951627215618136E-2</v>
      </c>
      <c r="M692" s="5"/>
    </row>
    <row r="693" spans="1:13" s="87" customFormat="1" ht="15.5" x14ac:dyDescent="0.35">
      <c r="A693" s="365">
        <v>24</v>
      </c>
      <c r="B693" s="321" t="s">
        <v>801</v>
      </c>
      <c r="C693" s="158">
        <v>4268.12</v>
      </c>
      <c r="D693" s="158">
        <v>216.9</v>
      </c>
      <c r="E693" s="158">
        <v>468.4</v>
      </c>
      <c r="F693" s="158">
        <f t="shared" ref="F693:F746" si="76">C693+D693+E693</f>
        <v>4953.4199999999992</v>
      </c>
      <c r="G693" s="888">
        <f t="shared" si="73"/>
        <v>4.0764175006923066E-2</v>
      </c>
      <c r="H693" s="397">
        <f t="shared" si="70"/>
        <v>174.52977708339074</v>
      </c>
      <c r="I693" s="387">
        <f t="shared" si="74"/>
        <v>38.396550958345962</v>
      </c>
      <c r="J693" s="387">
        <v>39.714789702125806</v>
      </c>
      <c r="K693" s="387">
        <v>14.603951538524644</v>
      </c>
      <c r="L693" s="530">
        <f t="shared" si="75"/>
        <v>5.3951627215618136E-2</v>
      </c>
      <c r="M693" s="5"/>
    </row>
    <row r="694" spans="1:13" s="87" customFormat="1" ht="15.5" x14ac:dyDescent="0.35">
      <c r="A694" s="286">
        <v>25</v>
      </c>
      <c r="B694" s="321" t="s">
        <v>802</v>
      </c>
      <c r="C694" s="158">
        <v>10932.24</v>
      </c>
      <c r="D694" s="158"/>
      <c r="E694" s="158"/>
      <c r="F694" s="158">
        <f t="shared" si="76"/>
        <v>10932.24</v>
      </c>
      <c r="G694" s="888">
        <f t="shared" si="73"/>
        <v>8.9966880373092667E-2</v>
      </c>
      <c r="H694" s="397">
        <f t="shared" si="70"/>
        <v>385.1886999733776</v>
      </c>
      <c r="I694" s="387">
        <f t="shared" si="74"/>
        <v>84.741513994143077</v>
      </c>
      <c r="J694" s="387">
        <v>87.650878094966288</v>
      </c>
      <c r="K694" s="387">
        <v>32.23104504918232</v>
      </c>
      <c r="L694" s="530">
        <f t="shared" si="75"/>
        <v>5.3951627215618143E-2</v>
      </c>
      <c r="M694" s="5"/>
    </row>
    <row r="695" spans="1:13" s="87" customFormat="1" ht="15.5" x14ac:dyDescent="0.35">
      <c r="A695" s="286">
        <v>26</v>
      </c>
      <c r="B695" s="321" t="s">
        <v>803</v>
      </c>
      <c r="C695" s="158">
        <v>4713.08</v>
      </c>
      <c r="D695" s="158"/>
      <c r="E695" s="158"/>
      <c r="F695" s="158">
        <f t="shared" si="76"/>
        <v>4713.08</v>
      </c>
      <c r="G695" s="888">
        <f t="shared" si="73"/>
        <v>3.8786296728649895E-2</v>
      </c>
      <c r="H695" s="397">
        <f t="shared" si="70"/>
        <v>166.06159012887809</v>
      </c>
      <c r="I695" s="387">
        <f t="shared" si="74"/>
        <v>36.533549828353181</v>
      </c>
      <c r="J695" s="387">
        <v>37.787827611891402</v>
      </c>
      <c r="K695" s="387">
        <v>13.895367628262846</v>
      </c>
      <c r="L695" s="530">
        <f t="shared" si="75"/>
        <v>5.3951627215618136E-2</v>
      </c>
      <c r="M695" s="5"/>
    </row>
    <row r="696" spans="1:13" s="87" customFormat="1" ht="15.5" x14ac:dyDescent="0.35">
      <c r="A696" s="365">
        <v>27</v>
      </c>
      <c r="B696" s="321" t="s">
        <v>804</v>
      </c>
      <c r="C696" s="158">
        <v>4688.58</v>
      </c>
      <c r="D696" s="158"/>
      <c r="E696" s="158"/>
      <c r="F696" s="158">
        <f t="shared" si="76"/>
        <v>4688.58</v>
      </c>
      <c r="G696" s="888">
        <f t="shared" si="73"/>
        <v>3.8584673953341198E-2</v>
      </c>
      <c r="H696" s="397">
        <f t="shared" si="70"/>
        <v>165.19835229753267</v>
      </c>
      <c r="I696" s="387">
        <f t="shared" si="74"/>
        <v>36.343637505457188</v>
      </c>
      <c r="J696" s="387">
        <v>37.591395177794951</v>
      </c>
      <c r="K696" s="387">
        <v>13.823135349818084</v>
      </c>
      <c r="L696" s="530">
        <f t="shared" si="75"/>
        <v>5.3951627215618143E-2</v>
      </c>
      <c r="M696" s="5"/>
    </row>
    <row r="697" spans="1:13" s="87" customFormat="1" ht="15.5" x14ac:dyDescent="0.35">
      <c r="A697" s="286">
        <v>28</v>
      </c>
      <c r="B697" s="321" t="s">
        <v>805</v>
      </c>
      <c r="C697" s="158">
        <v>2330.62</v>
      </c>
      <c r="D697" s="158"/>
      <c r="E697" s="158"/>
      <c r="F697" s="158">
        <f t="shared" si="76"/>
        <v>2330.62</v>
      </c>
      <c r="G697" s="888">
        <f t="shared" si="73"/>
        <v>1.9179839697549377E-2</v>
      </c>
      <c r="H697" s="397">
        <f t="shared" si="70"/>
        <v>82.117524673072779</v>
      </c>
      <c r="I697" s="387">
        <f t="shared" si="74"/>
        <v>18.065855428076013</v>
      </c>
      <c r="J697" s="387">
        <v>18.686096308322021</v>
      </c>
      <c r="K697" s="387">
        <v>6.8712650117931275</v>
      </c>
      <c r="L697" s="530">
        <f t="shared" si="75"/>
        <v>5.3951627215618143E-2</v>
      </c>
      <c r="M697" s="5"/>
    </row>
    <row r="698" spans="1:13" s="87" customFormat="1" ht="15.5" x14ac:dyDescent="0.35">
      <c r="A698" s="286">
        <v>29</v>
      </c>
      <c r="B698" s="321" t="s">
        <v>806</v>
      </c>
      <c r="C698" s="158">
        <v>2305.7800000000002</v>
      </c>
      <c r="D698" s="158"/>
      <c r="E698" s="158"/>
      <c r="F698" s="158">
        <f t="shared" si="76"/>
        <v>2305.7800000000002</v>
      </c>
      <c r="G698" s="888">
        <f t="shared" si="73"/>
        <v>1.8975418891889459E-2</v>
      </c>
      <c r="H698" s="397">
        <f t="shared" si="70"/>
        <v>81.242307214680125</v>
      </c>
      <c r="I698" s="387">
        <f t="shared" si="74"/>
        <v>17.873307587229629</v>
      </c>
      <c r="J698" s="387">
        <v>18.486937873099325</v>
      </c>
      <c r="K698" s="387">
        <v>6.798030326218929</v>
      </c>
      <c r="L698" s="530">
        <f t="shared" si="75"/>
        <v>5.3951627215618136E-2</v>
      </c>
      <c r="M698" s="5"/>
    </row>
    <row r="699" spans="1:13" s="87" customFormat="1" ht="15.5" x14ac:dyDescent="0.35">
      <c r="A699" s="365">
        <v>30</v>
      </c>
      <c r="B699" s="321" t="s">
        <v>807</v>
      </c>
      <c r="C699" s="158">
        <v>2216.46</v>
      </c>
      <c r="D699" s="158"/>
      <c r="E699" s="158"/>
      <c r="F699" s="158">
        <f t="shared" si="76"/>
        <v>2216.46</v>
      </c>
      <c r="G699" s="888">
        <f t="shared" si="73"/>
        <v>1.8240359859621174E-2</v>
      </c>
      <c r="H699" s="397">
        <f t="shared" si="70"/>
        <v>78.095188720975074</v>
      </c>
      <c r="I699" s="387">
        <f t="shared" si="74"/>
        <v>17.180941518614517</v>
      </c>
      <c r="J699" s="387">
        <v>17.770801341936235</v>
      </c>
      <c r="K699" s="387">
        <v>6.534692076803168</v>
      </c>
      <c r="L699" s="530">
        <f t="shared" si="75"/>
        <v>5.3951627215618143E-2</v>
      </c>
      <c r="M699" s="5"/>
    </row>
    <row r="700" spans="1:13" s="87" customFormat="1" ht="15.5" x14ac:dyDescent="0.35">
      <c r="A700" s="286">
        <v>31</v>
      </c>
      <c r="B700" s="321" t="s">
        <v>808</v>
      </c>
      <c r="C700" s="158">
        <v>5733.87</v>
      </c>
      <c r="D700" s="158"/>
      <c r="E700" s="158">
        <v>119.9</v>
      </c>
      <c r="F700" s="158">
        <f t="shared" si="76"/>
        <v>5853.7699999999995</v>
      </c>
      <c r="G700" s="888">
        <f t="shared" si="73"/>
        <v>4.8173606261991922E-2</v>
      </c>
      <c r="H700" s="397">
        <f t="shared" si="70"/>
        <v>206.25288653040531</v>
      </c>
      <c r="I700" s="387">
        <f t="shared" si="74"/>
        <v>45.375635036689168</v>
      </c>
      <c r="J700" s="387">
        <v>46.933481213911399</v>
      </c>
      <c r="K700" s="387">
        <v>17.25841406496308</v>
      </c>
      <c r="L700" s="530">
        <f t="shared" si="75"/>
        <v>5.3951627215618136E-2</v>
      </c>
      <c r="M700" s="5"/>
    </row>
    <row r="701" spans="1:13" s="87" customFormat="1" ht="15.5" x14ac:dyDescent="0.35">
      <c r="A701" s="286">
        <v>32</v>
      </c>
      <c r="B701" s="321" t="s">
        <v>809</v>
      </c>
      <c r="C701" s="158">
        <v>4616.67</v>
      </c>
      <c r="D701" s="158"/>
      <c r="E701" s="158">
        <v>516.1</v>
      </c>
      <c r="F701" s="158">
        <f t="shared" si="76"/>
        <v>5132.7700000000004</v>
      </c>
      <c r="G701" s="888">
        <f t="shared" si="73"/>
        <v>4.2240136017193078E-2</v>
      </c>
      <c r="H701" s="397">
        <f t="shared" si="70"/>
        <v>180.84903035081129</v>
      </c>
      <c r="I701" s="387">
        <f t="shared" si="74"/>
        <v>39.786786677178483</v>
      </c>
      <c r="J701" s="387">
        <v>41.152755296215602</v>
      </c>
      <c r="K701" s="387">
        <v>15.132721299302942</v>
      </c>
      <c r="L701" s="530">
        <f t="shared" si="75"/>
        <v>5.395162721561813E-2</v>
      </c>
      <c r="M701" s="5"/>
    </row>
    <row r="702" spans="1:13" s="87" customFormat="1" ht="15.5" x14ac:dyDescent="0.35">
      <c r="A702" s="365">
        <v>33</v>
      </c>
      <c r="B702" s="321" t="s">
        <v>810</v>
      </c>
      <c r="C702" s="158">
        <v>4459.21</v>
      </c>
      <c r="D702" s="158"/>
      <c r="E702" s="158">
        <v>199.1</v>
      </c>
      <c r="F702" s="158">
        <f t="shared" si="76"/>
        <v>4658.3100000000004</v>
      </c>
      <c r="G702" s="888">
        <f t="shared" si="73"/>
        <v>3.8335566957072048E-2</v>
      </c>
      <c r="H702" s="397">
        <f t="shared" si="70"/>
        <v>164.13181314835612</v>
      </c>
      <c r="I702" s="387">
        <f t="shared" si="74"/>
        <v>36.108998892638347</v>
      </c>
      <c r="J702" s="387">
        <v>37.348700901056183</v>
      </c>
      <c r="K702" s="387">
        <v>13.733891632735515</v>
      </c>
      <c r="L702" s="530">
        <f t="shared" si="75"/>
        <v>5.3951627215618143E-2</v>
      </c>
      <c r="M702" s="5"/>
    </row>
    <row r="703" spans="1:13" s="87" customFormat="1" ht="15.5" x14ac:dyDescent="0.35">
      <c r="A703" s="286">
        <v>34</v>
      </c>
      <c r="B703" s="321" t="s">
        <v>811</v>
      </c>
      <c r="C703" s="158">
        <v>4519.6099999999997</v>
      </c>
      <c r="D703" s="158"/>
      <c r="E703" s="158"/>
      <c r="F703" s="158">
        <f t="shared" si="76"/>
        <v>4519.6099999999997</v>
      </c>
      <c r="G703" s="888">
        <f t="shared" si="73"/>
        <v>3.7194135163793815E-2</v>
      </c>
      <c r="H703" s="397">
        <f t="shared" si="70"/>
        <v>159.24482999702502</v>
      </c>
      <c r="I703" s="387">
        <f t="shared" si="74"/>
        <v>35.033862599345504</v>
      </c>
      <c r="J703" s="387">
        <v>36.236652794559078</v>
      </c>
      <c r="K703" s="387">
        <v>13.324968489050269</v>
      </c>
      <c r="L703" s="530">
        <f t="shared" si="75"/>
        <v>5.3951627215618136E-2</v>
      </c>
      <c r="M703" s="5"/>
    </row>
    <row r="704" spans="1:13" s="87" customFormat="1" ht="15.5" x14ac:dyDescent="0.35">
      <c r="A704" s="286">
        <v>35</v>
      </c>
      <c r="B704" s="321" t="s">
        <v>812</v>
      </c>
      <c r="C704" s="158">
        <v>7164.75</v>
      </c>
      <c r="D704" s="158"/>
      <c r="E704" s="158"/>
      <c r="F704" s="158">
        <f t="shared" si="76"/>
        <v>7164.75</v>
      </c>
      <c r="G704" s="888">
        <f t="shared" si="73"/>
        <v>5.8962317526244909E-2</v>
      </c>
      <c r="H704" s="397">
        <f t="shared" si="70"/>
        <v>252.44421437274124</v>
      </c>
      <c r="I704" s="387">
        <f t="shared" si="74"/>
        <v>55.537727162003073</v>
      </c>
      <c r="J704" s="387">
        <v>57.444460497657353</v>
      </c>
      <c r="K704" s="387">
        <v>21.12351906069836</v>
      </c>
      <c r="L704" s="530">
        <f t="shared" si="75"/>
        <v>5.395162721561813E-2</v>
      </c>
      <c r="M704" s="5"/>
    </row>
    <row r="705" spans="1:13" s="87" customFormat="1" ht="15.5" x14ac:dyDescent="0.35">
      <c r="A705" s="365">
        <v>36</v>
      </c>
      <c r="B705" s="321" t="s">
        <v>813</v>
      </c>
      <c r="C705" s="158">
        <v>4422.5</v>
      </c>
      <c r="D705" s="158"/>
      <c r="E705" s="158"/>
      <c r="F705" s="158">
        <f t="shared" si="76"/>
        <v>4422.5</v>
      </c>
      <c r="G705" s="888">
        <f t="shared" si="73"/>
        <v>3.6394968318478403E-2</v>
      </c>
      <c r="H705" s="397">
        <f t="shared" si="70"/>
        <v>155.82323710714934</v>
      </c>
      <c r="I705" s="387">
        <f t="shared" si="74"/>
        <v>34.281112163572857</v>
      </c>
      <c r="J705" s="387">
        <v>35.458058767003685</v>
      </c>
      <c r="K705" s="387">
        <v>13.038663323345336</v>
      </c>
      <c r="L705" s="530">
        <f t="shared" si="75"/>
        <v>5.3951627215618136E-2</v>
      </c>
      <c r="M705" s="5"/>
    </row>
    <row r="706" spans="1:13" s="87" customFormat="1" ht="15.5" x14ac:dyDescent="0.35">
      <c r="A706" s="286">
        <v>37</v>
      </c>
      <c r="B706" s="321" t="s">
        <v>814</v>
      </c>
      <c r="C706" s="158">
        <v>2091.96</v>
      </c>
      <c r="D706" s="158"/>
      <c r="E706" s="158">
        <v>121.7</v>
      </c>
      <c r="F706" s="158">
        <f t="shared" si="76"/>
        <v>2213.66</v>
      </c>
      <c r="G706" s="888">
        <f t="shared" si="73"/>
        <v>1.821731725672875E-2</v>
      </c>
      <c r="H706" s="397">
        <f t="shared" si="70"/>
        <v>77.996532968821299</v>
      </c>
      <c r="I706" s="387">
        <f t="shared" si="74"/>
        <v>17.159237253140684</v>
      </c>
      <c r="J706" s="387">
        <v>17.748351920896638</v>
      </c>
      <c r="K706" s="387">
        <v>6.5264369592666212</v>
      </c>
      <c r="L706" s="530">
        <f t="shared" si="75"/>
        <v>5.3951627215618143E-2</v>
      </c>
      <c r="M706" s="5"/>
    </row>
    <row r="707" spans="1:13" s="87" customFormat="1" ht="15.5" x14ac:dyDescent="0.35">
      <c r="A707" s="286">
        <v>38</v>
      </c>
      <c r="B707" s="321" t="s">
        <v>815</v>
      </c>
      <c r="C707" s="158">
        <v>113.2</v>
      </c>
      <c r="D707" s="158"/>
      <c r="E707" s="158"/>
      <c r="F707" s="158">
        <f t="shared" si="76"/>
        <v>113.2</v>
      </c>
      <c r="G707" s="888">
        <f t="shared" si="73"/>
        <v>9.3157951693651896E-4</v>
      </c>
      <c r="H707" s="397">
        <f t="shared" si="70"/>
        <v>3.9885111227878589</v>
      </c>
      <c r="I707" s="387">
        <f t="shared" si="74"/>
        <v>0.87747244701332894</v>
      </c>
      <c r="J707" s="387">
        <v>0.90759802202935402</v>
      </c>
      <c r="K707" s="387">
        <v>0.3337426089774318</v>
      </c>
      <c r="L707" s="530">
        <f t="shared" si="75"/>
        <v>5.3951627215618136E-2</v>
      </c>
      <c r="M707" s="5"/>
    </row>
    <row r="708" spans="1:13" s="87" customFormat="1" ht="15.5" x14ac:dyDescent="0.35">
      <c r="A708" s="365">
        <v>39</v>
      </c>
      <c r="B708" s="321" t="s">
        <v>816</v>
      </c>
      <c r="C708" s="158">
        <v>149.19999999999999</v>
      </c>
      <c r="D708" s="158"/>
      <c r="E708" s="158"/>
      <c r="F708" s="158">
        <f t="shared" si="76"/>
        <v>149.19999999999999</v>
      </c>
      <c r="G708" s="888">
        <f t="shared" si="73"/>
        <v>1.2278415541248111E-3</v>
      </c>
      <c r="H708" s="397">
        <f t="shared" si="70"/>
        <v>5.2569422219076722</v>
      </c>
      <c r="I708" s="387">
        <f t="shared" si="74"/>
        <v>1.1565272888196878</v>
      </c>
      <c r="J708" s="387">
        <v>1.1962334353955795</v>
      </c>
      <c r="K708" s="387">
        <v>0.43987983444728646</v>
      </c>
      <c r="L708" s="530">
        <f t="shared" si="75"/>
        <v>5.3951627215618143E-2</v>
      </c>
      <c r="M708" s="5"/>
    </row>
    <row r="709" spans="1:13" s="87" customFormat="1" ht="15.5" x14ac:dyDescent="0.35">
      <c r="A709" s="286">
        <v>40</v>
      </c>
      <c r="B709" s="321" t="s">
        <v>1183</v>
      </c>
      <c r="C709" s="158">
        <v>613.9</v>
      </c>
      <c r="D709" s="158"/>
      <c r="E709" s="158">
        <v>71.099999999999994</v>
      </c>
      <c r="F709" s="158">
        <f t="shared" si="76"/>
        <v>685</v>
      </c>
      <c r="G709" s="888">
        <f t="shared" si="73"/>
        <v>5.6372082076105601E-3</v>
      </c>
      <c r="H709" s="397">
        <f t="shared" si="70"/>
        <v>24.135425080474231</v>
      </c>
      <c r="I709" s="387">
        <f t="shared" si="74"/>
        <v>5.3097935177043309</v>
      </c>
      <c r="J709" s="387">
        <v>5.4920905043295702</v>
      </c>
      <c r="K709" s="387">
        <v>2.0195555401902894</v>
      </c>
      <c r="L709" s="530">
        <f t="shared" si="75"/>
        <v>5.395162721561813E-2</v>
      </c>
      <c r="M709" s="5"/>
    </row>
    <row r="710" spans="1:13" s="87" customFormat="1" ht="15.5" x14ac:dyDescent="0.35">
      <c r="A710" s="286">
        <v>41</v>
      </c>
      <c r="B710" s="321" t="s">
        <v>1184</v>
      </c>
      <c r="C710" s="158">
        <v>451.16</v>
      </c>
      <c r="D710" s="158"/>
      <c r="E710" s="158">
        <v>29.4</v>
      </c>
      <c r="F710" s="158">
        <f t="shared" si="76"/>
        <v>480.56</v>
      </c>
      <c r="G710" s="888">
        <f t="shared" si="73"/>
        <v>3.9547690164223812E-3</v>
      </c>
      <c r="H710" s="397">
        <f t="shared" si="70"/>
        <v>16.932145805361603</v>
      </c>
      <c r="I710" s="387">
        <f t="shared" si="74"/>
        <v>3.7250720771795529</v>
      </c>
      <c r="J710" s="387">
        <v>3.8529620624242606</v>
      </c>
      <c r="K710" s="387">
        <v>1.4168140297720373</v>
      </c>
      <c r="L710" s="530">
        <f t="shared" si="75"/>
        <v>5.3951627215618143E-2</v>
      </c>
      <c r="M710" s="5"/>
    </row>
    <row r="711" spans="1:13" s="87" customFormat="1" ht="15.5" x14ac:dyDescent="0.35">
      <c r="A711" s="365">
        <v>42</v>
      </c>
      <c r="B711" s="321" t="s">
        <v>1185</v>
      </c>
      <c r="C711" s="158">
        <v>514.09</v>
      </c>
      <c r="D711" s="158"/>
      <c r="E711" s="158"/>
      <c r="F711" s="158">
        <f t="shared" si="76"/>
        <v>514.09</v>
      </c>
      <c r="G711" s="888">
        <f t="shared" si="73"/>
        <v>4.230704186059143E-3</v>
      </c>
      <c r="H711" s="397">
        <f t="shared" ref="H711:H774" si="77">G711*4281.45</f>
        <v>18.113548437402915</v>
      </c>
      <c r="I711" s="387">
        <f t="shared" si="74"/>
        <v>3.9849806562286414</v>
      </c>
      <c r="J711" s="387">
        <v>4.1217938793734152</v>
      </c>
      <c r="K711" s="387">
        <v>2.3693965419011169</v>
      </c>
      <c r="L711" s="530">
        <f t="shared" si="75"/>
        <v>5.5612284842938176E-2</v>
      </c>
      <c r="M711" s="5"/>
    </row>
    <row r="712" spans="1:13" s="87" customFormat="1" ht="15.5" x14ac:dyDescent="0.35">
      <c r="A712" s="286">
        <v>43</v>
      </c>
      <c r="B712" s="321" t="s">
        <v>1186</v>
      </c>
      <c r="C712" s="158">
        <v>522.29999999999995</v>
      </c>
      <c r="D712" s="158"/>
      <c r="E712" s="158">
        <v>27.8</v>
      </c>
      <c r="F712" s="158">
        <f t="shared" si="76"/>
        <v>550.09999999999991</v>
      </c>
      <c r="G712" s="888">
        <f t="shared" si="73"/>
        <v>4.5270485182577645E-3</v>
      </c>
      <c r="H712" s="397">
        <f t="shared" si="77"/>
        <v>19.382331878494703</v>
      </c>
      <c r="I712" s="387">
        <f t="shared" si="74"/>
        <v>4.264113013268835</v>
      </c>
      <c r="J712" s="387">
        <v>4.4105094692433529</v>
      </c>
      <c r="K712" s="387">
        <v>2.5353635310933966</v>
      </c>
      <c r="L712" s="530">
        <f t="shared" si="75"/>
        <v>5.5612284842938182E-2</v>
      </c>
      <c r="M712" s="5"/>
    </row>
    <row r="713" spans="1:13" s="87" customFormat="1" ht="15.5" x14ac:dyDescent="0.35">
      <c r="A713" s="286">
        <v>44</v>
      </c>
      <c r="B713" s="321" t="s">
        <v>1187</v>
      </c>
      <c r="C713" s="158">
        <v>1211.25</v>
      </c>
      <c r="D713" s="158"/>
      <c r="E713" s="158"/>
      <c r="F713" s="158">
        <f t="shared" si="76"/>
        <v>1211.25</v>
      </c>
      <c r="G713" s="888">
        <f t="shared" si="73"/>
        <v>9.9679831262310826E-3</v>
      </c>
      <c r="H713" s="397">
        <f t="shared" si="77"/>
        <v>42.677421355802068</v>
      </c>
      <c r="I713" s="387">
        <f t="shared" si="74"/>
        <v>9.3890326982764556</v>
      </c>
      <c r="J713" s="387">
        <v>9.7113790122177992</v>
      </c>
      <c r="K713" s="387">
        <v>5.5825469497125564</v>
      </c>
      <c r="L713" s="530">
        <f t="shared" si="75"/>
        <v>5.5612284842938182E-2</v>
      </c>
      <c r="M713" s="5"/>
    </row>
    <row r="714" spans="1:13" s="87" customFormat="1" ht="15.5" x14ac:dyDescent="0.35">
      <c r="A714" s="365">
        <v>45</v>
      </c>
      <c r="B714" s="321" t="s">
        <v>1188</v>
      </c>
      <c r="C714" s="158">
        <v>306.17</v>
      </c>
      <c r="D714" s="158"/>
      <c r="E714" s="158">
        <v>31.2</v>
      </c>
      <c r="F714" s="158">
        <f t="shared" si="76"/>
        <v>337.37</v>
      </c>
      <c r="G714" s="888">
        <f t="shared" si="73"/>
        <v>2.7763867635059486E-3</v>
      </c>
      <c r="H714" s="397">
        <f t="shared" si="77"/>
        <v>11.886961108612542</v>
      </c>
      <c r="I714" s="387">
        <f t="shared" si="74"/>
        <v>2.6151314438947595</v>
      </c>
      <c r="J714" s="387">
        <v>2.7049147057600984</v>
      </c>
      <c r="K714" s="387">
        <v>1.5549092791946544</v>
      </c>
      <c r="L714" s="530">
        <f t="shared" si="75"/>
        <v>5.5612284842938189E-2</v>
      </c>
      <c r="M714" s="5"/>
    </row>
    <row r="715" spans="1:13" s="87" customFormat="1" ht="15.5" x14ac:dyDescent="0.35">
      <c r="A715" s="286">
        <v>46</v>
      </c>
      <c r="B715" s="321" t="s">
        <v>1189</v>
      </c>
      <c r="C715" s="158">
        <v>209.58</v>
      </c>
      <c r="D715" s="158"/>
      <c r="E715" s="158">
        <v>29.1</v>
      </c>
      <c r="F715" s="158">
        <f t="shared" si="76"/>
        <v>238.68</v>
      </c>
      <c r="G715" s="888">
        <f t="shared" si="73"/>
        <v>1.9642173065583775E-3</v>
      </c>
      <c r="H715" s="397">
        <f t="shared" si="77"/>
        <v>8.4096981871643646</v>
      </c>
      <c r="I715" s="387">
        <f t="shared" si="74"/>
        <v>1.8501336011761602</v>
      </c>
      <c r="J715" s="387">
        <v>1.913652790618076</v>
      </c>
      <c r="K715" s="387">
        <v>0.70368980486513621</v>
      </c>
      <c r="L715" s="530">
        <f t="shared" si="75"/>
        <v>5.3951627215618136E-2</v>
      </c>
      <c r="M715" s="5"/>
    </row>
    <row r="716" spans="1:13" s="87" customFormat="1" ht="15.5" x14ac:dyDescent="0.35">
      <c r="A716" s="286">
        <v>47</v>
      </c>
      <c r="B716" s="321" t="s">
        <v>1190</v>
      </c>
      <c r="C716" s="158">
        <v>468.77</v>
      </c>
      <c r="D716" s="158"/>
      <c r="E716" s="158">
        <v>272.5</v>
      </c>
      <c r="F716" s="158">
        <f t="shared" si="76"/>
        <v>741.27</v>
      </c>
      <c r="G716" s="888">
        <f t="shared" si="73"/>
        <v>6.1002822307379273E-3</v>
      </c>
      <c r="H716" s="397">
        <f t="shared" si="77"/>
        <v>26.118053356792899</v>
      </c>
      <c r="I716" s="387">
        <f t="shared" si="74"/>
        <v>5.745971738494438</v>
      </c>
      <c r="J716" s="387">
        <v>5.9432436907217232</v>
      </c>
      <c r="K716" s="387">
        <v>3.4164495995157287</v>
      </c>
      <c r="L716" s="530">
        <f t="shared" si="75"/>
        <v>5.5612284842938189E-2</v>
      </c>
      <c r="M716" s="5"/>
    </row>
    <row r="717" spans="1:13" s="87" customFormat="1" ht="15.5" x14ac:dyDescent="0.35">
      <c r="A717" s="365">
        <v>48</v>
      </c>
      <c r="B717" s="321" t="s">
        <v>1191</v>
      </c>
      <c r="C717" s="158">
        <v>599.20000000000005</v>
      </c>
      <c r="D717" s="158"/>
      <c r="E717" s="158">
        <v>134.4</v>
      </c>
      <c r="F717" s="158">
        <f t="shared" si="76"/>
        <v>733.6</v>
      </c>
      <c r="G717" s="888">
        <f t="shared" si="73"/>
        <v>6.0371619578147556E-3</v>
      </c>
      <c r="H717" s="397">
        <f t="shared" si="77"/>
        <v>25.847807064285984</v>
      </c>
      <c r="I717" s="387">
        <f t="shared" si="74"/>
        <v>5.6865175541429167</v>
      </c>
      <c r="J717" s="387">
        <v>5.8817483123739756</v>
      </c>
      <c r="K717" s="387">
        <v>3.3810992299765794</v>
      </c>
      <c r="L717" s="530">
        <f t="shared" si="75"/>
        <v>5.5612284842938182E-2</v>
      </c>
      <c r="M717" s="5"/>
    </row>
    <row r="718" spans="1:13" s="87" customFormat="1" ht="15.5" x14ac:dyDescent="0.35">
      <c r="A718" s="286">
        <v>49</v>
      </c>
      <c r="B718" s="321" t="s">
        <v>1192</v>
      </c>
      <c r="C718" s="158">
        <v>220.5</v>
      </c>
      <c r="D718" s="158"/>
      <c r="E718" s="158"/>
      <c r="F718" s="158">
        <f t="shared" si="76"/>
        <v>220.5</v>
      </c>
      <c r="G718" s="888">
        <f t="shared" si="73"/>
        <v>1.81460497777829E-3</v>
      </c>
      <c r="H718" s="397">
        <f t="shared" si="77"/>
        <v>7.7691404821088597</v>
      </c>
      <c r="I718" s="387">
        <f t="shared" si="74"/>
        <v>1.7092109060639491</v>
      </c>
      <c r="J718" s="387">
        <v>1.7678919068681318</v>
      </c>
      <c r="K718" s="387">
        <v>1.0162655128269298</v>
      </c>
      <c r="L718" s="530">
        <f t="shared" si="75"/>
        <v>5.5612284842938189E-2</v>
      </c>
      <c r="M718" s="5"/>
    </row>
    <row r="719" spans="1:13" s="87" customFormat="1" ht="15.5" x14ac:dyDescent="0.35">
      <c r="A719" s="286">
        <v>50</v>
      </c>
      <c r="B719" s="321" t="s">
        <v>1193</v>
      </c>
      <c r="C719" s="158">
        <v>330.61</v>
      </c>
      <c r="D719" s="158"/>
      <c r="E719" s="158"/>
      <c r="F719" s="158">
        <f t="shared" si="76"/>
        <v>330.61</v>
      </c>
      <c r="G719" s="888">
        <f t="shared" si="73"/>
        <v>2.720755336522814E-3</v>
      </c>
      <c r="H719" s="397">
        <f t="shared" si="77"/>
        <v>11.648777935555602</v>
      </c>
      <c r="I719" s="387">
        <f t="shared" si="74"/>
        <v>2.5627311458222324</v>
      </c>
      <c r="J719" s="387">
        <v>2.6507153892502182</v>
      </c>
      <c r="K719" s="387">
        <v>1.5237530212957426</v>
      </c>
      <c r="L719" s="530">
        <f t="shared" si="75"/>
        <v>5.5612284842938189E-2</v>
      </c>
      <c r="M719" s="5"/>
    </row>
    <row r="720" spans="1:13" s="87" customFormat="1" ht="15.5" x14ac:dyDescent="0.35">
      <c r="A720" s="365">
        <v>51</v>
      </c>
      <c r="B720" s="321" t="s">
        <v>1194</v>
      </c>
      <c r="C720" s="158">
        <v>949</v>
      </c>
      <c r="D720" s="158"/>
      <c r="E720" s="158">
        <v>88.5</v>
      </c>
      <c r="F720" s="158">
        <f t="shared" si="76"/>
        <v>1037.5</v>
      </c>
      <c r="G720" s="888">
        <f t="shared" si="73"/>
        <v>8.5381073217459212E-3</v>
      </c>
      <c r="H720" s="397">
        <f t="shared" si="77"/>
        <v>36.555479592689075</v>
      </c>
      <c r="I720" s="387">
        <f t="shared" si="74"/>
        <v>8.0422055103915966</v>
      </c>
      <c r="J720" s="387">
        <v>8.3183122602071968</v>
      </c>
      <c r="K720" s="387">
        <v>4.7817481612604968</v>
      </c>
      <c r="L720" s="530">
        <f t="shared" si="75"/>
        <v>5.5612284842938182E-2</v>
      </c>
      <c r="M720" s="5"/>
    </row>
    <row r="721" spans="1:13" s="87" customFormat="1" ht="15.5" x14ac:dyDescent="0.35">
      <c r="A721" s="286">
        <v>52</v>
      </c>
      <c r="B721" s="321" t="s">
        <v>1195</v>
      </c>
      <c r="C721" s="158">
        <v>211.8</v>
      </c>
      <c r="D721" s="158"/>
      <c r="E721" s="158">
        <v>18.3</v>
      </c>
      <c r="F721" s="158">
        <f t="shared" si="76"/>
        <v>230.10000000000002</v>
      </c>
      <c r="G721" s="888">
        <f t="shared" si="73"/>
        <v>1.893608187695168E-3</v>
      </c>
      <c r="H721" s="397">
        <f t="shared" si="77"/>
        <v>8.1073887752074771</v>
      </c>
      <c r="I721" s="387">
        <f t="shared" si="74"/>
        <v>1.783625530545645</v>
      </c>
      <c r="J721" s="387">
        <v>1.8448613504324589</v>
      </c>
      <c r="K721" s="387">
        <v>1.0605110861744969</v>
      </c>
      <c r="L721" s="530">
        <f t="shared" si="75"/>
        <v>5.5612284842938182E-2</v>
      </c>
      <c r="M721" s="5"/>
    </row>
    <row r="722" spans="1:13" s="87" customFormat="1" ht="15.5" x14ac:dyDescent="0.35">
      <c r="A722" s="286">
        <v>53</v>
      </c>
      <c r="B722" s="321" t="s">
        <v>1196</v>
      </c>
      <c r="C722" s="158">
        <v>1331.77</v>
      </c>
      <c r="D722" s="158"/>
      <c r="E722" s="158"/>
      <c r="F722" s="158">
        <f t="shared" si="76"/>
        <v>1331.77</v>
      </c>
      <c r="G722" s="888">
        <f t="shared" si="73"/>
        <v>1.095980259072922E-2</v>
      </c>
      <c r="H722" s="397">
        <f t="shared" si="77"/>
        <v>46.92384680207762</v>
      </c>
      <c r="I722" s="387">
        <f t="shared" si="74"/>
        <v>10.323246296457077</v>
      </c>
      <c r="J722" s="387">
        <v>10.677666234964953</v>
      </c>
      <c r="K722" s="387">
        <v>6.1380132517801362</v>
      </c>
      <c r="L722" s="530">
        <f t="shared" si="75"/>
        <v>5.5612284842938189E-2</v>
      </c>
      <c r="M722" s="5"/>
    </row>
    <row r="723" spans="1:13" s="87" customFormat="1" ht="15.5" x14ac:dyDescent="0.35">
      <c r="A723" s="365">
        <v>54</v>
      </c>
      <c r="B723" s="321" t="s">
        <v>1197</v>
      </c>
      <c r="C723" s="158">
        <v>483.9</v>
      </c>
      <c r="D723" s="158"/>
      <c r="E723" s="158"/>
      <c r="F723" s="158">
        <f t="shared" si="76"/>
        <v>483.9</v>
      </c>
      <c r="G723" s="888">
        <f t="shared" si="73"/>
        <v>3.982255549872628E-3</v>
      </c>
      <c r="H723" s="397">
        <f t="shared" si="77"/>
        <v>17.049828024002164</v>
      </c>
      <c r="I723" s="387">
        <f t="shared" si="74"/>
        <v>3.7509621652804759</v>
      </c>
      <c r="J723" s="387">
        <v>3.879741014664349</v>
      </c>
      <c r="K723" s="387">
        <v>2.2302534315507994</v>
      </c>
      <c r="L723" s="530">
        <f t="shared" si="75"/>
        <v>5.5612284842938189E-2</v>
      </c>
      <c r="M723" s="5"/>
    </row>
    <row r="724" spans="1:13" s="87" customFormat="1" ht="15.5" x14ac:dyDescent="0.35">
      <c r="A724" s="286">
        <v>55</v>
      </c>
      <c r="B724" s="321" t="s">
        <v>1198</v>
      </c>
      <c r="C724" s="158">
        <v>665.8</v>
      </c>
      <c r="D724" s="158"/>
      <c r="E724" s="158"/>
      <c r="F724" s="158">
        <f t="shared" si="76"/>
        <v>665.8</v>
      </c>
      <c r="G724" s="888">
        <f t="shared" si="73"/>
        <v>5.4792017877768042E-3</v>
      </c>
      <c r="H724" s="397">
        <f t="shared" si="77"/>
        <v>23.458928494276996</v>
      </c>
      <c r="I724" s="387">
        <f t="shared" si="74"/>
        <v>5.1609642687409396</v>
      </c>
      <c r="J724" s="387">
        <v>5.3381516172009169</v>
      </c>
      <c r="K724" s="387">
        <v>3.0686148682093868</v>
      </c>
      <c r="L724" s="530">
        <f t="shared" si="75"/>
        <v>5.5612284842938182E-2</v>
      </c>
      <c r="M724" s="5"/>
    </row>
    <row r="725" spans="1:13" s="87" customFormat="1" ht="15.5" x14ac:dyDescent="0.35">
      <c r="A725" s="286">
        <v>56</v>
      </c>
      <c r="B725" s="321" t="s">
        <v>1199</v>
      </c>
      <c r="C725" s="158">
        <v>363.78</v>
      </c>
      <c r="D725" s="158"/>
      <c r="E725" s="158">
        <v>58</v>
      </c>
      <c r="F725" s="158">
        <f t="shared" si="76"/>
        <v>421.78</v>
      </c>
      <c r="G725" s="888">
        <f t="shared" si="73"/>
        <v>3.4710389457021638E-3</v>
      </c>
      <c r="H725" s="397">
        <f t="shared" si="77"/>
        <v>14.861079694076528</v>
      </c>
      <c r="I725" s="387">
        <f t="shared" si="74"/>
        <v>3.2694375326968363</v>
      </c>
      <c r="J725" s="387">
        <v>3.3816845736001842</v>
      </c>
      <c r="K725" s="387">
        <v>1.943947700680918</v>
      </c>
      <c r="L725" s="530">
        <f t="shared" si="75"/>
        <v>5.5612284842938189E-2</v>
      </c>
      <c r="M725" s="5"/>
    </row>
    <row r="726" spans="1:13" s="87" customFormat="1" ht="15.5" x14ac:dyDescent="0.35">
      <c r="A726" s="365">
        <v>57</v>
      </c>
      <c r="B726" s="321" t="s">
        <v>1200</v>
      </c>
      <c r="C726" s="158">
        <v>185.8</v>
      </c>
      <c r="D726" s="158"/>
      <c r="E726" s="158">
        <v>26.8</v>
      </c>
      <c r="F726" s="158">
        <f t="shared" si="76"/>
        <v>212.60000000000002</v>
      </c>
      <c r="G726" s="888">
        <f t="shared" si="73"/>
        <v>1.749591919617526E-3</v>
      </c>
      <c r="H726" s="397">
        <f t="shared" si="77"/>
        <v>7.490790324246456</v>
      </c>
      <c r="I726" s="387">
        <f t="shared" si="74"/>
        <v>1.6479738713342202</v>
      </c>
      <c r="J726" s="387">
        <v>1.704552468934988</v>
      </c>
      <c r="K726" s="387">
        <v>0.97985509309299457</v>
      </c>
      <c r="L726" s="530">
        <f t="shared" si="75"/>
        <v>5.5612284842938182E-2</v>
      </c>
      <c r="M726" s="5"/>
    </row>
    <row r="727" spans="1:13" s="87" customFormat="1" ht="15.5" x14ac:dyDescent="0.35">
      <c r="A727" s="286">
        <v>58</v>
      </c>
      <c r="B727" s="321" t="s">
        <v>1201</v>
      </c>
      <c r="C727" s="158">
        <v>205.2</v>
      </c>
      <c r="D727" s="158"/>
      <c r="E727" s="158"/>
      <c r="F727" s="158">
        <f t="shared" si="76"/>
        <v>205.2</v>
      </c>
      <c r="G727" s="888">
        <f t="shared" si="73"/>
        <v>1.6886936119732657E-3</v>
      </c>
      <c r="H727" s="397">
        <f t="shared" si="77"/>
        <v>7.2300572649829382</v>
      </c>
      <c r="I727" s="387">
        <f t="shared" si="74"/>
        <v>1.5906125982962465</v>
      </c>
      <c r="J727" s="387">
        <v>1.6452218561874861</v>
      </c>
      <c r="K727" s="387">
        <v>0.94574913030424479</v>
      </c>
      <c r="L727" s="530">
        <f t="shared" si="75"/>
        <v>5.5612284842938189E-2</v>
      </c>
      <c r="M727" s="5"/>
    </row>
    <row r="728" spans="1:13" s="87" customFormat="1" ht="15.5" x14ac:dyDescent="0.35">
      <c r="A728" s="286">
        <v>59</v>
      </c>
      <c r="B728" s="321" t="s">
        <v>1202</v>
      </c>
      <c r="C728" s="158">
        <v>177.45</v>
      </c>
      <c r="D728" s="158"/>
      <c r="E728" s="158"/>
      <c r="F728" s="158">
        <f t="shared" si="76"/>
        <v>177.45</v>
      </c>
      <c r="G728" s="888">
        <f t="shared" si="73"/>
        <v>1.4603249583072903E-3</v>
      </c>
      <c r="H728" s="397">
        <f t="shared" si="77"/>
        <v>6.2523082927447478</v>
      </c>
      <c r="I728" s="387">
        <f t="shared" si="74"/>
        <v>1.3755078244038446</v>
      </c>
      <c r="J728" s="387">
        <v>1.4227320583843535</v>
      </c>
      <c r="K728" s="387">
        <v>0.81785176984643382</v>
      </c>
      <c r="L728" s="530">
        <f t="shared" si="75"/>
        <v>5.5612284842938182E-2</v>
      </c>
      <c r="M728" s="5"/>
    </row>
    <row r="729" spans="1:13" s="87" customFormat="1" ht="15.5" x14ac:dyDescent="0.35">
      <c r="A729" s="365">
        <v>60</v>
      </c>
      <c r="B729" s="321" t="s">
        <v>1203</v>
      </c>
      <c r="C729" s="158">
        <v>200</v>
      </c>
      <c r="D729" s="158"/>
      <c r="E729" s="158"/>
      <c r="F729" s="158">
        <f t="shared" si="76"/>
        <v>200</v>
      </c>
      <c r="G729" s="888">
        <f t="shared" si="73"/>
        <v>1.6459002066016235E-3</v>
      </c>
      <c r="H729" s="397">
        <f t="shared" si="77"/>
        <v>7.0468394395545202</v>
      </c>
      <c r="I729" s="387">
        <f t="shared" si="74"/>
        <v>1.5503046767019943</v>
      </c>
      <c r="J729" s="387">
        <v>1.603530074256809</v>
      </c>
      <c r="K729" s="387">
        <v>0.92178277807431264</v>
      </c>
      <c r="L729" s="530">
        <f t="shared" si="75"/>
        <v>5.5612284842938182E-2</v>
      </c>
      <c r="M729" s="5"/>
    </row>
    <row r="730" spans="1:13" s="87" customFormat="1" ht="15.5" x14ac:dyDescent="0.35">
      <c r="A730" s="286">
        <v>61</v>
      </c>
      <c r="B730" s="321" t="s">
        <v>1204</v>
      </c>
      <c r="C730" s="158">
        <v>401.38</v>
      </c>
      <c r="D730" s="158"/>
      <c r="E730" s="158">
        <v>140.80000000000001</v>
      </c>
      <c r="F730" s="158">
        <f t="shared" si="76"/>
        <v>542.18000000000006</v>
      </c>
      <c r="G730" s="888">
        <f t="shared" si="73"/>
        <v>4.4618708700763414E-3</v>
      </c>
      <c r="H730" s="397">
        <f t="shared" si="77"/>
        <v>19.10327703668835</v>
      </c>
      <c r="I730" s="387">
        <f t="shared" si="74"/>
        <v>4.2027209480714367</v>
      </c>
      <c r="J730" s="387">
        <v>4.3470096783027836</v>
      </c>
      <c r="K730" s="387">
        <v>2.4988609330816547</v>
      </c>
      <c r="L730" s="530">
        <f t="shared" si="75"/>
        <v>5.5612284842938182E-2</v>
      </c>
      <c r="M730" s="5"/>
    </row>
    <row r="731" spans="1:13" s="87" customFormat="1" ht="15.5" x14ac:dyDescent="0.35">
      <c r="A731" s="286">
        <v>62</v>
      </c>
      <c r="B731" s="321" t="s">
        <v>1205</v>
      </c>
      <c r="C731" s="158">
        <v>204.3</v>
      </c>
      <c r="D731" s="158"/>
      <c r="E731" s="158"/>
      <c r="F731" s="158">
        <f t="shared" si="76"/>
        <v>204.3</v>
      </c>
      <c r="G731" s="888">
        <f t="shared" si="73"/>
        <v>1.6812870610435585E-3</v>
      </c>
      <c r="H731" s="397">
        <f t="shared" si="77"/>
        <v>7.198346487504943</v>
      </c>
      <c r="I731" s="387">
        <f t="shared" si="74"/>
        <v>1.5836362272510875</v>
      </c>
      <c r="J731" s="387">
        <v>1.6380059708533303</v>
      </c>
      <c r="K731" s="387">
        <v>0.9416011078029104</v>
      </c>
      <c r="L731" s="530">
        <f t="shared" si="75"/>
        <v>5.5612284842938182E-2</v>
      </c>
      <c r="M731" s="5"/>
    </row>
    <row r="732" spans="1:13" s="87" customFormat="1" ht="15.5" x14ac:dyDescent="0.35">
      <c r="A732" s="365">
        <v>63</v>
      </c>
      <c r="B732" s="321" t="s">
        <v>1206</v>
      </c>
      <c r="C732" s="158">
        <v>306.39999999999998</v>
      </c>
      <c r="D732" s="158"/>
      <c r="E732" s="158"/>
      <c r="F732" s="158">
        <f t="shared" si="76"/>
        <v>306.39999999999998</v>
      </c>
      <c r="G732" s="888">
        <f t="shared" si="73"/>
        <v>2.521519116513687E-3</v>
      </c>
      <c r="H732" s="397">
        <f t="shared" si="77"/>
        <v>10.795758021397525</v>
      </c>
      <c r="I732" s="387">
        <f t="shared" si="74"/>
        <v>2.3750667647074555</v>
      </c>
      <c r="J732" s="387">
        <v>2.4566080737614313</v>
      </c>
      <c r="K732" s="387">
        <v>1.412171216009847</v>
      </c>
      <c r="L732" s="530">
        <f t="shared" si="75"/>
        <v>5.5612284842938182E-2</v>
      </c>
      <c r="M732" s="5"/>
    </row>
    <row r="733" spans="1:13" s="87" customFormat="1" ht="15.5" x14ac:dyDescent="0.35">
      <c r="A733" s="286">
        <v>64</v>
      </c>
      <c r="B733" s="321" t="s">
        <v>1250</v>
      </c>
      <c r="C733" s="158">
        <v>301.42</v>
      </c>
      <c r="D733" s="158"/>
      <c r="E733" s="158"/>
      <c r="F733" s="158">
        <f t="shared" si="76"/>
        <v>301.42</v>
      </c>
      <c r="G733" s="888">
        <f t="shared" si="73"/>
        <v>2.4805362013693068E-3</v>
      </c>
      <c r="H733" s="397">
        <f t="shared" si="77"/>
        <v>10.620291719352618</v>
      </c>
      <c r="I733" s="387">
        <f t="shared" si="74"/>
        <v>2.3364641782575761</v>
      </c>
      <c r="J733" s="387">
        <v>2.4166801749124369</v>
      </c>
      <c r="K733" s="387">
        <v>1.3892188248357968</v>
      </c>
      <c r="L733" s="530">
        <f t="shared" si="75"/>
        <v>5.5612284842938182E-2</v>
      </c>
      <c r="M733" s="5"/>
    </row>
    <row r="734" spans="1:13" s="87" customFormat="1" ht="15.5" x14ac:dyDescent="0.35">
      <c r="A734" s="286">
        <v>65</v>
      </c>
      <c r="B734" s="321" t="s">
        <v>1251</v>
      </c>
      <c r="C734" s="158">
        <v>394.72</v>
      </c>
      <c r="D734" s="158"/>
      <c r="E734" s="158"/>
      <c r="F734" s="158">
        <f t="shared" si="76"/>
        <v>394.72</v>
      </c>
      <c r="G734" s="888">
        <f t="shared" ref="G734:G778" si="78">2/243028.1*F734</f>
        <v>3.2483486477489646E-3</v>
      </c>
      <c r="H734" s="397">
        <f t="shared" si="77"/>
        <v>13.907642317904804</v>
      </c>
      <c r="I734" s="387">
        <f t="shared" si="74"/>
        <v>3.059681309939057</v>
      </c>
      <c r="J734" s="387">
        <v>3.1647269545532386</v>
      </c>
      <c r="K734" s="387">
        <v>1.8192304908074635</v>
      </c>
      <c r="L734" s="530">
        <f t="shared" si="75"/>
        <v>5.5612284842938182E-2</v>
      </c>
      <c r="M734" s="5"/>
    </row>
    <row r="735" spans="1:13" s="87" customFormat="1" ht="15.5" x14ac:dyDescent="0.35">
      <c r="A735" s="365">
        <v>66</v>
      </c>
      <c r="B735" s="321" t="s">
        <v>1252</v>
      </c>
      <c r="C735" s="158">
        <v>680.89</v>
      </c>
      <c r="D735" s="158"/>
      <c r="E735" s="158"/>
      <c r="F735" s="158">
        <f t="shared" si="76"/>
        <v>680.89</v>
      </c>
      <c r="G735" s="888">
        <f t="shared" si="78"/>
        <v>5.6033849583648973E-3</v>
      </c>
      <c r="H735" s="397">
        <f t="shared" si="77"/>
        <v>23.990612529991388</v>
      </c>
      <c r="I735" s="387">
        <f t="shared" si="74"/>
        <v>5.2779347565981052</v>
      </c>
      <c r="J735" s="387">
        <v>5.4591379613035933</v>
      </c>
      <c r="K735" s="387">
        <v>3.138163378815094</v>
      </c>
      <c r="L735" s="530">
        <f t="shared" si="75"/>
        <v>5.5612284842938182E-2</v>
      </c>
      <c r="M735" s="5"/>
    </row>
    <row r="736" spans="1:13" s="87" customFormat="1" ht="15.5" x14ac:dyDescent="0.35">
      <c r="A736" s="286">
        <v>67</v>
      </c>
      <c r="B736" s="321" t="s">
        <v>1253</v>
      </c>
      <c r="C736" s="158">
        <v>581.98</v>
      </c>
      <c r="D736" s="158"/>
      <c r="E736" s="158"/>
      <c r="F736" s="158">
        <f t="shared" si="76"/>
        <v>581.98</v>
      </c>
      <c r="G736" s="888">
        <f t="shared" si="78"/>
        <v>4.7894050111900646E-3</v>
      </c>
      <c r="H736" s="397">
        <f t="shared" si="77"/>
        <v>20.505598085159701</v>
      </c>
      <c r="I736" s="387">
        <f t="shared" si="74"/>
        <v>4.511231578735134</v>
      </c>
      <c r="J736" s="387">
        <v>4.6661121630798883</v>
      </c>
      <c r="K736" s="387">
        <v>2.6822957059184422</v>
      </c>
      <c r="L736" s="530">
        <f t="shared" si="75"/>
        <v>5.5612284842938176E-2</v>
      </c>
      <c r="M736" s="5"/>
    </row>
    <row r="737" spans="1:13" s="87" customFormat="1" ht="15.5" x14ac:dyDescent="0.35">
      <c r="A737" s="286">
        <v>68</v>
      </c>
      <c r="B737" s="321" t="s">
        <v>1254</v>
      </c>
      <c r="C737" s="158">
        <v>135.71</v>
      </c>
      <c r="D737" s="158"/>
      <c r="E737" s="158"/>
      <c r="F737" s="158">
        <f t="shared" si="76"/>
        <v>135.71</v>
      </c>
      <c r="G737" s="888">
        <f t="shared" si="78"/>
        <v>1.1168255851895317E-3</v>
      </c>
      <c r="H737" s="397">
        <f t="shared" si="77"/>
        <v>4.7816329017097203</v>
      </c>
      <c r="I737" s="387">
        <f t="shared" si="74"/>
        <v>1.0519592383761385</v>
      </c>
      <c r="J737" s="387">
        <v>1.0880753318869578</v>
      </c>
      <c r="K737" s="387">
        <v>0.62547570406232489</v>
      </c>
      <c r="L737" s="530">
        <f t="shared" si="75"/>
        <v>5.5612284842938182E-2</v>
      </c>
      <c r="M737" s="5"/>
    </row>
    <row r="738" spans="1:13" s="87" customFormat="1" ht="15.5" x14ac:dyDescent="0.35">
      <c r="A738" s="365">
        <v>69</v>
      </c>
      <c r="B738" s="321" t="s">
        <v>1255</v>
      </c>
      <c r="C738" s="158">
        <v>201.8</v>
      </c>
      <c r="D738" s="158"/>
      <c r="E738" s="158"/>
      <c r="F738" s="158">
        <f t="shared" si="76"/>
        <v>201.8</v>
      </c>
      <c r="G738" s="888">
        <f t="shared" si="78"/>
        <v>1.6607133084610383E-3</v>
      </c>
      <c r="H738" s="397">
        <f t="shared" si="77"/>
        <v>7.1102609945105115</v>
      </c>
      <c r="I738" s="387">
        <f t="shared" si="74"/>
        <v>1.5642574187923126</v>
      </c>
      <c r="J738" s="387">
        <v>1.6179618449251203</v>
      </c>
      <c r="K738" s="387">
        <v>0.93007882307698164</v>
      </c>
      <c r="L738" s="530">
        <f t="shared" si="75"/>
        <v>5.5612284842938182E-2</v>
      </c>
      <c r="M738" s="5"/>
    </row>
    <row r="739" spans="1:13" s="87" customFormat="1" ht="15.5" x14ac:dyDescent="0.35">
      <c r="A739" s="286">
        <v>70</v>
      </c>
      <c r="B739" s="321" t="s">
        <v>1256</v>
      </c>
      <c r="C739" s="158">
        <v>1437.1</v>
      </c>
      <c r="D739" s="158"/>
      <c r="E739" s="158"/>
      <c r="F739" s="158">
        <f t="shared" si="76"/>
        <v>1437.1</v>
      </c>
      <c r="G739" s="888">
        <f t="shared" si="78"/>
        <v>1.1826615934535965E-2</v>
      </c>
      <c r="H739" s="397">
        <f t="shared" si="77"/>
        <v>50.635064792919003</v>
      </c>
      <c r="I739" s="387">
        <f t="shared" si="74"/>
        <v>11.139714254442181</v>
      </c>
      <c r="J739" s="387">
        <v>11.522165348572301</v>
      </c>
      <c r="K739" s="387">
        <v>4.2369390756313354</v>
      </c>
      <c r="L739" s="530">
        <f t="shared" si="75"/>
        <v>5.3951627215618136E-2</v>
      </c>
      <c r="M739" s="5"/>
    </row>
    <row r="740" spans="1:13" s="87" customFormat="1" ht="15.5" x14ac:dyDescent="0.35">
      <c r="A740" s="286">
        <v>71</v>
      </c>
      <c r="B740" s="321" t="s">
        <v>1257</v>
      </c>
      <c r="C740" s="158">
        <v>197.86</v>
      </c>
      <c r="D740" s="158"/>
      <c r="E740" s="158">
        <v>16</v>
      </c>
      <c r="F740" s="158">
        <f t="shared" si="76"/>
        <v>213.86</v>
      </c>
      <c r="G740" s="888">
        <f t="shared" si="78"/>
        <v>1.7599610909191162E-3</v>
      </c>
      <c r="H740" s="397">
        <f t="shared" si="77"/>
        <v>7.5351854127156495</v>
      </c>
      <c r="I740" s="387">
        <f t="shared" si="74"/>
        <v>1.6577407907974429</v>
      </c>
      <c r="J740" s="387">
        <v>1.7146547084028059</v>
      </c>
      <c r="K740" s="387">
        <v>0.98566232459486269</v>
      </c>
      <c r="L740" s="530">
        <f t="shared" si="75"/>
        <v>5.5612284842938189E-2</v>
      </c>
      <c r="M740" s="5"/>
    </row>
    <row r="741" spans="1:13" s="87" customFormat="1" ht="15.5" x14ac:dyDescent="0.35">
      <c r="A741" s="365">
        <v>72</v>
      </c>
      <c r="B741" s="321" t="s">
        <v>1258</v>
      </c>
      <c r="C741" s="158">
        <v>397.89</v>
      </c>
      <c r="D741" s="158"/>
      <c r="E741" s="158"/>
      <c r="F741" s="158">
        <f t="shared" si="76"/>
        <v>397.89</v>
      </c>
      <c r="G741" s="888">
        <f t="shared" si="78"/>
        <v>3.2744361660235997E-3</v>
      </c>
      <c r="H741" s="397">
        <f t="shared" si="77"/>
        <v>14.019334723021741</v>
      </c>
      <c r="I741" s="387">
        <f t="shared" si="74"/>
        <v>3.0842536390647832</v>
      </c>
      <c r="J741" s="387">
        <v>3.190142906230208</v>
      </c>
      <c r="K741" s="387">
        <v>1.8338407478399412</v>
      </c>
      <c r="L741" s="530">
        <f t="shared" si="75"/>
        <v>5.5612284842938182E-2</v>
      </c>
      <c r="M741" s="5"/>
    </row>
    <row r="742" spans="1:13" s="87" customFormat="1" ht="15.5" x14ac:dyDescent="0.35">
      <c r="A742" s="286">
        <v>73</v>
      </c>
      <c r="B742" s="321" t="s">
        <v>1259</v>
      </c>
      <c r="C742" s="158">
        <v>352.17</v>
      </c>
      <c r="D742" s="158"/>
      <c r="E742" s="158"/>
      <c r="F742" s="158">
        <f t="shared" si="76"/>
        <v>352.17</v>
      </c>
      <c r="G742" s="888">
        <f t="shared" si="78"/>
        <v>2.8981833787944688E-3</v>
      </c>
      <c r="H742" s="397">
        <f t="shared" si="77"/>
        <v>12.408427227139578</v>
      </c>
      <c r="I742" s="387">
        <f t="shared" si="74"/>
        <v>2.7298539899707071</v>
      </c>
      <c r="J742" s="387">
        <v>2.8235759312551023</v>
      </c>
      <c r="K742" s="387">
        <v>1.6231212047721535</v>
      </c>
      <c r="L742" s="530">
        <f t="shared" si="75"/>
        <v>5.5612284842938182E-2</v>
      </c>
      <c r="M742" s="5"/>
    </row>
    <row r="743" spans="1:13" s="87" customFormat="1" ht="15.5" x14ac:dyDescent="0.35">
      <c r="A743" s="286">
        <v>74</v>
      </c>
      <c r="B743" s="321" t="s">
        <v>1260</v>
      </c>
      <c r="C743" s="158">
        <v>653.07000000000005</v>
      </c>
      <c r="D743" s="158"/>
      <c r="E743" s="158"/>
      <c r="F743" s="158">
        <f t="shared" si="76"/>
        <v>653.07000000000005</v>
      </c>
      <c r="G743" s="888">
        <f t="shared" si="78"/>
        <v>5.3744402396266114E-3</v>
      </c>
      <c r="H743" s="397">
        <f t="shared" si="77"/>
        <v>23.010397163949353</v>
      </c>
      <c r="I743" s="387">
        <f t="shared" si="74"/>
        <v>5.0622873760688574</v>
      </c>
      <c r="J743" s="387">
        <v>5.2360869279744717</v>
      </c>
      <c r="K743" s="387">
        <v>3.0099433943849569</v>
      </c>
      <c r="L743" s="530">
        <f t="shared" si="75"/>
        <v>5.5612284842938182E-2</v>
      </c>
      <c r="M743" s="5"/>
    </row>
    <row r="744" spans="1:13" s="87" customFormat="1" ht="15.5" x14ac:dyDescent="0.35">
      <c r="A744" s="365">
        <v>75</v>
      </c>
      <c r="B744" s="321" t="s">
        <v>1287</v>
      </c>
      <c r="C744" s="158">
        <v>786.94</v>
      </c>
      <c r="D744" s="158"/>
      <c r="E744" s="158"/>
      <c r="F744" s="158">
        <f t="shared" si="76"/>
        <v>786.94</v>
      </c>
      <c r="G744" s="888">
        <f t="shared" si="78"/>
        <v>6.4761235429154082E-3</v>
      </c>
      <c r="H744" s="397">
        <f t="shared" si="77"/>
        <v>27.727199142815174</v>
      </c>
      <c r="I744" s="387">
        <f t="shared" ref="I744:I793" si="79">H744*0.22</f>
        <v>6.0999838114193379</v>
      </c>
      <c r="J744" s="387">
        <v>6.3094097831782676</v>
      </c>
      <c r="K744" s="387">
        <v>3.6269386968889985</v>
      </c>
      <c r="L744" s="530">
        <f t="shared" si="75"/>
        <v>5.5612284842938189E-2</v>
      </c>
      <c r="M744" s="5"/>
    </row>
    <row r="745" spans="1:13" s="87" customFormat="1" ht="15.5" x14ac:dyDescent="0.35">
      <c r="A745" s="286">
        <v>76</v>
      </c>
      <c r="B745" s="321" t="s">
        <v>1291</v>
      </c>
      <c r="C745" s="158">
        <v>139.80000000000001</v>
      </c>
      <c r="D745" s="158"/>
      <c r="E745" s="158"/>
      <c r="F745" s="158">
        <f t="shared" si="76"/>
        <v>139.80000000000001</v>
      </c>
      <c r="G745" s="888">
        <f t="shared" si="78"/>
        <v>1.1504842444145348E-3</v>
      </c>
      <c r="H745" s="397">
        <f t="shared" si="77"/>
        <v>4.9257407682486098</v>
      </c>
      <c r="I745" s="387">
        <f t="shared" si="79"/>
        <v>1.0836629690146942</v>
      </c>
      <c r="J745" s="387">
        <v>1.1208675219055095</v>
      </c>
      <c r="K745" s="387">
        <v>0.64432616187394454</v>
      </c>
      <c r="L745" s="530">
        <f t="shared" si="75"/>
        <v>5.5612284842938176E-2</v>
      </c>
      <c r="M745" s="5"/>
    </row>
    <row r="746" spans="1:13" s="87" customFormat="1" ht="15.5" x14ac:dyDescent="0.35">
      <c r="A746" s="286">
        <v>77</v>
      </c>
      <c r="B746" s="321" t="s">
        <v>1292</v>
      </c>
      <c r="C746" s="158">
        <v>2876.7</v>
      </c>
      <c r="D746" s="158"/>
      <c r="E746" s="158">
        <v>258.60000000000002</v>
      </c>
      <c r="F746" s="158">
        <f t="shared" si="76"/>
        <v>3135.2999999999997</v>
      </c>
      <c r="G746" s="888">
        <f t="shared" si="78"/>
        <v>2.5801954588790348E-2</v>
      </c>
      <c r="H746" s="397">
        <f t="shared" si="77"/>
        <v>110.46977847417644</v>
      </c>
      <c r="I746" s="387">
        <f t="shared" si="79"/>
        <v>24.303351264318817</v>
      </c>
      <c r="J746" s="387">
        <v>25.137739209086863</v>
      </c>
      <c r="K746" s="387">
        <v>9.243667861545422</v>
      </c>
      <c r="L746" s="530">
        <f t="shared" si="75"/>
        <v>5.3951627215618136E-2</v>
      </c>
      <c r="M746" s="5"/>
    </row>
    <row r="747" spans="1:13" s="87" customFormat="1" ht="15.5" x14ac:dyDescent="0.35">
      <c r="A747" s="365">
        <v>78</v>
      </c>
      <c r="B747" s="321" t="s">
        <v>1293</v>
      </c>
      <c r="C747" s="158">
        <v>230.5</v>
      </c>
      <c r="D747" s="158"/>
      <c r="E747" s="158"/>
      <c r="F747" s="158">
        <f t="shared" ref="F747:F800" si="80">C747+D747+E747</f>
        <v>230.5</v>
      </c>
      <c r="G747" s="888">
        <f t="shared" si="78"/>
        <v>1.896899988108371E-3</v>
      </c>
      <c r="H747" s="397">
        <f t="shared" si="77"/>
        <v>8.1214824540865855</v>
      </c>
      <c r="I747" s="387">
        <f t="shared" si="79"/>
        <v>1.7867261398990488</v>
      </c>
      <c r="J747" s="387">
        <v>1.8480684105809724</v>
      </c>
      <c r="K747" s="387">
        <v>1.0623546517306455</v>
      </c>
      <c r="L747" s="530">
        <f t="shared" si="75"/>
        <v>5.5612284842938189E-2</v>
      </c>
      <c r="M747" s="5"/>
    </row>
    <row r="748" spans="1:13" s="87" customFormat="1" ht="15.5" x14ac:dyDescent="0.35">
      <c r="A748" s="286">
        <v>79</v>
      </c>
      <c r="B748" s="321" t="s">
        <v>455</v>
      </c>
      <c r="C748" s="158">
        <v>115.8</v>
      </c>
      <c r="D748" s="158"/>
      <c r="E748" s="158"/>
      <c r="F748" s="158">
        <f t="shared" si="80"/>
        <v>115.8</v>
      </c>
      <c r="G748" s="888">
        <f t="shared" si="78"/>
        <v>9.5297621962233997E-4</v>
      </c>
      <c r="H748" s="397">
        <f t="shared" si="77"/>
        <v>4.080120035502067</v>
      </c>
      <c r="I748" s="387">
        <f t="shared" si="79"/>
        <v>0.89762640781045477</v>
      </c>
      <c r="J748" s="387">
        <v>0.92844391299469242</v>
      </c>
      <c r="K748" s="387">
        <v>0.53371222850502698</v>
      </c>
      <c r="L748" s="530">
        <f t="shared" si="75"/>
        <v>5.5612284842938182E-2</v>
      </c>
      <c r="M748" s="5"/>
    </row>
    <row r="749" spans="1:13" s="87" customFormat="1" ht="15.5" x14ac:dyDescent="0.35">
      <c r="A749" s="286">
        <v>80</v>
      </c>
      <c r="B749" s="321" t="s">
        <v>456</v>
      </c>
      <c r="C749" s="158">
        <v>229.9</v>
      </c>
      <c r="D749" s="158"/>
      <c r="E749" s="158"/>
      <c r="F749" s="158">
        <f t="shared" si="80"/>
        <v>229.9</v>
      </c>
      <c r="G749" s="888">
        <f t="shared" si="78"/>
        <v>1.8919622874885662E-3</v>
      </c>
      <c r="H749" s="397">
        <f t="shared" si="77"/>
        <v>8.1003419357679221</v>
      </c>
      <c r="I749" s="387">
        <f t="shared" si="79"/>
        <v>1.782075225868943</v>
      </c>
      <c r="J749" s="387">
        <v>1.843257820358202</v>
      </c>
      <c r="K749" s="387">
        <v>1.0595893033964223</v>
      </c>
      <c r="L749" s="530">
        <f t="shared" si="75"/>
        <v>5.5612284842938189E-2</v>
      </c>
      <c r="M749" s="5"/>
    </row>
    <row r="750" spans="1:13" s="87" customFormat="1" ht="15.5" x14ac:dyDescent="0.35">
      <c r="A750" s="365">
        <v>81</v>
      </c>
      <c r="B750" s="321" t="s">
        <v>457</v>
      </c>
      <c r="C750" s="158">
        <v>274.3</v>
      </c>
      <c r="D750" s="158"/>
      <c r="E750" s="158"/>
      <c r="F750" s="158">
        <f t="shared" si="80"/>
        <v>274.3</v>
      </c>
      <c r="G750" s="888">
        <f t="shared" si="78"/>
        <v>2.2573521333541266E-3</v>
      </c>
      <c r="H750" s="397">
        <f t="shared" si="77"/>
        <v>9.664740291349025</v>
      </c>
      <c r="I750" s="387">
        <f t="shared" si="79"/>
        <v>2.1262428640967856</v>
      </c>
      <c r="J750" s="387">
        <v>2.1992414968432139</v>
      </c>
      <c r="K750" s="387">
        <v>1.2642250801289197</v>
      </c>
      <c r="L750" s="530">
        <f t="shared" si="75"/>
        <v>5.5612284842938182E-2</v>
      </c>
      <c r="M750" s="5"/>
    </row>
    <row r="751" spans="1:13" s="87" customFormat="1" ht="15.5" x14ac:dyDescent="0.35">
      <c r="A751" s="286">
        <v>82</v>
      </c>
      <c r="B751" s="321" t="s">
        <v>458</v>
      </c>
      <c r="C751" s="158">
        <v>282</v>
      </c>
      <c r="D751" s="158"/>
      <c r="E751" s="158"/>
      <c r="F751" s="158">
        <f t="shared" si="80"/>
        <v>282</v>
      </c>
      <c r="G751" s="888">
        <f t="shared" si="78"/>
        <v>2.3207192913082893E-3</v>
      </c>
      <c r="H751" s="397">
        <f t="shared" si="77"/>
        <v>9.9360436097718754</v>
      </c>
      <c r="I751" s="387">
        <f t="shared" si="79"/>
        <v>2.1859295941498127</v>
      </c>
      <c r="J751" s="387">
        <v>2.2609774047021003</v>
      </c>
      <c r="K751" s="387">
        <v>1.299713717084781</v>
      </c>
      <c r="L751" s="530">
        <f t="shared" ref="L751:L810" si="81">(K751+J751+I751+H751)/F751</f>
        <v>5.5612284842938189E-2</v>
      </c>
      <c r="M751" s="5"/>
    </row>
    <row r="752" spans="1:13" s="87" customFormat="1" ht="15.5" x14ac:dyDescent="0.35">
      <c r="A752" s="286">
        <v>83</v>
      </c>
      <c r="B752" s="321" t="s">
        <v>459</v>
      </c>
      <c r="C752" s="158">
        <v>181.2</v>
      </c>
      <c r="D752" s="158"/>
      <c r="E752" s="158"/>
      <c r="F752" s="158">
        <f t="shared" si="80"/>
        <v>181.2</v>
      </c>
      <c r="G752" s="888">
        <f t="shared" si="78"/>
        <v>1.4911855871810708E-3</v>
      </c>
      <c r="H752" s="397">
        <f t="shared" si="77"/>
        <v>6.3844365322363954</v>
      </c>
      <c r="I752" s="387">
        <f t="shared" si="79"/>
        <v>1.4045760370920071</v>
      </c>
      <c r="J752" s="387">
        <v>1.4527982472766687</v>
      </c>
      <c r="K752" s="387">
        <v>0.83513519693532723</v>
      </c>
      <c r="L752" s="530">
        <f t="shared" si="81"/>
        <v>5.5612284842938182E-2</v>
      </c>
      <c r="M752" s="5"/>
    </row>
    <row r="753" spans="1:13" s="87" customFormat="1" ht="15.5" x14ac:dyDescent="0.35">
      <c r="A753" s="365">
        <v>84</v>
      </c>
      <c r="B753" s="321" t="s">
        <v>460</v>
      </c>
      <c r="C753" s="158">
        <v>171</v>
      </c>
      <c r="D753" s="158"/>
      <c r="E753" s="158"/>
      <c r="F753" s="158">
        <f t="shared" si="80"/>
        <v>171</v>
      </c>
      <c r="G753" s="888">
        <f t="shared" si="78"/>
        <v>1.4072446766443881E-3</v>
      </c>
      <c r="H753" s="397">
        <f t="shared" si="77"/>
        <v>6.0250477208191153</v>
      </c>
      <c r="I753" s="387">
        <f t="shared" si="79"/>
        <v>1.3255104985802053</v>
      </c>
      <c r="J753" s="387">
        <v>1.3710182134895716</v>
      </c>
      <c r="K753" s="387">
        <v>0.78812427525353723</v>
      </c>
      <c r="L753" s="530">
        <f t="shared" si="81"/>
        <v>5.5612284842938182E-2</v>
      </c>
      <c r="M753" s="5"/>
    </row>
    <row r="754" spans="1:13" s="87" customFormat="1" ht="15.5" x14ac:dyDescent="0.35">
      <c r="A754" s="286">
        <v>85</v>
      </c>
      <c r="B754" s="321" t="s">
        <v>461</v>
      </c>
      <c r="C754" s="158">
        <v>160.5</v>
      </c>
      <c r="D754" s="158"/>
      <c r="E754" s="158"/>
      <c r="F754" s="158">
        <f t="shared" si="80"/>
        <v>160.5</v>
      </c>
      <c r="G754" s="888">
        <f t="shared" si="78"/>
        <v>1.3208349157978029E-3</v>
      </c>
      <c r="H754" s="397">
        <f t="shared" si="77"/>
        <v>5.6550886502425035</v>
      </c>
      <c r="I754" s="387">
        <f t="shared" si="79"/>
        <v>1.2441195030533507</v>
      </c>
      <c r="J754" s="387">
        <v>1.2868328845910892</v>
      </c>
      <c r="K754" s="387">
        <v>0.73973067940463588</v>
      </c>
      <c r="L754" s="530">
        <f t="shared" si="81"/>
        <v>5.5612284842938182E-2</v>
      </c>
      <c r="M754" s="5"/>
    </row>
    <row r="755" spans="1:13" s="87" customFormat="1" ht="15.5" x14ac:dyDescent="0.35">
      <c r="A755" s="286">
        <v>86</v>
      </c>
      <c r="B755" s="321" t="s">
        <v>462</v>
      </c>
      <c r="C755" s="158">
        <v>165.6</v>
      </c>
      <c r="D755" s="158"/>
      <c r="E755" s="158"/>
      <c r="F755" s="158">
        <f t="shared" si="80"/>
        <v>165.6</v>
      </c>
      <c r="G755" s="888">
        <f t="shared" si="78"/>
        <v>1.3628053710661443E-3</v>
      </c>
      <c r="H755" s="397">
        <f t="shared" si="77"/>
        <v>5.8347830559511431</v>
      </c>
      <c r="I755" s="387">
        <f t="shared" si="79"/>
        <v>1.2836522723092514</v>
      </c>
      <c r="J755" s="387">
        <v>1.3277229014846379</v>
      </c>
      <c r="K755" s="387">
        <v>0.76323614024553088</v>
      </c>
      <c r="L755" s="530">
        <f t="shared" si="81"/>
        <v>5.5612284842938182E-2</v>
      </c>
      <c r="M755" s="5"/>
    </row>
    <row r="756" spans="1:13" s="87" customFormat="1" ht="15.5" x14ac:dyDescent="0.35">
      <c r="A756" s="365">
        <v>87</v>
      </c>
      <c r="B756" s="321" t="s">
        <v>463</v>
      </c>
      <c r="C756" s="158">
        <v>158.6</v>
      </c>
      <c r="D756" s="158"/>
      <c r="E756" s="158"/>
      <c r="F756" s="158">
        <f t="shared" si="80"/>
        <v>158.6</v>
      </c>
      <c r="G756" s="888">
        <f t="shared" si="78"/>
        <v>1.3051988638350875E-3</v>
      </c>
      <c r="H756" s="397">
        <f t="shared" si="77"/>
        <v>5.5881436755667346</v>
      </c>
      <c r="I756" s="387">
        <f t="shared" si="79"/>
        <v>1.2293916086246817</v>
      </c>
      <c r="J756" s="387">
        <v>1.2715993488856494</v>
      </c>
      <c r="K756" s="387">
        <v>0.73097374301292983</v>
      </c>
      <c r="L756" s="530">
        <f t="shared" si="81"/>
        <v>5.5612284842938182E-2</v>
      </c>
      <c r="M756" s="5"/>
    </row>
    <row r="757" spans="1:13" s="87" customFormat="1" ht="15.5" x14ac:dyDescent="0.35">
      <c r="A757" s="286">
        <v>88</v>
      </c>
      <c r="B757" s="321" t="s">
        <v>464</v>
      </c>
      <c r="C757" s="158">
        <v>414.61</v>
      </c>
      <c r="D757" s="158"/>
      <c r="E757" s="158"/>
      <c r="F757" s="158">
        <f t="shared" si="80"/>
        <v>414.61</v>
      </c>
      <c r="G757" s="888">
        <f t="shared" si="78"/>
        <v>3.4120334232954955E-3</v>
      </c>
      <c r="H757" s="397">
        <f t="shared" si="77"/>
        <v>14.608450500168498</v>
      </c>
      <c r="I757" s="387">
        <f t="shared" si="79"/>
        <v>3.2138591100370695</v>
      </c>
      <c r="J757" s="387">
        <v>3.3241980204380779</v>
      </c>
      <c r="K757" s="387">
        <v>1.9109017880869539</v>
      </c>
      <c r="L757" s="530">
        <f t="shared" si="81"/>
        <v>5.5612284842938182E-2</v>
      </c>
      <c r="M757" s="5"/>
    </row>
    <row r="758" spans="1:13" s="87" customFormat="1" ht="15.5" x14ac:dyDescent="0.35">
      <c r="A758" s="286">
        <v>89</v>
      </c>
      <c r="B758" s="321" t="s">
        <v>465</v>
      </c>
      <c r="C758" s="158">
        <v>148.1</v>
      </c>
      <c r="D758" s="158"/>
      <c r="E758" s="158"/>
      <c r="F758" s="158">
        <f t="shared" si="80"/>
        <v>148.1</v>
      </c>
      <c r="G758" s="888">
        <f t="shared" si="78"/>
        <v>1.2187891029885021E-3</v>
      </c>
      <c r="H758" s="397">
        <f t="shared" si="77"/>
        <v>5.2181846049901219</v>
      </c>
      <c r="I758" s="387">
        <f t="shared" si="79"/>
        <v>1.1480006130978269</v>
      </c>
      <c r="J758" s="387">
        <v>1.187414019987167</v>
      </c>
      <c r="K758" s="387">
        <v>0.68258014716402848</v>
      </c>
      <c r="L758" s="530">
        <f t="shared" si="81"/>
        <v>5.5612284842938176E-2</v>
      </c>
      <c r="M758" s="5"/>
    </row>
    <row r="759" spans="1:13" s="87" customFormat="1" ht="15.5" x14ac:dyDescent="0.35">
      <c r="A759" s="365">
        <v>90</v>
      </c>
      <c r="B759" s="321" t="s">
        <v>466</v>
      </c>
      <c r="C759" s="158">
        <v>140.9</v>
      </c>
      <c r="D759" s="158"/>
      <c r="E759" s="158"/>
      <c r="F759" s="158">
        <f t="shared" si="80"/>
        <v>140.9</v>
      </c>
      <c r="G759" s="888">
        <f t="shared" si="78"/>
        <v>1.1595366955508438E-3</v>
      </c>
      <c r="H759" s="397">
        <f t="shared" si="77"/>
        <v>4.9644983851661602</v>
      </c>
      <c r="I759" s="387">
        <f t="shared" si="79"/>
        <v>1.0921896447365553</v>
      </c>
      <c r="J759" s="387">
        <v>1.129686937313922</v>
      </c>
      <c r="K759" s="387">
        <v>0.64939596715335335</v>
      </c>
      <c r="L759" s="530">
        <f t="shared" si="81"/>
        <v>5.5612284842938189E-2</v>
      </c>
      <c r="M759" s="5"/>
    </row>
    <row r="760" spans="1:13" s="87" customFormat="1" ht="15.5" x14ac:dyDescent="0.35">
      <c r="A760" s="286">
        <v>91</v>
      </c>
      <c r="B760" s="321" t="s">
        <v>467</v>
      </c>
      <c r="C760" s="158">
        <v>97.5</v>
      </c>
      <c r="D760" s="158"/>
      <c r="E760" s="158"/>
      <c r="F760" s="158">
        <f t="shared" si="80"/>
        <v>97.5</v>
      </c>
      <c r="G760" s="888">
        <f t="shared" si="78"/>
        <v>8.0237635071829148E-4</v>
      </c>
      <c r="H760" s="397">
        <f t="shared" si="77"/>
        <v>3.4353342267828291</v>
      </c>
      <c r="I760" s="387">
        <f t="shared" si="79"/>
        <v>0.75577352989222235</v>
      </c>
      <c r="J760" s="387">
        <v>0.78172091120019438</v>
      </c>
      <c r="K760" s="387">
        <v>0.4493691043112274</v>
      </c>
      <c r="L760" s="530">
        <f t="shared" si="81"/>
        <v>5.5612284842938189E-2</v>
      </c>
      <c r="M760" s="5"/>
    </row>
    <row r="761" spans="1:13" s="87" customFormat="1" ht="15.5" x14ac:dyDescent="0.35">
      <c r="A761" s="286">
        <v>92</v>
      </c>
      <c r="B761" s="321" t="s">
        <v>468</v>
      </c>
      <c r="C761" s="158">
        <v>522.6</v>
      </c>
      <c r="D761" s="158"/>
      <c r="E761" s="158"/>
      <c r="F761" s="158">
        <f t="shared" si="80"/>
        <v>522.6</v>
      </c>
      <c r="G761" s="888">
        <f t="shared" si="78"/>
        <v>4.3007372398500424E-3</v>
      </c>
      <c r="H761" s="397">
        <f t="shared" si="77"/>
        <v>18.413391455555963</v>
      </c>
      <c r="I761" s="387">
        <f t="shared" si="79"/>
        <v>4.0509461202223118</v>
      </c>
      <c r="J761" s="387">
        <v>4.1900240840330421</v>
      </c>
      <c r="K761" s="387">
        <v>2.4086183991081791</v>
      </c>
      <c r="L761" s="530">
        <f t="shared" si="81"/>
        <v>5.5612284842938182E-2</v>
      </c>
      <c r="M761" s="5"/>
    </row>
    <row r="762" spans="1:13" s="87" customFormat="1" ht="15.5" x14ac:dyDescent="0.35">
      <c r="A762" s="365">
        <v>93</v>
      </c>
      <c r="B762" s="321" t="s">
        <v>469</v>
      </c>
      <c r="C762" s="158">
        <v>199</v>
      </c>
      <c r="D762" s="158"/>
      <c r="E762" s="158"/>
      <c r="F762" s="158">
        <f t="shared" si="80"/>
        <v>199</v>
      </c>
      <c r="G762" s="888">
        <f t="shared" si="78"/>
        <v>1.6376707055686154E-3</v>
      </c>
      <c r="H762" s="397">
        <f t="shared" si="77"/>
        <v>7.0116052423567483</v>
      </c>
      <c r="I762" s="387">
        <f t="shared" si="79"/>
        <v>1.5425531533184846</v>
      </c>
      <c r="J762" s="387">
        <v>1.5955124238855249</v>
      </c>
      <c r="K762" s="387">
        <v>0.9171738641839412</v>
      </c>
      <c r="L762" s="530">
        <f t="shared" si="81"/>
        <v>5.5612284842938182E-2</v>
      </c>
      <c r="M762" s="5"/>
    </row>
    <row r="763" spans="1:13" s="87" customFormat="1" ht="15.5" x14ac:dyDescent="0.35">
      <c r="A763" s="286">
        <v>94</v>
      </c>
      <c r="B763" s="321" t="s">
        <v>470</v>
      </c>
      <c r="C763" s="158">
        <v>128.5</v>
      </c>
      <c r="D763" s="158"/>
      <c r="E763" s="158"/>
      <c r="F763" s="158">
        <f t="shared" si="80"/>
        <v>128.5</v>
      </c>
      <c r="G763" s="888">
        <f t="shared" si="78"/>
        <v>1.0574908827415432E-3</v>
      </c>
      <c r="H763" s="397">
        <f t="shared" si="77"/>
        <v>4.5275943399137795</v>
      </c>
      <c r="I763" s="387">
        <f t="shared" si="79"/>
        <v>0.99607075478103146</v>
      </c>
      <c r="J763" s="387">
        <v>1.0302680727099998</v>
      </c>
      <c r="K763" s="387">
        <v>0.59224543491274584</v>
      </c>
      <c r="L763" s="530">
        <f t="shared" si="81"/>
        <v>5.5612284842938182E-2</v>
      </c>
      <c r="M763" s="5"/>
    </row>
    <row r="764" spans="1:13" s="87" customFormat="1" ht="15.5" x14ac:dyDescent="0.35">
      <c r="A764" s="286">
        <v>95</v>
      </c>
      <c r="B764" s="321" t="s">
        <v>471</v>
      </c>
      <c r="C764" s="158">
        <v>35.4</v>
      </c>
      <c r="D764" s="158"/>
      <c r="E764" s="158"/>
      <c r="F764" s="158">
        <f t="shared" si="80"/>
        <v>35.4</v>
      </c>
      <c r="G764" s="888">
        <f t="shared" si="78"/>
        <v>2.9132433656848736E-4</v>
      </c>
      <c r="H764" s="397">
        <f t="shared" si="77"/>
        <v>1.2472905808011501</v>
      </c>
      <c r="I764" s="387">
        <f t="shared" si="79"/>
        <v>0.274403927776253</v>
      </c>
      <c r="J764" s="387">
        <v>0.28382482314345514</v>
      </c>
      <c r="K764" s="387">
        <v>0.16315555171915333</v>
      </c>
      <c r="L764" s="530">
        <f t="shared" si="81"/>
        <v>5.5612284842938176E-2</v>
      </c>
      <c r="M764" s="5"/>
    </row>
    <row r="765" spans="1:13" s="87" customFormat="1" ht="15.5" x14ac:dyDescent="0.35">
      <c r="A765" s="365">
        <v>96</v>
      </c>
      <c r="B765" s="321" t="s">
        <v>472</v>
      </c>
      <c r="C765" s="158">
        <v>407.14</v>
      </c>
      <c r="D765" s="158"/>
      <c r="E765" s="158"/>
      <c r="F765" s="158">
        <f t="shared" si="80"/>
        <v>407.14</v>
      </c>
      <c r="G765" s="888">
        <f t="shared" si="78"/>
        <v>3.3505590505789246E-3</v>
      </c>
      <c r="H765" s="397">
        <f t="shared" si="77"/>
        <v>14.345251047101137</v>
      </c>
      <c r="I765" s="387">
        <f t="shared" si="79"/>
        <v>3.1559552303622502</v>
      </c>
      <c r="J765" s="387">
        <v>3.2643061721645856</v>
      </c>
      <c r="K765" s="387">
        <v>1.8764732013258782</v>
      </c>
      <c r="L765" s="530">
        <f t="shared" si="81"/>
        <v>5.5612284842938176E-2</v>
      </c>
      <c r="M765" s="5"/>
    </row>
    <row r="766" spans="1:13" s="87" customFormat="1" ht="15.5" x14ac:dyDescent="0.35">
      <c r="A766" s="286">
        <v>97</v>
      </c>
      <c r="B766" s="321" t="s">
        <v>473</v>
      </c>
      <c r="C766" s="158">
        <v>207.4</v>
      </c>
      <c r="D766" s="158"/>
      <c r="E766" s="158"/>
      <c r="F766" s="158">
        <f t="shared" si="80"/>
        <v>207.4</v>
      </c>
      <c r="G766" s="888">
        <f t="shared" si="78"/>
        <v>1.7067985142458835E-3</v>
      </c>
      <c r="H766" s="397">
        <f t="shared" si="77"/>
        <v>7.3075724988180379</v>
      </c>
      <c r="I766" s="387">
        <f t="shared" si="79"/>
        <v>1.6076659497399683</v>
      </c>
      <c r="J766" s="387">
        <v>1.662860687004311</v>
      </c>
      <c r="K766" s="387">
        <v>0.9558887408630623</v>
      </c>
      <c r="L766" s="530">
        <f t="shared" si="81"/>
        <v>5.5612284842938182E-2</v>
      </c>
      <c r="M766" s="5"/>
    </row>
    <row r="767" spans="1:13" s="87" customFormat="1" ht="15.5" x14ac:dyDescent="0.35">
      <c r="A767" s="286">
        <v>98</v>
      </c>
      <c r="B767" s="321" t="s">
        <v>474</v>
      </c>
      <c r="C767" s="158">
        <v>388.5</v>
      </c>
      <c r="D767" s="158"/>
      <c r="E767" s="158">
        <v>230.8</v>
      </c>
      <c r="F767" s="158">
        <f t="shared" si="80"/>
        <v>619.29999999999995</v>
      </c>
      <c r="G767" s="888">
        <f t="shared" si="78"/>
        <v>5.0965299897419271E-3</v>
      </c>
      <c r="H767" s="397">
        <f t="shared" si="77"/>
        <v>21.820538324580571</v>
      </c>
      <c r="I767" s="387">
        <f t="shared" si="79"/>
        <v>4.8005184314077258</v>
      </c>
      <c r="J767" s="387">
        <v>4.9653308749362077</v>
      </c>
      <c r="K767" s="387">
        <v>2.854300372307109</v>
      </c>
      <c r="L767" s="530">
        <f t="shared" si="81"/>
        <v>5.5612284842938182E-2</v>
      </c>
      <c r="M767" s="5"/>
    </row>
    <row r="768" spans="1:13" s="87" customFormat="1" ht="15.5" x14ac:dyDescent="0.35">
      <c r="A768" s="365">
        <v>99</v>
      </c>
      <c r="B768" s="321" t="s">
        <v>475</v>
      </c>
      <c r="C768" s="158">
        <v>326.7</v>
      </c>
      <c r="D768" s="158"/>
      <c r="E768" s="158"/>
      <c r="F768" s="158">
        <f t="shared" si="80"/>
        <v>326.7</v>
      </c>
      <c r="G768" s="888">
        <f t="shared" si="78"/>
        <v>2.688577987483752E-3</v>
      </c>
      <c r="H768" s="397">
        <f t="shared" si="77"/>
        <v>11.51101222451231</v>
      </c>
      <c r="I768" s="387">
        <f t="shared" si="79"/>
        <v>2.5324226893927082</v>
      </c>
      <c r="J768" s="387">
        <v>2.6193663762984971</v>
      </c>
      <c r="K768" s="387">
        <v>1.5057321679843896</v>
      </c>
      <c r="L768" s="530">
        <f t="shared" si="81"/>
        <v>5.5612284842938189E-2</v>
      </c>
      <c r="M768" s="5"/>
    </row>
    <row r="769" spans="1:13" s="87" customFormat="1" ht="15.5" x14ac:dyDescent="0.35">
      <c r="A769" s="286">
        <v>100</v>
      </c>
      <c r="B769" s="321" t="s">
        <v>476</v>
      </c>
      <c r="C769" s="158">
        <v>485.4</v>
      </c>
      <c r="D769" s="158"/>
      <c r="E769" s="158"/>
      <c r="F769" s="158">
        <f t="shared" si="80"/>
        <v>485.4</v>
      </c>
      <c r="G769" s="888">
        <f t="shared" si="78"/>
        <v>3.9945998014221402E-3</v>
      </c>
      <c r="H769" s="397">
        <f t="shared" si="77"/>
        <v>17.102679319798821</v>
      </c>
      <c r="I769" s="387">
        <f t="shared" si="79"/>
        <v>3.7625894503557404</v>
      </c>
      <c r="J769" s="387">
        <v>3.8917674902212749</v>
      </c>
      <c r="K769" s="387">
        <v>2.2371668023863571</v>
      </c>
      <c r="L769" s="530">
        <f t="shared" si="81"/>
        <v>5.5612284842938182E-2</v>
      </c>
      <c r="M769" s="5"/>
    </row>
    <row r="770" spans="1:13" s="87" customFormat="1" ht="15.5" x14ac:dyDescent="0.35">
      <c r="A770" s="286">
        <v>101</v>
      </c>
      <c r="B770" s="321" t="s">
        <v>477</v>
      </c>
      <c r="C770" s="158">
        <v>562.28</v>
      </c>
      <c r="D770" s="158"/>
      <c r="E770" s="158"/>
      <c r="F770" s="158">
        <f t="shared" si="80"/>
        <v>562.28</v>
      </c>
      <c r="G770" s="888">
        <f t="shared" si="78"/>
        <v>4.6272838408398043E-3</v>
      </c>
      <c r="H770" s="397">
        <f t="shared" si="77"/>
        <v>19.811484400363579</v>
      </c>
      <c r="I770" s="387">
        <f t="shared" si="79"/>
        <v>4.358526568079987</v>
      </c>
      <c r="J770" s="387">
        <v>4.5081644507655927</v>
      </c>
      <c r="K770" s="387">
        <v>2.5915001022781223</v>
      </c>
      <c r="L770" s="530">
        <f t="shared" si="81"/>
        <v>5.5612284842938182E-2</v>
      </c>
      <c r="M770" s="5"/>
    </row>
    <row r="771" spans="1:13" s="87" customFormat="1" ht="15.5" x14ac:dyDescent="0.35">
      <c r="A771" s="365">
        <v>102</v>
      </c>
      <c r="B771" s="321" t="s">
        <v>478</v>
      </c>
      <c r="C771" s="158">
        <v>156.78</v>
      </c>
      <c r="D771" s="158"/>
      <c r="E771" s="158"/>
      <c r="F771" s="158">
        <f t="shared" si="80"/>
        <v>156.78</v>
      </c>
      <c r="G771" s="888">
        <f t="shared" si="78"/>
        <v>1.2902211719550128E-3</v>
      </c>
      <c r="H771" s="397">
        <f t="shared" si="77"/>
        <v>5.5240174366667896</v>
      </c>
      <c r="I771" s="387">
        <f t="shared" si="79"/>
        <v>1.2152838360666938</v>
      </c>
      <c r="J771" s="387">
        <v>1.2570072252099125</v>
      </c>
      <c r="K771" s="387">
        <v>0.72258551973245366</v>
      </c>
      <c r="L771" s="530">
        <f t="shared" si="81"/>
        <v>5.5612284842938196E-2</v>
      </c>
      <c r="M771" s="5"/>
    </row>
    <row r="772" spans="1:13" s="87" customFormat="1" ht="15.5" x14ac:dyDescent="0.35">
      <c r="A772" s="286">
        <v>103</v>
      </c>
      <c r="B772" s="321" t="s">
        <v>479</v>
      </c>
      <c r="C772" s="158">
        <v>169.82</v>
      </c>
      <c r="D772" s="158"/>
      <c r="E772" s="158"/>
      <c r="F772" s="158">
        <f t="shared" si="80"/>
        <v>169.82</v>
      </c>
      <c r="G772" s="888">
        <f t="shared" si="78"/>
        <v>1.3975338654254384E-3</v>
      </c>
      <c r="H772" s="397">
        <f t="shared" si="77"/>
        <v>5.983471368125743</v>
      </c>
      <c r="I772" s="387">
        <f t="shared" si="79"/>
        <v>1.3163637009876634</v>
      </c>
      <c r="J772" s="387">
        <v>1.3615573860514565</v>
      </c>
      <c r="K772" s="387">
        <v>0.78268575686289887</v>
      </c>
      <c r="L772" s="530">
        <f t="shared" si="81"/>
        <v>5.5612284842938182E-2</v>
      </c>
      <c r="M772" s="5"/>
    </row>
    <row r="773" spans="1:13" s="87" customFormat="1" ht="15.5" x14ac:dyDescent="0.35">
      <c r="A773" s="286">
        <v>104</v>
      </c>
      <c r="B773" s="321" t="s">
        <v>480</v>
      </c>
      <c r="C773" s="158">
        <v>263.20999999999998</v>
      </c>
      <c r="D773" s="158"/>
      <c r="E773" s="158"/>
      <c r="F773" s="158">
        <f t="shared" si="80"/>
        <v>263.20999999999998</v>
      </c>
      <c r="G773" s="888">
        <f t="shared" si="78"/>
        <v>2.1660869668980666E-3</v>
      </c>
      <c r="H773" s="397">
        <f t="shared" si="77"/>
        <v>9.2739930444257261</v>
      </c>
      <c r="I773" s="387">
        <f t="shared" si="79"/>
        <v>2.0402784697736598</v>
      </c>
      <c r="J773" s="387">
        <v>2.1103257542256735</v>
      </c>
      <c r="K773" s="387">
        <v>0.77601053099778994</v>
      </c>
      <c r="L773" s="530">
        <f t="shared" si="81"/>
        <v>5.3951627215618136E-2</v>
      </c>
      <c r="M773" s="5"/>
    </row>
    <row r="774" spans="1:13" s="87" customFormat="1" ht="15.5" x14ac:dyDescent="0.35">
      <c r="A774" s="365">
        <v>105</v>
      </c>
      <c r="B774" s="321" t="s">
        <v>2173</v>
      </c>
      <c r="C774" s="163">
        <v>1770.4</v>
      </c>
      <c r="D774" s="158"/>
      <c r="E774" s="158"/>
      <c r="F774" s="158">
        <f t="shared" si="80"/>
        <v>1770.4</v>
      </c>
      <c r="G774" s="888">
        <f t="shared" si="78"/>
        <v>1.4569508628837572E-2</v>
      </c>
      <c r="H774" s="397">
        <f t="shared" si="77"/>
        <v>62.378622718936619</v>
      </c>
      <c r="I774" s="387">
        <f t="shared" si="79"/>
        <v>13.723296998166056</v>
      </c>
      <c r="J774" s="387">
        <v>14.194448217321272</v>
      </c>
      <c r="K774" s="387">
        <v>5.2195928881064075</v>
      </c>
      <c r="L774" s="530">
        <f t="shared" si="81"/>
        <v>5.3951627215618143E-2</v>
      </c>
      <c r="M774" s="5"/>
    </row>
    <row r="775" spans="1:13" s="87" customFormat="1" ht="15.5" x14ac:dyDescent="0.35">
      <c r="A775" s="286">
        <v>106</v>
      </c>
      <c r="B775" s="321" t="s">
        <v>2174</v>
      </c>
      <c r="C775" s="163">
        <v>4227</v>
      </c>
      <c r="D775" s="158"/>
      <c r="E775" s="158">
        <v>534.20000000000005</v>
      </c>
      <c r="F775" s="158">
        <f t="shared" si="80"/>
        <v>4761.2</v>
      </c>
      <c r="G775" s="888">
        <f t="shared" si="78"/>
        <v>3.9182300318358246E-2</v>
      </c>
      <c r="H775" s="397">
        <f t="shared" ref="H775:H838" si="82">G775*4281.45</f>
        <v>167.75705969803491</v>
      </c>
      <c r="I775" s="387">
        <f t="shared" si="79"/>
        <v>36.906553133567677</v>
      </c>
      <c r="J775" s="387">
        <v>38.173636947757593</v>
      </c>
      <c r="K775" s="387">
        <v>14.037237719640885</v>
      </c>
      <c r="L775" s="530">
        <f t="shared" si="81"/>
        <v>5.3951627215618136E-2</v>
      </c>
      <c r="M775" s="5"/>
    </row>
    <row r="776" spans="1:13" s="87" customFormat="1" ht="15.5" x14ac:dyDescent="0.35">
      <c r="A776" s="286">
        <v>107</v>
      </c>
      <c r="B776" s="321" t="s">
        <v>2181</v>
      </c>
      <c r="C776" s="387">
        <v>725.2</v>
      </c>
      <c r="D776" s="158"/>
      <c r="E776" s="158"/>
      <c r="F776" s="158">
        <f t="shared" si="80"/>
        <v>725.2</v>
      </c>
      <c r="G776" s="888">
        <f t="shared" si="78"/>
        <v>5.9680341491374876E-3</v>
      </c>
      <c r="H776" s="397">
        <f t="shared" si="82"/>
        <v>25.551839807824695</v>
      </c>
      <c r="I776" s="387">
        <f t="shared" si="79"/>
        <v>5.6214047577214332</v>
      </c>
      <c r="J776" s="387">
        <v>5.8144000492551902</v>
      </c>
      <c r="K776" s="387">
        <v>2.1380754419649612</v>
      </c>
      <c r="L776" s="530">
        <f t="shared" si="81"/>
        <v>5.395162721561815E-2</v>
      </c>
      <c r="M776" s="5"/>
    </row>
    <row r="777" spans="1:13" s="87" customFormat="1" ht="15.5" x14ac:dyDescent="0.35">
      <c r="A777" s="365">
        <v>108</v>
      </c>
      <c r="B777" s="321" t="s">
        <v>611</v>
      </c>
      <c r="C777" s="387">
        <v>2870.81</v>
      </c>
      <c r="D777" s="158"/>
      <c r="E777" s="158">
        <v>41</v>
      </c>
      <c r="F777" s="158">
        <f t="shared" si="80"/>
        <v>2911.81</v>
      </c>
      <c r="G777" s="888">
        <f t="shared" si="78"/>
        <v>2.3962743402923366E-2</v>
      </c>
      <c r="H777" s="397">
        <f t="shared" si="82"/>
        <v>102.59528774244625</v>
      </c>
      <c r="I777" s="387">
        <f t="shared" si="79"/>
        <v>22.570963303338175</v>
      </c>
      <c r="J777" s="387">
        <v>23.345874527608597</v>
      </c>
      <c r="K777" s="387">
        <v>8.5847620693160405</v>
      </c>
      <c r="L777" s="530">
        <f t="shared" si="81"/>
        <v>5.3951627215618136E-2</v>
      </c>
      <c r="M777" s="5"/>
    </row>
    <row r="778" spans="1:13" s="87" customFormat="1" ht="15.5" x14ac:dyDescent="0.35">
      <c r="A778" s="286">
        <v>109</v>
      </c>
      <c r="B778" s="321" t="s">
        <v>612</v>
      </c>
      <c r="C778" s="387">
        <v>2933</v>
      </c>
      <c r="D778" s="158"/>
      <c r="E778" s="158"/>
      <c r="F778" s="158">
        <f t="shared" si="80"/>
        <v>2933</v>
      </c>
      <c r="G778" s="888">
        <f t="shared" si="78"/>
        <v>2.413712652981281E-2</v>
      </c>
      <c r="H778" s="397">
        <f t="shared" si="82"/>
        <v>103.34190038106705</v>
      </c>
      <c r="I778" s="387">
        <f t="shared" si="79"/>
        <v>22.735218083834752</v>
      </c>
      <c r="J778" s="387">
        <v>23.515768538976104</v>
      </c>
      <c r="K778" s="387">
        <v>8.6472356195301021</v>
      </c>
      <c r="L778" s="530">
        <f t="shared" si="81"/>
        <v>5.3951627215618143E-2</v>
      </c>
      <c r="M778" s="5"/>
    </row>
    <row r="779" spans="1:13" s="87" customFormat="1" ht="15.5" x14ac:dyDescent="0.35">
      <c r="A779" s="286">
        <v>110</v>
      </c>
      <c r="B779" s="321" t="s">
        <v>613</v>
      </c>
      <c r="C779" s="387">
        <v>3120.67</v>
      </c>
      <c r="D779" s="158"/>
      <c r="E779" s="158"/>
      <c r="F779" s="158">
        <f t="shared" si="80"/>
        <v>3120.67</v>
      </c>
      <c r="G779" s="888">
        <f>2/243028.1*F779</f>
        <v>2.5681556988677443E-2</v>
      </c>
      <c r="H779" s="397">
        <f t="shared" si="82"/>
        <v>109.95430216917303</v>
      </c>
      <c r="I779" s="387">
        <f t="shared" si="79"/>
        <v>24.189946477218069</v>
      </c>
      <c r="J779" s="387">
        <v>25.02044098415498</v>
      </c>
      <c r="K779" s="387">
        <v>9.2005348724169806</v>
      </c>
      <c r="L779" s="530">
        <f t="shared" si="81"/>
        <v>5.3951627215618136E-2</v>
      </c>
      <c r="M779" s="5"/>
    </row>
    <row r="780" spans="1:13" s="350" customFormat="1" ht="16" thickBot="1" x14ac:dyDescent="0.4">
      <c r="A780" s="402"/>
      <c r="B780" s="378" t="s">
        <v>1063</v>
      </c>
      <c r="C780" s="405">
        <f t="shared" ref="C780:K780" si="83">SUM(C670:C779)</f>
        <v>237920.16999999993</v>
      </c>
      <c r="D780" s="405">
        <f t="shared" si="83"/>
        <v>216.9</v>
      </c>
      <c r="E780" s="405">
        <f t="shared" si="83"/>
        <v>4891</v>
      </c>
      <c r="F780" s="405">
        <f t="shared" si="83"/>
        <v>243028.06999999992</v>
      </c>
      <c r="G780" s="889">
        <f t="shared" si="83"/>
        <v>1.9999997531149689</v>
      </c>
      <c r="H780" s="397">
        <f t="shared" si="82"/>
        <v>8562.8989429740832</v>
      </c>
      <c r="I780" s="405">
        <f t="shared" si="83"/>
        <v>1883.8377674542974</v>
      </c>
      <c r="J780" s="405">
        <f t="shared" si="83"/>
        <v>1948.5140956679445</v>
      </c>
      <c r="K780" s="405">
        <f t="shared" si="83"/>
        <v>753.19104670605088</v>
      </c>
      <c r="L780" s="530">
        <f t="shared" si="81"/>
        <v>5.4102564583598842E-2</v>
      </c>
      <c r="M780" s="144"/>
    </row>
    <row r="781" spans="1:13" s="87" customFormat="1" ht="16" thickBot="1" x14ac:dyDescent="0.4">
      <c r="A781" s="401" t="s">
        <v>817</v>
      </c>
      <c r="B781" s="335"/>
      <c r="C781" s="158"/>
      <c r="D781" s="158"/>
      <c r="E781" s="158"/>
      <c r="F781" s="158">
        <f t="shared" si="80"/>
        <v>0</v>
      </c>
      <c r="G781" s="888"/>
      <c r="H781" s="397">
        <f t="shared" si="82"/>
        <v>0</v>
      </c>
      <c r="I781" s="387">
        <f t="shared" si="79"/>
        <v>0</v>
      </c>
      <c r="J781" s="387"/>
      <c r="K781" s="387"/>
      <c r="L781" s="530"/>
      <c r="M781" s="5"/>
    </row>
    <row r="782" spans="1:13" s="87" customFormat="1" ht="15.5" x14ac:dyDescent="0.35">
      <c r="A782" s="286">
        <v>1</v>
      </c>
      <c r="B782" s="321" t="s">
        <v>818</v>
      </c>
      <c r="C782" s="158">
        <v>4265.91</v>
      </c>
      <c r="D782" s="158"/>
      <c r="E782" s="158"/>
      <c r="F782" s="158">
        <f t="shared" si="80"/>
        <v>4265.91</v>
      </c>
      <c r="G782" s="888">
        <f t="shared" ref="G782:G845" si="84">2/248589.5*F782</f>
        <v>3.4320918622870233E-2</v>
      </c>
      <c r="H782" s="397">
        <f t="shared" si="82"/>
        <v>146.94329703788776</v>
      </c>
      <c r="I782" s="387">
        <f t="shared" si="79"/>
        <v>32.327525348335307</v>
      </c>
      <c r="J782" s="387">
        <v>57.620517682513942</v>
      </c>
      <c r="K782" s="387">
        <v>63.439076369591632</v>
      </c>
      <c r="L782" s="530">
        <f t="shared" si="81"/>
        <v>7.0402426783108096E-2</v>
      </c>
      <c r="M782" s="5"/>
    </row>
    <row r="783" spans="1:13" s="87" customFormat="1" ht="15.5" x14ac:dyDescent="0.35">
      <c r="A783" s="286">
        <v>2</v>
      </c>
      <c r="B783" s="321" t="s">
        <v>819</v>
      </c>
      <c r="C783" s="158">
        <v>9865.73</v>
      </c>
      <c r="D783" s="158"/>
      <c r="E783" s="158"/>
      <c r="F783" s="158">
        <f t="shared" si="80"/>
        <v>9865.73</v>
      </c>
      <c r="G783" s="888">
        <f t="shared" si="84"/>
        <v>7.9373666224840544E-2</v>
      </c>
      <c r="H783" s="397">
        <f t="shared" si="82"/>
        <v>339.83438325834351</v>
      </c>
      <c r="I783" s="387">
        <f t="shared" si="79"/>
        <v>74.76356431683557</v>
      </c>
      <c r="J783" s="387">
        <v>133.25843018626932</v>
      </c>
      <c r="K783" s="387">
        <v>146.7149562254645</v>
      </c>
      <c r="L783" s="530">
        <f t="shared" si="81"/>
        <v>7.0402426783108082E-2</v>
      </c>
      <c r="M783" s="5"/>
    </row>
    <row r="784" spans="1:13" s="87" customFormat="1" ht="15.5" x14ac:dyDescent="0.35">
      <c r="A784" s="286">
        <v>3</v>
      </c>
      <c r="B784" s="321" t="s">
        <v>820</v>
      </c>
      <c r="C784" s="158">
        <v>4252.49</v>
      </c>
      <c r="D784" s="158"/>
      <c r="E784" s="158"/>
      <c r="F784" s="158">
        <f t="shared" si="80"/>
        <v>4252.49</v>
      </c>
      <c r="G784" s="888">
        <f t="shared" si="84"/>
        <v>3.4212949460858164E-2</v>
      </c>
      <c r="H784" s="397">
        <f t="shared" si="82"/>
        <v>146.48103246919118</v>
      </c>
      <c r="I784" s="387">
        <f t="shared" si="79"/>
        <v>32.225827143222062</v>
      </c>
      <c r="J784" s="387">
        <v>57.439251001477686</v>
      </c>
      <c r="K784" s="387">
        <v>12.044620529775974</v>
      </c>
      <c r="L784" s="530">
        <f t="shared" si="81"/>
        <v>5.8363624874759705E-2</v>
      </c>
      <c r="M784" s="5"/>
    </row>
    <row r="785" spans="1:13" s="87" customFormat="1" ht="15.5" x14ac:dyDescent="0.35">
      <c r="A785" s="286">
        <v>4</v>
      </c>
      <c r="B785" s="321" t="s">
        <v>821</v>
      </c>
      <c r="C785" s="158">
        <v>5944.1</v>
      </c>
      <c r="D785" s="158"/>
      <c r="E785" s="158">
        <v>7.2</v>
      </c>
      <c r="F785" s="158">
        <f t="shared" si="80"/>
        <v>5951.3</v>
      </c>
      <c r="G785" s="888">
        <f t="shared" si="84"/>
        <v>4.7880542018065929E-2</v>
      </c>
      <c r="H785" s="397">
        <f t="shared" si="82"/>
        <v>204.99814662324837</v>
      </c>
      <c r="I785" s="387">
        <f t="shared" si="79"/>
        <v>45.099592257114644</v>
      </c>
      <c r="J785" s="387">
        <v>80.38542465357807</v>
      </c>
      <c r="K785" s="387">
        <v>16.856277183216367</v>
      </c>
      <c r="L785" s="530">
        <f t="shared" si="81"/>
        <v>5.8363624874759705E-2</v>
      </c>
      <c r="M785" s="5"/>
    </row>
    <row r="786" spans="1:13" s="87" customFormat="1" ht="15.5" x14ac:dyDescent="0.35">
      <c r="A786" s="286">
        <v>5</v>
      </c>
      <c r="B786" s="321" t="s">
        <v>822</v>
      </c>
      <c r="C786" s="158">
        <v>3939.69</v>
      </c>
      <c r="D786" s="158"/>
      <c r="E786" s="158">
        <v>7.2</v>
      </c>
      <c r="F786" s="158">
        <f t="shared" si="80"/>
        <v>3946.89</v>
      </c>
      <c r="G786" s="888">
        <f t="shared" si="84"/>
        <v>3.175427763441336E-2</v>
      </c>
      <c r="H786" s="397">
        <f t="shared" si="82"/>
        <v>135.95435197785906</v>
      </c>
      <c r="I786" s="387">
        <f t="shared" si="79"/>
        <v>29.909957435128995</v>
      </c>
      <c r="J786" s="387">
        <v>53.311449382649286</v>
      </c>
      <c r="K786" s="387">
        <v>58.694875450344128</v>
      </c>
      <c r="L786" s="530">
        <f t="shared" si="81"/>
        <v>7.0402426783108082E-2</v>
      </c>
      <c r="M786" s="5"/>
    </row>
    <row r="787" spans="1:13" s="87" customFormat="1" ht="15.5" x14ac:dyDescent="0.35">
      <c r="A787" s="286">
        <v>6</v>
      </c>
      <c r="B787" s="321" t="s">
        <v>826</v>
      </c>
      <c r="C787" s="158">
        <v>8036.22</v>
      </c>
      <c r="D787" s="158"/>
      <c r="E787" s="158"/>
      <c r="F787" s="158">
        <f t="shared" si="80"/>
        <v>8036.22</v>
      </c>
      <c r="G787" s="888">
        <f t="shared" si="84"/>
        <v>6.4654540919869913E-2</v>
      </c>
      <c r="H787" s="397">
        <f t="shared" si="82"/>
        <v>276.81518422137702</v>
      </c>
      <c r="I787" s="387">
        <f t="shared" si="79"/>
        <v>60.899340528702943</v>
      </c>
      <c r="J787" s="387">
        <v>108.54686493868184</v>
      </c>
      <c r="K787" s="387">
        <v>22.761539802279675</v>
      </c>
      <c r="L787" s="530">
        <f t="shared" si="81"/>
        <v>5.8363624874759712E-2</v>
      </c>
      <c r="M787" s="5"/>
    </row>
    <row r="788" spans="1:13" s="87" customFormat="1" ht="15.5" x14ac:dyDescent="0.35">
      <c r="A788" s="286">
        <v>7</v>
      </c>
      <c r="B788" s="321" t="s">
        <v>827</v>
      </c>
      <c r="C788" s="158">
        <v>3993.05</v>
      </c>
      <c r="D788" s="158"/>
      <c r="E788" s="158"/>
      <c r="F788" s="158">
        <f t="shared" si="80"/>
        <v>3993.05</v>
      </c>
      <c r="G788" s="888">
        <f t="shared" si="84"/>
        <v>3.2125652933852798E-2</v>
      </c>
      <c r="H788" s="397">
        <f t="shared" si="82"/>
        <v>137.54437675364406</v>
      </c>
      <c r="I788" s="387">
        <f t="shared" si="79"/>
        <v>30.259762885801692</v>
      </c>
      <c r="J788" s="387">
        <v>53.934941930833581</v>
      </c>
      <c r="K788" s="387">
        <v>11.309790735879909</v>
      </c>
      <c r="L788" s="530">
        <f t="shared" si="81"/>
        <v>5.8363624874759705E-2</v>
      </c>
      <c r="M788" s="5"/>
    </row>
    <row r="789" spans="1:13" s="87" customFormat="1" ht="15.5" x14ac:dyDescent="0.35">
      <c r="A789" s="286">
        <v>8</v>
      </c>
      <c r="B789" s="321" t="s">
        <v>823</v>
      </c>
      <c r="C789" s="158">
        <v>8196.09</v>
      </c>
      <c r="D789" s="158"/>
      <c r="E789" s="158"/>
      <c r="F789" s="158">
        <f t="shared" si="80"/>
        <v>8196.09</v>
      </c>
      <c r="G789" s="888">
        <f t="shared" si="84"/>
        <v>6.5940757755255153E-2</v>
      </c>
      <c r="H789" s="397">
        <f t="shared" si="82"/>
        <v>282.32205729123717</v>
      </c>
      <c r="I789" s="387">
        <f t="shared" si="79"/>
        <v>62.110852604072178</v>
      </c>
      <c r="J789" s="387">
        <v>110.70626168214417</v>
      </c>
      <c r="K789" s="387">
        <v>23.21435062231577</v>
      </c>
      <c r="L789" s="530">
        <f t="shared" si="81"/>
        <v>5.8363624874759712E-2</v>
      </c>
      <c r="M789" s="5"/>
    </row>
    <row r="790" spans="1:13" s="87" customFormat="1" ht="15.5" x14ac:dyDescent="0.35">
      <c r="A790" s="286">
        <v>9</v>
      </c>
      <c r="B790" s="321" t="s">
        <v>824</v>
      </c>
      <c r="C790" s="158">
        <v>3935.64</v>
      </c>
      <c r="D790" s="158"/>
      <c r="E790" s="158"/>
      <c r="F790" s="158">
        <f t="shared" si="80"/>
        <v>3935.64</v>
      </c>
      <c r="G790" s="888">
        <f t="shared" si="84"/>
        <v>3.1663766973263154E-2</v>
      </c>
      <c r="H790" s="397">
        <f t="shared" si="82"/>
        <v>135.56683510767752</v>
      </c>
      <c r="I790" s="387">
        <f t="shared" si="79"/>
        <v>29.824703723689055</v>
      </c>
      <c r="J790" s="387">
        <v>53.159493334835744</v>
      </c>
      <c r="K790" s="387">
        <v>11.147184435896973</v>
      </c>
      <c r="L790" s="530">
        <f t="shared" si="81"/>
        <v>5.8363624874759712E-2</v>
      </c>
      <c r="M790" s="5"/>
    </row>
    <row r="791" spans="1:13" s="87" customFormat="1" ht="15.5" x14ac:dyDescent="0.35">
      <c r="A791" s="286">
        <v>10</v>
      </c>
      <c r="B791" s="321" t="s">
        <v>825</v>
      </c>
      <c r="C791" s="158">
        <v>17941.13</v>
      </c>
      <c r="D791" s="158">
        <v>230</v>
      </c>
      <c r="E791" s="158"/>
      <c r="F791" s="158">
        <f t="shared" si="80"/>
        <v>18171.13</v>
      </c>
      <c r="G791" s="888">
        <f t="shared" si="84"/>
        <v>0.14619386579079166</v>
      </c>
      <c r="H791" s="397">
        <f t="shared" si="82"/>
        <v>625.92172668998489</v>
      </c>
      <c r="I791" s="387">
        <f t="shared" si="79"/>
        <v>137.70277987179668</v>
      </c>
      <c r="J791" s="387">
        <v>245.44116436499118</v>
      </c>
      <c r="K791" s="387">
        <v>51.467343943719598</v>
      </c>
      <c r="L791" s="530">
        <f t="shared" si="81"/>
        <v>5.8363624874759712E-2</v>
      </c>
      <c r="M791" s="5"/>
    </row>
    <row r="792" spans="1:13" s="87" customFormat="1" ht="15.5" x14ac:dyDescent="0.35">
      <c r="A792" s="286">
        <v>11</v>
      </c>
      <c r="B792" s="321" t="s">
        <v>828</v>
      </c>
      <c r="C792" s="158">
        <v>3212.3</v>
      </c>
      <c r="D792" s="158"/>
      <c r="E792" s="158"/>
      <c r="F792" s="158">
        <f t="shared" si="80"/>
        <v>3212.3</v>
      </c>
      <c r="G792" s="888">
        <f t="shared" si="84"/>
        <v>2.5844213050028261E-2</v>
      </c>
      <c r="H792" s="397">
        <f t="shared" si="82"/>
        <v>110.65070596304349</v>
      </c>
      <c r="I792" s="387">
        <f t="shared" si="79"/>
        <v>24.34315531186957</v>
      </c>
      <c r="J792" s="387">
        <v>43.389192212573526</v>
      </c>
      <c r="K792" s="387">
        <v>9.0984186977040196</v>
      </c>
      <c r="L792" s="530">
        <f t="shared" si="81"/>
        <v>5.8363624874759712E-2</v>
      </c>
      <c r="M792" s="5"/>
    </row>
    <row r="793" spans="1:13" s="87" customFormat="1" ht="15.5" x14ac:dyDescent="0.35">
      <c r="A793" s="286">
        <v>12</v>
      </c>
      <c r="B793" s="321" t="s">
        <v>829</v>
      </c>
      <c r="C793" s="158">
        <v>3998.81</v>
      </c>
      <c r="D793" s="158">
        <v>182.8</v>
      </c>
      <c r="E793" s="158"/>
      <c r="F793" s="158">
        <f t="shared" si="80"/>
        <v>4181.6099999999997</v>
      </c>
      <c r="G793" s="888">
        <f t="shared" si="84"/>
        <v>3.3642692068651329E-2</v>
      </c>
      <c r="H793" s="397">
        <f t="shared" si="82"/>
        <v>144.03950395732724</v>
      </c>
      <c r="I793" s="387">
        <f t="shared" si="79"/>
        <v>31.688690870611993</v>
      </c>
      <c r="J793" s="387">
        <v>56.481860364231096</v>
      </c>
      <c r="K793" s="387">
        <v>11.843862220373596</v>
      </c>
      <c r="L793" s="530">
        <f t="shared" si="81"/>
        <v>5.8363624874759705E-2</v>
      </c>
      <c r="M793" s="5"/>
    </row>
    <row r="794" spans="1:13" s="87" customFormat="1" ht="15.5" x14ac:dyDescent="0.35">
      <c r="A794" s="286">
        <v>13</v>
      </c>
      <c r="B794" s="321" t="s">
        <v>830</v>
      </c>
      <c r="C794" s="158">
        <v>147.65</v>
      </c>
      <c r="D794" s="158"/>
      <c r="E794" s="158"/>
      <c r="F794" s="158">
        <f t="shared" si="80"/>
        <v>147.65</v>
      </c>
      <c r="G794" s="888">
        <f t="shared" si="84"/>
        <v>1.1879021438958605E-3</v>
      </c>
      <c r="H794" s="397">
        <f t="shared" si="82"/>
        <v>5.0859436339829314</v>
      </c>
      <c r="I794" s="387">
        <f t="shared" ref="I794:I847" si="85">H794*0.22</f>
        <v>1.118907599476245</v>
      </c>
      <c r="J794" s="387">
        <v>1.9943387075262211</v>
      </c>
      <c r="K794" s="387">
        <v>0.65375742833912021</v>
      </c>
      <c r="L794" s="530">
        <f t="shared" si="81"/>
        <v>5.9959006903654029E-2</v>
      </c>
      <c r="M794" s="5"/>
    </row>
    <row r="795" spans="1:13" s="87" customFormat="1" ht="15.5" x14ac:dyDescent="0.35">
      <c r="A795" s="286">
        <v>14</v>
      </c>
      <c r="B795" s="321" t="s">
        <v>831</v>
      </c>
      <c r="C795" s="158">
        <v>4248.3</v>
      </c>
      <c r="D795" s="158"/>
      <c r="E795" s="158"/>
      <c r="F795" s="158">
        <f t="shared" si="80"/>
        <v>4248.3</v>
      </c>
      <c r="G795" s="888">
        <f t="shared" si="84"/>
        <v>3.4179239267949774E-2</v>
      </c>
      <c r="H795" s="397">
        <f t="shared" si="82"/>
        <v>146.33670396376354</v>
      </c>
      <c r="I795" s="387">
        <f t="shared" si="85"/>
        <v>32.194074872027976</v>
      </c>
      <c r="J795" s="387">
        <v>57.382655815669807</v>
      </c>
      <c r="K795" s="387">
        <v>12.032752903980322</v>
      </c>
      <c r="L795" s="530">
        <f t="shared" si="81"/>
        <v>5.8363624874759698E-2</v>
      </c>
      <c r="M795" s="5"/>
    </row>
    <row r="796" spans="1:13" s="87" customFormat="1" ht="15.5" x14ac:dyDescent="0.35">
      <c r="A796" s="286">
        <v>15</v>
      </c>
      <c r="B796" s="321" t="s">
        <v>832</v>
      </c>
      <c r="C796" s="158">
        <v>4085.47</v>
      </c>
      <c r="D796" s="158"/>
      <c r="E796" s="158"/>
      <c r="F796" s="158">
        <f t="shared" si="80"/>
        <v>4085.47</v>
      </c>
      <c r="G796" s="888">
        <f t="shared" si="84"/>
        <v>3.2869208071941894E-2</v>
      </c>
      <c r="H796" s="397">
        <f t="shared" si="82"/>
        <v>140.72787089961562</v>
      </c>
      <c r="I796" s="387">
        <f t="shared" si="85"/>
        <v>30.960131597915439</v>
      </c>
      <c r="J796" s="387">
        <v>55.183277747627173</v>
      </c>
      <c r="K796" s="387">
        <v>11.571558271926294</v>
      </c>
      <c r="L796" s="530">
        <f t="shared" si="81"/>
        <v>5.8363624874759705E-2</v>
      </c>
      <c r="M796" s="5"/>
    </row>
    <row r="797" spans="1:13" s="87" customFormat="1" ht="15.5" x14ac:dyDescent="0.35">
      <c r="A797" s="286">
        <v>16</v>
      </c>
      <c r="B797" s="321" t="s">
        <v>833</v>
      </c>
      <c r="C797" s="158">
        <v>3953.65</v>
      </c>
      <c r="D797" s="158">
        <v>147.30000000000001</v>
      </c>
      <c r="E797" s="158"/>
      <c r="F797" s="158">
        <f t="shared" si="80"/>
        <v>4100.95</v>
      </c>
      <c r="G797" s="888">
        <f t="shared" si="84"/>
        <v>3.2993750741684584E-2</v>
      </c>
      <c r="H797" s="397">
        <f t="shared" si="82"/>
        <v>141.26109411298546</v>
      </c>
      <c r="I797" s="387">
        <f t="shared" si="85"/>
        <v>31.077440704856802</v>
      </c>
      <c r="J797" s="387">
        <v>55.392369269418609</v>
      </c>
      <c r="K797" s="387">
        <v>11.615403342884941</v>
      </c>
      <c r="L797" s="530">
        <f t="shared" si="81"/>
        <v>5.8363624874759712E-2</v>
      </c>
      <c r="M797" s="5"/>
    </row>
    <row r="798" spans="1:13" s="87" customFormat="1" ht="15.5" x14ac:dyDescent="0.35">
      <c r="A798" s="286">
        <v>17</v>
      </c>
      <c r="B798" s="321" t="s">
        <v>834</v>
      </c>
      <c r="C798" s="158">
        <v>7076.23</v>
      </c>
      <c r="D798" s="158"/>
      <c r="E798" s="158"/>
      <c r="F798" s="158">
        <f t="shared" si="80"/>
        <v>7076.23</v>
      </c>
      <c r="G798" s="888">
        <f t="shared" si="84"/>
        <v>5.693104495563972E-2</v>
      </c>
      <c r="H798" s="397">
        <f t="shared" si="82"/>
        <v>243.74742242532366</v>
      </c>
      <c r="I798" s="387">
        <f t="shared" si="85"/>
        <v>53.624432933571207</v>
      </c>
      <c r="J798" s="387">
        <v>95.580083930635098</v>
      </c>
      <c r="K798" s="387">
        <v>156.34542392265024</v>
      </c>
      <c r="L798" s="530">
        <f t="shared" si="81"/>
        <v>7.7625707928117127E-2</v>
      </c>
      <c r="M798" s="5"/>
    </row>
    <row r="799" spans="1:13" s="87" customFormat="1" ht="15.5" x14ac:dyDescent="0.35">
      <c r="A799" s="286">
        <v>18</v>
      </c>
      <c r="B799" s="321" t="s">
        <v>835</v>
      </c>
      <c r="C799" s="158">
        <v>4062.74</v>
      </c>
      <c r="D799" s="158"/>
      <c r="E799" s="158"/>
      <c r="F799" s="158">
        <f t="shared" si="80"/>
        <v>4062.74</v>
      </c>
      <c r="G799" s="888">
        <f t="shared" si="84"/>
        <v>3.2686336309457963E-2</v>
      </c>
      <c r="H799" s="397">
        <f t="shared" si="82"/>
        <v>139.94491459212878</v>
      </c>
      <c r="I799" s="387">
        <f t="shared" si="85"/>
        <v>30.787881210268331</v>
      </c>
      <c r="J799" s="387">
        <v>54.876258995022553</v>
      </c>
      <c r="K799" s="387">
        <v>11.507178526261566</v>
      </c>
      <c r="L799" s="530">
        <f t="shared" si="81"/>
        <v>5.8363624874759705E-2</v>
      </c>
      <c r="M799" s="5"/>
    </row>
    <row r="800" spans="1:13" s="87" customFormat="1" ht="15.5" x14ac:dyDescent="0.35">
      <c r="A800" s="286">
        <v>19</v>
      </c>
      <c r="B800" s="321" t="s">
        <v>836</v>
      </c>
      <c r="C800" s="158">
        <v>6379.08</v>
      </c>
      <c r="D800" s="158"/>
      <c r="E800" s="158"/>
      <c r="F800" s="158">
        <f t="shared" si="80"/>
        <v>6379.08</v>
      </c>
      <c r="G800" s="888">
        <f t="shared" si="84"/>
        <v>5.1322199851562521E-2</v>
      </c>
      <c r="H800" s="397">
        <f t="shared" si="82"/>
        <v>219.73343255447236</v>
      </c>
      <c r="I800" s="387">
        <f t="shared" si="85"/>
        <v>48.34135516198392</v>
      </c>
      <c r="J800" s="387">
        <v>86.163536487682833</v>
      </c>
      <c r="K800" s="387">
        <v>140.94227672595434</v>
      </c>
      <c r="L800" s="530">
        <f t="shared" si="81"/>
        <v>7.7625707928117141E-2</v>
      </c>
      <c r="M800" s="5"/>
    </row>
    <row r="801" spans="1:13" s="87" customFormat="1" ht="15.5" x14ac:dyDescent="0.35">
      <c r="A801" s="286">
        <v>20</v>
      </c>
      <c r="B801" s="321" t="s">
        <v>837</v>
      </c>
      <c r="C801" s="158">
        <v>6489.94</v>
      </c>
      <c r="D801" s="158"/>
      <c r="E801" s="158">
        <v>19.399999999999999</v>
      </c>
      <c r="F801" s="158">
        <f t="shared" ref="F801:F848" si="86">C801+D801+E801</f>
        <v>6509.3399999999992</v>
      </c>
      <c r="G801" s="888">
        <f t="shared" si="84"/>
        <v>5.2370192626800406E-2</v>
      </c>
      <c r="H801" s="397">
        <f t="shared" si="82"/>
        <v>224.22036122201459</v>
      </c>
      <c r="I801" s="387">
        <f t="shared" si="85"/>
        <v>49.328479468843213</v>
      </c>
      <c r="J801" s="387">
        <v>87.922984913299914</v>
      </c>
      <c r="K801" s="387">
        <v>96.801507152199093</v>
      </c>
      <c r="L801" s="530">
        <f t="shared" si="81"/>
        <v>7.0402426783108096E-2</v>
      </c>
      <c r="M801" s="5"/>
    </row>
    <row r="802" spans="1:13" s="87" customFormat="1" ht="15.5" x14ac:dyDescent="0.35">
      <c r="A802" s="286">
        <v>21</v>
      </c>
      <c r="B802" s="321" t="s">
        <v>838</v>
      </c>
      <c r="C802" s="158">
        <v>4249.6000000000004</v>
      </c>
      <c r="D802" s="158"/>
      <c r="E802" s="158"/>
      <c r="F802" s="158">
        <f t="shared" si="86"/>
        <v>4249.6000000000004</v>
      </c>
      <c r="G802" s="888">
        <f t="shared" si="84"/>
        <v>3.4189698277682694E-2</v>
      </c>
      <c r="H802" s="397">
        <f t="shared" si="82"/>
        <v>146.38148369098457</v>
      </c>
      <c r="I802" s="387">
        <f t="shared" si="85"/>
        <v>32.203926412016607</v>
      </c>
      <c r="J802" s="387">
        <v>57.40021518119493</v>
      </c>
      <c r="K802" s="387">
        <v>63.196527573300109</v>
      </c>
      <c r="L802" s="530">
        <f t="shared" si="81"/>
        <v>7.040242678310811E-2</v>
      </c>
      <c r="M802" s="5"/>
    </row>
    <row r="803" spans="1:13" s="87" customFormat="1" ht="15.5" x14ac:dyDescent="0.35">
      <c r="A803" s="286">
        <v>22</v>
      </c>
      <c r="B803" s="321" t="s">
        <v>839</v>
      </c>
      <c r="C803" s="158">
        <v>2807.52</v>
      </c>
      <c r="D803" s="158"/>
      <c r="E803" s="158"/>
      <c r="F803" s="158">
        <f t="shared" si="86"/>
        <v>2807.52</v>
      </c>
      <c r="G803" s="888">
        <f t="shared" si="84"/>
        <v>2.2587599234883213E-2</v>
      </c>
      <c r="H803" s="397">
        <f t="shared" si="82"/>
        <v>96.707676744190735</v>
      </c>
      <c r="I803" s="387">
        <f t="shared" si="85"/>
        <v>21.275688883721962</v>
      </c>
      <c r="J803" s="387">
        <v>37.921746076220906</v>
      </c>
      <c r="K803" s="387">
        <v>7.9519324042517798</v>
      </c>
      <c r="L803" s="530">
        <f t="shared" si="81"/>
        <v>5.8363624874759705E-2</v>
      </c>
      <c r="M803" s="5"/>
    </row>
    <row r="804" spans="1:13" s="87" customFormat="1" ht="15.5" x14ac:dyDescent="0.35">
      <c r="A804" s="286">
        <v>23</v>
      </c>
      <c r="B804" s="321" t="s">
        <v>840</v>
      </c>
      <c r="C804" s="158">
        <v>4226.7</v>
      </c>
      <c r="D804" s="158"/>
      <c r="E804" s="158"/>
      <c r="F804" s="158">
        <f t="shared" si="86"/>
        <v>4226.7</v>
      </c>
      <c r="G804" s="888">
        <f t="shared" si="84"/>
        <v>3.4005458798541367E-2</v>
      </c>
      <c r="H804" s="397">
        <f t="shared" si="82"/>
        <v>145.59267157301494</v>
      </c>
      <c r="I804" s="387">
        <f t="shared" si="85"/>
        <v>32.03038774606329</v>
      </c>
      <c r="J804" s="387">
        <v>57.090900203867797</v>
      </c>
      <c r="K804" s="387">
        <v>62.855977761216941</v>
      </c>
      <c r="L804" s="530">
        <f t="shared" si="81"/>
        <v>7.0402426783108096E-2</v>
      </c>
      <c r="M804" s="5"/>
    </row>
    <row r="805" spans="1:13" s="87" customFormat="1" ht="15.5" x14ac:dyDescent="0.35">
      <c r="A805" s="286">
        <v>24</v>
      </c>
      <c r="B805" s="321" t="s">
        <v>2160</v>
      </c>
      <c r="C805" s="158">
        <v>5719.55</v>
      </c>
      <c r="D805" s="158"/>
      <c r="E805" s="158">
        <v>30.7</v>
      </c>
      <c r="F805" s="158">
        <f t="shared" si="86"/>
        <v>5750.25</v>
      </c>
      <c r="G805" s="888">
        <f t="shared" si="84"/>
        <v>4.6263015935910409E-2</v>
      </c>
      <c r="H805" s="397">
        <f t="shared" si="82"/>
        <v>198.07278957880362</v>
      </c>
      <c r="I805" s="387">
        <f t="shared" si="85"/>
        <v>43.576013707336799</v>
      </c>
      <c r="J805" s="387">
        <v>77.66980123909687</v>
      </c>
      <c r="K805" s="387">
        <v>85.512950084330029</v>
      </c>
      <c r="L805" s="530">
        <f t="shared" si="81"/>
        <v>7.0402426783108096E-2</v>
      </c>
      <c r="M805" s="5"/>
    </row>
    <row r="806" spans="1:13" s="87" customFormat="1" ht="15.5" x14ac:dyDescent="0.35">
      <c r="A806" s="286">
        <v>25</v>
      </c>
      <c r="B806" s="321" t="s">
        <v>841</v>
      </c>
      <c r="C806" s="158">
        <v>342.6</v>
      </c>
      <c r="D806" s="158"/>
      <c r="E806" s="158"/>
      <c r="F806" s="158">
        <f t="shared" si="86"/>
        <v>342.6</v>
      </c>
      <c r="G806" s="888">
        <f t="shared" si="84"/>
        <v>2.756351334227713E-3</v>
      </c>
      <c r="H806" s="397">
        <f t="shared" si="82"/>
        <v>11.801180419929242</v>
      </c>
      <c r="I806" s="387">
        <f t="shared" si="85"/>
        <v>2.5962596923844332</v>
      </c>
      <c r="J806" s="387">
        <v>4.6275681760818381</v>
      </c>
      <c r="K806" s="387">
        <v>5.6414410105965178</v>
      </c>
      <c r="L806" s="530">
        <f t="shared" si="81"/>
        <v>7.199780881200242E-2</v>
      </c>
      <c r="M806" s="5"/>
    </row>
    <row r="807" spans="1:13" s="87" customFormat="1" ht="15.5" x14ac:dyDescent="0.35">
      <c r="A807" s="286">
        <v>26</v>
      </c>
      <c r="B807" s="321" t="s">
        <v>842</v>
      </c>
      <c r="C807" s="158">
        <v>7724.75</v>
      </c>
      <c r="D807" s="158"/>
      <c r="E807" s="158">
        <v>201.9</v>
      </c>
      <c r="F807" s="158">
        <f t="shared" si="86"/>
        <v>7926.65</v>
      </c>
      <c r="G807" s="888">
        <f t="shared" si="84"/>
        <v>6.3773007307227375E-2</v>
      </c>
      <c r="H807" s="397">
        <f t="shared" si="82"/>
        <v>273.04094213552861</v>
      </c>
      <c r="I807" s="387">
        <f t="shared" si="85"/>
        <v>60.069007269816296</v>
      </c>
      <c r="J807" s="387">
        <v>107.06688056899914</v>
      </c>
      <c r="K807" s="387">
        <v>117.87856628597967</v>
      </c>
      <c r="L807" s="530">
        <f t="shared" si="81"/>
        <v>7.0402426783108096E-2</v>
      </c>
      <c r="M807" s="5"/>
    </row>
    <row r="808" spans="1:13" s="87" customFormat="1" ht="15.5" x14ac:dyDescent="0.35">
      <c r="A808" s="286">
        <v>27</v>
      </c>
      <c r="B808" s="321" t="s">
        <v>843</v>
      </c>
      <c r="C808" s="158">
        <v>4021.5</v>
      </c>
      <c r="D808" s="158"/>
      <c r="E808" s="158"/>
      <c r="F808" s="158">
        <f t="shared" si="86"/>
        <v>4021.5</v>
      </c>
      <c r="G808" s="888">
        <f t="shared" si="84"/>
        <v>3.2354544339161552E-2</v>
      </c>
      <c r="H808" s="397">
        <f t="shared" si="82"/>
        <v>138.52436386090321</v>
      </c>
      <c r="I808" s="387">
        <f t="shared" si="85"/>
        <v>30.475360049398706</v>
      </c>
      <c r="J808" s="387">
        <v>54.319221891748725</v>
      </c>
      <c r="K808" s="387">
        <v>11.39037163179551</v>
      </c>
      <c r="L808" s="530">
        <f t="shared" si="81"/>
        <v>5.8363624874759698E-2</v>
      </c>
      <c r="M808" s="5"/>
    </row>
    <row r="809" spans="1:13" s="87" customFormat="1" ht="15.5" x14ac:dyDescent="0.35">
      <c r="A809" s="286">
        <v>28</v>
      </c>
      <c r="B809" s="321" t="s">
        <v>844</v>
      </c>
      <c r="C809" s="158">
        <v>4138.7700000000004</v>
      </c>
      <c r="D809" s="158"/>
      <c r="E809" s="158"/>
      <c r="F809" s="158">
        <f t="shared" si="86"/>
        <v>4138.7700000000004</v>
      </c>
      <c r="G809" s="888">
        <f t="shared" si="84"/>
        <v>3.3298027470991337E-2</v>
      </c>
      <c r="H809" s="397">
        <f t="shared" si="82"/>
        <v>142.56383971567584</v>
      </c>
      <c r="I809" s="387">
        <f t="shared" si="85"/>
        <v>31.364044737448683</v>
      </c>
      <c r="J809" s="387">
        <v>55.903211734157125</v>
      </c>
      <c r="K809" s="387">
        <v>61.548355709842639</v>
      </c>
      <c r="L809" s="530">
        <f t="shared" si="81"/>
        <v>7.0402426783108082E-2</v>
      </c>
      <c r="M809" s="5"/>
    </row>
    <row r="810" spans="1:13" s="87" customFormat="1" ht="15.5" x14ac:dyDescent="0.35">
      <c r="A810" s="286">
        <v>29</v>
      </c>
      <c r="B810" s="321" t="s">
        <v>845</v>
      </c>
      <c r="C810" s="158">
        <v>361.5</v>
      </c>
      <c r="D810" s="158"/>
      <c r="E810" s="158"/>
      <c r="F810" s="158">
        <f t="shared" si="86"/>
        <v>361.5</v>
      </c>
      <c r="G810" s="888">
        <f t="shared" si="84"/>
        <v>2.9084092449600646E-3</v>
      </c>
      <c r="H810" s="397">
        <f t="shared" si="82"/>
        <v>12.452208761834267</v>
      </c>
      <c r="I810" s="387">
        <f t="shared" si="85"/>
        <v>2.739485927603539</v>
      </c>
      <c r="J810" s="387">
        <v>4.8828543364085943</v>
      </c>
      <c r="K810" s="387">
        <v>5.9526588596924723</v>
      </c>
      <c r="L810" s="530">
        <f t="shared" si="81"/>
        <v>7.1997808812002406E-2</v>
      </c>
      <c r="M810" s="5"/>
    </row>
    <row r="811" spans="1:13" s="87" customFormat="1" ht="15.5" x14ac:dyDescent="0.35">
      <c r="A811" s="286">
        <v>30</v>
      </c>
      <c r="B811" s="321" t="s">
        <v>846</v>
      </c>
      <c r="C811" s="158">
        <v>5685.06</v>
      </c>
      <c r="D811" s="158"/>
      <c r="E811" s="158">
        <v>179.5</v>
      </c>
      <c r="F811" s="158">
        <f t="shared" si="86"/>
        <v>5864.56</v>
      </c>
      <c r="G811" s="888">
        <f t="shared" si="84"/>
        <v>4.7182684707117561E-2</v>
      </c>
      <c r="H811" s="397">
        <f t="shared" si="82"/>
        <v>202.01030543928849</v>
      </c>
      <c r="I811" s="387">
        <f t="shared" si="85"/>
        <v>44.442267196643471</v>
      </c>
      <c r="J811" s="387">
        <v>79.213809756925016</v>
      </c>
      <c r="K811" s="387">
        <v>16.61059750266385</v>
      </c>
      <c r="L811" s="530">
        <f t="shared" ref="L811:L874" si="87">(K811+J811+I811+H811)/F811</f>
        <v>5.8363624874759719E-2</v>
      </c>
      <c r="M811" s="5"/>
    </row>
    <row r="812" spans="1:13" s="87" customFormat="1" ht="15.5" x14ac:dyDescent="0.35">
      <c r="A812" s="286">
        <v>31</v>
      </c>
      <c r="B812" s="321" t="s">
        <v>847</v>
      </c>
      <c r="C812" s="158">
        <v>135.35</v>
      </c>
      <c r="D812" s="158"/>
      <c r="E812" s="158"/>
      <c r="F812" s="158">
        <f t="shared" si="86"/>
        <v>135.35</v>
      </c>
      <c r="G812" s="888">
        <f t="shared" si="84"/>
        <v>1.0889438210382981E-3</v>
      </c>
      <c r="H812" s="397">
        <f t="shared" si="82"/>
        <v>4.6622585225844215</v>
      </c>
      <c r="I812" s="387">
        <f t="shared" si="85"/>
        <v>1.0256968749685726</v>
      </c>
      <c r="J812" s="387">
        <v>1.8282000952500783</v>
      </c>
      <c r="K812" s="387">
        <v>0.59929609160650132</v>
      </c>
      <c r="L812" s="530">
        <f t="shared" si="87"/>
        <v>5.9959006903654036E-2</v>
      </c>
      <c r="M812" s="5"/>
    </row>
    <row r="813" spans="1:13" s="87" customFormat="1" ht="15.5" x14ac:dyDescent="0.35">
      <c r="A813" s="286">
        <v>32</v>
      </c>
      <c r="B813" s="321" t="s">
        <v>848</v>
      </c>
      <c r="C813" s="158">
        <v>37.4</v>
      </c>
      <c r="D813" s="158"/>
      <c r="E813" s="158"/>
      <c r="F813" s="158">
        <f t="shared" si="86"/>
        <v>37.4</v>
      </c>
      <c r="G813" s="888">
        <f t="shared" si="84"/>
        <v>3.0089766462380754E-4</v>
      </c>
      <c r="H813" s="397">
        <f t="shared" si="82"/>
        <v>1.2882783062036007</v>
      </c>
      <c r="I813" s="387">
        <f t="shared" si="85"/>
        <v>0.28342122736479214</v>
      </c>
      <c r="J813" s="387">
        <v>0.50516943895347566</v>
      </c>
      <c r="K813" s="387">
        <v>0.16559788567479236</v>
      </c>
      <c r="L813" s="530">
        <f t="shared" si="87"/>
        <v>5.9959006903654029E-2</v>
      </c>
      <c r="M813" s="5"/>
    </row>
    <row r="814" spans="1:13" s="87" customFormat="1" ht="15.5" x14ac:dyDescent="0.35">
      <c r="A814" s="286">
        <v>33</v>
      </c>
      <c r="B814" s="321" t="s">
        <v>849</v>
      </c>
      <c r="C814" s="158">
        <v>210.4</v>
      </c>
      <c r="D814" s="158"/>
      <c r="E814" s="158">
        <v>26.5</v>
      </c>
      <c r="F814" s="158">
        <f t="shared" si="86"/>
        <v>236.9</v>
      </c>
      <c r="G814" s="888">
        <f t="shared" si="84"/>
        <v>1.9059533890208558E-3</v>
      </c>
      <c r="H814" s="397">
        <f t="shared" si="82"/>
        <v>8.1602441374233425</v>
      </c>
      <c r="I814" s="387">
        <f t="shared" si="85"/>
        <v>1.7952537102331354</v>
      </c>
      <c r="J814" s="387">
        <v>3.1998566868470157</v>
      </c>
      <c r="K814" s="387">
        <v>3.9009263730598804</v>
      </c>
      <c r="L814" s="530">
        <f t="shared" si="87"/>
        <v>7.1997808812002434E-2</v>
      </c>
      <c r="M814" s="5"/>
    </row>
    <row r="815" spans="1:13" s="87" customFormat="1" ht="15.5" x14ac:dyDescent="0.35">
      <c r="A815" s="286">
        <v>34</v>
      </c>
      <c r="B815" s="321" t="s">
        <v>850</v>
      </c>
      <c r="C815" s="158">
        <v>297.2</v>
      </c>
      <c r="D815" s="158"/>
      <c r="E815" s="158">
        <v>65.400000000000006</v>
      </c>
      <c r="F815" s="158">
        <f t="shared" si="86"/>
        <v>362.6</v>
      </c>
      <c r="G815" s="888">
        <f t="shared" si="84"/>
        <v>2.9172591762725297E-3</v>
      </c>
      <c r="H815" s="397">
        <f t="shared" si="82"/>
        <v>12.490099300252021</v>
      </c>
      <c r="I815" s="387">
        <f t="shared" si="85"/>
        <v>2.7478218460554449</v>
      </c>
      <c r="J815" s="387">
        <v>4.8977122610836972</v>
      </c>
      <c r="K815" s="387">
        <v>1.6055024958737893</v>
      </c>
      <c r="L815" s="530">
        <f t="shared" si="87"/>
        <v>5.9959006903654036E-2</v>
      </c>
      <c r="M815" s="5"/>
    </row>
    <row r="816" spans="1:13" s="87" customFormat="1" ht="15.5" x14ac:dyDescent="0.35">
      <c r="A816" s="286">
        <v>35</v>
      </c>
      <c r="B816" s="321" t="s">
        <v>851</v>
      </c>
      <c r="C816" s="158">
        <v>494.9</v>
      </c>
      <c r="D816" s="158"/>
      <c r="E816" s="158"/>
      <c r="F816" s="158">
        <f t="shared" si="86"/>
        <v>494.9</v>
      </c>
      <c r="G816" s="888">
        <f t="shared" si="84"/>
        <v>3.9816645513989935E-3</v>
      </c>
      <c r="H816" s="397">
        <f t="shared" si="82"/>
        <v>17.047297693587222</v>
      </c>
      <c r="I816" s="387">
        <f t="shared" si="85"/>
        <v>3.7504054925891888</v>
      </c>
      <c r="J816" s="387">
        <v>6.6847153833709916</v>
      </c>
      <c r="K816" s="387">
        <v>12.31989915662173</v>
      </c>
      <c r="L816" s="530">
        <f t="shared" si="87"/>
        <v>8.0424970147846303E-2</v>
      </c>
      <c r="M816" s="5"/>
    </row>
    <row r="817" spans="1:13" s="87" customFormat="1" ht="15.5" x14ac:dyDescent="0.35">
      <c r="A817" s="286">
        <v>36</v>
      </c>
      <c r="B817" s="321" t="s">
        <v>854</v>
      </c>
      <c r="C817" s="158">
        <v>277.2</v>
      </c>
      <c r="D817" s="158"/>
      <c r="E817" s="158"/>
      <c r="F817" s="158">
        <f t="shared" si="86"/>
        <v>277.2</v>
      </c>
      <c r="G817" s="888">
        <f t="shared" si="84"/>
        <v>2.2301826907411616E-3</v>
      </c>
      <c r="H817" s="397">
        <f t="shared" si="82"/>
        <v>9.5484156812737453</v>
      </c>
      <c r="I817" s="387">
        <f t="shared" si="85"/>
        <v>2.1006514498802238</v>
      </c>
      <c r="J817" s="387">
        <v>3.7441970181257607</v>
      </c>
      <c r="K817" s="387">
        <v>7.9016843424015129</v>
      </c>
      <c r="L817" s="530">
        <f t="shared" si="87"/>
        <v>8.4036610720350804E-2</v>
      </c>
      <c r="M817" s="5"/>
    </row>
    <row r="818" spans="1:13" s="87" customFormat="1" ht="15.5" x14ac:dyDescent="0.35">
      <c r="A818" s="286">
        <v>37</v>
      </c>
      <c r="B818" s="321" t="s">
        <v>855</v>
      </c>
      <c r="C818" s="158">
        <v>52.9</v>
      </c>
      <c r="D818" s="158"/>
      <c r="E818" s="158"/>
      <c r="F818" s="158">
        <f t="shared" si="86"/>
        <v>52.9</v>
      </c>
      <c r="G818" s="888">
        <f t="shared" si="84"/>
        <v>4.2560124220854061E-4</v>
      </c>
      <c r="H818" s="397">
        <f t="shared" si="82"/>
        <v>1.8221904384537562</v>
      </c>
      <c r="I818" s="387">
        <f t="shared" si="85"/>
        <v>0.40088189645982636</v>
      </c>
      <c r="J818" s="387">
        <v>0.71453110482991611</v>
      </c>
      <c r="K818" s="387">
        <v>0.2342280254597999</v>
      </c>
      <c r="L818" s="530">
        <f t="shared" si="87"/>
        <v>5.9959006903654043E-2</v>
      </c>
      <c r="M818" s="5"/>
    </row>
    <row r="819" spans="1:13" s="87" customFormat="1" ht="15.5" x14ac:dyDescent="0.35">
      <c r="A819" s="286">
        <v>38</v>
      </c>
      <c r="B819" s="321" t="s">
        <v>856</v>
      </c>
      <c r="C819" s="158">
        <v>119.9</v>
      </c>
      <c r="D819" s="158"/>
      <c r="E819" s="158"/>
      <c r="F819" s="158">
        <f t="shared" si="86"/>
        <v>119.9</v>
      </c>
      <c r="G819" s="888">
        <f t="shared" si="84"/>
        <v>9.6464251305867718E-4</v>
      </c>
      <c r="H819" s="397">
        <f t="shared" si="82"/>
        <v>4.1300686875350729</v>
      </c>
      <c r="I819" s="387">
        <f t="shared" si="85"/>
        <v>0.9086151112577161</v>
      </c>
      <c r="J819" s="387">
        <v>1.6195137895861427</v>
      </c>
      <c r="K819" s="387">
        <v>1.9743396881801589</v>
      </c>
      <c r="L819" s="530">
        <f t="shared" si="87"/>
        <v>7.199780881200242E-2</v>
      </c>
      <c r="M819" s="5"/>
    </row>
    <row r="820" spans="1:13" s="87" customFormat="1" ht="15.5" x14ac:dyDescent="0.35">
      <c r="A820" s="286">
        <v>39</v>
      </c>
      <c r="B820" s="321" t="s">
        <v>857</v>
      </c>
      <c r="C820" s="158">
        <v>75.3</v>
      </c>
      <c r="D820" s="158"/>
      <c r="E820" s="158"/>
      <c r="F820" s="158">
        <f t="shared" si="86"/>
        <v>75.3</v>
      </c>
      <c r="G820" s="888">
        <f t="shared" si="84"/>
        <v>6.0581802529873548E-4</v>
      </c>
      <c r="H820" s="397">
        <f t="shared" si="82"/>
        <v>2.5937795844152709</v>
      </c>
      <c r="I820" s="387">
        <f t="shared" si="85"/>
        <v>0.57063150857135958</v>
      </c>
      <c r="J820" s="387">
        <v>1.0170924800319976</v>
      </c>
      <c r="K820" s="387">
        <v>1.2399314305251539</v>
      </c>
      <c r="L820" s="530">
        <f t="shared" si="87"/>
        <v>7.1997808812002434E-2</v>
      </c>
      <c r="M820" s="5"/>
    </row>
    <row r="821" spans="1:13" s="87" customFormat="1" ht="15.5" x14ac:dyDescent="0.35">
      <c r="A821" s="286">
        <v>40</v>
      </c>
      <c r="B821" s="321" t="s">
        <v>858</v>
      </c>
      <c r="C821" s="158">
        <v>120.8</v>
      </c>
      <c r="D821" s="158"/>
      <c r="E821" s="158"/>
      <c r="F821" s="158">
        <f t="shared" si="86"/>
        <v>120.8</v>
      </c>
      <c r="G821" s="888">
        <f t="shared" si="84"/>
        <v>9.7188336595069389E-4</v>
      </c>
      <c r="H821" s="397">
        <f t="shared" si="82"/>
        <v>4.1610700371495986</v>
      </c>
      <c r="I821" s="387">
        <f t="shared" si="85"/>
        <v>0.91543540817291169</v>
      </c>
      <c r="J821" s="387">
        <v>1.6316702734112261</v>
      </c>
      <c r="K821" s="387">
        <v>1.9891595857561564</v>
      </c>
      <c r="L821" s="530">
        <f t="shared" si="87"/>
        <v>7.1997808812002434E-2</v>
      </c>
      <c r="M821" s="5"/>
    </row>
    <row r="822" spans="1:13" s="87" customFormat="1" ht="15.5" x14ac:dyDescent="0.35">
      <c r="A822" s="286">
        <v>41</v>
      </c>
      <c r="B822" s="321" t="s">
        <v>859</v>
      </c>
      <c r="C822" s="158">
        <v>429.7</v>
      </c>
      <c r="D822" s="158"/>
      <c r="E822" s="158"/>
      <c r="F822" s="158">
        <f t="shared" si="86"/>
        <v>429.7</v>
      </c>
      <c r="G822" s="888">
        <f t="shared" si="84"/>
        <v>3.4571049863328903E-3</v>
      </c>
      <c r="H822" s="397">
        <f t="shared" si="82"/>
        <v>14.801422143734952</v>
      </c>
      <c r="I822" s="387">
        <f t="shared" si="85"/>
        <v>3.2563128716216894</v>
      </c>
      <c r="J822" s="387">
        <v>5.8040456662649333</v>
      </c>
      <c r="K822" s="387">
        <v>7.0756777648958655</v>
      </c>
      <c r="L822" s="530">
        <f t="shared" si="87"/>
        <v>7.199780881200242E-2</v>
      </c>
      <c r="M822" s="5"/>
    </row>
    <row r="823" spans="1:13" s="87" customFormat="1" ht="15.5" x14ac:dyDescent="0.35">
      <c r="A823" s="286">
        <v>42</v>
      </c>
      <c r="B823" s="321" t="s">
        <v>2234</v>
      </c>
      <c r="C823" s="158">
        <v>856.1</v>
      </c>
      <c r="D823" s="158"/>
      <c r="E823" s="158">
        <v>118.3</v>
      </c>
      <c r="F823" s="158">
        <f t="shared" si="86"/>
        <v>974.4</v>
      </c>
      <c r="G823" s="888">
        <f t="shared" si="84"/>
        <v>7.8394300644234766E-3</v>
      </c>
      <c r="H823" s="397">
        <f t="shared" si="82"/>
        <v>33.564127849325892</v>
      </c>
      <c r="I823" s="387">
        <f t="shared" si="85"/>
        <v>7.3841081268516966</v>
      </c>
      <c r="J823" s="387">
        <v>13.161419821290554</v>
      </c>
      <c r="K823" s="869">
        <v>7.0756777648958655</v>
      </c>
      <c r="L823" s="530">
        <f t="shared" si="87"/>
        <v>6.2792830010636305E-2</v>
      </c>
      <c r="M823" s="5"/>
    </row>
    <row r="824" spans="1:13" s="87" customFormat="1" ht="15.5" x14ac:dyDescent="0.35">
      <c r="A824" s="286">
        <v>43</v>
      </c>
      <c r="B824" s="321" t="s">
        <v>860</v>
      </c>
      <c r="C824" s="158">
        <v>249.1</v>
      </c>
      <c r="D824" s="158"/>
      <c r="E824" s="158"/>
      <c r="F824" s="158">
        <f t="shared" si="86"/>
        <v>249.1</v>
      </c>
      <c r="G824" s="888">
        <f t="shared" si="84"/>
        <v>2.0041071726681942E-3</v>
      </c>
      <c r="H824" s="397">
        <f t="shared" si="82"/>
        <v>8.5804846544202391</v>
      </c>
      <c r="I824" s="387">
        <f t="shared" si="85"/>
        <v>1.8877066239724527</v>
      </c>
      <c r="J824" s="387">
        <v>3.3646445786981491</v>
      </c>
      <c r="K824" s="387">
        <v>4.1018183179789629</v>
      </c>
      <c r="L824" s="530">
        <f t="shared" si="87"/>
        <v>7.199780881200242E-2</v>
      </c>
      <c r="M824" s="5"/>
    </row>
    <row r="825" spans="1:13" s="87" customFormat="1" ht="15.5" x14ac:dyDescent="0.35">
      <c r="A825" s="286">
        <v>44</v>
      </c>
      <c r="B825" s="321" t="s">
        <v>861</v>
      </c>
      <c r="C825" s="158">
        <v>111.4</v>
      </c>
      <c r="D825" s="158"/>
      <c r="E825" s="158"/>
      <c r="F825" s="158">
        <f t="shared" si="86"/>
        <v>111.4</v>
      </c>
      <c r="G825" s="888">
        <f t="shared" si="84"/>
        <v>8.9625668018962999E-4</v>
      </c>
      <c r="H825" s="397">
        <f t="shared" si="82"/>
        <v>3.8372781633978912</v>
      </c>
      <c r="I825" s="387">
        <f t="shared" si="85"/>
        <v>0.84420119594753606</v>
      </c>
      <c r="J825" s="387">
        <v>1.5047025534603526</v>
      </c>
      <c r="K825" s="387">
        <v>0.49325145626127997</v>
      </c>
      <c r="L825" s="530">
        <f t="shared" si="87"/>
        <v>5.9959006903654036E-2</v>
      </c>
      <c r="M825" s="5"/>
    </row>
    <row r="826" spans="1:13" s="87" customFormat="1" ht="15.5" x14ac:dyDescent="0.35">
      <c r="A826" s="286">
        <v>45</v>
      </c>
      <c r="B826" s="321" t="s">
        <v>862</v>
      </c>
      <c r="C826" s="158">
        <v>101.8</v>
      </c>
      <c r="D826" s="158"/>
      <c r="E826" s="158"/>
      <c r="F826" s="158">
        <f t="shared" si="86"/>
        <v>101.8</v>
      </c>
      <c r="G826" s="888">
        <f t="shared" si="84"/>
        <v>8.1902091600811783E-4</v>
      </c>
      <c r="H826" s="397">
        <f t="shared" si="82"/>
        <v>3.5065971008429559</v>
      </c>
      <c r="I826" s="387">
        <f t="shared" si="85"/>
        <v>0.7714513621854503</v>
      </c>
      <c r="J826" s="387">
        <v>1.3750333926594605</v>
      </c>
      <c r="K826" s="387">
        <v>2.2890700985089127</v>
      </c>
      <c r="L826" s="530">
        <f t="shared" si="87"/>
        <v>7.8017209766176612E-2</v>
      </c>
      <c r="M826" s="5"/>
    </row>
    <row r="827" spans="1:13" s="87" customFormat="1" ht="15.5" x14ac:dyDescent="0.35">
      <c r="A827" s="286">
        <v>46</v>
      </c>
      <c r="B827" s="321" t="s">
        <v>863</v>
      </c>
      <c r="C827" s="158">
        <v>202</v>
      </c>
      <c r="D827" s="158"/>
      <c r="E827" s="158"/>
      <c r="F827" s="158">
        <f t="shared" si="86"/>
        <v>202</v>
      </c>
      <c r="G827" s="888">
        <f t="shared" si="84"/>
        <v>1.6251692046526504E-3</v>
      </c>
      <c r="H827" s="397">
        <f t="shared" si="82"/>
        <v>6.9580806912600899</v>
      </c>
      <c r="I827" s="387">
        <f t="shared" si="85"/>
        <v>1.5307777520772199</v>
      </c>
      <c r="J827" s="387">
        <v>2.728455258518772</v>
      </c>
      <c r="K827" s="387">
        <v>3.3262436781684079</v>
      </c>
      <c r="L827" s="530">
        <f t="shared" si="87"/>
        <v>7.199780881200242E-2</v>
      </c>
      <c r="M827" s="5"/>
    </row>
    <row r="828" spans="1:13" s="87" customFormat="1" ht="15.5" x14ac:dyDescent="0.35">
      <c r="A828" s="286">
        <v>47</v>
      </c>
      <c r="B828" s="321" t="s">
        <v>864</v>
      </c>
      <c r="C828" s="158">
        <v>214.1</v>
      </c>
      <c r="D828" s="158"/>
      <c r="E828" s="158"/>
      <c r="F828" s="158">
        <f t="shared" si="86"/>
        <v>214.1</v>
      </c>
      <c r="G828" s="888">
        <f t="shared" si="84"/>
        <v>1.7225184490897644E-3</v>
      </c>
      <c r="H828" s="397">
        <f t="shared" si="82"/>
        <v>7.3748766138553714</v>
      </c>
      <c r="I828" s="387">
        <f t="shared" si="85"/>
        <v>1.6224728550481817</v>
      </c>
      <c r="J828" s="387">
        <v>2.8918924299448965</v>
      </c>
      <c r="K828" s="387">
        <v>0.94798147922387821</v>
      </c>
      <c r="L828" s="530">
        <f t="shared" si="87"/>
        <v>5.9959006903654029E-2</v>
      </c>
      <c r="M828" s="5"/>
    </row>
    <row r="829" spans="1:13" s="87" customFormat="1" ht="15.5" x14ac:dyDescent="0.35">
      <c r="A829" s="286">
        <v>48</v>
      </c>
      <c r="B829" s="321" t="s">
        <v>865</v>
      </c>
      <c r="C829" s="158">
        <v>161.19999999999999</v>
      </c>
      <c r="D829" s="158"/>
      <c r="E829" s="158"/>
      <c r="F829" s="158">
        <f t="shared" si="86"/>
        <v>161.19999999999999</v>
      </c>
      <c r="G829" s="888">
        <f t="shared" si="84"/>
        <v>1.2969172068812238E-3</v>
      </c>
      <c r="H829" s="397">
        <f t="shared" si="82"/>
        <v>5.5526861754016155</v>
      </c>
      <c r="I829" s="387">
        <f t="shared" si="85"/>
        <v>1.2215909585883553</v>
      </c>
      <c r="J829" s="387">
        <v>2.1773613251149806</v>
      </c>
      <c r="K829" s="387">
        <v>0.71375345376407828</v>
      </c>
      <c r="L829" s="530">
        <f t="shared" si="87"/>
        <v>5.9959006903654036E-2</v>
      </c>
      <c r="M829" s="5"/>
    </row>
    <row r="830" spans="1:13" s="87" customFormat="1" ht="15.5" x14ac:dyDescent="0.35">
      <c r="A830" s="286">
        <v>49</v>
      </c>
      <c r="B830" s="321" t="s">
        <v>866</v>
      </c>
      <c r="C830" s="158">
        <v>134.9</v>
      </c>
      <c r="D830" s="158"/>
      <c r="E830" s="158"/>
      <c r="F830" s="158">
        <f t="shared" si="86"/>
        <v>134.9</v>
      </c>
      <c r="G830" s="888">
        <f t="shared" si="84"/>
        <v>1.0853233945922898E-3</v>
      </c>
      <c r="H830" s="397">
        <f t="shared" si="82"/>
        <v>4.6467578477771596</v>
      </c>
      <c r="I830" s="387">
        <f t="shared" si="85"/>
        <v>1.0222867265109752</v>
      </c>
      <c r="J830" s="387">
        <v>1.8221218533375367</v>
      </c>
      <c r="K830" s="387">
        <v>0</v>
      </c>
      <c r="L830" s="530">
        <f t="shared" si="87"/>
        <v>5.5531255949782587E-2</v>
      </c>
      <c r="M830" s="5"/>
    </row>
    <row r="831" spans="1:13" s="87" customFormat="1" ht="15.5" x14ac:dyDescent="0.35">
      <c r="A831" s="286">
        <v>50</v>
      </c>
      <c r="B831" s="321" t="s">
        <v>867</v>
      </c>
      <c r="C831" s="158">
        <v>249.4</v>
      </c>
      <c r="D831" s="158"/>
      <c r="E831" s="158"/>
      <c r="F831" s="158">
        <f t="shared" si="86"/>
        <v>249.4</v>
      </c>
      <c r="G831" s="888">
        <f t="shared" si="84"/>
        <v>2.0065207902988662E-3</v>
      </c>
      <c r="H831" s="397">
        <f t="shared" si="82"/>
        <v>8.5908184376250798</v>
      </c>
      <c r="I831" s="387">
        <f t="shared" si="85"/>
        <v>1.8899800562775175</v>
      </c>
      <c r="J831" s="387">
        <v>3.3686967399731773</v>
      </c>
      <c r="K831" s="387">
        <v>8.700548393629024</v>
      </c>
      <c r="L831" s="530">
        <f t="shared" si="87"/>
        <v>9.0417175731775448E-2</v>
      </c>
      <c r="M831" s="5"/>
    </row>
    <row r="832" spans="1:13" s="87" customFormat="1" ht="15.5" x14ac:dyDescent="0.35">
      <c r="A832" s="286">
        <v>51</v>
      </c>
      <c r="B832" s="321" t="s">
        <v>868</v>
      </c>
      <c r="C832" s="158">
        <v>110.5</v>
      </c>
      <c r="D832" s="158"/>
      <c r="E832" s="158"/>
      <c r="F832" s="158">
        <f t="shared" si="86"/>
        <v>110.5</v>
      </c>
      <c r="G832" s="888">
        <f t="shared" si="84"/>
        <v>8.8901582729761317E-4</v>
      </c>
      <c r="H832" s="397">
        <f t="shared" si="82"/>
        <v>3.8062768137833656</v>
      </c>
      <c r="I832" s="387">
        <f t="shared" si="85"/>
        <v>0.83738089903234048</v>
      </c>
      <c r="J832" s="387">
        <v>1.492546069635269</v>
      </c>
      <c r="K832" s="387">
        <v>0.48926648040279563</v>
      </c>
      <c r="L832" s="530">
        <f t="shared" si="87"/>
        <v>5.9959006903654036E-2</v>
      </c>
      <c r="M832" s="5"/>
    </row>
    <row r="833" spans="1:13" s="87" customFormat="1" ht="15.5" x14ac:dyDescent="0.35">
      <c r="A833" s="286">
        <v>52</v>
      </c>
      <c r="B833" s="321" t="s">
        <v>869</v>
      </c>
      <c r="C833" s="158">
        <v>168.5</v>
      </c>
      <c r="D833" s="158"/>
      <c r="E833" s="158"/>
      <c r="F833" s="158">
        <f t="shared" si="86"/>
        <v>168.5</v>
      </c>
      <c r="G833" s="888">
        <f t="shared" si="84"/>
        <v>1.355648569227582E-3</v>
      </c>
      <c r="H833" s="397">
        <f t="shared" si="82"/>
        <v>5.8041415667194309</v>
      </c>
      <c r="I833" s="387">
        <f t="shared" si="85"/>
        <v>1.2769111446782748</v>
      </c>
      <c r="J833" s="387">
        <v>2.2759639161406588</v>
      </c>
      <c r="K833" s="387">
        <v>2.7746141572840433</v>
      </c>
      <c r="L833" s="530">
        <f t="shared" si="87"/>
        <v>7.1997808812002434E-2</v>
      </c>
      <c r="M833" s="5"/>
    </row>
    <row r="834" spans="1:13" s="87" customFormat="1" ht="15.5" x14ac:dyDescent="0.35">
      <c r="A834" s="286">
        <v>53</v>
      </c>
      <c r="B834" s="321" t="s">
        <v>870</v>
      </c>
      <c r="C834" s="163">
        <v>130</v>
      </c>
      <c r="D834" s="158"/>
      <c r="E834" s="158"/>
      <c r="F834" s="158">
        <f t="shared" si="86"/>
        <v>130</v>
      </c>
      <c r="G834" s="888">
        <f t="shared" si="84"/>
        <v>1.0459009732913095E-3</v>
      </c>
      <c r="H834" s="397">
        <f t="shared" si="82"/>
        <v>4.4779727220980767</v>
      </c>
      <c r="I834" s="387">
        <f t="shared" si="85"/>
        <v>0.98515399886157684</v>
      </c>
      <c r="J834" s="387">
        <v>1.7559365525120811</v>
      </c>
      <c r="K834" s="387">
        <v>2.1406518720885792</v>
      </c>
      <c r="L834" s="530">
        <f t="shared" si="87"/>
        <v>7.1997808812002406E-2</v>
      </c>
      <c r="M834" s="5"/>
    </row>
    <row r="835" spans="1:13" s="87" customFormat="1" ht="15.5" x14ac:dyDescent="0.35">
      <c r="A835" s="286">
        <v>54</v>
      </c>
      <c r="B835" s="321" t="s">
        <v>871</v>
      </c>
      <c r="C835" s="158">
        <v>175.8</v>
      </c>
      <c r="D835" s="158"/>
      <c r="E835" s="158"/>
      <c r="F835" s="158">
        <f t="shared" si="86"/>
        <v>175.8</v>
      </c>
      <c r="G835" s="888">
        <f t="shared" si="84"/>
        <v>1.4143799315739403E-3</v>
      </c>
      <c r="H835" s="397">
        <f t="shared" si="82"/>
        <v>6.0555969580372464</v>
      </c>
      <c r="I835" s="387">
        <f t="shared" si="85"/>
        <v>1.3322313307681941</v>
      </c>
      <c r="J835" s="387">
        <v>2.3745665071663375</v>
      </c>
      <c r="K835" s="387">
        <v>2.8948199931782486</v>
      </c>
      <c r="L835" s="530">
        <f t="shared" si="87"/>
        <v>7.199780881200242E-2</v>
      </c>
      <c r="M835" s="5"/>
    </row>
    <row r="836" spans="1:13" s="87" customFormat="1" ht="15.5" x14ac:dyDescent="0.35">
      <c r="A836" s="286">
        <v>55</v>
      </c>
      <c r="B836" s="321" t="s">
        <v>872</v>
      </c>
      <c r="C836" s="158">
        <v>129.80000000000001</v>
      </c>
      <c r="D836" s="158"/>
      <c r="E836" s="158"/>
      <c r="F836" s="158">
        <f t="shared" si="86"/>
        <v>129.80000000000001</v>
      </c>
      <c r="G836" s="888">
        <f t="shared" si="84"/>
        <v>1.0442918948708616E-3</v>
      </c>
      <c r="H836" s="397">
        <f t="shared" si="82"/>
        <v>4.4710835332948502</v>
      </c>
      <c r="I836" s="387">
        <f t="shared" si="85"/>
        <v>0.98363837732486703</v>
      </c>
      <c r="J836" s="387">
        <v>1.7532351116620628</v>
      </c>
      <c r="K836" s="387">
        <v>2.1373585615161352</v>
      </c>
      <c r="L836" s="530">
        <f t="shared" si="87"/>
        <v>7.1997808812002434E-2</v>
      </c>
      <c r="M836" s="5"/>
    </row>
    <row r="837" spans="1:13" s="87" customFormat="1" ht="15.5" x14ac:dyDescent="0.35">
      <c r="A837" s="286">
        <v>56</v>
      </c>
      <c r="B837" s="321" t="s">
        <v>873</v>
      </c>
      <c r="C837" s="158">
        <v>152.30000000000001</v>
      </c>
      <c r="D837" s="158"/>
      <c r="E837" s="158"/>
      <c r="F837" s="158">
        <f t="shared" si="86"/>
        <v>152.30000000000001</v>
      </c>
      <c r="G837" s="888">
        <f t="shared" si="84"/>
        <v>1.2253132171712805E-3</v>
      </c>
      <c r="H837" s="397">
        <f t="shared" si="82"/>
        <v>5.2461172736579789</v>
      </c>
      <c r="I837" s="387">
        <f t="shared" si="85"/>
        <v>1.1541458002047553</v>
      </c>
      <c r="J837" s="387">
        <v>2.0571472072891539</v>
      </c>
      <c r="K837" s="387">
        <v>0.67434647027462247</v>
      </c>
      <c r="L837" s="530">
        <f t="shared" si="87"/>
        <v>5.9959006903654043E-2</v>
      </c>
      <c r="M837" s="5"/>
    </row>
    <row r="838" spans="1:13" s="87" customFormat="1" ht="15.5" x14ac:dyDescent="0.35">
      <c r="A838" s="286">
        <v>57</v>
      </c>
      <c r="B838" s="321" t="s">
        <v>874</v>
      </c>
      <c r="C838" s="158">
        <v>239.4</v>
      </c>
      <c r="D838" s="158"/>
      <c r="E838" s="158"/>
      <c r="F838" s="158">
        <f t="shared" si="86"/>
        <v>239.4</v>
      </c>
      <c r="G838" s="888">
        <f t="shared" si="84"/>
        <v>1.9260668692764578E-3</v>
      </c>
      <c r="H838" s="397">
        <f t="shared" si="82"/>
        <v>8.2463589974636893</v>
      </c>
      <c r="I838" s="387">
        <f t="shared" si="85"/>
        <v>1.8141989794420117</v>
      </c>
      <c r="J838" s="387">
        <v>3.2336246974722482</v>
      </c>
      <c r="K838" s="387">
        <v>3.9420927552154299</v>
      </c>
      <c r="L838" s="530">
        <f t="shared" si="87"/>
        <v>7.1997808812002406E-2</v>
      </c>
      <c r="M838" s="5"/>
    </row>
    <row r="839" spans="1:13" s="87" customFormat="1" ht="15.5" x14ac:dyDescent="0.35">
      <c r="A839" s="286">
        <v>58</v>
      </c>
      <c r="B839" s="321" t="s">
        <v>875</v>
      </c>
      <c r="C839" s="158">
        <v>84.2</v>
      </c>
      <c r="D839" s="158"/>
      <c r="E839" s="158"/>
      <c r="F839" s="158">
        <f t="shared" si="86"/>
        <v>84.2</v>
      </c>
      <c r="G839" s="888">
        <f t="shared" si="84"/>
        <v>6.7742201500867899E-4</v>
      </c>
      <c r="H839" s="397">
        <f t="shared" ref="H839:H902" si="88">G839*4281.45</f>
        <v>2.9003484861589084</v>
      </c>
      <c r="I839" s="387">
        <f t="shared" si="85"/>
        <v>0.6380766669549599</v>
      </c>
      <c r="J839" s="387">
        <v>1.137306597857825</v>
      </c>
      <c r="K839" s="387">
        <v>0.37281663031597645</v>
      </c>
      <c r="L839" s="530">
        <f t="shared" si="87"/>
        <v>5.9959006903654036E-2</v>
      </c>
      <c r="M839" s="5"/>
    </row>
    <row r="840" spans="1:13" s="87" customFormat="1" ht="15.5" x14ac:dyDescent="0.35">
      <c r="A840" s="286">
        <v>59</v>
      </c>
      <c r="B840" s="321" t="s">
        <v>876</v>
      </c>
      <c r="C840" s="158">
        <v>193.9</v>
      </c>
      <c r="D840" s="158"/>
      <c r="E840" s="158"/>
      <c r="F840" s="158">
        <f t="shared" si="86"/>
        <v>193.9</v>
      </c>
      <c r="G840" s="888">
        <f t="shared" si="84"/>
        <v>1.5600015286244995E-3</v>
      </c>
      <c r="H840" s="397">
        <f t="shared" si="88"/>
        <v>6.679068544729363</v>
      </c>
      <c r="I840" s="387">
        <f t="shared" si="85"/>
        <v>1.4693950798404598</v>
      </c>
      <c r="J840" s="387">
        <v>2.6190469040930195</v>
      </c>
      <c r="K840" s="387">
        <v>3.1928645999844272</v>
      </c>
      <c r="L840" s="530">
        <f t="shared" si="87"/>
        <v>7.199780881200242E-2</v>
      </c>
      <c r="M840" s="5"/>
    </row>
    <row r="841" spans="1:13" s="87" customFormat="1" ht="15.5" x14ac:dyDescent="0.35">
      <c r="A841" s="286">
        <v>60</v>
      </c>
      <c r="B841" s="321" t="s">
        <v>877</v>
      </c>
      <c r="C841" s="158">
        <v>252.4</v>
      </c>
      <c r="D841" s="158"/>
      <c r="E841" s="158"/>
      <c r="F841" s="158">
        <f t="shared" si="86"/>
        <v>252.4</v>
      </c>
      <c r="G841" s="888">
        <f t="shared" si="84"/>
        <v>2.030656966605589E-3</v>
      </c>
      <c r="H841" s="397">
        <f t="shared" si="88"/>
        <v>8.6941562696734991</v>
      </c>
      <c r="I841" s="387">
        <f t="shared" si="85"/>
        <v>1.9127143793281698</v>
      </c>
      <c r="J841" s="387">
        <v>3.4092183527234563</v>
      </c>
      <c r="K841" s="387">
        <v>4.1561579424242883</v>
      </c>
      <c r="L841" s="530">
        <f t="shared" si="87"/>
        <v>7.1997808812002434E-2</v>
      </c>
      <c r="M841" s="5"/>
    </row>
    <row r="842" spans="1:13" s="87" customFormat="1" ht="15.5" x14ac:dyDescent="0.35">
      <c r="A842" s="286">
        <v>61</v>
      </c>
      <c r="B842" s="321" t="s">
        <v>878</v>
      </c>
      <c r="C842" s="387">
        <v>79</v>
      </c>
      <c r="D842" s="158"/>
      <c r="E842" s="158"/>
      <c r="F842" s="158">
        <f t="shared" si="86"/>
        <v>79</v>
      </c>
      <c r="G842" s="888">
        <f t="shared" si="84"/>
        <v>6.3558597607702664E-4</v>
      </c>
      <c r="H842" s="397">
        <f t="shared" si="88"/>
        <v>2.7212295772749857</v>
      </c>
      <c r="I842" s="387">
        <f t="shared" si="85"/>
        <v>0.59867050700049684</v>
      </c>
      <c r="J842" s="387">
        <v>1.0670691357573416</v>
      </c>
      <c r="K842" s="387">
        <v>1.3008576761153672</v>
      </c>
      <c r="L842" s="530">
        <f t="shared" si="87"/>
        <v>7.199780881200242E-2</v>
      </c>
      <c r="M842" s="5"/>
    </row>
    <row r="843" spans="1:13" s="87" customFormat="1" ht="15.5" x14ac:dyDescent="0.35">
      <c r="A843" s="286">
        <v>62</v>
      </c>
      <c r="B843" s="321" t="s">
        <v>879</v>
      </c>
      <c r="C843" s="158">
        <v>549.69000000000005</v>
      </c>
      <c r="D843" s="158"/>
      <c r="E843" s="158"/>
      <c r="F843" s="158">
        <f t="shared" si="86"/>
        <v>549.69000000000005</v>
      </c>
      <c r="G843" s="888">
        <f t="shared" si="84"/>
        <v>4.4224715846807698E-3</v>
      </c>
      <c r="H843" s="397">
        <f t="shared" si="88"/>
        <v>18.934590966231482</v>
      </c>
      <c r="I843" s="387">
        <f t="shared" si="85"/>
        <v>4.1656100125709266</v>
      </c>
      <c r="J843" s="387">
        <v>7.4247751042335848</v>
      </c>
      <c r="K843" s="387">
        <v>9.0514994428336255</v>
      </c>
      <c r="L843" s="530">
        <f t="shared" si="87"/>
        <v>7.1997808812002434E-2</v>
      </c>
      <c r="M843" s="5"/>
    </row>
    <row r="844" spans="1:13" s="87" customFormat="1" ht="15.5" x14ac:dyDescent="0.35">
      <c r="A844" s="286">
        <v>63</v>
      </c>
      <c r="B844" s="321" t="s">
        <v>880</v>
      </c>
      <c r="C844" s="158">
        <v>192.1</v>
      </c>
      <c r="D844" s="158"/>
      <c r="E844" s="158"/>
      <c r="F844" s="158">
        <f t="shared" si="86"/>
        <v>192.1</v>
      </c>
      <c r="G844" s="888">
        <f t="shared" si="84"/>
        <v>1.5455198228404659E-3</v>
      </c>
      <c r="H844" s="397">
        <f t="shared" si="88"/>
        <v>6.6170658455003126</v>
      </c>
      <c r="I844" s="387">
        <f t="shared" si="85"/>
        <v>1.4557544860100688</v>
      </c>
      <c r="J844" s="387">
        <v>2.5947339364428519</v>
      </c>
      <c r="K844" s="387">
        <v>3.1632248048324314</v>
      </c>
      <c r="L844" s="530">
        <f t="shared" si="87"/>
        <v>7.199780881200242E-2</v>
      </c>
      <c r="M844" s="5"/>
    </row>
    <row r="845" spans="1:13" s="87" customFormat="1" ht="15.5" x14ac:dyDescent="0.35">
      <c r="A845" s="286">
        <v>64</v>
      </c>
      <c r="B845" s="321" t="s">
        <v>881</v>
      </c>
      <c r="C845" s="158">
        <v>166.8</v>
      </c>
      <c r="D845" s="158"/>
      <c r="E845" s="158"/>
      <c r="F845" s="158">
        <f t="shared" si="86"/>
        <v>166.8</v>
      </c>
      <c r="G845" s="888">
        <f t="shared" si="84"/>
        <v>1.3419714026537727E-3</v>
      </c>
      <c r="H845" s="397">
        <f t="shared" si="88"/>
        <v>5.7455834618919948</v>
      </c>
      <c r="I845" s="387">
        <f t="shared" si="85"/>
        <v>1.2640283616162389</v>
      </c>
      <c r="J845" s="387">
        <v>2.2530016689155015</v>
      </c>
      <c r="K845" s="387">
        <v>2.7466210174182693</v>
      </c>
      <c r="L845" s="530">
        <f t="shared" si="87"/>
        <v>7.199780881200242E-2</v>
      </c>
      <c r="M845" s="5"/>
    </row>
    <row r="846" spans="1:13" s="87" customFormat="1" ht="15.5" x14ac:dyDescent="0.35">
      <c r="A846" s="286">
        <v>65</v>
      </c>
      <c r="B846" s="321" t="s">
        <v>882</v>
      </c>
      <c r="C846" s="158">
        <v>4734.5</v>
      </c>
      <c r="D846" s="158"/>
      <c r="E846" s="158"/>
      <c r="F846" s="158">
        <f t="shared" si="86"/>
        <v>4734.5</v>
      </c>
      <c r="G846" s="888">
        <f t="shared" ref="G846:G909" si="89">2/248589.5*F846</f>
        <v>3.8090908908059273E-2</v>
      </c>
      <c r="H846" s="397">
        <f t="shared" si="88"/>
        <v>163.08432194441036</v>
      </c>
      <c r="I846" s="387">
        <f t="shared" si="85"/>
        <v>35.878550827770283</v>
      </c>
      <c r="J846" s="387">
        <v>63.949858522064986</v>
      </c>
      <c r="K846" s="387">
        <v>70.407558310379656</v>
      </c>
      <c r="L846" s="530">
        <f t="shared" si="87"/>
        <v>7.0402426783108096E-2</v>
      </c>
      <c r="M846" s="5"/>
    </row>
    <row r="847" spans="1:13" s="87" customFormat="1" ht="15.5" x14ac:dyDescent="0.35">
      <c r="A847" s="286">
        <v>66</v>
      </c>
      <c r="B847" s="321" t="s">
        <v>883</v>
      </c>
      <c r="C847" s="158">
        <v>66.3</v>
      </c>
      <c r="D847" s="158"/>
      <c r="E847" s="158"/>
      <c r="F847" s="158">
        <f t="shared" si="86"/>
        <v>66.3</v>
      </c>
      <c r="G847" s="888">
        <f t="shared" si="89"/>
        <v>5.334094963785679E-4</v>
      </c>
      <c r="H847" s="397">
        <f t="shared" si="88"/>
        <v>2.2837660882700193</v>
      </c>
      <c r="I847" s="387">
        <f t="shared" si="85"/>
        <v>0.50242853941940424</v>
      </c>
      <c r="J847" s="387">
        <v>0.89552764178116129</v>
      </c>
      <c r="K847" s="387">
        <v>1.0917324547651757</v>
      </c>
      <c r="L847" s="530">
        <f t="shared" si="87"/>
        <v>7.199780881200242E-2</v>
      </c>
      <c r="M847" s="5"/>
    </row>
    <row r="848" spans="1:13" s="87" customFormat="1" ht="15.5" x14ac:dyDescent="0.35">
      <c r="A848" s="286">
        <v>67</v>
      </c>
      <c r="B848" s="321" t="s">
        <v>884</v>
      </c>
      <c r="C848" s="158">
        <v>19.8</v>
      </c>
      <c r="D848" s="158"/>
      <c r="E848" s="158"/>
      <c r="F848" s="158">
        <f t="shared" si="86"/>
        <v>19.8</v>
      </c>
      <c r="G848" s="888">
        <f t="shared" si="89"/>
        <v>1.592987636243687E-4</v>
      </c>
      <c r="H848" s="397">
        <f t="shared" si="88"/>
        <v>0.68202969151955339</v>
      </c>
      <c r="I848" s="387">
        <f t="shared" ref="I848:I897" si="90">H848*0.22</f>
        <v>0.15004653213430175</v>
      </c>
      <c r="J848" s="387">
        <v>0.26744264415184005</v>
      </c>
      <c r="K848" s="387">
        <v>0.3260377466719529</v>
      </c>
      <c r="L848" s="530">
        <f t="shared" si="87"/>
        <v>7.1997808812002434E-2</v>
      </c>
      <c r="M848" s="5"/>
    </row>
    <row r="849" spans="1:13" s="87" customFormat="1" ht="15.5" x14ac:dyDescent="0.35">
      <c r="A849" s="286">
        <v>68</v>
      </c>
      <c r="B849" s="321" t="s">
        <v>885</v>
      </c>
      <c r="C849" s="158">
        <v>282.8</v>
      </c>
      <c r="D849" s="158"/>
      <c r="E849" s="158"/>
      <c r="F849" s="158">
        <f t="shared" ref="F849:F898" si="91">C849+D849+E849</f>
        <v>282.8</v>
      </c>
      <c r="G849" s="888">
        <f t="shared" si="89"/>
        <v>2.2752368865137105E-3</v>
      </c>
      <c r="H849" s="397">
        <f t="shared" si="88"/>
        <v>9.7413129677641255</v>
      </c>
      <c r="I849" s="387">
        <f t="shared" si="90"/>
        <v>2.1430888529081078</v>
      </c>
      <c r="J849" s="387">
        <v>3.8198373619262815</v>
      </c>
      <c r="K849" s="387">
        <v>7.1420795706028466</v>
      </c>
      <c r="L849" s="530">
        <f t="shared" si="87"/>
        <v>8.0786134205096741E-2</v>
      </c>
      <c r="M849" s="5"/>
    </row>
    <row r="850" spans="1:13" s="87" customFormat="1" ht="15.5" x14ac:dyDescent="0.35">
      <c r="A850" s="286">
        <v>69</v>
      </c>
      <c r="B850" s="321" t="s">
        <v>886</v>
      </c>
      <c r="C850" s="158">
        <v>3266.45</v>
      </c>
      <c r="D850" s="158"/>
      <c r="E850" s="158"/>
      <c r="F850" s="158">
        <f t="shared" si="91"/>
        <v>3266.45</v>
      </c>
      <c r="G850" s="888">
        <f t="shared" si="89"/>
        <v>2.62798710323646E-2</v>
      </c>
      <c r="H850" s="397">
        <f t="shared" si="88"/>
        <v>112.51595383151741</v>
      </c>
      <c r="I850" s="387">
        <f t="shared" si="90"/>
        <v>24.75350984293383</v>
      </c>
      <c r="J850" s="387">
        <v>44.120607322716054</v>
      </c>
      <c r="K850" s="387">
        <v>28.913863721753824</v>
      </c>
      <c r="L850" s="530">
        <f t="shared" si="87"/>
        <v>6.438302582893389E-2</v>
      </c>
      <c r="M850" s="5"/>
    </row>
    <row r="851" spans="1:13" s="87" customFormat="1" ht="15.5" x14ac:dyDescent="0.35">
      <c r="A851" s="286">
        <v>70</v>
      </c>
      <c r="B851" s="321" t="s">
        <v>887</v>
      </c>
      <c r="C851" s="158">
        <v>3257.47</v>
      </c>
      <c r="D851" s="158"/>
      <c r="E851" s="158"/>
      <c r="F851" s="158">
        <f t="shared" si="91"/>
        <v>3257.47</v>
      </c>
      <c r="G851" s="888">
        <f t="shared" si="89"/>
        <v>2.6207623411286476E-2</v>
      </c>
      <c r="H851" s="397">
        <f t="shared" si="88"/>
        <v>112.20662925425248</v>
      </c>
      <c r="I851" s="387">
        <f t="shared" si="90"/>
        <v>24.685458435935544</v>
      </c>
      <c r="J851" s="387">
        <v>43.999312628550214</v>
      </c>
      <c r="K851" s="387">
        <v>48.442392854432853</v>
      </c>
      <c r="L851" s="530">
        <f t="shared" si="87"/>
        <v>7.0402426783108096E-2</v>
      </c>
      <c r="M851" s="5"/>
    </row>
    <row r="852" spans="1:13" s="87" customFormat="1" ht="15.5" x14ac:dyDescent="0.35">
      <c r="A852" s="286">
        <v>71</v>
      </c>
      <c r="B852" s="321" t="s">
        <v>1038</v>
      </c>
      <c r="C852" s="158">
        <v>4202.6000000000004</v>
      </c>
      <c r="D852" s="158"/>
      <c r="E852" s="158">
        <v>369.8</v>
      </c>
      <c r="F852" s="158">
        <f t="shared" si="91"/>
        <v>4572.4000000000005</v>
      </c>
      <c r="G852" s="888">
        <f t="shared" si="89"/>
        <v>3.6786750848286039E-2</v>
      </c>
      <c r="H852" s="397">
        <f t="shared" si="88"/>
        <v>157.50063441939426</v>
      </c>
      <c r="I852" s="387">
        <f t="shared" si="90"/>
        <v>34.650139572266738</v>
      </c>
      <c r="J852" s="387">
        <v>61.760340713124918</v>
      </c>
      <c r="K852" s="387">
        <v>123.04315936402976</v>
      </c>
      <c r="L852" s="530">
        <f t="shared" si="87"/>
        <v>8.2441228691456495E-2</v>
      </c>
      <c r="M852" s="5"/>
    </row>
    <row r="853" spans="1:13" s="87" customFormat="1" ht="15.5" x14ac:dyDescent="0.35">
      <c r="A853" s="286">
        <v>72</v>
      </c>
      <c r="B853" s="321" t="s">
        <v>1294</v>
      </c>
      <c r="C853" s="158">
        <v>427.4</v>
      </c>
      <c r="D853" s="389"/>
      <c r="E853" s="158"/>
      <c r="F853" s="158">
        <f t="shared" si="91"/>
        <v>427.4</v>
      </c>
      <c r="G853" s="888">
        <f t="shared" si="89"/>
        <v>3.4386005844977362E-3</v>
      </c>
      <c r="H853" s="397">
        <f t="shared" si="88"/>
        <v>14.722196472497831</v>
      </c>
      <c r="I853" s="387">
        <f t="shared" si="90"/>
        <v>3.2388832239495229</v>
      </c>
      <c r="J853" s="387">
        <v>5.7729790964897187</v>
      </c>
      <c r="K853" s="387">
        <v>1.8924207576846594</v>
      </c>
      <c r="L853" s="530">
        <f t="shared" si="87"/>
        <v>5.9959006903654029E-2</v>
      </c>
      <c r="M853" s="5"/>
    </row>
    <row r="854" spans="1:13" s="87" customFormat="1" ht="15.5" x14ac:dyDescent="0.35">
      <c r="A854" s="286">
        <v>73</v>
      </c>
      <c r="B854" s="321" t="s">
        <v>1295</v>
      </c>
      <c r="C854" s="158">
        <v>954</v>
      </c>
      <c r="D854" s="158"/>
      <c r="E854" s="158"/>
      <c r="F854" s="158">
        <f t="shared" si="91"/>
        <v>954</v>
      </c>
      <c r="G854" s="888">
        <f t="shared" si="89"/>
        <v>7.6753040655377644E-3</v>
      </c>
      <c r="H854" s="397">
        <f t="shared" si="88"/>
        <v>32.861430591396662</v>
      </c>
      <c r="I854" s="387">
        <f t="shared" si="90"/>
        <v>7.2295147301072653</v>
      </c>
      <c r="J854" s="387">
        <v>12.885872854588657</v>
      </c>
      <c r="K854" s="387">
        <v>4.2240744099933671</v>
      </c>
      <c r="L854" s="530">
        <f t="shared" si="87"/>
        <v>5.9959006903654043E-2</v>
      </c>
      <c r="M854" s="5"/>
    </row>
    <row r="855" spans="1:13" s="87" customFormat="1" ht="15.5" x14ac:dyDescent="0.35">
      <c r="A855" s="286">
        <v>74</v>
      </c>
      <c r="B855" s="321" t="s">
        <v>1296</v>
      </c>
      <c r="C855" s="158">
        <v>202.5</v>
      </c>
      <c r="D855" s="158"/>
      <c r="E855" s="158"/>
      <c r="F855" s="158">
        <f t="shared" si="91"/>
        <v>202.5</v>
      </c>
      <c r="G855" s="888">
        <f t="shared" si="89"/>
        <v>1.6291919007037708E-3</v>
      </c>
      <c r="H855" s="397">
        <f t="shared" si="88"/>
        <v>6.9753036632681589</v>
      </c>
      <c r="I855" s="387">
        <f t="shared" si="90"/>
        <v>1.534566805918995</v>
      </c>
      <c r="J855" s="387">
        <v>2.735208860643819</v>
      </c>
      <c r="K855" s="387">
        <v>0.89661956815896948</v>
      </c>
      <c r="L855" s="530">
        <f t="shared" si="87"/>
        <v>5.9959006903654036E-2</v>
      </c>
      <c r="M855" s="5"/>
    </row>
    <row r="856" spans="1:13" s="87" customFormat="1" ht="15.5" x14ac:dyDescent="0.35">
      <c r="A856" s="286">
        <v>75</v>
      </c>
      <c r="B856" s="321" t="s">
        <v>1297</v>
      </c>
      <c r="C856" s="158">
        <v>308.2</v>
      </c>
      <c r="D856" s="158"/>
      <c r="E856" s="158"/>
      <c r="F856" s="158">
        <f t="shared" si="91"/>
        <v>308.2</v>
      </c>
      <c r="G856" s="888">
        <f t="shared" si="89"/>
        <v>2.4795898459106279E-3</v>
      </c>
      <c r="H856" s="397">
        <f t="shared" si="88"/>
        <v>10.616239945774057</v>
      </c>
      <c r="I856" s="387">
        <f t="shared" si="90"/>
        <v>2.3355727880702926</v>
      </c>
      <c r="J856" s="387">
        <v>4.1629203498786422</v>
      </c>
      <c r="K856" s="387">
        <v>1.3646328439831821</v>
      </c>
      <c r="L856" s="530">
        <f t="shared" si="87"/>
        <v>5.9959006903654036E-2</v>
      </c>
      <c r="M856" s="5"/>
    </row>
    <row r="857" spans="1:13" s="87" customFormat="1" ht="15.5" x14ac:dyDescent="0.35">
      <c r="A857" s="286">
        <v>76</v>
      </c>
      <c r="B857" s="321" t="s">
        <v>1298</v>
      </c>
      <c r="C857" s="158">
        <v>44.1</v>
      </c>
      <c r="D857" s="158"/>
      <c r="E857" s="158"/>
      <c r="F857" s="158">
        <f t="shared" si="91"/>
        <v>44.1</v>
      </c>
      <c r="G857" s="888">
        <f t="shared" si="89"/>
        <v>3.5480179170882119E-4</v>
      </c>
      <c r="H857" s="397">
        <f t="shared" si="88"/>
        <v>1.5190661311117324</v>
      </c>
      <c r="I857" s="387">
        <f t="shared" si="90"/>
        <v>0.33419454884458111</v>
      </c>
      <c r="J857" s="387">
        <v>0.59566770742909825</v>
      </c>
      <c r="K857" s="387">
        <v>1.257086145382059</v>
      </c>
      <c r="L857" s="530">
        <f t="shared" si="87"/>
        <v>8.4036610720350804E-2</v>
      </c>
      <c r="M857" s="5"/>
    </row>
    <row r="858" spans="1:13" s="87" customFormat="1" ht="15.5" x14ac:dyDescent="0.35">
      <c r="A858" s="286">
        <v>77</v>
      </c>
      <c r="B858" s="321" t="s">
        <v>1299</v>
      </c>
      <c r="C858" s="158">
        <v>236.79</v>
      </c>
      <c r="D858" s="158"/>
      <c r="E858" s="158"/>
      <c r="F858" s="158">
        <f t="shared" si="91"/>
        <v>236.79</v>
      </c>
      <c r="G858" s="888">
        <f t="shared" si="89"/>
        <v>1.9050683958896093E-3</v>
      </c>
      <c r="H858" s="397">
        <f t="shared" si="88"/>
        <v>8.1564550835815677</v>
      </c>
      <c r="I858" s="387">
        <f t="shared" si="90"/>
        <v>1.7944201183879449</v>
      </c>
      <c r="J858" s="387">
        <v>3.1983708943795053</v>
      </c>
      <c r="K858" s="387">
        <v>1.0484471483672215</v>
      </c>
      <c r="L858" s="530">
        <f t="shared" si="87"/>
        <v>5.9959006903654036E-2</v>
      </c>
      <c r="M858" s="5"/>
    </row>
    <row r="859" spans="1:13" s="87" customFormat="1" ht="15.5" x14ac:dyDescent="0.35">
      <c r="A859" s="286">
        <v>78</v>
      </c>
      <c r="B859" s="321" t="s">
        <v>1300</v>
      </c>
      <c r="C859" s="158">
        <v>571.4</v>
      </c>
      <c r="D859" s="158"/>
      <c r="E859" s="158"/>
      <c r="F859" s="158">
        <f t="shared" si="91"/>
        <v>571.4</v>
      </c>
      <c r="G859" s="888">
        <f t="shared" si="89"/>
        <v>4.597137047220418E-3</v>
      </c>
      <c r="H859" s="397">
        <f t="shared" si="88"/>
        <v>19.682412410821858</v>
      </c>
      <c r="I859" s="387">
        <f t="shared" si="90"/>
        <v>4.3301307303808088</v>
      </c>
      <c r="J859" s="387">
        <v>7.7180165085031014</v>
      </c>
      <c r="K859" s="387">
        <v>1.6184156037319293</v>
      </c>
      <c r="L859" s="530">
        <f t="shared" si="87"/>
        <v>5.8363624874759719E-2</v>
      </c>
      <c r="M859" s="5"/>
    </row>
    <row r="860" spans="1:13" s="87" customFormat="1" ht="15.5" x14ac:dyDescent="0.35">
      <c r="A860" s="286">
        <v>79</v>
      </c>
      <c r="B860" s="321" t="s">
        <v>1301</v>
      </c>
      <c r="C860" s="158">
        <v>654.29999999999995</v>
      </c>
      <c r="D860" s="158"/>
      <c r="E860" s="158"/>
      <c r="F860" s="158">
        <f t="shared" si="91"/>
        <v>654.29999999999995</v>
      </c>
      <c r="G860" s="888">
        <f t="shared" si="89"/>
        <v>5.2641000524961835E-3</v>
      </c>
      <c r="H860" s="397">
        <f t="shared" si="88"/>
        <v>22.537981169759785</v>
      </c>
      <c r="I860" s="387">
        <f t="shared" si="90"/>
        <v>4.9583558573471525</v>
      </c>
      <c r="J860" s="387">
        <v>8.8377637408358041</v>
      </c>
      <c r="K860" s="387">
        <v>2.897077449118092</v>
      </c>
      <c r="L860" s="530">
        <f t="shared" si="87"/>
        <v>5.9959006903654029E-2</v>
      </c>
      <c r="M860" s="5"/>
    </row>
    <row r="861" spans="1:13" s="87" customFormat="1" ht="15.5" x14ac:dyDescent="0.35">
      <c r="A861" s="286">
        <v>80</v>
      </c>
      <c r="B861" s="321" t="s">
        <v>1302</v>
      </c>
      <c r="C861" s="158">
        <v>559.79999999999995</v>
      </c>
      <c r="D861" s="158"/>
      <c r="E861" s="158"/>
      <c r="F861" s="158">
        <f t="shared" si="91"/>
        <v>559.79999999999995</v>
      </c>
      <c r="G861" s="888">
        <f t="shared" si="89"/>
        <v>4.5038104988344239E-3</v>
      </c>
      <c r="H861" s="397">
        <f t="shared" si="88"/>
        <v>19.282839460234644</v>
      </c>
      <c r="I861" s="387">
        <f t="shared" si="90"/>
        <v>4.2422246812516216</v>
      </c>
      <c r="J861" s="387">
        <v>7.561332939202023</v>
      </c>
      <c r="K861" s="387">
        <v>1.5855601242021946</v>
      </c>
      <c r="L861" s="530">
        <f t="shared" si="87"/>
        <v>5.8363624874759712E-2</v>
      </c>
      <c r="M861" s="5"/>
    </row>
    <row r="862" spans="1:13" s="87" customFormat="1" ht="15.5" x14ac:dyDescent="0.35">
      <c r="A862" s="286">
        <v>81</v>
      </c>
      <c r="B862" s="321" t="s">
        <v>1303</v>
      </c>
      <c r="C862" s="158">
        <v>629.1</v>
      </c>
      <c r="D862" s="158"/>
      <c r="E862" s="158">
        <v>51.9</v>
      </c>
      <c r="F862" s="158">
        <f t="shared" si="91"/>
        <v>681</v>
      </c>
      <c r="G862" s="888">
        <f t="shared" si="89"/>
        <v>5.4789120216260142E-3</v>
      </c>
      <c r="H862" s="397">
        <f t="shared" si="88"/>
        <v>23.457687874990697</v>
      </c>
      <c r="I862" s="387">
        <f t="shared" si="90"/>
        <v>5.1606913324979535</v>
      </c>
      <c r="J862" s="387">
        <v>9.1984060943132864</v>
      </c>
      <c r="K862" s="387">
        <v>1.928843237909422</v>
      </c>
      <c r="L862" s="530">
        <f t="shared" si="87"/>
        <v>5.8363624874759712E-2</v>
      </c>
      <c r="M862" s="5"/>
    </row>
    <row r="863" spans="1:13" s="87" customFormat="1" ht="15.5" x14ac:dyDescent="0.35">
      <c r="A863" s="286">
        <v>82</v>
      </c>
      <c r="B863" s="321" t="s">
        <v>1304</v>
      </c>
      <c r="C863" s="158">
        <v>373.3</v>
      </c>
      <c r="D863" s="158"/>
      <c r="E863" s="158"/>
      <c r="F863" s="158">
        <f t="shared" si="91"/>
        <v>373.3</v>
      </c>
      <c r="G863" s="888">
        <f t="shared" si="89"/>
        <v>3.0033448717665069E-3</v>
      </c>
      <c r="H863" s="397">
        <f t="shared" si="88"/>
        <v>12.858670901224711</v>
      </c>
      <c r="I863" s="387">
        <f t="shared" si="90"/>
        <v>2.8289075982694363</v>
      </c>
      <c r="J863" s="387">
        <v>5.0422393465596924</v>
      </c>
      <c r="K863" s="387">
        <v>1.6528794310802137</v>
      </c>
      <c r="L863" s="530">
        <f t="shared" si="87"/>
        <v>5.9959006903654036E-2</v>
      </c>
      <c r="M863" s="5"/>
    </row>
    <row r="864" spans="1:13" s="87" customFormat="1" ht="15.5" x14ac:dyDescent="0.35">
      <c r="A864" s="286">
        <v>83</v>
      </c>
      <c r="B864" s="321" t="s">
        <v>1305</v>
      </c>
      <c r="C864" s="158">
        <v>395.4</v>
      </c>
      <c r="D864" s="158"/>
      <c r="E864" s="158"/>
      <c r="F864" s="158">
        <f t="shared" si="91"/>
        <v>395.4</v>
      </c>
      <c r="G864" s="888">
        <f t="shared" si="89"/>
        <v>3.1811480372260291E-3</v>
      </c>
      <c r="H864" s="397">
        <f t="shared" si="88"/>
        <v>13.619926263981382</v>
      </c>
      <c r="I864" s="387">
        <f t="shared" si="90"/>
        <v>2.9963837780759039</v>
      </c>
      <c r="J864" s="387">
        <v>5.3407485604867455</v>
      </c>
      <c r="K864" s="387">
        <v>1.1199186729359552</v>
      </c>
      <c r="L864" s="530">
        <f t="shared" si="87"/>
        <v>5.8363624874759705E-2</v>
      </c>
      <c r="M864" s="5"/>
    </row>
    <row r="865" spans="1:13" s="87" customFormat="1" ht="15.5" x14ac:dyDescent="0.35">
      <c r="A865" s="286">
        <v>84</v>
      </c>
      <c r="B865" s="321" t="s">
        <v>1306</v>
      </c>
      <c r="C865" s="158">
        <v>359.5</v>
      </c>
      <c r="D865" s="158"/>
      <c r="E865" s="158"/>
      <c r="F865" s="158">
        <f t="shared" si="91"/>
        <v>359.5</v>
      </c>
      <c r="G865" s="888">
        <f t="shared" si="89"/>
        <v>2.8923184607555831E-3</v>
      </c>
      <c r="H865" s="397">
        <f t="shared" si="88"/>
        <v>12.38331687380199</v>
      </c>
      <c r="I865" s="387">
        <f t="shared" si="90"/>
        <v>2.7243297122364378</v>
      </c>
      <c r="J865" s="387">
        <v>4.8558399279084092</v>
      </c>
      <c r="K865" s="387">
        <v>1.0182366285292768</v>
      </c>
      <c r="L865" s="530">
        <f t="shared" si="87"/>
        <v>5.8363624874759705E-2</v>
      </c>
      <c r="M865" s="5"/>
    </row>
    <row r="866" spans="1:13" s="87" customFormat="1" ht="15.5" x14ac:dyDescent="0.35">
      <c r="A866" s="286">
        <v>85</v>
      </c>
      <c r="B866" s="321" t="s">
        <v>1307</v>
      </c>
      <c r="C866" s="158">
        <v>477</v>
      </c>
      <c r="D866" s="158"/>
      <c r="E866" s="158">
        <v>104.7</v>
      </c>
      <c r="F866" s="158">
        <f t="shared" si="91"/>
        <v>581.70000000000005</v>
      </c>
      <c r="G866" s="888">
        <f t="shared" si="89"/>
        <v>4.6800045858734988E-3</v>
      </c>
      <c r="H866" s="397">
        <f t="shared" si="88"/>
        <v>20.037205634188091</v>
      </c>
      <c r="I866" s="387">
        <f t="shared" si="90"/>
        <v>4.4081852395213801</v>
      </c>
      <c r="J866" s="387">
        <v>7.8571407122790582</v>
      </c>
      <c r="K866" s="387">
        <v>1.647589003659194</v>
      </c>
      <c r="L866" s="530">
        <f t="shared" si="87"/>
        <v>5.8363624874759705E-2</v>
      </c>
      <c r="M866" s="5"/>
    </row>
    <row r="867" spans="1:13" s="87" customFormat="1" ht="15.5" x14ac:dyDescent="0.35">
      <c r="A867" s="286">
        <v>86</v>
      </c>
      <c r="B867" s="321" t="s">
        <v>1308</v>
      </c>
      <c r="C867" s="158">
        <v>397</v>
      </c>
      <c r="D867" s="158"/>
      <c r="E867" s="158"/>
      <c r="F867" s="158">
        <f t="shared" si="91"/>
        <v>397</v>
      </c>
      <c r="G867" s="888">
        <f t="shared" si="89"/>
        <v>3.1940206645896148E-3</v>
      </c>
      <c r="H867" s="397">
        <f t="shared" si="88"/>
        <v>13.675039774407205</v>
      </c>
      <c r="I867" s="387">
        <f t="shared" si="90"/>
        <v>3.0085087503695851</v>
      </c>
      <c r="J867" s="387">
        <v>5.3623600872868948</v>
      </c>
      <c r="K867" s="387">
        <v>1.7578171286869673</v>
      </c>
      <c r="L867" s="530">
        <f t="shared" si="87"/>
        <v>5.9959006903654029E-2</v>
      </c>
      <c r="M867" s="5"/>
    </row>
    <row r="868" spans="1:13" s="87" customFormat="1" ht="15.5" x14ac:dyDescent="0.35">
      <c r="A868" s="286">
        <v>87</v>
      </c>
      <c r="B868" s="321" t="s">
        <v>1309</v>
      </c>
      <c r="C868" s="158">
        <v>271.5</v>
      </c>
      <c r="D868" s="158"/>
      <c r="E868" s="158"/>
      <c r="F868" s="158">
        <f t="shared" si="91"/>
        <v>271.5</v>
      </c>
      <c r="G868" s="888">
        <f t="shared" si="89"/>
        <v>2.1843239557583888E-3</v>
      </c>
      <c r="H868" s="397">
        <f t="shared" si="88"/>
        <v>9.3520738003817527</v>
      </c>
      <c r="I868" s="387">
        <f t="shared" si="90"/>
        <v>2.0574562360839854</v>
      </c>
      <c r="J868" s="387">
        <v>3.6672059539002309</v>
      </c>
      <c r="K868" s="387">
        <v>1.2021343839760996</v>
      </c>
      <c r="L868" s="530">
        <f t="shared" si="87"/>
        <v>5.9959006903654029E-2</v>
      </c>
      <c r="M868" s="5"/>
    </row>
    <row r="869" spans="1:13" s="87" customFormat="1" ht="15.5" x14ac:dyDescent="0.35">
      <c r="A869" s="286">
        <v>88</v>
      </c>
      <c r="B869" s="321" t="s">
        <v>1310</v>
      </c>
      <c r="C869" s="158">
        <v>258.60000000000002</v>
      </c>
      <c r="D869" s="158"/>
      <c r="E869" s="158"/>
      <c r="F869" s="158">
        <f t="shared" si="91"/>
        <v>258.60000000000002</v>
      </c>
      <c r="G869" s="888">
        <f t="shared" si="89"/>
        <v>2.0805383976394824E-3</v>
      </c>
      <c r="H869" s="397">
        <f t="shared" si="88"/>
        <v>8.9077211225735606</v>
      </c>
      <c r="I869" s="387">
        <f t="shared" si="90"/>
        <v>1.9596986469661835</v>
      </c>
      <c r="J869" s="387">
        <v>3.4929630190740322</v>
      </c>
      <c r="K869" s="387">
        <v>1.145016396671158</v>
      </c>
      <c r="L869" s="530">
        <f t="shared" si="87"/>
        <v>5.9959006903654029E-2</v>
      </c>
      <c r="M869" s="5"/>
    </row>
    <row r="870" spans="1:13" s="87" customFormat="1" ht="15.5" x14ac:dyDescent="0.35">
      <c r="A870" s="286">
        <v>89</v>
      </c>
      <c r="B870" s="321" t="s">
        <v>1311</v>
      </c>
      <c r="C870" s="158">
        <v>737.4</v>
      </c>
      <c r="D870" s="158"/>
      <c r="E870" s="158"/>
      <c r="F870" s="158">
        <f t="shared" si="91"/>
        <v>737.4</v>
      </c>
      <c r="G870" s="888">
        <f t="shared" si="89"/>
        <v>5.9326721361923976E-3</v>
      </c>
      <c r="H870" s="397">
        <f t="shared" si="88"/>
        <v>25.400439117500941</v>
      </c>
      <c r="I870" s="387">
        <f t="shared" si="90"/>
        <v>5.5880966058502066</v>
      </c>
      <c r="J870" s="387">
        <v>9.9602124140185264</v>
      </c>
      <c r="K870" s="387">
        <v>3.2650235533848098</v>
      </c>
      <c r="L870" s="530">
        <f t="shared" si="87"/>
        <v>5.9959006903654036E-2</v>
      </c>
      <c r="M870" s="5"/>
    </row>
    <row r="871" spans="1:13" s="87" customFormat="1" ht="15.5" x14ac:dyDescent="0.35">
      <c r="A871" s="286">
        <v>90</v>
      </c>
      <c r="B871" s="321" t="s">
        <v>1312</v>
      </c>
      <c r="C871" s="158">
        <v>473.4</v>
      </c>
      <c r="D871" s="158"/>
      <c r="E871" s="158"/>
      <c r="F871" s="158">
        <f t="shared" si="91"/>
        <v>473.4</v>
      </c>
      <c r="G871" s="888">
        <f t="shared" si="89"/>
        <v>3.8086886212008149E-3</v>
      </c>
      <c r="H871" s="397">
        <f t="shared" si="88"/>
        <v>16.306709897240228</v>
      </c>
      <c r="I871" s="387">
        <f t="shared" si="90"/>
        <v>3.5874761773928503</v>
      </c>
      <c r="J871" s="387">
        <v>6.3943104919939939</v>
      </c>
      <c r="K871" s="387">
        <v>2.0960973015627462</v>
      </c>
      <c r="L871" s="530">
        <f t="shared" si="87"/>
        <v>5.9959006903654036E-2</v>
      </c>
      <c r="M871" s="5"/>
    </row>
    <row r="872" spans="1:13" s="87" customFormat="1" ht="15.5" x14ac:dyDescent="0.35">
      <c r="A872" s="286">
        <v>91</v>
      </c>
      <c r="B872" s="321" t="s">
        <v>1313</v>
      </c>
      <c r="C872" s="158">
        <v>320.60000000000002</v>
      </c>
      <c r="D872" s="158"/>
      <c r="E872" s="158"/>
      <c r="F872" s="158">
        <f t="shared" si="91"/>
        <v>320.60000000000002</v>
      </c>
      <c r="G872" s="888">
        <f t="shared" si="89"/>
        <v>2.5793527079784146E-3</v>
      </c>
      <c r="H872" s="397">
        <f t="shared" si="88"/>
        <v>11.043369651574183</v>
      </c>
      <c r="I872" s="387">
        <f t="shared" si="90"/>
        <v>2.4295413233463203</v>
      </c>
      <c r="J872" s="387">
        <v>4.3304096825797949</v>
      </c>
      <c r="K872" s="387">
        <v>1.4195369558111881</v>
      </c>
      <c r="L872" s="530">
        <f t="shared" si="87"/>
        <v>5.9959006903654043E-2</v>
      </c>
      <c r="M872" s="5"/>
    </row>
    <row r="873" spans="1:13" s="87" customFormat="1" ht="15.5" x14ac:dyDescent="0.35">
      <c r="A873" s="286">
        <v>92</v>
      </c>
      <c r="B873" s="321" t="s">
        <v>1314</v>
      </c>
      <c r="C873" s="158">
        <v>963.8</v>
      </c>
      <c r="D873" s="158"/>
      <c r="E873" s="158"/>
      <c r="F873" s="158">
        <f t="shared" si="91"/>
        <v>963.8</v>
      </c>
      <c r="G873" s="888">
        <f t="shared" si="89"/>
        <v>7.7541489081397246E-3</v>
      </c>
      <c r="H873" s="397">
        <f t="shared" si="88"/>
        <v>33.19900084275482</v>
      </c>
      <c r="I873" s="387">
        <f t="shared" si="90"/>
        <v>7.3037801854060609</v>
      </c>
      <c r="J873" s="387">
        <v>13.018243456239567</v>
      </c>
      <c r="K873" s="387">
        <v>4.2674663693413066</v>
      </c>
      <c r="L873" s="530">
        <f t="shared" si="87"/>
        <v>5.9959006903654036E-2</v>
      </c>
      <c r="M873" s="5"/>
    </row>
    <row r="874" spans="1:13" s="87" customFormat="1" ht="15.5" x14ac:dyDescent="0.35">
      <c r="A874" s="286">
        <v>93</v>
      </c>
      <c r="B874" s="321" t="s">
        <v>1315</v>
      </c>
      <c r="C874" s="158">
        <v>143.69999999999999</v>
      </c>
      <c r="D874" s="158"/>
      <c r="E874" s="158"/>
      <c r="F874" s="158">
        <f t="shared" si="91"/>
        <v>143.69999999999999</v>
      </c>
      <c r="G874" s="888">
        <f t="shared" si="89"/>
        <v>1.1561228450920091E-3</v>
      </c>
      <c r="H874" s="397">
        <f t="shared" si="88"/>
        <v>4.9498821551191821</v>
      </c>
      <c r="I874" s="387">
        <f t="shared" si="90"/>
        <v>1.0889740741262202</v>
      </c>
      <c r="J874" s="387">
        <v>1.9409852507383543</v>
      </c>
      <c r="K874" s="387">
        <v>0.63626781207132777</v>
      </c>
      <c r="L874" s="530">
        <f t="shared" si="87"/>
        <v>5.9959006903654036E-2</v>
      </c>
      <c r="M874" s="5"/>
    </row>
    <row r="875" spans="1:13" s="87" customFormat="1" ht="15.5" x14ac:dyDescent="0.35">
      <c r="A875" s="286">
        <v>94</v>
      </c>
      <c r="B875" s="321" t="s">
        <v>1316</v>
      </c>
      <c r="C875" s="158">
        <v>136.80000000000001</v>
      </c>
      <c r="D875" s="158"/>
      <c r="E875" s="158"/>
      <c r="F875" s="158">
        <f t="shared" si="91"/>
        <v>136.80000000000001</v>
      </c>
      <c r="G875" s="888">
        <f t="shared" si="89"/>
        <v>1.1006096395865474E-3</v>
      </c>
      <c r="H875" s="397">
        <f t="shared" si="88"/>
        <v>4.7122051414078232</v>
      </c>
      <c r="I875" s="387">
        <f t="shared" si="90"/>
        <v>1.0366851311097212</v>
      </c>
      <c r="J875" s="387">
        <v>1.8477855414127131</v>
      </c>
      <c r="K875" s="387">
        <v>0.60571633048961493</v>
      </c>
      <c r="L875" s="530">
        <f t="shared" ref="L875:L937" si="92">(K875+J875+I875+H875)/F875</f>
        <v>5.9959006903654036E-2</v>
      </c>
      <c r="M875" s="5"/>
    </row>
    <row r="876" spans="1:13" s="87" customFormat="1" ht="15.5" x14ac:dyDescent="0.35">
      <c r="A876" s="286">
        <v>95</v>
      </c>
      <c r="B876" s="321" t="s">
        <v>1317</v>
      </c>
      <c r="C876" s="158">
        <v>128.1</v>
      </c>
      <c r="D876" s="158"/>
      <c r="E876" s="158"/>
      <c r="F876" s="158">
        <f t="shared" si="91"/>
        <v>128.1</v>
      </c>
      <c r="G876" s="888">
        <f t="shared" si="89"/>
        <v>1.030614728297052E-3</v>
      </c>
      <c r="H876" s="397">
        <f t="shared" si="88"/>
        <v>4.4125254284674131</v>
      </c>
      <c r="I876" s="387">
        <f t="shared" si="90"/>
        <v>0.97075559426283087</v>
      </c>
      <c r="J876" s="387">
        <v>1.7302728644369045</v>
      </c>
      <c r="K876" s="387">
        <v>0.56719489719093319</v>
      </c>
      <c r="L876" s="530">
        <f t="shared" si="92"/>
        <v>5.9959006903654036E-2</v>
      </c>
      <c r="M876" s="5"/>
    </row>
    <row r="877" spans="1:13" s="87" customFormat="1" ht="15.5" x14ac:dyDescent="0.35">
      <c r="A877" s="286">
        <v>96</v>
      </c>
      <c r="B877" s="321" t="s">
        <v>1318</v>
      </c>
      <c r="C877" s="158">
        <v>237.6</v>
      </c>
      <c r="D877" s="158"/>
      <c r="E877" s="158"/>
      <c r="F877" s="158">
        <f t="shared" si="91"/>
        <v>237.6</v>
      </c>
      <c r="G877" s="888">
        <f t="shared" si="89"/>
        <v>1.9115851634924244E-3</v>
      </c>
      <c r="H877" s="397">
        <f t="shared" si="88"/>
        <v>8.1843562982346398</v>
      </c>
      <c r="I877" s="387">
        <f t="shared" si="90"/>
        <v>1.8005583856116207</v>
      </c>
      <c r="J877" s="387">
        <v>3.2093117298220806</v>
      </c>
      <c r="K877" s="387">
        <v>1.0520336266398573</v>
      </c>
      <c r="L877" s="530">
        <f t="shared" si="92"/>
        <v>5.9959006903654029E-2</v>
      </c>
      <c r="M877" s="5"/>
    </row>
    <row r="878" spans="1:13" s="87" customFormat="1" ht="15.5" x14ac:dyDescent="0.35">
      <c r="A878" s="286">
        <v>97</v>
      </c>
      <c r="B878" s="321" t="s">
        <v>1319</v>
      </c>
      <c r="C878" s="158">
        <v>348.62</v>
      </c>
      <c r="D878" s="158"/>
      <c r="E878" s="158"/>
      <c r="F878" s="158">
        <f t="shared" si="91"/>
        <v>348.62</v>
      </c>
      <c r="G878" s="888">
        <f t="shared" si="89"/>
        <v>2.8047845946832027E-3</v>
      </c>
      <c r="H878" s="397">
        <f t="shared" si="88"/>
        <v>12.008545002906398</v>
      </c>
      <c r="I878" s="387">
        <f t="shared" si="90"/>
        <v>2.6418799006394078</v>
      </c>
      <c r="J878" s="387">
        <v>4.7088815456673982</v>
      </c>
      <c r="K878" s="387">
        <v>1.5436025375386664</v>
      </c>
      <c r="L878" s="530">
        <f t="shared" si="92"/>
        <v>5.9959006903654036E-2</v>
      </c>
      <c r="M878" s="5"/>
    </row>
    <row r="879" spans="1:13" s="87" customFormat="1" ht="15.5" x14ac:dyDescent="0.35">
      <c r="A879" s="286">
        <v>98</v>
      </c>
      <c r="B879" s="321" t="s">
        <v>1320</v>
      </c>
      <c r="C879" s="158">
        <v>360.12</v>
      </c>
      <c r="D879" s="158"/>
      <c r="E879" s="158"/>
      <c r="F879" s="158">
        <f t="shared" si="91"/>
        <v>360.12</v>
      </c>
      <c r="G879" s="888">
        <f t="shared" si="89"/>
        <v>2.8973066038589725E-3</v>
      </c>
      <c r="H879" s="397">
        <f t="shared" si="88"/>
        <v>12.404673359091998</v>
      </c>
      <c r="I879" s="387">
        <f t="shared" si="90"/>
        <v>2.7290281390002393</v>
      </c>
      <c r="J879" s="387">
        <v>4.8642143945434668</v>
      </c>
      <c r="K879" s="387">
        <v>1.5945216735081877</v>
      </c>
      <c r="L879" s="530">
        <f t="shared" si="92"/>
        <v>5.9959006903654043E-2</v>
      </c>
      <c r="M879" s="5"/>
    </row>
    <row r="880" spans="1:13" s="87" customFormat="1" ht="15.5" x14ac:dyDescent="0.35">
      <c r="A880" s="286">
        <v>99</v>
      </c>
      <c r="B880" s="321" t="s">
        <v>1321</v>
      </c>
      <c r="C880" s="158">
        <v>301.69</v>
      </c>
      <c r="D880" s="158"/>
      <c r="E880" s="158"/>
      <c r="F880" s="158">
        <f t="shared" si="91"/>
        <v>301.69</v>
      </c>
      <c r="G880" s="888">
        <f t="shared" si="89"/>
        <v>2.4272143433250399E-3</v>
      </c>
      <c r="H880" s="397">
        <f t="shared" si="88"/>
        <v>10.391996850228992</v>
      </c>
      <c r="I880" s="387">
        <f t="shared" si="90"/>
        <v>2.2862393070503781</v>
      </c>
      <c r="J880" s="387">
        <v>4.0749884502105367</v>
      </c>
      <c r="K880" s="387">
        <v>1.3358081852734791</v>
      </c>
      <c r="L880" s="530">
        <f t="shared" si="92"/>
        <v>5.9959006903654036E-2</v>
      </c>
      <c r="M880" s="5"/>
    </row>
    <row r="881" spans="1:13" s="87" customFormat="1" ht="15.5" x14ac:dyDescent="0.35">
      <c r="A881" s="286">
        <v>100</v>
      </c>
      <c r="B881" s="321" t="s">
        <v>1322</v>
      </c>
      <c r="C881" s="158">
        <v>136.1</v>
      </c>
      <c r="D881" s="158"/>
      <c r="E881" s="158"/>
      <c r="F881" s="158">
        <f t="shared" si="91"/>
        <v>136.1</v>
      </c>
      <c r="G881" s="888">
        <f t="shared" si="89"/>
        <v>1.0949778651149788E-3</v>
      </c>
      <c r="H881" s="397">
        <f t="shared" si="88"/>
        <v>4.6880929805965259</v>
      </c>
      <c r="I881" s="387">
        <f t="shared" si="90"/>
        <v>1.0313804557312356</v>
      </c>
      <c r="J881" s="387">
        <v>1.8383304984376481</v>
      </c>
      <c r="K881" s="387">
        <v>0.60261690482190489</v>
      </c>
      <c r="L881" s="530">
        <f t="shared" si="92"/>
        <v>5.9959006903654036E-2</v>
      </c>
      <c r="M881" s="5"/>
    </row>
    <row r="882" spans="1:13" s="87" customFormat="1" ht="15.5" x14ac:dyDescent="0.35">
      <c r="A882" s="286">
        <v>101</v>
      </c>
      <c r="B882" s="321" t="s">
        <v>1323</v>
      </c>
      <c r="C882" s="158">
        <v>113.9</v>
      </c>
      <c r="D882" s="158"/>
      <c r="E882" s="158"/>
      <c r="F882" s="158">
        <f t="shared" si="91"/>
        <v>113.9</v>
      </c>
      <c r="G882" s="888">
        <f t="shared" si="89"/>
        <v>9.1637016044523209E-4</v>
      </c>
      <c r="H882" s="397">
        <f t="shared" si="88"/>
        <v>3.9233930234382388</v>
      </c>
      <c r="I882" s="387">
        <f t="shared" si="90"/>
        <v>0.86314646515641258</v>
      </c>
      <c r="J882" s="387">
        <v>1.5384705640855849</v>
      </c>
      <c r="K882" s="387">
        <v>0.50432083364595859</v>
      </c>
      <c r="L882" s="530">
        <f t="shared" si="92"/>
        <v>5.9959006903654036E-2</v>
      </c>
      <c r="M882" s="5"/>
    </row>
    <row r="883" spans="1:13" s="87" customFormat="1" ht="15.5" x14ac:dyDescent="0.35">
      <c r="A883" s="286">
        <v>102</v>
      </c>
      <c r="B883" s="321" t="s">
        <v>1324</v>
      </c>
      <c r="C883" s="158">
        <v>566.45000000000005</v>
      </c>
      <c r="D883" s="158"/>
      <c r="E883" s="158"/>
      <c r="F883" s="158">
        <f t="shared" si="91"/>
        <v>566.45000000000005</v>
      </c>
      <c r="G883" s="888">
        <f t="shared" si="89"/>
        <v>4.5573123563143261E-3</v>
      </c>
      <c r="H883" s="397">
        <f t="shared" si="88"/>
        <v>19.511904987941971</v>
      </c>
      <c r="I883" s="387">
        <f t="shared" si="90"/>
        <v>4.2926190973472336</v>
      </c>
      <c r="J883" s="387">
        <v>7.6511558474651418</v>
      </c>
      <c r="K883" s="387">
        <v>2.5080995278204852</v>
      </c>
      <c r="L883" s="530">
        <f t="shared" si="92"/>
        <v>5.9959006903654029E-2</v>
      </c>
      <c r="M883" s="5"/>
    </row>
    <row r="884" spans="1:13" s="87" customFormat="1" ht="15.5" x14ac:dyDescent="0.35">
      <c r="A884" s="286">
        <v>103</v>
      </c>
      <c r="B884" s="321" t="s">
        <v>1325</v>
      </c>
      <c r="C884" s="158">
        <v>760.45</v>
      </c>
      <c r="D884" s="158"/>
      <c r="E884" s="158"/>
      <c r="F884" s="158">
        <f t="shared" si="91"/>
        <v>760.45</v>
      </c>
      <c r="G884" s="888">
        <f t="shared" si="89"/>
        <v>6.1181184241490497E-3</v>
      </c>
      <c r="H884" s="397">
        <f t="shared" si="88"/>
        <v>26.194418127072947</v>
      </c>
      <c r="I884" s="387">
        <f t="shared" si="90"/>
        <v>5.7627719879560484</v>
      </c>
      <c r="J884" s="387">
        <v>10.27155347198317</v>
      </c>
      <c r="K884" s="387">
        <v>3.3670832128715471</v>
      </c>
      <c r="L884" s="530">
        <f t="shared" si="92"/>
        <v>5.9959006903654029E-2</v>
      </c>
      <c r="M884" s="5"/>
    </row>
    <row r="885" spans="1:13" s="87" customFormat="1" ht="15.5" x14ac:dyDescent="0.35">
      <c r="A885" s="286">
        <v>104</v>
      </c>
      <c r="B885" s="321" t="s">
        <v>1326</v>
      </c>
      <c r="C885" s="158">
        <v>275.3</v>
      </c>
      <c r="D885" s="158"/>
      <c r="E885" s="158"/>
      <c r="F885" s="158">
        <f t="shared" si="91"/>
        <v>275.3</v>
      </c>
      <c r="G885" s="888">
        <f t="shared" si="89"/>
        <v>2.2148964457469043E-3</v>
      </c>
      <c r="H885" s="397">
        <f t="shared" si="88"/>
        <v>9.4829683876430835</v>
      </c>
      <c r="I885" s="387">
        <f t="shared" si="90"/>
        <v>2.0862530452814783</v>
      </c>
      <c r="J885" s="387">
        <v>3.7185333300505845</v>
      </c>
      <c r="K885" s="387">
        <v>1.2189598376008113</v>
      </c>
      <c r="L885" s="530">
        <f t="shared" si="92"/>
        <v>5.9959006903654036E-2</v>
      </c>
      <c r="M885" s="5"/>
    </row>
    <row r="886" spans="1:13" s="87" customFormat="1" ht="15.5" x14ac:dyDescent="0.35">
      <c r="A886" s="286">
        <v>105</v>
      </c>
      <c r="B886" s="321" t="s">
        <v>1327</v>
      </c>
      <c r="C886" s="158">
        <v>384.4</v>
      </c>
      <c r="D886" s="158"/>
      <c r="E886" s="158"/>
      <c r="F886" s="158">
        <f t="shared" si="91"/>
        <v>384.4</v>
      </c>
      <c r="G886" s="888">
        <f t="shared" si="89"/>
        <v>3.0926487241013799E-3</v>
      </c>
      <c r="H886" s="397">
        <f t="shared" si="88"/>
        <v>13.241020879803852</v>
      </c>
      <c r="I886" s="387">
        <f t="shared" si="90"/>
        <v>2.9130245935568473</v>
      </c>
      <c r="J886" s="387">
        <v>5.1921693137357234</v>
      </c>
      <c r="K886" s="387">
        <v>1.7020274666681867</v>
      </c>
      <c r="L886" s="530">
        <f t="shared" si="92"/>
        <v>5.9959006903654036E-2</v>
      </c>
      <c r="M886" s="5"/>
    </row>
    <row r="887" spans="1:13" s="87" customFormat="1" ht="15.5" x14ac:dyDescent="0.35">
      <c r="A887" s="286">
        <v>106</v>
      </c>
      <c r="B887" s="321" t="s">
        <v>1328</v>
      </c>
      <c r="C887" s="158">
        <v>207.2</v>
      </c>
      <c r="D887" s="158"/>
      <c r="E887" s="158"/>
      <c r="F887" s="158">
        <f t="shared" si="91"/>
        <v>207.2</v>
      </c>
      <c r="G887" s="888">
        <f t="shared" si="89"/>
        <v>1.6670052435843027E-3</v>
      </c>
      <c r="H887" s="397">
        <f t="shared" si="88"/>
        <v>7.1371996001440126</v>
      </c>
      <c r="I887" s="387">
        <f t="shared" si="90"/>
        <v>1.5701839120316827</v>
      </c>
      <c r="J887" s="387">
        <v>2.7986927206192553</v>
      </c>
      <c r="K887" s="387">
        <v>0.91742999764216537</v>
      </c>
      <c r="L887" s="530">
        <f t="shared" si="92"/>
        <v>5.9959006903654036E-2</v>
      </c>
      <c r="M887" s="5"/>
    </row>
    <row r="888" spans="1:13" s="87" customFormat="1" ht="15.5" x14ac:dyDescent="0.35">
      <c r="A888" s="286">
        <v>107</v>
      </c>
      <c r="B888" s="321" t="s">
        <v>1329</v>
      </c>
      <c r="C888" s="158">
        <v>603.70000000000005</v>
      </c>
      <c r="D888" s="158"/>
      <c r="E888" s="158"/>
      <c r="F888" s="158">
        <f t="shared" si="91"/>
        <v>603.70000000000005</v>
      </c>
      <c r="G888" s="888">
        <f t="shared" si="89"/>
        <v>4.8570032121227971E-3</v>
      </c>
      <c r="H888" s="397">
        <f t="shared" si="88"/>
        <v>20.795016402543148</v>
      </c>
      <c r="I888" s="387">
        <f t="shared" si="90"/>
        <v>4.5749036085594925</v>
      </c>
      <c r="J888" s="387">
        <v>8.1542992057811041</v>
      </c>
      <c r="K888" s="387">
        <v>9.9408579629221183</v>
      </c>
      <c r="L888" s="530">
        <f t="shared" si="92"/>
        <v>7.1997808812002406E-2</v>
      </c>
      <c r="M888" s="5"/>
    </row>
    <row r="889" spans="1:13" s="87" customFormat="1" ht="15.5" x14ac:dyDescent="0.35">
      <c r="A889" s="286">
        <v>108</v>
      </c>
      <c r="B889" s="321" t="s">
        <v>1330</v>
      </c>
      <c r="C889" s="158">
        <v>477.8</v>
      </c>
      <c r="D889" s="158"/>
      <c r="E889" s="158"/>
      <c r="F889" s="158">
        <f t="shared" si="91"/>
        <v>477.8</v>
      </c>
      <c r="G889" s="888">
        <f t="shared" si="89"/>
        <v>3.8440883464506749E-3</v>
      </c>
      <c r="H889" s="397">
        <f t="shared" si="88"/>
        <v>16.458272050911241</v>
      </c>
      <c r="I889" s="387">
        <f t="shared" si="90"/>
        <v>3.6208198512004728</v>
      </c>
      <c r="J889" s="387">
        <v>6.4537421906944026</v>
      </c>
      <c r="K889" s="387">
        <v>7.1054454241629301</v>
      </c>
      <c r="L889" s="530">
        <f t="shared" si="92"/>
        <v>7.0402426783108096E-2</v>
      </c>
      <c r="M889" s="5"/>
    </row>
    <row r="890" spans="1:13" s="87" customFormat="1" ht="15.5" x14ac:dyDescent="0.35">
      <c r="A890" s="286">
        <v>109</v>
      </c>
      <c r="B890" s="321" t="s">
        <v>1331</v>
      </c>
      <c r="C890" s="158">
        <v>481.5</v>
      </c>
      <c r="D890" s="158"/>
      <c r="E890" s="158"/>
      <c r="F890" s="158">
        <f t="shared" si="91"/>
        <v>481.5</v>
      </c>
      <c r="G890" s="888">
        <f t="shared" si="89"/>
        <v>3.873856297228966E-3</v>
      </c>
      <c r="H890" s="397">
        <f t="shared" si="88"/>
        <v>16.585722043770957</v>
      </c>
      <c r="I890" s="387">
        <f t="shared" si="90"/>
        <v>3.6488588496296104</v>
      </c>
      <c r="J890" s="387">
        <v>6.503718846419746</v>
      </c>
      <c r="K890" s="387">
        <v>7.1604687562462344</v>
      </c>
      <c r="L890" s="530">
        <f t="shared" si="92"/>
        <v>7.040242678310811E-2</v>
      </c>
      <c r="M890" s="5"/>
    </row>
    <row r="891" spans="1:13" s="87" customFormat="1" ht="15.5" x14ac:dyDescent="0.35">
      <c r="A891" s="286">
        <v>110</v>
      </c>
      <c r="B891" s="321" t="s">
        <v>1332</v>
      </c>
      <c r="C891" s="158">
        <v>539.4</v>
      </c>
      <c r="D891" s="158"/>
      <c r="E891" s="158"/>
      <c r="F891" s="158">
        <f t="shared" si="91"/>
        <v>539.4</v>
      </c>
      <c r="G891" s="888">
        <f t="shared" si="89"/>
        <v>4.3396844999487108E-3</v>
      </c>
      <c r="H891" s="397">
        <f t="shared" si="88"/>
        <v>18.580142202305407</v>
      </c>
      <c r="I891" s="387">
        <f t="shared" si="90"/>
        <v>4.0876312845071894</v>
      </c>
      <c r="J891" s="387">
        <v>7.2857859725001264</v>
      </c>
      <c r="K891" s="387">
        <v>1.5277797981326613</v>
      </c>
      <c r="L891" s="530">
        <f t="shared" si="92"/>
        <v>5.8363624874759705E-2</v>
      </c>
      <c r="M891" s="5"/>
    </row>
    <row r="892" spans="1:13" s="87" customFormat="1" ht="15.5" x14ac:dyDescent="0.35">
      <c r="A892" s="286">
        <v>111</v>
      </c>
      <c r="B892" s="321" t="s">
        <v>1333</v>
      </c>
      <c r="C892" s="158">
        <v>120.6</v>
      </c>
      <c r="D892" s="158"/>
      <c r="E892" s="158"/>
      <c r="F892" s="158">
        <f t="shared" si="91"/>
        <v>120.6</v>
      </c>
      <c r="G892" s="888">
        <f t="shared" si="89"/>
        <v>9.7027428753024563E-4</v>
      </c>
      <c r="H892" s="397">
        <f t="shared" si="88"/>
        <v>4.1541808483463702</v>
      </c>
      <c r="I892" s="387">
        <f t="shared" si="90"/>
        <v>0.91391978663620144</v>
      </c>
      <c r="J892" s="387">
        <v>1.6289688325612077</v>
      </c>
      <c r="K892" s="387">
        <v>0.53398676503689735</v>
      </c>
      <c r="L892" s="530">
        <f t="shared" si="92"/>
        <v>5.9959006903654043E-2</v>
      </c>
      <c r="M892" s="5"/>
    </row>
    <row r="893" spans="1:13" s="87" customFormat="1" ht="15.5" x14ac:dyDescent="0.35">
      <c r="A893" s="286">
        <v>112</v>
      </c>
      <c r="B893" s="321" t="s">
        <v>1334</v>
      </c>
      <c r="C893" s="158">
        <v>98.1</v>
      </c>
      <c r="D893" s="158"/>
      <c r="E893" s="158"/>
      <c r="F893" s="158">
        <f t="shared" si="91"/>
        <v>98.1</v>
      </c>
      <c r="G893" s="888">
        <f t="shared" si="89"/>
        <v>7.8925296522982667E-4</v>
      </c>
      <c r="H893" s="397">
        <f t="shared" si="88"/>
        <v>3.3791471079832411</v>
      </c>
      <c r="I893" s="387">
        <f t="shared" si="90"/>
        <v>0.74341236375631303</v>
      </c>
      <c r="J893" s="387">
        <v>1.3250567369341166</v>
      </c>
      <c r="K893" s="387">
        <v>0.4343623685747896</v>
      </c>
      <c r="L893" s="530">
        <f t="shared" si="92"/>
        <v>5.9959006903654036E-2</v>
      </c>
      <c r="M893" s="5"/>
    </row>
    <row r="894" spans="1:13" s="87" customFormat="1" ht="15.5" x14ac:dyDescent="0.35">
      <c r="A894" s="286">
        <v>113</v>
      </c>
      <c r="B894" s="321" t="s">
        <v>1335</v>
      </c>
      <c r="C894" s="158">
        <v>95.2</v>
      </c>
      <c r="D894" s="158"/>
      <c r="E894" s="158"/>
      <c r="F894" s="158">
        <f t="shared" si="91"/>
        <v>95.2</v>
      </c>
      <c r="G894" s="888">
        <f t="shared" si="89"/>
        <v>7.6592132813332826E-4</v>
      </c>
      <c r="H894" s="397">
        <f t="shared" si="88"/>
        <v>3.2792538703364382</v>
      </c>
      <c r="I894" s="387">
        <f t="shared" si="90"/>
        <v>0.72143585147401645</v>
      </c>
      <c r="J894" s="387">
        <v>1.2858858446088473</v>
      </c>
      <c r="K894" s="387">
        <v>0.42152189080856245</v>
      </c>
      <c r="L894" s="530">
        <f t="shared" si="92"/>
        <v>5.9959006903654043E-2</v>
      </c>
      <c r="M894" s="5"/>
    </row>
    <row r="895" spans="1:13" s="87" customFormat="1" ht="15.5" x14ac:dyDescent="0.35">
      <c r="A895" s="286">
        <v>114</v>
      </c>
      <c r="B895" s="321" t="s">
        <v>1336</v>
      </c>
      <c r="C895" s="158">
        <v>2329.16</v>
      </c>
      <c r="D895" s="158"/>
      <c r="E895" s="158"/>
      <c r="F895" s="158">
        <f t="shared" si="91"/>
        <v>2329.16</v>
      </c>
      <c r="G895" s="888">
        <f t="shared" si="89"/>
        <v>1.8739005468855281E-2</v>
      </c>
      <c r="H895" s="397">
        <f t="shared" si="88"/>
        <v>80.230114964630431</v>
      </c>
      <c r="I895" s="387">
        <f t="shared" si="90"/>
        <v>17.650625292218695</v>
      </c>
      <c r="J895" s="387">
        <v>31.460439851146454</v>
      </c>
      <c r="K895" s="387">
        <v>34.637336258148444</v>
      </c>
      <c r="L895" s="530">
        <f t="shared" si="92"/>
        <v>7.0402426783108082E-2</v>
      </c>
      <c r="M895" s="5"/>
    </row>
    <row r="896" spans="1:13" s="87" customFormat="1" ht="15.5" x14ac:dyDescent="0.35">
      <c r="A896" s="286">
        <v>115</v>
      </c>
      <c r="B896" s="321" t="s">
        <v>1337</v>
      </c>
      <c r="C896" s="158">
        <v>1481.3</v>
      </c>
      <c r="D896" s="158"/>
      <c r="E896" s="158"/>
      <c r="F896" s="158">
        <f t="shared" si="91"/>
        <v>1481.3</v>
      </c>
      <c r="G896" s="888">
        <f t="shared" si="89"/>
        <v>1.1917639321049361E-2</v>
      </c>
      <c r="H896" s="397">
        <f t="shared" si="88"/>
        <v>51.024776871106788</v>
      </c>
      <c r="I896" s="387">
        <f t="shared" si="90"/>
        <v>11.225450911643494</v>
      </c>
      <c r="J896" s="387">
        <v>20.008221655662659</v>
      </c>
      <c r="K896" s="387">
        <v>6.5588274879697845</v>
      </c>
      <c r="L896" s="530">
        <f t="shared" si="92"/>
        <v>5.9959006903654043E-2</v>
      </c>
      <c r="M896" s="5"/>
    </row>
    <row r="897" spans="1:13" s="87" customFormat="1" ht="15.5" x14ac:dyDescent="0.35">
      <c r="A897" s="286">
        <v>116</v>
      </c>
      <c r="B897" s="321" t="s">
        <v>1338</v>
      </c>
      <c r="C897" s="158">
        <v>152.6</v>
      </c>
      <c r="D897" s="158"/>
      <c r="E897" s="158"/>
      <c r="F897" s="158">
        <f t="shared" si="91"/>
        <v>152.6</v>
      </c>
      <c r="G897" s="888">
        <f t="shared" si="89"/>
        <v>1.2277268348019526E-3</v>
      </c>
      <c r="H897" s="397">
        <f t="shared" si="88"/>
        <v>5.2564510568628195</v>
      </c>
      <c r="I897" s="387">
        <f t="shared" si="90"/>
        <v>1.1564192325098204</v>
      </c>
      <c r="J897" s="387">
        <v>2.0611993685641812</v>
      </c>
      <c r="K897" s="387">
        <v>0.6756747955607838</v>
      </c>
      <c r="L897" s="530">
        <f t="shared" si="92"/>
        <v>5.9959006903654029E-2</v>
      </c>
      <c r="M897" s="5"/>
    </row>
    <row r="898" spans="1:13" s="87" customFormat="1" ht="15.5" x14ac:dyDescent="0.35">
      <c r="A898" s="286">
        <v>117</v>
      </c>
      <c r="B898" s="321" t="s">
        <v>1339</v>
      </c>
      <c r="C898" s="158">
        <v>99.09</v>
      </c>
      <c r="D898" s="158"/>
      <c r="E898" s="158"/>
      <c r="F898" s="158">
        <f t="shared" si="91"/>
        <v>99.09</v>
      </c>
      <c r="G898" s="888">
        <f t="shared" si="89"/>
        <v>7.9721790341104521E-4</v>
      </c>
      <c r="H898" s="397">
        <f t="shared" si="88"/>
        <v>3.4132485925592193</v>
      </c>
      <c r="I898" s="387">
        <f t="shared" ref="I898:I956" si="93">H898*0.22</f>
        <v>0.75091469036302827</v>
      </c>
      <c r="J898" s="387">
        <v>1.3384288691417088</v>
      </c>
      <c r="K898" s="387">
        <v>0.43874584201912242</v>
      </c>
      <c r="L898" s="530">
        <f t="shared" si="92"/>
        <v>5.9959006903654036E-2</v>
      </c>
      <c r="M898" s="5"/>
    </row>
    <row r="899" spans="1:13" s="87" customFormat="1" ht="15.5" x14ac:dyDescent="0.35">
      <c r="A899" s="286">
        <v>118</v>
      </c>
      <c r="B899" s="321" t="s">
        <v>1340</v>
      </c>
      <c r="C899" s="158">
        <v>78.7</v>
      </c>
      <c r="D899" s="158"/>
      <c r="E899" s="158"/>
      <c r="F899" s="158">
        <f t="shared" ref="F899:F954" si="94">C899+D899+E899</f>
        <v>78.7</v>
      </c>
      <c r="G899" s="888">
        <f t="shared" si="89"/>
        <v>6.331723584463544E-4</v>
      </c>
      <c r="H899" s="397">
        <f t="shared" si="88"/>
        <v>2.7108957940701441</v>
      </c>
      <c r="I899" s="387">
        <f t="shared" si="93"/>
        <v>0.59639707469543168</v>
      </c>
      <c r="J899" s="387">
        <v>1.0630169744823137</v>
      </c>
      <c r="K899" s="387">
        <v>0.34846400006968348</v>
      </c>
      <c r="L899" s="530">
        <f t="shared" si="92"/>
        <v>5.9959006903654036E-2</v>
      </c>
      <c r="M899" s="5"/>
    </row>
    <row r="900" spans="1:13" s="87" customFormat="1" ht="15.5" x14ac:dyDescent="0.35">
      <c r="A900" s="286">
        <v>119</v>
      </c>
      <c r="B900" s="321" t="s">
        <v>1341</v>
      </c>
      <c r="C900" s="158">
        <v>557.9</v>
      </c>
      <c r="D900" s="158"/>
      <c r="E900" s="158"/>
      <c r="F900" s="158">
        <f t="shared" si="94"/>
        <v>557.9</v>
      </c>
      <c r="G900" s="888">
        <f t="shared" si="89"/>
        <v>4.4885242538401666E-3</v>
      </c>
      <c r="H900" s="397">
        <f t="shared" si="88"/>
        <v>19.217392166603979</v>
      </c>
      <c r="I900" s="387">
        <f t="shared" si="93"/>
        <v>4.2278262766528751</v>
      </c>
      <c r="J900" s="387">
        <v>7.5356692511268459</v>
      </c>
      <c r="K900" s="387">
        <v>1.5801786232447381</v>
      </c>
      <c r="L900" s="530">
        <f t="shared" si="92"/>
        <v>5.8363624874759705E-2</v>
      </c>
      <c r="M900" s="5"/>
    </row>
    <row r="901" spans="1:13" s="87" customFormat="1" ht="15.5" x14ac:dyDescent="0.35">
      <c r="A901" s="286">
        <v>120</v>
      </c>
      <c r="B901" s="321" t="s">
        <v>1342</v>
      </c>
      <c r="C901" s="158">
        <v>122.5</v>
      </c>
      <c r="D901" s="158"/>
      <c r="E901" s="158"/>
      <c r="F901" s="158">
        <f t="shared" si="94"/>
        <v>122.5</v>
      </c>
      <c r="G901" s="888">
        <f t="shared" si="89"/>
        <v>9.8556053252450335E-4</v>
      </c>
      <c r="H901" s="397">
        <f t="shared" si="88"/>
        <v>4.2196281419770347</v>
      </c>
      <c r="I901" s="387">
        <f t="shared" si="93"/>
        <v>0.92831819123494763</v>
      </c>
      <c r="J901" s="387">
        <v>1.6546325206363843</v>
      </c>
      <c r="K901" s="387">
        <v>0.54239949184925307</v>
      </c>
      <c r="L901" s="530">
        <f t="shared" si="92"/>
        <v>5.9959006903654043E-2</v>
      </c>
      <c r="M901" s="5"/>
    </row>
    <row r="902" spans="1:13" s="87" customFormat="1" ht="15.5" x14ac:dyDescent="0.35">
      <c r="A902" s="286">
        <v>121</v>
      </c>
      <c r="B902" s="321" t="s">
        <v>1344</v>
      </c>
      <c r="C902" s="158">
        <v>245.6</v>
      </c>
      <c r="D902" s="158">
        <v>29.9</v>
      </c>
      <c r="E902" s="158"/>
      <c r="F902" s="158">
        <f t="shared" si="94"/>
        <v>275.5</v>
      </c>
      <c r="G902" s="888">
        <f t="shared" si="89"/>
        <v>2.2165055241673524E-3</v>
      </c>
      <c r="H902" s="397">
        <f t="shared" si="88"/>
        <v>9.48985757644631</v>
      </c>
      <c r="I902" s="387">
        <f t="shared" si="93"/>
        <v>2.0877686668181883</v>
      </c>
      <c r="J902" s="387">
        <v>3.7212347709006028</v>
      </c>
      <c r="K902" s="387">
        <v>1.2198453877915856</v>
      </c>
      <c r="L902" s="530">
        <f t="shared" si="92"/>
        <v>5.9959006903654029E-2</v>
      </c>
      <c r="M902" s="5"/>
    </row>
    <row r="903" spans="1:13" s="87" customFormat="1" ht="15.5" x14ac:dyDescent="0.35">
      <c r="A903" s="286">
        <v>122</v>
      </c>
      <c r="B903" s="321" t="s">
        <v>1345</v>
      </c>
      <c r="C903" s="158">
        <v>189.1</v>
      </c>
      <c r="D903" s="158"/>
      <c r="E903" s="158"/>
      <c r="F903" s="158">
        <f t="shared" si="94"/>
        <v>189.1</v>
      </c>
      <c r="G903" s="888">
        <f t="shared" si="89"/>
        <v>1.5213836465337435E-3</v>
      </c>
      <c r="H903" s="397">
        <f t="shared" ref="H903:H966" si="95">G903*4281.45</f>
        <v>6.513728013451896</v>
      </c>
      <c r="I903" s="387">
        <f t="shared" si="93"/>
        <v>1.433020162959417</v>
      </c>
      <c r="J903" s="387">
        <v>2.5542123236925733</v>
      </c>
      <c r="K903" s="387">
        <v>0.83728770537709185</v>
      </c>
      <c r="L903" s="530">
        <f t="shared" si="92"/>
        <v>5.9959006903654036E-2</v>
      </c>
      <c r="M903" s="5"/>
    </row>
    <row r="904" spans="1:13" s="87" customFormat="1" ht="15.5" x14ac:dyDescent="0.35">
      <c r="A904" s="286">
        <v>123</v>
      </c>
      <c r="B904" s="321" t="s">
        <v>1346</v>
      </c>
      <c r="C904" s="158">
        <v>590.4</v>
      </c>
      <c r="D904" s="158"/>
      <c r="E904" s="158"/>
      <c r="F904" s="158">
        <f t="shared" si="94"/>
        <v>590.4</v>
      </c>
      <c r="G904" s="888">
        <f t="shared" si="89"/>
        <v>4.7499994971629935E-3</v>
      </c>
      <c r="H904" s="397">
        <f t="shared" si="95"/>
        <v>20.336885347128497</v>
      </c>
      <c r="I904" s="387">
        <f t="shared" si="93"/>
        <v>4.4741147763682694</v>
      </c>
      <c r="J904" s="387">
        <v>7.9746533892548666</v>
      </c>
      <c r="K904" s="387">
        <v>8.7799392599953823</v>
      </c>
      <c r="L904" s="530">
        <f t="shared" si="92"/>
        <v>7.0402426783108082E-2</v>
      </c>
      <c r="M904" s="5"/>
    </row>
    <row r="905" spans="1:13" s="87" customFormat="1" ht="15.5" x14ac:dyDescent="0.35">
      <c r="A905" s="286">
        <v>124</v>
      </c>
      <c r="B905" s="321" t="s">
        <v>1347</v>
      </c>
      <c r="C905" s="158">
        <v>761.4</v>
      </c>
      <c r="D905" s="158"/>
      <c r="E905" s="158"/>
      <c r="F905" s="158">
        <f t="shared" si="94"/>
        <v>761.4</v>
      </c>
      <c r="G905" s="888">
        <f t="shared" si="89"/>
        <v>6.1257615466461775E-3</v>
      </c>
      <c r="H905" s="397">
        <f t="shared" si="95"/>
        <v>26.227141773888274</v>
      </c>
      <c r="I905" s="387">
        <f t="shared" si="93"/>
        <v>5.7699711902554203</v>
      </c>
      <c r="J905" s="387">
        <v>10.284385316020758</v>
      </c>
      <c r="K905" s="387">
        <v>11.322909472494045</v>
      </c>
      <c r="L905" s="530">
        <f t="shared" si="92"/>
        <v>7.0402426783108096E-2</v>
      </c>
      <c r="M905" s="5"/>
    </row>
    <row r="906" spans="1:13" s="87" customFormat="1" ht="15.5" x14ac:dyDescent="0.35">
      <c r="A906" s="286">
        <v>125</v>
      </c>
      <c r="B906" s="321" t="s">
        <v>1348</v>
      </c>
      <c r="C906" s="158">
        <v>538.82000000000005</v>
      </c>
      <c r="D906" s="158"/>
      <c r="E906" s="158">
        <v>38.299999999999997</v>
      </c>
      <c r="F906" s="158">
        <f t="shared" si="94"/>
        <v>577.12</v>
      </c>
      <c r="G906" s="888">
        <f t="shared" si="89"/>
        <v>4.6431566900452352E-3</v>
      </c>
      <c r="H906" s="397">
        <f t="shared" si="95"/>
        <v>19.879443210594172</v>
      </c>
      <c r="I906" s="387">
        <f t="shared" si="93"/>
        <v>4.3734775063307181</v>
      </c>
      <c r="J906" s="387">
        <v>7.7952777168136329</v>
      </c>
      <c r="K906" s="387">
        <v>1.6346167539827985</v>
      </c>
      <c r="L906" s="530">
        <f t="shared" si="92"/>
        <v>5.8363624874759698E-2</v>
      </c>
      <c r="M906" s="5"/>
    </row>
    <row r="907" spans="1:13" s="87" customFormat="1" ht="15.5" x14ac:dyDescent="0.35">
      <c r="A907" s="286">
        <v>126</v>
      </c>
      <c r="B907" s="321" t="s">
        <v>1349</v>
      </c>
      <c r="C907" s="158">
        <v>102.8</v>
      </c>
      <c r="D907" s="158"/>
      <c r="E907" s="163">
        <v>34</v>
      </c>
      <c r="F907" s="158">
        <f t="shared" si="94"/>
        <v>136.80000000000001</v>
      </c>
      <c r="G907" s="888">
        <f t="shared" si="89"/>
        <v>1.1006096395865474E-3</v>
      </c>
      <c r="H907" s="397">
        <f t="shared" si="95"/>
        <v>4.7122051414078232</v>
      </c>
      <c r="I907" s="387">
        <f t="shared" si="93"/>
        <v>1.0366851311097212</v>
      </c>
      <c r="J907" s="387">
        <v>1.8477855414127131</v>
      </c>
      <c r="K907" s="387">
        <v>0.60571633048961493</v>
      </c>
      <c r="L907" s="530">
        <f t="shared" si="92"/>
        <v>5.9959006903654036E-2</v>
      </c>
      <c r="M907" s="5"/>
    </row>
    <row r="908" spans="1:13" s="87" customFormat="1" ht="15.5" x14ac:dyDescent="0.35">
      <c r="A908" s="286">
        <v>127</v>
      </c>
      <c r="B908" s="321" t="s">
        <v>1350</v>
      </c>
      <c r="C908" s="158">
        <v>578</v>
      </c>
      <c r="D908" s="158"/>
      <c r="E908" s="158"/>
      <c r="F908" s="158">
        <f t="shared" si="94"/>
        <v>578</v>
      </c>
      <c r="G908" s="888">
        <f t="shared" si="89"/>
        <v>4.6502366350952076E-3</v>
      </c>
      <c r="H908" s="397">
        <f t="shared" si="95"/>
        <v>19.909755641328378</v>
      </c>
      <c r="I908" s="387">
        <f t="shared" si="93"/>
        <v>4.3801462410922429</v>
      </c>
      <c r="J908" s="387">
        <v>7.8071640565537139</v>
      </c>
      <c r="K908" s="387">
        <v>1.6371092386367783</v>
      </c>
      <c r="L908" s="530">
        <f t="shared" si="92"/>
        <v>5.8363624874759712E-2</v>
      </c>
      <c r="M908" s="5"/>
    </row>
    <row r="909" spans="1:13" s="87" customFormat="1" ht="15.5" x14ac:dyDescent="0.35">
      <c r="A909" s="286">
        <v>128</v>
      </c>
      <c r="B909" s="321" t="s">
        <v>1351</v>
      </c>
      <c r="C909" s="158">
        <v>150</v>
      </c>
      <c r="D909" s="158"/>
      <c r="E909" s="158"/>
      <c r="F909" s="158">
        <f t="shared" si="94"/>
        <v>150</v>
      </c>
      <c r="G909" s="888">
        <f t="shared" si="89"/>
        <v>1.2068088153361265E-3</v>
      </c>
      <c r="H909" s="397">
        <f t="shared" si="95"/>
        <v>5.1668916024208587</v>
      </c>
      <c r="I909" s="387">
        <f t="shared" si="93"/>
        <v>1.1367161525325888</v>
      </c>
      <c r="J909" s="387">
        <v>2.0260806375139397</v>
      </c>
      <c r="K909" s="387">
        <v>2.4699829293329758</v>
      </c>
      <c r="L909" s="530">
        <f t="shared" si="92"/>
        <v>7.1997808812002434E-2</v>
      </c>
      <c r="M909" s="5"/>
    </row>
    <row r="910" spans="1:13" s="87" customFormat="1" ht="15.5" x14ac:dyDescent="0.35">
      <c r="A910" s="286">
        <v>129</v>
      </c>
      <c r="B910" s="321" t="s">
        <v>1352</v>
      </c>
      <c r="C910" s="158">
        <v>106.6</v>
      </c>
      <c r="D910" s="158"/>
      <c r="E910" s="158"/>
      <c r="F910" s="158">
        <f t="shared" si="94"/>
        <v>106.6</v>
      </c>
      <c r="G910" s="888">
        <f t="shared" ref="G910:G973" si="96">2/248589.5*F910</f>
        <v>8.5763879809887386E-4</v>
      </c>
      <c r="H910" s="397">
        <f t="shared" si="95"/>
        <v>3.6719376321204233</v>
      </c>
      <c r="I910" s="387">
        <f t="shared" si="93"/>
        <v>0.80782627906649318</v>
      </c>
      <c r="J910" s="387">
        <v>1.4398679730599064</v>
      </c>
      <c r="K910" s="387">
        <v>0.47199825168269699</v>
      </c>
      <c r="L910" s="530">
        <f t="shared" si="92"/>
        <v>5.9959006903654036E-2</v>
      </c>
      <c r="M910" s="5"/>
    </row>
    <row r="911" spans="1:13" s="87" customFormat="1" ht="15.5" x14ac:dyDescent="0.35">
      <c r="A911" s="286">
        <v>130</v>
      </c>
      <c r="B911" s="321" t="s">
        <v>1353</v>
      </c>
      <c r="C911" s="158">
        <v>128.4</v>
      </c>
      <c r="D911" s="158"/>
      <c r="E911" s="158"/>
      <c r="F911" s="158">
        <f t="shared" si="94"/>
        <v>128.4</v>
      </c>
      <c r="G911" s="888">
        <f t="shared" si="96"/>
        <v>1.0330283459277243E-3</v>
      </c>
      <c r="H911" s="397">
        <f t="shared" si="95"/>
        <v>4.4228592116722547</v>
      </c>
      <c r="I911" s="387">
        <f t="shared" si="93"/>
        <v>0.97302902656789603</v>
      </c>
      <c r="J911" s="387">
        <v>1.7343250257119325</v>
      </c>
      <c r="K911" s="387">
        <v>0.56852322247709464</v>
      </c>
      <c r="L911" s="530">
        <f t="shared" si="92"/>
        <v>5.9959006903654029E-2</v>
      </c>
      <c r="M911" s="5"/>
    </row>
    <row r="912" spans="1:13" s="87" customFormat="1" ht="15.5" x14ac:dyDescent="0.35">
      <c r="A912" s="286">
        <v>131</v>
      </c>
      <c r="B912" s="321" t="s">
        <v>1354</v>
      </c>
      <c r="C912" s="158">
        <v>221.8</v>
      </c>
      <c r="D912" s="158"/>
      <c r="E912" s="158">
        <v>34.700000000000003</v>
      </c>
      <c r="F912" s="158">
        <f t="shared" si="94"/>
        <v>256.5</v>
      </c>
      <c r="G912" s="888">
        <f t="shared" si="96"/>
        <v>2.0636430742247765E-3</v>
      </c>
      <c r="H912" s="397">
        <f t="shared" si="95"/>
        <v>8.8353846401396687</v>
      </c>
      <c r="I912" s="387">
        <f t="shared" si="93"/>
        <v>1.9437846208307272</v>
      </c>
      <c r="J912" s="387">
        <v>3.4645978901488372</v>
      </c>
      <c r="K912" s="387">
        <v>1.1357181196680279</v>
      </c>
      <c r="L912" s="530">
        <f t="shared" si="92"/>
        <v>5.9959006903654036E-2</v>
      </c>
      <c r="M912" s="5"/>
    </row>
    <row r="913" spans="1:13" s="87" customFormat="1" ht="15.5" x14ac:dyDescent="0.35">
      <c r="A913" s="286">
        <v>132</v>
      </c>
      <c r="B913" s="321" t="s">
        <v>1355</v>
      </c>
      <c r="C913" s="158">
        <v>142.1</v>
      </c>
      <c r="D913" s="158"/>
      <c r="E913" s="158"/>
      <c r="F913" s="158">
        <f t="shared" si="94"/>
        <v>142.1</v>
      </c>
      <c r="G913" s="888">
        <f t="shared" si="96"/>
        <v>1.1432502177284238E-3</v>
      </c>
      <c r="H913" s="397">
        <f t="shared" si="95"/>
        <v>4.89476864469336</v>
      </c>
      <c r="I913" s="387">
        <f t="shared" si="93"/>
        <v>1.0768491018325392</v>
      </c>
      <c r="J913" s="387">
        <v>1.9193737239382056</v>
      </c>
      <c r="K913" s="387">
        <v>0.62918341054513349</v>
      </c>
      <c r="L913" s="530">
        <f t="shared" si="92"/>
        <v>5.9959006903654036E-2</v>
      </c>
      <c r="M913" s="5"/>
    </row>
    <row r="914" spans="1:13" s="87" customFormat="1" ht="15.5" x14ac:dyDescent="0.35">
      <c r="A914" s="286">
        <v>133</v>
      </c>
      <c r="B914" s="321" t="s">
        <v>1356</v>
      </c>
      <c r="C914" s="158">
        <v>259.7</v>
      </c>
      <c r="D914" s="158"/>
      <c r="E914" s="158"/>
      <c r="F914" s="158">
        <f t="shared" si="94"/>
        <v>259.7</v>
      </c>
      <c r="G914" s="888">
        <f t="shared" si="96"/>
        <v>2.089388328951947E-3</v>
      </c>
      <c r="H914" s="397">
        <f t="shared" si="95"/>
        <v>8.9456116609913128</v>
      </c>
      <c r="I914" s="387">
        <f t="shared" si="93"/>
        <v>1.9680345654180889</v>
      </c>
      <c r="J914" s="387">
        <v>3.5078209437491341</v>
      </c>
      <c r="K914" s="387">
        <v>1.1498869227204165</v>
      </c>
      <c r="L914" s="530">
        <f t="shared" si="92"/>
        <v>5.9959006903654036E-2</v>
      </c>
      <c r="M914" s="5"/>
    </row>
    <row r="915" spans="1:13" s="87" customFormat="1" ht="15.5" x14ac:dyDescent="0.35">
      <c r="A915" s="286">
        <v>134</v>
      </c>
      <c r="B915" s="321" t="s">
        <v>1357</v>
      </c>
      <c r="C915" s="158">
        <v>204.3</v>
      </c>
      <c r="D915" s="158"/>
      <c r="E915" s="158">
        <v>105.1</v>
      </c>
      <c r="F915" s="158">
        <f t="shared" si="94"/>
        <v>309.39999999999998</v>
      </c>
      <c r="G915" s="888">
        <f t="shared" si="96"/>
        <v>2.4892443164333169E-3</v>
      </c>
      <c r="H915" s="397">
        <f t="shared" si="95"/>
        <v>10.657575078593425</v>
      </c>
      <c r="I915" s="387">
        <f t="shared" si="93"/>
        <v>2.3446665172905536</v>
      </c>
      <c r="J915" s="387">
        <v>4.1791289949787531</v>
      </c>
      <c r="K915" s="387">
        <v>1.3699461451278276</v>
      </c>
      <c r="L915" s="530">
        <f t="shared" si="92"/>
        <v>5.995900690365405E-2</v>
      </c>
      <c r="M915" s="5"/>
    </row>
    <row r="916" spans="1:13" s="87" customFormat="1" ht="15.5" x14ac:dyDescent="0.35">
      <c r="A916" s="286">
        <v>135</v>
      </c>
      <c r="B916" s="321" t="s">
        <v>1358</v>
      </c>
      <c r="C916" s="158">
        <v>432.1</v>
      </c>
      <c r="D916" s="158"/>
      <c r="E916" s="158"/>
      <c r="F916" s="158">
        <f t="shared" si="94"/>
        <v>432.1</v>
      </c>
      <c r="G916" s="888">
        <f t="shared" si="96"/>
        <v>3.4764139273782686E-3</v>
      </c>
      <c r="H916" s="397">
        <f t="shared" si="95"/>
        <v>14.884092409373688</v>
      </c>
      <c r="I916" s="387">
        <f t="shared" si="93"/>
        <v>3.2745003300622115</v>
      </c>
      <c r="J916" s="387">
        <v>5.8364629564651569</v>
      </c>
      <c r="K916" s="387">
        <v>1.9132311871678553</v>
      </c>
      <c r="L916" s="530">
        <f t="shared" si="92"/>
        <v>5.9959006903654036E-2</v>
      </c>
      <c r="M916" s="5"/>
    </row>
    <row r="917" spans="1:13" s="87" customFormat="1" ht="15.5" x14ac:dyDescent="0.35">
      <c r="A917" s="286">
        <v>136</v>
      </c>
      <c r="B917" s="321" t="s">
        <v>1359</v>
      </c>
      <c r="C917" s="158">
        <v>164.2</v>
      </c>
      <c r="D917" s="158"/>
      <c r="E917" s="158">
        <v>77.7</v>
      </c>
      <c r="F917" s="158">
        <f t="shared" si="94"/>
        <v>241.89999999999998</v>
      </c>
      <c r="G917" s="888">
        <f t="shared" si="96"/>
        <v>1.9461803495320598E-3</v>
      </c>
      <c r="H917" s="397">
        <f t="shared" si="95"/>
        <v>8.3324738575040378</v>
      </c>
      <c r="I917" s="387">
        <f t="shared" si="93"/>
        <v>1.8331442486508884</v>
      </c>
      <c r="J917" s="387">
        <v>3.2673927080974798</v>
      </c>
      <c r="K917" s="387">
        <v>1.0710729557415044</v>
      </c>
      <c r="L917" s="530">
        <f t="shared" si="92"/>
        <v>5.9959006903654036E-2</v>
      </c>
      <c r="M917" s="5"/>
    </row>
    <row r="918" spans="1:13" s="87" customFormat="1" ht="15.5" x14ac:dyDescent="0.35">
      <c r="A918" s="286">
        <v>137</v>
      </c>
      <c r="B918" s="321" t="s">
        <v>1360</v>
      </c>
      <c r="C918" s="158">
        <v>278.3</v>
      </c>
      <c r="D918" s="158"/>
      <c r="E918" s="158"/>
      <c r="F918" s="158">
        <f t="shared" si="94"/>
        <v>278.3</v>
      </c>
      <c r="G918" s="888">
        <f t="shared" si="96"/>
        <v>2.2390326220536267E-3</v>
      </c>
      <c r="H918" s="397">
        <f t="shared" si="95"/>
        <v>9.5863062196914992</v>
      </c>
      <c r="I918" s="387">
        <f t="shared" si="93"/>
        <v>2.1089873683321296</v>
      </c>
      <c r="J918" s="387">
        <v>3.7590549428008635</v>
      </c>
      <c r="K918" s="387">
        <v>1.2322430904624255</v>
      </c>
      <c r="L918" s="530">
        <f t="shared" si="92"/>
        <v>5.9959006903654036E-2</v>
      </c>
      <c r="M918" s="5"/>
    </row>
    <row r="919" spans="1:13" s="87" customFormat="1" ht="15.5" x14ac:dyDescent="0.35">
      <c r="A919" s="286">
        <v>138</v>
      </c>
      <c r="B919" s="321" t="s">
        <v>1361</v>
      </c>
      <c r="C919" s="163">
        <v>150</v>
      </c>
      <c r="D919" s="158"/>
      <c r="E919" s="158"/>
      <c r="F919" s="158">
        <f t="shared" si="94"/>
        <v>150</v>
      </c>
      <c r="G919" s="888">
        <f t="shared" si="96"/>
        <v>1.2068088153361265E-3</v>
      </c>
      <c r="H919" s="397">
        <f t="shared" si="95"/>
        <v>5.1668916024208587</v>
      </c>
      <c r="I919" s="387">
        <f t="shared" si="93"/>
        <v>1.1367161525325888</v>
      </c>
      <c r="J919" s="387">
        <v>2.0260806375139397</v>
      </c>
      <c r="K919" s="387">
        <v>0.66416264308071804</v>
      </c>
      <c r="L919" s="530">
        <f t="shared" si="92"/>
        <v>5.9959006903654029E-2</v>
      </c>
      <c r="M919" s="5"/>
    </row>
    <row r="920" spans="1:13" s="87" customFormat="1" ht="15.5" x14ac:dyDescent="0.35">
      <c r="A920" s="286">
        <v>139</v>
      </c>
      <c r="B920" s="321" t="s">
        <v>1362</v>
      </c>
      <c r="C920" s="158">
        <v>140.6</v>
      </c>
      <c r="D920" s="158"/>
      <c r="E920" s="158"/>
      <c r="F920" s="158">
        <f t="shared" si="94"/>
        <v>140.6</v>
      </c>
      <c r="G920" s="888">
        <f t="shared" si="96"/>
        <v>1.1311821295750626E-3</v>
      </c>
      <c r="H920" s="397">
        <f t="shared" si="95"/>
        <v>4.8430997286691513</v>
      </c>
      <c r="I920" s="387">
        <f t="shared" si="93"/>
        <v>1.0654819403072133</v>
      </c>
      <c r="J920" s="387">
        <v>1.8991129175630661</v>
      </c>
      <c r="K920" s="387">
        <v>2.3151973324281094</v>
      </c>
      <c r="L920" s="530">
        <f t="shared" si="92"/>
        <v>7.199780881200242E-2</v>
      </c>
      <c r="M920" s="5"/>
    </row>
    <row r="921" spans="1:13" s="87" customFormat="1" ht="15.5" x14ac:dyDescent="0.35">
      <c r="A921" s="286">
        <v>140</v>
      </c>
      <c r="B921" s="321" t="s">
        <v>1363</v>
      </c>
      <c r="C921" s="158">
        <v>209.1</v>
      </c>
      <c r="D921" s="158"/>
      <c r="E921" s="158"/>
      <c r="F921" s="158">
        <f t="shared" si="94"/>
        <v>209.1</v>
      </c>
      <c r="G921" s="888">
        <f t="shared" si="96"/>
        <v>1.6822914885785602E-3</v>
      </c>
      <c r="H921" s="397">
        <f t="shared" si="95"/>
        <v>7.2026468937746762</v>
      </c>
      <c r="I921" s="387">
        <f t="shared" si="93"/>
        <v>1.5845823166304287</v>
      </c>
      <c r="J921" s="387">
        <v>2.8243564086944319</v>
      </c>
      <c r="K921" s="387">
        <v>3.4431562034901688</v>
      </c>
      <c r="L921" s="530">
        <f t="shared" si="92"/>
        <v>7.199780881200242E-2</v>
      </c>
      <c r="M921" s="5"/>
    </row>
    <row r="922" spans="1:13" s="87" customFormat="1" ht="15.5" x14ac:dyDescent="0.35">
      <c r="A922" s="286">
        <v>141</v>
      </c>
      <c r="B922" s="321" t="s">
        <v>1364</v>
      </c>
      <c r="C922" s="158">
        <v>463.5</v>
      </c>
      <c r="D922" s="158"/>
      <c r="E922" s="158"/>
      <c r="F922" s="158">
        <f t="shared" si="94"/>
        <v>463.5</v>
      </c>
      <c r="G922" s="888">
        <f t="shared" si="96"/>
        <v>3.7290392393886308E-3</v>
      </c>
      <c r="H922" s="397">
        <f t="shared" si="95"/>
        <v>15.965695051480452</v>
      </c>
      <c r="I922" s="387">
        <f t="shared" si="93"/>
        <v>3.5124529113256995</v>
      </c>
      <c r="J922" s="387">
        <v>6.2605891699180738</v>
      </c>
      <c r="K922" s="387">
        <v>7.6322472516388968</v>
      </c>
      <c r="L922" s="530">
        <f t="shared" si="92"/>
        <v>7.1997808812002434E-2</v>
      </c>
      <c r="M922" s="5"/>
    </row>
    <row r="923" spans="1:13" s="87" customFormat="1" ht="15.5" x14ac:dyDescent="0.35">
      <c r="A923" s="286">
        <v>142</v>
      </c>
      <c r="B923" s="321" t="s">
        <v>1365</v>
      </c>
      <c r="C923" s="158">
        <v>126</v>
      </c>
      <c r="D923" s="158"/>
      <c r="E923" s="158"/>
      <c r="F923" s="158">
        <f t="shared" si="94"/>
        <v>126</v>
      </c>
      <c r="G923" s="888">
        <f t="shared" si="96"/>
        <v>1.0137194048823463E-3</v>
      </c>
      <c r="H923" s="397">
        <f t="shared" si="95"/>
        <v>4.3401889460335212</v>
      </c>
      <c r="I923" s="387">
        <f t="shared" si="93"/>
        <v>0.95484156812737464</v>
      </c>
      <c r="J923" s="387">
        <v>1.7019077355117094</v>
      </c>
      <c r="K923" s="387">
        <v>0.55789662018780328</v>
      </c>
      <c r="L923" s="530">
        <f t="shared" si="92"/>
        <v>5.9959006903654036E-2</v>
      </c>
      <c r="M923" s="5"/>
    </row>
    <row r="924" spans="1:13" s="87" customFormat="1" ht="15.5" x14ac:dyDescent="0.35">
      <c r="A924" s="286">
        <v>143</v>
      </c>
      <c r="B924" s="321" t="s">
        <v>1366</v>
      </c>
      <c r="C924" s="158">
        <v>725.1</v>
      </c>
      <c r="D924" s="158"/>
      <c r="E924" s="158"/>
      <c r="F924" s="158">
        <f t="shared" si="94"/>
        <v>725.1</v>
      </c>
      <c r="G924" s="888">
        <f t="shared" si="96"/>
        <v>5.833713813334836E-3</v>
      </c>
      <c r="H924" s="397">
        <f t="shared" si="95"/>
        <v>24.976754006102432</v>
      </c>
      <c r="I924" s="387">
        <f t="shared" si="93"/>
        <v>5.494885881342535</v>
      </c>
      <c r="J924" s="387">
        <v>9.7940738017423872</v>
      </c>
      <c r="K924" s="387">
        <v>3.2105622166521912</v>
      </c>
      <c r="L924" s="530">
        <f t="shared" si="92"/>
        <v>5.9959006903654036E-2</v>
      </c>
      <c r="M924" s="5"/>
    </row>
    <row r="925" spans="1:13" s="87" customFormat="1" ht="15.5" x14ac:dyDescent="0.35">
      <c r="A925" s="286">
        <v>144</v>
      </c>
      <c r="B925" s="321" t="s">
        <v>2161</v>
      </c>
      <c r="C925" s="158">
        <v>466.88</v>
      </c>
      <c r="D925" s="158"/>
      <c r="E925" s="158"/>
      <c r="F925" s="158">
        <f t="shared" si="94"/>
        <v>466.88</v>
      </c>
      <c r="G925" s="888">
        <f t="shared" si="96"/>
        <v>3.756232664694205E-3</v>
      </c>
      <c r="H925" s="397">
        <f t="shared" si="95"/>
        <v>16.082122342255005</v>
      </c>
      <c r="I925" s="387">
        <f t="shared" si="93"/>
        <v>3.5380669152961013</v>
      </c>
      <c r="J925" s="387">
        <v>6.3062435202833882</v>
      </c>
      <c r="K925" s="387">
        <v>2.0672283653435044</v>
      </c>
      <c r="L925" s="530">
        <f t="shared" si="92"/>
        <v>5.9959006903654043E-2</v>
      </c>
      <c r="M925" s="5"/>
    </row>
    <row r="926" spans="1:13" s="87" customFormat="1" ht="15.5" x14ac:dyDescent="0.35">
      <c r="A926" s="286">
        <v>145</v>
      </c>
      <c r="B926" s="321" t="s">
        <v>1367</v>
      </c>
      <c r="C926" s="158">
        <v>138.1</v>
      </c>
      <c r="D926" s="158"/>
      <c r="E926" s="158"/>
      <c r="F926" s="158">
        <f t="shared" si="94"/>
        <v>138.1</v>
      </c>
      <c r="G926" s="888">
        <f t="shared" si="96"/>
        <v>1.1110686493194604E-3</v>
      </c>
      <c r="H926" s="397">
        <f t="shared" si="95"/>
        <v>4.7569848686288037</v>
      </c>
      <c r="I926" s="387">
        <f t="shared" si="93"/>
        <v>1.0465366710983368</v>
      </c>
      <c r="J926" s="387">
        <v>1.8653449069378338</v>
      </c>
      <c r="K926" s="387">
        <v>0.61147240672964775</v>
      </c>
      <c r="L926" s="530">
        <f t="shared" si="92"/>
        <v>5.9959006903654029E-2</v>
      </c>
      <c r="M926" s="5"/>
    </row>
    <row r="927" spans="1:13" s="87" customFormat="1" ht="15.5" x14ac:dyDescent="0.35">
      <c r="A927" s="286">
        <v>146</v>
      </c>
      <c r="B927" s="321" t="s">
        <v>1368</v>
      </c>
      <c r="C927" s="158">
        <v>807</v>
      </c>
      <c r="D927" s="158"/>
      <c r="E927" s="158"/>
      <c r="F927" s="158">
        <f t="shared" si="94"/>
        <v>807</v>
      </c>
      <c r="G927" s="888">
        <f t="shared" si="96"/>
        <v>6.4926314265083603E-3</v>
      </c>
      <c r="H927" s="397">
        <f t="shared" si="95"/>
        <v>27.797876821024218</v>
      </c>
      <c r="I927" s="387">
        <f t="shared" si="93"/>
        <v>6.1155329006253281</v>
      </c>
      <c r="J927" s="387">
        <v>10.900313829824997</v>
      </c>
      <c r="K927" s="387">
        <v>2.28572172245654</v>
      </c>
      <c r="L927" s="530">
        <f t="shared" si="92"/>
        <v>5.8363624874759705E-2</v>
      </c>
      <c r="M927" s="5"/>
    </row>
    <row r="928" spans="1:13" s="87" customFormat="1" ht="15.5" x14ac:dyDescent="0.35">
      <c r="A928" s="286">
        <v>147</v>
      </c>
      <c r="B928" s="321" t="s">
        <v>1369</v>
      </c>
      <c r="C928" s="158">
        <v>1555.2</v>
      </c>
      <c r="D928" s="158"/>
      <c r="E928" s="158"/>
      <c r="F928" s="158">
        <f t="shared" si="94"/>
        <v>1555.2</v>
      </c>
      <c r="G928" s="888">
        <f t="shared" si="96"/>
        <v>1.2512193797404959E-2</v>
      </c>
      <c r="H928" s="397">
        <f t="shared" si="95"/>
        <v>53.570332133899463</v>
      </c>
      <c r="I928" s="387">
        <f t="shared" si="93"/>
        <v>11.785473069457883</v>
      </c>
      <c r="J928" s="387">
        <v>21.006404049744528</v>
      </c>
      <c r="K928" s="387">
        <v>6.8860382834608842</v>
      </c>
      <c r="L928" s="530">
        <f t="shared" si="92"/>
        <v>5.9959006903654036E-2</v>
      </c>
      <c r="M928" s="5"/>
    </row>
    <row r="929" spans="1:13" s="87" customFormat="1" ht="15.5" x14ac:dyDescent="0.35">
      <c r="A929" s="286">
        <v>148</v>
      </c>
      <c r="B929" s="321" t="s">
        <v>1370</v>
      </c>
      <c r="C929" s="158">
        <v>1514.3</v>
      </c>
      <c r="D929" s="158"/>
      <c r="E929" s="158"/>
      <c r="F929" s="158">
        <f t="shared" si="94"/>
        <v>1514.3</v>
      </c>
      <c r="G929" s="888">
        <f t="shared" si="96"/>
        <v>1.2183137260423308E-2</v>
      </c>
      <c r="H929" s="397">
        <f t="shared" si="95"/>
        <v>52.161493023639373</v>
      </c>
      <c r="I929" s="387">
        <f t="shared" si="93"/>
        <v>11.475528465200663</v>
      </c>
      <c r="J929" s="387">
        <v>20.453959395915724</v>
      </c>
      <c r="K929" s="387">
        <v>4.2890562630928608</v>
      </c>
      <c r="L929" s="530">
        <f t="shared" si="92"/>
        <v>5.8363624874759698E-2</v>
      </c>
      <c r="M929" s="5"/>
    </row>
    <row r="930" spans="1:13" s="87" customFormat="1" ht="15.5" x14ac:dyDescent="0.35">
      <c r="A930" s="286">
        <v>149</v>
      </c>
      <c r="B930" s="321" t="s">
        <v>1371</v>
      </c>
      <c r="C930" s="163">
        <v>394</v>
      </c>
      <c r="D930" s="158"/>
      <c r="E930" s="158"/>
      <c r="F930" s="158">
        <f t="shared" si="94"/>
        <v>394</v>
      </c>
      <c r="G930" s="888">
        <f t="shared" si="96"/>
        <v>3.1698844882828924E-3</v>
      </c>
      <c r="H930" s="397">
        <f t="shared" si="95"/>
        <v>13.571701942358789</v>
      </c>
      <c r="I930" s="387">
        <f t="shared" si="93"/>
        <v>2.9857744273189337</v>
      </c>
      <c r="J930" s="387">
        <v>5.321838474536615</v>
      </c>
      <c r="K930" s="387">
        <v>1.1159533564409876</v>
      </c>
      <c r="L930" s="530">
        <f t="shared" si="92"/>
        <v>5.8363624874759705E-2</v>
      </c>
      <c r="M930" s="5"/>
    </row>
    <row r="931" spans="1:13" s="87" customFormat="1" ht="15.5" x14ac:dyDescent="0.35">
      <c r="A931" s="286">
        <v>150</v>
      </c>
      <c r="B931" s="321" t="s">
        <v>2162</v>
      </c>
      <c r="C931" s="158">
        <v>572.5</v>
      </c>
      <c r="D931" s="158"/>
      <c r="E931" s="158"/>
      <c r="F931" s="158">
        <f t="shared" si="94"/>
        <v>572.5</v>
      </c>
      <c r="G931" s="888">
        <f t="shared" si="96"/>
        <v>4.6059869785328826E-3</v>
      </c>
      <c r="H931" s="397">
        <f t="shared" si="95"/>
        <v>19.72030294923961</v>
      </c>
      <c r="I931" s="387">
        <f t="shared" si="93"/>
        <v>4.3384666488327142</v>
      </c>
      <c r="J931" s="387">
        <v>7.7328744331782042</v>
      </c>
      <c r="K931" s="387">
        <v>1.6215312095494041</v>
      </c>
      <c r="L931" s="530">
        <f t="shared" si="92"/>
        <v>5.8363624874759705E-2</v>
      </c>
      <c r="M931" s="5"/>
    </row>
    <row r="932" spans="1:13" s="87" customFormat="1" ht="15.5" x14ac:dyDescent="0.35">
      <c r="A932" s="286">
        <v>151</v>
      </c>
      <c r="B932" s="321" t="s">
        <v>1372</v>
      </c>
      <c r="C932" s="158">
        <v>351.9</v>
      </c>
      <c r="D932" s="158"/>
      <c r="E932" s="158"/>
      <c r="F932" s="158">
        <f t="shared" si="94"/>
        <v>351.9</v>
      </c>
      <c r="G932" s="888">
        <f t="shared" si="96"/>
        <v>2.8311734807785526E-3</v>
      </c>
      <c r="H932" s="397">
        <f t="shared" si="95"/>
        <v>12.121527699279333</v>
      </c>
      <c r="I932" s="387">
        <f t="shared" si="93"/>
        <v>2.6667360938414535</v>
      </c>
      <c r="J932" s="387">
        <v>4.7531851756077028</v>
      </c>
      <c r="K932" s="387">
        <v>0.99671062469945038</v>
      </c>
      <c r="L932" s="530">
        <f t="shared" si="92"/>
        <v>5.8363624874759712E-2</v>
      </c>
      <c r="M932" s="5"/>
    </row>
    <row r="933" spans="1:13" s="87" customFormat="1" ht="15.5" x14ac:dyDescent="0.35">
      <c r="A933" s="286">
        <v>152</v>
      </c>
      <c r="B933" s="321" t="s">
        <v>1373</v>
      </c>
      <c r="C933" s="158">
        <v>449.4</v>
      </c>
      <c r="D933" s="158"/>
      <c r="E933" s="158"/>
      <c r="F933" s="158">
        <f t="shared" si="94"/>
        <v>449.4</v>
      </c>
      <c r="G933" s="888">
        <f t="shared" si="96"/>
        <v>3.6155992107470346E-3</v>
      </c>
      <c r="H933" s="397">
        <f t="shared" si="95"/>
        <v>15.48000724085289</v>
      </c>
      <c r="I933" s="387">
        <f t="shared" si="93"/>
        <v>3.4056015929876358</v>
      </c>
      <c r="J933" s="387">
        <v>6.0701375899917629</v>
      </c>
      <c r="K933" s="387">
        <v>1.27286659488472</v>
      </c>
      <c r="L933" s="530">
        <f t="shared" si="92"/>
        <v>5.8363624874759698E-2</v>
      </c>
      <c r="M933" s="5"/>
    </row>
    <row r="934" spans="1:13" s="87" customFormat="1" ht="15.5" x14ac:dyDescent="0.35">
      <c r="A934" s="286">
        <v>153</v>
      </c>
      <c r="B934" s="321" t="s">
        <v>1374</v>
      </c>
      <c r="C934" s="158">
        <v>1394.3</v>
      </c>
      <c r="D934" s="158"/>
      <c r="E934" s="158"/>
      <c r="F934" s="158">
        <f t="shared" si="94"/>
        <v>1394.3</v>
      </c>
      <c r="G934" s="888">
        <f t="shared" si="96"/>
        <v>1.1217690208154408E-2</v>
      </c>
      <c r="H934" s="397">
        <f t="shared" si="95"/>
        <v>48.027979741702687</v>
      </c>
      <c r="I934" s="387">
        <f t="shared" si="93"/>
        <v>10.566155543174592</v>
      </c>
      <c r="J934" s="387">
        <v>18.833094885904572</v>
      </c>
      <c r="K934" s="387">
        <v>3.9491719920956059</v>
      </c>
      <c r="L934" s="530">
        <f t="shared" si="92"/>
        <v>5.8363624874759712E-2</v>
      </c>
      <c r="M934" s="5"/>
    </row>
    <row r="935" spans="1:13" s="87" customFormat="1" ht="15.5" x14ac:dyDescent="0.35">
      <c r="A935" s="286">
        <v>154</v>
      </c>
      <c r="B935" s="321" t="s">
        <v>1375</v>
      </c>
      <c r="C935" s="158">
        <v>398.7</v>
      </c>
      <c r="D935" s="158"/>
      <c r="E935" s="158"/>
      <c r="F935" s="158">
        <f t="shared" si="94"/>
        <v>398.7</v>
      </c>
      <c r="G935" s="888">
        <f t="shared" si="96"/>
        <v>3.2076978311634239E-3</v>
      </c>
      <c r="H935" s="397">
        <f t="shared" si="95"/>
        <v>13.73359787923464</v>
      </c>
      <c r="I935" s="387">
        <f t="shared" si="93"/>
        <v>3.021391533431621</v>
      </c>
      <c r="J935" s="387">
        <v>5.3853223345120522</v>
      </c>
      <c r="K935" s="387">
        <v>1.1292654903883799</v>
      </c>
      <c r="L935" s="530">
        <f t="shared" si="92"/>
        <v>5.8363624874759705E-2</v>
      </c>
      <c r="M935" s="5"/>
    </row>
    <row r="936" spans="1:13" s="87" customFormat="1" ht="15.5" x14ac:dyDescent="0.35">
      <c r="A936" s="286">
        <v>155</v>
      </c>
      <c r="B936" s="321" t="s">
        <v>1376</v>
      </c>
      <c r="C936" s="158">
        <v>359.4</v>
      </c>
      <c r="D936" s="158"/>
      <c r="E936" s="158"/>
      <c r="F936" s="158">
        <f t="shared" si="94"/>
        <v>359.4</v>
      </c>
      <c r="G936" s="888">
        <f t="shared" si="96"/>
        <v>2.8915139215453588E-3</v>
      </c>
      <c r="H936" s="397">
        <f t="shared" si="95"/>
        <v>12.379872279400375</v>
      </c>
      <c r="I936" s="387">
        <f t="shared" si="93"/>
        <v>2.7235719014680826</v>
      </c>
      <c r="J936" s="387">
        <v>4.8544892074834003</v>
      </c>
      <c r="K936" s="387">
        <v>1.5913336928214006</v>
      </c>
      <c r="L936" s="530">
        <f t="shared" si="92"/>
        <v>5.9959006903654036E-2</v>
      </c>
      <c r="M936" s="5"/>
    </row>
    <row r="937" spans="1:13" s="87" customFormat="1" ht="15.5" x14ac:dyDescent="0.35">
      <c r="A937" s="286">
        <v>156</v>
      </c>
      <c r="B937" s="321" t="s">
        <v>1377</v>
      </c>
      <c r="C937" s="158">
        <v>694.9</v>
      </c>
      <c r="D937" s="158"/>
      <c r="E937" s="158"/>
      <c r="F937" s="158">
        <f t="shared" si="94"/>
        <v>694.9</v>
      </c>
      <c r="G937" s="888">
        <f t="shared" si="96"/>
        <v>5.5907429718471619E-3</v>
      </c>
      <c r="H937" s="397">
        <f t="shared" si="95"/>
        <v>23.936486496815029</v>
      </c>
      <c r="I937" s="387">
        <f t="shared" si="93"/>
        <v>5.2660270292993063</v>
      </c>
      <c r="J937" s="387">
        <v>9.3861562333895794</v>
      </c>
      <c r="K937" s="387">
        <v>1.9682131659666044</v>
      </c>
      <c r="L937" s="530">
        <f t="shared" si="92"/>
        <v>5.8363624874759705E-2</v>
      </c>
      <c r="M937" s="5"/>
    </row>
    <row r="938" spans="1:13" s="87" customFormat="1" ht="15.5" x14ac:dyDescent="0.35">
      <c r="A938" s="286">
        <v>157</v>
      </c>
      <c r="B938" s="321" t="s">
        <v>1378</v>
      </c>
      <c r="C938" s="158">
        <v>629.6</v>
      </c>
      <c r="D938" s="158"/>
      <c r="E938" s="158"/>
      <c r="F938" s="158">
        <f t="shared" si="94"/>
        <v>629.6</v>
      </c>
      <c r="G938" s="888">
        <f t="shared" si="96"/>
        <v>5.0653788675708352E-3</v>
      </c>
      <c r="H938" s="397">
        <f t="shared" si="95"/>
        <v>21.687166352561153</v>
      </c>
      <c r="I938" s="387">
        <f t="shared" si="93"/>
        <v>4.7711765975634535</v>
      </c>
      <c r="J938" s="387">
        <v>8.5041357958585095</v>
      </c>
      <c r="K938" s="387">
        <v>2.7877120005574678</v>
      </c>
      <c r="L938" s="530">
        <f t="shared" ref="L938:L1001" si="97">(K938+J938+I938+H938)/F938</f>
        <v>5.9959006903654036E-2</v>
      </c>
      <c r="M938" s="5"/>
    </row>
    <row r="939" spans="1:13" s="87" customFormat="1" ht="15.5" x14ac:dyDescent="0.35">
      <c r="A939" s="286">
        <v>158</v>
      </c>
      <c r="B939" s="321" t="s">
        <v>1379</v>
      </c>
      <c r="C939" s="158">
        <v>969.07</v>
      </c>
      <c r="D939" s="158"/>
      <c r="E939" s="158"/>
      <c r="F939" s="158">
        <f t="shared" si="94"/>
        <v>969.07</v>
      </c>
      <c r="G939" s="888">
        <f t="shared" si="96"/>
        <v>7.7965481245185347E-3</v>
      </c>
      <c r="H939" s="397">
        <f t="shared" si="95"/>
        <v>33.380530967719878</v>
      </c>
      <c r="I939" s="387">
        <f t="shared" si="93"/>
        <v>7.3437168128983732</v>
      </c>
      <c r="J939" s="387">
        <v>13.089426422637558</v>
      </c>
      <c r="K939" s="387">
        <v>14.411205519450755</v>
      </c>
      <c r="L939" s="530">
        <f t="shared" si="97"/>
        <v>7.0402426783108096E-2</v>
      </c>
      <c r="M939" s="5"/>
    </row>
    <row r="940" spans="1:13" s="87" customFormat="1" ht="15.5" x14ac:dyDescent="0.35">
      <c r="A940" s="286">
        <v>159</v>
      </c>
      <c r="B940" s="321" t="s">
        <v>1380</v>
      </c>
      <c r="C940" s="158">
        <v>315.7</v>
      </c>
      <c r="D940" s="158"/>
      <c r="E940" s="158"/>
      <c r="F940" s="158">
        <f t="shared" si="94"/>
        <v>315.7</v>
      </c>
      <c r="G940" s="888">
        <f t="shared" si="96"/>
        <v>2.5399302866774341E-3</v>
      </c>
      <c r="H940" s="397">
        <f t="shared" si="95"/>
        <v>10.8745845258951</v>
      </c>
      <c r="I940" s="387">
        <f t="shared" si="93"/>
        <v>2.3924085956969221</v>
      </c>
      <c r="J940" s="387">
        <v>4.2642243817543388</v>
      </c>
      <c r="K940" s="387">
        <v>1.3978409761372179</v>
      </c>
      <c r="L940" s="530">
        <f t="shared" si="97"/>
        <v>5.9959006903654036E-2</v>
      </c>
      <c r="M940" s="5"/>
    </row>
    <row r="941" spans="1:13" s="87" customFormat="1" ht="15.5" x14ac:dyDescent="0.35">
      <c r="A941" s="286">
        <v>160</v>
      </c>
      <c r="B941" s="321" t="s">
        <v>1381</v>
      </c>
      <c r="C941" s="158">
        <v>677.4</v>
      </c>
      <c r="D941" s="158"/>
      <c r="E941" s="158"/>
      <c r="F941" s="158">
        <f t="shared" si="94"/>
        <v>677.4</v>
      </c>
      <c r="G941" s="888">
        <f t="shared" si="96"/>
        <v>5.4499486100579473E-3</v>
      </c>
      <c r="H941" s="397">
        <f t="shared" si="95"/>
        <v>23.333682476532598</v>
      </c>
      <c r="I941" s="387">
        <f t="shared" si="93"/>
        <v>5.1334101448371712</v>
      </c>
      <c r="J941" s="387">
        <v>9.1497801590129519</v>
      </c>
      <c r="K941" s="387">
        <v>1.9186467097795048</v>
      </c>
      <c r="L941" s="530">
        <f t="shared" si="97"/>
        <v>5.8363624874759712E-2</v>
      </c>
      <c r="M941" s="5"/>
    </row>
    <row r="942" spans="1:13" s="87" customFormat="1" ht="15.5" x14ac:dyDescent="0.35">
      <c r="A942" s="286">
        <v>161</v>
      </c>
      <c r="B942" s="321" t="s">
        <v>1382</v>
      </c>
      <c r="C942" s="158">
        <v>255.8</v>
      </c>
      <c r="D942" s="158"/>
      <c r="E942" s="158"/>
      <c r="F942" s="158">
        <f t="shared" si="94"/>
        <v>255.8</v>
      </c>
      <c r="G942" s="888">
        <f t="shared" si="96"/>
        <v>2.0580112997532077E-3</v>
      </c>
      <c r="H942" s="397">
        <f t="shared" si="95"/>
        <v>8.8112724793283714</v>
      </c>
      <c r="I942" s="387">
        <f t="shared" si="93"/>
        <v>1.9384799454522417</v>
      </c>
      <c r="J942" s="387">
        <v>3.455142847173772</v>
      </c>
      <c r="K942" s="387">
        <v>1.132618694000318</v>
      </c>
      <c r="L942" s="530">
        <f t="shared" si="97"/>
        <v>5.9959006903654036E-2</v>
      </c>
      <c r="M942" s="5"/>
    </row>
    <row r="943" spans="1:13" s="87" customFormat="1" ht="15.5" x14ac:dyDescent="0.35">
      <c r="A943" s="286">
        <v>162</v>
      </c>
      <c r="B943" s="321" t="s">
        <v>1383</v>
      </c>
      <c r="C943" s="158">
        <v>167.8</v>
      </c>
      <c r="D943" s="158">
        <v>184.7</v>
      </c>
      <c r="E943" s="158"/>
      <c r="F943" s="158">
        <f t="shared" si="94"/>
        <v>352.5</v>
      </c>
      <c r="G943" s="888">
        <f t="shared" si="96"/>
        <v>2.8360007160398971E-3</v>
      </c>
      <c r="H943" s="397">
        <f t="shared" si="95"/>
        <v>12.142195265689017</v>
      </c>
      <c r="I943" s="387">
        <f t="shared" si="93"/>
        <v>2.6712829584515836</v>
      </c>
      <c r="J943" s="387">
        <v>4.7612894981577583</v>
      </c>
      <c r="K943" s="387">
        <v>10.175447886806086</v>
      </c>
      <c r="L943" s="530">
        <f t="shared" si="97"/>
        <v>8.4397774777601256E-2</v>
      </c>
      <c r="M943" s="5"/>
    </row>
    <row r="944" spans="1:13" s="87" customFormat="1" ht="15.5" x14ac:dyDescent="0.35">
      <c r="A944" s="286">
        <v>163</v>
      </c>
      <c r="B944" s="321" t="s">
        <v>1385</v>
      </c>
      <c r="C944" s="158">
        <v>642.9</v>
      </c>
      <c r="D944" s="158"/>
      <c r="E944" s="158"/>
      <c r="F944" s="158">
        <f t="shared" si="94"/>
        <v>642.9</v>
      </c>
      <c r="G944" s="888">
        <f t="shared" si="96"/>
        <v>5.172382582530638E-3</v>
      </c>
      <c r="H944" s="397">
        <f t="shared" si="95"/>
        <v>22.1452974079758</v>
      </c>
      <c r="I944" s="387">
        <f t="shared" si="93"/>
        <v>4.8719654297546757</v>
      </c>
      <c r="J944" s="387">
        <v>8.6837816123847453</v>
      </c>
      <c r="K944" s="387">
        <v>1.8209299818677938</v>
      </c>
      <c r="L944" s="530">
        <f t="shared" si="97"/>
        <v>5.8363624874759705E-2</v>
      </c>
      <c r="M944" s="5"/>
    </row>
    <row r="945" spans="1:13" s="87" customFormat="1" ht="15.5" x14ac:dyDescent="0.35">
      <c r="A945" s="286">
        <v>164</v>
      </c>
      <c r="B945" s="321" t="s">
        <v>1386</v>
      </c>
      <c r="C945" s="158">
        <v>324.39999999999998</v>
      </c>
      <c r="D945" s="158"/>
      <c r="E945" s="158"/>
      <c r="F945" s="158">
        <f t="shared" si="94"/>
        <v>324.39999999999998</v>
      </c>
      <c r="G945" s="888">
        <f t="shared" si="96"/>
        <v>2.6099251979669292E-3</v>
      </c>
      <c r="H945" s="397">
        <f t="shared" si="95"/>
        <v>11.174264238835509</v>
      </c>
      <c r="I945" s="387">
        <f t="shared" si="93"/>
        <v>2.4583381325438118</v>
      </c>
      <c r="J945" s="387">
        <v>4.3817370587301472</v>
      </c>
      <c r="K945" s="387">
        <v>1.4363624094358993</v>
      </c>
      <c r="L945" s="530">
        <f t="shared" si="97"/>
        <v>5.9959006903654036E-2</v>
      </c>
      <c r="M945" s="5"/>
    </row>
    <row r="946" spans="1:13" s="87" customFormat="1" ht="15.5" x14ac:dyDescent="0.35">
      <c r="A946" s="286">
        <v>165</v>
      </c>
      <c r="B946" s="321" t="s">
        <v>1387</v>
      </c>
      <c r="C946" s="163">
        <v>505</v>
      </c>
      <c r="D946" s="158"/>
      <c r="E946" s="158"/>
      <c r="F946" s="158">
        <f t="shared" si="94"/>
        <v>505</v>
      </c>
      <c r="G946" s="888">
        <f t="shared" si="96"/>
        <v>4.0629230116316258E-3</v>
      </c>
      <c r="H946" s="397">
        <f t="shared" si="95"/>
        <v>17.395201728150223</v>
      </c>
      <c r="I946" s="387">
        <f t="shared" si="93"/>
        <v>3.8269443801930492</v>
      </c>
      <c r="J946" s="387">
        <v>6.8211381462969314</v>
      </c>
      <c r="K946" s="387">
        <v>2.2360142317050844</v>
      </c>
      <c r="L946" s="530">
        <f t="shared" si="97"/>
        <v>5.9959006903654043E-2</v>
      </c>
      <c r="M946" s="5"/>
    </row>
    <row r="947" spans="1:13" s="87" customFormat="1" ht="15.5" x14ac:dyDescent="0.35">
      <c r="A947" s="286">
        <v>166</v>
      </c>
      <c r="B947" s="321" t="s">
        <v>1388</v>
      </c>
      <c r="C947" s="158">
        <v>548.70000000000005</v>
      </c>
      <c r="D947" s="158"/>
      <c r="E947" s="158"/>
      <c r="F947" s="158">
        <f t="shared" si="94"/>
        <v>548.70000000000005</v>
      </c>
      <c r="G947" s="888">
        <f t="shared" si="96"/>
        <v>4.4145066464995513E-3</v>
      </c>
      <c r="H947" s="397">
        <f t="shared" si="95"/>
        <v>18.900489481655502</v>
      </c>
      <c r="I947" s="387">
        <f t="shared" si="93"/>
        <v>4.1581076859642101</v>
      </c>
      <c r="J947" s="387">
        <v>7.4114029720259929</v>
      </c>
      <c r="K947" s="387">
        <v>1.5541208291349489</v>
      </c>
      <c r="L947" s="530">
        <f t="shared" si="97"/>
        <v>5.8363624874759698E-2</v>
      </c>
      <c r="M947" s="5"/>
    </row>
    <row r="948" spans="1:13" s="87" customFormat="1" ht="15.5" x14ac:dyDescent="0.35">
      <c r="A948" s="286">
        <v>167</v>
      </c>
      <c r="B948" s="321" t="s">
        <v>1389</v>
      </c>
      <c r="C948" s="158">
        <v>222.33</v>
      </c>
      <c r="D948" s="158"/>
      <c r="E948" s="158"/>
      <c r="F948" s="158">
        <f t="shared" si="94"/>
        <v>222.33</v>
      </c>
      <c r="G948" s="888">
        <f t="shared" si="96"/>
        <v>1.7887320260912068E-3</v>
      </c>
      <c r="H948" s="397">
        <f t="shared" si="95"/>
        <v>7.6583667331081973</v>
      </c>
      <c r="I948" s="387">
        <f t="shared" si="93"/>
        <v>1.6848406812838035</v>
      </c>
      <c r="J948" s="387">
        <v>3.003056720923162</v>
      </c>
      <c r="K948" s="387">
        <v>0.98442186957424038</v>
      </c>
      <c r="L948" s="530">
        <f t="shared" si="97"/>
        <v>5.9959006903654036E-2</v>
      </c>
      <c r="M948" s="5"/>
    </row>
    <row r="949" spans="1:13" s="87" customFormat="1" ht="15.5" x14ac:dyDescent="0.35">
      <c r="A949" s="286">
        <v>168</v>
      </c>
      <c r="B949" s="321" t="s">
        <v>1390</v>
      </c>
      <c r="C949" s="158">
        <v>461.2</v>
      </c>
      <c r="D949" s="158"/>
      <c r="E949" s="158"/>
      <c r="F949" s="158">
        <f t="shared" si="94"/>
        <v>461.2</v>
      </c>
      <c r="G949" s="888">
        <f t="shared" si="96"/>
        <v>3.7105348375534768E-3</v>
      </c>
      <c r="H949" s="397">
        <f t="shared" si="95"/>
        <v>15.886469380243332</v>
      </c>
      <c r="I949" s="387">
        <f t="shared" si="93"/>
        <v>3.495023263653533</v>
      </c>
      <c r="J949" s="387">
        <v>6.2295226001428601</v>
      </c>
      <c r="K949" s="387">
        <v>2.0420787399255143</v>
      </c>
      <c r="L949" s="530">
        <f t="shared" si="97"/>
        <v>5.9959006903654029E-2</v>
      </c>
      <c r="M949" s="5"/>
    </row>
    <row r="950" spans="1:13" s="87" customFormat="1" ht="15.5" x14ac:dyDescent="0.35">
      <c r="A950" s="286">
        <v>169</v>
      </c>
      <c r="B950" s="321" t="s">
        <v>1391</v>
      </c>
      <c r="C950" s="158">
        <v>446.5</v>
      </c>
      <c r="D950" s="158"/>
      <c r="E950" s="158"/>
      <c r="F950" s="158">
        <f t="shared" si="94"/>
        <v>446.5</v>
      </c>
      <c r="G950" s="888">
        <f t="shared" si="96"/>
        <v>3.5922675736505365E-3</v>
      </c>
      <c r="H950" s="397">
        <f t="shared" si="95"/>
        <v>15.380114003206089</v>
      </c>
      <c r="I950" s="387">
        <f t="shared" si="93"/>
        <v>3.3836250807053396</v>
      </c>
      <c r="J950" s="387">
        <v>6.0309666976664937</v>
      </c>
      <c r="K950" s="387">
        <v>1.2646527250022865</v>
      </c>
      <c r="L950" s="530">
        <f t="shared" si="97"/>
        <v>5.8363624874759712E-2</v>
      </c>
      <c r="M950" s="5"/>
    </row>
    <row r="951" spans="1:13" s="87" customFormat="1" ht="15.5" x14ac:dyDescent="0.35">
      <c r="A951" s="286">
        <v>170</v>
      </c>
      <c r="B951" s="321" t="s">
        <v>1392</v>
      </c>
      <c r="C951" s="158">
        <v>291.5</v>
      </c>
      <c r="D951" s="158"/>
      <c r="E951" s="158"/>
      <c r="F951" s="158">
        <f t="shared" si="94"/>
        <v>291.5</v>
      </c>
      <c r="G951" s="888">
        <f t="shared" si="96"/>
        <v>2.345231797803206E-3</v>
      </c>
      <c r="H951" s="397">
        <f t="shared" si="95"/>
        <v>10.040992680704536</v>
      </c>
      <c r="I951" s="387">
        <f t="shared" si="93"/>
        <v>2.209018389754998</v>
      </c>
      <c r="J951" s="387">
        <v>3.9373500389020895</v>
      </c>
      <c r="K951" s="387">
        <v>0</v>
      </c>
      <c r="L951" s="530">
        <f t="shared" si="97"/>
        <v>5.5531255949782587E-2</v>
      </c>
      <c r="M951" s="5"/>
    </row>
    <row r="952" spans="1:13" s="87" customFormat="1" ht="15.5" x14ac:dyDescent="0.35">
      <c r="A952" s="286">
        <v>171</v>
      </c>
      <c r="B952" s="321" t="s">
        <v>1393</v>
      </c>
      <c r="C952" s="158">
        <v>361.5</v>
      </c>
      <c r="D952" s="158"/>
      <c r="E952" s="158"/>
      <c r="F952" s="158">
        <f t="shared" si="94"/>
        <v>361.5</v>
      </c>
      <c r="G952" s="888">
        <f t="shared" si="96"/>
        <v>2.9084092449600646E-3</v>
      </c>
      <c r="H952" s="397">
        <f t="shared" si="95"/>
        <v>12.452208761834267</v>
      </c>
      <c r="I952" s="387">
        <f t="shared" si="93"/>
        <v>2.739485927603539</v>
      </c>
      <c r="J952" s="387">
        <v>4.8828543364085943</v>
      </c>
      <c r="K952" s="387">
        <v>5.3759282562471729</v>
      </c>
      <c r="L952" s="530">
        <f t="shared" si="97"/>
        <v>7.0402426783108082E-2</v>
      </c>
      <c r="M952" s="5"/>
    </row>
    <row r="953" spans="1:13" s="87" customFormat="1" ht="15.5" x14ac:dyDescent="0.35">
      <c r="A953" s="286">
        <v>172</v>
      </c>
      <c r="B953" s="321" t="s">
        <v>1394</v>
      </c>
      <c r="C953" s="158">
        <v>474.6</v>
      </c>
      <c r="D953" s="158"/>
      <c r="E953" s="158">
        <v>11.3</v>
      </c>
      <c r="F953" s="158">
        <f t="shared" si="94"/>
        <v>485.90000000000003</v>
      </c>
      <c r="G953" s="888">
        <f t="shared" si="96"/>
        <v>3.9092560224788259E-3</v>
      </c>
      <c r="H953" s="397">
        <f t="shared" si="95"/>
        <v>16.737284197441969</v>
      </c>
      <c r="I953" s="387">
        <f t="shared" si="93"/>
        <v>3.6822025234372333</v>
      </c>
      <c r="J953" s="387">
        <v>6.5631505451201564</v>
      </c>
      <c r="K953" s="387">
        <v>1.3762480606463854</v>
      </c>
      <c r="L953" s="530">
        <f t="shared" si="97"/>
        <v>5.8363624874759705E-2</v>
      </c>
      <c r="M953" s="5"/>
    </row>
    <row r="954" spans="1:13" s="87" customFormat="1" ht="15.5" x14ac:dyDescent="0.35">
      <c r="A954" s="286">
        <v>173</v>
      </c>
      <c r="B954" s="321" t="s">
        <v>1395</v>
      </c>
      <c r="C954" s="158">
        <v>399.3</v>
      </c>
      <c r="D954" s="158"/>
      <c r="E954" s="158">
        <v>31.2</v>
      </c>
      <c r="F954" s="158">
        <f t="shared" si="94"/>
        <v>430.5</v>
      </c>
      <c r="G954" s="888">
        <f t="shared" si="96"/>
        <v>3.4635413000146829E-3</v>
      </c>
      <c r="H954" s="397">
        <f t="shared" si="95"/>
        <v>14.828978898947863</v>
      </c>
      <c r="I954" s="387">
        <f t="shared" si="93"/>
        <v>3.2623753577685299</v>
      </c>
      <c r="J954" s="387">
        <v>5.8148514296650067</v>
      </c>
      <c r="K954" s="387">
        <v>1.9061467856416607</v>
      </c>
      <c r="L954" s="530">
        <f t="shared" si="97"/>
        <v>5.9959006903654036E-2</v>
      </c>
      <c r="M954" s="5"/>
    </row>
    <row r="955" spans="1:13" s="87" customFormat="1" ht="15.5" x14ac:dyDescent="0.35">
      <c r="A955" s="286">
        <v>174</v>
      </c>
      <c r="B955" s="321" t="s">
        <v>1396</v>
      </c>
      <c r="C955" s="158">
        <v>84.3</v>
      </c>
      <c r="D955" s="158"/>
      <c r="E955" s="158"/>
      <c r="F955" s="158">
        <f t="shared" ref="F955:F1012" si="98">C955+D955+E955</f>
        <v>84.3</v>
      </c>
      <c r="G955" s="888">
        <f t="shared" si="96"/>
        <v>6.7822655421890306E-4</v>
      </c>
      <c r="H955" s="397">
        <f t="shared" si="95"/>
        <v>2.9037930805605225</v>
      </c>
      <c r="I955" s="387">
        <f t="shared" si="93"/>
        <v>0.63883447772331492</v>
      </c>
      <c r="J955" s="387">
        <v>1.1386573182828341</v>
      </c>
      <c r="K955" s="387">
        <v>0.37325940541136354</v>
      </c>
      <c r="L955" s="530">
        <f t="shared" si="97"/>
        <v>5.9959006903654043E-2</v>
      </c>
      <c r="M955" s="5"/>
    </row>
    <row r="956" spans="1:13" s="87" customFormat="1" ht="15.5" x14ac:dyDescent="0.35">
      <c r="A956" s="286">
        <v>175</v>
      </c>
      <c r="B956" s="321" t="s">
        <v>1397</v>
      </c>
      <c r="C956" s="158">
        <v>236.4</v>
      </c>
      <c r="D956" s="158"/>
      <c r="E956" s="158"/>
      <c r="F956" s="158">
        <f t="shared" si="98"/>
        <v>236.4</v>
      </c>
      <c r="G956" s="888">
        <f t="shared" si="96"/>
        <v>1.9019306929697354E-3</v>
      </c>
      <c r="H956" s="397">
        <f t="shared" si="95"/>
        <v>8.1430211654152735</v>
      </c>
      <c r="I956" s="387">
        <f t="shared" si="93"/>
        <v>1.7914646563913601</v>
      </c>
      <c r="J956" s="387">
        <v>3.1931030847219692</v>
      </c>
      <c r="K956" s="387">
        <v>1.0467203254952118</v>
      </c>
      <c r="L956" s="530">
        <f t="shared" si="97"/>
        <v>5.9959006903654036E-2</v>
      </c>
      <c r="M956" s="5"/>
    </row>
    <row r="957" spans="1:13" s="87" customFormat="1" ht="15.5" x14ac:dyDescent="0.35">
      <c r="A957" s="286">
        <v>176</v>
      </c>
      <c r="B957" s="321" t="s">
        <v>1398</v>
      </c>
      <c r="C957" s="158">
        <v>84.3</v>
      </c>
      <c r="D957" s="158"/>
      <c r="E957" s="158"/>
      <c r="F957" s="158">
        <f t="shared" si="98"/>
        <v>84.3</v>
      </c>
      <c r="G957" s="888">
        <f t="shared" si="96"/>
        <v>6.7822655421890306E-4</v>
      </c>
      <c r="H957" s="397">
        <f t="shared" si="95"/>
        <v>2.9037930805605225</v>
      </c>
      <c r="I957" s="387">
        <f t="shared" ref="I957:I1016" si="99">H957*0.22</f>
        <v>0.63883447772331492</v>
      </c>
      <c r="J957" s="387">
        <v>1.1386573182828341</v>
      </c>
      <c r="K957" s="387">
        <v>0.37325940541136354</v>
      </c>
      <c r="L957" s="530">
        <f t="shared" si="97"/>
        <v>5.9959006903654043E-2</v>
      </c>
      <c r="M957" s="5"/>
    </row>
    <row r="958" spans="1:13" s="87" customFormat="1" ht="15.5" x14ac:dyDescent="0.35">
      <c r="A958" s="286">
        <v>177</v>
      </c>
      <c r="B958" s="321" t="s">
        <v>1399</v>
      </c>
      <c r="C958" s="158">
        <v>176.6</v>
      </c>
      <c r="D958" s="158"/>
      <c r="E958" s="158"/>
      <c r="F958" s="158">
        <f t="shared" si="98"/>
        <v>176.6</v>
      </c>
      <c r="G958" s="888">
        <f t="shared" si="96"/>
        <v>1.4208162452557329E-3</v>
      </c>
      <c r="H958" s="397">
        <f t="shared" si="95"/>
        <v>6.0831537132501579</v>
      </c>
      <c r="I958" s="387">
        <f t="shared" si="99"/>
        <v>1.3382938169150347</v>
      </c>
      <c r="J958" s="387">
        <v>2.3853722705664118</v>
      </c>
      <c r="K958" s="387">
        <v>0.78194081845369878</v>
      </c>
      <c r="L958" s="530">
        <f t="shared" si="97"/>
        <v>5.9959006903654036E-2</v>
      </c>
      <c r="M958" s="5"/>
    </row>
    <row r="959" spans="1:13" s="87" customFormat="1" ht="15.5" x14ac:dyDescent="0.35">
      <c r="A959" s="286">
        <v>178</v>
      </c>
      <c r="B959" s="321" t="s">
        <v>1400</v>
      </c>
      <c r="C959" s="158">
        <v>111.5</v>
      </c>
      <c r="D959" s="158"/>
      <c r="E959" s="158"/>
      <c r="F959" s="158">
        <f t="shared" si="98"/>
        <v>111.5</v>
      </c>
      <c r="G959" s="888">
        <f t="shared" si="96"/>
        <v>8.9706121939985407E-4</v>
      </c>
      <c r="H959" s="397">
        <f t="shared" si="95"/>
        <v>3.8407227577995049</v>
      </c>
      <c r="I959" s="387">
        <f t="shared" si="99"/>
        <v>0.84495900671589108</v>
      </c>
      <c r="J959" s="387">
        <v>1.506053273885362</v>
      </c>
      <c r="K959" s="387">
        <v>0.49369423135666712</v>
      </c>
      <c r="L959" s="530">
        <f t="shared" si="97"/>
        <v>5.9959006903654036E-2</v>
      </c>
      <c r="M959" s="5"/>
    </row>
    <row r="960" spans="1:13" s="87" customFormat="1" ht="15.5" x14ac:dyDescent="0.35">
      <c r="A960" s="286">
        <v>179</v>
      </c>
      <c r="B960" s="321" t="s">
        <v>1401</v>
      </c>
      <c r="C960" s="158">
        <v>131.4</v>
      </c>
      <c r="D960" s="158"/>
      <c r="E960" s="158"/>
      <c r="F960" s="158">
        <f t="shared" si="98"/>
        <v>131.4</v>
      </c>
      <c r="G960" s="888">
        <f t="shared" si="96"/>
        <v>1.0571645222344469E-3</v>
      </c>
      <c r="H960" s="397">
        <f t="shared" si="95"/>
        <v>4.5261970437206722</v>
      </c>
      <c r="I960" s="387">
        <f t="shared" si="99"/>
        <v>0.99576334961854784</v>
      </c>
      <c r="J960" s="387">
        <v>1.7748466384622112</v>
      </c>
      <c r="K960" s="387">
        <v>0.58180647533870911</v>
      </c>
      <c r="L960" s="530">
        <f t="shared" si="97"/>
        <v>5.9959006903654036E-2</v>
      </c>
      <c r="M960" s="5"/>
    </row>
    <row r="961" spans="1:13" s="87" customFormat="1" ht="15.5" x14ac:dyDescent="0.35">
      <c r="A961" s="286">
        <v>180</v>
      </c>
      <c r="B961" s="321" t="s">
        <v>1402</v>
      </c>
      <c r="C961" s="158">
        <v>87.9</v>
      </c>
      <c r="D961" s="158"/>
      <c r="E961" s="158"/>
      <c r="F961" s="158">
        <f t="shared" si="98"/>
        <v>87.9</v>
      </c>
      <c r="G961" s="888">
        <f t="shared" si="96"/>
        <v>7.0718996578697014E-4</v>
      </c>
      <c r="H961" s="397">
        <f t="shared" si="95"/>
        <v>3.0277984790186232</v>
      </c>
      <c r="I961" s="387">
        <f t="shared" si="99"/>
        <v>0.66611566538409706</v>
      </c>
      <c r="J961" s="387">
        <v>1.1872832535831688</v>
      </c>
      <c r="K961" s="387">
        <v>0.38919930884530085</v>
      </c>
      <c r="L961" s="530">
        <f t="shared" si="97"/>
        <v>5.9959006903654036E-2</v>
      </c>
      <c r="M961" s="5"/>
    </row>
    <row r="962" spans="1:13" s="87" customFormat="1" ht="15.5" x14ac:dyDescent="0.35">
      <c r="A962" s="286">
        <v>181</v>
      </c>
      <c r="B962" s="321" t="s">
        <v>1403</v>
      </c>
      <c r="C962" s="158">
        <v>101.5</v>
      </c>
      <c r="D962" s="158"/>
      <c r="E962" s="158"/>
      <c r="F962" s="158">
        <f t="shared" si="98"/>
        <v>101.5</v>
      </c>
      <c r="G962" s="888">
        <f t="shared" si="96"/>
        <v>8.1660729837744559E-4</v>
      </c>
      <c r="H962" s="397">
        <f t="shared" si="95"/>
        <v>3.4962633176381144</v>
      </c>
      <c r="I962" s="387">
        <f t="shared" si="99"/>
        <v>0.76917792988038514</v>
      </c>
      <c r="J962" s="387">
        <v>1.3709812313844325</v>
      </c>
      <c r="K962" s="387">
        <v>0.44941672181795256</v>
      </c>
      <c r="L962" s="530">
        <f t="shared" si="97"/>
        <v>5.9959006903654043E-2</v>
      </c>
      <c r="M962" s="5"/>
    </row>
    <row r="963" spans="1:13" s="87" customFormat="1" ht="15.5" x14ac:dyDescent="0.35">
      <c r="A963" s="286">
        <v>182</v>
      </c>
      <c r="B963" s="321" t="s">
        <v>1404</v>
      </c>
      <c r="C963" s="158">
        <v>237.8</v>
      </c>
      <c r="D963" s="158"/>
      <c r="E963" s="158"/>
      <c r="F963" s="158">
        <f t="shared" si="98"/>
        <v>237.8</v>
      </c>
      <c r="G963" s="888">
        <f t="shared" si="96"/>
        <v>1.9131942419128726E-3</v>
      </c>
      <c r="H963" s="397">
        <f t="shared" si="95"/>
        <v>8.1912454870378681</v>
      </c>
      <c r="I963" s="387">
        <f t="shared" si="99"/>
        <v>1.802074007148331</v>
      </c>
      <c r="J963" s="387">
        <v>3.2120131706720993</v>
      </c>
      <c r="K963" s="387">
        <v>1.0529191768306319</v>
      </c>
      <c r="L963" s="530">
        <f t="shared" si="97"/>
        <v>5.9959006903654043E-2</v>
      </c>
      <c r="M963" s="5"/>
    </row>
    <row r="964" spans="1:13" s="87" customFormat="1" ht="15.5" x14ac:dyDescent="0.35">
      <c r="A964" s="286">
        <v>183</v>
      </c>
      <c r="B964" s="321" t="s">
        <v>1405</v>
      </c>
      <c r="C964" s="158">
        <v>96.6</v>
      </c>
      <c r="D964" s="158"/>
      <c r="E964" s="158"/>
      <c r="F964" s="158">
        <f t="shared" si="98"/>
        <v>96.6</v>
      </c>
      <c r="G964" s="888">
        <f t="shared" si="96"/>
        <v>7.7718487707646537E-4</v>
      </c>
      <c r="H964" s="397">
        <f t="shared" si="95"/>
        <v>3.3274781919590324</v>
      </c>
      <c r="I964" s="387">
        <f t="shared" si="99"/>
        <v>0.73204520223098712</v>
      </c>
      <c r="J964" s="387">
        <v>1.3047959305589771</v>
      </c>
      <c r="K964" s="387">
        <v>0.42772074214398237</v>
      </c>
      <c r="L964" s="530">
        <f t="shared" si="97"/>
        <v>5.9959006903654022E-2</v>
      </c>
      <c r="M964" s="5"/>
    </row>
    <row r="965" spans="1:13" s="87" customFormat="1" ht="15.5" x14ac:dyDescent="0.35">
      <c r="A965" s="286">
        <v>184</v>
      </c>
      <c r="B965" s="321" t="s">
        <v>1406</v>
      </c>
      <c r="C965" s="158">
        <v>120.2</v>
      </c>
      <c r="D965" s="158"/>
      <c r="E965" s="158"/>
      <c r="F965" s="158">
        <f t="shared" si="98"/>
        <v>120.2</v>
      </c>
      <c r="G965" s="888">
        <f t="shared" si="96"/>
        <v>9.6705613068934942E-4</v>
      </c>
      <c r="H965" s="397">
        <f t="shared" si="95"/>
        <v>4.1404024707399145</v>
      </c>
      <c r="I965" s="387">
        <f t="shared" si="99"/>
        <v>0.91088854356278115</v>
      </c>
      <c r="J965" s="387">
        <v>1.6235659508611704</v>
      </c>
      <c r="K965" s="387">
        <v>0.53221566465534875</v>
      </c>
      <c r="L965" s="530">
        <f t="shared" si="97"/>
        <v>5.9959006903654029E-2</v>
      </c>
      <c r="M965" s="5"/>
    </row>
    <row r="966" spans="1:13" s="87" customFormat="1" ht="15.5" x14ac:dyDescent="0.35">
      <c r="A966" s="286">
        <v>185</v>
      </c>
      <c r="B966" s="321" t="s">
        <v>1407</v>
      </c>
      <c r="C966" s="158">
        <v>340.3</v>
      </c>
      <c r="D966" s="158"/>
      <c r="E966" s="158"/>
      <c r="F966" s="158">
        <f t="shared" si="98"/>
        <v>340.3</v>
      </c>
      <c r="G966" s="888">
        <f t="shared" si="96"/>
        <v>2.7378469323925589E-3</v>
      </c>
      <c r="H966" s="397">
        <f t="shared" si="95"/>
        <v>11.721954748692122</v>
      </c>
      <c r="I966" s="387">
        <f t="shared" si="99"/>
        <v>2.5788300447122667</v>
      </c>
      <c r="J966" s="387">
        <v>4.5965016063066253</v>
      </c>
      <c r="K966" s="387">
        <v>1.5067636496024559</v>
      </c>
      <c r="L966" s="530">
        <f t="shared" si="97"/>
        <v>5.9959006903654036E-2</v>
      </c>
      <c r="M966" s="5"/>
    </row>
    <row r="967" spans="1:13" s="87" customFormat="1" ht="15.5" x14ac:dyDescent="0.35">
      <c r="A967" s="286">
        <v>186</v>
      </c>
      <c r="B967" s="321" t="s">
        <v>1408</v>
      </c>
      <c r="C967" s="158">
        <v>264.89999999999998</v>
      </c>
      <c r="D967" s="158"/>
      <c r="E967" s="158"/>
      <c r="F967" s="158">
        <f t="shared" si="98"/>
        <v>264.89999999999998</v>
      </c>
      <c r="G967" s="888">
        <f t="shared" si="96"/>
        <v>2.1312243678835992E-3</v>
      </c>
      <c r="H967" s="397">
        <f t="shared" ref="H967:H1030" si="100">G967*4281.45</f>
        <v>9.1247305698752346</v>
      </c>
      <c r="I967" s="387">
        <f t="shared" si="99"/>
        <v>2.0074407253725517</v>
      </c>
      <c r="J967" s="387">
        <v>3.5780584058496174</v>
      </c>
      <c r="K967" s="387">
        <v>1.172911227680548</v>
      </c>
      <c r="L967" s="530">
        <f t="shared" si="97"/>
        <v>5.9959006903654029E-2</v>
      </c>
      <c r="M967" s="5"/>
    </row>
    <row r="968" spans="1:13" s="87" customFormat="1" ht="15.5" x14ac:dyDescent="0.35">
      <c r="A968" s="286">
        <v>187</v>
      </c>
      <c r="B968" s="321" t="s">
        <v>1409</v>
      </c>
      <c r="C968" s="158">
        <v>299.7</v>
      </c>
      <c r="D968" s="158"/>
      <c r="E968" s="158"/>
      <c r="F968" s="158">
        <f t="shared" si="98"/>
        <v>299.7</v>
      </c>
      <c r="G968" s="888">
        <f t="shared" si="96"/>
        <v>2.4112040130415805E-3</v>
      </c>
      <c r="H968" s="397">
        <f t="shared" si="100"/>
        <v>10.323449421636875</v>
      </c>
      <c r="I968" s="387">
        <f t="shared" si="99"/>
        <v>2.2711588727601124</v>
      </c>
      <c r="J968" s="387">
        <v>4.0481091137528509</v>
      </c>
      <c r="K968" s="387">
        <v>1.3269969608752747</v>
      </c>
      <c r="L968" s="530">
        <f t="shared" si="97"/>
        <v>5.9959006903654029E-2</v>
      </c>
      <c r="M968" s="5"/>
    </row>
    <row r="969" spans="1:13" s="87" customFormat="1" ht="15.5" x14ac:dyDescent="0.35">
      <c r="A969" s="286">
        <v>188</v>
      </c>
      <c r="B969" s="321" t="s">
        <v>1410</v>
      </c>
      <c r="C969" s="158">
        <v>295.10000000000002</v>
      </c>
      <c r="D969" s="158"/>
      <c r="E969" s="158"/>
      <c r="F969" s="158">
        <f t="shared" si="98"/>
        <v>295.10000000000002</v>
      </c>
      <c r="G969" s="888">
        <f t="shared" si="96"/>
        <v>2.3741952093712729E-3</v>
      </c>
      <c r="H969" s="397">
        <f t="shared" si="100"/>
        <v>10.164998079162636</v>
      </c>
      <c r="I969" s="387">
        <f t="shared" si="99"/>
        <v>2.2362995774157799</v>
      </c>
      <c r="J969" s="387">
        <v>3.9859759742024239</v>
      </c>
      <c r="K969" s="387">
        <v>1.3066293064874661</v>
      </c>
      <c r="L969" s="530">
        <f t="shared" si="97"/>
        <v>5.9959006903654029E-2</v>
      </c>
      <c r="M969" s="5"/>
    </row>
    <row r="970" spans="1:13" s="87" customFormat="1" ht="15.5" x14ac:dyDescent="0.35">
      <c r="A970" s="286">
        <v>189</v>
      </c>
      <c r="B970" s="321" t="s">
        <v>1411</v>
      </c>
      <c r="C970" s="158">
        <v>148.69999999999999</v>
      </c>
      <c r="D970" s="158"/>
      <c r="E970" s="158"/>
      <c r="F970" s="158">
        <f t="shared" si="98"/>
        <v>148.69999999999999</v>
      </c>
      <c r="G970" s="888">
        <f t="shared" si="96"/>
        <v>1.1963498056032132E-3</v>
      </c>
      <c r="H970" s="397">
        <f t="shared" si="100"/>
        <v>5.1221118751998773</v>
      </c>
      <c r="I970" s="387">
        <f t="shared" si="99"/>
        <v>1.126864612543973</v>
      </c>
      <c r="J970" s="387">
        <v>2.008521271988819</v>
      </c>
      <c r="K970" s="387">
        <v>0.6584065668406851</v>
      </c>
      <c r="L970" s="530">
        <f t="shared" si="97"/>
        <v>5.9959006903654036E-2</v>
      </c>
      <c r="M970" s="5"/>
    </row>
    <row r="971" spans="1:13" s="87" customFormat="1" ht="15.5" x14ac:dyDescent="0.35">
      <c r="A971" s="286">
        <v>190</v>
      </c>
      <c r="B971" s="321" t="s">
        <v>1412</v>
      </c>
      <c r="C971" s="158">
        <v>339.7</v>
      </c>
      <c r="D971" s="158"/>
      <c r="E971" s="158"/>
      <c r="F971" s="158">
        <f t="shared" si="98"/>
        <v>339.7</v>
      </c>
      <c r="G971" s="888">
        <f t="shared" si="96"/>
        <v>2.7330196971312145E-3</v>
      </c>
      <c r="H971" s="397">
        <f t="shared" si="100"/>
        <v>11.701287182282437</v>
      </c>
      <c r="I971" s="387">
        <f t="shared" si="99"/>
        <v>2.5742831801021362</v>
      </c>
      <c r="J971" s="387">
        <v>4.588397283756569</v>
      </c>
      <c r="K971" s="387">
        <v>1.5041069990301328</v>
      </c>
      <c r="L971" s="530">
        <f t="shared" si="97"/>
        <v>5.9959006903654036E-2</v>
      </c>
      <c r="M971" s="5"/>
    </row>
    <row r="972" spans="1:13" s="87" customFormat="1" ht="15.5" x14ac:dyDescent="0.35">
      <c r="A972" s="286">
        <v>191</v>
      </c>
      <c r="B972" s="321" t="s">
        <v>1413</v>
      </c>
      <c r="C972" s="158">
        <v>197.6</v>
      </c>
      <c r="D972" s="158"/>
      <c r="E972" s="158"/>
      <c r="F972" s="158">
        <f t="shared" si="98"/>
        <v>197.6</v>
      </c>
      <c r="G972" s="888">
        <f t="shared" si="96"/>
        <v>1.5897694794027907E-3</v>
      </c>
      <c r="H972" s="397">
        <f t="shared" si="100"/>
        <v>6.8065185375890778</v>
      </c>
      <c r="I972" s="387">
        <f t="shared" si="99"/>
        <v>1.4974340782695972</v>
      </c>
      <c r="J972" s="387">
        <v>2.6690235598183634</v>
      </c>
      <c r="K972" s="387">
        <v>0.87492358848499918</v>
      </c>
      <c r="L972" s="530">
        <f t="shared" si="97"/>
        <v>5.9959006903654036E-2</v>
      </c>
      <c r="M972" s="5"/>
    </row>
    <row r="973" spans="1:13" s="87" customFormat="1" ht="15.5" x14ac:dyDescent="0.35">
      <c r="A973" s="286">
        <v>192</v>
      </c>
      <c r="B973" s="321" t="s">
        <v>1414</v>
      </c>
      <c r="C973" s="163">
        <v>251</v>
      </c>
      <c r="D973" s="158"/>
      <c r="E973" s="158"/>
      <c r="F973" s="158">
        <f t="shared" si="98"/>
        <v>251</v>
      </c>
      <c r="G973" s="888">
        <f t="shared" si="96"/>
        <v>2.0193934176624515E-3</v>
      </c>
      <c r="H973" s="397">
        <f t="shared" si="100"/>
        <v>8.6459319480509027</v>
      </c>
      <c r="I973" s="387">
        <f t="shared" si="99"/>
        <v>1.9021050285711987</v>
      </c>
      <c r="J973" s="387">
        <v>3.3903082667733258</v>
      </c>
      <c r="K973" s="387">
        <v>4.13310476841718</v>
      </c>
      <c r="L973" s="530">
        <f t="shared" si="97"/>
        <v>7.199780881200242E-2</v>
      </c>
      <c r="M973" s="5"/>
    </row>
    <row r="974" spans="1:13" s="87" customFormat="1" ht="15.5" x14ac:dyDescent="0.35">
      <c r="A974" s="286">
        <v>193</v>
      </c>
      <c r="B974" s="321" t="s">
        <v>1415</v>
      </c>
      <c r="C974" s="158">
        <v>172.7</v>
      </c>
      <c r="D974" s="158"/>
      <c r="E974" s="158"/>
      <c r="F974" s="158">
        <f t="shared" si="98"/>
        <v>172.7</v>
      </c>
      <c r="G974" s="888">
        <f t="shared" ref="G974:G1009" si="101">2/248589.5*F974</f>
        <v>1.3894392160569936E-3</v>
      </c>
      <c r="H974" s="397">
        <f t="shared" si="100"/>
        <v>5.9488145315872147</v>
      </c>
      <c r="I974" s="387">
        <f t="shared" si="99"/>
        <v>1.3087391969491873</v>
      </c>
      <c r="J974" s="387">
        <v>2.3326941739910492</v>
      </c>
      <c r="K974" s="387">
        <v>0.76467258973360008</v>
      </c>
      <c r="L974" s="530">
        <f t="shared" si="97"/>
        <v>5.9959006903654036E-2</v>
      </c>
      <c r="M974" s="5"/>
    </row>
    <row r="975" spans="1:13" s="87" customFormat="1" ht="15.5" x14ac:dyDescent="0.35">
      <c r="A975" s="286">
        <v>194</v>
      </c>
      <c r="B975" s="321" t="s">
        <v>1416</v>
      </c>
      <c r="C975" s="158">
        <v>294.2</v>
      </c>
      <c r="D975" s="158"/>
      <c r="E975" s="158"/>
      <c r="F975" s="158">
        <f t="shared" si="98"/>
        <v>294.2</v>
      </c>
      <c r="G975" s="888">
        <f t="shared" si="101"/>
        <v>2.3669543564792559E-3</v>
      </c>
      <c r="H975" s="397">
        <f t="shared" si="100"/>
        <v>10.133996729548111</v>
      </c>
      <c r="I975" s="387">
        <f t="shared" si="99"/>
        <v>2.2294792805005845</v>
      </c>
      <c r="J975" s="387">
        <v>3.9738194903773407</v>
      </c>
      <c r="K975" s="387">
        <v>1.3026443306289817</v>
      </c>
      <c r="L975" s="530">
        <f t="shared" si="97"/>
        <v>5.9959006903654036E-2</v>
      </c>
      <c r="M975" s="5"/>
    </row>
    <row r="976" spans="1:13" s="87" customFormat="1" ht="15.5" x14ac:dyDescent="0.35">
      <c r="A976" s="286">
        <v>195</v>
      </c>
      <c r="B976" s="321" t="s">
        <v>1417</v>
      </c>
      <c r="C976" s="158">
        <v>200.9</v>
      </c>
      <c r="D976" s="158"/>
      <c r="E976" s="158"/>
      <c r="F976" s="158">
        <f t="shared" si="98"/>
        <v>200.9</v>
      </c>
      <c r="G976" s="888">
        <f t="shared" si="101"/>
        <v>1.6163192733401855E-3</v>
      </c>
      <c r="H976" s="397">
        <f t="shared" si="100"/>
        <v>6.9201901528423369</v>
      </c>
      <c r="I976" s="387">
        <f t="shared" si="99"/>
        <v>1.522441833625314</v>
      </c>
      <c r="J976" s="387">
        <v>2.7135973338436701</v>
      </c>
      <c r="K976" s="387">
        <v>0.8895351666327751</v>
      </c>
      <c r="L976" s="530">
        <f t="shared" si="97"/>
        <v>5.9959006903654036E-2</v>
      </c>
      <c r="M976" s="5"/>
    </row>
    <row r="977" spans="1:13" s="87" customFormat="1" ht="15.5" x14ac:dyDescent="0.35">
      <c r="A977" s="286">
        <v>196</v>
      </c>
      <c r="B977" s="321" t="s">
        <v>1418</v>
      </c>
      <c r="C977" s="158">
        <v>297.8</v>
      </c>
      <c r="D977" s="158"/>
      <c r="E977" s="158"/>
      <c r="F977" s="158">
        <f t="shared" si="98"/>
        <v>297.8</v>
      </c>
      <c r="G977" s="888">
        <f t="shared" si="101"/>
        <v>2.3959177680473232E-3</v>
      </c>
      <c r="H977" s="397">
        <f t="shared" si="100"/>
        <v>10.258002128006211</v>
      </c>
      <c r="I977" s="387">
        <f t="shared" si="99"/>
        <v>2.2567604681613664</v>
      </c>
      <c r="J977" s="387">
        <v>4.0224454256776756</v>
      </c>
      <c r="K977" s="387">
        <v>1.3185842340629188</v>
      </c>
      <c r="L977" s="530">
        <f t="shared" si="97"/>
        <v>5.9959006903654029E-2</v>
      </c>
      <c r="M977" s="5"/>
    </row>
    <row r="978" spans="1:13" s="87" customFormat="1" ht="15.5" x14ac:dyDescent="0.35">
      <c r="A978" s="286">
        <v>197</v>
      </c>
      <c r="B978" s="321" t="s">
        <v>1419</v>
      </c>
      <c r="C978" s="158">
        <v>124.6</v>
      </c>
      <c r="D978" s="158"/>
      <c r="E978" s="158"/>
      <c r="F978" s="158">
        <f t="shared" si="98"/>
        <v>124.6</v>
      </c>
      <c r="G978" s="888">
        <f t="shared" si="101"/>
        <v>1.002455855939209E-3</v>
      </c>
      <c r="H978" s="397">
        <f t="shared" si="100"/>
        <v>4.2919646244109266</v>
      </c>
      <c r="I978" s="387">
        <f t="shared" si="99"/>
        <v>0.94423221737040386</v>
      </c>
      <c r="J978" s="387">
        <v>1.6829976495615793</v>
      </c>
      <c r="K978" s="387">
        <v>0.55169776885238309</v>
      </c>
      <c r="L978" s="530">
        <f t="shared" si="97"/>
        <v>5.9959006903654043E-2</v>
      </c>
      <c r="M978" s="5"/>
    </row>
    <row r="979" spans="1:13" s="87" customFormat="1" ht="15.5" x14ac:dyDescent="0.35">
      <c r="A979" s="286">
        <v>198</v>
      </c>
      <c r="B979" s="321" t="s">
        <v>1420</v>
      </c>
      <c r="C979" s="158">
        <v>132.19999999999999</v>
      </c>
      <c r="D979" s="158"/>
      <c r="E979" s="158"/>
      <c r="F979" s="158">
        <f t="shared" si="98"/>
        <v>132.19999999999999</v>
      </c>
      <c r="G979" s="888">
        <f t="shared" si="101"/>
        <v>1.0636008359162395E-3</v>
      </c>
      <c r="H979" s="397">
        <f t="shared" si="100"/>
        <v>4.5537537989335837</v>
      </c>
      <c r="I979" s="387">
        <f t="shared" si="99"/>
        <v>1.0018258357653884</v>
      </c>
      <c r="J979" s="387">
        <v>1.7856524018622857</v>
      </c>
      <c r="K979" s="387">
        <v>0.58534867610180619</v>
      </c>
      <c r="L979" s="530">
        <f t="shared" si="97"/>
        <v>5.9959006903654043E-2</v>
      </c>
      <c r="M979" s="5"/>
    </row>
    <row r="980" spans="1:13" s="87" customFormat="1" ht="15.5" x14ac:dyDescent="0.35">
      <c r="A980" s="286">
        <v>199</v>
      </c>
      <c r="B980" s="321" t="s">
        <v>1421</v>
      </c>
      <c r="C980" s="158">
        <v>225.4</v>
      </c>
      <c r="D980" s="158"/>
      <c r="E980" s="158"/>
      <c r="F980" s="158">
        <f t="shared" si="98"/>
        <v>225.4</v>
      </c>
      <c r="G980" s="888">
        <f t="shared" si="101"/>
        <v>1.8134313798450861E-3</v>
      </c>
      <c r="H980" s="397">
        <f t="shared" si="100"/>
        <v>7.7641157812377433</v>
      </c>
      <c r="I980" s="387">
        <f t="shared" si="99"/>
        <v>1.7081054718723034</v>
      </c>
      <c r="J980" s="387">
        <v>3.0445238379709467</v>
      </c>
      <c r="K980" s="387">
        <v>0.99801506500262571</v>
      </c>
      <c r="L980" s="530">
        <f t="shared" si="97"/>
        <v>5.9959006903654036E-2</v>
      </c>
      <c r="M980" s="5"/>
    </row>
    <row r="981" spans="1:13" s="87" customFormat="1" ht="15.5" x14ac:dyDescent="0.35">
      <c r="A981" s="286">
        <v>200</v>
      </c>
      <c r="B981" s="321" t="s">
        <v>1422</v>
      </c>
      <c r="C981" s="158">
        <v>415.6</v>
      </c>
      <c r="D981" s="158"/>
      <c r="E981" s="158"/>
      <c r="F981" s="158">
        <f t="shared" si="98"/>
        <v>415.6</v>
      </c>
      <c r="G981" s="888">
        <f t="shared" si="101"/>
        <v>3.3436649576912949E-3</v>
      </c>
      <c r="H981" s="397">
        <f t="shared" si="100"/>
        <v>14.315734333107393</v>
      </c>
      <c r="I981" s="387">
        <f t="shared" si="99"/>
        <v>3.1494615532836265</v>
      </c>
      <c r="J981" s="387">
        <v>5.6135940863386224</v>
      </c>
      <c r="K981" s="387">
        <v>1.8401732964289763</v>
      </c>
      <c r="L981" s="530">
        <f t="shared" si="97"/>
        <v>5.9959006903654029E-2</v>
      </c>
      <c r="M981" s="5"/>
    </row>
    <row r="982" spans="1:13" s="87" customFormat="1" ht="15.5" x14ac:dyDescent="0.35">
      <c r="A982" s="286">
        <v>201</v>
      </c>
      <c r="B982" s="321" t="s">
        <v>1423</v>
      </c>
      <c r="C982" s="158">
        <v>1495</v>
      </c>
      <c r="D982" s="158"/>
      <c r="E982" s="158"/>
      <c r="F982" s="158">
        <f t="shared" si="98"/>
        <v>1495</v>
      </c>
      <c r="G982" s="888">
        <f t="shared" si="101"/>
        <v>1.2027861192850061E-2</v>
      </c>
      <c r="H982" s="397">
        <f t="shared" si="100"/>
        <v>51.496686304127891</v>
      </c>
      <c r="I982" s="387">
        <f t="shared" si="99"/>
        <v>11.329270986908137</v>
      </c>
      <c r="J982" s="387">
        <v>20.193270353888934</v>
      </c>
      <c r="K982" s="387">
        <v>4.234391542840803</v>
      </c>
      <c r="L982" s="530">
        <f t="shared" si="97"/>
        <v>5.8363624874759712E-2</v>
      </c>
      <c r="M982" s="5"/>
    </row>
    <row r="983" spans="1:13" s="87" customFormat="1" ht="15.5" x14ac:dyDescent="0.35">
      <c r="A983" s="286">
        <v>202</v>
      </c>
      <c r="B983" s="321" t="s">
        <v>1424</v>
      </c>
      <c r="C983" s="158">
        <v>288.60000000000002</v>
      </c>
      <c r="D983" s="158"/>
      <c r="E983" s="158"/>
      <c r="F983" s="158">
        <f t="shared" si="98"/>
        <v>288.60000000000002</v>
      </c>
      <c r="G983" s="888">
        <f t="shared" si="101"/>
        <v>2.3219001607067075E-3</v>
      </c>
      <c r="H983" s="397">
        <f t="shared" si="100"/>
        <v>9.9410994430577322</v>
      </c>
      <c r="I983" s="387">
        <f t="shared" si="99"/>
        <v>2.187041877472701</v>
      </c>
      <c r="J983" s="387">
        <v>3.8981791465768203</v>
      </c>
      <c r="K983" s="387">
        <v>1.2778489252873015</v>
      </c>
      <c r="L983" s="530">
        <f t="shared" si="97"/>
        <v>5.9959006903654036E-2</v>
      </c>
      <c r="M983" s="5"/>
    </row>
    <row r="984" spans="1:13" s="87" customFormat="1" ht="15.5" x14ac:dyDescent="0.35">
      <c r="A984" s="286">
        <v>203</v>
      </c>
      <c r="B984" s="321" t="s">
        <v>1425</v>
      </c>
      <c r="C984" s="158">
        <v>272.10000000000002</v>
      </c>
      <c r="D984" s="158"/>
      <c r="E984" s="158"/>
      <c r="F984" s="158">
        <f t="shared" si="98"/>
        <v>272.10000000000002</v>
      </c>
      <c r="G984" s="888">
        <f t="shared" si="101"/>
        <v>2.1891511910197337E-3</v>
      </c>
      <c r="H984" s="397">
        <f t="shared" si="100"/>
        <v>9.3727413667914394</v>
      </c>
      <c r="I984" s="387">
        <f t="shared" si="99"/>
        <v>2.0620031006941169</v>
      </c>
      <c r="J984" s="387">
        <v>3.6753102764502867</v>
      </c>
      <c r="K984" s="387">
        <v>1.2047910345484227</v>
      </c>
      <c r="L984" s="530">
        <f t="shared" si="97"/>
        <v>5.9959006903654043E-2</v>
      </c>
      <c r="M984" s="5"/>
    </row>
    <row r="985" spans="1:13" s="87" customFormat="1" ht="15.5" x14ac:dyDescent="0.35">
      <c r="A985" s="286">
        <v>204</v>
      </c>
      <c r="B985" s="321" t="s">
        <v>1426</v>
      </c>
      <c r="C985" s="158">
        <v>287.89999999999998</v>
      </c>
      <c r="D985" s="158"/>
      <c r="E985" s="158">
        <v>25.8</v>
      </c>
      <c r="F985" s="158">
        <f t="shared" si="98"/>
        <v>313.7</v>
      </c>
      <c r="G985" s="888">
        <f t="shared" si="101"/>
        <v>2.5238395024729525E-3</v>
      </c>
      <c r="H985" s="397">
        <f t="shared" si="100"/>
        <v>10.805692637862823</v>
      </c>
      <c r="I985" s="387">
        <f t="shared" si="99"/>
        <v>2.3772523803298209</v>
      </c>
      <c r="J985" s="387">
        <v>4.2372099732541528</v>
      </c>
      <c r="K985" s="387">
        <v>1.3889854742294749</v>
      </c>
      <c r="L985" s="530">
        <f t="shared" si="97"/>
        <v>5.9959006903654043E-2</v>
      </c>
      <c r="M985" s="5"/>
    </row>
    <row r="986" spans="1:13" s="87" customFormat="1" ht="15.5" x14ac:dyDescent="0.35">
      <c r="A986" s="286">
        <v>205</v>
      </c>
      <c r="B986" s="321" t="s">
        <v>1427</v>
      </c>
      <c r="C986" s="158">
        <v>731.71</v>
      </c>
      <c r="D986" s="158"/>
      <c r="E986" s="158">
        <v>128.69999999999999</v>
      </c>
      <c r="F986" s="158">
        <f t="shared" si="98"/>
        <v>860.41000000000008</v>
      </c>
      <c r="G986" s="888">
        <f t="shared" si="101"/>
        <v>6.9223358186890445E-3</v>
      </c>
      <c r="H986" s="397">
        <f t="shared" si="100"/>
        <v>29.637634690926209</v>
      </c>
      <c r="I986" s="387">
        <f t="shared" si="99"/>
        <v>6.5202796320037661</v>
      </c>
      <c r="J986" s="387">
        <v>11.621733608822462</v>
      </c>
      <c r="K986" s="387">
        <v>2.4369985467395687</v>
      </c>
      <c r="L986" s="530">
        <f t="shared" si="97"/>
        <v>5.8363624874759712E-2</v>
      </c>
      <c r="M986" s="5"/>
    </row>
    <row r="987" spans="1:13" s="87" customFormat="1" ht="15.5" x14ac:dyDescent="0.35">
      <c r="A987" s="286">
        <v>206</v>
      </c>
      <c r="B987" s="321" t="s">
        <v>1428</v>
      </c>
      <c r="C987" s="163">
        <v>294</v>
      </c>
      <c r="D987" s="158"/>
      <c r="E987" s="158"/>
      <c r="F987" s="158">
        <f t="shared" si="98"/>
        <v>294</v>
      </c>
      <c r="G987" s="888">
        <f t="shared" si="101"/>
        <v>2.3653452780588078E-3</v>
      </c>
      <c r="H987" s="397">
        <f t="shared" si="100"/>
        <v>10.127107540744882</v>
      </c>
      <c r="I987" s="387">
        <f t="shared" si="99"/>
        <v>2.227963658963874</v>
      </c>
      <c r="J987" s="387">
        <v>3.9711180495273215</v>
      </c>
      <c r="K987" s="387">
        <v>1.3017587804382071</v>
      </c>
      <c r="L987" s="530">
        <f t="shared" si="97"/>
        <v>5.9959006903654036E-2</v>
      </c>
      <c r="M987" s="5"/>
    </row>
    <row r="988" spans="1:13" s="87" customFormat="1" ht="15.5" x14ac:dyDescent="0.35">
      <c r="A988" s="286">
        <v>207</v>
      </c>
      <c r="B988" s="321" t="s">
        <v>1429</v>
      </c>
      <c r="C988" s="158">
        <v>1119.54</v>
      </c>
      <c r="D988" s="158"/>
      <c r="E988" s="158"/>
      <c r="F988" s="158">
        <f t="shared" si="98"/>
        <v>1119.54</v>
      </c>
      <c r="G988" s="888">
        <f t="shared" si="101"/>
        <v>9.0071382741427133E-3</v>
      </c>
      <c r="H988" s="397">
        <f t="shared" si="100"/>
        <v>38.563612163828317</v>
      </c>
      <c r="I988" s="387">
        <f t="shared" si="99"/>
        <v>8.4839946760422293</v>
      </c>
      <c r="J988" s="387">
        <v>15.121855446149041</v>
      </c>
      <c r="K988" s="387">
        <v>16.648870594741243</v>
      </c>
      <c r="L988" s="530">
        <f t="shared" si="97"/>
        <v>7.0402426783108096E-2</v>
      </c>
      <c r="M988" s="5"/>
    </row>
    <row r="989" spans="1:13" s="87" customFormat="1" ht="15.5" x14ac:dyDescent="0.35">
      <c r="A989" s="286">
        <v>208</v>
      </c>
      <c r="B989" s="321" t="s">
        <v>1430</v>
      </c>
      <c r="C989" s="158">
        <v>542.66</v>
      </c>
      <c r="D989" s="158"/>
      <c r="E989" s="158"/>
      <c r="F989" s="158">
        <f t="shared" si="98"/>
        <v>542.66</v>
      </c>
      <c r="G989" s="888">
        <f t="shared" si="101"/>
        <v>4.3659124782020158E-3</v>
      </c>
      <c r="H989" s="397">
        <f t="shared" si="100"/>
        <v>18.69243597979802</v>
      </c>
      <c r="I989" s="387">
        <f t="shared" si="99"/>
        <v>4.1123359155555645</v>
      </c>
      <c r="J989" s="387">
        <v>7.3298194583554297</v>
      </c>
      <c r="K989" s="387">
        <v>1.5370133208280867</v>
      </c>
      <c r="L989" s="530">
        <f t="shared" si="97"/>
        <v>5.8363624874759705E-2</v>
      </c>
      <c r="M989" s="5"/>
    </row>
    <row r="990" spans="1:13" s="87" customFormat="1" ht="15.5" x14ac:dyDescent="0.35">
      <c r="A990" s="286">
        <v>209</v>
      </c>
      <c r="B990" s="321" t="s">
        <v>1431</v>
      </c>
      <c r="C990" s="158">
        <v>507.72</v>
      </c>
      <c r="D990" s="158"/>
      <c r="E990" s="158"/>
      <c r="F990" s="158">
        <f t="shared" si="98"/>
        <v>507.72</v>
      </c>
      <c r="G990" s="888">
        <f t="shared" si="101"/>
        <v>4.0848064781497211E-3</v>
      </c>
      <c r="H990" s="397">
        <f t="shared" si="100"/>
        <v>17.488894695874123</v>
      </c>
      <c r="I990" s="387">
        <f t="shared" si="99"/>
        <v>3.8475568330923071</v>
      </c>
      <c r="J990" s="387">
        <v>6.8578777418571839</v>
      </c>
      <c r="K990" s="387">
        <v>1.4380503505893862</v>
      </c>
      <c r="L990" s="530">
        <f t="shared" si="97"/>
        <v>5.8363624874759712E-2</v>
      </c>
      <c r="M990" s="5"/>
    </row>
    <row r="991" spans="1:13" s="87" customFormat="1" ht="15.5" x14ac:dyDescent="0.35">
      <c r="A991" s="286">
        <v>210</v>
      </c>
      <c r="B991" s="321" t="s">
        <v>1432</v>
      </c>
      <c r="C991" s="158">
        <v>517.03</v>
      </c>
      <c r="D991" s="158"/>
      <c r="E991" s="158"/>
      <c r="F991" s="158">
        <f t="shared" si="98"/>
        <v>517.03</v>
      </c>
      <c r="G991" s="888">
        <f t="shared" si="101"/>
        <v>4.1597090786215834E-3</v>
      </c>
      <c r="H991" s="397">
        <f t="shared" si="100"/>
        <v>17.809586434664379</v>
      </c>
      <c r="I991" s="387">
        <f t="shared" si="99"/>
        <v>3.9181090156261633</v>
      </c>
      <c r="J991" s="387">
        <v>6.9836298134255488</v>
      </c>
      <c r="K991" s="387">
        <v>2.2892800756801575</v>
      </c>
      <c r="L991" s="530">
        <f t="shared" si="97"/>
        <v>5.9959006903654043E-2</v>
      </c>
      <c r="M991" s="5"/>
    </row>
    <row r="992" spans="1:13" s="87" customFormat="1" ht="15.5" x14ac:dyDescent="0.35">
      <c r="A992" s="286">
        <v>211</v>
      </c>
      <c r="B992" s="321" t="s">
        <v>1433</v>
      </c>
      <c r="C992" s="158">
        <v>497.81</v>
      </c>
      <c r="D992" s="158"/>
      <c r="E992" s="158"/>
      <c r="F992" s="158">
        <f t="shared" si="98"/>
        <v>497.81</v>
      </c>
      <c r="G992" s="888">
        <f t="shared" si="101"/>
        <v>4.0050766424165139E-3</v>
      </c>
      <c r="H992" s="397">
        <f t="shared" si="100"/>
        <v>17.147535390674182</v>
      </c>
      <c r="I992" s="387">
        <f t="shared" si="99"/>
        <v>3.7724577859483199</v>
      </c>
      <c r="J992" s="387">
        <v>6.7240213477387627</v>
      </c>
      <c r="K992" s="387">
        <v>1.4099815745428628</v>
      </c>
      <c r="L992" s="530">
        <f t="shared" si="97"/>
        <v>5.8363624874759705E-2</v>
      </c>
      <c r="M992" s="5"/>
    </row>
    <row r="993" spans="1:13" s="87" customFormat="1" ht="15.5" x14ac:dyDescent="0.35">
      <c r="A993" s="286">
        <v>212</v>
      </c>
      <c r="B993" s="321" t="s">
        <v>1434</v>
      </c>
      <c r="C993" s="158">
        <v>301.3</v>
      </c>
      <c r="D993" s="158"/>
      <c r="E993" s="158"/>
      <c r="F993" s="158">
        <f t="shared" si="98"/>
        <v>301.3</v>
      </c>
      <c r="G993" s="888">
        <f t="shared" si="101"/>
        <v>2.4240766404051662E-3</v>
      </c>
      <c r="H993" s="397">
        <f t="shared" si="100"/>
        <v>10.378562932062698</v>
      </c>
      <c r="I993" s="387">
        <f t="shared" si="99"/>
        <v>2.2832838450537936</v>
      </c>
      <c r="J993" s="387">
        <v>4.0697206405530002</v>
      </c>
      <c r="K993" s="387">
        <v>1.3340813624014694</v>
      </c>
      <c r="L993" s="530">
        <f t="shared" si="97"/>
        <v>5.9959006903654022E-2</v>
      </c>
      <c r="M993" s="5"/>
    </row>
    <row r="994" spans="1:13" s="87" customFormat="1" ht="15.5" x14ac:dyDescent="0.35">
      <c r="A994" s="286">
        <v>213</v>
      </c>
      <c r="B994" s="321" t="s">
        <v>1435</v>
      </c>
      <c r="C994" s="158">
        <v>493.5</v>
      </c>
      <c r="D994" s="158"/>
      <c r="E994" s="158"/>
      <c r="F994" s="158">
        <f t="shared" si="98"/>
        <v>493.5</v>
      </c>
      <c r="G994" s="888">
        <f t="shared" si="101"/>
        <v>3.970401002455856E-3</v>
      </c>
      <c r="H994" s="397">
        <f t="shared" si="100"/>
        <v>16.999073371964624</v>
      </c>
      <c r="I994" s="387">
        <f t="shared" si="99"/>
        <v>3.7397961418322172</v>
      </c>
      <c r="J994" s="387">
        <v>6.6658052974208628</v>
      </c>
      <c r="K994" s="387">
        <v>7.3389228062461411</v>
      </c>
      <c r="L994" s="530">
        <f t="shared" si="97"/>
        <v>7.0402426783108096E-2</v>
      </c>
      <c r="M994" s="5"/>
    </row>
    <row r="995" spans="1:13" s="87" customFormat="1" ht="15.5" x14ac:dyDescent="0.35">
      <c r="A995" s="286">
        <v>214</v>
      </c>
      <c r="B995" s="321" t="s">
        <v>1436</v>
      </c>
      <c r="C995" s="158">
        <v>264.8</v>
      </c>
      <c r="D995" s="158"/>
      <c r="E995" s="158"/>
      <c r="F995" s="158">
        <f t="shared" si="98"/>
        <v>264.8</v>
      </c>
      <c r="G995" s="888">
        <f t="shared" si="101"/>
        <v>2.1304198286733753E-3</v>
      </c>
      <c r="H995" s="397">
        <f t="shared" si="100"/>
        <v>9.1212859754736222</v>
      </c>
      <c r="I995" s="387">
        <f t="shared" si="99"/>
        <v>2.0066829146041969</v>
      </c>
      <c r="J995" s="387">
        <v>3.5767076854246089</v>
      </c>
      <c r="K995" s="387">
        <v>4.3603431979158138</v>
      </c>
      <c r="L995" s="530">
        <f t="shared" si="97"/>
        <v>7.199780881200242E-2</v>
      </c>
      <c r="M995" s="5"/>
    </row>
    <row r="996" spans="1:13" s="87" customFormat="1" ht="15.5" x14ac:dyDescent="0.35">
      <c r="A996" s="286">
        <v>215</v>
      </c>
      <c r="B996" s="321" t="s">
        <v>1437</v>
      </c>
      <c r="C996" s="158">
        <v>544.79999999999995</v>
      </c>
      <c r="D996" s="158"/>
      <c r="E996" s="158"/>
      <c r="F996" s="158">
        <f t="shared" si="98"/>
        <v>544.79999999999995</v>
      </c>
      <c r="G996" s="888">
        <f t="shared" si="101"/>
        <v>4.3831296173008107E-3</v>
      </c>
      <c r="H996" s="397">
        <f t="shared" si="100"/>
        <v>18.766150299992557</v>
      </c>
      <c r="I996" s="387">
        <f t="shared" si="99"/>
        <v>4.1285530659983625</v>
      </c>
      <c r="J996" s="387">
        <v>7.3587248754506289</v>
      </c>
      <c r="K996" s="387">
        <v>0.23132673439389748</v>
      </c>
      <c r="L996" s="530">
        <f t="shared" si="97"/>
        <v>5.5955864493090035E-2</v>
      </c>
      <c r="M996" s="5"/>
    </row>
    <row r="997" spans="1:13" s="87" customFormat="1" ht="15.5" x14ac:dyDescent="0.35">
      <c r="A997" s="286">
        <v>216</v>
      </c>
      <c r="B997" s="321" t="s">
        <v>1438</v>
      </c>
      <c r="C997" s="163">
        <v>205</v>
      </c>
      <c r="D997" s="158"/>
      <c r="E997" s="158"/>
      <c r="F997" s="158">
        <f t="shared" si="98"/>
        <v>205</v>
      </c>
      <c r="G997" s="888">
        <f t="shared" si="101"/>
        <v>1.6493053809593728E-3</v>
      </c>
      <c r="H997" s="397">
        <f t="shared" si="100"/>
        <v>7.0614185233085065</v>
      </c>
      <c r="I997" s="387">
        <f t="shared" si="99"/>
        <v>1.5535120751278715</v>
      </c>
      <c r="J997" s="387">
        <v>2.768976871269051</v>
      </c>
      <c r="K997" s="387">
        <v>0.90768894554364787</v>
      </c>
      <c r="L997" s="530">
        <f t="shared" si="97"/>
        <v>5.9959006903654036E-2</v>
      </c>
      <c r="M997" s="5"/>
    </row>
    <row r="998" spans="1:13" s="87" customFormat="1" ht="15.5" x14ac:dyDescent="0.35">
      <c r="A998" s="286">
        <v>217</v>
      </c>
      <c r="B998" s="321" t="s">
        <v>1439</v>
      </c>
      <c r="C998" s="158">
        <v>577.32000000000005</v>
      </c>
      <c r="D998" s="158"/>
      <c r="E998" s="158"/>
      <c r="F998" s="158">
        <f t="shared" si="98"/>
        <v>577.32000000000005</v>
      </c>
      <c r="G998" s="888">
        <f t="shared" si="101"/>
        <v>4.6447657684656838E-3</v>
      </c>
      <c r="H998" s="397">
        <f t="shared" si="100"/>
        <v>19.8863323993974</v>
      </c>
      <c r="I998" s="387">
        <f t="shared" si="99"/>
        <v>4.3749931278674277</v>
      </c>
      <c r="J998" s="387">
        <v>7.7979791576636535</v>
      </c>
      <c r="K998" s="387">
        <v>1.635183227767794</v>
      </c>
      <c r="L998" s="530">
        <f t="shared" si="97"/>
        <v>5.8363624874759705E-2</v>
      </c>
      <c r="M998" s="5"/>
    </row>
    <row r="999" spans="1:13" s="87" customFormat="1" ht="15.5" x14ac:dyDescent="0.35">
      <c r="A999" s="286">
        <v>218</v>
      </c>
      <c r="B999" s="321" t="s">
        <v>1440</v>
      </c>
      <c r="C999" s="387">
        <v>353</v>
      </c>
      <c r="D999" s="158"/>
      <c r="E999" s="158"/>
      <c r="F999" s="158">
        <f t="shared" si="98"/>
        <v>353</v>
      </c>
      <c r="G999" s="888">
        <f t="shared" si="101"/>
        <v>2.8400234120910177E-3</v>
      </c>
      <c r="H999" s="397">
        <f t="shared" si="100"/>
        <v>12.159418237697087</v>
      </c>
      <c r="I999" s="387">
        <f t="shared" si="99"/>
        <v>2.6750720122933593</v>
      </c>
      <c r="J999" s="387">
        <v>4.7680431002828056</v>
      </c>
      <c r="K999" s="387">
        <v>1.562996086716623</v>
      </c>
      <c r="L999" s="530">
        <f t="shared" si="97"/>
        <v>5.995900690365405E-2</v>
      </c>
      <c r="M999" s="5"/>
    </row>
    <row r="1000" spans="1:13" s="87" customFormat="1" ht="15.5" x14ac:dyDescent="0.35">
      <c r="A1000" s="286">
        <v>219</v>
      </c>
      <c r="B1000" s="321" t="s">
        <v>1441</v>
      </c>
      <c r="C1000" s="158">
        <v>623.29999999999995</v>
      </c>
      <c r="D1000" s="158"/>
      <c r="E1000" s="158">
        <v>23</v>
      </c>
      <c r="F1000" s="158">
        <f t="shared" si="98"/>
        <v>646.29999999999995</v>
      </c>
      <c r="G1000" s="888">
        <f t="shared" si="101"/>
        <v>5.1997369156782563E-3</v>
      </c>
      <c r="H1000" s="397">
        <f t="shared" si="100"/>
        <v>22.262413617630671</v>
      </c>
      <c r="I1000" s="387">
        <f t="shared" si="99"/>
        <v>4.8977309958787476</v>
      </c>
      <c r="J1000" s="387">
        <v>8.7297061068350601</v>
      </c>
      <c r="K1000" s="387">
        <v>9.6112377095782797</v>
      </c>
      <c r="L1000" s="530">
        <f t="shared" si="97"/>
        <v>7.0402426783108096E-2</v>
      </c>
      <c r="M1000" s="5"/>
    </row>
    <row r="1001" spans="1:13" s="87" customFormat="1" ht="15.5" x14ac:dyDescent="0.35">
      <c r="A1001" s="286">
        <v>220</v>
      </c>
      <c r="B1001" s="321" t="s">
        <v>1442</v>
      </c>
      <c r="C1001" s="158">
        <v>281.89999999999998</v>
      </c>
      <c r="D1001" s="158"/>
      <c r="E1001" s="158"/>
      <c r="F1001" s="158">
        <f t="shared" si="98"/>
        <v>281.89999999999998</v>
      </c>
      <c r="G1001" s="888">
        <f t="shared" si="101"/>
        <v>2.2679960336216935E-3</v>
      </c>
      <c r="H1001" s="397">
        <f t="shared" si="100"/>
        <v>9.7103116181495999</v>
      </c>
      <c r="I1001" s="387">
        <f t="shared" si="99"/>
        <v>2.136268555992912</v>
      </c>
      <c r="J1001" s="387">
        <v>3.807680878101197</v>
      </c>
      <c r="K1001" s="387">
        <v>1.2481829938963629</v>
      </c>
      <c r="L1001" s="530">
        <f t="shared" si="97"/>
        <v>5.9959006903654036E-2</v>
      </c>
      <c r="M1001" s="5"/>
    </row>
    <row r="1002" spans="1:13" s="87" customFormat="1" ht="15.5" x14ac:dyDescent="0.35">
      <c r="A1002" s="286">
        <v>221</v>
      </c>
      <c r="B1002" s="321" t="s">
        <v>1443</v>
      </c>
      <c r="C1002" s="158">
        <v>305.10000000000002</v>
      </c>
      <c r="D1002" s="158"/>
      <c r="E1002" s="158"/>
      <c r="F1002" s="158">
        <f t="shared" si="98"/>
        <v>305.10000000000002</v>
      </c>
      <c r="G1002" s="888">
        <f t="shared" si="101"/>
        <v>2.4546491303936812E-3</v>
      </c>
      <c r="H1002" s="397">
        <f t="shared" si="100"/>
        <v>10.509457519324027</v>
      </c>
      <c r="I1002" s="387">
        <f t="shared" si="99"/>
        <v>2.3120806542512859</v>
      </c>
      <c r="J1002" s="387">
        <v>4.1210480167033534</v>
      </c>
      <c r="K1002" s="387">
        <v>1.3509068160261806</v>
      </c>
      <c r="L1002" s="530">
        <f t="shared" ref="L1002:L1064" si="102">(K1002+J1002+I1002+H1002)/F1002</f>
        <v>5.9959006903654029E-2</v>
      </c>
      <c r="M1002" s="5"/>
    </row>
    <row r="1003" spans="1:13" s="87" customFormat="1" ht="15.5" x14ac:dyDescent="0.35">
      <c r="A1003" s="286">
        <v>222</v>
      </c>
      <c r="B1003" s="321" t="s">
        <v>1444</v>
      </c>
      <c r="C1003" s="158">
        <v>369.45</v>
      </c>
      <c r="D1003" s="158"/>
      <c r="E1003" s="158"/>
      <c r="F1003" s="158">
        <f t="shared" si="98"/>
        <v>369.45</v>
      </c>
      <c r="G1003" s="888">
        <f t="shared" si="101"/>
        <v>2.9723701121728793E-3</v>
      </c>
      <c r="H1003" s="397">
        <f t="shared" si="100"/>
        <v>12.726054016762573</v>
      </c>
      <c r="I1003" s="387">
        <f t="shared" si="99"/>
        <v>2.799731883687766</v>
      </c>
      <c r="J1003" s="387">
        <v>4.990236610196833</v>
      </c>
      <c r="K1003" s="387">
        <v>1.6358325899078086</v>
      </c>
      <c r="L1003" s="530">
        <f t="shared" si="102"/>
        <v>5.9959006903654036E-2</v>
      </c>
      <c r="M1003" s="5"/>
    </row>
    <row r="1004" spans="1:13" s="87" customFormat="1" ht="15.5" x14ac:dyDescent="0.35">
      <c r="A1004" s="286">
        <v>223</v>
      </c>
      <c r="B1004" s="321" t="s">
        <v>1445</v>
      </c>
      <c r="C1004" s="158">
        <v>453.11</v>
      </c>
      <c r="D1004" s="158"/>
      <c r="E1004" s="158"/>
      <c r="F1004" s="158">
        <f t="shared" si="98"/>
        <v>453.11</v>
      </c>
      <c r="G1004" s="888">
        <f t="shared" si="101"/>
        <v>3.6454476154463484E-3</v>
      </c>
      <c r="H1004" s="397">
        <f t="shared" si="100"/>
        <v>15.607801693152767</v>
      </c>
      <c r="I1004" s="387">
        <f t="shared" si="99"/>
        <v>3.4337163724936088</v>
      </c>
      <c r="J1004" s="387">
        <v>6.1202493177596082</v>
      </c>
      <c r="K1004" s="387">
        <v>1.2833746835963853</v>
      </c>
      <c r="L1004" s="530">
        <f t="shared" si="102"/>
        <v>5.8363624874759705E-2</v>
      </c>
      <c r="M1004" s="5"/>
    </row>
    <row r="1005" spans="1:13" s="87" customFormat="1" ht="15.5" x14ac:dyDescent="0.35">
      <c r="A1005" s="286">
        <v>224</v>
      </c>
      <c r="B1005" s="321" t="s">
        <v>1446</v>
      </c>
      <c r="C1005" s="158">
        <v>351.1</v>
      </c>
      <c r="D1005" s="158">
        <v>377.9</v>
      </c>
      <c r="E1005" s="158"/>
      <c r="F1005" s="158">
        <f t="shared" si="98"/>
        <v>729</v>
      </c>
      <c r="G1005" s="888">
        <f t="shared" si="101"/>
        <v>5.8650908425335749E-3</v>
      </c>
      <c r="H1005" s="397">
        <f t="shared" si="100"/>
        <v>25.111093187765373</v>
      </c>
      <c r="I1005" s="387">
        <f t="shared" si="99"/>
        <v>5.5244405013083826</v>
      </c>
      <c r="J1005" s="387">
        <v>9.8467518983177484</v>
      </c>
      <c r="K1005" s="387">
        <v>20.780403627744239</v>
      </c>
      <c r="L1005" s="530">
        <f t="shared" si="102"/>
        <v>8.4036610720350804E-2</v>
      </c>
      <c r="M1005" s="5"/>
    </row>
    <row r="1006" spans="1:13" s="87" customFormat="1" ht="15.5" x14ac:dyDescent="0.35">
      <c r="A1006" s="286">
        <v>225</v>
      </c>
      <c r="B1006" s="321" t="s">
        <v>1447</v>
      </c>
      <c r="C1006" s="158">
        <v>422.76</v>
      </c>
      <c r="D1006" s="158"/>
      <c r="E1006" s="158"/>
      <c r="F1006" s="158">
        <f t="shared" si="98"/>
        <v>422.76</v>
      </c>
      <c r="G1006" s="888">
        <f t="shared" si="101"/>
        <v>3.4012699651433387E-3</v>
      </c>
      <c r="H1006" s="397">
        <f t="shared" si="100"/>
        <v>14.562367292262946</v>
      </c>
      <c r="I1006" s="387">
        <f t="shared" si="99"/>
        <v>3.203720804297848</v>
      </c>
      <c r="J1006" s="387">
        <v>5.7103056687692879</v>
      </c>
      <c r="K1006" s="387">
        <v>1.1974122867233294</v>
      </c>
      <c r="L1006" s="530">
        <f t="shared" si="102"/>
        <v>5.8363624874759705E-2</v>
      </c>
      <c r="M1006" s="5"/>
    </row>
    <row r="1007" spans="1:13" s="87" customFormat="1" ht="15.5" x14ac:dyDescent="0.35">
      <c r="A1007" s="286">
        <v>226</v>
      </c>
      <c r="B1007" s="321" t="s">
        <v>1448</v>
      </c>
      <c r="C1007" s="158">
        <v>152.30000000000001</v>
      </c>
      <c r="D1007" s="158"/>
      <c r="E1007" s="158"/>
      <c r="F1007" s="158">
        <f t="shared" si="98"/>
        <v>152.30000000000001</v>
      </c>
      <c r="G1007" s="888">
        <f t="shared" si="101"/>
        <v>1.2253132171712805E-3</v>
      </c>
      <c r="H1007" s="397">
        <f t="shared" si="100"/>
        <v>5.2461172736579789</v>
      </c>
      <c r="I1007" s="387">
        <f t="shared" si="99"/>
        <v>1.1541458002047553</v>
      </c>
      <c r="J1007" s="387">
        <v>2.0571472072891539</v>
      </c>
      <c r="K1007" s="387">
        <v>0.67434647027462247</v>
      </c>
      <c r="L1007" s="530">
        <f t="shared" si="102"/>
        <v>5.9959006903654043E-2</v>
      </c>
      <c r="M1007" s="5"/>
    </row>
    <row r="1008" spans="1:13" s="87" customFormat="1" ht="15.5" x14ac:dyDescent="0.35">
      <c r="A1008" s="286">
        <v>227</v>
      </c>
      <c r="B1008" s="321" t="s">
        <v>1449</v>
      </c>
      <c r="C1008" s="158">
        <v>252.6</v>
      </c>
      <c r="D1008" s="158"/>
      <c r="E1008" s="158"/>
      <c r="F1008" s="158">
        <f t="shared" si="98"/>
        <v>252.6</v>
      </c>
      <c r="G1008" s="888">
        <f t="shared" si="101"/>
        <v>2.0322660450260372E-3</v>
      </c>
      <c r="H1008" s="397">
        <f t="shared" si="100"/>
        <v>8.7010454584767256</v>
      </c>
      <c r="I1008" s="387">
        <f t="shared" si="99"/>
        <v>1.9142300008648796</v>
      </c>
      <c r="J1008" s="387">
        <v>3.4119197935734746</v>
      </c>
      <c r="K1008" s="387">
        <v>1.1184498909479292</v>
      </c>
      <c r="L1008" s="530">
        <f t="shared" si="102"/>
        <v>5.9959006903654036E-2</v>
      </c>
      <c r="M1008" s="5"/>
    </row>
    <row r="1009" spans="1:13" s="87" customFormat="1" ht="15.5" x14ac:dyDescent="0.35">
      <c r="A1009" s="286">
        <v>228</v>
      </c>
      <c r="B1009" s="321" t="s">
        <v>1450</v>
      </c>
      <c r="C1009" s="158">
        <v>143.69999999999999</v>
      </c>
      <c r="D1009" s="158"/>
      <c r="E1009" s="158"/>
      <c r="F1009" s="158">
        <f t="shared" si="98"/>
        <v>143.69999999999999</v>
      </c>
      <c r="G1009" s="888">
        <f t="shared" si="101"/>
        <v>1.1561228450920091E-3</v>
      </c>
      <c r="H1009" s="397">
        <f t="shared" si="100"/>
        <v>4.9498821551191821</v>
      </c>
      <c r="I1009" s="387">
        <f t="shared" si="99"/>
        <v>1.0889740741262202</v>
      </c>
      <c r="J1009" s="387">
        <v>1.9409852507383543</v>
      </c>
      <c r="K1009" s="387">
        <v>0.63626781207132777</v>
      </c>
      <c r="L1009" s="530">
        <f t="shared" si="102"/>
        <v>5.9959006903654036E-2</v>
      </c>
      <c r="M1009" s="5"/>
    </row>
    <row r="1010" spans="1:13" s="87" customFormat="1" ht="15.5" x14ac:dyDescent="0.35">
      <c r="A1010" s="286">
        <v>229</v>
      </c>
      <c r="B1010" s="321" t="s">
        <v>511</v>
      </c>
      <c r="C1010" s="163">
        <v>6688.6</v>
      </c>
      <c r="D1010" s="158"/>
      <c r="E1010" s="158"/>
      <c r="F1010" s="158">
        <f t="shared" si="98"/>
        <v>6688.6</v>
      </c>
      <c r="G1010" s="888">
        <f>2/248589.5*F1010</f>
        <v>5.3812409615048108E-2</v>
      </c>
      <c r="H1010" s="397">
        <f t="shared" si="100"/>
        <v>230.39514114634773</v>
      </c>
      <c r="I1010" s="387">
        <f t="shared" si="99"/>
        <v>50.686931052196499</v>
      </c>
      <c r="J1010" s="387">
        <v>90.344286347171604</v>
      </c>
      <c r="K1010" s="387">
        <v>0</v>
      </c>
      <c r="L1010" s="530">
        <f t="shared" si="102"/>
        <v>5.5531255949782587E-2</v>
      </c>
      <c r="M1010" s="5"/>
    </row>
    <row r="1011" spans="1:13" s="350" customFormat="1" ht="16" thickBot="1" x14ac:dyDescent="0.4">
      <c r="A1011" s="407"/>
      <c r="B1011" s="378" t="s">
        <v>1063</v>
      </c>
      <c r="C1011" s="405">
        <f t="shared" ref="C1011:K1011" si="103">SUM(C782:C1010)</f>
        <v>245744.60999999993</v>
      </c>
      <c r="D1011" s="405">
        <f t="shared" si="103"/>
        <v>1152.5999999999999</v>
      </c>
      <c r="E1011" s="405">
        <f t="shared" si="103"/>
        <v>1692.3</v>
      </c>
      <c r="F1011" s="405">
        <f t="shared" si="103"/>
        <v>248589.50999999992</v>
      </c>
      <c r="G1011" s="889">
        <f t="shared" si="103"/>
        <v>2.0000000804539195</v>
      </c>
      <c r="H1011" s="397">
        <f t="shared" si="100"/>
        <v>8562.9003444594327</v>
      </c>
      <c r="I1011" s="405">
        <f t="shared" si="103"/>
        <v>1883.8380757810771</v>
      </c>
      <c r="J1011" s="405">
        <f t="shared" si="103"/>
        <v>3357.7492860005168</v>
      </c>
      <c r="K1011" s="405">
        <f t="shared" si="103"/>
        <v>2089.8157280739865</v>
      </c>
      <c r="L1011" s="530">
        <f t="shared" si="102"/>
        <v>6.3937949088499424E-2</v>
      </c>
      <c r="M1011" s="144"/>
    </row>
    <row r="1012" spans="1:13" s="87" customFormat="1" ht="16" thickBot="1" x14ac:dyDescent="0.4">
      <c r="A1012" s="537" t="s">
        <v>1013</v>
      </c>
      <c r="B1012" s="378"/>
      <c r="C1012" s="158"/>
      <c r="D1012" s="158"/>
      <c r="E1012" s="158"/>
      <c r="F1012" s="158">
        <f t="shared" si="98"/>
        <v>0</v>
      </c>
      <c r="G1012" s="888"/>
      <c r="H1012" s="397">
        <f t="shared" si="100"/>
        <v>0</v>
      </c>
      <c r="I1012" s="387"/>
      <c r="J1012" s="387"/>
      <c r="K1012" s="387"/>
      <c r="L1012" s="530"/>
      <c r="M1012" s="5"/>
    </row>
    <row r="1013" spans="1:13" s="87" customFormat="1" ht="15.5" x14ac:dyDescent="0.35">
      <c r="A1013" s="365">
        <v>1</v>
      </c>
      <c r="B1013" s="321" t="s">
        <v>888</v>
      </c>
      <c r="C1013" s="158">
        <v>219.1</v>
      </c>
      <c r="D1013" s="158"/>
      <c r="E1013" s="158"/>
      <c r="F1013" s="158">
        <f>C1013+D1013+E1013</f>
        <v>219.1</v>
      </c>
      <c r="G1013" s="888">
        <f t="shared" ref="G1013:G1058" si="104">1/161400.7*F1013</f>
        <v>1.3574910145990691E-3</v>
      </c>
      <c r="H1013" s="397">
        <f t="shared" si="100"/>
        <v>5.8120299044551844</v>
      </c>
      <c r="I1013" s="387">
        <f t="shared" si="99"/>
        <v>1.2786465789801407</v>
      </c>
      <c r="J1013" s="387">
        <v>2.3950345557865109</v>
      </c>
      <c r="K1013" s="387">
        <v>0.50593163403167407</v>
      </c>
      <c r="L1013" s="530">
        <f t="shared" si="102"/>
        <v>4.560311580672529E-2</v>
      </c>
      <c r="M1013" s="5"/>
    </row>
    <row r="1014" spans="1:13" s="87" customFormat="1" ht="15.5" x14ac:dyDescent="0.35">
      <c r="A1014" s="286">
        <v>2</v>
      </c>
      <c r="B1014" s="321" t="s">
        <v>889</v>
      </c>
      <c r="C1014" s="158">
        <v>265.10000000000002</v>
      </c>
      <c r="D1014" s="158"/>
      <c r="E1014" s="158"/>
      <c r="F1014" s="158">
        <f t="shared" ref="F1014:F1059" si="105">C1014+D1014+E1014</f>
        <v>265.10000000000002</v>
      </c>
      <c r="G1014" s="888">
        <f t="shared" si="104"/>
        <v>1.6424959743049441E-3</v>
      </c>
      <c r="H1014" s="397">
        <f t="shared" si="100"/>
        <v>7.0322643891879029</v>
      </c>
      <c r="I1014" s="387">
        <f t="shared" si="99"/>
        <v>1.5470981656213387</v>
      </c>
      <c r="J1014" s="387">
        <v>2.8978715688681156</v>
      </c>
      <c r="K1014" s="387">
        <v>0.61215187668551707</v>
      </c>
      <c r="L1014" s="530">
        <f t="shared" si="102"/>
        <v>4.560311580672529E-2</v>
      </c>
      <c r="M1014" s="5"/>
    </row>
    <row r="1015" spans="1:13" s="87" customFormat="1" ht="15.5" x14ac:dyDescent="0.35">
      <c r="A1015" s="286">
        <v>3</v>
      </c>
      <c r="B1015" s="321" t="s">
        <v>890</v>
      </c>
      <c r="C1015" s="158">
        <v>352.7</v>
      </c>
      <c r="D1015" s="158"/>
      <c r="E1015" s="158"/>
      <c r="F1015" s="158">
        <f t="shared" si="105"/>
        <v>352.7</v>
      </c>
      <c r="G1015" s="888">
        <f t="shared" si="104"/>
        <v>2.1852445497448272E-3</v>
      </c>
      <c r="H1015" s="397">
        <f t="shared" si="100"/>
        <v>9.3560152775049907</v>
      </c>
      <c r="I1015" s="387">
        <f t="shared" si="99"/>
        <v>2.058323361051098</v>
      </c>
      <c r="J1015" s="387">
        <v>3.8554481416061268</v>
      </c>
      <c r="K1015" s="387">
        <v>1.2731755256405866</v>
      </c>
      <c r="L1015" s="530">
        <f t="shared" si="102"/>
        <v>4.6903777447697199E-2</v>
      </c>
      <c r="M1015" s="5"/>
    </row>
    <row r="1016" spans="1:13" s="87" customFormat="1" ht="15.5" x14ac:dyDescent="0.35">
      <c r="A1016" s="365">
        <v>4</v>
      </c>
      <c r="B1016" s="321" t="s">
        <v>891</v>
      </c>
      <c r="C1016" s="158">
        <v>350.15</v>
      </c>
      <c r="D1016" s="158"/>
      <c r="E1016" s="158"/>
      <c r="F1016" s="158">
        <f t="shared" si="105"/>
        <v>350.15</v>
      </c>
      <c r="G1016" s="888">
        <f t="shared" si="104"/>
        <v>2.1694453617611322E-3</v>
      </c>
      <c r="H1016" s="397">
        <f t="shared" si="100"/>
        <v>9.2883718441121985</v>
      </c>
      <c r="I1016" s="387">
        <f t="shared" si="99"/>
        <v>2.0434418057046835</v>
      </c>
      <c r="J1016" s="387">
        <v>3.8275734810983417</v>
      </c>
      <c r="K1016" s="387">
        <v>1.2639705423959493</v>
      </c>
      <c r="L1016" s="530">
        <f t="shared" si="102"/>
        <v>4.6903777447697199E-2</v>
      </c>
      <c r="M1016" s="5"/>
    </row>
    <row r="1017" spans="1:13" s="87" customFormat="1" ht="15.5" x14ac:dyDescent="0.35">
      <c r="A1017" s="286">
        <v>5</v>
      </c>
      <c r="B1017" s="321" t="s">
        <v>892</v>
      </c>
      <c r="C1017" s="158">
        <v>348.6</v>
      </c>
      <c r="D1017" s="158"/>
      <c r="E1017" s="158"/>
      <c r="F1017" s="158">
        <f t="shared" si="105"/>
        <v>348.6</v>
      </c>
      <c r="G1017" s="888">
        <f t="shared" si="104"/>
        <v>2.1598419337710431E-3</v>
      </c>
      <c r="H1017" s="397">
        <f t="shared" si="100"/>
        <v>9.2472552473440324</v>
      </c>
      <c r="I1017" s="387">
        <f t="shared" ref="I1017:I1076" si="106">H1017*0.22</f>
        <v>2.034396154415687</v>
      </c>
      <c r="J1017" s="387">
        <v>3.810630060005376</v>
      </c>
      <c r="K1017" s="387">
        <v>1.2583753565021507</v>
      </c>
      <c r="L1017" s="530">
        <f t="shared" si="102"/>
        <v>4.6903777447697206E-2</v>
      </c>
      <c r="M1017" s="5"/>
    </row>
    <row r="1018" spans="1:13" s="87" customFormat="1" ht="15.5" x14ac:dyDescent="0.35">
      <c r="A1018" s="286">
        <v>6</v>
      </c>
      <c r="B1018" s="321" t="s">
        <v>893</v>
      </c>
      <c r="C1018" s="158">
        <v>430.37</v>
      </c>
      <c r="D1018" s="158"/>
      <c r="E1018" s="158"/>
      <c r="F1018" s="158">
        <f t="shared" si="105"/>
        <v>430.37</v>
      </c>
      <c r="G1018" s="888">
        <f t="shared" si="104"/>
        <v>2.6664692284482034E-3</v>
      </c>
      <c r="H1018" s="397">
        <f t="shared" si="100"/>
        <v>11.416354678139561</v>
      </c>
      <c r="I1018" s="387">
        <f t="shared" si="106"/>
        <v>2.5115980291907034</v>
      </c>
      <c r="J1018" s="387">
        <v>4.7044775069550013</v>
      </c>
      <c r="K1018" s="387">
        <v>1.5535484858801794</v>
      </c>
      <c r="L1018" s="530">
        <f t="shared" si="102"/>
        <v>4.6903777447697199E-2</v>
      </c>
      <c r="M1018" s="5"/>
    </row>
    <row r="1019" spans="1:13" s="87" customFormat="1" ht="15.5" x14ac:dyDescent="0.35">
      <c r="A1019" s="365">
        <v>7</v>
      </c>
      <c r="B1019" s="321" t="s">
        <v>894</v>
      </c>
      <c r="C1019" s="158">
        <v>79.3</v>
      </c>
      <c r="D1019" s="158"/>
      <c r="E1019" s="158"/>
      <c r="F1019" s="158">
        <f t="shared" si="105"/>
        <v>79.3</v>
      </c>
      <c r="G1019" s="888">
        <f t="shared" si="104"/>
        <v>4.9132376749295385E-4</v>
      </c>
      <c r="H1019" s="397">
        <f t="shared" si="100"/>
        <v>2.1035781443327073</v>
      </c>
      <c r="I1019" s="387">
        <f t="shared" si="106"/>
        <v>0.4627871917531956</v>
      </c>
      <c r="J1019" s="387">
        <v>0.86684728559502655</v>
      </c>
      <c r="K1019" s="387">
        <v>0.28625692992145879</v>
      </c>
      <c r="L1019" s="530">
        <f t="shared" si="102"/>
        <v>4.6903777447697206E-2</v>
      </c>
      <c r="M1019" s="5"/>
    </row>
    <row r="1020" spans="1:13" s="87" customFormat="1" ht="15.5" x14ac:dyDescent="0.35">
      <c r="A1020" s="286">
        <v>8</v>
      </c>
      <c r="B1020" s="321" t="s">
        <v>896</v>
      </c>
      <c r="C1020" s="158">
        <v>326.92</v>
      </c>
      <c r="D1020" s="158"/>
      <c r="E1020" s="158"/>
      <c r="F1020" s="158">
        <f t="shared" si="105"/>
        <v>326.92</v>
      </c>
      <c r="G1020" s="888">
        <f t="shared" si="104"/>
        <v>2.0255178571096655E-3</v>
      </c>
      <c r="H1020" s="397">
        <f t="shared" si="100"/>
        <v>8.6721534293221776</v>
      </c>
      <c r="I1020" s="387">
        <f t="shared" si="106"/>
        <v>1.907873754450879</v>
      </c>
      <c r="J1020" s="387">
        <v>3.5736407894921323</v>
      </c>
      <c r="K1020" s="387">
        <v>1.1801149499359813</v>
      </c>
      <c r="L1020" s="530">
        <f t="shared" si="102"/>
        <v>4.6903777447697199E-2</v>
      </c>
      <c r="M1020" s="5"/>
    </row>
    <row r="1021" spans="1:13" s="87" customFormat="1" ht="15.5" x14ac:dyDescent="0.35">
      <c r="A1021" s="286">
        <v>9</v>
      </c>
      <c r="B1021" s="321" t="s">
        <v>897</v>
      </c>
      <c r="C1021" s="158">
        <v>322.55</v>
      </c>
      <c r="D1021" s="158"/>
      <c r="E1021" s="158"/>
      <c r="F1021" s="158">
        <f t="shared" si="105"/>
        <v>322.55</v>
      </c>
      <c r="G1021" s="888">
        <f t="shared" si="104"/>
        <v>1.9984423859376074E-3</v>
      </c>
      <c r="H1021" s="397">
        <f t="shared" si="100"/>
        <v>8.5562311532725683</v>
      </c>
      <c r="I1021" s="387">
        <f t="shared" si="106"/>
        <v>1.882370853719965</v>
      </c>
      <c r="J1021" s="387">
        <v>3.52587127324938</v>
      </c>
      <c r="K1021" s="387">
        <v>1.1643401355128189</v>
      </c>
      <c r="L1021" s="530">
        <f t="shared" si="102"/>
        <v>4.6903777447697199E-2</v>
      </c>
      <c r="M1021" s="5"/>
    </row>
    <row r="1022" spans="1:13" s="87" customFormat="1" ht="15.5" x14ac:dyDescent="0.35">
      <c r="A1022" s="365">
        <v>10</v>
      </c>
      <c r="B1022" s="321" t="s">
        <v>898</v>
      </c>
      <c r="C1022" s="158">
        <v>415.5</v>
      </c>
      <c r="D1022" s="158"/>
      <c r="E1022" s="158"/>
      <c r="F1022" s="158">
        <f t="shared" si="105"/>
        <v>415.5</v>
      </c>
      <c r="G1022" s="888">
        <f t="shared" si="104"/>
        <v>2.5743382773432827E-3</v>
      </c>
      <c r="H1022" s="397">
        <f t="shared" si="100"/>
        <v>11.021900617531397</v>
      </c>
      <c r="I1022" s="387">
        <f t="shared" si="106"/>
        <v>2.4248181358569072</v>
      </c>
      <c r="J1022" s="387">
        <v>4.5419299768566654</v>
      </c>
      <c r="K1022" s="387">
        <v>1.4998707992732174</v>
      </c>
      <c r="L1022" s="530">
        <f t="shared" si="102"/>
        <v>4.6903777447697199E-2</v>
      </c>
      <c r="M1022" s="5"/>
    </row>
    <row r="1023" spans="1:13" s="87" customFormat="1" ht="15.5" x14ac:dyDescent="0.35">
      <c r="A1023" s="286">
        <v>11</v>
      </c>
      <c r="B1023" s="321" t="s">
        <v>899</v>
      </c>
      <c r="C1023" s="158">
        <v>372.82</v>
      </c>
      <c r="D1023" s="158"/>
      <c r="E1023" s="158"/>
      <c r="F1023" s="158">
        <f t="shared" si="105"/>
        <v>372.82</v>
      </c>
      <c r="G1023" s="888">
        <f t="shared" si="104"/>
        <v>2.3099032408161794E-3</v>
      </c>
      <c r="H1023" s="397">
        <f t="shared" si="100"/>
        <v>9.8897352303924304</v>
      </c>
      <c r="I1023" s="387">
        <f t="shared" si="106"/>
        <v>2.1757417506863348</v>
      </c>
      <c r="J1023" s="387">
        <v>4.075384678632255</v>
      </c>
      <c r="K1023" s="387">
        <v>1.3458046483394484</v>
      </c>
      <c r="L1023" s="530">
        <f t="shared" si="102"/>
        <v>4.6903777447697192E-2</v>
      </c>
      <c r="M1023" s="5"/>
    </row>
    <row r="1024" spans="1:13" s="87" customFormat="1" ht="15.5" x14ac:dyDescent="0.35">
      <c r="A1024" s="286">
        <v>12</v>
      </c>
      <c r="B1024" s="321" t="s">
        <v>900</v>
      </c>
      <c r="C1024" s="158">
        <v>282.76</v>
      </c>
      <c r="D1024" s="158"/>
      <c r="E1024" s="158"/>
      <c r="F1024" s="158">
        <f t="shared" si="105"/>
        <v>282.76</v>
      </c>
      <c r="G1024" s="888">
        <f t="shared" si="104"/>
        <v>1.7519130957920255E-3</v>
      </c>
      <c r="H1024" s="397">
        <f t="shared" si="100"/>
        <v>7.500728323978767</v>
      </c>
      <c r="I1024" s="387">
        <f t="shared" si="106"/>
        <v>1.6501602312753287</v>
      </c>
      <c r="J1024" s="387">
        <v>3.0909172569337917</v>
      </c>
      <c r="K1024" s="387">
        <v>1.0207062989229723</v>
      </c>
      <c r="L1024" s="530">
        <v>0</v>
      </c>
      <c r="M1024" s="5"/>
    </row>
    <row r="1025" spans="1:13" s="87" customFormat="1" ht="15.5" x14ac:dyDescent="0.35">
      <c r="A1025" s="365">
        <v>13</v>
      </c>
      <c r="B1025" s="321" t="s">
        <v>901</v>
      </c>
      <c r="C1025" s="158">
        <v>180.5</v>
      </c>
      <c r="D1025" s="158"/>
      <c r="E1025" s="158"/>
      <c r="F1025" s="158">
        <f t="shared" si="105"/>
        <v>180.5</v>
      </c>
      <c r="G1025" s="888">
        <f t="shared" si="104"/>
        <v>1.1183346788458785E-3</v>
      </c>
      <c r="H1025" s="397">
        <f t="shared" si="100"/>
        <v>4.7880940107446861</v>
      </c>
      <c r="I1025" s="387">
        <f t="shared" si="106"/>
        <v>1.053380682363831</v>
      </c>
      <c r="J1025" s="387">
        <v>1.9730887143745561</v>
      </c>
      <c r="K1025" s="387">
        <v>0.65156842182627128</v>
      </c>
      <c r="L1025" s="530">
        <f t="shared" si="102"/>
        <v>4.6903777447697192E-2</v>
      </c>
      <c r="M1025" s="5"/>
    </row>
    <row r="1026" spans="1:13" s="87" customFormat="1" ht="15.5" x14ac:dyDescent="0.35">
      <c r="A1026" s="286">
        <v>14</v>
      </c>
      <c r="B1026" s="321" t="s">
        <v>902</v>
      </c>
      <c r="C1026" s="158">
        <v>5520.77</v>
      </c>
      <c r="D1026" s="158"/>
      <c r="E1026" s="158"/>
      <c r="F1026" s="158">
        <f t="shared" si="105"/>
        <v>5520.77</v>
      </c>
      <c r="G1026" s="888">
        <f t="shared" si="104"/>
        <v>3.4205365899900059E-2</v>
      </c>
      <c r="H1026" s="397">
        <f t="shared" si="100"/>
        <v>146.44856383212709</v>
      </c>
      <c r="I1026" s="387">
        <f t="shared" si="106"/>
        <v>32.21868404306796</v>
      </c>
      <c r="J1026" s="387">
        <v>60.348858624141933</v>
      </c>
      <c r="K1026" s="387">
        <v>19.928860920586285</v>
      </c>
      <c r="L1026" s="530">
        <f t="shared" si="102"/>
        <v>4.6903777447697199E-2</v>
      </c>
      <c r="M1026" s="5"/>
    </row>
    <row r="1027" spans="1:13" s="87" customFormat="1" ht="15.5" x14ac:dyDescent="0.35">
      <c r="A1027" s="286">
        <v>15</v>
      </c>
      <c r="B1027" s="321" t="s">
        <v>903</v>
      </c>
      <c r="C1027" s="158">
        <v>5310.85</v>
      </c>
      <c r="D1027" s="158"/>
      <c r="E1027" s="158"/>
      <c r="F1027" s="158">
        <f t="shared" si="105"/>
        <v>5310.85</v>
      </c>
      <c r="G1027" s="888">
        <f t="shared" si="104"/>
        <v>3.2904751962042296E-2</v>
      </c>
      <c r="H1027" s="397">
        <f t="shared" si="100"/>
        <v>140.88005028788598</v>
      </c>
      <c r="I1027" s="387">
        <f t="shared" si="106"/>
        <v>30.993611063334914</v>
      </c>
      <c r="J1027" s="387">
        <v>58.054172846183448</v>
      </c>
      <c r="K1027" s="387">
        <v>19.171092260698355</v>
      </c>
      <c r="L1027" s="530">
        <f t="shared" si="102"/>
        <v>4.6903777447697206E-2</v>
      </c>
      <c r="M1027" s="5"/>
    </row>
    <row r="1028" spans="1:13" s="87" customFormat="1" ht="15.5" x14ac:dyDescent="0.35">
      <c r="A1028" s="365">
        <v>16</v>
      </c>
      <c r="B1028" s="321" t="s">
        <v>904</v>
      </c>
      <c r="C1028" s="158">
        <v>5405.43</v>
      </c>
      <c r="D1028" s="158"/>
      <c r="E1028" s="158"/>
      <c r="F1028" s="158">
        <f t="shared" si="105"/>
        <v>5405.43</v>
      </c>
      <c r="G1028" s="888">
        <f t="shared" si="104"/>
        <v>3.3490746942237547E-2</v>
      </c>
      <c r="H1028" s="397">
        <f t="shared" si="100"/>
        <v>143.38895849584293</v>
      </c>
      <c r="I1028" s="387">
        <f t="shared" si="106"/>
        <v>31.545570869085445</v>
      </c>
      <c r="J1028" s="387">
        <v>59.088049470036886</v>
      </c>
      <c r="K1028" s="387">
        <v>19.512506894140621</v>
      </c>
      <c r="L1028" s="530">
        <f t="shared" si="102"/>
        <v>4.6903777447697199E-2</v>
      </c>
      <c r="M1028" s="5"/>
    </row>
    <row r="1029" spans="1:13" s="87" customFormat="1" ht="15.5" x14ac:dyDescent="0.35">
      <c r="A1029" s="286">
        <v>17</v>
      </c>
      <c r="B1029" s="321" t="s">
        <v>905</v>
      </c>
      <c r="C1029" s="158">
        <v>349.2</v>
      </c>
      <c r="D1029" s="158"/>
      <c r="E1029" s="158"/>
      <c r="F1029" s="158">
        <f t="shared" si="105"/>
        <v>349.2</v>
      </c>
      <c r="G1029" s="888">
        <f t="shared" si="104"/>
        <v>2.1635593897672066E-3</v>
      </c>
      <c r="H1029" s="397">
        <f t="shared" si="100"/>
        <v>9.2631713493188066</v>
      </c>
      <c r="I1029" s="387">
        <f t="shared" si="106"/>
        <v>2.0378976968501377</v>
      </c>
      <c r="J1029" s="387">
        <v>3.817188803654266</v>
      </c>
      <c r="K1029" s="387">
        <v>1.2605412349126532</v>
      </c>
      <c r="L1029" s="530">
        <f t="shared" si="102"/>
        <v>4.6903777447697206E-2</v>
      </c>
      <c r="M1029" s="5"/>
    </row>
    <row r="1030" spans="1:13" s="87" customFormat="1" ht="15.5" x14ac:dyDescent="0.35">
      <c r="A1030" s="286">
        <v>18</v>
      </c>
      <c r="B1030" s="321" t="s">
        <v>907</v>
      </c>
      <c r="C1030" s="158">
        <v>360.2</v>
      </c>
      <c r="D1030" s="158"/>
      <c r="E1030" s="158"/>
      <c r="F1030" s="158">
        <f t="shared" si="105"/>
        <v>360.2</v>
      </c>
      <c r="G1030" s="888">
        <f t="shared" si="104"/>
        <v>2.2317127496968721E-3</v>
      </c>
      <c r="H1030" s="397">
        <f t="shared" si="100"/>
        <v>9.5549665521896721</v>
      </c>
      <c r="I1030" s="387">
        <f t="shared" si="106"/>
        <v>2.102092641481728</v>
      </c>
      <c r="J1030" s="387">
        <v>3.9374324372172582</v>
      </c>
      <c r="K1030" s="387">
        <v>1.3002490057718721</v>
      </c>
      <c r="L1030" s="530">
        <f t="shared" si="102"/>
        <v>4.6903777447697192E-2</v>
      </c>
      <c r="M1030" s="5"/>
    </row>
    <row r="1031" spans="1:13" s="87" customFormat="1" ht="15.5" x14ac:dyDescent="0.35">
      <c r="A1031" s="365">
        <v>19</v>
      </c>
      <c r="B1031" s="321" t="s">
        <v>909</v>
      </c>
      <c r="C1031" s="158">
        <v>357.19</v>
      </c>
      <c r="D1031" s="158"/>
      <c r="E1031" s="158"/>
      <c r="F1031" s="158">
        <f t="shared" si="105"/>
        <v>357.19</v>
      </c>
      <c r="G1031" s="888">
        <f t="shared" si="104"/>
        <v>2.2130635121161181E-3</v>
      </c>
      <c r="H1031" s="397">
        <f t="shared" ref="H1031:H1094" si="107">G1031*4281.45</f>
        <v>9.4751207739495538</v>
      </c>
      <c r="I1031" s="387">
        <f t="shared" si="106"/>
        <v>2.0845265702689018</v>
      </c>
      <c r="J1031" s="387">
        <v>3.9045294065786571</v>
      </c>
      <c r="K1031" s="387">
        <v>1.2893835157458495</v>
      </c>
      <c r="L1031" s="530">
        <f t="shared" si="102"/>
        <v>4.6903777447697199E-2</v>
      </c>
      <c r="M1031" s="5"/>
    </row>
    <row r="1032" spans="1:13" s="87" customFormat="1" ht="15.5" x14ac:dyDescent="0.35">
      <c r="A1032" s="286">
        <v>20</v>
      </c>
      <c r="B1032" s="321" t="s">
        <v>910</v>
      </c>
      <c r="C1032" s="158">
        <v>306.39999999999998</v>
      </c>
      <c r="D1032" s="158"/>
      <c r="E1032" s="158"/>
      <c r="F1032" s="158">
        <f t="shared" si="105"/>
        <v>306.39999999999998</v>
      </c>
      <c r="G1032" s="888">
        <f t="shared" si="104"/>
        <v>1.8983808620408706E-3</v>
      </c>
      <c r="H1032" s="397">
        <f t="shared" si="107"/>
        <v>8.1278227417848843</v>
      </c>
      <c r="I1032" s="387">
        <f t="shared" si="106"/>
        <v>1.7881210031926746</v>
      </c>
      <c r="J1032" s="387">
        <v>3.3493317567000771</v>
      </c>
      <c r="K1032" s="387">
        <v>1.1060419082967841</v>
      </c>
      <c r="L1032" s="530">
        <f t="shared" si="102"/>
        <v>4.6903777447697199E-2</v>
      </c>
      <c r="M1032" s="5"/>
    </row>
    <row r="1033" spans="1:13" s="87" customFormat="1" ht="15.5" x14ac:dyDescent="0.35">
      <c r="A1033" s="286">
        <v>21</v>
      </c>
      <c r="B1033" s="321" t="s">
        <v>911</v>
      </c>
      <c r="C1033" s="158">
        <v>407.2</v>
      </c>
      <c r="D1033" s="158"/>
      <c r="E1033" s="158"/>
      <c r="F1033" s="158">
        <f t="shared" si="105"/>
        <v>407.2</v>
      </c>
      <c r="G1033" s="888">
        <f t="shared" si="104"/>
        <v>2.5229134693963528E-3</v>
      </c>
      <c r="H1033" s="397">
        <f t="shared" si="107"/>
        <v>10.801727873547014</v>
      </c>
      <c r="I1033" s="387">
        <f t="shared" si="106"/>
        <v>2.3763801321803433</v>
      </c>
      <c r="J1033" s="387">
        <v>4.45120068971368</v>
      </c>
      <c r="K1033" s="387">
        <v>1.4699094812612614</v>
      </c>
      <c r="L1033" s="530">
        <f t="shared" si="102"/>
        <v>4.6903777447697206E-2</v>
      </c>
      <c r="M1033" s="5"/>
    </row>
    <row r="1034" spans="1:13" s="87" customFormat="1" ht="15.5" x14ac:dyDescent="0.35">
      <c r="A1034" s="365">
        <v>22</v>
      </c>
      <c r="B1034" s="321" t="s">
        <v>912</v>
      </c>
      <c r="C1034" s="158">
        <v>52.3</v>
      </c>
      <c r="D1034" s="158"/>
      <c r="E1034" s="158"/>
      <c r="F1034" s="158">
        <f t="shared" si="105"/>
        <v>52.3</v>
      </c>
      <c r="G1034" s="888">
        <f t="shared" si="104"/>
        <v>3.2403824766559248E-4</v>
      </c>
      <c r="H1034" s="397">
        <f t="shared" si="107"/>
        <v>1.3873535554678509</v>
      </c>
      <c r="I1034" s="387">
        <f t="shared" si="106"/>
        <v>0.30521778220292722</v>
      </c>
      <c r="J1034" s="387">
        <v>0.57170382139495435</v>
      </c>
      <c r="K1034" s="387">
        <v>0.18879240144883097</v>
      </c>
      <c r="L1034" s="530">
        <f t="shared" si="102"/>
        <v>4.6903777447697199E-2</v>
      </c>
      <c r="M1034" s="5"/>
    </row>
    <row r="1035" spans="1:13" s="87" customFormat="1" ht="15.5" x14ac:dyDescent="0.35">
      <c r="A1035" s="286">
        <v>23</v>
      </c>
      <c r="B1035" s="321" t="s">
        <v>913</v>
      </c>
      <c r="C1035" s="158">
        <v>122.2</v>
      </c>
      <c r="D1035" s="158"/>
      <c r="E1035" s="158"/>
      <c r="F1035" s="158">
        <f t="shared" si="105"/>
        <v>122.2</v>
      </c>
      <c r="G1035" s="888">
        <f t="shared" si="104"/>
        <v>7.571218712186502E-4</v>
      </c>
      <c r="H1035" s="397">
        <f t="shared" si="107"/>
        <v>3.2415794355290899</v>
      </c>
      <c r="I1035" s="387">
        <f t="shared" si="106"/>
        <v>0.71314747581639981</v>
      </c>
      <c r="J1035" s="387">
        <v>1.3357974564906967</v>
      </c>
      <c r="K1035" s="387">
        <v>0.44111723627241189</v>
      </c>
      <c r="L1035" s="530">
        <f t="shared" si="102"/>
        <v>4.6903777447697206E-2</v>
      </c>
      <c r="M1035" s="5"/>
    </row>
    <row r="1036" spans="1:13" s="87" customFormat="1" ht="15.5" x14ac:dyDescent="0.35">
      <c r="A1036" s="286">
        <v>24</v>
      </c>
      <c r="B1036" s="321" t="s">
        <v>915</v>
      </c>
      <c r="C1036" s="158">
        <v>205.19</v>
      </c>
      <c r="D1036" s="158"/>
      <c r="E1036" s="158"/>
      <c r="F1036" s="158">
        <f t="shared" si="105"/>
        <v>205.19</v>
      </c>
      <c r="G1036" s="888">
        <f t="shared" si="104"/>
        <v>1.27130799308801E-3</v>
      </c>
      <c r="H1036" s="397">
        <f t="shared" si="107"/>
        <v>5.4430416070066601</v>
      </c>
      <c r="I1036" s="387">
        <f t="shared" si="106"/>
        <v>1.1974691535414652</v>
      </c>
      <c r="J1036" s="387">
        <v>2.2429810155263996</v>
      </c>
      <c r="K1036" s="387">
        <v>0.74069431841846312</v>
      </c>
      <c r="L1036" s="530">
        <f t="shared" si="102"/>
        <v>4.6903777447697199E-2</v>
      </c>
      <c r="M1036" s="5"/>
    </row>
    <row r="1037" spans="1:13" s="87" customFormat="1" ht="15.5" x14ac:dyDescent="0.35">
      <c r="A1037" s="365">
        <v>25</v>
      </c>
      <c r="B1037" s="321" t="s">
        <v>916</v>
      </c>
      <c r="C1037" s="158">
        <v>289.10000000000002</v>
      </c>
      <c r="D1037" s="158"/>
      <c r="E1037" s="158"/>
      <c r="F1037" s="158">
        <f t="shared" si="105"/>
        <v>289.10000000000002</v>
      </c>
      <c r="G1037" s="888">
        <f t="shared" si="104"/>
        <v>1.7911942141514876E-3</v>
      </c>
      <c r="H1037" s="397">
        <f t="shared" si="107"/>
        <v>7.6689084681788868</v>
      </c>
      <c r="I1037" s="387">
        <f t="shared" si="106"/>
        <v>1.6871598629993552</v>
      </c>
      <c r="J1037" s="387">
        <v>3.160221314823735</v>
      </c>
      <c r="K1037" s="387">
        <v>1.0435924141272857</v>
      </c>
      <c r="L1037" s="530">
        <f t="shared" si="102"/>
        <v>4.6903777447697199E-2</v>
      </c>
      <c r="M1037" s="5"/>
    </row>
    <row r="1038" spans="1:13" s="87" customFormat="1" ht="15.5" x14ac:dyDescent="0.35">
      <c r="A1038" s="286">
        <v>26</v>
      </c>
      <c r="B1038" s="321" t="s">
        <v>918</v>
      </c>
      <c r="C1038" s="158">
        <v>242.85</v>
      </c>
      <c r="D1038" s="158"/>
      <c r="E1038" s="158"/>
      <c r="F1038" s="158">
        <f t="shared" si="105"/>
        <v>242.85</v>
      </c>
      <c r="G1038" s="888">
        <f t="shared" si="104"/>
        <v>1.5046403144472109E-3</v>
      </c>
      <c r="H1038" s="397">
        <f t="shared" si="107"/>
        <v>6.442042274290011</v>
      </c>
      <c r="I1038" s="387">
        <f t="shared" si="106"/>
        <v>1.4172493003438025</v>
      </c>
      <c r="J1038" s="387">
        <v>2.6546514918884263</v>
      </c>
      <c r="K1038" s="387">
        <v>0.87663928665102475</v>
      </c>
      <c r="L1038" s="530">
        <f t="shared" si="102"/>
        <v>4.6903777447697199E-2</v>
      </c>
      <c r="M1038" s="5"/>
    </row>
    <row r="1039" spans="1:13" s="87" customFormat="1" ht="15.5" x14ac:dyDescent="0.35">
      <c r="A1039" s="286">
        <v>27</v>
      </c>
      <c r="B1039" s="321" t="s">
        <v>919</v>
      </c>
      <c r="C1039" s="158">
        <v>415.2</v>
      </c>
      <c r="D1039" s="158"/>
      <c r="E1039" s="158"/>
      <c r="F1039" s="158">
        <f t="shared" si="105"/>
        <v>415.2</v>
      </c>
      <c r="G1039" s="888">
        <f t="shared" si="104"/>
        <v>2.5724795493452008E-3</v>
      </c>
      <c r="H1039" s="397">
        <f t="shared" si="107"/>
        <v>11.01394256654401</v>
      </c>
      <c r="I1039" s="387">
        <f t="shared" si="106"/>
        <v>2.4230673646396821</v>
      </c>
      <c r="J1039" s="387">
        <v>4.5386506050322195</v>
      </c>
      <c r="K1039" s="387">
        <v>1.4987878600679658</v>
      </c>
      <c r="L1039" s="530">
        <f t="shared" si="102"/>
        <v>4.6903777447697199E-2</v>
      </c>
      <c r="M1039" s="5"/>
    </row>
    <row r="1040" spans="1:13" s="87" customFormat="1" ht="15.5" x14ac:dyDescent="0.35">
      <c r="A1040" s="365">
        <v>28</v>
      </c>
      <c r="B1040" s="321" t="s">
        <v>920</v>
      </c>
      <c r="C1040" s="158">
        <v>8111.75</v>
      </c>
      <c r="D1040" s="158"/>
      <c r="E1040" s="158"/>
      <c r="F1040" s="158">
        <f t="shared" si="105"/>
        <v>8111.75</v>
      </c>
      <c r="G1040" s="888">
        <f t="shared" si="104"/>
        <v>5.0258456128133268E-2</v>
      </c>
      <c r="H1040" s="397">
        <f t="shared" si="107"/>
        <v>215.17906698979618</v>
      </c>
      <c r="I1040" s="387">
        <f t="shared" si="106"/>
        <v>47.339394737755164</v>
      </c>
      <c r="J1040" s="387">
        <v>88.671481323145727</v>
      </c>
      <c r="K1040" s="387">
        <v>29.281773660660701</v>
      </c>
      <c r="L1040" s="530">
        <f t="shared" si="102"/>
        <v>4.6903777447697199E-2</v>
      </c>
      <c r="M1040" s="5"/>
    </row>
    <row r="1041" spans="1:13" s="87" customFormat="1" ht="15.5" x14ac:dyDescent="0.35">
      <c r="A1041" s="286">
        <v>29</v>
      </c>
      <c r="B1041" s="321" t="s">
        <v>921</v>
      </c>
      <c r="C1041" s="158">
        <v>6280.23</v>
      </c>
      <c r="D1041" s="158"/>
      <c r="E1041" s="158"/>
      <c r="F1041" s="158">
        <f t="shared" si="105"/>
        <v>6280.23</v>
      </c>
      <c r="G1041" s="888">
        <f t="shared" si="104"/>
        <v>3.8910797784644048E-2</v>
      </c>
      <c r="H1041" s="397">
        <f t="shared" si="107"/>
        <v>166.59463517506424</v>
      </c>
      <c r="I1041" s="387">
        <f t="shared" si="106"/>
        <v>36.65081973851413</v>
      </c>
      <c r="J1041" s="387">
        <v>68.650697710119204</v>
      </c>
      <c r="K1041" s="387">
        <v>22.67035761665376</v>
      </c>
      <c r="L1041" s="530">
        <f t="shared" si="102"/>
        <v>4.6903777447697199E-2</v>
      </c>
      <c r="M1041" s="5"/>
    </row>
    <row r="1042" spans="1:13" s="87" customFormat="1" ht="15.5" x14ac:dyDescent="0.35">
      <c r="A1042" s="286">
        <v>30</v>
      </c>
      <c r="B1042" s="321" t="s">
        <v>922</v>
      </c>
      <c r="C1042" s="158">
        <v>8361.6299999999992</v>
      </c>
      <c r="D1042" s="158"/>
      <c r="E1042" s="158"/>
      <c r="F1042" s="158">
        <f t="shared" si="105"/>
        <v>8361.6299999999992</v>
      </c>
      <c r="G1042" s="888">
        <f t="shared" si="104"/>
        <v>5.1806652635335522E-2</v>
      </c>
      <c r="H1042" s="397">
        <f t="shared" si="107"/>
        <v>221.80759292555726</v>
      </c>
      <c r="I1042" s="387">
        <f t="shared" si="106"/>
        <v>48.7976704436226</v>
      </c>
      <c r="J1042" s="387">
        <v>91.402979428120318</v>
      </c>
      <c r="K1042" s="387">
        <v>30.183789822688109</v>
      </c>
      <c r="L1042" s="530">
        <f t="shared" si="102"/>
        <v>4.6903777447697192E-2</v>
      </c>
      <c r="M1042" s="5"/>
    </row>
    <row r="1043" spans="1:13" s="87" customFormat="1" ht="15.5" x14ac:dyDescent="0.35">
      <c r="A1043" s="365">
        <v>31</v>
      </c>
      <c r="B1043" s="321" t="s">
        <v>923</v>
      </c>
      <c r="C1043" s="158">
        <v>6675.9</v>
      </c>
      <c r="D1043" s="158"/>
      <c r="E1043" s="158"/>
      <c r="F1043" s="158">
        <f t="shared" si="105"/>
        <v>6675.9</v>
      </c>
      <c r="G1043" s="888">
        <f t="shared" si="104"/>
        <v>4.1362274141314125E-2</v>
      </c>
      <c r="H1043" s="397">
        <f t="shared" si="107"/>
        <v>177.09050862232934</v>
      </c>
      <c r="I1043" s="387">
        <f t="shared" si="106"/>
        <v>38.959911896912452</v>
      </c>
      <c r="J1043" s="387">
        <v>72.975861209380042</v>
      </c>
      <c r="K1043" s="387">
        <v>28.431016461033408</v>
      </c>
      <c r="L1043" s="530">
        <f t="shared" si="102"/>
        <v>4.7552734191592935E-2</v>
      </c>
      <c r="M1043" s="5"/>
    </row>
    <row r="1044" spans="1:13" s="87" customFormat="1" ht="15.5" x14ac:dyDescent="0.35">
      <c r="A1044" s="286">
        <v>32</v>
      </c>
      <c r="B1044" s="321" t="s">
        <v>924</v>
      </c>
      <c r="C1044" s="158">
        <v>4489.2299999999996</v>
      </c>
      <c r="D1044" s="158"/>
      <c r="E1044" s="158">
        <v>48.5</v>
      </c>
      <c r="F1044" s="158">
        <f t="shared" si="105"/>
        <v>4537.7299999999996</v>
      </c>
      <c r="G1044" s="888">
        <f t="shared" si="104"/>
        <v>2.8114685995785638E-2</v>
      </c>
      <c r="H1044" s="397">
        <f t="shared" si="107"/>
        <v>120.37162235665642</v>
      </c>
      <c r="I1044" s="387">
        <f t="shared" si="106"/>
        <v>26.481756918464413</v>
      </c>
      <c r="J1044" s="387">
        <v>49.60301302979974</v>
      </c>
      <c r="K1044" s="387">
        <v>16.380285732818425</v>
      </c>
      <c r="L1044" s="530">
        <f t="shared" si="102"/>
        <v>4.6903777447697199E-2</v>
      </c>
      <c r="M1044" s="5"/>
    </row>
    <row r="1045" spans="1:13" s="87" customFormat="1" ht="15.5" x14ac:dyDescent="0.35">
      <c r="A1045" s="286">
        <v>33</v>
      </c>
      <c r="B1045" s="321" t="s">
        <v>925</v>
      </c>
      <c r="C1045" s="158">
        <v>4352.13</v>
      </c>
      <c r="D1045" s="158"/>
      <c r="E1045" s="158"/>
      <c r="F1045" s="158">
        <f t="shared" si="105"/>
        <v>4352.13</v>
      </c>
      <c r="G1045" s="888">
        <f t="shared" si="104"/>
        <v>2.6964752940972374E-2</v>
      </c>
      <c r="H1045" s="397">
        <f t="shared" si="107"/>
        <v>115.44824147912617</v>
      </c>
      <c r="I1045" s="387">
        <f t="shared" si="106"/>
        <v>25.398613125407756</v>
      </c>
      <c r="J1045" s="387">
        <v>47.574174994409624</v>
      </c>
      <c r="K1045" s="387">
        <v>15.710307344502883</v>
      </c>
      <c r="L1045" s="530">
        <f t="shared" si="102"/>
        <v>4.6903777447697206E-2</v>
      </c>
      <c r="M1045" s="5"/>
    </row>
    <row r="1046" spans="1:13" s="87" customFormat="1" ht="15.5" x14ac:dyDescent="0.35">
      <c r="A1046" s="365">
        <v>34</v>
      </c>
      <c r="B1046" s="321" t="s">
        <v>926</v>
      </c>
      <c r="C1046" s="158">
        <v>4481.0200000000004</v>
      </c>
      <c r="D1046" s="158"/>
      <c r="E1046" s="158">
        <v>48.33</v>
      </c>
      <c r="F1046" s="158">
        <f t="shared" si="105"/>
        <v>4529.3500000000004</v>
      </c>
      <c r="G1046" s="888">
        <f t="shared" si="104"/>
        <v>2.8062765527039225E-2</v>
      </c>
      <c r="H1046" s="397">
        <f t="shared" si="107"/>
        <v>120.14932746574209</v>
      </c>
      <c r="I1046" s="387">
        <f t="shared" si="106"/>
        <v>26.43285204246326</v>
      </c>
      <c r="J1046" s="387">
        <v>49.511409243503579</v>
      </c>
      <c r="K1046" s="387">
        <v>16.350035631018404</v>
      </c>
      <c r="L1046" s="530">
        <f t="shared" si="102"/>
        <v>4.6903777447697199E-2</v>
      </c>
      <c r="M1046" s="5"/>
    </row>
    <row r="1047" spans="1:13" s="87" customFormat="1" ht="15.5" x14ac:dyDescent="0.35">
      <c r="A1047" s="286">
        <v>35</v>
      </c>
      <c r="B1047" s="321" t="s">
        <v>927</v>
      </c>
      <c r="C1047" s="158">
        <v>8136.02</v>
      </c>
      <c r="D1047" s="158"/>
      <c r="E1047" s="158"/>
      <c r="F1047" s="158">
        <f t="shared" si="105"/>
        <v>8136.02</v>
      </c>
      <c r="G1047" s="888">
        <f t="shared" si="104"/>
        <v>5.040882722317809E-2</v>
      </c>
      <c r="H1047" s="397">
        <f t="shared" si="107"/>
        <v>215.82287331467583</v>
      </c>
      <c r="I1047" s="387">
        <f t="shared" si="106"/>
        <v>47.48103212922868</v>
      </c>
      <c r="J1047" s="387">
        <v>88.936782503743359</v>
      </c>
      <c r="K1047" s="387">
        <v>29.369383442365539</v>
      </c>
      <c r="L1047" s="530">
        <f t="shared" si="102"/>
        <v>4.6903777447697206E-2</v>
      </c>
      <c r="M1047" s="5"/>
    </row>
    <row r="1048" spans="1:13" s="87" customFormat="1" ht="15.5" x14ac:dyDescent="0.35">
      <c r="A1048" s="286">
        <v>36</v>
      </c>
      <c r="B1048" s="321" t="s">
        <v>928</v>
      </c>
      <c r="C1048" s="158">
        <v>5922.13</v>
      </c>
      <c r="D1048" s="158">
        <v>77.599999999999994</v>
      </c>
      <c r="E1048" s="158">
        <v>240.4</v>
      </c>
      <c r="F1048" s="158">
        <f t="shared" si="105"/>
        <v>6240.13</v>
      </c>
      <c r="G1048" s="888">
        <f t="shared" si="104"/>
        <v>3.8662347808900453E-2</v>
      </c>
      <c r="H1048" s="397">
        <f t="shared" si="107"/>
        <v>165.53090902641685</v>
      </c>
      <c r="I1048" s="387">
        <f t="shared" si="106"/>
        <v>36.416799985811707</v>
      </c>
      <c r="J1048" s="387">
        <v>68.212355009585025</v>
      </c>
      <c r="K1048" s="387">
        <v>22.525604742885154</v>
      </c>
      <c r="L1048" s="530">
        <f t="shared" si="102"/>
        <v>4.6903777447697199E-2</v>
      </c>
      <c r="M1048" s="5"/>
    </row>
    <row r="1049" spans="1:13" s="87" customFormat="1" ht="15.5" x14ac:dyDescent="0.35">
      <c r="A1049" s="365">
        <v>37</v>
      </c>
      <c r="B1049" s="321" t="s">
        <v>929</v>
      </c>
      <c r="C1049" s="158">
        <v>5641.92</v>
      </c>
      <c r="D1049" s="158">
        <v>100.4</v>
      </c>
      <c r="E1049" s="158">
        <v>535.70000000000005</v>
      </c>
      <c r="F1049" s="158">
        <f t="shared" si="105"/>
        <v>6278.0199999999995</v>
      </c>
      <c r="G1049" s="888">
        <f t="shared" si="104"/>
        <v>3.8897105155058183E-2</v>
      </c>
      <c r="H1049" s="397">
        <f t="shared" si="107"/>
        <v>166.53601086612386</v>
      </c>
      <c r="I1049" s="387">
        <f t="shared" si="106"/>
        <v>36.637922390547253</v>
      </c>
      <c r="J1049" s="387">
        <v>68.626539671012466</v>
      </c>
      <c r="K1049" s="387">
        <v>22.662379964508411</v>
      </c>
      <c r="L1049" s="530">
        <f t="shared" si="102"/>
        <v>4.6903777447697213E-2</v>
      </c>
      <c r="M1049" s="5"/>
    </row>
    <row r="1050" spans="1:13" s="87" customFormat="1" ht="15.5" x14ac:dyDescent="0.35">
      <c r="A1050" s="286">
        <v>38</v>
      </c>
      <c r="B1050" s="321" t="s">
        <v>930</v>
      </c>
      <c r="C1050" s="158">
        <f>3994.79-6.68</f>
        <v>3988.11</v>
      </c>
      <c r="D1050" s="158"/>
      <c r="E1050" s="158"/>
      <c r="F1050" s="158">
        <f t="shared" si="105"/>
        <v>3988.11</v>
      </c>
      <c r="G1050" s="888">
        <f t="shared" si="104"/>
        <v>2.4709372388099927E-2</v>
      </c>
      <c r="H1050" s="397">
        <f t="shared" si="107"/>
        <v>105.79194241103043</v>
      </c>
      <c r="I1050" s="387">
        <f t="shared" si="106"/>
        <v>23.274227330426694</v>
      </c>
      <c r="J1050" s="387">
        <v>43.594985222627763</v>
      </c>
      <c r="K1050" s="387">
        <v>6.5677423553855103</v>
      </c>
      <c r="L1050" s="530">
        <f t="shared" si="102"/>
        <v>4.4940810890238832E-2</v>
      </c>
      <c r="M1050" s="5"/>
    </row>
    <row r="1051" spans="1:13" s="87" customFormat="1" ht="15.5" x14ac:dyDescent="0.35">
      <c r="A1051" s="286">
        <v>39</v>
      </c>
      <c r="B1051" s="321" t="s">
        <v>931</v>
      </c>
      <c r="C1051" s="158">
        <v>4150.55</v>
      </c>
      <c r="D1051" s="158"/>
      <c r="E1051" s="158"/>
      <c r="F1051" s="158">
        <f t="shared" si="105"/>
        <v>4150.55</v>
      </c>
      <c r="G1051" s="888">
        <f t="shared" si="104"/>
        <v>2.5715811641461282E-2</v>
      </c>
      <c r="H1051" s="397">
        <f t="shared" si="107"/>
        <v>110.1009617523344</v>
      </c>
      <c r="I1051" s="387">
        <f t="shared" si="106"/>
        <v>24.222211585513566</v>
      </c>
      <c r="J1051" s="387">
        <v>45.370655753170716</v>
      </c>
      <c r="K1051" s="387">
        <v>14.982644394520944</v>
      </c>
      <c r="L1051" s="530">
        <f t="shared" si="102"/>
        <v>4.6903777447697206E-2</v>
      </c>
      <c r="M1051" s="5"/>
    </row>
    <row r="1052" spans="1:13" s="87" customFormat="1" ht="15.5" x14ac:dyDescent="0.35">
      <c r="A1052" s="365">
        <v>40</v>
      </c>
      <c r="B1052" s="321" t="s">
        <v>932</v>
      </c>
      <c r="C1052" s="158">
        <v>14374.02</v>
      </c>
      <c r="D1052" s="158"/>
      <c r="E1052" s="158"/>
      <c r="F1052" s="158">
        <f t="shared" si="105"/>
        <v>14374.02</v>
      </c>
      <c r="G1052" s="888">
        <f t="shared" si="104"/>
        <v>8.9057978063292159E-2</v>
      </c>
      <c r="H1052" s="397">
        <f t="shared" si="107"/>
        <v>381.29728017908218</v>
      </c>
      <c r="I1052" s="387">
        <f t="shared" si="106"/>
        <v>83.885401639398083</v>
      </c>
      <c r="J1052" s="387">
        <v>157.12585397337483</v>
      </c>
      <c r="K1052" s="387">
        <v>51.887299316893412</v>
      </c>
      <c r="L1052" s="530">
        <f t="shared" si="102"/>
        <v>4.6903777447697199E-2</v>
      </c>
      <c r="M1052" s="5"/>
    </row>
    <row r="1053" spans="1:13" s="87" customFormat="1" ht="15.5" x14ac:dyDescent="0.35">
      <c r="A1053" s="286">
        <v>41</v>
      </c>
      <c r="B1053" s="321" t="s">
        <v>933</v>
      </c>
      <c r="C1053" s="158">
        <v>4120.28</v>
      </c>
      <c r="D1053" s="158"/>
      <c r="E1053" s="158"/>
      <c r="F1053" s="158">
        <f t="shared" si="105"/>
        <v>4120.28</v>
      </c>
      <c r="G1053" s="888">
        <f t="shared" si="104"/>
        <v>2.5528265986454825E-2</v>
      </c>
      <c r="H1053" s="397">
        <f t="shared" si="107"/>
        <v>109.29799440770701</v>
      </c>
      <c r="I1053" s="387">
        <f t="shared" si="106"/>
        <v>24.045558769695543</v>
      </c>
      <c r="J1053" s="387">
        <v>45.039767136084187</v>
      </c>
      <c r="K1053" s="387">
        <v>14.873375828711074</v>
      </c>
      <c r="L1053" s="530">
        <f t="shared" si="102"/>
        <v>4.6903777447697206E-2</v>
      </c>
      <c r="M1053" s="5"/>
    </row>
    <row r="1054" spans="1:13" s="87" customFormat="1" ht="15.5" x14ac:dyDescent="0.35">
      <c r="A1054" s="286">
        <v>42</v>
      </c>
      <c r="B1054" s="321" t="s">
        <v>934</v>
      </c>
      <c r="C1054" s="158">
        <v>14371.39</v>
      </c>
      <c r="D1054" s="158"/>
      <c r="E1054" s="158"/>
      <c r="F1054" s="158">
        <f t="shared" si="105"/>
        <v>14371.39</v>
      </c>
      <c r="G1054" s="888">
        <f t="shared" si="104"/>
        <v>8.9041683214508976E-2</v>
      </c>
      <c r="H1054" s="397">
        <f t="shared" si="107"/>
        <v>381.22751459875946</v>
      </c>
      <c r="I1054" s="387">
        <f t="shared" si="106"/>
        <v>83.870053211727082</v>
      </c>
      <c r="J1054" s="387">
        <v>157.09710481371386</v>
      </c>
      <c r="K1054" s="387">
        <v>51.877805549860703</v>
      </c>
      <c r="L1054" s="530">
        <f t="shared" si="102"/>
        <v>4.6903777447697213E-2</v>
      </c>
      <c r="M1054" s="5"/>
    </row>
    <row r="1055" spans="1:13" s="87" customFormat="1" ht="15.5" x14ac:dyDescent="0.35">
      <c r="A1055" s="365">
        <v>43</v>
      </c>
      <c r="B1055" s="321" t="s">
        <v>935</v>
      </c>
      <c r="C1055" s="158">
        <v>9061.4</v>
      </c>
      <c r="D1055" s="158"/>
      <c r="E1055" s="158">
        <v>2450</v>
      </c>
      <c r="F1055" s="158">
        <f t="shared" si="105"/>
        <v>11511.4</v>
      </c>
      <c r="G1055" s="888">
        <f t="shared" si="104"/>
        <v>7.1321871590395824E-2</v>
      </c>
      <c r="H1055" s="397">
        <f t="shared" si="107"/>
        <v>305.36102712070021</v>
      </c>
      <c r="I1055" s="387">
        <f t="shared" si="106"/>
        <v>67.179425966554049</v>
      </c>
      <c r="J1055" s="387">
        <v>125.83386939973001</v>
      </c>
      <c r="K1055" s="387">
        <v>49.024221886118724</v>
      </c>
      <c r="L1055" s="530">
        <f t="shared" si="102"/>
        <v>4.7552734191592949E-2</v>
      </c>
      <c r="M1055" s="5"/>
    </row>
    <row r="1056" spans="1:13" s="87" customFormat="1" ht="15.5" x14ac:dyDescent="0.35">
      <c r="A1056" s="286">
        <v>44</v>
      </c>
      <c r="B1056" s="321" t="s">
        <v>937</v>
      </c>
      <c r="C1056" s="158">
        <v>9038.0300000000007</v>
      </c>
      <c r="D1056" s="158"/>
      <c r="E1056" s="158">
        <v>1829.2</v>
      </c>
      <c r="F1056" s="158">
        <f t="shared" si="105"/>
        <v>10867.230000000001</v>
      </c>
      <c r="G1056" s="888">
        <f t="shared" si="104"/>
        <v>6.7330748875314664E-2</v>
      </c>
      <c r="H1056" s="397">
        <f t="shared" si="107"/>
        <v>288.27323477221597</v>
      </c>
      <c r="I1056" s="387">
        <f t="shared" si="106"/>
        <v>63.420111649887517</v>
      </c>
      <c r="J1056" s="387">
        <v>118.79229290588702</v>
      </c>
      <c r="K1056" s="387">
        <v>46.280860260914054</v>
      </c>
      <c r="L1056" s="530">
        <f t="shared" si="102"/>
        <v>4.7552734191592935E-2</v>
      </c>
      <c r="M1056" s="5"/>
    </row>
    <row r="1057" spans="1:14" s="87" customFormat="1" ht="15.5" x14ac:dyDescent="0.35">
      <c r="A1057" s="286">
        <v>45</v>
      </c>
      <c r="B1057" s="321" t="s">
        <v>938</v>
      </c>
      <c r="C1057" s="158">
        <v>6690.6</v>
      </c>
      <c r="D1057" s="158"/>
      <c r="E1057" s="158">
        <v>855.4</v>
      </c>
      <c r="F1057" s="158">
        <f t="shared" si="105"/>
        <v>7546</v>
      </c>
      <c r="G1057" s="888">
        <f t="shared" si="104"/>
        <v>4.6753204911750688E-2</v>
      </c>
      <c r="H1057" s="397">
        <f t="shared" si="107"/>
        <v>200.17150916941497</v>
      </c>
      <c r="I1057" s="387">
        <f t="shared" si="106"/>
        <v>44.037732017271296</v>
      </c>
      <c r="J1057" s="387">
        <v>82.487132624212748</v>
      </c>
      <c r="K1057" s="387">
        <v>32.13655839886129</v>
      </c>
      <c r="L1057" s="530">
        <f t="shared" si="102"/>
        <v>4.7552734191592935E-2</v>
      </c>
      <c r="M1057" s="5"/>
    </row>
    <row r="1058" spans="1:14" s="87" customFormat="1" ht="15.5" x14ac:dyDescent="0.35">
      <c r="A1058" s="365">
        <v>46</v>
      </c>
      <c r="B1058" s="321" t="s">
        <v>2171</v>
      </c>
      <c r="C1058" s="158">
        <v>2503.4</v>
      </c>
      <c r="D1058" s="158"/>
      <c r="E1058" s="158"/>
      <c r="F1058" s="158">
        <f t="shared" si="105"/>
        <v>2503.4</v>
      </c>
      <c r="G1058" s="888">
        <f t="shared" si="104"/>
        <v>1.5510465567993199E-2</v>
      </c>
      <c r="H1058" s="397">
        <f t="shared" si="107"/>
        <v>66.407282806084481</v>
      </c>
      <c r="I1058" s="387">
        <f t="shared" si="106"/>
        <v>14.609602217338585</v>
      </c>
      <c r="J1058" s="387">
        <v>27.365264751054095</v>
      </c>
      <c r="K1058" s="387">
        <v>9.0367666880880186</v>
      </c>
      <c r="L1058" s="530">
        <f t="shared" si="102"/>
        <v>4.6903777447697199E-2</v>
      </c>
      <c r="M1058" s="5"/>
    </row>
    <row r="1059" spans="1:14" s="87" customFormat="1" ht="15.5" x14ac:dyDescent="0.35">
      <c r="A1059" s="286">
        <v>47</v>
      </c>
      <c r="B1059" s="321" t="s">
        <v>2172</v>
      </c>
      <c r="C1059" s="158">
        <v>1175</v>
      </c>
      <c r="D1059" s="158"/>
      <c r="E1059" s="158"/>
      <c r="F1059" s="158">
        <f t="shared" si="105"/>
        <v>1175</v>
      </c>
      <c r="G1059" s="888">
        <f>1/161400.7*F1059</f>
        <v>7.2800179924870211E-3</v>
      </c>
      <c r="H1059" s="397">
        <f t="shared" si="107"/>
        <v>31.169033033933555</v>
      </c>
      <c r="I1059" s="387">
        <f t="shared" si="106"/>
        <v>6.857187267465382</v>
      </c>
      <c r="J1059" s="387">
        <v>12.844206312410545</v>
      </c>
      <c r="K1059" s="387">
        <v>4.2415118872347302</v>
      </c>
      <c r="L1059" s="530">
        <f t="shared" si="102"/>
        <v>4.6903777447697199E-2</v>
      </c>
      <c r="M1059" s="5"/>
    </row>
    <row r="1060" spans="1:14" s="350" customFormat="1" ht="16" thickBot="1" x14ac:dyDescent="0.4">
      <c r="A1060" s="402"/>
      <c r="B1060" s="378" t="s">
        <v>1063</v>
      </c>
      <c r="C1060" s="405">
        <f t="shared" ref="C1060:K1060" si="108">SUM(C1013:C1059)</f>
        <v>155215.19</v>
      </c>
      <c r="D1060" s="405">
        <f t="shared" si="108"/>
        <v>178</v>
      </c>
      <c r="E1060" s="405">
        <f t="shared" si="108"/>
        <v>6007.53</v>
      </c>
      <c r="F1060" s="405">
        <f t="shared" si="108"/>
        <v>161400.72</v>
      </c>
      <c r="G1060" s="889">
        <f t="shared" si="108"/>
        <v>1.0000001239151999</v>
      </c>
      <c r="H1060" s="397">
        <f t="shared" si="107"/>
        <v>4281.450530536732</v>
      </c>
      <c r="I1060" s="405">
        <f t="shared" si="108"/>
        <v>941.919116718081</v>
      </c>
      <c r="J1060" s="405">
        <f t="shared" si="108"/>
        <v>1764.3099120439213</v>
      </c>
      <c r="K1060" s="405">
        <f t="shared" si="108"/>
        <v>597.91774532899126</v>
      </c>
      <c r="L1060" s="530">
        <f t="shared" si="102"/>
        <v>4.6998534483784986E-2</v>
      </c>
      <c r="M1060" s="144"/>
    </row>
    <row r="1061" spans="1:14" s="87" customFormat="1" ht="16" thickBot="1" x14ac:dyDescent="0.4">
      <c r="A1061" s="537" t="s">
        <v>1014</v>
      </c>
      <c r="B1061" s="321"/>
      <c r="C1061" s="158"/>
      <c r="D1061" s="158"/>
      <c r="E1061" s="158"/>
      <c r="F1061" s="158"/>
      <c r="G1061" s="888"/>
      <c r="H1061" s="397">
        <f t="shared" si="107"/>
        <v>0</v>
      </c>
      <c r="I1061" s="387"/>
      <c r="J1061" s="387"/>
      <c r="K1061" s="387"/>
      <c r="L1061" s="530" t="e">
        <f t="shared" si="102"/>
        <v>#DIV/0!</v>
      </c>
      <c r="M1061" s="5"/>
    </row>
    <row r="1062" spans="1:14" s="87" customFormat="1" ht="15.5" x14ac:dyDescent="0.35">
      <c r="A1062" s="286">
        <v>1</v>
      </c>
      <c r="B1062" s="321" t="s">
        <v>939</v>
      </c>
      <c r="C1062" s="847">
        <v>3648.31</v>
      </c>
      <c r="D1062" s="13"/>
      <c r="E1062" s="13">
        <v>290.5</v>
      </c>
      <c r="F1062" s="158">
        <f t="shared" ref="F1062:F1098" si="109">C1062+D1062+E1062</f>
        <v>3938.81</v>
      </c>
      <c r="G1062" s="888">
        <f t="shared" ref="G1062:G1097" si="110">0.5/134855*F1062</f>
        <v>1.4603870824218605E-2</v>
      </c>
      <c r="H1062" s="397">
        <f t="shared" si="107"/>
        <v>62.525742740350744</v>
      </c>
      <c r="I1062" s="387">
        <f t="shared" si="106"/>
        <v>13.755663402877163</v>
      </c>
      <c r="J1062" s="387">
        <v>21.966468197491796</v>
      </c>
      <c r="K1062" s="538">
        <v>8.3512519188483232</v>
      </c>
      <c r="L1062" s="530">
        <f t="shared" si="102"/>
        <v>2.7063789890745687E-2</v>
      </c>
      <c r="M1062" s="5">
        <v>31.796716032994123</v>
      </c>
      <c r="N1062" s="87">
        <f>(M1062*0.02)+M1062</f>
        <v>32.432650353654005</v>
      </c>
    </row>
    <row r="1063" spans="1:14" s="87" customFormat="1" ht="15.5" x14ac:dyDescent="0.35">
      <c r="A1063" s="286">
        <v>2</v>
      </c>
      <c r="B1063" s="321" t="s">
        <v>940</v>
      </c>
      <c r="C1063" s="848">
        <v>5920.3</v>
      </c>
      <c r="D1063" s="849">
        <v>153.6</v>
      </c>
      <c r="E1063" s="849">
        <v>393.4</v>
      </c>
      <c r="F1063" s="158">
        <f t="shared" si="109"/>
        <v>6467.3</v>
      </c>
      <c r="G1063" s="888">
        <f t="shared" si="110"/>
        <v>2.3978717882169737E-2</v>
      </c>
      <c r="H1063" s="397">
        <f t="shared" si="107"/>
        <v>102.66368167661561</v>
      </c>
      <c r="I1063" s="387">
        <f t="shared" si="106"/>
        <v>22.586009968855436</v>
      </c>
      <c r="J1063" s="387">
        <v>36.067680282531704</v>
      </c>
      <c r="K1063" s="538">
        <v>13.645838713070106</v>
      </c>
      <c r="L1063" s="530">
        <f t="shared" si="102"/>
        <v>2.7053517022725536E-2</v>
      </c>
      <c r="M1063" s="5">
        <v>51.955426899798752</v>
      </c>
      <c r="N1063" s="87">
        <f t="shared" ref="N1063:N1099" si="111">(M1063*0.02)+M1063</f>
        <v>52.994535437794724</v>
      </c>
    </row>
    <row r="1064" spans="1:14" s="87" customFormat="1" ht="15.5" x14ac:dyDescent="0.35">
      <c r="A1064" s="286">
        <v>3</v>
      </c>
      <c r="B1064" s="321" t="s">
        <v>941</v>
      </c>
      <c r="C1064" s="848">
        <v>4137.62</v>
      </c>
      <c r="D1064" s="13"/>
      <c r="E1064" s="13"/>
      <c r="F1064" s="158">
        <f t="shared" si="109"/>
        <v>4137.62</v>
      </c>
      <c r="G1064" s="888">
        <f t="shared" si="110"/>
        <v>1.5340995884468502E-2</v>
      </c>
      <c r="H1064" s="397">
        <f t="shared" si="107"/>
        <v>65.681706829557669</v>
      </c>
      <c r="I1064" s="387">
        <f t="shared" si="106"/>
        <v>14.449975502502687</v>
      </c>
      <c r="J1064" s="387">
        <v>23.07521767825968</v>
      </c>
      <c r="K1064" s="538">
        <v>8.7796923915419676</v>
      </c>
      <c r="L1064" s="530">
        <f t="shared" si="102"/>
        <v>2.7065460917595624E-2</v>
      </c>
      <c r="M1064" s="5">
        <v>33.427968470312564</v>
      </c>
      <c r="N1064" s="87">
        <f t="shared" si="111"/>
        <v>34.096527839718817</v>
      </c>
    </row>
    <row r="1065" spans="1:14" s="87" customFormat="1" ht="15.5" x14ac:dyDescent="0.35">
      <c r="A1065" s="286">
        <v>4</v>
      </c>
      <c r="B1065" s="321" t="s">
        <v>942</v>
      </c>
      <c r="C1065" s="848">
        <v>6632.1</v>
      </c>
      <c r="D1065" s="13"/>
      <c r="E1065" s="13"/>
      <c r="F1065" s="158">
        <f t="shared" si="109"/>
        <v>6632.1</v>
      </c>
      <c r="G1065" s="888">
        <f t="shared" si="110"/>
        <v>2.4589744540432317E-2</v>
      </c>
      <c r="H1065" s="397">
        <f t="shared" si="107"/>
        <v>105.27976176263394</v>
      </c>
      <c r="I1065" s="387">
        <f t="shared" si="106"/>
        <v>23.161547587779467</v>
      </c>
      <c r="J1065" s="387">
        <v>36.986758369300723</v>
      </c>
      <c r="K1065" s="538">
        <v>14.156155677439664</v>
      </c>
      <c r="L1065" s="530">
        <f t="shared" ref="L1065:L1099" si="112">(K1065+J1065+I1065+H1065)/F1065</f>
        <v>2.7078033111254923E-2</v>
      </c>
      <c r="M1065" s="5">
        <v>53.898417455053846</v>
      </c>
      <c r="N1065" s="87">
        <f t="shared" si="111"/>
        <v>54.976385804154923</v>
      </c>
    </row>
    <row r="1066" spans="1:14" s="87" customFormat="1" ht="15.5" x14ac:dyDescent="0.35">
      <c r="A1066" s="286">
        <v>5</v>
      </c>
      <c r="B1066" s="321" t="s">
        <v>943</v>
      </c>
      <c r="C1066" s="848">
        <v>7476.63</v>
      </c>
      <c r="D1066" s="13"/>
      <c r="E1066" s="13"/>
      <c r="F1066" s="158">
        <f t="shared" si="109"/>
        <v>7476.63</v>
      </c>
      <c r="G1066" s="888">
        <f t="shared" si="110"/>
        <v>2.772099662600571E-2</v>
      </c>
      <c r="H1066" s="397">
        <f t="shared" si="107"/>
        <v>118.68606100441214</v>
      </c>
      <c r="I1066" s="387">
        <f t="shared" si="106"/>
        <v>26.110933420970671</v>
      </c>
      <c r="J1066" s="387">
        <v>41.696643178882226</v>
      </c>
      <c r="K1066" s="538">
        <v>16.032940852819806</v>
      </c>
      <c r="L1066" s="530">
        <f t="shared" si="112"/>
        <v>2.7087949845998108E-2</v>
      </c>
      <c r="M1066" s="5">
        <v>61.044125171259957</v>
      </c>
      <c r="N1066" s="87">
        <f t="shared" si="111"/>
        <v>62.265007674685158</v>
      </c>
    </row>
    <row r="1067" spans="1:14" s="87" customFormat="1" ht="15.5" x14ac:dyDescent="0.35">
      <c r="A1067" s="286">
        <v>6</v>
      </c>
      <c r="B1067" s="321" t="s">
        <v>944</v>
      </c>
      <c r="C1067" s="848">
        <v>2286.9</v>
      </c>
      <c r="D1067" s="13"/>
      <c r="E1067" s="13"/>
      <c r="F1067" s="158">
        <f t="shared" si="109"/>
        <v>2286.9</v>
      </c>
      <c r="G1067" s="888">
        <f t="shared" si="110"/>
        <v>8.4791071892032187E-3</v>
      </c>
      <c r="H1067" s="397">
        <f t="shared" si="107"/>
        <v>36.30287347521412</v>
      </c>
      <c r="I1067" s="387">
        <f t="shared" si="106"/>
        <v>7.9866321645471068</v>
      </c>
      <c r="J1067" s="387">
        <v>12.753881532961477</v>
      </c>
      <c r="K1067" s="538">
        <v>4.8859769580441386</v>
      </c>
      <c r="L1067" s="530">
        <f t="shared" si="112"/>
        <v>2.7080049031775258E-2</v>
      </c>
      <c r="M1067" s="5">
        <v>18.602961973646998</v>
      </c>
      <c r="N1067" s="87">
        <f t="shared" si="111"/>
        <v>18.975021213119938</v>
      </c>
    </row>
    <row r="1068" spans="1:14" s="87" customFormat="1" ht="15.5" x14ac:dyDescent="0.35">
      <c r="A1068" s="286">
        <v>7</v>
      </c>
      <c r="B1068" s="321" t="s">
        <v>945</v>
      </c>
      <c r="C1068" s="848">
        <v>4665.6000000000004</v>
      </c>
      <c r="D1068" s="13"/>
      <c r="E1068" s="13"/>
      <c r="F1068" s="158">
        <f t="shared" si="109"/>
        <v>4665.6000000000004</v>
      </c>
      <c r="G1068" s="888">
        <f t="shared" si="110"/>
        <v>1.7298579956249307E-2</v>
      </c>
      <c r="H1068" s="397">
        <f t="shared" si="107"/>
        <v>74.063005153683591</v>
      </c>
      <c r="I1068" s="387">
        <f t="shared" si="106"/>
        <v>16.293861133810392</v>
      </c>
      <c r="J1068" s="387">
        <v>26.019725252606179</v>
      </c>
      <c r="K1068" s="538">
        <v>9.9634569135258069</v>
      </c>
      <c r="L1068" s="530">
        <f t="shared" si="112"/>
        <v>2.7079057024525455E-2</v>
      </c>
      <c r="M1068" s="5">
        <v>37.93505611671705</v>
      </c>
      <c r="N1068" s="87">
        <f t="shared" si="111"/>
        <v>38.693757239051394</v>
      </c>
    </row>
    <row r="1069" spans="1:14" s="87" customFormat="1" ht="15.5" x14ac:dyDescent="0.35">
      <c r="A1069" s="286">
        <v>8</v>
      </c>
      <c r="B1069" s="321" t="s">
        <v>946</v>
      </c>
      <c r="C1069" s="848">
        <f>5543.95-53.4</f>
        <v>5490.55</v>
      </c>
      <c r="D1069" s="5"/>
      <c r="E1069" s="850">
        <v>72.8</v>
      </c>
      <c r="F1069" s="158">
        <f>C1069+D1069+E1069</f>
        <v>5563.35</v>
      </c>
      <c r="G1069" s="888">
        <f t="shared" si="110"/>
        <v>2.0627155092506767E-2</v>
      </c>
      <c r="H1069" s="397">
        <f t="shared" si="107"/>
        <v>88.314133170813093</v>
      </c>
      <c r="I1069" s="387">
        <f t="shared" si="106"/>
        <v>19.429109297578879</v>
      </c>
      <c r="J1069" s="387">
        <v>31.026414284140639</v>
      </c>
      <c r="K1069" s="538">
        <v>11.914156279556499</v>
      </c>
      <c r="L1069" s="530">
        <f t="shared" si="112"/>
        <v>2.7085085970159906E-2</v>
      </c>
      <c r="M1069" s="5">
        <v>45.362186133886176</v>
      </c>
      <c r="N1069" s="87">
        <f t="shared" si="111"/>
        <v>46.269429856563903</v>
      </c>
    </row>
    <row r="1070" spans="1:14" s="87" customFormat="1" ht="15.5" x14ac:dyDescent="0.35">
      <c r="A1070" s="286">
        <v>9</v>
      </c>
      <c r="B1070" s="321" t="s">
        <v>948</v>
      </c>
      <c r="C1070" s="848">
        <v>4602.66</v>
      </c>
      <c r="D1070" s="13"/>
      <c r="E1070" s="13"/>
      <c r="F1070" s="158">
        <f t="shared" si="109"/>
        <v>4602.66</v>
      </c>
      <c r="G1070" s="888">
        <f t="shared" si="110"/>
        <v>1.706521819732305E-2</v>
      </c>
      <c r="H1070" s="397">
        <f t="shared" si="107"/>
        <v>73.063878450928769</v>
      </c>
      <c r="I1070" s="387">
        <f t="shared" si="106"/>
        <v>16.07405325920433</v>
      </c>
      <c r="J1070" s="387">
        <v>25.668713269710292</v>
      </c>
      <c r="K1070" s="538">
        <v>9.7787572838107568</v>
      </c>
      <c r="L1070" s="530">
        <f t="shared" si="112"/>
        <v>2.7068130660021412E-2</v>
      </c>
      <c r="M1070" s="5">
        <v>37.231827219479037</v>
      </c>
      <c r="N1070" s="87">
        <f t="shared" si="111"/>
        <v>37.976463763868615</v>
      </c>
    </row>
    <row r="1071" spans="1:14" s="87" customFormat="1" ht="15.5" x14ac:dyDescent="0.35">
      <c r="A1071" s="286">
        <v>10</v>
      </c>
      <c r="B1071" s="321" t="s">
        <v>949</v>
      </c>
      <c r="C1071" s="848">
        <v>4598.8999999999996</v>
      </c>
      <c r="D1071" s="13"/>
      <c r="E1071" s="13"/>
      <c r="F1071" s="158">
        <f t="shared" si="109"/>
        <v>4598.8999999999996</v>
      </c>
      <c r="G1071" s="888">
        <f t="shared" si="110"/>
        <v>1.7051277297838417E-2</v>
      </c>
      <c r="H1071" s="397">
        <f t="shared" si="107"/>
        <v>73.004191186830283</v>
      </c>
      <c r="I1071" s="387">
        <f t="shared" si="106"/>
        <v>16.060922061102662</v>
      </c>
      <c r="J1071" s="387">
        <v>25.647744012390802</v>
      </c>
      <c r="K1071" s="538">
        <v>9.8651192766033855</v>
      </c>
      <c r="L1071" s="530">
        <f t="shared" si="112"/>
        <v>2.7088646532198384E-2</v>
      </c>
      <c r="M1071" s="5">
        <v>37.560643520023511</v>
      </c>
      <c r="N1071" s="87">
        <f t="shared" si="111"/>
        <v>38.311856390423983</v>
      </c>
    </row>
    <row r="1072" spans="1:14" s="87" customFormat="1" ht="15.5" x14ac:dyDescent="0.35">
      <c r="A1072" s="286">
        <v>11</v>
      </c>
      <c r="B1072" s="321" t="s">
        <v>963</v>
      </c>
      <c r="C1072" s="848">
        <v>4536.95</v>
      </c>
      <c r="D1072" s="13"/>
      <c r="E1072" s="13"/>
      <c r="F1072" s="158">
        <f t="shared" si="109"/>
        <v>4536.95</v>
      </c>
      <c r="G1072" s="888">
        <f t="shared" si="110"/>
        <v>1.6821586148084978E-2</v>
      </c>
      <c r="H1072" s="397">
        <f t="shared" si="107"/>
        <v>72.020780013718422</v>
      </c>
      <c r="I1072" s="387">
        <f t="shared" si="106"/>
        <v>15.844571603018053</v>
      </c>
      <c r="J1072" s="387">
        <v>25.302253190331701</v>
      </c>
      <c r="K1072" s="538">
        <v>9.6372386504920247</v>
      </c>
      <c r="L1072" s="530">
        <f t="shared" si="112"/>
        <v>2.7067709244660003E-2</v>
      </c>
      <c r="M1072" s="5">
        <v>36.693006472513268</v>
      </c>
      <c r="N1072" s="87">
        <f t="shared" si="111"/>
        <v>37.426866601963532</v>
      </c>
    </row>
    <row r="1073" spans="1:14" s="87" customFormat="1" ht="15.5" x14ac:dyDescent="0.35">
      <c r="A1073" s="286">
        <v>12</v>
      </c>
      <c r="B1073" s="321" t="s">
        <v>964</v>
      </c>
      <c r="C1073" s="848">
        <v>4379.6000000000004</v>
      </c>
      <c r="D1073" s="13"/>
      <c r="E1073" s="13"/>
      <c r="F1073" s="158">
        <f t="shared" si="109"/>
        <v>4379.6000000000004</v>
      </c>
      <c r="G1073" s="888">
        <f t="shared" si="110"/>
        <v>1.6238181750769347E-2</v>
      </c>
      <c r="H1073" s="397">
        <f t="shared" si="107"/>
        <v>69.522963256831417</v>
      </c>
      <c r="I1073" s="387">
        <f t="shared" si="106"/>
        <v>15.295051916502912</v>
      </c>
      <c r="J1073" s="387">
        <v>24.424723233091996</v>
      </c>
      <c r="K1073" s="538">
        <v>9.3111706195530584</v>
      </c>
      <c r="L1073" s="530">
        <f t="shared" si="112"/>
        <v>2.7069574624618543E-2</v>
      </c>
      <c r="M1073" s="5">
        <v>35.451528824856148</v>
      </c>
      <c r="N1073" s="87">
        <f t="shared" si="111"/>
        <v>36.160559401353268</v>
      </c>
    </row>
    <row r="1074" spans="1:14" s="87" customFormat="1" ht="15.5" x14ac:dyDescent="0.35">
      <c r="A1074" s="286">
        <v>13</v>
      </c>
      <c r="B1074" s="321" t="s">
        <v>965</v>
      </c>
      <c r="C1074" s="848">
        <v>3127.27</v>
      </c>
      <c r="D1074" s="13"/>
      <c r="E1074" s="13"/>
      <c r="F1074" s="158">
        <f t="shared" si="109"/>
        <v>3127.27</v>
      </c>
      <c r="G1074" s="888">
        <f t="shared" si="110"/>
        <v>1.1594935300878722E-2</v>
      </c>
      <c r="H1074" s="397">
        <f t="shared" si="107"/>
        <v>49.643135743947205</v>
      </c>
      <c r="I1074" s="387">
        <f t="shared" si="106"/>
        <v>10.921489863668386</v>
      </c>
      <c r="J1074" s="387">
        <v>17.440566313168233</v>
      </c>
      <c r="K1074" s="538">
        <v>6.719795754306281</v>
      </c>
      <c r="L1074" s="530">
        <f t="shared" si="112"/>
        <v>2.7092316197542939E-2</v>
      </c>
      <c r="M1074" s="5">
        <v>25.58507867750469</v>
      </c>
      <c r="N1074" s="87">
        <f t="shared" si="111"/>
        <v>26.096780251054785</v>
      </c>
    </row>
    <row r="1075" spans="1:14" s="87" customFormat="1" ht="15.5" x14ac:dyDescent="0.35">
      <c r="A1075" s="286">
        <v>14</v>
      </c>
      <c r="B1075" s="321" t="s">
        <v>966</v>
      </c>
      <c r="C1075" s="848">
        <f>3356.6</f>
        <v>3356.6</v>
      </c>
      <c r="D1075" s="13"/>
      <c r="E1075" s="849">
        <v>46.8</v>
      </c>
      <c r="F1075" s="158">
        <f t="shared" si="109"/>
        <v>3403.4</v>
      </c>
      <c r="G1075" s="888">
        <f t="shared" si="110"/>
        <v>1.2618738645211524E-2</v>
      </c>
      <c r="H1075" s="397">
        <f t="shared" si="107"/>
        <v>54.026498572540874</v>
      </c>
      <c r="I1075" s="387">
        <f t="shared" si="106"/>
        <v>11.885829685958992</v>
      </c>
      <c r="J1075" s="387">
        <v>18.980524032218764</v>
      </c>
      <c r="K1075" s="538">
        <v>7.2475825651304104</v>
      </c>
      <c r="L1075" s="530">
        <f t="shared" si="112"/>
        <v>2.7073054843935192E-2</v>
      </c>
      <c r="M1075" s="5">
        <v>27.594584259758612</v>
      </c>
      <c r="N1075" s="87">
        <f t="shared" si="111"/>
        <v>28.146475944953785</v>
      </c>
    </row>
    <row r="1076" spans="1:14" s="87" customFormat="1" ht="15.5" x14ac:dyDescent="0.35">
      <c r="A1076" s="286">
        <v>15</v>
      </c>
      <c r="B1076" s="321" t="s">
        <v>967</v>
      </c>
      <c r="C1076" s="848">
        <v>50.5</v>
      </c>
      <c r="D1076" s="851"/>
      <c r="E1076" s="851"/>
      <c r="F1076" s="290">
        <f t="shared" si="109"/>
        <v>50.5</v>
      </c>
      <c r="G1076" s="888">
        <f t="shared" si="110"/>
        <v>1.87238144673909E-4</v>
      </c>
      <c r="H1076" s="397">
        <f t="shared" si="107"/>
        <v>0.80165075451410761</v>
      </c>
      <c r="I1076" s="387">
        <f t="shared" si="106"/>
        <v>0.17636316599310367</v>
      </c>
      <c r="J1076" s="387">
        <v>0.28163497197715448</v>
      </c>
      <c r="K1076" s="538">
        <v>0.10838172554740801</v>
      </c>
      <c r="L1076" s="530">
        <f t="shared" si="112"/>
        <v>2.7089715208549976E-2</v>
      </c>
      <c r="M1076" s="5">
        <v>0.49265465152823201</v>
      </c>
      <c r="N1076" s="87">
        <f t="shared" si="111"/>
        <v>0.50250774455879665</v>
      </c>
    </row>
    <row r="1077" spans="1:14" s="87" customFormat="1" ht="15.5" x14ac:dyDescent="0.35">
      <c r="A1077" s="286">
        <v>16</v>
      </c>
      <c r="B1077" s="321" t="s">
        <v>787</v>
      </c>
      <c r="C1077" s="848">
        <v>311.10000000000002</v>
      </c>
      <c r="D1077" s="13"/>
      <c r="E1077" s="13"/>
      <c r="F1077" s="158">
        <f t="shared" si="109"/>
        <v>311.10000000000002</v>
      </c>
      <c r="G1077" s="888">
        <f t="shared" si="110"/>
        <v>1.1534611249119425E-3</v>
      </c>
      <c r="H1077" s="397">
        <f t="shared" si="107"/>
        <v>4.9384861332542362</v>
      </c>
      <c r="I1077" s="387">
        <f t="shared" ref="I1077:I1098" si="113">H1077*0.22</f>
        <v>1.086466949315932</v>
      </c>
      <c r="J1077" s="387">
        <v>1.7349829659820348</v>
      </c>
      <c r="K1077" s="538">
        <v>0.65844580986029244</v>
      </c>
      <c r="L1077" s="530">
        <f t="shared" si="112"/>
        <v>2.7060050975289279E-2</v>
      </c>
      <c r="M1077" s="20">
        <v>2.5069791502744883</v>
      </c>
      <c r="N1077" s="87">
        <f t="shared" si="111"/>
        <v>2.5571187332799781</v>
      </c>
    </row>
    <row r="1078" spans="1:14" s="87" customFormat="1" ht="15.5" x14ac:dyDescent="0.35">
      <c r="A1078" s="286">
        <v>17</v>
      </c>
      <c r="B1078" s="321" t="s">
        <v>788</v>
      </c>
      <c r="C1078" s="848">
        <v>305.14999999999998</v>
      </c>
      <c r="D1078" s="13"/>
      <c r="E1078" s="13"/>
      <c r="F1078" s="158">
        <f t="shared" si="109"/>
        <v>305.14999999999998</v>
      </c>
      <c r="G1078" s="888">
        <f t="shared" si="110"/>
        <v>1.1314003930147194E-3</v>
      </c>
      <c r="H1078" s="397">
        <f t="shared" si="107"/>
        <v>4.8440342126728702</v>
      </c>
      <c r="I1078" s="387">
        <f t="shared" si="113"/>
        <v>1.0656875267880315</v>
      </c>
      <c r="J1078" s="387">
        <v>1.7018002316599738</v>
      </c>
      <c r="K1078" s="538">
        <v>0.65282283716852585</v>
      </c>
      <c r="L1078" s="530">
        <f t="shared" si="112"/>
        <v>2.7082893030605938E-2</v>
      </c>
      <c r="M1078" s="5">
        <v>2.4855701366704492</v>
      </c>
      <c r="N1078" s="87">
        <f t="shared" si="111"/>
        <v>2.5352815394038584</v>
      </c>
    </row>
    <row r="1079" spans="1:14" s="87" customFormat="1" ht="15.5" x14ac:dyDescent="0.35">
      <c r="A1079" s="286">
        <v>18</v>
      </c>
      <c r="B1079" s="321" t="s">
        <v>789</v>
      </c>
      <c r="C1079" s="848">
        <v>840.06</v>
      </c>
      <c r="D1079" s="13"/>
      <c r="E1079" s="13"/>
      <c r="F1079" s="158">
        <f t="shared" si="109"/>
        <v>840.06</v>
      </c>
      <c r="G1079" s="888">
        <f t="shared" si="110"/>
        <v>3.1146787290052273E-3</v>
      </c>
      <c r="H1079" s="397">
        <f t="shared" si="107"/>
        <v>13.33534124429943</v>
      </c>
      <c r="I1079" s="387">
        <f t="shared" si="113"/>
        <v>2.9337750737458745</v>
      </c>
      <c r="J1079" s="387">
        <v>4.6849559318639278</v>
      </c>
      <c r="K1079" s="538">
        <v>1.7673303634411786</v>
      </c>
      <c r="L1079" s="530">
        <f t="shared" si="112"/>
        <v>2.704735687135492E-2</v>
      </c>
      <c r="M1079" s="5">
        <v>6.7289673750587848</v>
      </c>
      <c r="N1079" s="87">
        <f t="shared" si="111"/>
        <v>6.8635467225599607</v>
      </c>
    </row>
    <row r="1080" spans="1:14" s="87" customFormat="1" ht="15.5" x14ac:dyDescent="0.35">
      <c r="A1080" s="286">
        <v>19</v>
      </c>
      <c r="B1080" s="321" t="s">
        <v>790</v>
      </c>
      <c r="C1080" s="848">
        <v>661.54</v>
      </c>
      <c r="D1080" s="13"/>
      <c r="E1080" s="849">
        <v>135.4</v>
      </c>
      <c r="F1080" s="158">
        <f t="shared" si="109"/>
        <v>796.93999999999994</v>
      </c>
      <c r="G1080" s="888">
        <f t="shared" si="110"/>
        <v>2.9548033072559414E-3</v>
      </c>
      <c r="H1080" s="397">
        <f t="shared" si="107"/>
        <v>12.65084261985095</v>
      </c>
      <c r="I1080" s="387">
        <f t="shared" si="113"/>
        <v>2.783185376367209</v>
      </c>
      <c r="J1080" s="387">
        <v>4.4444787043064053</v>
      </c>
      <c r="K1080" s="538">
        <v>1.7243854460510075</v>
      </c>
      <c r="L1080" s="530">
        <f t="shared" si="112"/>
        <v>2.7107300608045237E-2</v>
      </c>
      <c r="M1080" s="5">
        <v>6.5654580765027477</v>
      </c>
      <c r="N1080" s="87">
        <f t="shared" si="111"/>
        <v>6.6967672380328027</v>
      </c>
    </row>
    <row r="1081" spans="1:14" s="87" customFormat="1" ht="15.5" x14ac:dyDescent="0.35">
      <c r="A1081" s="286">
        <v>20</v>
      </c>
      <c r="B1081" s="321" t="s">
        <v>791</v>
      </c>
      <c r="C1081" s="848">
        <v>2260.08</v>
      </c>
      <c r="D1081" s="13"/>
      <c r="E1081" s="13"/>
      <c r="F1081" s="158">
        <f t="shared" si="109"/>
        <v>2260.08</v>
      </c>
      <c r="G1081" s="888">
        <f t="shared" si="110"/>
        <v>8.3796670497942229E-3</v>
      </c>
      <c r="H1081" s="397">
        <f t="shared" si="107"/>
        <v>35.877125490341477</v>
      </c>
      <c r="I1081" s="387">
        <f t="shared" si="113"/>
        <v>7.892967607875125</v>
      </c>
      <c r="J1081" s="387">
        <v>12.604308266655986</v>
      </c>
      <c r="K1081" s="538">
        <v>4.7616706304460017</v>
      </c>
      <c r="L1081" s="530">
        <f t="shared" si="112"/>
        <v>2.7050401753618718E-2</v>
      </c>
      <c r="M1081" s="5">
        <v>18.129675688171449</v>
      </c>
      <c r="N1081" s="87">
        <f t="shared" si="111"/>
        <v>18.492269201934878</v>
      </c>
    </row>
    <row r="1082" spans="1:14" s="87" customFormat="1" ht="15.5" x14ac:dyDescent="0.35">
      <c r="A1082" s="286">
        <v>21</v>
      </c>
      <c r="B1082" s="321" t="s">
        <v>792</v>
      </c>
      <c r="C1082" s="848">
        <v>120.8</v>
      </c>
      <c r="D1082" s="13"/>
      <c r="E1082" s="13"/>
      <c r="F1082" s="158">
        <f t="shared" si="109"/>
        <v>120.8</v>
      </c>
      <c r="G1082" s="888">
        <f t="shared" si="110"/>
        <v>4.4788847280412291E-4</v>
      </c>
      <c r="H1082" s="397">
        <f t="shared" si="107"/>
        <v>1.9176121018872119</v>
      </c>
      <c r="I1082" s="387">
        <f t="shared" si="113"/>
        <v>0.42187466241518662</v>
      </c>
      <c r="J1082" s="387">
        <v>0.67369316068990603</v>
      </c>
      <c r="K1082" s="538">
        <v>0.25925767220053231</v>
      </c>
      <c r="L1082" s="530">
        <f t="shared" si="112"/>
        <v>2.7089715208549973E-2</v>
      </c>
      <c r="M1082" s="5">
        <v>0.98710261197248417</v>
      </c>
      <c r="N1082" s="87">
        <f t="shared" si="111"/>
        <v>1.0068446642119337</v>
      </c>
    </row>
    <row r="1083" spans="1:14" s="87" customFormat="1" ht="15.5" x14ac:dyDescent="0.35">
      <c r="A1083" s="286">
        <v>22</v>
      </c>
      <c r="B1083" s="321" t="s">
        <v>793</v>
      </c>
      <c r="C1083" s="848">
        <v>174.6</v>
      </c>
      <c r="D1083" s="13"/>
      <c r="E1083" s="13"/>
      <c r="F1083" s="158">
        <f t="shared" si="109"/>
        <v>174.6</v>
      </c>
      <c r="G1083" s="888">
        <f t="shared" si="110"/>
        <v>6.4736198138741605E-4</v>
      </c>
      <c r="H1083" s="397">
        <f t="shared" si="107"/>
        <v>2.7716479552111521</v>
      </c>
      <c r="I1083" s="387">
        <f t="shared" si="113"/>
        <v>0.60976255014645353</v>
      </c>
      <c r="J1083" s="387">
        <v>0.9737320021229936</v>
      </c>
      <c r="K1083" s="538">
        <v>0.37472176793222634</v>
      </c>
      <c r="L1083" s="530">
        <f t="shared" si="112"/>
        <v>2.7089715208549976E-2</v>
      </c>
      <c r="M1083" s="5">
        <v>1.4267228149867195</v>
      </c>
      <c r="N1083" s="87">
        <f t="shared" si="111"/>
        <v>1.4552572712864538</v>
      </c>
    </row>
    <row r="1084" spans="1:14" s="87" customFormat="1" ht="15.5" x14ac:dyDescent="0.35">
      <c r="A1084" s="286">
        <v>23</v>
      </c>
      <c r="B1084" s="321" t="s">
        <v>794</v>
      </c>
      <c r="C1084" s="848">
        <v>152.6</v>
      </c>
      <c r="D1084" s="13"/>
      <c r="E1084" s="13"/>
      <c r="F1084" s="158">
        <f t="shared" si="109"/>
        <v>152.6</v>
      </c>
      <c r="G1084" s="888">
        <f t="shared" si="110"/>
        <v>5.6579288865818834E-4</v>
      </c>
      <c r="H1084" s="397">
        <f t="shared" si="107"/>
        <v>2.4224139631456003</v>
      </c>
      <c r="I1084" s="387">
        <f t="shared" si="113"/>
        <v>0.53293107189203204</v>
      </c>
      <c r="J1084" s="387">
        <v>0.8510395390834411</v>
      </c>
      <c r="K1084" s="538">
        <v>0.2987472514098849</v>
      </c>
      <c r="L1084" s="530">
        <f t="shared" si="112"/>
        <v>2.6901257048040358E-2</v>
      </c>
      <c r="M1084" s="5">
        <v>1.1374559899550478</v>
      </c>
      <c r="N1084" s="87">
        <f t="shared" si="111"/>
        <v>1.1602051097541488</v>
      </c>
    </row>
    <row r="1085" spans="1:14" s="87" customFormat="1" ht="15.5" x14ac:dyDescent="0.35">
      <c r="A1085" s="286">
        <v>24</v>
      </c>
      <c r="B1085" s="334" t="s">
        <v>512</v>
      </c>
      <c r="C1085" s="852">
        <v>5436.2</v>
      </c>
      <c r="D1085" s="17"/>
      <c r="E1085" s="17"/>
      <c r="F1085" s="158">
        <f t="shared" si="109"/>
        <v>5436.2</v>
      </c>
      <c r="G1085" s="888">
        <f t="shared" si="110"/>
        <v>2.015572281339216E-2</v>
      </c>
      <c r="H1085" s="397">
        <f t="shared" si="107"/>
        <v>86.295719439397857</v>
      </c>
      <c r="I1085" s="387">
        <f t="shared" si="113"/>
        <v>18.98505827666753</v>
      </c>
      <c r="J1085" s="387">
        <v>30.317307617073411</v>
      </c>
      <c r="K1085" s="538">
        <v>11.695353964317722</v>
      </c>
      <c r="L1085" s="530">
        <f t="shared" si="112"/>
        <v>2.7094926473907606E-2</v>
      </c>
      <c r="M1085" s="5">
        <v>43.487426850766354</v>
      </c>
      <c r="N1085" s="87">
        <f t="shared" si="111"/>
        <v>44.35717538778168</v>
      </c>
    </row>
    <row r="1086" spans="1:14" s="87" customFormat="1" ht="15.5" x14ac:dyDescent="0.35">
      <c r="A1086" s="286">
        <v>25</v>
      </c>
      <c r="B1086" s="334" t="s">
        <v>513</v>
      </c>
      <c r="C1086" s="852">
        <v>4049.1</v>
      </c>
      <c r="D1086" s="17"/>
      <c r="E1086" s="17"/>
      <c r="F1086" s="158">
        <f t="shared" si="109"/>
        <v>4049.1</v>
      </c>
      <c r="G1086" s="888">
        <f t="shared" si="110"/>
        <v>1.5012791516814356E-2</v>
      </c>
      <c r="H1086" s="397">
        <f t="shared" si="107"/>
        <v>64.276516239664829</v>
      </c>
      <c r="I1086" s="387">
        <f t="shared" si="113"/>
        <v>14.140833572726262</v>
      </c>
      <c r="J1086" s="387">
        <v>22.581547822429627</v>
      </c>
      <c r="K1086" s="538">
        <v>8.7001552281996517</v>
      </c>
      <c r="L1086" s="530">
        <f t="shared" si="112"/>
        <v>2.7092206382410999E-2</v>
      </c>
      <c r="M1086" s="5">
        <v>32.35022772555449</v>
      </c>
      <c r="N1086" s="87">
        <f t="shared" si="111"/>
        <v>32.997232280065582</v>
      </c>
    </row>
    <row r="1087" spans="1:14" s="87" customFormat="1" ht="15.5" x14ac:dyDescent="0.35">
      <c r="A1087" s="286">
        <v>26</v>
      </c>
      <c r="B1087" s="334" t="s">
        <v>514</v>
      </c>
      <c r="C1087" s="852">
        <v>3998.3</v>
      </c>
      <c r="D1087" s="17"/>
      <c r="E1087" s="17"/>
      <c r="F1087" s="158">
        <f t="shared" si="109"/>
        <v>3998.3</v>
      </c>
      <c r="G1087" s="888">
        <f t="shared" si="110"/>
        <v>1.4824441066330503E-2</v>
      </c>
      <c r="H1087" s="397">
        <f t="shared" si="107"/>
        <v>63.470103203440729</v>
      </c>
      <c r="I1087" s="387">
        <f t="shared" si="113"/>
        <v>13.96342270475696</v>
      </c>
      <c r="J1087" s="387">
        <v>22.298239771411023</v>
      </c>
      <c r="K1087" s="538">
        <v>8.5924173544871802</v>
      </c>
      <c r="L1087" s="530">
        <f t="shared" si="112"/>
        <v>2.7092560096565008E-2</v>
      </c>
      <c r="M1087" s="5">
        <v>32.748361047678891</v>
      </c>
      <c r="N1087" s="87">
        <f t="shared" si="111"/>
        <v>33.403328268632471</v>
      </c>
    </row>
    <row r="1088" spans="1:14" s="87" customFormat="1" ht="15.5" x14ac:dyDescent="0.35">
      <c r="A1088" s="286">
        <v>27</v>
      </c>
      <c r="B1088" s="334" t="s">
        <v>515</v>
      </c>
      <c r="C1088" s="852">
        <v>3636.5</v>
      </c>
      <c r="D1088" s="17"/>
      <c r="E1088" s="17"/>
      <c r="F1088" s="158">
        <f t="shared" si="109"/>
        <v>3636.5</v>
      </c>
      <c r="G1088" s="888">
        <f t="shared" si="110"/>
        <v>1.3483000259538021E-2</v>
      </c>
      <c r="H1088" s="397">
        <f t="shared" si="107"/>
        <v>57.726791461199056</v>
      </c>
      <c r="I1088" s="387">
        <f t="shared" si="113"/>
        <v>12.699894121463792</v>
      </c>
      <c r="J1088" s="387">
        <v>20.280506447424202</v>
      </c>
      <c r="K1088" s="538">
        <v>7.8043427085266197</v>
      </c>
      <c r="L1088" s="530">
        <f t="shared" si="112"/>
        <v>2.7089656191011599E-2</v>
      </c>
      <c r="M1088" s="5">
        <v>29.744764740178717</v>
      </c>
      <c r="N1088" s="87">
        <f t="shared" si="111"/>
        <v>30.339660034982291</v>
      </c>
    </row>
    <row r="1089" spans="1:14" s="87" customFormat="1" ht="15.5" x14ac:dyDescent="0.35">
      <c r="A1089" s="286">
        <v>28</v>
      </c>
      <c r="B1089" s="334" t="s">
        <v>516</v>
      </c>
      <c r="C1089" s="852">
        <v>4067.7</v>
      </c>
      <c r="D1089" s="17"/>
      <c r="E1089" s="17"/>
      <c r="F1089" s="158">
        <f t="shared" si="109"/>
        <v>4067.7</v>
      </c>
      <c r="G1089" s="888">
        <f t="shared" si="110"/>
        <v>1.5081754477030885E-2</v>
      </c>
      <c r="H1089" s="397">
        <f t="shared" si="107"/>
        <v>64.571777705683871</v>
      </c>
      <c r="I1089" s="387">
        <f t="shared" si="113"/>
        <v>14.205791095250452</v>
      </c>
      <c r="J1089" s="387">
        <v>22.685278722999428</v>
      </c>
      <c r="K1089" s="538">
        <v>8.7520926095510845</v>
      </c>
      <c r="L1089" s="530">
        <f t="shared" si="112"/>
        <v>2.7095149625951977E-2</v>
      </c>
      <c r="M1089" s="5">
        <v>33.356932848544943</v>
      </c>
      <c r="N1089" s="87">
        <f t="shared" si="111"/>
        <v>34.024071505515842</v>
      </c>
    </row>
    <row r="1090" spans="1:14" s="87" customFormat="1" ht="15.5" x14ac:dyDescent="0.35">
      <c r="A1090" s="286">
        <v>29</v>
      </c>
      <c r="B1090" s="334" t="s">
        <v>517</v>
      </c>
      <c r="C1090" s="852">
        <v>5696.9</v>
      </c>
      <c r="D1090" s="17"/>
      <c r="E1090" s="17"/>
      <c r="F1090" s="158">
        <f t="shared" si="109"/>
        <v>5696.9</v>
      </c>
      <c r="G1090" s="888">
        <f t="shared" si="110"/>
        <v>2.1122316562233508E-2</v>
      </c>
      <c r="H1090" s="397">
        <f t="shared" si="107"/>
        <v>90.434142245374645</v>
      </c>
      <c r="I1090" s="387">
        <f t="shared" si="113"/>
        <v>19.895511293982423</v>
      </c>
      <c r="J1090" s="387">
        <v>31.771213304092104</v>
      </c>
      <c r="K1090" s="538">
        <v>12.205284617586319</v>
      </c>
      <c r="L1090" s="530">
        <f t="shared" si="112"/>
        <v>2.7085985616920692E-2</v>
      </c>
      <c r="M1090" s="5">
        <v>46.518116015123844</v>
      </c>
      <c r="N1090" s="87">
        <f t="shared" si="111"/>
        <v>47.448478335426323</v>
      </c>
    </row>
    <row r="1091" spans="1:14" s="87" customFormat="1" ht="15.5" x14ac:dyDescent="0.35">
      <c r="A1091" s="286">
        <v>30</v>
      </c>
      <c r="B1091" s="334" t="s">
        <v>518</v>
      </c>
      <c r="C1091" s="852">
        <v>4248.7</v>
      </c>
      <c r="D1091" s="17"/>
      <c r="E1091" s="17"/>
      <c r="F1091" s="158">
        <f t="shared" si="109"/>
        <v>4248.7</v>
      </c>
      <c r="G1091" s="888">
        <f t="shared" si="110"/>
        <v>1.5752845649030438E-2</v>
      </c>
      <c r="H1091" s="397">
        <f t="shared" si="107"/>
        <v>67.445021004041365</v>
      </c>
      <c r="I1091" s="387">
        <f t="shared" si="113"/>
        <v>14.8379046208891</v>
      </c>
      <c r="J1091" s="387">
        <v>23.694703078006654</v>
      </c>
      <c r="K1091" s="538">
        <v>9.0744477615752555</v>
      </c>
      <c r="L1091" s="530">
        <f t="shared" si="112"/>
        <v>2.7079359913505865E-2</v>
      </c>
      <c r="M1091" s="5">
        <v>34.585528070185802</v>
      </c>
      <c r="N1091" s="87">
        <f t="shared" si="111"/>
        <v>35.277238631589519</v>
      </c>
    </row>
    <row r="1092" spans="1:14" s="87" customFormat="1" ht="15.5" x14ac:dyDescent="0.35">
      <c r="A1092" s="286">
        <v>31</v>
      </c>
      <c r="B1092" s="334" t="s">
        <v>519</v>
      </c>
      <c r="C1092" s="852">
        <v>4233.3</v>
      </c>
      <c r="D1092" s="17"/>
      <c r="E1092" s="17"/>
      <c r="F1092" s="158">
        <f t="shared" si="109"/>
        <v>4233.3</v>
      </c>
      <c r="G1092" s="888">
        <f t="shared" si="110"/>
        <v>1.569574728411998E-2</v>
      </c>
      <c r="H1092" s="397">
        <f t="shared" si="107"/>
        <v>67.200557209595488</v>
      </c>
      <c r="I1092" s="387">
        <f t="shared" si="113"/>
        <v>14.784122586111007</v>
      </c>
      <c r="J1092" s="387">
        <v>23.60881835387897</v>
      </c>
      <c r="K1092" s="538">
        <v>9.0963387239630471</v>
      </c>
      <c r="L1092" s="530">
        <f t="shared" si="112"/>
        <v>2.7092300775647487E-2</v>
      </c>
      <c r="M1092" s="5">
        <v>34.668961300949697</v>
      </c>
      <c r="N1092" s="87">
        <f t="shared" si="111"/>
        <v>35.362340526968694</v>
      </c>
    </row>
    <row r="1093" spans="1:14" s="87" customFormat="1" ht="15.5" x14ac:dyDescent="0.35">
      <c r="A1093" s="286">
        <v>32</v>
      </c>
      <c r="B1093" s="334" t="s">
        <v>520</v>
      </c>
      <c r="C1093" s="852">
        <v>7836.35</v>
      </c>
      <c r="D1093" s="17"/>
      <c r="E1093" s="17"/>
      <c r="F1093" s="158">
        <f t="shared" si="109"/>
        <v>7836.35</v>
      </c>
      <c r="G1093" s="888">
        <f t="shared" si="110"/>
        <v>2.9054725445849246E-2</v>
      </c>
      <c r="H1093" s="397">
        <f t="shared" si="107"/>
        <v>124.39635426013125</v>
      </c>
      <c r="I1093" s="387">
        <f t="shared" si="113"/>
        <v>27.367197937228873</v>
      </c>
      <c r="J1093" s="387">
        <v>43.702776488181676</v>
      </c>
      <c r="K1093" s="538">
        <v>16.835867014439536</v>
      </c>
      <c r="L1093" s="530">
        <f t="shared" si="112"/>
        <v>2.7091974669327088E-2</v>
      </c>
      <c r="M1093" s="5">
        <v>62.601656819745607</v>
      </c>
      <c r="N1093" s="87">
        <f t="shared" si="111"/>
        <v>63.853689956140521</v>
      </c>
    </row>
    <row r="1094" spans="1:14" s="87" customFormat="1" ht="15.5" x14ac:dyDescent="0.35">
      <c r="A1094" s="286">
        <v>33</v>
      </c>
      <c r="B1094" s="334" t="s">
        <v>521</v>
      </c>
      <c r="C1094" s="852">
        <v>3887.13</v>
      </c>
      <c r="D1094" s="17"/>
      <c r="E1094" s="17"/>
      <c r="F1094" s="158">
        <f t="shared" si="109"/>
        <v>3887.13</v>
      </c>
      <c r="G1094" s="888">
        <f t="shared" si="110"/>
        <v>1.4412257610025583E-2</v>
      </c>
      <c r="H1094" s="397">
        <f t="shared" si="107"/>
        <v>61.705360344444031</v>
      </c>
      <c r="I1094" s="387">
        <f t="shared" si="113"/>
        <v>13.575179275777687</v>
      </c>
      <c r="J1094" s="387">
        <v>21.678252447951611</v>
      </c>
      <c r="K1094" s="538">
        <v>8.3491057460652058</v>
      </c>
      <c r="L1094" s="530">
        <f t="shared" si="112"/>
        <v>2.7091426788977611E-2</v>
      </c>
      <c r="M1094" s="5">
        <v>31.821025226923734</v>
      </c>
      <c r="N1094" s="87">
        <f t="shared" si="111"/>
        <v>32.457445731462208</v>
      </c>
    </row>
    <row r="1095" spans="1:14" s="87" customFormat="1" ht="15.5" x14ac:dyDescent="0.35">
      <c r="A1095" s="286">
        <v>34</v>
      </c>
      <c r="B1095" s="334" t="s">
        <v>522</v>
      </c>
      <c r="C1095" s="852">
        <v>4191.82</v>
      </c>
      <c r="D1095" s="17"/>
      <c r="E1095" s="17"/>
      <c r="F1095" s="158">
        <f t="shared" si="109"/>
        <v>4191.82</v>
      </c>
      <c r="G1095" s="888">
        <f t="shared" si="110"/>
        <v>1.5541952467465054E-2</v>
      </c>
      <c r="H1095" s="397">
        <f t="shared" ref="H1095:H1101" si="114">G1095*4281.45</f>
        <v>66.542092391828248</v>
      </c>
      <c r="I1095" s="387">
        <f t="shared" si="113"/>
        <v>14.639260326202214</v>
      </c>
      <c r="J1095" s="387">
        <v>23.377487291748032</v>
      </c>
      <c r="K1095" s="538">
        <v>8.9746507271603164</v>
      </c>
      <c r="L1095" s="530">
        <f t="shared" si="112"/>
        <v>2.7084533862842108E-2</v>
      </c>
      <c r="M1095" s="5">
        <v>15.225</v>
      </c>
      <c r="N1095" s="87">
        <f t="shared" si="111"/>
        <v>15.529499999999999</v>
      </c>
    </row>
    <row r="1096" spans="1:14" s="87" customFormat="1" ht="15.5" x14ac:dyDescent="0.35">
      <c r="A1096" s="286">
        <v>35</v>
      </c>
      <c r="B1096" s="334" t="s">
        <v>523</v>
      </c>
      <c r="C1096" s="852">
        <v>4607.8100000000004</v>
      </c>
      <c r="D1096" s="17"/>
      <c r="E1096" s="17"/>
      <c r="F1096" s="158">
        <f t="shared" si="109"/>
        <v>4607.8100000000004</v>
      </c>
      <c r="G1096" s="888">
        <f t="shared" si="110"/>
        <v>1.7084312780393757E-2</v>
      </c>
      <c r="H1096" s="397">
        <f t="shared" si="114"/>
        <v>73.145630953616845</v>
      </c>
      <c r="I1096" s="387">
        <f t="shared" si="113"/>
        <v>16.092038809795707</v>
      </c>
      <c r="J1096" s="387">
        <v>25.697434459921823</v>
      </c>
      <c r="K1096" s="538">
        <v>9.8985995720200108</v>
      </c>
      <c r="L1096" s="530">
        <f t="shared" si="112"/>
        <v>2.7091764589979701E-2</v>
      </c>
      <c r="M1096" s="5">
        <v>37.72662561387628</v>
      </c>
      <c r="N1096" s="87">
        <f t="shared" si="111"/>
        <v>38.481158126153808</v>
      </c>
    </row>
    <row r="1097" spans="1:14" s="87" customFormat="1" ht="15.5" x14ac:dyDescent="0.35">
      <c r="A1097" s="286">
        <v>36</v>
      </c>
      <c r="B1097" s="334" t="s">
        <v>524</v>
      </c>
      <c r="C1097" s="852">
        <v>4528.3999999999996</v>
      </c>
      <c r="D1097" s="17"/>
      <c r="E1097" s="17"/>
      <c r="F1097" s="158">
        <f t="shared" si="109"/>
        <v>4528.3999999999996</v>
      </c>
      <c r="G1097" s="888">
        <f t="shared" si="110"/>
        <v>1.6789885432501574E-2</v>
      </c>
      <c r="H1097" s="397">
        <f t="shared" si="114"/>
        <v>71.885054984983853</v>
      </c>
      <c r="I1097" s="387">
        <f t="shared" si="113"/>
        <v>15.814712096696448</v>
      </c>
      <c r="J1097" s="387">
        <v>25.254570437650418</v>
      </c>
      <c r="K1097" s="538">
        <v>9.6809561900841157</v>
      </c>
      <c r="L1097" s="530">
        <f t="shared" si="112"/>
        <v>2.7081373931060606E-2</v>
      </c>
      <c r="M1097" s="5">
        <v>26.997892204431245</v>
      </c>
      <c r="N1097" s="87">
        <f t="shared" si="111"/>
        <v>27.537850048519871</v>
      </c>
    </row>
    <row r="1098" spans="1:14" s="87" customFormat="1" ht="15.5" x14ac:dyDescent="0.35">
      <c r="A1098" s="286">
        <v>37</v>
      </c>
      <c r="B1098" s="334" t="s">
        <v>525</v>
      </c>
      <c r="C1098" s="852">
        <v>3607.9</v>
      </c>
      <c r="D1098" s="17"/>
      <c r="E1098" s="17"/>
      <c r="F1098" s="158">
        <f t="shared" si="109"/>
        <v>3607.9</v>
      </c>
      <c r="G1098" s="888">
        <f>0.5/134855*F1098</f>
        <v>1.3376960438990027E-2</v>
      </c>
      <c r="H1098" s="397">
        <f t="shared" si="114"/>
        <v>57.272787271513849</v>
      </c>
      <c r="I1098" s="387">
        <f t="shared" si="113"/>
        <v>12.600013199733047</v>
      </c>
      <c r="J1098" s="387">
        <v>20.121006245472785</v>
      </c>
      <c r="K1098" s="538">
        <v>7.7558392036281774</v>
      </c>
      <c r="L1098" s="530">
        <f t="shared" si="112"/>
        <v>2.7093224845574394E-2</v>
      </c>
      <c r="M1098" s="5">
        <v>21.629197226295474</v>
      </c>
      <c r="N1098" s="87">
        <f t="shared" si="111"/>
        <v>22.061781170821384</v>
      </c>
    </row>
    <row r="1099" spans="1:14" s="350" customFormat="1" ht="15.5" x14ac:dyDescent="0.35">
      <c r="A1099" s="406"/>
      <c r="B1099" s="378" t="s">
        <v>968</v>
      </c>
      <c r="C1099" s="405">
        <f t="shared" ref="C1099:K1099" si="115">SUM(C1062:C1098)</f>
        <v>133762.53</v>
      </c>
      <c r="D1099" s="405">
        <f t="shared" si="115"/>
        <v>153.6</v>
      </c>
      <c r="E1099" s="405">
        <f t="shared" si="115"/>
        <v>938.89999999999986</v>
      </c>
      <c r="F1099" s="405">
        <f t="shared" si="115"/>
        <v>134855.03</v>
      </c>
      <c r="G1099" s="889">
        <f t="shared" si="115"/>
        <v>0.50000011123058097</v>
      </c>
      <c r="H1099" s="397">
        <f t="shared" si="114"/>
        <v>2140.7254762281709</v>
      </c>
      <c r="I1099" s="405">
        <f t="shared" si="115"/>
        <v>470.95960477019759</v>
      </c>
      <c r="J1099" s="405">
        <f t="shared" si="115"/>
        <v>752.07708108966995</v>
      </c>
      <c r="K1099" s="405">
        <f t="shared" si="115"/>
        <v>288.3103487804035</v>
      </c>
      <c r="L1099" s="530">
        <f t="shared" si="112"/>
        <v>2.7081470456596552E-2</v>
      </c>
      <c r="M1099" s="144">
        <v>1244.867482838642</v>
      </c>
      <c r="N1099" s="350">
        <f t="shared" si="111"/>
        <v>1269.7648324954148</v>
      </c>
    </row>
    <row r="1100" spans="1:14" s="87" customFormat="1" ht="15.5" x14ac:dyDescent="0.35">
      <c r="A1100" s="252"/>
      <c r="B1100" s="321"/>
      <c r="C1100" s="158"/>
      <c r="D1100" s="158"/>
      <c r="E1100" s="158"/>
      <c r="F1100" s="158"/>
      <c r="G1100" s="882"/>
      <c r="H1100" s="397">
        <f t="shared" si="114"/>
        <v>0</v>
      </c>
      <c r="I1100" s="387"/>
      <c r="J1100" s="158"/>
      <c r="K1100" s="158"/>
      <c r="L1100" s="440"/>
      <c r="M1100" s="5"/>
    </row>
    <row r="1101" spans="1:14" s="87" customFormat="1" ht="15.5" x14ac:dyDescent="0.35">
      <c r="A1101" s="286" t="s">
        <v>969</v>
      </c>
      <c r="B1101" s="845"/>
      <c r="C1101" s="400">
        <f t="shared" ref="C1101:J1101" si="116">C1099+C1060+C1011+C780+C668+C492+C349+C82+C65</f>
        <v>1714310.43</v>
      </c>
      <c r="D1101" s="400">
        <f t="shared" si="116"/>
        <v>9509.67</v>
      </c>
      <c r="E1101" s="400">
        <f t="shared" si="116"/>
        <v>23457.600000000002</v>
      </c>
      <c r="F1101" s="400">
        <f t="shared" si="116"/>
        <v>1747277.6999999997</v>
      </c>
      <c r="G1101" s="891">
        <f t="shared" si="116"/>
        <v>12.500000155443374</v>
      </c>
      <c r="H1101" s="397">
        <f t="shared" si="114"/>
        <v>53518.125665523032</v>
      </c>
      <c r="I1101" s="400">
        <f t="shared" si="116"/>
        <v>11773.987646415066</v>
      </c>
      <c r="J1101" s="400">
        <f t="shared" si="116"/>
        <v>19644.864550092912</v>
      </c>
      <c r="K1101" s="400">
        <v>7988.0489926690361</v>
      </c>
      <c r="L1101" s="403">
        <f>L1099+L1060+L1011+L780+L668+L492+L349+L82+L65</f>
        <v>0.48172375157965264</v>
      </c>
      <c r="M1101" s="5"/>
    </row>
    <row r="1102" spans="1:14" s="87" customFormat="1" ht="15.5" x14ac:dyDescent="0.35">
      <c r="A1102" s="252"/>
      <c r="B1102" s="321"/>
      <c r="C1102" s="158"/>
      <c r="D1102" s="158"/>
      <c r="E1102" s="158"/>
      <c r="F1102" s="158"/>
      <c r="G1102" s="882"/>
      <c r="H1102" s="158"/>
      <c r="I1102" s="158"/>
      <c r="J1102" s="158"/>
      <c r="K1102" s="158"/>
      <c r="L1102" s="440"/>
      <c r="M1102" s="5"/>
    </row>
    <row r="1103" spans="1:14" s="87" customFormat="1" ht="15.5" x14ac:dyDescent="0.35">
      <c r="A1103" s="252"/>
      <c r="B1103" s="321"/>
      <c r="C1103" s="158"/>
      <c r="D1103" s="158"/>
      <c r="E1103" s="158"/>
      <c r="F1103" s="158"/>
      <c r="G1103" s="882"/>
      <c r="H1103" s="158"/>
      <c r="I1103" s="158"/>
      <c r="J1103" s="158"/>
      <c r="K1103" s="158"/>
      <c r="L1103" s="440"/>
      <c r="M1103" s="5"/>
    </row>
    <row r="1104" spans="1:14" s="87" customFormat="1" ht="15.5" x14ac:dyDescent="0.35">
      <c r="A1104" s="252"/>
      <c r="B1104" s="321"/>
      <c r="C1104" s="158"/>
      <c r="D1104" s="158"/>
      <c r="E1104" s="158"/>
      <c r="F1104" s="158"/>
      <c r="G1104" s="882"/>
      <c r="H1104" s="158"/>
      <c r="I1104" s="158"/>
      <c r="J1104" s="158"/>
      <c r="K1104" s="158"/>
      <c r="L1104" s="260"/>
      <c r="M1104" s="5"/>
    </row>
    <row r="1105" spans="1:13" s="87" customFormat="1" ht="15.5" x14ac:dyDescent="0.35">
      <c r="A1105" s="252"/>
      <c r="B1105" s="321"/>
      <c r="C1105" s="158"/>
      <c r="D1105" s="158"/>
      <c r="E1105" s="158"/>
      <c r="F1105" s="158"/>
      <c r="G1105" s="882"/>
      <c r="H1105" s="158"/>
      <c r="I1105" s="158"/>
      <c r="J1105" s="158"/>
      <c r="K1105" s="158"/>
      <c r="L1105" s="260"/>
      <c r="M1105" s="5"/>
    </row>
    <row r="1106" spans="1:13" s="87" customFormat="1" ht="15.5" x14ac:dyDescent="0.35">
      <c r="A1106" s="252"/>
      <c r="B1106" s="321"/>
      <c r="C1106" s="158"/>
      <c r="D1106" s="158"/>
      <c r="E1106" s="158"/>
      <c r="F1106" s="158"/>
      <c r="G1106" s="882"/>
      <c r="H1106" s="158"/>
      <c r="I1106" s="158"/>
      <c r="J1106" s="158"/>
      <c r="K1106" s="158"/>
      <c r="L1106" s="260"/>
      <c r="M1106" s="5"/>
    </row>
    <row r="1107" spans="1:13" s="87" customFormat="1" ht="15.5" x14ac:dyDescent="0.35">
      <c r="A1107" s="252"/>
      <c r="B1107" s="321"/>
      <c r="C1107" s="158"/>
      <c r="D1107" s="158"/>
      <c r="E1107" s="158"/>
      <c r="F1107" s="158"/>
      <c r="G1107" s="882"/>
      <c r="H1107" s="158"/>
      <c r="I1107" s="158"/>
      <c r="J1107" s="158"/>
      <c r="K1107" s="158"/>
      <c r="L1107" s="260"/>
      <c r="M1107" s="5"/>
    </row>
    <row r="1108" spans="1:13" s="87" customFormat="1" ht="15.5" x14ac:dyDescent="0.35">
      <c r="A1108" s="252"/>
      <c r="B1108" s="321"/>
      <c r="C1108" s="158"/>
      <c r="D1108" s="158"/>
      <c r="E1108" s="158"/>
      <c r="F1108" s="158"/>
      <c r="G1108" s="882"/>
      <c r="H1108" s="158"/>
      <c r="I1108" s="158"/>
      <c r="J1108" s="158"/>
      <c r="K1108" s="158"/>
      <c r="L1108" s="260"/>
      <c r="M1108" s="5"/>
    </row>
    <row r="1109" spans="1:13" s="87" customFormat="1" ht="15.5" x14ac:dyDescent="0.35">
      <c r="A1109" s="252"/>
      <c r="B1109" s="321"/>
      <c r="C1109" s="158"/>
      <c r="D1109" s="158"/>
      <c r="E1109" s="158"/>
      <c r="F1109" s="158"/>
      <c r="G1109" s="882"/>
      <c r="H1109" s="158"/>
      <c r="I1109" s="158"/>
      <c r="J1109" s="158"/>
      <c r="K1109" s="158"/>
      <c r="L1109" s="260"/>
      <c r="M1109" s="5"/>
    </row>
    <row r="1110" spans="1:13" s="87" customFormat="1" ht="15.5" x14ac:dyDescent="0.35">
      <c r="A1110" s="252"/>
      <c r="B1110" s="321"/>
      <c r="C1110" s="158"/>
      <c r="D1110" s="158"/>
      <c r="E1110" s="158"/>
      <c r="F1110" s="158"/>
      <c r="G1110" s="882"/>
      <c r="H1110" s="158"/>
      <c r="I1110" s="158"/>
      <c r="J1110" s="158"/>
      <c r="K1110" s="158"/>
      <c r="L1110" s="260"/>
      <c r="M1110" s="5"/>
    </row>
    <row r="1111" spans="1:13" s="87" customFormat="1" ht="15.5" x14ac:dyDescent="0.35">
      <c r="A1111" s="252"/>
      <c r="B1111" s="321"/>
      <c r="C1111" s="158"/>
      <c r="D1111" s="158"/>
      <c r="E1111" s="158"/>
      <c r="F1111" s="158"/>
      <c r="G1111" s="882"/>
      <c r="H1111" s="158"/>
      <c r="I1111" s="158"/>
      <c r="J1111" s="158"/>
      <c r="K1111" s="158"/>
      <c r="L1111" s="260"/>
      <c r="M1111" s="5"/>
    </row>
    <row r="1112" spans="1:13" s="87" customFormat="1" ht="15.5" x14ac:dyDescent="0.35">
      <c r="A1112" s="252"/>
      <c r="B1112" s="321"/>
      <c r="C1112" s="158"/>
      <c r="D1112" s="158"/>
      <c r="E1112" s="158"/>
      <c r="F1112" s="158"/>
      <c r="G1112" s="882"/>
      <c r="H1112" s="158"/>
      <c r="I1112" s="158"/>
      <c r="J1112" s="158"/>
      <c r="K1112" s="158"/>
      <c r="L1112" s="260"/>
      <c r="M1112" s="5"/>
    </row>
    <row r="1113" spans="1:13" s="87" customFormat="1" ht="15.5" x14ac:dyDescent="0.35">
      <c r="A1113" s="252"/>
      <c r="B1113" s="321"/>
      <c r="C1113" s="158"/>
      <c r="D1113" s="158"/>
      <c r="E1113" s="158"/>
      <c r="F1113" s="158"/>
      <c r="G1113" s="882"/>
      <c r="H1113" s="158"/>
      <c r="I1113" s="158"/>
      <c r="J1113" s="158"/>
      <c r="K1113" s="158"/>
      <c r="L1113" s="260"/>
      <c r="M1113" s="5"/>
    </row>
    <row r="1114" spans="1:13" s="87" customFormat="1" ht="15.5" x14ac:dyDescent="0.35">
      <c r="A1114" s="252"/>
      <c r="B1114" s="321"/>
      <c r="C1114" s="158"/>
      <c r="D1114" s="158"/>
      <c r="E1114" s="158"/>
      <c r="F1114" s="158"/>
      <c r="G1114" s="882"/>
      <c r="H1114" s="158"/>
      <c r="I1114" s="158"/>
      <c r="J1114" s="158"/>
      <c r="K1114" s="158"/>
      <c r="L1114" s="260"/>
      <c r="M1114" s="5"/>
    </row>
    <row r="1115" spans="1:13" s="87" customFormat="1" ht="15.5" x14ac:dyDescent="0.35">
      <c r="A1115" s="252"/>
      <c r="B1115" s="321"/>
      <c r="C1115" s="158"/>
      <c r="D1115" s="158"/>
      <c r="E1115" s="158"/>
      <c r="F1115" s="158"/>
      <c r="G1115" s="882"/>
      <c r="H1115" s="158"/>
      <c r="I1115" s="158"/>
      <c r="J1115" s="158"/>
      <c r="K1115" s="158"/>
      <c r="L1115" s="260"/>
      <c r="M1115" s="5"/>
    </row>
    <row r="1116" spans="1:13" s="87" customFormat="1" ht="15.5" x14ac:dyDescent="0.35">
      <c r="A1116" s="252"/>
      <c r="B1116" s="321"/>
      <c r="C1116" s="158"/>
      <c r="D1116" s="158"/>
      <c r="E1116" s="158"/>
      <c r="F1116" s="158"/>
      <c r="G1116" s="882"/>
      <c r="H1116" s="158"/>
      <c r="I1116" s="158"/>
      <c r="J1116" s="158"/>
      <c r="K1116" s="158"/>
      <c r="L1116" s="260"/>
      <c r="M1116" s="5"/>
    </row>
    <row r="1117" spans="1:13" s="87" customFormat="1" ht="15.5" x14ac:dyDescent="0.35">
      <c r="A1117" s="252"/>
      <c r="B1117" s="321"/>
      <c r="C1117" s="158"/>
      <c r="D1117" s="158"/>
      <c r="E1117" s="158"/>
      <c r="F1117" s="158"/>
      <c r="G1117" s="882"/>
      <c r="H1117" s="158"/>
      <c r="I1117" s="158"/>
      <c r="J1117" s="158"/>
      <c r="K1117" s="158"/>
      <c r="L1117" s="260"/>
      <c r="M1117" s="5"/>
    </row>
    <row r="1118" spans="1:13" s="87" customFormat="1" ht="15.5" x14ac:dyDescent="0.35">
      <c r="A1118" s="252"/>
      <c r="B1118" s="321"/>
      <c r="C1118" s="158"/>
      <c r="D1118" s="158"/>
      <c r="E1118" s="158"/>
      <c r="F1118" s="158"/>
      <c r="G1118" s="882"/>
      <c r="H1118" s="158"/>
      <c r="I1118" s="158"/>
      <c r="J1118" s="158"/>
      <c r="K1118" s="158"/>
      <c r="L1118" s="260"/>
      <c r="M1118" s="5"/>
    </row>
    <row r="1119" spans="1:13" s="87" customFormat="1" ht="15.5" x14ac:dyDescent="0.35">
      <c r="A1119" s="252"/>
      <c r="B1119" s="321"/>
      <c r="C1119" s="158"/>
      <c r="D1119" s="158"/>
      <c r="E1119" s="158"/>
      <c r="F1119" s="158"/>
      <c r="G1119" s="882"/>
      <c r="H1119" s="158"/>
      <c r="I1119" s="158"/>
      <c r="J1119" s="158"/>
      <c r="K1119" s="158"/>
      <c r="L1119" s="260"/>
      <c r="M1119" s="5"/>
    </row>
    <row r="1120" spans="1:13" s="87" customFormat="1" ht="15.5" x14ac:dyDescent="0.35">
      <c r="A1120" s="252"/>
      <c r="B1120" s="321"/>
      <c r="C1120" s="158"/>
      <c r="D1120" s="158"/>
      <c r="E1120" s="158"/>
      <c r="F1120" s="158"/>
      <c r="G1120" s="882"/>
      <c r="H1120" s="158"/>
      <c r="I1120" s="158"/>
      <c r="J1120" s="158"/>
      <c r="K1120" s="158"/>
      <c r="L1120" s="260"/>
      <c r="M1120" s="5"/>
    </row>
    <row r="1121" spans="1:13" s="87" customFormat="1" ht="15.5" x14ac:dyDescent="0.35">
      <c r="A1121" s="252"/>
      <c r="B1121" s="321"/>
      <c r="C1121" s="158"/>
      <c r="D1121" s="158"/>
      <c r="E1121" s="158"/>
      <c r="F1121" s="158"/>
      <c r="G1121" s="882"/>
      <c r="H1121" s="158"/>
      <c r="I1121" s="158"/>
      <c r="J1121" s="158"/>
      <c r="K1121" s="158"/>
      <c r="L1121" s="260"/>
      <c r="M1121" s="5"/>
    </row>
    <row r="1122" spans="1:13" s="87" customFormat="1" ht="15.5" x14ac:dyDescent="0.35">
      <c r="A1122" s="252"/>
      <c r="B1122" s="321"/>
      <c r="C1122" s="158"/>
      <c r="D1122" s="158"/>
      <c r="E1122" s="158"/>
      <c r="F1122" s="158"/>
      <c r="G1122" s="882"/>
      <c r="H1122" s="158"/>
      <c r="I1122" s="158"/>
      <c r="J1122" s="158"/>
      <c r="K1122" s="158"/>
      <c r="L1122" s="260"/>
      <c r="M1122" s="5"/>
    </row>
    <row r="1123" spans="1:13" s="87" customFormat="1" ht="15.5" x14ac:dyDescent="0.35">
      <c r="A1123" s="252"/>
      <c r="B1123" s="321"/>
      <c r="C1123" s="158"/>
      <c r="D1123" s="158"/>
      <c r="E1123" s="158"/>
      <c r="F1123" s="158"/>
      <c r="G1123" s="882"/>
      <c r="H1123" s="158"/>
      <c r="I1123" s="158"/>
      <c r="J1123" s="158"/>
      <c r="K1123" s="158"/>
      <c r="L1123" s="260"/>
      <c r="M1123" s="5"/>
    </row>
    <row r="1124" spans="1:13" s="87" customFormat="1" ht="15.5" x14ac:dyDescent="0.35">
      <c r="A1124" s="252"/>
      <c r="B1124" s="321"/>
      <c r="C1124" s="158"/>
      <c r="D1124" s="158"/>
      <c r="E1124" s="158"/>
      <c r="F1124" s="158"/>
      <c r="G1124" s="882"/>
      <c r="H1124" s="158"/>
      <c r="I1124" s="158"/>
      <c r="J1124" s="158"/>
      <c r="K1124" s="158"/>
      <c r="L1124" s="260"/>
      <c r="M1124" s="5"/>
    </row>
    <row r="1125" spans="1:13" s="87" customFormat="1" ht="15.5" x14ac:dyDescent="0.35">
      <c r="A1125" s="252"/>
      <c r="B1125" s="321"/>
      <c r="C1125" s="158"/>
      <c r="D1125" s="158"/>
      <c r="E1125" s="158"/>
      <c r="F1125" s="158"/>
      <c r="G1125" s="882"/>
      <c r="H1125" s="158"/>
      <c r="I1125" s="158"/>
      <c r="J1125" s="158"/>
      <c r="K1125" s="158"/>
      <c r="L1125" s="260"/>
      <c r="M1125" s="5"/>
    </row>
    <row r="1126" spans="1:13" s="87" customFormat="1" ht="15.5" x14ac:dyDescent="0.35">
      <c r="A1126" s="252"/>
      <c r="B1126" s="321"/>
      <c r="C1126" s="158"/>
      <c r="D1126" s="158"/>
      <c r="E1126" s="158"/>
      <c r="F1126" s="158"/>
      <c r="G1126" s="882"/>
      <c r="H1126" s="158"/>
      <c r="I1126" s="158"/>
      <c r="J1126" s="158"/>
      <c r="K1126" s="158"/>
      <c r="L1126" s="260"/>
      <c r="M1126" s="5"/>
    </row>
    <row r="1127" spans="1:13" s="87" customFormat="1" ht="15.5" x14ac:dyDescent="0.35">
      <c r="A1127" s="252"/>
      <c r="B1127" s="321"/>
      <c r="C1127" s="158"/>
      <c r="D1127" s="158"/>
      <c r="E1127" s="158"/>
      <c r="F1127" s="158"/>
      <c r="G1127" s="882"/>
      <c r="H1127" s="158"/>
      <c r="I1127" s="158"/>
      <c r="J1127" s="158"/>
      <c r="K1127" s="158"/>
      <c r="L1127" s="260"/>
      <c r="M1127" s="5"/>
    </row>
    <row r="1128" spans="1:13" s="87" customFormat="1" ht="15.5" x14ac:dyDescent="0.35">
      <c r="A1128" s="252"/>
      <c r="B1128" s="321"/>
      <c r="C1128" s="158"/>
      <c r="D1128" s="158"/>
      <c r="E1128" s="158"/>
      <c r="F1128" s="158"/>
      <c r="G1128" s="882"/>
      <c r="H1128" s="158"/>
      <c r="I1128" s="158"/>
      <c r="J1128" s="158"/>
      <c r="K1128" s="158"/>
      <c r="L1128" s="260"/>
      <c r="M1128" s="5"/>
    </row>
    <row r="1129" spans="1:13" s="87" customFormat="1" ht="15.5" x14ac:dyDescent="0.35">
      <c r="A1129" s="252"/>
      <c r="B1129" s="321"/>
      <c r="C1129" s="158"/>
      <c r="D1129" s="158"/>
      <c r="E1129" s="158"/>
      <c r="F1129" s="158"/>
      <c r="G1129" s="882"/>
      <c r="H1129" s="158"/>
      <c r="I1129" s="158"/>
      <c r="J1129" s="158"/>
      <c r="K1129" s="158"/>
      <c r="L1129" s="260"/>
      <c r="M1129" s="5"/>
    </row>
    <row r="1130" spans="1:13" s="87" customFormat="1" ht="15.5" x14ac:dyDescent="0.35">
      <c r="A1130" s="252"/>
      <c r="B1130" s="321"/>
      <c r="C1130" s="158"/>
      <c r="D1130" s="158"/>
      <c r="E1130" s="158"/>
      <c r="F1130" s="158"/>
      <c r="G1130" s="882"/>
      <c r="H1130" s="158"/>
      <c r="I1130" s="158"/>
      <c r="J1130" s="158"/>
      <c r="K1130" s="158"/>
      <c r="L1130" s="260"/>
      <c r="M1130" s="5"/>
    </row>
    <row r="1131" spans="1:13" s="87" customFormat="1" ht="15.5" x14ac:dyDescent="0.35">
      <c r="A1131" s="252"/>
      <c r="B1131" s="321"/>
      <c r="C1131" s="158"/>
      <c r="D1131" s="158"/>
      <c r="E1131" s="158"/>
      <c r="F1131" s="158"/>
      <c r="G1131" s="882"/>
      <c r="H1131" s="158"/>
      <c r="I1131" s="158"/>
      <c r="J1131" s="158"/>
      <c r="K1131" s="158"/>
      <c r="L1131" s="260"/>
      <c r="M1131" s="5"/>
    </row>
    <row r="1132" spans="1:13" s="87" customFormat="1" ht="15.5" x14ac:dyDescent="0.35">
      <c r="A1132" s="252"/>
      <c r="B1132" s="321"/>
      <c r="C1132" s="158"/>
      <c r="D1132" s="158"/>
      <c r="E1132" s="158"/>
      <c r="F1132" s="158"/>
      <c r="G1132" s="882"/>
      <c r="H1132" s="158"/>
      <c r="I1132" s="158"/>
      <c r="J1132" s="158"/>
      <c r="K1132" s="158"/>
      <c r="L1132" s="260"/>
      <c r="M1132" s="5"/>
    </row>
    <row r="1133" spans="1:13" s="87" customFormat="1" ht="15.5" x14ac:dyDescent="0.35">
      <c r="A1133" s="252"/>
      <c r="B1133" s="321"/>
      <c r="C1133" s="158"/>
      <c r="D1133" s="158"/>
      <c r="E1133" s="158"/>
      <c r="F1133" s="158"/>
      <c r="G1133" s="882"/>
      <c r="H1133" s="158"/>
      <c r="I1133" s="158"/>
      <c r="J1133" s="158"/>
      <c r="K1133" s="158"/>
      <c r="L1133" s="260"/>
      <c r="M1133" s="5"/>
    </row>
    <row r="1134" spans="1:13" s="87" customFormat="1" ht="15.5" x14ac:dyDescent="0.35">
      <c r="A1134" s="252"/>
      <c r="B1134" s="321"/>
      <c r="C1134" s="158"/>
      <c r="D1134" s="158"/>
      <c r="E1134" s="158"/>
      <c r="F1134" s="158"/>
      <c r="G1134" s="882"/>
      <c r="H1134" s="158"/>
      <c r="I1134" s="158"/>
      <c r="J1134" s="158"/>
      <c r="K1134" s="158"/>
      <c r="L1134" s="260"/>
      <c r="M1134" s="5"/>
    </row>
    <row r="1135" spans="1:13" s="87" customFormat="1" ht="15.5" x14ac:dyDescent="0.35">
      <c r="A1135" s="252"/>
      <c r="B1135" s="321"/>
      <c r="C1135" s="158"/>
      <c r="D1135" s="158"/>
      <c r="E1135" s="158"/>
      <c r="F1135" s="158"/>
      <c r="G1135" s="882"/>
      <c r="H1135" s="158"/>
      <c r="I1135" s="158"/>
      <c r="J1135" s="158"/>
      <c r="K1135" s="158"/>
      <c r="L1135" s="260"/>
      <c r="M1135" s="5"/>
    </row>
    <row r="1136" spans="1:13" s="87" customFormat="1" ht="15.5" x14ac:dyDescent="0.35">
      <c r="A1136" s="252"/>
      <c r="B1136" s="321"/>
      <c r="C1136" s="158"/>
      <c r="D1136" s="158"/>
      <c r="E1136" s="158"/>
      <c r="F1136" s="158"/>
      <c r="G1136" s="882"/>
      <c r="H1136" s="158"/>
      <c r="I1136" s="158"/>
      <c r="J1136" s="158"/>
      <c r="K1136" s="158"/>
      <c r="L1136" s="260"/>
      <c r="M1136" s="5"/>
    </row>
    <row r="1137" spans="1:13" s="87" customFormat="1" ht="15.5" x14ac:dyDescent="0.35">
      <c r="A1137" s="252"/>
      <c r="B1137" s="321"/>
      <c r="C1137" s="158"/>
      <c r="D1137" s="158"/>
      <c r="E1137" s="158"/>
      <c r="F1137" s="158"/>
      <c r="G1137" s="882"/>
      <c r="H1137" s="158"/>
      <c r="I1137" s="158"/>
      <c r="J1137" s="158"/>
      <c r="K1137" s="158"/>
      <c r="L1137" s="260"/>
      <c r="M1137" s="5"/>
    </row>
    <row r="1138" spans="1:13" s="87" customFormat="1" ht="15.5" x14ac:dyDescent="0.35">
      <c r="A1138" s="252"/>
      <c r="B1138" s="321"/>
      <c r="C1138" s="158"/>
      <c r="D1138" s="158"/>
      <c r="E1138" s="158"/>
      <c r="F1138" s="158"/>
      <c r="G1138" s="882"/>
      <c r="H1138" s="158"/>
      <c r="I1138" s="158"/>
      <c r="J1138" s="158"/>
      <c r="K1138" s="158"/>
      <c r="L1138" s="260"/>
      <c r="M1138" s="5"/>
    </row>
    <row r="1139" spans="1:13" s="87" customFormat="1" ht="15.5" x14ac:dyDescent="0.35">
      <c r="A1139" s="252"/>
      <c r="B1139" s="321"/>
      <c r="C1139" s="158"/>
      <c r="D1139" s="158"/>
      <c r="E1139" s="158"/>
      <c r="F1139" s="158"/>
      <c r="G1139" s="882"/>
      <c r="H1139" s="158"/>
      <c r="I1139" s="158"/>
      <c r="J1139" s="158"/>
      <c r="K1139" s="158"/>
      <c r="L1139" s="260"/>
      <c r="M1139" s="5"/>
    </row>
    <row r="1140" spans="1:13" s="87" customFormat="1" ht="15.5" x14ac:dyDescent="0.35">
      <c r="A1140" s="252"/>
      <c r="B1140" s="321"/>
      <c r="C1140" s="158"/>
      <c r="D1140" s="158"/>
      <c r="E1140" s="158"/>
      <c r="F1140" s="158"/>
      <c r="G1140" s="882"/>
      <c r="H1140" s="158"/>
      <c r="I1140" s="158"/>
      <c r="J1140" s="158"/>
      <c r="K1140" s="158"/>
      <c r="L1140" s="260"/>
      <c r="M1140" s="5"/>
    </row>
    <row r="1141" spans="1:13" s="87" customFormat="1" ht="15.5" x14ac:dyDescent="0.35">
      <c r="A1141" s="252"/>
      <c r="B1141" s="321"/>
      <c r="C1141" s="158"/>
      <c r="D1141" s="158"/>
      <c r="E1141" s="158"/>
      <c r="F1141" s="158"/>
      <c r="G1141" s="882"/>
      <c r="H1141" s="158"/>
      <c r="I1141" s="158"/>
      <c r="J1141" s="158"/>
      <c r="K1141" s="158"/>
      <c r="L1141" s="260"/>
      <c r="M1141" s="5"/>
    </row>
    <row r="1142" spans="1:13" s="87" customFormat="1" ht="15.5" x14ac:dyDescent="0.35">
      <c r="A1142" s="252"/>
      <c r="B1142" s="321"/>
      <c r="C1142" s="158"/>
      <c r="D1142" s="158"/>
      <c r="E1142" s="158"/>
      <c r="F1142" s="158"/>
      <c r="G1142" s="882"/>
      <c r="H1142" s="158"/>
      <c r="I1142" s="158"/>
      <c r="J1142" s="158"/>
      <c r="K1142" s="158"/>
      <c r="L1142" s="260"/>
      <c r="M1142" s="5"/>
    </row>
    <row r="1143" spans="1:13" s="87" customFormat="1" ht="15.5" x14ac:dyDescent="0.35">
      <c r="A1143" s="252"/>
      <c r="B1143" s="321"/>
      <c r="C1143" s="158"/>
      <c r="D1143" s="158"/>
      <c r="E1143" s="158"/>
      <c r="F1143" s="158"/>
      <c r="G1143" s="882"/>
      <c r="H1143" s="158"/>
      <c r="I1143" s="158"/>
      <c r="J1143" s="158"/>
      <c r="K1143" s="158"/>
      <c r="L1143" s="260"/>
      <c r="M1143" s="5"/>
    </row>
    <row r="1144" spans="1:13" s="87" customFormat="1" ht="15.5" x14ac:dyDescent="0.35">
      <c r="A1144" s="252"/>
      <c r="B1144" s="321"/>
      <c r="C1144" s="158"/>
      <c r="D1144" s="158"/>
      <c r="E1144" s="158"/>
      <c r="F1144" s="158"/>
      <c r="G1144" s="882"/>
      <c r="H1144" s="158"/>
      <c r="I1144" s="158"/>
      <c r="J1144" s="158"/>
      <c r="K1144" s="158"/>
      <c r="L1144" s="260"/>
      <c r="M1144" s="5"/>
    </row>
    <row r="1145" spans="1:13" s="87" customFormat="1" ht="15.5" x14ac:dyDescent="0.35">
      <c r="A1145" s="252"/>
      <c r="B1145" s="321"/>
      <c r="C1145" s="158"/>
      <c r="D1145" s="158"/>
      <c r="E1145" s="158"/>
      <c r="F1145" s="158"/>
      <c r="G1145" s="882"/>
      <c r="H1145" s="158"/>
      <c r="I1145" s="158"/>
      <c r="J1145" s="158"/>
      <c r="K1145" s="158"/>
      <c r="L1145" s="260"/>
      <c r="M1145" s="5"/>
    </row>
    <row r="1146" spans="1:13" s="87" customFormat="1" ht="15.5" x14ac:dyDescent="0.35">
      <c r="A1146" s="252"/>
      <c r="B1146" s="321"/>
      <c r="C1146" s="158"/>
      <c r="D1146" s="158"/>
      <c r="E1146" s="158"/>
      <c r="F1146" s="158"/>
      <c r="G1146" s="882"/>
      <c r="H1146" s="158"/>
      <c r="I1146" s="158"/>
      <c r="J1146" s="158"/>
      <c r="K1146" s="158"/>
      <c r="L1146" s="260"/>
      <c r="M1146" s="5"/>
    </row>
    <row r="1147" spans="1:13" s="87" customFormat="1" ht="15.5" x14ac:dyDescent="0.35">
      <c r="A1147" s="252"/>
      <c r="B1147" s="321"/>
      <c r="C1147" s="158"/>
      <c r="D1147" s="158"/>
      <c r="E1147" s="158"/>
      <c r="F1147" s="158"/>
      <c r="G1147" s="882"/>
      <c r="H1147" s="158"/>
      <c r="I1147" s="158"/>
      <c r="J1147" s="158"/>
      <c r="K1147" s="158"/>
      <c r="L1147" s="260"/>
      <c r="M1147" s="5"/>
    </row>
    <row r="1148" spans="1:13" s="87" customFormat="1" ht="15.5" x14ac:dyDescent="0.35">
      <c r="A1148" s="252"/>
      <c r="B1148" s="321"/>
      <c r="C1148" s="158"/>
      <c r="D1148" s="158"/>
      <c r="E1148" s="158"/>
      <c r="F1148" s="158"/>
      <c r="G1148" s="882"/>
      <c r="H1148" s="158"/>
      <c r="I1148" s="158"/>
      <c r="J1148" s="158"/>
      <c r="K1148" s="158"/>
      <c r="L1148" s="260"/>
      <c r="M1148" s="5"/>
    </row>
    <row r="1149" spans="1:13" s="87" customFormat="1" ht="15.5" x14ac:dyDescent="0.35">
      <c r="A1149" s="252"/>
      <c r="B1149" s="321"/>
      <c r="C1149" s="158"/>
      <c r="D1149" s="158"/>
      <c r="E1149" s="158"/>
      <c r="F1149" s="158"/>
      <c r="G1149" s="882"/>
      <c r="H1149" s="158"/>
      <c r="I1149" s="158"/>
      <c r="J1149" s="158"/>
      <c r="K1149" s="158"/>
      <c r="L1149" s="260"/>
      <c r="M1149" s="5"/>
    </row>
    <row r="1150" spans="1:13" s="87" customFormat="1" ht="15.5" x14ac:dyDescent="0.35">
      <c r="A1150" s="252"/>
      <c r="B1150" s="321"/>
      <c r="C1150" s="158"/>
      <c r="D1150" s="158"/>
      <c r="E1150" s="158"/>
      <c r="F1150" s="158"/>
      <c r="G1150" s="882"/>
      <c r="H1150" s="158"/>
      <c r="I1150" s="158"/>
      <c r="J1150" s="158"/>
      <c r="K1150" s="158"/>
      <c r="L1150" s="260"/>
      <c r="M1150" s="5"/>
    </row>
    <row r="1151" spans="1:13" s="87" customFormat="1" ht="15.5" x14ac:dyDescent="0.35">
      <c r="A1151" s="252"/>
      <c r="B1151" s="321"/>
      <c r="C1151" s="158"/>
      <c r="D1151" s="158"/>
      <c r="E1151" s="158"/>
      <c r="F1151" s="158"/>
      <c r="G1151" s="882"/>
      <c r="H1151" s="158"/>
      <c r="I1151" s="158"/>
      <c r="J1151" s="158"/>
      <c r="K1151" s="158"/>
      <c r="L1151" s="260"/>
      <c r="M1151" s="5"/>
    </row>
    <row r="1152" spans="1:13" s="87" customFormat="1" ht="15.5" x14ac:dyDescent="0.35">
      <c r="A1152" s="252"/>
      <c r="B1152" s="321"/>
      <c r="C1152" s="158"/>
      <c r="D1152" s="158"/>
      <c r="E1152" s="158"/>
      <c r="F1152" s="158"/>
      <c r="G1152" s="882"/>
      <c r="H1152" s="158"/>
      <c r="I1152" s="158"/>
      <c r="J1152" s="158"/>
      <c r="K1152" s="158"/>
      <c r="L1152" s="260"/>
      <c r="M1152" s="5"/>
    </row>
    <row r="1153" spans="1:13" s="87" customFormat="1" ht="15.5" x14ac:dyDescent="0.35">
      <c r="A1153" s="252"/>
      <c r="B1153" s="321"/>
      <c r="C1153" s="158"/>
      <c r="D1153" s="158"/>
      <c r="E1153" s="158"/>
      <c r="F1153" s="158"/>
      <c r="G1153" s="882"/>
      <c r="H1153" s="158"/>
      <c r="I1153" s="158"/>
      <c r="J1153" s="158"/>
      <c r="K1153" s="158"/>
      <c r="L1153" s="260"/>
      <c r="M1153" s="5"/>
    </row>
    <row r="1154" spans="1:13" s="87" customFormat="1" ht="15.5" x14ac:dyDescent="0.35">
      <c r="A1154" s="252"/>
      <c r="B1154" s="321"/>
      <c r="C1154" s="158"/>
      <c r="D1154" s="158"/>
      <c r="E1154" s="158"/>
      <c r="F1154" s="158"/>
      <c r="G1154" s="882"/>
      <c r="H1154" s="158"/>
      <c r="I1154" s="158"/>
      <c r="J1154" s="158"/>
      <c r="K1154" s="158"/>
      <c r="L1154" s="260"/>
      <c r="M1154" s="5"/>
    </row>
    <row r="1155" spans="1:13" s="87" customFormat="1" ht="15.5" x14ac:dyDescent="0.35">
      <c r="A1155" s="252"/>
      <c r="B1155" s="321"/>
      <c r="C1155" s="158"/>
      <c r="D1155" s="158"/>
      <c r="E1155" s="158"/>
      <c r="F1155" s="158"/>
      <c r="G1155" s="882"/>
      <c r="H1155" s="158"/>
      <c r="I1155" s="158"/>
      <c r="J1155" s="158"/>
      <c r="K1155" s="158"/>
      <c r="L1155" s="260"/>
      <c r="M1155" s="5"/>
    </row>
    <row r="1156" spans="1:13" s="87" customFormat="1" ht="15.5" x14ac:dyDescent="0.35">
      <c r="A1156" s="252"/>
      <c r="B1156" s="321"/>
      <c r="C1156" s="158"/>
      <c r="D1156" s="158"/>
      <c r="E1156" s="158"/>
      <c r="F1156" s="158"/>
      <c r="G1156" s="882"/>
      <c r="H1156" s="158"/>
      <c r="I1156" s="158"/>
      <c r="J1156" s="158"/>
      <c r="K1156" s="158"/>
      <c r="L1156" s="260"/>
      <c r="M1156" s="5"/>
    </row>
    <row r="1157" spans="1:13" s="87" customFormat="1" ht="15.5" x14ac:dyDescent="0.35">
      <c r="A1157" s="252"/>
      <c r="B1157" s="321"/>
      <c r="C1157" s="158"/>
      <c r="D1157" s="158"/>
      <c r="E1157" s="158"/>
      <c r="F1157" s="158"/>
      <c r="G1157" s="882"/>
      <c r="H1157" s="158"/>
      <c r="I1157" s="158"/>
      <c r="J1157" s="158"/>
      <c r="K1157" s="158"/>
      <c r="L1157" s="260"/>
      <c r="M1157" s="5"/>
    </row>
    <row r="1158" spans="1:13" s="87" customFormat="1" ht="15.5" x14ac:dyDescent="0.35">
      <c r="A1158" s="252"/>
      <c r="B1158" s="321"/>
      <c r="C1158" s="158"/>
      <c r="D1158" s="158"/>
      <c r="E1158" s="158"/>
      <c r="F1158" s="158"/>
      <c r="G1158" s="882"/>
      <c r="H1158" s="158"/>
      <c r="I1158" s="158"/>
      <c r="J1158" s="158"/>
      <c r="K1158" s="158"/>
      <c r="L1158" s="260"/>
      <c r="M1158" s="5"/>
    </row>
    <row r="1159" spans="1:13" s="87" customFormat="1" ht="15.5" x14ac:dyDescent="0.35">
      <c r="A1159" s="252"/>
      <c r="B1159" s="321"/>
      <c r="C1159" s="158"/>
      <c r="D1159" s="158"/>
      <c r="E1159" s="158"/>
      <c r="F1159" s="158"/>
      <c r="G1159" s="882"/>
      <c r="H1159" s="158"/>
      <c r="I1159" s="158"/>
      <c r="J1159" s="158"/>
      <c r="K1159" s="158"/>
      <c r="L1159" s="260"/>
      <c r="M1159" s="5"/>
    </row>
    <row r="1160" spans="1:13" s="87" customFormat="1" ht="15.5" x14ac:dyDescent="0.35">
      <c r="A1160" s="252"/>
      <c r="B1160" s="321"/>
      <c r="C1160" s="158"/>
      <c r="D1160" s="158"/>
      <c r="E1160" s="158"/>
      <c r="F1160" s="158"/>
      <c r="G1160" s="882"/>
      <c r="H1160" s="158"/>
      <c r="I1160" s="158"/>
      <c r="J1160" s="158"/>
      <c r="K1160" s="158"/>
      <c r="L1160" s="260"/>
      <c r="M1160" s="5"/>
    </row>
    <row r="1161" spans="1:13" s="87" customFormat="1" ht="15.5" x14ac:dyDescent="0.35">
      <c r="A1161" s="252"/>
      <c r="B1161" s="321"/>
      <c r="C1161" s="158"/>
      <c r="D1161" s="158"/>
      <c r="E1161" s="158"/>
      <c r="F1161" s="158"/>
      <c r="G1161" s="882"/>
      <c r="H1161" s="158"/>
      <c r="I1161" s="158"/>
      <c r="J1161" s="158"/>
      <c r="K1161" s="158"/>
      <c r="L1161" s="260"/>
      <c r="M1161" s="5"/>
    </row>
    <row r="1162" spans="1:13" s="87" customFormat="1" ht="15.5" x14ac:dyDescent="0.35">
      <c r="A1162" s="252"/>
      <c r="B1162" s="321"/>
      <c r="C1162" s="158"/>
      <c r="D1162" s="158"/>
      <c r="E1162" s="158"/>
      <c r="F1162" s="158"/>
      <c r="G1162" s="882"/>
      <c r="H1162" s="158"/>
      <c r="I1162" s="158"/>
      <c r="J1162" s="158"/>
      <c r="K1162" s="158"/>
      <c r="L1162" s="260"/>
      <c r="M1162" s="5"/>
    </row>
    <row r="1163" spans="1:13" s="87" customFormat="1" ht="15.5" x14ac:dyDescent="0.35">
      <c r="A1163" s="252"/>
      <c r="B1163" s="321"/>
      <c r="C1163" s="158"/>
      <c r="D1163" s="158"/>
      <c r="E1163" s="158"/>
      <c r="F1163" s="158"/>
      <c r="G1163" s="882"/>
      <c r="H1163" s="158"/>
      <c r="I1163" s="158"/>
      <c r="J1163" s="158"/>
      <c r="K1163" s="158"/>
      <c r="L1163" s="260"/>
      <c r="M1163" s="5"/>
    </row>
    <row r="1164" spans="1:13" s="87" customFormat="1" ht="15.5" x14ac:dyDescent="0.35">
      <c r="A1164" s="252"/>
      <c r="B1164" s="321"/>
      <c r="C1164" s="158"/>
      <c r="D1164" s="158"/>
      <c r="E1164" s="158"/>
      <c r="F1164" s="158"/>
      <c r="G1164" s="882"/>
      <c r="H1164" s="158"/>
      <c r="I1164" s="158"/>
      <c r="J1164" s="158"/>
      <c r="K1164" s="158"/>
      <c r="L1164" s="260"/>
      <c r="M1164" s="5"/>
    </row>
    <row r="1165" spans="1:13" s="87" customFormat="1" ht="15.5" x14ac:dyDescent="0.35">
      <c r="A1165" s="252"/>
      <c r="B1165" s="321"/>
      <c r="C1165" s="158"/>
      <c r="D1165" s="158"/>
      <c r="E1165" s="158"/>
      <c r="F1165" s="158"/>
      <c r="G1165" s="882"/>
      <c r="H1165" s="158"/>
      <c r="I1165" s="158"/>
      <c r="J1165" s="158"/>
      <c r="K1165" s="158"/>
      <c r="L1165" s="260"/>
      <c r="M1165" s="5"/>
    </row>
    <row r="1166" spans="1:13" s="87" customFormat="1" ht="15.5" x14ac:dyDescent="0.35">
      <c r="A1166" s="252"/>
      <c r="B1166" s="321"/>
      <c r="C1166" s="158"/>
      <c r="D1166" s="158"/>
      <c r="E1166" s="158"/>
      <c r="F1166" s="158"/>
      <c r="G1166" s="882"/>
      <c r="H1166" s="158"/>
      <c r="I1166" s="158"/>
      <c r="J1166" s="158"/>
      <c r="K1166" s="158"/>
      <c r="L1166" s="260"/>
      <c r="M1166" s="5"/>
    </row>
    <row r="1167" spans="1:13" s="87" customFormat="1" ht="15.5" x14ac:dyDescent="0.35">
      <c r="A1167" s="252"/>
      <c r="B1167" s="321"/>
      <c r="C1167" s="158"/>
      <c r="D1167" s="158"/>
      <c r="E1167" s="158"/>
      <c r="F1167" s="158"/>
      <c r="G1167" s="882"/>
      <c r="H1167" s="158"/>
      <c r="I1167" s="158"/>
      <c r="J1167" s="158"/>
      <c r="K1167" s="158"/>
      <c r="L1167" s="260"/>
      <c r="M1167" s="5"/>
    </row>
    <row r="1168" spans="1:13" s="87" customFormat="1" ht="15.5" x14ac:dyDescent="0.35">
      <c r="A1168" s="252"/>
      <c r="B1168" s="321"/>
      <c r="C1168" s="158"/>
      <c r="D1168" s="158"/>
      <c r="E1168" s="158"/>
      <c r="F1168" s="158"/>
      <c r="G1168" s="882"/>
      <c r="H1168" s="158"/>
      <c r="I1168" s="158"/>
      <c r="J1168" s="158"/>
      <c r="K1168" s="158"/>
      <c r="L1168" s="260"/>
      <c r="M1168" s="5"/>
    </row>
    <row r="1169" spans="1:13" s="87" customFormat="1" ht="15.5" x14ac:dyDescent="0.35">
      <c r="A1169" s="252"/>
      <c r="B1169" s="321"/>
      <c r="C1169" s="158"/>
      <c r="D1169" s="158"/>
      <c r="E1169" s="158"/>
      <c r="F1169" s="158"/>
      <c r="G1169" s="882"/>
      <c r="H1169" s="158"/>
      <c r="I1169" s="158"/>
      <c r="J1169" s="158"/>
      <c r="K1169" s="158"/>
      <c r="L1169" s="260"/>
      <c r="M1169" s="5"/>
    </row>
    <row r="1170" spans="1:13" s="87" customFormat="1" ht="15.5" x14ac:dyDescent="0.35">
      <c r="A1170" s="252"/>
      <c r="B1170" s="321"/>
      <c r="C1170" s="158"/>
      <c r="D1170" s="158"/>
      <c r="E1170" s="158"/>
      <c r="F1170" s="158"/>
      <c r="G1170" s="882"/>
      <c r="H1170" s="158"/>
      <c r="I1170" s="158"/>
      <c r="J1170" s="158"/>
      <c r="K1170" s="158"/>
      <c r="L1170" s="260"/>
      <c r="M1170" s="5"/>
    </row>
    <row r="1171" spans="1:13" s="87" customFormat="1" ht="15.5" x14ac:dyDescent="0.35">
      <c r="A1171" s="252"/>
      <c r="B1171" s="321"/>
      <c r="C1171" s="158"/>
      <c r="D1171" s="158"/>
      <c r="E1171" s="158"/>
      <c r="F1171" s="158"/>
      <c r="G1171" s="882"/>
      <c r="H1171" s="158"/>
      <c r="I1171" s="158"/>
      <c r="J1171" s="158"/>
      <c r="K1171" s="158"/>
      <c r="L1171" s="260"/>
      <c r="M1171" s="5"/>
    </row>
    <row r="1172" spans="1:13" s="87" customFormat="1" ht="15.5" x14ac:dyDescent="0.35">
      <c r="A1172" s="252"/>
      <c r="B1172" s="321"/>
      <c r="C1172" s="158"/>
      <c r="D1172" s="158"/>
      <c r="E1172" s="158"/>
      <c r="F1172" s="158"/>
      <c r="G1172" s="882"/>
      <c r="H1172" s="158"/>
      <c r="I1172" s="158"/>
      <c r="J1172" s="158"/>
      <c r="K1172" s="158"/>
      <c r="L1172" s="260"/>
      <c r="M1172" s="5"/>
    </row>
    <row r="1173" spans="1:13" s="87" customFormat="1" ht="15.5" x14ac:dyDescent="0.35">
      <c r="A1173" s="252"/>
      <c r="B1173" s="321"/>
      <c r="C1173" s="158"/>
      <c r="D1173" s="158"/>
      <c r="E1173" s="158"/>
      <c r="F1173" s="158"/>
      <c r="G1173" s="882"/>
      <c r="H1173" s="158"/>
      <c r="I1173" s="158"/>
      <c r="J1173" s="158"/>
      <c r="K1173" s="158"/>
      <c r="L1173" s="260"/>
      <c r="M1173" s="5"/>
    </row>
    <row r="1174" spans="1:13" s="87" customFormat="1" ht="15.5" x14ac:dyDescent="0.35">
      <c r="A1174" s="252"/>
      <c r="B1174" s="321"/>
      <c r="C1174" s="158"/>
      <c r="D1174" s="158"/>
      <c r="E1174" s="158"/>
      <c r="F1174" s="158"/>
      <c r="G1174" s="882"/>
      <c r="H1174" s="158"/>
      <c r="I1174" s="158"/>
      <c r="J1174" s="158"/>
      <c r="K1174" s="158"/>
      <c r="L1174" s="260"/>
      <c r="M1174" s="5"/>
    </row>
    <row r="1175" spans="1:13" s="87" customFormat="1" ht="15.5" x14ac:dyDescent="0.35">
      <c r="A1175" s="252"/>
      <c r="B1175" s="321"/>
      <c r="C1175" s="158"/>
      <c r="D1175" s="158"/>
      <c r="E1175" s="158"/>
      <c r="F1175" s="158"/>
      <c r="G1175" s="882"/>
      <c r="H1175" s="158"/>
      <c r="I1175" s="158"/>
      <c r="J1175" s="158"/>
      <c r="K1175" s="158"/>
      <c r="L1175" s="260"/>
      <c r="M1175" s="5"/>
    </row>
    <row r="1176" spans="1:13" s="87" customFormat="1" ht="15.5" x14ac:dyDescent="0.35">
      <c r="A1176" s="252"/>
      <c r="B1176" s="321"/>
      <c r="C1176" s="158"/>
      <c r="D1176" s="158"/>
      <c r="E1176" s="158"/>
      <c r="F1176" s="158"/>
      <c r="G1176" s="882"/>
      <c r="H1176" s="158"/>
      <c r="I1176" s="158"/>
      <c r="J1176" s="158"/>
      <c r="K1176" s="158"/>
      <c r="L1176" s="260"/>
      <c r="M1176" s="5"/>
    </row>
    <row r="1177" spans="1:13" s="87" customFormat="1" ht="15.5" x14ac:dyDescent="0.35">
      <c r="A1177" s="252"/>
      <c r="B1177" s="321"/>
      <c r="C1177" s="158"/>
      <c r="D1177" s="158"/>
      <c r="E1177" s="158"/>
      <c r="F1177" s="158"/>
      <c r="G1177" s="882"/>
      <c r="H1177" s="158"/>
      <c r="I1177" s="158"/>
      <c r="J1177" s="158"/>
      <c r="K1177" s="158"/>
      <c r="L1177" s="260"/>
      <c r="M1177" s="5"/>
    </row>
    <row r="1178" spans="1:13" s="87" customFormat="1" ht="15.5" x14ac:dyDescent="0.35">
      <c r="A1178" s="252"/>
      <c r="B1178" s="321"/>
      <c r="C1178" s="158"/>
      <c r="D1178" s="158"/>
      <c r="E1178" s="158"/>
      <c r="F1178" s="158"/>
      <c r="G1178" s="882"/>
      <c r="H1178" s="158"/>
      <c r="I1178" s="158"/>
      <c r="J1178" s="158"/>
      <c r="K1178" s="158"/>
      <c r="L1178" s="260"/>
      <c r="M1178" s="5"/>
    </row>
    <row r="1179" spans="1:13" s="87" customFormat="1" ht="15.5" x14ac:dyDescent="0.35">
      <c r="A1179" s="252"/>
      <c r="B1179" s="321"/>
      <c r="C1179" s="158"/>
      <c r="D1179" s="158"/>
      <c r="E1179" s="158"/>
      <c r="F1179" s="158"/>
      <c r="G1179" s="882"/>
      <c r="H1179" s="158"/>
      <c r="I1179" s="158"/>
      <c r="J1179" s="158"/>
      <c r="K1179" s="158"/>
      <c r="L1179" s="260"/>
      <c r="M1179" s="5"/>
    </row>
    <row r="1180" spans="1:13" s="87" customFormat="1" ht="15.5" x14ac:dyDescent="0.35">
      <c r="A1180" s="252"/>
      <c r="B1180" s="321"/>
      <c r="C1180" s="158"/>
      <c r="D1180" s="158"/>
      <c r="E1180" s="158"/>
      <c r="F1180" s="158"/>
      <c r="G1180" s="882"/>
      <c r="H1180" s="158"/>
      <c r="I1180" s="158"/>
      <c r="J1180" s="158"/>
      <c r="K1180" s="158"/>
      <c r="L1180" s="260"/>
      <c r="M1180" s="5"/>
    </row>
    <row r="1181" spans="1:13" s="87" customFormat="1" ht="15.5" x14ac:dyDescent="0.35">
      <c r="A1181" s="252"/>
      <c r="B1181" s="321"/>
      <c r="C1181" s="158"/>
      <c r="D1181" s="158"/>
      <c r="E1181" s="158"/>
      <c r="F1181" s="158"/>
      <c r="G1181" s="882"/>
      <c r="H1181" s="158"/>
      <c r="I1181" s="158"/>
      <c r="J1181" s="158"/>
      <c r="K1181" s="158"/>
      <c r="L1181" s="260"/>
      <c r="M1181" s="5"/>
    </row>
    <row r="1182" spans="1:13" s="87" customFormat="1" ht="15.5" x14ac:dyDescent="0.35">
      <c r="A1182" s="252"/>
      <c r="B1182" s="321"/>
      <c r="C1182" s="158"/>
      <c r="D1182" s="158"/>
      <c r="E1182" s="158"/>
      <c r="F1182" s="158"/>
      <c r="G1182" s="882"/>
      <c r="H1182" s="158"/>
      <c r="I1182" s="158"/>
      <c r="J1182" s="158"/>
      <c r="K1182" s="158"/>
      <c r="L1182" s="260"/>
      <c r="M1182" s="5"/>
    </row>
    <row r="1183" spans="1:13" s="87" customFormat="1" ht="15.5" x14ac:dyDescent="0.35">
      <c r="A1183" s="252"/>
      <c r="B1183" s="321"/>
      <c r="C1183" s="158"/>
      <c r="D1183" s="158"/>
      <c r="E1183" s="158"/>
      <c r="F1183" s="158"/>
      <c r="G1183" s="882"/>
      <c r="H1183" s="158"/>
      <c r="I1183" s="158"/>
      <c r="J1183" s="158"/>
      <c r="K1183" s="158"/>
      <c r="L1183" s="260"/>
      <c r="M1183" s="5"/>
    </row>
    <row r="1184" spans="1:13" s="87" customFormat="1" ht="15.5" x14ac:dyDescent="0.35">
      <c r="A1184" s="252"/>
      <c r="B1184" s="321"/>
      <c r="C1184" s="158"/>
      <c r="D1184" s="158"/>
      <c r="E1184" s="158"/>
      <c r="F1184" s="158"/>
      <c r="G1184" s="882"/>
      <c r="H1184" s="158"/>
      <c r="I1184" s="158"/>
      <c r="J1184" s="158"/>
      <c r="K1184" s="158"/>
      <c r="L1184" s="260"/>
      <c r="M1184" s="5"/>
    </row>
    <row r="1185" spans="1:13" s="87" customFormat="1" ht="15.5" x14ac:dyDescent="0.35">
      <c r="A1185" s="252"/>
      <c r="B1185" s="321"/>
      <c r="C1185" s="158"/>
      <c r="D1185" s="158"/>
      <c r="E1185" s="158"/>
      <c r="F1185" s="158"/>
      <c r="G1185" s="882"/>
      <c r="H1185" s="158"/>
      <c r="I1185" s="158"/>
      <c r="J1185" s="158"/>
      <c r="K1185" s="158"/>
      <c r="L1185" s="260"/>
      <c r="M1185" s="5"/>
    </row>
    <row r="1186" spans="1:13" s="87" customFormat="1" ht="15.5" x14ac:dyDescent="0.35">
      <c r="A1186" s="252"/>
      <c r="B1186" s="321"/>
      <c r="C1186" s="158"/>
      <c r="D1186" s="158"/>
      <c r="E1186" s="158"/>
      <c r="F1186" s="158"/>
      <c r="G1186" s="882"/>
      <c r="H1186" s="158"/>
      <c r="I1186" s="158"/>
      <c r="J1186" s="158"/>
      <c r="K1186" s="158"/>
      <c r="L1186" s="260"/>
      <c r="M1186" s="5"/>
    </row>
    <row r="1187" spans="1:13" s="87" customFormat="1" ht="15.5" x14ac:dyDescent="0.35">
      <c r="A1187" s="252"/>
      <c r="B1187" s="321"/>
      <c r="C1187" s="158"/>
      <c r="D1187" s="158"/>
      <c r="E1187" s="158"/>
      <c r="F1187" s="158"/>
      <c r="G1187" s="882"/>
      <c r="H1187" s="158"/>
      <c r="I1187" s="158"/>
      <c r="J1187" s="158"/>
      <c r="K1187" s="158"/>
      <c r="L1187" s="260"/>
      <c r="M1187" s="5"/>
    </row>
    <row r="1188" spans="1:13" s="87" customFormat="1" ht="15.5" x14ac:dyDescent="0.35">
      <c r="A1188" s="252"/>
      <c r="B1188" s="321"/>
      <c r="C1188" s="158"/>
      <c r="D1188" s="158"/>
      <c r="E1188" s="158"/>
      <c r="F1188" s="158"/>
      <c r="G1188" s="882"/>
      <c r="H1188" s="158"/>
      <c r="I1188" s="158"/>
      <c r="J1188" s="158"/>
      <c r="K1188" s="158"/>
      <c r="L1188" s="260"/>
      <c r="M1188" s="5"/>
    </row>
    <row r="1189" spans="1:13" s="87" customFormat="1" ht="15.5" x14ac:dyDescent="0.35">
      <c r="A1189" s="252"/>
      <c r="B1189" s="321"/>
      <c r="C1189" s="158"/>
      <c r="D1189" s="158"/>
      <c r="E1189" s="158"/>
      <c r="F1189" s="158"/>
      <c r="G1189" s="882"/>
      <c r="H1189" s="158"/>
      <c r="I1189" s="158"/>
      <c r="J1189" s="158"/>
      <c r="K1189" s="158"/>
      <c r="L1189" s="260"/>
      <c r="M1189" s="5"/>
    </row>
    <row r="1190" spans="1:13" s="87" customFormat="1" ht="15.5" x14ac:dyDescent="0.35">
      <c r="A1190" s="252"/>
      <c r="B1190" s="321"/>
      <c r="C1190" s="158"/>
      <c r="D1190" s="158"/>
      <c r="E1190" s="158"/>
      <c r="F1190" s="158"/>
      <c r="G1190" s="882"/>
      <c r="H1190" s="158"/>
      <c r="I1190" s="158"/>
      <c r="J1190" s="158"/>
      <c r="K1190" s="158"/>
      <c r="L1190" s="260"/>
      <c r="M1190" s="5"/>
    </row>
    <row r="1191" spans="1:13" s="87" customFormat="1" ht="15.5" x14ac:dyDescent="0.35">
      <c r="A1191" s="252"/>
      <c r="B1191" s="321"/>
      <c r="C1191" s="158"/>
      <c r="D1191" s="158"/>
      <c r="E1191" s="158"/>
      <c r="F1191" s="158"/>
      <c r="G1191" s="882"/>
      <c r="H1191" s="158"/>
      <c r="I1191" s="158"/>
      <c r="J1191" s="158"/>
      <c r="K1191" s="158"/>
      <c r="L1191" s="260"/>
      <c r="M1191" s="5"/>
    </row>
    <row r="1192" spans="1:13" s="87" customFormat="1" ht="15.5" x14ac:dyDescent="0.35">
      <c r="A1192" s="252"/>
      <c r="B1192" s="321"/>
      <c r="C1192" s="158"/>
      <c r="D1192" s="158"/>
      <c r="E1192" s="158"/>
      <c r="F1192" s="158"/>
      <c r="G1192" s="882"/>
      <c r="H1192" s="158"/>
      <c r="I1192" s="158"/>
      <c r="J1192" s="158"/>
      <c r="K1192" s="158"/>
      <c r="L1192" s="260"/>
      <c r="M1192" s="5"/>
    </row>
    <row r="1193" spans="1:13" s="87" customFormat="1" ht="15.5" x14ac:dyDescent="0.35">
      <c r="A1193" s="252"/>
      <c r="B1193" s="321"/>
      <c r="C1193" s="158"/>
      <c r="D1193" s="158"/>
      <c r="E1193" s="158"/>
      <c r="F1193" s="158"/>
      <c r="G1193" s="882"/>
      <c r="H1193" s="158"/>
      <c r="I1193" s="158"/>
      <c r="J1193" s="158"/>
      <c r="K1193" s="158"/>
      <c r="L1193" s="260"/>
      <c r="M1193" s="5"/>
    </row>
    <row r="1194" spans="1:13" s="87" customFormat="1" ht="15.5" x14ac:dyDescent="0.35">
      <c r="A1194" s="252"/>
      <c r="B1194" s="321"/>
      <c r="C1194" s="158"/>
      <c r="D1194" s="158"/>
      <c r="E1194" s="158"/>
      <c r="F1194" s="158"/>
      <c r="G1194" s="882"/>
      <c r="H1194" s="158"/>
      <c r="I1194" s="158"/>
      <c r="J1194" s="158"/>
      <c r="K1194" s="158"/>
      <c r="L1194" s="260"/>
      <c r="M1194" s="5"/>
    </row>
    <row r="1195" spans="1:13" s="87" customFormat="1" ht="15.5" x14ac:dyDescent="0.35">
      <c r="A1195" s="252"/>
      <c r="B1195" s="321"/>
      <c r="C1195" s="158"/>
      <c r="D1195" s="158"/>
      <c r="E1195" s="158"/>
      <c r="F1195" s="158"/>
      <c r="G1195" s="882"/>
      <c r="H1195" s="158"/>
      <c r="I1195" s="158"/>
      <c r="J1195" s="158"/>
      <c r="K1195" s="158"/>
      <c r="L1195" s="260"/>
      <c r="M1195" s="5"/>
    </row>
    <row r="1196" spans="1:13" s="87" customFormat="1" ht="15.5" x14ac:dyDescent="0.35">
      <c r="A1196" s="252"/>
      <c r="B1196" s="321"/>
      <c r="C1196" s="158"/>
      <c r="D1196" s="158"/>
      <c r="E1196" s="158"/>
      <c r="F1196" s="158"/>
      <c r="G1196" s="882"/>
      <c r="H1196" s="158"/>
      <c r="I1196" s="158"/>
      <c r="J1196" s="158"/>
      <c r="K1196" s="158"/>
      <c r="L1196" s="260"/>
      <c r="M1196" s="5"/>
    </row>
    <row r="1197" spans="1:13" s="87" customFormat="1" ht="15.5" x14ac:dyDescent="0.35">
      <c r="A1197" s="252"/>
      <c r="B1197" s="321"/>
      <c r="C1197" s="158"/>
      <c r="D1197" s="158"/>
      <c r="E1197" s="158"/>
      <c r="F1197" s="158"/>
      <c r="G1197" s="882"/>
      <c r="H1197" s="158"/>
      <c r="I1197" s="158"/>
      <c r="J1197" s="158"/>
      <c r="K1197" s="158"/>
      <c r="L1197" s="260"/>
      <c r="M1197" s="5"/>
    </row>
    <row r="1198" spans="1:13" s="87" customFormat="1" ht="15.5" x14ac:dyDescent="0.35">
      <c r="A1198" s="252"/>
      <c r="B1198" s="321"/>
      <c r="C1198" s="158"/>
      <c r="D1198" s="158"/>
      <c r="E1198" s="158"/>
      <c r="F1198" s="158"/>
      <c r="G1198" s="882"/>
      <c r="H1198" s="158"/>
      <c r="I1198" s="158"/>
      <c r="J1198" s="158"/>
      <c r="K1198" s="158"/>
      <c r="L1198" s="260"/>
      <c r="M1198" s="5"/>
    </row>
    <row r="1199" spans="1:13" s="87" customFormat="1" ht="15.5" x14ac:dyDescent="0.35">
      <c r="A1199" s="252"/>
      <c r="B1199" s="321"/>
      <c r="C1199" s="158"/>
      <c r="D1199" s="158"/>
      <c r="E1199" s="158"/>
      <c r="F1199" s="158"/>
      <c r="G1199" s="882"/>
      <c r="H1199" s="158"/>
      <c r="I1199" s="158"/>
      <c r="J1199" s="158"/>
      <c r="K1199" s="158"/>
      <c r="L1199" s="260"/>
      <c r="M1199" s="5"/>
    </row>
    <row r="1200" spans="1:13" s="87" customFormat="1" ht="15.5" x14ac:dyDescent="0.35">
      <c r="A1200" s="252"/>
      <c r="B1200" s="321"/>
      <c r="C1200" s="158"/>
      <c r="D1200" s="158"/>
      <c r="E1200" s="158"/>
      <c r="F1200" s="158"/>
      <c r="G1200" s="882"/>
      <c r="H1200" s="158"/>
      <c r="I1200" s="158"/>
      <c r="J1200" s="158"/>
      <c r="K1200" s="158"/>
      <c r="L1200" s="260"/>
      <c r="M1200" s="5"/>
    </row>
    <row r="1201" spans="1:13" s="87" customFormat="1" ht="15.5" x14ac:dyDescent="0.35">
      <c r="A1201" s="252"/>
      <c r="B1201" s="321"/>
      <c r="C1201" s="158"/>
      <c r="D1201" s="158"/>
      <c r="E1201" s="158"/>
      <c r="F1201" s="158"/>
      <c r="G1201" s="882"/>
      <c r="H1201" s="158"/>
      <c r="I1201" s="158"/>
      <c r="J1201" s="158"/>
      <c r="K1201" s="158"/>
      <c r="L1201" s="260"/>
      <c r="M1201" s="5"/>
    </row>
    <row r="1202" spans="1:13" s="87" customFormat="1" ht="15.5" x14ac:dyDescent="0.35">
      <c r="A1202" s="252"/>
      <c r="B1202" s="321"/>
      <c r="C1202" s="158"/>
      <c r="D1202" s="158"/>
      <c r="E1202" s="158"/>
      <c r="F1202" s="158"/>
      <c r="G1202" s="882"/>
      <c r="H1202" s="158"/>
      <c r="I1202" s="158"/>
      <c r="J1202" s="158"/>
      <c r="K1202" s="158"/>
      <c r="L1202" s="260"/>
      <c r="M1202" s="5"/>
    </row>
    <row r="1203" spans="1:13" s="87" customFormat="1" ht="15.5" x14ac:dyDescent="0.35">
      <c r="A1203" s="252"/>
      <c r="B1203" s="321"/>
      <c r="C1203" s="158"/>
      <c r="D1203" s="158"/>
      <c r="E1203" s="158"/>
      <c r="F1203" s="158"/>
      <c r="G1203" s="882"/>
      <c r="H1203" s="158"/>
      <c r="I1203" s="158"/>
      <c r="J1203" s="158"/>
      <c r="K1203" s="158"/>
      <c r="L1203" s="260"/>
      <c r="M1203" s="5"/>
    </row>
    <row r="1204" spans="1:13" s="87" customFormat="1" ht="15.5" x14ac:dyDescent="0.35">
      <c r="A1204" s="252"/>
      <c r="B1204" s="321"/>
      <c r="C1204" s="158"/>
      <c r="D1204" s="158"/>
      <c r="E1204" s="158"/>
      <c r="F1204" s="158"/>
      <c r="G1204" s="882"/>
      <c r="H1204" s="158"/>
      <c r="I1204" s="158"/>
      <c r="J1204" s="158"/>
      <c r="K1204" s="158"/>
      <c r="L1204" s="260"/>
      <c r="M1204" s="5"/>
    </row>
    <row r="1205" spans="1:13" s="87" customFormat="1" ht="15.5" x14ac:dyDescent="0.35">
      <c r="A1205" s="252"/>
      <c r="B1205" s="321"/>
      <c r="C1205" s="158"/>
      <c r="D1205" s="158"/>
      <c r="E1205" s="158"/>
      <c r="F1205" s="158"/>
      <c r="G1205" s="882"/>
      <c r="H1205" s="158"/>
      <c r="I1205" s="158"/>
      <c r="J1205" s="158"/>
      <c r="K1205" s="158"/>
      <c r="L1205" s="260"/>
      <c r="M1205" s="5"/>
    </row>
    <row r="1206" spans="1:13" s="87" customFormat="1" ht="15.5" x14ac:dyDescent="0.35">
      <c r="A1206" s="252"/>
      <c r="B1206" s="321"/>
      <c r="C1206" s="158"/>
      <c r="D1206" s="158"/>
      <c r="E1206" s="158"/>
      <c r="F1206" s="158"/>
      <c r="G1206" s="882"/>
      <c r="H1206" s="158"/>
      <c r="I1206" s="158"/>
      <c r="J1206" s="158"/>
      <c r="K1206" s="158"/>
      <c r="L1206" s="260"/>
      <c r="M1206" s="5"/>
    </row>
    <row r="1207" spans="1:13" s="87" customFormat="1" ht="15.5" x14ac:dyDescent="0.35">
      <c r="A1207" s="252"/>
      <c r="B1207" s="321"/>
      <c r="C1207" s="158"/>
      <c r="D1207" s="158"/>
      <c r="E1207" s="158"/>
      <c r="F1207" s="158"/>
      <c r="G1207" s="882"/>
      <c r="H1207" s="158"/>
      <c r="I1207" s="158"/>
      <c r="J1207" s="158"/>
      <c r="K1207" s="158"/>
      <c r="L1207" s="260"/>
      <c r="M1207" s="5"/>
    </row>
    <row r="1208" spans="1:13" s="87" customFormat="1" ht="15.5" x14ac:dyDescent="0.35">
      <c r="A1208" s="252"/>
      <c r="B1208" s="321"/>
      <c r="C1208" s="158"/>
      <c r="D1208" s="158"/>
      <c r="E1208" s="158"/>
      <c r="F1208" s="158"/>
      <c r="G1208" s="882"/>
      <c r="H1208" s="158"/>
      <c r="I1208" s="158"/>
      <c r="J1208" s="158"/>
      <c r="K1208" s="158"/>
      <c r="L1208" s="260"/>
      <c r="M1208" s="5"/>
    </row>
    <row r="1209" spans="1:13" s="87" customFormat="1" ht="15.5" x14ac:dyDescent="0.35">
      <c r="A1209" s="252"/>
      <c r="B1209" s="321"/>
      <c r="C1209" s="158"/>
      <c r="D1209" s="158"/>
      <c r="E1209" s="158"/>
      <c r="F1209" s="158"/>
      <c r="G1209" s="882"/>
      <c r="H1209" s="158"/>
      <c r="I1209" s="158"/>
      <c r="J1209" s="158"/>
      <c r="K1209" s="158"/>
      <c r="L1209" s="260"/>
      <c r="M1209" s="5"/>
    </row>
    <row r="1210" spans="1:13" s="87" customFormat="1" ht="15.5" x14ac:dyDescent="0.35">
      <c r="A1210" s="252"/>
      <c r="B1210" s="321"/>
      <c r="C1210" s="158"/>
      <c r="D1210" s="158"/>
      <c r="E1210" s="158"/>
      <c r="F1210" s="158"/>
      <c r="G1210" s="882"/>
      <c r="H1210" s="158"/>
      <c r="I1210" s="158"/>
      <c r="J1210" s="158"/>
      <c r="K1210" s="158"/>
      <c r="L1210" s="260"/>
      <c r="M1210" s="5"/>
    </row>
    <row r="1211" spans="1:13" s="87" customFormat="1" ht="15.5" x14ac:dyDescent="0.35">
      <c r="A1211" s="252"/>
      <c r="B1211" s="321"/>
      <c r="C1211" s="158"/>
      <c r="D1211" s="158"/>
      <c r="E1211" s="158"/>
      <c r="F1211" s="158"/>
      <c r="G1211" s="882"/>
      <c r="H1211" s="158"/>
      <c r="I1211" s="158"/>
      <c r="J1211" s="158"/>
      <c r="K1211" s="158"/>
      <c r="L1211" s="260"/>
      <c r="M1211" s="5"/>
    </row>
    <row r="1212" spans="1:13" s="87" customFormat="1" ht="15.5" x14ac:dyDescent="0.35">
      <c r="A1212" s="252"/>
      <c r="B1212" s="321"/>
      <c r="C1212" s="158"/>
      <c r="D1212" s="158"/>
      <c r="E1212" s="158"/>
      <c r="F1212" s="158"/>
      <c r="G1212" s="882"/>
      <c r="H1212" s="158"/>
      <c r="I1212" s="158"/>
      <c r="J1212" s="158"/>
      <c r="K1212" s="158"/>
      <c r="L1212" s="260"/>
      <c r="M1212" s="5"/>
    </row>
    <row r="1213" spans="1:13" s="87" customFormat="1" ht="15.5" x14ac:dyDescent="0.35">
      <c r="A1213" s="252"/>
      <c r="B1213" s="321"/>
      <c r="C1213" s="158"/>
      <c r="D1213" s="158"/>
      <c r="E1213" s="158"/>
      <c r="F1213" s="158"/>
      <c r="G1213" s="882"/>
      <c r="H1213" s="158"/>
      <c r="I1213" s="158"/>
      <c r="J1213" s="158"/>
      <c r="K1213" s="158"/>
      <c r="L1213" s="260"/>
      <c r="M1213" s="5"/>
    </row>
    <row r="1214" spans="1:13" s="87" customFormat="1" ht="15.5" x14ac:dyDescent="0.35">
      <c r="A1214" s="252"/>
      <c r="B1214" s="321"/>
      <c r="C1214" s="158"/>
      <c r="D1214" s="158"/>
      <c r="E1214" s="158"/>
      <c r="F1214" s="158"/>
      <c r="G1214" s="882"/>
      <c r="H1214" s="158"/>
      <c r="I1214" s="158"/>
      <c r="J1214" s="158"/>
      <c r="K1214" s="158"/>
      <c r="L1214" s="260"/>
      <c r="M1214" s="5"/>
    </row>
    <row r="1215" spans="1:13" s="87" customFormat="1" ht="15.5" x14ac:dyDescent="0.35">
      <c r="A1215" s="252"/>
      <c r="B1215" s="321"/>
      <c r="C1215" s="158"/>
      <c r="D1215" s="158"/>
      <c r="E1215" s="158"/>
      <c r="F1215" s="158"/>
      <c r="G1215" s="882"/>
      <c r="H1215" s="158"/>
      <c r="I1215" s="158"/>
      <c r="J1215" s="158"/>
      <c r="K1215" s="158"/>
      <c r="L1215" s="260"/>
      <c r="M1215" s="5"/>
    </row>
    <row r="1216" spans="1:13" s="87" customFormat="1" ht="15.5" x14ac:dyDescent="0.35">
      <c r="A1216" s="252"/>
      <c r="B1216" s="321"/>
      <c r="C1216" s="158"/>
      <c r="D1216" s="158"/>
      <c r="E1216" s="158"/>
      <c r="F1216" s="158"/>
      <c r="G1216" s="882"/>
      <c r="H1216" s="158"/>
      <c r="I1216" s="158"/>
      <c r="J1216" s="158"/>
      <c r="K1216" s="158"/>
      <c r="L1216" s="260"/>
      <c r="M1216" s="5"/>
    </row>
    <row r="1217" spans="1:13" s="87" customFormat="1" ht="15.5" x14ac:dyDescent="0.35">
      <c r="A1217" s="252"/>
      <c r="B1217" s="321"/>
      <c r="C1217" s="158"/>
      <c r="D1217" s="158"/>
      <c r="E1217" s="158"/>
      <c r="F1217" s="158"/>
      <c r="G1217" s="882"/>
      <c r="H1217" s="158"/>
      <c r="I1217" s="158"/>
      <c r="J1217" s="158"/>
      <c r="K1217" s="158"/>
      <c r="L1217" s="260"/>
      <c r="M1217" s="5"/>
    </row>
    <row r="1218" spans="1:13" s="87" customFormat="1" ht="15.5" x14ac:dyDescent="0.35">
      <c r="A1218" s="252"/>
      <c r="B1218" s="321"/>
      <c r="C1218" s="158"/>
      <c r="D1218" s="158"/>
      <c r="E1218" s="158"/>
      <c r="F1218" s="158"/>
      <c r="G1218" s="882"/>
      <c r="H1218" s="158"/>
      <c r="I1218" s="158"/>
      <c r="J1218" s="158"/>
      <c r="K1218" s="158"/>
      <c r="L1218" s="260"/>
      <c r="M1218" s="5"/>
    </row>
    <row r="1219" spans="1:13" s="87" customFormat="1" ht="15.5" x14ac:dyDescent="0.35">
      <c r="A1219" s="252"/>
      <c r="B1219" s="321"/>
      <c r="C1219" s="158"/>
      <c r="D1219" s="158"/>
      <c r="E1219" s="158"/>
      <c r="F1219" s="158"/>
      <c r="G1219" s="882"/>
      <c r="H1219" s="158"/>
      <c r="I1219" s="158"/>
      <c r="J1219" s="158"/>
      <c r="K1219" s="158"/>
      <c r="L1219" s="260"/>
      <c r="M1219" s="5"/>
    </row>
    <row r="1220" spans="1:13" s="87" customFormat="1" ht="15.5" x14ac:dyDescent="0.35">
      <c r="A1220" s="252"/>
      <c r="B1220" s="321"/>
      <c r="C1220" s="158"/>
      <c r="D1220" s="158"/>
      <c r="E1220" s="158"/>
      <c r="F1220" s="158"/>
      <c r="G1220" s="882"/>
      <c r="H1220" s="158"/>
      <c r="I1220" s="158"/>
      <c r="J1220" s="158"/>
      <c r="K1220" s="158"/>
      <c r="L1220" s="260"/>
      <c r="M1220" s="5"/>
    </row>
    <row r="1221" spans="1:13" s="87" customFormat="1" ht="15.5" x14ac:dyDescent="0.35">
      <c r="A1221" s="252"/>
      <c r="B1221" s="321"/>
      <c r="C1221" s="158"/>
      <c r="D1221" s="158"/>
      <c r="E1221" s="158"/>
      <c r="F1221" s="158"/>
      <c r="G1221" s="882"/>
      <c r="H1221" s="158"/>
      <c r="I1221" s="158"/>
      <c r="J1221" s="158"/>
      <c r="K1221" s="158"/>
      <c r="L1221" s="260"/>
      <c r="M1221" s="5"/>
    </row>
    <row r="1222" spans="1:13" s="87" customFormat="1" ht="15.5" x14ac:dyDescent="0.35">
      <c r="A1222" s="252"/>
      <c r="B1222" s="321"/>
      <c r="C1222" s="158"/>
      <c r="D1222" s="158"/>
      <c r="E1222" s="158"/>
      <c r="F1222" s="158"/>
      <c r="G1222" s="882"/>
      <c r="H1222" s="158"/>
      <c r="I1222" s="158"/>
      <c r="J1222" s="158"/>
      <c r="K1222" s="158"/>
      <c r="L1222" s="260"/>
      <c r="M1222" s="5"/>
    </row>
    <row r="1223" spans="1:13" s="87" customFormat="1" ht="15.5" x14ac:dyDescent="0.35">
      <c r="A1223" s="252"/>
      <c r="B1223" s="321"/>
      <c r="C1223" s="158"/>
      <c r="D1223" s="158"/>
      <c r="E1223" s="158"/>
      <c r="F1223" s="158"/>
      <c r="G1223" s="882"/>
      <c r="H1223" s="158"/>
      <c r="I1223" s="158"/>
      <c r="J1223" s="158"/>
      <c r="K1223" s="158"/>
      <c r="L1223" s="260"/>
      <c r="M1223" s="5"/>
    </row>
    <row r="1224" spans="1:13" s="87" customFormat="1" ht="15.5" x14ac:dyDescent="0.35">
      <c r="A1224" s="252"/>
      <c r="B1224" s="321"/>
      <c r="C1224" s="158"/>
      <c r="D1224" s="158"/>
      <c r="E1224" s="158"/>
      <c r="F1224" s="158"/>
      <c r="G1224" s="882"/>
      <c r="H1224" s="158"/>
      <c r="I1224" s="158"/>
      <c r="J1224" s="158"/>
      <c r="K1224" s="158"/>
      <c r="L1224" s="260"/>
      <c r="M1224" s="5"/>
    </row>
    <row r="1225" spans="1:13" s="87" customFormat="1" ht="15.5" x14ac:dyDescent="0.35">
      <c r="A1225" s="252"/>
      <c r="B1225" s="321"/>
      <c r="C1225" s="158"/>
      <c r="D1225" s="158"/>
      <c r="E1225" s="158"/>
      <c r="F1225" s="158"/>
      <c r="G1225" s="882"/>
      <c r="H1225" s="158"/>
      <c r="I1225" s="158"/>
      <c r="J1225" s="158"/>
      <c r="K1225" s="158"/>
      <c r="L1225" s="260"/>
      <c r="M1225" s="5"/>
    </row>
    <row r="1226" spans="1:13" s="87" customFormat="1" ht="15.5" x14ac:dyDescent="0.35">
      <c r="A1226" s="252"/>
      <c r="B1226" s="321"/>
      <c r="C1226" s="158"/>
      <c r="D1226" s="158"/>
      <c r="E1226" s="158"/>
      <c r="F1226" s="158"/>
      <c r="G1226" s="882"/>
      <c r="H1226" s="158"/>
      <c r="I1226" s="158"/>
      <c r="J1226" s="158"/>
      <c r="K1226" s="158"/>
      <c r="L1226" s="260"/>
      <c r="M1226" s="5"/>
    </row>
    <row r="1227" spans="1:13" s="87" customFormat="1" ht="15.5" x14ac:dyDescent="0.35">
      <c r="A1227" s="252"/>
      <c r="B1227" s="321"/>
      <c r="C1227" s="158"/>
      <c r="D1227" s="158"/>
      <c r="E1227" s="158"/>
      <c r="F1227" s="158"/>
      <c r="G1227" s="882"/>
      <c r="H1227" s="158"/>
      <c r="I1227" s="158"/>
      <c r="J1227" s="158"/>
      <c r="K1227" s="158"/>
      <c r="L1227" s="260"/>
      <c r="M1227" s="5"/>
    </row>
    <row r="1228" spans="1:13" s="87" customFormat="1" ht="15.5" x14ac:dyDescent="0.35">
      <c r="A1228" s="252"/>
      <c r="B1228" s="321"/>
      <c r="C1228" s="158"/>
      <c r="D1228" s="158"/>
      <c r="E1228" s="158"/>
      <c r="F1228" s="158"/>
      <c r="G1228" s="882"/>
      <c r="H1228" s="158"/>
      <c r="I1228" s="158"/>
      <c r="J1228" s="158"/>
      <c r="K1228" s="158"/>
      <c r="L1228" s="260"/>
      <c r="M1228" s="5"/>
    </row>
    <row r="1229" spans="1:13" s="87" customFormat="1" ht="15.5" x14ac:dyDescent="0.35">
      <c r="A1229" s="252"/>
      <c r="B1229" s="321"/>
      <c r="C1229" s="158"/>
      <c r="D1229" s="158"/>
      <c r="E1229" s="158"/>
      <c r="F1229" s="158"/>
      <c r="G1229" s="882"/>
      <c r="H1229" s="158"/>
      <c r="I1229" s="158"/>
      <c r="J1229" s="158"/>
      <c r="K1229" s="158"/>
      <c r="L1229" s="260"/>
      <c r="M1229" s="5"/>
    </row>
    <row r="1230" spans="1:13" s="87" customFormat="1" ht="15.5" x14ac:dyDescent="0.35">
      <c r="A1230" s="252"/>
      <c r="B1230" s="321"/>
      <c r="C1230" s="158"/>
      <c r="D1230" s="158"/>
      <c r="E1230" s="158"/>
      <c r="F1230" s="158"/>
      <c r="G1230" s="882"/>
      <c r="H1230" s="158"/>
      <c r="I1230" s="158"/>
      <c r="J1230" s="158"/>
      <c r="K1230" s="158"/>
      <c r="L1230" s="260"/>
      <c r="M1230" s="5"/>
    </row>
    <row r="1231" spans="1:13" s="87" customFormat="1" ht="15.5" x14ac:dyDescent="0.35">
      <c r="A1231" s="252"/>
      <c r="B1231" s="321"/>
      <c r="C1231" s="158"/>
      <c r="D1231" s="158"/>
      <c r="E1231" s="158"/>
      <c r="F1231" s="158"/>
      <c r="G1231" s="882"/>
      <c r="H1231" s="158"/>
      <c r="I1231" s="158"/>
      <c r="J1231" s="158"/>
      <c r="K1231" s="158"/>
      <c r="L1231" s="260"/>
      <c r="M1231" s="5"/>
    </row>
    <row r="1232" spans="1:13" s="87" customFormat="1" ht="15.5" x14ac:dyDescent="0.35">
      <c r="A1232" s="252"/>
      <c r="B1232" s="321"/>
      <c r="C1232" s="158"/>
      <c r="D1232" s="158"/>
      <c r="E1232" s="158"/>
      <c r="F1232" s="158"/>
      <c r="G1232" s="882"/>
      <c r="H1232" s="158"/>
      <c r="I1232" s="158"/>
      <c r="J1232" s="158"/>
      <c r="K1232" s="158"/>
      <c r="L1232" s="260"/>
      <c r="M1232" s="5"/>
    </row>
    <row r="1233" spans="1:13" s="87" customFormat="1" ht="15.5" x14ac:dyDescent="0.35">
      <c r="A1233" s="252"/>
      <c r="B1233" s="321"/>
      <c r="C1233" s="158"/>
      <c r="D1233" s="158"/>
      <c r="E1233" s="158"/>
      <c r="F1233" s="158"/>
      <c r="G1233" s="882"/>
      <c r="H1233" s="158"/>
      <c r="I1233" s="158"/>
      <c r="J1233" s="158"/>
      <c r="K1233" s="158"/>
      <c r="L1233" s="260"/>
      <c r="M1233" s="5"/>
    </row>
    <row r="1234" spans="1:13" s="87" customFormat="1" ht="15.5" x14ac:dyDescent="0.35">
      <c r="A1234" s="252"/>
      <c r="B1234" s="321"/>
      <c r="C1234" s="158"/>
      <c r="D1234" s="158"/>
      <c r="E1234" s="158"/>
      <c r="F1234" s="158"/>
      <c r="G1234" s="882"/>
      <c r="H1234" s="158"/>
      <c r="I1234" s="158"/>
      <c r="J1234" s="158"/>
      <c r="K1234" s="158"/>
      <c r="L1234" s="260"/>
      <c r="M1234" s="5"/>
    </row>
    <row r="1235" spans="1:13" s="87" customFormat="1" ht="15.5" x14ac:dyDescent="0.35">
      <c r="A1235" s="252"/>
      <c r="B1235" s="321"/>
      <c r="C1235" s="158"/>
      <c r="D1235" s="158"/>
      <c r="E1235" s="158"/>
      <c r="F1235" s="158"/>
      <c r="G1235" s="882"/>
      <c r="H1235" s="158"/>
      <c r="I1235" s="158"/>
      <c r="J1235" s="158"/>
      <c r="K1235" s="158"/>
      <c r="L1235" s="260"/>
      <c r="M1235" s="5"/>
    </row>
    <row r="1236" spans="1:13" s="87" customFormat="1" ht="15.5" x14ac:dyDescent="0.35">
      <c r="A1236" s="252"/>
      <c r="B1236" s="321"/>
      <c r="C1236" s="158"/>
      <c r="D1236" s="158"/>
      <c r="E1236" s="158"/>
      <c r="F1236" s="158"/>
      <c r="G1236" s="882"/>
      <c r="H1236" s="158"/>
      <c r="I1236" s="158"/>
      <c r="J1236" s="158"/>
      <c r="K1236" s="158"/>
      <c r="L1236" s="260"/>
      <c r="M1236" s="5"/>
    </row>
    <row r="1237" spans="1:13" s="87" customFormat="1" ht="15.5" x14ac:dyDescent="0.35">
      <c r="A1237" s="252"/>
      <c r="B1237" s="321"/>
      <c r="C1237" s="158"/>
      <c r="D1237" s="158"/>
      <c r="E1237" s="158"/>
      <c r="F1237" s="158"/>
      <c r="G1237" s="882"/>
      <c r="H1237" s="158"/>
      <c r="I1237" s="158"/>
      <c r="J1237" s="158"/>
      <c r="K1237" s="158"/>
      <c r="L1237" s="260"/>
      <c r="M1237" s="5"/>
    </row>
    <row r="1238" spans="1:13" s="87" customFormat="1" ht="15.5" x14ac:dyDescent="0.35">
      <c r="A1238" s="252"/>
      <c r="B1238" s="321"/>
      <c r="C1238" s="158"/>
      <c r="D1238" s="158"/>
      <c r="E1238" s="158"/>
      <c r="F1238" s="158"/>
      <c r="G1238" s="882"/>
      <c r="H1238" s="158"/>
      <c r="I1238" s="158"/>
      <c r="J1238" s="158"/>
      <c r="K1238" s="158"/>
      <c r="L1238" s="260"/>
      <c r="M1238" s="5"/>
    </row>
    <row r="1239" spans="1:13" s="87" customFormat="1" ht="15.5" x14ac:dyDescent="0.35">
      <c r="A1239" s="252"/>
      <c r="B1239" s="321"/>
      <c r="C1239" s="158"/>
      <c r="D1239" s="158"/>
      <c r="E1239" s="158"/>
      <c r="F1239" s="158"/>
      <c r="G1239" s="882"/>
      <c r="H1239" s="158"/>
      <c r="I1239" s="158"/>
      <c r="J1239" s="158"/>
      <c r="K1239" s="158"/>
      <c r="L1239" s="260"/>
      <c r="M1239" s="5"/>
    </row>
    <row r="1240" spans="1:13" s="87" customFormat="1" ht="15.5" x14ac:dyDescent="0.35">
      <c r="A1240" s="252"/>
      <c r="B1240" s="321"/>
      <c r="C1240" s="158"/>
      <c r="D1240" s="158"/>
      <c r="E1240" s="158"/>
      <c r="F1240" s="158"/>
      <c r="G1240" s="882"/>
      <c r="H1240" s="158"/>
      <c r="I1240" s="158"/>
      <c r="J1240" s="158"/>
      <c r="K1240" s="158"/>
      <c r="L1240" s="260"/>
      <c r="M1240" s="5"/>
    </row>
    <row r="1241" spans="1:13" s="87" customFormat="1" ht="15.5" x14ac:dyDescent="0.35">
      <c r="A1241" s="252"/>
      <c r="B1241" s="321"/>
      <c r="C1241" s="158"/>
      <c r="D1241" s="158"/>
      <c r="E1241" s="158"/>
      <c r="F1241" s="158"/>
      <c r="G1241" s="882"/>
      <c r="H1241" s="158"/>
      <c r="I1241" s="158"/>
      <c r="J1241" s="158"/>
      <c r="K1241" s="158"/>
      <c r="L1241" s="260"/>
      <c r="M1241" s="5"/>
    </row>
    <row r="1242" spans="1:13" s="87" customFormat="1" ht="15.5" x14ac:dyDescent="0.35">
      <c r="A1242" s="252"/>
      <c r="B1242" s="321"/>
      <c r="C1242" s="158"/>
      <c r="D1242" s="158"/>
      <c r="E1242" s="158"/>
      <c r="F1242" s="158"/>
      <c r="G1242" s="882"/>
      <c r="H1242" s="158"/>
      <c r="I1242" s="158"/>
      <c r="J1242" s="158"/>
      <c r="K1242" s="158"/>
      <c r="L1242" s="260"/>
      <c r="M1242" s="5"/>
    </row>
    <row r="1243" spans="1:13" s="87" customFormat="1" ht="15.5" x14ac:dyDescent="0.35">
      <c r="A1243" s="252"/>
      <c r="B1243" s="321"/>
      <c r="C1243" s="158"/>
      <c r="D1243" s="158"/>
      <c r="E1243" s="158"/>
      <c r="F1243" s="158"/>
      <c r="G1243" s="882"/>
      <c r="H1243" s="158"/>
      <c r="I1243" s="158"/>
      <c r="J1243" s="158"/>
      <c r="K1243" s="158"/>
      <c r="L1243" s="260"/>
      <c r="M1243" s="5"/>
    </row>
    <row r="1244" spans="1:13" s="87" customFormat="1" ht="15.5" x14ac:dyDescent="0.35">
      <c r="A1244" s="252"/>
      <c r="B1244" s="321"/>
      <c r="C1244" s="158"/>
      <c r="D1244" s="158"/>
      <c r="E1244" s="158"/>
      <c r="F1244" s="158"/>
      <c r="G1244" s="882"/>
      <c r="H1244" s="158"/>
      <c r="I1244" s="158"/>
      <c r="J1244" s="158"/>
      <c r="K1244" s="158"/>
      <c r="L1244" s="260"/>
      <c r="M1244" s="5"/>
    </row>
    <row r="1245" spans="1:13" s="87" customFormat="1" ht="15.5" x14ac:dyDescent="0.35">
      <c r="A1245" s="252"/>
      <c r="B1245" s="321"/>
      <c r="C1245" s="158"/>
      <c r="D1245" s="158"/>
      <c r="E1245" s="158"/>
      <c r="F1245" s="158"/>
      <c r="G1245" s="882"/>
      <c r="H1245" s="158"/>
      <c r="I1245" s="158"/>
      <c r="J1245" s="158"/>
      <c r="K1245" s="158"/>
      <c r="L1245" s="260"/>
      <c r="M1245" s="5"/>
    </row>
    <row r="1246" spans="1:13" s="87" customFormat="1" ht="15.5" x14ac:dyDescent="0.35">
      <c r="A1246" s="252"/>
      <c r="B1246" s="321"/>
      <c r="C1246" s="158"/>
      <c r="D1246" s="158"/>
      <c r="E1246" s="158"/>
      <c r="F1246" s="158"/>
      <c r="G1246" s="882"/>
      <c r="H1246" s="158"/>
      <c r="I1246" s="158"/>
      <c r="J1246" s="158"/>
      <c r="K1246" s="158"/>
      <c r="L1246" s="260"/>
      <c r="M1246" s="5"/>
    </row>
    <row r="1247" spans="1:13" s="87" customFormat="1" ht="15.5" x14ac:dyDescent="0.35">
      <c r="A1247" s="252"/>
      <c r="B1247" s="321"/>
      <c r="C1247" s="158"/>
      <c r="D1247" s="158"/>
      <c r="E1247" s="158"/>
      <c r="F1247" s="158"/>
      <c r="G1247" s="882"/>
      <c r="H1247" s="158"/>
      <c r="I1247" s="158"/>
      <c r="J1247" s="158"/>
      <c r="K1247" s="158"/>
      <c r="L1247" s="260"/>
      <c r="M1247" s="5"/>
    </row>
    <row r="1248" spans="1:13" s="87" customFormat="1" ht="15.5" x14ac:dyDescent="0.35">
      <c r="A1248" s="252"/>
      <c r="B1248" s="321"/>
      <c r="C1248" s="158"/>
      <c r="D1248" s="158"/>
      <c r="E1248" s="158"/>
      <c r="F1248" s="158"/>
      <c r="G1248" s="882"/>
      <c r="H1248" s="158"/>
      <c r="I1248" s="158"/>
      <c r="J1248" s="158"/>
      <c r="K1248" s="158"/>
      <c r="L1248" s="260"/>
      <c r="M1248" s="5"/>
    </row>
    <row r="1249" spans="1:13" s="87" customFormat="1" ht="15.5" x14ac:dyDescent="0.35">
      <c r="A1249" s="252"/>
      <c r="B1249" s="321"/>
      <c r="C1249" s="158"/>
      <c r="D1249" s="158"/>
      <c r="E1249" s="158"/>
      <c r="F1249" s="158"/>
      <c r="G1249" s="882"/>
      <c r="H1249" s="158"/>
      <c r="I1249" s="158"/>
      <c r="J1249" s="158"/>
      <c r="K1249" s="158"/>
      <c r="L1249" s="260"/>
      <c r="M1249" s="5"/>
    </row>
    <row r="1250" spans="1:13" s="87" customFormat="1" ht="15.5" x14ac:dyDescent="0.35">
      <c r="A1250" s="252"/>
      <c r="B1250" s="321"/>
      <c r="C1250" s="158"/>
      <c r="D1250" s="158"/>
      <c r="E1250" s="158"/>
      <c r="F1250" s="158"/>
      <c r="G1250" s="882"/>
      <c r="H1250" s="158"/>
      <c r="I1250" s="158"/>
      <c r="J1250" s="158"/>
      <c r="K1250" s="158"/>
      <c r="L1250" s="260"/>
      <c r="M1250" s="5"/>
    </row>
    <row r="1251" spans="1:13" s="87" customFormat="1" ht="15.5" x14ac:dyDescent="0.35">
      <c r="A1251" s="252"/>
      <c r="B1251" s="321"/>
      <c r="C1251" s="158"/>
      <c r="D1251" s="158"/>
      <c r="E1251" s="158"/>
      <c r="F1251" s="158"/>
      <c r="G1251" s="882"/>
      <c r="H1251" s="158"/>
      <c r="I1251" s="158"/>
      <c r="J1251" s="158"/>
      <c r="K1251" s="158"/>
      <c r="L1251" s="260"/>
      <c r="M1251" s="5"/>
    </row>
    <row r="1252" spans="1:13" s="87" customFormat="1" ht="15.5" x14ac:dyDescent="0.35">
      <c r="A1252" s="252"/>
      <c r="B1252" s="321"/>
      <c r="C1252" s="158"/>
      <c r="D1252" s="158"/>
      <c r="E1252" s="158"/>
      <c r="F1252" s="158"/>
      <c r="G1252" s="882"/>
      <c r="H1252" s="158"/>
      <c r="I1252" s="158"/>
      <c r="J1252" s="158"/>
      <c r="K1252" s="158"/>
      <c r="L1252" s="260"/>
      <c r="M1252" s="5"/>
    </row>
    <row r="1253" spans="1:13" s="87" customFormat="1" ht="15.5" x14ac:dyDescent="0.35">
      <c r="A1253" s="252"/>
      <c r="B1253" s="321"/>
      <c r="C1253" s="158"/>
      <c r="D1253" s="158"/>
      <c r="E1253" s="158"/>
      <c r="F1253" s="158"/>
      <c r="G1253" s="882"/>
      <c r="H1253" s="158"/>
      <c r="I1253" s="158"/>
      <c r="J1253" s="158"/>
      <c r="K1253" s="158"/>
      <c r="L1253" s="260"/>
      <c r="M1253" s="5"/>
    </row>
    <row r="1254" spans="1:13" s="87" customFormat="1" ht="15.5" x14ac:dyDescent="0.35">
      <c r="A1254" s="252"/>
      <c r="B1254" s="321"/>
      <c r="C1254" s="158"/>
      <c r="D1254" s="158"/>
      <c r="E1254" s="158"/>
      <c r="F1254" s="158"/>
      <c r="G1254" s="882"/>
      <c r="H1254" s="158"/>
      <c r="I1254" s="158"/>
      <c r="J1254" s="158"/>
      <c r="K1254" s="158"/>
      <c r="L1254" s="260"/>
      <c r="M1254" s="5"/>
    </row>
    <row r="1255" spans="1:13" s="87" customFormat="1" ht="15.5" x14ac:dyDescent="0.35">
      <c r="A1255" s="252"/>
      <c r="B1255" s="321"/>
      <c r="C1255" s="158"/>
      <c r="D1255" s="158"/>
      <c r="E1255" s="158"/>
      <c r="F1255" s="158"/>
      <c r="G1255" s="882"/>
      <c r="H1255" s="158"/>
      <c r="I1255" s="158"/>
      <c r="J1255" s="158"/>
      <c r="K1255" s="158"/>
      <c r="L1255" s="260"/>
      <c r="M1255" s="5"/>
    </row>
    <row r="1256" spans="1:13" s="87" customFormat="1" ht="15.5" x14ac:dyDescent="0.35">
      <c r="A1256" s="252"/>
      <c r="B1256" s="321"/>
      <c r="C1256" s="158"/>
      <c r="D1256" s="158"/>
      <c r="E1256" s="158"/>
      <c r="F1256" s="158"/>
      <c r="G1256" s="882"/>
      <c r="H1256" s="158"/>
      <c r="I1256" s="158"/>
      <c r="J1256" s="158"/>
      <c r="K1256" s="158"/>
      <c r="L1256" s="260"/>
      <c r="M1256" s="5"/>
    </row>
    <row r="1257" spans="1:13" s="87" customFormat="1" ht="15.5" x14ac:dyDescent="0.35">
      <c r="A1257" s="252"/>
      <c r="B1257" s="321"/>
      <c r="C1257" s="158"/>
      <c r="D1257" s="158"/>
      <c r="E1257" s="158"/>
      <c r="F1257" s="158"/>
      <c r="G1257" s="882"/>
      <c r="H1257" s="158"/>
      <c r="I1257" s="158"/>
      <c r="J1257" s="158"/>
      <c r="K1257" s="158"/>
      <c r="L1257" s="260"/>
      <c r="M1257" s="5"/>
    </row>
    <row r="1258" spans="1:13" s="87" customFormat="1" ht="15.5" x14ac:dyDescent="0.35">
      <c r="A1258" s="252"/>
      <c r="B1258" s="321"/>
      <c r="C1258" s="158"/>
      <c r="D1258" s="158"/>
      <c r="E1258" s="158"/>
      <c r="F1258" s="158"/>
      <c r="G1258" s="882"/>
      <c r="H1258" s="158"/>
      <c r="I1258" s="158"/>
      <c r="J1258" s="158"/>
      <c r="K1258" s="158"/>
      <c r="L1258" s="260"/>
      <c r="M1258" s="5"/>
    </row>
    <row r="1259" spans="1:13" s="87" customFormat="1" ht="15.5" x14ac:dyDescent="0.35">
      <c r="A1259" s="252"/>
      <c r="B1259" s="321"/>
      <c r="C1259" s="158"/>
      <c r="D1259" s="158"/>
      <c r="E1259" s="158"/>
      <c r="F1259" s="158"/>
      <c r="G1259" s="882"/>
      <c r="H1259" s="158"/>
      <c r="I1259" s="158"/>
      <c r="J1259" s="158"/>
      <c r="K1259" s="158"/>
      <c r="L1259" s="260"/>
      <c r="M1259" s="5"/>
    </row>
    <row r="1260" spans="1:13" s="87" customFormat="1" ht="15.5" x14ac:dyDescent="0.35">
      <c r="A1260" s="252"/>
      <c r="B1260" s="321"/>
      <c r="C1260" s="158"/>
      <c r="D1260" s="158"/>
      <c r="E1260" s="158"/>
      <c r="F1260" s="158"/>
      <c r="G1260" s="882"/>
      <c r="H1260" s="158"/>
      <c r="I1260" s="158"/>
      <c r="J1260" s="158"/>
      <c r="K1260" s="158"/>
      <c r="L1260" s="260"/>
      <c r="M1260" s="5"/>
    </row>
    <row r="1261" spans="1:13" s="87" customFormat="1" ht="15.5" x14ac:dyDescent="0.35">
      <c r="A1261" s="252"/>
      <c r="B1261" s="321"/>
      <c r="C1261" s="158"/>
      <c r="D1261" s="158"/>
      <c r="E1261" s="158"/>
      <c r="F1261" s="158"/>
      <c r="G1261" s="882"/>
      <c r="H1261" s="158"/>
      <c r="I1261" s="158"/>
      <c r="J1261" s="158"/>
      <c r="K1261" s="158"/>
      <c r="L1261" s="260"/>
      <c r="M1261" s="5"/>
    </row>
    <row r="1262" spans="1:13" s="87" customFormat="1" ht="15.5" x14ac:dyDescent="0.35">
      <c r="A1262" s="252"/>
      <c r="B1262" s="321"/>
      <c r="C1262" s="158"/>
      <c r="D1262" s="158"/>
      <c r="E1262" s="158"/>
      <c r="F1262" s="158"/>
      <c r="G1262" s="882"/>
      <c r="H1262" s="158"/>
      <c r="I1262" s="158"/>
      <c r="J1262" s="158"/>
      <c r="K1262" s="158"/>
      <c r="L1262" s="260"/>
      <c r="M1262" s="5"/>
    </row>
    <row r="1263" spans="1:13" s="87" customFormat="1" ht="15.5" x14ac:dyDescent="0.35">
      <c r="A1263" s="252"/>
      <c r="B1263" s="321"/>
      <c r="C1263" s="158"/>
      <c r="D1263" s="158"/>
      <c r="E1263" s="158"/>
      <c r="F1263" s="158"/>
      <c r="G1263" s="882"/>
      <c r="H1263" s="158"/>
      <c r="I1263" s="158"/>
      <c r="J1263" s="158"/>
      <c r="K1263" s="158"/>
      <c r="L1263" s="260"/>
      <c r="M1263" s="5"/>
    </row>
    <row r="1264" spans="1:13" s="87" customFormat="1" ht="15.5" x14ac:dyDescent="0.35">
      <c r="A1264" s="252"/>
      <c r="B1264" s="321"/>
      <c r="C1264" s="158"/>
      <c r="D1264" s="158"/>
      <c r="E1264" s="158"/>
      <c r="F1264" s="158"/>
      <c r="G1264" s="882"/>
      <c r="H1264" s="158"/>
      <c r="I1264" s="158"/>
      <c r="J1264" s="158"/>
      <c r="K1264" s="158"/>
      <c r="L1264" s="260"/>
      <c r="M1264" s="5"/>
    </row>
    <row r="1265" spans="1:13" s="87" customFormat="1" ht="15.5" x14ac:dyDescent="0.35">
      <c r="A1265" s="252"/>
      <c r="B1265" s="321"/>
      <c r="C1265" s="158"/>
      <c r="D1265" s="158"/>
      <c r="E1265" s="158"/>
      <c r="F1265" s="158"/>
      <c r="G1265" s="882"/>
      <c r="H1265" s="158"/>
      <c r="I1265" s="158"/>
      <c r="J1265" s="158"/>
      <c r="K1265" s="158"/>
      <c r="L1265" s="260"/>
      <c r="M1265" s="5"/>
    </row>
    <row r="1266" spans="1:13" s="87" customFormat="1" ht="15.5" x14ac:dyDescent="0.35">
      <c r="A1266" s="252"/>
      <c r="B1266" s="321"/>
      <c r="C1266" s="158"/>
      <c r="D1266" s="158"/>
      <c r="E1266" s="158"/>
      <c r="F1266" s="158"/>
      <c r="G1266" s="882"/>
      <c r="H1266" s="158"/>
      <c r="I1266" s="158"/>
      <c r="J1266" s="158"/>
      <c r="K1266" s="158"/>
      <c r="L1266" s="260"/>
      <c r="M1266" s="5"/>
    </row>
    <row r="1267" spans="1:13" s="87" customFormat="1" ht="15.5" x14ac:dyDescent="0.35">
      <c r="A1267" s="252"/>
      <c r="B1267" s="321"/>
      <c r="C1267" s="158"/>
      <c r="D1267" s="158"/>
      <c r="E1267" s="158"/>
      <c r="F1267" s="158"/>
      <c r="G1267" s="882"/>
      <c r="H1267" s="158"/>
      <c r="I1267" s="158"/>
      <c r="J1267" s="158"/>
      <c r="K1267" s="158"/>
      <c r="L1267" s="260"/>
      <c r="M1267" s="5"/>
    </row>
    <row r="1268" spans="1:13" s="87" customFormat="1" ht="15.5" x14ac:dyDescent="0.35">
      <c r="A1268" s="252"/>
      <c r="B1268" s="321"/>
      <c r="C1268" s="158"/>
      <c r="D1268" s="158"/>
      <c r="E1268" s="158"/>
      <c r="F1268" s="158"/>
      <c r="G1268" s="882"/>
      <c r="H1268" s="158"/>
      <c r="I1268" s="158"/>
      <c r="J1268" s="158"/>
      <c r="K1268" s="158"/>
      <c r="L1268" s="260"/>
      <c r="M1268" s="5"/>
    </row>
    <row r="1269" spans="1:13" s="87" customFormat="1" ht="15.5" x14ac:dyDescent="0.35">
      <c r="A1269" s="252"/>
      <c r="B1269" s="321"/>
      <c r="C1269" s="158"/>
      <c r="D1269" s="158"/>
      <c r="E1269" s="158"/>
      <c r="F1269" s="158"/>
      <c r="G1269" s="882"/>
      <c r="H1269" s="158"/>
      <c r="I1269" s="158"/>
      <c r="J1269" s="158"/>
      <c r="K1269" s="158"/>
      <c r="L1269" s="260"/>
      <c r="M1269" s="5"/>
    </row>
    <row r="1270" spans="1:13" s="87" customFormat="1" ht="15.5" x14ac:dyDescent="0.35">
      <c r="A1270" s="252"/>
      <c r="B1270" s="321"/>
      <c r="C1270" s="158"/>
      <c r="D1270" s="158"/>
      <c r="E1270" s="158"/>
      <c r="F1270" s="158"/>
      <c r="G1270" s="882"/>
      <c r="H1270" s="158"/>
      <c r="I1270" s="158"/>
      <c r="J1270" s="158"/>
      <c r="K1270" s="158"/>
      <c r="L1270" s="260"/>
      <c r="M1270" s="5"/>
    </row>
    <row r="1271" spans="1:13" s="87" customFormat="1" ht="15.5" x14ac:dyDescent="0.35">
      <c r="A1271" s="252"/>
      <c r="B1271" s="321"/>
      <c r="C1271" s="158"/>
      <c r="D1271" s="158"/>
      <c r="E1271" s="158"/>
      <c r="F1271" s="158"/>
      <c r="G1271" s="882"/>
      <c r="H1271" s="158"/>
      <c r="I1271" s="158"/>
      <c r="J1271" s="158"/>
      <c r="K1271" s="158"/>
      <c r="L1271" s="260"/>
      <c r="M1271" s="5"/>
    </row>
    <row r="1272" spans="1:13" s="87" customFormat="1" ht="15.5" x14ac:dyDescent="0.35">
      <c r="A1272" s="252"/>
      <c r="B1272" s="321"/>
      <c r="C1272" s="158"/>
      <c r="D1272" s="158"/>
      <c r="E1272" s="158"/>
      <c r="F1272" s="158"/>
      <c r="G1272" s="882"/>
      <c r="H1272" s="158"/>
      <c r="I1272" s="158"/>
      <c r="J1272" s="158"/>
      <c r="K1272" s="158"/>
      <c r="L1272" s="260"/>
      <c r="M1272" s="5"/>
    </row>
    <row r="1273" spans="1:13" s="87" customFormat="1" ht="15.5" x14ac:dyDescent="0.35">
      <c r="A1273" s="252"/>
      <c r="B1273" s="321"/>
      <c r="C1273" s="158"/>
      <c r="D1273" s="158"/>
      <c r="E1273" s="158"/>
      <c r="F1273" s="158"/>
      <c r="G1273" s="882"/>
      <c r="H1273" s="158"/>
      <c r="I1273" s="158"/>
      <c r="J1273" s="158"/>
      <c r="K1273" s="158"/>
      <c r="L1273" s="260"/>
      <c r="M1273" s="5"/>
    </row>
    <row r="1274" spans="1:13" s="87" customFormat="1" ht="15.5" x14ac:dyDescent="0.35">
      <c r="A1274" s="252"/>
      <c r="B1274" s="321"/>
      <c r="C1274" s="158"/>
      <c r="D1274" s="158"/>
      <c r="E1274" s="158"/>
      <c r="F1274" s="158"/>
      <c r="G1274" s="882"/>
      <c r="H1274" s="158"/>
      <c r="I1274" s="158"/>
      <c r="J1274" s="158"/>
      <c r="K1274" s="158"/>
      <c r="L1274" s="260"/>
      <c r="M1274" s="5"/>
    </row>
    <row r="1275" spans="1:13" s="87" customFormat="1" ht="15.5" x14ac:dyDescent="0.35">
      <c r="A1275" s="252"/>
      <c r="B1275" s="321"/>
      <c r="C1275" s="158"/>
      <c r="D1275" s="158"/>
      <c r="E1275" s="158"/>
      <c r="F1275" s="158"/>
      <c r="G1275" s="882"/>
      <c r="H1275" s="158"/>
      <c r="I1275" s="158"/>
      <c r="J1275" s="158"/>
      <c r="K1275" s="158"/>
      <c r="L1275" s="260"/>
      <c r="M1275" s="5"/>
    </row>
    <row r="1276" spans="1:13" s="87" customFormat="1" ht="15.5" x14ac:dyDescent="0.35">
      <c r="A1276" s="252"/>
      <c r="B1276" s="321"/>
      <c r="C1276" s="158"/>
      <c r="D1276" s="158"/>
      <c r="E1276" s="158"/>
      <c r="F1276" s="158"/>
      <c r="G1276" s="882"/>
      <c r="H1276" s="158"/>
      <c r="I1276" s="158"/>
      <c r="J1276" s="158"/>
      <c r="K1276" s="158"/>
      <c r="L1276" s="260"/>
      <c r="M1276" s="5"/>
    </row>
    <row r="1277" spans="1:13" s="87" customFormat="1" ht="15.5" x14ac:dyDescent="0.35">
      <c r="A1277" s="252"/>
      <c r="B1277" s="321"/>
      <c r="C1277" s="158"/>
      <c r="D1277" s="158"/>
      <c r="E1277" s="158"/>
      <c r="F1277" s="158"/>
      <c r="G1277" s="882"/>
      <c r="H1277" s="158"/>
      <c r="I1277" s="158"/>
      <c r="J1277" s="158"/>
      <c r="K1277" s="158"/>
      <c r="L1277" s="260"/>
      <c r="M1277" s="5"/>
    </row>
    <row r="1278" spans="1:13" s="87" customFormat="1" ht="15.5" x14ac:dyDescent="0.35">
      <c r="A1278" s="252"/>
      <c r="B1278" s="321"/>
      <c r="C1278" s="158"/>
      <c r="D1278" s="158"/>
      <c r="E1278" s="158"/>
      <c r="F1278" s="158"/>
      <c r="G1278" s="882"/>
      <c r="H1278" s="158"/>
      <c r="I1278" s="158"/>
      <c r="J1278" s="158"/>
      <c r="K1278" s="158"/>
      <c r="L1278" s="260"/>
      <c r="M1278" s="5"/>
    </row>
    <row r="1279" spans="1:13" s="87" customFormat="1" ht="15.5" x14ac:dyDescent="0.35">
      <c r="A1279" s="252"/>
      <c r="B1279" s="321"/>
      <c r="C1279" s="158"/>
      <c r="D1279" s="158"/>
      <c r="E1279" s="158"/>
      <c r="F1279" s="158"/>
      <c r="G1279" s="882"/>
      <c r="H1279" s="158"/>
      <c r="I1279" s="158"/>
      <c r="J1279" s="158"/>
      <c r="K1279" s="158"/>
      <c r="L1279" s="260"/>
      <c r="M1279" s="5"/>
    </row>
    <row r="1280" spans="1:13" s="87" customFormat="1" ht="15.5" x14ac:dyDescent="0.35">
      <c r="A1280" s="252"/>
      <c r="B1280" s="321"/>
      <c r="C1280" s="158"/>
      <c r="D1280" s="158"/>
      <c r="E1280" s="158"/>
      <c r="F1280" s="158"/>
      <c r="G1280" s="882"/>
      <c r="H1280" s="158"/>
      <c r="I1280" s="158"/>
      <c r="J1280" s="158"/>
      <c r="K1280" s="158"/>
      <c r="L1280" s="260"/>
      <c r="M1280" s="5"/>
    </row>
    <row r="1281" spans="1:13" s="87" customFormat="1" ht="15.5" x14ac:dyDescent="0.35">
      <c r="A1281" s="252"/>
      <c r="B1281" s="321"/>
      <c r="C1281" s="158"/>
      <c r="D1281" s="158"/>
      <c r="E1281" s="158"/>
      <c r="F1281" s="158"/>
      <c r="G1281" s="882"/>
      <c r="H1281" s="158"/>
      <c r="I1281" s="158"/>
      <c r="J1281" s="158"/>
      <c r="K1281" s="158"/>
      <c r="L1281" s="260"/>
      <c r="M1281" s="5"/>
    </row>
    <row r="1282" spans="1:13" s="87" customFormat="1" ht="15.5" x14ac:dyDescent="0.35">
      <c r="A1282" s="252"/>
      <c r="B1282" s="321"/>
      <c r="C1282" s="158"/>
      <c r="D1282" s="158"/>
      <c r="E1282" s="158"/>
      <c r="F1282" s="158"/>
      <c r="G1282" s="882"/>
      <c r="H1282" s="158"/>
      <c r="I1282" s="158"/>
      <c r="J1282" s="158"/>
      <c r="K1282" s="158"/>
      <c r="L1282" s="260"/>
      <c r="M1282" s="5"/>
    </row>
    <row r="1283" spans="1:13" s="87" customFormat="1" ht="15.5" x14ac:dyDescent="0.35">
      <c r="A1283" s="252"/>
      <c r="B1283" s="321"/>
      <c r="C1283" s="158"/>
      <c r="D1283" s="158"/>
      <c r="E1283" s="158"/>
      <c r="F1283" s="158"/>
      <c r="G1283" s="882"/>
      <c r="H1283" s="158"/>
      <c r="I1283" s="158"/>
      <c r="J1283" s="158"/>
      <c r="K1283" s="158"/>
      <c r="L1283" s="260"/>
      <c r="M1283" s="5"/>
    </row>
    <row r="1284" spans="1:13" s="87" customFormat="1" ht="15.5" x14ac:dyDescent="0.35">
      <c r="A1284" s="252"/>
      <c r="B1284" s="321"/>
      <c r="C1284" s="158"/>
      <c r="D1284" s="158"/>
      <c r="E1284" s="158"/>
      <c r="F1284" s="158"/>
      <c r="G1284" s="882"/>
      <c r="H1284" s="158"/>
      <c r="I1284" s="158"/>
      <c r="J1284" s="158"/>
      <c r="K1284" s="158"/>
      <c r="L1284" s="260"/>
      <c r="M1284" s="5"/>
    </row>
    <row r="1285" spans="1:13" s="87" customFormat="1" ht="15.5" x14ac:dyDescent="0.35">
      <c r="A1285" s="252"/>
      <c r="B1285" s="321"/>
      <c r="C1285" s="158"/>
      <c r="D1285" s="158"/>
      <c r="E1285" s="158"/>
      <c r="F1285" s="158"/>
      <c r="G1285" s="882"/>
      <c r="H1285" s="158"/>
      <c r="I1285" s="158"/>
      <c r="J1285" s="158"/>
      <c r="K1285" s="158"/>
      <c r="L1285" s="260"/>
      <c r="M1285" s="5"/>
    </row>
    <row r="1286" spans="1:13" s="87" customFormat="1" ht="15.5" x14ac:dyDescent="0.35">
      <c r="A1286" s="252"/>
      <c r="B1286" s="321"/>
      <c r="C1286" s="158"/>
      <c r="D1286" s="158"/>
      <c r="E1286" s="158"/>
      <c r="F1286" s="158"/>
      <c r="G1286" s="882"/>
      <c r="H1286" s="158"/>
      <c r="I1286" s="158"/>
      <c r="J1286" s="158"/>
      <c r="K1286" s="158"/>
      <c r="L1286" s="260"/>
      <c r="M1286" s="5"/>
    </row>
    <row r="1287" spans="1:13" s="87" customFormat="1" ht="15.5" x14ac:dyDescent="0.35">
      <c r="A1287" s="252"/>
      <c r="B1287" s="321"/>
      <c r="C1287" s="158"/>
      <c r="D1287" s="158"/>
      <c r="E1287" s="158"/>
      <c r="F1287" s="158"/>
      <c r="G1287" s="882"/>
      <c r="H1287" s="158"/>
      <c r="I1287" s="158"/>
      <c r="J1287" s="158"/>
      <c r="K1287" s="158"/>
      <c r="L1287" s="260"/>
      <c r="M1287" s="5"/>
    </row>
    <row r="1288" spans="1:13" s="87" customFormat="1" ht="15.5" x14ac:dyDescent="0.35">
      <c r="A1288" s="252"/>
      <c r="B1288" s="321"/>
      <c r="C1288" s="158"/>
      <c r="D1288" s="158"/>
      <c r="E1288" s="158"/>
      <c r="F1288" s="158"/>
      <c r="G1288" s="882"/>
      <c r="H1288" s="158"/>
      <c r="I1288" s="158"/>
      <c r="J1288" s="158"/>
      <c r="K1288" s="158"/>
      <c r="L1288" s="260"/>
      <c r="M1288" s="5"/>
    </row>
    <row r="1289" spans="1:13" s="87" customFormat="1" ht="15.5" x14ac:dyDescent="0.35">
      <c r="A1289" s="252"/>
      <c r="B1289" s="321"/>
      <c r="C1289" s="158"/>
      <c r="D1289" s="158"/>
      <c r="E1289" s="158"/>
      <c r="F1289" s="158"/>
      <c r="G1289" s="882"/>
      <c r="H1289" s="158"/>
      <c r="I1289" s="158"/>
      <c r="J1289" s="158"/>
      <c r="K1289" s="158"/>
      <c r="L1289" s="260"/>
      <c r="M1289" s="5"/>
    </row>
    <row r="1290" spans="1:13" s="87" customFormat="1" ht="15.5" x14ac:dyDescent="0.35">
      <c r="A1290" s="252"/>
      <c r="B1290" s="321"/>
      <c r="C1290" s="158"/>
      <c r="D1290" s="158"/>
      <c r="E1290" s="158"/>
      <c r="F1290" s="158"/>
      <c r="G1290" s="882"/>
      <c r="H1290" s="158"/>
      <c r="I1290" s="158"/>
      <c r="J1290" s="158"/>
      <c r="K1290" s="158"/>
      <c r="L1290" s="260"/>
      <c r="M1290" s="5"/>
    </row>
    <row r="1291" spans="1:13" s="87" customFormat="1" ht="15.5" x14ac:dyDescent="0.35">
      <c r="A1291" s="252"/>
      <c r="B1291" s="321"/>
      <c r="C1291" s="158"/>
      <c r="D1291" s="158"/>
      <c r="E1291" s="158"/>
      <c r="F1291" s="158"/>
      <c r="G1291" s="882"/>
      <c r="H1291" s="158"/>
      <c r="I1291" s="158"/>
      <c r="J1291" s="158"/>
      <c r="K1291" s="158"/>
      <c r="L1291" s="260"/>
      <c r="M1291" s="5"/>
    </row>
    <row r="1292" spans="1:13" s="87" customFormat="1" ht="15.5" x14ac:dyDescent="0.35">
      <c r="A1292" s="252"/>
      <c r="B1292" s="321"/>
      <c r="C1292" s="158"/>
      <c r="D1292" s="158"/>
      <c r="E1292" s="158"/>
      <c r="F1292" s="158"/>
      <c r="G1292" s="882"/>
      <c r="H1292" s="158"/>
      <c r="I1292" s="158"/>
      <c r="J1292" s="158"/>
      <c r="K1292" s="158"/>
      <c r="L1292" s="260"/>
      <c r="M1292" s="5"/>
    </row>
    <row r="1293" spans="1:13" s="87" customFormat="1" ht="15.5" x14ac:dyDescent="0.35">
      <c r="A1293" s="252"/>
      <c r="B1293" s="321"/>
      <c r="C1293" s="158"/>
      <c r="D1293" s="158"/>
      <c r="E1293" s="158"/>
      <c r="F1293" s="158"/>
      <c r="G1293" s="882"/>
      <c r="H1293" s="158"/>
      <c r="I1293" s="158"/>
      <c r="J1293" s="158"/>
      <c r="K1293" s="158"/>
      <c r="L1293" s="260"/>
      <c r="M1293" s="5"/>
    </row>
    <row r="1294" spans="1:13" s="87" customFormat="1" ht="15.5" x14ac:dyDescent="0.35">
      <c r="A1294" s="252"/>
      <c r="B1294" s="321"/>
      <c r="C1294" s="158"/>
      <c r="D1294" s="158"/>
      <c r="E1294" s="158"/>
      <c r="F1294" s="158"/>
      <c r="G1294" s="882"/>
      <c r="H1294" s="158"/>
      <c r="I1294" s="158"/>
      <c r="J1294" s="158"/>
      <c r="K1294" s="158"/>
      <c r="L1294" s="260"/>
      <c r="M1294" s="5"/>
    </row>
    <row r="1295" spans="1:13" s="87" customFormat="1" ht="15.5" x14ac:dyDescent="0.35">
      <c r="A1295" s="252"/>
      <c r="B1295" s="321"/>
      <c r="C1295" s="158"/>
      <c r="D1295" s="158"/>
      <c r="E1295" s="158"/>
      <c r="F1295" s="158"/>
      <c r="G1295" s="882"/>
      <c r="H1295" s="158"/>
      <c r="I1295" s="158"/>
      <c r="J1295" s="158"/>
      <c r="K1295" s="158"/>
      <c r="L1295" s="260"/>
      <c r="M1295" s="5"/>
    </row>
    <row r="1296" spans="1:13" s="87" customFormat="1" ht="15.5" x14ac:dyDescent="0.35">
      <c r="A1296" s="252"/>
      <c r="B1296" s="321"/>
      <c r="C1296" s="158"/>
      <c r="D1296" s="158"/>
      <c r="E1296" s="158"/>
      <c r="F1296" s="158"/>
      <c r="G1296" s="882"/>
      <c r="H1296" s="158"/>
      <c r="I1296" s="158"/>
      <c r="J1296" s="158"/>
      <c r="K1296" s="158"/>
      <c r="L1296" s="260"/>
      <c r="M1296" s="5"/>
    </row>
    <row r="1297" spans="1:13" s="87" customFormat="1" ht="15.5" x14ac:dyDescent="0.35">
      <c r="A1297" s="252"/>
      <c r="B1297" s="321"/>
      <c r="C1297" s="158"/>
      <c r="D1297" s="158"/>
      <c r="E1297" s="158"/>
      <c r="F1297" s="158"/>
      <c r="G1297" s="882"/>
      <c r="H1297" s="158"/>
      <c r="I1297" s="158"/>
      <c r="J1297" s="158"/>
      <c r="K1297" s="158"/>
      <c r="L1297" s="260"/>
      <c r="M1297" s="5"/>
    </row>
    <row r="1298" spans="1:13" s="87" customFormat="1" ht="15.5" x14ac:dyDescent="0.35">
      <c r="A1298" s="252"/>
      <c r="B1298" s="321"/>
      <c r="C1298" s="158"/>
      <c r="D1298" s="158"/>
      <c r="E1298" s="158"/>
      <c r="F1298" s="158"/>
      <c r="G1298" s="882"/>
      <c r="H1298" s="158"/>
      <c r="I1298" s="158"/>
      <c r="J1298" s="158"/>
      <c r="K1298" s="158"/>
      <c r="L1298" s="260"/>
      <c r="M1298" s="5"/>
    </row>
    <row r="1299" spans="1:13" s="87" customFormat="1" ht="15.5" x14ac:dyDescent="0.35">
      <c r="A1299" s="252"/>
      <c r="B1299" s="321"/>
      <c r="C1299" s="158"/>
      <c r="D1299" s="158"/>
      <c r="E1299" s="158"/>
      <c r="F1299" s="158"/>
      <c r="G1299" s="882"/>
      <c r="H1299" s="158"/>
      <c r="I1299" s="158"/>
      <c r="J1299" s="158"/>
      <c r="K1299" s="158"/>
      <c r="L1299" s="260"/>
      <c r="M1299" s="5"/>
    </row>
    <row r="1300" spans="1:13" s="87" customFormat="1" ht="15.5" x14ac:dyDescent="0.35">
      <c r="A1300" s="252"/>
      <c r="B1300" s="321"/>
      <c r="C1300" s="158"/>
      <c r="D1300" s="158"/>
      <c r="E1300" s="158"/>
      <c r="F1300" s="158"/>
      <c r="G1300" s="882"/>
      <c r="H1300" s="158"/>
      <c r="I1300" s="158"/>
      <c r="J1300" s="158"/>
      <c r="K1300" s="158"/>
      <c r="L1300" s="260"/>
      <c r="M1300" s="5"/>
    </row>
    <row r="1301" spans="1:13" s="87" customFormat="1" ht="15.5" x14ac:dyDescent="0.35">
      <c r="A1301" s="252"/>
      <c r="B1301" s="321"/>
      <c r="C1301" s="158"/>
      <c r="D1301" s="158"/>
      <c r="E1301" s="158"/>
      <c r="F1301" s="158"/>
      <c r="G1301" s="882"/>
      <c r="H1301" s="158"/>
      <c r="I1301" s="158"/>
      <c r="J1301" s="158"/>
      <c r="K1301" s="158"/>
      <c r="L1301" s="260"/>
      <c r="M1301" s="5"/>
    </row>
    <row r="1302" spans="1:13" s="87" customFormat="1" ht="15.5" x14ac:dyDescent="0.35">
      <c r="A1302" s="252"/>
      <c r="B1302" s="321"/>
      <c r="C1302" s="158"/>
      <c r="D1302" s="158"/>
      <c r="E1302" s="158"/>
      <c r="F1302" s="158"/>
      <c r="G1302" s="882"/>
      <c r="H1302" s="158"/>
      <c r="I1302" s="158"/>
      <c r="J1302" s="158"/>
      <c r="K1302" s="158"/>
      <c r="L1302" s="260"/>
      <c r="M1302" s="5"/>
    </row>
    <row r="1303" spans="1:13" s="87" customFormat="1" ht="15.5" x14ac:dyDescent="0.35">
      <c r="A1303" s="252"/>
      <c r="B1303" s="321"/>
      <c r="C1303" s="158"/>
      <c r="D1303" s="158"/>
      <c r="E1303" s="158"/>
      <c r="F1303" s="158"/>
      <c r="G1303" s="882"/>
      <c r="H1303" s="158"/>
      <c r="I1303" s="158"/>
      <c r="J1303" s="158"/>
      <c r="K1303" s="158"/>
      <c r="L1303" s="260"/>
      <c r="M1303" s="5"/>
    </row>
    <row r="1304" spans="1:13" s="87" customFormat="1" ht="15.5" x14ac:dyDescent="0.35">
      <c r="A1304" s="252"/>
      <c r="B1304" s="321"/>
      <c r="C1304" s="158"/>
      <c r="D1304" s="158"/>
      <c r="E1304" s="158"/>
      <c r="F1304" s="158"/>
      <c r="G1304" s="882"/>
      <c r="H1304" s="158"/>
      <c r="I1304" s="158"/>
      <c r="J1304" s="158"/>
      <c r="K1304" s="158"/>
      <c r="L1304" s="260"/>
      <c r="M1304" s="5"/>
    </row>
    <row r="1305" spans="1:13" s="87" customFormat="1" ht="15.5" x14ac:dyDescent="0.35">
      <c r="A1305" s="252"/>
      <c r="B1305" s="321"/>
      <c r="C1305" s="158"/>
      <c r="D1305" s="158"/>
      <c r="E1305" s="158"/>
      <c r="F1305" s="158"/>
      <c r="G1305" s="882"/>
      <c r="H1305" s="158"/>
      <c r="I1305" s="158"/>
      <c r="J1305" s="158"/>
      <c r="K1305" s="158"/>
      <c r="L1305" s="260"/>
      <c r="M1305" s="5"/>
    </row>
    <row r="1306" spans="1:13" s="87" customFormat="1" ht="15.5" x14ac:dyDescent="0.35">
      <c r="A1306" s="252"/>
      <c r="B1306" s="321"/>
      <c r="C1306" s="158"/>
      <c r="D1306" s="158"/>
      <c r="E1306" s="158"/>
      <c r="F1306" s="158"/>
      <c r="G1306" s="882"/>
      <c r="H1306" s="158"/>
      <c r="I1306" s="158"/>
      <c r="J1306" s="158"/>
      <c r="K1306" s="158"/>
      <c r="L1306" s="260"/>
      <c r="M1306" s="5"/>
    </row>
    <row r="1307" spans="1:13" s="87" customFormat="1" ht="15.5" x14ac:dyDescent="0.35">
      <c r="A1307" s="252"/>
      <c r="B1307" s="321"/>
      <c r="C1307" s="158"/>
      <c r="D1307" s="158"/>
      <c r="E1307" s="158"/>
      <c r="F1307" s="158"/>
      <c r="G1307" s="882"/>
      <c r="H1307" s="158"/>
      <c r="I1307" s="158"/>
      <c r="J1307" s="158"/>
      <c r="K1307" s="158"/>
      <c r="L1307" s="260"/>
      <c r="M1307" s="5"/>
    </row>
    <row r="1308" spans="1:13" s="87" customFormat="1" ht="15.5" x14ac:dyDescent="0.35">
      <c r="A1308" s="252"/>
      <c r="B1308" s="321"/>
      <c r="C1308" s="158"/>
      <c r="D1308" s="158"/>
      <c r="E1308" s="158"/>
      <c r="F1308" s="158"/>
      <c r="G1308" s="882"/>
      <c r="H1308" s="158"/>
      <c r="I1308" s="158"/>
      <c r="J1308" s="158"/>
      <c r="K1308" s="158"/>
      <c r="L1308" s="260"/>
      <c r="M1308" s="5"/>
    </row>
    <row r="1309" spans="1:13" s="87" customFormat="1" ht="15.5" x14ac:dyDescent="0.35">
      <c r="A1309" s="252"/>
      <c r="B1309" s="321"/>
      <c r="C1309" s="158"/>
      <c r="D1309" s="158"/>
      <c r="E1309" s="158"/>
      <c r="F1309" s="158"/>
      <c r="G1309" s="882"/>
      <c r="H1309" s="158"/>
      <c r="I1309" s="158"/>
      <c r="J1309" s="158"/>
      <c r="K1309" s="158"/>
      <c r="L1309" s="260"/>
      <c r="M1309" s="5"/>
    </row>
    <row r="1310" spans="1:13" s="87" customFormat="1" ht="15.5" x14ac:dyDescent="0.35">
      <c r="A1310" s="252"/>
      <c r="B1310" s="321"/>
      <c r="C1310" s="158"/>
      <c r="D1310" s="158"/>
      <c r="E1310" s="158"/>
      <c r="F1310" s="158"/>
      <c r="G1310" s="882"/>
      <c r="H1310" s="158"/>
      <c r="I1310" s="158"/>
      <c r="J1310" s="158"/>
      <c r="K1310" s="158"/>
      <c r="L1310" s="260"/>
      <c r="M1310" s="5"/>
    </row>
    <row r="1311" spans="1:13" s="87" customFormat="1" ht="15.5" x14ac:dyDescent="0.35">
      <c r="A1311" s="252"/>
      <c r="B1311" s="321"/>
      <c r="C1311" s="158"/>
      <c r="D1311" s="158"/>
      <c r="E1311" s="158"/>
      <c r="F1311" s="158"/>
      <c r="G1311" s="882"/>
      <c r="H1311" s="158"/>
      <c r="I1311" s="158"/>
      <c r="J1311" s="158"/>
      <c r="K1311" s="158"/>
      <c r="L1311" s="260"/>
      <c r="M1311" s="5"/>
    </row>
    <row r="1312" spans="1:13" s="87" customFormat="1" ht="15.5" x14ac:dyDescent="0.35">
      <c r="A1312" s="252"/>
      <c r="B1312" s="321"/>
      <c r="C1312" s="158"/>
      <c r="D1312" s="158"/>
      <c r="E1312" s="158"/>
      <c r="F1312" s="158"/>
      <c r="G1312" s="882"/>
      <c r="H1312" s="158"/>
      <c r="I1312" s="158"/>
      <c r="J1312" s="158"/>
      <c r="K1312" s="158"/>
      <c r="L1312" s="260"/>
      <c r="M1312" s="5"/>
    </row>
    <row r="1313" spans="1:13" s="87" customFormat="1" ht="15.5" x14ac:dyDescent="0.35">
      <c r="A1313" s="252"/>
      <c r="B1313" s="321"/>
      <c r="C1313" s="158"/>
      <c r="D1313" s="158"/>
      <c r="E1313" s="158"/>
      <c r="F1313" s="158"/>
      <c r="G1313" s="882"/>
      <c r="H1313" s="158"/>
      <c r="I1313" s="158"/>
      <c r="J1313" s="158"/>
      <c r="K1313" s="158"/>
      <c r="L1313" s="260"/>
      <c r="M1313" s="5"/>
    </row>
    <row r="1314" spans="1:13" s="87" customFormat="1" ht="15.5" x14ac:dyDescent="0.35">
      <c r="A1314" s="252"/>
      <c r="B1314" s="321"/>
      <c r="C1314" s="158"/>
      <c r="D1314" s="158"/>
      <c r="E1314" s="158"/>
      <c r="F1314" s="158"/>
      <c r="G1314" s="882"/>
      <c r="H1314" s="158"/>
      <c r="I1314" s="158"/>
      <c r="J1314" s="158"/>
      <c r="K1314" s="158"/>
      <c r="L1314" s="260"/>
      <c r="M1314" s="5"/>
    </row>
    <row r="1315" spans="1:13" s="87" customFormat="1" ht="15.5" x14ac:dyDescent="0.35">
      <c r="A1315" s="252"/>
      <c r="B1315" s="321"/>
      <c r="C1315" s="158"/>
      <c r="D1315" s="158"/>
      <c r="E1315" s="158"/>
      <c r="F1315" s="158"/>
      <c r="G1315" s="882"/>
      <c r="H1315" s="158"/>
      <c r="I1315" s="158"/>
      <c r="J1315" s="158"/>
      <c r="K1315" s="158"/>
      <c r="L1315" s="260"/>
      <c r="M1315" s="5"/>
    </row>
    <row r="1316" spans="1:13" s="87" customFormat="1" ht="15.5" x14ac:dyDescent="0.35">
      <c r="A1316" s="252"/>
      <c r="B1316" s="321"/>
      <c r="C1316" s="158"/>
      <c r="D1316" s="158"/>
      <c r="E1316" s="158"/>
      <c r="F1316" s="158"/>
      <c r="G1316" s="882"/>
      <c r="H1316" s="158"/>
      <c r="I1316" s="158"/>
      <c r="J1316" s="158"/>
      <c r="K1316" s="158"/>
      <c r="L1316" s="260"/>
      <c r="M1316" s="5"/>
    </row>
    <row r="1317" spans="1:13" s="87" customFormat="1" ht="15.5" x14ac:dyDescent="0.35">
      <c r="A1317" s="252"/>
      <c r="B1317" s="321"/>
      <c r="C1317" s="158"/>
      <c r="D1317" s="158"/>
      <c r="E1317" s="158"/>
      <c r="F1317" s="158"/>
      <c r="G1317" s="882"/>
      <c r="H1317" s="158"/>
      <c r="I1317" s="158"/>
      <c r="J1317" s="158"/>
      <c r="K1317" s="158"/>
      <c r="L1317" s="260"/>
      <c r="M1317" s="5"/>
    </row>
    <row r="1318" spans="1:13" s="87" customFormat="1" ht="15.5" x14ac:dyDescent="0.35">
      <c r="A1318" s="252"/>
      <c r="B1318" s="321"/>
      <c r="C1318" s="158"/>
      <c r="D1318" s="158"/>
      <c r="E1318" s="158"/>
      <c r="F1318" s="158"/>
      <c r="G1318" s="882"/>
      <c r="H1318" s="158"/>
      <c r="I1318" s="158"/>
      <c r="J1318" s="158"/>
      <c r="K1318" s="158"/>
      <c r="L1318" s="260"/>
      <c r="M1318" s="5"/>
    </row>
    <row r="1319" spans="1:13" s="87" customFormat="1" ht="15.5" x14ac:dyDescent="0.35">
      <c r="A1319" s="252"/>
      <c r="B1319" s="321"/>
      <c r="C1319" s="158"/>
      <c r="D1319" s="158"/>
      <c r="E1319" s="158"/>
      <c r="F1319" s="158"/>
      <c r="G1319" s="882"/>
      <c r="H1319" s="158"/>
      <c r="I1319" s="158"/>
      <c r="J1319" s="158"/>
      <c r="K1319" s="158"/>
      <c r="L1319" s="260"/>
      <c r="M1319" s="5"/>
    </row>
    <row r="1320" spans="1:13" s="87" customFormat="1" ht="15.5" x14ac:dyDescent="0.35">
      <c r="A1320" s="252"/>
      <c r="B1320" s="321"/>
      <c r="C1320" s="158"/>
      <c r="D1320" s="158"/>
      <c r="E1320" s="158"/>
      <c r="F1320" s="158"/>
      <c r="G1320" s="882"/>
      <c r="H1320" s="158"/>
      <c r="I1320" s="158"/>
      <c r="J1320" s="158"/>
      <c r="K1320" s="158"/>
      <c r="L1320" s="260"/>
      <c r="M1320" s="5"/>
    </row>
    <row r="1321" spans="1:13" s="87" customFormat="1" ht="15.5" x14ac:dyDescent="0.35">
      <c r="A1321" s="252"/>
      <c r="B1321" s="321"/>
      <c r="C1321" s="158"/>
      <c r="D1321" s="158"/>
      <c r="E1321" s="158"/>
      <c r="F1321" s="158"/>
      <c r="G1321" s="882"/>
      <c r="H1321" s="158"/>
      <c r="I1321" s="158"/>
      <c r="J1321" s="158"/>
      <c r="K1321" s="158"/>
      <c r="L1321" s="260"/>
      <c r="M1321" s="5"/>
    </row>
    <row r="1322" spans="1:13" s="87" customFormat="1" ht="15.5" x14ac:dyDescent="0.35">
      <c r="A1322" s="252"/>
      <c r="B1322" s="321"/>
      <c r="C1322" s="158"/>
      <c r="D1322" s="158"/>
      <c r="E1322" s="158"/>
      <c r="F1322" s="158"/>
      <c r="G1322" s="882"/>
      <c r="H1322" s="158"/>
      <c r="I1322" s="158"/>
      <c r="J1322" s="158"/>
      <c r="K1322" s="158"/>
      <c r="L1322" s="260"/>
      <c r="M1322" s="5"/>
    </row>
    <row r="1323" spans="1:13" s="87" customFormat="1" ht="15.5" x14ac:dyDescent="0.35">
      <c r="A1323" s="252"/>
      <c r="B1323" s="321"/>
      <c r="C1323" s="158"/>
      <c r="D1323" s="158"/>
      <c r="E1323" s="158"/>
      <c r="F1323" s="158"/>
      <c r="G1323" s="882"/>
      <c r="H1323" s="158"/>
      <c r="I1323" s="158"/>
      <c r="J1323" s="158"/>
      <c r="K1323" s="158"/>
      <c r="L1323" s="260"/>
      <c r="M1323" s="5"/>
    </row>
    <row r="1324" spans="1:13" s="87" customFormat="1" ht="15.5" x14ac:dyDescent="0.35">
      <c r="A1324" s="252"/>
      <c r="B1324" s="321"/>
      <c r="C1324" s="158"/>
      <c r="D1324" s="158"/>
      <c r="E1324" s="158"/>
      <c r="F1324" s="158"/>
      <c r="G1324" s="882"/>
      <c r="H1324" s="158"/>
      <c r="I1324" s="158"/>
      <c r="J1324" s="158"/>
      <c r="K1324" s="158"/>
      <c r="L1324" s="260"/>
      <c r="M1324" s="5"/>
    </row>
    <row r="1325" spans="1:13" s="87" customFormat="1" ht="15.5" x14ac:dyDescent="0.35">
      <c r="A1325" s="252"/>
      <c r="B1325" s="321"/>
      <c r="C1325" s="158"/>
      <c r="D1325" s="158"/>
      <c r="E1325" s="158"/>
      <c r="F1325" s="158"/>
      <c r="G1325" s="882"/>
      <c r="H1325" s="158"/>
      <c r="I1325" s="158"/>
      <c r="J1325" s="158"/>
      <c r="K1325" s="158"/>
      <c r="L1325" s="260"/>
      <c r="M1325" s="5"/>
    </row>
    <row r="1326" spans="1:13" s="87" customFormat="1" ht="15.5" x14ac:dyDescent="0.35">
      <c r="A1326" s="252"/>
      <c r="B1326" s="321"/>
      <c r="C1326" s="158"/>
      <c r="D1326" s="158"/>
      <c r="E1326" s="158"/>
      <c r="F1326" s="158"/>
      <c r="G1326" s="882"/>
      <c r="H1326" s="158"/>
      <c r="I1326" s="158"/>
      <c r="J1326" s="158"/>
      <c r="K1326" s="158"/>
      <c r="L1326" s="260"/>
      <c r="M1326" s="5"/>
    </row>
    <row r="1327" spans="1:13" s="87" customFormat="1" ht="15.5" x14ac:dyDescent="0.35">
      <c r="A1327" s="252"/>
      <c r="B1327" s="321"/>
      <c r="C1327" s="158"/>
      <c r="D1327" s="158"/>
      <c r="E1327" s="158"/>
      <c r="F1327" s="158"/>
      <c r="G1327" s="882"/>
      <c r="H1327" s="158"/>
      <c r="I1327" s="158"/>
      <c r="J1327" s="158"/>
      <c r="K1327" s="158"/>
      <c r="L1327" s="260"/>
      <c r="M1327" s="5"/>
    </row>
    <row r="1328" spans="1:13" s="87" customFormat="1" ht="15.5" x14ac:dyDescent="0.35">
      <c r="A1328" s="252"/>
      <c r="B1328" s="321"/>
      <c r="C1328" s="158"/>
      <c r="D1328" s="158"/>
      <c r="E1328" s="158"/>
      <c r="F1328" s="158"/>
      <c r="G1328" s="882"/>
      <c r="H1328" s="158"/>
      <c r="I1328" s="158"/>
      <c r="J1328" s="158"/>
      <c r="K1328" s="158"/>
      <c r="L1328" s="260"/>
      <c r="M1328" s="5"/>
    </row>
    <row r="1329" spans="1:13" s="87" customFormat="1" ht="15.5" x14ac:dyDescent="0.35">
      <c r="A1329" s="252"/>
      <c r="B1329" s="321"/>
      <c r="C1329" s="158"/>
      <c r="D1329" s="158"/>
      <c r="E1329" s="158"/>
      <c r="F1329" s="158"/>
      <c r="G1329" s="882"/>
      <c r="H1329" s="158"/>
      <c r="I1329" s="158"/>
      <c r="J1329" s="158"/>
      <c r="K1329" s="158"/>
      <c r="L1329" s="260"/>
      <c r="M1329" s="5"/>
    </row>
    <row r="1330" spans="1:13" s="87" customFormat="1" ht="15.5" x14ac:dyDescent="0.35">
      <c r="A1330" s="252"/>
      <c r="B1330" s="321"/>
      <c r="C1330" s="158"/>
      <c r="D1330" s="158"/>
      <c r="E1330" s="158"/>
      <c r="F1330" s="158"/>
      <c r="G1330" s="882"/>
      <c r="H1330" s="158"/>
      <c r="I1330" s="158"/>
      <c r="J1330" s="158"/>
      <c r="K1330" s="158"/>
      <c r="L1330" s="260"/>
      <c r="M1330" s="5"/>
    </row>
    <row r="1331" spans="1:13" s="87" customFormat="1" ht="15.5" x14ac:dyDescent="0.35">
      <c r="A1331" s="252"/>
      <c r="B1331" s="321"/>
      <c r="C1331" s="158"/>
      <c r="D1331" s="158"/>
      <c r="E1331" s="158"/>
      <c r="F1331" s="158"/>
      <c r="G1331" s="882"/>
      <c r="H1331" s="158"/>
      <c r="I1331" s="158"/>
      <c r="J1331" s="158"/>
      <c r="K1331" s="158"/>
      <c r="L1331" s="260"/>
      <c r="M1331" s="5"/>
    </row>
    <row r="1332" spans="1:13" s="87" customFormat="1" ht="15.5" x14ac:dyDescent="0.35">
      <c r="A1332" s="252"/>
      <c r="B1332" s="321"/>
      <c r="C1332" s="158"/>
      <c r="D1332" s="158"/>
      <c r="E1332" s="158"/>
      <c r="F1332" s="158"/>
      <c r="G1332" s="882"/>
      <c r="H1332" s="158"/>
      <c r="I1332" s="158"/>
      <c r="J1332" s="158"/>
      <c r="K1332" s="158"/>
      <c r="L1332" s="260"/>
      <c r="M1332" s="5"/>
    </row>
    <row r="1333" spans="1:13" s="87" customFormat="1" ht="15.5" x14ac:dyDescent="0.35">
      <c r="A1333" s="252"/>
      <c r="B1333" s="321"/>
      <c r="C1333" s="158"/>
      <c r="D1333" s="158"/>
      <c r="E1333" s="158"/>
      <c r="F1333" s="158"/>
      <c r="G1333" s="882"/>
      <c r="H1333" s="158"/>
      <c r="I1333" s="158"/>
      <c r="J1333" s="158"/>
      <c r="K1333" s="158"/>
      <c r="L1333" s="260"/>
      <c r="M1333" s="5"/>
    </row>
    <row r="1334" spans="1:13" s="87" customFormat="1" ht="15.5" x14ac:dyDescent="0.35">
      <c r="A1334" s="252"/>
      <c r="B1334" s="321"/>
      <c r="C1334" s="158"/>
      <c r="D1334" s="158"/>
      <c r="E1334" s="158"/>
      <c r="F1334" s="158"/>
      <c r="G1334" s="882"/>
      <c r="H1334" s="158"/>
      <c r="I1334" s="158"/>
      <c r="J1334" s="158"/>
      <c r="K1334" s="158"/>
      <c r="L1334" s="260"/>
      <c r="M1334" s="5"/>
    </row>
    <row r="1335" spans="1:13" s="87" customFormat="1" ht="15.5" x14ac:dyDescent="0.35">
      <c r="A1335" s="252"/>
      <c r="B1335" s="321"/>
      <c r="C1335" s="158"/>
      <c r="D1335" s="158"/>
      <c r="E1335" s="158"/>
      <c r="F1335" s="158"/>
      <c r="G1335" s="882"/>
      <c r="H1335" s="158"/>
      <c r="I1335" s="158"/>
      <c r="J1335" s="158"/>
      <c r="K1335" s="158"/>
      <c r="L1335" s="260"/>
      <c r="M1335" s="5"/>
    </row>
    <row r="1336" spans="1:13" s="87" customFormat="1" ht="15.5" x14ac:dyDescent="0.35">
      <c r="A1336" s="252"/>
      <c r="B1336" s="321"/>
      <c r="C1336" s="158"/>
      <c r="D1336" s="158"/>
      <c r="E1336" s="158"/>
      <c r="F1336" s="158"/>
      <c r="G1336" s="882"/>
      <c r="H1336" s="158"/>
      <c r="I1336" s="158"/>
      <c r="J1336" s="158"/>
      <c r="K1336" s="158"/>
      <c r="L1336" s="260"/>
      <c r="M1336" s="5"/>
    </row>
    <row r="1337" spans="1:13" s="87" customFormat="1" ht="15.5" x14ac:dyDescent="0.35">
      <c r="A1337" s="252"/>
      <c r="B1337" s="321"/>
      <c r="C1337" s="158"/>
      <c r="D1337" s="158"/>
      <c r="E1337" s="158"/>
      <c r="F1337" s="158"/>
      <c r="G1337" s="882"/>
      <c r="H1337" s="158"/>
      <c r="I1337" s="158"/>
      <c r="J1337" s="158"/>
      <c r="K1337" s="158"/>
      <c r="L1337" s="260"/>
      <c r="M1337" s="5"/>
    </row>
    <row r="1338" spans="1:13" s="87" customFormat="1" ht="15.5" x14ac:dyDescent="0.35">
      <c r="A1338" s="252"/>
      <c r="B1338" s="321"/>
      <c r="C1338" s="158"/>
      <c r="D1338" s="158"/>
      <c r="E1338" s="158"/>
      <c r="F1338" s="158"/>
      <c r="G1338" s="882"/>
      <c r="H1338" s="158"/>
      <c r="I1338" s="158"/>
      <c r="J1338" s="158"/>
      <c r="K1338" s="158"/>
      <c r="L1338" s="260"/>
      <c r="M1338" s="5"/>
    </row>
    <row r="1339" spans="1:13" s="87" customFormat="1" ht="15.5" x14ac:dyDescent="0.35">
      <c r="A1339" s="252"/>
      <c r="B1339" s="321"/>
      <c r="C1339" s="158"/>
      <c r="D1339" s="158"/>
      <c r="E1339" s="158"/>
      <c r="F1339" s="158"/>
      <c r="G1339" s="882"/>
      <c r="H1339" s="158"/>
      <c r="I1339" s="158"/>
      <c r="J1339" s="158"/>
      <c r="K1339" s="158"/>
      <c r="L1339" s="260"/>
      <c r="M1339" s="5"/>
    </row>
    <row r="1340" spans="1:13" s="87" customFormat="1" ht="15.5" x14ac:dyDescent="0.35">
      <c r="A1340" s="252"/>
      <c r="B1340" s="321"/>
      <c r="C1340" s="158"/>
      <c r="D1340" s="158"/>
      <c r="E1340" s="158"/>
      <c r="F1340" s="158"/>
      <c r="G1340" s="882"/>
      <c r="H1340" s="158"/>
      <c r="I1340" s="158"/>
      <c r="J1340" s="158"/>
      <c r="K1340" s="158"/>
      <c r="L1340" s="260"/>
      <c r="M1340" s="5"/>
    </row>
    <row r="1341" spans="1:13" s="87" customFormat="1" ht="15.5" x14ac:dyDescent="0.35">
      <c r="A1341" s="252"/>
      <c r="B1341" s="321"/>
      <c r="C1341" s="158"/>
      <c r="D1341" s="158"/>
      <c r="E1341" s="158"/>
      <c r="F1341" s="158"/>
      <c r="G1341" s="882"/>
      <c r="H1341" s="158"/>
      <c r="I1341" s="158"/>
      <c r="J1341" s="158"/>
      <c r="K1341" s="158"/>
      <c r="L1341" s="260"/>
      <c r="M1341" s="5"/>
    </row>
    <row r="1342" spans="1:13" s="87" customFormat="1" ht="15.5" x14ac:dyDescent="0.35">
      <c r="A1342" s="252"/>
      <c r="B1342" s="321"/>
      <c r="C1342" s="158"/>
      <c r="D1342" s="158"/>
      <c r="E1342" s="158"/>
      <c r="F1342" s="158"/>
      <c r="G1342" s="882"/>
      <c r="H1342" s="158"/>
      <c r="I1342" s="158"/>
      <c r="J1342" s="158"/>
      <c r="K1342" s="158"/>
      <c r="L1342" s="260"/>
      <c r="M1342" s="5"/>
    </row>
    <row r="1343" spans="1:13" s="87" customFormat="1" ht="15.5" x14ac:dyDescent="0.35">
      <c r="A1343" s="252"/>
      <c r="B1343" s="321"/>
      <c r="C1343" s="158"/>
      <c r="D1343" s="158"/>
      <c r="E1343" s="158"/>
      <c r="F1343" s="158"/>
      <c r="G1343" s="882"/>
      <c r="H1343" s="158"/>
      <c r="I1343" s="158"/>
      <c r="J1343" s="158"/>
      <c r="K1343" s="158"/>
      <c r="L1343" s="260"/>
      <c r="M1343" s="5"/>
    </row>
    <row r="1344" spans="1:13" s="87" customFormat="1" ht="15.5" x14ac:dyDescent="0.35">
      <c r="A1344" s="252"/>
      <c r="B1344" s="321"/>
      <c r="C1344" s="158"/>
      <c r="D1344" s="158"/>
      <c r="E1344" s="158"/>
      <c r="F1344" s="158"/>
      <c r="G1344" s="882"/>
      <c r="H1344" s="158"/>
      <c r="I1344" s="158"/>
      <c r="J1344" s="158"/>
      <c r="K1344" s="158"/>
      <c r="L1344" s="260"/>
      <c r="M1344" s="5"/>
    </row>
    <row r="1345" spans="1:13" s="87" customFormat="1" ht="15.5" x14ac:dyDescent="0.35">
      <c r="A1345" s="252"/>
      <c r="B1345" s="321"/>
      <c r="C1345" s="158"/>
      <c r="D1345" s="158"/>
      <c r="E1345" s="158"/>
      <c r="F1345" s="158"/>
      <c r="G1345" s="882"/>
      <c r="H1345" s="158"/>
      <c r="I1345" s="158"/>
      <c r="J1345" s="158"/>
      <c r="K1345" s="158"/>
      <c r="L1345" s="260"/>
      <c r="M1345" s="5"/>
    </row>
    <row r="1346" spans="1:13" s="87" customFormat="1" ht="15.5" x14ac:dyDescent="0.35">
      <c r="A1346" s="252"/>
      <c r="B1346" s="321"/>
      <c r="C1346" s="158"/>
      <c r="D1346" s="158"/>
      <c r="E1346" s="158"/>
      <c r="F1346" s="158"/>
      <c r="G1346" s="882"/>
      <c r="H1346" s="158"/>
      <c r="I1346" s="158"/>
      <c r="J1346" s="158"/>
      <c r="K1346" s="158"/>
      <c r="L1346" s="260"/>
      <c r="M1346" s="5"/>
    </row>
    <row r="1347" spans="1:13" s="87" customFormat="1" ht="15.5" x14ac:dyDescent="0.35">
      <c r="A1347" s="252"/>
      <c r="B1347" s="321"/>
      <c r="C1347" s="158"/>
      <c r="D1347" s="158"/>
      <c r="E1347" s="158"/>
      <c r="F1347" s="158"/>
      <c r="G1347" s="882"/>
      <c r="H1347" s="158"/>
      <c r="I1347" s="158"/>
      <c r="J1347" s="158"/>
      <c r="K1347" s="158"/>
      <c r="L1347" s="260"/>
      <c r="M1347" s="5"/>
    </row>
    <row r="1348" spans="1:13" s="87" customFormat="1" ht="15.5" x14ac:dyDescent="0.35">
      <c r="A1348" s="252"/>
      <c r="B1348" s="321"/>
      <c r="C1348" s="158"/>
      <c r="D1348" s="158"/>
      <c r="E1348" s="158"/>
      <c r="F1348" s="158"/>
      <c r="G1348" s="882"/>
      <c r="H1348" s="158"/>
      <c r="I1348" s="158"/>
      <c r="J1348" s="158"/>
      <c r="K1348" s="158"/>
      <c r="L1348" s="260"/>
      <c r="M1348" s="5"/>
    </row>
    <row r="1349" spans="1:13" s="87" customFormat="1" ht="15.5" x14ac:dyDescent="0.35">
      <c r="A1349" s="252"/>
      <c r="B1349" s="321"/>
      <c r="C1349" s="158"/>
      <c r="D1349" s="158"/>
      <c r="E1349" s="158"/>
      <c r="F1349" s="158"/>
      <c r="G1349" s="882"/>
      <c r="H1349" s="158"/>
      <c r="I1349" s="158"/>
      <c r="J1349" s="158"/>
      <c r="K1349" s="158"/>
      <c r="L1349" s="260"/>
      <c r="M1349" s="5"/>
    </row>
    <row r="1350" spans="1:13" s="87" customFormat="1" ht="15.5" x14ac:dyDescent="0.35">
      <c r="A1350" s="252"/>
      <c r="B1350" s="321"/>
      <c r="C1350" s="158"/>
      <c r="D1350" s="158"/>
      <c r="E1350" s="158"/>
      <c r="F1350" s="158"/>
      <c r="G1350" s="882"/>
      <c r="H1350" s="158"/>
      <c r="I1350" s="158"/>
      <c r="J1350" s="158"/>
      <c r="K1350" s="158"/>
      <c r="L1350" s="260"/>
      <c r="M1350" s="5"/>
    </row>
    <row r="1351" spans="1:13" s="87" customFormat="1" ht="15.5" x14ac:dyDescent="0.35">
      <c r="A1351" s="252"/>
      <c r="B1351" s="321"/>
      <c r="C1351" s="158"/>
      <c r="D1351" s="158"/>
      <c r="E1351" s="158"/>
      <c r="F1351" s="158"/>
      <c r="G1351" s="882"/>
      <c r="H1351" s="158"/>
      <c r="I1351" s="158"/>
      <c r="J1351" s="158"/>
      <c r="K1351" s="158"/>
      <c r="L1351" s="260"/>
      <c r="M1351" s="5"/>
    </row>
    <row r="1352" spans="1:13" s="87" customFormat="1" ht="15.5" x14ac:dyDescent="0.35">
      <c r="A1352" s="252"/>
      <c r="B1352" s="321"/>
      <c r="C1352" s="158"/>
      <c r="D1352" s="158"/>
      <c r="E1352" s="158"/>
      <c r="F1352" s="158"/>
      <c r="G1352" s="882"/>
      <c r="H1352" s="158"/>
      <c r="I1352" s="158"/>
      <c r="J1352" s="158"/>
      <c r="K1352" s="158"/>
      <c r="L1352" s="260"/>
      <c r="M1352" s="5"/>
    </row>
    <row r="1353" spans="1:13" s="87" customFormat="1" ht="15.5" x14ac:dyDescent="0.35">
      <c r="A1353" s="252"/>
      <c r="B1353" s="321"/>
      <c r="C1353" s="158"/>
      <c r="D1353" s="158"/>
      <c r="E1353" s="158"/>
      <c r="F1353" s="158"/>
      <c r="G1353" s="882"/>
      <c r="H1353" s="158"/>
      <c r="I1353" s="158"/>
      <c r="J1353" s="158"/>
      <c r="K1353" s="158"/>
      <c r="L1353" s="260"/>
      <c r="M1353" s="5"/>
    </row>
    <row r="1354" spans="1:13" s="87" customFormat="1" ht="15.5" x14ac:dyDescent="0.35">
      <c r="A1354" s="252"/>
      <c r="B1354" s="321"/>
      <c r="C1354" s="158"/>
      <c r="D1354" s="158"/>
      <c r="E1354" s="158"/>
      <c r="F1354" s="158"/>
      <c r="G1354" s="882"/>
      <c r="H1354" s="158"/>
      <c r="I1354" s="158"/>
      <c r="J1354" s="158"/>
      <c r="K1354" s="158"/>
      <c r="L1354" s="260"/>
      <c r="M1354" s="5"/>
    </row>
    <row r="1355" spans="1:13" s="87" customFormat="1" ht="15.5" x14ac:dyDescent="0.35">
      <c r="A1355" s="252"/>
      <c r="B1355" s="321"/>
      <c r="C1355" s="158"/>
      <c r="D1355" s="158"/>
      <c r="E1355" s="158"/>
      <c r="F1355" s="158"/>
      <c r="G1355" s="882"/>
      <c r="H1355" s="158"/>
      <c r="I1355" s="158"/>
      <c r="J1355" s="158"/>
      <c r="K1355" s="158"/>
      <c r="L1355" s="260"/>
      <c r="M1355" s="5"/>
    </row>
    <row r="1356" spans="1:13" s="87" customFormat="1" ht="15.5" x14ac:dyDescent="0.35">
      <c r="A1356" s="252"/>
      <c r="B1356" s="321"/>
      <c r="C1356" s="158"/>
      <c r="D1356" s="158"/>
      <c r="E1356" s="158"/>
      <c r="F1356" s="158"/>
      <c r="G1356" s="882"/>
      <c r="H1356" s="158"/>
      <c r="I1356" s="158"/>
      <c r="J1356" s="158"/>
      <c r="K1356" s="158"/>
      <c r="L1356" s="260"/>
      <c r="M1356" s="5"/>
    </row>
    <row r="1357" spans="1:13" s="87" customFormat="1" ht="15.5" x14ac:dyDescent="0.35">
      <c r="A1357" s="252"/>
      <c r="B1357" s="321"/>
      <c r="C1357" s="158"/>
      <c r="D1357" s="158"/>
      <c r="E1357" s="158"/>
      <c r="F1357" s="158"/>
      <c r="G1357" s="882"/>
      <c r="H1357" s="158"/>
      <c r="I1357" s="158"/>
      <c r="J1357" s="158"/>
      <c r="K1357" s="158"/>
      <c r="L1357" s="260"/>
      <c r="M1357" s="5"/>
    </row>
    <row r="1358" spans="1:13" s="87" customFormat="1" ht="15.5" x14ac:dyDescent="0.35">
      <c r="A1358" s="252"/>
      <c r="B1358" s="321"/>
      <c r="C1358" s="158"/>
      <c r="D1358" s="158"/>
      <c r="E1358" s="158"/>
      <c r="F1358" s="158"/>
      <c r="G1358" s="882"/>
      <c r="H1358" s="158"/>
      <c r="I1358" s="158"/>
      <c r="J1358" s="158"/>
      <c r="K1358" s="158"/>
      <c r="L1358" s="260"/>
      <c r="M1358" s="5"/>
    </row>
    <row r="1359" spans="1:13" s="87" customFormat="1" ht="15.5" x14ac:dyDescent="0.35">
      <c r="A1359" s="252"/>
      <c r="B1359" s="321"/>
      <c r="C1359" s="158"/>
      <c r="D1359" s="158"/>
      <c r="E1359" s="158"/>
      <c r="F1359" s="158"/>
      <c r="G1359" s="882"/>
      <c r="H1359" s="158"/>
      <c r="I1359" s="158"/>
      <c r="J1359" s="158"/>
      <c r="K1359" s="158"/>
      <c r="L1359" s="260"/>
      <c r="M1359" s="5"/>
    </row>
    <row r="1360" spans="1:13" s="87" customFormat="1" ht="15.5" x14ac:dyDescent="0.35">
      <c r="A1360" s="252"/>
      <c r="B1360" s="321"/>
      <c r="C1360" s="158"/>
      <c r="D1360" s="158"/>
      <c r="E1360" s="158"/>
      <c r="F1360" s="158"/>
      <c r="G1360" s="882"/>
      <c r="H1360" s="158"/>
      <c r="I1360" s="158"/>
      <c r="J1360" s="158"/>
      <c r="K1360" s="158"/>
      <c r="L1360" s="260"/>
      <c r="M1360" s="5"/>
    </row>
    <row r="1361" spans="1:13" s="87" customFormat="1" ht="15.5" x14ac:dyDescent="0.35">
      <c r="A1361" s="252"/>
      <c r="B1361" s="321"/>
      <c r="C1361" s="158"/>
      <c r="D1361" s="158"/>
      <c r="E1361" s="158"/>
      <c r="F1361" s="158"/>
      <c r="G1361" s="882"/>
      <c r="H1361" s="158"/>
      <c r="I1361" s="158"/>
      <c r="J1361" s="158"/>
      <c r="K1361" s="158"/>
      <c r="L1361" s="260"/>
      <c r="M1361" s="5"/>
    </row>
    <row r="1362" spans="1:13" s="87" customFormat="1" ht="15.5" x14ac:dyDescent="0.35">
      <c r="A1362" s="252"/>
      <c r="B1362" s="321"/>
      <c r="C1362" s="158"/>
      <c r="D1362" s="158"/>
      <c r="E1362" s="158"/>
      <c r="F1362" s="158"/>
      <c r="G1362" s="882"/>
      <c r="H1362" s="158"/>
      <c r="I1362" s="158"/>
      <c r="J1362" s="158"/>
      <c r="K1362" s="158"/>
      <c r="L1362" s="260"/>
      <c r="M1362" s="5"/>
    </row>
    <row r="1363" spans="1:13" s="87" customFormat="1" ht="15.5" x14ac:dyDescent="0.35">
      <c r="A1363" s="252"/>
      <c r="B1363" s="321"/>
      <c r="C1363" s="158"/>
      <c r="D1363" s="158"/>
      <c r="E1363" s="158"/>
      <c r="F1363" s="158"/>
      <c r="G1363" s="882"/>
      <c r="H1363" s="158"/>
      <c r="I1363" s="158"/>
      <c r="J1363" s="158"/>
      <c r="K1363" s="158"/>
      <c r="L1363" s="260"/>
      <c r="M1363" s="5"/>
    </row>
    <row r="1364" spans="1:13" s="87" customFormat="1" ht="15.5" x14ac:dyDescent="0.35">
      <c r="A1364" s="252"/>
      <c r="B1364" s="321"/>
      <c r="C1364" s="158"/>
      <c r="D1364" s="158"/>
      <c r="E1364" s="158"/>
      <c r="F1364" s="158"/>
      <c r="G1364" s="882"/>
      <c r="H1364" s="158"/>
      <c r="I1364" s="158"/>
      <c r="J1364" s="158"/>
      <c r="K1364" s="158"/>
      <c r="L1364" s="260"/>
      <c r="M1364" s="5"/>
    </row>
    <row r="1365" spans="1:13" s="87" customFormat="1" ht="15.5" x14ac:dyDescent="0.35">
      <c r="A1365" s="252"/>
      <c r="B1365" s="321"/>
      <c r="C1365" s="158"/>
      <c r="D1365" s="158"/>
      <c r="E1365" s="158"/>
      <c r="F1365" s="158"/>
      <c r="G1365" s="882"/>
      <c r="H1365" s="158"/>
      <c r="I1365" s="158"/>
      <c r="J1365" s="158"/>
      <c r="K1365" s="158"/>
      <c r="L1365" s="260"/>
      <c r="M1365" s="5"/>
    </row>
    <row r="1366" spans="1:13" s="87" customFormat="1" ht="15.5" x14ac:dyDescent="0.35">
      <c r="A1366" s="252"/>
      <c r="B1366" s="321"/>
      <c r="C1366" s="158"/>
      <c r="D1366" s="158"/>
      <c r="E1366" s="158"/>
      <c r="F1366" s="158"/>
      <c r="G1366" s="882"/>
      <c r="H1366" s="158"/>
      <c r="I1366" s="158"/>
      <c r="J1366" s="158"/>
      <c r="K1366" s="158"/>
      <c r="L1366" s="260"/>
      <c r="M1366" s="5"/>
    </row>
    <row r="1367" spans="1:13" s="87" customFormat="1" ht="15.5" x14ac:dyDescent="0.35">
      <c r="A1367" s="252"/>
      <c r="B1367" s="321"/>
      <c r="C1367" s="158"/>
      <c r="D1367" s="158"/>
      <c r="E1367" s="158"/>
      <c r="F1367" s="158"/>
      <c r="G1367" s="882"/>
      <c r="H1367" s="158"/>
      <c r="I1367" s="158"/>
      <c r="J1367" s="158"/>
      <c r="K1367" s="158"/>
      <c r="L1367" s="260"/>
      <c r="M1367" s="5"/>
    </row>
    <row r="1368" spans="1:13" s="87" customFormat="1" ht="15.5" x14ac:dyDescent="0.35">
      <c r="A1368" s="252"/>
      <c r="B1368" s="321"/>
      <c r="C1368" s="158"/>
      <c r="D1368" s="158"/>
      <c r="E1368" s="158"/>
      <c r="F1368" s="158"/>
      <c r="G1368" s="882"/>
      <c r="H1368" s="158"/>
      <c r="I1368" s="158"/>
      <c r="J1368" s="158"/>
      <c r="K1368" s="158"/>
      <c r="L1368" s="260"/>
      <c r="M1368" s="5"/>
    </row>
    <row r="1369" spans="1:13" s="87" customFormat="1" ht="15.5" x14ac:dyDescent="0.35">
      <c r="A1369" s="252"/>
      <c r="B1369" s="321"/>
      <c r="C1369" s="158"/>
      <c r="D1369" s="158"/>
      <c r="E1369" s="158"/>
      <c r="F1369" s="158"/>
      <c r="G1369" s="882"/>
      <c r="H1369" s="158"/>
      <c r="I1369" s="158"/>
      <c r="J1369" s="158"/>
      <c r="K1369" s="158"/>
      <c r="L1369" s="260"/>
      <c r="M1369" s="5"/>
    </row>
    <row r="1370" spans="1:13" s="87" customFormat="1" ht="15.5" x14ac:dyDescent="0.35">
      <c r="A1370" s="252"/>
      <c r="B1370" s="321"/>
      <c r="C1370" s="158"/>
      <c r="D1370" s="158"/>
      <c r="E1370" s="158"/>
      <c r="F1370" s="158"/>
      <c r="G1370" s="882"/>
      <c r="H1370" s="158"/>
      <c r="I1370" s="158"/>
      <c r="J1370" s="158"/>
      <c r="K1370" s="158"/>
      <c r="L1370" s="260"/>
      <c r="M1370" s="5"/>
    </row>
    <row r="1371" spans="1:13" s="87" customFormat="1" ht="15.5" x14ac:dyDescent="0.35">
      <c r="A1371" s="252"/>
      <c r="B1371" s="321"/>
      <c r="C1371" s="158"/>
      <c r="D1371" s="158"/>
      <c r="E1371" s="158"/>
      <c r="F1371" s="158"/>
      <c r="G1371" s="882"/>
      <c r="H1371" s="158"/>
      <c r="I1371" s="158"/>
      <c r="J1371" s="158"/>
      <c r="K1371" s="158"/>
      <c r="L1371" s="260"/>
      <c r="M1371" s="5"/>
    </row>
    <row r="1372" spans="1:13" s="87" customFormat="1" ht="15.5" x14ac:dyDescent="0.35">
      <c r="A1372" s="252"/>
      <c r="B1372" s="321"/>
      <c r="C1372" s="158"/>
      <c r="D1372" s="158"/>
      <c r="E1372" s="158"/>
      <c r="F1372" s="158"/>
      <c r="G1372" s="882"/>
      <c r="H1372" s="158"/>
      <c r="I1372" s="158"/>
      <c r="J1372" s="158"/>
      <c r="K1372" s="158"/>
      <c r="L1372" s="260"/>
      <c r="M1372" s="5"/>
    </row>
    <row r="1373" spans="1:13" s="87" customFormat="1" ht="15.5" x14ac:dyDescent="0.35">
      <c r="A1373" s="252"/>
      <c r="B1373" s="321"/>
      <c r="C1373" s="158"/>
      <c r="D1373" s="158"/>
      <c r="E1373" s="158"/>
      <c r="F1373" s="158"/>
      <c r="G1373" s="882"/>
      <c r="H1373" s="158"/>
      <c r="I1373" s="158"/>
      <c r="J1373" s="158"/>
      <c r="K1373" s="158"/>
      <c r="L1373" s="260"/>
      <c r="M1373" s="5"/>
    </row>
    <row r="1374" spans="1:13" s="87" customFormat="1" ht="15.5" x14ac:dyDescent="0.35">
      <c r="A1374" s="252"/>
      <c r="B1374" s="321"/>
      <c r="C1374" s="158"/>
      <c r="D1374" s="158"/>
      <c r="E1374" s="158"/>
      <c r="F1374" s="158"/>
      <c r="G1374" s="882"/>
      <c r="H1374" s="158"/>
      <c r="I1374" s="158"/>
      <c r="J1374" s="158"/>
      <c r="K1374" s="158"/>
      <c r="L1374" s="260"/>
      <c r="M1374" s="5"/>
    </row>
    <row r="1375" spans="1:13" s="87" customFormat="1" ht="15.5" x14ac:dyDescent="0.35">
      <c r="A1375" s="252"/>
      <c r="B1375" s="321"/>
      <c r="C1375" s="158"/>
      <c r="D1375" s="158"/>
      <c r="E1375" s="158"/>
      <c r="F1375" s="158"/>
      <c r="G1375" s="882"/>
      <c r="H1375" s="158"/>
      <c r="I1375" s="158"/>
      <c r="J1375" s="158"/>
      <c r="K1375" s="158"/>
      <c r="L1375" s="260"/>
      <c r="M1375" s="5"/>
    </row>
    <row r="1376" spans="1:13" s="87" customFormat="1" ht="15.5" x14ac:dyDescent="0.35">
      <c r="A1376" s="252"/>
      <c r="B1376" s="321"/>
      <c r="C1376" s="158"/>
      <c r="D1376" s="158"/>
      <c r="E1376" s="158"/>
      <c r="F1376" s="158"/>
      <c r="G1376" s="882"/>
      <c r="H1376" s="158"/>
      <c r="I1376" s="158"/>
      <c r="J1376" s="158"/>
      <c r="K1376" s="158"/>
      <c r="L1376" s="260"/>
      <c r="M1376" s="5"/>
    </row>
    <row r="1377" spans="1:13" s="87" customFormat="1" ht="15.5" x14ac:dyDescent="0.35">
      <c r="A1377" s="252"/>
      <c r="B1377" s="321"/>
      <c r="C1377" s="158"/>
      <c r="D1377" s="158"/>
      <c r="E1377" s="158"/>
      <c r="F1377" s="158"/>
      <c r="G1377" s="882"/>
      <c r="H1377" s="158"/>
      <c r="I1377" s="158"/>
      <c r="J1377" s="158"/>
      <c r="K1377" s="158"/>
      <c r="L1377" s="260"/>
      <c r="M1377" s="5"/>
    </row>
    <row r="1378" spans="1:13" s="87" customFormat="1" ht="15.5" x14ac:dyDescent="0.35">
      <c r="A1378" s="252"/>
      <c r="B1378" s="321"/>
      <c r="C1378" s="158"/>
      <c r="D1378" s="158"/>
      <c r="E1378" s="158"/>
      <c r="F1378" s="158"/>
      <c r="G1378" s="882"/>
      <c r="H1378" s="158"/>
      <c r="I1378" s="158"/>
      <c r="J1378" s="158"/>
      <c r="K1378" s="158"/>
      <c r="L1378" s="260"/>
      <c r="M1378" s="5"/>
    </row>
    <row r="1379" spans="1:13" s="87" customFormat="1" ht="15.5" x14ac:dyDescent="0.35">
      <c r="A1379" s="252"/>
      <c r="B1379" s="321"/>
      <c r="C1379" s="158"/>
      <c r="D1379" s="158"/>
      <c r="E1379" s="158"/>
      <c r="F1379" s="158"/>
      <c r="G1379" s="882"/>
      <c r="H1379" s="158"/>
      <c r="I1379" s="158"/>
      <c r="J1379" s="158"/>
      <c r="K1379" s="158"/>
      <c r="L1379" s="260"/>
      <c r="M1379" s="5"/>
    </row>
    <row r="1380" spans="1:13" s="87" customFormat="1" ht="15.5" x14ac:dyDescent="0.35">
      <c r="A1380" s="252"/>
      <c r="B1380" s="321"/>
      <c r="C1380" s="158"/>
      <c r="D1380" s="158"/>
      <c r="E1380" s="158"/>
      <c r="F1380" s="158"/>
      <c r="G1380" s="882"/>
      <c r="H1380" s="158"/>
      <c r="I1380" s="158"/>
      <c r="J1380" s="158"/>
      <c r="K1380" s="158"/>
      <c r="L1380" s="260"/>
      <c r="M1380" s="5"/>
    </row>
    <row r="1381" spans="1:13" s="87" customFormat="1" ht="15.5" x14ac:dyDescent="0.35">
      <c r="A1381" s="252"/>
      <c r="B1381" s="321"/>
      <c r="C1381" s="158"/>
      <c r="D1381" s="158"/>
      <c r="E1381" s="158"/>
      <c r="F1381" s="158"/>
      <c r="G1381" s="882"/>
      <c r="H1381" s="158"/>
      <c r="I1381" s="158"/>
      <c r="J1381" s="158"/>
      <c r="K1381" s="158"/>
      <c r="L1381" s="260"/>
      <c r="M1381" s="5"/>
    </row>
    <row r="1382" spans="1:13" s="87" customFormat="1" ht="15.5" x14ac:dyDescent="0.35">
      <c r="A1382" s="252"/>
      <c r="B1382" s="321"/>
      <c r="C1382" s="158"/>
      <c r="D1382" s="158"/>
      <c r="E1382" s="158"/>
      <c r="F1382" s="158"/>
      <c r="G1382" s="882"/>
      <c r="H1382" s="158"/>
      <c r="I1382" s="158"/>
      <c r="J1382" s="158"/>
      <c r="K1382" s="158"/>
      <c r="L1382" s="260"/>
      <c r="M1382" s="5"/>
    </row>
    <row r="1383" spans="1:13" s="87" customFormat="1" ht="15.5" x14ac:dyDescent="0.35">
      <c r="A1383" s="252"/>
      <c r="B1383" s="321"/>
      <c r="C1383" s="158"/>
      <c r="D1383" s="158"/>
      <c r="E1383" s="158"/>
      <c r="F1383" s="158"/>
      <c r="G1383" s="882"/>
      <c r="H1383" s="158"/>
      <c r="I1383" s="158"/>
      <c r="J1383" s="158"/>
      <c r="K1383" s="158"/>
      <c r="L1383" s="260"/>
      <c r="M1383" s="5"/>
    </row>
    <row r="1384" spans="1:13" s="87" customFormat="1" ht="15.5" x14ac:dyDescent="0.35">
      <c r="A1384" s="252"/>
      <c r="B1384" s="321"/>
      <c r="C1384" s="158"/>
      <c r="D1384" s="158"/>
      <c r="E1384" s="158"/>
      <c r="F1384" s="158"/>
      <c r="G1384" s="882"/>
      <c r="H1384" s="158"/>
      <c r="I1384" s="158"/>
      <c r="J1384" s="158"/>
      <c r="K1384" s="158"/>
      <c r="L1384" s="260"/>
      <c r="M1384" s="5"/>
    </row>
    <row r="1385" spans="1:13" s="87" customFormat="1" ht="15.5" x14ac:dyDescent="0.35">
      <c r="A1385" s="252"/>
      <c r="B1385" s="321"/>
      <c r="C1385" s="158"/>
      <c r="D1385" s="158"/>
      <c r="E1385" s="158"/>
      <c r="F1385" s="158"/>
      <c r="G1385" s="882"/>
      <c r="H1385" s="158"/>
      <c r="I1385" s="158"/>
      <c r="J1385" s="158"/>
      <c r="K1385" s="158"/>
      <c r="L1385" s="260"/>
      <c r="M1385" s="5"/>
    </row>
    <row r="1386" spans="1:13" s="87" customFormat="1" ht="15.5" x14ac:dyDescent="0.35">
      <c r="A1386" s="252"/>
      <c r="B1386" s="321"/>
      <c r="C1386" s="158"/>
      <c r="D1386" s="158"/>
      <c r="E1386" s="158"/>
      <c r="F1386" s="158"/>
      <c r="G1386" s="882"/>
      <c r="H1386" s="158"/>
      <c r="I1386" s="158"/>
      <c r="J1386" s="158"/>
      <c r="K1386" s="158"/>
      <c r="L1386" s="260"/>
      <c r="M1386" s="5"/>
    </row>
    <row r="1387" spans="1:13" s="87" customFormat="1" ht="15.5" x14ac:dyDescent="0.35">
      <c r="A1387" s="252"/>
      <c r="B1387" s="321"/>
      <c r="C1387" s="158"/>
      <c r="D1387" s="158"/>
      <c r="E1387" s="158"/>
      <c r="F1387" s="158"/>
      <c r="G1387" s="882"/>
      <c r="H1387" s="158"/>
      <c r="I1387" s="158"/>
      <c r="J1387" s="158"/>
      <c r="K1387" s="158"/>
      <c r="L1387" s="260"/>
      <c r="M1387" s="5"/>
    </row>
    <row r="1388" spans="1:13" s="87" customFormat="1" ht="15.5" x14ac:dyDescent="0.35">
      <c r="A1388" s="252"/>
      <c r="B1388" s="321"/>
      <c r="C1388" s="158"/>
      <c r="D1388" s="158"/>
      <c r="E1388" s="158"/>
      <c r="F1388" s="158"/>
      <c r="G1388" s="882"/>
      <c r="H1388" s="158"/>
      <c r="I1388" s="158"/>
      <c r="J1388" s="158"/>
      <c r="K1388" s="158"/>
      <c r="L1388" s="260"/>
      <c r="M1388" s="5"/>
    </row>
    <row r="1389" spans="1:13" s="87" customFormat="1" ht="15.5" x14ac:dyDescent="0.35">
      <c r="A1389" s="252"/>
      <c r="B1389" s="321"/>
      <c r="C1389" s="158"/>
      <c r="D1389" s="158"/>
      <c r="E1389" s="158"/>
      <c r="F1389" s="158"/>
      <c r="G1389" s="882"/>
      <c r="H1389" s="158"/>
      <c r="I1389" s="158"/>
      <c r="J1389" s="158"/>
      <c r="K1389" s="158"/>
      <c r="L1389" s="260"/>
      <c r="M1389" s="5"/>
    </row>
    <row r="1390" spans="1:13" s="87" customFormat="1" ht="15.5" x14ac:dyDescent="0.35">
      <c r="A1390" s="252"/>
      <c r="B1390" s="321"/>
      <c r="C1390" s="158"/>
      <c r="D1390" s="158"/>
      <c r="E1390" s="158"/>
      <c r="F1390" s="158"/>
      <c r="G1390" s="882"/>
      <c r="H1390" s="158"/>
      <c r="I1390" s="158"/>
      <c r="J1390" s="158"/>
      <c r="K1390" s="158"/>
      <c r="L1390" s="260"/>
      <c r="M1390" s="5"/>
    </row>
    <row r="1391" spans="1:13" s="87" customFormat="1" ht="15.5" x14ac:dyDescent="0.35">
      <c r="A1391" s="252"/>
      <c r="B1391" s="321"/>
      <c r="C1391" s="158"/>
      <c r="D1391" s="158"/>
      <c r="E1391" s="158"/>
      <c r="F1391" s="158"/>
      <c r="G1391" s="882"/>
      <c r="H1391" s="158"/>
      <c r="I1391" s="158"/>
      <c r="J1391" s="158"/>
      <c r="K1391" s="158"/>
      <c r="L1391" s="260"/>
      <c r="M1391" s="5"/>
    </row>
    <row r="1392" spans="1:13" s="87" customFormat="1" ht="15.5" x14ac:dyDescent="0.35">
      <c r="A1392" s="252"/>
      <c r="B1392" s="321"/>
      <c r="C1392" s="158"/>
      <c r="D1392" s="158"/>
      <c r="E1392" s="158"/>
      <c r="F1392" s="158"/>
      <c r="G1392" s="882"/>
      <c r="H1392" s="158"/>
      <c r="I1392" s="158"/>
      <c r="J1392" s="158"/>
      <c r="K1392" s="158"/>
      <c r="L1392" s="260"/>
      <c r="M1392" s="5"/>
    </row>
    <row r="1393" spans="1:13" s="87" customFormat="1" ht="15.5" x14ac:dyDescent="0.35">
      <c r="A1393" s="252"/>
      <c r="B1393" s="321"/>
      <c r="C1393" s="158"/>
      <c r="D1393" s="158"/>
      <c r="E1393" s="158"/>
      <c r="F1393" s="158"/>
      <c r="G1393" s="882"/>
      <c r="H1393" s="158"/>
      <c r="I1393" s="158"/>
      <c r="J1393" s="158"/>
      <c r="K1393" s="158"/>
      <c r="L1393" s="260"/>
      <c r="M1393" s="5"/>
    </row>
    <row r="1394" spans="1:13" s="87" customFormat="1" ht="15.5" x14ac:dyDescent="0.35">
      <c r="A1394" s="252"/>
      <c r="B1394" s="321"/>
      <c r="C1394" s="158"/>
      <c r="D1394" s="158"/>
      <c r="E1394" s="158"/>
      <c r="F1394" s="158"/>
      <c r="G1394" s="882"/>
      <c r="H1394" s="158"/>
      <c r="I1394" s="158"/>
      <c r="J1394" s="158"/>
      <c r="K1394" s="158"/>
      <c r="L1394" s="260"/>
      <c r="M1394" s="5"/>
    </row>
    <row r="1395" spans="1:13" s="87" customFormat="1" ht="15.5" x14ac:dyDescent="0.35">
      <c r="A1395" s="252"/>
      <c r="B1395" s="321"/>
      <c r="C1395" s="158"/>
      <c r="D1395" s="158"/>
      <c r="E1395" s="158"/>
      <c r="F1395" s="158"/>
      <c r="G1395" s="882"/>
      <c r="H1395" s="158"/>
      <c r="I1395" s="158"/>
      <c r="J1395" s="158"/>
      <c r="K1395" s="158"/>
      <c r="L1395" s="260"/>
      <c r="M1395" s="5"/>
    </row>
    <row r="1396" spans="1:13" s="87" customFormat="1" ht="15.5" x14ac:dyDescent="0.35">
      <c r="A1396" s="252"/>
      <c r="B1396" s="321"/>
      <c r="C1396" s="158"/>
      <c r="D1396" s="158"/>
      <c r="E1396" s="158"/>
      <c r="F1396" s="158"/>
      <c r="G1396" s="882"/>
      <c r="H1396" s="158"/>
      <c r="I1396" s="158"/>
      <c r="J1396" s="158"/>
      <c r="K1396" s="158"/>
      <c r="L1396" s="260"/>
      <c r="M1396" s="5"/>
    </row>
    <row r="1397" spans="1:13" s="87" customFormat="1" ht="15.5" x14ac:dyDescent="0.35">
      <c r="A1397" s="252"/>
      <c r="B1397" s="321"/>
      <c r="C1397" s="158"/>
      <c r="D1397" s="158"/>
      <c r="E1397" s="158"/>
      <c r="F1397" s="158"/>
      <c r="G1397" s="882"/>
      <c r="H1397" s="158"/>
      <c r="I1397" s="158"/>
      <c r="J1397" s="158"/>
      <c r="K1397" s="158"/>
      <c r="L1397" s="260"/>
      <c r="M1397" s="5"/>
    </row>
    <row r="1398" spans="1:13" s="87" customFormat="1" ht="15.5" x14ac:dyDescent="0.35">
      <c r="A1398" s="252"/>
      <c r="B1398" s="321"/>
      <c r="C1398" s="158"/>
      <c r="D1398" s="158"/>
      <c r="E1398" s="158"/>
      <c r="F1398" s="158"/>
      <c r="G1398" s="882"/>
      <c r="H1398" s="158"/>
      <c r="I1398" s="158"/>
      <c r="J1398" s="158"/>
      <c r="K1398" s="158"/>
      <c r="L1398" s="260"/>
      <c r="M1398" s="5"/>
    </row>
    <row r="1399" spans="1:13" s="87" customFormat="1" ht="15.5" x14ac:dyDescent="0.35">
      <c r="A1399" s="252"/>
      <c r="B1399" s="321"/>
      <c r="C1399" s="158"/>
      <c r="D1399" s="158"/>
      <c r="E1399" s="158"/>
      <c r="F1399" s="158"/>
      <c r="G1399" s="882"/>
      <c r="H1399" s="158"/>
      <c r="I1399" s="158"/>
      <c r="J1399" s="158"/>
      <c r="K1399" s="158"/>
      <c r="L1399" s="260"/>
      <c r="M1399" s="5"/>
    </row>
    <row r="1400" spans="1:13" s="87" customFormat="1" ht="15.5" x14ac:dyDescent="0.35">
      <c r="A1400" s="252"/>
      <c r="B1400" s="321"/>
      <c r="C1400" s="158"/>
      <c r="D1400" s="158"/>
      <c r="E1400" s="158"/>
      <c r="F1400" s="158"/>
      <c r="G1400" s="882"/>
      <c r="H1400" s="158"/>
      <c r="I1400" s="158"/>
      <c r="J1400" s="158"/>
      <c r="K1400" s="158"/>
      <c r="L1400" s="260"/>
      <c r="M1400" s="5"/>
    </row>
    <row r="1401" spans="1:13" s="87" customFormat="1" ht="15.5" x14ac:dyDescent="0.35">
      <c r="A1401" s="252"/>
      <c r="B1401" s="321"/>
      <c r="C1401" s="158"/>
      <c r="D1401" s="158"/>
      <c r="E1401" s="158"/>
      <c r="F1401" s="158"/>
      <c r="G1401" s="882"/>
      <c r="H1401" s="158"/>
      <c r="I1401" s="158"/>
      <c r="J1401" s="158"/>
      <c r="K1401" s="158"/>
      <c r="L1401" s="260"/>
      <c r="M1401" s="5"/>
    </row>
    <row r="1402" spans="1:13" s="87" customFormat="1" ht="15.5" x14ac:dyDescent="0.35">
      <c r="A1402" s="252"/>
      <c r="B1402" s="321"/>
      <c r="C1402" s="158"/>
      <c r="D1402" s="158"/>
      <c r="E1402" s="158"/>
      <c r="F1402" s="158"/>
      <c r="G1402" s="882"/>
      <c r="H1402" s="158"/>
      <c r="I1402" s="158"/>
      <c r="J1402" s="158"/>
      <c r="K1402" s="158"/>
      <c r="L1402" s="260"/>
      <c r="M1402" s="5"/>
    </row>
    <row r="1403" spans="1:13" s="87" customFormat="1" ht="15.5" x14ac:dyDescent="0.35">
      <c r="A1403" s="252"/>
      <c r="B1403" s="321"/>
      <c r="C1403" s="158"/>
      <c r="D1403" s="158"/>
      <c r="E1403" s="158"/>
      <c r="F1403" s="158"/>
      <c r="G1403" s="882"/>
      <c r="H1403" s="158"/>
      <c r="I1403" s="158"/>
      <c r="J1403" s="158"/>
      <c r="K1403" s="158"/>
      <c r="L1403" s="260"/>
      <c r="M1403" s="5"/>
    </row>
    <row r="1404" spans="1:13" s="87" customFormat="1" ht="15.5" x14ac:dyDescent="0.35">
      <c r="A1404" s="252"/>
      <c r="B1404" s="321"/>
      <c r="C1404" s="158"/>
      <c r="D1404" s="158"/>
      <c r="E1404" s="158"/>
      <c r="F1404" s="158"/>
      <c r="G1404" s="882"/>
      <c r="H1404" s="158"/>
      <c r="I1404" s="158"/>
      <c r="J1404" s="158"/>
      <c r="K1404" s="158"/>
      <c r="L1404" s="260"/>
      <c r="M1404" s="5"/>
    </row>
    <row r="1405" spans="1:13" s="87" customFormat="1" ht="15.5" x14ac:dyDescent="0.35">
      <c r="A1405" s="252"/>
      <c r="B1405" s="321"/>
      <c r="C1405" s="158"/>
      <c r="D1405" s="158"/>
      <c r="E1405" s="158"/>
      <c r="F1405" s="158"/>
      <c r="G1405" s="882"/>
      <c r="H1405" s="158"/>
      <c r="I1405" s="158"/>
      <c r="J1405" s="158"/>
      <c r="K1405" s="158"/>
      <c r="L1405" s="260"/>
      <c r="M1405" s="5"/>
    </row>
    <row r="1406" spans="1:13" s="87" customFormat="1" ht="15.5" x14ac:dyDescent="0.35">
      <c r="A1406" s="252"/>
      <c r="B1406" s="321"/>
      <c r="C1406" s="158"/>
      <c r="D1406" s="158"/>
      <c r="E1406" s="158"/>
      <c r="F1406" s="158"/>
      <c r="G1406" s="882"/>
      <c r="H1406" s="158"/>
      <c r="I1406" s="158"/>
      <c r="J1406" s="158"/>
      <c r="K1406" s="158"/>
      <c r="L1406" s="260"/>
      <c r="M1406" s="5"/>
    </row>
    <row r="1407" spans="1:13" s="87" customFormat="1" ht="15.5" x14ac:dyDescent="0.35">
      <c r="A1407" s="252"/>
      <c r="B1407" s="321"/>
      <c r="C1407" s="158"/>
      <c r="D1407" s="158"/>
      <c r="E1407" s="158"/>
      <c r="F1407" s="158"/>
      <c r="G1407" s="882"/>
      <c r="H1407" s="158"/>
      <c r="I1407" s="158"/>
      <c r="J1407" s="158"/>
      <c r="K1407" s="158"/>
      <c r="L1407" s="260"/>
      <c r="M1407" s="5"/>
    </row>
    <row r="1408" spans="1:13" s="87" customFormat="1" ht="15.5" x14ac:dyDescent="0.35">
      <c r="A1408" s="252"/>
      <c r="B1408" s="321"/>
      <c r="C1408" s="158"/>
      <c r="D1408" s="158"/>
      <c r="E1408" s="158"/>
      <c r="F1408" s="158"/>
      <c r="G1408" s="882"/>
      <c r="H1408" s="158"/>
      <c r="I1408" s="158"/>
      <c r="J1408" s="158"/>
      <c r="K1408" s="158"/>
      <c r="L1408" s="260"/>
      <c r="M1408" s="5"/>
    </row>
    <row r="1409" spans="1:13" s="87" customFormat="1" ht="15.5" x14ac:dyDescent="0.35">
      <c r="A1409" s="252"/>
      <c r="B1409" s="321"/>
      <c r="C1409" s="158"/>
      <c r="D1409" s="158"/>
      <c r="E1409" s="158"/>
      <c r="F1409" s="158"/>
      <c r="G1409" s="882"/>
      <c r="H1409" s="158"/>
      <c r="I1409" s="158"/>
      <c r="J1409" s="158"/>
      <c r="K1409" s="158"/>
      <c r="L1409" s="260"/>
      <c r="M1409" s="5"/>
    </row>
    <row r="1410" spans="1:13" s="87" customFormat="1" ht="15.5" x14ac:dyDescent="0.35">
      <c r="A1410" s="252"/>
      <c r="B1410" s="321"/>
      <c r="C1410" s="158"/>
      <c r="D1410" s="158"/>
      <c r="E1410" s="158"/>
      <c r="F1410" s="158"/>
      <c r="G1410" s="882"/>
      <c r="H1410" s="158"/>
      <c r="I1410" s="158"/>
      <c r="J1410" s="158"/>
      <c r="K1410" s="158"/>
      <c r="L1410" s="260"/>
      <c r="M1410" s="5"/>
    </row>
    <row r="1411" spans="1:13" s="87" customFormat="1" ht="15.5" x14ac:dyDescent="0.35">
      <c r="A1411" s="252"/>
      <c r="B1411" s="321"/>
      <c r="C1411" s="158"/>
      <c r="D1411" s="158"/>
      <c r="E1411" s="158"/>
      <c r="F1411" s="158"/>
      <c r="G1411" s="882"/>
      <c r="H1411" s="158"/>
      <c r="I1411" s="158"/>
      <c r="J1411" s="158"/>
      <c r="K1411" s="158"/>
      <c r="L1411" s="260"/>
      <c r="M1411" s="5"/>
    </row>
    <row r="1412" spans="1:13" s="87" customFormat="1" ht="15.5" x14ac:dyDescent="0.35">
      <c r="A1412" s="252"/>
      <c r="B1412" s="321"/>
      <c r="C1412" s="158"/>
      <c r="D1412" s="158"/>
      <c r="E1412" s="158"/>
      <c r="F1412" s="158"/>
      <c r="G1412" s="882"/>
      <c r="H1412" s="158"/>
      <c r="I1412" s="158"/>
      <c r="J1412" s="158"/>
      <c r="K1412" s="158"/>
      <c r="L1412" s="260"/>
      <c r="M1412" s="5"/>
    </row>
    <row r="1413" spans="1:13" s="87" customFormat="1" ht="15.5" x14ac:dyDescent="0.35">
      <c r="A1413" s="252"/>
      <c r="B1413" s="321"/>
      <c r="C1413" s="158"/>
      <c r="D1413" s="158"/>
      <c r="E1413" s="158"/>
      <c r="F1413" s="158"/>
      <c r="G1413" s="882"/>
      <c r="H1413" s="158"/>
      <c r="I1413" s="158"/>
      <c r="J1413" s="158"/>
      <c r="K1413" s="158"/>
      <c r="L1413" s="260"/>
      <c r="M1413" s="5"/>
    </row>
    <row r="1414" spans="1:13" s="87" customFormat="1" ht="15.5" x14ac:dyDescent="0.35">
      <c r="A1414" s="252"/>
      <c r="B1414" s="321"/>
      <c r="C1414" s="158"/>
      <c r="D1414" s="158"/>
      <c r="E1414" s="158"/>
      <c r="F1414" s="158"/>
      <c r="G1414" s="882"/>
      <c r="H1414" s="158"/>
      <c r="I1414" s="158"/>
      <c r="J1414" s="158"/>
      <c r="K1414" s="158"/>
      <c r="L1414" s="260"/>
      <c r="M1414" s="5"/>
    </row>
    <row r="1415" spans="1:13" s="87" customFormat="1" ht="15.5" x14ac:dyDescent="0.35">
      <c r="A1415" s="252"/>
      <c r="B1415" s="321"/>
      <c r="C1415" s="158"/>
      <c r="D1415" s="158"/>
      <c r="E1415" s="158"/>
      <c r="F1415" s="158"/>
      <c r="G1415" s="882"/>
      <c r="H1415" s="158"/>
      <c r="I1415" s="158"/>
      <c r="J1415" s="158"/>
      <c r="K1415" s="158"/>
      <c r="L1415" s="260"/>
      <c r="M1415" s="5"/>
    </row>
    <row r="1416" spans="1:13" s="87" customFormat="1" ht="15.5" x14ac:dyDescent="0.35">
      <c r="A1416" s="252"/>
      <c r="B1416" s="321"/>
      <c r="C1416" s="158"/>
      <c r="D1416" s="158"/>
      <c r="E1416" s="158"/>
      <c r="F1416" s="158"/>
      <c r="G1416" s="882"/>
      <c r="H1416" s="158"/>
      <c r="I1416" s="158"/>
      <c r="J1416" s="158"/>
      <c r="K1416" s="158"/>
      <c r="L1416" s="260"/>
      <c r="M1416" s="5"/>
    </row>
    <row r="1417" spans="1:13" s="87" customFormat="1" ht="15.5" x14ac:dyDescent="0.35">
      <c r="A1417" s="252"/>
      <c r="B1417" s="321"/>
      <c r="C1417" s="158"/>
      <c r="D1417" s="158"/>
      <c r="E1417" s="158"/>
      <c r="F1417" s="158"/>
      <c r="G1417" s="882"/>
      <c r="H1417" s="158"/>
      <c r="I1417" s="158"/>
      <c r="J1417" s="158"/>
      <c r="K1417" s="158"/>
      <c r="L1417" s="260"/>
      <c r="M1417" s="5"/>
    </row>
    <row r="1418" spans="1:13" s="87" customFormat="1" ht="15.5" x14ac:dyDescent="0.35">
      <c r="A1418" s="252"/>
      <c r="B1418" s="321"/>
      <c r="C1418" s="158"/>
      <c r="D1418" s="158"/>
      <c r="E1418" s="158"/>
      <c r="F1418" s="158"/>
      <c r="G1418" s="882"/>
      <c r="H1418" s="158"/>
      <c r="I1418" s="158"/>
      <c r="J1418" s="158"/>
      <c r="K1418" s="158"/>
      <c r="L1418" s="260"/>
      <c r="M1418" s="5"/>
    </row>
    <row r="1419" spans="1:13" s="87" customFormat="1" ht="15.5" x14ac:dyDescent="0.35">
      <c r="A1419" s="252"/>
      <c r="B1419" s="321"/>
      <c r="C1419" s="158"/>
      <c r="D1419" s="158"/>
      <c r="E1419" s="158"/>
      <c r="F1419" s="158"/>
      <c r="G1419" s="882"/>
      <c r="H1419" s="158"/>
      <c r="I1419" s="158"/>
      <c r="J1419" s="158"/>
      <c r="K1419" s="158"/>
      <c r="L1419" s="260"/>
      <c r="M1419" s="5"/>
    </row>
  </sheetData>
  <mergeCells count="1">
    <mergeCell ref="A83:B83"/>
  </mergeCells>
  <phoneticPr fontId="0" type="noConversion"/>
  <pageMargins left="0.19685039370078741" right="0.15748031496062992" top="0.19685039370078741" bottom="0.19685039370078741" header="0.51181102362204722" footer="0.51181102362204722"/>
  <pageSetup paperSize="9" scale="94" orientation="landscape" horizontalDpi="120" verticalDpi="144" r:id="rId1"/>
  <headerFooter alignWithMargins="0"/>
  <rowBreaks count="1" manualBreakCount="1">
    <brk id="631" max="1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1164"/>
  <sheetViews>
    <sheetView view="pageBreakPreview" zoomScale="69" zoomScaleSheetLayoutView="69" workbookViewId="0">
      <selection activeCell="N6" sqref="N6"/>
    </sheetView>
  </sheetViews>
  <sheetFormatPr defaultColWidth="9.1796875" defaultRowHeight="15.5" x14ac:dyDescent="0.35"/>
  <cols>
    <col min="1" max="1" width="6" style="135" customWidth="1"/>
    <col min="2" max="2" width="29.26953125" style="317" customWidth="1"/>
    <col min="3" max="3" width="13.7265625" style="19" customWidth="1"/>
    <col min="4" max="4" width="11.453125" style="19" customWidth="1"/>
    <col min="5" max="5" width="11.26953125" style="19" customWidth="1"/>
    <col min="6" max="6" width="13.453125" style="19" customWidth="1"/>
    <col min="7" max="7" width="11.54296875" style="19" customWidth="1"/>
    <col min="8" max="8" width="11" style="19" customWidth="1"/>
    <col min="9" max="9" width="10.54296875" style="19" customWidth="1"/>
    <col min="10" max="11" width="11.453125" style="19" customWidth="1"/>
    <col min="12" max="12" width="12.26953125" style="19" customWidth="1"/>
    <col min="13" max="13" width="12" style="19" customWidth="1"/>
    <col min="14" max="14" width="13.81640625" style="19" customWidth="1"/>
    <col min="15" max="15" width="12.81640625" style="19" customWidth="1"/>
    <col min="16" max="16" width="13" style="19" customWidth="1"/>
    <col min="17" max="19" width="13.81640625" style="18" hidden="1" customWidth="1"/>
    <col min="20" max="20" width="12.54296875" style="18" customWidth="1"/>
    <col min="21" max="21" width="13.81640625" style="18" bestFit="1" customWidth="1"/>
    <col min="22" max="16384" width="9.1796875" style="18"/>
  </cols>
  <sheetData>
    <row r="1" spans="1:20" s="317" customFormat="1" ht="15.75" customHeight="1" x14ac:dyDescent="0.35">
      <c r="A1" s="135"/>
      <c r="B1" s="959" t="s">
        <v>1044</v>
      </c>
      <c r="C1" s="959"/>
      <c r="D1" s="959"/>
      <c r="E1" s="959"/>
      <c r="F1" s="959"/>
      <c r="G1" s="959"/>
      <c r="H1" s="959"/>
      <c r="I1" s="959"/>
      <c r="J1" s="959"/>
      <c r="K1" s="453"/>
      <c r="L1" s="453"/>
      <c r="M1" s="453"/>
      <c r="N1" s="453"/>
      <c r="O1" s="19"/>
      <c r="P1" s="19"/>
    </row>
    <row r="2" spans="1:20" s="87" customFormat="1" x14ac:dyDescent="0.35">
      <c r="A2" s="135"/>
      <c r="B2" s="317"/>
      <c r="C2" s="411" t="s">
        <v>1054</v>
      </c>
      <c r="D2" s="411"/>
      <c r="E2" s="411"/>
      <c r="F2" s="411"/>
      <c r="G2" s="19"/>
      <c r="H2" s="19"/>
      <c r="I2" s="19"/>
      <c r="J2" s="19"/>
      <c r="K2" s="19"/>
      <c r="L2" s="19"/>
      <c r="M2" s="19"/>
      <c r="N2" s="135"/>
      <c r="O2" s="19"/>
      <c r="P2" s="19"/>
    </row>
    <row r="3" spans="1:20" s="87" customFormat="1" ht="76.5" customHeight="1" x14ac:dyDescent="0.35">
      <c r="A3" s="135" t="s">
        <v>970</v>
      </c>
      <c r="B3" s="574" t="s">
        <v>1056</v>
      </c>
      <c r="C3" s="130" t="s">
        <v>2134</v>
      </c>
      <c r="D3" s="130" t="s">
        <v>1006</v>
      </c>
      <c r="E3" s="130" t="s">
        <v>1007</v>
      </c>
      <c r="F3" s="130" t="s">
        <v>971</v>
      </c>
      <c r="G3" s="130" t="s">
        <v>983</v>
      </c>
      <c r="H3" s="408" t="s">
        <v>2132</v>
      </c>
      <c r="I3" s="408" t="s">
        <v>2133</v>
      </c>
      <c r="J3" s="130" t="s">
        <v>2136</v>
      </c>
      <c r="K3" s="130" t="s">
        <v>984</v>
      </c>
      <c r="L3" s="130" t="s">
        <v>974</v>
      </c>
      <c r="M3" s="130" t="s">
        <v>975</v>
      </c>
      <c r="N3" s="130" t="s">
        <v>976</v>
      </c>
      <c r="O3" s="130" t="s">
        <v>977</v>
      </c>
      <c r="P3" s="130" t="s">
        <v>1045</v>
      </c>
      <c r="T3" s="87">
        <v>1.163</v>
      </c>
    </row>
    <row r="4" spans="1:20" s="87" customFormat="1" ht="16" thickBot="1" x14ac:dyDescent="0.4">
      <c r="A4" s="135">
        <v>1</v>
      </c>
      <c r="B4" s="575">
        <v>2</v>
      </c>
      <c r="C4" s="409">
        <v>3</v>
      </c>
      <c r="D4" s="409">
        <v>4</v>
      </c>
      <c r="E4" s="409">
        <v>5</v>
      </c>
      <c r="F4" s="409"/>
      <c r="G4" s="409">
        <v>6</v>
      </c>
      <c r="H4" s="409"/>
      <c r="I4" s="409"/>
      <c r="J4" s="409"/>
      <c r="K4" s="409">
        <v>7</v>
      </c>
      <c r="L4" s="409">
        <v>8</v>
      </c>
      <c r="M4" s="409">
        <v>9</v>
      </c>
      <c r="N4" s="409">
        <v>10</v>
      </c>
      <c r="O4" s="409">
        <v>11</v>
      </c>
      <c r="P4" s="409">
        <v>12</v>
      </c>
    </row>
    <row r="5" spans="1:20" s="87" customFormat="1" ht="18" customHeight="1" thickBot="1" x14ac:dyDescent="0.4">
      <c r="A5" s="419" t="s">
        <v>985</v>
      </c>
      <c r="B5" s="576"/>
      <c r="C5" s="539"/>
      <c r="D5" s="539"/>
      <c r="E5" s="539"/>
      <c r="F5" s="539"/>
      <c r="G5" s="539"/>
      <c r="H5" s="539"/>
      <c r="I5" s="539"/>
      <c r="J5" s="539"/>
      <c r="K5" s="540"/>
      <c r="L5" s="541"/>
      <c r="M5" s="541"/>
      <c r="N5" s="542"/>
      <c r="O5" s="542"/>
      <c r="P5" s="543"/>
    </row>
    <row r="6" spans="1:20" s="87" customFormat="1" x14ac:dyDescent="0.35">
      <c r="A6" s="158">
        <v>1</v>
      </c>
      <c r="B6" s="577" t="s">
        <v>1065</v>
      </c>
      <c r="C6" s="412">
        <v>9570.0499999999993</v>
      </c>
      <c r="D6" s="412"/>
      <c r="E6" s="412"/>
      <c r="F6" s="412">
        <f>C6+D6+E6</f>
        <v>9570.0499999999993</v>
      </c>
      <c r="G6" s="412">
        <v>140</v>
      </c>
      <c r="H6" s="412"/>
      <c r="I6" s="412"/>
      <c r="J6" s="412">
        <f t="shared" ref="J6:J72" si="0">G6+H6+I6</f>
        <v>140</v>
      </c>
      <c r="K6" s="544">
        <f t="shared" ref="K6:K63" si="1">2/5175*J6</f>
        <v>5.4106280193236711E-2</v>
      </c>
      <c r="L6" s="413">
        <f>K6*4281.45</f>
        <v>231.65333333333331</v>
      </c>
      <c r="M6" s="414">
        <f>L6*0.22</f>
        <v>50.96373333333333</v>
      </c>
      <c r="N6" s="897">
        <v>87.608888888888885</v>
      </c>
      <c r="O6" s="546">
        <v>11.254794361845917</v>
      </c>
      <c r="P6" s="547">
        <f>(L6+M6+N6+O6)/F6</f>
        <v>3.9861939061697847E-2</v>
      </c>
      <c r="T6" s="87">
        <f>P6*100/O6</f>
        <v>0.35417740902340239</v>
      </c>
    </row>
    <row r="7" spans="1:20" s="87" customFormat="1" x14ac:dyDescent="0.35">
      <c r="A7" s="158">
        <v>2</v>
      </c>
      <c r="B7" s="574" t="s">
        <v>1066</v>
      </c>
      <c r="C7" s="135">
        <v>4259.1400000000003</v>
      </c>
      <c r="D7" s="135"/>
      <c r="E7" s="135"/>
      <c r="F7" s="412">
        <f t="shared" ref="F7:F73" si="2">C7+D7+E7</f>
        <v>4259.1400000000003</v>
      </c>
      <c r="G7" s="135">
        <v>71</v>
      </c>
      <c r="H7" s="135"/>
      <c r="I7" s="135"/>
      <c r="J7" s="412">
        <f t="shared" si="0"/>
        <v>71</v>
      </c>
      <c r="K7" s="544">
        <f t="shared" si="1"/>
        <v>2.7439613526570046E-2</v>
      </c>
      <c r="L7" s="413">
        <f t="shared" ref="L7:L70" si="3">K7*4281.45</f>
        <v>117.48133333333332</v>
      </c>
      <c r="M7" s="414">
        <f t="shared" ref="M7:M67" si="4">L7*0.22</f>
        <v>25.845893333333333</v>
      </c>
      <c r="N7" s="897">
        <v>44.43022222222222</v>
      </c>
      <c r="O7" s="546">
        <v>5.7077885692218571</v>
      </c>
      <c r="P7" s="547">
        <f t="shared" ref="P7:P68" si="5">(L7+M7+N7+O7)/F7</f>
        <v>4.5423545001599085E-2</v>
      </c>
    </row>
    <row r="8" spans="1:20" s="87" customFormat="1" x14ac:dyDescent="0.35">
      <c r="A8" s="158">
        <v>3</v>
      </c>
      <c r="B8" s="574" t="s">
        <v>1067</v>
      </c>
      <c r="C8" s="135">
        <v>8696.41</v>
      </c>
      <c r="D8" s="135"/>
      <c r="E8" s="135"/>
      <c r="F8" s="412">
        <f t="shared" si="2"/>
        <v>8696.41</v>
      </c>
      <c r="G8" s="135">
        <v>145</v>
      </c>
      <c r="H8" s="135"/>
      <c r="I8" s="135"/>
      <c r="J8" s="412">
        <f t="shared" si="0"/>
        <v>145</v>
      </c>
      <c r="K8" s="544">
        <f t="shared" si="1"/>
        <v>5.6038647342995171E-2</v>
      </c>
      <c r="L8" s="413">
        <f t="shared" si="3"/>
        <v>239.92666666666668</v>
      </c>
      <c r="M8" s="414">
        <f t="shared" si="4"/>
        <v>52.783866666666668</v>
      </c>
      <c r="N8" s="897">
        <v>90.737777777777779</v>
      </c>
      <c r="O8" s="546">
        <v>11.656751303340412</v>
      </c>
      <c r="P8" s="547">
        <f t="shared" si="5"/>
        <v>4.5433122681020274E-2</v>
      </c>
    </row>
    <row r="9" spans="1:20" s="87" customFormat="1" x14ac:dyDescent="0.35">
      <c r="A9" s="158">
        <v>4</v>
      </c>
      <c r="B9" s="574" t="s">
        <v>1068</v>
      </c>
      <c r="C9" s="135">
        <v>2719.72</v>
      </c>
      <c r="D9" s="135"/>
      <c r="E9" s="135"/>
      <c r="F9" s="412">
        <f t="shared" si="2"/>
        <v>2719.72</v>
      </c>
      <c r="G9" s="135">
        <v>50</v>
      </c>
      <c r="H9" s="135"/>
      <c r="I9" s="135"/>
      <c r="J9" s="412">
        <f t="shared" si="0"/>
        <v>50</v>
      </c>
      <c r="K9" s="544">
        <f t="shared" si="1"/>
        <v>1.932367149758454E-2</v>
      </c>
      <c r="L9" s="413">
        <f t="shared" si="3"/>
        <v>82.73333333333332</v>
      </c>
      <c r="M9" s="414">
        <f t="shared" si="4"/>
        <v>18.201333333333331</v>
      </c>
      <c r="N9" s="897">
        <v>31.288888888888891</v>
      </c>
      <c r="O9" s="546">
        <v>4.0195694149449697</v>
      </c>
      <c r="P9" s="547">
        <f t="shared" si="5"/>
        <v>5.0094540971313425E-2</v>
      </c>
    </row>
    <row r="10" spans="1:20" s="87" customFormat="1" x14ac:dyDescent="0.35">
      <c r="A10" s="158">
        <v>5</v>
      </c>
      <c r="B10" s="574" t="s">
        <v>1069</v>
      </c>
      <c r="C10" s="135">
        <v>4138.7</v>
      </c>
      <c r="D10" s="135"/>
      <c r="E10" s="135"/>
      <c r="F10" s="412">
        <f t="shared" si="2"/>
        <v>4138.7</v>
      </c>
      <c r="G10" s="135">
        <v>72</v>
      </c>
      <c r="H10" s="135"/>
      <c r="I10" s="135"/>
      <c r="J10" s="412">
        <f t="shared" si="0"/>
        <v>72</v>
      </c>
      <c r="K10" s="544">
        <f t="shared" si="1"/>
        <v>2.7826086956521737E-2</v>
      </c>
      <c r="L10" s="413">
        <f t="shared" si="3"/>
        <v>119.13599999999998</v>
      </c>
      <c r="M10" s="414">
        <f t="shared" si="4"/>
        <v>26.209919999999997</v>
      </c>
      <c r="N10" s="897">
        <v>45.055999999999997</v>
      </c>
      <c r="O10" s="546">
        <v>5.7881799575207573</v>
      </c>
      <c r="P10" s="547">
        <f t="shared" si="5"/>
        <v>4.7403798283886418E-2</v>
      </c>
    </row>
    <row r="11" spans="1:20" s="87" customFormat="1" x14ac:dyDescent="0.35">
      <c r="A11" s="158">
        <v>6</v>
      </c>
      <c r="B11" s="574" t="s">
        <v>1070</v>
      </c>
      <c r="C11" s="135">
        <v>4166.1899999999996</v>
      </c>
      <c r="D11" s="135"/>
      <c r="E11" s="135"/>
      <c r="F11" s="412">
        <f t="shared" si="2"/>
        <v>4166.1899999999996</v>
      </c>
      <c r="G11" s="135">
        <v>72</v>
      </c>
      <c r="H11" s="135"/>
      <c r="I11" s="135"/>
      <c r="J11" s="412">
        <f t="shared" si="0"/>
        <v>72</v>
      </c>
      <c r="K11" s="544">
        <f t="shared" si="1"/>
        <v>2.7826086956521737E-2</v>
      </c>
      <c r="L11" s="413">
        <f t="shared" si="3"/>
        <v>119.13599999999998</v>
      </c>
      <c r="M11" s="414">
        <f t="shared" si="4"/>
        <v>26.209919999999997</v>
      </c>
      <c r="N11" s="897">
        <v>45.055999999999997</v>
      </c>
      <c r="O11" s="546">
        <v>5.7881799575207573</v>
      </c>
      <c r="P11" s="547">
        <f t="shared" si="5"/>
        <v>4.7091011201486427E-2</v>
      </c>
    </row>
    <row r="12" spans="1:20" s="87" customFormat="1" x14ac:dyDescent="0.35">
      <c r="A12" s="158">
        <v>7</v>
      </c>
      <c r="B12" s="574" t="s">
        <v>1071</v>
      </c>
      <c r="C12" s="135">
        <v>3572.8</v>
      </c>
      <c r="D12" s="135"/>
      <c r="E12" s="135"/>
      <c r="F12" s="412">
        <f t="shared" si="2"/>
        <v>3572.8</v>
      </c>
      <c r="G12" s="135">
        <v>72</v>
      </c>
      <c r="H12" s="135"/>
      <c r="I12" s="135"/>
      <c r="J12" s="412">
        <f t="shared" si="0"/>
        <v>72</v>
      </c>
      <c r="K12" s="544">
        <f t="shared" si="1"/>
        <v>2.7826086956521737E-2</v>
      </c>
      <c r="L12" s="413">
        <f t="shared" si="3"/>
        <v>119.13599999999998</v>
      </c>
      <c r="M12" s="414">
        <f t="shared" si="4"/>
        <v>26.209919999999997</v>
      </c>
      <c r="N12" s="897">
        <v>45.055999999999997</v>
      </c>
      <c r="O12" s="546">
        <v>5.7881799575207573</v>
      </c>
      <c r="P12" s="547">
        <f t="shared" si="5"/>
        <v>5.4912141725683136E-2</v>
      </c>
    </row>
    <row r="13" spans="1:20" s="87" customFormat="1" x14ac:dyDescent="0.35">
      <c r="A13" s="158">
        <v>8</v>
      </c>
      <c r="B13" s="574" t="s">
        <v>1072</v>
      </c>
      <c r="C13" s="135">
        <v>6443.05</v>
      </c>
      <c r="D13" s="135"/>
      <c r="E13" s="135"/>
      <c r="F13" s="412">
        <f t="shared" si="2"/>
        <v>6443.05</v>
      </c>
      <c r="G13" s="135">
        <v>107</v>
      </c>
      <c r="H13" s="135"/>
      <c r="I13" s="135"/>
      <c r="J13" s="412">
        <f t="shared" si="0"/>
        <v>107</v>
      </c>
      <c r="K13" s="544">
        <f t="shared" si="1"/>
        <v>4.1352657004830914E-2</v>
      </c>
      <c r="L13" s="413">
        <f t="shared" si="3"/>
        <v>177.04933333333332</v>
      </c>
      <c r="M13" s="414">
        <f t="shared" si="4"/>
        <v>38.950853333333335</v>
      </c>
      <c r="N13" s="897">
        <v>66.958222222222219</v>
      </c>
      <c r="O13" s="546">
        <v>8.6018785479822348</v>
      </c>
      <c r="P13" s="547">
        <f t="shared" si="5"/>
        <v>4.5251905143817148E-2</v>
      </c>
    </row>
    <row r="14" spans="1:20" s="87" customFormat="1" x14ac:dyDescent="0.35">
      <c r="A14" s="158">
        <v>9</v>
      </c>
      <c r="B14" s="574" t="s">
        <v>1073</v>
      </c>
      <c r="C14" s="135">
        <v>6459.7</v>
      </c>
      <c r="D14" s="135"/>
      <c r="E14" s="135"/>
      <c r="F14" s="412">
        <f t="shared" si="2"/>
        <v>6459.7</v>
      </c>
      <c r="G14" s="135">
        <v>106</v>
      </c>
      <c r="H14" s="135"/>
      <c r="I14" s="135"/>
      <c r="J14" s="412">
        <f t="shared" si="0"/>
        <v>106</v>
      </c>
      <c r="K14" s="544">
        <f t="shared" si="1"/>
        <v>4.0966183574879224E-2</v>
      </c>
      <c r="L14" s="413">
        <f t="shared" si="3"/>
        <v>175.39466666666664</v>
      </c>
      <c r="M14" s="414">
        <f t="shared" si="4"/>
        <v>38.58682666666666</v>
      </c>
      <c r="N14" s="897">
        <v>66.332444444444434</v>
      </c>
      <c r="O14" s="546">
        <v>8.5214871596833355</v>
      </c>
      <c r="P14" s="547">
        <f t="shared" si="5"/>
        <v>4.4713442565051172E-2</v>
      </c>
    </row>
    <row r="15" spans="1:20" s="87" customFormat="1" x14ac:dyDescent="0.35">
      <c r="A15" s="158">
        <v>10</v>
      </c>
      <c r="B15" s="574" t="s">
        <v>1074</v>
      </c>
      <c r="C15" s="135">
        <v>4374.04</v>
      </c>
      <c r="D15" s="135"/>
      <c r="E15" s="135"/>
      <c r="F15" s="412">
        <f t="shared" si="2"/>
        <v>4374.04</v>
      </c>
      <c r="G15" s="135">
        <v>71</v>
      </c>
      <c r="H15" s="135"/>
      <c r="I15" s="135"/>
      <c r="J15" s="412">
        <f t="shared" si="0"/>
        <v>71</v>
      </c>
      <c r="K15" s="544">
        <f t="shared" si="1"/>
        <v>2.7439613526570046E-2</v>
      </c>
      <c r="L15" s="413">
        <f t="shared" si="3"/>
        <v>117.48133333333332</v>
      </c>
      <c r="M15" s="414">
        <f t="shared" si="4"/>
        <v>25.845893333333333</v>
      </c>
      <c r="N15" s="897">
        <v>44.43022222222222</v>
      </c>
      <c r="O15" s="546">
        <v>5.7077885692218571</v>
      </c>
      <c r="P15" s="547">
        <f t="shared" si="5"/>
        <v>4.4230331103078793E-2</v>
      </c>
    </row>
    <row r="16" spans="1:20" s="87" customFormat="1" x14ac:dyDescent="0.35">
      <c r="A16" s="158">
        <v>11</v>
      </c>
      <c r="B16" s="574" t="s">
        <v>1075</v>
      </c>
      <c r="C16" s="135">
        <v>3413.87</v>
      </c>
      <c r="D16" s="135"/>
      <c r="E16" s="135">
        <v>85.7</v>
      </c>
      <c r="F16" s="412">
        <f t="shared" si="2"/>
        <v>3499.5699999999997</v>
      </c>
      <c r="G16" s="135">
        <v>70</v>
      </c>
      <c r="H16" s="135"/>
      <c r="I16" s="135">
        <v>2</v>
      </c>
      <c r="J16" s="412">
        <f t="shared" si="0"/>
        <v>72</v>
      </c>
      <c r="K16" s="544">
        <f t="shared" si="1"/>
        <v>2.7826086956521737E-2</v>
      </c>
      <c r="L16" s="413">
        <f t="shared" si="3"/>
        <v>119.13599999999998</v>
      </c>
      <c r="M16" s="414">
        <f t="shared" si="4"/>
        <v>26.209919999999997</v>
      </c>
      <c r="N16" s="897">
        <v>45.055999999999997</v>
      </c>
      <c r="O16" s="546">
        <v>5.7881799575207573</v>
      </c>
      <c r="P16" s="547">
        <f t="shared" si="5"/>
        <v>5.6061201792654738E-2</v>
      </c>
    </row>
    <row r="17" spans="1:16" s="87" customFormat="1" x14ac:dyDescent="0.35">
      <c r="A17" s="158">
        <v>12</v>
      </c>
      <c r="B17" s="574" t="s">
        <v>1076</v>
      </c>
      <c r="C17" s="135">
        <v>3466.61</v>
      </c>
      <c r="D17" s="135">
        <v>97.8</v>
      </c>
      <c r="E17" s="135"/>
      <c r="F17" s="412">
        <f t="shared" si="2"/>
        <v>3564.4100000000003</v>
      </c>
      <c r="G17" s="135">
        <v>70</v>
      </c>
      <c r="H17" s="135">
        <v>1</v>
      </c>
      <c r="I17" s="135"/>
      <c r="J17" s="412">
        <f t="shared" si="0"/>
        <v>71</v>
      </c>
      <c r="K17" s="544">
        <f t="shared" si="1"/>
        <v>2.7439613526570046E-2</v>
      </c>
      <c r="L17" s="413">
        <f t="shared" si="3"/>
        <v>117.48133333333332</v>
      </c>
      <c r="M17" s="414">
        <f t="shared" si="4"/>
        <v>25.845893333333333</v>
      </c>
      <c r="N17" s="897">
        <v>44.43022222222222</v>
      </c>
      <c r="O17" s="546">
        <v>5.7077885692218571</v>
      </c>
      <c r="P17" s="547">
        <f t="shared" si="5"/>
        <v>5.4276931514082478E-2</v>
      </c>
    </row>
    <row r="18" spans="1:16" s="87" customFormat="1" x14ac:dyDescent="0.35">
      <c r="A18" s="158">
        <v>13</v>
      </c>
      <c r="B18" s="574" t="s">
        <v>1077</v>
      </c>
      <c r="C18" s="135">
        <v>5767.21</v>
      </c>
      <c r="D18" s="135">
        <v>261.60000000000002</v>
      </c>
      <c r="E18" s="135">
        <v>456.05</v>
      </c>
      <c r="F18" s="412">
        <f t="shared" si="2"/>
        <v>6484.8600000000006</v>
      </c>
      <c r="G18" s="135">
        <v>98</v>
      </c>
      <c r="H18" s="135">
        <v>1</v>
      </c>
      <c r="I18" s="135">
        <v>7</v>
      </c>
      <c r="J18" s="412">
        <f t="shared" si="0"/>
        <v>106</v>
      </c>
      <c r="K18" s="544">
        <f t="shared" si="1"/>
        <v>4.0966183574879224E-2</v>
      </c>
      <c r="L18" s="413">
        <f t="shared" si="3"/>
        <v>175.39466666666664</v>
      </c>
      <c r="M18" s="414">
        <f t="shared" si="4"/>
        <v>38.58682666666666</v>
      </c>
      <c r="N18" s="897">
        <v>66.332444444444434</v>
      </c>
      <c r="O18" s="546">
        <v>8.5214871596833355</v>
      </c>
      <c r="P18" s="547">
        <f t="shared" si="5"/>
        <v>4.4539963073599274E-2</v>
      </c>
    </row>
    <row r="19" spans="1:16" s="87" customFormat="1" x14ac:dyDescent="0.35">
      <c r="A19" s="158">
        <v>14</v>
      </c>
      <c r="B19" s="574" t="s">
        <v>1078</v>
      </c>
      <c r="C19" s="135">
        <v>5966.95</v>
      </c>
      <c r="D19" s="135"/>
      <c r="E19" s="135">
        <v>49.5</v>
      </c>
      <c r="F19" s="412">
        <f t="shared" si="2"/>
        <v>6016.45</v>
      </c>
      <c r="G19" s="135">
        <v>104</v>
      </c>
      <c r="H19" s="135"/>
      <c r="I19" s="135">
        <v>1</v>
      </c>
      <c r="J19" s="412">
        <f t="shared" si="0"/>
        <v>105</v>
      </c>
      <c r="K19" s="544">
        <f t="shared" si="1"/>
        <v>4.0579710144927533E-2</v>
      </c>
      <c r="L19" s="413">
        <f t="shared" si="3"/>
        <v>173.73999999999998</v>
      </c>
      <c r="M19" s="414">
        <f t="shared" si="4"/>
        <v>38.222799999999999</v>
      </c>
      <c r="N19" s="897">
        <v>65.706666666666663</v>
      </c>
      <c r="O19" s="546">
        <v>8.4410957713844361</v>
      </c>
      <c r="P19" s="547">
        <f t="shared" si="5"/>
        <v>4.7554714563912456E-2</v>
      </c>
    </row>
    <row r="20" spans="1:16" s="87" customFormat="1" x14ac:dyDescent="0.35">
      <c r="A20" s="158">
        <v>15</v>
      </c>
      <c r="B20" s="574" t="s">
        <v>1079</v>
      </c>
      <c r="C20" s="135">
        <v>8566.1200000000008</v>
      </c>
      <c r="D20" s="135"/>
      <c r="E20" s="135"/>
      <c r="F20" s="412">
        <f t="shared" si="2"/>
        <v>8566.1200000000008</v>
      </c>
      <c r="G20" s="135">
        <v>145</v>
      </c>
      <c r="H20" s="135"/>
      <c r="I20" s="135"/>
      <c r="J20" s="412">
        <f t="shared" si="0"/>
        <v>145</v>
      </c>
      <c r="K20" s="544">
        <f t="shared" si="1"/>
        <v>5.6038647342995171E-2</v>
      </c>
      <c r="L20" s="413">
        <f t="shared" si="3"/>
        <v>239.92666666666668</v>
      </c>
      <c r="M20" s="414">
        <f t="shared" si="4"/>
        <v>52.783866666666668</v>
      </c>
      <c r="N20" s="897">
        <v>90.737777777777779</v>
      </c>
      <c r="O20" s="546">
        <v>11.656751303340412</v>
      </c>
      <c r="P20" s="547">
        <f t="shared" si="5"/>
        <v>4.6124156842823998E-2</v>
      </c>
    </row>
    <row r="21" spans="1:16" s="87" customFormat="1" x14ac:dyDescent="0.35">
      <c r="A21" s="158">
        <v>16</v>
      </c>
      <c r="B21" s="574" t="s">
        <v>1080</v>
      </c>
      <c r="C21" s="135">
        <v>5774.55</v>
      </c>
      <c r="D21" s="135">
        <v>201.5</v>
      </c>
      <c r="E21" s="135"/>
      <c r="F21" s="412">
        <f t="shared" si="2"/>
        <v>5976.05</v>
      </c>
      <c r="G21" s="135">
        <v>124</v>
      </c>
      <c r="H21" s="135">
        <v>2</v>
      </c>
      <c r="I21" s="135"/>
      <c r="J21" s="412">
        <f t="shared" si="0"/>
        <v>126</v>
      </c>
      <c r="K21" s="544">
        <f t="shared" si="1"/>
        <v>4.8695652173913043E-2</v>
      </c>
      <c r="L21" s="413">
        <f t="shared" si="3"/>
        <v>208.488</v>
      </c>
      <c r="M21" s="414">
        <f t="shared" si="4"/>
        <v>45.867359999999998</v>
      </c>
      <c r="N21" s="897">
        <v>78.847999999999999</v>
      </c>
      <c r="O21" s="546">
        <v>10.129314925661324</v>
      </c>
      <c r="P21" s="547">
        <f t="shared" si="5"/>
        <v>5.7451439483548715E-2</v>
      </c>
    </row>
    <row r="22" spans="1:16" s="87" customFormat="1" x14ac:dyDescent="0.35">
      <c r="A22" s="158">
        <v>17</v>
      </c>
      <c r="B22" s="574" t="s">
        <v>1081</v>
      </c>
      <c r="C22" s="135">
        <v>3226.62</v>
      </c>
      <c r="D22" s="135"/>
      <c r="E22" s="135"/>
      <c r="F22" s="412">
        <f t="shared" si="2"/>
        <v>3226.62</v>
      </c>
      <c r="G22" s="135">
        <v>120</v>
      </c>
      <c r="H22" s="135"/>
      <c r="I22" s="135"/>
      <c r="J22" s="412">
        <f t="shared" si="0"/>
        <v>120</v>
      </c>
      <c r="K22" s="544">
        <f t="shared" si="1"/>
        <v>4.6376811594202899E-2</v>
      </c>
      <c r="L22" s="413">
        <f t="shared" si="3"/>
        <v>198.56</v>
      </c>
      <c r="M22" s="414">
        <f t="shared" si="4"/>
        <v>43.683199999999999</v>
      </c>
      <c r="N22" s="897">
        <v>75.093333333333334</v>
      </c>
      <c r="O22" s="546">
        <v>9.6469665958679283</v>
      </c>
      <c r="P22" s="547">
        <f t="shared" si="5"/>
        <v>0.10133932719973263</v>
      </c>
    </row>
    <row r="23" spans="1:16" s="87" customFormat="1" x14ac:dyDescent="0.35">
      <c r="A23" s="158">
        <v>18</v>
      </c>
      <c r="B23" s="574" t="s">
        <v>1082</v>
      </c>
      <c r="C23" s="135">
        <v>3233.9</v>
      </c>
      <c r="D23" s="135"/>
      <c r="E23" s="135"/>
      <c r="F23" s="412">
        <f t="shared" si="2"/>
        <v>3233.9</v>
      </c>
      <c r="G23" s="135">
        <v>120</v>
      </c>
      <c r="H23" s="135"/>
      <c r="I23" s="135"/>
      <c r="J23" s="412">
        <f t="shared" si="0"/>
        <v>120</v>
      </c>
      <c r="K23" s="544">
        <f t="shared" si="1"/>
        <v>4.6376811594202899E-2</v>
      </c>
      <c r="L23" s="413">
        <f t="shared" si="3"/>
        <v>198.56</v>
      </c>
      <c r="M23" s="414">
        <f t="shared" si="4"/>
        <v>43.683199999999999</v>
      </c>
      <c r="N23" s="897">
        <v>75.093333333333334</v>
      </c>
      <c r="O23" s="546">
        <v>9.6469665958679283</v>
      </c>
      <c r="P23" s="547">
        <f t="shared" si="5"/>
        <v>0.10111119698481749</v>
      </c>
    </row>
    <row r="24" spans="1:16" s="87" customFormat="1" x14ac:dyDescent="0.35">
      <c r="A24" s="158">
        <v>19</v>
      </c>
      <c r="B24" s="574" t="s">
        <v>1083</v>
      </c>
      <c r="C24" s="135">
        <v>6095.4</v>
      </c>
      <c r="D24" s="135"/>
      <c r="E24" s="135"/>
      <c r="F24" s="412">
        <f t="shared" si="2"/>
        <v>6095.4</v>
      </c>
      <c r="G24" s="135">
        <v>129</v>
      </c>
      <c r="H24" s="135"/>
      <c r="I24" s="135"/>
      <c r="J24" s="412">
        <f t="shared" si="0"/>
        <v>129</v>
      </c>
      <c r="K24" s="544">
        <f t="shared" si="1"/>
        <v>4.9855072463768114E-2</v>
      </c>
      <c r="L24" s="413">
        <f t="shared" si="3"/>
        <v>213.452</v>
      </c>
      <c r="M24" s="414">
        <f t="shared" si="4"/>
        <v>46.959440000000001</v>
      </c>
      <c r="N24" s="897">
        <v>80.725333333333339</v>
      </c>
      <c r="O24" s="546">
        <v>10.370489090558024</v>
      </c>
      <c r="P24" s="547">
        <f t="shared" si="5"/>
        <v>5.7667628445039094E-2</v>
      </c>
    </row>
    <row r="25" spans="1:16" s="87" customFormat="1" x14ac:dyDescent="0.35">
      <c r="A25" s="158">
        <v>20</v>
      </c>
      <c r="B25" s="574" t="s">
        <v>1084</v>
      </c>
      <c r="C25" s="135">
        <v>6384.91</v>
      </c>
      <c r="D25" s="135"/>
      <c r="E25" s="135"/>
      <c r="F25" s="412">
        <f t="shared" si="2"/>
        <v>6384.91</v>
      </c>
      <c r="G25" s="135">
        <v>109</v>
      </c>
      <c r="H25" s="135"/>
      <c r="I25" s="135"/>
      <c r="J25" s="412">
        <f t="shared" si="0"/>
        <v>109</v>
      </c>
      <c r="K25" s="544">
        <f t="shared" si="1"/>
        <v>4.2125603864734296E-2</v>
      </c>
      <c r="L25" s="413">
        <f t="shared" si="3"/>
        <v>180.35866666666664</v>
      </c>
      <c r="M25" s="414">
        <f t="shared" si="4"/>
        <v>39.678906666666663</v>
      </c>
      <c r="N25" s="897">
        <v>68.209777777777774</v>
      </c>
      <c r="O25" s="546">
        <v>8.7626613245800336</v>
      </c>
      <c r="P25" s="547">
        <f t="shared" si="5"/>
        <v>4.6517493971832198E-2</v>
      </c>
    </row>
    <row r="26" spans="1:16" s="87" customFormat="1" x14ac:dyDescent="0.35">
      <c r="A26" s="158">
        <v>21</v>
      </c>
      <c r="B26" s="574" t="s">
        <v>1085</v>
      </c>
      <c r="C26" s="135">
        <v>3929.49</v>
      </c>
      <c r="D26" s="135">
        <v>464.4</v>
      </c>
      <c r="E26" s="135"/>
      <c r="F26" s="412">
        <f t="shared" si="2"/>
        <v>4393.8899999999994</v>
      </c>
      <c r="G26" s="135">
        <v>63</v>
      </c>
      <c r="H26" s="135">
        <v>2</v>
      </c>
      <c r="I26" s="135"/>
      <c r="J26" s="412">
        <f t="shared" si="0"/>
        <v>65</v>
      </c>
      <c r="K26" s="544">
        <f t="shared" si="1"/>
        <v>2.5120772946859903E-2</v>
      </c>
      <c r="L26" s="413">
        <f t="shared" si="3"/>
        <v>107.55333333333333</v>
      </c>
      <c r="M26" s="414">
        <f t="shared" si="4"/>
        <v>23.661733333333331</v>
      </c>
      <c r="N26" s="897">
        <v>40.675555555555555</v>
      </c>
      <c r="O26" s="546">
        <v>5.2254402394284609</v>
      </c>
      <c r="P26" s="547">
        <f t="shared" si="5"/>
        <v>4.0309625971895212E-2</v>
      </c>
    </row>
    <row r="27" spans="1:16" s="87" customFormat="1" x14ac:dyDescent="0.35">
      <c r="A27" s="158">
        <v>22</v>
      </c>
      <c r="B27" s="574" t="s">
        <v>1086</v>
      </c>
      <c r="C27" s="135">
        <v>7174.09</v>
      </c>
      <c r="D27" s="135"/>
      <c r="E27" s="135"/>
      <c r="F27" s="412">
        <f t="shared" si="2"/>
        <v>7174.09</v>
      </c>
      <c r="G27" s="135">
        <v>143</v>
      </c>
      <c r="H27" s="135"/>
      <c r="I27" s="135"/>
      <c r="J27" s="412">
        <f t="shared" si="0"/>
        <v>143</v>
      </c>
      <c r="K27" s="544">
        <f t="shared" si="1"/>
        <v>5.5265700483091783E-2</v>
      </c>
      <c r="L27" s="413">
        <f t="shared" si="3"/>
        <v>236.61733333333331</v>
      </c>
      <c r="M27" s="414">
        <f t="shared" si="4"/>
        <v>52.055813333333326</v>
      </c>
      <c r="N27" s="897">
        <v>89.486222222222224</v>
      </c>
      <c r="O27" s="546">
        <v>11.495968526742615</v>
      </c>
      <c r="P27" s="547">
        <f t="shared" si="5"/>
        <v>5.4314252736672036E-2</v>
      </c>
    </row>
    <row r="28" spans="1:16" s="87" customFormat="1" x14ac:dyDescent="0.35">
      <c r="A28" s="158">
        <v>23</v>
      </c>
      <c r="B28" s="574" t="s">
        <v>1087</v>
      </c>
      <c r="C28" s="135">
        <v>3836.07</v>
      </c>
      <c r="D28" s="135"/>
      <c r="E28" s="135">
        <v>416</v>
      </c>
      <c r="F28" s="412">
        <f t="shared" si="2"/>
        <v>4252.07</v>
      </c>
      <c r="G28" s="135">
        <v>64</v>
      </c>
      <c r="H28" s="135"/>
      <c r="I28" s="135">
        <v>2</v>
      </c>
      <c r="J28" s="412">
        <f t="shared" si="0"/>
        <v>66</v>
      </c>
      <c r="K28" s="544">
        <f t="shared" si="1"/>
        <v>2.5507246376811593E-2</v>
      </c>
      <c r="L28" s="413">
        <f t="shared" si="3"/>
        <v>109.20799999999998</v>
      </c>
      <c r="M28" s="414">
        <f t="shared" si="4"/>
        <v>24.025759999999998</v>
      </c>
      <c r="N28" s="897">
        <v>41.301333333333332</v>
      </c>
      <c r="O28" s="546">
        <v>5.3058316277273612</v>
      </c>
      <c r="P28" s="547">
        <f t="shared" si="5"/>
        <v>4.2294911645636292E-2</v>
      </c>
    </row>
    <row r="29" spans="1:16" s="87" customFormat="1" x14ac:dyDescent="0.35">
      <c r="A29" s="158">
        <v>24</v>
      </c>
      <c r="B29" s="574" t="s">
        <v>1088</v>
      </c>
      <c r="C29" s="135">
        <v>2413.89</v>
      </c>
      <c r="D29" s="135"/>
      <c r="E29" s="135"/>
      <c r="F29" s="412">
        <f t="shared" si="2"/>
        <v>2413.89</v>
      </c>
      <c r="G29" s="135">
        <v>40</v>
      </c>
      <c r="H29" s="135"/>
      <c r="I29" s="135"/>
      <c r="J29" s="412">
        <f t="shared" si="0"/>
        <v>40</v>
      </c>
      <c r="K29" s="544">
        <f t="shared" si="1"/>
        <v>1.5458937198067632E-2</v>
      </c>
      <c r="L29" s="413">
        <f t="shared" si="3"/>
        <v>66.186666666666667</v>
      </c>
      <c r="M29" s="414">
        <f t="shared" si="4"/>
        <v>14.561066666666667</v>
      </c>
      <c r="N29" s="897">
        <v>25.031111111111109</v>
      </c>
      <c r="O29" s="546">
        <v>3.2156555319559761</v>
      </c>
      <c r="P29" s="547">
        <f t="shared" si="5"/>
        <v>4.5153051703433221E-2</v>
      </c>
    </row>
    <row r="30" spans="1:16" s="87" customFormat="1" x14ac:dyDescent="0.35">
      <c r="A30" s="158">
        <v>25</v>
      </c>
      <c r="B30" s="574" t="s">
        <v>1089</v>
      </c>
      <c r="C30" s="135">
        <v>6323.28</v>
      </c>
      <c r="D30" s="135"/>
      <c r="E30" s="135"/>
      <c r="F30" s="412">
        <f t="shared" si="2"/>
        <v>6323.28</v>
      </c>
      <c r="G30" s="135">
        <v>109</v>
      </c>
      <c r="H30" s="135"/>
      <c r="I30" s="135"/>
      <c r="J30" s="412">
        <f t="shared" si="0"/>
        <v>109</v>
      </c>
      <c r="K30" s="544">
        <f t="shared" si="1"/>
        <v>4.2125603864734296E-2</v>
      </c>
      <c r="L30" s="413">
        <f t="shared" si="3"/>
        <v>180.35866666666664</v>
      </c>
      <c r="M30" s="414">
        <f t="shared" si="4"/>
        <v>39.678906666666663</v>
      </c>
      <c r="N30" s="897">
        <v>68.209777777777774</v>
      </c>
      <c r="O30" s="546">
        <v>8.7626613245800336</v>
      </c>
      <c r="P30" s="547">
        <f t="shared" si="5"/>
        <v>4.6970877841198105E-2</v>
      </c>
    </row>
    <row r="31" spans="1:16" s="87" customFormat="1" x14ac:dyDescent="0.35">
      <c r="A31" s="158">
        <v>26</v>
      </c>
      <c r="B31" s="574" t="s">
        <v>1090</v>
      </c>
      <c r="C31" s="135">
        <v>4396.59</v>
      </c>
      <c r="D31" s="135"/>
      <c r="E31" s="135"/>
      <c r="F31" s="412">
        <f t="shared" si="2"/>
        <v>4396.59</v>
      </c>
      <c r="G31" s="135">
        <v>71</v>
      </c>
      <c r="H31" s="135"/>
      <c r="I31" s="135"/>
      <c r="J31" s="412">
        <f t="shared" si="0"/>
        <v>71</v>
      </c>
      <c r="K31" s="544">
        <f t="shared" si="1"/>
        <v>2.7439613526570046E-2</v>
      </c>
      <c r="L31" s="413">
        <f t="shared" si="3"/>
        <v>117.48133333333332</v>
      </c>
      <c r="M31" s="414">
        <f t="shared" si="4"/>
        <v>25.845893333333333</v>
      </c>
      <c r="N31" s="897">
        <v>44.43022222222222</v>
      </c>
      <c r="O31" s="546">
        <v>5.7077885692218571</v>
      </c>
      <c r="P31" s="547">
        <f t="shared" si="5"/>
        <v>4.4003474842573616E-2</v>
      </c>
    </row>
    <row r="32" spans="1:16" s="87" customFormat="1" x14ac:dyDescent="0.35">
      <c r="A32" s="158">
        <v>27</v>
      </c>
      <c r="B32" s="574" t="s">
        <v>1091</v>
      </c>
      <c r="C32" s="135">
        <v>6702.46</v>
      </c>
      <c r="D32" s="135"/>
      <c r="E32" s="135"/>
      <c r="F32" s="412">
        <f t="shared" si="2"/>
        <v>6702.46</v>
      </c>
      <c r="G32" s="135">
        <v>107</v>
      </c>
      <c r="H32" s="135"/>
      <c r="I32" s="135"/>
      <c r="J32" s="412">
        <f t="shared" si="0"/>
        <v>107</v>
      </c>
      <c r="K32" s="544">
        <f t="shared" si="1"/>
        <v>4.1352657004830914E-2</v>
      </c>
      <c r="L32" s="413">
        <f t="shared" si="3"/>
        <v>177.04933333333332</v>
      </c>
      <c r="M32" s="414">
        <f t="shared" si="4"/>
        <v>38.950853333333335</v>
      </c>
      <c r="N32" s="897">
        <v>66.958222222222219</v>
      </c>
      <c r="O32" s="546">
        <v>8.6018785479822348</v>
      </c>
      <c r="P32" s="547">
        <f t="shared" si="5"/>
        <v>4.3500488990142583E-2</v>
      </c>
    </row>
    <row r="33" spans="1:16" s="87" customFormat="1" x14ac:dyDescent="0.35">
      <c r="A33" s="158">
        <v>28</v>
      </c>
      <c r="B33" s="574" t="s">
        <v>1092</v>
      </c>
      <c r="C33" s="135">
        <v>6185.24</v>
      </c>
      <c r="D33" s="135"/>
      <c r="E33" s="135"/>
      <c r="F33" s="412">
        <f t="shared" si="2"/>
        <v>6185.24</v>
      </c>
      <c r="G33" s="135">
        <v>106</v>
      </c>
      <c r="H33" s="135"/>
      <c r="I33" s="135"/>
      <c r="J33" s="412">
        <f t="shared" si="0"/>
        <v>106</v>
      </c>
      <c r="K33" s="544">
        <f t="shared" si="1"/>
        <v>4.0966183574879224E-2</v>
      </c>
      <c r="L33" s="413">
        <f t="shared" si="3"/>
        <v>175.39466666666664</v>
      </c>
      <c r="M33" s="414">
        <f t="shared" si="4"/>
        <v>38.58682666666666</v>
      </c>
      <c r="N33" s="897">
        <v>66.332444444444434</v>
      </c>
      <c r="O33" s="546">
        <v>8.5214871596833355</v>
      </c>
      <c r="P33" s="547">
        <f t="shared" si="5"/>
        <v>4.6697529107595025E-2</v>
      </c>
    </row>
    <row r="34" spans="1:16" s="87" customFormat="1" x14ac:dyDescent="0.35">
      <c r="A34" s="158">
        <v>29</v>
      </c>
      <c r="B34" s="574" t="s">
        <v>1093</v>
      </c>
      <c r="C34" s="135">
        <v>6856.85</v>
      </c>
      <c r="D34" s="135"/>
      <c r="E34" s="135"/>
      <c r="F34" s="412">
        <f t="shared" si="2"/>
        <v>6856.85</v>
      </c>
      <c r="G34" s="135">
        <v>107</v>
      </c>
      <c r="H34" s="135"/>
      <c r="I34" s="135"/>
      <c r="J34" s="412">
        <f t="shared" si="0"/>
        <v>107</v>
      </c>
      <c r="K34" s="544">
        <f t="shared" si="1"/>
        <v>4.1352657004830914E-2</v>
      </c>
      <c r="L34" s="413">
        <f t="shared" si="3"/>
        <v>177.04933333333332</v>
      </c>
      <c r="M34" s="414">
        <f t="shared" si="4"/>
        <v>38.950853333333335</v>
      </c>
      <c r="N34" s="897">
        <v>66.958222222222219</v>
      </c>
      <c r="O34" s="546">
        <v>8.6018785479822348</v>
      </c>
      <c r="P34" s="547">
        <f t="shared" si="5"/>
        <v>4.2521024586635418E-2</v>
      </c>
    </row>
    <row r="35" spans="1:16" s="87" customFormat="1" x14ac:dyDescent="0.35">
      <c r="A35" s="158">
        <v>30</v>
      </c>
      <c r="B35" s="574" t="s">
        <v>1094</v>
      </c>
      <c r="C35" s="135">
        <v>6358.97</v>
      </c>
      <c r="D35" s="135"/>
      <c r="E35" s="135"/>
      <c r="F35" s="412">
        <f t="shared" si="2"/>
        <v>6358.97</v>
      </c>
      <c r="G35" s="135">
        <v>106</v>
      </c>
      <c r="H35" s="135"/>
      <c r="I35" s="135"/>
      <c r="J35" s="412">
        <f t="shared" si="0"/>
        <v>106</v>
      </c>
      <c r="K35" s="544">
        <f t="shared" si="1"/>
        <v>4.0966183574879224E-2</v>
      </c>
      <c r="L35" s="413">
        <f t="shared" si="3"/>
        <v>175.39466666666664</v>
      </c>
      <c r="M35" s="414">
        <f t="shared" si="4"/>
        <v>38.58682666666666</v>
      </c>
      <c r="N35" s="897">
        <v>66.332444444444434</v>
      </c>
      <c r="O35" s="546">
        <v>8.5214871596833355</v>
      </c>
      <c r="P35" s="547">
        <f t="shared" si="5"/>
        <v>4.5421731025222796E-2</v>
      </c>
    </row>
    <row r="36" spans="1:16" s="87" customFormat="1" x14ac:dyDescent="0.35">
      <c r="A36" s="158">
        <v>31</v>
      </c>
      <c r="B36" s="574" t="s">
        <v>1095</v>
      </c>
      <c r="C36" s="135">
        <v>4302.43</v>
      </c>
      <c r="D36" s="135"/>
      <c r="E36" s="135"/>
      <c r="F36" s="412">
        <f t="shared" si="2"/>
        <v>4302.43</v>
      </c>
      <c r="G36" s="135">
        <v>71</v>
      </c>
      <c r="H36" s="135"/>
      <c r="I36" s="135"/>
      <c r="J36" s="412">
        <f t="shared" si="0"/>
        <v>71</v>
      </c>
      <c r="K36" s="544">
        <f t="shared" si="1"/>
        <v>2.7439613526570046E-2</v>
      </c>
      <c r="L36" s="413">
        <f t="shared" si="3"/>
        <v>117.48133333333332</v>
      </c>
      <c r="M36" s="414">
        <f t="shared" si="4"/>
        <v>25.845893333333333</v>
      </c>
      <c r="N36" s="897">
        <v>44.43022222222222</v>
      </c>
      <c r="O36" s="546">
        <v>5.7077885692218571</v>
      </c>
      <c r="P36" s="547">
        <f t="shared" si="5"/>
        <v>4.4966504384292304E-2</v>
      </c>
    </row>
    <row r="37" spans="1:16" s="87" customFormat="1" x14ac:dyDescent="0.35">
      <c r="A37" s="158">
        <v>32</v>
      </c>
      <c r="B37" s="574" t="s">
        <v>1096</v>
      </c>
      <c r="C37" s="135">
        <v>4355.7</v>
      </c>
      <c r="D37" s="135"/>
      <c r="E37" s="135"/>
      <c r="F37" s="412">
        <f t="shared" si="2"/>
        <v>4355.7</v>
      </c>
      <c r="G37" s="135">
        <v>72</v>
      </c>
      <c r="H37" s="135"/>
      <c r="I37" s="135"/>
      <c r="J37" s="412">
        <f t="shared" si="0"/>
        <v>72</v>
      </c>
      <c r="K37" s="544">
        <f t="shared" si="1"/>
        <v>2.7826086956521737E-2</v>
      </c>
      <c r="L37" s="413">
        <f t="shared" si="3"/>
        <v>119.13599999999998</v>
      </c>
      <c r="M37" s="414">
        <f t="shared" si="4"/>
        <v>26.209919999999997</v>
      </c>
      <c r="N37" s="897">
        <v>45.055999999999997</v>
      </c>
      <c r="O37" s="546">
        <v>5.7881799575207573</v>
      </c>
      <c r="P37" s="547">
        <f t="shared" si="5"/>
        <v>4.5042151653585126E-2</v>
      </c>
    </row>
    <row r="38" spans="1:16" s="87" customFormat="1" x14ac:dyDescent="0.35">
      <c r="A38" s="158">
        <v>33</v>
      </c>
      <c r="B38" s="574" t="s">
        <v>1097</v>
      </c>
      <c r="C38" s="135">
        <v>105.7</v>
      </c>
      <c r="D38" s="135"/>
      <c r="E38" s="135"/>
      <c r="F38" s="412">
        <f t="shared" si="2"/>
        <v>105.7</v>
      </c>
      <c r="G38" s="135">
        <v>4</v>
      </c>
      <c r="H38" s="135"/>
      <c r="I38" s="135"/>
      <c r="J38" s="412">
        <f t="shared" si="0"/>
        <v>4</v>
      </c>
      <c r="K38" s="544">
        <f t="shared" si="1"/>
        <v>1.5458937198067632E-3</v>
      </c>
      <c r="L38" s="413">
        <f t="shared" si="3"/>
        <v>6.618666666666666</v>
      </c>
      <c r="M38" s="414">
        <f t="shared" si="4"/>
        <v>1.4561066666666664</v>
      </c>
      <c r="N38" s="897">
        <v>2.5031111111111111</v>
      </c>
      <c r="O38" s="546">
        <v>0.3215655531955976</v>
      </c>
      <c r="P38" s="547">
        <f t="shared" si="5"/>
        <v>0.10311684009120189</v>
      </c>
    </row>
    <row r="39" spans="1:16" s="87" customFormat="1" x14ac:dyDescent="0.35">
      <c r="A39" s="158">
        <v>34</v>
      </c>
      <c r="B39" s="574" t="s">
        <v>1098</v>
      </c>
      <c r="C39" s="135">
        <v>2349.19</v>
      </c>
      <c r="D39" s="135"/>
      <c r="E39" s="135"/>
      <c r="F39" s="412">
        <f t="shared" si="2"/>
        <v>2349.19</v>
      </c>
      <c r="G39" s="135">
        <v>40</v>
      </c>
      <c r="H39" s="135"/>
      <c r="I39" s="135"/>
      <c r="J39" s="412">
        <f t="shared" si="0"/>
        <v>40</v>
      </c>
      <c r="K39" s="544">
        <f t="shared" si="1"/>
        <v>1.5458937198067632E-2</v>
      </c>
      <c r="L39" s="413">
        <f t="shared" si="3"/>
        <v>66.186666666666667</v>
      </c>
      <c r="M39" s="414">
        <f t="shared" si="4"/>
        <v>14.561066666666667</v>
      </c>
      <c r="N39" s="897">
        <v>25.031111111111109</v>
      </c>
      <c r="O39" s="546">
        <v>3.2156555319559761</v>
      </c>
      <c r="P39" s="547">
        <f t="shared" si="5"/>
        <v>4.6396630317854418E-2</v>
      </c>
    </row>
    <row r="40" spans="1:16" s="87" customFormat="1" x14ac:dyDescent="0.35">
      <c r="A40" s="158">
        <v>35</v>
      </c>
      <c r="B40" s="574" t="s">
        <v>1099</v>
      </c>
      <c r="C40" s="135">
        <v>3321.01</v>
      </c>
      <c r="D40" s="135"/>
      <c r="E40" s="135"/>
      <c r="F40" s="412">
        <f t="shared" si="2"/>
        <v>3321.01</v>
      </c>
      <c r="G40" s="135">
        <v>119</v>
      </c>
      <c r="H40" s="135"/>
      <c r="I40" s="135"/>
      <c r="J40" s="412">
        <f t="shared" si="0"/>
        <v>119</v>
      </c>
      <c r="K40" s="544">
        <f t="shared" si="1"/>
        <v>4.5990338164251209E-2</v>
      </c>
      <c r="L40" s="413">
        <f t="shared" si="3"/>
        <v>196.90533333333332</v>
      </c>
      <c r="M40" s="414">
        <f t="shared" si="4"/>
        <v>43.319173333333332</v>
      </c>
      <c r="N40" s="897">
        <v>74.467555555555549</v>
      </c>
      <c r="O40" s="546">
        <v>9.5665752075690271</v>
      </c>
      <c r="P40" s="547">
        <f t="shared" si="5"/>
        <v>9.7638560988913381E-2</v>
      </c>
    </row>
    <row r="41" spans="1:16" s="87" customFormat="1" x14ac:dyDescent="0.35">
      <c r="A41" s="158">
        <v>36</v>
      </c>
      <c r="B41" s="574" t="s">
        <v>1100</v>
      </c>
      <c r="C41" s="135">
        <v>3969.9</v>
      </c>
      <c r="D41" s="135"/>
      <c r="E41" s="135"/>
      <c r="F41" s="412">
        <f t="shared" si="2"/>
        <v>3969.9</v>
      </c>
      <c r="G41" s="135">
        <v>107</v>
      </c>
      <c r="H41" s="135"/>
      <c r="I41" s="135"/>
      <c r="J41" s="412">
        <f t="shared" si="0"/>
        <v>107</v>
      </c>
      <c r="K41" s="544">
        <f t="shared" si="1"/>
        <v>4.1352657004830914E-2</v>
      </c>
      <c r="L41" s="413">
        <f t="shared" si="3"/>
        <v>177.04933333333332</v>
      </c>
      <c r="M41" s="414">
        <f t="shared" si="4"/>
        <v>38.950853333333335</v>
      </c>
      <c r="N41" s="897">
        <v>66.958222222222219</v>
      </c>
      <c r="O41" s="546">
        <v>8.6018785479822348</v>
      </c>
      <c r="P41" s="547">
        <f t="shared" si="5"/>
        <v>7.3442728390355191E-2</v>
      </c>
    </row>
    <row r="42" spans="1:16" s="87" customFormat="1" x14ac:dyDescent="0.35">
      <c r="A42" s="158">
        <v>37</v>
      </c>
      <c r="B42" s="574" t="s">
        <v>1101</v>
      </c>
      <c r="C42" s="135">
        <v>6582.1</v>
      </c>
      <c r="D42" s="135"/>
      <c r="E42" s="135"/>
      <c r="F42" s="412">
        <f t="shared" si="2"/>
        <v>6582.1</v>
      </c>
      <c r="G42" s="135">
        <v>118</v>
      </c>
      <c r="H42" s="135"/>
      <c r="I42" s="135"/>
      <c r="J42" s="412">
        <f t="shared" si="0"/>
        <v>118</v>
      </c>
      <c r="K42" s="544">
        <f t="shared" si="1"/>
        <v>4.5603864734299518E-2</v>
      </c>
      <c r="L42" s="413">
        <f t="shared" si="3"/>
        <v>195.25066666666666</v>
      </c>
      <c r="M42" s="414">
        <f t="shared" si="4"/>
        <v>42.955146666666664</v>
      </c>
      <c r="N42" s="897">
        <v>73.841777777777779</v>
      </c>
      <c r="O42" s="546">
        <v>9.4861838192701278</v>
      </c>
      <c r="P42" s="547">
        <f t="shared" si="5"/>
        <v>4.8849725001197372E-2</v>
      </c>
    </row>
    <row r="43" spans="1:16" s="87" customFormat="1" x14ac:dyDescent="0.35">
      <c r="A43" s="158">
        <v>38</v>
      </c>
      <c r="B43" s="574" t="s">
        <v>1102</v>
      </c>
      <c r="C43" s="135">
        <v>8461.27</v>
      </c>
      <c r="D43" s="135">
        <v>287.3</v>
      </c>
      <c r="E43" s="135"/>
      <c r="F43" s="412">
        <f t="shared" si="2"/>
        <v>8748.57</v>
      </c>
      <c r="G43" s="135">
        <v>156</v>
      </c>
      <c r="H43" s="135">
        <v>1</v>
      </c>
      <c r="I43" s="135"/>
      <c r="J43" s="412">
        <f t="shared" si="0"/>
        <v>157</v>
      </c>
      <c r="K43" s="544">
        <f t="shared" si="1"/>
        <v>6.0676328502415458E-2</v>
      </c>
      <c r="L43" s="413">
        <f t="shared" si="3"/>
        <v>259.78266666666667</v>
      </c>
      <c r="M43" s="414">
        <f t="shared" si="4"/>
        <v>57.152186666666665</v>
      </c>
      <c r="N43" s="897">
        <v>98.24711111111111</v>
      </c>
      <c r="O43" s="546">
        <v>12.621447962927206</v>
      </c>
      <c r="P43" s="547">
        <f t="shared" si="5"/>
        <v>4.889981018696446E-2</v>
      </c>
    </row>
    <row r="44" spans="1:16" s="87" customFormat="1" x14ac:dyDescent="0.35">
      <c r="A44" s="158">
        <v>39</v>
      </c>
      <c r="B44" s="574" t="s">
        <v>1103</v>
      </c>
      <c r="C44" s="135">
        <v>3715.24</v>
      </c>
      <c r="D44" s="135"/>
      <c r="E44" s="135">
        <v>109.3</v>
      </c>
      <c r="F44" s="412">
        <f t="shared" si="2"/>
        <v>3824.54</v>
      </c>
      <c r="G44" s="135">
        <v>105</v>
      </c>
      <c r="H44" s="135"/>
      <c r="I44" s="135">
        <v>1</v>
      </c>
      <c r="J44" s="412">
        <f t="shared" si="0"/>
        <v>106</v>
      </c>
      <c r="K44" s="544">
        <f t="shared" si="1"/>
        <v>4.0966183574879224E-2</v>
      </c>
      <c r="L44" s="413">
        <f t="shared" si="3"/>
        <v>175.39466666666664</v>
      </c>
      <c r="M44" s="414">
        <f t="shared" si="4"/>
        <v>38.58682666666666</v>
      </c>
      <c r="N44" s="897">
        <v>66.332444444444434</v>
      </c>
      <c r="O44" s="546">
        <v>8.5214871596833355</v>
      </c>
      <c r="P44" s="547">
        <f t="shared" si="5"/>
        <v>7.552161173303483E-2</v>
      </c>
    </row>
    <row r="45" spans="1:16" s="87" customFormat="1" x14ac:dyDescent="0.35">
      <c r="A45" s="158">
        <v>40</v>
      </c>
      <c r="B45" s="574" t="s">
        <v>1104</v>
      </c>
      <c r="C45" s="135">
        <v>355.8</v>
      </c>
      <c r="D45" s="135"/>
      <c r="E45" s="135"/>
      <c r="F45" s="412">
        <f t="shared" si="2"/>
        <v>355.8</v>
      </c>
      <c r="G45" s="135">
        <v>8</v>
      </c>
      <c r="H45" s="135"/>
      <c r="I45" s="135"/>
      <c r="J45" s="412">
        <f t="shared" si="0"/>
        <v>8</v>
      </c>
      <c r="K45" s="544">
        <f t="shared" si="1"/>
        <v>3.0917874396135265E-3</v>
      </c>
      <c r="L45" s="413">
        <f t="shared" si="3"/>
        <v>13.237333333333332</v>
      </c>
      <c r="M45" s="414">
        <f t="shared" si="4"/>
        <v>2.9122133333333329</v>
      </c>
      <c r="N45" s="897">
        <v>5.0062222222222221</v>
      </c>
      <c r="O45" s="546">
        <v>0.6431311063911952</v>
      </c>
      <c r="P45" s="547">
        <f t="shared" si="5"/>
        <v>6.1267284978302645E-2</v>
      </c>
    </row>
    <row r="46" spans="1:16" s="87" customFormat="1" x14ac:dyDescent="0.35">
      <c r="A46" s="158">
        <v>41</v>
      </c>
      <c r="B46" s="574" t="s">
        <v>1105</v>
      </c>
      <c r="C46" s="135">
        <v>907.4</v>
      </c>
      <c r="D46" s="135"/>
      <c r="E46" s="135"/>
      <c r="F46" s="412">
        <f t="shared" si="2"/>
        <v>907.4</v>
      </c>
      <c r="G46" s="135">
        <v>17</v>
      </c>
      <c r="H46" s="135"/>
      <c r="I46" s="135"/>
      <c r="J46" s="412">
        <f t="shared" si="0"/>
        <v>17</v>
      </c>
      <c r="K46" s="544">
        <f t="shared" si="1"/>
        <v>6.5700483091787436E-3</v>
      </c>
      <c r="L46" s="413">
        <f t="shared" si="3"/>
        <v>28.129333333333332</v>
      </c>
      <c r="M46" s="414">
        <f t="shared" si="4"/>
        <v>6.1884533333333334</v>
      </c>
      <c r="N46" s="897">
        <v>10.638222222222222</v>
      </c>
      <c r="O46" s="546">
        <v>1.3666536010812897</v>
      </c>
      <c r="P46" s="547">
        <f t="shared" si="5"/>
        <v>5.1049881518591779E-2</v>
      </c>
    </row>
    <row r="47" spans="1:16" s="87" customFormat="1" x14ac:dyDescent="0.35">
      <c r="A47" s="158">
        <v>42</v>
      </c>
      <c r="B47" s="574" t="s">
        <v>1106</v>
      </c>
      <c r="C47" s="135">
        <v>2273.6</v>
      </c>
      <c r="D47" s="135"/>
      <c r="E47" s="135"/>
      <c r="F47" s="412">
        <f t="shared" si="2"/>
        <v>2273.6</v>
      </c>
      <c r="G47" s="135">
        <v>40</v>
      </c>
      <c r="H47" s="135"/>
      <c r="I47" s="135"/>
      <c r="J47" s="412">
        <f t="shared" si="0"/>
        <v>40</v>
      </c>
      <c r="K47" s="544">
        <f t="shared" si="1"/>
        <v>1.5458937198067632E-2</v>
      </c>
      <c r="L47" s="413">
        <f t="shared" si="3"/>
        <v>66.186666666666667</v>
      </c>
      <c r="M47" s="414">
        <f t="shared" si="4"/>
        <v>14.561066666666667</v>
      </c>
      <c r="N47" s="897">
        <v>25.031111111111109</v>
      </c>
      <c r="O47" s="546">
        <v>3.2156555319559761</v>
      </c>
      <c r="P47" s="547">
        <f t="shared" si="5"/>
        <v>4.7939171347818624E-2</v>
      </c>
    </row>
    <row r="48" spans="1:16" s="87" customFormat="1" x14ac:dyDescent="0.35">
      <c r="A48" s="158">
        <v>43</v>
      </c>
      <c r="B48" s="574" t="s">
        <v>1107</v>
      </c>
      <c r="C48" s="135">
        <v>154.1</v>
      </c>
      <c r="D48" s="135"/>
      <c r="E48" s="135"/>
      <c r="F48" s="412">
        <f t="shared" si="2"/>
        <v>154.1</v>
      </c>
      <c r="G48" s="135">
        <v>3</v>
      </c>
      <c r="H48" s="135"/>
      <c r="I48" s="135"/>
      <c r="J48" s="412">
        <f t="shared" si="0"/>
        <v>3</v>
      </c>
      <c r="K48" s="544">
        <f t="shared" si="1"/>
        <v>1.1594202898550724E-3</v>
      </c>
      <c r="L48" s="413">
        <f t="shared" si="3"/>
        <v>4.9639999999999995</v>
      </c>
      <c r="M48" s="414">
        <f t="shared" si="4"/>
        <v>1.0920799999999999</v>
      </c>
      <c r="N48" s="897">
        <v>1.8773333333333333</v>
      </c>
      <c r="O48" s="546">
        <v>0.24117416489669821</v>
      </c>
      <c r="P48" s="547">
        <f t="shared" si="5"/>
        <v>5.3047290708825648E-2</v>
      </c>
    </row>
    <row r="49" spans="1:16" s="87" customFormat="1" x14ac:dyDescent="0.35">
      <c r="A49" s="158">
        <v>44</v>
      </c>
      <c r="B49" s="574" t="s">
        <v>1108</v>
      </c>
      <c r="C49" s="135">
        <v>93.9</v>
      </c>
      <c r="D49" s="135"/>
      <c r="E49" s="135"/>
      <c r="F49" s="412">
        <f t="shared" si="2"/>
        <v>93.9</v>
      </c>
      <c r="G49" s="135">
        <v>3</v>
      </c>
      <c r="H49" s="135"/>
      <c r="I49" s="135"/>
      <c r="J49" s="412">
        <f t="shared" si="0"/>
        <v>3</v>
      </c>
      <c r="K49" s="544">
        <f t="shared" si="1"/>
        <v>1.1594202898550724E-3</v>
      </c>
      <c r="L49" s="413">
        <f t="shared" si="3"/>
        <v>4.9639999999999995</v>
      </c>
      <c r="M49" s="414">
        <f t="shared" si="4"/>
        <v>1.0920799999999999</v>
      </c>
      <c r="N49" s="897">
        <v>1.8773333333333333</v>
      </c>
      <c r="O49" s="546">
        <v>0.24117416489669821</v>
      </c>
      <c r="P49" s="547">
        <f t="shared" si="5"/>
        <v>8.7056309885303856E-2</v>
      </c>
    </row>
    <row r="50" spans="1:16" s="87" customFormat="1" x14ac:dyDescent="0.35">
      <c r="A50" s="158">
        <v>45</v>
      </c>
      <c r="B50" s="574" t="s">
        <v>1109</v>
      </c>
      <c r="C50" s="135">
        <v>296.10000000000002</v>
      </c>
      <c r="D50" s="135"/>
      <c r="E50" s="135"/>
      <c r="F50" s="412">
        <f t="shared" si="2"/>
        <v>296.10000000000002</v>
      </c>
      <c r="G50" s="135">
        <v>9</v>
      </c>
      <c r="H50" s="135"/>
      <c r="I50" s="135"/>
      <c r="J50" s="412">
        <f t="shared" si="0"/>
        <v>9</v>
      </c>
      <c r="K50" s="544">
        <f t="shared" si="1"/>
        <v>3.4782608695652171E-3</v>
      </c>
      <c r="L50" s="413">
        <f t="shared" si="3"/>
        <v>14.891999999999998</v>
      </c>
      <c r="M50" s="414">
        <f t="shared" si="4"/>
        <v>3.2762399999999996</v>
      </c>
      <c r="N50" s="897">
        <v>5.6319999999999997</v>
      </c>
      <c r="O50" s="546">
        <v>0.72352249469009466</v>
      </c>
      <c r="P50" s="547">
        <f t="shared" si="5"/>
        <v>8.2822568371124922E-2</v>
      </c>
    </row>
    <row r="51" spans="1:16" s="87" customFormat="1" x14ac:dyDescent="0.35">
      <c r="A51" s="158">
        <v>46</v>
      </c>
      <c r="B51" s="574" t="s">
        <v>1042</v>
      </c>
      <c r="C51" s="135">
        <v>4177.21</v>
      </c>
      <c r="D51" s="135">
        <v>6.6</v>
      </c>
      <c r="E51" s="135"/>
      <c r="F51" s="412">
        <f t="shared" si="2"/>
        <v>4183.8100000000004</v>
      </c>
      <c r="G51" s="135">
        <v>108</v>
      </c>
      <c r="H51" s="135"/>
      <c r="I51" s="135"/>
      <c r="J51" s="412">
        <f t="shared" si="0"/>
        <v>108</v>
      </c>
      <c r="K51" s="544">
        <f t="shared" si="1"/>
        <v>4.1739130434782605E-2</v>
      </c>
      <c r="L51" s="413">
        <f t="shared" si="3"/>
        <v>178.70399999999998</v>
      </c>
      <c r="M51" s="414">
        <f t="shared" si="4"/>
        <v>39.314879999999995</v>
      </c>
      <c r="N51" s="897">
        <v>67.584000000000003</v>
      </c>
      <c r="O51" s="546">
        <v>8.682269936281136</v>
      </c>
      <c r="P51" s="547">
        <f t="shared" si="5"/>
        <v>7.033903306705637E-2</v>
      </c>
    </row>
    <row r="52" spans="1:16" s="87" customFormat="1" x14ac:dyDescent="0.35">
      <c r="A52" s="158">
        <v>47</v>
      </c>
      <c r="B52" s="574" t="s">
        <v>1043</v>
      </c>
      <c r="C52" s="135">
        <v>4140.68</v>
      </c>
      <c r="D52" s="135"/>
      <c r="E52" s="135"/>
      <c r="F52" s="412">
        <f t="shared" si="2"/>
        <v>4140.68</v>
      </c>
      <c r="G52" s="135">
        <v>108</v>
      </c>
      <c r="H52" s="135"/>
      <c r="I52" s="135"/>
      <c r="J52" s="412">
        <f t="shared" si="0"/>
        <v>108</v>
      </c>
      <c r="K52" s="544">
        <f t="shared" si="1"/>
        <v>4.1739130434782605E-2</v>
      </c>
      <c r="L52" s="413">
        <f t="shared" si="3"/>
        <v>178.70399999999998</v>
      </c>
      <c r="M52" s="414">
        <f t="shared" si="4"/>
        <v>39.314879999999995</v>
      </c>
      <c r="N52" s="897">
        <v>67.584000000000003</v>
      </c>
      <c r="O52" s="546">
        <v>8.682269936281136</v>
      </c>
      <c r="P52" s="547">
        <f t="shared" si="5"/>
        <v>7.1071695937933166E-2</v>
      </c>
    </row>
    <row r="53" spans="1:16" s="87" customFormat="1" x14ac:dyDescent="0.35">
      <c r="A53" s="158">
        <v>48</v>
      </c>
      <c r="B53" s="574" t="s">
        <v>2157</v>
      </c>
      <c r="C53" s="135">
        <v>7831.81</v>
      </c>
      <c r="D53" s="135"/>
      <c r="E53" s="135"/>
      <c r="F53" s="412">
        <f t="shared" si="2"/>
        <v>7831.81</v>
      </c>
      <c r="G53" s="135">
        <v>162</v>
      </c>
      <c r="H53" s="135"/>
      <c r="I53" s="135"/>
      <c r="J53" s="412">
        <f t="shared" si="0"/>
        <v>162</v>
      </c>
      <c r="K53" s="544">
        <f t="shared" si="1"/>
        <v>6.2608695652173918E-2</v>
      </c>
      <c r="L53" s="413">
        <f t="shared" si="3"/>
        <v>268.05599999999998</v>
      </c>
      <c r="M53" s="414">
        <f t="shared" si="4"/>
        <v>58.972319999999996</v>
      </c>
      <c r="N53" s="897">
        <v>101.376</v>
      </c>
      <c r="O53" s="546">
        <v>13.023404904421703</v>
      </c>
      <c r="P53" s="547">
        <f t="shared" si="5"/>
        <v>5.6363436409261926E-2</v>
      </c>
    </row>
    <row r="54" spans="1:16" s="87" customFormat="1" x14ac:dyDescent="0.35">
      <c r="A54" s="158">
        <v>49</v>
      </c>
      <c r="B54" s="574" t="s">
        <v>2175</v>
      </c>
      <c r="C54" s="135">
        <v>996.1</v>
      </c>
      <c r="D54" s="135"/>
      <c r="E54" s="135"/>
      <c r="F54" s="412">
        <f t="shared" si="2"/>
        <v>996.1</v>
      </c>
      <c r="G54" s="135">
        <v>35</v>
      </c>
      <c r="H54" s="135"/>
      <c r="I54" s="135"/>
      <c r="J54" s="412">
        <f t="shared" si="0"/>
        <v>35</v>
      </c>
      <c r="K54" s="544">
        <f t="shared" si="1"/>
        <v>1.3526570048309178E-2</v>
      </c>
      <c r="L54" s="413">
        <f t="shared" si="3"/>
        <v>57.913333333333327</v>
      </c>
      <c r="M54" s="414">
        <f t="shared" si="4"/>
        <v>12.740933333333333</v>
      </c>
      <c r="N54" s="897">
        <v>21.902222222222221</v>
      </c>
      <c r="O54" s="546">
        <v>2.8136985904614793</v>
      </c>
      <c r="P54" s="547">
        <f t="shared" si="5"/>
        <v>9.5743587470485253E-2</v>
      </c>
    </row>
    <row r="55" spans="1:16" s="87" customFormat="1" x14ac:dyDescent="0.35">
      <c r="A55" s="158">
        <v>50</v>
      </c>
      <c r="B55" s="574" t="s">
        <v>2177</v>
      </c>
      <c r="C55" s="135">
        <v>533.79999999999995</v>
      </c>
      <c r="D55" s="135"/>
      <c r="E55" s="135"/>
      <c r="F55" s="412">
        <f t="shared" si="2"/>
        <v>533.79999999999995</v>
      </c>
      <c r="G55" s="135">
        <v>12</v>
      </c>
      <c r="H55" s="135"/>
      <c r="I55" s="135"/>
      <c r="J55" s="412">
        <f t="shared" si="0"/>
        <v>12</v>
      </c>
      <c r="K55" s="544">
        <f t="shared" si="1"/>
        <v>4.6376811594202897E-3</v>
      </c>
      <c r="L55" s="413">
        <f t="shared" si="3"/>
        <v>19.855999999999998</v>
      </c>
      <c r="M55" s="414">
        <f t="shared" si="4"/>
        <v>4.3683199999999998</v>
      </c>
      <c r="N55" s="897">
        <v>7.5093333333333332</v>
      </c>
      <c r="O55" s="546">
        <v>0.96469665958679285</v>
      </c>
      <c r="P55" s="547">
        <f t="shared" si="5"/>
        <v>6.1255807405245659E-2</v>
      </c>
    </row>
    <row r="56" spans="1:16" s="87" customFormat="1" x14ac:dyDescent="0.35">
      <c r="A56" s="158">
        <v>51</v>
      </c>
      <c r="B56" s="574" t="s">
        <v>2176</v>
      </c>
      <c r="C56" s="135">
        <v>987.3</v>
      </c>
      <c r="D56" s="135"/>
      <c r="E56" s="135"/>
      <c r="F56" s="412">
        <f t="shared" si="2"/>
        <v>987.3</v>
      </c>
      <c r="G56" s="135">
        <v>34</v>
      </c>
      <c r="H56" s="135"/>
      <c r="I56" s="135"/>
      <c r="J56" s="412">
        <f t="shared" si="0"/>
        <v>34</v>
      </c>
      <c r="K56" s="544">
        <f t="shared" si="1"/>
        <v>1.3140096618357487E-2</v>
      </c>
      <c r="L56" s="413">
        <f t="shared" si="3"/>
        <v>56.258666666666663</v>
      </c>
      <c r="M56" s="414">
        <f t="shared" si="4"/>
        <v>12.376906666666667</v>
      </c>
      <c r="N56" s="897">
        <v>21.276444444444444</v>
      </c>
      <c r="O56" s="546">
        <v>2.7333072021625795</v>
      </c>
      <c r="P56" s="547">
        <f t="shared" si="5"/>
        <v>9.3837055585881055E-2</v>
      </c>
    </row>
    <row r="57" spans="1:16" s="87" customFormat="1" x14ac:dyDescent="0.35">
      <c r="A57" s="158">
        <v>52</v>
      </c>
      <c r="B57" s="574" t="s">
        <v>2178</v>
      </c>
      <c r="C57" s="135">
        <v>442.6</v>
      </c>
      <c r="D57" s="135"/>
      <c r="E57" s="135"/>
      <c r="F57" s="412">
        <f t="shared" si="2"/>
        <v>442.6</v>
      </c>
      <c r="G57" s="135">
        <v>11</v>
      </c>
      <c r="H57" s="135"/>
      <c r="I57" s="135"/>
      <c r="J57" s="412">
        <f t="shared" si="0"/>
        <v>11</v>
      </c>
      <c r="K57" s="544">
        <f t="shared" si="1"/>
        <v>4.2512077294685991E-3</v>
      </c>
      <c r="L57" s="413">
        <f t="shared" si="3"/>
        <v>18.201333333333334</v>
      </c>
      <c r="M57" s="414">
        <f t="shared" si="4"/>
        <v>4.0042933333333339</v>
      </c>
      <c r="N57" s="897">
        <v>6.8835555555555565</v>
      </c>
      <c r="O57" s="546">
        <v>0.88430527128789327</v>
      </c>
      <c r="P57" s="547">
        <f t="shared" si="5"/>
        <v>6.7721390631518566E-2</v>
      </c>
    </row>
    <row r="58" spans="1:16" s="87" customFormat="1" x14ac:dyDescent="0.35">
      <c r="A58" s="158">
        <v>53</v>
      </c>
      <c r="B58" s="577" t="s">
        <v>2198</v>
      </c>
      <c r="C58" s="31">
        <v>7013.2</v>
      </c>
      <c r="D58" s="31"/>
      <c r="E58" s="31"/>
      <c r="F58" s="31">
        <f t="shared" ref="F58:F64" si="6">C58+D58+E58</f>
        <v>7013.2</v>
      </c>
      <c r="G58" s="31">
        <v>226</v>
      </c>
      <c r="H58" s="31"/>
      <c r="I58" s="31"/>
      <c r="J58" s="31">
        <f t="shared" ref="J58:J64" si="7">G58+H58+I58</f>
        <v>226</v>
      </c>
      <c r="K58" s="544">
        <f t="shared" si="1"/>
        <v>8.734299516908213E-2</v>
      </c>
      <c r="L58" s="413">
        <f t="shared" si="3"/>
        <v>373.9546666666667</v>
      </c>
      <c r="M58" s="414">
        <f t="shared" si="4"/>
        <v>82.270026666666681</v>
      </c>
      <c r="N58" s="897">
        <v>141.42577777777777</v>
      </c>
      <c r="O58" s="546">
        <v>18.168453755551262</v>
      </c>
      <c r="P58" s="547">
        <f t="shared" si="5"/>
        <v>8.780855028612651E-2</v>
      </c>
    </row>
    <row r="59" spans="1:16" s="87" customFormat="1" x14ac:dyDescent="0.35">
      <c r="A59" s="158">
        <v>54</v>
      </c>
      <c r="B59" s="577" t="s">
        <v>2188</v>
      </c>
      <c r="C59" s="31">
        <v>8402.66</v>
      </c>
      <c r="D59" s="31"/>
      <c r="E59" s="31"/>
      <c r="F59" s="31">
        <f t="shared" si="6"/>
        <v>8402.66</v>
      </c>
      <c r="G59" s="31">
        <v>342</v>
      </c>
      <c r="H59" s="31"/>
      <c r="I59" s="31"/>
      <c r="J59" s="31">
        <f t="shared" si="7"/>
        <v>342</v>
      </c>
      <c r="K59" s="544">
        <f t="shared" si="1"/>
        <v>0.13217391304347825</v>
      </c>
      <c r="L59" s="413">
        <f t="shared" si="3"/>
        <v>565.89599999999996</v>
      </c>
      <c r="M59" s="414">
        <f t="shared" si="4"/>
        <v>124.49712</v>
      </c>
      <c r="N59" s="897">
        <v>214.01599999999999</v>
      </c>
      <c r="O59" s="546">
        <v>27.493854798223591</v>
      </c>
      <c r="P59" s="547">
        <f t="shared" si="5"/>
        <v>0.11090571019156117</v>
      </c>
    </row>
    <row r="60" spans="1:16" s="87" customFormat="1" x14ac:dyDescent="0.35">
      <c r="A60" s="158">
        <v>55</v>
      </c>
      <c r="B60" s="574" t="s">
        <v>2184</v>
      </c>
      <c r="C60" s="25">
        <v>2601.63</v>
      </c>
      <c r="D60" s="25"/>
      <c r="E60" s="25"/>
      <c r="F60" s="31">
        <f t="shared" si="6"/>
        <v>2601.63</v>
      </c>
      <c r="G60" s="25">
        <v>54</v>
      </c>
      <c r="H60" s="25"/>
      <c r="I60" s="25"/>
      <c r="J60" s="31">
        <f t="shared" si="7"/>
        <v>54</v>
      </c>
      <c r="K60" s="544">
        <f t="shared" si="1"/>
        <v>2.0869565217391303E-2</v>
      </c>
      <c r="L60" s="413">
        <f t="shared" si="3"/>
        <v>89.35199999999999</v>
      </c>
      <c r="M60" s="414">
        <f t="shared" si="4"/>
        <v>19.657439999999998</v>
      </c>
      <c r="N60" s="897">
        <v>33.792000000000002</v>
      </c>
      <c r="O60" s="546">
        <v>4.341134968140568</v>
      </c>
      <c r="P60" s="547">
        <f t="shared" si="5"/>
        <v>5.655784064918553E-2</v>
      </c>
    </row>
    <row r="61" spans="1:16" s="87" customFormat="1" x14ac:dyDescent="0.35">
      <c r="A61" s="158">
        <v>56</v>
      </c>
      <c r="B61" s="574" t="s">
        <v>2183</v>
      </c>
      <c r="C61" s="25">
        <v>2594.2600000000002</v>
      </c>
      <c r="D61" s="25"/>
      <c r="E61" s="25"/>
      <c r="F61" s="31">
        <f t="shared" si="6"/>
        <v>2594.2600000000002</v>
      </c>
      <c r="G61" s="25">
        <v>54</v>
      </c>
      <c r="H61" s="25"/>
      <c r="I61" s="25"/>
      <c r="J61" s="31">
        <f t="shared" si="7"/>
        <v>54</v>
      </c>
      <c r="K61" s="544">
        <f t="shared" si="1"/>
        <v>2.0869565217391303E-2</v>
      </c>
      <c r="L61" s="413">
        <f t="shared" si="3"/>
        <v>89.35199999999999</v>
      </c>
      <c r="M61" s="414">
        <f t="shared" si="4"/>
        <v>19.657439999999998</v>
      </c>
      <c r="N61" s="897">
        <v>33.792000000000002</v>
      </c>
      <c r="O61" s="546">
        <v>4.341134968140568</v>
      </c>
      <c r="P61" s="547">
        <f t="shared" si="5"/>
        <v>5.6718515094146521E-2</v>
      </c>
    </row>
    <row r="62" spans="1:16" s="87" customFormat="1" x14ac:dyDescent="0.35">
      <c r="A62" s="158">
        <v>57</v>
      </c>
      <c r="B62" s="574" t="s">
        <v>2186</v>
      </c>
      <c r="C62" s="25">
        <v>2653.52</v>
      </c>
      <c r="D62" s="25"/>
      <c r="E62" s="25"/>
      <c r="F62" s="31">
        <f t="shared" si="6"/>
        <v>2653.52</v>
      </c>
      <c r="G62" s="25">
        <v>72</v>
      </c>
      <c r="H62" s="25"/>
      <c r="I62" s="25"/>
      <c r="J62" s="31">
        <f t="shared" si="7"/>
        <v>72</v>
      </c>
      <c r="K62" s="544">
        <f t="shared" si="1"/>
        <v>2.7826086956521737E-2</v>
      </c>
      <c r="L62" s="413">
        <f t="shared" si="3"/>
        <v>119.13599999999998</v>
      </c>
      <c r="M62" s="414">
        <f t="shared" si="4"/>
        <v>26.209919999999997</v>
      </c>
      <c r="N62" s="897">
        <v>45.055999999999997</v>
      </c>
      <c r="O62" s="546">
        <v>5.7881799575207573</v>
      </c>
      <c r="P62" s="547">
        <f t="shared" si="5"/>
        <v>7.3935790933371798E-2</v>
      </c>
    </row>
    <row r="63" spans="1:16" s="87" customFormat="1" x14ac:dyDescent="0.35">
      <c r="A63" s="158">
        <v>58</v>
      </c>
      <c r="B63" s="575" t="s">
        <v>2187</v>
      </c>
      <c r="C63" s="25">
        <v>2150.9</v>
      </c>
      <c r="D63" s="25"/>
      <c r="E63" s="25"/>
      <c r="F63" s="31">
        <f t="shared" si="6"/>
        <v>2150.9</v>
      </c>
      <c r="G63" s="25">
        <v>40</v>
      </c>
      <c r="H63" s="25"/>
      <c r="I63" s="25"/>
      <c r="J63" s="31">
        <f>G63+H63+I63</f>
        <v>40</v>
      </c>
      <c r="K63" s="544">
        <f t="shared" si="1"/>
        <v>1.5458937198067632E-2</v>
      </c>
      <c r="L63" s="413">
        <f t="shared" si="3"/>
        <v>66.186666666666667</v>
      </c>
      <c r="M63" s="414">
        <f t="shared" si="4"/>
        <v>14.561066666666667</v>
      </c>
      <c r="N63" s="897">
        <v>25.031111111111109</v>
      </c>
      <c r="O63" s="546">
        <v>3.2156555319559761</v>
      </c>
      <c r="P63" s="547">
        <f t="shared" si="5"/>
        <v>5.067390393621294E-2</v>
      </c>
    </row>
    <row r="64" spans="1:16" s="87" customFormat="1" x14ac:dyDescent="0.35">
      <c r="A64" s="158">
        <v>59</v>
      </c>
      <c r="B64" s="575" t="s">
        <v>2194</v>
      </c>
      <c r="C64" s="31">
        <v>3353.7</v>
      </c>
      <c r="D64" s="31"/>
      <c r="E64" s="31"/>
      <c r="F64" s="31">
        <f t="shared" si="6"/>
        <v>3353.7</v>
      </c>
      <c r="G64" s="31">
        <v>114</v>
      </c>
      <c r="H64" s="31"/>
      <c r="I64" s="31"/>
      <c r="J64" s="31">
        <f t="shared" si="7"/>
        <v>114</v>
      </c>
      <c r="K64" s="544">
        <f>2/5175*J64</f>
        <v>4.4057971014492756E-2</v>
      </c>
      <c r="L64" s="413">
        <f t="shared" si="3"/>
        <v>188.63200000000001</v>
      </c>
      <c r="M64" s="414">
        <f t="shared" si="4"/>
        <v>41.499040000000001</v>
      </c>
      <c r="N64" s="897">
        <v>71.338666666666683</v>
      </c>
      <c r="O64" s="546">
        <v>9.1646182660745321</v>
      </c>
      <c r="P64" s="547">
        <f t="shared" si="5"/>
        <v>9.2624362624188578E-2</v>
      </c>
    </row>
    <row r="65" spans="1:17" s="87" customFormat="1" x14ac:dyDescent="0.35">
      <c r="A65" s="158"/>
      <c r="B65" s="578" t="s">
        <v>1124</v>
      </c>
      <c r="C65" s="388">
        <f>SUM(C6:C64)</f>
        <v>249595.68</v>
      </c>
      <c r="D65" s="388">
        <f t="shared" ref="D65:O65" si="8">SUM(D6:D64)</f>
        <v>1319.2</v>
      </c>
      <c r="E65" s="388">
        <f t="shared" si="8"/>
        <v>1116.55</v>
      </c>
      <c r="F65" s="388">
        <f t="shared" si="8"/>
        <v>252031.43000000002</v>
      </c>
      <c r="G65" s="388">
        <f t="shared" si="8"/>
        <v>5155</v>
      </c>
      <c r="H65" s="388">
        <f t="shared" si="8"/>
        <v>7</v>
      </c>
      <c r="I65" s="388">
        <f t="shared" si="8"/>
        <v>13</v>
      </c>
      <c r="J65" s="388">
        <f t="shared" si="8"/>
        <v>5175</v>
      </c>
      <c r="K65" s="388">
        <f t="shared" si="8"/>
        <v>1.9999999999999987</v>
      </c>
      <c r="L65" s="413">
        <f t="shared" si="3"/>
        <v>8562.8999999999942</v>
      </c>
      <c r="M65" s="388">
        <f t="shared" si="8"/>
        <v>1883.8379999999993</v>
      </c>
      <c r="N65" s="388">
        <f>SUM(N6:N64)</f>
        <v>3238.3999999999996</v>
      </c>
      <c r="O65" s="388">
        <f t="shared" si="8"/>
        <v>416.0254344468043</v>
      </c>
      <c r="P65" s="547">
        <f t="shared" si="5"/>
        <v>5.5950019544970232E-2</v>
      </c>
    </row>
    <row r="66" spans="1:17" s="87" customFormat="1" ht="20" x14ac:dyDescent="0.4">
      <c r="A66" s="548" t="s">
        <v>1343</v>
      </c>
      <c r="B66" s="410"/>
      <c r="C66" s="549"/>
      <c r="D66" s="549"/>
      <c r="E66" s="549"/>
      <c r="F66" s="549"/>
      <c r="G66" s="549"/>
      <c r="H66" s="549"/>
      <c r="I66" s="549"/>
      <c r="J66" s="549"/>
      <c r="K66" s="549"/>
      <c r="L66" s="413">
        <f t="shared" si="3"/>
        <v>0</v>
      </c>
      <c r="M66" s="414"/>
      <c r="N66" s="545"/>
      <c r="O66" s="546"/>
      <c r="P66" s="547"/>
    </row>
    <row r="67" spans="1:17" s="87" customFormat="1" x14ac:dyDescent="0.35">
      <c r="A67" s="25">
        <v>2</v>
      </c>
      <c r="B67" s="574" t="s">
        <v>1110</v>
      </c>
      <c r="C67" s="25">
        <v>7517.84</v>
      </c>
      <c r="D67" s="25"/>
      <c r="E67" s="25">
        <v>47.9</v>
      </c>
      <c r="F67" s="412">
        <f t="shared" si="2"/>
        <v>7565.74</v>
      </c>
      <c r="G67" s="135">
        <v>165</v>
      </c>
      <c r="H67" s="135">
        <v>1</v>
      </c>
      <c r="I67" s="135"/>
      <c r="J67" s="412">
        <f t="shared" si="0"/>
        <v>166</v>
      </c>
      <c r="K67" s="864">
        <f t="shared" ref="K67:K80" si="9">2/1584*J67</f>
        <v>0.20959595959595961</v>
      </c>
      <c r="L67" s="413">
        <f t="shared" si="3"/>
        <v>897.37462121212127</v>
      </c>
      <c r="M67" s="414">
        <f t="shared" si="4"/>
        <v>197.42241666666669</v>
      </c>
      <c r="N67" s="545">
        <v>320.67191601049871</v>
      </c>
      <c r="O67" s="546">
        <v>33.501503635482308</v>
      </c>
      <c r="P67" s="547">
        <f t="shared" si="5"/>
        <v>0.1915173476123643</v>
      </c>
    </row>
    <row r="68" spans="1:17" s="87" customFormat="1" x14ac:dyDescent="0.35">
      <c r="A68" s="25">
        <v>3</v>
      </c>
      <c r="B68" s="574" t="s">
        <v>1111</v>
      </c>
      <c r="C68" s="25">
        <v>7217.2</v>
      </c>
      <c r="D68" s="25"/>
      <c r="E68" s="25"/>
      <c r="F68" s="412">
        <f t="shared" si="2"/>
        <v>7217.2</v>
      </c>
      <c r="G68" s="135">
        <v>120</v>
      </c>
      <c r="H68" s="135"/>
      <c r="I68" s="135"/>
      <c r="J68" s="412">
        <f t="shared" si="0"/>
        <v>120</v>
      </c>
      <c r="K68" s="864">
        <f t="shared" si="9"/>
        <v>0.15151515151515152</v>
      </c>
      <c r="L68" s="413">
        <f t="shared" si="3"/>
        <v>648.7045454545455</v>
      </c>
      <c r="M68" s="414">
        <f t="shared" ref="M68:M120" si="10">L68*0.22</f>
        <v>142.715</v>
      </c>
      <c r="N68" s="545">
        <v>231.81102362204723</v>
      </c>
      <c r="O68" s="546">
        <v>24.217954435288416</v>
      </c>
      <c r="P68" s="547">
        <f t="shared" si="5"/>
        <v>0.14513225676327124</v>
      </c>
      <c r="Q68" s="550"/>
    </row>
    <row r="69" spans="1:17" s="552" customFormat="1" x14ac:dyDescent="0.35">
      <c r="A69" s="25">
        <v>4</v>
      </c>
      <c r="B69" s="574" t="s">
        <v>1112</v>
      </c>
      <c r="C69" s="25">
        <v>6362.5</v>
      </c>
      <c r="D69" s="25"/>
      <c r="E69" s="25">
        <v>72.7</v>
      </c>
      <c r="F69" s="412">
        <f t="shared" si="2"/>
        <v>6435.2</v>
      </c>
      <c r="G69" s="415">
        <v>106</v>
      </c>
      <c r="H69" s="415"/>
      <c r="I69" s="415">
        <v>1</v>
      </c>
      <c r="J69" s="412">
        <f t="shared" si="0"/>
        <v>107</v>
      </c>
      <c r="K69" s="864">
        <f t="shared" si="9"/>
        <v>0.13510101010101011</v>
      </c>
      <c r="L69" s="413">
        <f t="shared" si="3"/>
        <v>578.42821969696968</v>
      </c>
      <c r="M69" s="414">
        <f t="shared" si="10"/>
        <v>127.25420833333332</v>
      </c>
      <c r="N69" s="545">
        <v>206.69816272965878</v>
      </c>
      <c r="O69" s="546">
        <v>21.594342704798837</v>
      </c>
      <c r="P69" s="547">
        <f t="shared" ref="P69:P130" si="11">(L69+M69+N69+O69)/F69</f>
        <v>0.14513533898942699</v>
      </c>
      <c r="Q69" s="551"/>
    </row>
    <row r="70" spans="1:17" s="87" customFormat="1" x14ac:dyDescent="0.35">
      <c r="A70" s="25">
        <v>5</v>
      </c>
      <c r="B70" s="574" t="s">
        <v>1113</v>
      </c>
      <c r="C70" s="25">
        <v>8881.51</v>
      </c>
      <c r="D70" s="25"/>
      <c r="E70" s="25"/>
      <c r="F70" s="412">
        <f t="shared" si="2"/>
        <v>8881.51</v>
      </c>
      <c r="G70" s="135">
        <v>144</v>
      </c>
      <c r="H70" s="135"/>
      <c r="I70" s="135"/>
      <c r="J70" s="412">
        <f t="shared" si="0"/>
        <v>144</v>
      </c>
      <c r="K70" s="864">
        <f t="shared" si="9"/>
        <v>0.18181818181818182</v>
      </c>
      <c r="L70" s="413">
        <f t="shared" si="3"/>
        <v>778.44545454545448</v>
      </c>
      <c r="M70" s="414">
        <f t="shared" si="10"/>
        <v>171.25799999999998</v>
      </c>
      <c r="N70" s="545">
        <v>278.17322834645671</v>
      </c>
      <c r="O70" s="546">
        <v>29.061545322346102</v>
      </c>
      <c r="P70" s="547">
        <f t="shared" si="11"/>
        <v>0.14152303248144257</v>
      </c>
    </row>
    <row r="71" spans="1:17" s="87" customFormat="1" x14ac:dyDescent="0.35">
      <c r="A71" s="25">
        <v>6</v>
      </c>
      <c r="B71" s="574" t="s">
        <v>1114</v>
      </c>
      <c r="C71" s="25">
        <v>7938.92</v>
      </c>
      <c r="D71" s="25"/>
      <c r="E71" s="25"/>
      <c r="F71" s="412">
        <f t="shared" si="2"/>
        <v>7938.92</v>
      </c>
      <c r="G71" s="135">
        <v>213</v>
      </c>
      <c r="H71" s="135"/>
      <c r="I71" s="135"/>
      <c r="J71" s="412">
        <f t="shared" si="0"/>
        <v>213</v>
      </c>
      <c r="K71" s="864">
        <f t="shared" si="9"/>
        <v>0.26893939393939398</v>
      </c>
      <c r="L71" s="413">
        <f t="shared" ref="L71:L134" si="12">K71*4281.45</f>
        <v>1151.4505681818182</v>
      </c>
      <c r="M71" s="414">
        <f t="shared" si="10"/>
        <v>253.31912500000001</v>
      </c>
      <c r="N71" s="545">
        <v>411.46456692913387</v>
      </c>
      <c r="O71" s="546">
        <v>42.986869122636939</v>
      </c>
      <c r="P71" s="547">
        <f t="shared" si="11"/>
        <v>0.23419068704982404</v>
      </c>
    </row>
    <row r="72" spans="1:17" s="87" customFormat="1" x14ac:dyDescent="0.35">
      <c r="A72" s="25">
        <v>7</v>
      </c>
      <c r="B72" s="574" t="s">
        <v>1115</v>
      </c>
      <c r="C72" s="25">
        <v>7102.99</v>
      </c>
      <c r="D72" s="25"/>
      <c r="E72" s="25"/>
      <c r="F72" s="412">
        <f t="shared" si="2"/>
        <v>7102.99</v>
      </c>
      <c r="G72" s="135">
        <v>108</v>
      </c>
      <c r="H72" s="135"/>
      <c r="I72" s="135"/>
      <c r="J72" s="412">
        <f t="shared" si="0"/>
        <v>108</v>
      </c>
      <c r="K72" s="864">
        <f t="shared" si="9"/>
        <v>0.13636363636363638</v>
      </c>
      <c r="L72" s="413">
        <f t="shared" si="12"/>
        <v>583.83409090909095</v>
      </c>
      <c r="M72" s="414">
        <f t="shared" si="10"/>
        <v>128.4435</v>
      </c>
      <c r="N72" s="545">
        <v>208.62992125984252</v>
      </c>
      <c r="O72" s="546">
        <v>21.796158991759572</v>
      </c>
      <c r="P72" s="547">
        <f t="shared" si="11"/>
        <v>0.132719273314575</v>
      </c>
    </row>
    <row r="73" spans="1:17" s="87" customFormat="1" x14ac:dyDescent="0.35">
      <c r="A73" s="25">
        <v>8</v>
      </c>
      <c r="B73" s="574" t="s">
        <v>1116</v>
      </c>
      <c r="C73" s="25">
        <v>2474.6</v>
      </c>
      <c r="D73" s="25"/>
      <c r="E73" s="25">
        <v>54.25</v>
      </c>
      <c r="F73" s="412">
        <f t="shared" si="2"/>
        <v>2528.85</v>
      </c>
      <c r="G73" s="135">
        <v>43</v>
      </c>
      <c r="H73" s="135">
        <v>1</v>
      </c>
      <c r="I73" s="135"/>
      <c r="J73" s="412">
        <f t="shared" ref="J73:J127" si="13">G73+H73+I73</f>
        <v>44</v>
      </c>
      <c r="K73" s="864">
        <f t="shared" si="9"/>
        <v>5.5555555555555559E-2</v>
      </c>
      <c r="L73" s="413">
        <f t="shared" si="12"/>
        <v>237.85833333333335</v>
      </c>
      <c r="M73" s="414">
        <f t="shared" si="10"/>
        <v>52.328833333333336</v>
      </c>
      <c r="N73" s="545">
        <v>84.99737532808399</v>
      </c>
      <c r="O73" s="546">
        <v>8.8799166262724203</v>
      </c>
      <c r="P73" s="547">
        <f t="shared" si="11"/>
        <v>0.1518731671000744</v>
      </c>
    </row>
    <row r="74" spans="1:17" s="87" customFormat="1" x14ac:dyDescent="0.35">
      <c r="A74" s="25">
        <v>9</v>
      </c>
      <c r="B74" s="574" t="s">
        <v>1117</v>
      </c>
      <c r="C74" s="25">
        <v>4250.83</v>
      </c>
      <c r="D74" s="25"/>
      <c r="E74" s="25"/>
      <c r="F74" s="412">
        <f t="shared" ref="F74:F128" si="14">C74+D74+E74</f>
        <v>4250.83</v>
      </c>
      <c r="G74" s="135">
        <v>72</v>
      </c>
      <c r="H74" s="135"/>
      <c r="I74" s="135"/>
      <c r="J74" s="412">
        <f t="shared" si="13"/>
        <v>72</v>
      </c>
      <c r="K74" s="864">
        <f t="shared" si="9"/>
        <v>9.0909090909090912E-2</v>
      </c>
      <c r="L74" s="413">
        <f t="shared" si="12"/>
        <v>389.22272727272724</v>
      </c>
      <c r="M74" s="414">
        <f t="shared" si="10"/>
        <v>85.628999999999991</v>
      </c>
      <c r="N74" s="545">
        <v>139.08661417322836</v>
      </c>
      <c r="O74" s="546">
        <v>14.530772661173051</v>
      </c>
      <c r="P74" s="547">
        <f t="shared" si="11"/>
        <v>0.14784621217671104</v>
      </c>
    </row>
    <row r="75" spans="1:17" s="87" customFormat="1" x14ac:dyDescent="0.35">
      <c r="A75" s="25">
        <v>10</v>
      </c>
      <c r="B75" s="574" t="s">
        <v>1118</v>
      </c>
      <c r="C75" s="25">
        <v>2862.08</v>
      </c>
      <c r="D75" s="25"/>
      <c r="E75" s="25"/>
      <c r="F75" s="412">
        <f t="shared" si="14"/>
        <v>2862.08</v>
      </c>
      <c r="G75" s="135">
        <v>69</v>
      </c>
      <c r="H75" s="135"/>
      <c r="I75" s="135"/>
      <c r="J75" s="412">
        <f t="shared" si="13"/>
        <v>69</v>
      </c>
      <c r="K75" s="864">
        <f t="shared" si="9"/>
        <v>8.7121212121212127E-2</v>
      </c>
      <c r="L75" s="413">
        <f t="shared" si="12"/>
        <v>373.00511363636366</v>
      </c>
      <c r="M75" s="414">
        <f t="shared" si="10"/>
        <v>82.061125000000004</v>
      </c>
      <c r="N75" s="545">
        <v>133.29133858267716</v>
      </c>
      <c r="O75" s="546">
        <v>8.2394294716432395</v>
      </c>
      <c r="P75" s="547">
        <f t="shared" si="11"/>
        <v>0.2084487528967339</v>
      </c>
    </row>
    <row r="76" spans="1:17" s="87" customFormat="1" x14ac:dyDescent="0.35">
      <c r="A76" s="25">
        <v>12</v>
      </c>
      <c r="B76" s="574" t="s">
        <v>1119</v>
      </c>
      <c r="C76" s="25">
        <v>2523.4899999999998</v>
      </c>
      <c r="D76" s="25"/>
      <c r="E76" s="25"/>
      <c r="F76" s="412">
        <f t="shared" si="14"/>
        <v>2523.4899999999998</v>
      </c>
      <c r="G76" s="135">
        <v>40</v>
      </c>
      <c r="H76" s="135"/>
      <c r="I76" s="135"/>
      <c r="J76" s="412">
        <f t="shared" si="13"/>
        <v>40</v>
      </c>
      <c r="K76" s="864">
        <f t="shared" si="9"/>
        <v>5.0505050505050511E-2</v>
      </c>
      <c r="L76" s="413">
        <f t="shared" si="12"/>
        <v>216.2348484848485</v>
      </c>
      <c r="M76" s="414">
        <f t="shared" si="10"/>
        <v>47.571666666666673</v>
      </c>
      <c r="N76" s="545">
        <v>77.270341207349077</v>
      </c>
      <c r="O76" s="546">
        <v>8.0726514784294725</v>
      </c>
      <c r="P76" s="547">
        <f t="shared" si="11"/>
        <v>0.1383597746919123</v>
      </c>
    </row>
    <row r="77" spans="1:17" s="87" customFormat="1" x14ac:dyDescent="0.35">
      <c r="A77" s="25">
        <v>13</v>
      </c>
      <c r="B77" s="574" t="s">
        <v>1120</v>
      </c>
      <c r="C77" s="25">
        <v>2727.04</v>
      </c>
      <c r="D77" s="25"/>
      <c r="E77" s="25"/>
      <c r="F77" s="412">
        <f t="shared" si="14"/>
        <v>2727.04</v>
      </c>
      <c r="G77" s="135">
        <v>75</v>
      </c>
      <c r="H77" s="135"/>
      <c r="I77" s="135"/>
      <c r="J77" s="412">
        <f t="shared" si="13"/>
        <v>75</v>
      </c>
      <c r="K77" s="864">
        <f t="shared" si="9"/>
        <v>9.469696969696971E-2</v>
      </c>
      <c r="L77" s="413">
        <f t="shared" si="12"/>
        <v>405.44034090909093</v>
      </c>
      <c r="M77" s="414">
        <f t="shared" si="10"/>
        <v>89.196875000000006</v>
      </c>
      <c r="N77" s="545">
        <v>144.88188976377953</v>
      </c>
      <c r="O77" s="546">
        <v>15.136221522055257</v>
      </c>
      <c r="P77" s="547">
        <f t="shared" si="11"/>
        <v>0.24006077182400179</v>
      </c>
    </row>
    <row r="78" spans="1:17" s="87" customFormat="1" x14ac:dyDescent="0.35">
      <c r="A78" s="25">
        <v>14</v>
      </c>
      <c r="B78" s="574" t="s">
        <v>1121</v>
      </c>
      <c r="C78" s="25">
        <v>11004.98</v>
      </c>
      <c r="D78" s="25"/>
      <c r="E78" s="25">
        <v>70.8</v>
      </c>
      <c r="F78" s="412">
        <f t="shared" si="14"/>
        <v>11075.779999999999</v>
      </c>
      <c r="G78" s="135">
        <v>179</v>
      </c>
      <c r="H78" s="135"/>
      <c r="I78" s="135"/>
      <c r="J78" s="412">
        <f t="shared" si="13"/>
        <v>179</v>
      </c>
      <c r="K78" s="864">
        <f t="shared" si="9"/>
        <v>0.22601010101010102</v>
      </c>
      <c r="L78" s="413">
        <f t="shared" si="12"/>
        <v>967.65094696969697</v>
      </c>
      <c r="M78" s="414">
        <f t="shared" si="10"/>
        <v>212.88320833333333</v>
      </c>
      <c r="N78" s="545">
        <v>345.78477690288713</v>
      </c>
      <c r="O78" s="546">
        <v>36.125115365971887</v>
      </c>
      <c r="P78" s="547">
        <f t="shared" si="11"/>
        <v>0.14106853400590202</v>
      </c>
    </row>
    <row r="79" spans="1:17" s="87" customFormat="1" x14ac:dyDescent="0.35">
      <c r="A79" s="25">
        <v>16</v>
      </c>
      <c r="B79" s="574" t="s">
        <v>1122</v>
      </c>
      <c r="C79" s="25">
        <v>6322.5</v>
      </c>
      <c r="D79" s="25"/>
      <c r="E79" s="25"/>
      <c r="F79" s="412">
        <f t="shared" si="14"/>
        <v>6322.5</v>
      </c>
      <c r="G79" s="135">
        <v>109</v>
      </c>
      <c r="H79" s="135"/>
      <c r="I79" s="135"/>
      <c r="J79" s="412">
        <f t="shared" si="13"/>
        <v>109</v>
      </c>
      <c r="K79" s="864">
        <f t="shared" si="9"/>
        <v>0.13762626262626262</v>
      </c>
      <c r="L79" s="413">
        <f t="shared" si="12"/>
        <v>589.2399621212121</v>
      </c>
      <c r="M79" s="414">
        <f t="shared" si="10"/>
        <v>129.63279166666666</v>
      </c>
      <c r="N79" s="545">
        <v>210.56167979002623</v>
      </c>
      <c r="O79" s="546">
        <v>21.997975278720311</v>
      </c>
      <c r="P79" s="547">
        <f t="shared" si="11"/>
        <v>0.15048357593620013</v>
      </c>
    </row>
    <row r="80" spans="1:17" s="87" customFormat="1" x14ac:dyDescent="0.35">
      <c r="A80" s="25">
        <v>17</v>
      </c>
      <c r="B80" s="577" t="s">
        <v>2182</v>
      </c>
      <c r="C80" s="135">
        <v>6397.6</v>
      </c>
      <c r="D80" s="135"/>
      <c r="E80" s="135"/>
      <c r="F80" s="412">
        <f t="shared" si="14"/>
        <v>6397.6</v>
      </c>
      <c r="G80" s="31">
        <v>108</v>
      </c>
      <c r="H80" s="31"/>
      <c r="I80" s="31"/>
      <c r="J80" s="31">
        <f>G80+H80+I80</f>
        <v>108</v>
      </c>
      <c r="K80" s="864">
        <f t="shared" si="9"/>
        <v>0.13636363636363638</v>
      </c>
      <c r="L80" s="413">
        <f t="shared" si="12"/>
        <v>583.83409090909095</v>
      </c>
      <c r="M80" s="414">
        <f t="shared" si="10"/>
        <v>128.4435</v>
      </c>
      <c r="N80" s="545">
        <v>208.62992125984252</v>
      </c>
      <c r="O80" s="546">
        <v>21.796158991759572</v>
      </c>
      <c r="P80" s="547">
        <f t="shared" si="11"/>
        <v>0.14735270588356461</v>
      </c>
    </row>
    <row r="81" spans="1:18" s="87" customFormat="1" x14ac:dyDescent="0.35">
      <c r="A81" s="25">
        <v>18</v>
      </c>
      <c r="B81" s="577" t="s">
        <v>2179</v>
      </c>
      <c r="C81" s="318">
        <v>566.29999999999995</v>
      </c>
      <c r="D81" s="318"/>
      <c r="E81" s="318"/>
      <c r="F81" s="553">
        <f t="shared" si="14"/>
        <v>566.29999999999995</v>
      </c>
      <c r="G81" s="416">
        <v>30</v>
      </c>
      <c r="H81" s="416"/>
      <c r="I81" s="416"/>
      <c r="J81" s="31">
        <v>30</v>
      </c>
      <c r="K81" s="864">
        <f>2/1584*J81</f>
        <v>3.787878787878788E-2</v>
      </c>
      <c r="L81" s="413">
        <f t="shared" si="12"/>
        <v>162.17613636363637</v>
      </c>
      <c r="M81" s="414">
        <f t="shared" si="10"/>
        <v>35.678750000000001</v>
      </c>
      <c r="N81" s="545">
        <v>57.952755905511808</v>
      </c>
      <c r="O81" s="546">
        <v>6.0544886088221039</v>
      </c>
      <c r="P81" s="547">
        <f t="shared" si="11"/>
        <v>0.46240884845129843</v>
      </c>
    </row>
    <row r="82" spans="1:18" s="337" customFormat="1" ht="15" thickBot="1" x14ac:dyDescent="0.4">
      <c r="A82" s="260"/>
      <c r="B82" s="579" t="s">
        <v>1124</v>
      </c>
      <c r="C82" s="432">
        <f t="shared" ref="C82:O82" si="15">SUM(C67:C81)</f>
        <v>84150.38</v>
      </c>
      <c r="D82" s="432">
        <f t="shared" si="15"/>
        <v>0</v>
      </c>
      <c r="E82" s="432">
        <f t="shared" si="15"/>
        <v>245.64999999999998</v>
      </c>
      <c r="F82" s="432">
        <f t="shared" si="15"/>
        <v>84396.030000000013</v>
      </c>
      <c r="G82" s="432">
        <f t="shared" si="15"/>
        <v>1581</v>
      </c>
      <c r="H82" s="432">
        <f t="shared" si="15"/>
        <v>2</v>
      </c>
      <c r="I82" s="432">
        <f t="shared" si="15"/>
        <v>1</v>
      </c>
      <c r="J82" s="432">
        <f t="shared" si="15"/>
        <v>1584</v>
      </c>
      <c r="K82" s="432">
        <f t="shared" si="15"/>
        <v>2.0000000000000004</v>
      </c>
      <c r="L82" s="413">
        <f t="shared" si="12"/>
        <v>8562.9000000000015</v>
      </c>
      <c r="M82" s="432">
        <f t="shared" si="15"/>
        <v>1883.8380000000002</v>
      </c>
      <c r="N82" s="432">
        <f t="shared" si="15"/>
        <v>3059.9055118110232</v>
      </c>
      <c r="O82" s="432">
        <f t="shared" si="15"/>
        <v>313.99110421715949</v>
      </c>
      <c r="P82" s="547">
        <f t="shared" si="11"/>
        <v>0.16375929787252055</v>
      </c>
      <c r="R82" s="554"/>
    </row>
    <row r="83" spans="1:18" s="87" customFormat="1" ht="16" thickBot="1" x14ac:dyDescent="0.4">
      <c r="A83" s="419" t="s">
        <v>481</v>
      </c>
      <c r="B83" s="576"/>
      <c r="C83" s="539"/>
      <c r="D83" s="539"/>
      <c r="E83" s="539"/>
      <c r="F83" s="412">
        <f t="shared" si="14"/>
        <v>0</v>
      </c>
      <c r="G83" s="539"/>
      <c r="H83" s="539"/>
      <c r="I83" s="539"/>
      <c r="J83" s="412">
        <f t="shared" si="13"/>
        <v>0</v>
      </c>
      <c r="K83" s="555"/>
      <c r="L83" s="413">
        <f t="shared" si="12"/>
        <v>0</v>
      </c>
      <c r="M83" s="414">
        <f t="shared" si="10"/>
        <v>0</v>
      </c>
      <c r="N83" s="545">
        <f>L83*0.5</f>
        <v>0</v>
      </c>
      <c r="O83" s="546">
        <v>0</v>
      </c>
      <c r="P83" s="547" t="e">
        <f t="shared" si="11"/>
        <v>#DIV/0!</v>
      </c>
    </row>
    <row r="84" spans="1:18" s="87" customFormat="1" x14ac:dyDescent="0.35">
      <c r="A84" s="25">
        <v>1</v>
      </c>
      <c r="B84" s="580" t="s">
        <v>482</v>
      </c>
      <c r="C84" s="134">
        <v>478.7</v>
      </c>
      <c r="D84" s="134">
        <v>165.3</v>
      </c>
      <c r="E84" s="134">
        <v>45.3</v>
      </c>
      <c r="F84" s="412">
        <f t="shared" si="14"/>
        <v>689.3</v>
      </c>
      <c r="G84" s="556">
        <v>10</v>
      </c>
      <c r="H84" s="135">
        <v>1</v>
      </c>
      <c r="I84" s="135">
        <v>1</v>
      </c>
      <c r="J84" s="412">
        <f t="shared" si="13"/>
        <v>12</v>
      </c>
      <c r="K84" s="544">
        <f t="shared" ref="K84:K147" si="16">1/4796*J84</f>
        <v>2.5020850708924102E-3</v>
      </c>
      <c r="L84" s="413">
        <f t="shared" si="12"/>
        <v>10.712552126772309</v>
      </c>
      <c r="M84" s="414">
        <f t="shared" si="10"/>
        <v>2.3567614678899078</v>
      </c>
      <c r="N84" s="545">
        <v>4.4417622208811105</v>
      </c>
      <c r="O84" s="546">
        <v>1.0014359591100421</v>
      </c>
      <c r="P84" s="547">
        <f t="shared" si="11"/>
        <v>2.6856973414555882E-2</v>
      </c>
    </row>
    <row r="85" spans="1:18" s="87" customFormat="1" x14ac:dyDescent="0.35">
      <c r="A85" s="25">
        <v>2</v>
      </c>
      <c r="B85" s="581" t="s">
        <v>483</v>
      </c>
      <c r="C85" s="134">
        <v>316.39999999999998</v>
      </c>
      <c r="D85" s="134"/>
      <c r="E85" s="134">
        <v>39.9</v>
      </c>
      <c r="F85" s="412">
        <f t="shared" si="14"/>
        <v>356.29999999999995</v>
      </c>
      <c r="G85" s="556">
        <v>7</v>
      </c>
      <c r="H85" s="135"/>
      <c r="I85" s="135">
        <v>1</v>
      </c>
      <c r="J85" s="412">
        <f t="shared" si="13"/>
        <v>8</v>
      </c>
      <c r="K85" s="544">
        <f t="shared" si="16"/>
        <v>1.6680567139282735E-3</v>
      </c>
      <c r="L85" s="413">
        <f t="shared" si="12"/>
        <v>7.1417014178482061</v>
      </c>
      <c r="M85" s="414">
        <f t="shared" si="10"/>
        <v>1.5711743119266053</v>
      </c>
      <c r="N85" s="545">
        <v>2.9611748139207403</v>
      </c>
      <c r="O85" s="546">
        <v>0.66762397274002805</v>
      </c>
      <c r="P85" s="547">
        <f t="shared" si="11"/>
        <v>3.4638435353453782E-2</v>
      </c>
    </row>
    <row r="86" spans="1:18" s="87" customFormat="1" x14ac:dyDescent="0.35">
      <c r="A86" s="25">
        <v>3</v>
      </c>
      <c r="B86" s="581" t="s">
        <v>484</v>
      </c>
      <c r="C86" s="134">
        <v>590.26</v>
      </c>
      <c r="D86" s="134"/>
      <c r="E86" s="134">
        <v>27.8</v>
      </c>
      <c r="F86" s="412">
        <f t="shared" si="14"/>
        <v>618.05999999999995</v>
      </c>
      <c r="G86" s="556">
        <v>15</v>
      </c>
      <c r="H86" s="135"/>
      <c r="I86" s="135">
        <v>1</v>
      </c>
      <c r="J86" s="412">
        <f t="shared" si="13"/>
        <v>16</v>
      </c>
      <c r="K86" s="544">
        <f t="shared" si="16"/>
        <v>3.336113427856547E-3</v>
      </c>
      <c r="L86" s="413">
        <f t="shared" si="12"/>
        <v>14.283402835696412</v>
      </c>
      <c r="M86" s="414">
        <f t="shared" si="10"/>
        <v>3.1423486238532106</v>
      </c>
      <c r="N86" s="545">
        <v>5.9223496278414807</v>
      </c>
      <c r="O86" s="546">
        <v>1.3352479454800561</v>
      </c>
      <c r="P86" s="547">
        <f t="shared" si="11"/>
        <v>3.9936816867085979E-2</v>
      </c>
    </row>
    <row r="87" spans="1:18" s="87" customFormat="1" x14ac:dyDescent="0.35">
      <c r="A87" s="25">
        <v>4</v>
      </c>
      <c r="B87" s="581" t="s">
        <v>485</v>
      </c>
      <c r="C87" s="134">
        <v>1277.7</v>
      </c>
      <c r="D87" s="134"/>
      <c r="E87" s="134">
        <v>49.7</v>
      </c>
      <c r="F87" s="412">
        <f t="shared" si="14"/>
        <v>1327.4</v>
      </c>
      <c r="G87" s="556">
        <v>21</v>
      </c>
      <c r="H87" s="135"/>
      <c r="I87" s="135">
        <v>1</v>
      </c>
      <c r="J87" s="412">
        <f t="shared" si="13"/>
        <v>22</v>
      </c>
      <c r="K87" s="544">
        <f t="shared" si="16"/>
        <v>4.5871559633027525E-3</v>
      </c>
      <c r="L87" s="413">
        <f t="shared" si="12"/>
        <v>19.639678899082568</v>
      </c>
      <c r="M87" s="414">
        <f t="shared" si="10"/>
        <v>4.3207293577981654</v>
      </c>
      <c r="N87" s="545">
        <v>8.1432307382820355</v>
      </c>
      <c r="O87" s="546">
        <v>1.8359659250350771</v>
      </c>
      <c r="P87" s="547">
        <f t="shared" si="11"/>
        <v>2.556848344146289E-2</v>
      </c>
    </row>
    <row r="88" spans="1:18" s="87" customFormat="1" x14ac:dyDescent="0.35">
      <c r="A88" s="25">
        <v>5</v>
      </c>
      <c r="B88" s="581" t="s">
        <v>486</v>
      </c>
      <c r="C88" s="134">
        <v>1422.3</v>
      </c>
      <c r="D88" s="134"/>
      <c r="E88" s="134">
        <v>106</v>
      </c>
      <c r="F88" s="412">
        <f t="shared" si="14"/>
        <v>1528.3</v>
      </c>
      <c r="G88" s="556">
        <v>23</v>
      </c>
      <c r="H88" s="135"/>
      <c r="I88" s="135">
        <v>2</v>
      </c>
      <c r="J88" s="412">
        <f t="shared" si="13"/>
        <v>25</v>
      </c>
      <c r="K88" s="544">
        <f t="shared" si="16"/>
        <v>5.2126772310258545E-3</v>
      </c>
      <c r="L88" s="413">
        <f t="shared" si="12"/>
        <v>22.317816930775642</v>
      </c>
      <c r="M88" s="414">
        <f t="shared" si="10"/>
        <v>4.9099197247706412</v>
      </c>
      <c r="N88" s="545">
        <v>9.2536712935023129</v>
      </c>
      <c r="O88" s="546">
        <v>2.0863249148125877</v>
      </c>
      <c r="P88" s="547">
        <f t="shared" si="11"/>
        <v>2.523570821426499E-2</v>
      </c>
    </row>
    <row r="89" spans="1:18" s="87" customFormat="1" x14ac:dyDescent="0.35">
      <c r="A89" s="25">
        <v>6</v>
      </c>
      <c r="B89" s="581" t="s">
        <v>487</v>
      </c>
      <c r="C89" s="134">
        <v>736.94</v>
      </c>
      <c r="D89" s="134"/>
      <c r="E89" s="134"/>
      <c r="F89" s="412">
        <f t="shared" si="14"/>
        <v>736.94</v>
      </c>
      <c r="G89" s="556">
        <v>15</v>
      </c>
      <c r="H89" s="135"/>
      <c r="I89" s="135"/>
      <c r="J89" s="412">
        <f t="shared" si="13"/>
        <v>15</v>
      </c>
      <c r="K89" s="544">
        <f t="shared" si="16"/>
        <v>3.127606338615513E-3</v>
      </c>
      <c r="L89" s="413">
        <f t="shared" si="12"/>
        <v>13.390690158465388</v>
      </c>
      <c r="M89" s="414">
        <f t="shared" si="10"/>
        <v>2.9459518348623854</v>
      </c>
      <c r="N89" s="545">
        <v>5.5522027761013879</v>
      </c>
      <c r="O89" s="546">
        <v>1.2517949488875526</v>
      </c>
      <c r="P89" s="547">
        <f t="shared" si="11"/>
        <v>3.1400982058670604E-2</v>
      </c>
    </row>
    <row r="90" spans="1:18" s="87" customFormat="1" x14ac:dyDescent="0.35">
      <c r="A90" s="25">
        <v>7</v>
      </c>
      <c r="B90" s="581" t="s">
        <v>488</v>
      </c>
      <c r="C90" s="134">
        <v>588.29</v>
      </c>
      <c r="D90" s="134"/>
      <c r="E90" s="134"/>
      <c r="F90" s="412">
        <f t="shared" si="14"/>
        <v>588.29</v>
      </c>
      <c r="G90" s="556">
        <v>13</v>
      </c>
      <c r="H90" s="135"/>
      <c r="I90" s="135"/>
      <c r="J90" s="412">
        <f t="shared" si="13"/>
        <v>13</v>
      </c>
      <c r="K90" s="544">
        <f t="shared" si="16"/>
        <v>2.7105921601334442E-3</v>
      </c>
      <c r="L90" s="413">
        <f t="shared" si="12"/>
        <v>11.605264804003335</v>
      </c>
      <c r="M90" s="414">
        <f t="shared" si="10"/>
        <v>2.5531582568807338</v>
      </c>
      <c r="N90" s="545">
        <v>4.8119090726212033</v>
      </c>
      <c r="O90" s="546">
        <v>1.0848889557025456</v>
      </c>
      <c r="P90" s="547">
        <f t="shared" si="11"/>
        <v>3.4090705416049603E-2</v>
      </c>
    </row>
    <row r="91" spans="1:18" s="87" customFormat="1" x14ac:dyDescent="0.35">
      <c r="A91" s="25">
        <v>8</v>
      </c>
      <c r="B91" s="582" t="s">
        <v>489</v>
      </c>
      <c r="C91" s="134">
        <v>264.32</v>
      </c>
      <c r="D91" s="134"/>
      <c r="E91" s="134"/>
      <c r="F91" s="412">
        <f t="shared" si="14"/>
        <v>264.32</v>
      </c>
      <c r="G91" s="556">
        <v>6</v>
      </c>
      <c r="H91" s="135"/>
      <c r="I91" s="135"/>
      <c r="J91" s="412">
        <f t="shared" si="13"/>
        <v>6</v>
      </c>
      <c r="K91" s="544">
        <f t="shared" si="16"/>
        <v>1.2510425354462051E-3</v>
      </c>
      <c r="L91" s="413">
        <f t="shared" si="12"/>
        <v>5.3562760633861544</v>
      </c>
      <c r="M91" s="414">
        <f t="shared" si="10"/>
        <v>1.1783807339449539</v>
      </c>
      <c r="N91" s="545">
        <v>2.2208811104405553</v>
      </c>
      <c r="O91" s="546">
        <v>0.50071797955502106</v>
      </c>
      <c r="P91" s="547">
        <f t="shared" si="11"/>
        <v>3.5019127903021662E-2</v>
      </c>
    </row>
    <row r="92" spans="1:18" s="87" customFormat="1" x14ac:dyDescent="0.35">
      <c r="A92" s="25">
        <v>9</v>
      </c>
      <c r="B92" s="581" t="s">
        <v>490</v>
      </c>
      <c r="C92" s="134">
        <v>181.4</v>
      </c>
      <c r="D92" s="134"/>
      <c r="E92" s="134">
        <v>21.3</v>
      </c>
      <c r="F92" s="412">
        <f t="shared" si="14"/>
        <v>202.70000000000002</v>
      </c>
      <c r="G92" s="556">
        <v>5</v>
      </c>
      <c r="H92" s="135"/>
      <c r="I92" s="135">
        <v>1</v>
      </c>
      <c r="J92" s="412">
        <f t="shared" si="13"/>
        <v>6</v>
      </c>
      <c r="K92" s="544">
        <f t="shared" si="16"/>
        <v>1.2510425354462051E-3</v>
      </c>
      <c r="L92" s="413">
        <f t="shared" si="12"/>
        <v>5.3562760633861544</v>
      </c>
      <c r="M92" s="414">
        <f t="shared" si="10"/>
        <v>1.1783807339449539</v>
      </c>
      <c r="N92" s="545">
        <v>2.2208811104405553</v>
      </c>
      <c r="O92" s="546">
        <v>0.50071797955502106</v>
      </c>
      <c r="P92" s="547">
        <f t="shared" si="11"/>
        <v>4.5664804574872639E-2</v>
      </c>
    </row>
    <row r="93" spans="1:18" s="87" customFormat="1" x14ac:dyDescent="0.35">
      <c r="A93" s="25">
        <v>10</v>
      </c>
      <c r="B93" s="581" t="s">
        <v>491</v>
      </c>
      <c r="C93" s="134">
        <v>366.9</v>
      </c>
      <c r="D93" s="134"/>
      <c r="E93" s="134"/>
      <c r="F93" s="412">
        <f t="shared" si="14"/>
        <v>366.9</v>
      </c>
      <c r="G93" s="556">
        <v>9</v>
      </c>
      <c r="H93" s="135"/>
      <c r="I93" s="135"/>
      <c r="J93" s="412">
        <f t="shared" si="13"/>
        <v>9</v>
      </c>
      <c r="K93" s="544">
        <f t="shared" si="16"/>
        <v>1.8765638031693077E-3</v>
      </c>
      <c r="L93" s="413">
        <f t="shared" si="12"/>
        <v>8.0344140950792315</v>
      </c>
      <c r="M93" s="414">
        <f t="shared" si="10"/>
        <v>1.7675711009174309</v>
      </c>
      <c r="N93" s="545">
        <v>3.3313216656608331</v>
      </c>
      <c r="O93" s="546">
        <v>0.75107696933253154</v>
      </c>
      <c r="P93" s="547">
        <f t="shared" si="11"/>
        <v>3.7842419817361757E-2</v>
      </c>
    </row>
    <row r="94" spans="1:18" s="87" customFormat="1" x14ac:dyDescent="0.35">
      <c r="A94" s="25">
        <v>11</v>
      </c>
      <c r="B94" s="581" t="s">
        <v>492</v>
      </c>
      <c r="C94" s="134">
        <v>580.66999999999996</v>
      </c>
      <c r="D94" s="134"/>
      <c r="E94" s="134"/>
      <c r="F94" s="412">
        <f t="shared" si="14"/>
        <v>580.66999999999996</v>
      </c>
      <c r="G94" s="556">
        <v>13</v>
      </c>
      <c r="H94" s="135"/>
      <c r="I94" s="135"/>
      <c r="J94" s="412">
        <f t="shared" si="13"/>
        <v>13</v>
      </c>
      <c r="K94" s="544">
        <f t="shared" si="16"/>
        <v>2.7105921601334442E-3</v>
      </c>
      <c r="L94" s="413">
        <f t="shared" si="12"/>
        <v>11.605264804003335</v>
      </c>
      <c r="M94" s="414">
        <f t="shared" si="10"/>
        <v>2.5531582568807338</v>
      </c>
      <c r="N94" s="545">
        <v>4.8119090726212033</v>
      </c>
      <c r="O94" s="546">
        <v>1.0848889557025456</v>
      </c>
      <c r="P94" s="547">
        <f t="shared" si="11"/>
        <v>3.4538069969531439E-2</v>
      </c>
    </row>
    <row r="95" spans="1:18" s="87" customFormat="1" x14ac:dyDescent="0.35">
      <c r="A95" s="25">
        <v>12</v>
      </c>
      <c r="B95" s="581" t="s">
        <v>493</v>
      </c>
      <c r="C95" s="134">
        <v>583.6</v>
      </c>
      <c r="D95" s="134">
        <v>29.3</v>
      </c>
      <c r="E95" s="134"/>
      <c r="F95" s="412">
        <f t="shared" si="14"/>
        <v>612.9</v>
      </c>
      <c r="G95" s="556">
        <v>14</v>
      </c>
      <c r="H95" s="135">
        <v>1</v>
      </c>
      <c r="I95" s="135"/>
      <c r="J95" s="412">
        <f t="shared" si="13"/>
        <v>15</v>
      </c>
      <c r="K95" s="544">
        <f t="shared" si="16"/>
        <v>3.127606338615513E-3</v>
      </c>
      <c r="L95" s="413">
        <f t="shared" si="12"/>
        <v>13.390690158465388</v>
      </c>
      <c r="M95" s="414">
        <f t="shared" si="10"/>
        <v>2.9459518348623854</v>
      </c>
      <c r="N95" s="545">
        <v>5.5522027761013879</v>
      </c>
      <c r="O95" s="546">
        <v>1.2517949488875526</v>
      </c>
      <c r="P95" s="547">
        <f t="shared" si="11"/>
        <v>3.7755979308723639E-2</v>
      </c>
    </row>
    <row r="96" spans="1:18" s="87" customFormat="1" x14ac:dyDescent="0.35">
      <c r="A96" s="25">
        <v>13</v>
      </c>
      <c r="B96" s="581" t="s">
        <v>495</v>
      </c>
      <c r="C96" s="134">
        <v>851.5</v>
      </c>
      <c r="D96" s="134"/>
      <c r="E96" s="134"/>
      <c r="F96" s="412">
        <f t="shared" si="14"/>
        <v>851.5</v>
      </c>
      <c r="G96" s="556">
        <v>14</v>
      </c>
      <c r="H96" s="135"/>
      <c r="I96" s="135"/>
      <c r="J96" s="412">
        <f t="shared" si="13"/>
        <v>14</v>
      </c>
      <c r="K96" s="544">
        <f t="shared" si="16"/>
        <v>2.9190992493744786E-3</v>
      </c>
      <c r="L96" s="413">
        <f t="shared" si="12"/>
        <v>12.497977481234361</v>
      </c>
      <c r="M96" s="414">
        <f t="shared" si="10"/>
        <v>2.7495550458715594</v>
      </c>
      <c r="N96" s="545">
        <v>5.1820559243612951</v>
      </c>
      <c r="O96" s="546">
        <v>1.1683419522950491</v>
      </c>
      <c r="P96" s="547">
        <f t="shared" si="11"/>
        <v>2.5364568882868192E-2</v>
      </c>
    </row>
    <row r="97" spans="1:16" s="87" customFormat="1" x14ac:dyDescent="0.35">
      <c r="A97" s="25">
        <v>14</v>
      </c>
      <c r="B97" s="581" t="s">
        <v>496</v>
      </c>
      <c r="C97" s="134">
        <v>510.4</v>
      </c>
      <c r="D97" s="134"/>
      <c r="E97" s="134">
        <v>35.200000000000003</v>
      </c>
      <c r="F97" s="412">
        <f t="shared" si="14"/>
        <v>545.6</v>
      </c>
      <c r="G97" s="556">
        <v>8</v>
      </c>
      <c r="H97" s="135"/>
      <c r="I97" s="135">
        <v>1</v>
      </c>
      <c r="J97" s="412">
        <f t="shared" si="13"/>
        <v>9</v>
      </c>
      <c r="K97" s="544">
        <f t="shared" si="16"/>
        <v>1.8765638031693077E-3</v>
      </c>
      <c r="L97" s="413">
        <f t="shared" si="12"/>
        <v>8.0344140950792315</v>
      </c>
      <c r="M97" s="414">
        <f t="shared" si="10"/>
        <v>1.7675711009174309</v>
      </c>
      <c r="N97" s="545">
        <v>3.3313216656608331</v>
      </c>
      <c r="O97" s="546">
        <v>0.75107696933253154</v>
      </c>
      <c r="P97" s="547">
        <f t="shared" si="11"/>
        <v>2.5447917578794037E-2</v>
      </c>
    </row>
    <row r="98" spans="1:16" s="87" customFormat="1" x14ac:dyDescent="0.35">
      <c r="A98" s="25">
        <v>15</v>
      </c>
      <c r="B98" s="581" t="s">
        <v>497</v>
      </c>
      <c r="C98" s="134">
        <v>545.21</v>
      </c>
      <c r="D98" s="134"/>
      <c r="E98" s="134">
        <v>19.600000000000001</v>
      </c>
      <c r="F98" s="412">
        <f t="shared" si="14"/>
        <v>564.81000000000006</v>
      </c>
      <c r="G98" s="556">
        <v>8</v>
      </c>
      <c r="H98" s="135"/>
      <c r="I98" s="135">
        <v>1</v>
      </c>
      <c r="J98" s="412">
        <f t="shared" si="13"/>
        <v>9</v>
      </c>
      <c r="K98" s="544">
        <f t="shared" si="16"/>
        <v>1.8765638031693077E-3</v>
      </c>
      <c r="L98" s="413">
        <f t="shared" si="12"/>
        <v>8.0344140950792315</v>
      </c>
      <c r="M98" s="414">
        <f t="shared" si="10"/>
        <v>1.7675711009174309</v>
      </c>
      <c r="N98" s="545">
        <v>3.3313216656608331</v>
      </c>
      <c r="O98" s="546">
        <v>0.75107696933253154</v>
      </c>
      <c r="P98" s="547">
        <f t="shared" si="11"/>
        <v>2.4582397321205405E-2</v>
      </c>
    </row>
    <row r="99" spans="1:16" s="87" customFormat="1" x14ac:dyDescent="0.35">
      <c r="A99" s="25">
        <v>16</v>
      </c>
      <c r="B99" s="581" t="s">
        <v>498</v>
      </c>
      <c r="C99" s="134">
        <v>536.25</v>
      </c>
      <c r="D99" s="134"/>
      <c r="E99" s="134"/>
      <c r="F99" s="412">
        <f t="shared" si="14"/>
        <v>536.25</v>
      </c>
      <c r="G99" s="556">
        <v>12</v>
      </c>
      <c r="H99" s="135"/>
      <c r="I99" s="135"/>
      <c r="J99" s="412">
        <f t="shared" si="13"/>
        <v>12</v>
      </c>
      <c r="K99" s="544">
        <f t="shared" si="16"/>
        <v>2.5020850708924102E-3</v>
      </c>
      <c r="L99" s="413">
        <f t="shared" si="12"/>
        <v>10.712552126772309</v>
      </c>
      <c r="M99" s="414">
        <f t="shared" si="10"/>
        <v>2.3567614678899078</v>
      </c>
      <c r="N99" s="545">
        <v>4.4417622208811105</v>
      </c>
      <c r="O99" s="546">
        <v>1.0014359591100421</v>
      </c>
      <c r="P99" s="547">
        <f t="shared" si="11"/>
        <v>3.4522166479540081E-2</v>
      </c>
    </row>
    <row r="100" spans="1:16" s="87" customFormat="1" x14ac:dyDescent="0.35">
      <c r="A100" s="25">
        <v>17</v>
      </c>
      <c r="B100" s="581" t="s">
        <v>499</v>
      </c>
      <c r="C100" s="134">
        <v>534.97</v>
      </c>
      <c r="D100" s="134">
        <v>68.2</v>
      </c>
      <c r="E100" s="134"/>
      <c r="F100" s="412">
        <f t="shared" si="14"/>
        <v>603.17000000000007</v>
      </c>
      <c r="G100" s="556">
        <v>9</v>
      </c>
      <c r="H100" s="135">
        <v>1</v>
      </c>
      <c r="I100" s="135"/>
      <c r="J100" s="412">
        <f t="shared" si="13"/>
        <v>10</v>
      </c>
      <c r="K100" s="544">
        <f t="shared" si="16"/>
        <v>2.0850708924103419E-3</v>
      </c>
      <c r="L100" s="413">
        <f t="shared" si="12"/>
        <v>8.9271267723102579</v>
      </c>
      <c r="M100" s="414">
        <f t="shared" si="10"/>
        <v>1.9639678899082567</v>
      </c>
      <c r="N100" s="545">
        <v>3.7014685174009259</v>
      </c>
      <c r="O100" s="546">
        <v>0.83452996592503514</v>
      </c>
      <c r="P100" s="547">
        <f t="shared" si="11"/>
        <v>2.5576691721313185E-2</v>
      </c>
    </row>
    <row r="101" spans="1:16" s="87" customFormat="1" x14ac:dyDescent="0.35">
      <c r="A101" s="25">
        <v>18</v>
      </c>
      <c r="B101" s="581" t="s">
        <v>500</v>
      </c>
      <c r="C101" s="134">
        <v>191.9</v>
      </c>
      <c r="D101" s="134"/>
      <c r="E101" s="134">
        <v>35</v>
      </c>
      <c r="F101" s="412">
        <f t="shared" si="14"/>
        <v>226.9</v>
      </c>
      <c r="G101" s="556">
        <v>5</v>
      </c>
      <c r="H101" s="135"/>
      <c r="I101" s="135">
        <v>1</v>
      </c>
      <c r="J101" s="412">
        <f t="shared" si="13"/>
        <v>6</v>
      </c>
      <c r="K101" s="544">
        <f t="shared" si="16"/>
        <v>1.2510425354462051E-3</v>
      </c>
      <c r="L101" s="413">
        <f t="shared" si="12"/>
        <v>5.3562760633861544</v>
      </c>
      <c r="M101" s="414">
        <f t="shared" si="10"/>
        <v>1.1783807339449539</v>
      </c>
      <c r="N101" s="545">
        <v>2.2208811104405553</v>
      </c>
      <c r="O101" s="546">
        <v>0.50071797955502106</v>
      </c>
      <c r="P101" s="547">
        <f t="shared" si="11"/>
        <v>4.0794428767415972E-2</v>
      </c>
    </row>
    <row r="102" spans="1:16" s="87" customFormat="1" x14ac:dyDescent="0.35">
      <c r="A102" s="25">
        <v>19</v>
      </c>
      <c r="B102" s="581" t="s">
        <v>501</v>
      </c>
      <c r="C102" s="134">
        <v>368.4</v>
      </c>
      <c r="D102" s="134"/>
      <c r="E102" s="134">
        <v>17.2</v>
      </c>
      <c r="F102" s="412">
        <f t="shared" si="14"/>
        <v>385.59999999999997</v>
      </c>
      <c r="G102" s="556">
        <v>6</v>
      </c>
      <c r="H102" s="135"/>
      <c r="I102" s="135">
        <v>1</v>
      </c>
      <c r="J102" s="412">
        <f t="shared" si="13"/>
        <v>7</v>
      </c>
      <c r="K102" s="544">
        <f t="shared" si="16"/>
        <v>1.4595496246872393E-3</v>
      </c>
      <c r="L102" s="413">
        <f t="shared" si="12"/>
        <v>6.2489887406171807</v>
      </c>
      <c r="M102" s="414">
        <f t="shared" si="10"/>
        <v>1.3747775229357797</v>
      </c>
      <c r="N102" s="545">
        <v>2.5910279621806476</v>
      </c>
      <c r="O102" s="546">
        <v>0.58417097614752456</v>
      </c>
      <c r="P102" s="547">
        <f t="shared" si="11"/>
        <v>2.8005615150106675E-2</v>
      </c>
    </row>
    <row r="103" spans="1:16" s="87" customFormat="1" x14ac:dyDescent="0.35">
      <c r="A103" s="25">
        <v>20</v>
      </c>
      <c r="B103" s="581" t="s">
        <v>502</v>
      </c>
      <c r="C103" s="134">
        <v>298.58</v>
      </c>
      <c r="D103" s="134">
        <v>41.6</v>
      </c>
      <c r="E103" s="134"/>
      <c r="F103" s="412">
        <f t="shared" si="14"/>
        <v>340.18</v>
      </c>
      <c r="G103" s="556">
        <v>6</v>
      </c>
      <c r="H103" s="135">
        <v>1</v>
      </c>
      <c r="I103" s="135"/>
      <c r="J103" s="412">
        <f t="shared" si="13"/>
        <v>7</v>
      </c>
      <c r="K103" s="544">
        <f t="shared" si="16"/>
        <v>1.4595496246872393E-3</v>
      </c>
      <c r="L103" s="413">
        <f t="shared" si="12"/>
        <v>6.2489887406171807</v>
      </c>
      <c r="M103" s="414">
        <f t="shared" si="10"/>
        <v>1.3747775229357797</v>
      </c>
      <c r="N103" s="545">
        <v>2.5910279621806476</v>
      </c>
      <c r="O103" s="546">
        <v>0.58417097614752456</v>
      </c>
      <c r="P103" s="547">
        <f t="shared" si="11"/>
        <v>3.1744856258101986E-2</v>
      </c>
    </row>
    <row r="104" spans="1:16" s="87" customFormat="1" x14ac:dyDescent="0.35">
      <c r="A104" s="25">
        <v>21</v>
      </c>
      <c r="B104" s="581" t="s">
        <v>503</v>
      </c>
      <c r="C104" s="134">
        <v>820.07</v>
      </c>
      <c r="D104" s="134"/>
      <c r="E104" s="134">
        <v>159.9</v>
      </c>
      <c r="F104" s="412">
        <f t="shared" si="14"/>
        <v>979.97</v>
      </c>
      <c r="G104" s="556">
        <v>14</v>
      </c>
      <c r="H104" s="135"/>
      <c r="I104" s="135">
        <v>2</v>
      </c>
      <c r="J104" s="412">
        <f t="shared" si="13"/>
        <v>16</v>
      </c>
      <c r="K104" s="544">
        <f t="shared" si="16"/>
        <v>3.336113427856547E-3</v>
      </c>
      <c r="L104" s="413">
        <f t="shared" si="12"/>
        <v>14.283402835696412</v>
      </c>
      <c r="M104" s="414">
        <f t="shared" si="10"/>
        <v>3.1423486238532106</v>
      </c>
      <c r="N104" s="545">
        <v>5.9223496278414807</v>
      </c>
      <c r="O104" s="546">
        <v>1.3352479454800561</v>
      </c>
      <c r="P104" s="547">
        <f t="shared" si="11"/>
        <v>2.5187861906865679E-2</v>
      </c>
    </row>
    <row r="105" spans="1:16" s="87" customFormat="1" x14ac:dyDescent="0.35">
      <c r="A105" s="25">
        <v>22</v>
      </c>
      <c r="B105" s="581" t="s">
        <v>504</v>
      </c>
      <c r="C105" s="134">
        <v>1330.1</v>
      </c>
      <c r="D105" s="134"/>
      <c r="E105" s="134"/>
      <c r="F105" s="412">
        <f t="shared" si="14"/>
        <v>1330.1</v>
      </c>
      <c r="G105" s="556">
        <v>24</v>
      </c>
      <c r="H105" s="135"/>
      <c r="I105" s="135"/>
      <c r="J105" s="412">
        <f t="shared" si="13"/>
        <v>24</v>
      </c>
      <c r="K105" s="544">
        <f t="shared" si="16"/>
        <v>5.0041701417848205E-3</v>
      </c>
      <c r="L105" s="413">
        <f t="shared" si="12"/>
        <v>21.425104253544617</v>
      </c>
      <c r="M105" s="414">
        <f t="shared" si="10"/>
        <v>4.7135229357798156</v>
      </c>
      <c r="N105" s="545">
        <v>8.883524441762221</v>
      </c>
      <c r="O105" s="546">
        <v>2.0028719182200843</v>
      </c>
      <c r="P105" s="547">
        <f t="shared" si="11"/>
        <v>2.7836270618229263E-2</v>
      </c>
    </row>
    <row r="106" spans="1:16" s="87" customFormat="1" x14ac:dyDescent="0.35">
      <c r="A106" s="25">
        <v>23</v>
      </c>
      <c r="B106" s="581" t="s">
        <v>554</v>
      </c>
      <c r="C106" s="134">
        <v>788.55</v>
      </c>
      <c r="D106" s="134">
        <v>32.1</v>
      </c>
      <c r="E106" s="134"/>
      <c r="F106" s="412">
        <f t="shared" si="14"/>
        <v>820.65</v>
      </c>
      <c r="G106" s="556">
        <v>23</v>
      </c>
      <c r="H106" s="135">
        <v>1</v>
      </c>
      <c r="I106" s="135"/>
      <c r="J106" s="412">
        <f t="shared" si="13"/>
        <v>24</v>
      </c>
      <c r="K106" s="544">
        <f t="shared" si="16"/>
        <v>5.0041701417848205E-3</v>
      </c>
      <c r="L106" s="413">
        <f t="shared" si="12"/>
        <v>21.425104253544617</v>
      </c>
      <c r="M106" s="414">
        <f t="shared" si="10"/>
        <v>4.7135229357798156</v>
      </c>
      <c r="N106" s="545">
        <v>8.883524441762221</v>
      </c>
      <c r="O106" s="546">
        <v>2.0028719182200843</v>
      </c>
      <c r="P106" s="547">
        <f t="shared" si="11"/>
        <v>4.5116704501683716E-2</v>
      </c>
    </row>
    <row r="107" spans="1:16" s="87" customFormat="1" x14ac:dyDescent="0.35">
      <c r="A107" s="25">
        <v>24</v>
      </c>
      <c r="B107" s="581" t="s">
        <v>555</v>
      </c>
      <c r="C107" s="134">
        <v>1286.57</v>
      </c>
      <c r="D107" s="134">
        <v>132.1</v>
      </c>
      <c r="E107" s="134">
        <v>45.2</v>
      </c>
      <c r="F107" s="412">
        <f t="shared" si="14"/>
        <v>1463.87</v>
      </c>
      <c r="G107" s="556">
        <v>29</v>
      </c>
      <c r="H107" s="135">
        <v>1</v>
      </c>
      <c r="I107" s="135">
        <v>1</v>
      </c>
      <c r="J107" s="412">
        <f t="shared" si="13"/>
        <v>31</v>
      </c>
      <c r="K107" s="544">
        <f t="shared" si="16"/>
        <v>6.46371976647206E-3</v>
      </c>
      <c r="L107" s="413">
        <f t="shared" si="12"/>
        <v>27.6740929941618</v>
      </c>
      <c r="M107" s="414">
        <f t="shared" si="10"/>
        <v>6.0883004587155964</v>
      </c>
      <c r="N107" s="545">
        <v>11.474552403942869</v>
      </c>
      <c r="O107" s="546">
        <v>2.5870428943676087</v>
      </c>
      <c r="P107" s="547">
        <f t="shared" si="11"/>
        <v>3.2669559968568164E-2</v>
      </c>
    </row>
    <row r="108" spans="1:16" s="87" customFormat="1" x14ac:dyDescent="0.35">
      <c r="A108" s="25">
        <v>25</v>
      </c>
      <c r="B108" s="581" t="s">
        <v>556</v>
      </c>
      <c r="C108" s="134">
        <v>498.78</v>
      </c>
      <c r="D108" s="134">
        <v>48.7</v>
      </c>
      <c r="E108" s="134">
        <v>47.7</v>
      </c>
      <c r="F108" s="412">
        <f t="shared" si="14"/>
        <v>595.18000000000006</v>
      </c>
      <c r="G108" s="556">
        <v>14</v>
      </c>
      <c r="H108" s="135">
        <v>1</v>
      </c>
      <c r="I108" s="135">
        <v>1</v>
      </c>
      <c r="J108" s="412">
        <f t="shared" si="13"/>
        <v>16</v>
      </c>
      <c r="K108" s="544">
        <f t="shared" si="16"/>
        <v>3.336113427856547E-3</v>
      </c>
      <c r="L108" s="413">
        <f t="shared" si="12"/>
        <v>14.283402835696412</v>
      </c>
      <c r="M108" s="414">
        <f t="shared" si="10"/>
        <v>3.1423486238532106</v>
      </c>
      <c r="N108" s="545">
        <v>5.9223496278414807</v>
      </c>
      <c r="O108" s="546">
        <v>1.3352479454800561</v>
      </c>
      <c r="P108" s="547">
        <f t="shared" si="11"/>
        <v>4.1472074049650788E-2</v>
      </c>
    </row>
    <row r="109" spans="1:16" s="87" customFormat="1" x14ac:dyDescent="0.35">
      <c r="A109" s="25">
        <v>26</v>
      </c>
      <c r="B109" s="581" t="s">
        <v>557</v>
      </c>
      <c r="C109" s="134">
        <v>142</v>
      </c>
      <c r="D109" s="134"/>
      <c r="E109" s="134"/>
      <c r="F109" s="412">
        <f t="shared" si="14"/>
        <v>142</v>
      </c>
      <c r="G109" s="556">
        <v>4</v>
      </c>
      <c r="H109" s="135"/>
      <c r="I109" s="135"/>
      <c r="J109" s="412">
        <f t="shared" si="13"/>
        <v>4</v>
      </c>
      <c r="K109" s="544">
        <f t="shared" si="16"/>
        <v>8.3402835696413675E-4</v>
      </c>
      <c r="L109" s="413">
        <f t="shared" si="12"/>
        <v>3.5708507089241031</v>
      </c>
      <c r="M109" s="414">
        <f t="shared" si="10"/>
        <v>0.78558715596330264</v>
      </c>
      <c r="N109" s="545">
        <v>1.4805874069603702</v>
      </c>
      <c r="O109" s="546">
        <v>0.33381198637001402</v>
      </c>
      <c r="P109" s="547">
        <f t="shared" si="11"/>
        <v>4.3456600409984433E-2</v>
      </c>
    </row>
    <row r="110" spans="1:16" s="87" customFormat="1" x14ac:dyDescent="0.35">
      <c r="A110" s="25">
        <v>27</v>
      </c>
      <c r="B110" s="581" t="s">
        <v>558</v>
      </c>
      <c r="C110" s="134">
        <v>537.64</v>
      </c>
      <c r="D110" s="134">
        <v>39.299999999999997</v>
      </c>
      <c r="E110" s="134"/>
      <c r="F110" s="412">
        <f t="shared" si="14"/>
        <v>576.93999999999994</v>
      </c>
      <c r="G110" s="556">
        <v>12</v>
      </c>
      <c r="H110" s="135">
        <v>1</v>
      </c>
      <c r="I110" s="135"/>
      <c r="J110" s="412">
        <f t="shared" si="13"/>
        <v>13</v>
      </c>
      <c r="K110" s="544">
        <f t="shared" si="16"/>
        <v>2.7105921601334442E-3</v>
      </c>
      <c r="L110" s="413">
        <f t="shared" si="12"/>
        <v>11.605264804003335</v>
      </c>
      <c r="M110" s="414">
        <f t="shared" si="10"/>
        <v>2.5531582568807338</v>
      </c>
      <c r="N110" s="545">
        <v>4.8119090726212033</v>
      </c>
      <c r="O110" s="546">
        <v>1.0848889557025456</v>
      </c>
      <c r="P110" s="547">
        <f t="shared" si="11"/>
        <v>3.476136355462929E-2</v>
      </c>
    </row>
    <row r="111" spans="1:16" s="87" customFormat="1" x14ac:dyDescent="0.35">
      <c r="A111" s="25">
        <v>28</v>
      </c>
      <c r="B111" s="581" t="s">
        <v>559</v>
      </c>
      <c r="C111" s="134">
        <v>587.76</v>
      </c>
      <c r="D111" s="134"/>
      <c r="E111" s="134"/>
      <c r="F111" s="412">
        <f t="shared" si="14"/>
        <v>587.76</v>
      </c>
      <c r="G111" s="556">
        <v>12</v>
      </c>
      <c r="H111" s="135"/>
      <c r="I111" s="135"/>
      <c r="J111" s="412">
        <f t="shared" si="13"/>
        <v>12</v>
      </c>
      <c r="K111" s="544">
        <f t="shared" si="16"/>
        <v>2.5020850708924102E-3</v>
      </c>
      <c r="L111" s="413">
        <f t="shared" si="12"/>
        <v>10.712552126772309</v>
      </c>
      <c r="M111" s="414">
        <f t="shared" si="10"/>
        <v>2.3567614678899078</v>
      </c>
      <c r="N111" s="545">
        <v>4.4417622208811105</v>
      </c>
      <c r="O111" s="546">
        <v>1.0014359591100421</v>
      </c>
      <c r="P111" s="547">
        <f t="shared" si="11"/>
        <v>3.1496719366158582E-2</v>
      </c>
    </row>
    <row r="112" spans="1:16" s="87" customFormat="1" x14ac:dyDescent="0.35">
      <c r="A112" s="25">
        <v>29</v>
      </c>
      <c r="B112" s="581" t="s">
        <v>560</v>
      </c>
      <c r="C112" s="134">
        <v>1869.7</v>
      </c>
      <c r="D112" s="134"/>
      <c r="E112" s="134">
        <v>22</v>
      </c>
      <c r="F112" s="412">
        <f t="shared" si="14"/>
        <v>1891.7</v>
      </c>
      <c r="G112" s="556">
        <v>38</v>
      </c>
      <c r="H112" s="135"/>
      <c r="I112" s="135">
        <v>1</v>
      </c>
      <c r="J112" s="412">
        <f t="shared" si="13"/>
        <v>39</v>
      </c>
      <c r="K112" s="544">
        <f t="shared" si="16"/>
        <v>8.1317764804003326E-3</v>
      </c>
      <c r="L112" s="413">
        <f t="shared" si="12"/>
        <v>34.81579441201</v>
      </c>
      <c r="M112" s="414">
        <f t="shared" si="10"/>
        <v>7.6594747706422002</v>
      </c>
      <c r="N112" s="545">
        <v>14.43572721786361</v>
      </c>
      <c r="O112" s="546">
        <v>3.2546668671076366</v>
      </c>
      <c r="P112" s="547">
        <f t="shared" si="11"/>
        <v>3.1805076527791638E-2</v>
      </c>
    </row>
    <row r="113" spans="1:16" s="87" customFormat="1" x14ac:dyDescent="0.35">
      <c r="A113" s="25">
        <v>30</v>
      </c>
      <c r="B113" s="581" t="s">
        <v>561</v>
      </c>
      <c r="C113" s="134">
        <v>1857.4</v>
      </c>
      <c r="D113" s="134"/>
      <c r="E113" s="134"/>
      <c r="F113" s="412">
        <f t="shared" si="14"/>
        <v>1857.4</v>
      </c>
      <c r="G113" s="556">
        <v>40</v>
      </c>
      <c r="H113" s="135"/>
      <c r="I113" s="135"/>
      <c r="J113" s="412">
        <f t="shared" si="13"/>
        <v>40</v>
      </c>
      <c r="K113" s="544">
        <f t="shared" si="16"/>
        <v>8.3402835696413675E-3</v>
      </c>
      <c r="L113" s="413">
        <f t="shared" si="12"/>
        <v>35.708507089241031</v>
      </c>
      <c r="M113" s="414">
        <f t="shared" si="10"/>
        <v>7.8558715596330266</v>
      </c>
      <c r="N113" s="545">
        <v>14.805874069603703</v>
      </c>
      <c r="O113" s="546">
        <v>3.3381198637001406</v>
      </c>
      <c r="P113" s="547">
        <f t="shared" si="11"/>
        <v>3.3222985130923817E-2</v>
      </c>
    </row>
    <row r="114" spans="1:16" s="87" customFormat="1" x14ac:dyDescent="0.35">
      <c r="A114" s="25">
        <v>31</v>
      </c>
      <c r="B114" s="581" t="s">
        <v>562</v>
      </c>
      <c r="C114" s="134">
        <v>2470.1999999999998</v>
      </c>
      <c r="D114" s="134"/>
      <c r="E114" s="134"/>
      <c r="F114" s="412">
        <f t="shared" si="14"/>
        <v>2470.1999999999998</v>
      </c>
      <c r="G114" s="556">
        <v>55</v>
      </c>
      <c r="H114" s="135"/>
      <c r="I114" s="135"/>
      <c r="J114" s="412">
        <f t="shared" si="13"/>
        <v>55</v>
      </c>
      <c r="K114" s="544">
        <f t="shared" si="16"/>
        <v>1.146788990825688E-2</v>
      </c>
      <c r="L114" s="413">
        <f t="shared" si="12"/>
        <v>49.099197247706414</v>
      </c>
      <c r="M114" s="414">
        <f t="shared" si="10"/>
        <v>10.801823394495411</v>
      </c>
      <c r="N114" s="545">
        <v>20.358076845705092</v>
      </c>
      <c r="O114" s="546">
        <v>4.5899148125876934</v>
      </c>
      <c r="P114" s="547">
        <f t="shared" si="11"/>
        <v>3.4349045543071263E-2</v>
      </c>
    </row>
    <row r="115" spans="1:16" s="87" customFormat="1" x14ac:dyDescent="0.35">
      <c r="A115" s="25">
        <v>32</v>
      </c>
      <c r="B115" s="581" t="s">
        <v>563</v>
      </c>
      <c r="C115" s="134">
        <v>121.8</v>
      </c>
      <c r="D115" s="134"/>
      <c r="E115" s="134"/>
      <c r="F115" s="412">
        <f t="shared" si="14"/>
        <v>121.8</v>
      </c>
      <c r="G115" s="556">
        <v>3</v>
      </c>
      <c r="H115" s="135"/>
      <c r="I115" s="135"/>
      <c r="J115" s="412">
        <f t="shared" si="13"/>
        <v>3</v>
      </c>
      <c r="K115" s="544">
        <f t="shared" si="16"/>
        <v>6.2552126772310256E-4</v>
      </c>
      <c r="L115" s="413">
        <f t="shared" si="12"/>
        <v>2.6781380316930772</v>
      </c>
      <c r="M115" s="414">
        <f t="shared" si="10"/>
        <v>0.58919036697247695</v>
      </c>
      <c r="N115" s="545">
        <v>1.1104405552202776</v>
      </c>
      <c r="O115" s="546">
        <v>0.25035898977751053</v>
      </c>
      <c r="P115" s="547">
        <f t="shared" si="11"/>
        <v>3.7997766368336142E-2</v>
      </c>
    </row>
    <row r="116" spans="1:16" s="87" customFormat="1" x14ac:dyDescent="0.35">
      <c r="A116" s="25">
        <v>33</v>
      </c>
      <c r="B116" s="581" t="s">
        <v>564</v>
      </c>
      <c r="C116" s="134">
        <v>1831.3</v>
      </c>
      <c r="D116" s="134"/>
      <c r="E116" s="134"/>
      <c r="F116" s="412">
        <f t="shared" si="14"/>
        <v>1831.3</v>
      </c>
      <c r="G116" s="556">
        <v>38</v>
      </c>
      <c r="H116" s="135"/>
      <c r="I116" s="135"/>
      <c r="J116" s="412">
        <f t="shared" si="13"/>
        <v>38</v>
      </c>
      <c r="K116" s="544">
        <f t="shared" si="16"/>
        <v>7.9232693911592995E-3</v>
      </c>
      <c r="L116" s="413">
        <f t="shared" si="12"/>
        <v>33.923081734778982</v>
      </c>
      <c r="M116" s="414">
        <f t="shared" si="10"/>
        <v>7.4630779816513764</v>
      </c>
      <c r="N116" s="545">
        <v>14.065580366123516</v>
      </c>
      <c r="O116" s="546">
        <v>3.1712138705151331</v>
      </c>
      <c r="P116" s="547">
        <f t="shared" si="11"/>
        <v>3.2011660543367557E-2</v>
      </c>
    </row>
    <row r="117" spans="1:16" s="87" customFormat="1" x14ac:dyDescent="0.35">
      <c r="A117" s="25">
        <v>34</v>
      </c>
      <c r="B117" s="581" t="s">
        <v>565</v>
      </c>
      <c r="C117" s="134">
        <v>1844.3</v>
      </c>
      <c r="D117" s="134"/>
      <c r="E117" s="134"/>
      <c r="F117" s="412">
        <f t="shared" si="14"/>
        <v>1844.3</v>
      </c>
      <c r="G117" s="556">
        <v>38</v>
      </c>
      <c r="H117" s="135"/>
      <c r="I117" s="135"/>
      <c r="J117" s="412">
        <f t="shared" si="13"/>
        <v>38</v>
      </c>
      <c r="K117" s="544">
        <f t="shared" si="16"/>
        <v>7.9232693911592995E-3</v>
      </c>
      <c r="L117" s="413">
        <f t="shared" si="12"/>
        <v>33.923081734778982</v>
      </c>
      <c r="M117" s="414">
        <f t="shared" si="10"/>
        <v>7.4630779816513764</v>
      </c>
      <c r="N117" s="545">
        <v>14.065580366123516</v>
      </c>
      <c r="O117" s="546">
        <v>3.1712138705151331</v>
      </c>
      <c r="P117" s="547">
        <f t="shared" si="11"/>
        <v>3.1786018518174378E-2</v>
      </c>
    </row>
    <row r="118" spans="1:16" s="87" customFormat="1" x14ac:dyDescent="0.35">
      <c r="A118" s="25">
        <v>35</v>
      </c>
      <c r="B118" s="581" t="s">
        <v>566</v>
      </c>
      <c r="C118" s="134">
        <v>193.76</v>
      </c>
      <c r="D118" s="134"/>
      <c r="E118" s="134"/>
      <c r="F118" s="412">
        <f t="shared" si="14"/>
        <v>193.76</v>
      </c>
      <c r="G118" s="556">
        <v>4</v>
      </c>
      <c r="H118" s="135"/>
      <c r="I118" s="135"/>
      <c r="J118" s="412">
        <f t="shared" si="13"/>
        <v>4</v>
      </c>
      <c r="K118" s="544">
        <f t="shared" si="16"/>
        <v>8.3402835696413675E-4</v>
      </c>
      <c r="L118" s="413">
        <f t="shared" si="12"/>
        <v>3.5708507089241031</v>
      </c>
      <c r="M118" s="414">
        <f t="shared" si="10"/>
        <v>0.78558715596330264</v>
      </c>
      <c r="N118" s="545">
        <v>1.4805874069603702</v>
      </c>
      <c r="O118" s="546">
        <v>0.33381198637001402</v>
      </c>
      <c r="P118" s="547">
        <f t="shared" si="11"/>
        <v>3.1847838863634341E-2</v>
      </c>
    </row>
    <row r="119" spans="1:16" s="87" customFormat="1" x14ac:dyDescent="0.35">
      <c r="A119" s="25">
        <v>36</v>
      </c>
      <c r="B119" s="581" t="s">
        <v>567</v>
      </c>
      <c r="C119" s="134">
        <v>1841.4</v>
      </c>
      <c r="D119" s="134"/>
      <c r="E119" s="134"/>
      <c r="F119" s="412">
        <f t="shared" si="14"/>
        <v>1841.4</v>
      </c>
      <c r="G119" s="556">
        <v>40</v>
      </c>
      <c r="H119" s="135"/>
      <c r="I119" s="135"/>
      <c r="J119" s="412">
        <f t="shared" si="13"/>
        <v>40</v>
      </c>
      <c r="K119" s="544">
        <f t="shared" si="16"/>
        <v>8.3402835696413675E-3</v>
      </c>
      <c r="L119" s="413">
        <f t="shared" si="12"/>
        <v>35.708507089241031</v>
      </c>
      <c r="M119" s="414">
        <f t="shared" si="10"/>
        <v>7.8558715596330266</v>
      </c>
      <c r="N119" s="545">
        <v>14.805874069603703</v>
      </c>
      <c r="O119" s="546">
        <v>3.3381198637001406</v>
      </c>
      <c r="P119" s="547">
        <f t="shared" si="11"/>
        <v>3.3511661009111487E-2</v>
      </c>
    </row>
    <row r="120" spans="1:16" s="87" customFormat="1" x14ac:dyDescent="0.35">
      <c r="A120" s="25">
        <v>37</v>
      </c>
      <c r="B120" s="581" t="s">
        <v>568</v>
      </c>
      <c r="C120" s="134">
        <v>94.7</v>
      </c>
      <c r="D120" s="134"/>
      <c r="E120" s="134"/>
      <c r="F120" s="412">
        <f t="shared" si="14"/>
        <v>94.7</v>
      </c>
      <c r="G120" s="556">
        <v>3</v>
      </c>
      <c r="H120" s="135"/>
      <c r="I120" s="135"/>
      <c r="J120" s="412">
        <f t="shared" si="13"/>
        <v>3</v>
      </c>
      <c r="K120" s="544">
        <f t="shared" si="16"/>
        <v>6.2552126772310256E-4</v>
      </c>
      <c r="L120" s="413">
        <f t="shared" si="12"/>
        <v>2.6781380316930772</v>
      </c>
      <c r="M120" s="414">
        <f t="shared" si="10"/>
        <v>0.58919036697247695</v>
      </c>
      <c r="N120" s="545">
        <v>1.1104405552202776</v>
      </c>
      <c r="O120" s="546">
        <v>0.25035898977751053</v>
      </c>
      <c r="P120" s="547">
        <f t="shared" si="11"/>
        <v>4.8871467198134552E-2</v>
      </c>
    </row>
    <row r="121" spans="1:16" s="87" customFormat="1" x14ac:dyDescent="0.35">
      <c r="A121" s="25">
        <v>38</v>
      </c>
      <c r="B121" s="581" t="s">
        <v>569</v>
      </c>
      <c r="C121" s="134">
        <v>1687.6</v>
      </c>
      <c r="D121" s="134">
        <v>124.8</v>
      </c>
      <c r="E121" s="134"/>
      <c r="F121" s="412">
        <f t="shared" si="14"/>
        <v>1812.3999999999999</v>
      </c>
      <c r="G121" s="556">
        <v>37</v>
      </c>
      <c r="H121" s="135">
        <v>2</v>
      </c>
      <c r="I121" s="135"/>
      <c r="J121" s="412">
        <f t="shared" si="13"/>
        <v>39</v>
      </c>
      <c r="K121" s="544">
        <f t="shared" si="16"/>
        <v>8.1317764804003326E-3</v>
      </c>
      <c r="L121" s="413">
        <f t="shared" si="12"/>
        <v>34.81579441201</v>
      </c>
      <c r="M121" s="414">
        <f t="shared" ref="M121:M177" si="17">L121*0.22</f>
        <v>7.6594747706422002</v>
      </c>
      <c r="N121" s="545">
        <v>14.43572721786361</v>
      </c>
      <c r="O121" s="546">
        <v>3.2546668671076366</v>
      </c>
      <c r="P121" s="547">
        <f t="shared" si="11"/>
        <v>3.3196680240357233E-2</v>
      </c>
    </row>
    <row r="122" spans="1:16" s="87" customFormat="1" x14ac:dyDescent="0.35">
      <c r="A122" s="25">
        <v>39</v>
      </c>
      <c r="B122" s="581" t="s">
        <v>570</v>
      </c>
      <c r="C122" s="134">
        <v>155.80000000000001</v>
      </c>
      <c r="D122" s="134"/>
      <c r="E122" s="134"/>
      <c r="F122" s="412">
        <f t="shared" si="14"/>
        <v>155.80000000000001</v>
      </c>
      <c r="G122" s="556">
        <v>4</v>
      </c>
      <c r="H122" s="135"/>
      <c r="I122" s="135"/>
      <c r="J122" s="412">
        <f t="shared" si="13"/>
        <v>4</v>
      </c>
      <c r="K122" s="544">
        <f t="shared" si="16"/>
        <v>8.3402835696413675E-4</v>
      </c>
      <c r="L122" s="413">
        <f t="shared" si="12"/>
        <v>3.5708507089241031</v>
      </c>
      <c r="M122" s="414">
        <f t="shared" si="17"/>
        <v>0.78558715596330264</v>
      </c>
      <c r="N122" s="545">
        <v>1.4805874069603702</v>
      </c>
      <c r="O122" s="546">
        <v>0.33381198637001402</v>
      </c>
      <c r="P122" s="547">
        <f t="shared" si="11"/>
        <v>3.9607427844786838E-2</v>
      </c>
    </row>
    <row r="123" spans="1:16" s="87" customFormat="1" x14ac:dyDescent="0.35">
      <c r="A123" s="25">
        <v>40</v>
      </c>
      <c r="B123" s="581" t="s">
        <v>571</v>
      </c>
      <c r="C123" s="134">
        <v>378.1</v>
      </c>
      <c r="D123" s="134"/>
      <c r="E123" s="134"/>
      <c r="F123" s="412">
        <f t="shared" si="14"/>
        <v>378.1</v>
      </c>
      <c r="G123" s="556">
        <v>14</v>
      </c>
      <c r="H123" s="135"/>
      <c r="I123" s="135"/>
      <c r="J123" s="412">
        <f t="shared" si="13"/>
        <v>14</v>
      </c>
      <c r="K123" s="544">
        <f t="shared" si="16"/>
        <v>2.9190992493744786E-3</v>
      </c>
      <c r="L123" s="413">
        <f t="shared" si="12"/>
        <v>12.497977481234361</v>
      </c>
      <c r="M123" s="414">
        <f t="shared" si="17"/>
        <v>2.7495550458715594</v>
      </c>
      <c r="N123" s="545">
        <v>5.1820559243612951</v>
      </c>
      <c r="O123" s="546">
        <v>1.1683419522950491</v>
      </c>
      <c r="P123" s="547">
        <f t="shared" si="11"/>
        <v>5.7122270308813186E-2</v>
      </c>
    </row>
    <row r="124" spans="1:16" s="87" customFormat="1" x14ac:dyDescent="0.35">
      <c r="A124" s="25">
        <v>41</v>
      </c>
      <c r="B124" s="581" t="s">
        <v>572</v>
      </c>
      <c r="C124" s="134">
        <v>2458.6999999999998</v>
      </c>
      <c r="D124" s="134"/>
      <c r="E124" s="134">
        <v>90.3</v>
      </c>
      <c r="F124" s="412">
        <f t="shared" si="14"/>
        <v>2549</v>
      </c>
      <c r="G124" s="556">
        <v>58</v>
      </c>
      <c r="H124" s="135"/>
      <c r="I124" s="135">
        <v>1</v>
      </c>
      <c r="J124" s="412">
        <f t="shared" si="13"/>
        <v>59</v>
      </c>
      <c r="K124" s="544">
        <f t="shared" si="16"/>
        <v>1.2301918265221017E-2</v>
      </c>
      <c r="L124" s="413">
        <f t="shared" si="12"/>
        <v>52.670047956630519</v>
      </c>
      <c r="M124" s="414">
        <f t="shared" si="17"/>
        <v>11.587410550458713</v>
      </c>
      <c r="N124" s="545">
        <v>21.83866425266546</v>
      </c>
      <c r="O124" s="546">
        <v>4.9237267989577074</v>
      </c>
      <c r="P124" s="547">
        <f t="shared" si="11"/>
        <v>3.5708061811970344E-2</v>
      </c>
    </row>
    <row r="125" spans="1:16" s="87" customFormat="1" x14ac:dyDescent="0.35">
      <c r="A125" s="25">
        <v>42</v>
      </c>
      <c r="B125" s="581" t="s">
        <v>573</v>
      </c>
      <c r="C125" s="134">
        <v>2593.29</v>
      </c>
      <c r="D125" s="134"/>
      <c r="E125" s="134"/>
      <c r="F125" s="412">
        <f t="shared" si="14"/>
        <v>2593.29</v>
      </c>
      <c r="G125" s="556">
        <v>60</v>
      </c>
      <c r="H125" s="135"/>
      <c r="I125" s="135"/>
      <c r="J125" s="412">
        <f t="shared" si="13"/>
        <v>60</v>
      </c>
      <c r="K125" s="544">
        <f t="shared" si="16"/>
        <v>1.2510425354462052E-2</v>
      </c>
      <c r="L125" s="413">
        <f t="shared" si="12"/>
        <v>53.562760633861551</v>
      </c>
      <c r="M125" s="414">
        <f t="shared" si="17"/>
        <v>11.783807339449542</v>
      </c>
      <c r="N125" s="545">
        <v>22.208811104405552</v>
      </c>
      <c r="O125" s="546">
        <v>5.0071797955502104</v>
      </c>
      <c r="P125" s="547">
        <f t="shared" si="11"/>
        <v>3.5693099835832812E-2</v>
      </c>
    </row>
    <row r="126" spans="1:16" s="87" customFormat="1" x14ac:dyDescent="0.35">
      <c r="A126" s="25">
        <v>43</v>
      </c>
      <c r="B126" s="582" t="s">
        <v>574</v>
      </c>
      <c r="C126" s="134">
        <v>330.82</v>
      </c>
      <c r="D126" s="134">
        <v>55</v>
      </c>
      <c r="E126" s="134"/>
      <c r="F126" s="412">
        <f t="shared" si="14"/>
        <v>385.82</v>
      </c>
      <c r="G126" s="556">
        <v>8</v>
      </c>
      <c r="H126" s="135">
        <v>2</v>
      </c>
      <c r="I126" s="135"/>
      <c r="J126" s="412">
        <f t="shared" si="13"/>
        <v>10</v>
      </c>
      <c r="K126" s="544">
        <f t="shared" si="16"/>
        <v>2.0850708924103419E-3</v>
      </c>
      <c r="L126" s="413">
        <f t="shared" si="12"/>
        <v>8.9271267723102579</v>
      </c>
      <c r="M126" s="414">
        <f t="shared" si="17"/>
        <v>1.9639678899082567</v>
      </c>
      <c r="N126" s="545">
        <v>3.7014685174009259</v>
      </c>
      <c r="O126" s="546">
        <v>0.83452996592503514</v>
      </c>
      <c r="P126" s="547">
        <f t="shared" si="11"/>
        <v>3.9985208505376797E-2</v>
      </c>
    </row>
    <row r="127" spans="1:16" s="87" customFormat="1" x14ac:dyDescent="0.35">
      <c r="A127" s="25">
        <v>44</v>
      </c>
      <c r="B127" s="581" t="s">
        <v>575</v>
      </c>
      <c r="C127" s="134">
        <v>1699.75</v>
      </c>
      <c r="D127" s="134"/>
      <c r="E127" s="134"/>
      <c r="F127" s="412">
        <f t="shared" si="14"/>
        <v>1699.75</v>
      </c>
      <c r="G127" s="556">
        <v>36</v>
      </c>
      <c r="H127" s="135"/>
      <c r="I127" s="135"/>
      <c r="J127" s="412">
        <f t="shared" si="13"/>
        <v>36</v>
      </c>
      <c r="K127" s="544">
        <f t="shared" si="16"/>
        <v>7.5062552126772307E-3</v>
      </c>
      <c r="L127" s="413">
        <f t="shared" si="12"/>
        <v>32.137656380316926</v>
      </c>
      <c r="M127" s="414">
        <f t="shared" si="17"/>
        <v>7.0702844036697234</v>
      </c>
      <c r="N127" s="545">
        <v>13.325286662643332</v>
      </c>
      <c r="O127" s="546">
        <v>3.0043078773301262</v>
      </c>
      <c r="P127" s="547">
        <f t="shared" si="11"/>
        <v>3.2673943417537939E-2</v>
      </c>
    </row>
    <row r="128" spans="1:16" s="87" customFormat="1" x14ac:dyDescent="0.35">
      <c r="A128" s="25">
        <v>45</v>
      </c>
      <c r="B128" s="581" t="s">
        <v>576</v>
      </c>
      <c r="C128" s="134">
        <v>211.46</v>
      </c>
      <c r="D128" s="134"/>
      <c r="E128" s="134">
        <v>12.6</v>
      </c>
      <c r="F128" s="412">
        <f t="shared" si="14"/>
        <v>224.06</v>
      </c>
      <c r="G128" s="556">
        <v>3</v>
      </c>
      <c r="H128" s="135"/>
      <c r="I128" s="135">
        <v>1</v>
      </c>
      <c r="J128" s="412">
        <f t="shared" ref="J128:J181" si="18">G128+H128+I128</f>
        <v>4</v>
      </c>
      <c r="K128" s="544">
        <f t="shared" si="16"/>
        <v>8.3402835696413675E-4</v>
      </c>
      <c r="L128" s="413">
        <f t="shared" si="12"/>
        <v>3.5708507089241031</v>
      </c>
      <c r="M128" s="414">
        <f t="shared" si="17"/>
        <v>0.78558715596330264</v>
      </c>
      <c r="N128" s="545">
        <v>1.4805874069603702</v>
      </c>
      <c r="O128" s="546">
        <v>0.33381198637001402</v>
      </c>
      <c r="P128" s="547">
        <f t="shared" si="11"/>
        <v>2.754100356251803E-2</v>
      </c>
    </row>
    <row r="129" spans="1:16" s="87" customFormat="1" x14ac:dyDescent="0.35">
      <c r="A129" s="25">
        <v>46</v>
      </c>
      <c r="B129" s="581" t="s">
        <v>577</v>
      </c>
      <c r="C129" s="134">
        <v>138.9</v>
      </c>
      <c r="D129" s="134"/>
      <c r="E129" s="134"/>
      <c r="F129" s="412">
        <f t="shared" ref="F129:F182" si="19">C129+D129+E129</f>
        <v>138.9</v>
      </c>
      <c r="G129" s="556">
        <v>4</v>
      </c>
      <c r="H129" s="135"/>
      <c r="I129" s="135"/>
      <c r="J129" s="412">
        <f t="shared" si="18"/>
        <v>4</v>
      </c>
      <c r="K129" s="544">
        <f t="shared" si="16"/>
        <v>8.3402835696413675E-4</v>
      </c>
      <c r="L129" s="413">
        <f t="shared" si="12"/>
        <v>3.5708507089241031</v>
      </c>
      <c r="M129" s="414">
        <f t="shared" si="17"/>
        <v>0.78558715596330264</v>
      </c>
      <c r="N129" s="545">
        <v>1.4805874069603702</v>
      </c>
      <c r="O129" s="546">
        <v>0.33381198637001402</v>
      </c>
      <c r="P129" s="547">
        <f t="shared" si="11"/>
        <v>4.4426474141236787E-2</v>
      </c>
    </row>
    <row r="130" spans="1:16" s="87" customFormat="1" x14ac:dyDescent="0.35">
      <c r="A130" s="25">
        <v>47</v>
      </c>
      <c r="B130" s="581" t="s">
        <v>578</v>
      </c>
      <c r="C130" s="134">
        <v>8219.0300000000007</v>
      </c>
      <c r="D130" s="134">
        <v>69.3</v>
      </c>
      <c r="E130" s="134">
        <v>122.5</v>
      </c>
      <c r="F130" s="412">
        <f t="shared" si="19"/>
        <v>8410.83</v>
      </c>
      <c r="G130" s="556">
        <v>141</v>
      </c>
      <c r="H130" s="135">
        <v>1</v>
      </c>
      <c r="I130" s="135">
        <v>2</v>
      </c>
      <c r="J130" s="412">
        <f t="shared" si="18"/>
        <v>144</v>
      </c>
      <c r="K130" s="544">
        <f t="shared" si="16"/>
        <v>3.0025020850708923E-2</v>
      </c>
      <c r="L130" s="413">
        <f t="shared" si="12"/>
        <v>128.5506255212677</v>
      </c>
      <c r="M130" s="414">
        <f t="shared" si="17"/>
        <v>28.281137614678894</v>
      </c>
      <c r="N130" s="545">
        <v>53.30114665057333</v>
      </c>
      <c r="O130" s="546">
        <v>12.017231509320505</v>
      </c>
      <c r="P130" s="547">
        <f t="shared" si="11"/>
        <v>2.6412392272325138E-2</v>
      </c>
    </row>
    <row r="131" spans="1:16" s="87" customFormat="1" x14ac:dyDescent="0.35">
      <c r="A131" s="25">
        <v>48</v>
      </c>
      <c r="B131" s="581" t="s">
        <v>2150</v>
      </c>
      <c r="C131" s="134">
        <v>953.56</v>
      </c>
      <c r="D131" s="134"/>
      <c r="E131" s="134"/>
      <c r="F131" s="412">
        <f t="shared" si="19"/>
        <v>953.56</v>
      </c>
      <c r="G131" s="556">
        <v>20</v>
      </c>
      <c r="H131" s="135"/>
      <c r="I131" s="135"/>
      <c r="J131" s="412">
        <f t="shared" si="18"/>
        <v>20</v>
      </c>
      <c r="K131" s="544">
        <f t="shared" si="16"/>
        <v>4.1701417848206837E-3</v>
      </c>
      <c r="L131" s="413">
        <f t="shared" si="12"/>
        <v>17.854253544620516</v>
      </c>
      <c r="M131" s="414">
        <f t="shared" si="17"/>
        <v>3.9279357798165133</v>
      </c>
      <c r="N131" s="545">
        <v>7.4029370348018517</v>
      </c>
      <c r="O131" s="546">
        <v>1.6690599318500703</v>
      </c>
      <c r="P131" s="547">
        <f t="shared" ref="P131:P190" si="20">(L131+M131+N131+O131)/F131</f>
        <v>3.2356837840396988E-2</v>
      </c>
    </row>
    <row r="132" spans="1:16" s="87" customFormat="1" x14ac:dyDescent="0.35">
      <c r="A132" s="25">
        <v>49</v>
      </c>
      <c r="B132" s="581" t="s">
        <v>2151</v>
      </c>
      <c r="C132" s="134">
        <v>1663</v>
      </c>
      <c r="D132" s="134"/>
      <c r="E132" s="134">
        <v>57.1</v>
      </c>
      <c r="F132" s="412">
        <f t="shared" si="19"/>
        <v>1720.1</v>
      </c>
      <c r="G132" s="556">
        <v>30</v>
      </c>
      <c r="H132" s="135"/>
      <c r="I132" s="135">
        <v>1</v>
      </c>
      <c r="J132" s="412">
        <f t="shared" si="18"/>
        <v>31</v>
      </c>
      <c r="K132" s="544">
        <f t="shared" si="16"/>
        <v>6.46371976647206E-3</v>
      </c>
      <c r="L132" s="413">
        <f t="shared" si="12"/>
        <v>27.6740929941618</v>
      </c>
      <c r="M132" s="414">
        <f t="shared" si="17"/>
        <v>6.0883004587155964</v>
      </c>
      <c r="N132" s="545">
        <v>11.474552403942869</v>
      </c>
      <c r="O132" s="546">
        <v>2.5870428943676087</v>
      </c>
      <c r="P132" s="547">
        <f t="shared" si="20"/>
        <v>2.7803028167657624E-2</v>
      </c>
    </row>
    <row r="133" spans="1:16" s="87" customFormat="1" x14ac:dyDescent="0.35">
      <c r="A133" s="25">
        <v>50</v>
      </c>
      <c r="B133" s="581" t="s">
        <v>2153</v>
      </c>
      <c r="C133" s="134">
        <v>1033.02</v>
      </c>
      <c r="D133" s="134"/>
      <c r="E133" s="134"/>
      <c r="F133" s="412">
        <f t="shared" si="19"/>
        <v>1033.02</v>
      </c>
      <c r="G133" s="556">
        <v>4</v>
      </c>
      <c r="H133" s="135"/>
      <c r="I133" s="135"/>
      <c r="J133" s="412">
        <f t="shared" si="18"/>
        <v>4</v>
      </c>
      <c r="K133" s="544">
        <f t="shared" si="16"/>
        <v>8.3402835696413675E-4</v>
      </c>
      <c r="L133" s="413">
        <f t="shared" si="12"/>
        <v>3.5708507089241031</v>
      </c>
      <c r="M133" s="414">
        <f t="shared" si="17"/>
        <v>0.78558715596330264</v>
      </c>
      <c r="N133" s="545">
        <v>1.4805874069603702</v>
      </c>
      <c r="O133" s="546">
        <v>0.33381198637001402</v>
      </c>
      <c r="P133" s="547">
        <f t="shared" si="20"/>
        <v>5.9735893382681753E-3</v>
      </c>
    </row>
    <row r="134" spans="1:16" s="87" customFormat="1" x14ac:dyDescent="0.35">
      <c r="A134" s="25">
        <v>51</v>
      </c>
      <c r="B134" s="581" t="s">
        <v>2154</v>
      </c>
      <c r="C134" s="134">
        <v>220.38</v>
      </c>
      <c r="D134" s="134"/>
      <c r="E134" s="134"/>
      <c r="F134" s="412">
        <f t="shared" si="19"/>
        <v>220.38</v>
      </c>
      <c r="G134" s="556">
        <v>20</v>
      </c>
      <c r="H134" s="135"/>
      <c r="I134" s="135"/>
      <c r="J134" s="412">
        <f t="shared" si="18"/>
        <v>20</v>
      </c>
      <c r="K134" s="544">
        <f t="shared" si="16"/>
        <v>4.1701417848206837E-3</v>
      </c>
      <c r="L134" s="413">
        <f t="shared" si="12"/>
        <v>17.854253544620516</v>
      </c>
      <c r="M134" s="414">
        <f t="shared" si="17"/>
        <v>3.9279357798165133</v>
      </c>
      <c r="N134" s="545">
        <v>7.4029370348018517</v>
      </c>
      <c r="O134" s="546">
        <v>1.6690599318500703</v>
      </c>
      <c r="P134" s="547">
        <f t="shared" si="20"/>
        <v>0.14000447541105795</v>
      </c>
    </row>
    <row r="135" spans="1:16" s="87" customFormat="1" x14ac:dyDescent="0.35">
      <c r="A135" s="25">
        <v>52</v>
      </c>
      <c r="B135" s="581" t="s">
        <v>579</v>
      </c>
      <c r="C135" s="134">
        <v>1928.15</v>
      </c>
      <c r="D135" s="134">
        <v>45.4</v>
      </c>
      <c r="E135" s="134"/>
      <c r="F135" s="412">
        <f t="shared" si="19"/>
        <v>1973.5500000000002</v>
      </c>
      <c r="G135" s="556">
        <v>24</v>
      </c>
      <c r="H135" s="135">
        <v>1</v>
      </c>
      <c r="I135" s="135"/>
      <c r="J135" s="412">
        <f t="shared" si="18"/>
        <v>25</v>
      </c>
      <c r="K135" s="544">
        <f t="shared" si="16"/>
        <v>5.2126772310258545E-3</v>
      </c>
      <c r="L135" s="413">
        <f t="shared" ref="L135:L198" si="21">K135*4281.45</f>
        <v>22.317816930775642</v>
      </c>
      <c r="M135" s="414">
        <f t="shared" si="17"/>
        <v>4.9099197247706412</v>
      </c>
      <c r="N135" s="545">
        <v>9.2536712935023129</v>
      </c>
      <c r="O135" s="546">
        <v>2.0863249148125877</v>
      </c>
      <c r="P135" s="547">
        <f t="shared" si="20"/>
        <v>1.9542313528342924E-2</v>
      </c>
    </row>
    <row r="136" spans="1:16" s="87" customFormat="1" x14ac:dyDescent="0.35">
      <c r="A136" s="25">
        <v>54</v>
      </c>
      <c r="B136" s="581" t="s">
        <v>580</v>
      </c>
      <c r="C136" s="134">
        <v>194.37</v>
      </c>
      <c r="D136" s="134">
        <v>37.4</v>
      </c>
      <c r="E136" s="134"/>
      <c r="F136" s="412">
        <f t="shared" si="19"/>
        <v>231.77</v>
      </c>
      <c r="G136" s="556">
        <v>5</v>
      </c>
      <c r="H136" s="135">
        <v>1</v>
      </c>
      <c r="I136" s="135"/>
      <c r="J136" s="412">
        <f t="shared" si="18"/>
        <v>6</v>
      </c>
      <c r="K136" s="544">
        <f t="shared" si="16"/>
        <v>1.2510425354462051E-3</v>
      </c>
      <c r="L136" s="413">
        <f t="shared" si="21"/>
        <v>5.3562760633861544</v>
      </c>
      <c r="M136" s="414">
        <f t="shared" si="17"/>
        <v>1.1783807339449539</v>
      </c>
      <c r="N136" s="545">
        <v>2.2208811104405553</v>
      </c>
      <c r="O136" s="546">
        <v>0.50071797955502106</v>
      </c>
      <c r="P136" s="547">
        <f t="shared" si="20"/>
        <v>3.9937247647783079E-2</v>
      </c>
    </row>
    <row r="137" spans="1:16" s="87" customFormat="1" x14ac:dyDescent="0.35">
      <c r="A137" s="25">
        <v>55</v>
      </c>
      <c r="B137" s="581" t="s">
        <v>581</v>
      </c>
      <c r="C137" s="134">
        <v>1422.83</v>
      </c>
      <c r="D137" s="134"/>
      <c r="E137" s="134"/>
      <c r="F137" s="412">
        <f t="shared" si="19"/>
        <v>1422.83</v>
      </c>
      <c r="G137" s="556">
        <v>30</v>
      </c>
      <c r="H137" s="135"/>
      <c r="I137" s="135"/>
      <c r="J137" s="412">
        <f t="shared" si="18"/>
        <v>30</v>
      </c>
      <c r="K137" s="544">
        <f t="shared" si="16"/>
        <v>6.255212677231026E-3</v>
      </c>
      <c r="L137" s="413">
        <f t="shared" si="21"/>
        <v>26.781380316930775</v>
      </c>
      <c r="M137" s="414">
        <f t="shared" si="17"/>
        <v>5.8919036697247709</v>
      </c>
      <c r="N137" s="545">
        <v>11.104405552202776</v>
      </c>
      <c r="O137" s="546">
        <v>2.5035898977751052</v>
      </c>
      <c r="P137" s="547">
        <f t="shared" si="20"/>
        <v>3.2527624127009859E-2</v>
      </c>
    </row>
    <row r="138" spans="1:16" s="87" customFormat="1" x14ac:dyDescent="0.35">
      <c r="A138" s="25">
        <v>56</v>
      </c>
      <c r="B138" s="581" t="s">
        <v>582</v>
      </c>
      <c r="C138" s="134">
        <v>377.6</v>
      </c>
      <c r="D138" s="134"/>
      <c r="E138" s="134"/>
      <c r="F138" s="412">
        <f t="shared" si="19"/>
        <v>377.6</v>
      </c>
      <c r="G138" s="556">
        <v>8</v>
      </c>
      <c r="H138" s="135"/>
      <c r="I138" s="135"/>
      <c r="J138" s="412">
        <f t="shared" si="18"/>
        <v>8</v>
      </c>
      <c r="K138" s="544">
        <f t="shared" si="16"/>
        <v>1.6680567139282735E-3</v>
      </c>
      <c r="L138" s="413">
        <f t="shared" si="21"/>
        <v>7.1417014178482061</v>
      </c>
      <c r="M138" s="414">
        <f t="shared" si="17"/>
        <v>1.5711743119266053</v>
      </c>
      <c r="N138" s="545">
        <v>2.9611748139207403</v>
      </c>
      <c r="O138" s="546">
        <v>0.66762397274002805</v>
      </c>
      <c r="P138" s="547">
        <f t="shared" si="20"/>
        <v>3.2684519376153548E-2</v>
      </c>
    </row>
    <row r="139" spans="1:16" s="87" customFormat="1" x14ac:dyDescent="0.35">
      <c r="A139" s="25">
        <v>57</v>
      </c>
      <c r="B139" s="581" t="s">
        <v>583</v>
      </c>
      <c r="C139" s="134">
        <v>1527.61</v>
      </c>
      <c r="D139" s="134">
        <v>324.89999999999998</v>
      </c>
      <c r="E139" s="134"/>
      <c r="F139" s="412">
        <f t="shared" si="19"/>
        <v>1852.5099999999998</v>
      </c>
      <c r="G139" s="556">
        <v>36</v>
      </c>
      <c r="H139" s="135">
        <v>2</v>
      </c>
      <c r="I139" s="135"/>
      <c r="J139" s="412">
        <f t="shared" si="18"/>
        <v>38</v>
      </c>
      <c r="K139" s="544">
        <f t="shared" si="16"/>
        <v>7.9232693911592995E-3</v>
      </c>
      <c r="L139" s="413">
        <f t="shared" si="21"/>
        <v>33.923081734778982</v>
      </c>
      <c r="M139" s="414">
        <f t="shared" si="17"/>
        <v>7.4630779816513764</v>
      </c>
      <c r="N139" s="545">
        <v>14.065580366123516</v>
      </c>
      <c r="O139" s="546">
        <v>3.1712138705151331</v>
      </c>
      <c r="P139" s="547">
        <f t="shared" si="20"/>
        <v>3.1645148448898527E-2</v>
      </c>
    </row>
    <row r="140" spans="1:16" s="87" customFormat="1" x14ac:dyDescent="0.35">
      <c r="A140" s="25">
        <v>58</v>
      </c>
      <c r="B140" s="581" t="s">
        <v>584</v>
      </c>
      <c r="C140" s="134">
        <v>2010.19</v>
      </c>
      <c r="D140" s="134"/>
      <c r="E140" s="134"/>
      <c r="F140" s="412">
        <f t="shared" si="19"/>
        <v>2010.19</v>
      </c>
      <c r="G140" s="556">
        <v>48</v>
      </c>
      <c r="H140" s="135"/>
      <c r="I140" s="135"/>
      <c r="J140" s="412">
        <f t="shared" si="18"/>
        <v>48</v>
      </c>
      <c r="K140" s="544">
        <f t="shared" si="16"/>
        <v>1.0008340283569641E-2</v>
      </c>
      <c r="L140" s="413">
        <f t="shared" si="21"/>
        <v>42.850208507089235</v>
      </c>
      <c r="M140" s="414">
        <f t="shared" si="17"/>
        <v>9.4270458715596313</v>
      </c>
      <c r="N140" s="545">
        <v>17.767048883524442</v>
      </c>
      <c r="O140" s="546">
        <v>4.0057438364401685</v>
      </c>
      <c r="P140" s="547">
        <f t="shared" si="20"/>
        <v>3.6837337315683331E-2</v>
      </c>
    </row>
    <row r="141" spans="1:16" s="87" customFormat="1" x14ac:dyDescent="0.35">
      <c r="A141" s="25">
        <v>59</v>
      </c>
      <c r="B141" s="581" t="s">
        <v>585</v>
      </c>
      <c r="C141" s="134">
        <v>1464.32</v>
      </c>
      <c r="D141" s="134"/>
      <c r="E141" s="134"/>
      <c r="F141" s="412">
        <f t="shared" si="19"/>
        <v>1464.32</v>
      </c>
      <c r="G141" s="556">
        <v>32</v>
      </c>
      <c r="H141" s="135"/>
      <c r="I141" s="135"/>
      <c r="J141" s="412">
        <f t="shared" si="18"/>
        <v>32</v>
      </c>
      <c r="K141" s="544">
        <f t="shared" si="16"/>
        <v>6.672226855713094E-3</v>
      </c>
      <c r="L141" s="413">
        <f t="shared" si="21"/>
        <v>28.566805671392824</v>
      </c>
      <c r="M141" s="414">
        <f t="shared" si="17"/>
        <v>6.2846972477064211</v>
      </c>
      <c r="N141" s="545">
        <v>11.844699255682961</v>
      </c>
      <c r="O141" s="546">
        <v>2.6704958909601122</v>
      </c>
      <c r="P141" s="547">
        <f t="shared" si="20"/>
        <v>3.3713053202675862E-2</v>
      </c>
    </row>
    <row r="142" spans="1:16" s="87" customFormat="1" x14ac:dyDescent="0.35">
      <c r="A142" s="25">
        <v>60</v>
      </c>
      <c r="B142" s="581" t="s">
        <v>586</v>
      </c>
      <c r="C142" s="134">
        <v>152.11000000000001</v>
      </c>
      <c r="D142" s="134"/>
      <c r="E142" s="134"/>
      <c r="F142" s="412">
        <f t="shared" si="19"/>
        <v>152.11000000000001</v>
      </c>
      <c r="G142" s="556">
        <v>4</v>
      </c>
      <c r="H142" s="135"/>
      <c r="I142" s="135"/>
      <c r="J142" s="412">
        <f t="shared" si="18"/>
        <v>4</v>
      </c>
      <c r="K142" s="544">
        <f t="shared" si="16"/>
        <v>8.3402835696413675E-4</v>
      </c>
      <c r="L142" s="413">
        <f t="shared" si="21"/>
        <v>3.5708507089241031</v>
      </c>
      <c r="M142" s="414">
        <f t="shared" si="17"/>
        <v>0.78558715596330264</v>
      </c>
      <c r="N142" s="545">
        <v>1.4805874069603702</v>
      </c>
      <c r="O142" s="546">
        <v>0.33381198637001402</v>
      </c>
      <c r="P142" s="547">
        <f t="shared" si="20"/>
        <v>4.0568254935361182E-2</v>
      </c>
    </row>
    <row r="143" spans="1:16" s="87" customFormat="1" x14ac:dyDescent="0.35">
      <c r="A143" s="25">
        <v>61</v>
      </c>
      <c r="B143" s="581" t="s">
        <v>587</v>
      </c>
      <c r="C143" s="134">
        <v>2553.5700000000002</v>
      </c>
      <c r="D143" s="134"/>
      <c r="E143" s="134"/>
      <c r="F143" s="412">
        <f t="shared" si="19"/>
        <v>2553.5700000000002</v>
      </c>
      <c r="G143" s="556">
        <v>60</v>
      </c>
      <c r="H143" s="135"/>
      <c r="I143" s="135"/>
      <c r="J143" s="412">
        <f t="shared" si="18"/>
        <v>60</v>
      </c>
      <c r="K143" s="544">
        <f t="shared" si="16"/>
        <v>1.2510425354462052E-2</v>
      </c>
      <c r="L143" s="413">
        <f t="shared" si="21"/>
        <v>53.562760633861551</v>
      </c>
      <c r="M143" s="414">
        <f t="shared" si="17"/>
        <v>11.783807339449542</v>
      </c>
      <c r="N143" s="545">
        <v>22.208811104405552</v>
      </c>
      <c r="O143" s="546">
        <v>5.0071797955502104</v>
      </c>
      <c r="P143" s="547">
        <f t="shared" si="20"/>
        <v>3.6248295082283569E-2</v>
      </c>
    </row>
    <row r="144" spans="1:16" s="87" customFormat="1" x14ac:dyDescent="0.35">
      <c r="A144" s="25">
        <v>62</v>
      </c>
      <c r="B144" s="581" t="s">
        <v>588</v>
      </c>
      <c r="C144" s="134">
        <v>166.1</v>
      </c>
      <c r="D144" s="134"/>
      <c r="E144" s="134"/>
      <c r="F144" s="412">
        <f t="shared" si="19"/>
        <v>166.1</v>
      </c>
      <c r="G144" s="556">
        <v>3</v>
      </c>
      <c r="H144" s="135"/>
      <c r="I144" s="135"/>
      <c r="J144" s="412">
        <f t="shared" si="18"/>
        <v>3</v>
      </c>
      <c r="K144" s="544">
        <f t="shared" si="16"/>
        <v>6.2552126772310256E-4</v>
      </c>
      <c r="L144" s="413">
        <f t="shared" si="21"/>
        <v>2.6781380316930772</v>
      </c>
      <c r="M144" s="414">
        <f t="shared" si="17"/>
        <v>0.58919036697247695</v>
      </c>
      <c r="N144" s="545">
        <v>1.1104405552202776</v>
      </c>
      <c r="O144" s="546">
        <v>0.25035898977751053</v>
      </c>
      <c r="P144" s="547">
        <f t="shared" si="20"/>
        <v>2.7863503574132104E-2</v>
      </c>
    </row>
    <row r="145" spans="1:16" s="87" customFormat="1" x14ac:dyDescent="0.35">
      <c r="A145" s="25">
        <v>63</v>
      </c>
      <c r="B145" s="581" t="s">
        <v>589</v>
      </c>
      <c r="C145" s="134">
        <v>315.39999999999998</v>
      </c>
      <c r="D145" s="134"/>
      <c r="E145" s="134"/>
      <c r="F145" s="412">
        <f t="shared" si="19"/>
        <v>315.39999999999998</v>
      </c>
      <c r="G145" s="556">
        <v>8</v>
      </c>
      <c r="H145" s="135"/>
      <c r="I145" s="135"/>
      <c r="J145" s="412">
        <f t="shared" si="18"/>
        <v>8</v>
      </c>
      <c r="K145" s="544">
        <f t="shared" si="16"/>
        <v>1.6680567139282735E-3</v>
      </c>
      <c r="L145" s="413">
        <f t="shared" si="21"/>
        <v>7.1417014178482061</v>
      </c>
      <c r="M145" s="414">
        <f t="shared" si="17"/>
        <v>1.5711743119266053</v>
      </c>
      <c r="N145" s="545">
        <v>2.9611748139207403</v>
      </c>
      <c r="O145" s="546">
        <v>0.66762397274002805</v>
      </c>
      <c r="P145" s="547">
        <f t="shared" si="20"/>
        <v>3.913022991894604E-2</v>
      </c>
    </row>
    <row r="146" spans="1:16" s="87" customFormat="1" x14ac:dyDescent="0.35">
      <c r="A146" s="25">
        <v>64</v>
      </c>
      <c r="B146" s="581" t="s">
        <v>590</v>
      </c>
      <c r="C146" s="134">
        <v>1364.91</v>
      </c>
      <c r="D146" s="134">
        <v>133</v>
      </c>
      <c r="E146" s="134"/>
      <c r="F146" s="412">
        <f t="shared" si="19"/>
        <v>1497.91</v>
      </c>
      <c r="G146" s="556">
        <v>29</v>
      </c>
      <c r="H146" s="135">
        <v>2</v>
      </c>
      <c r="I146" s="135"/>
      <c r="J146" s="412">
        <f t="shared" si="18"/>
        <v>31</v>
      </c>
      <c r="K146" s="544">
        <f t="shared" si="16"/>
        <v>6.46371976647206E-3</v>
      </c>
      <c r="L146" s="413">
        <f t="shared" si="21"/>
        <v>27.6740929941618</v>
      </c>
      <c r="M146" s="414">
        <f t="shared" si="17"/>
        <v>6.0883004587155964</v>
      </c>
      <c r="N146" s="545">
        <v>11.474552403942869</v>
      </c>
      <c r="O146" s="546">
        <v>2.5870428943676087</v>
      </c>
      <c r="P146" s="547">
        <f t="shared" si="20"/>
        <v>3.1927144321880402E-2</v>
      </c>
    </row>
    <row r="147" spans="1:16" s="87" customFormat="1" x14ac:dyDescent="0.35">
      <c r="A147" s="25">
        <v>66</v>
      </c>
      <c r="B147" s="581" t="s">
        <v>592</v>
      </c>
      <c r="C147" s="134">
        <v>783.19</v>
      </c>
      <c r="D147" s="134">
        <v>194.1</v>
      </c>
      <c r="E147" s="134"/>
      <c r="F147" s="412">
        <f t="shared" si="19"/>
        <v>977.29000000000008</v>
      </c>
      <c r="G147" s="556">
        <v>15</v>
      </c>
      <c r="H147" s="135">
        <v>2</v>
      </c>
      <c r="I147" s="135"/>
      <c r="J147" s="412">
        <f t="shared" si="18"/>
        <v>17</v>
      </c>
      <c r="K147" s="544">
        <f t="shared" si="16"/>
        <v>3.544620517097581E-3</v>
      </c>
      <c r="L147" s="413">
        <f t="shared" si="21"/>
        <v>15.176115512927437</v>
      </c>
      <c r="M147" s="414">
        <f t="shared" si="17"/>
        <v>3.3387454128440361</v>
      </c>
      <c r="N147" s="545">
        <v>6.2924964795815734</v>
      </c>
      <c r="O147" s="546">
        <v>1.4187009420725598</v>
      </c>
      <c r="P147" s="547">
        <f t="shared" si="20"/>
        <v>2.6835492379360889E-2</v>
      </c>
    </row>
    <row r="148" spans="1:16" s="87" customFormat="1" x14ac:dyDescent="0.35">
      <c r="A148" s="25">
        <v>67</v>
      </c>
      <c r="B148" s="581" t="s">
        <v>593</v>
      </c>
      <c r="C148" s="134">
        <v>144.9</v>
      </c>
      <c r="D148" s="134"/>
      <c r="E148" s="134"/>
      <c r="F148" s="412">
        <f t="shared" si="19"/>
        <v>144.9</v>
      </c>
      <c r="G148" s="556">
        <v>3</v>
      </c>
      <c r="H148" s="135"/>
      <c r="I148" s="135"/>
      <c r="J148" s="412">
        <f t="shared" si="18"/>
        <v>3</v>
      </c>
      <c r="K148" s="544">
        <f t="shared" ref="K148:K211" si="22">1/4796*J148</f>
        <v>6.2552126772310256E-4</v>
      </c>
      <c r="L148" s="413">
        <f t="shared" si="21"/>
        <v>2.6781380316930772</v>
      </c>
      <c r="M148" s="414">
        <f t="shared" si="17"/>
        <v>0.58919036697247695</v>
      </c>
      <c r="N148" s="545">
        <v>1.1104405552202776</v>
      </c>
      <c r="O148" s="546">
        <v>0.25035898977751053</v>
      </c>
      <c r="P148" s="547">
        <f t="shared" si="20"/>
        <v>3.1940151440050669E-2</v>
      </c>
    </row>
    <row r="149" spans="1:16" s="87" customFormat="1" x14ac:dyDescent="0.35">
      <c r="A149" s="25">
        <v>68</v>
      </c>
      <c r="B149" s="581" t="s">
        <v>594</v>
      </c>
      <c r="C149" s="134">
        <v>213.4</v>
      </c>
      <c r="D149" s="134">
        <v>18.5</v>
      </c>
      <c r="E149" s="134"/>
      <c r="F149" s="412">
        <f t="shared" si="19"/>
        <v>231.9</v>
      </c>
      <c r="G149" s="556">
        <v>4</v>
      </c>
      <c r="H149" s="135">
        <v>1</v>
      </c>
      <c r="I149" s="135"/>
      <c r="J149" s="412">
        <f t="shared" si="18"/>
        <v>5</v>
      </c>
      <c r="K149" s="544">
        <f t="shared" si="22"/>
        <v>1.0425354462051709E-3</v>
      </c>
      <c r="L149" s="413">
        <f t="shared" si="21"/>
        <v>4.4635633861551289</v>
      </c>
      <c r="M149" s="414">
        <f t="shared" si="17"/>
        <v>0.98198394495412833</v>
      </c>
      <c r="N149" s="545">
        <v>1.8507342587004629</v>
      </c>
      <c r="O149" s="546">
        <v>0.41726498296251757</v>
      </c>
      <c r="P149" s="547">
        <f t="shared" si="20"/>
        <v>3.3262382806262342E-2</v>
      </c>
    </row>
    <row r="150" spans="1:16" s="87" customFormat="1" x14ac:dyDescent="0.35">
      <c r="A150" s="25">
        <v>69</v>
      </c>
      <c r="B150" s="582" t="s">
        <v>595</v>
      </c>
      <c r="C150" s="134">
        <v>3146.6</v>
      </c>
      <c r="D150" s="134"/>
      <c r="E150" s="134"/>
      <c r="F150" s="412">
        <f t="shared" si="19"/>
        <v>3146.6</v>
      </c>
      <c r="G150" s="556">
        <v>52</v>
      </c>
      <c r="H150" s="135"/>
      <c r="I150" s="135"/>
      <c r="J150" s="412">
        <f t="shared" si="18"/>
        <v>52</v>
      </c>
      <c r="K150" s="544">
        <f t="shared" si="22"/>
        <v>1.0842368640533777E-2</v>
      </c>
      <c r="L150" s="413">
        <f t="shared" si="21"/>
        <v>46.42105921601334</v>
      </c>
      <c r="M150" s="414">
        <f t="shared" si="17"/>
        <v>10.212633027522935</v>
      </c>
      <c r="N150" s="545">
        <v>19.247636290484813</v>
      </c>
      <c r="O150" s="546">
        <v>4.3395558228101825</v>
      </c>
      <c r="P150" s="547">
        <f t="shared" si="20"/>
        <v>2.5494465250375416E-2</v>
      </c>
    </row>
    <row r="151" spans="1:16" s="87" customFormat="1" x14ac:dyDescent="0.35">
      <c r="A151" s="25">
        <v>70</v>
      </c>
      <c r="B151" s="581" t="s">
        <v>596</v>
      </c>
      <c r="C151" s="134">
        <v>848.35</v>
      </c>
      <c r="D151" s="134"/>
      <c r="E151" s="134"/>
      <c r="F151" s="412">
        <f t="shared" si="19"/>
        <v>848.35</v>
      </c>
      <c r="G151" s="556">
        <v>17</v>
      </c>
      <c r="H151" s="135"/>
      <c r="I151" s="135"/>
      <c r="J151" s="412">
        <f t="shared" si="18"/>
        <v>17</v>
      </c>
      <c r="K151" s="544">
        <f t="shared" si="22"/>
        <v>3.544620517097581E-3</v>
      </c>
      <c r="L151" s="413">
        <f t="shared" si="21"/>
        <v>15.176115512927437</v>
      </c>
      <c r="M151" s="414">
        <f t="shared" si="17"/>
        <v>3.3387454128440361</v>
      </c>
      <c r="N151" s="545">
        <v>6.2924964795815734</v>
      </c>
      <c r="O151" s="546">
        <v>1.4187009420725598</v>
      </c>
      <c r="P151" s="547">
        <f t="shared" si="20"/>
        <v>3.0914196201362182E-2</v>
      </c>
    </row>
    <row r="152" spans="1:16" s="87" customFormat="1" x14ac:dyDescent="0.35">
      <c r="A152" s="25">
        <v>71</v>
      </c>
      <c r="B152" s="581" t="s">
        <v>597</v>
      </c>
      <c r="C152" s="134">
        <v>885.4</v>
      </c>
      <c r="D152" s="134"/>
      <c r="E152" s="134"/>
      <c r="F152" s="412">
        <f t="shared" si="19"/>
        <v>885.4</v>
      </c>
      <c r="G152" s="556">
        <v>18</v>
      </c>
      <c r="H152" s="135"/>
      <c r="I152" s="135"/>
      <c r="J152" s="412">
        <f t="shared" si="18"/>
        <v>18</v>
      </c>
      <c r="K152" s="544">
        <f t="shared" si="22"/>
        <v>3.7531276063386154E-3</v>
      </c>
      <c r="L152" s="413">
        <f t="shared" si="21"/>
        <v>16.068828190158463</v>
      </c>
      <c r="M152" s="414">
        <f t="shared" si="17"/>
        <v>3.5351422018348617</v>
      </c>
      <c r="N152" s="545">
        <v>6.6626433313216662</v>
      </c>
      <c r="O152" s="546">
        <v>1.5021539386650631</v>
      </c>
      <c r="P152" s="547">
        <f t="shared" si="20"/>
        <v>3.1362963250485716E-2</v>
      </c>
    </row>
    <row r="153" spans="1:16" s="87" customFormat="1" x14ac:dyDescent="0.35">
      <c r="A153" s="25">
        <v>72</v>
      </c>
      <c r="B153" s="581" t="s">
        <v>598</v>
      </c>
      <c r="C153" s="134">
        <v>877.79</v>
      </c>
      <c r="D153" s="134"/>
      <c r="E153" s="134"/>
      <c r="F153" s="412">
        <f t="shared" si="19"/>
        <v>877.79</v>
      </c>
      <c r="G153" s="556">
        <v>17</v>
      </c>
      <c r="H153" s="135"/>
      <c r="I153" s="135"/>
      <c r="J153" s="412">
        <f t="shared" si="18"/>
        <v>17</v>
      </c>
      <c r="K153" s="544">
        <f t="shared" si="22"/>
        <v>3.544620517097581E-3</v>
      </c>
      <c r="L153" s="413">
        <f t="shared" si="21"/>
        <v>15.176115512927437</v>
      </c>
      <c r="M153" s="414">
        <f t="shared" si="17"/>
        <v>3.3387454128440361</v>
      </c>
      <c r="N153" s="545">
        <v>6.2924964795815734</v>
      </c>
      <c r="O153" s="546">
        <v>1.4187009420725598</v>
      </c>
      <c r="P153" s="547">
        <f t="shared" si="20"/>
        <v>2.9877371976697851E-2</v>
      </c>
    </row>
    <row r="154" spans="1:16" s="87" customFormat="1" x14ac:dyDescent="0.35">
      <c r="A154" s="25">
        <v>73</v>
      </c>
      <c r="B154" s="581" t="s">
        <v>599</v>
      </c>
      <c r="C154" s="134">
        <v>917.6</v>
      </c>
      <c r="D154" s="134"/>
      <c r="E154" s="134">
        <v>32.299999999999997</v>
      </c>
      <c r="F154" s="412">
        <f t="shared" si="19"/>
        <v>949.9</v>
      </c>
      <c r="G154" s="556">
        <v>19</v>
      </c>
      <c r="H154" s="135"/>
      <c r="I154" s="135">
        <v>1</v>
      </c>
      <c r="J154" s="412">
        <f t="shared" si="18"/>
        <v>20</v>
      </c>
      <c r="K154" s="544">
        <f t="shared" si="22"/>
        <v>4.1701417848206837E-3</v>
      </c>
      <c r="L154" s="413">
        <f t="shared" si="21"/>
        <v>17.854253544620516</v>
      </c>
      <c r="M154" s="414">
        <f t="shared" si="17"/>
        <v>3.9279357798165133</v>
      </c>
      <c r="N154" s="545">
        <v>7.4029370348018517</v>
      </c>
      <c r="O154" s="546">
        <v>1.6690599318500703</v>
      </c>
      <c r="P154" s="547">
        <f t="shared" si="20"/>
        <v>3.2481509939034585E-2</v>
      </c>
    </row>
    <row r="155" spans="1:16" s="87" customFormat="1" x14ac:dyDescent="0.35">
      <c r="A155" s="25">
        <v>74</v>
      </c>
      <c r="B155" s="581" t="s">
        <v>600</v>
      </c>
      <c r="C155" s="134">
        <v>1018.2</v>
      </c>
      <c r="D155" s="134"/>
      <c r="E155" s="134">
        <v>37.799999999999997</v>
      </c>
      <c r="F155" s="412">
        <f t="shared" si="19"/>
        <v>1056</v>
      </c>
      <c r="G155" s="556">
        <v>13</v>
      </c>
      <c r="H155" s="135"/>
      <c r="I155" s="135">
        <v>1</v>
      </c>
      <c r="J155" s="412">
        <f t="shared" si="18"/>
        <v>14</v>
      </c>
      <c r="K155" s="544">
        <f t="shared" si="22"/>
        <v>2.9190992493744786E-3</v>
      </c>
      <c r="L155" s="413">
        <f t="shared" si="21"/>
        <v>12.497977481234361</v>
      </c>
      <c r="M155" s="414">
        <f t="shared" si="17"/>
        <v>2.7495550458715594</v>
      </c>
      <c r="N155" s="545">
        <v>5.1820559243612951</v>
      </c>
      <c r="O155" s="546">
        <v>1.1683419522950491</v>
      </c>
      <c r="P155" s="547">
        <f t="shared" si="20"/>
        <v>2.0452585609623358E-2</v>
      </c>
    </row>
    <row r="156" spans="1:16" s="87" customFormat="1" x14ac:dyDescent="0.35">
      <c r="A156" s="25">
        <v>75</v>
      </c>
      <c r="B156" s="581" t="s">
        <v>601</v>
      </c>
      <c r="C156" s="134">
        <v>837.9</v>
      </c>
      <c r="D156" s="134">
        <v>160.4</v>
      </c>
      <c r="E156" s="134"/>
      <c r="F156" s="412">
        <f t="shared" si="19"/>
        <v>998.3</v>
      </c>
      <c r="G156" s="556">
        <v>17</v>
      </c>
      <c r="H156" s="135">
        <v>1</v>
      </c>
      <c r="I156" s="135"/>
      <c r="J156" s="412">
        <f t="shared" si="18"/>
        <v>18</v>
      </c>
      <c r="K156" s="544">
        <f t="shared" si="22"/>
        <v>3.7531276063386154E-3</v>
      </c>
      <c r="L156" s="413">
        <f t="shared" si="21"/>
        <v>16.068828190158463</v>
      </c>
      <c r="M156" s="414">
        <f t="shared" si="17"/>
        <v>3.5351422018348617</v>
      </c>
      <c r="N156" s="545">
        <v>6.6626433313216662</v>
      </c>
      <c r="O156" s="546">
        <v>1.5021539386650631</v>
      </c>
      <c r="P156" s="547">
        <f t="shared" si="20"/>
        <v>2.7816054955404242E-2</v>
      </c>
    </row>
    <row r="157" spans="1:16" s="87" customFormat="1" x14ac:dyDescent="0.35">
      <c r="A157" s="25">
        <v>76</v>
      </c>
      <c r="B157" s="581" t="s">
        <v>602</v>
      </c>
      <c r="C157" s="134">
        <v>304</v>
      </c>
      <c r="D157" s="134"/>
      <c r="E157" s="134"/>
      <c r="F157" s="412">
        <f t="shared" si="19"/>
        <v>304</v>
      </c>
      <c r="G157" s="556">
        <v>7</v>
      </c>
      <c r="H157" s="135"/>
      <c r="I157" s="135"/>
      <c r="J157" s="412">
        <f t="shared" si="18"/>
        <v>7</v>
      </c>
      <c r="K157" s="544">
        <f t="shared" si="22"/>
        <v>1.4595496246872393E-3</v>
      </c>
      <c r="L157" s="413">
        <f t="shared" si="21"/>
        <v>6.2489887406171807</v>
      </c>
      <c r="M157" s="414">
        <f t="shared" si="17"/>
        <v>1.3747775229357797</v>
      </c>
      <c r="N157" s="545">
        <v>2.5910279621806476</v>
      </c>
      <c r="O157" s="546">
        <v>0.58417097614752456</v>
      </c>
      <c r="P157" s="547">
        <f t="shared" si="20"/>
        <v>3.5522911848293204E-2</v>
      </c>
    </row>
    <row r="158" spans="1:16" s="87" customFormat="1" x14ac:dyDescent="0.35">
      <c r="A158" s="25">
        <v>77</v>
      </c>
      <c r="B158" s="581" t="s">
        <v>603</v>
      </c>
      <c r="C158" s="134">
        <v>1272.1600000000001</v>
      </c>
      <c r="D158" s="134">
        <v>51.6</v>
      </c>
      <c r="E158" s="134">
        <v>23.7</v>
      </c>
      <c r="F158" s="412">
        <f t="shared" si="19"/>
        <v>1347.46</v>
      </c>
      <c r="G158" s="556">
        <v>24</v>
      </c>
      <c r="H158" s="135">
        <v>1</v>
      </c>
      <c r="I158" s="135">
        <v>1</v>
      </c>
      <c r="J158" s="412">
        <f t="shared" si="18"/>
        <v>26</v>
      </c>
      <c r="K158" s="544">
        <f t="shared" si="22"/>
        <v>5.4211843202668884E-3</v>
      </c>
      <c r="L158" s="413">
        <f t="shared" si="21"/>
        <v>23.21052960800667</v>
      </c>
      <c r="M158" s="414">
        <f t="shared" si="17"/>
        <v>5.1063165137614677</v>
      </c>
      <c r="N158" s="545">
        <v>9.6238181452424065</v>
      </c>
      <c r="O158" s="546">
        <v>2.1697779114050912</v>
      </c>
      <c r="P158" s="547">
        <f t="shared" si="20"/>
        <v>2.9767445548228251E-2</v>
      </c>
    </row>
    <row r="159" spans="1:16" s="87" customFormat="1" x14ac:dyDescent="0.35">
      <c r="A159" s="25">
        <v>78</v>
      </c>
      <c r="B159" s="581" t="s">
        <v>604</v>
      </c>
      <c r="C159" s="134">
        <v>930.9</v>
      </c>
      <c r="D159" s="134"/>
      <c r="E159" s="134"/>
      <c r="F159" s="412">
        <f t="shared" si="19"/>
        <v>930.9</v>
      </c>
      <c r="G159" s="556">
        <v>16</v>
      </c>
      <c r="H159" s="135"/>
      <c r="I159" s="135"/>
      <c r="J159" s="412">
        <f t="shared" si="18"/>
        <v>16</v>
      </c>
      <c r="K159" s="544">
        <f t="shared" si="22"/>
        <v>3.336113427856547E-3</v>
      </c>
      <c r="L159" s="413">
        <f t="shared" si="21"/>
        <v>14.283402835696412</v>
      </c>
      <c r="M159" s="414">
        <f t="shared" si="17"/>
        <v>3.1423486238532106</v>
      </c>
      <c r="N159" s="545">
        <v>5.9223496278414807</v>
      </c>
      <c r="O159" s="546">
        <v>1.3352479454800561</v>
      </c>
      <c r="P159" s="547">
        <f t="shared" si="20"/>
        <v>2.6515575285069461E-2</v>
      </c>
    </row>
    <row r="160" spans="1:16" s="87" customFormat="1" x14ac:dyDescent="0.35">
      <c r="A160" s="25">
        <v>79</v>
      </c>
      <c r="B160" s="581" t="s">
        <v>605</v>
      </c>
      <c r="C160" s="134">
        <v>791.4</v>
      </c>
      <c r="D160" s="134"/>
      <c r="E160" s="134"/>
      <c r="F160" s="412">
        <f t="shared" si="19"/>
        <v>791.4</v>
      </c>
      <c r="G160" s="556">
        <v>19</v>
      </c>
      <c r="H160" s="135"/>
      <c r="I160" s="135"/>
      <c r="J160" s="412">
        <f t="shared" si="18"/>
        <v>19</v>
      </c>
      <c r="K160" s="544">
        <f t="shared" si="22"/>
        <v>3.9616346955796498E-3</v>
      </c>
      <c r="L160" s="413">
        <f t="shared" si="21"/>
        <v>16.961540867389491</v>
      </c>
      <c r="M160" s="414">
        <f t="shared" si="17"/>
        <v>3.7315389908256882</v>
      </c>
      <c r="N160" s="545">
        <v>7.0327901830617581</v>
      </c>
      <c r="O160" s="546">
        <v>1.5856069352575666</v>
      </c>
      <c r="P160" s="547">
        <f t="shared" si="20"/>
        <v>3.7037499338557621E-2</v>
      </c>
    </row>
    <row r="161" spans="1:16" s="87" customFormat="1" x14ac:dyDescent="0.35">
      <c r="A161" s="25">
        <v>80</v>
      </c>
      <c r="B161" s="581" t="s">
        <v>606</v>
      </c>
      <c r="C161" s="134">
        <v>574.42999999999995</v>
      </c>
      <c r="D161" s="134"/>
      <c r="E161" s="134"/>
      <c r="F161" s="412">
        <f t="shared" si="19"/>
        <v>574.42999999999995</v>
      </c>
      <c r="G161" s="556">
        <v>17</v>
      </c>
      <c r="H161" s="135"/>
      <c r="I161" s="135"/>
      <c r="J161" s="412">
        <f t="shared" si="18"/>
        <v>17</v>
      </c>
      <c r="K161" s="544">
        <f t="shared" si="22"/>
        <v>3.544620517097581E-3</v>
      </c>
      <c r="L161" s="413">
        <f t="shared" si="21"/>
        <v>15.176115512927437</v>
      </c>
      <c r="M161" s="414">
        <f t="shared" si="17"/>
        <v>3.3387454128440361</v>
      </c>
      <c r="N161" s="545">
        <v>6.2924964795815734</v>
      </c>
      <c r="O161" s="546">
        <v>1.4187009420725598</v>
      </c>
      <c r="P161" s="547">
        <f t="shared" si="20"/>
        <v>4.5655795044523453E-2</v>
      </c>
    </row>
    <row r="162" spans="1:16" s="87" customFormat="1" x14ac:dyDescent="0.35">
      <c r="A162" s="25">
        <v>81</v>
      </c>
      <c r="B162" s="581" t="s">
        <v>607</v>
      </c>
      <c r="C162" s="134">
        <v>326.89999999999998</v>
      </c>
      <c r="D162" s="134"/>
      <c r="E162" s="134"/>
      <c r="F162" s="412">
        <f t="shared" si="19"/>
        <v>326.89999999999998</v>
      </c>
      <c r="G162" s="556">
        <v>5</v>
      </c>
      <c r="H162" s="135"/>
      <c r="I162" s="135"/>
      <c r="J162" s="412">
        <f t="shared" si="18"/>
        <v>5</v>
      </c>
      <c r="K162" s="544">
        <f t="shared" si="22"/>
        <v>1.0425354462051709E-3</v>
      </c>
      <c r="L162" s="413">
        <f t="shared" si="21"/>
        <v>4.4635633861551289</v>
      </c>
      <c r="M162" s="414">
        <f t="shared" si="17"/>
        <v>0.98198394495412833</v>
      </c>
      <c r="N162" s="545">
        <v>1.8507342587004629</v>
      </c>
      <c r="O162" s="546">
        <v>0.41726498296251757</v>
      </c>
      <c r="P162" s="547">
        <f t="shared" si="20"/>
        <v>2.3596043355069558E-2</v>
      </c>
    </row>
    <row r="163" spans="1:16" s="87" customFormat="1" x14ac:dyDescent="0.35">
      <c r="A163" s="25">
        <v>82</v>
      </c>
      <c r="B163" s="581" t="s">
        <v>608</v>
      </c>
      <c r="C163" s="134">
        <v>323.60000000000002</v>
      </c>
      <c r="D163" s="134"/>
      <c r="E163" s="134"/>
      <c r="F163" s="412">
        <f t="shared" si="19"/>
        <v>323.60000000000002</v>
      </c>
      <c r="G163" s="556">
        <v>6</v>
      </c>
      <c r="H163" s="135"/>
      <c r="I163" s="135"/>
      <c r="J163" s="412">
        <f t="shared" si="18"/>
        <v>6</v>
      </c>
      <c r="K163" s="544">
        <f t="shared" si="22"/>
        <v>1.2510425354462051E-3</v>
      </c>
      <c r="L163" s="413">
        <f t="shared" si="21"/>
        <v>5.3562760633861544</v>
      </c>
      <c r="M163" s="414">
        <f t="shared" si="17"/>
        <v>1.1783807339449539</v>
      </c>
      <c r="N163" s="545">
        <v>2.2208811104405553</v>
      </c>
      <c r="O163" s="546">
        <v>0.50071797955502106</v>
      </c>
      <c r="P163" s="547">
        <f t="shared" si="20"/>
        <v>2.8604004596188764E-2</v>
      </c>
    </row>
    <row r="164" spans="1:16" s="87" customFormat="1" x14ac:dyDescent="0.35">
      <c r="A164" s="25">
        <v>83</v>
      </c>
      <c r="B164" s="581" t="s">
        <v>609</v>
      </c>
      <c r="C164" s="134">
        <v>483.2</v>
      </c>
      <c r="D164" s="134"/>
      <c r="E164" s="134"/>
      <c r="F164" s="412">
        <f t="shared" si="19"/>
        <v>483.2</v>
      </c>
      <c r="G164" s="556">
        <v>8</v>
      </c>
      <c r="H164" s="135"/>
      <c r="I164" s="135"/>
      <c r="J164" s="412">
        <f t="shared" si="18"/>
        <v>8</v>
      </c>
      <c r="K164" s="544">
        <f t="shared" si="22"/>
        <v>1.6680567139282735E-3</v>
      </c>
      <c r="L164" s="413">
        <f t="shared" si="21"/>
        <v>7.1417014178482061</v>
      </c>
      <c r="M164" s="414">
        <f t="shared" si="17"/>
        <v>1.5711743119266053</v>
      </c>
      <c r="N164" s="545">
        <v>2.9611748139207403</v>
      </c>
      <c r="O164" s="546">
        <v>0.66762397274002805</v>
      </c>
      <c r="P164" s="547">
        <f t="shared" si="20"/>
        <v>2.5541544942954429E-2</v>
      </c>
    </row>
    <row r="165" spans="1:16" s="87" customFormat="1" x14ac:dyDescent="0.35">
      <c r="A165" s="25">
        <v>84</v>
      </c>
      <c r="B165" s="581" t="s">
        <v>610</v>
      </c>
      <c r="C165" s="134">
        <v>408.2</v>
      </c>
      <c r="D165" s="134"/>
      <c r="E165" s="134"/>
      <c r="F165" s="412">
        <f t="shared" si="19"/>
        <v>408.2</v>
      </c>
      <c r="G165" s="556">
        <v>8</v>
      </c>
      <c r="H165" s="135"/>
      <c r="I165" s="135"/>
      <c r="J165" s="412">
        <f t="shared" si="18"/>
        <v>8</v>
      </c>
      <c r="K165" s="544">
        <f t="shared" si="22"/>
        <v>1.6680567139282735E-3</v>
      </c>
      <c r="L165" s="413">
        <f t="shared" si="21"/>
        <v>7.1417014178482061</v>
      </c>
      <c r="M165" s="414">
        <f t="shared" si="17"/>
        <v>1.5711743119266053</v>
      </c>
      <c r="N165" s="545">
        <v>2.9611748139207403</v>
      </c>
      <c r="O165" s="546">
        <v>0.66762397274002805</v>
      </c>
      <c r="P165" s="547">
        <f t="shared" si="20"/>
        <v>3.0234381470934789E-2</v>
      </c>
    </row>
    <row r="166" spans="1:16" s="87" customFormat="1" x14ac:dyDescent="0.35">
      <c r="A166" s="25">
        <v>85</v>
      </c>
      <c r="B166" s="581" t="s">
        <v>614</v>
      </c>
      <c r="C166" s="134">
        <v>482.97</v>
      </c>
      <c r="D166" s="134"/>
      <c r="E166" s="134"/>
      <c r="F166" s="412">
        <f t="shared" si="19"/>
        <v>482.97</v>
      </c>
      <c r="G166" s="556">
        <v>8</v>
      </c>
      <c r="H166" s="135"/>
      <c r="I166" s="135"/>
      <c r="J166" s="412">
        <f t="shared" si="18"/>
        <v>8</v>
      </c>
      <c r="K166" s="544">
        <f t="shared" si="22"/>
        <v>1.6680567139282735E-3</v>
      </c>
      <c r="L166" s="413">
        <f t="shared" si="21"/>
        <v>7.1417014178482061</v>
      </c>
      <c r="M166" s="414">
        <f t="shared" si="17"/>
        <v>1.5711743119266053</v>
      </c>
      <c r="N166" s="545">
        <v>2.9611748139207403</v>
      </c>
      <c r="O166" s="546">
        <v>0.66762397274002805</v>
      </c>
      <c r="P166" s="547">
        <f t="shared" si="20"/>
        <v>2.5553708338893883E-2</v>
      </c>
    </row>
    <row r="167" spans="1:16" s="87" customFormat="1" x14ac:dyDescent="0.35">
      <c r="A167" s="25">
        <v>86</v>
      </c>
      <c r="B167" s="581" t="s">
        <v>615</v>
      </c>
      <c r="C167" s="134">
        <v>699.05</v>
      </c>
      <c r="D167" s="134"/>
      <c r="E167" s="134"/>
      <c r="F167" s="412">
        <f t="shared" si="19"/>
        <v>699.05</v>
      </c>
      <c r="G167" s="556">
        <v>13</v>
      </c>
      <c r="H167" s="135"/>
      <c r="I167" s="135"/>
      <c r="J167" s="412">
        <f t="shared" si="18"/>
        <v>13</v>
      </c>
      <c r="K167" s="544">
        <f t="shared" si="22"/>
        <v>2.7105921601334442E-3</v>
      </c>
      <c r="L167" s="413">
        <f t="shared" si="21"/>
        <v>11.605264804003335</v>
      </c>
      <c r="M167" s="414">
        <f t="shared" si="17"/>
        <v>2.5531582568807338</v>
      </c>
      <c r="N167" s="545">
        <v>4.8119090726212033</v>
      </c>
      <c r="O167" s="546">
        <v>1.0848889557025456</v>
      </c>
      <c r="P167" s="547">
        <f t="shared" si="20"/>
        <v>2.8689251254141793E-2</v>
      </c>
    </row>
    <row r="168" spans="1:16" s="87" customFormat="1" x14ac:dyDescent="0.35">
      <c r="A168" s="25">
        <v>87</v>
      </c>
      <c r="B168" s="581" t="s">
        <v>616</v>
      </c>
      <c r="C168" s="134">
        <v>6095.81</v>
      </c>
      <c r="D168" s="134"/>
      <c r="E168" s="134"/>
      <c r="F168" s="412">
        <f t="shared" si="19"/>
        <v>6095.81</v>
      </c>
      <c r="G168" s="556">
        <v>108</v>
      </c>
      <c r="H168" s="135"/>
      <c r="I168" s="135"/>
      <c r="J168" s="412">
        <f t="shared" si="18"/>
        <v>108</v>
      </c>
      <c r="K168" s="544">
        <f t="shared" si="22"/>
        <v>2.2518765638031693E-2</v>
      </c>
      <c r="L168" s="413">
        <f t="shared" si="21"/>
        <v>96.412969140950793</v>
      </c>
      <c r="M168" s="414">
        <f t="shared" si="17"/>
        <v>21.210853211009173</v>
      </c>
      <c r="N168" s="545">
        <v>39.975859987929994</v>
      </c>
      <c r="O168" s="546">
        <v>9.0129236319903789</v>
      </c>
      <c r="P168" s="547">
        <f t="shared" si="20"/>
        <v>2.7332316127287488E-2</v>
      </c>
    </row>
    <row r="169" spans="1:16" s="87" customFormat="1" x14ac:dyDescent="0.35">
      <c r="A169" s="25">
        <v>88</v>
      </c>
      <c r="B169" s="581" t="s">
        <v>617</v>
      </c>
      <c r="C169" s="134">
        <v>166.2</v>
      </c>
      <c r="D169" s="134"/>
      <c r="E169" s="134"/>
      <c r="F169" s="412">
        <f t="shared" si="19"/>
        <v>166.2</v>
      </c>
      <c r="G169" s="556">
        <v>5</v>
      </c>
      <c r="H169" s="135"/>
      <c r="I169" s="135"/>
      <c r="J169" s="412">
        <f t="shared" si="18"/>
        <v>5</v>
      </c>
      <c r="K169" s="544">
        <f t="shared" si="22"/>
        <v>1.0425354462051709E-3</v>
      </c>
      <c r="L169" s="413">
        <f t="shared" si="21"/>
        <v>4.4635633861551289</v>
      </c>
      <c r="M169" s="414">
        <f t="shared" si="17"/>
        <v>0.98198394495412833</v>
      </c>
      <c r="N169" s="545">
        <v>1.8507342587004629</v>
      </c>
      <c r="O169" s="546">
        <v>0.41726498296251757</v>
      </c>
      <c r="P169" s="547">
        <f t="shared" si="20"/>
        <v>4.6411230883106128E-2</v>
      </c>
    </row>
    <row r="170" spans="1:16" s="87" customFormat="1" x14ac:dyDescent="0.35">
      <c r="A170" s="25">
        <v>89</v>
      </c>
      <c r="B170" s="581" t="s">
        <v>618</v>
      </c>
      <c r="C170" s="134">
        <v>273.2</v>
      </c>
      <c r="D170" s="134"/>
      <c r="E170" s="134"/>
      <c r="F170" s="412">
        <f t="shared" si="19"/>
        <v>273.2</v>
      </c>
      <c r="G170" s="556">
        <v>8</v>
      </c>
      <c r="H170" s="135"/>
      <c r="I170" s="135"/>
      <c r="J170" s="412">
        <f t="shared" si="18"/>
        <v>8</v>
      </c>
      <c r="K170" s="544">
        <f t="shared" si="22"/>
        <v>1.6680567139282735E-3</v>
      </c>
      <c r="L170" s="413">
        <f t="shared" si="21"/>
        <v>7.1417014178482061</v>
      </c>
      <c r="M170" s="414">
        <f t="shared" si="17"/>
        <v>1.5711743119266053</v>
      </c>
      <c r="N170" s="545">
        <v>2.9611748139207403</v>
      </c>
      <c r="O170" s="546">
        <v>0.66762397274002805</v>
      </c>
      <c r="P170" s="547">
        <f t="shared" si="20"/>
        <v>4.5174504086513835E-2</v>
      </c>
    </row>
    <row r="171" spans="1:16" s="87" customFormat="1" x14ac:dyDescent="0.35">
      <c r="A171" s="25">
        <v>91</v>
      </c>
      <c r="B171" s="581" t="s">
        <v>619</v>
      </c>
      <c r="C171" s="134">
        <v>2107.77</v>
      </c>
      <c r="D171" s="134"/>
      <c r="E171" s="134">
        <v>133</v>
      </c>
      <c r="F171" s="412">
        <f t="shared" si="19"/>
        <v>2240.77</v>
      </c>
      <c r="G171" s="556">
        <v>42</v>
      </c>
      <c r="H171" s="135"/>
      <c r="I171" s="135">
        <v>1</v>
      </c>
      <c r="J171" s="412">
        <f t="shared" si="18"/>
        <v>43</v>
      </c>
      <c r="K171" s="544">
        <f t="shared" si="22"/>
        <v>8.9658048373644703E-3</v>
      </c>
      <c r="L171" s="413">
        <f t="shared" si="21"/>
        <v>38.386645120934112</v>
      </c>
      <c r="M171" s="414">
        <f t="shared" si="17"/>
        <v>8.4450619266055043</v>
      </c>
      <c r="N171" s="545">
        <v>15.916314624823981</v>
      </c>
      <c r="O171" s="546">
        <v>3.5884788534776511</v>
      </c>
      <c r="P171" s="547">
        <f t="shared" si="20"/>
        <v>2.9604332673965308E-2</v>
      </c>
    </row>
    <row r="172" spans="1:16" s="87" customFormat="1" x14ac:dyDescent="0.35">
      <c r="A172" s="25">
        <v>92</v>
      </c>
      <c r="B172" s="581" t="s">
        <v>620</v>
      </c>
      <c r="C172" s="134">
        <v>454.48</v>
      </c>
      <c r="D172" s="134"/>
      <c r="E172" s="134"/>
      <c r="F172" s="412">
        <f t="shared" si="19"/>
        <v>454.48</v>
      </c>
      <c r="G172" s="556">
        <v>12</v>
      </c>
      <c r="H172" s="135"/>
      <c r="I172" s="135"/>
      <c r="J172" s="412">
        <f t="shared" si="18"/>
        <v>12</v>
      </c>
      <c r="K172" s="544">
        <f t="shared" si="22"/>
        <v>2.5020850708924102E-3</v>
      </c>
      <c r="L172" s="413">
        <f t="shared" si="21"/>
        <v>10.712552126772309</v>
      </c>
      <c r="M172" s="414">
        <f t="shared" si="17"/>
        <v>2.3567614678899078</v>
      </c>
      <c r="N172" s="545">
        <v>4.4417622208811105</v>
      </c>
      <c r="O172" s="546">
        <v>1.0014359591100421</v>
      </c>
      <c r="P172" s="547">
        <f t="shared" si="20"/>
        <v>4.0733391512615229E-2</v>
      </c>
    </row>
    <row r="173" spans="1:16" s="87" customFormat="1" x14ac:dyDescent="0.35">
      <c r="A173" s="25">
        <v>93</v>
      </c>
      <c r="B173" s="581" t="s">
        <v>621</v>
      </c>
      <c r="C173" s="134">
        <v>297.3</v>
      </c>
      <c r="D173" s="134">
        <v>41.3</v>
      </c>
      <c r="E173" s="134"/>
      <c r="F173" s="412">
        <f t="shared" si="19"/>
        <v>338.6</v>
      </c>
      <c r="G173" s="556">
        <v>5</v>
      </c>
      <c r="H173" s="135">
        <v>1</v>
      </c>
      <c r="I173" s="135"/>
      <c r="J173" s="412">
        <f t="shared" si="18"/>
        <v>6</v>
      </c>
      <c r="K173" s="544">
        <f t="shared" si="22"/>
        <v>1.2510425354462051E-3</v>
      </c>
      <c r="L173" s="413">
        <f t="shared" si="21"/>
        <v>5.3562760633861544</v>
      </c>
      <c r="M173" s="414">
        <f t="shared" si="17"/>
        <v>1.1783807339449539</v>
      </c>
      <c r="N173" s="545">
        <v>2.2208811104405553</v>
      </c>
      <c r="O173" s="546">
        <v>0.50071797955502106</v>
      </c>
      <c r="P173" s="547">
        <f t="shared" si="20"/>
        <v>2.7336845503032142E-2</v>
      </c>
    </row>
    <row r="174" spans="1:16" s="87" customFormat="1" x14ac:dyDescent="0.35">
      <c r="A174" s="25">
        <v>94</v>
      </c>
      <c r="B174" s="581" t="s">
        <v>622</v>
      </c>
      <c r="C174" s="134">
        <v>453.7</v>
      </c>
      <c r="D174" s="134"/>
      <c r="E174" s="134"/>
      <c r="F174" s="412">
        <f t="shared" si="19"/>
        <v>453.7</v>
      </c>
      <c r="G174" s="556">
        <v>9</v>
      </c>
      <c r="H174" s="135"/>
      <c r="I174" s="135"/>
      <c r="J174" s="412">
        <f t="shared" si="18"/>
        <v>9</v>
      </c>
      <c r="K174" s="544">
        <f t="shared" si="22"/>
        <v>1.8765638031693077E-3</v>
      </c>
      <c r="L174" s="413">
        <f t="shared" si="21"/>
        <v>8.0344140950792315</v>
      </c>
      <c r="M174" s="414">
        <f t="shared" si="17"/>
        <v>1.7675711009174309</v>
      </c>
      <c r="N174" s="545">
        <v>3.3313216656608331</v>
      </c>
      <c r="O174" s="546">
        <v>0.75107696933253154</v>
      </c>
      <c r="P174" s="547">
        <f t="shared" si="20"/>
        <v>3.0602565199449035E-2</v>
      </c>
    </row>
    <row r="175" spans="1:16" s="87" customFormat="1" x14ac:dyDescent="0.35">
      <c r="A175" s="25">
        <v>95</v>
      </c>
      <c r="B175" s="581" t="s">
        <v>623</v>
      </c>
      <c r="C175" s="134">
        <v>89.9</v>
      </c>
      <c r="D175" s="134"/>
      <c r="E175" s="134"/>
      <c r="F175" s="412">
        <f t="shared" si="19"/>
        <v>89.9</v>
      </c>
      <c r="G175" s="556">
        <v>3</v>
      </c>
      <c r="H175" s="135"/>
      <c r="I175" s="135"/>
      <c r="J175" s="412">
        <f t="shared" si="18"/>
        <v>3</v>
      </c>
      <c r="K175" s="544">
        <f t="shared" si="22"/>
        <v>6.2552126772310256E-4</v>
      </c>
      <c r="L175" s="413">
        <f t="shared" si="21"/>
        <v>2.6781380316930772</v>
      </c>
      <c r="M175" s="414">
        <f t="shared" si="17"/>
        <v>0.58919036697247695</v>
      </c>
      <c r="N175" s="545">
        <v>1.1104405552202776</v>
      </c>
      <c r="O175" s="546">
        <v>0.25035898977751053</v>
      </c>
      <c r="P175" s="547">
        <f t="shared" si="20"/>
        <v>5.1480844757100575E-2</v>
      </c>
    </row>
    <row r="176" spans="1:16" s="87" customFormat="1" x14ac:dyDescent="0.35">
      <c r="A176" s="25">
        <v>96</v>
      </c>
      <c r="B176" s="581" t="s">
        <v>624</v>
      </c>
      <c r="C176" s="134">
        <v>224.08</v>
      </c>
      <c r="D176" s="134"/>
      <c r="E176" s="134"/>
      <c r="F176" s="412">
        <f t="shared" si="19"/>
        <v>224.08</v>
      </c>
      <c r="G176" s="556">
        <v>3</v>
      </c>
      <c r="H176" s="135"/>
      <c r="I176" s="135"/>
      <c r="J176" s="412">
        <f t="shared" si="18"/>
        <v>3</v>
      </c>
      <c r="K176" s="544">
        <f t="shared" si="22"/>
        <v>6.2552126772310256E-4</v>
      </c>
      <c r="L176" s="413">
        <f t="shared" si="21"/>
        <v>2.6781380316930772</v>
      </c>
      <c r="M176" s="414">
        <f t="shared" si="17"/>
        <v>0.58919036697247695</v>
      </c>
      <c r="N176" s="545">
        <v>1.1104405552202776</v>
      </c>
      <c r="O176" s="546">
        <v>0.25035898977751053</v>
      </c>
      <c r="P176" s="547">
        <f t="shared" si="20"/>
        <v>2.0653909066687532E-2</v>
      </c>
    </row>
    <row r="177" spans="1:16" s="87" customFormat="1" x14ac:dyDescent="0.35">
      <c r="A177" s="25">
        <v>97</v>
      </c>
      <c r="B177" s="581" t="s">
        <v>625</v>
      </c>
      <c r="C177" s="134">
        <v>653.71</v>
      </c>
      <c r="D177" s="134"/>
      <c r="E177" s="134"/>
      <c r="F177" s="412">
        <f t="shared" si="19"/>
        <v>653.71</v>
      </c>
      <c r="G177" s="556">
        <v>12</v>
      </c>
      <c r="H177" s="135"/>
      <c r="I177" s="135"/>
      <c r="J177" s="412">
        <f t="shared" si="18"/>
        <v>12</v>
      </c>
      <c r="K177" s="544">
        <f t="shared" si="22"/>
        <v>2.5020850708924102E-3</v>
      </c>
      <c r="L177" s="413">
        <f t="shared" si="21"/>
        <v>10.712552126772309</v>
      </c>
      <c r="M177" s="414">
        <f t="shared" si="17"/>
        <v>2.3567614678899078</v>
      </c>
      <c r="N177" s="545">
        <v>4.4417622208811105</v>
      </c>
      <c r="O177" s="546">
        <v>1.0014359591100421</v>
      </c>
      <c r="P177" s="547">
        <f t="shared" si="20"/>
        <v>2.8319150349013122E-2</v>
      </c>
    </row>
    <row r="178" spans="1:16" s="87" customFormat="1" x14ac:dyDescent="0.35">
      <c r="A178" s="25">
        <v>98</v>
      </c>
      <c r="B178" s="581" t="s">
        <v>626</v>
      </c>
      <c r="C178" s="134">
        <v>2379.1</v>
      </c>
      <c r="D178" s="134"/>
      <c r="E178" s="134"/>
      <c r="F178" s="412">
        <f t="shared" si="19"/>
        <v>2379.1</v>
      </c>
      <c r="G178" s="556">
        <v>44</v>
      </c>
      <c r="H178" s="135"/>
      <c r="I178" s="135"/>
      <c r="J178" s="412">
        <f t="shared" si="18"/>
        <v>44</v>
      </c>
      <c r="K178" s="544">
        <f t="shared" si="22"/>
        <v>9.1743119266055051E-3</v>
      </c>
      <c r="L178" s="413">
        <f t="shared" si="21"/>
        <v>39.279357798165137</v>
      </c>
      <c r="M178" s="414">
        <f t="shared" ref="M178:M230" si="23">L178*0.22</f>
        <v>8.6414587155963307</v>
      </c>
      <c r="N178" s="545">
        <v>16.286461476564071</v>
      </c>
      <c r="O178" s="546">
        <v>3.6719318500701541</v>
      </c>
      <c r="P178" s="547">
        <f t="shared" si="20"/>
        <v>2.8531465613213271E-2</v>
      </c>
    </row>
    <row r="179" spans="1:16" s="87" customFormat="1" x14ac:dyDescent="0.35">
      <c r="A179" s="25">
        <v>99</v>
      </c>
      <c r="B179" s="581" t="s">
        <v>627</v>
      </c>
      <c r="C179" s="134">
        <v>140.19999999999999</v>
      </c>
      <c r="D179" s="134"/>
      <c r="E179" s="134"/>
      <c r="F179" s="412">
        <f t="shared" si="19"/>
        <v>140.19999999999999</v>
      </c>
      <c r="G179" s="556">
        <v>4</v>
      </c>
      <c r="H179" s="135"/>
      <c r="I179" s="135"/>
      <c r="J179" s="412">
        <f t="shared" si="18"/>
        <v>4</v>
      </c>
      <c r="K179" s="544">
        <f t="shared" si="22"/>
        <v>8.3402835696413675E-4</v>
      </c>
      <c r="L179" s="413">
        <f t="shared" si="21"/>
        <v>3.5708507089241031</v>
      </c>
      <c r="M179" s="414">
        <f t="shared" si="23"/>
        <v>0.78558715596330264</v>
      </c>
      <c r="N179" s="545">
        <v>1.4805874069603702</v>
      </c>
      <c r="O179" s="546">
        <v>0.33381198637001402</v>
      </c>
      <c r="P179" s="547">
        <f t="shared" si="20"/>
        <v>4.4014531085718907E-2</v>
      </c>
    </row>
    <row r="180" spans="1:16" s="87" customFormat="1" x14ac:dyDescent="0.35">
      <c r="A180" s="25">
        <v>100</v>
      </c>
      <c r="B180" s="581" t="s">
        <v>628</v>
      </c>
      <c r="C180" s="134">
        <v>137.5</v>
      </c>
      <c r="D180" s="134"/>
      <c r="E180" s="134"/>
      <c r="F180" s="412">
        <f t="shared" si="19"/>
        <v>137.5</v>
      </c>
      <c r="G180" s="556">
        <v>2</v>
      </c>
      <c r="H180" s="135"/>
      <c r="I180" s="135"/>
      <c r="J180" s="412">
        <f t="shared" si="18"/>
        <v>2</v>
      </c>
      <c r="K180" s="544">
        <f t="shared" si="22"/>
        <v>4.1701417848206837E-4</v>
      </c>
      <c r="L180" s="413">
        <f t="shared" si="21"/>
        <v>1.7854253544620515</v>
      </c>
      <c r="M180" s="414">
        <f t="shared" si="23"/>
        <v>0.39279357798165132</v>
      </c>
      <c r="N180" s="545">
        <v>0.74029370348018508</v>
      </c>
      <c r="O180" s="546">
        <v>0.16690599318500701</v>
      </c>
      <c r="P180" s="547">
        <f t="shared" si="20"/>
        <v>2.2439408211701053E-2</v>
      </c>
    </row>
    <row r="181" spans="1:16" s="87" customFormat="1" x14ac:dyDescent="0.35">
      <c r="A181" s="25">
        <v>101</v>
      </c>
      <c r="B181" s="581" t="s">
        <v>629</v>
      </c>
      <c r="C181" s="134">
        <v>1812.9</v>
      </c>
      <c r="D181" s="134">
        <v>95.4</v>
      </c>
      <c r="E181" s="134"/>
      <c r="F181" s="412">
        <f t="shared" si="19"/>
        <v>1908.3000000000002</v>
      </c>
      <c r="G181" s="556">
        <v>32</v>
      </c>
      <c r="H181" s="135">
        <v>1</v>
      </c>
      <c r="I181" s="135"/>
      <c r="J181" s="412">
        <f t="shared" si="18"/>
        <v>33</v>
      </c>
      <c r="K181" s="544">
        <f t="shared" si="22"/>
        <v>6.880733944954128E-3</v>
      </c>
      <c r="L181" s="413">
        <f t="shared" si="21"/>
        <v>29.459518348623849</v>
      </c>
      <c r="M181" s="414">
        <f t="shared" si="23"/>
        <v>6.4810940366972467</v>
      </c>
      <c r="N181" s="545">
        <v>12.214846107423053</v>
      </c>
      <c r="O181" s="546">
        <v>2.7539488875526157</v>
      </c>
      <c r="P181" s="547">
        <f t="shared" si="20"/>
        <v>2.6677884703818454E-2</v>
      </c>
    </row>
    <row r="182" spans="1:16" s="87" customFormat="1" x14ac:dyDescent="0.35">
      <c r="A182" s="25">
        <v>102</v>
      </c>
      <c r="B182" s="581" t="s">
        <v>630</v>
      </c>
      <c r="C182" s="134">
        <v>140.4</v>
      </c>
      <c r="D182" s="134"/>
      <c r="E182" s="134"/>
      <c r="F182" s="412">
        <f t="shared" si="19"/>
        <v>140.4</v>
      </c>
      <c r="G182" s="556">
        <v>4</v>
      </c>
      <c r="H182" s="135"/>
      <c r="I182" s="135"/>
      <c r="J182" s="412">
        <f t="shared" ref="J182:J235" si="24">G182+H182+I182</f>
        <v>4</v>
      </c>
      <c r="K182" s="544">
        <f t="shared" si="22"/>
        <v>8.3402835696413675E-4</v>
      </c>
      <c r="L182" s="413">
        <f t="shared" si="21"/>
        <v>3.5708507089241031</v>
      </c>
      <c r="M182" s="414">
        <f t="shared" si="23"/>
        <v>0.78558715596330264</v>
      </c>
      <c r="N182" s="545">
        <v>1.4805874069603702</v>
      </c>
      <c r="O182" s="546">
        <v>0.33381198637001402</v>
      </c>
      <c r="P182" s="547">
        <f t="shared" si="20"/>
        <v>4.3951832323488531E-2</v>
      </c>
    </row>
    <row r="183" spans="1:16" s="87" customFormat="1" x14ac:dyDescent="0.35">
      <c r="A183" s="25">
        <v>103</v>
      </c>
      <c r="B183" s="581" t="s">
        <v>631</v>
      </c>
      <c r="C183" s="134">
        <v>290.7</v>
      </c>
      <c r="D183" s="134"/>
      <c r="E183" s="134"/>
      <c r="F183" s="412">
        <f t="shared" ref="F183:F236" si="25">C183+D183+E183</f>
        <v>290.7</v>
      </c>
      <c r="G183" s="556">
        <v>6</v>
      </c>
      <c r="H183" s="135"/>
      <c r="I183" s="135"/>
      <c r="J183" s="412">
        <f t="shared" si="24"/>
        <v>6</v>
      </c>
      <c r="K183" s="544">
        <f t="shared" si="22"/>
        <v>1.2510425354462051E-3</v>
      </c>
      <c r="L183" s="413">
        <f t="shared" si="21"/>
        <v>5.3562760633861544</v>
      </c>
      <c r="M183" s="414">
        <f t="shared" si="23"/>
        <v>1.1783807339449539</v>
      </c>
      <c r="N183" s="545">
        <v>2.2208811104405553</v>
      </c>
      <c r="O183" s="546">
        <v>0.50071797955502106</v>
      </c>
      <c r="P183" s="547">
        <f t="shared" si="20"/>
        <v>3.1841265522279616E-2</v>
      </c>
    </row>
    <row r="184" spans="1:16" s="87" customFormat="1" x14ac:dyDescent="0.35">
      <c r="A184" s="25">
        <v>105</v>
      </c>
      <c r="B184" s="581" t="s">
        <v>632</v>
      </c>
      <c r="C184" s="134">
        <v>1387.9</v>
      </c>
      <c r="D184" s="134">
        <v>85.8</v>
      </c>
      <c r="E184" s="134"/>
      <c r="F184" s="412">
        <f t="shared" si="25"/>
        <v>1473.7</v>
      </c>
      <c r="G184" s="556">
        <v>30</v>
      </c>
      <c r="H184" s="135">
        <v>1</v>
      </c>
      <c r="I184" s="135"/>
      <c r="J184" s="412">
        <f t="shared" si="24"/>
        <v>31</v>
      </c>
      <c r="K184" s="544">
        <f t="shared" si="22"/>
        <v>6.46371976647206E-3</v>
      </c>
      <c r="L184" s="413">
        <f t="shared" si="21"/>
        <v>27.6740929941618</v>
      </c>
      <c r="M184" s="414">
        <f t="shared" si="23"/>
        <v>6.0883004587155964</v>
      </c>
      <c r="N184" s="545">
        <v>11.474552403942869</v>
      </c>
      <c r="O184" s="546">
        <v>2.5870428943676087</v>
      </c>
      <c r="P184" s="547">
        <f t="shared" si="20"/>
        <v>3.2451644670684586E-2</v>
      </c>
    </row>
    <row r="185" spans="1:16" s="87" customFormat="1" x14ac:dyDescent="0.35">
      <c r="A185" s="25">
        <v>106</v>
      </c>
      <c r="B185" s="581" t="s">
        <v>633</v>
      </c>
      <c r="C185" s="134">
        <v>2507</v>
      </c>
      <c r="D185" s="134"/>
      <c r="E185" s="134"/>
      <c r="F185" s="412">
        <f t="shared" si="25"/>
        <v>2507</v>
      </c>
      <c r="G185" s="556">
        <v>60</v>
      </c>
      <c r="H185" s="135"/>
      <c r="I185" s="135"/>
      <c r="J185" s="412">
        <f t="shared" si="24"/>
        <v>60</v>
      </c>
      <c r="K185" s="544">
        <f t="shared" si="22"/>
        <v>1.2510425354462052E-2</v>
      </c>
      <c r="L185" s="413">
        <f t="shared" si="21"/>
        <v>53.562760633861551</v>
      </c>
      <c r="M185" s="414">
        <f t="shared" si="23"/>
        <v>11.783807339449542</v>
      </c>
      <c r="N185" s="545">
        <v>22.208811104405552</v>
      </c>
      <c r="O185" s="546">
        <v>5.0071797955502104</v>
      </c>
      <c r="P185" s="547">
        <f t="shared" si="20"/>
        <v>3.6921642949049406E-2</v>
      </c>
    </row>
    <row r="186" spans="1:16" s="87" customFormat="1" x14ac:dyDescent="0.35">
      <c r="A186" s="25">
        <v>107</v>
      </c>
      <c r="B186" s="581" t="s">
        <v>634</v>
      </c>
      <c r="C186" s="134">
        <v>3505.3</v>
      </c>
      <c r="D186" s="134"/>
      <c r="E186" s="134"/>
      <c r="F186" s="412">
        <f t="shared" si="25"/>
        <v>3505.3</v>
      </c>
      <c r="G186" s="556">
        <v>86</v>
      </c>
      <c r="H186" s="135"/>
      <c r="I186" s="135"/>
      <c r="J186" s="412">
        <f t="shared" si="24"/>
        <v>86</v>
      </c>
      <c r="K186" s="544">
        <f t="shared" si="22"/>
        <v>1.7931609674728941E-2</v>
      </c>
      <c r="L186" s="413">
        <f t="shared" si="21"/>
        <v>76.773290241868224</v>
      </c>
      <c r="M186" s="414">
        <f t="shared" si="23"/>
        <v>16.890123853211009</v>
      </c>
      <c r="N186" s="545">
        <v>31.832629249647962</v>
      </c>
      <c r="O186" s="546">
        <v>7.1769577069553021</v>
      </c>
      <c r="P186" s="547">
        <f t="shared" si="20"/>
        <v>3.7849257139669211E-2</v>
      </c>
    </row>
    <row r="187" spans="1:16" s="87" customFormat="1" x14ac:dyDescent="0.35">
      <c r="A187" s="25">
        <v>108</v>
      </c>
      <c r="B187" s="581" t="s">
        <v>635</v>
      </c>
      <c r="C187" s="134">
        <v>191.78</v>
      </c>
      <c r="D187" s="134"/>
      <c r="E187" s="134"/>
      <c r="F187" s="412">
        <f t="shared" si="25"/>
        <v>191.78</v>
      </c>
      <c r="G187" s="556">
        <v>4</v>
      </c>
      <c r="H187" s="135"/>
      <c r="I187" s="135"/>
      <c r="J187" s="412">
        <f t="shared" si="24"/>
        <v>4</v>
      </c>
      <c r="K187" s="544">
        <f t="shared" si="22"/>
        <v>8.3402835696413675E-4</v>
      </c>
      <c r="L187" s="413">
        <f t="shared" si="21"/>
        <v>3.5708507089241031</v>
      </c>
      <c r="M187" s="414">
        <f t="shared" si="23"/>
        <v>0.78558715596330264</v>
      </c>
      <c r="N187" s="545">
        <v>1.4805874069603702</v>
      </c>
      <c r="O187" s="546">
        <v>0.33381198637001402</v>
      </c>
      <c r="P187" s="547">
        <f t="shared" si="20"/>
        <v>3.2176646460620448E-2</v>
      </c>
    </row>
    <row r="188" spans="1:16" s="87" customFormat="1" x14ac:dyDescent="0.35">
      <c r="A188" s="25">
        <v>109</v>
      </c>
      <c r="B188" s="581" t="s">
        <v>636</v>
      </c>
      <c r="C188" s="134">
        <v>3560.1</v>
      </c>
      <c r="D188" s="134"/>
      <c r="E188" s="134"/>
      <c r="F188" s="412">
        <f t="shared" si="25"/>
        <v>3560.1</v>
      </c>
      <c r="G188" s="556">
        <v>88</v>
      </c>
      <c r="H188" s="135"/>
      <c r="I188" s="135"/>
      <c r="J188" s="412">
        <f t="shared" si="24"/>
        <v>88</v>
      </c>
      <c r="K188" s="544">
        <f t="shared" si="22"/>
        <v>1.834862385321101E-2</v>
      </c>
      <c r="L188" s="413">
        <f t="shared" si="21"/>
        <v>78.558715596330273</v>
      </c>
      <c r="M188" s="414">
        <f t="shared" si="23"/>
        <v>17.282917431192661</v>
      </c>
      <c r="N188" s="545">
        <v>32.572922953128142</v>
      </c>
      <c r="O188" s="546">
        <v>7.3438637001403082</v>
      </c>
      <c r="P188" s="547">
        <f t="shared" si="20"/>
        <v>3.8133316390211336E-2</v>
      </c>
    </row>
    <row r="189" spans="1:16" s="87" customFormat="1" x14ac:dyDescent="0.35">
      <c r="A189" s="25">
        <v>110</v>
      </c>
      <c r="B189" s="581" t="s">
        <v>637</v>
      </c>
      <c r="C189" s="134">
        <v>291.19</v>
      </c>
      <c r="D189" s="134"/>
      <c r="E189" s="134"/>
      <c r="F189" s="412">
        <f t="shared" si="25"/>
        <v>291.19</v>
      </c>
      <c r="G189" s="556">
        <v>8</v>
      </c>
      <c r="H189" s="135"/>
      <c r="I189" s="135"/>
      <c r="J189" s="412">
        <f t="shared" si="24"/>
        <v>8</v>
      </c>
      <c r="K189" s="544">
        <f t="shared" si="22"/>
        <v>1.6680567139282735E-3</v>
      </c>
      <c r="L189" s="413">
        <f t="shared" si="21"/>
        <v>7.1417014178482061</v>
      </c>
      <c r="M189" s="414">
        <f t="shared" si="23"/>
        <v>1.5711743119266053</v>
      </c>
      <c r="N189" s="545">
        <v>2.9611748139207403</v>
      </c>
      <c r="O189" s="546">
        <v>0.66762397274002805</v>
      </c>
      <c r="P189" s="547">
        <f t="shared" si="20"/>
        <v>4.2383579506286545E-2</v>
      </c>
    </row>
    <row r="190" spans="1:16" s="87" customFormat="1" x14ac:dyDescent="0.35">
      <c r="A190" s="25">
        <v>111</v>
      </c>
      <c r="B190" s="581" t="s">
        <v>638</v>
      </c>
      <c r="C190" s="134">
        <v>162.44999999999999</v>
      </c>
      <c r="D190" s="134">
        <v>11</v>
      </c>
      <c r="E190" s="134"/>
      <c r="F190" s="412">
        <f t="shared" si="25"/>
        <v>173.45</v>
      </c>
      <c r="G190" s="556">
        <v>5</v>
      </c>
      <c r="H190" s="135">
        <v>1</v>
      </c>
      <c r="I190" s="135"/>
      <c r="J190" s="412">
        <f t="shared" si="24"/>
        <v>6</v>
      </c>
      <c r="K190" s="544">
        <f t="shared" si="22"/>
        <v>1.2510425354462051E-3</v>
      </c>
      <c r="L190" s="413">
        <f t="shared" si="21"/>
        <v>5.3562760633861544</v>
      </c>
      <c r="M190" s="414">
        <f t="shared" si="23"/>
        <v>1.1783807339449539</v>
      </c>
      <c r="N190" s="545">
        <v>2.2208811104405553</v>
      </c>
      <c r="O190" s="546">
        <v>0.50071797955502106</v>
      </c>
      <c r="P190" s="547">
        <f t="shared" si="20"/>
        <v>5.3365557148035085E-2</v>
      </c>
    </row>
    <row r="191" spans="1:16" s="87" customFormat="1" x14ac:dyDescent="0.35">
      <c r="A191" s="25">
        <v>112</v>
      </c>
      <c r="B191" s="581" t="s">
        <v>639</v>
      </c>
      <c r="C191" s="134">
        <v>132.96</v>
      </c>
      <c r="D191" s="134">
        <v>37.299999999999997</v>
      </c>
      <c r="E191" s="134">
        <v>39.4</v>
      </c>
      <c r="F191" s="412">
        <f t="shared" si="25"/>
        <v>209.66</v>
      </c>
      <c r="G191" s="556">
        <v>3</v>
      </c>
      <c r="H191" s="135">
        <v>1</v>
      </c>
      <c r="I191" s="135">
        <v>1</v>
      </c>
      <c r="J191" s="412">
        <f t="shared" si="24"/>
        <v>5</v>
      </c>
      <c r="K191" s="544">
        <f t="shared" si="22"/>
        <v>1.0425354462051709E-3</v>
      </c>
      <c r="L191" s="413">
        <f t="shared" si="21"/>
        <v>4.4635633861551289</v>
      </c>
      <c r="M191" s="414">
        <f t="shared" si="23"/>
        <v>0.98198394495412833</v>
      </c>
      <c r="N191" s="545">
        <v>1.8507342587004629</v>
      </c>
      <c r="O191" s="546">
        <v>0.41726498296251757</v>
      </c>
      <c r="P191" s="547">
        <f t="shared" ref="P191:P253" si="26">(L191+M191+N191+O191)/F191</f>
        <v>3.6790740116246487E-2</v>
      </c>
    </row>
    <row r="192" spans="1:16" s="87" customFormat="1" x14ac:dyDescent="0.35">
      <c r="A192" s="25">
        <v>113</v>
      </c>
      <c r="B192" s="581" t="s">
        <v>640</v>
      </c>
      <c r="C192" s="134">
        <v>408.46</v>
      </c>
      <c r="D192" s="134"/>
      <c r="E192" s="134"/>
      <c r="F192" s="412">
        <f t="shared" si="25"/>
        <v>408.46</v>
      </c>
      <c r="G192" s="556">
        <v>14</v>
      </c>
      <c r="H192" s="135"/>
      <c r="I192" s="135"/>
      <c r="J192" s="412">
        <f t="shared" si="24"/>
        <v>14</v>
      </c>
      <c r="K192" s="544">
        <f t="shared" si="22"/>
        <v>2.9190992493744786E-3</v>
      </c>
      <c r="L192" s="413">
        <f t="shared" si="21"/>
        <v>12.497977481234361</v>
      </c>
      <c r="M192" s="414">
        <f t="shared" si="23"/>
        <v>2.7495550458715594</v>
      </c>
      <c r="N192" s="545">
        <v>5.1820559243612951</v>
      </c>
      <c r="O192" s="546">
        <v>1.1683419522950491</v>
      </c>
      <c r="P192" s="547">
        <f t="shared" si="26"/>
        <v>5.2876488282236365E-2</v>
      </c>
    </row>
    <row r="193" spans="1:16" s="87" customFormat="1" x14ac:dyDescent="0.35">
      <c r="A193" s="25">
        <v>114</v>
      </c>
      <c r="B193" s="581" t="s">
        <v>641</v>
      </c>
      <c r="C193" s="134">
        <v>352.8</v>
      </c>
      <c r="D193" s="134"/>
      <c r="E193" s="134"/>
      <c r="F193" s="412">
        <f t="shared" si="25"/>
        <v>352.8</v>
      </c>
      <c r="G193" s="556">
        <v>12</v>
      </c>
      <c r="H193" s="135"/>
      <c r="I193" s="135"/>
      <c r="J193" s="412">
        <f t="shared" si="24"/>
        <v>12</v>
      </c>
      <c r="K193" s="544">
        <f t="shared" si="22"/>
        <v>2.5020850708924102E-3</v>
      </c>
      <c r="L193" s="413">
        <f t="shared" si="21"/>
        <v>10.712552126772309</v>
      </c>
      <c r="M193" s="414">
        <f t="shared" si="23"/>
        <v>2.3567614678899078</v>
      </c>
      <c r="N193" s="545">
        <v>4.4417622208811105</v>
      </c>
      <c r="O193" s="546">
        <v>1.0014359591100421</v>
      </c>
      <c r="P193" s="547">
        <f t="shared" si="26"/>
        <v>5.2473105937226101E-2</v>
      </c>
    </row>
    <row r="194" spans="1:16" s="87" customFormat="1" x14ac:dyDescent="0.35">
      <c r="A194" s="25">
        <v>115</v>
      </c>
      <c r="B194" s="581" t="s">
        <v>642</v>
      </c>
      <c r="C194" s="134">
        <v>115.8</v>
      </c>
      <c r="D194" s="134"/>
      <c r="E194" s="134"/>
      <c r="F194" s="412">
        <f t="shared" si="25"/>
        <v>115.8</v>
      </c>
      <c r="G194" s="556">
        <v>4</v>
      </c>
      <c r="H194" s="135"/>
      <c r="I194" s="135"/>
      <c r="J194" s="412">
        <f t="shared" si="24"/>
        <v>4</v>
      </c>
      <c r="K194" s="544">
        <f t="shared" si="22"/>
        <v>8.3402835696413675E-4</v>
      </c>
      <c r="L194" s="413">
        <f t="shared" si="21"/>
        <v>3.5708507089241031</v>
      </c>
      <c r="M194" s="414">
        <f t="shared" si="23"/>
        <v>0.78558715596330264</v>
      </c>
      <c r="N194" s="545">
        <v>1.4805874069603702</v>
      </c>
      <c r="O194" s="546">
        <v>0.33381198637001402</v>
      </c>
      <c r="P194" s="547">
        <f t="shared" si="26"/>
        <v>5.3288750070965375E-2</v>
      </c>
    </row>
    <row r="195" spans="1:16" s="87" customFormat="1" x14ac:dyDescent="0.35">
      <c r="A195" s="25">
        <v>116</v>
      </c>
      <c r="B195" s="581" t="s">
        <v>643</v>
      </c>
      <c r="C195" s="134">
        <v>74.2</v>
      </c>
      <c r="D195" s="134">
        <v>67.099999999999994</v>
      </c>
      <c r="E195" s="134"/>
      <c r="F195" s="412">
        <f t="shared" si="25"/>
        <v>141.30000000000001</v>
      </c>
      <c r="G195" s="556">
        <v>3</v>
      </c>
      <c r="H195" s="135">
        <v>1</v>
      </c>
      <c r="I195" s="135"/>
      <c r="J195" s="412">
        <f t="shared" si="24"/>
        <v>4</v>
      </c>
      <c r="K195" s="544">
        <f t="shared" si="22"/>
        <v>8.3402835696413675E-4</v>
      </c>
      <c r="L195" s="413">
        <f t="shared" si="21"/>
        <v>3.5708507089241031</v>
      </c>
      <c r="M195" s="414">
        <f t="shared" si="23"/>
        <v>0.78558715596330264</v>
      </c>
      <c r="N195" s="545">
        <v>1.4805874069603702</v>
      </c>
      <c r="O195" s="546">
        <v>0.33381198637001402</v>
      </c>
      <c r="P195" s="547">
        <f t="shared" si="26"/>
        <v>4.3671884346905797E-2</v>
      </c>
    </row>
    <row r="196" spans="1:16" s="87" customFormat="1" x14ac:dyDescent="0.35">
      <c r="A196" s="25">
        <v>117</v>
      </c>
      <c r="B196" s="581" t="s">
        <v>644</v>
      </c>
      <c r="C196" s="134">
        <v>130.9</v>
      </c>
      <c r="D196" s="134"/>
      <c r="E196" s="134">
        <v>30.2</v>
      </c>
      <c r="F196" s="412">
        <f t="shared" si="25"/>
        <v>161.1</v>
      </c>
      <c r="G196" s="556">
        <v>3</v>
      </c>
      <c r="H196" s="135"/>
      <c r="I196" s="135">
        <v>1</v>
      </c>
      <c r="J196" s="412">
        <f t="shared" si="24"/>
        <v>4</v>
      </c>
      <c r="K196" s="544">
        <f t="shared" si="22"/>
        <v>8.3402835696413675E-4</v>
      </c>
      <c r="L196" s="413">
        <f t="shared" si="21"/>
        <v>3.5708507089241031</v>
      </c>
      <c r="M196" s="414">
        <f t="shared" si="23"/>
        <v>0.78558715596330264</v>
      </c>
      <c r="N196" s="545">
        <v>1.4805874069603702</v>
      </c>
      <c r="O196" s="546">
        <v>0.33381198637001402</v>
      </c>
      <c r="P196" s="547">
        <f t="shared" si="26"/>
        <v>3.8304390181364306E-2</v>
      </c>
    </row>
    <row r="197" spans="1:16" s="87" customFormat="1" x14ac:dyDescent="0.35">
      <c r="A197" s="25">
        <v>118</v>
      </c>
      <c r="B197" s="581" t="s">
        <v>645</v>
      </c>
      <c r="C197" s="134">
        <v>308.8</v>
      </c>
      <c r="D197" s="134"/>
      <c r="E197" s="134"/>
      <c r="F197" s="412">
        <f t="shared" si="25"/>
        <v>308.8</v>
      </c>
      <c r="G197" s="556">
        <v>8</v>
      </c>
      <c r="H197" s="135"/>
      <c r="I197" s="135"/>
      <c r="J197" s="412">
        <f t="shared" si="24"/>
        <v>8</v>
      </c>
      <c r="K197" s="544">
        <f t="shared" si="22"/>
        <v>1.6680567139282735E-3</v>
      </c>
      <c r="L197" s="413">
        <f t="shared" si="21"/>
        <v>7.1417014178482061</v>
      </c>
      <c r="M197" s="414">
        <f t="shared" si="23"/>
        <v>1.5711743119266053</v>
      </c>
      <c r="N197" s="545">
        <v>2.9611748139207403</v>
      </c>
      <c r="O197" s="546">
        <v>0.66762397274002805</v>
      </c>
      <c r="P197" s="547">
        <f t="shared" si="26"/>
        <v>3.9966562553224026E-2</v>
      </c>
    </row>
    <row r="198" spans="1:16" s="87" customFormat="1" x14ac:dyDescent="0.35">
      <c r="A198" s="25">
        <v>119</v>
      </c>
      <c r="B198" s="581" t="s">
        <v>646</v>
      </c>
      <c r="C198" s="134">
        <v>343.31</v>
      </c>
      <c r="D198" s="134"/>
      <c r="E198" s="134"/>
      <c r="F198" s="412">
        <f t="shared" si="25"/>
        <v>343.31</v>
      </c>
      <c r="G198" s="556">
        <v>8</v>
      </c>
      <c r="H198" s="135"/>
      <c r="I198" s="135"/>
      <c r="J198" s="412">
        <f t="shared" si="24"/>
        <v>8</v>
      </c>
      <c r="K198" s="544">
        <f t="shared" si="22"/>
        <v>1.6680567139282735E-3</v>
      </c>
      <c r="L198" s="413">
        <f t="shared" si="21"/>
        <v>7.1417014178482061</v>
      </c>
      <c r="M198" s="414">
        <f t="shared" si="23"/>
        <v>1.5711743119266053</v>
      </c>
      <c r="N198" s="545">
        <v>2.9611748139207403</v>
      </c>
      <c r="O198" s="546">
        <v>0.66762397274002805</v>
      </c>
      <c r="P198" s="547">
        <f t="shared" si="26"/>
        <v>3.5949067945692172E-2</v>
      </c>
    </row>
    <row r="199" spans="1:16" s="87" customFormat="1" x14ac:dyDescent="0.35">
      <c r="A199" s="25">
        <v>120</v>
      </c>
      <c r="B199" s="581" t="s">
        <v>647</v>
      </c>
      <c r="C199" s="134">
        <v>146.82</v>
      </c>
      <c r="D199" s="134"/>
      <c r="E199" s="134"/>
      <c r="F199" s="412">
        <f t="shared" si="25"/>
        <v>146.82</v>
      </c>
      <c r="G199" s="556">
        <v>3</v>
      </c>
      <c r="H199" s="135"/>
      <c r="I199" s="135"/>
      <c r="J199" s="412">
        <f t="shared" si="24"/>
        <v>3</v>
      </c>
      <c r="K199" s="544">
        <f t="shared" si="22"/>
        <v>6.2552126772310256E-4</v>
      </c>
      <c r="L199" s="413">
        <f t="shared" ref="L199:L262" si="27">K199*4281.45</f>
        <v>2.6781380316930772</v>
      </c>
      <c r="M199" s="414">
        <f t="shared" si="23"/>
        <v>0.58919036697247695</v>
      </c>
      <c r="N199" s="545">
        <v>1.1104405552202776</v>
      </c>
      <c r="O199" s="546">
        <v>0.25035898977751053</v>
      </c>
      <c r="P199" s="547">
        <f t="shared" si="26"/>
        <v>3.1522462496004239E-2</v>
      </c>
    </row>
    <row r="200" spans="1:16" s="87" customFormat="1" x14ac:dyDescent="0.35">
      <c r="A200" s="25">
        <v>121</v>
      </c>
      <c r="B200" s="581" t="s">
        <v>648</v>
      </c>
      <c r="C200" s="134">
        <v>218.19</v>
      </c>
      <c r="D200" s="134"/>
      <c r="E200" s="134"/>
      <c r="F200" s="412">
        <f t="shared" si="25"/>
        <v>218.19</v>
      </c>
      <c r="G200" s="556">
        <v>4</v>
      </c>
      <c r="H200" s="135"/>
      <c r="I200" s="135"/>
      <c r="J200" s="412">
        <f t="shared" si="24"/>
        <v>4</v>
      </c>
      <c r="K200" s="544">
        <f t="shared" si="22"/>
        <v>8.3402835696413675E-4</v>
      </c>
      <c r="L200" s="413">
        <f t="shared" si="27"/>
        <v>3.5708507089241031</v>
      </c>
      <c r="M200" s="414">
        <f t="shared" si="23"/>
        <v>0.78558715596330264</v>
      </c>
      <c r="N200" s="545">
        <v>1.4805874069603702</v>
      </c>
      <c r="O200" s="546">
        <v>0.33381198637001402</v>
      </c>
      <c r="P200" s="547">
        <f t="shared" si="26"/>
        <v>2.8281943527282596E-2</v>
      </c>
    </row>
    <row r="201" spans="1:16" s="87" customFormat="1" x14ac:dyDescent="0.35">
      <c r="A201" s="25">
        <v>122</v>
      </c>
      <c r="B201" s="581" t="s">
        <v>649</v>
      </c>
      <c r="C201" s="134">
        <v>109.6</v>
      </c>
      <c r="D201" s="134"/>
      <c r="E201" s="134"/>
      <c r="F201" s="412">
        <f t="shared" si="25"/>
        <v>109.6</v>
      </c>
      <c r="G201" s="556">
        <v>4</v>
      </c>
      <c r="H201" s="135"/>
      <c r="I201" s="135"/>
      <c r="J201" s="412">
        <f t="shared" si="24"/>
        <v>4</v>
      </c>
      <c r="K201" s="544">
        <f t="shared" si="22"/>
        <v>8.3402835696413675E-4</v>
      </c>
      <c r="L201" s="413">
        <f t="shared" si="27"/>
        <v>3.5708507089241031</v>
      </c>
      <c r="M201" s="414">
        <f t="shared" si="23"/>
        <v>0.78558715596330264</v>
      </c>
      <c r="N201" s="545">
        <v>1.4805874069603702</v>
      </c>
      <c r="O201" s="546">
        <v>0.33381198637001402</v>
      </c>
      <c r="P201" s="547">
        <f t="shared" si="26"/>
        <v>5.630325965527181E-2</v>
      </c>
    </row>
    <row r="202" spans="1:16" s="87" customFormat="1" x14ac:dyDescent="0.35">
      <c r="A202" s="25">
        <v>123</v>
      </c>
      <c r="B202" s="581" t="s">
        <v>650</v>
      </c>
      <c r="C202" s="134">
        <v>143.4</v>
      </c>
      <c r="D202" s="134"/>
      <c r="E202" s="134"/>
      <c r="F202" s="412">
        <f t="shared" si="25"/>
        <v>143.4</v>
      </c>
      <c r="G202" s="556">
        <v>4</v>
      </c>
      <c r="H202" s="135"/>
      <c r="I202" s="135"/>
      <c r="J202" s="412">
        <f t="shared" si="24"/>
        <v>4</v>
      </c>
      <c r="K202" s="544">
        <f t="shared" si="22"/>
        <v>8.3402835696413675E-4</v>
      </c>
      <c r="L202" s="413">
        <f t="shared" si="27"/>
        <v>3.5708507089241031</v>
      </c>
      <c r="M202" s="414">
        <f t="shared" si="23"/>
        <v>0.78558715596330264</v>
      </c>
      <c r="N202" s="545">
        <v>1.4805874069603702</v>
      </c>
      <c r="O202" s="546">
        <v>0.33381198637001402</v>
      </c>
      <c r="P202" s="547">
        <f t="shared" si="26"/>
        <v>4.3032337923415549E-2</v>
      </c>
    </row>
    <row r="203" spans="1:16" s="87" customFormat="1" x14ac:dyDescent="0.35">
      <c r="A203" s="25">
        <v>124</v>
      </c>
      <c r="B203" s="581" t="s">
        <v>651</v>
      </c>
      <c r="C203" s="134">
        <v>306.10000000000002</v>
      </c>
      <c r="D203" s="134"/>
      <c r="E203" s="134"/>
      <c r="F203" s="412">
        <f t="shared" si="25"/>
        <v>306.10000000000002</v>
      </c>
      <c r="G203" s="556">
        <v>8</v>
      </c>
      <c r="H203" s="135"/>
      <c r="I203" s="135"/>
      <c r="J203" s="412">
        <f t="shared" si="24"/>
        <v>8</v>
      </c>
      <c r="K203" s="544">
        <f t="shared" si="22"/>
        <v>1.6680567139282735E-3</v>
      </c>
      <c r="L203" s="413">
        <f t="shared" si="27"/>
        <v>7.1417014178482061</v>
      </c>
      <c r="M203" s="414">
        <f t="shared" si="23"/>
        <v>1.5711743119266053</v>
      </c>
      <c r="N203" s="545">
        <v>2.9611748139207403</v>
      </c>
      <c r="O203" s="546">
        <v>0.66762397274002805</v>
      </c>
      <c r="P203" s="547">
        <f t="shared" si="26"/>
        <v>4.0319093487211952E-2</v>
      </c>
    </row>
    <row r="204" spans="1:16" s="87" customFormat="1" x14ac:dyDescent="0.35">
      <c r="A204" s="25">
        <v>125</v>
      </c>
      <c r="B204" s="581" t="s">
        <v>652</v>
      </c>
      <c r="C204" s="134">
        <v>239.7</v>
      </c>
      <c r="D204" s="134"/>
      <c r="E204" s="134"/>
      <c r="F204" s="412">
        <f t="shared" si="25"/>
        <v>239.7</v>
      </c>
      <c r="G204" s="556">
        <v>7</v>
      </c>
      <c r="H204" s="135"/>
      <c r="I204" s="135"/>
      <c r="J204" s="412">
        <f t="shared" si="24"/>
        <v>7</v>
      </c>
      <c r="K204" s="544">
        <f t="shared" si="22"/>
        <v>1.4595496246872393E-3</v>
      </c>
      <c r="L204" s="413">
        <f t="shared" si="27"/>
        <v>6.2489887406171807</v>
      </c>
      <c r="M204" s="414">
        <f t="shared" si="23"/>
        <v>1.3747775229357797</v>
      </c>
      <c r="N204" s="545">
        <v>2.5910279621806476</v>
      </c>
      <c r="O204" s="546">
        <v>0.58417097614752456</v>
      </c>
      <c r="P204" s="547">
        <f t="shared" si="26"/>
        <v>4.505200334535308E-2</v>
      </c>
    </row>
    <row r="205" spans="1:16" s="87" customFormat="1" x14ac:dyDescent="0.35">
      <c r="A205" s="25">
        <v>126</v>
      </c>
      <c r="B205" s="581" t="s">
        <v>653</v>
      </c>
      <c r="C205" s="134">
        <v>193.7</v>
      </c>
      <c r="D205" s="134"/>
      <c r="E205" s="134"/>
      <c r="F205" s="412">
        <f t="shared" si="25"/>
        <v>193.7</v>
      </c>
      <c r="G205" s="556">
        <v>4</v>
      </c>
      <c r="H205" s="135"/>
      <c r="I205" s="135"/>
      <c r="J205" s="412">
        <f t="shared" si="24"/>
        <v>4</v>
      </c>
      <c r="K205" s="544">
        <f t="shared" si="22"/>
        <v>8.3402835696413675E-4</v>
      </c>
      <c r="L205" s="413">
        <f t="shared" si="27"/>
        <v>3.5708507089241031</v>
      </c>
      <c r="M205" s="414">
        <f t="shared" si="23"/>
        <v>0.78558715596330264</v>
      </c>
      <c r="N205" s="545">
        <v>1.4805874069603702</v>
      </c>
      <c r="O205" s="546">
        <v>0.33381198637001402</v>
      </c>
      <c r="P205" s="547">
        <f t="shared" si="26"/>
        <v>3.1857703966018537E-2</v>
      </c>
    </row>
    <row r="206" spans="1:16" s="87" customFormat="1" x14ac:dyDescent="0.35">
      <c r="A206" s="25">
        <v>127</v>
      </c>
      <c r="B206" s="581" t="s">
        <v>654</v>
      </c>
      <c r="C206" s="134">
        <v>83.9</v>
      </c>
      <c r="D206" s="134"/>
      <c r="E206" s="134"/>
      <c r="F206" s="412">
        <f t="shared" si="25"/>
        <v>83.9</v>
      </c>
      <c r="G206" s="556">
        <v>3</v>
      </c>
      <c r="H206" s="135"/>
      <c r="I206" s="135"/>
      <c r="J206" s="412">
        <f t="shared" si="24"/>
        <v>3</v>
      </c>
      <c r="K206" s="544">
        <f t="shared" si="22"/>
        <v>6.2552126772310256E-4</v>
      </c>
      <c r="L206" s="413">
        <f t="shared" si="27"/>
        <v>2.6781380316930772</v>
      </c>
      <c r="M206" s="414">
        <f t="shared" si="23"/>
        <v>0.58919036697247695</v>
      </c>
      <c r="N206" s="545">
        <v>1.1104405552202776</v>
      </c>
      <c r="O206" s="546">
        <v>0.25035898977751053</v>
      </c>
      <c r="P206" s="547">
        <f t="shared" si="26"/>
        <v>5.5162430794557113E-2</v>
      </c>
    </row>
    <row r="207" spans="1:16" s="87" customFormat="1" x14ac:dyDescent="0.35">
      <c r="A207" s="25">
        <v>128</v>
      </c>
      <c r="B207" s="581" t="s">
        <v>655</v>
      </c>
      <c r="C207" s="134">
        <v>2111.66</v>
      </c>
      <c r="D207" s="134"/>
      <c r="E207" s="134"/>
      <c r="F207" s="412">
        <f t="shared" si="25"/>
        <v>2111.66</v>
      </c>
      <c r="G207" s="556">
        <v>40</v>
      </c>
      <c r="H207" s="135"/>
      <c r="I207" s="135"/>
      <c r="J207" s="412">
        <f t="shared" si="24"/>
        <v>40</v>
      </c>
      <c r="K207" s="544">
        <f t="shared" si="22"/>
        <v>8.3402835696413675E-3</v>
      </c>
      <c r="L207" s="413">
        <f t="shared" si="27"/>
        <v>35.708507089241031</v>
      </c>
      <c r="M207" s="414">
        <f t="shared" si="23"/>
        <v>7.8558715596330266</v>
      </c>
      <c r="N207" s="545">
        <v>14.805874069603703</v>
      </c>
      <c r="O207" s="546">
        <v>3.3381198637001406</v>
      </c>
      <c r="P207" s="547">
        <f t="shared" si="26"/>
        <v>2.9222683851651263E-2</v>
      </c>
    </row>
    <row r="208" spans="1:16" s="87" customFormat="1" x14ac:dyDescent="0.35">
      <c r="A208" s="25">
        <v>129</v>
      </c>
      <c r="B208" s="581" t="s">
        <v>656</v>
      </c>
      <c r="C208" s="134">
        <v>424.8</v>
      </c>
      <c r="D208" s="134"/>
      <c r="E208" s="134"/>
      <c r="F208" s="412">
        <f t="shared" si="25"/>
        <v>424.8</v>
      </c>
      <c r="G208" s="556">
        <v>7</v>
      </c>
      <c r="H208" s="135"/>
      <c r="I208" s="135"/>
      <c r="J208" s="412">
        <f t="shared" si="24"/>
        <v>7</v>
      </c>
      <c r="K208" s="544">
        <f t="shared" si="22"/>
        <v>1.4595496246872393E-3</v>
      </c>
      <c r="L208" s="413">
        <f t="shared" si="27"/>
        <v>6.2489887406171807</v>
      </c>
      <c r="M208" s="414">
        <f t="shared" si="23"/>
        <v>1.3747775229357797</v>
      </c>
      <c r="N208" s="545">
        <v>2.5910279621806476</v>
      </c>
      <c r="O208" s="546">
        <v>0.58417097614752456</v>
      </c>
      <c r="P208" s="547">
        <f t="shared" si="26"/>
        <v>2.5421292848119427E-2</v>
      </c>
    </row>
    <row r="209" spans="1:16" s="87" customFormat="1" x14ac:dyDescent="0.35">
      <c r="A209" s="25">
        <v>130</v>
      </c>
      <c r="B209" s="581" t="s">
        <v>657</v>
      </c>
      <c r="C209" s="134">
        <v>105.5</v>
      </c>
      <c r="D209" s="134"/>
      <c r="E209" s="134"/>
      <c r="F209" s="412">
        <f t="shared" si="25"/>
        <v>105.5</v>
      </c>
      <c r="G209" s="556">
        <v>3</v>
      </c>
      <c r="H209" s="135"/>
      <c r="I209" s="135"/>
      <c r="J209" s="412">
        <f t="shared" si="24"/>
        <v>3</v>
      </c>
      <c r="K209" s="544">
        <f t="shared" si="22"/>
        <v>6.2552126772310256E-4</v>
      </c>
      <c r="L209" s="413">
        <f t="shared" si="27"/>
        <v>2.6781380316930772</v>
      </c>
      <c r="M209" s="414">
        <f t="shared" si="23"/>
        <v>0.58919036697247695</v>
      </c>
      <c r="N209" s="545">
        <v>1.1104405552202776</v>
      </c>
      <c r="O209" s="546">
        <v>0.25035898977751053</v>
      </c>
      <c r="P209" s="547">
        <f t="shared" si="26"/>
        <v>4.3868511314344473E-2</v>
      </c>
    </row>
    <row r="210" spans="1:16" s="87" customFormat="1" x14ac:dyDescent="0.35">
      <c r="A210" s="25">
        <v>131</v>
      </c>
      <c r="B210" s="581" t="s">
        <v>658</v>
      </c>
      <c r="C210" s="134">
        <v>158.6</v>
      </c>
      <c r="D210" s="134"/>
      <c r="E210" s="134"/>
      <c r="F210" s="412">
        <f t="shared" si="25"/>
        <v>158.6</v>
      </c>
      <c r="G210" s="556">
        <v>5</v>
      </c>
      <c r="H210" s="135"/>
      <c r="I210" s="135"/>
      <c r="J210" s="412">
        <f t="shared" si="24"/>
        <v>5</v>
      </c>
      <c r="K210" s="544">
        <f t="shared" si="22"/>
        <v>1.0425354462051709E-3</v>
      </c>
      <c r="L210" s="413">
        <f t="shared" si="27"/>
        <v>4.4635633861551289</v>
      </c>
      <c r="M210" s="414">
        <f t="shared" si="23"/>
        <v>0.98198394495412833</v>
      </c>
      <c r="N210" s="545">
        <v>1.8507342587004629</v>
      </c>
      <c r="O210" s="546">
        <v>0.41726498296251757</v>
      </c>
      <c r="P210" s="547">
        <f t="shared" si="26"/>
        <v>4.8635224292384857E-2</v>
      </c>
    </row>
    <row r="211" spans="1:16" s="87" customFormat="1" x14ac:dyDescent="0.35">
      <c r="A211" s="25">
        <v>132</v>
      </c>
      <c r="B211" s="581" t="s">
        <v>659</v>
      </c>
      <c r="C211" s="134">
        <v>84.9</v>
      </c>
      <c r="D211" s="134"/>
      <c r="E211" s="134"/>
      <c r="F211" s="412">
        <f t="shared" si="25"/>
        <v>84.9</v>
      </c>
      <c r="G211" s="556">
        <v>2</v>
      </c>
      <c r="H211" s="135"/>
      <c r="I211" s="135"/>
      <c r="J211" s="412">
        <f t="shared" si="24"/>
        <v>2</v>
      </c>
      <c r="K211" s="544">
        <f t="shared" si="22"/>
        <v>4.1701417848206837E-4</v>
      </c>
      <c r="L211" s="413">
        <f t="shared" si="27"/>
        <v>1.7854253544620515</v>
      </c>
      <c r="M211" s="414">
        <f t="shared" si="23"/>
        <v>0.39279357798165132</v>
      </c>
      <c r="N211" s="545">
        <v>0.74029370348018508</v>
      </c>
      <c r="O211" s="546">
        <v>0.16690599318500701</v>
      </c>
      <c r="P211" s="547">
        <f t="shared" si="26"/>
        <v>3.6341797751577087E-2</v>
      </c>
    </row>
    <row r="212" spans="1:16" s="87" customFormat="1" x14ac:dyDescent="0.35">
      <c r="A212" s="25">
        <v>133</v>
      </c>
      <c r="B212" s="581" t="s">
        <v>660</v>
      </c>
      <c r="C212" s="134">
        <v>191.6</v>
      </c>
      <c r="D212" s="134"/>
      <c r="E212" s="134"/>
      <c r="F212" s="412">
        <f t="shared" si="25"/>
        <v>191.6</v>
      </c>
      <c r="G212" s="556">
        <v>4</v>
      </c>
      <c r="H212" s="135"/>
      <c r="I212" s="135"/>
      <c r="J212" s="412">
        <f t="shared" si="24"/>
        <v>4</v>
      </c>
      <c r="K212" s="544">
        <f t="shared" ref="K212:K275" si="28">1/4796*J212</f>
        <v>8.3402835696413675E-4</v>
      </c>
      <c r="L212" s="413">
        <f t="shared" si="27"/>
        <v>3.5708507089241031</v>
      </c>
      <c r="M212" s="414">
        <f t="shared" si="23"/>
        <v>0.78558715596330264</v>
      </c>
      <c r="N212" s="545">
        <v>1.4805874069603702</v>
      </c>
      <c r="O212" s="546">
        <v>0.33381198637001402</v>
      </c>
      <c r="P212" s="547">
        <f t="shared" si="26"/>
        <v>3.2206875042890347E-2</v>
      </c>
    </row>
    <row r="213" spans="1:16" s="87" customFormat="1" x14ac:dyDescent="0.35">
      <c r="A213" s="25">
        <v>134</v>
      </c>
      <c r="B213" s="581" t="s">
        <v>661</v>
      </c>
      <c r="C213" s="134">
        <v>220.11</v>
      </c>
      <c r="D213" s="134"/>
      <c r="E213" s="134"/>
      <c r="F213" s="412">
        <f t="shared" si="25"/>
        <v>220.11</v>
      </c>
      <c r="G213" s="556">
        <v>5</v>
      </c>
      <c r="H213" s="135"/>
      <c r="I213" s="135"/>
      <c r="J213" s="412">
        <f t="shared" si="24"/>
        <v>5</v>
      </c>
      <c r="K213" s="544">
        <f t="shared" si="28"/>
        <v>1.0425354462051709E-3</v>
      </c>
      <c r="L213" s="413">
        <f t="shared" si="27"/>
        <v>4.4635633861551289</v>
      </c>
      <c r="M213" s="414">
        <f t="shared" si="23"/>
        <v>0.98198394495412833</v>
      </c>
      <c r="N213" s="545">
        <v>1.8507342587004629</v>
      </c>
      <c r="O213" s="546">
        <v>0.41726498296251757</v>
      </c>
      <c r="P213" s="547">
        <f t="shared" si="26"/>
        <v>3.504405330413083E-2</v>
      </c>
    </row>
    <row r="214" spans="1:16" s="87" customFormat="1" x14ac:dyDescent="0.35">
      <c r="A214" s="25">
        <v>135</v>
      </c>
      <c r="B214" s="581" t="s">
        <v>662</v>
      </c>
      <c r="C214" s="134">
        <v>154.1</v>
      </c>
      <c r="D214" s="134"/>
      <c r="E214" s="134"/>
      <c r="F214" s="412">
        <f t="shared" si="25"/>
        <v>154.1</v>
      </c>
      <c r="G214" s="556">
        <v>3</v>
      </c>
      <c r="H214" s="135"/>
      <c r="I214" s="135"/>
      <c r="J214" s="412">
        <f t="shared" si="24"/>
        <v>3</v>
      </c>
      <c r="K214" s="544">
        <f t="shared" si="28"/>
        <v>6.2552126772310256E-4</v>
      </c>
      <c r="L214" s="413">
        <f t="shared" si="27"/>
        <v>2.6781380316930772</v>
      </c>
      <c r="M214" s="414">
        <f t="shared" si="23"/>
        <v>0.58919036697247695</v>
      </c>
      <c r="N214" s="545">
        <v>1.1104405552202776</v>
      </c>
      <c r="O214" s="546">
        <v>0.76148346361996389</v>
      </c>
      <c r="P214" s="547">
        <f t="shared" si="26"/>
        <v>3.3350113027292634E-2</v>
      </c>
    </row>
    <row r="215" spans="1:16" s="87" customFormat="1" x14ac:dyDescent="0.35">
      <c r="A215" s="25">
        <v>136</v>
      </c>
      <c r="B215" s="581" t="s">
        <v>663</v>
      </c>
      <c r="C215" s="134">
        <v>219.1</v>
      </c>
      <c r="D215" s="134"/>
      <c r="E215" s="134"/>
      <c r="F215" s="412">
        <f t="shared" si="25"/>
        <v>219.1</v>
      </c>
      <c r="G215" s="556">
        <v>4</v>
      </c>
      <c r="H215" s="135"/>
      <c r="I215" s="135"/>
      <c r="J215" s="412">
        <f t="shared" si="24"/>
        <v>4</v>
      </c>
      <c r="K215" s="544">
        <f t="shared" si="28"/>
        <v>8.3402835696413675E-4</v>
      </c>
      <c r="L215" s="413">
        <f t="shared" si="27"/>
        <v>3.5708507089241031</v>
      </c>
      <c r="M215" s="414">
        <f t="shared" si="23"/>
        <v>0.78558715596330264</v>
      </c>
      <c r="N215" s="545">
        <v>1.4805874069603702</v>
      </c>
      <c r="O215" s="546">
        <v>0.33381198637001402</v>
      </c>
      <c r="P215" s="547">
        <f t="shared" si="26"/>
        <v>2.8164478586114972E-2</v>
      </c>
    </row>
    <row r="216" spans="1:16" s="87" customFormat="1" x14ac:dyDescent="0.35">
      <c r="A216" s="25">
        <v>137</v>
      </c>
      <c r="B216" s="581" t="s">
        <v>664</v>
      </c>
      <c r="C216" s="134">
        <v>255.8</v>
      </c>
      <c r="D216" s="134"/>
      <c r="E216" s="134"/>
      <c r="F216" s="412">
        <f t="shared" si="25"/>
        <v>255.8</v>
      </c>
      <c r="G216" s="556">
        <v>6</v>
      </c>
      <c r="H216" s="135"/>
      <c r="I216" s="135"/>
      <c r="J216" s="412">
        <f t="shared" si="24"/>
        <v>6</v>
      </c>
      <c r="K216" s="544">
        <f t="shared" si="28"/>
        <v>1.2510425354462051E-3</v>
      </c>
      <c r="L216" s="413">
        <f t="shared" si="27"/>
        <v>5.3562760633861544</v>
      </c>
      <c r="M216" s="414">
        <f t="shared" si="23"/>
        <v>1.1783807339449539</v>
      </c>
      <c r="N216" s="545">
        <v>2.2208811104405553</v>
      </c>
      <c r="O216" s="546">
        <v>0.50071797955502106</v>
      </c>
      <c r="P216" s="547">
        <f t="shared" si="26"/>
        <v>3.6185519496976876E-2</v>
      </c>
    </row>
    <row r="217" spans="1:16" s="87" customFormat="1" x14ac:dyDescent="0.35">
      <c r="A217" s="25">
        <v>138</v>
      </c>
      <c r="B217" s="581" t="s">
        <v>665</v>
      </c>
      <c r="C217" s="134">
        <v>101.5</v>
      </c>
      <c r="D217" s="134"/>
      <c r="E217" s="134"/>
      <c r="F217" s="412">
        <f t="shared" si="25"/>
        <v>101.5</v>
      </c>
      <c r="G217" s="556">
        <v>1</v>
      </c>
      <c r="H217" s="135"/>
      <c r="I217" s="135"/>
      <c r="J217" s="412">
        <f t="shared" si="24"/>
        <v>1</v>
      </c>
      <c r="K217" s="544">
        <f t="shared" si="28"/>
        <v>2.0850708924103419E-4</v>
      </c>
      <c r="L217" s="413">
        <f t="shared" si="27"/>
        <v>0.89271267723102576</v>
      </c>
      <c r="M217" s="414">
        <f t="shared" si="23"/>
        <v>0.19639678899082566</v>
      </c>
      <c r="N217" s="545">
        <v>0.37014685174009254</v>
      </c>
      <c r="O217" s="546">
        <v>8.3452996592503506E-2</v>
      </c>
      <c r="P217" s="547">
        <f t="shared" si="26"/>
        <v>1.5199106547334458E-2</v>
      </c>
    </row>
    <row r="218" spans="1:16" s="87" customFormat="1" x14ac:dyDescent="0.35">
      <c r="A218" s="25">
        <v>139</v>
      </c>
      <c r="B218" s="581" t="s">
        <v>666</v>
      </c>
      <c r="C218" s="134">
        <v>57.8</v>
      </c>
      <c r="D218" s="134"/>
      <c r="E218" s="134"/>
      <c r="F218" s="412">
        <f t="shared" si="25"/>
        <v>57.8</v>
      </c>
      <c r="G218" s="556">
        <v>2</v>
      </c>
      <c r="H218" s="135"/>
      <c r="I218" s="135"/>
      <c r="J218" s="412">
        <f t="shared" si="24"/>
        <v>2</v>
      </c>
      <c r="K218" s="544">
        <f t="shared" si="28"/>
        <v>4.1701417848206837E-4</v>
      </c>
      <c r="L218" s="413">
        <f t="shared" si="27"/>
        <v>1.7854253544620515</v>
      </c>
      <c r="M218" s="414">
        <f t="shared" si="23"/>
        <v>0.39279357798165132</v>
      </c>
      <c r="N218" s="545">
        <v>0.74029370348018508</v>
      </c>
      <c r="O218" s="546">
        <v>0.16690599318500701</v>
      </c>
      <c r="P218" s="547">
        <f t="shared" si="26"/>
        <v>5.3380945140292305E-2</v>
      </c>
    </row>
    <row r="219" spans="1:16" s="87" customFormat="1" x14ac:dyDescent="0.35">
      <c r="A219" s="25">
        <v>140</v>
      </c>
      <c r="B219" s="574" t="s">
        <v>2009</v>
      </c>
      <c r="C219" s="135">
        <v>569.54999999999995</v>
      </c>
      <c r="D219" s="135">
        <v>76.3</v>
      </c>
      <c r="E219" s="135">
        <v>25</v>
      </c>
      <c r="F219" s="412">
        <f t="shared" si="25"/>
        <v>670.84999999999991</v>
      </c>
      <c r="G219" s="556">
        <v>13</v>
      </c>
      <c r="H219" s="135">
        <v>1</v>
      </c>
      <c r="I219" s="135">
        <v>1</v>
      </c>
      <c r="J219" s="412">
        <f t="shared" si="24"/>
        <v>15</v>
      </c>
      <c r="K219" s="544">
        <f t="shared" si="28"/>
        <v>3.127606338615513E-3</v>
      </c>
      <c r="L219" s="413">
        <f t="shared" si="27"/>
        <v>13.390690158465388</v>
      </c>
      <c r="M219" s="414">
        <f t="shared" si="23"/>
        <v>2.9459518348623854</v>
      </c>
      <c r="N219" s="545">
        <v>5.5522027761013879</v>
      </c>
      <c r="O219" s="546">
        <v>1.2517949488875526</v>
      </c>
      <c r="P219" s="547">
        <f t="shared" si="26"/>
        <v>3.4494506548880852E-2</v>
      </c>
    </row>
    <row r="220" spans="1:16" s="87" customFormat="1" x14ac:dyDescent="0.35">
      <c r="A220" s="25">
        <v>141</v>
      </c>
      <c r="B220" s="574" t="s">
        <v>2010</v>
      </c>
      <c r="C220" s="135">
        <v>648.9</v>
      </c>
      <c r="D220" s="135"/>
      <c r="E220" s="135"/>
      <c r="F220" s="412">
        <f t="shared" si="25"/>
        <v>648.9</v>
      </c>
      <c r="G220" s="556">
        <v>15</v>
      </c>
      <c r="H220" s="135"/>
      <c r="I220" s="135"/>
      <c r="J220" s="412">
        <f t="shared" si="24"/>
        <v>15</v>
      </c>
      <c r="K220" s="544">
        <f t="shared" si="28"/>
        <v>3.127606338615513E-3</v>
      </c>
      <c r="L220" s="413">
        <f t="shared" si="27"/>
        <v>13.390690158465388</v>
      </c>
      <c r="M220" s="414">
        <f t="shared" si="23"/>
        <v>2.9459518348623854</v>
      </c>
      <c r="N220" s="545">
        <v>5.5522027761013879</v>
      </c>
      <c r="O220" s="546">
        <v>1.2517949488875526</v>
      </c>
      <c r="P220" s="547">
        <f t="shared" si="26"/>
        <v>3.5661334132095421E-2</v>
      </c>
    </row>
    <row r="221" spans="1:16" s="87" customFormat="1" x14ac:dyDescent="0.35">
      <c r="A221" s="25">
        <v>142</v>
      </c>
      <c r="B221" s="574" t="s">
        <v>2011</v>
      </c>
      <c r="C221" s="135">
        <v>527.70000000000005</v>
      </c>
      <c r="D221" s="135">
        <v>115.4</v>
      </c>
      <c r="E221" s="135">
        <v>110</v>
      </c>
      <c r="F221" s="412">
        <f t="shared" si="25"/>
        <v>753.1</v>
      </c>
      <c r="G221" s="556">
        <v>11</v>
      </c>
      <c r="H221" s="135">
        <v>1</v>
      </c>
      <c r="I221" s="135">
        <v>2</v>
      </c>
      <c r="J221" s="412">
        <f t="shared" si="24"/>
        <v>14</v>
      </c>
      <c r="K221" s="544">
        <f t="shared" si="28"/>
        <v>2.9190992493744786E-3</v>
      </c>
      <c r="L221" s="413">
        <f t="shared" si="27"/>
        <v>12.497977481234361</v>
      </c>
      <c r="M221" s="414">
        <f t="shared" si="23"/>
        <v>2.7495550458715594</v>
      </c>
      <c r="N221" s="545">
        <v>5.1820559243612951</v>
      </c>
      <c r="O221" s="546">
        <v>1.1683419522950491</v>
      </c>
      <c r="P221" s="547">
        <f t="shared" si="26"/>
        <v>2.8678701903813924E-2</v>
      </c>
    </row>
    <row r="222" spans="1:16" s="87" customFormat="1" x14ac:dyDescent="0.35">
      <c r="A222" s="25">
        <v>143</v>
      </c>
      <c r="B222" s="574" t="s">
        <v>2012</v>
      </c>
      <c r="C222" s="135">
        <v>276.60000000000002</v>
      </c>
      <c r="D222" s="135"/>
      <c r="E222" s="135"/>
      <c r="F222" s="412">
        <f t="shared" si="25"/>
        <v>276.60000000000002</v>
      </c>
      <c r="G222" s="556">
        <v>7</v>
      </c>
      <c r="H222" s="135"/>
      <c r="I222" s="135"/>
      <c r="J222" s="412">
        <f t="shared" si="24"/>
        <v>7</v>
      </c>
      <c r="K222" s="544">
        <f t="shared" si="28"/>
        <v>1.4595496246872393E-3</v>
      </c>
      <c r="L222" s="413">
        <f t="shared" si="27"/>
        <v>6.2489887406171807</v>
      </c>
      <c r="M222" s="414">
        <f t="shared" si="23"/>
        <v>1.3747775229357797</v>
      </c>
      <c r="N222" s="545">
        <v>2.5910279621806476</v>
      </c>
      <c r="O222" s="546">
        <v>0.58417097614752456</v>
      </c>
      <c r="P222" s="547">
        <f t="shared" si="26"/>
        <v>3.9041812009693172E-2</v>
      </c>
    </row>
    <row r="223" spans="1:16" s="87" customFormat="1" x14ac:dyDescent="0.35">
      <c r="A223" s="25">
        <v>144</v>
      </c>
      <c r="B223" s="574" t="s">
        <v>2013</v>
      </c>
      <c r="C223" s="135">
        <v>238.8</v>
      </c>
      <c r="D223" s="135"/>
      <c r="E223" s="135"/>
      <c r="F223" s="412">
        <f t="shared" si="25"/>
        <v>238.8</v>
      </c>
      <c r="G223" s="556">
        <v>7</v>
      </c>
      <c r="H223" s="135"/>
      <c r="I223" s="135"/>
      <c r="J223" s="412">
        <f t="shared" si="24"/>
        <v>7</v>
      </c>
      <c r="K223" s="544">
        <f t="shared" si="28"/>
        <v>1.4595496246872393E-3</v>
      </c>
      <c r="L223" s="413">
        <f t="shared" si="27"/>
        <v>6.2489887406171807</v>
      </c>
      <c r="M223" s="414">
        <f t="shared" si="23"/>
        <v>1.3747775229357797</v>
      </c>
      <c r="N223" s="545">
        <v>2.5910279621806476</v>
      </c>
      <c r="O223" s="546">
        <v>0.58417097614752456</v>
      </c>
      <c r="P223" s="547">
        <f t="shared" si="26"/>
        <v>4.522179732781044E-2</v>
      </c>
    </row>
    <row r="224" spans="1:16" s="87" customFormat="1" x14ac:dyDescent="0.35">
      <c r="A224" s="25">
        <v>145</v>
      </c>
      <c r="B224" s="574" t="s">
        <v>2014</v>
      </c>
      <c r="C224" s="135">
        <v>754.13</v>
      </c>
      <c r="D224" s="135"/>
      <c r="E224" s="135"/>
      <c r="F224" s="412">
        <f t="shared" si="25"/>
        <v>754.13</v>
      </c>
      <c r="G224" s="556">
        <v>9</v>
      </c>
      <c r="H224" s="135"/>
      <c r="I224" s="135"/>
      <c r="J224" s="412">
        <f t="shared" si="24"/>
        <v>9</v>
      </c>
      <c r="K224" s="544">
        <f t="shared" si="28"/>
        <v>1.8765638031693077E-3</v>
      </c>
      <c r="L224" s="413">
        <f t="shared" si="27"/>
        <v>8.0344140950792315</v>
      </c>
      <c r="M224" s="414">
        <f t="shared" si="23"/>
        <v>1.7675711009174309</v>
      </c>
      <c r="N224" s="545">
        <v>3.3313216656608331</v>
      </c>
      <c r="O224" s="546">
        <v>0.75107696933253154</v>
      </c>
      <c r="P224" s="547">
        <f t="shared" si="26"/>
        <v>1.8411127830732139E-2</v>
      </c>
    </row>
    <row r="225" spans="1:16" s="87" customFormat="1" x14ac:dyDescent="0.35">
      <c r="A225" s="25">
        <v>146</v>
      </c>
      <c r="B225" s="574" t="s">
        <v>2015</v>
      </c>
      <c r="C225" s="135">
        <v>838.38</v>
      </c>
      <c r="D225" s="135">
        <v>72.7</v>
      </c>
      <c r="E225" s="135"/>
      <c r="F225" s="412">
        <f t="shared" si="25"/>
        <v>911.08</v>
      </c>
      <c r="G225" s="556">
        <v>15</v>
      </c>
      <c r="H225" s="135">
        <v>2</v>
      </c>
      <c r="I225" s="135"/>
      <c r="J225" s="412">
        <f t="shared" si="24"/>
        <v>17</v>
      </c>
      <c r="K225" s="544">
        <f t="shared" si="28"/>
        <v>3.544620517097581E-3</v>
      </c>
      <c r="L225" s="413">
        <f t="shared" si="27"/>
        <v>15.176115512927437</v>
      </c>
      <c r="M225" s="414">
        <f t="shared" si="23"/>
        <v>3.3387454128440361</v>
      </c>
      <c r="N225" s="545">
        <v>6.2924964795815734</v>
      </c>
      <c r="O225" s="546">
        <v>1.4187009420725598</v>
      </c>
      <c r="P225" s="547">
        <f t="shared" si="26"/>
        <v>2.8785681111895341E-2</v>
      </c>
    </row>
    <row r="226" spans="1:16" s="87" customFormat="1" x14ac:dyDescent="0.35">
      <c r="A226" s="25">
        <v>147</v>
      </c>
      <c r="B226" s="574" t="s">
        <v>2016</v>
      </c>
      <c r="C226" s="135">
        <v>676.2</v>
      </c>
      <c r="D226" s="135"/>
      <c r="E226" s="135">
        <v>31.7</v>
      </c>
      <c r="F226" s="412">
        <f t="shared" si="25"/>
        <v>707.90000000000009</v>
      </c>
      <c r="G226" s="556">
        <v>10</v>
      </c>
      <c r="H226" s="135"/>
      <c r="I226" s="135">
        <v>1</v>
      </c>
      <c r="J226" s="412">
        <f t="shared" si="24"/>
        <v>11</v>
      </c>
      <c r="K226" s="544">
        <f t="shared" si="28"/>
        <v>2.2935779816513763E-3</v>
      </c>
      <c r="L226" s="413">
        <f t="shared" si="27"/>
        <v>9.8198394495412842</v>
      </c>
      <c r="M226" s="414">
        <f t="shared" si="23"/>
        <v>2.1603646788990827</v>
      </c>
      <c r="N226" s="545">
        <v>4.0716153691410177</v>
      </c>
      <c r="O226" s="546">
        <v>0.91798296251753853</v>
      </c>
      <c r="P226" s="547">
        <f t="shared" si="26"/>
        <v>2.3972033422939569E-2</v>
      </c>
    </row>
    <row r="227" spans="1:16" s="87" customFormat="1" x14ac:dyDescent="0.35">
      <c r="A227" s="25">
        <v>148</v>
      </c>
      <c r="B227" s="583" t="s">
        <v>2017</v>
      </c>
      <c r="C227" s="135">
        <v>814.34</v>
      </c>
      <c r="D227" s="135"/>
      <c r="E227" s="135"/>
      <c r="F227" s="412">
        <f t="shared" si="25"/>
        <v>814.34</v>
      </c>
      <c r="G227" s="556">
        <v>17</v>
      </c>
      <c r="H227" s="135"/>
      <c r="I227" s="135"/>
      <c r="J227" s="412">
        <f t="shared" si="24"/>
        <v>17</v>
      </c>
      <c r="K227" s="544">
        <f t="shared" si="28"/>
        <v>3.544620517097581E-3</v>
      </c>
      <c r="L227" s="413">
        <f t="shared" si="27"/>
        <v>15.176115512927437</v>
      </c>
      <c r="M227" s="414">
        <f t="shared" si="23"/>
        <v>3.3387454128440361</v>
      </c>
      <c r="N227" s="545">
        <v>6.2924964795815734</v>
      </c>
      <c r="O227" s="546">
        <v>1.4187009420725598</v>
      </c>
      <c r="P227" s="547">
        <f t="shared" si="26"/>
        <v>3.2205293056248752E-2</v>
      </c>
    </row>
    <row r="228" spans="1:16" s="87" customFormat="1" x14ac:dyDescent="0.35">
      <c r="A228" s="25">
        <v>149</v>
      </c>
      <c r="B228" s="583" t="s">
        <v>2018</v>
      </c>
      <c r="C228" s="135">
        <v>562.29999999999995</v>
      </c>
      <c r="D228" s="135"/>
      <c r="E228" s="135"/>
      <c r="F228" s="412">
        <f t="shared" si="25"/>
        <v>562.29999999999995</v>
      </c>
      <c r="G228" s="556">
        <v>9</v>
      </c>
      <c r="H228" s="135"/>
      <c r="I228" s="135"/>
      <c r="J228" s="412">
        <f t="shared" si="24"/>
        <v>9</v>
      </c>
      <c r="K228" s="544">
        <f t="shared" si="28"/>
        <v>1.8765638031693077E-3</v>
      </c>
      <c r="L228" s="413">
        <f t="shared" si="27"/>
        <v>8.0344140950792315</v>
      </c>
      <c r="M228" s="414">
        <f t="shared" si="23"/>
        <v>1.7675711009174309</v>
      </c>
      <c r="N228" s="545">
        <v>3.3313216656608331</v>
      </c>
      <c r="O228" s="546">
        <v>0.75107696933253154</v>
      </c>
      <c r="P228" s="547">
        <f t="shared" si="26"/>
        <v>2.4692128456322297E-2</v>
      </c>
    </row>
    <row r="229" spans="1:16" s="87" customFormat="1" x14ac:dyDescent="0.35">
      <c r="A229" s="25">
        <v>150</v>
      </c>
      <c r="B229" s="574" t="s">
        <v>2019</v>
      </c>
      <c r="C229" s="135">
        <v>410.5</v>
      </c>
      <c r="D229" s="135"/>
      <c r="E229" s="135"/>
      <c r="F229" s="412">
        <f t="shared" si="25"/>
        <v>410.5</v>
      </c>
      <c r="G229" s="556">
        <v>10</v>
      </c>
      <c r="H229" s="135"/>
      <c r="I229" s="135"/>
      <c r="J229" s="412">
        <f t="shared" si="24"/>
        <v>10</v>
      </c>
      <c r="K229" s="544">
        <f t="shared" si="28"/>
        <v>2.0850708924103419E-3</v>
      </c>
      <c r="L229" s="413">
        <f t="shared" si="27"/>
        <v>8.9271267723102579</v>
      </c>
      <c r="M229" s="414">
        <f t="shared" si="23"/>
        <v>1.9639678899082567</v>
      </c>
      <c r="N229" s="545">
        <v>3.7014685174009259</v>
      </c>
      <c r="O229" s="546">
        <v>0.83452996592503514</v>
      </c>
      <c r="P229" s="547">
        <f t="shared" si="26"/>
        <v>3.7581225689511513E-2</v>
      </c>
    </row>
    <row r="230" spans="1:16" s="87" customFormat="1" x14ac:dyDescent="0.35">
      <c r="A230" s="25">
        <v>151</v>
      </c>
      <c r="B230" s="574" t="s">
        <v>2020</v>
      </c>
      <c r="C230" s="135">
        <v>504.87</v>
      </c>
      <c r="D230" s="135"/>
      <c r="E230" s="135">
        <v>18.399999999999999</v>
      </c>
      <c r="F230" s="412">
        <f t="shared" si="25"/>
        <v>523.27</v>
      </c>
      <c r="G230" s="556">
        <v>12</v>
      </c>
      <c r="H230" s="135"/>
      <c r="I230" s="135">
        <v>1</v>
      </c>
      <c r="J230" s="412">
        <f t="shared" si="24"/>
        <v>13</v>
      </c>
      <c r="K230" s="544">
        <f t="shared" si="28"/>
        <v>2.7105921601334442E-3</v>
      </c>
      <c r="L230" s="413">
        <f t="shared" si="27"/>
        <v>11.605264804003335</v>
      </c>
      <c r="M230" s="414">
        <f t="shared" si="23"/>
        <v>2.5531582568807338</v>
      </c>
      <c r="N230" s="545">
        <v>4.8119090726212033</v>
      </c>
      <c r="O230" s="546">
        <v>1.0848889557025456</v>
      </c>
      <c r="P230" s="547">
        <f t="shared" si="26"/>
        <v>3.832671677949781E-2</v>
      </c>
    </row>
    <row r="231" spans="1:16" s="87" customFormat="1" x14ac:dyDescent="0.35">
      <c r="A231" s="25">
        <v>152</v>
      </c>
      <c r="B231" s="583" t="s">
        <v>2021</v>
      </c>
      <c r="C231" s="135">
        <v>684.1</v>
      </c>
      <c r="D231" s="135"/>
      <c r="E231" s="135"/>
      <c r="F231" s="412">
        <f t="shared" si="25"/>
        <v>684.1</v>
      </c>
      <c r="G231" s="556">
        <v>15</v>
      </c>
      <c r="H231" s="135">
        <v>2</v>
      </c>
      <c r="I231" s="135"/>
      <c r="J231" s="412">
        <f t="shared" si="24"/>
        <v>17</v>
      </c>
      <c r="K231" s="544">
        <f t="shared" si="28"/>
        <v>3.544620517097581E-3</v>
      </c>
      <c r="L231" s="413">
        <f t="shared" si="27"/>
        <v>15.176115512927437</v>
      </c>
      <c r="M231" s="414">
        <f t="shared" ref="M231:M292" si="29">L231*0.22</f>
        <v>3.3387454128440361</v>
      </c>
      <c r="N231" s="545">
        <v>6.2924964795815734</v>
      </c>
      <c r="O231" s="546">
        <v>1.4187009420725598</v>
      </c>
      <c r="P231" s="547">
        <f t="shared" si="26"/>
        <v>3.8336585802405503E-2</v>
      </c>
    </row>
    <row r="232" spans="1:16" s="87" customFormat="1" x14ac:dyDescent="0.35">
      <c r="A232" s="25">
        <v>153</v>
      </c>
      <c r="B232" s="574" t="s">
        <v>2022</v>
      </c>
      <c r="C232" s="135">
        <v>525.58000000000004</v>
      </c>
      <c r="D232" s="135">
        <v>133.5</v>
      </c>
      <c r="E232" s="135"/>
      <c r="F232" s="412">
        <f t="shared" si="25"/>
        <v>659.08</v>
      </c>
      <c r="G232" s="556">
        <v>12</v>
      </c>
      <c r="H232" s="135"/>
      <c r="I232" s="135"/>
      <c r="J232" s="412">
        <f t="shared" si="24"/>
        <v>12</v>
      </c>
      <c r="K232" s="544">
        <f t="shared" si="28"/>
        <v>2.5020850708924102E-3</v>
      </c>
      <c r="L232" s="413">
        <f t="shared" si="27"/>
        <v>10.712552126772309</v>
      </c>
      <c r="M232" s="414">
        <f t="shared" si="29"/>
        <v>2.3567614678899078</v>
      </c>
      <c r="N232" s="545">
        <v>4.4417622208811105</v>
      </c>
      <c r="O232" s="546">
        <v>1.0014359591100421</v>
      </c>
      <c r="P232" s="547">
        <f t="shared" si="26"/>
        <v>2.8088413811150948E-2</v>
      </c>
    </row>
    <row r="233" spans="1:16" s="87" customFormat="1" x14ac:dyDescent="0.35">
      <c r="A233" s="25">
        <v>154</v>
      </c>
      <c r="B233" s="574" t="s">
        <v>2023</v>
      </c>
      <c r="C233" s="135">
        <v>418.1</v>
      </c>
      <c r="D233" s="135"/>
      <c r="E233" s="135">
        <v>48.4</v>
      </c>
      <c r="F233" s="412">
        <f t="shared" si="25"/>
        <v>466.5</v>
      </c>
      <c r="G233" s="556">
        <v>13</v>
      </c>
      <c r="H233" s="135"/>
      <c r="I233" s="135">
        <v>1</v>
      </c>
      <c r="J233" s="412">
        <f t="shared" si="24"/>
        <v>14</v>
      </c>
      <c r="K233" s="544">
        <f t="shared" si="28"/>
        <v>2.9190992493744786E-3</v>
      </c>
      <c r="L233" s="413">
        <f t="shared" si="27"/>
        <v>12.497977481234361</v>
      </c>
      <c r="M233" s="414">
        <f t="shared" si="29"/>
        <v>2.7495550458715594</v>
      </c>
      <c r="N233" s="545">
        <v>5.1820559243612951</v>
      </c>
      <c r="O233" s="546">
        <v>1.1683419522950491</v>
      </c>
      <c r="P233" s="547">
        <f t="shared" si="26"/>
        <v>4.6297814370337122E-2</v>
      </c>
    </row>
    <row r="234" spans="1:16" s="87" customFormat="1" x14ac:dyDescent="0.35">
      <c r="A234" s="25">
        <v>155</v>
      </c>
      <c r="B234" s="574" t="s">
        <v>2024</v>
      </c>
      <c r="C234" s="135">
        <v>399.54</v>
      </c>
      <c r="D234" s="135"/>
      <c r="E234" s="135">
        <v>12.5</v>
      </c>
      <c r="F234" s="412">
        <f t="shared" si="25"/>
        <v>412.04</v>
      </c>
      <c r="G234" s="556">
        <v>9</v>
      </c>
      <c r="H234" s="135"/>
      <c r="I234" s="135">
        <v>1</v>
      </c>
      <c r="J234" s="412">
        <f t="shared" si="24"/>
        <v>10</v>
      </c>
      <c r="K234" s="544">
        <f t="shared" si="28"/>
        <v>2.0850708924103419E-3</v>
      </c>
      <c r="L234" s="413">
        <f t="shared" si="27"/>
        <v>8.9271267723102579</v>
      </c>
      <c r="M234" s="414">
        <f t="shared" si="29"/>
        <v>1.9639678899082567</v>
      </c>
      <c r="N234" s="545">
        <v>3.7014685174009259</v>
      </c>
      <c r="O234" s="546">
        <v>0.83452996592503514</v>
      </c>
      <c r="P234" s="547">
        <f t="shared" si="26"/>
        <v>3.7440765812893101E-2</v>
      </c>
    </row>
    <row r="235" spans="1:16" s="87" customFormat="1" x14ac:dyDescent="0.35">
      <c r="A235" s="25">
        <v>156</v>
      </c>
      <c r="B235" s="574" t="s">
        <v>2025</v>
      </c>
      <c r="C235" s="135">
        <v>303.5</v>
      </c>
      <c r="D235" s="135"/>
      <c r="E235" s="135"/>
      <c r="F235" s="412">
        <f t="shared" si="25"/>
        <v>303.5</v>
      </c>
      <c r="G235" s="556">
        <v>11</v>
      </c>
      <c r="H235" s="135"/>
      <c r="I235" s="135"/>
      <c r="J235" s="412">
        <f t="shared" si="24"/>
        <v>11</v>
      </c>
      <c r="K235" s="544">
        <f t="shared" si="28"/>
        <v>2.2935779816513763E-3</v>
      </c>
      <c r="L235" s="413">
        <f t="shared" si="27"/>
        <v>9.8198394495412842</v>
      </c>
      <c r="M235" s="414">
        <f t="shared" si="29"/>
        <v>2.1603646788990827</v>
      </c>
      <c r="N235" s="545">
        <v>4.0716153691410177</v>
      </c>
      <c r="O235" s="546">
        <v>0.91798296251753853</v>
      </c>
      <c r="P235" s="547">
        <f t="shared" si="26"/>
        <v>5.5913681911363831E-2</v>
      </c>
    </row>
    <row r="236" spans="1:16" s="87" customFormat="1" x14ac:dyDescent="0.35">
      <c r="A236" s="25">
        <v>157</v>
      </c>
      <c r="B236" s="574" t="s">
        <v>2026</v>
      </c>
      <c r="C236" s="135">
        <v>654.13</v>
      </c>
      <c r="D236" s="135"/>
      <c r="E236" s="135"/>
      <c r="F236" s="412">
        <f t="shared" si="25"/>
        <v>654.13</v>
      </c>
      <c r="G236" s="556">
        <v>12</v>
      </c>
      <c r="H236" s="135"/>
      <c r="I236" s="135"/>
      <c r="J236" s="412">
        <f t="shared" ref="J236:J297" si="30">G236+H236+I236</f>
        <v>12</v>
      </c>
      <c r="K236" s="544">
        <f t="shared" si="28"/>
        <v>2.5020850708924102E-3</v>
      </c>
      <c r="L236" s="413">
        <f t="shared" si="27"/>
        <v>10.712552126772309</v>
      </c>
      <c r="M236" s="414">
        <f t="shared" si="29"/>
        <v>2.3567614678899078</v>
      </c>
      <c r="N236" s="545">
        <v>4.4417622208811105</v>
      </c>
      <c r="O236" s="546">
        <v>1.0014359591100421</v>
      </c>
      <c r="P236" s="547">
        <f t="shared" si="26"/>
        <v>2.8300967353054238E-2</v>
      </c>
    </row>
    <row r="237" spans="1:16" s="87" customFormat="1" x14ac:dyDescent="0.35">
      <c r="A237" s="25">
        <v>158</v>
      </c>
      <c r="B237" s="574" t="s">
        <v>2027</v>
      </c>
      <c r="C237" s="135">
        <v>598.02</v>
      </c>
      <c r="D237" s="135"/>
      <c r="E237" s="135">
        <v>44.6</v>
      </c>
      <c r="F237" s="412">
        <f t="shared" ref="F237:F298" si="31">C237+D237+E237</f>
        <v>642.62</v>
      </c>
      <c r="G237" s="556">
        <v>20</v>
      </c>
      <c r="H237" s="135"/>
      <c r="I237" s="135">
        <v>2</v>
      </c>
      <c r="J237" s="412">
        <f t="shared" si="30"/>
        <v>22</v>
      </c>
      <c r="K237" s="544">
        <f t="shared" si="28"/>
        <v>4.5871559633027525E-3</v>
      </c>
      <c r="L237" s="413">
        <f t="shared" si="27"/>
        <v>19.639678899082568</v>
      </c>
      <c r="M237" s="414">
        <f t="shared" si="29"/>
        <v>4.3207293577981654</v>
      </c>
      <c r="N237" s="545">
        <v>8.1432307382820355</v>
      </c>
      <c r="O237" s="546">
        <v>1.8359659250350771</v>
      </c>
      <c r="P237" s="547">
        <f t="shared" si="26"/>
        <v>5.2814423641028667E-2</v>
      </c>
    </row>
    <row r="238" spans="1:16" s="87" customFormat="1" x14ac:dyDescent="0.35">
      <c r="A238" s="25">
        <v>159</v>
      </c>
      <c r="B238" s="574" t="s">
        <v>2028</v>
      </c>
      <c r="C238" s="135">
        <v>278.7</v>
      </c>
      <c r="D238" s="135"/>
      <c r="E238" s="135"/>
      <c r="F238" s="412">
        <f t="shared" si="31"/>
        <v>278.7</v>
      </c>
      <c r="G238" s="556">
        <v>9</v>
      </c>
      <c r="H238" s="135"/>
      <c r="I238" s="135"/>
      <c r="J238" s="412">
        <f t="shared" si="30"/>
        <v>9</v>
      </c>
      <c r="K238" s="544">
        <f t="shared" si="28"/>
        <v>1.8765638031693077E-3</v>
      </c>
      <c r="L238" s="413">
        <f t="shared" si="27"/>
        <v>8.0344140950792315</v>
      </c>
      <c r="M238" s="414">
        <f t="shared" si="29"/>
        <v>1.7675711009174309</v>
      </c>
      <c r="N238" s="545">
        <v>3.3313216656608331</v>
      </c>
      <c r="O238" s="546">
        <v>0.75107696933253154</v>
      </c>
      <c r="P238" s="547">
        <f t="shared" si="26"/>
        <v>4.9818384754180219E-2</v>
      </c>
    </row>
    <row r="239" spans="1:16" s="87" customFormat="1" x14ac:dyDescent="0.35">
      <c r="A239" s="25">
        <v>160</v>
      </c>
      <c r="B239" s="574" t="s">
        <v>2029</v>
      </c>
      <c r="C239" s="135">
        <v>3583.55</v>
      </c>
      <c r="D239" s="135"/>
      <c r="E239" s="135"/>
      <c r="F239" s="412">
        <f t="shared" si="31"/>
        <v>3583.55</v>
      </c>
      <c r="G239" s="556">
        <v>59</v>
      </c>
      <c r="H239" s="135"/>
      <c r="I239" s="135"/>
      <c r="J239" s="412">
        <f t="shared" si="30"/>
        <v>59</v>
      </c>
      <c r="K239" s="544">
        <f t="shared" si="28"/>
        <v>1.2301918265221017E-2</v>
      </c>
      <c r="L239" s="413">
        <f t="shared" si="27"/>
        <v>52.670047956630519</v>
      </c>
      <c r="M239" s="414">
        <f t="shared" si="29"/>
        <v>11.587410550458713</v>
      </c>
      <c r="N239" s="545">
        <v>21.83866425266546</v>
      </c>
      <c r="O239" s="546">
        <v>4.9237267989577074</v>
      </c>
      <c r="P239" s="547">
        <f t="shared" si="26"/>
        <v>2.5399352474142236E-2</v>
      </c>
    </row>
    <row r="240" spans="1:16" s="87" customFormat="1" x14ac:dyDescent="0.35">
      <c r="A240" s="25">
        <v>161</v>
      </c>
      <c r="B240" s="574" t="s">
        <v>2030</v>
      </c>
      <c r="C240" s="135">
        <v>486.9</v>
      </c>
      <c r="D240" s="135"/>
      <c r="E240" s="135">
        <v>26.6</v>
      </c>
      <c r="F240" s="412">
        <f t="shared" si="31"/>
        <v>513.5</v>
      </c>
      <c r="G240" s="556">
        <v>16</v>
      </c>
      <c r="H240" s="135"/>
      <c r="I240" s="135">
        <v>1</v>
      </c>
      <c r="J240" s="412">
        <f t="shared" si="30"/>
        <v>17</v>
      </c>
      <c r="K240" s="544">
        <f t="shared" si="28"/>
        <v>3.544620517097581E-3</v>
      </c>
      <c r="L240" s="413">
        <f t="shared" si="27"/>
        <v>15.176115512927437</v>
      </c>
      <c r="M240" s="414">
        <f t="shared" si="29"/>
        <v>3.3387454128440361</v>
      </c>
      <c r="N240" s="545">
        <v>6.2924964795815734</v>
      </c>
      <c r="O240" s="546">
        <v>1.4187009420725598</v>
      </c>
      <c r="P240" s="547">
        <f t="shared" si="26"/>
        <v>5.107314186450946E-2</v>
      </c>
    </row>
    <row r="241" spans="1:16" s="87" customFormat="1" x14ac:dyDescent="0.35">
      <c r="A241" s="25">
        <v>162</v>
      </c>
      <c r="B241" s="574" t="s">
        <v>2031</v>
      </c>
      <c r="C241" s="135">
        <v>420.4</v>
      </c>
      <c r="D241" s="135"/>
      <c r="E241" s="135"/>
      <c r="F241" s="412">
        <f t="shared" si="31"/>
        <v>420.4</v>
      </c>
      <c r="G241" s="556">
        <v>12</v>
      </c>
      <c r="H241" s="135"/>
      <c r="I241" s="135"/>
      <c r="J241" s="412">
        <f t="shared" si="30"/>
        <v>12</v>
      </c>
      <c r="K241" s="544">
        <f t="shared" si="28"/>
        <v>2.5020850708924102E-3</v>
      </c>
      <c r="L241" s="413">
        <f t="shared" si="27"/>
        <v>10.712552126772309</v>
      </c>
      <c r="M241" s="414">
        <f t="shared" si="29"/>
        <v>2.3567614678899078</v>
      </c>
      <c r="N241" s="545">
        <v>4.4417622208811105</v>
      </c>
      <c r="O241" s="546">
        <v>1.0014359591100421</v>
      </c>
      <c r="P241" s="547">
        <f t="shared" si="26"/>
        <v>4.4035470443989935E-2</v>
      </c>
    </row>
    <row r="242" spans="1:16" s="87" customFormat="1" x14ac:dyDescent="0.35">
      <c r="A242" s="25">
        <v>163</v>
      </c>
      <c r="B242" s="574" t="s">
        <v>2032</v>
      </c>
      <c r="C242" s="135">
        <v>313.2</v>
      </c>
      <c r="D242" s="135"/>
      <c r="E242" s="135">
        <v>31</v>
      </c>
      <c r="F242" s="412">
        <f t="shared" si="31"/>
        <v>344.2</v>
      </c>
      <c r="G242" s="556">
        <v>11</v>
      </c>
      <c r="H242" s="135"/>
      <c r="I242" s="135">
        <v>1</v>
      </c>
      <c r="J242" s="412">
        <f t="shared" si="30"/>
        <v>12</v>
      </c>
      <c r="K242" s="544">
        <f t="shared" si="28"/>
        <v>2.5020850708924102E-3</v>
      </c>
      <c r="L242" s="413">
        <f t="shared" si="27"/>
        <v>10.712552126772309</v>
      </c>
      <c r="M242" s="414">
        <f t="shared" si="29"/>
        <v>2.3567614678899078</v>
      </c>
      <c r="N242" s="545">
        <v>4.4417622208811105</v>
      </c>
      <c r="O242" s="546">
        <v>1.0014359591100421</v>
      </c>
      <c r="P242" s="547">
        <f t="shared" si="26"/>
        <v>5.3784171338330536E-2</v>
      </c>
    </row>
    <row r="243" spans="1:16" s="87" customFormat="1" x14ac:dyDescent="0.35">
      <c r="A243" s="25">
        <v>164</v>
      </c>
      <c r="B243" s="574" t="s">
        <v>2033</v>
      </c>
      <c r="C243" s="135">
        <v>350</v>
      </c>
      <c r="D243" s="135">
        <v>24.5</v>
      </c>
      <c r="E243" s="135">
        <v>63.2</v>
      </c>
      <c r="F243" s="412">
        <f t="shared" si="31"/>
        <v>437.7</v>
      </c>
      <c r="G243" s="556">
        <v>11</v>
      </c>
      <c r="H243" s="135">
        <v>1</v>
      </c>
      <c r="I243" s="135">
        <v>1</v>
      </c>
      <c r="J243" s="412">
        <f t="shared" si="30"/>
        <v>13</v>
      </c>
      <c r="K243" s="544">
        <f t="shared" si="28"/>
        <v>2.7105921601334442E-3</v>
      </c>
      <c r="L243" s="413">
        <f t="shared" si="27"/>
        <v>11.605264804003335</v>
      </c>
      <c r="M243" s="414">
        <f t="shared" si="29"/>
        <v>2.5531582568807338</v>
      </c>
      <c r="N243" s="545">
        <v>4.8119090726212033</v>
      </c>
      <c r="O243" s="546">
        <v>1.0848889557025456</v>
      </c>
      <c r="P243" s="547">
        <f t="shared" si="26"/>
        <v>4.5819559262526434E-2</v>
      </c>
    </row>
    <row r="244" spans="1:16" s="87" customFormat="1" x14ac:dyDescent="0.35">
      <c r="A244" s="25">
        <v>165</v>
      </c>
      <c r="B244" s="583" t="s">
        <v>2034</v>
      </c>
      <c r="C244" s="135">
        <v>483.54</v>
      </c>
      <c r="D244" s="135">
        <v>72.2</v>
      </c>
      <c r="E244" s="135"/>
      <c r="F244" s="412">
        <f t="shared" si="31"/>
        <v>555.74</v>
      </c>
      <c r="G244" s="556">
        <v>13</v>
      </c>
      <c r="H244" s="135">
        <v>1</v>
      </c>
      <c r="I244" s="135"/>
      <c r="J244" s="412">
        <f t="shared" si="30"/>
        <v>14</v>
      </c>
      <c r="K244" s="544">
        <f t="shared" si="28"/>
        <v>2.9190992493744786E-3</v>
      </c>
      <c r="L244" s="413">
        <f t="shared" si="27"/>
        <v>12.497977481234361</v>
      </c>
      <c r="M244" s="414">
        <f t="shared" si="29"/>
        <v>2.7495550458715594</v>
      </c>
      <c r="N244" s="545">
        <v>5.1820559243612951</v>
      </c>
      <c r="O244" s="546">
        <v>1.1683419522950491</v>
      </c>
      <c r="P244" s="547">
        <f t="shared" si="26"/>
        <v>3.8863372087239112E-2</v>
      </c>
    </row>
    <row r="245" spans="1:16" s="87" customFormat="1" x14ac:dyDescent="0.35">
      <c r="A245" s="25">
        <v>166</v>
      </c>
      <c r="B245" s="574" t="s">
        <v>2035</v>
      </c>
      <c r="C245" s="135">
        <v>381.8</v>
      </c>
      <c r="D245" s="135"/>
      <c r="E245" s="135">
        <v>14.8</v>
      </c>
      <c r="F245" s="412">
        <f t="shared" si="31"/>
        <v>396.6</v>
      </c>
      <c r="G245" s="556">
        <v>11</v>
      </c>
      <c r="H245" s="135"/>
      <c r="I245" s="135">
        <v>1</v>
      </c>
      <c r="J245" s="412">
        <f t="shared" si="30"/>
        <v>12</v>
      </c>
      <c r="K245" s="544">
        <f t="shared" si="28"/>
        <v>2.5020850708924102E-3</v>
      </c>
      <c r="L245" s="413">
        <f t="shared" si="27"/>
        <v>10.712552126772309</v>
      </c>
      <c r="M245" s="414">
        <f t="shared" si="29"/>
        <v>2.3567614678899078</v>
      </c>
      <c r="N245" s="545">
        <v>4.4417622208811105</v>
      </c>
      <c r="O245" s="546">
        <v>1.0014359591100421</v>
      </c>
      <c r="P245" s="547">
        <f t="shared" si="26"/>
        <v>4.6678042800437136E-2</v>
      </c>
    </row>
    <row r="246" spans="1:16" s="87" customFormat="1" x14ac:dyDescent="0.35">
      <c r="A246" s="25">
        <v>168</v>
      </c>
      <c r="B246" s="574" t="s">
        <v>2036</v>
      </c>
      <c r="C246" s="135">
        <v>709.28</v>
      </c>
      <c r="D246" s="135"/>
      <c r="E246" s="135">
        <v>22.5</v>
      </c>
      <c r="F246" s="412">
        <f t="shared" si="31"/>
        <v>731.78</v>
      </c>
      <c r="G246" s="556">
        <v>21</v>
      </c>
      <c r="H246" s="135"/>
      <c r="I246" s="135">
        <v>1</v>
      </c>
      <c r="J246" s="412">
        <f t="shared" si="30"/>
        <v>22</v>
      </c>
      <c r="K246" s="544">
        <f t="shared" si="28"/>
        <v>4.5871559633027525E-3</v>
      </c>
      <c r="L246" s="413">
        <f t="shared" si="27"/>
        <v>19.639678899082568</v>
      </c>
      <c r="M246" s="414">
        <f t="shared" si="29"/>
        <v>4.3207293577981654</v>
      </c>
      <c r="N246" s="545">
        <v>8.1432307382820355</v>
      </c>
      <c r="O246" s="546">
        <v>1.8359659250350771</v>
      </c>
      <c r="P246" s="547">
        <f t="shared" si="26"/>
        <v>4.6379519691980987E-2</v>
      </c>
    </row>
    <row r="247" spans="1:16" s="87" customFormat="1" x14ac:dyDescent="0.35">
      <c r="A247" s="25">
        <v>169</v>
      </c>
      <c r="B247" s="574" t="s">
        <v>2037</v>
      </c>
      <c r="C247" s="135">
        <v>185.4</v>
      </c>
      <c r="D247" s="135"/>
      <c r="E247" s="135"/>
      <c r="F247" s="412">
        <f t="shared" si="31"/>
        <v>185.4</v>
      </c>
      <c r="G247" s="556">
        <v>6</v>
      </c>
      <c r="H247" s="135"/>
      <c r="I247" s="135"/>
      <c r="J247" s="412">
        <f t="shared" si="30"/>
        <v>6</v>
      </c>
      <c r="K247" s="544">
        <f t="shared" si="28"/>
        <v>1.2510425354462051E-3</v>
      </c>
      <c r="L247" s="413">
        <f t="shared" si="27"/>
        <v>5.3562760633861544</v>
      </c>
      <c r="M247" s="414">
        <f t="shared" si="29"/>
        <v>1.1783807339449539</v>
      </c>
      <c r="N247" s="545">
        <v>2.2208811104405553</v>
      </c>
      <c r="O247" s="546">
        <v>0.50071797955502106</v>
      </c>
      <c r="P247" s="547">
        <f t="shared" si="26"/>
        <v>4.9925867784933568E-2</v>
      </c>
    </row>
    <row r="248" spans="1:16" s="87" customFormat="1" x14ac:dyDescent="0.35">
      <c r="A248" s="25">
        <v>170</v>
      </c>
      <c r="B248" s="574" t="s">
        <v>2038</v>
      </c>
      <c r="C248" s="135">
        <v>478.6</v>
      </c>
      <c r="D248" s="135"/>
      <c r="E248" s="135"/>
      <c r="F248" s="412">
        <f t="shared" si="31"/>
        <v>478.6</v>
      </c>
      <c r="G248" s="556">
        <v>15</v>
      </c>
      <c r="H248" s="135"/>
      <c r="I248" s="135"/>
      <c r="J248" s="412">
        <f t="shared" si="30"/>
        <v>15</v>
      </c>
      <c r="K248" s="544">
        <f t="shared" si="28"/>
        <v>3.127606338615513E-3</v>
      </c>
      <c r="L248" s="413">
        <f t="shared" si="27"/>
        <v>13.390690158465388</v>
      </c>
      <c r="M248" s="414">
        <f t="shared" si="29"/>
        <v>2.9459518348623854</v>
      </c>
      <c r="N248" s="545">
        <v>5.5522027761013879</v>
      </c>
      <c r="O248" s="546">
        <v>1.2517949488875526</v>
      </c>
      <c r="P248" s="547">
        <f t="shared" si="26"/>
        <v>4.8350688922517163E-2</v>
      </c>
    </row>
    <row r="249" spans="1:16" s="87" customFormat="1" x14ac:dyDescent="0.35">
      <c r="A249" s="25">
        <v>171</v>
      </c>
      <c r="B249" s="574" t="s">
        <v>2039</v>
      </c>
      <c r="C249" s="135">
        <v>496.38</v>
      </c>
      <c r="D249" s="135"/>
      <c r="E249" s="135"/>
      <c r="F249" s="412">
        <f t="shared" si="31"/>
        <v>496.38</v>
      </c>
      <c r="G249" s="556">
        <v>9</v>
      </c>
      <c r="H249" s="135"/>
      <c r="I249" s="135"/>
      <c r="J249" s="412">
        <f t="shared" si="30"/>
        <v>9</v>
      </c>
      <c r="K249" s="544">
        <f t="shared" si="28"/>
        <v>1.8765638031693077E-3</v>
      </c>
      <c r="L249" s="413">
        <f t="shared" si="27"/>
        <v>8.0344140950792315</v>
      </c>
      <c r="M249" s="414">
        <f t="shared" si="29"/>
        <v>1.7675711009174309</v>
      </c>
      <c r="N249" s="545">
        <v>3.3313216656608331</v>
      </c>
      <c r="O249" s="546">
        <v>0.75107696933253154</v>
      </c>
      <c r="P249" s="547">
        <f t="shared" si="26"/>
        <v>2.7971279727205017E-2</v>
      </c>
    </row>
    <row r="250" spans="1:16" s="87" customFormat="1" x14ac:dyDescent="0.35">
      <c r="A250" s="25">
        <v>172</v>
      </c>
      <c r="B250" s="574" t="s">
        <v>2040</v>
      </c>
      <c r="C250" s="135">
        <v>182.3</v>
      </c>
      <c r="D250" s="135"/>
      <c r="E250" s="135">
        <v>78.5</v>
      </c>
      <c r="F250" s="412">
        <f t="shared" si="31"/>
        <v>260.8</v>
      </c>
      <c r="G250" s="556">
        <v>7</v>
      </c>
      <c r="H250" s="135"/>
      <c r="I250" s="135">
        <v>1</v>
      </c>
      <c r="J250" s="412">
        <f t="shared" si="30"/>
        <v>8</v>
      </c>
      <c r="K250" s="544">
        <f t="shared" si="28"/>
        <v>1.6680567139282735E-3</v>
      </c>
      <c r="L250" s="413">
        <f t="shared" si="27"/>
        <v>7.1417014178482061</v>
      </c>
      <c r="M250" s="414">
        <f t="shared" si="29"/>
        <v>1.5711743119266053</v>
      </c>
      <c r="N250" s="545">
        <v>2.9611748139207403</v>
      </c>
      <c r="O250" s="546">
        <v>0.66762397274002805</v>
      </c>
      <c r="P250" s="547">
        <f t="shared" si="26"/>
        <v>4.7322371612099616E-2</v>
      </c>
    </row>
    <row r="251" spans="1:16" s="87" customFormat="1" x14ac:dyDescent="0.35">
      <c r="A251" s="25">
        <v>173</v>
      </c>
      <c r="B251" s="574" t="s">
        <v>2041</v>
      </c>
      <c r="C251" s="135">
        <v>282.8</v>
      </c>
      <c r="D251" s="135"/>
      <c r="E251" s="135"/>
      <c r="F251" s="412">
        <f t="shared" si="31"/>
        <v>282.8</v>
      </c>
      <c r="G251" s="556">
        <v>6</v>
      </c>
      <c r="H251" s="135"/>
      <c r="I251" s="135"/>
      <c r="J251" s="412">
        <f t="shared" si="30"/>
        <v>6</v>
      </c>
      <c r="K251" s="544">
        <f t="shared" si="28"/>
        <v>1.2510425354462051E-3</v>
      </c>
      <c r="L251" s="413">
        <f t="shared" si="27"/>
        <v>5.3562760633861544</v>
      </c>
      <c r="M251" s="414">
        <f t="shared" si="29"/>
        <v>1.1783807339449539</v>
      </c>
      <c r="N251" s="545">
        <v>2.2208811104405553</v>
      </c>
      <c r="O251" s="546">
        <v>0.50071797955502106</v>
      </c>
      <c r="P251" s="547">
        <f t="shared" si="26"/>
        <v>3.2730749247972715E-2</v>
      </c>
    </row>
    <row r="252" spans="1:16" s="87" customFormat="1" x14ac:dyDescent="0.35">
      <c r="A252" s="25">
        <v>174</v>
      </c>
      <c r="B252" s="574" t="s">
        <v>2042</v>
      </c>
      <c r="C252" s="135">
        <v>227.3</v>
      </c>
      <c r="D252" s="135"/>
      <c r="E252" s="135"/>
      <c r="F252" s="412">
        <f t="shared" si="31"/>
        <v>227.3</v>
      </c>
      <c r="G252" s="556">
        <v>5</v>
      </c>
      <c r="H252" s="135"/>
      <c r="I252" s="135"/>
      <c r="J252" s="412">
        <f t="shared" si="30"/>
        <v>5</v>
      </c>
      <c r="K252" s="544">
        <f t="shared" si="28"/>
        <v>1.0425354462051709E-3</v>
      </c>
      <c r="L252" s="413">
        <f t="shared" si="27"/>
        <v>4.4635633861551289</v>
      </c>
      <c r="M252" s="414">
        <f t="shared" si="29"/>
        <v>0.98198394495412833</v>
      </c>
      <c r="N252" s="545">
        <v>1.8507342587004629</v>
      </c>
      <c r="O252" s="546">
        <v>0.41726498296251757</v>
      </c>
      <c r="P252" s="547">
        <f t="shared" si="26"/>
        <v>3.3935532656279091E-2</v>
      </c>
    </row>
    <row r="253" spans="1:16" s="87" customFormat="1" x14ac:dyDescent="0.35">
      <c r="A253" s="25">
        <v>175</v>
      </c>
      <c r="B253" s="574" t="s">
        <v>2043</v>
      </c>
      <c r="C253" s="135">
        <v>7849.73</v>
      </c>
      <c r="D253" s="135"/>
      <c r="E253" s="135"/>
      <c r="F253" s="412">
        <f t="shared" si="31"/>
        <v>7849.73</v>
      </c>
      <c r="G253" s="556">
        <v>192</v>
      </c>
      <c r="H253" s="135"/>
      <c r="I253" s="135"/>
      <c r="J253" s="412">
        <f t="shared" si="30"/>
        <v>192</v>
      </c>
      <c r="K253" s="544">
        <f t="shared" si="28"/>
        <v>4.0033361134278564E-2</v>
      </c>
      <c r="L253" s="413">
        <f t="shared" si="27"/>
        <v>171.40083402835694</v>
      </c>
      <c r="M253" s="414">
        <f t="shared" si="29"/>
        <v>37.708183486238525</v>
      </c>
      <c r="N253" s="545">
        <v>71.068195534097768</v>
      </c>
      <c r="O253" s="546">
        <v>16.022975345760674</v>
      </c>
      <c r="P253" s="547">
        <f t="shared" si="26"/>
        <v>3.7733805926376311E-2</v>
      </c>
    </row>
    <row r="254" spans="1:16" s="87" customFormat="1" x14ac:dyDescent="0.35">
      <c r="A254" s="25">
        <v>176</v>
      </c>
      <c r="B254" s="574" t="s">
        <v>2044</v>
      </c>
      <c r="C254" s="135">
        <v>388.5</v>
      </c>
      <c r="D254" s="135">
        <v>24.1</v>
      </c>
      <c r="E254" s="135">
        <v>41.6</v>
      </c>
      <c r="F254" s="412">
        <f t="shared" si="31"/>
        <v>454.20000000000005</v>
      </c>
      <c r="G254" s="556">
        <v>13</v>
      </c>
      <c r="H254" s="135">
        <v>1</v>
      </c>
      <c r="I254" s="135">
        <v>1</v>
      </c>
      <c r="J254" s="412">
        <f t="shared" si="30"/>
        <v>15</v>
      </c>
      <c r="K254" s="544">
        <f t="shared" si="28"/>
        <v>3.127606338615513E-3</v>
      </c>
      <c r="L254" s="413">
        <f t="shared" si="27"/>
        <v>13.390690158465388</v>
      </c>
      <c r="M254" s="414">
        <f t="shared" si="29"/>
        <v>2.9459518348623854</v>
      </c>
      <c r="N254" s="545">
        <v>5.5522027761013879</v>
      </c>
      <c r="O254" s="546">
        <v>1.2517949488875526</v>
      </c>
      <c r="P254" s="547">
        <f t="shared" ref="P254:P317" si="32">(L254+M254+N254+O254)/F254</f>
        <v>5.0948127957544505E-2</v>
      </c>
    </row>
    <row r="255" spans="1:16" s="87" customFormat="1" x14ac:dyDescent="0.35">
      <c r="A255" s="25">
        <v>177</v>
      </c>
      <c r="B255" s="574" t="s">
        <v>2045</v>
      </c>
      <c r="C255" s="135">
        <v>380</v>
      </c>
      <c r="D255" s="135">
        <v>28.6</v>
      </c>
      <c r="E255" s="135">
        <v>85.3</v>
      </c>
      <c r="F255" s="412">
        <f t="shared" si="31"/>
        <v>493.90000000000003</v>
      </c>
      <c r="G255" s="556">
        <v>13</v>
      </c>
      <c r="H255" s="135">
        <v>1</v>
      </c>
      <c r="I255" s="135">
        <v>1</v>
      </c>
      <c r="J255" s="412">
        <f t="shared" si="30"/>
        <v>15</v>
      </c>
      <c r="K255" s="544">
        <f t="shared" si="28"/>
        <v>3.127606338615513E-3</v>
      </c>
      <c r="L255" s="413">
        <f t="shared" si="27"/>
        <v>13.390690158465388</v>
      </c>
      <c r="M255" s="414">
        <f t="shared" si="29"/>
        <v>2.9459518348623854</v>
      </c>
      <c r="N255" s="545">
        <v>5.5522027761013879</v>
      </c>
      <c r="O255" s="546">
        <v>1.2517949488875526</v>
      </c>
      <c r="P255" s="547">
        <f t="shared" si="32"/>
        <v>4.6852884629108554E-2</v>
      </c>
    </row>
    <row r="256" spans="1:16" s="87" customFormat="1" x14ac:dyDescent="0.35">
      <c r="A256" s="25">
        <v>178</v>
      </c>
      <c r="B256" s="574" t="s">
        <v>2046</v>
      </c>
      <c r="C256" s="135">
        <v>580.32000000000005</v>
      </c>
      <c r="D256" s="135"/>
      <c r="E256" s="135">
        <v>118.5</v>
      </c>
      <c r="F256" s="412">
        <f t="shared" si="31"/>
        <v>698.82</v>
      </c>
      <c r="G256" s="556">
        <v>16</v>
      </c>
      <c r="H256" s="135"/>
      <c r="I256" s="135">
        <v>2</v>
      </c>
      <c r="J256" s="412">
        <f t="shared" si="30"/>
        <v>18</v>
      </c>
      <c r="K256" s="544">
        <f t="shared" si="28"/>
        <v>3.7531276063386154E-3</v>
      </c>
      <c r="L256" s="413">
        <f t="shared" si="27"/>
        <v>16.068828190158463</v>
      </c>
      <c r="M256" s="414">
        <f t="shared" si="29"/>
        <v>3.5351422018348617</v>
      </c>
      <c r="N256" s="545">
        <v>6.6626433313216662</v>
      </c>
      <c r="O256" s="546">
        <v>1.5021539386650631</v>
      </c>
      <c r="P256" s="547">
        <f t="shared" si="32"/>
        <v>3.9736652731719259E-2</v>
      </c>
    </row>
    <row r="257" spans="1:16" s="87" customFormat="1" x14ac:dyDescent="0.35">
      <c r="A257" s="25">
        <v>179</v>
      </c>
      <c r="B257" s="574" t="s">
        <v>2047</v>
      </c>
      <c r="C257" s="135">
        <v>478.62</v>
      </c>
      <c r="D257" s="135">
        <v>27.8</v>
      </c>
      <c r="E257" s="135">
        <v>53.1</v>
      </c>
      <c r="F257" s="412">
        <f t="shared" si="31"/>
        <v>559.52</v>
      </c>
      <c r="G257" s="556">
        <v>15</v>
      </c>
      <c r="H257" s="135">
        <v>1</v>
      </c>
      <c r="I257" s="135">
        <v>1</v>
      </c>
      <c r="J257" s="412">
        <f t="shared" si="30"/>
        <v>17</v>
      </c>
      <c r="K257" s="544">
        <f t="shared" si="28"/>
        <v>3.544620517097581E-3</v>
      </c>
      <c r="L257" s="413">
        <f t="shared" si="27"/>
        <v>15.176115512927437</v>
      </c>
      <c r="M257" s="414">
        <f t="shared" si="29"/>
        <v>3.3387454128440361</v>
      </c>
      <c r="N257" s="545">
        <v>6.2924964795815734</v>
      </c>
      <c r="O257" s="546">
        <v>1.4187009420725598</v>
      </c>
      <c r="P257" s="547">
        <f t="shared" si="32"/>
        <v>4.6872423411898782E-2</v>
      </c>
    </row>
    <row r="258" spans="1:16" s="87" customFormat="1" x14ac:dyDescent="0.35">
      <c r="A258" s="25">
        <v>180</v>
      </c>
      <c r="B258" s="574" t="s">
        <v>2048</v>
      </c>
      <c r="C258" s="135">
        <v>781.2</v>
      </c>
      <c r="D258" s="135">
        <v>176.8</v>
      </c>
      <c r="E258" s="135"/>
      <c r="F258" s="412">
        <f t="shared" si="31"/>
        <v>958</v>
      </c>
      <c r="G258" s="556">
        <v>19</v>
      </c>
      <c r="H258" s="135">
        <v>1</v>
      </c>
      <c r="I258" s="135"/>
      <c r="J258" s="412">
        <f t="shared" si="30"/>
        <v>20</v>
      </c>
      <c r="K258" s="544">
        <f t="shared" si="28"/>
        <v>4.1701417848206837E-3</v>
      </c>
      <c r="L258" s="413">
        <f t="shared" si="27"/>
        <v>17.854253544620516</v>
      </c>
      <c r="M258" s="414">
        <f t="shared" si="29"/>
        <v>3.9279357798165133</v>
      </c>
      <c r="N258" s="545">
        <v>7.4029370348018517</v>
      </c>
      <c r="O258" s="546">
        <v>1.6690599318500703</v>
      </c>
      <c r="P258" s="547">
        <f t="shared" si="32"/>
        <v>3.2206875042890347E-2</v>
      </c>
    </row>
    <row r="259" spans="1:16" s="87" customFormat="1" x14ac:dyDescent="0.35">
      <c r="A259" s="25">
        <v>181</v>
      </c>
      <c r="B259" s="574" t="s">
        <v>2049</v>
      </c>
      <c r="C259" s="135">
        <v>676.2</v>
      </c>
      <c r="D259" s="135">
        <v>23.8</v>
      </c>
      <c r="E259" s="135"/>
      <c r="F259" s="412">
        <f t="shared" si="31"/>
        <v>700</v>
      </c>
      <c r="G259" s="556">
        <v>22</v>
      </c>
      <c r="H259" s="135">
        <v>1</v>
      </c>
      <c r="I259" s="135"/>
      <c r="J259" s="412">
        <f t="shared" si="30"/>
        <v>23</v>
      </c>
      <c r="K259" s="544">
        <f t="shared" si="28"/>
        <v>4.7956630525437865E-3</v>
      </c>
      <c r="L259" s="413">
        <f t="shared" si="27"/>
        <v>20.532391576313593</v>
      </c>
      <c r="M259" s="414">
        <f t="shared" si="29"/>
        <v>4.51712614678899</v>
      </c>
      <c r="N259" s="545">
        <v>8.5133775900221291</v>
      </c>
      <c r="O259" s="546">
        <v>1.9194189216275808</v>
      </c>
      <c r="P259" s="547">
        <f t="shared" si="32"/>
        <v>5.0689020335360421E-2</v>
      </c>
    </row>
    <row r="260" spans="1:16" s="87" customFormat="1" x14ac:dyDescent="0.35">
      <c r="A260" s="25">
        <v>182</v>
      </c>
      <c r="B260" s="574" t="s">
        <v>2050</v>
      </c>
      <c r="C260" s="135">
        <v>209.86</v>
      </c>
      <c r="D260" s="135"/>
      <c r="E260" s="135"/>
      <c r="F260" s="412">
        <f t="shared" si="31"/>
        <v>209.86</v>
      </c>
      <c r="G260" s="556">
        <v>6</v>
      </c>
      <c r="H260" s="135"/>
      <c r="I260" s="135"/>
      <c r="J260" s="412">
        <f t="shared" si="30"/>
        <v>6</v>
      </c>
      <c r="K260" s="544">
        <f t="shared" si="28"/>
        <v>1.2510425354462051E-3</v>
      </c>
      <c r="L260" s="413">
        <f t="shared" si="27"/>
        <v>5.3562760633861544</v>
      </c>
      <c r="M260" s="414">
        <f t="shared" si="29"/>
        <v>1.1783807339449539</v>
      </c>
      <c r="N260" s="545">
        <v>2.2208811104405553</v>
      </c>
      <c r="O260" s="546">
        <v>0.50071797955502106</v>
      </c>
      <c r="P260" s="547">
        <f t="shared" si="32"/>
        <v>4.4106813529623007E-2</v>
      </c>
    </row>
    <row r="261" spans="1:16" s="87" customFormat="1" x14ac:dyDescent="0.35">
      <c r="A261" s="25">
        <v>183</v>
      </c>
      <c r="B261" s="574" t="s">
        <v>2051</v>
      </c>
      <c r="C261" s="135">
        <v>577.53</v>
      </c>
      <c r="D261" s="135"/>
      <c r="E261" s="135"/>
      <c r="F261" s="412">
        <f t="shared" si="31"/>
        <v>577.53</v>
      </c>
      <c r="G261" s="556">
        <v>18</v>
      </c>
      <c r="H261" s="135"/>
      <c r="I261" s="135"/>
      <c r="J261" s="412">
        <f t="shared" si="30"/>
        <v>18</v>
      </c>
      <c r="K261" s="544">
        <f t="shared" si="28"/>
        <v>3.7531276063386154E-3</v>
      </c>
      <c r="L261" s="413">
        <f t="shared" si="27"/>
        <v>16.068828190158463</v>
      </c>
      <c r="M261" s="414">
        <f t="shared" si="29"/>
        <v>3.5351422018348617</v>
      </c>
      <c r="N261" s="545">
        <v>6.6626433313216662</v>
      </c>
      <c r="O261" s="546">
        <v>1.5021539386650631</v>
      </c>
      <c r="P261" s="547">
        <f t="shared" si="32"/>
        <v>4.8081948404377357E-2</v>
      </c>
    </row>
    <row r="262" spans="1:16" s="87" customFormat="1" x14ac:dyDescent="0.35">
      <c r="A262" s="25">
        <v>184</v>
      </c>
      <c r="B262" s="574" t="s">
        <v>2052</v>
      </c>
      <c r="C262" s="135">
        <v>265.16000000000003</v>
      </c>
      <c r="D262" s="135"/>
      <c r="E262" s="135"/>
      <c r="F262" s="412">
        <f t="shared" si="31"/>
        <v>265.16000000000003</v>
      </c>
      <c r="G262" s="556">
        <v>8</v>
      </c>
      <c r="H262" s="135"/>
      <c r="I262" s="135"/>
      <c r="J262" s="412">
        <f t="shared" si="30"/>
        <v>8</v>
      </c>
      <c r="K262" s="544">
        <f t="shared" si="28"/>
        <v>1.6680567139282735E-3</v>
      </c>
      <c r="L262" s="413">
        <f t="shared" si="27"/>
        <v>7.1417014178482061</v>
      </c>
      <c r="M262" s="414">
        <f t="shared" si="29"/>
        <v>1.5711743119266053</v>
      </c>
      <c r="N262" s="545">
        <v>2.9611748139207403</v>
      </c>
      <c r="O262" s="546">
        <v>0.66762397274002805</v>
      </c>
      <c r="P262" s="547">
        <f t="shared" si="32"/>
        <v>4.6544254474413856E-2</v>
      </c>
    </row>
    <row r="263" spans="1:16" s="87" customFormat="1" x14ac:dyDescent="0.35">
      <c r="A263" s="25">
        <v>185</v>
      </c>
      <c r="B263" s="574" t="s">
        <v>2053</v>
      </c>
      <c r="C263" s="135">
        <v>134.88</v>
      </c>
      <c r="D263" s="135"/>
      <c r="E263" s="135"/>
      <c r="F263" s="412">
        <f t="shared" si="31"/>
        <v>134.88</v>
      </c>
      <c r="G263" s="556">
        <v>4</v>
      </c>
      <c r="H263" s="135"/>
      <c r="I263" s="135"/>
      <c r="J263" s="412">
        <f t="shared" si="30"/>
        <v>4</v>
      </c>
      <c r="K263" s="544">
        <f t="shared" si="28"/>
        <v>8.3402835696413675E-4</v>
      </c>
      <c r="L263" s="413">
        <f t="shared" ref="L263:L326" si="33">K263*4281.45</f>
        <v>3.5708507089241031</v>
      </c>
      <c r="M263" s="414">
        <f t="shared" si="29"/>
        <v>0.78558715596330264</v>
      </c>
      <c r="N263" s="545">
        <v>1.4805874069603702</v>
      </c>
      <c r="O263" s="546">
        <v>0.33381198637001402</v>
      </c>
      <c r="P263" s="547">
        <f t="shared" si="32"/>
        <v>4.5750572792243406E-2</v>
      </c>
    </row>
    <row r="264" spans="1:16" s="87" customFormat="1" x14ac:dyDescent="0.35">
      <c r="A264" s="25">
        <v>186</v>
      </c>
      <c r="B264" s="574" t="s">
        <v>2054</v>
      </c>
      <c r="C264" s="135">
        <v>383.74</v>
      </c>
      <c r="D264" s="135"/>
      <c r="E264" s="135">
        <v>43.6</v>
      </c>
      <c r="F264" s="412">
        <f t="shared" si="31"/>
        <v>427.34000000000003</v>
      </c>
      <c r="G264" s="556">
        <v>7</v>
      </c>
      <c r="H264" s="135"/>
      <c r="I264" s="135">
        <v>1</v>
      </c>
      <c r="J264" s="412">
        <f t="shared" si="30"/>
        <v>8</v>
      </c>
      <c r="K264" s="544">
        <f t="shared" si="28"/>
        <v>1.6680567139282735E-3</v>
      </c>
      <c r="L264" s="413">
        <f t="shared" si="33"/>
        <v>7.1417014178482061</v>
      </c>
      <c r="M264" s="414">
        <f t="shared" si="29"/>
        <v>1.5711743119266053</v>
      </c>
      <c r="N264" s="545">
        <v>2.9611748139207403</v>
      </c>
      <c r="O264" s="546">
        <v>0.66762397274002805</v>
      </c>
      <c r="P264" s="547">
        <f t="shared" si="32"/>
        <v>2.8880223045901574E-2</v>
      </c>
    </row>
    <row r="265" spans="1:16" s="87" customFormat="1" x14ac:dyDescent="0.35">
      <c r="A265" s="25">
        <v>187</v>
      </c>
      <c r="B265" s="574" t="s">
        <v>2055</v>
      </c>
      <c r="C265" s="135">
        <v>569.4</v>
      </c>
      <c r="D265" s="135"/>
      <c r="E265" s="135">
        <v>33.6</v>
      </c>
      <c r="F265" s="412">
        <f t="shared" si="31"/>
        <v>603</v>
      </c>
      <c r="G265" s="556">
        <v>13</v>
      </c>
      <c r="H265" s="135"/>
      <c r="I265" s="135">
        <v>1</v>
      </c>
      <c r="J265" s="412">
        <f t="shared" si="30"/>
        <v>14</v>
      </c>
      <c r="K265" s="544">
        <f t="shared" si="28"/>
        <v>2.9190992493744786E-3</v>
      </c>
      <c r="L265" s="413">
        <f t="shared" si="33"/>
        <v>12.497977481234361</v>
      </c>
      <c r="M265" s="414">
        <f t="shared" si="29"/>
        <v>2.7495550458715594</v>
      </c>
      <c r="N265" s="545">
        <v>5.1820559243612951</v>
      </c>
      <c r="O265" s="546">
        <v>1.1683419522950491</v>
      </c>
      <c r="P265" s="547">
        <f t="shared" si="32"/>
        <v>3.5817463356156327E-2</v>
      </c>
    </row>
    <row r="266" spans="1:16" s="87" customFormat="1" x14ac:dyDescent="0.35">
      <c r="A266" s="25">
        <v>188</v>
      </c>
      <c r="B266" s="574" t="s">
        <v>2056</v>
      </c>
      <c r="C266" s="135">
        <v>340.6</v>
      </c>
      <c r="D266" s="135">
        <v>35.1</v>
      </c>
      <c r="E266" s="135"/>
      <c r="F266" s="412">
        <f t="shared" si="31"/>
        <v>375.70000000000005</v>
      </c>
      <c r="G266" s="556">
        <v>9</v>
      </c>
      <c r="H266" s="135">
        <v>1</v>
      </c>
      <c r="I266" s="135"/>
      <c r="J266" s="412">
        <f t="shared" si="30"/>
        <v>10</v>
      </c>
      <c r="K266" s="544">
        <f t="shared" si="28"/>
        <v>2.0850708924103419E-3</v>
      </c>
      <c r="L266" s="413">
        <f t="shared" si="33"/>
        <v>8.9271267723102579</v>
      </c>
      <c r="M266" s="414">
        <f t="shared" si="29"/>
        <v>1.9639678899082567</v>
      </c>
      <c r="N266" s="545">
        <v>3.7014685174009259</v>
      </c>
      <c r="O266" s="546">
        <v>0.83452996592503514</v>
      </c>
      <c r="P266" s="547">
        <f t="shared" si="32"/>
        <v>4.1062265492532536E-2</v>
      </c>
    </row>
    <row r="267" spans="1:16" s="87" customFormat="1" x14ac:dyDescent="0.35">
      <c r="A267" s="25">
        <v>189</v>
      </c>
      <c r="B267" s="574" t="s">
        <v>2057</v>
      </c>
      <c r="C267" s="135">
        <v>587.91999999999996</v>
      </c>
      <c r="D267" s="135"/>
      <c r="E267" s="135">
        <v>19.7</v>
      </c>
      <c r="F267" s="412">
        <f t="shared" si="31"/>
        <v>607.62</v>
      </c>
      <c r="G267" s="556">
        <v>13</v>
      </c>
      <c r="H267" s="135"/>
      <c r="I267" s="135">
        <v>1</v>
      </c>
      <c r="J267" s="412">
        <f t="shared" si="30"/>
        <v>14</v>
      </c>
      <c r="K267" s="544">
        <f t="shared" si="28"/>
        <v>2.9190992493744786E-3</v>
      </c>
      <c r="L267" s="413">
        <f t="shared" si="33"/>
        <v>12.497977481234361</v>
      </c>
      <c r="M267" s="414">
        <f t="shared" si="29"/>
        <v>2.7495550458715594</v>
      </c>
      <c r="N267" s="545">
        <v>5.1820559243612951</v>
      </c>
      <c r="O267" s="546">
        <v>1.1683419522950491</v>
      </c>
      <c r="P267" s="547">
        <f t="shared" si="32"/>
        <v>3.5545127553013832E-2</v>
      </c>
    </row>
    <row r="268" spans="1:16" s="87" customFormat="1" x14ac:dyDescent="0.35">
      <c r="A268" s="25">
        <v>190</v>
      </c>
      <c r="B268" s="574" t="s">
        <v>2058</v>
      </c>
      <c r="C268" s="135">
        <v>368.22</v>
      </c>
      <c r="D268" s="135"/>
      <c r="E268" s="135">
        <v>32.1</v>
      </c>
      <c r="F268" s="412">
        <f t="shared" si="31"/>
        <v>400.32000000000005</v>
      </c>
      <c r="G268" s="556">
        <v>11</v>
      </c>
      <c r="H268" s="135"/>
      <c r="I268" s="135">
        <v>1</v>
      </c>
      <c r="J268" s="412">
        <f t="shared" si="30"/>
        <v>12</v>
      </c>
      <c r="K268" s="544">
        <f t="shared" si="28"/>
        <v>2.5020850708924102E-3</v>
      </c>
      <c r="L268" s="413">
        <f t="shared" si="33"/>
        <v>10.712552126772309</v>
      </c>
      <c r="M268" s="414">
        <f t="shared" si="29"/>
        <v>2.3567614678899078</v>
      </c>
      <c r="N268" s="545">
        <v>4.4417622208811105</v>
      </c>
      <c r="O268" s="546">
        <v>1.0014359591100421</v>
      </c>
      <c r="P268" s="547">
        <f t="shared" si="32"/>
        <v>4.6244284009425873E-2</v>
      </c>
    </row>
    <row r="269" spans="1:16" s="87" customFormat="1" x14ac:dyDescent="0.35">
      <c r="A269" s="25">
        <v>191</v>
      </c>
      <c r="B269" s="574" t="s">
        <v>2059</v>
      </c>
      <c r="C269" s="135">
        <v>267.72000000000003</v>
      </c>
      <c r="D269" s="135"/>
      <c r="E269" s="135">
        <v>43.8</v>
      </c>
      <c r="F269" s="412">
        <f t="shared" si="31"/>
        <v>311.52000000000004</v>
      </c>
      <c r="G269" s="556">
        <v>5</v>
      </c>
      <c r="H269" s="135"/>
      <c r="I269" s="135">
        <v>1</v>
      </c>
      <c r="J269" s="412">
        <f t="shared" si="30"/>
        <v>6</v>
      </c>
      <c r="K269" s="544">
        <f t="shared" si="28"/>
        <v>1.2510425354462051E-3</v>
      </c>
      <c r="L269" s="413">
        <f t="shared" si="33"/>
        <v>5.3562760633861544</v>
      </c>
      <c r="M269" s="414">
        <f t="shared" si="29"/>
        <v>1.1783807339449539</v>
      </c>
      <c r="N269" s="545">
        <v>2.2208811104405553</v>
      </c>
      <c r="O269" s="546">
        <v>0.50071797955502106</v>
      </c>
      <c r="P269" s="547">
        <f t="shared" si="32"/>
        <v>2.9713199432866856E-2</v>
      </c>
    </row>
    <row r="270" spans="1:16" s="87" customFormat="1" x14ac:dyDescent="0.35">
      <c r="A270" s="25">
        <v>192</v>
      </c>
      <c r="B270" s="574" t="s">
        <v>2060</v>
      </c>
      <c r="C270" s="135">
        <v>410.1</v>
      </c>
      <c r="D270" s="135">
        <v>41.6</v>
      </c>
      <c r="E270" s="135"/>
      <c r="F270" s="412">
        <f t="shared" si="31"/>
        <v>451.70000000000005</v>
      </c>
      <c r="G270" s="556">
        <v>11</v>
      </c>
      <c r="H270" s="135">
        <v>1</v>
      </c>
      <c r="I270" s="135"/>
      <c r="J270" s="412">
        <f t="shared" si="30"/>
        <v>12</v>
      </c>
      <c r="K270" s="544">
        <f t="shared" si="28"/>
        <v>2.5020850708924102E-3</v>
      </c>
      <c r="L270" s="413">
        <f t="shared" si="33"/>
        <v>10.712552126772309</v>
      </c>
      <c r="M270" s="414">
        <f t="shared" si="29"/>
        <v>2.3567614678899078</v>
      </c>
      <c r="N270" s="545">
        <v>4.4417622208811105</v>
      </c>
      <c r="O270" s="546">
        <v>1.0014359591100421</v>
      </c>
      <c r="P270" s="547">
        <f t="shared" si="32"/>
        <v>4.0984086284377615E-2</v>
      </c>
    </row>
    <row r="271" spans="1:16" s="87" customFormat="1" x14ac:dyDescent="0.35">
      <c r="A271" s="25">
        <v>193</v>
      </c>
      <c r="B271" s="574" t="s">
        <v>2061</v>
      </c>
      <c r="C271" s="135">
        <v>468.6</v>
      </c>
      <c r="D271" s="135">
        <v>32.299999999999997</v>
      </c>
      <c r="E271" s="135">
        <v>28.8</v>
      </c>
      <c r="F271" s="412">
        <f t="shared" si="31"/>
        <v>529.70000000000005</v>
      </c>
      <c r="G271" s="556">
        <v>17</v>
      </c>
      <c r="H271" s="135">
        <v>1</v>
      </c>
      <c r="I271" s="135">
        <v>1</v>
      </c>
      <c r="J271" s="412">
        <f t="shared" si="30"/>
        <v>19</v>
      </c>
      <c r="K271" s="544">
        <f t="shared" si="28"/>
        <v>3.9616346955796498E-3</v>
      </c>
      <c r="L271" s="413">
        <f t="shared" si="33"/>
        <v>16.961540867389491</v>
      </c>
      <c r="M271" s="414">
        <f t="shared" si="29"/>
        <v>3.7315389908256882</v>
      </c>
      <c r="N271" s="545">
        <v>7.0327901830617581</v>
      </c>
      <c r="O271" s="546">
        <v>1.5856069352575666</v>
      </c>
      <c r="P271" s="547">
        <f t="shared" si="32"/>
        <v>5.5335995802406078E-2</v>
      </c>
    </row>
    <row r="272" spans="1:16" s="87" customFormat="1" x14ac:dyDescent="0.35">
      <c r="A272" s="25">
        <v>194</v>
      </c>
      <c r="B272" s="574" t="s">
        <v>2062</v>
      </c>
      <c r="C272" s="135">
        <v>267.60000000000002</v>
      </c>
      <c r="D272" s="135"/>
      <c r="E272" s="135">
        <v>38.5</v>
      </c>
      <c r="F272" s="412">
        <f t="shared" si="31"/>
        <v>306.10000000000002</v>
      </c>
      <c r="G272" s="556">
        <v>7</v>
      </c>
      <c r="H272" s="135"/>
      <c r="I272" s="135">
        <v>1</v>
      </c>
      <c r="J272" s="412">
        <f t="shared" si="30"/>
        <v>8</v>
      </c>
      <c r="K272" s="544">
        <f t="shared" si="28"/>
        <v>1.6680567139282735E-3</v>
      </c>
      <c r="L272" s="413">
        <f t="shared" si="33"/>
        <v>7.1417014178482061</v>
      </c>
      <c r="M272" s="414">
        <f t="shared" si="29"/>
        <v>1.5711743119266053</v>
      </c>
      <c r="N272" s="545">
        <v>2.9611748139207403</v>
      </c>
      <c r="O272" s="546">
        <v>0.66762397274002805</v>
      </c>
      <c r="P272" s="547">
        <f t="shared" si="32"/>
        <v>4.0319093487211952E-2</v>
      </c>
    </row>
    <row r="273" spans="1:16" s="87" customFormat="1" x14ac:dyDescent="0.35">
      <c r="A273" s="25">
        <v>195</v>
      </c>
      <c r="B273" s="574" t="s">
        <v>2063</v>
      </c>
      <c r="C273" s="135">
        <v>551.6</v>
      </c>
      <c r="D273" s="135"/>
      <c r="E273" s="135"/>
      <c r="F273" s="412">
        <f t="shared" si="31"/>
        <v>551.6</v>
      </c>
      <c r="G273" s="556">
        <v>10</v>
      </c>
      <c r="H273" s="135"/>
      <c r="I273" s="135"/>
      <c r="J273" s="412">
        <f t="shared" si="30"/>
        <v>10</v>
      </c>
      <c r="K273" s="544">
        <f t="shared" si="28"/>
        <v>2.0850708924103419E-3</v>
      </c>
      <c r="L273" s="413">
        <f t="shared" si="33"/>
        <v>8.9271267723102579</v>
      </c>
      <c r="M273" s="414">
        <f t="shared" si="29"/>
        <v>1.9639678899082567</v>
      </c>
      <c r="N273" s="545">
        <v>3.7014685174009259</v>
      </c>
      <c r="O273" s="546">
        <v>0.83452996592503514</v>
      </c>
      <c r="P273" s="547">
        <f t="shared" si="32"/>
        <v>2.796789910359767E-2</v>
      </c>
    </row>
    <row r="274" spans="1:16" s="87" customFormat="1" x14ac:dyDescent="0.35">
      <c r="A274" s="25">
        <v>196</v>
      </c>
      <c r="B274" s="574" t="s">
        <v>2064</v>
      </c>
      <c r="C274" s="135">
        <v>291.2</v>
      </c>
      <c r="D274" s="135"/>
      <c r="E274" s="135">
        <v>38</v>
      </c>
      <c r="F274" s="412">
        <f t="shared" si="31"/>
        <v>329.2</v>
      </c>
      <c r="G274" s="556">
        <v>6</v>
      </c>
      <c r="H274" s="135"/>
      <c r="I274" s="135">
        <v>1</v>
      </c>
      <c r="J274" s="412">
        <f t="shared" si="30"/>
        <v>7</v>
      </c>
      <c r="K274" s="544">
        <f t="shared" si="28"/>
        <v>1.4595496246872393E-3</v>
      </c>
      <c r="L274" s="413">
        <f t="shared" si="33"/>
        <v>6.2489887406171807</v>
      </c>
      <c r="M274" s="414">
        <f t="shared" si="29"/>
        <v>1.3747775229357797</v>
      </c>
      <c r="N274" s="545">
        <v>2.5910279621806476</v>
      </c>
      <c r="O274" s="546">
        <v>0.58417097614752456</v>
      </c>
      <c r="P274" s="547">
        <f t="shared" si="32"/>
        <v>3.2803661002069058E-2</v>
      </c>
    </row>
    <row r="275" spans="1:16" s="87" customFormat="1" x14ac:dyDescent="0.35">
      <c r="A275" s="25">
        <v>197</v>
      </c>
      <c r="B275" s="574" t="s">
        <v>2065</v>
      </c>
      <c r="C275" s="135">
        <v>620.70000000000005</v>
      </c>
      <c r="D275" s="135">
        <v>10.7</v>
      </c>
      <c r="E275" s="135"/>
      <c r="F275" s="412">
        <f t="shared" si="31"/>
        <v>631.40000000000009</v>
      </c>
      <c r="G275" s="556">
        <v>12</v>
      </c>
      <c r="H275" s="135">
        <v>1</v>
      </c>
      <c r="I275" s="135"/>
      <c r="J275" s="412">
        <f t="shared" si="30"/>
        <v>13</v>
      </c>
      <c r="K275" s="544">
        <f t="shared" si="28"/>
        <v>2.7105921601334442E-3</v>
      </c>
      <c r="L275" s="413">
        <f t="shared" si="33"/>
        <v>11.605264804003335</v>
      </c>
      <c r="M275" s="414">
        <f t="shared" si="29"/>
        <v>2.5531582568807338</v>
      </c>
      <c r="N275" s="545">
        <v>4.8119090726212033</v>
      </c>
      <c r="O275" s="546">
        <v>1.0848889557025456</v>
      </c>
      <c r="P275" s="547">
        <f t="shared" si="32"/>
        <v>3.1763099602799834E-2</v>
      </c>
    </row>
    <row r="276" spans="1:16" s="87" customFormat="1" x14ac:dyDescent="0.35">
      <c r="A276" s="25">
        <v>198</v>
      </c>
      <c r="B276" s="574" t="s">
        <v>2066</v>
      </c>
      <c r="C276" s="135">
        <v>373.3</v>
      </c>
      <c r="D276" s="135"/>
      <c r="E276" s="135"/>
      <c r="F276" s="412">
        <f t="shared" si="31"/>
        <v>373.3</v>
      </c>
      <c r="G276" s="556">
        <v>8</v>
      </c>
      <c r="H276" s="135"/>
      <c r="I276" s="135"/>
      <c r="J276" s="412">
        <f t="shared" si="30"/>
        <v>8</v>
      </c>
      <c r="K276" s="544">
        <f t="shared" ref="K276:K339" si="34">1/4796*J276</f>
        <v>1.6680567139282735E-3</v>
      </c>
      <c r="L276" s="413">
        <f t="shared" si="33"/>
        <v>7.1417014178482061</v>
      </c>
      <c r="M276" s="414">
        <f t="shared" si="29"/>
        <v>1.5711743119266053</v>
      </c>
      <c r="N276" s="545">
        <v>2.9611748139207403</v>
      </c>
      <c r="O276" s="546">
        <v>0.66762397274002805</v>
      </c>
      <c r="P276" s="547">
        <f t="shared" si="32"/>
        <v>3.306100861622175E-2</v>
      </c>
    </row>
    <row r="277" spans="1:16" s="87" customFormat="1" x14ac:dyDescent="0.35">
      <c r="A277" s="25">
        <v>199</v>
      </c>
      <c r="B277" s="574" t="s">
        <v>2067</v>
      </c>
      <c r="C277" s="135">
        <v>851.4</v>
      </c>
      <c r="D277" s="135"/>
      <c r="E277" s="135">
        <v>67</v>
      </c>
      <c r="F277" s="412">
        <f t="shared" si="31"/>
        <v>918.4</v>
      </c>
      <c r="G277" s="556">
        <v>17</v>
      </c>
      <c r="H277" s="135"/>
      <c r="I277" s="135">
        <v>1</v>
      </c>
      <c r="J277" s="412">
        <f t="shared" si="30"/>
        <v>18</v>
      </c>
      <c r="K277" s="544">
        <f t="shared" si="34"/>
        <v>3.7531276063386154E-3</v>
      </c>
      <c r="L277" s="413">
        <f t="shared" si="33"/>
        <v>16.068828190158463</v>
      </c>
      <c r="M277" s="414">
        <f t="shared" si="29"/>
        <v>3.5351422018348617</v>
      </c>
      <c r="N277" s="545">
        <v>6.6626433313216662</v>
      </c>
      <c r="O277" s="546">
        <v>1.5021539386650631</v>
      </c>
      <c r="P277" s="547">
        <f t="shared" si="32"/>
        <v>3.0236027506511384E-2</v>
      </c>
    </row>
    <row r="278" spans="1:16" s="87" customFormat="1" x14ac:dyDescent="0.35">
      <c r="A278" s="25">
        <v>200</v>
      </c>
      <c r="B278" s="574" t="s">
        <v>2068</v>
      </c>
      <c r="C278" s="135">
        <v>756.6</v>
      </c>
      <c r="D278" s="135"/>
      <c r="E278" s="135">
        <v>22.2</v>
      </c>
      <c r="F278" s="412">
        <f t="shared" si="31"/>
        <v>778.80000000000007</v>
      </c>
      <c r="G278" s="556">
        <v>13</v>
      </c>
      <c r="H278" s="135"/>
      <c r="I278" s="135">
        <v>1</v>
      </c>
      <c r="J278" s="412">
        <f t="shared" si="30"/>
        <v>14</v>
      </c>
      <c r="K278" s="544">
        <f t="shared" si="34"/>
        <v>2.9190992493744786E-3</v>
      </c>
      <c r="L278" s="413">
        <f t="shared" si="33"/>
        <v>12.497977481234361</v>
      </c>
      <c r="M278" s="414">
        <f t="shared" si="29"/>
        <v>2.7495550458715594</v>
      </c>
      <c r="N278" s="545">
        <v>5.1820559243612951</v>
      </c>
      <c r="O278" s="546">
        <v>1.1683419522950491</v>
      </c>
      <c r="P278" s="547">
        <f t="shared" si="32"/>
        <v>2.7732319470675736E-2</v>
      </c>
    </row>
    <row r="279" spans="1:16" s="87" customFormat="1" x14ac:dyDescent="0.35">
      <c r="A279" s="25">
        <v>201</v>
      </c>
      <c r="B279" s="574" t="s">
        <v>2069</v>
      </c>
      <c r="C279" s="135">
        <v>806.91</v>
      </c>
      <c r="D279" s="135"/>
      <c r="E279" s="135"/>
      <c r="F279" s="412">
        <f t="shared" si="31"/>
        <v>806.91</v>
      </c>
      <c r="G279" s="556">
        <v>14</v>
      </c>
      <c r="H279" s="135"/>
      <c r="I279" s="135"/>
      <c r="J279" s="412">
        <f t="shared" si="30"/>
        <v>14</v>
      </c>
      <c r="K279" s="544">
        <f t="shared" si="34"/>
        <v>2.9190992493744786E-3</v>
      </c>
      <c r="L279" s="413">
        <f t="shared" si="33"/>
        <v>12.497977481234361</v>
      </c>
      <c r="M279" s="414">
        <f t="shared" si="29"/>
        <v>2.7495550458715594</v>
      </c>
      <c r="N279" s="545">
        <v>5.1820559243612951</v>
      </c>
      <c r="O279" s="546">
        <v>1.1683419522950491</v>
      </c>
      <c r="P279" s="547">
        <f t="shared" si="32"/>
        <v>2.6766219781341496E-2</v>
      </c>
    </row>
    <row r="280" spans="1:16" s="87" customFormat="1" x14ac:dyDescent="0.35">
      <c r="A280" s="25">
        <v>202</v>
      </c>
      <c r="B280" s="574" t="s">
        <v>2070</v>
      </c>
      <c r="C280" s="135">
        <v>751.2</v>
      </c>
      <c r="D280" s="135"/>
      <c r="E280" s="135">
        <v>53.8</v>
      </c>
      <c r="F280" s="412">
        <f t="shared" si="31"/>
        <v>805</v>
      </c>
      <c r="G280" s="556">
        <v>14</v>
      </c>
      <c r="H280" s="135"/>
      <c r="I280" s="135">
        <v>1</v>
      </c>
      <c r="J280" s="412">
        <f t="shared" si="30"/>
        <v>15</v>
      </c>
      <c r="K280" s="544">
        <f t="shared" si="34"/>
        <v>3.127606338615513E-3</v>
      </c>
      <c r="L280" s="413">
        <f t="shared" si="33"/>
        <v>13.390690158465388</v>
      </c>
      <c r="M280" s="414">
        <f t="shared" si="29"/>
        <v>2.9459518348623854</v>
      </c>
      <c r="N280" s="545">
        <v>5.5522027761013879</v>
      </c>
      <c r="O280" s="546">
        <v>1.2517949488875526</v>
      </c>
      <c r="P280" s="547">
        <f t="shared" si="32"/>
        <v>2.874613629604561E-2</v>
      </c>
    </row>
    <row r="281" spans="1:16" s="87" customFormat="1" x14ac:dyDescent="0.35">
      <c r="A281" s="25">
        <v>203</v>
      </c>
      <c r="B281" s="574" t="s">
        <v>2071</v>
      </c>
      <c r="C281" s="135">
        <v>426.8</v>
      </c>
      <c r="D281" s="135"/>
      <c r="E281" s="135">
        <v>65.099999999999994</v>
      </c>
      <c r="F281" s="412">
        <f t="shared" si="31"/>
        <v>491.9</v>
      </c>
      <c r="G281" s="556">
        <v>12</v>
      </c>
      <c r="H281" s="135"/>
      <c r="I281" s="135">
        <v>1</v>
      </c>
      <c r="J281" s="412">
        <f t="shared" si="30"/>
        <v>13</v>
      </c>
      <c r="K281" s="544">
        <f t="shared" si="34"/>
        <v>2.7105921601334442E-3</v>
      </c>
      <c r="L281" s="413">
        <f t="shared" si="33"/>
        <v>11.605264804003335</v>
      </c>
      <c r="M281" s="414">
        <f t="shared" si="29"/>
        <v>2.5531582568807338</v>
      </c>
      <c r="N281" s="545">
        <v>4.8119090726212033</v>
      </c>
      <c r="O281" s="546">
        <v>1.0848889557025456</v>
      </c>
      <c r="P281" s="547">
        <f t="shared" si="32"/>
        <v>4.0770931264907134E-2</v>
      </c>
    </row>
    <row r="282" spans="1:16" s="87" customFormat="1" x14ac:dyDescent="0.35">
      <c r="A282" s="25">
        <v>204</v>
      </c>
      <c r="B282" s="574" t="s">
        <v>2072</v>
      </c>
      <c r="C282" s="135">
        <v>640.20000000000005</v>
      </c>
      <c r="D282" s="135"/>
      <c r="E282" s="135"/>
      <c r="F282" s="412">
        <f t="shared" si="31"/>
        <v>640.20000000000005</v>
      </c>
      <c r="G282" s="556">
        <v>16</v>
      </c>
      <c r="H282" s="135"/>
      <c r="I282" s="135"/>
      <c r="J282" s="412">
        <f t="shared" si="30"/>
        <v>16</v>
      </c>
      <c r="K282" s="544">
        <f t="shared" si="34"/>
        <v>3.336113427856547E-3</v>
      </c>
      <c r="L282" s="413">
        <f t="shared" si="33"/>
        <v>14.283402835696412</v>
      </c>
      <c r="M282" s="414">
        <f t="shared" si="29"/>
        <v>3.1423486238532106</v>
      </c>
      <c r="N282" s="545">
        <v>5.9223496278414807</v>
      </c>
      <c r="O282" s="546">
        <v>1.3352479454800561</v>
      </c>
      <c r="P282" s="547">
        <f t="shared" si="32"/>
        <v>3.8555684212544766E-2</v>
      </c>
    </row>
    <row r="283" spans="1:16" s="87" customFormat="1" x14ac:dyDescent="0.35">
      <c r="A283" s="25">
        <v>205</v>
      </c>
      <c r="B283" s="574" t="s">
        <v>2073</v>
      </c>
      <c r="C283" s="135">
        <v>537.94000000000005</v>
      </c>
      <c r="D283" s="135"/>
      <c r="E283" s="135"/>
      <c r="F283" s="412">
        <f t="shared" si="31"/>
        <v>537.94000000000005</v>
      </c>
      <c r="G283" s="556">
        <v>9</v>
      </c>
      <c r="H283" s="135"/>
      <c r="I283" s="135"/>
      <c r="J283" s="412">
        <f t="shared" si="30"/>
        <v>9</v>
      </c>
      <c r="K283" s="544">
        <f t="shared" si="34"/>
        <v>1.8765638031693077E-3</v>
      </c>
      <c r="L283" s="413">
        <f t="shared" si="33"/>
        <v>8.0344140950792315</v>
      </c>
      <c r="M283" s="414">
        <f t="shared" si="29"/>
        <v>1.7675711009174309</v>
      </c>
      <c r="N283" s="545">
        <v>3.3313216656608331</v>
      </c>
      <c r="O283" s="546">
        <v>0.75107696933253154</v>
      </c>
      <c r="P283" s="547">
        <f t="shared" si="32"/>
        <v>2.5810283360579295E-2</v>
      </c>
    </row>
    <row r="284" spans="1:16" s="87" customFormat="1" x14ac:dyDescent="0.35">
      <c r="A284" s="25">
        <v>206</v>
      </c>
      <c r="B284" s="574" t="s">
        <v>2074</v>
      </c>
      <c r="C284" s="135">
        <v>905.4</v>
      </c>
      <c r="D284" s="135"/>
      <c r="E284" s="135">
        <v>24.5</v>
      </c>
      <c r="F284" s="412">
        <f t="shared" si="31"/>
        <v>929.9</v>
      </c>
      <c r="G284" s="556">
        <v>24</v>
      </c>
      <c r="H284" s="135"/>
      <c r="I284" s="135">
        <v>1</v>
      </c>
      <c r="J284" s="412">
        <f t="shared" si="30"/>
        <v>25</v>
      </c>
      <c r="K284" s="544">
        <f t="shared" si="34"/>
        <v>5.2126772310258545E-3</v>
      </c>
      <c r="L284" s="413">
        <f t="shared" si="33"/>
        <v>22.317816930775642</v>
      </c>
      <c r="M284" s="414">
        <f t="shared" si="29"/>
        <v>4.9099197247706412</v>
      </c>
      <c r="N284" s="545">
        <v>9.2536712935023129</v>
      </c>
      <c r="O284" s="546">
        <v>2.0863249148125877</v>
      </c>
      <c r="P284" s="547">
        <f t="shared" si="32"/>
        <v>4.1475140191269147E-2</v>
      </c>
    </row>
    <row r="285" spans="1:16" s="87" customFormat="1" x14ac:dyDescent="0.35">
      <c r="A285" s="25">
        <v>207</v>
      </c>
      <c r="B285" s="574" t="s">
        <v>2075</v>
      </c>
      <c r="C285" s="135">
        <v>1352.86</v>
      </c>
      <c r="D285" s="135">
        <v>33</v>
      </c>
      <c r="E285" s="135">
        <v>31.5</v>
      </c>
      <c r="F285" s="412">
        <f t="shared" si="31"/>
        <v>1417.36</v>
      </c>
      <c r="G285" s="556">
        <v>27</v>
      </c>
      <c r="H285" s="135">
        <v>1</v>
      </c>
      <c r="I285" s="135">
        <v>1</v>
      </c>
      <c r="J285" s="412">
        <f t="shared" si="30"/>
        <v>29</v>
      </c>
      <c r="K285" s="544">
        <f t="shared" si="34"/>
        <v>6.0467055879899912E-3</v>
      </c>
      <c r="L285" s="413">
        <f t="shared" si="33"/>
        <v>25.888667639699747</v>
      </c>
      <c r="M285" s="414">
        <f t="shared" si="29"/>
        <v>5.6955068807339444</v>
      </c>
      <c r="N285" s="545">
        <v>10.734258700462684</v>
      </c>
      <c r="O285" s="546">
        <v>2.4201369011826017</v>
      </c>
      <c r="P285" s="547">
        <f t="shared" si="32"/>
        <v>3.1564719000168606E-2</v>
      </c>
    </row>
    <row r="286" spans="1:16" s="87" customFormat="1" x14ac:dyDescent="0.35">
      <c r="A286" s="25">
        <v>208</v>
      </c>
      <c r="B286" s="574" t="s">
        <v>2076</v>
      </c>
      <c r="C286" s="135">
        <v>725.18</v>
      </c>
      <c r="D286" s="135"/>
      <c r="E286" s="135">
        <v>60.8</v>
      </c>
      <c r="F286" s="412">
        <f t="shared" si="31"/>
        <v>785.9799999999999</v>
      </c>
      <c r="G286" s="556">
        <v>19</v>
      </c>
      <c r="H286" s="135"/>
      <c r="I286" s="135">
        <v>2</v>
      </c>
      <c r="J286" s="412">
        <f t="shared" si="30"/>
        <v>21</v>
      </c>
      <c r="K286" s="544">
        <f t="shared" si="34"/>
        <v>4.3786488740617177E-3</v>
      </c>
      <c r="L286" s="413">
        <f t="shared" si="33"/>
        <v>18.74696622185154</v>
      </c>
      <c r="M286" s="414">
        <f t="shared" si="29"/>
        <v>4.1243325688073389</v>
      </c>
      <c r="N286" s="545">
        <v>7.7730838865419436</v>
      </c>
      <c r="O286" s="546">
        <v>1.7525129284425736</v>
      </c>
      <c r="P286" s="547">
        <f t="shared" si="32"/>
        <v>4.121847325077406E-2</v>
      </c>
    </row>
    <row r="287" spans="1:16" s="87" customFormat="1" x14ac:dyDescent="0.35">
      <c r="A287" s="25">
        <v>209</v>
      </c>
      <c r="B287" s="574" t="s">
        <v>2077</v>
      </c>
      <c r="C287" s="135">
        <v>426.28</v>
      </c>
      <c r="D287" s="135">
        <v>59.4</v>
      </c>
      <c r="E287" s="135"/>
      <c r="F287" s="412">
        <f t="shared" si="31"/>
        <v>485.67999999999995</v>
      </c>
      <c r="G287" s="556">
        <v>14</v>
      </c>
      <c r="H287" s="135">
        <v>2</v>
      </c>
      <c r="I287" s="135"/>
      <c r="J287" s="412">
        <f t="shared" si="30"/>
        <v>16</v>
      </c>
      <c r="K287" s="544">
        <f t="shared" si="34"/>
        <v>3.336113427856547E-3</v>
      </c>
      <c r="L287" s="413">
        <f t="shared" si="33"/>
        <v>14.283402835696412</v>
      </c>
      <c r="M287" s="414">
        <f t="shared" si="29"/>
        <v>3.1423486238532106</v>
      </c>
      <c r="N287" s="545">
        <v>5.9223496278414807</v>
      </c>
      <c r="O287" s="546">
        <v>1.3352479454800561</v>
      </c>
      <c r="P287" s="547">
        <f t="shared" si="32"/>
        <v>5.0822247226303664E-2</v>
      </c>
    </row>
    <row r="288" spans="1:16" s="87" customFormat="1" x14ac:dyDescent="0.35">
      <c r="A288" s="25">
        <v>210</v>
      </c>
      <c r="B288" s="574" t="s">
        <v>2078</v>
      </c>
      <c r="C288" s="135">
        <v>402.07</v>
      </c>
      <c r="D288" s="135">
        <v>59.1</v>
      </c>
      <c r="E288" s="135"/>
      <c r="F288" s="412">
        <f t="shared" si="31"/>
        <v>461.17</v>
      </c>
      <c r="G288" s="556">
        <v>13</v>
      </c>
      <c r="H288" s="135">
        <v>2</v>
      </c>
      <c r="I288" s="135"/>
      <c r="J288" s="412">
        <f t="shared" si="30"/>
        <v>15</v>
      </c>
      <c r="K288" s="544">
        <f t="shared" si="34"/>
        <v>3.127606338615513E-3</v>
      </c>
      <c r="L288" s="413">
        <f t="shared" si="33"/>
        <v>13.390690158465388</v>
      </c>
      <c r="M288" s="414">
        <f t="shared" si="29"/>
        <v>2.9459518348623854</v>
      </c>
      <c r="N288" s="545">
        <v>5.5522027761013879</v>
      </c>
      <c r="O288" s="546">
        <v>1.2517949488875526</v>
      </c>
      <c r="P288" s="547">
        <f t="shared" si="32"/>
        <v>5.0178111582099262E-2</v>
      </c>
    </row>
    <row r="289" spans="1:16" s="87" customFormat="1" x14ac:dyDescent="0.35">
      <c r="A289" s="25">
        <v>211</v>
      </c>
      <c r="B289" s="574" t="s">
        <v>2079</v>
      </c>
      <c r="C289" s="135">
        <v>305.37</v>
      </c>
      <c r="D289" s="135"/>
      <c r="E289" s="135"/>
      <c r="F289" s="412">
        <f t="shared" si="31"/>
        <v>305.37</v>
      </c>
      <c r="G289" s="556">
        <v>6</v>
      </c>
      <c r="H289" s="135"/>
      <c r="I289" s="135"/>
      <c r="J289" s="412">
        <f t="shared" si="30"/>
        <v>6</v>
      </c>
      <c r="K289" s="544">
        <f t="shared" si="34"/>
        <v>1.2510425354462051E-3</v>
      </c>
      <c r="L289" s="413">
        <f t="shared" si="33"/>
        <v>5.3562760633861544</v>
      </c>
      <c r="M289" s="414">
        <f t="shared" si="29"/>
        <v>1.1783807339449539</v>
      </c>
      <c r="N289" s="545">
        <v>2.2208811104405553</v>
      </c>
      <c r="O289" s="546">
        <v>0.50071797955502106</v>
      </c>
      <c r="P289" s="547">
        <f t="shared" si="32"/>
        <v>3.0311608498957608E-2</v>
      </c>
    </row>
    <row r="290" spans="1:16" s="87" customFormat="1" x14ac:dyDescent="0.35">
      <c r="A290" s="25">
        <v>212</v>
      </c>
      <c r="B290" s="574" t="s">
        <v>2080</v>
      </c>
      <c r="C290" s="135">
        <v>170.8</v>
      </c>
      <c r="D290" s="135"/>
      <c r="E290" s="135"/>
      <c r="F290" s="412">
        <f t="shared" si="31"/>
        <v>170.8</v>
      </c>
      <c r="G290" s="556">
        <v>2</v>
      </c>
      <c r="H290" s="135"/>
      <c r="I290" s="135"/>
      <c r="J290" s="412">
        <f t="shared" si="30"/>
        <v>2</v>
      </c>
      <c r="K290" s="544">
        <f t="shared" si="34"/>
        <v>4.1701417848206837E-4</v>
      </c>
      <c r="L290" s="413">
        <f t="shared" si="33"/>
        <v>1.7854253544620515</v>
      </c>
      <c r="M290" s="414">
        <f t="shared" si="29"/>
        <v>0.39279357798165132</v>
      </c>
      <c r="N290" s="545">
        <v>0.74029370348018508</v>
      </c>
      <c r="O290" s="546">
        <v>0.16690599318500701</v>
      </c>
      <c r="P290" s="547">
        <f t="shared" si="32"/>
        <v>1.8064511880028659E-2</v>
      </c>
    </row>
    <row r="291" spans="1:16" s="87" customFormat="1" x14ac:dyDescent="0.35">
      <c r="A291" s="25">
        <v>213</v>
      </c>
      <c r="B291" s="574" t="s">
        <v>2081</v>
      </c>
      <c r="C291" s="135">
        <v>678.2</v>
      </c>
      <c r="D291" s="135"/>
      <c r="E291" s="135"/>
      <c r="F291" s="412">
        <f t="shared" si="31"/>
        <v>678.2</v>
      </c>
      <c r="G291" s="556">
        <v>15</v>
      </c>
      <c r="H291" s="135"/>
      <c r="I291" s="135"/>
      <c r="J291" s="412">
        <f t="shared" si="30"/>
        <v>15</v>
      </c>
      <c r="K291" s="544">
        <f t="shared" si="34"/>
        <v>3.127606338615513E-3</v>
      </c>
      <c r="L291" s="413">
        <f t="shared" si="33"/>
        <v>13.390690158465388</v>
      </c>
      <c r="M291" s="414">
        <f t="shared" si="29"/>
        <v>2.9459518348623854</v>
      </c>
      <c r="N291" s="545">
        <v>5.5522027761013879</v>
      </c>
      <c r="O291" s="546">
        <v>1.2517949488875526</v>
      </c>
      <c r="P291" s="547">
        <f t="shared" si="32"/>
        <v>3.4120671952693478E-2</v>
      </c>
    </row>
    <row r="292" spans="1:16" s="87" customFormat="1" x14ac:dyDescent="0.35">
      <c r="A292" s="25">
        <v>214</v>
      </c>
      <c r="B292" s="574" t="s">
        <v>2082</v>
      </c>
      <c r="C292" s="135">
        <v>2613.27</v>
      </c>
      <c r="D292" s="135"/>
      <c r="E292" s="135"/>
      <c r="F292" s="412">
        <f t="shared" si="31"/>
        <v>2613.27</v>
      </c>
      <c r="G292" s="556">
        <v>55</v>
      </c>
      <c r="H292" s="135"/>
      <c r="I292" s="135"/>
      <c r="J292" s="412">
        <f t="shared" si="30"/>
        <v>55</v>
      </c>
      <c r="K292" s="544">
        <f t="shared" si="34"/>
        <v>1.146788990825688E-2</v>
      </c>
      <c r="L292" s="413">
        <f t="shared" si="33"/>
        <v>49.099197247706414</v>
      </c>
      <c r="M292" s="414">
        <f t="shared" si="29"/>
        <v>10.801823394495411</v>
      </c>
      <c r="N292" s="545">
        <v>20.358076845705092</v>
      </c>
      <c r="O292" s="546">
        <v>4.5899148125876934</v>
      </c>
      <c r="P292" s="547">
        <f t="shared" si="32"/>
        <v>3.2468521163329704E-2</v>
      </c>
    </row>
    <row r="293" spans="1:16" s="87" customFormat="1" x14ac:dyDescent="0.35">
      <c r="A293" s="25">
        <v>215</v>
      </c>
      <c r="B293" s="574" t="s">
        <v>2083</v>
      </c>
      <c r="C293" s="135">
        <v>2055.4499999999998</v>
      </c>
      <c r="D293" s="135"/>
      <c r="E293" s="135"/>
      <c r="F293" s="412">
        <f t="shared" si="31"/>
        <v>2055.4499999999998</v>
      </c>
      <c r="G293" s="556">
        <v>48</v>
      </c>
      <c r="H293" s="135"/>
      <c r="I293" s="135"/>
      <c r="J293" s="412">
        <f t="shared" si="30"/>
        <v>48</v>
      </c>
      <c r="K293" s="544">
        <f t="shared" si="34"/>
        <v>1.0008340283569641E-2</v>
      </c>
      <c r="L293" s="413">
        <f t="shared" si="33"/>
        <v>42.850208507089235</v>
      </c>
      <c r="M293" s="414">
        <f t="shared" ref="M293:M354" si="35">L293*0.22</f>
        <v>9.4270458715596313</v>
      </c>
      <c r="N293" s="545">
        <v>17.767048883524442</v>
      </c>
      <c r="O293" s="546">
        <v>4.0057438364401685</v>
      </c>
      <c r="P293" s="547">
        <f t="shared" si="32"/>
        <v>3.6026197231075183E-2</v>
      </c>
    </row>
    <row r="294" spans="1:16" s="87" customFormat="1" x14ac:dyDescent="0.35">
      <c r="A294" s="25">
        <v>216</v>
      </c>
      <c r="B294" s="574" t="s">
        <v>2084</v>
      </c>
      <c r="C294" s="135">
        <v>3486.96</v>
      </c>
      <c r="D294" s="135"/>
      <c r="E294" s="135"/>
      <c r="F294" s="412">
        <f t="shared" si="31"/>
        <v>3486.96</v>
      </c>
      <c r="G294" s="556">
        <v>74</v>
      </c>
      <c r="H294" s="135"/>
      <c r="I294" s="135"/>
      <c r="J294" s="412">
        <f t="shared" si="30"/>
        <v>74</v>
      </c>
      <c r="K294" s="544">
        <f t="shared" si="34"/>
        <v>1.5429524603836529E-2</v>
      </c>
      <c r="L294" s="413">
        <f t="shared" si="33"/>
        <v>66.060738115095901</v>
      </c>
      <c r="M294" s="414">
        <f t="shared" si="35"/>
        <v>14.533362385321098</v>
      </c>
      <c r="N294" s="545">
        <v>27.390867028766849</v>
      </c>
      <c r="O294" s="546">
        <v>6.1755217478452593</v>
      </c>
      <c r="P294" s="547">
        <f t="shared" si="32"/>
        <v>3.2739259778439993E-2</v>
      </c>
    </row>
    <row r="295" spans="1:16" s="87" customFormat="1" x14ac:dyDescent="0.35">
      <c r="A295" s="25">
        <v>217</v>
      </c>
      <c r="B295" s="574" t="s">
        <v>2085</v>
      </c>
      <c r="C295" s="135">
        <v>394.94</v>
      </c>
      <c r="D295" s="135"/>
      <c r="E295" s="135"/>
      <c r="F295" s="412">
        <f t="shared" si="31"/>
        <v>394.94</v>
      </c>
      <c r="G295" s="556">
        <v>13</v>
      </c>
      <c r="H295" s="135"/>
      <c r="I295" s="135"/>
      <c r="J295" s="412">
        <f t="shared" si="30"/>
        <v>13</v>
      </c>
      <c r="K295" s="544">
        <f t="shared" si="34"/>
        <v>2.7105921601334442E-3</v>
      </c>
      <c r="L295" s="413">
        <f t="shared" si="33"/>
        <v>11.605264804003335</v>
      </c>
      <c r="M295" s="414">
        <f t="shared" si="35"/>
        <v>2.5531582568807338</v>
      </c>
      <c r="N295" s="545">
        <v>4.8119090726212033</v>
      </c>
      <c r="O295" s="546">
        <v>1.0848889557025456</v>
      </c>
      <c r="P295" s="547">
        <f t="shared" si="32"/>
        <v>5.0780425100541399E-2</v>
      </c>
    </row>
    <row r="296" spans="1:16" s="87" customFormat="1" x14ac:dyDescent="0.35">
      <c r="A296" s="25">
        <v>218</v>
      </c>
      <c r="B296" s="574" t="s">
        <v>2086</v>
      </c>
      <c r="C296" s="135">
        <v>333.47</v>
      </c>
      <c r="D296" s="135"/>
      <c r="E296" s="135">
        <v>18.2</v>
      </c>
      <c r="F296" s="412">
        <f t="shared" si="31"/>
        <v>351.67</v>
      </c>
      <c r="G296" s="556">
        <v>10</v>
      </c>
      <c r="H296" s="135"/>
      <c r="I296" s="135">
        <v>1</v>
      </c>
      <c r="J296" s="412">
        <f t="shared" si="30"/>
        <v>11</v>
      </c>
      <c r="K296" s="544">
        <f t="shared" si="34"/>
        <v>2.2935779816513763E-3</v>
      </c>
      <c r="L296" s="413">
        <f t="shared" si="33"/>
        <v>9.8198394495412842</v>
      </c>
      <c r="M296" s="414">
        <f t="shared" si="35"/>
        <v>2.1603646788990827</v>
      </c>
      <c r="N296" s="545">
        <v>4.0716153691410177</v>
      </c>
      <c r="O296" s="546">
        <v>0.91798296251753853</v>
      </c>
      <c r="P296" s="547">
        <f t="shared" si="32"/>
        <v>4.8254905053313965E-2</v>
      </c>
    </row>
    <row r="297" spans="1:16" s="87" customFormat="1" x14ac:dyDescent="0.35">
      <c r="A297" s="25">
        <v>219</v>
      </c>
      <c r="B297" s="574" t="s">
        <v>2087</v>
      </c>
      <c r="C297" s="135">
        <v>615.6</v>
      </c>
      <c r="D297" s="135"/>
      <c r="E297" s="135"/>
      <c r="F297" s="412">
        <f t="shared" si="31"/>
        <v>615.6</v>
      </c>
      <c r="G297" s="556">
        <v>12</v>
      </c>
      <c r="H297" s="135"/>
      <c r="I297" s="135"/>
      <c r="J297" s="412">
        <f t="shared" si="30"/>
        <v>12</v>
      </c>
      <c r="K297" s="544">
        <f t="shared" si="34"/>
        <v>2.5020850708924102E-3</v>
      </c>
      <c r="L297" s="413">
        <f t="shared" si="33"/>
        <v>10.712552126772309</v>
      </c>
      <c r="M297" s="414">
        <f t="shared" si="35"/>
        <v>2.3567614678899078</v>
      </c>
      <c r="N297" s="545">
        <v>4.4417622208811105</v>
      </c>
      <c r="O297" s="546">
        <v>1.0014359591100421</v>
      </c>
      <c r="P297" s="547">
        <f t="shared" si="32"/>
        <v>3.0072306326597416E-2</v>
      </c>
    </row>
    <row r="298" spans="1:16" s="87" customFormat="1" x14ac:dyDescent="0.35">
      <c r="A298" s="25">
        <v>220</v>
      </c>
      <c r="B298" s="574" t="s">
        <v>2088</v>
      </c>
      <c r="C298" s="135">
        <v>571.49</v>
      </c>
      <c r="D298" s="135"/>
      <c r="E298" s="135"/>
      <c r="F298" s="412">
        <f t="shared" si="31"/>
        <v>571.49</v>
      </c>
      <c r="G298" s="556">
        <v>15</v>
      </c>
      <c r="H298" s="135"/>
      <c r="I298" s="135"/>
      <c r="J298" s="412">
        <f t="shared" ref="J298:J361" si="36">G298+H298+I298</f>
        <v>15</v>
      </c>
      <c r="K298" s="544">
        <f t="shared" si="34"/>
        <v>3.127606338615513E-3</v>
      </c>
      <c r="L298" s="413">
        <f t="shared" si="33"/>
        <v>13.390690158465388</v>
      </c>
      <c r="M298" s="414">
        <f t="shared" si="35"/>
        <v>2.9459518348623854</v>
      </c>
      <c r="N298" s="545">
        <v>5.5522027761013879</v>
      </c>
      <c r="O298" s="546">
        <v>1.2517949488875526</v>
      </c>
      <c r="P298" s="547">
        <f t="shared" si="32"/>
        <v>4.0491766642140221E-2</v>
      </c>
    </row>
    <row r="299" spans="1:16" s="87" customFormat="1" x14ac:dyDescent="0.35">
      <c r="A299" s="25">
        <v>221</v>
      </c>
      <c r="B299" s="574" t="s">
        <v>2089</v>
      </c>
      <c r="C299" s="135">
        <v>316.76</v>
      </c>
      <c r="D299" s="135">
        <v>22.5</v>
      </c>
      <c r="E299" s="135"/>
      <c r="F299" s="412">
        <f t="shared" ref="F299:F362" si="37">C299+D299+E299</f>
        <v>339.26</v>
      </c>
      <c r="G299" s="556">
        <v>11</v>
      </c>
      <c r="H299" s="135">
        <v>1</v>
      </c>
      <c r="I299" s="135"/>
      <c r="J299" s="412">
        <f t="shared" si="36"/>
        <v>12</v>
      </c>
      <c r="K299" s="544">
        <f t="shared" si="34"/>
        <v>2.5020850708924102E-3</v>
      </c>
      <c r="L299" s="413">
        <f t="shared" si="33"/>
        <v>10.712552126772309</v>
      </c>
      <c r="M299" s="414">
        <f t="shared" si="35"/>
        <v>2.3567614678899078</v>
      </c>
      <c r="N299" s="545">
        <v>4.4417622208811105</v>
      </c>
      <c r="O299" s="546">
        <v>1.0014359591100421</v>
      </c>
      <c r="P299" s="547">
        <f t="shared" si="32"/>
        <v>5.4567328228065114E-2</v>
      </c>
    </row>
    <row r="300" spans="1:16" s="87" customFormat="1" x14ac:dyDescent="0.35">
      <c r="A300" s="25">
        <v>222</v>
      </c>
      <c r="B300" s="574" t="s">
        <v>2090</v>
      </c>
      <c r="C300" s="135">
        <v>364.76</v>
      </c>
      <c r="D300" s="135"/>
      <c r="E300" s="135"/>
      <c r="F300" s="412">
        <f t="shared" si="37"/>
        <v>364.76</v>
      </c>
      <c r="G300" s="556">
        <v>11</v>
      </c>
      <c r="H300" s="135"/>
      <c r="I300" s="135"/>
      <c r="J300" s="412">
        <f t="shared" si="36"/>
        <v>11</v>
      </c>
      <c r="K300" s="544">
        <f t="shared" si="34"/>
        <v>2.2935779816513763E-3</v>
      </c>
      <c r="L300" s="413">
        <f t="shared" si="33"/>
        <v>9.8198394495412842</v>
      </c>
      <c r="M300" s="414">
        <f t="shared" si="35"/>
        <v>2.1603646788990827</v>
      </c>
      <c r="N300" s="545">
        <v>4.0716153691410177</v>
      </c>
      <c r="O300" s="546">
        <v>0.91798296251753853</v>
      </c>
      <c r="P300" s="547">
        <f t="shared" si="32"/>
        <v>4.6523200077034005E-2</v>
      </c>
    </row>
    <row r="301" spans="1:16" s="87" customFormat="1" x14ac:dyDescent="0.35">
      <c r="A301" s="25">
        <v>223</v>
      </c>
      <c r="B301" s="574" t="s">
        <v>2091</v>
      </c>
      <c r="C301" s="135">
        <v>406.15</v>
      </c>
      <c r="D301" s="135"/>
      <c r="E301" s="135">
        <v>39.5</v>
      </c>
      <c r="F301" s="412">
        <f t="shared" si="37"/>
        <v>445.65</v>
      </c>
      <c r="G301" s="556">
        <v>15</v>
      </c>
      <c r="H301" s="135"/>
      <c r="I301" s="135">
        <v>1</v>
      </c>
      <c r="J301" s="412">
        <f t="shared" si="36"/>
        <v>16</v>
      </c>
      <c r="K301" s="544">
        <f t="shared" si="34"/>
        <v>3.336113427856547E-3</v>
      </c>
      <c r="L301" s="413">
        <f t="shared" si="33"/>
        <v>14.283402835696412</v>
      </c>
      <c r="M301" s="414">
        <f t="shared" si="35"/>
        <v>3.1423486238532106</v>
      </c>
      <c r="N301" s="545">
        <v>5.9223496278414807</v>
      </c>
      <c r="O301" s="546">
        <v>1.3352479454800561</v>
      </c>
      <c r="P301" s="547">
        <f t="shared" si="32"/>
        <v>5.5387297280087872E-2</v>
      </c>
    </row>
    <row r="302" spans="1:16" s="87" customFormat="1" x14ac:dyDescent="0.35">
      <c r="A302" s="25">
        <v>224</v>
      </c>
      <c r="B302" s="574" t="s">
        <v>2092</v>
      </c>
      <c r="C302" s="135">
        <v>515.54999999999995</v>
      </c>
      <c r="D302" s="135"/>
      <c r="E302" s="135"/>
      <c r="F302" s="412">
        <f t="shared" si="37"/>
        <v>515.54999999999995</v>
      </c>
      <c r="G302" s="556">
        <v>18</v>
      </c>
      <c r="H302" s="135"/>
      <c r="I302" s="135"/>
      <c r="J302" s="412">
        <f t="shared" si="36"/>
        <v>18</v>
      </c>
      <c r="K302" s="544">
        <f t="shared" si="34"/>
        <v>3.7531276063386154E-3</v>
      </c>
      <c r="L302" s="413">
        <f t="shared" si="33"/>
        <v>16.068828190158463</v>
      </c>
      <c r="M302" s="414">
        <f t="shared" si="35"/>
        <v>3.5351422018348617</v>
      </c>
      <c r="N302" s="545">
        <v>6.6626433313216662</v>
      </c>
      <c r="O302" s="546">
        <v>1.5021539386650631</v>
      </c>
      <c r="P302" s="547">
        <f t="shared" si="32"/>
        <v>5.3862414241063049E-2</v>
      </c>
    </row>
    <row r="303" spans="1:16" s="87" customFormat="1" x14ac:dyDescent="0.35">
      <c r="A303" s="25">
        <v>225</v>
      </c>
      <c r="B303" s="574" t="s">
        <v>2093</v>
      </c>
      <c r="C303" s="135">
        <v>938.04</v>
      </c>
      <c r="D303" s="135">
        <v>31.8</v>
      </c>
      <c r="E303" s="135"/>
      <c r="F303" s="412">
        <f t="shared" si="37"/>
        <v>969.83999999999992</v>
      </c>
      <c r="G303" s="556">
        <v>28</v>
      </c>
      <c r="H303" s="135">
        <v>1</v>
      </c>
      <c r="I303" s="135"/>
      <c r="J303" s="412">
        <f t="shared" si="36"/>
        <v>29</v>
      </c>
      <c r="K303" s="544">
        <f t="shared" si="34"/>
        <v>6.0467055879899912E-3</v>
      </c>
      <c r="L303" s="413">
        <f t="shared" si="33"/>
        <v>25.888667639699747</v>
      </c>
      <c r="M303" s="414">
        <f t="shared" si="35"/>
        <v>5.6955068807339444</v>
      </c>
      <c r="N303" s="545">
        <v>10.734258700462684</v>
      </c>
      <c r="O303" s="546">
        <v>2.4201369011826017</v>
      </c>
      <c r="P303" s="547">
        <f t="shared" si="32"/>
        <v>4.6129846286066756E-2</v>
      </c>
    </row>
    <row r="304" spans="1:16" s="87" customFormat="1" x14ac:dyDescent="0.35">
      <c r="A304" s="25">
        <v>226</v>
      </c>
      <c r="B304" s="574" t="s">
        <v>2094</v>
      </c>
      <c r="C304" s="135">
        <v>476.24</v>
      </c>
      <c r="D304" s="135"/>
      <c r="E304" s="135">
        <v>29</v>
      </c>
      <c r="F304" s="412">
        <f t="shared" si="37"/>
        <v>505.24</v>
      </c>
      <c r="G304" s="556">
        <v>16</v>
      </c>
      <c r="H304" s="135"/>
      <c r="I304" s="135">
        <v>1</v>
      </c>
      <c r="J304" s="412">
        <f t="shared" si="36"/>
        <v>17</v>
      </c>
      <c r="K304" s="544">
        <f t="shared" si="34"/>
        <v>3.544620517097581E-3</v>
      </c>
      <c r="L304" s="413">
        <f t="shared" si="33"/>
        <v>15.176115512927437</v>
      </c>
      <c r="M304" s="414">
        <f t="shared" si="35"/>
        <v>3.3387454128440361</v>
      </c>
      <c r="N304" s="545">
        <v>6.2924964795815734</v>
      </c>
      <c r="O304" s="546">
        <v>1.4187009420725598</v>
      </c>
      <c r="P304" s="547">
        <f t="shared" si="32"/>
        <v>5.1908119601428243E-2</v>
      </c>
    </row>
    <row r="305" spans="1:16" s="87" customFormat="1" x14ac:dyDescent="0.35">
      <c r="A305" s="25">
        <v>227</v>
      </c>
      <c r="B305" s="574" t="s">
        <v>2095</v>
      </c>
      <c r="C305" s="135">
        <v>473.28</v>
      </c>
      <c r="D305" s="135"/>
      <c r="E305" s="135">
        <v>24.4</v>
      </c>
      <c r="F305" s="412">
        <f t="shared" si="37"/>
        <v>497.67999999999995</v>
      </c>
      <c r="G305" s="556">
        <v>12</v>
      </c>
      <c r="H305" s="135"/>
      <c r="I305" s="135">
        <v>1</v>
      </c>
      <c r="J305" s="412">
        <f t="shared" si="36"/>
        <v>13</v>
      </c>
      <c r="K305" s="544">
        <f t="shared" si="34"/>
        <v>2.7105921601334442E-3</v>
      </c>
      <c r="L305" s="413">
        <f t="shared" si="33"/>
        <v>11.605264804003335</v>
      </c>
      <c r="M305" s="414">
        <f t="shared" si="35"/>
        <v>2.5531582568807338</v>
      </c>
      <c r="N305" s="545">
        <v>4.8119090726212033</v>
      </c>
      <c r="O305" s="546">
        <v>1.0848889557025456</v>
      </c>
      <c r="P305" s="547">
        <f t="shared" si="32"/>
        <v>4.0297422217504868E-2</v>
      </c>
    </row>
    <row r="306" spans="1:16" s="87" customFormat="1" x14ac:dyDescent="0.35">
      <c r="A306" s="25">
        <v>228</v>
      </c>
      <c r="B306" s="574" t="s">
        <v>2096</v>
      </c>
      <c r="C306" s="135">
        <v>232.2</v>
      </c>
      <c r="D306" s="135"/>
      <c r="E306" s="135">
        <v>12.6</v>
      </c>
      <c r="F306" s="412">
        <f t="shared" si="37"/>
        <v>244.79999999999998</v>
      </c>
      <c r="G306" s="556">
        <v>9</v>
      </c>
      <c r="H306" s="135"/>
      <c r="I306" s="135">
        <v>1</v>
      </c>
      <c r="J306" s="412">
        <f t="shared" si="36"/>
        <v>10</v>
      </c>
      <c r="K306" s="544">
        <f t="shared" si="34"/>
        <v>2.0850708924103419E-3</v>
      </c>
      <c r="L306" s="413">
        <f t="shared" si="33"/>
        <v>8.9271267723102579</v>
      </c>
      <c r="M306" s="414">
        <f t="shared" si="35"/>
        <v>1.9639678899082567</v>
      </c>
      <c r="N306" s="545">
        <v>3.7014685174009259</v>
      </c>
      <c r="O306" s="546">
        <v>0.83452996592503514</v>
      </c>
      <c r="P306" s="547">
        <f t="shared" si="32"/>
        <v>6.3019171346178418E-2</v>
      </c>
    </row>
    <row r="307" spans="1:16" s="87" customFormat="1" x14ac:dyDescent="0.35">
      <c r="A307" s="25">
        <v>229</v>
      </c>
      <c r="B307" s="574" t="s">
        <v>2097</v>
      </c>
      <c r="C307" s="135">
        <v>553.98</v>
      </c>
      <c r="D307" s="135">
        <v>42.3</v>
      </c>
      <c r="E307" s="135">
        <v>11.2</v>
      </c>
      <c r="F307" s="412">
        <f t="shared" si="37"/>
        <v>607.48</v>
      </c>
      <c r="G307" s="556">
        <v>17</v>
      </c>
      <c r="H307" s="135">
        <v>1</v>
      </c>
      <c r="I307" s="135">
        <v>1</v>
      </c>
      <c r="J307" s="412">
        <f t="shared" si="36"/>
        <v>19</v>
      </c>
      <c r="K307" s="544">
        <f t="shared" si="34"/>
        <v>3.9616346955796498E-3</v>
      </c>
      <c r="L307" s="413">
        <f t="shared" si="33"/>
        <v>16.961540867389491</v>
      </c>
      <c r="M307" s="414">
        <f t="shared" si="35"/>
        <v>3.7315389908256882</v>
      </c>
      <c r="N307" s="545">
        <v>7.0327901830617581</v>
      </c>
      <c r="O307" s="546">
        <v>1.5856069352575666</v>
      </c>
      <c r="P307" s="547">
        <f t="shared" si="32"/>
        <v>4.8250933325433759E-2</v>
      </c>
    </row>
    <row r="308" spans="1:16" s="87" customFormat="1" x14ac:dyDescent="0.35">
      <c r="A308" s="25">
        <v>230</v>
      </c>
      <c r="B308" s="574" t="s">
        <v>2098</v>
      </c>
      <c r="C308" s="135">
        <v>419.75</v>
      </c>
      <c r="D308" s="135">
        <v>47.9</v>
      </c>
      <c r="E308" s="135">
        <v>12.7</v>
      </c>
      <c r="F308" s="412">
        <f t="shared" si="37"/>
        <v>480.34999999999997</v>
      </c>
      <c r="G308" s="556">
        <v>15</v>
      </c>
      <c r="H308" s="135">
        <v>1</v>
      </c>
      <c r="I308" s="135">
        <v>1</v>
      </c>
      <c r="J308" s="412">
        <f t="shared" si="36"/>
        <v>17</v>
      </c>
      <c r="K308" s="544">
        <f t="shared" si="34"/>
        <v>3.544620517097581E-3</v>
      </c>
      <c r="L308" s="413">
        <f t="shared" si="33"/>
        <v>15.176115512927437</v>
      </c>
      <c r="M308" s="414">
        <f t="shared" si="35"/>
        <v>3.3387454128440361</v>
      </c>
      <c r="N308" s="545">
        <v>6.2924964795815734</v>
      </c>
      <c r="O308" s="546">
        <v>1.4187009420725598</v>
      </c>
      <c r="P308" s="547">
        <f t="shared" si="32"/>
        <v>5.4597810653535146E-2</v>
      </c>
    </row>
    <row r="309" spans="1:16" s="87" customFormat="1" x14ac:dyDescent="0.35">
      <c r="A309" s="25">
        <v>231</v>
      </c>
      <c r="B309" s="574" t="s">
        <v>2099</v>
      </c>
      <c r="C309" s="135">
        <v>970.33</v>
      </c>
      <c r="D309" s="135">
        <v>195</v>
      </c>
      <c r="E309" s="135"/>
      <c r="F309" s="412">
        <f t="shared" si="37"/>
        <v>1165.33</v>
      </c>
      <c r="G309" s="556">
        <v>14</v>
      </c>
      <c r="H309" s="135">
        <v>2</v>
      </c>
      <c r="I309" s="135"/>
      <c r="J309" s="412">
        <f t="shared" si="36"/>
        <v>16</v>
      </c>
      <c r="K309" s="544">
        <f t="shared" si="34"/>
        <v>3.336113427856547E-3</v>
      </c>
      <c r="L309" s="413">
        <f t="shared" si="33"/>
        <v>14.283402835696412</v>
      </c>
      <c r="M309" s="414">
        <f t="shared" si="35"/>
        <v>3.1423486238532106</v>
      </c>
      <c r="N309" s="545">
        <v>5.9223496278414807</v>
      </c>
      <c r="O309" s="546">
        <v>1.3352479454800561</v>
      </c>
      <c r="P309" s="547">
        <f t="shared" si="32"/>
        <v>2.1181424174157672E-2</v>
      </c>
    </row>
    <row r="310" spans="1:16" s="87" customFormat="1" x14ac:dyDescent="0.35">
      <c r="A310" s="25">
        <v>232</v>
      </c>
      <c r="B310" s="574" t="s">
        <v>2100</v>
      </c>
      <c r="C310" s="135">
        <v>1351.02</v>
      </c>
      <c r="D310" s="135"/>
      <c r="E310" s="135">
        <v>65</v>
      </c>
      <c r="F310" s="412">
        <f t="shared" si="37"/>
        <v>1416.02</v>
      </c>
      <c r="G310" s="556">
        <v>19</v>
      </c>
      <c r="H310" s="135"/>
      <c r="I310" s="135">
        <v>1</v>
      </c>
      <c r="J310" s="412">
        <f t="shared" si="36"/>
        <v>20</v>
      </c>
      <c r="K310" s="544">
        <f t="shared" si="34"/>
        <v>4.1701417848206837E-3</v>
      </c>
      <c r="L310" s="413">
        <f t="shared" si="33"/>
        <v>17.854253544620516</v>
      </c>
      <c r="M310" s="414">
        <f t="shared" si="35"/>
        <v>3.9279357798165133</v>
      </c>
      <c r="N310" s="545">
        <v>7.4029370348018517</v>
      </c>
      <c r="O310" s="546">
        <v>1.6690599318500703</v>
      </c>
      <c r="P310" s="547">
        <f t="shared" si="32"/>
        <v>2.1789371824613317E-2</v>
      </c>
    </row>
    <row r="311" spans="1:16" s="87" customFormat="1" x14ac:dyDescent="0.35">
      <c r="A311" s="25">
        <v>233</v>
      </c>
      <c r="B311" s="574" t="s">
        <v>2101</v>
      </c>
      <c r="C311" s="135">
        <v>1448.01</v>
      </c>
      <c r="D311" s="135">
        <v>53.8</v>
      </c>
      <c r="E311" s="135"/>
      <c r="F311" s="412">
        <f t="shared" si="37"/>
        <v>1501.81</v>
      </c>
      <c r="G311" s="556">
        <v>21</v>
      </c>
      <c r="H311" s="135">
        <v>1</v>
      </c>
      <c r="I311" s="135"/>
      <c r="J311" s="412">
        <f t="shared" si="36"/>
        <v>22</v>
      </c>
      <c r="K311" s="544">
        <f t="shared" si="34"/>
        <v>4.5871559633027525E-3</v>
      </c>
      <c r="L311" s="413">
        <f t="shared" si="33"/>
        <v>19.639678899082568</v>
      </c>
      <c r="M311" s="414">
        <f t="shared" si="35"/>
        <v>4.3207293577981654</v>
      </c>
      <c r="N311" s="545">
        <v>8.1432307382820355</v>
      </c>
      <c r="O311" s="546">
        <v>1.8359659250350771</v>
      </c>
      <c r="P311" s="547">
        <f t="shared" si="32"/>
        <v>2.2599133658850218E-2</v>
      </c>
    </row>
    <row r="312" spans="1:16" s="87" customFormat="1" x14ac:dyDescent="0.35">
      <c r="A312" s="25">
        <v>234</v>
      </c>
      <c r="B312" s="574" t="s">
        <v>2102</v>
      </c>
      <c r="C312" s="135">
        <v>938.2</v>
      </c>
      <c r="D312" s="135"/>
      <c r="E312" s="135">
        <v>31.8</v>
      </c>
      <c r="F312" s="412">
        <f t="shared" si="37"/>
        <v>970</v>
      </c>
      <c r="G312" s="556">
        <v>16</v>
      </c>
      <c r="H312" s="135"/>
      <c r="I312" s="135">
        <v>1</v>
      </c>
      <c r="J312" s="412">
        <f t="shared" si="36"/>
        <v>17</v>
      </c>
      <c r="K312" s="544">
        <f t="shared" si="34"/>
        <v>3.544620517097581E-3</v>
      </c>
      <c r="L312" s="413">
        <f t="shared" si="33"/>
        <v>15.176115512927437</v>
      </c>
      <c r="M312" s="414">
        <f t="shared" si="35"/>
        <v>3.3387454128440361</v>
      </c>
      <c r="N312" s="545">
        <v>6.2924964795815734</v>
      </c>
      <c r="O312" s="546">
        <v>1.4187009420725598</v>
      </c>
      <c r="P312" s="547">
        <f t="shared" si="32"/>
        <v>2.7037173554047018E-2</v>
      </c>
    </row>
    <row r="313" spans="1:16" s="87" customFormat="1" x14ac:dyDescent="0.35">
      <c r="A313" s="25">
        <v>235</v>
      </c>
      <c r="B313" s="574" t="s">
        <v>2103</v>
      </c>
      <c r="C313" s="135">
        <v>2158</v>
      </c>
      <c r="D313" s="135"/>
      <c r="E313" s="135"/>
      <c r="F313" s="412">
        <f t="shared" si="37"/>
        <v>2158</v>
      </c>
      <c r="G313" s="556">
        <v>29</v>
      </c>
      <c r="H313" s="135"/>
      <c r="I313" s="135"/>
      <c r="J313" s="412">
        <f t="shared" si="36"/>
        <v>29</v>
      </c>
      <c r="K313" s="544">
        <f t="shared" si="34"/>
        <v>6.0467055879899912E-3</v>
      </c>
      <c r="L313" s="413">
        <f t="shared" si="33"/>
        <v>25.888667639699747</v>
      </c>
      <c r="M313" s="414">
        <f t="shared" si="35"/>
        <v>5.6955068807339444</v>
      </c>
      <c r="N313" s="545">
        <v>10.734258700462684</v>
      </c>
      <c r="O313" s="546">
        <v>2.4201369011826017</v>
      </c>
      <c r="P313" s="547">
        <f t="shared" si="32"/>
        <v>2.0731496812826218E-2</v>
      </c>
    </row>
    <row r="314" spans="1:16" s="87" customFormat="1" x14ac:dyDescent="0.35">
      <c r="A314" s="25">
        <v>236</v>
      </c>
      <c r="B314" s="574" t="s">
        <v>2104</v>
      </c>
      <c r="C314" s="135">
        <v>700</v>
      </c>
      <c r="D314" s="135"/>
      <c r="E314" s="135">
        <v>29.1</v>
      </c>
      <c r="F314" s="412">
        <f t="shared" si="37"/>
        <v>729.1</v>
      </c>
      <c r="G314" s="556">
        <v>10</v>
      </c>
      <c r="H314" s="135"/>
      <c r="I314" s="135">
        <v>1</v>
      </c>
      <c r="J314" s="412">
        <f t="shared" si="36"/>
        <v>11</v>
      </c>
      <c r="K314" s="544">
        <f t="shared" si="34"/>
        <v>2.2935779816513763E-3</v>
      </c>
      <c r="L314" s="413">
        <f t="shared" si="33"/>
        <v>9.8198394495412842</v>
      </c>
      <c r="M314" s="414">
        <f t="shared" si="35"/>
        <v>2.1603646788990827</v>
      </c>
      <c r="N314" s="545">
        <v>4.0716153691410177</v>
      </c>
      <c r="O314" s="546">
        <v>0.91798296251753853</v>
      </c>
      <c r="P314" s="547">
        <f t="shared" si="32"/>
        <v>2.3274999945273517E-2</v>
      </c>
    </row>
    <row r="315" spans="1:16" s="87" customFormat="1" x14ac:dyDescent="0.35">
      <c r="A315" s="25">
        <v>237</v>
      </c>
      <c r="B315" s="574" t="s">
        <v>2105</v>
      </c>
      <c r="C315" s="135">
        <v>913.54</v>
      </c>
      <c r="D315" s="135">
        <v>123.3</v>
      </c>
      <c r="E315" s="135">
        <v>15.2</v>
      </c>
      <c r="F315" s="412">
        <f t="shared" si="37"/>
        <v>1052.04</v>
      </c>
      <c r="G315" s="556">
        <v>14</v>
      </c>
      <c r="H315" s="135">
        <v>2</v>
      </c>
      <c r="I315" s="135">
        <v>1</v>
      </c>
      <c r="J315" s="412">
        <f t="shared" si="36"/>
        <v>17</v>
      </c>
      <c r="K315" s="544">
        <f t="shared" si="34"/>
        <v>3.544620517097581E-3</v>
      </c>
      <c r="L315" s="413">
        <f t="shared" si="33"/>
        <v>15.176115512927437</v>
      </c>
      <c r="M315" s="414">
        <f t="shared" si="35"/>
        <v>3.3387454128440361</v>
      </c>
      <c r="N315" s="545">
        <v>6.2924964795815734</v>
      </c>
      <c r="O315" s="546">
        <v>1.4187009420725598</v>
      </c>
      <c r="P315" s="547">
        <f t="shared" si="32"/>
        <v>2.4928765396206996E-2</v>
      </c>
    </row>
    <row r="316" spans="1:16" s="87" customFormat="1" x14ac:dyDescent="0.35">
      <c r="A316" s="25">
        <v>238</v>
      </c>
      <c r="B316" s="574" t="s">
        <v>2106</v>
      </c>
      <c r="C316" s="135">
        <v>608.6</v>
      </c>
      <c r="D316" s="135"/>
      <c r="E316" s="135"/>
      <c r="F316" s="412">
        <f t="shared" si="37"/>
        <v>608.6</v>
      </c>
      <c r="G316" s="556">
        <v>13</v>
      </c>
      <c r="H316" s="135"/>
      <c r="I316" s="135"/>
      <c r="J316" s="412">
        <f t="shared" si="36"/>
        <v>13</v>
      </c>
      <c r="K316" s="544">
        <f t="shared" si="34"/>
        <v>2.7105921601334442E-3</v>
      </c>
      <c r="L316" s="413">
        <f t="shared" si="33"/>
        <v>11.605264804003335</v>
      </c>
      <c r="M316" s="414">
        <f t="shared" si="35"/>
        <v>2.5531582568807338</v>
      </c>
      <c r="N316" s="545">
        <v>4.8119090726212033</v>
      </c>
      <c r="O316" s="546">
        <v>1.0848889557025456</v>
      </c>
      <c r="P316" s="547">
        <f t="shared" si="32"/>
        <v>3.2953041553085476E-2</v>
      </c>
    </row>
    <row r="317" spans="1:16" s="87" customFormat="1" x14ac:dyDescent="0.35">
      <c r="A317" s="25">
        <v>239</v>
      </c>
      <c r="B317" s="574" t="s">
        <v>2107</v>
      </c>
      <c r="C317" s="135">
        <v>415.8</v>
      </c>
      <c r="D317" s="135"/>
      <c r="E317" s="135"/>
      <c r="F317" s="412">
        <f t="shared" si="37"/>
        <v>415.8</v>
      </c>
      <c r="G317" s="556">
        <v>9</v>
      </c>
      <c r="H317" s="135"/>
      <c r="I317" s="135"/>
      <c r="J317" s="412">
        <f t="shared" si="36"/>
        <v>9</v>
      </c>
      <c r="K317" s="544">
        <f t="shared" si="34"/>
        <v>1.8765638031693077E-3</v>
      </c>
      <c r="L317" s="413">
        <f t="shared" si="33"/>
        <v>8.0344140950792315</v>
      </c>
      <c r="M317" s="414">
        <f t="shared" si="35"/>
        <v>1.7675711009174309</v>
      </c>
      <c r="N317" s="545">
        <v>3.3313216656608331</v>
      </c>
      <c r="O317" s="546">
        <v>0.75107696933253154</v>
      </c>
      <c r="P317" s="547">
        <f t="shared" si="32"/>
        <v>3.3391976505507522E-2</v>
      </c>
    </row>
    <row r="318" spans="1:16" s="87" customFormat="1" x14ac:dyDescent="0.35">
      <c r="A318" s="25">
        <v>240</v>
      </c>
      <c r="B318" s="574" t="s">
        <v>2108</v>
      </c>
      <c r="C318" s="135">
        <v>460.4</v>
      </c>
      <c r="D318" s="135"/>
      <c r="E318" s="135"/>
      <c r="F318" s="412">
        <f t="shared" si="37"/>
        <v>460.4</v>
      </c>
      <c r="G318" s="556">
        <v>9</v>
      </c>
      <c r="H318" s="135"/>
      <c r="I318" s="135"/>
      <c r="J318" s="412">
        <f t="shared" si="36"/>
        <v>9</v>
      </c>
      <c r="K318" s="544">
        <f t="shared" si="34"/>
        <v>1.8765638031693077E-3</v>
      </c>
      <c r="L318" s="413">
        <f t="shared" si="33"/>
        <v>8.0344140950792315</v>
      </c>
      <c r="M318" s="414">
        <f t="shared" si="35"/>
        <v>1.7675711009174309</v>
      </c>
      <c r="N318" s="545">
        <v>3.3313216656608331</v>
      </c>
      <c r="O318" s="546">
        <v>0.75107696933253154</v>
      </c>
      <c r="P318" s="547">
        <f t="shared" ref="P318:P378" si="38">(L318+M318+N318+O318)/F318</f>
        <v>3.0157219441768086E-2</v>
      </c>
    </row>
    <row r="319" spans="1:16" s="87" customFormat="1" x14ac:dyDescent="0.35">
      <c r="A319" s="25">
        <v>241</v>
      </c>
      <c r="B319" s="574" t="s">
        <v>2109</v>
      </c>
      <c r="C319" s="135">
        <v>485</v>
      </c>
      <c r="D319" s="135">
        <v>37.9</v>
      </c>
      <c r="E319" s="135">
        <v>50.1</v>
      </c>
      <c r="F319" s="412">
        <f t="shared" si="37"/>
        <v>573</v>
      </c>
      <c r="G319" s="556">
        <v>11</v>
      </c>
      <c r="H319" s="135">
        <v>1</v>
      </c>
      <c r="I319" s="135">
        <v>2</v>
      </c>
      <c r="J319" s="412">
        <f t="shared" si="36"/>
        <v>14</v>
      </c>
      <c r="K319" s="544">
        <f t="shared" si="34"/>
        <v>2.9190992493744786E-3</v>
      </c>
      <c r="L319" s="413">
        <f t="shared" si="33"/>
        <v>12.497977481234361</v>
      </c>
      <c r="M319" s="414">
        <f t="shared" si="35"/>
        <v>2.7495550458715594</v>
      </c>
      <c r="N319" s="545">
        <v>5.1820559243612951</v>
      </c>
      <c r="O319" s="546">
        <v>1.1683419522950491</v>
      </c>
      <c r="P319" s="547">
        <f t="shared" si="38"/>
        <v>3.7692723217735195E-2</v>
      </c>
    </row>
    <row r="320" spans="1:16" s="87" customFormat="1" x14ac:dyDescent="0.35">
      <c r="A320" s="25">
        <v>242</v>
      </c>
      <c r="B320" s="574" t="s">
        <v>2110</v>
      </c>
      <c r="C320" s="135">
        <v>791.22</v>
      </c>
      <c r="D320" s="135"/>
      <c r="E320" s="135"/>
      <c r="F320" s="412">
        <f t="shared" si="37"/>
        <v>791.22</v>
      </c>
      <c r="G320" s="556">
        <v>17</v>
      </c>
      <c r="H320" s="135"/>
      <c r="I320" s="135"/>
      <c r="J320" s="412">
        <f t="shared" si="36"/>
        <v>17</v>
      </c>
      <c r="K320" s="544">
        <f t="shared" si="34"/>
        <v>3.544620517097581E-3</v>
      </c>
      <c r="L320" s="413">
        <f t="shared" si="33"/>
        <v>15.176115512927437</v>
      </c>
      <c r="M320" s="414">
        <f t="shared" si="35"/>
        <v>3.3387454128440361</v>
      </c>
      <c r="N320" s="545">
        <v>6.2924964795815734</v>
      </c>
      <c r="O320" s="546">
        <v>1.4187009420725598</v>
      </c>
      <c r="P320" s="547">
        <f t="shared" si="38"/>
        <v>3.3146354171312155E-2</v>
      </c>
    </row>
    <row r="321" spans="1:16" s="87" customFormat="1" x14ac:dyDescent="0.35">
      <c r="A321" s="25">
        <v>243</v>
      </c>
      <c r="B321" s="574" t="s">
        <v>2111</v>
      </c>
      <c r="C321" s="135">
        <v>765.5</v>
      </c>
      <c r="D321" s="135"/>
      <c r="E321" s="135"/>
      <c r="F321" s="412">
        <f t="shared" si="37"/>
        <v>765.5</v>
      </c>
      <c r="G321" s="556">
        <v>19</v>
      </c>
      <c r="H321" s="135"/>
      <c r="I321" s="135"/>
      <c r="J321" s="412">
        <f t="shared" si="36"/>
        <v>19</v>
      </c>
      <c r="K321" s="544">
        <f t="shared" si="34"/>
        <v>3.9616346955796498E-3</v>
      </c>
      <c r="L321" s="413">
        <f t="shared" si="33"/>
        <v>16.961540867389491</v>
      </c>
      <c r="M321" s="414">
        <f t="shared" si="35"/>
        <v>3.7315389908256882</v>
      </c>
      <c r="N321" s="545">
        <v>7.0327901830617581</v>
      </c>
      <c r="O321" s="546">
        <v>1.5856069352575666</v>
      </c>
      <c r="P321" s="547">
        <f t="shared" si="38"/>
        <v>3.8290629623167212E-2</v>
      </c>
    </row>
    <row r="322" spans="1:16" s="87" customFormat="1" x14ac:dyDescent="0.35">
      <c r="A322" s="25">
        <v>244</v>
      </c>
      <c r="B322" s="574" t="s">
        <v>2112</v>
      </c>
      <c r="C322" s="135">
        <v>777.3</v>
      </c>
      <c r="D322" s="135"/>
      <c r="E322" s="135">
        <v>28.9</v>
      </c>
      <c r="F322" s="412">
        <f t="shared" si="37"/>
        <v>806.19999999999993</v>
      </c>
      <c r="G322" s="556">
        <v>20</v>
      </c>
      <c r="H322" s="135"/>
      <c r="I322" s="135">
        <v>1</v>
      </c>
      <c r="J322" s="412">
        <f t="shared" si="36"/>
        <v>21</v>
      </c>
      <c r="K322" s="544">
        <f t="shared" si="34"/>
        <v>4.3786488740617177E-3</v>
      </c>
      <c r="L322" s="413">
        <f t="shared" si="33"/>
        <v>18.74696622185154</v>
      </c>
      <c r="M322" s="414">
        <f t="shared" si="35"/>
        <v>4.1243325688073389</v>
      </c>
      <c r="N322" s="545">
        <v>7.7730838865419436</v>
      </c>
      <c r="O322" s="546">
        <v>1.7525129284425736</v>
      </c>
      <c r="P322" s="547">
        <f t="shared" si="38"/>
        <v>4.0184688173708009E-2</v>
      </c>
    </row>
    <row r="323" spans="1:16" s="87" customFormat="1" x14ac:dyDescent="0.35">
      <c r="A323" s="25">
        <v>245</v>
      </c>
      <c r="B323" s="574" t="s">
        <v>2113</v>
      </c>
      <c r="C323" s="135">
        <v>723.6</v>
      </c>
      <c r="D323" s="135"/>
      <c r="E323" s="135">
        <v>29.4</v>
      </c>
      <c r="F323" s="412">
        <f t="shared" si="37"/>
        <v>753</v>
      </c>
      <c r="G323" s="556">
        <v>18</v>
      </c>
      <c r="H323" s="135"/>
      <c r="I323" s="135">
        <v>1</v>
      </c>
      <c r="J323" s="412">
        <f t="shared" si="36"/>
        <v>19</v>
      </c>
      <c r="K323" s="544">
        <f t="shared" si="34"/>
        <v>3.9616346955796498E-3</v>
      </c>
      <c r="L323" s="413">
        <f t="shared" si="33"/>
        <v>16.961540867389491</v>
      </c>
      <c r="M323" s="414">
        <f t="shared" si="35"/>
        <v>3.7315389908256882</v>
      </c>
      <c r="N323" s="545">
        <v>7.0327901830617581</v>
      </c>
      <c r="O323" s="546">
        <v>1.5856069352575666</v>
      </c>
      <c r="P323" s="547">
        <f t="shared" si="38"/>
        <v>3.8926264245065741E-2</v>
      </c>
    </row>
    <row r="324" spans="1:16" s="87" customFormat="1" x14ac:dyDescent="0.35">
      <c r="A324" s="25">
        <v>246</v>
      </c>
      <c r="B324" s="574" t="s">
        <v>2114</v>
      </c>
      <c r="C324" s="135">
        <v>579.6</v>
      </c>
      <c r="D324" s="135"/>
      <c r="E324" s="135">
        <v>32.6</v>
      </c>
      <c r="F324" s="412">
        <f t="shared" si="37"/>
        <v>612.20000000000005</v>
      </c>
      <c r="G324" s="556">
        <v>15</v>
      </c>
      <c r="H324" s="135"/>
      <c r="I324" s="135">
        <v>1</v>
      </c>
      <c r="J324" s="412">
        <f t="shared" si="36"/>
        <v>16</v>
      </c>
      <c r="K324" s="544">
        <f t="shared" si="34"/>
        <v>3.336113427856547E-3</v>
      </c>
      <c r="L324" s="413">
        <f t="shared" si="33"/>
        <v>14.283402835696412</v>
      </c>
      <c r="M324" s="414">
        <f t="shared" si="35"/>
        <v>3.1423486238532106</v>
      </c>
      <c r="N324" s="545">
        <v>5.9223496278414807</v>
      </c>
      <c r="O324" s="546">
        <v>1.3352479454800561</v>
      </c>
      <c r="P324" s="547">
        <f t="shared" si="38"/>
        <v>4.0319093487211952E-2</v>
      </c>
    </row>
    <row r="325" spans="1:16" s="87" customFormat="1" x14ac:dyDescent="0.35">
      <c r="A325" s="25">
        <v>247</v>
      </c>
      <c r="B325" s="574" t="s">
        <v>2115</v>
      </c>
      <c r="C325" s="135">
        <v>611.79999999999995</v>
      </c>
      <c r="D325" s="135"/>
      <c r="E325" s="135"/>
      <c r="F325" s="412">
        <f t="shared" si="37"/>
        <v>611.79999999999995</v>
      </c>
      <c r="G325" s="556">
        <v>13</v>
      </c>
      <c r="H325" s="135"/>
      <c r="I325" s="135"/>
      <c r="J325" s="412">
        <f t="shared" si="36"/>
        <v>13</v>
      </c>
      <c r="K325" s="544">
        <f t="shared" si="34"/>
        <v>2.7105921601334442E-3</v>
      </c>
      <c r="L325" s="413">
        <f t="shared" si="33"/>
        <v>11.605264804003335</v>
      </c>
      <c r="M325" s="414">
        <f t="shared" si="35"/>
        <v>2.5531582568807338</v>
      </c>
      <c r="N325" s="545">
        <v>4.8119090726212033</v>
      </c>
      <c r="O325" s="546">
        <v>1.0848889557025456</v>
      </c>
      <c r="P325" s="547">
        <f t="shared" si="38"/>
        <v>3.2780681741104642E-2</v>
      </c>
    </row>
    <row r="326" spans="1:16" s="87" customFormat="1" x14ac:dyDescent="0.35">
      <c r="A326" s="25">
        <v>248</v>
      </c>
      <c r="B326" s="574" t="s">
        <v>2116</v>
      </c>
      <c r="C326" s="135">
        <v>510.4</v>
      </c>
      <c r="D326" s="135"/>
      <c r="E326" s="135"/>
      <c r="F326" s="412">
        <f t="shared" si="37"/>
        <v>510.4</v>
      </c>
      <c r="G326" s="556">
        <v>8</v>
      </c>
      <c r="H326" s="135"/>
      <c r="I326" s="135"/>
      <c r="J326" s="412">
        <f t="shared" si="36"/>
        <v>8</v>
      </c>
      <c r="K326" s="544">
        <f t="shared" si="34"/>
        <v>1.6680567139282735E-3</v>
      </c>
      <c r="L326" s="413">
        <f t="shared" si="33"/>
        <v>7.1417014178482061</v>
      </c>
      <c r="M326" s="414">
        <f t="shared" si="35"/>
        <v>1.5711743119266053</v>
      </c>
      <c r="N326" s="545">
        <v>2.9611748139207403</v>
      </c>
      <c r="O326" s="546">
        <v>0.66762397274002805</v>
      </c>
      <c r="P326" s="547">
        <f t="shared" si="38"/>
        <v>2.4180396779850274E-2</v>
      </c>
    </row>
    <row r="327" spans="1:16" s="87" customFormat="1" x14ac:dyDescent="0.35">
      <c r="A327" s="25">
        <v>249</v>
      </c>
      <c r="B327" s="574" t="s">
        <v>2117</v>
      </c>
      <c r="C327" s="135">
        <v>564</v>
      </c>
      <c r="D327" s="135">
        <v>87.5</v>
      </c>
      <c r="E327" s="135"/>
      <c r="F327" s="412">
        <f t="shared" si="37"/>
        <v>651.5</v>
      </c>
      <c r="G327" s="556">
        <v>12</v>
      </c>
      <c r="H327" s="135">
        <v>2</v>
      </c>
      <c r="I327" s="135"/>
      <c r="J327" s="412">
        <f t="shared" si="36"/>
        <v>14</v>
      </c>
      <c r="K327" s="544">
        <f t="shared" si="34"/>
        <v>2.9190992493744786E-3</v>
      </c>
      <c r="L327" s="413">
        <f t="shared" ref="L327:L390" si="39">K327*4281.45</f>
        <v>12.497977481234361</v>
      </c>
      <c r="M327" s="414">
        <f t="shared" si="35"/>
        <v>2.7495550458715594</v>
      </c>
      <c r="N327" s="545">
        <v>5.1820559243612951</v>
      </c>
      <c r="O327" s="546">
        <v>1.1683419522950491</v>
      </c>
      <c r="P327" s="547">
        <f t="shared" si="38"/>
        <v>3.3151082737931339E-2</v>
      </c>
    </row>
    <row r="328" spans="1:16" s="87" customFormat="1" x14ac:dyDescent="0.35">
      <c r="A328" s="25">
        <v>250</v>
      </c>
      <c r="B328" s="583" t="s">
        <v>2118</v>
      </c>
      <c r="C328" s="135">
        <v>699.7</v>
      </c>
      <c r="D328" s="135">
        <v>90.2</v>
      </c>
      <c r="E328" s="135"/>
      <c r="F328" s="412">
        <f t="shared" si="37"/>
        <v>789.90000000000009</v>
      </c>
      <c r="G328" s="556">
        <v>13</v>
      </c>
      <c r="H328" s="135">
        <v>2</v>
      </c>
      <c r="I328" s="135"/>
      <c r="J328" s="412">
        <f t="shared" si="36"/>
        <v>15</v>
      </c>
      <c r="K328" s="544">
        <f t="shared" si="34"/>
        <v>3.127606338615513E-3</v>
      </c>
      <c r="L328" s="413">
        <f t="shared" si="39"/>
        <v>13.390690158465388</v>
      </c>
      <c r="M328" s="414">
        <f t="shared" si="35"/>
        <v>2.9459518348623854</v>
      </c>
      <c r="N328" s="545">
        <v>5.5522027761013879</v>
      </c>
      <c r="O328" s="546">
        <v>1.2517949488875526</v>
      </c>
      <c r="P328" s="547">
        <f t="shared" si="38"/>
        <v>2.9295657321580851E-2</v>
      </c>
    </row>
    <row r="329" spans="1:16" s="87" customFormat="1" x14ac:dyDescent="0.35">
      <c r="A329" s="25">
        <v>251</v>
      </c>
      <c r="B329" s="574" t="s">
        <v>2119</v>
      </c>
      <c r="C329" s="135">
        <v>770.6</v>
      </c>
      <c r="D329" s="135"/>
      <c r="E329" s="135"/>
      <c r="F329" s="412">
        <f t="shared" si="37"/>
        <v>770.6</v>
      </c>
      <c r="G329" s="556">
        <v>17</v>
      </c>
      <c r="H329" s="135"/>
      <c r="I329" s="135"/>
      <c r="J329" s="412">
        <f t="shared" si="36"/>
        <v>17</v>
      </c>
      <c r="K329" s="544">
        <f t="shared" si="34"/>
        <v>3.544620517097581E-3</v>
      </c>
      <c r="L329" s="413">
        <f t="shared" si="39"/>
        <v>15.176115512927437</v>
      </c>
      <c r="M329" s="414">
        <f t="shared" si="35"/>
        <v>3.3387454128440361</v>
      </c>
      <c r="N329" s="545">
        <v>6.2924964795815734</v>
      </c>
      <c r="O329" s="546">
        <v>1.4187009420725598</v>
      </c>
      <c r="P329" s="547">
        <f t="shared" si="38"/>
        <v>3.4033296583734239E-2</v>
      </c>
    </row>
    <row r="330" spans="1:16" s="87" customFormat="1" x14ac:dyDescent="0.35">
      <c r="A330" s="25">
        <v>252</v>
      </c>
      <c r="B330" s="574" t="s">
        <v>2120</v>
      </c>
      <c r="C330" s="135">
        <v>958.2</v>
      </c>
      <c r="D330" s="135"/>
      <c r="E330" s="135"/>
      <c r="F330" s="412">
        <f t="shared" si="37"/>
        <v>958.2</v>
      </c>
      <c r="G330" s="556">
        <v>16</v>
      </c>
      <c r="H330" s="135"/>
      <c r="I330" s="135"/>
      <c r="J330" s="412">
        <f t="shared" si="36"/>
        <v>16</v>
      </c>
      <c r="K330" s="544">
        <f t="shared" si="34"/>
        <v>3.336113427856547E-3</v>
      </c>
      <c r="L330" s="413">
        <f t="shared" si="39"/>
        <v>14.283402835696412</v>
      </c>
      <c r="M330" s="414">
        <f t="shared" si="35"/>
        <v>3.1423486238532106</v>
      </c>
      <c r="N330" s="545">
        <v>5.9223496278414807</v>
      </c>
      <c r="O330" s="546">
        <v>1.3352479454800561</v>
      </c>
      <c r="P330" s="547">
        <f t="shared" si="38"/>
        <v>2.5760122138250009E-2</v>
      </c>
    </row>
    <row r="331" spans="1:16" s="87" customFormat="1" x14ac:dyDescent="0.35">
      <c r="A331" s="25">
        <v>253</v>
      </c>
      <c r="B331" s="574" t="s">
        <v>2121</v>
      </c>
      <c r="C331" s="135">
        <v>950.92</v>
      </c>
      <c r="D331" s="135">
        <v>124.7</v>
      </c>
      <c r="E331" s="135">
        <v>118.8</v>
      </c>
      <c r="F331" s="412">
        <f t="shared" si="37"/>
        <v>1194.4199999999998</v>
      </c>
      <c r="G331" s="556">
        <v>14</v>
      </c>
      <c r="H331" s="135">
        <v>1</v>
      </c>
      <c r="I331" s="135">
        <v>2</v>
      </c>
      <c r="J331" s="412">
        <f t="shared" si="36"/>
        <v>17</v>
      </c>
      <c r="K331" s="544">
        <f t="shared" si="34"/>
        <v>3.544620517097581E-3</v>
      </c>
      <c r="L331" s="413">
        <f t="shared" si="39"/>
        <v>15.176115512927437</v>
      </c>
      <c r="M331" s="414">
        <f t="shared" si="35"/>
        <v>3.3387454128440361</v>
      </c>
      <c r="N331" s="545">
        <v>6.2924964795815734</v>
      </c>
      <c r="O331" s="546">
        <v>0.26015213469633192</v>
      </c>
      <c r="P331" s="547">
        <f t="shared" si="38"/>
        <v>2.0987181678178011E-2</v>
      </c>
    </row>
    <row r="332" spans="1:16" s="87" customFormat="1" x14ac:dyDescent="0.35">
      <c r="A332" s="25">
        <v>254</v>
      </c>
      <c r="B332" s="574" t="s">
        <v>2122</v>
      </c>
      <c r="C332" s="135">
        <v>290.51</v>
      </c>
      <c r="D332" s="135">
        <v>32.65</v>
      </c>
      <c r="E332" s="135">
        <v>114.7</v>
      </c>
      <c r="F332" s="412">
        <f t="shared" si="37"/>
        <v>437.85999999999996</v>
      </c>
      <c r="G332" s="556">
        <v>8</v>
      </c>
      <c r="H332" s="135">
        <v>1</v>
      </c>
      <c r="I332" s="135">
        <v>3</v>
      </c>
      <c r="J332" s="412">
        <f t="shared" si="36"/>
        <v>12</v>
      </c>
      <c r="K332" s="544">
        <f t="shared" si="34"/>
        <v>2.5020850708924102E-3</v>
      </c>
      <c r="L332" s="413">
        <f t="shared" si="39"/>
        <v>10.712552126772309</v>
      </c>
      <c r="M332" s="414">
        <f t="shared" si="35"/>
        <v>2.3567614678899078</v>
      </c>
      <c r="N332" s="545">
        <v>4.4417622208811105</v>
      </c>
      <c r="O332" s="546">
        <v>1.0014359591100421</v>
      </c>
      <c r="P332" s="547">
        <f t="shared" si="38"/>
        <v>4.2279522620594187E-2</v>
      </c>
    </row>
    <row r="333" spans="1:16" s="87" customFormat="1" x14ac:dyDescent="0.35">
      <c r="A333" s="25">
        <v>255</v>
      </c>
      <c r="B333" s="574" t="s">
        <v>2123</v>
      </c>
      <c r="C333" s="135">
        <v>612.5</v>
      </c>
      <c r="D333" s="135">
        <v>100</v>
      </c>
      <c r="E333" s="135"/>
      <c r="F333" s="412">
        <f t="shared" si="37"/>
        <v>712.5</v>
      </c>
      <c r="G333" s="556">
        <v>13</v>
      </c>
      <c r="H333" s="135">
        <v>1</v>
      </c>
      <c r="I333" s="135"/>
      <c r="J333" s="412">
        <f t="shared" si="36"/>
        <v>14</v>
      </c>
      <c r="K333" s="544">
        <f t="shared" si="34"/>
        <v>2.9190992493744786E-3</v>
      </c>
      <c r="L333" s="413">
        <f t="shared" si="39"/>
        <v>12.497977481234361</v>
      </c>
      <c r="M333" s="414">
        <f t="shared" si="35"/>
        <v>2.7495550458715594</v>
      </c>
      <c r="N333" s="545">
        <v>5.1820559243612951</v>
      </c>
      <c r="O333" s="546">
        <v>1.1683419522950491</v>
      </c>
      <c r="P333" s="547">
        <f t="shared" si="38"/>
        <v>3.0312884777210197E-2</v>
      </c>
    </row>
    <row r="334" spans="1:16" s="87" customFormat="1" x14ac:dyDescent="0.35">
      <c r="A334" s="25">
        <v>256</v>
      </c>
      <c r="B334" s="574" t="s">
        <v>2124</v>
      </c>
      <c r="C334" s="135">
        <v>1001.86</v>
      </c>
      <c r="D334" s="135">
        <v>33.200000000000003</v>
      </c>
      <c r="E334" s="135"/>
      <c r="F334" s="412">
        <f t="shared" si="37"/>
        <v>1035.06</v>
      </c>
      <c r="G334" s="556">
        <v>17</v>
      </c>
      <c r="H334" s="135">
        <v>1</v>
      </c>
      <c r="I334" s="135"/>
      <c r="J334" s="412">
        <f t="shared" si="36"/>
        <v>18</v>
      </c>
      <c r="K334" s="544">
        <f t="shared" si="34"/>
        <v>3.7531276063386154E-3</v>
      </c>
      <c r="L334" s="413">
        <f t="shared" si="39"/>
        <v>16.068828190158463</v>
      </c>
      <c r="M334" s="414">
        <f t="shared" si="35"/>
        <v>3.5351422018348617</v>
      </c>
      <c r="N334" s="545">
        <v>6.6626433313216662</v>
      </c>
      <c r="O334" s="546">
        <v>1.5021539386650631</v>
      </c>
      <c r="P334" s="547">
        <f t="shared" si="38"/>
        <v>2.6828171953297446E-2</v>
      </c>
    </row>
    <row r="335" spans="1:16" s="87" customFormat="1" x14ac:dyDescent="0.35">
      <c r="A335" s="25">
        <v>257</v>
      </c>
      <c r="B335" s="574" t="s">
        <v>2125</v>
      </c>
      <c r="C335" s="135">
        <v>592</v>
      </c>
      <c r="D335" s="135"/>
      <c r="E335" s="135">
        <v>92.4</v>
      </c>
      <c r="F335" s="412">
        <f t="shared" si="37"/>
        <v>684.4</v>
      </c>
      <c r="G335" s="556">
        <v>13</v>
      </c>
      <c r="H335" s="135"/>
      <c r="I335" s="135">
        <v>1</v>
      </c>
      <c r="J335" s="412">
        <f t="shared" si="36"/>
        <v>14</v>
      </c>
      <c r="K335" s="544">
        <f t="shared" si="34"/>
        <v>2.9190992493744786E-3</v>
      </c>
      <c r="L335" s="413">
        <f t="shared" si="39"/>
        <v>12.497977481234361</v>
      </c>
      <c r="M335" s="414">
        <f t="shared" si="35"/>
        <v>2.7495550458715594</v>
      </c>
      <c r="N335" s="545">
        <v>5.1820559243612951</v>
      </c>
      <c r="O335" s="546">
        <v>1.1683419522950491</v>
      </c>
      <c r="P335" s="547">
        <f t="shared" si="38"/>
        <v>3.1557466983872393E-2</v>
      </c>
    </row>
    <row r="336" spans="1:16" s="87" customFormat="1" x14ac:dyDescent="0.35">
      <c r="A336" s="25">
        <v>258</v>
      </c>
      <c r="B336" s="574" t="s">
        <v>2126</v>
      </c>
      <c r="C336" s="135">
        <v>796.45</v>
      </c>
      <c r="D336" s="135">
        <v>32.4</v>
      </c>
      <c r="E336" s="135">
        <v>30</v>
      </c>
      <c r="F336" s="412">
        <f t="shared" si="37"/>
        <v>858.85</v>
      </c>
      <c r="G336" s="556">
        <v>16</v>
      </c>
      <c r="H336" s="135">
        <v>1</v>
      </c>
      <c r="I336" s="135">
        <v>1</v>
      </c>
      <c r="J336" s="412">
        <f t="shared" si="36"/>
        <v>18</v>
      </c>
      <c r="K336" s="544">
        <f t="shared" si="34"/>
        <v>3.7531276063386154E-3</v>
      </c>
      <c r="L336" s="413">
        <f t="shared" si="39"/>
        <v>16.068828190158463</v>
      </c>
      <c r="M336" s="414">
        <f t="shared" si="35"/>
        <v>3.5351422018348617</v>
      </c>
      <c r="N336" s="545">
        <v>6.6626433313216662</v>
      </c>
      <c r="O336" s="546">
        <v>1.5021539386650631</v>
      </c>
      <c r="P336" s="547">
        <f t="shared" si="38"/>
        <v>3.2332500043057641E-2</v>
      </c>
    </row>
    <row r="337" spans="1:21" s="87" customFormat="1" x14ac:dyDescent="0.35">
      <c r="A337" s="25">
        <v>259</v>
      </c>
      <c r="B337" s="574" t="s">
        <v>2127</v>
      </c>
      <c r="C337" s="135">
        <v>711</v>
      </c>
      <c r="D337" s="135"/>
      <c r="E337" s="135">
        <v>116.7</v>
      </c>
      <c r="F337" s="412">
        <f t="shared" si="37"/>
        <v>827.7</v>
      </c>
      <c r="G337" s="556">
        <v>14</v>
      </c>
      <c r="H337" s="135"/>
      <c r="I337" s="135">
        <v>2</v>
      </c>
      <c r="J337" s="412">
        <f t="shared" si="36"/>
        <v>16</v>
      </c>
      <c r="K337" s="544">
        <f t="shared" si="34"/>
        <v>3.336113427856547E-3</v>
      </c>
      <c r="L337" s="413">
        <f t="shared" si="39"/>
        <v>14.283402835696412</v>
      </c>
      <c r="M337" s="414">
        <f t="shared" si="35"/>
        <v>3.1423486238532106</v>
      </c>
      <c r="N337" s="545">
        <v>5.9223496278414807</v>
      </c>
      <c r="O337" s="546">
        <v>1.3352479454800561</v>
      </c>
      <c r="P337" s="547">
        <f t="shared" si="38"/>
        <v>2.9821612942939661E-2</v>
      </c>
    </row>
    <row r="338" spans="1:21" s="87" customFormat="1" x14ac:dyDescent="0.35">
      <c r="A338" s="25">
        <v>260</v>
      </c>
      <c r="B338" s="583" t="s">
        <v>2128</v>
      </c>
      <c r="C338" s="135">
        <v>837.19</v>
      </c>
      <c r="D338" s="135"/>
      <c r="E338" s="135"/>
      <c r="F338" s="412">
        <f t="shared" si="37"/>
        <v>837.19</v>
      </c>
      <c r="G338" s="556">
        <v>14</v>
      </c>
      <c r="H338" s="135"/>
      <c r="I338" s="135"/>
      <c r="J338" s="412">
        <f t="shared" si="36"/>
        <v>14</v>
      </c>
      <c r="K338" s="544">
        <f t="shared" si="34"/>
        <v>2.9190992493744786E-3</v>
      </c>
      <c r="L338" s="413">
        <f t="shared" si="39"/>
        <v>12.497977481234361</v>
      </c>
      <c r="M338" s="414">
        <f t="shared" si="35"/>
        <v>2.7495550458715594</v>
      </c>
      <c r="N338" s="545">
        <v>5.1820559243612951</v>
      </c>
      <c r="O338" s="546">
        <v>1.1683419522950491</v>
      </c>
      <c r="P338" s="547">
        <f t="shared" si="38"/>
        <v>2.5798122772324402E-2</v>
      </c>
    </row>
    <row r="339" spans="1:21" s="87" customFormat="1" x14ac:dyDescent="0.35">
      <c r="A339" s="25">
        <v>261</v>
      </c>
      <c r="B339" s="574" t="s">
        <v>2129</v>
      </c>
      <c r="C339" s="135">
        <v>325.10000000000002</v>
      </c>
      <c r="D339" s="135"/>
      <c r="E339" s="135"/>
      <c r="F339" s="412">
        <f t="shared" si="37"/>
        <v>325.10000000000002</v>
      </c>
      <c r="G339" s="556">
        <v>7</v>
      </c>
      <c r="H339" s="135"/>
      <c r="I339" s="135"/>
      <c r="J339" s="412">
        <f t="shared" si="36"/>
        <v>7</v>
      </c>
      <c r="K339" s="544">
        <f t="shared" si="34"/>
        <v>1.4595496246872393E-3</v>
      </c>
      <c r="L339" s="413">
        <f t="shared" si="39"/>
        <v>6.2489887406171807</v>
      </c>
      <c r="M339" s="414">
        <f t="shared" si="35"/>
        <v>1.3747775229357797</v>
      </c>
      <c r="N339" s="545">
        <v>2.5910279621806476</v>
      </c>
      <c r="O339" s="546">
        <v>0.58417097614752456</v>
      </c>
      <c r="P339" s="547">
        <f t="shared" si="38"/>
        <v>3.3217364509016092E-2</v>
      </c>
    </row>
    <row r="340" spans="1:21" s="87" customFormat="1" x14ac:dyDescent="0.35">
      <c r="A340" s="25">
        <v>262</v>
      </c>
      <c r="B340" s="574" t="s">
        <v>2130</v>
      </c>
      <c r="C340" s="135">
        <v>456.1</v>
      </c>
      <c r="D340" s="135"/>
      <c r="E340" s="135">
        <v>56.9</v>
      </c>
      <c r="F340" s="412">
        <f t="shared" si="37"/>
        <v>513</v>
      </c>
      <c r="G340" s="556">
        <v>9</v>
      </c>
      <c r="H340" s="135"/>
      <c r="I340" s="135">
        <v>1</v>
      </c>
      <c r="J340" s="412">
        <f t="shared" si="36"/>
        <v>10</v>
      </c>
      <c r="K340" s="544">
        <f t="shared" ref="K340:K347" si="40">1/4796*J340</f>
        <v>2.0850708924103419E-3</v>
      </c>
      <c r="L340" s="413">
        <f t="shared" si="39"/>
        <v>8.9271267723102579</v>
      </c>
      <c r="M340" s="414">
        <f t="shared" si="35"/>
        <v>1.9639678899082567</v>
      </c>
      <c r="N340" s="545">
        <v>3.7014685174009259</v>
      </c>
      <c r="O340" s="546">
        <v>0.83452996592503514</v>
      </c>
      <c r="P340" s="547">
        <f t="shared" si="38"/>
        <v>3.0072306326597419E-2</v>
      </c>
    </row>
    <row r="341" spans="1:21" s="87" customFormat="1" x14ac:dyDescent="0.35">
      <c r="A341" s="25">
        <v>263</v>
      </c>
      <c r="B341" s="574" t="s">
        <v>2131</v>
      </c>
      <c r="C341" s="135">
        <v>1004.92</v>
      </c>
      <c r="D341" s="135"/>
      <c r="E341" s="135">
        <v>18.5</v>
      </c>
      <c r="F341" s="412">
        <f t="shared" si="37"/>
        <v>1023.42</v>
      </c>
      <c r="G341" s="556">
        <v>16</v>
      </c>
      <c r="H341" s="135"/>
      <c r="I341" s="135">
        <v>1</v>
      </c>
      <c r="J341" s="412">
        <f t="shared" si="36"/>
        <v>17</v>
      </c>
      <c r="K341" s="544">
        <f t="shared" si="40"/>
        <v>3.544620517097581E-3</v>
      </c>
      <c r="L341" s="413">
        <f t="shared" si="39"/>
        <v>15.176115512927437</v>
      </c>
      <c r="M341" s="414">
        <f t="shared" si="35"/>
        <v>3.3387454128440361</v>
      </c>
      <c r="N341" s="545">
        <v>6.2924964795815734</v>
      </c>
      <c r="O341" s="546">
        <v>5.4736217678893562</v>
      </c>
      <c r="P341" s="547">
        <f t="shared" si="38"/>
        <v>2.9588027567608997E-2</v>
      </c>
    </row>
    <row r="342" spans="1:21" s="87" customFormat="1" x14ac:dyDescent="0.35">
      <c r="A342" s="25">
        <v>264</v>
      </c>
      <c r="B342" s="574" t="s">
        <v>2158</v>
      </c>
      <c r="C342" s="134">
        <v>539</v>
      </c>
      <c r="D342" s="134"/>
      <c r="E342" s="134">
        <v>38.799999999999997</v>
      </c>
      <c r="F342" s="412">
        <f t="shared" si="37"/>
        <v>577.79999999999995</v>
      </c>
      <c r="G342" s="556">
        <v>17</v>
      </c>
      <c r="H342" s="135"/>
      <c r="I342" s="135">
        <v>1</v>
      </c>
      <c r="J342" s="412">
        <f t="shared" si="36"/>
        <v>18</v>
      </c>
      <c r="K342" s="544">
        <f t="shared" si="40"/>
        <v>3.7531276063386154E-3</v>
      </c>
      <c r="L342" s="413">
        <f t="shared" si="39"/>
        <v>16.068828190158463</v>
      </c>
      <c r="M342" s="414">
        <f t="shared" si="35"/>
        <v>3.5351422018348617</v>
      </c>
      <c r="N342" s="545">
        <v>6.6626433313216662</v>
      </c>
      <c r="O342" s="546">
        <v>1.5021539386650631</v>
      </c>
      <c r="P342" s="547">
        <f t="shared" si="38"/>
        <v>4.8059480204188397E-2</v>
      </c>
    </row>
    <row r="343" spans="1:21" s="87" customFormat="1" x14ac:dyDescent="0.35">
      <c r="A343" s="25">
        <v>265</v>
      </c>
      <c r="B343" s="574" t="s">
        <v>2159</v>
      </c>
      <c r="C343" s="134">
        <v>379.4</v>
      </c>
      <c r="D343" s="134"/>
      <c r="E343" s="134"/>
      <c r="F343" s="412">
        <f t="shared" si="37"/>
        <v>379.4</v>
      </c>
      <c r="G343" s="556">
        <v>9</v>
      </c>
      <c r="H343" s="135"/>
      <c r="I343" s="135"/>
      <c r="J343" s="412">
        <f t="shared" si="36"/>
        <v>9</v>
      </c>
      <c r="K343" s="544">
        <f t="shared" si="40"/>
        <v>1.8765638031693077E-3</v>
      </c>
      <c r="L343" s="413">
        <f t="shared" si="39"/>
        <v>8.0344140950792315</v>
      </c>
      <c r="M343" s="414">
        <f t="shared" si="35"/>
        <v>1.7675711009174309</v>
      </c>
      <c r="N343" s="545">
        <v>3.3313216656608331</v>
      </c>
      <c r="O343" s="546">
        <v>0.75107696933253154</v>
      </c>
      <c r="P343" s="547">
        <f t="shared" si="38"/>
        <v>3.6595634768028538E-2</v>
      </c>
    </row>
    <row r="344" spans="1:21" s="87" customFormat="1" x14ac:dyDescent="0.35">
      <c r="A344" s="25">
        <v>266</v>
      </c>
      <c r="B344" s="580" t="s">
        <v>2192</v>
      </c>
      <c r="C344" s="242">
        <f>1893+1096.4</f>
        <v>2989.4</v>
      </c>
      <c r="D344" s="417"/>
      <c r="E344" s="417"/>
      <c r="F344" s="412">
        <f t="shared" si="37"/>
        <v>2989.4</v>
      </c>
      <c r="G344" s="416">
        <v>91</v>
      </c>
      <c r="H344" s="318"/>
      <c r="I344" s="416"/>
      <c r="J344" s="412">
        <f t="shared" si="36"/>
        <v>91</v>
      </c>
      <c r="K344" s="544">
        <f t="shared" si="40"/>
        <v>1.8974145120934111E-2</v>
      </c>
      <c r="L344" s="413">
        <f t="shared" si="39"/>
        <v>81.236853628023354</v>
      </c>
      <c r="M344" s="414">
        <f t="shared" si="35"/>
        <v>17.872107798165139</v>
      </c>
      <c r="N344" s="545">
        <v>33.683363508348421</v>
      </c>
      <c r="O344" s="546">
        <v>7.5942226899178191</v>
      </c>
      <c r="P344" s="547">
        <f t="shared" si="38"/>
        <v>4.696144631847686E-2</v>
      </c>
    </row>
    <row r="345" spans="1:21" s="87" customFormat="1" x14ac:dyDescent="0.35">
      <c r="A345" s="25">
        <v>267</v>
      </c>
      <c r="B345" s="581" t="s">
        <v>2193</v>
      </c>
      <c r="C345" s="134">
        <v>527.29999999999995</v>
      </c>
      <c r="D345" s="417"/>
      <c r="E345" s="417"/>
      <c r="F345" s="412">
        <f t="shared" si="37"/>
        <v>527.29999999999995</v>
      </c>
      <c r="G345" s="416">
        <v>14</v>
      </c>
      <c r="H345" s="318"/>
      <c r="I345" s="416"/>
      <c r="J345" s="412">
        <f t="shared" si="36"/>
        <v>14</v>
      </c>
      <c r="K345" s="544">
        <f t="shared" si="40"/>
        <v>2.9190992493744786E-3</v>
      </c>
      <c r="L345" s="413">
        <f t="shared" si="39"/>
        <v>12.497977481234361</v>
      </c>
      <c r="M345" s="414">
        <f t="shared" si="35"/>
        <v>2.7495550458715594</v>
      </c>
      <c r="N345" s="545">
        <v>5.1820559243612951</v>
      </c>
      <c r="O345" s="546">
        <v>1.1683419522950491</v>
      </c>
      <c r="P345" s="547">
        <f t="shared" si="38"/>
        <v>4.0959473551606805E-2</v>
      </c>
    </row>
    <row r="346" spans="1:21" s="87" customFormat="1" x14ac:dyDescent="0.35">
      <c r="A346" s="25">
        <v>268</v>
      </c>
      <c r="B346" s="581" t="s">
        <v>76</v>
      </c>
      <c r="C346" s="242">
        <v>2299.1999999999998</v>
      </c>
      <c r="D346" s="417"/>
      <c r="E346" s="417"/>
      <c r="F346" s="412">
        <f t="shared" si="37"/>
        <v>2299.1999999999998</v>
      </c>
      <c r="G346" s="416">
        <v>56</v>
      </c>
      <c r="H346" s="318"/>
      <c r="I346" s="416"/>
      <c r="J346" s="412">
        <f t="shared" si="36"/>
        <v>56</v>
      </c>
      <c r="K346" s="544">
        <f t="shared" si="40"/>
        <v>1.1676396997497914E-2</v>
      </c>
      <c r="L346" s="413">
        <f t="shared" si="39"/>
        <v>49.991909924937445</v>
      </c>
      <c r="M346" s="414">
        <f t="shared" si="35"/>
        <v>10.998220183486238</v>
      </c>
      <c r="N346" s="545">
        <v>20.728223697445181</v>
      </c>
      <c r="O346" s="546">
        <v>4.6733678091801965</v>
      </c>
      <c r="P346" s="547">
        <f t="shared" si="38"/>
        <v>3.7574687550038739E-2</v>
      </c>
    </row>
    <row r="347" spans="1:21" s="87" customFormat="1" x14ac:dyDescent="0.35">
      <c r="A347" s="25">
        <v>269</v>
      </c>
      <c r="B347" s="574" t="s">
        <v>2197</v>
      </c>
      <c r="C347" s="134">
        <v>292.60000000000002</v>
      </c>
      <c r="D347" s="417"/>
      <c r="E347" s="417"/>
      <c r="F347" s="412">
        <f t="shared" si="37"/>
        <v>292.60000000000002</v>
      </c>
      <c r="G347" s="416">
        <v>7</v>
      </c>
      <c r="H347" s="318"/>
      <c r="I347" s="416"/>
      <c r="J347" s="412">
        <f t="shared" si="36"/>
        <v>7</v>
      </c>
      <c r="K347" s="544">
        <f t="shared" si="40"/>
        <v>1.4595496246872393E-3</v>
      </c>
      <c r="L347" s="413">
        <f t="shared" si="39"/>
        <v>6.2489887406171807</v>
      </c>
      <c r="M347" s="414">
        <f t="shared" si="35"/>
        <v>1.3747775229357797</v>
      </c>
      <c r="N347" s="545">
        <v>2.5910279621806476</v>
      </c>
      <c r="O347" s="546">
        <v>0.58417097614752456</v>
      </c>
      <c r="P347" s="547">
        <f t="shared" si="38"/>
        <v>3.6906921400824105E-2</v>
      </c>
    </row>
    <row r="348" spans="1:21" s="87" customFormat="1" x14ac:dyDescent="0.35">
      <c r="A348" s="25">
        <v>270</v>
      </c>
      <c r="B348" s="574" t="s">
        <v>78</v>
      </c>
      <c r="C348" s="133">
        <v>1925.9</v>
      </c>
      <c r="D348" s="418"/>
      <c r="E348" s="418"/>
      <c r="F348" s="557">
        <f>C348+D348+E348</f>
        <v>1925.9</v>
      </c>
      <c r="G348" s="558">
        <v>83</v>
      </c>
      <c r="H348" s="318"/>
      <c r="I348" s="416"/>
      <c r="J348" s="412">
        <f t="shared" si="36"/>
        <v>83</v>
      </c>
      <c r="K348" s="544">
        <f>1/4796*J348</f>
        <v>1.7306088407005836E-2</v>
      </c>
      <c r="L348" s="413">
        <f t="shared" si="39"/>
        <v>74.095152210175129</v>
      </c>
      <c r="M348" s="414">
        <f t="shared" si="35"/>
        <v>16.300933486238527</v>
      </c>
      <c r="N348" s="545">
        <v>30.722188694427683</v>
      </c>
      <c r="O348" s="546">
        <v>4.0890565278615973</v>
      </c>
      <c r="P348" s="547">
        <f t="shared" si="38"/>
        <v>6.5012373912821497E-2</v>
      </c>
    </row>
    <row r="349" spans="1:21" s="112" customFormat="1" ht="16" thickBot="1" x14ac:dyDescent="0.4">
      <c r="A349" s="419"/>
      <c r="B349" s="578" t="s">
        <v>694</v>
      </c>
      <c r="C349" s="391">
        <f t="shared" ref="C349:O349" si="41">SUM(C84:C348)</f>
        <v>211873.57000000009</v>
      </c>
      <c r="D349" s="391">
        <f t="shared" si="41"/>
        <v>4210.95</v>
      </c>
      <c r="E349" s="391">
        <f t="shared" si="41"/>
        <v>3695.8999999999996</v>
      </c>
      <c r="F349" s="391">
        <f t="shared" si="41"/>
        <v>219780.42</v>
      </c>
      <c r="G349" s="391">
        <f t="shared" si="41"/>
        <v>4634</v>
      </c>
      <c r="H349" s="391">
        <f t="shared" si="41"/>
        <v>71</v>
      </c>
      <c r="I349" s="391">
        <f t="shared" si="41"/>
        <v>91</v>
      </c>
      <c r="J349" s="391">
        <f t="shared" si="41"/>
        <v>4796</v>
      </c>
      <c r="K349" s="391">
        <f t="shared" si="41"/>
        <v>1.0000000000000007</v>
      </c>
      <c r="L349" s="413">
        <f t="shared" si="39"/>
        <v>4281.4500000000025</v>
      </c>
      <c r="M349" s="391">
        <f t="shared" si="41"/>
        <v>941.91900000000032</v>
      </c>
      <c r="N349" s="391">
        <f t="shared" si="41"/>
        <v>1775.2243009454846</v>
      </c>
      <c r="O349" s="391">
        <f t="shared" si="41"/>
        <v>400.81052596061352</v>
      </c>
      <c r="P349" s="547">
        <f t="shared" si="38"/>
        <v>3.3667256741551868E-2</v>
      </c>
    </row>
    <row r="350" spans="1:21" s="87" customFormat="1" ht="16" thickBot="1" x14ac:dyDescent="0.4">
      <c r="A350" s="419" t="s">
        <v>1050</v>
      </c>
      <c r="B350" s="576"/>
      <c r="C350" s="539"/>
      <c r="D350" s="539"/>
      <c r="E350" s="539"/>
      <c r="F350" s="412">
        <f t="shared" si="37"/>
        <v>0</v>
      </c>
      <c r="G350" s="539"/>
      <c r="H350" s="539"/>
      <c r="I350" s="539"/>
      <c r="J350" s="412">
        <f t="shared" si="36"/>
        <v>0</v>
      </c>
      <c r="K350" s="540"/>
      <c r="L350" s="413">
        <f t="shared" si="39"/>
        <v>0</v>
      </c>
      <c r="M350" s="414">
        <f t="shared" si="35"/>
        <v>0</v>
      </c>
      <c r="N350" s="545" t="e">
        <f>#REF!*1.45</f>
        <v>#REF!</v>
      </c>
      <c r="O350" s="546">
        <v>0</v>
      </c>
      <c r="P350" s="547" t="e">
        <f t="shared" si="38"/>
        <v>#REF!</v>
      </c>
    </row>
    <row r="351" spans="1:21" s="87" customFormat="1" x14ac:dyDescent="0.35">
      <c r="A351" s="25">
        <v>1</v>
      </c>
      <c r="B351" s="577" t="s">
        <v>667</v>
      </c>
      <c r="C351" s="135">
        <v>4235</v>
      </c>
      <c r="D351" s="135"/>
      <c r="E351" s="135"/>
      <c r="F351" s="25">
        <f t="shared" si="37"/>
        <v>4235</v>
      </c>
      <c r="G351" s="412">
        <v>70</v>
      </c>
      <c r="H351" s="412"/>
      <c r="I351" s="412"/>
      <c r="J351" s="412">
        <f t="shared" si="36"/>
        <v>70</v>
      </c>
      <c r="K351" s="544">
        <f t="shared" ref="K351:K414" si="42">2/4763*J351</f>
        <v>2.9393239554902372E-2</v>
      </c>
      <c r="L351" s="413">
        <f t="shared" si="39"/>
        <v>125.84568549233676</v>
      </c>
      <c r="M351" s="414">
        <f t="shared" si="35"/>
        <v>27.686050808314086</v>
      </c>
      <c r="N351" s="545">
        <v>42.925185044600489</v>
      </c>
      <c r="O351" s="546">
        <v>5.3623348666053348</v>
      </c>
      <c r="P351" s="547">
        <f t="shared" si="38"/>
        <v>4.765507820823061E-2</v>
      </c>
      <c r="T351" s="87">
        <f>P351*100/O351</f>
        <v>0.88870015382681611</v>
      </c>
      <c r="U351" s="87">
        <f>P351/100*O351</f>
        <v>2.5554248744679908E-3</v>
      </c>
    </row>
    <row r="352" spans="1:21" s="87" customFormat="1" x14ac:dyDescent="0.35">
      <c r="A352" s="25">
        <v>2</v>
      </c>
      <c r="B352" s="574" t="s">
        <v>668</v>
      </c>
      <c r="C352" s="135">
        <v>12601</v>
      </c>
      <c r="D352" s="135"/>
      <c r="E352" s="135"/>
      <c r="F352" s="25">
        <f t="shared" si="37"/>
        <v>12601</v>
      </c>
      <c r="G352" s="135">
        <v>220</v>
      </c>
      <c r="H352" s="135"/>
      <c r="I352" s="135"/>
      <c r="J352" s="412">
        <f t="shared" si="36"/>
        <v>220</v>
      </c>
      <c r="K352" s="544">
        <f t="shared" si="42"/>
        <v>9.237875288683603E-2</v>
      </c>
      <c r="L352" s="413">
        <f t="shared" si="39"/>
        <v>395.5150115473441</v>
      </c>
      <c r="M352" s="414">
        <f t="shared" si="35"/>
        <v>87.013302540415708</v>
      </c>
      <c r="N352" s="545">
        <v>134.90772442588727</v>
      </c>
      <c r="O352" s="546">
        <v>16.853052437902484</v>
      </c>
      <c r="P352" s="547">
        <f t="shared" si="38"/>
        <v>5.0336409090671344E-2</v>
      </c>
      <c r="T352" s="87">
        <f t="shared" ref="T352:T412" si="43">P352*100/O352</f>
        <v>0.29867829152103542</v>
      </c>
      <c r="U352" s="87">
        <f t="shared" ref="U352:U412" si="44">P352/100*O352</f>
        <v>8.4832214194079537E-3</v>
      </c>
    </row>
    <row r="353" spans="1:21" s="87" customFormat="1" x14ac:dyDescent="0.35">
      <c r="A353" s="25">
        <v>4</v>
      </c>
      <c r="B353" s="574" t="s">
        <v>669</v>
      </c>
      <c r="C353" s="135">
        <v>6092</v>
      </c>
      <c r="D353" s="135"/>
      <c r="E353" s="135"/>
      <c r="F353" s="25">
        <f t="shared" si="37"/>
        <v>6092</v>
      </c>
      <c r="G353" s="135">
        <v>136</v>
      </c>
      <c r="H353" s="135"/>
      <c r="I353" s="135"/>
      <c r="J353" s="412">
        <f t="shared" si="36"/>
        <v>136</v>
      </c>
      <c r="K353" s="544">
        <f t="shared" si="42"/>
        <v>5.7106865420953175E-2</v>
      </c>
      <c r="L353" s="413">
        <f t="shared" si="39"/>
        <v>244.50018895653997</v>
      </c>
      <c r="M353" s="414">
        <f t="shared" si="35"/>
        <v>53.790041570438795</v>
      </c>
      <c r="N353" s="545">
        <v>83.397502372366674</v>
      </c>
      <c r="O353" s="546">
        <v>10.41825059797608</v>
      </c>
      <c r="P353" s="547">
        <f t="shared" si="38"/>
        <v>6.4364081335738912E-2</v>
      </c>
      <c r="T353" s="87">
        <f t="shared" si="43"/>
        <v>0.61780123956936417</v>
      </c>
      <c r="U353" s="87">
        <f t="shared" si="44"/>
        <v>6.7056112886424296E-3</v>
      </c>
    </row>
    <row r="354" spans="1:21" s="87" customFormat="1" x14ac:dyDescent="0.35">
      <c r="A354" s="25">
        <v>5</v>
      </c>
      <c r="B354" s="574" t="s">
        <v>670</v>
      </c>
      <c r="C354" s="135">
        <v>12853.2</v>
      </c>
      <c r="D354" s="135"/>
      <c r="E354" s="135"/>
      <c r="F354" s="25">
        <f t="shared" si="37"/>
        <v>12853.2</v>
      </c>
      <c r="G354" s="135">
        <v>220</v>
      </c>
      <c r="H354" s="135"/>
      <c r="I354" s="135"/>
      <c r="J354" s="412">
        <f t="shared" si="36"/>
        <v>220</v>
      </c>
      <c r="K354" s="544">
        <f t="shared" si="42"/>
        <v>9.237875288683603E-2</v>
      </c>
      <c r="L354" s="413">
        <f t="shared" si="39"/>
        <v>395.5150115473441</v>
      </c>
      <c r="M354" s="414">
        <f t="shared" si="35"/>
        <v>87.013302540415708</v>
      </c>
      <c r="N354" s="545">
        <v>134.90772442588727</v>
      </c>
      <c r="O354" s="546">
        <v>16.853052437902484</v>
      </c>
      <c r="P354" s="547">
        <f t="shared" si="38"/>
        <v>4.9348729573300776E-2</v>
      </c>
      <c r="T354" s="87">
        <f t="shared" si="43"/>
        <v>0.29281775366885809</v>
      </c>
      <c r="U354" s="87">
        <f t="shared" si="44"/>
        <v>8.3167672724270714E-3</v>
      </c>
    </row>
    <row r="355" spans="1:21" s="87" customFormat="1" x14ac:dyDescent="0.35">
      <c r="A355" s="25">
        <v>6</v>
      </c>
      <c r="B355" s="574" t="s">
        <v>671</v>
      </c>
      <c r="C355" s="135">
        <v>6172</v>
      </c>
      <c r="D355" s="135">
        <v>145.1</v>
      </c>
      <c r="E355" s="135"/>
      <c r="F355" s="25">
        <f t="shared" si="37"/>
        <v>6317.1</v>
      </c>
      <c r="G355" s="135">
        <v>136</v>
      </c>
      <c r="H355" s="135">
        <v>1</v>
      </c>
      <c r="I355" s="135"/>
      <c r="J355" s="412">
        <f t="shared" si="36"/>
        <v>137</v>
      </c>
      <c r="K355" s="544">
        <f t="shared" si="42"/>
        <v>5.7526768843166071E-2</v>
      </c>
      <c r="L355" s="413">
        <f t="shared" si="39"/>
        <v>246.29798446357336</v>
      </c>
      <c r="M355" s="414">
        <f t="shared" ref="M355:M414" si="45">L355*0.22</f>
        <v>54.185556581986141</v>
      </c>
      <c r="N355" s="545">
        <v>84.01071930157525</v>
      </c>
      <c r="O355" s="546">
        <v>10.494855381784728</v>
      </c>
      <c r="P355" s="547">
        <f t="shared" si="38"/>
        <v>6.2526968977682701E-2</v>
      </c>
      <c r="T355" s="87">
        <f t="shared" si="43"/>
        <v>0.59578685654122399</v>
      </c>
      <c r="U355" s="87">
        <f t="shared" si="44"/>
        <v>6.5621149688212003E-3</v>
      </c>
    </row>
    <row r="356" spans="1:21" s="87" customFormat="1" x14ac:dyDescent="0.35">
      <c r="A356" s="25">
        <v>7</v>
      </c>
      <c r="B356" s="574" t="s">
        <v>672</v>
      </c>
      <c r="C356" s="135">
        <v>6172</v>
      </c>
      <c r="D356" s="135">
        <v>71.099999999999994</v>
      </c>
      <c r="E356" s="135"/>
      <c r="F356" s="25">
        <f t="shared" si="37"/>
        <v>6243.1</v>
      </c>
      <c r="G356" s="135">
        <v>136</v>
      </c>
      <c r="H356" s="135">
        <v>1</v>
      </c>
      <c r="I356" s="135"/>
      <c r="J356" s="412">
        <f t="shared" si="36"/>
        <v>137</v>
      </c>
      <c r="K356" s="544">
        <f t="shared" si="42"/>
        <v>5.7526768843166071E-2</v>
      </c>
      <c r="L356" s="413">
        <f t="shared" si="39"/>
        <v>246.29798446357336</v>
      </c>
      <c r="M356" s="414">
        <f t="shared" si="45"/>
        <v>54.185556581986141</v>
      </c>
      <c r="N356" s="545">
        <v>84.01071930157525</v>
      </c>
      <c r="O356" s="546">
        <v>10.494855381784728</v>
      </c>
      <c r="P356" s="547">
        <f t="shared" si="38"/>
        <v>6.3268106506209967E-2</v>
      </c>
      <c r="T356" s="87">
        <f t="shared" si="43"/>
        <v>0.60284876927432951</v>
      </c>
      <c r="U356" s="87">
        <f t="shared" si="44"/>
        <v>6.6398962806202702E-3</v>
      </c>
    </row>
    <row r="357" spans="1:21" s="87" customFormat="1" x14ac:dyDescent="0.35">
      <c r="A357" s="25">
        <v>9</v>
      </c>
      <c r="B357" s="574" t="s">
        <v>673</v>
      </c>
      <c r="C357" s="135">
        <v>4332</v>
      </c>
      <c r="D357" s="135"/>
      <c r="E357" s="135"/>
      <c r="F357" s="25">
        <f t="shared" si="37"/>
        <v>4332</v>
      </c>
      <c r="G357" s="135">
        <v>70</v>
      </c>
      <c r="H357" s="135"/>
      <c r="I357" s="135"/>
      <c r="J357" s="412">
        <f t="shared" si="36"/>
        <v>70</v>
      </c>
      <c r="K357" s="544">
        <f t="shared" si="42"/>
        <v>2.9393239554902372E-2</v>
      </c>
      <c r="L357" s="413">
        <f t="shared" si="39"/>
        <v>125.84568549233676</v>
      </c>
      <c r="M357" s="414">
        <f t="shared" si="45"/>
        <v>27.686050808314086</v>
      </c>
      <c r="N357" s="545">
        <v>42.925185044600489</v>
      </c>
      <c r="O357" s="546">
        <v>5.3623348666053348</v>
      </c>
      <c r="P357" s="547">
        <f t="shared" si="38"/>
        <v>4.6588009282515386E-2</v>
      </c>
      <c r="T357" s="87">
        <f t="shared" si="43"/>
        <v>0.86880081981915225</v>
      </c>
      <c r="U357" s="87">
        <f t="shared" si="44"/>
        <v>2.4982050654136527E-3</v>
      </c>
    </row>
    <row r="358" spans="1:21" s="87" customFormat="1" x14ac:dyDescent="0.35">
      <c r="A358" s="25">
        <v>10</v>
      </c>
      <c r="B358" s="574" t="s">
        <v>674</v>
      </c>
      <c r="C358" s="135">
        <v>3911</v>
      </c>
      <c r="D358" s="135"/>
      <c r="E358" s="135"/>
      <c r="F358" s="25">
        <f t="shared" si="37"/>
        <v>3911</v>
      </c>
      <c r="G358" s="135">
        <v>70</v>
      </c>
      <c r="H358" s="135"/>
      <c r="I358" s="135"/>
      <c r="J358" s="412">
        <f t="shared" si="36"/>
        <v>70</v>
      </c>
      <c r="K358" s="544">
        <f t="shared" si="42"/>
        <v>2.9393239554902372E-2</v>
      </c>
      <c r="L358" s="413">
        <f t="shared" si="39"/>
        <v>125.84568549233676</v>
      </c>
      <c r="M358" s="414">
        <f t="shared" si="45"/>
        <v>27.686050808314086</v>
      </c>
      <c r="N358" s="545">
        <v>42.925185044600489</v>
      </c>
      <c r="O358" s="546">
        <v>5.3623348666053348</v>
      </c>
      <c r="P358" s="547">
        <f t="shared" si="38"/>
        <v>5.1602980366110107E-2</v>
      </c>
      <c r="T358" s="87">
        <f t="shared" si="43"/>
        <v>0.96232297403645262</v>
      </c>
      <c r="U358" s="87">
        <f t="shared" si="44"/>
        <v>2.7671246083794277E-3</v>
      </c>
    </row>
    <row r="359" spans="1:21" s="87" customFormat="1" x14ac:dyDescent="0.35">
      <c r="A359" s="25">
        <v>11</v>
      </c>
      <c r="B359" s="574" t="s">
        <v>675</v>
      </c>
      <c r="C359" s="135">
        <v>3338</v>
      </c>
      <c r="D359" s="135"/>
      <c r="E359" s="135"/>
      <c r="F359" s="25">
        <f t="shared" si="37"/>
        <v>3338</v>
      </c>
      <c r="G359" s="135">
        <v>120</v>
      </c>
      <c r="H359" s="135"/>
      <c r="I359" s="135"/>
      <c r="J359" s="412">
        <f t="shared" si="36"/>
        <v>120</v>
      </c>
      <c r="K359" s="544">
        <f t="shared" si="42"/>
        <v>5.0388410665546925E-2</v>
      </c>
      <c r="L359" s="413">
        <f t="shared" si="39"/>
        <v>215.73546084400587</v>
      </c>
      <c r="M359" s="414">
        <f t="shared" si="45"/>
        <v>47.461801385681291</v>
      </c>
      <c r="N359" s="545">
        <v>73.58603150502941</v>
      </c>
      <c r="O359" s="546">
        <v>9.1925740570377172</v>
      </c>
      <c r="P359" s="547">
        <f t="shared" si="38"/>
        <v>0.10364765362245487</v>
      </c>
      <c r="T359" s="87">
        <f t="shared" si="43"/>
        <v>1.1275150244028065</v>
      </c>
      <c r="U359" s="87">
        <f t="shared" si="44"/>
        <v>9.5278873176260995E-3</v>
      </c>
    </row>
    <row r="360" spans="1:21" s="87" customFormat="1" x14ac:dyDescent="0.35">
      <c r="A360" s="25">
        <v>12</v>
      </c>
      <c r="B360" s="574" t="s">
        <v>676</v>
      </c>
      <c r="C360" s="135">
        <v>3353</v>
      </c>
      <c r="D360" s="135"/>
      <c r="E360" s="135"/>
      <c r="F360" s="25">
        <f t="shared" si="37"/>
        <v>3353</v>
      </c>
      <c r="G360" s="135">
        <v>120</v>
      </c>
      <c r="H360" s="135"/>
      <c r="I360" s="135"/>
      <c r="J360" s="412">
        <f t="shared" si="36"/>
        <v>120</v>
      </c>
      <c r="K360" s="544">
        <f t="shared" si="42"/>
        <v>5.0388410665546925E-2</v>
      </c>
      <c r="L360" s="413">
        <f t="shared" si="39"/>
        <v>215.73546084400587</v>
      </c>
      <c r="M360" s="414">
        <f t="shared" si="45"/>
        <v>47.461801385681291</v>
      </c>
      <c r="N360" s="545">
        <v>73.58603150502941</v>
      </c>
      <c r="O360" s="546">
        <v>9.1925740570377172</v>
      </c>
      <c r="P360" s="547">
        <f t="shared" si="38"/>
        <v>0.10318397488570068</v>
      </c>
      <c r="T360" s="87">
        <f t="shared" si="43"/>
        <v>1.1224709667332442</v>
      </c>
      <c r="U360" s="87">
        <f t="shared" si="44"/>
        <v>9.4852633063632324E-3</v>
      </c>
    </row>
    <row r="361" spans="1:21" s="87" customFormat="1" x14ac:dyDescent="0.35">
      <c r="A361" s="25">
        <v>13</v>
      </c>
      <c r="B361" s="574" t="s">
        <v>677</v>
      </c>
      <c r="C361" s="135">
        <v>4035</v>
      </c>
      <c r="D361" s="135"/>
      <c r="E361" s="135"/>
      <c r="F361" s="25">
        <f t="shared" si="37"/>
        <v>4035</v>
      </c>
      <c r="G361" s="135">
        <v>90</v>
      </c>
      <c r="H361" s="135"/>
      <c r="I361" s="135"/>
      <c r="J361" s="412">
        <f t="shared" si="36"/>
        <v>90</v>
      </c>
      <c r="K361" s="544">
        <f t="shared" si="42"/>
        <v>3.7791307999160188E-2</v>
      </c>
      <c r="L361" s="413">
        <f t="shared" si="39"/>
        <v>161.80159563300438</v>
      </c>
      <c r="M361" s="414">
        <f t="shared" si="45"/>
        <v>35.596351039260966</v>
      </c>
      <c r="N361" s="545">
        <v>55.189523628772051</v>
      </c>
      <c r="O361" s="546">
        <v>6.8944305427782879</v>
      </c>
      <c r="P361" s="547">
        <f t="shared" si="38"/>
        <v>6.4307782117426451E-2</v>
      </c>
      <c r="T361" s="87">
        <f t="shared" si="43"/>
        <v>0.93274972774636111</v>
      </c>
      <c r="U361" s="87">
        <f t="shared" si="44"/>
        <v>4.4336553716871627E-3</v>
      </c>
    </row>
    <row r="362" spans="1:21" s="87" customFormat="1" x14ac:dyDescent="0.35">
      <c r="A362" s="25">
        <v>14</v>
      </c>
      <c r="B362" s="574" t="s">
        <v>678</v>
      </c>
      <c r="C362" s="135">
        <v>4018</v>
      </c>
      <c r="D362" s="135"/>
      <c r="E362" s="135"/>
      <c r="F362" s="25">
        <f t="shared" si="37"/>
        <v>4018</v>
      </c>
      <c r="G362" s="135">
        <v>90</v>
      </c>
      <c r="H362" s="135"/>
      <c r="I362" s="135"/>
      <c r="J362" s="412">
        <f t="shared" ref="J362:J423" si="46">G362+H362+I362</f>
        <v>90</v>
      </c>
      <c r="K362" s="544">
        <f t="shared" si="42"/>
        <v>3.7791307999160188E-2</v>
      </c>
      <c r="L362" s="413">
        <f t="shared" si="39"/>
        <v>161.80159563300438</v>
      </c>
      <c r="M362" s="414">
        <f t="shared" si="45"/>
        <v>35.596351039260966</v>
      </c>
      <c r="N362" s="545">
        <v>55.189523628772051</v>
      </c>
      <c r="O362" s="546">
        <v>6.8944305427782879</v>
      </c>
      <c r="P362" s="547">
        <f t="shared" si="38"/>
        <v>6.4579865814787391E-2</v>
      </c>
      <c r="T362" s="87">
        <f t="shared" si="43"/>
        <v>0.93669615516589533</v>
      </c>
      <c r="U362" s="87">
        <f t="shared" si="44"/>
        <v>4.4524139932199365E-3</v>
      </c>
    </row>
    <row r="363" spans="1:21" s="87" customFormat="1" x14ac:dyDescent="0.35">
      <c r="A363" s="25">
        <v>15</v>
      </c>
      <c r="B363" s="574" t="s">
        <v>679</v>
      </c>
      <c r="C363" s="135">
        <v>4031</v>
      </c>
      <c r="D363" s="135"/>
      <c r="E363" s="135"/>
      <c r="F363" s="25">
        <f t="shared" ref="F363:F424" si="47">C363+D363+E363</f>
        <v>4031</v>
      </c>
      <c r="G363" s="135">
        <v>90</v>
      </c>
      <c r="H363" s="135"/>
      <c r="I363" s="135"/>
      <c r="J363" s="412">
        <f t="shared" si="46"/>
        <v>90</v>
      </c>
      <c r="K363" s="544">
        <f t="shared" si="42"/>
        <v>3.7791307999160188E-2</v>
      </c>
      <c r="L363" s="413">
        <f t="shared" si="39"/>
        <v>161.80159563300438</v>
      </c>
      <c r="M363" s="414">
        <f t="shared" si="45"/>
        <v>35.596351039260966</v>
      </c>
      <c r="N363" s="545">
        <v>55.189523628772051</v>
      </c>
      <c r="O363" s="546">
        <v>6.8944305427782879</v>
      </c>
      <c r="P363" s="547">
        <f t="shared" si="38"/>
        <v>6.437159534701456E-2</v>
      </c>
      <c r="T363" s="87">
        <f t="shared" si="43"/>
        <v>0.93367530425615641</v>
      </c>
      <c r="U363" s="87">
        <f t="shared" si="44"/>
        <v>4.4380549304782191E-3</v>
      </c>
    </row>
    <row r="364" spans="1:21" s="87" customFormat="1" x14ac:dyDescent="0.35">
      <c r="A364" s="25">
        <v>16</v>
      </c>
      <c r="B364" s="574" t="s">
        <v>680</v>
      </c>
      <c r="C364" s="135">
        <v>4302</v>
      </c>
      <c r="D364" s="135"/>
      <c r="E364" s="135"/>
      <c r="F364" s="25">
        <f t="shared" si="47"/>
        <v>4302</v>
      </c>
      <c r="G364" s="135">
        <v>70</v>
      </c>
      <c r="H364" s="135"/>
      <c r="I364" s="135"/>
      <c r="J364" s="412">
        <f t="shared" si="46"/>
        <v>70</v>
      </c>
      <c r="K364" s="544">
        <f t="shared" si="42"/>
        <v>2.9393239554902372E-2</v>
      </c>
      <c r="L364" s="413">
        <f t="shared" si="39"/>
        <v>125.84568549233676</v>
      </c>
      <c r="M364" s="414">
        <f t="shared" si="45"/>
        <v>27.686050808314086</v>
      </c>
      <c r="N364" s="545">
        <v>42.925185044600489</v>
      </c>
      <c r="O364" s="546">
        <v>5.3623348666053348</v>
      </c>
      <c r="P364" s="547">
        <f t="shared" si="38"/>
        <v>4.6912890797735154E-2</v>
      </c>
      <c r="T364" s="87">
        <f t="shared" si="43"/>
        <v>0.87485940294201914</v>
      </c>
      <c r="U364" s="87">
        <f t="shared" si="44"/>
        <v>2.5156263001794377E-3</v>
      </c>
    </row>
    <row r="365" spans="1:21" s="87" customFormat="1" x14ac:dyDescent="0.35">
      <c r="A365" s="25">
        <v>18</v>
      </c>
      <c r="B365" s="574" t="s">
        <v>681</v>
      </c>
      <c r="C365" s="135">
        <v>4125</v>
      </c>
      <c r="D365" s="135"/>
      <c r="E365" s="135"/>
      <c r="F365" s="25">
        <f t="shared" si="47"/>
        <v>4125</v>
      </c>
      <c r="G365" s="135">
        <v>171</v>
      </c>
      <c r="H365" s="135"/>
      <c r="I365" s="135"/>
      <c r="J365" s="412">
        <f t="shared" si="46"/>
        <v>171</v>
      </c>
      <c r="K365" s="544">
        <f t="shared" si="42"/>
        <v>7.1803485198404363E-2</v>
      </c>
      <c r="L365" s="413">
        <f t="shared" si="39"/>
        <v>307.42303170270833</v>
      </c>
      <c r="M365" s="414">
        <f t="shared" si="45"/>
        <v>67.633066974595835</v>
      </c>
      <c r="N365" s="545">
        <v>104.86009489466691</v>
      </c>
      <c r="O365" s="546">
        <v>13.099418031278747</v>
      </c>
      <c r="P365" s="547">
        <f t="shared" si="38"/>
        <v>0.11951893614624237</v>
      </c>
      <c r="T365" s="87">
        <f t="shared" si="43"/>
        <v>0.91239882459553134</v>
      </c>
      <c r="U365" s="87">
        <f t="shared" si="44"/>
        <v>1.5656285072333406E-2</v>
      </c>
    </row>
    <row r="366" spans="1:21" s="87" customFormat="1" x14ac:dyDescent="0.35">
      <c r="A366" s="25">
        <v>19</v>
      </c>
      <c r="B366" s="574" t="s">
        <v>682</v>
      </c>
      <c r="C366" s="135">
        <v>3975</v>
      </c>
      <c r="D366" s="135"/>
      <c r="E366" s="135"/>
      <c r="F366" s="25">
        <f t="shared" si="47"/>
        <v>3975</v>
      </c>
      <c r="G366" s="135">
        <v>90</v>
      </c>
      <c r="H366" s="135"/>
      <c r="I366" s="135"/>
      <c r="J366" s="412">
        <f t="shared" si="46"/>
        <v>90</v>
      </c>
      <c r="K366" s="544">
        <f t="shared" si="42"/>
        <v>3.7791307999160188E-2</v>
      </c>
      <c r="L366" s="413">
        <f t="shared" si="39"/>
        <v>161.80159563300438</v>
      </c>
      <c r="M366" s="414">
        <f t="shared" si="45"/>
        <v>35.596351039260966</v>
      </c>
      <c r="N366" s="545">
        <v>55.189523628772051</v>
      </c>
      <c r="O366" s="546">
        <v>6.8944305427782879</v>
      </c>
      <c r="P366" s="547">
        <f t="shared" si="38"/>
        <v>6.5278465621085718E-2</v>
      </c>
      <c r="T366" s="87">
        <f t="shared" si="43"/>
        <v>0.9468289689198911</v>
      </c>
      <c r="U366" s="87">
        <f t="shared" si="44"/>
        <v>4.500578471637158E-3</v>
      </c>
    </row>
    <row r="367" spans="1:21" s="87" customFormat="1" x14ac:dyDescent="0.35">
      <c r="A367" s="25">
        <v>20</v>
      </c>
      <c r="B367" s="574" t="s">
        <v>683</v>
      </c>
      <c r="C367" s="135">
        <v>3357</v>
      </c>
      <c r="D367" s="135"/>
      <c r="E367" s="135"/>
      <c r="F367" s="25">
        <f t="shared" si="47"/>
        <v>3357</v>
      </c>
      <c r="G367" s="135">
        <v>120</v>
      </c>
      <c r="H367" s="135"/>
      <c r="I367" s="135"/>
      <c r="J367" s="412">
        <f t="shared" si="46"/>
        <v>120</v>
      </c>
      <c r="K367" s="544">
        <f t="shared" si="42"/>
        <v>5.0388410665546925E-2</v>
      </c>
      <c r="L367" s="413">
        <f t="shared" si="39"/>
        <v>215.73546084400587</v>
      </c>
      <c r="M367" s="414">
        <f t="shared" si="45"/>
        <v>47.461801385681291</v>
      </c>
      <c r="N367" s="545">
        <v>73.58603150502941</v>
      </c>
      <c r="O367" s="546">
        <v>9.1925740570377172</v>
      </c>
      <c r="P367" s="547">
        <f t="shared" si="38"/>
        <v>0.10306102704550324</v>
      </c>
      <c r="T367" s="87">
        <f t="shared" si="43"/>
        <v>1.121133497603982</v>
      </c>
      <c r="U367" s="87">
        <f t="shared" si="44"/>
        <v>9.4739612351015558E-3</v>
      </c>
    </row>
    <row r="368" spans="1:21" s="87" customFormat="1" x14ac:dyDescent="0.35">
      <c r="A368" s="25">
        <v>21</v>
      </c>
      <c r="B368" s="574" t="s">
        <v>684</v>
      </c>
      <c r="C368" s="135">
        <v>6146</v>
      </c>
      <c r="D368" s="135"/>
      <c r="E368" s="135"/>
      <c r="F368" s="25">
        <f t="shared" si="47"/>
        <v>6146</v>
      </c>
      <c r="G368" s="135">
        <v>106</v>
      </c>
      <c r="H368" s="135"/>
      <c r="I368" s="135"/>
      <c r="J368" s="412">
        <f t="shared" si="46"/>
        <v>106</v>
      </c>
      <c r="K368" s="544">
        <f t="shared" si="42"/>
        <v>4.4509762754566445E-2</v>
      </c>
      <c r="L368" s="413">
        <f t="shared" si="39"/>
        <v>190.56632374553851</v>
      </c>
      <c r="M368" s="414">
        <f t="shared" si="45"/>
        <v>41.924591224018471</v>
      </c>
      <c r="N368" s="545">
        <v>65.000994496109314</v>
      </c>
      <c r="O368" s="546">
        <v>8.1201070837166505</v>
      </c>
      <c r="P368" s="547">
        <f t="shared" si="38"/>
        <v>4.9725352513729733E-2</v>
      </c>
      <c r="T368" s="87">
        <f t="shared" si="43"/>
        <v>0.61237311283055107</v>
      </c>
      <c r="U368" s="87">
        <f t="shared" si="44"/>
        <v>4.0377518718704439E-3</v>
      </c>
    </row>
    <row r="369" spans="1:21" s="87" customFormat="1" x14ac:dyDescent="0.35">
      <c r="A369" s="25">
        <v>22</v>
      </c>
      <c r="B369" s="574" t="s">
        <v>685</v>
      </c>
      <c r="C369" s="135">
        <v>983</v>
      </c>
      <c r="D369" s="135"/>
      <c r="E369" s="135"/>
      <c r="F369" s="25">
        <f t="shared" si="47"/>
        <v>983</v>
      </c>
      <c r="G369" s="135">
        <v>15</v>
      </c>
      <c r="H369" s="135"/>
      <c r="I369" s="135"/>
      <c r="J369" s="412">
        <f t="shared" si="46"/>
        <v>15</v>
      </c>
      <c r="K369" s="544">
        <f t="shared" si="42"/>
        <v>6.2985513331933656E-3</v>
      </c>
      <c r="L369" s="413">
        <f t="shared" si="39"/>
        <v>26.966932605500734</v>
      </c>
      <c r="M369" s="414">
        <f t="shared" si="45"/>
        <v>5.9327251732101614</v>
      </c>
      <c r="N369" s="545">
        <v>9.1982539381286763</v>
      </c>
      <c r="O369" s="546">
        <v>1.1490717571297147</v>
      </c>
      <c r="P369" s="547">
        <f t="shared" si="38"/>
        <v>4.3994896718178328E-2</v>
      </c>
      <c r="T369" s="87">
        <f t="shared" si="43"/>
        <v>3.8287336230483904</v>
      </c>
      <c r="U369" s="87">
        <f t="shared" si="44"/>
        <v>5.0553293276697493E-4</v>
      </c>
    </row>
    <row r="370" spans="1:21" s="87" customFormat="1" x14ac:dyDescent="0.35">
      <c r="A370" s="25">
        <v>23</v>
      </c>
      <c r="B370" s="574" t="s">
        <v>686</v>
      </c>
      <c r="C370" s="135">
        <v>3815</v>
      </c>
      <c r="D370" s="135"/>
      <c r="E370" s="135"/>
      <c r="F370" s="25">
        <f t="shared" si="47"/>
        <v>3815</v>
      </c>
      <c r="G370" s="135">
        <v>70</v>
      </c>
      <c r="H370" s="135"/>
      <c r="I370" s="135"/>
      <c r="J370" s="412">
        <f t="shared" si="46"/>
        <v>70</v>
      </c>
      <c r="K370" s="544">
        <f t="shared" si="42"/>
        <v>2.9393239554902372E-2</v>
      </c>
      <c r="L370" s="413">
        <f t="shared" si="39"/>
        <v>125.84568549233676</v>
      </c>
      <c r="M370" s="414">
        <f t="shared" si="45"/>
        <v>27.686050808314086</v>
      </c>
      <c r="N370" s="545">
        <v>42.925185044600489</v>
      </c>
      <c r="O370" s="546">
        <v>5.3623348666053348</v>
      </c>
      <c r="P370" s="547">
        <f t="shared" si="38"/>
        <v>5.2901508836659672E-2</v>
      </c>
      <c r="T370" s="87">
        <f t="shared" si="43"/>
        <v>0.98653870287197043</v>
      </c>
      <c r="U370" s="87">
        <f t="shared" si="44"/>
        <v>2.8367560533085036E-3</v>
      </c>
    </row>
    <row r="371" spans="1:21" s="87" customFormat="1" x14ac:dyDescent="0.35">
      <c r="A371" s="25">
        <v>24</v>
      </c>
      <c r="B371" s="574" t="s">
        <v>687</v>
      </c>
      <c r="C371" s="135">
        <v>4215</v>
      </c>
      <c r="D371" s="135"/>
      <c r="E371" s="135"/>
      <c r="F371" s="25">
        <f t="shared" si="47"/>
        <v>4215</v>
      </c>
      <c r="G371" s="135">
        <v>171</v>
      </c>
      <c r="H371" s="135"/>
      <c r="I371" s="135"/>
      <c r="J371" s="412">
        <f t="shared" si="46"/>
        <v>171</v>
      </c>
      <c r="K371" s="544">
        <f t="shared" si="42"/>
        <v>7.1803485198404363E-2</v>
      </c>
      <c r="L371" s="413">
        <f t="shared" si="39"/>
        <v>307.42303170270833</v>
      </c>
      <c r="M371" s="414">
        <f t="shared" si="45"/>
        <v>67.633066974595835</v>
      </c>
      <c r="N371" s="545">
        <v>104.86009489466691</v>
      </c>
      <c r="O371" s="546">
        <v>13.099418031278747</v>
      </c>
      <c r="P371" s="547">
        <f t="shared" si="38"/>
        <v>0.11696693039223008</v>
      </c>
      <c r="T371" s="87">
        <f t="shared" si="43"/>
        <v>0.89291699915932787</v>
      </c>
      <c r="U371" s="87">
        <f t="shared" si="44"/>
        <v>1.5321987170433048E-2</v>
      </c>
    </row>
    <row r="372" spans="1:21" s="87" customFormat="1" x14ac:dyDescent="0.35">
      <c r="A372" s="25">
        <v>25</v>
      </c>
      <c r="B372" s="574" t="s">
        <v>688</v>
      </c>
      <c r="C372" s="135">
        <v>12662</v>
      </c>
      <c r="D372" s="135"/>
      <c r="E372" s="135"/>
      <c r="F372" s="25">
        <f t="shared" si="47"/>
        <v>12662</v>
      </c>
      <c r="G372" s="135">
        <v>216</v>
      </c>
      <c r="H372" s="135"/>
      <c r="I372" s="135"/>
      <c r="J372" s="412">
        <f t="shared" si="46"/>
        <v>216</v>
      </c>
      <c r="K372" s="544">
        <f t="shared" si="42"/>
        <v>9.069913919798446E-2</v>
      </c>
      <c r="L372" s="413">
        <f t="shared" si="39"/>
        <v>388.32382951921056</v>
      </c>
      <c r="M372" s="414">
        <f t="shared" si="45"/>
        <v>85.431242494226325</v>
      </c>
      <c r="N372" s="545">
        <v>132.45485670905296</v>
      </c>
      <c r="O372" s="546">
        <v>16.546633302667892</v>
      </c>
      <c r="P372" s="547">
        <f t="shared" si="38"/>
        <v>4.918311183266133E-2</v>
      </c>
      <c r="T372" s="87">
        <f t="shared" si="43"/>
        <v>0.29723938962695995</v>
      </c>
      <c r="U372" s="87">
        <f t="shared" si="44"/>
        <v>8.1381491617915341E-3</v>
      </c>
    </row>
    <row r="373" spans="1:21" s="87" customFormat="1" x14ac:dyDescent="0.35">
      <c r="A373" s="25">
        <v>26</v>
      </c>
      <c r="B373" s="574" t="s">
        <v>689</v>
      </c>
      <c r="C373" s="135">
        <v>3976</v>
      </c>
      <c r="D373" s="135"/>
      <c r="E373" s="135"/>
      <c r="F373" s="25">
        <f t="shared" si="47"/>
        <v>3976</v>
      </c>
      <c r="G373" s="135">
        <v>108</v>
      </c>
      <c r="H373" s="135"/>
      <c r="I373" s="135"/>
      <c r="J373" s="412">
        <f t="shared" si="46"/>
        <v>108</v>
      </c>
      <c r="K373" s="544">
        <f t="shared" si="42"/>
        <v>4.534956959899223E-2</v>
      </c>
      <c r="L373" s="413">
        <f t="shared" si="39"/>
        <v>194.16191475960528</v>
      </c>
      <c r="M373" s="414">
        <f t="shared" si="45"/>
        <v>42.715621247113162</v>
      </c>
      <c r="N373" s="545">
        <v>66.227428354526481</v>
      </c>
      <c r="O373" s="546">
        <v>8.2733166513339462</v>
      </c>
      <c r="P373" s="547">
        <f t="shared" si="38"/>
        <v>7.8314456995115411E-2</v>
      </c>
      <c r="T373" s="87">
        <f t="shared" si="43"/>
        <v>0.94659083286130952</v>
      </c>
      <c r="U373" s="87">
        <f t="shared" si="44"/>
        <v>6.4792030109786462E-3</v>
      </c>
    </row>
    <row r="374" spans="1:21" s="87" customFormat="1" x14ac:dyDescent="0.35">
      <c r="A374" s="25">
        <v>28</v>
      </c>
      <c r="B374" s="574" t="s">
        <v>690</v>
      </c>
      <c r="C374" s="135">
        <v>10313</v>
      </c>
      <c r="D374" s="135"/>
      <c r="E374" s="135"/>
      <c r="F374" s="25">
        <f t="shared" si="47"/>
        <v>10313</v>
      </c>
      <c r="G374" s="135">
        <v>180</v>
      </c>
      <c r="H374" s="135"/>
      <c r="I374" s="135"/>
      <c r="J374" s="412">
        <f t="shared" si="46"/>
        <v>180</v>
      </c>
      <c r="K374" s="544">
        <f t="shared" si="42"/>
        <v>7.5582615998320377E-2</v>
      </c>
      <c r="L374" s="413">
        <f t="shared" si="39"/>
        <v>323.60319126600876</v>
      </c>
      <c r="M374" s="414">
        <f t="shared" si="45"/>
        <v>71.192702078521933</v>
      </c>
      <c r="N374" s="545">
        <v>110.3790472575441</v>
      </c>
      <c r="O374" s="546">
        <v>13.788861085556576</v>
      </c>
      <c r="P374" s="547">
        <f t="shared" si="38"/>
        <v>5.0321322766181655E-2</v>
      </c>
      <c r="T374" s="87">
        <f t="shared" si="43"/>
        <v>0.36494183568860339</v>
      </c>
      <c r="U374" s="87">
        <f t="shared" si="44"/>
        <v>6.938737292643344E-3</v>
      </c>
    </row>
    <row r="375" spans="1:21" s="87" customFormat="1" x14ac:dyDescent="0.35">
      <c r="A375" s="25">
        <v>29</v>
      </c>
      <c r="B375" s="574" t="s">
        <v>691</v>
      </c>
      <c r="C375" s="135">
        <v>6385</v>
      </c>
      <c r="D375" s="135"/>
      <c r="E375" s="135"/>
      <c r="F375" s="25">
        <f t="shared" si="47"/>
        <v>6385</v>
      </c>
      <c r="G375" s="135">
        <v>108</v>
      </c>
      <c r="H375" s="135"/>
      <c r="I375" s="135"/>
      <c r="J375" s="412">
        <f t="shared" si="46"/>
        <v>108</v>
      </c>
      <c r="K375" s="544">
        <f t="shared" si="42"/>
        <v>4.534956959899223E-2</v>
      </c>
      <c r="L375" s="413">
        <f t="shared" si="39"/>
        <v>194.16191475960528</v>
      </c>
      <c r="M375" s="414">
        <f t="shared" si="45"/>
        <v>42.715621247113162</v>
      </c>
      <c r="N375" s="545">
        <v>66.227428354526481</v>
      </c>
      <c r="O375" s="546">
        <v>8.2733166513339462</v>
      </c>
      <c r="P375" s="547">
        <f t="shared" si="38"/>
        <v>4.876715442640233E-2</v>
      </c>
      <c r="T375" s="87">
        <f t="shared" si="43"/>
        <v>0.58945108088591491</v>
      </c>
      <c r="U375" s="87">
        <f t="shared" si="44"/>
        <v>4.0346611075412833E-3</v>
      </c>
    </row>
    <row r="376" spans="1:21" s="87" customFormat="1" x14ac:dyDescent="0.35">
      <c r="A376" s="25">
        <v>30</v>
      </c>
      <c r="B376" s="574" t="s">
        <v>692</v>
      </c>
      <c r="C376" s="135">
        <v>3031</v>
      </c>
      <c r="D376" s="135">
        <v>10.199999999999999</v>
      </c>
      <c r="E376" s="135"/>
      <c r="F376" s="25">
        <f t="shared" si="47"/>
        <v>3041.2</v>
      </c>
      <c r="G376" s="135">
        <v>53</v>
      </c>
      <c r="H376" s="135">
        <v>1</v>
      </c>
      <c r="I376" s="135"/>
      <c r="J376" s="412">
        <f t="shared" si="46"/>
        <v>54</v>
      </c>
      <c r="K376" s="544">
        <f t="shared" si="42"/>
        <v>2.2674784799496115E-2</v>
      </c>
      <c r="L376" s="413">
        <f t="shared" si="39"/>
        <v>97.080957379802641</v>
      </c>
      <c r="M376" s="414">
        <f t="shared" si="45"/>
        <v>21.357810623556581</v>
      </c>
      <c r="N376" s="545">
        <v>33.11371417726324</v>
      </c>
      <c r="O376" s="546">
        <v>4.1366583256669731</v>
      </c>
      <c r="P376" s="547">
        <f t="shared" si="38"/>
        <v>5.1193325169765047E-2</v>
      </c>
      <c r="T376" s="87">
        <f t="shared" si="43"/>
        <v>1.2375526606131024</v>
      </c>
      <c r="U376" s="87">
        <f t="shared" si="44"/>
        <v>2.1176929478208518E-3</v>
      </c>
    </row>
    <row r="377" spans="1:21" s="87" customFormat="1" x14ac:dyDescent="0.35">
      <c r="A377" s="25">
        <v>31</v>
      </c>
      <c r="B377" s="574" t="s">
        <v>693</v>
      </c>
      <c r="C377" s="135">
        <v>3886</v>
      </c>
      <c r="D377" s="135"/>
      <c r="E377" s="135"/>
      <c r="F377" s="25">
        <f t="shared" si="47"/>
        <v>3886</v>
      </c>
      <c r="G377" s="135">
        <v>78</v>
      </c>
      <c r="H377" s="135"/>
      <c r="I377" s="135"/>
      <c r="J377" s="412">
        <f t="shared" si="46"/>
        <v>78</v>
      </c>
      <c r="K377" s="544">
        <f t="shared" si="42"/>
        <v>3.2752466932605501E-2</v>
      </c>
      <c r="L377" s="413">
        <f t="shared" si="39"/>
        <v>140.22804954860382</v>
      </c>
      <c r="M377" s="414">
        <f t="shared" si="45"/>
        <v>30.850170900692842</v>
      </c>
      <c r="N377" s="545">
        <v>47.830920478269121</v>
      </c>
      <c r="O377" s="546">
        <v>5.9751731370745169</v>
      </c>
      <c r="P377" s="547">
        <f t="shared" si="38"/>
        <v>5.7870384473659359E-2</v>
      </c>
      <c r="T377" s="87">
        <f t="shared" si="43"/>
        <v>0.96851393501198313</v>
      </c>
      <c r="U377" s="87">
        <f t="shared" si="44"/>
        <v>3.4578556673918359E-3</v>
      </c>
    </row>
    <row r="378" spans="1:21" s="87" customFormat="1" x14ac:dyDescent="0.35">
      <c r="A378" s="25">
        <v>32</v>
      </c>
      <c r="B378" s="574" t="s">
        <v>1137</v>
      </c>
      <c r="C378" s="135">
        <v>4071</v>
      </c>
      <c r="D378" s="135"/>
      <c r="E378" s="135"/>
      <c r="F378" s="25">
        <f t="shared" si="47"/>
        <v>4071</v>
      </c>
      <c r="G378" s="135">
        <v>144</v>
      </c>
      <c r="H378" s="135"/>
      <c r="I378" s="135"/>
      <c r="J378" s="412">
        <f t="shared" si="46"/>
        <v>144</v>
      </c>
      <c r="K378" s="544">
        <f t="shared" si="42"/>
        <v>6.0466092798656307E-2</v>
      </c>
      <c r="L378" s="413">
        <f t="shared" si="39"/>
        <v>258.88255301280702</v>
      </c>
      <c r="M378" s="414">
        <f t="shared" si="45"/>
        <v>56.954161662817548</v>
      </c>
      <c r="N378" s="545">
        <v>88.303237806035284</v>
      </c>
      <c r="O378" s="546">
        <v>11.031088868445261</v>
      </c>
      <c r="P378" s="547">
        <f t="shared" si="38"/>
        <v>0.10198256972490914</v>
      </c>
      <c r="T378" s="87">
        <f t="shared" si="43"/>
        <v>0.92450138822318018</v>
      </c>
      <c r="U378" s="87">
        <f t="shared" si="44"/>
        <v>1.1249787896678879E-2</v>
      </c>
    </row>
    <row r="379" spans="1:21" s="87" customFormat="1" x14ac:dyDescent="0.35">
      <c r="A379" s="25">
        <v>33</v>
      </c>
      <c r="B379" s="574" t="s">
        <v>1125</v>
      </c>
      <c r="C379" s="135">
        <v>161.1</v>
      </c>
      <c r="D379" s="135"/>
      <c r="E379" s="135">
        <v>191.5</v>
      </c>
      <c r="F379" s="25">
        <f t="shared" si="47"/>
        <v>352.6</v>
      </c>
      <c r="G379" s="135">
        <v>3</v>
      </c>
      <c r="H379" s="135"/>
      <c r="I379" s="135">
        <v>3</v>
      </c>
      <c r="J379" s="412">
        <f t="shared" si="46"/>
        <v>6</v>
      </c>
      <c r="K379" s="544">
        <f t="shared" si="42"/>
        <v>2.519420533277346E-3</v>
      </c>
      <c r="L379" s="413">
        <f t="shared" si="39"/>
        <v>10.786773042200293</v>
      </c>
      <c r="M379" s="414">
        <f t="shared" si="45"/>
        <v>2.3730900692840646</v>
      </c>
      <c r="N379" s="545">
        <v>3.6793015752514706</v>
      </c>
      <c r="O379" s="546">
        <v>2.3363536338546456</v>
      </c>
      <c r="P379" s="547">
        <f t="shared" ref="P379:P442" si="48">(L379+M379+N379+O379)/F379</f>
        <v>5.4383205673824368E-2</v>
      </c>
      <c r="T379" s="87">
        <f t="shared" si="43"/>
        <v>2.327695811361397</v>
      </c>
      <c r="U379" s="87">
        <f t="shared" si="44"/>
        <v>1.2705840019670415E-3</v>
      </c>
    </row>
    <row r="380" spans="1:21" s="87" customFormat="1" x14ac:dyDescent="0.35">
      <c r="A380" s="25">
        <v>34</v>
      </c>
      <c r="B380" s="574" t="s">
        <v>1126</v>
      </c>
      <c r="C380" s="135">
        <v>656.95</v>
      </c>
      <c r="D380" s="135"/>
      <c r="E380" s="135"/>
      <c r="F380" s="25">
        <f t="shared" si="47"/>
        <v>656.95</v>
      </c>
      <c r="G380" s="135">
        <v>19</v>
      </c>
      <c r="H380" s="135"/>
      <c r="I380" s="135"/>
      <c r="J380" s="412">
        <f t="shared" si="46"/>
        <v>19</v>
      </c>
      <c r="K380" s="544">
        <f t="shared" si="42"/>
        <v>7.978165022044929E-3</v>
      </c>
      <c r="L380" s="413">
        <f t="shared" si="39"/>
        <v>34.158114633634263</v>
      </c>
      <c r="M380" s="414">
        <f t="shared" si="45"/>
        <v>7.5147852193995375</v>
      </c>
      <c r="N380" s="545">
        <v>11.651121654962992</v>
      </c>
      <c r="O380" s="546">
        <v>1.4554908923643053</v>
      </c>
      <c r="P380" s="547">
        <f t="shared" si="48"/>
        <v>8.3384599132903706E-2</v>
      </c>
      <c r="T380" s="87">
        <f t="shared" si="43"/>
        <v>5.7289674274397839</v>
      </c>
      <c r="U380" s="87">
        <f t="shared" si="44"/>
        <v>1.2136552460138988E-3</v>
      </c>
    </row>
    <row r="381" spans="1:21" s="87" customFormat="1" x14ac:dyDescent="0.35">
      <c r="A381" s="25">
        <v>35</v>
      </c>
      <c r="B381" s="574" t="s">
        <v>1127</v>
      </c>
      <c r="C381" s="135">
        <v>485.16</v>
      </c>
      <c r="D381" s="135"/>
      <c r="E381" s="135"/>
      <c r="F381" s="25">
        <f t="shared" si="47"/>
        <v>485.16</v>
      </c>
      <c r="G381" s="135">
        <v>10</v>
      </c>
      <c r="H381" s="135"/>
      <c r="I381" s="135"/>
      <c r="J381" s="412">
        <f t="shared" si="46"/>
        <v>10</v>
      </c>
      <c r="K381" s="544">
        <f t="shared" si="42"/>
        <v>4.1990342221289098E-3</v>
      </c>
      <c r="L381" s="413">
        <f t="shared" si="39"/>
        <v>17.97795507033382</v>
      </c>
      <c r="M381" s="414">
        <f t="shared" si="45"/>
        <v>3.9551501154734403</v>
      </c>
      <c r="N381" s="545">
        <v>6.1321692920857842</v>
      </c>
      <c r="O381" s="546">
        <v>0.76604783808647647</v>
      </c>
      <c r="P381" s="547">
        <f t="shared" si="48"/>
        <v>5.9426420801342895E-2</v>
      </c>
      <c r="T381" s="87">
        <f t="shared" si="43"/>
        <v>7.7575339093424152</v>
      </c>
      <c r="U381" s="87">
        <f t="shared" si="44"/>
        <v>4.5523481180085939E-4</v>
      </c>
    </row>
    <row r="382" spans="1:21" s="87" customFormat="1" x14ac:dyDescent="0.35">
      <c r="A382" s="25">
        <v>36</v>
      </c>
      <c r="B382" s="574" t="s">
        <v>1128</v>
      </c>
      <c r="C382" s="135">
        <v>286.92</v>
      </c>
      <c r="D382" s="135"/>
      <c r="E382" s="135"/>
      <c r="F382" s="25">
        <f t="shared" si="47"/>
        <v>286.92</v>
      </c>
      <c r="G382" s="135">
        <v>8</v>
      </c>
      <c r="H382" s="135"/>
      <c r="I382" s="135"/>
      <c r="J382" s="412">
        <f t="shared" si="46"/>
        <v>8</v>
      </c>
      <c r="K382" s="544">
        <f t="shared" si="42"/>
        <v>3.3592273777031281E-3</v>
      </c>
      <c r="L382" s="413">
        <f t="shared" si="39"/>
        <v>14.382364056267058</v>
      </c>
      <c r="M382" s="414">
        <f t="shared" si="45"/>
        <v>3.1641200923787527</v>
      </c>
      <c r="N382" s="545">
        <v>4.9057354336686272</v>
      </c>
      <c r="O382" s="546">
        <v>0.61283827046918116</v>
      </c>
      <c r="P382" s="547">
        <f t="shared" si="48"/>
        <v>8.0388463170164556E-2</v>
      </c>
      <c r="T382" s="87">
        <f t="shared" si="43"/>
        <v>13.117402591163273</v>
      </c>
      <c r="U382" s="87">
        <f t="shared" si="44"/>
        <v>4.926512673487912E-4</v>
      </c>
    </row>
    <row r="383" spans="1:21" s="87" customFormat="1" x14ac:dyDescent="0.35">
      <c r="A383" s="25">
        <v>37</v>
      </c>
      <c r="B383" s="574" t="s">
        <v>1129</v>
      </c>
      <c r="C383" s="135">
        <v>226.94</v>
      </c>
      <c r="D383" s="135"/>
      <c r="E383" s="135"/>
      <c r="F383" s="25">
        <f t="shared" si="47"/>
        <v>226.94</v>
      </c>
      <c r="G383" s="135">
        <v>5</v>
      </c>
      <c r="H383" s="135"/>
      <c r="I383" s="135"/>
      <c r="J383" s="412">
        <f t="shared" si="46"/>
        <v>5</v>
      </c>
      <c r="K383" s="544">
        <f t="shared" si="42"/>
        <v>2.0995171110644549E-3</v>
      </c>
      <c r="L383" s="413">
        <f t="shared" si="39"/>
        <v>8.9889775351669101</v>
      </c>
      <c r="M383" s="414">
        <f t="shared" si="45"/>
        <v>1.9775750577367202</v>
      </c>
      <c r="N383" s="545">
        <v>3.0660846460428921</v>
      </c>
      <c r="O383" s="546">
        <v>0.38302391904323824</v>
      </c>
      <c r="P383" s="547">
        <f t="shared" si="48"/>
        <v>6.3521905164315509E-2</v>
      </c>
      <c r="T383" s="87">
        <f t="shared" si="43"/>
        <v>16.584318108119181</v>
      </c>
      <c r="U383" s="87">
        <f t="shared" si="44"/>
        <v>2.4330409061129038E-4</v>
      </c>
    </row>
    <row r="384" spans="1:21" s="87" customFormat="1" x14ac:dyDescent="0.35">
      <c r="A384" s="25">
        <v>38</v>
      </c>
      <c r="B384" s="574" t="s">
        <v>1130</v>
      </c>
      <c r="C384" s="135">
        <v>307.14999999999998</v>
      </c>
      <c r="D384" s="135"/>
      <c r="E384" s="135"/>
      <c r="F384" s="25">
        <f t="shared" si="47"/>
        <v>307.14999999999998</v>
      </c>
      <c r="G384" s="135">
        <v>10</v>
      </c>
      <c r="H384" s="135"/>
      <c r="I384" s="135"/>
      <c r="J384" s="412">
        <f t="shared" si="46"/>
        <v>10</v>
      </c>
      <c r="K384" s="544">
        <f t="shared" si="42"/>
        <v>4.1990342221289098E-3</v>
      </c>
      <c r="L384" s="413">
        <f t="shared" si="39"/>
        <v>17.97795507033382</v>
      </c>
      <c r="M384" s="414">
        <f t="shared" si="45"/>
        <v>3.9551501154734403</v>
      </c>
      <c r="N384" s="545">
        <v>6.1321692920857842</v>
      </c>
      <c r="O384" s="546">
        <v>0.76604783808647647</v>
      </c>
      <c r="P384" s="547">
        <f t="shared" si="48"/>
        <v>9.3867238534851127E-2</v>
      </c>
      <c r="T384" s="87">
        <f t="shared" si="43"/>
        <v>12.253443436290302</v>
      </c>
      <c r="U384" s="87">
        <f t="shared" si="44"/>
        <v>7.1906795146770301E-4</v>
      </c>
    </row>
    <row r="385" spans="1:21" s="87" customFormat="1" x14ac:dyDescent="0.35">
      <c r="A385" s="25">
        <v>39</v>
      </c>
      <c r="B385" s="574" t="s">
        <v>1131</v>
      </c>
      <c r="C385" s="135">
        <v>329.65</v>
      </c>
      <c r="D385" s="135"/>
      <c r="E385" s="135"/>
      <c r="F385" s="25">
        <f t="shared" si="47"/>
        <v>329.65</v>
      </c>
      <c r="G385" s="135">
        <v>10</v>
      </c>
      <c r="H385" s="135"/>
      <c r="I385" s="135"/>
      <c r="J385" s="412">
        <f t="shared" si="46"/>
        <v>10</v>
      </c>
      <c r="K385" s="544">
        <f t="shared" si="42"/>
        <v>4.1990342221289098E-3</v>
      </c>
      <c r="L385" s="413">
        <f t="shared" si="39"/>
        <v>17.97795507033382</v>
      </c>
      <c r="M385" s="414">
        <f t="shared" si="45"/>
        <v>3.9551501154734403</v>
      </c>
      <c r="N385" s="545">
        <v>6.1321692920857842</v>
      </c>
      <c r="O385" s="546">
        <v>0.76604783808647647</v>
      </c>
      <c r="P385" s="547">
        <f t="shared" si="48"/>
        <v>8.7460404416743576E-2</v>
      </c>
      <c r="T385" s="87">
        <f t="shared" si="43"/>
        <v>11.417094346902978</v>
      </c>
      <c r="U385" s="87">
        <f t="shared" si="44"/>
        <v>6.6998853721615334E-4</v>
      </c>
    </row>
    <row r="386" spans="1:21" s="87" customFormat="1" x14ac:dyDescent="0.35">
      <c r="A386" s="25">
        <v>40</v>
      </c>
      <c r="B386" s="574" t="s">
        <v>1132</v>
      </c>
      <c r="C386" s="135">
        <v>255.16</v>
      </c>
      <c r="D386" s="135"/>
      <c r="E386" s="135"/>
      <c r="F386" s="25">
        <f t="shared" si="47"/>
        <v>255.16</v>
      </c>
      <c r="G386" s="135">
        <v>8</v>
      </c>
      <c r="H386" s="135"/>
      <c r="I386" s="135"/>
      <c r="J386" s="412">
        <f t="shared" si="46"/>
        <v>8</v>
      </c>
      <c r="K386" s="544">
        <f t="shared" si="42"/>
        <v>3.3592273777031281E-3</v>
      </c>
      <c r="L386" s="413">
        <f t="shared" si="39"/>
        <v>14.382364056267058</v>
      </c>
      <c r="M386" s="414">
        <f t="shared" si="45"/>
        <v>3.1641200923787527</v>
      </c>
      <c r="N386" s="545">
        <v>4.9057354336686272</v>
      </c>
      <c r="O386" s="546">
        <v>0.61283827046918116</v>
      </c>
      <c r="P386" s="547">
        <f t="shared" si="48"/>
        <v>9.0394489154975777E-2</v>
      </c>
      <c r="T386" s="87">
        <f t="shared" si="43"/>
        <v>14.750137762410125</v>
      </c>
      <c r="U386" s="87">
        <f t="shared" si="44"/>
        <v>5.5397202393680514E-4</v>
      </c>
    </row>
    <row r="387" spans="1:21" s="87" customFormat="1" x14ac:dyDescent="0.35">
      <c r="A387" s="25">
        <v>41</v>
      </c>
      <c r="B387" s="574" t="s">
        <v>1133</v>
      </c>
      <c r="C387" s="135">
        <v>509.32</v>
      </c>
      <c r="D387" s="135"/>
      <c r="E387" s="135"/>
      <c r="F387" s="25">
        <f t="shared" si="47"/>
        <v>509.32</v>
      </c>
      <c r="G387" s="135">
        <v>16</v>
      </c>
      <c r="H387" s="135"/>
      <c r="I387" s="135"/>
      <c r="J387" s="412">
        <f t="shared" si="46"/>
        <v>16</v>
      </c>
      <c r="K387" s="544">
        <f t="shared" si="42"/>
        <v>6.7184547554062562E-3</v>
      </c>
      <c r="L387" s="413">
        <f t="shared" si="39"/>
        <v>28.764728112534115</v>
      </c>
      <c r="M387" s="414">
        <f t="shared" si="45"/>
        <v>6.3282401847575054</v>
      </c>
      <c r="N387" s="545">
        <v>9.8114708673372544</v>
      </c>
      <c r="O387" s="546">
        <v>1.2256765409383623</v>
      </c>
      <c r="P387" s="547">
        <f t="shared" si="48"/>
        <v>9.0571969892341231E-2</v>
      </c>
      <c r="T387" s="87">
        <f t="shared" si="43"/>
        <v>7.3895491075484312</v>
      </c>
      <c r="U387" s="87">
        <f t="shared" si="44"/>
        <v>1.110119387636183E-3</v>
      </c>
    </row>
    <row r="388" spans="1:21" s="87" customFormat="1" x14ac:dyDescent="0.35">
      <c r="A388" s="25">
        <v>42</v>
      </c>
      <c r="B388" s="574" t="s">
        <v>1134</v>
      </c>
      <c r="C388" s="135">
        <v>509.19</v>
      </c>
      <c r="D388" s="135"/>
      <c r="E388" s="135"/>
      <c r="F388" s="25">
        <f t="shared" si="47"/>
        <v>509.19</v>
      </c>
      <c r="G388" s="135">
        <v>14</v>
      </c>
      <c r="H388" s="135"/>
      <c r="I388" s="135"/>
      <c r="J388" s="412">
        <f t="shared" si="46"/>
        <v>14</v>
      </c>
      <c r="K388" s="544">
        <f t="shared" si="42"/>
        <v>5.8786479109804741E-3</v>
      </c>
      <c r="L388" s="413">
        <f t="shared" si="39"/>
        <v>25.169137098467349</v>
      </c>
      <c r="M388" s="414">
        <f t="shared" si="45"/>
        <v>5.5372101616628164</v>
      </c>
      <c r="N388" s="545">
        <v>8.5850370089200982</v>
      </c>
      <c r="O388" s="546">
        <v>1.072466973321067</v>
      </c>
      <c r="P388" s="547">
        <f t="shared" si="48"/>
        <v>7.9270706892066486E-2</v>
      </c>
      <c r="T388" s="87">
        <f t="shared" si="43"/>
        <v>7.3914357144809744</v>
      </c>
      <c r="U388" s="87">
        <f t="shared" si="44"/>
        <v>8.5015215093555991E-4</v>
      </c>
    </row>
    <row r="389" spans="1:21" s="87" customFormat="1" x14ac:dyDescent="0.35">
      <c r="A389" s="25">
        <v>43</v>
      </c>
      <c r="B389" s="574" t="s">
        <v>1135</v>
      </c>
      <c r="C389" s="135">
        <v>291.43</v>
      </c>
      <c r="D389" s="135"/>
      <c r="E389" s="135"/>
      <c r="F389" s="25">
        <f t="shared" si="47"/>
        <v>291.43</v>
      </c>
      <c r="G389" s="135">
        <v>10</v>
      </c>
      <c r="H389" s="135"/>
      <c r="I389" s="135"/>
      <c r="J389" s="412">
        <f t="shared" si="46"/>
        <v>10</v>
      </c>
      <c r="K389" s="544">
        <f t="shared" si="42"/>
        <v>4.1990342221289098E-3</v>
      </c>
      <c r="L389" s="413">
        <f t="shared" si="39"/>
        <v>17.97795507033382</v>
      </c>
      <c r="M389" s="414">
        <f t="shared" si="45"/>
        <v>3.9551501154734403</v>
      </c>
      <c r="N389" s="545">
        <v>6.1321692920857842</v>
      </c>
      <c r="O389" s="546">
        <v>0.76604783808647647</v>
      </c>
      <c r="P389" s="547">
        <f t="shared" si="48"/>
        <v>9.8930522993444459E-2</v>
      </c>
      <c r="T389" s="87">
        <f t="shared" si="43"/>
        <v>12.91440535105022</v>
      </c>
      <c r="U389" s="87">
        <f t="shared" si="44"/>
        <v>7.5785513259892575E-4</v>
      </c>
    </row>
    <row r="390" spans="1:21" s="87" customFormat="1" x14ac:dyDescent="0.35">
      <c r="A390" s="25">
        <v>44</v>
      </c>
      <c r="B390" s="574" t="s">
        <v>1136</v>
      </c>
      <c r="C390" s="135">
        <v>449.48</v>
      </c>
      <c r="D390" s="135"/>
      <c r="E390" s="135"/>
      <c r="F390" s="25">
        <f t="shared" si="47"/>
        <v>449.48</v>
      </c>
      <c r="G390" s="135">
        <v>13</v>
      </c>
      <c r="H390" s="135"/>
      <c r="I390" s="135"/>
      <c r="J390" s="412">
        <f t="shared" si="46"/>
        <v>13</v>
      </c>
      <c r="K390" s="544">
        <f t="shared" si="42"/>
        <v>5.4587444887675834E-3</v>
      </c>
      <c r="L390" s="413">
        <f t="shared" si="39"/>
        <v>23.371341591433968</v>
      </c>
      <c r="M390" s="414">
        <f t="shared" si="45"/>
        <v>5.1416951501154733</v>
      </c>
      <c r="N390" s="545">
        <v>7.9718200797115202</v>
      </c>
      <c r="O390" s="546">
        <v>0.99586218951241934</v>
      </c>
      <c r="P390" s="547">
        <f t="shared" si="48"/>
        <v>8.3386844822402301E-2</v>
      </c>
      <c r="T390" s="87">
        <f t="shared" si="43"/>
        <v>8.3733317421388449</v>
      </c>
      <c r="U390" s="87">
        <f t="shared" si="44"/>
        <v>8.3041805861369905E-4</v>
      </c>
    </row>
    <row r="391" spans="1:21" s="87" customFormat="1" x14ac:dyDescent="0.35">
      <c r="A391" s="25">
        <v>45</v>
      </c>
      <c r="B391" s="574" t="s">
        <v>1138</v>
      </c>
      <c r="C391" s="135">
        <v>467.46</v>
      </c>
      <c r="D391" s="135"/>
      <c r="E391" s="135"/>
      <c r="F391" s="25">
        <f t="shared" si="47"/>
        <v>467.46</v>
      </c>
      <c r="G391" s="135">
        <v>10</v>
      </c>
      <c r="H391" s="135"/>
      <c r="I391" s="135"/>
      <c r="J391" s="412">
        <f t="shared" si="46"/>
        <v>10</v>
      </c>
      <c r="K391" s="544">
        <f t="shared" si="42"/>
        <v>4.1990342221289098E-3</v>
      </c>
      <c r="L391" s="413">
        <f t="shared" ref="L391:L454" si="49">K391*4281.45</f>
        <v>17.97795507033382</v>
      </c>
      <c r="M391" s="414">
        <f t="shared" si="45"/>
        <v>3.9551501154734403</v>
      </c>
      <c r="N391" s="545">
        <v>6.1321692920857842</v>
      </c>
      <c r="O391" s="546">
        <v>0.76604783808647647</v>
      </c>
      <c r="P391" s="547">
        <f t="shared" si="48"/>
        <v>6.1676554819619908E-2</v>
      </c>
      <c r="T391" s="87">
        <f t="shared" si="43"/>
        <v>8.0512667425160807</v>
      </c>
      <c r="U391" s="87">
        <f t="shared" si="44"/>
        <v>4.7247191480191881E-4</v>
      </c>
    </row>
    <row r="392" spans="1:21" s="87" customFormat="1" x14ac:dyDescent="0.35">
      <c r="A392" s="25">
        <v>46</v>
      </c>
      <c r="B392" s="574" t="s">
        <v>1139</v>
      </c>
      <c r="C392" s="135">
        <v>429.2</v>
      </c>
      <c r="D392" s="135"/>
      <c r="E392" s="135">
        <v>129.19999999999999</v>
      </c>
      <c r="F392" s="25">
        <f t="shared" si="47"/>
        <v>558.4</v>
      </c>
      <c r="G392" s="135">
        <v>11</v>
      </c>
      <c r="H392" s="135"/>
      <c r="I392" s="135">
        <v>3</v>
      </c>
      <c r="J392" s="412">
        <f t="shared" si="46"/>
        <v>14</v>
      </c>
      <c r="K392" s="544">
        <f t="shared" si="42"/>
        <v>5.8786479109804741E-3</v>
      </c>
      <c r="L392" s="413">
        <f t="shared" si="49"/>
        <v>25.169137098467349</v>
      </c>
      <c r="M392" s="414">
        <f t="shared" si="45"/>
        <v>5.5372101616628164</v>
      </c>
      <c r="N392" s="545">
        <v>8.5850370089200982</v>
      </c>
      <c r="O392" s="546">
        <v>1.072466973321067</v>
      </c>
      <c r="P392" s="547">
        <f t="shared" si="48"/>
        <v>7.2284833886768152E-2</v>
      </c>
      <c r="T392" s="87">
        <f t="shared" si="43"/>
        <v>6.740052205330529</v>
      </c>
      <c r="U392" s="87">
        <f t="shared" si="44"/>
        <v>7.7523097015558338E-4</v>
      </c>
    </row>
    <row r="393" spans="1:21" s="87" customFormat="1" x14ac:dyDescent="0.35">
      <c r="A393" s="25">
        <v>47</v>
      </c>
      <c r="B393" s="574" t="s">
        <v>1140</v>
      </c>
      <c r="C393" s="135">
        <v>331.42</v>
      </c>
      <c r="D393" s="135"/>
      <c r="E393" s="135"/>
      <c r="F393" s="25">
        <f t="shared" si="47"/>
        <v>331.42</v>
      </c>
      <c r="G393" s="135">
        <v>10</v>
      </c>
      <c r="H393" s="135"/>
      <c r="I393" s="135"/>
      <c r="J393" s="412">
        <f t="shared" si="46"/>
        <v>10</v>
      </c>
      <c r="K393" s="544">
        <f t="shared" si="42"/>
        <v>4.1990342221289098E-3</v>
      </c>
      <c r="L393" s="413">
        <f t="shared" si="49"/>
        <v>17.97795507033382</v>
      </c>
      <c r="M393" s="414">
        <f t="shared" si="45"/>
        <v>3.9551501154734403</v>
      </c>
      <c r="N393" s="545">
        <v>6.1321692920857842</v>
      </c>
      <c r="O393" s="546">
        <v>0.76604783808647647</v>
      </c>
      <c r="P393" s="547">
        <f t="shared" si="48"/>
        <v>8.6993308538952138E-2</v>
      </c>
      <c r="T393" s="87">
        <f t="shared" si="43"/>
        <v>11.356119580763279</v>
      </c>
      <c r="U393" s="87">
        <f t="shared" si="44"/>
        <v>6.6641035934254095E-4</v>
      </c>
    </row>
    <row r="394" spans="1:21" s="87" customFormat="1" x14ac:dyDescent="0.35">
      <c r="A394" s="25">
        <v>48</v>
      </c>
      <c r="B394" s="574" t="s">
        <v>1141</v>
      </c>
      <c r="C394" s="135">
        <v>154.9</v>
      </c>
      <c r="D394" s="135"/>
      <c r="E394" s="135"/>
      <c r="F394" s="25">
        <f t="shared" si="47"/>
        <v>154.9</v>
      </c>
      <c r="G394" s="135">
        <v>3</v>
      </c>
      <c r="H394" s="135"/>
      <c r="I394" s="135"/>
      <c r="J394" s="412">
        <f t="shared" si="46"/>
        <v>3</v>
      </c>
      <c r="K394" s="544">
        <f t="shared" si="42"/>
        <v>1.259710266638673E-3</v>
      </c>
      <c r="L394" s="413">
        <f t="shared" si="49"/>
        <v>5.3933865211001466</v>
      </c>
      <c r="M394" s="414">
        <f t="shared" si="45"/>
        <v>1.1865450346420323</v>
      </c>
      <c r="N394" s="545">
        <v>1.8396507876257353</v>
      </c>
      <c r="O394" s="546">
        <v>0.22981435142594289</v>
      </c>
      <c r="P394" s="547">
        <f t="shared" si="48"/>
        <v>5.5838584214292171E-2</v>
      </c>
      <c r="T394" s="87">
        <f t="shared" si="43"/>
        <v>24.297257272153438</v>
      </c>
      <c r="U394" s="87">
        <f t="shared" si="44"/>
        <v>1.2832508015750448E-4</v>
      </c>
    </row>
    <row r="395" spans="1:21" s="87" customFormat="1" x14ac:dyDescent="0.35">
      <c r="A395" s="25">
        <v>49</v>
      </c>
      <c r="B395" s="574" t="s">
        <v>1142</v>
      </c>
      <c r="C395" s="135">
        <v>119.9</v>
      </c>
      <c r="D395" s="135"/>
      <c r="E395" s="135"/>
      <c r="F395" s="25">
        <f t="shared" si="47"/>
        <v>119.9</v>
      </c>
      <c r="G395" s="135">
        <v>3</v>
      </c>
      <c r="H395" s="135"/>
      <c r="I395" s="135"/>
      <c r="J395" s="412">
        <f t="shared" si="46"/>
        <v>3</v>
      </c>
      <c r="K395" s="544">
        <f t="shared" si="42"/>
        <v>1.259710266638673E-3</v>
      </c>
      <c r="L395" s="413">
        <f t="shared" si="49"/>
        <v>5.3933865211001466</v>
      </c>
      <c r="M395" s="414">
        <f t="shared" si="45"/>
        <v>1.1865450346420323</v>
      </c>
      <c r="N395" s="545">
        <v>1.8396507876257353</v>
      </c>
      <c r="O395" s="546">
        <v>0.22981435142594289</v>
      </c>
      <c r="P395" s="547">
        <f t="shared" si="48"/>
        <v>7.2138421140899564E-2</v>
      </c>
      <c r="T395" s="87">
        <f t="shared" si="43"/>
        <v>31.389867818653613</v>
      </c>
      <c r="U395" s="87">
        <f t="shared" si="44"/>
        <v>1.6578444467387361E-4</v>
      </c>
    </row>
    <row r="396" spans="1:21" s="87" customFormat="1" x14ac:dyDescent="0.35">
      <c r="A396" s="25">
        <v>50</v>
      </c>
      <c r="B396" s="574" t="s">
        <v>1143</v>
      </c>
      <c r="C396" s="135">
        <v>280.7</v>
      </c>
      <c r="D396" s="135"/>
      <c r="E396" s="135">
        <v>19.600000000000001</v>
      </c>
      <c r="F396" s="25">
        <f t="shared" si="47"/>
        <v>300.3</v>
      </c>
      <c r="G396" s="135">
        <v>10</v>
      </c>
      <c r="H396" s="135"/>
      <c r="I396" s="135">
        <v>1</v>
      </c>
      <c r="J396" s="412">
        <f t="shared" si="46"/>
        <v>11</v>
      </c>
      <c r="K396" s="544">
        <f t="shared" si="42"/>
        <v>4.6189376443418013E-3</v>
      </c>
      <c r="L396" s="413">
        <f t="shared" si="49"/>
        <v>19.775750577367205</v>
      </c>
      <c r="M396" s="414">
        <f t="shared" si="45"/>
        <v>4.3506651270207852</v>
      </c>
      <c r="N396" s="545">
        <v>6.7453862212943623</v>
      </c>
      <c r="O396" s="546">
        <v>0.84265262189512413</v>
      </c>
      <c r="P396" s="547">
        <f t="shared" si="48"/>
        <v>0.10560923925267225</v>
      </c>
      <c r="T396" s="87">
        <f t="shared" si="43"/>
        <v>12.532950887301256</v>
      </c>
      <c r="U396" s="87">
        <f t="shared" si="44"/>
        <v>8.8991902352613728E-4</v>
      </c>
    </row>
    <row r="397" spans="1:21" s="87" customFormat="1" x14ac:dyDescent="0.35">
      <c r="A397" s="25">
        <v>51</v>
      </c>
      <c r="B397" s="574" t="s">
        <v>1144</v>
      </c>
      <c r="C397" s="135">
        <v>226.84</v>
      </c>
      <c r="D397" s="135"/>
      <c r="E397" s="135"/>
      <c r="F397" s="25">
        <f t="shared" si="47"/>
        <v>226.84</v>
      </c>
      <c r="G397" s="135">
        <v>8</v>
      </c>
      <c r="H397" s="135"/>
      <c r="I397" s="135"/>
      <c r="J397" s="412">
        <f t="shared" si="46"/>
        <v>8</v>
      </c>
      <c r="K397" s="544">
        <f t="shared" si="42"/>
        <v>3.3592273777031281E-3</v>
      </c>
      <c r="L397" s="413">
        <f t="shared" si="49"/>
        <v>14.382364056267058</v>
      </c>
      <c r="M397" s="414">
        <f t="shared" si="45"/>
        <v>3.1641200923787527</v>
      </c>
      <c r="N397" s="545">
        <v>4.9057354336686272</v>
      </c>
      <c r="O397" s="546">
        <v>0.61283827046918116</v>
      </c>
      <c r="P397" s="547">
        <f t="shared" si="48"/>
        <v>0.10167985299234535</v>
      </c>
      <c r="T397" s="87">
        <f t="shared" si="43"/>
        <v>16.591629128269119</v>
      </c>
      <c r="U397" s="87">
        <f t="shared" si="44"/>
        <v>6.2313305249389508E-4</v>
      </c>
    </row>
    <row r="398" spans="1:21" s="112" customFormat="1" x14ac:dyDescent="0.35">
      <c r="A398" s="25">
        <v>52</v>
      </c>
      <c r="B398" s="574" t="s">
        <v>1145</v>
      </c>
      <c r="C398" s="135">
        <v>216.3</v>
      </c>
      <c r="D398" s="135"/>
      <c r="E398" s="135"/>
      <c r="F398" s="25">
        <f t="shared" si="47"/>
        <v>216.3</v>
      </c>
      <c r="G398" s="135">
        <v>7</v>
      </c>
      <c r="H398" s="135"/>
      <c r="I398" s="135"/>
      <c r="J398" s="412">
        <f t="shared" si="46"/>
        <v>7</v>
      </c>
      <c r="K398" s="544">
        <f t="shared" si="42"/>
        <v>2.939323955490237E-3</v>
      </c>
      <c r="L398" s="413">
        <f t="shared" si="49"/>
        <v>12.584568549233675</v>
      </c>
      <c r="M398" s="414">
        <f t="shared" si="45"/>
        <v>2.7686050808314082</v>
      </c>
      <c r="N398" s="545">
        <v>4.2925185044600491</v>
      </c>
      <c r="O398" s="546">
        <v>0.5362334866605335</v>
      </c>
      <c r="P398" s="547">
        <f t="shared" si="48"/>
        <v>9.3305250213525953E-2</v>
      </c>
      <c r="T398" s="87">
        <f t="shared" si="43"/>
        <v>17.400116280427955</v>
      </c>
      <c r="U398" s="87">
        <f t="shared" si="44"/>
        <v>5.0033399645732512E-4</v>
      </c>
    </row>
    <row r="399" spans="1:21" s="87" customFormat="1" x14ac:dyDescent="0.35">
      <c r="A399" s="25">
        <v>53</v>
      </c>
      <c r="B399" s="574" t="s">
        <v>1155</v>
      </c>
      <c r="C399" s="135">
        <v>307.64999999999998</v>
      </c>
      <c r="D399" s="135"/>
      <c r="E399" s="135"/>
      <c r="F399" s="25">
        <f t="shared" si="47"/>
        <v>307.64999999999998</v>
      </c>
      <c r="G399" s="135">
        <v>7</v>
      </c>
      <c r="H399" s="135"/>
      <c r="I399" s="135"/>
      <c r="J399" s="412">
        <f t="shared" si="46"/>
        <v>7</v>
      </c>
      <c r="K399" s="544">
        <f t="shared" si="42"/>
        <v>2.939323955490237E-3</v>
      </c>
      <c r="L399" s="413">
        <f t="shared" si="49"/>
        <v>12.584568549233675</v>
      </c>
      <c r="M399" s="414">
        <f t="shared" si="45"/>
        <v>2.7686050808314082</v>
      </c>
      <c r="N399" s="545">
        <v>4.2925185044600491</v>
      </c>
      <c r="O399" s="546">
        <v>0.5362334866605335</v>
      </c>
      <c r="P399" s="547">
        <f t="shared" si="48"/>
        <v>6.5600278307120646E-2</v>
      </c>
      <c r="T399" s="87">
        <f t="shared" si="43"/>
        <v>12.233528852451055</v>
      </c>
      <c r="U399" s="87">
        <f t="shared" si="44"/>
        <v>3.5177065962528663E-4</v>
      </c>
    </row>
    <row r="400" spans="1:21" s="87" customFormat="1" x14ac:dyDescent="0.35">
      <c r="A400" s="25">
        <v>54</v>
      </c>
      <c r="B400" s="574" t="s">
        <v>1156</v>
      </c>
      <c r="C400" s="135">
        <v>350.66</v>
      </c>
      <c r="D400" s="135"/>
      <c r="E400" s="135"/>
      <c r="F400" s="25">
        <f t="shared" si="47"/>
        <v>350.66</v>
      </c>
      <c r="G400" s="135">
        <v>6</v>
      </c>
      <c r="H400" s="135"/>
      <c r="I400" s="135"/>
      <c r="J400" s="412">
        <f t="shared" si="46"/>
        <v>6</v>
      </c>
      <c r="K400" s="544">
        <f t="shared" si="42"/>
        <v>2.519420533277346E-3</v>
      </c>
      <c r="L400" s="413">
        <f t="shared" si="49"/>
        <v>10.786773042200293</v>
      </c>
      <c r="M400" s="414">
        <f t="shared" si="45"/>
        <v>2.3730900692840646</v>
      </c>
      <c r="N400" s="545">
        <v>3.6793015752514706</v>
      </c>
      <c r="O400" s="546">
        <v>0.45962870285188578</v>
      </c>
      <c r="P400" s="547">
        <f t="shared" si="48"/>
        <v>4.9332097728819121E-2</v>
      </c>
      <c r="T400" s="87">
        <f t="shared" si="43"/>
        <v>10.733032428724597</v>
      </c>
      <c r="U400" s="87">
        <f t="shared" si="44"/>
        <v>2.2674448088059595E-4</v>
      </c>
    </row>
    <row r="401" spans="1:21" s="87" customFormat="1" x14ac:dyDescent="0.35">
      <c r="A401" s="25">
        <v>55</v>
      </c>
      <c r="B401" s="574" t="s">
        <v>1157</v>
      </c>
      <c r="C401" s="135">
        <v>485.8</v>
      </c>
      <c r="D401" s="135"/>
      <c r="E401" s="135"/>
      <c r="F401" s="25">
        <f t="shared" si="47"/>
        <v>485.8</v>
      </c>
      <c r="G401" s="135">
        <v>10</v>
      </c>
      <c r="H401" s="135"/>
      <c r="I401" s="135"/>
      <c r="J401" s="412">
        <f t="shared" si="46"/>
        <v>10</v>
      </c>
      <c r="K401" s="544">
        <f t="shared" si="42"/>
        <v>4.1990342221289098E-3</v>
      </c>
      <c r="L401" s="413">
        <f t="shared" si="49"/>
        <v>17.97795507033382</v>
      </c>
      <c r="M401" s="414">
        <f t="shared" si="45"/>
        <v>3.9551501154734403</v>
      </c>
      <c r="N401" s="545">
        <v>6.1321692920857842</v>
      </c>
      <c r="O401" s="546">
        <v>0.76604783808647647</v>
      </c>
      <c r="P401" s="547">
        <f t="shared" si="48"/>
        <v>5.9348131568504568E-2</v>
      </c>
      <c r="T401" s="87">
        <f t="shared" si="43"/>
        <v>7.7473140211127349</v>
      </c>
      <c r="U401" s="87">
        <f t="shared" si="44"/>
        <v>4.5463507882524689E-4</v>
      </c>
    </row>
    <row r="402" spans="1:21" s="87" customFormat="1" x14ac:dyDescent="0.35">
      <c r="A402" s="25">
        <v>56</v>
      </c>
      <c r="B402" s="574" t="s">
        <v>1158</v>
      </c>
      <c r="C402" s="135">
        <v>402.96</v>
      </c>
      <c r="D402" s="135"/>
      <c r="E402" s="135"/>
      <c r="F402" s="25">
        <f t="shared" si="47"/>
        <v>402.96</v>
      </c>
      <c r="G402" s="135">
        <v>7</v>
      </c>
      <c r="H402" s="135"/>
      <c r="I402" s="135"/>
      <c r="J402" s="412">
        <f t="shared" si="46"/>
        <v>7</v>
      </c>
      <c r="K402" s="544">
        <f t="shared" si="42"/>
        <v>2.939323955490237E-3</v>
      </c>
      <c r="L402" s="413">
        <f t="shared" si="49"/>
        <v>12.584568549233675</v>
      </c>
      <c r="M402" s="414">
        <f t="shared" si="45"/>
        <v>2.7686050808314082</v>
      </c>
      <c r="N402" s="545">
        <v>4.2925185044600491</v>
      </c>
      <c r="O402" s="546">
        <v>0.5362334866605335</v>
      </c>
      <c r="P402" s="547">
        <f t="shared" si="48"/>
        <v>5.0084191039273543E-2</v>
      </c>
      <c r="T402" s="87">
        <f t="shared" si="43"/>
        <v>9.3399969015698012</v>
      </c>
      <c r="U402" s="87">
        <f t="shared" si="44"/>
        <v>2.6856820387561898E-4</v>
      </c>
    </row>
    <row r="403" spans="1:21" s="87" customFormat="1" x14ac:dyDescent="0.35">
      <c r="A403" s="25">
        <v>57</v>
      </c>
      <c r="B403" s="574" t="s">
        <v>1159</v>
      </c>
      <c r="C403" s="135">
        <v>526.67999999999995</v>
      </c>
      <c r="D403" s="135"/>
      <c r="E403" s="135"/>
      <c r="F403" s="25">
        <f t="shared" si="47"/>
        <v>526.67999999999995</v>
      </c>
      <c r="G403" s="135">
        <v>12</v>
      </c>
      <c r="H403" s="135"/>
      <c r="I403" s="135"/>
      <c r="J403" s="412">
        <f t="shared" si="46"/>
        <v>12</v>
      </c>
      <c r="K403" s="544">
        <f t="shared" si="42"/>
        <v>5.0388410665546919E-3</v>
      </c>
      <c r="L403" s="413">
        <f t="shared" si="49"/>
        <v>21.573546084400586</v>
      </c>
      <c r="M403" s="414">
        <f t="shared" si="45"/>
        <v>4.7461801385681293</v>
      </c>
      <c r="N403" s="545">
        <v>7.3586031505029412</v>
      </c>
      <c r="O403" s="546">
        <v>0.91925740570377157</v>
      </c>
      <c r="P403" s="547">
        <f t="shared" si="48"/>
        <v>6.5689957429891838E-2</v>
      </c>
      <c r="T403" s="87">
        <f t="shared" si="43"/>
        <v>7.1459807690752797</v>
      </c>
      <c r="U403" s="87">
        <f t="shared" si="44"/>
        <v>6.0385979847793567E-4</v>
      </c>
    </row>
    <row r="404" spans="1:21" s="87" customFormat="1" x14ac:dyDescent="0.35">
      <c r="A404" s="25">
        <v>58</v>
      </c>
      <c r="B404" s="574" t="s">
        <v>1160</v>
      </c>
      <c r="C404" s="135">
        <v>198.5</v>
      </c>
      <c r="D404" s="135"/>
      <c r="E404" s="135"/>
      <c r="F404" s="25">
        <f t="shared" si="47"/>
        <v>198.5</v>
      </c>
      <c r="G404" s="135">
        <v>8</v>
      </c>
      <c r="H404" s="135"/>
      <c r="I404" s="135"/>
      <c r="J404" s="412">
        <f t="shared" si="46"/>
        <v>8</v>
      </c>
      <c r="K404" s="544">
        <f t="shared" si="42"/>
        <v>3.3592273777031281E-3</v>
      </c>
      <c r="L404" s="413">
        <f t="shared" si="49"/>
        <v>14.382364056267058</v>
      </c>
      <c r="M404" s="414">
        <f t="shared" si="45"/>
        <v>3.1641200923787527</v>
      </c>
      <c r="N404" s="545">
        <v>4.9057354336686272</v>
      </c>
      <c r="O404" s="546">
        <v>0.61283827046918116</v>
      </c>
      <c r="P404" s="547">
        <f t="shared" si="48"/>
        <v>0.11619676500142881</v>
      </c>
      <c r="T404" s="87">
        <f t="shared" si="43"/>
        <v>18.960428974592276</v>
      </c>
      <c r="U404" s="87">
        <f t="shared" si="44"/>
        <v>7.1209824497589513E-4</v>
      </c>
    </row>
    <row r="405" spans="1:21" s="87" customFormat="1" x14ac:dyDescent="0.35">
      <c r="A405" s="25">
        <v>59</v>
      </c>
      <c r="B405" s="574" t="s">
        <v>1161</v>
      </c>
      <c r="C405" s="135">
        <v>667.9</v>
      </c>
      <c r="D405" s="135"/>
      <c r="E405" s="135">
        <v>211.9</v>
      </c>
      <c r="F405" s="25">
        <f t="shared" si="47"/>
        <v>879.8</v>
      </c>
      <c r="G405" s="135">
        <v>15</v>
      </c>
      <c r="H405" s="135"/>
      <c r="I405" s="135">
        <v>3</v>
      </c>
      <c r="J405" s="412">
        <f t="shared" si="46"/>
        <v>18</v>
      </c>
      <c r="K405" s="544">
        <f t="shared" si="42"/>
        <v>7.5582615998320384E-3</v>
      </c>
      <c r="L405" s="413">
        <f t="shared" si="49"/>
        <v>32.360319126600878</v>
      </c>
      <c r="M405" s="414">
        <f t="shared" si="45"/>
        <v>7.1192702078521934</v>
      </c>
      <c r="N405" s="545">
        <v>11.037904725754411</v>
      </c>
      <c r="O405" s="546">
        <v>1.3788861085556576</v>
      </c>
      <c r="P405" s="547">
        <f t="shared" si="48"/>
        <v>5.8986565320258172E-2</v>
      </c>
      <c r="T405" s="87">
        <f t="shared" si="43"/>
        <v>4.2778417270476998</v>
      </c>
      <c r="U405" s="87">
        <f t="shared" si="44"/>
        <v>8.1335755511514896E-4</v>
      </c>
    </row>
    <row r="406" spans="1:21" s="87" customFormat="1" x14ac:dyDescent="0.35">
      <c r="A406" s="25">
        <v>60</v>
      </c>
      <c r="B406" s="574" t="s">
        <v>1162</v>
      </c>
      <c r="C406" s="135">
        <v>1539.9</v>
      </c>
      <c r="D406" s="135">
        <v>108.1</v>
      </c>
      <c r="E406" s="135">
        <v>138.80000000000001</v>
      </c>
      <c r="F406" s="25">
        <f t="shared" si="47"/>
        <v>1786.8</v>
      </c>
      <c r="G406" s="135">
        <v>45</v>
      </c>
      <c r="H406" s="135">
        <v>1</v>
      </c>
      <c r="I406" s="135">
        <v>4</v>
      </c>
      <c r="J406" s="412">
        <f t="shared" si="46"/>
        <v>50</v>
      </c>
      <c r="K406" s="544">
        <f t="shared" si="42"/>
        <v>2.0995171110644549E-2</v>
      </c>
      <c r="L406" s="413">
        <f t="shared" si="49"/>
        <v>89.889775351669101</v>
      </c>
      <c r="M406" s="414">
        <f t="shared" si="45"/>
        <v>19.775750577367202</v>
      </c>
      <c r="N406" s="545">
        <v>30.660846460428921</v>
      </c>
      <c r="O406" s="546">
        <v>3.830239190432382</v>
      </c>
      <c r="P406" s="547">
        <f t="shared" si="48"/>
        <v>8.0678649865624369E-2</v>
      </c>
      <c r="T406" s="87">
        <f t="shared" si="43"/>
        <v>2.1063606175602012</v>
      </c>
      <c r="U406" s="87">
        <f t="shared" si="44"/>
        <v>3.0901852654648667E-3</v>
      </c>
    </row>
    <row r="407" spans="1:21" s="87" customFormat="1" x14ac:dyDescent="0.35">
      <c r="A407" s="25">
        <v>61</v>
      </c>
      <c r="B407" s="574" t="s">
        <v>1163</v>
      </c>
      <c r="C407" s="135">
        <v>540.67999999999995</v>
      </c>
      <c r="D407" s="135">
        <v>235.6</v>
      </c>
      <c r="E407" s="135"/>
      <c r="F407" s="25">
        <f t="shared" si="47"/>
        <v>776.28</v>
      </c>
      <c r="G407" s="135">
        <v>13</v>
      </c>
      <c r="H407" s="135">
        <v>1</v>
      </c>
      <c r="I407" s="135"/>
      <c r="J407" s="412">
        <f t="shared" si="46"/>
        <v>14</v>
      </c>
      <c r="K407" s="544">
        <f t="shared" si="42"/>
        <v>5.8786479109804741E-3</v>
      </c>
      <c r="L407" s="413">
        <f t="shared" si="49"/>
        <v>25.169137098467349</v>
      </c>
      <c r="M407" s="414">
        <f t="shared" si="45"/>
        <v>5.5372101616628164</v>
      </c>
      <c r="N407" s="545">
        <v>8.5850370089200982</v>
      </c>
      <c r="O407" s="546">
        <v>1.072466973321067</v>
      </c>
      <c r="P407" s="547">
        <f t="shared" si="48"/>
        <v>5.1996510592017486E-2</v>
      </c>
      <c r="T407" s="87">
        <f t="shared" si="43"/>
        <v>4.8483087950952841</v>
      </c>
      <c r="U407" s="87">
        <f t="shared" si="44"/>
        <v>5.5764540337877792E-4</v>
      </c>
    </row>
    <row r="408" spans="1:21" s="87" customFormat="1" x14ac:dyDescent="0.35">
      <c r="A408" s="25">
        <v>62</v>
      </c>
      <c r="B408" s="574" t="s">
        <v>1164</v>
      </c>
      <c r="C408" s="135">
        <v>475.29</v>
      </c>
      <c r="D408" s="135"/>
      <c r="E408" s="135"/>
      <c r="F408" s="25">
        <f t="shared" si="47"/>
        <v>475.29</v>
      </c>
      <c r="G408" s="135">
        <v>10</v>
      </c>
      <c r="H408" s="135"/>
      <c r="I408" s="135"/>
      <c r="J408" s="412">
        <f t="shared" si="46"/>
        <v>10</v>
      </c>
      <c r="K408" s="544">
        <f t="shared" si="42"/>
        <v>4.1990342221289098E-3</v>
      </c>
      <c r="L408" s="413">
        <f t="shared" si="49"/>
        <v>17.97795507033382</v>
      </c>
      <c r="M408" s="414">
        <f t="shared" si="45"/>
        <v>3.9551501154734403</v>
      </c>
      <c r="N408" s="545">
        <v>6.1321692920857842</v>
      </c>
      <c r="O408" s="546">
        <v>0.76604783808647647</v>
      </c>
      <c r="P408" s="547">
        <f t="shared" si="48"/>
        <v>6.0660485842284749E-2</v>
      </c>
      <c r="T408" s="87">
        <f t="shared" si="43"/>
        <v>7.9186289453945298</v>
      </c>
      <c r="U408" s="87">
        <f t="shared" si="44"/>
        <v>4.6468834036757548E-4</v>
      </c>
    </row>
    <row r="409" spans="1:21" s="87" customFormat="1" x14ac:dyDescent="0.35">
      <c r="A409" s="25">
        <v>63</v>
      </c>
      <c r="B409" s="574" t="s">
        <v>1165</v>
      </c>
      <c r="C409" s="135">
        <v>487.96</v>
      </c>
      <c r="D409" s="135"/>
      <c r="E409" s="135"/>
      <c r="F409" s="25">
        <f t="shared" si="47"/>
        <v>487.96</v>
      </c>
      <c r="G409" s="135">
        <v>8</v>
      </c>
      <c r="H409" s="135"/>
      <c r="I409" s="135"/>
      <c r="J409" s="412">
        <f t="shared" si="46"/>
        <v>8</v>
      </c>
      <c r="K409" s="544">
        <f t="shared" si="42"/>
        <v>3.3592273777031281E-3</v>
      </c>
      <c r="L409" s="413">
        <f t="shared" si="49"/>
        <v>14.382364056267058</v>
      </c>
      <c r="M409" s="414">
        <f t="shared" si="45"/>
        <v>3.1641200923787527</v>
      </c>
      <c r="N409" s="545">
        <v>4.9057354336686272</v>
      </c>
      <c r="O409" s="546">
        <v>0.61283827046918116</v>
      </c>
      <c r="P409" s="547">
        <f t="shared" si="48"/>
        <v>4.7268337266955528E-2</v>
      </c>
      <c r="T409" s="87">
        <f t="shared" si="43"/>
        <v>7.7130198201831437</v>
      </c>
      <c r="U409" s="87">
        <f t="shared" si="44"/>
        <v>2.8967846058634969E-4</v>
      </c>
    </row>
    <row r="410" spans="1:21" s="87" customFormat="1" x14ac:dyDescent="0.35">
      <c r="A410" s="25">
        <v>64</v>
      </c>
      <c r="B410" s="574" t="s">
        <v>1167</v>
      </c>
      <c r="C410" s="135">
        <v>705.64</v>
      </c>
      <c r="D410" s="135">
        <v>98.2</v>
      </c>
      <c r="E410" s="135">
        <v>255.1</v>
      </c>
      <c r="F410" s="25">
        <f t="shared" si="47"/>
        <v>1058.94</v>
      </c>
      <c r="G410" s="135">
        <v>15</v>
      </c>
      <c r="H410" s="135">
        <v>1</v>
      </c>
      <c r="I410" s="135">
        <v>3</v>
      </c>
      <c r="J410" s="412">
        <f t="shared" si="46"/>
        <v>19</v>
      </c>
      <c r="K410" s="544">
        <f t="shared" si="42"/>
        <v>7.978165022044929E-3</v>
      </c>
      <c r="L410" s="413">
        <f t="shared" si="49"/>
        <v>34.158114633634263</v>
      </c>
      <c r="M410" s="414">
        <f t="shared" si="45"/>
        <v>7.5147852193995375</v>
      </c>
      <c r="N410" s="545">
        <v>11.651121654962992</v>
      </c>
      <c r="O410" s="546">
        <v>1.4554908923643053</v>
      </c>
      <c r="P410" s="547">
        <f t="shared" si="48"/>
        <v>5.1730515799158674E-2</v>
      </c>
      <c r="T410" s="87">
        <f t="shared" si="43"/>
        <v>3.5541627962458366</v>
      </c>
      <c r="U410" s="87">
        <f t="shared" si="44"/>
        <v>7.5293294602983248E-4</v>
      </c>
    </row>
    <row r="411" spans="1:21" s="87" customFormat="1" x14ac:dyDescent="0.35">
      <c r="A411" s="25">
        <v>65</v>
      </c>
      <c r="B411" s="574" t="s">
        <v>1168</v>
      </c>
      <c r="C411" s="135">
        <v>435.39</v>
      </c>
      <c r="D411" s="135"/>
      <c r="E411" s="135"/>
      <c r="F411" s="25">
        <f t="shared" si="47"/>
        <v>435.39</v>
      </c>
      <c r="G411" s="135">
        <v>9</v>
      </c>
      <c r="H411" s="135"/>
      <c r="I411" s="135"/>
      <c r="J411" s="412">
        <f t="shared" si="46"/>
        <v>9</v>
      </c>
      <c r="K411" s="544">
        <f t="shared" si="42"/>
        <v>3.7791307999160192E-3</v>
      </c>
      <c r="L411" s="413">
        <f t="shared" si="49"/>
        <v>16.180159563300439</v>
      </c>
      <c r="M411" s="414">
        <f t="shared" si="45"/>
        <v>3.5596351039260967</v>
      </c>
      <c r="N411" s="545">
        <v>5.5189523628772053</v>
      </c>
      <c r="O411" s="546">
        <v>0.68944305427782882</v>
      </c>
      <c r="P411" s="547">
        <f t="shared" si="48"/>
        <v>5.9597579375689769E-2</v>
      </c>
      <c r="T411" s="87">
        <f t="shared" si="43"/>
        <v>8.6443077504227617</v>
      </c>
      <c r="U411" s="87">
        <f t="shared" si="44"/>
        <v>4.1089137152340891E-4</v>
      </c>
    </row>
    <row r="412" spans="1:21" s="87" customFormat="1" x14ac:dyDescent="0.35">
      <c r="A412" s="25">
        <v>66</v>
      </c>
      <c r="B412" s="574" t="s">
        <v>1169</v>
      </c>
      <c r="C412" s="135">
        <v>497.81</v>
      </c>
      <c r="D412" s="135"/>
      <c r="E412" s="135">
        <v>41.8</v>
      </c>
      <c r="F412" s="25">
        <f t="shared" si="47"/>
        <v>539.61</v>
      </c>
      <c r="G412" s="135">
        <v>15</v>
      </c>
      <c r="H412" s="135"/>
      <c r="I412" s="135">
        <v>2</v>
      </c>
      <c r="J412" s="412">
        <f t="shared" si="46"/>
        <v>17</v>
      </c>
      <c r="K412" s="544">
        <f t="shared" si="42"/>
        <v>7.1383581776191469E-3</v>
      </c>
      <c r="L412" s="413">
        <f t="shared" si="49"/>
        <v>30.562523619567497</v>
      </c>
      <c r="M412" s="414">
        <f t="shared" si="45"/>
        <v>6.7237551963048494</v>
      </c>
      <c r="N412" s="545">
        <v>10.424687796545834</v>
      </c>
      <c r="O412" s="546">
        <v>1.30228132474701</v>
      </c>
      <c r="P412" s="547">
        <f t="shared" si="48"/>
        <v>9.0830874033404091E-2</v>
      </c>
      <c r="T412" s="87">
        <f t="shared" si="43"/>
        <v>6.9747505632893505</v>
      </c>
      <c r="U412" s="87">
        <f t="shared" si="44"/>
        <v>1.1828735096415027E-3</v>
      </c>
    </row>
    <row r="413" spans="1:21" s="87" customFormat="1" x14ac:dyDescent="0.35">
      <c r="A413" s="25">
        <v>67</v>
      </c>
      <c r="B413" s="574" t="s">
        <v>1170</v>
      </c>
      <c r="C413" s="135">
        <v>417.85</v>
      </c>
      <c r="D413" s="135"/>
      <c r="E413" s="135">
        <v>48.5</v>
      </c>
      <c r="F413" s="25">
        <f t="shared" si="47"/>
        <v>466.35</v>
      </c>
      <c r="G413" s="135">
        <v>16</v>
      </c>
      <c r="H413" s="135"/>
      <c r="I413" s="135">
        <v>1</v>
      </c>
      <c r="J413" s="412">
        <f t="shared" si="46"/>
        <v>17</v>
      </c>
      <c r="K413" s="544">
        <f t="shared" si="42"/>
        <v>7.1383581776191469E-3</v>
      </c>
      <c r="L413" s="413">
        <f t="shared" si="49"/>
        <v>30.562523619567497</v>
      </c>
      <c r="M413" s="414">
        <f t="shared" si="45"/>
        <v>6.7237551963048494</v>
      </c>
      <c r="N413" s="545">
        <v>10.424687796545834</v>
      </c>
      <c r="O413" s="546">
        <v>1.30228132474701</v>
      </c>
      <c r="P413" s="547">
        <f t="shared" si="48"/>
        <v>0.1050997060944895</v>
      </c>
      <c r="T413" s="87">
        <f t="shared" ref="T413:T476" si="50">P413*100/O413</f>
        <v>8.0704302593686421</v>
      </c>
      <c r="U413" s="87">
        <f t="shared" ref="U413:U476" si="51">P413/100*O413</f>
        <v>1.3686938448325319E-3</v>
      </c>
    </row>
    <row r="414" spans="1:21" s="87" customFormat="1" x14ac:dyDescent="0.35">
      <c r="A414" s="25">
        <v>68</v>
      </c>
      <c r="B414" s="574" t="s">
        <v>1171</v>
      </c>
      <c r="C414" s="135">
        <v>270.3</v>
      </c>
      <c r="D414" s="135"/>
      <c r="E414" s="135"/>
      <c r="F414" s="25">
        <f t="shared" si="47"/>
        <v>270.3</v>
      </c>
      <c r="G414" s="135">
        <v>8</v>
      </c>
      <c r="H414" s="135"/>
      <c r="I414" s="135"/>
      <c r="J414" s="412">
        <f t="shared" si="46"/>
        <v>8</v>
      </c>
      <c r="K414" s="544">
        <f t="shared" si="42"/>
        <v>3.3592273777031281E-3</v>
      </c>
      <c r="L414" s="413">
        <f t="shared" si="49"/>
        <v>14.382364056267058</v>
      </c>
      <c r="M414" s="414">
        <f t="shared" si="45"/>
        <v>3.1641200923787527</v>
      </c>
      <c r="N414" s="545">
        <v>4.9057354336686272</v>
      </c>
      <c r="O414" s="546">
        <v>0.61283827046918116</v>
      </c>
      <c r="P414" s="547">
        <f t="shared" si="48"/>
        <v>8.5331327609262361E-2</v>
      </c>
      <c r="T414" s="87">
        <f t="shared" si="50"/>
        <v>13.923955425292514</v>
      </c>
      <c r="U414" s="87">
        <f t="shared" si="51"/>
        <v>5.2294303228899439E-4</v>
      </c>
    </row>
    <row r="415" spans="1:21" s="87" customFormat="1" x14ac:dyDescent="0.35">
      <c r="A415" s="25">
        <v>69</v>
      </c>
      <c r="B415" s="574" t="s">
        <v>1172</v>
      </c>
      <c r="C415" s="135">
        <v>1056.99</v>
      </c>
      <c r="D415" s="135"/>
      <c r="E415" s="135"/>
      <c r="F415" s="25">
        <f t="shared" si="47"/>
        <v>1056.99</v>
      </c>
      <c r="G415" s="135">
        <v>25</v>
      </c>
      <c r="H415" s="135"/>
      <c r="I415" s="135"/>
      <c r="J415" s="412">
        <f t="shared" si="46"/>
        <v>25</v>
      </c>
      <c r="K415" s="544">
        <f t="shared" ref="K415:K478" si="52">2/4763*J415</f>
        <v>1.0497585555322275E-2</v>
      </c>
      <c r="L415" s="413">
        <f t="shared" si="49"/>
        <v>44.944887675834551</v>
      </c>
      <c r="M415" s="414">
        <f t="shared" ref="M415:M476" si="53">L415*0.22</f>
        <v>9.8878752886836008</v>
      </c>
      <c r="N415" s="545">
        <v>15.330423230214461</v>
      </c>
      <c r="O415" s="546">
        <v>1.915119595216191</v>
      </c>
      <c r="P415" s="547">
        <f t="shared" si="48"/>
        <v>6.819204135322833E-2</v>
      </c>
      <c r="T415" s="87">
        <f t="shared" si="50"/>
        <v>3.5607197338258332</v>
      </c>
      <c r="U415" s="87">
        <f t="shared" si="51"/>
        <v>1.3059591463336041E-3</v>
      </c>
    </row>
    <row r="416" spans="1:21" s="87" customFormat="1" x14ac:dyDescent="0.35">
      <c r="A416" s="25">
        <v>70</v>
      </c>
      <c r="B416" s="574" t="s">
        <v>1173</v>
      </c>
      <c r="C416" s="135">
        <v>322.39999999999998</v>
      </c>
      <c r="D416" s="135"/>
      <c r="E416" s="135">
        <v>31.4</v>
      </c>
      <c r="F416" s="25">
        <f t="shared" si="47"/>
        <v>353.79999999999995</v>
      </c>
      <c r="G416" s="135">
        <v>8</v>
      </c>
      <c r="H416" s="135"/>
      <c r="I416" s="135">
        <v>1</v>
      </c>
      <c r="J416" s="412">
        <f t="shared" si="46"/>
        <v>9</v>
      </c>
      <c r="K416" s="544">
        <f t="shared" si="52"/>
        <v>3.7791307999160192E-3</v>
      </c>
      <c r="L416" s="413">
        <f t="shared" si="49"/>
        <v>16.180159563300439</v>
      </c>
      <c r="M416" s="414">
        <f t="shared" si="53"/>
        <v>3.5596351039260967</v>
      </c>
      <c r="N416" s="545">
        <v>5.5189523628772053</v>
      </c>
      <c r="O416" s="546">
        <v>0.68944305427782882</v>
      </c>
      <c r="P416" s="547">
        <f t="shared" si="48"/>
        <v>7.3341407813401843E-2</v>
      </c>
      <c r="T416" s="87">
        <f t="shared" si="50"/>
        <v>10.637776007508668</v>
      </c>
      <c r="U416" s="87">
        <f t="shared" si="51"/>
        <v>5.0564724207907588E-4</v>
      </c>
    </row>
    <row r="417" spans="1:21" s="87" customFormat="1" x14ac:dyDescent="0.35">
      <c r="A417" s="25">
        <v>71</v>
      </c>
      <c r="B417" s="574" t="s">
        <v>1174</v>
      </c>
      <c r="C417" s="135">
        <v>239.3</v>
      </c>
      <c r="D417" s="135"/>
      <c r="E417" s="135"/>
      <c r="F417" s="25">
        <f t="shared" si="47"/>
        <v>239.3</v>
      </c>
      <c r="G417" s="135">
        <v>5</v>
      </c>
      <c r="H417" s="135"/>
      <c r="I417" s="135"/>
      <c r="J417" s="412">
        <f t="shared" si="46"/>
        <v>5</v>
      </c>
      <c r="K417" s="544">
        <f t="shared" si="52"/>
        <v>2.0995171110644549E-3</v>
      </c>
      <c r="L417" s="413">
        <f t="shared" si="49"/>
        <v>8.9889775351669101</v>
      </c>
      <c r="M417" s="414">
        <f t="shared" si="53"/>
        <v>1.9775750577367202</v>
      </c>
      <c r="N417" s="545">
        <v>3.0660846460428921</v>
      </c>
      <c r="O417" s="546">
        <v>0.38302391904323824</v>
      </c>
      <c r="P417" s="547">
        <f t="shared" si="48"/>
        <v>6.0240957618009856E-2</v>
      </c>
      <c r="T417" s="87">
        <f t="shared" si="50"/>
        <v>15.727727335798438</v>
      </c>
      <c r="U417" s="87">
        <f t="shared" si="51"/>
        <v>2.3073727673767754E-4</v>
      </c>
    </row>
    <row r="418" spans="1:21" s="87" customFormat="1" x14ac:dyDescent="0.35">
      <c r="A418" s="25">
        <v>72</v>
      </c>
      <c r="B418" s="574" t="s">
        <v>1175</v>
      </c>
      <c r="C418" s="135">
        <v>92.2</v>
      </c>
      <c r="D418" s="135"/>
      <c r="E418" s="135">
        <v>52.4</v>
      </c>
      <c r="F418" s="25">
        <f t="shared" si="47"/>
        <v>144.6</v>
      </c>
      <c r="G418" s="135">
        <v>4</v>
      </c>
      <c r="H418" s="135"/>
      <c r="I418" s="135">
        <v>1</v>
      </c>
      <c r="J418" s="412">
        <f t="shared" si="46"/>
        <v>5</v>
      </c>
      <c r="K418" s="544">
        <f t="shared" si="52"/>
        <v>2.0995171110644549E-3</v>
      </c>
      <c r="L418" s="413">
        <f t="shared" si="49"/>
        <v>8.9889775351669101</v>
      </c>
      <c r="M418" s="414">
        <f t="shared" si="53"/>
        <v>1.9775750577367202</v>
      </c>
      <c r="N418" s="545">
        <v>3.0660846460428921</v>
      </c>
      <c r="O418" s="546">
        <v>0.38302391904323824</v>
      </c>
      <c r="P418" s="547">
        <f t="shared" si="48"/>
        <v>9.9693369004078561E-2</v>
      </c>
      <c r="T418" s="87">
        <f t="shared" si="50"/>
        <v>26.027974768026048</v>
      </c>
      <c r="U418" s="87">
        <f t="shared" si="51"/>
        <v>3.8184944898565863E-4</v>
      </c>
    </row>
    <row r="419" spans="1:21" s="112" customFormat="1" x14ac:dyDescent="0.35">
      <c r="A419" s="25">
        <v>73</v>
      </c>
      <c r="B419" s="574" t="s">
        <v>1176</v>
      </c>
      <c r="C419" s="135">
        <v>375.5</v>
      </c>
      <c r="D419" s="135"/>
      <c r="E419" s="135"/>
      <c r="F419" s="25">
        <f t="shared" si="47"/>
        <v>375.5</v>
      </c>
      <c r="G419" s="135">
        <v>9</v>
      </c>
      <c r="H419" s="135"/>
      <c r="I419" s="135"/>
      <c r="J419" s="412">
        <f t="shared" si="46"/>
        <v>9</v>
      </c>
      <c r="K419" s="544">
        <f t="shared" si="52"/>
        <v>3.7791307999160192E-3</v>
      </c>
      <c r="L419" s="413">
        <f t="shared" si="49"/>
        <v>16.180159563300439</v>
      </c>
      <c r="M419" s="414">
        <f t="shared" si="53"/>
        <v>3.5596351039260967</v>
      </c>
      <c r="N419" s="545">
        <v>5.5189523628772053</v>
      </c>
      <c r="O419" s="546">
        <v>0.68944305427782882</v>
      </c>
      <c r="P419" s="547">
        <f t="shared" si="48"/>
        <v>6.9103036176781804E-2</v>
      </c>
      <c r="T419" s="87">
        <f t="shared" si="50"/>
        <v>10.023023039831068</v>
      </c>
      <c r="U419" s="87">
        <f t="shared" si="51"/>
        <v>4.764260832159174E-4</v>
      </c>
    </row>
    <row r="420" spans="1:21" s="87" customFormat="1" x14ac:dyDescent="0.35">
      <c r="A420" s="25">
        <v>74</v>
      </c>
      <c r="B420" s="574" t="s">
        <v>1177</v>
      </c>
      <c r="C420" s="135">
        <v>969.31</v>
      </c>
      <c r="D420" s="135"/>
      <c r="E420" s="135">
        <v>24.6</v>
      </c>
      <c r="F420" s="25">
        <f t="shared" si="47"/>
        <v>993.91</v>
      </c>
      <c r="G420" s="135">
        <v>28</v>
      </c>
      <c r="H420" s="135"/>
      <c r="I420" s="135">
        <v>1</v>
      </c>
      <c r="J420" s="412">
        <f t="shared" si="46"/>
        <v>29</v>
      </c>
      <c r="K420" s="544">
        <f t="shared" si="52"/>
        <v>1.2177199244173839E-2</v>
      </c>
      <c r="L420" s="413">
        <f t="shared" si="49"/>
        <v>52.136069703968083</v>
      </c>
      <c r="M420" s="414">
        <f t="shared" si="53"/>
        <v>11.469935334872979</v>
      </c>
      <c r="N420" s="545">
        <v>17.783290947048776</v>
      </c>
      <c r="O420" s="546">
        <v>2.2215387304507819</v>
      </c>
      <c r="P420" s="547">
        <f t="shared" si="48"/>
        <v>8.4123144667364882E-2</v>
      </c>
      <c r="T420" s="87">
        <f t="shared" si="50"/>
        <v>3.7867061921668634</v>
      </c>
      <c r="U420" s="87">
        <f t="shared" si="51"/>
        <v>1.8688282400586523E-3</v>
      </c>
    </row>
    <row r="421" spans="1:21" s="87" customFormat="1" x14ac:dyDescent="0.35">
      <c r="A421" s="25">
        <v>75</v>
      </c>
      <c r="B421" s="574" t="s">
        <v>1178</v>
      </c>
      <c r="C421" s="135">
        <v>584.29999999999995</v>
      </c>
      <c r="D421" s="135"/>
      <c r="E421" s="135">
        <v>131.9</v>
      </c>
      <c r="F421" s="25">
        <f t="shared" si="47"/>
        <v>716.19999999999993</v>
      </c>
      <c r="G421" s="135">
        <v>14</v>
      </c>
      <c r="H421" s="135"/>
      <c r="I421" s="135">
        <v>2</v>
      </c>
      <c r="J421" s="412">
        <f t="shared" si="46"/>
        <v>16</v>
      </c>
      <c r="K421" s="544">
        <f t="shared" si="52"/>
        <v>6.7184547554062562E-3</v>
      </c>
      <c r="L421" s="413">
        <f t="shared" si="49"/>
        <v>28.764728112534115</v>
      </c>
      <c r="M421" s="414">
        <f t="shared" si="53"/>
        <v>6.3282401847575054</v>
      </c>
      <c r="N421" s="545">
        <v>9.8114708673372544</v>
      </c>
      <c r="O421" s="546">
        <v>1.2256765409383623</v>
      </c>
      <c r="P421" s="547">
        <f t="shared" si="48"/>
        <v>6.4409544408778607E-2</v>
      </c>
      <c r="T421" s="87">
        <f t="shared" si="50"/>
        <v>5.2550197590848464</v>
      </c>
      <c r="U421" s="87">
        <f t="shared" si="51"/>
        <v>7.8945267594367598E-4</v>
      </c>
    </row>
    <row r="422" spans="1:21" s="87" customFormat="1" x14ac:dyDescent="0.35">
      <c r="A422" s="25">
        <v>76</v>
      </c>
      <c r="B422" s="574" t="s">
        <v>1179</v>
      </c>
      <c r="C422" s="135">
        <v>472.2</v>
      </c>
      <c r="D422" s="135"/>
      <c r="E422" s="135"/>
      <c r="F422" s="25">
        <f t="shared" si="47"/>
        <v>472.2</v>
      </c>
      <c r="G422" s="135">
        <v>13</v>
      </c>
      <c r="H422" s="135"/>
      <c r="I422" s="135"/>
      <c r="J422" s="412">
        <f t="shared" si="46"/>
        <v>13</v>
      </c>
      <c r="K422" s="544">
        <f t="shared" si="52"/>
        <v>5.4587444887675834E-3</v>
      </c>
      <c r="L422" s="413">
        <f t="shared" si="49"/>
        <v>23.371341591433968</v>
      </c>
      <c r="M422" s="414">
        <f t="shared" si="53"/>
        <v>5.1416951501154733</v>
      </c>
      <c r="N422" s="545">
        <v>7.9718200797115202</v>
      </c>
      <c r="O422" s="546">
        <v>0.99586218951241934</v>
      </c>
      <c r="P422" s="547">
        <f t="shared" si="48"/>
        <v>7.9374669654327379E-2</v>
      </c>
      <c r="T422" s="87">
        <f t="shared" si="50"/>
        <v>7.9704471653040407</v>
      </c>
      <c r="U422" s="87">
        <f t="shared" si="51"/>
        <v>7.9046232313783455E-4</v>
      </c>
    </row>
    <row r="423" spans="1:21" s="87" customFormat="1" x14ac:dyDescent="0.35">
      <c r="A423" s="25">
        <v>77</v>
      </c>
      <c r="B423" s="574" t="s">
        <v>1180</v>
      </c>
      <c r="C423" s="135">
        <v>261.7</v>
      </c>
      <c r="D423" s="135"/>
      <c r="E423" s="135">
        <v>75.599999999999994</v>
      </c>
      <c r="F423" s="25">
        <f t="shared" si="47"/>
        <v>337.29999999999995</v>
      </c>
      <c r="G423" s="135">
        <v>8</v>
      </c>
      <c r="H423" s="135"/>
      <c r="I423" s="135">
        <v>2</v>
      </c>
      <c r="J423" s="412">
        <f t="shared" si="46"/>
        <v>10</v>
      </c>
      <c r="K423" s="544">
        <f t="shared" si="52"/>
        <v>4.1990342221289098E-3</v>
      </c>
      <c r="L423" s="413">
        <f t="shared" si="49"/>
        <v>17.97795507033382</v>
      </c>
      <c r="M423" s="414">
        <f t="shared" si="53"/>
        <v>3.9551501154734403</v>
      </c>
      <c r="N423" s="545">
        <v>6.1321692920857842</v>
      </c>
      <c r="O423" s="546">
        <v>0.76604783808647647</v>
      </c>
      <c r="P423" s="547">
        <f t="shared" si="48"/>
        <v>8.5476793109930393E-2</v>
      </c>
      <c r="T423" s="87">
        <f t="shared" si="50"/>
        <v>11.158153428569721</v>
      </c>
      <c r="U423" s="87">
        <f t="shared" si="51"/>
        <v>6.547931256842721E-4</v>
      </c>
    </row>
    <row r="424" spans="1:21" s="87" customFormat="1" x14ac:dyDescent="0.35">
      <c r="A424" s="25">
        <v>78</v>
      </c>
      <c r="B424" s="574" t="s">
        <v>1181</v>
      </c>
      <c r="C424" s="135">
        <v>395.5</v>
      </c>
      <c r="D424" s="135"/>
      <c r="E424" s="135"/>
      <c r="F424" s="25">
        <f t="shared" si="47"/>
        <v>395.5</v>
      </c>
      <c r="G424" s="135">
        <v>11</v>
      </c>
      <c r="H424" s="135"/>
      <c r="I424" s="135"/>
      <c r="J424" s="412">
        <f t="shared" ref="J424:J483" si="54">G424+H424+I424</f>
        <v>11</v>
      </c>
      <c r="K424" s="544">
        <f t="shared" si="52"/>
        <v>4.6189376443418013E-3</v>
      </c>
      <c r="L424" s="413">
        <f t="shared" si="49"/>
        <v>19.775750577367205</v>
      </c>
      <c r="M424" s="414">
        <f t="shared" si="53"/>
        <v>4.3506651270207852</v>
      </c>
      <c r="N424" s="545">
        <v>6.7453862212943623</v>
      </c>
      <c r="O424" s="546">
        <v>0.84265262189512413</v>
      </c>
      <c r="P424" s="547">
        <f t="shared" si="48"/>
        <v>8.0188254229020178E-2</v>
      </c>
      <c r="T424" s="87">
        <f t="shared" si="50"/>
        <v>9.5161697887650245</v>
      </c>
      <c r="U424" s="87">
        <f t="shared" si="51"/>
        <v>6.7570842671276627E-4</v>
      </c>
    </row>
    <row r="425" spans="1:21" s="87" customFormat="1" x14ac:dyDescent="0.35">
      <c r="A425" s="25">
        <v>79</v>
      </c>
      <c r="B425" s="574" t="s">
        <v>1182</v>
      </c>
      <c r="C425" s="135">
        <v>377.9</v>
      </c>
      <c r="D425" s="135"/>
      <c r="E425" s="135">
        <v>86.2</v>
      </c>
      <c r="F425" s="25">
        <f t="shared" ref="F425:F485" si="55">C425+D425+E425</f>
        <v>464.09999999999997</v>
      </c>
      <c r="G425" s="135">
        <v>10</v>
      </c>
      <c r="H425" s="135"/>
      <c r="I425" s="135">
        <v>2</v>
      </c>
      <c r="J425" s="412">
        <f t="shared" si="54"/>
        <v>12</v>
      </c>
      <c r="K425" s="544">
        <f t="shared" si="52"/>
        <v>5.0388410665546919E-3</v>
      </c>
      <c r="L425" s="413">
        <f t="shared" si="49"/>
        <v>21.573546084400586</v>
      </c>
      <c r="M425" s="414">
        <f t="shared" si="53"/>
        <v>4.7461801385681293</v>
      </c>
      <c r="N425" s="545">
        <v>7.3586031505029412</v>
      </c>
      <c r="O425" s="546">
        <v>0.91925740570377157</v>
      </c>
      <c r="P425" s="547">
        <f t="shared" si="48"/>
        <v>7.4547698296003953E-2</v>
      </c>
      <c r="T425" s="87">
        <f t="shared" si="50"/>
        <v>8.1095564564890505</v>
      </c>
      <c r="U425" s="87">
        <f t="shared" si="51"/>
        <v>6.8528523736772064E-4</v>
      </c>
    </row>
    <row r="426" spans="1:21" s="87" customFormat="1" x14ac:dyDescent="0.35">
      <c r="A426" s="25">
        <v>80</v>
      </c>
      <c r="B426" s="574" t="s">
        <v>1207</v>
      </c>
      <c r="C426" s="135">
        <v>258.10000000000002</v>
      </c>
      <c r="D426" s="135"/>
      <c r="E426" s="135">
        <v>92.17</v>
      </c>
      <c r="F426" s="25">
        <f t="shared" si="55"/>
        <v>350.27000000000004</v>
      </c>
      <c r="G426" s="135">
        <v>8</v>
      </c>
      <c r="H426" s="135"/>
      <c r="I426" s="135">
        <v>1</v>
      </c>
      <c r="J426" s="412">
        <f t="shared" si="54"/>
        <v>9</v>
      </c>
      <c r="K426" s="544">
        <f t="shared" si="52"/>
        <v>3.7791307999160192E-3</v>
      </c>
      <c r="L426" s="413">
        <f t="shared" si="49"/>
        <v>16.180159563300439</v>
      </c>
      <c r="M426" s="414">
        <f t="shared" si="53"/>
        <v>3.5596351039260967</v>
      </c>
      <c r="N426" s="545">
        <v>5.5189523628772053</v>
      </c>
      <c r="O426" s="546">
        <v>0.68944305427782882</v>
      </c>
      <c r="P426" s="547">
        <f t="shared" si="48"/>
        <v>7.4080538111689742E-2</v>
      </c>
      <c r="T426" s="87">
        <f t="shared" si="50"/>
        <v>10.744982874515562</v>
      </c>
      <c r="U426" s="87">
        <f t="shared" si="51"/>
        <v>5.107431245826848E-4</v>
      </c>
    </row>
    <row r="427" spans="1:21" s="87" customFormat="1" x14ac:dyDescent="0.35">
      <c r="A427" s="25">
        <v>81</v>
      </c>
      <c r="B427" s="574" t="s">
        <v>1208</v>
      </c>
      <c r="C427" s="135">
        <v>396.61</v>
      </c>
      <c r="D427" s="135"/>
      <c r="E427" s="135"/>
      <c r="F427" s="25">
        <f t="shared" si="55"/>
        <v>396.61</v>
      </c>
      <c r="G427" s="135">
        <v>9</v>
      </c>
      <c r="H427" s="135"/>
      <c r="I427" s="135"/>
      <c r="J427" s="412">
        <f t="shared" si="54"/>
        <v>9</v>
      </c>
      <c r="K427" s="544">
        <f t="shared" si="52"/>
        <v>3.7791307999160192E-3</v>
      </c>
      <c r="L427" s="413">
        <f t="shared" si="49"/>
        <v>16.180159563300439</v>
      </c>
      <c r="M427" s="414">
        <f t="shared" si="53"/>
        <v>3.5596351039260967</v>
      </c>
      <c r="N427" s="545">
        <v>5.5189523628772053</v>
      </c>
      <c r="O427" s="546">
        <v>0.68944305427782882</v>
      </c>
      <c r="P427" s="547">
        <f t="shared" si="48"/>
        <v>6.5424951676411505E-2</v>
      </c>
      <c r="T427" s="87">
        <f t="shared" si="50"/>
        <v>9.4895367021924972</v>
      </c>
      <c r="U427" s="87">
        <f t="shared" si="51"/>
        <v>4.5106778509764508E-4</v>
      </c>
    </row>
    <row r="428" spans="1:21" s="87" customFormat="1" x14ac:dyDescent="0.35">
      <c r="A428" s="25">
        <v>82</v>
      </c>
      <c r="B428" s="574" t="s">
        <v>1209</v>
      </c>
      <c r="C428" s="135">
        <v>345.91</v>
      </c>
      <c r="D428" s="135"/>
      <c r="E428" s="135">
        <v>34.1</v>
      </c>
      <c r="F428" s="25">
        <f t="shared" si="55"/>
        <v>380.01000000000005</v>
      </c>
      <c r="G428" s="135">
        <v>9</v>
      </c>
      <c r="H428" s="135"/>
      <c r="I428" s="135">
        <v>1</v>
      </c>
      <c r="J428" s="412">
        <f t="shared" si="54"/>
        <v>10</v>
      </c>
      <c r="K428" s="544">
        <f t="shared" si="52"/>
        <v>4.1990342221289098E-3</v>
      </c>
      <c r="L428" s="413">
        <f t="shared" si="49"/>
        <v>17.97795507033382</v>
      </c>
      <c r="M428" s="414">
        <f t="shared" si="53"/>
        <v>3.9551501154734403</v>
      </c>
      <c r="N428" s="545">
        <v>6.1321692920857842</v>
      </c>
      <c r="O428" s="546">
        <v>0.76604783808647647</v>
      </c>
      <c r="P428" s="547">
        <f t="shared" si="48"/>
        <v>7.5869904255097279E-2</v>
      </c>
      <c r="T428" s="87">
        <f t="shared" si="50"/>
        <v>9.9040687125511599</v>
      </c>
      <c r="U428" s="87">
        <f t="shared" si="51"/>
        <v>5.8119976130445233E-4</v>
      </c>
    </row>
    <row r="429" spans="1:21" s="87" customFormat="1" x14ac:dyDescent="0.35">
      <c r="A429" s="25">
        <v>83</v>
      </c>
      <c r="B429" s="574" t="s">
        <v>1210</v>
      </c>
      <c r="C429" s="135">
        <v>501.9</v>
      </c>
      <c r="D429" s="135"/>
      <c r="E429" s="135"/>
      <c r="F429" s="25">
        <f t="shared" si="55"/>
        <v>501.9</v>
      </c>
      <c r="G429" s="135">
        <v>13</v>
      </c>
      <c r="H429" s="135"/>
      <c r="I429" s="135"/>
      <c r="J429" s="412">
        <f t="shared" si="54"/>
        <v>13</v>
      </c>
      <c r="K429" s="544">
        <f t="shared" si="52"/>
        <v>5.4587444887675834E-3</v>
      </c>
      <c r="L429" s="413">
        <f t="shared" si="49"/>
        <v>23.371341591433968</v>
      </c>
      <c r="M429" s="414">
        <f t="shared" si="53"/>
        <v>5.1416951501154733</v>
      </c>
      <c r="N429" s="545">
        <v>7.9718200797115202</v>
      </c>
      <c r="O429" s="546">
        <v>0.99586218951241934</v>
      </c>
      <c r="P429" s="547">
        <f t="shared" si="48"/>
        <v>7.4677662902517206E-2</v>
      </c>
      <c r="T429" s="87">
        <f t="shared" si="50"/>
        <v>7.4987948823601664</v>
      </c>
      <c r="U429" s="87">
        <f t="shared" si="51"/>
        <v>7.4368660885771156E-4</v>
      </c>
    </row>
    <row r="430" spans="1:21" s="87" customFormat="1" x14ac:dyDescent="0.35">
      <c r="A430" s="25">
        <v>84</v>
      </c>
      <c r="B430" s="574" t="s">
        <v>1211</v>
      </c>
      <c r="C430" s="135">
        <v>406.9</v>
      </c>
      <c r="D430" s="135"/>
      <c r="E430" s="135"/>
      <c r="F430" s="25">
        <f t="shared" si="55"/>
        <v>406.9</v>
      </c>
      <c r="G430" s="135">
        <v>10</v>
      </c>
      <c r="H430" s="135"/>
      <c r="I430" s="135"/>
      <c r="J430" s="412">
        <f t="shared" si="54"/>
        <v>10</v>
      </c>
      <c r="K430" s="544">
        <f t="shared" si="52"/>
        <v>4.1990342221289098E-3</v>
      </c>
      <c r="L430" s="413">
        <f t="shared" si="49"/>
        <v>17.97795507033382</v>
      </c>
      <c r="M430" s="414">
        <f t="shared" si="53"/>
        <v>3.9551501154734403</v>
      </c>
      <c r="N430" s="545">
        <v>6.1321692920857842</v>
      </c>
      <c r="O430" s="546">
        <v>0.76604783808647647</v>
      </c>
      <c r="P430" s="547">
        <f t="shared" si="48"/>
        <v>7.0856039115211406E-2</v>
      </c>
      <c r="T430" s="87">
        <f t="shared" si="50"/>
        <v>9.2495580030881452</v>
      </c>
      <c r="U430" s="87">
        <f t="shared" si="51"/>
        <v>5.4279115579578517E-4</v>
      </c>
    </row>
    <row r="431" spans="1:21" s="87" customFormat="1" x14ac:dyDescent="0.35">
      <c r="A431" s="25">
        <v>85</v>
      </c>
      <c r="B431" s="574" t="s">
        <v>1212</v>
      </c>
      <c r="C431" s="135">
        <v>583.66999999999996</v>
      </c>
      <c r="D431" s="135"/>
      <c r="E431" s="135"/>
      <c r="F431" s="25">
        <f t="shared" si="55"/>
        <v>583.66999999999996</v>
      </c>
      <c r="G431" s="135">
        <v>13</v>
      </c>
      <c r="H431" s="135"/>
      <c r="I431" s="135"/>
      <c r="J431" s="412">
        <f t="shared" si="54"/>
        <v>13</v>
      </c>
      <c r="K431" s="544">
        <f t="shared" si="52"/>
        <v>5.4587444887675834E-3</v>
      </c>
      <c r="L431" s="413">
        <f t="shared" si="49"/>
        <v>23.371341591433968</v>
      </c>
      <c r="M431" s="414">
        <f t="shared" si="53"/>
        <v>5.1416951501154733</v>
      </c>
      <c r="N431" s="545">
        <v>7.9718200797115202</v>
      </c>
      <c r="O431" s="546">
        <v>0.99586218951241934</v>
      </c>
      <c r="P431" s="547">
        <f t="shared" si="48"/>
        <v>6.4215599586707195E-2</v>
      </c>
      <c r="T431" s="87">
        <f t="shared" si="50"/>
        <v>6.4482415602250729</v>
      </c>
      <c r="U431" s="87">
        <f t="shared" si="51"/>
        <v>6.3949887605271036E-4</v>
      </c>
    </row>
    <row r="432" spans="1:21" s="87" customFormat="1" x14ac:dyDescent="0.35">
      <c r="A432" s="25">
        <v>86</v>
      </c>
      <c r="B432" s="574" t="s">
        <v>1213</v>
      </c>
      <c r="C432" s="135">
        <v>634.80999999999995</v>
      </c>
      <c r="D432" s="135"/>
      <c r="E432" s="135"/>
      <c r="F432" s="25">
        <f t="shared" si="55"/>
        <v>634.80999999999995</v>
      </c>
      <c r="G432" s="135">
        <v>19</v>
      </c>
      <c r="H432" s="135"/>
      <c r="I432" s="135"/>
      <c r="J432" s="412">
        <f t="shared" si="54"/>
        <v>19</v>
      </c>
      <c r="K432" s="544">
        <f t="shared" si="52"/>
        <v>7.978165022044929E-3</v>
      </c>
      <c r="L432" s="413">
        <f t="shared" si="49"/>
        <v>34.158114633634263</v>
      </c>
      <c r="M432" s="414">
        <f t="shared" si="53"/>
        <v>7.5147852193995375</v>
      </c>
      <c r="N432" s="545">
        <v>11.651121654962992</v>
      </c>
      <c r="O432" s="546">
        <v>1.4554908923643053</v>
      </c>
      <c r="P432" s="547">
        <f t="shared" si="48"/>
        <v>8.6292768545487786E-2</v>
      </c>
      <c r="T432" s="87">
        <f t="shared" si="50"/>
        <v>5.9287742024488708</v>
      </c>
      <c r="U432" s="87">
        <f t="shared" si="51"/>
        <v>1.2559833869485847E-3</v>
      </c>
    </row>
    <row r="433" spans="1:21" s="87" customFormat="1" x14ac:dyDescent="0.35">
      <c r="A433" s="25">
        <v>87</v>
      </c>
      <c r="B433" s="574" t="s">
        <v>1214</v>
      </c>
      <c r="C433" s="135">
        <v>312.74</v>
      </c>
      <c r="D433" s="135"/>
      <c r="E433" s="135"/>
      <c r="F433" s="25">
        <f t="shared" si="55"/>
        <v>312.74</v>
      </c>
      <c r="G433" s="135">
        <v>6</v>
      </c>
      <c r="H433" s="135"/>
      <c r="I433" s="135"/>
      <c r="J433" s="412">
        <f t="shared" si="54"/>
        <v>6</v>
      </c>
      <c r="K433" s="544">
        <f t="shared" si="52"/>
        <v>2.519420533277346E-3</v>
      </c>
      <c r="L433" s="413">
        <f t="shared" si="49"/>
        <v>10.786773042200293</v>
      </c>
      <c r="M433" s="414">
        <f t="shared" si="53"/>
        <v>2.3730900692840646</v>
      </c>
      <c r="N433" s="545">
        <v>3.6793015752514706</v>
      </c>
      <c r="O433" s="546">
        <v>0.45962870285188578</v>
      </c>
      <c r="P433" s="547">
        <f t="shared" si="48"/>
        <v>5.5313657957369429E-2</v>
      </c>
      <c r="T433" s="87">
        <f t="shared" si="50"/>
        <v>12.034422048527748</v>
      </c>
      <c r="U433" s="87">
        <f t="shared" si="51"/>
        <v>2.5423744856938599E-4</v>
      </c>
    </row>
    <row r="434" spans="1:21" s="87" customFormat="1" x14ac:dyDescent="0.35">
      <c r="A434" s="25">
        <v>88</v>
      </c>
      <c r="B434" s="574" t="s">
        <v>1215</v>
      </c>
      <c r="C434" s="135">
        <v>359.3</v>
      </c>
      <c r="D434" s="135"/>
      <c r="E434" s="135"/>
      <c r="F434" s="25">
        <f t="shared" si="55"/>
        <v>359.3</v>
      </c>
      <c r="G434" s="135">
        <v>6</v>
      </c>
      <c r="H434" s="135"/>
      <c r="I434" s="135"/>
      <c r="J434" s="412">
        <f t="shared" si="54"/>
        <v>6</v>
      </c>
      <c r="K434" s="544">
        <f t="shared" si="52"/>
        <v>2.519420533277346E-3</v>
      </c>
      <c r="L434" s="413">
        <f t="shared" si="49"/>
        <v>10.786773042200293</v>
      </c>
      <c r="M434" s="414">
        <f t="shared" si="53"/>
        <v>2.3730900692840646</v>
      </c>
      <c r="N434" s="545">
        <v>3.6793015752514706</v>
      </c>
      <c r="O434" s="546">
        <v>0.45962870285188578</v>
      </c>
      <c r="P434" s="547">
        <f t="shared" si="48"/>
        <v>4.8145820733614571E-2</v>
      </c>
      <c r="T434" s="87">
        <f t="shared" si="50"/>
        <v>10.474937799767792</v>
      </c>
      <c r="U434" s="87">
        <f t="shared" si="51"/>
        <v>2.2129201131530692E-4</v>
      </c>
    </row>
    <row r="435" spans="1:21" s="87" customFormat="1" x14ac:dyDescent="0.35">
      <c r="A435" s="25">
        <v>89</v>
      </c>
      <c r="B435" s="574" t="s">
        <v>1216</v>
      </c>
      <c r="C435" s="135">
        <v>391.67</v>
      </c>
      <c r="D435" s="135"/>
      <c r="E435" s="135">
        <v>25.5</v>
      </c>
      <c r="F435" s="25">
        <f t="shared" si="55"/>
        <v>417.17</v>
      </c>
      <c r="G435" s="135">
        <v>12</v>
      </c>
      <c r="H435" s="135"/>
      <c r="I435" s="135">
        <v>1</v>
      </c>
      <c r="J435" s="412">
        <f t="shared" si="54"/>
        <v>13</v>
      </c>
      <c r="K435" s="544">
        <f t="shared" si="52"/>
        <v>5.4587444887675834E-3</v>
      </c>
      <c r="L435" s="413">
        <f t="shared" si="49"/>
        <v>23.371341591433968</v>
      </c>
      <c r="M435" s="414">
        <f t="shared" si="53"/>
        <v>5.1416951501154733</v>
      </c>
      <c r="N435" s="545">
        <v>7.9718200797115202</v>
      </c>
      <c r="O435" s="546">
        <v>0.99586218951241934</v>
      </c>
      <c r="P435" s="547">
        <f t="shared" si="48"/>
        <v>8.9845192633155269E-2</v>
      </c>
      <c r="T435" s="87">
        <f t="shared" si="50"/>
        <v>9.0218499687335321</v>
      </c>
      <c r="U435" s="87">
        <f t="shared" si="51"/>
        <v>8.9473430252819098E-4</v>
      </c>
    </row>
    <row r="436" spans="1:21" s="87" customFormat="1" x14ac:dyDescent="0.35">
      <c r="A436" s="25">
        <v>90</v>
      </c>
      <c r="B436" s="574" t="s">
        <v>1217</v>
      </c>
      <c r="C436" s="135">
        <v>195.5</v>
      </c>
      <c r="D436" s="135"/>
      <c r="E436" s="135">
        <v>53.8</v>
      </c>
      <c r="F436" s="25">
        <f t="shared" si="55"/>
        <v>249.3</v>
      </c>
      <c r="G436" s="135">
        <v>6</v>
      </c>
      <c r="H436" s="135"/>
      <c r="I436" s="135">
        <v>1</v>
      </c>
      <c r="J436" s="412">
        <f t="shared" si="54"/>
        <v>7</v>
      </c>
      <c r="K436" s="544">
        <f t="shared" si="52"/>
        <v>2.939323955490237E-3</v>
      </c>
      <c r="L436" s="413">
        <f t="shared" si="49"/>
        <v>12.584568549233675</v>
      </c>
      <c r="M436" s="414">
        <f t="shared" si="53"/>
        <v>2.7686050808314082</v>
      </c>
      <c r="N436" s="545">
        <v>4.2925185044600491</v>
      </c>
      <c r="O436" s="546">
        <v>0.5362334866605335</v>
      </c>
      <c r="P436" s="547">
        <f t="shared" si="48"/>
        <v>8.0954374733997858E-2</v>
      </c>
      <c r="T436" s="87">
        <f t="shared" si="50"/>
        <v>15.096851790840621</v>
      </c>
      <c r="U436" s="87">
        <f t="shared" si="51"/>
        <v>4.3410446624035068E-4</v>
      </c>
    </row>
    <row r="437" spans="1:21" s="87" customFormat="1" x14ac:dyDescent="0.35">
      <c r="A437" s="25">
        <v>91</v>
      </c>
      <c r="B437" s="574" t="s">
        <v>1218</v>
      </c>
      <c r="C437" s="135">
        <v>489.94</v>
      </c>
      <c r="D437" s="135"/>
      <c r="E437" s="135">
        <v>45</v>
      </c>
      <c r="F437" s="25">
        <f t="shared" si="55"/>
        <v>534.94000000000005</v>
      </c>
      <c r="G437" s="135">
        <v>13</v>
      </c>
      <c r="H437" s="135"/>
      <c r="I437" s="135">
        <v>2</v>
      </c>
      <c r="J437" s="412">
        <f t="shared" si="54"/>
        <v>15</v>
      </c>
      <c r="K437" s="544">
        <f t="shared" si="52"/>
        <v>6.2985513331933656E-3</v>
      </c>
      <c r="L437" s="413">
        <f t="shared" si="49"/>
        <v>26.966932605500734</v>
      </c>
      <c r="M437" s="414">
        <f t="shared" si="53"/>
        <v>5.9327251732101614</v>
      </c>
      <c r="N437" s="545">
        <v>9.1982539381286763</v>
      </c>
      <c r="O437" s="546">
        <v>1.1490717571297147</v>
      </c>
      <c r="P437" s="547">
        <f t="shared" si="48"/>
        <v>8.0844549807397637E-2</v>
      </c>
      <c r="T437" s="87">
        <f t="shared" si="50"/>
        <v>7.0356397941013347</v>
      </c>
      <c r="U437" s="87">
        <f t="shared" si="51"/>
        <v>9.2896188901547133E-4</v>
      </c>
    </row>
    <row r="438" spans="1:21" s="87" customFormat="1" x14ac:dyDescent="0.35">
      <c r="A438" s="25">
        <v>92</v>
      </c>
      <c r="B438" s="574" t="s">
        <v>1219</v>
      </c>
      <c r="C438" s="135">
        <v>308.44</v>
      </c>
      <c r="D438" s="135"/>
      <c r="E438" s="135">
        <v>74.5</v>
      </c>
      <c r="F438" s="25">
        <f t="shared" si="55"/>
        <v>382.94</v>
      </c>
      <c r="G438" s="135">
        <v>9</v>
      </c>
      <c r="H438" s="135"/>
      <c r="I438" s="135">
        <v>2</v>
      </c>
      <c r="J438" s="412">
        <f t="shared" si="54"/>
        <v>11</v>
      </c>
      <c r="K438" s="544">
        <f t="shared" si="52"/>
        <v>4.6189376443418013E-3</v>
      </c>
      <c r="L438" s="413">
        <f t="shared" si="49"/>
        <v>19.775750577367205</v>
      </c>
      <c r="M438" s="414">
        <f t="shared" si="53"/>
        <v>4.3506651270207852</v>
      </c>
      <c r="N438" s="545">
        <v>6.7453862212943623</v>
      </c>
      <c r="O438" s="546">
        <v>0.84265262189512413</v>
      </c>
      <c r="P438" s="547">
        <f t="shared" si="48"/>
        <v>8.2818338506234601E-2</v>
      </c>
      <c r="T438" s="87">
        <f t="shared" si="50"/>
        <v>9.8282894225115349</v>
      </c>
      <c r="U438" s="87">
        <f t="shared" si="51"/>
        <v>6.97870900832765E-4</v>
      </c>
    </row>
    <row r="439" spans="1:21" s="87" customFormat="1" x14ac:dyDescent="0.35">
      <c r="A439" s="25">
        <v>93</v>
      </c>
      <c r="B439" s="574" t="s">
        <v>1220</v>
      </c>
      <c r="C439" s="135">
        <v>367.5</v>
      </c>
      <c r="D439" s="135"/>
      <c r="E439" s="135"/>
      <c r="F439" s="25">
        <f t="shared" si="55"/>
        <v>367.5</v>
      </c>
      <c r="G439" s="135">
        <v>11</v>
      </c>
      <c r="H439" s="135"/>
      <c r="I439" s="135"/>
      <c r="J439" s="412">
        <f t="shared" si="54"/>
        <v>11</v>
      </c>
      <c r="K439" s="544">
        <f t="shared" si="52"/>
        <v>4.6189376443418013E-3</v>
      </c>
      <c r="L439" s="413">
        <f t="shared" si="49"/>
        <v>19.775750577367205</v>
      </c>
      <c r="M439" s="414">
        <f t="shared" si="53"/>
        <v>4.3506651270207852</v>
      </c>
      <c r="N439" s="545">
        <v>6.7453862212943623</v>
      </c>
      <c r="O439" s="546">
        <v>0.84265262189512413</v>
      </c>
      <c r="P439" s="547">
        <f t="shared" si="48"/>
        <v>8.6297835503612183E-2</v>
      </c>
      <c r="T439" s="87">
        <f t="shared" si="50"/>
        <v>10.241211296480454</v>
      </c>
      <c r="U439" s="87">
        <f t="shared" si="51"/>
        <v>7.2719097350992942E-4</v>
      </c>
    </row>
    <row r="440" spans="1:21" s="87" customFormat="1" x14ac:dyDescent="0.35">
      <c r="A440" s="25">
        <v>94</v>
      </c>
      <c r="B440" s="574" t="s">
        <v>1221</v>
      </c>
      <c r="C440" s="135">
        <v>131.4</v>
      </c>
      <c r="D440" s="135"/>
      <c r="E440" s="135"/>
      <c r="F440" s="25">
        <f t="shared" si="55"/>
        <v>131.4</v>
      </c>
      <c r="G440" s="135">
        <v>4</v>
      </c>
      <c r="H440" s="135"/>
      <c r="I440" s="135"/>
      <c r="J440" s="412">
        <f t="shared" si="54"/>
        <v>4</v>
      </c>
      <c r="K440" s="544">
        <f t="shared" si="52"/>
        <v>1.6796136888515641E-3</v>
      </c>
      <c r="L440" s="413">
        <f t="shared" si="49"/>
        <v>7.1911820281335288</v>
      </c>
      <c r="M440" s="414">
        <f t="shared" si="53"/>
        <v>1.5820600461893763</v>
      </c>
      <c r="N440" s="545">
        <v>2.4528677168343136</v>
      </c>
      <c r="O440" s="546">
        <v>0.30641913523459058</v>
      </c>
      <c r="P440" s="547">
        <f t="shared" si="48"/>
        <v>8.7766582392631728E-2</v>
      </c>
      <c r="T440" s="87">
        <f t="shared" si="50"/>
        <v>28.642657164814054</v>
      </c>
      <c r="U440" s="87">
        <f t="shared" si="51"/>
        <v>2.6893360279245658E-4</v>
      </c>
    </row>
    <row r="441" spans="1:21" s="87" customFormat="1" x14ac:dyDescent="0.35">
      <c r="A441" s="25">
        <v>95</v>
      </c>
      <c r="B441" s="574" t="s">
        <v>1222</v>
      </c>
      <c r="C441" s="135">
        <v>471.36</v>
      </c>
      <c r="D441" s="135"/>
      <c r="E441" s="135"/>
      <c r="F441" s="25">
        <f t="shared" si="55"/>
        <v>471.36</v>
      </c>
      <c r="G441" s="135">
        <v>15</v>
      </c>
      <c r="H441" s="135"/>
      <c r="I441" s="135"/>
      <c r="J441" s="412">
        <f t="shared" si="54"/>
        <v>15</v>
      </c>
      <c r="K441" s="544">
        <f t="shared" si="52"/>
        <v>6.2985513331933656E-3</v>
      </c>
      <c r="L441" s="413">
        <f t="shared" si="49"/>
        <v>26.966932605500734</v>
      </c>
      <c r="M441" s="414">
        <f t="shared" si="53"/>
        <v>5.9327251732101614</v>
      </c>
      <c r="N441" s="545">
        <v>9.1982539381286763</v>
      </c>
      <c r="O441" s="546">
        <v>1.1490717571297147</v>
      </c>
      <c r="P441" s="547">
        <f t="shared" si="48"/>
        <v>9.1749370913885978E-2</v>
      </c>
      <c r="T441" s="87">
        <f t="shared" si="50"/>
        <v>7.9846511190100307</v>
      </c>
      <c r="U441" s="87">
        <f t="shared" si="51"/>
        <v>1.0542661085156488E-3</v>
      </c>
    </row>
    <row r="442" spans="1:21" s="87" customFormat="1" x14ac:dyDescent="0.35">
      <c r="A442" s="25">
        <v>96</v>
      </c>
      <c r="B442" s="574" t="s">
        <v>1223</v>
      </c>
      <c r="C442" s="135">
        <v>530.79999999999995</v>
      </c>
      <c r="D442" s="135"/>
      <c r="E442" s="135"/>
      <c r="F442" s="25">
        <f t="shared" si="55"/>
        <v>530.79999999999995</v>
      </c>
      <c r="G442" s="135">
        <v>17</v>
      </c>
      <c r="H442" s="135"/>
      <c r="I442" s="135"/>
      <c r="J442" s="412">
        <f t="shared" si="54"/>
        <v>17</v>
      </c>
      <c r="K442" s="544">
        <f t="shared" si="52"/>
        <v>7.1383581776191469E-3</v>
      </c>
      <c r="L442" s="413">
        <f t="shared" si="49"/>
        <v>30.562523619567497</v>
      </c>
      <c r="M442" s="414">
        <f t="shared" si="53"/>
        <v>6.7237551963048494</v>
      </c>
      <c r="N442" s="545">
        <v>10.424687796545834</v>
      </c>
      <c r="O442" s="546">
        <v>1.30228132474701</v>
      </c>
      <c r="P442" s="547">
        <f t="shared" si="48"/>
        <v>9.2338447507847005E-2</v>
      </c>
      <c r="T442" s="87">
        <f t="shared" si="50"/>
        <v>7.0905146033469606</v>
      </c>
      <c r="U442" s="87">
        <f t="shared" si="51"/>
        <v>1.2025063574560124E-3</v>
      </c>
    </row>
    <row r="443" spans="1:21" s="87" customFormat="1" x14ac:dyDescent="0.35">
      <c r="A443" s="25">
        <v>97</v>
      </c>
      <c r="B443" s="574" t="s">
        <v>1224</v>
      </c>
      <c r="C443" s="135">
        <v>330.15</v>
      </c>
      <c r="D443" s="135"/>
      <c r="E443" s="135"/>
      <c r="F443" s="25">
        <f t="shared" si="55"/>
        <v>330.15</v>
      </c>
      <c r="G443" s="135">
        <v>10</v>
      </c>
      <c r="H443" s="135"/>
      <c r="I443" s="135"/>
      <c r="J443" s="412">
        <f t="shared" si="54"/>
        <v>10</v>
      </c>
      <c r="K443" s="544">
        <f t="shared" si="52"/>
        <v>4.1990342221289098E-3</v>
      </c>
      <c r="L443" s="413">
        <f t="shared" si="49"/>
        <v>17.97795507033382</v>
      </c>
      <c r="M443" s="414">
        <f t="shared" si="53"/>
        <v>3.9551501154734403</v>
      </c>
      <c r="N443" s="545">
        <v>6.1321692920857842</v>
      </c>
      <c r="O443" s="546">
        <v>0.76604783808647647</v>
      </c>
      <c r="P443" s="547">
        <f t="shared" ref="P443:P502" si="56">(L443+M443+N443+O443)/F443</f>
        <v>8.7327948859547241E-2</v>
      </c>
      <c r="T443" s="87">
        <f t="shared" si="50"/>
        <v>11.399803578544804</v>
      </c>
      <c r="U443" s="87">
        <f t="shared" si="51"/>
        <v>6.689738642838254E-4</v>
      </c>
    </row>
    <row r="444" spans="1:21" s="87" customFormat="1" x14ac:dyDescent="0.35">
      <c r="A444" s="25">
        <v>98</v>
      </c>
      <c r="B444" s="574" t="s">
        <v>1225</v>
      </c>
      <c r="C444" s="135">
        <v>242.1</v>
      </c>
      <c r="D444" s="135"/>
      <c r="E444" s="135"/>
      <c r="F444" s="25">
        <f t="shared" si="55"/>
        <v>242.1</v>
      </c>
      <c r="G444" s="135">
        <v>5</v>
      </c>
      <c r="H444" s="135"/>
      <c r="I444" s="135"/>
      <c r="J444" s="412">
        <f t="shared" si="54"/>
        <v>5</v>
      </c>
      <c r="K444" s="544">
        <f t="shared" si="52"/>
        <v>2.0995171110644549E-3</v>
      </c>
      <c r="L444" s="413">
        <f t="shared" si="49"/>
        <v>8.9889775351669101</v>
      </c>
      <c r="M444" s="414">
        <f t="shared" si="53"/>
        <v>1.9775750577367202</v>
      </c>
      <c r="N444" s="545">
        <v>3.0660846460428921</v>
      </c>
      <c r="O444" s="546">
        <v>0.38302391904323824</v>
      </c>
      <c r="P444" s="547">
        <f t="shared" si="56"/>
        <v>5.9544242701320776E-2</v>
      </c>
      <c r="T444" s="87">
        <f t="shared" si="50"/>
        <v>15.545828795772684</v>
      </c>
      <c r="U444" s="87">
        <f t="shared" si="51"/>
        <v>2.2806869195921616E-4</v>
      </c>
    </row>
    <row r="445" spans="1:21" s="87" customFormat="1" x14ac:dyDescent="0.35">
      <c r="A445" s="25">
        <v>99</v>
      </c>
      <c r="B445" s="574" t="s">
        <v>1226</v>
      </c>
      <c r="C445" s="135">
        <v>528.74</v>
      </c>
      <c r="D445" s="135"/>
      <c r="E445" s="135"/>
      <c r="F445" s="25">
        <f t="shared" si="55"/>
        <v>528.74</v>
      </c>
      <c r="G445" s="135">
        <v>16</v>
      </c>
      <c r="H445" s="135"/>
      <c r="I445" s="135"/>
      <c r="J445" s="412">
        <f t="shared" si="54"/>
        <v>16</v>
      </c>
      <c r="K445" s="544">
        <f t="shared" si="52"/>
        <v>6.7184547554062562E-3</v>
      </c>
      <c r="L445" s="413">
        <f t="shared" si="49"/>
        <v>28.764728112534115</v>
      </c>
      <c r="M445" s="414">
        <f t="shared" si="53"/>
        <v>6.3282401847575054</v>
      </c>
      <c r="N445" s="545">
        <v>9.8114708673372544</v>
      </c>
      <c r="O445" s="546">
        <v>1.2256765409383623</v>
      </c>
      <c r="P445" s="547">
        <f t="shared" si="56"/>
        <v>8.724536767705722E-2</v>
      </c>
      <c r="T445" s="87">
        <f t="shared" si="50"/>
        <v>7.118139636601291</v>
      </c>
      <c r="U445" s="87">
        <f t="shared" si="51"/>
        <v>1.069346004673111E-3</v>
      </c>
    </row>
    <row r="446" spans="1:21" s="87" customFormat="1" x14ac:dyDescent="0.35">
      <c r="A446" s="25">
        <v>100</v>
      </c>
      <c r="B446" s="574" t="s">
        <v>1227</v>
      </c>
      <c r="C446" s="135">
        <v>183.6</v>
      </c>
      <c r="D446" s="135"/>
      <c r="E446" s="135"/>
      <c r="F446" s="25">
        <f t="shared" si="55"/>
        <v>183.6</v>
      </c>
      <c r="G446" s="135">
        <v>4</v>
      </c>
      <c r="H446" s="135"/>
      <c r="I446" s="135"/>
      <c r="J446" s="412">
        <f t="shared" si="54"/>
        <v>4</v>
      </c>
      <c r="K446" s="544">
        <f t="shared" si="52"/>
        <v>1.6796136888515641E-3</v>
      </c>
      <c r="L446" s="413">
        <f t="shared" si="49"/>
        <v>7.1911820281335288</v>
      </c>
      <c r="M446" s="414">
        <f t="shared" si="53"/>
        <v>1.5820600461893763</v>
      </c>
      <c r="N446" s="545">
        <v>2.4528677168343136</v>
      </c>
      <c r="O446" s="546">
        <v>0.30641913523459058</v>
      </c>
      <c r="P446" s="547">
        <f t="shared" si="56"/>
        <v>6.2813338379040351E-2</v>
      </c>
      <c r="T446" s="87">
        <f t="shared" si="50"/>
        <v>20.499156598347312</v>
      </c>
      <c r="U446" s="87">
        <f t="shared" si="51"/>
        <v>1.9247208827303264E-4</v>
      </c>
    </row>
    <row r="447" spans="1:21" s="87" customFormat="1" x14ac:dyDescent="0.35">
      <c r="A447" s="25">
        <v>101</v>
      </c>
      <c r="B447" s="574" t="s">
        <v>1228</v>
      </c>
      <c r="C447" s="135">
        <v>384.7</v>
      </c>
      <c r="D447" s="135"/>
      <c r="E447" s="135"/>
      <c r="F447" s="25">
        <f t="shared" si="55"/>
        <v>384.7</v>
      </c>
      <c r="G447" s="135">
        <v>9</v>
      </c>
      <c r="H447" s="135"/>
      <c r="I447" s="135"/>
      <c r="J447" s="412">
        <f t="shared" si="54"/>
        <v>9</v>
      </c>
      <c r="K447" s="544">
        <f t="shared" si="52"/>
        <v>3.7791307999160192E-3</v>
      </c>
      <c r="L447" s="413">
        <f t="shared" si="49"/>
        <v>16.180159563300439</v>
      </c>
      <c r="M447" s="414">
        <f t="shared" si="53"/>
        <v>3.5596351039260967</v>
      </c>
      <c r="N447" s="545">
        <v>5.5189523628772053</v>
      </c>
      <c r="O447" s="546">
        <v>0.68944305427782882</v>
      </c>
      <c r="P447" s="547">
        <f t="shared" si="56"/>
        <v>6.745045511926584E-2</v>
      </c>
      <c r="T447" s="87">
        <f t="shared" si="50"/>
        <v>9.7833250622733736</v>
      </c>
      <c r="U447" s="87">
        <f t="shared" si="51"/>
        <v>4.6503247789856256E-4</v>
      </c>
    </row>
    <row r="448" spans="1:21" s="87" customFormat="1" x14ac:dyDescent="0.35">
      <c r="A448" s="25">
        <v>102</v>
      </c>
      <c r="B448" s="574" t="s">
        <v>1229</v>
      </c>
      <c r="C448" s="135">
        <v>1676.67</v>
      </c>
      <c r="D448" s="135"/>
      <c r="E448" s="135">
        <v>224.2</v>
      </c>
      <c r="F448" s="25">
        <f>C448+E448</f>
        <v>1900.8700000000001</v>
      </c>
      <c r="G448" s="135">
        <v>52</v>
      </c>
      <c r="H448" s="135"/>
      <c r="I448" s="135">
        <v>3</v>
      </c>
      <c r="J448" s="412">
        <f t="shared" si="54"/>
        <v>55</v>
      </c>
      <c r="K448" s="544">
        <f t="shared" si="52"/>
        <v>2.3094688221709007E-2</v>
      </c>
      <c r="L448" s="413">
        <f t="shared" si="49"/>
        <v>98.878752886836025</v>
      </c>
      <c r="M448" s="414">
        <f t="shared" si="53"/>
        <v>21.753325635103927</v>
      </c>
      <c r="N448" s="545">
        <v>33.726931106471817</v>
      </c>
      <c r="O448" s="546">
        <v>4.213263109475621</v>
      </c>
      <c r="P448" s="547">
        <f t="shared" si="56"/>
        <v>8.3420892926863693E-2</v>
      </c>
      <c r="T448" s="87">
        <f t="shared" si="50"/>
        <v>1.979959256265061</v>
      </c>
      <c r="U448" s="87">
        <f t="shared" si="51"/>
        <v>3.5147417072827055E-3</v>
      </c>
    </row>
    <row r="449" spans="1:21" s="87" customFormat="1" x14ac:dyDescent="0.35">
      <c r="A449" s="25">
        <v>103</v>
      </c>
      <c r="B449" s="574" t="s">
        <v>1230</v>
      </c>
      <c r="C449" s="135">
        <v>362.4</v>
      </c>
      <c r="D449" s="135"/>
      <c r="E449" s="135"/>
      <c r="F449" s="25">
        <f>C449+D449+E449</f>
        <v>362.4</v>
      </c>
      <c r="G449" s="135">
        <v>9</v>
      </c>
      <c r="H449" s="135"/>
      <c r="I449" s="135"/>
      <c r="J449" s="412">
        <f t="shared" si="54"/>
        <v>9</v>
      </c>
      <c r="K449" s="544">
        <f t="shared" si="52"/>
        <v>3.7791307999160192E-3</v>
      </c>
      <c r="L449" s="413">
        <f t="shared" si="49"/>
        <v>16.180159563300439</v>
      </c>
      <c r="M449" s="414">
        <f t="shared" si="53"/>
        <v>3.5596351039260967</v>
      </c>
      <c r="N449" s="545">
        <v>5.5189523628772053</v>
      </c>
      <c r="O449" s="546">
        <v>0.68944305427782882</v>
      </c>
      <c r="P449" s="547">
        <f t="shared" si="56"/>
        <v>7.1600966016505438E-2</v>
      </c>
      <c r="T449" s="87">
        <f t="shared" si="50"/>
        <v>10.385334303136222</v>
      </c>
      <c r="U449" s="87">
        <f t="shared" si="51"/>
        <v>4.9364788699662529E-4</v>
      </c>
    </row>
    <row r="450" spans="1:21" s="87" customFormat="1" x14ac:dyDescent="0.35">
      <c r="A450" s="25">
        <v>104</v>
      </c>
      <c r="B450" s="574" t="s">
        <v>1237</v>
      </c>
      <c r="C450" s="135">
        <v>156.19999999999999</v>
      </c>
      <c r="D450" s="135"/>
      <c r="E450" s="135">
        <v>39.9</v>
      </c>
      <c r="F450" s="25">
        <f t="shared" si="55"/>
        <v>196.1</v>
      </c>
      <c r="G450" s="135">
        <v>4</v>
      </c>
      <c r="H450" s="135"/>
      <c r="I450" s="135">
        <v>1</v>
      </c>
      <c r="J450" s="412">
        <f t="shared" si="54"/>
        <v>5</v>
      </c>
      <c r="K450" s="544">
        <f t="shared" si="52"/>
        <v>2.0995171110644549E-3</v>
      </c>
      <c r="L450" s="413">
        <f t="shared" si="49"/>
        <v>8.9889775351669101</v>
      </c>
      <c r="M450" s="414">
        <f t="shared" si="53"/>
        <v>1.9775750577367202</v>
      </c>
      <c r="N450" s="545">
        <v>3.0660846460428921</v>
      </c>
      <c r="O450" s="546">
        <v>0.38302391904323824</v>
      </c>
      <c r="P450" s="547">
        <f t="shared" si="56"/>
        <v>7.3511785609330749E-2</v>
      </c>
      <c r="T450" s="87">
        <f t="shared" si="50"/>
        <v>19.192479099727517</v>
      </c>
      <c r="U450" s="87">
        <f t="shared" si="51"/>
        <v>2.8156772219952185E-4</v>
      </c>
    </row>
    <row r="451" spans="1:21" s="87" customFormat="1" x14ac:dyDescent="0.35">
      <c r="A451" s="25">
        <v>105</v>
      </c>
      <c r="B451" s="574" t="s">
        <v>1238</v>
      </c>
      <c r="C451" s="135">
        <v>98.48</v>
      </c>
      <c r="D451" s="135"/>
      <c r="E451" s="135"/>
      <c r="F451" s="25">
        <f t="shared" si="55"/>
        <v>98.48</v>
      </c>
      <c r="G451" s="135">
        <v>4</v>
      </c>
      <c r="H451" s="135"/>
      <c r="I451" s="135"/>
      <c r="J451" s="412">
        <f t="shared" si="54"/>
        <v>4</v>
      </c>
      <c r="K451" s="544">
        <f t="shared" si="52"/>
        <v>1.6796136888515641E-3</v>
      </c>
      <c r="L451" s="413">
        <f t="shared" si="49"/>
        <v>7.1911820281335288</v>
      </c>
      <c r="M451" s="414">
        <f t="shared" si="53"/>
        <v>1.5820600461893763</v>
      </c>
      <c r="N451" s="545">
        <v>2.4528677168343136</v>
      </c>
      <c r="O451" s="546">
        <v>0.30641913523459058</v>
      </c>
      <c r="P451" s="547">
        <f t="shared" si="56"/>
        <v>0.11710528966685427</v>
      </c>
      <c r="T451" s="87">
        <f t="shared" si="50"/>
        <v>38.217355315359129</v>
      </c>
      <c r="U451" s="87">
        <f t="shared" si="51"/>
        <v>3.5883301591113723E-4</v>
      </c>
    </row>
    <row r="452" spans="1:21" s="87" customFormat="1" x14ac:dyDescent="0.35">
      <c r="A452" s="25">
        <v>106</v>
      </c>
      <c r="B452" s="574" t="s">
        <v>1239</v>
      </c>
      <c r="C452" s="135">
        <v>2328.6</v>
      </c>
      <c r="D452" s="135"/>
      <c r="E452" s="135"/>
      <c r="F452" s="25">
        <f t="shared" si="55"/>
        <v>2328.6</v>
      </c>
      <c r="G452" s="135">
        <v>48</v>
      </c>
      <c r="H452" s="135"/>
      <c r="I452" s="135"/>
      <c r="J452" s="412">
        <f t="shared" si="54"/>
        <v>48</v>
      </c>
      <c r="K452" s="544">
        <f t="shared" si="52"/>
        <v>2.0155364266218768E-2</v>
      </c>
      <c r="L452" s="413">
        <f t="shared" si="49"/>
        <v>86.294184337602346</v>
      </c>
      <c r="M452" s="414">
        <f t="shared" si="53"/>
        <v>18.984720554272517</v>
      </c>
      <c r="N452" s="545">
        <v>29.434412602011765</v>
      </c>
      <c r="O452" s="546">
        <v>3.6770296228150863</v>
      </c>
      <c r="P452" s="547">
        <f t="shared" si="56"/>
        <v>5.9430708200936926E-2</v>
      </c>
      <c r="T452" s="87">
        <f t="shared" si="50"/>
        <v>1.6162694973188043</v>
      </c>
      <c r="U452" s="87">
        <f t="shared" si="51"/>
        <v>2.1852847455972454E-3</v>
      </c>
    </row>
    <row r="453" spans="1:21" s="87" customFormat="1" x14ac:dyDescent="0.35">
      <c r="A453" s="25">
        <v>107</v>
      </c>
      <c r="B453" s="574" t="s">
        <v>1240</v>
      </c>
      <c r="C453" s="135">
        <v>479.01</v>
      </c>
      <c r="D453" s="135"/>
      <c r="E453" s="135"/>
      <c r="F453" s="25">
        <f t="shared" si="55"/>
        <v>479.01</v>
      </c>
      <c r="G453" s="135">
        <v>15</v>
      </c>
      <c r="H453" s="135"/>
      <c r="I453" s="135"/>
      <c r="J453" s="412">
        <f t="shared" si="54"/>
        <v>15</v>
      </c>
      <c r="K453" s="544">
        <f t="shared" si="52"/>
        <v>6.2985513331933656E-3</v>
      </c>
      <c r="L453" s="413">
        <f t="shared" si="49"/>
        <v>26.966932605500734</v>
      </c>
      <c r="M453" s="414">
        <f t="shared" si="53"/>
        <v>5.9327251732101614</v>
      </c>
      <c r="N453" s="545">
        <v>9.1982539381286763</v>
      </c>
      <c r="O453" s="546">
        <v>1.1490717571297147</v>
      </c>
      <c r="P453" s="547">
        <f t="shared" si="56"/>
        <v>9.0284093179618996E-2</v>
      </c>
      <c r="T453" s="87">
        <f t="shared" si="50"/>
        <v>7.8571327351340647</v>
      </c>
      <c r="U453" s="87">
        <f t="shared" si="51"/>
        <v>1.0374290159076767E-3</v>
      </c>
    </row>
    <row r="454" spans="1:21" s="87" customFormat="1" x14ac:dyDescent="0.35">
      <c r="A454" s="25">
        <v>108</v>
      </c>
      <c r="B454" s="574" t="s">
        <v>1241</v>
      </c>
      <c r="C454" s="135">
        <v>479.14</v>
      </c>
      <c r="D454" s="135"/>
      <c r="E454" s="135"/>
      <c r="F454" s="25">
        <f t="shared" si="55"/>
        <v>479.14</v>
      </c>
      <c r="G454" s="135">
        <v>15</v>
      </c>
      <c r="H454" s="135"/>
      <c r="I454" s="135"/>
      <c r="J454" s="412">
        <f t="shared" si="54"/>
        <v>15</v>
      </c>
      <c r="K454" s="544">
        <f t="shared" si="52"/>
        <v>6.2985513331933656E-3</v>
      </c>
      <c r="L454" s="413">
        <f t="shared" si="49"/>
        <v>26.966932605500734</v>
      </c>
      <c r="M454" s="414">
        <f t="shared" si="53"/>
        <v>5.9327251732101614</v>
      </c>
      <c r="N454" s="545">
        <v>9.1982539381286763</v>
      </c>
      <c r="O454" s="546">
        <v>1.1490717571297147</v>
      </c>
      <c r="P454" s="547">
        <f t="shared" si="56"/>
        <v>9.0259597349353626E-2</v>
      </c>
      <c r="T454" s="87">
        <f t="shared" si="50"/>
        <v>7.8550009422226656</v>
      </c>
      <c r="U454" s="87">
        <f t="shared" si="51"/>
        <v>1.0371475412404231E-3</v>
      </c>
    </row>
    <row r="455" spans="1:21" s="87" customFormat="1" x14ac:dyDescent="0.35">
      <c r="A455" s="25">
        <v>109</v>
      </c>
      <c r="B455" s="574" t="s">
        <v>1242</v>
      </c>
      <c r="C455" s="135">
        <v>1158.5899999999999</v>
      </c>
      <c r="D455" s="135"/>
      <c r="E455" s="135"/>
      <c r="F455" s="25">
        <f t="shared" si="55"/>
        <v>1158.5899999999999</v>
      </c>
      <c r="G455" s="135">
        <v>34</v>
      </c>
      <c r="H455" s="135"/>
      <c r="I455" s="135"/>
      <c r="J455" s="412">
        <f t="shared" si="54"/>
        <v>34</v>
      </c>
      <c r="K455" s="544">
        <f t="shared" si="52"/>
        <v>1.4276716355238294E-2</v>
      </c>
      <c r="L455" s="413">
        <f t="shared" ref="L455:L518" si="57">K455*4281.45</f>
        <v>61.125047239134993</v>
      </c>
      <c r="M455" s="414">
        <f t="shared" si="53"/>
        <v>13.447510392609699</v>
      </c>
      <c r="N455" s="545">
        <v>20.849375593091668</v>
      </c>
      <c r="O455" s="546">
        <v>2.6045626494940199</v>
      </c>
      <c r="P455" s="547">
        <f t="shared" si="56"/>
        <v>8.4608442912790863E-2</v>
      </c>
      <c r="T455" s="87">
        <f t="shared" si="50"/>
        <v>3.2484702538918566</v>
      </c>
      <c r="U455" s="87">
        <f t="shared" si="51"/>
        <v>2.203679902425021E-3</v>
      </c>
    </row>
    <row r="456" spans="1:21" s="87" customFormat="1" x14ac:dyDescent="0.35">
      <c r="A456" s="25">
        <v>110</v>
      </c>
      <c r="B456" s="574" t="s">
        <v>1243</v>
      </c>
      <c r="C456" s="135">
        <v>368.99</v>
      </c>
      <c r="D456" s="135"/>
      <c r="E456" s="135"/>
      <c r="F456" s="25">
        <f t="shared" si="55"/>
        <v>368.99</v>
      </c>
      <c r="G456" s="135">
        <v>12</v>
      </c>
      <c r="H456" s="135"/>
      <c r="I456" s="135"/>
      <c r="J456" s="412">
        <f t="shared" si="54"/>
        <v>12</v>
      </c>
      <c r="K456" s="544">
        <f t="shared" si="52"/>
        <v>5.0388410665546919E-3</v>
      </c>
      <c r="L456" s="413">
        <f t="shared" si="57"/>
        <v>21.573546084400586</v>
      </c>
      <c r="M456" s="414">
        <f t="shared" si="53"/>
        <v>4.7461801385681293</v>
      </c>
      <c r="N456" s="545">
        <v>7.3586031505029412</v>
      </c>
      <c r="O456" s="546">
        <v>0.91925740570377157</v>
      </c>
      <c r="P456" s="547">
        <f t="shared" si="56"/>
        <v>9.3762938776594029E-2</v>
      </c>
      <c r="T456" s="87">
        <f t="shared" si="50"/>
        <v>10.199856775133657</v>
      </c>
      <c r="U456" s="87">
        <f t="shared" si="51"/>
        <v>8.6192275850933389E-4</v>
      </c>
    </row>
    <row r="457" spans="1:21" s="87" customFormat="1" x14ac:dyDescent="0.35">
      <c r="A457" s="25">
        <v>111</v>
      </c>
      <c r="B457" s="574" t="s">
        <v>1244</v>
      </c>
      <c r="C457" s="135">
        <v>346.24</v>
      </c>
      <c r="D457" s="135"/>
      <c r="E457" s="135"/>
      <c r="F457" s="25">
        <f t="shared" si="55"/>
        <v>346.24</v>
      </c>
      <c r="G457" s="135">
        <v>9</v>
      </c>
      <c r="H457" s="135"/>
      <c r="I457" s="135"/>
      <c r="J457" s="412">
        <f t="shared" si="54"/>
        <v>9</v>
      </c>
      <c r="K457" s="544">
        <f t="shared" si="52"/>
        <v>3.7791307999160192E-3</v>
      </c>
      <c r="L457" s="413">
        <f t="shared" si="57"/>
        <v>16.180159563300439</v>
      </c>
      <c r="M457" s="414">
        <f t="shared" si="53"/>
        <v>3.5596351039260967</v>
      </c>
      <c r="N457" s="545">
        <v>5.5189523628772053</v>
      </c>
      <c r="O457" s="546">
        <v>0.68944305427782882</v>
      </c>
      <c r="P457" s="547">
        <f t="shared" si="56"/>
        <v>7.49427855949098E-2</v>
      </c>
      <c r="T457" s="87">
        <f t="shared" si="50"/>
        <v>10.87004722578722</v>
      </c>
      <c r="U457" s="87">
        <f t="shared" si="51"/>
        <v>5.1668782996643092E-4</v>
      </c>
    </row>
    <row r="458" spans="1:21" s="87" customFormat="1" x14ac:dyDescent="0.35">
      <c r="A458" s="25">
        <v>112</v>
      </c>
      <c r="B458" s="574" t="s">
        <v>1245</v>
      </c>
      <c r="C458" s="135">
        <v>151.5</v>
      </c>
      <c r="D458" s="135"/>
      <c r="E458" s="135"/>
      <c r="F458" s="25">
        <f t="shared" si="55"/>
        <v>151.5</v>
      </c>
      <c r="G458" s="135">
        <v>3</v>
      </c>
      <c r="H458" s="135"/>
      <c r="I458" s="135"/>
      <c r="J458" s="412">
        <f t="shared" si="54"/>
        <v>3</v>
      </c>
      <c r="K458" s="544">
        <f t="shared" si="52"/>
        <v>1.259710266638673E-3</v>
      </c>
      <c r="L458" s="413">
        <f t="shared" si="57"/>
        <v>5.3933865211001466</v>
      </c>
      <c r="M458" s="414">
        <f t="shared" si="53"/>
        <v>1.1865450346420323</v>
      </c>
      <c r="N458" s="545">
        <v>1.8396507876257353</v>
      </c>
      <c r="O458" s="546">
        <v>0.22981435142594289</v>
      </c>
      <c r="P458" s="547">
        <f t="shared" si="56"/>
        <v>5.7091727358375297E-2</v>
      </c>
      <c r="T458" s="87">
        <f t="shared" si="50"/>
        <v>24.842542253838729</v>
      </c>
      <c r="U458" s="87">
        <f t="shared" si="51"/>
        <v>1.312049829465178E-4</v>
      </c>
    </row>
    <row r="459" spans="1:21" s="87" customFormat="1" x14ac:dyDescent="0.35">
      <c r="A459" s="25">
        <v>113</v>
      </c>
      <c r="B459" s="574" t="s">
        <v>1246</v>
      </c>
      <c r="C459" s="135">
        <v>99.3</v>
      </c>
      <c r="D459" s="135"/>
      <c r="E459" s="135">
        <v>24.3</v>
      </c>
      <c r="F459" s="25">
        <f t="shared" si="55"/>
        <v>123.6</v>
      </c>
      <c r="G459" s="135">
        <v>4</v>
      </c>
      <c r="H459" s="135"/>
      <c r="I459" s="135">
        <v>1</v>
      </c>
      <c r="J459" s="412">
        <f t="shared" si="54"/>
        <v>5</v>
      </c>
      <c r="K459" s="544">
        <f t="shared" si="52"/>
        <v>2.0995171110644549E-3</v>
      </c>
      <c r="L459" s="413">
        <f t="shared" si="57"/>
        <v>8.9889775351669101</v>
      </c>
      <c r="M459" s="414">
        <f t="shared" si="53"/>
        <v>1.9775750577367202</v>
      </c>
      <c r="N459" s="545">
        <v>3.0660846460428921</v>
      </c>
      <c r="O459" s="546">
        <v>0.38302391904323824</v>
      </c>
      <c r="P459" s="547">
        <f t="shared" si="56"/>
        <v>0.11663156276690745</v>
      </c>
      <c r="T459" s="87">
        <f t="shared" si="50"/>
        <v>30.450203490748923</v>
      </c>
      <c r="U459" s="87">
        <f t="shared" si="51"/>
        <v>4.4672678255118319E-4</v>
      </c>
    </row>
    <row r="460" spans="1:21" s="87" customFormat="1" x14ac:dyDescent="0.35">
      <c r="A460" s="25">
        <v>114</v>
      </c>
      <c r="B460" s="574" t="s">
        <v>1247</v>
      </c>
      <c r="C460" s="135">
        <v>624.51</v>
      </c>
      <c r="D460" s="135"/>
      <c r="E460" s="135"/>
      <c r="F460" s="25">
        <f t="shared" si="55"/>
        <v>624.51</v>
      </c>
      <c r="G460" s="135">
        <v>20</v>
      </c>
      <c r="H460" s="135"/>
      <c r="I460" s="135"/>
      <c r="J460" s="412">
        <f t="shared" si="54"/>
        <v>20</v>
      </c>
      <c r="K460" s="544">
        <f t="shared" si="52"/>
        <v>8.3980684442578196E-3</v>
      </c>
      <c r="L460" s="413">
        <f t="shared" si="57"/>
        <v>35.95591014066764</v>
      </c>
      <c r="M460" s="414">
        <f t="shared" si="53"/>
        <v>7.9103002309468806</v>
      </c>
      <c r="N460" s="545">
        <v>12.264338584171568</v>
      </c>
      <c r="O460" s="546">
        <v>1.5320956761729529</v>
      </c>
      <c r="P460" s="547">
        <f t="shared" si="56"/>
        <v>9.2332620185359787E-2</v>
      </c>
      <c r="T460" s="87">
        <f t="shared" si="50"/>
        <v>6.0265570630679512</v>
      </c>
      <c r="U460" s="87">
        <f t="shared" si="51"/>
        <v>1.4146240815570924E-3</v>
      </c>
    </row>
    <row r="461" spans="1:21" s="87" customFormat="1" x14ac:dyDescent="0.35">
      <c r="A461" s="25">
        <v>115</v>
      </c>
      <c r="B461" s="574" t="s">
        <v>1248</v>
      </c>
      <c r="C461" s="135">
        <v>202.5</v>
      </c>
      <c r="D461" s="135"/>
      <c r="E461" s="135"/>
      <c r="F461" s="25">
        <f t="shared" si="55"/>
        <v>202.5</v>
      </c>
      <c r="G461" s="135">
        <v>5</v>
      </c>
      <c r="H461" s="135"/>
      <c r="I461" s="135"/>
      <c r="J461" s="412">
        <f t="shared" si="54"/>
        <v>5</v>
      </c>
      <c r="K461" s="544">
        <f t="shared" si="52"/>
        <v>2.0995171110644549E-3</v>
      </c>
      <c r="L461" s="413">
        <f t="shared" si="57"/>
        <v>8.9889775351669101</v>
      </c>
      <c r="M461" s="414">
        <f t="shared" si="53"/>
        <v>1.9775750577367202</v>
      </c>
      <c r="N461" s="545">
        <v>3.0660846460428921</v>
      </c>
      <c r="O461" s="546">
        <v>0.38302391904323824</v>
      </c>
      <c r="P461" s="547">
        <f t="shared" si="56"/>
        <v>7.1188450162912392E-2</v>
      </c>
      <c r="T461" s="87">
        <f t="shared" si="50"/>
        <v>18.585901982501561</v>
      </c>
      <c r="U461" s="87">
        <f t="shared" si="51"/>
        <v>2.7266879172012956E-4</v>
      </c>
    </row>
    <row r="462" spans="1:21" s="87" customFormat="1" x14ac:dyDescent="0.35">
      <c r="A462" s="25">
        <v>116</v>
      </c>
      <c r="B462" s="574" t="s">
        <v>1249</v>
      </c>
      <c r="C462" s="135">
        <v>132.5</v>
      </c>
      <c r="D462" s="135"/>
      <c r="E462" s="135"/>
      <c r="F462" s="25">
        <f t="shared" si="55"/>
        <v>132.5</v>
      </c>
      <c r="G462" s="135">
        <v>4</v>
      </c>
      <c r="H462" s="135"/>
      <c r="I462" s="135"/>
      <c r="J462" s="412">
        <f t="shared" si="54"/>
        <v>4</v>
      </c>
      <c r="K462" s="544">
        <f t="shared" si="52"/>
        <v>1.6796136888515641E-3</v>
      </c>
      <c r="L462" s="413">
        <f t="shared" si="57"/>
        <v>7.1911820281335288</v>
      </c>
      <c r="M462" s="414">
        <f t="shared" si="53"/>
        <v>1.5820600461893763</v>
      </c>
      <c r="N462" s="545">
        <v>2.4528677168343136</v>
      </c>
      <c r="O462" s="546">
        <v>0.30641913523459058</v>
      </c>
      <c r="P462" s="547">
        <f t="shared" si="56"/>
        <v>8.7037954161447606E-2</v>
      </c>
      <c r="T462" s="87">
        <f t="shared" si="50"/>
        <v>28.404869067596728</v>
      </c>
      <c r="U462" s="87">
        <f t="shared" si="51"/>
        <v>2.6670094646738708E-4</v>
      </c>
    </row>
    <row r="463" spans="1:21" s="87" customFormat="1" x14ac:dyDescent="0.35">
      <c r="A463" s="25">
        <v>117</v>
      </c>
      <c r="B463" s="574" t="s">
        <v>1261</v>
      </c>
      <c r="C463" s="135">
        <v>138</v>
      </c>
      <c r="D463" s="135"/>
      <c r="E463" s="135"/>
      <c r="F463" s="25">
        <f t="shared" si="55"/>
        <v>138</v>
      </c>
      <c r="G463" s="135">
        <v>5</v>
      </c>
      <c r="H463" s="135"/>
      <c r="I463" s="135"/>
      <c r="J463" s="412">
        <f t="shared" si="54"/>
        <v>5</v>
      </c>
      <c r="K463" s="544">
        <f t="shared" si="52"/>
        <v>2.0995171110644549E-3</v>
      </c>
      <c r="L463" s="413">
        <f t="shared" si="57"/>
        <v>8.9889775351669101</v>
      </c>
      <c r="M463" s="414">
        <f t="shared" si="53"/>
        <v>1.9775750577367202</v>
      </c>
      <c r="N463" s="545">
        <v>3.0660846460428921</v>
      </c>
      <c r="O463" s="546">
        <v>0.38302391904323824</v>
      </c>
      <c r="P463" s="547">
        <f t="shared" si="56"/>
        <v>0.10446131273905623</v>
      </c>
      <c r="T463" s="87">
        <f t="shared" si="50"/>
        <v>27.272790952583815</v>
      </c>
      <c r="U463" s="87">
        <f t="shared" si="51"/>
        <v>4.0011181393714666E-4</v>
      </c>
    </row>
    <row r="464" spans="1:21" s="87" customFormat="1" x14ac:dyDescent="0.35">
      <c r="A464" s="25">
        <v>118</v>
      </c>
      <c r="B464" s="574" t="s">
        <v>1262</v>
      </c>
      <c r="C464" s="135">
        <v>137.69999999999999</v>
      </c>
      <c r="D464" s="135"/>
      <c r="E464" s="135"/>
      <c r="F464" s="25">
        <f t="shared" si="55"/>
        <v>137.69999999999999</v>
      </c>
      <c r="G464" s="135">
        <v>4</v>
      </c>
      <c r="H464" s="135"/>
      <c r="I464" s="135"/>
      <c r="J464" s="412">
        <f t="shared" si="54"/>
        <v>4</v>
      </c>
      <c r="K464" s="544">
        <f t="shared" si="52"/>
        <v>1.6796136888515641E-3</v>
      </c>
      <c r="L464" s="413">
        <f t="shared" si="57"/>
        <v>7.1911820281335288</v>
      </c>
      <c r="M464" s="414">
        <f t="shared" si="53"/>
        <v>1.5820600461893763</v>
      </c>
      <c r="N464" s="545">
        <v>2.4528677168343136</v>
      </c>
      <c r="O464" s="546">
        <v>0.30641913523459058</v>
      </c>
      <c r="P464" s="547">
        <f t="shared" si="56"/>
        <v>8.3751117838720482E-2</v>
      </c>
      <c r="T464" s="87">
        <f t="shared" si="50"/>
        <v>27.332208797796422</v>
      </c>
      <c r="U464" s="87">
        <f t="shared" si="51"/>
        <v>2.5662945103071026E-4</v>
      </c>
    </row>
    <row r="465" spans="1:21" s="87" customFormat="1" x14ac:dyDescent="0.35">
      <c r="A465" s="25">
        <v>119</v>
      </c>
      <c r="B465" s="574" t="s">
        <v>1263</v>
      </c>
      <c r="C465" s="135">
        <v>184.88</v>
      </c>
      <c r="D465" s="135"/>
      <c r="E465" s="135"/>
      <c r="F465" s="25">
        <f t="shared" si="55"/>
        <v>184.88</v>
      </c>
      <c r="G465" s="135">
        <v>4</v>
      </c>
      <c r="H465" s="135"/>
      <c r="I465" s="135"/>
      <c r="J465" s="412">
        <f t="shared" si="54"/>
        <v>4</v>
      </c>
      <c r="K465" s="544">
        <f t="shared" si="52"/>
        <v>1.6796136888515641E-3</v>
      </c>
      <c r="L465" s="413">
        <f t="shared" si="57"/>
        <v>7.1911820281335288</v>
      </c>
      <c r="M465" s="414">
        <f t="shared" si="53"/>
        <v>1.5820600461893763</v>
      </c>
      <c r="N465" s="545">
        <v>2.4528677168343136</v>
      </c>
      <c r="O465" s="546">
        <v>0.30641913523459058</v>
      </c>
      <c r="P465" s="547">
        <f t="shared" si="56"/>
        <v>6.2378455897835403E-2</v>
      </c>
      <c r="T465" s="87">
        <f t="shared" si="50"/>
        <v>20.357232537086581</v>
      </c>
      <c r="U465" s="87">
        <f t="shared" si="51"/>
        <v>1.9113952513483769E-4</v>
      </c>
    </row>
    <row r="466" spans="1:21" s="87" customFormat="1" x14ac:dyDescent="0.35">
      <c r="A466" s="25">
        <v>120</v>
      </c>
      <c r="B466" s="574" t="s">
        <v>1264</v>
      </c>
      <c r="C466" s="135">
        <v>632.09</v>
      </c>
      <c r="D466" s="135"/>
      <c r="E466" s="135">
        <v>25.1</v>
      </c>
      <c r="F466" s="25">
        <f t="shared" si="55"/>
        <v>657.19</v>
      </c>
      <c r="G466" s="135">
        <v>20</v>
      </c>
      <c r="H466" s="135"/>
      <c r="I466" s="135">
        <v>1</v>
      </c>
      <c r="J466" s="412">
        <f t="shared" si="54"/>
        <v>21</v>
      </c>
      <c r="K466" s="544">
        <f t="shared" si="52"/>
        <v>8.817971866470712E-3</v>
      </c>
      <c r="L466" s="413">
        <f t="shared" si="57"/>
        <v>37.753705647701025</v>
      </c>
      <c r="M466" s="414">
        <f t="shared" si="53"/>
        <v>8.3058152424942264</v>
      </c>
      <c r="N466" s="545">
        <v>12.877555513380148</v>
      </c>
      <c r="O466" s="546">
        <v>1.6087004599816004</v>
      </c>
      <c r="P466" s="547">
        <f t="shared" si="56"/>
        <v>9.2128268633967336E-2</v>
      </c>
      <c r="T466" s="87">
        <f t="shared" si="50"/>
        <v>5.7268752589914129</v>
      </c>
      <c r="U466" s="87">
        <f t="shared" si="51"/>
        <v>1.4820678812877172E-3</v>
      </c>
    </row>
    <row r="467" spans="1:21" s="87" customFormat="1" x14ac:dyDescent="0.35">
      <c r="A467" s="25">
        <v>121</v>
      </c>
      <c r="B467" s="574" t="s">
        <v>1266</v>
      </c>
      <c r="C467" s="135">
        <v>815.3</v>
      </c>
      <c r="D467" s="135"/>
      <c r="E467" s="135"/>
      <c r="F467" s="25">
        <f t="shared" si="55"/>
        <v>815.3</v>
      </c>
      <c r="G467" s="135">
        <v>29</v>
      </c>
      <c r="H467" s="135"/>
      <c r="I467" s="135"/>
      <c r="J467" s="412">
        <f t="shared" si="54"/>
        <v>29</v>
      </c>
      <c r="K467" s="544">
        <f t="shared" si="52"/>
        <v>1.2177199244173839E-2</v>
      </c>
      <c r="L467" s="413">
        <f t="shared" si="57"/>
        <v>52.136069703968083</v>
      </c>
      <c r="M467" s="414">
        <f t="shared" si="53"/>
        <v>11.469935334872979</v>
      </c>
      <c r="N467" s="545">
        <v>17.783290947048776</v>
      </c>
      <c r="O467" s="546">
        <v>2.2215387304507819</v>
      </c>
      <c r="P467" s="547">
        <f t="shared" si="56"/>
        <v>0.10255223195920599</v>
      </c>
      <c r="T467" s="87">
        <f t="shared" si="50"/>
        <v>4.6162702703993226</v>
      </c>
      <c r="U467" s="87">
        <f t="shared" si="51"/>
        <v>2.2782375519154858E-3</v>
      </c>
    </row>
    <row r="468" spans="1:21" s="87" customFormat="1" x14ac:dyDescent="0.35">
      <c r="A468" s="25">
        <v>122</v>
      </c>
      <c r="B468" s="574" t="s">
        <v>1267</v>
      </c>
      <c r="C468" s="135">
        <v>800.4</v>
      </c>
      <c r="D468" s="135"/>
      <c r="E468" s="135"/>
      <c r="F468" s="25">
        <f t="shared" si="55"/>
        <v>800.4</v>
      </c>
      <c r="G468" s="135">
        <v>32</v>
      </c>
      <c r="H468" s="135"/>
      <c r="I468" s="135"/>
      <c r="J468" s="412">
        <f t="shared" si="54"/>
        <v>32</v>
      </c>
      <c r="K468" s="544">
        <f t="shared" si="52"/>
        <v>1.3436909510812512E-2</v>
      </c>
      <c r="L468" s="413">
        <f t="shared" si="57"/>
        <v>57.52945622506823</v>
      </c>
      <c r="M468" s="414">
        <f t="shared" si="53"/>
        <v>12.656480369515011</v>
      </c>
      <c r="N468" s="545">
        <v>19.622941734674509</v>
      </c>
      <c r="O468" s="546">
        <v>2.4513530818767246</v>
      </c>
      <c r="P468" s="547">
        <f t="shared" si="56"/>
        <v>0.11526765543619999</v>
      </c>
      <c r="T468" s="87">
        <f t="shared" si="50"/>
        <v>4.7022053366523817</v>
      </c>
      <c r="U468" s="87">
        <f t="shared" si="51"/>
        <v>2.8256172239423324E-3</v>
      </c>
    </row>
    <row r="469" spans="1:21" s="87" customFormat="1" x14ac:dyDescent="0.35">
      <c r="A469" s="25">
        <v>123</v>
      </c>
      <c r="B469" s="574" t="s">
        <v>1268</v>
      </c>
      <c r="C469" s="135">
        <v>285.10000000000002</v>
      </c>
      <c r="D469" s="135"/>
      <c r="E469" s="135"/>
      <c r="F469" s="25">
        <f t="shared" si="55"/>
        <v>285.10000000000002</v>
      </c>
      <c r="G469" s="135">
        <v>12</v>
      </c>
      <c r="H469" s="135"/>
      <c r="I469" s="135"/>
      <c r="J469" s="412">
        <f t="shared" si="54"/>
        <v>12</v>
      </c>
      <c r="K469" s="544">
        <f t="shared" si="52"/>
        <v>5.0388410665546919E-3</v>
      </c>
      <c r="L469" s="413">
        <f t="shared" si="57"/>
        <v>21.573546084400586</v>
      </c>
      <c r="M469" s="414">
        <f t="shared" si="53"/>
        <v>4.7461801385681293</v>
      </c>
      <c r="N469" s="545">
        <v>7.3586031505029412</v>
      </c>
      <c r="O469" s="546">
        <v>0.91925740570377157</v>
      </c>
      <c r="P469" s="547">
        <f t="shared" si="56"/>
        <v>0.12135246151938066</v>
      </c>
      <c r="T469" s="87">
        <f t="shared" si="50"/>
        <v>13.201140482134576</v>
      </c>
      <c r="U469" s="87">
        <f t="shared" si="51"/>
        <v>1.1155414895207263E-3</v>
      </c>
    </row>
    <row r="470" spans="1:21" s="87" customFormat="1" x14ac:dyDescent="0.35">
      <c r="A470" s="25">
        <v>124</v>
      </c>
      <c r="B470" s="574" t="s">
        <v>1269</v>
      </c>
      <c r="C470" s="135">
        <v>415.84</v>
      </c>
      <c r="D470" s="135"/>
      <c r="E470" s="135"/>
      <c r="F470" s="25">
        <f t="shared" si="55"/>
        <v>415.84</v>
      </c>
      <c r="G470" s="135">
        <v>10</v>
      </c>
      <c r="H470" s="135"/>
      <c r="I470" s="135"/>
      <c r="J470" s="412">
        <f t="shared" si="54"/>
        <v>10</v>
      </c>
      <c r="K470" s="544">
        <f t="shared" si="52"/>
        <v>4.1990342221289098E-3</v>
      </c>
      <c r="L470" s="413">
        <f t="shared" si="57"/>
        <v>17.97795507033382</v>
      </c>
      <c r="M470" s="414">
        <f t="shared" si="53"/>
        <v>3.9551501154734403</v>
      </c>
      <c r="N470" s="545">
        <v>6.1321692920857842</v>
      </c>
      <c r="O470" s="546">
        <v>0.76604783808647647</v>
      </c>
      <c r="P470" s="547">
        <f t="shared" si="56"/>
        <v>6.9332729694063872E-2</v>
      </c>
      <c r="T470" s="87">
        <f t="shared" si="50"/>
        <v>9.0507049621406459</v>
      </c>
      <c r="U470" s="87">
        <f t="shared" si="51"/>
        <v>5.3112187690771686E-4</v>
      </c>
    </row>
    <row r="471" spans="1:21" s="87" customFormat="1" x14ac:dyDescent="0.35">
      <c r="A471" s="25">
        <v>125</v>
      </c>
      <c r="B471" s="574" t="s">
        <v>1270</v>
      </c>
      <c r="C471" s="135">
        <v>516.34</v>
      </c>
      <c r="D471" s="135"/>
      <c r="E471" s="135"/>
      <c r="F471" s="25">
        <f t="shared" si="55"/>
        <v>516.34</v>
      </c>
      <c r="G471" s="135">
        <v>15</v>
      </c>
      <c r="H471" s="135"/>
      <c r="I471" s="135"/>
      <c r="J471" s="412">
        <f t="shared" si="54"/>
        <v>15</v>
      </c>
      <c r="K471" s="544">
        <f t="shared" si="52"/>
        <v>6.2985513331933656E-3</v>
      </c>
      <c r="L471" s="413">
        <f t="shared" si="57"/>
        <v>26.966932605500734</v>
      </c>
      <c r="M471" s="414">
        <f t="shared" si="53"/>
        <v>5.9327251732101614</v>
      </c>
      <c r="N471" s="545">
        <v>9.1982539381286763</v>
      </c>
      <c r="O471" s="546">
        <v>1.1490717571297147</v>
      </c>
      <c r="P471" s="547">
        <f t="shared" si="56"/>
        <v>8.3756794890903846E-2</v>
      </c>
      <c r="T471" s="87">
        <f t="shared" si="50"/>
        <v>7.289083068242955</v>
      </c>
      <c r="U471" s="87">
        <f t="shared" si="51"/>
        <v>9.6242567476843995E-4</v>
      </c>
    </row>
    <row r="472" spans="1:21" s="87" customFormat="1" x14ac:dyDescent="0.35">
      <c r="A472" s="25">
        <v>126</v>
      </c>
      <c r="B472" s="574" t="s">
        <v>1271</v>
      </c>
      <c r="C472" s="135">
        <v>605.14</v>
      </c>
      <c r="D472" s="135"/>
      <c r="E472" s="135"/>
      <c r="F472" s="25">
        <f t="shared" si="55"/>
        <v>605.14</v>
      </c>
      <c r="G472" s="135">
        <v>14</v>
      </c>
      <c r="H472" s="135"/>
      <c r="I472" s="135"/>
      <c r="J472" s="412">
        <f t="shared" si="54"/>
        <v>14</v>
      </c>
      <c r="K472" s="544">
        <f t="shared" si="52"/>
        <v>5.8786479109804741E-3</v>
      </c>
      <c r="L472" s="413">
        <f t="shared" si="57"/>
        <v>25.169137098467349</v>
      </c>
      <c r="M472" s="414">
        <f t="shared" si="53"/>
        <v>5.5372101616628164</v>
      </c>
      <c r="N472" s="545">
        <v>8.5850370089200982</v>
      </c>
      <c r="O472" s="546">
        <v>1.072466973321067</v>
      </c>
      <c r="P472" s="547">
        <f t="shared" si="56"/>
        <v>6.6701674393316146E-2</v>
      </c>
      <c r="T472" s="87">
        <f t="shared" si="50"/>
        <v>6.2194618624724312</v>
      </c>
      <c r="U472" s="87">
        <f t="shared" si="51"/>
        <v>7.153534285204709E-4</v>
      </c>
    </row>
    <row r="473" spans="1:21" s="87" customFormat="1" x14ac:dyDescent="0.35">
      <c r="A473" s="25">
        <v>127</v>
      </c>
      <c r="B473" s="574" t="s">
        <v>1272</v>
      </c>
      <c r="C473" s="135">
        <v>476.1</v>
      </c>
      <c r="D473" s="135"/>
      <c r="E473" s="135"/>
      <c r="F473" s="25">
        <f t="shared" si="55"/>
        <v>476.1</v>
      </c>
      <c r="G473" s="135">
        <v>16</v>
      </c>
      <c r="H473" s="135"/>
      <c r="I473" s="135"/>
      <c r="J473" s="412">
        <f t="shared" si="54"/>
        <v>16</v>
      </c>
      <c r="K473" s="544">
        <f t="shared" si="52"/>
        <v>6.7184547554062562E-3</v>
      </c>
      <c r="L473" s="413">
        <f t="shared" si="57"/>
        <v>28.764728112534115</v>
      </c>
      <c r="M473" s="414">
        <f t="shared" si="53"/>
        <v>6.3282401847575054</v>
      </c>
      <c r="N473" s="545">
        <v>9.8114708673372544</v>
      </c>
      <c r="O473" s="546">
        <v>1.2256765409383623</v>
      </c>
      <c r="P473" s="547">
        <f t="shared" si="56"/>
        <v>9.6891652395646358E-2</v>
      </c>
      <c r="T473" s="87">
        <f t="shared" si="50"/>
        <v>7.9051567978503812</v>
      </c>
      <c r="U473" s="87">
        <f t="shared" si="51"/>
        <v>1.1875782535409802E-3</v>
      </c>
    </row>
    <row r="474" spans="1:21" s="87" customFormat="1" x14ac:dyDescent="0.35">
      <c r="A474" s="25">
        <v>128</v>
      </c>
      <c r="B474" s="574" t="s">
        <v>1273</v>
      </c>
      <c r="C474" s="135">
        <v>417.52</v>
      </c>
      <c r="D474" s="135"/>
      <c r="E474" s="135"/>
      <c r="F474" s="25">
        <f t="shared" si="55"/>
        <v>417.52</v>
      </c>
      <c r="G474" s="135">
        <v>14</v>
      </c>
      <c r="H474" s="135"/>
      <c r="I474" s="135"/>
      <c r="J474" s="412">
        <f t="shared" si="54"/>
        <v>14</v>
      </c>
      <c r="K474" s="544">
        <f t="shared" si="52"/>
        <v>5.8786479109804741E-3</v>
      </c>
      <c r="L474" s="413">
        <f t="shared" si="57"/>
        <v>25.169137098467349</v>
      </c>
      <c r="M474" s="414">
        <f t="shared" si="53"/>
        <v>5.5372101616628164</v>
      </c>
      <c r="N474" s="545">
        <v>8.5850370089200982</v>
      </c>
      <c r="O474" s="546">
        <v>1.072466973321067</v>
      </c>
      <c r="P474" s="547">
        <f t="shared" si="56"/>
        <v>9.667525206546114E-2</v>
      </c>
      <c r="T474" s="87">
        <f t="shared" si="50"/>
        <v>9.0142871035077778</v>
      </c>
      <c r="U474" s="87">
        <f t="shared" si="51"/>
        <v>1.0368101497769634E-3</v>
      </c>
    </row>
    <row r="475" spans="1:21" s="87" customFormat="1" x14ac:dyDescent="0.35">
      <c r="A475" s="25">
        <v>129</v>
      </c>
      <c r="B475" s="574" t="s">
        <v>1274</v>
      </c>
      <c r="C475" s="135">
        <v>273.56</v>
      </c>
      <c r="D475" s="135"/>
      <c r="E475" s="135"/>
      <c r="F475" s="25">
        <f t="shared" si="55"/>
        <v>273.56</v>
      </c>
      <c r="G475" s="135">
        <v>11</v>
      </c>
      <c r="H475" s="135"/>
      <c r="I475" s="135"/>
      <c r="J475" s="412">
        <f t="shared" si="54"/>
        <v>11</v>
      </c>
      <c r="K475" s="544">
        <f t="shared" si="52"/>
        <v>4.6189376443418013E-3</v>
      </c>
      <c r="L475" s="413">
        <f t="shared" si="57"/>
        <v>19.775750577367205</v>
      </c>
      <c r="M475" s="414">
        <f t="shared" si="53"/>
        <v>4.3506651270207852</v>
      </c>
      <c r="N475" s="545">
        <v>6.7453862212943623</v>
      </c>
      <c r="O475" s="546">
        <v>0.84265262189512413</v>
      </c>
      <c r="P475" s="547">
        <f t="shared" si="56"/>
        <v>0.11593235322261104</v>
      </c>
      <c r="T475" s="87">
        <f t="shared" si="50"/>
        <v>13.758024387544111</v>
      </c>
      <c r="U475" s="87">
        <f t="shared" si="51"/>
        <v>9.7690701405504852E-4</v>
      </c>
    </row>
    <row r="476" spans="1:21" s="87" customFormat="1" x14ac:dyDescent="0.35">
      <c r="A476" s="25">
        <v>130</v>
      </c>
      <c r="B476" s="574" t="s">
        <v>1275</v>
      </c>
      <c r="C476" s="135">
        <v>645.95000000000005</v>
      </c>
      <c r="D476" s="135"/>
      <c r="E476" s="135"/>
      <c r="F476" s="25">
        <f t="shared" si="55"/>
        <v>645.95000000000005</v>
      </c>
      <c r="G476" s="135">
        <v>19</v>
      </c>
      <c r="H476" s="135"/>
      <c r="I476" s="135"/>
      <c r="J476" s="412">
        <f t="shared" si="54"/>
        <v>19</v>
      </c>
      <c r="K476" s="544">
        <f t="shared" si="52"/>
        <v>7.978165022044929E-3</v>
      </c>
      <c r="L476" s="413">
        <f t="shared" si="57"/>
        <v>34.158114633634263</v>
      </c>
      <c r="M476" s="414">
        <f t="shared" si="53"/>
        <v>7.5147852193995375</v>
      </c>
      <c r="N476" s="545">
        <v>11.651121654962992</v>
      </c>
      <c r="O476" s="546">
        <v>1.4554908923643053</v>
      </c>
      <c r="P476" s="547">
        <f t="shared" si="56"/>
        <v>8.4804570632960888E-2</v>
      </c>
      <c r="T476" s="87">
        <f t="shared" si="50"/>
        <v>5.826527055432412</v>
      </c>
      <c r="U476" s="87">
        <f t="shared" si="51"/>
        <v>1.2343228018714002E-3</v>
      </c>
    </row>
    <row r="477" spans="1:21" s="87" customFormat="1" x14ac:dyDescent="0.35">
      <c r="A477" s="25">
        <v>131</v>
      </c>
      <c r="B477" s="574" t="s">
        <v>1276</v>
      </c>
      <c r="C477" s="135">
        <v>867.68</v>
      </c>
      <c r="D477" s="135"/>
      <c r="E477" s="135"/>
      <c r="F477" s="25">
        <f t="shared" si="55"/>
        <v>867.68</v>
      </c>
      <c r="G477" s="135">
        <v>27</v>
      </c>
      <c r="H477" s="135"/>
      <c r="I477" s="135"/>
      <c r="J477" s="412">
        <f t="shared" si="54"/>
        <v>27</v>
      </c>
      <c r="K477" s="544">
        <f t="shared" si="52"/>
        <v>1.1337392399748058E-2</v>
      </c>
      <c r="L477" s="413">
        <f t="shared" si="57"/>
        <v>48.54047868990132</v>
      </c>
      <c r="M477" s="414">
        <f t="shared" ref="M477:M519" si="58">L477*0.22</f>
        <v>10.678905311778291</v>
      </c>
      <c r="N477" s="545">
        <v>16.55685708863162</v>
      </c>
      <c r="O477" s="546">
        <v>2.0683291628334866</v>
      </c>
      <c r="P477" s="547">
        <f t="shared" si="56"/>
        <v>8.9715759557837824E-2</v>
      </c>
      <c r="T477" s="87">
        <f t="shared" ref="T477:T491" si="59">P477*100/O477</f>
        <v>4.3375958319386951</v>
      </c>
      <c r="U477" s="87">
        <f t="shared" ref="U477:U491" si="60">P477/100*O477</f>
        <v>1.8556172185923308E-3</v>
      </c>
    </row>
    <row r="478" spans="1:21" s="87" customFormat="1" x14ac:dyDescent="0.35">
      <c r="A478" s="25">
        <v>132</v>
      </c>
      <c r="B478" s="574" t="s">
        <v>1277</v>
      </c>
      <c r="C478" s="135">
        <v>530.45000000000005</v>
      </c>
      <c r="D478" s="135"/>
      <c r="E478" s="135">
        <v>26.4</v>
      </c>
      <c r="F478" s="25">
        <f t="shared" si="55"/>
        <v>556.85</v>
      </c>
      <c r="G478" s="135">
        <v>14</v>
      </c>
      <c r="H478" s="135"/>
      <c r="I478" s="135">
        <v>1</v>
      </c>
      <c r="J478" s="412">
        <f t="shared" si="54"/>
        <v>15</v>
      </c>
      <c r="K478" s="544">
        <f t="shared" si="52"/>
        <v>6.2985513331933656E-3</v>
      </c>
      <c r="L478" s="413">
        <f t="shared" si="57"/>
        <v>26.966932605500734</v>
      </c>
      <c r="M478" s="414">
        <f t="shared" si="58"/>
        <v>5.9327251732101614</v>
      </c>
      <c r="N478" s="545">
        <v>9.1982539381286763</v>
      </c>
      <c r="O478" s="546">
        <v>1.1490717571297147</v>
      </c>
      <c r="P478" s="547">
        <f t="shared" si="56"/>
        <v>7.7663614032449119E-2</v>
      </c>
      <c r="T478" s="87">
        <f t="shared" si="59"/>
        <v>6.7588132377777992</v>
      </c>
      <c r="U478" s="87">
        <f t="shared" si="60"/>
        <v>8.9241065441310276E-4</v>
      </c>
    </row>
    <row r="479" spans="1:21" s="87" customFormat="1" x14ac:dyDescent="0.35">
      <c r="A479" s="25">
        <v>133</v>
      </c>
      <c r="B479" s="574" t="s">
        <v>1278</v>
      </c>
      <c r="C479" s="135">
        <v>335.18</v>
      </c>
      <c r="D479" s="135"/>
      <c r="E479" s="135"/>
      <c r="F479" s="25">
        <f t="shared" si="55"/>
        <v>335.18</v>
      </c>
      <c r="G479" s="135">
        <v>8</v>
      </c>
      <c r="H479" s="135"/>
      <c r="I479" s="135"/>
      <c r="J479" s="412">
        <f t="shared" si="54"/>
        <v>8</v>
      </c>
      <c r="K479" s="544">
        <f t="shared" ref="K479:K490" si="61">2/4763*J479</f>
        <v>3.3592273777031281E-3</v>
      </c>
      <c r="L479" s="413">
        <f t="shared" si="57"/>
        <v>14.382364056267058</v>
      </c>
      <c r="M479" s="414">
        <f t="shared" si="58"/>
        <v>3.1641200923787527</v>
      </c>
      <c r="N479" s="545">
        <v>4.9057354336686272</v>
      </c>
      <c r="O479" s="546">
        <v>0.61283827046918116</v>
      </c>
      <c r="P479" s="547">
        <f t="shared" si="56"/>
        <v>6.8813944306890681E-2</v>
      </c>
      <c r="T479" s="87">
        <f t="shared" si="59"/>
        <v>11.228728299589973</v>
      </c>
      <c r="U479" s="87">
        <f t="shared" si="60"/>
        <v>4.2171818613197438E-4</v>
      </c>
    </row>
    <row r="480" spans="1:21" s="87" customFormat="1" x14ac:dyDescent="0.35">
      <c r="A480" s="25">
        <v>134</v>
      </c>
      <c r="B480" s="574" t="s">
        <v>1279</v>
      </c>
      <c r="C480" s="135">
        <v>274.58999999999997</v>
      </c>
      <c r="D480" s="135"/>
      <c r="E480" s="135"/>
      <c r="F480" s="25">
        <f t="shared" si="55"/>
        <v>274.58999999999997</v>
      </c>
      <c r="G480" s="135">
        <v>7</v>
      </c>
      <c r="H480" s="135"/>
      <c r="I480" s="135"/>
      <c r="J480" s="412">
        <f t="shared" si="54"/>
        <v>7</v>
      </c>
      <c r="K480" s="544">
        <f t="shared" si="61"/>
        <v>2.939323955490237E-3</v>
      </c>
      <c r="L480" s="413">
        <f t="shared" si="57"/>
        <v>12.584568549233675</v>
      </c>
      <c r="M480" s="414">
        <f t="shared" si="58"/>
        <v>2.7686050808314082</v>
      </c>
      <c r="N480" s="545">
        <v>4.2925185044600491</v>
      </c>
      <c r="O480" s="546">
        <v>0.5362334866605335</v>
      </c>
      <c r="P480" s="547">
        <f t="shared" si="56"/>
        <v>7.3498399873213396E-2</v>
      </c>
      <c r="T480" s="87">
        <f t="shared" si="59"/>
        <v>13.706417391225344</v>
      </c>
      <c r="U480" s="87">
        <f t="shared" si="60"/>
        <v>3.9412303227983329E-4</v>
      </c>
    </row>
    <row r="481" spans="1:21" s="87" customFormat="1" x14ac:dyDescent="0.35">
      <c r="A481" s="25">
        <v>135</v>
      </c>
      <c r="B481" s="574" t="s">
        <v>1280</v>
      </c>
      <c r="C481" s="135">
        <v>345.54</v>
      </c>
      <c r="D481" s="135"/>
      <c r="E481" s="135"/>
      <c r="F481" s="25">
        <f t="shared" si="55"/>
        <v>345.54</v>
      </c>
      <c r="G481" s="135">
        <v>10</v>
      </c>
      <c r="H481" s="135"/>
      <c r="I481" s="135"/>
      <c r="J481" s="412">
        <f t="shared" si="54"/>
        <v>10</v>
      </c>
      <c r="K481" s="544">
        <f t="shared" si="61"/>
        <v>4.1990342221289098E-3</v>
      </c>
      <c r="L481" s="413">
        <f t="shared" si="57"/>
        <v>17.97795507033382</v>
      </c>
      <c r="M481" s="414">
        <f t="shared" si="58"/>
        <v>3.9551501154734403</v>
      </c>
      <c r="N481" s="545">
        <v>6.1321692920857842</v>
      </c>
      <c r="O481" s="546">
        <v>0.76604783808647647</v>
      </c>
      <c r="P481" s="547">
        <f t="shared" si="56"/>
        <v>8.3438450876829079E-2</v>
      </c>
      <c r="T481" s="87">
        <f t="shared" si="59"/>
        <v>10.892067926887094</v>
      </c>
      <c r="U481" s="87">
        <f t="shared" si="60"/>
        <v>6.3917844907479581E-4</v>
      </c>
    </row>
    <row r="482" spans="1:21" s="87" customFormat="1" x14ac:dyDescent="0.35">
      <c r="A482" s="25">
        <v>136</v>
      </c>
      <c r="B482" s="574" t="s">
        <v>1281</v>
      </c>
      <c r="C482" s="135">
        <v>212.4</v>
      </c>
      <c r="D482" s="135"/>
      <c r="E482" s="135"/>
      <c r="F482" s="25">
        <f t="shared" si="55"/>
        <v>212.4</v>
      </c>
      <c r="G482" s="135">
        <v>7</v>
      </c>
      <c r="H482" s="135"/>
      <c r="I482" s="135"/>
      <c r="J482" s="412">
        <f t="shared" si="54"/>
        <v>7</v>
      </c>
      <c r="K482" s="544">
        <f t="shared" si="61"/>
        <v>2.939323955490237E-3</v>
      </c>
      <c r="L482" s="413">
        <f t="shared" si="57"/>
        <v>12.584568549233675</v>
      </c>
      <c r="M482" s="414">
        <f t="shared" si="58"/>
        <v>2.7686050808314082</v>
      </c>
      <c r="N482" s="545">
        <v>4.2925185044600491</v>
      </c>
      <c r="O482" s="546">
        <v>0.5362334866605335</v>
      </c>
      <c r="P482" s="547">
        <f t="shared" si="56"/>
        <v>9.5018482208972063E-2</v>
      </c>
      <c r="T482" s="87">
        <f t="shared" si="59"/>
        <v>17.719609940944292</v>
      </c>
      <c r="U482" s="87">
        <f t="shared" si="60"/>
        <v>5.0952092012108963E-4</v>
      </c>
    </row>
    <row r="483" spans="1:21" s="87" customFormat="1" x14ac:dyDescent="0.35">
      <c r="A483" s="25">
        <v>137</v>
      </c>
      <c r="B483" s="574" t="s">
        <v>1282</v>
      </c>
      <c r="C483" s="135">
        <v>257.2</v>
      </c>
      <c r="D483" s="135"/>
      <c r="E483" s="135"/>
      <c r="F483" s="25">
        <f t="shared" si="55"/>
        <v>257.2</v>
      </c>
      <c r="G483" s="135">
        <v>7</v>
      </c>
      <c r="H483" s="135"/>
      <c r="I483" s="135"/>
      <c r="J483" s="412">
        <f t="shared" si="54"/>
        <v>7</v>
      </c>
      <c r="K483" s="544">
        <f t="shared" si="61"/>
        <v>2.939323955490237E-3</v>
      </c>
      <c r="L483" s="413">
        <f t="shared" si="57"/>
        <v>12.584568549233675</v>
      </c>
      <c r="M483" s="414">
        <f t="shared" si="58"/>
        <v>2.7686050808314082</v>
      </c>
      <c r="N483" s="545">
        <v>4.2925185044600491</v>
      </c>
      <c r="O483" s="546">
        <v>0.5362334866605335</v>
      </c>
      <c r="P483" s="547">
        <f t="shared" si="56"/>
        <v>7.8467829009275528E-2</v>
      </c>
      <c r="T483" s="87">
        <f t="shared" si="59"/>
        <v>14.63314600099754</v>
      </c>
      <c r="U483" s="87">
        <f t="shared" si="60"/>
        <v>4.2077077540326373E-4</v>
      </c>
    </row>
    <row r="484" spans="1:21" s="87" customFormat="1" x14ac:dyDescent="0.35">
      <c r="A484" s="25">
        <v>138</v>
      </c>
      <c r="B484" s="574" t="s">
        <v>1283</v>
      </c>
      <c r="C484" s="135">
        <v>359.74</v>
      </c>
      <c r="D484" s="135"/>
      <c r="E484" s="135">
        <v>46.4</v>
      </c>
      <c r="F484" s="25">
        <f t="shared" si="55"/>
        <v>406.14</v>
      </c>
      <c r="G484" s="135">
        <v>9</v>
      </c>
      <c r="H484" s="135"/>
      <c r="I484" s="135">
        <v>1</v>
      </c>
      <c r="J484" s="412">
        <f t="shared" ref="J484:J525" si="62">G484+H484+I484</f>
        <v>10</v>
      </c>
      <c r="K484" s="544">
        <f t="shared" si="61"/>
        <v>4.1990342221289098E-3</v>
      </c>
      <c r="L484" s="413">
        <f t="shared" si="57"/>
        <v>17.97795507033382</v>
      </c>
      <c r="M484" s="414">
        <f t="shared" si="58"/>
        <v>3.9551501154734403</v>
      </c>
      <c r="N484" s="545">
        <v>6.1321692920857842</v>
      </c>
      <c r="O484" s="546">
        <v>0.76604783808647647</v>
      </c>
      <c r="P484" s="547">
        <f t="shared" si="56"/>
        <v>7.0988630314619397E-2</v>
      </c>
      <c r="T484" s="87">
        <f t="shared" si="59"/>
        <v>9.266866478201031</v>
      </c>
      <c r="U484" s="87">
        <f t="shared" si="60"/>
        <v>5.4380686781234301E-4</v>
      </c>
    </row>
    <row r="485" spans="1:21" s="87" customFormat="1" x14ac:dyDescent="0.35">
      <c r="A485" s="25">
        <v>139</v>
      </c>
      <c r="B485" s="574" t="s">
        <v>1284</v>
      </c>
      <c r="C485" s="135">
        <v>253.51</v>
      </c>
      <c r="D485" s="135"/>
      <c r="E485" s="135"/>
      <c r="F485" s="25">
        <f t="shared" si="55"/>
        <v>253.51</v>
      </c>
      <c r="G485" s="135">
        <v>9</v>
      </c>
      <c r="H485" s="135"/>
      <c r="I485" s="135"/>
      <c r="J485" s="412">
        <f t="shared" si="62"/>
        <v>9</v>
      </c>
      <c r="K485" s="544">
        <f t="shared" si="61"/>
        <v>3.7791307999160192E-3</v>
      </c>
      <c r="L485" s="413">
        <f t="shared" si="57"/>
        <v>16.180159563300439</v>
      </c>
      <c r="M485" s="414">
        <f t="shared" si="58"/>
        <v>3.5596351039260967</v>
      </c>
      <c r="N485" s="545">
        <v>5.5189523628772053</v>
      </c>
      <c r="O485" s="546">
        <v>0.68944305427782882</v>
      </c>
      <c r="P485" s="547">
        <f t="shared" si="56"/>
        <v>0.10235568649907921</v>
      </c>
      <c r="T485" s="87">
        <f t="shared" si="59"/>
        <v>14.846140789146647</v>
      </c>
      <c r="U485" s="87">
        <f t="shared" si="60"/>
        <v>7.0568417122629089E-4</v>
      </c>
    </row>
    <row r="486" spans="1:21" s="87" customFormat="1" x14ac:dyDescent="0.35">
      <c r="A486" s="25">
        <v>140</v>
      </c>
      <c r="B486" s="574" t="s">
        <v>1285</v>
      </c>
      <c r="C486" s="135">
        <v>354.64</v>
      </c>
      <c r="D486" s="135"/>
      <c r="E486" s="135"/>
      <c r="F486" s="25">
        <f t="shared" ref="F486:F491" si="63">C486+D486+E486</f>
        <v>354.64</v>
      </c>
      <c r="G486" s="135">
        <v>11</v>
      </c>
      <c r="H486" s="135"/>
      <c r="I486" s="135"/>
      <c r="J486" s="412">
        <f t="shared" si="62"/>
        <v>11</v>
      </c>
      <c r="K486" s="544">
        <f t="shared" si="61"/>
        <v>4.6189376443418013E-3</v>
      </c>
      <c r="L486" s="413">
        <f t="shared" si="57"/>
        <v>19.775750577367205</v>
      </c>
      <c r="M486" s="414">
        <f t="shared" si="58"/>
        <v>4.3506651270207852</v>
      </c>
      <c r="N486" s="545">
        <v>6.7453862212943623</v>
      </c>
      <c r="O486" s="546">
        <v>0.84265262189512413</v>
      </c>
      <c r="P486" s="547">
        <f t="shared" si="56"/>
        <v>8.9427178399440213E-2</v>
      </c>
      <c r="T486" s="87">
        <f t="shared" si="59"/>
        <v>10.612579380376063</v>
      </c>
      <c r="U486" s="87">
        <f t="shared" si="60"/>
        <v>7.5356046346971304E-4</v>
      </c>
    </row>
    <row r="487" spans="1:21" s="87" customFormat="1" x14ac:dyDescent="0.35">
      <c r="A487" s="25">
        <v>141</v>
      </c>
      <c r="B487" s="574" t="s">
        <v>1286</v>
      </c>
      <c r="C487" s="135">
        <v>286.98</v>
      </c>
      <c r="D487" s="135"/>
      <c r="E487" s="135"/>
      <c r="F487" s="25">
        <f t="shared" si="63"/>
        <v>286.98</v>
      </c>
      <c r="G487" s="135">
        <v>8</v>
      </c>
      <c r="H487" s="135"/>
      <c r="I487" s="135"/>
      <c r="J487" s="412">
        <f t="shared" si="62"/>
        <v>8</v>
      </c>
      <c r="K487" s="544">
        <f t="shared" si="61"/>
        <v>3.3592273777031281E-3</v>
      </c>
      <c r="L487" s="413">
        <f t="shared" si="57"/>
        <v>14.382364056267058</v>
      </c>
      <c r="M487" s="414">
        <f t="shared" si="58"/>
        <v>3.1641200923787527</v>
      </c>
      <c r="N487" s="545">
        <v>4.9057354336686272</v>
      </c>
      <c r="O487" s="546">
        <v>0.61283827046918116</v>
      </c>
      <c r="P487" s="547">
        <f t="shared" si="56"/>
        <v>8.0371656048448037E-2</v>
      </c>
      <c r="T487" s="87">
        <f t="shared" si="59"/>
        <v>13.11466008591737</v>
      </c>
      <c r="U487" s="87">
        <f t="shared" si="60"/>
        <v>4.9254826687474798E-4</v>
      </c>
    </row>
    <row r="488" spans="1:21" s="87" customFormat="1" x14ac:dyDescent="0.35">
      <c r="A488" s="25">
        <v>142</v>
      </c>
      <c r="B488" s="574" t="s">
        <v>1288</v>
      </c>
      <c r="C488" s="135">
        <v>128.9</v>
      </c>
      <c r="D488" s="135"/>
      <c r="E488" s="135"/>
      <c r="F488" s="25">
        <f t="shared" si="63"/>
        <v>128.9</v>
      </c>
      <c r="G488" s="135">
        <v>3</v>
      </c>
      <c r="H488" s="135"/>
      <c r="I488" s="135"/>
      <c r="J488" s="412">
        <f t="shared" si="62"/>
        <v>3</v>
      </c>
      <c r="K488" s="544">
        <f t="shared" si="61"/>
        <v>1.259710266638673E-3</v>
      </c>
      <c r="L488" s="413">
        <f t="shared" si="57"/>
        <v>5.3933865211001466</v>
      </c>
      <c r="M488" s="414">
        <f t="shared" si="58"/>
        <v>1.1865450346420323</v>
      </c>
      <c r="N488" s="545">
        <v>1.8396507876257353</v>
      </c>
      <c r="O488" s="546">
        <v>0.22981435142594289</v>
      </c>
      <c r="P488" s="547">
        <f t="shared" si="56"/>
        <v>6.7101603528268869E-2</v>
      </c>
      <c r="T488" s="87">
        <f>P488*100/O488</f>
        <v>29.198178056296104</v>
      </c>
      <c r="U488" s="87">
        <f t="shared" si="60"/>
        <v>1.5420911494489869E-4</v>
      </c>
    </row>
    <row r="489" spans="1:21" s="87" customFormat="1" x14ac:dyDescent="0.35">
      <c r="A489" s="25">
        <v>143</v>
      </c>
      <c r="B489" s="574" t="s">
        <v>1289</v>
      </c>
      <c r="C489" s="135">
        <v>2048.73</v>
      </c>
      <c r="D489" s="135"/>
      <c r="E489" s="135"/>
      <c r="F489" s="25">
        <f t="shared" si="63"/>
        <v>2048.73</v>
      </c>
      <c r="G489" s="135">
        <v>48</v>
      </c>
      <c r="H489" s="135"/>
      <c r="I489" s="135"/>
      <c r="J489" s="412">
        <f t="shared" si="62"/>
        <v>48</v>
      </c>
      <c r="K489" s="544">
        <f t="shared" si="61"/>
        <v>2.0155364266218768E-2</v>
      </c>
      <c r="L489" s="413">
        <f t="shared" si="57"/>
        <v>86.294184337602346</v>
      </c>
      <c r="M489" s="414">
        <f t="shared" si="58"/>
        <v>18.984720554272517</v>
      </c>
      <c r="N489" s="545">
        <v>29.434412602011765</v>
      </c>
      <c r="O489" s="546">
        <v>3.6770296228150863</v>
      </c>
      <c r="P489" s="547">
        <f t="shared" si="56"/>
        <v>6.7549334034597883E-2</v>
      </c>
      <c r="T489" s="87">
        <f t="shared" si="59"/>
        <v>1.8370625467760846</v>
      </c>
      <c r="U489" s="87">
        <f t="shared" si="60"/>
        <v>2.483809022466477E-3</v>
      </c>
    </row>
    <row r="490" spans="1:21" s="87" customFormat="1" x14ac:dyDescent="0.35">
      <c r="A490" s="25">
        <v>144</v>
      </c>
      <c r="B490" s="574" t="s">
        <v>1290</v>
      </c>
      <c r="C490" s="135">
        <v>2056.27</v>
      </c>
      <c r="D490" s="135"/>
      <c r="E490" s="135"/>
      <c r="F490" s="25">
        <f t="shared" si="63"/>
        <v>2056.27</v>
      </c>
      <c r="G490" s="135">
        <v>48</v>
      </c>
      <c r="H490" s="135"/>
      <c r="I490" s="135"/>
      <c r="J490" s="412">
        <f t="shared" si="62"/>
        <v>48</v>
      </c>
      <c r="K490" s="544">
        <f t="shared" si="61"/>
        <v>2.0155364266218768E-2</v>
      </c>
      <c r="L490" s="413">
        <f t="shared" si="57"/>
        <v>86.294184337602346</v>
      </c>
      <c r="M490" s="414">
        <f t="shared" si="58"/>
        <v>18.984720554272517</v>
      </c>
      <c r="N490" s="545">
        <v>29.434412602011765</v>
      </c>
      <c r="O490" s="546">
        <v>3.6770296228150863</v>
      </c>
      <c r="P490" s="547">
        <f t="shared" si="56"/>
        <v>6.7301641864493333E-2</v>
      </c>
      <c r="T490" s="87">
        <f t="shared" si="59"/>
        <v>1.8303263440387534</v>
      </c>
      <c r="U490" s="87">
        <f t="shared" si="60"/>
        <v>2.4747013079983392E-3</v>
      </c>
    </row>
    <row r="491" spans="1:21" s="87" customFormat="1" x14ac:dyDescent="0.35">
      <c r="A491" s="25">
        <v>145</v>
      </c>
      <c r="B491" s="574" t="s">
        <v>2191</v>
      </c>
      <c r="C491" s="135">
        <v>903</v>
      </c>
      <c r="D491" s="135"/>
      <c r="E491" s="135"/>
      <c r="F491" s="25">
        <f t="shared" si="63"/>
        <v>903</v>
      </c>
      <c r="G491" s="318">
        <v>34</v>
      </c>
      <c r="H491" s="318"/>
      <c r="I491" s="318"/>
      <c r="J491" s="412">
        <f t="shared" si="62"/>
        <v>34</v>
      </c>
      <c r="K491" s="544">
        <f>2/4763*J491</f>
        <v>1.4276716355238294E-2</v>
      </c>
      <c r="L491" s="413">
        <f t="shared" si="57"/>
        <v>61.125047239134993</v>
      </c>
      <c r="M491" s="414">
        <f t="shared" si="58"/>
        <v>13.447510392609699</v>
      </c>
      <c r="N491" s="545">
        <v>20.849375593091668</v>
      </c>
      <c r="O491" s="546">
        <v>2.8129276614535415</v>
      </c>
      <c r="P491" s="547">
        <f t="shared" si="56"/>
        <v>0.10878722135801761</v>
      </c>
      <c r="T491" s="87">
        <f t="shared" si="59"/>
        <v>3.8674020256106876</v>
      </c>
      <c r="U491" s="87">
        <f t="shared" si="60"/>
        <v>3.0601058417063722E-3</v>
      </c>
    </row>
    <row r="492" spans="1:21" s="350" customFormat="1" ht="16" thickBot="1" x14ac:dyDescent="0.4">
      <c r="A492" s="298"/>
      <c r="B492" s="584" t="s">
        <v>694</v>
      </c>
      <c r="C492" s="434">
        <f t="shared" ref="C492:O492" si="64">SUM(C351:C491)</f>
        <v>203117.84000000005</v>
      </c>
      <c r="D492" s="434">
        <f t="shared" si="64"/>
        <v>668.30000000000007</v>
      </c>
      <c r="E492" s="434">
        <f t="shared" si="64"/>
        <v>2149.8700000000003</v>
      </c>
      <c r="F492" s="434">
        <f t="shared" si="64"/>
        <v>205936.00999999998</v>
      </c>
      <c r="G492" s="434">
        <f t="shared" si="64"/>
        <v>4712</v>
      </c>
      <c r="H492" s="434">
        <f t="shared" si="64"/>
        <v>6</v>
      </c>
      <c r="I492" s="434">
        <f t="shared" si="64"/>
        <v>45</v>
      </c>
      <c r="J492" s="434">
        <f t="shared" si="64"/>
        <v>4763</v>
      </c>
      <c r="K492" s="434">
        <f t="shared" si="64"/>
        <v>2.0000000000000004</v>
      </c>
      <c r="L492" s="413">
        <f t="shared" si="57"/>
        <v>8562.9000000000015</v>
      </c>
      <c r="M492" s="434">
        <f t="shared" si="64"/>
        <v>1883.8380000000002</v>
      </c>
      <c r="N492" s="434">
        <f t="shared" si="64"/>
        <v>2920.7522338204576</v>
      </c>
      <c r="O492" s="434">
        <f t="shared" si="64"/>
        <v>366.95367522355139</v>
      </c>
      <c r="P492" s="547">
        <f t="shared" si="56"/>
        <v>6.6692774658710791E-2</v>
      </c>
    </row>
    <row r="493" spans="1:21" s="87" customFormat="1" ht="16" thickBot="1" x14ac:dyDescent="0.4">
      <c r="A493" s="419" t="s">
        <v>986</v>
      </c>
      <c r="B493" s="576"/>
      <c r="C493" s="539"/>
      <c r="D493" s="539"/>
      <c r="E493" s="539"/>
      <c r="F493" s="412">
        <f t="shared" ref="F493:F526" si="65">C493+D493+E493</f>
        <v>0</v>
      </c>
      <c r="G493" s="539"/>
      <c r="H493" s="539"/>
      <c r="I493" s="539"/>
      <c r="J493" s="412"/>
      <c r="K493" s="540"/>
      <c r="L493" s="413">
        <f t="shared" si="57"/>
        <v>0</v>
      </c>
      <c r="M493" s="414">
        <f t="shared" si="58"/>
        <v>0</v>
      </c>
      <c r="N493" s="545" t="e">
        <f>#REF!*1.45</f>
        <v>#REF!</v>
      </c>
      <c r="O493" s="546">
        <v>0</v>
      </c>
      <c r="P493" s="547" t="e">
        <f t="shared" si="56"/>
        <v>#REF!</v>
      </c>
    </row>
    <row r="494" spans="1:21" s="87" customFormat="1" x14ac:dyDescent="0.35">
      <c r="A494" s="25">
        <v>1</v>
      </c>
      <c r="B494" s="577" t="s">
        <v>696</v>
      </c>
      <c r="C494" s="421">
        <v>4327</v>
      </c>
      <c r="D494" s="421">
        <v>114</v>
      </c>
      <c r="E494" s="421">
        <v>272.8</v>
      </c>
      <c r="F494" s="412">
        <f t="shared" si="65"/>
        <v>4713.8</v>
      </c>
      <c r="G494" s="412">
        <v>171</v>
      </c>
      <c r="H494" s="412">
        <v>1</v>
      </c>
      <c r="I494" s="412">
        <v>1</v>
      </c>
      <c r="J494" s="412">
        <f t="shared" si="62"/>
        <v>173</v>
      </c>
      <c r="K494" s="544">
        <f t="shared" ref="K494:K557" si="66">2/4327*J494</f>
        <v>7.9963022879593254E-2</v>
      </c>
      <c r="L494" s="413">
        <f t="shared" si="57"/>
        <v>342.35768430783452</v>
      </c>
      <c r="M494" s="414">
        <f t="shared" si="58"/>
        <v>75.318690547723591</v>
      </c>
      <c r="N494" s="545">
        <v>102.31479446395372</v>
      </c>
      <c r="O494" s="546">
        <v>13.706571075166506</v>
      </c>
      <c r="P494" s="547">
        <f t="shared" si="56"/>
        <v>0.1132202767182906</v>
      </c>
    </row>
    <row r="495" spans="1:21" s="87" customFormat="1" x14ac:dyDescent="0.35">
      <c r="A495" s="25">
        <v>2</v>
      </c>
      <c r="B495" s="574" t="s">
        <v>697</v>
      </c>
      <c r="C495" s="422">
        <v>4136.82</v>
      </c>
      <c r="D495" s="422"/>
      <c r="E495" s="422"/>
      <c r="F495" s="412">
        <f t="shared" si="65"/>
        <v>4136.82</v>
      </c>
      <c r="G495" s="135">
        <v>84</v>
      </c>
      <c r="H495" s="135"/>
      <c r="I495" s="135"/>
      <c r="J495" s="412">
        <f t="shared" si="62"/>
        <v>84</v>
      </c>
      <c r="K495" s="544">
        <f t="shared" si="66"/>
        <v>3.882597642708574E-2</v>
      </c>
      <c r="L495" s="413">
        <f t="shared" si="57"/>
        <v>166.23147677374624</v>
      </c>
      <c r="M495" s="414">
        <f t="shared" si="58"/>
        <v>36.57092489022417</v>
      </c>
      <c r="N495" s="545">
        <v>49.678859739723201</v>
      </c>
      <c r="O495" s="546">
        <v>6.6552137012369172</v>
      </c>
      <c r="P495" s="547">
        <f t="shared" si="56"/>
        <v>6.2641467384350918E-2</v>
      </c>
    </row>
    <row r="496" spans="1:21" s="87" customFormat="1" x14ac:dyDescent="0.35">
      <c r="A496" s="25">
        <v>3</v>
      </c>
      <c r="B496" s="574" t="s">
        <v>698</v>
      </c>
      <c r="C496" s="422">
        <v>7984.78</v>
      </c>
      <c r="D496" s="422"/>
      <c r="E496" s="422"/>
      <c r="F496" s="412">
        <f t="shared" si="65"/>
        <v>7984.78</v>
      </c>
      <c r="G496" s="135">
        <v>144</v>
      </c>
      <c r="H496" s="135"/>
      <c r="I496" s="135"/>
      <c r="J496" s="412">
        <f t="shared" si="62"/>
        <v>144</v>
      </c>
      <c r="K496" s="544">
        <f t="shared" si="66"/>
        <v>6.6558816732146989E-2</v>
      </c>
      <c r="L496" s="413">
        <f t="shared" si="57"/>
        <v>284.96824589785069</v>
      </c>
      <c r="M496" s="414">
        <f t="shared" si="58"/>
        <v>62.693014097527154</v>
      </c>
      <c r="N496" s="545">
        <v>85.16375955381119</v>
      </c>
      <c r="O496" s="546">
        <v>11.408937773549001</v>
      </c>
      <c r="P496" s="547">
        <f t="shared" si="56"/>
        <v>5.5635090424875584E-2</v>
      </c>
    </row>
    <row r="497" spans="1:16" s="87" customFormat="1" x14ac:dyDescent="0.35">
      <c r="A497" s="25">
        <v>5</v>
      </c>
      <c r="B497" s="574" t="s">
        <v>701</v>
      </c>
      <c r="C497" s="422">
        <v>4206.5</v>
      </c>
      <c r="D497" s="422"/>
      <c r="E497" s="422">
        <v>254.7</v>
      </c>
      <c r="F497" s="412">
        <f t="shared" si="65"/>
        <v>4461.2</v>
      </c>
      <c r="G497" s="135">
        <v>171</v>
      </c>
      <c r="H497" s="135"/>
      <c r="I497" s="135">
        <v>1</v>
      </c>
      <c r="J497" s="412">
        <f t="shared" si="62"/>
        <v>172</v>
      </c>
      <c r="K497" s="544">
        <f t="shared" si="66"/>
        <v>7.9500808874508902E-2</v>
      </c>
      <c r="L497" s="413">
        <f t="shared" si="57"/>
        <v>340.37873815576614</v>
      </c>
      <c r="M497" s="414">
        <f t="shared" si="58"/>
        <v>74.883322394268546</v>
      </c>
      <c r="N497" s="545">
        <v>101.72337946705227</v>
      </c>
      <c r="O497" s="546">
        <v>13.627342340627974</v>
      </c>
      <c r="P497" s="547">
        <f t="shared" si="56"/>
        <v>0.11893947421270396</v>
      </c>
    </row>
    <row r="498" spans="1:16" s="87" customFormat="1" x14ac:dyDescent="0.35">
      <c r="A498" s="25">
        <v>6</v>
      </c>
      <c r="B498" s="574" t="s">
        <v>702</v>
      </c>
      <c r="C498" s="422">
        <v>10161.57</v>
      </c>
      <c r="D498" s="422"/>
      <c r="E498" s="422"/>
      <c r="F498" s="412">
        <f t="shared" si="65"/>
        <v>10161.57</v>
      </c>
      <c r="G498" s="135">
        <v>180</v>
      </c>
      <c r="H498" s="135"/>
      <c r="I498" s="135"/>
      <c r="J498" s="412">
        <f t="shared" si="62"/>
        <v>180</v>
      </c>
      <c r="K498" s="544">
        <f t="shared" si="66"/>
        <v>8.3198520915183732E-2</v>
      </c>
      <c r="L498" s="413">
        <f t="shared" si="57"/>
        <v>356.21030737231337</v>
      </c>
      <c r="M498" s="414">
        <f t="shared" si="58"/>
        <v>78.366267621908946</v>
      </c>
      <c r="N498" s="545">
        <v>106.45469944226399</v>
      </c>
      <c r="O498" s="546">
        <v>14.261172216936249</v>
      </c>
      <c r="P498" s="547">
        <f t="shared" si="56"/>
        <v>5.4646324008339527E-2</v>
      </c>
    </row>
    <row r="499" spans="1:16" s="87" customFormat="1" x14ac:dyDescent="0.35">
      <c r="A499" s="25">
        <v>10</v>
      </c>
      <c r="B499" s="574" t="s">
        <v>707</v>
      </c>
      <c r="C499" s="422">
        <v>5818.22</v>
      </c>
      <c r="D499" s="422"/>
      <c r="E499" s="422"/>
      <c r="F499" s="412">
        <f t="shared" si="65"/>
        <v>5818.22</v>
      </c>
      <c r="G499" s="135">
        <v>120</v>
      </c>
      <c r="H499" s="135"/>
      <c r="I499" s="135"/>
      <c r="J499" s="412">
        <f t="shared" si="62"/>
        <v>120</v>
      </c>
      <c r="K499" s="544">
        <f t="shared" si="66"/>
        <v>5.5465680610122491E-2</v>
      </c>
      <c r="L499" s="413">
        <f t="shared" si="57"/>
        <v>237.47353824820894</v>
      </c>
      <c r="M499" s="414">
        <f t="shared" si="58"/>
        <v>52.244178414605969</v>
      </c>
      <c r="N499" s="545">
        <v>70.969799628175991</v>
      </c>
      <c r="O499" s="546">
        <v>9.507448144624167</v>
      </c>
      <c r="P499" s="547">
        <f t="shared" si="56"/>
        <v>6.3626841961220953E-2</v>
      </c>
    </row>
    <row r="500" spans="1:16" s="87" customFormat="1" x14ac:dyDescent="0.35">
      <c r="A500" s="25">
        <v>11</v>
      </c>
      <c r="B500" s="574" t="s">
        <v>708</v>
      </c>
      <c r="C500" s="422">
        <v>14736.69</v>
      </c>
      <c r="D500" s="422">
        <v>1007.3</v>
      </c>
      <c r="E500" s="422">
        <v>671</v>
      </c>
      <c r="F500" s="412">
        <f t="shared" si="65"/>
        <v>16414.989999999998</v>
      </c>
      <c r="G500" s="135">
        <v>256</v>
      </c>
      <c r="H500" s="135">
        <v>4</v>
      </c>
      <c r="I500" s="135">
        <v>3</v>
      </c>
      <c r="J500" s="412">
        <f t="shared" si="62"/>
        <v>263</v>
      </c>
      <c r="K500" s="544">
        <f t="shared" si="66"/>
        <v>0.12156228333718512</v>
      </c>
      <c r="L500" s="413">
        <f t="shared" si="57"/>
        <v>520.46283799399123</v>
      </c>
      <c r="M500" s="414">
        <f t="shared" si="58"/>
        <v>114.50182435867806</v>
      </c>
      <c r="N500" s="545">
        <v>155.5421441850857</v>
      </c>
      <c r="O500" s="546">
        <v>20.837157183634634</v>
      </c>
      <c r="P500" s="547">
        <f t="shared" si="56"/>
        <v>4.9427015412217112E-2</v>
      </c>
    </row>
    <row r="501" spans="1:16" s="87" customFormat="1" x14ac:dyDescent="0.35">
      <c r="A501" s="25">
        <v>12</v>
      </c>
      <c r="B501" s="574" t="s">
        <v>710</v>
      </c>
      <c r="C501" s="422">
        <v>351.06</v>
      </c>
      <c r="D501" s="422"/>
      <c r="E501" s="422"/>
      <c r="F501" s="412">
        <f t="shared" si="65"/>
        <v>351.06</v>
      </c>
      <c r="G501" s="135">
        <v>6</v>
      </c>
      <c r="H501" s="135"/>
      <c r="I501" s="135"/>
      <c r="J501" s="412">
        <f t="shared" si="62"/>
        <v>6</v>
      </c>
      <c r="K501" s="544">
        <f t="shared" si="66"/>
        <v>2.7732840305061245E-3</v>
      </c>
      <c r="L501" s="413">
        <f t="shared" si="57"/>
        <v>11.873676912410446</v>
      </c>
      <c r="M501" s="414">
        <f t="shared" si="58"/>
        <v>2.6122089207302981</v>
      </c>
      <c r="N501" s="545">
        <v>3.5484899814088</v>
      </c>
      <c r="O501" s="546">
        <v>0.47537240723120838</v>
      </c>
      <c r="P501" s="547">
        <f t="shared" si="56"/>
        <v>5.2725312544239601E-2</v>
      </c>
    </row>
    <row r="502" spans="1:16" s="87" customFormat="1" x14ac:dyDescent="0.35">
      <c r="A502" s="25">
        <v>13</v>
      </c>
      <c r="B502" s="574" t="s">
        <v>711</v>
      </c>
      <c r="C502" s="422">
        <v>377.1</v>
      </c>
      <c r="D502" s="422"/>
      <c r="E502" s="422"/>
      <c r="F502" s="412">
        <f t="shared" si="65"/>
        <v>377.1</v>
      </c>
      <c r="G502" s="135">
        <v>12</v>
      </c>
      <c r="H502" s="135"/>
      <c r="I502" s="135"/>
      <c r="J502" s="412">
        <f t="shared" si="62"/>
        <v>12</v>
      </c>
      <c r="K502" s="544">
        <f t="shared" si="66"/>
        <v>5.5465680610122491E-3</v>
      </c>
      <c r="L502" s="413">
        <f t="shared" si="57"/>
        <v>23.747353824820891</v>
      </c>
      <c r="M502" s="414">
        <f t="shared" si="58"/>
        <v>5.2244178414605962</v>
      </c>
      <c r="N502" s="545">
        <v>7.0969799628176</v>
      </c>
      <c r="O502" s="546">
        <v>0.95074481446241677</v>
      </c>
      <c r="P502" s="547">
        <f t="shared" si="56"/>
        <v>9.8168911279664553E-2</v>
      </c>
    </row>
    <row r="503" spans="1:16" s="87" customFormat="1" x14ac:dyDescent="0.35">
      <c r="A503" s="25">
        <v>14</v>
      </c>
      <c r="B503" s="574" t="s">
        <v>713</v>
      </c>
      <c r="C503" s="422">
        <v>4314.8999999999996</v>
      </c>
      <c r="D503" s="422"/>
      <c r="E503" s="422">
        <v>94.6</v>
      </c>
      <c r="F503" s="412">
        <f t="shared" si="65"/>
        <v>4409.5</v>
      </c>
      <c r="G503" s="135">
        <v>171</v>
      </c>
      <c r="H503" s="135"/>
      <c r="I503" s="135">
        <v>1</v>
      </c>
      <c r="J503" s="412">
        <f t="shared" si="62"/>
        <v>172</v>
      </c>
      <c r="K503" s="544">
        <f t="shared" si="66"/>
        <v>7.9500808874508902E-2</v>
      </c>
      <c r="L503" s="413">
        <f t="shared" si="57"/>
        <v>340.37873815576614</v>
      </c>
      <c r="M503" s="414">
        <f t="shared" si="58"/>
        <v>74.883322394268546</v>
      </c>
      <c r="N503" s="545">
        <v>101.72337946705227</v>
      </c>
      <c r="O503" s="546">
        <v>13.627342340627974</v>
      </c>
      <c r="P503" s="547">
        <f t="shared" ref="P503:P565" si="67">(L503+M503+N503+O503)/F503</f>
        <v>0.12033400212217142</v>
      </c>
    </row>
    <row r="504" spans="1:16" s="87" customFormat="1" x14ac:dyDescent="0.35">
      <c r="A504" s="25">
        <v>15</v>
      </c>
      <c r="B504" s="574" t="s">
        <v>714</v>
      </c>
      <c r="C504" s="422">
        <v>354.7</v>
      </c>
      <c r="D504" s="422"/>
      <c r="E504" s="422"/>
      <c r="F504" s="412">
        <f t="shared" si="65"/>
        <v>354.7</v>
      </c>
      <c r="G504" s="135">
        <v>8</v>
      </c>
      <c r="H504" s="135"/>
      <c r="I504" s="135"/>
      <c r="J504" s="412">
        <f t="shared" si="62"/>
        <v>8</v>
      </c>
      <c r="K504" s="544">
        <f t="shared" si="66"/>
        <v>3.6977120406748326E-3</v>
      </c>
      <c r="L504" s="413">
        <f t="shared" si="57"/>
        <v>15.831569216547262</v>
      </c>
      <c r="M504" s="414">
        <f t="shared" si="58"/>
        <v>3.4829452276403976</v>
      </c>
      <c r="N504" s="545">
        <v>4.7313199752117336</v>
      </c>
      <c r="O504" s="546">
        <v>0.63382987630827781</v>
      </c>
      <c r="P504" s="547">
        <f t="shared" si="67"/>
        <v>6.9578980252911385E-2</v>
      </c>
    </row>
    <row r="505" spans="1:16" s="87" customFormat="1" x14ac:dyDescent="0.35">
      <c r="A505" s="25">
        <v>16</v>
      </c>
      <c r="B505" s="574" t="s">
        <v>715</v>
      </c>
      <c r="C505" s="422">
        <v>352.4</v>
      </c>
      <c r="D505" s="422"/>
      <c r="E505" s="422"/>
      <c r="F505" s="412">
        <f t="shared" si="65"/>
        <v>352.4</v>
      </c>
      <c r="G505" s="135">
        <v>8</v>
      </c>
      <c r="H505" s="135"/>
      <c r="I505" s="135"/>
      <c r="J505" s="412">
        <f t="shared" si="62"/>
        <v>8</v>
      </c>
      <c r="K505" s="544">
        <f t="shared" si="66"/>
        <v>3.6977120406748326E-3</v>
      </c>
      <c r="L505" s="413">
        <f t="shared" si="57"/>
        <v>15.831569216547262</v>
      </c>
      <c r="M505" s="414">
        <f t="shared" si="58"/>
        <v>3.4829452276403976</v>
      </c>
      <c r="N505" s="545">
        <v>4.7313199752117336</v>
      </c>
      <c r="O505" s="546">
        <v>0.63382987630827781</v>
      </c>
      <c r="P505" s="547">
        <f t="shared" si="67"/>
        <v>7.0033099590543893E-2</v>
      </c>
    </row>
    <row r="506" spans="1:16" s="87" customFormat="1" x14ac:dyDescent="0.35">
      <c r="A506" s="25">
        <v>17</v>
      </c>
      <c r="B506" s="574" t="s">
        <v>716</v>
      </c>
      <c r="C506" s="422">
        <v>216.7</v>
      </c>
      <c r="D506" s="422"/>
      <c r="E506" s="422"/>
      <c r="F506" s="412">
        <f t="shared" si="65"/>
        <v>216.7</v>
      </c>
      <c r="G506" s="135">
        <v>5</v>
      </c>
      <c r="H506" s="135"/>
      <c r="I506" s="135"/>
      <c r="J506" s="412">
        <f t="shared" si="62"/>
        <v>5</v>
      </c>
      <c r="K506" s="544">
        <f t="shared" si="66"/>
        <v>2.3110700254217703E-3</v>
      </c>
      <c r="L506" s="413">
        <f t="shared" si="57"/>
        <v>9.8947307603420374</v>
      </c>
      <c r="M506" s="414">
        <f t="shared" si="58"/>
        <v>2.1768407672752481</v>
      </c>
      <c r="N506" s="545">
        <v>2.957074984507333</v>
      </c>
      <c r="O506" s="546">
        <v>0.39614367269267364</v>
      </c>
      <c r="P506" s="547">
        <f t="shared" si="67"/>
        <v>7.1180388485543575E-2</v>
      </c>
    </row>
    <row r="507" spans="1:16" s="87" customFormat="1" x14ac:dyDescent="0.35">
      <c r="A507" s="25">
        <v>18</v>
      </c>
      <c r="B507" s="574" t="s">
        <v>717</v>
      </c>
      <c r="C507" s="422">
        <v>42.7</v>
      </c>
      <c r="D507" s="422"/>
      <c r="E507" s="422"/>
      <c r="F507" s="412">
        <f t="shared" si="65"/>
        <v>42.7</v>
      </c>
      <c r="G507" s="135">
        <v>2</v>
      </c>
      <c r="H507" s="135"/>
      <c r="I507" s="135"/>
      <c r="J507" s="412">
        <f t="shared" si="62"/>
        <v>2</v>
      </c>
      <c r="K507" s="544">
        <f t="shared" si="66"/>
        <v>9.2442801016870814E-4</v>
      </c>
      <c r="L507" s="413">
        <f t="shared" si="57"/>
        <v>3.9578923041368155</v>
      </c>
      <c r="M507" s="414">
        <f t="shared" si="58"/>
        <v>0.8707363069100994</v>
      </c>
      <c r="N507" s="545">
        <v>1.1828299938029334</v>
      </c>
      <c r="O507" s="546">
        <v>0.15845746907706945</v>
      </c>
      <c r="P507" s="547">
        <f t="shared" si="67"/>
        <v>0.14449452163763271</v>
      </c>
    </row>
    <row r="508" spans="1:16" s="87" customFormat="1" x14ac:dyDescent="0.35">
      <c r="A508" s="25">
        <v>19</v>
      </c>
      <c r="B508" s="574" t="s">
        <v>718</v>
      </c>
      <c r="C508" s="422">
        <v>79.7</v>
      </c>
      <c r="D508" s="422"/>
      <c r="E508" s="422"/>
      <c r="F508" s="412">
        <f t="shared" si="65"/>
        <v>79.7</v>
      </c>
      <c r="G508" s="135">
        <v>3</v>
      </c>
      <c r="H508" s="135"/>
      <c r="I508" s="135"/>
      <c r="J508" s="412">
        <f t="shared" si="62"/>
        <v>3</v>
      </c>
      <c r="K508" s="544">
        <f t="shared" si="66"/>
        <v>1.3866420152530623E-3</v>
      </c>
      <c r="L508" s="413">
        <f t="shared" si="57"/>
        <v>5.9368384562052228</v>
      </c>
      <c r="M508" s="414">
        <f t="shared" si="58"/>
        <v>1.306104460365149</v>
      </c>
      <c r="N508" s="545">
        <v>1.7742449907044</v>
      </c>
      <c r="O508" s="546">
        <v>0.23768620361560419</v>
      </c>
      <c r="P508" s="547">
        <f t="shared" si="67"/>
        <v>0.11612138156700598</v>
      </c>
    </row>
    <row r="509" spans="1:16" s="87" customFormat="1" x14ac:dyDescent="0.35">
      <c r="A509" s="25">
        <v>20</v>
      </c>
      <c r="B509" s="574" t="s">
        <v>719</v>
      </c>
      <c r="C509" s="422">
        <v>177.23</v>
      </c>
      <c r="D509" s="422"/>
      <c r="E509" s="422"/>
      <c r="F509" s="412">
        <f t="shared" si="65"/>
        <v>177.23</v>
      </c>
      <c r="G509" s="135">
        <v>3</v>
      </c>
      <c r="H509" s="135"/>
      <c r="I509" s="135"/>
      <c r="J509" s="412">
        <f t="shared" si="62"/>
        <v>3</v>
      </c>
      <c r="K509" s="544">
        <f t="shared" si="66"/>
        <v>1.3866420152530623E-3</v>
      </c>
      <c r="L509" s="413">
        <f t="shared" si="57"/>
        <v>5.9368384562052228</v>
      </c>
      <c r="M509" s="414">
        <f t="shared" si="58"/>
        <v>1.306104460365149</v>
      </c>
      <c r="N509" s="545">
        <v>1.7742449907044</v>
      </c>
      <c r="O509" s="546">
        <v>0.23768620361560419</v>
      </c>
      <c r="P509" s="547">
        <f t="shared" si="67"/>
        <v>5.2219568418949258E-2</v>
      </c>
    </row>
    <row r="510" spans="1:16" s="87" customFormat="1" x14ac:dyDescent="0.35">
      <c r="A510" s="25">
        <v>21</v>
      </c>
      <c r="B510" s="574" t="s">
        <v>720</v>
      </c>
      <c r="C510" s="422">
        <v>108.36</v>
      </c>
      <c r="D510" s="422"/>
      <c r="E510" s="422"/>
      <c r="F510" s="412">
        <f t="shared" si="65"/>
        <v>108.36</v>
      </c>
      <c r="G510" s="135">
        <v>4</v>
      </c>
      <c r="H510" s="135"/>
      <c r="I510" s="135"/>
      <c r="J510" s="412">
        <f t="shared" si="62"/>
        <v>4</v>
      </c>
      <c r="K510" s="544">
        <f t="shared" si="66"/>
        <v>1.8488560203374163E-3</v>
      </c>
      <c r="L510" s="413">
        <f t="shared" si="57"/>
        <v>7.915784608273631</v>
      </c>
      <c r="M510" s="414">
        <f t="shared" si="58"/>
        <v>1.7414726138201988</v>
      </c>
      <c r="N510" s="545">
        <v>2.3656599876058668</v>
      </c>
      <c r="O510" s="546">
        <v>0.3169149381541389</v>
      </c>
      <c r="P510" s="547">
        <f t="shared" si="67"/>
        <v>0.11387811136816015</v>
      </c>
    </row>
    <row r="511" spans="1:16" s="87" customFormat="1" x14ac:dyDescent="0.35">
      <c r="A511" s="25">
        <v>22</v>
      </c>
      <c r="B511" s="574" t="s">
        <v>721</v>
      </c>
      <c r="C511" s="422">
        <v>76.2</v>
      </c>
      <c r="D511" s="422"/>
      <c r="E511" s="422"/>
      <c r="F511" s="412">
        <f t="shared" si="65"/>
        <v>76.2</v>
      </c>
      <c r="G511" s="135">
        <v>2</v>
      </c>
      <c r="H511" s="135"/>
      <c r="I511" s="135"/>
      <c r="J511" s="412">
        <f t="shared" si="62"/>
        <v>2</v>
      </c>
      <c r="K511" s="544">
        <f t="shared" si="66"/>
        <v>9.2442801016870814E-4</v>
      </c>
      <c r="L511" s="413">
        <f t="shared" si="57"/>
        <v>3.9578923041368155</v>
      </c>
      <c r="M511" s="414">
        <f t="shared" si="58"/>
        <v>0.8707363069100994</v>
      </c>
      <c r="N511" s="545">
        <v>1.1828299938029334</v>
      </c>
      <c r="O511" s="546">
        <v>0.15845746907706945</v>
      </c>
      <c r="P511" s="547">
        <f t="shared" si="67"/>
        <v>8.0970027216888674E-2</v>
      </c>
    </row>
    <row r="512" spans="1:16" s="87" customFormat="1" x14ac:dyDescent="0.35">
      <c r="A512" s="25">
        <v>23</v>
      </c>
      <c r="B512" s="574" t="s">
        <v>722</v>
      </c>
      <c r="C512" s="422">
        <v>98.5</v>
      </c>
      <c r="D512" s="422"/>
      <c r="E512" s="422"/>
      <c r="F512" s="412">
        <f t="shared" si="65"/>
        <v>98.5</v>
      </c>
      <c r="G512" s="135">
        <v>2</v>
      </c>
      <c r="H512" s="135"/>
      <c r="I512" s="135"/>
      <c r="J512" s="412">
        <f t="shared" si="62"/>
        <v>2</v>
      </c>
      <c r="K512" s="544">
        <f t="shared" si="66"/>
        <v>9.2442801016870814E-4</v>
      </c>
      <c r="L512" s="413">
        <f t="shared" si="57"/>
        <v>3.9578923041368155</v>
      </c>
      <c r="M512" s="414">
        <f t="shared" si="58"/>
        <v>0.8707363069100994</v>
      </c>
      <c r="N512" s="545">
        <v>1.1828299938029334</v>
      </c>
      <c r="O512" s="546">
        <v>0.15845746907706945</v>
      </c>
      <c r="P512" s="547">
        <f t="shared" si="67"/>
        <v>6.2638741867278344E-2</v>
      </c>
    </row>
    <row r="513" spans="1:16" s="87" customFormat="1" x14ac:dyDescent="0.35">
      <c r="A513" s="25">
        <v>24</v>
      </c>
      <c r="B513" s="574" t="s">
        <v>723</v>
      </c>
      <c r="C513" s="422">
        <v>93.4</v>
      </c>
      <c r="D513" s="422"/>
      <c r="E513" s="422"/>
      <c r="F513" s="412">
        <f t="shared" si="65"/>
        <v>93.4</v>
      </c>
      <c r="G513" s="135">
        <v>2</v>
      </c>
      <c r="H513" s="135"/>
      <c r="I513" s="135"/>
      <c r="J513" s="412">
        <f t="shared" si="62"/>
        <v>2</v>
      </c>
      <c r="K513" s="544">
        <f t="shared" si="66"/>
        <v>9.2442801016870814E-4</v>
      </c>
      <c r="L513" s="413">
        <f t="shared" si="57"/>
        <v>3.9578923041368155</v>
      </c>
      <c r="M513" s="414">
        <f t="shared" si="58"/>
        <v>0.8707363069100994</v>
      </c>
      <c r="N513" s="545">
        <v>1.1828299938029334</v>
      </c>
      <c r="O513" s="546">
        <v>0.15845746907706945</v>
      </c>
      <c r="P513" s="547">
        <f t="shared" si="67"/>
        <v>6.6059058607354559E-2</v>
      </c>
    </row>
    <row r="514" spans="1:16" s="87" customFormat="1" x14ac:dyDescent="0.35">
      <c r="A514" s="25">
        <v>25</v>
      </c>
      <c r="B514" s="574" t="s">
        <v>724</v>
      </c>
      <c r="C514" s="422">
        <v>92.7</v>
      </c>
      <c r="D514" s="422"/>
      <c r="E514" s="422"/>
      <c r="F514" s="412">
        <f t="shared" si="65"/>
        <v>92.7</v>
      </c>
      <c r="G514" s="135">
        <v>1</v>
      </c>
      <c r="H514" s="135"/>
      <c r="I514" s="135"/>
      <c r="J514" s="412">
        <f t="shared" si="62"/>
        <v>1</v>
      </c>
      <c r="K514" s="544">
        <f t="shared" si="66"/>
        <v>4.6221400508435407E-4</v>
      </c>
      <c r="L514" s="413">
        <f t="shared" si="57"/>
        <v>1.9789461520684077</v>
      </c>
      <c r="M514" s="414">
        <f t="shared" si="58"/>
        <v>0.4353681534550497</v>
      </c>
      <c r="N514" s="545">
        <v>0.59141499690146671</v>
      </c>
      <c r="O514" s="546">
        <v>0.30567973358705991</v>
      </c>
      <c r="P514" s="547">
        <f t="shared" si="67"/>
        <v>3.5721780323753873E-2</v>
      </c>
    </row>
    <row r="515" spans="1:16" s="87" customFormat="1" x14ac:dyDescent="0.35">
      <c r="A515" s="25">
        <v>26</v>
      </c>
      <c r="B515" s="574" t="s">
        <v>725</v>
      </c>
      <c r="C515" s="135">
        <v>346.6</v>
      </c>
      <c r="D515" s="135"/>
      <c r="E515" s="135"/>
      <c r="F515" s="412">
        <f t="shared" si="65"/>
        <v>346.6</v>
      </c>
      <c r="G515" s="135">
        <v>8</v>
      </c>
      <c r="H515" s="135"/>
      <c r="I515" s="135"/>
      <c r="J515" s="412">
        <f t="shared" si="62"/>
        <v>8</v>
      </c>
      <c r="K515" s="544">
        <f t="shared" si="66"/>
        <v>3.6977120406748326E-3</v>
      </c>
      <c r="L515" s="413">
        <f t="shared" si="57"/>
        <v>15.831569216547262</v>
      </c>
      <c r="M515" s="414">
        <f t="shared" si="58"/>
        <v>3.4829452276403976</v>
      </c>
      <c r="N515" s="545">
        <v>4.7313199752117336</v>
      </c>
      <c r="O515" s="546">
        <v>0.63382987630827781</v>
      </c>
      <c r="P515" s="547">
        <f t="shared" si="67"/>
        <v>7.1205032590039422E-2</v>
      </c>
    </row>
    <row r="516" spans="1:16" s="87" customFormat="1" x14ac:dyDescent="0.35">
      <c r="A516" s="25">
        <v>27</v>
      </c>
      <c r="B516" s="574" t="s">
        <v>726</v>
      </c>
      <c r="C516" s="422">
        <v>293.2</v>
      </c>
      <c r="D516" s="422"/>
      <c r="E516" s="422"/>
      <c r="F516" s="412">
        <f t="shared" si="65"/>
        <v>293.2</v>
      </c>
      <c r="G516" s="135">
        <v>5</v>
      </c>
      <c r="H516" s="135"/>
      <c r="I516" s="135"/>
      <c r="J516" s="412">
        <f t="shared" si="62"/>
        <v>5</v>
      </c>
      <c r="K516" s="544">
        <f t="shared" si="66"/>
        <v>2.3110700254217703E-3</v>
      </c>
      <c r="L516" s="413">
        <f t="shared" si="57"/>
        <v>9.8947307603420374</v>
      </c>
      <c r="M516" s="414">
        <f t="shared" si="58"/>
        <v>2.1768407672752481</v>
      </c>
      <c r="N516" s="545">
        <v>2.957074984507333</v>
      </c>
      <c r="O516" s="546">
        <v>0.39614367269267364</v>
      </c>
      <c r="P516" s="547">
        <f t="shared" si="67"/>
        <v>5.2608424914110823E-2</v>
      </c>
    </row>
    <row r="517" spans="1:16" s="87" customFormat="1" x14ac:dyDescent="0.35">
      <c r="A517" s="25">
        <v>28</v>
      </c>
      <c r="B517" s="574" t="s">
        <v>727</v>
      </c>
      <c r="C517" s="422">
        <v>4501</v>
      </c>
      <c r="D517" s="422"/>
      <c r="E517" s="422"/>
      <c r="F517" s="412">
        <f t="shared" si="65"/>
        <v>4501</v>
      </c>
      <c r="G517" s="135">
        <v>80</v>
      </c>
      <c r="H517" s="135"/>
      <c r="I517" s="135"/>
      <c r="J517" s="412">
        <f t="shared" si="62"/>
        <v>80</v>
      </c>
      <c r="K517" s="544">
        <f t="shared" si="66"/>
        <v>3.6977120406748325E-2</v>
      </c>
      <c r="L517" s="413">
        <f t="shared" si="57"/>
        <v>158.3156921654726</v>
      </c>
      <c r="M517" s="414">
        <f t="shared" si="58"/>
        <v>34.82945227640397</v>
      </c>
      <c r="N517" s="545">
        <v>47.313199752117328</v>
      </c>
      <c r="O517" s="546">
        <v>6.3382987630827783</v>
      </c>
      <c r="P517" s="547">
        <f t="shared" si="67"/>
        <v>5.4831513654093909E-2</v>
      </c>
    </row>
    <row r="518" spans="1:16" s="87" customFormat="1" x14ac:dyDescent="0.35">
      <c r="A518" s="25">
        <v>29</v>
      </c>
      <c r="B518" s="574" t="s">
        <v>728</v>
      </c>
      <c r="C518" s="422">
        <v>195.86</v>
      </c>
      <c r="D518" s="422"/>
      <c r="E518" s="422"/>
      <c r="F518" s="412">
        <f t="shared" si="65"/>
        <v>195.86</v>
      </c>
      <c r="G518" s="135">
        <v>2</v>
      </c>
      <c r="H518" s="135"/>
      <c r="I518" s="135"/>
      <c r="J518" s="412">
        <f t="shared" si="62"/>
        <v>2</v>
      </c>
      <c r="K518" s="544">
        <f t="shared" si="66"/>
        <v>9.2442801016870814E-4</v>
      </c>
      <c r="L518" s="413">
        <f t="shared" si="57"/>
        <v>3.9578923041368155</v>
      </c>
      <c r="M518" s="414">
        <f t="shared" si="58"/>
        <v>0.8707363069100994</v>
      </c>
      <c r="N518" s="545">
        <v>1.1828299938029334</v>
      </c>
      <c r="O518" s="546">
        <v>0.15845746907706945</v>
      </c>
      <c r="P518" s="547">
        <f t="shared" si="67"/>
        <v>3.1501664831649734E-2</v>
      </c>
    </row>
    <row r="519" spans="1:16" s="87" customFormat="1" x14ac:dyDescent="0.35">
      <c r="A519" s="25">
        <v>30</v>
      </c>
      <c r="B519" s="574" t="s">
        <v>729</v>
      </c>
      <c r="C519" s="422">
        <v>148</v>
      </c>
      <c r="D519" s="422"/>
      <c r="E519" s="422"/>
      <c r="F519" s="412">
        <f t="shared" si="65"/>
        <v>148</v>
      </c>
      <c r="G519" s="135">
        <v>3</v>
      </c>
      <c r="H519" s="135"/>
      <c r="I519" s="135"/>
      <c r="J519" s="412">
        <f t="shared" si="62"/>
        <v>3</v>
      </c>
      <c r="K519" s="544">
        <f t="shared" si="66"/>
        <v>1.3866420152530623E-3</v>
      </c>
      <c r="L519" s="413">
        <f t="shared" ref="L519:L582" si="68">K519*4281.45</f>
        <v>5.9368384562052228</v>
      </c>
      <c r="M519" s="414">
        <f t="shared" si="58"/>
        <v>1.306104460365149</v>
      </c>
      <c r="N519" s="545">
        <v>1.7742449907044</v>
      </c>
      <c r="O519" s="546">
        <v>0.23768620361560419</v>
      </c>
      <c r="P519" s="547">
        <f t="shared" si="67"/>
        <v>6.253293318169173E-2</v>
      </c>
    </row>
    <row r="520" spans="1:16" s="87" customFormat="1" x14ac:dyDescent="0.35">
      <c r="A520" s="25">
        <v>31</v>
      </c>
      <c r="B520" s="574" t="s">
        <v>730</v>
      </c>
      <c r="C520" s="422">
        <v>92.6</v>
      </c>
      <c r="D520" s="422"/>
      <c r="E520" s="422"/>
      <c r="F520" s="412">
        <f t="shared" si="65"/>
        <v>92.6</v>
      </c>
      <c r="G520" s="135">
        <v>2</v>
      </c>
      <c r="H520" s="135"/>
      <c r="I520" s="135"/>
      <c r="J520" s="412">
        <f t="shared" si="62"/>
        <v>2</v>
      </c>
      <c r="K520" s="544">
        <f t="shared" si="66"/>
        <v>9.2442801016870814E-4</v>
      </c>
      <c r="L520" s="413">
        <f t="shared" si="68"/>
        <v>3.9578923041368155</v>
      </c>
      <c r="M520" s="414">
        <f t="shared" ref="M520:M576" si="69">L520*0.22</f>
        <v>0.8707363069100994</v>
      </c>
      <c r="N520" s="545">
        <v>1.1828299938029334</v>
      </c>
      <c r="O520" s="546">
        <v>0.15845746907706945</v>
      </c>
      <c r="P520" s="547">
        <f t="shared" si="67"/>
        <v>6.6629763217353311E-2</v>
      </c>
    </row>
    <row r="521" spans="1:16" s="87" customFormat="1" x14ac:dyDescent="0.35">
      <c r="A521" s="25">
        <v>32</v>
      </c>
      <c r="B521" s="574" t="s">
        <v>731</v>
      </c>
      <c r="C521" s="422">
        <v>78.7</v>
      </c>
      <c r="D521" s="422"/>
      <c r="E521" s="422"/>
      <c r="F521" s="412">
        <f t="shared" si="65"/>
        <v>78.7</v>
      </c>
      <c r="G521" s="135">
        <v>2</v>
      </c>
      <c r="H521" s="135"/>
      <c r="I521" s="135"/>
      <c r="J521" s="412">
        <f t="shared" si="62"/>
        <v>2</v>
      </c>
      <c r="K521" s="544">
        <f t="shared" si="66"/>
        <v>9.2442801016870814E-4</v>
      </c>
      <c r="L521" s="413">
        <f t="shared" si="68"/>
        <v>3.9578923041368155</v>
      </c>
      <c r="M521" s="414">
        <f t="shared" si="69"/>
        <v>0.8707363069100994</v>
      </c>
      <c r="N521" s="545">
        <v>1.1828299938029334</v>
      </c>
      <c r="O521" s="546">
        <v>0.15845746907706945</v>
      </c>
      <c r="P521" s="547">
        <f t="shared" si="67"/>
        <v>7.8397917076580892E-2</v>
      </c>
    </row>
    <row r="522" spans="1:16" s="87" customFormat="1" x14ac:dyDescent="0.35">
      <c r="A522" s="25">
        <v>33</v>
      </c>
      <c r="B522" s="574" t="s">
        <v>732</v>
      </c>
      <c r="C522" s="422">
        <v>114</v>
      </c>
      <c r="D522" s="422"/>
      <c r="E522" s="422"/>
      <c r="F522" s="412">
        <f t="shared" si="65"/>
        <v>114</v>
      </c>
      <c r="G522" s="135">
        <v>2</v>
      </c>
      <c r="H522" s="135"/>
      <c r="I522" s="135"/>
      <c r="J522" s="412">
        <f t="shared" si="62"/>
        <v>2</v>
      </c>
      <c r="K522" s="544">
        <f t="shared" si="66"/>
        <v>9.2442801016870814E-4</v>
      </c>
      <c r="L522" s="413">
        <f t="shared" si="68"/>
        <v>3.9578923041368155</v>
      </c>
      <c r="M522" s="414">
        <f t="shared" si="69"/>
        <v>0.8707363069100994</v>
      </c>
      <c r="N522" s="545">
        <v>1.1828299938029334</v>
      </c>
      <c r="O522" s="546">
        <v>0.15845746907706945</v>
      </c>
      <c r="P522" s="547">
        <f t="shared" si="67"/>
        <v>5.4122070823920322E-2</v>
      </c>
    </row>
    <row r="523" spans="1:16" s="87" customFormat="1" x14ac:dyDescent="0.35">
      <c r="A523" s="25">
        <v>34</v>
      </c>
      <c r="B523" s="574" t="s">
        <v>733</v>
      </c>
      <c r="C523" s="422">
        <v>25.1</v>
      </c>
      <c r="D523" s="422"/>
      <c r="E523" s="422"/>
      <c r="F523" s="412">
        <f t="shared" si="65"/>
        <v>25.1</v>
      </c>
      <c r="G523" s="135">
        <v>1</v>
      </c>
      <c r="H523" s="135"/>
      <c r="I523" s="135"/>
      <c r="J523" s="412">
        <f t="shared" si="62"/>
        <v>1</v>
      </c>
      <c r="K523" s="544">
        <f t="shared" si="66"/>
        <v>4.6221400508435407E-4</v>
      </c>
      <c r="L523" s="413">
        <f t="shared" si="68"/>
        <v>1.9789461520684077</v>
      </c>
      <c r="M523" s="414">
        <f t="shared" si="69"/>
        <v>0.4353681534550497</v>
      </c>
      <c r="N523" s="545">
        <v>0.59141499690146671</v>
      </c>
      <c r="O523" s="546">
        <v>7.9228734538534726E-2</v>
      </c>
      <c r="P523" s="547">
        <f t="shared" si="67"/>
        <v>0.12290669469973937</v>
      </c>
    </row>
    <row r="524" spans="1:16" s="87" customFormat="1" x14ac:dyDescent="0.35">
      <c r="A524" s="25">
        <v>35</v>
      </c>
      <c r="B524" s="574" t="s">
        <v>734</v>
      </c>
      <c r="C524" s="422">
        <v>66.599999999999994</v>
      </c>
      <c r="D524" s="422"/>
      <c r="E524" s="422"/>
      <c r="F524" s="412">
        <f t="shared" si="65"/>
        <v>66.599999999999994</v>
      </c>
      <c r="G524" s="135">
        <v>1</v>
      </c>
      <c r="H524" s="135"/>
      <c r="I524" s="135"/>
      <c r="J524" s="412">
        <f t="shared" si="62"/>
        <v>1</v>
      </c>
      <c r="K524" s="544">
        <f t="shared" si="66"/>
        <v>4.6221400508435407E-4</v>
      </c>
      <c r="L524" s="413">
        <f t="shared" si="68"/>
        <v>1.9789461520684077</v>
      </c>
      <c r="M524" s="414">
        <f t="shared" si="69"/>
        <v>0.4353681534550497</v>
      </c>
      <c r="N524" s="545">
        <v>0.59141499690146671</v>
      </c>
      <c r="O524" s="546">
        <v>7.9228734538534726E-2</v>
      </c>
      <c r="P524" s="547">
        <f t="shared" si="67"/>
        <v>4.6320691245697578E-2</v>
      </c>
    </row>
    <row r="525" spans="1:16" s="87" customFormat="1" x14ac:dyDescent="0.35">
      <c r="A525" s="25">
        <v>36</v>
      </c>
      <c r="B525" s="574" t="s">
        <v>735</v>
      </c>
      <c r="C525" s="422">
        <v>156.4</v>
      </c>
      <c r="D525" s="422"/>
      <c r="E525" s="422"/>
      <c r="F525" s="412">
        <f t="shared" si="65"/>
        <v>156.4</v>
      </c>
      <c r="G525" s="135">
        <v>3</v>
      </c>
      <c r="H525" s="135"/>
      <c r="I525" s="135"/>
      <c r="J525" s="412">
        <f t="shared" si="62"/>
        <v>3</v>
      </c>
      <c r="K525" s="544">
        <f t="shared" si="66"/>
        <v>1.3866420152530623E-3</v>
      </c>
      <c r="L525" s="413">
        <f t="shared" si="68"/>
        <v>5.9368384562052228</v>
      </c>
      <c r="M525" s="414">
        <f t="shared" si="69"/>
        <v>1.306104460365149</v>
      </c>
      <c r="N525" s="545">
        <v>1.7742449907044</v>
      </c>
      <c r="O525" s="546">
        <v>0.23768620361560419</v>
      </c>
      <c r="P525" s="547">
        <f t="shared" si="67"/>
        <v>5.9174386898276067E-2</v>
      </c>
    </row>
    <row r="526" spans="1:16" s="87" customFormat="1" x14ac:dyDescent="0.35">
      <c r="A526" s="25">
        <v>37</v>
      </c>
      <c r="B526" s="574" t="s">
        <v>736</v>
      </c>
      <c r="C526" s="422">
        <v>59.6</v>
      </c>
      <c r="D526" s="422"/>
      <c r="E526" s="422"/>
      <c r="F526" s="412">
        <f t="shared" si="65"/>
        <v>59.6</v>
      </c>
      <c r="G526" s="135">
        <v>1</v>
      </c>
      <c r="H526" s="135"/>
      <c r="I526" s="135"/>
      <c r="J526" s="412">
        <f t="shared" ref="J526:J580" si="70">G526+H526+I526</f>
        <v>1</v>
      </c>
      <c r="K526" s="544">
        <f t="shared" si="66"/>
        <v>4.6221400508435407E-4</v>
      </c>
      <c r="L526" s="413">
        <f t="shared" si="68"/>
        <v>1.9789461520684077</v>
      </c>
      <c r="M526" s="414">
        <f t="shared" si="69"/>
        <v>0.4353681534550497</v>
      </c>
      <c r="N526" s="545">
        <v>0.59141499690146671</v>
      </c>
      <c r="O526" s="546">
        <v>7.9228734538534726E-2</v>
      </c>
      <c r="P526" s="547">
        <f t="shared" si="67"/>
        <v>5.1761040888648628E-2</v>
      </c>
    </row>
    <row r="527" spans="1:16" s="87" customFormat="1" x14ac:dyDescent="0.35">
      <c r="A527" s="25">
        <v>38</v>
      </c>
      <c r="B527" s="574" t="s">
        <v>737</v>
      </c>
      <c r="C527" s="422">
        <v>176</v>
      </c>
      <c r="D527" s="422"/>
      <c r="E527" s="422"/>
      <c r="F527" s="412">
        <f t="shared" ref="F527:F581" si="71">C527+D527+E527</f>
        <v>176</v>
      </c>
      <c r="G527" s="135">
        <v>5</v>
      </c>
      <c r="H527" s="135"/>
      <c r="I527" s="135"/>
      <c r="J527" s="412">
        <f t="shared" si="70"/>
        <v>5</v>
      </c>
      <c r="K527" s="544">
        <f t="shared" si="66"/>
        <v>2.3110700254217703E-3</v>
      </c>
      <c r="L527" s="413">
        <f t="shared" si="68"/>
        <v>9.8947307603420374</v>
      </c>
      <c r="M527" s="414">
        <f t="shared" si="69"/>
        <v>2.1768407672752481</v>
      </c>
      <c r="N527" s="545">
        <v>2.957074984507333</v>
      </c>
      <c r="O527" s="546">
        <v>0.39614367269267364</v>
      </c>
      <c r="P527" s="547">
        <f t="shared" si="67"/>
        <v>8.7640853322825521E-2</v>
      </c>
    </row>
    <row r="528" spans="1:16" s="87" customFormat="1" x14ac:dyDescent="0.35">
      <c r="A528" s="25">
        <v>39</v>
      </c>
      <c r="B528" s="574" t="s">
        <v>738</v>
      </c>
      <c r="C528" s="422">
        <v>149</v>
      </c>
      <c r="D528" s="422"/>
      <c r="E528" s="422"/>
      <c r="F528" s="412">
        <f t="shared" si="71"/>
        <v>149</v>
      </c>
      <c r="G528" s="135">
        <v>3</v>
      </c>
      <c r="H528" s="135"/>
      <c r="I528" s="135"/>
      <c r="J528" s="412">
        <f t="shared" si="70"/>
        <v>3</v>
      </c>
      <c r="K528" s="544">
        <f t="shared" si="66"/>
        <v>1.3866420152530623E-3</v>
      </c>
      <c r="L528" s="413">
        <f t="shared" si="68"/>
        <v>5.9368384562052228</v>
      </c>
      <c r="M528" s="414">
        <f t="shared" si="69"/>
        <v>1.306104460365149</v>
      </c>
      <c r="N528" s="545">
        <v>1.7742449907044</v>
      </c>
      <c r="O528" s="546">
        <v>0.23768620361560419</v>
      </c>
      <c r="P528" s="547">
        <f t="shared" si="67"/>
        <v>6.211324906637837E-2</v>
      </c>
    </row>
    <row r="529" spans="1:21" s="87" customFormat="1" x14ac:dyDescent="0.35">
      <c r="A529" s="25">
        <v>40</v>
      </c>
      <c r="B529" s="574" t="s">
        <v>739</v>
      </c>
      <c r="C529" s="422">
        <v>224.8</v>
      </c>
      <c r="D529" s="422"/>
      <c r="E529" s="422"/>
      <c r="F529" s="412">
        <f t="shared" si="71"/>
        <v>224.8</v>
      </c>
      <c r="G529" s="135">
        <v>5</v>
      </c>
      <c r="H529" s="135"/>
      <c r="I529" s="135"/>
      <c r="J529" s="412">
        <f t="shared" si="70"/>
        <v>5</v>
      </c>
      <c r="K529" s="544">
        <f t="shared" si="66"/>
        <v>2.3110700254217703E-3</v>
      </c>
      <c r="L529" s="413">
        <f t="shared" si="68"/>
        <v>9.8947307603420374</v>
      </c>
      <c r="M529" s="414">
        <f t="shared" si="69"/>
        <v>2.1768407672752481</v>
      </c>
      <c r="N529" s="545">
        <v>2.957074984507333</v>
      </c>
      <c r="O529" s="546">
        <v>0.39614367269267364</v>
      </c>
      <c r="P529" s="547">
        <f t="shared" si="67"/>
        <v>6.8615614701144537E-2</v>
      </c>
    </row>
    <row r="530" spans="1:21" s="87" customFormat="1" x14ac:dyDescent="0.35">
      <c r="A530" s="25">
        <v>41</v>
      </c>
      <c r="B530" s="574" t="s">
        <v>740</v>
      </c>
      <c r="C530" s="422">
        <v>243.4</v>
      </c>
      <c r="D530" s="422"/>
      <c r="E530" s="422"/>
      <c r="F530" s="412">
        <f t="shared" si="71"/>
        <v>243.4</v>
      </c>
      <c r="G530" s="135">
        <v>6</v>
      </c>
      <c r="H530" s="135"/>
      <c r="I530" s="135"/>
      <c r="J530" s="412">
        <f t="shared" si="70"/>
        <v>6</v>
      </c>
      <c r="K530" s="544">
        <f t="shared" si="66"/>
        <v>2.7732840305061245E-3</v>
      </c>
      <c r="L530" s="413">
        <f t="shared" si="68"/>
        <v>11.873676912410446</v>
      </c>
      <c r="M530" s="414">
        <f t="shared" si="69"/>
        <v>2.6122089207302981</v>
      </c>
      <c r="N530" s="545">
        <v>3.5484899814088</v>
      </c>
      <c r="O530" s="546">
        <v>0.47537240723120838</v>
      </c>
      <c r="P530" s="547">
        <f t="shared" si="67"/>
        <v>7.6046623754234807E-2</v>
      </c>
    </row>
    <row r="531" spans="1:21" s="87" customFormat="1" x14ac:dyDescent="0.35">
      <c r="A531" s="25">
        <v>42</v>
      </c>
      <c r="B531" s="574" t="s">
        <v>741</v>
      </c>
      <c r="C531" s="422">
        <v>169.9</v>
      </c>
      <c r="D531" s="422"/>
      <c r="E531" s="422"/>
      <c r="F531" s="412">
        <f t="shared" si="71"/>
        <v>169.9</v>
      </c>
      <c r="G531" s="135">
        <v>4</v>
      </c>
      <c r="H531" s="135"/>
      <c r="I531" s="135"/>
      <c r="J531" s="412">
        <f t="shared" si="70"/>
        <v>4</v>
      </c>
      <c r="K531" s="544">
        <f t="shared" si="66"/>
        <v>1.8488560203374163E-3</v>
      </c>
      <c r="L531" s="413">
        <f t="shared" si="68"/>
        <v>7.915784608273631</v>
      </c>
      <c r="M531" s="414">
        <f t="shared" si="69"/>
        <v>1.7414726138201988</v>
      </c>
      <c r="N531" s="545">
        <v>2.3656599876058668</v>
      </c>
      <c r="O531" s="546">
        <v>0.3169149381541389</v>
      </c>
      <c r="P531" s="547">
        <f t="shared" si="67"/>
        <v>7.2629971441164412E-2</v>
      </c>
    </row>
    <row r="532" spans="1:21" s="87" customFormat="1" x14ac:dyDescent="0.35">
      <c r="A532" s="25">
        <v>43</v>
      </c>
      <c r="B532" s="574" t="s">
        <v>742</v>
      </c>
      <c r="C532" s="422">
        <v>377.1</v>
      </c>
      <c r="D532" s="422"/>
      <c r="E532" s="422"/>
      <c r="F532" s="412">
        <f t="shared" si="71"/>
        <v>377.1</v>
      </c>
      <c r="G532" s="135">
        <v>8</v>
      </c>
      <c r="H532" s="135"/>
      <c r="I532" s="135"/>
      <c r="J532" s="412">
        <f t="shared" si="70"/>
        <v>8</v>
      </c>
      <c r="K532" s="544">
        <f t="shared" si="66"/>
        <v>3.6977120406748326E-3</v>
      </c>
      <c r="L532" s="413">
        <f t="shared" si="68"/>
        <v>15.831569216547262</v>
      </c>
      <c r="M532" s="414">
        <f t="shared" si="69"/>
        <v>3.4829452276403976</v>
      </c>
      <c r="N532" s="545">
        <v>4.7313199752117336</v>
      </c>
      <c r="O532" s="546">
        <v>0.63382987630827781</v>
      </c>
      <c r="P532" s="547">
        <f t="shared" si="67"/>
        <v>6.5445940853109688E-2</v>
      </c>
    </row>
    <row r="533" spans="1:21" s="87" customFormat="1" x14ac:dyDescent="0.35">
      <c r="A533" s="25">
        <v>44</v>
      </c>
      <c r="B533" s="574" t="s">
        <v>743</v>
      </c>
      <c r="C533" s="422">
        <v>87.1</v>
      </c>
      <c r="D533" s="422"/>
      <c r="E533" s="422"/>
      <c r="F533" s="412">
        <f t="shared" si="71"/>
        <v>87.1</v>
      </c>
      <c r="G533" s="135">
        <v>2</v>
      </c>
      <c r="H533" s="135"/>
      <c r="I533" s="135"/>
      <c r="J533" s="412">
        <f t="shared" si="70"/>
        <v>2</v>
      </c>
      <c r="K533" s="544">
        <f t="shared" si="66"/>
        <v>9.2442801016870814E-4</v>
      </c>
      <c r="L533" s="413">
        <f t="shared" si="68"/>
        <v>3.9578923041368155</v>
      </c>
      <c r="M533" s="414">
        <f t="shared" si="69"/>
        <v>0.8707363069100994</v>
      </c>
      <c r="N533" s="545">
        <v>1.1828299938029334</v>
      </c>
      <c r="O533" s="546">
        <v>0.15845746907706945</v>
      </c>
      <c r="P533" s="547">
        <f t="shared" si="67"/>
        <v>7.0837153546807322E-2</v>
      </c>
    </row>
    <row r="534" spans="1:21" s="87" customFormat="1" x14ac:dyDescent="0.35">
      <c r="A534" s="25">
        <v>45</v>
      </c>
      <c r="B534" s="574" t="s">
        <v>744</v>
      </c>
      <c r="C534" s="422">
        <v>348.2</v>
      </c>
      <c r="D534" s="422"/>
      <c r="E534" s="422"/>
      <c r="F534" s="412">
        <f t="shared" si="71"/>
        <v>348.2</v>
      </c>
      <c r="G534" s="135">
        <v>8</v>
      </c>
      <c r="H534" s="135"/>
      <c r="I534" s="135"/>
      <c r="J534" s="412">
        <f t="shared" si="70"/>
        <v>8</v>
      </c>
      <c r="K534" s="544">
        <f t="shared" si="66"/>
        <v>3.6977120406748326E-3</v>
      </c>
      <c r="L534" s="413">
        <f t="shared" si="68"/>
        <v>15.831569216547262</v>
      </c>
      <c r="M534" s="414">
        <f t="shared" si="69"/>
        <v>3.4829452276403976</v>
      </c>
      <c r="N534" s="545">
        <v>4.7313199752117336</v>
      </c>
      <c r="O534" s="546">
        <v>0.63382987630827781</v>
      </c>
      <c r="P534" s="547">
        <f t="shared" si="67"/>
        <v>7.0877841170900832E-2</v>
      </c>
    </row>
    <row r="535" spans="1:21" s="87" customFormat="1" x14ac:dyDescent="0.35">
      <c r="A535" s="25">
        <v>46</v>
      </c>
      <c r="B535" s="574" t="s">
        <v>745</v>
      </c>
      <c r="C535" s="422">
        <v>227.7</v>
      </c>
      <c r="D535" s="422"/>
      <c r="E535" s="422"/>
      <c r="F535" s="412">
        <f t="shared" si="71"/>
        <v>227.7</v>
      </c>
      <c r="G535" s="135">
        <v>7</v>
      </c>
      <c r="H535" s="135"/>
      <c r="I535" s="135"/>
      <c r="J535" s="412">
        <f t="shared" si="70"/>
        <v>7</v>
      </c>
      <c r="K535" s="544">
        <f t="shared" si="66"/>
        <v>3.2354980355904783E-3</v>
      </c>
      <c r="L535" s="413">
        <f t="shared" si="68"/>
        <v>13.852623064478854</v>
      </c>
      <c r="M535" s="414">
        <f t="shared" si="69"/>
        <v>3.0475770741853476</v>
      </c>
      <c r="N535" s="545">
        <v>4.139904978310267</v>
      </c>
      <c r="O535" s="546">
        <v>0.55460114176974307</v>
      </c>
      <c r="P535" s="547">
        <f t="shared" si="67"/>
        <v>9.4838411325183183E-2</v>
      </c>
    </row>
    <row r="536" spans="1:21" s="87" customFormat="1" x14ac:dyDescent="0.35">
      <c r="A536" s="25">
        <v>47</v>
      </c>
      <c r="B536" s="574" t="s">
        <v>746</v>
      </c>
      <c r="C536" s="422">
        <v>409.2</v>
      </c>
      <c r="D536" s="422"/>
      <c r="E536" s="422"/>
      <c r="F536" s="412">
        <f t="shared" si="71"/>
        <v>409.2</v>
      </c>
      <c r="G536" s="135">
        <v>8</v>
      </c>
      <c r="H536" s="135"/>
      <c r="I536" s="135"/>
      <c r="J536" s="412">
        <f t="shared" si="70"/>
        <v>8</v>
      </c>
      <c r="K536" s="544">
        <f t="shared" si="66"/>
        <v>3.6977120406748326E-3</v>
      </c>
      <c r="L536" s="413">
        <f t="shared" si="68"/>
        <v>15.831569216547262</v>
      </c>
      <c r="M536" s="414">
        <f t="shared" si="69"/>
        <v>3.4829452276403976</v>
      </c>
      <c r="N536" s="545">
        <v>4.7313199752117336</v>
      </c>
      <c r="O536" s="546">
        <v>0.63382987630827781</v>
      </c>
      <c r="P536" s="547">
        <f t="shared" si="67"/>
        <v>6.0311985082374557E-2</v>
      </c>
    </row>
    <row r="537" spans="1:21" s="87" customFormat="1" x14ac:dyDescent="0.35">
      <c r="A537" s="25">
        <v>48</v>
      </c>
      <c r="B537" s="574" t="s">
        <v>747</v>
      </c>
      <c r="C537" s="422">
        <v>177.6</v>
      </c>
      <c r="D537" s="422"/>
      <c r="E537" s="422"/>
      <c r="F537" s="412">
        <f t="shared" si="71"/>
        <v>177.6</v>
      </c>
      <c r="G537" s="135">
        <v>4</v>
      </c>
      <c r="H537" s="135"/>
      <c r="I537" s="135"/>
      <c r="J537" s="412">
        <f t="shared" si="70"/>
        <v>4</v>
      </c>
      <c r="K537" s="544">
        <f t="shared" si="66"/>
        <v>1.8488560203374163E-3</v>
      </c>
      <c r="L537" s="413">
        <f t="shared" si="68"/>
        <v>7.915784608273631</v>
      </c>
      <c r="M537" s="414">
        <f t="shared" si="69"/>
        <v>1.7414726138201988</v>
      </c>
      <c r="N537" s="545">
        <v>2.3656599876058668</v>
      </c>
      <c r="O537" s="546">
        <v>0.3169149381541389</v>
      </c>
      <c r="P537" s="547">
        <f t="shared" si="67"/>
        <v>6.9481036868546356E-2</v>
      </c>
    </row>
    <row r="538" spans="1:21" s="87" customFormat="1" x14ac:dyDescent="0.35">
      <c r="A538" s="25">
        <v>49</v>
      </c>
      <c r="B538" s="574" t="s">
        <v>748</v>
      </c>
      <c r="C538" s="422">
        <v>383.9</v>
      </c>
      <c r="D538" s="422"/>
      <c r="E538" s="422"/>
      <c r="F538" s="412">
        <f t="shared" si="71"/>
        <v>383.9</v>
      </c>
      <c r="G538" s="135">
        <v>8</v>
      </c>
      <c r="H538" s="135"/>
      <c r="I538" s="135"/>
      <c r="J538" s="412">
        <f t="shared" si="70"/>
        <v>8</v>
      </c>
      <c r="K538" s="544">
        <f t="shared" si="66"/>
        <v>3.6977120406748326E-3</v>
      </c>
      <c r="L538" s="413">
        <f t="shared" si="68"/>
        <v>15.831569216547262</v>
      </c>
      <c r="M538" s="414">
        <f t="shared" si="69"/>
        <v>3.4829452276403976</v>
      </c>
      <c r="N538" s="545">
        <v>4.7313199752117336</v>
      </c>
      <c r="O538" s="546">
        <v>0.63382987630827781</v>
      </c>
      <c r="P538" s="547">
        <f t="shared" si="67"/>
        <v>6.4286700431642793E-2</v>
      </c>
    </row>
    <row r="539" spans="1:21" s="87" customFormat="1" x14ac:dyDescent="0.35">
      <c r="A539" s="25">
        <v>50</v>
      </c>
      <c r="B539" s="574" t="s">
        <v>749</v>
      </c>
      <c r="C539" s="422">
        <v>123.2</v>
      </c>
      <c r="D539" s="422"/>
      <c r="E539" s="422"/>
      <c r="F539" s="412">
        <f t="shared" si="71"/>
        <v>123.2</v>
      </c>
      <c r="G539" s="135">
        <v>4</v>
      </c>
      <c r="H539" s="135"/>
      <c r="I539" s="135"/>
      <c r="J539" s="412">
        <f t="shared" si="70"/>
        <v>4</v>
      </c>
      <c r="K539" s="544">
        <f t="shared" si="66"/>
        <v>1.8488560203374163E-3</v>
      </c>
      <c r="L539" s="413">
        <f t="shared" si="68"/>
        <v>7.915784608273631</v>
      </c>
      <c r="M539" s="414">
        <f t="shared" si="69"/>
        <v>1.7414726138201988</v>
      </c>
      <c r="N539" s="545">
        <v>2.3656599876058668</v>
      </c>
      <c r="O539" s="546">
        <v>0.3169149381541389</v>
      </c>
      <c r="P539" s="547">
        <f t="shared" si="67"/>
        <v>0.10016097522608632</v>
      </c>
    </row>
    <row r="540" spans="1:21" s="87" customFormat="1" x14ac:dyDescent="0.35">
      <c r="A540" s="25">
        <v>51</v>
      </c>
      <c r="B540" s="574" t="s">
        <v>750</v>
      </c>
      <c r="C540" s="422">
        <v>423.7</v>
      </c>
      <c r="D540" s="422"/>
      <c r="E540" s="422"/>
      <c r="F540" s="412">
        <f t="shared" si="71"/>
        <v>423.7</v>
      </c>
      <c r="G540" s="135">
        <v>8</v>
      </c>
      <c r="H540" s="135"/>
      <c r="I540" s="135"/>
      <c r="J540" s="412">
        <f t="shared" si="70"/>
        <v>8</v>
      </c>
      <c r="K540" s="544">
        <f t="shared" si="66"/>
        <v>3.6977120406748326E-3</v>
      </c>
      <c r="L540" s="413">
        <f t="shared" si="68"/>
        <v>15.831569216547262</v>
      </c>
      <c r="M540" s="414">
        <f t="shared" si="69"/>
        <v>3.4829452276403976</v>
      </c>
      <c r="N540" s="545">
        <v>4.7313199752117336</v>
      </c>
      <c r="O540" s="546">
        <v>0.63382987630827781</v>
      </c>
      <c r="P540" s="547">
        <f t="shared" si="67"/>
        <v>5.8247968599734877E-2</v>
      </c>
    </row>
    <row r="541" spans="1:21" s="87" customFormat="1" x14ac:dyDescent="0.35">
      <c r="A541" s="25">
        <v>52</v>
      </c>
      <c r="B541" s="574" t="s">
        <v>751</v>
      </c>
      <c r="C541" s="422">
        <v>138.80000000000001</v>
      </c>
      <c r="D541" s="422"/>
      <c r="E541" s="422"/>
      <c r="F541" s="412">
        <f t="shared" si="71"/>
        <v>138.80000000000001</v>
      </c>
      <c r="G541" s="135">
        <v>5</v>
      </c>
      <c r="H541" s="135"/>
      <c r="I541" s="135"/>
      <c r="J541" s="412">
        <f t="shared" si="70"/>
        <v>5</v>
      </c>
      <c r="K541" s="544">
        <f t="shared" si="66"/>
        <v>2.3110700254217703E-3</v>
      </c>
      <c r="L541" s="413">
        <f t="shared" si="68"/>
        <v>9.8947307603420374</v>
      </c>
      <c r="M541" s="414">
        <f t="shared" si="69"/>
        <v>2.1768407672752481</v>
      </c>
      <c r="N541" s="545">
        <v>2.957074984507333</v>
      </c>
      <c r="O541" s="546">
        <v>0.39614367269267364</v>
      </c>
      <c r="P541" s="547">
        <f t="shared" si="67"/>
        <v>0.11112961228254532</v>
      </c>
      <c r="Q541" s="559">
        <v>0.7938716470028544</v>
      </c>
      <c r="R541" s="559">
        <v>0.99966546283976432</v>
      </c>
      <c r="S541" s="559">
        <v>0.23302568981921978</v>
      </c>
      <c r="T541" s="559">
        <v>0.28405831588962893</v>
      </c>
      <c r="U541" s="559">
        <v>3.0155495537696992E-2</v>
      </c>
    </row>
    <row r="542" spans="1:21" s="87" customFormat="1" x14ac:dyDescent="0.35">
      <c r="A542" s="25">
        <v>53</v>
      </c>
      <c r="B542" s="574" t="s">
        <v>753</v>
      </c>
      <c r="C542" s="422">
        <v>353.3</v>
      </c>
      <c r="D542" s="422"/>
      <c r="E542" s="422"/>
      <c r="F542" s="412">
        <f t="shared" si="71"/>
        <v>353.3</v>
      </c>
      <c r="G542" s="135">
        <v>8</v>
      </c>
      <c r="H542" s="135"/>
      <c r="I542" s="135"/>
      <c r="J542" s="412">
        <f t="shared" si="70"/>
        <v>8</v>
      </c>
      <c r="K542" s="544">
        <f t="shared" si="66"/>
        <v>3.6977120406748326E-3</v>
      </c>
      <c r="L542" s="413">
        <f t="shared" si="68"/>
        <v>15.831569216547262</v>
      </c>
      <c r="M542" s="414">
        <f t="shared" si="69"/>
        <v>3.4829452276403976</v>
      </c>
      <c r="N542" s="545">
        <v>4.7313199752117336</v>
      </c>
      <c r="O542" s="546">
        <v>0.63382987630827781</v>
      </c>
      <c r="P542" s="547">
        <f t="shared" si="67"/>
        <v>6.9854696562999335E-2</v>
      </c>
    </row>
    <row r="543" spans="1:21" s="87" customFormat="1" x14ac:dyDescent="0.35">
      <c r="A543" s="25">
        <v>54</v>
      </c>
      <c r="B543" s="574" t="s">
        <v>754</v>
      </c>
      <c r="C543" s="422">
        <v>354.5</v>
      </c>
      <c r="D543" s="422"/>
      <c r="E543" s="422"/>
      <c r="F543" s="412">
        <f t="shared" si="71"/>
        <v>354.5</v>
      </c>
      <c r="G543" s="135">
        <v>8</v>
      </c>
      <c r="H543" s="135"/>
      <c r="I543" s="135"/>
      <c r="J543" s="412">
        <f t="shared" si="70"/>
        <v>8</v>
      </c>
      <c r="K543" s="544">
        <f t="shared" si="66"/>
        <v>3.6977120406748326E-3</v>
      </c>
      <c r="L543" s="413">
        <f t="shared" si="68"/>
        <v>15.831569216547262</v>
      </c>
      <c r="M543" s="414">
        <f t="shared" si="69"/>
        <v>3.4829452276403976</v>
      </c>
      <c r="N543" s="545">
        <v>4.7313199752117336</v>
      </c>
      <c r="O543" s="546">
        <v>0.63382987630827781</v>
      </c>
      <c r="P543" s="547">
        <f t="shared" si="67"/>
        <v>6.9618234966735304E-2</v>
      </c>
    </row>
    <row r="544" spans="1:21" s="87" customFormat="1" x14ac:dyDescent="0.35">
      <c r="A544" s="25">
        <v>56</v>
      </c>
      <c r="B544" s="574" t="s">
        <v>756</v>
      </c>
      <c r="C544" s="422">
        <v>348.3</v>
      </c>
      <c r="D544" s="422"/>
      <c r="E544" s="422"/>
      <c r="F544" s="412">
        <f t="shared" si="71"/>
        <v>348.3</v>
      </c>
      <c r="G544" s="135">
        <v>8</v>
      </c>
      <c r="H544" s="135"/>
      <c r="I544" s="135"/>
      <c r="J544" s="412">
        <f t="shared" si="70"/>
        <v>8</v>
      </c>
      <c r="K544" s="544">
        <f t="shared" si="66"/>
        <v>3.6977120406748326E-3</v>
      </c>
      <c r="L544" s="413">
        <f t="shared" si="68"/>
        <v>15.831569216547262</v>
      </c>
      <c r="M544" s="414">
        <f t="shared" si="69"/>
        <v>3.4829452276403976</v>
      </c>
      <c r="N544" s="545">
        <v>4.7313199752117336</v>
      </c>
      <c r="O544" s="546">
        <v>0.63382987630827781</v>
      </c>
      <c r="P544" s="547">
        <f t="shared" si="67"/>
        <v>7.0857491517966317E-2</v>
      </c>
    </row>
    <row r="545" spans="1:16" s="87" customFormat="1" x14ac:dyDescent="0.35">
      <c r="A545" s="25">
        <v>57</v>
      </c>
      <c r="B545" s="574" t="s">
        <v>757</v>
      </c>
      <c r="C545" s="422">
        <v>73.400000000000006</v>
      </c>
      <c r="D545" s="422"/>
      <c r="E545" s="422"/>
      <c r="F545" s="412">
        <f t="shared" si="71"/>
        <v>73.400000000000006</v>
      </c>
      <c r="G545" s="135">
        <v>2</v>
      </c>
      <c r="H545" s="135"/>
      <c r="I545" s="135"/>
      <c r="J545" s="412">
        <f t="shared" si="70"/>
        <v>2</v>
      </c>
      <c r="K545" s="544">
        <f t="shared" si="66"/>
        <v>9.2442801016870814E-4</v>
      </c>
      <c r="L545" s="413">
        <f t="shared" si="68"/>
        <v>3.9578923041368155</v>
      </c>
      <c r="M545" s="414">
        <f t="shared" si="69"/>
        <v>0.8707363069100994</v>
      </c>
      <c r="N545" s="545">
        <v>1.1828299938029334</v>
      </c>
      <c r="O545" s="546">
        <v>0.22315775451950526</v>
      </c>
      <c r="P545" s="547">
        <f t="shared" si="67"/>
        <v>8.4940277375604251E-2</v>
      </c>
    </row>
    <row r="546" spans="1:16" s="87" customFormat="1" x14ac:dyDescent="0.35">
      <c r="A546" s="25">
        <v>58</v>
      </c>
      <c r="B546" s="574" t="s">
        <v>758</v>
      </c>
      <c r="C546" s="422">
        <v>117.2</v>
      </c>
      <c r="D546" s="422"/>
      <c r="E546" s="422"/>
      <c r="F546" s="412">
        <f t="shared" si="71"/>
        <v>117.2</v>
      </c>
      <c r="G546" s="135">
        <v>2</v>
      </c>
      <c r="H546" s="135"/>
      <c r="I546" s="135"/>
      <c r="J546" s="412">
        <f t="shared" si="70"/>
        <v>2</v>
      </c>
      <c r="K546" s="544">
        <f t="shared" si="66"/>
        <v>9.2442801016870814E-4</v>
      </c>
      <c r="L546" s="413">
        <f t="shared" si="68"/>
        <v>3.9578923041368155</v>
      </c>
      <c r="M546" s="414">
        <f t="shared" si="69"/>
        <v>0.8707363069100994</v>
      </c>
      <c r="N546" s="545">
        <v>1.1828299938029334</v>
      </c>
      <c r="O546" s="546">
        <v>0.15845746907706945</v>
      </c>
      <c r="P546" s="547">
        <f t="shared" si="67"/>
        <v>5.2644335101765499E-2</v>
      </c>
    </row>
    <row r="547" spans="1:16" s="87" customFormat="1" x14ac:dyDescent="0.35">
      <c r="A547" s="25">
        <v>59</v>
      </c>
      <c r="B547" s="574" t="s">
        <v>759</v>
      </c>
      <c r="C547" s="422">
        <v>200.1</v>
      </c>
      <c r="D547" s="422"/>
      <c r="E547" s="422"/>
      <c r="F547" s="412">
        <f t="shared" si="71"/>
        <v>200.1</v>
      </c>
      <c r="G547" s="135">
        <v>6</v>
      </c>
      <c r="H547" s="135"/>
      <c r="I547" s="135"/>
      <c r="J547" s="412">
        <f t="shared" si="70"/>
        <v>6</v>
      </c>
      <c r="K547" s="544">
        <f t="shared" si="66"/>
        <v>2.7732840305061245E-3</v>
      </c>
      <c r="L547" s="413">
        <f t="shared" si="68"/>
        <v>11.873676912410446</v>
      </c>
      <c r="M547" s="414">
        <f t="shared" si="69"/>
        <v>2.6122089207302981</v>
      </c>
      <c r="N547" s="545">
        <v>3.5484899814088</v>
      </c>
      <c r="O547" s="546">
        <v>0.47537240723120838</v>
      </c>
      <c r="P547" s="547">
        <f t="shared" si="67"/>
        <v>9.250248986397179E-2</v>
      </c>
    </row>
    <row r="548" spans="1:16" s="87" customFormat="1" x14ac:dyDescent="0.35">
      <c r="A548" s="25">
        <v>60</v>
      </c>
      <c r="B548" s="574" t="s">
        <v>760</v>
      </c>
      <c r="C548" s="422">
        <v>79.099999999999994</v>
      </c>
      <c r="D548" s="422"/>
      <c r="E548" s="422"/>
      <c r="F548" s="412">
        <f t="shared" si="71"/>
        <v>79.099999999999994</v>
      </c>
      <c r="G548" s="135">
        <v>2</v>
      </c>
      <c r="H548" s="135"/>
      <c r="I548" s="135"/>
      <c r="J548" s="412">
        <f t="shared" si="70"/>
        <v>2</v>
      </c>
      <c r="K548" s="544">
        <f t="shared" si="66"/>
        <v>9.2442801016870814E-4</v>
      </c>
      <c r="L548" s="413">
        <f t="shared" si="68"/>
        <v>3.9578923041368155</v>
      </c>
      <c r="M548" s="414">
        <f t="shared" si="69"/>
        <v>0.8707363069100994</v>
      </c>
      <c r="N548" s="545">
        <v>1.1828299938029334</v>
      </c>
      <c r="O548" s="546">
        <v>0.15845746907706945</v>
      </c>
      <c r="P548" s="547">
        <f t="shared" si="67"/>
        <v>7.8001467432704391E-2</v>
      </c>
    </row>
    <row r="549" spans="1:16" s="87" customFormat="1" x14ac:dyDescent="0.35">
      <c r="A549" s="25">
        <v>61</v>
      </c>
      <c r="B549" s="574" t="s">
        <v>761</v>
      </c>
      <c r="C549" s="422">
        <v>2958.8</v>
      </c>
      <c r="D549" s="422">
        <v>298.39999999999998</v>
      </c>
      <c r="E549" s="422"/>
      <c r="F549" s="412">
        <f t="shared" si="71"/>
        <v>3257.2000000000003</v>
      </c>
      <c r="G549" s="135">
        <v>44</v>
      </c>
      <c r="H549" s="135">
        <v>2</v>
      </c>
      <c r="I549" s="135"/>
      <c r="J549" s="412">
        <f t="shared" si="70"/>
        <v>46</v>
      </c>
      <c r="K549" s="544">
        <f t="shared" si="66"/>
        <v>2.1261844233880289E-2</v>
      </c>
      <c r="L549" s="413">
        <f t="shared" si="68"/>
        <v>91.031522995146759</v>
      </c>
      <c r="M549" s="414">
        <f t="shared" si="69"/>
        <v>20.026935058932288</v>
      </c>
      <c r="N549" s="545">
        <v>27.205089857467463</v>
      </c>
      <c r="O549" s="546">
        <v>3.6445217887725976</v>
      </c>
      <c r="P549" s="547">
        <f t="shared" si="67"/>
        <v>4.3567502671103743E-2</v>
      </c>
    </row>
    <row r="550" spans="1:16" s="87" customFormat="1" x14ac:dyDescent="0.35">
      <c r="A550" s="25">
        <v>62</v>
      </c>
      <c r="B550" s="574" t="s">
        <v>762</v>
      </c>
      <c r="C550" s="422">
        <v>4789.17</v>
      </c>
      <c r="D550" s="422"/>
      <c r="E550" s="422"/>
      <c r="F550" s="412">
        <f t="shared" si="71"/>
        <v>4789.17</v>
      </c>
      <c r="G550" s="135">
        <v>80</v>
      </c>
      <c r="H550" s="135"/>
      <c r="I550" s="135"/>
      <c r="J550" s="412">
        <f t="shared" si="70"/>
        <v>80</v>
      </c>
      <c r="K550" s="544">
        <f t="shared" si="66"/>
        <v>3.6977120406748325E-2</v>
      </c>
      <c r="L550" s="413">
        <f t="shared" si="68"/>
        <v>158.3156921654726</v>
      </c>
      <c r="M550" s="414">
        <f t="shared" si="69"/>
        <v>34.82945227640397</v>
      </c>
      <c r="N550" s="545">
        <v>47.313199752117328</v>
      </c>
      <c r="O550" s="546">
        <v>6.3382987630827783</v>
      </c>
      <c r="P550" s="547">
        <f t="shared" si="67"/>
        <v>5.1532236892212362E-2</v>
      </c>
    </row>
    <row r="551" spans="1:16" s="87" customFormat="1" x14ac:dyDescent="0.35">
      <c r="A551" s="25">
        <v>63</v>
      </c>
      <c r="B551" s="574" t="s">
        <v>763</v>
      </c>
      <c r="C551" s="422">
        <v>6299.44</v>
      </c>
      <c r="D551" s="422">
        <v>16.920000000000002</v>
      </c>
      <c r="E551" s="422"/>
      <c r="F551" s="412">
        <f t="shared" si="71"/>
        <v>6316.36</v>
      </c>
      <c r="G551" s="135">
        <v>123</v>
      </c>
      <c r="H551" s="135">
        <v>1</v>
      </c>
      <c r="I551" s="135"/>
      <c r="J551" s="412">
        <f t="shared" si="70"/>
        <v>124</v>
      </c>
      <c r="K551" s="544">
        <f t="shared" si="66"/>
        <v>5.7314536630459906E-2</v>
      </c>
      <c r="L551" s="413">
        <f t="shared" si="68"/>
        <v>245.38932285648255</v>
      </c>
      <c r="M551" s="414">
        <f t="shared" si="69"/>
        <v>53.985651028426162</v>
      </c>
      <c r="N551" s="545">
        <v>73.335459615781858</v>
      </c>
      <c r="O551" s="546">
        <v>9.8243630827783051</v>
      </c>
      <c r="P551" s="547">
        <f t="shared" si="67"/>
        <v>6.0562538643058487E-2</v>
      </c>
    </row>
    <row r="552" spans="1:16" s="87" customFormat="1" x14ac:dyDescent="0.35">
      <c r="A552" s="25">
        <v>64</v>
      </c>
      <c r="B552" s="574" t="s">
        <v>764</v>
      </c>
      <c r="C552" s="422">
        <v>4812.1099999999997</v>
      </c>
      <c r="D552" s="422"/>
      <c r="E552" s="422"/>
      <c r="F552" s="412">
        <f t="shared" si="71"/>
        <v>4812.1099999999997</v>
      </c>
      <c r="G552" s="135">
        <v>80</v>
      </c>
      <c r="H552" s="135"/>
      <c r="I552" s="135"/>
      <c r="J552" s="412">
        <f t="shared" si="70"/>
        <v>80</v>
      </c>
      <c r="K552" s="544">
        <f t="shared" si="66"/>
        <v>3.6977120406748325E-2</v>
      </c>
      <c r="L552" s="413">
        <f t="shared" si="68"/>
        <v>158.3156921654726</v>
      </c>
      <c r="M552" s="414">
        <f t="shared" si="69"/>
        <v>34.82945227640397</v>
      </c>
      <c r="N552" s="545">
        <v>47.313199752117328</v>
      </c>
      <c r="O552" s="546">
        <v>6.3382987630827783</v>
      </c>
      <c r="P552" s="547">
        <f t="shared" si="67"/>
        <v>5.1286575526552115E-2</v>
      </c>
    </row>
    <row r="553" spans="1:16" s="87" customFormat="1" x14ac:dyDescent="0.35">
      <c r="A553" s="25">
        <v>65</v>
      </c>
      <c r="B553" s="574" t="s">
        <v>765</v>
      </c>
      <c r="C553" s="422">
        <v>11145.01</v>
      </c>
      <c r="D553" s="422"/>
      <c r="E553" s="422"/>
      <c r="F553" s="412">
        <f t="shared" si="71"/>
        <v>11145.01</v>
      </c>
      <c r="G553" s="135">
        <v>232</v>
      </c>
      <c r="H553" s="135"/>
      <c r="I553" s="135"/>
      <c r="J553" s="412">
        <f t="shared" si="70"/>
        <v>232</v>
      </c>
      <c r="K553" s="544">
        <f t="shared" si="66"/>
        <v>0.10723364917957015</v>
      </c>
      <c r="L553" s="413">
        <f t="shared" si="68"/>
        <v>459.1155072798706</v>
      </c>
      <c r="M553" s="414">
        <f t="shared" si="69"/>
        <v>101.00541160157154</v>
      </c>
      <c r="N553" s="545">
        <v>137.20827928114025</v>
      </c>
      <c r="O553" s="546">
        <v>18.381066412940058</v>
      </c>
      <c r="P553" s="547">
        <f t="shared" si="67"/>
        <v>6.4218001112203785E-2</v>
      </c>
    </row>
    <row r="554" spans="1:16" s="87" customFormat="1" x14ac:dyDescent="0.35">
      <c r="A554" s="25">
        <v>66</v>
      </c>
      <c r="B554" s="574" t="s">
        <v>766</v>
      </c>
      <c r="C554" s="422">
        <v>74.5</v>
      </c>
      <c r="D554" s="422"/>
      <c r="E554" s="422"/>
      <c r="F554" s="412">
        <f t="shared" si="71"/>
        <v>74.5</v>
      </c>
      <c r="G554" s="135">
        <v>2</v>
      </c>
      <c r="H554" s="135"/>
      <c r="I554" s="135"/>
      <c r="J554" s="412">
        <f t="shared" si="70"/>
        <v>2</v>
      </c>
      <c r="K554" s="544">
        <f t="shared" si="66"/>
        <v>9.2442801016870814E-4</v>
      </c>
      <c r="L554" s="413">
        <f t="shared" si="68"/>
        <v>3.9578923041368155</v>
      </c>
      <c r="M554" s="414">
        <f t="shared" si="69"/>
        <v>0.8707363069100994</v>
      </c>
      <c r="N554" s="545">
        <v>1.1828299938029334</v>
      </c>
      <c r="O554" s="546">
        <v>0.15845746907706945</v>
      </c>
      <c r="P554" s="547">
        <f t="shared" si="67"/>
        <v>8.2817665421837813E-2</v>
      </c>
    </row>
    <row r="555" spans="1:16" s="87" customFormat="1" x14ac:dyDescent="0.35">
      <c r="A555" s="25">
        <v>67</v>
      </c>
      <c r="B555" s="574" t="s">
        <v>767</v>
      </c>
      <c r="C555" s="422">
        <v>227.9</v>
      </c>
      <c r="D555" s="422"/>
      <c r="E555" s="422"/>
      <c r="F555" s="412">
        <f t="shared" si="71"/>
        <v>227.9</v>
      </c>
      <c r="G555" s="135">
        <v>6</v>
      </c>
      <c r="H555" s="135"/>
      <c r="I555" s="135"/>
      <c r="J555" s="412">
        <f t="shared" si="70"/>
        <v>6</v>
      </c>
      <c r="K555" s="544">
        <f t="shared" si="66"/>
        <v>2.7732840305061245E-3</v>
      </c>
      <c r="L555" s="413">
        <f t="shared" si="68"/>
        <v>11.873676912410446</v>
      </c>
      <c r="M555" s="414">
        <f t="shared" si="69"/>
        <v>2.6122089207302981</v>
      </c>
      <c r="N555" s="545">
        <v>3.5484899814088</v>
      </c>
      <c r="O555" s="546">
        <v>0.47537240723120838</v>
      </c>
      <c r="P555" s="547">
        <f t="shared" si="67"/>
        <v>8.1218728485216121E-2</v>
      </c>
    </row>
    <row r="556" spans="1:16" s="87" customFormat="1" x14ac:dyDescent="0.35">
      <c r="A556" s="25">
        <v>68</v>
      </c>
      <c r="B556" s="574" t="s">
        <v>768</v>
      </c>
      <c r="C556" s="422">
        <v>374.6</v>
      </c>
      <c r="D556" s="422"/>
      <c r="E556" s="422"/>
      <c r="F556" s="412">
        <f t="shared" si="71"/>
        <v>374.6</v>
      </c>
      <c r="G556" s="135">
        <v>8</v>
      </c>
      <c r="H556" s="135"/>
      <c r="I556" s="135"/>
      <c r="J556" s="412">
        <f t="shared" si="70"/>
        <v>8</v>
      </c>
      <c r="K556" s="544">
        <f t="shared" si="66"/>
        <v>3.6977120406748326E-3</v>
      </c>
      <c r="L556" s="413">
        <f t="shared" si="68"/>
        <v>15.831569216547262</v>
      </c>
      <c r="M556" s="414">
        <f t="shared" si="69"/>
        <v>3.4829452276403976</v>
      </c>
      <c r="N556" s="545">
        <v>4.7313199752117336</v>
      </c>
      <c r="O556" s="546">
        <v>0.63382987630827781</v>
      </c>
      <c r="P556" s="547">
        <f t="shared" si="67"/>
        <v>6.5882713015770603E-2</v>
      </c>
    </row>
    <row r="557" spans="1:16" s="87" customFormat="1" x14ac:dyDescent="0.35">
      <c r="A557" s="25">
        <v>69</v>
      </c>
      <c r="B557" s="585" t="s">
        <v>1451</v>
      </c>
      <c r="C557" s="422">
        <v>707.9</v>
      </c>
      <c r="D557" s="422"/>
      <c r="E557" s="422">
        <v>30.5</v>
      </c>
      <c r="F557" s="412">
        <f t="shared" si="71"/>
        <v>738.4</v>
      </c>
      <c r="G557" s="135">
        <v>20</v>
      </c>
      <c r="H557" s="135"/>
      <c r="I557" s="135">
        <v>1</v>
      </c>
      <c r="J557" s="412">
        <f t="shared" si="70"/>
        <v>21</v>
      </c>
      <c r="K557" s="544">
        <f t="shared" si="66"/>
        <v>9.706494106771435E-3</v>
      </c>
      <c r="L557" s="413">
        <f t="shared" si="68"/>
        <v>41.557869193436559</v>
      </c>
      <c r="M557" s="414">
        <f t="shared" si="69"/>
        <v>9.1427312225560424</v>
      </c>
      <c r="N557" s="545">
        <v>12.4197149349308</v>
      </c>
      <c r="O557" s="546">
        <v>1.6638034253092293</v>
      </c>
      <c r="P557" s="547">
        <f t="shared" si="67"/>
        <v>8.7735805493272798E-2</v>
      </c>
    </row>
    <row r="558" spans="1:16" s="87" customFormat="1" x14ac:dyDescent="0.35">
      <c r="A558" s="25">
        <v>70</v>
      </c>
      <c r="B558" s="585" t="s">
        <v>1452</v>
      </c>
      <c r="C558" s="422">
        <v>331.5</v>
      </c>
      <c r="D558" s="422"/>
      <c r="E558" s="422">
        <v>110.8</v>
      </c>
      <c r="F558" s="412">
        <f t="shared" si="71"/>
        <v>442.3</v>
      </c>
      <c r="G558" s="135">
        <v>11</v>
      </c>
      <c r="H558" s="135"/>
      <c r="I558" s="135">
        <v>1</v>
      </c>
      <c r="J558" s="412">
        <f t="shared" si="70"/>
        <v>12</v>
      </c>
      <c r="K558" s="544">
        <f t="shared" ref="K558:K621" si="72">2/4327*J558</f>
        <v>5.5465680610122491E-3</v>
      </c>
      <c r="L558" s="413">
        <f t="shared" si="68"/>
        <v>23.747353824820891</v>
      </c>
      <c r="M558" s="414">
        <f t="shared" si="69"/>
        <v>5.2244178414605962</v>
      </c>
      <c r="N558" s="545">
        <v>7.0969799628176</v>
      </c>
      <c r="O558" s="546">
        <v>0.95074481446241677</v>
      </c>
      <c r="P558" s="547">
        <f t="shared" si="67"/>
        <v>8.3697708441242386E-2</v>
      </c>
    </row>
    <row r="559" spans="1:16" s="87" customFormat="1" x14ac:dyDescent="0.35">
      <c r="A559" s="25">
        <v>71</v>
      </c>
      <c r="B559" s="585" t="s">
        <v>1453</v>
      </c>
      <c r="C559" s="422">
        <v>939</v>
      </c>
      <c r="D559" s="422"/>
      <c r="E559" s="422">
        <v>104.4</v>
      </c>
      <c r="F559" s="412">
        <f t="shared" si="71"/>
        <v>1043.4000000000001</v>
      </c>
      <c r="G559" s="135">
        <v>21</v>
      </c>
      <c r="H559" s="135"/>
      <c r="I559" s="135">
        <v>2</v>
      </c>
      <c r="J559" s="412">
        <f t="shared" si="70"/>
        <v>23</v>
      </c>
      <c r="K559" s="544">
        <f t="shared" si="72"/>
        <v>1.0630922116940144E-2</v>
      </c>
      <c r="L559" s="413">
        <f t="shared" si="68"/>
        <v>45.515761497573379</v>
      </c>
      <c r="M559" s="414">
        <f t="shared" si="69"/>
        <v>10.013467529466144</v>
      </c>
      <c r="N559" s="545">
        <v>13.602544928733732</v>
      </c>
      <c r="O559" s="546">
        <v>1.8222608943862988</v>
      </c>
      <c r="P559" s="547">
        <f t="shared" si="67"/>
        <v>6.8002716935173041E-2</v>
      </c>
    </row>
    <row r="560" spans="1:16" s="87" customFormat="1" x14ac:dyDescent="0.35">
      <c r="A560" s="25">
        <v>72</v>
      </c>
      <c r="B560" s="585" t="s">
        <v>1454</v>
      </c>
      <c r="C560" s="422">
        <v>434.3</v>
      </c>
      <c r="D560" s="422"/>
      <c r="E560" s="422">
        <v>39.299999999999997</v>
      </c>
      <c r="F560" s="412">
        <f t="shared" si="71"/>
        <v>473.6</v>
      </c>
      <c r="G560" s="135">
        <v>12</v>
      </c>
      <c r="H560" s="135"/>
      <c r="I560" s="135">
        <v>1</v>
      </c>
      <c r="J560" s="412">
        <f t="shared" si="70"/>
        <v>13</v>
      </c>
      <c r="K560" s="544">
        <f t="shared" si="72"/>
        <v>6.0087820660966029E-3</v>
      </c>
      <c r="L560" s="413">
        <f t="shared" si="68"/>
        <v>25.726299976889297</v>
      </c>
      <c r="M560" s="414">
        <f t="shared" si="69"/>
        <v>5.6597859949156453</v>
      </c>
      <c r="N560" s="545">
        <v>7.6883949597190666</v>
      </c>
      <c r="O560" s="546">
        <v>1.0299735490009516</v>
      </c>
      <c r="P560" s="547">
        <f t="shared" si="67"/>
        <v>8.4680013683540875E-2</v>
      </c>
    </row>
    <row r="561" spans="1:16" s="87" customFormat="1" x14ac:dyDescent="0.35">
      <c r="A561" s="25">
        <v>73</v>
      </c>
      <c r="B561" s="585" t="s">
        <v>1455</v>
      </c>
      <c r="C561" s="422">
        <v>345.2</v>
      </c>
      <c r="D561" s="422"/>
      <c r="E561" s="422"/>
      <c r="F561" s="412">
        <f t="shared" si="71"/>
        <v>345.2</v>
      </c>
      <c r="G561" s="135">
        <v>9</v>
      </c>
      <c r="H561" s="135"/>
      <c r="I561" s="135"/>
      <c r="J561" s="412">
        <f t="shared" si="70"/>
        <v>9</v>
      </c>
      <c r="K561" s="544">
        <f t="shared" si="72"/>
        <v>4.1599260457591868E-3</v>
      </c>
      <c r="L561" s="413">
        <f t="shared" si="68"/>
        <v>17.810515368615668</v>
      </c>
      <c r="M561" s="414">
        <f t="shared" si="69"/>
        <v>3.9183133810954471</v>
      </c>
      <c r="N561" s="545">
        <v>5.3227349721131993</v>
      </c>
      <c r="O561" s="546">
        <v>0.71305861084681255</v>
      </c>
      <c r="P561" s="547">
        <f t="shared" si="67"/>
        <v>8.0430539781781954E-2</v>
      </c>
    </row>
    <row r="562" spans="1:16" s="87" customFormat="1" x14ac:dyDescent="0.35">
      <c r="A562" s="25">
        <v>74</v>
      </c>
      <c r="B562" s="585" t="s">
        <v>1456</v>
      </c>
      <c r="C562" s="422">
        <v>864.9</v>
      </c>
      <c r="D562" s="422"/>
      <c r="E562" s="422"/>
      <c r="F562" s="412">
        <f t="shared" si="71"/>
        <v>864.9</v>
      </c>
      <c r="G562" s="135">
        <v>21</v>
      </c>
      <c r="H562" s="135"/>
      <c r="I562" s="135"/>
      <c r="J562" s="412">
        <f t="shared" si="70"/>
        <v>21</v>
      </c>
      <c r="K562" s="544">
        <f t="shared" si="72"/>
        <v>9.706494106771435E-3</v>
      </c>
      <c r="L562" s="413">
        <f t="shared" si="68"/>
        <v>41.557869193436559</v>
      </c>
      <c r="M562" s="414">
        <f t="shared" si="69"/>
        <v>9.1427312225560424</v>
      </c>
      <c r="N562" s="545">
        <v>12.4197149349308</v>
      </c>
      <c r="O562" s="546">
        <v>1.6638034253092293</v>
      </c>
      <c r="P562" s="547">
        <f t="shared" si="67"/>
        <v>7.4903594376497434E-2</v>
      </c>
    </row>
    <row r="563" spans="1:16" s="87" customFormat="1" x14ac:dyDescent="0.35">
      <c r="A563" s="25">
        <v>75</v>
      </c>
      <c r="B563" s="585" t="s">
        <v>1457</v>
      </c>
      <c r="C563" s="422">
        <v>1116.9000000000001</v>
      </c>
      <c r="D563" s="422"/>
      <c r="E563" s="422"/>
      <c r="F563" s="412">
        <f t="shared" si="71"/>
        <v>1116.9000000000001</v>
      </c>
      <c r="G563" s="135">
        <v>32</v>
      </c>
      <c r="H563" s="135"/>
      <c r="I563" s="135"/>
      <c r="J563" s="412">
        <f t="shared" si="70"/>
        <v>32</v>
      </c>
      <c r="K563" s="544">
        <f t="shared" si="72"/>
        <v>1.479084816269933E-2</v>
      </c>
      <c r="L563" s="413">
        <f t="shared" si="68"/>
        <v>63.326276866189048</v>
      </c>
      <c r="M563" s="414">
        <f t="shared" si="69"/>
        <v>13.93178091056159</v>
      </c>
      <c r="N563" s="545">
        <v>18.925279900846935</v>
      </c>
      <c r="O563" s="546">
        <v>2.5353195052331112</v>
      </c>
      <c r="P563" s="547">
        <f t="shared" si="67"/>
        <v>8.838629884755185E-2</v>
      </c>
    </row>
    <row r="564" spans="1:16" s="87" customFormat="1" x14ac:dyDescent="0.35">
      <c r="A564" s="25">
        <v>76</v>
      </c>
      <c r="B564" s="585" t="s">
        <v>1458</v>
      </c>
      <c r="C564" s="422">
        <v>473</v>
      </c>
      <c r="D564" s="422"/>
      <c r="E564" s="422">
        <v>33.200000000000003</v>
      </c>
      <c r="F564" s="412">
        <f t="shared" si="71"/>
        <v>506.2</v>
      </c>
      <c r="G564" s="135">
        <v>15</v>
      </c>
      <c r="H564" s="135"/>
      <c r="I564" s="135">
        <v>1</v>
      </c>
      <c r="J564" s="412">
        <f t="shared" si="70"/>
        <v>16</v>
      </c>
      <c r="K564" s="544">
        <f t="shared" si="72"/>
        <v>7.3954240813496651E-3</v>
      </c>
      <c r="L564" s="413">
        <f t="shared" si="68"/>
        <v>31.663138433094524</v>
      </c>
      <c r="M564" s="414">
        <f t="shared" si="69"/>
        <v>6.9658904552807952</v>
      </c>
      <c r="N564" s="545">
        <v>9.4626399504234673</v>
      </c>
      <c r="O564" s="546">
        <v>1.2676597526165556</v>
      </c>
      <c r="P564" s="547">
        <f t="shared" si="67"/>
        <v>9.7509538900464904E-2</v>
      </c>
    </row>
    <row r="565" spans="1:16" s="87" customFormat="1" x14ac:dyDescent="0.35">
      <c r="A565" s="25">
        <v>77</v>
      </c>
      <c r="B565" s="585" t="s">
        <v>1459</v>
      </c>
      <c r="C565" s="422">
        <v>369.5</v>
      </c>
      <c r="D565" s="422"/>
      <c r="E565" s="422"/>
      <c r="F565" s="412">
        <f t="shared" si="71"/>
        <v>369.5</v>
      </c>
      <c r="G565" s="135">
        <v>7</v>
      </c>
      <c r="H565" s="135"/>
      <c r="I565" s="135"/>
      <c r="J565" s="412">
        <f t="shared" si="70"/>
        <v>7</v>
      </c>
      <c r="K565" s="544">
        <f t="shared" si="72"/>
        <v>3.2354980355904783E-3</v>
      </c>
      <c r="L565" s="413">
        <f t="shared" si="68"/>
        <v>13.852623064478854</v>
      </c>
      <c r="M565" s="414">
        <f t="shared" si="69"/>
        <v>3.0475770741853476</v>
      </c>
      <c r="N565" s="545">
        <v>4.139904978310267</v>
      </c>
      <c r="O565" s="546">
        <v>0.55460114176974307</v>
      </c>
      <c r="P565" s="547">
        <f t="shared" si="67"/>
        <v>5.8443048061554023E-2</v>
      </c>
    </row>
    <row r="566" spans="1:16" s="87" customFormat="1" x14ac:dyDescent="0.35">
      <c r="A566" s="25">
        <v>78</v>
      </c>
      <c r="B566" s="585" t="s">
        <v>1460</v>
      </c>
      <c r="C566" s="422">
        <v>510.1</v>
      </c>
      <c r="D566" s="422"/>
      <c r="E566" s="422"/>
      <c r="F566" s="412">
        <f t="shared" si="71"/>
        <v>510.1</v>
      </c>
      <c r="G566" s="135">
        <v>14</v>
      </c>
      <c r="H566" s="135"/>
      <c r="I566" s="135"/>
      <c r="J566" s="412">
        <f t="shared" si="70"/>
        <v>14</v>
      </c>
      <c r="K566" s="544">
        <f t="shared" si="72"/>
        <v>6.4709960711809567E-3</v>
      </c>
      <c r="L566" s="413">
        <f t="shared" si="68"/>
        <v>27.705246128957707</v>
      </c>
      <c r="M566" s="414">
        <f t="shared" si="69"/>
        <v>6.0951541483706952</v>
      </c>
      <c r="N566" s="545">
        <v>8.2798099566205341</v>
      </c>
      <c r="O566" s="546">
        <v>1.1092022835394861</v>
      </c>
      <c r="P566" s="547">
        <f t="shared" ref="P566:P627" si="73">(L566+M566+N566+O566)/F566</f>
        <v>8.4668520912543455E-2</v>
      </c>
    </row>
    <row r="567" spans="1:16" s="87" customFormat="1" x14ac:dyDescent="0.35">
      <c r="A567" s="25">
        <v>80</v>
      </c>
      <c r="B567" s="585" t="s">
        <v>1462</v>
      </c>
      <c r="C567" s="422">
        <v>488.2</v>
      </c>
      <c r="D567" s="422"/>
      <c r="E567" s="422"/>
      <c r="F567" s="412">
        <f t="shared" si="71"/>
        <v>488.2</v>
      </c>
      <c r="G567" s="135">
        <v>11</v>
      </c>
      <c r="H567" s="135"/>
      <c r="I567" s="135"/>
      <c r="J567" s="412">
        <f t="shared" si="70"/>
        <v>11</v>
      </c>
      <c r="K567" s="544">
        <f t="shared" si="72"/>
        <v>5.0843540559278944E-3</v>
      </c>
      <c r="L567" s="413">
        <f t="shared" si="68"/>
        <v>21.768407672752481</v>
      </c>
      <c r="M567" s="414">
        <f t="shared" si="69"/>
        <v>4.7890496880055462</v>
      </c>
      <c r="N567" s="545">
        <v>6.5055649659161334</v>
      </c>
      <c r="O567" s="546">
        <v>0.87151607992388191</v>
      </c>
      <c r="P567" s="547">
        <f t="shared" si="73"/>
        <v>6.9509501037685467E-2</v>
      </c>
    </row>
    <row r="568" spans="1:16" s="87" customFormat="1" x14ac:dyDescent="0.35">
      <c r="A568" s="25">
        <v>81</v>
      </c>
      <c r="B568" s="585" t="s">
        <v>1463</v>
      </c>
      <c r="C568" s="422">
        <v>223.7</v>
      </c>
      <c r="D568" s="422"/>
      <c r="E568" s="422"/>
      <c r="F568" s="412">
        <f t="shared" si="71"/>
        <v>223.7</v>
      </c>
      <c r="G568" s="135">
        <v>6</v>
      </c>
      <c r="H568" s="135"/>
      <c r="I568" s="135"/>
      <c r="J568" s="412">
        <f t="shared" si="70"/>
        <v>6</v>
      </c>
      <c r="K568" s="544">
        <f t="shared" si="72"/>
        <v>2.7732840305061245E-3</v>
      </c>
      <c r="L568" s="413">
        <f t="shared" si="68"/>
        <v>11.873676912410446</v>
      </c>
      <c r="M568" s="414">
        <f t="shared" si="69"/>
        <v>2.6122089207302981</v>
      </c>
      <c r="N568" s="545">
        <v>3.5484899814088</v>
      </c>
      <c r="O568" s="546">
        <v>0.47537240723120838</v>
      </c>
      <c r="P568" s="547">
        <f t="shared" si="73"/>
        <v>8.274362191229663E-2</v>
      </c>
    </row>
    <row r="569" spans="1:16" s="87" customFormat="1" x14ac:dyDescent="0.35">
      <c r="A569" s="25">
        <v>82</v>
      </c>
      <c r="B569" s="585" t="s">
        <v>1464</v>
      </c>
      <c r="C569" s="422">
        <v>388.5</v>
      </c>
      <c r="D569" s="422"/>
      <c r="E569" s="422"/>
      <c r="F569" s="412">
        <f t="shared" si="71"/>
        <v>388.5</v>
      </c>
      <c r="G569" s="135">
        <v>10</v>
      </c>
      <c r="H569" s="135"/>
      <c r="I569" s="135"/>
      <c r="J569" s="412">
        <f t="shared" si="70"/>
        <v>10</v>
      </c>
      <c r="K569" s="544">
        <f t="shared" si="72"/>
        <v>4.6221400508435406E-3</v>
      </c>
      <c r="L569" s="413">
        <f t="shared" si="68"/>
        <v>19.789461520684075</v>
      </c>
      <c r="M569" s="414">
        <f t="shared" si="69"/>
        <v>4.3536815345504962</v>
      </c>
      <c r="N569" s="545">
        <v>5.9141499690146659</v>
      </c>
      <c r="O569" s="546">
        <v>0.79228734538534729</v>
      </c>
      <c r="P569" s="547">
        <f t="shared" si="73"/>
        <v>7.9406899278338702E-2</v>
      </c>
    </row>
    <row r="570" spans="1:16" s="87" customFormat="1" x14ac:dyDescent="0.35">
      <c r="A570" s="25">
        <v>83</v>
      </c>
      <c r="B570" s="585" t="s">
        <v>1465</v>
      </c>
      <c r="C570" s="422">
        <v>528.32000000000005</v>
      </c>
      <c r="D570" s="422"/>
      <c r="E570" s="422"/>
      <c r="F570" s="412">
        <f t="shared" si="71"/>
        <v>528.32000000000005</v>
      </c>
      <c r="G570" s="135">
        <v>10</v>
      </c>
      <c r="H570" s="135"/>
      <c r="I570" s="135"/>
      <c r="J570" s="412">
        <f t="shared" si="70"/>
        <v>10</v>
      </c>
      <c r="K570" s="544">
        <f t="shared" si="72"/>
        <v>4.6221400508435406E-3</v>
      </c>
      <c r="L570" s="413">
        <f t="shared" si="68"/>
        <v>19.789461520684075</v>
      </c>
      <c r="M570" s="414">
        <f t="shared" si="69"/>
        <v>4.3536815345504962</v>
      </c>
      <c r="N570" s="545">
        <v>5.9141499690146659</v>
      </c>
      <c r="O570" s="546">
        <v>0.79228734538534729</v>
      </c>
      <c r="P570" s="547">
        <f t="shared" si="73"/>
        <v>5.8391846550640863E-2</v>
      </c>
    </row>
    <row r="571" spans="1:16" s="87" customFormat="1" x14ac:dyDescent="0.35">
      <c r="A571" s="25">
        <v>84</v>
      </c>
      <c r="B571" s="585" t="s">
        <v>1466</v>
      </c>
      <c r="C571" s="422">
        <v>262.17</v>
      </c>
      <c r="D571" s="422"/>
      <c r="E571" s="422"/>
      <c r="F571" s="412">
        <f t="shared" si="71"/>
        <v>262.17</v>
      </c>
      <c r="G571" s="135">
        <v>5</v>
      </c>
      <c r="H571" s="135"/>
      <c r="I571" s="135"/>
      <c r="J571" s="412">
        <f t="shared" si="70"/>
        <v>5</v>
      </c>
      <c r="K571" s="544">
        <f t="shared" si="72"/>
        <v>2.3110700254217703E-3</v>
      </c>
      <c r="L571" s="413">
        <f t="shared" si="68"/>
        <v>9.8947307603420374</v>
      </c>
      <c r="M571" s="414">
        <f t="shared" si="69"/>
        <v>2.1768407672752481</v>
      </c>
      <c r="N571" s="545">
        <v>2.957074984507333</v>
      </c>
      <c r="O571" s="546">
        <v>0.39614367269267364</v>
      </c>
      <c r="P571" s="547">
        <f t="shared" si="73"/>
        <v>5.8835069553409204E-2</v>
      </c>
    </row>
    <row r="572" spans="1:16" s="87" customFormat="1" x14ac:dyDescent="0.35">
      <c r="A572" s="25">
        <v>85</v>
      </c>
      <c r="B572" s="585" t="s">
        <v>1467</v>
      </c>
      <c r="C572" s="422">
        <v>513.29999999999995</v>
      </c>
      <c r="D572" s="422"/>
      <c r="E572" s="422"/>
      <c r="F572" s="412">
        <f t="shared" si="71"/>
        <v>513.29999999999995</v>
      </c>
      <c r="G572" s="135">
        <v>12</v>
      </c>
      <c r="H572" s="135"/>
      <c r="I572" s="135"/>
      <c r="J572" s="412">
        <f t="shared" si="70"/>
        <v>12</v>
      </c>
      <c r="K572" s="544">
        <f t="shared" si="72"/>
        <v>5.5465680610122491E-3</v>
      </c>
      <c r="L572" s="413">
        <f t="shared" si="68"/>
        <v>23.747353824820891</v>
      </c>
      <c r="M572" s="414">
        <f t="shared" si="69"/>
        <v>5.2244178414605962</v>
      </c>
      <c r="N572" s="545">
        <v>7.0969799628176</v>
      </c>
      <c r="O572" s="546">
        <v>0.95074481446241677</v>
      </c>
      <c r="P572" s="547">
        <f t="shared" si="73"/>
        <v>7.2120585317672917E-2</v>
      </c>
    </row>
    <row r="573" spans="1:16" s="87" customFormat="1" x14ac:dyDescent="0.35">
      <c r="A573" s="25">
        <v>86</v>
      </c>
      <c r="B573" s="585" t="s">
        <v>1468</v>
      </c>
      <c r="C573" s="422">
        <v>577.70000000000005</v>
      </c>
      <c r="D573" s="422"/>
      <c r="E573" s="422"/>
      <c r="F573" s="412">
        <f t="shared" si="71"/>
        <v>577.70000000000005</v>
      </c>
      <c r="G573" s="135">
        <v>13</v>
      </c>
      <c r="H573" s="135"/>
      <c r="I573" s="135"/>
      <c r="J573" s="412">
        <f t="shared" si="70"/>
        <v>13</v>
      </c>
      <c r="K573" s="544">
        <f t="shared" si="72"/>
        <v>6.0087820660966029E-3</v>
      </c>
      <c r="L573" s="413">
        <f t="shared" si="68"/>
        <v>25.726299976889297</v>
      </c>
      <c r="M573" s="414">
        <f t="shared" si="69"/>
        <v>5.6597859949156453</v>
      </c>
      <c r="N573" s="545">
        <v>7.6883949597190666</v>
      </c>
      <c r="O573" s="546">
        <v>1.0299735490009516</v>
      </c>
      <c r="P573" s="547">
        <f t="shared" si="73"/>
        <v>6.9420900952959941E-2</v>
      </c>
    </row>
    <row r="574" spans="1:16" s="87" customFormat="1" x14ac:dyDescent="0.35">
      <c r="A574" s="25">
        <v>87</v>
      </c>
      <c r="B574" s="585" t="s">
        <v>1469</v>
      </c>
      <c r="C574" s="422">
        <v>432.4</v>
      </c>
      <c r="D574" s="422"/>
      <c r="E574" s="422"/>
      <c r="F574" s="412">
        <f t="shared" si="71"/>
        <v>432.4</v>
      </c>
      <c r="G574" s="135">
        <v>11</v>
      </c>
      <c r="H574" s="135"/>
      <c r="I574" s="135"/>
      <c r="J574" s="412">
        <f t="shared" si="70"/>
        <v>11</v>
      </c>
      <c r="K574" s="544">
        <f t="shared" si="72"/>
        <v>5.0843540559278944E-3</v>
      </c>
      <c r="L574" s="413">
        <f t="shared" si="68"/>
        <v>21.768407672752481</v>
      </c>
      <c r="M574" s="414">
        <f t="shared" si="69"/>
        <v>4.7890496880055462</v>
      </c>
      <c r="N574" s="545">
        <v>6.5055649659161334</v>
      </c>
      <c r="O574" s="546">
        <v>0.87151607992388191</v>
      </c>
      <c r="P574" s="547">
        <f t="shared" si="73"/>
        <v>7.8479506028210091E-2</v>
      </c>
    </row>
    <row r="575" spans="1:16" s="87" customFormat="1" x14ac:dyDescent="0.35">
      <c r="A575" s="25">
        <v>88</v>
      </c>
      <c r="B575" s="585" t="s">
        <v>1470</v>
      </c>
      <c r="C575" s="422">
        <v>488.9</v>
      </c>
      <c r="D575" s="422"/>
      <c r="E575" s="422"/>
      <c r="F575" s="412">
        <f t="shared" si="71"/>
        <v>488.9</v>
      </c>
      <c r="G575" s="135">
        <v>9</v>
      </c>
      <c r="H575" s="135"/>
      <c r="I575" s="135"/>
      <c r="J575" s="412">
        <f t="shared" si="70"/>
        <v>9</v>
      </c>
      <c r="K575" s="544">
        <f t="shared" si="72"/>
        <v>4.1599260457591868E-3</v>
      </c>
      <c r="L575" s="413">
        <f t="shared" si="68"/>
        <v>17.810515368615668</v>
      </c>
      <c r="M575" s="414">
        <f t="shared" si="69"/>
        <v>3.9183133810954471</v>
      </c>
      <c r="N575" s="545">
        <v>5.3227349721131993</v>
      </c>
      <c r="O575" s="546">
        <v>0.71305861084681255</v>
      </c>
      <c r="P575" s="547">
        <f t="shared" si="73"/>
        <v>5.6789982271775674E-2</v>
      </c>
    </row>
    <row r="576" spans="1:16" s="87" customFormat="1" x14ac:dyDescent="0.35">
      <c r="A576" s="25">
        <v>89</v>
      </c>
      <c r="B576" s="585" t="s">
        <v>1471</v>
      </c>
      <c r="C576" s="422">
        <v>540.1</v>
      </c>
      <c r="D576" s="422"/>
      <c r="E576" s="422"/>
      <c r="F576" s="412">
        <f t="shared" si="71"/>
        <v>540.1</v>
      </c>
      <c r="G576" s="135">
        <v>13</v>
      </c>
      <c r="H576" s="135"/>
      <c r="I576" s="135"/>
      <c r="J576" s="412">
        <f t="shared" si="70"/>
        <v>13</v>
      </c>
      <c r="K576" s="544">
        <f t="shared" si="72"/>
        <v>6.0087820660966029E-3</v>
      </c>
      <c r="L576" s="413">
        <f t="shared" si="68"/>
        <v>25.726299976889297</v>
      </c>
      <c r="M576" s="414">
        <f t="shared" si="69"/>
        <v>5.6597859949156453</v>
      </c>
      <c r="N576" s="545">
        <v>7.6883949597190666</v>
      </c>
      <c r="O576" s="546">
        <v>1.0299735490009516</v>
      </c>
      <c r="P576" s="547">
        <f t="shared" si="73"/>
        <v>7.4253757601416323E-2</v>
      </c>
    </row>
    <row r="577" spans="1:16" s="87" customFormat="1" x14ac:dyDescent="0.35">
      <c r="A577" s="25">
        <v>90</v>
      </c>
      <c r="B577" s="585" t="s">
        <v>1472</v>
      </c>
      <c r="C577" s="422">
        <v>236.8</v>
      </c>
      <c r="D577" s="422"/>
      <c r="E577" s="422"/>
      <c r="F577" s="412">
        <f t="shared" si="71"/>
        <v>236.8</v>
      </c>
      <c r="G577" s="135">
        <v>7</v>
      </c>
      <c r="H577" s="135"/>
      <c r="I577" s="135"/>
      <c r="J577" s="412">
        <f t="shared" si="70"/>
        <v>7</v>
      </c>
      <c r="K577" s="544">
        <f t="shared" si="72"/>
        <v>3.2354980355904783E-3</v>
      </c>
      <c r="L577" s="413">
        <f t="shared" si="68"/>
        <v>13.852623064478854</v>
      </c>
      <c r="M577" s="414">
        <f t="shared" ref="M577:M628" si="74">L577*0.22</f>
        <v>3.0475770741853476</v>
      </c>
      <c r="N577" s="545">
        <v>4.139904978310267</v>
      </c>
      <c r="O577" s="546">
        <v>0.55460114176974307</v>
      </c>
      <c r="P577" s="547">
        <f t="shared" si="73"/>
        <v>9.1193860889967102E-2</v>
      </c>
    </row>
    <row r="578" spans="1:16" s="87" customFormat="1" x14ac:dyDescent="0.35">
      <c r="A578" s="25">
        <v>91</v>
      </c>
      <c r="B578" s="585" t="s">
        <v>1473</v>
      </c>
      <c r="C578" s="422">
        <v>375.5</v>
      </c>
      <c r="D578" s="422"/>
      <c r="E578" s="422"/>
      <c r="F578" s="412">
        <f t="shared" si="71"/>
        <v>375.5</v>
      </c>
      <c r="G578" s="135">
        <v>9</v>
      </c>
      <c r="H578" s="135"/>
      <c r="I578" s="135"/>
      <c r="J578" s="412">
        <f t="shared" si="70"/>
        <v>9</v>
      </c>
      <c r="K578" s="544">
        <f t="shared" si="72"/>
        <v>4.1599260457591868E-3</v>
      </c>
      <c r="L578" s="413">
        <f t="shared" si="68"/>
        <v>17.810515368615668</v>
      </c>
      <c r="M578" s="414">
        <f t="shared" si="74"/>
        <v>3.9183133810954471</v>
      </c>
      <c r="N578" s="545">
        <v>5.3227349721131993</v>
      </c>
      <c r="O578" s="546">
        <v>0.71305861084681255</v>
      </c>
      <c r="P578" s="547">
        <f t="shared" si="73"/>
        <v>7.3940405679550278E-2</v>
      </c>
    </row>
    <row r="579" spans="1:16" s="87" customFormat="1" x14ac:dyDescent="0.35">
      <c r="A579" s="25">
        <v>92</v>
      </c>
      <c r="B579" s="585" t="s">
        <v>1474</v>
      </c>
      <c r="C579" s="422">
        <v>552.64</v>
      </c>
      <c r="D579" s="422"/>
      <c r="E579" s="422">
        <v>65.900000000000006</v>
      </c>
      <c r="F579" s="412">
        <f t="shared" si="71"/>
        <v>618.54</v>
      </c>
      <c r="G579" s="135">
        <v>13</v>
      </c>
      <c r="H579" s="135"/>
      <c r="I579" s="135">
        <v>1</v>
      </c>
      <c r="J579" s="412">
        <f t="shared" si="70"/>
        <v>14</v>
      </c>
      <c r="K579" s="544">
        <f t="shared" si="72"/>
        <v>6.4709960711809567E-3</v>
      </c>
      <c r="L579" s="413">
        <f t="shared" si="68"/>
        <v>27.705246128957707</v>
      </c>
      <c r="M579" s="414">
        <f t="shared" si="74"/>
        <v>6.0951541483706952</v>
      </c>
      <c r="N579" s="545">
        <v>8.2798099566205341</v>
      </c>
      <c r="O579" s="546">
        <v>1.1092022835394861</v>
      </c>
      <c r="P579" s="547">
        <f t="shared" si="73"/>
        <v>6.9824768838698259E-2</v>
      </c>
    </row>
    <row r="580" spans="1:16" s="87" customFormat="1" x14ac:dyDescent="0.35">
      <c r="A580" s="25">
        <v>93</v>
      </c>
      <c r="B580" s="585" t="s">
        <v>1475</v>
      </c>
      <c r="C580" s="422">
        <v>473.5</v>
      </c>
      <c r="D580" s="422"/>
      <c r="E580" s="422"/>
      <c r="F580" s="412">
        <f t="shared" si="71"/>
        <v>473.5</v>
      </c>
      <c r="G580" s="135">
        <v>12</v>
      </c>
      <c r="H580" s="135"/>
      <c r="I580" s="135"/>
      <c r="J580" s="412">
        <f t="shared" si="70"/>
        <v>12</v>
      </c>
      <c r="K580" s="544">
        <f t="shared" si="72"/>
        <v>5.5465680610122491E-3</v>
      </c>
      <c r="L580" s="413">
        <f t="shared" si="68"/>
        <v>23.747353824820891</v>
      </c>
      <c r="M580" s="414">
        <f t="shared" si="74"/>
        <v>5.2244178414605962</v>
      </c>
      <c r="N580" s="545">
        <v>7.0969799628176</v>
      </c>
      <c r="O580" s="546">
        <v>0.95074481446241677</v>
      </c>
      <c r="P580" s="547">
        <f t="shared" si="73"/>
        <v>7.8182674643213323E-2</v>
      </c>
    </row>
    <row r="581" spans="1:16" s="87" customFormat="1" x14ac:dyDescent="0.35">
      <c r="A581" s="25">
        <v>94</v>
      </c>
      <c r="B581" s="585" t="s">
        <v>1476</v>
      </c>
      <c r="C581" s="422">
        <v>281.8</v>
      </c>
      <c r="D581" s="422"/>
      <c r="E581" s="422"/>
      <c r="F581" s="412">
        <f t="shared" si="71"/>
        <v>281.8</v>
      </c>
      <c r="G581" s="135">
        <v>8</v>
      </c>
      <c r="H581" s="135"/>
      <c r="I581" s="135"/>
      <c r="J581" s="412">
        <f t="shared" ref="J581:J630" si="75">G581+H581+I581</f>
        <v>8</v>
      </c>
      <c r="K581" s="544">
        <f t="shared" si="72"/>
        <v>3.6977120406748326E-3</v>
      </c>
      <c r="L581" s="413">
        <f t="shared" si="68"/>
        <v>15.831569216547262</v>
      </c>
      <c r="M581" s="414">
        <f t="shared" si="74"/>
        <v>3.4829452276403976</v>
      </c>
      <c r="N581" s="545">
        <v>4.7313199752117336</v>
      </c>
      <c r="O581" s="546">
        <v>0.63382987630827781</v>
      </c>
      <c r="P581" s="547">
        <f t="shared" si="73"/>
        <v>8.7578652575257862E-2</v>
      </c>
    </row>
    <row r="582" spans="1:16" s="87" customFormat="1" x14ac:dyDescent="0.35">
      <c r="A582" s="25">
        <v>95</v>
      </c>
      <c r="B582" s="585" t="s">
        <v>1477</v>
      </c>
      <c r="C582" s="422">
        <v>295.89999999999998</v>
      </c>
      <c r="D582" s="422"/>
      <c r="E582" s="422"/>
      <c r="F582" s="412">
        <f t="shared" ref="F582:F631" si="76">C582+D582+E582</f>
        <v>295.89999999999998</v>
      </c>
      <c r="G582" s="135">
        <v>8</v>
      </c>
      <c r="H582" s="135"/>
      <c r="I582" s="135"/>
      <c r="J582" s="412">
        <f t="shared" si="75"/>
        <v>8</v>
      </c>
      <c r="K582" s="544">
        <f t="shared" si="72"/>
        <v>3.6977120406748326E-3</v>
      </c>
      <c r="L582" s="413">
        <f t="shared" si="68"/>
        <v>15.831569216547262</v>
      </c>
      <c r="M582" s="414">
        <f t="shared" si="74"/>
        <v>3.4829452276403976</v>
      </c>
      <c r="N582" s="545">
        <v>4.7313199752117336</v>
      </c>
      <c r="O582" s="546">
        <v>0.63382987630827781</v>
      </c>
      <c r="P582" s="547">
        <f t="shared" si="73"/>
        <v>8.3405421749603484E-2</v>
      </c>
    </row>
    <row r="583" spans="1:16" s="87" customFormat="1" x14ac:dyDescent="0.35">
      <c r="A583" s="25">
        <v>96</v>
      </c>
      <c r="B583" s="585" t="s">
        <v>1478</v>
      </c>
      <c r="C583" s="422">
        <v>346.1</v>
      </c>
      <c r="D583" s="422"/>
      <c r="E583" s="422"/>
      <c r="F583" s="412">
        <f t="shared" si="76"/>
        <v>346.1</v>
      </c>
      <c r="G583" s="135">
        <v>11</v>
      </c>
      <c r="H583" s="135"/>
      <c r="I583" s="135"/>
      <c r="J583" s="412">
        <f t="shared" si="75"/>
        <v>11</v>
      </c>
      <c r="K583" s="544">
        <f t="shared" si="72"/>
        <v>5.0843540559278944E-3</v>
      </c>
      <c r="L583" s="413">
        <f t="shared" ref="L583:L646" si="77">K583*4281.45</f>
        <v>21.768407672752481</v>
      </c>
      <c r="M583" s="414">
        <f t="shared" si="74"/>
        <v>4.7890496880055462</v>
      </c>
      <c r="N583" s="545">
        <v>6.5055649659161334</v>
      </c>
      <c r="O583" s="546">
        <v>0.87151607992388191</v>
      </c>
      <c r="P583" s="547">
        <f t="shared" si="73"/>
        <v>9.8048362919959664E-2</v>
      </c>
    </row>
    <row r="584" spans="1:16" s="87" customFormat="1" x14ac:dyDescent="0.35">
      <c r="A584" s="25">
        <v>97</v>
      </c>
      <c r="B584" s="585" t="s">
        <v>1479</v>
      </c>
      <c r="C584" s="422">
        <v>632.4</v>
      </c>
      <c r="D584" s="422"/>
      <c r="E584" s="422">
        <v>33</v>
      </c>
      <c r="F584" s="412">
        <f t="shared" si="76"/>
        <v>665.4</v>
      </c>
      <c r="G584" s="135">
        <v>20</v>
      </c>
      <c r="H584" s="135"/>
      <c r="I584" s="135">
        <v>1</v>
      </c>
      <c r="J584" s="412">
        <f t="shared" si="75"/>
        <v>21</v>
      </c>
      <c r="K584" s="544">
        <f t="shared" si="72"/>
        <v>9.706494106771435E-3</v>
      </c>
      <c r="L584" s="413">
        <f t="shared" si="77"/>
        <v>41.557869193436559</v>
      </c>
      <c r="M584" s="414">
        <f t="shared" si="74"/>
        <v>9.1427312225560424</v>
      </c>
      <c r="N584" s="545">
        <v>12.4197149349308</v>
      </c>
      <c r="O584" s="546">
        <v>1.6638034253092293</v>
      </c>
      <c r="P584" s="547">
        <f t="shared" si="73"/>
        <v>9.7361164376664616E-2</v>
      </c>
    </row>
    <row r="585" spans="1:16" s="87" customFormat="1" x14ac:dyDescent="0.35">
      <c r="A585" s="25">
        <v>98</v>
      </c>
      <c r="B585" s="585" t="s">
        <v>1480</v>
      </c>
      <c r="C585" s="422">
        <v>415.51</v>
      </c>
      <c r="D585" s="422"/>
      <c r="E585" s="422"/>
      <c r="F585" s="412">
        <f t="shared" si="76"/>
        <v>415.51</v>
      </c>
      <c r="G585" s="135">
        <v>12</v>
      </c>
      <c r="H585" s="135"/>
      <c r="I585" s="135"/>
      <c r="J585" s="412">
        <f t="shared" si="75"/>
        <v>12</v>
      </c>
      <c r="K585" s="544">
        <f t="shared" si="72"/>
        <v>5.5465680610122491E-3</v>
      </c>
      <c r="L585" s="413">
        <f t="shared" si="77"/>
        <v>23.747353824820891</v>
      </c>
      <c r="M585" s="414">
        <f t="shared" si="74"/>
        <v>5.2244178414605962</v>
      </c>
      <c r="N585" s="545">
        <v>7.0969799628176</v>
      </c>
      <c r="O585" s="546">
        <v>0.95074481446241677</v>
      </c>
      <c r="P585" s="547">
        <f t="shared" si="73"/>
        <v>8.9094116732597317E-2</v>
      </c>
    </row>
    <row r="586" spans="1:16" s="87" customFormat="1" x14ac:dyDescent="0.35">
      <c r="A586" s="25">
        <v>99</v>
      </c>
      <c r="B586" s="585" t="s">
        <v>1481</v>
      </c>
      <c r="C586" s="422">
        <v>1506.2</v>
      </c>
      <c r="D586" s="422"/>
      <c r="E586" s="422">
        <v>148.6</v>
      </c>
      <c r="F586" s="412">
        <f t="shared" si="76"/>
        <v>1654.8</v>
      </c>
      <c r="G586" s="135">
        <v>51</v>
      </c>
      <c r="H586" s="135"/>
      <c r="I586" s="135">
        <v>4</v>
      </c>
      <c r="J586" s="412">
        <f t="shared" si="75"/>
        <v>55</v>
      </c>
      <c r="K586" s="544">
        <f t="shared" si="72"/>
        <v>2.5421770279639475E-2</v>
      </c>
      <c r="L586" s="413">
        <f t="shared" si="77"/>
        <v>108.84203836376243</v>
      </c>
      <c r="M586" s="414">
        <f t="shared" si="74"/>
        <v>23.945248440027733</v>
      </c>
      <c r="N586" s="545">
        <v>32.527824829580666</v>
      </c>
      <c r="O586" s="546">
        <v>4.35758039961941</v>
      </c>
      <c r="P586" s="547">
        <f t="shared" si="73"/>
        <v>0.10253365484227112</v>
      </c>
    </row>
    <row r="587" spans="1:16" s="87" customFormat="1" x14ac:dyDescent="0.35">
      <c r="A587" s="25">
        <v>100</v>
      </c>
      <c r="B587" s="585" t="s">
        <v>1482</v>
      </c>
      <c r="C587" s="422">
        <v>3220.9</v>
      </c>
      <c r="D587" s="422"/>
      <c r="E587" s="422"/>
      <c r="F587" s="412">
        <f t="shared" si="76"/>
        <v>3220.9</v>
      </c>
      <c r="G587" s="135">
        <v>72</v>
      </c>
      <c r="H587" s="135"/>
      <c r="I587" s="135"/>
      <c r="J587" s="412">
        <f t="shared" si="75"/>
        <v>72</v>
      </c>
      <c r="K587" s="544">
        <f t="shared" si="72"/>
        <v>3.3279408366073494E-2</v>
      </c>
      <c r="L587" s="413">
        <f t="shared" si="77"/>
        <v>142.48412294892535</v>
      </c>
      <c r="M587" s="414">
        <f t="shared" si="74"/>
        <v>31.346507048763577</v>
      </c>
      <c r="N587" s="545">
        <v>42.581879776905595</v>
      </c>
      <c r="O587" s="546">
        <v>5.7044688867745004</v>
      </c>
      <c r="P587" s="547">
        <f t="shared" si="73"/>
        <v>6.896115329919246E-2</v>
      </c>
    </row>
    <row r="588" spans="1:16" s="87" customFormat="1" x14ac:dyDescent="0.35">
      <c r="A588" s="25">
        <v>101</v>
      </c>
      <c r="B588" s="585" t="s">
        <v>1483</v>
      </c>
      <c r="C588" s="422">
        <v>3593.47</v>
      </c>
      <c r="D588" s="422"/>
      <c r="E588" s="422"/>
      <c r="F588" s="412">
        <f t="shared" si="76"/>
        <v>3593.47</v>
      </c>
      <c r="G588" s="135">
        <v>80</v>
      </c>
      <c r="H588" s="135"/>
      <c r="I588" s="135"/>
      <c r="J588" s="412">
        <f t="shared" si="75"/>
        <v>80</v>
      </c>
      <c r="K588" s="544">
        <f t="shared" si="72"/>
        <v>3.6977120406748325E-2</v>
      </c>
      <c r="L588" s="413">
        <f t="shared" si="77"/>
        <v>158.3156921654726</v>
      </c>
      <c r="M588" s="414">
        <f t="shared" si="74"/>
        <v>34.82945227640397</v>
      </c>
      <c r="N588" s="545">
        <v>47.313199752117328</v>
      </c>
      <c r="O588" s="546">
        <v>6.3382987630827783</v>
      </c>
      <c r="P588" s="547">
        <f t="shared" si="73"/>
        <v>6.8679199480467815E-2</v>
      </c>
    </row>
    <row r="589" spans="1:16" s="87" customFormat="1" x14ac:dyDescent="0.35">
      <c r="A589" s="25">
        <v>102</v>
      </c>
      <c r="B589" s="585" t="s">
        <v>1949</v>
      </c>
      <c r="C589" s="422">
        <v>5258.9</v>
      </c>
      <c r="D589" s="422"/>
      <c r="E589" s="422"/>
      <c r="F589" s="412">
        <f t="shared" si="76"/>
        <v>5258.9</v>
      </c>
      <c r="G589" s="135">
        <v>119</v>
      </c>
      <c r="H589" s="135"/>
      <c r="I589" s="135"/>
      <c r="J589" s="412">
        <f t="shared" si="75"/>
        <v>119</v>
      </c>
      <c r="K589" s="544">
        <f t="shared" si="72"/>
        <v>5.5003466605038132E-2</v>
      </c>
      <c r="L589" s="413">
        <f t="shared" si="77"/>
        <v>235.49459209614051</v>
      </c>
      <c r="M589" s="414">
        <f t="shared" si="74"/>
        <v>51.80881026115091</v>
      </c>
      <c r="N589" s="545">
        <v>70.378384631274528</v>
      </c>
      <c r="O589" s="546">
        <v>9.4282194100856316</v>
      </c>
      <c r="P589" s="547">
        <f t="shared" si="73"/>
        <v>6.9807375382428177E-2</v>
      </c>
    </row>
    <row r="590" spans="1:16" s="87" customFormat="1" x14ac:dyDescent="0.35">
      <c r="A590" s="25">
        <v>103</v>
      </c>
      <c r="B590" s="585" t="s">
        <v>1950</v>
      </c>
      <c r="C590" s="422">
        <v>3743.95</v>
      </c>
      <c r="D590" s="422"/>
      <c r="E590" s="422"/>
      <c r="F590" s="412">
        <f t="shared" si="76"/>
        <v>3743.95</v>
      </c>
      <c r="G590" s="135">
        <v>90</v>
      </c>
      <c r="H590" s="135"/>
      <c r="I590" s="135"/>
      <c r="J590" s="412">
        <f t="shared" si="75"/>
        <v>90</v>
      </c>
      <c r="K590" s="544">
        <f t="shared" si="72"/>
        <v>4.1599260457591866E-2</v>
      </c>
      <c r="L590" s="413">
        <f t="shared" si="77"/>
        <v>178.10515368615668</v>
      </c>
      <c r="M590" s="414">
        <f t="shared" si="74"/>
        <v>39.183133810954473</v>
      </c>
      <c r="N590" s="545">
        <v>53.227349721131993</v>
      </c>
      <c r="O590" s="546">
        <v>7.1305861084681244</v>
      </c>
      <c r="P590" s="547">
        <f t="shared" si="73"/>
        <v>7.4158635485706628E-2</v>
      </c>
    </row>
    <row r="591" spans="1:16" s="87" customFormat="1" x14ac:dyDescent="0.35">
      <c r="A591" s="25">
        <v>105</v>
      </c>
      <c r="B591" s="585" t="s">
        <v>1952</v>
      </c>
      <c r="C591" s="422">
        <v>272.89999999999998</v>
      </c>
      <c r="D591" s="422"/>
      <c r="E591" s="422"/>
      <c r="F591" s="412">
        <f t="shared" si="76"/>
        <v>272.89999999999998</v>
      </c>
      <c r="G591" s="135">
        <v>9</v>
      </c>
      <c r="H591" s="135"/>
      <c r="I591" s="135"/>
      <c r="J591" s="412">
        <f t="shared" si="75"/>
        <v>9</v>
      </c>
      <c r="K591" s="544">
        <f t="shared" si="72"/>
        <v>4.1599260457591868E-3</v>
      </c>
      <c r="L591" s="413">
        <f t="shared" si="77"/>
        <v>17.810515368615668</v>
      </c>
      <c r="M591" s="414">
        <f t="shared" si="74"/>
        <v>3.9183133810954471</v>
      </c>
      <c r="N591" s="545">
        <v>5.3227349721131993</v>
      </c>
      <c r="O591" s="546">
        <v>0.71305861084681255</v>
      </c>
      <c r="P591" s="547">
        <f t="shared" si="73"/>
        <v>0.1017391804055373</v>
      </c>
    </row>
    <row r="592" spans="1:16" s="87" customFormat="1" x14ac:dyDescent="0.35">
      <c r="A592" s="25">
        <v>106</v>
      </c>
      <c r="B592" s="585" t="s">
        <v>1953</v>
      </c>
      <c r="C592" s="422">
        <v>604.1</v>
      </c>
      <c r="D592" s="422"/>
      <c r="E592" s="422"/>
      <c r="F592" s="412">
        <f t="shared" si="76"/>
        <v>604.1</v>
      </c>
      <c r="G592" s="135">
        <v>19</v>
      </c>
      <c r="H592" s="135"/>
      <c r="I592" s="135"/>
      <c r="J592" s="412">
        <f t="shared" si="75"/>
        <v>19</v>
      </c>
      <c r="K592" s="544">
        <f t="shared" si="72"/>
        <v>8.7820660966027274E-3</v>
      </c>
      <c r="L592" s="413">
        <f t="shared" si="77"/>
        <v>37.599976889299747</v>
      </c>
      <c r="M592" s="414">
        <f t="shared" si="74"/>
        <v>8.2719949156459442</v>
      </c>
      <c r="N592" s="545">
        <v>11.236884941127867</v>
      </c>
      <c r="O592" s="546">
        <v>1.5053459562321596</v>
      </c>
      <c r="P592" s="547">
        <f t="shared" si="73"/>
        <v>9.7027317831990922E-2</v>
      </c>
    </row>
    <row r="593" spans="1:19" s="87" customFormat="1" x14ac:dyDescent="0.35">
      <c r="A593" s="25">
        <v>107</v>
      </c>
      <c r="B593" s="585" t="s">
        <v>1954</v>
      </c>
      <c r="C593" s="422">
        <v>464.8</v>
      </c>
      <c r="D593" s="422"/>
      <c r="E593" s="422"/>
      <c r="F593" s="412">
        <f t="shared" si="76"/>
        <v>464.8</v>
      </c>
      <c r="G593" s="135">
        <v>12</v>
      </c>
      <c r="H593" s="135"/>
      <c r="I593" s="135"/>
      <c r="J593" s="412">
        <f t="shared" si="75"/>
        <v>12</v>
      </c>
      <c r="K593" s="544">
        <f t="shared" si="72"/>
        <v>5.5465680610122491E-3</v>
      </c>
      <c r="L593" s="413">
        <f t="shared" si="77"/>
        <v>23.747353824820891</v>
      </c>
      <c r="M593" s="414">
        <f t="shared" si="74"/>
        <v>5.2244178414605962</v>
      </c>
      <c r="N593" s="545">
        <v>7.0969799628176</v>
      </c>
      <c r="O593" s="546">
        <v>0.95074481446241677</v>
      </c>
      <c r="P593" s="547">
        <f t="shared" si="73"/>
        <v>7.9646076685803591E-2</v>
      </c>
    </row>
    <row r="594" spans="1:19" s="87" customFormat="1" x14ac:dyDescent="0.35">
      <c r="A594" s="25">
        <v>108</v>
      </c>
      <c r="B594" s="585" t="s">
        <v>2180</v>
      </c>
      <c r="C594" s="422">
        <v>83.39</v>
      </c>
      <c r="D594" s="422"/>
      <c r="E594" s="422"/>
      <c r="F594" s="412">
        <f t="shared" si="76"/>
        <v>83.39</v>
      </c>
      <c r="G594" s="135">
        <v>1</v>
      </c>
      <c r="H594" s="135"/>
      <c r="I594" s="135"/>
      <c r="J594" s="412">
        <f t="shared" si="75"/>
        <v>1</v>
      </c>
      <c r="K594" s="544">
        <f t="shared" si="72"/>
        <v>4.6221400508435407E-4</v>
      </c>
      <c r="L594" s="413">
        <f t="shared" si="77"/>
        <v>1.9789461520684077</v>
      </c>
      <c r="M594" s="414">
        <f t="shared" si="74"/>
        <v>0.4353681534550497</v>
      </c>
      <c r="N594" s="545">
        <v>0.59141499690146671</v>
      </c>
      <c r="O594" s="546">
        <v>7.9228734538534726E-2</v>
      </c>
      <c r="P594" s="547">
        <f t="shared" si="73"/>
        <v>3.6994340292162829E-2</v>
      </c>
      <c r="Q594" s="87">
        <v>0.1587743294005709</v>
      </c>
      <c r="R594" s="87">
        <v>0.19993309256795286</v>
      </c>
      <c r="S594" s="87">
        <v>4.6605137963843954E-2</v>
      </c>
    </row>
    <row r="595" spans="1:19" s="87" customFormat="1" x14ac:dyDescent="0.35">
      <c r="A595" s="25">
        <v>109</v>
      </c>
      <c r="B595" s="585" t="s">
        <v>1955</v>
      </c>
      <c r="C595" s="422">
        <v>489.6</v>
      </c>
      <c r="D595" s="422"/>
      <c r="E595" s="422"/>
      <c r="F595" s="412">
        <f t="shared" si="76"/>
        <v>489.6</v>
      </c>
      <c r="G595" s="135">
        <v>13</v>
      </c>
      <c r="H595" s="135"/>
      <c r="I595" s="135"/>
      <c r="J595" s="412">
        <f t="shared" si="75"/>
        <v>13</v>
      </c>
      <c r="K595" s="544">
        <f t="shared" si="72"/>
        <v>6.0087820660966029E-3</v>
      </c>
      <c r="L595" s="413">
        <f t="shared" si="77"/>
        <v>25.726299976889297</v>
      </c>
      <c r="M595" s="414">
        <f t="shared" si="74"/>
        <v>5.6597859949156453</v>
      </c>
      <c r="N595" s="545">
        <v>7.6883949597190666</v>
      </c>
      <c r="O595" s="546">
        <v>1.0299735490009516</v>
      </c>
      <c r="P595" s="547">
        <f t="shared" si="73"/>
        <v>8.1912692974928425E-2</v>
      </c>
    </row>
    <row r="596" spans="1:19" s="87" customFormat="1" x14ac:dyDescent="0.35">
      <c r="A596" s="25">
        <v>110</v>
      </c>
      <c r="B596" s="585" t="s">
        <v>1956</v>
      </c>
      <c r="C596" s="422">
        <v>127.92</v>
      </c>
      <c r="D596" s="422"/>
      <c r="E596" s="422"/>
      <c r="F596" s="412">
        <f t="shared" si="76"/>
        <v>127.92</v>
      </c>
      <c r="G596" s="135">
        <v>3</v>
      </c>
      <c r="H596" s="135"/>
      <c r="I596" s="135"/>
      <c r="J596" s="412">
        <f t="shared" si="75"/>
        <v>3</v>
      </c>
      <c r="K596" s="544">
        <f t="shared" si="72"/>
        <v>1.3866420152530623E-3</v>
      </c>
      <c r="L596" s="413">
        <f t="shared" si="77"/>
        <v>5.9368384562052228</v>
      </c>
      <c r="M596" s="414">
        <f t="shared" si="74"/>
        <v>1.306104460365149</v>
      </c>
      <c r="N596" s="545">
        <v>1.7742449907044</v>
      </c>
      <c r="O596" s="546">
        <v>0.23768620361560419</v>
      </c>
      <c r="P596" s="547">
        <f t="shared" si="73"/>
        <v>7.2348922067623334E-2</v>
      </c>
    </row>
    <row r="597" spans="1:19" s="87" customFormat="1" x14ac:dyDescent="0.35">
      <c r="A597" s="25">
        <v>111</v>
      </c>
      <c r="B597" s="585" t="s">
        <v>1957</v>
      </c>
      <c r="C597" s="422">
        <v>129.1</v>
      </c>
      <c r="D597" s="422"/>
      <c r="E597" s="422"/>
      <c r="F597" s="412">
        <f t="shared" si="76"/>
        <v>129.1</v>
      </c>
      <c r="G597" s="135">
        <v>4</v>
      </c>
      <c r="H597" s="135"/>
      <c r="I597" s="135"/>
      <c r="J597" s="412">
        <f t="shared" si="75"/>
        <v>4</v>
      </c>
      <c r="K597" s="544">
        <f t="shared" si="72"/>
        <v>1.8488560203374163E-3</v>
      </c>
      <c r="L597" s="413">
        <f t="shared" si="77"/>
        <v>7.915784608273631</v>
      </c>
      <c r="M597" s="414">
        <f t="shared" si="74"/>
        <v>1.7414726138201988</v>
      </c>
      <c r="N597" s="545">
        <v>2.3656599876058668</v>
      </c>
      <c r="O597" s="546">
        <v>0.3169149381541389</v>
      </c>
      <c r="P597" s="547">
        <f t="shared" si="73"/>
        <v>9.558351779902273E-2</v>
      </c>
    </row>
    <row r="598" spans="1:19" s="87" customFormat="1" x14ac:dyDescent="0.35">
      <c r="A598" s="25">
        <v>112</v>
      </c>
      <c r="B598" s="585" t="s">
        <v>1958</v>
      </c>
      <c r="C598" s="422">
        <v>136.4</v>
      </c>
      <c r="D598" s="422"/>
      <c r="E598" s="422"/>
      <c r="F598" s="412">
        <f t="shared" si="76"/>
        <v>136.4</v>
      </c>
      <c r="G598" s="135">
        <v>4</v>
      </c>
      <c r="H598" s="135"/>
      <c r="I598" s="135"/>
      <c r="J598" s="412">
        <f t="shared" si="75"/>
        <v>4</v>
      </c>
      <c r="K598" s="544">
        <f t="shared" si="72"/>
        <v>1.8488560203374163E-3</v>
      </c>
      <c r="L598" s="413">
        <f t="shared" si="77"/>
        <v>7.915784608273631</v>
      </c>
      <c r="M598" s="414">
        <f t="shared" si="74"/>
        <v>1.7414726138201988</v>
      </c>
      <c r="N598" s="545">
        <v>2.3656599876058668</v>
      </c>
      <c r="O598" s="546">
        <v>0.3169149381541389</v>
      </c>
      <c r="P598" s="547">
        <f t="shared" si="73"/>
        <v>9.0467977623561832E-2</v>
      </c>
    </row>
    <row r="599" spans="1:19" s="87" customFormat="1" x14ac:dyDescent="0.35">
      <c r="A599" s="25">
        <v>113</v>
      </c>
      <c r="B599" s="585" t="s">
        <v>1959</v>
      </c>
      <c r="C599" s="422">
        <v>117.1</v>
      </c>
      <c r="D599" s="422"/>
      <c r="E599" s="422"/>
      <c r="F599" s="412">
        <f t="shared" si="76"/>
        <v>117.1</v>
      </c>
      <c r="G599" s="135">
        <v>4</v>
      </c>
      <c r="H599" s="135"/>
      <c r="I599" s="135"/>
      <c r="J599" s="412">
        <f t="shared" si="75"/>
        <v>4</v>
      </c>
      <c r="K599" s="544">
        <f t="shared" si="72"/>
        <v>1.8488560203374163E-3</v>
      </c>
      <c r="L599" s="413">
        <f t="shared" si="77"/>
        <v>7.915784608273631</v>
      </c>
      <c r="M599" s="414">
        <f t="shared" si="74"/>
        <v>1.7414726138201988</v>
      </c>
      <c r="N599" s="545">
        <v>2.3656599876058668</v>
      </c>
      <c r="O599" s="546">
        <v>0.3169149381541389</v>
      </c>
      <c r="P599" s="547">
        <f t="shared" si="73"/>
        <v>0.10537858367082693</v>
      </c>
    </row>
    <row r="600" spans="1:19" s="87" customFormat="1" x14ac:dyDescent="0.35">
      <c r="A600" s="25">
        <v>114</v>
      </c>
      <c r="B600" s="585" t="s">
        <v>1960</v>
      </c>
      <c r="C600" s="422">
        <v>291.16000000000003</v>
      </c>
      <c r="D600" s="422"/>
      <c r="E600" s="422"/>
      <c r="F600" s="412">
        <f t="shared" si="76"/>
        <v>291.16000000000003</v>
      </c>
      <c r="G600" s="135">
        <v>11</v>
      </c>
      <c r="H600" s="135"/>
      <c r="I600" s="135"/>
      <c r="J600" s="412">
        <f t="shared" si="75"/>
        <v>11</v>
      </c>
      <c r="K600" s="544">
        <f t="shared" si="72"/>
        <v>5.0843540559278944E-3</v>
      </c>
      <c r="L600" s="413">
        <f t="shared" si="77"/>
        <v>21.768407672752481</v>
      </c>
      <c r="M600" s="414">
        <f t="shared" si="74"/>
        <v>4.7890496880055462</v>
      </c>
      <c r="N600" s="545">
        <v>6.5055649659161334</v>
      </c>
      <c r="O600" s="546">
        <v>0.87151607992388191</v>
      </c>
      <c r="P600" s="547">
        <f t="shared" si="73"/>
        <v>0.11654945187044251</v>
      </c>
    </row>
    <row r="601" spans="1:19" s="87" customFormat="1" x14ac:dyDescent="0.35">
      <c r="A601" s="25">
        <v>115</v>
      </c>
      <c r="B601" s="585" t="s">
        <v>1961</v>
      </c>
      <c r="C601" s="422">
        <v>395.1</v>
      </c>
      <c r="D601" s="422">
        <v>60.1</v>
      </c>
      <c r="E601" s="422"/>
      <c r="F601" s="412">
        <f t="shared" si="76"/>
        <v>455.20000000000005</v>
      </c>
      <c r="G601" s="135">
        <v>9</v>
      </c>
      <c r="H601" s="135">
        <v>1</v>
      </c>
      <c r="I601" s="135"/>
      <c r="J601" s="412">
        <f t="shared" si="75"/>
        <v>10</v>
      </c>
      <c r="K601" s="544">
        <f t="shared" si="72"/>
        <v>4.6221400508435406E-3</v>
      </c>
      <c r="L601" s="413">
        <f t="shared" si="77"/>
        <v>19.789461520684075</v>
      </c>
      <c r="M601" s="414">
        <f t="shared" si="74"/>
        <v>4.3536815345504962</v>
      </c>
      <c r="N601" s="545">
        <v>5.9141499690146659</v>
      </c>
      <c r="O601" s="546">
        <v>0.79228734538534729</v>
      </c>
      <c r="P601" s="547">
        <f t="shared" si="73"/>
        <v>6.7771485873538179E-2</v>
      </c>
    </row>
    <row r="602" spans="1:19" s="87" customFormat="1" x14ac:dyDescent="0.35">
      <c r="A602" s="25">
        <v>116</v>
      </c>
      <c r="B602" s="585" t="s">
        <v>1962</v>
      </c>
      <c r="C602" s="422">
        <v>120</v>
      </c>
      <c r="D602" s="422"/>
      <c r="E602" s="422"/>
      <c r="F602" s="412">
        <f t="shared" si="76"/>
        <v>120</v>
      </c>
      <c r="G602" s="135">
        <v>4</v>
      </c>
      <c r="H602" s="135"/>
      <c r="I602" s="135"/>
      <c r="J602" s="412">
        <f t="shared" si="75"/>
        <v>4</v>
      </c>
      <c r="K602" s="544">
        <f t="shared" si="72"/>
        <v>1.8488560203374163E-3</v>
      </c>
      <c r="L602" s="413">
        <f t="shared" si="77"/>
        <v>7.915784608273631</v>
      </c>
      <c r="M602" s="414">
        <f t="shared" si="74"/>
        <v>1.7414726138201988</v>
      </c>
      <c r="N602" s="545">
        <v>2.3656599876058668</v>
      </c>
      <c r="O602" s="546">
        <v>0.3169149381541389</v>
      </c>
      <c r="P602" s="547">
        <f t="shared" si="73"/>
        <v>0.10283193456544862</v>
      </c>
    </row>
    <row r="603" spans="1:19" s="87" customFormat="1" x14ac:dyDescent="0.35">
      <c r="A603" s="25">
        <v>117</v>
      </c>
      <c r="B603" s="585" t="s">
        <v>1963</v>
      </c>
      <c r="C603" s="422">
        <v>390.8</v>
      </c>
      <c r="D603" s="422"/>
      <c r="E603" s="422"/>
      <c r="F603" s="412">
        <f t="shared" si="76"/>
        <v>390.8</v>
      </c>
      <c r="G603" s="135">
        <v>6</v>
      </c>
      <c r="H603" s="135"/>
      <c r="I603" s="135"/>
      <c r="J603" s="412">
        <f t="shared" si="75"/>
        <v>6</v>
      </c>
      <c r="K603" s="544">
        <f t="shared" si="72"/>
        <v>2.7732840305061245E-3</v>
      </c>
      <c r="L603" s="413">
        <f t="shared" si="77"/>
        <v>11.873676912410446</v>
      </c>
      <c r="M603" s="414">
        <f t="shared" si="74"/>
        <v>2.6122089207302981</v>
      </c>
      <c r="N603" s="545">
        <v>3.5484899814088</v>
      </c>
      <c r="O603" s="546">
        <v>0.47537240723120838</v>
      </c>
      <c r="P603" s="547">
        <f t="shared" si="73"/>
        <v>4.7363736493809504E-2</v>
      </c>
    </row>
    <row r="604" spans="1:19" s="87" customFormat="1" x14ac:dyDescent="0.35">
      <c r="A604" s="25">
        <v>118</v>
      </c>
      <c r="B604" s="585" t="s">
        <v>1964</v>
      </c>
      <c r="C604" s="422">
        <v>105.1</v>
      </c>
      <c r="D604" s="422"/>
      <c r="E604" s="422"/>
      <c r="F604" s="412">
        <f t="shared" si="76"/>
        <v>105.1</v>
      </c>
      <c r="G604" s="135">
        <v>3</v>
      </c>
      <c r="H604" s="135"/>
      <c r="I604" s="135"/>
      <c r="J604" s="412">
        <f t="shared" si="75"/>
        <v>3</v>
      </c>
      <c r="K604" s="544">
        <f t="shared" si="72"/>
        <v>1.3866420152530623E-3</v>
      </c>
      <c r="L604" s="413">
        <f t="shared" si="77"/>
        <v>5.9368384562052228</v>
      </c>
      <c r="M604" s="414">
        <f t="shared" si="74"/>
        <v>1.306104460365149</v>
      </c>
      <c r="N604" s="545">
        <v>1.7742449907044</v>
      </c>
      <c r="O604" s="546">
        <v>0.23768620361560419</v>
      </c>
      <c r="P604" s="547">
        <f t="shared" si="73"/>
        <v>8.8057793633590647E-2</v>
      </c>
    </row>
    <row r="605" spans="1:19" s="87" customFormat="1" x14ac:dyDescent="0.35">
      <c r="A605" s="25">
        <v>119</v>
      </c>
      <c r="B605" s="585" t="s">
        <v>1965</v>
      </c>
      <c r="C605" s="422">
        <v>168.5</v>
      </c>
      <c r="D605" s="422"/>
      <c r="E605" s="422"/>
      <c r="F605" s="412">
        <f t="shared" si="76"/>
        <v>168.5</v>
      </c>
      <c r="G605" s="135">
        <v>4</v>
      </c>
      <c r="H605" s="135"/>
      <c r="I605" s="135"/>
      <c r="J605" s="412">
        <f t="shared" si="75"/>
        <v>4</v>
      </c>
      <c r="K605" s="544">
        <f t="shared" si="72"/>
        <v>1.8488560203374163E-3</v>
      </c>
      <c r="L605" s="413">
        <f t="shared" si="77"/>
        <v>7.915784608273631</v>
      </c>
      <c r="M605" s="414">
        <f t="shared" si="74"/>
        <v>1.7414726138201988</v>
      </c>
      <c r="N605" s="545">
        <v>2.3656599876058668</v>
      </c>
      <c r="O605" s="546">
        <v>0.3169149381541389</v>
      </c>
      <c r="P605" s="547">
        <f t="shared" si="73"/>
        <v>7.3233425209815031E-2</v>
      </c>
    </row>
    <row r="606" spans="1:19" s="87" customFormat="1" x14ac:dyDescent="0.35">
      <c r="A606" s="25">
        <v>120</v>
      </c>
      <c r="B606" s="585" t="s">
        <v>1966</v>
      </c>
      <c r="C606" s="422">
        <v>227.3</v>
      </c>
      <c r="D606" s="422"/>
      <c r="E606" s="422"/>
      <c r="F606" s="412">
        <f t="shared" si="76"/>
        <v>227.3</v>
      </c>
      <c r="G606" s="135">
        <v>5</v>
      </c>
      <c r="H606" s="135"/>
      <c r="I606" s="135"/>
      <c r="J606" s="412">
        <f t="shared" si="75"/>
        <v>5</v>
      </c>
      <c r="K606" s="544">
        <f t="shared" si="72"/>
        <v>2.3110700254217703E-3</v>
      </c>
      <c r="L606" s="413">
        <f t="shared" si="77"/>
        <v>9.8947307603420374</v>
      </c>
      <c r="M606" s="414">
        <f t="shared" si="74"/>
        <v>2.1768407672752481</v>
      </c>
      <c r="N606" s="545">
        <v>2.957074984507333</v>
      </c>
      <c r="O606" s="546">
        <v>0.39614367269267364</v>
      </c>
      <c r="P606" s="547">
        <f t="shared" si="73"/>
        <v>6.7860933501175946E-2</v>
      </c>
    </row>
    <row r="607" spans="1:19" s="87" customFormat="1" x14ac:dyDescent="0.35">
      <c r="A607" s="25">
        <v>121</v>
      </c>
      <c r="B607" s="585" t="s">
        <v>1968</v>
      </c>
      <c r="C607" s="422">
        <v>1851.82</v>
      </c>
      <c r="D607" s="422"/>
      <c r="E607" s="422"/>
      <c r="F607" s="412">
        <f t="shared" si="76"/>
        <v>1851.82</v>
      </c>
      <c r="G607" s="135">
        <v>40</v>
      </c>
      <c r="H607" s="135"/>
      <c r="I607" s="135"/>
      <c r="J607" s="412">
        <f t="shared" si="75"/>
        <v>40</v>
      </c>
      <c r="K607" s="544">
        <f t="shared" si="72"/>
        <v>1.8488560203374162E-2</v>
      </c>
      <c r="L607" s="413">
        <f t="shared" si="77"/>
        <v>79.157846082736299</v>
      </c>
      <c r="M607" s="414">
        <f t="shared" si="74"/>
        <v>17.414726138201985</v>
      </c>
      <c r="N607" s="545">
        <v>23.656599876058664</v>
      </c>
      <c r="O607" s="546">
        <v>3.1691493815413891</v>
      </c>
      <c r="P607" s="547">
        <f t="shared" si="73"/>
        <v>6.6636239741734257E-2</v>
      </c>
    </row>
    <row r="608" spans="1:19" s="87" customFormat="1" x14ac:dyDescent="0.35">
      <c r="A608" s="25">
        <v>122</v>
      </c>
      <c r="B608" s="585" t="s">
        <v>1969</v>
      </c>
      <c r="C608" s="422">
        <v>933.25</v>
      </c>
      <c r="D608" s="422"/>
      <c r="E608" s="422"/>
      <c r="F608" s="412">
        <f t="shared" si="76"/>
        <v>933.25</v>
      </c>
      <c r="G608" s="135">
        <v>24</v>
      </c>
      <c r="H608" s="135"/>
      <c r="I608" s="135"/>
      <c r="J608" s="412">
        <f t="shared" si="75"/>
        <v>24</v>
      </c>
      <c r="K608" s="544">
        <f t="shared" si="72"/>
        <v>1.1093136122024498E-2</v>
      </c>
      <c r="L608" s="413">
        <f t="shared" si="77"/>
        <v>47.494707649641782</v>
      </c>
      <c r="M608" s="414">
        <f t="shared" si="74"/>
        <v>10.448835682921192</v>
      </c>
      <c r="N608" s="545">
        <v>14.1939599256352</v>
      </c>
      <c r="O608" s="546">
        <v>1.9014896289248335</v>
      </c>
      <c r="P608" s="547">
        <f t="shared" si="73"/>
        <v>7.9334575823330311E-2</v>
      </c>
    </row>
    <row r="609" spans="1:16" s="87" customFormat="1" x14ac:dyDescent="0.35">
      <c r="A609" s="25">
        <v>123</v>
      </c>
      <c r="B609" s="585" t="s">
        <v>1970</v>
      </c>
      <c r="C609" s="422">
        <v>1158.5</v>
      </c>
      <c r="D609" s="422"/>
      <c r="E609" s="422"/>
      <c r="F609" s="412">
        <f t="shared" si="76"/>
        <v>1158.5</v>
      </c>
      <c r="G609" s="135">
        <v>27</v>
      </c>
      <c r="H609" s="135"/>
      <c r="I609" s="135"/>
      <c r="J609" s="412">
        <f t="shared" si="75"/>
        <v>27</v>
      </c>
      <c r="K609" s="544">
        <f t="shared" si="72"/>
        <v>1.247977813727756E-2</v>
      </c>
      <c r="L609" s="413">
        <f t="shared" si="77"/>
        <v>53.431546105847005</v>
      </c>
      <c r="M609" s="414">
        <f t="shared" si="74"/>
        <v>11.754940143286341</v>
      </c>
      <c r="N609" s="545">
        <v>15.9682049163396</v>
      </c>
      <c r="O609" s="546">
        <v>2.1391758325404373</v>
      </c>
      <c r="P609" s="547">
        <f t="shared" si="73"/>
        <v>7.1898029346580378E-2</v>
      </c>
    </row>
    <row r="610" spans="1:16" s="87" customFormat="1" x14ac:dyDescent="0.35">
      <c r="A610" s="25">
        <v>124</v>
      </c>
      <c r="B610" s="585" t="s">
        <v>1971</v>
      </c>
      <c r="C610" s="422">
        <v>3663.95</v>
      </c>
      <c r="D610" s="422"/>
      <c r="E610" s="422">
        <v>111.7</v>
      </c>
      <c r="F610" s="412">
        <f t="shared" si="76"/>
        <v>3775.6499999999996</v>
      </c>
      <c r="G610" s="135">
        <v>70</v>
      </c>
      <c r="H610" s="135"/>
      <c r="I610" s="135">
        <v>1</v>
      </c>
      <c r="J610" s="412">
        <f t="shared" si="75"/>
        <v>71</v>
      </c>
      <c r="K610" s="544">
        <f t="shared" si="72"/>
        <v>3.2817194360989142E-2</v>
      </c>
      <c r="L610" s="413">
        <f t="shared" si="77"/>
        <v>140.50517679685694</v>
      </c>
      <c r="M610" s="414">
        <f t="shared" si="74"/>
        <v>30.911138895308529</v>
      </c>
      <c r="N610" s="545">
        <v>41.990464780004132</v>
      </c>
      <c r="O610" s="546">
        <v>5.625240152235965</v>
      </c>
      <c r="P610" s="547">
        <f t="shared" si="73"/>
        <v>5.8011738541550617E-2</v>
      </c>
    </row>
    <row r="611" spans="1:16" s="87" customFormat="1" x14ac:dyDescent="0.35">
      <c r="A611" s="25">
        <v>125</v>
      </c>
      <c r="B611" s="585" t="s">
        <v>1972</v>
      </c>
      <c r="C611" s="422">
        <v>79.3</v>
      </c>
      <c r="D611" s="422"/>
      <c r="E611" s="422"/>
      <c r="F611" s="412">
        <f t="shared" si="76"/>
        <v>79.3</v>
      </c>
      <c r="G611" s="135">
        <v>2</v>
      </c>
      <c r="H611" s="135"/>
      <c r="I611" s="135"/>
      <c r="J611" s="412">
        <f t="shared" si="75"/>
        <v>2</v>
      </c>
      <c r="K611" s="544">
        <f t="shared" si="72"/>
        <v>9.2442801016870814E-4</v>
      </c>
      <c r="L611" s="413">
        <f t="shared" si="77"/>
        <v>3.9578923041368155</v>
      </c>
      <c r="M611" s="414">
        <f t="shared" si="74"/>
        <v>0.8707363069100994</v>
      </c>
      <c r="N611" s="545">
        <v>1.1828299938029334</v>
      </c>
      <c r="O611" s="546">
        <v>0.15845746907706945</v>
      </c>
      <c r="P611" s="547">
        <f t="shared" si="73"/>
        <v>7.7804742420263764E-2</v>
      </c>
    </row>
    <row r="612" spans="1:16" s="87" customFormat="1" x14ac:dyDescent="0.35">
      <c r="A612" s="25">
        <v>126</v>
      </c>
      <c r="B612" s="585" t="s">
        <v>1973</v>
      </c>
      <c r="C612" s="422">
        <v>377.9</v>
      </c>
      <c r="D612" s="422"/>
      <c r="E612" s="422"/>
      <c r="F612" s="412">
        <f t="shared" si="76"/>
        <v>377.9</v>
      </c>
      <c r="G612" s="135">
        <v>8</v>
      </c>
      <c r="H612" s="135"/>
      <c r="I612" s="135"/>
      <c r="J612" s="412">
        <f t="shared" si="75"/>
        <v>8</v>
      </c>
      <c r="K612" s="544">
        <f t="shared" si="72"/>
        <v>3.6977120406748326E-3</v>
      </c>
      <c r="L612" s="413">
        <f t="shared" si="77"/>
        <v>15.831569216547262</v>
      </c>
      <c r="M612" s="414">
        <f t="shared" si="74"/>
        <v>3.4829452276403976</v>
      </c>
      <c r="N612" s="545">
        <v>4.7313199752117336</v>
      </c>
      <c r="O612" s="546">
        <v>0.63382987630827781</v>
      </c>
      <c r="P612" s="547">
        <f t="shared" si="73"/>
        <v>6.5307394272843794E-2</v>
      </c>
    </row>
    <row r="613" spans="1:16" s="87" customFormat="1" x14ac:dyDescent="0.35">
      <c r="A613" s="25">
        <v>127</v>
      </c>
      <c r="B613" s="585" t="s">
        <v>1974</v>
      </c>
      <c r="C613" s="422">
        <v>86.1</v>
      </c>
      <c r="D613" s="422"/>
      <c r="E613" s="422"/>
      <c r="F613" s="412">
        <f t="shared" si="76"/>
        <v>86.1</v>
      </c>
      <c r="G613" s="135">
        <v>2</v>
      </c>
      <c r="H613" s="135"/>
      <c r="I613" s="135"/>
      <c r="J613" s="412">
        <f t="shared" si="75"/>
        <v>2</v>
      </c>
      <c r="K613" s="544">
        <f t="shared" si="72"/>
        <v>9.2442801016870814E-4</v>
      </c>
      <c r="L613" s="413">
        <f t="shared" si="77"/>
        <v>3.9578923041368155</v>
      </c>
      <c r="M613" s="414">
        <f t="shared" si="74"/>
        <v>0.8707363069100994</v>
      </c>
      <c r="N613" s="545">
        <v>1.1828299938029334</v>
      </c>
      <c r="O613" s="546">
        <v>0.15845746907706945</v>
      </c>
      <c r="P613" s="547">
        <f t="shared" si="73"/>
        <v>7.1659884714598346E-2</v>
      </c>
    </row>
    <row r="614" spans="1:16" s="87" customFormat="1" x14ac:dyDescent="0.35">
      <c r="A614" s="25">
        <v>128</v>
      </c>
      <c r="B614" s="585" t="s">
        <v>1975</v>
      </c>
      <c r="C614" s="422">
        <v>59.7</v>
      </c>
      <c r="D614" s="422"/>
      <c r="E614" s="422"/>
      <c r="F614" s="412">
        <f t="shared" si="76"/>
        <v>59.7</v>
      </c>
      <c r="G614" s="135">
        <v>2</v>
      </c>
      <c r="H614" s="135"/>
      <c r="I614" s="135"/>
      <c r="J614" s="412">
        <f t="shared" si="75"/>
        <v>2</v>
      </c>
      <c r="K614" s="544">
        <f t="shared" si="72"/>
        <v>9.2442801016870814E-4</v>
      </c>
      <c r="L614" s="413">
        <f t="shared" si="77"/>
        <v>3.9578923041368155</v>
      </c>
      <c r="M614" s="414">
        <f t="shared" si="74"/>
        <v>0.8707363069100994</v>
      </c>
      <c r="N614" s="545">
        <v>1.1828299938029334</v>
      </c>
      <c r="O614" s="546">
        <v>0.15845746907706945</v>
      </c>
      <c r="P614" s="547">
        <f t="shared" si="73"/>
        <v>0.10334867795522473</v>
      </c>
    </row>
    <row r="615" spans="1:16" s="87" customFormat="1" x14ac:dyDescent="0.35">
      <c r="A615" s="25">
        <v>129</v>
      </c>
      <c r="B615" s="585" t="s">
        <v>1976</v>
      </c>
      <c r="C615" s="422">
        <v>66.099999999999994</v>
      </c>
      <c r="D615" s="422"/>
      <c r="E615" s="422"/>
      <c r="F615" s="412">
        <f t="shared" si="76"/>
        <v>66.099999999999994</v>
      </c>
      <c r="G615" s="135">
        <v>2</v>
      </c>
      <c r="H615" s="135"/>
      <c r="I615" s="135"/>
      <c r="J615" s="412">
        <f t="shared" si="75"/>
        <v>2</v>
      </c>
      <c r="K615" s="544">
        <f t="shared" si="72"/>
        <v>9.2442801016870814E-4</v>
      </c>
      <c r="L615" s="413">
        <f t="shared" si="77"/>
        <v>3.9578923041368155</v>
      </c>
      <c r="M615" s="414">
        <f t="shared" si="74"/>
        <v>0.8707363069100994</v>
      </c>
      <c r="N615" s="545">
        <v>1.1828299938029334</v>
      </c>
      <c r="O615" s="546">
        <v>0.15845746907706945</v>
      </c>
      <c r="P615" s="547">
        <f t="shared" si="73"/>
        <v>9.334214937862205E-2</v>
      </c>
    </row>
    <row r="616" spans="1:16" s="87" customFormat="1" x14ac:dyDescent="0.35">
      <c r="A616" s="25">
        <v>130</v>
      </c>
      <c r="B616" s="585" t="s">
        <v>1977</v>
      </c>
      <c r="C616" s="422">
        <v>111.6</v>
      </c>
      <c r="D616" s="422"/>
      <c r="E616" s="422"/>
      <c r="F616" s="412">
        <f t="shared" si="76"/>
        <v>111.6</v>
      </c>
      <c r="G616" s="135">
        <v>2</v>
      </c>
      <c r="H616" s="135"/>
      <c r="I616" s="135"/>
      <c r="J616" s="412">
        <f t="shared" si="75"/>
        <v>2</v>
      </c>
      <c r="K616" s="544">
        <f t="shared" si="72"/>
        <v>9.2442801016870814E-4</v>
      </c>
      <c r="L616" s="413">
        <f t="shared" si="77"/>
        <v>3.9578923041368155</v>
      </c>
      <c r="M616" s="414">
        <f t="shared" si="74"/>
        <v>0.8707363069100994</v>
      </c>
      <c r="N616" s="545">
        <v>1.1828299938029334</v>
      </c>
      <c r="O616" s="546">
        <v>0.15845746907706945</v>
      </c>
      <c r="P616" s="547">
        <f t="shared" si="73"/>
        <v>5.528598632551001E-2</v>
      </c>
    </row>
    <row r="617" spans="1:16" s="87" customFormat="1" x14ac:dyDescent="0.35">
      <c r="A617" s="25">
        <v>131</v>
      </c>
      <c r="B617" s="585" t="s">
        <v>1978</v>
      </c>
      <c r="C617" s="422">
        <v>119.2</v>
      </c>
      <c r="D617" s="422"/>
      <c r="E617" s="422"/>
      <c r="F617" s="412">
        <f t="shared" si="76"/>
        <v>119.2</v>
      </c>
      <c r="G617" s="135">
        <v>4</v>
      </c>
      <c r="H617" s="135"/>
      <c r="I617" s="135"/>
      <c r="J617" s="412">
        <f t="shared" si="75"/>
        <v>4</v>
      </c>
      <c r="K617" s="544">
        <f t="shared" si="72"/>
        <v>1.8488560203374163E-3</v>
      </c>
      <c r="L617" s="413">
        <f t="shared" si="77"/>
        <v>7.915784608273631</v>
      </c>
      <c r="M617" s="414">
        <f t="shared" si="74"/>
        <v>1.7414726138201988</v>
      </c>
      <c r="N617" s="545">
        <v>2.3656599876058668</v>
      </c>
      <c r="O617" s="546">
        <v>0.3169149381541389</v>
      </c>
      <c r="P617" s="547">
        <f t="shared" si="73"/>
        <v>0.10352208177729726</v>
      </c>
    </row>
    <row r="618" spans="1:16" s="87" customFormat="1" x14ac:dyDescent="0.35">
      <c r="A618" s="25">
        <v>132</v>
      </c>
      <c r="B618" s="585" t="s">
        <v>1980</v>
      </c>
      <c r="C618" s="422">
        <v>67</v>
      </c>
      <c r="D618" s="422"/>
      <c r="E618" s="422"/>
      <c r="F618" s="412">
        <f t="shared" si="76"/>
        <v>67</v>
      </c>
      <c r="G618" s="135">
        <v>2</v>
      </c>
      <c r="H618" s="135"/>
      <c r="I618" s="135"/>
      <c r="J618" s="412">
        <f t="shared" si="75"/>
        <v>2</v>
      </c>
      <c r="K618" s="544">
        <f t="shared" si="72"/>
        <v>9.2442801016870814E-4</v>
      </c>
      <c r="L618" s="413">
        <f t="shared" si="77"/>
        <v>3.9578923041368155</v>
      </c>
      <c r="M618" s="414">
        <f t="shared" si="74"/>
        <v>0.8707363069100994</v>
      </c>
      <c r="N618" s="545">
        <v>1.1828299938029334</v>
      </c>
      <c r="O618" s="546">
        <v>0.15845746907706945</v>
      </c>
      <c r="P618" s="547">
        <f t="shared" si="73"/>
        <v>9.2088299610849508E-2</v>
      </c>
    </row>
    <row r="619" spans="1:16" s="87" customFormat="1" x14ac:dyDescent="0.35">
      <c r="A619" s="25">
        <v>133</v>
      </c>
      <c r="B619" s="585" t="s">
        <v>1981</v>
      </c>
      <c r="C619" s="422">
        <v>212.2</v>
      </c>
      <c r="D619" s="422"/>
      <c r="E619" s="422"/>
      <c r="F619" s="412">
        <f t="shared" si="76"/>
        <v>212.2</v>
      </c>
      <c r="G619" s="135">
        <v>6</v>
      </c>
      <c r="H619" s="135"/>
      <c r="I619" s="135"/>
      <c r="J619" s="412">
        <f t="shared" si="75"/>
        <v>6</v>
      </c>
      <c r="K619" s="544">
        <f t="shared" si="72"/>
        <v>2.7732840305061245E-3</v>
      </c>
      <c r="L619" s="413">
        <f t="shared" si="77"/>
        <v>11.873676912410446</v>
      </c>
      <c r="M619" s="414">
        <f t="shared" si="74"/>
        <v>2.6122089207302981</v>
      </c>
      <c r="N619" s="545">
        <v>3.5484899814088</v>
      </c>
      <c r="O619" s="546">
        <v>0.47537240723120838</v>
      </c>
      <c r="P619" s="547">
        <f t="shared" si="73"/>
        <v>8.7227842703962083E-2</v>
      </c>
    </row>
    <row r="620" spans="1:16" s="87" customFormat="1" x14ac:dyDescent="0.35">
      <c r="A620" s="25">
        <v>134</v>
      </c>
      <c r="B620" s="585" t="s">
        <v>1983</v>
      </c>
      <c r="C620" s="422">
        <v>466.8</v>
      </c>
      <c r="D620" s="422"/>
      <c r="E620" s="422"/>
      <c r="F620" s="412">
        <f t="shared" si="76"/>
        <v>466.8</v>
      </c>
      <c r="G620" s="135">
        <v>12</v>
      </c>
      <c r="H620" s="135"/>
      <c r="I620" s="135"/>
      <c r="J620" s="412">
        <f t="shared" si="75"/>
        <v>12</v>
      </c>
      <c r="K620" s="544">
        <f t="shared" si="72"/>
        <v>5.5465680610122491E-3</v>
      </c>
      <c r="L620" s="413">
        <f t="shared" si="77"/>
        <v>23.747353824820891</v>
      </c>
      <c r="M620" s="414">
        <f t="shared" si="74"/>
        <v>5.2244178414605962</v>
      </c>
      <c r="N620" s="545">
        <v>7.0969799628176</v>
      </c>
      <c r="O620" s="546">
        <v>0.95074481446241677</v>
      </c>
      <c r="P620" s="547">
        <f t="shared" si="73"/>
        <v>7.9304833855101772E-2</v>
      </c>
    </row>
    <row r="621" spans="1:16" s="87" customFormat="1" x14ac:dyDescent="0.35">
      <c r="A621" s="25">
        <v>135</v>
      </c>
      <c r="B621" s="585" t="s">
        <v>1984</v>
      </c>
      <c r="C621" s="422">
        <v>681.36</v>
      </c>
      <c r="D621" s="422"/>
      <c r="E621" s="422"/>
      <c r="F621" s="412">
        <f t="shared" si="76"/>
        <v>681.36</v>
      </c>
      <c r="G621" s="135">
        <v>16</v>
      </c>
      <c r="H621" s="135"/>
      <c r="I621" s="135"/>
      <c r="J621" s="412">
        <f t="shared" si="75"/>
        <v>16</v>
      </c>
      <c r="K621" s="544">
        <f t="shared" si="72"/>
        <v>7.3954240813496651E-3</v>
      </c>
      <c r="L621" s="413">
        <f t="shared" si="77"/>
        <v>31.663138433094524</v>
      </c>
      <c r="M621" s="414">
        <f t="shared" si="74"/>
        <v>6.9658904552807952</v>
      </c>
      <c r="N621" s="545">
        <v>9.4626399504234673</v>
      </c>
      <c r="O621" s="546">
        <v>1.2676597526165556</v>
      </c>
      <c r="P621" s="547">
        <f t="shared" si="73"/>
        <v>7.2442363202147669E-2</v>
      </c>
    </row>
    <row r="622" spans="1:16" s="87" customFormat="1" x14ac:dyDescent="0.35">
      <c r="A622" s="25">
        <v>136</v>
      </c>
      <c r="B622" s="585" t="s">
        <v>1985</v>
      </c>
      <c r="C622" s="422">
        <v>504.2</v>
      </c>
      <c r="D622" s="422"/>
      <c r="E622" s="422"/>
      <c r="F622" s="412">
        <f t="shared" si="76"/>
        <v>504.2</v>
      </c>
      <c r="G622" s="135">
        <v>12</v>
      </c>
      <c r="H622" s="135"/>
      <c r="I622" s="135"/>
      <c r="J622" s="412">
        <f t="shared" si="75"/>
        <v>12</v>
      </c>
      <c r="K622" s="544">
        <f t="shared" ref="K622:K666" si="78">2/4327*J622</f>
        <v>5.5465680610122491E-3</v>
      </c>
      <c r="L622" s="413">
        <f t="shared" si="77"/>
        <v>23.747353824820891</v>
      </c>
      <c r="M622" s="414">
        <f t="shared" si="74"/>
        <v>5.2244178414605962</v>
      </c>
      <c r="N622" s="545">
        <v>7.0969799628176</v>
      </c>
      <c r="O622" s="546">
        <v>0.95074481446241677</v>
      </c>
      <c r="P622" s="547">
        <f t="shared" si="73"/>
        <v>7.3422246020550391E-2</v>
      </c>
    </row>
    <row r="623" spans="1:16" s="87" customFormat="1" x14ac:dyDescent="0.35">
      <c r="A623" s="25">
        <v>137</v>
      </c>
      <c r="B623" s="585" t="s">
        <v>1986</v>
      </c>
      <c r="C623" s="422">
        <v>166.6</v>
      </c>
      <c r="D623" s="422"/>
      <c r="E623" s="422"/>
      <c r="F623" s="412">
        <f t="shared" si="76"/>
        <v>166.6</v>
      </c>
      <c r="G623" s="135">
        <v>4</v>
      </c>
      <c r="H623" s="135"/>
      <c r="I623" s="135"/>
      <c r="J623" s="412">
        <f t="shared" si="75"/>
        <v>4</v>
      </c>
      <c r="K623" s="544">
        <f t="shared" si="78"/>
        <v>1.8488560203374163E-3</v>
      </c>
      <c r="L623" s="413">
        <f t="shared" si="77"/>
        <v>7.915784608273631</v>
      </c>
      <c r="M623" s="414">
        <f t="shared" si="74"/>
        <v>1.7414726138201988</v>
      </c>
      <c r="N623" s="545">
        <v>2.3656599876058668</v>
      </c>
      <c r="O623" s="546">
        <v>0.3169149381541389</v>
      </c>
      <c r="P623" s="547">
        <f t="shared" si="73"/>
        <v>7.4068620335257102E-2</v>
      </c>
    </row>
    <row r="624" spans="1:16" s="87" customFormat="1" x14ac:dyDescent="0.35">
      <c r="A624" s="25">
        <v>138</v>
      </c>
      <c r="B624" s="585" t="s">
        <v>1987</v>
      </c>
      <c r="C624" s="422">
        <v>37.799999999999997</v>
      </c>
      <c r="D624" s="422"/>
      <c r="E624" s="422"/>
      <c r="F624" s="412">
        <f t="shared" si="76"/>
        <v>37.799999999999997</v>
      </c>
      <c r="G624" s="135">
        <v>2</v>
      </c>
      <c r="H624" s="135"/>
      <c r="I624" s="135"/>
      <c r="J624" s="412">
        <f t="shared" si="75"/>
        <v>2</v>
      </c>
      <c r="K624" s="544">
        <f t="shared" si="78"/>
        <v>9.2442801016870814E-4</v>
      </c>
      <c r="L624" s="413">
        <f t="shared" si="77"/>
        <v>3.9578923041368155</v>
      </c>
      <c r="M624" s="414">
        <f t="shared" si="74"/>
        <v>0.8707363069100994</v>
      </c>
      <c r="N624" s="545">
        <v>1.1828299938029334</v>
      </c>
      <c r="O624" s="546">
        <v>0.15845746907706945</v>
      </c>
      <c r="P624" s="547">
        <f t="shared" si="73"/>
        <v>0.16322529296102956</v>
      </c>
    </row>
    <row r="625" spans="1:16" s="87" customFormat="1" x14ac:dyDescent="0.35">
      <c r="A625" s="25">
        <v>139</v>
      </c>
      <c r="B625" s="585" t="s">
        <v>1989</v>
      </c>
      <c r="C625" s="422">
        <v>146.19999999999999</v>
      </c>
      <c r="D625" s="422"/>
      <c r="E625" s="422"/>
      <c r="F625" s="412">
        <f t="shared" si="76"/>
        <v>146.19999999999999</v>
      </c>
      <c r="G625" s="135">
        <v>4</v>
      </c>
      <c r="H625" s="135"/>
      <c r="I625" s="135"/>
      <c r="J625" s="412">
        <f t="shared" si="75"/>
        <v>4</v>
      </c>
      <c r="K625" s="544">
        <f t="shared" si="78"/>
        <v>1.8488560203374163E-3</v>
      </c>
      <c r="L625" s="413">
        <f t="shared" si="77"/>
        <v>7.915784608273631</v>
      </c>
      <c r="M625" s="414">
        <f t="shared" si="74"/>
        <v>1.7414726138201988</v>
      </c>
      <c r="N625" s="545">
        <v>2.3656599876058668</v>
      </c>
      <c r="O625" s="546">
        <v>0.3169149381541389</v>
      </c>
      <c r="P625" s="547">
        <f t="shared" si="73"/>
        <v>8.4403776661106933E-2</v>
      </c>
    </row>
    <row r="626" spans="1:16" s="87" customFormat="1" x14ac:dyDescent="0.35">
      <c r="A626" s="25">
        <v>140</v>
      </c>
      <c r="B626" s="585" t="s">
        <v>1990</v>
      </c>
      <c r="C626" s="422">
        <v>73</v>
      </c>
      <c r="D626" s="422"/>
      <c r="E626" s="422"/>
      <c r="F626" s="412">
        <f t="shared" si="76"/>
        <v>73</v>
      </c>
      <c r="G626" s="135">
        <v>2</v>
      </c>
      <c r="H626" s="135"/>
      <c r="I626" s="135"/>
      <c r="J626" s="412">
        <f t="shared" si="75"/>
        <v>2</v>
      </c>
      <c r="K626" s="544">
        <f t="shared" si="78"/>
        <v>9.2442801016870814E-4</v>
      </c>
      <c r="L626" s="413">
        <f t="shared" si="77"/>
        <v>3.9578923041368155</v>
      </c>
      <c r="M626" s="414">
        <f t="shared" si="74"/>
        <v>0.8707363069100994</v>
      </c>
      <c r="N626" s="545">
        <v>1.1828299938029334</v>
      </c>
      <c r="O626" s="546">
        <v>0.54665918173168404</v>
      </c>
      <c r="P626" s="547">
        <f t="shared" si="73"/>
        <v>8.9837229953171671E-2</v>
      </c>
    </row>
    <row r="627" spans="1:16" s="87" customFormat="1" x14ac:dyDescent="0.35">
      <c r="A627" s="25">
        <v>141</v>
      </c>
      <c r="B627" s="585" t="s">
        <v>1991</v>
      </c>
      <c r="C627" s="422">
        <v>110</v>
      </c>
      <c r="D627" s="422"/>
      <c r="E627" s="422"/>
      <c r="F627" s="412">
        <f t="shared" si="76"/>
        <v>110</v>
      </c>
      <c r="G627" s="135">
        <v>4</v>
      </c>
      <c r="H627" s="135"/>
      <c r="I627" s="135"/>
      <c r="J627" s="412">
        <f t="shared" si="75"/>
        <v>4</v>
      </c>
      <c r="K627" s="544">
        <f t="shared" si="78"/>
        <v>1.8488560203374163E-3</v>
      </c>
      <c r="L627" s="413">
        <f t="shared" si="77"/>
        <v>7.915784608273631</v>
      </c>
      <c r="M627" s="414">
        <f t="shared" si="74"/>
        <v>1.7414726138201988</v>
      </c>
      <c r="N627" s="545">
        <v>2.3656599876058668</v>
      </c>
      <c r="O627" s="546">
        <v>0.3169149381541389</v>
      </c>
      <c r="P627" s="547">
        <f t="shared" si="73"/>
        <v>0.11218029225321667</v>
      </c>
    </row>
    <row r="628" spans="1:16" s="87" customFormat="1" x14ac:dyDescent="0.35">
      <c r="A628" s="25">
        <v>142</v>
      </c>
      <c r="B628" s="585" t="s">
        <v>1992</v>
      </c>
      <c r="C628" s="422">
        <v>382</v>
      </c>
      <c r="D628" s="422"/>
      <c r="E628" s="422"/>
      <c r="F628" s="412">
        <f t="shared" si="76"/>
        <v>382</v>
      </c>
      <c r="G628" s="135">
        <v>10</v>
      </c>
      <c r="H628" s="135"/>
      <c r="I628" s="135"/>
      <c r="J628" s="412">
        <f t="shared" si="75"/>
        <v>10</v>
      </c>
      <c r="K628" s="544">
        <f t="shared" si="78"/>
        <v>4.6221400508435406E-3</v>
      </c>
      <c r="L628" s="413">
        <f t="shared" si="77"/>
        <v>19.789461520684075</v>
      </c>
      <c r="M628" s="414">
        <f t="shared" si="74"/>
        <v>4.3536815345504962</v>
      </c>
      <c r="N628" s="545">
        <v>5.9141499690146659</v>
      </c>
      <c r="O628" s="546">
        <v>0.79228734538534729</v>
      </c>
      <c r="P628" s="547">
        <f t="shared" ref="P628:P688" si="79">(L628+M628+N628+O628)/F628</f>
        <v>8.0758063794854937E-2</v>
      </c>
    </row>
    <row r="629" spans="1:16" s="87" customFormat="1" x14ac:dyDescent="0.35">
      <c r="A629" s="25">
        <v>143</v>
      </c>
      <c r="B629" s="585" t="s">
        <v>1993</v>
      </c>
      <c r="C629" s="422">
        <v>226.9</v>
      </c>
      <c r="D629" s="422"/>
      <c r="E629" s="422"/>
      <c r="F629" s="412">
        <f t="shared" si="76"/>
        <v>226.9</v>
      </c>
      <c r="G629" s="135">
        <v>9</v>
      </c>
      <c r="H629" s="135"/>
      <c r="I629" s="135"/>
      <c r="J629" s="412">
        <f t="shared" si="75"/>
        <v>9</v>
      </c>
      <c r="K629" s="544">
        <f t="shared" si="78"/>
        <v>4.1599260457591868E-3</v>
      </c>
      <c r="L629" s="413">
        <f t="shared" si="77"/>
        <v>17.810515368615668</v>
      </c>
      <c r="M629" s="414">
        <f t="shared" ref="M629:M686" si="80">L629*0.22</f>
        <v>3.9183133810954471</v>
      </c>
      <c r="N629" s="545">
        <v>5.3227349721131993</v>
      </c>
      <c r="O629" s="546">
        <v>0.71305861084681255</v>
      </c>
      <c r="P629" s="547">
        <f t="shared" si="79"/>
        <v>0.12236501689145494</v>
      </c>
    </row>
    <row r="630" spans="1:16" s="87" customFormat="1" x14ac:dyDescent="0.35">
      <c r="A630" s="25">
        <v>144</v>
      </c>
      <c r="B630" s="585" t="s">
        <v>1994</v>
      </c>
      <c r="C630" s="422">
        <v>428.31</v>
      </c>
      <c r="D630" s="422"/>
      <c r="E630" s="422"/>
      <c r="F630" s="412">
        <f t="shared" si="76"/>
        <v>428.31</v>
      </c>
      <c r="G630" s="135">
        <v>10</v>
      </c>
      <c r="H630" s="135"/>
      <c r="I630" s="135"/>
      <c r="J630" s="412">
        <f t="shared" si="75"/>
        <v>10</v>
      </c>
      <c r="K630" s="544">
        <f t="shared" si="78"/>
        <v>4.6221400508435406E-3</v>
      </c>
      <c r="L630" s="413">
        <f t="shared" si="77"/>
        <v>19.789461520684075</v>
      </c>
      <c r="M630" s="414">
        <f t="shared" si="80"/>
        <v>4.3536815345504962</v>
      </c>
      <c r="N630" s="545">
        <v>5.9141499690146659</v>
      </c>
      <c r="O630" s="546">
        <v>0.79228734538534729</v>
      </c>
      <c r="P630" s="547">
        <f t="shared" si="79"/>
        <v>7.2026290232856074E-2</v>
      </c>
    </row>
    <row r="631" spans="1:16" s="87" customFormat="1" x14ac:dyDescent="0.35">
      <c r="A631" s="25">
        <v>145</v>
      </c>
      <c r="B631" s="585" t="s">
        <v>1995</v>
      </c>
      <c r="C631" s="422">
        <v>744.3</v>
      </c>
      <c r="D631" s="422"/>
      <c r="E631" s="422"/>
      <c r="F631" s="412">
        <f t="shared" si="76"/>
        <v>744.3</v>
      </c>
      <c r="G631" s="135">
        <v>14</v>
      </c>
      <c r="H631" s="135"/>
      <c r="I631" s="135"/>
      <c r="J631" s="412">
        <f t="shared" ref="J631:J692" si="81">G631+H631+I631</f>
        <v>14</v>
      </c>
      <c r="K631" s="544">
        <f t="shared" si="78"/>
        <v>6.4709960711809567E-3</v>
      </c>
      <c r="L631" s="413">
        <f t="shared" si="77"/>
        <v>27.705246128957707</v>
      </c>
      <c r="M631" s="414">
        <f t="shared" si="80"/>
        <v>6.0951541483706952</v>
      </c>
      <c r="N631" s="545">
        <v>8.2798099566205341</v>
      </c>
      <c r="O631" s="546">
        <v>1.1092022835394861</v>
      </c>
      <c r="P631" s="547">
        <f t="shared" si="79"/>
        <v>5.8026887703195515E-2</v>
      </c>
    </row>
    <row r="632" spans="1:16" s="87" customFormat="1" x14ac:dyDescent="0.35">
      <c r="A632" s="25">
        <v>146</v>
      </c>
      <c r="B632" s="585" t="s">
        <v>1996</v>
      </c>
      <c r="C632" s="422">
        <v>1084.5899999999999</v>
      </c>
      <c r="D632" s="422"/>
      <c r="E632" s="422"/>
      <c r="F632" s="412">
        <f t="shared" ref="F632:F692" si="82">C632+D632+E632</f>
        <v>1084.5899999999999</v>
      </c>
      <c r="G632" s="135">
        <v>27</v>
      </c>
      <c r="H632" s="135"/>
      <c r="I632" s="135"/>
      <c r="J632" s="412">
        <f t="shared" si="81"/>
        <v>27</v>
      </c>
      <c r="K632" s="544">
        <f t="shared" si="78"/>
        <v>1.247977813727756E-2</v>
      </c>
      <c r="L632" s="413">
        <f t="shared" si="77"/>
        <v>53.431546105847005</v>
      </c>
      <c r="M632" s="414">
        <f t="shared" si="80"/>
        <v>11.754940143286341</v>
      </c>
      <c r="N632" s="545">
        <v>15.9682049163396</v>
      </c>
      <c r="O632" s="546">
        <v>2.1391758325404373</v>
      </c>
      <c r="P632" s="547">
        <f t="shared" si="79"/>
        <v>7.6797561288609872E-2</v>
      </c>
    </row>
    <row r="633" spans="1:16" s="87" customFormat="1" x14ac:dyDescent="0.35">
      <c r="A633" s="25">
        <v>147</v>
      </c>
      <c r="B633" s="585" t="s">
        <v>1997</v>
      </c>
      <c r="C633" s="422">
        <v>1069.71</v>
      </c>
      <c r="D633" s="422"/>
      <c r="E633" s="422"/>
      <c r="F633" s="412">
        <f t="shared" si="82"/>
        <v>1069.71</v>
      </c>
      <c r="G633" s="135">
        <v>24</v>
      </c>
      <c r="H633" s="135"/>
      <c r="I633" s="135"/>
      <c r="J633" s="412">
        <f t="shared" si="81"/>
        <v>24</v>
      </c>
      <c r="K633" s="544">
        <f t="shared" si="78"/>
        <v>1.1093136122024498E-2</v>
      </c>
      <c r="L633" s="413">
        <f t="shared" si="77"/>
        <v>47.494707649641782</v>
      </c>
      <c r="M633" s="414">
        <f t="shared" si="80"/>
        <v>10.448835682921192</v>
      </c>
      <c r="N633" s="545">
        <v>14.1939599256352</v>
      </c>
      <c r="O633" s="546">
        <v>1.9014896289248335</v>
      </c>
      <c r="P633" s="547">
        <f t="shared" si="79"/>
        <v>6.9214079411357293E-2</v>
      </c>
    </row>
    <row r="634" spans="1:16" s="87" customFormat="1" x14ac:dyDescent="0.35">
      <c r="A634" s="25">
        <v>148</v>
      </c>
      <c r="B634" s="585" t="s">
        <v>1998</v>
      </c>
      <c r="C634" s="422">
        <v>196.8</v>
      </c>
      <c r="D634" s="422"/>
      <c r="E634" s="422"/>
      <c r="F634" s="412">
        <f t="shared" si="82"/>
        <v>196.8</v>
      </c>
      <c r="G634" s="135">
        <v>5</v>
      </c>
      <c r="H634" s="135"/>
      <c r="I634" s="135"/>
      <c r="J634" s="412">
        <f t="shared" si="81"/>
        <v>5</v>
      </c>
      <c r="K634" s="544">
        <f t="shared" si="78"/>
        <v>2.3110700254217703E-3</v>
      </c>
      <c r="L634" s="413">
        <f t="shared" si="77"/>
        <v>9.8947307603420374</v>
      </c>
      <c r="M634" s="414">
        <f t="shared" si="80"/>
        <v>2.1768407672752481</v>
      </c>
      <c r="N634" s="545">
        <v>2.957074984507333</v>
      </c>
      <c r="O634" s="546">
        <v>0.39614367269267364</v>
      </c>
      <c r="P634" s="547">
        <f t="shared" si="79"/>
        <v>7.8377998906591931E-2</v>
      </c>
    </row>
    <row r="635" spans="1:16" s="87" customFormat="1" x14ac:dyDescent="0.35">
      <c r="A635" s="25">
        <v>149</v>
      </c>
      <c r="B635" s="585" t="s">
        <v>1999</v>
      </c>
      <c r="C635" s="422">
        <v>625.9</v>
      </c>
      <c r="D635" s="422"/>
      <c r="E635" s="422"/>
      <c r="F635" s="412">
        <f t="shared" si="82"/>
        <v>625.9</v>
      </c>
      <c r="G635" s="135">
        <v>32</v>
      </c>
      <c r="H635" s="135"/>
      <c r="I635" s="135"/>
      <c r="J635" s="412">
        <f t="shared" si="81"/>
        <v>32</v>
      </c>
      <c r="K635" s="544">
        <f t="shared" si="78"/>
        <v>1.479084816269933E-2</v>
      </c>
      <c r="L635" s="413">
        <f t="shared" si="77"/>
        <v>63.326276866189048</v>
      </c>
      <c r="M635" s="414">
        <f t="shared" si="80"/>
        <v>13.93178091056159</v>
      </c>
      <c r="N635" s="545">
        <v>18.925279900846935</v>
      </c>
      <c r="O635" s="546">
        <v>2.5353195052331112</v>
      </c>
      <c r="P635" s="547">
        <f t="shared" si="79"/>
        <v>0.15772273076023433</v>
      </c>
    </row>
    <row r="636" spans="1:16" s="87" customFormat="1" x14ac:dyDescent="0.35">
      <c r="A636" s="25">
        <v>150</v>
      </c>
      <c r="B636" s="585" t="s">
        <v>2001</v>
      </c>
      <c r="C636" s="422">
        <v>561.25</v>
      </c>
      <c r="D636" s="422"/>
      <c r="E636" s="422"/>
      <c r="F636" s="412">
        <f t="shared" si="82"/>
        <v>561.25</v>
      </c>
      <c r="G636" s="135">
        <v>12</v>
      </c>
      <c r="H636" s="135"/>
      <c r="I636" s="135"/>
      <c r="J636" s="412">
        <f t="shared" si="81"/>
        <v>12</v>
      </c>
      <c r="K636" s="544">
        <f t="shared" si="78"/>
        <v>5.5465680610122491E-3</v>
      </c>
      <c r="L636" s="413">
        <f t="shared" si="77"/>
        <v>23.747353824820891</v>
      </c>
      <c r="M636" s="414">
        <f t="shared" si="80"/>
        <v>5.2244178414605962</v>
      </c>
      <c r="N636" s="545">
        <v>7.0969799628176</v>
      </c>
      <c r="O636" s="546">
        <v>0.95074481446241677</v>
      </c>
      <c r="P636" s="547">
        <f t="shared" si="79"/>
        <v>6.595901370790469E-2</v>
      </c>
    </row>
    <row r="637" spans="1:16" s="87" customFormat="1" x14ac:dyDescent="0.35">
      <c r="A637" s="25">
        <v>151</v>
      </c>
      <c r="B637" s="585" t="s">
        <v>2002</v>
      </c>
      <c r="C637" s="422">
        <v>122.9</v>
      </c>
      <c r="D637" s="422"/>
      <c r="E637" s="422"/>
      <c r="F637" s="412">
        <f t="shared" si="82"/>
        <v>122.9</v>
      </c>
      <c r="G637" s="135">
        <v>4</v>
      </c>
      <c r="H637" s="135"/>
      <c r="I637" s="135"/>
      <c r="J637" s="412">
        <f t="shared" si="81"/>
        <v>4</v>
      </c>
      <c r="K637" s="544">
        <f t="shared" si="78"/>
        <v>1.8488560203374163E-3</v>
      </c>
      <c r="L637" s="413">
        <f t="shared" si="77"/>
        <v>7.915784608273631</v>
      </c>
      <c r="M637" s="414">
        <f t="shared" si="80"/>
        <v>1.7414726138201988</v>
      </c>
      <c r="N637" s="545">
        <v>2.3656599876058668</v>
      </c>
      <c r="O637" s="546">
        <v>0.3169149381541389</v>
      </c>
      <c r="P637" s="547">
        <f t="shared" si="79"/>
        <v>0.10040546906309059</v>
      </c>
    </row>
    <row r="638" spans="1:16" s="87" customFormat="1" x14ac:dyDescent="0.35">
      <c r="A638" s="25">
        <v>152</v>
      </c>
      <c r="B638" s="585" t="s">
        <v>2003</v>
      </c>
      <c r="C638" s="422">
        <v>82.5</v>
      </c>
      <c r="D638" s="422"/>
      <c r="E638" s="422"/>
      <c r="F638" s="412">
        <f t="shared" si="82"/>
        <v>82.5</v>
      </c>
      <c r="G638" s="135">
        <v>2</v>
      </c>
      <c r="H638" s="135"/>
      <c r="I638" s="135"/>
      <c r="J638" s="412">
        <f t="shared" si="81"/>
        <v>2</v>
      </c>
      <c r="K638" s="544">
        <f t="shared" si="78"/>
        <v>9.2442801016870814E-4</v>
      </c>
      <c r="L638" s="413">
        <f t="shared" si="77"/>
        <v>3.9578923041368155</v>
      </c>
      <c r="M638" s="414">
        <f t="shared" si="80"/>
        <v>0.8707363069100994</v>
      </c>
      <c r="N638" s="545">
        <v>1.1828299938029334</v>
      </c>
      <c r="O638" s="546">
        <v>0.80546032350142727</v>
      </c>
      <c r="P638" s="547">
        <f t="shared" si="79"/>
        <v>8.2629320343651821E-2</v>
      </c>
    </row>
    <row r="639" spans="1:16" s="87" customFormat="1" x14ac:dyDescent="0.35">
      <c r="A639" s="25">
        <v>153</v>
      </c>
      <c r="B639" s="585" t="s">
        <v>2004</v>
      </c>
      <c r="C639" s="422">
        <v>118.7</v>
      </c>
      <c r="D639" s="422"/>
      <c r="E639" s="422"/>
      <c r="F639" s="412">
        <f t="shared" si="82"/>
        <v>118.7</v>
      </c>
      <c r="G639" s="135">
        <v>3</v>
      </c>
      <c r="H639" s="135"/>
      <c r="I639" s="135"/>
      <c r="J639" s="412">
        <f t="shared" si="81"/>
        <v>3</v>
      </c>
      <c r="K639" s="544">
        <f t="shared" si="78"/>
        <v>1.3866420152530623E-3</v>
      </c>
      <c r="L639" s="413">
        <f t="shared" si="77"/>
        <v>5.9368384562052228</v>
      </c>
      <c r="M639" s="414">
        <f t="shared" si="80"/>
        <v>1.306104460365149</v>
      </c>
      <c r="N639" s="545">
        <v>1.7742449907044</v>
      </c>
      <c r="O639" s="546">
        <v>0.23768620361560419</v>
      </c>
      <c r="P639" s="547">
        <f t="shared" si="79"/>
        <v>7.7968610875234851E-2</v>
      </c>
    </row>
    <row r="640" spans="1:16" s="87" customFormat="1" x14ac:dyDescent="0.35">
      <c r="A640" s="25">
        <v>154</v>
      </c>
      <c r="B640" s="585" t="s">
        <v>2005</v>
      </c>
      <c r="C640" s="422">
        <v>113.8</v>
      </c>
      <c r="D640" s="422"/>
      <c r="E640" s="422"/>
      <c r="F640" s="412">
        <f t="shared" si="82"/>
        <v>113.8</v>
      </c>
      <c r="G640" s="135">
        <v>3</v>
      </c>
      <c r="H640" s="135"/>
      <c r="I640" s="135"/>
      <c r="J640" s="412">
        <f t="shared" si="81"/>
        <v>3</v>
      </c>
      <c r="K640" s="544">
        <f t="shared" si="78"/>
        <v>1.3866420152530623E-3</v>
      </c>
      <c r="L640" s="413">
        <f t="shared" si="77"/>
        <v>5.9368384562052228</v>
      </c>
      <c r="M640" s="414">
        <f t="shared" si="80"/>
        <v>1.306104460365149</v>
      </c>
      <c r="N640" s="545">
        <v>1.7742449907044</v>
      </c>
      <c r="O640" s="546">
        <v>0.23768620361560419</v>
      </c>
      <c r="P640" s="547">
        <f t="shared" si="79"/>
        <v>8.132578304824585E-2</v>
      </c>
    </row>
    <row r="641" spans="1:16" s="87" customFormat="1" x14ac:dyDescent="0.35">
      <c r="A641" s="25">
        <v>155</v>
      </c>
      <c r="B641" s="585" t="s">
        <v>2006</v>
      </c>
      <c r="C641" s="422">
        <v>294</v>
      </c>
      <c r="D641" s="422"/>
      <c r="E641" s="422"/>
      <c r="F641" s="412">
        <f t="shared" si="82"/>
        <v>294</v>
      </c>
      <c r="G641" s="135">
        <v>6</v>
      </c>
      <c r="H641" s="135"/>
      <c r="I641" s="135"/>
      <c r="J641" s="412">
        <f t="shared" si="81"/>
        <v>6</v>
      </c>
      <c r="K641" s="544">
        <f t="shared" si="78"/>
        <v>2.7732840305061245E-3</v>
      </c>
      <c r="L641" s="413">
        <f t="shared" si="77"/>
        <v>11.873676912410446</v>
      </c>
      <c r="M641" s="414">
        <f t="shared" si="80"/>
        <v>2.6122089207302981</v>
      </c>
      <c r="N641" s="545">
        <v>3.5484899814088</v>
      </c>
      <c r="O641" s="546">
        <v>0.47537240723120838</v>
      </c>
      <c r="P641" s="547">
        <f t="shared" si="79"/>
        <v>6.2958327284968557E-2</v>
      </c>
    </row>
    <row r="642" spans="1:16" s="87" customFormat="1" x14ac:dyDescent="0.35">
      <c r="A642" s="25">
        <v>156</v>
      </c>
      <c r="B642" s="585" t="s">
        <v>2007</v>
      </c>
      <c r="C642" s="422">
        <v>38.6</v>
      </c>
      <c r="D642" s="422"/>
      <c r="E642" s="422"/>
      <c r="F642" s="412">
        <f t="shared" si="82"/>
        <v>38.6</v>
      </c>
      <c r="G642" s="135">
        <v>3</v>
      </c>
      <c r="H642" s="135"/>
      <c r="I642" s="135"/>
      <c r="J642" s="412">
        <f t="shared" si="81"/>
        <v>3</v>
      </c>
      <c r="K642" s="544">
        <f t="shared" si="78"/>
        <v>1.3866420152530623E-3</v>
      </c>
      <c r="L642" s="413">
        <f t="shared" si="77"/>
        <v>5.9368384562052228</v>
      </c>
      <c r="M642" s="414">
        <f t="shared" si="80"/>
        <v>1.306104460365149</v>
      </c>
      <c r="N642" s="545">
        <v>1.7742449907044</v>
      </c>
      <c r="O642" s="546">
        <v>0.23768620361560419</v>
      </c>
      <c r="P642" s="547">
        <f t="shared" si="79"/>
        <v>0.23976357800234135</v>
      </c>
    </row>
    <row r="643" spans="1:16" s="87" customFormat="1" x14ac:dyDescent="0.35">
      <c r="A643" s="25">
        <v>157</v>
      </c>
      <c r="B643" s="585" t="s">
        <v>2008</v>
      </c>
      <c r="C643" s="422">
        <v>295.8</v>
      </c>
      <c r="D643" s="422"/>
      <c r="E643" s="422"/>
      <c r="F643" s="412">
        <f t="shared" si="82"/>
        <v>295.8</v>
      </c>
      <c r="G643" s="135">
        <v>10</v>
      </c>
      <c r="H643" s="135"/>
      <c r="I643" s="135"/>
      <c r="J643" s="412">
        <f t="shared" si="81"/>
        <v>10</v>
      </c>
      <c r="K643" s="544">
        <f t="shared" si="78"/>
        <v>4.6221400508435406E-3</v>
      </c>
      <c r="L643" s="413">
        <f t="shared" si="77"/>
        <v>19.789461520684075</v>
      </c>
      <c r="M643" s="414">
        <f t="shared" si="80"/>
        <v>4.3536815345504962</v>
      </c>
      <c r="N643" s="545">
        <v>5.9141499690146659</v>
      </c>
      <c r="O643" s="546">
        <v>0.79228734538534729</v>
      </c>
      <c r="P643" s="547">
        <f t="shared" si="79"/>
        <v>0.10429202288585052</v>
      </c>
    </row>
    <row r="644" spans="1:16" s="87" customFormat="1" x14ac:dyDescent="0.35">
      <c r="A644" s="25">
        <v>158</v>
      </c>
      <c r="B644" s="585" t="s">
        <v>2156</v>
      </c>
      <c r="C644" s="422">
        <v>2745.3</v>
      </c>
      <c r="D644" s="422"/>
      <c r="E644" s="422">
        <v>209</v>
      </c>
      <c r="F644" s="412">
        <f t="shared" si="82"/>
        <v>2954.3</v>
      </c>
      <c r="G644" s="135">
        <v>88</v>
      </c>
      <c r="H644" s="135"/>
      <c r="I644" s="135">
        <v>4</v>
      </c>
      <c r="J644" s="412">
        <f t="shared" si="81"/>
        <v>92</v>
      </c>
      <c r="K644" s="544">
        <f t="shared" si="78"/>
        <v>4.2523688467760577E-2</v>
      </c>
      <c r="L644" s="413">
        <f t="shared" si="77"/>
        <v>182.06304599029352</v>
      </c>
      <c r="M644" s="414">
        <f t="shared" si="80"/>
        <v>40.053870117864577</v>
      </c>
      <c r="N644" s="545">
        <v>54.410179714934927</v>
      </c>
      <c r="O644" s="546">
        <v>7.2890435775451952</v>
      </c>
      <c r="P644" s="547">
        <f t="shared" si="79"/>
        <v>9.6068828284411947E-2</v>
      </c>
    </row>
    <row r="645" spans="1:16" s="87" customFormat="1" x14ac:dyDescent="0.35">
      <c r="A645" s="25">
        <v>159</v>
      </c>
      <c r="B645" s="585" t="s">
        <v>1146</v>
      </c>
      <c r="C645" s="422">
        <v>601.58000000000004</v>
      </c>
      <c r="D645" s="422"/>
      <c r="E645" s="422"/>
      <c r="F645" s="412">
        <f t="shared" si="82"/>
        <v>601.58000000000004</v>
      </c>
      <c r="G645" s="135">
        <v>16</v>
      </c>
      <c r="H645" s="135"/>
      <c r="I645" s="135"/>
      <c r="J645" s="412">
        <f t="shared" si="81"/>
        <v>16</v>
      </c>
      <c r="K645" s="544">
        <f t="shared" si="78"/>
        <v>7.3954240813496651E-3</v>
      </c>
      <c r="L645" s="413">
        <f t="shared" si="77"/>
        <v>31.663138433094524</v>
      </c>
      <c r="M645" s="414">
        <f t="shared" si="80"/>
        <v>6.9658904552807952</v>
      </c>
      <c r="N645" s="545">
        <v>9.4626399504234673</v>
      </c>
      <c r="O645" s="546">
        <v>1.2676597526165556</v>
      </c>
      <c r="P645" s="547">
        <f t="shared" si="79"/>
        <v>8.2049484011129575E-2</v>
      </c>
    </row>
    <row r="646" spans="1:16" s="87" customFormat="1" x14ac:dyDescent="0.35">
      <c r="A646" s="25">
        <v>160</v>
      </c>
      <c r="B646" s="585" t="s">
        <v>1147</v>
      </c>
      <c r="C646" s="422">
        <v>392.31</v>
      </c>
      <c r="D646" s="422"/>
      <c r="E646" s="422"/>
      <c r="F646" s="412">
        <f t="shared" si="82"/>
        <v>392.31</v>
      </c>
      <c r="G646" s="135">
        <v>9</v>
      </c>
      <c r="H646" s="135"/>
      <c r="I646" s="135"/>
      <c r="J646" s="412">
        <f t="shared" si="81"/>
        <v>9</v>
      </c>
      <c r="K646" s="544">
        <f t="shared" si="78"/>
        <v>4.1599260457591868E-3</v>
      </c>
      <c r="L646" s="413">
        <f t="shared" si="77"/>
        <v>17.810515368615668</v>
      </c>
      <c r="M646" s="414">
        <f t="shared" si="80"/>
        <v>3.9183133810954471</v>
      </c>
      <c r="N646" s="545">
        <v>5.3227349721131993</v>
      </c>
      <c r="O646" s="546">
        <v>0.71305861084681255</v>
      </c>
      <c r="P646" s="547">
        <f t="shared" si="79"/>
        <v>7.0772150423570976E-2</v>
      </c>
    </row>
    <row r="647" spans="1:16" s="87" customFormat="1" x14ac:dyDescent="0.35">
      <c r="A647" s="25">
        <v>161</v>
      </c>
      <c r="B647" s="585" t="s">
        <v>1148</v>
      </c>
      <c r="C647" s="422">
        <v>600.88</v>
      </c>
      <c r="D647" s="422"/>
      <c r="E647" s="422"/>
      <c r="F647" s="412">
        <f t="shared" si="82"/>
        <v>600.88</v>
      </c>
      <c r="G647" s="135">
        <v>17</v>
      </c>
      <c r="H647" s="135"/>
      <c r="I647" s="135"/>
      <c r="J647" s="412">
        <f t="shared" si="81"/>
        <v>17</v>
      </c>
      <c r="K647" s="544">
        <f t="shared" si="78"/>
        <v>7.8576380864340198E-3</v>
      </c>
      <c r="L647" s="413">
        <f t="shared" ref="L647:L710" si="83">K647*4281.45</f>
        <v>33.642084585162934</v>
      </c>
      <c r="M647" s="414">
        <f t="shared" si="80"/>
        <v>7.4012586087358452</v>
      </c>
      <c r="N647" s="545">
        <v>10.054054947324934</v>
      </c>
      <c r="O647" s="546">
        <v>1.3468884871550904</v>
      </c>
      <c r="P647" s="547">
        <f t="shared" si="79"/>
        <v>8.7279134982656784E-2</v>
      </c>
    </row>
    <row r="648" spans="1:16" s="87" customFormat="1" x14ac:dyDescent="0.35">
      <c r="A648" s="25">
        <v>162</v>
      </c>
      <c r="B648" s="585" t="s">
        <v>1149</v>
      </c>
      <c r="C648" s="422">
        <v>307.3</v>
      </c>
      <c r="D648" s="422"/>
      <c r="E648" s="422"/>
      <c r="F648" s="412">
        <f t="shared" si="82"/>
        <v>307.3</v>
      </c>
      <c r="G648" s="135">
        <v>7</v>
      </c>
      <c r="H648" s="135"/>
      <c r="I648" s="135"/>
      <c r="J648" s="412">
        <f t="shared" si="81"/>
        <v>7</v>
      </c>
      <c r="K648" s="544">
        <f t="shared" si="78"/>
        <v>3.2354980355904783E-3</v>
      </c>
      <c r="L648" s="413">
        <f t="shared" si="83"/>
        <v>13.852623064478854</v>
      </c>
      <c r="M648" s="414">
        <f t="shared" si="80"/>
        <v>3.0475770741853476</v>
      </c>
      <c r="N648" s="545">
        <v>4.139904978310267</v>
      </c>
      <c r="O648" s="546">
        <v>0.55460114176974307</v>
      </c>
      <c r="P648" s="547">
        <f t="shared" si="79"/>
        <v>7.0272392641536646E-2</v>
      </c>
    </row>
    <row r="649" spans="1:16" s="87" customFormat="1" x14ac:dyDescent="0.35">
      <c r="A649" s="25">
        <v>163</v>
      </c>
      <c r="B649" s="585" t="s">
        <v>1150</v>
      </c>
      <c r="C649" s="422">
        <v>763</v>
      </c>
      <c r="D649" s="422"/>
      <c r="E649" s="422">
        <v>37.1</v>
      </c>
      <c r="F649" s="412">
        <f t="shared" si="82"/>
        <v>800.1</v>
      </c>
      <c r="G649" s="135">
        <v>22</v>
      </c>
      <c r="H649" s="135"/>
      <c r="I649" s="135">
        <v>1</v>
      </c>
      <c r="J649" s="412">
        <f t="shared" si="81"/>
        <v>23</v>
      </c>
      <c r="K649" s="544">
        <f t="shared" si="78"/>
        <v>1.0630922116940144E-2</v>
      </c>
      <c r="L649" s="413">
        <f t="shared" si="83"/>
        <v>45.515761497573379</v>
      </c>
      <c r="M649" s="414">
        <f t="shared" si="80"/>
        <v>10.013467529466144</v>
      </c>
      <c r="N649" s="545">
        <v>13.602544928733732</v>
      </c>
      <c r="O649" s="546">
        <v>1.8222608943862988</v>
      </c>
      <c r="P649" s="547">
        <f t="shared" si="79"/>
        <v>8.8681458380401895E-2</v>
      </c>
    </row>
    <row r="650" spans="1:16" s="87" customFormat="1" x14ac:dyDescent="0.35">
      <c r="A650" s="25">
        <v>164</v>
      </c>
      <c r="B650" s="585" t="s">
        <v>1151</v>
      </c>
      <c r="C650" s="422">
        <v>325.2</v>
      </c>
      <c r="D650" s="422"/>
      <c r="E650" s="422"/>
      <c r="F650" s="412">
        <f t="shared" si="82"/>
        <v>325.2</v>
      </c>
      <c r="G650" s="135">
        <v>8</v>
      </c>
      <c r="H650" s="135"/>
      <c r="I650" s="135"/>
      <c r="J650" s="412">
        <f t="shared" si="81"/>
        <v>8</v>
      </c>
      <c r="K650" s="544">
        <f t="shared" si="78"/>
        <v>3.6977120406748326E-3</v>
      </c>
      <c r="L650" s="413">
        <f t="shared" si="83"/>
        <v>15.831569216547262</v>
      </c>
      <c r="M650" s="414">
        <f t="shared" si="80"/>
        <v>3.4829452276403976</v>
      </c>
      <c r="N650" s="545">
        <v>4.7313199752117336</v>
      </c>
      <c r="O650" s="546">
        <v>0.63382987630827781</v>
      </c>
      <c r="P650" s="547">
        <f t="shared" si="79"/>
        <v>7.5890726616567247E-2</v>
      </c>
    </row>
    <row r="651" spans="1:16" s="87" customFormat="1" x14ac:dyDescent="0.35">
      <c r="A651" s="25">
        <v>165</v>
      </c>
      <c r="B651" s="585" t="s">
        <v>1152</v>
      </c>
      <c r="C651" s="422">
        <v>366.35</v>
      </c>
      <c r="D651" s="422"/>
      <c r="E651" s="422">
        <v>53.9</v>
      </c>
      <c r="F651" s="412">
        <f t="shared" si="82"/>
        <v>420.25</v>
      </c>
      <c r="G651" s="135">
        <v>13</v>
      </c>
      <c r="H651" s="135"/>
      <c r="I651" s="135">
        <v>2</v>
      </c>
      <c r="J651" s="412">
        <f t="shared" si="81"/>
        <v>15</v>
      </c>
      <c r="K651" s="544">
        <f t="shared" si="78"/>
        <v>6.9332100762653113E-3</v>
      </c>
      <c r="L651" s="413">
        <f t="shared" si="83"/>
        <v>29.684192281026117</v>
      </c>
      <c r="M651" s="414">
        <f t="shared" si="80"/>
        <v>6.5305223018257461</v>
      </c>
      <c r="N651" s="545">
        <v>8.8712249535219989</v>
      </c>
      <c r="O651" s="546">
        <v>1.1884310180780209</v>
      </c>
      <c r="P651" s="547">
        <f t="shared" si="79"/>
        <v>0.11011153017121209</v>
      </c>
    </row>
    <row r="652" spans="1:16" s="87" customFormat="1" x14ac:dyDescent="0.35">
      <c r="A652" s="25">
        <v>166</v>
      </c>
      <c r="B652" s="585" t="s">
        <v>1153</v>
      </c>
      <c r="C652" s="422">
        <v>468.48</v>
      </c>
      <c r="D652" s="422"/>
      <c r="E652" s="422"/>
      <c r="F652" s="412">
        <f t="shared" si="82"/>
        <v>468.48</v>
      </c>
      <c r="G652" s="135">
        <v>17</v>
      </c>
      <c r="H652" s="135"/>
      <c r="I652" s="135"/>
      <c r="J652" s="412">
        <f t="shared" si="81"/>
        <v>17</v>
      </c>
      <c r="K652" s="544">
        <f t="shared" si="78"/>
        <v>7.8576380864340198E-3</v>
      </c>
      <c r="L652" s="413">
        <f t="shared" si="83"/>
        <v>33.642084585162934</v>
      </c>
      <c r="M652" s="414">
        <f t="shared" si="80"/>
        <v>7.4012586087358452</v>
      </c>
      <c r="N652" s="545">
        <v>10.054054947324934</v>
      </c>
      <c r="O652" s="546">
        <v>1.3468884871550904</v>
      </c>
      <c r="P652" s="547">
        <f t="shared" si="79"/>
        <v>0.1119456254874889</v>
      </c>
    </row>
    <row r="653" spans="1:16" s="87" customFormat="1" x14ac:dyDescent="0.35">
      <c r="A653" s="25">
        <v>167</v>
      </c>
      <c r="B653" s="585" t="s">
        <v>1154</v>
      </c>
      <c r="C653" s="422">
        <v>996.98</v>
      </c>
      <c r="D653" s="422"/>
      <c r="E653" s="422">
        <v>29.1</v>
      </c>
      <c r="F653" s="412">
        <f t="shared" si="82"/>
        <v>1026.08</v>
      </c>
      <c r="G653" s="135">
        <v>33</v>
      </c>
      <c r="H653" s="135"/>
      <c r="I653" s="135">
        <v>1</v>
      </c>
      <c r="J653" s="412">
        <f t="shared" si="81"/>
        <v>34</v>
      </c>
      <c r="K653" s="544">
        <f t="shared" si="78"/>
        <v>1.571527617286804E-2</v>
      </c>
      <c r="L653" s="413">
        <f t="shared" si="83"/>
        <v>67.284169170325868</v>
      </c>
      <c r="M653" s="414">
        <f t="shared" si="80"/>
        <v>14.80251721747169</v>
      </c>
      <c r="N653" s="545">
        <v>20.108109894649868</v>
      </c>
      <c r="O653" s="546">
        <v>2.6937769743101807</v>
      </c>
      <c r="P653" s="547">
        <f t="shared" si="79"/>
        <v>0.10222260764926479</v>
      </c>
    </row>
    <row r="654" spans="1:16" s="87" customFormat="1" x14ac:dyDescent="0.35">
      <c r="A654" s="25">
        <v>168</v>
      </c>
      <c r="B654" s="585" t="s">
        <v>1166</v>
      </c>
      <c r="C654" s="422">
        <v>1115.1199999999999</v>
      </c>
      <c r="D654" s="422"/>
      <c r="E654" s="422">
        <v>126.9</v>
      </c>
      <c r="F654" s="412">
        <f t="shared" si="82"/>
        <v>1242.02</v>
      </c>
      <c r="G654" s="135">
        <v>26</v>
      </c>
      <c r="H654" s="135"/>
      <c r="I654" s="135">
        <v>2</v>
      </c>
      <c r="J654" s="412">
        <f t="shared" si="81"/>
        <v>28</v>
      </c>
      <c r="K654" s="544">
        <f t="shared" si="78"/>
        <v>1.2941992142361913E-2</v>
      </c>
      <c r="L654" s="413">
        <f t="shared" si="83"/>
        <v>55.410492257915415</v>
      </c>
      <c r="M654" s="414">
        <f t="shared" si="80"/>
        <v>12.19030829674139</v>
      </c>
      <c r="N654" s="545">
        <v>16.559619913241068</v>
      </c>
      <c r="O654" s="546">
        <v>2.2184045670789723</v>
      </c>
      <c r="P654" s="547">
        <f t="shared" si="79"/>
        <v>6.9547048384870483E-2</v>
      </c>
    </row>
    <row r="655" spans="1:16" s="87" customFormat="1" x14ac:dyDescent="0.35">
      <c r="A655" s="25">
        <v>169</v>
      </c>
      <c r="B655" s="585" t="s">
        <v>1231</v>
      </c>
      <c r="C655" s="422">
        <v>678.82</v>
      </c>
      <c r="D655" s="422"/>
      <c r="E655" s="422">
        <v>148.19999999999999</v>
      </c>
      <c r="F655" s="412">
        <f t="shared" si="82"/>
        <v>827.02</v>
      </c>
      <c r="G655" s="135">
        <v>22</v>
      </c>
      <c r="H655" s="135"/>
      <c r="I655" s="135">
        <v>4</v>
      </c>
      <c r="J655" s="412">
        <f t="shared" si="81"/>
        <v>26</v>
      </c>
      <c r="K655" s="544">
        <f t="shared" si="78"/>
        <v>1.2017564132193206E-2</v>
      </c>
      <c r="L655" s="413">
        <f t="shared" si="83"/>
        <v>51.452599953778595</v>
      </c>
      <c r="M655" s="414">
        <f t="shared" si="80"/>
        <v>11.319571989831291</v>
      </c>
      <c r="N655" s="545">
        <v>15.376789919438133</v>
      </c>
      <c r="O655" s="546">
        <v>2.0599470980019032</v>
      </c>
      <c r="P655" s="547">
        <f t="shared" si="79"/>
        <v>9.6985452541715936E-2</v>
      </c>
    </row>
    <row r="656" spans="1:16" s="87" customFormat="1" x14ac:dyDescent="0.35">
      <c r="A656" s="25">
        <v>170</v>
      </c>
      <c r="B656" s="585" t="s">
        <v>1232</v>
      </c>
      <c r="C656" s="422">
        <v>487.41</v>
      </c>
      <c r="D656" s="422"/>
      <c r="E656" s="422"/>
      <c r="F656" s="412">
        <f t="shared" si="82"/>
        <v>487.41</v>
      </c>
      <c r="G656" s="135">
        <v>12</v>
      </c>
      <c r="H656" s="135"/>
      <c r="I656" s="135"/>
      <c r="J656" s="412">
        <f t="shared" si="81"/>
        <v>12</v>
      </c>
      <c r="K656" s="544">
        <f t="shared" si="78"/>
        <v>5.5465680610122491E-3</v>
      </c>
      <c r="L656" s="413">
        <f t="shared" si="83"/>
        <v>23.747353824820891</v>
      </c>
      <c r="M656" s="414">
        <f t="shared" si="80"/>
        <v>5.2244178414605962</v>
      </c>
      <c r="N656" s="545">
        <v>7.0969799628176</v>
      </c>
      <c r="O656" s="546">
        <v>0.95074481446241677</v>
      </c>
      <c r="P656" s="547">
        <f t="shared" si="79"/>
        <v>7.5951450408406687E-2</v>
      </c>
    </row>
    <row r="657" spans="1:16" s="87" customFormat="1" x14ac:dyDescent="0.35">
      <c r="A657" s="25">
        <v>171</v>
      </c>
      <c r="B657" s="585" t="s">
        <v>1233</v>
      </c>
      <c r="C657" s="422">
        <v>436.5</v>
      </c>
      <c r="D657" s="422">
        <v>103.3</v>
      </c>
      <c r="E657" s="422">
        <v>145.19999999999999</v>
      </c>
      <c r="F657" s="412">
        <f t="shared" si="82"/>
        <v>685</v>
      </c>
      <c r="G657" s="135">
        <v>8</v>
      </c>
      <c r="H657" s="135">
        <v>1</v>
      </c>
      <c r="I657" s="135">
        <v>2</v>
      </c>
      <c r="J657" s="412">
        <f t="shared" si="81"/>
        <v>11</v>
      </c>
      <c r="K657" s="544">
        <f t="shared" si="78"/>
        <v>5.0843540559278944E-3</v>
      </c>
      <c r="L657" s="413">
        <f t="shared" si="83"/>
        <v>21.768407672752481</v>
      </c>
      <c r="M657" s="414">
        <f t="shared" si="80"/>
        <v>4.7890496880055462</v>
      </c>
      <c r="N657" s="545">
        <v>6.5055649659161334</v>
      </c>
      <c r="O657" s="546">
        <v>0.87151607992388191</v>
      </c>
      <c r="P657" s="547">
        <f t="shared" si="79"/>
        <v>4.95394721264205E-2</v>
      </c>
    </row>
    <row r="658" spans="1:16" s="87" customFormat="1" x14ac:dyDescent="0.35">
      <c r="A658" s="25">
        <v>172</v>
      </c>
      <c r="B658" s="585" t="s">
        <v>1234</v>
      </c>
      <c r="C658" s="422">
        <v>636.55999999999995</v>
      </c>
      <c r="D658" s="422"/>
      <c r="E658" s="422"/>
      <c r="F658" s="412">
        <f t="shared" si="82"/>
        <v>636.55999999999995</v>
      </c>
      <c r="G658" s="135">
        <v>14</v>
      </c>
      <c r="H658" s="135"/>
      <c r="I658" s="135"/>
      <c r="J658" s="412">
        <f t="shared" si="81"/>
        <v>14</v>
      </c>
      <c r="K658" s="544">
        <f t="shared" si="78"/>
        <v>6.4709960711809567E-3</v>
      </c>
      <c r="L658" s="413">
        <f t="shared" si="83"/>
        <v>27.705246128957707</v>
      </c>
      <c r="M658" s="414">
        <f t="shared" si="80"/>
        <v>6.0951541483706952</v>
      </c>
      <c r="N658" s="545">
        <v>8.2798099566205341</v>
      </c>
      <c r="O658" s="546">
        <v>1.1092022835394861</v>
      </c>
      <c r="P658" s="547">
        <f t="shared" si="79"/>
        <v>6.7848140815458757E-2</v>
      </c>
    </row>
    <row r="659" spans="1:16" s="87" customFormat="1" x14ac:dyDescent="0.35">
      <c r="A659" s="25">
        <v>173</v>
      </c>
      <c r="B659" s="585" t="s">
        <v>1235</v>
      </c>
      <c r="C659" s="422">
        <v>495</v>
      </c>
      <c r="D659" s="422">
        <v>10.1</v>
      </c>
      <c r="E659" s="422"/>
      <c r="F659" s="412">
        <f t="shared" si="82"/>
        <v>505.1</v>
      </c>
      <c r="G659" s="135">
        <v>16</v>
      </c>
      <c r="H659" s="135">
        <v>1</v>
      </c>
      <c r="I659" s="135"/>
      <c r="J659" s="412">
        <f t="shared" si="81"/>
        <v>17</v>
      </c>
      <c r="K659" s="544">
        <f t="shared" si="78"/>
        <v>7.8576380864340198E-3</v>
      </c>
      <c r="L659" s="413">
        <f t="shared" si="83"/>
        <v>33.642084585162934</v>
      </c>
      <c r="M659" s="414">
        <f t="shared" si="80"/>
        <v>7.4012586087358452</v>
      </c>
      <c r="N659" s="545">
        <v>10.054054947324934</v>
      </c>
      <c r="O659" s="546">
        <v>1.3468884871550904</v>
      </c>
      <c r="P659" s="547">
        <f t="shared" si="79"/>
        <v>0.1038295122319913</v>
      </c>
    </row>
    <row r="660" spans="1:16" s="87" customFormat="1" x14ac:dyDescent="0.35">
      <c r="A660" s="25">
        <v>174</v>
      </c>
      <c r="B660" s="586" t="s">
        <v>1236</v>
      </c>
      <c r="C660" s="423">
        <v>536.88</v>
      </c>
      <c r="D660" s="422"/>
      <c r="E660" s="422"/>
      <c r="F660" s="412">
        <f t="shared" si="82"/>
        <v>536.88</v>
      </c>
      <c r="G660" s="135">
        <v>13</v>
      </c>
      <c r="H660" s="135"/>
      <c r="I660" s="135"/>
      <c r="J660" s="412">
        <f t="shared" si="81"/>
        <v>13</v>
      </c>
      <c r="K660" s="544">
        <f t="shared" si="78"/>
        <v>6.0087820660966029E-3</v>
      </c>
      <c r="L660" s="413">
        <f t="shared" si="83"/>
        <v>25.726299976889297</v>
      </c>
      <c r="M660" s="414">
        <f t="shared" si="80"/>
        <v>5.6597859949156453</v>
      </c>
      <c r="N660" s="545">
        <v>7.6883949597190666</v>
      </c>
      <c r="O660" s="546">
        <v>1.0299735490009516</v>
      </c>
      <c r="P660" s="547">
        <f t="shared" si="79"/>
        <v>7.469910311526777E-2</v>
      </c>
    </row>
    <row r="661" spans="1:16" s="87" customFormat="1" x14ac:dyDescent="0.35">
      <c r="A661" s="25">
        <v>176</v>
      </c>
      <c r="B661" s="574" t="s">
        <v>1265</v>
      </c>
      <c r="C661" s="135">
        <v>380.2</v>
      </c>
      <c r="D661" s="135"/>
      <c r="E661" s="135"/>
      <c r="F661" s="560">
        <f t="shared" si="82"/>
        <v>380.2</v>
      </c>
      <c r="G661" s="318">
        <v>9</v>
      </c>
      <c r="H661" s="318"/>
      <c r="I661" s="318"/>
      <c r="J661" s="412">
        <f t="shared" si="81"/>
        <v>9</v>
      </c>
      <c r="K661" s="544">
        <f t="shared" si="78"/>
        <v>4.1599260457591868E-3</v>
      </c>
      <c r="L661" s="413">
        <f t="shared" si="83"/>
        <v>17.810515368615668</v>
      </c>
      <c r="M661" s="414">
        <f t="shared" si="80"/>
        <v>3.9183133810954471</v>
      </c>
      <c r="N661" s="545">
        <v>5.3227349721131993</v>
      </c>
      <c r="O661" s="546">
        <v>0.7701032997145576</v>
      </c>
      <c r="P661" s="547">
        <f t="shared" si="79"/>
        <v>7.3176399320196928E-2</v>
      </c>
    </row>
    <row r="662" spans="1:16" s="87" customFormat="1" x14ac:dyDescent="0.35">
      <c r="A662" s="25">
        <v>177</v>
      </c>
      <c r="B662" s="574" t="s">
        <v>505</v>
      </c>
      <c r="C662" s="70">
        <v>4131.2</v>
      </c>
      <c r="D662" s="318"/>
      <c r="E662" s="318"/>
      <c r="F662" s="560">
        <f t="shared" si="82"/>
        <v>4131.2</v>
      </c>
      <c r="G662" s="71">
        <v>68</v>
      </c>
      <c r="H662" s="318"/>
      <c r="I662" s="318"/>
      <c r="J662" s="412">
        <f t="shared" si="81"/>
        <v>68</v>
      </c>
      <c r="K662" s="544">
        <f t="shared" si="78"/>
        <v>3.1430552345736079E-2</v>
      </c>
      <c r="L662" s="413">
        <f t="shared" si="83"/>
        <v>134.56833834065174</v>
      </c>
      <c r="M662" s="414">
        <f t="shared" si="80"/>
        <v>29.605034434943381</v>
      </c>
      <c r="N662" s="545">
        <v>40.216219789299736</v>
      </c>
      <c r="O662" s="546">
        <v>5.8482949803759547</v>
      </c>
      <c r="P662" s="547">
        <f t="shared" si="79"/>
        <v>5.0890270997596541E-2</v>
      </c>
    </row>
    <row r="663" spans="1:16" s="87" customFormat="1" x14ac:dyDescent="0.35">
      <c r="A663" s="25">
        <v>178</v>
      </c>
      <c r="B663" s="574" t="s">
        <v>506</v>
      </c>
      <c r="C663" s="70">
        <v>6403.7</v>
      </c>
      <c r="D663" s="318"/>
      <c r="E663" s="318"/>
      <c r="F663" s="560">
        <f t="shared" si="82"/>
        <v>6403.7</v>
      </c>
      <c r="G663" s="71">
        <v>108</v>
      </c>
      <c r="H663" s="318"/>
      <c r="I663" s="318"/>
      <c r="J663" s="412">
        <f t="shared" si="81"/>
        <v>108</v>
      </c>
      <c r="K663" s="544">
        <f t="shared" si="78"/>
        <v>4.9919112549110238E-2</v>
      </c>
      <c r="L663" s="413">
        <f t="shared" si="83"/>
        <v>213.72618442338802</v>
      </c>
      <c r="M663" s="414">
        <f t="shared" si="80"/>
        <v>47.019760573145362</v>
      </c>
      <c r="N663" s="545">
        <v>63.872819665358399</v>
      </c>
      <c r="O663" s="546">
        <v>9.2884684982441641</v>
      </c>
      <c r="P663" s="547">
        <f t="shared" si="79"/>
        <v>5.2142860090281552E-2</v>
      </c>
    </row>
    <row r="664" spans="1:16" s="87" customFormat="1" x14ac:dyDescent="0.35">
      <c r="A664" s="25">
        <v>179</v>
      </c>
      <c r="B664" s="587" t="s">
        <v>507</v>
      </c>
      <c r="C664" s="70">
        <v>2127.8000000000002</v>
      </c>
      <c r="D664" s="318"/>
      <c r="E664" s="318"/>
      <c r="F664" s="560">
        <f t="shared" si="82"/>
        <v>2127.8000000000002</v>
      </c>
      <c r="G664" s="71">
        <v>36</v>
      </c>
      <c r="H664" s="318"/>
      <c r="I664" s="318"/>
      <c r="J664" s="412">
        <f t="shared" si="81"/>
        <v>36</v>
      </c>
      <c r="K664" s="544">
        <f t="shared" si="78"/>
        <v>1.6639704183036747E-2</v>
      </c>
      <c r="L664" s="413">
        <f t="shared" si="83"/>
        <v>71.242061474462673</v>
      </c>
      <c r="M664" s="414">
        <f t="shared" si="80"/>
        <v>15.673253524381789</v>
      </c>
      <c r="N664" s="545">
        <v>21.290939888452797</v>
      </c>
      <c r="O664" s="546">
        <v>3.0961561660813879</v>
      </c>
      <c r="P664" s="547">
        <f t="shared" si="79"/>
        <v>5.2308680822153696E-2</v>
      </c>
    </row>
    <row r="665" spans="1:16" s="87" customFormat="1" x14ac:dyDescent="0.35">
      <c r="A665" s="25">
        <v>180</v>
      </c>
      <c r="B665" s="587" t="s">
        <v>508</v>
      </c>
      <c r="C665" s="70">
        <v>4248.8</v>
      </c>
      <c r="D665" s="318"/>
      <c r="E665" s="318"/>
      <c r="F665" s="560">
        <f t="shared" si="82"/>
        <v>4248.8</v>
      </c>
      <c r="G665" s="71">
        <v>72</v>
      </c>
      <c r="H665" s="318"/>
      <c r="I665" s="318"/>
      <c r="J665" s="412">
        <f t="shared" si="81"/>
        <v>72</v>
      </c>
      <c r="K665" s="544">
        <f t="shared" si="78"/>
        <v>3.3279408366073494E-2</v>
      </c>
      <c r="L665" s="413">
        <f t="shared" si="83"/>
        <v>142.48412294892535</v>
      </c>
      <c r="M665" s="414">
        <f t="shared" si="80"/>
        <v>31.346507048763577</v>
      </c>
      <c r="N665" s="545">
        <v>42.581879776905595</v>
      </c>
      <c r="O665" s="546">
        <v>6.1923123321627758</v>
      </c>
      <c r="P665" s="547">
        <f t="shared" si="79"/>
        <v>5.239239834935918E-2</v>
      </c>
    </row>
    <row r="666" spans="1:16" s="87" customFormat="1" x14ac:dyDescent="0.35">
      <c r="A666" s="25">
        <v>181</v>
      </c>
      <c r="B666" s="587" t="s">
        <v>509</v>
      </c>
      <c r="C666" s="70">
        <v>4357.5</v>
      </c>
      <c r="D666" s="318"/>
      <c r="E666" s="318"/>
      <c r="F666" s="560">
        <f t="shared" si="82"/>
        <v>4357.5</v>
      </c>
      <c r="G666" s="71">
        <v>72</v>
      </c>
      <c r="H666" s="318"/>
      <c r="I666" s="318"/>
      <c r="J666" s="412">
        <f t="shared" si="81"/>
        <v>72</v>
      </c>
      <c r="K666" s="544">
        <f t="shared" si="78"/>
        <v>3.3279408366073494E-2</v>
      </c>
      <c r="L666" s="413">
        <f t="shared" si="83"/>
        <v>142.48412294892535</v>
      </c>
      <c r="M666" s="414">
        <f t="shared" si="80"/>
        <v>31.346507048763577</v>
      </c>
      <c r="N666" s="545">
        <v>42.581879776905595</v>
      </c>
      <c r="O666" s="546">
        <v>6.1923123321627758</v>
      </c>
      <c r="P666" s="547">
        <f t="shared" si="79"/>
        <v>5.1085443971717111E-2</v>
      </c>
    </row>
    <row r="667" spans="1:16" s="87" customFormat="1" x14ac:dyDescent="0.35">
      <c r="A667" s="25">
        <v>182</v>
      </c>
      <c r="B667" s="587" t="s">
        <v>510</v>
      </c>
      <c r="C667" s="70">
        <v>6324.6</v>
      </c>
      <c r="D667" s="318"/>
      <c r="E667" s="318"/>
      <c r="F667" s="560">
        <f t="shared" si="82"/>
        <v>6324.6</v>
      </c>
      <c r="G667" s="71">
        <v>108</v>
      </c>
      <c r="H667" s="318"/>
      <c r="I667" s="318"/>
      <c r="J667" s="412">
        <f t="shared" si="81"/>
        <v>108</v>
      </c>
      <c r="K667" s="544">
        <f>2/4327*J667</f>
        <v>4.9919112549110238E-2</v>
      </c>
      <c r="L667" s="413">
        <f t="shared" si="83"/>
        <v>213.72618442338802</v>
      </c>
      <c r="M667" s="414">
        <f t="shared" si="80"/>
        <v>47.019760573145362</v>
      </c>
      <c r="N667" s="545">
        <v>63.872819665358399</v>
      </c>
      <c r="O667" s="546">
        <v>9.2884684982441641</v>
      </c>
      <c r="P667" s="547">
        <f t="shared" si="79"/>
        <v>5.279499623061315E-2</v>
      </c>
    </row>
    <row r="668" spans="1:16" s="337" customFormat="1" ht="14.5" thickBot="1" x14ac:dyDescent="0.35">
      <c r="A668" s="260">
        <v>1</v>
      </c>
      <c r="B668" s="579" t="s">
        <v>1063</v>
      </c>
      <c r="C668" s="435">
        <f t="shared" ref="C668:N668" si="84">SUM(C494:C667)</f>
        <v>192930.46</v>
      </c>
      <c r="D668" s="435">
        <f t="shared" si="84"/>
        <v>1610.1199999999997</v>
      </c>
      <c r="E668" s="435">
        <f t="shared" si="84"/>
        <v>2719.8999999999996</v>
      </c>
      <c r="F668" s="435">
        <f t="shared" si="84"/>
        <v>197260.47999999995</v>
      </c>
      <c r="G668" s="435">
        <f t="shared" si="84"/>
        <v>4281</v>
      </c>
      <c r="H668" s="435">
        <f t="shared" si="84"/>
        <v>11</v>
      </c>
      <c r="I668" s="435">
        <f t="shared" si="84"/>
        <v>35</v>
      </c>
      <c r="J668" s="435">
        <f t="shared" si="84"/>
        <v>4327</v>
      </c>
      <c r="K668" s="561">
        <f t="shared" si="84"/>
        <v>2.0000000000000004</v>
      </c>
      <c r="L668" s="413">
        <f t="shared" si="83"/>
        <v>8562.9000000000015</v>
      </c>
      <c r="M668" s="435">
        <f t="shared" si="84"/>
        <v>1883.8380000000004</v>
      </c>
      <c r="N668" s="435">
        <f t="shared" si="84"/>
        <v>2559.0526915926448</v>
      </c>
      <c r="O668" s="435">
        <v>388.0799227216387</v>
      </c>
      <c r="P668" s="547">
        <f t="shared" si="79"/>
        <v>6.7899412058179565E-2</v>
      </c>
    </row>
    <row r="669" spans="1:16" s="165" customFormat="1" ht="14.5" thickBot="1" x14ac:dyDescent="0.35">
      <c r="A669" s="525" t="s">
        <v>769</v>
      </c>
      <c r="B669" s="588"/>
      <c r="C669" s="562"/>
      <c r="D669" s="562"/>
      <c r="E669" s="562"/>
      <c r="F669" s="152">
        <f t="shared" si="82"/>
        <v>0</v>
      </c>
      <c r="G669" s="562"/>
      <c r="H669" s="562"/>
      <c r="I669" s="562"/>
      <c r="J669" s="152">
        <f t="shared" si="81"/>
        <v>0</v>
      </c>
      <c r="K669" s="563"/>
      <c r="L669" s="413">
        <f t="shared" si="83"/>
        <v>0</v>
      </c>
      <c r="M669" s="564"/>
      <c r="N669" s="565" t="e">
        <f>#REF!*1.45</f>
        <v>#REF!</v>
      </c>
      <c r="O669" s="566">
        <v>2187903.4849999999</v>
      </c>
      <c r="P669" s="547" t="e">
        <f t="shared" si="79"/>
        <v>#REF!</v>
      </c>
    </row>
    <row r="670" spans="1:16" s="87" customFormat="1" x14ac:dyDescent="0.35">
      <c r="A670" s="135">
        <v>2</v>
      </c>
      <c r="B670" s="574" t="s">
        <v>770</v>
      </c>
      <c r="C670" s="25">
        <v>4574.41</v>
      </c>
      <c r="D670" s="135"/>
      <c r="E670" s="135"/>
      <c r="F670" s="412">
        <f t="shared" si="82"/>
        <v>4574.41</v>
      </c>
      <c r="G670" s="135">
        <v>75</v>
      </c>
      <c r="H670" s="135"/>
      <c r="I670" s="135"/>
      <c r="J670" s="412">
        <f t="shared" si="81"/>
        <v>75</v>
      </c>
      <c r="K670" s="567">
        <f t="shared" ref="K670:K733" si="85">2/4710*J670</f>
        <v>3.1847133757961783E-2</v>
      </c>
      <c r="L670" s="413">
        <f t="shared" si="83"/>
        <v>136.35191082802547</v>
      </c>
      <c r="M670" s="414">
        <f t="shared" si="80"/>
        <v>29.997420382165604</v>
      </c>
      <c r="N670" s="545">
        <v>31.417249417249412</v>
      </c>
      <c r="O670" s="546">
        <v>6.0597758587230741</v>
      </c>
      <c r="P670" s="547">
        <f t="shared" si="79"/>
        <v>4.4557955339850075E-2</v>
      </c>
    </row>
    <row r="671" spans="1:16" s="87" customFormat="1" x14ac:dyDescent="0.35">
      <c r="A671" s="135">
        <v>3</v>
      </c>
      <c r="B671" s="574" t="s">
        <v>771</v>
      </c>
      <c r="C671" s="25">
        <v>8527.85</v>
      </c>
      <c r="D671" s="135"/>
      <c r="E671" s="135"/>
      <c r="F671" s="412">
        <f t="shared" si="82"/>
        <v>8527.85</v>
      </c>
      <c r="G671" s="135">
        <v>144</v>
      </c>
      <c r="H671" s="135"/>
      <c r="I671" s="135"/>
      <c r="J671" s="412">
        <f t="shared" si="81"/>
        <v>144</v>
      </c>
      <c r="K671" s="567">
        <f t="shared" si="85"/>
        <v>6.1146496815286625E-2</v>
      </c>
      <c r="L671" s="413">
        <f t="shared" si="83"/>
        <v>261.79566878980893</v>
      </c>
      <c r="M671" s="414">
        <f t="shared" si="80"/>
        <v>57.595047133757966</v>
      </c>
      <c r="N671" s="545">
        <v>60.321118881118878</v>
      </c>
      <c r="O671" s="546">
        <v>11.634769648748302</v>
      </c>
      <c r="P671" s="547">
        <f t="shared" si="79"/>
        <v>4.5890418388390287E-2</v>
      </c>
    </row>
    <row r="672" spans="1:16" s="87" customFormat="1" x14ac:dyDescent="0.35">
      <c r="A672" s="135">
        <v>4</v>
      </c>
      <c r="B672" s="574" t="s">
        <v>772</v>
      </c>
      <c r="C672" s="25">
        <v>5131.3999999999996</v>
      </c>
      <c r="D672" s="135"/>
      <c r="E672" s="135"/>
      <c r="F672" s="412">
        <f t="shared" si="82"/>
        <v>5131.3999999999996</v>
      </c>
      <c r="G672" s="135">
        <v>90</v>
      </c>
      <c r="H672" s="135"/>
      <c r="I672" s="135"/>
      <c r="J672" s="412">
        <f t="shared" si="81"/>
        <v>90</v>
      </c>
      <c r="K672" s="567">
        <f t="shared" si="85"/>
        <v>3.8216560509554139E-2</v>
      </c>
      <c r="L672" s="413">
        <f t="shared" si="83"/>
        <v>163.62229299363057</v>
      </c>
      <c r="M672" s="414">
        <f t="shared" si="80"/>
        <v>35.996904458598728</v>
      </c>
      <c r="N672" s="545">
        <v>37.700699300699306</v>
      </c>
      <c r="O672" s="546">
        <v>7.2717310304676879</v>
      </c>
      <c r="P672" s="547">
        <f t="shared" si="79"/>
        <v>4.7665671704290508E-2</v>
      </c>
    </row>
    <row r="673" spans="1:16" s="87" customFormat="1" x14ac:dyDescent="0.35">
      <c r="A673" s="135">
        <v>5</v>
      </c>
      <c r="B673" s="574" t="s">
        <v>773</v>
      </c>
      <c r="C673" s="25">
        <v>4290.1499999999996</v>
      </c>
      <c r="D673" s="135"/>
      <c r="E673" s="135"/>
      <c r="F673" s="412">
        <f t="shared" si="82"/>
        <v>4290.1499999999996</v>
      </c>
      <c r="G673" s="135">
        <v>72</v>
      </c>
      <c r="H673" s="135"/>
      <c r="I673" s="135"/>
      <c r="J673" s="412">
        <f t="shared" si="81"/>
        <v>72</v>
      </c>
      <c r="K673" s="567">
        <f t="shared" si="85"/>
        <v>3.0573248407643312E-2</v>
      </c>
      <c r="L673" s="413">
        <f t="shared" si="83"/>
        <v>130.89783439490446</v>
      </c>
      <c r="M673" s="414">
        <f t="shared" si="80"/>
        <v>28.797523566878983</v>
      </c>
      <c r="N673" s="545">
        <v>30.160559440559439</v>
      </c>
      <c r="O673" s="546">
        <v>5.8173848243741508</v>
      </c>
      <c r="P673" s="547">
        <f t="shared" si="79"/>
        <v>4.5609897608875467E-2</v>
      </c>
    </row>
    <row r="674" spans="1:16" s="87" customFormat="1" x14ac:dyDescent="0.35">
      <c r="A674" s="135">
        <v>6</v>
      </c>
      <c r="B674" s="574" t="s">
        <v>774</v>
      </c>
      <c r="C674" s="25">
        <v>5185.3900000000003</v>
      </c>
      <c r="D674" s="135"/>
      <c r="E674" s="135"/>
      <c r="F674" s="412">
        <f t="shared" si="82"/>
        <v>5185.3900000000003</v>
      </c>
      <c r="G674" s="135">
        <v>90</v>
      </c>
      <c r="H674" s="135"/>
      <c r="I674" s="135"/>
      <c r="J674" s="412">
        <f t="shared" si="81"/>
        <v>90</v>
      </c>
      <c r="K674" s="567">
        <f t="shared" si="85"/>
        <v>3.8216560509554139E-2</v>
      </c>
      <c r="L674" s="413">
        <f t="shared" si="83"/>
        <v>163.62229299363057</v>
      </c>
      <c r="M674" s="414">
        <f t="shared" si="80"/>
        <v>35.996904458598728</v>
      </c>
      <c r="N674" s="545">
        <v>37.700699300699306</v>
      </c>
      <c r="O674" s="546">
        <v>7.2717310304676879</v>
      </c>
      <c r="P674" s="547">
        <f t="shared" si="79"/>
        <v>4.7169379310600799E-2</v>
      </c>
    </row>
    <row r="675" spans="1:16" s="87" customFormat="1" x14ac:dyDescent="0.35">
      <c r="A675" s="135">
        <v>7</v>
      </c>
      <c r="B675" s="574" t="s">
        <v>775</v>
      </c>
      <c r="C675" s="25">
        <v>4246.38</v>
      </c>
      <c r="D675" s="135"/>
      <c r="E675" s="135"/>
      <c r="F675" s="412">
        <f t="shared" si="82"/>
        <v>4246.38</v>
      </c>
      <c r="G675" s="135">
        <v>72</v>
      </c>
      <c r="H675" s="135"/>
      <c r="I675" s="135"/>
      <c r="J675" s="412">
        <f t="shared" si="81"/>
        <v>72</v>
      </c>
      <c r="K675" s="567">
        <f t="shared" si="85"/>
        <v>3.0573248407643312E-2</v>
      </c>
      <c r="L675" s="413">
        <f t="shared" si="83"/>
        <v>130.89783439490446</v>
      </c>
      <c r="M675" s="414">
        <f t="shared" si="80"/>
        <v>28.797523566878983</v>
      </c>
      <c r="N675" s="545">
        <v>30.160559440559439</v>
      </c>
      <c r="O675" s="546">
        <v>5.8173848243741508</v>
      </c>
      <c r="P675" s="547">
        <f t="shared" si="79"/>
        <v>4.6080026334599601E-2</v>
      </c>
    </row>
    <row r="676" spans="1:16" s="87" customFormat="1" x14ac:dyDescent="0.35">
      <c r="A676" s="135">
        <v>8</v>
      </c>
      <c r="B676" s="574" t="s">
        <v>776</v>
      </c>
      <c r="C676" s="25">
        <v>4446.42</v>
      </c>
      <c r="D676" s="135"/>
      <c r="E676" s="135"/>
      <c r="F676" s="412">
        <f t="shared" si="82"/>
        <v>4446.42</v>
      </c>
      <c r="G676" s="135">
        <v>78</v>
      </c>
      <c r="H676" s="135"/>
      <c r="I676" s="135"/>
      <c r="J676" s="412">
        <f t="shared" si="81"/>
        <v>78</v>
      </c>
      <c r="K676" s="567">
        <f t="shared" si="85"/>
        <v>3.3121019108280254E-2</v>
      </c>
      <c r="L676" s="413">
        <f t="shared" si="83"/>
        <v>141.8059872611465</v>
      </c>
      <c r="M676" s="414">
        <f t="shared" si="80"/>
        <v>31.197317197452229</v>
      </c>
      <c r="N676" s="545">
        <v>32.673939393939392</v>
      </c>
      <c r="O676" s="546">
        <v>6.3021668930719965</v>
      </c>
      <c r="P676" s="547">
        <f t="shared" si="79"/>
        <v>4.7674176246420744E-2</v>
      </c>
    </row>
    <row r="677" spans="1:16" s="87" customFormat="1" x14ac:dyDescent="0.35">
      <c r="A677" s="135">
        <v>9</v>
      </c>
      <c r="B677" s="574" t="s">
        <v>777</v>
      </c>
      <c r="C677" s="25">
        <v>2920.24</v>
      </c>
      <c r="D677" s="135"/>
      <c r="E677" s="135"/>
      <c r="F677" s="412">
        <f t="shared" si="82"/>
        <v>2920.24</v>
      </c>
      <c r="G677" s="135">
        <v>60</v>
      </c>
      <c r="H677" s="135"/>
      <c r="I677" s="135"/>
      <c r="J677" s="412">
        <f t="shared" si="81"/>
        <v>60</v>
      </c>
      <c r="K677" s="567">
        <f t="shared" si="85"/>
        <v>2.5477707006369428E-2</v>
      </c>
      <c r="L677" s="413">
        <f t="shared" si="83"/>
        <v>109.08152866242038</v>
      </c>
      <c r="M677" s="414">
        <f t="shared" si="80"/>
        <v>23.997936305732484</v>
      </c>
      <c r="N677" s="545">
        <v>25.133799533799532</v>
      </c>
      <c r="O677" s="546">
        <v>4.8478206869784595</v>
      </c>
      <c r="P677" s="547">
        <f t="shared" si="79"/>
        <v>5.5838247948432618E-2</v>
      </c>
    </row>
    <row r="678" spans="1:16" s="87" customFormat="1" x14ac:dyDescent="0.35">
      <c r="A678" s="135">
        <v>11</v>
      </c>
      <c r="B678" s="574" t="s">
        <v>778</v>
      </c>
      <c r="C678" s="25">
        <v>8595.7800000000007</v>
      </c>
      <c r="D678" s="135"/>
      <c r="E678" s="135"/>
      <c r="F678" s="412">
        <f t="shared" si="82"/>
        <v>8595.7800000000007</v>
      </c>
      <c r="G678" s="135">
        <v>144</v>
      </c>
      <c r="H678" s="135"/>
      <c r="I678" s="135"/>
      <c r="J678" s="412">
        <f t="shared" si="81"/>
        <v>144</v>
      </c>
      <c r="K678" s="567">
        <f t="shared" si="85"/>
        <v>6.1146496815286625E-2</v>
      </c>
      <c r="L678" s="413">
        <f t="shared" si="83"/>
        <v>261.79566878980893</v>
      </c>
      <c r="M678" s="414">
        <f t="shared" si="80"/>
        <v>57.595047133757966</v>
      </c>
      <c r="N678" s="545">
        <v>60.321118881118878</v>
      </c>
      <c r="O678" s="546">
        <v>11.634769648748302</v>
      </c>
      <c r="P678" s="547">
        <f t="shared" si="79"/>
        <v>4.552775948819468E-2</v>
      </c>
    </row>
    <row r="679" spans="1:16" s="87" customFormat="1" x14ac:dyDescent="0.35">
      <c r="A679" s="135">
        <v>12</v>
      </c>
      <c r="B679" s="574" t="s">
        <v>779</v>
      </c>
      <c r="C679" s="25">
        <v>4516.6000000000004</v>
      </c>
      <c r="D679" s="135"/>
      <c r="E679" s="135"/>
      <c r="F679" s="412">
        <f t="shared" si="82"/>
        <v>4516.6000000000004</v>
      </c>
      <c r="G679" s="135">
        <v>80</v>
      </c>
      <c r="H679" s="135"/>
      <c r="I679" s="135"/>
      <c r="J679" s="412">
        <f t="shared" si="81"/>
        <v>80</v>
      </c>
      <c r="K679" s="567">
        <f t="shared" si="85"/>
        <v>3.3970276008492568E-2</v>
      </c>
      <c r="L679" s="413">
        <f t="shared" si="83"/>
        <v>145.44203821656049</v>
      </c>
      <c r="M679" s="414">
        <f t="shared" si="80"/>
        <v>31.997248407643308</v>
      </c>
      <c r="N679" s="545">
        <v>33.511732711732712</v>
      </c>
      <c r="O679" s="546">
        <v>6.4637609159712781</v>
      </c>
      <c r="P679" s="547">
        <f t="shared" si="79"/>
        <v>4.8136824215539956E-2</v>
      </c>
    </row>
    <row r="680" spans="1:16" s="87" customFormat="1" x14ac:dyDescent="0.35">
      <c r="A680" s="135">
        <v>13</v>
      </c>
      <c r="B680" s="574" t="s">
        <v>780</v>
      </c>
      <c r="C680" s="25">
        <v>5810.95</v>
      </c>
      <c r="D680" s="135"/>
      <c r="E680" s="135"/>
      <c r="F680" s="412">
        <f t="shared" si="82"/>
        <v>5810.95</v>
      </c>
      <c r="G680" s="135">
        <v>119</v>
      </c>
      <c r="H680" s="135"/>
      <c r="I680" s="135"/>
      <c r="J680" s="412">
        <f t="shared" si="81"/>
        <v>119</v>
      </c>
      <c r="K680" s="567">
        <f t="shared" si="85"/>
        <v>5.0530785562632699E-2</v>
      </c>
      <c r="L680" s="413">
        <f t="shared" si="83"/>
        <v>216.34503184713375</v>
      </c>
      <c r="M680" s="414">
        <f t="shared" si="80"/>
        <v>47.595907006369423</v>
      </c>
      <c r="N680" s="545">
        <v>49.848702408702401</v>
      </c>
      <c r="O680" s="546">
        <v>9.6148443625072773</v>
      </c>
      <c r="P680" s="547">
        <f t="shared" si="79"/>
        <v>5.5654322550480188E-2</v>
      </c>
    </row>
    <row r="681" spans="1:16" s="87" customFormat="1" x14ac:dyDescent="0.35">
      <c r="A681" s="135">
        <v>14</v>
      </c>
      <c r="B681" s="574" t="s">
        <v>781</v>
      </c>
      <c r="C681" s="25">
        <v>4315.22</v>
      </c>
      <c r="D681" s="135"/>
      <c r="E681" s="135">
        <v>220.4</v>
      </c>
      <c r="F681" s="412">
        <f t="shared" si="82"/>
        <v>4535.62</v>
      </c>
      <c r="G681" s="135">
        <v>92</v>
      </c>
      <c r="H681" s="135"/>
      <c r="I681" s="135">
        <v>3</v>
      </c>
      <c r="J681" s="412">
        <f t="shared" si="81"/>
        <v>95</v>
      </c>
      <c r="K681" s="567">
        <f t="shared" si="85"/>
        <v>4.0339702760084924E-2</v>
      </c>
      <c r="L681" s="413">
        <f t="shared" si="83"/>
        <v>172.71242038216559</v>
      </c>
      <c r="M681" s="414">
        <f t="shared" si="80"/>
        <v>37.996732484076432</v>
      </c>
      <c r="N681" s="545">
        <v>39.795182595182588</v>
      </c>
      <c r="O681" s="546">
        <v>7.6757160877158928</v>
      </c>
      <c r="P681" s="547">
        <f t="shared" si="79"/>
        <v>5.692276944478164E-2</v>
      </c>
    </row>
    <row r="682" spans="1:16" s="87" customFormat="1" x14ac:dyDescent="0.35">
      <c r="A682" s="135">
        <v>15</v>
      </c>
      <c r="B682" s="574" t="s">
        <v>782</v>
      </c>
      <c r="C682" s="25">
        <v>6019.4</v>
      </c>
      <c r="D682" s="135"/>
      <c r="E682" s="135">
        <v>951.1</v>
      </c>
      <c r="F682" s="412">
        <f t="shared" si="82"/>
        <v>6970.5</v>
      </c>
      <c r="G682" s="135">
        <v>121</v>
      </c>
      <c r="H682" s="135"/>
      <c r="I682" s="135">
        <v>5</v>
      </c>
      <c r="J682" s="412">
        <f t="shared" si="81"/>
        <v>126</v>
      </c>
      <c r="K682" s="567">
        <f t="shared" si="85"/>
        <v>5.3503184713375798E-2</v>
      </c>
      <c r="L682" s="413">
        <f t="shared" si="83"/>
        <v>229.0712101910828</v>
      </c>
      <c r="M682" s="414">
        <f t="shared" si="80"/>
        <v>50.395666242038217</v>
      </c>
      <c r="N682" s="545">
        <v>52.780979020979018</v>
      </c>
      <c r="O682" s="546">
        <v>10.180423442654764</v>
      </c>
      <c r="P682" s="547">
        <f t="shared" si="79"/>
        <v>4.9125353833549219E-2</v>
      </c>
    </row>
    <row r="683" spans="1:16" s="87" customFormat="1" x14ac:dyDescent="0.35">
      <c r="A683" s="135">
        <v>16</v>
      </c>
      <c r="B683" s="574" t="s">
        <v>783</v>
      </c>
      <c r="C683" s="25">
        <v>7260.15</v>
      </c>
      <c r="D683" s="135"/>
      <c r="E683" s="135">
        <v>68.5</v>
      </c>
      <c r="F683" s="412">
        <f t="shared" si="82"/>
        <v>7328.65</v>
      </c>
      <c r="G683" s="135">
        <v>119</v>
      </c>
      <c r="H683" s="135"/>
      <c r="I683" s="135">
        <v>1</v>
      </c>
      <c r="J683" s="412">
        <f t="shared" si="81"/>
        <v>120</v>
      </c>
      <c r="K683" s="567">
        <f t="shared" si="85"/>
        <v>5.0955414012738856E-2</v>
      </c>
      <c r="L683" s="413">
        <f t="shared" si="83"/>
        <v>218.16305732484076</v>
      </c>
      <c r="M683" s="414">
        <f t="shared" si="80"/>
        <v>47.995872611464968</v>
      </c>
      <c r="N683" s="545">
        <v>50.267599067599065</v>
      </c>
      <c r="O683" s="546">
        <v>9.6956413739569189</v>
      </c>
      <c r="P683" s="547">
        <f t="shared" si="79"/>
        <v>4.4499624129663955E-2</v>
      </c>
    </row>
    <row r="684" spans="1:16" s="87" customFormat="1" x14ac:dyDescent="0.35">
      <c r="A684" s="135">
        <v>17</v>
      </c>
      <c r="B684" s="574" t="s">
        <v>784</v>
      </c>
      <c r="C684" s="25">
        <v>6364.4</v>
      </c>
      <c r="D684" s="135"/>
      <c r="E684" s="135">
        <v>171.2</v>
      </c>
      <c r="F684" s="412">
        <f t="shared" si="82"/>
        <v>6535.5999999999995</v>
      </c>
      <c r="G684" s="135">
        <v>104</v>
      </c>
      <c r="H684" s="135"/>
      <c r="I684" s="135">
        <v>2</v>
      </c>
      <c r="J684" s="412">
        <f t="shared" si="81"/>
        <v>106</v>
      </c>
      <c r="K684" s="567">
        <f t="shared" si="85"/>
        <v>4.5010615711252658E-2</v>
      </c>
      <c r="L684" s="413">
        <f t="shared" si="83"/>
        <v>192.71070063694268</v>
      </c>
      <c r="M684" s="414">
        <f t="shared" si="80"/>
        <v>42.396354140127386</v>
      </c>
      <c r="N684" s="545">
        <v>44.403045843045845</v>
      </c>
      <c r="O684" s="546">
        <v>8.5644832136619442</v>
      </c>
      <c r="P684" s="547">
        <f t="shared" si="79"/>
        <v>4.407775626320122E-2</v>
      </c>
    </row>
    <row r="685" spans="1:16" s="87" customFormat="1" x14ac:dyDescent="0.35">
      <c r="A685" s="135">
        <v>18</v>
      </c>
      <c r="B685" s="574" t="s">
        <v>785</v>
      </c>
      <c r="C685" s="25">
        <v>11062.33</v>
      </c>
      <c r="D685" s="135"/>
      <c r="E685" s="135"/>
      <c r="F685" s="412">
        <f t="shared" si="82"/>
        <v>11062.33</v>
      </c>
      <c r="G685" s="135">
        <v>216</v>
      </c>
      <c r="H685" s="135"/>
      <c r="I685" s="135"/>
      <c r="J685" s="412">
        <f t="shared" si="81"/>
        <v>216</v>
      </c>
      <c r="K685" s="567">
        <f t="shared" si="85"/>
        <v>9.1719745222929944E-2</v>
      </c>
      <c r="L685" s="413">
        <f t="shared" si="83"/>
        <v>392.69350318471339</v>
      </c>
      <c r="M685" s="414">
        <f t="shared" si="80"/>
        <v>86.392570700636952</v>
      </c>
      <c r="N685" s="545">
        <v>90.481678321678316</v>
      </c>
      <c r="O685" s="546">
        <v>17.452154473122452</v>
      </c>
      <c r="P685" s="547">
        <f t="shared" si="79"/>
        <v>5.3064761825054138E-2</v>
      </c>
    </row>
    <row r="686" spans="1:16" s="87" customFormat="1" x14ac:dyDescent="0.35">
      <c r="A686" s="135">
        <v>19</v>
      </c>
      <c r="B686" s="574" t="s">
        <v>786</v>
      </c>
      <c r="C686" s="25">
        <v>8492.94</v>
      </c>
      <c r="D686" s="135"/>
      <c r="E686" s="135"/>
      <c r="F686" s="412">
        <f t="shared" si="82"/>
        <v>8492.94</v>
      </c>
      <c r="G686" s="135">
        <v>144</v>
      </c>
      <c r="H686" s="135"/>
      <c r="I686" s="135"/>
      <c r="J686" s="412">
        <f t="shared" si="81"/>
        <v>144</v>
      </c>
      <c r="K686" s="567">
        <f t="shared" si="85"/>
        <v>6.1146496815286625E-2</v>
      </c>
      <c r="L686" s="413">
        <f t="shared" si="83"/>
        <v>261.79566878980893</v>
      </c>
      <c r="M686" s="414">
        <f t="shared" si="80"/>
        <v>57.595047133757966</v>
      </c>
      <c r="N686" s="545">
        <v>60.321118881118878</v>
      </c>
      <c r="O686" s="546">
        <v>11.634769648748302</v>
      </c>
      <c r="P686" s="547">
        <f t="shared" si="79"/>
        <v>4.6079049711105234E-2</v>
      </c>
    </row>
    <row r="687" spans="1:16" s="87" customFormat="1" x14ac:dyDescent="0.35">
      <c r="A687" s="135">
        <v>20</v>
      </c>
      <c r="B687" s="574" t="s">
        <v>795</v>
      </c>
      <c r="C687" s="25">
        <v>3876.37</v>
      </c>
      <c r="D687" s="135"/>
      <c r="E687" s="135"/>
      <c r="F687" s="412">
        <f t="shared" si="82"/>
        <v>3876.37</v>
      </c>
      <c r="G687" s="135">
        <v>90</v>
      </c>
      <c r="H687" s="135"/>
      <c r="I687" s="135"/>
      <c r="J687" s="412">
        <f t="shared" si="81"/>
        <v>90</v>
      </c>
      <c r="K687" s="567">
        <f t="shared" si="85"/>
        <v>3.8216560509554139E-2</v>
      </c>
      <c r="L687" s="413">
        <f t="shared" si="83"/>
        <v>163.62229299363057</v>
      </c>
      <c r="M687" s="414">
        <f t="shared" ref="M687:M743" si="86">L687*0.22</f>
        <v>35.996904458598728</v>
      </c>
      <c r="N687" s="545">
        <v>37.700699300699306</v>
      </c>
      <c r="O687" s="546">
        <v>7.2717310304676879</v>
      </c>
      <c r="P687" s="547">
        <f t="shared" si="79"/>
        <v>6.309811183746554E-2</v>
      </c>
    </row>
    <row r="688" spans="1:16" s="87" customFormat="1" x14ac:dyDescent="0.35">
      <c r="A688" s="135">
        <v>21</v>
      </c>
      <c r="B688" s="574" t="s">
        <v>796</v>
      </c>
      <c r="C688" s="25">
        <v>5649.66</v>
      </c>
      <c r="D688" s="135"/>
      <c r="E688" s="135">
        <v>46.1</v>
      </c>
      <c r="F688" s="412">
        <f t="shared" si="82"/>
        <v>5695.76</v>
      </c>
      <c r="G688" s="135">
        <v>116</v>
      </c>
      <c r="H688" s="135"/>
      <c r="I688" s="135">
        <v>1</v>
      </c>
      <c r="J688" s="412">
        <f t="shared" si="81"/>
        <v>117</v>
      </c>
      <c r="K688" s="567">
        <f t="shared" si="85"/>
        <v>4.9681528662420385E-2</v>
      </c>
      <c r="L688" s="413">
        <f t="shared" si="83"/>
        <v>212.70898089171976</v>
      </c>
      <c r="M688" s="414">
        <f t="shared" si="86"/>
        <v>46.795975796178347</v>
      </c>
      <c r="N688" s="545">
        <v>49.010909090909088</v>
      </c>
      <c r="O688" s="546">
        <v>9.4532503396079957</v>
      </c>
      <c r="P688" s="547">
        <f t="shared" si="79"/>
        <v>5.5825581857103394E-2</v>
      </c>
    </row>
    <row r="689" spans="1:16" s="87" customFormat="1" x14ac:dyDescent="0.35">
      <c r="A689" s="135">
        <v>22</v>
      </c>
      <c r="B689" s="574" t="s">
        <v>797</v>
      </c>
      <c r="C689" s="25">
        <v>5815.2</v>
      </c>
      <c r="D689" s="135"/>
      <c r="E689" s="135"/>
      <c r="F689" s="412">
        <f t="shared" si="82"/>
        <v>5815.2</v>
      </c>
      <c r="G689" s="135">
        <v>119</v>
      </c>
      <c r="H689" s="135"/>
      <c r="I689" s="135"/>
      <c r="J689" s="412">
        <f t="shared" si="81"/>
        <v>119</v>
      </c>
      <c r="K689" s="567">
        <f t="shared" si="85"/>
        <v>5.0530785562632699E-2</v>
      </c>
      <c r="L689" s="413">
        <f t="shared" si="83"/>
        <v>216.34503184713375</v>
      </c>
      <c r="M689" s="414">
        <f t="shared" si="86"/>
        <v>47.595907006369423</v>
      </c>
      <c r="N689" s="545">
        <v>49.848702408702401</v>
      </c>
      <c r="O689" s="546">
        <v>9.6148443625072773</v>
      </c>
      <c r="P689" s="547">
        <f t="shared" ref="P689:P749" si="87">(L689+M689+N689+O689)/F689</f>
        <v>5.56136479613277E-2</v>
      </c>
    </row>
    <row r="690" spans="1:16" s="87" customFormat="1" x14ac:dyDescent="0.35">
      <c r="A690" s="135">
        <v>23</v>
      </c>
      <c r="B690" s="574" t="s">
        <v>798</v>
      </c>
      <c r="C690" s="25">
        <v>5690.31</v>
      </c>
      <c r="D690" s="135"/>
      <c r="E690" s="135"/>
      <c r="F690" s="412">
        <f t="shared" si="82"/>
        <v>5690.31</v>
      </c>
      <c r="G690" s="135">
        <v>119</v>
      </c>
      <c r="H690" s="135"/>
      <c r="I690" s="135"/>
      <c r="J690" s="412">
        <f t="shared" si="81"/>
        <v>119</v>
      </c>
      <c r="K690" s="567">
        <f t="shared" si="85"/>
        <v>5.0530785562632699E-2</v>
      </c>
      <c r="L690" s="413">
        <f t="shared" si="83"/>
        <v>216.34503184713375</v>
      </c>
      <c r="M690" s="414">
        <f t="shared" si="86"/>
        <v>47.595907006369423</v>
      </c>
      <c r="N690" s="545">
        <v>49.848702408702401</v>
      </c>
      <c r="O690" s="546">
        <v>9.6148443625072773</v>
      </c>
      <c r="P690" s="547">
        <f t="shared" si="87"/>
        <v>5.6834247277338636E-2</v>
      </c>
    </row>
    <row r="691" spans="1:16" s="87" customFormat="1" x14ac:dyDescent="0.35">
      <c r="A691" s="135">
        <v>24</v>
      </c>
      <c r="B691" s="574" t="s">
        <v>799</v>
      </c>
      <c r="C691" s="25">
        <v>3955.02</v>
      </c>
      <c r="D691" s="135"/>
      <c r="E691" s="135"/>
      <c r="F691" s="412">
        <f t="shared" si="82"/>
        <v>3955.02</v>
      </c>
      <c r="G691" s="135">
        <v>90</v>
      </c>
      <c r="H691" s="135"/>
      <c r="I691" s="135"/>
      <c r="J691" s="412">
        <f t="shared" si="81"/>
        <v>90</v>
      </c>
      <c r="K691" s="567">
        <f t="shared" si="85"/>
        <v>3.8216560509554139E-2</v>
      </c>
      <c r="L691" s="413">
        <f t="shared" si="83"/>
        <v>163.62229299363057</v>
      </c>
      <c r="M691" s="414">
        <f t="shared" si="86"/>
        <v>35.996904458598728</v>
      </c>
      <c r="N691" s="545">
        <v>37.700699300699306</v>
      </c>
      <c r="O691" s="546">
        <v>7.2717310304676879</v>
      </c>
      <c r="P691" s="547">
        <f t="shared" si="87"/>
        <v>6.1843335250743689E-2</v>
      </c>
    </row>
    <row r="692" spans="1:16" s="87" customFormat="1" x14ac:dyDescent="0.35">
      <c r="A692" s="135">
        <v>25</v>
      </c>
      <c r="B692" s="574" t="s">
        <v>800</v>
      </c>
      <c r="C692" s="25">
        <v>3905.27</v>
      </c>
      <c r="D692" s="135"/>
      <c r="E692" s="135"/>
      <c r="F692" s="412">
        <f t="shared" si="82"/>
        <v>3905.27</v>
      </c>
      <c r="G692" s="135">
        <v>92</v>
      </c>
      <c r="H692" s="135"/>
      <c r="I692" s="135"/>
      <c r="J692" s="412">
        <f t="shared" si="81"/>
        <v>92</v>
      </c>
      <c r="K692" s="567">
        <f t="shared" si="85"/>
        <v>3.9065817409766453E-2</v>
      </c>
      <c r="L692" s="413">
        <f t="shared" si="83"/>
        <v>167.25834394904456</v>
      </c>
      <c r="M692" s="414">
        <f t="shared" si="86"/>
        <v>36.796835668789804</v>
      </c>
      <c r="N692" s="545">
        <v>38.538492618492619</v>
      </c>
      <c r="O692" s="546">
        <v>7.4333250533669704</v>
      </c>
      <c r="P692" s="547">
        <f t="shared" si="87"/>
        <v>6.4022973389725665E-2</v>
      </c>
    </row>
    <row r="693" spans="1:16" s="87" customFormat="1" x14ac:dyDescent="0.35">
      <c r="A693" s="135">
        <v>27</v>
      </c>
      <c r="B693" s="574" t="s">
        <v>801</v>
      </c>
      <c r="C693" s="25">
        <v>4268.12</v>
      </c>
      <c r="D693" s="135">
        <v>216.9</v>
      </c>
      <c r="E693" s="135">
        <v>468.4</v>
      </c>
      <c r="F693" s="412">
        <f t="shared" ref="F693:F746" si="88">C693+D693+E693</f>
        <v>4953.4199999999992</v>
      </c>
      <c r="G693" s="135">
        <v>67</v>
      </c>
      <c r="H693" s="135">
        <v>5</v>
      </c>
      <c r="I693" s="135">
        <v>1</v>
      </c>
      <c r="J693" s="412">
        <f t="shared" ref="J693:J745" si="89">G693+H693+I693</f>
        <v>73</v>
      </c>
      <c r="K693" s="567">
        <f t="shared" si="85"/>
        <v>3.0997876857749469E-2</v>
      </c>
      <c r="L693" s="413">
        <f t="shared" si="83"/>
        <v>132.71585987261145</v>
      </c>
      <c r="M693" s="414">
        <f t="shared" si="86"/>
        <v>29.197489171974517</v>
      </c>
      <c r="N693" s="545">
        <v>30.579456099456099</v>
      </c>
      <c r="O693" s="546">
        <v>5.8981818358237925</v>
      </c>
      <c r="P693" s="547">
        <f t="shared" si="87"/>
        <v>4.005131545071202E-2</v>
      </c>
    </row>
    <row r="694" spans="1:16" s="87" customFormat="1" x14ac:dyDescent="0.35">
      <c r="A694" s="135">
        <v>28</v>
      </c>
      <c r="B694" s="574" t="s">
        <v>802</v>
      </c>
      <c r="C694" s="25">
        <v>10932.24</v>
      </c>
      <c r="D694" s="135"/>
      <c r="E694" s="135"/>
      <c r="F694" s="412">
        <f t="shared" si="88"/>
        <v>10932.24</v>
      </c>
      <c r="G694" s="135">
        <v>216</v>
      </c>
      <c r="H694" s="135"/>
      <c r="I694" s="135"/>
      <c r="J694" s="412">
        <f t="shared" si="89"/>
        <v>216</v>
      </c>
      <c r="K694" s="567">
        <f t="shared" si="85"/>
        <v>9.1719745222929944E-2</v>
      </c>
      <c r="L694" s="413">
        <f t="shared" si="83"/>
        <v>392.69350318471339</v>
      </c>
      <c r="M694" s="414">
        <f t="shared" si="86"/>
        <v>86.392570700636952</v>
      </c>
      <c r="N694" s="545">
        <v>90.481678321678316</v>
      </c>
      <c r="O694" s="546">
        <v>17.452154473122452</v>
      </c>
      <c r="P694" s="547">
        <f t="shared" si="87"/>
        <v>5.3696214744659028E-2</v>
      </c>
    </row>
    <row r="695" spans="1:16" s="87" customFormat="1" x14ac:dyDescent="0.35">
      <c r="A695" s="135">
        <v>29</v>
      </c>
      <c r="B695" s="574" t="s">
        <v>803</v>
      </c>
      <c r="C695" s="25">
        <v>4713.08</v>
      </c>
      <c r="D695" s="135"/>
      <c r="E695" s="135"/>
      <c r="F695" s="412">
        <f t="shared" si="88"/>
        <v>4713.08</v>
      </c>
      <c r="G695" s="135">
        <v>80</v>
      </c>
      <c r="H695" s="135"/>
      <c r="I695" s="135"/>
      <c r="J695" s="412">
        <f t="shared" si="89"/>
        <v>80</v>
      </c>
      <c r="K695" s="567">
        <f t="shared" si="85"/>
        <v>3.3970276008492568E-2</v>
      </c>
      <c r="L695" s="413">
        <f t="shared" si="83"/>
        <v>145.44203821656049</v>
      </c>
      <c r="M695" s="414">
        <f t="shared" si="86"/>
        <v>31.997248407643308</v>
      </c>
      <c r="N695" s="545">
        <v>33.511732711732712</v>
      </c>
      <c r="O695" s="546">
        <v>6.4637609159712781</v>
      </c>
      <c r="P695" s="547">
        <f t="shared" si="87"/>
        <v>4.6130084838769507E-2</v>
      </c>
    </row>
    <row r="696" spans="1:16" s="87" customFormat="1" x14ac:dyDescent="0.35">
      <c r="A696" s="135">
        <v>30</v>
      </c>
      <c r="B696" s="574" t="s">
        <v>804</v>
      </c>
      <c r="C696" s="25">
        <v>4688.58</v>
      </c>
      <c r="D696" s="135"/>
      <c r="E696" s="135"/>
      <c r="F696" s="412">
        <f t="shared" si="88"/>
        <v>4688.58</v>
      </c>
      <c r="G696" s="135">
        <v>80</v>
      </c>
      <c r="H696" s="135"/>
      <c r="I696" s="135"/>
      <c r="J696" s="412">
        <f t="shared" si="89"/>
        <v>80</v>
      </c>
      <c r="K696" s="567">
        <f t="shared" si="85"/>
        <v>3.3970276008492568E-2</v>
      </c>
      <c r="L696" s="413">
        <f t="shared" si="83"/>
        <v>145.44203821656049</v>
      </c>
      <c r="M696" s="414">
        <f t="shared" si="86"/>
        <v>31.997248407643308</v>
      </c>
      <c r="N696" s="545">
        <v>33.511732711732712</v>
      </c>
      <c r="O696" s="546">
        <v>6.4637609159712781</v>
      </c>
      <c r="P696" s="547">
        <f t="shared" si="87"/>
        <v>4.6371135877367513E-2</v>
      </c>
    </row>
    <row r="697" spans="1:16" s="87" customFormat="1" x14ac:dyDescent="0.35">
      <c r="A697" s="135">
        <v>31</v>
      </c>
      <c r="B697" s="574" t="s">
        <v>805</v>
      </c>
      <c r="C697" s="25">
        <v>2330.62</v>
      </c>
      <c r="D697" s="135"/>
      <c r="E697" s="135"/>
      <c r="F697" s="412">
        <f t="shared" si="88"/>
        <v>2330.62</v>
      </c>
      <c r="G697" s="135">
        <v>40</v>
      </c>
      <c r="H697" s="135"/>
      <c r="I697" s="135"/>
      <c r="J697" s="412">
        <f t="shared" si="89"/>
        <v>40</v>
      </c>
      <c r="K697" s="567">
        <f t="shared" si="85"/>
        <v>1.6985138004246284E-2</v>
      </c>
      <c r="L697" s="413">
        <f t="shared" si="83"/>
        <v>72.721019108280245</v>
      </c>
      <c r="M697" s="414">
        <f t="shared" si="86"/>
        <v>15.998624203821654</v>
      </c>
      <c r="N697" s="545">
        <v>16.755866355866356</v>
      </c>
      <c r="O697" s="546">
        <v>3.2318804579856391</v>
      </c>
      <c r="P697" s="547">
        <f t="shared" si="87"/>
        <v>4.6643120768702702E-2</v>
      </c>
    </row>
    <row r="698" spans="1:16" s="87" customFormat="1" x14ac:dyDescent="0.35">
      <c r="A698" s="135">
        <v>32</v>
      </c>
      <c r="B698" s="574" t="s">
        <v>806</v>
      </c>
      <c r="C698" s="25">
        <v>2305.7800000000002</v>
      </c>
      <c r="D698" s="135"/>
      <c r="E698" s="135"/>
      <c r="F698" s="412">
        <f t="shared" si="88"/>
        <v>2305.7800000000002</v>
      </c>
      <c r="G698" s="135">
        <v>40</v>
      </c>
      <c r="H698" s="135"/>
      <c r="I698" s="135"/>
      <c r="J698" s="412">
        <f t="shared" si="89"/>
        <v>40</v>
      </c>
      <c r="K698" s="567">
        <f t="shared" si="85"/>
        <v>1.6985138004246284E-2</v>
      </c>
      <c r="L698" s="413">
        <f t="shared" si="83"/>
        <v>72.721019108280245</v>
      </c>
      <c r="M698" s="414">
        <f t="shared" si="86"/>
        <v>15.998624203821654</v>
      </c>
      <c r="N698" s="545">
        <v>16.755866355866356</v>
      </c>
      <c r="O698" s="546">
        <v>3.2318804579856391</v>
      </c>
      <c r="P698" s="547">
        <f t="shared" si="87"/>
        <v>4.7145603711522301E-2</v>
      </c>
    </row>
    <row r="699" spans="1:16" s="87" customFormat="1" x14ac:dyDescent="0.35">
      <c r="A699" s="135">
        <v>33</v>
      </c>
      <c r="B699" s="574" t="s">
        <v>807</v>
      </c>
      <c r="C699" s="25">
        <v>2216.46</v>
      </c>
      <c r="D699" s="135"/>
      <c r="E699" s="135"/>
      <c r="F699" s="412">
        <f t="shared" si="88"/>
        <v>2216.46</v>
      </c>
      <c r="G699" s="135">
        <v>40</v>
      </c>
      <c r="H699" s="135"/>
      <c r="I699" s="135"/>
      <c r="J699" s="412">
        <f t="shared" si="89"/>
        <v>40</v>
      </c>
      <c r="K699" s="567">
        <f t="shared" si="85"/>
        <v>1.6985138004246284E-2</v>
      </c>
      <c r="L699" s="413">
        <f t="shared" si="83"/>
        <v>72.721019108280245</v>
      </c>
      <c r="M699" s="414">
        <f t="shared" si="86"/>
        <v>15.998624203821654</v>
      </c>
      <c r="N699" s="545">
        <v>16.755866355866356</v>
      </c>
      <c r="O699" s="546">
        <v>3.2318804579856391</v>
      </c>
      <c r="P699" s="547">
        <f t="shared" si="87"/>
        <v>4.9045500539578381E-2</v>
      </c>
    </row>
    <row r="700" spans="1:16" s="87" customFormat="1" x14ac:dyDescent="0.35">
      <c r="A700" s="135">
        <v>34</v>
      </c>
      <c r="B700" s="574" t="s">
        <v>808</v>
      </c>
      <c r="C700" s="25">
        <v>5733.87</v>
      </c>
      <c r="D700" s="135"/>
      <c r="E700" s="135">
        <v>119.9</v>
      </c>
      <c r="F700" s="412">
        <f t="shared" si="88"/>
        <v>5853.7699999999995</v>
      </c>
      <c r="G700" s="135">
        <v>120</v>
      </c>
      <c r="H700" s="135"/>
      <c r="I700" s="135">
        <v>2</v>
      </c>
      <c r="J700" s="412">
        <f t="shared" si="89"/>
        <v>122</v>
      </c>
      <c r="K700" s="567">
        <f t="shared" si="85"/>
        <v>5.180467091295117E-2</v>
      </c>
      <c r="L700" s="413">
        <f t="shared" si="83"/>
        <v>221.79910828025479</v>
      </c>
      <c r="M700" s="414">
        <f t="shared" si="86"/>
        <v>48.795803821656051</v>
      </c>
      <c r="N700" s="545">
        <v>51.105392385392385</v>
      </c>
      <c r="O700" s="546">
        <v>9.8572353968562005</v>
      </c>
      <c r="P700" s="547">
        <f t="shared" si="87"/>
        <v>5.6640001210187529E-2</v>
      </c>
    </row>
    <row r="701" spans="1:16" s="87" customFormat="1" x14ac:dyDescent="0.35">
      <c r="A701" s="135">
        <v>35</v>
      </c>
      <c r="B701" s="574" t="s">
        <v>809</v>
      </c>
      <c r="C701" s="25">
        <v>4616.67</v>
      </c>
      <c r="D701" s="135"/>
      <c r="E701" s="135">
        <v>516.1</v>
      </c>
      <c r="F701" s="412">
        <f t="shared" si="88"/>
        <v>5132.7700000000004</v>
      </c>
      <c r="G701" s="135">
        <v>85</v>
      </c>
      <c r="H701" s="135"/>
      <c r="I701" s="135">
        <v>1</v>
      </c>
      <c r="J701" s="412">
        <f t="shared" si="89"/>
        <v>86</v>
      </c>
      <c r="K701" s="567">
        <f t="shared" si="85"/>
        <v>3.6518046709129511E-2</v>
      </c>
      <c r="L701" s="413">
        <f t="shared" si="83"/>
        <v>156.35019108280252</v>
      </c>
      <c r="M701" s="414">
        <f t="shared" si="86"/>
        <v>34.397042038216554</v>
      </c>
      <c r="N701" s="545">
        <v>36.025112665112658</v>
      </c>
      <c r="O701" s="546">
        <v>6.9485429846691238</v>
      </c>
      <c r="P701" s="547">
        <f t="shared" si="87"/>
        <v>4.5535040294188291E-2</v>
      </c>
    </row>
    <row r="702" spans="1:16" s="87" customFormat="1" x14ac:dyDescent="0.35">
      <c r="A702" s="135">
        <v>36</v>
      </c>
      <c r="B702" s="574" t="s">
        <v>810</v>
      </c>
      <c r="C702" s="25">
        <v>4459.21</v>
      </c>
      <c r="D702" s="135"/>
      <c r="E702" s="135">
        <v>199.1</v>
      </c>
      <c r="F702" s="412">
        <f t="shared" si="88"/>
        <v>4658.3100000000004</v>
      </c>
      <c r="G702" s="135">
        <v>94</v>
      </c>
      <c r="H702" s="135"/>
      <c r="I702" s="135">
        <v>2</v>
      </c>
      <c r="J702" s="412">
        <f t="shared" si="89"/>
        <v>96</v>
      </c>
      <c r="K702" s="567">
        <f t="shared" si="85"/>
        <v>4.0764331210191088E-2</v>
      </c>
      <c r="L702" s="413">
        <f t="shared" si="83"/>
        <v>174.53044585987263</v>
      </c>
      <c r="M702" s="414">
        <f t="shared" si="86"/>
        <v>38.396698089171977</v>
      </c>
      <c r="N702" s="545">
        <v>40.214079254079259</v>
      </c>
      <c r="O702" s="546">
        <v>7.7565130991655344</v>
      </c>
      <c r="P702" s="547">
        <f t="shared" si="87"/>
        <v>5.6006950224929075E-2</v>
      </c>
    </row>
    <row r="703" spans="1:16" s="87" customFormat="1" x14ac:dyDescent="0.35">
      <c r="A703" s="135">
        <v>37</v>
      </c>
      <c r="B703" s="574" t="s">
        <v>811</v>
      </c>
      <c r="C703" s="25">
        <v>4519.6099999999997</v>
      </c>
      <c r="D703" s="135"/>
      <c r="E703" s="135"/>
      <c r="F703" s="412">
        <f t="shared" si="88"/>
        <v>4519.6099999999997</v>
      </c>
      <c r="G703" s="135">
        <v>80</v>
      </c>
      <c r="H703" s="135"/>
      <c r="I703" s="135"/>
      <c r="J703" s="412">
        <f t="shared" si="89"/>
        <v>80</v>
      </c>
      <c r="K703" s="567">
        <f t="shared" si="85"/>
        <v>3.3970276008492568E-2</v>
      </c>
      <c r="L703" s="413">
        <f t="shared" si="83"/>
        <v>145.44203821656049</v>
      </c>
      <c r="M703" s="414">
        <f t="shared" si="86"/>
        <v>31.997248407643308</v>
      </c>
      <c r="N703" s="545">
        <v>33.511732711732712</v>
      </c>
      <c r="O703" s="546">
        <v>6.4637609159712781</v>
      </c>
      <c r="P703" s="547">
        <f t="shared" si="87"/>
        <v>4.8104765732421118E-2</v>
      </c>
    </row>
    <row r="704" spans="1:16" s="87" customFormat="1" x14ac:dyDescent="0.35">
      <c r="A704" s="135">
        <v>38</v>
      </c>
      <c r="B704" s="574" t="s">
        <v>812</v>
      </c>
      <c r="C704" s="25">
        <v>7164.75</v>
      </c>
      <c r="D704" s="135"/>
      <c r="E704" s="135"/>
      <c r="F704" s="412">
        <f t="shared" si="88"/>
        <v>7164.75</v>
      </c>
      <c r="G704" s="135">
        <v>120</v>
      </c>
      <c r="H704" s="135"/>
      <c r="I704" s="135"/>
      <c r="J704" s="412">
        <f t="shared" si="89"/>
        <v>120</v>
      </c>
      <c r="K704" s="567">
        <f t="shared" si="85"/>
        <v>5.0955414012738856E-2</v>
      </c>
      <c r="L704" s="413">
        <f t="shared" si="83"/>
        <v>218.16305732484076</v>
      </c>
      <c r="M704" s="414">
        <f t="shared" si="86"/>
        <v>47.995872611464968</v>
      </c>
      <c r="N704" s="545">
        <v>50.267599067599065</v>
      </c>
      <c r="O704" s="546">
        <v>9.6956413739569189</v>
      </c>
      <c r="P704" s="547">
        <f t="shared" si="87"/>
        <v>4.5517592432096264E-2</v>
      </c>
    </row>
    <row r="705" spans="1:16" s="87" customFormat="1" x14ac:dyDescent="0.35">
      <c r="A705" s="135">
        <v>39</v>
      </c>
      <c r="B705" s="574" t="s">
        <v>813</v>
      </c>
      <c r="C705" s="25">
        <v>4422.5</v>
      </c>
      <c r="D705" s="135"/>
      <c r="E705" s="135"/>
      <c r="F705" s="412">
        <f t="shared" si="88"/>
        <v>4422.5</v>
      </c>
      <c r="G705" s="135">
        <v>80</v>
      </c>
      <c r="H705" s="135"/>
      <c r="I705" s="135"/>
      <c r="J705" s="412">
        <f t="shared" si="89"/>
        <v>80</v>
      </c>
      <c r="K705" s="567">
        <f t="shared" si="85"/>
        <v>3.3970276008492568E-2</v>
      </c>
      <c r="L705" s="413">
        <f t="shared" si="83"/>
        <v>145.44203821656049</v>
      </c>
      <c r="M705" s="414">
        <f t="shared" si="86"/>
        <v>31.997248407643308</v>
      </c>
      <c r="N705" s="545">
        <v>33.511732711732712</v>
      </c>
      <c r="O705" s="546">
        <v>6.4637609159712781</v>
      </c>
      <c r="P705" s="547">
        <f t="shared" si="87"/>
        <v>4.9161058281946363E-2</v>
      </c>
    </row>
    <row r="706" spans="1:16" s="87" customFormat="1" x14ac:dyDescent="0.35">
      <c r="A706" s="135">
        <v>41</v>
      </c>
      <c r="B706" s="574" t="s">
        <v>814</v>
      </c>
      <c r="C706" s="25">
        <v>2091.96</v>
      </c>
      <c r="D706" s="135"/>
      <c r="E706" s="135">
        <v>121.7</v>
      </c>
      <c r="F706" s="412">
        <f t="shared" si="88"/>
        <v>2213.66</v>
      </c>
      <c r="G706" s="135">
        <v>36</v>
      </c>
      <c r="H706" s="135"/>
      <c r="I706" s="135">
        <v>1</v>
      </c>
      <c r="J706" s="412">
        <f t="shared" si="89"/>
        <v>37</v>
      </c>
      <c r="K706" s="567">
        <f t="shared" si="85"/>
        <v>1.5711252653927813E-2</v>
      </c>
      <c r="L706" s="413">
        <f t="shared" si="83"/>
        <v>67.266942675159228</v>
      </c>
      <c r="M706" s="414">
        <f t="shared" si="86"/>
        <v>14.798727388535029</v>
      </c>
      <c r="N706" s="545">
        <v>15.499176379176378</v>
      </c>
      <c r="O706" s="546">
        <v>2.9894894236367162</v>
      </c>
      <c r="P706" s="547">
        <f t="shared" si="87"/>
        <v>4.5424471629115289E-2</v>
      </c>
    </row>
    <row r="707" spans="1:16" s="87" customFormat="1" x14ac:dyDescent="0.35">
      <c r="A707" s="135">
        <v>42</v>
      </c>
      <c r="B707" s="574" t="s">
        <v>815</v>
      </c>
      <c r="C707" s="25">
        <v>113.2</v>
      </c>
      <c r="D707" s="135"/>
      <c r="E707" s="135"/>
      <c r="F707" s="412">
        <f t="shared" si="88"/>
        <v>113.2</v>
      </c>
      <c r="G707" s="135">
        <v>3</v>
      </c>
      <c r="H707" s="135"/>
      <c r="I707" s="135"/>
      <c r="J707" s="412">
        <f t="shared" si="89"/>
        <v>3</v>
      </c>
      <c r="K707" s="567">
        <f t="shared" si="85"/>
        <v>1.2738853503184715E-3</v>
      </c>
      <c r="L707" s="413">
        <f t="shared" si="83"/>
        <v>5.4540764331210196</v>
      </c>
      <c r="M707" s="414">
        <f t="shared" si="86"/>
        <v>1.1998968152866243</v>
      </c>
      <c r="N707" s="545">
        <v>1.2566899766899768</v>
      </c>
      <c r="O707" s="546">
        <v>0.24239103434892295</v>
      </c>
      <c r="P707" s="547">
        <f t="shared" si="87"/>
        <v>7.2023447521612577E-2</v>
      </c>
    </row>
    <row r="708" spans="1:16" s="87" customFormat="1" x14ac:dyDescent="0.35">
      <c r="A708" s="135">
        <v>43</v>
      </c>
      <c r="B708" s="574" t="s">
        <v>816</v>
      </c>
      <c r="C708" s="25">
        <v>149.19999999999999</v>
      </c>
      <c r="D708" s="135"/>
      <c r="E708" s="135"/>
      <c r="F708" s="412">
        <f t="shared" si="88"/>
        <v>149.19999999999999</v>
      </c>
      <c r="G708" s="135">
        <v>4</v>
      </c>
      <c r="H708" s="135"/>
      <c r="I708" s="135"/>
      <c r="J708" s="412">
        <f t="shared" si="89"/>
        <v>4</v>
      </c>
      <c r="K708" s="567">
        <f t="shared" si="85"/>
        <v>1.6985138004246285E-3</v>
      </c>
      <c r="L708" s="413">
        <f t="shared" si="83"/>
        <v>7.2721019108280256</v>
      </c>
      <c r="M708" s="414">
        <f t="shared" si="86"/>
        <v>1.5998624203821656</v>
      </c>
      <c r="N708" s="545">
        <v>1.6755866355866356</v>
      </c>
      <c r="O708" s="546">
        <v>0.32318804579856397</v>
      </c>
      <c r="P708" s="547">
        <f t="shared" si="87"/>
        <v>7.2860181049566958E-2</v>
      </c>
    </row>
    <row r="709" spans="1:16" s="87" customFormat="1" x14ac:dyDescent="0.35">
      <c r="A709" s="135">
        <v>44</v>
      </c>
      <c r="B709" s="574" t="s">
        <v>1183</v>
      </c>
      <c r="C709" s="25">
        <v>613.9</v>
      </c>
      <c r="D709" s="135"/>
      <c r="E709" s="135">
        <v>71.099999999999994</v>
      </c>
      <c r="F709" s="412">
        <f t="shared" si="88"/>
        <v>685</v>
      </c>
      <c r="G709" s="135">
        <v>12</v>
      </c>
      <c r="H709" s="135"/>
      <c r="I709" s="135">
        <v>1</v>
      </c>
      <c r="J709" s="412">
        <f t="shared" si="89"/>
        <v>13</v>
      </c>
      <c r="K709" s="567">
        <f t="shared" si="85"/>
        <v>5.520169851380043E-3</v>
      </c>
      <c r="L709" s="413">
        <f t="shared" si="83"/>
        <v>23.634331210191085</v>
      </c>
      <c r="M709" s="414">
        <f t="shared" si="86"/>
        <v>5.1995528662420387</v>
      </c>
      <c r="N709" s="545">
        <v>5.4456565656565648</v>
      </c>
      <c r="O709" s="546">
        <v>1.0503611488453328</v>
      </c>
      <c r="P709" s="547">
        <f t="shared" si="87"/>
        <v>5.1576498964868642E-2</v>
      </c>
    </row>
    <row r="710" spans="1:16" s="87" customFormat="1" x14ac:dyDescent="0.35">
      <c r="A710" s="135">
        <v>45</v>
      </c>
      <c r="B710" s="574" t="s">
        <v>1184</v>
      </c>
      <c r="C710" s="25">
        <v>451.16</v>
      </c>
      <c r="D710" s="135"/>
      <c r="E710" s="135">
        <v>29.4</v>
      </c>
      <c r="F710" s="412">
        <f t="shared" si="88"/>
        <v>480.56</v>
      </c>
      <c r="G710" s="135">
        <v>9</v>
      </c>
      <c r="H710" s="135"/>
      <c r="I710" s="135">
        <v>1</v>
      </c>
      <c r="J710" s="412">
        <f t="shared" si="89"/>
        <v>10</v>
      </c>
      <c r="K710" s="567">
        <f t="shared" si="85"/>
        <v>4.246284501061571E-3</v>
      </c>
      <c r="L710" s="413">
        <f t="shared" si="83"/>
        <v>18.180254777070061</v>
      </c>
      <c r="M710" s="414">
        <f t="shared" si="86"/>
        <v>3.9996560509554135</v>
      </c>
      <c r="N710" s="545">
        <v>4.188966588966589</v>
      </c>
      <c r="O710" s="546">
        <v>0.80797011449640976</v>
      </c>
      <c r="P710" s="547">
        <f t="shared" si="87"/>
        <v>5.655245449369168E-2</v>
      </c>
    </row>
    <row r="711" spans="1:16" s="87" customFormat="1" x14ac:dyDescent="0.35">
      <c r="A711" s="135">
        <v>46</v>
      </c>
      <c r="B711" s="574" t="s">
        <v>1185</v>
      </c>
      <c r="C711" s="25">
        <v>514.09</v>
      </c>
      <c r="D711" s="135"/>
      <c r="E711" s="135"/>
      <c r="F711" s="412">
        <f t="shared" si="88"/>
        <v>514.09</v>
      </c>
      <c r="G711" s="135">
        <v>12</v>
      </c>
      <c r="H711" s="135"/>
      <c r="I711" s="135"/>
      <c r="J711" s="412">
        <f t="shared" si="89"/>
        <v>12</v>
      </c>
      <c r="K711" s="567">
        <f t="shared" si="85"/>
        <v>5.095541401273886E-3</v>
      </c>
      <c r="L711" s="413">
        <f t="shared" ref="L711:L774" si="90">K711*4281.45</f>
        <v>21.816305732484079</v>
      </c>
      <c r="M711" s="414">
        <f t="shared" si="86"/>
        <v>4.7995872611464971</v>
      </c>
      <c r="N711" s="545">
        <v>5.0267599067599074</v>
      </c>
      <c r="O711" s="546">
        <v>0.96956413739569181</v>
      </c>
      <c r="P711" s="547">
        <f t="shared" si="87"/>
        <v>6.3436785461273654E-2</v>
      </c>
    </row>
    <row r="712" spans="1:16" s="87" customFormat="1" x14ac:dyDescent="0.35">
      <c r="A712" s="135">
        <v>47</v>
      </c>
      <c r="B712" s="574" t="s">
        <v>1186</v>
      </c>
      <c r="C712" s="25">
        <v>522.29999999999995</v>
      </c>
      <c r="D712" s="135"/>
      <c r="E712" s="135">
        <v>27.8</v>
      </c>
      <c r="F712" s="412">
        <f t="shared" si="88"/>
        <v>550.09999999999991</v>
      </c>
      <c r="G712" s="135">
        <v>9</v>
      </c>
      <c r="H712" s="135"/>
      <c r="I712" s="135">
        <v>1</v>
      </c>
      <c r="J712" s="412">
        <f t="shared" si="89"/>
        <v>10</v>
      </c>
      <c r="K712" s="567">
        <f t="shared" si="85"/>
        <v>4.246284501061571E-3</v>
      </c>
      <c r="L712" s="413">
        <f t="shared" si="90"/>
        <v>18.180254777070061</v>
      </c>
      <c r="M712" s="414">
        <f t="shared" si="86"/>
        <v>3.9996560509554135</v>
      </c>
      <c r="N712" s="545">
        <v>4.188966588966589</v>
      </c>
      <c r="O712" s="546">
        <v>0.80797011449640976</v>
      </c>
      <c r="P712" s="547">
        <f t="shared" si="87"/>
        <v>4.9403467608595666E-2</v>
      </c>
    </row>
    <row r="713" spans="1:16" s="87" customFormat="1" x14ac:dyDescent="0.35">
      <c r="A713" s="135">
        <v>48</v>
      </c>
      <c r="B713" s="574" t="s">
        <v>1187</v>
      </c>
      <c r="C713" s="25">
        <v>1211.25</v>
      </c>
      <c r="D713" s="135"/>
      <c r="E713" s="135"/>
      <c r="F713" s="412">
        <f t="shared" si="88"/>
        <v>1211.25</v>
      </c>
      <c r="G713" s="135">
        <v>34</v>
      </c>
      <c r="H713" s="135"/>
      <c r="I713" s="135"/>
      <c r="J713" s="412">
        <f t="shared" si="89"/>
        <v>34</v>
      </c>
      <c r="K713" s="567">
        <f t="shared" si="85"/>
        <v>1.4437367303609342E-2</v>
      </c>
      <c r="L713" s="413">
        <f t="shared" si="90"/>
        <v>61.812866242038218</v>
      </c>
      <c r="M713" s="414">
        <f t="shared" si="86"/>
        <v>13.598830573248408</v>
      </c>
      <c r="N713" s="545">
        <v>14.242486402486401</v>
      </c>
      <c r="O713" s="546">
        <v>2.7470983892877934</v>
      </c>
      <c r="P713" s="547">
        <f t="shared" si="87"/>
        <v>7.628588780768697E-2</v>
      </c>
    </row>
    <row r="714" spans="1:16" s="87" customFormat="1" x14ac:dyDescent="0.35">
      <c r="A714" s="135">
        <v>49</v>
      </c>
      <c r="B714" s="574" t="s">
        <v>1188</v>
      </c>
      <c r="C714" s="25">
        <v>306.17</v>
      </c>
      <c r="D714" s="135"/>
      <c r="E714" s="135">
        <v>31.2</v>
      </c>
      <c r="F714" s="412">
        <f t="shared" si="88"/>
        <v>337.37</v>
      </c>
      <c r="G714" s="135">
        <v>7</v>
      </c>
      <c r="H714" s="135"/>
      <c r="I714" s="135">
        <v>1</v>
      </c>
      <c r="J714" s="412">
        <f t="shared" si="89"/>
        <v>8</v>
      </c>
      <c r="K714" s="567">
        <f t="shared" si="85"/>
        <v>3.397027600849257E-3</v>
      </c>
      <c r="L714" s="413">
        <f t="shared" si="90"/>
        <v>14.544203821656051</v>
      </c>
      <c r="M714" s="414">
        <f t="shared" si="86"/>
        <v>3.1997248407643313</v>
      </c>
      <c r="N714" s="545">
        <v>3.3511732711732711</v>
      </c>
      <c r="O714" s="546">
        <v>0.64637609159712794</v>
      </c>
      <c r="P714" s="547">
        <f t="shared" si="87"/>
        <v>6.4444017029346948E-2</v>
      </c>
    </row>
    <row r="715" spans="1:16" s="87" customFormat="1" x14ac:dyDescent="0.35">
      <c r="A715" s="135">
        <v>50</v>
      </c>
      <c r="B715" s="574" t="s">
        <v>1189</v>
      </c>
      <c r="C715" s="25">
        <v>209.58</v>
      </c>
      <c r="D715" s="135"/>
      <c r="E715" s="135">
        <v>29.1</v>
      </c>
      <c r="F715" s="412">
        <f t="shared" si="88"/>
        <v>238.68</v>
      </c>
      <c r="G715" s="135">
        <v>4</v>
      </c>
      <c r="H715" s="135"/>
      <c r="I715" s="135">
        <v>1</v>
      </c>
      <c r="J715" s="412">
        <f t="shared" si="89"/>
        <v>5</v>
      </c>
      <c r="K715" s="567">
        <f t="shared" si="85"/>
        <v>2.1231422505307855E-3</v>
      </c>
      <c r="L715" s="413">
        <f t="shared" si="90"/>
        <v>9.0901273885350307</v>
      </c>
      <c r="M715" s="414">
        <f t="shared" si="86"/>
        <v>1.9998280254777068</v>
      </c>
      <c r="N715" s="545">
        <v>2.0944832944832945</v>
      </c>
      <c r="O715" s="546">
        <v>0.40398505724820488</v>
      </c>
      <c r="P715" s="547">
        <f t="shared" si="87"/>
        <v>5.6931555914799044E-2</v>
      </c>
    </row>
    <row r="716" spans="1:16" s="87" customFormat="1" x14ac:dyDescent="0.35">
      <c r="A716" s="135">
        <v>51</v>
      </c>
      <c r="B716" s="574" t="s">
        <v>1190</v>
      </c>
      <c r="C716" s="25">
        <v>468.77</v>
      </c>
      <c r="D716" s="135"/>
      <c r="E716" s="135">
        <v>272.5</v>
      </c>
      <c r="F716" s="412">
        <f t="shared" si="88"/>
        <v>741.27</v>
      </c>
      <c r="G716" s="135">
        <v>10</v>
      </c>
      <c r="H716" s="135"/>
      <c r="I716" s="135">
        <v>1</v>
      </c>
      <c r="J716" s="412">
        <f t="shared" si="89"/>
        <v>11</v>
      </c>
      <c r="K716" s="567">
        <f t="shared" si="85"/>
        <v>4.6709129511677281E-3</v>
      </c>
      <c r="L716" s="413">
        <f t="shared" si="90"/>
        <v>19.998280254777068</v>
      </c>
      <c r="M716" s="414">
        <f t="shared" si="86"/>
        <v>4.3996216560509547</v>
      </c>
      <c r="N716" s="545">
        <v>4.6078632478632482</v>
      </c>
      <c r="O716" s="546">
        <v>0.8887671259460509</v>
      </c>
      <c r="P716" s="547">
        <f t="shared" si="87"/>
        <v>4.0328803654049561E-2</v>
      </c>
    </row>
    <row r="717" spans="1:16" s="87" customFormat="1" x14ac:dyDescent="0.35">
      <c r="A717" s="135">
        <v>52</v>
      </c>
      <c r="B717" s="574" t="s">
        <v>1191</v>
      </c>
      <c r="C717" s="25">
        <v>599.20000000000005</v>
      </c>
      <c r="D717" s="135"/>
      <c r="E717" s="135">
        <v>134.4</v>
      </c>
      <c r="F717" s="412">
        <f t="shared" si="88"/>
        <v>733.6</v>
      </c>
      <c r="G717" s="135">
        <v>20</v>
      </c>
      <c r="H717" s="135"/>
      <c r="I717" s="135">
        <v>1</v>
      </c>
      <c r="J717" s="412">
        <f t="shared" si="89"/>
        <v>21</v>
      </c>
      <c r="K717" s="567">
        <f t="shared" si="85"/>
        <v>8.9171974522292991E-3</v>
      </c>
      <c r="L717" s="413">
        <f t="shared" si="90"/>
        <v>38.178535031847133</v>
      </c>
      <c r="M717" s="414">
        <f t="shared" si="86"/>
        <v>8.3992777070063696</v>
      </c>
      <c r="N717" s="545">
        <v>8.7968298368298363</v>
      </c>
      <c r="O717" s="546">
        <v>1.6967372404424608</v>
      </c>
      <c r="P717" s="547">
        <f t="shared" si="87"/>
        <v>7.7796319269528069E-2</v>
      </c>
    </row>
    <row r="718" spans="1:16" s="87" customFormat="1" x14ac:dyDescent="0.35">
      <c r="A718" s="135">
        <v>53</v>
      </c>
      <c r="B718" s="574" t="s">
        <v>1192</v>
      </c>
      <c r="C718" s="25">
        <v>220.5</v>
      </c>
      <c r="D718" s="135"/>
      <c r="E718" s="135"/>
      <c r="F718" s="412">
        <f t="shared" si="88"/>
        <v>220.5</v>
      </c>
      <c r="G718" s="135">
        <v>7</v>
      </c>
      <c r="H718" s="135"/>
      <c r="I718" s="135"/>
      <c r="J718" s="412">
        <f t="shared" si="89"/>
        <v>7</v>
      </c>
      <c r="K718" s="567">
        <f t="shared" si="85"/>
        <v>2.9723991507431E-3</v>
      </c>
      <c r="L718" s="413">
        <f t="shared" si="90"/>
        <v>12.726178343949044</v>
      </c>
      <c r="M718" s="414">
        <f t="shared" si="86"/>
        <v>2.7997592356687897</v>
      </c>
      <c r="N718" s="545">
        <v>2.932276612276612</v>
      </c>
      <c r="O718" s="546">
        <v>0.56557908014748681</v>
      </c>
      <c r="P718" s="547">
        <f t="shared" si="87"/>
        <v>8.6275706449169765E-2</v>
      </c>
    </row>
    <row r="719" spans="1:16" s="87" customFormat="1" x14ac:dyDescent="0.35">
      <c r="A719" s="135">
        <v>54</v>
      </c>
      <c r="B719" s="574" t="s">
        <v>1193</v>
      </c>
      <c r="C719" s="25">
        <v>330.61</v>
      </c>
      <c r="D719" s="135"/>
      <c r="E719" s="135"/>
      <c r="F719" s="412">
        <f t="shared" si="88"/>
        <v>330.61</v>
      </c>
      <c r="G719" s="135">
        <v>12</v>
      </c>
      <c r="H719" s="135"/>
      <c r="I719" s="135"/>
      <c r="J719" s="412">
        <f t="shared" si="89"/>
        <v>12</v>
      </c>
      <c r="K719" s="567">
        <f t="shared" si="85"/>
        <v>5.095541401273886E-3</v>
      </c>
      <c r="L719" s="413">
        <f t="shared" si="90"/>
        <v>21.816305732484079</v>
      </c>
      <c r="M719" s="414">
        <f t="shared" si="86"/>
        <v>4.7995872611464971</v>
      </c>
      <c r="N719" s="545">
        <v>5.0267599067599074</v>
      </c>
      <c r="O719" s="546">
        <v>0.96956413739569181</v>
      </c>
      <c r="P719" s="547">
        <f t="shared" si="87"/>
        <v>9.86425608353836E-2</v>
      </c>
    </row>
    <row r="720" spans="1:16" s="87" customFormat="1" x14ac:dyDescent="0.35">
      <c r="A720" s="135">
        <v>55</v>
      </c>
      <c r="B720" s="574" t="s">
        <v>1194</v>
      </c>
      <c r="C720" s="25">
        <v>949</v>
      </c>
      <c r="D720" s="135"/>
      <c r="E720" s="135">
        <v>88.5</v>
      </c>
      <c r="F720" s="412">
        <f t="shared" si="88"/>
        <v>1037.5</v>
      </c>
      <c r="G720" s="135">
        <v>26</v>
      </c>
      <c r="H720" s="135"/>
      <c r="I720" s="135">
        <v>1</v>
      </c>
      <c r="J720" s="412">
        <f t="shared" si="89"/>
        <v>27</v>
      </c>
      <c r="K720" s="567">
        <f t="shared" si="85"/>
        <v>1.1464968152866243E-2</v>
      </c>
      <c r="L720" s="413">
        <f t="shared" si="90"/>
        <v>49.086687898089174</v>
      </c>
      <c r="M720" s="414">
        <f t="shared" si="86"/>
        <v>10.799071337579619</v>
      </c>
      <c r="N720" s="545">
        <v>11.31020979020979</v>
      </c>
      <c r="O720" s="546">
        <v>2.1815193091403065</v>
      </c>
      <c r="P720" s="547">
        <f t="shared" si="87"/>
        <v>7.0725289961464002E-2</v>
      </c>
    </row>
    <row r="721" spans="1:16" s="87" customFormat="1" x14ac:dyDescent="0.35">
      <c r="A721" s="135">
        <v>56</v>
      </c>
      <c r="B721" s="574" t="s">
        <v>1195</v>
      </c>
      <c r="C721" s="25">
        <v>211.8</v>
      </c>
      <c r="D721" s="135"/>
      <c r="E721" s="135">
        <v>18.3</v>
      </c>
      <c r="F721" s="412">
        <f t="shared" si="88"/>
        <v>230.10000000000002</v>
      </c>
      <c r="G721" s="135">
        <v>5</v>
      </c>
      <c r="H721" s="135"/>
      <c r="I721" s="135">
        <v>1</v>
      </c>
      <c r="J721" s="412">
        <f t="shared" si="89"/>
        <v>6</v>
      </c>
      <c r="K721" s="567">
        <f t="shared" si="85"/>
        <v>2.547770700636943E-3</v>
      </c>
      <c r="L721" s="413">
        <f t="shared" si="90"/>
        <v>10.908152866242039</v>
      </c>
      <c r="M721" s="414">
        <f t="shared" si="86"/>
        <v>2.3997936305732486</v>
      </c>
      <c r="N721" s="545">
        <v>2.5133799533799537</v>
      </c>
      <c r="O721" s="546">
        <v>0.4847820686978459</v>
      </c>
      <c r="P721" s="547">
        <f t="shared" si="87"/>
        <v>7.08653129895397E-2</v>
      </c>
    </row>
    <row r="722" spans="1:16" s="87" customFormat="1" x14ac:dyDescent="0.35">
      <c r="A722" s="135">
        <v>57</v>
      </c>
      <c r="B722" s="574" t="s">
        <v>1196</v>
      </c>
      <c r="C722" s="25">
        <v>1331.77</v>
      </c>
      <c r="D722" s="135"/>
      <c r="E722" s="135"/>
      <c r="F722" s="412">
        <f t="shared" si="88"/>
        <v>1331.77</v>
      </c>
      <c r="G722" s="135">
        <v>32</v>
      </c>
      <c r="H722" s="135"/>
      <c r="I722" s="135"/>
      <c r="J722" s="412">
        <f t="shared" si="89"/>
        <v>32</v>
      </c>
      <c r="K722" s="567">
        <f t="shared" si="85"/>
        <v>1.3588110403397028E-2</v>
      </c>
      <c r="L722" s="413">
        <f t="shared" si="90"/>
        <v>58.176815286624205</v>
      </c>
      <c r="M722" s="414">
        <f t="shared" si="86"/>
        <v>12.798899363057325</v>
      </c>
      <c r="N722" s="545">
        <v>13.404693084693085</v>
      </c>
      <c r="O722" s="546">
        <v>2.5855043663885118</v>
      </c>
      <c r="P722" s="547">
        <f t="shared" si="87"/>
        <v>6.5300999497483136E-2</v>
      </c>
    </row>
    <row r="723" spans="1:16" s="87" customFormat="1" x14ac:dyDescent="0.35">
      <c r="A723" s="135">
        <v>58</v>
      </c>
      <c r="B723" s="574" t="s">
        <v>1197</v>
      </c>
      <c r="C723" s="25">
        <v>483.9</v>
      </c>
      <c r="D723" s="135"/>
      <c r="E723" s="135"/>
      <c r="F723" s="412">
        <f t="shared" si="88"/>
        <v>483.9</v>
      </c>
      <c r="G723" s="135">
        <v>9</v>
      </c>
      <c r="H723" s="135"/>
      <c r="I723" s="135"/>
      <c r="J723" s="412">
        <f t="shared" si="89"/>
        <v>9</v>
      </c>
      <c r="K723" s="567">
        <f t="shared" si="85"/>
        <v>3.821656050955414E-3</v>
      </c>
      <c r="L723" s="413">
        <f t="shared" si="90"/>
        <v>16.362229299363058</v>
      </c>
      <c r="M723" s="414">
        <f t="shared" si="86"/>
        <v>3.5996904458598729</v>
      </c>
      <c r="N723" s="545">
        <v>3.7700699300699299</v>
      </c>
      <c r="O723" s="546">
        <v>0.72717310304676885</v>
      </c>
      <c r="P723" s="547">
        <f t="shared" si="87"/>
        <v>5.0545903654349314E-2</v>
      </c>
    </row>
    <row r="724" spans="1:16" s="87" customFormat="1" x14ac:dyDescent="0.35">
      <c r="A724" s="135">
        <v>59</v>
      </c>
      <c r="B724" s="574" t="s">
        <v>1198</v>
      </c>
      <c r="C724" s="25">
        <v>665.8</v>
      </c>
      <c r="D724" s="135"/>
      <c r="E724" s="135"/>
      <c r="F724" s="412">
        <f t="shared" si="88"/>
        <v>665.8</v>
      </c>
      <c r="G724" s="135">
        <v>18</v>
      </c>
      <c r="H724" s="135"/>
      <c r="I724" s="135"/>
      <c r="J724" s="412">
        <f t="shared" si="89"/>
        <v>18</v>
      </c>
      <c r="K724" s="567">
        <f t="shared" si="85"/>
        <v>7.6433121019108281E-3</v>
      </c>
      <c r="L724" s="413">
        <f t="shared" si="90"/>
        <v>32.724458598726116</v>
      </c>
      <c r="M724" s="414">
        <f t="shared" si="86"/>
        <v>7.1993808917197457</v>
      </c>
      <c r="N724" s="545">
        <v>7.5401398601398597</v>
      </c>
      <c r="O724" s="546">
        <v>1.4543462060935377</v>
      </c>
      <c r="P724" s="547">
        <f t="shared" si="87"/>
        <v>7.3473003239229895E-2</v>
      </c>
    </row>
    <row r="725" spans="1:16" s="87" customFormat="1" x14ac:dyDescent="0.35">
      <c r="A725" s="135">
        <v>60</v>
      </c>
      <c r="B725" s="574" t="s">
        <v>1199</v>
      </c>
      <c r="C725" s="25">
        <v>363.78</v>
      </c>
      <c r="D725" s="135"/>
      <c r="E725" s="135">
        <v>58</v>
      </c>
      <c r="F725" s="412">
        <f t="shared" si="88"/>
        <v>421.78</v>
      </c>
      <c r="G725" s="135">
        <v>8</v>
      </c>
      <c r="H725" s="135"/>
      <c r="I725" s="135">
        <v>1</v>
      </c>
      <c r="J725" s="412">
        <f t="shared" si="89"/>
        <v>9</v>
      </c>
      <c r="K725" s="567">
        <f t="shared" si="85"/>
        <v>3.821656050955414E-3</v>
      </c>
      <c r="L725" s="413">
        <f t="shared" si="90"/>
        <v>16.362229299363058</v>
      </c>
      <c r="M725" s="414">
        <f t="shared" si="86"/>
        <v>3.5996904458598729</v>
      </c>
      <c r="N725" s="545">
        <v>3.7700699300699299</v>
      </c>
      <c r="O725" s="546">
        <v>0.72717310304676885</v>
      </c>
      <c r="P725" s="547">
        <f t="shared" si="87"/>
        <v>5.7990333297784705E-2</v>
      </c>
    </row>
    <row r="726" spans="1:16" s="87" customFormat="1" x14ac:dyDescent="0.35">
      <c r="A726" s="135">
        <v>61</v>
      </c>
      <c r="B726" s="574" t="s">
        <v>1200</v>
      </c>
      <c r="C726" s="25">
        <v>185.8</v>
      </c>
      <c r="D726" s="135"/>
      <c r="E726" s="135">
        <v>26.8</v>
      </c>
      <c r="F726" s="412">
        <f t="shared" si="88"/>
        <v>212.60000000000002</v>
      </c>
      <c r="G726" s="135">
        <v>5</v>
      </c>
      <c r="H726" s="135"/>
      <c r="I726" s="135">
        <v>1</v>
      </c>
      <c r="J726" s="412">
        <f t="shared" si="89"/>
        <v>6</v>
      </c>
      <c r="K726" s="567">
        <f t="shared" si="85"/>
        <v>2.547770700636943E-3</v>
      </c>
      <c r="L726" s="413">
        <f t="shared" si="90"/>
        <v>10.908152866242039</v>
      </c>
      <c r="M726" s="414">
        <f t="shared" si="86"/>
        <v>2.3997936305732486</v>
      </c>
      <c r="N726" s="545">
        <v>2.5133799533799537</v>
      </c>
      <c r="O726" s="546">
        <v>0.4847820686978459</v>
      </c>
      <c r="P726" s="547">
        <f t="shared" si="87"/>
        <v>7.6698534896016399E-2</v>
      </c>
    </row>
    <row r="727" spans="1:16" s="87" customFormat="1" x14ac:dyDescent="0.35">
      <c r="A727" s="135">
        <v>62</v>
      </c>
      <c r="B727" s="574" t="s">
        <v>1201</v>
      </c>
      <c r="C727" s="25">
        <v>205.2</v>
      </c>
      <c r="D727" s="135"/>
      <c r="E727" s="135"/>
      <c r="F727" s="412">
        <f t="shared" si="88"/>
        <v>205.2</v>
      </c>
      <c r="G727" s="135">
        <v>3</v>
      </c>
      <c r="H727" s="135"/>
      <c r="I727" s="135">
        <v>2</v>
      </c>
      <c r="J727" s="412">
        <f t="shared" si="89"/>
        <v>5</v>
      </c>
      <c r="K727" s="567">
        <f t="shared" si="85"/>
        <v>2.1231422505307855E-3</v>
      </c>
      <c r="L727" s="413">
        <f t="shared" si="90"/>
        <v>9.0901273885350307</v>
      </c>
      <c r="M727" s="414">
        <f t="shared" si="86"/>
        <v>1.9998280254777068</v>
      </c>
      <c r="N727" s="545">
        <v>2.0944832944832945</v>
      </c>
      <c r="O727" s="546">
        <v>0.40398505724820488</v>
      </c>
      <c r="P727" s="547">
        <f t="shared" si="87"/>
        <v>6.6220388721950477E-2</v>
      </c>
    </row>
    <row r="728" spans="1:16" s="87" customFormat="1" x14ac:dyDescent="0.35">
      <c r="A728" s="135">
        <v>63</v>
      </c>
      <c r="B728" s="574" t="s">
        <v>1202</v>
      </c>
      <c r="C728" s="25">
        <v>177.45</v>
      </c>
      <c r="D728" s="135"/>
      <c r="E728" s="135"/>
      <c r="F728" s="412">
        <f t="shared" si="88"/>
        <v>177.45</v>
      </c>
      <c r="G728" s="135">
        <v>5</v>
      </c>
      <c r="H728" s="135"/>
      <c r="I728" s="135"/>
      <c r="J728" s="412">
        <f t="shared" si="89"/>
        <v>5</v>
      </c>
      <c r="K728" s="567">
        <f t="shared" si="85"/>
        <v>2.1231422505307855E-3</v>
      </c>
      <c r="L728" s="413">
        <f t="shared" si="90"/>
        <v>9.0901273885350307</v>
      </c>
      <c r="M728" s="414">
        <f t="shared" si="86"/>
        <v>1.9998280254777068</v>
      </c>
      <c r="N728" s="545">
        <v>2.0944832944832945</v>
      </c>
      <c r="O728" s="546">
        <v>0.40398505724820488</v>
      </c>
      <c r="P728" s="547">
        <f t="shared" si="87"/>
        <v>7.6576070812872571E-2</v>
      </c>
    </row>
    <row r="729" spans="1:16" s="87" customFormat="1" x14ac:dyDescent="0.35">
      <c r="A729" s="135">
        <v>64</v>
      </c>
      <c r="B729" s="574" t="s">
        <v>1203</v>
      </c>
      <c r="C729" s="25">
        <v>200</v>
      </c>
      <c r="D729" s="135"/>
      <c r="E729" s="135"/>
      <c r="F729" s="412">
        <f t="shared" si="88"/>
        <v>200</v>
      </c>
      <c r="G729" s="135">
        <v>7</v>
      </c>
      <c r="H729" s="135"/>
      <c r="I729" s="135"/>
      <c r="J729" s="412">
        <f t="shared" si="89"/>
        <v>7</v>
      </c>
      <c r="K729" s="567">
        <f t="shared" si="85"/>
        <v>2.9723991507431E-3</v>
      </c>
      <c r="L729" s="413">
        <f t="shared" si="90"/>
        <v>12.726178343949044</v>
      </c>
      <c r="M729" s="414">
        <f t="shared" si="86"/>
        <v>2.7997592356687897</v>
      </c>
      <c r="N729" s="545">
        <v>2.932276612276612</v>
      </c>
      <c r="O729" s="546">
        <v>0.56557908014748681</v>
      </c>
      <c r="P729" s="547">
        <f t="shared" si="87"/>
        <v>9.5118966360209653E-2</v>
      </c>
    </row>
    <row r="730" spans="1:16" s="87" customFormat="1" x14ac:dyDescent="0.35">
      <c r="A730" s="135">
        <v>65</v>
      </c>
      <c r="B730" s="574" t="s">
        <v>1204</v>
      </c>
      <c r="C730" s="25">
        <v>401.38</v>
      </c>
      <c r="D730" s="135"/>
      <c r="E730" s="135">
        <v>140.80000000000001</v>
      </c>
      <c r="F730" s="412">
        <f t="shared" si="88"/>
        <v>542.18000000000006</v>
      </c>
      <c r="G730" s="135">
        <v>9</v>
      </c>
      <c r="H730" s="135"/>
      <c r="I730" s="135">
        <v>1</v>
      </c>
      <c r="J730" s="412">
        <f t="shared" si="89"/>
        <v>10</v>
      </c>
      <c r="K730" s="567">
        <f t="shared" si="85"/>
        <v>4.246284501061571E-3</v>
      </c>
      <c r="L730" s="413">
        <f t="shared" si="90"/>
        <v>18.180254777070061</v>
      </c>
      <c r="M730" s="414">
        <f t="shared" si="86"/>
        <v>3.9996560509554135</v>
      </c>
      <c r="N730" s="545">
        <v>4.188966588966589</v>
      </c>
      <c r="O730" s="546">
        <v>0.80797011449640976</v>
      </c>
      <c r="P730" s="547">
        <f t="shared" si="87"/>
        <v>5.0125138388521284E-2</v>
      </c>
    </row>
    <row r="731" spans="1:16" s="87" customFormat="1" x14ac:dyDescent="0.35">
      <c r="A731" s="135">
        <v>66</v>
      </c>
      <c r="B731" s="574" t="s">
        <v>1205</v>
      </c>
      <c r="C731" s="25">
        <v>204.3</v>
      </c>
      <c r="D731" s="135"/>
      <c r="E731" s="135"/>
      <c r="F731" s="412">
        <f t="shared" si="88"/>
        <v>204.3</v>
      </c>
      <c r="G731" s="135">
        <v>5</v>
      </c>
      <c r="H731" s="135"/>
      <c r="I731" s="135"/>
      <c r="J731" s="412">
        <f t="shared" si="89"/>
        <v>5</v>
      </c>
      <c r="K731" s="567">
        <f t="shared" si="85"/>
        <v>2.1231422505307855E-3</v>
      </c>
      <c r="L731" s="413">
        <f t="shared" si="90"/>
        <v>9.0901273885350307</v>
      </c>
      <c r="M731" s="414">
        <f t="shared" si="86"/>
        <v>1.9998280254777068</v>
      </c>
      <c r="N731" s="545">
        <v>2.0944832944832945</v>
      </c>
      <c r="O731" s="546">
        <v>0.40398505724820488</v>
      </c>
      <c r="P731" s="547">
        <f t="shared" si="87"/>
        <v>6.6512108496055974E-2</v>
      </c>
    </row>
    <row r="732" spans="1:16" s="87" customFormat="1" x14ac:dyDescent="0.35">
      <c r="A732" s="135">
        <v>67</v>
      </c>
      <c r="B732" s="574" t="s">
        <v>1206</v>
      </c>
      <c r="C732" s="25">
        <v>306.39999999999998</v>
      </c>
      <c r="D732" s="135"/>
      <c r="E732" s="135"/>
      <c r="F732" s="412">
        <f t="shared" si="88"/>
        <v>306.39999999999998</v>
      </c>
      <c r="G732" s="135">
        <v>6</v>
      </c>
      <c r="H732" s="135"/>
      <c r="I732" s="135"/>
      <c r="J732" s="412">
        <f t="shared" si="89"/>
        <v>6</v>
      </c>
      <c r="K732" s="567">
        <f t="shared" si="85"/>
        <v>2.547770700636943E-3</v>
      </c>
      <c r="L732" s="413">
        <f t="shared" si="90"/>
        <v>10.908152866242039</v>
      </c>
      <c r="M732" s="414">
        <f t="shared" si="86"/>
        <v>2.3997936305732486</v>
      </c>
      <c r="N732" s="545">
        <v>2.5133799533799537</v>
      </c>
      <c r="O732" s="546">
        <v>0.4847820686978459</v>
      </c>
      <c r="P732" s="547">
        <f t="shared" si="87"/>
        <v>5.3218369839729399E-2</v>
      </c>
    </row>
    <row r="733" spans="1:16" s="87" customFormat="1" x14ac:dyDescent="0.35">
      <c r="A733" s="135">
        <v>68</v>
      </c>
      <c r="B733" s="574" t="s">
        <v>1250</v>
      </c>
      <c r="C733" s="25">
        <v>301.42</v>
      </c>
      <c r="D733" s="135"/>
      <c r="E733" s="135"/>
      <c r="F733" s="412">
        <f t="shared" si="88"/>
        <v>301.42</v>
      </c>
      <c r="G733" s="135">
        <v>6</v>
      </c>
      <c r="H733" s="135"/>
      <c r="I733" s="135"/>
      <c r="J733" s="412">
        <f t="shared" si="89"/>
        <v>6</v>
      </c>
      <c r="K733" s="567">
        <f t="shared" si="85"/>
        <v>2.547770700636943E-3</v>
      </c>
      <c r="L733" s="413">
        <f t="shared" si="90"/>
        <v>10.908152866242039</v>
      </c>
      <c r="M733" s="414">
        <f t="shared" si="86"/>
        <v>2.3997936305732486</v>
      </c>
      <c r="N733" s="545">
        <v>2.5133799533799537</v>
      </c>
      <c r="O733" s="546">
        <v>0.4847820686978459</v>
      </c>
      <c r="P733" s="547">
        <f t="shared" si="87"/>
        <v>5.4097632933757168E-2</v>
      </c>
    </row>
    <row r="734" spans="1:16" s="87" customFormat="1" x14ac:dyDescent="0.35">
      <c r="A734" s="135">
        <v>69</v>
      </c>
      <c r="B734" s="574" t="s">
        <v>1251</v>
      </c>
      <c r="C734" s="25">
        <v>394.72</v>
      </c>
      <c r="D734" s="135"/>
      <c r="E734" s="135"/>
      <c r="F734" s="412">
        <f t="shared" si="88"/>
        <v>394.72</v>
      </c>
      <c r="G734" s="135">
        <v>12</v>
      </c>
      <c r="H734" s="135"/>
      <c r="I734" s="135"/>
      <c r="J734" s="412">
        <f t="shared" si="89"/>
        <v>12</v>
      </c>
      <c r="K734" s="567">
        <f t="shared" ref="K734:K778" si="91">2/4710*J734</f>
        <v>5.095541401273886E-3</v>
      </c>
      <c r="L734" s="413">
        <f t="shared" si="90"/>
        <v>21.816305732484079</v>
      </c>
      <c r="M734" s="414">
        <f t="shared" si="86"/>
        <v>4.7995872611464971</v>
      </c>
      <c r="N734" s="545">
        <v>5.0267599067599074</v>
      </c>
      <c r="O734" s="546">
        <v>0.96956413739569181</v>
      </c>
      <c r="P734" s="547">
        <f t="shared" si="87"/>
        <v>8.2621141664435988E-2</v>
      </c>
    </row>
    <row r="735" spans="1:16" s="87" customFormat="1" x14ac:dyDescent="0.35">
      <c r="A735" s="135">
        <v>70</v>
      </c>
      <c r="B735" s="574" t="s">
        <v>1252</v>
      </c>
      <c r="C735" s="25">
        <v>680.89</v>
      </c>
      <c r="D735" s="135"/>
      <c r="E735" s="135"/>
      <c r="F735" s="412">
        <f t="shared" si="88"/>
        <v>680.89</v>
      </c>
      <c r="G735" s="135">
        <v>20</v>
      </c>
      <c r="H735" s="135"/>
      <c r="I735" s="135"/>
      <c r="J735" s="412">
        <f t="shared" si="89"/>
        <v>20</v>
      </c>
      <c r="K735" s="567">
        <f t="shared" si="91"/>
        <v>8.4925690021231421E-3</v>
      </c>
      <c r="L735" s="413">
        <f t="shared" si="90"/>
        <v>36.360509554140123</v>
      </c>
      <c r="M735" s="414">
        <f t="shared" si="86"/>
        <v>7.9993121019108271</v>
      </c>
      <c r="N735" s="545">
        <v>8.377933177933178</v>
      </c>
      <c r="O735" s="546">
        <v>1.6159402289928195</v>
      </c>
      <c r="P735" s="547">
        <f t="shared" si="87"/>
        <v>7.9827424492909207E-2</v>
      </c>
    </row>
    <row r="736" spans="1:16" s="87" customFormat="1" x14ac:dyDescent="0.35">
      <c r="A736" s="135">
        <v>71</v>
      </c>
      <c r="B736" s="574" t="s">
        <v>1253</v>
      </c>
      <c r="C736" s="25">
        <v>581.98</v>
      </c>
      <c r="D736" s="135"/>
      <c r="E736" s="135"/>
      <c r="F736" s="412">
        <f t="shared" si="88"/>
        <v>581.98</v>
      </c>
      <c r="G736" s="135">
        <v>15</v>
      </c>
      <c r="H736" s="135"/>
      <c r="I736" s="135"/>
      <c r="J736" s="412">
        <f t="shared" si="89"/>
        <v>15</v>
      </c>
      <c r="K736" s="567">
        <f t="shared" si="91"/>
        <v>6.369426751592357E-3</v>
      </c>
      <c r="L736" s="413">
        <f t="shared" si="90"/>
        <v>27.270382165605096</v>
      </c>
      <c r="M736" s="414">
        <f t="shared" si="86"/>
        <v>5.999484076433121</v>
      </c>
      <c r="N736" s="545">
        <v>6.2834498834498831</v>
      </c>
      <c r="O736" s="546">
        <v>1.2119551717446149</v>
      </c>
      <c r="P736" s="547">
        <f t="shared" si="87"/>
        <v>7.0045828546054359E-2</v>
      </c>
    </row>
    <row r="737" spans="1:16" s="87" customFormat="1" x14ac:dyDescent="0.35">
      <c r="A737" s="135">
        <v>72</v>
      </c>
      <c r="B737" s="574" t="s">
        <v>1254</v>
      </c>
      <c r="C737" s="25">
        <v>135.71</v>
      </c>
      <c r="D737" s="135"/>
      <c r="E737" s="135"/>
      <c r="F737" s="412">
        <f t="shared" si="88"/>
        <v>135.71</v>
      </c>
      <c r="G737" s="135">
        <v>3</v>
      </c>
      <c r="H737" s="135"/>
      <c r="I737" s="135"/>
      <c r="J737" s="412">
        <f t="shared" si="89"/>
        <v>3</v>
      </c>
      <c r="K737" s="567">
        <f t="shared" si="91"/>
        <v>1.2738853503184715E-3</v>
      </c>
      <c r="L737" s="413">
        <f t="shared" si="90"/>
        <v>5.4540764331210196</v>
      </c>
      <c r="M737" s="414">
        <f t="shared" si="86"/>
        <v>1.1998968152866243</v>
      </c>
      <c r="N737" s="545">
        <v>1.2566899766899768</v>
      </c>
      <c r="O737" s="546">
        <v>0.24239103434892295</v>
      </c>
      <c r="P737" s="547">
        <f t="shared" si="87"/>
        <v>6.0077033818042462E-2</v>
      </c>
    </row>
    <row r="738" spans="1:16" s="87" customFormat="1" x14ac:dyDescent="0.35">
      <c r="A738" s="135">
        <v>73</v>
      </c>
      <c r="B738" s="574" t="s">
        <v>1255</v>
      </c>
      <c r="C738" s="25">
        <v>201.8</v>
      </c>
      <c r="D738" s="135"/>
      <c r="E738" s="135"/>
      <c r="F738" s="412">
        <f t="shared" si="88"/>
        <v>201.8</v>
      </c>
      <c r="G738" s="135">
        <v>4</v>
      </c>
      <c r="H738" s="135"/>
      <c r="I738" s="135"/>
      <c r="J738" s="412">
        <f t="shared" si="89"/>
        <v>4</v>
      </c>
      <c r="K738" s="567">
        <f t="shared" si="91"/>
        <v>1.6985138004246285E-3</v>
      </c>
      <c r="L738" s="413">
        <f t="shared" si="90"/>
        <v>7.2721019108280256</v>
      </c>
      <c r="M738" s="414">
        <f t="shared" si="86"/>
        <v>1.5998624203821656</v>
      </c>
      <c r="N738" s="545">
        <v>1.6755866355866356</v>
      </c>
      <c r="O738" s="546">
        <v>0.32318804579856397</v>
      </c>
      <c r="P738" s="547">
        <f t="shared" si="87"/>
        <v>5.3868875186300243E-2</v>
      </c>
    </row>
    <row r="739" spans="1:16" s="87" customFormat="1" x14ac:dyDescent="0.35">
      <c r="A739" s="135">
        <v>74</v>
      </c>
      <c r="B739" s="574" t="s">
        <v>1256</v>
      </c>
      <c r="C739" s="25">
        <v>1437.1</v>
      </c>
      <c r="D739" s="135"/>
      <c r="E739" s="135"/>
      <c r="F739" s="412">
        <f t="shared" si="88"/>
        <v>1437.1</v>
      </c>
      <c r="G739" s="135">
        <v>32</v>
      </c>
      <c r="H739" s="135"/>
      <c r="I739" s="135"/>
      <c r="J739" s="412">
        <f t="shared" si="89"/>
        <v>32</v>
      </c>
      <c r="K739" s="567">
        <f t="shared" si="91"/>
        <v>1.3588110403397028E-2</v>
      </c>
      <c r="L739" s="413">
        <f t="shared" si="90"/>
        <v>58.176815286624205</v>
      </c>
      <c r="M739" s="414">
        <f t="shared" si="86"/>
        <v>12.798899363057325</v>
      </c>
      <c r="N739" s="545">
        <v>13.404693084693085</v>
      </c>
      <c r="O739" s="546">
        <v>2.5855043663885118</v>
      </c>
      <c r="P739" s="547">
        <f t="shared" si="87"/>
        <v>6.0514864728107388E-2</v>
      </c>
    </row>
    <row r="740" spans="1:16" s="87" customFormat="1" x14ac:dyDescent="0.35">
      <c r="A740" s="135">
        <v>75</v>
      </c>
      <c r="B740" s="574" t="s">
        <v>1257</v>
      </c>
      <c r="C740" s="25">
        <v>197.86</v>
      </c>
      <c r="D740" s="135"/>
      <c r="E740" s="135">
        <v>16</v>
      </c>
      <c r="F740" s="412">
        <f t="shared" si="88"/>
        <v>213.86</v>
      </c>
      <c r="G740" s="135">
        <v>2</v>
      </c>
      <c r="H740" s="135"/>
      <c r="I740" s="135">
        <v>1</v>
      </c>
      <c r="J740" s="412">
        <f t="shared" si="89"/>
        <v>3</v>
      </c>
      <c r="K740" s="567">
        <f t="shared" si="91"/>
        <v>1.2738853503184715E-3</v>
      </c>
      <c r="L740" s="413">
        <f t="shared" si="90"/>
        <v>5.4540764331210196</v>
      </c>
      <c r="M740" s="414">
        <f t="shared" si="86"/>
        <v>1.1998968152866243</v>
      </c>
      <c r="N740" s="545">
        <v>1.2566899766899768</v>
      </c>
      <c r="O740" s="546">
        <v>0.24239103434892295</v>
      </c>
      <c r="P740" s="547">
        <f t="shared" si="87"/>
        <v>3.8123324882851133E-2</v>
      </c>
    </row>
    <row r="741" spans="1:16" s="87" customFormat="1" x14ac:dyDescent="0.35">
      <c r="A741" s="135">
        <v>76</v>
      </c>
      <c r="B741" s="574" t="s">
        <v>1258</v>
      </c>
      <c r="C741" s="25">
        <v>397.89</v>
      </c>
      <c r="D741" s="135"/>
      <c r="E741" s="135"/>
      <c r="F741" s="412">
        <f t="shared" si="88"/>
        <v>397.89</v>
      </c>
      <c r="G741" s="135">
        <v>14</v>
      </c>
      <c r="H741" s="135"/>
      <c r="I741" s="135"/>
      <c r="J741" s="412">
        <f t="shared" si="89"/>
        <v>14</v>
      </c>
      <c r="K741" s="567">
        <f t="shared" si="91"/>
        <v>5.9447983014862E-3</v>
      </c>
      <c r="L741" s="413">
        <f t="shared" si="90"/>
        <v>25.452356687898089</v>
      </c>
      <c r="M741" s="414">
        <f t="shared" si="86"/>
        <v>5.5995184713375794</v>
      </c>
      <c r="N741" s="545">
        <v>5.8645532245532239</v>
      </c>
      <c r="O741" s="546">
        <v>1.1311581602949736</v>
      </c>
      <c r="P741" s="547">
        <f t="shared" si="87"/>
        <v>9.5623379688064197E-2</v>
      </c>
    </row>
    <row r="742" spans="1:16" s="87" customFormat="1" x14ac:dyDescent="0.35">
      <c r="A742" s="135">
        <v>77</v>
      </c>
      <c r="B742" s="574" t="s">
        <v>1259</v>
      </c>
      <c r="C742" s="25">
        <v>352.17</v>
      </c>
      <c r="D742" s="135"/>
      <c r="E742" s="135"/>
      <c r="F742" s="412">
        <f t="shared" si="88"/>
        <v>352.17</v>
      </c>
      <c r="G742" s="135">
        <v>11</v>
      </c>
      <c r="H742" s="135"/>
      <c r="I742" s="135"/>
      <c r="J742" s="412">
        <f t="shared" si="89"/>
        <v>11</v>
      </c>
      <c r="K742" s="567">
        <f t="shared" si="91"/>
        <v>4.6709129511677281E-3</v>
      </c>
      <c r="L742" s="413">
        <f t="shared" si="90"/>
        <v>19.998280254777068</v>
      </c>
      <c r="M742" s="414">
        <f t="shared" si="86"/>
        <v>4.3996216560509547</v>
      </c>
      <c r="N742" s="545">
        <v>4.6078632478632482</v>
      </c>
      <c r="O742" s="546">
        <v>0.8887671259460509</v>
      </c>
      <c r="P742" s="547">
        <f t="shared" si="87"/>
        <v>8.4886652141401356E-2</v>
      </c>
    </row>
    <row r="743" spans="1:16" s="87" customFormat="1" x14ac:dyDescent="0.35">
      <c r="A743" s="135">
        <v>78</v>
      </c>
      <c r="B743" s="574" t="s">
        <v>1260</v>
      </c>
      <c r="C743" s="25">
        <v>653.07000000000005</v>
      </c>
      <c r="D743" s="135"/>
      <c r="E743" s="135"/>
      <c r="F743" s="412">
        <f t="shared" si="88"/>
        <v>653.07000000000005</v>
      </c>
      <c r="G743" s="135">
        <v>25</v>
      </c>
      <c r="H743" s="135"/>
      <c r="I743" s="135"/>
      <c r="J743" s="412">
        <f t="shared" si="89"/>
        <v>25</v>
      </c>
      <c r="K743" s="567">
        <f t="shared" si="91"/>
        <v>1.0615711252653929E-2</v>
      </c>
      <c r="L743" s="413">
        <f t="shared" si="90"/>
        <v>45.45063694267516</v>
      </c>
      <c r="M743" s="414">
        <f t="shared" si="86"/>
        <v>9.9991401273885359</v>
      </c>
      <c r="N743" s="545">
        <v>10.472416472416471</v>
      </c>
      <c r="O743" s="546">
        <v>2.0199252862410244</v>
      </c>
      <c r="P743" s="547">
        <f t="shared" si="87"/>
        <v>0.10403497148654997</v>
      </c>
    </row>
    <row r="744" spans="1:16" s="87" customFormat="1" x14ac:dyDescent="0.35">
      <c r="A744" s="135">
        <v>79</v>
      </c>
      <c r="B744" s="574" t="s">
        <v>1287</v>
      </c>
      <c r="C744" s="25">
        <v>786.94</v>
      </c>
      <c r="D744" s="135"/>
      <c r="E744" s="135"/>
      <c r="F744" s="412">
        <f t="shared" si="88"/>
        <v>786.94</v>
      </c>
      <c r="G744" s="135">
        <v>22</v>
      </c>
      <c r="H744" s="135"/>
      <c r="I744" s="135"/>
      <c r="J744" s="412">
        <f t="shared" si="89"/>
        <v>22</v>
      </c>
      <c r="K744" s="567">
        <f t="shared" si="91"/>
        <v>9.3418259023354561E-3</v>
      </c>
      <c r="L744" s="413">
        <f t="shared" si="90"/>
        <v>39.996560509554136</v>
      </c>
      <c r="M744" s="414">
        <f t="shared" ref="M744:M793" si="92">L744*0.22</f>
        <v>8.7992433121019094</v>
      </c>
      <c r="N744" s="545">
        <v>9.2157264957264964</v>
      </c>
      <c r="O744" s="546">
        <v>1.7775342518921018</v>
      </c>
      <c r="P744" s="547">
        <f t="shared" si="87"/>
        <v>7.597664951492443E-2</v>
      </c>
    </row>
    <row r="745" spans="1:16" s="87" customFormat="1" x14ac:dyDescent="0.35">
      <c r="A745" s="135">
        <v>81</v>
      </c>
      <c r="B745" s="574" t="s">
        <v>1291</v>
      </c>
      <c r="C745" s="25">
        <v>139.80000000000001</v>
      </c>
      <c r="D745" s="135"/>
      <c r="E745" s="135"/>
      <c r="F745" s="412">
        <f t="shared" si="88"/>
        <v>139.80000000000001</v>
      </c>
      <c r="G745" s="135">
        <v>3</v>
      </c>
      <c r="H745" s="135"/>
      <c r="I745" s="135"/>
      <c r="J745" s="412">
        <f t="shared" si="89"/>
        <v>3</v>
      </c>
      <c r="K745" s="567">
        <f t="shared" si="91"/>
        <v>1.2738853503184715E-3</v>
      </c>
      <c r="L745" s="413">
        <f t="shared" si="90"/>
        <v>5.4540764331210196</v>
      </c>
      <c r="M745" s="414">
        <f t="shared" si="92"/>
        <v>1.1998968152866243</v>
      </c>
      <c r="N745" s="545">
        <v>1.2566899766899768</v>
      </c>
      <c r="O745" s="546">
        <v>0.24239103434892295</v>
      </c>
      <c r="P745" s="547">
        <f t="shared" si="87"/>
        <v>5.8319415303623341E-2</v>
      </c>
    </row>
    <row r="746" spans="1:16" s="87" customFormat="1" x14ac:dyDescent="0.35">
      <c r="A746" s="135">
        <v>82</v>
      </c>
      <c r="B746" s="574" t="s">
        <v>1292</v>
      </c>
      <c r="C746" s="25">
        <v>2876.7</v>
      </c>
      <c r="D746" s="135"/>
      <c r="E746" s="135">
        <v>258.60000000000002</v>
      </c>
      <c r="F746" s="412">
        <f t="shared" si="88"/>
        <v>3135.2999999999997</v>
      </c>
      <c r="G746" s="135">
        <v>63</v>
      </c>
      <c r="H746" s="135"/>
      <c r="I746" s="135">
        <v>2</v>
      </c>
      <c r="J746" s="412">
        <f t="shared" ref="J746:J799" si="93">G746+H746+I746</f>
        <v>65</v>
      </c>
      <c r="K746" s="567">
        <f t="shared" si="91"/>
        <v>2.7600849256900213E-2</v>
      </c>
      <c r="L746" s="413">
        <f t="shared" si="90"/>
        <v>118.17165605095541</v>
      </c>
      <c r="M746" s="414">
        <f t="shared" si="92"/>
        <v>25.997764331210188</v>
      </c>
      <c r="N746" s="545">
        <v>27.228282828282826</v>
      </c>
      <c r="O746" s="546">
        <v>5.2518057442266635</v>
      </c>
      <c r="P746" s="547">
        <f t="shared" si="87"/>
        <v>5.6342139174775964E-2</v>
      </c>
    </row>
    <row r="747" spans="1:16" s="87" customFormat="1" x14ac:dyDescent="0.35">
      <c r="A747" s="135">
        <v>83</v>
      </c>
      <c r="B747" s="574" t="s">
        <v>1293</v>
      </c>
      <c r="C747" s="25">
        <v>230.5</v>
      </c>
      <c r="D747" s="135"/>
      <c r="E747" s="135"/>
      <c r="F747" s="412">
        <f t="shared" ref="F747:F800" si="94">C747+D747+E747</f>
        <v>230.5</v>
      </c>
      <c r="G747" s="135">
        <v>7</v>
      </c>
      <c r="H747" s="135"/>
      <c r="I747" s="135"/>
      <c r="J747" s="412">
        <f t="shared" si="93"/>
        <v>7</v>
      </c>
      <c r="K747" s="567">
        <f t="shared" si="91"/>
        <v>2.9723991507431E-3</v>
      </c>
      <c r="L747" s="413">
        <f t="shared" si="90"/>
        <v>12.726178343949044</v>
      </c>
      <c r="M747" s="414">
        <f t="shared" si="92"/>
        <v>2.7997592356687897</v>
      </c>
      <c r="N747" s="545">
        <v>2.932276612276612</v>
      </c>
      <c r="O747" s="546">
        <v>0.56557908014748681</v>
      </c>
      <c r="P747" s="547">
        <f t="shared" si="87"/>
        <v>8.2532725692155889E-2</v>
      </c>
    </row>
    <row r="748" spans="1:16" s="87" customFormat="1" x14ac:dyDescent="0.35">
      <c r="A748" s="135">
        <v>84</v>
      </c>
      <c r="B748" s="574" t="s">
        <v>455</v>
      </c>
      <c r="C748" s="25">
        <v>115.8</v>
      </c>
      <c r="D748" s="135"/>
      <c r="E748" s="135"/>
      <c r="F748" s="412">
        <f t="shared" si="94"/>
        <v>115.8</v>
      </c>
      <c r="G748" s="135">
        <v>3</v>
      </c>
      <c r="H748" s="135"/>
      <c r="I748" s="135"/>
      <c r="J748" s="412">
        <f t="shared" si="93"/>
        <v>3</v>
      </c>
      <c r="K748" s="567">
        <f t="shared" si="91"/>
        <v>1.2738853503184715E-3</v>
      </c>
      <c r="L748" s="413">
        <f t="shared" si="90"/>
        <v>5.4540764331210196</v>
      </c>
      <c r="M748" s="414">
        <f t="shared" si="92"/>
        <v>1.1998968152866243</v>
      </c>
      <c r="N748" s="545">
        <v>1.2566899766899768</v>
      </c>
      <c r="O748" s="546">
        <v>0.24239103434892295</v>
      </c>
      <c r="P748" s="547">
        <f t="shared" si="87"/>
        <v>7.0406340755151495E-2</v>
      </c>
    </row>
    <row r="749" spans="1:16" s="87" customFormat="1" x14ac:dyDescent="0.35">
      <c r="A749" s="135">
        <v>85</v>
      </c>
      <c r="B749" s="574" t="s">
        <v>456</v>
      </c>
      <c r="C749" s="25">
        <v>229.9</v>
      </c>
      <c r="D749" s="135"/>
      <c r="E749" s="135"/>
      <c r="F749" s="412">
        <f t="shared" si="94"/>
        <v>229.9</v>
      </c>
      <c r="G749" s="135">
        <v>8</v>
      </c>
      <c r="H749" s="135"/>
      <c r="I749" s="135"/>
      <c r="J749" s="412">
        <f t="shared" si="93"/>
        <v>8</v>
      </c>
      <c r="K749" s="567">
        <f t="shared" si="91"/>
        <v>3.397027600849257E-3</v>
      </c>
      <c r="L749" s="413">
        <f t="shared" si="90"/>
        <v>14.544203821656051</v>
      </c>
      <c r="M749" s="414">
        <f t="shared" si="92"/>
        <v>3.1997248407643313</v>
      </c>
      <c r="N749" s="545">
        <v>3.3511732711732711</v>
      </c>
      <c r="O749" s="546">
        <v>0.64637609159712794</v>
      </c>
      <c r="P749" s="547">
        <f t="shared" si="87"/>
        <v>9.456928240622349E-2</v>
      </c>
    </row>
    <row r="750" spans="1:16" s="87" customFormat="1" x14ac:dyDescent="0.35">
      <c r="A750" s="135">
        <v>86</v>
      </c>
      <c r="B750" s="574" t="s">
        <v>457</v>
      </c>
      <c r="C750" s="25">
        <v>274.3</v>
      </c>
      <c r="D750" s="135"/>
      <c r="E750" s="135"/>
      <c r="F750" s="412">
        <f t="shared" si="94"/>
        <v>274.3</v>
      </c>
      <c r="G750" s="135">
        <v>5</v>
      </c>
      <c r="H750" s="135"/>
      <c r="I750" s="135"/>
      <c r="J750" s="412">
        <f t="shared" si="93"/>
        <v>5</v>
      </c>
      <c r="K750" s="567">
        <f t="shared" si="91"/>
        <v>2.1231422505307855E-3</v>
      </c>
      <c r="L750" s="413">
        <f t="shared" si="90"/>
        <v>9.0901273885350307</v>
      </c>
      <c r="M750" s="414">
        <f t="shared" si="92"/>
        <v>1.9998280254777068</v>
      </c>
      <c r="N750" s="545">
        <v>2.0944832944832945</v>
      </c>
      <c r="O750" s="546">
        <v>0.40398505724820488</v>
      </c>
      <c r="P750" s="547">
        <f t="shared" ref="P750:P809" si="95">(L750+M750+N750+O750)/F750</f>
        <v>4.9538548179891492E-2</v>
      </c>
    </row>
    <row r="751" spans="1:16" s="87" customFormat="1" x14ac:dyDescent="0.35">
      <c r="A751" s="135">
        <v>87</v>
      </c>
      <c r="B751" s="574" t="s">
        <v>458</v>
      </c>
      <c r="C751" s="25">
        <v>282</v>
      </c>
      <c r="D751" s="135"/>
      <c r="E751" s="135"/>
      <c r="F751" s="412">
        <f t="shared" si="94"/>
        <v>282</v>
      </c>
      <c r="G751" s="135">
        <v>9</v>
      </c>
      <c r="H751" s="135"/>
      <c r="I751" s="135"/>
      <c r="J751" s="412">
        <f t="shared" si="93"/>
        <v>9</v>
      </c>
      <c r="K751" s="567">
        <f t="shared" si="91"/>
        <v>3.821656050955414E-3</v>
      </c>
      <c r="L751" s="413">
        <f t="shared" si="90"/>
        <v>16.362229299363058</v>
      </c>
      <c r="M751" s="414">
        <f t="shared" si="92"/>
        <v>3.5996904458598729</v>
      </c>
      <c r="N751" s="545">
        <v>3.7700699300699299</v>
      </c>
      <c r="O751" s="546">
        <v>0.72717310304676885</v>
      </c>
      <c r="P751" s="547">
        <f t="shared" si="95"/>
        <v>8.6734619781346209E-2</v>
      </c>
    </row>
    <row r="752" spans="1:16" s="87" customFormat="1" x14ac:dyDescent="0.35">
      <c r="A752" s="135">
        <v>88</v>
      </c>
      <c r="B752" s="574" t="s">
        <v>459</v>
      </c>
      <c r="C752" s="25">
        <v>181.2</v>
      </c>
      <c r="D752" s="135"/>
      <c r="E752" s="135"/>
      <c r="F752" s="412">
        <f t="shared" si="94"/>
        <v>181.2</v>
      </c>
      <c r="G752" s="135">
        <v>5</v>
      </c>
      <c r="H752" s="135"/>
      <c r="I752" s="135"/>
      <c r="J752" s="412">
        <f t="shared" si="93"/>
        <v>5</v>
      </c>
      <c r="K752" s="567">
        <f t="shared" si="91"/>
        <v>2.1231422505307855E-3</v>
      </c>
      <c r="L752" s="413">
        <f t="shared" si="90"/>
        <v>9.0901273885350307</v>
      </c>
      <c r="M752" s="414">
        <f t="shared" si="92"/>
        <v>1.9998280254777068</v>
      </c>
      <c r="N752" s="545">
        <v>2.0944832944832945</v>
      </c>
      <c r="O752" s="546">
        <v>0.40398505724820488</v>
      </c>
      <c r="P752" s="547">
        <f t="shared" si="95"/>
        <v>7.4991301135453853E-2</v>
      </c>
    </row>
    <row r="753" spans="1:16" s="87" customFormat="1" x14ac:dyDescent="0.35">
      <c r="A753" s="135">
        <v>89</v>
      </c>
      <c r="B753" s="574" t="s">
        <v>460</v>
      </c>
      <c r="C753" s="25">
        <v>171</v>
      </c>
      <c r="D753" s="135"/>
      <c r="E753" s="135"/>
      <c r="F753" s="412">
        <f t="shared" si="94"/>
        <v>171</v>
      </c>
      <c r="G753" s="135">
        <v>4</v>
      </c>
      <c r="H753" s="135"/>
      <c r="I753" s="135"/>
      <c r="J753" s="412">
        <f t="shared" si="93"/>
        <v>4</v>
      </c>
      <c r="K753" s="567">
        <f t="shared" si="91"/>
        <v>1.6985138004246285E-3</v>
      </c>
      <c r="L753" s="413">
        <f t="shared" si="90"/>
        <v>7.2721019108280256</v>
      </c>
      <c r="M753" s="414">
        <f t="shared" si="92"/>
        <v>1.5998624203821656</v>
      </c>
      <c r="N753" s="545">
        <v>1.6755866355866356</v>
      </c>
      <c r="O753" s="546">
        <v>0.32318804579856397</v>
      </c>
      <c r="P753" s="547">
        <f t="shared" si="95"/>
        <v>6.3571573173072451E-2</v>
      </c>
    </row>
    <row r="754" spans="1:16" s="87" customFormat="1" x14ac:dyDescent="0.35">
      <c r="A754" s="135">
        <v>90</v>
      </c>
      <c r="B754" s="574" t="s">
        <v>461</v>
      </c>
      <c r="C754" s="25">
        <v>160.5</v>
      </c>
      <c r="D754" s="135"/>
      <c r="E754" s="135"/>
      <c r="F754" s="412">
        <f t="shared" si="94"/>
        <v>160.5</v>
      </c>
      <c r="G754" s="135">
        <v>4</v>
      </c>
      <c r="H754" s="135"/>
      <c r="I754" s="135"/>
      <c r="J754" s="412">
        <f t="shared" si="93"/>
        <v>4</v>
      </c>
      <c r="K754" s="567">
        <f t="shared" si="91"/>
        <v>1.6985138004246285E-3</v>
      </c>
      <c r="L754" s="413">
        <f t="shared" si="90"/>
        <v>7.2721019108280256</v>
      </c>
      <c r="M754" s="414">
        <f t="shared" si="92"/>
        <v>1.5998624203821656</v>
      </c>
      <c r="N754" s="545">
        <v>1.6755866355866356</v>
      </c>
      <c r="O754" s="546">
        <v>0.32318804579856397</v>
      </c>
      <c r="P754" s="547">
        <f t="shared" si="95"/>
        <v>6.7730461137665982E-2</v>
      </c>
    </row>
    <row r="755" spans="1:16" s="87" customFormat="1" x14ac:dyDescent="0.35">
      <c r="A755" s="135">
        <v>91</v>
      </c>
      <c r="B755" s="574" t="s">
        <v>462</v>
      </c>
      <c r="C755" s="25">
        <v>165.6</v>
      </c>
      <c r="D755" s="135"/>
      <c r="E755" s="135"/>
      <c r="F755" s="412">
        <f t="shared" si="94"/>
        <v>165.6</v>
      </c>
      <c r="G755" s="135">
        <v>4</v>
      </c>
      <c r="H755" s="135"/>
      <c r="I755" s="135"/>
      <c r="J755" s="412">
        <f t="shared" si="93"/>
        <v>4</v>
      </c>
      <c r="K755" s="567">
        <f t="shared" si="91"/>
        <v>1.6985138004246285E-3</v>
      </c>
      <c r="L755" s="413">
        <f t="shared" si="90"/>
        <v>7.2721019108280256</v>
      </c>
      <c r="M755" s="414">
        <f t="shared" si="92"/>
        <v>1.5998624203821656</v>
      </c>
      <c r="N755" s="545">
        <v>1.6755866355866356</v>
      </c>
      <c r="O755" s="546">
        <v>0.32318804579856397</v>
      </c>
      <c r="P755" s="547">
        <f t="shared" si="95"/>
        <v>6.5644559254803087E-2</v>
      </c>
    </row>
    <row r="756" spans="1:16" s="87" customFormat="1" x14ac:dyDescent="0.35">
      <c r="A756" s="135">
        <v>92</v>
      </c>
      <c r="B756" s="574" t="s">
        <v>463</v>
      </c>
      <c r="C756" s="25">
        <v>158.6</v>
      </c>
      <c r="D756" s="135"/>
      <c r="E756" s="135"/>
      <c r="F756" s="412">
        <f t="shared" si="94"/>
        <v>158.6</v>
      </c>
      <c r="G756" s="135">
        <v>4</v>
      </c>
      <c r="H756" s="135"/>
      <c r="I756" s="135"/>
      <c r="J756" s="412">
        <f t="shared" si="93"/>
        <v>4</v>
      </c>
      <c r="K756" s="567">
        <f t="shared" si="91"/>
        <v>1.6985138004246285E-3</v>
      </c>
      <c r="L756" s="413">
        <f t="shared" si="90"/>
        <v>7.2721019108280256</v>
      </c>
      <c r="M756" s="414">
        <f t="shared" si="92"/>
        <v>1.5998624203821656</v>
      </c>
      <c r="N756" s="545">
        <v>1.6755866355866356</v>
      </c>
      <c r="O756" s="546">
        <v>0.32318804579856397</v>
      </c>
      <c r="P756" s="547">
        <f t="shared" si="95"/>
        <v>6.8541860104636768E-2</v>
      </c>
    </row>
    <row r="757" spans="1:16" s="87" customFormat="1" x14ac:dyDescent="0.35">
      <c r="A757" s="135">
        <v>93</v>
      </c>
      <c r="B757" s="574" t="s">
        <v>464</v>
      </c>
      <c r="C757" s="25">
        <v>414.61</v>
      </c>
      <c r="D757" s="135"/>
      <c r="E757" s="135"/>
      <c r="F757" s="412">
        <f t="shared" si="94"/>
        <v>414.61</v>
      </c>
      <c r="G757" s="135">
        <v>12</v>
      </c>
      <c r="H757" s="135"/>
      <c r="I757" s="135"/>
      <c r="J757" s="412">
        <f t="shared" si="93"/>
        <v>12</v>
      </c>
      <c r="K757" s="567">
        <f t="shared" si="91"/>
        <v>5.095541401273886E-3</v>
      </c>
      <c r="L757" s="413">
        <f t="shared" si="90"/>
        <v>21.816305732484079</v>
      </c>
      <c r="M757" s="414">
        <f t="shared" si="92"/>
        <v>4.7995872611464971</v>
      </c>
      <c r="N757" s="545">
        <v>5.0267599067599074</v>
      </c>
      <c r="O757" s="546">
        <v>0.96956413739569181</v>
      </c>
      <c r="P757" s="547">
        <f t="shared" si="95"/>
        <v>7.8657574679303857E-2</v>
      </c>
    </row>
    <row r="758" spans="1:16" s="87" customFormat="1" x14ac:dyDescent="0.35">
      <c r="A758" s="135">
        <v>94</v>
      </c>
      <c r="B758" s="574" t="s">
        <v>465</v>
      </c>
      <c r="C758" s="25">
        <v>148.1</v>
      </c>
      <c r="D758" s="135"/>
      <c r="E758" s="135"/>
      <c r="F758" s="412">
        <f t="shared" si="94"/>
        <v>148.1</v>
      </c>
      <c r="G758" s="135">
        <v>3</v>
      </c>
      <c r="H758" s="135"/>
      <c r="I758" s="135"/>
      <c r="J758" s="412">
        <f t="shared" si="93"/>
        <v>3</v>
      </c>
      <c r="K758" s="567">
        <f t="shared" si="91"/>
        <v>1.2738853503184715E-3</v>
      </c>
      <c r="L758" s="413">
        <f t="shared" si="90"/>
        <v>5.4540764331210196</v>
      </c>
      <c r="M758" s="414">
        <f t="shared" si="92"/>
        <v>1.1998968152866243</v>
      </c>
      <c r="N758" s="545">
        <v>1.2566899766899768</v>
      </c>
      <c r="O758" s="546">
        <v>0.24239103434892295</v>
      </c>
      <c r="P758" s="547">
        <f t="shared" si="95"/>
        <v>5.5051007828808535E-2</v>
      </c>
    </row>
    <row r="759" spans="1:16" s="87" customFormat="1" x14ac:dyDescent="0.35">
      <c r="A759" s="135">
        <v>95</v>
      </c>
      <c r="B759" s="574" t="s">
        <v>466</v>
      </c>
      <c r="C759" s="25">
        <v>140.9</v>
      </c>
      <c r="D759" s="135"/>
      <c r="E759" s="135"/>
      <c r="F759" s="412">
        <f t="shared" si="94"/>
        <v>140.9</v>
      </c>
      <c r="G759" s="135">
        <v>4</v>
      </c>
      <c r="H759" s="135"/>
      <c r="I759" s="135"/>
      <c r="J759" s="412">
        <f t="shared" si="93"/>
        <v>4</v>
      </c>
      <c r="K759" s="567">
        <f t="shared" si="91"/>
        <v>1.6985138004246285E-3</v>
      </c>
      <c r="L759" s="413">
        <f t="shared" si="90"/>
        <v>7.2721019108280256</v>
      </c>
      <c r="M759" s="414">
        <f t="shared" si="92"/>
        <v>1.5998624203821656</v>
      </c>
      <c r="N759" s="545">
        <v>1.6755866355866356</v>
      </c>
      <c r="O759" s="546">
        <v>0.32318804579856397</v>
      </c>
      <c r="P759" s="547">
        <f t="shared" si="95"/>
        <v>7.7152157647944572E-2</v>
      </c>
    </row>
    <row r="760" spans="1:16" s="87" customFormat="1" x14ac:dyDescent="0.35">
      <c r="A760" s="135">
        <v>96</v>
      </c>
      <c r="B760" s="574" t="s">
        <v>467</v>
      </c>
      <c r="C760" s="25">
        <v>97.5</v>
      </c>
      <c r="D760" s="135"/>
      <c r="E760" s="135"/>
      <c r="F760" s="412">
        <f t="shared" si="94"/>
        <v>97.5</v>
      </c>
      <c r="G760" s="135">
        <v>4</v>
      </c>
      <c r="H760" s="135"/>
      <c r="I760" s="135"/>
      <c r="J760" s="412">
        <f t="shared" si="93"/>
        <v>4</v>
      </c>
      <c r="K760" s="567">
        <f t="shared" si="91"/>
        <v>1.6985138004246285E-3</v>
      </c>
      <c r="L760" s="413">
        <f t="shared" si="90"/>
        <v>7.2721019108280256</v>
      </c>
      <c r="M760" s="414">
        <f t="shared" si="92"/>
        <v>1.5998624203821656</v>
      </c>
      <c r="N760" s="545">
        <v>1.6755866355866356</v>
      </c>
      <c r="O760" s="546">
        <v>0.32318804579856397</v>
      </c>
      <c r="P760" s="547">
        <f t="shared" si="95"/>
        <v>0.11149475910354247</v>
      </c>
    </row>
    <row r="761" spans="1:16" s="87" customFormat="1" x14ac:dyDescent="0.35">
      <c r="A761" s="135">
        <v>97</v>
      </c>
      <c r="B761" s="574" t="s">
        <v>468</v>
      </c>
      <c r="C761" s="25">
        <v>522.6</v>
      </c>
      <c r="D761" s="135"/>
      <c r="E761" s="135"/>
      <c r="F761" s="412">
        <f t="shared" si="94"/>
        <v>522.6</v>
      </c>
      <c r="G761" s="135">
        <v>8</v>
      </c>
      <c r="H761" s="135"/>
      <c r="I761" s="135"/>
      <c r="J761" s="412">
        <f t="shared" si="93"/>
        <v>8</v>
      </c>
      <c r="K761" s="567">
        <f t="shared" si="91"/>
        <v>3.397027600849257E-3</v>
      </c>
      <c r="L761" s="413">
        <f t="shared" si="90"/>
        <v>14.544203821656051</v>
      </c>
      <c r="M761" s="414">
        <f t="shared" si="92"/>
        <v>3.1997248407643313</v>
      </c>
      <c r="N761" s="545">
        <v>3.3511732711732711</v>
      </c>
      <c r="O761" s="546">
        <v>0.64637609159712794</v>
      </c>
      <c r="P761" s="547">
        <f t="shared" si="95"/>
        <v>4.1602522053560617E-2</v>
      </c>
    </row>
    <row r="762" spans="1:16" s="87" customFormat="1" x14ac:dyDescent="0.35">
      <c r="A762" s="135">
        <v>98</v>
      </c>
      <c r="B762" s="574" t="s">
        <v>469</v>
      </c>
      <c r="C762" s="25">
        <v>199</v>
      </c>
      <c r="D762" s="135"/>
      <c r="E762" s="135"/>
      <c r="F762" s="412">
        <f t="shared" si="94"/>
        <v>199</v>
      </c>
      <c r="G762" s="135">
        <v>7</v>
      </c>
      <c r="H762" s="135"/>
      <c r="I762" s="135"/>
      <c r="J762" s="412">
        <f t="shared" si="93"/>
        <v>7</v>
      </c>
      <c r="K762" s="567">
        <f t="shared" si="91"/>
        <v>2.9723991507431E-3</v>
      </c>
      <c r="L762" s="413">
        <f t="shared" si="90"/>
        <v>12.726178343949044</v>
      </c>
      <c r="M762" s="414">
        <f t="shared" si="92"/>
        <v>2.7997592356687897</v>
      </c>
      <c r="N762" s="545">
        <v>2.932276612276612</v>
      </c>
      <c r="O762" s="546">
        <v>0.56557908014748681</v>
      </c>
      <c r="P762" s="547">
        <f t="shared" si="95"/>
        <v>9.55969511157886E-2</v>
      </c>
    </row>
    <row r="763" spans="1:16" s="87" customFormat="1" x14ac:dyDescent="0.35">
      <c r="A763" s="135">
        <v>99</v>
      </c>
      <c r="B763" s="574" t="s">
        <v>470</v>
      </c>
      <c r="C763" s="25">
        <v>128.5</v>
      </c>
      <c r="D763" s="135"/>
      <c r="E763" s="135"/>
      <c r="F763" s="412">
        <f t="shared" si="94"/>
        <v>128.5</v>
      </c>
      <c r="G763" s="135">
        <v>3</v>
      </c>
      <c r="H763" s="135"/>
      <c r="I763" s="135"/>
      <c r="J763" s="412">
        <f t="shared" si="93"/>
        <v>3</v>
      </c>
      <c r="K763" s="567">
        <f t="shared" si="91"/>
        <v>1.2738853503184715E-3</v>
      </c>
      <c r="L763" s="413">
        <f t="shared" si="90"/>
        <v>5.4540764331210196</v>
      </c>
      <c r="M763" s="414">
        <f t="shared" si="92"/>
        <v>1.1998968152866243</v>
      </c>
      <c r="N763" s="545">
        <v>1.2566899766899768</v>
      </c>
      <c r="O763" s="546">
        <v>0.24239103434892295</v>
      </c>
      <c r="P763" s="547">
        <f t="shared" si="95"/>
        <v>6.344789306962291E-2</v>
      </c>
    </row>
    <row r="764" spans="1:16" s="87" customFormat="1" x14ac:dyDescent="0.35">
      <c r="A764" s="135">
        <v>100</v>
      </c>
      <c r="B764" s="574" t="s">
        <v>471</v>
      </c>
      <c r="C764" s="25">
        <v>35.4</v>
      </c>
      <c r="D764" s="135"/>
      <c r="E764" s="135"/>
      <c r="F764" s="412">
        <f t="shared" si="94"/>
        <v>35.4</v>
      </c>
      <c r="G764" s="135">
        <v>1</v>
      </c>
      <c r="H764" s="135"/>
      <c r="I764" s="135"/>
      <c r="J764" s="412">
        <f t="shared" si="93"/>
        <v>1</v>
      </c>
      <c r="K764" s="567">
        <f t="shared" si="91"/>
        <v>4.2462845010615713E-4</v>
      </c>
      <c r="L764" s="413">
        <f t="shared" si="90"/>
        <v>1.8180254777070064</v>
      </c>
      <c r="M764" s="414">
        <f t="shared" si="92"/>
        <v>0.39996560509554141</v>
      </c>
      <c r="N764" s="545">
        <v>0.41889665889665889</v>
      </c>
      <c r="O764" s="546">
        <v>8.0797011449640993E-2</v>
      </c>
      <c r="P764" s="547">
        <f t="shared" si="95"/>
        <v>7.6770755738668012E-2</v>
      </c>
    </row>
    <row r="765" spans="1:16" s="87" customFormat="1" x14ac:dyDescent="0.35">
      <c r="A765" s="135">
        <v>101</v>
      </c>
      <c r="B765" s="574" t="s">
        <v>472</v>
      </c>
      <c r="C765" s="25">
        <v>407.14</v>
      </c>
      <c r="D765" s="135"/>
      <c r="E765" s="135"/>
      <c r="F765" s="412">
        <f t="shared" si="94"/>
        <v>407.14</v>
      </c>
      <c r="G765" s="135">
        <v>8</v>
      </c>
      <c r="H765" s="135"/>
      <c r="I765" s="135"/>
      <c r="J765" s="412">
        <f t="shared" si="93"/>
        <v>8</v>
      </c>
      <c r="K765" s="567">
        <f t="shared" si="91"/>
        <v>3.397027600849257E-3</v>
      </c>
      <c r="L765" s="413">
        <f t="shared" si="90"/>
        <v>14.544203821656051</v>
      </c>
      <c r="M765" s="414">
        <f t="shared" si="92"/>
        <v>3.1997248407643313</v>
      </c>
      <c r="N765" s="545">
        <v>3.3511732711732711</v>
      </c>
      <c r="O765" s="546">
        <v>0.64637609159712794</v>
      </c>
      <c r="P765" s="547">
        <f t="shared" si="95"/>
        <v>5.3400496205705118E-2</v>
      </c>
    </row>
    <row r="766" spans="1:16" s="87" customFormat="1" x14ac:dyDescent="0.35">
      <c r="A766" s="135">
        <v>102</v>
      </c>
      <c r="B766" s="574" t="s">
        <v>473</v>
      </c>
      <c r="C766" s="25">
        <v>207.4</v>
      </c>
      <c r="D766" s="135"/>
      <c r="E766" s="135"/>
      <c r="F766" s="412">
        <f t="shared" si="94"/>
        <v>207.4</v>
      </c>
      <c r="G766" s="135">
        <v>4</v>
      </c>
      <c r="H766" s="135"/>
      <c r="I766" s="135"/>
      <c r="J766" s="412">
        <f t="shared" si="93"/>
        <v>4</v>
      </c>
      <c r="K766" s="567">
        <f t="shared" si="91"/>
        <v>1.6985138004246285E-3</v>
      </c>
      <c r="L766" s="413">
        <f t="shared" si="90"/>
        <v>7.2721019108280256</v>
      </c>
      <c r="M766" s="414">
        <f t="shared" si="92"/>
        <v>1.5998624203821656</v>
      </c>
      <c r="N766" s="545">
        <v>1.6755866355866356</v>
      </c>
      <c r="O766" s="546">
        <v>0.32318804579856397</v>
      </c>
      <c r="P766" s="547">
        <f t="shared" si="95"/>
        <v>5.2414363609428111E-2</v>
      </c>
    </row>
    <row r="767" spans="1:16" s="87" customFormat="1" x14ac:dyDescent="0.35">
      <c r="A767" s="135">
        <v>103</v>
      </c>
      <c r="B767" s="574" t="s">
        <v>474</v>
      </c>
      <c r="C767" s="25">
        <v>388.5</v>
      </c>
      <c r="D767" s="135"/>
      <c r="E767" s="135">
        <v>230.8</v>
      </c>
      <c r="F767" s="412">
        <f t="shared" si="94"/>
        <v>619.29999999999995</v>
      </c>
      <c r="G767" s="135">
        <v>9</v>
      </c>
      <c r="H767" s="135"/>
      <c r="I767" s="135">
        <v>1</v>
      </c>
      <c r="J767" s="412">
        <f t="shared" si="93"/>
        <v>10</v>
      </c>
      <c r="K767" s="567">
        <f t="shared" si="91"/>
        <v>4.246284501061571E-3</v>
      </c>
      <c r="L767" s="413">
        <f t="shared" si="90"/>
        <v>18.180254777070061</v>
      </c>
      <c r="M767" s="414">
        <f t="shared" si="92"/>
        <v>3.9996560509554135</v>
      </c>
      <c r="N767" s="545">
        <v>4.188966588966589</v>
      </c>
      <c r="O767" s="546">
        <v>0.80797011449640976</v>
      </c>
      <c r="P767" s="547">
        <f t="shared" si="95"/>
        <v>4.3883170565942958E-2</v>
      </c>
    </row>
    <row r="768" spans="1:16" s="87" customFormat="1" x14ac:dyDescent="0.35">
      <c r="A768" s="135">
        <v>104</v>
      </c>
      <c r="B768" s="574" t="s">
        <v>475</v>
      </c>
      <c r="C768" s="25">
        <v>326.7</v>
      </c>
      <c r="D768" s="135"/>
      <c r="E768" s="135"/>
      <c r="F768" s="412">
        <f t="shared" si="94"/>
        <v>326.7</v>
      </c>
      <c r="G768" s="135">
        <v>11</v>
      </c>
      <c r="H768" s="135"/>
      <c r="I768" s="135"/>
      <c r="J768" s="412">
        <f t="shared" si="93"/>
        <v>11</v>
      </c>
      <c r="K768" s="567">
        <f t="shared" si="91"/>
        <v>4.6709129511677281E-3</v>
      </c>
      <c r="L768" s="413">
        <f t="shared" si="90"/>
        <v>19.998280254777068</v>
      </c>
      <c r="M768" s="414">
        <f t="shared" si="92"/>
        <v>4.3996216560509547</v>
      </c>
      <c r="N768" s="545">
        <v>4.6078632478632482</v>
      </c>
      <c r="O768" s="546">
        <v>0.8887671259460509</v>
      </c>
      <c r="P768" s="547">
        <f t="shared" si="95"/>
        <v>9.1504537143058826E-2</v>
      </c>
    </row>
    <row r="769" spans="1:16" s="87" customFormat="1" x14ac:dyDescent="0.35">
      <c r="A769" s="135">
        <v>105</v>
      </c>
      <c r="B769" s="574" t="s">
        <v>476</v>
      </c>
      <c r="C769" s="25">
        <v>485.4</v>
      </c>
      <c r="D769" s="135"/>
      <c r="E769" s="135"/>
      <c r="F769" s="412">
        <f t="shared" si="94"/>
        <v>485.4</v>
      </c>
      <c r="G769" s="135">
        <v>15</v>
      </c>
      <c r="H769" s="135"/>
      <c r="I769" s="135"/>
      <c r="J769" s="412">
        <f t="shared" si="93"/>
        <v>15</v>
      </c>
      <c r="K769" s="567">
        <f t="shared" si="91"/>
        <v>6.369426751592357E-3</v>
      </c>
      <c r="L769" s="413">
        <f t="shared" si="90"/>
        <v>27.270382165605096</v>
      </c>
      <c r="M769" s="414">
        <f t="shared" si="92"/>
        <v>5.999484076433121</v>
      </c>
      <c r="N769" s="545">
        <v>6.2834498834498831</v>
      </c>
      <c r="O769" s="546">
        <v>1.2119551717446149</v>
      </c>
      <c r="P769" s="547">
        <f t="shared" si="95"/>
        <v>8.3982841568258582E-2</v>
      </c>
    </row>
    <row r="770" spans="1:16" s="87" customFormat="1" x14ac:dyDescent="0.35">
      <c r="A770" s="135">
        <v>107</v>
      </c>
      <c r="B770" s="574" t="s">
        <v>477</v>
      </c>
      <c r="C770" s="25">
        <v>562.28</v>
      </c>
      <c r="D770" s="135"/>
      <c r="E770" s="135"/>
      <c r="F770" s="412">
        <f t="shared" si="94"/>
        <v>562.28</v>
      </c>
      <c r="G770" s="135">
        <v>12</v>
      </c>
      <c r="H770" s="135"/>
      <c r="I770" s="135"/>
      <c r="J770" s="412">
        <f t="shared" si="93"/>
        <v>12</v>
      </c>
      <c r="K770" s="567">
        <f t="shared" si="91"/>
        <v>5.095541401273886E-3</v>
      </c>
      <c r="L770" s="413">
        <f t="shared" si="90"/>
        <v>21.816305732484079</v>
      </c>
      <c r="M770" s="414">
        <f t="shared" si="92"/>
        <v>4.7995872611464971</v>
      </c>
      <c r="N770" s="545">
        <v>5.0267599067599074</v>
      </c>
      <c r="O770" s="546">
        <v>0.96956413739569181</v>
      </c>
      <c r="P770" s="547">
        <f t="shared" si="95"/>
        <v>5.7999959162314464E-2</v>
      </c>
    </row>
    <row r="771" spans="1:16" s="87" customFormat="1" x14ac:dyDescent="0.35">
      <c r="A771" s="135">
        <v>108</v>
      </c>
      <c r="B771" s="574" t="s">
        <v>478</v>
      </c>
      <c r="C771" s="25">
        <v>156.78</v>
      </c>
      <c r="D771" s="135"/>
      <c r="E771" s="135"/>
      <c r="F771" s="412">
        <f t="shared" si="94"/>
        <v>156.78</v>
      </c>
      <c r="G771" s="135">
        <v>5</v>
      </c>
      <c r="H771" s="135"/>
      <c r="I771" s="135"/>
      <c r="J771" s="412">
        <f t="shared" si="93"/>
        <v>5</v>
      </c>
      <c r="K771" s="567">
        <f t="shared" si="91"/>
        <v>2.1231422505307855E-3</v>
      </c>
      <c r="L771" s="413">
        <f t="shared" si="90"/>
        <v>9.0901273885350307</v>
      </c>
      <c r="M771" s="414">
        <f t="shared" si="92"/>
        <v>1.9998280254777068</v>
      </c>
      <c r="N771" s="545">
        <v>2.0944832944832945</v>
      </c>
      <c r="O771" s="546">
        <v>0.40398505724820488</v>
      </c>
      <c r="P771" s="547">
        <f t="shared" si="95"/>
        <v>8.6671920944917949E-2</v>
      </c>
    </row>
    <row r="772" spans="1:16" s="87" customFormat="1" x14ac:dyDescent="0.35">
      <c r="A772" s="135">
        <v>109</v>
      </c>
      <c r="B772" s="574" t="s">
        <v>479</v>
      </c>
      <c r="C772" s="25">
        <v>169.82</v>
      </c>
      <c r="D772" s="135"/>
      <c r="E772" s="135"/>
      <c r="F772" s="412">
        <f t="shared" si="94"/>
        <v>169.82</v>
      </c>
      <c r="G772" s="135">
        <v>5</v>
      </c>
      <c r="H772" s="135"/>
      <c r="I772" s="135"/>
      <c r="J772" s="412">
        <f t="shared" si="93"/>
        <v>5</v>
      </c>
      <c r="K772" s="567">
        <f t="shared" si="91"/>
        <v>2.1231422505307855E-3</v>
      </c>
      <c r="L772" s="413">
        <f t="shared" si="90"/>
        <v>9.0901273885350307</v>
      </c>
      <c r="M772" s="414">
        <f t="shared" si="92"/>
        <v>1.9998280254777068</v>
      </c>
      <c r="N772" s="545">
        <v>2.0944832944832945</v>
      </c>
      <c r="O772" s="546">
        <v>0.40398505724820488</v>
      </c>
      <c r="P772" s="547">
        <f t="shared" si="95"/>
        <v>8.0016627992840872E-2</v>
      </c>
    </row>
    <row r="773" spans="1:16" s="87" customFormat="1" x14ac:dyDescent="0.35">
      <c r="A773" s="135">
        <v>110</v>
      </c>
      <c r="B773" s="574" t="s">
        <v>480</v>
      </c>
      <c r="C773" s="25">
        <v>263.20999999999998</v>
      </c>
      <c r="D773" s="135"/>
      <c r="E773" s="135"/>
      <c r="F773" s="412">
        <f t="shared" si="94"/>
        <v>263.20999999999998</v>
      </c>
      <c r="G773" s="135">
        <v>6</v>
      </c>
      <c r="H773" s="135"/>
      <c r="I773" s="135"/>
      <c r="J773" s="412">
        <f t="shared" si="93"/>
        <v>6</v>
      </c>
      <c r="K773" s="567">
        <f t="shared" si="91"/>
        <v>2.547770700636943E-3</v>
      </c>
      <c r="L773" s="413">
        <f t="shared" si="90"/>
        <v>10.908152866242039</v>
      </c>
      <c r="M773" s="414">
        <f t="shared" si="92"/>
        <v>2.3997936305732486</v>
      </c>
      <c r="N773" s="545">
        <v>2.5133799533799537</v>
      </c>
      <c r="O773" s="546">
        <v>0.4847820686978459</v>
      </c>
      <c r="P773" s="547">
        <f t="shared" si="95"/>
        <v>6.1950946084469008E-2</v>
      </c>
    </row>
    <row r="774" spans="1:16" s="87" customFormat="1" x14ac:dyDescent="0.35">
      <c r="A774" s="135">
        <v>111</v>
      </c>
      <c r="B774" s="574" t="s">
        <v>2173</v>
      </c>
      <c r="C774" s="70">
        <v>1770.4</v>
      </c>
      <c r="D774" s="135"/>
      <c r="E774" s="135"/>
      <c r="F774" s="412">
        <f t="shared" si="94"/>
        <v>1770.4</v>
      </c>
      <c r="G774" s="135">
        <v>60</v>
      </c>
      <c r="H774" s="135"/>
      <c r="I774" s="135"/>
      <c r="J774" s="412">
        <f t="shared" si="93"/>
        <v>60</v>
      </c>
      <c r="K774" s="567">
        <f t="shared" si="91"/>
        <v>2.5477707006369428E-2</v>
      </c>
      <c r="L774" s="413">
        <f t="shared" si="90"/>
        <v>109.08152866242038</v>
      </c>
      <c r="M774" s="414">
        <f t="shared" si="92"/>
        <v>23.997936305732484</v>
      </c>
      <c r="N774" s="545">
        <v>25.133799533799532</v>
      </c>
      <c r="O774" s="546">
        <v>4.8478206869784595</v>
      </c>
      <c r="P774" s="547">
        <f t="shared" si="95"/>
        <v>9.2104092402242918E-2</v>
      </c>
    </row>
    <row r="775" spans="1:16" s="87" customFormat="1" x14ac:dyDescent="0.35">
      <c r="A775" s="135">
        <v>112</v>
      </c>
      <c r="B775" s="574" t="s">
        <v>2174</v>
      </c>
      <c r="C775" s="70">
        <v>4227</v>
      </c>
      <c r="D775" s="135"/>
      <c r="E775" s="135">
        <v>534.20000000000005</v>
      </c>
      <c r="F775" s="412">
        <f t="shared" si="94"/>
        <v>4761.2</v>
      </c>
      <c r="G775" s="135">
        <v>72</v>
      </c>
      <c r="H775" s="135"/>
      <c r="I775" s="135"/>
      <c r="J775" s="412">
        <f t="shared" si="93"/>
        <v>72</v>
      </c>
      <c r="K775" s="567">
        <f t="shared" si="91"/>
        <v>3.0573248407643312E-2</v>
      </c>
      <c r="L775" s="413">
        <f t="shared" ref="L775:L838" si="96">K775*4281.45</f>
        <v>130.89783439490446</v>
      </c>
      <c r="M775" s="414">
        <f t="shared" si="92"/>
        <v>28.797523566878983</v>
      </c>
      <c r="N775" s="545">
        <v>30.160559440559439</v>
      </c>
      <c r="O775" s="546">
        <v>5.8173848243741508</v>
      </c>
      <c r="P775" s="547">
        <f t="shared" si="95"/>
        <v>4.1097475894042904E-2</v>
      </c>
    </row>
    <row r="776" spans="1:16" s="87" customFormat="1" x14ac:dyDescent="0.35">
      <c r="A776" s="135">
        <v>113</v>
      </c>
      <c r="B776" s="574" t="s">
        <v>2181</v>
      </c>
      <c r="C776" s="424">
        <v>725.2</v>
      </c>
      <c r="D776" s="318"/>
      <c r="E776" s="318"/>
      <c r="F776" s="412">
        <f t="shared" si="94"/>
        <v>725.2</v>
      </c>
      <c r="G776" s="25">
        <v>15</v>
      </c>
      <c r="H776" s="318"/>
      <c r="I776" s="318"/>
      <c r="J776" s="412">
        <f t="shared" si="93"/>
        <v>15</v>
      </c>
      <c r="K776" s="567">
        <f t="shared" si="91"/>
        <v>6.369426751592357E-3</v>
      </c>
      <c r="L776" s="413">
        <f t="shared" si="96"/>
        <v>27.270382165605096</v>
      </c>
      <c r="M776" s="414">
        <f t="shared" si="92"/>
        <v>5.999484076433121</v>
      </c>
      <c r="N776" s="545">
        <v>6.2834498834498831</v>
      </c>
      <c r="O776" s="546">
        <v>1.2119551717446149</v>
      </c>
      <c r="P776" s="547">
        <f t="shared" si="95"/>
        <v>5.6212453526244779E-2</v>
      </c>
    </row>
    <row r="777" spans="1:16" s="87" customFormat="1" x14ac:dyDescent="0.35">
      <c r="A777" s="135">
        <v>114</v>
      </c>
      <c r="B777" s="574" t="s">
        <v>611</v>
      </c>
      <c r="C777" s="424">
        <v>2870.81</v>
      </c>
      <c r="D777" s="135"/>
      <c r="E777" s="135">
        <v>41</v>
      </c>
      <c r="F777" s="412">
        <f t="shared" si="94"/>
        <v>2911.81</v>
      </c>
      <c r="G777" s="25">
        <v>71</v>
      </c>
      <c r="H777" s="135"/>
      <c r="I777" s="135">
        <v>1</v>
      </c>
      <c r="J777" s="412">
        <f t="shared" si="93"/>
        <v>72</v>
      </c>
      <c r="K777" s="567">
        <f t="shared" si="91"/>
        <v>3.0573248407643312E-2</v>
      </c>
      <c r="L777" s="413">
        <f t="shared" si="96"/>
        <v>130.89783439490446</v>
      </c>
      <c r="M777" s="414">
        <f t="shared" si="92"/>
        <v>28.797523566878983</v>
      </c>
      <c r="N777" s="545">
        <v>30.160559440559439</v>
      </c>
      <c r="O777" s="546">
        <v>5.8173848243741508</v>
      </c>
      <c r="P777" s="547">
        <f t="shared" si="95"/>
        <v>6.7199886746290821E-2</v>
      </c>
    </row>
    <row r="778" spans="1:16" s="87" customFormat="1" x14ac:dyDescent="0.35">
      <c r="A778" s="135">
        <v>115</v>
      </c>
      <c r="B778" s="574" t="s">
        <v>612</v>
      </c>
      <c r="C778" s="424">
        <v>2933</v>
      </c>
      <c r="D778" s="135"/>
      <c r="E778" s="135"/>
      <c r="F778" s="412">
        <f t="shared" si="94"/>
        <v>2933</v>
      </c>
      <c r="G778" s="25">
        <v>67</v>
      </c>
      <c r="H778" s="135"/>
      <c r="I778" s="135"/>
      <c r="J778" s="412">
        <f t="shared" si="93"/>
        <v>67</v>
      </c>
      <c r="K778" s="567">
        <f t="shared" si="91"/>
        <v>2.8450106157112527E-2</v>
      </c>
      <c r="L778" s="413">
        <f t="shared" si="96"/>
        <v>121.80770700636943</v>
      </c>
      <c r="M778" s="414">
        <f t="shared" si="92"/>
        <v>26.797695541401275</v>
      </c>
      <c r="N778" s="545">
        <v>28.066076146076146</v>
      </c>
      <c r="O778" s="546">
        <v>5.4133997671259459</v>
      </c>
      <c r="P778" s="547">
        <f t="shared" si="95"/>
        <v>6.2081445094092323E-2</v>
      </c>
    </row>
    <row r="779" spans="1:16" s="87" customFormat="1" x14ac:dyDescent="0.35">
      <c r="A779" s="135">
        <v>116</v>
      </c>
      <c r="B779" s="574" t="s">
        <v>613</v>
      </c>
      <c r="C779" s="424">
        <v>3120.67</v>
      </c>
      <c r="D779" s="135"/>
      <c r="E779" s="135"/>
      <c r="F779" s="412">
        <f t="shared" si="94"/>
        <v>3120.67</v>
      </c>
      <c r="G779" s="25">
        <v>75</v>
      </c>
      <c r="H779" s="135"/>
      <c r="I779" s="135"/>
      <c r="J779" s="412">
        <f t="shared" si="93"/>
        <v>75</v>
      </c>
      <c r="K779" s="567">
        <f>2/4710*J779</f>
        <v>3.1847133757961783E-2</v>
      </c>
      <c r="L779" s="413">
        <f t="shared" si="96"/>
        <v>136.35191082802547</v>
      </c>
      <c r="M779" s="414">
        <f t="shared" si="92"/>
        <v>29.997420382165604</v>
      </c>
      <c r="N779" s="545">
        <v>31.417249417249412</v>
      </c>
      <c r="O779" s="546">
        <v>6.0597758587230741</v>
      </c>
      <c r="P779" s="547">
        <f t="shared" si="95"/>
        <v>6.5314934448744519E-2</v>
      </c>
    </row>
    <row r="780" spans="1:16" s="337" customFormat="1" ht="14.5" thickBot="1" x14ac:dyDescent="0.35">
      <c r="A780" s="260"/>
      <c r="B780" s="579" t="s">
        <v>1063</v>
      </c>
      <c r="C780" s="435">
        <f t="shared" ref="C780:O780" si="97">SUM(C670:C779)</f>
        <v>237920.16999999993</v>
      </c>
      <c r="D780" s="435">
        <f t="shared" si="97"/>
        <v>216.9</v>
      </c>
      <c r="E780" s="435">
        <f t="shared" si="97"/>
        <v>4891</v>
      </c>
      <c r="F780" s="435">
        <f t="shared" si="97"/>
        <v>243028.06999999992</v>
      </c>
      <c r="G780" s="435">
        <f t="shared" si="97"/>
        <v>4667</v>
      </c>
      <c r="H780" s="435">
        <f t="shared" si="97"/>
        <v>5</v>
      </c>
      <c r="I780" s="435">
        <f t="shared" si="97"/>
        <v>38</v>
      </c>
      <c r="J780" s="435">
        <f t="shared" si="97"/>
        <v>4710</v>
      </c>
      <c r="K780" s="435">
        <f t="shared" si="97"/>
        <v>1.9999999999999998</v>
      </c>
      <c r="L780" s="413">
        <f t="shared" si="96"/>
        <v>8562.8999999999978</v>
      </c>
      <c r="M780" s="435">
        <f t="shared" si="97"/>
        <v>1883.8379999999988</v>
      </c>
      <c r="N780" s="435">
        <f t="shared" si="97"/>
        <v>1973.003263403263</v>
      </c>
      <c r="O780" s="435">
        <f t="shared" si="97"/>
        <v>380.55392392780908</v>
      </c>
      <c r="P780" s="547">
        <f t="shared" si="95"/>
        <v>5.2670027735195669E-2</v>
      </c>
    </row>
    <row r="781" spans="1:16" s="87" customFormat="1" ht="16" thickBot="1" x14ac:dyDescent="0.4">
      <c r="A781" s="419" t="s">
        <v>817</v>
      </c>
      <c r="B781" s="576"/>
      <c r="C781" s="539"/>
      <c r="D781" s="539"/>
      <c r="E781" s="539"/>
      <c r="F781" s="412">
        <f t="shared" si="94"/>
        <v>0</v>
      </c>
      <c r="G781" s="539"/>
      <c r="H781" s="539"/>
      <c r="I781" s="539"/>
      <c r="J781" s="412">
        <f t="shared" si="93"/>
        <v>0</v>
      </c>
      <c r="K781" s="540"/>
      <c r="L781" s="413">
        <f t="shared" si="96"/>
        <v>0</v>
      </c>
      <c r="M781" s="414">
        <f t="shared" si="92"/>
        <v>0</v>
      </c>
      <c r="N781" s="545" t="e">
        <f>#REF!*1.45</f>
        <v>#REF!</v>
      </c>
      <c r="O781" s="546">
        <v>0</v>
      </c>
      <c r="P781" s="547" t="e">
        <f t="shared" si="95"/>
        <v>#REF!</v>
      </c>
    </row>
    <row r="782" spans="1:16" s="87" customFormat="1" x14ac:dyDescent="0.35">
      <c r="A782" s="25">
        <v>1</v>
      </c>
      <c r="B782" s="577" t="s">
        <v>818</v>
      </c>
      <c r="C782" s="129">
        <v>4265.91</v>
      </c>
      <c r="D782" s="135"/>
      <c r="E782" s="135"/>
      <c r="F782" s="412">
        <f t="shared" si="94"/>
        <v>4265.91</v>
      </c>
      <c r="G782" s="135">
        <v>84</v>
      </c>
      <c r="H782" s="412"/>
      <c r="I782" s="412"/>
      <c r="J782" s="412">
        <f t="shared" si="93"/>
        <v>84</v>
      </c>
      <c r="K782" s="567">
        <f t="shared" ref="K782:K845" si="98">3/5687*J782</f>
        <v>4.4311587831897307E-2</v>
      </c>
      <c r="L782" s="413">
        <f t="shared" si="96"/>
        <v>189.71784772287671</v>
      </c>
      <c r="M782" s="414">
        <f t="shared" si="92"/>
        <v>41.737926499032874</v>
      </c>
      <c r="N782" s="545">
        <v>74.347898383371813</v>
      </c>
      <c r="O782" s="546">
        <v>8.2289759999999994</v>
      </c>
      <c r="P782" s="547">
        <f t="shared" si="95"/>
        <v>7.3614457080735746E-2</v>
      </c>
    </row>
    <row r="783" spans="1:16" s="87" customFormat="1" x14ac:dyDescent="0.35">
      <c r="A783" s="25">
        <v>2</v>
      </c>
      <c r="B783" s="574" t="s">
        <v>819</v>
      </c>
      <c r="C783" s="129">
        <v>9865.73</v>
      </c>
      <c r="D783" s="135"/>
      <c r="E783" s="135"/>
      <c r="F783" s="412">
        <f t="shared" si="94"/>
        <v>9865.73</v>
      </c>
      <c r="G783" s="135">
        <v>180</v>
      </c>
      <c r="H783" s="135"/>
      <c r="I783" s="135"/>
      <c r="J783" s="412">
        <f t="shared" si="93"/>
        <v>180</v>
      </c>
      <c r="K783" s="567">
        <f t="shared" si="98"/>
        <v>9.4953402496922801E-2</v>
      </c>
      <c r="L783" s="413">
        <f t="shared" si="96"/>
        <v>406.53824512045009</v>
      </c>
      <c r="M783" s="414">
        <f t="shared" si="92"/>
        <v>89.438413926499024</v>
      </c>
      <c r="N783" s="545">
        <v>159.31692510722533</v>
      </c>
      <c r="O783" s="546">
        <v>17.633519999999997</v>
      </c>
      <c r="P783" s="547">
        <f t="shared" si="95"/>
        <v>6.8208546570215731E-2</v>
      </c>
    </row>
    <row r="784" spans="1:16" s="87" customFormat="1" x14ac:dyDescent="0.35">
      <c r="A784" s="25">
        <v>3</v>
      </c>
      <c r="B784" s="574" t="s">
        <v>820</v>
      </c>
      <c r="C784" s="129">
        <v>4252.49</v>
      </c>
      <c r="D784" s="135"/>
      <c r="E784" s="135"/>
      <c r="F784" s="412">
        <f t="shared" si="94"/>
        <v>4252.49</v>
      </c>
      <c r="G784" s="135">
        <v>85</v>
      </c>
      <c r="H784" s="135"/>
      <c r="I784" s="135"/>
      <c r="J784" s="412">
        <f t="shared" si="93"/>
        <v>85</v>
      </c>
      <c r="K784" s="567">
        <f t="shared" si="98"/>
        <v>4.4839106734657991E-2</v>
      </c>
      <c r="L784" s="413">
        <f t="shared" si="96"/>
        <v>191.97639352910144</v>
      </c>
      <c r="M784" s="414">
        <f t="shared" si="92"/>
        <v>42.23480657640232</v>
      </c>
      <c r="N784" s="545">
        <v>75.2329924117453</v>
      </c>
      <c r="O784" s="546">
        <v>8.3269400000000005</v>
      </c>
      <c r="P784" s="547">
        <f t="shared" si="95"/>
        <v>7.47258976546092E-2</v>
      </c>
    </row>
    <row r="785" spans="1:16" s="87" customFormat="1" x14ac:dyDescent="0.35">
      <c r="A785" s="25">
        <v>4</v>
      </c>
      <c r="B785" s="574" t="s">
        <v>821</v>
      </c>
      <c r="C785" s="129">
        <v>5944.1</v>
      </c>
      <c r="D785" s="135"/>
      <c r="E785" s="135">
        <v>7.2</v>
      </c>
      <c r="F785" s="412">
        <f t="shared" si="94"/>
        <v>5951.3</v>
      </c>
      <c r="G785" s="135">
        <v>108</v>
      </c>
      <c r="H785" s="135"/>
      <c r="I785" s="135">
        <v>1</v>
      </c>
      <c r="J785" s="412">
        <f t="shared" si="93"/>
        <v>109</v>
      </c>
      <c r="K785" s="567">
        <f t="shared" si="98"/>
        <v>5.7499560400914362E-2</v>
      </c>
      <c r="L785" s="413">
        <f t="shared" si="96"/>
        <v>246.18149287849479</v>
      </c>
      <c r="M785" s="414">
        <f t="shared" si="92"/>
        <v>54.159928433268853</v>
      </c>
      <c r="N785" s="545">
        <v>96.47524909270868</v>
      </c>
      <c r="O785" s="546">
        <v>10.678075999999999</v>
      </c>
      <c r="P785" s="547">
        <f t="shared" si="95"/>
        <v>6.8471551829763638E-2</v>
      </c>
    </row>
    <row r="786" spans="1:16" s="87" customFormat="1" x14ac:dyDescent="0.35">
      <c r="A786" s="25">
        <v>7</v>
      </c>
      <c r="B786" s="574" t="s">
        <v>822</v>
      </c>
      <c r="C786" s="129">
        <v>3939.69</v>
      </c>
      <c r="D786" s="135"/>
      <c r="E786" s="135">
        <v>7.2</v>
      </c>
      <c r="F786" s="412">
        <f t="shared" si="94"/>
        <v>3946.89</v>
      </c>
      <c r="G786" s="135">
        <v>72</v>
      </c>
      <c r="H786" s="135"/>
      <c r="I786" s="135">
        <v>1</v>
      </c>
      <c r="J786" s="412">
        <f t="shared" si="93"/>
        <v>73</v>
      </c>
      <c r="K786" s="567">
        <f t="shared" si="98"/>
        <v>3.8508879901529805E-2</v>
      </c>
      <c r="L786" s="413">
        <f t="shared" si="96"/>
        <v>164.87384385440478</v>
      </c>
      <c r="M786" s="414">
        <f t="shared" si="92"/>
        <v>36.272245647969051</v>
      </c>
      <c r="N786" s="545">
        <v>64.611864071263611</v>
      </c>
      <c r="O786" s="546">
        <v>7.1513719999999994</v>
      </c>
      <c r="P786" s="547">
        <f t="shared" si="95"/>
        <v>6.9145409568961244E-2</v>
      </c>
    </row>
    <row r="787" spans="1:16" s="87" customFormat="1" x14ac:dyDescent="0.35">
      <c r="A787" s="25">
        <v>8</v>
      </c>
      <c r="B787" s="574" t="s">
        <v>826</v>
      </c>
      <c r="C787" s="129">
        <v>8036.22</v>
      </c>
      <c r="D787" s="135"/>
      <c r="E787" s="135"/>
      <c r="F787" s="412">
        <f t="shared" si="94"/>
        <v>8036.22</v>
      </c>
      <c r="G787" s="135">
        <v>144</v>
      </c>
      <c r="H787" s="135"/>
      <c r="I787" s="135"/>
      <c r="J787" s="412">
        <f t="shared" si="93"/>
        <v>144</v>
      </c>
      <c r="K787" s="567">
        <f t="shared" si="98"/>
        <v>7.5962721997538243E-2</v>
      </c>
      <c r="L787" s="413">
        <f t="shared" si="96"/>
        <v>325.2305960963601</v>
      </c>
      <c r="M787" s="414">
        <f t="shared" si="92"/>
        <v>71.550731141199222</v>
      </c>
      <c r="N787" s="545">
        <v>127.45354008578028</v>
      </c>
      <c r="O787" s="546">
        <v>14.106816</v>
      </c>
      <c r="P787" s="547">
        <f t="shared" si="95"/>
        <v>6.698941583522347E-2</v>
      </c>
    </row>
    <row r="788" spans="1:16" s="87" customFormat="1" x14ac:dyDescent="0.35">
      <c r="A788" s="25">
        <v>9</v>
      </c>
      <c r="B788" s="574" t="s">
        <v>827</v>
      </c>
      <c r="C788" s="129">
        <v>3993.05</v>
      </c>
      <c r="D788" s="135"/>
      <c r="E788" s="135"/>
      <c r="F788" s="412">
        <f t="shared" si="94"/>
        <v>3993.05</v>
      </c>
      <c r="G788" s="135">
        <v>72</v>
      </c>
      <c r="H788" s="135"/>
      <c r="I788" s="135"/>
      <c r="J788" s="412">
        <f t="shared" si="93"/>
        <v>72</v>
      </c>
      <c r="K788" s="567">
        <f t="shared" si="98"/>
        <v>3.7981360998769122E-2</v>
      </c>
      <c r="L788" s="413">
        <f t="shared" si="96"/>
        <v>162.61529804818005</v>
      </c>
      <c r="M788" s="414">
        <f t="shared" si="92"/>
        <v>35.775365570599611</v>
      </c>
      <c r="N788" s="545">
        <v>63.726770042890138</v>
      </c>
      <c r="O788" s="546">
        <v>7.0534080000000001</v>
      </c>
      <c r="P788" s="547">
        <f t="shared" si="95"/>
        <v>6.7409835003736429E-2</v>
      </c>
    </row>
    <row r="789" spans="1:16" s="87" customFormat="1" x14ac:dyDescent="0.35">
      <c r="A789" s="25">
        <v>10</v>
      </c>
      <c r="B789" s="574" t="s">
        <v>823</v>
      </c>
      <c r="C789" s="129">
        <v>8196.09</v>
      </c>
      <c r="D789" s="135"/>
      <c r="E789" s="135"/>
      <c r="F789" s="412">
        <f t="shared" si="94"/>
        <v>8196.09</v>
      </c>
      <c r="G789" s="135">
        <v>146</v>
      </c>
      <c r="H789" s="135"/>
      <c r="I789" s="135"/>
      <c r="J789" s="412">
        <f t="shared" si="93"/>
        <v>146</v>
      </c>
      <c r="K789" s="567">
        <f t="shared" si="98"/>
        <v>7.701775980305961E-2</v>
      </c>
      <c r="L789" s="413">
        <f t="shared" si="96"/>
        <v>329.74768770880956</v>
      </c>
      <c r="M789" s="414">
        <f t="shared" si="92"/>
        <v>72.544491295938101</v>
      </c>
      <c r="N789" s="545">
        <v>129.22372814252722</v>
      </c>
      <c r="O789" s="546">
        <v>14.302743999999999</v>
      </c>
      <c r="P789" s="547">
        <f t="shared" si="95"/>
        <v>6.6595004587220841E-2</v>
      </c>
    </row>
    <row r="790" spans="1:16" s="87" customFormat="1" x14ac:dyDescent="0.35">
      <c r="A790" s="25">
        <v>11</v>
      </c>
      <c r="B790" s="574" t="s">
        <v>824</v>
      </c>
      <c r="C790" s="129">
        <v>3935.64</v>
      </c>
      <c r="D790" s="135"/>
      <c r="E790" s="135"/>
      <c r="F790" s="412">
        <f t="shared" si="94"/>
        <v>3935.64</v>
      </c>
      <c r="G790" s="135">
        <v>72</v>
      </c>
      <c r="H790" s="135"/>
      <c r="I790" s="135"/>
      <c r="J790" s="412">
        <f t="shared" si="93"/>
        <v>72</v>
      </c>
      <c r="K790" s="567">
        <f t="shared" si="98"/>
        <v>3.7981360998769122E-2</v>
      </c>
      <c r="L790" s="413">
        <f t="shared" si="96"/>
        <v>162.61529804818005</v>
      </c>
      <c r="M790" s="414">
        <f t="shared" si="92"/>
        <v>35.775365570599611</v>
      </c>
      <c r="N790" s="545">
        <v>63.726770042890138</v>
      </c>
      <c r="O790" s="546">
        <v>7.0534080000000001</v>
      </c>
      <c r="P790" s="547">
        <f t="shared" si="95"/>
        <v>6.8393156300289096E-2</v>
      </c>
    </row>
    <row r="791" spans="1:16" s="87" customFormat="1" x14ac:dyDescent="0.35">
      <c r="A791" s="25">
        <v>12</v>
      </c>
      <c r="B791" s="574" t="s">
        <v>825</v>
      </c>
      <c r="C791" s="129">
        <v>17941.13</v>
      </c>
      <c r="D791" s="135">
        <v>230</v>
      </c>
      <c r="E791" s="135"/>
      <c r="F791" s="412">
        <f t="shared" si="94"/>
        <v>18171.13</v>
      </c>
      <c r="G791" s="135">
        <v>327</v>
      </c>
      <c r="H791" s="135">
        <v>3</v>
      </c>
      <c r="I791" s="135"/>
      <c r="J791" s="412">
        <f t="shared" si="93"/>
        <v>330</v>
      </c>
      <c r="K791" s="567">
        <f t="shared" si="98"/>
        <v>0.17408123791102514</v>
      </c>
      <c r="L791" s="413">
        <f t="shared" si="96"/>
        <v>745.32011605415858</v>
      </c>
      <c r="M791" s="414">
        <f t="shared" si="92"/>
        <v>163.97042553191488</v>
      </c>
      <c r="N791" s="545">
        <v>292.08102936324644</v>
      </c>
      <c r="O791" s="546">
        <v>32.328119999999998</v>
      </c>
      <c r="P791" s="547">
        <f t="shared" si="95"/>
        <v>6.7893394133954232E-2</v>
      </c>
    </row>
    <row r="792" spans="1:16" s="87" customFormat="1" x14ac:dyDescent="0.35">
      <c r="A792" s="25">
        <v>13</v>
      </c>
      <c r="B792" s="574" t="s">
        <v>828</v>
      </c>
      <c r="C792" s="129">
        <v>3212.3</v>
      </c>
      <c r="D792" s="135"/>
      <c r="E792" s="135"/>
      <c r="F792" s="412">
        <f t="shared" si="94"/>
        <v>3212.3</v>
      </c>
      <c r="G792" s="135">
        <v>55</v>
      </c>
      <c r="H792" s="135"/>
      <c r="I792" s="135"/>
      <c r="J792" s="412">
        <f t="shared" si="93"/>
        <v>55</v>
      </c>
      <c r="K792" s="567">
        <f t="shared" si="98"/>
        <v>2.9013539651837523E-2</v>
      </c>
      <c r="L792" s="413">
        <f t="shared" si="96"/>
        <v>124.22001934235976</v>
      </c>
      <c r="M792" s="414">
        <f t="shared" si="92"/>
        <v>27.328404255319146</v>
      </c>
      <c r="N792" s="545">
        <v>48.680171560541069</v>
      </c>
      <c r="O792" s="546">
        <v>5.38802</v>
      </c>
      <c r="P792" s="547">
        <f t="shared" si="95"/>
        <v>6.4009157039572898E-2</v>
      </c>
    </row>
    <row r="793" spans="1:16" s="87" customFormat="1" x14ac:dyDescent="0.35">
      <c r="A793" s="25">
        <v>14</v>
      </c>
      <c r="B793" s="574" t="s">
        <v>829</v>
      </c>
      <c r="C793" s="129">
        <v>3998.81</v>
      </c>
      <c r="D793" s="135">
        <v>182.8</v>
      </c>
      <c r="E793" s="135"/>
      <c r="F793" s="412">
        <f t="shared" si="94"/>
        <v>4181.6099999999997</v>
      </c>
      <c r="G793" s="135">
        <v>163</v>
      </c>
      <c r="H793" s="135">
        <v>1</v>
      </c>
      <c r="I793" s="135"/>
      <c r="J793" s="412">
        <f t="shared" si="93"/>
        <v>164</v>
      </c>
      <c r="K793" s="567">
        <f t="shared" si="98"/>
        <v>8.6513100052751882E-2</v>
      </c>
      <c r="L793" s="413">
        <f t="shared" si="96"/>
        <v>370.40151222085456</v>
      </c>
      <c r="M793" s="414">
        <f t="shared" si="92"/>
        <v>81.488332688588002</v>
      </c>
      <c r="N793" s="545">
        <v>145.15542065324976</v>
      </c>
      <c r="O793" s="546">
        <v>16.066095999999998</v>
      </c>
      <c r="P793" s="547">
        <f t="shared" si="95"/>
        <v>0.14662088563081979</v>
      </c>
    </row>
    <row r="794" spans="1:16" s="87" customFormat="1" x14ac:dyDescent="0.35">
      <c r="A794" s="25">
        <v>15</v>
      </c>
      <c r="B794" s="574" t="s">
        <v>830</v>
      </c>
      <c r="C794" s="129">
        <v>147.65</v>
      </c>
      <c r="D794" s="135"/>
      <c r="E794" s="135"/>
      <c r="F794" s="412">
        <f t="shared" si="94"/>
        <v>147.65</v>
      </c>
      <c r="G794" s="135">
        <v>3</v>
      </c>
      <c r="H794" s="135"/>
      <c r="I794" s="135"/>
      <c r="J794" s="412">
        <f t="shared" si="93"/>
        <v>3</v>
      </c>
      <c r="K794" s="567">
        <f t="shared" si="98"/>
        <v>1.5825567082820467E-3</v>
      </c>
      <c r="L794" s="413">
        <f t="shared" si="96"/>
        <v>6.7756374186741688</v>
      </c>
      <c r="M794" s="414">
        <f t="shared" ref="M794:M847" si="99">L794*0.22</f>
        <v>1.4906402321083172</v>
      </c>
      <c r="N794" s="545">
        <v>2.655282085120422</v>
      </c>
      <c r="O794" s="546">
        <v>0.29389199999999999</v>
      </c>
      <c r="P794" s="547">
        <f t="shared" si="95"/>
        <v>7.5959713754845296E-2</v>
      </c>
    </row>
    <row r="795" spans="1:16" s="87" customFormat="1" x14ac:dyDescent="0.35">
      <c r="A795" s="25">
        <v>16</v>
      </c>
      <c r="B795" s="574" t="s">
        <v>831</v>
      </c>
      <c r="C795" s="129">
        <v>4248.3</v>
      </c>
      <c r="D795" s="135"/>
      <c r="E795" s="135"/>
      <c r="F795" s="412">
        <f t="shared" si="94"/>
        <v>4248.3</v>
      </c>
      <c r="G795" s="135">
        <v>171</v>
      </c>
      <c r="H795" s="135"/>
      <c r="I795" s="135"/>
      <c r="J795" s="412">
        <f t="shared" si="93"/>
        <v>171</v>
      </c>
      <c r="K795" s="567">
        <f t="shared" si="98"/>
        <v>9.0205732372076658E-2</v>
      </c>
      <c r="L795" s="413">
        <f t="shared" si="96"/>
        <v>386.21133286442762</v>
      </c>
      <c r="M795" s="414">
        <f t="shared" si="99"/>
        <v>84.966493230174081</v>
      </c>
      <c r="N795" s="545">
        <v>151.35107885186406</v>
      </c>
      <c r="O795" s="546">
        <v>16.751843999999998</v>
      </c>
      <c r="P795" s="547">
        <f t="shared" si="95"/>
        <v>0.15047919142868108</v>
      </c>
    </row>
    <row r="796" spans="1:16" s="87" customFormat="1" x14ac:dyDescent="0.35">
      <c r="A796" s="25">
        <v>17</v>
      </c>
      <c r="B796" s="574" t="s">
        <v>832</v>
      </c>
      <c r="C796" s="129">
        <v>4085.47</v>
      </c>
      <c r="D796" s="135"/>
      <c r="E796" s="135"/>
      <c r="F796" s="412">
        <f t="shared" si="94"/>
        <v>4085.47</v>
      </c>
      <c r="G796" s="135">
        <v>108</v>
      </c>
      <c r="H796" s="135"/>
      <c r="I796" s="135"/>
      <c r="J796" s="412">
        <f t="shared" si="93"/>
        <v>108</v>
      </c>
      <c r="K796" s="567">
        <f t="shared" si="98"/>
        <v>5.6972041498153679E-2</v>
      </c>
      <c r="L796" s="413">
        <f t="shared" si="96"/>
        <v>243.92294707227006</v>
      </c>
      <c r="M796" s="414">
        <f t="shared" si="99"/>
        <v>53.663048355899413</v>
      </c>
      <c r="N796" s="545">
        <v>95.590155064335207</v>
      </c>
      <c r="O796" s="546">
        <v>10.580112</v>
      </c>
      <c r="P796" s="547">
        <f t="shared" si="95"/>
        <v>9.8827371757106208E-2</v>
      </c>
    </row>
    <row r="797" spans="1:16" s="87" customFormat="1" x14ac:dyDescent="0.35">
      <c r="A797" s="25">
        <v>18</v>
      </c>
      <c r="B797" s="574" t="s">
        <v>833</v>
      </c>
      <c r="C797" s="129">
        <v>3953.65</v>
      </c>
      <c r="D797" s="135">
        <v>147.30000000000001</v>
      </c>
      <c r="E797" s="135"/>
      <c r="F797" s="412">
        <f t="shared" si="94"/>
        <v>4100.95</v>
      </c>
      <c r="G797" s="135">
        <v>105</v>
      </c>
      <c r="H797" s="135">
        <v>2</v>
      </c>
      <c r="I797" s="135"/>
      <c r="J797" s="412">
        <f t="shared" si="93"/>
        <v>107</v>
      </c>
      <c r="K797" s="567">
        <f t="shared" si="98"/>
        <v>5.6444522595392996E-2</v>
      </c>
      <c r="L797" s="413">
        <f t="shared" si="96"/>
        <v>241.66440126604533</v>
      </c>
      <c r="M797" s="414">
        <f t="shared" si="99"/>
        <v>53.166168278529973</v>
      </c>
      <c r="N797" s="545">
        <v>94.70506103596172</v>
      </c>
      <c r="O797" s="546">
        <v>10.482147999999999</v>
      </c>
      <c r="P797" s="547">
        <f t="shared" si="95"/>
        <v>9.7542710489163992E-2</v>
      </c>
    </row>
    <row r="798" spans="1:16" s="87" customFormat="1" x14ac:dyDescent="0.35">
      <c r="A798" s="25">
        <v>19</v>
      </c>
      <c r="B798" s="574" t="s">
        <v>834</v>
      </c>
      <c r="C798" s="129">
        <v>7076.23</v>
      </c>
      <c r="D798" s="135"/>
      <c r="E798" s="135"/>
      <c r="F798" s="412">
        <f t="shared" si="94"/>
        <v>7076.23</v>
      </c>
      <c r="G798" s="135">
        <v>120</v>
      </c>
      <c r="H798" s="135"/>
      <c r="I798" s="135"/>
      <c r="J798" s="412">
        <f t="shared" si="93"/>
        <v>120</v>
      </c>
      <c r="K798" s="567">
        <f t="shared" si="98"/>
        <v>6.3302268331281872E-2</v>
      </c>
      <c r="L798" s="413">
        <f t="shared" si="96"/>
        <v>271.02549674696678</v>
      </c>
      <c r="M798" s="414">
        <f t="shared" si="99"/>
        <v>59.62560928433269</v>
      </c>
      <c r="N798" s="545">
        <v>106.21128340481688</v>
      </c>
      <c r="O798" s="546">
        <v>11.75568</v>
      </c>
      <c r="P798" s="547">
        <f t="shared" si="95"/>
        <v>6.3397892583496637E-2</v>
      </c>
    </row>
    <row r="799" spans="1:16" s="87" customFormat="1" x14ac:dyDescent="0.35">
      <c r="A799" s="25">
        <v>20</v>
      </c>
      <c r="B799" s="574" t="s">
        <v>835</v>
      </c>
      <c r="C799" s="129">
        <v>4062.74</v>
      </c>
      <c r="D799" s="135"/>
      <c r="E799" s="135"/>
      <c r="F799" s="412">
        <f t="shared" si="94"/>
        <v>4062.74</v>
      </c>
      <c r="G799" s="135">
        <v>108</v>
      </c>
      <c r="H799" s="135"/>
      <c r="I799" s="135"/>
      <c r="J799" s="412">
        <f t="shared" si="93"/>
        <v>108</v>
      </c>
      <c r="K799" s="567">
        <f t="shared" si="98"/>
        <v>5.6972041498153679E-2</v>
      </c>
      <c r="L799" s="413">
        <f t="shared" si="96"/>
        <v>243.92294707227006</v>
      </c>
      <c r="M799" s="414">
        <f t="shared" si="99"/>
        <v>53.663048355899413</v>
      </c>
      <c r="N799" s="545">
        <v>95.590155064335207</v>
      </c>
      <c r="O799" s="546">
        <v>10.580112</v>
      </c>
      <c r="P799" s="547">
        <f t="shared" si="95"/>
        <v>9.9380285839730007E-2</v>
      </c>
    </row>
    <row r="800" spans="1:16" s="87" customFormat="1" x14ac:dyDescent="0.35">
      <c r="A800" s="25">
        <v>21</v>
      </c>
      <c r="B800" s="574" t="s">
        <v>836</v>
      </c>
      <c r="C800" s="129">
        <v>6379.08</v>
      </c>
      <c r="D800" s="135"/>
      <c r="E800" s="135"/>
      <c r="F800" s="412">
        <f t="shared" si="94"/>
        <v>6379.08</v>
      </c>
      <c r="G800" s="135">
        <v>108</v>
      </c>
      <c r="H800" s="135"/>
      <c r="I800" s="135"/>
      <c r="J800" s="412">
        <f t="shared" ref="J800:J848" si="100">G800+H800+I800</f>
        <v>108</v>
      </c>
      <c r="K800" s="567">
        <f t="shared" si="98"/>
        <v>5.6972041498153679E-2</v>
      </c>
      <c r="L800" s="413">
        <f t="shared" si="96"/>
        <v>243.92294707227006</v>
      </c>
      <c r="M800" s="414">
        <f t="shared" si="99"/>
        <v>53.663048355899413</v>
      </c>
      <c r="N800" s="545">
        <v>95.590155064335207</v>
      </c>
      <c r="O800" s="546">
        <v>10.580112</v>
      </c>
      <c r="P800" s="547">
        <f t="shared" si="95"/>
        <v>6.3293807648203929E-2</v>
      </c>
    </row>
    <row r="801" spans="1:16" s="87" customFormat="1" x14ac:dyDescent="0.35">
      <c r="A801" s="25">
        <v>22</v>
      </c>
      <c r="B801" s="574" t="s">
        <v>837</v>
      </c>
      <c r="C801" s="129">
        <v>6489.94</v>
      </c>
      <c r="D801" s="135"/>
      <c r="E801" s="135">
        <v>19.399999999999999</v>
      </c>
      <c r="F801" s="412">
        <f t="shared" ref="F801:F848" si="101">C801+D801+E801</f>
        <v>6509.3399999999992</v>
      </c>
      <c r="G801" s="135">
        <v>107</v>
      </c>
      <c r="H801" s="135"/>
      <c r="I801" s="135">
        <v>1</v>
      </c>
      <c r="J801" s="412">
        <f t="shared" si="100"/>
        <v>108</v>
      </c>
      <c r="K801" s="567">
        <f t="shared" si="98"/>
        <v>5.6972041498153679E-2</v>
      </c>
      <c r="L801" s="413">
        <f t="shared" si="96"/>
        <v>243.92294707227006</v>
      </c>
      <c r="M801" s="414">
        <f t="shared" si="99"/>
        <v>53.663048355899413</v>
      </c>
      <c r="N801" s="545">
        <v>95.590155064335207</v>
      </c>
      <c r="O801" s="546">
        <v>10.580112</v>
      </c>
      <c r="P801" s="547">
        <f t="shared" si="95"/>
        <v>6.2027219732339184E-2</v>
      </c>
    </row>
    <row r="802" spans="1:16" s="87" customFormat="1" x14ac:dyDescent="0.35">
      <c r="A802" s="25">
        <v>23</v>
      </c>
      <c r="B802" s="574" t="s">
        <v>838</v>
      </c>
      <c r="C802" s="129">
        <v>4249.6000000000004</v>
      </c>
      <c r="D802" s="135"/>
      <c r="E802" s="135"/>
      <c r="F802" s="412">
        <f t="shared" si="101"/>
        <v>4249.6000000000004</v>
      </c>
      <c r="G802" s="135">
        <v>171</v>
      </c>
      <c r="H802" s="135"/>
      <c r="I802" s="135"/>
      <c r="J802" s="412">
        <f t="shared" si="100"/>
        <v>171</v>
      </c>
      <c r="K802" s="567">
        <f t="shared" si="98"/>
        <v>9.0205732372076658E-2</v>
      </c>
      <c r="L802" s="413">
        <f t="shared" si="96"/>
        <v>386.21133286442762</v>
      </c>
      <c r="M802" s="414">
        <f t="shared" si="99"/>
        <v>84.966493230174081</v>
      </c>
      <c r="N802" s="545">
        <v>151.35107885186406</v>
      </c>
      <c r="O802" s="546">
        <v>16.751843999999998</v>
      </c>
      <c r="P802" s="547">
        <f t="shared" si="95"/>
        <v>0.1504331581669959</v>
      </c>
    </row>
    <row r="803" spans="1:16" s="87" customFormat="1" x14ac:dyDescent="0.35">
      <c r="A803" s="25">
        <v>24</v>
      </c>
      <c r="B803" s="574" t="s">
        <v>839</v>
      </c>
      <c r="C803" s="129">
        <v>2807.52</v>
      </c>
      <c r="D803" s="135"/>
      <c r="E803" s="135"/>
      <c r="F803" s="412">
        <f t="shared" si="101"/>
        <v>2807.52</v>
      </c>
      <c r="G803" s="135">
        <v>90</v>
      </c>
      <c r="H803" s="135"/>
      <c r="I803" s="135"/>
      <c r="J803" s="412">
        <f t="shared" si="100"/>
        <v>90</v>
      </c>
      <c r="K803" s="567">
        <f t="shared" si="98"/>
        <v>4.74767012484614E-2</v>
      </c>
      <c r="L803" s="413">
        <f t="shared" si="96"/>
        <v>203.26912256022504</v>
      </c>
      <c r="M803" s="414">
        <f t="shared" si="99"/>
        <v>44.719206963249512</v>
      </c>
      <c r="N803" s="545">
        <v>79.658462553612665</v>
      </c>
      <c r="O803" s="546">
        <v>8.8167599999999986</v>
      </c>
      <c r="P803" s="547">
        <f t="shared" si="95"/>
        <v>0.11984368840723743</v>
      </c>
    </row>
    <row r="804" spans="1:16" s="87" customFormat="1" x14ac:dyDescent="0.35">
      <c r="A804" s="25">
        <v>25</v>
      </c>
      <c r="B804" s="574" t="s">
        <v>840</v>
      </c>
      <c r="C804" s="129">
        <v>4226.7</v>
      </c>
      <c r="D804" s="135"/>
      <c r="E804" s="135"/>
      <c r="F804" s="412">
        <f t="shared" si="101"/>
        <v>4226.7</v>
      </c>
      <c r="G804" s="135">
        <v>69</v>
      </c>
      <c r="H804" s="135"/>
      <c r="I804" s="135"/>
      <c r="J804" s="412">
        <f t="shared" si="100"/>
        <v>69</v>
      </c>
      <c r="K804" s="567">
        <f t="shared" si="98"/>
        <v>3.6398804290487072E-2</v>
      </c>
      <c r="L804" s="413">
        <f t="shared" si="96"/>
        <v>155.83966062950586</v>
      </c>
      <c r="M804" s="414">
        <f t="shared" si="99"/>
        <v>34.284725338491292</v>
      </c>
      <c r="N804" s="545">
        <v>61.071487957769719</v>
      </c>
      <c r="O804" s="546">
        <v>6.7595160000000005</v>
      </c>
      <c r="P804" s="547">
        <f t="shared" si="95"/>
        <v>6.1029973720814562E-2</v>
      </c>
    </row>
    <row r="805" spans="1:16" s="87" customFormat="1" x14ac:dyDescent="0.35">
      <c r="A805" s="25">
        <v>27</v>
      </c>
      <c r="B805" s="574" t="s">
        <v>2160</v>
      </c>
      <c r="C805" s="129">
        <v>5719.55</v>
      </c>
      <c r="D805" s="135"/>
      <c r="E805" s="135">
        <v>30.7</v>
      </c>
      <c r="F805" s="412">
        <f t="shared" si="101"/>
        <v>5750.25</v>
      </c>
      <c r="G805" s="135">
        <v>197</v>
      </c>
      <c r="H805" s="135"/>
      <c r="I805" s="135">
        <v>1</v>
      </c>
      <c r="J805" s="412">
        <f t="shared" si="100"/>
        <v>198</v>
      </c>
      <c r="K805" s="567">
        <f t="shared" si="98"/>
        <v>0.10444874274661509</v>
      </c>
      <c r="L805" s="413">
        <f t="shared" si="96"/>
        <v>447.19206963249513</v>
      </c>
      <c r="M805" s="414">
        <f t="shared" si="99"/>
        <v>98.382255319148925</v>
      </c>
      <c r="N805" s="545">
        <v>175.24861761794787</v>
      </c>
      <c r="O805" s="546">
        <v>19.396871999999998</v>
      </c>
      <c r="P805" s="547">
        <f t="shared" si="95"/>
        <v>0.12872828391280239</v>
      </c>
    </row>
    <row r="806" spans="1:16" s="87" customFormat="1" x14ac:dyDescent="0.35">
      <c r="A806" s="25">
        <v>28</v>
      </c>
      <c r="B806" s="574" t="s">
        <v>841</v>
      </c>
      <c r="C806" s="129">
        <v>342.6</v>
      </c>
      <c r="D806" s="135"/>
      <c r="E806" s="135"/>
      <c r="F806" s="412">
        <f t="shared" si="101"/>
        <v>342.6</v>
      </c>
      <c r="G806" s="135">
        <v>8</v>
      </c>
      <c r="H806" s="135"/>
      <c r="I806" s="135"/>
      <c r="J806" s="412">
        <f t="shared" si="100"/>
        <v>8</v>
      </c>
      <c r="K806" s="567">
        <f t="shared" si="98"/>
        <v>4.2201512220854578E-3</v>
      </c>
      <c r="L806" s="413">
        <f t="shared" si="96"/>
        <v>18.068366449797782</v>
      </c>
      <c r="M806" s="414">
        <f t="shared" si="99"/>
        <v>3.9750406189555121</v>
      </c>
      <c r="N806" s="545">
        <v>7.0807522269877925</v>
      </c>
      <c r="O806" s="546">
        <v>0.78371200000000008</v>
      </c>
      <c r="P806" s="547">
        <f t="shared" si="95"/>
        <v>8.7296763852133932E-2</v>
      </c>
    </row>
    <row r="807" spans="1:16" s="87" customFormat="1" x14ac:dyDescent="0.35">
      <c r="A807" s="25">
        <v>29</v>
      </c>
      <c r="B807" s="574" t="s">
        <v>842</v>
      </c>
      <c r="C807" s="129">
        <v>7724.75</v>
      </c>
      <c r="D807" s="135"/>
      <c r="E807" s="135">
        <v>201.9</v>
      </c>
      <c r="F807" s="412">
        <f t="shared" si="101"/>
        <v>7926.65</v>
      </c>
      <c r="G807" s="135">
        <v>264</v>
      </c>
      <c r="H807" s="135"/>
      <c r="I807" s="135">
        <v>3</v>
      </c>
      <c r="J807" s="412">
        <f t="shared" si="100"/>
        <v>267</v>
      </c>
      <c r="K807" s="567">
        <f t="shared" si="98"/>
        <v>0.14084754703710214</v>
      </c>
      <c r="L807" s="413">
        <f t="shared" si="96"/>
        <v>603.03173026200091</v>
      </c>
      <c r="M807" s="414">
        <f t="shared" si="99"/>
        <v>132.66698065764021</v>
      </c>
      <c r="N807" s="545">
        <v>236.32010557571755</v>
      </c>
      <c r="O807" s="546">
        <v>26.156388</v>
      </c>
      <c r="P807" s="547">
        <f t="shared" si="95"/>
        <v>0.12592648905847473</v>
      </c>
    </row>
    <row r="808" spans="1:16" s="87" customFormat="1" x14ac:dyDescent="0.35">
      <c r="A808" s="25">
        <v>30</v>
      </c>
      <c r="B808" s="574" t="s">
        <v>843</v>
      </c>
      <c r="C808" s="129">
        <v>4021.5</v>
      </c>
      <c r="D808" s="135"/>
      <c r="E808" s="135"/>
      <c r="F808" s="412">
        <f t="shared" si="101"/>
        <v>4021.5</v>
      </c>
      <c r="G808" s="135">
        <v>108</v>
      </c>
      <c r="H808" s="135"/>
      <c r="I808" s="135"/>
      <c r="J808" s="412">
        <f t="shared" si="100"/>
        <v>108</v>
      </c>
      <c r="K808" s="567">
        <f t="shared" si="98"/>
        <v>5.6972041498153679E-2</v>
      </c>
      <c r="L808" s="413">
        <f t="shared" si="96"/>
        <v>243.92294707227006</v>
      </c>
      <c r="M808" s="414">
        <f t="shared" si="99"/>
        <v>53.663048355899413</v>
      </c>
      <c r="N808" s="545">
        <v>95.590155064335207</v>
      </c>
      <c r="O808" s="546">
        <v>10.580112</v>
      </c>
      <c r="P808" s="547">
        <f t="shared" si="95"/>
        <v>0.10039941874735911</v>
      </c>
    </row>
    <row r="809" spans="1:16" s="87" customFormat="1" x14ac:dyDescent="0.35">
      <c r="A809" s="25">
        <v>31</v>
      </c>
      <c r="B809" s="574" t="s">
        <v>844</v>
      </c>
      <c r="C809" s="129">
        <v>4138.7700000000004</v>
      </c>
      <c r="D809" s="135"/>
      <c r="E809" s="135"/>
      <c r="F809" s="412">
        <f t="shared" si="101"/>
        <v>4138.7700000000004</v>
      </c>
      <c r="G809" s="135">
        <v>108</v>
      </c>
      <c r="H809" s="135"/>
      <c r="I809" s="135"/>
      <c r="J809" s="412">
        <f t="shared" si="100"/>
        <v>108</v>
      </c>
      <c r="K809" s="567">
        <f t="shared" si="98"/>
        <v>5.6972041498153679E-2</v>
      </c>
      <c r="L809" s="413">
        <f t="shared" si="96"/>
        <v>243.92294707227006</v>
      </c>
      <c r="M809" s="414">
        <f t="shared" si="99"/>
        <v>53.663048355899413</v>
      </c>
      <c r="N809" s="545">
        <v>95.590155064335207</v>
      </c>
      <c r="O809" s="546">
        <v>10.580112</v>
      </c>
      <c r="P809" s="547">
        <f t="shared" si="95"/>
        <v>9.7554650896885947E-2</v>
      </c>
    </row>
    <row r="810" spans="1:16" s="87" customFormat="1" x14ac:dyDescent="0.35">
      <c r="A810" s="25">
        <v>32</v>
      </c>
      <c r="B810" s="574" t="s">
        <v>845</v>
      </c>
      <c r="C810" s="129">
        <v>361.5</v>
      </c>
      <c r="D810" s="135"/>
      <c r="E810" s="135"/>
      <c r="F810" s="412">
        <f t="shared" si="101"/>
        <v>361.5</v>
      </c>
      <c r="G810" s="135">
        <v>8</v>
      </c>
      <c r="H810" s="135"/>
      <c r="I810" s="135"/>
      <c r="J810" s="412">
        <f t="shared" si="100"/>
        <v>8</v>
      </c>
      <c r="K810" s="567">
        <f t="shared" si="98"/>
        <v>4.2201512220854578E-3</v>
      </c>
      <c r="L810" s="413">
        <f t="shared" si="96"/>
        <v>18.068366449797782</v>
      </c>
      <c r="M810" s="414">
        <f t="shared" si="99"/>
        <v>3.9750406189555121</v>
      </c>
      <c r="N810" s="545">
        <v>7.0807522269877925</v>
      </c>
      <c r="O810" s="546">
        <v>0.78371200000000008</v>
      </c>
      <c r="P810" s="547">
        <f t="shared" ref="P810:P873" si="102">(L810+M810+N810+O810)/F810</f>
        <v>8.2732700679781709E-2</v>
      </c>
    </row>
    <row r="811" spans="1:16" s="87" customFormat="1" x14ac:dyDescent="0.35">
      <c r="A811" s="25">
        <v>33</v>
      </c>
      <c r="B811" s="574" t="s">
        <v>846</v>
      </c>
      <c r="C811" s="129">
        <v>5685.06</v>
      </c>
      <c r="D811" s="135"/>
      <c r="E811" s="135">
        <v>179.5</v>
      </c>
      <c r="F811" s="412">
        <f t="shared" si="101"/>
        <v>5864.56</v>
      </c>
      <c r="G811" s="135">
        <v>98</v>
      </c>
      <c r="H811" s="135"/>
      <c r="I811" s="135">
        <v>1</v>
      </c>
      <c r="J811" s="412">
        <f t="shared" si="100"/>
        <v>99</v>
      </c>
      <c r="K811" s="567">
        <f t="shared" si="98"/>
        <v>5.2224371373307543E-2</v>
      </c>
      <c r="L811" s="413">
        <f t="shared" si="96"/>
        <v>223.59603481624757</v>
      </c>
      <c r="M811" s="414">
        <f t="shared" si="99"/>
        <v>49.191127659574462</v>
      </c>
      <c r="N811" s="545">
        <v>87.624308808973936</v>
      </c>
      <c r="O811" s="546">
        <v>9.6984359999999992</v>
      </c>
      <c r="P811" s="547">
        <f t="shared" si="102"/>
        <v>6.3109578090222607E-2</v>
      </c>
    </row>
    <row r="812" spans="1:16" s="87" customFormat="1" x14ac:dyDescent="0.35">
      <c r="A812" s="25">
        <v>34</v>
      </c>
      <c r="B812" s="574" t="s">
        <v>847</v>
      </c>
      <c r="C812" s="129">
        <v>135.35</v>
      </c>
      <c r="D812" s="135"/>
      <c r="E812" s="135"/>
      <c r="F812" s="412">
        <f t="shared" si="101"/>
        <v>135.35</v>
      </c>
      <c r="G812" s="135">
        <v>5</v>
      </c>
      <c r="H812" s="135"/>
      <c r="I812" s="135"/>
      <c r="J812" s="412">
        <f t="shared" si="100"/>
        <v>5</v>
      </c>
      <c r="K812" s="567">
        <f t="shared" si="98"/>
        <v>2.6375945138034113E-3</v>
      </c>
      <c r="L812" s="413">
        <f t="shared" si="96"/>
        <v>11.292729031123615</v>
      </c>
      <c r="M812" s="414">
        <f t="shared" si="99"/>
        <v>2.4844003868471956</v>
      </c>
      <c r="N812" s="545">
        <v>4.4254701418673701</v>
      </c>
      <c r="O812" s="546">
        <v>0.48982000000000003</v>
      </c>
      <c r="P812" s="547">
        <f t="shared" si="102"/>
        <v>0.13810431887579006</v>
      </c>
    </row>
    <row r="813" spans="1:16" s="87" customFormat="1" x14ac:dyDescent="0.35">
      <c r="A813" s="25">
        <v>35</v>
      </c>
      <c r="B813" s="574" t="s">
        <v>848</v>
      </c>
      <c r="C813" s="129">
        <v>37.4</v>
      </c>
      <c r="D813" s="135"/>
      <c r="E813" s="135"/>
      <c r="F813" s="412">
        <f t="shared" si="101"/>
        <v>37.4</v>
      </c>
      <c r="G813" s="135">
        <v>1</v>
      </c>
      <c r="H813" s="135"/>
      <c r="I813" s="135"/>
      <c r="J813" s="412">
        <f t="shared" si="100"/>
        <v>1</v>
      </c>
      <c r="K813" s="567">
        <f t="shared" si="98"/>
        <v>5.2751890276068222E-4</v>
      </c>
      <c r="L813" s="413">
        <f t="shared" si="96"/>
        <v>2.2585458062247228</v>
      </c>
      <c r="M813" s="414">
        <f t="shared" si="99"/>
        <v>0.49688007736943901</v>
      </c>
      <c r="N813" s="545">
        <v>0.88509402837347406</v>
      </c>
      <c r="O813" s="546">
        <v>9.7964000000000009E-2</v>
      </c>
      <c r="P813" s="547">
        <f t="shared" si="102"/>
        <v>9.9959462886835188E-2</v>
      </c>
    </row>
    <row r="814" spans="1:16" s="87" customFormat="1" x14ac:dyDescent="0.35">
      <c r="A814" s="25">
        <v>36</v>
      </c>
      <c r="B814" s="574" t="s">
        <v>849</v>
      </c>
      <c r="C814" s="129">
        <v>210.4</v>
      </c>
      <c r="D814" s="135"/>
      <c r="E814" s="135">
        <v>26.5</v>
      </c>
      <c r="F814" s="412">
        <f t="shared" si="101"/>
        <v>236.9</v>
      </c>
      <c r="G814" s="135">
        <v>5</v>
      </c>
      <c r="H814" s="135"/>
      <c r="I814" s="135">
        <v>1</v>
      </c>
      <c r="J814" s="412">
        <f t="shared" si="100"/>
        <v>6</v>
      </c>
      <c r="K814" s="567">
        <f t="shared" si="98"/>
        <v>3.1651134165640933E-3</v>
      </c>
      <c r="L814" s="413">
        <f t="shared" si="96"/>
        <v>13.551274837348338</v>
      </c>
      <c r="M814" s="414">
        <f t="shared" si="99"/>
        <v>2.9812804642166344</v>
      </c>
      <c r="N814" s="545">
        <v>5.3105641702408439</v>
      </c>
      <c r="O814" s="546">
        <v>0.58778399999999997</v>
      </c>
      <c r="P814" s="547">
        <f t="shared" si="102"/>
        <v>9.4685113853127126E-2</v>
      </c>
    </row>
    <row r="815" spans="1:16" s="87" customFormat="1" x14ac:dyDescent="0.35">
      <c r="A815" s="25">
        <v>37</v>
      </c>
      <c r="B815" s="574" t="s">
        <v>850</v>
      </c>
      <c r="C815" s="129">
        <v>297.2</v>
      </c>
      <c r="D815" s="135"/>
      <c r="E815" s="135">
        <v>65.400000000000006</v>
      </c>
      <c r="F815" s="412">
        <f t="shared" si="101"/>
        <v>362.6</v>
      </c>
      <c r="G815" s="135">
        <v>5</v>
      </c>
      <c r="H815" s="135"/>
      <c r="I815" s="135">
        <v>2</v>
      </c>
      <c r="J815" s="412">
        <f t="shared" si="100"/>
        <v>7</v>
      </c>
      <c r="K815" s="567">
        <f t="shared" si="98"/>
        <v>3.6926323193247753E-3</v>
      </c>
      <c r="L815" s="413">
        <f t="shared" si="96"/>
        <v>15.809820643573058</v>
      </c>
      <c r="M815" s="414">
        <f t="shared" si="99"/>
        <v>3.4781605415860728</v>
      </c>
      <c r="N815" s="545">
        <v>6.1956581986143187</v>
      </c>
      <c r="O815" s="546">
        <v>0.68574800000000002</v>
      </c>
      <c r="P815" s="547">
        <f t="shared" si="102"/>
        <v>7.217150409203929E-2</v>
      </c>
    </row>
    <row r="816" spans="1:16" s="87" customFormat="1" x14ac:dyDescent="0.35">
      <c r="A816" s="25">
        <v>38</v>
      </c>
      <c r="B816" s="574" t="s">
        <v>851</v>
      </c>
      <c r="C816" s="129">
        <v>494.9</v>
      </c>
      <c r="D816" s="135"/>
      <c r="E816" s="135"/>
      <c r="F816" s="412">
        <f t="shared" si="101"/>
        <v>494.9</v>
      </c>
      <c r="G816" s="135">
        <v>13</v>
      </c>
      <c r="H816" s="135"/>
      <c r="I816" s="135"/>
      <c r="J816" s="412">
        <f t="shared" si="100"/>
        <v>13</v>
      </c>
      <c r="K816" s="567">
        <f t="shared" si="98"/>
        <v>6.8577457358888691E-3</v>
      </c>
      <c r="L816" s="413">
        <f t="shared" si="96"/>
        <v>29.361095480921396</v>
      </c>
      <c r="M816" s="414">
        <f t="shared" si="99"/>
        <v>6.4594410058027067</v>
      </c>
      <c r="N816" s="545">
        <v>11.506222368855163</v>
      </c>
      <c r="O816" s="546">
        <v>1.2735319999999999</v>
      </c>
      <c r="P816" s="547">
        <f t="shared" si="102"/>
        <v>9.8202244606141173E-2</v>
      </c>
    </row>
    <row r="817" spans="1:16" s="87" customFormat="1" x14ac:dyDescent="0.35">
      <c r="A817" s="25">
        <v>39</v>
      </c>
      <c r="B817" s="574" t="s">
        <v>854</v>
      </c>
      <c r="C817" s="129">
        <v>277.2</v>
      </c>
      <c r="D817" s="135"/>
      <c r="E817" s="135"/>
      <c r="F817" s="412">
        <f t="shared" si="101"/>
        <v>277.2</v>
      </c>
      <c r="G817" s="135">
        <v>7</v>
      </c>
      <c r="H817" s="135"/>
      <c r="I817" s="135"/>
      <c r="J817" s="412">
        <f t="shared" si="100"/>
        <v>7</v>
      </c>
      <c r="K817" s="567">
        <f t="shared" si="98"/>
        <v>3.6926323193247753E-3</v>
      </c>
      <c r="L817" s="413">
        <f t="shared" si="96"/>
        <v>15.809820643573058</v>
      </c>
      <c r="M817" s="414">
        <f t="shared" si="99"/>
        <v>3.4781605415860728</v>
      </c>
      <c r="N817" s="545">
        <v>6.1956581986143187</v>
      </c>
      <c r="O817" s="546">
        <v>0.68574800000000002</v>
      </c>
      <c r="P817" s="547">
        <f t="shared" si="102"/>
        <v>9.4406159393122122E-2</v>
      </c>
    </row>
    <row r="818" spans="1:16" s="87" customFormat="1" x14ac:dyDescent="0.35">
      <c r="A818" s="25">
        <v>40</v>
      </c>
      <c r="B818" s="574" t="s">
        <v>855</v>
      </c>
      <c r="C818" s="129">
        <v>52.9</v>
      </c>
      <c r="D818" s="135"/>
      <c r="E818" s="135"/>
      <c r="F818" s="412">
        <f t="shared" si="101"/>
        <v>52.9</v>
      </c>
      <c r="G818" s="135">
        <v>2</v>
      </c>
      <c r="H818" s="135"/>
      <c r="I818" s="135"/>
      <c r="J818" s="412">
        <f t="shared" si="100"/>
        <v>2</v>
      </c>
      <c r="K818" s="567">
        <f t="shared" si="98"/>
        <v>1.0550378055213644E-3</v>
      </c>
      <c r="L818" s="413">
        <f t="shared" si="96"/>
        <v>4.5170916124494456</v>
      </c>
      <c r="M818" s="414">
        <f t="shared" si="99"/>
        <v>0.99376015473887802</v>
      </c>
      <c r="N818" s="545">
        <v>1.7701880567469481</v>
      </c>
      <c r="O818" s="546">
        <v>0.19592800000000002</v>
      </c>
      <c r="P818" s="547">
        <f t="shared" si="102"/>
        <v>0.14134154676626223</v>
      </c>
    </row>
    <row r="819" spans="1:16" s="87" customFormat="1" x14ac:dyDescent="0.35">
      <c r="A819" s="25">
        <v>41</v>
      </c>
      <c r="B819" s="574" t="s">
        <v>856</v>
      </c>
      <c r="C819" s="129">
        <v>119.9</v>
      </c>
      <c r="D819" s="135"/>
      <c r="E819" s="135"/>
      <c r="F819" s="412">
        <f t="shared" si="101"/>
        <v>119.9</v>
      </c>
      <c r="G819" s="135">
        <v>4</v>
      </c>
      <c r="H819" s="135"/>
      <c r="I819" s="135"/>
      <c r="J819" s="412">
        <f t="shared" si="100"/>
        <v>4</v>
      </c>
      <c r="K819" s="567">
        <f t="shared" si="98"/>
        <v>2.1100756110427289E-3</v>
      </c>
      <c r="L819" s="413">
        <f t="shared" si="96"/>
        <v>9.0341832248988911</v>
      </c>
      <c r="M819" s="414">
        <f t="shared" si="99"/>
        <v>1.987520309477756</v>
      </c>
      <c r="N819" s="545">
        <v>3.5403761134938962</v>
      </c>
      <c r="O819" s="546">
        <v>0.39185600000000004</v>
      </c>
      <c r="P819" s="547">
        <f t="shared" si="102"/>
        <v>0.12472006378540904</v>
      </c>
    </row>
    <row r="820" spans="1:16" s="87" customFormat="1" x14ac:dyDescent="0.35">
      <c r="A820" s="25">
        <v>42</v>
      </c>
      <c r="B820" s="574" t="s">
        <v>857</v>
      </c>
      <c r="C820" s="129">
        <v>75.3</v>
      </c>
      <c r="D820" s="135"/>
      <c r="E820" s="135"/>
      <c r="F820" s="412">
        <f t="shared" si="101"/>
        <v>75.3</v>
      </c>
      <c r="G820" s="135">
        <v>1</v>
      </c>
      <c r="H820" s="135"/>
      <c r="I820" s="135"/>
      <c r="J820" s="412">
        <f t="shared" si="100"/>
        <v>1</v>
      </c>
      <c r="K820" s="567">
        <f t="shared" si="98"/>
        <v>5.2751890276068222E-4</v>
      </c>
      <c r="L820" s="413">
        <f t="shared" si="96"/>
        <v>2.2585458062247228</v>
      </c>
      <c r="M820" s="414">
        <f t="shared" si="99"/>
        <v>0.49688007736943901</v>
      </c>
      <c r="N820" s="545">
        <v>0.88509402837347406</v>
      </c>
      <c r="O820" s="546">
        <v>9.7964000000000009E-2</v>
      </c>
      <c r="P820" s="547">
        <f t="shared" si="102"/>
        <v>4.9647860716701679E-2</v>
      </c>
    </row>
    <row r="821" spans="1:16" s="87" customFormat="1" x14ac:dyDescent="0.35">
      <c r="A821" s="25">
        <v>43</v>
      </c>
      <c r="B821" s="574" t="s">
        <v>858</v>
      </c>
      <c r="C821" s="129">
        <v>120.8</v>
      </c>
      <c r="D821" s="135"/>
      <c r="E821" s="135"/>
      <c r="F821" s="412">
        <f t="shared" si="101"/>
        <v>120.8</v>
      </c>
      <c r="G821" s="135">
        <v>3</v>
      </c>
      <c r="H821" s="135"/>
      <c r="I821" s="135"/>
      <c r="J821" s="412">
        <f t="shared" si="100"/>
        <v>3</v>
      </c>
      <c r="K821" s="567">
        <f t="shared" si="98"/>
        <v>1.5825567082820467E-3</v>
      </c>
      <c r="L821" s="413">
        <f t="shared" si="96"/>
        <v>6.7756374186741688</v>
      </c>
      <c r="M821" s="414">
        <f t="shared" si="99"/>
        <v>1.4906402321083172</v>
      </c>
      <c r="N821" s="545">
        <v>2.655282085120422</v>
      </c>
      <c r="O821" s="546">
        <v>0.29389199999999999</v>
      </c>
      <c r="P821" s="547">
        <f t="shared" si="102"/>
        <v>9.2843143509130033E-2</v>
      </c>
    </row>
    <row r="822" spans="1:16" s="87" customFormat="1" x14ac:dyDescent="0.35">
      <c r="A822" s="25">
        <v>44</v>
      </c>
      <c r="B822" s="574" t="s">
        <v>859</v>
      </c>
      <c r="C822" s="129">
        <v>429.7</v>
      </c>
      <c r="D822" s="135"/>
      <c r="E822" s="135"/>
      <c r="F822" s="412">
        <f t="shared" si="101"/>
        <v>429.7</v>
      </c>
      <c r="G822" s="135">
        <v>9</v>
      </c>
      <c r="H822" s="135"/>
      <c r="I822" s="135"/>
      <c r="J822" s="412">
        <f t="shared" si="100"/>
        <v>9</v>
      </c>
      <c r="K822" s="567">
        <f t="shared" si="98"/>
        <v>4.7476701248461402E-3</v>
      </c>
      <c r="L822" s="413">
        <f t="shared" si="96"/>
        <v>20.326912256022506</v>
      </c>
      <c r="M822" s="414">
        <f t="shared" si="99"/>
        <v>4.4719206963249514</v>
      </c>
      <c r="N822" s="545">
        <v>7.9658462553612672</v>
      </c>
      <c r="O822" s="546">
        <v>0.88167600000000002</v>
      </c>
      <c r="P822" s="547">
        <f t="shared" si="102"/>
        <v>7.8301966971628403E-2</v>
      </c>
    </row>
    <row r="823" spans="1:16" s="87" customFormat="1" x14ac:dyDescent="0.35">
      <c r="A823" s="25"/>
      <c r="B823" s="574" t="s">
        <v>2234</v>
      </c>
      <c r="C823" s="129">
        <v>856.1</v>
      </c>
      <c r="D823" s="135"/>
      <c r="E823" s="135">
        <v>118.3</v>
      </c>
      <c r="F823" s="412">
        <f t="shared" si="101"/>
        <v>974.4</v>
      </c>
      <c r="G823" s="135">
        <v>17</v>
      </c>
      <c r="H823" s="135"/>
      <c r="I823" s="135"/>
      <c r="J823" s="412">
        <f t="shared" si="100"/>
        <v>17</v>
      </c>
      <c r="K823" s="567">
        <f t="shared" si="98"/>
        <v>8.9678213469315971E-3</v>
      </c>
      <c r="L823" s="413">
        <f t="shared" si="96"/>
        <v>38.395278705820282</v>
      </c>
      <c r="M823" s="414">
        <f t="shared" si="99"/>
        <v>8.4469613152804612</v>
      </c>
      <c r="N823" s="545">
        <v>15.04659848234906</v>
      </c>
      <c r="O823" s="870">
        <v>0.88167600000000002</v>
      </c>
      <c r="P823" s="547">
        <f t="shared" si="102"/>
        <v>6.4419657741635675E-2</v>
      </c>
    </row>
    <row r="824" spans="1:16" s="87" customFormat="1" x14ac:dyDescent="0.35">
      <c r="A824" s="25">
        <v>45</v>
      </c>
      <c r="B824" s="574" t="s">
        <v>860</v>
      </c>
      <c r="C824" s="129">
        <v>249.1</v>
      </c>
      <c r="D824" s="135"/>
      <c r="E824" s="135"/>
      <c r="F824" s="412">
        <f t="shared" si="101"/>
        <v>249.1</v>
      </c>
      <c r="G824" s="135">
        <v>6</v>
      </c>
      <c r="H824" s="135"/>
      <c r="I824" s="135"/>
      <c r="J824" s="412">
        <f t="shared" si="100"/>
        <v>6</v>
      </c>
      <c r="K824" s="567">
        <f t="shared" si="98"/>
        <v>3.1651134165640933E-3</v>
      </c>
      <c r="L824" s="413">
        <f t="shared" si="96"/>
        <v>13.551274837348338</v>
      </c>
      <c r="M824" s="414">
        <f t="shared" si="99"/>
        <v>2.9812804642166344</v>
      </c>
      <c r="N824" s="545">
        <v>5.3105641702408439</v>
      </c>
      <c r="O824" s="546">
        <v>0.58778399999999997</v>
      </c>
      <c r="P824" s="547">
        <f t="shared" si="102"/>
        <v>9.0047785916522752E-2</v>
      </c>
    </row>
    <row r="825" spans="1:16" s="87" customFormat="1" x14ac:dyDescent="0.35">
      <c r="A825" s="25">
        <v>46</v>
      </c>
      <c r="B825" s="574" t="s">
        <v>861</v>
      </c>
      <c r="C825" s="129">
        <v>111.4</v>
      </c>
      <c r="D825" s="135"/>
      <c r="E825" s="135"/>
      <c r="F825" s="412">
        <f t="shared" si="101"/>
        <v>111.4</v>
      </c>
      <c r="G825" s="135">
        <v>3</v>
      </c>
      <c r="H825" s="135"/>
      <c r="I825" s="135"/>
      <c r="J825" s="412">
        <f t="shared" si="100"/>
        <v>3</v>
      </c>
      <c r="K825" s="567">
        <f t="shared" si="98"/>
        <v>1.5825567082820467E-3</v>
      </c>
      <c r="L825" s="413">
        <f t="shared" si="96"/>
        <v>6.7756374186741688</v>
      </c>
      <c r="M825" s="414">
        <f t="shared" si="99"/>
        <v>1.4906402321083172</v>
      </c>
      <c r="N825" s="545">
        <v>2.655282085120422</v>
      </c>
      <c r="O825" s="546">
        <v>0.29389199999999999</v>
      </c>
      <c r="P825" s="547">
        <f t="shared" si="102"/>
        <v>0.10067730463108535</v>
      </c>
    </row>
    <row r="826" spans="1:16" s="87" customFormat="1" x14ac:dyDescent="0.35">
      <c r="A826" s="25">
        <v>47</v>
      </c>
      <c r="B826" s="574" t="s">
        <v>862</v>
      </c>
      <c r="C826" s="129">
        <v>101.8</v>
      </c>
      <c r="D826" s="135"/>
      <c r="E826" s="135"/>
      <c r="F826" s="412">
        <f t="shared" si="101"/>
        <v>101.8</v>
      </c>
      <c r="G826" s="135">
        <v>3</v>
      </c>
      <c r="H826" s="135"/>
      <c r="I826" s="135"/>
      <c r="J826" s="412">
        <f t="shared" si="100"/>
        <v>3</v>
      </c>
      <c r="K826" s="567">
        <f t="shared" si="98"/>
        <v>1.5825567082820467E-3</v>
      </c>
      <c r="L826" s="413">
        <f t="shared" si="96"/>
        <v>6.7756374186741688</v>
      </c>
      <c r="M826" s="414">
        <f t="shared" si="99"/>
        <v>1.4906402321083172</v>
      </c>
      <c r="N826" s="545">
        <v>2.655282085120422</v>
      </c>
      <c r="O826" s="546">
        <v>0.29389199999999999</v>
      </c>
      <c r="P826" s="547">
        <f t="shared" si="102"/>
        <v>0.11017143159040185</v>
      </c>
    </row>
    <row r="827" spans="1:16" s="87" customFormat="1" x14ac:dyDescent="0.35">
      <c r="A827" s="25">
        <v>48</v>
      </c>
      <c r="B827" s="574" t="s">
        <v>863</v>
      </c>
      <c r="C827" s="129">
        <v>202</v>
      </c>
      <c r="D827" s="135"/>
      <c r="E827" s="135"/>
      <c r="F827" s="412">
        <f t="shared" si="101"/>
        <v>202</v>
      </c>
      <c r="G827" s="135">
        <v>7</v>
      </c>
      <c r="H827" s="135"/>
      <c r="I827" s="135"/>
      <c r="J827" s="412">
        <f t="shared" si="100"/>
        <v>7</v>
      </c>
      <c r="K827" s="567">
        <f t="shared" si="98"/>
        <v>3.6926323193247753E-3</v>
      </c>
      <c r="L827" s="413">
        <f t="shared" si="96"/>
        <v>15.809820643573058</v>
      </c>
      <c r="M827" s="414">
        <f t="shared" si="99"/>
        <v>3.4781605415860728</v>
      </c>
      <c r="N827" s="545">
        <v>6.1956581986143187</v>
      </c>
      <c r="O827" s="546">
        <v>0.68574800000000002</v>
      </c>
      <c r="P827" s="547">
        <f t="shared" si="102"/>
        <v>0.12955142269194778</v>
      </c>
    </row>
    <row r="828" spans="1:16" s="87" customFormat="1" x14ac:dyDescent="0.35">
      <c r="A828" s="25">
        <v>49</v>
      </c>
      <c r="B828" s="574" t="s">
        <v>864</v>
      </c>
      <c r="C828" s="129">
        <v>214.1</v>
      </c>
      <c r="D828" s="135"/>
      <c r="E828" s="135"/>
      <c r="F828" s="412">
        <f t="shared" si="101"/>
        <v>214.1</v>
      </c>
      <c r="G828" s="135">
        <v>4</v>
      </c>
      <c r="H828" s="135"/>
      <c r="I828" s="135"/>
      <c r="J828" s="412">
        <f t="shared" si="100"/>
        <v>4</v>
      </c>
      <c r="K828" s="567">
        <f t="shared" si="98"/>
        <v>2.1100756110427289E-3</v>
      </c>
      <c r="L828" s="413">
        <f t="shared" si="96"/>
        <v>9.0341832248988911</v>
      </c>
      <c r="M828" s="414">
        <f t="shared" si="99"/>
        <v>1.987520309477756</v>
      </c>
      <c r="N828" s="545">
        <v>3.5403761134938962</v>
      </c>
      <c r="O828" s="546">
        <v>0.39185600000000004</v>
      </c>
      <c r="P828" s="547">
        <f t="shared" si="102"/>
        <v>6.9845565847130059E-2</v>
      </c>
    </row>
    <row r="829" spans="1:16" s="87" customFormat="1" x14ac:dyDescent="0.35">
      <c r="A829" s="25">
        <v>50</v>
      </c>
      <c r="B829" s="574" t="s">
        <v>865</v>
      </c>
      <c r="C829" s="129">
        <v>161.19999999999999</v>
      </c>
      <c r="D829" s="135"/>
      <c r="E829" s="135"/>
      <c r="F829" s="412">
        <f t="shared" si="101"/>
        <v>161.19999999999999</v>
      </c>
      <c r="G829" s="135">
        <v>3</v>
      </c>
      <c r="H829" s="135"/>
      <c r="I829" s="135"/>
      <c r="J829" s="412">
        <f t="shared" si="100"/>
        <v>3</v>
      </c>
      <c r="K829" s="567">
        <f t="shared" si="98"/>
        <v>1.5825567082820467E-3</v>
      </c>
      <c r="L829" s="413">
        <f t="shared" si="96"/>
        <v>6.7756374186741688</v>
      </c>
      <c r="M829" s="414">
        <f t="shared" si="99"/>
        <v>1.4906402321083172</v>
      </c>
      <c r="N829" s="545">
        <v>2.655282085120422</v>
      </c>
      <c r="O829" s="546">
        <v>0.29389199999999999</v>
      </c>
      <c r="P829" s="547">
        <f t="shared" si="102"/>
        <v>6.9574762629670647E-2</v>
      </c>
    </row>
    <row r="830" spans="1:16" s="87" customFormat="1" x14ac:dyDescent="0.35">
      <c r="A830" s="25">
        <v>51</v>
      </c>
      <c r="B830" s="574" t="s">
        <v>866</v>
      </c>
      <c r="C830" s="129">
        <v>134.9</v>
      </c>
      <c r="D830" s="135"/>
      <c r="E830" s="135"/>
      <c r="F830" s="412">
        <f t="shared" si="101"/>
        <v>134.9</v>
      </c>
      <c r="G830" s="135">
        <v>4</v>
      </c>
      <c r="H830" s="135"/>
      <c r="I830" s="135"/>
      <c r="J830" s="412">
        <f t="shared" si="100"/>
        <v>4</v>
      </c>
      <c r="K830" s="567">
        <f t="shared" si="98"/>
        <v>2.1100756110427289E-3</v>
      </c>
      <c r="L830" s="413">
        <f t="shared" si="96"/>
        <v>9.0341832248988911</v>
      </c>
      <c r="M830" s="414">
        <f t="shared" si="99"/>
        <v>1.987520309477756</v>
      </c>
      <c r="N830" s="545">
        <v>3.5403761134938962</v>
      </c>
      <c r="O830" s="546">
        <v>0.39185600000000004</v>
      </c>
      <c r="P830" s="547">
        <f t="shared" si="102"/>
        <v>0.11085200628517823</v>
      </c>
    </row>
    <row r="831" spans="1:16" s="87" customFormat="1" x14ac:dyDescent="0.35">
      <c r="A831" s="25">
        <v>52</v>
      </c>
      <c r="B831" s="574" t="s">
        <v>867</v>
      </c>
      <c r="C831" s="129">
        <v>249.4</v>
      </c>
      <c r="D831" s="135"/>
      <c r="E831" s="135"/>
      <c r="F831" s="412">
        <f t="shared" si="101"/>
        <v>249.4</v>
      </c>
      <c r="G831" s="135">
        <v>5</v>
      </c>
      <c r="H831" s="135"/>
      <c r="I831" s="135"/>
      <c r="J831" s="412">
        <f t="shared" si="100"/>
        <v>5</v>
      </c>
      <c r="K831" s="567">
        <f t="shared" si="98"/>
        <v>2.6375945138034113E-3</v>
      </c>
      <c r="L831" s="413">
        <f t="shared" si="96"/>
        <v>11.292729031123615</v>
      </c>
      <c r="M831" s="414">
        <f t="shared" si="99"/>
        <v>2.4844003868471956</v>
      </c>
      <c r="N831" s="545">
        <v>4.4254701418673701</v>
      </c>
      <c r="O831" s="546">
        <v>0.48982000000000003</v>
      </c>
      <c r="P831" s="547">
        <f t="shared" si="102"/>
        <v>7.4949557176576517E-2</v>
      </c>
    </row>
    <row r="832" spans="1:16" s="87" customFormat="1" x14ac:dyDescent="0.35">
      <c r="A832" s="25">
        <v>53</v>
      </c>
      <c r="B832" s="574" t="s">
        <v>868</v>
      </c>
      <c r="C832" s="129">
        <v>110.5</v>
      </c>
      <c r="D832" s="135"/>
      <c r="E832" s="135"/>
      <c r="F832" s="412">
        <f t="shared" si="101"/>
        <v>110.5</v>
      </c>
      <c r="G832" s="135">
        <v>2</v>
      </c>
      <c r="H832" s="135"/>
      <c r="I832" s="135"/>
      <c r="J832" s="412">
        <f t="shared" si="100"/>
        <v>2</v>
      </c>
      <c r="K832" s="567">
        <f t="shared" si="98"/>
        <v>1.0550378055213644E-3</v>
      </c>
      <c r="L832" s="413">
        <f t="shared" si="96"/>
        <v>4.5170916124494456</v>
      </c>
      <c r="M832" s="414">
        <f t="shared" si="99"/>
        <v>0.99376015473887802</v>
      </c>
      <c r="N832" s="545">
        <v>1.7701880567469481</v>
      </c>
      <c r="O832" s="546">
        <v>0.19592800000000002</v>
      </c>
      <c r="P832" s="547">
        <f t="shared" si="102"/>
        <v>6.7664867184934585E-2</v>
      </c>
    </row>
    <row r="833" spans="1:16" s="87" customFormat="1" x14ac:dyDescent="0.35">
      <c r="A833" s="25">
        <v>54</v>
      </c>
      <c r="B833" s="574" t="s">
        <v>869</v>
      </c>
      <c r="C833" s="129">
        <v>168.5</v>
      </c>
      <c r="D833" s="135"/>
      <c r="E833" s="135"/>
      <c r="F833" s="412">
        <f t="shared" si="101"/>
        <v>168.5</v>
      </c>
      <c r="G833" s="135">
        <v>4</v>
      </c>
      <c r="H833" s="135"/>
      <c r="I833" s="135"/>
      <c r="J833" s="412">
        <f t="shared" si="100"/>
        <v>4</v>
      </c>
      <c r="K833" s="567">
        <f t="shared" si="98"/>
        <v>2.1100756110427289E-3</v>
      </c>
      <c r="L833" s="413">
        <f t="shared" si="96"/>
        <v>9.0341832248988911</v>
      </c>
      <c r="M833" s="414">
        <f t="shared" si="99"/>
        <v>1.987520309477756</v>
      </c>
      <c r="N833" s="545">
        <v>3.5403761134938962</v>
      </c>
      <c r="O833" s="546">
        <v>0.39185600000000004</v>
      </c>
      <c r="P833" s="547">
        <f t="shared" si="102"/>
        <v>8.8747392568964661E-2</v>
      </c>
    </row>
    <row r="834" spans="1:16" s="87" customFormat="1" x14ac:dyDescent="0.35">
      <c r="A834" s="25">
        <v>55</v>
      </c>
      <c r="B834" s="574" t="s">
        <v>870</v>
      </c>
      <c r="C834" s="425">
        <v>130</v>
      </c>
      <c r="D834" s="135"/>
      <c r="E834" s="135"/>
      <c r="F834" s="412">
        <f t="shared" si="101"/>
        <v>130</v>
      </c>
      <c r="G834" s="135">
        <v>4</v>
      </c>
      <c r="H834" s="135"/>
      <c r="I834" s="135"/>
      <c r="J834" s="412">
        <f t="shared" si="100"/>
        <v>4</v>
      </c>
      <c r="K834" s="567">
        <f t="shared" si="98"/>
        <v>2.1100756110427289E-3</v>
      </c>
      <c r="L834" s="413">
        <f t="shared" si="96"/>
        <v>9.0341832248988911</v>
      </c>
      <c r="M834" s="414">
        <f t="shared" si="99"/>
        <v>1.987520309477756</v>
      </c>
      <c r="N834" s="545">
        <v>3.5403761134938962</v>
      </c>
      <c r="O834" s="546">
        <v>0.39185600000000004</v>
      </c>
      <c r="P834" s="547">
        <f t="shared" si="102"/>
        <v>0.1150302742143888</v>
      </c>
    </row>
    <row r="835" spans="1:16" s="87" customFormat="1" x14ac:dyDescent="0.35">
      <c r="A835" s="25">
        <v>56</v>
      </c>
      <c r="B835" s="574" t="s">
        <v>871</v>
      </c>
      <c r="C835" s="129">
        <v>175.8</v>
      </c>
      <c r="D835" s="135"/>
      <c r="E835" s="135"/>
      <c r="F835" s="412">
        <f t="shared" si="101"/>
        <v>175.8</v>
      </c>
      <c r="G835" s="135">
        <v>4</v>
      </c>
      <c r="H835" s="135"/>
      <c r="I835" s="135"/>
      <c r="J835" s="412">
        <f t="shared" si="100"/>
        <v>4</v>
      </c>
      <c r="K835" s="567">
        <f t="shared" si="98"/>
        <v>2.1100756110427289E-3</v>
      </c>
      <c r="L835" s="413">
        <f t="shared" si="96"/>
        <v>9.0341832248988911</v>
      </c>
      <c r="M835" s="414">
        <f t="shared" si="99"/>
        <v>1.987520309477756</v>
      </c>
      <c r="N835" s="545">
        <v>3.5403761134938962</v>
      </c>
      <c r="O835" s="546">
        <v>0.39185600000000004</v>
      </c>
      <c r="P835" s="547">
        <f t="shared" si="102"/>
        <v>8.5062205050458153E-2</v>
      </c>
    </row>
    <row r="836" spans="1:16" s="87" customFormat="1" x14ac:dyDescent="0.35">
      <c r="A836" s="25">
        <v>57</v>
      </c>
      <c r="B836" s="574" t="s">
        <v>872</v>
      </c>
      <c r="C836" s="129">
        <v>129.80000000000001</v>
      </c>
      <c r="D836" s="135"/>
      <c r="E836" s="135"/>
      <c r="F836" s="412">
        <f t="shared" si="101"/>
        <v>129.80000000000001</v>
      </c>
      <c r="G836" s="135">
        <v>4</v>
      </c>
      <c r="H836" s="135"/>
      <c r="I836" s="135"/>
      <c r="J836" s="412">
        <f t="shared" si="100"/>
        <v>4</v>
      </c>
      <c r="K836" s="567">
        <f t="shared" si="98"/>
        <v>2.1100756110427289E-3</v>
      </c>
      <c r="L836" s="413">
        <f t="shared" si="96"/>
        <v>9.0341832248988911</v>
      </c>
      <c r="M836" s="414">
        <f t="shared" si="99"/>
        <v>1.987520309477756</v>
      </c>
      <c r="N836" s="545">
        <v>3.5403761134938962</v>
      </c>
      <c r="O836" s="546">
        <v>0.39185600000000004</v>
      </c>
      <c r="P836" s="547">
        <f t="shared" si="102"/>
        <v>0.11520751654753886</v>
      </c>
    </row>
    <row r="837" spans="1:16" s="87" customFormat="1" x14ac:dyDescent="0.35">
      <c r="A837" s="25">
        <v>58</v>
      </c>
      <c r="B837" s="574" t="s">
        <v>873</v>
      </c>
      <c r="C837" s="129">
        <v>152.30000000000001</v>
      </c>
      <c r="D837" s="135"/>
      <c r="E837" s="135"/>
      <c r="F837" s="412">
        <f t="shared" si="101"/>
        <v>152.30000000000001</v>
      </c>
      <c r="G837" s="135">
        <v>2</v>
      </c>
      <c r="H837" s="135"/>
      <c r="I837" s="135"/>
      <c r="J837" s="412">
        <f t="shared" si="100"/>
        <v>2</v>
      </c>
      <c r="K837" s="567">
        <f t="shared" si="98"/>
        <v>1.0550378055213644E-3</v>
      </c>
      <c r="L837" s="413">
        <f t="shared" si="96"/>
        <v>4.5170916124494456</v>
      </c>
      <c r="M837" s="414">
        <f t="shared" si="99"/>
        <v>0.99376015473887802</v>
      </c>
      <c r="N837" s="545">
        <v>1.7701880567469481</v>
      </c>
      <c r="O837" s="546">
        <v>0.19592800000000002</v>
      </c>
      <c r="P837" s="547">
        <f t="shared" si="102"/>
        <v>4.909368236333074E-2</v>
      </c>
    </row>
    <row r="838" spans="1:16" s="87" customFormat="1" x14ac:dyDescent="0.35">
      <c r="A838" s="25">
        <v>59</v>
      </c>
      <c r="B838" s="574" t="s">
        <v>874</v>
      </c>
      <c r="C838" s="129">
        <v>239.4</v>
      </c>
      <c r="D838" s="135"/>
      <c r="E838" s="135"/>
      <c r="F838" s="412">
        <f t="shared" si="101"/>
        <v>239.4</v>
      </c>
      <c r="G838" s="135">
        <v>5</v>
      </c>
      <c r="H838" s="135"/>
      <c r="I838" s="135"/>
      <c r="J838" s="412">
        <f t="shared" si="100"/>
        <v>5</v>
      </c>
      <c r="K838" s="567">
        <f t="shared" si="98"/>
        <v>2.6375945138034113E-3</v>
      </c>
      <c r="L838" s="413">
        <f t="shared" si="96"/>
        <v>11.292729031123615</v>
      </c>
      <c r="M838" s="414">
        <f t="shared" si="99"/>
        <v>2.4844003868471956</v>
      </c>
      <c r="N838" s="545">
        <v>4.4254701418673701</v>
      </c>
      <c r="O838" s="546">
        <v>0.48982000000000003</v>
      </c>
      <c r="P838" s="547">
        <f t="shared" si="102"/>
        <v>7.8080282204837856E-2</v>
      </c>
    </row>
    <row r="839" spans="1:16" s="87" customFormat="1" x14ac:dyDescent="0.35">
      <c r="A839" s="25">
        <v>60</v>
      </c>
      <c r="B839" s="574" t="s">
        <v>875</v>
      </c>
      <c r="C839" s="129">
        <v>84.2</v>
      </c>
      <c r="D839" s="135"/>
      <c r="E839" s="135"/>
      <c r="F839" s="412">
        <f t="shared" si="101"/>
        <v>84.2</v>
      </c>
      <c r="G839" s="135">
        <v>2</v>
      </c>
      <c r="H839" s="135"/>
      <c r="I839" s="135"/>
      <c r="J839" s="412">
        <f t="shared" si="100"/>
        <v>2</v>
      </c>
      <c r="K839" s="567">
        <f t="shared" si="98"/>
        <v>1.0550378055213644E-3</v>
      </c>
      <c r="L839" s="413">
        <f t="shared" ref="L839:L902" si="103">K839*4281.45</f>
        <v>4.5170916124494456</v>
      </c>
      <c r="M839" s="414">
        <f t="shared" si="99"/>
        <v>0.99376015473887802</v>
      </c>
      <c r="N839" s="545">
        <v>1.7701880567469481</v>
      </c>
      <c r="O839" s="546">
        <v>0.19592800000000002</v>
      </c>
      <c r="P839" s="547">
        <f t="shared" si="102"/>
        <v>8.8800092920846466E-2</v>
      </c>
    </row>
    <row r="840" spans="1:16" s="87" customFormat="1" x14ac:dyDescent="0.35">
      <c r="A840" s="25">
        <v>61</v>
      </c>
      <c r="B840" s="574" t="s">
        <v>876</v>
      </c>
      <c r="C840" s="129">
        <v>193.9</v>
      </c>
      <c r="D840" s="135"/>
      <c r="E840" s="135"/>
      <c r="F840" s="412">
        <f t="shared" si="101"/>
        <v>193.9</v>
      </c>
      <c r="G840" s="135">
        <v>4</v>
      </c>
      <c r="H840" s="135"/>
      <c r="I840" s="135"/>
      <c r="J840" s="412">
        <f t="shared" si="100"/>
        <v>4</v>
      </c>
      <c r="K840" s="567">
        <f t="shared" si="98"/>
        <v>2.1100756110427289E-3</v>
      </c>
      <c r="L840" s="413">
        <f t="shared" si="103"/>
        <v>9.0341832248988911</v>
      </c>
      <c r="M840" s="414">
        <f t="shared" si="99"/>
        <v>1.987520309477756</v>
      </c>
      <c r="N840" s="545">
        <v>3.5403761134938962</v>
      </c>
      <c r="O840" s="546">
        <v>0.39185600000000004</v>
      </c>
      <c r="P840" s="547">
        <f t="shared" si="102"/>
        <v>7.7121896069471604E-2</v>
      </c>
    </row>
    <row r="841" spans="1:16" s="87" customFormat="1" x14ac:dyDescent="0.35">
      <c r="A841" s="25">
        <v>62</v>
      </c>
      <c r="B841" s="574" t="s">
        <v>877</v>
      </c>
      <c r="C841" s="129">
        <v>252.4</v>
      </c>
      <c r="D841" s="135"/>
      <c r="E841" s="135"/>
      <c r="F841" s="412">
        <f t="shared" si="101"/>
        <v>252.4</v>
      </c>
      <c r="G841" s="135">
        <v>7</v>
      </c>
      <c r="H841" s="135"/>
      <c r="I841" s="135"/>
      <c r="J841" s="412">
        <f t="shared" si="100"/>
        <v>7</v>
      </c>
      <c r="K841" s="567">
        <f t="shared" si="98"/>
        <v>3.6926323193247753E-3</v>
      </c>
      <c r="L841" s="413">
        <f t="shared" si="103"/>
        <v>15.809820643573058</v>
      </c>
      <c r="M841" s="414">
        <f t="shared" si="99"/>
        <v>3.4781605415860728</v>
      </c>
      <c r="N841" s="545">
        <v>6.1956581986143187</v>
      </c>
      <c r="O841" s="546">
        <v>0.68574800000000002</v>
      </c>
      <c r="P841" s="547">
        <f t="shared" si="102"/>
        <v>0.10368220041114679</v>
      </c>
    </row>
    <row r="842" spans="1:16" s="87" customFormat="1" x14ac:dyDescent="0.35">
      <c r="A842" s="25">
        <v>63</v>
      </c>
      <c r="B842" s="574" t="s">
        <v>878</v>
      </c>
      <c r="C842" s="426">
        <v>79</v>
      </c>
      <c r="D842" s="135"/>
      <c r="E842" s="135"/>
      <c r="F842" s="412">
        <f t="shared" si="101"/>
        <v>79</v>
      </c>
      <c r="G842" s="135">
        <v>1</v>
      </c>
      <c r="H842" s="135"/>
      <c r="I842" s="135"/>
      <c r="J842" s="412">
        <f t="shared" si="100"/>
        <v>1</v>
      </c>
      <c r="K842" s="567">
        <f t="shared" si="98"/>
        <v>5.2751890276068222E-4</v>
      </c>
      <c r="L842" s="413">
        <f t="shared" si="103"/>
        <v>2.2585458062247228</v>
      </c>
      <c r="M842" s="414">
        <f t="shared" si="99"/>
        <v>0.49688007736943901</v>
      </c>
      <c r="N842" s="545">
        <v>0.88509402837347406</v>
      </c>
      <c r="O842" s="546">
        <v>9.7964000000000009E-2</v>
      </c>
      <c r="P842" s="547">
        <f t="shared" si="102"/>
        <v>4.7322581164147295E-2</v>
      </c>
    </row>
    <row r="843" spans="1:16" s="87" customFormat="1" x14ac:dyDescent="0.35">
      <c r="A843" s="25">
        <v>64</v>
      </c>
      <c r="B843" s="574" t="s">
        <v>879</v>
      </c>
      <c r="C843" s="129">
        <v>549.69000000000005</v>
      </c>
      <c r="D843" s="135"/>
      <c r="E843" s="135"/>
      <c r="F843" s="412">
        <f t="shared" si="101"/>
        <v>549.69000000000005</v>
      </c>
      <c r="G843" s="135">
        <v>12</v>
      </c>
      <c r="H843" s="135"/>
      <c r="I843" s="135"/>
      <c r="J843" s="412">
        <f t="shared" si="100"/>
        <v>12</v>
      </c>
      <c r="K843" s="567">
        <f t="shared" si="98"/>
        <v>6.3302268331281867E-3</v>
      </c>
      <c r="L843" s="413">
        <f t="shared" si="103"/>
        <v>27.102549674696675</v>
      </c>
      <c r="M843" s="414">
        <f t="shared" si="99"/>
        <v>5.9625609284332688</v>
      </c>
      <c r="N843" s="545">
        <v>10.621128340481688</v>
      </c>
      <c r="O843" s="546">
        <v>1.1755679999999999</v>
      </c>
      <c r="P843" s="547">
        <f t="shared" si="102"/>
        <v>8.1612921726084933E-2</v>
      </c>
    </row>
    <row r="844" spans="1:16" s="87" customFormat="1" x14ac:dyDescent="0.35">
      <c r="A844" s="25">
        <v>65</v>
      </c>
      <c r="B844" s="574" t="s">
        <v>880</v>
      </c>
      <c r="C844" s="129">
        <v>192.1</v>
      </c>
      <c r="D844" s="135"/>
      <c r="E844" s="135"/>
      <c r="F844" s="412">
        <f t="shared" si="101"/>
        <v>192.1</v>
      </c>
      <c r="G844" s="135">
        <v>4</v>
      </c>
      <c r="H844" s="135"/>
      <c r="I844" s="135"/>
      <c r="J844" s="412">
        <f t="shared" si="100"/>
        <v>4</v>
      </c>
      <c r="K844" s="567">
        <f t="shared" si="98"/>
        <v>2.1100756110427289E-3</v>
      </c>
      <c r="L844" s="413">
        <f t="shared" si="103"/>
        <v>9.0341832248988911</v>
      </c>
      <c r="M844" s="414">
        <f t="shared" si="99"/>
        <v>1.987520309477756</v>
      </c>
      <c r="N844" s="545">
        <v>3.5403761134938962</v>
      </c>
      <c r="O844" s="546">
        <v>0.39185600000000004</v>
      </c>
      <c r="P844" s="547">
        <f t="shared" si="102"/>
        <v>7.7844537469393779E-2</v>
      </c>
    </row>
    <row r="845" spans="1:16" s="87" customFormat="1" x14ac:dyDescent="0.35">
      <c r="A845" s="25">
        <v>66</v>
      </c>
      <c r="B845" s="574" t="s">
        <v>881</v>
      </c>
      <c r="C845" s="129">
        <v>166.8</v>
      </c>
      <c r="D845" s="135"/>
      <c r="E845" s="135"/>
      <c r="F845" s="412">
        <f t="shared" si="101"/>
        <v>166.8</v>
      </c>
      <c r="G845" s="135">
        <v>4</v>
      </c>
      <c r="H845" s="135"/>
      <c r="I845" s="135"/>
      <c r="J845" s="412">
        <f t="shared" si="100"/>
        <v>4</v>
      </c>
      <c r="K845" s="567">
        <f t="shared" si="98"/>
        <v>2.1100756110427289E-3</v>
      </c>
      <c r="L845" s="413">
        <f t="shared" si="103"/>
        <v>9.0341832248988911</v>
      </c>
      <c r="M845" s="414">
        <f t="shared" si="99"/>
        <v>1.987520309477756</v>
      </c>
      <c r="N845" s="545">
        <v>3.5403761134938962</v>
      </c>
      <c r="O845" s="546">
        <v>0.39185600000000004</v>
      </c>
      <c r="P845" s="547">
        <f t="shared" si="102"/>
        <v>8.9651892373324604E-2</v>
      </c>
    </row>
    <row r="846" spans="1:16" s="87" customFormat="1" x14ac:dyDescent="0.35">
      <c r="A846" s="25">
        <v>68</v>
      </c>
      <c r="B846" s="574" t="s">
        <v>882</v>
      </c>
      <c r="C846" s="129">
        <v>4734.5</v>
      </c>
      <c r="D846" s="135"/>
      <c r="E846" s="135"/>
      <c r="F846" s="412">
        <f t="shared" si="101"/>
        <v>4734.5</v>
      </c>
      <c r="G846" s="135">
        <v>80</v>
      </c>
      <c r="H846" s="135"/>
      <c r="I846" s="135"/>
      <c r="J846" s="412">
        <f t="shared" si="100"/>
        <v>80</v>
      </c>
      <c r="K846" s="567">
        <f t="shared" ref="K846:K909" si="104">3/5687*J846</f>
        <v>4.2201512220854581E-2</v>
      </c>
      <c r="L846" s="413">
        <f t="shared" si="103"/>
        <v>180.68366449797784</v>
      </c>
      <c r="M846" s="414">
        <f t="shared" si="99"/>
        <v>39.750406189555129</v>
      </c>
      <c r="N846" s="545">
        <v>70.807522269877921</v>
      </c>
      <c r="O846" s="546">
        <v>7.8371200000000005</v>
      </c>
      <c r="P846" s="547">
        <f t="shared" si="102"/>
        <v>6.317007349401435E-2</v>
      </c>
    </row>
    <row r="847" spans="1:16" s="87" customFormat="1" x14ac:dyDescent="0.35">
      <c r="A847" s="25">
        <v>69</v>
      </c>
      <c r="B847" s="574" t="s">
        <v>883</v>
      </c>
      <c r="C847" s="129">
        <v>66.3</v>
      </c>
      <c r="D847" s="135"/>
      <c r="E847" s="135"/>
      <c r="F847" s="412">
        <f t="shared" si="101"/>
        <v>66.3</v>
      </c>
      <c r="G847" s="135">
        <v>3</v>
      </c>
      <c r="H847" s="135"/>
      <c r="I847" s="135"/>
      <c r="J847" s="412">
        <f t="shared" si="100"/>
        <v>3</v>
      </c>
      <c r="K847" s="567">
        <f t="shared" si="104"/>
        <v>1.5825567082820467E-3</v>
      </c>
      <c r="L847" s="413">
        <f t="shared" si="103"/>
        <v>6.7756374186741688</v>
      </c>
      <c r="M847" s="414">
        <f t="shared" si="99"/>
        <v>1.4906402321083172</v>
      </c>
      <c r="N847" s="545">
        <v>2.655282085120422</v>
      </c>
      <c r="O847" s="546">
        <v>0.29389199999999999</v>
      </c>
      <c r="P847" s="547">
        <f t="shared" si="102"/>
        <v>0.16916216796233649</v>
      </c>
    </row>
    <row r="848" spans="1:16" s="87" customFormat="1" x14ac:dyDescent="0.35">
      <c r="A848" s="25">
        <v>70</v>
      </c>
      <c r="B848" s="574" t="s">
        <v>884</v>
      </c>
      <c r="C848" s="129">
        <v>19.8</v>
      </c>
      <c r="D848" s="135"/>
      <c r="E848" s="135"/>
      <c r="F848" s="412">
        <f t="shared" si="101"/>
        <v>19.8</v>
      </c>
      <c r="G848" s="135">
        <v>1</v>
      </c>
      <c r="H848" s="135"/>
      <c r="I848" s="135"/>
      <c r="J848" s="412">
        <f t="shared" si="100"/>
        <v>1</v>
      </c>
      <c r="K848" s="567">
        <f t="shared" si="104"/>
        <v>5.2751890276068222E-4</v>
      </c>
      <c r="L848" s="413">
        <f t="shared" si="103"/>
        <v>2.2585458062247228</v>
      </c>
      <c r="M848" s="414">
        <f t="shared" ref="M848:M897" si="105">L848*0.22</f>
        <v>0.49688007736943901</v>
      </c>
      <c r="N848" s="545">
        <v>0.88509402837347406</v>
      </c>
      <c r="O848" s="546">
        <v>9.7964000000000009E-2</v>
      </c>
      <c r="P848" s="547">
        <f t="shared" si="102"/>
        <v>0.18881231878624424</v>
      </c>
    </row>
    <row r="849" spans="1:16" s="87" customFormat="1" x14ac:dyDescent="0.35">
      <c r="A849" s="25">
        <v>71</v>
      </c>
      <c r="B849" s="574" t="s">
        <v>885</v>
      </c>
      <c r="C849" s="129">
        <v>282.8</v>
      </c>
      <c r="D849" s="135"/>
      <c r="E849" s="135"/>
      <c r="F849" s="412">
        <f t="shared" ref="F849:F898" si="106">C849+D849+E849</f>
        <v>282.8</v>
      </c>
      <c r="G849" s="135">
        <v>9</v>
      </c>
      <c r="H849" s="135"/>
      <c r="I849" s="135"/>
      <c r="J849" s="412">
        <f t="shared" ref="J849:J897" si="107">G849+H849+I849</f>
        <v>9</v>
      </c>
      <c r="K849" s="567">
        <f t="shared" si="104"/>
        <v>4.7476701248461402E-3</v>
      </c>
      <c r="L849" s="413">
        <f t="shared" si="103"/>
        <v>20.326912256022506</v>
      </c>
      <c r="M849" s="414">
        <f t="shared" si="105"/>
        <v>4.4719206963249514</v>
      </c>
      <c r="N849" s="545">
        <v>7.9658462553612672</v>
      </c>
      <c r="O849" s="546">
        <v>0.88167600000000002</v>
      </c>
      <c r="P849" s="547">
        <f t="shared" si="102"/>
        <v>0.11897579634974796</v>
      </c>
    </row>
    <row r="850" spans="1:16" s="87" customFormat="1" x14ac:dyDescent="0.35">
      <c r="A850" s="25">
        <v>72</v>
      </c>
      <c r="B850" s="574" t="s">
        <v>886</v>
      </c>
      <c r="C850" s="129">
        <v>3266.45</v>
      </c>
      <c r="D850" s="135"/>
      <c r="E850" s="135"/>
      <c r="F850" s="412">
        <f t="shared" si="106"/>
        <v>3266.45</v>
      </c>
      <c r="G850" s="135">
        <v>60</v>
      </c>
      <c r="H850" s="135"/>
      <c r="I850" s="135"/>
      <c r="J850" s="412">
        <f t="shared" si="107"/>
        <v>60</v>
      </c>
      <c r="K850" s="567">
        <f t="shared" si="104"/>
        <v>3.1651134165640936E-2</v>
      </c>
      <c r="L850" s="413">
        <f t="shared" si="103"/>
        <v>135.51274837348339</v>
      </c>
      <c r="M850" s="414">
        <f t="shared" si="105"/>
        <v>29.812804642166345</v>
      </c>
      <c r="N850" s="545">
        <v>53.105641702408441</v>
      </c>
      <c r="O850" s="546">
        <v>5.87784</v>
      </c>
      <c r="P850" s="547">
        <f t="shared" si="102"/>
        <v>6.8670585717846039E-2</v>
      </c>
    </row>
    <row r="851" spans="1:16" s="87" customFormat="1" x14ac:dyDescent="0.35">
      <c r="A851" s="25">
        <v>73</v>
      </c>
      <c r="B851" s="574" t="s">
        <v>887</v>
      </c>
      <c r="C851" s="129">
        <v>3257.47</v>
      </c>
      <c r="D851" s="135"/>
      <c r="E851" s="135"/>
      <c r="F851" s="412">
        <f t="shared" si="106"/>
        <v>3257.47</v>
      </c>
      <c r="G851" s="135">
        <v>60</v>
      </c>
      <c r="H851" s="135"/>
      <c r="I851" s="135"/>
      <c r="J851" s="412">
        <f t="shared" si="107"/>
        <v>60</v>
      </c>
      <c r="K851" s="567">
        <f t="shared" si="104"/>
        <v>3.1651134165640936E-2</v>
      </c>
      <c r="L851" s="413">
        <f t="shared" si="103"/>
        <v>135.51274837348339</v>
      </c>
      <c r="M851" s="414">
        <f t="shared" si="105"/>
        <v>29.812804642166345</v>
      </c>
      <c r="N851" s="545">
        <v>53.105641702408441</v>
      </c>
      <c r="O851" s="546">
        <v>5.87784</v>
      </c>
      <c r="P851" s="547">
        <f t="shared" si="102"/>
        <v>6.8859892713688281E-2</v>
      </c>
    </row>
    <row r="852" spans="1:16" s="87" customFormat="1" x14ac:dyDescent="0.35">
      <c r="A852" s="25">
        <v>74</v>
      </c>
      <c r="B852" s="574" t="s">
        <v>1038</v>
      </c>
      <c r="C852" s="129">
        <v>4202.6000000000004</v>
      </c>
      <c r="D852" s="135"/>
      <c r="E852" s="135">
        <v>369.8</v>
      </c>
      <c r="F852" s="412">
        <f t="shared" si="106"/>
        <v>4572.4000000000005</v>
      </c>
      <c r="G852" s="135">
        <v>134</v>
      </c>
      <c r="H852" s="135"/>
      <c r="I852" s="135">
        <v>2</v>
      </c>
      <c r="J852" s="412">
        <f t="shared" si="107"/>
        <v>136</v>
      </c>
      <c r="K852" s="567">
        <f t="shared" si="104"/>
        <v>7.1742570775452777E-2</v>
      </c>
      <c r="L852" s="413">
        <f t="shared" si="103"/>
        <v>307.16222964656225</v>
      </c>
      <c r="M852" s="414">
        <f t="shared" si="105"/>
        <v>67.57569052224369</v>
      </c>
      <c r="N852" s="545">
        <v>120.37278785879248</v>
      </c>
      <c r="O852" s="546">
        <v>13.323103999999999</v>
      </c>
      <c r="P852" s="547">
        <f t="shared" si="102"/>
        <v>0.11119626717426262</v>
      </c>
    </row>
    <row r="853" spans="1:16" s="87" customFormat="1" x14ac:dyDescent="0.35">
      <c r="A853" s="25">
        <v>75</v>
      </c>
      <c r="B853" s="410" t="s">
        <v>1294</v>
      </c>
      <c r="C853" s="129">
        <v>427.4</v>
      </c>
      <c r="D853" s="427"/>
      <c r="E853" s="135"/>
      <c r="F853" s="412">
        <f t="shared" si="106"/>
        <v>427.4</v>
      </c>
      <c r="G853" s="135">
        <v>9</v>
      </c>
      <c r="H853" s="135"/>
      <c r="I853" s="135"/>
      <c r="J853" s="412">
        <f t="shared" si="107"/>
        <v>9</v>
      </c>
      <c r="K853" s="567">
        <f t="shared" si="104"/>
        <v>4.7476701248461402E-3</v>
      </c>
      <c r="L853" s="413">
        <f t="shared" si="103"/>
        <v>20.326912256022506</v>
      </c>
      <c r="M853" s="414">
        <f t="shared" si="105"/>
        <v>4.4719206963249514</v>
      </c>
      <c r="N853" s="545">
        <v>7.9658462553612672</v>
      </c>
      <c r="O853" s="546">
        <v>0.16167600000000001</v>
      </c>
      <c r="P853" s="547">
        <f t="shared" si="102"/>
        <v>7.7038734692814054E-2</v>
      </c>
    </row>
    <row r="854" spans="1:16" s="87" customFormat="1" x14ac:dyDescent="0.35">
      <c r="A854" s="25">
        <v>76</v>
      </c>
      <c r="B854" s="410" t="s">
        <v>1295</v>
      </c>
      <c r="C854" s="129">
        <v>954</v>
      </c>
      <c r="D854" s="135"/>
      <c r="E854" s="135"/>
      <c r="F854" s="412">
        <f t="shared" si="106"/>
        <v>954</v>
      </c>
      <c r="G854" s="135">
        <v>18</v>
      </c>
      <c r="H854" s="135"/>
      <c r="I854" s="135"/>
      <c r="J854" s="412">
        <f t="shared" si="107"/>
        <v>18</v>
      </c>
      <c r="K854" s="567">
        <f t="shared" si="104"/>
        <v>9.4953402496922804E-3</v>
      </c>
      <c r="L854" s="413">
        <f t="shared" si="103"/>
        <v>40.653824512045013</v>
      </c>
      <c r="M854" s="414">
        <f t="shared" si="105"/>
        <v>8.9438413926499027</v>
      </c>
      <c r="N854" s="545">
        <v>15.931692510722534</v>
      </c>
      <c r="O854" s="546">
        <v>0.32335200000000003</v>
      </c>
      <c r="P854" s="547">
        <f t="shared" si="102"/>
        <v>6.9027998339012006E-2</v>
      </c>
    </row>
    <row r="855" spans="1:16" s="87" customFormat="1" x14ac:dyDescent="0.35">
      <c r="A855" s="25">
        <v>77</v>
      </c>
      <c r="B855" s="410" t="s">
        <v>1296</v>
      </c>
      <c r="C855" s="129">
        <v>202.5</v>
      </c>
      <c r="D855" s="135"/>
      <c r="E855" s="135"/>
      <c r="F855" s="412">
        <f t="shared" si="106"/>
        <v>202.5</v>
      </c>
      <c r="G855" s="135">
        <v>7</v>
      </c>
      <c r="H855" s="135"/>
      <c r="I855" s="135"/>
      <c r="J855" s="412">
        <f t="shared" si="107"/>
        <v>7</v>
      </c>
      <c r="K855" s="567">
        <f t="shared" si="104"/>
        <v>3.6926323193247753E-3</v>
      </c>
      <c r="L855" s="413">
        <f t="shared" si="103"/>
        <v>15.809820643573058</v>
      </c>
      <c r="M855" s="414">
        <f t="shared" si="105"/>
        <v>3.4781605415860728</v>
      </c>
      <c r="N855" s="545">
        <v>6.1956581986143187</v>
      </c>
      <c r="O855" s="546">
        <v>0.68574800000000002</v>
      </c>
      <c r="P855" s="547">
        <f t="shared" si="102"/>
        <v>0.12923154263591827</v>
      </c>
    </row>
    <row r="856" spans="1:16" s="87" customFormat="1" x14ac:dyDescent="0.35">
      <c r="A856" s="25">
        <v>78</v>
      </c>
      <c r="B856" s="410" t="s">
        <v>1297</v>
      </c>
      <c r="C856" s="129">
        <v>308.2</v>
      </c>
      <c r="D856" s="135"/>
      <c r="E856" s="135"/>
      <c r="F856" s="412">
        <f t="shared" si="106"/>
        <v>308.2</v>
      </c>
      <c r="G856" s="135">
        <v>8</v>
      </c>
      <c r="H856" s="135"/>
      <c r="I856" s="135"/>
      <c r="J856" s="412">
        <f t="shared" si="107"/>
        <v>8</v>
      </c>
      <c r="K856" s="567">
        <f t="shared" si="104"/>
        <v>4.2201512220854578E-3</v>
      </c>
      <c r="L856" s="413">
        <f t="shared" si="103"/>
        <v>18.068366449797782</v>
      </c>
      <c r="M856" s="414">
        <f t="shared" si="105"/>
        <v>3.9750406189555121</v>
      </c>
      <c r="N856" s="545">
        <v>7.0807522269877925</v>
      </c>
      <c r="O856" s="546">
        <v>0.78371200000000008</v>
      </c>
      <c r="P856" s="547">
        <f t="shared" si="102"/>
        <v>9.704046494400094E-2</v>
      </c>
    </row>
    <row r="857" spans="1:16" s="87" customFormat="1" x14ac:dyDescent="0.35">
      <c r="A857" s="25">
        <v>79</v>
      </c>
      <c r="B857" s="410" t="s">
        <v>1298</v>
      </c>
      <c r="C857" s="129">
        <v>44.1</v>
      </c>
      <c r="D857" s="135"/>
      <c r="E857" s="135"/>
      <c r="F857" s="412">
        <f t="shared" si="106"/>
        <v>44.1</v>
      </c>
      <c r="G857" s="135">
        <v>2</v>
      </c>
      <c r="H857" s="135"/>
      <c r="I857" s="135"/>
      <c r="J857" s="412">
        <f t="shared" si="107"/>
        <v>2</v>
      </c>
      <c r="K857" s="567">
        <f t="shared" si="104"/>
        <v>1.0550378055213644E-3</v>
      </c>
      <c r="L857" s="413">
        <f t="shared" si="103"/>
        <v>4.5170916124494456</v>
      </c>
      <c r="M857" s="414">
        <f t="shared" si="105"/>
        <v>0.99376015473887802</v>
      </c>
      <c r="N857" s="545">
        <v>1.7701880567469481</v>
      </c>
      <c r="O857" s="546">
        <v>0.19592800000000002</v>
      </c>
      <c r="P857" s="547">
        <f t="shared" si="102"/>
        <v>0.16954575564479074</v>
      </c>
    </row>
    <row r="858" spans="1:16" s="87" customFormat="1" x14ac:dyDescent="0.35">
      <c r="A858" s="25">
        <v>80</v>
      </c>
      <c r="B858" s="410" t="s">
        <v>1299</v>
      </c>
      <c r="C858" s="129">
        <v>236.79</v>
      </c>
      <c r="D858" s="135"/>
      <c r="E858" s="135"/>
      <c r="F858" s="412">
        <f t="shared" si="106"/>
        <v>236.79</v>
      </c>
      <c r="G858" s="135">
        <v>5</v>
      </c>
      <c r="H858" s="135"/>
      <c r="I858" s="135"/>
      <c r="J858" s="412">
        <f t="shared" si="107"/>
        <v>5</v>
      </c>
      <c r="K858" s="567">
        <f t="shared" si="104"/>
        <v>2.6375945138034113E-3</v>
      </c>
      <c r="L858" s="413">
        <f t="shared" si="103"/>
        <v>11.292729031123615</v>
      </c>
      <c r="M858" s="414">
        <f t="shared" si="105"/>
        <v>2.4844003868471956</v>
      </c>
      <c r="N858" s="545">
        <v>4.4254701418673701</v>
      </c>
      <c r="O858" s="546">
        <v>0.48982000000000003</v>
      </c>
      <c r="P858" s="547">
        <f t="shared" si="102"/>
        <v>7.8940916254226029E-2</v>
      </c>
    </row>
    <row r="859" spans="1:16" s="87" customFormat="1" x14ac:dyDescent="0.35">
      <c r="A859" s="25">
        <v>81</v>
      </c>
      <c r="B859" s="410" t="s">
        <v>1300</v>
      </c>
      <c r="C859" s="129">
        <v>571.4</v>
      </c>
      <c r="D859" s="135"/>
      <c r="E859" s="135"/>
      <c r="F859" s="412">
        <f t="shared" si="106"/>
        <v>571.4</v>
      </c>
      <c r="G859" s="135">
        <v>16</v>
      </c>
      <c r="H859" s="135"/>
      <c r="I859" s="135"/>
      <c r="J859" s="412">
        <f t="shared" si="107"/>
        <v>16</v>
      </c>
      <c r="K859" s="567">
        <f t="shared" si="104"/>
        <v>8.4403024441709155E-3</v>
      </c>
      <c r="L859" s="413">
        <f t="shared" si="103"/>
        <v>36.136732899595565</v>
      </c>
      <c r="M859" s="414">
        <f t="shared" si="105"/>
        <v>7.9500812379110242</v>
      </c>
      <c r="N859" s="545">
        <v>14.161504453975585</v>
      </c>
      <c r="O859" s="546">
        <v>1.5674240000000002</v>
      </c>
      <c r="P859" s="547">
        <f t="shared" si="102"/>
        <v>0.10468278367427752</v>
      </c>
    </row>
    <row r="860" spans="1:16" s="87" customFormat="1" x14ac:dyDescent="0.35">
      <c r="A860" s="25">
        <v>82</v>
      </c>
      <c r="B860" s="410" t="s">
        <v>1301</v>
      </c>
      <c r="C860" s="129">
        <v>654.29999999999995</v>
      </c>
      <c r="D860" s="135"/>
      <c r="E860" s="135"/>
      <c r="F860" s="412">
        <f t="shared" si="106"/>
        <v>654.29999999999995</v>
      </c>
      <c r="G860" s="135">
        <v>13</v>
      </c>
      <c r="H860" s="135"/>
      <c r="I860" s="135"/>
      <c r="J860" s="412">
        <f t="shared" si="107"/>
        <v>13</v>
      </c>
      <c r="K860" s="567">
        <f t="shared" si="104"/>
        <v>6.8577457358888691E-3</v>
      </c>
      <c r="L860" s="413">
        <f t="shared" si="103"/>
        <v>29.361095480921396</v>
      </c>
      <c r="M860" s="414">
        <f t="shared" si="105"/>
        <v>6.4594410058027067</v>
      </c>
      <c r="N860" s="545">
        <v>11.506222368855163</v>
      </c>
      <c r="O860" s="546">
        <v>1.2735319999999999</v>
      </c>
      <c r="P860" s="547">
        <f t="shared" si="102"/>
        <v>7.4278298724712324E-2</v>
      </c>
    </row>
    <row r="861" spans="1:16" s="87" customFormat="1" x14ac:dyDescent="0.35">
      <c r="A861" s="25">
        <v>83</v>
      </c>
      <c r="B861" s="410" t="s">
        <v>1302</v>
      </c>
      <c r="C861" s="129">
        <v>559.79999999999995</v>
      </c>
      <c r="D861" s="135"/>
      <c r="E861" s="135"/>
      <c r="F861" s="412">
        <f t="shared" si="106"/>
        <v>559.79999999999995</v>
      </c>
      <c r="G861" s="135">
        <v>14</v>
      </c>
      <c r="H861" s="135"/>
      <c r="I861" s="135"/>
      <c r="J861" s="412">
        <f t="shared" si="107"/>
        <v>14</v>
      </c>
      <c r="K861" s="567">
        <f t="shared" si="104"/>
        <v>7.3852646386495507E-3</v>
      </c>
      <c r="L861" s="413">
        <f t="shared" si="103"/>
        <v>31.619641287146116</v>
      </c>
      <c r="M861" s="414">
        <f t="shared" si="105"/>
        <v>6.9563210831721456</v>
      </c>
      <c r="N861" s="545">
        <v>12.391316397228637</v>
      </c>
      <c r="O861" s="546">
        <v>1.371496</v>
      </c>
      <c r="P861" s="547">
        <f t="shared" si="102"/>
        <v>9.3495489045278504E-2</v>
      </c>
    </row>
    <row r="862" spans="1:16" s="87" customFormat="1" x14ac:dyDescent="0.35">
      <c r="A862" s="25">
        <v>84</v>
      </c>
      <c r="B862" s="410" t="s">
        <v>1303</v>
      </c>
      <c r="C862" s="129">
        <v>629.1</v>
      </c>
      <c r="D862" s="135"/>
      <c r="E862" s="135">
        <v>51.9</v>
      </c>
      <c r="F862" s="412">
        <f t="shared" si="106"/>
        <v>681</v>
      </c>
      <c r="G862" s="135">
        <v>15</v>
      </c>
      <c r="H862" s="135"/>
      <c r="I862" s="135">
        <v>2</v>
      </c>
      <c r="J862" s="412">
        <f t="shared" si="107"/>
        <v>17</v>
      </c>
      <c r="K862" s="567">
        <f t="shared" si="104"/>
        <v>8.9678213469315971E-3</v>
      </c>
      <c r="L862" s="413">
        <f t="shared" si="103"/>
        <v>38.395278705820282</v>
      </c>
      <c r="M862" s="414">
        <f t="shared" si="105"/>
        <v>8.4469613152804612</v>
      </c>
      <c r="N862" s="545">
        <v>15.04659848234906</v>
      </c>
      <c r="O862" s="546">
        <v>1.6653879999999999</v>
      </c>
      <c r="P862" s="547">
        <f t="shared" si="102"/>
        <v>9.3324855364830844E-2</v>
      </c>
    </row>
    <row r="863" spans="1:16" s="87" customFormat="1" x14ac:dyDescent="0.35">
      <c r="A863" s="25">
        <v>85</v>
      </c>
      <c r="B863" s="410" t="s">
        <v>1304</v>
      </c>
      <c r="C863" s="129">
        <v>373.3</v>
      </c>
      <c r="D863" s="135"/>
      <c r="E863" s="135"/>
      <c r="F863" s="412">
        <f t="shared" si="106"/>
        <v>373.3</v>
      </c>
      <c r="G863" s="135">
        <v>8</v>
      </c>
      <c r="H863" s="135"/>
      <c r="I863" s="135"/>
      <c r="J863" s="412">
        <f t="shared" si="107"/>
        <v>8</v>
      </c>
      <c r="K863" s="567">
        <f t="shared" si="104"/>
        <v>4.2201512220854578E-3</v>
      </c>
      <c r="L863" s="413">
        <f t="shared" si="103"/>
        <v>18.068366449797782</v>
      </c>
      <c r="M863" s="414">
        <f t="shared" si="105"/>
        <v>3.9750406189555121</v>
      </c>
      <c r="N863" s="545">
        <v>7.0807522269877925</v>
      </c>
      <c r="O863" s="546">
        <v>0.78371200000000008</v>
      </c>
      <c r="P863" s="547">
        <f t="shared" si="102"/>
        <v>8.0117522892421883E-2</v>
      </c>
    </row>
    <row r="864" spans="1:16" s="87" customFormat="1" x14ac:dyDescent="0.35">
      <c r="A864" s="25">
        <v>86</v>
      </c>
      <c r="B864" s="410" t="s">
        <v>1305</v>
      </c>
      <c r="C864" s="129">
        <v>395.4</v>
      </c>
      <c r="D864" s="135"/>
      <c r="E864" s="135"/>
      <c r="F864" s="412">
        <f t="shared" si="106"/>
        <v>395.4</v>
      </c>
      <c r="G864" s="135">
        <v>11</v>
      </c>
      <c r="H864" s="135"/>
      <c r="I864" s="135"/>
      <c r="J864" s="412">
        <f t="shared" si="107"/>
        <v>11</v>
      </c>
      <c r="K864" s="567">
        <f t="shared" si="104"/>
        <v>5.8027079303675042E-3</v>
      </c>
      <c r="L864" s="413">
        <f t="shared" si="103"/>
        <v>24.844003868471951</v>
      </c>
      <c r="M864" s="414">
        <f t="shared" si="105"/>
        <v>5.4656808510638291</v>
      </c>
      <c r="N864" s="545">
        <v>9.7360343121082149</v>
      </c>
      <c r="O864" s="546">
        <v>1.077604</v>
      </c>
      <c r="P864" s="547">
        <f t="shared" si="102"/>
        <v>0.10400435769257461</v>
      </c>
    </row>
    <row r="865" spans="1:16" s="87" customFormat="1" x14ac:dyDescent="0.35">
      <c r="A865" s="25">
        <v>87</v>
      </c>
      <c r="B865" s="410" t="s">
        <v>1306</v>
      </c>
      <c r="C865" s="129">
        <v>359.5</v>
      </c>
      <c r="D865" s="135"/>
      <c r="E865" s="135"/>
      <c r="F865" s="412">
        <f t="shared" si="106"/>
        <v>359.5</v>
      </c>
      <c r="G865" s="135">
        <v>12</v>
      </c>
      <c r="H865" s="135"/>
      <c r="I865" s="135"/>
      <c r="J865" s="412">
        <f t="shared" si="107"/>
        <v>12</v>
      </c>
      <c r="K865" s="567">
        <f t="shared" si="104"/>
        <v>6.3302268331281867E-3</v>
      </c>
      <c r="L865" s="413">
        <f t="shared" si="103"/>
        <v>27.102549674696675</v>
      </c>
      <c r="M865" s="414">
        <f t="shared" si="105"/>
        <v>5.9625609284332688</v>
      </c>
      <c r="N865" s="545">
        <v>10.621128340481688</v>
      </c>
      <c r="O865" s="546">
        <v>1.1755679999999999</v>
      </c>
      <c r="P865" s="547">
        <f t="shared" si="102"/>
        <v>0.12478944907819647</v>
      </c>
    </row>
    <row r="866" spans="1:16" s="87" customFormat="1" x14ac:dyDescent="0.35">
      <c r="A866" s="25">
        <v>88</v>
      </c>
      <c r="B866" s="410" t="s">
        <v>1307</v>
      </c>
      <c r="C866" s="129">
        <v>477</v>
      </c>
      <c r="D866" s="135"/>
      <c r="E866" s="135">
        <v>104.7</v>
      </c>
      <c r="F866" s="412">
        <f t="shared" si="106"/>
        <v>581.70000000000005</v>
      </c>
      <c r="G866" s="135">
        <v>13</v>
      </c>
      <c r="H866" s="135"/>
      <c r="I866" s="135">
        <v>3</v>
      </c>
      <c r="J866" s="412">
        <f t="shared" si="107"/>
        <v>16</v>
      </c>
      <c r="K866" s="567">
        <f t="shared" si="104"/>
        <v>8.4403024441709155E-3</v>
      </c>
      <c r="L866" s="413">
        <f t="shared" si="103"/>
        <v>36.136732899595565</v>
      </c>
      <c r="M866" s="414">
        <f t="shared" si="105"/>
        <v>7.9500812379110242</v>
      </c>
      <c r="N866" s="545">
        <v>14.161504453975585</v>
      </c>
      <c r="O866" s="546">
        <v>1.5674240000000002</v>
      </c>
      <c r="P866" s="547">
        <f t="shared" si="102"/>
        <v>0.10282919475929547</v>
      </c>
    </row>
    <row r="867" spans="1:16" s="87" customFormat="1" x14ac:dyDescent="0.35">
      <c r="A867" s="25">
        <v>89</v>
      </c>
      <c r="B867" s="410" t="s">
        <v>1308</v>
      </c>
      <c r="C867" s="129">
        <v>397</v>
      </c>
      <c r="D867" s="135"/>
      <c r="E867" s="135"/>
      <c r="F867" s="412">
        <f t="shared" si="106"/>
        <v>397</v>
      </c>
      <c r="G867" s="135">
        <v>9</v>
      </c>
      <c r="H867" s="135"/>
      <c r="I867" s="135"/>
      <c r="J867" s="412">
        <f t="shared" si="107"/>
        <v>9</v>
      </c>
      <c r="K867" s="567">
        <f t="shared" si="104"/>
        <v>4.7476701248461402E-3</v>
      </c>
      <c r="L867" s="413">
        <f t="shared" si="103"/>
        <v>20.326912256022506</v>
      </c>
      <c r="M867" s="414">
        <f t="shared" si="105"/>
        <v>4.4719206963249514</v>
      </c>
      <c r="N867" s="545">
        <v>7.9658462553612672</v>
      </c>
      <c r="O867" s="546">
        <v>0.88167600000000002</v>
      </c>
      <c r="P867" s="547">
        <f t="shared" si="102"/>
        <v>8.4751524452666802E-2</v>
      </c>
    </row>
    <row r="868" spans="1:16" s="87" customFormat="1" x14ac:dyDescent="0.35">
      <c r="A868" s="25">
        <v>90</v>
      </c>
      <c r="B868" s="410" t="s">
        <v>1309</v>
      </c>
      <c r="C868" s="129">
        <v>271.5</v>
      </c>
      <c r="D868" s="135"/>
      <c r="E868" s="135"/>
      <c r="F868" s="412">
        <f t="shared" si="106"/>
        <v>271.5</v>
      </c>
      <c r="G868" s="135">
        <v>5</v>
      </c>
      <c r="H868" s="135"/>
      <c r="I868" s="135"/>
      <c r="J868" s="412">
        <f t="shared" si="107"/>
        <v>5</v>
      </c>
      <c r="K868" s="567">
        <f t="shared" si="104"/>
        <v>2.6375945138034113E-3</v>
      </c>
      <c r="L868" s="413">
        <f t="shared" si="103"/>
        <v>11.292729031123615</v>
      </c>
      <c r="M868" s="414">
        <f t="shared" si="105"/>
        <v>2.4844003868471956</v>
      </c>
      <c r="N868" s="545">
        <v>4.4254701418673701</v>
      </c>
      <c r="O868" s="546">
        <v>0.48982000000000003</v>
      </c>
      <c r="P868" s="547">
        <f t="shared" si="102"/>
        <v>6.8848690828133274E-2</v>
      </c>
    </row>
    <row r="869" spans="1:16" s="87" customFormat="1" x14ac:dyDescent="0.35">
      <c r="A869" s="25">
        <v>91</v>
      </c>
      <c r="B869" s="410" t="s">
        <v>1310</v>
      </c>
      <c r="C869" s="129">
        <v>258.60000000000002</v>
      </c>
      <c r="D869" s="135"/>
      <c r="E869" s="135"/>
      <c r="F869" s="412">
        <f t="shared" si="106"/>
        <v>258.60000000000002</v>
      </c>
      <c r="G869" s="135">
        <v>7</v>
      </c>
      <c r="H869" s="135"/>
      <c r="I869" s="135"/>
      <c r="J869" s="412">
        <f t="shared" si="107"/>
        <v>7</v>
      </c>
      <c r="K869" s="567">
        <f t="shared" si="104"/>
        <v>3.6926323193247753E-3</v>
      </c>
      <c r="L869" s="413">
        <f t="shared" si="103"/>
        <v>15.809820643573058</v>
      </c>
      <c r="M869" s="414">
        <f t="shared" si="105"/>
        <v>3.4781605415860728</v>
      </c>
      <c r="N869" s="545">
        <v>6.1956581986143187</v>
      </c>
      <c r="O869" s="546">
        <v>0.68574800000000002</v>
      </c>
      <c r="P869" s="547">
        <f t="shared" si="102"/>
        <v>0.10119639359541163</v>
      </c>
    </row>
    <row r="870" spans="1:16" s="87" customFormat="1" x14ac:dyDescent="0.35">
      <c r="A870" s="25">
        <v>92</v>
      </c>
      <c r="B870" s="410" t="s">
        <v>1311</v>
      </c>
      <c r="C870" s="129">
        <v>737.4</v>
      </c>
      <c r="D870" s="135"/>
      <c r="E870" s="135"/>
      <c r="F870" s="412">
        <f t="shared" si="106"/>
        <v>737.4</v>
      </c>
      <c r="G870" s="135">
        <v>20</v>
      </c>
      <c r="H870" s="135"/>
      <c r="I870" s="135"/>
      <c r="J870" s="412">
        <f t="shared" si="107"/>
        <v>20</v>
      </c>
      <c r="K870" s="567">
        <f t="shared" si="104"/>
        <v>1.0550378055213645E-2</v>
      </c>
      <c r="L870" s="413">
        <f t="shared" si="103"/>
        <v>45.170916124494461</v>
      </c>
      <c r="M870" s="414">
        <f t="shared" si="105"/>
        <v>9.9376015473887822</v>
      </c>
      <c r="N870" s="545">
        <v>17.70188056746948</v>
      </c>
      <c r="O870" s="546">
        <v>1.9592800000000001</v>
      </c>
      <c r="P870" s="547">
        <f t="shared" si="102"/>
        <v>0.10139636322125405</v>
      </c>
    </row>
    <row r="871" spans="1:16" s="87" customFormat="1" x14ac:dyDescent="0.35">
      <c r="A871" s="25">
        <v>93</v>
      </c>
      <c r="B871" s="410" t="s">
        <v>1312</v>
      </c>
      <c r="C871" s="129">
        <v>473.4</v>
      </c>
      <c r="D871" s="135"/>
      <c r="E871" s="135"/>
      <c r="F871" s="412">
        <f t="shared" si="106"/>
        <v>473.4</v>
      </c>
      <c r="G871" s="135">
        <v>9</v>
      </c>
      <c r="H871" s="135"/>
      <c r="I871" s="135"/>
      <c r="J871" s="412">
        <f t="shared" si="107"/>
        <v>9</v>
      </c>
      <c r="K871" s="567">
        <f t="shared" si="104"/>
        <v>4.7476701248461402E-3</v>
      </c>
      <c r="L871" s="413">
        <f t="shared" si="103"/>
        <v>20.326912256022506</v>
      </c>
      <c r="M871" s="414">
        <f t="shared" si="105"/>
        <v>4.4719206963249514</v>
      </c>
      <c r="N871" s="545">
        <v>7.9658462553612672</v>
      </c>
      <c r="O871" s="546">
        <v>0.88167600000000002</v>
      </c>
      <c r="P871" s="547">
        <f t="shared" si="102"/>
        <v>7.1073838630563421E-2</v>
      </c>
    </row>
    <row r="872" spans="1:16" s="87" customFormat="1" x14ac:dyDescent="0.35">
      <c r="A872" s="25">
        <v>94</v>
      </c>
      <c r="B872" s="410" t="s">
        <v>1313</v>
      </c>
      <c r="C872" s="129">
        <v>320.60000000000002</v>
      </c>
      <c r="D872" s="135"/>
      <c r="E872" s="135"/>
      <c r="F872" s="412">
        <f t="shared" si="106"/>
        <v>320.60000000000002</v>
      </c>
      <c r="G872" s="135">
        <v>8</v>
      </c>
      <c r="H872" s="135"/>
      <c r="I872" s="135"/>
      <c r="J872" s="412">
        <f t="shared" si="107"/>
        <v>8</v>
      </c>
      <c r="K872" s="567">
        <f t="shared" si="104"/>
        <v>4.2201512220854578E-3</v>
      </c>
      <c r="L872" s="413">
        <f t="shared" si="103"/>
        <v>18.068366449797782</v>
      </c>
      <c r="M872" s="414">
        <f t="shared" si="105"/>
        <v>3.9750406189555121</v>
      </c>
      <c r="N872" s="545">
        <v>7.0807522269877925</v>
      </c>
      <c r="O872" s="546">
        <v>0.78371200000000008</v>
      </c>
      <c r="P872" s="547">
        <f t="shared" si="102"/>
        <v>9.3287184328574815E-2</v>
      </c>
    </row>
    <row r="873" spans="1:16" s="87" customFormat="1" x14ac:dyDescent="0.35">
      <c r="A873" s="25">
        <v>95</v>
      </c>
      <c r="B873" s="410" t="s">
        <v>1314</v>
      </c>
      <c r="C873" s="129">
        <v>963.8</v>
      </c>
      <c r="D873" s="135"/>
      <c r="E873" s="135"/>
      <c r="F873" s="412">
        <f t="shared" si="106"/>
        <v>963.8</v>
      </c>
      <c r="G873" s="135">
        <v>22</v>
      </c>
      <c r="H873" s="135"/>
      <c r="I873" s="135"/>
      <c r="J873" s="412">
        <f t="shared" si="107"/>
        <v>22</v>
      </c>
      <c r="K873" s="567">
        <f t="shared" si="104"/>
        <v>1.1605415860735008E-2</v>
      </c>
      <c r="L873" s="413">
        <f t="shared" si="103"/>
        <v>49.688007736943902</v>
      </c>
      <c r="M873" s="414">
        <f t="shared" si="105"/>
        <v>10.931361702127658</v>
      </c>
      <c r="N873" s="545">
        <v>19.47206862421643</v>
      </c>
      <c r="O873" s="546">
        <v>2.155208</v>
      </c>
      <c r="P873" s="547">
        <f t="shared" si="102"/>
        <v>8.5335802099282015E-2</v>
      </c>
    </row>
    <row r="874" spans="1:16" s="87" customFormat="1" x14ac:dyDescent="0.35">
      <c r="A874" s="25">
        <v>96</v>
      </c>
      <c r="B874" s="410" t="s">
        <v>1315</v>
      </c>
      <c r="C874" s="129">
        <v>143.69999999999999</v>
      </c>
      <c r="D874" s="135"/>
      <c r="E874" s="135"/>
      <c r="F874" s="412">
        <f t="shared" si="106"/>
        <v>143.69999999999999</v>
      </c>
      <c r="G874" s="135">
        <v>3</v>
      </c>
      <c r="H874" s="135"/>
      <c r="I874" s="135"/>
      <c r="J874" s="412">
        <f t="shared" si="107"/>
        <v>3</v>
      </c>
      <c r="K874" s="567">
        <f t="shared" si="104"/>
        <v>1.5825567082820467E-3</v>
      </c>
      <c r="L874" s="413">
        <f t="shared" si="103"/>
        <v>6.7756374186741688</v>
      </c>
      <c r="M874" s="414">
        <f t="shared" si="105"/>
        <v>1.4906402321083172</v>
      </c>
      <c r="N874" s="545">
        <v>2.655282085120422</v>
      </c>
      <c r="O874" s="546">
        <v>0.29389199999999999</v>
      </c>
      <c r="P874" s="547">
        <f t="shared" ref="P874:P936" si="108">(L874+M874+N874+O874)/F874</f>
        <v>7.804768083439742E-2</v>
      </c>
    </row>
    <row r="875" spans="1:16" s="87" customFormat="1" x14ac:dyDescent="0.35">
      <c r="A875" s="25">
        <v>97</v>
      </c>
      <c r="B875" s="410" t="s">
        <v>1316</v>
      </c>
      <c r="C875" s="129">
        <v>136.80000000000001</v>
      </c>
      <c r="D875" s="135"/>
      <c r="E875" s="135"/>
      <c r="F875" s="412">
        <f t="shared" si="106"/>
        <v>136.80000000000001</v>
      </c>
      <c r="G875" s="135">
        <v>3</v>
      </c>
      <c r="H875" s="135"/>
      <c r="I875" s="135"/>
      <c r="J875" s="412">
        <f t="shared" si="107"/>
        <v>3</v>
      </c>
      <c r="K875" s="567">
        <f t="shared" si="104"/>
        <v>1.5825567082820467E-3</v>
      </c>
      <c r="L875" s="413">
        <f t="shared" si="103"/>
        <v>6.7756374186741688</v>
      </c>
      <c r="M875" s="414">
        <f t="shared" si="105"/>
        <v>1.4906402321083172</v>
      </c>
      <c r="N875" s="545">
        <v>2.655282085120422</v>
      </c>
      <c r="O875" s="546">
        <v>0.29389199999999999</v>
      </c>
      <c r="P875" s="547">
        <f t="shared" si="108"/>
        <v>8.1984296315079738E-2</v>
      </c>
    </row>
    <row r="876" spans="1:16" s="87" customFormat="1" x14ac:dyDescent="0.35">
      <c r="A876" s="25">
        <v>98</v>
      </c>
      <c r="B876" s="410" t="s">
        <v>1317</v>
      </c>
      <c r="C876" s="129">
        <v>128.1</v>
      </c>
      <c r="D876" s="135"/>
      <c r="E876" s="135"/>
      <c r="F876" s="412">
        <f t="shared" si="106"/>
        <v>128.1</v>
      </c>
      <c r="G876" s="135">
        <v>3</v>
      </c>
      <c r="H876" s="135"/>
      <c r="I876" s="135"/>
      <c r="J876" s="412">
        <f t="shared" si="107"/>
        <v>3</v>
      </c>
      <c r="K876" s="567">
        <f t="shared" si="104"/>
        <v>1.5825567082820467E-3</v>
      </c>
      <c r="L876" s="413">
        <f t="shared" si="103"/>
        <v>6.7756374186741688</v>
      </c>
      <c r="M876" s="414">
        <f t="shared" si="105"/>
        <v>1.4906402321083172</v>
      </c>
      <c r="N876" s="545">
        <v>2.655282085120422</v>
      </c>
      <c r="O876" s="546">
        <v>0.29389199999999999</v>
      </c>
      <c r="P876" s="547">
        <f t="shared" si="108"/>
        <v>8.7552316439523103E-2</v>
      </c>
    </row>
    <row r="877" spans="1:16" s="87" customFormat="1" x14ac:dyDescent="0.35">
      <c r="A877" s="25">
        <v>99</v>
      </c>
      <c r="B877" s="410" t="s">
        <v>1318</v>
      </c>
      <c r="C877" s="129">
        <v>237.6</v>
      </c>
      <c r="D877" s="135"/>
      <c r="E877" s="135"/>
      <c r="F877" s="412">
        <f t="shared" si="106"/>
        <v>237.6</v>
      </c>
      <c r="G877" s="135">
        <v>6</v>
      </c>
      <c r="H877" s="135"/>
      <c r="I877" s="135"/>
      <c r="J877" s="412">
        <f t="shared" si="107"/>
        <v>6</v>
      </c>
      <c r="K877" s="567">
        <f t="shared" si="104"/>
        <v>3.1651134165640933E-3</v>
      </c>
      <c r="L877" s="413">
        <f t="shared" si="103"/>
        <v>13.551274837348338</v>
      </c>
      <c r="M877" s="414">
        <f t="shared" si="105"/>
        <v>2.9812804642166344</v>
      </c>
      <c r="N877" s="545">
        <v>5.3105641702408439</v>
      </c>
      <c r="O877" s="546">
        <v>0.58778399999999997</v>
      </c>
      <c r="P877" s="547">
        <f t="shared" si="108"/>
        <v>9.4406159393122122E-2</v>
      </c>
    </row>
    <row r="878" spans="1:16" s="87" customFormat="1" x14ac:dyDescent="0.35">
      <c r="A878" s="25">
        <v>101</v>
      </c>
      <c r="B878" s="410" t="s">
        <v>1319</v>
      </c>
      <c r="C878" s="129">
        <v>348.62</v>
      </c>
      <c r="D878" s="135"/>
      <c r="E878" s="135"/>
      <c r="F878" s="412">
        <f t="shared" si="106"/>
        <v>348.62</v>
      </c>
      <c r="G878" s="135">
        <v>8</v>
      </c>
      <c r="H878" s="135"/>
      <c r="I878" s="135"/>
      <c r="J878" s="412">
        <f t="shared" si="107"/>
        <v>8</v>
      </c>
      <c r="K878" s="567">
        <f t="shared" si="104"/>
        <v>4.2201512220854578E-3</v>
      </c>
      <c r="L878" s="413">
        <f t="shared" si="103"/>
        <v>18.068366449797782</v>
      </c>
      <c r="M878" s="414">
        <f t="shared" si="105"/>
        <v>3.9750406189555121</v>
      </c>
      <c r="N878" s="545">
        <v>7.0807522269877925</v>
      </c>
      <c r="O878" s="546">
        <v>0.78371200000000008</v>
      </c>
      <c r="P878" s="547">
        <f t="shared" si="108"/>
        <v>8.5789315861801066E-2</v>
      </c>
    </row>
    <row r="879" spans="1:16" s="87" customFormat="1" x14ac:dyDescent="0.35">
      <c r="A879" s="25">
        <v>102</v>
      </c>
      <c r="B879" s="410" t="s">
        <v>1320</v>
      </c>
      <c r="C879" s="129">
        <v>360.12</v>
      </c>
      <c r="D879" s="135"/>
      <c r="E879" s="135"/>
      <c r="F879" s="412">
        <f t="shared" si="106"/>
        <v>360.12</v>
      </c>
      <c r="G879" s="135">
        <v>8</v>
      </c>
      <c r="H879" s="135"/>
      <c r="I879" s="135"/>
      <c r="J879" s="412">
        <f t="shared" si="107"/>
        <v>8</v>
      </c>
      <c r="K879" s="567">
        <f t="shared" si="104"/>
        <v>4.2201512220854578E-3</v>
      </c>
      <c r="L879" s="413">
        <f t="shared" si="103"/>
        <v>18.068366449797782</v>
      </c>
      <c r="M879" s="414">
        <f t="shared" si="105"/>
        <v>3.9750406189555121</v>
      </c>
      <c r="N879" s="545">
        <v>7.0807522269877925</v>
      </c>
      <c r="O879" s="546">
        <v>0.78371200000000008</v>
      </c>
      <c r="P879" s="547">
        <f t="shared" si="108"/>
        <v>8.3049737020274045E-2</v>
      </c>
    </row>
    <row r="880" spans="1:16" s="87" customFormat="1" x14ac:dyDescent="0.35">
      <c r="A880" s="25">
        <v>103</v>
      </c>
      <c r="B880" s="410" t="s">
        <v>1321</v>
      </c>
      <c r="C880" s="129">
        <v>301.69</v>
      </c>
      <c r="D880" s="135"/>
      <c r="E880" s="135"/>
      <c r="F880" s="412">
        <f t="shared" si="106"/>
        <v>301.69</v>
      </c>
      <c r="G880" s="135">
        <v>9</v>
      </c>
      <c r="H880" s="135"/>
      <c r="I880" s="135"/>
      <c r="J880" s="412">
        <f t="shared" si="107"/>
        <v>9</v>
      </c>
      <c r="K880" s="567">
        <f t="shared" si="104"/>
        <v>4.7476701248461402E-3</v>
      </c>
      <c r="L880" s="413">
        <f t="shared" si="103"/>
        <v>20.326912256022506</v>
      </c>
      <c r="M880" s="414">
        <f t="shared" si="105"/>
        <v>4.4719206963249514</v>
      </c>
      <c r="N880" s="545">
        <v>7.9658462553612672</v>
      </c>
      <c r="O880" s="546">
        <v>0.88167600000000002</v>
      </c>
      <c r="P880" s="547">
        <f t="shared" si="108"/>
        <v>0.11152625280158017</v>
      </c>
    </row>
    <row r="881" spans="1:16" s="87" customFormat="1" x14ac:dyDescent="0.35">
      <c r="A881" s="25">
        <v>104</v>
      </c>
      <c r="B881" s="410" t="s">
        <v>1322</v>
      </c>
      <c r="C881" s="129">
        <v>136.1</v>
      </c>
      <c r="D881" s="135"/>
      <c r="E881" s="135"/>
      <c r="F881" s="412">
        <f t="shared" si="106"/>
        <v>136.1</v>
      </c>
      <c r="G881" s="135">
        <v>6</v>
      </c>
      <c r="H881" s="135"/>
      <c r="I881" s="135"/>
      <c r="J881" s="412">
        <f t="shared" si="107"/>
        <v>6</v>
      </c>
      <c r="K881" s="567">
        <f t="shared" si="104"/>
        <v>3.1651134165640933E-3</v>
      </c>
      <c r="L881" s="413">
        <f t="shared" si="103"/>
        <v>13.551274837348338</v>
      </c>
      <c r="M881" s="414">
        <f t="shared" si="105"/>
        <v>2.9812804642166344</v>
      </c>
      <c r="N881" s="545">
        <v>5.3105641702408439</v>
      </c>
      <c r="O881" s="546">
        <v>0.58778399999999997</v>
      </c>
      <c r="P881" s="547">
        <f t="shared" si="108"/>
        <v>0.16481192852171797</v>
      </c>
    </row>
    <row r="882" spans="1:16" s="87" customFormat="1" x14ac:dyDescent="0.35">
      <c r="A882" s="25">
        <v>105</v>
      </c>
      <c r="B882" s="410" t="s">
        <v>1323</v>
      </c>
      <c r="C882" s="129">
        <v>113.9</v>
      </c>
      <c r="D882" s="135"/>
      <c r="E882" s="135"/>
      <c r="F882" s="412">
        <f t="shared" si="106"/>
        <v>113.9</v>
      </c>
      <c r="G882" s="135">
        <v>7</v>
      </c>
      <c r="H882" s="135"/>
      <c r="I882" s="135"/>
      <c r="J882" s="412">
        <f t="shared" si="107"/>
        <v>7</v>
      </c>
      <c r="K882" s="567">
        <f t="shared" si="104"/>
        <v>3.6926323193247753E-3</v>
      </c>
      <c r="L882" s="413">
        <f t="shared" si="103"/>
        <v>15.809820643573058</v>
      </c>
      <c r="M882" s="414">
        <f t="shared" si="105"/>
        <v>3.4781605415860728</v>
      </c>
      <c r="N882" s="545">
        <v>6.1956581986143187</v>
      </c>
      <c r="O882" s="546">
        <v>0.68574800000000002</v>
      </c>
      <c r="P882" s="547">
        <f t="shared" si="108"/>
        <v>0.22975757141153161</v>
      </c>
    </row>
    <row r="883" spans="1:16" s="87" customFormat="1" x14ac:dyDescent="0.35">
      <c r="A883" s="25">
        <v>106</v>
      </c>
      <c r="B883" s="410" t="s">
        <v>1324</v>
      </c>
      <c r="C883" s="129">
        <v>566.45000000000005</v>
      </c>
      <c r="D883" s="135"/>
      <c r="E883" s="135"/>
      <c r="F883" s="412">
        <f t="shared" si="106"/>
        <v>566.45000000000005</v>
      </c>
      <c r="G883" s="135">
        <v>18</v>
      </c>
      <c r="H883" s="135"/>
      <c r="I883" s="135"/>
      <c r="J883" s="412">
        <f t="shared" si="107"/>
        <v>18</v>
      </c>
      <c r="K883" s="567">
        <f t="shared" si="104"/>
        <v>9.4953402496922804E-3</v>
      </c>
      <c r="L883" s="413">
        <f t="shared" si="103"/>
        <v>40.653824512045013</v>
      </c>
      <c r="M883" s="414">
        <f t="shared" si="105"/>
        <v>8.9438413926499027</v>
      </c>
      <c r="N883" s="545">
        <v>15.931692510722534</v>
      </c>
      <c r="O883" s="546">
        <v>1.763352</v>
      </c>
      <c r="P883" s="547">
        <f t="shared" si="108"/>
        <v>0.11879726439300457</v>
      </c>
    </row>
    <row r="884" spans="1:16" s="87" customFormat="1" x14ac:dyDescent="0.35">
      <c r="A884" s="25">
        <v>107</v>
      </c>
      <c r="B884" s="410" t="s">
        <v>1325</v>
      </c>
      <c r="C884" s="129">
        <v>760.45</v>
      </c>
      <c r="D884" s="135"/>
      <c r="E884" s="135"/>
      <c r="F884" s="412">
        <f t="shared" si="106"/>
        <v>760.45</v>
      </c>
      <c r="G884" s="135">
        <v>17</v>
      </c>
      <c r="H884" s="135"/>
      <c r="I884" s="135"/>
      <c r="J884" s="412">
        <f t="shared" si="107"/>
        <v>17</v>
      </c>
      <c r="K884" s="567">
        <f t="shared" si="104"/>
        <v>8.9678213469315971E-3</v>
      </c>
      <c r="L884" s="413">
        <f t="shared" si="103"/>
        <v>38.395278705820282</v>
      </c>
      <c r="M884" s="414">
        <f t="shared" si="105"/>
        <v>8.4469613152804612</v>
      </c>
      <c r="N884" s="545">
        <v>15.04659848234906</v>
      </c>
      <c r="O884" s="546">
        <v>1.6653879999999999</v>
      </c>
      <c r="P884" s="547">
        <f t="shared" si="108"/>
        <v>8.3574497341639561E-2</v>
      </c>
    </row>
    <row r="885" spans="1:16" s="87" customFormat="1" x14ac:dyDescent="0.35">
      <c r="A885" s="25">
        <v>108</v>
      </c>
      <c r="B885" s="410" t="s">
        <v>1326</v>
      </c>
      <c r="C885" s="129">
        <v>275.3</v>
      </c>
      <c r="D885" s="135"/>
      <c r="E885" s="135"/>
      <c r="F885" s="412">
        <f t="shared" si="106"/>
        <v>275.3</v>
      </c>
      <c r="G885" s="135">
        <v>5</v>
      </c>
      <c r="H885" s="135"/>
      <c r="I885" s="135"/>
      <c r="J885" s="412">
        <f t="shared" si="107"/>
        <v>5</v>
      </c>
      <c r="K885" s="567">
        <f t="shared" si="104"/>
        <v>2.6375945138034113E-3</v>
      </c>
      <c r="L885" s="413">
        <f t="shared" si="103"/>
        <v>11.292729031123615</v>
      </c>
      <c r="M885" s="414">
        <f t="shared" si="105"/>
        <v>2.4844003868471956</v>
      </c>
      <c r="N885" s="545">
        <v>4.4254701418673701</v>
      </c>
      <c r="O885" s="546">
        <v>0.48982000000000003</v>
      </c>
      <c r="P885" s="547">
        <f t="shared" si="108"/>
        <v>6.7898363820698082E-2</v>
      </c>
    </row>
    <row r="886" spans="1:16" s="87" customFormat="1" x14ac:dyDescent="0.35">
      <c r="A886" s="25">
        <v>109</v>
      </c>
      <c r="B886" s="410" t="s">
        <v>1327</v>
      </c>
      <c r="C886" s="129">
        <v>384.4</v>
      </c>
      <c r="D886" s="135"/>
      <c r="E886" s="135"/>
      <c r="F886" s="412">
        <f t="shared" si="106"/>
        <v>384.4</v>
      </c>
      <c r="G886" s="135">
        <v>8</v>
      </c>
      <c r="H886" s="135"/>
      <c r="I886" s="135"/>
      <c r="J886" s="412">
        <f t="shared" si="107"/>
        <v>8</v>
      </c>
      <c r="K886" s="567">
        <f t="shared" si="104"/>
        <v>4.2201512220854578E-3</v>
      </c>
      <c r="L886" s="413">
        <f t="shared" si="103"/>
        <v>18.068366449797782</v>
      </c>
      <c r="M886" s="414">
        <f t="shared" si="105"/>
        <v>3.9750406189555121</v>
      </c>
      <c r="N886" s="545">
        <v>7.0807522269877925</v>
      </c>
      <c r="O886" s="546">
        <v>0.78371200000000008</v>
      </c>
      <c r="P886" s="547">
        <f t="shared" si="108"/>
        <v>7.7804035628879012E-2</v>
      </c>
    </row>
    <row r="887" spans="1:16" s="87" customFormat="1" x14ac:dyDescent="0.35">
      <c r="A887" s="25">
        <v>110</v>
      </c>
      <c r="B887" s="410" t="s">
        <v>1328</v>
      </c>
      <c r="C887" s="129">
        <v>207.2</v>
      </c>
      <c r="D887" s="135"/>
      <c r="E887" s="135"/>
      <c r="F887" s="412">
        <f t="shared" si="106"/>
        <v>207.2</v>
      </c>
      <c r="G887" s="135">
        <v>6</v>
      </c>
      <c r="H887" s="135"/>
      <c r="I887" s="135"/>
      <c r="J887" s="412">
        <f t="shared" si="107"/>
        <v>6</v>
      </c>
      <c r="K887" s="567">
        <f t="shared" si="104"/>
        <v>3.1651134165640933E-3</v>
      </c>
      <c r="L887" s="413">
        <f t="shared" si="103"/>
        <v>13.551274837348338</v>
      </c>
      <c r="M887" s="414">
        <f t="shared" si="105"/>
        <v>2.9812804642166344</v>
      </c>
      <c r="N887" s="545">
        <v>5.3105641702408439</v>
      </c>
      <c r="O887" s="546">
        <v>0.58778399999999997</v>
      </c>
      <c r="P887" s="547">
        <f t="shared" si="108"/>
        <v>0.10825725613805896</v>
      </c>
    </row>
    <row r="888" spans="1:16" s="87" customFormat="1" x14ac:dyDescent="0.35">
      <c r="A888" s="25">
        <v>111</v>
      </c>
      <c r="B888" s="410" t="s">
        <v>1329</v>
      </c>
      <c r="C888" s="129">
        <v>603.70000000000005</v>
      </c>
      <c r="D888" s="135"/>
      <c r="E888" s="135"/>
      <c r="F888" s="412">
        <f t="shared" si="106"/>
        <v>603.70000000000005</v>
      </c>
      <c r="G888" s="135">
        <v>19</v>
      </c>
      <c r="H888" s="135"/>
      <c r="I888" s="135"/>
      <c r="J888" s="412">
        <f t="shared" si="107"/>
        <v>19</v>
      </c>
      <c r="K888" s="567">
        <f t="shared" si="104"/>
        <v>1.0022859152452962E-2</v>
      </c>
      <c r="L888" s="413">
        <f t="shared" si="103"/>
        <v>42.91237031826973</v>
      </c>
      <c r="M888" s="414">
        <f t="shared" si="105"/>
        <v>9.4407214700193407</v>
      </c>
      <c r="N888" s="545">
        <v>16.816786539096011</v>
      </c>
      <c r="O888" s="546">
        <v>1.8613160000000002</v>
      </c>
      <c r="P888" s="547">
        <f t="shared" si="108"/>
        <v>0.11765975538741937</v>
      </c>
    </row>
    <row r="889" spans="1:16" s="87" customFormat="1" x14ac:dyDescent="0.35">
      <c r="A889" s="25">
        <v>112</v>
      </c>
      <c r="B889" s="410" t="s">
        <v>1330</v>
      </c>
      <c r="C889" s="129">
        <v>477.8</v>
      </c>
      <c r="D889" s="135"/>
      <c r="E889" s="135"/>
      <c r="F889" s="412">
        <f t="shared" si="106"/>
        <v>477.8</v>
      </c>
      <c r="G889" s="135">
        <v>12</v>
      </c>
      <c r="H889" s="135"/>
      <c r="I889" s="135"/>
      <c r="J889" s="412">
        <f t="shared" si="107"/>
        <v>12</v>
      </c>
      <c r="K889" s="567">
        <f t="shared" si="104"/>
        <v>6.3302268331281867E-3</v>
      </c>
      <c r="L889" s="413">
        <f t="shared" si="103"/>
        <v>27.102549674696675</v>
      </c>
      <c r="M889" s="414">
        <f t="shared" si="105"/>
        <v>5.9625609284332688</v>
      </c>
      <c r="N889" s="545">
        <v>10.621128340481688</v>
      </c>
      <c r="O889" s="546">
        <v>1.1755679999999999</v>
      </c>
      <c r="P889" s="547">
        <f t="shared" si="108"/>
        <v>9.3892438140668971E-2</v>
      </c>
    </row>
    <row r="890" spans="1:16" s="87" customFormat="1" x14ac:dyDescent="0.35">
      <c r="A890" s="25">
        <v>113</v>
      </c>
      <c r="B890" s="410" t="s">
        <v>1331</v>
      </c>
      <c r="C890" s="129">
        <v>481.5</v>
      </c>
      <c r="D890" s="135"/>
      <c r="E890" s="135"/>
      <c r="F890" s="412">
        <f t="shared" si="106"/>
        <v>481.5</v>
      </c>
      <c r="G890" s="135">
        <v>12</v>
      </c>
      <c r="H890" s="135"/>
      <c r="I890" s="135"/>
      <c r="J890" s="412">
        <f t="shared" si="107"/>
        <v>12</v>
      </c>
      <c r="K890" s="567">
        <f t="shared" si="104"/>
        <v>6.3302268331281867E-3</v>
      </c>
      <c r="L890" s="413">
        <f t="shared" si="103"/>
        <v>27.102549674696675</v>
      </c>
      <c r="M890" s="414">
        <f t="shared" si="105"/>
        <v>5.9625609284332688</v>
      </c>
      <c r="N890" s="545">
        <v>10.621128340481688</v>
      </c>
      <c r="O890" s="546">
        <v>1.1755679999999999</v>
      </c>
      <c r="P890" s="547">
        <f t="shared" si="108"/>
        <v>9.3170938616015858E-2</v>
      </c>
    </row>
    <row r="891" spans="1:16" s="87" customFormat="1" x14ac:dyDescent="0.35">
      <c r="A891" s="25">
        <v>114</v>
      </c>
      <c r="B891" s="410" t="s">
        <v>1332</v>
      </c>
      <c r="C891" s="129">
        <v>539.4</v>
      </c>
      <c r="D891" s="135"/>
      <c r="E891" s="135"/>
      <c r="F891" s="412">
        <f t="shared" si="106"/>
        <v>539.4</v>
      </c>
      <c r="G891" s="135">
        <v>13</v>
      </c>
      <c r="H891" s="135"/>
      <c r="I891" s="135"/>
      <c r="J891" s="412">
        <f t="shared" si="107"/>
        <v>13</v>
      </c>
      <c r="K891" s="567">
        <f t="shared" si="104"/>
        <v>6.8577457358888691E-3</v>
      </c>
      <c r="L891" s="413">
        <f t="shared" si="103"/>
        <v>29.361095480921396</v>
      </c>
      <c r="M891" s="414">
        <f t="shared" si="105"/>
        <v>6.4594410058027067</v>
      </c>
      <c r="N891" s="545">
        <v>11.506222368855163</v>
      </c>
      <c r="O891" s="546">
        <v>1.2735319999999999</v>
      </c>
      <c r="P891" s="547">
        <f t="shared" si="108"/>
        <v>9.0100650455282288E-2</v>
      </c>
    </row>
    <row r="892" spans="1:16" s="87" customFormat="1" x14ac:dyDescent="0.35">
      <c r="A892" s="25">
        <v>115</v>
      </c>
      <c r="B892" s="410" t="s">
        <v>1333</v>
      </c>
      <c r="C892" s="129">
        <v>120.6</v>
      </c>
      <c r="D892" s="135"/>
      <c r="E892" s="135"/>
      <c r="F892" s="412">
        <f t="shared" si="106"/>
        <v>120.6</v>
      </c>
      <c r="G892" s="135">
        <v>4</v>
      </c>
      <c r="H892" s="135"/>
      <c r="I892" s="135"/>
      <c r="J892" s="412">
        <f t="shared" si="107"/>
        <v>4</v>
      </c>
      <c r="K892" s="567">
        <f t="shared" si="104"/>
        <v>2.1100756110427289E-3</v>
      </c>
      <c r="L892" s="413">
        <f t="shared" si="103"/>
        <v>9.0341832248988911</v>
      </c>
      <c r="M892" s="414">
        <f t="shared" si="105"/>
        <v>1.987520309477756</v>
      </c>
      <c r="N892" s="545">
        <v>3.5403761134938962</v>
      </c>
      <c r="O892" s="546">
        <v>0.39185600000000004</v>
      </c>
      <c r="P892" s="547">
        <f t="shared" si="108"/>
        <v>0.12399614965066787</v>
      </c>
    </row>
    <row r="893" spans="1:16" s="87" customFormat="1" x14ac:dyDescent="0.35">
      <c r="A893" s="25">
        <v>116</v>
      </c>
      <c r="B893" s="410" t="s">
        <v>1334</v>
      </c>
      <c r="C893" s="129">
        <v>98.1</v>
      </c>
      <c r="D893" s="135"/>
      <c r="E893" s="135"/>
      <c r="F893" s="412">
        <f t="shared" si="106"/>
        <v>98.1</v>
      </c>
      <c r="G893" s="135">
        <v>3</v>
      </c>
      <c r="H893" s="135"/>
      <c r="I893" s="135"/>
      <c r="J893" s="412">
        <f t="shared" si="107"/>
        <v>3</v>
      </c>
      <c r="K893" s="567">
        <f t="shared" si="104"/>
        <v>1.5825567082820467E-3</v>
      </c>
      <c r="L893" s="413">
        <f t="shared" si="103"/>
        <v>6.7756374186741688</v>
      </c>
      <c r="M893" s="414">
        <f t="shared" si="105"/>
        <v>1.4906402321083172</v>
      </c>
      <c r="N893" s="545">
        <v>2.655282085120422</v>
      </c>
      <c r="O893" s="546">
        <v>0.29389199999999999</v>
      </c>
      <c r="P893" s="547">
        <f t="shared" si="108"/>
        <v>0.11432672513662497</v>
      </c>
    </row>
    <row r="894" spans="1:16" s="87" customFormat="1" x14ac:dyDescent="0.35">
      <c r="A894" s="25">
        <v>117</v>
      </c>
      <c r="B894" s="410" t="s">
        <v>1335</v>
      </c>
      <c r="C894" s="129">
        <v>95.2</v>
      </c>
      <c r="D894" s="135"/>
      <c r="E894" s="135"/>
      <c r="F894" s="412">
        <f t="shared" si="106"/>
        <v>95.2</v>
      </c>
      <c r="G894" s="135">
        <v>4</v>
      </c>
      <c r="H894" s="135"/>
      <c r="I894" s="135"/>
      <c r="J894" s="412">
        <f t="shared" si="107"/>
        <v>4</v>
      </c>
      <c r="K894" s="567">
        <f t="shared" si="104"/>
        <v>2.1100756110427289E-3</v>
      </c>
      <c r="L894" s="413">
        <f t="shared" si="103"/>
        <v>9.0341832248988911</v>
      </c>
      <c r="M894" s="414">
        <f t="shared" si="105"/>
        <v>1.987520309477756</v>
      </c>
      <c r="N894" s="545">
        <v>3.5403761134938962</v>
      </c>
      <c r="O894" s="546">
        <v>0.39185600000000004</v>
      </c>
      <c r="P894" s="547">
        <f t="shared" si="108"/>
        <v>0.15707915596502672</v>
      </c>
    </row>
    <row r="895" spans="1:16" s="87" customFormat="1" x14ac:dyDescent="0.35">
      <c r="A895" s="25">
        <v>118</v>
      </c>
      <c r="B895" s="410" t="s">
        <v>1336</v>
      </c>
      <c r="C895" s="129">
        <v>2329.16</v>
      </c>
      <c r="D895" s="135"/>
      <c r="E895" s="135"/>
      <c r="F895" s="412">
        <f t="shared" si="106"/>
        <v>2329.16</v>
      </c>
      <c r="G895" s="135">
        <v>40</v>
      </c>
      <c r="H895" s="135"/>
      <c r="I895" s="135"/>
      <c r="J895" s="412">
        <f t="shared" si="107"/>
        <v>40</v>
      </c>
      <c r="K895" s="567">
        <f t="shared" si="104"/>
        <v>2.1100756110427291E-2</v>
      </c>
      <c r="L895" s="413">
        <f t="shared" si="103"/>
        <v>90.341832248988922</v>
      </c>
      <c r="M895" s="414">
        <f t="shared" si="105"/>
        <v>19.875203094777564</v>
      </c>
      <c r="N895" s="545">
        <v>35.403761134938961</v>
      </c>
      <c r="O895" s="546">
        <v>3.9185600000000003</v>
      </c>
      <c r="P895" s="547">
        <f t="shared" si="108"/>
        <v>6.4203127513226002E-2</v>
      </c>
    </row>
    <row r="896" spans="1:16" s="87" customFormat="1" x14ac:dyDescent="0.35">
      <c r="A896" s="25">
        <v>119</v>
      </c>
      <c r="B896" s="410" t="s">
        <v>1337</v>
      </c>
      <c r="C896" s="129">
        <v>1481.3</v>
      </c>
      <c r="D896" s="135"/>
      <c r="E896" s="135"/>
      <c r="F896" s="412">
        <f t="shared" si="106"/>
        <v>1481.3</v>
      </c>
      <c r="G896" s="135">
        <v>32</v>
      </c>
      <c r="H896" s="135"/>
      <c r="I896" s="135"/>
      <c r="J896" s="412">
        <f t="shared" si="107"/>
        <v>32</v>
      </c>
      <c r="K896" s="567">
        <f t="shared" si="104"/>
        <v>1.6880604888341831E-2</v>
      </c>
      <c r="L896" s="413">
        <f t="shared" si="103"/>
        <v>72.273465799191129</v>
      </c>
      <c r="M896" s="414">
        <f t="shared" si="105"/>
        <v>15.900162475822048</v>
      </c>
      <c r="N896" s="545">
        <v>28.32300890795117</v>
      </c>
      <c r="O896" s="546">
        <v>3.1348480000000003</v>
      </c>
      <c r="P896" s="547">
        <f t="shared" si="108"/>
        <v>8.0761145738853957E-2</v>
      </c>
    </row>
    <row r="897" spans="1:16" s="87" customFormat="1" x14ac:dyDescent="0.35">
      <c r="A897" s="25">
        <v>120</v>
      </c>
      <c r="B897" s="410" t="s">
        <v>1338</v>
      </c>
      <c r="C897" s="129">
        <v>152.6</v>
      </c>
      <c r="D897" s="135"/>
      <c r="E897" s="135"/>
      <c r="F897" s="412">
        <f t="shared" si="106"/>
        <v>152.6</v>
      </c>
      <c r="G897" s="135">
        <v>6</v>
      </c>
      <c r="H897" s="135"/>
      <c r="I897" s="135"/>
      <c r="J897" s="412">
        <f t="shared" si="107"/>
        <v>6</v>
      </c>
      <c r="K897" s="567">
        <f t="shared" si="104"/>
        <v>3.1651134165640933E-3</v>
      </c>
      <c r="L897" s="413">
        <f t="shared" si="103"/>
        <v>13.551274837348338</v>
      </c>
      <c r="M897" s="414">
        <f t="shared" si="105"/>
        <v>2.9812804642166344</v>
      </c>
      <c r="N897" s="545">
        <v>5.3105641702408439</v>
      </c>
      <c r="O897" s="546">
        <v>0.58778399999999997</v>
      </c>
      <c r="P897" s="547">
        <f t="shared" si="108"/>
        <v>0.14699150374708925</v>
      </c>
    </row>
    <row r="898" spans="1:16" s="87" customFormat="1" x14ac:dyDescent="0.35">
      <c r="A898" s="25">
        <v>121</v>
      </c>
      <c r="B898" s="410" t="s">
        <v>1339</v>
      </c>
      <c r="C898" s="129">
        <v>99.09</v>
      </c>
      <c r="D898" s="135"/>
      <c r="E898" s="135"/>
      <c r="F898" s="412">
        <f t="shared" si="106"/>
        <v>99.09</v>
      </c>
      <c r="G898" s="135">
        <v>2</v>
      </c>
      <c r="H898" s="135"/>
      <c r="I898" s="135"/>
      <c r="J898" s="412">
        <f t="shared" ref="J898:J954" si="109">G898+H898+I898</f>
        <v>2</v>
      </c>
      <c r="K898" s="567">
        <f t="shared" si="104"/>
        <v>1.0550378055213644E-3</v>
      </c>
      <c r="L898" s="413">
        <f t="shared" si="103"/>
        <v>4.5170916124494456</v>
      </c>
      <c r="M898" s="414">
        <f t="shared" ref="M898:M956" si="110">L898*0.22</f>
        <v>0.99376015473887802</v>
      </c>
      <c r="N898" s="545">
        <v>1.7701880567469481</v>
      </c>
      <c r="O898" s="546">
        <v>0.19592800000000002</v>
      </c>
      <c r="P898" s="547">
        <f t="shared" si="108"/>
        <v>7.5456330850088529E-2</v>
      </c>
    </row>
    <row r="899" spans="1:16" s="87" customFormat="1" x14ac:dyDescent="0.35">
      <c r="A899" s="25">
        <v>122</v>
      </c>
      <c r="B899" s="410" t="s">
        <v>1340</v>
      </c>
      <c r="C899" s="129">
        <v>78.7</v>
      </c>
      <c r="D899" s="135"/>
      <c r="E899" s="135"/>
      <c r="F899" s="412">
        <f t="shared" ref="F899:F954" si="111">C899+D899+E899</f>
        <v>78.7</v>
      </c>
      <c r="G899" s="135">
        <v>3</v>
      </c>
      <c r="H899" s="135"/>
      <c r="I899" s="135"/>
      <c r="J899" s="412">
        <f t="shared" si="109"/>
        <v>3</v>
      </c>
      <c r="K899" s="567">
        <f t="shared" si="104"/>
        <v>1.5825567082820467E-3</v>
      </c>
      <c r="L899" s="413">
        <f t="shared" si="103"/>
        <v>6.7756374186741688</v>
      </c>
      <c r="M899" s="414">
        <f t="shared" si="110"/>
        <v>1.4906402321083172</v>
      </c>
      <c r="N899" s="545">
        <v>2.655282085120422</v>
      </c>
      <c r="O899" s="546">
        <v>0.29389199999999999</v>
      </c>
      <c r="P899" s="547">
        <f t="shared" si="108"/>
        <v>0.14250891659342957</v>
      </c>
    </row>
    <row r="900" spans="1:16" s="87" customFormat="1" x14ac:dyDescent="0.35">
      <c r="A900" s="25">
        <v>123</v>
      </c>
      <c r="B900" s="410" t="s">
        <v>1341</v>
      </c>
      <c r="C900" s="129">
        <v>557.9</v>
      </c>
      <c r="D900" s="135"/>
      <c r="E900" s="135"/>
      <c r="F900" s="412">
        <f t="shared" si="111"/>
        <v>557.9</v>
      </c>
      <c r="G900" s="135">
        <v>12</v>
      </c>
      <c r="H900" s="135"/>
      <c r="I900" s="135"/>
      <c r="J900" s="412">
        <f t="shared" si="109"/>
        <v>12</v>
      </c>
      <c r="K900" s="567">
        <f t="shared" si="104"/>
        <v>6.3302268331281867E-3</v>
      </c>
      <c r="L900" s="413">
        <f t="shared" si="103"/>
        <v>27.102549674696675</v>
      </c>
      <c r="M900" s="414">
        <f t="shared" si="110"/>
        <v>5.9625609284332688</v>
      </c>
      <c r="N900" s="545">
        <v>10.621128340481688</v>
      </c>
      <c r="O900" s="546">
        <v>1.1755679999999999</v>
      </c>
      <c r="P900" s="547">
        <f t="shared" si="108"/>
        <v>8.0411914220490474E-2</v>
      </c>
    </row>
    <row r="901" spans="1:16" s="87" customFormat="1" x14ac:dyDescent="0.35">
      <c r="A901" s="25">
        <v>124</v>
      </c>
      <c r="B901" s="410" t="s">
        <v>1342</v>
      </c>
      <c r="C901" s="129">
        <v>122.5</v>
      </c>
      <c r="D901" s="135"/>
      <c r="E901" s="135"/>
      <c r="F901" s="412">
        <f t="shared" si="111"/>
        <v>122.5</v>
      </c>
      <c r="G901" s="135">
        <v>4</v>
      </c>
      <c r="H901" s="135"/>
      <c r="I901" s="135"/>
      <c r="J901" s="412">
        <f t="shared" si="109"/>
        <v>4</v>
      </c>
      <c r="K901" s="567">
        <f t="shared" si="104"/>
        <v>2.1100756110427289E-3</v>
      </c>
      <c r="L901" s="413">
        <f t="shared" si="103"/>
        <v>9.0341832248988911</v>
      </c>
      <c r="M901" s="414">
        <f t="shared" si="110"/>
        <v>1.987520309477756</v>
      </c>
      <c r="N901" s="545">
        <v>3.5403761134938962</v>
      </c>
      <c r="O901" s="546">
        <v>0.39185600000000004</v>
      </c>
      <c r="P901" s="547">
        <f t="shared" si="108"/>
        <v>0.12207294406424934</v>
      </c>
    </row>
    <row r="902" spans="1:16" s="87" customFormat="1" x14ac:dyDescent="0.35">
      <c r="A902" s="25">
        <v>125</v>
      </c>
      <c r="B902" s="410" t="s">
        <v>1344</v>
      </c>
      <c r="C902" s="129">
        <v>245.6</v>
      </c>
      <c r="D902" s="135">
        <v>29.9</v>
      </c>
      <c r="E902" s="135"/>
      <c r="F902" s="412">
        <f t="shared" si="111"/>
        <v>275.5</v>
      </c>
      <c r="G902" s="135">
        <v>5</v>
      </c>
      <c r="H902" s="135">
        <v>1</v>
      </c>
      <c r="I902" s="135"/>
      <c r="J902" s="412">
        <f t="shared" si="109"/>
        <v>6</v>
      </c>
      <c r="K902" s="567">
        <f t="shared" si="104"/>
        <v>3.1651134165640933E-3</v>
      </c>
      <c r="L902" s="413">
        <f t="shared" si="103"/>
        <v>13.551274837348338</v>
      </c>
      <c r="M902" s="414">
        <f t="shared" si="110"/>
        <v>2.9812804642166344</v>
      </c>
      <c r="N902" s="545">
        <v>5.3105641702408439</v>
      </c>
      <c r="O902" s="546">
        <v>0.58778399999999997</v>
      </c>
      <c r="P902" s="547">
        <f t="shared" si="108"/>
        <v>8.141888737497574E-2</v>
      </c>
    </row>
    <row r="903" spans="1:16" s="87" customFormat="1" x14ac:dyDescent="0.35">
      <c r="A903" s="25">
        <v>126</v>
      </c>
      <c r="B903" s="410" t="s">
        <v>1345</v>
      </c>
      <c r="C903" s="129">
        <v>189.1</v>
      </c>
      <c r="D903" s="135"/>
      <c r="E903" s="135"/>
      <c r="F903" s="412">
        <f t="shared" si="111"/>
        <v>189.1</v>
      </c>
      <c r="G903" s="135">
        <v>6</v>
      </c>
      <c r="H903" s="135"/>
      <c r="I903" s="135"/>
      <c r="J903" s="412">
        <f t="shared" si="109"/>
        <v>6</v>
      </c>
      <c r="K903" s="567">
        <f t="shared" si="104"/>
        <v>3.1651134165640933E-3</v>
      </c>
      <c r="L903" s="413">
        <f t="shared" ref="L903:L966" si="112">K903*4281.45</f>
        <v>13.551274837348338</v>
      </c>
      <c r="M903" s="414">
        <f t="shared" si="110"/>
        <v>2.9812804642166344</v>
      </c>
      <c r="N903" s="545">
        <v>5.3105641702408439</v>
      </c>
      <c r="O903" s="546">
        <v>0.58778399999999997</v>
      </c>
      <c r="P903" s="547">
        <f t="shared" si="108"/>
        <v>0.11861926743419259</v>
      </c>
    </row>
    <row r="904" spans="1:16" s="87" customFormat="1" x14ac:dyDescent="0.35">
      <c r="A904" s="25">
        <v>127</v>
      </c>
      <c r="B904" s="410" t="s">
        <v>1346</v>
      </c>
      <c r="C904" s="129">
        <v>590.4</v>
      </c>
      <c r="D904" s="135"/>
      <c r="E904" s="135"/>
      <c r="F904" s="412">
        <f t="shared" si="111"/>
        <v>590.4</v>
      </c>
      <c r="G904" s="135">
        <v>15</v>
      </c>
      <c r="H904" s="135"/>
      <c r="I904" s="135"/>
      <c r="J904" s="412">
        <f t="shared" si="109"/>
        <v>15</v>
      </c>
      <c r="K904" s="567">
        <f t="shared" si="104"/>
        <v>7.912783541410234E-3</v>
      </c>
      <c r="L904" s="413">
        <f t="shared" si="112"/>
        <v>33.878187093370848</v>
      </c>
      <c r="M904" s="414">
        <f t="shared" si="110"/>
        <v>7.4532011605415862</v>
      </c>
      <c r="N904" s="545">
        <v>13.27641042560211</v>
      </c>
      <c r="O904" s="546">
        <v>1.46946</v>
      </c>
      <c r="P904" s="547">
        <f t="shared" si="108"/>
        <v>9.4981806706494823E-2</v>
      </c>
    </row>
    <row r="905" spans="1:16" s="87" customFormat="1" x14ac:dyDescent="0.35">
      <c r="A905" s="25">
        <v>128</v>
      </c>
      <c r="B905" s="410" t="s">
        <v>1347</v>
      </c>
      <c r="C905" s="129">
        <v>761.4</v>
      </c>
      <c r="D905" s="135"/>
      <c r="E905" s="135"/>
      <c r="F905" s="412">
        <f t="shared" si="111"/>
        <v>761.4</v>
      </c>
      <c r="G905" s="135">
        <v>22</v>
      </c>
      <c r="H905" s="135"/>
      <c r="I905" s="135"/>
      <c r="J905" s="412">
        <f t="shared" si="109"/>
        <v>22</v>
      </c>
      <c r="K905" s="567">
        <f t="shared" si="104"/>
        <v>1.1605415860735008E-2</v>
      </c>
      <c r="L905" s="413">
        <f t="shared" si="112"/>
        <v>49.688007736943902</v>
      </c>
      <c r="M905" s="414">
        <f t="shared" si="110"/>
        <v>10.931361702127658</v>
      </c>
      <c r="N905" s="545">
        <v>19.47206862421643</v>
      </c>
      <c r="O905" s="546">
        <v>2.155208</v>
      </c>
      <c r="P905" s="547">
        <f t="shared" si="108"/>
        <v>0.10802028639780405</v>
      </c>
    </row>
    <row r="906" spans="1:16" s="87" customFormat="1" x14ac:dyDescent="0.35">
      <c r="A906" s="25">
        <v>129</v>
      </c>
      <c r="B906" s="410" t="s">
        <v>1348</v>
      </c>
      <c r="C906" s="129">
        <v>538.82000000000005</v>
      </c>
      <c r="D906" s="135"/>
      <c r="E906" s="135">
        <v>38.299999999999997</v>
      </c>
      <c r="F906" s="412">
        <f t="shared" si="111"/>
        <v>577.12</v>
      </c>
      <c r="G906" s="135">
        <v>17</v>
      </c>
      <c r="H906" s="135"/>
      <c r="I906" s="135">
        <v>1</v>
      </c>
      <c r="J906" s="412">
        <f t="shared" si="109"/>
        <v>18</v>
      </c>
      <c r="K906" s="567">
        <f t="shared" si="104"/>
        <v>9.4953402496922804E-3</v>
      </c>
      <c r="L906" s="413">
        <f t="shared" si="112"/>
        <v>40.653824512045013</v>
      </c>
      <c r="M906" s="414">
        <f t="shared" si="110"/>
        <v>8.9438413926499027</v>
      </c>
      <c r="N906" s="545">
        <v>15.931692510722534</v>
      </c>
      <c r="O906" s="546">
        <v>1.763352</v>
      </c>
      <c r="P906" s="547">
        <f t="shared" si="108"/>
        <v>0.11660089828011062</v>
      </c>
    </row>
    <row r="907" spans="1:16" s="87" customFormat="1" x14ac:dyDescent="0.35">
      <c r="A907" s="25">
        <v>130</v>
      </c>
      <c r="B907" s="410" t="s">
        <v>1349</v>
      </c>
      <c r="C907" s="129">
        <v>102.8</v>
      </c>
      <c r="D907" s="135"/>
      <c r="E907" s="428">
        <v>34</v>
      </c>
      <c r="F907" s="412">
        <f t="shared" si="111"/>
        <v>136.80000000000001</v>
      </c>
      <c r="G907" s="135">
        <v>3</v>
      </c>
      <c r="H907" s="135"/>
      <c r="I907" s="135">
        <v>1</v>
      </c>
      <c r="J907" s="412">
        <f t="shared" si="109"/>
        <v>4</v>
      </c>
      <c r="K907" s="567">
        <f t="shared" si="104"/>
        <v>2.1100756110427289E-3</v>
      </c>
      <c r="L907" s="413">
        <f t="shared" si="112"/>
        <v>9.0341832248988911</v>
      </c>
      <c r="M907" s="414">
        <f t="shared" si="110"/>
        <v>1.987520309477756</v>
      </c>
      <c r="N907" s="545">
        <v>3.5403761134938962</v>
      </c>
      <c r="O907" s="546">
        <v>0.39185600000000004</v>
      </c>
      <c r="P907" s="547">
        <f t="shared" si="108"/>
        <v>0.10931239508677297</v>
      </c>
    </row>
    <row r="908" spans="1:16" s="87" customFormat="1" x14ac:dyDescent="0.35">
      <c r="A908" s="25">
        <v>131</v>
      </c>
      <c r="B908" s="410" t="s">
        <v>1350</v>
      </c>
      <c r="C908" s="129">
        <v>578</v>
      </c>
      <c r="D908" s="135"/>
      <c r="E908" s="135"/>
      <c r="F908" s="412">
        <f t="shared" si="111"/>
        <v>578</v>
      </c>
      <c r="G908" s="135">
        <v>16</v>
      </c>
      <c r="H908" s="135"/>
      <c r="I908" s="135"/>
      <c r="J908" s="412">
        <f t="shared" si="109"/>
        <v>16</v>
      </c>
      <c r="K908" s="567">
        <f t="shared" si="104"/>
        <v>8.4403024441709155E-3</v>
      </c>
      <c r="L908" s="413">
        <f t="shared" si="112"/>
        <v>36.136732899595565</v>
      </c>
      <c r="M908" s="414">
        <f t="shared" si="110"/>
        <v>7.9500812379110242</v>
      </c>
      <c r="N908" s="545">
        <v>14.161504453975585</v>
      </c>
      <c r="O908" s="546">
        <v>1.5674240000000002</v>
      </c>
      <c r="P908" s="547">
        <f t="shared" si="108"/>
        <v>0.10348744392989996</v>
      </c>
    </row>
    <row r="909" spans="1:16" s="87" customFormat="1" x14ac:dyDescent="0.35">
      <c r="A909" s="25">
        <v>132</v>
      </c>
      <c r="B909" s="410" t="s">
        <v>1351</v>
      </c>
      <c r="C909" s="129">
        <v>150</v>
      </c>
      <c r="D909" s="135"/>
      <c r="E909" s="135"/>
      <c r="F909" s="412">
        <f t="shared" si="111"/>
        <v>150</v>
      </c>
      <c r="G909" s="135">
        <v>5</v>
      </c>
      <c r="H909" s="135"/>
      <c r="I909" s="135"/>
      <c r="J909" s="412">
        <f t="shared" si="109"/>
        <v>5</v>
      </c>
      <c r="K909" s="567">
        <f t="shared" si="104"/>
        <v>2.6375945138034113E-3</v>
      </c>
      <c r="L909" s="413">
        <f t="shared" si="112"/>
        <v>11.292729031123615</v>
      </c>
      <c r="M909" s="414">
        <f t="shared" si="110"/>
        <v>2.4844003868471956</v>
      </c>
      <c r="N909" s="545">
        <v>4.4254701418673701</v>
      </c>
      <c r="O909" s="546">
        <v>0.48982000000000003</v>
      </c>
      <c r="P909" s="547">
        <f t="shared" si="108"/>
        <v>0.12461613039892122</v>
      </c>
    </row>
    <row r="910" spans="1:16" s="87" customFormat="1" x14ac:dyDescent="0.35">
      <c r="A910" s="25">
        <v>133</v>
      </c>
      <c r="B910" s="410" t="s">
        <v>1352</v>
      </c>
      <c r="C910" s="129">
        <v>106.6</v>
      </c>
      <c r="D910" s="135"/>
      <c r="E910" s="135"/>
      <c r="F910" s="412">
        <f t="shared" si="111"/>
        <v>106.6</v>
      </c>
      <c r="G910" s="135">
        <v>3</v>
      </c>
      <c r="H910" s="135"/>
      <c r="I910" s="135"/>
      <c r="J910" s="412">
        <f t="shared" si="109"/>
        <v>3</v>
      </c>
      <c r="K910" s="567">
        <f t="shared" ref="K910:K973" si="113">3/5687*J910</f>
        <v>1.5825567082820467E-3</v>
      </c>
      <c r="L910" s="413">
        <f t="shared" si="112"/>
        <v>6.7756374186741688</v>
      </c>
      <c r="M910" s="414">
        <f t="shared" si="110"/>
        <v>1.4906402321083172</v>
      </c>
      <c r="N910" s="545">
        <v>2.655282085120422</v>
      </c>
      <c r="O910" s="546">
        <v>0.29389199999999999</v>
      </c>
      <c r="P910" s="547">
        <f t="shared" si="108"/>
        <v>0.10521061665950196</v>
      </c>
    </row>
    <row r="911" spans="1:16" s="87" customFormat="1" x14ac:dyDescent="0.35">
      <c r="A911" s="25">
        <v>134</v>
      </c>
      <c r="B911" s="410" t="s">
        <v>1353</v>
      </c>
      <c r="C911" s="129">
        <v>128.4</v>
      </c>
      <c r="D911" s="135"/>
      <c r="E911" s="135"/>
      <c r="F911" s="412">
        <f t="shared" si="111"/>
        <v>128.4</v>
      </c>
      <c r="G911" s="135">
        <v>4</v>
      </c>
      <c r="H911" s="135"/>
      <c r="I911" s="135"/>
      <c r="J911" s="412">
        <f t="shared" si="109"/>
        <v>4</v>
      </c>
      <c r="K911" s="567">
        <f t="shared" si="113"/>
        <v>2.1100756110427289E-3</v>
      </c>
      <c r="L911" s="413">
        <f t="shared" si="112"/>
        <v>9.0341832248988911</v>
      </c>
      <c r="M911" s="414">
        <f t="shared" si="110"/>
        <v>1.987520309477756</v>
      </c>
      <c r="N911" s="545">
        <v>3.5403761134938962</v>
      </c>
      <c r="O911" s="546">
        <v>0.39185600000000004</v>
      </c>
      <c r="P911" s="547">
        <f t="shared" si="108"/>
        <v>0.11646367327001982</v>
      </c>
    </row>
    <row r="912" spans="1:16" s="87" customFormat="1" x14ac:dyDescent="0.35">
      <c r="A912" s="25">
        <v>135</v>
      </c>
      <c r="B912" s="410" t="s">
        <v>1354</v>
      </c>
      <c r="C912" s="129">
        <v>221.8</v>
      </c>
      <c r="D912" s="135"/>
      <c r="E912" s="135">
        <v>34.700000000000003</v>
      </c>
      <c r="F912" s="412">
        <f t="shared" si="111"/>
        <v>256.5</v>
      </c>
      <c r="G912" s="135">
        <v>5</v>
      </c>
      <c r="H912" s="135"/>
      <c r="I912" s="135">
        <v>1</v>
      </c>
      <c r="J912" s="412">
        <f t="shared" si="109"/>
        <v>6</v>
      </c>
      <c r="K912" s="567">
        <f t="shared" si="113"/>
        <v>3.1651134165640933E-3</v>
      </c>
      <c r="L912" s="413">
        <f t="shared" si="112"/>
        <v>13.551274837348338</v>
      </c>
      <c r="M912" s="414">
        <f t="shared" si="110"/>
        <v>2.9812804642166344</v>
      </c>
      <c r="N912" s="545">
        <v>5.3105641702408439</v>
      </c>
      <c r="O912" s="546">
        <v>0.58778399999999997</v>
      </c>
      <c r="P912" s="547">
        <f t="shared" si="108"/>
        <v>8.744991606941839E-2</v>
      </c>
    </row>
    <row r="913" spans="1:16" s="87" customFormat="1" x14ac:dyDescent="0.35">
      <c r="A913" s="25">
        <v>136</v>
      </c>
      <c r="B913" s="410" t="s">
        <v>1355</v>
      </c>
      <c r="C913" s="129">
        <v>142.1</v>
      </c>
      <c r="D913" s="135"/>
      <c r="E913" s="135"/>
      <c r="F913" s="412">
        <f t="shared" si="111"/>
        <v>142.1</v>
      </c>
      <c r="G913" s="135">
        <v>4</v>
      </c>
      <c r="H913" s="135"/>
      <c r="I913" s="135"/>
      <c r="J913" s="412">
        <f t="shared" si="109"/>
        <v>4</v>
      </c>
      <c r="K913" s="567">
        <f t="shared" si="113"/>
        <v>2.1100756110427289E-3</v>
      </c>
      <c r="L913" s="413">
        <f t="shared" si="112"/>
        <v>9.0341832248988911</v>
      </c>
      <c r="M913" s="414">
        <f t="shared" si="110"/>
        <v>1.987520309477756</v>
      </c>
      <c r="N913" s="545">
        <v>3.5403761134938962</v>
      </c>
      <c r="O913" s="546">
        <v>0.39185600000000004</v>
      </c>
      <c r="P913" s="547">
        <f t="shared" si="108"/>
        <v>0.10523529660711151</v>
      </c>
    </row>
    <row r="914" spans="1:16" s="87" customFormat="1" x14ac:dyDescent="0.35">
      <c r="A914" s="25">
        <v>137</v>
      </c>
      <c r="B914" s="410" t="s">
        <v>1356</v>
      </c>
      <c r="C914" s="129">
        <v>259.7</v>
      </c>
      <c r="D914" s="135"/>
      <c r="E914" s="135"/>
      <c r="F914" s="412">
        <f t="shared" si="111"/>
        <v>259.7</v>
      </c>
      <c r="G914" s="135">
        <v>8</v>
      </c>
      <c r="H914" s="135"/>
      <c r="I914" s="135"/>
      <c r="J914" s="412">
        <f t="shared" si="109"/>
        <v>8</v>
      </c>
      <c r="K914" s="567">
        <f t="shared" si="113"/>
        <v>4.2201512220854578E-3</v>
      </c>
      <c r="L914" s="413">
        <f t="shared" si="112"/>
        <v>18.068366449797782</v>
      </c>
      <c r="M914" s="414">
        <f t="shared" si="110"/>
        <v>3.9750406189555121</v>
      </c>
      <c r="N914" s="545">
        <v>7.0807522269877925</v>
      </c>
      <c r="O914" s="546">
        <v>0.78371200000000008</v>
      </c>
      <c r="P914" s="547">
        <f t="shared" si="108"/>
        <v>0.11516315477759373</v>
      </c>
    </row>
    <row r="915" spans="1:16" s="87" customFormat="1" x14ac:dyDescent="0.35">
      <c r="A915" s="25">
        <v>138</v>
      </c>
      <c r="B915" s="410" t="s">
        <v>1357</v>
      </c>
      <c r="C915" s="129">
        <v>204.3</v>
      </c>
      <c r="D915" s="135"/>
      <c r="E915" s="135">
        <v>105.1</v>
      </c>
      <c r="F915" s="412">
        <f t="shared" si="111"/>
        <v>309.39999999999998</v>
      </c>
      <c r="G915" s="135">
        <v>4</v>
      </c>
      <c r="H915" s="135"/>
      <c r="I915" s="135">
        <v>1</v>
      </c>
      <c r="J915" s="412">
        <f t="shared" si="109"/>
        <v>5</v>
      </c>
      <c r="K915" s="567">
        <f t="shared" si="113"/>
        <v>2.6375945138034113E-3</v>
      </c>
      <c r="L915" s="413">
        <f t="shared" si="112"/>
        <v>11.292729031123615</v>
      </c>
      <c r="M915" s="414">
        <f t="shared" si="110"/>
        <v>2.4844003868471956</v>
      </c>
      <c r="N915" s="545">
        <v>4.4254701418673701</v>
      </c>
      <c r="O915" s="546">
        <v>0.48982000000000003</v>
      </c>
      <c r="P915" s="547">
        <f t="shared" si="108"/>
        <v>6.0415059986548753E-2</v>
      </c>
    </row>
    <row r="916" spans="1:16" s="87" customFormat="1" x14ac:dyDescent="0.35">
      <c r="A916" s="25">
        <v>139</v>
      </c>
      <c r="B916" s="410" t="s">
        <v>1358</v>
      </c>
      <c r="C916" s="129">
        <v>432.1</v>
      </c>
      <c r="D916" s="135"/>
      <c r="E916" s="135"/>
      <c r="F916" s="412">
        <f t="shared" si="111"/>
        <v>432.1</v>
      </c>
      <c r="G916" s="135">
        <v>12</v>
      </c>
      <c r="H916" s="135"/>
      <c r="I916" s="135"/>
      <c r="J916" s="412">
        <f t="shared" si="109"/>
        <v>12</v>
      </c>
      <c r="K916" s="567">
        <f t="shared" si="113"/>
        <v>6.3302268331281867E-3</v>
      </c>
      <c r="L916" s="413">
        <f t="shared" si="112"/>
        <v>27.102549674696675</v>
      </c>
      <c r="M916" s="414">
        <f t="shared" si="110"/>
        <v>5.9625609284332688</v>
      </c>
      <c r="N916" s="545">
        <v>10.621128340481688</v>
      </c>
      <c r="O916" s="546">
        <v>1.1755679999999999</v>
      </c>
      <c r="P916" s="547">
        <f t="shared" si="108"/>
        <v>0.10382274229023751</v>
      </c>
    </row>
    <row r="917" spans="1:16" s="87" customFormat="1" x14ac:dyDescent="0.35">
      <c r="A917" s="25">
        <v>140</v>
      </c>
      <c r="B917" s="410" t="s">
        <v>1359</v>
      </c>
      <c r="C917" s="129">
        <v>164.2</v>
      </c>
      <c r="D917" s="135"/>
      <c r="E917" s="135">
        <v>77.7</v>
      </c>
      <c r="F917" s="412">
        <f t="shared" si="111"/>
        <v>241.89999999999998</v>
      </c>
      <c r="G917" s="135">
        <v>4</v>
      </c>
      <c r="H917" s="135"/>
      <c r="I917" s="135">
        <v>1</v>
      </c>
      <c r="J917" s="412">
        <f t="shared" si="109"/>
        <v>5</v>
      </c>
      <c r="K917" s="567">
        <f t="shared" si="113"/>
        <v>2.6375945138034113E-3</v>
      </c>
      <c r="L917" s="413">
        <f t="shared" si="112"/>
        <v>11.292729031123615</v>
      </c>
      <c r="M917" s="414">
        <f t="shared" si="110"/>
        <v>2.4844003868471956</v>
      </c>
      <c r="N917" s="545">
        <v>4.4254701418673701</v>
      </c>
      <c r="O917" s="546">
        <v>0.48982000000000003</v>
      </c>
      <c r="P917" s="547">
        <f t="shared" si="108"/>
        <v>7.7273334269690713E-2</v>
      </c>
    </row>
    <row r="918" spans="1:16" s="87" customFormat="1" x14ac:dyDescent="0.35">
      <c r="A918" s="25">
        <v>141</v>
      </c>
      <c r="B918" s="410" t="s">
        <v>1360</v>
      </c>
      <c r="C918" s="129">
        <v>278.3</v>
      </c>
      <c r="D918" s="135"/>
      <c r="E918" s="135"/>
      <c r="F918" s="412">
        <f t="shared" si="111"/>
        <v>278.3</v>
      </c>
      <c r="G918" s="135">
        <v>5</v>
      </c>
      <c r="H918" s="135"/>
      <c r="I918" s="135"/>
      <c r="J918" s="412">
        <f t="shared" si="109"/>
        <v>5</v>
      </c>
      <c r="K918" s="567">
        <f t="shared" si="113"/>
        <v>2.6375945138034113E-3</v>
      </c>
      <c r="L918" s="413">
        <f t="shared" si="112"/>
        <v>11.292729031123615</v>
      </c>
      <c r="M918" s="414">
        <f t="shared" si="110"/>
        <v>2.4844003868471956</v>
      </c>
      <c r="N918" s="545">
        <v>4.4254701418673701</v>
      </c>
      <c r="O918" s="546">
        <v>0.48982000000000003</v>
      </c>
      <c r="P918" s="547">
        <f t="shared" si="108"/>
        <v>6.716643751289321E-2</v>
      </c>
    </row>
    <row r="919" spans="1:16" s="87" customFormat="1" x14ac:dyDescent="0.35">
      <c r="A919" s="25">
        <v>142</v>
      </c>
      <c r="B919" s="410" t="s">
        <v>1361</v>
      </c>
      <c r="C919" s="425">
        <v>150</v>
      </c>
      <c r="D919" s="135"/>
      <c r="E919" s="135"/>
      <c r="F919" s="412">
        <f t="shared" si="111"/>
        <v>150</v>
      </c>
      <c r="G919" s="135">
        <v>4</v>
      </c>
      <c r="H919" s="135"/>
      <c r="I919" s="135"/>
      <c r="J919" s="412">
        <f t="shared" si="109"/>
        <v>4</v>
      </c>
      <c r="K919" s="567">
        <f t="shared" si="113"/>
        <v>2.1100756110427289E-3</v>
      </c>
      <c r="L919" s="413">
        <f t="shared" si="112"/>
        <v>9.0341832248988911</v>
      </c>
      <c r="M919" s="414">
        <f t="shared" si="110"/>
        <v>1.987520309477756</v>
      </c>
      <c r="N919" s="545">
        <v>3.5403761134938962</v>
      </c>
      <c r="O919" s="546">
        <v>0.39185600000000004</v>
      </c>
      <c r="P919" s="547">
        <f t="shared" si="108"/>
        <v>9.9692904319136966E-2</v>
      </c>
    </row>
    <row r="920" spans="1:16" s="87" customFormat="1" x14ac:dyDescent="0.35">
      <c r="A920" s="25">
        <v>143</v>
      </c>
      <c r="B920" s="410" t="s">
        <v>1362</v>
      </c>
      <c r="C920" s="129">
        <v>140.6</v>
      </c>
      <c r="D920" s="135"/>
      <c r="E920" s="135"/>
      <c r="F920" s="412">
        <f t="shared" si="111"/>
        <v>140.6</v>
      </c>
      <c r="G920" s="135">
        <v>4</v>
      </c>
      <c r="H920" s="135"/>
      <c r="I920" s="135"/>
      <c r="J920" s="412">
        <f t="shared" si="109"/>
        <v>4</v>
      </c>
      <c r="K920" s="567">
        <f t="shared" si="113"/>
        <v>2.1100756110427289E-3</v>
      </c>
      <c r="L920" s="413">
        <f t="shared" si="112"/>
        <v>9.0341832248988911</v>
      </c>
      <c r="M920" s="414">
        <f t="shared" si="110"/>
        <v>1.987520309477756</v>
      </c>
      <c r="N920" s="545">
        <v>3.5403761134938962</v>
      </c>
      <c r="O920" s="546">
        <v>0.39185600000000004</v>
      </c>
      <c r="P920" s="547">
        <f t="shared" si="108"/>
        <v>0.10635800603037372</v>
      </c>
    </row>
    <row r="921" spans="1:16" s="87" customFormat="1" x14ac:dyDescent="0.35">
      <c r="A921" s="25">
        <v>144</v>
      </c>
      <c r="B921" s="410" t="s">
        <v>1363</v>
      </c>
      <c r="C921" s="129">
        <v>209.1</v>
      </c>
      <c r="D921" s="135"/>
      <c r="E921" s="135"/>
      <c r="F921" s="412">
        <f t="shared" si="111"/>
        <v>209.1</v>
      </c>
      <c r="G921" s="135">
        <v>9</v>
      </c>
      <c r="H921" s="135"/>
      <c r="I921" s="135"/>
      <c r="J921" s="412">
        <f t="shared" si="109"/>
        <v>9</v>
      </c>
      <c r="K921" s="567">
        <f t="shared" si="113"/>
        <v>4.7476701248461402E-3</v>
      </c>
      <c r="L921" s="413">
        <f t="shared" si="112"/>
        <v>20.326912256022506</v>
      </c>
      <c r="M921" s="414">
        <f t="shared" si="110"/>
        <v>4.4719206963249514</v>
      </c>
      <c r="N921" s="545">
        <v>7.9658462553612672</v>
      </c>
      <c r="O921" s="546">
        <v>0.88167600000000002</v>
      </c>
      <c r="P921" s="547">
        <f t="shared" si="108"/>
        <v>0.16091035489100297</v>
      </c>
    </row>
    <row r="922" spans="1:16" s="87" customFormat="1" x14ac:dyDescent="0.35">
      <c r="A922" s="25">
        <v>145</v>
      </c>
      <c r="B922" s="410" t="s">
        <v>1364</v>
      </c>
      <c r="C922" s="129">
        <v>463.5</v>
      </c>
      <c r="D922" s="135"/>
      <c r="E922" s="135"/>
      <c r="F922" s="412">
        <f t="shared" si="111"/>
        <v>463.5</v>
      </c>
      <c r="G922" s="135">
        <v>8</v>
      </c>
      <c r="H922" s="135"/>
      <c r="I922" s="135"/>
      <c r="J922" s="412">
        <f t="shared" si="109"/>
        <v>8</v>
      </c>
      <c r="K922" s="567">
        <f t="shared" si="113"/>
        <v>4.2201512220854578E-3</v>
      </c>
      <c r="L922" s="413">
        <f t="shared" si="112"/>
        <v>18.068366449797782</v>
      </c>
      <c r="M922" s="414">
        <f t="shared" si="110"/>
        <v>3.9750406189555121</v>
      </c>
      <c r="N922" s="545">
        <v>7.0807522269877925</v>
      </c>
      <c r="O922" s="546">
        <v>0.78371200000000008</v>
      </c>
      <c r="P922" s="547">
        <f t="shared" si="108"/>
        <v>6.4526151662871817E-2</v>
      </c>
    </row>
    <row r="923" spans="1:16" s="87" customFormat="1" x14ac:dyDescent="0.35">
      <c r="A923" s="25">
        <v>146</v>
      </c>
      <c r="B923" s="410" t="s">
        <v>1365</v>
      </c>
      <c r="C923" s="129">
        <v>126</v>
      </c>
      <c r="D923" s="135"/>
      <c r="E923" s="135"/>
      <c r="F923" s="412">
        <f t="shared" si="111"/>
        <v>126</v>
      </c>
      <c r="G923" s="135">
        <v>4</v>
      </c>
      <c r="H923" s="135"/>
      <c r="I923" s="135"/>
      <c r="J923" s="412">
        <f t="shared" si="109"/>
        <v>4</v>
      </c>
      <c r="K923" s="567">
        <f t="shared" si="113"/>
        <v>2.1100756110427289E-3</v>
      </c>
      <c r="L923" s="413">
        <f t="shared" si="112"/>
        <v>9.0341832248988911</v>
      </c>
      <c r="M923" s="414">
        <f t="shared" si="110"/>
        <v>1.987520309477756</v>
      </c>
      <c r="N923" s="545">
        <v>3.5403761134938962</v>
      </c>
      <c r="O923" s="546">
        <v>0.39185600000000004</v>
      </c>
      <c r="P923" s="547">
        <f t="shared" si="108"/>
        <v>0.11868202895135353</v>
      </c>
    </row>
    <row r="924" spans="1:16" s="87" customFormat="1" x14ac:dyDescent="0.35">
      <c r="A924" s="25">
        <v>147</v>
      </c>
      <c r="B924" s="410" t="s">
        <v>1366</v>
      </c>
      <c r="C924" s="129">
        <v>725.1</v>
      </c>
      <c r="D924" s="135"/>
      <c r="E924" s="135"/>
      <c r="F924" s="412">
        <f t="shared" si="111"/>
        <v>725.1</v>
      </c>
      <c r="G924" s="135">
        <v>19</v>
      </c>
      <c r="H924" s="135"/>
      <c r="I924" s="135"/>
      <c r="J924" s="412">
        <f t="shared" si="109"/>
        <v>19</v>
      </c>
      <c r="K924" s="567">
        <f t="shared" si="113"/>
        <v>1.0022859152452962E-2</v>
      </c>
      <c r="L924" s="413">
        <f t="shared" si="112"/>
        <v>42.91237031826973</v>
      </c>
      <c r="M924" s="414">
        <f t="shared" si="110"/>
        <v>9.4407214700193407</v>
      </c>
      <c r="N924" s="545">
        <v>16.816786539096011</v>
      </c>
      <c r="O924" s="546">
        <v>1.8613160000000002</v>
      </c>
      <c r="P924" s="547">
        <f t="shared" si="108"/>
        <v>9.7960549341311653E-2</v>
      </c>
    </row>
    <row r="925" spans="1:16" s="87" customFormat="1" x14ac:dyDescent="0.35">
      <c r="A925" s="25">
        <v>148</v>
      </c>
      <c r="B925" s="410" t="s">
        <v>2161</v>
      </c>
      <c r="C925" s="129">
        <v>466.88</v>
      </c>
      <c r="D925" s="135"/>
      <c r="E925" s="135"/>
      <c r="F925" s="412">
        <f t="shared" si="111"/>
        <v>466.88</v>
      </c>
      <c r="G925" s="135">
        <v>13</v>
      </c>
      <c r="H925" s="135"/>
      <c r="I925" s="135"/>
      <c r="J925" s="412">
        <f t="shared" si="109"/>
        <v>13</v>
      </c>
      <c r="K925" s="567">
        <f t="shared" si="113"/>
        <v>6.8577457358888691E-3</v>
      </c>
      <c r="L925" s="413">
        <f t="shared" si="112"/>
        <v>29.361095480921396</v>
      </c>
      <c r="M925" s="414">
        <f t="shared" si="110"/>
        <v>6.4594410058027067</v>
      </c>
      <c r="N925" s="545">
        <v>11.506222368855163</v>
      </c>
      <c r="O925" s="546">
        <v>1.2735319999999999</v>
      </c>
      <c r="P925" s="547">
        <f t="shared" si="108"/>
        <v>0.10409589371054503</v>
      </c>
    </row>
    <row r="926" spans="1:16" s="87" customFormat="1" x14ac:dyDescent="0.35">
      <c r="A926" s="25">
        <v>149</v>
      </c>
      <c r="B926" s="410" t="s">
        <v>1367</v>
      </c>
      <c r="C926" s="129">
        <v>138.1</v>
      </c>
      <c r="D926" s="135"/>
      <c r="E926" s="135"/>
      <c r="F926" s="412">
        <f t="shared" si="111"/>
        <v>138.1</v>
      </c>
      <c r="G926" s="135">
        <v>4</v>
      </c>
      <c r="H926" s="135"/>
      <c r="I926" s="135"/>
      <c r="J926" s="412">
        <f t="shared" si="109"/>
        <v>4</v>
      </c>
      <c r="K926" s="567">
        <f t="shared" si="113"/>
        <v>2.1100756110427289E-3</v>
      </c>
      <c r="L926" s="413">
        <f t="shared" si="112"/>
        <v>9.0341832248988911</v>
      </c>
      <c r="M926" s="414">
        <f t="shared" si="110"/>
        <v>1.987520309477756</v>
      </c>
      <c r="N926" s="545">
        <v>3.5403761134938962</v>
      </c>
      <c r="O926" s="546">
        <v>0.39185600000000004</v>
      </c>
      <c r="P926" s="547">
        <f t="shared" si="108"/>
        <v>0.10828338629884536</v>
      </c>
    </row>
    <row r="927" spans="1:16" s="87" customFormat="1" x14ac:dyDescent="0.35">
      <c r="A927" s="25">
        <v>150</v>
      </c>
      <c r="B927" s="410" t="s">
        <v>1368</v>
      </c>
      <c r="C927" s="129">
        <v>807</v>
      </c>
      <c r="D927" s="135"/>
      <c r="E927" s="135"/>
      <c r="F927" s="412">
        <f t="shared" si="111"/>
        <v>807</v>
      </c>
      <c r="G927" s="135">
        <v>16</v>
      </c>
      <c r="H927" s="135"/>
      <c r="I927" s="135"/>
      <c r="J927" s="412">
        <f t="shared" si="109"/>
        <v>16</v>
      </c>
      <c r="K927" s="567">
        <f t="shared" si="113"/>
        <v>8.4403024441709155E-3</v>
      </c>
      <c r="L927" s="413">
        <f t="shared" si="112"/>
        <v>36.136732899595565</v>
      </c>
      <c r="M927" s="414">
        <f t="shared" si="110"/>
        <v>7.9500812379110242</v>
      </c>
      <c r="N927" s="545">
        <v>14.161504453975585</v>
      </c>
      <c r="O927" s="546">
        <v>1.5674240000000002</v>
      </c>
      <c r="P927" s="547">
        <f t="shared" si="108"/>
        <v>7.4121118452889934E-2</v>
      </c>
    </row>
    <row r="928" spans="1:16" s="87" customFormat="1" x14ac:dyDescent="0.35">
      <c r="A928" s="25">
        <v>151</v>
      </c>
      <c r="B928" s="410" t="s">
        <v>1369</v>
      </c>
      <c r="C928" s="129">
        <v>1555.2</v>
      </c>
      <c r="D928" s="135"/>
      <c r="E928" s="135"/>
      <c r="F928" s="412">
        <f t="shared" si="111"/>
        <v>1555.2</v>
      </c>
      <c r="G928" s="135">
        <v>32</v>
      </c>
      <c r="H928" s="135"/>
      <c r="I928" s="135"/>
      <c r="J928" s="412">
        <f t="shared" si="109"/>
        <v>32</v>
      </c>
      <c r="K928" s="567">
        <f t="shared" si="113"/>
        <v>1.6880604888341831E-2</v>
      </c>
      <c r="L928" s="413">
        <f t="shared" si="112"/>
        <v>72.273465799191129</v>
      </c>
      <c r="M928" s="414">
        <f t="shared" si="110"/>
        <v>15.900162475822048</v>
      </c>
      <c r="N928" s="545">
        <v>28.32300890795117</v>
      </c>
      <c r="O928" s="546">
        <v>3.1348480000000003</v>
      </c>
      <c r="P928" s="547">
        <f t="shared" si="108"/>
        <v>7.6923537283284688E-2</v>
      </c>
    </row>
    <row r="929" spans="1:16" s="87" customFormat="1" x14ac:dyDescent="0.35">
      <c r="A929" s="25">
        <v>152</v>
      </c>
      <c r="B929" s="410" t="s">
        <v>1370</v>
      </c>
      <c r="C929" s="129">
        <v>1514.3</v>
      </c>
      <c r="D929" s="135"/>
      <c r="E929" s="135"/>
      <c r="F929" s="412">
        <f t="shared" si="111"/>
        <v>1514.3</v>
      </c>
      <c r="G929" s="135">
        <v>32</v>
      </c>
      <c r="H929" s="135"/>
      <c r="I929" s="135"/>
      <c r="J929" s="412">
        <f t="shared" si="109"/>
        <v>32</v>
      </c>
      <c r="K929" s="567">
        <f t="shared" si="113"/>
        <v>1.6880604888341831E-2</v>
      </c>
      <c r="L929" s="413">
        <f t="shared" si="112"/>
        <v>72.273465799191129</v>
      </c>
      <c r="M929" s="414">
        <f t="shared" si="110"/>
        <v>15.900162475822048</v>
      </c>
      <c r="N929" s="545">
        <v>28.32300890795117</v>
      </c>
      <c r="O929" s="546">
        <v>3.1348480000000003</v>
      </c>
      <c r="P929" s="547">
        <f t="shared" si="108"/>
        <v>7.9001178883288878E-2</v>
      </c>
    </row>
    <row r="930" spans="1:16" s="87" customFormat="1" x14ac:dyDescent="0.35">
      <c r="A930" s="25">
        <v>153</v>
      </c>
      <c r="B930" s="410" t="s">
        <v>1371</v>
      </c>
      <c r="C930" s="425">
        <v>394</v>
      </c>
      <c r="D930" s="135"/>
      <c r="E930" s="135"/>
      <c r="F930" s="412">
        <f t="shared" si="111"/>
        <v>394</v>
      </c>
      <c r="G930" s="135">
        <v>12</v>
      </c>
      <c r="H930" s="135"/>
      <c r="I930" s="135"/>
      <c r="J930" s="412">
        <f t="shared" si="109"/>
        <v>12</v>
      </c>
      <c r="K930" s="567">
        <f t="shared" si="113"/>
        <v>6.3302268331281867E-3</v>
      </c>
      <c r="L930" s="413">
        <f t="shared" si="112"/>
        <v>27.102549674696675</v>
      </c>
      <c r="M930" s="414">
        <f t="shared" si="110"/>
        <v>5.9625609284332688</v>
      </c>
      <c r="N930" s="545">
        <v>10.621128340481688</v>
      </c>
      <c r="O930" s="546">
        <v>1.1755679999999999</v>
      </c>
      <c r="P930" s="547">
        <f t="shared" si="108"/>
        <v>0.11386245417160312</v>
      </c>
    </row>
    <row r="931" spans="1:16" s="87" customFormat="1" x14ac:dyDescent="0.35">
      <c r="A931" s="25">
        <v>154</v>
      </c>
      <c r="B931" s="410" t="s">
        <v>2162</v>
      </c>
      <c r="C931" s="129">
        <v>572.5</v>
      </c>
      <c r="D931" s="135"/>
      <c r="E931" s="135"/>
      <c r="F931" s="412">
        <f t="shared" si="111"/>
        <v>572.5</v>
      </c>
      <c r="G931" s="135">
        <v>12</v>
      </c>
      <c r="H931" s="135"/>
      <c r="I931" s="135"/>
      <c r="J931" s="412">
        <f t="shared" si="109"/>
        <v>12</v>
      </c>
      <c r="K931" s="567">
        <f t="shared" si="113"/>
        <v>6.3302268331281867E-3</v>
      </c>
      <c r="L931" s="413">
        <f t="shared" si="112"/>
        <v>27.102549674696675</v>
      </c>
      <c r="M931" s="414">
        <f t="shared" si="110"/>
        <v>5.9625609284332688</v>
      </c>
      <c r="N931" s="545">
        <v>10.621128340481688</v>
      </c>
      <c r="O931" s="546">
        <v>1.1755679999999999</v>
      </c>
      <c r="P931" s="547">
        <f t="shared" si="108"/>
        <v>7.8361234836002852E-2</v>
      </c>
    </row>
    <row r="932" spans="1:16" s="87" customFormat="1" x14ac:dyDescent="0.35">
      <c r="A932" s="25">
        <v>155</v>
      </c>
      <c r="B932" s="410" t="s">
        <v>1372</v>
      </c>
      <c r="C932" s="129">
        <v>351.9</v>
      </c>
      <c r="D932" s="135"/>
      <c r="E932" s="135"/>
      <c r="F932" s="412">
        <f t="shared" si="111"/>
        <v>351.9</v>
      </c>
      <c r="G932" s="135">
        <v>9</v>
      </c>
      <c r="H932" s="135"/>
      <c r="I932" s="135"/>
      <c r="J932" s="412">
        <f t="shared" si="109"/>
        <v>9</v>
      </c>
      <c r="K932" s="567">
        <f t="shared" si="113"/>
        <v>4.7476701248461402E-3</v>
      </c>
      <c r="L932" s="413">
        <f t="shared" si="112"/>
        <v>20.326912256022506</v>
      </c>
      <c r="M932" s="414">
        <f t="shared" si="110"/>
        <v>4.4719206963249514</v>
      </c>
      <c r="N932" s="545">
        <v>7.9658462553612672</v>
      </c>
      <c r="O932" s="546">
        <v>0.88167600000000002</v>
      </c>
      <c r="P932" s="547">
        <f t="shared" si="108"/>
        <v>9.5613399283059744E-2</v>
      </c>
    </row>
    <row r="933" spans="1:16" s="87" customFormat="1" x14ac:dyDescent="0.35">
      <c r="A933" s="25">
        <v>156</v>
      </c>
      <c r="B933" s="410" t="s">
        <v>1373</v>
      </c>
      <c r="C933" s="129">
        <v>449.4</v>
      </c>
      <c r="D933" s="135"/>
      <c r="E933" s="135"/>
      <c r="F933" s="412">
        <f t="shared" si="111"/>
        <v>449.4</v>
      </c>
      <c r="G933" s="135">
        <v>10</v>
      </c>
      <c r="H933" s="135"/>
      <c r="I933" s="135"/>
      <c r="J933" s="412">
        <f t="shared" si="109"/>
        <v>10</v>
      </c>
      <c r="K933" s="567">
        <f t="shared" si="113"/>
        <v>5.2751890276068227E-3</v>
      </c>
      <c r="L933" s="413">
        <f t="shared" si="112"/>
        <v>22.585458062247231</v>
      </c>
      <c r="M933" s="414">
        <f t="shared" si="110"/>
        <v>4.9688007736943911</v>
      </c>
      <c r="N933" s="545">
        <v>8.8509402837347402</v>
      </c>
      <c r="O933" s="546">
        <v>0.97964000000000007</v>
      </c>
      <c r="P933" s="547">
        <f t="shared" si="108"/>
        <v>8.318833805001416E-2</v>
      </c>
    </row>
    <row r="934" spans="1:16" s="87" customFormat="1" x14ac:dyDescent="0.35">
      <c r="A934" s="25">
        <v>157</v>
      </c>
      <c r="B934" s="410" t="s">
        <v>1374</v>
      </c>
      <c r="C934" s="129">
        <v>1394.3</v>
      </c>
      <c r="D934" s="135"/>
      <c r="E934" s="135"/>
      <c r="F934" s="412">
        <f t="shared" si="111"/>
        <v>1394.3</v>
      </c>
      <c r="G934" s="135">
        <v>31</v>
      </c>
      <c r="H934" s="135"/>
      <c r="I934" s="135"/>
      <c r="J934" s="412">
        <f t="shared" si="109"/>
        <v>31</v>
      </c>
      <c r="K934" s="567">
        <f t="shared" si="113"/>
        <v>1.6353085985581148E-2</v>
      </c>
      <c r="L934" s="413">
        <f t="shared" si="112"/>
        <v>70.014919992966398</v>
      </c>
      <c r="M934" s="414">
        <f t="shared" si="110"/>
        <v>15.403282398452607</v>
      </c>
      <c r="N934" s="545">
        <v>27.437914879577697</v>
      </c>
      <c r="O934" s="546">
        <v>3.0368839999999997</v>
      </c>
      <c r="P934" s="547">
        <f t="shared" si="108"/>
        <v>8.3119128789354291E-2</v>
      </c>
    </row>
    <row r="935" spans="1:16" s="87" customFormat="1" x14ac:dyDescent="0.35">
      <c r="A935" s="25">
        <v>158</v>
      </c>
      <c r="B935" s="410" t="s">
        <v>1375</v>
      </c>
      <c r="C935" s="129">
        <v>398.7</v>
      </c>
      <c r="D935" s="135"/>
      <c r="E935" s="135"/>
      <c r="F935" s="412">
        <f t="shared" si="111"/>
        <v>398.7</v>
      </c>
      <c r="G935" s="135">
        <v>9</v>
      </c>
      <c r="H935" s="135"/>
      <c r="I935" s="135"/>
      <c r="J935" s="412">
        <f t="shared" si="109"/>
        <v>9</v>
      </c>
      <c r="K935" s="567">
        <f t="shared" si="113"/>
        <v>4.7476701248461402E-3</v>
      </c>
      <c r="L935" s="413">
        <f t="shared" si="112"/>
        <v>20.326912256022506</v>
      </c>
      <c r="M935" s="414">
        <f t="shared" si="110"/>
        <v>4.4719206963249514</v>
      </c>
      <c r="N935" s="545">
        <v>7.9658462553612672</v>
      </c>
      <c r="O935" s="546">
        <v>0.88167600000000002</v>
      </c>
      <c r="P935" s="547">
        <f t="shared" si="108"/>
        <v>8.4390156026357466E-2</v>
      </c>
    </row>
    <row r="936" spans="1:16" s="87" customFormat="1" x14ac:dyDescent="0.35">
      <c r="A936" s="25">
        <v>159</v>
      </c>
      <c r="B936" s="410" t="s">
        <v>1376</v>
      </c>
      <c r="C936" s="129">
        <v>359.4</v>
      </c>
      <c r="D936" s="135"/>
      <c r="E936" s="135"/>
      <c r="F936" s="412">
        <f t="shared" si="111"/>
        <v>359.4</v>
      </c>
      <c r="G936" s="135">
        <v>8</v>
      </c>
      <c r="H936" s="135"/>
      <c r="I936" s="135"/>
      <c r="J936" s="412">
        <f t="shared" si="109"/>
        <v>8</v>
      </c>
      <c r="K936" s="567">
        <f t="shared" si="113"/>
        <v>4.2201512220854578E-3</v>
      </c>
      <c r="L936" s="413">
        <f t="shared" si="112"/>
        <v>18.068366449797782</v>
      </c>
      <c r="M936" s="414">
        <f t="shared" si="110"/>
        <v>3.9750406189555121</v>
      </c>
      <c r="N936" s="545">
        <v>7.0807522269877925</v>
      </c>
      <c r="O936" s="546">
        <v>0.78371200000000008</v>
      </c>
      <c r="P936" s="547">
        <f t="shared" si="108"/>
        <v>8.3216113788929028E-2</v>
      </c>
    </row>
    <row r="937" spans="1:16" s="87" customFormat="1" x14ac:dyDescent="0.35">
      <c r="A937" s="25">
        <v>160</v>
      </c>
      <c r="B937" s="410" t="s">
        <v>1377</v>
      </c>
      <c r="C937" s="129">
        <v>694.9</v>
      </c>
      <c r="D937" s="135"/>
      <c r="E937" s="135"/>
      <c r="F937" s="412">
        <f t="shared" si="111"/>
        <v>694.9</v>
      </c>
      <c r="G937" s="135">
        <v>19</v>
      </c>
      <c r="H937" s="135"/>
      <c r="I937" s="135"/>
      <c r="J937" s="412">
        <f t="shared" si="109"/>
        <v>19</v>
      </c>
      <c r="K937" s="567">
        <f t="shared" si="113"/>
        <v>1.0022859152452962E-2</v>
      </c>
      <c r="L937" s="413">
        <f t="shared" si="112"/>
        <v>42.91237031826973</v>
      </c>
      <c r="M937" s="414">
        <f t="shared" si="110"/>
        <v>9.4407214700193407</v>
      </c>
      <c r="N937" s="545">
        <v>16.816786539096011</v>
      </c>
      <c r="O937" s="546">
        <v>1.8613160000000002</v>
      </c>
      <c r="P937" s="547">
        <f t="shared" ref="P937:P1000" si="114">(L937+M937+N937+O937)/F937</f>
        <v>0.10221786491205222</v>
      </c>
    </row>
    <row r="938" spans="1:16" s="87" customFormat="1" x14ac:dyDescent="0.35">
      <c r="A938" s="25">
        <v>161</v>
      </c>
      <c r="B938" s="410" t="s">
        <v>1378</v>
      </c>
      <c r="C938" s="129">
        <v>629.6</v>
      </c>
      <c r="D938" s="135"/>
      <c r="E938" s="135"/>
      <c r="F938" s="412">
        <f t="shared" si="111"/>
        <v>629.6</v>
      </c>
      <c r="G938" s="135">
        <v>16</v>
      </c>
      <c r="H938" s="135"/>
      <c r="I938" s="135"/>
      <c r="J938" s="412">
        <f t="shared" si="109"/>
        <v>16</v>
      </c>
      <c r="K938" s="567">
        <f t="shared" si="113"/>
        <v>8.4403024441709155E-3</v>
      </c>
      <c r="L938" s="413">
        <f t="shared" si="112"/>
        <v>36.136732899595565</v>
      </c>
      <c r="M938" s="414">
        <f t="shared" si="110"/>
        <v>7.9500812379110242</v>
      </c>
      <c r="N938" s="545">
        <v>14.161504453975585</v>
      </c>
      <c r="O938" s="546">
        <v>1.5674240000000002</v>
      </c>
      <c r="P938" s="547">
        <f t="shared" si="114"/>
        <v>9.5005944395619712E-2</v>
      </c>
    </row>
    <row r="939" spans="1:16" s="87" customFormat="1" x14ac:dyDescent="0.35">
      <c r="A939" s="25">
        <v>162</v>
      </c>
      <c r="B939" s="410" t="s">
        <v>1379</v>
      </c>
      <c r="C939" s="129">
        <v>969.07</v>
      </c>
      <c r="D939" s="135"/>
      <c r="E939" s="135"/>
      <c r="F939" s="412">
        <f t="shared" si="111"/>
        <v>969.07</v>
      </c>
      <c r="G939" s="135">
        <v>24</v>
      </c>
      <c r="H939" s="135"/>
      <c r="I939" s="135"/>
      <c r="J939" s="412">
        <f t="shared" si="109"/>
        <v>24</v>
      </c>
      <c r="K939" s="567">
        <f t="shared" si="113"/>
        <v>1.2660453666256373E-2</v>
      </c>
      <c r="L939" s="413">
        <f t="shared" si="112"/>
        <v>54.20509934939335</v>
      </c>
      <c r="M939" s="414">
        <f t="shared" si="110"/>
        <v>11.925121856866538</v>
      </c>
      <c r="N939" s="545">
        <v>21.242256680963376</v>
      </c>
      <c r="O939" s="546">
        <v>2.3511359999999999</v>
      </c>
      <c r="P939" s="547">
        <f t="shared" si="114"/>
        <v>9.2587340323426859E-2</v>
      </c>
    </row>
    <row r="940" spans="1:16" s="87" customFormat="1" x14ac:dyDescent="0.35">
      <c r="A940" s="25">
        <v>163</v>
      </c>
      <c r="B940" s="410" t="s">
        <v>1380</v>
      </c>
      <c r="C940" s="129">
        <v>315.7</v>
      </c>
      <c r="D940" s="135"/>
      <c r="E940" s="135"/>
      <c r="F940" s="412">
        <f t="shared" si="111"/>
        <v>315.7</v>
      </c>
      <c r="G940" s="135">
        <v>10</v>
      </c>
      <c r="H940" s="135"/>
      <c r="I940" s="135"/>
      <c r="J940" s="412">
        <f t="shared" si="109"/>
        <v>10</v>
      </c>
      <c r="K940" s="567">
        <f t="shared" si="113"/>
        <v>5.2751890276068227E-3</v>
      </c>
      <c r="L940" s="413">
        <f t="shared" si="112"/>
        <v>22.585458062247231</v>
      </c>
      <c r="M940" s="414">
        <f t="shared" si="110"/>
        <v>4.9688007736943911</v>
      </c>
      <c r="N940" s="545">
        <v>8.8509402837347402</v>
      </c>
      <c r="O940" s="546">
        <v>0.97964000000000007</v>
      </c>
      <c r="P940" s="547">
        <f t="shared" si="114"/>
        <v>0.11841887589381174</v>
      </c>
    </row>
    <row r="941" spans="1:16" s="87" customFormat="1" x14ac:dyDescent="0.35">
      <c r="A941" s="25">
        <v>164</v>
      </c>
      <c r="B941" s="410" t="s">
        <v>1381</v>
      </c>
      <c r="C941" s="129">
        <v>677.4</v>
      </c>
      <c r="D941" s="135"/>
      <c r="E941" s="135"/>
      <c r="F941" s="412">
        <f t="shared" si="111"/>
        <v>677.4</v>
      </c>
      <c r="G941" s="135">
        <v>15</v>
      </c>
      <c r="H941" s="135"/>
      <c r="I941" s="135"/>
      <c r="J941" s="412">
        <f t="shared" si="109"/>
        <v>15</v>
      </c>
      <c r="K941" s="567">
        <f t="shared" si="113"/>
        <v>7.912783541410234E-3</v>
      </c>
      <c r="L941" s="413">
        <f t="shared" si="112"/>
        <v>33.878187093370848</v>
      </c>
      <c r="M941" s="414">
        <f t="shared" si="110"/>
        <v>7.4532011605415862</v>
      </c>
      <c r="N941" s="545">
        <v>13.27641042560211</v>
      </c>
      <c r="O941" s="546">
        <v>1.46946</v>
      </c>
      <c r="P941" s="547">
        <f t="shared" si="114"/>
        <v>8.2783080424438354E-2</v>
      </c>
    </row>
    <row r="942" spans="1:16" s="87" customFormat="1" x14ac:dyDescent="0.35">
      <c r="A942" s="25">
        <v>165</v>
      </c>
      <c r="B942" s="410" t="s">
        <v>1382</v>
      </c>
      <c r="C942" s="129">
        <v>255.8</v>
      </c>
      <c r="D942" s="135"/>
      <c r="E942" s="135"/>
      <c r="F942" s="412">
        <f t="shared" si="111"/>
        <v>255.8</v>
      </c>
      <c r="G942" s="135">
        <v>7</v>
      </c>
      <c r="H942" s="135"/>
      <c r="I942" s="135"/>
      <c r="J942" s="412">
        <f t="shared" si="109"/>
        <v>7</v>
      </c>
      <c r="K942" s="567">
        <f t="shared" si="113"/>
        <v>3.6926323193247753E-3</v>
      </c>
      <c r="L942" s="413">
        <f t="shared" si="112"/>
        <v>15.809820643573058</v>
      </c>
      <c r="M942" s="414">
        <f t="shared" si="110"/>
        <v>3.4781605415860728</v>
      </c>
      <c r="N942" s="545">
        <v>6.1956581986143187</v>
      </c>
      <c r="O942" s="546">
        <v>0.68574800000000002</v>
      </c>
      <c r="P942" s="547">
        <f t="shared" si="114"/>
        <v>0.10230409454172576</v>
      </c>
    </row>
    <row r="943" spans="1:16" s="87" customFormat="1" x14ac:dyDescent="0.35">
      <c r="A943" s="25">
        <v>166</v>
      </c>
      <c r="B943" s="410" t="s">
        <v>1383</v>
      </c>
      <c r="C943" s="129">
        <v>167.8</v>
      </c>
      <c r="D943" s="135">
        <v>184.7</v>
      </c>
      <c r="E943" s="135"/>
      <c r="F943" s="412">
        <f t="shared" si="111"/>
        <v>352.5</v>
      </c>
      <c r="G943" s="135">
        <v>4</v>
      </c>
      <c r="H943" s="135">
        <v>1</v>
      </c>
      <c r="I943" s="135"/>
      <c r="J943" s="412">
        <f t="shared" si="109"/>
        <v>5</v>
      </c>
      <c r="K943" s="567">
        <f t="shared" si="113"/>
        <v>2.6375945138034113E-3</v>
      </c>
      <c r="L943" s="413">
        <f t="shared" si="112"/>
        <v>11.292729031123615</v>
      </c>
      <c r="M943" s="414">
        <f t="shared" si="110"/>
        <v>2.4844003868471956</v>
      </c>
      <c r="N943" s="545">
        <v>4.4254701418673701</v>
      </c>
      <c r="O943" s="546">
        <v>0.48982000000000003</v>
      </c>
      <c r="P943" s="547">
        <f t="shared" si="114"/>
        <v>5.3028140595285621E-2</v>
      </c>
    </row>
    <row r="944" spans="1:16" s="87" customFormat="1" x14ac:dyDescent="0.35">
      <c r="A944" s="25">
        <v>167</v>
      </c>
      <c r="B944" s="410" t="s">
        <v>1385</v>
      </c>
      <c r="C944" s="129">
        <v>642.9</v>
      </c>
      <c r="D944" s="135"/>
      <c r="E944" s="135"/>
      <c r="F944" s="412">
        <f t="shared" si="111"/>
        <v>642.9</v>
      </c>
      <c r="G944" s="135">
        <v>20</v>
      </c>
      <c r="H944" s="135"/>
      <c r="I944" s="135"/>
      <c r="J944" s="412">
        <f t="shared" si="109"/>
        <v>20</v>
      </c>
      <c r="K944" s="567">
        <f t="shared" si="113"/>
        <v>1.0550378055213645E-2</v>
      </c>
      <c r="L944" s="413">
        <f t="shared" si="112"/>
        <v>45.170916124494461</v>
      </c>
      <c r="M944" s="414">
        <f t="shared" si="110"/>
        <v>9.9376015473887822</v>
      </c>
      <c r="N944" s="545">
        <v>17.70188056746948</v>
      </c>
      <c r="O944" s="546">
        <v>1.9592800000000001</v>
      </c>
      <c r="P944" s="547">
        <f t="shared" si="114"/>
        <v>0.11630063499666003</v>
      </c>
    </row>
    <row r="945" spans="1:16" s="87" customFormat="1" x14ac:dyDescent="0.35">
      <c r="A945" s="25">
        <v>168</v>
      </c>
      <c r="B945" s="410" t="s">
        <v>1386</v>
      </c>
      <c r="C945" s="129">
        <v>324.39999999999998</v>
      </c>
      <c r="D945" s="135"/>
      <c r="E945" s="135"/>
      <c r="F945" s="412">
        <f t="shared" si="111"/>
        <v>324.39999999999998</v>
      </c>
      <c r="G945" s="135">
        <v>9</v>
      </c>
      <c r="H945" s="135"/>
      <c r="I945" s="135"/>
      <c r="J945" s="412">
        <f t="shared" si="109"/>
        <v>9</v>
      </c>
      <c r="K945" s="567">
        <f t="shared" si="113"/>
        <v>4.7476701248461402E-3</v>
      </c>
      <c r="L945" s="413">
        <f t="shared" si="112"/>
        <v>20.326912256022506</v>
      </c>
      <c r="M945" s="414">
        <f t="shared" si="110"/>
        <v>4.4719206963249514</v>
      </c>
      <c r="N945" s="545">
        <v>7.9658462553612672</v>
      </c>
      <c r="O945" s="546">
        <v>0.88167600000000002</v>
      </c>
      <c r="P945" s="547">
        <f t="shared" si="114"/>
        <v>0.10371872752068041</v>
      </c>
    </row>
    <row r="946" spans="1:16" s="87" customFormat="1" x14ac:dyDescent="0.35">
      <c r="A946" s="25">
        <v>169</v>
      </c>
      <c r="B946" s="410" t="s">
        <v>1387</v>
      </c>
      <c r="C946" s="425">
        <v>505</v>
      </c>
      <c r="D946" s="135"/>
      <c r="E946" s="135"/>
      <c r="F946" s="412">
        <f t="shared" si="111"/>
        <v>505</v>
      </c>
      <c r="G946" s="135">
        <v>12</v>
      </c>
      <c r="H946" s="135"/>
      <c r="I946" s="135"/>
      <c r="J946" s="412">
        <f t="shared" si="109"/>
        <v>12</v>
      </c>
      <c r="K946" s="567">
        <f t="shared" si="113"/>
        <v>6.3302268331281867E-3</v>
      </c>
      <c r="L946" s="413">
        <f t="shared" si="112"/>
        <v>27.102549674696675</v>
      </c>
      <c r="M946" s="414">
        <f t="shared" si="110"/>
        <v>5.9625609284332688</v>
      </c>
      <c r="N946" s="545">
        <v>10.621128340481688</v>
      </c>
      <c r="O946" s="546">
        <v>1.1755679999999999</v>
      </c>
      <c r="P946" s="547">
        <f t="shared" si="114"/>
        <v>8.883526127447848E-2</v>
      </c>
    </row>
    <row r="947" spans="1:16" s="87" customFormat="1" x14ac:dyDescent="0.35">
      <c r="A947" s="25">
        <v>170</v>
      </c>
      <c r="B947" s="410" t="s">
        <v>1388</v>
      </c>
      <c r="C947" s="129">
        <v>548.70000000000005</v>
      </c>
      <c r="D947" s="135"/>
      <c r="E947" s="135"/>
      <c r="F947" s="412">
        <f t="shared" si="111"/>
        <v>548.70000000000005</v>
      </c>
      <c r="G947" s="135">
        <v>14</v>
      </c>
      <c r="H947" s="135"/>
      <c r="I947" s="135"/>
      <c r="J947" s="412">
        <f t="shared" si="109"/>
        <v>14</v>
      </c>
      <c r="K947" s="567">
        <f t="shared" si="113"/>
        <v>7.3852646386495507E-3</v>
      </c>
      <c r="L947" s="413">
        <f t="shared" si="112"/>
        <v>31.619641287146116</v>
      </c>
      <c r="M947" s="414">
        <f t="shared" si="110"/>
        <v>6.9563210831721456</v>
      </c>
      <c r="N947" s="545">
        <v>12.391316397228637</v>
      </c>
      <c r="O947" s="546">
        <v>1.371496</v>
      </c>
      <c r="P947" s="547">
        <f t="shared" si="114"/>
        <v>9.5386868539360126E-2</v>
      </c>
    </row>
    <row r="948" spans="1:16" s="87" customFormat="1" x14ac:dyDescent="0.35">
      <c r="A948" s="25">
        <v>171</v>
      </c>
      <c r="B948" s="410" t="s">
        <v>1389</v>
      </c>
      <c r="C948" s="129">
        <v>222.33</v>
      </c>
      <c r="D948" s="135"/>
      <c r="E948" s="135"/>
      <c r="F948" s="412">
        <f t="shared" si="111"/>
        <v>222.33</v>
      </c>
      <c r="G948" s="135">
        <v>7</v>
      </c>
      <c r="H948" s="135"/>
      <c r="I948" s="135"/>
      <c r="J948" s="412">
        <f t="shared" si="109"/>
        <v>7</v>
      </c>
      <c r="K948" s="567">
        <f t="shared" si="113"/>
        <v>3.6926323193247753E-3</v>
      </c>
      <c r="L948" s="413">
        <f t="shared" si="112"/>
        <v>15.809820643573058</v>
      </c>
      <c r="M948" s="414">
        <f t="shared" si="110"/>
        <v>3.4781605415860728</v>
      </c>
      <c r="N948" s="545">
        <v>6.1956581986143187</v>
      </c>
      <c r="O948" s="546">
        <v>0.68574800000000002</v>
      </c>
      <c r="P948" s="547">
        <f t="shared" si="114"/>
        <v>0.11770515622621081</v>
      </c>
    </row>
    <row r="949" spans="1:16" s="87" customFormat="1" x14ac:dyDescent="0.35">
      <c r="A949" s="25">
        <v>172</v>
      </c>
      <c r="B949" s="410" t="s">
        <v>1390</v>
      </c>
      <c r="C949" s="129">
        <v>461.2</v>
      </c>
      <c r="D949" s="135"/>
      <c r="E949" s="135"/>
      <c r="F949" s="412">
        <f t="shared" si="111"/>
        <v>461.2</v>
      </c>
      <c r="G949" s="135">
        <v>13</v>
      </c>
      <c r="H949" s="135"/>
      <c r="I949" s="135"/>
      <c r="J949" s="412">
        <f t="shared" si="109"/>
        <v>13</v>
      </c>
      <c r="K949" s="567">
        <f t="shared" si="113"/>
        <v>6.8577457358888691E-3</v>
      </c>
      <c r="L949" s="413">
        <f t="shared" si="112"/>
        <v>29.361095480921396</v>
      </c>
      <c r="M949" s="414">
        <f t="shared" si="110"/>
        <v>6.4594410058027067</v>
      </c>
      <c r="N949" s="545">
        <v>11.506222368855163</v>
      </c>
      <c r="O949" s="546">
        <v>1.2735319999999999</v>
      </c>
      <c r="P949" s="547">
        <f t="shared" si="114"/>
        <v>0.10537790731912244</v>
      </c>
    </row>
    <row r="950" spans="1:16" s="87" customFormat="1" x14ac:dyDescent="0.35">
      <c r="A950" s="25">
        <v>173</v>
      </c>
      <c r="B950" s="410" t="s">
        <v>1391</v>
      </c>
      <c r="C950" s="129">
        <v>446.5</v>
      </c>
      <c r="D950" s="135"/>
      <c r="E950" s="135"/>
      <c r="F950" s="412">
        <f t="shared" si="111"/>
        <v>446.5</v>
      </c>
      <c r="G950" s="135">
        <v>15</v>
      </c>
      <c r="H950" s="135"/>
      <c r="I950" s="135"/>
      <c r="J950" s="412">
        <f t="shared" si="109"/>
        <v>15</v>
      </c>
      <c r="K950" s="567">
        <f t="shared" si="113"/>
        <v>7.912783541410234E-3</v>
      </c>
      <c r="L950" s="413">
        <f t="shared" si="112"/>
        <v>33.878187093370848</v>
      </c>
      <c r="M950" s="414">
        <f t="shared" si="110"/>
        <v>7.4532011605415862</v>
      </c>
      <c r="N950" s="545">
        <v>13.27641042560211</v>
      </c>
      <c r="O950" s="546">
        <v>1.46946</v>
      </c>
      <c r="P950" s="547">
        <f t="shared" si="114"/>
        <v>0.12559296456778174</v>
      </c>
    </row>
    <row r="951" spans="1:16" s="87" customFormat="1" x14ac:dyDescent="0.35">
      <c r="A951" s="25">
        <v>174</v>
      </c>
      <c r="B951" s="410" t="s">
        <v>1392</v>
      </c>
      <c r="C951" s="129">
        <v>291.5</v>
      </c>
      <c r="D951" s="135"/>
      <c r="E951" s="135"/>
      <c r="F951" s="412">
        <f t="shared" si="111"/>
        <v>291.5</v>
      </c>
      <c r="G951" s="135">
        <v>7</v>
      </c>
      <c r="H951" s="135"/>
      <c r="I951" s="135"/>
      <c r="J951" s="412">
        <f t="shared" si="109"/>
        <v>7</v>
      </c>
      <c r="K951" s="567">
        <f t="shared" si="113"/>
        <v>3.6926323193247753E-3</v>
      </c>
      <c r="L951" s="413">
        <f t="shared" si="112"/>
        <v>15.809820643573058</v>
      </c>
      <c r="M951" s="414">
        <f t="shared" si="110"/>
        <v>3.4781605415860728</v>
      </c>
      <c r="N951" s="545">
        <v>6.1956581986143187</v>
      </c>
      <c r="O951" s="546">
        <v>0.68574800000000002</v>
      </c>
      <c r="P951" s="547">
        <f t="shared" si="114"/>
        <v>8.977491383798783E-2</v>
      </c>
    </row>
    <row r="952" spans="1:16" s="87" customFormat="1" x14ac:dyDescent="0.35">
      <c r="A952" s="25">
        <v>175</v>
      </c>
      <c r="B952" s="410" t="s">
        <v>1393</v>
      </c>
      <c r="C952" s="129">
        <v>361.5</v>
      </c>
      <c r="D952" s="135"/>
      <c r="E952" s="135"/>
      <c r="F952" s="412">
        <f t="shared" si="111"/>
        <v>361.5</v>
      </c>
      <c r="G952" s="135">
        <v>7</v>
      </c>
      <c r="H952" s="135"/>
      <c r="I952" s="135"/>
      <c r="J952" s="412">
        <f t="shared" si="109"/>
        <v>7</v>
      </c>
      <c r="K952" s="567">
        <f t="shared" si="113"/>
        <v>3.6926323193247753E-3</v>
      </c>
      <c r="L952" s="413">
        <f t="shared" si="112"/>
        <v>15.809820643573058</v>
      </c>
      <c r="M952" s="414">
        <f t="shared" si="110"/>
        <v>3.4781605415860728</v>
      </c>
      <c r="N952" s="545">
        <v>6.1956581986143187</v>
      </c>
      <c r="O952" s="546">
        <v>0.68574800000000002</v>
      </c>
      <c r="P952" s="547">
        <f t="shared" si="114"/>
        <v>7.2391113094808987E-2</v>
      </c>
    </row>
    <row r="953" spans="1:16" s="87" customFormat="1" x14ac:dyDescent="0.35">
      <c r="A953" s="25">
        <v>176</v>
      </c>
      <c r="B953" s="410" t="s">
        <v>1394</v>
      </c>
      <c r="C953" s="129">
        <v>474.6</v>
      </c>
      <c r="D953" s="135"/>
      <c r="E953" s="135">
        <v>11.3</v>
      </c>
      <c r="F953" s="412">
        <f t="shared" si="111"/>
        <v>485.90000000000003</v>
      </c>
      <c r="G953" s="135">
        <v>11</v>
      </c>
      <c r="H953" s="135"/>
      <c r="I953" s="135">
        <v>1</v>
      </c>
      <c r="J953" s="412">
        <f t="shared" si="109"/>
        <v>12</v>
      </c>
      <c r="K953" s="567">
        <f t="shared" si="113"/>
        <v>6.3302268331281867E-3</v>
      </c>
      <c r="L953" s="413">
        <f t="shared" si="112"/>
        <v>27.102549674696675</v>
      </c>
      <c r="M953" s="414">
        <f t="shared" si="110"/>
        <v>5.9625609284332688</v>
      </c>
      <c r="N953" s="545">
        <v>10.621128340481688</v>
      </c>
      <c r="O953" s="546">
        <v>1.1755679999999999</v>
      </c>
      <c r="P953" s="547">
        <f t="shared" si="114"/>
        <v>9.2327242114862373E-2</v>
      </c>
    </row>
    <row r="954" spans="1:16" s="87" customFormat="1" x14ac:dyDescent="0.35">
      <c r="A954" s="25">
        <v>177</v>
      </c>
      <c r="B954" s="410" t="s">
        <v>1395</v>
      </c>
      <c r="C954" s="129">
        <v>399.3</v>
      </c>
      <c r="D954" s="135"/>
      <c r="E954" s="135">
        <v>31.2</v>
      </c>
      <c r="F954" s="412">
        <f t="shared" si="111"/>
        <v>430.5</v>
      </c>
      <c r="G954" s="135">
        <v>12</v>
      </c>
      <c r="H954" s="135"/>
      <c r="I954" s="135">
        <v>1</v>
      </c>
      <c r="J954" s="412">
        <f t="shared" si="109"/>
        <v>13</v>
      </c>
      <c r="K954" s="567">
        <f t="shared" si="113"/>
        <v>6.8577457358888691E-3</v>
      </c>
      <c r="L954" s="413">
        <f t="shared" si="112"/>
        <v>29.361095480921396</v>
      </c>
      <c r="M954" s="414">
        <f t="shared" si="110"/>
        <v>6.4594410058027067</v>
      </c>
      <c r="N954" s="545">
        <v>11.506222368855163</v>
      </c>
      <c r="O954" s="546">
        <v>1.2735319999999999</v>
      </c>
      <c r="P954" s="547">
        <f t="shared" si="114"/>
        <v>0.11289266168543384</v>
      </c>
    </row>
    <row r="955" spans="1:16" s="87" customFormat="1" x14ac:dyDescent="0.35">
      <c r="A955" s="25">
        <v>178</v>
      </c>
      <c r="B955" s="410" t="s">
        <v>1396</v>
      </c>
      <c r="C955" s="129">
        <v>84.3</v>
      </c>
      <c r="D955" s="135"/>
      <c r="E955" s="135"/>
      <c r="F955" s="412">
        <f t="shared" ref="F955:F1010" si="115">C955+D955+E955</f>
        <v>84.3</v>
      </c>
      <c r="G955" s="135">
        <v>4</v>
      </c>
      <c r="H955" s="135"/>
      <c r="I955" s="135"/>
      <c r="J955" s="412">
        <f t="shared" ref="J955:J1014" si="116">G955+H955+I955</f>
        <v>4</v>
      </c>
      <c r="K955" s="567">
        <f t="shared" si="113"/>
        <v>2.1100756110427289E-3</v>
      </c>
      <c r="L955" s="413">
        <f t="shared" si="112"/>
        <v>9.0341832248988911</v>
      </c>
      <c r="M955" s="414">
        <f t="shared" si="110"/>
        <v>1.987520309477756</v>
      </c>
      <c r="N955" s="545">
        <v>3.5403761134938962</v>
      </c>
      <c r="O955" s="546">
        <v>0.39185600000000004</v>
      </c>
      <c r="P955" s="547">
        <f t="shared" si="114"/>
        <v>0.17738950946465651</v>
      </c>
    </row>
    <row r="956" spans="1:16" s="87" customFormat="1" x14ac:dyDescent="0.35">
      <c r="A956" s="25">
        <v>179</v>
      </c>
      <c r="B956" s="410" t="s">
        <v>1397</v>
      </c>
      <c r="C956" s="129">
        <v>236.4</v>
      </c>
      <c r="D956" s="135"/>
      <c r="E956" s="135"/>
      <c r="F956" s="412">
        <f t="shared" si="115"/>
        <v>236.4</v>
      </c>
      <c r="G956" s="135">
        <v>5</v>
      </c>
      <c r="H956" s="135"/>
      <c r="I956" s="135"/>
      <c r="J956" s="412">
        <f t="shared" si="116"/>
        <v>5</v>
      </c>
      <c r="K956" s="567">
        <f t="shared" si="113"/>
        <v>2.6375945138034113E-3</v>
      </c>
      <c r="L956" s="413">
        <f t="shared" si="112"/>
        <v>11.292729031123615</v>
      </c>
      <c r="M956" s="414">
        <f t="shared" si="110"/>
        <v>2.4844003868471956</v>
      </c>
      <c r="N956" s="545">
        <v>4.4254701418673701</v>
      </c>
      <c r="O956" s="546">
        <v>0.48982000000000003</v>
      </c>
      <c r="P956" s="547">
        <f t="shared" si="114"/>
        <v>7.9071148730279955E-2</v>
      </c>
    </row>
    <row r="957" spans="1:16" s="87" customFormat="1" x14ac:dyDescent="0.35">
      <c r="A957" s="25">
        <v>180</v>
      </c>
      <c r="B957" s="410" t="s">
        <v>1398</v>
      </c>
      <c r="C957" s="129">
        <v>84.3</v>
      </c>
      <c r="D957" s="135"/>
      <c r="E957" s="135"/>
      <c r="F957" s="412">
        <f t="shared" si="115"/>
        <v>84.3</v>
      </c>
      <c r="G957" s="135">
        <v>3</v>
      </c>
      <c r="H957" s="135"/>
      <c r="I957" s="135"/>
      <c r="J957" s="412">
        <f t="shared" si="116"/>
        <v>3</v>
      </c>
      <c r="K957" s="567">
        <f t="shared" si="113"/>
        <v>1.5825567082820467E-3</v>
      </c>
      <c r="L957" s="413">
        <f t="shared" si="112"/>
        <v>6.7756374186741688</v>
      </c>
      <c r="M957" s="414">
        <f t="shared" ref="M957:M1016" si="117">L957*0.22</f>
        <v>1.4906402321083172</v>
      </c>
      <c r="N957" s="545">
        <v>2.655282085120422</v>
      </c>
      <c r="O957" s="546">
        <v>0.29389199999999999</v>
      </c>
      <c r="P957" s="547">
        <f t="shared" si="114"/>
        <v>0.13304213209849239</v>
      </c>
    </row>
    <row r="958" spans="1:16" s="87" customFormat="1" x14ac:dyDescent="0.35">
      <c r="A958" s="25">
        <v>181</v>
      </c>
      <c r="B958" s="410" t="s">
        <v>1399</v>
      </c>
      <c r="C958" s="129">
        <v>176.6</v>
      </c>
      <c r="D958" s="135"/>
      <c r="E958" s="135"/>
      <c r="F958" s="412">
        <f t="shared" si="115"/>
        <v>176.6</v>
      </c>
      <c r="G958" s="135">
        <v>4</v>
      </c>
      <c r="H958" s="135"/>
      <c r="I958" s="135"/>
      <c r="J958" s="412">
        <f t="shared" si="116"/>
        <v>4</v>
      </c>
      <c r="K958" s="567">
        <f t="shared" si="113"/>
        <v>2.1100756110427289E-3</v>
      </c>
      <c r="L958" s="413">
        <f t="shared" si="112"/>
        <v>9.0341832248988911</v>
      </c>
      <c r="M958" s="414">
        <f t="shared" si="117"/>
        <v>1.987520309477756</v>
      </c>
      <c r="N958" s="545">
        <v>3.5403761134938962</v>
      </c>
      <c r="O958" s="546">
        <v>0.39185600000000004</v>
      </c>
      <c r="P958" s="547">
        <f t="shared" si="114"/>
        <v>8.4676872298247705E-2</v>
      </c>
    </row>
    <row r="959" spans="1:16" s="87" customFormat="1" x14ac:dyDescent="0.35">
      <c r="A959" s="25">
        <v>182</v>
      </c>
      <c r="B959" s="410" t="s">
        <v>1400</v>
      </c>
      <c r="C959" s="129">
        <v>111.5</v>
      </c>
      <c r="D959" s="135"/>
      <c r="E959" s="135"/>
      <c r="F959" s="412">
        <f t="shared" si="115"/>
        <v>111.5</v>
      </c>
      <c r="G959" s="135">
        <v>3</v>
      </c>
      <c r="H959" s="135"/>
      <c r="I959" s="135"/>
      <c r="J959" s="412">
        <f t="shared" si="116"/>
        <v>3</v>
      </c>
      <c r="K959" s="567">
        <f t="shared" si="113"/>
        <v>1.5825567082820467E-3</v>
      </c>
      <c r="L959" s="413">
        <f t="shared" si="112"/>
        <v>6.7756374186741688</v>
      </c>
      <c r="M959" s="414">
        <f t="shared" si="117"/>
        <v>1.4906402321083172</v>
      </c>
      <c r="N959" s="545">
        <v>2.655282085120422</v>
      </c>
      <c r="O959" s="546">
        <v>0.29389199999999999</v>
      </c>
      <c r="P959" s="547">
        <f t="shared" si="114"/>
        <v>0.10058701108433102</v>
      </c>
    </row>
    <row r="960" spans="1:16" s="87" customFormat="1" x14ac:dyDescent="0.35">
      <c r="A960" s="25">
        <v>183</v>
      </c>
      <c r="B960" s="410" t="s">
        <v>1401</v>
      </c>
      <c r="C960" s="129">
        <v>131.4</v>
      </c>
      <c r="D960" s="135"/>
      <c r="E960" s="135"/>
      <c r="F960" s="412">
        <f t="shared" si="115"/>
        <v>131.4</v>
      </c>
      <c r="G960" s="135">
        <v>3</v>
      </c>
      <c r="H960" s="135"/>
      <c r="I960" s="135"/>
      <c r="J960" s="412">
        <f t="shared" si="116"/>
        <v>3</v>
      </c>
      <c r="K960" s="567">
        <f t="shared" si="113"/>
        <v>1.5825567082820467E-3</v>
      </c>
      <c r="L960" s="413">
        <f t="shared" si="112"/>
        <v>6.7756374186741688</v>
      </c>
      <c r="M960" s="414">
        <f t="shared" si="117"/>
        <v>1.4906402321083172</v>
      </c>
      <c r="N960" s="545">
        <v>2.655282085120422</v>
      </c>
      <c r="O960" s="546">
        <v>0.29389199999999999</v>
      </c>
      <c r="P960" s="547">
        <f t="shared" si="114"/>
        <v>8.5353513971863831E-2</v>
      </c>
    </row>
    <row r="961" spans="1:16" s="87" customFormat="1" x14ac:dyDescent="0.35">
      <c r="A961" s="25">
        <v>184</v>
      </c>
      <c r="B961" s="410" t="s">
        <v>1402</v>
      </c>
      <c r="C961" s="129">
        <v>87.9</v>
      </c>
      <c r="D961" s="135"/>
      <c r="E961" s="135"/>
      <c r="F961" s="412">
        <f t="shared" si="115"/>
        <v>87.9</v>
      </c>
      <c r="G961" s="135">
        <v>2</v>
      </c>
      <c r="H961" s="135"/>
      <c r="I961" s="135"/>
      <c r="J961" s="412">
        <f t="shared" si="116"/>
        <v>2</v>
      </c>
      <c r="K961" s="567">
        <f t="shared" si="113"/>
        <v>1.0550378055213644E-3</v>
      </c>
      <c r="L961" s="413">
        <f t="shared" si="112"/>
        <v>4.5170916124494456</v>
      </c>
      <c r="M961" s="414">
        <f t="shared" si="117"/>
        <v>0.99376015473887802</v>
      </c>
      <c r="N961" s="545">
        <v>1.7701880567469481</v>
      </c>
      <c r="O961" s="546">
        <v>0.19592800000000002</v>
      </c>
      <c r="P961" s="547">
        <f t="shared" si="114"/>
        <v>8.5062205050458153E-2</v>
      </c>
    </row>
    <row r="962" spans="1:16" s="87" customFormat="1" x14ac:dyDescent="0.35">
      <c r="A962" s="25">
        <v>185</v>
      </c>
      <c r="B962" s="410" t="s">
        <v>1403</v>
      </c>
      <c r="C962" s="129">
        <v>101.5</v>
      </c>
      <c r="D962" s="135"/>
      <c r="E962" s="135"/>
      <c r="F962" s="412">
        <f t="shared" si="115"/>
        <v>101.5</v>
      </c>
      <c r="G962" s="135">
        <v>3</v>
      </c>
      <c r="H962" s="135"/>
      <c r="I962" s="135"/>
      <c r="J962" s="412">
        <f t="shared" si="116"/>
        <v>3</v>
      </c>
      <c r="K962" s="567">
        <f t="shared" si="113"/>
        <v>1.5825567082820467E-3</v>
      </c>
      <c r="L962" s="413">
        <f t="shared" si="112"/>
        <v>6.7756374186741688</v>
      </c>
      <c r="M962" s="414">
        <f t="shared" si="117"/>
        <v>1.4906402321083172</v>
      </c>
      <c r="N962" s="545">
        <v>2.655282085120422</v>
      </c>
      <c r="O962" s="546">
        <v>0.29389199999999999</v>
      </c>
      <c r="P962" s="547">
        <f t="shared" si="114"/>
        <v>0.11049706143746707</v>
      </c>
    </row>
    <row r="963" spans="1:16" s="87" customFormat="1" x14ac:dyDescent="0.35">
      <c r="A963" s="25">
        <v>186</v>
      </c>
      <c r="B963" s="410" t="s">
        <v>1404</v>
      </c>
      <c r="C963" s="129">
        <v>237.8</v>
      </c>
      <c r="D963" s="135"/>
      <c r="E963" s="135"/>
      <c r="F963" s="412">
        <f t="shared" si="115"/>
        <v>237.8</v>
      </c>
      <c r="G963" s="135">
        <v>5</v>
      </c>
      <c r="H963" s="135"/>
      <c r="I963" s="135"/>
      <c r="J963" s="412">
        <f t="shared" si="116"/>
        <v>5</v>
      </c>
      <c r="K963" s="567">
        <f t="shared" si="113"/>
        <v>2.6375945138034113E-3</v>
      </c>
      <c r="L963" s="413">
        <f t="shared" si="112"/>
        <v>11.292729031123615</v>
      </c>
      <c r="M963" s="414">
        <f t="shared" si="117"/>
        <v>2.4844003868471956</v>
      </c>
      <c r="N963" s="545">
        <v>4.4254701418673701</v>
      </c>
      <c r="O963" s="546">
        <v>0.48982000000000003</v>
      </c>
      <c r="P963" s="547">
        <f t="shared" si="114"/>
        <v>7.8605633136409503E-2</v>
      </c>
    </row>
    <row r="964" spans="1:16" s="87" customFormat="1" x14ac:dyDescent="0.35">
      <c r="A964" s="25">
        <v>187</v>
      </c>
      <c r="B964" s="410" t="s">
        <v>1405</v>
      </c>
      <c r="C964" s="129">
        <v>96.6</v>
      </c>
      <c r="D964" s="135"/>
      <c r="E964" s="135"/>
      <c r="F964" s="412">
        <f t="shared" si="115"/>
        <v>96.6</v>
      </c>
      <c r="G964" s="135">
        <v>3</v>
      </c>
      <c r="H964" s="135"/>
      <c r="I964" s="135"/>
      <c r="J964" s="412">
        <f t="shared" si="116"/>
        <v>3</v>
      </c>
      <c r="K964" s="567">
        <f t="shared" si="113"/>
        <v>1.5825567082820467E-3</v>
      </c>
      <c r="L964" s="413">
        <f t="shared" si="112"/>
        <v>6.7756374186741688</v>
      </c>
      <c r="M964" s="414">
        <f t="shared" si="117"/>
        <v>1.4906402321083172</v>
      </c>
      <c r="N964" s="545">
        <v>2.655282085120422</v>
      </c>
      <c r="O964" s="546">
        <v>0.29389199999999999</v>
      </c>
      <c r="P964" s="547">
        <f t="shared" si="114"/>
        <v>0.11610198484371541</v>
      </c>
    </row>
    <row r="965" spans="1:16" s="87" customFormat="1" x14ac:dyDescent="0.35">
      <c r="A965" s="25">
        <v>188</v>
      </c>
      <c r="B965" s="410" t="s">
        <v>1406</v>
      </c>
      <c r="C965" s="129">
        <v>120.2</v>
      </c>
      <c r="D965" s="135"/>
      <c r="E965" s="135"/>
      <c r="F965" s="412">
        <f t="shared" si="115"/>
        <v>120.2</v>
      </c>
      <c r="G965" s="135">
        <v>3</v>
      </c>
      <c r="H965" s="135"/>
      <c r="I965" s="135"/>
      <c r="J965" s="412">
        <f t="shared" si="116"/>
        <v>3</v>
      </c>
      <c r="K965" s="567">
        <f t="shared" si="113"/>
        <v>1.5825567082820467E-3</v>
      </c>
      <c r="L965" s="413">
        <f t="shared" si="112"/>
        <v>6.7756374186741688</v>
      </c>
      <c r="M965" s="414">
        <f t="shared" si="117"/>
        <v>1.4906402321083172</v>
      </c>
      <c r="N965" s="545">
        <v>2.655282085120422</v>
      </c>
      <c r="O965" s="546">
        <v>0.29389199999999999</v>
      </c>
      <c r="P965" s="547">
        <f t="shared" si="114"/>
        <v>9.330658682115564E-2</v>
      </c>
    </row>
    <row r="966" spans="1:16" s="87" customFormat="1" x14ac:dyDescent="0.35">
      <c r="A966" s="25">
        <v>189</v>
      </c>
      <c r="B966" s="410" t="s">
        <v>1407</v>
      </c>
      <c r="C966" s="129">
        <v>340.3</v>
      </c>
      <c r="D966" s="135"/>
      <c r="E966" s="135"/>
      <c r="F966" s="412">
        <f t="shared" si="115"/>
        <v>340.3</v>
      </c>
      <c r="G966" s="135">
        <v>9</v>
      </c>
      <c r="H966" s="135"/>
      <c r="I966" s="135"/>
      <c r="J966" s="412">
        <f t="shared" si="116"/>
        <v>9</v>
      </c>
      <c r="K966" s="567">
        <f t="shared" si="113"/>
        <v>4.7476701248461402E-3</v>
      </c>
      <c r="L966" s="413">
        <f t="shared" si="112"/>
        <v>20.326912256022506</v>
      </c>
      <c r="M966" s="414">
        <f t="shared" si="117"/>
        <v>4.4719206963249514</v>
      </c>
      <c r="N966" s="545">
        <v>7.9658462553612672</v>
      </c>
      <c r="O966" s="546">
        <v>0.88167600000000002</v>
      </c>
      <c r="P966" s="547">
        <f t="shared" si="114"/>
        <v>9.8872627704110261E-2</v>
      </c>
    </row>
    <row r="967" spans="1:16" s="87" customFormat="1" x14ac:dyDescent="0.35">
      <c r="A967" s="25">
        <v>190</v>
      </c>
      <c r="B967" s="410" t="s">
        <v>1408</v>
      </c>
      <c r="C967" s="129">
        <v>264.89999999999998</v>
      </c>
      <c r="D967" s="135"/>
      <c r="E967" s="135"/>
      <c r="F967" s="412">
        <f t="shared" si="115"/>
        <v>264.89999999999998</v>
      </c>
      <c r="G967" s="135">
        <v>6</v>
      </c>
      <c r="H967" s="135"/>
      <c r="I967" s="135"/>
      <c r="J967" s="412">
        <f t="shared" si="116"/>
        <v>6</v>
      </c>
      <c r="K967" s="567">
        <f t="shared" si="113"/>
        <v>3.1651134165640933E-3</v>
      </c>
      <c r="L967" s="413">
        <f t="shared" ref="L967:L1030" si="118">K967*4281.45</f>
        <v>13.551274837348338</v>
      </c>
      <c r="M967" s="414">
        <f t="shared" si="117"/>
        <v>2.9812804642166344</v>
      </c>
      <c r="N967" s="545">
        <v>5.3105641702408439</v>
      </c>
      <c r="O967" s="546">
        <v>0.58778399999999997</v>
      </c>
      <c r="P967" s="547">
        <f t="shared" si="114"/>
        <v>8.4676872298247705E-2</v>
      </c>
    </row>
    <row r="968" spans="1:16" s="87" customFormat="1" x14ac:dyDescent="0.35">
      <c r="A968" s="25">
        <v>191</v>
      </c>
      <c r="B968" s="410" t="s">
        <v>1409</v>
      </c>
      <c r="C968" s="129">
        <v>299.7</v>
      </c>
      <c r="D968" s="135"/>
      <c r="E968" s="135"/>
      <c r="F968" s="412">
        <f t="shared" si="115"/>
        <v>299.7</v>
      </c>
      <c r="G968" s="135">
        <v>9</v>
      </c>
      <c r="H968" s="135"/>
      <c r="I968" s="135"/>
      <c r="J968" s="412">
        <f t="shared" si="116"/>
        <v>9</v>
      </c>
      <c r="K968" s="567">
        <f t="shared" si="113"/>
        <v>4.7476701248461402E-3</v>
      </c>
      <c r="L968" s="413">
        <f t="shared" si="118"/>
        <v>20.326912256022506</v>
      </c>
      <c r="M968" s="414">
        <f t="shared" si="117"/>
        <v>4.4719206963249514</v>
      </c>
      <c r="N968" s="545">
        <v>7.9658462553612672</v>
      </c>
      <c r="O968" s="546">
        <v>0.88167600000000002</v>
      </c>
      <c r="P968" s="547">
        <f t="shared" si="114"/>
        <v>0.11226678414317225</v>
      </c>
    </row>
    <row r="969" spans="1:16" s="87" customFormat="1" x14ac:dyDescent="0.35">
      <c r="A969" s="25">
        <v>192</v>
      </c>
      <c r="B969" s="410" t="s">
        <v>1410</v>
      </c>
      <c r="C969" s="129">
        <v>295.10000000000002</v>
      </c>
      <c r="D969" s="135"/>
      <c r="E969" s="135"/>
      <c r="F969" s="412">
        <f t="shared" si="115"/>
        <v>295.10000000000002</v>
      </c>
      <c r="G969" s="135">
        <v>9</v>
      </c>
      <c r="H969" s="135"/>
      <c r="I969" s="135"/>
      <c r="J969" s="412">
        <f t="shared" si="116"/>
        <v>9</v>
      </c>
      <c r="K969" s="567">
        <f t="shared" si="113"/>
        <v>4.7476701248461402E-3</v>
      </c>
      <c r="L969" s="413">
        <f t="shared" si="118"/>
        <v>20.326912256022506</v>
      </c>
      <c r="M969" s="414">
        <f t="shared" si="117"/>
        <v>4.4719206963249514</v>
      </c>
      <c r="N969" s="545">
        <v>7.9658462553612672</v>
      </c>
      <c r="O969" s="546">
        <v>0.88167600000000002</v>
      </c>
      <c r="P969" s="547">
        <f t="shared" si="114"/>
        <v>0.11401679162219153</v>
      </c>
    </row>
    <row r="970" spans="1:16" s="87" customFormat="1" x14ac:dyDescent="0.35">
      <c r="A970" s="25">
        <v>193</v>
      </c>
      <c r="B970" s="410" t="s">
        <v>1411</v>
      </c>
      <c r="C970" s="129">
        <v>148.69999999999999</v>
      </c>
      <c r="D970" s="135"/>
      <c r="E970" s="135"/>
      <c r="F970" s="412">
        <f t="shared" si="115"/>
        <v>148.69999999999999</v>
      </c>
      <c r="G970" s="135">
        <v>4</v>
      </c>
      <c r="H970" s="135"/>
      <c r="I970" s="135"/>
      <c r="J970" s="412">
        <f t="shared" si="116"/>
        <v>4</v>
      </c>
      <c r="K970" s="567">
        <f t="shared" si="113"/>
        <v>2.1100756110427289E-3</v>
      </c>
      <c r="L970" s="413">
        <f t="shared" si="118"/>
        <v>9.0341832248988911</v>
      </c>
      <c r="M970" s="414">
        <f t="shared" si="117"/>
        <v>1.987520309477756</v>
      </c>
      <c r="N970" s="545">
        <v>3.5403761134938962</v>
      </c>
      <c r="O970" s="546">
        <v>0.39185600000000004</v>
      </c>
      <c r="P970" s="547">
        <f t="shared" si="114"/>
        <v>0.10056446299845694</v>
      </c>
    </row>
    <row r="971" spans="1:16" s="87" customFormat="1" x14ac:dyDescent="0.35">
      <c r="A971" s="25">
        <v>194</v>
      </c>
      <c r="B971" s="410" t="s">
        <v>1412</v>
      </c>
      <c r="C971" s="129">
        <v>339.7</v>
      </c>
      <c r="D971" s="135"/>
      <c r="E971" s="135"/>
      <c r="F971" s="412">
        <f t="shared" si="115"/>
        <v>339.7</v>
      </c>
      <c r="G971" s="135">
        <v>8</v>
      </c>
      <c r="H971" s="135"/>
      <c r="I971" s="135"/>
      <c r="J971" s="412">
        <f t="shared" si="116"/>
        <v>8</v>
      </c>
      <c r="K971" s="567">
        <f t="shared" si="113"/>
        <v>4.2201512220854578E-3</v>
      </c>
      <c r="L971" s="413">
        <f t="shared" si="118"/>
        <v>18.068366449797782</v>
      </c>
      <c r="M971" s="414">
        <f t="shared" si="117"/>
        <v>3.9750406189555121</v>
      </c>
      <c r="N971" s="545">
        <v>7.0807522269877925</v>
      </c>
      <c r="O971" s="546">
        <v>0.78371200000000008</v>
      </c>
      <c r="P971" s="547">
        <f t="shared" si="114"/>
        <v>8.8042011468181011E-2</v>
      </c>
    </row>
    <row r="972" spans="1:16" s="87" customFormat="1" x14ac:dyDescent="0.35">
      <c r="A972" s="25">
        <v>195</v>
      </c>
      <c r="B972" s="410" t="s">
        <v>1413</v>
      </c>
      <c r="C972" s="129">
        <v>197.6</v>
      </c>
      <c r="D972" s="135"/>
      <c r="E972" s="135"/>
      <c r="F972" s="412">
        <f t="shared" si="115"/>
        <v>197.6</v>
      </c>
      <c r="G972" s="135">
        <v>6</v>
      </c>
      <c r="H972" s="135"/>
      <c r="I972" s="135"/>
      <c r="J972" s="412">
        <f t="shared" si="116"/>
        <v>6</v>
      </c>
      <c r="K972" s="567">
        <f t="shared" si="113"/>
        <v>3.1651134165640933E-3</v>
      </c>
      <c r="L972" s="413">
        <f t="shared" si="118"/>
        <v>13.551274837348338</v>
      </c>
      <c r="M972" s="414">
        <f t="shared" si="117"/>
        <v>2.9812804642166344</v>
      </c>
      <c r="N972" s="545">
        <v>5.3105641702408439</v>
      </c>
      <c r="O972" s="546">
        <v>0.58778399999999997</v>
      </c>
      <c r="P972" s="547">
        <f t="shared" si="114"/>
        <v>0.11351671797472579</v>
      </c>
    </row>
    <row r="973" spans="1:16" s="87" customFormat="1" x14ac:dyDescent="0.35">
      <c r="A973" s="25">
        <v>196</v>
      </c>
      <c r="B973" s="410" t="s">
        <v>1414</v>
      </c>
      <c r="C973" s="425">
        <v>251</v>
      </c>
      <c r="D973" s="135"/>
      <c r="E973" s="135"/>
      <c r="F973" s="412">
        <f t="shared" si="115"/>
        <v>251</v>
      </c>
      <c r="G973" s="135">
        <v>8</v>
      </c>
      <c r="H973" s="135"/>
      <c r="I973" s="135"/>
      <c r="J973" s="412">
        <f t="shared" si="116"/>
        <v>8</v>
      </c>
      <c r="K973" s="567">
        <f t="shared" si="113"/>
        <v>4.2201512220854578E-3</v>
      </c>
      <c r="L973" s="413">
        <f t="shared" si="118"/>
        <v>18.068366449797782</v>
      </c>
      <c r="M973" s="414">
        <f t="shared" si="117"/>
        <v>3.9750406189555121</v>
      </c>
      <c r="N973" s="545">
        <v>7.0807522269877925</v>
      </c>
      <c r="O973" s="546">
        <v>0.78371200000000008</v>
      </c>
      <c r="P973" s="547">
        <f t="shared" si="114"/>
        <v>0.11915486572008402</v>
      </c>
    </row>
    <row r="974" spans="1:16" s="87" customFormat="1" x14ac:dyDescent="0.35">
      <c r="A974" s="25">
        <v>197</v>
      </c>
      <c r="B974" s="410" t="s">
        <v>1415</v>
      </c>
      <c r="C974" s="129">
        <v>172.7</v>
      </c>
      <c r="D974" s="135"/>
      <c r="E974" s="135"/>
      <c r="F974" s="412">
        <f t="shared" si="115"/>
        <v>172.7</v>
      </c>
      <c r="G974" s="135">
        <v>5</v>
      </c>
      <c r="H974" s="135"/>
      <c r="I974" s="135"/>
      <c r="J974" s="412">
        <f t="shared" si="116"/>
        <v>5</v>
      </c>
      <c r="K974" s="567">
        <f t="shared" ref="K974:K1009" si="119">3/5687*J974</f>
        <v>2.6375945138034113E-3</v>
      </c>
      <c r="L974" s="413">
        <f t="shared" si="118"/>
        <v>11.292729031123615</v>
      </c>
      <c r="M974" s="414">
        <f t="shared" si="117"/>
        <v>2.4844003868471956</v>
      </c>
      <c r="N974" s="545">
        <v>4.4254701418673701</v>
      </c>
      <c r="O974" s="546">
        <v>0.48982000000000003</v>
      </c>
      <c r="P974" s="547">
        <f t="shared" si="114"/>
        <v>0.10823636108765596</v>
      </c>
    </row>
    <row r="975" spans="1:16" s="87" customFormat="1" x14ac:dyDescent="0.35">
      <c r="A975" s="25">
        <v>198</v>
      </c>
      <c r="B975" s="410" t="s">
        <v>1416</v>
      </c>
      <c r="C975" s="129">
        <v>294.2</v>
      </c>
      <c r="D975" s="135"/>
      <c r="E975" s="135"/>
      <c r="F975" s="412">
        <f t="shared" si="115"/>
        <v>294.2</v>
      </c>
      <c r="G975" s="135">
        <v>9</v>
      </c>
      <c r="H975" s="135"/>
      <c r="I975" s="135"/>
      <c r="J975" s="412">
        <f t="shared" si="116"/>
        <v>9</v>
      </c>
      <c r="K975" s="567">
        <f t="shared" si="119"/>
        <v>4.7476701248461402E-3</v>
      </c>
      <c r="L975" s="413">
        <f t="shared" si="118"/>
        <v>20.326912256022506</v>
      </c>
      <c r="M975" s="414">
        <f t="shared" si="117"/>
        <v>4.4719206963249514</v>
      </c>
      <c r="N975" s="545">
        <v>7.9658462553612672</v>
      </c>
      <c r="O975" s="546">
        <v>0.88167600000000002</v>
      </c>
      <c r="P975" s="547">
        <f t="shared" si="114"/>
        <v>0.11436558534231381</v>
      </c>
    </row>
    <row r="976" spans="1:16" s="87" customFormat="1" x14ac:dyDescent="0.35">
      <c r="A976" s="25">
        <v>199</v>
      </c>
      <c r="B976" s="410" t="s">
        <v>1417</v>
      </c>
      <c r="C976" s="129">
        <v>200.9</v>
      </c>
      <c r="D976" s="135"/>
      <c r="E976" s="135"/>
      <c r="F976" s="412">
        <f t="shared" si="115"/>
        <v>200.9</v>
      </c>
      <c r="G976" s="135">
        <v>8</v>
      </c>
      <c r="H976" s="135"/>
      <c r="I976" s="135"/>
      <c r="J976" s="412">
        <f t="shared" si="116"/>
        <v>8</v>
      </c>
      <c r="K976" s="567">
        <f t="shared" si="119"/>
        <v>4.2201512220854578E-3</v>
      </c>
      <c r="L976" s="413">
        <f t="shared" si="118"/>
        <v>18.068366449797782</v>
      </c>
      <c r="M976" s="414">
        <f t="shared" si="117"/>
        <v>3.9750406189555121</v>
      </c>
      <c r="N976" s="545">
        <v>7.0807522269877925</v>
      </c>
      <c r="O976" s="546">
        <v>0.78371200000000008</v>
      </c>
      <c r="P976" s="547">
        <f t="shared" si="114"/>
        <v>0.14886944398079188</v>
      </c>
    </row>
    <row r="977" spans="1:16" s="87" customFormat="1" x14ac:dyDescent="0.35">
      <c r="A977" s="25">
        <v>200</v>
      </c>
      <c r="B977" s="410" t="s">
        <v>1418</v>
      </c>
      <c r="C977" s="129">
        <v>297.8</v>
      </c>
      <c r="D977" s="135"/>
      <c r="E977" s="135"/>
      <c r="F977" s="412">
        <f t="shared" si="115"/>
        <v>297.8</v>
      </c>
      <c r="G977" s="135">
        <v>11</v>
      </c>
      <c r="H977" s="135"/>
      <c r="I977" s="135"/>
      <c r="J977" s="412">
        <f t="shared" si="116"/>
        <v>11</v>
      </c>
      <c r="K977" s="567">
        <f t="shared" si="119"/>
        <v>5.8027079303675042E-3</v>
      </c>
      <c r="L977" s="413">
        <f t="shared" si="118"/>
        <v>24.844003868471951</v>
      </c>
      <c r="M977" s="414">
        <f t="shared" si="117"/>
        <v>5.4656808510638291</v>
      </c>
      <c r="N977" s="545">
        <v>9.7360343121082149</v>
      </c>
      <c r="O977" s="546">
        <v>1.077604</v>
      </c>
      <c r="P977" s="547">
        <f t="shared" si="114"/>
        <v>0.13809040641922093</v>
      </c>
    </row>
    <row r="978" spans="1:16" s="87" customFormat="1" x14ac:dyDescent="0.35">
      <c r="A978" s="25">
        <v>201</v>
      </c>
      <c r="B978" s="410" t="s">
        <v>1419</v>
      </c>
      <c r="C978" s="129">
        <v>124.6</v>
      </c>
      <c r="D978" s="135"/>
      <c r="E978" s="135"/>
      <c r="F978" s="412">
        <f t="shared" si="115"/>
        <v>124.6</v>
      </c>
      <c r="G978" s="135">
        <v>5</v>
      </c>
      <c r="H978" s="135"/>
      <c r="I978" s="135"/>
      <c r="J978" s="412">
        <f t="shared" si="116"/>
        <v>5</v>
      </c>
      <c r="K978" s="567">
        <f t="shared" si="119"/>
        <v>2.6375945138034113E-3</v>
      </c>
      <c r="L978" s="413">
        <f t="shared" si="118"/>
        <v>11.292729031123615</v>
      </c>
      <c r="M978" s="414">
        <f t="shared" si="117"/>
        <v>2.4844003868471956</v>
      </c>
      <c r="N978" s="545">
        <v>4.4254701418673701</v>
      </c>
      <c r="O978" s="546">
        <v>0.48982000000000003</v>
      </c>
      <c r="P978" s="547">
        <f t="shared" si="114"/>
        <v>0.15001941861828397</v>
      </c>
    </row>
    <row r="979" spans="1:16" s="87" customFormat="1" x14ac:dyDescent="0.35">
      <c r="A979" s="25">
        <v>202</v>
      </c>
      <c r="B979" s="410" t="s">
        <v>1420</v>
      </c>
      <c r="C979" s="129">
        <v>132.19999999999999</v>
      </c>
      <c r="D979" s="135"/>
      <c r="E979" s="135"/>
      <c r="F979" s="412">
        <f t="shared" si="115"/>
        <v>132.19999999999999</v>
      </c>
      <c r="G979" s="135">
        <v>5</v>
      </c>
      <c r="H979" s="135"/>
      <c r="I979" s="135"/>
      <c r="J979" s="412">
        <f t="shared" si="116"/>
        <v>5</v>
      </c>
      <c r="K979" s="567">
        <f t="shared" si="119"/>
        <v>2.6375945138034113E-3</v>
      </c>
      <c r="L979" s="413">
        <f t="shared" si="118"/>
        <v>11.292729031123615</v>
      </c>
      <c r="M979" s="414">
        <f t="shared" si="117"/>
        <v>2.4844003868471956</v>
      </c>
      <c r="N979" s="545">
        <v>4.4254701418673701</v>
      </c>
      <c r="O979" s="546">
        <v>0.48982000000000003</v>
      </c>
      <c r="P979" s="547">
        <f t="shared" si="114"/>
        <v>0.14139500423478202</v>
      </c>
    </row>
    <row r="980" spans="1:16" s="87" customFormat="1" x14ac:dyDescent="0.35">
      <c r="A980" s="25">
        <v>203</v>
      </c>
      <c r="B980" s="410" t="s">
        <v>1421</v>
      </c>
      <c r="C980" s="129">
        <v>225.4</v>
      </c>
      <c r="D980" s="135"/>
      <c r="E980" s="135"/>
      <c r="F980" s="412">
        <f t="shared" si="115"/>
        <v>225.4</v>
      </c>
      <c r="G980" s="135">
        <v>5</v>
      </c>
      <c r="H980" s="135"/>
      <c r="I980" s="135"/>
      <c r="J980" s="412">
        <f t="shared" si="116"/>
        <v>5</v>
      </c>
      <c r="K980" s="567">
        <f t="shared" si="119"/>
        <v>2.6375945138034113E-3</v>
      </c>
      <c r="L980" s="413">
        <f t="shared" si="118"/>
        <v>11.292729031123615</v>
      </c>
      <c r="M980" s="414">
        <f t="shared" si="117"/>
        <v>2.4844003868471956</v>
      </c>
      <c r="N980" s="545">
        <v>4.4254701418673701</v>
      </c>
      <c r="O980" s="546">
        <v>0.48982000000000003</v>
      </c>
      <c r="P980" s="547">
        <f t="shared" si="114"/>
        <v>8.2929989174082439E-2</v>
      </c>
    </row>
    <row r="981" spans="1:16" s="87" customFormat="1" x14ac:dyDescent="0.35">
      <c r="A981" s="25">
        <v>204</v>
      </c>
      <c r="B981" s="410" t="s">
        <v>1422</v>
      </c>
      <c r="C981" s="129">
        <v>415.6</v>
      </c>
      <c r="D981" s="135"/>
      <c r="E981" s="135"/>
      <c r="F981" s="412">
        <f t="shared" si="115"/>
        <v>415.6</v>
      </c>
      <c r="G981" s="135">
        <v>8</v>
      </c>
      <c r="H981" s="135"/>
      <c r="I981" s="135"/>
      <c r="J981" s="412">
        <f t="shared" si="116"/>
        <v>8</v>
      </c>
      <c r="K981" s="567">
        <f t="shared" si="119"/>
        <v>4.2201512220854578E-3</v>
      </c>
      <c r="L981" s="413">
        <f t="shared" si="118"/>
        <v>18.068366449797782</v>
      </c>
      <c r="M981" s="414">
        <f t="shared" si="117"/>
        <v>3.9750406189555121</v>
      </c>
      <c r="N981" s="545">
        <v>7.0807522269877925</v>
      </c>
      <c r="O981" s="546">
        <v>0.78371200000000008</v>
      </c>
      <c r="P981" s="547">
        <f t="shared" si="114"/>
        <v>7.1963116688501166E-2</v>
      </c>
    </row>
    <row r="982" spans="1:16" s="87" customFormat="1" x14ac:dyDescent="0.35">
      <c r="A982" s="25">
        <v>205</v>
      </c>
      <c r="B982" s="410" t="s">
        <v>1423</v>
      </c>
      <c r="C982" s="129">
        <v>1495</v>
      </c>
      <c r="D982" s="135"/>
      <c r="E982" s="135"/>
      <c r="F982" s="412">
        <f t="shared" si="115"/>
        <v>1495</v>
      </c>
      <c r="G982" s="135">
        <v>32</v>
      </c>
      <c r="H982" s="135"/>
      <c r="I982" s="135"/>
      <c r="J982" s="412">
        <f t="shared" si="116"/>
        <v>32</v>
      </c>
      <c r="K982" s="567">
        <f t="shared" si="119"/>
        <v>1.6880604888341831E-2</v>
      </c>
      <c r="L982" s="413">
        <f t="shared" si="118"/>
        <v>72.273465799191129</v>
      </c>
      <c r="M982" s="414">
        <f t="shared" si="117"/>
        <v>15.900162475822048</v>
      </c>
      <c r="N982" s="545">
        <v>28.32300890795117</v>
      </c>
      <c r="O982" s="546">
        <v>3.1348480000000003</v>
      </c>
      <c r="P982" s="547">
        <f t="shared" si="114"/>
        <v>8.0021060323053075E-2</v>
      </c>
    </row>
    <row r="983" spans="1:16" s="87" customFormat="1" x14ac:dyDescent="0.35">
      <c r="A983" s="25">
        <v>206</v>
      </c>
      <c r="B983" s="410" t="s">
        <v>1424</v>
      </c>
      <c r="C983" s="129">
        <v>288.60000000000002</v>
      </c>
      <c r="D983" s="135"/>
      <c r="E983" s="135"/>
      <c r="F983" s="412">
        <f t="shared" si="115"/>
        <v>288.60000000000002</v>
      </c>
      <c r="G983" s="135">
        <v>7</v>
      </c>
      <c r="H983" s="135"/>
      <c r="I983" s="135"/>
      <c r="J983" s="412">
        <f t="shared" si="116"/>
        <v>7</v>
      </c>
      <c r="K983" s="567">
        <f t="shared" si="119"/>
        <v>3.6926323193247753E-3</v>
      </c>
      <c r="L983" s="413">
        <f t="shared" si="118"/>
        <v>15.809820643573058</v>
      </c>
      <c r="M983" s="414">
        <f t="shared" si="117"/>
        <v>3.4781605415860728</v>
      </c>
      <c r="N983" s="545">
        <v>6.1956581986143187</v>
      </c>
      <c r="O983" s="546">
        <v>0.68574800000000002</v>
      </c>
      <c r="P983" s="547">
        <f t="shared" si="114"/>
        <v>9.0677017961792963E-2</v>
      </c>
    </row>
    <row r="984" spans="1:16" s="87" customFormat="1" x14ac:dyDescent="0.35">
      <c r="A984" s="25">
        <v>207</v>
      </c>
      <c r="B984" s="410" t="s">
        <v>1425</v>
      </c>
      <c r="C984" s="129">
        <v>272.10000000000002</v>
      </c>
      <c r="D984" s="135"/>
      <c r="E984" s="135"/>
      <c r="F984" s="412">
        <f t="shared" si="115"/>
        <v>272.10000000000002</v>
      </c>
      <c r="G984" s="135">
        <v>6</v>
      </c>
      <c r="H984" s="135"/>
      <c r="I984" s="135"/>
      <c r="J984" s="412">
        <f t="shared" si="116"/>
        <v>6</v>
      </c>
      <c r="K984" s="567">
        <f t="shared" si="119"/>
        <v>3.1651134165640933E-3</v>
      </c>
      <c r="L984" s="413">
        <f t="shared" si="118"/>
        <v>13.551274837348338</v>
      </c>
      <c r="M984" s="414">
        <f t="shared" si="117"/>
        <v>2.9812804642166344</v>
      </c>
      <c r="N984" s="545">
        <v>5.3105641702408439</v>
      </c>
      <c r="O984" s="546">
        <v>0.58778399999999997</v>
      </c>
      <c r="P984" s="547">
        <f t="shared" si="114"/>
        <v>8.243624943699307E-2</v>
      </c>
    </row>
    <row r="985" spans="1:16" s="87" customFormat="1" x14ac:dyDescent="0.35">
      <c r="A985" s="25">
        <v>208</v>
      </c>
      <c r="B985" s="410" t="s">
        <v>1426</v>
      </c>
      <c r="C985" s="129">
        <v>287.89999999999998</v>
      </c>
      <c r="D985" s="135"/>
      <c r="E985" s="135">
        <v>25.8</v>
      </c>
      <c r="F985" s="412">
        <f t="shared" si="115"/>
        <v>313.7</v>
      </c>
      <c r="G985" s="135">
        <v>9</v>
      </c>
      <c r="H985" s="135"/>
      <c r="I985" s="135">
        <v>1</v>
      </c>
      <c r="J985" s="412">
        <f t="shared" si="116"/>
        <v>10</v>
      </c>
      <c r="K985" s="567">
        <f t="shared" si="119"/>
        <v>5.2751890276068227E-3</v>
      </c>
      <c r="L985" s="413">
        <f t="shared" si="118"/>
        <v>22.585458062247231</v>
      </c>
      <c r="M985" s="414">
        <f t="shared" si="117"/>
        <v>4.9688007736943911</v>
      </c>
      <c r="N985" s="545">
        <v>8.8509402837347402</v>
      </c>
      <c r="O985" s="546">
        <v>0.97964000000000007</v>
      </c>
      <c r="P985" s="547">
        <f t="shared" si="114"/>
        <v>0.11917385756989597</v>
      </c>
    </row>
    <row r="986" spans="1:16" s="87" customFormat="1" x14ac:dyDescent="0.35">
      <c r="A986" s="25">
        <v>209</v>
      </c>
      <c r="B986" s="410" t="s">
        <v>1427</v>
      </c>
      <c r="C986" s="129">
        <v>731.71</v>
      </c>
      <c r="D986" s="135"/>
      <c r="E986" s="135">
        <v>128.69999999999999</v>
      </c>
      <c r="F986" s="412">
        <f t="shared" si="115"/>
        <v>860.41000000000008</v>
      </c>
      <c r="G986" s="135">
        <v>11</v>
      </c>
      <c r="H986" s="135"/>
      <c r="I986" s="135">
        <v>1</v>
      </c>
      <c r="J986" s="412">
        <f t="shared" si="116"/>
        <v>12</v>
      </c>
      <c r="K986" s="567">
        <f t="shared" si="119"/>
        <v>6.3302268331281867E-3</v>
      </c>
      <c r="L986" s="413">
        <f t="shared" si="118"/>
        <v>27.102549674696675</v>
      </c>
      <c r="M986" s="414">
        <f t="shared" si="117"/>
        <v>5.9625609284332688</v>
      </c>
      <c r="N986" s="545">
        <v>10.621128340481688</v>
      </c>
      <c r="O986" s="546">
        <v>1.1755679999999999</v>
      </c>
      <c r="P986" s="547">
        <f t="shared" si="114"/>
        <v>5.2140034336666974E-2</v>
      </c>
    </row>
    <row r="987" spans="1:16" s="87" customFormat="1" x14ac:dyDescent="0.35">
      <c r="A987" s="25">
        <v>210</v>
      </c>
      <c r="B987" s="410" t="s">
        <v>1428</v>
      </c>
      <c r="C987" s="425">
        <v>294</v>
      </c>
      <c r="D987" s="135"/>
      <c r="E987" s="135"/>
      <c r="F987" s="412">
        <f t="shared" si="115"/>
        <v>294</v>
      </c>
      <c r="G987" s="135">
        <v>7</v>
      </c>
      <c r="H987" s="135"/>
      <c r="I987" s="135"/>
      <c r="J987" s="412">
        <f t="shared" si="116"/>
        <v>7</v>
      </c>
      <c r="K987" s="567">
        <f t="shared" si="119"/>
        <v>3.6926323193247753E-3</v>
      </c>
      <c r="L987" s="413">
        <f t="shared" si="118"/>
        <v>15.809820643573058</v>
      </c>
      <c r="M987" s="414">
        <f t="shared" si="117"/>
        <v>3.4781605415860728</v>
      </c>
      <c r="N987" s="545">
        <v>6.1956581986143187</v>
      </c>
      <c r="O987" s="546">
        <v>0.68574800000000002</v>
      </c>
      <c r="P987" s="547">
        <f t="shared" si="114"/>
        <v>8.9011521713515132E-2</v>
      </c>
    </row>
    <row r="988" spans="1:16" s="87" customFormat="1" x14ac:dyDescent="0.35">
      <c r="A988" s="25">
        <v>211</v>
      </c>
      <c r="B988" s="410" t="s">
        <v>1429</v>
      </c>
      <c r="C988" s="129">
        <v>1119.54</v>
      </c>
      <c r="D988" s="135"/>
      <c r="E988" s="135"/>
      <c r="F988" s="412">
        <f t="shared" si="115"/>
        <v>1119.54</v>
      </c>
      <c r="G988" s="135">
        <v>25</v>
      </c>
      <c r="H988" s="135"/>
      <c r="I988" s="135"/>
      <c r="J988" s="412">
        <f t="shared" si="116"/>
        <v>25</v>
      </c>
      <c r="K988" s="567">
        <f t="shared" si="119"/>
        <v>1.3187972569017055E-2</v>
      </c>
      <c r="L988" s="413">
        <f t="shared" si="118"/>
        <v>56.463645155618067</v>
      </c>
      <c r="M988" s="414">
        <f t="shared" si="117"/>
        <v>12.422001934235976</v>
      </c>
      <c r="N988" s="545">
        <v>22.127350709336852</v>
      </c>
      <c r="O988" s="546">
        <v>2.4491000000000001</v>
      </c>
      <c r="P988" s="547">
        <f t="shared" si="114"/>
        <v>8.3482589098371571E-2</v>
      </c>
    </row>
    <row r="989" spans="1:16" s="87" customFormat="1" x14ac:dyDescent="0.35">
      <c r="A989" s="25">
        <v>212</v>
      </c>
      <c r="B989" s="410" t="s">
        <v>1430</v>
      </c>
      <c r="C989" s="129">
        <v>542.66</v>
      </c>
      <c r="D989" s="135"/>
      <c r="E989" s="135"/>
      <c r="F989" s="412">
        <f t="shared" si="115"/>
        <v>542.66</v>
      </c>
      <c r="G989" s="135">
        <v>15</v>
      </c>
      <c r="H989" s="135"/>
      <c r="I989" s="135"/>
      <c r="J989" s="412">
        <f t="shared" si="116"/>
        <v>15</v>
      </c>
      <c r="K989" s="567">
        <f t="shared" si="119"/>
        <v>7.912783541410234E-3</v>
      </c>
      <c r="L989" s="413">
        <f t="shared" si="118"/>
        <v>33.878187093370848</v>
      </c>
      <c r="M989" s="414">
        <f t="shared" si="117"/>
        <v>7.4532011605415862</v>
      </c>
      <c r="N989" s="545">
        <v>13.27641042560211</v>
      </c>
      <c r="O989" s="546">
        <v>1.46946</v>
      </c>
      <c r="P989" s="547">
        <f t="shared" si="114"/>
        <v>0.10333774127356825</v>
      </c>
    </row>
    <row r="990" spans="1:16" s="87" customFormat="1" x14ac:dyDescent="0.35">
      <c r="A990" s="25">
        <v>213</v>
      </c>
      <c r="B990" s="410" t="s">
        <v>1431</v>
      </c>
      <c r="C990" s="129">
        <v>507.72</v>
      </c>
      <c r="D990" s="135"/>
      <c r="E990" s="135"/>
      <c r="F990" s="412">
        <f t="shared" si="115"/>
        <v>507.72</v>
      </c>
      <c r="G990" s="135">
        <v>14</v>
      </c>
      <c r="H990" s="135"/>
      <c r="I990" s="135"/>
      <c r="J990" s="412">
        <f t="shared" si="116"/>
        <v>14</v>
      </c>
      <c r="K990" s="567">
        <f t="shared" si="119"/>
        <v>7.3852646386495507E-3</v>
      </c>
      <c r="L990" s="413">
        <f t="shared" si="118"/>
        <v>31.619641287146116</v>
      </c>
      <c r="M990" s="414">
        <f t="shared" si="117"/>
        <v>6.9563210831721456</v>
      </c>
      <c r="N990" s="545">
        <v>12.391316397228637</v>
      </c>
      <c r="O990" s="546">
        <v>1.371496</v>
      </c>
      <c r="P990" s="547">
        <f t="shared" si="114"/>
        <v>0.10308590318984262</v>
      </c>
    </row>
    <row r="991" spans="1:16" s="87" customFormat="1" x14ac:dyDescent="0.35">
      <c r="A991" s="25">
        <v>214</v>
      </c>
      <c r="B991" s="410" t="s">
        <v>1432</v>
      </c>
      <c r="C991" s="129">
        <v>517.03</v>
      </c>
      <c r="D991" s="135"/>
      <c r="E991" s="135"/>
      <c r="F991" s="412">
        <f t="shared" si="115"/>
        <v>517.03</v>
      </c>
      <c r="G991" s="135">
        <v>11</v>
      </c>
      <c r="H991" s="135"/>
      <c r="I991" s="135"/>
      <c r="J991" s="412">
        <f t="shared" si="116"/>
        <v>11</v>
      </c>
      <c r="K991" s="567">
        <f t="shared" si="119"/>
        <v>5.8027079303675042E-3</v>
      </c>
      <c r="L991" s="413">
        <f t="shared" si="118"/>
        <v>24.844003868471951</v>
      </c>
      <c r="M991" s="414">
        <f t="shared" si="117"/>
        <v>5.4656808510638291</v>
      </c>
      <c r="N991" s="545">
        <v>9.7360343121082149</v>
      </c>
      <c r="O991" s="546">
        <v>1.077604</v>
      </c>
      <c r="P991" s="547">
        <f t="shared" si="114"/>
        <v>7.9537595558563337E-2</v>
      </c>
    </row>
    <row r="992" spans="1:16" s="87" customFormat="1" x14ac:dyDescent="0.35">
      <c r="A992" s="25">
        <v>215</v>
      </c>
      <c r="B992" s="410" t="s">
        <v>1433</v>
      </c>
      <c r="C992" s="129">
        <v>497.81</v>
      </c>
      <c r="D992" s="135"/>
      <c r="E992" s="135"/>
      <c r="F992" s="412">
        <f t="shared" si="115"/>
        <v>497.81</v>
      </c>
      <c r="G992" s="135">
        <v>15</v>
      </c>
      <c r="H992" s="135"/>
      <c r="I992" s="135"/>
      <c r="J992" s="412">
        <f t="shared" si="116"/>
        <v>15</v>
      </c>
      <c r="K992" s="567">
        <f t="shared" si="119"/>
        <v>7.912783541410234E-3</v>
      </c>
      <c r="L992" s="413">
        <f t="shared" si="118"/>
        <v>33.878187093370848</v>
      </c>
      <c r="M992" s="414">
        <f t="shared" si="117"/>
        <v>7.4532011605415862</v>
      </c>
      <c r="N992" s="545">
        <v>13.27641042560211</v>
      </c>
      <c r="O992" s="546">
        <v>1.46946</v>
      </c>
      <c r="P992" s="547">
        <f t="shared" si="114"/>
        <v>0.11264791522772653</v>
      </c>
    </row>
    <row r="993" spans="1:16" s="87" customFormat="1" x14ac:dyDescent="0.35">
      <c r="A993" s="25">
        <v>216</v>
      </c>
      <c r="B993" s="410" t="s">
        <v>1434</v>
      </c>
      <c r="C993" s="129">
        <v>301.3</v>
      </c>
      <c r="D993" s="135"/>
      <c r="E993" s="135"/>
      <c r="F993" s="412">
        <f t="shared" si="115"/>
        <v>301.3</v>
      </c>
      <c r="G993" s="135">
        <v>6</v>
      </c>
      <c r="H993" s="135"/>
      <c r="I993" s="135"/>
      <c r="J993" s="412">
        <f t="shared" si="116"/>
        <v>6</v>
      </c>
      <c r="K993" s="567">
        <f t="shared" si="119"/>
        <v>3.1651134165640933E-3</v>
      </c>
      <c r="L993" s="413">
        <f t="shared" si="118"/>
        <v>13.551274837348338</v>
      </c>
      <c r="M993" s="414">
        <f t="shared" si="117"/>
        <v>2.9812804642166344</v>
      </c>
      <c r="N993" s="545">
        <v>5.3105641702408439</v>
      </c>
      <c r="O993" s="546">
        <v>0.58778399999999997</v>
      </c>
      <c r="P993" s="547">
        <f t="shared" si="114"/>
        <v>7.4447074250932013E-2</v>
      </c>
    </row>
    <row r="994" spans="1:16" s="87" customFormat="1" x14ac:dyDescent="0.35">
      <c r="A994" s="25">
        <v>217</v>
      </c>
      <c r="B994" s="410" t="s">
        <v>1435</v>
      </c>
      <c r="C994" s="129">
        <v>493.5</v>
      </c>
      <c r="D994" s="135"/>
      <c r="E994" s="135"/>
      <c r="F994" s="412">
        <f t="shared" si="115"/>
        <v>493.5</v>
      </c>
      <c r="G994" s="135">
        <v>11</v>
      </c>
      <c r="H994" s="135"/>
      <c r="I994" s="135"/>
      <c r="J994" s="412">
        <f t="shared" si="116"/>
        <v>11</v>
      </c>
      <c r="K994" s="567">
        <f t="shared" si="119"/>
        <v>5.8027079303675042E-3</v>
      </c>
      <c r="L994" s="413">
        <f t="shared" si="118"/>
        <v>24.844003868471951</v>
      </c>
      <c r="M994" s="414">
        <f t="shared" si="117"/>
        <v>5.4656808510638291</v>
      </c>
      <c r="N994" s="545">
        <v>9.7360343121082149</v>
      </c>
      <c r="O994" s="546">
        <v>1.077604</v>
      </c>
      <c r="P994" s="547">
        <f t="shared" si="114"/>
        <v>8.3329935221163123E-2</v>
      </c>
    </row>
    <row r="995" spans="1:16" s="87" customFormat="1" x14ac:dyDescent="0.35">
      <c r="A995" s="25">
        <v>218</v>
      </c>
      <c r="B995" s="410" t="s">
        <v>1436</v>
      </c>
      <c r="C995" s="129">
        <v>264.8</v>
      </c>
      <c r="D995" s="135"/>
      <c r="E995" s="135"/>
      <c r="F995" s="412">
        <f t="shared" si="115"/>
        <v>264.8</v>
      </c>
      <c r="G995" s="135">
        <v>8</v>
      </c>
      <c r="H995" s="135"/>
      <c r="I995" s="135"/>
      <c r="J995" s="412">
        <f t="shared" si="116"/>
        <v>8</v>
      </c>
      <c r="K995" s="567">
        <f t="shared" si="119"/>
        <v>4.2201512220854578E-3</v>
      </c>
      <c r="L995" s="413">
        <f t="shared" si="118"/>
        <v>18.068366449797782</v>
      </c>
      <c r="M995" s="414">
        <f t="shared" si="117"/>
        <v>3.9750406189555121</v>
      </c>
      <c r="N995" s="545">
        <v>7.0807522269877925</v>
      </c>
      <c r="O995" s="546">
        <v>0.78371200000000008</v>
      </c>
      <c r="P995" s="547">
        <f t="shared" si="114"/>
        <v>0.11294513329207359</v>
      </c>
    </row>
    <row r="996" spans="1:16" s="87" customFormat="1" x14ac:dyDescent="0.35">
      <c r="A996" s="25">
        <v>219</v>
      </c>
      <c r="B996" s="410" t="s">
        <v>1437</v>
      </c>
      <c r="C996" s="129">
        <v>544.79999999999995</v>
      </c>
      <c r="D996" s="135"/>
      <c r="E996" s="135"/>
      <c r="F996" s="412">
        <f t="shared" si="115"/>
        <v>544.79999999999995</v>
      </c>
      <c r="G996" s="135">
        <v>13</v>
      </c>
      <c r="H996" s="135"/>
      <c r="I996" s="135"/>
      <c r="J996" s="412">
        <f t="shared" si="116"/>
        <v>13</v>
      </c>
      <c r="K996" s="567">
        <f t="shared" si="119"/>
        <v>6.8577457358888691E-3</v>
      </c>
      <c r="L996" s="413">
        <f t="shared" si="118"/>
        <v>29.361095480921396</v>
      </c>
      <c r="M996" s="414">
        <f t="shared" si="117"/>
        <v>6.4594410058027067</v>
      </c>
      <c r="N996" s="545">
        <v>11.506222368855163</v>
      </c>
      <c r="O996" s="546">
        <v>1.2735319999999999</v>
      </c>
      <c r="P996" s="547">
        <f t="shared" si="114"/>
        <v>8.9207582334029506E-2</v>
      </c>
    </row>
    <row r="997" spans="1:16" s="87" customFormat="1" x14ac:dyDescent="0.35">
      <c r="A997" s="25">
        <v>220</v>
      </c>
      <c r="B997" s="410" t="s">
        <v>1438</v>
      </c>
      <c r="C997" s="425">
        <v>205</v>
      </c>
      <c r="D997" s="135"/>
      <c r="E997" s="135"/>
      <c r="F997" s="412">
        <f t="shared" si="115"/>
        <v>205</v>
      </c>
      <c r="G997" s="135">
        <v>7</v>
      </c>
      <c r="H997" s="135"/>
      <c r="I997" s="135"/>
      <c r="J997" s="412">
        <f t="shared" si="116"/>
        <v>7</v>
      </c>
      <c r="K997" s="567">
        <f t="shared" si="119"/>
        <v>3.6926323193247753E-3</v>
      </c>
      <c r="L997" s="413">
        <f t="shared" si="118"/>
        <v>15.809820643573058</v>
      </c>
      <c r="M997" s="414">
        <f t="shared" si="117"/>
        <v>3.4781605415860728</v>
      </c>
      <c r="N997" s="545">
        <v>6.1956581986143187</v>
      </c>
      <c r="O997" s="546">
        <v>0.68574800000000002</v>
      </c>
      <c r="P997" s="547">
        <f t="shared" si="114"/>
        <v>0.12765554821352904</v>
      </c>
    </row>
    <row r="998" spans="1:16" s="87" customFormat="1" x14ac:dyDescent="0.35">
      <c r="A998" s="25">
        <v>221</v>
      </c>
      <c r="B998" s="410" t="s">
        <v>1439</v>
      </c>
      <c r="C998" s="129">
        <v>577.32000000000005</v>
      </c>
      <c r="D998" s="135"/>
      <c r="E998" s="135"/>
      <c r="F998" s="412">
        <f t="shared" si="115"/>
        <v>577.32000000000005</v>
      </c>
      <c r="G998" s="135">
        <v>14</v>
      </c>
      <c r="H998" s="135"/>
      <c r="I998" s="135"/>
      <c r="J998" s="412">
        <f t="shared" si="116"/>
        <v>14</v>
      </c>
      <c r="K998" s="567">
        <f t="shared" si="119"/>
        <v>7.3852646386495507E-3</v>
      </c>
      <c r="L998" s="413">
        <f t="shared" si="118"/>
        <v>31.619641287146116</v>
      </c>
      <c r="M998" s="414">
        <f t="shared" si="117"/>
        <v>6.9563210831721456</v>
      </c>
      <c r="N998" s="545">
        <v>12.391316397228637</v>
      </c>
      <c r="O998" s="546">
        <v>1.371496</v>
      </c>
      <c r="P998" s="547">
        <f t="shared" si="114"/>
        <v>9.0658170109379363E-2</v>
      </c>
    </row>
    <row r="999" spans="1:16" s="87" customFormat="1" x14ac:dyDescent="0.35">
      <c r="A999" s="25">
        <v>222</v>
      </c>
      <c r="B999" s="410" t="s">
        <v>1440</v>
      </c>
      <c r="C999" s="426">
        <v>353</v>
      </c>
      <c r="D999" s="135"/>
      <c r="E999" s="135"/>
      <c r="F999" s="412">
        <f t="shared" si="115"/>
        <v>353</v>
      </c>
      <c r="G999" s="135">
        <v>7</v>
      </c>
      <c r="H999" s="135"/>
      <c r="I999" s="135"/>
      <c r="J999" s="412">
        <f t="shared" si="116"/>
        <v>7</v>
      </c>
      <c r="K999" s="567">
        <f t="shared" si="119"/>
        <v>3.6926323193247753E-3</v>
      </c>
      <c r="L999" s="413">
        <f t="shared" si="118"/>
        <v>15.809820643573058</v>
      </c>
      <c r="M999" s="414">
        <f t="shared" si="117"/>
        <v>3.4781605415860728</v>
      </c>
      <c r="N999" s="545">
        <v>6.1956581986143187</v>
      </c>
      <c r="O999" s="546">
        <v>0.68574800000000002</v>
      </c>
      <c r="P999" s="547">
        <f t="shared" si="114"/>
        <v>7.4134241880378052E-2</v>
      </c>
    </row>
    <row r="1000" spans="1:16" s="87" customFormat="1" x14ac:dyDescent="0.35">
      <c r="A1000" s="25">
        <v>223</v>
      </c>
      <c r="B1000" s="410" t="s">
        <v>1441</v>
      </c>
      <c r="C1000" s="129">
        <v>623.29999999999995</v>
      </c>
      <c r="D1000" s="135"/>
      <c r="E1000" s="135">
        <v>23</v>
      </c>
      <c r="F1000" s="412">
        <f t="shared" si="115"/>
        <v>646.29999999999995</v>
      </c>
      <c r="G1000" s="135">
        <v>15</v>
      </c>
      <c r="H1000" s="135"/>
      <c r="I1000" s="135">
        <v>1</v>
      </c>
      <c r="J1000" s="412">
        <f t="shared" si="116"/>
        <v>16</v>
      </c>
      <c r="K1000" s="567">
        <f t="shared" si="119"/>
        <v>8.4403024441709155E-3</v>
      </c>
      <c r="L1000" s="413">
        <f t="shared" si="118"/>
        <v>36.136732899595565</v>
      </c>
      <c r="M1000" s="414">
        <f t="shared" si="117"/>
        <v>7.9500812379110242</v>
      </c>
      <c r="N1000" s="545">
        <v>14.161504453975585</v>
      </c>
      <c r="O1000" s="546">
        <v>1.5674240000000002</v>
      </c>
      <c r="P1000" s="547">
        <f t="shared" si="114"/>
        <v>9.2551048416342541E-2</v>
      </c>
    </row>
    <row r="1001" spans="1:16" s="87" customFormat="1" x14ac:dyDescent="0.35">
      <c r="A1001" s="25">
        <v>224</v>
      </c>
      <c r="B1001" s="410" t="s">
        <v>1442</v>
      </c>
      <c r="C1001" s="129">
        <v>281.89999999999998</v>
      </c>
      <c r="D1001" s="135"/>
      <c r="E1001" s="135"/>
      <c r="F1001" s="412">
        <f t="shared" si="115"/>
        <v>281.89999999999998</v>
      </c>
      <c r="G1001" s="135">
        <v>6</v>
      </c>
      <c r="H1001" s="135"/>
      <c r="I1001" s="135"/>
      <c r="J1001" s="412">
        <f t="shared" si="116"/>
        <v>6</v>
      </c>
      <c r="K1001" s="567">
        <f t="shared" si="119"/>
        <v>3.1651134165640933E-3</v>
      </c>
      <c r="L1001" s="413">
        <f t="shared" si="118"/>
        <v>13.551274837348338</v>
      </c>
      <c r="M1001" s="414">
        <f t="shared" si="117"/>
        <v>2.9812804642166344</v>
      </c>
      <c r="N1001" s="545">
        <v>5.3105641702408439</v>
      </c>
      <c r="O1001" s="546">
        <v>0.58778399999999997</v>
      </c>
      <c r="P1001" s="547">
        <f t="shared" ref="P1001:P1063" si="120">(L1001+M1001+N1001+O1001)/F1001</f>
        <v>7.9570427356530041E-2</v>
      </c>
    </row>
    <row r="1002" spans="1:16" s="87" customFormat="1" x14ac:dyDescent="0.35">
      <c r="A1002" s="25">
        <v>225</v>
      </c>
      <c r="B1002" s="410" t="s">
        <v>1443</v>
      </c>
      <c r="C1002" s="129">
        <v>305.10000000000002</v>
      </c>
      <c r="D1002" s="135"/>
      <c r="E1002" s="135"/>
      <c r="F1002" s="412">
        <f t="shared" si="115"/>
        <v>305.10000000000002</v>
      </c>
      <c r="G1002" s="135">
        <v>10</v>
      </c>
      <c r="H1002" s="135"/>
      <c r="I1002" s="135"/>
      <c r="J1002" s="412">
        <f t="shared" si="116"/>
        <v>10</v>
      </c>
      <c r="K1002" s="567">
        <f t="shared" si="119"/>
        <v>5.2751890276068227E-3</v>
      </c>
      <c r="L1002" s="413">
        <f t="shared" si="118"/>
        <v>22.585458062247231</v>
      </c>
      <c r="M1002" s="414">
        <f t="shared" si="117"/>
        <v>4.9688007736943911</v>
      </c>
      <c r="N1002" s="545">
        <v>8.8509402837347402</v>
      </c>
      <c r="O1002" s="546">
        <v>0.97964000000000007</v>
      </c>
      <c r="P1002" s="547">
        <f t="shared" si="120"/>
        <v>0.12253306823886058</v>
      </c>
    </row>
    <row r="1003" spans="1:16" s="87" customFormat="1" x14ac:dyDescent="0.35">
      <c r="A1003" s="25">
        <v>226</v>
      </c>
      <c r="B1003" s="410" t="s">
        <v>1444</v>
      </c>
      <c r="C1003" s="129">
        <v>369.45</v>
      </c>
      <c r="D1003" s="135"/>
      <c r="E1003" s="135"/>
      <c r="F1003" s="412">
        <f t="shared" si="115"/>
        <v>369.45</v>
      </c>
      <c r="G1003" s="135">
        <v>9</v>
      </c>
      <c r="H1003" s="135"/>
      <c r="I1003" s="135"/>
      <c r="J1003" s="412">
        <f t="shared" si="116"/>
        <v>9</v>
      </c>
      <c r="K1003" s="567">
        <f t="shared" si="119"/>
        <v>4.7476701248461402E-3</v>
      </c>
      <c r="L1003" s="413">
        <f t="shared" si="118"/>
        <v>20.326912256022506</v>
      </c>
      <c r="M1003" s="414">
        <f t="shared" si="117"/>
        <v>4.4719206963249514</v>
      </c>
      <c r="N1003" s="545">
        <v>7.9658462553612672</v>
      </c>
      <c r="O1003" s="546">
        <v>0.88167600000000002</v>
      </c>
      <c r="P1003" s="547">
        <f t="shared" si="120"/>
        <v>9.1071471667908313E-2</v>
      </c>
    </row>
    <row r="1004" spans="1:16" s="87" customFormat="1" x14ac:dyDescent="0.35">
      <c r="A1004" s="25">
        <v>227</v>
      </c>
      <c r="B1004" s="410" t="s">
        <v>1445</v>
      </c>
      <c r="C1004" s="129">
        <v>453.11</v>
      </c>
      <c r="D1004" s="135"/>
      <c r="E1004" s="135"/>
      <c r="F1004" s="412">
        <f t="shared" si="115"/>
        <v>453.11</v>
      </c>
      <c r="G1004" s="135">
        <v>12</v>
      </c>
      <c r="H1004" s="135"/>
      <c r="I1004" s="135"/>
      <c r="J1004" s="412">
        <f t="shared" si="116"/>
        <v>12</v>
      </c>
      <c r="K1004" s="567">
        <f t="shared" si="119"/>
        <v>6.3302268331281867E-3</v>
      </c>
      <c r="L1004" s="413">
        <f t="shared" si="118"/>
        <v>27.102549674696675</v>
      </c>
      <c r="M1004" s="414">
        <f t="shared" si="117"/>
        <v>5.9625609284332688</v>
      </c>
      <c r="N1004" s="545">
        <v>10.621128340481688</v>
      </c>
      <c r="O1004" s="546">
        <v>1.1755679999999999</v>
      </c>
      <c r="P1004" s="547">
        <f t="shared" si="120"/>
        <v>9.9008644575515073E-2</v>
      </c>
    </row>
    <row r="1005" spans="1:16" s="87" customFormat="1" x14ac:dyDescent="0.35">
      <c r="A1005" s="25">
        <v>228</v>
      </c>
      <c r="B1005" s="410" t="s">
        <v>1446</v>
      </c>
      <c r="C1005" s="129">
        <v>351.1</v>
      </c>
      <c r="D1005" s="135">
        <v>377.9</v>
      </c>
      <c r="E1005" s="135"/>
      <c r="F1005" s="412">
        <f t="shared" si="115"/>
        <v>729</v>
      </c>
      <c r="G1005" s="135">
        <v>9</v>
      </c>
      <c r="H1005" s="135">
        <v>2</v>
      </c>
      <c r="I1005" s="135"/>
      <c r="J1005" s="412">
        <f t="shared" si="116"/>
        <v>11</v>
      </c>
      <c r="K1005" s="567">
        <f t="shared" si="119"/>
        <v>5.8027079303675042E-3</v>
      </c>
      <c r="L1005" s="413">
        <f t="shared" si="118"/>
        <v>24.844003868471951</v>
      </c>
      <c r="M1005" s="414">
        <f t="shared" si="117"/>
        <v>5.4656808510638291</v>
      </c>
      <c r="N1005" s="545">
        <v>9.7360343121082149</v>
      </c>
      <c r="O1005" s="546">
        <v>5.4776040000000004</v>
      </c>
      <c r="P1005" s="547">
        <f t="shared" si="120"/>
        <v>6.244625930266666E-2</v>
      </c>
    </row>
    <row r="1006" spans="1:16" s="87" customFormat="1" x14ac:dyDescent="0.35">
      <c r="A1006" s="25">
        <v>229</v>
      </c>
      <c r="B1006" s="410" t="s">
        <v>1447</v>
      </c>
      <c r="C1006" s="129">
        <v>422.76</v>
      </c>
      <c r="D1006" s="135"/>
      <c r="E1006" s="135"/>
      <c r="F1006" s="412">
        <f t="shared" si="115"/>
        <v>422.76</v>
      </c>
      <c r="G1006" s="135">
        <v>10</v>
      </c>
      <c r="H1006" s="135"/>
      <c r="I1006" s="135"/>
      <c r="J1006" s="412">
        <f t="shared" si="116"/>
        <v>10</v>
      </c>
      <c r="K1006" s="567">
        <f t="shared" si="119"/>
        <v>5.2751890276068227E-3</v>
      </c>
      <c r="L1006" s="413">
        <f t="shared" si="118"/>
        <v>22.585458062247231</v>
      </c>
      <c r="M1006" s="414">
        <f t="shared" si="117"/>
        <v>4.9688007736943911</v>
      </c>
      <c r="N1006" s="545">
        <v>8.8509402837347402</v>
      </c>
      <c r="O1006" s="546">
        <v>0.97964000000000007</v>
      </c>
      <c r="P1006" s="547">
        <f t="shared" si="120"/>
        <v>8.8430407606387471E-2</v>
      </c>
    </row>
    <row r="1007" spans="1:16" s="87" customFormat="1" x14ac:dyDescent="0.35">
      <c r="A1007" s="25">
        <v>230</v>
      </c>
      <c r="B1007" s="410" t="s">
        <v>1448</v>
      </c>
      <c r="C1007" s="129">
        <v>152.30000000000001</v>
      </c>
      <c r="D1007" s="135"/>
      <c r="E1007" s="135"/>
      <c r="F1007" s="412">
        <f t="shared" si="115"/>
        <v>152.30000000000001</v>
      </c>
      <c r="G1007" s="135">
        <v>4</v>
      </c>
      <c r="H1007" s="135"/>
      <c r="I1007" s="135"/>
      <c r="J1007" s="412">
        <f t="shared" si="116"/>
        <v>4</v>
      </c>
      <c r="K1007" s="567">
        <f t="shared" si="119"/>
        <v>2.1100756110427289E-3</v>
      </c>
      <c r="L1007" s="413">
        <f t="shared" si="118"/>
        <v>9.0341832248988911</v>
      </c>
      <c r="M1007" s="414">
        <f t="shared" si="117"/>
        <v>1.987520309477756</v>
      </c>
      <c r="N1007" s="545">
        <v>3.5403761134938962</v>
      </c>
      <c r="O1007" s="546">
        <v>0.39185600000000004</v>
      </c>
      <c r="P1007" s="547">
        <f t="shared" si="120"/>
        <v>9.818736472666148E-2</v>
      </c>
    </row>
    <row r="1008" spans="1:16" s="87" customFormat="1" x14ac:dyDescent="0.35">
      <c r="A1008" s="25">
        <v>231</v>
      </c>
      <c r="B1008" s="410" t="s">
        <v>1449</v>
      </c>
      <c r="C1008" s="386">
        <v>252.6</v>
      </c>
      <c r="D1008" s="135"/>
      <c r="E1008" s="135"/>
      <c r="F1008" s="412">
        <f t="shared" si="115"/>
        <v>252.6</v>
      </c>
      <c r="G1008" s="135">
        <v>9</v>
      </c>
      <c r="H1008" s="135"/>
      <c r="I1008" s="135"/>
      <c r="J1008" s="412">
        <f t="shared" si="116"/>
        <v>9</v>
      </c>
      <c r="K1008" s="567">
        <f t="shared" si="119"/>
        <v>4.7476701248461402E-3</v>
      </c>
      <c r="L1008" s="413">
        <f t="shared" si="118"/>
        <v>20.326912256022506</v>
      </c>
      <c r="M1008" s="414">
        <f t="shared" si="117"/>
        <v>4.4719206963249514</v>
      </c>
      <c r="N1008" s="545">
        <v>7.9658462553612672</v>
      </c>
      <c r="O1008" s="546">
        <v>0.88167600000000002</v>
      </c>
      <c r="P1008" s="547">
        <f t="shared" si="120"/>
        <v>0.13320013938126968</v>
      </c>
    </row>
    <row r="1009" spans="1:16" s="87" customFormat="1" x14ac:dyDescent="0.35">
      <c r="A1009" s="25">
        <v>232</v>
      </c>
      <c r="B1009" s="574" t="s">
        <v>1450</v>
      </c>
      <c r="C1009" s="129">
        <v>143.69999999999999</v>
      </c>
      <c r="D1009" s="25"/>
      <c r="E1009" s="25"/>
      <c r="F1009" s="412">
        <f t="shared" si="115"/>
        <v>143.69999999999999</v>
      </c>
      <c r="G1009" s="135">
        <v>2</v>
      </c>
      <c r="H1009" s="135"/>
      <c r="I1009" s="135"/>
      <c r="J1009" s="412">
        <f t="shared" si="116"/>
        <v>2</v>
      </c>
      <c r="K1009" s="567">
        <f t="shared" si="119"/>
        <v>1.0550378055213644E-3</v>
      </c>
      <c r="L1009" s="413">
        <f t="shared" si="118"/>
        <v>4.5170916124494456</v>
      </c>
      <c r="M1009" s="414">
        <f t="shared" si="117"/>
        <v>0.99376015473887802</v>
      </c>
      <c r="N1009" s="545">
        <v>1.7701880567469481</v>
      </c>
      <c r="O1009" s="546">
        <v>0.21160224000000002</v>
      </c>
      <c r="P1009" s="547">
        <f t="shared" si="120"/>
        <v>5.2140863353759725E-2</v>
      </c>
    </row>
    <row r="1010" spans="1:16" s="87" customFormat="1" x14ac:dyDescent="0.35">
      <c r="A1010" s="25">
        <v>233</v>
      </c>
      <c r="B1010" s="575" t="s">
        <v>511</v>
      </c>
      <c r="C1010" s="70">
        <v>6688.6</v>
      </c>
      <c r="D1010" s="89"/>
      <c r="E1010" s="89"/>
      <c r="F1010" s="412">
        <f t="shared" si="115"/>
        <v>6688.6</v>
      </c>
      <c r="G1010" s="386">
        <v>120</v>
      </c>
      <c r="H1010" s="386"/>
      <c r="I1010" s="386"/>
      <c r="J1010" s="429">
        <f t="shared" si="116"/>
        <v>120</v>
      </c>
      <c r="K1010" s="567">
        <f>3/5687*J1010</f>
        <v>6.3302268331281872E-2</v>
      </c>
      <c r="L1010" s="413">
        <f t="shared" si="118"/>
        <v>271.02549674696678</v>
      </c>
      <c r="M1010" s="414">
        <f t="shared" si="117"/>
        <v>59.62560928433269</v>
      </c>
      <c r="N1010" s="545">
        <v>106.21128340481688</v>
      </c>
      <c r="O1010" s="546">
        <v>19.984656000000001</v>
      </c>
      <c r="P1010" s="547">
        <f t="shared" si="120"/>
        <v>6.8302342109875958E-2</v>
      </c>
    </row>
    <row r="1011" spans="1:16" s="337" customFormat="1" ht="14.5" thickBot="1" x14ac:dyDescent="0.35">
      <c r="A1011" s="260"/>
      <c r="B1011" s="579" t="s">
        <v>1063</v>
      </c>
      <c r="C1011" s="436">
        <f t="shared" ref="C1011:J1011" si="121">SUM(C782:C1010)</f>
        <v>245744.60999999993</v>
      </c>
      <c r="D1011" s="436">
        <f t="shared" si="121"/>
        <v>1152.5999999999999</v>
      </c>
      <c r="E1011" s="436">
        <f t="shared" si="121"/>
        <v>1692.3</v>
      </c>
      <c r="F1011" s="436">
        <f t="shared" si="121"/>
        <v>248589.50999999992</v>
      </c>
      <c r="G1011" s="436">
        <f t="shared" si="121"/>
        <v>5649</v>
      </c>
      <c r="H1011" s="436">
        <f t="shared" si="121"/>
        <v>10</v>
      </c>
      <c r="I1011" s="436">
        <f t="shared" si="121"/>
        <v>28</v>
      </c>
      <c r="J1011" s="436">
        <f t="shared" si="121"/>
        <v>5687</v>
      </c>
      <c r="K1011" s="568">
        <f>SUM(K782:K1010)</f>
        <v>3.0000000000000067</v>
      </c>
      <c r="L1011" s="413">
        <f t="shared" si="118"/>
        <v>12844.350000000028</v>
      </c>
      <c r="M1011" s="436">
        <f>SUM(M782:M1010)</f>
        <v>2825.7569999999942</v>
      </c>
      <c r="N1011" s="436">
        <f>SUM(N782:N1010)</f>
        <v>5033.5297393599485</v>
      </c>
      <c r="O1011" s="436">
        <v>604.34241824000094</v>
      </c>
      <c r="P1011" s="547">
        <f t="shared" si="120"/>
        <v>8.571552016655884E-2</v>
      </c>
    </row>
    <row r="1012" spans="1:16" s="165" customFormat="1" ht="14.5" thickBot="1" x14ac:dyDescent="0.35">
      <c r="A1012" s="525" t="s">
        <v>1013</v>
      </c>
      <c r="B1012" s="588"/>
      <c r="C1012" s="562"/>
      <c r="D1012" s="562"/>
      <c r="E1012" s="562"/>
      <c r="F1012" s="152">
        <f>C1012+D1012+E1012</f>
        <v>0</v>
      </c>
      <c r="G1012" s="562"/>
      <c r="H1012" s="562"/>
      <c r="I1012" s="562"/>
      <c r="J1012" s="152">
        <v>6375</v>
      </c>
      <c r="K1012" s="563"/>
      <c r="L1012" s="413">
        <f t="shared" si="118"/>
        <v>0</v>
      </c>
      <c r="M1012" s="564">
        <f t="shared" si="117"/>
        <v>0</v>
      </c>
      <c r="N1012" s="565">
        <f>L1012*0.391</f>
        <v>0</v>
      </c>
      <c r="O1012" s="566">
        <v>0</v>
      </c>
      <c r="P1012" s="547" t="e">
        <f t="shared" si="120"/>
        <v>#DIV/0!</v>
      </c>
    </row>
    <row r="1013" spans="1:16" s="87" customFormat="1" x14ac:dyDescent="0.35">
      <c r="A1013" s="135">
        <v>1</v>
      </c>
      <c r="B1013" s="577" t="s">
        <v>888</v>
      </c>
      <c r="C1013" s="412">
        <v>219.1</v>
      </c>
      <c r="D1013" s="412"/>
      <c r="E1013" s="412"/>
      <c r="F1013" s="412">
        <f>C1013+D1013+E1013</f>
        <v>219.1</v>
      </c>
      <c r="G1013" s="25">
        <v>5</v>
      </c>
      <c r="H1013" s="412"/>
      <c r="I1013" s="412"/>
      <c r="J1013" s="412">
        <f t="shared" si="116"/>
        <v>5</v>
      </c>
      <c r="K1013" s="567">
        <f t="shared" ref="K1013:K1058" si="122">2/2756*J1013</f>
        <v>3.6284470246734399E-3</v>
      </c>
      <c r="L1013" s="413">
        <f t="shared" si="118"/>
        <v>15.535014513788099</v>
      </c>
      <c r="M1013" s="414">
        <f t="shared" si="117"/>
        <v>3.4177031930333817</v>
      </c>
      <c r="N1013" s="545">
        <v>6.4516129032258061</v>
      </c>
      <c r="O1013" s="546">
        <v>0.7085551395507147</v>
      </c>
      <c r="P1013" s="547">
        <f t="shared" si="120"/>
        <v>0.11918249999816524</v>
      </c>
    </row>
    <row r="1014" spans="1:16" s="87" customFormat="1" x14ac:dyDescent="0.35">
      <c r="A1014" s="135">
        <v>2</v>
      </c>
      <c r="B1014" s="574" t="s">
        <v>889</v>
      </c>
      <c r="C1014" s="135">
        <v>265.10000000000002</v>
      </c>
      <c r="D1014" s="135"/>
      <c r="E1014" s="135"/>
      <c r="F1014" s="412">
        <f>C1014+D1014+E1014</f>
        <v>265.10000000000002</v>
      </c>
      <c r="G1014" s="25">
        <v>4</v>
      </c>
      <c r="H1014" s="135"/>
      <c r="I1014" s="135"/>
      <c r="J1014" s="412">
        <f t="shared" si="116"/>
        <v>4</v>
      </c>
      <c r="K1014" s="567">
        <f t="shared" si="122"/>
        <v>2.9027576197387518E-3</v>
      </c>
      <c r="L1014" s="413">
        <f t="shared" si="118"/>
        <v>12.428011611030479</v>
      </c>
      <c r="M1014" s="414">
        <f t="shared" si="117"/>
        <v>2.7341625544267054</v>
      </c>
      <c r="N1014" s="545">
        <v>5.161290322580645</v>
      </c>
      <c r="O1014" s="546">
        <v>0.56684411164057169</v>
      </c>
      <c r="P1014" s="547">
        <f t="shared" si="120"/>
        <v>7.8801616747183695E-2</v>
      </c>
    </row>
    <row r="1015" spans="1:16" s="87" customFormat="1" x14ac:dyDescent="0.35">
      <c r="A1015" s="135">
        <v>3</v>
      </c>
      <c r="B1015" s="574" t="s">
        <v>890</v>
      </c>
      <c r="C1015" s="135">
        <v>352.7</v>
      </c>
      <c r="D1015" s="135"/>
      <c r="E1015" s="135"/>
      <c r="F1015" s="412">
        <f>C1015+D1015+E1015</f>
        <v>352.7</v>
      </c>
      <c r="G1015" s="25">
        <v>8</v>
      </c>
      <c r="H1015" s="135"/>
      <c r="I1015" s="135"/>
      <c r="J1015" s="412">
        <f t="shared" ref="J1015:J1066" si="123">G1015+H1015+I1015</f>
        <v>8</v>
      </c>
      <c r="K1015" s="567">
        <f t="shared" si="122"/>
        <v>5.8055152394775036E-3</v>
      </c>
      <c r="L1015" s="413">
        <f t="shared" si="118"/>
        <v>24.856023222060958</v>
      </c>
      <c r="M1015" s="414">
        <f t="shared" si="117"/>
        <v>5.4683251088534108</v>
      </c>
      <c r="N1015" s="545">
        <v>10.32258064516129</v>
      </c>
      <c r="O1015" s="546">
        <v>1.1336882232811434</v>
      </c>
      <c r="P1015" s="547">
        <f t="shared" si="120"/>
        <v>0.11845936262930762</v>
      </c>
    </row>
    <row r="1016" spans="1:16" s="87" customFormat="1" x14ac:dyDescent="0.35">
      <c r="A1016" s="135">
        <v>4</v>
      </c>
      <c r="B1016" s="574" t="s">
        <v>891</v>
      </c>
      <c r="C1016" s="135">
        <v>350.15</v>
      </c>
      <c r="D1016" s="135"/>
      <c r="E1016" s="135"/>
      <c r="F1016" s="412">
        <f t="shared" ref="F1016:F1075" si="124">C1016+D1016+E1016</f>
        <v>350.15</v>
      </c>
      <c r="G1016" s="25">
        <v>8</v>
      </c>
      <c r="H1016" s="135"/>
      <c r="I1016" s="135"/>
      <c r="J1016" s="412">
        <f t="shared" si="123"/>
        <v>8</v>
      </c>
      <c r="K1016" s="567">
        <f t="shared" si="122"/>
        <v>5.8055152394775036E-3</v>
      </c>
      <c r="L1016" s="413">
        <f t="shared" si="118"/>
        <v>24.856023222060958</v>
      </c>
      <c r="M1016" s="414">
        <f t="shared" si="117"/>
        <v>5.4683251088534108</v>
      </c>
      <c r="N1016" s="545">
        <v>10.32258064516129</v>
      </c>
      <c r="O1016" s="546">
        <v>1.1336882232811434</v>
      </c>
      <c r="P1016" s="547">
        <f t="shared" si="120"/>
        <v>0.11932205397503012</v>
      </c>
    </row>
    <row r="1017" spans="1:16" s="87" customFormat="1" x14ac:dyDescent="0.35">
      <c r="A1017" s="135">
        <v>5</v>
      </c>
      <c r="B1017" s="574" t="s">
        <v>892</v>
      </c>
      <c r="C1017" s="135">
        <v>348.6</v>
      </c>
      <c r="D1017" s="135"/>
      <c r="E1017" s="135"/>
      <c r="F1017" s="412">
        <f t="shared" si="124"/>
        <v>348.6</v>
      </c>
      <c r="G1017" s="25">
        <v>8</v>
      </c>
      <c r="H1017" s="135"/>
      <c r="I1017" s="135"/>
      <c r="J1017" s="412">
        <f t="shared" si="123"/>
        <v>8</v>
      </c>
      <c r="K1017" s="567">
        <f t="shared" si="122"/>
        <v>5.8055152394775036E-3</v>
      </c>
      <c r="L1017" s="413">
        <f t="shared" si="118"/>
        <v>24.856023222060958</v>
      </c>
      <c r="M1017" s="414">
        <f t="shared" ref="M1017:M1076" si="125">L1017*0.22</f>
        <v>5.4683251088534108</v>
      </c>
      <c r="N1017" s="545">
        <v>10.32258064516129</v>
      </c>
      <c r="O1017" s="546">
        <v>1.1336882232811434</v>
      </c>
      <c r="P1017" s="547">
        <f t="shared" si="120"/>
        <v>0.11985260240779344</v>
      </c>
    </row>
    <row r="1018" spans="1:16" s="87" customFormat="1" x14ac:dyDescent="0.35">
      <c r="A1018" s="135">
        <v>6</v>
      </c>
      <c r="B1018" s="574" t="s">
        <v>893</v>
      </c>
      <c r="C1018" s="135">
        <v>430.37</v>
      </c>
      <c r="D1018" s="135"/>
      <c r="E1018" s="135"/>
      <c r="F1018" s="412">
        <f t="shared" si="124"/>
        <v>430.37</v>
      </c>
      <c r="G1018" s="25">
        <v>8</v>
      </c>
      <c r="H1018" s="135"/>
      <c r="I1018" s="135"/>
      <c r="J1018" s="412">
        <f t="shared" si="123"/>
        <v>8</v>
      </c>
      <c r="K1018" s="567">
        <f t="shared" si="122"/>
        <v>5.8055152394775036E-3</v>
      </c>
      <c r="L1018" s="413">
        <f t="shared" si="118"/>
        <v>24.856023222060958</v>
      </c>
      <c r="M1018" s="414">
        <f t="shared" si="125"/>
        <v>5.4683251088534108</v>
      </c>
      <c r="N1018" s="545">
        <v>10.32258064516129</v>
      </c>
      <c r="O1018" s="546">
        <v>1.1336882232811434</v>
      </c>
      <c r="P1018" s="547">
        <f t="shared" si="120"/>
        <v>9.7080691496518795E-2</v>
      </c>
    </row>
    <row r="1019" spans="1:16" s="87" customFormat="1" x14ac:dyDescent="0.35">
      <c r="A1019" s="135">
        <v>7</v>
      </c>
      <c r="B1019" s="574" t="s">
        <v>894</v>
      </c>
      <c r="C1019" s="135">
        <v>79.3</v>
      </c>
      <c r="D1019" s="135"/>
      <c r="E1019" s="135"/>
      <c r="F1019" s="412">
        <f t="shared" si="124"/>
        <v>79.3</v>
      </c>
      <c r="G1019" s="25">
        <v>2</v>
      </c>
      <c r="H1019" s="135"/>
      <c r="I1019" s="135"/>
      <c r="J1019" s="412">
        <f t="shared" si="123"/>
        <v>2</v>
      </c>
      <c r="K1019" s="567">
        <f t="shared" si="122"/>
        <v>1.4513788098693759E-3</v>
      </c>
      <c r="L1019" s="413">
        <f t="shared" si="118"/>
        <v>6.2140058055152396</v>
      </c>
      <c r="M1019" s="414">
        <f t="shared" si="125"/>
        <v>1.3670812772133527</v>
      </c>
      <c r="N1019" s="545">
        <v>2.5806451612903225</v>
      </c>
      <c r="O1019" s="546">
        <v>0.28342205582028585</v>
      </c>
      <c r="P1019" s="547">
        <f t="shared" si="120"/>
        <v>0.13171695207867842</v>
      </c>
    </row>
    <row r="1020" spans="1:16" s="87" customFormat="1" x14ac:dyDescent="0.35">
      <c r="A1020" s="135">
        <v>8</v>
      </c>
      <c r="B1020" s="574" t="s">
        <v>896</v>
      </c>
      <c r="C1020" s="135">
        <v>326.92</v>
      </c>
      <c r="D1020" s="135"/>
      <c r="E1020" s="135"/>
      <c r="F1020" s="412">
        <f t="shared" si="124"/>
        <v>326.92</v>
      </c>
      <c r="G1020" s="25">
        <v>8</v>
      </c>
      <c r="H1020" s="135"/>
      <c r="I1020" s="135"/>
      <c r="J1020" s="412">
        <f t="shared" si="123"/>
        <v>8</v>
      </c>
      <c r="K1020" s="567">
        <f t="shared" si="122"/>
        <v>5.8055152394775036E-3</v>
      </c>
      <c r="L1020" s="413">
        <f t="shared" si="118"/>
        <v>24.856023222060958</v>
      </c>
      <c r="M1020" s="414">
        <f t="shared" si="125"/>
        <v>5.4683251088534108</v>
      </c>
      <c r="N1020" s="545">
        <v>10.32258064516129</v>
      </c>
      <c r="O1020" s="546">
        <v>1.1336882232811434</v>
      </c>
      <c r="P1020" s="547">
        <f t="shared" si="120"/>
        <v>0.12780073779321177</v>
      </c>
    </row>
    <row r="1021" spans="1:16" s="87" customFormat="1" x14ac:dyDescent="0.35">
      <c r="A1021" s="135">
        <v>9</v>
      </c>
      <c r="B1021" s="574" t="s">
        <v>897</v>
      </c>
      <c r="C1021" s="135">
        <v>322.55</v>
      </c>
      <c r="D1021" s="135"/>
      <c r="E1021" s="135"/>
      <c r="F1021" s="412">
        <f t="shared" si="124"/>
        <v>322.55</v>
      </c>
      <c r="G1021" s="25">
        <v>8</v>
      </c>
      <c r="H1021" s="135"/>
      <c r="I1021" s="135"/>
      <c r="J1021" s="412">
        <f t="shared" si="123"/>
        <v>8</v>
      </c>
      <c r="K1021" s="567">
        <f t="shared" si="122"/>
        <v>5.8055152394775036E-3</v>
      </c>
      <c r="L1021" s="413">
        <f t="shared" si="118"/>
        <v>24.856023222060958</v>
      </c>
      <c r="M1021" s="414">
        <f t="shared" si="125"/>
        <v>5.4683251088534108</v>
      </c>
      <c r="N1021" s="545">
        <v>10.32258064516129</v>
      </c>
      <c r="O1021" s="546">
        <v>1.1336882232811434</v>
      </c>
      <c r="P1021" s="547">
        <f t="shared" si="120"/>
        <v>0.12953221887879957</v>
      </c>
    </row>
    <row r="1022" spans="1:16" s="87" customFormat="1" x14ac:dyDescent="0.35">
      <c r="A1022" s="135">
        <v>10</v>
      </c>
      <c r="B1022" s="574" t="s">
        <v>898</v>
      </c>
      <c r="C1022" s="135">
        <v>415.5</v>
      </c>
      <c r="D1022" s="135"/>
      <c r="E1022" s="135"/>
      <c r="F1022" s="412">
        <f t="shared" si="124"/>
        <v>415.5</v>
      </c>
      <c r="G1022" s="25">
        <v>10</v>
      </c>
      <c r="H1022" s="135"/>
      <c r="I1022" s="135"/>
      <c r="J1022" s="412">
        <f t="shared" si="123"/>
        <v>10</v>
      </c>
      <c r="K1022" s="567">
        <f t="shared" si="122"/>
        <v>7.2568940493468797E-3</v>
      </c>
      <c r="L1022" s="413">
        <f t="shared" si="118"/>
        <v>31.070029027576197</v>
      </c>
      <c r="M1022" s="414">
        <f t="shared" si="125"/>
        <v>6.8354063860667633</v>
      </c>
      <c r="N1022" s="545">
        <v>12.903225806451612</v>
      </c>
      <c r="O1022" s="546">
        <v>1.4171102791014294</v>
      </c>
      <c r="P1022" s="547">
        <f t="shared" si="120"/>
        <v>0.12569379422189172</v>
      </c>
    </row>
    <row r="1023" spans="1:16" s="87" customFormat="1" x14ac:dyDescent="0.35">
      <c r="A1023" s="135">
        <v>11</v>
      </c>
      <c r="B1023" s="574" t="s">
        <v>899</v>
      </c>
      <c r="C1023" s="135">
        <v>372.82</v>
      </c>
      <c r="D1023" s="135"/>
      <c r="E1023" s="135"/>
      <c r="F1023" s="412">
        <f t="shared" si="124"/>
        <v>372.82</v>
      </c>
      <c r="G1023" s="25">
        <v>8</v>
      </c>
      <c r="H1023" s="135"/>
      <c r="I1023" s="135"/>
      <c r="J1023" s="412">
        <f t="shared" si="123"/>
        <v>8</v>
      </c>
      <c r="K1023" s="567">
        <f t="shared" si="122"/>
        <v>5.8055152394775036E-3</v>
      </c>
      <c r="L1023" s="413">
        <f t="shared" si="118"/>
        <v>24.856023222060958</v>
      </c>
      <c r="M1023" s="414">
        <f t="shared" si="125"/>
        <v>5.4683251088534108</v>
      </c>
      <c r="N1023" s="545">
        <v>10.32258064516129</v>
      </c>
      <c r="O1023" s="546">
        <v>1.1336882232811434</v>
      </c>
      <c r="P1023" s="547">
        <f t="shared" si="120"/>
        <v>0.11206645887923608</v>
      </c>
    </row>
    <row r="1024" spans="1:16" s="87" customFormat="1" x14ac:dyDescent="0.35">
      <c r="A1024" s="135">
        <v>12</v>
      </c>
      <c r="B1024" s="574" t="s">
        <v>900</v>
      </c>
      <c r="C1024" s="135">
        <v>282.76</v>
      </c>
      <c r="D1024" s="135"/>
      <c r="E1024" s="135"/>
      <c r="F1024" s="412">
        <f t="shared" si="124"/>
        <v>282.76</v>
      </c>
      <c r="G1024" s="25">
        <v>4</v>
      </c>
      <c r="H1024" s="135"/>
      <c r="I1024" s="135"/>
      <c r="J1024" s="412">
        <f t="shared" si="123"/>
        <v>4</v>
      </c>
      <c r="K1024" s="567">
        <f t="shared" si="122"/>
        <v>2.9027576197387518E-3</v>
      </c>
      <c r="L1024" s="413">
        <f t="shared" si="118"/>
        <v>12.428011611030479</v>
      </c>
      <c r="M1024" s="414">
        <f t="shared" si="125"/>
        <v>2.7341625544267054</v>
      </c>
      <c r="N1024" s="545">
        <v>5.161290322580645</v>
      </c>
      <c r="O1024" s="546">
        <v>0.56684411164057169</v>
      </c>
      <c r="P1024" s="547">
        <v>0</v>
      </c>
    </row>
    <row r="1025" spans="1:16" s="87" customFormat="1" x14ac:dyDescent="0.35">
      <c r="A1025" s="135">
        <v>13</v>
      </c>
      <c r="B1025" s="574" t="s">
        <v>901</v>
      </c>
      <c r="C1025" s="135">
        <v>180.5</v>
      </c>
      <c r="D1025" s="135"/>
      <c r="E1025" s="135"/>
      <c r="F1025" s="412">
        <f t="shared" si="124"/>
        <v>180.5</v>
      </c>
      <c r="G1025" s="25">
        <v>3</v>
      </c>
      <c r="H1025" s="135"/>
      <c r="I1025" s="135"/>
      <c r="J1025" s="412">
        <f t="shared" si="123"/>
        <v>3</v>
      </c>
      <c r="K1025" s="567">
        <f t="shared" si="122"/>
        <v>2.1770682148040637E-3</v>
      </c>
      <c r="L1025" s="413">
        <f t="shared" si="118"/>
        <v>9.3210087082728581</v>
      </c>
      <c r="M1025" s="414">
        <f t="shared" si="125"/>
        <v>2.0506219158200287</v>
      </c>
      <c r="N1025" s="545">
        <v>3.870967741935484</v>
      </c>
      <c r="O1025" s="546">
        <v>0.4251330837304288</v>
      </c>
      <c r="P1025" s="547">
        <f t="shared" si="120"/>
        <v>8.6801836286752365E-2</v>
      </c>
    </row>
    <row r="1026" spans="1:16" s="87" customFormat="1" x14ac:dyDescent="0.35">
      <c r="A1026" s="135">
        <v>14</v>
      </c>
      <c r="B1026" s="574" t="s">
        <v>902</v>
      </c>
      <c r="C1026" s="135">
        <v>5520.77</v>
      </c>
      <c r="D1026" s="135"/>
      <c r="E1026" s="135"/>
      <c r="F1026" s="412">
        <f t="shared" si="124"/>
        <v>5520.77</v>
      </c>
      <c r="G1026" s="25">
        <v>81</v>
      </c>
      <c r="H1026" s="135"/>
      <c r="I1026" s="135"/>
      <c r="J1026" s="412">
        <f t="shared" si="123"/>
        <v>81</v>
      </c>
      <c r="K1026" s="567">
        <f t="shared" si="122"/>
        <v>5.8780841799709722E-2</v>
      </c>
      <c r="L1026" s="413">
        <f t="shared" si="118"/>
        <v>251.66723512336719</v>
      </c>
      <c r="M1026" s="414">
        <f t="shared" si="125"/>
        <v>55.366791727140786</v>
      </c>
      <c r="N1026" s="545">
        <v>104.51612903225806</v>
      </c>
      <c r="O1026" s="546">
        <v>23.910025527569772</v>
      </c>
      <c r="P1026" s="547">
        <f t="shared" si="120"/>
        <v>7.8876711293956417E-2</v>
      </c>
    </row>
    <row r="1027" spans="1:16" s="87" customFormat="1" x14ac:dyDescent="0.35">
      <c r="A1027" s="135">
        <v>15</v>
      </c>
      <c r="B1027" s="574" t="s">
        <v>903</v>
      </c>
      <c r="C1027" s="135">
        <v>5310.85</v>
      </c>
      <c r="D1027" s="135"/>
      <c r="E1027" s="135"/>
      <c r="F1027" s="412">
        <f t="shared" si="124"/>
        <v>5310.85</v>
      </c>
      <c r="G1027" s="25">
        <v>81</v>
      </c>
      <c r="H1027" s="135"/>
      <c r="I1027" s="135"/>
      <c r="J1027" s="412">
        <f t="shared" si="123"/>
        <v>81</v>
      </c>
      <c r="K1027" s="567">
        <f t="shared" si="122"/>
        <v>5.8780841799709722E-2</v>
      </c>
      <c r="L1027" s="413">
        <f t="shared" si="118"/>
        <v>251.66723512336719</v>
      </c>
      <c r="M1027" s="414">
        <f t="shared" si="125"/>
        <v>55.366791727140786</v>
      </c>
      <c r="N1027" s="545">
        <v>104.51612903225806</v>
      </c>
      <c r="O1027" s="546">
        <v>23.910025527569772</v>
      </c>
      <c r="P1027" s="547">
        <f t="shared" si="120"/>
        <v>8.1994441833291423E-2</v>
      </c>
    </row>
    <row r="1028" spans="1:16" s="87" customFormat="1" x14ac:dyDescent="0.35">
      <c r="A1028" s="135">
        <v>16</v>
      </c>
      <c r="B1028" s="574" t="s">
        <v>904</v>
      </c>
      <c r="C1028" s="135">
        <v>5405.43</v>
      </c>
      <c r="D1028" s="135"/>
      <c r="E1028" s="135"/>
      <c r="F1028" s="412">
        <f t="shared" si="124"/>
        <v>5405.43</v>
      </c>
      <c r="G1028" s="25">
        <v>81</v>
      </c>
      <c r="H1028" s="135"/>
      <c r="I1028" s="135"/>
      <c r="J1028" s="412">
        <f t="shared" si="123"/>
        <v>81</v>
      </c>
      <c r="K1028" s="567">
        <f t="shared" si="122"/>
        <v>5.8780841799709722E-2</v>
      </c>
      <c r="L1028" s="413">
        <f t="shared" si="118"/>
        <v>251.66723512336719</v>
      </c>
      <c r="M1028" s="414">
        <f t="shared" si="125"/>
        <v>55.366791727140786</v>
      </c>
      <c r="N1028" s="545">
        <v>104.51612903225806</v>
      </c>
      <c r="O1028" s="546">
        <v>23.910025527569772</v>
      </c>
      <c r="P1028" s="547">
        <f t="shared" si="120"/>
        <v>8.0559767013972203E-2</v>
      </c>
    </row>
    <row r="1029" spans="1:16" s="87" customFormat="1" x14ac:dyDescent="0.35">
      <c r="A1029" s="135">
        <v>17</v>
      </c>
      <c r="B1029" s="574" t="s">
        <v>905</v>
      </c>
      <c r="C1029" s="135">
        <v>349.2</v>
      </c>
      <c r="D1029" s="135"/>
      <c r="E1029" s="135"/>
      <c r="F1029" s="412">
        <f t="shared" si="124"/>
        <v>349.2</v>
      </c>
      <c r="G1029" s="25">
        <v>8</v>
      </c>
      <c r="H1029" s="135"/>
      <c r="I1029" s="135"/>
      <c r="J1029" s="412">
        <f t="shared" si="123"/>
        <v>8</v>
      </c>
      <c r="K1029" s="567">
        <f t="shared" si="122"/>
        <v>5.8055152394775036E-3</v>
      </c>
      <c r="L1029" s="413">
        <f t="shared" si="118"/>
        <v>24.856023222060958</v>
      </c>
      <c r="M1029" s="414">
        <f t="shared" si="125"/>
        <v>5.4683251088534108</v>
      </c>
      <c r="N1029" s="545">
        <v>10.32258064516129</v>
      </c>
      <c r="O1029" s="546">
        <v>1.1336882232811434</v>
      </c>
      <c r="P1029" s="547">
        <f t="shared" si="120"/>
        <v>0.11964667010125085</v>
      </c>
    </row>
    <row r="1030" spans="1:16" s="87" customFormat="1" x14ac:dyDescent="0.35">
      <c r="A1030" s="135">
        <v>18</v>
      </c>
      <c r="B1030" s="574" t="s">
        <v>907</v>
      </c>
      <c r="C1030" s="135">
        <v>360.2</v>
      </c>
      <c r="D1030" s="135"/>
      <c r="E1030" s="135"/>
      <c r="F1030" s="412">
        <f t="shared" si="124"/>
        <v>360.2</v>
      </c>
      <c r="G1030" s="25">
        <v>8</v>
      </c>
      <c r="H1030" s="135"/>
      <c r="I1030" s="135"/>
      <c r="J1030" s="412">
        <f t="shared" si="123"/>
        <v>8</v>
      </c>
      <c r="K1030" s="567">
        <f t="shared" si="122"/>
        <v>5.8055152394775036E-3</v>
      </c>
      <c r="L1030" s="413">
        <f t="shared" si="118"/>
        <v>24.856023222060958</v>
      </c>
      <c r="M1030" s="414">
        <f t="shared" si="125"/>
        <v>5.4683251088534108</v>
      </c>
      <c r="N1030" s="545">
        <v>10.32258064516129</v>
      </c>
      <c r="O1030" s="546">
        <v>1.1336882232811434</v>
      </c>
      <c r="P1030" s="547">
        <f t="shared" si="120"/>
        <v>0.11599282953735925</v>
      </c>
    </row>
    <row r="1031" spans="1:16" s="87" customFormat="1" x14ac:dyDescent="0.35">
      <c r="A1031" s="135">
        <v>19</v>
      </c>
      <c r="B1031" s="574" t="s">
        <v>909</v>
      </c>
      <c r="C1031" s="135">
        <v>357.19</v>
      </c>
      <c r="D1031" s="135"/>
      <c r="E1031" s="135"/>
      <c r="F1031" s="412">
        <f t="shared" si="124"/>
        <v>357.19</v>
      </c>
      <c r="G1031" s="25">
        <v>8</v>
      </c>
      <c r="H1031" s="135"/>
      <c r="I1031" s="135"/>
      <c r="J1031" s="412">
        <f t="shared" si="123"/>
        <v>8</v>
      </c>
      <c r="K1031" s="567">
        <f t="shared" si="122"/>
        <v>5.8055152394775036E-3</v>
      </c>
      <c r="L1031" s="413">
        <f t="shared" ref="L1031:L1094" si="126">K1031*4281.45</f>
        <v>24.856023222060958</v>
      </c>
      <c r="M1031" s="414">
        <f t="shared" si="125"/>
        <v>5.4683251088534108</v>
      </c>
      <c r="N1031" s="545">
        <v>10.32258064516129</v>
      </c>
      <c r="O1031" s="546">
        <v>1.1336882232811434</v>
      </c>
      <c r="P1031" s="547">
        <f t="shared" si="120"/>
        <v>0.11697028808017244</v>
      </c>
    </row>
    <row r="1032" spans="1:16" s="87" customFormat="1" x14ac:dyDescent="0.35">
      <c r="A1032" s="135">
        <v>20</v>
      </c>
      <c r="B1032" s="574" t="s">
        <v>910</v>
      </c>
      <c r="C1032" s="135">
        <v>306.39999999999998</v>
      </c>
      <c r="D1032" s="135"/>
      <c r="E1032" s="135"/>
      <c r="F1032" s="412">
        <f t="shared" si="124"/>
        <v>306.39999999999998</v>
      </c>
      <c r="G1032" s="25">
        <v>8</v>
      </c>
      <c r="H1032" s="135"/>
      <c r="I1032" s="135"/>
      <c r="J1032" s="412">
        <f t="shared" si="123"/>
        <v>8</v>
      </c>
      <c r="K1032" s="567">
        <f t="shared" si="122"/>
        <v>5.8055152394775036E-3</v>
      </c>
      <c r="L1032" s="413">
        <f t="shared" si="126"/>
        <v>24.856023222060958</v>
      </c>
      <c r="M1032" s="414">
        <f t="shared" si="125"/>
        <v>5.4683251088534108</v>
      </c>
      <c r="N1032" s="545">
        <v>10.32258064516129</v>
      </c>
      <c r="O1032" s="546">
        <v>1.1336882232811434</v>
      </c>
      <c r="P1032" s="547">
        <f t="shared" si="120"/>
        <v>0.13635971670808356</v>
      </c>
    </row>
    <row r="1033" spans="1:16" s="87" customFormat="1" x14ac:dyDescent="0.35">
      <c r="A1033" s="135">
        <v>21</v>
      </c>
      <c r="B1033" s="574" t="s">
        <v>911</v>
      </c>
      <c r="C1033" s="135">
        <v>407.2</v>
      </c>
      <c r="D1033" s="135"/>
      <c r="E1033" s="135"/>
      <c r="F1033" s="412">
        <f t="shared" si="124"/>
        <v>407.2</v>
      </c>
      <c r="G1033" s="25">
        <v>8</v>
      </c>
      <c r="H1033" s="135"/>
      <c r="I1033" s="135"/>
      <c r="J1033" s="412">
        <f t="shared" si="123"/>
        <v>8</v>
      </c>
      <c r="K1033" s="567">
        <f t="shared" si="122"/>
        <v>5.8055152394775036E-3</v>
      </c>
      <c r="L1033" s="413">
        <f t="shared" si="126"/>
        <v>24.856023222060958</v>
      </c>
      <c r="M1033" s="414">
        <f t="shared" si="125"/>
        <v>5.4683251088534108</v>
      </c>
      <c r="N1033" s="545">
        <v>10.32258064516129</v>
      </c>
      <c r="O1033" s="546">
        <v>1.1336882232811434</v>
      </c>
      <c r="P1033" s="547">
        <f t="shared" si="120"/>
        <v>0.10260465913398036</v>
      </c>
    </row>
    <row r="1034" spans="1:16" s="87" customFormat="1" x14ac:dyDescent="0.35">
      <c r="A1034" s="135">
        <v>22</v>
      </c>
      <c r="B1034" s="574" t="s">
        <v>912</v>
      </c>
      <c r="C1034" s="135">
        <v>52.3</v>
      </c>
      <c r="D1034" s="135"/>
      <c r="E1034" s="135"/>
      <c r="F1034" s="412">
        <f t="shared" si="124"/>
        <v>52.3</v>
      </c>
      <c r="G1034" s="25">
        <v>1</v>
      </c>
      <c r="H1034" s="135"/>
      <c r="I1034" s="135"/>
      <c r="J1034" s="412">
        <f t="shared" si="123"/>
        <v>1</v>
      </c>
      <c r="K1034" s="567">
        <f t="shared" si="122"/>
        <v>7.2568940493468795E-4</v>
      </c>
      <c r="L1034" s="413">
        <f t="shared" si="126"/>
        <v>3.1070029027576198</v>
      </c>
      <c r="M1034" s="414">
        <f t="shared" si="125"/>
        <v>0.68354063860667635</v>
      </c>
      <c r="N1034" s="545">
        <v>1.2903225806451613</v>
      </c>
      <c r="O1034" s="546">
        <v>0.14171102791014292</v>
      </c>
      <c r="P1034" s="547">
        <f t="shared" si="120"/>
        <v>9.9858071700183557E-2</v>
      </c>
    </row>
    <row r="1035" spans="1:16" s="87" customFormat="1" x14ac:dyDescent="0.35">
      <c r="A1035" s="135">
        <v>23</v>
      </c>
      <c r="B1035" s="574" t="s">
        <v>913</v>
      </c>
      <c r="C1035" s="135">
        <v>122.2</v>
      </c>
      <c r="D1035" s="135"/>
      <c r="E1035" s="135"/>
      <c r="F1035" s="412">
        <f t="shared" si="124"/>
        <v>122.2</v>
      </c>
      <c r="G1035" s="25">
        <v>2</v>
      </c>
      <c r="H1035" s="135"/>
      <c r="I1035" s="135"/>
      <c r="J1035" s="412">
        <f t="shared" si="123"/>
        <v>2</v>
      </c>
      <c r="K1035" s="567">
        <f t="shared" si="122"/>
        <v>1.4513788098693759E-3</v>
      </c>
      <c r="L1035" s="413">
        <f t="shared" si="126"/>
        <v>6.2140058055152396</v>
      </c>
      <c r="M1035" s="414">
        <f t="shared" si="125"/>
        <v>1.3670812772133527</v>
      </c>
      <c r="N1035" s="545">
        <v>2.5806451612903225</v>
      </c>
      <c r="O1035" s="546">
        <v>0.28342205582028585</v>
      </c>
      <c r="P1035" s="547">
        <f t="shared" si="120"/>
        <v>8.5475894434035998E-2</v>
      </c>
    </row>
    <row r="1036" spans="1:16" s="87" customFormat="1" x14ac:dyDescent="0.35">
      <c r="A1036" s="135">
        <v>24</v>
      </c>
      <c r="B1036" s="574" t="s">
        <v>915</v>
      </c>
      <c r="C1036" s="135">
        <v>205.19</v>
      </c>
      <c r="D1036" s="135"/>
      <c r="E1036" s="135"/>
      <c r="F1036" s="412">
        <f t="shared" si="124"/>
        <v>205.19</v>
      </c>
      <c r="G1036" s="25">
        <v>4</v>
      </c>
      <c r="H1036" s="135"/>
      <c r="I1036" s="135"/>
      <c r="J1036" s="412">
        <f t="shared" si="123"/>
        <v>4</v>
      </c>
      <c r="K1036" s="567">
        <f t="shared" si="122"/>
        <v>2.9027576197387518E-3</v>
      </c>
      <c r="L1036" s="413">
        <f t="shared" si="126"/>
        <v>12.428011611030479</v>
      </c>
      <c r="M1036" s="414">
        <f t="shared" si="125"/>
        <v>2.7341625544267054</v>
      </c>
      <c r="N1036" s="545">
        <v>5.161290322580645</v>
      </c>
      <c r="O1036" s="546">
        <v>0.56684411164057169</v>
      </c>
      <c r="P1036" s="547">
        <f t="shared" si="120"/>
        <v>0.10180958428616599</v>
      </c>
    </row>
    <row r="1037" spans="1:16" s="87" customFormat="1" x14ac:dyDescent="0.35">
      <c r="A1037" s="135">
        <v>25</v>
      </c>
      <c r="B1037" s="574" t="s">
        <v>916</v>
      </c>
      <c r="C1037" s="135">
        <v>289.10000000000002</v>
      </c>
      <c r="D1037" s="135"/>
      <c r="E1037" s="135"/>
      <c r="F1037" s="412">
        <f t="shared" si="124"/>
        <v>289.10000000000002</v>
      </c>
      <c r="G1037" s="25">
        <v>4</v>
      </c>
      <c r="H1037" s="135"/>
      <c r="I1037" s="135"/>
      <c r="J1037" s="412">
        <f t="shared" si="123"/>
        <v>4</v>
      </c>
      <c r="K1037" s="567">
        <f t="shared" si="122"/>
        <v>2.9027576197387518E-3</v>
      </c>
      <c r="L1037" s="413">
        <f t="shared" si="126"/>
        <v>12.428011611030479</v>
      </c>
      <c r="M1037" s="414">
        <f t="shared" si="125"/>
        <v>2.7341625544267054</v>
      </c>
      <c r="N1037" s="545">
        <v>5.161290322580645</v>
      </c>
      <c r="O1037" s="546">
        <v>0.56684411164057169</v>
      </c>
      <c r="P1037" s="547">
        <f t="shared" si="120"/>
        <v>7.2259801451672073E-2</v>
      </c>
    </row>
    <row r="1038" spans="1:16" s="87" customFormat="1" x14ac:dyDescent="0.35">
      <c r="A1038" s="135">
        <v>26</v>
      </c>
      <c r="B1038" s="574" t="s">
        <v>918</v>
      </c>
      <c r="C1038" s="135">
        <v>242.85</v>
      </c>
      <c r="D1038" s="135"/>
      <c r="E1038" s="135"/>
      <c r="F1038" s="412">
        <f t="shared" si="124"/>
        <v>242.85</v>
      </c>
      <c r="G1038" s="25">
        <v>4</v>
      </c>
      <c r="H1038" s="135"/>
      <c r="I1038" s="135"/>
      <c r="J1038" s="412">
        <f t="shared" si="123"/>
        <v>4</v>
      </c>
      <c r="K1038" s="567">
        <f t="shared" si="122"/>
        <v>2.9027576197387518E-3</v>
      </c>
      <c r="L1038" s="413">
        <f t="shared" si="126"/>
        <v>12.428011611030479</v>
      </c>
      <c r="M1038" s="414">
        <f t="shared" si="125"/>
        <v>2.7341625544267054</v>
      </c>
      <c r="N1038" s="545">
        <v>5.161290322580645</v>
      </c>
      <c r="O1038" s="546">
        <v>0.56684411164057169</v>
      </c>
      <c r="P1038" s="547">
        <f t="shared" si="120"/>
        <v>8.6021447805964171E-2</v>
      </c>
    </row>
    <row r="1039" spans="1:16" s="87" customFormat="1" x14ac:dyDescent="0.35">
      <c r="A1039" s="135">
        <v>27</v>
      </c>
      <c r="B1039" s="574" t="s">
        <v>919</v>
      </c>
      <c r="C1039" s="135">
        <v>415.2</v>
      </c>
      <c r="D1039" s="135"/>
      <c r="E1039" s="135"/>
      <c r="F1039" s="412">
        <f t="shared" si="124"/>
        <v>415.2</v>
      </c>
      <c r="G1039" s="25">
        <v>9</v>
      </c>
      <c r="H1039" s="135"/>
      <c r="I1039" s="135"/>
      <c r="J1039" s="412">
        <f t="shared" si="123"/>
        <v>9</v>
      </c>
      <c r="K1039" s="567">
        <f t="shared" si="122"/>
        <v>6.5312046444121917E-3</v>
      </c>
      <c r="L1039" s="413">
        <f t="shared" si="126"/>
        <v>27.963026124818576</v>
      </c>
      <c r="M1039" s="414">
        <f t="shared" si="125"/>
        <v>6.1518657474600866</v>
      </c>
      <c r="N1039" s="545">
        <v>11.612903225806452</v>
      </c>
      <c r="O1039" s="546">
        <v>1.2753992511912866</v>
      </c>
      <c r="P1039" s="547">
        <f t="shared" si="120"/>
        <v>0.11320615209363295</v>
      </c>
    </row>
    <row r="1040" spans="1:16" s="87" customFormat="1" x14ac:dyDescent="0.35">
      <c r="A1040" s="135">
        <v>28</v>
      </c>
      <c r="B1040" s="574" t="s">
        <v>920</v>
      </c>
      <c r="C1040" s="135">
        <v>8111.75</v>
      </c>
      <c r="D1040" s="135"/>
      <c r="E1040" s="135"/>
      <c r="F1040" s="412">
        <f t="shared" si="124"/>
        <v>8111.75</v>
      </c>
      <c r="G1040" s="25">
        <v>142</v>
      </c>
      <c r="H1040" s="135"/>
      <c r="I1040" s="135"/>
      <c r="J1040" s="412">
        <f t="shared" si="123"/>
        <v>142</v>
      </c>
      <c r="K1040" s="567">
        <f t="shared" si="122"/>
        <v>0.10304789550072568</v>
      </c>
      <c r="L1040" s="413">
        <f t="shared" si="126"/>
        <v>441.19441219158193</v>
      </c>
      <c r="M1040" s="414">
        <f t="shared" si="125"/>
        <v>97.062770682148027</v>
      </c>
      <c r="N1040" s="545">
        <v>183.2258064516129</v>
      </c>
      <c r="O1040" s="546">
        <v>20.122965963240297</v>
      </c>
      <c r="P1040" s="547">
        <f t="shared" si="120"/>
        <v>9.1423670020474399E-2</v>
      </c>
    </row>
    <row r="1041" spans="1:16" s="87" customFormat="1" x14ac:dyDescent="0.35">
      <c r="A1041" s="135">
        <v>29</v>
      </c>
      <c r="B1041" s="574" t="s">
        <v>921</v>
      </c>
      <c r="C1041" s="135">
        <v>6280.23</v>
      </c>
      <c r="D1041" s="135"/>
      <c r="E1041" s="135"/>
      <c r="F1041" s="412">
        <f t="shared" si="124"/>
        <v>6280.23</v>
      </c>
      <c r="G1041" s="25">
        <v>108</v>
      </c>
      <c r="H1041" s="135"/>
      <c r="I1041" s="135"/>
      <c r="J1041" s="412">
        <f t="shared" si="123"/>
        <v>108</v>
      </c>
      <c r="K1041" s="567">
        <f t="shared" si="122"/>
        <v>7.8374455732946297E-2</v>
      </c>
      <c r="L1041" s="413">
        <f t="shared" si="126"/>
        <v>335.55631349782288</v>
      </c>
      <c r="M1041" s="414">
        <f t="shared" si="125"/>
        <v>73.822388969521029</v>
      </c>
      <c r="N1041" s="545">
        <v>139.35483870967741</v>
      </c>
      <c r="O1041" s="546">
        <v>15.304791014295439</v>
      </c>
      <c r="P1041" s="547">
        <f t="shared" si="120"/>
        <v>8.9811731766402961E-2</v>
      </c>
    </row>
    <row r="1042" spans="1:16" s="87" customFormat="1" x14ac:dyDescent="0.35">
      <c r="A1042" s="135">
        <v>30</v>
      </c>
      <c r="B1042" s="574" t="s">
        <v>922</v>
      </c>
      <c r="C1042" s="135">
        <v>8361.6299999999992</v>
      </c>
      <c r="D1042" s="135"/>
      <c r="E1042" s="135"/>
      <c r="F1042" s="412">
        <f t="shared" si="124"/>
        <v>8361.6299999999992</v>
      </c>
      <c r="G1042" s="25">
        <v>180</v>
      </c>
      <c r="H1042" s="135"/>
      <c r="I1042" s="135"/>
      <c r="J1042" s="412">
        <f t="shared" si="123"/>
        <v>180</v>
      </c>
      <c r="K1042" s="567">
        <f t="shared" si="122"/>
        <v>0.13062409288824384</v>
      </c>
      <c r="L1042" s="413">
        <f t="shared" si="126"/>
        <v>559.26052249637155</v>
      </c>
      <c r="M1042" s="414">
        <f t="shared" si="125"/>
        <v>123.03731494920174</v>
      </c>
      <c r="N1042" s="545">
        <v>232.25806451612902</v>
      </c>
      <c r="O1042" s="546">
        <v>25.507985023825729</v>
      </c>
      <c r="P1042" s="547">
        <f t="shared" si="120"/>
        <v>0.11242591300805324</v>
      </c>
    </row>
    <row r="1043" spans="1:16" s="87" customFormat="1" x14ac:dyDescent="0.35">
      <c r="A1043" s="135">
        <v>31</v>
      </c>
      <c r="B1043" s="574" t="s">
        <v>923</v>
      </c>
      <c r="C1043" s="135">
        <v>6675.9</v>
      </c>
      <c r="D1043" s="135"/>
      <c r="E1043" s="135"/>
      <c r="F1043" s="412">
        <f t="shared" si="124"/>
        <v>6675.9</v>
      </c>
      <c r="G1043" s="25">
        <v>126</v>
      </c>
      <c r="H1043" s="135"/>
      <c r="I1043" s="135"/>
      <c r="J1043" s="412">
        <f t="shared" si="123"/>
        <v>126</v>
      </c>
      <c r="K1043" s="567">
        <f t="shared" si="122"/>
        <v>9.1436865021770689E-2</v>
      </c>
      <c r="L1043" s="413">
        <f t="shared" si="126"/>
        <v>391.48236574746011</v>
      </c>
      <c r="M1043" s="414">
        <f t="shared" si="125"/>
        <v>86.126120464441229</v>
      </c>
      <c r="N1043" s="545">
        <v>162.58064516129031</v>
      </c>
      <c r="O1043" s="546">
        <v>17.855589516678009</v>
      </c>
      <c r="P1043" s="547">
        <f t="shared" si="120"/>
        <v>9.8570188422515276E-2</v>
      </c>
    </row>
    <row r="1044" spans="1:16" s="87" customFormat="1" x14ac:dyDescent="0.35">
      <c r="A1044" s="135">
        <v>32</v>
      </c>
      <c r="B1044" s="574" t="s">
        <v>924</v>
      </c>
      <c r="C1044" s="135">
        <v>4489.2299999999996</v>
      </c>
      <c r="D1044" s="135"/>
      <c r="E1044" s="135">
        <v>48.5</v>
      </c>
      <c r="F1044" s="412">
        <f t="shared" si="124"/>
        <v>4537.7299999999996</v>
      </c>
      <c r="G1044" s="25">
        <v>90</v>
      </c>
      <c r="H1044" s="135"/>
      <c r="I1044" s="135">
        <v>1</v>
      </c>
      <c r="J1044" s="412">
        <f t="shared" si="123"/>
        <v>91</v>
      </c>
      <c r="K1044" s="567">
        <f t="shared" si="122"/>
        <v>6.6037735849056603E-2</v>
      </c>
      <c r="L1044" s="413">
        <f t="shared" si="126"/>
        <v>282.73726415094336</v>
      </c>
      <c r="M1044" s="414">
        <f t="shared" si="125"/>
        <v>62.202198113207537</v>
      </c>
      <c r="N1044" s="545">
        <v>117.41935483870968</v>
      </c>
      <c r="O1044" s="546">
        <v>12.895703539823007</v>
      </c>
      <c r="P1044" s="547">
        <f t="shared" si="120"/>
        <v>0.10473397946609508</v>
      </c>
    </row>
    <row r="1045" spans="1:16" s="87" customFormat="1" x14ac:dyDescent="0.35">
      <c r="A1045" s="135">
        <v>33</v>
      </c>
      <c r="B1045" s="574" t="s">
        <v>925</v>
      </c>
      <c r="C1045" s="135">
        <v>4352.13</v>
      </c>
      <c r="D1045" s="135"/>
      <c r="E1045" s="135"/>
      <c r="F1045" s="412">
        <f t="shared" si="124"/>
        <v>4352.13</v>
      </c>
      <c r="G1045" s="25">
        <v>72</v>
      </c>
      <c r="H1045" s="135"/>
      <c r="I1045" s="135"/>
      <c r="J1045" s="412">
        <f t="shared" si="123"/>
        <v>72</v>
      </c>
      <c r="K1045" s="567">
        <f t="shared" si="122"/>
        <v>5.2249637155297533E-2</v>
      </c>
      <c r="L1045" s="413">
        <f t="shared" si="126"/>
        <v>223.70420899854861</v>
      </c>
      <c r="M1045" s="414">
        <f t="shared" si="125"/>
        <v>49.214925979680693</v>
      </c>
      <c r="N1045" s="545">
        <v>92.903225806451616</v>
      </c>
      <c r="O1045" s="546">
        <v>10.203194009530293</v>
      </c>
      <c r="P1045" s="547">
        <f t="shared" si="120"/>
        <v>8.6400349896306211E-2</v>
      </c>
    </row>
    <row r="1046" spans="1:16" s="87" customFormat="1" x14ac:dyDescent="0.35">
      <c r="A1046" s="135">
        <v>34</v>
      </c>
      <c r="B1046" s="574" t="s">
        <v>926</v>
      </c>
      <c r="C1046" s="135">
        <v>4481.0200000000004</v>
      </c>
      <c r="D1046" s="135"/>
      <c r="E1046" s="135">
        <v>48.33</v>
      </c>
      <c r="F1046" s="412">
        <f t="shared" si="124"/>
        <v>4529.3500000000004</v>
      </c>
      <c r="G1046" s="25">
        <v>89</v>
      </c>
      <c r="H1046" s="135"/>
      <c r="I1046" s="135">
        <v>1</v>
      </c>
      <c r="J1046" s="412">
        <f t="shared" si="123"/>
        <v>90</v>
      </c>
      <c r="K1046" s="567">
        <f t="shared" si="122"/>
        <v>6.5312046444121918E-2</v>
      </c>
      <c r="L1046" s="413">
        <f t="shared" si="126"/>
        <v>279.63026124818578</v>
      </c>
      <c r="M1046" s="414">
        <f t="shared" si="125"/>
        <v>61.518657474600872</v>
      </c>
      <c r="N1046" s="545">
        <v>116.12903225806451</v>
      </c>
      <c r="O1046" s="546">
        <v>12.753992511912864</v>
      </c>
      <c r="P1046" s="547">
        <f t="shared" si="120"/>
        <v>0.10377470133523883</v>
      </c>
    </row>
    <row r="1047" spans="1:16" s="87" customFormat="1" x14ac:dyDescent="0.35">
      <c r="A1047" s="135">
        <v>35</v>
      </c>
      <c r="B1047" s="574" t="s">
        <v>927</v>
      </c>
      <c r="C1047" s="135">
        <v>8136.02</v>
      </c>
      <c r="D1047" s="135"/>
      <c r="E1047" s="135"/>
      <c r="F1047" s="412">
        <f t="shared" si="124"/>
        <v>8136.02</v>
      </c>
      <c r="G1047" s="25">
        <v>144</v>
      </c>
      <c r="H1047" s="135"/>
      <c r="I1047" s="135"/>
      <c r="J1047" s="412">
        <f t="shared" si="123"/>
        <v>144</v>
      </c>
      <c r="K1047" s="567">
        <f t="shared" si="122"/>
        <v>0.10449927431059507</v>
      </c>
      <c r="L1047" s="413">
        <f t="shared" si="126"/>
        <v>447.40841799709722</v>
      </c>
      <c r="M1047" s="414">
        <f t="shared" si="125"/>
        <v>98.429851959361386</v>
      </c>
      <c r="N1047" s="545">
        <v>185.80645161290323</v>
      </c>
      <c r="O1047" s="546">
        <v>20.406388019060586</v>
      </c>
      <c r="P1047" s="547">
        <f t="shared" si="120"/>
        <v>9.2434766579780087E-2</v>
      </c>
    </row>
    <row r="1048" spans="1:16" s="87" customFormat="1" x14ac:dyDescent="0.35">
      <c r="A1048" s="135">
        <v>36</v>
      </c>
      <c r="B1048" s="574" t="s">
        <v>928</v>
      </c>
      <c r="C1048" s="135">
        <v>5922.13</v>
      </c>
      <c r="D1048" s="135">
        <v>77.599999999999994</v>
      </c>
      <c r="E1048" s="135">
        <v>240.4</v>
      </c>
      <c r="F1048" s="412">
        <f t="shared" si="124"/>
        <v>6240.13</v>
      </c>
      <c r="G1048" s="25">
        <v>103</v>
      </c>
      <c r="H1048" s="135">
        <v>1</v>
      </c>
      <c r="I1048" s="135">
        <v>1</v>
      </c>
      <c r="J1048" s="412">
        <f t="shared" si="123"/>
        <v>105</v>
      </c>
      <c r="K1048" s="567">
        <f t="shared" si="122"/>
        <v>7.6197387518142229E-2</v>
      </c>
      <c r="L1048" s="413">
        <f t="shared" si="126"/>
        <v>326.23530478955001</v>
      </c>
      <c r="M1048" s="414">
        <f t="shared" si="125"/>
        <v>71.771767053700998</v>
      </c>
      <c r="N1048" s="545">
        <v>135.48387096774192</v>
      </c>
      <c r="O1048" s="546">
        <v>14.879657930565012</v>
      </c>
      <c r="P1048" s="547">
        <f t="shared" si="120"/>
        <v>8.7878073171802185E-2</v>
      </c>
    </row>
    <row r="1049" spans="1:16" s="87" customFormat="1" x14ac:dyDescent="0.35">
      <c r="A1049" s="135">
        <v>37</v>
      </c>
      <c r="B1049" s="574" t="s">
        <v>929</v>
      </c>
      <c r="C1049" s="135">
        <v>5641.92</v>
      </c>
      <c r="D1049" s="135">
        <v>100.4</v>
      </c>
      <c r="E1049" s="135">
        <v>535.70000000000005</v>
      </c>
      <c r="F1049" s="412">
        <f t="shared" si="124"/>
        <v>6278.0199999999995</v>
      </c>
      <c r="G1049" s="25">
        <v>98</v>
      </c>
      <c r="H1049" s="135">
        <v>1</v>
      </c>
      <c r="I1049" s="135">
        <v>2</v>
      </c>
      <c r="J1049" s="412">
        <f t="shared" si="123"/>
        <v>101</v>
      </c>
      <c r="K1049" s="567">
        <f t="shared" si="122"/>
        <v>7.3294629898403477E-2</v>
      </c>
      <c r="L1049" s="413">
        <f t="shared" si="126"/>
        <v>313.80729317851956</v>
      </c>
      <c r="M1049" s="414">
        <f t="shared" si="125"/>
        <v>69.037604499274309</v>
      </c>
      <c r="N1049" s="545">
        <v>130.32258064516128</v>
      </c>
      <c r="O1049" s="546">
        <v>14.312813818924438</v>
      </c>
      <c r="P1049" s="547">
        <f t="shared" si="120"/>
        <v>8.4020167527640813E-2</v>
      </c>
    </row>
    <row r="1050" spans="1:16" s="87" customFormat="1" x14ac:dyDescent="0.35">
      <c r="A1050" s="135">
        <v>38</v>
      </c>
      <c r="B1050" s="574" t="s">
        <v>930</v>
      </c>
      <c r="C1050" s="135">
        <f>3994.79-6.68</f>
        <v>3988.11</v>
      </c>
      <c r="D1050" s="135"/>
      <c r="E1050" s="135"/>
      <c r="F1050" s="412">
        <f t="shared" si="124"/>
        <v>3988.11</v>
      </c>
      <c r="G1050" s="25">
        <v>72</v>
      </c>
      <c r="H1050" s="135"/>
      <c r="I1050" s="135"/>
      <c r="J1050" s="412">
        <f t="shared" si="123"/>
        <v>72</v>
      </c>
      <c r="K1050" s="567">
        <f t="shared" si="122"/>
        <v>5.2249637155297533E-2</v>
      </c>
      <c r="L1050" s="413">
        <f t="shared" si="126"/>
        <v>223.70420899854861</v>
      </c>
      <c r="M1050" s="414">
        <f t="shared" si="125"/>
        <v>49.214925979680693</v>
      </c>
      <c r="N1050" s="545">
        <v>92.903225806451616</v>
      </c>
      <c r="O1050" s="546">
        <v>1.8709952348536416</v>
      </c>
      <c r="P1050" s="547">
        <f t="shared" si="120"/>
        <v>9.2197395763791504E-2</v>
      </c>
    </row>
    <row r="1051" spans="1:16" s="87" customFormat="1" x14ac:dyDescent="0.35">
      <c r="A1051" s="135">
        <v>39</v>
      </c>
      <c r="B1051" s="574" t="s">
        <v>931</v>
      </c>
      <c r="C1051" s="135">
        <v>4150.55</v>
      </c>
      <c r="D1051" s="135"/>
      <c r="E1051" s="135"/>
      <c r="F1051" s="412">
        <f t="shared" si="124"/>
        <v>4150.55</v>
      </c>
      <c r="G1051" s="25">
        <v>72</v>
      </c>
      <c r="H1051" s="135"/>
      <c r="I1051" s="135"/>
      <c r="J1051" s="412">
        <f t="shared" si="123"/>
        <v>72</v>
      </c>
      <c r="K1051" s="567">
        <f t="shared" si="122"/>
        <v>5.2249637155297533E-2</v>
      </c>
      <c r="L1051" s="413">
        <f t="shared" si="126"/>
        <v>223.70420899854861</v>
      </c>
      <c r="M1051" s="414">
        <f t="shared" si="125"/>
        <v>49.214925979680693</v>
      </c>
      <c r="N1051" s="545">
        <v>92.903225806451616</v>
      </c>
      <c r="O1051" s="546">
        <v>10.203194009530293</v>
      </c>
      <c r="P1051" s="547">
        <f t="shared" si="120"/>
        <v>9.0596560647194027E-2</v>
      </c>
    </row>
    <row r="1052" spans="1:16" s="87" customFormat="1" x14ac:dyDescent="0.35">
      <c r="A1052" s="135">
        <v>40</v>
      </c>
      <c r="B1052" s="574" t="s">
        <v>932</v>
      </c>
      <c r="C1052" s="135">
        <v>14374.02</v>
      </c>
      <c r="D1052" s="135"/>
      <c r="E1052" s="135"/>
      <c r="F1052" s="412">
        <f t="shared" si="124"/>
        <v>14374.02</v>
      </c>
      <c r="G1052" s="25">
        <v>251</v>
      </c>
      <c r="H1052" s="135"/>
      <c r="I1052" s="135"/>
      <c r="J1052" s="412">
        <f t="shared" si="123"/>
        <v>251</v>
      </c>
      <c r="K1052" s="567">
        <f t="shared" si="122"/>
        <v>0.18214804063860668</v>
      </c>
      <c r="L1052" s="413">
        <f t="shared" si="126"/>
        <v>779.85772859216252</v>
      </c>
      <c r="M1052" s="414">
        <f t="shared" si="125"/>
        <v>171.56870029027576</v>
      </c>
      <c r="N1052" s="545">
        <v>323.87096774193543</v>
      </c>
      <c r="O1052" s="546">
        <v>35.569468005445877</v>
      </c>
      <c r="P1052" s="547">
        <f t="shared" si="120"/>
        <v>9.1196955662356083E-2</v>
      </c>
    </row>
    <row r="1053" spans="1:16" s="87" customFormat="1" x14ac:dyDescent="0.35">
      <c r="A1053" s="135">
        <v>41</v>
      </c>
      <c r="B1053" s="574" t="s">
        <v>933</v>
      </c>
      <c r="C1053" s="135">
        <v>4120.28</v>
      </c>
      <c r="D1053" s="135"/>
      <c r="E1053" s="135"/>
      <c r="F1053" s="412">
        <f t="shared" si="124"/>
        <v>4120.28</v>
      </c>
      <c r="G1053" s="25">
        <v>72</v>
      </c>
      <c r="H1053" s="135"/>
      <c r="I1053" s="135"/>
      <c r="J1053" s="412">
        <f t="shared" si="123"/>
        <v>72</v>
      </c>
      <c r="K1053" s="567">
        <f t="shared" si="122"/>
        <v>5.2249637155297533E-2</v>
      </c>
      <c r="L1053" s="413">
        <f t="shared" si="126"/>
        <v>223.70420899854861</v>
      </c>
      <c r="M1053" s="414">
        <f t="shared" si="125"/>
        <v>49.214925979680693</v>
      </c>
      <c r="N1053" s="545">
        <v>92.903225806451616</v>
      </c>
      <c r="O1053" s="546">
        <v>10.203194009530293</v>
      </c>
      <c r="P1053" s="547">
        <f t="shared" si="120"/>
        <v>9.1262136261179141E-2</v>
      </c>
    </row>
    <row r="1054" spans="1:16" s="87" customFormat="1" x14ac:dyDescent="0.35">
      <c r="A1054" s="135">
        <v>42</v>
      </c>
      <c r="B1054" s="574" t="s">
        <v>934</v>
      </c>
      <c r="C1054" s="135">
        <v>14371.39</v>
      </c>
      <c r="D1054" s="135"/>
      <c r="E1054" s="135"/>
      <c r="F1054" s="412">
        <f t="shared" si="124"/>
        <v>14371.39</v>
      </c>
      <c r="G1054" s="25">
        <v>251</v>
      </c>
      <c r="H1054" s="135"/>
      <c r="I1054" s="135"/>
      <c r="J1054" s="412">
        <f t="shared" si="123"/>
        <v>251</v>
      </c>
      <c r="K1054" s="567">
        <f t="shared" si="122"/>
        <v>0.18214804063860668</v>
      </c>
      <c r="L1054" s="413">
        <f t="shared" si="126"/>
        <v>779.85772859216252</v>
      </c>
      <c r="M1054" s="414">
        <f t="shared" si="125"/>
        <v>171.56870029027576</v>
      </c>
      <c r="N1054" s="545">
        <v>323.87096774193543</v>
      </c>
      <c r="O1054" s="546">
        <v>35.569468005445877</v>
      </c>
      <c r="P1054" s="547">
        <f t="shared" si="120"/>
        <v>9.1213644931340654E-2</v>
      </c>
    </row>
    <row r="1055" spans="1:16" s="87" customFormat="1" x14ac:dyDescent="0.35">
      <c r="A1055" s="135">
        <v>43</v>
      </c>
      <c r="B1055" s="574" t="s">
        <v>935</v>
      </c>
      <c r="C1055" s="135">
        <v>9061.4</v>
      </c>
      <c r="D1055" s="135"/>
      <c r="E1055" s="135">
        <v>2450</v>
      </c>
      <c r="F1055" s="412">
        <f t="shared" si="124"/>
        <v>11511.4</v>
      </c>
      <c r="G1055" s="25">
        <v>160</v>
      </c>
      <c r="H1055" s="135"/>
      <c r="I1055" s="135">
        <v>1</v>
      </c>
      <c r="J1055" s="412">
        <f t="shared" si="123"/>
        <v>161</v>
      </c>
      <c r="K1055" s="567">
        <f t="shared" si="122"/>
        <v>0.11683599419448476</v>
      </c>
      <c r="L1055" s="413">
        <f t="shared" si="126"/>
        <v>500.22746734397674</v>
      </c>
      <c r="M1055" s="414">
        <f t="shared" si="125"/>
        <v>110.05004281567489</v>
      </c>
      <c r="N1055" s="545">
        <v>207.74193548387098</v>
      </c>
      <c r="O1055" s="546">
        <v>47.524865554799177</v>
      </c>
      <c r="P1055" s="547">
        <f t="shared" si="120"/>
        <v>7.5190186354250732E-2</v>
      </c>
    </row>
    <row r="1056" spans="1:16" s="87" customFormat="1" x14ac:dyDescent="0.35">
      <c r="A1056" s="135">
        <v>45</v>
      </c>
      <c r="B1056" s="574" t="s">
        <v>937</v>
      </c>
      <c r="C1056" s="135">
        <v>9038.0300000000007</v>
      </c>
      <c r="D1056" s="135"/>
      <c r="E1056" s="135">
        <v>1829.2</v>
      </c>
      <c r="F1056" s="412">
        <f t="shared" si="124"/>
        <v>10867.230000000001</v>
      </c>
      <c r="G1056" s="25">
        <v>160</v>
      </c>
      <c r="H1056" s="135"/>
      <c r="I1056" s="135">
        <v>2</v>
      </c>
      <c r="J1056" s="412">
        <f t="shared" si="123"/>
        <v>162</v>
      </c>
      <c r="K1056" s="567">
        <f t="shared" si="122"/>
        <v>0.11756168359941944</v>
      </c>
      <c r="L1056" s="413">
        <f t="shared" si="126"/>
        <v>503.33447024673438</v>
      </c>
      <c r="M1056" s="414">
        <f t="shared" si="125"/>
        <v>110.73358345428157</v>
      </c>
      <c r="N1056" s="545">
        <v>209.03225806451613</v>
      </c>
      <c r="O1056" s="546">
        <v>47.820051055139544</v>
      </c>
      <c r="P1056" s="547">
        <f t="shared" si="120"/>
        <v>8.0141891063377838E-2</v>
      </c>
    </row>
    <row r="1057" spans="1:18" s="87" customFormat="1" x14ac:dyDescent="0.35">
      <c r="A1057" s="135">
        <v>46</v>
      </c>
      <c r="B1057" s="574" t="s">
        <v>938</v>
      </c>
      <c r="C1057" s="135">
        <v>6690.6</v>
      </c>
      <c r="D1057" s="135"/>
      <c r="E1057" s="135">
        <v>855.4</v>
      </c>
      <c r="F1057" s="412">
        <f t="shared" si="124"/>
        <v>7546</v>
      </c>
      <c r="G1057" s="25">
        <v>94</v>
      </c>
      <c r="H1057" s="135"/>
      <c r="I1057" s="135">
        <v>2</v>
      </c>
      <c r="J1057" s="412">
        <f t="shared" si="123"/>
        <v>96</v>
      </c>
      <c r="K1057" s="567">
        <f t="shared" si="122"/>
        <v>6.966618287373004E-2</v>
      </c>
      <c r="L1057" s="413">
        <f t="shared" si="126"/>
        <v>298.27227866473146</v>
      </c>
      <c r="M1057" s="414">
        <f t="shared" si="125"/>
        <v>65.619901306240919</v>
      </c>
      <c r="N1057" s="545">
        <v>123.87096774193549</v>
      </c>
      <c r="O1057" s="546">
        <v>28.337808032675287</v>
      </c>
      <c r="P1057" s="547">
        <f t="shared" si="120"/>
        <v>6.8393977702833716E-2</v>
      </c>
    </row>
    <row r="1058" spans="1:18" s="87" customFormat="1" x14ac:dyDescent="0.35">
      <c r="A1058" s="135">
        <v>47</v>
      </c>
      <c r="B1058" s="574" t="s">
        <v>2171</v>
      </c>
      <c r="C1058" s="135">
        <v>2503.4</v>
      </c>
      <c r="D1058" s="135"/>
      <c r="E1058" s="135"/>
      <c r="F1058" s="412">
        <f t="shared" si="124"/>
        <v>2503.4</v>
      </c>
      <c r="G1058" s="25">
        <v>49</v>
      </c>
      <c r="H1058" s="135"/>
      <c r="I1058" s="135"/>
      <c r="J1058" s="412">
        <f t="shared" si="123"/>
        <v>49</v>
      </c>
      <c r="K1058" s="567">
        <f t="shared" si="122"/>
        <v>3.5558780841799711E-2</v>
      </c>
      <c r="L1058" s="413">
        <f t="shared" si="126"/>
        <v>152.24314223512337</v>
      </c>
      <c r="M1058" s="414">
        <f t="shared" si="125"/>
        <v>33.493491291727139</v>
      </c>
      <c r="N1058" s="545">
        <v>63.225806451612904</v>
      </c>
      <c r="O1058" s="546">
        <v>6.9438403675970051</v>
      </c>
      <c r="P1058" s="547">
        <f t="shared" si="120"/>
        <v>0.10222348819447967</v>
      </c>
    </row>
    <row r="1059" spans="1:18" s="87" customFormat="1" x14ac:dyDescent="0.35">
      <c r="A1059" s="135">
        <v>48</v>
      </c>
      <c r="B1059" s="574" t="s">
        <v>2172</v>
      </c>
      <c r="C1059" s="135">
        <v>1175</v>
      </c>
      <c r="D1059" s="135"/>
      <c r="E1059" s="135"/>
      <c r="F1059" s="412">
        <f t="shared" si="124"/>
        <v>1175</v>
      </c>
      <c r="G1059" s="25">
        <v>20</v>
      </c>
      <c r="H1059" s="135"/>
      <c r="I1059" s="135"/>
      <c r="J1059" s="412">
        <f t="shared" si="123"/>
        <v>20</v>
      </c>
      <c r="K1059" s="567">
        <f>2/2756*J1059</f>
        <v>1.4513788098693759E-2</v>
      </c>
      <c r="L1059" s="413">
        <f t="shared" si="126"/>
        <v>62.140058055152394</v>
      </c>
      <c r="M1059" s="414">
        <f t="shared" si="125"/>
        <v>13.670812772133527</v>
      </c>
      <c r="N1059" s="545">
        <v>25.806451612903224</v>
      </c>
      <c r="O1059" s="424">
        <v>2.8342205582028588</v>
      </c>
      <c r="P1059" s="547">
        <f t="shared" si="120"/>
        <v>8.8894930211397452E-2</v>
      </c>
    </row>
    <row r="1060" spans="1:18" s="112" customFormat="1" ht="16" thickBot="1" x14ac:dyDescent="0.4">
      <c r="A1060" s="419"/>
      <c r="B1060" s="578" t="s">
        <v>1063</v>
      </c>
      <c r="C1060" s="391">
        <f t="shared" ref="C1060:O1060" si="127">SUM(C1013:C1059)</f>
        <v>155215.19</v>
      </c>
      <c r="D1060" s="391">
        <f t="shared" si="127"/>
        <v>178</v>
      </c>
      <c r="E1060" s="391">
        <f t="shared" si="127"/>
        <v>6007.53</v>
      </c>
      <c r="F1060" s="391">
        <f t="shared" si="127"/>
        <v>161400.72</v>
      </c>
      <c r="G1060" s="391">
        <f t="shared" si="127"/>
        <v>2744</v>
      </c>
      <c r="H1060" s="391">
        <f t="shared" si="127"/>
        <v>2</v>
      </c>
      <c r="I1060" s="391">
        <f t="shared" si="127"/>
        <v>10</v>
      </c>
      <c r="J1060" s="391">
        <f t="shared" si="127"/>
        <v>2756</v>
      </c>
      <c r="K1060" s="391">
        <f t="shared" si="127"/>
        <v>2</v>
      </c>
      <c r="L1060" s="413">
        <f t="shared" si="126"/>
        <v>8562.9</v>
      </c>
      <c r="M1060" s="391">
        <f t="shared" si="127"/>
        <v>1883.838</v>
      </c>
      <c r="N1060" s="391">
        <f t="shared" si="127"/>
        <v>3556.1290322580653</v>
      </c>
      <c r="O1060" s="391">
        <f t="shared" si="127"/>
        <v>483.82349489448592</v>
      </c>
      <c r="P1060" s="547">
        <f t="shared" si="120"/>
        <v>8.9756046485744007E-2</v>
      </c>
    </row>
    <row r="1061" spans="1:18" s="87" customFormat="1" ht="16" thickBot="1" x14ac:dyDescent="0.4">
      <c r="A1061" s="569" t="s">
        <v>1014</v>
      </c>
      <c r="B1061" s="576"/>
      <c r="C1061" s="539"/>
      <c r="D1061" s="539"/>
      <c r="E1061" s="539"/>
      <c r="F1061" s="412">
        <f t="shared" si="124"/>
        <v>0</v>
      </c>
      <c r="G1061" s="539"/>
      <c r="H1061" s="539"/>
      <c r="I1061" s="539"/>
      <c r="J1061" s="412">
        <f t="shared" si="123"/>
        <v>0</v>
      </c>
      <c r="K1061" s="540"/>
      <c r="L1061" s="413">
        <f t="shared" si="126"/>
        <v>0</v>
      </c>
      <c r="M1061" s="414">
        <f t="shared" si="125"/>
        <v>0</v>
      </c>
      <c r="N1061" s="545" t="e">
        <f>#REF!*1.45</f>
        <v>#REF!</v>
      </c>
      <c r="O1061" s="546">
        <v>0</v>
      </c>
      <c r="P1061" s="547" t="e">
        <f t="shared" si="120"/>
        <v>#REF!</v>
      </c>
    </row>
    <row r="1062" spans="1:18" s="87" customFormat="1" x14ac:dyDescent="0.35">
      <c r="A1062" s="135">
        <v>1</v>
      </c>
      <c r="B1062" s="574" t="s">
        <v>939</v>
      </c>
      <c r="C1062" s="847">
        <v>3648.31</v>
      </c>
      <c r="D1062" s="13"/>
      <c r="E1062" s="13">
        <v>290.5</v>
      </c>
      <c r="F1062" s="25">
        <f t="shared" si="124"/>
        <v>3938.81</v>
      </c>
      <c r="G1062" s="135">
        <v>96</v>
      </c>
      <c r="H1062" s="135"/>
      <c r="I1062" s="135"/>
      <c r="J1062" s="412">
        <f t="shared" si="123"/>
        <v>96</v>
      </c>
      <c r="K1062" s="570">
        <f t="shared" ref="K1062:K1097" si="128">3/2450*J1062</f>
        <v>0.11755102040816326</v>
      </c>
      <c r="L1062" s="413">
        <f t="shared" si="126"/>
        <v>503.28881632653054</v>
      </c>
      <c r="M1062" s="414">
        <f t="shared" si="125"/>
        <v>110.72353959183671</v>
      </c>
      <c r="N1062" s="545">
        <v>177.88072458410349</v>
      </c>
      <c r="O1062" s="571">
        <v>12.901650096836669</v>
      </c>
      <c r="P1062" s="547">
        <f t="shared" si="120"/>
        <v>0.20432433415150958</v>
      </c>
      <c r="Q1062" s="87">
        <v>39.359473548387093</v>
      </c>
      <c r="R1062" s="87">
        <f t="shared" ref="R1062:R1099" si="129">(N1062*0.02)+Q1062</f>
        <v>42.91708804006916</v>
      </c>
    </row>
    <row r="1063" spans="1:18" s="87" customFormat="1" x14ac:dyDescent="0.35">
      <c r="A1063" s="135">
        <v>2</v>
      </c>
      <c r="B1063" s="574" t="s">
        <v>940</v>
      </c>
      <c r="C1063" s="848">
        <v>5920.3</v>
      </c>
      <c r="D1063" s="849">
        <v>153.6</v>
      </c>
      <c r="E1063" s="849">
        <v>393.4</v>
      </c>
      <c r="F1063" s="25">
        <f t="shared" si="124"/>
        <v>6467.3</v>
      </c>
      <c r="G1063" s="135">
        <v>99</v>
      </c>
      <c r="H1063" s="135"/>
      <c r="I1063" s="135"/>
      <c r="J1063" s="412">
        <f t="shared" si="123"/>
        <v>99</v>
      </c>
      <c r="K1063" s="570">
        <f t="shared" si="128"/>
        <v>0.12122448979591836</v>
      </c>
      <c r="L1063" s="413">
        <f t="shared" si="126"/>
        <v>519.01659183673462</v>
      </c>
      <c r="M1063" s="414">
        <f t="shared" si="125"/>
        <v>114.18365020408162</v>
      </c>
      <c r="N1063" s="545">
        <v>183.43949722735672</v>
      </c>
      <c r="O1063" s="571">
        <v>13.304826662362814</v>
      </c>
      <c r="P1063" s="547">
        <f t="shared" si="120"/>
        <v>0.1283293748442991</v>
      </c>
      <c r="Q1063" s="87">
        <v>40.589457096774197</v>
      </c>
      <c r="R1063" s="87">
        <f t="shared" si="129"/>
        <v>44.258247041321333</v>
      </c>
    </row>
    <row r="1064" spans="1:18" s="87" customFormat="1" x14ac:dyDescent="0.35">
      <c r="A1064" s="135">
        <v>3</v>
      </c>
      <c r="B1064" s="574" t="s">
        <v>941</v>
      </c>
      <c r="C1064" s="848">
        <v>4137.62</v>
      </c>
      <c r="D1064" s="13"/>
      <c r="E1064" s="13"/>
      <c r="F1064" s="25">
        <f t="shared" si="124"/>
        <v>4137.62</v>
      </c>
      <c r="G1064" s="135">
        <v>108</v>
      </c>
      <c r="H1064" s="135"/>
      <c r="I1064" s="135"/>
      <c r="J1064" s="412">
        <f t="shared" si="123"/>
        <v>108</v>
      </c>
      <c r="K1064" s="570">
        <f t="shared" si="128"/>
        <v>0.13224489795918368</v>
      </c>
      <c r="L1064" s="413">
        <f t="shared" si="126"/>
        <v>566.19991836734698</v>
      </c>
      <c r="M1064" s="414">
        <f t="shared" si="125"/>
        <v>124.56398204081634</v>
      </c>
      <c r="N1064" s="545">
        <v>200.11581515711643</v>
      </c>
      <c r="O1064" s="571">
        <v>14.514356358941251</v>
      </c>
      <c r="P1064" s="547">
        <f t="shared" ref="P1064:P1099" si="130">(L1064+M1064+N1064+O1064)/F1064</f>
        <v>0.21882001535284076</v>
      </c>
      <c r="Q1064" s="87">
        <v>44.279407741935472</v>
      </c>
      <c r="R1064" s="87">
        <f t="shared" si="129"/>
        <v>48.281724045077802</v>
      </c>
    </row>
    <row r="1065" spans="1:18" s="87" customFormat="1" x14ac:dyDescent="0.35">
      <c r="A1065" s="135">
        <v>5</v>
      </c>
      <c r="B1065" s="574" t="s">
        <v>942</v>
      </c>
      <c r="C1065" s="848">
        <v>6632.1</v>
      </c>
      <c r="D1065" s="13"/>
      <c r="E1065" s="13"/>
      <c r="F1065" s="25">
        <f t="shared" si="124"/>
        <v>6632.1</v>
      </c>
      <c r="G1065" s="135">
        <v>108</v>
      </c>
      <c r="H1065" s="135"/>
      <c r="I1065" s="135"/>
      <c r="J1065" s="412">
        <f t="shared" si="123"/>
        <v>108</v>
      </c>
      <c r="K1065" s="570">
        <f t="shared" si="128"/>
        <v>0.13224489795918368</v>
      </c>
      <c r="L1065" s="413">
        <f t="shared" si="126"/>
        <v>566.19991836734698</v>
      </c>
      <c r="M1065" s="414">
        <f t="shared" si="125"/>
        <v>124.56398204081634</v>
      </c>
      <c r="N1065" s="545">
        <v>200.11581515711643</v>
      </c>
      <c r="O1065" s="571">
        <v>14.514356358941251</v>
      </c>
      <c r="P1065" s="547">
        <f t="shared" si="130"/>
        <v>0.13651695118050405</v>
      </c>
      <c r="Q1065" s="87">
        <v>44.279407741935472</v>
      </c>
      <c r="R1065" s="87">
        <f t="shared" si="129"/>
        <v>48.281724045077802</v>
      </c>
    </row>
    <row r="1066" spans="1:18" s="87" customFormat="1" x14ac:dyDescent="0.35">
      <c r="A1066" s="135">
        <v>7</v>
      </c>
      <c r="B1066" s="574" t="s">
        <v>943</v>
      </c>
      <c r="C1066" s="848">
        <v>7476.63</v>
      </c>
      <c r="D1066" s="13"/>
      <c r="E1066" s="13"/>
      <c r="F1066" s="25">
        <f t="shared" si="124"/>
        <v>7476.63</v>
      </c>
      <c r="G1066" s="135">
        <v>120</v>
      </c>
      <c r="H1066" s="135"/>
      <c r="I1066" s="135"/>
      <c r="J1066" s="412">
        <f t="shared" si="123"/>
        <v>120</v>
      </c>
      <c r="K1066" s="570">
        <f t="shared" si="128"/>
        <v>0.14693877551020407</v>
      </c>
      <c r="L1066" s="413">
        <f t="shared" si="126"/>
        <v>629.1110204081632</v>
      </c>
      <c r="M1066" s="414">
        <f t="shared" si="125"/>
        <v>138.4044244897959</v>
      </c>
      <c r="N1066" s="545">
        <v>222.35090573012937</v>
      </c>
      <c r="O1066" s="571">
        <v>16.127062621045834</v>
      </c>
      <c r="P1066" s="547">
        <f t="shared" si="130"/>
        <v>0.13455171825396395</v>
      </c>
      <c r="Q1066" s="87">
        <v>49.199341935483872</v>
      </c>
      <c r="R1066" s="87">
        <f t="shared" si="129"/>
        <v>53.646360050086457</v>
      </c>
    </row>
    <row r="1067" spans="1:18" s="87" customFormat="1" x14ac:dyDescent="0.35">
      <c r="A1067" s="135">
        <v>8</v>
      </c>
      <c r="B1067" s="574" t="s">
        <v>944</v>
      </c>
      <c r="C1067" s="848">
        <v>2286.9</v>
      </c>
      <c r="D1067" s="13"/>
      <c r="E1067" s="13"/>
      <c r="F1067" s="25">
        <f t="shared" si="124"/>
        <v>2286.9</v>
      </c>
      <c r="G1067" s="135">
        <v>40</v>
      </c>
      <c r="H1067" s="135"/>
      <c r="I1067" s="135"/>
      <c r="J1067" s="412">
        <f t="shared" ref="J1067:J1098" si="131">G1067+H1067+I1067</f>
        <v>40</v>
      </c>
      <c r="K1067" s="570">
        <f t="shared" si="128"/>
        <v>4.8979591836734691E-2</v>
      </c>
      <c r="L1067" s="413">
        <f t="shared" si="126"/>
        <v>209.70367346938772</v>
      </c>
      <c r="M1067" s="414">
        <f t="shared" si="125"/>
        <v>46.134808163265298</v>
      </c>
      <c r="N1067" s="545">
        <v>74.11696857670978</v>
      </c>
      <c r="O1067" s="571">
        <v>5.3756875403486113</v>
      </c>
      <c r="P1067" s="547">
        <f t="shared" si="130"/>
        <v>0.14663130777459066</v>
      </c>
      <c r="Q1067" s="87">
        <v>16.39978064516129</v>
      </c>
      <c r="R1067" s="87">
        <f t="shared" si="129"/>
        <v>17.882120016695485</v>
      </c>
    </row>
    <row r="1068" spans="1:18" s="87" customFormat="1" x14ac:dyDescent="0.35">
      <c r="A1068" s="135">
        <v>9</v>
      </c>
      <c r="B1068" s="574" t="s">
        <v>945</v>
      </c>
      <c r="C1068" s="848">
        <v>4665.6000000000004</v>
      </c>
      <c r="D1068" s="13"/>
      <c r="E1068" s="13"/>
      <c r="F1068" s="25">
        <f t="shared" si="124"/>
        <v>4665.6000000000004</v>
      </c>
      <c r="G1068" s="135">
        <v>78</v>
      </c>
      <c r="H1068" s="135"/>
      <c r="I1068" s="135"/>
      <c r="J1068" s="412">
        <f t="shared" si="131"/>
        <v>78</v>
      </c>
      <c r="K1068" s="570">
        <f t="shared" si="128"/>
        <v>9.5510204081632646E-2</v>
      </c>
      <c r="L1068" s="413">
        <f t="shared" si="126"/>
        <v>408.9221632653061</v>
      </c>
      <c r="M1068" s="414">
        <f t="shared" si="125"/>
        <v>89.962875918367345</v>
      </c>
      <c r="N1068" s="545">
        <v>144.52808872458408</v>
      </c>
      <c r="O1068" s="571">
        <v>10.482590703679794</v>
      </c>
      <c r="P1068" s="547">
        <f t="shared" si="130"/>
        <v>0.14015254599878627</v>
      </c>
      <c r="Q1068" s="87">
        <v>31.979572258064515</v>
      </c>
      <c r="R1068" s="87">
        <f t="shared" si="129"/>
        <v>34.870134032556194</v>
      </c>
    </row>
    <row r="1069" spans="1:18" s="87" customFormat="1" x14ac:dyDescent="0.35">
      <c r="A1069" s="135">
        <v>10</v>
      </c>
      <c r="B1069" s="574" t="s">
        <v>946</v>
      </c>
      <c r="C1069" s="848">
        <f>5543.95-53.4</f>
        <v>5490.55</v>
      </c>
      <c r="D1069" s="5"/>
      <c r="E1069" s="850">
        <v>72.8</v>
      </c>
      <c r="F1069" s="25">
        <f>C1069+D1069+E1069</f>
        <v>5563.35</v>
      </c>
      <c r="G1069" s="135">
        <v>70</v>
      </c>
      <c r="H1069" s="135"/>
      <c r="I1069" s="135"/>
      <c r="J1069" s="412">
        <f t="shared" si="131"/>
        <v>70</v>
      </c>
      <c r="K1069" s="570">
        <f t="shared" si="128"/>
        <v>8.5714285714285715E-2</v>
      </c>
      <c r="L1069" s="413">
        <f t="shared" si="126"/>
        <v>366.98142857142858</v>
      </c>
      <c r="M1069" s="414">
        <f t="shared" si="125"/>
        <v>80.735914285714287</v>
      </c>
      <c r="N1069" s="545">
        <v>129.70469500924216</v>
      </c>
      <c r="O1069" s="571">
        <v>9.4074531956100707</v>
      </c>
      <c r="P1069" s="547">
        <f t="shared" si="130"/>
        <v>0.1054813181018622</v>
      </c>
      <c r="Q1069" s="87">
        <v>28.699616129032258</v>
      </c>
      <c r="R1069" s="87">
        <f t="shared" si="129"/>
        <v>31.293710029217102</v>
      </c>
    </row>
    <row r="1070" spans="1:18" s="87" customFormat="1" x14ac:dyDescent="0.35">
      <c r="A1070" s="135">
        <v>11</v>
      </c>
      <c r="B1070" s="574" t="s">
        <v>948</v>
      </c>
      <c r="C1070" s="848">
        <v>4602.66</v>
      </c>
      <c r="D1070" s="13"/>
      <c r="E1070" s="13"/>
      <c r="F1070" s="25">
        <f t="shared" si="124"/>
        <v>4602.66</v>
      </c>
      <c r="G1070" s="135">
        <v>76</v>
      </c>
      <c r="H1070" s="135"/>
      <c r="I1070" s="135"/>
      <c r="J1070" s="412">
        <f t="shared" si="131"/>
        <v>76</v>
      </c>
      <c r="K1070" s="570">
        <f t="shared" si="128"/>
        <v>9.306122448979591E-2</v>
      </c>
      <c r="L1070" s="413">
        <f t="shared" si="126"/>
        <v>398.43697959183669</v>
      </c>
      <c r="M1070" s="414">
        <f t="shared" si="125"/>
        <v>87.656135510204066</v>
      </c>
      <c r="N1070" s="545">
        <v>140.8222402957486</v>
      </c>
      <c r="O1070" s="571">
        <v>10.213806326662363</v>
      </c>
      <c r="P1070" s="547">
        <f t="shared" si="130"/>
        <v>0.13842629299675663</v>
      </c>
      <c r="Q1070" s="87">
        <v>31.159583225806454</v>
      </c>
      <c r="R1070" s="87">
        <f t="shared" si="129"/>
        <v>33.976028031721427</v>
      </c>
    </row>
    <row r="1071" spans="1:18" s="87" customFormat="1" x14ac:dyDescent="0.35">
      <c r="A1071" s="135">
        <v>12</v>
      </c>
      <c r="B1071" s="574" t="s">
        <v>949</v>
      </c>
      <c r="C1071" s="848">
        <v>4598.8999999999996</v>
      </c>
      <c r="D1071" s="13"/>
      <c r="E1071" s="13"/>
      <c r="F1071" s="25">
        <f t="shared" si="124"/>
        <v>4598.8999999999996</v>
      </c>
      <c r="G1071" s="135">
        <v>72</v>
      </c>
      <c r="H1071" s="135"/>
      <c r="I1071" s="135"/>
      <c r="J1071" s="412">
        <f t="shared" si="131"/>
        <v>72</v>
      </c>
      <c r="K1071" s="570">
        <f t="shared" si="128"/>
        <v>8.8163265306122451E-2</v>
      </c>
      <c r="L1071" s="413">
        <f t="shared" si="126"/>
        <v>377.46661224489793</v>
      </c>
      <c r="M1071" s="414">
        <f t="shared" si="125"/>
        <v>83.042654693877552</v>
      </c>
      <c r="N1071" s="545">
        <v>133.41054343807761</v>
      </c>
      <c r="O1071" s="571">
        <v>9.6762375726275014</v>
      </c>
      <c r="P1071" s="547">
        <f t="shared" si="130"/>
        <v>0.13124791753451492</v>
      </c>
      <c r="Q1071" s="87">
        <v>29.519605161290318</v>
      </c>
      <c r="R1071" s="87">
        <f t="shared" si="129"/>
        <v>32.18781603005187</v>
      </c>
    </row>
    <row r="1072" spans="1:18" s="87" customFormat="1" x14ac:dyDescent="0.35">
      <c r="A1072" s="135">
        <v>13</v>
      </c>
      <c r="B1072" s="574" t="s">
        <v>963</v>
      </c>
      <c r="C1072" s="848">
        <v>4536.95</v>
      </c>
      <c r="D1072" s="13"/>
      <c r="E1072" s="13"/>
      <c r="F1072" s="25">
        <f t="shared" si="124"/>
        <v>4536.95</v>
      </c>
      <c r="G1072" s="135">
        <v>75</v>
      </c>
      <c r="H1072" s="135"/>
      <c r="I1072" s="135"/>
      <c r="J1072" s="412">
        <f t="shared" si="131"/>
        <v>75</v>
      </c>
      <c r="K1072" s="570">
        <f t="shared" si="128"/>
        <v>9.1836734693877542E-2</v>
      </c>
      <c r="L1072" s="413">
        <f t="shared" si="126"/>
        <v>393.19438775510201</v>
      </c>
      <c r="M1072" s="414">
        <f t="shared" si="125"/>
        <v>86.502765306122441</v>
      </c>
      <c r="N1072" s="545">
        <v>138.96931608133087</v>
      </c>
      <c r="O1072" s="571">
        <v>10.079414138153647</v>
      </c>
      <c r="P1072" s="547">
        <f t="shared" si="130"/>
        <v>0.13858338383290736</v>
      </c>
      <c r="Q1072" s="87">
        <v>30.749588709677415</v>
      </c>
      <c r="R1072" s="87">
        <f t="shared" si="129"/>
        <v>33.528975031304029</v>
      </c>
    </row>
    <row r="1073" spans="1:18" s="87" customFormat="1" x14ac:dyDescent="0.35">
      <c r="A1073" s="135">
        <v>14</v>
      </c>
      <c r="B1073" s="574" t="s">
        <v>964</v>
      </c>
      <c r="C1073" s="848">
        <v>4379.6000000000004</v>
      </c>
      <c r="D1073" s="13"/>
      <c r="E1073" s="13"/>
      <c r="F1073" s="25">
        <f t="shared" si="124"/>
        <v>4379.6000000000004</v>
      </c>
      <c r="G1073" s="135">
        <v>56</v>
      </c>
      <c r="H1073" s="135"/>
      <c r="I1073" s="135"/>
      <c r="J1073" s="412">
        <f t="shared" si="131"/>
        <v>56</v>
      </c>
      <c r="K1073" s="570">
        <f t="shared" si="128"/>
        <v>6.8571428571428561E-2</v>
      </c>
      <c r="L1073" s="413">
        <f t="shared" si="126"/>
        <v>293.58514285714278</v>
      </c>
      <c r="M1073" s="414">
        <f t="shared" si="125"/>
        <v>64.588731428571407</v>
      </c>
      <c r="N1073" s="545">
        <v>103.76375600739371</v>
      </c>
      <c r="O1073" s="571">
        <v>7.5259625564880546</v>
      </c>
      <c r="P1073" s="547">
        <f t="shared" si="130"/>
        <v>0.10719325802575484</v>
      </c>
      <c r="Q1073" s="87">
        <v>22.959692903225807</v>
      </c>
      <c r="R1073" s="87">
        <f t="shared" si="129"/>
        <v>25.034968023373683</v>
      </c>
    </row>
    <row r="1074" spans="1:18" s="87" customFormat="1" x14ac:dyDescent="0.35">
      <c r="A1074" s="135">
        <v>15</v>
      </c>
      <c r="B1074" s="574" t="s">
        <v>965</v>
      </c>
      <c r="C1074" s="848">
        <v>3127.27</v>
      </c>
      <c r="D1074" s="13"/>
      <c r="E1074" s="13"/>
      <c r="F1074" s="25">
        <f t="shared" si="124"/>
        <v>3127.27</v>
      </c>
      <c r="G1074" s="135">
        <v>40</v>
      </c>
      <c r="H1074" s="135"/>
      <c r="I1074" s="135"/>
      <c r="J1074" s="412">
        <f t="shared" si="131"/>
        <v>40</v>
      </c>
      <c r="K1074" s="570">
        <f t="shared" si="128"/>
        <v>4.8979591836734691E-2</v>
      </c>
      <c r="L1074" s="413">
        <f t="shared" si="126"/>
        <v>209.70367346938772</v>
      </c>
      <c r="M1074" s="414">
        <f t="shared" si="125"/>
        <v>46.134808163265298</v>
      </c>
      <c r="N1074" s="545">
        <v>74.11696857670978</v>
      </c>
      <c r="O1074" s="571">
        <v>5.3756875403486113</v>
      </c>
      <c r="P1074" s="547">
        <f t="shared" si="130"/>
        <v>0.10722807360723935</v>
      </c>
      <c r="Q1074" s="87">
        <v>16.39978064516129</v>
      </c>
      <c r="R1074" s="87">
        <f t="shared" si="129"/>
        <v>17.882120016695485</v>
      </c>
    </row>
    <row r="1075" spans="1:18" s="87" customFormat="1" x14ac:dyDescent="0.35">
      <c r="A1075" s="135">
        <v>16</v>
      </c>
      <c r="B1075" s="574" t="s">
        <v>966</v>
      </c>
      <c r="C1075" s="848">
        <f>3356.6</f>
        <v>3356.6</v>
      </c>
      <c r="D1075" s="13"/>
      <c r="E1075" s="849">
        <v>46.8</v>
      </c>
      <c r="F1075" s="25">
        <f t="shared" si="124"/>
        <v>3403.4</v>
      </c>
      <c r="G1075" s="135">
        <v>48</v>
      </c>
      <c r="H1075" s="135"/>
      <c r="I1075" s="135"/>
      <c r="J1075" s="412">
        <f t="shared" si="131"/>
        <v>48</v>
      </c>
      <c r="K1075" s="570">
        <f t="shared" si="128"/>
        <v>5.877551020408163E-2</v>
      </c>
      <c r="L1075" s="413">
        <f t="shared" si="126"/>
        <v>251.64440816326527</v>
      </c>
      <c r="M1075" s="414">
        <f t="shared" si="125"/>
        <v>55.361769795918356</v>
      </c>
      <c r="N1075" s="545">
        <v>88.940362292051745</v>
      </c>
      <c r="O1075" s="571">
        <v>6.4508250484183343</v>
      </c>
      <c r="P1075" s="547">
        <f t="shared" si="130"/>
        <v>0.11823393233227175</v>
      </c>
      <c r="Q1075" s="87">
        <v>19.679736774193547</v>
      </c>
      <c r="R1075" s="87">
        <f t="shared" si="129"/>
        <v>21.45854402003458</v>
      </c>
    </row>
    <row r="1076" spans="1:18" s="87" customFormat="1" x14ac:dyDescent="0.35">
      <c r="A1076" s="135">
        <v>17</v>
      </c>
      <c r="B1076" s="574" t="s">
        <v>967</v>
      </c>
      <c r="C1076" s="848">
        <v>50.5</v>
      </c>
      <c r="D1076" s="851"/>
      <c r="E1076" s="851"/>
      <c r="F1076" s="248">
        <f t="shared" ref="F1076:F1098" si="132">C1076+D1076+E1076</f>
        <v>50.5</v>
      </c>
      <c r="G1076" s="135"/>
      <c r="H1076" s="135"/>
      <c r="I1076" s="135"/>
      <c r="J1076" s="412">
        <f t="shared" si="131"/>
        <v>0</v>
      </c>
      <c r="K1076" s="570">
        <f t="shared" si="128"/>
        <v>0</v>
      </c>
      <c r="L1076" s="413">
        <f t="shared" si="126"/>
        <v>0</v>
      </c>
      <c r="M1076" s="414">
        <f t="shared" si="125"/>
        <v>0</v>
      </c>
      <c r="N1076" s="545">
        <v>0</v>
      </c>
      <c r="O1076" s="571">
        <v>0</v>
      </c>
      <c r="P1076" s="547">
        <f t="shared" si="130"/>
        <v>0</v>
      </c>
      <c r="Q1076" s="87">
        <v>0</v>
      </c>
      <c r="R1076" s="87">
        <f t="shared" si="129"/>
        <v>0</v>
      </c>
    </row>
    <row r="1077" spans="1:18" s="87" customFormat="1" x14ac:dyDescent="0.35">
      <c r="A1077" s="135">
        <v>18</v>
      </c>
      <c r="B1077" s="574" t="s">
        <v>787</v>
      </c>
      <c r="C1077" s="848">
        <v>311.10000000000002</v>
      </c>
      <c r="D1077" s="13"/>
      <c r="E1077" s="13"/>
      <c r="F1077" s="25">
        <f t="shared" si="132"/>
        <v>311.10000000000002</v>
      </c>
      <c r="G1077" s="135">
        <v>8</v>
      </c>
      <c r="H1077" s="135"/>
      <c r="I1077" s="135"/>
      <c r="J1077" s="412">
        <f t="shared" si="131"/>
        <v>8</v>
      </c>
      <c r="K1077" s="570">
        <f t="shared" si="128"/>
        <v>9.7959183673469383E-3</v>
      </c>
      <c r="L1077" s="413">
        <f t="shared" si="126"/>
        <v>41.940734693877545</v>
      </c>
      <c r="M1077" s="414">
        <f t="shared" ref="M1077:M1098" si="133">L1077*0.22</f>
        <v>9.2269616326530599</v>
      </c>
      <c r="N1077" s="545">
        <v>14.823393715341957</v>
      </c>
      <c r="O1077" s="571">
        <v>1.0751375080697223</v>
      </c>
      <c r="P1077" s="547">
        <f t="shared" si="130"/>
        <v>0.21557771632896902</v>
      </c>
      <c r="Q1077" s="87">
        <v>3.2799561290322576</v>
      </c>
      <c r="R1077" s="87">
        <f t="shared" si="129"/>
        <v>3.5764240033390968</v>
      </c>
    </row>
    <row r="1078" spans="1:18" s="87" customFormat="1" x14ac:dyDescent="0.35">
      <c r="A1078" s="135">
        <v>19</v>
      </c>
      <c r="B1078" s="574" t="s">
        <v>788</v>
      </c>
      <c r="C1078" s="848">
        <v>305.14999999999998</v>
      </c>
      <c r="D1078" s="13"/>
      <c r="E1078" s="13"/>
      <c r="F1078" s="25">
        <f t="shared" si="132"/>
        <v>305.14999999999998</v>
      </c>
      <c r="G1078" s="135">
        <v>8</v>
      </c>
      <c r="H1078" s="135"/>
      <c r="I1078" s="135"/>
      <c r="J1078" s="412">
        <f t="shared" si="131"/>
        <v>8</v>
      </c>
      <c r="K1078" s="570">
        <f t="shared" si="128"/>
        <v>9.7959183673469383E-3</v>
      </c>
      <c r="L1078" s="413">
        <f t="shared" si="126"/>
        <v>41.940734693877545</v>
      </c>
      <c r="M1078" s="414">
        <f t="shared" si="133"/>
        <v>9.2269616326530599</v>
      </c>
      <c r="N1078" s="545">
        <v>14.823393715341957</v>
      </c>
      <c r="O1078" s="571">
        <v>1.0751375080697223</v>
      </c>
      <c r="P1078" s="547">
        <f t="shared" si="130"/>
        <v>0.21978118154986817</v>
      </c>
      <c r="Q1078" s="87">
        <v>3.2799561290322576</v>
      </c>
      <c r="R1078" s="87">
        <f t="shared" si="129"/>
        <v>3.5764240033390968</v>
      </c>
    </row>
    <row r="1079" spans="1:18" s="87" customFormat="1" x14ac:dyDescent="0.35">
      <c r="A1079" s="135">
        <v>20</v>
      </c>
      <c r="B1079" s="574" t="s">
        <v>789</v>
      </c>
      <c r="C1079" s="848">
        <v>840.06</v>
      </c>
      <c r="D1079" s="13"/>
      <c r="E1079" s="13"/>
      <c r="F1079" s="25">
        <f t="shared" si="132"/>
        <v>840.06</v>
      </c>
      <c r="G1079" s="135">
        <v>14</v>
      </c>
      <c r="H1079" s="135"/>
      <c r="I1079" s="135"/>
      <c r="J1079" s="412">
        <f t="shared" si="131"/>
        <v>14</v>
      </c>
      <c r="K1079" s="570">
        <f t="shared" si="128"/>
        <v>1.714285714285714E-2</v>
      </c>
      <c r="L1079" s="413">
        <f t="shared" si="126"/>
        <v>73.396285714285696</v>
      </c>
      <c r="M1079" s="414">
        <f t="shared" si="133"/>
        <v>16.147182857142852</v>
      </c>
      <c r="N1079" s="545">
        <v>25.940939001848427</v>
      </c>
      <c r="O1079" s="571">
        <v>1.8814906391220136</v>
      </c>
      <c r="P1079" s="547">
        <f t="shared" si="130"/>
        <v>0.13971132801514058</v>
      </c>
      <c r="Q1079" s="87">
        <v>5.7399232258064519</v>
      </c>
      <c r="R1079" s="87">
        <f t="shared" si="129"/>
        <v>6.2587420058434207</v>
      </c>
    </row>
    <row r="1080" spans="1:18" s="87" customFormat="1" x14ac:dyDescent="0.35">
      <c r="A1080" s="135">
        <v>21</v>
      </c>
      <c r="B1080" s="574" t="s">
        <v>790</v>
      </c>
      <c r="C1080" s="848">
        <v>661.54</v>
      </c>
      <c r="D1080" s="13"/>
      <c r="E1080" s="849">
        <v>135.4</v>
      </c>
      <c r="F1080" s="25">
        <f t="shared" si="132"/>
        <v>796.93999999999994</v>
      </c>
      <c r="G1080" s="135">
        <v>13</v>
      </c>
      <c r="H1080" s="135"/>
      <c r="I1080" s="135"/>
      <c r="J1080" s="412">
        <f t="shared" si="131"/>
        <v>13</v>
      </c>
      <c r="K1080" s="570">
        <f t="shared" si="128"/>
        <v>1.5918367346938776E-2</v>
      </c>
      <c r="L1080" s="413">
        <f t="shared" si="126"/>
        <v>68.153693877551021</v>
      </c>
      <c r="M1080" s="414">
        <f t="shared" si="133"/>
        <v>14.993812653061225</v>
      </c>
      <c r="N1080" s="545">
        <v>24.088014787430684</v>
      </c>
      <c r="O1080" s="571">
        <v>1.7470984506132985</v>
      </c>
      <c r="P1080" s="547">
        <f t="shared" si="130"/>
        <v>0.13675134861928906</v>
      </c>
      <c r="Q1080" s="87">
        <v>5.3299287096774188</v>
      </c>
      <c r="R1080" s="87">
        <f t="shared" si="129"/>
        <v>5.8116890054260324</v>
      </c>
    </row>
    <row r="1081" spans="1:18" s="87" customFormat="1" x14ac:dyDescent="0.35">
      <c r="A1081" s="135">
        <v>23</v>
      </c>
      <c r="B1081" s="574" t="s">
        <v>791</v>
      </c>
      <c r="C1081" s="848">
        <v>2260.08</v>
      </c>
      <c r="D1081" s="13"/>
      <c r="E1081" s="13"/>
      <c r="F1081" s="25">
        <f t="shared" si="132"/>
        <v>2260.08</v>
      </c>
      <c r="G1081" s="135">
        <v>40</v>
      </c>
      <c r="H1081" s="135"/>
      <c r="I1081" s="135"/>
      <c r="J1081" s="412">
        <f t="shared" si="131"/>
        <v>40</v>
      </c>
      <c r="K1081" s="570">
        <f t="shared" si="128"/>
        <v>4.8979591836734691E-2</v>
      </c>
      <c r="L1081" s="413">
        <f t="shared" si="126"/>
        <v>209.70367346938772</v>
      </c>
      <c r="M1081" s="414">
        <f t="shared" si="133"/>
        <v>46.134808163265298</v>
      </c>
      <c r="N1081" s="545">
        <v>74.11696857670978</v>
      </c>
      <c r="O1081" s="571">
        <v>5.3756875403486113</v>
      </c>
      <c r="P1081" s="547">
        <f t="shared" si="130"/>
        <v>0.14837135754031336</v>
      </c>
      <c r="Q1081" s="87">
        <v>16.39978064516129</v>
      </c>
      <c r="R1081" s="87">
        <f t="shared" si="129"/>
        <v>17.882120016695485</v>
      </c>
    </row>
    <row r="1082" spans="1:18" s="87" customFormat="1" x14ac:dyDescent="0.35">
      <c r="A1082" s="135">
        <v>24</v>
      </c>
      <c r="B1082" s="574" t="s">
        <v>792</v>
      </c>
      <c r="C1082" s="848">
        <v>120.8</v>
      </c>
      <c r="D1082" s="13"/>
      <c r="E1082" s="13"/>
      <c r="F1082" s="25">
        <f t="shared" si="132"/>
        <v>120.8</v>
      </c>
      <c r="G1082" s="135">
        <v>2</v>
      </c>
      <c r="H1082" s="135"/>
      <c r="I1082" s="135"/>
      <c r="J1082" s="412">
        <f t="shared" si="131"/>
        <v>2</v>
      </c>
      <c r="K1082" s="570">
        <f t="shared" si="128"/>
        <v>2.4489795918367346E-3</v>
      </c>
      <c r="L1082" s="413">
        <f t="shared" si="126"/>
        <v>10.485183673469386</v>
      </c>
      <c r="M1082" s="414">
        <f t="shared" si="133"/>
        <v>2.306740408163265</v>
      </c>
      <c r="N1082" s="545">
        <v>3.7058484288354894</v>
      </c>
      <c r="O1082" s="571">
        <v>0.26878437701743058</v>
      </c>
      <c r="P1082" s="547">
        <f t="shared" si="130"/>
        <v>0.13879600072421827</v>
      </c>
      <c r="Q1082" s="87">
        <v>0.81998903225806441</v>
      </c>
      <c r="R1082" s="87">
        <f t="shared" si="129"/>
        <v>0.89410600083477421</v>
      </c>
    </row>
    <row r="1083" spans="1:18" s="87" customFormat="1" x14ac:dyDescent="0.35">
      <c r="A1083" s="135">
        <v>25</v>
      </c>
      <c r="B1083" s="574" t="s">
        <v>793</v>
      </c>
      <c r="C1083" s="848">
        <v>174.6</v>
      </c>
      <c r="D1083" s="13"/>
      <c r="E1083" s="13"/>
      <c r="F1083" s="25">
        <f t="shared" si="132"/>
        <v>174.6</v>
      </c>
      <c r="G1083" s="135">
        <v>4</v>
      </c>
      <c r="H1083" s="135"/>
      <c r="I1083" s="135"/>
      <c r="J1083" s="412">
        <f t="shared" si="131"/>
        <v>4</v>
      </c>
      <c r="K1083" s="570">
        <f t="shared" si="128"/>
        <v>4.8979591836734691E-3</v>
      </c>
      <c r="L1083" s="413">
        <f t="shared" si="126"/>
        <v>20.970367346938772</v>
      </c>
      <c r="M1083" s="414">
        <f t="shared" si="133"/>
        <v>4.61348081632653</v>
      </c>
      <c r="N1083" s="545">
        <v>7.4116968576709787</v>
      </c>
      <c r="O1083" s="571">
        <v>0.53756875403486115</v>
      </c>
      <c r="P1083" s="547">
        <f t="shared" si="130"/>
        <v>0.19205677992537878</v>
      </c>
      <c r="Q1083" s="87">
        <v>1.6399780645161288</v>
      </c>
      <c r="R1083" s="87">
        <f t="shared" si="129"/>
        <v>1.7882120016695484</v>
      </c>
    </row>
    <row r="1084" spans="1:18" s="87" customFormat="1" x14ac:dyDescent="0.35">
      <c r="A1084" s="135">
        <v>26</v>
      </c>
      <c r="B1084" s="574" t="s">
        <v>794</v>
      </c>
      <c r="C1084" s="848">
        <v>152.6</v>
      </c>
      <c r="D1084" s="13"/>
      <c r="E1084" s="13"/>
      <c r="F1084" s="25">
        <f t="shared" si="132"/>
        <v>152.6</v>
      </c>
      <c r="G1084" s="135">
        <v>4</v>
      </c>
      <c r="H1084" s="135"/>
      <c r="I1084" s="135"/>
      <c r="J1084" s="412">
        <f>G1084+H1084+I1084</f>
        <v>4</v>
      </c>
      <c r="K1084" s="570">
        <f t="shared" si="128"/>
        <v>4.8979591836734691E-3</v>
      </c>
      <c r="L1084" s="413">
        <f t="shared" si="126"/>
        <v>20.970367346938772</v>
      </c>
      <c r="M1084" s="414">
        <f t="shared" si="133"/>
        <v>4.61348081632653</v>
      </c>
      <c r="N1084" s="545">
        <v>7.4116968576709787</v>
      </c>
      <c r="O1084" s="571">
        <v>0.53756875403486115</v>
      </c>
      <c r="P1084" s="547">
        <f t="shared" si="130"/>
        <v>0.21974517545852645</v>
      </c>
      <c r="Q1084" s="87">
        <v>1.6399780645161288</v>
      </c>
      <c r="R1084" s="87">
        <f t="shared" si="129"/>
        <v>1.7882120016695484</v>
      </c>
    </row>
    <row r="1085" spans="1:18" s="87" customFormat="1" x14ac:dyDescent="0.35">
      <c r="A1085" s="135">
        <v>27</v>
      </c>
      <c r="B1085" s="587" t="s">
        <v>512</v>
      </c>
      <c r="C1085" s="852">
        <v>5436.2</v>
      </c>
      <c r="D1085" s="17"/>
      <c r="E1085" s="17"/>
      <c r="F1085" s="25">
        <f t="shared" si="132"/>
        <v>5436.2</v>
      </c>
      <c r="G1085" s="71">
        <v>96</v>
      </c>
      <c r="H1085" s="135"/>
      <c r="I1085" s="135"/>
      <c r="J1085" s="412">
        <f t="shared" si="131"/>
        <v>96</v>
      </c>
      <c r="K1085" s="570">
        <f t="shared" si="128"/>
        <v>0.11755102040816326</v>
      </c>
      <c r="L1085" s="413">
        <f t="shared" si="126"/>
        <v>503.28881632653054</v>
      </c>
      <c r="M1085" s="414">
        <f t="shared" si="133"/>
        <v>110.72353959183671</v>
      </c>
      <c r="N1085" s="545">
        <v>177.88072458410349</v>
      </c>
      <c r="O1085" s="571">
        <v>12.901650096836669</v>
      </c>
      <c r="P1085" s="547">
        <f t="shared" si="130"/>
        <v>0.148043620654006</v>
      </c>
      <c r="Q1085" s="87">
        <v>34.563435036797934</v>
      </c>
      <c r="R1085" s="87">
        <f t="shared" si="129"/>
        <v>38.12104952848</v>
      </c>
    </row>
    <row r="1086" spans="1:18" s="87" customFormat="1" x14ac:dyDescent="0.35">
      <c r="A1086" s="135">
        <v>28</v>
      </c>
      <c r="B1086" s="587" t="s">
        <v>513</v>
      </c>
      <c r="C1086" s="852">
        <v>4049.1</v>
      </c>
      <c r="D1086" s="17"/>
      <c r="E1086" s="17"/>
      <c r="F1086" s="25">
        <f t="shared" si="132"/>
        <v>4049.1</v>
      </c>
      <c r="G1086" s="71">
        <v>72</v>
      </c>
      <c r="H1086" s="135"/>
      <c r="I1086" s="135"/>
      <c r="J1086" s="412">
        <f t="shared" si="131"/>
        <v>72</v>
      </c>
      <c r="K1086" s="570">
        <f t="shared" si="128"/>
        <v>8.8163265306122451E-2</v>
      </c>
      <c r="L1086" s="413">
        <f t="shared" si="126"/>
        <v>377.46661224489793</v>
      </c>
      <c r="M1086" s="414">
        <f t="shared" si="133"/>
        <v>83.042654693877552</v>
      </c>
      <c r="N1086" s="545">
        <v>133.41054343807761</v>
      </c>
      <c r="O1086" s="571">
        <v>9.6762375726275014</v>
      </c>
      <c r="P1086" s="547">
        <f t="shared" si="130"/>
        <v>0.14906918770825137</v>
      </c>
      <c r="Q1086" s="87">
        <v>25.922576277598445</v>
      </c>
      <c r="R1086" s="87">
        <f t="shared" si="129"/>
        <v>28.590787146359997</v>
      </c>
    </row>
    <row r="1087" spans="1:18" s="87" customFormat="1" x14ac:dyDescent="0.35">
      <c r="A1087" s="135">
        <v>29</v>
      </c>
      <c r="B1087" s="587" t="s">
        <v>514</v>
      </c>
      <c r="C1087" s="852">
        <v>3998.3</v>
      </c>
      <c r="D1087" s="17"/>
      <c r="E1087" s="17"/>
      <c r="F1087" s="25">
        <f t="shared" si="132"/>
        <v>3998.3</v>
      </c>
      <c r="G1087" s="71">
        <v>72</v>
      </c>
      <c r="H1087" s="135"/>
      <c r="I1087" s="135"/>
      <c r="J1087" s="412">
        <f t="shared" si="131"/>
        <v>72</v>
      </c>
      <c r="K1087" s="570">
        <f t="shared" si="128"/>
        <v>8.8163265306122451E-2</v>
      </c>
      <c r="L1087" s="413">
        <f t="shared" si="126"/>
        <v>377.46661224489793</v>
      </c>
      <c r="M1087" s="414">
        <f t="shared" si="133"/>
        <v>83.042654693877552</v>
      </c>
      <c r="N1087" s="545">
        <v>133.41054343807761</v>
      </c>
      <c r="O1087" s="571">
        <v>9.6762375726275014</v>
      </c>
      <c r="P1087" s="547">
        <f t="shared" si="130"/>
        <v>0.15096317133518761</v>
      </c>
      <c r="Q1087" s="87">
        <v>29.378919781278238</v>
      </c>
      <c r="R1087" s="87">
        <f t="shared" si="129"/>
        <v>32.04713065003979</v>
      </c>
    </row>
    <row r="1088" spans="1:18" s="87" customFormat="1" x14ac:dyDescent="0.35">
      <c r="A1088" s="135">
        <v>30</v>
      </c>
      <c r="B1088" s="587" t="s">
        <v>515</v>
      </c>
      <c r="C1088" s="852">
        <v>3636.5</v>
      </c>
      <c r="D1088" s="17"/>
      <c r="E1088" s="17"/>
      <c r="F1088" s="25">
        <f t="shared" si="132"/>
        <v>3636.5</v>
      </c>
      <c r="G1088" s="71">
        <v>72</v>
      </c>
      <c r="H1088" s="135"/>
      <c r="I1088" s="135"/>
      <c r="J1088" s="412">
        <f t="shared" si="131"/>
        <v>72</v>
      </c>
      <c r="K1088" s="570">
        <f t="shared" si="128"/>
        <v>8.8163265306122451E-2</v>
      </c>
      <c r="L1088" s="413">
        <f t="shared" si="126"/>
        <v>377.46661224489793</v>
      </c>
      <c r="M1088" s="414">
        <f t="shared" si="133"/>
        <v>83.042654693877552</v>
      </c>
      <c r="N1088" s="545">
        <v>133.41054343807761</v>
      </c>
      <c r="O1088" s="571">
        <v>9.6762375726275014</v>
      </c>
      <c r="P1088" s="547">
        <f t="shared" si="130"/>
        <v>0.16598268883527587</v>
      </c>
      <c r="Q1088" s="87">
        <v>29.378919781278238</v>
      </c>
      <c r="R1088" s="87">
        <f t="shared" si="129"/>
        <v>32.04713065003979</v>
      </c>
    </row>
    <row r="1089" spans="1:18" s="87" customFormat="1" x14ac:dyDescent="0.35">
      <c r="A1089" s="135">
        <v>31</v>
      </c>
      <c r="B1089" s="587" t="s">
        <v>516</v>
      </c>
      <c r="C1089" s="852">
        <v>4067.7</v>
      </c>
      <c r="D1089" s="17"/>
      <c r="E1089" s="17"/>
      <c r="F1089" s="25">
        <f t="shared" si="132"/>
        <v>4067.7</v>
      </c>
      <c r="G1089" s="71">
        <v>72</v>
      </c>
      <c r="H1089" s="135"/>
      <c r="I1089" s="135"/>
      <c r="J1089" s="412">
        <f t="shared" si="131"/>
        <v>72</v>
      </c>
      <c r="K1089" s="570">
        <f t="shared" si="128"/>
        <v>8.8163265306122451E-2</v>
      </c>
      <c r="L1089" s="413">
        <f t="shared" si="126"/>
        <v>377.46661224489793</v>
      </c>
      <c r="M1089" s="414">
        <f t="shared" si="133"/>
        <v>83.042654693877552</v>
      </c>
      <c r="N1089" s="545">
        <v>133.41054343807761</v>
      </c>
      <c r="O1089" s="571">
        <v>9.6762375726275014</v>
      </c>
      <c r="P1089" s="547">
        <f t="shared" si="130"/>
        <v>0.14838755265862297</v>
      </c>
      <c r="Q1089" s="87">
        <v>29.378919781278238</v>
      </c>
      <c r="R1089" s="87">
        <f t="shared" si="129"/>
        <v>32.04713065003979</v>
      </c>
    </row>
    <row r="1090" spans="1:18" s="87" customFormat="1" x14ac:dyDescent="0.35">
      <c r="A1090" s="135">
        <v>32</v>
      </c>
      <c r="B1090" s="587" t="s">
        <v>517</v>
      </c>
      <c r="C1090" s="852">
        <v>5696.9</v>
      </c>
      <c r="D1090" s="17"/>
      <c r="E1090" s="17"/>
      <c r="F1090" s="25">
        <f t="shared" si="132"/>
        <v>5696.9</v>
      </c>
      <c r="G1090" s="71">
        <v>108</v>
      </c>
      <c r="H1090" s="135"/>
      <c r="I1090" s="135"/>
      <c r="J1090" s="412">
        <f t="shared" si="131"/>
        <v>108</v>
      </c>
      <c r="K1090" s="570">
        <f t="shared" si="128"/>
        <v>0.13224489795918368</v>
      </c>
      <c r="L1090" s="413">
        <f t="shared" si="126"/>
        <v>566.19991836734698</v>
      </c>
      <c r="M1090" s="414">
        <f t="shared" si="133"/>
        <v>124.56398204081634</v>
      </c>
      <c r="N1090" s="545">
        <v>200.11581515711643</v>
      </c>
      <c r="O1090" s="571">
        <v>14.514356358941251</v>
      </c>
      <c r="P1090" s="547">
        <f t="shared" si="130"/>
        <v>0.15892749950397952</v>
      </c>
      <c r="Q1090" s="87">
        <v>44.068379671917363</v>
      </c>
      <c r="R1090" s="87">
        <f t="shared" si="129"/>
        <v>48.070695975059692</v>
      </c>
    </row>
    <row r="1091" spans="1:18" s="87" customFormat="1" x14ac:dyDescent="0.35">
      <c r="A1091" s="135">
        <v>33</v>
      </c>
      <c r="B1091" s="587" t="s">
        <v>518</v>
      </c>
      <c r="C1091" s="852">
        <v>4248.7</v>
      </c>
      <c r="D1091" s="17"/>
      <c r="E1091" s="17"/>
      <c r="F1091" s="25">
        <f t="shared" si="132"/>
        <v>4248.7</v>
      </c>
      <c r="G1091" s="71">
        <v>84</v>
      </c>
      <c r="H1091" s="135"/>
      <c r="I1091" s="135"/>
      <c r="J1091" s="412">
        <f t="shared" si="131"/>
        <v>84</v>
      </c>
      <c r="K1091" s="570">
        <f t="shared" si="128"/>
        <v>0.10285714285714286</v>
      </c>
      <c r="L1091" s="413">
        <f t="shared" si="126"/>
        <v>440.37771428571426</v>
      </c>
      <c r="M1091" s="414">
        <f t="shared" si="133"/>
        <v>96.883097142857139</v>
      </c>
      <c r="N1091" s="545">
        <v>155.64563401109058</v>
      </c>
      <c r="O1091" s="571">
        <v>11.288943834732084</v>
      </c>
      <c r="P1091" s="547">
        <f t="shared" si="130"/>
        <v>0.16574373085282418</v>
      </c>
      <c r="Q1091" s="87">
        <v>34.275406411491275</v>
      </c>
      <c r="R1091" s="87">
        <f t="shared" si="129"/>
        <v>37.388319091713086</v>
      </c>
    </row>
    <row r="1092" spans="1:18" s="87" customFormat="1" x14ac:dyDescent="0.35">
      <c r="A1092" s="135">
        <v>34</v>
      </c>
      <c r="B1092" s="587" t="s">
        <v>519</v>
      </c>
      <c r="C1092" s="852">
        <v>4233.3</v>
      </c>
      <c r="D1092" s="17"/>
      <c r="E1092" s="17"/>
      <c r="F1092" s="25">
        <f t="shared" si="132"/>
        <v>4233.3</v>
      </c>
      <c r="G1092" s="71">
        <v>84</v>
      </c>
      <c r="H1092" s="135"/>
      <c r="I1092" s="135"/>
      <c r="J1092" s="412">
        <f t="shared" si="131"/>
        <v>84</v>
      </c>
      <c r="K1092" s="570">
        <f t="shared" si="128"/>
        <v>0.10285714285714286</v>
      </c>
      <c r="L1092" s="413">
        <f t="shared" si="126"/>
        <v>440.37771428571426</v>
      </c>
      <c r="M1092" s="414">
        <f t="shared" si="133"/>
        <v>96.883097142857139</v>
      </c>
      <c r="N1092" s="545">
        <v>155.64563401109058</v>
      </c>
      <c r="O1092" s="571">
        <v>11.288943834732084</v>
      </c>
      <c r="P1092" s="547">
        <f t="shared" si="130"/>
        <v>0.16634667736148964</v>
      </c>
      <c r="Q1092" s="87">
        <v>34.275406411491275</v>
      </c>
      <c r="R1092" s="87">
        <f t="shared" si="129"/>
        <v>37.388319091713086</v>
      </c>
    </row>
    <row r="1093" spans="1:18" s="87" customFormat="1" x14ac:dyDescent="0.35">
      <c r="A1093" s="135">
        <v>35</v>
      </c>
      <c r="B1093" s="587" t="s">
        <v>520</v>
      </c>
      <c r="C1093" s="852">
        <v>7836.35</v>
      </c>
      <c r="D1093" s="17"/>
      <c r="E1093" s="17"/>
      <c r="F1093" s="25">
        <f t="shared" si="132"/>
        <v>7836.35</v>
      </c>
      <c r="G1093" s="71">
        <v>144</v>
      </c>
      <c r="H1093" s="135"/>
      <c r="I1093" s="135"/>
      <c r="J1093" s="412">
        <f t="shared" si="131"/>
        <v>144</v>
      </c>
      <c r="K1093" s="570">
        <f t="shared" si="128"/>
        <v>0.1763265306122449</v>
      </c>
      <c r="L1093" s="413">
        <f t="shared" si="126"/>
        <v>754.93322448979586</v>
      </c>
      <c r="M1093" s="414">
        <f t="shared" si="133"/>
        <v>166.0853093877551</v>
      </c>
      <c r="N1093" s="545">
        <v>266.82108687615522</v>
      </c>
      <c r="O1093" s="571">
        <v>19.352475145255003</v>
      </c>
      <c r="P1093" s="547">
        <f t="shared" si="130"/>
        <v>0.15405030350851623</v>
      </c>
      <c r="Q1093" s="87">
        <v>51.84515255519689</v>
      </c>
      <c r="R1093" s="87">
        <f t="shared" si="129"/>
        <v>57.181574292719993</v>
      </c>
    </row>
    <row r="1094" spans="1:18" s="87" customFormat="1" x14ac:dyDescent="0.35">
      <c r="A1094" s="135">
        <v>36</v>
      </c>
      <c r="B1094" s="587" t="s">
        <v>521</v>
      </c>
      <c r="C1094" s="852">
        <v>3887.13</v>
      </c>
      <c r="D1094" s="17"/>
      <c r="E1094" s="17"/>
      <c r="F1094" s="25">
        <f t="shared" si="132"/>
        <v>3887.13</v>
      </c>
      <c r="G1094" s="71">
        <v>72</v>
      </c>
      <c r="H1094" s="135"/>
      <c r="I1094" s="135"/>
      <c r="J1094" s="412">
        <f t="shared" si="131"/>
        <v>72</v>
      </c>
      <c r="K1094" s="570">
        <f t="shared" si="128"/>
        <v>8.8163265306122451E-2</v>
      </c>
      <c r="L1094" s="413">
        <f t="shared" si="126"/>
        <v>377.46661224489793</v>
      </c>
      <c r="M1094" s="414">
        <f t="shared" si="133"/>
        <v>83.042654693877552</v>
      </c>
      <c r="N1094" s="545">
        <v>133.41054343807761</v>
      </c>
      <c r="O1094" s="571">
        <v>9.6762375726275014</v>
      </c>
      <c r="P1094" s="547">
        <f t="shared" si="130"/>
        <v>0.1552806435466477</v>
      </c>
      <c r="Q1094" s="87">
        <v>29.378919781278238</v>
      </c>
      <c r="R1094" s="87">
        <f t="shared" si="129"/>
        <v>32.04713065003979</v>
      </c>
    </row>
    <row r="1095" spans="1:18" s="87" customFormat="1" x14ac:dyDescent="0.35">
      <c r="A1095" s="135">
        <v>37</v>
      </c>
      <c r="B1095" s="587" t="s">
        <v>522</v>
      </c>
      <c r="C1095" s="852">
        <v>4191.82</v>
      </c>
      <c r="D1095" s="17"/>
      <c r="E1095" s="17"/>
      <c r="F1095" s="25">
        <f t="shared" si="132"/>
        <v>4191.82</v>
      </c>
      <c r="G1095" s="71">
        <v>171</v>
      </c>
      <c r="H1095" s="135"/>
      <c r="I1095" s="135"/>
      <c r="J1095" s="412">
        <f t="shared" si="131"/>
        <v>171</v>
      </c>
      <c r="K1095" s="570">
        <f t="shared" si="128"/>
        <v>0.2093877551020408</v>
      </c>
      <c r="L1095" s="413">
        <f t="shared" ref="L1095:L1101" si="134">K1095*4281.45</f>
        <v>896.48320408163261</v>
      </c>
      <c r="M1095" s="414">
        <f t="shared" si="133"/>
        <v>197.22630489795918</v>
      </c>
      <c r="N1095" s="545">
        <v>316.85004066543434</v>
      </c>
      <c r="O1095" s="571">
        <v>12.623286702127659</v>
      </c>
      <c r="P1095" s="547">
        <f t="shared" si="130"/>
        <v>0.33951430079229405</v>
      </c>
      <c r="Q1095" s="87">
        <v>0.72499999999999998</v>
      </c>
      <c r="R1095" s="87">
        <f t="shared" si="129"/>
        <v>7.0620008133086865</v>
      </c>
    </row>
    <row r="1096" spans="1:18" s="87" customFormat="1" x14ac:dyDescent="0.35">
      <c r="A1096" s="135">
        <v>38</v>
      </c>
      <c r="B1096" s="587" t="s">
        <v>523</v>
      </c>
      <c r="C1096" s="852">
        <v>4607.8100000000004</v>
      </c>
      <c r="D1096" s="17"/>
      <c r="E1096" s="17"/>
      <c r="F1096" s="25">
        <f t="shared" si="132"/>
        <v>4607.8100000000004</v>
      </c>
      <c r="G1096" s="71">
        <v>76</v>
      </c>
      <c r="H1096" s="135"/>
      <c r="I1096" s="135"/>
      <c r="J1096" s="412">
        <f t="shared" si="131"/>
        <v>76</v>
      </c>
      <c r="K1096" s="570">
        <f t="shared" si="128"/>
        <v>9.306122448979591E-2</v>
      </c>
      <c r="L1096" s="413">
        <f t="shared" si="134"/>
        <v>398.43697959183669</v>
      </c>
      <c r="M1096" s="414">
        <f t="shared" si="133"/>
        <v>87.656135510204066</v>
      </c>
      <c r="N1096" s="545">
        <v>140.8222402957486</v>
      </c>
      <c r="O1096" s="571">
        <v>10.213806326662363</v>
      </c>
      <c r="P1096" s="547">
        <f t="shared" si="130"/>
        <v>0.13827157841240237</v>
      </c>
      <c r="Q1096" s="87">
        <v>31.011081991349254</v>
      </c>
      <c r="R1096" s="87">
        <f t="shared" si="129"/>
        <v>33.827526797264227</v>
      </c>
    </row>
    <row r="1097" spans="1:18" s="87" customFormat="1" x14ac:dyDescent="0.35">
      <c r="A1097" s="135">
        <v>39</v>
      </c>
      <c r="B1097" s="587" t="s">
        <v>524</v>
      </c>
      <c r="C1097" s="852">
        <v>4528.3999999999996</v>
      </c>
      <c r="D1097" s="17"/>
      <c r="E1097" s="17"/>
      <c r="F1097" s="25">
        <f t="shared" si="132"/>
        <v>4528.3999999999996</v>
      </c>
      <c r="G1097" s="71">
        <v>76</v>
      </c>
      <c r="H1097" s="135"/>
      <c r="I1097" s="135"/>
      <c r="J1097" s="412">
        <f t="shared" si="131"/>
        <v>76</v>
      </c>
      <c r="K1097" s="570">
        <f t="shared" si="128"/>
        <v>9.306122448979591E-2</v>
      </c>
      <c r="L1097" s="413">
        <f t="shared" si="134"/>
        <v>398.43697959183669</v>
      </c>
      <c r="M1097" s="414">
        <f t="shared" si="133"/>
        <v>87.656135510204066</v>
      </c>
      <c r="N1097" s="545">
        <v>140.8222402957486</v>
      </c>
      <c r="O1097" s="571">
        <v>5.6103496453900705</v>
      </c>
      <c r="P1097" s="547">
        <f t="shared" si="130"/>
        <v>0.13967973346947699</v>
      </c>
      <c r="Q1097" s="87">
        <v>10.020059658865248</v>
      </c>
      <c r="R1097" s="87">
        <f t="shared" si="129"/>
        <v>12.836504464780221</v>
      </c>
    </row>
    <row r="1098" spans="1:18" s="87" customFormat="1" ht="17.5" x14ac:dyDescent="0.35">
      <c r="A1098" s="135">
        <v>40</v>
      </c>
      <c r="B1098" s="587" t="s">
        <v>525</v>
      </c>
      <c r="C1098" s="852">
        <v>3607.9</v>
      </c>
      <c r="D1098" s="17"/>
      <c r="E1098" s="17"/>
      <c r="F1098" s="25">
        <f t="shared" si="132"/>
        <v>3607.9</v>
      </c>
      <c r="G1098" s="572">
        <v>72</v>
      </c>
      <c r="H1098" s="135"/>
      <c r="I1098" s="135"/>
      <c r="J1098" s="412">
        <f t="shared" si="131"/>
        <v>72</v>
      </c>
      <c r="K1098" s="570">
        <f>3/2450*J1098</f>
        <v>8.8163265306122451E-2</v>
      </c>
      <c r="L1098" s="413">
        <f t="shared" si="134"/>
        <v>377.46661224489793</v>
      </c>
      <c r="M1098" s="414">
        <f t="shared" si="133"/>
        <v>83.042654693877552</v>
      </c>
      <c r="N1098" s="545">
        <v>133.41054343807761</v>
      </c>
      <c r="O1098" s="571">
        <v>5.3150680851063834</v>
      </c>
      <c r="P1098" s="547">
        <f t="shared" si="130"/>
        <v>0.16608965837799261</v>
      </c>
      <c r="Q1098" s="87">
        <v>9.4926880978723407</v>
      </c>
      <c r="R1098" s="87">
        <f t="shared" si="129"/>
        <v>12.160898966633892</v>
      </c>
    </row>
    <row r="1099" spans="1:18" s="112" customFormat="1" x14ac:dyDescent="0.35">
      <c r="A1099" s="419"/>
      <c r="B1099" s="589" t="s">
        <v>968</v>
      </c>
      <c r="C1099" s="420">
        <f t="shared" ref="C1099:O1099" si="135">SUM(C1062:C1098)</f>
        <v>133762.53</v>
      </c>
      <c r="D1099" s="420">
        <f t="shared" si="135"/>
        <v>153.6</v>
      </c>
      <c r="E1099" s="420">
        <f t="shared" si="135"/>
        <v>938.89999999999986</v>
      </c>
      <c r="F1099" s="420">
        <f t="shared" si="135"/>
        <v>134855.03</v>
      </c>
      <c r="G1099" s="420">
        <f t="shared" si="135"/>
        <v>2450</v>
      </c>
      <c r="H1099" s="420">
        <f t="shared" si="135"/>
        <v>0</v>
      </c>
      <c r="I1099" s="420">
        <f t="shared" si="135"/>
        <v>0</v>
      </c>
      <c r="J1099" s="420">
        <f t="shared" si="135"/>
        <v>2450</v>
      </c>
      <c r="K1099" s="420">
        <f t="shared" si="135"/>
        <v>2.9999999999999991</v>
      </c>
      <c r="L1099" s="413">
        <f t="shared" si="134"/>
        <v>12844.349999999995</v>
      </c>
      <c r="M1099" s="420">
        <f t="shared" si="135"/>
        <v>2825.7569999999992</v>
      </c>
      <c r="N1099" s="420">
        <f t="shared" si="135"/>
        <v>4539.6643253234752</v>
      </c>
      <c r="O1099" s="420">
        <f t="shared" si="135"/>
        <v>309.93845814469637</v>
      </c>
      <c r="P1099" s="547">
        <f t="shared" si="130"/>
        <v>0.15216124888680954</v>
      </c>
      <c r="Q1099" s="112">
        <v>1028.7963707215638</v>
      </c>
      <c r="R1099" s="87">
        <f t="shared" si="129"/>
        <v>1119.5896572280333</v>
      </c>
    </row>
    <row r="1100" spans="1:18" s="87" customFormat="1" ht="16" thickBot="1" x14ac:dyDescent="0.4">
      <c r="A1100" s="135"/>
      <c r="B1100" s="317"/>
      <c r="C1100" s="19"/>
      <c r="D1100" s="19"/>
      <c r="E1100" s="19"/>
      <c r="F1100" s="19"/>
      <c r="G1100" s="19"/>
      <c r="H1100" s="19"/>
      <c r="I1100" s="19"/>
      <c r="J1100" s="19">
        <v>1549</v>
      </c>
      <c r="K1100" s="19"/>
      <c r="L1100" s="413">
        <f t="shared" si="134"/>
        <v>0</v>
      </c>
      <c r="M1100" s="19"/>
      <c r="N1100" s="19"/>
      <c r="O1100" s="19"/>
      <c r="P1100" s="573"/>
    </row>
    <row r="1101" spans="1:18" s="87" customFormat="1" ht="16" thickBot="1" x14ac:dyDescent="0.4">
      <c r="A1101" s="135"/>
      <c r="B1101" s="590" t="s">
        <v>1023</v>
      </c>
      <c r="C1101" s="430">
        <f t="shared" ref="C1101:N1101" si="136">C1060+C1011+C1099+C780+C668+C492+C349+C82+C65</f>
        <v>1714310.43</v>
      </c>
      <c r="D1101" s="430">
        <f t="shared" si="136"/>
        <v>9509.67</v>
      </c>
      <c r="E1101" s="430">
        <f t="shared" si="136"/>
        <v>23457.600000000002</v>
      </c>
      <c r="F1101" s="430">
        <f t="shared" si="136"/>
        <v>1747277.6999999997</v>
      </c>
      <c r="G1101" s="430">
        <f t="shared" si="136"/>
        <v>35873</v>
      </c>
      <c r="H1101" s="430">
        <f t="shared" si="136"/>
        <v>114</v>
      </c>
      <c r="I1101" s="430">
        <f t="shared" si="136"/>
        <v>261</v>
      </c>
      <c r="J1101" s="430">
        <f t="shared" si="136"/>
        <v>36248</v>
      </c>
      <c r="K1101" s="430">
        <f t="shared" si="136"/>
        <v>19.000000000000007</v>
      </c>
      <c r="L1101" s="413">
        <f t="shared" si="134"/>
        <v>81347.550000000032</v>
      </c>
      <c r="M1101" s="430">
        <f t="shared" si="136"/>
        <v>17896.460999999988</v>
      </c>
      <c r="N1101" s="430">
        <f t="shared" si="136"/>
        <v>28655.661098514363</v>
      </c>
      <c r="O1101" s="430">
        <v>3880.6651880193608</v>
      </c>
      <c r="P1101" s="430">
        <f>P1060+P1011+P1099+P780+P668+P492+P349+P82+P65</f>
        <v>0.76827160415024109</v>
      </c>
    </row>
    <row r="1102" spans="1:18" s="87" customFormat="1" x14ac:dyDescent="0.35">
      <c r="A1102" s="135"/>
      <c r="B1102" s="317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</row>
    <row r="1103" spans="1:18" s="87" customFormat="1" x14ac:dyDescent="0.35">
      <c r="A1103" s="135"/>
      <c r="B1103" s="317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</row>
    <row r="1104" spans="1:18" s="87" customFormat="1" x14ac:dyDescent="0.35">
      <c r="A1104" s="135"/>
      <c r="B1104" s="317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</row>
    <row r="1105" spans="1:16" s="87" customFormat="1" x14ac:dyDescent="0.35">
      <c r="A1105" s="135"/>
      <c r="B1105" s="317"/>
      <c r="C1105" s="19">
        <v>1891711.19</v>
      </c>
      <c r="D1105" s="19"/>
      <c r="E1105" s="19"/>
      <c r="F1105" s="19"/>
      <c r="G1105" s="19"/>
      <c r="H1105" s="431">
        <f>G1101+H1101+I1101</f>
        <v>36248</v>
      </c>
      <c r="I1105" s="19"/>
      <c r="J1105" s="19"/>
      <c r="K1105" s="19"/>
      <c r="L1105" s="19"/>
      <c r="M1105" s="19"/>
      <c r="N1105" s="19"/>
      <c r="O1105" s="19"/>
      <c r="P1105" s="19"/>
    </row>
    <row r="1106" spans="1:16" s="87" customFormat="1" x14ac:dyDescent="0.35">
      <c r="A1106" s="135"/>
      <c r="B1106" s="317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</row>
    <row r="1107" spans="1:16" s="87" customFormat="1" x14ac:dyDescent="0.35">
      <c r="A1107" s="135"/>
      <c r="B1107" s="317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</row>
    <row r="1108" spans="1:16" s="87" customFormat="1" x14ac:dyDescent="0.35">
      <c r="A1108" s="135"/>
      <c r="B1108" s="317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</row>
    <row r="1109" spans="1:16" s="87" customFormat="1" x14ac:dyDescent="0.35">
      <c r="A1109" s="135"/>
      <c r="B1109" s="317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</row>
    <row r="1110" spans="1:16" s="87" customFormat="1" x14ac:dyDescent="0.35">
      <c r="A1110" s="135"/>
      <c r="B1110" s="317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</row>
    <row r="1111" spans="1:16" s="87" customFormat="1" x14ac:dyDescent="0.35">
      <c r="A1111" s="135"/>
      <c r="B1111" s="317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</row>
    <row r="1112" spans="1:16" s="87" customFormat="1" x14ac:dyDescent="0.35">
      <c r="A1112" s="135"/>
      <c r="B1112" s="317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</row>
    <row r="1113" spans="1:16" s="87" customFormat="1" x14ac:dyDescent="0.35">
      <c r="A1113" s="135"/>
      <c r="B1113" s="317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</row>
    <row r="1114" spans="1:16" s="87" customFormat="1" x14ac:dyDescent="0.35">
      <c r="A1114" s="135"/>
      <c r="B1114" s="317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</row>
    <row r="1115" spans="1:16" s="87" customFormat="1" x14ac:dyDescent="0.35">
      <c r="A1115" s="135"/>
      <c r="B1115" s="317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</row>
    <row r="1116" spans="1:16" s="87" customFormat="1" x14ac:dyDescent="0.35">
      <c r="A1116" s="135"/>
      <c r="B1116" s="317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</row>
    <row r="1117" spans="1:16" s="87" customFormat="1" x14ac:dyDescent="0.35">
      <c r="A1117" s="135"/>
      <c r="B1117" s="317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</row>
    <row r="1118" spans="1:16" s="87" customFormat="1" x14ac:dyDescent="0.35">
      <c r="A1118" s="135"/>
      <c r="B1118" s="317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</row>
    <row r="1119" spans="1:16" s="87" customFormat="1" x14ac:dyDescent="0.35">
      <c r="A1119" s="135"/>
      <c r="B1119" s="317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</row>
    <row r="1120" spans="1:16" s="87" customFormat="1" x14ac:dyDescent="0.35">
      <c r="A1120" s="135"/>
      <c r="B1120" s="317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</row>
    <row r="1121" spans="1:16" s="87" customFormat="1" x14ac:dyDescent="0.35">
      <c r="A1121" s="135"/>
      <c r="B1121" s="317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</row>
    <row r="1122" spans="1:16" s="87" customFormat="1" x14ac:dyDescent="0.35">
      <c r="A1122" s="135"/>
      <c r="B1122" s="317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</row>
    <row r="1123" spans="1:16" s="87" customFormat="1" x14ac:dyDescent="0.35">
      <c r="A1123" s="135"/>
      <c r="B1123" s="317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</row>
    <row r="1124" spans="1:16" s="87" customFormat="1" x14ac:dyDescent="0.35">
      <c r="A1124" s="135"/>
      <c r="B1124" s="317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</row>
    <row r="1125" spans="1:16" s="87" customFormat="1" x14ac:dyDescent="0.35">
      <c r="A1125" s="135"/>
      <c r="B1125" s="317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</row>
    <row r="1126" spans="1:16" s="87" customFormat="1" x14ac:dyDescent="0.35">
      <c r="A1126" s="135"/>
      <c r="B1126" s="317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</row>
    <row r="1127" spans="1:16" s="87" customFormat="1" x14ac:dyDescent="0.35">
      <c r="A1127" s="135"/>
      <c r="B1127" s="317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</row>
    <row r="1128" spans="1:16" s="87" customFormat="1" x14ac:dyDescent="0.35">
      <c r="A1128" s="135"/>
      <c r="B1128" s="317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</row>
    <row r="1129" spans="1:16" s="87" customFormat="1" x14ac:dyDescent="0.35">
      <c r="A1129" s="135"/>
      <c r="B1129" s="317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</row>
    <row r="1130" spans="1:16" s="87" customFormat="1" x14ac:dyDescent="0.35">
      <c r="A1130" s="135"/>
      <c r="B1130" s="317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</row>
    <row r="1131" spans="1:16" s="87" customFormat="1" x14ac:dyDescent="0.35">
      <c r="A1131" s="135"/>
      <c r="B1131" s="317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</row>
    <row r="1132" spans="1:16" s="87" customFormat="1" x14ac:dyDescent="0.35">
      <c r="A1132" s="135"/>
      <c r="B1132" s="317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</row>
    <row r="1133" spans="1:16" s="87" customFormat="1" x14ac:dyDescent="0.35">
      <c r="A1133" s="135"/>
      <c r="B1133" s="317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</row>
    <row r="1134" spans="1:16" s="87" customFormat="1" x14ac:dyDescent="0.35">
      <c r="A1134" s="135"/>
      <c r="B1134" s="317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</row>
    <row r="1135" spans="1:16" s="87" customFormat="1" x14ac:dyDescent="0.35">
      <c r="A1135" s="135"/>
      <c r="B1135" s="317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</row>
    <row r="1136" spans="1:16" s="87" customFormat="1" x14ac:dyDescent="0.35">
      <c r="A1136" s="135"/>
      <c r="B1136" s="317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</row>
    <row r="1137" spans="1:16" s="87" customFormat="1" x14ac:dyDescent="0.35">
      <c r="A1137" s="135"/>
      <c r="B1137" s="317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</row>
    <row r="1138" spans="1:16" s="87" customFormat="1" x14ac:dyDescent="0.35">
      <c r="A1138" s="135"/>
      <c r="B1138" s="317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</row>
    <row r="1139" spans="1:16" s="87" customFormat="1" x14ac:dyDescent="0.35">
      <c r="A1139" s="135"/>
      <c r="B1139" s="317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</row>
    <row r="1140" spans="1:16" s="87" customFormat="1" x14ac:dyDescent="0.35">
      <c r="A1140" s="135"/>
      <c r="B1140" s="317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</row>
    <row r="1141" spans="1:16" s="87" customFormat="1" x14ac:dyDescent="0.35">
      <c r="A1141" s="135"/>
      <c r="B1141" s="317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</row>
    <row r="1142" spans="1:16" s="87" customFormat="1" x14ac:dyDescent="0.35">
      <c r="A1142" s="135"/>
      <c r="B1142" s="317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</row>
    <row r="1143" spans="1:16" s="87" customFormat="1" x14ac:dyDescent="0.35">
      <c r="A1143" s="135"/>
      <c r="B1143" s="317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</row>
    <row r="1144" spans="1:16" s="87" customFormat="1" x14ac:dyDescent="0.35">
      <c r="A1144" s="135"/>
      <c r="B1144" s="317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</row>
    <row r="1145" spans="1:16" s="87" customFormat="1" x14ac:dyDescent="0.35">
      <c r="A1145" s="135"/>
      <c r="B1145" s="317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</row>
    <row r="1146" spans="1:16" s="87" customFormat="1" x14ac:dyDescent="0.35">
      <c r="A1146" s="135"/>
      <c r="B1146" s="317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</row>
    <row r="1147" spans="1:16" s="87" customFormat="1" x14ac:dyDescent="0.35">
      <c r="A1147" s="135"/>
      <c r="B1147" s="317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</row>
    <row r="1148" spans="1:16" s="87" customFormat="1" x14ac:dyDescent="0.35">
      <c r="A1148" s="135"/>
      <c r="B1148" s="317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</row>
    <row r="1149" spans="1:16" s="87" customFormat="1" x14ac:dyDescent="0.35">
      <c r="A1149" s="135"/>
      <c r="B1149" s="317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</row>
    <row r="1150" spans="1:16" s="87" customFormat="1" x14ac:dyDescent="0.35">
      <c r="A1150" s="135"/>
      <c r="B1150" s="317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</row>
    <row r="1151" spans="1:16" s="87" customFormat="1" x14ac:dyDescent="0.35">
      <c r="A1151" s="135"/>
      <c r="B1151" s="317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</row>
    <row r="1152" spans="1:16" s="87" customFormat="1" x14ac:dyDescent="0.35">
      <c r="A1152" s="135"/>
      <c r="B1152" s="317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</row>
    <row r="1153" spans="1:16" s="87" customFormat="1" x14ac:dyDescent="0.35">
      <c r="A1153" s="135"/>
      <c r="B1153" s="317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</row>
    <row r="1154" spans="1:16" s="87" customFormat="1" x14ac:dyDescent="0.35">
      <c r="A1154" s="135"/>
      <c r="B1154" s="317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</row>
    <row r="1155" spans="1:16" s="87" customFormat="1" x14ac:dyDescent="0.35">
      <c r="A1155" s="135"/>
      <c r="B1155" s="317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</row>
    <row r="1156" spans="1:16" s="87" customFormat="1" x14ac:dyDescent="0.35">
      <c r="A1156" s="135"/>
      <c r="B1156" s="317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</row>
    <row r="1157" spans="1:16" s="87" customFormat="1" x14ac:dyDescent="0.35">
      <c r="A1157" s="135"/>
      <c r="B1157" s="317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</row>
    <row r="1158" spans="1:16" s="87" customFormat="1" x14ac:dyDescent="0.35">
      <c r="A1158" s="135"/>
      <c r="B1158" s="317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</row>
    <row r="1159" spans="1:16" s="87" customFormat="1" x14ac:dyDescent="0.35">
      <c r="A1159" s="135"/>
      <c r="B1159" s="317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</row>
    <row r="1160" spans="1:16" s="87" customFormat="1" x14ac:dyDescent="0.35">
      <c r="A1160" s="135"/>
      <c r="B1160" s="317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</row>
    <row r="1161" spans="1:16" s="87" customFormat="1" x14ac:dyDescent="0.35">
      <c r="A1161" s="135"/>
      <c r="B1161" s="317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</row>
    <row r="1162" spans="1:16" s="87" customFormat="1" x14ac:dyDescent="0.35">
      <c r="A1162" s="135"/>
      <c r="B1162" s="317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</row>
    <row r="1163" spans="1:16" s="87" customFormat="1" x14ac:dyDescent="0.35">
      <c r="A1163" s="135"/>
      <c r="B1163" s="317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</row>
    <row r="1164" spans="1:16" s="87" customFormat="1" x14ac:dyDescent="0.35">
      <c r="A1164" s="135"/>
      <c r="B1164" s="317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</row>
  </sheetData>
  <mergeCells count="1">
    <mergeCell ref="B1:J1"/>
  </mergeCells>
  <phoneticPr fontId="0" type="noConversion"/>
  <pageMargins left="0.19685039370078741" right="0.15748031496062992" top="0.19685039370078741" bottom="0.19685039370078741" header="0.51181102362204722" footer="0.51181102362204722"/>
  <pageSetup paperSize="9" scale="7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201"/>
  <sheetViews>
    <sheetView view="pageBreakPreview" zoomScale="84" zoomScaleNormal="86" zoomScaleSheetLayoutView="84" workbookViewId="0">
      <pane ySplit="1970" topLeftCell="A82" activePane="bottomLeft"/>
      <selection pane="bottomLeft" activeCell="K669" sqref="K669"/>
    </sheetView>
  </sheetViews>
  <sheetFormatPr defaultColWidth="9.1796875" defaultRowHeight="14" x14ac:dyDescent="0.3"/>
  <cols>
    <col min="1" max="1" width="7.54296875" style="17" customWidth="1"/>
    <col min="2" max="2" width="23.7265625" style="147" customWidth="1"/>
    <col min="3" max="6" width="15.1796875" style="158" customWidth="1"/>
    <col min="7" max="7" width="9.453125" style="158" bestFit="1" customWidth="1"/>
    <col min="8" max="8" width="11.7265625" style="158" bestFit="1" customWidth="1"/>
    <col min="9" max="9" width="10.453125" style="158" bestFit="1" customWidth="1"/>
    <col min="10" max="10" width="14.54296875" style="158" customWidth="1"/>
    <col min="11" max="11" width="13.1796875" style="158" customWidth="1"/>
    <col min="12" max="12" width="19.453125" style="260" customWidth="1"/>
    <col min="13" max="15" width="9.26953125" style="18" hidden="1" customWidth="1"/>
    <col min="16" max="16" width="8.26953125" style="18" customWidth="1"/>
    <col min="17" max="17" width="13.81640625" style="18" customWidth="1"/>
    <col min="18" max="16384" width="9.1796875" style="18"/>
  </cols>
  <sheetData>
    <row r="1" spans="1:16" s="87" customFormat="1" ht="15.5" x14ac:dyDescent="0.35">
      <c r="A1" s="88" t="s">
        <v>1035</v>
      </c>
      <c r="B1" s="147"/>
      <c r="C1" s="158"/>
      <c r="D1" s="158"/>
      <c r="E1" s="158"/>
      <c r="F1" s="158"/>
      <c r="G1" s="158"/>
      <c r="H1" s="158"/>
      <c r="I1" s="158"/>
      <c r="J1" s="158"/>
      <c r="K1" s="158"/>
      <c r="L1" s="260"/>
    </row>
    <row r="2" spans="1:16" s="87" customFormat="1" ht="15.5" x14ac:dyDescent="0.35">
      <c r="A2" s="5"/>
      <c r="B2" s="256" t="s">
        <v>1054</v>
      </c>
      <c r="C2" s="158"/>
      <c r="D2" s="158"/>
      <c r="E2" s="158"/>
      <c r="F2" s="158"/>
      <c r="G2" s="158"/>
      <c r="H2" s="158"/>
      <c r="I2" s="158"/>
      <c r="J2" s="158"/>
      <c r="K2" s="158"/>
      <c r="L2" s="260"/>
    </row>
    <row r="3" spans="1:16" s="87" customFormat="1" ht="70.5" x14ac:dyDescent="0.35">
      <c r="A3" s="5" t="s">
        <v>970</v>
      </c>
      <c r="B3" s="147" t="s">
        <v>1056</v>
      </c>
      <c r="C3" s="148" t="s">
        <v>2134</v>
      </c>
      <c r="D3" s="148" t="s">
        <v>1006</v>
      </c>
      <c r="E3" s="148" t="s">
        <v>1007</v>
      </c>
      <c r="F3" s="148" t="s">
        <v>971</v>
      </c>
      <c r="G3" s="148" t="s">
        <v>993</v>
      </c>
      <c r="H3" s="148" t="s">
        <v>974</v>
      </c>
      <c r="I3" s="148" t="s">
        <v>975</v>
      </c>
      <c r="J3" s="148" t="s">
        <v>976</v>
      </c>
      <c r="K3" s="148" t="s">
        <v>977</v>
      </c>
      <c r="L3" s="494" t="s">
        <v>994</v>
      </c>
    </row>
    <row r="4" spans="1:16" s="87" customFormat="1" ht="12" customHeight="1" x14ac:dyDescent="0.35">
      <c r="A4" s="25">
        <v>1</v>
      </c>
      <c r="B4" s="147">
        <v>2</v>
      </c>
      <c r="C4" s="158">
        <v>3</v>
      </c>
      <c r="D4" s="158">
        <v>4</v>
      </c>
      <c r="E4" s="158">
        <v>5</v>
      </c>
      <c r="F4" s="158"/>
      <c r="G4" s="158">
        <v>6</v>
      </c>
      <c r="H4" s="158">
        <v>7</v>
      </c>
      <c r="I4" s="158">
        <v>8</v>
      </c>
      <c r="J4" s="158">
        <v>9</v>
      </c>
      <c r="K4" s="158">
        <v>10</v>
      </c>
      <c r="L4" s="260">
        <v>11</v>
      </c>
    </row>
    <row r="5" spans="1:16" s="87" customFormat="1" ht="15.5" x14ac:dyDescent="0.35">
      <c r="A5" s="88" t="s">
        <v>1064</v>
      </c>
      <c r="B5" s="147"/>
      <c r="C5" s="158"/>
      <c r="D5" s="158"/>
      <c r="E5" s="158"/>
      <c r="F5" s="158"/>
      <c r="G5" s="148"/>
      <c r="H5" s="387"/>
      <c r="I5" s="387"/>
      <c r="J5" s="387"/>
      <c r="K5" s="387"/>
      <c r="L5" s="440"/>
    </row>
    <row r="6" spans="1:16" s="87" customFormat="1" ht="15.5" x14ac:dyDescent="0.35">
      <c r="A6" s="146">
        <v>1</v>
      </c>
      <c r="B6" s="147" t="s">
        <v>1065</v>
      </c>
      <c r="C6" s="158">
        <v>9570.0499999999993</v>
      </c>
      <c r="D6" s="158"/>
      <c r="E6" s="158"/>
      <c r="F6" s="158">
        <f>C6+D6+E6</f>
        <v>9570.0499999999993</v>
      </c>
      <c r="G6" s="437">
        <f t="shared" ref="G6:G64" si="0">1/252031.43*F6</f>
        <v>3.7971652979947777E-2</v>
      </c>
      <c r="H6" s="387">
        <f>G6*4430.37</f>
        <v>168.22847221277124</v>
      </c>
      <c r="I6" s="387">
        <f t="shared" ref="I6:I64" si="1">H6*0.22</f>
        <v>37.010263886809675</v>
      </c>
      <c r="J6" s="387">
        <v>63.622264000962097</v>
      </c>
      <c r="K6" s="387">
        <v>1.1507577682266485</v>
      </c>
      <c r="L6" s="530">
        <f>(H6+I6+J6+K6)/F6</f>
        <v>2.8214247351766149E-2</v>
      </c>
      <c r="M6" s="87" t="s">
        <v>2201</v>
      </c>
      <c r="P6" s="87">
        <f>L6*100/K6</f>
        <v>2.4517972531478223</v>
      </c>
    </row>
    <row r="7" spans="1:16" s="87" customFormat="1" ht="15.5" x14ac:dyDescent="0.35">
      <c r="A7" s="146">
        <v>2</v>
      </c>
      <c r="B7" s="147" t="s">
        <v>1066</v>
      </c>
      <c r="C7" s="158">
        <v>4259.1400000000003</v>
      </c>
      <c r="D7" s="158"/>
      <c r="E7" s="158"/>
      <c r="F7" s="158">
        <f t="shared" ref="F7:F75" si="2">C7+D7+E7</f>
        <v>4259.1400000000003</v>
      </c>
      <c r="G7" s="437">
        <f t="shared" si="0"/>
        <v>1.6899241495396032E-2</v>
      </c>
      <c r="H7" s="387">
        <f t="shared" ref="H7:H70" si="3">G7*4430.37</f>
        <v>74.869892543957718</v>
      </c>
      <c r="I7" s="387">
        <f t="shared" si="1"/>
        <v>16.4713763596707</v>
      </c>
      <c r="J7" s="387">
        <v>28.315017110365961</v>
      </c>
      <c r="K7" s="387">
        <v>0.51214345180692344</v>
      </c>
      <c r="L7" s="530">
        <f t="shared" ref="L7:L69" si="4">(H7+I7+J7+K7)/F7</f>
        <v>2.8214247351766152E-2</v>
      </c>
      <c r="M7" s="87" t="s">
        <v>2202</v>
      </c>
    </row>
    <row r="8" spans="1:16" s="87" customFormat="1" ht="15.5" x14ac:dyDescent="0.35">
      <c r="A8" s="146">
        <v>3</v>
      </c>
      <c r="B8" s="147" t="s">
        <v>1067</v>
      </c>
      <c r="C8" s="158">
        <v>8696.41</v>
      </c>
      <c r="D8" s="158"/>
      <c r="E8" s="158"/>
      <c r="F8" s="158">
        <f t="shared" si="2"/>
        <v>8696.41</v>
      </c>
      <c r="G8" s="437">
        <f t="shared" si="0"/>
        <v>3.4505259919367988E-2</v>
      </c>
      <c r="H8" s="387">
        <f t="shared" si="3"/>
        <v>152.87106838897034</v>
      </c>
      <c r="I8" s="387">
        <f t="shared" si="1"/>
        <v>33.631635045573475</v>
      </c>
      <c r="J8" s="387">
        <v>57.814253100099442</v>
      </c>
      <c r="K8" s="387">
        <v>1.0457062777293649</v>
      </c>
      <c r="L8" s="530">
        <f t="shared" si="4"/>
        <v>2.8214247351766145E-2</v>
      </c>
    </row>
    <row r="9" spans="1:16" s="87" customFormat="1" ht="15.5" x14ac:dyDescent="0.35">
      <c r="A9" s="146">
        <v>4</v>
      </c>
      <c r="B9" s="147" t="s">
        <v>1068</v>
      </c>
      <c r="C9" s="158">
        <v>2719.72</v>
      </c>
      <c r="D9" s="158"/>
      <c r="E9" s="158"/>
      <c r="F9" s="158">
        <f t="shared" si="2"/>
        <v>2719.72</v>
      </c>
      <c r="G9" s="437">
        <f t="shared" si="0"/>
        <v>1.07911937808709E-2</v>
      </c>
      <c r="H9" s="387">
        <f t="shared" si="3"/>
        <v>47.808981190957006</v>
      </c>
      <c r="I9" s="387">
        <f t="shared" si="1"/>
        <v>10.517975862010541</v>
      </c>
      <c r="J9" s="387">
        <v>18.080861003724809</v>
      </c>
      <c r="K9" s="387">
        <v>0.32703475085306555</v>
      </c>
      <c r="L9" s="530">
        <f t="shared" si="4"/>
        <v>2.8214247351766142E-2</v>
      </c>
    </row>
    <row r="10" spans="1:16" s="87" customFormat="1" ht="15.5" x14ac:dyDescent="0.35">
      <c r="A10" s="146">
        <v>5</v>
      </c>
      <c r="B10" s="147" t="s">
        <v>1069</v>
      </c>
      <c r="C10" s="158">
        <v>4138.7</v>
      </c>
      <c r="D10" s="158"/>
      <c r="E10" s="158"/>
      <c r="F10" s="158">
        <f t="shared" si="2"/>
        <v>4138.7</v>
      </c>
      <c r="G10" s="437">
        <f t="shared" si="0"/>
        <v>1.6421364589329194E-2</v>
      </c>
      <c r="H10" s="387">
        <f t="shared" si="3"/>
        <v>72.752721035626379</v>
      </c>
      <c r="I10" s="387">
        <f t="shared" si="1"/>
        <v>16.005598627837802</v>
      </c>
      <c r="J10" s="387">
        <v>27.514324796712852</v>
      </c>
      <c r="K10" s="387">
        <v>0.49766105457752363</v>
      </c>
      <c r="L10" s="530">
        <f t="shared" si="4"/>
        <v>2.8214247351766149E-2</v>
      </c>
    </row>
    <row r="11" spans="1:16" s="87" customFormat="1" ht="15.5" x14ac:dyDescent="0.35">
      <c r="A11" s="146">
        <v>6</v>
      </c>
      <c r="B11" s="147" t="s">
        <v>1070</v>
      </c>
      <c r="C11" s="158">
        <v>4166.1899999999996</v>
      </c>
      <c r="D11" s="158"/>
      <c r="E11" s="158"/>
      <c r="F11" s="158">
        <f t="shared" si="2"/>
        <v>4166.1899999999996</v>
      </c>
      <c r="G11" s="437">
        <f t="shared" si="0"/>
        <v>1.6530438287002534E-2</v>
      </c>
      <c r="H11" s="387">
        <f t="shared" si="3"/>
        <v>73.235957873587409</v>
      </c>
      <c r="I11" s="387">
        <f t="shared" si="1"/>
        <v>16.11191073218923</v>
      </c>
      <c r="J11" s="387">
        <v>27.697079958638486</v>
      </c>
      <c r="K11" s="387">
        <v>0.50096661003946485</v>
      </c>
      <c r="L11" s="530">
        <f t="shared" si="4"/>
        <v>2.8214247351766145E-2</v>
      </c>
    </row>
    <row r="12" spans="1:16" s="87" customFormat="1" ht="15.5" x14ac:dyDescent="0.35">
      <c r="A12" s="146">
        <v>7</v>
      </c>
      <c r="B12" s="147" t="s">
        <v>1071</v>
      </c>
      <c r="C12" s="158">
        <v>3572.8</v>
      </c>
      <c r="D12" s="158"/>
      <c r="E12" s="158"/>
      <c r="F12" s="158">
        <f t="shared" si="2"/>
        <v>3572.8</v>
      </c>
      <c r="G12" s="437">
        <f t="shared" si="0"/>
        <v>1.4176009714343961E-2</v>
      </c>
      <c r="H12" s="387">
        <f t="shared" si="3"/>
        <v>62.804968158138053</v>
      </c>
      <c r="I12" s="387">
        <f t="shared" si="1"/>
        <v>13.817092994790372</v>
      </c>
      <c r="J12" s="387">
        <v>23.752187796577594</v>
      </c>
      <c r="K12" s="387">
        <v>0.42961398888408836</v>
      </c>
      <c r="L12" s="530">
        <f t="shared" si="4"/>
        <v>2.8214247351766149E-2</v>
      </c>
    </row>
    <row r="13" spans="1:16" s="87" customFormat="1" ht="15.5" x14ac:dyDescent="0.35">
      <c r="A13" s="146">
        <v>8</v>
      </c>
      <c r="B13" s="147" t="s">
        <v>1072</v>
      </c>
      <c r="C13" s="158">
        <v>6443.05</v>
      </c>
      <c r="D13" s="158"/>
      <c r="E13" s="158"/>
      <c r="F13" s="158">
        <f t="shared" si="2"/>
        <v>6443.05</v>
      </c>
      <c r="G13" s="437">
        <f t="shared" si="0"/>
        <v>2.5564470272616394E-2</v>
      </c>
      <c r="H13" s="387">
        <f t="shared" si="3"/>
        <v>113.26006216169149</v>
      </c>
      <c r="I13" s="387">
        <f t="shared" si="1"/>
        <v>24.917213675572128</v>
      </c>
      <c r="J13" s="387">
        <v>42.833781231174221</v>
      </c>
      <c r="K13" s="387">
        <v>0.77474933135905322</v>
      </c>
      <c r="L13" s="530">
        <f t="shared" si="4"/>
        <v>2.8214247351766149E-2</v>
      </c>
    </row>
    <row r="14" spans="1:16" s="87" customFormat="1" ht="15.5" x14ac:dyDescent="0.35">
      <c r="A14" s="146">
        <v>9</v>
      </c>
      <c r="B14" s="147" t="s">
        <v>1073</v>
      </c>
      <c r="C14" s="158">
        <v>6459.7</v>
      </c>
      <c r="D14" s="158"/>
      <c r="E14" s="158"/>
      <c r="F14" s="158">
        <f t="shared" si="2"/>
        <v>6459.7</v>
      </c>
      <c r="G14" s="437">
        <f t="shared" si="0"/>
        <v>2.5630533461640081E-2</v>
      </c>
      <c r="H14" s="387">
        <f t="shared" si="3"/>
        <v>113.55274653244636</v>
      </c>
      <c r="I14" s="387">
        <f t="shared" si="1"/>
        <v>24.9816042371382</v>
      </c>
      <c r="J14" s="387">
        <v>42.944471425647187</v>
      </c>
      <c r="K14" s="387">
        <v>0.77675142297205135</v>
      </c>
      <c r="L14" s="530">
        <f t="shared" si="4"/>
        <v>2.8214247351766149E-2</v>
      </c>
    </row>
    <row r="15" spans="1:16" s="87" customFormat="1" ht="15.5" x14ac:dyDescent="0.35">
      <c r="A15" s="146">
        <v>10</v>
      </c>
      <c r="B15" s="147" t="s">
        <v>1074</v>
      </c>
      <c r="C15" s="158">
        <v>4374.04</v>
      </c>
      <c r="D15" s="158"/>
      <c r="E15" s="158"/>
      <c r="F15" s="158">
        <f t="shared" si="2"/>
        <v>4374.04</v>
      </c>
      <c r="G15" s="437">
        <f t="shared" si="0"/>
        <v>1.7355137016045973E-2</v>
      </c>
      <c r="H15" s="387">
        <f t="shared" si="3"/>
        <v>76.889678381779603</v>
      </c>
      <c r="I15" s="387">
        <f t="shared" si="1"/>
        <v>16.915729243991514</v>
      </c>
      <c r="J15" s="387">
        <v>29.078879173125351</v>
      </c>
      <c r="K15" s="387">
        <v>0.52595968762274903</v>
      </c>
      <c r="L15" s="530">
        <f t="shared" si="4"/>
        <v>2.8214247351766156E-2</v>
      </c>
    </row>
    <row r="16" spans="1:16" s="87" customFormat="1" ht="15.5" x14ac:dyDescent="0.35">
      <c r="A16" s="146">
        <v>11</v>
      </c>
      <c r="B16" s="147" t="s">
        <v>1075</v>
      </c>
      <c r="C16" s="158">
        <v>3413.87</v>
      </c>
      <c r="D16" s="158"/>
      <c r="E16" s="158">
        <v>85.7</v>
      </c>
      <c r="F16" s="158">
        <f t="shared" si="2"/>
        <v>3499.5699999999997</v>
      </c>
      <c r="G16" s="437">
        <f t="shared" si="0"/>
        <v>1.3885450715412754E-2</v>
      </c>
      <c r="H16" s="387">
        <f t="shared" si="3"/>
        <v>61.517684286043199</v>
      </c>
      <c r="I16" s="387">
        <f t="shared" si="1"/>
        <v>13.533890542929504</v>
      </c>
      <c r="J16" s="387">
        <v>23.265350382688379</v>
      </c>
      <c r="K16" s="387">
        <v>0.42080839315917179</v>
      </c>
      <c r="L16" s="530">
        <f t="shared" si="4"/>
        <v>2.8214247351766152E-2</v>
      </c>
    </row>
    <row r="17" spans="1:12" s="87" customFormat="1" ht="15.5" x14ac:dyDescent="0.35">
      <c r="A17" s="146">
        <v>12</v>
      </c>
      <c r="B17" s="147" t="s">
        <v>1076</v>
      </c>
      <c r="C17" s="158">
        <v>3466.61</v>
      </c>
      <c r="D17" s="158">
        <v>97.8</v>
      </c>
      <c r="E17" s="158"/>
      <c r="F17" s="158">
        <f t="shared" si="2"/>
        <v>3564.4100000000003</v>
      </c>
      <c r="G17" s="437">
        <f t="shared" si="0"/>
        <v>1.4142720215490585E-2</v>
      </c>
      <c r="H17" s="387">
        <f t="shared" si="3"/>
        <v>62.657483361103019</v>
      </c>
      <c r="I17" s="387">
        <f t="shared" si="1"/>
        <v>13.784646339442665</v>
      </c>
      <c r="J17" s="387">
        <v>23.696410575458785</v>
      </c>
      <c r="K17" s="387">
        <v>0.42860512710432536</v>
      </c>
      <c r="L17" s="530">
        <f t="shared" si="4"/>
        <v>2.8214247351766149E-2</v>
      </c>
    </row>
    <row r="18" spans="1:12" s="87" customFormat="1" ht="15.5" x14ac:dyDescent="0.35">
      <c r="A18" s="146">
        <v>13</v>
      </c>
      <c r="B18" s="147" t="s">
        <v>1077</v>
      </c>
      <c r="C18" s="158">
        <v>5767.21</v>
      </c>
      <c r="D18" s="158">
        <v>261.60000000000002</v>
      </c>
      <c r="E18" s="158">
        <v>456.05</v>
      </c>
      <c r="F18" s="158">
        <f t="shared" si="2"/>
        <v>6484.8600000000006</v>
      </c>
      <c r="G18" s="437">
        <f t="shared" si="0"/>
        <v>2.5730362280609209E-2</v>
      </c>
      <c r="H18" s="387">
        <f t="shared" si="3"/>
        <v>113.99502513714262</v>
      </c>
      <c r="I18" s="387">
        <f t="shared" si="1"/>
        <v>25.078905530171376</v>
      </c>
      <c r="J18" s="387">
        <v>43.111736608406339</v>
      </c>
      <c r="K18" s="387">
        <v>0.77977680585391551</v>
      </c>
      <c r="L18" s="530">
        <f t="shared" si="4"/>
        <v>2.8214247351766149E-2</v>
      </c>
    </row>
    <row r="19" spans="1:12" s="87" customFormat="1" ht="15.5" x14ac:dyDescent="0.35">
      <c r="A19" s="146">
        <v>14</v>
      </c>
      <c r="B19" s="147" t="s">
        <v>1078</v>
      </c>
      <c r="C19" s="158">
        <v>5966.95</v>
      </c>
      <c r="D19" s="158"/>
      <c r="E19" s="158">
        <v>49.5</v>
      </c>
      <c r="F19" s="158">
        <f t="shared" si="2"/>
        <v>6016.45</v>
      </c>
      <c r="G19" s="437">
        <f t="shared" si="0"/>
        <v>2.3871824240333833E-2</v>
      </c>
      <c r="H19" s="387">
        <f t="shared" si="3"/>
        <v>105.7610139596478</v>
      </c>
      <c r="I19" s="387">
        <f t="shared" si="1"/>
        <v>23.267423071122515</v>
      </c>
      <c r="J19" s="387">
        <v>39.997718951164146</v>
      </c>
      <c r="K19" s="387">
        <v>0.72345249759899055</v>
      </c>
      <c r="L19" s="530">
        <f t="shared" si="4"/>
        <v>2.8214247351766149E-2</v>
      </c>
    </row>
    <row r="20" spans="1:12" s="87" customFormat="1" ht="15.5" x14ac:dyDescent="0.35">
      <c r="A20" s="146">
        <v>15</v>
      </c>
      <c r="B20" s="147" t="s">
        <v>1079</v>
      </c>
      <c r="C20" s="158">
        <v>8566.1200000000008</v>
      </c>
      <c r="D20" s="158"/>
      <c r="E20" s="158"/>
      <c r="F20" s="158">
        <f t="shared" si="2"/>
        <v>8566.1200000000008</v>
      </c>
      <c r="G20" s="437">
        <f t="shared" si="0"/>
        <v>3.3988300586161022E-2</v>
      </c>
      <c r="H20" s="387">
        <f t="shared" si="3"/>
        <v>150.5807472679102</v>
      </c>
      <c r="I20" s="387">
        <f t="shared" si="1"/>
        <v>33.127764398940243</v>
      </c>
      <c r="J20" s="387">
        <v>56.948077398124518</v>
      </c>
      <c r="K20" s="387">
        <v>1.0300394599361193</v>
      </c>
      <c r="L20" s="530">
        <f t="shared" si="4"/>
        <v>2.8214247351766149E-2</v>
      </c>
    </row>
    <row r="21" spans="1:12" s="87" customFormat="1" ht="15.5" x14ac:dyDescent="0.35">
      <c r="A21" s="146">
        <v>16</v>
      </c>
      <c r="B21" s="147" t="s">
        <v>1080</v>
      </c>
      <c r="C21" s="158">
        <v>5774.55</v>
      </c>
      <c r="D21" s="158">
        <v>201.5</v>
      </c>
      <c r="E21" s="158"/>
      <c r="F21" s="158">
        <f t="shared" si="2"/>
        <v>5976.05</v>
      </c>
      <c r="G21" s="437">
        <f t="shared" si="0"/>
        <v>2.3711526772672756E-2</v>
      </c>
      <c r="H21" s="387">
        <f t="shared" si="3"/>
        <v>105.0508368678462</v>
      </c>
      <c r="I21" s="387">
        <f t="shared" si="1"/>
        <v>23.111184110926164</v>
      </c>
      <c r="J21" s="387">
        <v>39.729137338148654</v>
      </c>
      <c r="K21" s="387">
        <v>0.71859456960108492</v>
      </c>
      <c r="L21" s="530">
        <f t="shared" si="4"/>
        <v>2.8214247351766156E-2</v>
      </c>
    </row>
    <row r="22" spans="1:12" s="87" customFormat="1" ht="15.5" x14ac:dyDescent="0.35">
      <c r="A22" s="146">
        <v>17</v>
      </c>
      <c r="B22" s="147" t="s">
        <v>1081</v>
      </c>
      <c r="C22" s="158">
        <v>3226.62</v>
      </c>
      <c r="D22" s="158"/>
      <c r="E22" s="158"/>
      <c r="F22" s="158">
        <f t="shared" si="2"/>
        <v>3226.62</v>
      </c>
      <c r="G22" s="437">
        <f t="shared" si="0"/>
        <v>1.2802450868925355E-2</v>
      </c>
      <c r="H22" s="387">
        <f t="shared" si="3"/>
        <v>56.719594256160825</v>
      </c>
      <c r="I22" s="387">
        <f t="shared" si="1"/>
        <v>12.478310736355381</v>
      </c>
      <c r="J22" s="387">
        <v>21.450762479901812</v>
      </c>
      <c r="K22" s="387">
        <v>0.38798731773767836</v>
      </c>
      <c r="L22" s="530">
        <f t="shared" si="4"/>
        <v>2.8214247351766152E-2</v>
      </c>
    </row>
    <row r="23" spans="1:12" s="87" customFormat="1" ht="15.5" x14ac:dyDescent="0.35">
      <c r="A23" s="146">
        <v>18</v>
      </c>
      <c r="B23" s="147" t="s">
        <v>1082</v>
      </c>
      <c r="C23" s="158">
        <v>3233.9</v>
      </c>
      <c r="D23" s="158"/>
      <c r="E23" s="158"/>
      <c r="F23" s="158">
        <f t="shared" si="2"/>
        <v>3233.9</v>
      </c>
      <c r="G23" s="437">
        <f t="shared" si="0"/>
        <v>1.2831336155177155E-2</v>
      </c>
      <c r="H23" s="387">
        <f t="shared" si="3"/>
        <v>56.84756676181221</v>
      </c>
      <c r="I23" s="387">
        <f t="shared" si="1"/>
        <v>12.506464687598687</v>
      </c>
      <c r="J23" s="387">
        <v>21.499160354722424</v>
      </c>
      <c r="K23" s="387">
        <v>0.38886270674324158</v>
      </c>
      <c r="L23" s="530">
        <f t="shared" si="4"/>
        <v>2.8214247351766149E-2</v>
      </c>
    </row>
    <row r="24" spans="1:12" s="87" customFormat="1" ht="15.5" x14ac:dyDescent="0.35">
      <c r="A24" s="146">
        <v>19</v>
      </c>
      <c r="B24" s="147" t="s">
        <v>1083</v>
      </c>
      <c r="C24" s="158">
        <v>6095.4</v>
      </c>
      <c r="D24" s="158"/>
      <c r="E24" s="158"/>
      <c r="F24" s="158">
        <f t="shared" si="2"/>
        <v>6095.4</v>
      </c>
      <c r="G24" s="437">
        <f t="shared" si="0"/>
        <v>2.4185078821320021E-2</v>
      </c>
      <c r="H24" s="387">
        <f t="shared" si="3"/>
        <v>107.14884765761158</v>
      </c>
      <c r="I24" s="387">
        <f t="shared" si="1"/>
        <v>23.57274648467455</v>
      </c>
      <c r="J24" s="387">
        <v>40.52258326669812</v>
      </c>
      <c r="K24" s="387">
        <v>0.73294589897113516</v>
      </c>
      <c r="L24" s="530">
        <f t="shared" si="4"/>
        <v>2.8214247351766152E-2</v>
      </c>
    </row>
    <row r="25" spans="1:12" s="87" customFormat="1" ht="15.5" x14ac:dyDescent="0.35">
      <c r="A25" s="146">
        <v>20</v>
      </c>
      <c r="B25" s="147" t="s">
        <v>1084</v>
      </c>
      <c r="C25" s="158">
        <v>6384.91</v>
      </c>
      <c r="D25" s="158"/>
      <c r="E25" s="158"/>
      <c r="F25" s="158">
        <f t="shared" si="2"/>
        <v>6384.91</v>
      </c>
      <c r="G25" s="437">
        <f t="shared" si="0"/>
        <v>2.533378475851206E-2</v>
      </c>
      <c r="H25" s="387">
        <f t="shared" si="3"/>
        <v>112.23803998056907</v>
      </c>
      <c r="I25" s="387">
        <f t="shared" si="1"/>
        <v>24.692368795725194</v>
      </c>
      <c r="J25" s="387">
        <v>42.447263038582129</v>
      </c>
      <c r="K25" s="387">
        <v>0.76775824388879987</v>
      </c>
      <c r="L25" s="530">
        <f t="shared" si="4"/>
        <v>2.8214247351766145E-2</v>
      </c>
    </row>
    <row r="26" spans="1:12" s="87" customFormat="1" ht="15.5" x14ac:dyDescent="0.35">
      <c r="A26" s="146">
        <v>21</v>
      </c>
      <c r="B26" s="147" t="s">
        <v>1085</v>
      </c>
      <c r="C26" s="158">
        <v>3929.49</v>
      </c>
      <c r="D26" s="158">
        <v>464.4</v>
      </c>
      <c r="E26" s="158"/>
      <c r="F26" s="158">
        <f t="shared" si="2"/>
        <v>4393.8899999999994</v>
      </c>
      <c r="G26" s="437">
        <f t="shared" si="0"/>
        <v>1.7433897034191327E-2</v>
      </c>
      <c r="H26" s="387">
        <f t="shared" si="3"/>
        <v>77.238614403370235</v>
      </c>
      <c r="I26" s="387">
        <f t="shared" si="1"/>
        <v>16.992495168741453</v>
      </c>
      <c r="J26" s="387">
        <v>29.210843158728256</v>
      </c>
      <c r="K26" s="387">
        <v>0.52834656561181892</v>
      </c>
      <c r="L26" s="530">
        <f t="shared" si="4"/>
        <v>2.8214247351766152E-2</v>
      </c>
    </row>
    <row r="27" spans="1:12" s="87" customFormat="1" ht="15.5" x14ac:dyDescent="0.35">
      <c r="A27" s="146">
        <v>22</v>
      </c>
      <c r="B27" s="147" t="s">
        <v>1086</v>
      </c>
      <c r="C27" s="158">
        <v>7174.09</v>
      </c>
      <c r="D27" s="158"/>
      <c r="E27" s="158"/>
      <c r="F27" s="158">
        <f t="shared" si="2"/>
        <v>7174.09</v>
      </c>
      <c r="G27" s="437">
        <f t="shared" si="0"/>
        <v>2.8465060885461784E-2</v>
      </c>
      <c r="H27" s="387">
        <f t="shared" si="3"/>
        <v>126.11075179512332</v>
      </c>
      <c r="I27" s="387">
        <f t="shared" si="1"/>
        <v>27.744365394927129</v>
      </c>
      <c r="J27" s="387">
        <v>47.69377881480893</v>
      </c>
      <c r="K27" s="387">
        <v>0.86265377897264039</v>
      </c>
      <c r="L27" s="530">
        <f t="shared" si="4"/>
        <v>2.8214247351766149E-2</v>
      </c>
    </row>
    <row r="28" spans="1:12" s="87" customFormat="1" ht="15.5" x14ac:dyDescent="0.35">
      <c r="A28" s="146">
        <v>23</v>
      </c>
      <c r="B28" s="147" t="s">
        <v>1087</v>
      </c>
      <c r="C28" s="158">
        <v>3836.07</v>
      </c>
      <c r="D28" s="158"/>
      <c r="E28" s="158">
        <v>416</v>
      </c>
      <c r="F28" s="158">
        <f t="shared" si="2"/>
        <v>4252.07</v>
      </c>
      <c r="G28" s="437">
        <f t="shared" si="0"/>
        <v>1.687118943855534E-2</v>
      </c>
      <c r="H28" s="387">
        <f t="shared" si="3"/>
        <v>74.745611552892413</v>
      </c>
      <c r="I28" s="387">
        <f t="shared" si="1"/>
        <v>16.444034541636331</v>
      </c>
      <c r="J28" s="387">
        <v>28.268015328088243</v>
      </c>
      <c r="K28" s="387">
        <v>0.51129331440728987</v>
      </c>
      <c r="L28" s="530">
        <f t="shared" si="4"/>
        <v>2.8214247351766149E-2</v>
      </c>
    </row>
    <row r="29" spans="1:12" s="87" customFormat="1" ht="15.5" x14ac:dyDescent="0.35">
      <c r="A29" s="146">
        <v>24</v>
      </c>
      <c r="B29" s="147" t="s">
        <v>1088</v>
      </c>
      <c r="C29" s="158">
        <v>2413.89</v>
      </c>
      <c r="D29" s="158"/>
      <c r="E29" s="158"/>
      <c r="F29" s="158">
        <f t="shared" si="2"/>
        <v>2413.89</v>
      </c>
      <c r="G29" s="437">
        <f t="shared" si="0"/>
        <v>9.577734015158346E-3</v>
      </c>
      <c r="H29" s="387">
        <f t="shared" si="3"/>
        <v>42.432905448737081</v>
      </c>
      <c r="I29" s="387">
        <f t="shared" si="1"/>
        <v>9.3352391987221583</v>
      </c>
      <c r="J29" s="387">
        <v>16.04768489707811</v>
      </c>
      <c r="K29" s="387">
        <v>0.29025999541743508</v>
      </c>
      <c r="L29" s="530">
        <f t="shared" si="4"/>
        <v>2.8214247351766145E-2</v>
      </c>
    </row>
    <row r="30" spans="1:12" s="87" customFormat="1" ht="15.5" x14ac:dyDescent="0.35">
      <c r="A30" s="146">
        <v>25</v>
      </c>
      <c r="B30" s="147" t="s">
        <v>1089</v>
      </c>
      <c r="C30" s="158">
        <v>6323.28</v>
      </c>
      <c r="D30" s="158"/>
      <c r="E30" s="158"/>
      <c r="F30" s="158">
        <f t="shared" si="2"/>
        <v>6323.28</v>
      </c>
      <c r="G30" s="437">
        <f t="shared" si="0"/>
        <v>2.5089251765146908E-2</v>
      </c>
      <c r="H30" s="387">
        <f t="shared" si="3"/>
        <v>111.15466834275391</v>
      </c>
      <c r="I30" s="387">
        <f t="shared" si="1"/>
        <v>24.454027035405861</v>
      </c>
      <c r="J30" s="387">
        <v>42.037543117538945</v>
      </c>
      <c r="K30" s="387">
        <v>0.76034749877714336</v>
      </c>
      <c r="L30" s="530">
        <f t="shared" si="4"/>
        <v>2.8214247351766152E-2</v>
      </c>
    </row>
    <row r="31" spans="1:12" s="87" customFormat="1" ht="15.5" x14ac:dyDescent="0.35">
      <c r="A31" s="146">
        <v>26</v>
      </c>
      <c r="B31" s="147" t="s">
        <v>1090</v>
      </c>
      <c r="C31" s="158">
        <v>4396.59</v>
      </c>
      <c r="D31" s="158"/>
      <c r="E31" s="158"/>
      <c r="F31" s="158">
        <f t="shared" si="2"/>
        <v>4396.59</v>
      </c>
      <c r="G31" s="437">
        <f t="shared" si="0"/>
        <v>1.7444609983762738E-2</v>
      </c>
      <c r="H31" s="387">
        <f t="shared" si="3"/>
        <v>77.286076733762926</v>
      </c>
      <c r="I31" s="387">
        <f t="shared" si="1"/>
        <v>17.002936881427843</v>
      </c>
      <c r="J31" s="387">
        <v>29.228792919994142</v>
      </c>
      <c r="K31" s="387">
        <v>0.52867122911662956</v>
      </c>
      <c r="L31" s="530">
        <f t="shared" si="4"/>
        <v>2.8214247351766149E-2</v>
      </c>
    </row>
    <row r="32" spans="1:12" s="87" customFormat="1" ht="15.5" x14ac:dyDescent="0.35">
      <c r="A32" s="146">
        <v>27</v>
      </c>
      <c r="B32" s="147" t="s">
        <v>1091</v>
      </c>
      <c r="C32" s="158">
        <v>6702.46</v>
      </c>
      <c r="D32" s="158"/>
      <c r="E32" s="158"/>
      <c r="F32" s="158">
        <f t="shared" si="2"/>
        <v>6702.46</v>
      </c>
      <c r="G32" s="437">
        <f t="shared" si="0"/>
        <v>2.6593746660882732E-2</v>
      </c>
      <c r="H32" s="387">
        <f t="shared" si="3"/>
        <v>117.82013739397503</v>
      </c>
      <c r="I32" s="387">
        <f t="shared" si="1"/>
        <v>25.920430226674508</v>
      </c>
      <c r="J32" s="387">
        <v>44.558354405242234</v>
      </c>
      <c r="K32" s="387">
        <v>0.8059422794267932</v>
      </c>
      <c r="L32" s="530">
        <f t="shared" si="4"/>
        <v>2.8214247351766152E-2</v>
      </c>
    </row>
    <row r="33" spans="1:12" s="87" customFormat="1" ht="15.5" x14ac:dyDescent="0.35">
      <c r="A33" s="146">
        <v>28</v>
      </c>
      <c r="B33" s="147" t="s">
        <v>1092</v>
      </c>
      <c r="C33" s="158">
        <v>6185.24</v>
      </c>
      <c r="D33" s="158"/>
      <c r="E33" s="158"/>
      <c r="F33" s="158">
        <f t="shared" si="2"/>
        <v>6185.24</v>
      </c>
      <c r="G33" s="437">
        <f t="shared" si="0"/>
        <v>2.4541542298910892E-2</v>
      </c>
      <c r="H33" s="387">
        <f t="shared" si="3"/>
        <v>108.72811275482584</v>
      </c>
      <c r="I33" s="387">
        <f t="shared" si="1"/>
        <v>23.920184806061688</v>
      </c>
      <c r="J33" s="387">
        <v>41.119844952671173</v>
      </c>
      <c r="K33" s="387">
        <v>0.74374877647934912</v>
      </c>
      <c r="L33" s="530">
        <f t="shared" si="4"/>
        <v>2.8214247351766149E-2</v>
      </c>
    </row>
    <row r="34" spans="1:12" s="87" customFormat="1" ht="15.5" x14ac:dyDescent="0.35">
      <c r="A34" s="146">
        <v>29</v>
      </c>
      <c r="B34" s="147" t="s">
        <v>1093</v>
      </c>
      <c r="C34" s="158">
        <v>6856.85</v>
      </c>
      <c r="D34" s="158"/>
      <c r="E34" s="158"/>
      <c r="F34" s="158">
        <f t="shared" si="2"/>
        <v>6856.85</v>
      </c>
      <c r="G34" s="437">
        <f t="shared" si="0"/>
        <v>2.7206328988412277E-2</v>
      </c>
      <c r="H34" s="387">
        <f t="shared" si="3"/>
        <v>120.5341037603921</v>
      </c>
      <c r="I34" s="387">
        <f t="shared" si="1"/>
        <v>26.517502827286261</v>
      </c>
      <c r="J34" s="387">
        <v>45.58474834666454</v>
      </c>
      <c r="K34" s="387">
        <v>0.82450701961482908</v>
      </c>
      <c r="L34" s="530">
        <f t="shared" si="4"/>
        <v>2.8214247351766145E-2</v>
      </c>
    </row>
    <row r="35" spans="1:12" s="87" customFormat="1" ht="15.5" x14ac:dyDescent="0.35">
      <c r="A35" s="146">
        <v>30</v>
      </c>
      <c r="B35" s="147" t="s">
        <v>1094</v>
      </c>
      <c r="C35" s="158">
        <v>6358.97</v>
      </c>
      <c r="D35" s="158"/>
      <c r="E35" s="158"/>
      <c r="F35" s="158">
        <f t="shared" si="2"/>
        <v>6358.97</v>
      </c>
      <c r="G35" s="437">
        <f t="shared" si="0"/>
        <v>2.5230861087444531E-2</v>
      </c>
      <c r="H35" s="387">
        <f t="shared" si="3"/>
        <v>111.78205003598163</v>
      </c>
      <c r="I35" s="387">
        <f t="shared" si="1"/>
        <v>24.592051007915959</v>
      </c>
      <c r="J35" s="387">
        <v>42.274812369235057</v>
      </c>
      <c r="K35" s="387">
        <v>0.76463906932776859</v>
      </c>
      <c r="L35" s="530">
        <f t="shared" si="4"/>
        <v>2.8214247351766149E-2</v>
      </c>
    </row>
    <row r="36" spans="1:12" s="87" customFormat="1" ht="15.5" x14ac:dyDescent="0.35">
      <c r="A36" s="146">
        <v>31</v>
      </c>
      <c r="B36" s="147" t="s">
        <v>1095</v>
      </c>
      <c r="C36" s="158">
        <v>4302.43</v>
      </c>
      <c r="D36" s="158"/>
      <c r="E36" s="158"/>
      <c r="F36" s="158">
        <f t="shared" si="2"/>
        <v>4302.43</v>
      </c>
      <c r="G36" s="437">
        <f t="shared" si="0"/>
        <v>1.7071005786857617E-2</v>
      </c>
      <c r="H36" s="387">
        <f t="shared" si="3"/>
        <v>75.63087190792038</v>
      </c>
      <c r="I36" s="387">
        <f t="shared" si="1"/>
        <v>16.638791819742483</v>
      </c>
      <c r="J36" s="387">
        <v>28.602811615995677</v>
      </c>
      <c r="K36" s="387">
        <v>0.51734889000071882</v>
      </c>
      <c r="L36" s="530">
        <f t="shared" si="4"/>
        <v>2.8214247351766152E-2</v>
      </c>
    </row>
    <row r="37" spans="1:12" s="87" customFormat="1" ht="15.5" x14ac:dyDescent="0.35">
      <c r="A37" s="146">
        <v>32</v>
      </c>
      <c r="B37" s="147" t="s">
        <v>1096</v>
      </c>
      <c r="C37" s="158">
        <v>4355.7</v>
      </c>
      <c r="D37" s="158"/>
      <c r="E37" s="158"/>
      <c r="F37" s="158">
        <f t="shared" si="2"/>
        <v>4355.7</v>
      </c>
      <c r="G37" s="437">
        <f t="shared" si="0"/>
        <v>1.7282368314142406E-2</v>
      </c>
      <c r="H37" s="387">
        <f t="shared" si="3"/>
        <v>76.567286107927089</v>
      </c>
      <c r="I37" s="387">
        <f t="shared" si="1"/>
        <v>16.844802943743961</v>
      </c>
      <c r="J37" s="387">
        <v>28.956953757711887</v>
      </c>
      <c r="K37" s="387">
        <v>0.523754380704888</v>
      </c>
      <c r="L37" s="530">
        <f>(H37+I37+J37+K37)/F37</f>
        <v>2.8214247351766152E-2</v>
      </c>
    </row>
    <row r="38" spans="1:12" s="87" customFormat="1" ht="15.5" x14ac:dyDescent="0.35">
      <c r="A38" s="146">
        <v>33</v>
      </c>
      <c r="B38" s="147" t="s">
        <v>1097</v>
      </c>
      <c r="C38" s="158">
        <v>105.7</v>
      </c>
      <c r="D38" s="158"/>
      <c r="E38" s="158"/>
      <c r="F38" s="158">
        <f t="shared" si="2"/>
        <v>105.7</v>
      </c>
      <c r="G38" s="437">
        <f t="shared" si="0"/>
        <v>4.193921369251446E-4</v>
      </c>
      <c r="H38" s="387">
        <f t="shared" si="3"/>
        <v>1.8580623416690529</v>
      </c>
      <c r="I38" s="387">
        <f t="shared" si="1"/>
        <v>0.40877371516719163</v>
      </c>
      <c r="J38" s="387">
        <v>0.70269991326081827</v>
      </c>
      <c r="K38" s="387">
        <v>1.2709974984619385E-2</v>
      </c>
      <c r="L38" s="530">
        <f t="shared" si="4"/>
        <v>2.8214247351766149E-2</v>
      </c>
    </row>
    <row r="39" spans="1:12" s="87" customFormat="1" ht="15.5" x14ac:dyDescent="0.35">
      <c r="A39" s="146">
        <v>34</v>
      </c>
      <c r="B39" s="147" t="s">
        <v>1098</v>
      </c>
      <c r="C39" s="158">
        <v>2349.19</v>
      </c>
      <c r="D39" s="158"/>
      <c r="E39" s="158"/>
      <c r="F39" s="158">
        <f t="shared" si="2"/>
        <v>2349.19</v>
      </c>
      <c r="G39" s="437">
        <f t="shared" si="0"/>
        <v>9.3210200013545928E-3</v>
      </c>
      <c r="H39" s="387">
        <f t="shared" si="3"/>
        <v>41.295567383401348</v>
      </c>
      <c r="I39" s="387">
        <f t="shared" si="1"/>
        <v>9.0850248243482969</v>
      </c>
      <c r="J39" s="387">
        <v>15.617555432669649</v>
      </c>
      <c r="K39" s="387">
        <v>0.28248009587623474</v>
      </c>
      <c r="L39" s="530">
        <f t="shared" si="4"/>
        <v>2.8214247351766152E-2</v>
      </c>
    </row>
    <row r="40" spans="1:12" s="87" customFormat="1" ht="15.5" x14ac:dyDescent="0.35">
      <c r="A40" s="146">
        <v>35</v>
      </c>
      <c r="B40" s="147" t="s">
        <v>1099</v>
      </c>
      <c r="C40" s="158">
        <v>3321.01</v>
      </c>
      <c r="D40" s="158"/>
      <c r="E40" s="158"/>
      <c r="F40" s="158">
        <f t="shared" si="2"/>
        <v>3321.01</v>
      </c>
      <c r="G40" s="437">
        <f t="shared" si="0"/>
        <v>1.31769676504236E-2</v>
      </c>
      <c r="H40" s="387">
        <f t="shared" si="3"/>
        <v>58.3788421694072</v>
      </c>
      <c r="I40" s="387">
        <f t="shared" si="1"/>
        <v>12.843345277269584</v>
      </c>
      <c r="J40" s="387">
        <v>22.078272837637751</v>
      </c>
      <c r="K40" s="387">
        <v>0.39933731337436923</v>
      </c>
      <c r="L40" s="530">
        <f t="shared" si="4"/>
        <v>2.8214247351766152E-2</v>
      </c>
    </row>
    <row r="41" spans="1:12" s="87" customFormat="1" ht="15.5" x14ac:dyDescent="0.35">
      <c r="A41" s="146">
        <v>36</v>
      </c>
      <c r="B41" s="147" t="s">
        <v>1100</v>
      </c>
      <c r="C41" s="158">
        <v>3969.9</v>
      </c>
      <c r="D41" s="158"/>
      <c r="E41" s="158"/>
      <c r="F41" s="158">
        <f t="shared" si="2"/>
        <v>3969.9</v>
      </c>
      <c r="G41" s="437">
        <f t="shared" si="0"/>
        <v>1.575160685316113E-2</v>
      </c>
      <c r="H41" s="387">
        <f t="shared" si="3"/>
        <v>69.785446454039473</v>
      </c>
      <c r="I41" s="387">
        <f t="shared" si="1"/>
        <v>15.352798219888685</v>
      </c>
      <c r="J41" s="387">
        <v>26.392132314608538</v>
      </c>
      <c r="K41" s="387">
        <v>0.47736357323973977</v>
      </c>
      <c r="L41" s="530">
        <f t="shared" si="4"/>
        <v>2.8214247351766149E-2</v>
      </c>
    </row>
    <row r="42" spans="1:12" s="87" customFormat="1" ht="15.5" x14ac:dyDescent="0.35">
      <c r="A42" s="146">
        <v>37</v>
      </c>
      <c r="B42" s="147" t="s">
        <v>1101</v>
      </c>
      <c r="C42" s="158">
        <v>6582.1</v>
      </c>
      <c r="D42" s="158"/>
      <c r="E42" s="158"/>
      <c r="F42" s="158">
        <f t="shared" si="2"/>
        <v>6582.1</v>
      </c>
      <c r="G42" s="437">
        <f t="shared" si="0"/>
        <v>2.611618717554394E-2</v>
      </c>
      <c r="H42" s="387">
        <f t="shared" si="3"/>
        <v>115.7043721769146</v>
      </c>
      <c r="I42" s="387">
        <f t="shared" si="1"/>
        <v>25.454961878921214</v>
      </c>
      <c r="J42" s="387">
        <v>43.758193936367384</v>
      </c>
      <c r="K42" s="387">
        <v>0.79146950185679532</v>
      </c>
      <c r="L42" s="530">
        <f t="shared" si="4"/>
        <v>2.8214247351766149E-2</v>
      </c>
    </row>
    <row r="43" spans="1:12" s="87" customFormat="1" ht="15.5" x14ac:dyDescent="0.35">
      <c r="A43" s="146">
        <v>38</v>
      </c>
      <c r="B43" s="147" t="s">
        <v>1102</v>
      </c>
      <c r="C43" s="158">
        <v>8461.27</v>
      </c>
      <c r="D43" s="158">
        <v>287.3</v>
      </c>
      <c r="E43" s="158"/>
      <c r="F43" s="158">
        <f t="shared" si="2"/>
        <v>8748.57</v>
      </c>
      <c r="G43" s="437">
        <f t="shared" si="0"/>
        <v>3.4712218234051205E-2</v>
      </c>
      <c r="H43" s="387">
        <f t="shared" si="3"/>
        <v>153.78797029759343</v>
      </c>
      <c r="I43" s="387">
        <f t="shared" si="1"/>
        <v>33.833353465470559</v>
      </c>
      <c r="J43" s="387">
        <v>58.161015895517473</v>
      </c>
      <c r="K43" s="387">
        <v>1.0519782956593342</v>
      </c>
      <c r="L43" s="530">
        <f t="shared" si="4"/>
        <v>2.8214247351766152E-2</v>
      </c>
    </row>
    <row r="44" spans="1:12" s="87" customFormat="1" ht="15.5" x14ac:dyDescent="0.35">
      <c r="A44" s="146">
        <v>39</v>
      </c>
      <c r="B44" s="147" t="s">
        <v>1103</v>
      </c>
      <c r="C44" s="158">
        <v>3715.24</v>
      </c>
      <c r="D44" s="158"/>
      <c r="E44" s="158">
        <v>109.3</v>
      </c>
      <c r="F44" s="158">
        <f t="shared" si="2"/>
        <v>3824.54</v>
      </c>
      <c r="G44" s="437">
        <f t="shared" si="0"/>
        <v>1.5174853390309296E-2</v>
      </c>
      <c r="H44" s="387">
        <f t="shared" si="3"/>
        <v>67.230215214824597</v>
      </c>
      <c r="I44" s="387">
        <f t="shared" si="1"/>
        <v>14.790647347261411</v>
      </c>
      <c r="J44" s="387">
        <v>25.425770352531028</v>
      </c>
      <c r="K44" s="387">
        <v>0.45988465210668134</v>
      </c>
      <c r="L44" s="530">
        <f t="shared" si="4"/>
        <v>2.8214247351766152E-2</v>
      </c>
    </row>
    <row r="45" spans="1:12" s="87" customFormat="1" ht="15.5" x14ac:dyDescent="0.35">
      <c r="A45" s="146">
        <v>40</v>
      </c>
      <c r="B45" s="147" t="s">
        <v>1104</v>
      </c>
      <c r="C45" s="158">
        <v>355.8</v>
      </c>
      <c r="D45" s="158"/>
      <c r="E45" s="158"/>
      <c r="F45" s="158">
        <f t="shared" si="2"/>
        <v>355.8</v>
      </c>
      <c r="G45" s="437">
        <f t="shared" si="0"/>
        <v>1.411728687965624E-3</v>
      </c>
      <c r="H45" s="387">
        <f t="shared" si="3"/>
        <v>6.2544804273022612</v>
      </c>
      <c r="I45" s="387">
        <f t="shared" si="1"/>
        <v>1.3759856940064974</v>
      </c>
      <c r="J45" s="387">
        <v>2.3653796512601626</v>
      </c>
      <c r="K45" s="387">
        <v>4.2783435189475659E-2</v>
      </c>
      <c r="L45" s="530">
        <f t="shared" si="4"/>
        <v>2.8214247351766152E-2</v>
      </c>
    </row>
    <row r="46" spans="1:12" s="87" customFormat="1" ht="15.5" x14ac:dyDescent="0.35">
      <c r="A46" s="146">
        <v>41</v>
      </c>
      <c r="B46" s="147" t="s">
        <v>1105</v>
      </c>
      <c r="C46" s="158">
        <v>907.4</v>
      </c>
      <c r="D46" s="158"/>
      <c r="E46" s="158"/>
      <c r="F46" s="158">
        <f t="shared" si="2"/>
        <v>907.4</v>
      </c>
      <c r="G46" s="437">
        <f t="shared" si="0"/>
        <v>3.6003446078133983E-3</v>
      </c>
      <c r="H46" s="387">
        <f t="shared" si="3"/>
        <v>15.950858740118244</v>
      </c>
      <c r="I46" s="387">
        <f t="shared" si="1"/>
        <v>3.5091889228260138</v>
      </c>
      <c r="J46" s="387">
        <v>6.0324493972835045</v>
      </c>
      <c r="K46" s="387">
        <v>0.10911098676484038</v>
      </c>
      <c r="L46" s="530">
        <f t="shared" si="4"/>
        <v>2.8214247351766149E-2</v>
      </c>
    </row>
    <row r="47" spans="1:12" s="87" customFormat="1" ht="15.5" x14ac:dyDescent="0.35">
      <c r="A47" s="146">
        <v>42</v>
      </c>
      <c r="B47" s="147" t="s">
        <v>1106</v>
      </c>
      <c r="C47" s="158">
        <v>2273.6</v>
      </c>
      <c r="D47" s="158"/>
      <c r="E47" s="158"/>
      <c r="F47" s="158">
        <f t="shared" si="2"/>
        <v>2273.6</v>
      </c>
      <c r="G47" s="437">
        <f t="shared" si="0"/>
        <v>9.0210970909461556E-3</v>
      </c>
      <c r="H47" s="387">
        <f t="shared" si="3"/>
        <v>39.966797918815118</v>
      </c>
      <c r="I47" s="387">
        <f t="shared" si="1"/>
        <v>8.7926955421393256</v>
      </c>
      <c r="J47" s="387">
        <v>15.115028597822102</v>
      </c>
      <c r="K47" s="387">
        <v>0.27339072019896532</v>
      </c>
      <c r="L47" s="530">
        <f t="shared" si="4"/>
        <v>2.8214247351766149E-2</v>
      </c>
    </row>
    <row r="48" spans="1:12" s="87" customFormat="1" ht="15.5" x14ac:dyDescent="0.35">
      <c r="A48" s="146">
        <v>43</v>
      </c>
      <c r="B48" s="147" t="s">
        <v>1107</v>
      </c>
      <c r="C48" s="158">
        <v>154.1</v>
      </c>
      <c r="D48" s="158"/>
      <c r="E48" s="158"/>
      <c r="F48" s="158">
        <f t="shared" si="2"/>
        <v>154.1</v>
      </c>
      <c r="G48" s="437">
        <f t="shared" si="0"/>
        <v>6.1143167739039525E-4</v>
      </c>
      <c r="H48" s="387">
        <f t="shared" si="3"/>
        <v>2.7088685605600853</v>
      </c>
      <c r="I48" s="387">
        <f t="shared" si="1"/>
        <v>0.59595108332321878</v>
      </c>
      <c r="J48" s="387">
        <v>1.0244660041011551</v>
      </c>
      <c r="K48" s="387">
        <v>1.8529868922704324E-2</v>
      </c>
      <c r="L48" s="530">
        <f t="shared" si="4"/>
        <v>2.8214247351766152E-2</v>
      </c>
    </row>
    <row r="49" spans="1:12" s="87" customFormat="1" ht="15.5" x14ac:dyDescent="0.35">
      <c r="A49" s="146">
        <v>44</v>
      </c>
      <c r="B49" s="147" t="s">
        <v>1108</v>
      </c>
      <c r="C49" s="158">
        <v>93.9</v>
      </c>
      <c r="D49" s="158"/>
      <c r="E49" s="158"/>
      <c r="F49" s="158">
        <f t="shared" si="2"/>
        <v>93.9</v>
      </c>
      <c r="G49" s="437">
        <f t="shared" si="0"/>
        <v>3.7257257953898846E-4</v>
      </c>
      <c r="H49" s="387">
        <f t="shared" si="3"/>
        <v>1.6506343792121483</v>
      </c>
      <c r="I49" s="387">
        <f t="shared" si="1"/>
        <v>0.36313956342667264</v>
      </c>
      <c r="J49" s="387">
        <v>0.62425280846916598</v>
      </c>
      <c r="K49" s="387">
        <v>1.1291075222854876E-2</v>
      </c>
      <c r="L49" s="530">
        <f t="shared" si="4"/>
        <v>2.8214247351766152E-2</v>
      </c>
    </row>
    <row r="50" spans="1:12" s="87" customFormat="1" ht="15.5" x14ac:dyDescent="0.35">
      <c r="A50" s="146">
        <v>45</v>
      </c>
      <c r="B50" s="147" t="s">
        <v>1109</v>
      </c>
      <c r="C50" s="158">
        <v>296.10000000000002</v>
      </c>
      <c r="D50" s="158"/>
      <c r="E50" s="158"/>
      <c r="F50" s="158">
        <f t="shared" si="2"/>
        <v>296.10000000000002</v>
      </c>
      <c r="G50" s="437">
        <f t="shared" si="0"/>
        <v>1.1748534696644781E-3</v>
      </c>
      <c r="H50" s="387">
        <f t="shared" si="3"/>
        <v>5.2050355663974139</v>
      </c>
      <c r="I50" s="387">
        <f t="shared" si="1"/>
        <v>1.1451078246074311</v>
      </c>
      <c r="J50" s="387">
        <v>1.9684904854922265</v>
      </c>
      <c r="K50" s="387">
        <v>3.5604764360887421E-2</v>
      </c>
      <c r="L50" s="530">
        <f t="shared" si="4"/>
        <v>2.8214247351766156E-2</v>
      </c>
    </row>
    <row r="51" spans="1:12" s="87" customFormat="1" ht="15.5" x14ac:dyDescent="0.35">
      <c r="A51" s="146">
        <v>46</v>
      </c>
      <c r="B51" s="147" t="s">
        <v>1042</v>
      </c>
      <c r="C51" s="158">
        <v>4177.21</v>
      </c>
      <c r="D51" s="158">
        <v>6.6</v>
      </c>
      <c r="E51" s="158"/>
      <c r="F51" s="158">
        <f t="shared" si="2"/>
        <v>4183.8100000000004</v>
      </c>
      <c r="G51" s="437">
        <f t="shared" si="0"/>
        <v>1.6600350202353731E-2</v>
      </c>
      <c r="H51" s="387">
        <f t="shared" si="3"/>
        <v>73.545693526001898</v>
      </c>
      <c r="I51" s="387">
        <f t="shared" si="1"/>
        <v>16.180052575720417</v>
      </c>
      <c r="J51" s="387">
        <v>27.814218771047724</v>
      </c>
      <c r="K51" s="387">
        <v>0.50308534002270977</v>
      </c>
      <c r="L51" s="530">
        <f t="shared" si="4"/>
        <v>2.8214247351766149E-2</v>
      </c>
    </row>
    <row r="52" spans="1:12" s="87" customFormat="1" ht="15.5" x14ac:dyDescent="0.35">
      <c r="A52" s="146">
        <v>47</v>
      </c>
      <c r="B52" s="147" t="s">
        <v>1043</v>
      </c>
      <c r="C52" s="158">
        <v>4140.68</v>
      </c>
      <c r="D52" s="158"/>
      <c r="E52" s="158"/>
      <c r="F52" s="158">
        <f t="shared" si="2"/>
        <v>4140.68</v>
      </c>
      <c r="G52" s="437">
        <f t="shared" si="0"/>
        <v>1.642922075234823E-2</v>
      </c>
      <c r="H52" s="387">
        <f t="shared" si="3"/>
        <v>72.787526744581029</v>
      </c>
      <c r="I52" s="387">
        <f t="shared" si="1"/>
        <v>16.013255883807826</v>
      </c>
      <c r="J52" s="387">
        <v>27.527487954974507</v>
      </c>
      <c r="K52" s="387">
        <v>0.49789914114771805</v>
      </c>
      <c r="L52" s="530">
        <f t="shared" si="4"/>
        <v>2.8214247351766152E-2</v>
      </c>
    </row>
    <row r="53" spans="1:12" s="87" customFormat="1" ht="15.5" x14ac:dyDescent="0.35">
      <c r="A53" s="146">
        <v>48</v>
      </c>
      <c r="B53" s="147" t="s">
        <v>2157</v>
      </c>
      <c r="C53" s="158">
        <v>7831.81</v>
      </c>
      <c r="D53" s="158"/>
      <c r="E53" s="158"/>
      <c r="F53" s="158">
        <f t="shared" si="2"/>
        <v>7831.81</v>
      </c>
      <c r="G53" s="437">
        <f t="shared" si="0"/>
        <v>3.1074735401056923E-2</v>
      </c>
      <c r="H53" s="387">
        <f t="shared" si="3"/>
        <v>137.67257547878054</v>
      </c>
      <c r="I53" s="387">
        <f t="shared" si="1"/>
        <v>30.287966605331722</v>
      </c>
      <c r="J53" s="387">
        <v>52.066340659178898</v>
      </c>
      <c r="K53" s="387">
        <v>0.94174180874448399</v>
      </c>
      <c r="L53" s="530">
        <f t="shared" si="4"/>
        <v>2.8214247351766149E-2</v>
      </c>
    </row>
    <row r="54" spans="1:12" s="87" customFormat="1" ht="15.5" x14ac:dyDescent="0.35">
      <c r="A54" s="146">
        <v>49</v>
      </c>
      <c r="B54" s="147" t="s">
        <v>2175</v>
      </c>
      <c r="C54" s="158">
        <v>996.1</v>
      </c>
      <c r="D54" s="158"/>
      <c r="E54" s="158"/>
      <c r="F54" s="158">
        <f t="shared" ref="F54:F64" si="5">C54+D54+E54</f>
        <v>996.1</v>
      </c>
      <c r="G54" s="437">
        <f t="shared" si="0"/>
        <v>3.9522848400296738E-3</v>
      </c>
      <c r="H54" s="387">
        <f t="shared" si="3"/>
        <v>17.510084186722267</v>
      </c>
      <c r="I54" s="387">
        <f t="shared" si="1"/>
        <v>3.8522185210788988</v>
      </c>
      <c r="J54" s="387">
        <v>6.6221322951665194</v>
      </c>
      <c r="K54" s="387">
        <v>0.1197767841265787</v>
      </c>
      <c r="L54" s="530">
        <f t="shared" si="4"/>
        <v>2.8214247351766152E-2</v>
      </c>
    </row>
    <row r="55" spans="1:12" s="87" customFormat="1" ht="15.5" x14ac:dyDescent="0.35">
      <c r="A55" s="146">
        <v>50</v>
      </c>
      <c r="B55" s="147" t="s">
        <v>2177</v>
      </c>
      <c r="C55" s="158">
        <v>533.79999999999995</v>
      </c>
      <c r="D55" s="158"/>
      <c r="E55" s="158"/>
      <c r="F55" s="158">
        <f t="shared" si="5"/>
        <v>533.79999999999995</v>
      </c>
      <c r="G55" s="437">
        <f t="shared" si="0"/>
        <v>2.1179898078584878E-3</v>
      </c>
      <c r="H55" s="387">
        <f t="shared" si="3"/>
        <v>9.3834785050420084</v>
      </c>
      <c r="I55" s="387">
        <f t="shared" si="1"/>
        <v>2.0643652711092417</v>
      </c>
      <c r="J55" s="387">
        <v>3.5487342828630535</v>
      </c>
      <c r="K55" s="387">
        <v>6.4187177358465727E-2</v>
      </c>
      <c r="L55" s="530">
        <f t="shared" si="4"/>
        <v>2.8214247351766152E-2</v>
      </c>
    </row>
    <row r="56" spans="1:12" s="87" customFormat="1" ht="15.5" x14ac:dyDescent="0.35">
      <c r="A56" s="146">
        <v>51</v>
      </c>
      <c r="B56" s="147" t="s">
        <v>2176</v>
      </c>
      <c r="C56" s="158">
        <v>987.3</v>
      </c>
      <c r="D56" s="158"/>
      <c r="E56" s="158"/>
      <c r="F56" s="158">
        <f t="shared" si="5"/>
        <v>987.3</v>
      </c>
      <c r="G56" s="437">
        <f t="shared" si="0"/>
        <v>3.9173685599450826E-3</v>
      </c>
      <c r="H56" s="387">
        <f t="shared" si="3"/>
        <v>17.355392146923894</v>
      </c>
      <c r="I56" s="387">
        <f t="shared" si="1"/>
        <v>3.8181862723232567</v>
      </c>
      <c r="J56" s="387">
        <v>6.5636293695591847</v>
      </c>
      <c r="K56" s="387">
        <v>0.11871862159238143</v>
      </c>
      <c r="L56" s="530">
        <f t="shared" si="4"/>
        <v>2.8214247351766149E-2</v>
      </c>
    </row>
    <row r="57" spans="1:12" s="87" customFormat="1" ht="15.5" x14ac:dyDescent="0.35">
      <c r="A57" s="146">
        <v>52</v>
      </c>
      <c r="B57" s="147" t="s">
        <v>2178</v>
      </c>
      <c r="C57" s="158">
        <v>442.6</v>
      </c>
      <c r="D57" s="158"/>
      <c r="E57" s="158"/>
      <c r="F57" s="158">
        <f t="shared" si="5"/>
        <v>442.6</v>
      </c>
      <c r="G57" s="437">
        <f t="shared" si="0"/>
        <v>1.7561301778909082E-3</v>
      </c>
      <c r="H57" s="387">
        <f t="shared" si="3"/>
        <v>7.7803064562225428</v>
      </c>
      <c r="I57" s="387">
        <f t="shared" si="1"/>
        <v>1.7116674203689595</v>
      </c>
      <c r="J57" s="387">
        <v>2.9424312356597744</v>
      </c>
      <c r="K57" s="387">
        <v>5.3220765640421379E-2</v>
      </c>
      <c r="L57" s="530">
        <f t="shared" si="4"/>
        <v>2.8214247351766149E-2</v>
      </c>
    </row>
    <row r="58" spans="1:12" s="87" customFormat="1" ht="15.5" x14ac:dyDescent="0.35">
      <c r="A58" s="146">
        <v>53</v>
      </c>
      <c r="B58" s="147" t="s">
        <v>2198</v>
      </c>
      <c r="C58" s="158">
        <v>7013.2</v>
      </c>
      <c r="D58" s="158"/>
      <c r="E58" s="158"/>
      <c r="F58" s="158">
        <f t="shared" si="5"/>
        <v>7013.2</v>
      </c>
      <c r="G58" s="437">
        <f t="shared" si="0"/>
        <v>2.7826688123778847E-2</v>
      </c>
      <c r="H58" s="387">
        <f t="shared" si="3"/>
        <v>123.28252426294608</v>
      </c>
      <c r="I58" s="387">
        <f t="shared" si="1"/>
        <v>27.122155337848138</v>
      </c>
      <c r="J58" s="387">
        <v>46.624172485153935</v>
      </c>
      <c r="K58" s="387">
        <v>0.8433074414582088</v>
      </c>
      <c r="L58" s="530">
        <f t="shared" si="4"/>
        <v>2.8214247351766152E-2</v>
      </c>
    </row>
    <row r="59" spans="1:12" s="87" customFormat="1" ht="15.5" x14ac:dyDescent="0.35">
      <c r="A59" s="146">
        <v>54</v>
      </c>
      <c r="B59" s="147" t="s">
        <v>2188</v>
      </c>
      <c r="C59" s="158">
        <v>8402.66</v>
      </c>
      <c r="D59" s="158"/>
      <c r="E59" s="158"/>
      <c r="F59" s="158">
        <f t="shared" si="5"/>
        <v>8402.66</v>
      </c>
      <c r="G59" s="437">
        <f t="shared" si="0"/>
        <v>3.3339730683589738E-2</v>
      </c>
      <c r="H59" s="387">
        <f t="shared" si="3"/>
        <v>147.70734262865545</v>
      </c>
      <c r="I59" s="387">
        <f t="shared" si="1"/>
        <v>32.495615378304201</v>
      </c>
      <c r="J59" s="387">
        <v>55.86138555496828</v>
      </c>
      <c r="K59" s="387">
        <v>1.0103840908634052</v>
      </c>
      <c r="L59" s="530">
        <f t="shared" si="4"/>
        <v>2.8214247351766145E-2</v>
      </c>
    </row>
    <row r="60" spans="1:12" s="87" customFormat="1" ht="15.5" x14ac:dyDescent="0.35">
      <c r="A60" s="146">
        <v>55</v>
      </c>
      <c r="B60" s="147" t="s">
        <v>2184</v>
      </c>
      <c r="C60" s="158">
        <v>2601.63</v>
      </c>
      <c r="D60" s="158"/>
      <c r="E60" s="158"/>
      <c r="F60" s="158">
        <f t="shared" si="5"/>
        <v>2601.63</v>
      </c>
      <c r="G60" s="437">
        <f t="shared" si="0"/>
        <v>1.0322641108690293E-2</v>
      </c>
      <c r="H60" s="387">
        <f t="shared" si="3"/>
        <v>45.733119488708212</v>
      </c>
      <c r="I60" s="387">
        <f t="shared" si="1"/>
        <v>10.061286287515808</v>
      </c>
      <c r="J60" s="387">
        <v>17.29579163043276</v>
      </c>
      <c r="K60" s="387">
        <v>0.31283493111859345</v>
      </c>
      <c r="L60" s="530">
        <f t="shared" si="4"/>
        <v>2.8214247351766149E-2</v>
      </c>
    </row>
    <row r="61" spans="1:12" s="87" customFormat="1" ht="15.5" x14ac:dyDescent="0.35">
      <c r="A61" s="146">
        <v>56</v>
      </c>
      <c r="B61" s="147" t="s">
        <v>2183</v>
      </c>
      <c r="C61" s="158">
        <v>2594.2600000000002</v>
      </c>
      <c r="D61" s="158"/>
      <c r="E61" s="158"/>
      <c r="F61" s="158">
        <f t="shared" si="5"/>
        <v>2594.2600000000002</v>
      </c>
      <c r="G61" s="437">
        <f t="shared" si="0"/>
        <v>1.0293398724119449E-2</v>
      </c>
      <c r="H61" s="387">
        <f t="shared" si="3"/>
        <v>45.603564905377084</v>
      </c>
      <c r="I61" s="387">
        <f t="shared" si="1"/>
        <v>10.032784279182959</v>
      </c>
      <c r="J61" s="387">
        <v>17.246795430236617</v>
      </c>
      <c r="K61" s="387">
        <v>0.31194871999620333</v>
      </c>
      <c r="L61" s="530">
        <f t="shared" si="4"/>
        <v>2.8214247351766156E-2</v>
      </c>
    </row>
    <row r="62" spans="1:12" s="87" customFormat="1" ht="15.5" x14ac:dyDescent="0.35">
      <c r="A62" s="146">
        <v>57</v>
      </c>
      <c r="B62" s="147" t="s">
        <v>2186</v>
      </c>
      <c r="C62" s="158">
        <v>2653.52</v>
      </c>
      <c r="D62" s="158"/>
      <c r="E62" s="158"/>
      <c r="F62" s="158">
        <f t="shared" si="5"/>
        <v>2653.52</v>
      </c>
      <c r="G62" s="437">
        <f t="shared" si="0"/>
        <v>1.0528528128416365E-2</v>
      </c>
      <c r="H62" s="387">
        <f t="shared" si="3"/>
        <v>46.645275164292009</v>
      </c>
      <c r="I62" s="387">
        <f t="shared" si="1"/>
        <v>10.261960536144242</v>
      </c>
      <c r="J62" s="387">
        <v>17.640759449724186</v>
      </c>
      <c r="K62" s="387">
        <v>0.31907448269808164</v>
      </c>
      <c r="L62" s="530">
        <f t="shared" si="4"/>
        <v>2.8214247351766152E-2</v>
      </c>
    </row>
    <row r="63" spans="1:12" s="87" customFormat="1" ht="15.5" x14ac:dyDescent="0.35">
      <c r="A63" s="146">
        <v>58</v>
      </c>
      <c r="B63" s="147" t="s">
        <v>2187</v>
      </c>
      <c r="C63" s="158">
        <v>2150.9</v>
      </c>
      <c r="D63" s="158"/>
      <c r="E63" s="158"/>
      <c r="F63" s="158">
        <f t="shared" si="5"/>
        <v>2150.9</v>
      </c>
      <c r="G63" s="437">
        <f>1/252031.43*F63</f>
        <v>8.5342530493121432E-3</v>
      </c>
      <c r="H63" s="387">
        <f t="shared" si="3"/>
        <v>37.809898682081041</v>
      </c>
      <c r="I63" s="387">
        <f t="shared" si="1"/>
        <v>8.3181777100578298</v>
      </c>
      <c r="J63" s="387">
        <v>14.299311669183483</v>
      </c>
      <c r="K63" s="387">
        <v>0.25863656759146486</v>
      </c>
      <c r="L63" s="530">
        <f t="shared" si="4"/>
        <v>2.8214247351766152E-2</v>
      </c>
    </row>
    <row r="64" spans="1:12" s="87" customFormat="1" ht="15.5" x14ac:dyDescent="0.35">
      <c r="A64" s="146">
        <v>59</v>
      </c>
      <c r="B64" s="147" t="s">
        <v>2194</v>
      </c>
      <c r="C64" s="158">
        <v>3353.7</v>
      </c>
      <c r="D64" s="158"/>
      <c r="E64" s="158"/>
      <c r="F64" s="158">
        <f t="shared" si="5"/>
        <v>3353.7</v>
      </c>
      <c r="G64" s="437">
        <f t="shared" si="0"/>
        <v>1.3306673695419654E-2</v>
      </c>
      <c r="H64" s="387">
        <f t="shared" si="3"/>
        <v>58.95348793997637</v>
      </c>
      <c r="I64" s="387">
        <f t="shared" si="1"/>
        <v>12.969767346794802</v>
      </c>
      <c r="J64" s="387">
        <v>22.295597910149539</v>
      </c>
      <c r="K64" s="387">
        <v>0.40326814669742694</v>
      </c>
      <c r="L64" s="530">
        <f t="shared" si="4"/>
        <v>2.8214247351766149E-2</v>
      </c>
    </row>
    <row r="65" spans="1:13" s="350" customFormat="1" ht="15.5" x14ac:dyDescent="0.35">
      <c r="A65" s="143"/>
      <c r="B65" s="294" t="s">
        <v>1124</v>
      </c>
      <c r="C65" s="403">
        <f>SUM(C6:C64)</f>
        <v>249595.68</v>
      </c>
      <c r="D65" s="403">
        <f t="shared" ref="D65:J65" si="6">SUM(D6:D64)</f>
        <v>1319.2</v>
      </c>
      <c r="E65" s="403">
        <f t="shared" si="6"/>
        <v>1116.55</v>
      </c>
      <c r="F65" s="403">
        <f t="shared" si="6"/>
        <v>252031.43000000002</v>
      </c>
      <c r="G65" s="403">
        <f t="shared" si="6"/>
        <v>1</v>
      </c>
      <c r="H65" s="387">
        <f t="shared" si="3"/>
        <v>4430.37</v>
      </c>
      <c r="I65" s="403">
        <f t="shared" si="6"/>
        <v>974.68140000000005</v>
      </c>
      <c r="J65" s="403">
        <f t="shared" si="6"/>
        <v>1675.5200000000007</v>
      </c>
      <c r="K65" s="403">
        <v>30.305706439336351</v>
      </c>
      <c r="L65" s="530">
        <f t="shared" si="4"/>
        <v>2.8214247351766152E-2</v>
      </c>
    </row>
    <row r="66" spans="1:13" s="87" customFormat="1" ht="18" customHeight="1" x14ac:dyDescent="0.4">
      <c r="A66" s="591" t="s">
        <v>1343</v>
      </c>
      <c r="B66" s="147"/>
      <c r="C66" s="158"/>
      <c r="D66" s="158"/>
      <c r="E66" s="158"/>
      <c r="F66" s="158"/>
      <c r="G66" s="158"/>
      <c r="H66" s="387">
        <f t="shared" si="3"/>
        <v>0</v>
      </c>
      <c r="I66" s="387"/>
      <c r="J66" s="387"/>
      <c r="K66" s="387"/>
      <c r="L66" s="530"/>
      <c r="M66" s="241"/>
    </row>
    <row r="67" spans="1:13" s="87" customFormat="1" ht="15.5" x14ac:dyDescent="0.35">
      <c r="A67" s="25">
        <v>2</v>
      </c>
      <c r="B67" s="147" t="s">
        <v>1110</v>
      </c>
      <c r="C67" s="158">
        <v>7517.84</v>
      </c>
      <c r="D67" s="158"/>
      <c r="E67" s="158">
        <v>47.9</v>
      </c>
      <c r="F67" s="158">
        <f t="shared" si="2"/>
        <v>7565.74</v>
      </c>
      <c r="G67" s="437">
        <f t="shared" ref="G67:G80" si="7">1/81070.9*F67</f>
        <v>9.3322511530031127E-2</v>
      </c>
      <c r="H67" s="387">
        <f t="shared" si="3"/>
        <v>413.45325540730397</v>
      </c>
      <c r="I67" s="387">
        <f t="shared" ref="I67:I120" si="8">H67*0.22</f>
        <v>90.95971618960688</v>
      </c>
      <c r="J67" s="387">
        <v>143.68800090091966</v>
      </c>
      <c r="K67" s="387">
        <v>2.034788348413902</v>
      </c>
      <c r="L67" s="530">
        <f t="shared" si="4"/>
        <v>8.593154943815734E-2</v>
      </c>
      <c r="M67" s="87" t="s">
        <v>951</v>
      </c>
    </row>
    <row r="68" spans="1:13" s="87" customFormat="1" ht="15.5" x14ac:dyDescent="0.35">
      <c r="A68" s="25">
        <v>3</v>
      </c>
      <c r="B68" s="147" t="s">
        <v>1111</v>
      </c>
      <c r="C68" s="158">
        <v>7217.2</v>
      </c>
      <c r="D68" s="158"/>
      <c r="E68" s="158"/>
      <c r="F68" s="158">
        <f t="shared" si="2"/>
        <v>7217.2</v>
      </c>
      <c r="G68" s="437">
        <f t="shared" si="7"/>
        <v>8.9023311693838356E-2</v>
      </c>
      <c r="H68" s="387">
        <f t="shared" si="3"/>
        <v>394.40620942903064</v>
      </c>
      <c r="I68" s="387">
        <f t="shared" si="8"/>
        <v>86.769366074386738</v>
      </c>
      <c r="J68" s="387">
        <v>137.06855378351852</v>
      </c>
      <c r="K68" s="387">
        <v>1.9410493181331652</v>
      </c>
      <c r="L68" s="530">
        <f>(H68+I68+J68+K68)/F68</f>
        <v>8.5931549438157326E-2</v>
      </c>
    </row>
    <row r="69" spans="1:13" s="87" customFormat="1" ht="15.5" x14ac:dyDescent="0.35">
      <c r="A69" s="25">
        <v>4</v>
      </c>
      <c r="B69" s="147" t="s">
        <v>1112</v>
      </c>
      <c r="C69" s="158">
        <v>6362.5</v>
      </c>
      <c r="D69" s="158"/>
      <c r="E69" s="158">
        <v>72.7</v>
      </c>
      <c r="F69" s="158">
        <f t="shared" si="2"/>
        <v>6435.2</v>
      </c>
      <c r="G69" s="437">
        <f t="shared" si="7"/>
        <v>7.9377433826440816E-2</v>
      </c>
      <c r="H69" s="387">
        <f t="shared" si="3"/>
        <v>351.67140150164857</v>
      </c>
      <c r="I69" s="387">
        <f t="shared" si="8"/>
        <v>77.367708330362689</v>
      </c>
      <c r="J69" s="387">
        <v>122.21686489326864</v>
      </c>
      <c r="K69" s="387">
        <v>1.7307322191501613</v>
      </c>
      <c r="L69" s="530">
        <f t="shared" si="4"/>
        <v>8.5931549438157326E-2</v>
      </c>
    </row>
    <row r="70" spans="1:13" s="87" customFormat="1" ht="15.5" x14ac:dyDescent="0.35">
      <c r="A70" s="25">
        <v>5</v>
      </c>
      <c r="B70" s="147" t="s">
        <v>1113</v>
      </c>
      <c r="C70" s="158">
        <v>8881.51</v>
      </c>
      <c r="D70" s="158"/>
      <c r="E70" s="158"/>
      <c r="F70" s="158">
        <f t="shared" si="2"/>
        <v>8881.51</v>
      </c>
      <c r="G70" s="437">
        <f t="shared" si="7"/>
        <v>0.10955237946044759</v>
      </c>
      <c r="H70" s="387">
        <f t="shared" si="3"/>
        <v>485.35757539018317</v>
      </c>
      <c r="I70" s="387">
        <f t="shared" si="8"/>
        <v>106.7786665858403</v>
      </c>
      <c r="J70" s="387">
        <v>168.67701201488913</v>
      </c>
      <c r="K70" s="387">
        <v>2.3886616595761359</v>
      </c>
      <c r="L70" s="530">
        <f t="shared" ref="L70:L131" si="9">(H70+I70+J70+K70)/F70</f>
        <v>8.5931549438157326E-2</v>
      </c>
    </row>
    <row r="71" spans="1:13" s="87" customFormat="1" ht="15.5" x14ac:dyDescent="0.35">
      <c r="A71" s="25">
        <v>6</v>
      </c>
      <c r="B71" s="147" t="s">
        <v>1114</v>
      </c>
      <c r="C71" s="158">
        <v>7938.92</v>
      </c>
      <c r="D71" s="158"/>
      <c r="E71" s="158"/>
      <c r="F71" s="158">
        <f t="shared" si="2"/>
        <v>7938.92</v>
      </c>
      <c r="G71" s="437">
        <f t="shared" si="7"/>
        <v>9.7925642863222195E-2</v>
      </c>
      <c r="H71" s="387">
        <f t="shared" ref="H71:H134" si="10">G71*4430.37</f>
        <v>433.84683037193372</v>
      </c>
      <c r="I71" s="387">
        <f t="shared" si="8"/>
        <v>95.446302681825415</v>
      </c>
      <c r="J71" s="387">
        <v>150.77540916187039</v>
      </c>
      <c r="K71" s="387">
        <v>2.1351542499464817</v>
      </c>
      <c r="L71" s="530">
        <f t="shared" si="9"/>
        <v>8.5931549438157326E-2</v>
      </c>
    </row>
    <row r="72" spans="1:13" s="87" customFormat="1" ht="15.5" x14ac:dyDescent="0.35">
      <c r="A72" s="25">
        <v>7</v>
      </c>
      <c r="B72" s="147" t="s">
        <v>1115</v>
      </c>
      <c r="C72" s="158">
        <v>7102.99</v>
      </c>
      <c r="D72" s="158"/>
      <c r="E72" s="158"/>
      <c r="F72" s="158">
        <f t="shared" si="2"/>
        <v>7102.99</v>
      </c>
      <c r="G72" s="437">
        <f t="shared" si="7"/>
        <v>8.7614544799675342E-2</v>
      </c>
      <c r="H72" s="387">
        <f t="shared" si="10"/>
        <v>388.16485084413762</v>
      </c>
      <c r="I72" s="387">
        <f t="shared" si="8"/>
        <v>85.396267185710272</v>
      </c>
      <c r="J72" s="387">
        <v>134.89948551222</v>
      </c>
      <c r="K72" s="387">
        <v>1.9103328016691641</v>
      </c>
      <c r="L72" s="530">
        <f t="shared" si="9"/>
        <v>8.5931549438157326E-2</v>
      </c>
    </row>
    <row r="73" spans="1:13" s="87" customFormat="1" ht="15.5" x14ac:dyDescent="0.35">
      <c r="A73" s="25">
        <v>8</v>
      </c>
      <c r="B73" s="147" t="s">
        <v>1116</v>
      </c>
      <c r="C73" s="158">
        <v>2474.6</v>
      </c>
      <c r="D73" s="158"/>
      <c r="E73" s="158">
        <v>54.25</v>
      </c>
      <c r="F73" s="158">
        <f t="shared" si="2"/>
        <v>2528.85</v>
      </c>
      <c r="G73" s="437">
        <f t="shared" si="7"/>
        <v>3.1193066809422371E-2</v>
      </c>
      <c r="H73" s="387">
        <f t="shared" si="10"/>
        <v>138.19682740046059</v>
      </c>
      <c r="I73" s="387">
        <f t="shared" si="8"/>
        <v>30.403302028101329</v>
      </c>
      <c r="J73" s="387">
        <v>48.027740984793382</v>
      </c>
      <c r="K73" s="387">
        <v>0.68012838332886083</v>
      </c>
      <c r="L73" s="530">
        <f t="shared" si="9"/>
        <v>8.5931549438157326E-2</v>
      </c>
    </row>
    <row r="74" spans="1:13" s="87" customFormat="1" ht="15.5" x14ac:dyDescent="0.35">
      <c r="A74" s="25">
        <v>9</v>
      </c>
      <c r="B74" s="147" t="s">
        <v>1117</v>
      </c>
      <c r="C74" s="158">
        <v>4250.83</v>
      </c>
      <c r="D74" s="158"/>
      <c r="E74" s="158"/>
      <c r="F74" s="158">
        <f t="shared" si="2"/>
        <v>4250.83</v>
      </c>
      <c r="G74" s="437">
        <f t="shared" si="7"/>
        <v>5.2433487231546713E-2</v>
      </c>
      <c r="H74" s="387">
        <f t="shared" si="10"/>
        <v>232.29974882602761</v>
      </c>
      <c r="I74" s="387">
        <f t="shared" si="8"/>
        <v>51.105944741726077</v>
      </c>
      <c r="J74" s="387">
        <v>80.731463791996077</v>
      </c>
      <c r="K74" s="387">
        <v>1.1432509384525857</v>
      </c>
      <c r="L74" s="530">
        <f t="shared" si="9"/>
        <v>8.593154943815734E-2</v>
      </c>
    </row>
    <row r="75" spans="1:13" s="87" customFormat="1" ht="15.5" x14ac:dyDescent="0.35">
      <c r="A75" s="25">
        <v>10</v>
      </c>
      <c r="B75" s="147" t="s">
        <v>1118</v>
      </c>
      <c r="C75" s="158">
        <v>2862.08</v>
      </c>
      <c r="D75" s="158"/>
      <c r="E75" s="158"/>
      <c r="F75" s="158">
        <f t="shared" si="2"/>
        <v>2862.08</v>
      </c>
      <c r="G75" s="437">
        <f t="shared" si="7"/>
        <v>3.5303419599387695E-2</v>
      </c>
      <c r="H75" s="387">
        <f t="shared" si="10"/>
        <v>156.40721109053925</v>
      </c>
      <c r="I75" s="387">
        <f t="shared" si="8"/>
        <v>34.409586439918634</v>
      </c>
      <c r="J75" s="387">
        <v>54.356421661133503</v>
      </c>
      <c r="K75" s="387">
        <v>0.76974982436991757</v>
      </c>
      <c r="L75" s="530">
        <f t="shared" si="9"/>
        <v>8.5931549438157326E-2</v>
      </c>
    </row>
    <row r="76" spans="1:13" s="87" customFormat="1" ht="15.5" x14ac:dyDescent="0.35">
      <c r="A76" s="25">
        <v>12</v>
      </c>
      <c r="B76" s="147" t="s">
        <v>1119</v>
      </c>
      <c r="C76" s="158">
        <v>2523.4899999999998</v>
      </c>
      <c r="D76" s="158"/>
      <c r="E76" s="158"/>
      <c r="F76" s="158">
        <f t="shared" ref="F76:F130" si="11">C76+D76+E76</f>
        <v>2523.4899999999998</v>
      </c>
      <c r="G76" s="437">
        <f t="shared" si="7"/>
        <v>3.112695184091949E-2</v>
      </c>
      <c r="H76" s="387">
        <f t="shared" si="10"/>
        <v>137.90391362745447</v>
      </c>
      <c r="I76" s="387">
        <f t="shared" si="8"/>
        <v>30.338860998039983</v>
      </c>
      <c r="J76" s="387">
        <v>47.925944242527734</v>
      </c>
      <c r="K76" s="387">
        <v>0.67868682367342736</v>
      </c>
      <c r="L76" s="530">
        <f t="shared" si="9"/>
        <v>8.5931549438157326E-2</v>
      </c>
    </row>
    <row r="77" spans="1:13" s="87" customFormat="1" ht="15.5" x14ac:dyDescent="0.35">
      <c r="A77" s="25">
        <v>13</v>
      </c>
      <c r="B77" s="147" t="s">
        <v>1120</v>
      </c>
      <c r="C77" s="158">
        <v>2727.04</v>
      </c>
      <c r="D77" s="158"/>
      <c r="E77" s="158"/>
      <c r="F77" s="158">
        <f t="shared" si="11"/>
        <v>2727.04</v>
      </c>
      <c r="G77" s="437">
        <f t="shared" si="7"/>
        <v>3.3637717109345031E-2</v>
      </c>
      <c r="H77" s="387">
        <f t="shared" si="10"/>
        <v>149.02753274972895</v>
      </c>
      <c r="I77" s="387">
        <f t="shared" si="8"/>
        <v>32.78605720494037</v>
      </c>
      <c r="J77" s="387">
        <v>51.791751497783949</v>
      </c>
      <c r="K77" s="387">
        <v>0.7334311273792975</v>
      </c>
      <c r="L77" s="530">
        <f t="shared" si="9"/>
        <v>8.593154943815734E-2</v>
      </c>
    </row>
    <row r="78" spans="1:13" s="87" customFormat="1" ht="15.5" x14ac:dyDescent="0.35">
      <c r="A78" s="25">
        <v>14</v>
      </c>
      <c r="B78" s="147" t="s">
        <v>1121</v>
      </c>
      <c r="C78" s="158">
        <v>11004.98</v>
      </c>
      <c r="D78" s="158"/>
      <c r="E78" s="158">
        <v>70.8</v>
      </c>
      <c r="F78" s="158">
        <f t="shared" si="11"/>
        <v>11075.779999999999</v>
      </c>
      <c r="G78" s="437">
        <f t="shared" si="7"/>
        <v>0.13661844138895707</v>
      </c>
      <c r="H78" s="387">
        <f t="shared" si="10"/>
        <v>605.2702441763937</v>
      </c>
      <c r="I78" s="387">
        <f t="shared" si="8"/>
        <v>133.15945371880662</v>
      </c>
      <c r="J78" s="387">
        <v>210.35043321848067</v>
      </c>
      <c r="K78" s="387">
        <v>2.9788055224731123</v>
      </c>
      <c r="L78" s="530">
        <f t="shared" si="9"/>
        <v>8.5931549438157326E-2</v>
      </c>
    </row>
    <row r="79" spans="1:13" s="87" customFormat="1" ht="15.5" x14ac:dyDescent="0.35">
      <c r="A79" s="25">
        <v>16</v>
      </c>
      <c r="B79" s="147" t="s">
        <v>1123</v>
      </c>
      <c r="C79" s="158">
        <v>2997.37</v>
      </c>
      <c r="D79" s="158"/>
      <c r="E79" s="158"/>
      <c r="F79" s="158">
        <f t="shared" si="11"/>
        <v>2997.37</v>
      </c>
      <c r="G79" s="437">
        <f t="shared" si="7"/>
        <v>3.6972205809976205E-2</v>
      </c>
      <c r="H79" s="387">
        <f t="shared" si="10"/>
        <v>163.80055145434429</v>
      </c>
      <c r="I79" s="387">
        <f t="shared" si="8"/>
        <v>36.036121319955747</v>
      </c>
      <c r="J79" s="387">
        <v>56.925839806864836</v>
      </c>
      <c r="K79" s="387">
        <v>0.8061357582847648</v>
      </c>
      <c r="L79" s="530">
        <f t="shared" si="9"/>
        <v>8.5931549438157326E-2</v>
      </c>
    </row>
    <row r="80" spans="1:13" s="87" customFormat="1" ht="15.5" x14ac:dyDescent="0.35">
      <c r="A80" s="25">
        <v>17</v>
      </c>
      <c r="B80" s="147" t="s">
        <v>2182</v>
      </c>
      <c r="C80" s="158">
        <v>6397.6</v>
      </c>
      <c r="D80" s="158"/>
      <c r="E80" s="158"/>
      <c r="F80" s="158">
        <f t="shared" si="11"/>
        <v>6397.6</v>
      </c>
      <c r="G80" s="437">
        <f t="shared" si="7"/>
        <v>7.8913642256345992E-2</v>
      </c>
      <c r="H80" s="387">
        <f t="shared" si="10"/>
        <v>349.61663324324758</v>
      </c>
      <c r="I80" s="387">
        <f t="shared" si="8"/>
        <v>76.915659313514467</v>
      </c>
      <c r="J80" s="387">
        <v>121.5027683430469</v>
      </c>
      <c r="K80" s="387">
        <v>1.7206197857463752</v>
      </c>
      <c r="L80" s="530">
        <f t="shared" si="9"/>
        <v>8.5931549438157326E-2</v>
      </c>
    </row>
    <row r="81" spans="1:13" s="87" customFormat="1" ht="15.5" x14ac:dyDescent="0.35">
      <c r="A81" s="25">
        <v>18</v>
      </c>
      <c r="B81" s="147" t="s">
        <v>2179</v>
      </c>
      <c r="C81" s="158">
        <v>566.29999999999995</v>
      </c>
      <c r="D81" s="158"/>
      <c r="E81" s="158"/>
      <c r="F81" s="158">
        <f t="shared" si="11"/>
        <v>566.29999999999995</v>
      </c>
      <c r="G81" s="437">
        <f>1/81070.9*F81</f>
        <v>6.9852437804440309E-3</v>
      </c>
      <c r="H81" s="387">
        <f t="shared" si="10"/>
        <v>30.947214487565819</v>
      </c>
      <c r="I81" s="387">
        <f t="shared" si="8"/>
        <v>6.8083871872644801</v>
      </c>
      <c r="J81" s="387">
        <v>10.755129691238505</v>
      </c>
      <c r="K81" s="387">
        <v>0.12542771356680085</v>
      </c>
      <c r="L81" s="530">
        <f t="shared" si="9"/>
        <v>8.5884088079879239E-2</v>
      </c>
    </row>
    <row r="82" spans="1:13" s="350" customFormat="1" ht="15.5" x14ac:dyDescent="0.35">
      <c r="A82" s="144"/>
      <c r="B82" s="294" t="s">
        <v>1124</v>
      </c>
      <c r="C82" s="403">
        <f t="shared" ref="C82:K82" si="12">SUM(C67:C81)</f>
        <v>80825.25</v>
      </c>
      <c r="D82" s="403">
        <f t="shared" si="12"/>
        <v>0</v>
      </c>
      <c r="E82" s="403">
        <f t="shared" si="12"/>
        <v>245.64999999999998</v>
      </c>
      <c r="F82" s="403">
        <f t="shared" si="12"/>
        <v>81070.900000000009</v>
      </c>
      <c r="G82" s="403">
        <f t="shared" si="12"/>
        <v>1</v>
      </c>
      <c r="H82" s="387">
        <f t="shared" si="10"/>
        <v>4430.37</v>
      </c>
      <c r="I82" s="403">
        <f t="shared" si="12"/>
        <v>974.68139999999983</v>
      </c>
      <c r="J82" s="403">
        <f t="shared" si="12"/>
        <v>1539.6928195045518</v>
      </c>
      <c r="K82" s="403">
        <f t="shared" si="12"/>
        <v>21.77695447416415</v>
      </c>
      <c r="L82" s="530">
        <f t="shared" si="9"/>
        <v>8.5931217908999588E-2</v>
      </c>
    </row>
    <row r="83" spans="1:13" s="87" customFormat="1" ht="15.5" x14ac:dyDescent="0.35">
      <c r="A83" s="88" t="s">
        <v>481</v>
      </c>
      <c r="B83" s="147"/>
      <c r="C83" s="158"/>
      <c r="D83" s="158"/>
      <c r="E83" s="158"/>
      <c r="F83" s="158"/>
      <c r="G83" s="158"/>
      <c r="H83" s="387">
        <f t="shared" si="10"/>
        <v>0</v>
      </c>
      <c r="I83" s="387">
        <f t="shared" si="8"/>
        <v>0</v>
      </c>
      <c r="J83" s="387">
        <f>H83*0.5</f>
        <v>0</v>
      </c>
      <c r="K83" s="387">
        <v>0</v>
      </c>
      <c r="L83" s="530"/>
    </row>
    <row r="84" spans="1:13" s="87" customFormat="1" ht="15.5" x14ac:dyDescent="0.35">
      <c r="A84" s="25">
        <v>1</v>
      </c>
      <c r="B84" s="269" t="s">
        <v>482</v>
      </c>
      <c r="C84" s="162">
        <v>478.7</v>
      </c>
      <c r="D84" s="390">
        <v>165.3</v>
      </c>
      <c r="E84" s="390">
        <v>45.3</v>
      </c>
      <c r="F84" s="535">
        <f t="shared" si="11"/>
        <v>689.3</v>
      </c>
      <c r="G84" s="398">
        <f t="shared" ref="G84:G147" si="13">1/219780.4*F84</f>
        <v>3.1363124282238089E-3</v>
      </c>
      <c r="H84" s="387">
        <f t="shared" si="10"/>
        <v>13.895024492629917</v>
      </c>
      <c r="I84" s="387">
        <f t="shared" si="8"/>
        <v>3.0569053883785817</v>
      </c>
      <c r="J84" s="387">
        <v>5.7160704093434296</v>
      </c>
      <c r="K84" s="387">
        <v>8.5335060410062891E-2</v>
      </c>
      <c r="L84" s="530">
        <f t="shared" si="9"/>
        <v>3.3009336066679232E-2</v>
      </c>
      <c r="M84" s="87" t="s">
        <v>951</v>
      </c>
    </row>
    <row r="85" spans="1:13" s="87" customFormat="1" ht="15.5" x14ac:dyDescent="0.35">
      <c r="A85" s="25">
        <v>2</v>
      </c>
      <c r="B85" s="269" t="s">
        <v>483</v>
      </c>
      <c r="C85" s="162">
        <v>316.39999999999998</v>
      </c>
      <c r="D85" s="390"/>
      <c r="E85" s="390">
        <v>39.9</v>
      </c>
      <c r="F85" s="535">
        <f t="shared" si="11"/>
        <v>356.29999999999995</v>
      </c>
      <c r="G85" s="398">
        <f t="shared" si="13"/>
        <v>1.6211636706457901E-3</v>
      </c>
      <c r="H85" s="387">
        <f t="shared" si="10"/>
        <v>7.1823548915189885</v>
      </c>
      <c r="I85" s="387">
        <f t="shared" si="8"/>
        <v>1.5801180761341775</v>
      </c>
      <c r="J85" s="387">
        <v>2.9546436774250164</v>
      </c>
      <c r="K85" s="387">
        <v>4.410979547962484E-2</v>
      </c>
      <c r="L85" s="530">
        <f t="shared" si="9"/>
        <v>3.3009336066679225E-2</v>
      </c>
      <c r="M85" s="87" t="s">
        <v>2202</v>
      </c>
    </row>
    <row r="86" spans="1:13" s="87" customFormat="1" ht="15.5" x14ac:dyDescent="0.35">
      <c r="A86" s="25">
        <v>3</v>
      </c>
      <c r="B86" s="269" t="s">
        <v>484</v>
      </c>
      <c r="C86" s="162">
        <v>590.26</v>
      </c>
      <c r="D86" s="390"/>
      <c r="E86" s="390">
        <v>27.8</v>
      </c>
      <c r="F86" s="535">
        <f t="shared" si="11"/>
        <v>618.05999999999995</v>
      </c>
      <c r="G86" s="398">
        <f t="shared" si="13"/>
        <v>2.8121706940200308E-3</v>
      </c>
      <c r="H86" s="387">
        <f t="shared" si="10"/>
        <v>12.458956677665524</v>
      </c>
      <c r="I86" s="387">
        <f t="shared" si="8"/>
        <v>2.7409704690864154</v>
      </c>
      <c r="J86" s="387">
        <v>5.1253075253137972</v>
      </c>
      <c r="K86" s="387">
        <v>7.6515577306025623E-2</v>
      </c>
      <c r="L86" s="530">
        <f t="shared" si="9"/>
        <v>3.3009336066679232E-2</v>
      </c>
    </row>
    <row r="87" spans="1:13" s="87" customFormat="1" ht="15.5" x14ac:dyDescent="0.35">
      <c r="A87" s="25">
        <v>4</v>
      </c>
      <c r="B87" s="269" t="s">
        <v>485</v>
      </c>
      <c r="C87" s="162">
        <v>1277.7</v>
      </c>
      <c r="D87" s="390"/>
      <c r="E87" s="390">
        <v>49.7</v>
      </c>
      <c r="F87" s="535">
        <f t="shared" si="11"/>
        <v>1327.4</v>
      </c>
      <c r="G87" s="398">
        <f t="shared" si="13"/>
        <v>6.0396650474746618E-3</v>
      </c>
      <c r="H87" s="387">
        <f t="shared" si="10"/>
        <v>26.757950836380317</v>
      </c>
      <c r="I87" s="387">
        <f t="shared" si="8"/>
        <v>5.8867491840036701</v>
      </c>
      <c r="J87" s="387">
        <v>11.007561092938445</v>
      </c>
      <c r="K87" s="387">
        <v>0.16433158158757794</v>
      </c>
      <c r="L87" s="530">
        <f t="shared" si="9"/>
        <v>3.3009336066679225E-2</v>
      </c>
    </row>
    <row r="88" spans="1:13" s="87" customFormat="1" ht="15.5" x14ac:dyDescent="0.35">
      <c r="A88" s="25">
        <v>5</v>
      </c>
      <c r="B88" s="269" t="s">
        <v>486</v>
      </c>
      <c r="C88" s="162">
        <v>1422.3</v>
      </c>
      <c r="D88" s="390"/>
      <c r="E88" s="390">
        <v>106</v>
      </c>
      <c r="F88" s="535">
        <f t="shared" si="11"/>
        <v>1528.3</v>
      </c>
      <c r="G88" s="398">
        <f t="shared" si="13"/>
        <v>6.953759297917376E-3</v>
      </c>
      <c r="H88" s="387">
        <f t="shared" si="10"/>
        <v>30.807726580714203</v>
      </c>
      <c r="I88" s="387">
        <f t="shared" si="8"/>
        <v>6.7776998477571242</v>
      </c>
      <c r="J88" s="387">
        <v>12.673538962134868</v>
      </c>
      <c r="K88" s="387">
        <v>0.18920292009966502</v>
      </c>
      <c r="L88" s="530">
        <f t="shared" si="9"/>
        <v>3.3009336066679232E-2</v>
      </c>
    </row>
    <row r="89" spans="1:13" s="87" customFormat="1" ht="15.5" x14ac:dyDescent="0.35">
      <c r="A89" s="25">
        <v>6</v>
      </c>
      <c r="B89" s="269" t="s">
        <v>487</v>
      </c>
      <c r="C89" s="162">
        <v>736.94</v>
      </c>
      <c r="D89" s="390"/>
      <c r="E89" s="390"/>
      <c r="F89" s="535">
        <f t="shared" si="11"/>
        <v>736.94</v>
      </c>
      <c r="G89" s="398">
        <f t="shared" si="13"/>
        <v>3.353074250479115E-3</v>
      </c>
      <c r="H89" s="387">
        <f t="shared" si="10"/>
        <v>14.855359567095157</v>
      </c>
      <c r="I89" s="387">
        <f t="shared" si="8"/>
        <v>3.2681791047609345</v>
      </c>
      <c r="J89" s="387">
        <v>6.1111285760359033</v>
      </c>
      <c r="K89" s="387">
        <v>9.1232873086597638E-2</v>
      </c>
      <c r="L89" s="530">
        <f t="shared" si="9"/>
        <v>3.3009336066679225E-2</v>
      </c>
    </row>
    <row r="90" spans="1:13" s="87" customFormat="1" ht="15.5" x14ac:dyDescent="0.35">
      <c r="A90" s="25">
        <v>7</v>
      </c>
      <c r="B90" s="269" t="s">
        <v>488</v>
      </c>
      <c r="C90" s="162">
        <v>588.29</v>
      </c>
      <c r="D90" s="390"/>
      <c r="E90" s="390"/>
      <c r="F90" s="535">
        <f t="shared" si="11"/>
        <v>588.29</v>
      </c>
      <c r="G90" s="398">
        <f t="shared" si="13"/>
        <v>2.6767173050918098E-3</v>
      </c>
      <c r="H90" s="387">
        <f t="shared" si="10"/>
        <v>11.858848046959601</v>
      </c>
      <c r="I90" s="387">
        <f t="shared" si="8"/>
        <v>2.6089465703311121</v>
      </c>
      <c r="J90" s="387">
        <v>4.878437633994845</v>
      </c>
      <c r="K90" s="387">
        <v>7.2830063381163351E-2</v>
      </c>
      <c r="L90" s="530">
        <f t="shared" si="9"/>
        <v>3.3009336066679225E-2</v>
      </c>
    </row>
    <row r="91" spans="1:13" s="87" customFormat="1" ht="15.5" x14ac:dyDescent="0.35">
      <c r="A91" s="25">
        <v>8</v>
      </c>
      <c r="B91" s="395" t="s">
        <v>489</v>
      </c>
      <c r="C91" s="162">
        <v>264.32</v>
      </c>
      <c r="D91" s="390"/>
      <c r="E91" s="390"/>
      <c r="F91" s="535">
        <f t="shared" si="11"/>
        <v>264.32</v>
      </c>
      <c r="G91" s="398">
        <f t="shared" si="13"/>
        <v>1.2026550138228888E-3</v>
      </c>
      <c r="H91" s="387">
        <f t="shared" si="10"/>
        <v>5.3282066935905119</v>
      </c>
      <c r="I91" s="387">
        <f t="shared" si="8"/>
        <v>1.1722054725899127</v>
      </c>
      <c r="J91" s="387">
        <v>2.1918928341762012</v>
      </c>
      <c r="K91" s="387">
        <v>3.2722708788028181E-2</v>
      </c>
      <c r="L91" s="530">
        <f t="shared" si="9"/>
        <v>3.3009336066679232E-2</v>
      </c>
    </row>
    <row r="92" spans="1:13" s="87" customFormat="1" ht="15.5" x14ac:dyDescent="0.35">
      <c r="A92" s="25">
        <v>9</v>
      </c>
      <c r="B92" s="269" t="s">
        <v>490</v>
      </c>
      <c r="C92" s="162">
        <v>181.4</v>
      </c>
      <c r="D92" s="390"/>
      <c r="E92" s="390">
        <v>21.3</v>
      </c>
      <c r="F92" s="535">
        <f t="shared" si="11"/>
        <v>202.70000000000002</v>
      </c>
      <c r="G92" s="398">
        <f t="shared" si="13"/>
        <v>9.2228424372692037E-4</v>
      </c>
      <c r="H92" s="387">
        <f t="shared" si="10"/>
        <v>4.0860604448804363</v>
      </c>
      <c r="I92" s="387">
        <f t="shared" si="8"/>
        <v>0.89893329787369602</v>
      </c>
      <c r="J92" s="387">
        <v>1.6809045001797671</v>
      </c>
      <c r="K92" s="387">
        <v>2.5094177781981353E-2</v>
      </c>
      <c r="L92" s="530">
        <f t="shared" si="9"/>
        <v>3.3009336066679232E-2</v>
      </c>
    </row>
    <row r="93" spans="1:13" s="87" customFormat="1" ht="15.5" x14ac:dyDescent="0.35">
      <c r="A93" s="25">
        <v>10</v>
      </c>
      <c r="B93" s="269" t="s">
        <v>491</v>
      </c>
      <c r="C93" s="162">
        <v>366.9</v>
      </c>
      <c r="D93" s="390"/>
      <c r="E93" s="390"/>
      <c r="F93" s="535">
        <f t="shared" si="11"/>
        <v>366.9</v>
      </c>
      <c r="G93" s="398">
        <f t="shared" si="13"/>
        <v>1.6693936310972226E-3</v>
      </c>
      <c r="H93" s="387">
        <f t="shared" si="10"/>
        <v>7.3960314614042018</v>
      </c>
      <c r="I93" s="387">
        <f t="shared" si="8"/>
        <v>1.6271269215089244</v>
      </c>
      <c r="J93" s="387">
        <v>3.0425449487713689</v>
      </c>
      <c r="K93" s="387">
        <v>4.5422071180113259E-2</v>
      </c>
      <c r="L93" s="530">
        <f t="shared" si="9"/>
        <v>3.3009336066679225E-2</v>
      </c>
    </row>
    <row r="94" spans="1:13" s="87" customFormat="1" ht="15.5" x14ac:dyDescent="0.35">
      <c r="A94" s="25">
        <v>11</v>
      </c>
      <c r="B94" s="269" t="s">
        <v>492</v>
      </c>
      <c r="C94" s="162">
        <v>580.66999999999996</v>
      </c>
      <c r="D94" s="390"/>
      <c r="E94" s="390"/>
      <c r="F94" s="535">
        <f t="shared" si="11"/>
        <v>580.66999999999996</v>
      </c>
      <c r="G94" s="398">
        <f t="shared" si="13"/>
        <v>2.6420463335220068E-3</v>
      </c>
      <c r="H94" s="387">
        <f t="shared" si="10"/>
        <v>11.705242814645892</v>
      </c>
      <c r="I94" s="387">
        <f t="shared" si="8"/>
        <v>2.5751534192220964</v>
      </c>
      <c r="J94" s="387">
        <v>4.8152482294986942</v>
      </c>
      <c r="K94" s="387">
        <v>7.188671047194431E-2</v>
      </c>
      <c r="L94" s="530">
        <f t="shared" si="9"/>
        <v>3.3009336066679225E-2</v>
      </c>
    </row>
    <row r="95" spans="1:13" s="87" customFormat="1" ht="15.5" x14ac:dyDescent="0.35">
      <c r="A95" s="25">
        <v>12</v>
      </c>
      <c r="B95" s="269" t="s">
        <v>493</v>
      </c>
      <c r="C95" s="162">
        <v>583.6</v>
      </c>
      <c r="D95" s="390">
        <v>29.3</v>
      </c>
      <c r="E95" s="390"/>
      <c r="F95" s="535">
        <f t="shared" si="11"/>
        <v>612.9</v>
      </c>
      <c r="G95" s="398">
        <f t="shared" si="13"/>
        <v>2.7886927132719755E-3</v>
      </c>
      <c r="H95" s="387">
        <f t="shared" si="10"/>
        <v>12.354940536098761</v>
      </c>
      <c r="I95" s="387">
        <f t="shared" si="8"/>
        <v>2.7180869179417275</v>
      </c>
      <c r="J95" s="387">
        <v>5.0825178498282142</v>
      </c>
      <c r="K95" s="387">
        <v>7.587677139899543E-2</v>
      </c>
      <c r="L95" s="530">
        <f t="shared" si="9"/>
        <v>3.3009336066679225E-2</v>
      </c>
    </row>
    <row r="96" spans="1:13" s="87" customFormat="1" ht="15.5" x14ac:dyDescent="0.35">
      <c r="A96" s="25">
        <v>13</v>
      </c>
      <c r="B96" s="269" t="s">
        <v>495</v>
      </c>
      <c r="C96" s="162">
        <v>851.5</v>
      </c>
      <c r="D96" s="390"/>
      <c r="E96" s="390"/>
      <c r="F96" s="535">
        <f t="shared" si="11"/>
        <v>851.5</v>
      </c>
      <c r="G96" s="398">
        <f t="shared" si="13"/>
        <v>3.8743218230561055E-3</v>
      </c>
      <c r="H96" s="387">
        <f t="shared" si="10"/>
        <v>17.164679175213077</v>
      </c>
      <c r="I96" s="387">
        <f t="shared" si="8"/>
        <v>3.776229418546877</v>
      </c>
      <c r="J96" s="387">
        <v>7.0611257123979847</v>
      </c>
      <c r="K96" s="387">
        <v>0.10541535461942339</v>
      </c>
      <c r="L96" s="530">
        <f t="shared" si="9"/>
        <v>3.3009336066679225E-2</v>
      </c>
    </row>
    <row r="97" spans="1:12" s="87" customFormat="1" ht="15.5" x14ac:dyDescent="0.35">
      <c r="A97" s="25">
        <v>14</v>
      </c>
      <c r="B97" s="269" t="s">
        <v>496</v>
      </c>
      <c r="C97" s="162">
        <v>510.4</v>
      </c>
      <c r="D97" s="390"/>
      <c r="E97" s="390">
        <v>35.200000000000003</v>
      </c>
      <c r="F97" s="535">
        <f t="shared" si="11"/>
        <v>545.6</v>
      </c>
      <c r="G97" s="398">
        <f t="shared" si="13"/>
        <v>2.4824779643680696E-3</v>
      </c>
      <c r="H97" s="387">
        <f t="shared" si="10"/>
        <v>10.998295898997364</v>
      </c>
      <c r="I97" s="387">
        <f t="shared" si="8"/>
        <v>2.41962509777942</v>
      </c>
      <c r="J97" s="387">
        <v>4.524427702506566</v>
      </c>
      <c r="K97" s="387">
        <v>6.7545058696837829E-2</v>
      </c>
      <c r="L97" s="530">
        <f t="shared" si="9"/>
        <v>3.3009336066679225E-2</v>
      </c>
    </row>
    <row r="98" spans="1:12" s="87" customFormat="1" ht="15.5" x14ac:dyDescent="0.35">
      <c r="A98" s="25">
        <v>15</v>
      </c>
      <c r="B98" s="269" t="s">
        <v>497</v>
      </c>
      <c r="C98" s="162">
        <v>545.21</v>
      </c>
      <c r="D98" s="390"/>
      <c r="E98" s="390">
        <v>19.600000000000001</v>
      </c>
      <c r="F98" s="535">
        <f t="shared" si="11"/>
        <v>564.81000000000006</v>
      </c>
      <c r="G98" s="398">
        <f t="shared" si="13"/>
        <v>2.5698833926956184E-3</v>
      </c>
      <c r="H98" s="387">
        <f t="shared" si="10"/>
        <v>11.385534286496886</v>
      </c>
      <c r="I98" s="387">
        <f t="shared" si="8"/>
        <v>2.5048175430293149</v>
      </c>
      <c r="J98" s="387">
        <v>4.6837280253899074</v>
      </c>
      <c r="K98" s="387">
        <v>6.9923248904987134E-2</v>
      </c>
      <c r="L98" s="530">
        <f t="shared" si="9"/>
        <v>3.3009336066679225E-2</v>
      </c>
    </row>
    <row r="99" spans="1:12" s="87" customFormat="1" ht="15.5" x14ac:dyDescent="0.35">
      <c r="A99" s="25">
        <v>16</v>
      </c>
      <c r="B99" s="269" t="s">
        <v>498</v>
      </c>
      <c r="C99" s="162">
        <v>536.25</v>
      </c>
      <c r="D99" s="390"/>
      <c r="E99" s="390"/>
      <c r="F99" s="535">
        <f t="shared" si="11"/>
        <v>536.25</v>
      </c>
      <c r="G99" s="398">
        <f t="shared" si="13"/>
        <v>2.439935499252891E-3</v>
      </c>
      <c r="H99" s="387">
        <f t="shared" si="10"/>
        <v>10.809817037825031</v>
      </c>
      <c r="I99" s="387">
        <f t="shared" si="8"/>
        <v>2.3781597483215067</v>
      </c>
      <c r="J99" s="387">
        <v>4.4468921471208684</v>
      </c>
      <c r="K99" s="387">
        <v>6.6387532489331533E-2</v>
      </c>
      <c r="L99" s="530">
        <f t="shared" si="9"/>
        <v>3.3009336066679232E-2</v>
      </c>
    </row>
    <row r="100" spans="1:12" s="87" customFormat="1" ht="15.5" x14ac:dyDescent="0.35">
      <c r="A100" s="25">
        <v>17</v>
      </c>
      <c r="B100" s="269" t="s">
        <v>499</v>
      </c>
      <c r="C100" s="162">
        <v>534.97</v>
      </c>
      <c r="D100" s="390">
        <v>68.2</v>
      </c>
      <c r="E100" s="390"/>
      <c r="F100" s="535">
        <f t="shared" si="11"/>
        <v>603.17000000000007</v>
      </c>
      <c r="G100" s="398">
        <f t="shared" si="13"/>
        <v>2.7444212495745758E-3</v>
      </c>
      <c r="H100" s="387">
        <f t="shared" si="10"/>
        <v>12.158801571477714</v>
      </c>
      <c r="I100" s="387">
        <f t="shared" si="8"/>
        <v>2.6749363457250972</v>
      </c>
      <c r="J100" s="387">
        <v>5.0018311167904788</v>
      </c>
      <c r="K100" s="387">
        <v>7.4672201345622566E-2</v>
      </c>
      <c r="L100" s="530">
        <f t="shared" si="9"/>
        <v>3.3009336066679225E-2</v>
      </c>
    </row>
    <row r="101" spans="1:12" s="87" customFormat="1" ht="15.5" x14ac:dyDescent="0.35">
      <c r="A101" s="25">
        <v>18</v>
      </c>
      <c r="B101" s="269" t="s">
        <v>500</v>
      </c>
      <c r="C101" s="162">
        <v>191.9</v>
      </c>
      <c r="D101" s="390"/>
      <c r="E101" s="390">
        <v>35</v>
      </c>
      <c r="F101" s="535">
        <f t="shared" si="11"/>
        <v>226.9</v>
      </c>
      <c r="G101" s="398">
        <f t="shared" si="13"/>
        <v>1.0323941534367944E-3</v>
      </c>
      <c r="H101" s="387">
        <f t="shared" si="10"/>
        <v>4.5738880855617703</v>
      </c>
      <c r="I101" s="387">
        <f t="shared" si="8"/>
        <v>1.0062553788235895</v>
      </c>
      <c r="J101" s="387">
        <v>1.8815847611780423</v>
      </c>
      <c r="K101" s="387">
        <v>2.8090127966115291E-2</v>
      </c>
      <c r="L101" s="530">
        <f t="shared" si="9"/>
        <v>3.3009336066679232E-2</v>
      </c>
    </row>
    <row r="102" spans="1:12" s="87" customFormat="1" ht="15.5" x14ac:dyDescent="0.35">
      <c r="A102" s="25">
        <v>19</v>
      </c>
      <c r="B102" s="269" t="s">
        <v>501</v>
      </c>
      <c r="C102" s="162">
        <v>368.4</v>
      </c>
      <c r="D102" s="390"/>
      <c r="E102" s="390">
        <v>17.2</v>
      </c>
      <c r="F102" s="535">
        <f t="shared" si="11"/>
        <v>385.59999999999997</v>
      </c>
      <c r="G102" s="398">
        <f t="shared" si="13"/>
        <v>1.7544785613275798E-3</v>
      </c>
      <c r="H102" s="387">
        <f t="shared" si="10"/>
        <v>7.7729891837488694</v>
      </c>
      <c r="I102" s="387">
        <f t="shared" si="8"/>
        <v>1.7100576204247513</v>
      </c>
      <c r="J102" s="387">
        <v>3.1976160595427632</v>
      </c>
      <c r="K102" s="387">
        <v>4.7737123595125851E-2</v>
      </c>
      <c r="L102" s="530">
        <f t="shared" si="9"/>
        <v>3.3009336066679232E-2</v>
      </c>
    </row>
    <row r="103" spans="1:12" s="87" customFormat="1" ht="15.5" x14ac:dyDescent="0.35">
      <c r="A103" s="25">
        <v>20</v>
      </c>
      <c r="B103" s="269" t="s">
        <v>502</v>
      </c>
      <c r="C103" s="162">
        <v>298.58</v>
      </c>
      <c r="D103" s="390">
        <v>41.6</v>
      </c>
      <c r="E103" s="390"/>
      <c r="F103" s="535">
        <f t="shared" si="11"/>
        <v>340.18</v>
      </c>
      <c r="G103" s="398">
        <f t="shared" si="13"/>
        <v>1.547817730789461E-3</v>
      </c>
      <c r="H103" s="387">
        <f t="shared" si="10"/>
        <v>6.8574052399577043</v>
      </c>
      <c r="I103" s="387">
        <f t="shared" si="8"/>
        <v>1.508629152790695</v>
      </c>
      <c r="J103" s="387">
        <v>2.8209674043964146</v>
      </c>
      <c r="K103" s="387">
        <v>4.2114146018127359E-2</v>
      </c>
      <c r="L103" s="530">
        <f t="shared" si="9"/>
        <v>3.3009336066679232E-2</v>
      </c>
    </row>
    <row r="104" spans="1:12" s="87" customFormat="1" ht="15.5" x14ac:dyDescent="0.35">
      <c r="A104" s="25">
        <v>21</v>
      </c>
      <c r="B104" s="269" t="s">
        <v>503</v>
      </c>
      <c r="C104" s="162">
        <v>820.07</v>
      </c>
      <c r="D104" s="390"/>
      <c r="E104" s="390">
        <v>159.9</v>
      </c>
      <c r="F104" s="535">
        <f t="shared" si="11"/>
        <v>979.97</v>
      </c>
      <c r="G104" s="398">
        <f t="shared" si="13"/>
        <v>4.4588598437349291E-3</v>
      </c>
      <c r="H104" s="387">
        <f t="shared" si="10"/>
        <v>19.754398885887916</v>
      </c>
      <c r="I104" s="387">
        <f t="shared" si="8"/>
        <v>4.3459677548953417</v>
      </c>
      <c r="J104" s="387">
        <v>8.1264725359702332</v>
      </c>
      <c r="K104" s="387">
        <v>0.12131988851015425</v>
      </c>
      <c r="L104" s="530">
        <f t="shared" si="9"/>
        <v>3.3009336066679225E-2</v>
      </c>
    </row>
    <row r="105" spans="1:12" s="87" customFormat="1" ht="15.5" x14ac:dyDescent="0.35">
      <c r="A105" s="25">
        <v>22</v>
      </c>
      <c r="B105" s="269" t="s">
        <v>504</v>
      </c>
      <c r="C105" s="162">
        <v>1330.1</v>
      </c>
      <c r="D105" s="390"/>
      <c r="E105" s="390"/>
      <c r="F105" s="535">
        <f t="shared" si="11"/>
        <v>1330.1</v>
      </c>
      <c r="G105" s="398">
        <f t="shared" si="13"/>
        <v>6.0519500374009699E-3</v>
      </c>
      <c r="H105" s="387">
        <f t="shared" si="10"/>
        <v>26.812377887200135</v>
      </c>
      <c r="I105" s="387">
        <f t="shared" si="8"/>
        <v>5.8987231351840297</v>
      </c>
      <c r="J105" s="387">
        <v>11.029951039413458</v>
      </c>
      <c r="K105" s="387">
        <v>0.16466584049241931</v>
      </c>
      <c r="L105" s="530">
        <f t="shared" si="9"/>
        <v>3.3009336066679225E-2</v>
      </c>
    </row>
    <row r="106" spans="1:12" s="87" customFormat="1" ht="15.5" x14ac:dyDescent="0.35">
      <c r="A106" s="25">
        <v>23</v>
      </c>
      <c r="B106" s="269" t="s">
        <v>554</v>
      </c>
      <c r="C106" s="162">
        <v>788.55</v>
      </c>
      <c r="D106" s="390">
        <v>32.1</v>
      </c>
      <c r="E106" s="390"/>
      <c r="F106" s="535">
        <f t="shared" si="11"/>
        <v>820.65</v>
      </c>
      <c r="G106" s="398">
        <f t="shared" si="13"/>
        <v>3.7339544381573609E-3</v>
      </c>
      <c r="H106" s="387">
        <f t="shared" si="10"/>
        <v>16.542799724179226</v>
      </c>
      <c r="I106" s="387">
        <f t="shared" si="8"/>
        <v>3.6394159393194294</v>
      </c>
      <c r="J106" s="387">
        <v>6.8052998424890276</v>
      </c>
      <c r="K106" s="387">
        <v>0.10159613713262455</v>
      </c>
      <c r="L106" s="530">
        <f t="shared" si="9"/>
        <v>3.3009336066679232E-2</v>
      </c>
    </row>
    <row r="107" spans="1:12" s="87" customFormat="1" ht="15.5" x14ac:dyDescent="0.35">
      <c r="A107" s="25">
        <v>24</v>
      </c>
      <c r="B107" s="269" t="s">
        <v>555</v>
      </c>
      <c r="C107" s="162">
        <v>1286.57</v>
      </c>
      <c r="D107" s="390">
        <v>132.1</v>
      </c>
      <c r="E107" s="390">
        <v>45.2</v>
      </c>
      <c r="F107" s="535">
        <f t="shared" si="11"/>
        <v>1463.87</v>
      </c>
      <c r="G107" s="398">
        <f t="shared" si="13"/>
        <v>6.6606030383055091E-3</v>
      </c>
      <c r="H107" s="387">
        <f t="shared" si="10"/>
        <v>29.508935882817578</v>
      </c>
      <c r="I107" s="387">
        <f t="shared" si="8"/>
        <v>6.4919658942198675</v>
      </c>
      <c r="J107" s="387">
        <v>12.139248498658882</v>
      </c>
      <c r="K107" s="387">
        <v>0.18122651223339437</v>
      </c>
      <c r="L107" s="530">
        <f t="shared" si="9"/>
        <v>3.3009336066679232E-2</v>
      </c>
    </row>
    <row r="108" spans="1:12" s="87" customFormat="1" ht="15.5" x14ac:dyDescent="0.35">
      <c r="A108" s="25">
        <v>25</v>
      </c>
      <c r="B108" s="269" t="s">
        <v>556</v>
      </c>
      <c r="C108" s="162">
        <v>498.78</v>
      </c>
      <c r="D108" s="390">
        <v>48.7</v>
      </c>
      <c r="E108" s="390">
        <v>47.7</v>
      </c>
      <c r="F108" s="535">
        <f t="shared" si="11"/>
        <v>595.18000000000006</v>
      </c>
      <c r="G108" s="398">
        <f t="shared" si="13"/>
        <v>2.7080667793852415E-3</v>
      </c>
      <c r="H108" s="387">
        <f t="shared" si="10"/>
        <v>11.997737817384992</v>
      </c>
      <c r="I108" s="387">
        <f t="shared" si="8"/>
        <v>2.6395023198246985</v>
      </c>
      <c r="J108" s="387">
        <v>4.9355734603699748</v>
      </c>
      <c r="K108" s="387">
        <v>7.3683042586480826E-2</v>
      </c>
      <c r="L108" s="530">
        <f t="shared" si="9"/>
        <v>3.3009336066679232E-2</v>
      </c>
    </row>
    <row r="109" spans="1:12" s="87" customFormat="1" ht="15.5" x14ac:dyDescent="0.35">
      <c r="A109" s="25">
        <v>26</v>
      </c>
      <c r="B109" s="269" t="s">
        <v>557</v>
      </c>
      <c r="C109" s="162">
        <v>142</v>
      </c>
      <c r="D109" s="390"/>
      <c r="E109" s="390"/>
      <c r="F109" s="535">
        <f t="shared" si="11"/>
        <v>142</v>
      </c>
      <c r="G109" s="398">
        <f t="shared" si="13"/>
        <v>6.4609947019843446E-4</v>
      </c>
      <c r="H109" s="387">
        <f t="shared" si="10"/>
        <v>2.862459709783038</v>
      </c>
      <c r="I109" s="387">
        <f t="shared" si="8"/>
        <v>0.62974113615226834</v>
      </c>
      <c r="J109" s="387">
        <v>1.1775453331303747</v>
      </c>
      <c r="K109" s="387">
        <v>1.7579542402769373E-2</v>
      </c>
      <c r="L109" s="530">
        <f t="shared" si="9"/>
        <v>3.3009336066679232E-2</v>
      </c>
    </row>
    <row r="110" spans="1:12" s="87" customFormat="1" ht="15.5" x14ac:dyDescent="0.35">
      <c r="A110" s="25">
        <v>27</v>
      </c>
      <c r="B110" s="269" t="s">
        <v>558</v>
      </c>
      <c r="C110" s="162">
        <v>537.64</v>
      </c>
      <c r="D110" s="390">
        <v>39.299999999999997</v>
      </c>
      <c r="E110" s="390"/>
      <c r="F110" s="535">
        <f t="shared" si="11"/>
        <v>576.93999999999994</v>
      </c>
      <c r="G110" s="398">
        <f t="shared" si="13"/>
        <v>2.6250748474386252E-3</v>
      </c>
      <c r="H110" s="387">
        <f t="shared" si="10"/>
        <v>11.630052851846662</v>
      </c>
      <c r="I110" s="387">
        <f t="shared" si="8"/>
        <v>2.5586116274062656</v>
      </c>
      <c r="J110" s="387">
        <v>4.7843169330721</v>
      </c>
      <c r="K110" s="387">
        <v>7.1424937984885653E-2</v>
      </c>
      <c r="L110" s="530">
        <f t="shared" si="9"/>
        <v>3.3009336066679232E-2</v>
      </c>
    </row>
    <row r="111" spans="1:12" s="87" customFormat="1" ht="15.5" x14ac:dyDescent="0.35">
      <c r="A111" s="25">
        <v>28</v>
      </c>
      <c r="B111" s="269" t="s">
        <v>559</v>
      </c>
      <c r="C111" s="162">
        <v>587.76</v>
      </c>
      <c r="D111" s="390"/>
      <c r="E111" s="390"/>
      <c r="F111" s="535">
        <f t="shared" si="11"/>
        <v>587.76</v>
      </c>
      <c r="G111" s="398">
        <f t="shared" si="13"/>
        <v>2.6743058070692383E-3</v>
      </c>
      <c r="H111" s="387">
        <f t="shared" si="10"/>
        <v>11.848164218465341</v>
      </c>
      <c r="I111" s="387">
        <f t="shared" si="8"/>
        <v>2.6065961280623751</v>
      </c>
      <c r="J111" s="387">
        <v>4.8740425704275276</v>
      </c>
      <c r="K111" s="387">
        <v>7.2764449596138911E-2</v>
      </c>
      <c r="L111" s="530">
        <f t="shared" si="9"/>
        <v>3.3009336066679232E-2</v>
      </c>
    </row>
    <row r="112" spans="1:12" s="87" customFormat="1" ht="15.5" x14ac:dyDescent="0.35">
      <c r="A112" s="25">
        <v>29</v>
      </c>
      <c r="B112" s="269" t="s">
        <v>560</v>
      </c>
      <c r="C112" s="162">
        <v>1869.7</v>
      </c>
      <c r="D112" s="390"/>
      <c r="E112" s="390">
        <v>22</v>
      </c>
      <c r="F112" s="535">
        <f t="shared" si="11"/>
        <v>1891.7</v>
      </c>
      <c r="G112" s="398">
        <f t="shared" si="13"/>
        <v>8.6072279420730882E-3</v>
      </c>
      <c r="H112" s="387">
        <f t="shared" si="10"/>
        <v>38.13320445772235</v>
      </c>
      <c r="I112" s="387">
        <f t="shared" si="8"/>
        <v>8.3893049806989168</v>
      </c>
      <c r="J112" s="387">
        <v>15.687059906216405</v>
      </c>
      <c r="K112" s="387">
        <v>0.23419169269942836</v>
      </c>
      <c r="L112" s="530">
        <f t="shared" si="9"/>
        <v>3.3009336066679225E-2</v>
      </c>
    </row>
    <row r="113" spans="1:12" s="87" customFormat="1" ht="15.5" x14ac:dyDescent="0.35">
      <c r="A113" s="25">
        <v>30</v>
      </c>
      <c r="B113" s="269" t="s">
        <v>561</v>
      </c>
      <c r="C113" s="162">
        <v>1857.4</v>
      </c>
      <c r="D113" s="390"/>
      <c r="E113" s="390"/>
      <c r="F113" s="535">
        <f t="shared" si="11"/>
        <v>1857.4</v>
      </c>
      <c r="G113" s="398">
        <f t="shared" si="13"/>
        <v>8.4511630700462841E-3</v>
      </c>
      <c r="H113" s="387">
        <f t="shared" si="10"/>
        <v>37.441779330640955</v>
      </c>
      <c r="I113" s="387">
        <f t="shared" si="8"/>
        <v>8.2371914527410102</v>
      </c>
      <c r="J113" s="387">
        <v>15.402624660256039</v>
      </c>
      <c r="K113" s="387">
        <v>0.22994536661199882</v>
      </c>
      <c r="L113" s="530">
        <f t="shared" si="9"/>
        <v>3.3009336066679225E-2</v>
      </c>
    </row>
    <row r="114" spans="1:12" s="87" customFormat="1" ht="15.5" x14ac:dyDescent="0.35">
      <c r="A114" s="25">
        <v>31</v>
      </c>
      <c r="B114" s="269" t="s">
        <v>562</v>
      </c>
      <c r="C114" s="162">
        <v>2470.1999999999998</v>
      </c>
      <c r="D114" s="390"/>
      <c r="E114" s="390"/>
      <c r="F114" s="535">
        <f t="shared" si="11"/>
        <v>2470.1999999999998</v>
      </c>
      <c r="G114" s="398">
        <f t="shared" si="13"/>
        <v>1.1239400783691358E-2</v>
      </c>
      <c r="H114" s="387">
        <f t="shared" si="10"/>
        <v>49.794704050042682</v>
      </c>
      <c r="I114" s="387">
        <f t="shared" si="8"/>
        <v>10.954834891009391</v>
      </c>
      <c r="J114" s="387">
        <v>20.4843132528074</v>
      </c>
      <c r="K114" s="387">
        <v>0.30580975805155569</v>
      </c>
      <c r="L114" s="530">
        <f t="shared" si="9"/>
        <v>3.3009336066679232E-2</v>
      </c>
    </row>
    <row r="115" spans="1:12" s="87" customFormat="1" ht="15.5" x14ac:dyDescent="0.35">
      <c r="A115" s="25">
        <v>32</v>
      </c>
      <c r="B115" s="269" t="s">
        <v>563</v>
      </c>
      <c r="C115" s="162">
        <v>121.8</v>
      </c>
      <c r="D115" s="390"/>
      <c r="E115" s="390"/>
      <c r="F115" s="535">
        <f t="shared" si="11"/>
        <v>121.8</v>
      </c>
      <c r="G115" s="398">
        <f t="shared" si="13"/>
        <v>5.5418954556457265E-4</v>
      </c>
      <c r="H115" s="387">
        <f t="shared" si="10"/>
        <v>2.4552647369829157</v>
      </c>
      <c r="I115" s="387">
        <f t="shared" si="8"/>
        <v>0.54015824213624142</v>
      </c>
      <c r="J115" s="387">
        <v>1.0100353632061945</v>
      </c>
      <c r="K115" s="387">
        <v>1.5078790596178237E-2</v>
      </c>
      <c r="L115" s="530">
        <f t="shared" si="9"/>
        <v>3.3009336066679225E-2</v>
      </c>
    </row>
    <row r="116" spans="1:12" s="87" customFormat="1" ht="15.5" x14ac:dyDescent="0.35">
      <c r="A116" s="25">
        <v>33</v>
      </c>
      <c r="B116" s="269" t="s">
        <v>564</v>
      </c>
      <c r="C116" s="162">
        <v>1831.3</v>
      </c>
      <c r="D116" s="390"/>
      <c r="E116" s="390"/>
      <c r="F116" s="535">
        <f t="shared" si="11"/>
        <v>1831.3</v>
      </c>
      <c r="G116" s="398">
        <f t="shared" si="13"/>
        <v>8.332408167425304E-3</v>
      </c>
      <c r="H116" s="387">
        <f t="shared" si="10"/>
        <v>36.915651172716046</v>
      </c>
      <c r="I116" s="387">
        <f t="shared" si="8"/>
        <v>8.1214432579975302</v>
      </c>
      <c r="J116" s="387">
        <v>15.186188510997567</v>
      </c>
      <c r="K116" s="387">
        <v>0.22671419719853206</v>
      </c>
      <c r="L116" s="530">
        <f t="shared" si="9"/>
        <v>3.3009336066679232E-2</v>
      </c>
    </row>
    <row r="117" spans="1:12" s="87" customFormat="1" ht="15.5" x14ac:dyDescent="0.35">
      <c r="A117" s="25">
        <v>34</v>
      </c>
      <c r="B117" s="269" t="s">
        <v>565</v>
      </c>
      <c r="C117" s="162">
        <v>1844.3</v>
      </c>
      <c r="D117" s="390"/>
      <c r="E117" s="390"/>
      <c r="F117" s="535">
        <f t="shared" si="11"/>
        <v>1844.3</v>
      </c>
      <c r="G117" s="398">
        <f t="shared" si="13"/>
        <v>8.3915581189223428E-3</v>
      </c>
      <c r="H117" s="387">
        <f t="shared" si="10"/>
        <v>37.177707343329978</v>
      </c>
      <c r="I117" s="387">
        <f t="shared" si="8"/>
        <v>8.1790956155325958</v>
      </c>
      <c r="J117" s="387">
        <v>15.293991956988377</v>
      </c>
      <c r="K117" s="387">
        <v>0.22832359192554616</v>
      </c>
      <c r="L117" s="530">
        <f t="shared" si="9"/>
        <v>3.3009336066679225E-2</v>
      </c>
    </row>
    <row r="118" spans="1:12" s="87" customFormat="1" ht="15.5" x14ac:dyDescent="0.35">
      <c r="A118" s="25">
        <v>35</v>
      </c>
      <c r="B118" s="269" t="s">
        <v>566</v>
      </c>
      <c r="C118" s="162">
        <v>193.76</v>
      </c>
      <c r="D118" s="390"/>
      <c r="E118" s="390"/>
      <c r="F118" s="535">
        <f t="shared" si="11"/>
        <v>193.76</v>
      </c>
      <c r="G118" s="398">
        <f t="shared" si="13"/>
        <v>8.8160727708203285E-4</v>
      </c>
      <c r="H118" s="387">
        <f t="shared" si="10"/>
        <v>3.9058464321659256</v>
      </c>
      <c r="I118" s="387">
        <f t="shared" si="8"/>
        <v>0.8592862150765036</v>
      </c>
      <c r="J118" s="387">
        <v>1.6067688996291645</v>
      </c>
      <c r="K118" s="387">
        <v>2.3987409408173198E-2</v>
      </c>
      <c r="L118" s="530">
        <f t="shared" si="9"/>
        <v>3.3009336066679225E-2</v>
      </c>
    </row>
    <row r="119" spans="1:12" s="87" customFormat="1" ht="15.5" x14ac:dyDescent="0.35">
      <c r="A119" s="25">
        <v>36</v>
      </c>
      <c r="B119" s="269" t="s">
        <v>567</v>
      </c>
      <c r="C119" s="162">
        <v>1841.4</v>
      </c>
      <c r="D119" s="390"/>
      <c r="E119" s="390"/>
      <c r="F119" s="535">
        <f t="shared" si="11"/>
        <v>1841.4</v>
      </c>
      <c r="G119" s="398">
        <f t="shared" si="13"/>
        <v>8.3783631297422341E-3</v>
      </c>
      <c r="H119" s="387">
        <f t="shared" si="10"/>
        <v>37.119248659116103</v>
      </c>
      <c r="I119" s="387">
        <f t="shared" si="8"/>
        <v>8.166234705005543</v>
      </c>
      <c r="J119" s="387">
        <v>15.269943495959659</v>
      </c>
      <c r="K119" s="387">
        <v>0.22796457310182766</v>
      </c>
      <c r="L119" s="530">
        <f t="shared" si="9"/>
        <v>3.3009336066679225E-2</v>
      </c>
    </row>
    <row r="120" spans="1:12" s="87" customFormat="1" ht="15.5" x14ac:dyDescent="0.35">
      <c r="A120" s="25">
        <v>37</v>
      </c>
      <c r="B120" s="269" t="s">
        <v>568</v>
      </c>
      <c r="C120" s="162">
        <v>94.7</v>
      </c>
      <c r="D120" s="390"/>
      <c r="E120" s="390"/>
      <c r="F120" s="535">
        <f t="shared" si="11"/>
        <v>94.7</v>
      </c>
      <c r="G120" s="398">
        <f t="shared" si="13"/>
        <v>4.3088464667458978E-4</v>
      </c>
      <c r="H120" s="387">
        <f t="shared" si="10"/>
        <v>1.9089784120877022</v>
      </c>
      <c r="I120" s="387">
        <f t="shared" si="8"/>
        <v>0.41997525065929447</v>
      </c>
      <c r="J120" s="387">
        <v>0.78530664117920046</v>
      </c>
      <c r="K120" s="387">
        <v>1.1723821588325772E-2</v>
      </c>
      <c r="L120" s="530">
        <f t="shared" si="9"/>
        <v>3.3009336066679225E-2</v>
      </c>
    </row>
    <row r="121" spans="1:12" s="87" customFormat="1" ht="15.5" x14ac:dyDescent="0.35">
      <c r="A121" s="25">
        <v>38</v>
      </c>
      <c r="B121" s="269" t="s">
        <v>569</v>
      </c>
      <c r="C121" s="162">
        <v>1687.6</v>
      </c>
      <c r="D121" s="390">
        <v>124.8</v>
      </c>
      <c r="E121" s="390"/>
      <c r="F121" s="535">
        <f t="shared" si="11"/>
        <v>1812.3999999999999</v>
      </c>
      <c r="G121" s="398">
        <f t="shared" si="13"/>
        <v>8.2464132379411453E-3</v>
      </c>
      <c r="H121" s="387">
        <f t="shared" si="10"/>
        <v>36.534661816977312</v>
      </c>
      <c r="I121" s="387">
        <f t="shared" ref="I121:I176" si="14">H121*0.22</f>
        <v>8.0376255997350086</v>
      </c>
      <c r="J121" s="387">
        <v>15.029458885672467</v>
      </c>
      <c r="K121" s="387">
        <v>0.22437438486464234</v>
      </c>
      <c r="L121" s="530">
        <f t="shared" si="9"/>
        <v>3.3009336066679225E-2</v>
      </c>
    </row>
    <row r="122" spans="1:12" s="87" customFormat="1" ht="15.5" x14ac:dyDescent="0.35">
      <c r="A122" s="25">
        <v>39</v>
      </c>
      <c r="B122" s="269" t="s">
        <v>570</v>
      </c>
      <c r="C122" s="162">
        <v>155.80000000000001</v>
      </c>
      <c r="D122" s="390"/>
      <c r="E122" s="390"/>
      <c r="F122" s="535">
        <f t="shared" si="11"/>
        <v>155.80000000000001</v>
      </c>
      <c r="G122" s="398">
        <f t="shared" si="13"/>
        <v>7.0888941871067679E-4</v>
      </c>
      <c r="H122" s="387">
        <f t="shared" si="10"/>
        <v>3.1406424139732212</v>
      </c>
      <c r="I122" s="387">
        <f t="shared" si="14"/>
        <v>0.69094133107410871</v>
      </c>
      <c r="J122" s="387">
        <v>1.2919828373360027</v>
      </c>
      <c r="K122" s="387">
        <v>1.9287976805292033E-2</v>
      </c>
      <c r="L122" s="530">
        <f t="shared" si="9"/>
        <v>3.3009336066679232E-2</v>
      </c>
    </row>
    <row r="123" spans="1:12" s="87" customFormat="1" ht="15.5" x14ac:dyDescent="0.35">
      <c r="A123" s="25">
        <v>40</v>
      </c>
      <c r="B123" s="269" t="s">
        <v>571</v>
      </c>
      <c r="C123" s="162">
        <v>378.1</v>
      </c>
      <c r="D123" s="390"/>
      <c r="E123" s="390"/>
      <c r="F123" s="535">
        <f t="shared" si="11"/>
        <v>378.1</v>
      </c>
      <c r="G123" s="398">
        <f t="shared" si="13"/>
        <v>1.7203535893100571E-3</v>
      </c>
      <c r="H123" s="387">
        <f t="shared" si="10"/>
        <v>7.6218029314715974</v>
      </c>
      <c r="I123" s="387">
        <f t="shared" si="14"/>
        <v>1.6767966449237515</v>
      </c>
      <c r="J123" s="387">
        <v>3.1354217637788353</v>
      </c>
      <c r="K123" s="387">
        <v>4.6808626637233106E-2</v>
      </c>
      <c r="L123" s="530">
        <f t="shared" si="9"/>
        <v>3.3009336066679225E-2</v>
      </c>
    </row>
    <row r="124" spans="1:12" s="87" customFormat="1" ht="15.5" x14ac:dyDescent="0.35">
      <c r="A124" s="25">
        <v>41</v>
      </c>
      <c r="B124" s="269" t="s">
        <v>572</v>
      </c>
      <c r="C124" s="162">
        <v>2458.6999999999998</v>
      </c>
      <c r="D124" s="390"/>
      <c r="E124" s="390">
        <v>90.3</v>
      </c>
      <c r="F124" s="535">
        <f t="shared" si="11"/>
        <v>2549</v>
      </c>
      <c r="G124" s="398">
        <f t="shared" si="13"/>
        <v>1.1597940489688799E-2</v>
      </c>
      <c r="H124" s="387">
        <f t="shared" si="10"/>
        <v>51.383167607302568</v>
      </c>
      <c r="I124" s="387">
        <f t="shared" si="14"/>
        <v>11.304296873606566</v>
      </c>
      <c r="J124" s="387">
        <v>21.137767986967074</v>
      </c>
      <c r="K124" s="387">
        <v>0.31556516608914881</v>
      </c>
      <c r="L124" s="530">
        <f t="shared" si="9"/>
        <v>3.3009336066679225E-2</v>
      </c>
    </row>
    <row r="125" spans="1:12" s="87" customFormat="1" ht="15.5" x14ac:dyDescent="0.35">
      <c r="A125" s="25">
        <v>42</v>
      </c>
      <c r="B125" s="269" t="s">
        <v>573</v>
      </c>
      <c r="C125" s="162">
        <v>2593.29</v>
      </c>
      <c r="D125" s="390"/>
      <c r="E125" s="390"/>
      <c r="F125" s="535">
        <f t="shared" si="11"/>
        <v>2593.29</v>
      </c>
      <c r="G125" s="398">
        <f t="shared" si="13"/>
        <v>1.1799459824442944E-2</v>
      </c>
      <c r="H125" s="387">
        <f t="shared" si="10"/>
        <v>52.275972822417287</v>
      </c>
      <c r="I125" s="387">
        <f t="shared" si="14"/>
        <v>11.500714020931804</v>
      </c>
      <c r="J125" s="387">
        <v>21.505046034884991</v>
      </c>
      <c r="K125" s="387">
        <v>0.32104825012449145</v>
      </c>
      <c r="L125" s="530">
        <f t="shared" si="9"/>
        <v>3.3009336066679225E-2</v>
      </c>
    </row>
    <row r="126" spans="1:12" s="87" customFormat="1" ht="15.5" x14ac:dyDescent="0.35">
      <c r="A126" s="25">
        <v>43</v>
      </c>
      <c r="B126" s="395" t="s">
        <v>574</v>
      </c>
      <c r="C126" s="162">
        <v>330.82</v>
      </c>
      <c r="D126" s="390">
        <v>55</v>
      </c>
      <c r="E126" s="390"/>
      <c r="F126" s="535">
        <f t="shared" si="11"/>
        <v>385.82</v>
      </c>
      <c r="G126" s="398">
        <f t="shared" si="13"/>
        <v>1.7554795605067605E-3</v>
      </c>
      <c r="H126" s="387">
        <f t="shared" si="10"/>
        <v>7.777423980482336</v>
      </c>
      <c r="I126" s="387">
        <f t="shared" si="14"/>
        <v>1.711033275706114</v>
      </c>
      <c r="J126" s="387">
        <v>3.1994404255518387</v>
      </c>
      <c r="K126" s="387">
        <v>4.7764359505890704E-2</v>
      </c>
      <c r="L126" s="530">
        <f t="shared" si="9"/>
        <v>3.3009336066679225E-2</v>
      </c>
    </row>
    <row r="127" spans="1:12" s="87" customFormat="1" ht="15.5" x14ac:dyDescent="0.35">
      <c r="A127" s="25">
        <v>44</v>
      </c>
      <c r="B127" s="269" t="s">
        <v>575</v>
      </c>
      <c r="C127" s="162">
        <v>1699.75</v>
      </c>
      <c r="D127" s="390"/>
      <c r="E127" s="390"/>
      <c r="F127" s="535">
        <f t="shared" si="11"/>
        <v>1699.75</v>
      </c>
      <c r="G127" s="398">
        <f t="shared" si="13"/>
        <v>7.7338561582379513E-3</v>
      </c>
      <c r="H127" s="387">
        <f t="shared" si="10"/>
        <v>34.263844307772672</v>
      </c>
      <c r="I127" s="387">
        <f t="shared" si="14"/>
        <v>7.5380457477099876</v>
      </c>
      <c r="J127" s="387">
        <v>14.095300563298268</v>
      </c>
      <c r="K127" s="387">
        <v>0.21042836055709327</v>
      </c>
      <c r="L127" s="530">
        <f t="shared" si="9"/>
        <v>3.3009336066679232E-2</v>
      </c>
    </row>
    <row r="128" spans="1:12" s="87" customFormat="1" ht="15.5" x14ac:dyDescent="0.35">
      <c r="A128" s="25">
        <v>45</v>
      </c>
      <c r="B128" s="269" t="s">
        <v>576</v>
      </c>
      <c r="C128" s="162">
        <v>211.46</v>
      </c>
      <c r="D128" s="390"/>
      <c r="E128" s="390">
        <v>12.6</v>
      </c>
      <c r="F128" s="535">
        <f t="shared" si="11"/>
        <v>224.06</v>
      </c>
      <c r="G128" s="398">
        <f t="shared" si="13"/>
        <v>1.0194721640328255E-3</v>
      </c>
      <c r="H128" s="387">
        <f t="shared" si="10"/>
        <v>4.5166388913661093</v>
      </c>
      <c r="I128" s="387">
        <f t="shared" si="14"/>
        <v>0.99366055610054405</v>
      </c>
      <c r="J128" s="387">
        <v>1.8580338545154347</v>
      </c>
      <c r="K128" s="387">
        <v>2.7738537118059906E-2</v>
      </c>
      <c r="L128" s="530">
        <f t="shared" si="9"/>
        <v>3.3009336066679232E-2</v>
      </c>
    </row>
    <row r="129" spans="1:12" s="87" customFormat="1" ht="15.5" x14ac:dyDescent="0.35">
      <c r="A129" s="25">
        <v>46</v>
      </c>
      <c r="B129" s="269" t="s">
        <v>577</v>
      </c>
      <c r="C129" s="162">
        <v>138.9</v>
      </c>
      <c r="D129" s="390"/>
      <c r="E129" s="390"/>
      <c r="F129" s="535">
        <f t="shared" si="11"/>
        <v>138.9</v>
      </c>
      <c r="G129" s="398">
        <f t="shared" si="13"/>
        <v>6.3199448176452506E-4</v>
      </c>
      <c r="H129" s="387">
        <f t="shared" si="10"/>
        <v>2.799969392175099</v>
      </c>
      <c r="I129" s="387">
        <f t="shared" si="14"/>
        <v>0.6159932662785218</v>
      </c>
      <c r="J129" s="387">
        <v>1.1518383575479509</v>
      </c>
      <c r="K129" s="387">
        <v>1.719576366017371E-2</v>
      </c>
      <c r="L129" s="530">
        <f t="shared" si="9"/>
        <v>3.3009336066679232E-2</v>
      </c>
    </row>
    <row r="130" spans="1:12" s="87" customFormat="1" ht="15.5" x14ac:dyDescent="0.35">
      <c r="A130" s="25">
        <v>47</v>
      </c>
      <c r="B130" s="269" t="s">
        <v>578</v>
      </c>
      <c r="C130" s="162">
        <v>8219.0300000000007</v>
      </c>
      <c r="D130" s="390">
        <v>69.3</v>
      </c>
      <c r="E130" s="390">
        <v>122.5</v>
      </c>
      <c r="F130" s="535">
        <f t="shared" si="11"/>
        <v>8410.83</v>
      </c>
      <c r="G130" s="398">
        <f t="shared" si="13"/>
        <v>3.8269245119219003E-2</v>
      </c>
      <c r="H130" s="387">
        <f t="shared" si="10"/>
        <v>169.5469154988343</v>
      </c>
      <c r="I130" s="387">
        <f t="shared" si="14"/>
        <v>37.300321409743546</v>
      </c>
      <c r="J130" s="387">
        <v>69.747419818682729</v>
      </c>
      <c r="K130" s="387">
        <v>1.0412573424470755</v>
      </c>
      <c r="L130" s="530">
        <f t="shared" si="9"/>
        <v>3.3009336066679225E-2</v>
      </c>
    </row>
    <row r="131" spans="1:12" s="87" customFormat="1" ht="15.5" x14ac:dyDescent="0.35">
      <c r="A131" s="25">
        <v>48</v>
      </c>
      <c r="B131" s="269" t="s">
        <v>2150</v>
      </c>
      <c r="C131" s="162">
        <v>953.56</v>
      </c>
      <c r="D131" s="390"/>
      <c r="E131" s="390"/>
      <c r="F131" s="535">
        <f t="shared" ref="F131:F183" si="15">C131+D131+E131</f>
        <v>953.56</v>
      </c>
      <c r="G131" s="398">
        <f t="shared" si="13"/>
        <v>4.3386944422705576E-3</v>
      </c>
      <c r="H131" s="387">
        <f t="shared" si="10"/>
        <v>19.222021696202209</v>
      </c>
      <c r="I131" s="387">
        <f t="shared" si="14"/>
        <v>4.2288447731644858</v>
      </c>
      <c r="J131" s="387">
        <v>7.9074656891535202</v>
      </c>
      <c r="K131" s="387">
        <v>0.11805034122242791</v>
      </c>
      <c r="L131" s="530">
        <f t="shared" si="9"/>
        <v>3.3009336066679225E-2</v>
      </c>
    </row>
    <row r="132" spans="1:12" s="87" customFormat="1" ht="15.5" x14ac:dyDescent="0.35">
      <c r="A132" s="25">
        <v>49</v>
      </c>
      <c r="B132" s="269" t="s">
        <v>2151</v>
      </c>
      <c r="C132" s="162">
        <v>1663</v>
      </c>
      <c r="D132" s="390"/>
      <c r="E132" s="390">
        <v>57.1</v>
      </c>
      <c r="F132" s="535">
        <f t="shared" si="15"/>
        <v>1720.1</v>
      </c>
      <c r="G132" s="398">
        <f t="shared" si="13"/>
        <v>7.8264485823121635E-3</v>
      </c>
      <c r="H132" s="387">
        <f t="shared" si="10"/>
        <v>34.674063005618336</v>
      </c>
      <c r="I132" s="387">
        <f t="shared" si="14"/>
        <v>7.6282938612360338</v>
      </c>
      <c r="J132" s="387">
        <v>14.264054419137727</v>
      </c>
      <c r="K132" s="387">
        <v>0.21294768230284225</v>
      </c>
      <c r="L132" s="530">
        <f t="shared" ref="L132:L191" si="16">(H132+I132+J132+K132)/F132</f>
        <v>3.3009336066679225E-2</v>
      </c>
    </row>
    <row r="133" spans="1:12" s="87" customFormat="1" ht="15.5" x14ac:dyDescent="0.35">
      <c r="A133" s="25">
        <v>50</v>
      </c>
      <c r="B133" s="269" t="s">
        <v>2153</v>
      </c>
      <c r="C133" s="162">
        <v>1033.02</v>
      </c>
      <c r="D133" s="390"/>
      <c r="E133" s="390"/>
      <c r="F133" s="535">
        <f t="shared" si="15"/>
        <v>1033.02</v>
      </c>
      <c r="G133" s="398">
        <f t="shared" si="13"/>
        <v>4.7002371458055407E-3</v>
      </c>
      <c r="H133" s="387">
        <f t="shared" si="10"/>
        <v>20.823789643662494</v>
      </c>
      <c r="I133" s="387">
        <f t="shared" si="14"/>
        <v>4.5812337216057486</v>
      </c>
      <c r="J133" s="387">
        <v>8.5663935213404194</v>
      </c>
      <c r="K133" s="387">
        <v>0.1278874569923156</v>
      </c>
      <c r="L133" s="530">
        <f t="shared" si="16"/>
        <v>3.3009336066679239E-2</v>
      </c>
    </row>
    <row r="134" spans="1:12" s="87" customFormat="1" ht="15.5" x14ac:dyDescent="0.35">
      <c r="A134" s="25">
        <v>51</v>
      </c>
      <c r="B134" s="269" t="s">
        <v>2154</v>
      </c>
      <c r="C134" s="162">
        <v>220.38</v>
      </c>
      <c r="D134" s="390"/>
      <c r="E134" s="390"/>
      <c r="F134" s="535">
        <f t="shared" si="15"/>
        <v>220.38</v>
      </c>
      <c r="G134" s="398">
        <f t="shared" si="13"/>
        <v>1.0027281777628943E-3</v>
      </c>
      <c r="H134" s="387">
        <f t="shared" si="10"/>
        <v>4.4424568369153938</v>
      </c>
      <c r="I134" s="387">
        <f t="shared" si="14"/>
        <v>0.97734050412138662</v>
      </c>
      <c r="J134" s="387">
        <v>1.827517186727267</v>
      </c>
      <c r="K134" s="387">
        <v>2.7282954610720524E-2</v>
      </c>
      <c r="L134" s="530">
        <f t="shared" si="16"/>
        <v>3.3009336066679225E-2</v>
      </c>
    </row>
    <row r="135" spans="1:12" s="87" customFormat="1" ht="15.5" x14ac:dyDescent="0.35">
      <c r="A135" s="25">
        <v>52</v>
      </c>
      <c r="B135" s="269" t="s">
        <v>579</v>
      </c>
      <c r="C135" s="162">
        <v>1928.15</v>
      </c>
      <c r="D135" s="390">
        <v>45.4</v>
      </c>
      <c r="E135" s="390"/>
      <c r="F135" s="535">
        <f t="shared" si="15"/>
        <v>1973.5500000000002</v>
      </c>
      <c r="G135" s="398">
        <f t="shared" si="13"/>
        <v>8.9796451366909898E-3</v>
      </c>
      <c r="H135" s="387">
        <f t="shared" ref="H135:H198" si="17">G135*4430.37</f>
        <v>39.783150424241661</v>
      </c>
      <c r="I135" s="387">
        <f t="shared" si="14"/>
        <v>8.7522930933331651</v>
      </c>
      <c r="J135" s="387">
        <v>16.365806987320077</v>
      </c>
      <c r="K135" s="387">
        <v>0.24432468949989788</v>
      </c>
      <c r="L135" s="530">
        <f t="shared" si="16"/>
        <v>3.3009336066679232E-2</v>
      </c>
    </row>
    <row r="136" spans="1:12" s="87" customFormat="1" ht="15.5" x14ac:dyDescent="0.35">
      <c r="A136" s="25">
        <v>54</v>
      </c>
      <c r="B136" s="269" t="s">
        <v>580</v>
      </c>
      <c r="C136" s="162">
        <v>194.37</v>
      </c>
      <c r="D136" s="390">
        <v>37.4</v>
      </c>
      <c r="E136" s="390"/>
      <c r="F136" s="535">
        <f t="shared" si="15"/>
        <v>231.77</v>
      </c>
      <c r="G136" s="398">
        <f t="shared" si="13"/>
        <v>1.0545526352668392E-3</v>
      </c>
      <c r="H136" s="387">
        <f t="shared" si="17"/>
        <v>4.6720583587071465</v>
      </c>
      <c r="I136" s="387">
        <f t="shared" si="14"/>
        <v>1.0278528389155723</v>
      </c>
      <c r="J136" s="387">
        <v>1.921969590560753</v>
      </c>
      <c r="K136" s="387">
        <v>2.8693031990773651E-2</v>
      </c>
      <c r="L136" s="530">
        <f t="shared" si="16"/>
        <v>3.3009336066679225E-2</v>
      </c>
    </row>
    <row r="137" spans="1:12" s="87" customFormat="1" ht="15.5" x14ac:dyDescent="0.35">
      <c r="A137" s="25">
        <v>55</v>
      </c>
      <c r="B137" s="269" t="s">
        <v>581</v>
      </c>
      <c r="C137" s="162">
        <v>1422.83</v>
      </c>
      <c r="D137" s="390"/>
      <c r="E137" s="390"/>
      <c r="F137" s="535">
        <f t="shared" si="15"/>
        <v>1422.83</v>
      </c>
      <c r="G137" s="398">
        <f t="shared" si="13"/>
        <v>6.4738711914256236E-3</v>
      </c>
      <c r="H137" s="387">
        <f t="shared" si="17"/>
        <v>28.681644710356338</v>
      </c>
      <c r="I137" s="387">
        <f t="shared" si="14"/>
        <v>6.3099618362783945</v>
      </c>
      <c r="J137" s="387">
        <v>11.798921312238667</v>
      </c>
      <c r="K137" s="387">
        <v>0.17614577687980523</v>
      </c>
      <c r="L137" s="530">
        <f t="shared" si="16"/>
        <v>3.3009336066679232E-2</v>
      </c>
    </row>
    <row r="138" spans="1:12" s="87" customFormat="1" ht="15.5" x14ac:dyDescent="0.35">
      <c r="A138" s="25">
        <v>56</v>
      </c>
      <c r="B138" s="269" t="s">
        <v>582</v>
      </c>
      <c r="C138" s="162">
        <v>377.6</v>
      </c>
      <c r="D138" s="390"/>
      <c r="E138" s="390"/>
      <c r="F138" s="535">
        <f t="shared" si="15"/>
        <v>377.6</v>
      </c>
      <c r="G138" s="398">
        <f t="shared" si="13"/>
        <v>1.7180785911755556E-3</v>
      </c>
      <c r="H138" s="387">
        <f t="shared" si="17"/>
        <v>7.611723847986446</v>
      </c>
      <c r="I138" s="387">
        <f t="shared" si="14"/>
        <v>1.6745792465570182</v>
      </c>
      <c r="J138" s="387">
        <v>3.1312754773945737</v>
      </c>
      <c r="K138" s="387">
        <v>4.6746726840040262E-2</v>
      </c>
      <c r="L138" s="530">
        <f t="shared" si="16"/>
        <v>3.3009336066679232E-2</v>
      </c>
    </row>
    <row r="139" spans="1:12" s="87" customFormat="1" ht="15.5" x14ac:dyDescent="0.35">
      <c r="A139" s="25">
        <v>57</v>
      </c>
      <c r="B139" s="269" t="s">
        <v>583</v>
      </c>
      <c r="C139" s="162">
        <v>1527.61</v>
      </c>
      <c r="D139" s="390">
        <v>324.89999999999998</v>
      </c>
      <c r="E139" s="390"/>
      <c r="F139" s="535">
        <f t="shared" si="15"/>
        <v>1852.5099999999998</v>
      </c>
      <c r="G139" s="398">
        <f t="shared" si="13"/>
        <v>8.4289135882908567E-3</v>
      </c>
      <c r="H139" s="387">
        <f t="shared" si="17"/>
        <v>37.343205894156164</v>
      </c>
      <c r="I139" s="387">
        <f t="shared" si="14"/>
        <v>8.2155052967143565</v>
      </c>
      <c r="J139" s="387">
        <v>15.362073979417955</v>
      </c>
      <c r="K139" s="387">
        <v>0.22933998659545274</v>
      </c>
      <c r="L139" s="530">
        <f t="shared" si="16"/>
        <v>3.3009336066679232E-2</v>
      </c>
    </row>
    <row r="140" spans="1:12" s="87" customFormat="1" ht="15.5" x14ac:dyDescent="0.35">
      <c r="A140" s="25">
        <v>58</v>
      </c>
      <c r="B140" s="269" t="s">
        <v>584</v>
      </c>
      <c r="C140" s="162">
        <v>2010.19</v>
      </c>
      <c r="D140" s="390"/>
      <c r="E140" s="390"/>
      <c r="F140" s="535">
        <f t="shared" si="15"/>
        <v>2010.19</v>
      </c>
      <c r="G140" s="398">
        <f t="shared" si="13"/>
        <v>9.146356999987261E-3</v>
      </c>
      <c r="H140" s="387">
        <f t="shared" si="17"/>
        <v>40.52174566203356</v>
      </c>
      <c r="I140" s="387">
        <f t="shared" si="14"/>
        <v>8.9147840456473837</v>
      </c>
      <c r="J140" s="387">
        <v>16.669646853558788</v>
      </c>
      <c r="K140" s="387">
        <v>0.24886070663818993</v>
      </c>
      <c r="L140" s="530">
        <f t="shared" si="16"/>
        <v>3.3009336066679225E-2</v>
      </c>
    </row>
    <row r="141" spans="1:12" s="87" customFormat="1" ht="15.5" x14ac:dyDescent="0.35">
      <c r="A141" s="25">
        <v>59</v>
      </c>
      <c r="B141" s="269" t="s">
        <v>585</v>
      </c>
      <c r="C141" s="162">
        <v>1464.32</v>
      </c>
      <c r="D141" s="390"/>
      <c r="E141" s="390"/>
      <c r="F141" s="535">
        <f t="shared" si="15"/>
        <v>1464.32</v>
      </c>
      <c r="G141" s="398">
        <f t="shared" si="13"/>
        <v>6.66265053662656E-3</v>
      </c>
      <c r="H141" s="387">
        <f t="shared" si="17"/>
        <v>29.518007057954211</v>
      </c>
      <c r="I141" s="387">
        <f t="shared" si="14"/>
        <v>6.4939615527499264</v>
      </c>
      <c r="J141" s="387">
        <v>12.142980156404718</v>
      </c>
      <c r="K141" s="387">
        <v>0.18128222205086794</v>
      </c>
      <c r="L141" s="530">
        <f t="shared" si="16"/>
        <v>3.3009336066679225E-2</v>
      </c>
    </row>
    <row r="142" spans="1:12" s="87" customFormat="1" ht="15.5" x14ac:dyDescent="0.35">
      <c r="A142" s="25">
        <v>60</v>
      </c>
      <c r="B142" s="269" t="s">
        <v>586</v>
      </c>
      <c r="C142" s="162">
        <v>152.11000000000001</v>
      </c>
      <c r="D142" s="390"/>
      <c r="E142" s="390"/>
      <c r="F142" s="535">
        <f t="shared" si="15"/>
        <v>152.11000000000001</v>
      </c>
      <c r="G142" s="398">
        <f t="shared" si="13"/>
        <v>6.9209993247805555E-4</v>
      </c>
      <c r="H142" s="387">
        <f t="shared" si="17"/>
        <v>3.066258777852803</v>
      </c>
      <c r="I142" s="387">
        <f t="shared" si="14"/>
        <v>0.67457693112761663</v>
      </c>
      <c r="J142" s="387">
        <v>1.26138324382015</v>
      </c>
      <c r="K142" s="387">
        <v>1.8831156302008802E-2</v>
      </c>
      <c r="L142" s="530">
        <f t="shared" si="16"/>
        <v>3.3009336066679239E-2</v>
      </c>
    </row>
    <row r="143" spans="1:12" s="87" customFormat="1" ht="15.5" x14ac:dyDescent="0.35">
      <c r="A143" s="25">
        <v>61</v>
      </c>
      <c r="B143" s="269" t="s">
        <v>587</v>
      </c>
      <c r="C143" s="162">
        <v>2553.5700000000002</v>
      </c>
      <c r="D143" s="390"/>
      <c r="E143" s="390"/>
      <c r="F143" s="535">
        <f t="shared" si="15"/>
        <v>2553.5700000000002</v>
      </c>
      <c r="G143" s="398">
        <f t="shared" si="13"/>
        <v>1.1618733972638145E-2</v>
      </c>
      <c r="H143" s="387">
        <f t="shared" si="17"/>
        <v>51.475290430356857</v>
      </c>
      <c r="I143" s="387">
        <f t="shared" si="14"/>
        <v>11.324563894678509</v>
      </c>
      <c r="J143" s="387">
        <v>21.175665044519228</v>
      </c>
      <c r="K143" s="387">
        <v>0.31613093023549149</v>
      </c>
      <c r="L143" s="530">
        <f t="shared" si="16"/>
        <v>3.3009336066679232E-2</v>
      </c>
    </row>
    <row r="144" spans="1:12" s="87" customFormat="1" ht="15.5" x14ac:dyDescent="0.35">
      <c r="A144" s="25">
        <v>62</v>
      </c>
      <c r="B144" s="269" t="s">
        <v>588</v>
      </c>
      <c r="C144" s="162">
        <v>166.1</v>
      </c>
      <c r="D144" s="390"/>
      <c r="E144" s="390"/>
      <c r="F144" s="535">
        <f t="shared" si="15"/>
        <v>166.1</v>
      </c>
      <c r="G144" s="398">
        <f t="shared" si="13"/>
        <v>7.5575438028140823E-4</v>
      </c>
      <c r="H144" s="387">
        <f t="shared" si="17"/>
        <v>3.3482715337673423</v>
      </c>
      <c r="I144" s="387">
        <f t="shared" si="14"/>
        <v>0.73661973742881537</v>
      </c>
      <c r="J144" s="387">
        <v>1.3773963368517972</v>
      </c>
      <c r="K144" s="387">
        <v>2.0563112627464738E-2</v>
      </c>
      <c r="L144" s="530">
        <f t="shared" si="16"/>
        <v>3.3009336066679232E-2</v>
      </c>
    </row>
    <row r="145" spans="1:12" s="87" customFormat="1" ht="15.5" x14ac:dyDescent="0.35">
      <c r="A145" s="25">
        <v>63</v>
      </c>
      <c r="B145" s="269" t="s">
        <v>589</v>
      </c>
      <c r="C145" s="162">
        <v>315.39999999999998</v>
      </c>
      <c r="D145" s="390"/>
      <c r="E145" s="390"/>
      <c r="F145" s="535">
        <f t="shared" si="15"/>
        <v>315.39999999999998</v>
      </c>
      <c r="G145" s="398">
        <f t="shared" si="13"/>
        <v>1.435068823243565E-3</v>
      </c>
      <c r="H145" s="387">
        <f t="shared" si="17"/>
        <v>6.3578858624335925</v>
      </c>
      <c r="I145" s="387">
        <f t="shared" si="14"/>
        <v>1.3987348897353904</v>
      </c>
      <c r="J145" s="387">
        <v>2.6154774511923948</v>
      </c>
      <c r="K145" s="387">
        <v>3.9046392069249723E-2</v>
      </c>
      <c r="L145" s="530">
        <f t="shared" si="16"/>
        <v>3.3009336066679225E-2</v>
      </c>
    </row>
    <row r="146" spans="1:12" s="87" customFormat="1" ht="15.5" x14ac:dyDescent="0.35">
      <c r="A146" s="25">
        <v>64</v>
      </c>
      <c r="B146" s="269" t="s">
        <v>590</v>
      </c>
      <c r="C146" s="162">
        <v>1364.91</v>
      </c>
      <c r="D146" s="390">
        <v>133</v>
      </c>
      <c r="E146" s="390"/>
      <c r="F146" s="535">
        <f t="shared" si="15"/>
        <v>1497.91</v>
      </c>
      <c r="G146" s="398">
        <f t="shared" si="13"/>
        <v>6.815484911302374E-3</v>
      </c>
      <c r="H146" s="387">
        <f t="shared" si="17"/>
        <v>30.195119886486697</v>
      </c>
      <c r="I146" s="387">
        <f t="shared" si="14"/>
        <v>6.6429263750270735</v>
      </c>
      <c r="J146" s="387">
        <v>12.421527675699432</v>
      </c>
      <c r="K146" s="387">
        <v>0.1854406504262836</v>
      </c>
      <c r="L146" s="530">
        <f t="shared" si="16"/>
        <v>3.3009336066679225E-2</v>
      </c>
    </row>
    <row r="147" spans="1:12" s="87" customFormat="1" ht="15.5" x14ac:dyDescent="0.35">
      <c r="A147" s="25">
        <v>66</v>
      </c>
      <c r="B147" s="269" t="s">
        <v>592</v>
      </c>
      <c r="C147" s="162">
        <v>783.19</v>
      </c>
      <c r="D147" s="390">
        <v>194.1</v>
      </c>
      <c r="E147" s="390"/>
      <c r="F147" s="535">
        <f t="shared" si="15"/>
        <v>977.29000000000008</v>
      </c>
      <c r="G147" s="398">
        <f t="shared" si="13"/>
        <v>4.4466658537340008E-3</v>
      </c>
      <c r="H147" s="387">
        <f t="shared" si="17"/>
        <v>19.700374998407504</v>
      </c>
      <c r="I147" s="387">
        <f t="shared" si="14"/>
        <v>4.334082499649651</v>
      </c>
      <c r="J147" s="387">
        <v>8.1042484409505917</v>
      </c>
      <c r="K147" s="387">
        <v>0.12098810559720058</v>
      </c>
      <c r="L147" s="530">
        <f t="shared" si="16"/>
        <v>3.3009336066679232E-2</v>
      </c>
    </row>
    <row r="148" spans="1:12" s="87" customFormat="1" ht="15.5" x14ac:dyDescent="0.35">
      <c r="A148" s="25">
        <v>67</v>
      </c>
      <c r="B148" s="269" t="s">
        <v>593</v>
      </c>
      <c r="C148" s="162">
        <v>144.9</v>
      </c>
      <c r="D148" s="390"/>
      <c r="E148" s="390"/>
      <c r="F148" s="535">
        <f t="shared" si="15"/>
        <v>144.9</v>
      </c>
      <c r="G148" s="398">
        <f t="shared" ref="G148:G211" si="18">1/219780.4*F148</f>
        <v>6.5929445937854339E-4</v>
      </c>
      <c r="H148" s="387">
        <f t="shared" si="17"/>
        <v>2.9209183939969172</v>
      </c>
      <c r="I148" s="387">
        <f t="shared" si="14"/>
        <v>0.64260204667932175</v>
      </c>
      <c r="J148" s="387">
        <v>1.2015937941590935</v>
      </c>
      <c r="K148" s="387">
        <v>1.7938561226487904E-2</v>
      </c>
      <c r="L148" s="530">
        <f t="shared" si="16"/>
        <v>3.3009336066679225E-2</v>
      </c>
    </row>
    <row r="149" spans="1:12" s="87" customFormat="1" ht="15.5" x14ac:dyDescent="0.35">
      <c r="A149" s="25">
        <v>68</v>
      </c>
      <c r="B149" s="269" t="s">
        <v>594</v>
      </c>
      <c r="C149" s="162">
        <v>213.4</v>
      </c>
      <c r="D149" s="390">
        <v>18.5</v>
      </c>
      <c r="E149" s="390"/>
      <c r="F149" s="535">
        <f t="shared" si="15"/>
        <v>231.9</v>
      </c>
      <c r="G149" s="398">
        <f t="shared" si="18"/>
        <v>1.0551441347818097E-3</v>
      </c>
      <c r="H149" s="387">
        <f t="shared" si="17"/>
        <v>4.6746789204132861</v>
      </c>
      <c r="I149" s="387">
        <f t="shared" si="14"/>
        <v>1.0284293624909229</v>
      </c>
      <c r="J149" s="387">
        <v>1.9230476250206607</v>
      </c>
      <c r="K149" s="387">
        <v>2.870912593804379E-2</v>
      </c>
      <c r="L149" s="530">
        <f t="shared" si="16"/>
        <v>3.3009336066679232E-2</v>
      </c>
    </row>
    <row r="150" spans="1:12" s="87" customFormat="1" ht="15.5" x14ac:dyDescent="0.35">
      <c r="A150" s="25">
        <v>69</v>
      </c>
      <c r="B150" s="395" t="s">
        <v>595</v>
      </c>
      <c r="C150" s="162">
        <v>3146.6</v>
      </c>
      <c r="D150" s="390"/>
      <c r="E150" s="390"/>
      <c r="F150" s="535">
        <f t="shared" si="15"/>
        <v>3146.6</v>
      </c>
      <c r="G150" s="398">
        <f t="shared" si="18"/>
        <v>1.4317018260045028E-2</v>
      </c>
      <c r="H150" s="387">
        <f t="shared" si="17"/>
        <v>63.429688188755691</v>
      </c>
      <c r="I150" s="387">
        <f t="shared" si="14"/>
        <v>13.954531401526252</v>
      </c>
      <c r="J150" s="387">
        <v>26.093409473436878</v>
      </c>
      <c r="K150" s="387">
        <v>0.38954780369404307</v>
      </c>
      <c r="L150" s="530">
        <f t="shared" si="16"/>
        <v>3.3009336066679232E-2</v>
      </c>
    </row>
    <row r="151" spans="1:12" s="87" customFormat="1" ht="15.5" x14ac:dyDescent="0.35">
      <c r="A151" s="25">
        <v>70</v>
      </c>
      <c r="B151" s="269" t="s">
        <v>596</v>
      </c>
      <c r="C151" s="162">
        <v>848.35</v>
      </c>
      <c r="D151" s="390"/>
      <c r="E151" s="390"/>
      <c r="F151" s="535">
        <f t="shared" si="15"/>
        <v>848.35</v>
      </c>
      <c r="G151" s="398">
        <f t="shared" si="18"/>
        <v>3.8599893348087461E-3</v>
      </c>
      <c r="H151" s="387">
        <f t="shared" si="17"/>
        <v>17.101180949256623</v>
      </c>
      <c r="I151" s="387">
        <f t="shared" si="14"/>
        <v>3.7622598088364572</v>
      </c>
      <c r="J151" s="387">
        <v>7.0350041081771355</v>
      </c>
      <c r="K151" s="387">
        <v>0.10502538589710844</v>
      </c>
      <c r="L151" s="530">
        <f t="shared" si="16"/>
        <v>3.3009336066679232E-2</v>
      </c>
    </row>
    <row r="152" spans="1:12" s="87" customFormat="1" ht="15.5" x14ac:dyDescent="0.35">
      <c r="A152" s="25">
        <v>71</v>
      </c>
      <c r="B152" s="269" t="s">
        <v>597</v>
      </c>
      <c r="C152" s="162">
        <v>885.4</v>
      </c>
      <c r="D152" s="390"/>
      <c r="E152" s="390"/>
      <c r="F152" s="535">
        <f t="shared" si="15"/>
        <v>885.4</v>
      </c>
      <c r="G152" s="398">
        <f t="shared" si="18"/>
        <v>4.0285666965753095E-3</v>
      </c>
      <c r="H152" s="387">
        <f t="shared" si="17"/>
        <v>17.848041035506352</v>
      </c>
      <c r="I152" s="387">
        <f t="shared" si="14"/>
        <v>3.9265690278113974</v>
      </c>
      <c r="J152" s="387">
        <v>7.3422439292509409</v>
      </c>
      <c r="K152" s="387">
        <v>0.10961216086909863</v>
      </c>
      <c r="L152" s="530">
        <f t="shared" si="16"/>
        <v>3.3009336066679225E-2</v>
      </c>
    </row>
    <row r="153" spans="1:12" s="87" customFormat="1" ht="15.5" x14ac:dyDescent="0.35">
      <c r="A153" s="25">
        <v>72</v>
      </c>
      <c r="B153" s="269" t="s">
        <v>598</v>
      </c>
      <c r="C153" s="162">
        <v>877.79</v>
      </c>
      <c r="D153" s="390"/>
      <c r="E153" s="390"/>
      <c r="F153" s="535">
        <f t="shared" si="15"/>
        <v>877.79</v>
      </c>
      <c r="G153" s="398">
        <f t="shared" si="18"/>
        <v>3.993941224968196E-3</v>
      </c>
      <c r="H153" s="387">
        <f t="shared" si="17"/>
        <v>17.694637384862347</v>
      </c>
      <c r="I153" s="387">
        <f t="shared" si="14"/>
        <v>3.8928202246697161</v>
      </c>
      <c r="J153" s="387">
        <v>7.2791374504824748</v>
      </c>
      <c r="K153" s="387">
        <v>0.10867004595582344</v>
      </c>
      <c r="L153" s="530">
        <f t="shared" si="16"/>
        <v>3.3009336066679232E-2</v>
      </c>
    </row>
    <row r="154" spans="1:12" s="87" customFormat="1" ht="15.5" x14ac:dyDescent="0.35">
      <c r="A154" s="25">
        <v>73</v>
      </c>
      <c r="B154" s="269" t="s">
        <v>599</v>
      </c>
      <c r="C154" s="162">
        <v>917.6</v>
      </c>
      <c r="D154" s="390"/>
      <c r="E154" s="390">
        <v>32.299999999999997</v>
      </c>
      <c r="F154" s="535">
        <f t="shared" si="15"/>
        <v>949.9</v>
      </c>
      <c r="G154" s="398">
        <f t="shared" si="18"/>
        <v>4.3220414559260066E-3</v>
      </c>
      <c r="H154" s="387">
        <f t="shared" si="17"/>
        <v>19.148242805090902</v>
      </c>
      <c r="I154" s="387">
        <f t="shared" si="14"/>
        <v>4.2126134171199983</v>
      </c>
      <c r="J154" s="387">
        <v>7.877114872820723</v>
      </c>
      <c r="K154" s="387">
        <v>0.11759723470697626</v>
      </c>
      <c r="L154" s="530">
        <f t="shared" si="16"/>
        <v>3.3009336066679232E-2</v>
      </c>
    </row>
    <row r="155" spans="1:12" s="87" customFormat="1" ht="15.5" x14ac:dyDescent="0.35">
      <c r="A155" s="25">
        <v>74</v>
      </c>
      <c r="B155" s="269" t="s">
        <v>600</v>
      </c>
      <c r="C155" s="162">
        <v>1018.2</v>
      </c>
      <c r="D155" s="390"/>
      <c r="E155" s="390">
        <v>37.799999999999997</v>
      </c>
      <c r="F155" s="535">
        <f t="shared" si="15"/>
        <v>1056</v>
      </c>
      <c r="G155" s="398">
        <f t="shared" si="18"/>
        <v>4.8047960600672316E-3</v>
      </c>
      <c r="H155" s="387">
        <f t="shared" si="17"/>
        <v>21.287024320640061</v>
      </c>
      <c r="I155" s="387">
        <f t="shared" si="14"/>
        <v>4.6831453505408138</v>
      </c>
      <c r="J155" s="387">
        <v>8.7569568435610954</v>
      </c>
      <c r="K155" s="387">
        <v>0.130732371671299</v>
      </c>
      <c r="L155" s="530">
        <f t="shared" si="16"/>
        <v>3.3009336066679232E-2</v>
      </c>
    </row>
    <row r="156" spans="1:12" s="87" customFormat="1" ht="15.5" x14ac:dyDescent="0.35">
      <c r="A156" s="25">
        <v>75</v>
      </c>
      <c r="B156" s="269" t="s">
        <v>601</v>
      </c>
      <c r="C156" s="162">
        <v>837.9</v>
      </c>
      <c r="D156" s="390">
        <v>160.4</v>
      </c>
      <c r="E156" s="390"/>
      <c r="F156" s="535">
        <f t="shared" si="15"/>
        <v>998.3</v>
      </c>
      <c r="G156" s="398">
        <f t="shared" si="18"/>
        <v>4.5422612753457546E-3</v>
      </c>
      <c r="H156" s="387">
        <f t="shared" si="17"/>
        <v>20.123898086453572</v>
      </c>
      <c r="I156" s="387">
        <f t="shared" si="14"/>
        <v>4.4272575790197859</v>
      </c>
      <c r="J156" s="387">
        <v>8.2784753948172742</v>
      </c>
      <c r="K156" s="387">
        <v>0.12358913507524412</v>
      </c>
      <c r="L156" s="530">
        <f t="shared" si="16"/>
        <v>3.3009336066679239E-2</v>
      </c>
    </row>
    <row r="157" spans="1:12" s="87" customFormat="1" ht="15.5" x14ac:dyDescent="0.35">
      <c r="A157" s="25">
        <v>76</v>
      </c>
      <c r="B157" s="269" t="s">
        <v>602</v>
      </c>
      <c r="C157" s="162">
        <v>304</v>
      </c>
      <c r="D157" s="390"/>
      <c r="E157" s="390"/>
      <c r="F157" s="535">
        <f t="shared" si="15"/>
        <v>304</v>
      </c>
      <c r="G157" s="398">
        <f t="shared" si="18"/>
        <v>1.3831988657769302E-3</v>
      </c>
      <c r="H157" s="387">
        <f t="shared" si="17"/>
        <v>6.1280827589721376</v>
      </c>
      <c r="I157" s="387">
        <f t="shared" si="14"/>
        <v>1.3481782069738704</v>
      </c>
      <c r="J157" s="387">
        <v>2.520942121631224</v>
      </c>
      <c r="K157" s="387">
        <v>3.763507669325275E-2</v>
      </c>
      <c r="L157" s="530">
        <f t="shared" si="16"/>
        <v>3.3009336066679225E-2</v>
      </c>
    </row>
    <row r="158" spans="1:12" s="87" customFormat="1" ht="15.5" x14ac:dyDescent="0.35">
      <c r="A158" s="25">
        <v>77</v>
      </c>
      <c r="B158" s="269" t="s">
        <v>603</v>
      </c>
      <c r="C158" s="162">
        <v>1272.1600000000001</v>
      </c>
      <c r="D158" s="390">
        <v>51.6</v>
      </c>
      <c r="E158" s="390">
        <v>23.7</v>
      </c>
      <c r="F158" s="535">
        <f t="shared" si="15"/>
        <v>1347.46</v>
      </c>
      <c r="G158" s="398">
        <f t="shared" si="18"/>
        <v>6.1309379726308634E-3</v>
      </c>
      <c r="H158" s="387">
        <f t="shared" si="17"/>
        <v>27.162323665804596</v>
      </c>
      <c r="I158" s="387">
        <f t="shared" si="14"/>
        <v>5.975711206477011</v>
      </c>
      <c r="J158" s="387">
        <v>11.173910102675032</v>
      </c>
      <c r="K158" s="387">
        <v>0.1668150014509551</v>
      </c>
      <c r="L158" s="530">
        <f t="shared" si="16"/>
        <v>3.3009336066679232E-2</v>
      </c>
    </row>
    <row r="159" spans="1:12" s="87" customFormat="1" ht="15.5" x14ac:dyDescent="0.35">
      <c r="A159" s="25">
        <v>78</v>
      </c>
      <c r="B159" s="269" t="s">
        <v>604</v>
      </c>
      <c r="C159" s="162">
        <v>930.9</v>
      </c>
      <c r="D159" s="390"/>
      <c r="E159" s="390"/>
      <c r="F159" s="535">
        <f t="shared" si="15"/>
        <v>930.9</v>
      </c>
      <c r="G159" s="398">
        <f t="shared" si="18"/>
        <v>4.2355915268149479E-3</v>
      </c>
      <c r="H159" s="387">
        <f t="shared" si="17"/>
        <v>18.76523763265514</v>
      </c>
      <c r="I159" s="387">
        <f t="shared" si="14"/>
        <v>4.1283522791841305</v>
      </c>
      <c r="J159" s="387">
        <v>7.7195559902187725</v>
      </c>
      <c r="K159" s="387">
        <v>0.11524504241364796</v>
      </c>
      <c r="L159" s="530">
        <f t="shared" si="16"/>
        <v>3.3009336066679225E-2</v>
      </c>
    </row>
    <row r="160" spans="1:12" s="87" customFormat="1" ht="15.5" x14ac:dyDescent="0.35">
      <c r="A160" s="25">
        <v>79</v>
      </c>
      <c r="B160" s="269" t="s">
        <v>605</v>
      </c>
      <c r="C160" s="162">
        <v>791.4</v>
      </c>
      <c r="D160" s="390"/>
      <c r="E160" s="390"/>
      <c r="F160" s="535">
        <f t="shared" si="15"/>
        <v>791.4</v>
      </c>
      <c r="G160" s="398">
        <f t="shared" si="18"/>
        <v>3.6008670472890214E-3</v>
      </c>
      <c r="H160" s="387">
        <f t="shared" si="17"/>
        <v>15.953173340297862</v>
      </c>
      <c r="I160" s="387">
        <f t="shared" si="14"/>
        <v>3.5096981348655296</v>
      </c>
      <c r="J160" s="387">
        <v>6.5627420890097072</v>
      </c>
      <c r="K160" s="387">
        <v>9.7974998996842838E-2</v>
      </c>
      <c r="L160" s="530">
        <f t="shared" si="16"/>
        <v>3.3009336066679232E-2</v>
      </c>
    </row>
    <row r="161" spans="1:12" s="87" customFormat="1" ht="15.5" x14ac:dyDescent="0.35">
      <c r="A161" s="25">
        <v>80</v>
      </c>
      <c r="B161" s="269" t="s">
        <v>606</v>
      </c>
      <c r="C161" s="162">
        <v>574.42999999999995</v>
      </c>
      <c r="D161" s="390"/>
      <c r="E161" s="390"/>
      <c r="F161" s="535">
        <f t="shared" si="15"/>
        <v>574.42999999999995</v>
      </c>
      <c r="G161" s="398">
        <f t="shared" si="18"/>
        <v>2.6136543568034275E-3</v>
      </c>
      <c r="H161" s="387">
        <f t="shared" si="17"/>
        <v>11.579455852751201</v>
      </c>
      <c r="I161" s="387">
        <f t="shared" si="14"/>
        <v>2.5474802876052642</v>
      </c>
      <c r="J161" s="387">
        <v>4.7635025754231055</v>
      </c>
      <c r="K161" s="387">
        <v>7.1114201002977551E-2</v>
      </c>
      <c r="L161" s="530">
        <f t="shared" si="16"/>
        <v>3.3009336066679232E-2</v>
      </c>
    </row>
    <row r="162" spans="1:12" s="87" customFormat="1" ht="15.5" x14ac:dyDescent="0.35">
      <c r="A162" s="25">
        <v>81</v>
      </c>
      <c r="B162" s="269" t="s">
        <v>607</v>
      </c>
      <c r="C162" s="162">
        <v>326.89999999999998</v>
      </c>
      <c r="D162" s="390"/>
      <c r="E162" s="390"/>
      <c r="F162" s="535">
        <f t="shared" si="15"/>
        <v>326.89999999999998</v>
      </c>
      <c r="G162" s="398">
        <f t="shared" si="18"/>
        <v>1.4873937803371001E-3</v>
      </c>
      <c r="H162" s="387">
        <f t="shared" si="17"/>
        <v>6.5897047825920785</v>
      </c>
      <c r="I162" s="387">
        <f t="shared" si="14"/>
        <v>1.4497350521702572</v>
      </c>
      <c r="J162" s="387">
        <v>2.7108420380304183</v>
      </c>
      <c r="K162" s="387">
        <v>4.0470087404685273E-2</v>
      </c>
      <c r="L162" s="530">
        <f t="shared" si="16"/>
        <v>3.3009336066679232E-2</v>
      </c>
    </row>
    <row r="163" spans="1:12" s="87" customFormat="1" ht="15.5" x14ac:dyDescent="0.35">
      <c r="A163" s="25">
        <v>82</v>
      </c>
      <c r="B163" s="269" t="s">
        <v>608</v>
      </c>
      <c r="C163" s="162">
        <v>323.60000000000002</v>
      </c>
      <c r="D163" s="390"/>
      <c r="E163" s="390"/>
      <c r="F163" s="535">
        <f t="shared" si="15"/>
        <v>323.60000000000002</v>
      </c>
      <c r="G163" s="398">
        <f t="shared" si="18"/>
        <v>1.4723787926493902E-3</v>
      </c>
      <c r="H163" s="387">
        <f t="shared" si="17"/>
        <v>6.5231828315900788</v>
      </c>
      <c r="I163" s="387">
        <f t="shared" si="14"/>
        <v>1.4351002229498173</v>
      </c>
      <c r="J163" s="387">
        <v>2.6834765478942906</v>
      </c>
      <c r="K163" s="387">
        <v>4.0061548743212466E-2</v>
      </c>
      <c r="L163" s="530">
        <f t="shared" si="16"/>
        <v>3.3009336066679225E-2</v>
      </c>
    </row>
    <row r="164" spans="1:12" s="87" customFormat="1" ht="15.5" x14ac:dyDescent="0.35">
      <c r="A164" s="25">
        <v>83</v>
      </c>
      <c r="B164" s="269" t="s">
        <v>609</v>
      </c>
      <c r="C164" s="162">
        <v>483.2</v>
      </c>
      <c r="D164" s="390"/>
      <c r="E164" s="390"/>
      <c r="F164" s="535">
        <f t="shared" si="15"/>
        <v>483.2</v>
      </c>
      <c r="G164" s="398">
        <f t="shared" si="18"/>
        <v>2.1985581971822785E-3</v>
      </c>
      <c r="H164" s="387">
        <f t="shared" si="17"/>
        <v>9.7404262800504515</v>
      </c>
      <c r="I164" s="387">
        <f t="shared" si="14"/>
        <v>2.1428937816110993</v>
      </c>
      <c r="J164" s="387">
        <v>4.0069711617506831</v>
      </c>
      <c r="K164" s="387">
        <v>5.9819964007170157E-2</v>
      </c>
      <c r="L164" s="530">
        <f t="shared" si="16"/>
        <v>3.3009336066679232E-2</v>
      </c>
    </row>
    <row r="165" spans="1:12" s="87" customFormat="1" ht="15.5" x14ac:dyDescent="0.35">
      <c r="A165" s="25">
        <v>84</v>
      </c>
      <c r="B165" s="269" t="s">
        <v>610</v>
      </c>
      <c r="C165" s="162">
        <v>408.2</v>
      </c>
      <c r="D165" s="390"/>
      <c r="E165" s="390"/>
      <c r="F165" s="535">
        <f t="shared" si="15"/>
        <v>408.2</v>
      </c>
      <c r="G165" s="398">
        <f t="shared" si="18"/>
        <v>1.8573084770070489E-3</v>
      </c>
      <c r="H165" s="387">
        <f t="shared" si="17"/>
        <v>8.228563757277719</v>
      </c>
      <c r="I165" s="387">
        <f t="shared" si="14"/>
        <v>1.8102840266010982</v>
      </c>
      <c r="J165" s="387">
        <v>3.3850282041114004</v>
      </c>
      <c r="K165" s="387">
        <v>5.0534994428242663E-2</v>
      </c>
      <c r="L165" s="530">
        <f t="shared" si="16"/>
        <v>3.3009336066679225E-2</v>
      </c>
    </row>
    <row r="166" spans="1:12" s="87" customFormat="1" ht="15.5" x14ac:dyDescent="0.35">
      <c r="A166" s="25">
        <v>85</v>
      </c>
      <c r="B166" s="269" t="s">
        <v>614</v>
      </c>
      <c r="C166" s="162">
        <v>482.97</v>
      </c>
      <c r="D166" s="390"/>
      <c r="E166" s="390"/>
      <c r="F166" s="535">
        <f t="shared" si="15"/>
        <v>482.97</v>
      </c>
      <c r="G166" s="398">
        <f t="shared" si="18"/>
        <v>2.1975116980404081E-3</v>
      </c>
      <c r="H166" s="387">
        <f t="shared" si="17"/>
        <v>9.7357899016472818</v>
      </c>
      <c r="I166" s="387">
        <f t="shared" si="14"/>
        <v>2.141873778362402</v>
      </c>
      <c r="J166" s="387">
        <v>4.0050638700139221</v>
      </c>
      <c r="K166" s="387">
        <v>5.9791490100461447E-2</v>
      </c>
      <c r="L166" s="530">
        <f t="shared" si="16"/>
        <v>3.3009336066679232E-2</v>
      </c>
    </row>
    <row r="167" spans="1:12" s="87" customFormat="1" ht="15.5" x14ac:dyDescent="0.35">
      <c r="A167" s="25">
        <v>86</v>
      </c>
      <c r="B167" s="269" t="s">
        <v>615</v>
      </c>
      <c r="C167" s="162">
        <v>699.05</v>
      </c>
      <c r="D167" s="390"/>
      <c r="E167" s="390"/>
      <c r="F167" s="535">
        <f t="shared" si="15"/>
        <v>699.05</v>
      </c>
      <c r="G167" s="398">
        <f t="shared" si="18"/>
        <v>3.1806748918465889E-3</v>
      </c>
      <c r="H167" s="387">
        <f t="shared" si="17"/>
        <v>14.091566620590372</v>
      </c>
      <c r="I167" s="387">
        <f t="shared" si="14"/>
        <v>3.1001446565298818</v>
      </c>
      <c r="J167" s="387">
        <v>5.796922993836537</v>
      </c>
      <c r="K167" s="387">
        <v>8.6542106455323439E-2</v>
      </c>
      <c r="L167" s="530">
        <f t="shared" si="16"/>
        <v>3.3009336066679232E-2</v>
      </c>
    </row>
    <row r="168" spans="1:12" s="87" customFormat="1" ht="15.5" x14ac:dyDescent="0.35">
      <c r="A168" s="25">
        <v>87</v>
      </c>
      <c r="B168" s="269" t="s">
        <v>616</v>
      </c>
      <c r="C168" s="162">
        <v>6095.81</v>
      </c>
      <c r="D168" s="390"/>
      <c r="E168" s="390"/>
      <c r="F168" s="535">
        <f t="shared" si="15"/>
        <v>6095.81</v>
      </c>
      <c r="G168" s="398">
        <f t="shared" si="18"/>
        <v>2.7735912756551545E-2</v>
      </c>
      <c r="H168" s="387">
        <f t="shared" si="17"/>
        <v>122.88035579924326</v>
      </c>
      <c r="I168" s="387">
        <f t="shared" si="14"/>
        <v>27.033678275833516</v>
      </c>
      <c r="J168" s="387">
        <v>50.549948008094852</v>
      </c>
      <c r="K168" s="387">
        <v>0.75465880545229291</v>
      </c>
      <c r="L168" s="530">
        <f t="shared" si="16"/>
        <v>3.3009336066679232E-2</v>
      </c>
    </row>
    <row r="169" spans="1:12" s="87" customFormat="1" ht="15.5" x14ac:dyDescent="0.35">
      <c r="A169" s="25">
        <v>88</v>
      </c>
      <c r="B169" s="269" t="s">
        <v>617</v>
      </c>
      <c r="C169" s="162">
        <v>166.2</v>
      </c>
      <c r="D169" s="390"/>
      <c r="E169" s="390"/>
      <c r="F169" s="535">
        <f t="shared" si="15"/>
        <v>166.2</v>
      </c>
      <c r="G169" s="398">
        <f t="shared" si="18"/>
        <v>7.5620937990830846E-4</v>
      </c>
      <c r="H169" s="387">
        <f t="shared" si="17"/>
        <v>3.3502873504643724</v>
      </c>
      <c r="I169" s="387">
        <f t="shared" si="14"/>
        <v>0.73706321710216194</v>
      </c>
      <c r="J169" s="387">
        <v>1.3782255941286494</v>
      </c>
      <c r="K169" s="387">
        <v>2.0575492586903308E-2</v>
      </c>
      <c r="L169" s="530">
        <f t="shared" si="16"/>
        <v>3.3009336066679232E-2</v>
      </c>
    </row>
    <row r="170" spans="1:12" s="87" customFormat="1" ht="15.5" x14ac:dyDescent="0.35">
      <c r="A170" s="25">
        <v>89</v>
      </c>
      <c r="B170" s="269" t="s">
        <v>618</v>
      </c>
      <c r="C170" s="162">
        <v>273.2</v>
      </c>
      <c r="D170" s="390"/>
      <c r="E170" s="390"/>
      <c r="F170" s="535">
        <f t="shared" si="15"/>
        <v>273.2</v>
      </c>
      <c r="G170" s="398">
        <f t="shared" si="18"/>
        <v>1.243058980691636E-3</v>
      </c>
      <c r="H170" s="387">
        <f t="shared" si="17"/>
        <v>5.5072112162868034</v>
      </c>
      <c r="I170" s="387">
        <f t="shared" si="14"/>
        <v>1.2115864675830967</v>
      </c>
      <c r="J170" s="387">
        <v>2.2655308803606924</v>
      </c>
      <c r="K170" s="387">
        <v>3.3822049186173195E-2</v>
      </c>
      <c r="L170" s="530">
        <f t="shared" si="16"/>
        <v>3.3009336066679232E-2</v>
      </c>
    </row>
    <row r="171" spans="1:12" s="87" customFormat="1" ht="15.5" x14ac:dyDescent="0.35">
      <c r="A171" s="25">
        <v>91</v>
      </c>
      <c r="B171" s="269" t="s">
        <v>619</v>
      </c>
      <c r="C171" s="162">
        <v>2107.77</v>
      </c>
      <c r="D171" s="390"/>
      <c r="E171" s="390">
        <v>133</v>
      </c>
      <c r="F171" s="535">
        <f t="shared" si="15"/>
        <v>2240.77</v>
      </c>
      <c r="G171" s="398">
        <f t="shared" si="18"/>
        <v>1.0195495139693986E-2</v>
      </c>
      <c r="H171" s="387">
        <f t="shared" si="17"/>
        <v>45.169815802046045</v>
      </c>
      <c r="I171" s="387">
        <f t="shared" si="14"/>
        <v>9.9373594764501298</v>
      </c>
      <c r="J171" s="387">
        <v>18.581748282524995</v>
      </c>
      <c r="K171" s="387">
        <v>0.27740641711164454</v>
      </c>
      <c r="L171" s="530">
        <f t="shared" si="16"/>
        <v>3.3009336066679232E-2</v>
      </c>
    </row>
    <row r="172" spans="1:12" s="87" customFormat="1" ht="15.5" x14ac:dyDescent="0.35">
      <c r="A172" s="25">
        <v>92</v>
      </c>
      <c r="B172" s="269" t="s">
        <v>620</v>
      </c>
      <c r="C172" s="162">
        <v>454.48</v>
      </c>
      <c r="D172" s="390"/>
      <c r="E172" s="390"/>
      <c r="F172" s="535">
        <f t="shared" si="15"/>
        <v>454.48</v>
      </c>
      <c r="G172" s="398">
        <f t="shared" si="18"/>
        <v>2.0678823043365109E-3</v>
      </c>
      <c r="H172" s="387">
        <f t="shared" si="17"/>
        <v>9.1614837246633485</v>
      </c>
      <c r="I172" s="387">
        <f t="shared" si="14"/>
        <v>2.0155264194259366</v>
      </c>
      <c r="J172" s="387">
        <v>3.7688084718386805</v>
      </c>
      <c r="K172" s="387">
        <v>5.6264439656412861E-2</v>
      </c>
      <c r="L172" s="530">
        <f t="shared" si="16"/>
        <v>3.3009336066679232E-2</v>
      </c>
    </row>
    <row r="173" spans="1:12" s="87" customFormat="1" ht="15.5" x14ac:dyDescent="0.35">
      <c r="A173" s="25">
        <v>93</v>
      </c>
      <c r="B173" s="269" t="s">
        <v>621</v>
      </c>
      <c r="C173" s="162">
        <v>297.3</v>
      </c>
      <c r="D173" s="390">
        <v>41.3</v>
      </c>
      <c r="E173" s="390"/>
      <c r="F173" s="535">
        <f t="shared" si="15"/>
        <v>338.6</v>
      </c>
      <c r="G173" s="398">
        <f t="shared" si="18"/>
        <v>1.5406287366844362E-3</v>
      </c>
      <c r="H173" s="387">
        <f t="shared" si="17"/>
        <v>6.8255553361446255</v>
      </c>
      <c r="I173" s="387">
        <f t="shared" si="14"/>
        <v>1.5016221739518176</v>
      </c>
      <c r="J173" s="387">
        <v>2.8078651394221468</v>
      </c>
      <c r="K173" s="387">
        <v>4.1918542658997963E-2</v>
      </c>
      <c r="L173" s="530">
        <f t="shared" si="16"/>
        <v>3.3009336066679232E-2</v>
      </c>
    </row>
    <row r="174" spans="1:12" s="87" customFormat="1" ht="15.5" x14ac:dyDescent="0.35">
      <c r="A174" s="25">
        <v>94</v>
      </c>
      <c r="B174" s="269" t="s">
        <v>622</v>
      </c>
      <c r="C174" s="162">
        <v>453.7</v>
      </c>
      <c r="D174" s="390"/>
      <c r="E174" s="390"/>
      <c r="F174" s="535">
        <f t="shared" si="15"/>
        <v>453.7</v>
      </c>
      <c r="G174" s="398">
        <f t="shared" si="18"/>
        <v>2.0643333072466884E-3</v>
      </c>
      <c r="H174" s="387">
        <f t="shared" si="17"/>
        <v>9.1457603544265105</v>
      </c>
      <c r="I174" s="387">
        <f t="shared" si="14"/>
        <v>2.0120672779738324</v>
      </c>
      <c r="J174" s="387">
        <v>3.7623402650792315</v>
      </c>
      <c r="K174" s="387">
        <v>5.6167875972792006E-2</v>
      </c>
      <c r="L174" s="530">
        <f t="shared" si="16"/>
        <v>3.3009336066679232E-2</v>
      </c>
    </row>
    <row r="175" spans="1:12" s="87" customFormat="1" ht="15.5" x14ac:dyDescent="0.35">
      <c r="A175" s="25">
        <v>95</v>
      </c>
      <c r="B175" s="269" t="s">
        <v>623</v>
      </c>
      <c r="C175" s="162">
        <v>89.9</v>
      </c>
      <c r="D175" s="390"/>
      <c r="E175" s="390"/>
      <c r="F175" s="535">
        <f t="shared" si="15"/>
        <v>89.9</v>
      </c>
      <c r="G175" s="398">
        <f t="shared" si="18"/>
        <v>4.090446645833751E-4</v>
      </c>
      <c r="H175" s="387">
        <f t="shared" si="17"/>
        <v>1.8122192106302475</v>
      </c>
      <c r="I175" s="387">
        <f t="shared" si="14"/>
        <v>0.39868822633865447</v>
      </c>
      <c r="J175" s="387">
        <v>0.74550229189028649</v>
      </c>
      <c r="K175" s="387">
        <v>1.1129583535274414E-2</v>
      </c>
      <c r="L175" s="530">
        <f t="shared" si="16"/>
        <v>3.3009336066679232E-2</v>
      </c>
    </row>
    <row r="176" spans="1:12" s="87" customFormat="1" ht="15.5" x14ac:dyDescent="0.35">
      <c r="A176" s="25">
        <v>96</v>
      </c>
      <c r="B176" s="269" t="s">
        <v>624</v>
      </c>
      <c r="C176" s="162">
        <v>224.08</v>
      </c>
      <c r="D176" s="390"/>
      <c r="E176" s="390"/>
      <c r="F176" s="535">
        <f t="shared" si="15"/>
        <v>224.08</v>
      </c>
      <c r="G176" s="398">
        <f t="shared" si="18"/>
        <v>1.0195631639582058E-3</v>
      </c>
      <c r="H176" s="387">
        <f t="shared" si="17"/>
        <v>4.5170420547055157</v>
      </c>
      <c r="I176" s="387">
        <f t="shared" si="14"/>
        <v>0.99374925203521347</v>
      </c>
      <c r="J176" s="387">
        <v>1.8581997059708051</v>
      </c>
      <c r="K176" s="387">
        <v>2.7741013109947619E-2</v>
      </c>
      <c r="L176" s="530">
        <f t="shared" si="16"/>
        <v>3.3009336066679232E-2</v>
      </c>
    </row>
    <row r="177" spans="1:12" s="87" customFormat="1" ht="15.5" x14ac:dyDescent="0.35">
      <c r="A177" s="25">
        <v>97</v>
      </c>
      <c r="B177" s="269" t="s">
        <v>625</v>
      </c>
      <c r="C177" s="162">
        <v>653.71</v>
      </c>
      <c r="D177" s="390"/>
      <c r="E177" s="390"/>
      <c r="F177" s="535">
        <f t="shared" si="15"/>
        <v>653.71</v>
      </c>
      <c r="G177" s="398">
        <f t="shared" si="18"/>
        <v>2.9743780610099906E-3</v>
      </c>
      <c r="H177" s="387">
        <f t="shared" si="17"/>
        <v>13.177595330156832</v>
      </c>
      <c r="I177" s="387">
        <f t="shared" ref="I177:I229" si="19">H177*0.22</f>
        <v>2.8990709726345032</v>
      </c>
      <c r="J177" s="387">
        <v>5.4209377445116704</v>
      </c>
      <c r="K177" s="387">
        <v>8.0929032845875826E-2</v>
      </c>
      <c r="L177" s="530">
        <f t="shared" si="16"/>
        <v>3.3009336066679232E-2</v>
      </c>
    </row>
    <row r="178" spans="1:12" s="87" customFormat="1" ht="15.5" x14ac:dyDescent="0.35">
      <c r="A178" s="25">
        <v>98</v>
      </c>
      <c r="B178" s="269" t="s">
        <v>626</v>
      </c>
      <c r="C178" s="162">
        <v>2379.1</v>
      </c>
      <c r="D178" s="390"/>
      <c r="E178" s="390"/>
      <c r="F178" s="535">
        <f t="shared" si="15"/>
        <v>2379.1</v>
      </c>
      <c r="G178" s="398">
        <f t="shared" si="18"/>
        <v>1.0824896123585179E-2</v>
      </c>
      <c r="H178" s="387">
        <f t="shared" si="17"/>
        <v>47.958295039048068</v>
      </c>
      <c r="I178" s="387">
        <f t="shared" si="19"/>
        <v>10.550824908590576</v>
      </c>
      <c r="J178" s="387">
        <v>19.728859873594885</v>
      </c>
      <c r="K178" s="387">
        <v>0.29453161500301844</v>
      </c>
      <c r="L178" s="530">
        <f t="shared" si="16"/>
        <v>3.3009336066679225E-2</v>
      </c>
    </row>
    <row r="179" spans="1:12" s="87" customFormat="1" ht="15.5" x14ac:dyDescent="0.35">
      <c r="A179" s="25">
        <v>99</v>
      </c>
      <c r="B179" s="269" t="s">
        <v>627</v>
      </c>
      <c r="C179" s="162">
        <v>140.19999999999999</v>
      </c>
      <c r="D179" s="390"/>
      <c r="E179" s="390"/>
      <c r="F179" s="535">
        <f t="shared" si="15"/>
        <v>140.19999999999999</v>
      </c>
      <c r="G179" s="398">
        <f t="shared" si="18"/>
        <v>6.379094769142289E-4</v>
      </c>
      <c r="H179" s="387">
        <f t="shared" si="17"/>
        <v>2.8261750092364921</v>
      </c>
      <c r="I179" s="387">
        <f t="shared" si="19"/>
        <v>0.62175850203202832</v>
      </c>
      <c r="J179" s="387">
        <v>1.1626187021470318</v>
      </c>
      <c r="K179" s="387">
        <v>1.7356703132875115E-2</v>
      </c>
      <c r="L179" s="530">
        <f t="shared" si="16"/>
        <v>3.3009336066679225E-2</v>
      </c>
    </row>
    <row r="180" spans="1:12" s="87" customFormat="1" ht="15.5" x14ac:dyDescent="0.35">
      <c r="A180" s="25">
        <v>100</v>
      </c>
      <c r="B180" s="269" t="s">
        <v>628</v>
      </c>
      <c r="C180" s="162">
        <v>137.5</v>
      </c>
      <c r="D180" s="390"/>
      <c r="E180" s="390"/>
      <c r="F180" s="535">
        <f t="shared" si="15"/>
        <v>137.5</v>
      </c>
      <c r="G180" s="398">
        <f t="shared" si="18"/>
        <v>6.2562448698792077E-4</v>
      </c>
      <c r="H180" s="387">
        <f t="shared" si="17"/>
        <v>2.7717479584166744</v>
      </c>
      <c r="I180" s="387">
        <f t="shared" si="19"/>
        <v>0.60978455085166838</v>
      </c>
      <c r="J180" s="387">
        <v>1.1402287556720174</v>
      </c>
      <c r="K180" s="387">
        <v>1.7022444228033722E-2</v>
      </c>
      <c r="L180" s="530">
        <f t="shared" si="16"/>
        <v>3.3009336066679232E-2</v>
      </c>
    </row>
    <row r="181" spans="1:12" s="87" customFormat="1" ht="15.5" x14ac:dyDescent="0.35">
      <c r="A181" s="25">
        <v>101</v>
      </c>
      <c r="B181" s="269" t="s">
        <v>629</v>
      </c>
      <c r="C181" s="162">
        <v>1812.9</v>
      </c>
      <c r="D181" s="390">
        <v>95.4</v>
      </c>
      <c r="E181" s="390"/>
      <c r="F181" s="535">
        <f t="shared" si="15"/>
        <v>1908.3000000000002</v>
      </c>
      <c r="G181" s="398">
        <f t="shared" si="18"/>
        <v>8.6827578801385395E-3</v>
      </c>
      <c r="H181" s="387">
        <f t="shared" si="17"/>
        <v>38.467830029429379</v>
      </c>
      <c r="I181" s="387">
        <f t="shared" si="19"/>
        <v>8.4629226064744643</v>
      </c>
      <c r="J181" s="387">
        <v>15.824716614173902</v>
      </c>
      <c r="K181" s="387">
        <v>0.23624676596623101</v>
      </c>
      <c r="L181" s="530">
        <f t="shared" si="16"/>
        <v>3.3009336066679225E-2</v>
      </c>
    </row>
    <row r="182" spans="1:12" s="87" customFormat="1" ht="15.5" x14ac:dyDescent="0.35">
      <c r="A182" s="25">
        <v>102</v>
      </c>
      <c r="B182" s="269" t="s">
        <v>630</v>
      </c>
      <c r="C182" s="162">
        <v>140.4</v>
      </c>
      <c r="D182" s="390"/>
      <c r="E182" s="390"/>
      <c r="F182" s="535">
        <f t="shared" si="15"/>
        <v>140.4</v>
      </c>
      <c r="G182" s="398">
        <f t="shared" si="18"/>
        <v>6.3881947616802959E-4</v>
      </c>
      <c r="H182" s="387">
        <f t="shared" si="17"/>
        <v>2.8302066426305532</v>
      </c>
      <c r="I182" s="387">
        <f t="shared" si="19"/>
        <v>0.62264546137872168</v>
      </c>
      <c r="J182" s="387">
        <v>1.1642772167007365</v>
      </c>
      <c r="K182" s="387">
        <v>1.7381463051752255E-2</v>
      </c>
      <c r="L182" s="530">
        <f t="shared" si="16"/>
        <v>3.3009336066679225E-2</v>
      </c>
    </row>
    <row r="183" spans="1:12" s="87" customFormat="1" ht="15.5" x14ac:dyDescent="0.35">
      <c r="A183" s="25">
        <v>103</v>
      </c>
      <c r="B183" s="269" t="s">
        <v>631</v>
      </c>
      <c r="C183" s="162">
        <v>290.7</v>
      </c>
      <c r="D183" s="390"/>
      <c r="E183" s="390"/>
      <c r="F183" s="535">
        <f t="shared" si="15"/>
        <v>290.7</v>
      </c>
      <c r="G183" s="398">
        <f t="shared" si="18"/>
        <v>1.3226839153991895E-3</v>
      </c>
      <c r="H183" s="387">
        <f t="shared" si="17"/>
        <v>5.8599791382671071</v>
      </c>
      <c r="I183" s="387">
        <f t="shared" si="19"/>
        <v>1.2891954104187635</v>
      </c>
      <c r="J183" s="387">
        <v>2.410650903809858</v>
      </c>
      <c r="K183" s="387">
        <v>3.5988542087922938E-2</v>
      </c>
      <c r="L183" s="530">
        <f t="shared" si="16"/>
        <v>3.3009336066679225E-2</v>
      </c>
    </row>
    <row r="184" spans="1:12" s="87" customFormat="1" ht="15.5" x14ac:dyDescent="0.35">
      <c r="A184" s="25">
        <v>105</v>
      </c>
      <c r="B184" s="269" t="s">
        <v>632</v>
      </c>
      <c r="C184" s="162">
        <v>1387.9</v>
      </c>
      <c r="D184" s="390">
        <v>85.8</v>
      </c>
      <c r="E184" s="390"/>
      <c r="F184" s="535">
        <f t="shared" ref="F184:F238" si="20">C184+D184+E184</f>
        <v>1473.7</v>
      </c>
      <c r="G184" s="398">
        <f t="shared" si="18"/>
        <v>6.7053295016298092E-3</v>
      </c>
      <c r="H184" s="387">
        <f t="shared" si="17"/>
        <v>29.707090664135656</v>
      </c>
      <c r="I184" s="387">
        <f t="shared" si="19"/>
        <v>6.5355599461098439</v>
      </c>
      <c r="J184" s="387">
        <v>12.220764488973472</v>
      </c>
      <c r="K184" s="387">
        <v>0.18244346224620583</v>
      </c>
      <c r="L184" s="530">
        <f t="shared" si="16"/>
        <v>3.3009336066679225E-2</v>
      </c>
    </row>
    <row r="185" spans="1:12" s="87" customFormat="1" ht="15.5" x14ac:dyDescent="0.35">
      <c r="A185" s="25">
        <v>106</v>
      </c>
      <c r="B185" s="269" t="s">
        <v>633</v>
      </c>
      <c r="C185" s="162">
        <v>2507</v>
      </c>
      <c r="D185" s="390"/>
      <c r="E185" s="390"/>
      <c r="F185" s="535">
        <f t="shared" si="20"/>
        <v>2507</v>
      </c>
      <c r="G185" s="398">
        <f t="shared" si="18"/>
        <v>1.1406840646390672E-2</v>
      </c>
      <c r="H185" s="387">
        <f t="shared" si="17"/>
        <v>50.536524594549839</v>
      </c>
      <c r="I185" s="387">
        <f t="shared" si="19"/>
        <v>11.118035410800964</v>
      </c>
      <c r="J185" s="387">
        <v>20.789479930689076</v>
      </c>
      <c r="K185" s="387">
        <v>0.3103655831249495</v>
      </c>
      <c r="L185" s="530">
        <f t="shared" si="16"/>
        <v>3.3009336066679225E-2</v>
      </c>
    </row>
    <row r="186" spans="1:12" s="87" customFormat="1" ht="15.5" x14ac:dyDescent="0.35">
      <c r="A186" s="25">
        <v>107</v>
      </c>
      <c r="B186" s="269" t="s">
        <v>634</v>
      </c>
      <c r="C186" s="162">
        <v>3505.3</v>
      </c>
      <c r="D186" s="390"/>
      <c r="E186" s="390"/>
      <c r="F186" s="535">
        <f t="shared" si="20"/>
        <v>3505.3</v>
      </c>
      <c r="G186" s="398">
        <f t="shared" si="18"/>
        <v>1.5949101921736427E-2</v>
      </c>
      <c r="H186" s="387">
        <f t="shared" si="17"/>
        <v>70.660422681003411</v>
      </c>
      <c r="I186" s="387">
        <f t="shared" si="19"/>
        <v>15.54529298982075</v>
      </c>
      <c r="J186" s="387">
        <v>29.06795532550635</v>
      </c>
      <c r="K186" s="387">
        <v>0.4339547182001936</v>
      </c>
      <c r="L186" s="530">
        <f t="shared" si="16"/>
        <v>3.3009336066679232E-2</v>
      </c>
    </row>
    <row r="187" spans="1:12" s="87" customFormat="1" ht="15.5" x14ac:dyDescent="0.35">
      <c r="A187" s="25">
        <v>108</v>
      </c>
      <c r="B187" s="269" t="s">
        <v>635</v>
      </c>
      <c r="C187" s="162">
        <v>191.78</v>
      </c>
      <c r="D187" s="390"/>
      <c r="E187" s="390"/>
      <c r="F187" s="535">
        <f t="shared" si="20"/>
        <v>191.78</v>
      </c>
      <c r="G187" s="398">
        <f t="shared" si="18"/>
        <v>8.7259828446940683E-4</v>
      </c>
      <c r="H187" s="387">
        <f t="shared" si="17"/>
        <v>3.8659332615647259</v>
      </c>
      <c r="I187" s="387">
        <f t="shared" si="19"/>
        <v>0.85050531754423975</v>
      </c>
      <c r="J187" s="387">
        <v>1.5903496055474875</v>
      </c>
      <c r="K187" s="387">
        <v>2.3742286211289512E-2</v>
      </c>
      <c r="L187" s="530">
        <f t="shared" si="16"/>
        <v>3.3009336066679232E-2</v>
      </c>
    </row>
    <row r="188" spans="1:12" s="87" customFormat="1" ht="15.5" x14ac:dyDescent="0.35">
      <c r="A188" s="25">
        <v>109</v>
      </c>
      <c r="B188" s="269" t="s">
        <v>636</v>
      </c>
      <c r="C188" s="162">
        <v>3560.1</v>
      </c>
      <c r="D188" s="390"/>
      <c r="E188" s="390"/>
      <c r="F188" s="535">
        <f t="shared" si="20"/>
        <v>3560.1</v>
      </c>
      <c r="G188" s="398">
        <f t="shared" si="18"/>
        <v>1.6198441717277794E-2</v>
      </c>
      <c r="H188" s="387">
        <f t="shared" si="17"/>
        <v>71.765090230976014</v>
      </c>
      <c r="I188" s="387">
        <f t="shared" si="19"/>
        <v>15.788319850814723</v>
      </c>
      <c r="J188" s="387">
        <v>29.522388313221452</v>
      </c>
      <c r="K188" s="387">
        <v>0.44073893597252994</v>
      </c>
      <c r="L188" s="530">
        <f t="shared" si="16"/>
        <v>3.3009336066679232E-2</v>
      </c>
    </row>
    <row r="189" spans="1:12" s="87" customFormat="1" ht="15.5" x14ac:dyDescent="0.35">
      <c r="A189" s="25">
        <v>110</v>
      </c>
      <c r="B189" s="269" t="s">
        <v>637</v>
      </c>
      <c r="C189" s="162">
        <v>291.19</v>
      </c>
      <c r="D189" s="390"/>
      <c r="E189" s="390"/>
      <c r="F189" s="535">
        <f t="shared" si="20"/>
        <v>291.19</v>
      </c>
      <c r="G189" s="398">
        <f t="shared" si="18"/>
        <v>1.3249134135710011E-3</v>
      </c>
      <c r="H189" s="387">
        <f t="shared" si="17"/>
        <v>5.8698566400825563</v>
      </c>
      <c r="I189" s="387">
        <f t="shared" si="19"/>
        <v>1.2913684608181624</v>
      </c>
      <c r="J189" s="387">
        <v>2.4147142644664346</v>
      </c>
      <c r="K189" s="387">
        <v>3.6049203889171932E-2</v>
      </c>
      <c r="L189" s="530">
        <f t="shared" si="16"/>
        <v>3.3009336066679232E-2</v>
      </c>
    </row>
    <row r="190" spans="1:12" s="87" customFormat="1" ht="15.5" x14ac:dyDescent="0.35">
      <c r="A190" s="25">
        <v>111</v>
      </c>
      <c r="B190" s="269" t="s">
        <v>638</v>
      </c>
      <c r="C190" s="162">
        <v>162.44999999999999</v>
      </c>
      <c r="D190" s="390">
        <v>11</v>
      </c>
      <c r="E190" s="390"/>
      <c r="F190" s="535">
        <f t="shared" si="20"/>
        <v>173.45</v>
      </c>
      <c r="G190" s="398">
        <f t="shared" si="18"/>
        <v>7.8919685285858067E-4</v>
      </c>
      <c r="H190" s="387">
        <f t="shared" si="17"/>
        <v>3.4964340609990701</v>
      </c>
      <c r="I190" s="387">
        <f t="shared" si="19"/>
        <v>0.76921549341979545</v>
      </c>
      <c r="J190" s="387">
        <v>1.4383467467004469</v>
      </c>
      <c r="K190" s="387">
        <v>2.1473039646199631E-2</v>
      </c>
      <c r="L190" s="530">
        <f t="shared" si="16"/>
        <v>3.3009336066679232E-2</v>
      </c>
    </row>
    <row r="191" spans="1:12" s="87" customFormat="1" ht="15.5" x14ac:dyDescent="0.35">
      <c r="A191" s="25">
        <v>112</v>
      </c>
      <c r="B191" s="269" t="s">
        <v>639</v>
      </c>
      <c r="C191" s="162">
        <v>132.96</v>
      </c>
      <c r="D191" s="390">
        <v>37.299999999999997</v>
      </c>
      <c r="E191" s="390">
        <v>39.4</v>
      </c>
      <c r="F191" s="535">
        <f t="shared" si="20"/>
        <v>209.66</v>
      </c>
      <c r="G191" s="398">
        <f t="shared" si="18"/>
        <v>9.5395221775918155E-4</v>
      </c>
      <c r="H191" s="387">
        <f t="shared" si="17"/>
        <v>4.226361286993745</v>
      </c>
      <c r="I191" s="387">
        <f t="shared" si="19"/>
        <v>0.92979948313862393</v>
      </c>
      <c r="J191" s="387">
        <v>1.7386208066486923</v>
      </c>
      <c r="K191" s="387">
        <v>2.5955822958905823E-2</v>
      </c>
      <c r="L191" s="530">
        <f t="shared" si="16"/>
        <v>3.3009336066679232E-2</v>
      </c>
    </row>
    <row r="192" spans="1:12" s="87" customFormat="1" ht="15.5" x14ac:dyDescent="0.35">
      <c r="A192" s="25">
        <v>113</v>
      </c>
      <c r="B192" s="269" t="s">
        <v>640</v>
      </c>
      <c r="C192" s="162">
        <v>408.46</v>
      </c>
      <c r="D192" s="390"/>
      <c r="E192" s="390"/>
      <c r="F192" s="535">
        <f t="shared" si="20"/>
        <v>408.46</v>
      </c>
      <c r="G192" s="398">
        <f t="shared" si="18"/>
        <v>1.8584914760369897E-3</v>
      </c>
      <c r="H192" s="387">
        <f t="shared" si="17"/>
        <v>8.2338048806899984</v>
      </c>
      <c r="I192" s="387">
        <f t="shared" si="19"/>
        <v>1.8114370737517997</v>
      </c>
      <c r="J192" s="387">
        <v>3.3871842730312163</v>
      </c>
      <c r="K192" s="387">
        <v>5.0567182322782941E-2</v>
      </c>
      <c r="L192" s="530">
        <f t="shared" ref="L192:L254" si="21">(H192+I192+J192+K192)/F192</f>
        <v>3.3009336066679232E-2</v>
      </c>
    </row>
    <row r="193" spans="1:12" s="87" customFormat="1" ht="15.5" x14ac:dyDescent="0.35">
      <c r="A193" s="25">
        <v>114</v>
      </c>
      <c r="B193" s="269" t="s">
        <v>641</v>
      </c>
      <c r="C193" s="162">
        <v>352.8</v>
      </c>
      <c r="D193" s="390"/>
      <c r="E193" s="390"/>
      <c r="F193" s="535">
        <f t="shared" si="20"/>
        <v>352.8</v>
      </c>
      <c r="G193" s="398">
        <f t="shared" si="18"/>
        <v>1.6052386837042795E-3</v>
      </c>
      <c r="H193" s="387">
        <f t="shared" si="17"/>
        <v>7.1118013071229287</v>
      </c>
      <c r="I193" s="387">
        <f t="shared" si="19"/>
        <v>1.5645962875670443</v>
      </c>
      <c r="J193" s="387">
        <v>2.9256196727351842</v>
      </c>
      <c r="K193" s="387">
        <v>4.36764968992749E-2</v>
      </c>
      <c r="L193" s="530">
        <f t="shared" si="21"/>
        <v>3.3009336066679232E-2</v>
      </c>
    </row>
    <row r="194" spans="1:12" s="87" customFormat="1" ht="15.5" x14ac:dyDescent="0.35">
      <c r="A194" s="25">
        <v>115</v>
      </c>
      <c r="B194" s="269" t="s">
        <v>642</v>
      </c>
      <c r="C194" s="162">
        <v>115.8</v>
      </c>
      <c r="D194" s="390"/>
      <c r="E194" s="390"/>
      <c r="F194" s="535">
        <f t="shared" si="20"/>
        <v>115.8</v>
      </c>
      <c r="G194" s="398">
        <f t="shared" si="18"/>
        <v>5.2688956795055432E-4</v>
      </c>
      <c r="H194" s="387">
        <f t="shared" si="17"/>
        <v>2.3343157351610975</v>
      </c>
      <c r="I194" s="387">
        <f t="shared" si="19"/>
        <v>0.51354946173544147</v>
      </c>
      <c r="J194" s="387">
        <v>0.9602799265950519</v>
      </c>
      <c r="K194" s="387">
        <v>1.4335993029864038E-2</v>
      </c>
      <c r="L194" s="530">
        <f t="shared" si="21"/>
        <v>3.3009336066679232E-2</v>
      </c>
    </row>
    <row r="195" spans="1:12" s="87" customFormat="1" ht="15.5" x14ac:dyDescent="0.35">
      <c r="A195" s="25">
        <v>116</v>
      </c>
      <c r="B195" s="269" t="s">
        <v>643</v>
      </c>
      <c r="C195" s="162">
        <v>74.2</v>
      </c>
      <c r="D195" s="390">
        <v>67.099999999999994</v>
      </c>
      <c r="E195" s="390"/>
      <c r="F195" s="535">
        <f t="shared" si="20"/>
        <v>141.30000000000001</v>
      </c>
      <c r="G195" s="398">
        <f t="shared" si="18"/>
        <v>6.4291447281013237E-4</v>
      </c>
      <c r="H195" s="387">
        <f t="shared" si="17"/>
        <v>2.8483489929038259</v>
      </c>
      <c r="I195" s="387">
        <f t="shared" si="19"/>
        <v>0.62663677843884169</v>
      </c>
      <c r="J195" s="387">
        <v>1.1717405321924081</v>
      </c>
      <c r="K195" s="387">
        <v>1.7492882686699386E-2</v>
      </c>
      <c r="L195" s="530">
        <f t="shared" si="21"/>
        <v>3.3009336066679225E-2</v>
      </c>
    </row>
    <row r="196" spans="1:12" s="87" customFormat="1" ht="15.5" x14ac:dyDescent="0.35">
      <c r="A196" s="25">
        <v>117</v>
      </c>
      <c r="B196" s="269" t="s">
        <v>644</v>
      </c>
      <c r="C196" s="162">
        <v>130.9</v>
      </c>
      <c r="D196" s="390"/>
      <c r="E196" s="390">
        <v>30.2</v>
      </c>
      <c r="F196" s="535">
        <f t="shared" si="20"/>
        <v>161.1</v>
      </c>
      <c r="G196" s="398">
        <f t="shared" si="18"/>
        <v>7.3300439893639292E-4</v>
      </c>
      <c r="H196" s="387">
        <f t="shared" si="17"/>
        <v>3.2474806989158269</v>
      </c>
      <c r="I196" s="387">
        <f t="shared" si="19"/>
        <v>0.71444575376148189</v>
      </c>
      <c r="J196" s="387">
        <v>1.3359334730091785</v>
      </c>
      <c r="K196" s="387">
        <v>1.9944114655536242E-2</v>
      </c>
      <c r="L196" s="530">
        <f t="shared" si="21"/>
        <v>3.3009336066679232E-2</v>
      </c>
    </row>
    <row r="197" spans="1:12" s="87" customFormat="1" ht="15.5" x14ac:dyDescent="0.35">
      <c r="A197" s="25">
        <v>118</v>
      </c>
      <c r="B197" s="269" t="s">
        <v>645</v>
      </c>
      <c r="C197" s="162">
        <v>308.8</v>
      </c>
      <c r="D197" s="390"/>
      <c r="E197" s="390"/>
      <c r="F197" s="535">
        <f t="shared" si="20"/>
        <v>308.8</v>
      </c>
      <c r="G197" s="398">
        <f t="shared" si="18"/>
        <v>1.405038847868145E-3</v>
      </c>
      <c r="H197" s="387">
        <f t="shared" si="17"/>
        <v>6.2248419604295933</v>
      </c>
      <c r="I197" s="387">
        <f t="shared" si="19"/>
        <v>1.3694652312945106</v>
      </c>
      <c r="J197" s="387">
        <v>2.5607464709201389</v>
      </c>
      <c r="K197" s="387">
        <v>3.8229314746304102E-2</v>
      </c>
      <c r="L197" s="530">
        <f t="shared" si="21"/>
        <v>3.3009336066679232E-2</v>
      </c>
    </row>
    <row r="198" spans="1:12" s="87" customFormat="1" ht="15.5" x14ac:dyDescent="0.35">
      <c r="A198" s="25">
        <v>119</v>
      </c>
      <c r="B198" s="269" t="s">
        <v>646</v>
      </c>
      <c r="C198" s="162">
        <v>343.31</v>
      </c>
      <c r="D198" s="390"/>
      <c r="E198" s="390"/>
      <c r="F198" s="535">
        <f t="shared" si="20"/>
        <v>343.31</v>
      </c>
      <c r="G198" s="398">
        <f t="shared" si="18"/>
        <v>1.5620592191114406E-3</v>
      </c>
      <c r="H198" s="387">
        <f t="shared" si="17"/>
        <v>6.9205003025747525</v>
      </c>
      <c r="I198" s="387">
        <f t="shared" si="19"/>
        <v>1.5225100665664455</v>
      </c>
      <c r="J198" s="387">
        <v>2.8469231571618936</v>
      </c>
      <c r="K198" s="387">
        <v>4.2501638748554602E-2</v>
      </c>
      <c r="L198" s="530">
        <f t="shared" si="21"/>
        <v>3.3009336066679225E-2</v>
      </c>
    </row>
    <row r="199" spans="1:12" s="87" customFormat="1" ht="15.5" x14ac:dyDescent="0.35">
      <c r="A199" s="25">
        <v>120</v>
      </c>
      <c r="B199" s="269" t="s">
        <v>647</v>
      </c>
      <c r="C199" s="162">
        <v>146.82</v>
      </c>
      <c r="D199" s="390"/>
      <c r="E199" s="390"/>
      <c r="F199" s="535">
        <f t="shared" si="20"/>
        <v>146.82</v>
      </c>
      <c r="G199" s="398">
        <f t="shared" si="18"/>
        <v>6.6803045221502922E-4</v>
      </c>
      <c r="H199" s="387">
        <f t="shared" ref="H199:H262" si="22">G199*4430.37</f>
        <v>2.9596220745798991</v>
      </c>
      <c r="I199" s="387">
        <f t="shared" si="19"/>
        <v>0.65111685640757777</v>
      </c>
      <c r="J199" s="387">
        <v>1.2175155338746588</v>
      </c>
      <c r="K199" s="387">
        <v>1.8176256447708445E-2</v>
      </c>
      <c r="L199" s="530">
        <f t="shared" si="21"/>
        <v>3.3009336066679232E-2</v>
      </c>
    </row>
    <row r="200" spans="1:12" s="87" customFormat="1" ht="15.5" x14ac:dyDescent="0.35">
      <c r="A200" s="25">
        <v>121</v>
      </c>
      <c r="B200" s="269" t="s">
        <v>648</v>
      </c>
      <c r="C200" s="162">
        <v>218.19</v>
      </c>
      <c r="D200" s="390"/>
      <c r="E200" s="390"/>
      <c r="F200" s="535">
        <f t="shared" si="20"/>
        <v>218.19</v>
      </c>
      <c r="G200" s="398">
        <f t="shared" si="18"/>
        <v>9.9276368593377768E-4</v>
      </c>
      <c r="H200" s="387">
        <f t="shared" si="22"/>
        <v>4.3983104512504303</v>
      </c>
      <c r="I200" s="387">
        <f t="shared" si="19"/>
        <v>0.96762829927509464</v>
      </c>
      <c r="J200" s="387">
        <v>1.8093564523642001</v>
      </c>
      <c r="K200" s="387">
        <v>2.7011833499015842E-2</v>
      </c>
      <c r="L200" s="530">
        <f t="shared" si="21"/>
        <v>3.3009336066679225E-2</v>
      </c>
    </row>
    <row r="201" spans="1:12" s="87" customFormat="1" ht="15.5" x14ac:dyDescent="0.35">
      <c r="A201" s="25">
        <v>122</v>
      </c>
      <c r="B201" s="269" t="s">
        <v>649</v>
      </c>
      <c r="C201" s="162">
        <v>109.6</v>
      </c>
      <c r="D201" s="390"/>
      <c r="E201" s="390"/>
      <c r="F201" s="535">
        <f t="shared" si="20"/>
        <v>109.6</v>
      </c>
      <c r="G201" s="398">
        <f t="shared" si="18"/>
        <v>4.986795910827353E-4</v>
      </c>
      <c r="H201" s="387">
        <f t="shared" si="22"/>
        <v>2.2093350999452182</v>
      </c>
      <c r="I201" s="387">
        <f t="shared" si="19"/>
        <v>0.486053721987948</v>
      </c>
      <c r="J201" s="387">
        <v>0.90886597543020453</v>
      </c>
      <c r="K201" s="387">
        <v>1.3568435544672701E-2</v>
      </c>
      <c r="L201" s="530">
        <f t="shared" si="21"/>
        <v>3.3009336066679232E-2</v>
      </c>
    </row>
    <row r="202" spans="1:12" s="87" customFormat="1" ht="15.5" x14ac:dyDescent="0.35">
      <c r="A202" s="25">
        <v>123</v>
      </c>
      <c r="B202" s="269" t="s">
        <v>650</v>
      </c>
      <c r="C202" s="162">
        <v>143.4</v>
      </c>
      <c r="D202" s="390"/>
      <c r="E202" s="390"/>
      <c r="F202" s="535">
        <f t="shared" si="20"/>
        <v>143.4</v>
      </c>
      <c r="G202" s="398">
        <f t="shared" si="18"/>
        <v>6.5246946497503886E-4</v>
      </c>
      <c r="H202" s="387">
        <f t="shared" si="22"/>
        <v>2.890681143541463</v>
      </c>
      <c r="I202" s="387">
        <f t="shared" si="19"/>
        <v>0.63594985157912187</v>
      </c>
      <c r="J202" s="387">
        <v>1.189154935006308</v>
      </c>
      <c r="K202" s="387">
        <v>1.7752861834909355E-2</v>
      </c>
      <c r="L202" s="530">
        <f t="shared" si="21"/>
        <v>3.3009336066679232E-2</v>
      </c>
    </row>
    <row r="203" spans="1:12" s="87" customFormat="1" ht="15.5" x14ac:dyDescent="0.35">
      <c r="A203" s="25">
        <v>124</v>
      </c>
      <c r="B203" s="269" t="s">
        <v>651</v>
      </c>
      <c r="C203" s="162">
        <v>306.10000000000002</v>
      </c>
      <c r="D203" s="390"/>
      <c r="E203" s="390"/>
      <c r="F203" s="535">
        <f t="shared" si="20"/>
        <v>306.10000000000002</v>
      </c>
      <c r="G203" s="398">
        <f t="shared" si="18"/>
        <v>1.3927538579418368E-3</v>
      </c>
      <c r="H203" s="387">
        <f t="shared" si="22"/>
        <v>6.1704149096097751</v>
      </c>
      <c r="I203" s="387">
        <f t="shared" si="19"/>
        <v>1.3574912801141505</v>
      </c>
      <c r="J203" s="387">
        <v>2.5383565244451241</v>
      </c>
      <c r="K203" s="387">
        <v>3.7895055841462716E-2</v>
      </c>
      <c r="L203" s="530">
        <f t="shared" si="21"/>
        <v>3.3009336066679225E-2</v>
      </c>
    </row>
    <row r="204" spans="1:12" s="87" customFormat="1" ht="15.5" x14ac:dyDescent="0.35">
      <c r="A204" s="25">
        <v>125</v>
      </c>
      <c r="B204" s="269" t="s">
        <v>652</v>
      </c>
      <c r="C204" s="162">
        <v>239.7</v>
      </c>
      <c r="D204" s="390"/>
      <c r="E204" s="390"/>
      <c r="F204" s="535">
        <f t="shared" si="20"/>
        <v>239.7</v>
      </c>
      <c r="G204" s="398">
        <f t="shared" si="18"/>
        <v>1.0906341056800333E-3</v>
      </c>
      <c r="H204" s="387">
        <f t="shared" si="22"/>
        <v>4.8319126227816493</v>
      </c>
      <c r="I204" s="387">
        <f t="shared" si="19"/>
        <v>1.0630207770119628</v>
      </c>
      <c r="J204" s="387">
        <v>1.9877296926151462</v>
      </c>
      <c r="K204" s="387">
        <v>2.9674762774252243E-2</v>
      </c>
      <c r="L204" s="530">
        <f t="shared" si="21"/>
        <v>3.3009336066679232E-2</v>
      </c>
    </row>
    <row r="205" spans="1:12" s="87" customFormat="1" ht="15.5" x14ac:dyDescent="0.35">
      <c r="A205" s="25">
        <v>126</v>
      </c>
      <c r="B205" s="269" t="s">
        <v>653</v>
      </c>
      <c r="C205" s="162">
        <v>193.7</v>
      </c>
      <c r="D205" s="390"/>
      <c r="E205" s="390"/>
      <c r="F205" s="535">
        <f t="shared" si="20"/>
        <v>193.7</v>
      </c>
      <c r="G205" s="398">
        <f t="shared" si="18"/>
        <v>8.8133427730589266E-4</v>
      </c>
      <c r="H205" s="387">
        <f t="shared" si="22"/>
        <v>3.9046369421477074</v>
      </c>
      <c r="I205" s="387">
        <f t="shared" si="19"/>
        <v>0.85902012727249566</v>
      </c>
      <c r="J205" s="387">
        <v>1.606271345263053</v>
      </c>
      <c r="K205" s="387">
        <v>2.3979981432510053E-2</v>
      </c>
      <c r="L205" s="530">
        <f t="shared" si="21"/>
        <v>3.3009336066679232E-2</v>
      </c>
    </row>
    <row r="206" spans="1:12" s="87" customFormat="1" ht="15.5" x14ac:dyDescent="0.35">
      <c r="A206" s="25">
        <v>127</v>
      </c>
      <c r="B206" s="269" t="s">
        <v>654</v>
      </c>
      <c r="C206" s="162">
        <v>83.9</v>
      </c>
      <c r="D206" s="390"/>
      <c r="E206" s="390"/>
      <c r="F206" s="535">
        <f t="shared" si="20"/>
        <v>83.9</v>
      </c>
      <c r="G206" s="398">
        <f t="shared" si="18"/>
        <v>3.8174468696935678E-4</v>
      </c>
      <c r="H206" s="387">
        <f t="shared" si="22"/>
        <v>1.691270208808429</v>
      </c>
      <c r="I206" s="387">
        <f t="shared" si="19"/>
        <v>0.37207944593785441</v>
      </c>
      <c r="J206" s="387">
        <v>0.69574685527914393</v>
      </c>
      <c r="K206" s="387">
        <v>1.0386785968960217E-2</v>
      </c>
      <c r="L206" s="530">
        <f t="shared" si="21"/>
        <v>3.3009336066679232E-2</v>
      </c>
    </row>
    <row r="207" spans="1:12" s="87" customFormat="1" ht="15.5" x14ac:dyDescent="0.35">
      <c r="A207" s="25">
        <v>128</v>
      </c>
      <c r="B207" s="269" t="s">
        <v>655</v>
      </c>
      <c r="C207" s="162">
        <v>2111.66</v>
      </c>
      <c r="D207" s="390"/>
      <c r="E207" s="390"/>
      <c r="F207" s="535">
        <f t="shared" si="20"/>
        <v>2111.66</v>
      </c>
      <c r="G207" s="398">
        <f t="shared" si="18"/>
        <v>9.6080451214030013E-3</v>
      </c>
      <c r="H207" s="387">
        <f t="shared" si="22"/>
        <v>42.567194864510213</v>
      </c>
      <c r="I207" s="387">
        <f t="shared" si="19"/>
        <v>9.3647828701922471</v>
      </c>
      <c r="J207" s="387">
        <v>17.51109421238089</v>
      </c>
      <c r="K207" s="387">
        <v>0.26142265148050686</v>
      </c>
      <c r="L207" s="530">
        <f t="shared" si="21"/>
        <v>3.3009336066679232E-2</v>
      </c>
    </row>
    <row r="208" spans="1:12" s="87" customFormat="1" ht="15.5" x14ac:dyDescent="0.35">
      <c r="A208" s="25">
        <v>129</v>
      </c>
      <c r="B208" s="269" t="s">
        <v>656</v>
      </c>
      <c r="C208" s="162">
        <v>424.8</v>
      </c>
      <c r="D208" s="390"/>
      <c r="E208" s="390"/>
      <c r="F208" s="535">
        <f t="shared" si="20"/>
        <v>424.8</v>
      </c>
      <c r="G208" s="398">
        <f t="shared" si="18"/>
        <v>1.9328384150724999E-3</v>
      </c>
      <c r="H208" s="387">
        <f t="shared" si="22"/>
        <v>8.5631893289847518</v>
      </c>
      <c r="I208" s="387">
        <f t="shared" si="19"/>
        <v>1.8839016523766454</v>
      </c>
      <c r="J208" s="387">
        <v>3.522684912068895</v>
      </c>
      <c r="K208" s="387">
        <v>5.2590067695045289E-2</v>
      </c>
      <c r="L208" s="530">
        <f t="shared" si="21"/>
        <v>3.3009336066679225E-2</v>
      </c>
    </row>
    <row r="209" spans="1:12" s="87" customFormat="1" ht="15.5" x14ac:dyDescent="0.35">
      <c r="A209" s="25">
        <v>130</v>
      </c>
      <c r="B209" s="269" t="s">
        <v>657</v>
      </c>
      <c r="C209" s="162">
        <v>105.5</v>
      </c>
      <c r="D209" s="390"/>
      <c r="E209" s="390"/>
      <c r="F209" s="535">
        <f t="shared" si="20"/>
        <v>105.5</v>
      </c>
      <c r="G209" s="398">
        <f t="shared" si="18"/>
        <v>4.8002460637982283E-4</v>
      </c>
      <c r="H209" s="387">
        <f t="shared" si="22"/>
        <v>2.1266866153669755</v>
      </c>
      <c r="I209" s="387">
        <f t="shared" si="19"/>
        <v>0.46787105538073459</v>
      </c>
      <c r="J209" s="387">
        <v>0.8748664270792571</v>
      </c>
      <c r="K209" s="387">
        <v>1.306085720769133E-2</v>
      </c>
      <c r="L209" s="530">
        <f t="shared" si="21"/>
        <v>3.3009336066679225E-2</v>
      </c>
    </row>
    <row r="210" spans="1:12" s="87" customFormat="1" ht="15.5" x14ac:dyDescent="0.35">
      <c r="A210" s="25">
        <v>131</v>
      </c>
      <c r="B210" s="269" t="s">
        <v>658</v>
      </c>
      <c r="C210" s="162">
        <v>158.6</v>
      </c>
      <c r="D210" s="390"/>
      <c r="E210" s="390"/>
      <c r="F210" s="535">
        <f t="shared" si="20"/>
        <v>158.6</v>
      </c>
      <c r="G210" s="398">
        <f t="shared" si="18"/>
        <v>7.2162940826388526E-4</v>
      </c>
      <c r="H210" s="387">
        <f t="shared" si="22"/>
        <v>3.1970852814900694</v>
      </c>
      <c r="I210" s="387">
        <f t="shared" si="19"/>
        <v>0.70335876192781532</v>
      </c>
      <c r="J210" s="387">
        <v>1.3152020410878691</v>
      </c>
      <c r="K210" s="387">
        <v>1.9634615669571993E-2</v>
      </c>
      <c r="L210" s="530">
        <f t="shared" si="21"/>
        <v>3.3009336066679232E-2</v>
      </c>
    </row>
    <row r="211" spans="1:12" s="87" customFormat="1" ht="15.5" x14ac:dyDescent="0.35">
      <c r="A211" s="25">
        <v>132</v>
      </c>
      <c r="B211" s="269" t="s">
        <v>659</v>
      </c>
      <c r="C211" s="162">
        <v>84.9</v>
      </c>
      <c r="D211" s="390"/>
      <c r="E211" s="390"/>
      <c r="F211" s="535">
        <f t="shared" si="20"/>
        <v>84.9</v>
      </c>
      <c r="G211" s="398">
        <f t="shared" si="18"/>
        <v>3.8629468323835979E-4</v>
      </c>
      <c r="H211" s="387">
        <f t="shared" si="22"/>
        <v>1.7114283757787321</v>
      </c>
      <c r="I211" s="387">
        <f t="shared" si="19"/>
        <v>0.37651424267132105</v>
      </c>
      <c r="J211" s="387">
        <v>0.70403942804766761</v>
      </c>
      <c r="K211" s="387">
        <v>1.0510585563345916E-2</v>
      </c>
      <c r="L211" s="530">
        <f t="shared" si="21"/>
        <v>3.3009336066679225E-2</v>
      </c>
    </row>
    <row r="212" spans="1:12" s="87" customFormat="1" ht="15.5" x14ac:dyDescent="0.35">
      <c r="A212" s="25">
        <v>133</v>
      </c>
      <c r="B212" s="269" t="s">
        <v>660</v>
      </c>
      <c r="C212" s="162">
        <v>191.6</v>
      </c>
      <c r="D212" s="390"/>
      <c r="E212" s="390"/>
      <c r="F212" s="535">
        <f t="shared" si="20"/>
        <v>191.6</v>
      </c>
      <c r="G212" s="398">
        <f t="shared" ref="G212:G275" si="23">1/219780.4*F212</f>
        <v>8.7177928514098628E-4</v>
      </c>
      <c r="H212" s="387">
        <f t="shared" si="22"/>
        <v>3.8623047915100712</v>
      </c>
      <c r="I212" s="387">
        <f t="shared" si="19"/>
        <v>0.8497070541322157</v>
      </c>
      <c r="J212" s="387">
        <v>1.5888569424491532</v>
      </c>
      <c r="K212" s="387">
        <v>2.3720002284300084E-2</v>
      </c>
      <c r="L212" s="530">
        <f t="shared" si="21"/>
        <v>3.3009336066679232E-2</v>
      </c>
    </row>
    <row r="213" spans="1:12" s="87" customFormat="1" ht="15.5" x14ac:dyDescent="0.35">
      <c r="A213" s="25">
        <v>134</v>
      </c>
      <c r="B213" s="269" t="s">
        <v>661</v>
      </c>
      <c r="C213" s="162">
        <v>220.11</v>
      </c>
      <c r="D213" s="390"/>
      <c r="E213" s="390"/>
      <c r="F213" s="535">
        <f t="shared" si="20"/>
        <v>220.11</v>
      </c>
      <c r="G213" s="398">
        <f t="shared" si="23"/>
        <v>1.0014996787702636E-3</v>
      </c>
      <c r="H213" s="387">
        <f t="shared" si="22"/>
        <v>4.4370141318334131</v>
      </c>
      <c r="I213" s="387">
        <f t="shared" si="19"/>
        <v>0.97614310900335088</v>
      </c>
      <c r="J213" s="387">
        <v>1.8252781920797658</v>
      </c>
      <c r="K213" s="387">
        <v>2.724952872023639E-2</v>
      </c>
      <c r="L213" s="530">
        <f t="shared" si="21"/>
        <v>3.3009336066679232E-2</v>
      </c>
    </row>
    <row r="214" spans="1:12" s="87" customFormat="1" ht="15.5" x14ac:dyDescent="0.35">
      <c r="A214" s="25">
        <v>135</v>
      </c>
      <c r="B214" s="269" t="s">
        <v>662</v>
      </c>
      <c r="C214" s="162">
        <v>154.1</v>
      </c>
      <c r="D214" s="390"/>
      <c r="E214" s="390"/>
      <c r="F214" s="535">
        <f t="shared" si="20"/>
        <v>154.1</v>
      </c>
      <c r="G214" s="398">
        <f t="shared" si="23"/>
        <v>7.0115442505337146E-4</v>
      </c>
      <c r="H214" s="387">
        <f t="shared" si="22"/>
        <v>3.1063735301237054</v>
      </c>
      <c r="I214" s="387">
        <f t="shared" si="19"/>
        <v>0.68340217662721525</v>
      </c>
      <c r="J214" s="387">
        <v>1.2778854636295118</v>
      </c>
      <c r="K214" s="387">
        <v>1.9077517494836341E-2</v>
      </c>
      <c r="L214" s="530">
        <f t="shared" si="21"/>
        <v>3.3009336066679232E-2</v>
      </c>
    </row>
    <row r="215" spans="1:12" s="87" customFormat="1" ht="15.5" x14ac:dyDescent="0.35">
      <c r="A215" s="25">
        <v>136</v>
      </c>
      <c r="B215" s="269" t="s">
        <v>663</v>
      </c>
      <c r="C215" s="162">
        <v>219.1</v>
      </c>
      <c r="D215" s="390"/>
      <c r="E215" s="390"/>
      <c r="F215" s="535">
        <f t="shared" si="20"/>
        <v>219.1</v>
      </c>
      <c r="G215" s="398">
        <f t="shared" si="23"/>
        <v>9.9690418253857048E-4</v>
      </c>
      <c r="H215" s="387">
        <f t="shared" si="22"/>
        <v>4.4166543831934062</v>
      </c>
      <c r="I215" s="387">
        <f t="shared" si="19"/>
        <v>0.97166396430254942</v>
      </c>
      <c r="J215" s="387">
        <v>1.8169026935835566</v>
      </c>
      <c r="K215" s="387">
        <v>2.7124491129906829E-2</v>
      </c>
      <c r="L215" s="530">
        <f t="shared" si="21"/>
        <v>3.3009336066679232E-2</v>
      </c>
    </row>
    <row r="216" spans="1:12" s="87" customFormat="1" ht="15.5" x14ac:dyDescent="0.35">
      <c r="A216" s="25">
        <v>137</v>
      </c>
      <c r="B216" s="269" t="s">
        <v>664</v>
      </c>
      <c r="C216" s="162">
        <v>255.8</v>
      </c>
      <c r="D216" s="390"/>
      <c r="E216" s="390"/>
      <c r="F216" s="535">
        <f t="shared" si="20"/>
        <v>255.8</v>
      </c>
      <c r="G216" s="398">
        <f t="shared" si="23"/>
        <v>1.1638890456109829E-3</v>
      </c>
      <c r="H216" s="387">
        <f t="shared" si="22"/>
        <v>5.1564591110035298</v>
      </c>
      <c r="I216" s="387">
        <f t="shared" si="19"/>
        <v>1.1344210044207765</v>
      </c>
      <c r="J216" s="387">
        <v>2.121240114188379</v>
      </c>
      <c r="K216" s="387">
        <v>3.1667936243862015E-2</v>
      </c>
      <c r="L216" s="530">
        <f t="shared" si="21"/>
        <v>3.3009336066679232E-2</v>
      </c>
    </row>
    <row r="217" spans="1:12" s="87" customFormat="1" ht="15.5" x14ac:dyDescent="0.35">
      <c r="A217" s="25">
        <v>138</v>
      </c>
      <c r="B217" s="269" t="s">
        <v>665</v>
      </c>
      <c r="C217" s="162">
        <v>101.5</v>
      </c>
      <c r="D217" s="390"/>
      <c r="E217" s="390"/>
      <c r="F217" s="535">
        <f t="shared" si="20"/>
        <v>101.5</v>
      </c>
      <c r="G217" s="398">
        <f t="shared" si="23"/>
        <v>4.6182462130381059E-4</v>
      </c>
      <c r="H217" s="387">
        <f t="shared" si="22"/>
        <v>2.0460539474857633</v>
      </c>
      <c r="I217" s="387">
        <f t="shared" si="19"/>
        <v>0.45013186844686792</v>
      </c>
      <c r="J217" s="387">
        <v>0.84169613600516202</v>
      </c>
      <c r="K217" s="387">
        <v>1.2565658830148532E-2</v>
      </c>
      <c r="L217" s="530">
        <f t="shared" si="21"/>
        <v>3.3009336066679232E-2</v>
      </c>
    </row>
    <row r="218" spans="1:12" s="87" customFormat="1" ht="15.5" x14ac:dyDescent="0.35">
      <c r="A218" s="25">
        <v>139</v>
      </c>
      <c r="B218" s="269" t="s">
        <v>666</v>
      </c>
      <c r="C218" s="162">
        <v>57.8</v>
      </c>
      <c r="D218" s="390"/>
      <c r="E218" s="390"/>
      <c r="F218" s="535">
        <f t="shared" si="20"/>
        <v>57.8</v>
      </c>
      <c r="G218" s="398">
        <f t="shared" si="23"/>
        <v>2.6298978434837687E-4</v>
      </c>
      <c r="H218" s="387">
        <f t="shared" si="22"/>
        <v>1.1651420508835184</v>
      </c>
      <c r="I218" s="387">
        <f t="shared" si="19"/>
        <v>0.25633125119437405</v>
      </c>
      <c r="J218" s="387">
        <v>0.47931070602067355</v>
      </c>
      <c r="K218" s="387">
        <v>7.1556165554934499E-3</v>
      </c>
      <c r="L218" s="530">
        <f t="shared" si="21"/>
        <v>3.3009336066679232E-2</v>
      </c>
    </row>
    <row r="219" spans="1:12" s="87" customFormat="1" ht="15.5" x14ac:dyDescent="0.35">
      <c r="A219" s="25">
        <v>140</v>
      </c>
      <c r="B219" s="147" t="s">
        <v>2009</v>
      </c>
      <c r="C219" s="158">
        <v>569.54999999999995</v>
      </c>
      <c r="D219" s="438">
        <v>76.3</v>
      </c>
      <c r="E219" s="438">
        <v>25</v>
      </c>
      <c r="F219" s="535">
        <f t="shared" si="20"/>
        <v>670.84999999999991</v>
      </c>
      <c r="G219" s="398">
        <f t="shared" si="23"/>
        <v>3.0523649970607023E-3</v>
      </c>
      <c r="H219" s="387">
        <f t="shared" si="22"/>
        <v>13.523106312027824</v>
      </c>
      <c r="I219" s="387">
        <f t="shared" si="19"/>
        <v>2.9750833886461212</v>
      </c>
      <c r="J219" s="387">
        <v>5.5630724417641666</v>
      </c>
      <c r="K219" s="387">
        <v>8.3050957893646721E-2</v>
      </c>
      <c r="L219" s="530">
        <f t="shared" si="21"/>
        <v>3.3009336066679232E-2</v>
      </c>
    </row>
    <row r="220" spans="1:12" s="87" customFormat="1" ht="15.5" x14ac:dyDescent="0.35">
      <c r="A220" s="25">
        <v>141</v>
      </c>
      <c r="B220" s="147" t="s">
        <v>2010</v>
      </c>
      <c r="C220" s="158">
        <v>648.9</v>
      </c>
      <c r="D220" s="438"/>
      <c r="E220" s="438"/>
      <c r="F220" s="535">
        <f t="shared" si="20"/>
        <v>648.9</v>
      </c>
      <c r="G220" s="398">
        <f t="shared" si="23"/>
        <v>2.9524925789560855E-3</v>
      </c>
      <c r="H220" s="387">
        <f t="shared" si="22"/>
        <v>13.080634547029671</v>
      </c>
      <c r="I220" s="387">
        <f t="shared" si="19"/>
        <v>2.8777396003465276</v>
      </c>
      <c r="J220" s="387">
        <v>5.3810504694950705</v>
      </c>
      <c r="K220" s="387">
        <v>8.0333556796880617E-2</v>
      </c>
      <c r="L220" s="530">
        <f t="shared" si="21"/>
        <v>3.3009336066679225E-2</v>
      </c>
    </row>
    <row r="221" spans="1:12" s="87" customFormat="1" ht="15.5" x14ac:dyDescent="0.35">
      <c r="A221" s="25">
        <v>142</v>
      </c>
      <c r="B221" s="147" t="s">
        <v>2011</v>
      </c>
      <c r="C221" s="158">
        <v>527.70000000000005</v>
      </c>
      <c r="D221" s="438">
        <v>115.4</v>
      </c>
      <c r="E221" s="438">
        <v>110</v>
      </c>
      <c r="F221" s="535">
        <f t="shared" si="20"/>
        <v>753.1</v>
      </c>
      <c r="G221" s="398">
        <f t="shared" si="23"/>
        <v>3.4266021901862044E-3</v>
      </c>
      <c r="H221" s="387">
        <f t="shared" si="22"/>
        <v>15.181115545335254</v>
      </c>
      <c r="I221" s="387">
        <f t="shared" si="19"/>
        <v>3.3398454199737562</v>
      </c>
      <c r="J221" s="387">
        <v>6.2451365519752473</v>
      </c>
      <c r="K221" s="387">
        <v>9.3233474531870544E-2</v>
      </c>
      <c r="L221" s="530">
        <f t="shared" si="21"/>
        <v>3.3009336066679232E-2</v>
      </c>
    </row>
    <row r="222" spans="1:12" s="87" customFormat="1" ht="15.5" x14ac:dyDescent="0.35">
      <c r="A222" s="25">
        <v>143</v>
      </c>
      <c r="B222" s="147" t="s">
        <v>2012</v>
      </c>
      <c r="C222" s="158">
        <v>276.60000000000002</v>
      </c>
      <c r="D222" s="438"/>
      <c r="E222" s="438"/>
      <c r="F222" s="535">
        <f t="shared" si="20"/>
        <v>276.60000000000002</v>
      </c>
      <c r="G222" s="398">
        <f t="shared" si="23"/>
        <v>1.2585289680062464E-3</v>
      </c>
      <c r="H222" s="387">
        <f t="shared" si="22"/>
        <v>5.5757489839858341</v>
      </c>
      <c r="I222" s="387">
        <f t="shared" si="19"/>
        <v>1.2266647764768834</v>
      </c>
      <c r="J222" s="387">
        <v>2.2937256277736733</v>
      </c>
      <c r="K222" s="387">
        <v>3.4242967807084572E-2</v>
      </c>
      <c r="L222" s="530">
        <f t="shared" si="21"/>
        <v>3.3009336066679232E-2</v>
      </c>
    </row>
    <row r="223" spans="1:12" s="87" customFormat="1" ht="15.5" x14ac:dyDescent="0.35">
      <c r="A223" s="25">
        <v>144</v>
      </c>
      <c r="B223" s="147" t="s">
        <v>2013</v>
      </c>
      <c r="C223" s="158">
        <v>238.8</v>
      </c>
      <c r="D223" s="438"/>
      <c r="E223" s="438"/>
      <c r="F223" s="535">
        <f t="shared" si="20"/>
        <v>238.8</v>
      </c>
      <c r="G223" s="398">
        <f t="shared" si="23"/>
        <v>1.0865391090379307E-3</v>
      </c>
      <c r="H223" s="387">
        <f t="shared" si="22"/>
        <v>4.8137702725083766</v>
      </c>
      <c r="I223" s="387">
        <f t="shared" si="19"/>
        <v>1.0590294599518428</v>
      </c>
      <c r="J223" s="387">
        <v>1.980266377123475</v>
      </c>
      <c r="K223" s="387">
        <v>2.9563343139305118E-2</v>
      </c>
      <c r="L223" s="530">
        <f t="shared" si="21"/>
        <v>3.3009336066679225E-2</v>
      </c>
    </row>
    <row r="224" spans="1:12" s="87" customFormat="1" ht="15.5" x14ac:dyDescent="0.35">
      <c r="A224" s="25">
        <v>145</v>
      </c>
      <c r="B224" s="147" t="s">
        <v>2014</v>
      </c>
      <c r="C224" s="158">
        <v>754.13</v>
      </c>
      <c r="D224" s="438"/>
      <c r="E224" s="438"/>
      <c r="F224" s="535">
        <f t="shared" si="20"/>
        <v>754.13</v>
      </c>
      <c r="G224" s="398">
        <f t="shared" si="23"/>
        <v>3.4312886863432776E-3</v>
      </c>
      <c r="H224" s="387">
        <f t="shared" si="22"/>
        <v>15.201878457314667</v>
      </c>
      <c r="I224" s="387">
        <f t="shared" si="19"/>
        <v>3.3444132606092265</v>
      </c>
      <c r="J224" s="387">
        <v>6.2536779019268263</v>
      </c>
      <c r="K224" s="387">
        <v>9.3360988114087801E-2</v>
      </c>
      <c r="L224" s="530">
        <f t="shared" si="21"/>
        <v>3.3009336066679232E-2</v>
      </c>
    </row>
    <row r="225" spans="1:12" s="87" customFormat="1" ht="15.5" x14ac:dyDescent="0.35">
      <c r="A225" s="25">
        <v>146</v>
      </c>
      <c r="B225" s="147" t="s">
        <v>2015</v>
      </c>
      <c r="C225" s="158">
        <v>838.38</v>
      </c>
      <c r="D225" s="438">
        <v>72.7</v>
      </c>
      <c r="E225" s="438"/>
      <c r="F225" s="535">
        <f t="shared" si="20"/>
        <v>911.08</v>
      </c>
      <c r="G225" s="398">
        <f t="shared" si="23"/>
        <v>4.1454106007633076E-3</v>
      </c>
      <c r="H225" s="387">
        <f t="shared" si="22"/>
        <v>18.365702763303734</v>
      </c>
      <c r="I225" s="387">
        <f t="shared" si="19"/>
        <v>4.0404546079268213</v>
      </c>
      <c r="J225" s="387">
        <v>7.5551971979466321</v>
      </c>
      <c r="K225" s="387">
        <v>0.11279133445292341</v>
      </c>
      <c r="L225" s="530">
        <f t="shared" si="21"/>
        <v>3.3009336066679225E-2</v>
      </c>
    </row>
    <row r="226" spans="1:12" s="87" customFormat="1" ht="15.5" x14ac:dyDescent="0.35">
      <c r="A226" s="25">
        <v>147</v>
      </c>
      <c r="B226" s="147" t="s">
        <v>2016</v>
      </c>
      <c r="C226" s="158">
        <v>676.2</v>
      </c>
      <c r="D226" s="438"/>
      <c r="E226" s="438">
        <v>31.7</v>
      </c>
      <c r="F226" s="535">
        <f t="shared" si="20"/>
        <v>707.90000000000009</v>
      </c>
      <c r="G226" s="398">
        <f t="shared" si="23"/>
        <v>3.2209423588272666E-3</v>
      </c>
      <c r="H226" s="387">
        <f t="shared" si="22"/>
        <v>14.269966398277557</v>
      </c>
      <c r="I226" s="387">
        <f t="shared" si="19"/>
        <v>3.1393926076210623</v>
      </c>
      <c r="J226" s="387">
        <v>5.8703122628379729</v>
      </c>
      <c r="K226" s="387">
        <v>8.7637732865636905E-2</v>
      </c>
      <c r="L226" s="530">
        <f t="shared" si="21"/>
        <v>3.3009336066679232E-2</v>
      </c>
    </row>
    <row r="227" spans="1:12" s="87" customFormat="1" ht="15.5" x14ac:dyDescent="0.35">
      <c r="A227" s="25">
        <v>148</v>
      </c>
      <c r="B227" s="284" t="s">
        <v>2017</v>
      </c>
      <c r="C227" s="158">
        <v>814.34</v>
      </c>
      <c r="D227" s="438"/>
      <c r="E227" s="438"/>
      <c r="F227" s="535">
        <f t="shared" si="20"/>
        <v>814.34</v>
      </c>
      <c r="G227" s="398">
        <f t="shared" si="23"/>
        <v>3.7052439616999519E-3</v>
      </c>
      <c r="H227" s="387">
        <f t="shared" si="22"/>
        <v>16.415601690596617</v>
      </c>
      <c r="I227" s="387">
        <f t="shared" si="19"/>
        <v>3.6114323719312558</v>
      </c>
      <c r="J227" s="387">
        <v>6.7529737083196419</v>
      </c>
      <c r="K227" s="387">
        <v>0.1008149616920508</v>
      </c>
      <c r="L227" s="530">
        <f t="shared" si="21"/>
        <v>3.3009336066679225E-2</v>
      </c>
    </row>
    <row r="228" spans="1:12" s="87" customFormat="1" ht="15.5" x14ac:dyDescent="0.35">
      <c r="A228" s="25">
        <v>149</v>
      </c>
      <c r="B228" s="284" t="s">
        <v>2018</v>
      </c>
      <c r="C228" s="158">
        <v>562.29999999999995</v>
      </c>
      <c r="D228" s="438"/>
      <c r="E228" s="438"/>
      <c r="F228" s="535">
        <f t="shared" si="20"/>
        <v>562.29999999999995</v>
      </c>
      <c r="G228" s="398">
        <f t="shared" si="23"/>
        <v>2.5584629020604203E-3</v>
      </c>
      <c r="H228" s="387">
        <f t="shared" si="22"/>
        <v>11.334937287401424</v>
      </c>
      <c r="I228" s="387">
        <f t="shared" si="19"/>
        <v>2.4936862032283131</v>
      </c>
      <c r="J228" s="387">
        <v>4.662913667740912</v>
      </c>
      <c r="K228" s="387">
        <v>6.9612511923079004E-2</v>
      </c>
      <c r="L228" s="530">
        <f t="shared" si="21"/>
        <v>3.3009336066679225E-2</v>
      </c>
    </row>
    <row r="229" spans="1:12" s="87" customFormat="1" ht="15.5" x14ac:dyDescent="0.35">
      <c r="A229" s="25">
        <v>150</v>
      </c>
      <c r="B229" s="147" t="s">
        <v>2019</v>
      </c>
      <c r="C229" s="158">
        <v>410.5</v>
      </c>
      <c r="D229" s="438"/>
      <c r="E229" s="438"/>
      <c r="F229" s="535">
        <f t="shared" si="20"/>
        <v>410.5</v>
      </c>
      <c r="G229" s="398">
        <f t="shared" si="23"/>
        <v>1.8677734684257562E-3</v>
      </c>
      <c r="H229" s="387">
        <f t="shared" si="22"/>
        <v>8.2749275413094168</v>
      </c>
      <c r="I229" s="387">
        <f t="shared" si="19"/>
        <v>1.8204840590880718</v>
      </c>
      <c r="J229" s="387">
        <v>3.4041011214790053</v>
      </c>
      <c r="K229" s="387">
        <v>5.0819733495329776E-2</v>
      </c>
      <c r="L229" s="530">
        <f t="shared" si="21"/>
        <v>3.3009336066679225E-2</v>
      </c>
    </row>
    <row r="230" spans="1:12" s="87" customFormat="1" ht="15.5" x14ac:dyDescent="0.35">
      <c r="A230" s="25">
        <v>151</v>
      </c>
      <c r="B230" s="147" t="s">
        <v>2020</v>
      </c>
      <c r="C230" s="158">
        <v>504.87</v>
      </c>
      <c r="D230" s="438"/>
      <c r="E230" s="438">
        <v>18.399999999999999</v>
      </c>
      <c r="F230" s="535">
        <f t="shared" si="20"/>
        <v>523.27</v>
      </c>
      <c r="G230" s="398">
        <f t="shared" si="23"/>
        <v>2.3808765476812312E-3</v>
      </c>
      <c r="H230" s="387">
        <f t="shared" si="22"/>
        <v>10.548164030550495</v>
      </c>
      <c r="I230" s="387">
        <f t="shared" ref="I230:I291" si="24">H230*0.22</f>
        <v>2.3205960867211091</v>
      </c>
      <c r="J230" s="387">
        <v>4.3392545525854294</v>
      </c>
      <c r="K230" s="387">
        <v>6.478061375420513E-2</v>
      </c>
      <c r="L230" s="530">
        <f t="shared" si="21"/>
        <v>3.3009336066679225E-2</v>
      </c>
    </row>
    <row r="231" spans="1:12" s="87" customFormat="1" ht="15.5" x14ac:dyDescent="0.35">
      <c r="A231" s="25">
        <v>152</v>
      </c>
      <c r="B231" s="284" t="s">
        <v>2021</v>
      </c>
      <c r="C231" s="158">
        <v>684.1</v>
      </c>
      <c r="D231" s="438"/>
      <c r="E231" s="438"/>
      <c r="F231" s="535">
        <f t="shared" si="20"/>
        <v>684.1</v>
      </c>
      <c r="G231" s="398">
        <f t="shared" si="23"/>
        <v>3.1126524476249935E-3</v>
      </c>
      <c r="H231" s="387">
        <f t="shared" si="22"/>
        <v>13.790202024384342</v>
      </c>
      <c r="I231" s="387">
        <f t="shared" si="24"/>
        <v>3.0338444453645552</v>
      </c>
      <c r="J231" s="387">
        <v>5.6729490309471071</v>
      </c>
      <c r="K231" s="387">
        <v>8.4691302519257244E-2</v>
      </c>
      <c r="L231" s="530">
        <f t="shared" si="21"/>
        <v>3.3009336066679225E-2</v>
      </c>
    </row>
    <row r="232" spans="1:12" s="87" customFormat="1" ht="15.5" x14ac:dyDescent="0.35">
      <c r="A232" s="25">
        <v>153</v>
      </c>
      <c r="B232" s="147" t="s">
        <v>2022</v>
      </c>
      <c r="C232" s="158">
        <v>525.58000000000004</v>
      </c>
      <c r="D232" s="438">
        <v>133.5</v>
      </c>
      <c r="E232" s="438"/>
      <c r="F232" s="535">
        <f t="shared" si="20"/>
        <v>659.08</v>
      </c>
      <c r="G232" s="398">
        <f t="shared" si="23"/>
        <v>2.998811540974537E-3</v>
      </c>
      <c r="H232" s="387">
        <f t="shared" si="22"/>
        <v>13.285844686787359</v>
      </c>
      <c r="I232" s="387">
        <f t="shared" si="24"/>
        <v>2.9228858310932191</v>
      </c>
      <c r="J232" s="387">
        <v>5.4654688602786425</v>
      </c>
      <c r="K232" s="387">
        <v>8.1593836667727043E-2</v>
      </c>
      <c r="L232" s="530">
        <f t="shared" si="21"/>
        <v>3.3009336066679232E-2</v>
      </c>
    </row>
    <row r="233" spans="1:12" s="87" customFormat="1" ht="15.5" x14ac:dyDescent="0.35">
      <c r="A233" s="25">
        <v>154</v>
      </c>
      <c r="B233" s="147" t="s">
        <v>2023</v>
      </c>
      <c r="C233" s="158">
        <v>418.1</v>
      </c>
      <c r="D233" s="438"/>
      <c r="E233" s="438">
        <v>48.4</v>
      </c>
      <c r="F233" s="535">
        <f t="shared" si="20"/>
        <v>466.5</v>
      </c>
      <c r="G233" s="398">
        <f t="shared" si="23"/>
        <v>2.1225732594899274E-3</v>
      </c>
      <c r="H233" s="387">
        <f t="shared" si="22"/>
        <v>9.4037848916463886</v>
      </c>
      <c r="I233" s="387">
        <f t="shared" si="24"/>
        <v>2.0688326761622053</v>
      </c>
      <c r="J233" s="387">
        <v>3.8684851965163363</v>
      </c>
      <c r="K233" s="387">
        <v>5.7752510780928967E-2</v>
      </c>
      <c r="L233" s="530">
        <f t="shared" si="21"/>
        <v>3.3009336066679225E-2</v>
      </c>
    </row>
    <row r="234" spans="1:12" s="87" customFormat="1" ht="15.5" x14ac:dyDescent="0.35">
      <c r="A234" s="25">
        <v>155</v>
      </c>
      <c r="B234" s="147" t="s">
        <v>2024</v>
      </c>
      <c r="C234" s="158">
        <v>399.54</v>
      </c>
      <c r="D234" s="438"/>
      <c r="E234" s="438">
        <v>12.5</v>
      </c>
      <c r="F234" s="535">
        <f t="shared" si="20"/>
        <v>412.04</v>
      </c>
      <c r="G234" s="398">
        <f t="shared" si="23"/>
        <v>1.874780462680021E-3</v>
      </c>
      <c r="H234" s="387">
        <f t="shared" si="22"/>
        <v>8.3059711184436846</v>
      </c>
      <c r="I234" s="387">
        <f t="shared" si="24"/>
        <v>1.8273136460576107</v>
      </c>
      <c r="J234" s="387">
        <v>3.4168716835425323</v>
      </c>
      <c r="K234" s="387">
        <v>5.101038487068376E-2</v>
      </c>
      <c r="L234" s="530">
        <f t="shared" si="21"/>
        <v>3.3009336066679239E-2</v>
      </c>
    </row>
    <row r="235" spans="1:12" s="87" customFormat="1" ht="15.5" x14ac:dyDescent="0.35">
      <c r="A235" s="25">
        <v>156</v>
      </c>
      <c r="B235" s="147" t="s">
        <v>2025</v>
      </c>
      <c r="C235" s="158">
        <v>303.5</v>
      </c>
      <c r="D235" s="438"/>
      <c r="E235" s="438"/>
      <c r="F235" s="535">
        <f t="shared" si="20"/>
        <v>303.5</v>
      </c>
      <c r="G235" s="398">
        <f t="shared" si="23"/>
        <v>1.3809238676424287E-3</v>
      </c>
      <c r="H235" s="387">
        <f t="shared" si="22"/>
        <v>6.1180036754869862</v>
      </c>
      <c r="I235" s="387">
        <f t="shared" si="24"/>
        <v>1.3459608086071371</v>
      </c>
      <c r="J235" s="387">
        <v>2.5167958352469624</v>
      </c>
      <c r="K235" s="387">
        <v>3.75731768960599E-2</v>
      </c>
      <c r="L235" s="530">
        <f t="shared" si="21"/>
        <v>3.3009336066679232E-2</v>
      </c>
    </row>
    <row r="236" spans="1:12" s="87" customFormat="1" ht="15.5" x14ac:dyDescent="0.35">
      <c r="A236" s="25">
        <v>157</v>
      </c>
      <c r="B236" s="147" t="s">
        <v>2026</v>
      </c>
      <c r="C236" s="158">
        <v>654.13</v>
      </c>
      <c r="D236" s="438"/>
      <c r="E236" s="438"/>
      <c r="F236" s="535">
        <f t="shared" si="20"/>
        <v>654.13</v>
      </c>
      <c r="G236" s="398">
        <f t="shared" si="23"/>
        <v>2.9762890594429714E-3</v>
      </c>
      <c r="H236" s="387">
        <f t="shared" si="22"/>
        <v>13.186061760284357</v>
      </c>
      <c r="I236" s="387">
        <f t="shared" si="24"/>
        <v>2.9009335872625583</v>
      </c>
      <c r="J236" s="387">
        <v>5.4244206250744504</v>
      </c>
      <c r="K236" s="387">
        <v>8.0981028675517819E-2</v>
      </c>
      <c r="L236" s="530">
        <f t="shared" si="21"/>
        <v>3.3009336066679225E-2</v>
      </c>
    </row>
    <row r="237" spans="1:12" s="87" customFormat="1" ht="15.5" x14ac:dyDescent="0.35">
      <c r="A237" s="25">
        <v>158</v>
      </c>
      <c r="B237" s="147" t="s">
        <v>2027</v>
      </c>
      <c r="C237" s="158">
        <v>598.02</v>
      </c>
      <c r="D237" s="438"/>
      <c r="E237" s="438">
        <v>44.6</v>
      </c>
      <c r="F237" s="535">
        <f t="shared" si="20"/>
        <v>642.62</v>
      </c>
      <c r="G237" s="398">
        <f t="shared" si="23"/>
        <v>2.9239186023867466E-3</v>
      </c>
      <c r="H237" s="387">
        <f t="shared" si="22"/>
        <v>12.95404125845617</v>
      </c>
      <c r="I237" s="387">
        <f t="shared" si="24"/>
        <v>2.8498890768603573</v>
      </c>
      <c r="J237" s="387">
        <v>5.3289731125087414</v>
      </c>
      <c r="K237" s="387">
        <v>7.9556095344138419E-2</v>
      </c>
      <c r="L237" s="530">
        <f t="shared" si="21"/>
        <v>3.3009336066679232E-2</v>
      </c>
    </row>
    <row r="238" spans="1:12" s="87" customFormat="1" ht="15.5" x14ac:dyDescent="0.35">
      <c r="A238" s="25">
        <v>159</v>
      </c>
      <c r="B238" s="147" t="s">
        <v>2028</v>
      </c>
      <c r="C238" s="158">
        <v>278.7</v>
      </c>
      <c r="D238" s="438"/>
      <c r="E238" s="438"/>
      <c r="F238" s="535">
        <f t="shared" si="20"/>
        <v>278.7</v>
      </c>
      <c r="G238" s="398">
        <f t="shared" si="23"/>
        <v>1.2680839601711528E-3</v>
      </c>
      <c r="H238" s="387">
        <f t="shared" si="22"/>
        <v>5.6180811346234698</v>
      </c>
      <c r="I238" s="387">
        <f t="shared" si="24"/>
        <v>1.2359778496171634</v>
      </c>
      <c r="J238" s="387">
        <v>2.3111400305875729</v>
      </c>
      <c r="K238" s="387">
        <v>3.4502946955294538E-2</v>
      </c>
      <c r="L238" s="530">
        <f t="shared" si="21"/>
        <v>3.3009336066679225E-2</v>
      </c>
    </row>
    <row r="239" spans="1:12" s="87" customFormat="1" ht="15.5" x14ac:dyDescent="0.35">
      <c r="A239" s="25">
        <v>160</v>
      </c>
      <c r="B239" s="147" t="s">
        <v>2029</v>
      </c>
      <c r="C239" s="158">
        <v>3583.55</v>
      </c>
      <c r="D239" s="438"/>
      <c r="E239" s="438"/>
      <c r="F239" s="535">
        <f t="shared" ref="F239:F300" si="25">C239+D239+E239</f>
        <v>3583.55</v>
      </c>
      <c r="G239" s="398">
        <f t="shared" si="23"/>
        <v>1.6305139129785914E-2</v>
      </c>
      <c r="H239" s="387">
        <f t="shared" si="22"/>
        <v>72.237799246429617</v>
      </c>
      <c r="I239" s="387">
        <f t="shared" si="24"/>
        <v>15.892315834214516</v>
      </c>
      <c r="J239" s="387">
        <v>29.716849144643337</v>
      </c>
      <c r="K239" s="387">
        <v>0.44364203646087463</v>
      </c>
      <c r="L239" s="530">
        <f t="shared" si="21"/>
        <v>3.3009336066679225E-2</v>
      </c>
    </row>
    <row r="240" spans="1:12" s="87" customFormat="1" ht="15.5" x14ac:dyDescent="0.35">
      <c r="A240" s="25">
        <v>161</v>
      </c>
      <c r="B240" s="147" t="s">
        <v>2030</v>
      </c>
      <c r="C240" s="158">
        <v>486.9</v>
      </c>
      <c r="D240" s="438"/>
      <c r="E240" s="438">
        <v>26.6</v>
      </c>
      <c r="F240" s="535">
        <f t="shared" si="25"/>
        <v>513.5</v>
      </c>
      <c r="G240" s="398">
        <f t="shared" si="23"/>
        <v>2.3364230841330714E-3</v>
      </c>
      <c r="H240" s="387">
        <f t="shared" si="22"/>
        <v>10.351218739250635</v>
      </c>
      <c r="I240" s="387">
        <f t="shared" si="24"/>
        <v>2.2772681226351397</v>
      </c>
      <c r="J240" s="387">
        <v>4.2582361166369527</v>
      </c>
      <c r="K240" s="387">
        <v>6.3571091717056855E-2</v>
      </c>
      <c r="L240" s="530">
        <f t="shared" si="21"/>
        <v>3.3009336066679232E-2</v>
      </c>
    </row>
    <row r="241" spans="1:12" s="87" customFormat="1" ht="15.5" x14ac:dyDescent="0.35">
      <c r="A241" s="25">
        <v>162</v>
      </c>
      <c r="B241" s="147" t="s">
        <v>2031</v>
      </c>
      <c r="C241" s="158">
        <v>420.4</v>
      </c>
      <c r="D241" s="438"/>
      <c r="E241" s="438"/>
      <c r="F241" s="535">
        <f t="shared" si="25"/>
        <v>420.4</v>
      </c>
      <c r="G241" s="398">
        <f t="shared" si="23"/>
        <v>1.9128184314888862E-3</v>
      </c>
      <c r="H241" s="387">
        <f t="shared" si="22"/>
        <v>8.4744933943154166</v>
      </c>
      <c r="I241" s="387">
        <f t="shared" si="24"/>
        <v>1.8643885467493917</v>
      </c>
      <c r="J241" s="387">
        <v>3.4861975918873904</v>
      </c>
      <c r="K241" s="387">
        <v>5.2045349479748204E-2</v>
      </c>
      <c r="L241" s="530">
        <f t="shared" si="21"/>
        <v>3.3009336066679225E-2</v>
      </c>
    </row>
    <row r="242" spans="1:12" s="87" customFormat="1" ht="15.5" x14ac:dyDescent="0.35">
      <c r="A242" s="25">
        <v>163</v>
      </c>
      <c r="B242" s="147" t="s">
        <v>2032</v>
      </c>
      <c r="C242" s="158">
        <v>313.2</v>
      </c>
      <c r="D242" s="438"/>
      <c r="E242" s="438">
        <v>31</v>
      </c>
      <c r="F242" s="535">
        <f t="shared" si="25"/>
        <v>344.2</v>
      </c>
      <c r="G242" s="398">
        <f t="shared" si="23"/>
        <v>1.5661087157908531E-3</v>
      </c>
      <c r="H242" s="387">
        <f t="shared" si="22"/>
        <v>6.938441071178322</v>
      </c>
      <c r="I242" s="387">
        <f t="shared" si="24"/>
        <v>1.5264570356592309</v>
      </c>
      <c r="J242" s="387">
        <v>2.8543035469258795</v>
      </c>
      <c r="K242" s="387">
        <v>4.2611820387557876E-2</v>
      </c>
      <c r="L242" s="530">
        <f t="shared" si="21"/>
        <v>3.3009336066679232E-2</v>
      </c>
    </row>
    <row r="243" spans="1:12" s="87" customFormat="1" ht="15.5" x14ac:dyDescent="0.35">
      <c r="A243" s="25">
        <v>164</v>
      </c>
      <c r="B243" s="147" t="s">
        <v>2033</v>
      </c>
      <c r="C243" s="158">
        <v>350</v>
      </c>
      <c r="D243" s="438">
        <v>24.5</v>
      </c>
      <c r="E243" s="438">
        <v>63.2</v>
      </c>
      <c r="F243" s="535">
        <f t="shared" si="25"/>
        <v>437.7</v>
      </c>
      <c r="G243" s="398">
        <f t="shared" si="23"/>
        <v>1.9915333669426392E-3</v>
      </c>
      <c r="H243" s="387">
        <f t="shared" si="22"/>
        <v>8.8232296829016601</v>
      </c>
      <c r="I243" s="387">
        <f t="shared" si="24"/>
        <v>1.9411105302383653</v>
      </c>
      <c r="J243" s="387">
        <v>3.6296591007828516</v>
      </c>
      <c r="K243" s="387">
        <v>5.4187082462620814E-2</v>
      </c>
      <c r="L243" s="530">
        <f t="shared" si="21"/>
        <v>3.3009336066679225E-2</v>
      </c>
    </row>
    <row r="244" spans="1:12" s="87" customFormat="1" ht="15.5" x14ac:dyDescent="0.35">
      <c r="A244" s="25">
        <v>165</v>
      </c>
      <c r="B244" s="284" t="s">
        <v>2034</v>
      </c>
      <c r="C244" s="158">
        <v>483.54</v>
      </c>
      <c r="D244" s="438">
        <v>72.2</v>
      </c>
      <c r="E244" s="438"/>
      <c r="F244" s="535">
        <f t="shared" si="25"/>
        <v>555.74</v>
      </c>
      <c r="G244" s="398">
        <f t="shared" si="23"/>
        <v>2.5286149265357606E-3</v>
      </c>
      <c r="H244" s="387">
        <f t="shared" si="22"/>
        <v>11.202699712076237</v>
      </c>
      <c r="I244" s="387">
        <f t="shared" si="24"/>
        <v>2.464593936656772</v>
      </c>
      <c r="J244" s="387">
        <v>4.6085143903793968</v>
      </c>
      <c r="K244" s="387">
        <v>6.8800386583908829E-2</v>
      </c>
      <c r="L244" s="530">
        <f t="shared" si="21"/>
        <v>3.3009336066679232E-2</v>
      </c>
    </row>
    <row r="245" spans="1:12" s="87" customFormat="1" ht="15.5" x14ac:dyDescent="0.35">
      <c r="A245" s="25">
        <v>166</v>
      </c>
      <c r="B245" s="147" t="s">
        <v>2035</v>
      </c>
      <c r="C245" s="158">
        <v>381.8</v>
      </c>
      <c r="D245" s="438"/>
      <c r="E245" s="438">
        <v>14.8</v>
      </c>
      <c r="F245" s="535">
        <f t="shared" si="25"/>
        <v>396.6</v>
      </c>
      <c r="G245" s="398">
        <f t="shared" si="23"/>
        <v>1.8045285202866136E-3</v>
      </c>
      <c r="H245" s="387">
        <f t="shared" si="22"/>
        <v>7.9947290204222039</v>
      </c>
      <c r="I245" s="387">
        <f t="shared" si="24"/>
        <v>1.7588403844928848</v>
      </c>
      <c r="J245" s="387">
        <v>3.2888343599965251</v>
      </c>
      <c r="K245" s="387">
        <v>4.909891913336855E-2</v>
      </c>
      <c r="L245" s="530">
        <f t="shared" si="21"/>
        <v>3.3009336066679225E-2</v>
      </c>
    </row>
    <row r="246" spans="1:12" s="87" customFormat="1" ht="15.5" x14ac:dyDescent="0.35">
      <c r="A246" s="25">
        <v>168</v>
      </c>
      <c r="B246" s="147" t="s">
        <v>2036</v>
      </c>
      <c r="C246" s="158">
        <v>709.28</v>
      </c>
      <c r="D246" s="438"/>
      <c r="E246" s="438">
        <v>22.5</v>
      </c>
      <c r="F246" s="535">
        <f t="shared" si="25"/>
        <v>731.78</v>
      </c>
      <c r="G246" s="398">
        <f t="shared" si="23"/>
        <v>3.3295962697310589E-3</v>
      </c>
      <c r="H246" s="387">
        <f t="shared" si="22"/>
        <v>14.751343425528392</v>
      </c>
      <c r="I246" s="387">
        <f t="shared" si="24"/>
        <v>3.2452955536162462</v>
      </c>
      <c r="J246" s="387">
        <v>6.0683389005503194</v>
      </c>
      <c r="K246" s="387">
        <v>9.0594067179567403E-2</v>
      </c>
      <c r="L246" s="530">
        <f t="shared" si="21"/>
        <v>3.3009336066679225E-2</v>
      </c>
    </row>
    <row r="247" spans="1:12" s="87" customFormat="1" ht="15.5" x14ac:dyDescent="0.35">
      <c r="A247" s="25">
        <v>169</v>
      </c>
      <c r="B247" s="147" t="s">
        <v>2037</v>
      </c>
      <c r="C247" s="158">
        <v>185.4</v>
      </c>
      <c r="D247" s="438"/>
      <c r="E247" s="438"/>
      <c r="F247" s="535">
        <f t="shared" si="25"/>
        <v>185.4</v>
      </c>
      <c r="G247" s="398">
        <f t="shared" si="23"/>
        <v>8.4356930827316737E-4</v>
      </c>
      <c r="H247" s="387">
        <f t="shared" si="22"/>
        <v>3.7373241562941923</v>
      </c>
      <c r="I247" s="387">
        <f t="shared" si="24"/>
        <v>0.82221131438472228</v>
      </c>
      <c r="J247" s="387">
        <v>1.5374429912843059</v>
      </c>
      <c r="K247" s="387">
        <v>2.2952444799108747E-2</v>
      </c>
      <c r="L247" s="530">
        <f t="shared" si="21"/>
        <v>3.3009336066679232E-2</v>
      </c>
    </row>
    <row r="248" spans="1:12" s="87" customFormat="1" ht="15.5" x14ac:dyDescent="0.35">
      <c r="A248" s="25">
        <v>170</v>
      </c>
      <c r="B248" s="147" t="s">
        <v>2038</v>
      </c>
      <c r="C248" s="158">
        <v>478.6</v>
      </c>
      <c r="D248" s="438"/>
      <c r="E248" s="438"/>
      <c r="F248" s="535">
        <f t="shared" si="25"/>
        <v>478.6</v>
      </c>
      <c r="G248" s="398">
        <f t="shared" si="23"/>
        <v>2.1776282143448644E-3</v>
      </c>
      <c r="H248" s="387">
        <f t="shared" si="22"/>
        <v>9.6476987119870561</v>
      </c>
      <c r="I248" s="387">
        <f t="shared" si="24"/>
        <v>2.1224937166371523</v>
      </c>
      <c r="J248" s="387">
        <v>3.9688253270154741</v>
      </c>
      <c r="K248" s="387">
        <v>5.9250485872995945E-2</v>
      </c>
      <c r="L248" s="530">
        <f t="shared" si="21"/>
        <v>3.3009336066679225E-2</v>
      </c>
    </row>
    <row r="249" spans="1:12" s="87" customFormat="1" ht="15.5" x14ac:dyDescent="0.35">
      <c r="A249" s="25">
        <v>171</v>
      </c>
      <c r="B249" s="147" t="s">
        <v>2039</v>
      </c>
      <c r="C249" s="158">
        <v>496.38</v>
      </c>
      <c r="D249" s="438"/>
      <c r="E249" s="438"/>
      <c r="F249" s="535">
        <f t="shared" si="25"/>
        <v>496.38</v>
      </c>
      <c r="G249" s="398">
        <f t="shared" si="23"/>
        <v>2.2585271480077386E-3</v>
      </c>
      <c r="H249" s="387">
        <f t="shared" si="22"/>
        <v>10.006110920719046</v>
      </c>
      <c r="I249" s="387">
        <f t="shared" si="24"/>
        <v>2.2013444025581901</v>
      </c>
      <c r="J249" s="387">
        <v>4.1162672708398258</v>
      </c>
      <c r="K249" s="387">
        <v>6.1451642661173672E-2</v>
      </c>
      <c r="L249" s="530">
        <f t="shared" si="21"/>
        <v>3.3009336066679225E-2</v>
      </c>
    </row>
    <row r="250" spans="1:12" s="87" customFormat="1" ht="15.5" x14ac:dyDescent="0.35">
      <c r="A250" s="25">
        <v>172</v>
      </c>
      <c r="B250" s="147" t="s">
        <v>2040</v>
      </c>
      <c r="C250" s="158">
        <v>182.3</v>
      </c>
      <c r="D250" s="438"/>
      <c r="E250" s="438">
        <v>78.5</v>
      </c>
      <c r="F250" s="535">
        <f t="shared" si="25"/>
        <v>260.8</v>
      </c>
      <c r="G250" s="398">
        <f t="shared" si="23"/>
        <v>1.1866390269559982E-3</v>
      </c>
      <c r="H250" s="387">
        <f t="shared" si="22"/>
        <v>5.2572499458550457</v>
      </c>
      <c r="I250" s="387">
        <f t="shared" si="24"/>
        <v>1.1565949880881101</v>
      </c>
      <c r="J250" s="387">
        <v>2.1627029780309979</v>
      </c>
      <c r="K250" s="387">
        <v>3.2286934215790514E-2</v>
      </c>
      <c r="L250" s="530">
        <f t="shared" si="21"/>
        <v>3.3009336066679225E-2</v>
      </c>
    </row>
    <row r="251" spans="1:12" s="87" customFormat="1" ht="15.5" x14ac:dyDescent="0.35">
      <c r="A251" s="25">
        <v>173</v>
      </c>
      <c r="B251" s="147" t="s">
        <v>2041</v>
      </c>
      <c r="C251" s="158">
        <v>282.8</v>
      </c>
      <c r="D251" s="438"/>
      <c r="E251" s="438"/>
      <c r="F251" s="535">
        <f t="shared" si="25"/>
        <v>282.8</v>
      </c>
      <c r="G251" s="398">
        <f t="shared" si="23"/>
        <v>1.2867389448740654E-3</v>
      </c>
      <c r="H251" s="387">
        <f t="shared" si="22"/>
        <v>5.7007296192017129</v>
      </c>
      <c r="I251" s="387">
        <f t="shared" si="24"/>
        <v>1.254160516224377</v>
      </c>
      <c r="J251" s="387">
        <v>2.3451395789385203</v>
      </c>
      <c r="K251" s="387">
        <v>3.5010525292275912E-2</v>
      </c>
      <c r="L251" s="530">
        <f t="shared" si="21"/>
        <v>3.3009336066679225E-2</v>
      </c>
    </row>
    <row r="252" spans="1:12" s="87" customFormat="1" ht="15.5" x14ac:dyDescent="0.35">
      <c r="A252" s="25">
        <v>174</v>
      </c>
      <c r="B252" s="147" t="s">
        <v>2042</v>
      </c>
      <c r="C252" s="158">
        <v>227.3</v>
      </c>
      <c r="D252" s="438"/>
      <c r="E252" s="438"/>
      <c r="F252" s="535">
        <f t="shared" si="25"/>
        <v>227.3</v>
      </c>
      <c r="G252" s="398">
        <f t="shared" si="23"/>
        <v>1.0342141519443955E-3</v>
      </c>
      <c r="H252" s="387">
        <f t="shared" si="22"/>
        <v>4.5819513523498916</v>
      </c>
      <c r="I252" s="387">
        <f t="shared" si="24"/>
        <v>1.0080292975169762</v>
      </c>
      <c r="J252" s="387">
        <v>1.8849017902854519</v>
      </c>
      <c r="K252" s="387">
        <v>2.8139647803869575E-2</v>
      </c>
      <c r="L252" s="530">
        <f t="shared" si="21"/>
        <v>3.3009336066679225E-2</v>
      </c>
    </row>
    <row r="253" spans="1:12" s="87" customFormat="1" ht="15.5" x14ac:dyDescent="0.35">
      <c r="A253" s="25">
        <v>175</v>
      </c>
      <c r="B253" s="147" t="s">
        <v>2043</v>
      </c>
      <c r="C253" s="158">
        <v>7849.73</v>
      </c>
      <c r="D253" s="438"/>
      <c r="E253" s="438"/>
      <c r="F253" s="535">
        <f t="shared" si="25"/>
        <v>7849.73</v>
      </c>
      <c r="G253" s="398">
        <f t="shared" si="23"/>
        <v>3.5716242212681389E-2</v>
      </c>
      <c r="H253" s="387">
        <f t="shared" si="22"/>
        <v>158.23616801179725</v>
      </c>
      <c r="I253" s="387">
        <f t="shared" si="24"/>
        <v>34.811956962595396</v>
      </c>
      <c r="J253" s="387">
        <v>65.094457238264042</v>
      </c>
      <c r="K253" s="387">
        <v>0.9717933900372594</v>
      </c>
      <c r="L253" s="530">
        <f t="shared" si="21"/>
        <v>3.3009336066679232E-2</v>
      </c>
    </row>
    <row r="254" spans="1:12" s="87" customFormat="1" ht="15.5" x14ac:dyDescent="0.35">
      <c r="A254" s="25">
        <v>176</v>
      </c>
      <c r="B254" s="147" t="s">
        <v>2044</v>
      </c>
      <c r="C254" s="158">
        <v>388.5</v>
      </c>
      <c r="D254" s="438">
        <v>24.1</v>
      </c>
      <c r="E254" s="438">
        <v>41.6</v>
      </c>
      <c r="F254" s="535">
        <f t="shared" si="25"/>
        <v>454.20000000000005</v>
      </c>
      <c r="G254" s="398">
        <f t="shared" si="23"/>
        <v>2.0666083053811901E-3</v>
      </c>
      <c r="H254" s="387">
        <f t="shared" si="22"/>
        <v>9.1558394379116628</v>
      </c>
      <c r="I254" s="387">
        <f t="shared" si="24"/>
        <v>2.0142846763405657</v>
      </c>
      <c r="J254" s="387">
        <v>3.7664865514634944</v>
      </c>
      <c r="K254" s="387">
        <v>5.6229775769984863E-2</v>
      </c>
      <c r="L254" s="530">
        <f t="shared" si="21"/>
        <v>3.3009336066679232E-2</v>
      </c>
    </row>
    <row r="255" spans="1:12" s="87" customFormat="1" ht="15.5" x14ac:dyDescent="0.35">
      <c r="A255" s="25">
        <v>177</v>
      </c>
      <c r="B255" s="147" t="s">
        <v>2045</v>
      </c>
      <c r="C255" s="158">
        <v>380</v>
      </c>
      <c r="D255" s="438">
        <v>28.6</v>
      </c>
      <c r="E255" s="438">
        <v>85.3</v>
      </c>
      <c r="F255" s="535">
        <f t="shared" si="25"/>
        <v>493.90000000000003</v>
      </c>
      <c r="G255" s="398">
        <f t="shared" si="23"/>
        <v>2.2472431572606115E-3</v>
      </c>
      <c r="H255" s="387">
        <f t="shared" si="22"/>
        <v>9.9561186666326957</v>
      </c>
      <c r="I255" s="387">
        <f t="shared" si="24"/>
        <v>2.1903461066591929</v>
      </c>
      <c r="J255" s="387">
        <v>4.0957016903738879</v>
      </c>
      <c r="K255" s="387">
        <v>6.1144619667097139E-2</v>
      </c>
      <c r="L255" s="530">
        <f t="shared" ref="L255:L318" si="26">(H255+I255+J255+K255)/F255</f>
        <v>3.3009336066679232E-2</v>
      </c>
    </row>
    <row r="256" spans="1:12" s="87" customFormat="1" ht="15.5" x14ac:dyDescent="0.35">
      <c r="A256" s="25">
        <v>178</v>
      </c>
      <c r="B256" s="147" t="s">
        <v>2046</v>
      </c>
      <c r="C256" s="158">
        <v>580.32000000000005</v>
      </c>
      <c r="D256" s="438"/>
      <c r="E256" s="438">
        <v>118.5</v>
      </c>
      <c r="F256" s="535">
        <f t="shared" si="25"/>
        <v>698.82</v>
      </c>
      <c r="G256" s="398">
        <f t="shared" si="23"/>
        <v>3.1796283927047185E-3</v>
      </c>
      <c r="H256" s="387">
        <f t="shared" si="22"/>
        <v>14.086930242187202</v>
      </c>
      <c r="I256" s="387">
        <f t="shared" si="24"/>
        <v>3.0991246532811845</v>
      </c>
      <c r="J256" s="387">
        <v>5.7950157020997768</v>
      </c>
      <c r="K256" s="387">
        <v>8.6513632548614758E-2</v>
      </c>
      <c r="L256" s="530">
        <f t="shared" si="26"/>
        <v>3.3009336066679225E-2</v>
      </c>
    </row>
    <row r="257" spans="1:12" s="87" customFormat="1" ht="15.5" x14ac:dyDescent="0.35">
      <c r="A257" s="25">
        <v>179</v>
      </c>
      <c r="B257" s="147" t="s">
        <v>2047</v>
      </c>
      <c r="C257" s="158">
        <v>478.62</v>
      </c>
      <c r="D257" s="438">
        <v>27.8</v>
      </c>
      <c r="E257" s="438">
        <v>53.1</v>
      </c>
      <c r="F257" s="535">
        <f t="shared" si="25"/>
        <v>559.52</v>
      </c>
      <c r="G257" s="398">
        <f t="shared" si="23"/>
        <v>2.5458139124325918E-3</v>
      </c>
      <c r="H257" s="387">
        <f t="shared" si="22"/>
        <v>11.278897583223982</v>
      </c>
      <c r="I257" s="387">
        <f t="shared" si="24"/>
        <v>2.4813574683092758</v>
      </c>
      <c r="J257" s="387">
        <v>4.6398603154444169</v>
      </c>
      <c r="K257" s="387">
        <v>6.9268349050686753E-2</v>
      </c>
      <c r="L257" s="530">
        <f t="shared" si="26"/>
        <v>3.3009336066679225E-2</v>
      </c>
    </row>
    <row r="258" spans="1:12" s="87" customFormat="1" ht="15.5" x14ac:dyDescent="0.35">
      <c r="A258" s="25">
        <v>180</v>
      </c>
      <c r="B258" s="147" t="s">
        <v>2048</v>
      </c>
      <c r="C258" s="158">
        <v>781.2</v>
      </c>
      <c r="D258" s="438">
        <v>176.8</v>
      </c>
      <c r="E258" s="438"/>
      <c r="F258" s="535">
        <f t="shared" si="25"/>
        <v>958</v>
      </c>
      <c r="G258" s="398">
        <f t="shared" si="23"/>
        <v>4.3588964257049315E-3</v>
      </c>
      <c r="H258" s="387">
        <f t="shared" si="22"/>
        <v>19.311523957550357</v>
      </c>
      <c r="I258" s="387">
        <f t="shared" si="24"/>
        <v>4.2485352706610788</v>
      </c>
      <c r="J258" s="387">
        <v>7.944284712245766</v>
      </c>
      <c r="K258" s="387">
        <v>0.11860001142150044</v>
      </c>
      <c r="L258" s="530">
        <f t="shared" si="26"/>
        <v>3.3009336066679232E-2</v>
      </c>
    </row>
    <row r="259" spans="1:12" s="87" customFormat="1" ht="15.5" x14ac:dyDescent="0.35">
      <c r="A259" s="25">
        <v>181</v>
      </c>
      <c r="B259" s="147" t="s">
        <v>2049</v>
      </c>
      <c r="C259" s="158">
        <v>676.2</v>
      </c>
      <c r="D259" s="438">
        <v>23.8</v>
      </c>
      <c r="E259" s="438"/>
      <c r="F259" s="535">
        <f t="shared" si="25"/>
        <v>700</v>
      </c>
      <c r="G259" s="398">
        <f t="shared" si="23"/>
        <v>3.1849973883021419E-3</v>
      </c>
      <c r="H259" s="387">
        <f t="shared" si="22"/>
        <v>14.110716879212161</v>
      </c>
      <c r="I259" s="387">
        <f t="shared" si="24"/>
        <v>3.1043577134266753</v>
      </c>
      <c r="J259" s="387">
        <v>5.8048009379666343</v>
      </c>
      <c r="K259" s="387">
        <v>8.6659716069989873E-2</v>
      </c>
      <c r="L259" s="530">
        <f t="shared" si="26"/>
        <v>3.3009336066679225E-2</v>
      </c>
    </row>
    <row r="260" spans="1:12" s="87" customFormat="1" ht="15.5" x14ac:dyDescent="0.35">
      <c r="A260" s="25">
        <v>182</v>
      </c>
      <c r="B260" s="147" t="s">
        <v>2050</v>
      </c>
      <c r="C260" s="158">
        <v>209.86</v>
      </c>
      <c r="D260" s="438"/>
      <c r="E260" s="438"/>
      <c r="F260" s="535">
        <f t="shared" si="25"/>
        <v>209.86</v>
      </c>
      <c r="G260" s="398">
        <f t="shared" si="23"/>
        <v>9.5486221701298224E-4</v>
      </c>
      <c r="H260" s="387">
        <f t="shared" si="22"/>
        <v>4.2303929203878061</v>
      </c>
      <c r="I260" s="387">
        <f t="shared" si="24"/>
        <v>0.9306864424853174</v>
      </c>
      <c r="J260" s="387">
        <v>1.7402793212023973</v>
      </c>
      <c r="K260" s="387">
        <v>2.5980582877782966E-2</v>
      </c>
      <c r="L260" s="530">
        <f t="shared" si="26"/>
        <v>3.3009336066679232E-2</v>
      </c>
    </row>
    <row r="261" spans="1:12" s="87" customFormat="1" ht="15.5" x14ac:dyDescent="0.35">
      <c r="A261" s="25">
        <v>183</v>
      </c>
      <c r="B261" s="147" t="s">
        <v>2051</v>
      </c>
      <c r="C261" s="158">
        <v>577.53</v>
      </c>
      <c r="D261" s="438"/>
      <c r="E261" s="438"/>
      <c r="F261" s="535">
        <f t="shared" si="25"/>
        <v>577.53</v>
      </c>
      <c r="G261" s="398">
        <f t="shared" si="23"/>
        <v>2.6277593452373369E-3</v>
      </c>
      <c r="H261" s="387">
        <f t="shared" si="22"/>
        <v>11.641946170359139</v>
      </c>
      <c r="I261" s="387">
        <f t="shared" si="24"/>
        <v>2.5612281574790106</v>
      </c>
      <c r="J261" s="387">
        <v>4.7892095510055297</v>
      </c>
      <c r="K261" s="387">
        <v>7.1497979745573217E-2</v>
      </c>
      <c r="L261" s="530">
        <f t="shared" si="26"/>
        <v>3.3009336066679225E-2</v>
      </c>
    </row>
    <row r="262" spans="1:12" s="87" customFormat="1" ht="15.5" x14ac:dyDescent="0.35">
      <c r="A262" s="25">
        <v>184</v>
      </c>
      <c r="B262" s="147" t="s">
        <v>2052</v>
      </c>
      <c r="C262" s="158">
        <v>265.16000000000003</v>
      </c>
      <c r="D262" s="438"/>
      <c r="E262" s="438"/>
      <c r="F262" s="535">
        <f t="shared" si="25"/>
        <v>265.16000000000003</v>
      </c>
      <c r="G262" s="398">
        <f t="shared" si="23"/>
        <v>1.2064770106888516E-3</v>
      </c>
      <c r="H262" s="387">
        <f t="shared" si="22"/>
        <v>5.3451395538455673</v>
      </c>
      <c r="I262" s="387">
        <f t="shared" si="24"/>
        <v>1.1759307018460248</v>
      </c>
      <c r="J262" s="387">
        <v>2.1988585953017616</v>
      </c>
      <c r="K262" s="387">
        <v>3.2826700447312167E-2</v>
      </c>
      <c r="L262" s="530">
        <f t="shared" si="26"/>
        <v>3.3009336066679232E-2</v>
      </c>
    </row>
    <row r="263" spans="1:12" s="87" customFormat="1" ht="15.5" x14ac:dyDescent="0.35">
      <c r="A263" s="25">
        <v>185</v>
      </c>
      <c r="B263" s="147" t="s">
        <v>2053</v>
      </c>
      <c r="C263" s="158">
        <v>134.88</v>
      </c>
      <c r="D263" s="438"/>
      <c r="E263" s="438"/>
      <c r="F263" s="535">
        <f t="shared" si="25"/>
        <v>134.88</v>
      </c>
      <c r="G263" s="398">
        <f t="shared" si="23"/>
        <v>6.1370349676313275E-4</v>
      </c>
      <c r="H263" s="387">
        <f t="shared" ref="H263:H326" si="27">G263*4430.37</f>
        <v>2.7189335609544805</v>
      </c>
      <c r="I263" s="387">
        <f t="shared" si="24"/>
        <v>0.59816538340998571</v>
      </c>
      <c r="J263" s="387">
        <v>1.1185022150184853</v>
      </c>
      <c r="K263" s="387">
        <v>1.6698089290743189E-2</v>
      </c>
      <c r="L263" s="530">
        <f t="shared" si="26"/>
        <v>3.3009336066679232E-2</v>
      </c>
    </row>
    <row r="264" spans="1:12" s="87" customFormat="1" ht="15.5" x14ac:dyDescent="0.35">
      <c r="A264" s="25">
        <v>186</v>
      </c>
      <c r="B264" s="147" t="s">
        <v>2054</v>
      </c>
      <c r="C264" s="158">
        <v>383.74</v>
      </c>
      <c r="D264" s="438"/>
      <c r="E264" s="438">
        <v>43.6</v>
      </c>
      <c r="F264" s="535">
        <f t="shared" si="25"/>
        <v>427.34000000000003</v>
      </c>
      <c r="G264" s="398">
        <f t="shared" si="23"/>
        <v>1.9443954055957677E-3</v>
      </c>
      <c r="H264" s="387">
        <f t="shared" si="27"/>
        <v>8.6143910730893207</v>
      </c>
      <c r="I264" s="387">
        <f t="shared" si="24"/>
        <v>1.8951660360796505</v>
      </c>
      <c r="J264" s="387">
        <v>3.5437480469009457</v>
      </c>
      <c r="K264" s="387">
        <v>5.2904518664784968E-2</v>
      </c>
      <c r="L264" s="530">
        <f t="shared" si="26"/>
        <v>3.3009336066679232E-2</v>
      </c>
    </row>
    <row r="265" spans="1:12" s="87" customFormat="1" ht="15.5" x14ac:dyDescent="0.35">
      <c r="A265" s="25">
        <v>187</v>
      </c>
      <c r="B265" s="147" t="s">
        <v>2055</v>
      </c>
      <c r="C265" s="158">
        <v>569.4</v>
      </c>
      <c r="D265" s="438"/>
      <c r="E265" s="438">
        <v>33.6</v>
      </c>
      <c r="F265" s="535">
        <f t="shared" si="25"/>
        <v>603</v>
      </c>
      <c r="G265" s="398">
        <f t="shared" si="23"/>
        <v>2.7436477502088452E-3</v>
      </c>
      <c r="H265" s="387">
        <f t="shared" si="27"/>
        <v>12.155374683092761</v>
      </c>
      <c r="I265" s="387">
        <f t="shared" si="24"/>
        <v>2.6741824302804074</v>
      </c>
      <c r="J265" s="387">
        <v>5.00042137941983</v>
      </c>
      <c r="K265" s="387">
        <v>7.4651155414576981E-2</v>
      </c>
      <c r="L265" s="530">
        <f t="shared" si="26"/>
        <v>3.3009336066679225E-2</v>
      </c>
    </row>
    <row r="266" spans="1:12" s="87" customFormat="1" ht="15.5" x14ac:dyDescent="0.35">
      <c r="A266" s="25">
        <v>188</v>
      </c>
      <c r="B266" s="147" t="s">
        <v>2056</v>
      </c>
      <c r="C266" s="158">
        <v>340.6</v>
      </c>
      <c r="D266" s="438">
        <v>35.1</v>
      </c>
      <c r="E266" s="438"/>
      <c r="F266" s="535">
        <f t="shared" si="25"/>
        <v>375.70000000000005</v>
      </c>
      <c r="G266" s="398">
        <f t="shared" si="23"/>
        <v>1.7094335982644497E-3</v>
      </c>
      <c r="H266" s="387">
        <f t="shared" si="27"/>
        <v>7.5734233307428696</v>
      </c>
      <c r="I266" s="387">
        <f t="shared" si="24"/>
        <v>1.6661531327634314</v>
      </c>
      <c r="J266" s="387">
        <v>3.1155195891343785</v>
      </c>
      <c r="K266" s="387">
        <v>4.6511507610707423E-2</v>
      </c>
      <c r="L266" s="530">
        <f t="shared" si="26"/>
        <v>3.3009336066679225E-2</v>
      </c>
    </row>
    <row r="267" spans="1:12" s="87" customFormat="1" ht="15.5" x14ac:dyDescent="0.35">
      <c r="A267" s="25">
        <v>189</v>
      </c>
      <c r="B267" s="147" t="s">
        <v>2057</v>
      </c>
      <c r="C267" s="158">
        <v>587.91999999999996</v>
      </c>
      <c r="D267" s="438"/>
      <c r="E267" s="438">
        <v>19.7</v>
      </c>
      <c r="F267" s="535">
        <f t="shared" si="25"/>
        <v>607.62</v>
      </c>
      <c r="G267" s="398">
        <f t="shared" si="23"/>
        <v>2.7646687329716392E-3</v>
      </c>
      <c r="H267" s="387">
        <f t="shared" si="27"/>
        <v>12.248505414495561</v>
      </c>
      <c r="I267" s="387">
        <f t="shared" si="24"/>
        <v>2.6946711911890233</v>
      </c>
      <c r="J267" s="387">
        <v>5.0387330656104092</v>
      </c>
      <c r="K267" s="387">
        <v>7.5223109540638933E-2</v>
      </c>
      <c r="L267" s="530">
        <f t="shared" si="26"/>
        <v>3.3009336066679225E-2</v>
      </c>
    </row>
    <row r="268" spans="1:12" s="87" customFormat="1" ht="15.5" x14ac:dyDescent="0.35">
      <c r="A268" s="25">
        <v>190</v>
      </c>
      <c r="B268" s="147" t="s">
        <v>2058</v>
      </c>
      <c r="C268" s="158">
        <v>368.22</v>
      </c>
      <c r="D268" s="438"/>
      <c r="E268" s="438">
        <v>32.1</v>
      </c>
      <c r="F268" s="535">
        <f t="shared" si="25"/>
        <v>400.32000000000005</v>
      </c>
      <c r="G268" s="398">
        <f t="shared" si="23"/>
        <v>1.8214545064073051E-3</v>
      </c>
      <c r="H268" s="387">
        <f t="shared" si="27"/>
        <v>8.069717401551733</v>
      </c>
      <c r="I268" s="387">
        <f t="shared" si="24"/>
        <v>1.7753378283413812</v>
      </c>
      <c r="J268" s="387">
        <v>3.3196827306954337</v>
      </c>
      <c r="K268" s="387">
        <v>4.9559453624483357E-2</v>
      </c>
      <c r="L268" s="530">
        <f t="shared" si="26"/>
        <v>3.3009336066679232E-2</v>
      </c>
    </row>
    <row r="269" spans="1:12" s="87" customFormat="1" ht="15.5" x14ac:dyDescent="0.35">
      <c r="A269" s="25">
        <v>191</v>
      </c>
      <c r="B269" s="147" t="s">
        <v>2059</v>
      </c>
      <c r="C269" s="158">
        <v>267.72000000000003</v>
      </c>
      <c r="D269" s="438"/>
      <c r="E269" s="438">
        <v>43.8</v>
      </c>
      <c r="F269" s="535">
        <f t="shared" si="25"/>
        <v>311.52000000000004</v>
      </c>
      <c r="G269" s="398">
        <f t="shared" si="23"/>
        <v>1.4174148377198335E-3</v>
      </c>
      <c r="H269" s="387">
        <f t="shared" si="27"/>
        <v>6.2796721745888187</v>
      </c>
      <c r="I269" s="387">
        <f t="shared" si="24"/>
        <v>1.3815278784095402</v>
      </c>
      <c r="J269" s="387">
        <v>2.5833022688505234</v>
      </c>
      <c r="K269" s="387">
        <v>3.8566049643033215E-2</v>
      </c>
      <c r="L269" s="530">
        <f t="shared" si="26"/>
        <v>3.3009336066679232E-2</v>
      </c>
    </row>
    <row r="270" spans="1:12" s="87" customFormat="1" ht="15.5" x14ac:dyDescent="0.35">
      <c r="A270" s="25">
        <v>192</v>
      </c>
      <c r="B270" s="147" t="s">
        <v>2060</v>
      </c>
      <c r="C270" s="158">
        <v>410.1</v>
      </c>
      <c r="D270" s="438">
        <v>41.6</v>
      </c>
      <c r="E270" s="438"/>
      <c r="F270" s="535">
        <f t="shared" si="25"/>
        <v>451.70000000000005</v>
      </c>
      <c r="G270" s="398">
        <f t="shared" si="23"/>
        <v>2.0552333147086824E-3</v>
      </c>
      <c r="H270" s="387">
        <f t="shared" si="27"/>
        <v>9.1054440204859048</v>
      </c>
      <c r="I270" s="387">
        <f t="shared" si="24"/>
        <v>2.0031976845068993</v>
      </c>
      <c r="J270" s="387">
        <v>3.7457551195421845</v>
      </c>
      <c r="K270" s="387">
        <v>5.5920276784020617E-2</v>
      </c>
      <c r="L270" s="530">
        <f t="shared" si="26"/>
        <v>3.3009336066679232E-2</v>
      </c>
    </row>
    <row r="271" spans="1:12" s="87" customFormat="1" ht="15.5" x14ac:dyDescent="0.35">
      <c r="A271" s="25">
        <v>193</v>
      </c>
      <c r="B271" s="147" t="s">
        <v>2061</v>
      </c>
      <c r="C271" s="158">
        <v>468.6</v>
      </c>
      <c r="D271" s="438">
        <v>32.299999999999997</v>
      </c>
      <c r="E271" s="438">
        <v>28.8</v>
      </c>
      <c r="F271" s="535">
        <f t="shared" si="25"/>
        <v>529.70000000000005</v>
      </c>
      <c r="G271" s="398">
        <f t="shared" si="23"/>
        <v>2.4101330236909208E-3</v>
      </c>
      <c r="H271" s="387">
        <f t="shared" si="27"/>
        <v>10.677781044169544</v>
      </c>
      <c r="I271" s="387">
        <f t="shared" si="24"/>
        <v>2.3491118297172995</v>
      </c>
      <c r="J271" s="387">
        <v>4.3925757954870379</v>
      </c>
      <c r="K271" s="387">
        <v>6.55766451461052E-2</v>
      </c>
      <c r="L271" s="530">
        <f t="shared" si="26"/>
        <v>3.3009336066679225E-2</v>
      </c>
    </row>
    <row r="272" spans="1:12" s="87" customFormat="1" ht="15.5" x14ac:dyDescent="0.35">
      <c r="A272" s="25">
        <v>194</v>
      </c>
      <c r="B272" s="147" t="s">
        <v>2062</v>
      </c>
      <c r="C272" s="158">
        <v>267.60000000000002</v>
      </c>
      <c r="D272" s="438"/>
      <c r="E272" s="438">
        <v>38.5</v>
      </c>
      <c r="F272" s="535">
        <f t="shared" si="25"/>
        <v>306.10000000000002</v>
      </c>
      <c r="G272" s="398">
        <f t="shared" si="23"/>
        <v>1.3927538579418368E-3</v>
      </c>
      <c r="H272" s="387">
        <f t="shared" si="27"/>
        <v>6.1704149096097751</v>
      </c>
      <c r="I272" s="387">
        <f t="shared" si="24"/>
        <v>1.3574912801141505</v>
      </c>
      <c r="J272" s="387">
        <v>2.5383565244451241</v>
      </c>
      <c r="K272" s="387">
        <v>3.7895055841462716E-2</v>
      </c>
      <c r="L272" s="530">
        <f t="shared" si="26"/>
        <v>3.3009336066679225E-2</v>
      </c>
    </row>
    <row r="273" spans="1:12" s="87" customFormat="1" ht="15.5" x14ac:dyDescent="0.35">
      <c r="A273" s="25">
        <v>195</v>
      </c>
      <c r="B273" s="147" t="s">
        <v>2063</v>
      </c>
      <c r="C273" s="158">
        <v>551.6</v>
      </c>
      <c r="D273" s="438"/>
      <c r="E273" s="438"/>
      <c r="F273" s="535">
        <f t="shared" si="25"/>
        <v>551.6</v>
      </c>
      <c r="G273" s="398">
        <f t="shared" si="23"/>
        <v>2.5097779419820877E-3</v>
      </c>
      <c r="H273" s="387">
        <f t="shared" si="27"/>
        <v>11.119244900819181</v>
      </c>
      <c r="I273" s="387">
        <f t="shared" si="24"/>
        <v>2.44623387818022</v>
      </c>
      <c r="J273" s="387">
        <v>4.5741831391177081</v>
      </c>
      <c r="K273" s="387">
        <v>6.8287856263152022E-2</v>
      </c>
      <c r="L273" s="530">
        <f t="shared" si="26"/>
        <v>3.3009336066679225E-2</v>
      </c>
    </row>
    <row r="274" spans="1:12" s="87" customFormat="1" ht="15.5" x14ac:dyDescent="0.35">
      <c r="A274" s="25">
        <v>196</v>
      </c>
      <c r="B274" s="147" t="s">
        <v>2064</v>
      </c>
      <c r="C274" s="158">
        <v>291.2</v>
      </c>
      <c r="D274" s="438"/>
      <c r="E274" s="438">
        <v>38</v>
      </c>
      <c r="F274" s="535">
        <f t="shared" si="25"/>
        <v>329.2</v>
      </c>
      <c r="G274" s="398">
        <f t="shared" si="23"/>
        <v>1.4978587717558072E-3</v>
      </c>
      <c r="H274" s="387">
        <f t="shared" si="27"/>
        <v>6.6360685666237753</v>
      </c>
      <c r="I274" s="387">
        <f t="shared" si="24"/>
        <v>1.4599350846572305</v>
      </c>
      <c r="J274" s="387">
        <v>2.7299149553980233</v>
      </c>
      <c r="K274" s="387">
        <v>4.0754826471772386E-2</v>
      </c>
      <c r="L274" s="530">
        <f t="shared" si="26"/>
        <v>3.3009336066679225E-2</v>
      </c>
    </row>
    <row r="275" spans="1:12" s="87" customFormat="1" ht="15.5" x14ac:dyDescent="0.35">
      <c r="A275" s="25">
        <v>197</v>
      </c>
      <c r="B275" s="147" t="s">
        <v>2065</v>
      </c>
      <c r="C275" s="158">
        <v>620.70000000000005</v>
      </c>
      <c r="D275" s="438">
        <v>10.7</v>
      </c>
      <c r="E275" s="438"/>
      <c r="F275" s="535">
        <f t="shared" si="25"/>
        <v>631.40000000000009</v>
      </c>
      <c r="G275" s="398">
        <f t="shared" si="23"/>
        <v>2.8728676442485324E-3</v>
      </c>
      <c r="H275" s="387">
        <f t="shared" si="27"/>
        <v>12.727866625049371</v>
      </c>
      <c r="I275" s="387">
        <f t="shared" si="24"/>
        <v>2.8001306575108615</v>
      </c>
      <c r="J275" s="387">
        <v>5.2359304460459057</v>
      </c>
      <c r="K275" s="387">
        <v>7.8167063895130867E-2</v>
      </c>
      <c r="L275" s="530">
        <f t="shared" si="26"/>
        <v>3.3009336066679225E-2</v>
      </c>
    </row>
    <row r="276" spans="1:12" s="87" customFormat="1" ht="15.5" x14ac:dyDescent="0.35">
      <c r="A276" s="25">
        <v>198</v>
      </c>
      <c r="B276" s="147" t="s">
        <v>2066</v>
      </c>
      <c r="C276" s="158">
        <v>373.3</v>
      </c>
      <c r="D276" s="438"/>
      <c r="E276" s="438"/>
      <c r="F276" s="535">
        <f t="shared" si="25"/>
        <v>373.3</v>
      </c>
      <c r="G276" s="398">
        <f t="shared" ref="G276:G339" si="28">1/219780.4*F276</f>
        <v>1.6985136072188423E-3</v>
      </c>
      <c r="H276" s="387">
        <f t="shared" si="27"/>
        <v>7.5250437300141417</v>
      </c>
      <c r="I276" s="387">
        <f t="shared" si="24"/>
        <v>1.6555096206031112</v>
      </c>
      <c r="J276" s="387">
        <v>3.0956174144899213</v>
      </c>
      <c r="K276" s="387">
        <v>4.6214388584181747E-2</v>
      </c>
      <c r="L276" s="530">
        <f t="shared" si="26"/>
        <v>3.3009336066679232E-2</v>
      </c>
    </row>
    <row r="277" spans="1:12" s="87" customFormat="1" ht="15.5" x14ac:dyDescent="0.35">
      <c r="A277" s="25">
        <v>199</v>
      </c>
      <c r="B277" s="147" t="s">
        <v>2067</v>
      </c>
      <c r="C277" s="158">
        <v>851.4</v>
      </c>
      <c r="D277" s="438"/>
      <c r="E277" s="438">
        <v>67</v>
      </c>
      <c r="F277" s="535">
        <f t="shared" si="25"/>
        <v>918.4</v>
      </c>
      <c r="G277" s="398">
        <f t="shared" si="28"/>
        <v>4.1787165734524104E-3</v>
      </c>
      <c r="H277" s="387">
        <f t="shared" si="27"/>
        <v>18.513260545526354</v>
      </c>
      <c r="I277" s="387">
        <f t="shared" si="24"/>
        <v>4.0729173200157982</v>
      </c>
      <c r="J277" s="387">
        <v>7.6158988306122257</v>
      </c>
      <c r="K277" s="387">
        <v>0.11369754748382671</v>
      </c>
      <c r="L277" s="530">
        <f t="shared" si="26"/>
        <v>3.3009336066679232E-2</v>
      </c>
    </row>
    <row r="278" spans="1:12" s="87" customFormat="1" ht="15.5" x14ac:dyDescent="0.35">
      <c r="A278" s="25">
        <v>200</v>
      </c>
      <c r="B278" s="147" t="s">
        <v>2068</v>
      </c>
      <c r="C278" s="158">
        <v>756.6</v>
      </c>
      <c r="D278" s="438"/>
      <c r="E278" s="438">
        <v>22.2</v>
      </c>
      <c r="F278" s="535">
        <f t="shared" si="25"/>
        <v>778.80000000000007</v>
      </c>
      <c r="G278" s="398">
        <f t="shared" si="28"/>
        <v>3.5435370942995831E-3</v>
      </c>
      <c r="H278" s="387">
        <f t="shared" si="27"/>
        <v>15.699180436472044</v>
      </c>
      <c r="I278" s="387">
        <f t="shared" si="24"/>
        <v>3.4538196960238499</v>
      </c>
      <c r="J278" s="387">
        <v>6.4582556721263078</v>
      </c>
      <c r="K278" s="387">
        <v>9.6415124107583031E-2</v>
      </c>
      <c r="L278" s="530">
        <f t="shared" si="26"/>
        <v>3.3009336066679232E-2</v>
      </c>
    </row>
    <row r="279" spans="1:12" s="87" customFormat="1" ht="15.5" x14ac:dyDescent="0.35">
      <c r="A279" s="25">
        <v>201</v>
      </c>
      <c r="B279" s="147" t="s">
        <v>2069</v>
      </c>
      <c r="C279" s="158">
        <v>806.91</v>
      </c>
      <c r="D279" s="438"/>
      <c r="E279" s="438"/>
      <c r="F279" s="535">
        <f t="shared" si="25"/>
        <v>806.91</v>
      </c>
      <c r="G279" s="398">
        <f t="shared" si="28"/>
        <v>3.6714374894212588E-3</v>
      </c>
      <c r="H279" s="387">
        <f t="shared" si="27"/>
        <v>16.265826510007262</v>
      </c>
      <c r="I279" s="387">
        <f t="shared" si="24"/>
        <v>3.5784818322015974</v>
      </c>
      <c r="J279" s="387">
        <v>6.6913598926495101</v>
      </c>
      <c r="K279" s="387">
        <v>9.9895130705765042E-2</v>
      </c>
      <c r="L279" s="530">
        <f t="shared" si="26"/>
        <v>3.3009336066679225E-2</v>
      </c>
    </row>
    <row r="280" spans="1:12" s="87" customFormat="1" ht="15.5" x14ac:dyDescent="0.35">
      <c r="A280" s="25">
        <v>202</v>
      </c>
      <c r="B280" s="147" t="s">
        <v>2070</v>
      </c>
      <c r="C280" s="158">
        <v>751.2</v>
      </c>
      <c r="D280" s="438"/>
      <c r="E280" s="438">
        <v>53.8</v>
      </c>
      <c r="F280" s="535">
        <f t="shared" si="25"/>
        <v>805</v>
      </c>
      <c r="G280" s="398">
        <f t="shared" si="28"/>
        <v>3.6627469965474632E-3</v>
      </c>
      <c r="H280" s="387">
        <f t="shared" si="27"/>
        <v>16.227324411093985</v>
      </c>
      <c r="I280" s="387">
        <f t="shared" si="24"/>
        <v>3.5700113704406768</v>
      </c>
      <c r="J280" s="387">
        <v>6.6755210786616299</v>
      </c>
      <c r="K280" s="387">
        <v>9.9658673480488361E-2</v>
      </c>
      <c r="L280" s="530">
        <f t="shared" si="26"/>
        <v>3.3009336066679232E-2</v>
      </c>
    </row>
    <row r="281" spans="1:12" s="87" customFormat="1" ht="15.5" x14ac:dyDescent="0.35">
      <c r="A281" s="25">
        <v>203</v>
      </c>
      <c r="B281" s="147" t="s">
        <v>2071</v>
      </c>
      <c r="C281" s="158">
        <v>426.8</v>
      </c>
      <c r="D281" s="438"/>
      <c r="E281" s="438">
        <v>65.099999999999994</v>
      </c>
      <c r="F281" s="535">
        <f t="shared" si="25"/>
        <v>491.9</v>
      </c>
      <c r="G281" s="398">
        <f t="shared" si="28"/>
        <v>2.2381431647226051E-3</v>
      </c>
      <c r="H281" s="387">
        <f t="shared" si="27"/>
        <v>9.9158023326920883</v>
      </c>
      <c r="I281" s="387">
        <f t="shared" si="24"/>
        <v>2.1814765131922593</v>
      </c>
      <c r="J281" s="387">
        <v>4.0791165448368396</v>
      </c>
      <c r="K281" s="387">
        <v>6.089702047832575E-2</v>
      </c>
      <c r="L281" s="530">
        <f t="shared" si="26"/>
        <v>3.3009336066679232E-2</v>
      </c>
    </row>
    <row r="282" spans="1:12" s="87" customFormat="1" ht="15.5" x14ac:dyDescent="0.35">
      <c r="A282" s="25">
        <v>204</v>
      </c>
      <c r="B282" s="147" t="s">
        <v>2072</v>
      </c>
      <c r="C282" s="158">
        <v>640.20000000000005</v>
      </c>
      <c r="D282" s="438"/>
      <c r="E282" s="438"/>
      <c r="F282" s="535">
        <f t="shared" si="25"/>
        <v>640.20000000000005</v>
      </c>
      <c r="G282" s="398">
        <f t="shared" si="28"/>
        <v>2.9129076114157593E-3</v>
      </c>
      <c r="H282" s="387">
        <f t="shared" si="27"/>
        <v>12.905258494388038</v>
      </c>
      <c r="I282" s="387">
        <f t="shared" si="24"/>
        <v>2.8391568687653685</v>
      </c>
      <c r="J282" s="387">
        <v>5.3089050864089149</v>
      </c>
      <c r="K282" s="387">
        <v>7.9256500325725038E-2</v>
      </c>
      <c r="L282" s="530">
        <f t="shared" si="26"/>
        <v>3.3009336066679232E-2</v>
      </c>
    </row>
    <row r="283" spans="1:12" s="87" customFormat="1" ht="15.5" x14ac:dyDescent="0.35">
      <c r="A283" s="25">
        <v>205</v>
      </c>
      <c r="B283" s="147" t="s">
        <v>2073</v>
      </c>
      <c r="C283" s="158">
        <v>537.94000000000005</v>
      </c>
      <c r="D283" s="438"/>
      <c r="E283" s="438"/>
      <c r="F283" s="535">
        <f t="shared" si="25"/>
        <v>537.94000000000005</v>
      </c>
      <c r="G283" s="398">
        <f t="shared" si="28"/>
        <v>2.4476249929475061E-3</v>
      </c>
      <c r="H283" s="387">
        <f t="shared" si="27"/>
        <v>10.843884340004843</v>
      </c>
      <c r="I283" s="387">
        <f t="shared" si="24"/>
        <v>2.3856545548010657</v>
      </c>
      <c r="J283" s="387">
        <v>4.460906595099674</v>
      </c>
      <c r="K283" s="387">
        <v>6.6596753803843375E-2</v>
      </c>
      <c r="L283" s="530">
        <f t="shared" si="26"/>
        <v>3.3009336066679232E-2</v>
      </c>
    </row>
    <row r="284" spans="1:12" s="87" customFormat="1" ht="15.5" x14ac:dyDescent="0.35">
      <c r="A284" s="25">
        <v>206</v>
      </c>
      <c r="B284" s="147" t="s">
        <v>2074</v>
      </c>
      <c r="C284" s="158">
        <v>905.4</v>
      </c>
      <c r="D284" s="438"/>
      <c r="E284" s="438">
        <v>24.5</v>
      </c>
      <c r="F284" s="535">
        <f t="shared" si="25"/>
        <v>929.9</v>
      </c>
      <c r="G284" s="398">
        <f t="shared" si="28"/>
        <v>4.2310415305459453E-3</v>
      </c>
      <c r="H284" s="387">
        <f t="shared" si="27"/>
        <v>18.745079465684839</v>
      </c>
      <c r="I284" s="387">
        <f t="shared" si="24"/>
        <v>4.1239174824506648</v>
      </c>
      <c r="J284" s="387">
        <v>7.7112634174502475</v>
      </c>
      <c r="K284" s="387">
        <v>0.11512124281926227</v>
      </c>
      <c r="L284" s="530">
        <f t="shared" si="26"/>
        <v>3.3009336066679232E-2</v>
      </c>
    </row>
    <row r="285" spans="1:12" s="87" customFormat="1" ht="15.5" x14ac:dyDescent="0.35">
      <c r="A285" s="25">
        <v>207</v>
      </c>
      <c r="B285" s="147" t="s">
        <v>2075</v>
      </c>
      <c r="C285" s="158">
        <v>1352.86</v>
      </c>
      <c r="D285" s="438">
        <v>33</v>
      </c>
      <c r="E285" s="438">
        <v>31.5</v>
      </c>
      <c r="F285" s="535">
        <f t="shared" si="25"/>
        <v>1417.36</v>
      </c>
      <c r="G285" s="398">
        <f t="shared" si="28"/>
        <v>6.4489827118341765E-3</v>
      </c>
      <c r="H285" s="387">
        <f t="shared" si="27"/>
        <v>28.571379537028779</v>
      </c>
      <c r="I285" s="387">
        <f t="shared" si="24"/>
        <v>6.2857034981463311</v>
      </c>
      <c r="J285" s="387">
        <v>11.753560939194841</v>
      </c>
      <c r="K285" s="387">
        <v>0.17546859309851551</v>
      </c>
      <c r="L285" s="530">
        <f t="shared" si="26"/>
        <v>3.3009336066679225E-2</v>
      </c>
    </row>
    <row r="286" spans="1:12" s="87" customFormat="1" ht="15.5" x14ac:dyDescent="0.35">
      <c r="A286" s="25">
        <v>208</v>
      </c>
      <c r="B286" s="147" t="s">
        <v>2076</v>
      </c>
      <c r="C286" s="158">
        <v>725.18</v>
      </c>
      <c r="D286" s="438"/>
      <c r="E286" s="438">
        <v>60.8</v>
      </c>
      <c r="F286" s="535">
        <f t="shared" si="25"/>
        <v>785.9799999999999</v>
      </c>
      <c r="G286" s="398">
        <f t="shared" si="28"/>
        <v>3.5762060675110247E-3</v>
      </c>
      <c r="H286" s="387">
        <f t="shared" si="27"/>
        <v>15.843916075318818</v>
      </c>
      <c r="I286" s="387">
        <f t="shared" si="24"/>
        <v>3.4856615365701398</v>
      </c>
      <c r="J286" s="387">
        <v>6.5177963446043075</v>
      </c>
      <c r="K286" s="387">
        <v>9.7304005195272325E-2</v>
      </c>
      <c r="L286" s="530">
        <f t="shared" si="26"/>
        <v>3.3009336066679232E-2</v>
      </c>
    </row>
    <row r="287" spans="1:12" s="87" customFormat="1" ht="15.5" x14ac:dyDescent="0.35">
      <c r="A287" s="25">
        <v>209</v>
      </c>
      <c r="B287" s="147" t="s">
        <v>2077</v>
      </c>
      <c r="C287" s="158">
        <v>426.28</v>
      </c>
      <c r="D287" s="438">
        <v>59.4</v>
      </c>
      <c r="E287" s="438"/>
      <c r="F287" s="535">
        <f t="shared" si="25"/>
        <v>485.67999999999995</v>
      </c>
      <c r="G287" s="398">
        <f t="shared" si="28"/>
        <v>2.209842187929406E-3</v>
      </c>
      <c r="H287" s="387">
        <f t="shared" si="27"/>
        <v>9.7904185341368031</v>
      </c>
      <c r="I287" s="387">
        <f t="shared" si="24"/>
        <v>2.1538920775100965</v>
      </c>
      <c r="J287" s="387">
        <v>4.0275367422166211</v>
      </c>
      <c r="K287" s="387">
        <v>6.0126987001246676E-2</v>
      </c>
      <c r="L287" s="530">
        <f t="shared" si="26"/>
        <v>3.3009336066679232E-2</v>
      </c>
    </row>
    <row r="288" spans="1:12" s="87" customFormat="1" ht="15.5" x14ac:dyDescent="0.35">
      <c r="A288" s="25">
        <v>210</v>
      </c>
      <c r="B288" s="147" t="s">
        <v>2078</v>
      </c>
      <c r="C288" s="158">
        <v>402.07</v>
      </c>
      <c r="D288" s="438">
        <v>59.1</v>
      </c>
      <c r="E288" s="438"/>
      <c r="F288" s="535">
        <f t="shared" si="25"/>
        <v>461.17</v>
      </c>
      <c r="G288" s="398">
        <f t="shared" si="28"/>
        <v>2.0983217793761411E-3</v>
      </c>
      <c r="H288" s="387">
        <f t="shared" si="27"/>
        <v>9.2963418616946747</v>
      </c>
      <c r="I288" s="387">
        <f t="shared" si="24"/>
        <v>2.0451952095728285</v>
      </c>
      <c r="J288" s="387">
        <v>3.8242857836601045</v>
      </c>
      <c r="K288" s="387">
        <v>5.7092658942853189E-2</v>
      </c>
      <c r="L288" s="530">
        <f t="shared" si="26"/>
        <v>3.3009336066679232E-2</v>
      </c>
    </row>
    <row r="289" spans="1:12" s="87" customFormat="1" ht="15.5" x14ac:dyDescent="0.35">
      <c r="A289" s="25">
        <v>211</v>
      </c>
      <c r="B289" s="147" t="s">
        <v>2079</v>
      </c>
      <c r="C289" s="158">
        <v>305.37</v>
      </c>
      <c r="D289" s="438"/>
      <c r="E289" s="438"/>
      <c r="F289" s="535">
        <f t="shared" si="25"/>
        <v>305.37</v>
      </c>
      <c r="G289" s="398">
        <f t="shared" si="28"/>
        <v>1.3894323606654644E-3</v>
      </c>
      <c r="H289" s="387">
        <f t="shared" si="27"/>
        <v>6.1556994477214531</v>
      </c>
      <c r="I289" s="387">
        <f t="shared" si="24"/>
        <v>1.3542538784987197</v>
      </c>
      <c r="J289" s="387">
        <v>2.5323029463241022</v>
      </c>
      <c r="K289" s="387">
        <v>3.7804682137561156E-2</v>
      </c>
      <c r="L289" s="530">
        <f t="shared" si="26"/>
        <v>3.3009336066679232E-2</v>
      </c>
    </row>
    <row r="290" spans="1:12" s="87" customFormat="1" ht="15.5" x14ac:dyDescent="0.35">
      <c r="A290" s="25">
        <v>212</v>
      </c>
      <c r="B290" s="147" t="s">
        <v>2080</v>
      </c>
      <c r="C290" s="158">
        <v>170.8</v>
      </c>
      <c r="D290" s="438"/>
      <c r="E290" s="438"/>
      <c r="F290" s="535">
        <f t="shared" si="25"/>
        <v>170.8</v>
      </c>
      <c r="G290" s="398">
        <f t="shared" si="28"/>
        <v>7.7713936274572272E-4</v>
      </c>
      <c r="H290" s="387">
        <f t="shared" si="27"/>
        <v>3.4430149185277674</v>
      </c>
      <c r="I290" s="387">
        <f t="shared" si="24"/>
        <v>0.7574632820761088</v>
      </c>
      <c r="J290" s="387">
        <v>1.4163714288638589</v>
      </c>
      <c r="K290" s="387">
        <v>2.114497072107753E-2</v>
      </c>
      <c r="L290" s="530">
        <f t="shared" si="26"/>
        <v>3.3009336066679225E-2</v>
      </c>
    </row>
    <row r="291" spans="1:12" s="87" customFormat="1" ht="15.5" x14ac:dyDescent="0.35">
      <c r="A291" s="25">
        <v>213</v>
      </c>
      <c r="B291" s="147" t="s">
        <v>2081</v>
      </c>
      <c r="C291" s="158">
        <v>678.2</v>
      </c>
      <c r="D291" s="438"/>
      <c r="E291" s="438"/>
      <c r="F291" s="535">
        <f t="shared" si="25"/>
        <v>678.2</v>
      </c>
      <c r="G291" s="398">
        <f t="shared" si="28"/>
        <v>3.0858074696378753E-3</v>
      </c>
      <c r="H291" s="387">
        <f t="shared" si="27"/>
        <v>13.671268839259554</v>
      </c>
      <c r="I291" s="387">
        <f t="shared" si="24"/>
        <v>3.0076791446371018</v>
      </c>
      <c r="J291" s="387">
        <v>5.6240228516128177</v>
      </c>
      <c r="K291" s="387">
        <v>8.3960884912381614E-2</v>
      </c>
      <c r="L291" s="530">
        <f t="shared" si="26"/>
        <v>3.3009336066679232E-2</v>
      </c>
    </row>
    <row r="292" spans="1:12" s="87" customFormat="1" ht="15.5" x14ac:dyDescent="0.35">
      <c r="A292" s="25">
        <v>214</v>
      </c>
      <c r="B292" s="147" t="s">
        <v>2082</v>
      </c>
      <c r="C292" s="158">
        <v>2613.27</v>
      </c>
      <c r="D292" s="438"/>
      <c r="E292" s="438"/>
      <c r="F292" s="535">
        <f t="shared" si="25"/>
        <v>2613.27</v>
      </c>
      <c r="G292" s="398">
        <f t="shared" si="28"/>
        <v>1.1890368749897627E-2</v>
      </c>
      <c r="H292" s="387">
        <f t="shared" si="27"/>
        <v>52.678732998483945</v>
      </c>
      <c r="I292" s="387">
        <f t="shared" ref="I292:I353" si="29">H292*0.22</f>
        <v>11.589321259666468</v>
      </c>
      <c r="J292" s="387">
        <v>21.670731638800099</v>
      </c>
      <c r="K292" s="387">
        <v>0.32352176602031774</v>
      </c>
      <c r="L292" s="530">
        <f t="shared" si="26"/>
        <v>3.3009336066679232E-2</v>
      </c>
    </row>
    <row r="293" spans="1:12" s="87" customFormat="1" ht="15.5" x14ac:dyDescent="0.35">
      <c r="A293" s="25">
        <v>215</v>
      </c>
      <c r="B293" s="147" t="s">
        <v>2083</v>
      </c>
      <c r="C293" s="158">
        <v>2055.4499999999998</v>
      </c>
      <c r="D293" s="438"/>
      <c r="E293" s="438"/>
      <c r="F293" s="535">
        <f t="shared" si="25"/>
        <v>2055.4499999999998</v>
      </c>
      <c r="G293" s="398">
        <f t="shared" si="28"/>
        <v>9.3522898311223391E-3</v>
      </c>
      <c r="H293" s="387">
        <f t="shared" si="27"/>
        <v>41.434104299109478</v>
      </c>
      <c r="I293" s="387">
        <f t="shared" si="29"/>
        <v>9.115502945804085</v>
      </c>
      <c r="J293" s="387">
        <v>17.044968697062171</v>
      </c>
      <c r="K293" s="387">
        <v>0.25446387628008671</v>
      </c>
      <c r="L293" s="530">
        <f t="shared" si="26"/>
        <v>3.3009336066679232E-2</v>
      </c>
    </row>
    <row r="294" spans="1:12" s="87" customFormat="1" ht="15.5" x14ac:dyDescent="0.35">
      <c r="A294" s="25">
        <v>216</v>
      </c>
      <c r="B294" s="147" t="s">
        <v>2084</v>
      </c>
      <c r="C294" s="158">
        <v>3486.96</v>
      </c>
      <c r="D294" s="438"/>
      <c r="E294" s="438"/>
      <c r="F294" s="535">
        <f t="shared" si="25"/>
        <v>3486.96</v>
      </c>
      <c r="G294" s="398">
        <f t="shared" si="28"/>
        <v>1.586565499016291E-2</v>
      </c>
      <c r="H294" s="387">
        <f t="shared" si="27"/>
        <v>70.290721898768055</v>
      </c>
      <c r="I294" s="387">
        <f t="shared" si="29"/>
        <v>15.463958817728972</v>
      </c>
      <c r="J294" s="387">
        <v>28.915869540931627</v>
      </c>
      <c r="K294" s="387">
        <v>0.43168423363915986</v>
      </c>
      <c r="L294" s="530">
        <f t="shared" si="26"/>
        <v>3.3009336066679232E-2</v>
      </c>
    </row>
    <row r="295" spans="1:12" s="87" customFormat="1" ht="15.5" x14ac:dyDescent="0.35">
      <c r="A295" s="25">
        <v>217</v>
      </c>
      <c r="B295" s="147" t="s">
        <v>2085</v>
      </c>
      <c r="C295" s="158">
        <v>394.94</v>
      </c>
      <c r="D295" s="438"/>
      <c r="E295" s="438"/>
      <c r="F295" s="535">
        <f t="shared" si="25"/>
        <v>394.94</v>
      </c>
      <c r="G295" s="398">
        <f t="shared" si="28"/>
        <v>1.7969755264800684E-3</v>
      </c>
      <c r="H295" s="387">
        <f t="shared" si="27"/>
        <v>7.9612664632515004</v>
      </c>
      <c r="I295" s="387">
        <f t="shared" si="29"/>
        <v>1.7514786219153302</v>
      </c>
      <c r="J295" s="387">
        <v>3.2750686892007757</v>
      </c>
      <c r="K295" s="387">
        <v>4.889341180668829E-2</v>
      </c>
      <c r="L295" s="530">
        <f t="shared" si="26"/>
        <v>3.3009336066679225E-2</v>
      </c>
    </row>
    <row r="296" spans="1:12" s="87" customFormat="1" ht="15.5" x14ac:dyDescent="0.35">
      <c r="A296" s="25">
        <v>218</v>
      </c>
      <c r="B296" s="147" t="s">
        <v>2086</v>
      </c>
      <c r="C296" s="158">
        <v>333.47</v>
      </c>
      <c r="D296" s="438"/>
      <c r="E296" s="438">
        <v>18.2</v>
      </c>
      <c r="F296" s="535">
        <f t="shared" si="25"/>
        <v>351.67</v>
      </c>
      <c r="G296" s="398">
        <f t="shared" si="28"/>
        <v>1.6000971879203062E-3</v>
      </c>
      <c r="H296" s="387">
        <f t="shared" si="27"/>
        <v>7.0890225784464871</v>
      </c>
      <c r="I296" s="387">
        <f t="shared" si="29"/>
        <v>1.5595849672582272</v>
      </c>
      <c r="J296" s="387">
        <v>2.9162490655067521</v>
      </c>
      <c r="K296" s="387">
        <v>4.3536603357619059E-2</v>
      </c>
      <c r="L296" s="530">
        <f t="shared" si="26"/>
        <v>3.3009336066679232E-2</v>
      </c>
    </row>
    <row r="297" spans="1:12" s="87" customFormat="1" ht="15.5" x14ac:dyDescent="0.35">
      <c r="A297" s="25">
        <v>219</v>
      </c>
      <c r="B297" s="147" t="s">
        <v>2087</v>
      </c>
      <c r="C297" s="158">
        <v>615.6</v>
      </c>
      <c r="D297" s="438"/>
      <c r="E297" s="438"/>
      <c r="F297" s="535">
        <f t="shared" si="25"/>
        <v>615.6</v>
      </c>
      <c r="G297" s="398">
        <f t="shared" si="28"/>
        <v>2.800977703198284E-3</v>
      </c>
      <c r="H297" s="387">
        <f t="shared" si="27"/>
        <v>12.409367586918581</v>
      </c>
      <c r="I297" s="387">
        <f t="shared" si="29"/>
        <v>2.730060869122088</v>
      </c>
      <c r="J297" s="387">
        <v>5.1049077963032294</v>
      </c>
      <c r="K297" s="387">
        <v>7.6211030303836816E-2</v>
      </c>
      <c r="L297" s="530">
        <f t="shared" si="26"/>
        <v>3.3009336066679232E-2</v>
      </c>
    </row>
    <row r="298" spans="1:12" s="87" customFormat="1" ht="15.5" x14ac:dyDescent="0.35">
      <c r="A298" s="25">
        <v>220</v>
      </c>
      <c r="B298" s="147" t="s">
        <v>2088</v>
      </c>
      <c r="C298" s="158">
        <v>571.49</v>
      </c>
      <c r="D298" s="438"/>
      <c r="E298" s="438"/>
      <c r="F298" s="535">
        <f t="shared" si="25"/>
        <v>571.49</v>
      </c>
      <c r="G298" s="398">
        <f t="shared" si="28"/>
        <v>2.6002773677725587E-3</v>
      </c>
      <c r="H298" s="387">
        <f t="shared" si="27"/>
        <v>11.520190841858511</v>
      </c>
      <c r="I298" s="387">
        <f t="shared" si="29"/>
        <v>2.5344419852088724</v>
      </c>
      <c r="J298" s="387">
        <v>4.7391224114836463</v>
      </c>
      <c r="K298" s="387">
        <v>7.0750230195483599E-2</v>
      </c>
      <c r="L298" s="530">
        <f t="shared" si="26"/>
        <v>3.3009336066679225E-2</v>
      </c>
    </row>
    <row r="299" spans="1:12" s="87" customFormat="1" ht="15.5" x14ac:dyDescent="0.35">
      <c r="A299" s="25">
        <v>221</v>
      </c>
      <c r="B299" s="147" t="s">
        <v>2089</v>
      </c>
      <c r="C299" s="158">
        <v>316.76</v>
      </c>
      <c r="D299" s="438">
        <v>22.5</v>
      </c>
      <c r="E299" s="438"/>
      <c r="F299" s="535">
        <f t="shared" si="25"/>
        <v>339.26</v>
      </c>
      <c r="G299" s="398">
        <f t="shared" si="28"/>
        <v>1.5436317342219781E-3</v>
      </c>
      <c r="H299" s="387">
        <f t="shared" si="27"/>
        <v>6.8388597263450253</v>
      </c>
      <c r="I299" s="387">
        <f t="shared" si="29"/>
        <v>1.5045491397959057</v>
      </c>
      <c r="J299" s="387">
        <v>2.8133382374493721</v>
      </c>
      <c r="K299" s="387">
        <v>4.2000250391292522E-2</v>
      </c>
      <c r="L299" s="530">
        <f t="shared" si="26"/>
        <v>3.3009336066679232E-2</v>
      </c>
    </row>
    <row r="300" spans="1:12" s="87" customFormat="1" ht="15.5" x14ac:dyDescent="0.35">
      <c r="A300" s="25">
        <v>222</v>
      </c>
      <c r="B300" s="147" t="s">
        <v>2090</v>
      </c>
      <c r="C300" s="158">
        <v>364.76</v>
      </c>
      <c r="D300" s="438"/>
      <c r="E300" s="438"/>
      <c r="F300" s="535">
        <f t="shared" si="25"/>
        <v>364.76</v>
      </c>
      <c r="G300" s="398">
        <f t="shared" si="28"/>
        <v>1.6596566390815561E-3</v>
      </c>
      <c r="H300" s="387">
        <f t="shared" si="27"/>
        <v>7.3528929840877533</v>
      </c>
      <c r="I300" s="387">
        <f t="shared" si="29"/>
        <v>1.6176364564993058</v>
      </c>
      <c r="J300" s="387">
        <v>3.0247988430467281</v>
      </c>
      <c r="K300" s="387">
        <v>4.5157140048127868E-2</v>
      </c>
      <c r="L300" s="530">
        <f t="shared" si="26"/>
        <v>3.3009336066679225E-2</v>
      </c>
    </row>
    <row r="301" spans="1:12" s="87" customFormat="1" ht="15.5" x14ac:dyDescent="0.35">
      <c r="A301" s="25">
        <v>223</v>
      </c>
      <c r="B301" s="147" t="s">
        <v>2091</v>
      </c>
      <c r="C301" s="158">
        <v>406.15</v>
      </c>
      <c r="D301" s="438"/>
      <c r="E301" s="438">
        <v>39.5</v>
      </c>
      <c r="F301" s="535">
        <f t="shared" ref="F301:F343" si="30">C301+D301+E301</f>
        <v>445.65</v>
      </c>
      <c r="G301" s="398">
        <f t="shared" si="28"/>
        <v>2.0277058372812134E-3</v>
      </c>
      <c r="H301" s="387">
        <f t="shared" si="27"/>
        <v>8.9834871103155685</v>
      </c>
      <c r="I301" s="387">
        <f t="shared" si="29"/>
        <v>1.9763671642694252</v>
      </c>
      <c r="J301" s="387">
        <v>3.6955850542926152</v>
      </c>
      <c r="K301" s="387">
        <v>5.5171289237987128E-2</v>
      </c>
      <c r="L301" s="530">
        <f t="shared" si="26"/>
        <v>3.3009336066679225E-2</v>
      </c>
    </row>
    <row r="302" spans="1:12" s="87" customFormat="1" ht="15.5" x14ac:dyDescent="0.35">
      <c r="A302" s="25">
        <v>224</v>
      </c>
      <c r="B302" s="147" t="s">
        <v>2092</v>
      </c>
      <c r="C302" s="158">
        <v>515.54999999999995</v>
      </c>
      <c r="D302" s="438"/>
      <c r="E302" s="438"/>
      <c r="F302" s="535">
        <f t="shared" si="30"/>
        <v>515.54999999999995</v>
      </c>
      <c r="G302" s="398">
        <f t="shared" si="28"/>
        <v>2.3457505764845274E-3</v>
      </c>
      <c r="H302" s="387">
        <f t="shared" si="27"/>
        <v>10.392542981539755</v>
      </c>
      <c r="I302" s="387">
        <f t="shared" si="29"/>
        <v>2.2863594559387459</v>
      </c>
      <c r="J302" s="387">
        <v>4.2752358908124259</v>
      </c>
      <c r="K302" s="387">
        <v>6.3824880885547539E-2</v>
      </c>
      <c r="L302" s="530">
        <f t="shared" si="26"/>
        <v>3.3009336066679232E-2</v>
      </c>
    </row>
    <row r="303" spans="1:12" s="87" customFormat="1" ht="15.5" x14ac:dyDescent="0.35">
      <c r="A303" s="25">
        <v>225</v>
      </c>
      <c r="B303" s="147" t="s">
        <v>2093</v>
      </c>
      <c r="C303" s="158">
        <v>938.04</v>
      </c>
      <c r="D303" s="438">
        <v>31.8</v>
      </c>
      <c r="E303" s="438"/>
      <c r="F303" s="535">
        <f t="shared" si="30"/>
        <v>969.83999999999992</v>
      </c>
      <c r="G303" s="398">
        <f t="shared" si="28"/>
        <v>4.4127683815299275E-3</v>
      </c>
      <c r="H303" s="387">
        <f t="shared" si="27"/>
        <v>19.550196654478743</v>
      </c>
      <c r="I303" s="387">
        <f t="shared" si="29"/>
        <v>4.3010432639853233</v>
      </c>
      <c r="J303" s="387">
        <v>8.0424687738250853</v>
      </c>
      <c r="K303" s="387">
        <v>0.12006579861902711</v>
      </c>
      <c r="L303" s="530">
        <f t="shared" si="26"/>
        <v>3.3009336066679225E-2</v>
      </c>
    </row>
    <row r="304" spans="1:12" s="87" customFormat="1" ht="15.5" x14ac:dyDescent="0.35">
      <c r="A304" s="25">
        <v>226</v>
      </c>
      <c r="B304" s="147" t="s">
        <v>2094</v>
      </c>
      <c r="C304" s="158">
        <v>476.24</v>
      </c>
      <c r="D304" s="438"/>
      <c r="E304" s="438">
        <v>29</v>
      </c>
      <c r="F304" s="535">
        <f t="shared" si="30"/>
        <v>505.24</v>
      </c>
      <c r="G304" s="398">
        <f t="shared" si="28"/>
        <v>2.2988401149511058E-3</v>
      </c>
      <c r="H304" s="387">
        <f t="shared" si="27"/>
        <v>10.18471228007593</v>
      </c>
      <c r="I304" s="387">
        <f t="shared" si="29"/>
        <v>2.2406367016167046</v>
      </c>
      <c r="J304" s="387">
        <v>4.1897394655689473</v>
      </c>
      <c r="K304" s="387">
        <v>6.2548507067430981E-2</v>
      </c>
      <c r="L304" s="530">
        <f t="shared" si="26"/>
        <v>3.3009336066679225E-2</v>
      </c>
    </row>
    <row r="305" spans="1:12" s="87" customFormat="1" ht="15.5" x14ac:dyDescent="0.35">
      <c r="A305" s="25">
        <v>227</v>
      </c>
      <c r="B305" s="147" t="s">
        <v>2095</v>
      </c>
      <c r="C305" s="158">
        <v>473.28</v>
      </c>
      <c r="D305" s="438"/>
      <c r="E305" s="438">
        <v>24.4</v>
      </c>
      <c r="F305" s="535">
        <f t="shared" si="30"/>
        <v>497.67999999999995</v>
      </c>
      <c r="G305" s="398">
        <f t="shared" si="28"/>
        <v>2.2644421431574427E-3</v>
      </c>
      <c r="H305" s="387">
        <f t="shared" si="27"/>
        <v>10.032316537780439</v>
      </c>
      <c r="I305" s="387">
        <f t="shared" si="29"/>
        <v>2.2071096383116964</v>
      </c>
      <c r="J305" s="387">
        <v>4.1270476154389071</v>
      </c>
      <c r="K305" s="387">
        <v>6.1612582133875077E-2</v>
      </c>
      <c r="L305" s="530">
        <f t="shared" si="26"/>
        <v>3.3009336066679232E-2</v>
      </c>
    </row>
    <row r="306" spans="1:12" s="87" customFormat="1" ht="15.5" x14ac:dyDescent="0.35">
      <c r="A306" s="25">
        <v>228</v>
      </c>
      <c r="B306" s="147" t="s">
        <v>2096</v>
      </c>
      <c r="C306" s="158">
        <v>232.2</v>
      </c>
      <c r="D306" s="438"/>
      <c r="E306" s="438">
        <v>12.6</v>
      </c>
      <c r="F306" s="535">
        <f t="shared" si="30"/>
        <v>244.79999999999998</v>
      </c>
      <c r="G306" s="398">
        <f t="shared" si="28"/>
        <v>1.113839086651949E-3</v>
      </c>
      <c r="H306" s="387">
        <f t="shared" si="27"/>
        <v>4.9347192743301953</v>
      </c>
      <c r="I306" s="387">
        <f t="shared" si="29"/>
        <v>1.085638240352643</v>
      </c>
      <c r="J306" s="387">
        <v>2.0300218137346171</v>
      </c>
      <c r="K306" s="387">
        <v>3.0306140705619312E-2</v>
      </c>
      <c r="L306" s="530">
        <f t="shared" si="26"/>
        <v>3.3009336066679232E-2</v>
      </c>
    </row>
    <row r="307" spans="1:12" s="87" customFormat="1" ht="15.5" x14ac:dyDescent="0.35">
      <c r="A307" s="25">
        <v>229</v>
      </c>
      <c r="B307" s="147" t="s">
        <v>2097</v>
      </c>
      <c r="C307" s="158">
        <v>553.98</v>
      </c>
      <c r="D307" s="438">
        <v>42.3</v>
      </c>
      <c r="E307" s="438">
        <v>11.2</v>
      </c>
      <c r="F307" s="535">
        <f t="shared" si="30"/>
        <v>607.48</v>
      </c>
      <c r="G307" s="398">
        <f t="shared" si="28"/>
        <v>2.7640317334939788E-3</v>
      </c>
      <c r="H307" s="387">
        <f t="shared" si="27"/>
        <v>12.245683271119718</v>
      </c>
      <c r="I307" s="387">
        <f t="shared" si="29"/>
        <v>2.6940503196463381</v>
      </c>
      <c r="J307" s="387">
        <v>5.0375721054228162</v>
      </c>
      <c r="K307" s="387">
        <v>7.520577759742493E-2</v>
      </c>
      <c r="L307" s="530">
        <f t="shared" si="26"/>
        <v>3.3009336066679225E-2</v>
      </c>
    </row>
    <row r="308" spans="1:12" s="87" customFormat="1" ht="15.5" x14ac:dyDescent="0.35">
      <c r="A308" s="25">
        <v>230</v>
      </c>
      <c r="B308" s="147" t="s">
        <v>2098</v>
      </c>
      <c r="C308" s="158">
        <v>419.75</v>
      </c>
      <c r="D308" s="438">
        <v>47.9</v>
      </c>
      <c r="E308" s="438">
        <v>12.7</v>
      </c>
      <c r="F308" s="535">
        <f t="shared" si="30"/>
        <v>480.34999999999997</v>
      </c>
      <c r="G308" s="398">
        <f t="shared" si="28"/>
        <v>2.1855907078156198E-3</v>
      </c>
      <c r="H308" s="387">
        <f t="shared" si="27"/>
        <v>9.6829755041850873</v>
      </c>
      <c r="I308" s="387">
        <f t="shared" si="29"/>
        <v>2.1302546109207192</v>
      </c>
      <c r="J308" s="387">
        <v>3.9833373293603902</v>
      </c>
      <c r="K308" s="387">
        <v>5.9467135163170905E-2</v>
      </c>
      <c r="L308" s="530">
        <f t="shared" si="26"/>
        <v>3.3009336066679232E-2</v>
      </c>
    </row>
    <row r="309" spans="1:12" s="87" customFormat="1" ht="15.5" x14ac:dyDescent="0.35">
      <c r="A309" s="25">
        <v>231</v>
      </c>
      <c r="B309" s="147" t="s">
        <v>2099</v>
      </c>
      <c r="C309" s="158">
        <v>970.33</v>
      </c>
      <c r="D309" s="438">
        <v>195</v>
      </c>
      <c r="E309" s="438"/>
      <c r="F309" s="535">
        <f t="shared" si="30"/>
        <v>1165.33</v>
      </c>
      <c r="G309" s="398">
        <f t="shared" si="28"/>
        <v>5.3022471521573357E-3</v>
      </c>
      <c r="H309" s="387">
        <f t="shared" si="27"/>
        <v>23.490916715503296</v>
      </c>
      <c r="I309" s="387">
        <f t="shared" si="29"/>
        <v>5.1680016774107251</v>
      </c>
      <c r="J309" s="387">
        <v>9.6635838243437977</v>
      </c>
      <c r="K309" s="387">
        <v>0.14426738132548755</v>
      </c>
      <c r="L309" s="530">
        <f t="shared" si="26"/>
        <v>3.3009336066679232E-2</v>
      </c>
    </row>
    <row r="310" spans="1:12" s="87" customFormat="1" ht="15.5" x14ac:dyDescent="0.35">
      <c r="A310" s="25">
        <v>232</v>
      </c>
      <c r="B310" s="147" t="s">
        <v>2100</v>
      </c>
      <c r="C310" s="158">
        <v>1351.02</v>
      </c>
      <c r="D310" s="438"/>
      <c r="E310" s="438">
        <v>65</v>
      </c>
      <c r="F310" s="535">
        <f t="shared" si="30"/>
        <v>1416.02</v>
      </c>
      <c r="G310" s="398">
        <f t="shared" si="28"/>
        <v>6.4428857168337128E-3</v>
      </c>
      <c r="H310" s="387">
        <f t="shared" si="27"/>
        <v>28.544367593288577</v>
      </c>
      <c r="I310" s="387">
        <f t="shared" si="29"/>
        <v>6.2797608705234866</v>
      </c>
      <c r="J310" s="387">
        <v>11.74244889168502</v>
      </c>
      <c r="K310" s="387">
        <v>0.17530270164203865</v>
      </c>
      <c r="L310" s="530">
        <f t="shared" si="26"/>
        <v>3.3009336066679232E-2</v>
      </c>
    </row>
    <row r="311" spans="1:12" s="87" customFormat="1" ht="15.5" x14ac:dyDescent="0.35">
      <c r="A311" s="25">
        <v>233</v>
      </c>
      <c r="B311" s="147" t="s">
        <v>2101</v>
      </c>
      <c r="C311" s="158">
        <v>1448.01</v>
      </c>
      <c r="D311" s="438">
        <v>53.8</v>
      </c>
      <c r="E311" s="438"/>
      <c r="F311" s="535">
        <f t="shared" si="30"/>
        <v>1501.81</v>
      </c>
      <c r="G311" s="398">
        <f t="shared" si="28"/>
        <v>6.8332298967514853E-3</v>
      </c>
      <c r="H311" s="387">
        <f t="shared" si="27"/>
        <v>30.273736737670877</v>
      </c>
      <c r="I311" s="387">
        <f t="shared" si="29"/>
        <v>6.6602220822875928</v>
      </c>
      <c r="J311" s="387">
        <v>12.453868709496675</v>
      </c>
      <c r="K311" s="387">
        <v>0.18592346884438782</v>
      </c>
      <c r="L311" s="530">
        <f t="shared" si="26"/>
        <v>3.3009336066679232E-2</v>
      </c>
    </row>
    <row r="312" spans="1:12" s="87" customFormat="1" ht="15.5" x14ac:dyDescent="0.35">
      <c r="A312" s="25">
        <v>234</v>
      </c>
      <c r="B312" s="147" t="s">
        <v>2102</v>
      </c>
      <c r="C312" s="158">
        <v>938.2</v>
      </c>
      <c r="D312" s="438"/>
      <c r="E312" s="438">
        <v>31.8</v>
      </c>
      <c r="F312" s="535">
        <f t="shared" si="30"/>
        <v>970</v>
      </c>
      <c r="G312" s="398">
        <f t="shared" si="28"/>
        <v>4.4134963809329677E-3</v>
      </c>
      <c r="H312" s="387">
        <f t="shared" si="27"/>
        <v>19.55342196119399</v>
      </c>
      <c r="I312" s="387">
        <f t="shared" si="29"/>
        <v>4.3017528314626778</v>
      </c>
      <c r="J312" s="387">
        <v>8.0437955854680521</v>
      </c>
      <c r="K312" s="387">
        <v>0.12008560655412882</v>
      </c>
      <c r="L312" s="530">
        <f t="shared" si="26"/>
        <v>3.3009336066679225E-2</v>
      </c>
    </row>
    <row r="313" spans="1:12" s="87" customFormat="1" ht="15.5" x14ac:dyDescent="0.35">
      <c r="A313" s="25">
        <v>235</v>
      </c>
      <c r="B313" s="147" t="s">
        <v>2103</v>
      </c>
      <c r="C313" s="158">
        <v>2158</v>
      </c>
      <c r="D313" s="438"/>
      <c r="E313" s="438"/>
      <c r="F313" s="535">
        <f t="shared" si="30"/>
        <v>2158</v>
      </c>
      <c r="G313" s="398">
        <f t="shared" si="28"/>
        <v>9.818891948508603E-3</v>
      </c>
      <c r="H313" s="387">
        <f t="shared" si="27"/>
        <v>43.501324321914055</v>
      </c>
      <c r="I313" s="387">
        <f t="shared" si="29"/>
        <v>9.5702913508210923</v>
      </c>
      <c r="J313" s="387">
        <v>17.895372034474281</v>
      </c>
      <c r="K313" s="387">
        <v>0.26715952468434023</v>
      </c>
      <c r="L313" s="530">
        <f t="shared" si="26"/>
        <v>3.3009336066679225E-2</v>
      </c>
    </row>
    <row r="314" spans="1:12" s="87" customFormat="1" ht="15.5" x14ac:dyDescent="0.35">
      <c r="A314" s="25">
        <v>236</v>
      </c>
      <c r="B314" s="147" t="s">
        <v>2104</v>
      </c>
      <c r="C314" s="158">
        <v>700</v>
      </c>
      <c r="D314" s="438"/>
      <c r="E314" s="438">
        <v>29.1</v>
      </c>
      <c r="F314" s="535">
        <f t="shared" si="30"/>
        <v>729.1</v>
      </c>
      <c r="G314" s="398">
        <f t="shared" si="28"/>
        <v>3.3174022797301311E-3</v>
      </c>
      <c r="H314" s="387">
        <f t="shared" si="27"/>
        <v>14.69731953804798</v>
      </c>
      <c r="I314" s="387">
        <f t="shared" si="29"/>
        <v>3.2334102983705555</v>
      </c>
      <c r="J314" s="387">
        <v>6.0461148055306762</v>
      </c>
      <c r="K314" s="387">
        <v>9.0262284266613757E-2</v>
      </c>
      <c r="L314" s="530">
        <f t="shared" si="26"/>
        <v>3.3009336066679232E-2</v>
      </c>
    </row>
    <row r="315" spans="1:12" s="87" customFormat="1" ht="15.5" x14ac:dyDescent="0.35">
      <c r="A315" s="25">
        <v>237</v>
      </c>
      <c r="B315" s="147" t="s">
        <v>2105</v>
      </c>
      <c r="C315" s="158">
        <v>913.54</v>
      </c>
      <c r="D315" s="438">
        <v>123.3</v>
      </c>
      <c r="E315" s="438">
        <v>15.2</v>
      </c>
      <c r="F315" s="535">
        <f t="shared" si="30"/>
        <v>1052.04</v>
      </c>
      <c r="G315" s="398">
        <f t="shared" si="28"/>
        <v>4.7867780748419792E-3</v>
      </c>
      <c r="H315" s="387">
        <f t="shared" si="27"/>
        <v>21.207197979437659</v>
      </c>
      <c r="I315" s="387">
        <f t="shared" si="29"/>
        <v>4.6655835554762852</v>
      </c>
      <c r="J315" s="387">
        <v>8.724118255397741</v>
      </c>
      <c r="K315" s="387">
        <v>0.13024212527753162</v>
      </c>
      <c r="L315" s="530">
        <f t="shared" si="26"/>
        <v>3.3009336066679232E-2</v>
      </c>
    </row>
    <row r="316" spans="1:12" s="87" customFormat="1" ht="15.5" x14ac:dyDescent="0.35">
      <c r="A316" s="25">
        <v>238</v>
      </c>
      <c r="B316" s="147" t="s">
        <v>2106</v>
      </c>
      <c r="C316" s="158">
        <v>608.6</v>
      </c>
      <c r="D316" s="438"/>
      <c r="E316" s="438"/>
      <c r="F316" s="535">
        <f t="shared" si="30"/>
        <v>608.6</v>
      </c>
      <c r="G316" s="398">
        <f t="shared" si="28"/>
        <v>2.7691277293152624E-3</v>
      </c>
      <c r="H316" s="387">
        <f t="shared" si="27"/>
        <v>12.268260418126459</v>
      </c>
      <c r="I316" s="387">
        <f t="shared" si="29"/>
        <v>2.699017291987821</v>
      </c>
      <c r="J316" s="387">
        <v>5.0468597869235632</v>
      </c>
      <c r="K316" s="387">
        <v>7.5344433143136907E-2</v>
      </c>
      <c r="L316" s="530">
        <f t="shared" si="26"/>
        <v>3.3009336066679232E-2</v>
      </c>
    </row>
    <row r="317" spans="1:12" s="87" customFormat="1" ht="15.5" x14ac:dyDescent="0.35">
      <c r="A317" s="25">
        <v>239</v>
      </c>
      <c r="B317" s="147" t="s">
        <v>2107</v>
      </c>
      <c r="C317" s="158">
        <v>415.8</v>
      </c>
      <c r="D317" s="438"/>
      <c r="E317" s="438"/>
      <c r="F317" s="535">
        <f t="shared" si="30"/>
        <v>415.8</v>
      </c>
      <c r="G317" s="398">
        <f t="shared" si="28"/>
        <v>1.8918884486514723E-3</v>
      </c>
      <c r="H317" s="387">
        <f t="shared" si="27"/>
        <v>8.3817658262520229</v>
      </c>
      <c r="I317" s="387">
        <f t="shared" si="29"/>
        <v>1.8439884817754451</v>
      </c>
      <c r="J317" s="387">
        <v>3.4480517571521814</v>
      </c>
      <c r="K317" s="387">
        <v>5.1475871345573986E-2</v>
      </c>
      <c r="L317" s="530">
        <f t="shared" si="26"/>
        <v>3.3009336066679232E-2</v>
      </c>
    </row>
    <row r="318" spans="1:12" s="87" customFormat="1" ht="15.5" x14ac:dyDescent="0.35">
      <c r="A318" s="25">
        <v>240</v>
      </c>
      <c r="B318" s="147" t="s">
        <v>2108</v>
      </c>
      <c r="C318" s="158">
        <v>460.4</v>
      </c>
      <c r="D318" s="438"/>
      <c r="E318" s="438"/>
      <c r="F318" s="535">
        <f t="shared" si="30"/>
        <v>460.4</v>
      </c>
      <c r="G318" s="398">
        <f t="shared" si="28"/>
        <v>2.0948182822490085E-3</v>
      </c>
      <c r="H318" s="387">
        <f t="shared" si="27"/>
        <v>9.2808200731275399</v>
      </c>
      <c r="I318" s="387">
        <f t="shared" si="29"/>
        <v>2.0417804160880588</v>
      </c>
      <c r="J318" s="387">
        <v>3.8179005026283406</v>
      </c>
      <c r="K318" s="387">
        <v>5.6997333255176197E-2</v>
      </c>
      <c r="L318" s="530">
        <f t="shared" si="26"/>
        <v>3.3009336066679225E-2</v>
      </c>
    </row>
    <row r="319" spans="1:12" s="87" customFormat="1" ht="15.5" x14ac:dyDescent="0.35">
      <c r="A319" s="25">
        <v>241</v>
      </c>
      <c r="B319" s="147" t="s">
        <v>2109</v>
      </c>
      <c r="C319" s="158">
        <v>485</v>
      </c>
      <c r="D319" s="438">
        <v>37.9</v>
      </c>
      <c r="E319" s="438">
        <v>50.1</v>
      </c>
      <c r="F319" s="535">
        <f t="shared" si="30"/>
        <v>573</v>
      </c>
      <c r="G319" s="398">
        <f t="shared" si="28"/>
        <v>2.6071478621387534E-3</v>
      </c>
      <c r="H319" s="387">
        <f t="shared" si="27"/>
        <v>11.550629673983668</v>
      </c>
      <c r="I319" s="387">
        <f t="shared" si="29"/>
        <v>2.5411385282764067</v>
      </c>
      <c r="J319" s="387">
        <v>4.7516441963641167</v>
      </c>
      <c r="K319" s="387">
        <v>7.0937167583006E-2</v>
      </c>
      <c r="L319" s="530">
        <f t="shared" ref="L319:L379" si="31">(H319+I319+J319+K319)/F319</f>
        <v>3.3009336066679225E-2</v>
      </c>
    </row>
    <row r="320" spans="1:12" s="87" customFormat="1" ht="15.5" x14ac:dyDescent="0.35">
      <c r="A320" s="25">
        <v>242</v>
      </c>
      <c r="B320" s="147" t="s">
        <v>2110</v>
      </c>
      <c r="C320" s="158">
        <v>791.22</v>
      </c>
      <c r="D320" s="438"/>
      <c r="E320" s="438"/>
      <c r="F320" s="535">
        <f t="shared" si="30"/>
        <v>791.22</v>
      </c>
      <c r="G320" s="398">
        <f t="shared" si="28"/>
        <v>3.600048047960601E-3</v>
      </c>
      <c r="H320" s="387">
        <f t="shared" si="27"/>
        <v>15.949544870243207</v>
      </c>
      <c r="I320" s="387">
        <f t="shared" si="29"/>
        <v>3.5088998714535053</v>
      </c>
      <c r="J320" s="387">
        <v>6.5612494259113729</v>
      </c>
      <c r="K320" s="387">
        <v>9.7952715069853424E-2</v>
      </c>
      <c r="L320" s="530">
        <f t="shared" si="31"/>
        <v>3.3009336066679232E-2</v>
      </c>
    </row>
    <row r="321" spans="1:12" s="87" customFormat="1" ht="15.5" x14ac:dyDescent="0.35">
      <c r="A321" s="25">
        <v>243</v>
      </c>
      <c r="B321" s="147" t="s">
        <v>2111</v>
      </c>
      <c r="C321" s="158">
        <v>765.5</v>
      </c>
      <c r="D321" s="438"/>
      <c r="E321" s="438"/>
      <c r="F321" s="535">
        <f t="shared" si="30"/>
        <v>765.5</v>
      </c>
      <c r="G321" s="398">
        <f t="shared" si="28"/>
        <v>3.4830221439218424E-3</v>
      </c>
      <c r="H321" s="387">
        <f t="shared" si="27"/>
        <v>15.431076815767012</v>
      </c>
      <c r="I321" s="387">
        <f t="shared" si="29"/>
        <v>3.3948368994687428</v>
      </c>
      <c r="J321" s="387">
        <v>6.3479644543049414</v>
      </c>
      <c r="K321" s="387">
        <v>9.4768589502253212E-2</v>
      </c>
      <c r="L321" s="530">
        <f t="shared" si="31"/>
        <v>3.3009336066679232E-2</v>
      </c>
    </row>
    <row r="322" spans="1:12" s="87" customFormat="1" ht="15.5" x14ac:dyDescent="0.35">
      <c r="A322" s="25">
        <v>244</v>
      </c>
      <c r="B322" s="147" t="s">
        <v>2112</v>
      </c>
      <c r="C322" s="158">
        <v>777.3</v>
      </c>
      <c r="D322" s="438"/>
      <c r="E322" s="438">
        <v>28.9</v>
      </c>
      <c r="F322" s="535">
        <f t="shared" si="30"/>
        <v>806.19999999999993</v>
      </c>
      <c r="G322" s="398">
        <f t="shared" si="28"/>
        <v>3.6682069920702665E-3</v>
      </c>
      <c r="H322" s="387">
        <f t="shared" si="27"/>
        <v>16.251514211458346</v>
      </c>
      <c r="I322" s="387">
        <f t="shared" si="29"/>
        <v>3.5753331265208361</v>
      </c>
      <c r="J322" s="387">
        <v>6.6854721659838576</v>
      </c>
      <c r="K322" s="387">
        <v>9.9807232993751188E-2</v>
      </c>
      <c r="L322" s="530">
        <f t="shared" si="31"/>
        <v>3.3009336066679225E-2</v>
      </c>
    </row>
    <row r="323" spans="1:12" s="87" customFormat="1" ht="15.5" x14ac:dyDescent="0.35">
      <c r="A323" s="25">
        <v>245</v>
      </c>
      <c r="B323" s="147" t="s">
        <v>2113</v>
      </c>
      <c r="C323" s="158">
        <v>723.6</v>
      </c>
      <c r="D323" s="438"/>
      <c r="E323" s="438">
        <v>29.4</v>
      </c>
      <c r="F323" s="535">
        <f t="shared" si="30"/>
        <v>753</v>
      </c>
      <c r="G323" s="398">
        <f t="shared" si="28"/>
        <v>3.4261471905593041E-3</v>
      </c>
      <c r="H323" s="387">
        <f t="shared" si="27"/>
        <v>15.179099728638224</v>
      </c>
      <c r="I323" s="387">
        <f t="shared" si="29"/>
        <v>3.3394019403004092</v>
      </c>
      <c r="J323" s="387">
        <v>6.2443072946983946</v>
      </c>
      <c r="K323" s="387">
        <v>9.3221094572431953E-2</v>
      </c>
      <c r="L323" s="530">
        <f t="shared" si="31"/>
        <v>3.3009336066679232E-2</v>
      </c>
    </row>
    <row r="324" spans="1:12" s="87" customFormat="1" ht="15.5" x14ac:dyDescent="0.35">
      <c r="A324" s="25">
        <v>246</v>
      </c>
      <c r="B324" s="147" t="s">
        <v>2114</v>
      </c>
      <c r="C324" s="158">
        <v>579.6</v>
      </c>
      <c r="D324" s="438"/>
      <c r="E324" s="438">
        <v>32.6</v>
      </c>
      <c r="F324" s="535">
        <f t="shared" si="30"/>
        <v>612.20000000000005</v>
      </c>
      <c r="G324" s="398">
        <f t="shared" si="28"/>
        <v>2.7855077158836735E-3</v>
      </c>
      <c r="H324" s="387">
        <f t="shared" si="27"/>
        <v>12.34082981921955</v>
      </c>
      <c r="I324" s="387">
        <f t="shared" si="29"/>
        <v>2.7149825602283011</v>
      </c>
      <c r="J324" s="387">
        <v>5.0767130488902481</v>
      </c>
      <c r="K324" s="387">
        <v>7.5790111682925432E-2</v>
      </c>
      <c r="L324" s="530">
        <f t="shared" si="31"/>
        <v>3.3009336066679225E-2</v>
      </c>
    </row>
    <row r="325" spans="1:12" s="87" customFormat="1" ht="15.5" x14ac:dyDescent="0.35">
      <c r="A325" s="25">
        <v>247</v>
      </c>
      <c r="B325" s="147" t="s">
        <v>2115</v>
      </c>
      <c r="C325" s="158">
        <v>611.79999999999995</v>
      </c>
      <c r="D325" s="438"/>
      <c r="E325" s="438"/>
      <c r="F325" s="535">
        <f t="shared" si="30"/>
        <v>611.79999999999995</v>
      </c>
      <c r="G325" s="398">
        <f t="shared" si="28"/>
        <v>2.7836877173760717E-3</v>
      </c>
      <c r="H325" s="387">
        <f t="shared" si="27"/>
        <v>12.332766552431426</v>
      </c>
      <c r="I325" s="387">
        <f t="shared" si="29"/>
        <v>2.7132086415349139</v>
      </c>
      <c r="J325" s="387">
        <v>5.0733960197828392</v>
      </c>
      <c r="K325" s="387">
        <v>7.5740591845171137E-2</v>
      </c>
      <c r="L325" s="530">
        <f t="shared" si="31"/>
        <v>3.3009336066679232E-2</v>
      </c>
    </row>
    <row r="326" spans="1:12" s="87" customFormat="1" ht="15.5" x14ac:dyDescent="0.35">
      <c r="A326" s="25">
        <v>248</v>
      </c>
      <c r="B326" s="147" t="s">
        <v>2116</v>
      </c>
      <c r="C326" s="158">
        <v>510.4</v>
      </c>
      <c r="D326" s="438"/>
      <c r="E326" s="438"/>
      <c r="F326" s="535">
        <f t="shared" si="30"/>
        <v>510.4</v>
      </c>
      <c r="G326" s="398">
        <f t="shared" si="28"/>
        <v>2.3223180956991616E-3</v>
      </c>
      <c r="H326" s="387">
        <f t="shared" si="27"/>
        <v>10.288728421642695</v>
      </c>
      <c r="I326" s="387">
        <f t="shared" si="29"/>
        <v>2.2635202527613929</v>
      </c>
      <c r="J326" s="387">
        <v>4.2325291410545294</v>
      </c>
      <c r="K326" s="387">
        <v>6.3187312974461188E-2</v>
      </c>
      <c r="L326" s="530">
        <f t="shared" si="31"/>
        <v>3.3009336066679232E-2</v>
      </c>
    </row>
    <row r="327" spans="1:12" s="87" customFormat="1" ht="15.5" x14ac:dyDescent="0.35">
      <c r="A327" s="25">
        <v>249</v>
      </c>
      <c r="B327" s="147" t="s">
        <v>2117</v>
      </c>
      <c r="C327" s="158">
        <v>564</v>
      </c>
      <c r="D327" s="439">
        <v>87.5</v>
      </c>
      <c r="E327" s="438"/>
      <c r="F327" s="535">
        <f t="shared" si="30"/>
        <v>651.5</v>
      </c>
      <c r="G327" s="398">
        <f t="shared" si="28"/>
        <v>2.9643225692554936E-3</v>
      </c>
      <c r="H327" s="387">
        <f t="shared" ref="H327:H390" si="32">G327*4430.37</f>
        <v>13.133045781152461</v>
      </c>
      <c r="I327" s="387">
        <f t="shared" si="29"/>
        <v>2.8892700718535416</v>
      </c>
      <c r="J327" s="387">
        <v>5.4026111586932322</v>
      </c>
      <c r="K327" s="387">
        <v>8.0655435742283427E-2</v>
      </c>
      <c r="L327" s="530">
        <f t="shared" si="31"/>
        <v>3.3009336066679232E-2</v>
      </c>
    </row>
    <row r="328" spans="1:12" s="87" customFormat="1" ht="15.5" x14ac:dyDescent="0.35">
      <c r="A328" s="25">
        <v>250</v>
      </c>
      <c r="B328" s="284" t="s">
        <v>2118</v>
      </c>
      <c r="C328" s="158">
        <v>699.7</v>
      </c>
      <c r="D328" s="438">
        <v>90.2</v>
      </c>
      <c r="E328" s="438"/>
      <c r="F328" s="535">
        <f t="shared" si="30"/>
        <v>789.90000000000009</v>
      </c>
      <c r="G328" s="398">
        <f t="shared" si="28"/>
        <v>3.5940420528855176E-3</v>
      </c>
      <c r="H328" s="387">
        <f t="shared" si="32"/>
        <v>15.922936089842411</v>
      </c>
      <c r="I328" s="387">
        <f t="shared" si="29"/>
        <v>3.5030459397653302</v>
      </c>
      <c r="J328" s="387">
        <v>6.5503032298569224</v>
      </c>
      <c r="K328" s="387">
        <v>9.7789299605264293E-2</v>
      </c>
      <c r="L328" s="530">
        <f t="shared" si="31"/>
        <v>3.3009336066679232E-2</v>
      </c>
    </row>
    <row r="329" spans="1:12" s="87" customFormat="1" ht="15.5" x14ac:dyDescent="0.35">
      <c r="A329" s="25">
        <v>251</v>
      </c>
      <c r="B329" s="147" t="s">
        <v>2119</v>
      </c>
      <c r="C329" s="158">
        <v>770.6</v>
      </c>
      <c r="D329" s="438"/>
      <c r="E329" s="438"/>
      <c r="F329" s="535">
        <f t="shared" si="30"/>
        <v>770.6</v>
      </c>
      <c r="G329" s="398">
        <f t="shared" si="28"/>
        <v>3.5062271248937579E-3</v>
      </c>
      <c r="H329" s="387">
        <f t="shared" si="32"/>
        <v>15.533883467315558</v>
      </c>
      <c r="I329" s="387">
        <f t="shared" si="29"/>
        <v>3.4174543628094227</v>
      </c>
      <c r="J329" s="387">
        <v>6.3902565754244129</v>
      </c>
      <c r="K329" s="387">
        <v>9.5399967433620281E-2</v>
      </c>
      <c r="L329" s="530">
        <f t="shared" si="31"/>
        <v>3.3009336066679232E-2</v>
      </c>
    </row>
    <row r="330" spans="1:12" s="87" customFormat="1" ht="15.5" x14ac:dyDescent="0.35">
      <c r="A330" s="25">
        <v>252</v>
      </c>
      <c r="B330" s="147" t="s">
        <v>2120</v>
      </c>
      <c r="C330" s="158">
        <v>958.2</v>
      </c>
      <c r="D330" s="438"/>
      <c r="E330" s="438"/>
      <c r="F330" s="535">
        <f t="shared" si="30"/>
        <v>958.2</v>
      </c>
      <c r="G330" s="398">
        <f t="shared" si="28"/>
        <v>4.3598064249587322E-3</v>
      </c>
      <c r="H330" s="387">
        <f t="shared" si="32"/>
        <v>19.315555590944417</v>
      </c>
      <c r="I330" s="387">
        <f t="shared" si="29"/>
        <v>4.249422230007772</v>
      </c>
      <c r="J330" s="387">
        <v>7.9459432267994714</v>
      </c>
      <c r="K330" s="387">
        <v>0.11862477134037759</v>
      </c>
      <c r="L330" s="530">
        <f t="shared" si="31"/>
        <v>3.3009336066679225E-2</v>
      </c>
    </row>
    <row r="331" spans="1:12" s="87" customFormat="1" ht="15.5" x14ac:dyDescent="0.35">
      <c r="A331" s="25">
        <v>253</v>
      </c>
      <c r="B331" s="147" t="s">
        <v>2121</v>
      </c>
      <c r="C331" s="158">
        <v>950.92</v>
      </c>
      <c r="D331" s="438">
        <v>124.7</v>
      </c>
      <c r="E331" s="438">
        <v>118.8</v>
      </c>
      <c r="F331" s="535">
        <f t="shared" si="30"/>
        <v>1194.4199999999998</v>
      </c>
      <c r="G331" s="398">
        <f t="shared" si="28"/>
        <v>5.4346065436226337E-3</v>
      </c>
      <c r="H331" s="387">
        <f t="shared" si="32"/>
        <v>24.077317792669408</v>
      </c>
      <c r="I331" s="387">
        <f t="shared" si="29"/>
        <v>5.29700991438727</v>
      </c>
      <c r="J331" s="387">
        <v>9.9048147661801522</v>
      </c>
      <c r="K331" s="387">
        <v>0.14786871152616757</v>
      </c>
      <c r="L331" s="530">
        <f t="shared" si="31"/>
        <v>3.3009336066679225E-2</v>
      </c>
    </row>
    <row r="332" spans="1:12" s="87" customFormat="1" ht="15.5" x14ac:dyDescent="0.35">
      <c r="A332" s="25">
        <v>254</v>
      </c>
      <c r="B332" s="147" t="s">
        <v>2122</v>
      </c>
      <c r="C332" s="158">
        <v>290.51</v>
      </c>
      <c r="D332" s="438">
        <v>32.65</v>
      </c>
      <c r="E332" s="438">
        <v>114.7</v>
      </c>
      <c r="F332" s="535">
        <f t="shared" si="30"/>
        <v>437.85999999999996</v>
      </c>
      <c r="G332" s="398">
        <f t="shared" si="28"/>
        <v>1.9922613663456794E-3</v>
      </c>
      <c r="H332" s="387">
        <f t="shared" si="32"/>
        <v>8.8264549896169076</v>
      </c>
      <c r="I332" s="387">
        <f t="shared" si="29"/>
        <v>1.9418200977157196</v>
      </c>
      <c r="J332" s="387">
        <v>3.6309859124258153</v>
      </c>
      <c r="K332" s="387">
        <v>5.4206890397722522E-2</v>
      </c>
      <c r="L332" s="530">
        <f t="shared" si="31"/>
        <v>3.3009336066679232E-2</v>
      </c>
    </row>
    <row r="333" spans="1:12" s="87" customFormat="1" ht="15.5" x14ac:dyDescent="0.35">
      <c r="A333" s="25">
        <v>255</v>
      </c>
      <c r="B333" s="147" t="s">
        <v>2123</v>
      </c>
      <c r="C333" s="158">
        <v>612.5</v>
      </c>
      <c r="D333" s="438">
        <v>100</v>
      </c>
      <c r="E333" s="438"/>
      <c r="F333" s="535">
        <f t="shared" si="30"/>
        <v>712.5</v>
      </c>
      <c r="G333" s="398">
        <f t="shared" si="28"/>
        <v>3.2418723416646803E-3</v>
      </c>
      <c r="H333" s="387">
        <f t="shared" si="32"/>
        <v>14.362693966340949</v>
      </c>
      <c r="I333" s="387">
        <f t="shared" si="29"/>
        <v>3.159792672595009</v>
      </c>
      <c r="J333" s="387">
        <v>5.908458097573182</v>
      </c>
      <c r="K333" s="387">
        <v>8.8207210999811117E-2</v>
      </c>
      <c r="L333" s="530">
        <f t="shared" si="31"/>
        <v>3.3009336066679232E-2</v>
      </c>
    </row>
    <row r="334" spans="1:12" s="87" customFormat="1" ht="15.5" x14ac:dyDescent="0.35">
      <c r="A334" s="25">
        <v>256</v>
      </c>
      <c r="B334" s="147" t="s">
        <v>2124</v>
      </c>
      <c r="C334" s="158">
        <v>1001.86</v>
      </c>
      <c r="D334" s="438">
        <v>33.200000000000003</v>
      </c>
      <c r="E334" s="438"/>
      <c r="F334" s="535">
        <f t="shared" si="30"/>
        <v>1035.06</v>
      </c>
      <c r="G334" s="398">
        <f t="shared" si="28"/>
        <v>4.7095191381943072E-3</v>
      </c>
      <c r="H334" s="387">
        <f t="shared" si="32"/>
        <v>20.864912304281912</v>
      </c>
      <c r="I334" s="387">
        <f t="shared" si="29"/>
        <v>4.5902807069420204</v>
      </c>
      <c r="J334" s="387">
        <v>8.5833103697882063</v>
      </c>
      <c r="K334" s="387">
        <v>0.12814000816486246</v>
      </c>
      <c r="L334" s="530">
        <f t="shared" si="31"/>
        <v>3.3009336066679232E-2</v>
      </c>
    </row>
    <row r="335" spans="1:12" s="87" customFormat="1" ht="15.5" x14ac:dyDescent="0.35">
      <c r="A335" s="25">
        <v>257</v>
      </c>
      <c r="B335" s="147" t="s">
        <v>2125</v>
      </c>
      <c r="C335" s="158">
        <v>592</v>
      </c>
      <c r="D335" s="438"/>
      <c r="E335" s="438">
        <v>92.4</v>
      </c>
      <c r="F335" s="535">
        <f t="shared" si="30"/>
        <v>684.4</v>
      </c>
      <c r="G335" s="398">
        <f t="shared" si="28"/>
        <v>3.1140174465056941E-3</v>
      </c>
      <c r="H335" s="387">
        <f t="shared" si="32"/>
        <v>13.796249474475431</v>
      </c>
      <c r="I335" s="387">
        <f t="shared" si="29"/>
        <v>3.0351748843845949</v>
      </c>
      <c r="J335" s="387">
        <v>5.6754368027776634</v>
      </c>
      <c r="K335" s="387">
        <v>8.4728442397572948E-2</v>
      </c>
      <c r="L335" s="530">
        <f t="shared" si="31"/>
        <v>3.3009336066679232E-2</v>
      </c>
    </row>
    <row r="336" spans="1:12" s="87" customFormat="1" ht="15.5" x14ac:dyDescent="0.35">
      <c r="A336" s="25">
        <v>258</v>
      </c>
      <c r="B336" s="147" t="s">
        <v>2126</v>
      </c>
      <c r="C336" s="158">
        <v>796.45</v>
      </c>
      <c r="D336" s="438">
        <v>32.4</v>
      </c>
      <c r="E336" s="438">
        <v>30</v>
      </c>
      <c r="F336" s="535">
        <f t="shared" si="30"/>
        <v>858.85</v>
      </c>
      <c r="G336" s="398">
        <f t="shared" si="28"/>
        <v>3.9077642956332785E-3</v>
      </c>
      <c r="H336" s="387">
        <f t="shared" si="32"/>
        <v>17.312841702444807</v>
      </c>
      <c r="I336" s="387">
        <f t="shared" si="29"/>
        <v>3.8088251745378576</v>
      </c>
      <c r="J336" s="387">
        <v>7.1220761222466349</v>
      </c>
      <c r="K336" s="387">
        <v>0.10632528163815828</v>
      </c>
      <c r="L336" s="530">
        <f t="shared" si="31"/>
        <v>3.3009336066679232E-2</v>
      </c>
    </row>
    <row r="337" spans="1:17" s="87" customFormat="1" ht="15.5" x14ac:dyDescent="0.35">
      <c r="A337" s="25">
        <v>259</v>
      </c>
      <c r="B337" s="147" t="s">
        <v>2127</v>
      </c>
      <c r="C337" s="158">
        <v>711</v>
      </c>
      <c r="D337" s="438"/>
      <c r="E337" s="438">
        <v>116.7</v>
      </c>
      <c r="F337" s="535">
        <f t="shared" si="30"/>
        <v>827.7</v>
      </c>
      <c r="G337" s="398">
        <f t="shared" si="28"/>
        <v>3.7660319118538329E-3</v>
      </c>
      <c r="H337" s="387">
        <f t="shared" si="32"/>
        <v>16.684914801319866</v>
      </c>
      <c r="I337" s="387">
        <f t="shared" si="29"/>
        <v>3.6706812562903708</v>
      </c>
      <c r="J337" s="387">
        <v>6.8637624805071198</v>
      </c>
      <c r="K337" s="387">
        <v>0.10246892427304374</v>
      </c>
      <c r="L337" s="530">
        <f t="shared" si="31"/>
        <v>3.3009336066679232E-2</v>
      </c>
    </row>
    <row r="338" spans="1:17" s="87" customFormat="1" ht="15.5" x14ac:dyDescent="0.35">
      <c r="A338" s="25">
        <v>260</v>
      </c>
      <c r="B338" s="284" t="s">
        <v>2128</v>
      </c>
      <c r="C338" s="158">
        <v>837.19</v>
      </c>
      <c r="D338" s="438"/>
      <c r="E338" s="438"/>
      <c r="F338" s="535">
        <f t="shared" si="30"/>
        <v>837.19</v>
      </c>
      <c r="G338" s="398">
        <f t="shared" si="28"/>
        <v>3.8092113764466719E-3</v>
      </c>
      <c r="H338" s="387">
        <f t="shared" si="32"/>
        <v>16.876215805868043</v>
      </c>
      <c r="I338" s="387">
        <f t="shared" si="29"/>
        <v>3.7127674772909693</v>
      </c>
      <c r="J338" s="387">
        <v>6.9424589960804104</v>
      </c>
      <c r="K338" s="387">
        <v>0.10364378242376404</v>
      </c>
      <c r="L338" s="530">
        <f t="shared" si="31"/>
        <v>3.3009336066679232E-2</v>
      </c>
    </row>
    <row r="339" spans="1:17" s="87" customFormat="1" ht="15.5" x14ac:dyDescent="0.35">
      <c r="A339" s="25">
        <v>261</v>
      </c>
      <c r="B339" s="147" t="s">
        <v>2129</v>
      </c>
      <c r="C339" s="158">
        <v>325.10000000000002</v>
      </c>
      <c r="D339" s="438"/>
      <c r="E339" s="438"/>
      <c r="F339" s="535">
        <f t="shared" si="30"/>
        <v>325.10000000000002</v>
      </c>
      <c r="G339" s="398">
        <f t="shared" si="28"/>
        <v>1.479203787052895E-3</v>
      </c>
      <c r="H339" s="387">
        <f t="shared" si="32"/>
        <v>6.5534200820455339</v>
      </c>
      <c r="I339" s="387">
        <f t="shared" si="29"/>
        <v>1.4417524180500174</v>
      </c>
      <c r="J339" s="387">
        <v>2.6959154070470759</v>
      </c>
      <c r="K339" s="387">
        <v>4.0247248134791011E-2</v>
      </c>
      <c r="L339" s="530">
        <f t="shared" si="31"/>
        <v>3.3009336066679232E-2</v>
      </c>
    </row>
    <row r="340" spans="1:17" s="87" customFormat="1" ht="15.5" x14ac:dyDescent="0.35">
      <c r="A340" s="25">
        <v>262</v>
      </c>
      <c r="B340" s="147" t="s">
        <v>2130</v>
      </c>
      <c r="C340" s="158">
        <v>456.1</v>
      </c>
      <c r="D340" s="438"/>
      <c r="E340" s="438">
        <v>56.9</v>
      </c>
      <c r="F340" s="535">
        <f t="shared" si="30"/>
        <v>513</v>
      </c>
      <c r="G340" s="398">
        <f t="shared" ref="G340:G347" si="33">1/219780.4*F340</f>
        <v>2.3341480859985697E-3</v>
      </c>
      <c r="H340" s="387">
        <f t="shared" si="32"/>
        <v>10.341139655765483</v>
      </c>
      <c r="I340" s="387">
        <f t="shared" si="29"/>
        <v>2.2750507242684064</v>
      </c>
      <c r="J340" s="387">
        <v>4.2540898302526911</v>
      </c>
      <c r="K340" s="387">
        <v>6.3509191919863997E-2</v>
      </c>
      <c r="L340" s="530">
        <f t="shared" si="31"/>
        <v>3.3009336066679225E-2</v>
      </c>
    </row>
    <row r="341" spans="1:17" s="87" customFormat="1" ht="15.5" x14ac:dyDescent="0.35">
      <c r="A341" s="25">
        <v>263</v>
      </c>
      <c r="B341" s="147" t="s">
        <v>2131</v>
      </c>
      <c r="C341" s="158">
        <v>1004.92</v>
      </c>
      <c r="D341" s="438"/>
      <c r="E341" s="438">
        <v>18.5</v>
      </c>
      <c r="F341" s="535">
        <f t="shared" si="30"/>
        <v>1023.42</v>
      </c>
      <c r="G341" s="398">
        <f t="shared" si="33"/>
        <v>4.6565571816231111E-3</v>
      </c>
      <c r="H341" s="387">
        <f t="shared" si="32"/>
        <v>20.630271240747582</v>
      </c>
      <c r="I341" s="387">
        <f t="shared" si="29"/>
        <v>4.5386596729644682</v>
      </c>
      <c r="J341" s="387">
        <v>8.4867848227625906</v>
      </c>
      <c r="K341" s="387">
        <v>0.12669898088621293</v>
      </c>
      <c r="L341" s="530">
        <f t="shared" si="31"/>
        <v>3.3009336066679225E-2</v>
      </c>
    </row>
    <row r="342" spans="1:17" s="87" customFormat="1" ht="15.5" x14ac:dyDescent="0.35">
      <c r="A342" s="25">
        <v>264</v>
      </c>
      <c r="B342" s="147" t="s">
        <v>2158</v>
      </c>
      <c r="C342" s="162">
        <v>539</v>
      </c>
      <c r="D342" s="390"/>
      <c r="E342" s="390">
        <v>38.799999999999997</v>
      </c>
      <c r="F342" s="535">
        <f t="shared" si="30"/>
        <v>577.79999999999995</v>
      </c>
      <c r="G342" s="398">
        <f t="shared" si="33"/>
        <v>2.6289878442299678E-3</v>
      </c>
      <c r="H342" s="387">
        <f t="shared" si="32"/>
        <v>11.647388875441122</v>
      </c>
      <c r="I342" s="387">
        <f t="shared" si="29"/>
        <v>2.562425552597047</v>
      </c>
      <c r="J342" s="387">
        <v>4.7914485456530311</v>
      </c>
      <c r="K342" s="387">
        <v>7.1531405636057352E-2</v>
      </c>
      <c r="L342" s="530">
        <f t="shared" si="31"/>
        <v>3.3009336066679225E-2</v>
      </c>
    </row>
    <row r="343" spans="1:17" s="87" customFormat="1" ht="15.5" x14ac:dyDescent="0.35">
      <c r="A343" s="25">
        <v>265</v>
      </c>
      <c r="B343" s="147" t="s">
        <v>2159</v>
      </c>
      <c r="C343" s="162">
        <v>379.4</v>
      </c>
      <c r="D343" s="390"/>
      <c r="E343" s="390"/>
      <c r="F343" s="535">
        <f t="shared" si="30"/>
        <v>379.4</v>
      </c>
      <c r="G343" s="398">
        <f t="shared" si="33"/>
        <v>1.7262685844597607E-3</v>
      </c>
      <c r="H343" s="387">
        <f t="shared" si="32"/>
        <v>7.6480085485329896</v>
      </c>
      <c r="I343" s="387">
        <f t="shared" si="29"/>
        <v>1.6825618806772578</v>
      </c>
      <c r="J343" s="387">
        <v>3.1462021083779161</v>
      </c>
      <c r="K343" s="387">
        <v>4.6969566109934503E-2</v>
      </c>
      <c r="L343" s="530">
        <f t="shared" si="31"/>
        <v>3.3009336066679232E-2</v>
      </c>
    </row>
    <row r="344" spans="1:17" s="87" customFormat="1" ht="15.5" x14ac:dyDescent="0.35">
      <c r="A344" s="25">
        <v>266</v>
      </c>
      <c r="B344" s="269" t="s">
        <v>2192</v>
      </c>
      <c r="C344" s="162">
        <f>1893+1096.4</f>
        <v>2989.4</v>
      </c>
      <c r="D344" s="162"/>
      <c r="E344" s="162"/>
      <c r="F344" s="592">
        <f>C344+D344+E344</f>
        <v>2989.4</v>
      </c>
      <c r="G344" s="398">
        <f t="shared" si="33"/>
        <v>1.3601758846557748E-2</v>
      </c>
      <c r="H344" s="387">
        <f t="shared" si="32"/>
        <v>60.260824341024048</v>
      </c>
      <c r="I344" s="387">
        <f t="shared" si="29"/>
        <v>13.25738135502529</v>
      </c>
      <c r="J344" s="387">
        <v>24.789817034224942</v>
      </c>
      <c r="K344" s="387">
        <v>0.37008650745661109</v>
      </c>
      <c r="L344" s="530">
        <f t="shared" si="31"/>
        <v>3.3009336066679225E-2</v>
      </c>
    </row>
    <row r="345" spans="1:17" s="87" customFormat="1" ht="15.5" x14ac:dyDescent="0.35">
      <c r="A345" s="25">
        <v>267</v>
      </c>
      <c r="B345" s="269" t="s">
        <v>2193</v>
      </c>
      <c r="C345" s="162">
        <v>527.29999999999995</v>
      </c>
      <c r="D345" s="162"/>
      <c r="E345" s="162"/>
      <c r="F345" s="592">
        <f>C345+D345+E345</f>
        <v>527.29999999999995</v>
      </c>
      <c r="G345" s="398">
        <f t="shared" si="33"/>
        <v>2.3992130326453134E-3</v>
      </c>
      <c r="H345" s="387">
        <f t="shared" si="32"/>
        <v>10.629401443440816</v>
      </c>
      <c r="I345" s="387">
        <f t="shared" si="29"/>
        <v>2.3384683175569796</v>
      </c>
      <c r="J345" s="387">
        <v>4.3726736208425807</v>
      </c>
      <c r="K345" s="387">
        <v>6.5279526119579517E-2</v>
      </c>
      <c r="L345" s="530">
        <f t="shared" si="31"/>
        <v>3.3009336066679225E-2</v>
      </c>
    </row>
    <row r="346" spans="1:17" s="87" customFormat="1" ht="15.5" x14ac:dyDescent="0.35">
      <c r="A346" s="25">
        <v>268</v>
      </c>
      <c r="B346" s="269" t="s">
        <v>76</v>
      </c>
      <c r="C346" s="162">
        <v>2299.1999999999998</v>
      </c>
      <c r="D346" s="162"/>
      <c r="E346" s="162"/>
      <c r="F346" s="592">
        <f>C346+D346+E346</f>
        <v>2299.1999999999998</v>
      </c>
      <c r="G346" s="398">
        <f t="shared" si="33"/>
        <v>1.0461351421691835E-2</v>
      </c>
      <c r="H346" s="387">
        <f t="shared" si="32"/>
        <v>46.347657498120853</v>
      </c>
      <c r="I346" s="387">
        <f t="shared" si="29"/>
        <v>10.196484649586587</v>
      </c>
      <c r="J346" s="387">
        <v>19.066283309389839</v>
      </c>
      <c r="K346" s="387">
        <v>0.28464002741160099</v>
      </c>
      <c r="L346" s="530">
        <f t="shared" si="31"/>
        <v>3.3009336066679232E-2</v>
      </c>
    </row>
    <row r="347" spans="1:17" s="87" customFormat="1" ht="15.5" x14ac:dyDescent="0.35">
      <c r="A347" s="25">
        <v>269</v>
      </c>
      <c r="B347" s="147" t="s">
        <v>2197</v>
      </c>
      <c r="C347" s="162">
        <v>292.60000000000002</v>
      </c>
      <c r="D347" s="162"/>
      <c r="E347" s="162"/>
      <c r="F347" s="592">
        <f>C347+D347+E347</f>
        <v>292.60000000000002</v>
      </c>
      <c r="G347" s="398">
        <f t="shared" si="33"/>
        <v>1.3313289083102954E-3</v>
      </c>
      <c r="H347" s="387">
        <f t="shared" si="32"/>
        <v>5.8982796555106836</v>
      </c>
      <c r="I347" s="387">
        <f t="shared" si="29"/>
        <v>1.2976215242123503</v>
      </c>
      <c r="J347" s="387">
        <v>2.4264067920700536</v>
      </c>
      <c r="K347" s="387">
        <v>3.622376131725577E-2</v>
      </c>
      <c r="L347" s="530">
        <f t="shared" si="31"/>
        <v>3.3009336066679232E-2</v>
      </c>
    </row>
    <row r="348" spans="1:17" s="87" customFormat="1" ht="15.5" x14ac:dyDescent="0.35">
      <c r="A348" s="25">
        <v>270</v>
      </c>
      <c r="B348" s="147" t="s">
        <v>78</v>
      </c>
      <c r="C348" s="161">
        <v>1925.9</v>
      </c>
      <c r="D348" s="390"/>
      <c r="E348" s="390"/>
      <c r="F348" s="534">
        <f>C348+D348+E348</f>
        <v>1925.9</v>
      </c>
      <c r="G348" s="398">
        <f>1/219780.4*F348</f>
        <v>8.7628378144729933E-3</v>
      </c>
      <c r="H348" s="387">
        <f t="shared" si="32"/>
        <v>38.822613768106713</v>
      </c>
      <c r="I348" s="387">
        <f t="shared" si="29"/>
        <v>8.5409750289834765</v>
      </c>
      <c r="J348" s="387">
        <v>15.970665894899916</v>
      </c>
      <c r="K348" s="387">
        <v>0.14964111321691939</v>
      </c>
      <c r="L348" s="530">
        <f t="shared" si="31"/>
        <v>3.2963235788570029E-2</v>
      </c>
    </row>
    <row r="349" spans="1:17" s="350" customFormat="1" ht="17.25" customHeight="1" x14ac:dyDescent="0.35">
      <c r="A349" s="144"/>
      <c r="B349" s="294" t="s">
        <v>694</v>
      </c>
      <c r="C349" s="405">
        <f t="shared" ref="C349:K349" si="34">SUM(C84:C348)</f>
        <v>211873.57000000009</v>
      </c>
      <c r="D349" s="405">
        <f t="shared" si="34"/>
        <v>4210.95</v>
      </c>
      <c r="E349" s="405">
        <f t="shared" si="34"/>
        <v>3695.8999999999996</v>
      </c>
      <c r="F349" s="405">
        <f t="shared" si="34"/>
        <v>219780.42</v>
      </c>
      <c r="G349" s="405">
        <f t="shared" si="34"/>
        <v>1.000000090999926</v>
      </c>
      <c r="H349" s="387">
        <f t="shared" si="32"/>
        <v>4430.3704031633424</v>
      </c>
      <c r="I349" s="405">
        <f t="shared" si="34"/>
        <v>974.68148869593506</v>
      </c>
      <c r="J349" s="405">
        <f t="shared" si="34"/>
        <v>1822.5451259467154</v>
      </c>
      <c r="K349" s="405">
        <f t="shared" si="34"/>
        <v>27.119942324308251</v>
      </c>
      <c r="L349" s="530">
        <f t="shared" si="31"/>
        <v>3.3008932097455722E-2</v>
      </c>
    </row>
    <row r="350" spans="1:17" s="87" customFormat="1" ht="15.5" x14ac:dyDescent="0.35">
      <c r="A350" s="88" t="s">
        <v>1050</v>
      </c>
      <c r="B350" s="147"/>
      <c r="C350" s="158"/>
      <c r="D350" s="158"/>
      <c r="E350" s="158"/>
      <c r="F350" s="158">
        <f t="shared" ref="F350:F407" si="35">C350+D350+E350</f>
        <v>0</v>
      </c>
      <c r="G350" s="158"/>
      <c r="H350" s="387">
        <f t="shared" si="32"/>
        <v>0</v>
      </c>
      <c r="I350" s="387"/>
      <c r="J350" s="387"/>
      <c r="K350" s="387"/>
      <c r="L350" s="530"/>
    </row>
    <row r="351" spans="1:17" s="87" customFormat="1" ht="15.5" x14ac:dyDescent="0.35">
      <c r="A351" s="25">
        <v>1</v>
      </c>
      <c r="B351" s="147" t="s">
        <v>667</v>
      </c>
      <c r="C351" s="158">
        <v>4235</v>
      </c>
      <c r="D351" s="158"/>
      <c r="E351" s="158"/>
      <c r="F351" s="158">
        <f t="shared" si="35"/>
        <v>4235</v>
      </c>
      <c r="G351" s="398">
        <f t="shared" ref="G351:G414" si="36">1/205936*F351</f>
        <v>2.0564641442001399E-2</v>
      </c>
      <c r="H351" s="387">
        <f t="shared" si="32"/>
        <v>91.108970505399739</v>
      </c>
      <c r="I351" s="387">
        <f t="shared" si="29"/>
        <v>20.043973511187943</v>
      </c>
      <c r="J351" s="387">
        <v>30.058336104718844</v>
      </c>
      <c r="K351" s="387">
        <v>0.5266646385586311</v>
      </c>
      <c r="L351" s="530">
        <f t="shared" si="31"/>
        <v>3.3468227806343599E-2</v>
      </c>
      <c r="P351" s="87">
        <f>L351*100/K351</f>
        <v>6.3547512697907731</v>
      </c>
      <c r="Q351" s="87">
        <f>L351/100*K351</f>
        <v>1.7626532100825879E-4</v>
      </c>
    </row>
    <row r="352" spans="1:17" s="87" customFormat="1" ht="15.5" x14ac:dyDescent="0.35">
      <c r="A352" s="25">
        <v>2</v>
      </c>
      <c r="B352" s="147" t="s">
        <v>668</v>
      </c>
      <c r="C352" s="158">
        <v>12601</v>
      </c>
      <c r="D352" s="158"/>
      <c r="E352" s="158"/>
      <c r="F352" s="158">
        <f t="shared" si="35"/>
        <v>12601</v>
      </c>
      <c r="G352" s="398">
        <f t="shared" si="36"/>
        <v>6.118891306036827E-2</v>
      </c>
      <c r="H352" s="387">
        <f t="shared" si="32"/>
        <v>271.08952475526377</v>
      </c>
      <c r="I352" s="387">
        <f t="shared" si="29"/>
        <v>59.639695446158029</v>
      </c>
      <c r="J352" s="387">
        <v>89.436857911584937</v>
      </c>
      <c r="K352" s="387">
        <v>1.5670604747289991</v>
      </c>
      <c r="L352" s="530">
        <f t="shared" si="31"/>
        <v>3.3468227806343599E-2</v>
      </c>
      <c r="P352" s="87">
        <f t="shared" ref="P352:P412" si="37">L352*100/K352</f>
        <v>2.1357330075044776</v>
      </c>
      <c r="Q352" s="87">
        <f t="shared" ref="Q352:Q374" si="38">L352/100*K352</f>
        <v>5.2446736954547086E-4</v>
      </c>
    </row>
    <row r="353" spans="1:17" s="87" customFormat="1" ht="15.5" x14ac:dyDescent="0.35">
      <c r="A353" s="25">
        <v>4</v>
      </c>
      <c r="B353" s="147" t="s">
        <v>669</v>
      </c>
      <c r="C353" s="158">
        <v>6092</v>
      </c>
      <c r="D353" s="158"/>
      <c r="E353" s="158"/>
      <c r="F353" s="158">
        <f t="shared" si="35"/>
        <v>6092</v>
      </c>
      <c r="G353" s="398">
        <f t="shared" si="36"/>
        <v>2.9582006060135189E-2</v>
      </c>
      <c r="H353" s="387">
        <f t="shared" si="32"/>
        <v>131.05923218864115</v>
      </c>
      <c r="I353" s="387">
        <f t="shared" si="29"/>
        <v>28.833031081501051</v>
      </c>
      <c r="J353" s="387">
        <v>43.238579350636883</v>
      </c>
      <c r="K353" s="387">
        <v>0.75760117546615835</v>
      </c>
      <c r="L353" s="530">
        <f t="shared" si="31"/>
        <v>3.3468227806343606E-2</v>
      </c>
      <c r="P353" s="87">
        <f t="shared" si="37"/>
        <v>4.417657850880488</v>
      </c>
      <c r="Q353" s="87">
        <f t="shared" si="38"/>
        <v>2.5355568726855081E-4</v>
      </c>
    </row>
    <row r="354" spans="1:17" s="87" customFormat="1" ht="15.5" x14ac:dyDescent="0.35">
      <c r="A354" s="25">
        <v>5</v>
      </c>
      <c r="B354" s="147" t="s">
        <v>670</v>
      </c>
      <c r="C354" s="158">
        <v>12853.2</v>
      </c>
      <c r="D354" s="158"/>
      <c r="E354" s="158"/>
      <c r="F354" s="158">
        <f t="shared" si="35"/>
        <v>12853.2</v>
      </c>
      <c r="G354" s="398">
        <f t="shared" si="36"/>
        <v>6.24135653795354E-2</v>
      </c>
      <c r="H354" s="387">
        <f t="shared" si="32"/>
        <v>276.51518765053225</v>
      </c>
      <c r="I354" s="387">
        <f t="shared" ref="I354:I413" si="39">H354*0.22</f>
        <v>60.833341283117093</v>
      </c>
      <c r="J354" s="387">
        <v>91.226872637821074</v>
      </c>
      <c r="K354" s="387">
        <v>1.5984240690252181</v>
      </c>
      <c r="L354" s="530">
        <f t="shared" si="31"/>
        <v>3.3468227806343606E-2</v>
      </c>
      <c r="P354" s="87">
        <f t="shared" si="37"/>
        <v>2.0938265667354377</v>
      </c>
      <c r="Q354" s="87">
        <f t="shared" si="38"/>
        <v>5.3496420873278688E-4</v>
      </c>
    </row>
    <row r="355" spans="1:17" s="87" customFormat="1" ht="15.5" x14ac:dyDescent="0.35">
      <c r="A355" s="25">
        <v>6</v>
      </c>
      <c r="B355" s="147" t="s">
        <v>671</v>
      </c>
      <c r="C355" s="158">
        <v>6172</v>
      </c>
      <c r="D355" s="158">
        <v>145.1</v>
      </c>
      <c r="E355" s="158"/>
      <c r="F355" s="158">
        <f t="shared" si="35"/>
        <v>6317.1</v>
      </c>
      <c r="G355" s="398">
        <f t="shared" si="36"/>
        <v>3.0675064097583721E-2</v>
      </c>
      <c r="H355" s="387">
        <f t="shared" si="32"/>
        <v>135.90188372601199</v>
      </c>
      <c r="I355" s="387">
        <f t="shared" si="39"/>
        <v>29.898414419722638</v>
      </c>
      <c r="J355" s="387">
        <v>44.836249116202929</v>
      </c>
      <c r="K355" s="387">
        <v>0.78559461351563842</v>
      </c>
      <c r="L355" s="530">
        <f t="shared" si="31"/>
        <v>3.3468227806343599E-2</v>
      </c>
      <c r="P355" s="87">
        <f t="shared" si="37"/>
        <v>4.2602415075847979</v>
      </c>
      <c r="Q355" s="87">
        <f t="shared" si="38"/>
        <v>2.6292459488577843E-4</v>
      </c>
    </row>
    <row r="356" spans="1:17" s="87" customFormat="1" ht="15.5" x14ac:dyDescent="0.35">
      <c r="A356" s="25">
        <v>7</v>
      </c>
      <c r="B356" s="147" t="s">
        <v>672</v>
      </c>
      <c r="C356" s="158">
        <v>6172</v>
      </c>
      <c r="D356" s="158">
        <v>71.099999999999994</v>
      </c>
      <c r="E356" s="158"/>
      <c r="F356" s="158">
        <f t="shared" si="35"/>
        <v>6243.1</v>
      </c>
      <c r="G356" s="398">
        <f t="shared" si="36"/>
        <v>3.0315729158573543E-2</v>
      </c>
      <c r="H356" s="387">
        <f t="shared" si="32"/>
        <v>134.30989699226947</v>
      </c>
      <c r="I356" s="387">
        <f t="shared" si="39"/>
        <v>29.548177338299283</v>
      </c>
      <c r="J356" s="387">
        <v>44.311026714373135</v>
      </c>
      <c r="K356" s="387">
        <v>0.77639197284188666</v>
      </c>
      <c r="L356" s="530">
        <f t="shared" si="31"/>
        <v>3.3468227806343599E-2</v>
      </c>
      <c r="P356" s="87">
        <f t="shared" si="37"/>
        <v>4.3107385157315958</v>
      </c>
      <c r="Q356" s="87">
        <f t="shared" si="38"/>
        <v>2.5984463414088793E-4</v>
      </c>
    </row>
    <row r="357" spans="1:17" s="87" customFormat="1" ht="15.5" x14ac:dyDescent="0.35">
      <c r="A357" s="25">
        <v>9</v>
      </c>
      <c r="B357" s="147" t="s">
        <v>673</v>
      </c>
      <c r="C357" s="158">
        <v>4332</v>
      </c>
      <c r="D357" s="158"/>
      <c r="E357" s="158"/>
      <c r="F357" s="158">
        <f t="shared" si="35"/>
        <v>4332</v>
      </c>
      <c r="G357" s="398">
        <f t="shared" si="36"/>
        <v>2.1035661564757984E-2</v>
      </c>
      <c r="H357" s="387">
        <f t="shared" si="32"/>
        <v>93.195763926656824</v>
      </c>
      <c r="I357" s="387">
        <f t="shared" si="39"/>
        <v>20.5030680638645</v>
      </c>
      <c r="J357" s="387">
        <v>30.746803307117364</v>
      </c>
      <c r="K357" s="387">
        <v>0.53872755944179218</v>
      </c>
      <c r="L357" s="530">
        <f t="shared" si="31"/>
        <v>3.3468227806343599E-2</v>
      </c>
      <c r="P357" s="87">
        <f t="shared" si="37"/>
        <v>6.2124588244607404</v>
      </c>
      <c r="Q357" s="87">
        <f t="shared" si="38"/>
        <v>1.8030256684953413E-4</v>
      </c>
    </row>
    <row r="358" spans="1:17" s="87" customFormat="1" ht="15.5" x14ac:dyDescent="0.35">
      <c r="A358" s="25">
        <v>10</v>
      </c>
      <c r="B358" s="147" t="s">
        <v>674</v>
      </c>
      <c r="C358" s="158">
        <v>3911</v>
      </c>
      <c r="D358" s="158"/>
      <c r="E358" s="158"/>
      <c r="F358" s="158">
        <f t="shared" si="35"/>
        <v>3911</v>
      </c>
      <c r="G358" s="398">
        <f t="shared" si="36"/>
        <v>1.8991337114443323E-2</v>
      </c>
      <c r="H358" s="387">
        <f t="shared" si="32"/>
        <v>84.138650211716268</v>
      </c>
      <c r="I358" s="387">
        <f t="shared" si="39"/>
        <v>18.510503046577579</v>
      </c>
      <c r="J358" s="387">
        <v>27.7587136967073</v>
      </c>
      <c r="K358" s="387">
        <v>0.48637199560869099</v>
      </c>
      <c r="L358" s="530">
        <f t="shared" si="31"/>
        <v>3.3468227806343606E-2</v>
      </c>
      <c r="P358" s="87">
        <f t="shared" si="37"/>
        <v>6.8811995979452654</v>
      </c>
      <c r="Q358" s="87">
        <f t="shared" si="38"/>
        <v>1.627800874765762E-4</v>
      </c>
    </row>
    <row r="359" spans="1:17" s="87" customFormat="1" ht="15.5" x14ac:dyDescent="0.35">
      <c r="A359" s="25">
        <v>11</v>
      </c>
      <c r="B359" s="147" t="s">
        <v>675</v>
      </c>
      <c r="C359" s="158">
        <v>3338</v>
      </c>
      <c r="D359" s="158"/>
      <c r="E359" s="158"/>
      <c r="F359" s="158">
        <f t="shared" si="35"/>
        <v>3338</v>
      </c>
      <c r="G359" s="398">
        <f t="shared" si="36"/>
        <v>1.6208919275891541E-2</v>
      </c>
      <c r="H359" s="387">
        <f t="shared" si="32"/>
        <v>71.811509692331612</v>
      </c>
      <c r="I359" s="387">
        <f t="shared" si="39"/>
        <v>15.798532132312955</v>
      </c>
      <c r="J359" s="387">
        <v>23.691788882538727</v>
      </c>
      <c r="K359" s="387">
        <v>0.41511371039166722</v>
      </c>
      <c r="L359" s="530">
        <f t="shared" si="31"/>
        <v>3.3468227806343606E-2</v>
      </c>
      <c r="P359" s="87">
        <f t="shared" si="37"/>
        <v>8.0624240945368282</v>
      </c>
      <c r="Q359" s="87">
        <f t="shared" si="38"/>
        <v>1.3893120224924861E-4</v>
      </c>
    </row>
    <row r="360" spans="1:17" s="87" customFormat="1" ht="15.5" x14ac:dyDescent="0.35">
      <c r="A360" s="25">
        <v>12</v>
      </c>
      <c r="B360" s="147" t="s">
        <v>676</v>
      </c>
      <c r="C360" s="158">
        <v>3353</v>
      </c>
      <c r="D360" s="158"/>
      <c r="E360" s="158"/>
      <c r="F360" s="158">
        <f t="shared" si="35"/>
        <v>3353</v>
      </c>
      <c r="G360" s="398">
        <f t="shared" si="36"/>
        <v>1.6281757439204413E-2</v>
      </c>
      <c r="H360" s="387">
        <f t="shared" si="32"/>
        <v>72.134209705928058</v>
      </c>
      <c r="I360" s="387">
        <f t="shared" si="39"/>
        <v>15.869526135304172</v>
      </c>
      <c r="J360" s="387">
        <v>23.79825288290963</v>
      </c>
      <c r="K360" s="387">
        <v>0.41697911052823855</v>
      </c>
      <c r="L360" s="530">
        <f t="shared" si="31"/>
        <v>3.3468227806343606E-2</v>
      </c>
      <c r="P360" s="87">
        <f t="shared" si="37"/>
        <v>8.026355987940331</v>
      </c>
      <c r="Q360" s="87">
        <f t="shared" si="38"/>
        <v>1.3955551861645615E-4</v>
      </c>
    </row>
    <row r="361" spans="1:17" s="87" customFormat="1" ht="15.5" x14ac:dyDescent="0.35">
      <c r="A361" s="25">
        <v>13</v>
      </c>
      <c r="B361" s="147" t="s">
        <v>677</v>
      </c>
      <c r="C361" s="158">
        <v>4035</v>
      </c>
      <c r="D361" s="158"/>
      <c r="E361" s="158"/>
      <c r="F361" s="158">
        <f t="shared" si="35"/>
        <v>4035</v>
      </c>
      <c r="G361" s="398">
        <f t="shared" si="36"/>
        <v>1.9593465931163082E-2</v>
      </c>
      <c r="H361" s="387">
        <f t="shared" si="32"/>
        <v>86.806303657446975</v>
      </c>
      <c r="I361" s="387">
        <f t="shared" si="39"/>
        <v>19.097386804638333</v>
      </c>
      <c r="J361" s="387">
        <v>28.638816099773443</v>
      </c>
      <c r="K361" s="387">
        <v>0.50179263673768038</v>
      </c>
      <c r="L361" s="530">
        <f t="shared" si="31"/>
        <v>3.3468227806343599E-2</v>
      </c>
      <c r="P361" s="87">
        <f t="shared" si="37"/>
        <v>6.6697327453690027</v>
      </c>
      <c r="Q361" s="87">
        <f t="shared" si="38"/>
        <v>1.6794110277882507E-4</v>
      </c>
    </row>
    <row r="362" spans="1:17" s="87" customFormat="1" ht="15.5" x14ac:dyDescent="0.35">
      <c r="A362" s="25">
        <v>14</v>
      </c>
      <c r="B362" s="147" t="s">
        <v>678</v>
      </c>
      <c r="C362" s="158">
        <v>4018</v>
      </c>
      <c r="D362" s="158"/>
      <c r="E362" s="158"/>
      <c r="F362" s="158">
        <f t="shared" si="35"/>
        <v>4018</v>
      </c>
      <c r="G362" s="398">
        <f t="shared" si="36"/>
        <v>1.9510916012741825E-2</v>
      </c>
      <c r="H362" s="387">
        <f t="shared" si="32"/>
        <v>86.440576975371002</v>
      </c>
      <c r="I362" s="387">
        <f t="shared" si="39"/>
        <v>19.016926934581619</v>
      </c>
      <c r="J362" s="387">
        <v>28.518156899353084</v>
      </c>
      <c r="K362" s="387">
        <v>0.49967851658289958</v>
      </c>
      <c r="L362" s="530">
        <f t="shared" si="31"/>
        <v>3.3468227806343606E-2</v>
      </c>
      <c r="P362" s="87">
        <f t="shared" si="37"/>
        <v>6.6979521223404515</v>
      </c>
      <c r="Q362" s="87">
        <f t="shared" si="38"/>
        <v>1.6723354422932323E-4</v>
      </c>
    </row>
    <row r="363" spans="1:17" s="87" customFormat="1" ht="15.5" x14ac:dyDescent="0.35">
      <c r="A363" s="25">
        <v>15</v>
      </c>
      <c r="B363" s="147" t="s">
        <v>679</v>
      </c>
      <c r="C363" s="158">
        <v>4031</v>
      </c>
      <c r="D363" s="158"/>
      <c r="E363" s="158"/>
      <c r="F363" s="158">
        <f t="shared" si="35"/>
        <v>4031</v>
      </c>
      <c r="G363" s="398">
        <f t="shared" si="36"/>
        <v>1.9574042420946316E-2</v>
      </c>
      <c r="H363" s="387">
        <f t="shared" si="32"/>
        <v>86.720250320487921</v>
      </c>
      <c r="I363" s="387">
        <f t="shared" si="39"/>
        <v>19.078455070507342</v>
      </c>
      <c r="J363" s="387">
        <v>28.610425699674536</v>
      </c>
      <c r="K363" s="387">
        <v>0.50129519670126133</v>
      </c>
      <c r="L363" s="530">
        <f t="shared" si="31"/>
        <v>3.3468227806343599E-2</v>
      </c>
      <c r="P363" s="87">
        <f t="shared" si="37"/>
        <v>6.6763511852056387</v>
      </c>
      <c r="Q363" s="87">
        <f t="shared" si="38"/>
        <v>1.6777461841423639E-4</v>
      </c>
    </row>
    <row r="364" spans="1:17" s="87" customFormat="1" ht="15.5" x14ac:dyDescent="0.35">
      <c r="A364" s="25">
        <v>16</v>
      </c>
      <c r="B364" s="147" t="s">
        <v>680</v>
      </c>
      <c r="C364" s="158">
        <v>4302</v>
      </c>
      <c r="D364" s="158"/>
      <c r="E364" s="158"/>
      <c r="F364" s="158">
        <f t="shared" si="35"/>
        <v>4302</v>
      </c>
      <c r="G364" s="398">
        <f t="shared" si="36"/>
        <v>2.0889985238132236E-2</v>
      </c>
      <c r="H364" s="387">
        <f t="shared" si="32"/>
        <v>92.550363899463918</v>
      </c>
      <c r="I364" s="387">
        <f t="shared" si="39"/>
        <v>20.361080057882063</v>
      </c>
      <c r="J364" s="387">
        <v>30.533875306375556</v>
      </c>
      <c r="K364" s="387">
        <v>0.53499675916864953</v>
      </c>
      <c r="L364" s="530">
        <f t="shared" si="31"/>
        <v>3.3468227806343606E-2</v>
      </c>
      <c r="P364" s="87">
        <f t="shared" si="37"/>
        <v>6.2557814104053779</v>
      </c>
      <c r="Q364" s="87">
        <f t="shared" si="38"/>
        <v>1.7905393411511909E-4</v>
      </c>
    </row>
    <row r="365" spans="1:17" s="87" customFormat="1" ht="15.5" x14ac:dyDescent="0.35">
      <c r="A365" s="25">
        <v>18</v>
      </c>
      <c r="B365" s="147" t="s">
        <v>681</v>
      </c>
      <c r="C365" s="158">
        <v>4125</v>
      </c>
      <c r="D365" s="158"/>
      <c r="E365" s="158"/>
      <c r="F365" s="158">
        <f t="shared" si="35"/>
        <v>4125</v>
      </c>
      <c r="G365" s="398">
        <f t="shared" si="36"/>
        <v>2.0030494911040326E-2</v>
      </c>
      <c r="H365" s="387">
        <f t="shared" si="32"/>
        <v>88.742503739025722</v>
      </c>
      <c r="I365" s="387">
        <f t="shared" si="39"/>
        <v>19.523350822585659</v>
      </c>
      <c r="J365" s="387">
        <v>29.277600101998871</v>
      </c>
      <c r="K365" s="387">
        <v>0.51298503755710823</v>
      </c>
      <c r="L365" s="530">
        <f t="shared" si="31"/>
        <v>3.3468227806343606E-2</v>
      </c>
      <c r="P365" s="87">
        <f t="shared" si="37"/>
        <v>6.5242113036518621</v>
      </c>
      <c r="Q365" s="87">
        <f t="shared" si="38"/>
        <v>1.7168700098207029E-4</v>
      </c>
    </row>
    <row r="366" spans="1:17" s="87" customFormat="1" ht="15.5" x14ac:dyDescent="0.35">
      <c r="A366" s="25">
        <v>19</v>
      </c>
      <c r="B366" s="147" t="s">
        <v>682</v>
      </c>
      <c r="C366" s="158">
        <v>3975</v>
      </c>
      <c r="D366" s="158"/>
      <c r="E366" s="158"/>
      <c r="F366" s="158">
        <f t="shared" si="35"/>
        <v>3975</v>
      </c>
      <c r="G366" s="398">
        <f t="shared" si="36"/>
        <v>1.9302113277911585E-2</v>
      </c>
      <c r="H366" s="387">
        <f t="shared" si="32"/>
        <v>85.515503603061148</v>
      </c>
      <c r="I366" s="387">
        <f t="shared" si="39"/>
        <v>18.813410792673452</v>
      </c>
      <c r="J366" s="387">
        <v>28.212960098289827</v>
      </c>
      <c r="K366" s="387">
        <v>0.49433103619139518</v>
      </c>
      <c r="L366" s="530">
        <f t="shared" si="31"/>
        <v>3.3468227806343606E-2</v>
      </c>
      <c r="P366" s="87">
        <f t="shared" si="37"/>
        <v>6.7704079566198576</v>
      </c>
      <c r="Q366" s="87">
        <f t="shared" si="38"/>
        <v>1.6544383730999497E-4</v>
      </c>
    </row>
    <row r="367" spans="1:17" s="87" customFormat="1" ht="15.5" x14ac:dyDescent="0.35">
      <c r="A367" s="25">
        <v>20</v>
      </c>
      <c r="B367" s="147" t="s">
        <v>683</v>
      </c>
      <c r="C367" s="158">
        <v>3357</v>
      </c>
      <c r="D367" s="158"/>
      <c r="E367" s="158"/>
      <c r="F367" s="158">
        <f t="shared" si="35"/>
        <v>3357</v>
      </c>
      <c r="G367" s="398">
        <f t="shared" si="36"/>
        <v>1.6301180949421179E-2</v>
      </c>
      <c r="H367" s="387">
        <f t="shared" si="32"/>
        <v>72.220263042887112</v>
      </c>
      <c r="I367" s="387">
        <f t="shared" si="39"/>
        <v>15.888457869435165</v>
      </c>
      <c r="J367" s="387">
        <v>23.826643283008536</v>
      </c>
      <c r="K367" s="387">
        <v>0.41747655056465754</v>
      </c>
      <c r="L367" s="530">
        <f t="shared" si="31"/>
        <v>3.3468227806343599E-2</v>
      </c>
      <c r="P367" s="87">
        <f t="shared" si="37"/>
        <v>8.016792263200454</v>
      </c>
      <c r="Q367" s="87">
        <f t="shared" si="38"/>
        <v>1.397220029810448E-4</v>
      </c>
    </row>
    <row r="368" spans="1:17" s="87" customFormat="1" ht="15.5" x14ac:dyDescent="0.35">
      <c r="A368" s="25">
        <v>21</v>
      </c>
      <c r="B368" s="147" t="s">
        <v>684</v>
      </c>
      <c r="C368" s="158">
        <v>6146</v>
      </c>
      <c r="D368" s="158"/>
      <c r="E368" s="158"/>
      <c r="F368" s="158">
        <f t="shared" si="35"/>
        <v>6146</v>
      </c>
      <c r="G368" s="398">
        <f t="shared" si="36"/>
        <v>2.9844223448061535E-2</v>
      </c>
      <c r="H368" s="387">
        <f t="shared" si="32"/>
        <v>132.22095223758839</v>
      </c>
      <c r="I368" s="387">
        <f t="shared" si="39"/>
        <v>29.088609492269445</v>
      </c>
      <c r="J368" s="387">
        <v>43.621849751972142</v>
      </c>
      <c r="K368" s="387">
        <v>0.76431661595781508</v>
      </c>
      <c r="L368" s="530">
        <f t="shared" si="31"/>
        <v>3.3468227806343606E-2</v>
      </c>
      <c r="P368" s="87">
        <f t="shared" si="37"/>
        <v>4.3788434148330513</v>
      </c>
      <c r="Q368" s="87">
        <f t="shared" si="38"/>
        <v>2.5580322619049789E-4</v>
      </c>
    </row>
    <row r="369" spans="1:17" s="87" customFormat="1" ht="15.5" x14ac:dyDescent="0.35">
      <c r="A369" s="25">
        <v>22</v>
      </c>
      <c r="B369" s="147" t="s">
        <v>685</v>
      </c>
      <c r="C369" s="158">
        <v>983</v>
      </c>
      <c r="D369" s="158"/>
      <c r="E369" s="158"/>
      <c r="F369" s="158">
        <f t="shared" si="35"/>
        <v>983</v>
      </c>
      <c r="G369" s="398">
        <f t="shared" si="36"/>
        <v>4.7733276357703365E-3</v>
      </c>
      <c r="H369" s="387">
        <f t="shared" si="32"/>
        <v>21.147607557687824</v>
      </c>
      <c r="I369" s="387">
        <f t="shared" si="39"/>
        <v>4.652473662691321</v>
      </c>
      <c r="J369" s="387">
        <v>6.9769408243066398</v>
      </c>
      <c r="K369" s="387">
        <v>0.12224588894997272</v>
      </c>
      <c r="L369" s="530">
        <f t="shared" si="31"/>
        <v>3.3468227806343606E-2</v>
      </c>
      <c r="P369" s="87">
        <f t="shared" si="37"/>
        <v>27.377794127735431</v>
      </c>
      <c r="Q369" s="87">
        <f t="shared" si="38"/>
        <v>4.0913532597666693E-5</v>
      </c>
    </row>
    <row r="370" spans="1:17" s="87" customFormat="1" ht="15.5" x14ac:dyDescent="0.35">
      <c r="A370" s="25">
        <v>23</v>
      </c>
      <c r="B370" s="147" t="s">
        <v>686</v>
      </c>
      <c r="C370" s="158">
        <v>3815</v>
      </c>
      <c r="D370" s="158"/>
      <c r="E370" s="158"/>
      <c r="F370" s="158">
        <f t="shared" si="35"/>
        <v>3815</v>
      </c>
      <c r="G370" s="398">
        <f t="shared" si="36"/>
        <v>1.8525172869240932E-2</v>
      </c>
      <c r="H370" s="387">
        <f t="shared" si="32"/>
        <v>82.07337012469894</v>
      </c>
      <c r="I370" s="387">
        <f t="shared" si="39"/>
        <v>18.056141427433769</v>
      </c>
      <c r="J370" s="387">
        <v>27.077344094333501</v>
      </c>
      <c r="K370" s="387">
        <v>0.47443343473463467</v>
      </c>
      <c r="L370" s="530">
        <f t="shared" si="31"/>
        <v>3.3468227806343606E-2</v>
      </c>
      <c r="P370" s="87">
        <f t="shared" si="37"/>
        <v>7.05435691417141</v>
      </c>
      <c r="Q370" s="87">
        <f t="shared" si="38"/>
        <v>1.5878446272644804E-4</v>
      </c>
    </row>
    <row r="371" spans="1:17" s="87" customFormat="1" ht="15.5" x14ac:dyDescent="0.35">
      <c r="A371" s="25">
        <v>24</v>
      </c>
      <c r="B371" s="147" t="s">
        <v>687</v>
      </c>
      <c r="C371" s="158">
        <v>4215</v>
      </c>
      <c r="D371" s="158"/>
      <c r="E371" s="158"/>
      <c r="F371" s="158">
        <f t="shared" si="35"/>
        <v>4215</v>
      </c>
      <c r="G371" s="398">
        <f t="shared" si="36"/>
        <v>2.0467523890917567E-2</v>
      </c>
      <c r="H371" s="387">
        <f t="shared" si="32"/>
        <v>90.678703820604454</v>
      </c>
      <c r="I371" s="387">
        <f t="shared" si="39"/>
        <v>19.949314840532981</v>
      </c>
      <c r="J371" s="387">
        <v>29.916384104224299</v>
      </c>
      <c r="K371" s="387">
        <v>0.52417743837653596</v>
      </c>
      <c r="L371" s="530">
        <f t="shared" si="31"/>
        <v>3.3468227806343599E-2</v>
      </c>
      <c r="P371" s="87">
        <f t="shared" si="37"/>
        <v>6.3849043007269106</v>
      </c>
      <c r="Q371" s="87">
        <f t="shared" si="38"/>
        <v>1.754328991853154E-4</v>
      </c>
    </row>
    <row r="372" spans="1:17" s="87" customFormat="1" ht="15.5" x14ac:dyDescent="0.35">
      <c r="A372" s="25">
        <v>25</v>
      </c>
      <c r="B372" s="147" t="s">
        <v>688</v>
      </c>
      <c r="C372" s="158">
        <v>12662</v>
      </c>
      <c r="D372" s="158"/>
      <c r="E372" s="158"/>
      <c r="F372" s="158">
        <f t="shared" si="35"/>
        <v>12662</v>
      </c>
      <c r="G372" s="398">
        <f t="shared" si="36"/>
        <v>6.1485121591173961E-2</v>
      </c>
      <c r="H372" s="387">
        <f t="shared" si="32"/>
        <v>272.40183814388939</v>
      </c>
      <c r="I372" s="387">
        <f t="shared" si="39"/>
        <v>59.928404391655668</v>
      </c>
      <c r="J372" s="387">
        <v>89.869811513093268</v>
      </c>
      <c r="K372" s="387">
        <v>1.574646435284389</v>
      </c>
      <c r="L372" s="530">
        <f t="shared" si="31"/>
        <v>3.3468227806343599E-2</v>
      </c>
      <c r="P372" s="87">
        <f t="shared" si="37"/>
        <v>2.1254439762726207</v>
      </c>
      <c r="Q372" s="87">
        <f t="shared" si="38"/>
        <v>5.2700625610544816E-4</v>
      </c>
    </row>
    <row r="373" spans="1:17" s="87" customFormat="1" ht="15.5" x14ac:dyDescent="0.35">
      <c r="A373" s="25">
        <v>26</v>
      </c>
      <c r="B373" s="147" t="s">
        <v>689</v>
      </c>
      <c r="C373" s="158">
        <v>3976</v>
      </c>
      <c r="D373" s="158"/>
      <c r="E373" s="158"/>
      <c r="F373" s="158">
        <f t="shared" si="35"/>
        <v>3976</v>
      </c>
      <c r="G373" s="398">
        <f t="shared" si="36"/>
        <v>1.9306969155465776E-2</v>
      </c>
      <c r="H373" s="387">
        <f t="shared" si="32"/>
        <v>85.537016937300905</v>
      </c>
      <c r="I373" s="387">
        <f t="shared" si="39"/>
        <v>18.818143726206198</v>
      </c>
      <c r="J373" s="387">
        <v>28.220057698314552</v>
      </c>
      <c r="K373" s="387">
        <v>0.49445539620049994</v>
      </c>
      <c r="L373" s="530">
        <f t="shared" si="31"/>
        <v>3.3468227806343599E-2</v>
      </c>
      <c r="P373" s="87">
        <f t="shared" si="37"/>
        <v>6.7687051377172853</v>
      </c>
      <c r="Q373" s="87">
        <f t="shared" si="38"/>
        <v>1.6548545840114212E-4</v>
      </c>
    </row>
    <row r="374" spans="1:17" s="87" customFormat="1" ht="15.5" x14ac:dyDescent="0.35">
      <c r="A374" s="25">
        <v>28</v>
      </c>
      <c r="B374" s="147" t="s">
        <v>690</v>
      </c>
      <c r="C374" s="158">
        <v>10313</v>
      </c>
      <c r="D374" s="158"/>
      <c r="E374" s="158"/>
      <c r="F374" s="158">
        <f t="shared" si="35"/>
        <v>10313</v>
      </c>
      <c r="G374" s="398">
        <f t="shared" si="36"/>
        <v>5.007866521637791E-2</v>
      </c>
      <c r="H374" s="387">
        <f t="shared" si="32"/>
        <v>221.8670160146842</v>
      </c>
      <c r="I374" s="387">
        <f t="shared" si="39"/>
        <v>48.810743523230521</v>
      </c>
      <c r="J374" s="387">
        <v>73.197549055009546</v>
      </c>
      <c r="K374" s="387">
        <v>1.2825247738973229</v>
      </c>
      <c r="L374" s="530">
        <f t="shared" si="31"/>
        <v>3.3468227806343606E-2</v>
      </c>
      <c r="P374" s="87">
        <f t="shared" si="37"/>
        <v>2.6095579974366268</v>
      </c>
      <c r="Q374" s="87">
        <f t="shared" si="38"/>
        <v>4.2923831300074926E-4</v>
      </c>
    </row>
    <row r="375" spans="1:17" s="87" customFormat="1" ht="15.5" x14ac:dyDescent="0.35">
      <c r="A375" s="25">
        <v>29</v>
      </c>
      <c r="B375" s="147" t="s">
        <v>691</v>
      </c>
      <c r="C375" s="158">
        <v>6385</v>
      </c>
      <c r="D375" s="158"/>
      <c r="E375" s="158"/>
      <c r="F375" s="158">
        <f t="shared" si="35"/>
        <v>6385</v>
      </c>
      <c r="G375" s="398">
        <f t="shared" si="36"/>
        <v>3.1004778183513326E-2</v>
      </c>
      <c r="H375" s="387">
        <f t="shared" si="32"/>
        <v>137.36263912089194</v>
      </c>
      <c r="I375" s="387">
        <f t="shared" si="39"/>
        <v>30.219780606596228</v>
      </c>
      <c r="J375" s="387">
        <v>45.318176157881894</v>
      </c>
      <c r="K375" s="387">
        <v>0.79403865813385111</v>
      </c>
      <c r="L375" s="530">
        <f t="shared" si="31"/>
        <v>3.3468227806343606E-2</v>
      </c>
      <c r="P375" s="87">
        <f t="shared" si="37"/>
        <v>4.2149368249904358</v>
      </c>
      <c r="Q375" s="87">
        <f t="shared" ref="Q375:Q412" si="40">L375/100*K375</f>
        <v>2.6575066697467117E-4</v>
      </c>
    </row>
    <row r="376" spans="1:17" s="87" customFormat="1" ht="15.5" x14ac:dyDescent="0.35">
      <c r="A376" s="25">
        <v>30</v>
      </c>
      <c r="B376" s="147" t="s">
        <v>692</v>
      </c>
      <c r="C376" s="158">
        <v>3031</v>
      </c>
      <c r="D376" s="158">
        <v>10.199999999999999</v>
      </c>
      <c r="E376" s="158"/>
      <c r="F376" s="158">
        <f t="shared" si="35"/>
        <v>3041.2</v>
      </c>
      <c r="G376" s="398">
        <f t="shared" si="36"/>
        <v>1.4767694817807474E-2</v>
      </c>
      <c r="H376" s="387">
        <f t="shared" si="32"/>
        <v>65.426352089969697</v>
      </c>
      <c r="I376" s="387">
        <f t="shared" si="39"/>
        <v>14.393797459793333</v>
      </c>
      <c r="J376" s="387">
        <v>21.58522119519975</v>
      </c>
      <c r="K376" s="387">
        <v>0.37820365968937636</v>
      </c>
      <c r="L376" s="530">
        <f t="shared" si="31"/>
        <v>3.3468227806343599E-2</v>
      </c>
      <c r="P376" s="87">
        <f t="shared" si="37"/>
        <v>8.8492606956345945</v>
      </c>
      <c r="Q376" s="87">
        <f t="shared" si="40"/>
        <v>1.2657806239676898E-4</v>
      </c>
    </row>
    <row r="377" spans="1:17" s="87" customFormat="1" ht="15.5" x14ac:dyDescent="0.35">
      <c r="A377" s="25">
        <v>31</v>
      </c>
      <c r="B377" s="147" t="s">
        <v>693</v>
      </c>
      <c r="C377" s="158">
        <v>3886</v>
      </c>
      <c r="D377" s="158"/>
      <c r="E377" s="158"/>
      <c r="F377" s="158">
        <f t="shared" si="35"/>
        <v>3886</v>
      </c>
      <c r="G377" s="398">
        <f t="shared" si="36"/>
        <v>1.8869940175588535E-2</v>
      </c>
      <c r="H377" s="387">
        <f t="shared" si="32"/>
        <v>83.600816855722172</v>
      </c>
      <c r="I377" s="387">
        <f t="shared" si="39"/>
        <v>18.39217970825888</v>
      </c>
      <c r="J377" s="387">
        <v>27.581273696089124</v>
      </c>
      <c r="K377" s="387">
        <v>0.48326299538107215</v>
      </c>
      <c r="L377" s="530">
        <f t="shared" si="31"/>
        <v>3.3468227806343599E-2</v>
      </c>
      <c r="P377" s="87">
        <f t="shared" si="37"/>
        <v>6.9254687667431609</v>
      </c>
      <c r="Q377" s="87">
        <f t="shared" si="40"/>
        <v>1.6173956019789696E-4</v>
      </c>
    </row>
    <row r="378" spans="1:17" s="87" customFormat="1" ht="15.5" x14ac:dyDescent="0.35">
      <c r="A378" s="25">
        <v>32</v>
      </c>
      <c r="B378" s="147" t="s">
        <v>1137</v>
      </c>
      <c r="C378" s="158">
        <v>4071</v>
      </c>
      <c r="D378" s="158"/>
      <c r="E378" s="158"/>
      <c r="F378" s="158">
        <f t="shared" si="35"/>
        <v>4071</v>
      </c>
      <c r="G378" s="398">
        <f t="shared" si="36"/>
        <v>1.976827752311398E-2</v>
      </c>
      <c r="H378" s="387">
        <f t="shared" si="32"/>
        <v>87.580783690078476</v>
      </c>
      <c r="I378" s="387">
        <f t="shared" si="39"/>
        <v>19.267772411817266</v>
      </c>
      <c r="J378" s="387">
        <v>28.894329700663615</v>
      </c>
      <c r="K378" s="387">
        <v>0.50626959706545149</v>
      </c>
      <c r="L378" s="530">
        <f t="shared" si="31"/>
        <v>3.3468227806343606E-2</v>
      </c>
      <c r="P378" s="87">
        <f t="shared" si="37"/>
        <v>6.6107520578638992</v>
      </c>
      <c r="Q378" s="87">
        <f t="shared" si="40"/>
        <v>1.6943946206012317E-4</v>
      </c>
    </row>
    <row r="379" spans="1:17" s="87" customFormat="1" ht="15.5" x14ac:dyDescent="0.35">
      <c r="A379" s="25">
        <v>33</v>
      </c>
      <c r="B379" s="147" t="s">
        <v>1125</v>
      </c>
      <c r="C379" s="158">
        <v>161.1</v>
      </c>
      <c r="D379" s="158"/>
      <c r="E379" s="158">
        <v>191.5</v>
      </c>
      <c r="F379" s="158">
        <f t="shared" si="35"/>
        <v>352.6</v>
      </c>
      <c r="G379" s="398">
        <f t="shared" si="36"/>
        <v>1.712182425607956E-3</v>
      </c>
      <c r="H379" s="387">
        <f t="shared" si="32"/>
        <v>7.5856016529407198</v>
      </c>
      <c r="I379" s="387">
        <f t="shared" si="39"/>
        <v>1.6688323636469584</v>
      </c>
      <c r="J379" s="387">
        <v>2.50261376871874</v>
      </c>
      <c r="K379" s="387">
        <v>4.384933921033609E-2</v>
      </c>
      <c r="L379" s="530">
        <f t="shared" si="31"/>
        <v>3.3468227806343606E-2</v>
      </c>
      <c r="P379" s="87">
        <f t="shared" si="37"/>
        <v>76.325500928995837</v>
      </c>
      <c r="Q379" s="87">
        <f t="shared" si="40"/>
        <v>1.4675596738491633E-5</v>
      </c>
    </row>
    <row r="380" spans="1:17" s="87" customFormat="1" ht="15.5" x14ac:dyDescent="0.35">
      <c r="A380" s="25">
        <v>34</v>
      </c>
      <c r="B380" s="147" t="s">
        <v>1126</v>
      </c>
      <c r="C380" s="158">
        <v>656.95</v>
      </c>
      <c r="D380" s="158"/>
      <c r="E380" s="158"/>
      <c r="F380" s="158">
        <f t="shared" si="35"/>
        <v>656.95</v>
      </c>
      <c r="G380" s="398">
        <f t="shared" si="36"/>
        <v>3.1900687592261679E-3</v>
      </c>
      <c r="H380" s="387">
        <f t="shared" si="32"/>
        <v>14.133184928812838</v>
      </c>
      <c r="I380" s="387">
        <f t="shared" si="39"/>
        <v>3.1093006843388244</v>
      </c>
      <c r="J380" s="387">
        <v>4.6627683362444028</v>
      </c>
      <c r="K380" s="387">
        <v>8.1698307981367818E-2</v>
      </c>
      <c r="L380" s="530">
        <f t="shared" ref="L380:L443" si="41">(H380+I380+J380+K380)/F380</f>
        <v>3.3468227806343606E-2</v>
      </c>
      <c r="P380" s="87">
        <f t="shared" si="37"/>
        <v>40.965631520760994</v>
      </c>
      <c r="Q380" s="87">
        <f t="shared" si="40"/>
        <v>2.734297582913238E-5</v>
      </c>
    </row>
    <row r="381" spans="1:17" s="87" customFormat="1" ht="15.5" x14ac:dyDescent="0.35">
      <c r="A381" s="25">
        <v>35</v>
      </c>
      <c r="B381" s="147" t="s">
        <v>1127</v>
      </c>
      <c r="C381" s="158">
        <v>485.16</v>
      </c>
      <c r="D381" s="158"/>
      <c r="E381" s="158"/>
      <c r="F381" s="158">
        <f t="shared" si="35"/>
        <v>485.16</v>
      </c>
      <c r="G381" s="398">
        <f t="shared" si="36"/>
        <v>2.3558775541915938E-3</v>
      </c>
      <c r="H381" s="387">
        <f t="shared" si="32"/>
        <v>10.437409239763811</v>
      </c>
      <c r="I381" s="387">
        <f t="shared" si="39"/>
        <v>2.2962300327480385</v>
      </c>
      <c r="J381" s="387">
        <v>3.4434716279965514</v>
      </c>
      <c r="K381" s="387">
        <v>6.0334502017262218E-2</v>
      </c>
      <c r="L381" s="530">
        <f t="shared" si="41"/>
        <v>3.3468227806343606E-2</v>
      </c>
      <c r="P381" s="87">
        <f t="shared" si="37"/>
        <v>55.471126283213643</v>
      </c>
      <c r="Q381" s="87">
        <f t="shared" si="40"/>
        <v>2.0192888580960296E-5</v>
      </c>
    </row>
    <row r="382" spans="1:17" s="87" customFormat="1" ht="15.5" x14ac:dyDescent="0.35">
      <c r="A382" s="25">
        <v>36</v>
      </c>
      <c r="B382" s="147" t="s">
        <v>1128</v>
      </c>
      <c r="C382" s="158">
        <v>286.92</v>
      </c>
      <c r="D382" s="158"/>
      <c r="E382" s="158"/>
      <c r="F382" s="158">
        <f t="shared" si="35"/>
        <v>286.92</v>
      </c>
      <c r="G382" s="398">
        <f t="shared" si="36"/>
        <v>1.3932483878486522E-3</v>
      </c>
      <c r="H382" s="387">
        <f t="shared" si="32"/>
        <v>6.1726058600730331</v>
      </c>
      <c r="I382" s="387">
        <f t="shared" si="39"/>
        <v>1.3579732892160672</v>
      </c>
      <c r="J382" s="387">
        <v>2.0364433990946709</v>
      </c>
      <c r="K382" s="387">
        <v>3.5681373812335881E-2</v>
      </c>
      <c r="L382" s="530">
        <f t="shared" si="41"/>
        <v>3.3468227806343606E-2</v>
      </c>
      <c r="P382" s="87">
        <f t="shared" si="37"/>
        <v>93.797475350494665</v>
      </c>
      <c r="Q382" s="87">
        <f t="shared" si="40"/>
        <v>1.1941923471945602E-5</v>
      </c>
    </row>
    <row r="383" spans="1:17" s="87" customFormat="1" ht="15.5" x14ac:dyDescent="0.35">
      <c r="A383" s="25">
        <v>37</v>
      </c>
      <c r="B383" s="147" t="s">
        <v>1129</v>
      </c>
      <c r="C383" s="158">
        <v>226.94</v>
      </c>
      <c r="D383" s="158"/>
      <c r="E383" s="158"/>
      <c r="F383" s="158">
        <f t="shared" si="35"/>
        <v>226.94</v>
      </c>
      <c r="G383" s="398">
        <f t="shared" si="36"/>
        <v>1.1019928521482402E-3</v>
      </c>
      <c r="H383" s="387">
        <f t="shared" si="32"/>
        <v>4.8822360723719989</v>
      </c>
      <c r="I383" s="387">
        <f t="shared" si="39"/>
        <v>1.0740919359218397</v>
      </c>
      <c r="J383" s="387">
        <v>1.6107293496115453</v>
      </c>
      <c r="K383" s="387">
        <v>2.8222260466232767E-2</v>
      </c>
      <c r="L383" s="530">
        <f t="shared" si="41"/>
        <v>3.3468227806343599E-2</v>
      </c>
      <c r="P383" s="87">
        <f t="shared" si="37"/>
        <v>118.58804806364643</v>
      </c>
      <c r="Q383" s="87">
        <f t="shared" si="40"/>
        <v>9.4454904249384308E-6</v>
      </c>
    </row>
    <row r="384" spans="1:17" s="87" customFormat="1" ht="15.5" x14ac:dyDescent="0.35">
      <c r="A384" s="25">
        <v>38</v>
      </c>
      <c r="B384" s="147" t="s">
        <v>1130</v>
      </c>
      <c r="C384" s="158">
        <v>307.14999999999998</v>
      </c>
      <c r="D384" s="158"/>
      <c r="E384" s="158"/>
      <c r="F384" s="158">
        <f t="shared" si="35"/>
        <v>307.14999999999998</v>
      </c>
      <c r="G384" s="398">
        <f t="shared" si="36"/>
        <v>1.4914827907699479E-3</v>
      </c>
      <c r="H384" s="387">
        <f t="shared" si="32"/>
        <v>6.6078206117434544</v>
      </c>
      <c r="I384" s="387">
        <f t="shared" si="39"/>
        <v>1.45372053458356</v>
      </c>
      <c r="J384" s="387">
        <v>2.1800278475948978</v>
      </c>
      <c r="K384" s="387">
        <v>3.819717679652504E-2</v>
      </c>
      <c r="L384" s="530">
        <f t="shared" si="41"/>
        <v>3.3468227806343606E-2</v>
      </c>
      <c r="P384" s="87">
        <f t="shared" si="37"/>
        <v>87.619637400501162</v>
      </c>
      <c r="Q384" s="87">
        <f t="shared" si="40"/>
        <v>1.278391814585282E-5</v>
      </c>
    </row>
    <row r="385" spans="1:17" s="87" customFormat="1" ht="15.5" x14ac:dyDescent="0.35">
      <c r="A385" s="25">
        <v>39</v>
      </c>
      <c r="B385" s="147" t="s">
        <v>1131</v>
      </c>
      <c r="C385" s="158">
        <v>329.65</v>
      </c>
      <c r="D385" s="158"/>
      <c r="E385" s="158"/>
      <c r="F385" s="158">
        <f t="shared" si="35"/>
        <v>329.65</v>
      </c>
      <c r="G385" s="398">
        <f t="shared" si="36"/>
        <v>1.6007400357392588E-3</v>
      </c>
      <c r="H385" s="387">
        <f t="shared" si="32"/>
        <v>7.0918706321381402</v>
      </c>
      <c r="I385" s="387">
        <f t="shared" si="39"/>
        <v>1.5602115390703908</v>
      </c>
      <c r="J385" s="387">
        <v>2.3397238481512552</v>
      </c>
      <c r="K385" s="387">
        <v>4.0995277001381995E-2</v>
      </c>
      <c r="L385" s="530">
        <f t="shared" si="41"/>
        <v>3.3468227806343599E-2</v>
      </c>
      <c r="P385" s="87">
        <f t="shared" si="37"/>
        <v>81.639228356025853</v>
      </c>
      <c r="Q385" s="87">
        <f t="shared" si="40"/>
        <v>1.3720392696664111E-5</v>
      </c>
    </row>
    <row r="386" spans="1:17" s="87" customFormat="1" ht="15.5" x14ac:dyDescent="0.35">
      <c r="A386" s="25">
        <v>40</v>
      </c>
      <c r="B386" s="147" t="s">
        <v>1132</v>
      </c>
      <c r="C386" s="158">
        <v>255.16</v>
      </c>
      <c r="D386" s="158"/>
      <c r="E386" s="158"/>
      <c r="F386" s="158">
        <f t="shared" si="35"/>
        <v>255.16</v>
      </c>
      <c r="G386" s="398">
        <f t="shared" si="36"/>
        <v>1.2390257167275271E-3</v>
      </c>
      <c r="H386" s="387">
        <f t="shared" si="32"/>
        <v>5.4893423646181336</v>
      </c>
      <c r="I386" s="387">
        <f t="shared" si="39"/>
        <v>1.2076553202159894</v>
      </c>
      <c r="J386" s="387">
        <v>1.8110236223093412</v>
      </c>
      <c r="K386" s="387">
        <v>3.1731699923168905E-2</v>
      </c>
      <c r="L386" s="530">
        <f t="shared" si="41"/>
        <v>3.3468227806343599E-2</v>
      </c>
      <c r="P386" s="87">
        <f t="shared" si="37"/>
        <v>105.47253342045747</v>
      </c>
      <c r="Q386" s="87">
        <f t="shared" si="40"/>
        <v>1.0620037617111525E-5</v>
      </c>
    </row>
    <row r="387" spans="1:17" s="87" customFormat="1" ht="15.5" x14ac:dyDescent="0.35">
      <c r="A387" s="25">
        <v>41</v>
      </c>
      <c r="B387" s="147" t="s">
        <v>1133</v>
      </c>
      <c r="C387" s="158">
        <v>509.32</v>
      </c>
      <c r="D387" s="158"/>
      <c r="E387" s="158"/>
      <c r="F387" s="158">
        <f t="shared" si="35"/>
        <v>509.32</v>
      </c>
      <c r="G387" s="398">
        <f t="shared" si="36"/>
        <v>2.4731955559008627E-3</v>
      </c>
      <c r="H387" s="387">
        <f t="shared" si="32"/>
        <v>10.957171394996505</v>
      </c>
      <c r="I387" s="387">
        <f t="shared" si="39"/>
        <v>2.4105777068992311</v>
      </c>
      <c r="J387" s="387">
        <v>3.6149496445939553</v>
      </c>
      <c r="K387" s="387">
        <v>6.3339039837233047E-2</v>
      </c>
      <c r="L387" s="530">
        <f t="shared" si="41"/>
        <v>3.3468227806343606E-2</v>
      </c>
      <c r="P387" s="87">
        <f t="shared" si="37"/>
        <v>52.839809211426875</v>
      </c>
      <c r="Q387" s="87">
        <f t="shared" si="40"/>
        <v>2.1198454143075884E-5</v>
      </c>
    </row>
    <row r="388" spans="1:17" s="87" customFormat="1" ht="15.5" x14ac:dyDescent="0.35">
      <c r="A388" s="25">
        <v>42</v>
      </c>
      <c r="B388" s="147" t="s">
        <v>1134</v>
      </c>
      <c r="C388" s="158">
        <v>509.19</v>
      </c>
      <c r="D388" s="158"/>
      <c r="E388" s="158"/>
      <c r="F388" s="158">
        <f t="shared" si="35"/>
        <v>509.19</v>
      </c>
      <c r="G388" s="398">
        <f t="shared" si="36"/>
        <v>2.4725642918188178E-3</v>
      </c>
      <c r="H388" s="387">
        <f t="shared" si="32"/>
        <v>10.954374661545335</v>
      </c>
      <c r="I388" s="387">
        <f t="shared" si="39"/>
        <v>2.4099624255399736</v>
      </c>
      <c r="J388" s="387">
        <v>3.6140269565907404</v>
      </c>
      <c r="K388" s="387">
        <v>6.3322873036049443E-2</v>
      </c>
      <c r="L388" s="530">
        <f t="shared" si="41"/>
        <v>3.3468227806343599E-2</v>
      </c>
      <c r="P388" s="87">
        <f t="shared" si="37"/>
        <v>52.8532996083268</v>
      </c>
      <c r="Q388" s="87">
        <f t="shared" si="40"/>
        <v>2.1193043401226754E-5</v>
      </c>
    </row>
    <row r="389" spans="1:17" s="87" customFormat="1" ht="15.5" x14ac:dyDescent="0.35">
      <c r="A389" s="25">
        <v>43</v>
      </c>
      <c r="B389" s="147" t="s">
        <v>1135</v>
      </c>
      <c r="C389" s="158">
        <v>291.43</v>
      </c>
      <c r="D389" s="158"/>
      <c r="E389" s="158"/>
      <c r="F389" s="158">
        <f t="shared" si="35"/>
        <v>291.43</v>
      </c>
      <c r="G389" s="398">
        <f t="shared" si="36"/>
        <v>1.4151483956180563E-3</v>
      </c>
      <c r="H389" s="387">
        <f t="shared" si="32"/>
        <v>6.2696309974943683</v>
      </c>
      <c r="I389" s="387">
        <f t="shared" si="39"/>
        <v>1.3793188194487611</v>
      </c>
      <c r="J389" s="387">
        <v>2.0684535752061897</v>
      </c>
      <c r="K389" s="387">
        <v>3.6242237453398322E-2</v>
      </c>
      <c r="L389" s="530">
        <f t="shared" si="41"/>
        <v>3.3468227806343606E-2</v>
      </c>
      <c r="P389" s="87">
        <f t="shared" si="37"/>
        <v>92.345920555755853</v>
      </c>
      <c r="Q389" s="87">
        <f t="shared" si="40"/>
        <v>1.2129634593019333E-5</v>
      </c>
    </row>
    <row r="390" spans="1:17" s="87" customFormat="1" ht="15.5" x14ac:dyDescent="0.35">
      <c r="A390" s="25">
        <v>44</v>
      </c>
      <c r="B390" s="147" t="s">
        <v>1136</v>
      </c>
      <c r="C390" s="158">
        <v>449.48</v>
      </c>
      <c r="D390" s="158"/>
      <c r="E390" s="158"/>
      <c r="F390" s="158">
        <f t="shared" si="35"/>
        <v>449.48</v>
      </c>
      <c r="G390" s="398">
        <f t="shared" si="36"/>
        <v>2.1826198430580377E-3</v>
      </c>
      <c r="H390" s="387">
        <f t="shared" si="32"/>
        <v>9.6698134740890378</v>
      </c>
      <c r="I390" s="387">
        <f t="shared" si="39"/>
        <v>2.1273589642995883</v>
      </c>
      <c r="J390" s="387">
        <v>3.1902292591142918</v>
      </c>
      <c r="K390" s="387">
        <v>5.5897336892404607E-2</v>
      </c>
      <c r="L390" s="530">
        <f t="shared" si="41"/>
        <v>3.3468227806343606E-2</v>
      </c>
      <c r="P390" s="87">
        <f t="shared" si="37"/>
        <v>59.874458546684906</v>
      </c>
      <c r="Q390" s="87">
        <f t="shared" si="40"/>
        <v>1.870784804882932E-5</v>
      </c>
    </row>
    <row r="391" spans="1:17" s="87" customFormat="1" ht="15.5" x14ac:dyDescent="0.35">
      <c r="A391" s="25">
        <v>45</v>
      </c>
      <c r="B391" s="147" t="s">
        <v>1138</v>
      </c>
      <c r="C391" s="158">
        <v>467.46</v>
      </c>
      <c r="D391" s="158"/>
      <c r="E391" s="158"/>
      <c r="F391" s="158">
        <f t="shared" si="35"/>
        <v>467.46</v>
      </c>
      <c r="G391" s="398">
        <f t="shared" si="36"/>
        <v>2.2699285214824024E-3</v>
      </c>
      <c r="H391" s="387">
        <f t="shared" ref="H391:H454" si="42">G391*4430.37</f>
        <v>10.056623223719992</v>
      </c>
      <c r="I391" s="387">
        <f t="shared" si="39"/>
        <v>2.2124571092183984</v>
      </c>
      <c r="J391" s="387">
        <v>3.3178441075588827</v>
      </c>
      <c r="K391" s="387">
        <v>5.8133329856108071E-2</v>
      </c>
      <c r="L391" s="530">
        <f t="shared" si="41"/>
        <v>3.3468227806343606E-2</v>
      </c>
      <c r="P391" s="87">
        <f t="shared" si="37"/>
        <v>57.571496229760697</v>
      </c>
      <c r="Q391" s="87">
        <f t="shared" si="40"/>
        <v>1.945619526765541E-5</v>
      </c>
    </row>
    <row r="392" spans="1:17" s="87" customFormat="1" ht="15.5" x14ac:dyDescent="0.35">
      <c r="A392" s="25">
        <v>46</v>
      </c>
      <c r="B392" s="147" t="s">
        <v>1139</v>
      </c>
      <c r="C392" s="158">
        <v>429.2</v>
      </c>
      <c r="D392" s="158"/>
      <c r="E392" s="158">
        <v>129.19999999999999</v>
      </c>
      <c r="F392" s="158">
        <f t="shared" si="35"/>
        <v>558.4</v>
      </c>
      <c r="G392" s="398">
        <f t="shared" si="36"/>
        <v>2.7115220262605858E-3</v>
      </c>
      <c r="H392" s="387">
        <f t="shared" si="42"/>
        <v>12.013045839484111</v>
      </c>
      <c r="I392" s="387">
        <f t="shared" si="39"/>
        <v>2.6428700846865043</v>
      </c>
      <c r="J392" s="387">
        <v>3.9632998538075568</v>
      </c>
      <c r="K392" s="387">
        <v>6.9442629084094362E-2</v>
      </c>
      <c r="L392" s="530">
        <f t="shared" si="41"/>
        <v>3.3468227806343599E-2</v>
      </c>
      <c r="P392" s="87">
        <f t="shared" si="37"/>
        <v>48.19550792901849</v>
      </c>
      <c r="Q392" s="87">
        <f t="shared" si="40"/>
        <v>2.3241217296578917E-5</v>
      </c>
    </row>
    <row r="393" spans="1:17" s="87" customFormat="1" ht="15.5" x14ac:dyDescent="0.35">
      <c r="A393" s="25">
        <v>47</v>
      </c>
      <c r="B393" s="147" t="s">
        <v>1140</v>
      </c>
      <c r="C393" s="158">
        <v>331.42</v>
      </c>
      <c r="D393" s="158"/>
      <c r="E393" s="158"/>
      <c r="F393" s="158">
        <f t="shared" si="35"/>
        <v>331.42</v>
      </c>
      <c r="G393" s="398">
        <f t="shared" si="36"/>
        <v>1.609334939010178E-3</v>
      </c>
      <c r="H393" s="387">
        <f t="shared" si="42"/>
        <v>7.1299492337425221</v>
      </c>
      <c r="I393" s="387">
        <f t="shared" si="39"/>
        <v>1.5685888314233549</v>
      </c>
      <c r="J393" s="387">
        <v>2.352286600195022</v>
      </c>
      <c r="K393" s="387">
        <v>4.1215394217497411E-2</v>
      </c>
      <c r="L393" s="530">
        <f t="shared" si="41"/>
        <v>3.3468227806343599E-2</v>
      </c>
      <c r="P393" s="87">
        <f t="shared" si="37"/>
        <v>81.203221373374944</v>
      </c>
      <c r="Q393" s="87">
        <f t="shared" si="40"/>
        <v>1.37940620279946E-5</v>
      </c>
    </row>
    <row r="394" spans="1:17" s="87" customFormat="1" ht="15.5" x14ac:dyDescent="0.35">
      <c r="A394" s="25">
        <v>48</v>
      </c>
      <c r="B394" s="147" t="s">
        <v>1141</v>
      </c>
      <c r="C394" s="158">
        <v>154.9</v>
      </c>
      <c r="D394" s="158"/>
      <c r="E394" s="158"/>
      <c r="F394" s="158">
        <f t="shared" si="35"/>
        <v>154.9</v>
      </c>
      <c r="G394" s="398">
        <f t="shared" si="36"/>
        <v>7.5217543314427793E-4</v>
      </c>
      <c r="H394" s="387">
        <f t="shared" si="42"/>
        <v>3.3324154737394145</v>
      </c>
      <c r="I394" s="387">
        <f t="shared" si="39"/>
        <v>0.7331314042226712</v>
      </c>
      <c r="J394" s="387">
        <v>1.0994182438302125</v>
      </c>
      <c r="K394" s="387">
        <v>1.9263365410326319E-2</v>
      </c>
      <c r="L394" s="530">
        <f t="shared" si="41"/>
        <v>3.3468227806343599E-2</v>
      </c>
      <c r="P394" s="87">
        <f t="shared" si="37"/>
        <v>173.74029456141977</v>
      </c>
      <c r="Q394" s="87">
        <f t="shared" si="40"/>
        <v>6.447107018696408E-6</v>
      </c>
    </row>
    <row r="395" spans="1:17" s="87" customFormat="1" ht="15.5" x14ac:dyDescent="0.35">
      <c r="A395" s="25">
        <v>49</v>
      </c>
      <c r="B395" s="147" t="s">
        <v>1142</v>
      </c>
      <c r="C395" s="158">
        <v>119.9</v>
      </c>
      <c r="D395" s="158"/>
      <c r="E395" s="158"/>
      <c r="F395" s="158">
        <f t="shared" si="35"/>
        <v>119.9</v>
      </c>
      <c r="G395" s="398">
        <f t="shared" si="36"/>
        <v>5.8221971874757212E-4</v>
      </c>
      <c r="H395" s="387">
        <f t="shared" si="42"/>
        <v>2.5794487753476809</v>
      </c>
      <c r="I395" s="387">
        <f t="shared" si="39"/>
        <v>0.56747873057648979</v>
      </c>
      <c r="J395" s="387">
        <v>0.85100224296476745</v>
      </c>
      <c r="K395" s="387">
        <v>1.4910765091659948E-2</v>
      </c>
      <c r="L395" s="530">
        <f t="shared" si="41"/>
        <v>3.3468227806343606E-2</v>
      </c>
      <c r="P395" s="87">
        <f t="shared" si="37"/>
        <v>224.45681090545395</v>
      </c>
      <c r="Q395" s="87">
        <f t="shared" si="40"/>
        <v>4.9903688285455101E-6</v>
      </c>
    </row>
    <row r="396" spans="1:17" s="87" customFormat="1" ht="15.5" x14ac:dyDescent="0.35">
      <c r="A396" s="25">
        <v>50</v>
      </c>
      <c r="B396" s="147" t="s">
        <v>1143</v>
      </c>
      <c r="C396" s="158">
        <v>280.7</v>
      </c>
      <c r="D396" s="158"/>
      <c r="E396" s="158">
        <v>19.600000000000001</v>
      </c>
      <c r="F396" s="158">
        <f t="shared" si="35"/>
        <v>300.3</v>
      </c>
      <c r="G396" s="398">
        <f t="shared" si="36"/>
        <v>1.4582200295237358E-3</v>
      </c>
      <c r="H396" s="387">
        <f t="shared" si="42"/>
        <v>6.4604542722010727</v>
      </c>
      <c r="I396" s="387">
        <f t="shared" si="39"/>
        <v>1.4212999398842361</v>
      </c>
      <c r="J396" s="387">
        <v>2.1314092874255182</v>
      </c>
      <c r="K396" s="387">
        <v>3.7345310734157484E-2</v>
      </c>
      <c r="L396" s="530">
        <f t="shared" si="41"/>
        <v>3.3468227806343599E-2</v>
      </c>
      <c r="P396" s="87">
        <f t="shared" si="37"/>
        <v>89.61828713807499</v>
      </c>
      <c r="Q396" s="87">
        <f t="shared" si="40"/>
        <v>1.2498813671494715E-5</v>
      </c>
    </row>
    <row r="397" spans="1:17" s="87" customFormat="1" ht="15.5" x14ac:dyDescent="0.35">
      <c r="A397" s="25">
        <v>51</v>
      </c>
      <c r="B397" s="147" t="s">
        <v>1144</v>
      </c>
      <c r="C397" s="158">
        <v>226.84</v>
      </c>
      <c r="D397" s="158"/>
      <c r="E397" s="158"/>
      <c r="F397" s="158">
        <f t="shared" si="35"/>
        <v>226.84</v>
      </c>
      <c r="G397" s="398">
        <f t="shared" si="36"/>
        <v>1.1015072643928211E-3</v>
      </c>
      <c r="H397" s="387">
        <f t="shared" si="42"/>
        <v>4.8800847389480229</v>
      </c>
      <c r="I397" s="387">
        <f t="shared" si="39"/>
        <v>1.073618642568565</v>
      </c>
      <c r="J397" s="387">
        <v>1.6100195896090728</v>
      </c>
      <c r="K397" s="387">
        <v>2.8209824465322286E-2</v>
      </c>
      <c r="L397" s="530">
        <f t="shared" si="41"/>
        <v>3.3468227806343606E-2</v>
      </c>
      <c r="P397" s="87">
        <f t="shared" si="37"/>
        <v>118.64032634263769</v>
      </c>
      <c r="Q397" s="87">
        <f t="shared" si="40"/>
        <v>9.4413283158237142E-6</v>
      </c>
    </row>
    <row r="398" spans="1:17" s="112" customFormat="1" ht="15.5" x14ac:dyDescent="0.35">
      <c r="A398" s="25">
        <v>52</v>
      </c>
      <c r="B398" s="147" t="s">
        <v>1145</v>
      </c>
      <c r="C398" s="158">
        <v>216.3</v>
      </c>
      <c r="D398" s="158"/>
      <c r="E398" s="158"/>
      <c r="F398" s="158">
        <f t="shared" si="35"/>
        <v>216.3</v>
      </c>
      <c r="G398" s="398">
        <f t="shared" si="36"/>
        <v>1.0503263149716417E-3</v>
      </c>
      <c r="H398" s="387">
        <f t="shared" si="42"/>
        <v>4.6533341960609125</v>
      </c>
      <c r="I398" s="387">
        <f t="shared" si="39"/>
        <v>1.0237335231334008</v>
      </c>
      <c r="J398" s="387">
        <v>1.5352108853484503</v>
      </c>
      <c r="K398" s="387">
        <v>2.6899069969358185E-2</v>
      </c>
      <c r="L398" s="530">
        <f t="shared" si="41"/>
        <v>3.3468227806343606E-2</v>
      </c>
      <c r="P398" s="87">
        <f>L398*100/K398</f>
        <v>124.42150544412358</v>
      </c>
      <c r="Q398" s="87">
        <f t="shared" si="40"/>
        <v>9.0026420151325577E-6</v>
      </c>
    </row>
    <row r="399" spans="1:17" s="87" customFormat="1" ht="15.5" x14ac:dyDescent="0.35">
      <c r="A399" s="25">
        <v>53</v>
      </c>
      <c r="B399" s="147" t="s">
        <v>1155</v>
      </c>
      <c r="C399" s="158">
        <v>307.64999999999998</v>
      </c>
      <c r="D399" s="158"/>
      <c r="E399" s="158"/>
      <c r="F399" s="158">
        <f t="shared" si="35"/>
        <v>307.64999999999998</v>
      </c>
      <c r="G399" s="398">
        <f t="shared" si="36"/>
        <v>1.4939107295470436E-3</v>
      </c>
      <c r="H399" s="387">
        <f t="shared" si="42"/>
        <v>6.6185772788633352</v>
      </c>
      <c r="I399" s="387">
        <f t="shared" si="39"/>
        <v>1.4560870013499339</v>
      </c>
      <c r="J399" s="387">
        <v>2.1835766476072611</v>
      </c>
      <c r="K399" s="387">
        <v>3.8259356801077414E-2</v>
      </c>
      <c r="L399" s="530">
        <f t="shared" si="41"/>
        <v>3.3468227806343599E-2</v>
      </c>
      <c r="P399" s="87">
        <f t="shared" si="37"/>
        <v>87.477235909520317</v>
      </c>
      <c r="Q399" s="87">
        <f t="shared" si="40"/>
        <v>1.2804728691426401E-5</v>
      </c>
    </row>
    <row r="400" spans="1:17" s="87" customFormat="1" ht="15.5" x14ac:dyDescent="0.35">
      <c r="A400" s="25">
        <v>54</v>
      </c>
      <c r="B400" s="147" t="s">
        <v>1156</v>
      </c>
      <c r="C400" s="158">
        <v>350.66</v>
      </c>
      <c r="D400" s="158"/>
      <c r="E400" s="158"/>
      <c r="F400" s="158">
        <f t="shared" si="35"/>
        <v>350.66</v>
      </c>
      <c r="G400" s="398">
        <f t="shared" si="36"/>
        <v>1.7027620231528245E-3</v>
      </c>
      <c r="H400" s="387">
        <f t="shared" si="42"/>
        <v>7.543865784515579</v>
      </c>
      <c r="I400" s="387">
        <f t="shared" si="39"/>
        <v>1.6596504725934274</v>
      </c>
      <c r="J400" s="387">
        <v>2.4888444246707695</v>
      </c>
      <c r="K400" s="387">
        <v>4.3608080792672865E-2</v>
      </c>
      <c r="L400" s="530">
        <f t="shared" si="41"/>
        <v>3.3468227806343606E-2</v>
      </c>
      <c r="P400" s="87">
        <f t="shared" si="37"/>
        <v>76.747766005714752</v>
      </c>
      <c r="Q400" s="87">
        <f t="shared" si="40"/>
        <v>1.4594851821666124E-5</v>
      </c>
    </row>
    <row r="401" spans="1:17" s="87" customFormat="1" ht="15.5" x14ac:dyDescent="0.35">
      <c r="A401" s="25">
        <v>55</v>
      </c>
      <c r="B401" s="147" t="s">
        <v>1157</v>
      </c>
      <c r="C401" s="158">
        <v>485.8</v>
      </c>
      <c r="D401" s="158"/>
      <c r="E401" s="158"/>
      <c r="F401" s="158">
        <f t="shared" si="35"/>
        <v>485.8</v>
      </c>
      <c r="G401" s="398">
        <f t="shared" si="36"/>
        <v>2.3589853158262762E-3</v>
      </c>
      <c r="H401" s="387">
        <f t="shared" si="42"/>
        <v>10.451177773677259</v>
      </c>
      <c r="I401" s="387">
        <f t="shared" si="39"/>
        <v>2.2992591102089968</v>
      </c>
      <c r="J401" s="387">
        <v>3.4480140920123765</v>
      </c>
      <c r="K401" s="387">
        <v>6.0414092423089247E-2</v>
      </c>
      <c r="L401" s="530">
        <f t="shared" si="41"/>
        <v>3.3468227806343592E-2</v>
      </c>
      <c r="P401" s="87">
        <f t="shared" si="37"/>
        <v>55.398047813017548</v>
      </c>
      <c r="Q401" s="87">
        <f t="shared" si="40"/>
        <v>2.0219526079294474E-5</v>
      </c>
    </row>
    <row r="402" spans="1:17" s="87" customFormat="1" ht="15.5" x14ac:dyDescent="0.35">
      <c r="A402" s="25">
        <v>56</v>
      </c>
      <c r="B402" s="147" t="s">
        <v>1158</v>
      </c>
      <c r="C402" s="158">
        <v>402.96</v>
      </c>
      <c r="D402" s="158"/>
      <c r="E402" s="158"/>
      <c r="F402" s="158">
        <f t="shared" si="35"/>
        <v>402.96</v>
      </c>
      <c r="G402" s="398">
        <f t="shared" si="36"/>
        <v>1.9567244192370443E-3</v>
      </c>
      <c r="H402" s="387">
        <f t="shared" si="42"/>
        <v>8.6690131652552243</v>
      </c>
      <c r="I402" s="387">
        <f t="shared" si="39"/>
        <v>1.9071828963561492</v>
      </c>
      <c r="J402" s="387">
        <v>2.8600489059639913</v>
      </c>
      <c r="K402" s="387">
        <v>5.0112109268851471E-2</v>
      </c>
      <c r="L402" s="530">
        <f t="shared" si="41"/>
        <v>3.3468227806343599E-2</v>
      </c>
      <c r="P402" s="87">
        <f t="shared" si="37"/>
        <v>66.786707433898968</v>
      </c>
      <c r="Q402" s="87">
        <f t="shared" si="40"/>
        <v>1.6771634888663035E-5</v>
      </c>
    </row>
    <row r="403" spans="1:17" s="87" customFormat="1" ht="15.5" x14ac:dyDescent="0.35">
      <c r="A403" s="25">
        <v>57</v>
      </c>
      <c r="B403" s="147" t="s">
        <v>1159</v>
      </c>
      <c r="C403" s="158">
        <v>526.67999999999995</v>
      </c>
      <c r="D403" s="158"/>
      <c r="E403" s="158"/>
      <c r="F403" s="158">
        <f t="shared" si="35"/>
        <v>526.67999999999995</v>
      </c>
      <c r="G403" s="398">
        <f t="shared" si="36"/>
        <v>2.5574935902416282E-3</v>
      </c>
      <c r="H403" s="387">
        <f t="shared" si="42"/>
        <v>11.330642877398802</v>
      </c>
      <c r="I403" s="387">
        <f t="shared" si="39"/>
        <v>2.4927414330277364</v>
      </c>
      <c r="J403" s="387">
        <v>3.7381639810232157</v>
      </c>
      <c r="K403" s="387">
        <v>6.5497929595291562E-2</v>
      </c>
      <c r="L403" s="530">
        <f t="shared" si="41"/>
        <v>3.3468227806343599E-2</v>
      </c>
      <c r="P403" s="87">
        <f t="shared" si="37"/>
        <v>51.098146175218218</v>
      </c>
      <c r="Q403" s="87">
        <f t="shared" si="40"/>
        <v>2.1920996285390724E-5</v>
      </c>
    </row>
    <row r="404" spans="1:17" s="87" customFormat="1" ht="15.5" x14ac:dyDescent="0.35">
      <c r="A404" s="25">
        <v>58</v>
      </c>
      <c r="B404" s="147" t="s">
        <v>1160</v>
      </c>
      <c r="C404" s="158">
        <v>198.5</v>
      </c>
      <c r="D404" s="158"/>
      <c r="E404" s="158"/>
      <c r="F404" s="158">
        <f t="shared" si="35"/>
        <v>198.5</v>
      </c>
      <c r="G404" s="398">
        <f t="shared" si="36"/>
        <v>9.6389169450703134E-4</v>
      </c>
      <c r="H404" s="387">
        <f t="shared" si="42"/>
        <v>4.2703968465931164</v>
      </c>
      <c r="I404" s="387">
        <f t="shared" si="39"/>
        <v>0.9394873062504856</v>
      </c>
      <c r="J404" s="387">
        <v>1.4088736049083095</v>
      </c>
      <c r="K404" s="387">
        <v>2.4685461807293571E-2</v>
      </c>
      <c r="L404" s="530">
        <f t="shared" si="41"/>
        <v>3.3468227806343599E-2</v>
      </c>
      <c r="P404" s="87">
        <f t="shared" si="37"/>
        <v>135.57869837563692</v>
      </c>
      <c r="Q404" s="87">
        <f t="shared" si="40"/>
        <v>8.261786592712956E-6</v>
      </c>
    </row>
    <row r="405" spans="1:17" s="87" customFormat="1" ht="15.5" x14ac:dyDescent="0.35">
      <c r="A405" s="25">
        <v>59</v>
      </c>
      <c r="B405" s="147" t="s">
        <v>1161</v>
      </c>
      <c r="C405" s="158">
        <v>667.9</v>
      </c>
      <c r="D405" s="158"/>
      <c r="E405" s="158">
        <v>211.9</v>
      </c>
      <c r="F405" s="158">
        <f t="shared" si="35"/>
        <v>879.8</v>
      </c>
      <c r="G405" s="398">
        <f t="shared" si="36"/>
        <v>4.2722010721777644E-3</v>
      </c>
      <c r="H405" s="387">
        <f t="shared" si="42"/>
        <v>18.927431464144203</v>
      </c>
      <c r="I405" s="387">
        <f t="shared" si="39"/>
        <v>4.1640349221117248</v>
      </c>
      <c r="J405" s="387">
        <v>6.244468501754814</v>
      </c>
      <c r="K405" s="387">
        <v>0.10941193601036214</v>
      </c>
      <c r="L405" s="530">
        <f t="shared" si="41"/>
        <v>3.3468227806343606E-2</v>
      </c>
      <c r="P405" s="87">
        <f t="shared" si="37"/>
        <v>30.589192575089715</v>
      </c>
      <c r="Q405" s="87">
        <f t="shared" si="40"/>
        <v>3.6618235991278894E-5</v>
      </c>
    </row>
    <row r="406" spans="1:17" s="87" customFormat="1" ht="15.5" x14ac:dyDescent="0.35">
      <c r="A406" s="25">
        <v>60</v>
      </c>
      <c r="B406" s="147" t="s">
        <v>1162</v>
      </c>
      <c r="C406" s="158">
        <v>1539.9</v>
      </c>
      <c r="D406" s="158">
        <v>108.1</v>
      </c>
      <c r="E406" s="158">
        <v>138.80000000000001</v>
      </c>
      <c r="F406" s="158">
        <f t="shared" si="35"/>
        <v>1786.8</v>
      </c>
      <c r="G406" s="398">
        <f t="shared" si="36"/>
        <v>8.6764820138295392E-3</v>
      </c>
      <c r="H406" s="387">
        <f t="shared" si="42"/>
        <v>38.440025619609976</v>
      </c>
      <c r="I406" s="387">
        <f t="shared" si="39"/>
        <v>8.4568056363141952</v>
      </c>
      <c r="J406" s="387">
        <v>12.681991724182202</v>
      </c>
      <c r="K406" s="387">
        <v>0.22220646426837359</v>
      </c>
      <c r="L406" s="530">
        <f t="shared" si="41"/>
        <v>3.3468227806343606E-2</v>
      </c>
      <c r="P406" s="87">
        <f t="shared" si="37"/>
        <v>15.061770554938398</v>
      </c>
      <c r="Q406" s="87">
        <f t="shared" si="40"/>
        <v>7.4368565661760776E-5</v>
      </c>
    </row>
    <row r="407" spans="1:17" s="87" customFormat="1" ht="15.5" x14ac:dyDescent="0.35">
      <c r="A407" s="25">
        <v>61</v>
      </c>
      <c r="B407" s="147" t="s">
        <v>1163</v>
      </c>
      <c r="C407" s="158">
        <v>540.67999999999995</v>
      </c>
      <c r="D407" s="158">
        <v>235.6</v>
      </c>
      <c r="E407" s="158"/>
      <c r="F407" s="158">
        <f t="shared" si="35"/>
        <v>776.28</v>
      </c>
      <c r="G407" s="398">
        <f t="shared" si="36"/>
        <v>3.7695206277678505E-3</v>
      </c>
      <c r="H407" s="387">
        <f t="shared" si="42"/>
        <v>16.70037110364385</v>
      </c>
      <c r="I407" s="387">
        <f t="shared" si="39"/>
        <v>3.6740816428016467</v>
      </c>
      <c r="J407" s="387">
        <v>5.5097249471950747</v>
      </c>
      <c r="K407" s="387">
        <v>9.6538187867838049E-2</v>
      </c>
      <c r="L407" s="530">
        <f t="shared" si="41"/>
        <v>3.3468227806343599E-2</v>
      </c>
      <c r="P407" s="87">
        <f t="shared" si="37"/>
        <v>34.668382062611336</v>
      </c>
      <c r="Q407" s="87">
        <f t="shared" si="40"/>
        <v>3.2309620635723998E-5</v>
      </c>
    </row>
    <row r="408" spans="1:17" s="87" customFormat="1" ht="15.5" x14ac:dyDescent="0.35">
      <c r="A408" s="25">
        <v>62</v>
      </c>
      <c r="B408" s="147" t="s">
        <v>1164</v>
      </c>
      <c r="C408" s="158">
        <v>475.29</v>
      </c>
      <c r="D408" s="158"/>
      <c r="E408" s="158"/>
      <c r="F408" s="158">
        <f t="shared" ref="F408:F468" si="43">C408+D408+E408</f>
        <v>475.29</v>
      </c>
      <c r="G408" s="398">
        <f t="shared" si="36"/>
        <v>2.3079500427317227E-3</v>
      </c>
      <c r="H408" s="387">
        <f t="shared" si="42"/>
        <v>10.225072630817342</v>
      </c>
      <c r="I408" s="387">
        <f t="shared" si="39"/>
        <v>2.2495159787798151</v>
      </c>
      <c r="J408" s="387">
        <v>3.3734183157524957</v>
      </c>
      <c r="K408" s="387">
        <v>5.91070687273983E-2</v>
      </c>
      <c r="L408" s="530">
        <f t="shared" si="41"/>
        <v>3.3468227806343599E-2</v>
      </c>
      <c r="P408" s="87">
        <f t="shared" si="37"/>
        <v>56.623054614159614</v>
      </c>
      <c r="Q408" s="87">
        <f t="shared" si="40"/>
        <v>1.9782088411337738E-5</v>
      </c>
    </row>
    <row r="409" spans="1:17" s="87" customFormat="1" ht="15.5" x14ac:dyDescent="0.35">
      <c r="A409" s="25">
        <v>63</v>
      </c>
      <c r="B409" s="147" t="s">
        <v>1165</v>
      </c>
      <c r="C409" s="158">
        <v>487.96</v>
      </c>
      <c r="D409" s="158"/>
      <c r="E409" s="158"/>
      <c r="F409" s="158">
        <f t="shared" si="43"/>
        <v>487.96</v>
      </c>
      <c r="G409" s="398">
        <f t="shared" si="36"/>
        <v>2.3694740113433302E-3</v>
      </c>
      <c r="H409" s="387">
        <f t="shared" si="42"/>
        <v>10.49764657563515</v>
      </c>
      <c r="I409" s="387">
        <f t="shared" si="39"/>
        <v>2.3094822466397331</v>
      </c>
      <c r="J409" s="387">
        <v>3.4633449080657863</v>
      </c>
      <c r="K409" s="387">
        <v>6.0682710042755515E-2</v>
      </c>
      <c r="L409" s="530">
        <f t="shared" si="41"/>
        <v>3.3468227806343606E-2</v>
      </c>
      <c r="P409" s="87">
        <f t="shared" si="37"/>
        <v>55.152823238716159</v>
      </c>
      <c r="Q409" s="87">
        <f t="shared" si="40"/>
        <v>2.0309427636172365E-5</v>
      </c>
    </row>
    <row r="410" spans="1:17" s="87" customFormat="1" ht="15.5" x14ac:dyDescent="0.35">
      <c r="A410" s="25">
        <v>64</v>
      </c>
      <c r="B410" s="147" t="s">
        <v>1167</v>
      </c>
      <c r="C410" s="158">
        <v>705.64</v>
      </c>
      <c r="D410" s="158">
        <v>98.2</v>
      </c>
      <c r="E410" s="158">
        <v>255.1</v>
      </c>
      <c r="F410" s="158">
        <f t="shared" si="43"/>
        <v>1058.94</v>
      </c>
      <c r="G410" s="398">
        <f t="shared" si="36"/>
        <v>5.1420829772356466E-3</v>
      </c>
      <c r="H410" s="387">
        <f t="shared" si="42"/>
        <v>22.781330159855493</v>
      </c>
      <c r="I410" s="387">
        <f t="shared" si="39"/>
        <v>5.0118926351682083</v>
      </c>
      <c r="J410" s="387">
        <v>7.5159325701844084</v>
      </c>
      <c r="K410" s="387">
        <v>0.13168978804138767</v>
      </c>
      <c r="L410" s="530">
        <f t="shared" si="41"/>
        <v>3.3468227806343606E-2</v>
      </c>
      <c r="P410" s="87">
        <f t="shared" si="37"/>
        <v>25.414444281606073</v>
      </c>
      <c r="Q410" s="87">
        <f t="shared" si="40"/>
        <v>4.407423825938266E-5</v>
      </c>
    </row>
    <row r="411" spans="1:17" s="87" customFormat="1" ht="15.5" x14ac:dyDescent="0.35">
      <c r="A411" s="25">
        <v>65</v>
      </c>
      <c r="B411" s="147" t="s">
        <v>1168</v>
      </c>
      <c r="C411" s="158">
        <v>435.39</v>
      </c>
      <c r="D411" s="158"/>
      <c r="E411" s="158"/>
      <c r="F411" s="158">
        <f t="shared" si="43"/>
        <v>435.39</v>
      </c>
      <c r="G411" s="398">
        <f t="shared" si="36"/>
        <v>2.1142005283194781E-3</v>
      </c>
      <c r="H411" s="387">
        <f t="shared" si="42"/>
        <v>9.3666905946507661</v>
      </c>
      <c r="I411" s="387">
        <f t="shared" si="39"/>
        <v>2.0606719308231685</v>
      </c>
      <c r="J411" s="387">
        <v>3.0902240747658882</v>
      </c>
      <c r="K411" s="387">
        <v>5.4145104364118631E-2</v>
      </c>
      <c r="L411" s="530">
        <f t="shared" si="41"/>
        <v>3.3468227806343606E-2</v>
      </c>
      <c r="P411" s="87">
        <f t="shared" si="37"/>
        <v>61.812103235177503</v>
      </c>
      <c r="Q411" s="87">
        <f t="shared" si="40"/>
        <v>1.8121406874565715E-5</v>
      </c>
    </row>
    <row r="412" spans="1:17" s="87" customFormat="1" ht="15.5" x14ac:dyDescent="0.35">
      <c r="A412" s="25">
        <v>66</v>
      </c>
      <c r="B412" s="147" t="s">
        <v>1169</v>
      </c>
      <c r="C412" s="158">
        <v>497.81</v>
      </c>
      <c r="D412" s="158"/>
      <c r="E412" s="158">
        <v>41.8</v>
      </c>
      <c r="F412" s="158">
        <f t="shared" si="43"/>
        <v>539.61</v>
      </c>
      <c r="G412" s="398">
        <f t="shared" si="36"/>
        <v>2.6202800870173261E-3</v>
      </c>
      <c r="H412" s="387">
        <f t="shared" si="42"/>
        <v>11.608810289118951</v>
      </c>
      <c r="I412" s="387">
        <f t="shared" si="39"/>
        <v>2.5539382636061694</v>
      </c>
      <c r="J412" s="387">
        <v>3.8299359493429366</v>
      </c>
      <c r="K412" s="387">
        <v>6.710590451301604E-2</v>
      </c>
      <c r="L412" s="530">
        <f t="shared" si="41"/>
        <v>3.3468227806343606E-2</v>
      </c>
      <c r="P412" s="87">
        <f t="shared" si="37"/>
        <v>49.873745163291886</v>
      </c>
      <c r="Q412" s="87">
        <f t="shared" si="40"/>
        <v>2.2459156993923622E-5</v>
      </c>
    </row>
    <row r="413" spans="1:17" s="87" customFormat="1" ht="15.5" x14ac:dyDescent="0.35">
      <c r="A413" s="25">
        <v>67</v>
      </c>
      <c r="B413" s="147" t="s">
        <v>1170</v>
      </c>
      <c r="C413" s="158">
        <v>417.85</v>
      </c>
      <c r="D413" s="158"/>
      <c r="E413" s="158">
        <v>48.5</v>
      </c>
      <c r="F413" s="158">
        <f t="shared" si="43"/>
        <v>466.35</v>
      </c>
      <c r="G413" s="398">
        <f t="shared" si="36"/>
        <v>2.2645384973972501E-3</v>
      </c>
      <c r="H413" s="387">
        <f t="shared" si="42"/>
        <v>10.032743422713855</v>
      </c>
      <c r="I413" s="387">
        <f t="shared" si="39"/>
        <v>2.207203552997048</v>
      </c>
      <c r="J413" s="387">
        <v>3.3099657715314366</v>
      </c>
      <c r="K413" s="387">
        <v>5.79952902460018E-2</v>
      </c>
      <c r="L413" s="530">
        <f t="shared" si="41"/>
        <v>3.3468227806343606E-2</v>
      </c>
      <c r="P413" s="87">
        <f t="shared" ref="P413:P476" si="44">L413*100/K413</f>
        <v>57.708527131047347</v>
      </c>
      <c r="Q413" s="87">
        <f t="shared" ref="Q413:Q476" si="45">L413/100*K413</f>
        <v>1.9409995856482056E-5</v>
      </c>
    </row>
    <row r="414" spans="1:17" s="87" customFormat="1" ht="15.5" x14ac:dyDescent="0.35">
      <c r="A414" s="25">
        <v>68</v>
      </c>
      <c r="B414" s="147" t="s">
        <v>1171</v>
      </c>
      <c r="C414" s="158">
        <v>270.3</v>
      </c>
      <c r="D414" s="158"/>
      <c r="E414" s="158"/>
      <c r="F414" s="158">
        <f t="shared" si="43"/>
        <v>270.3</v>
      </c>
      <c r="G414" s="398">
        <f t="shared" si="36"/>
        <v>1.3125437028979879E-3</v>
      </c>
      <c r="H414" s="387">
        <f t="shared" si="42"/>
        <v>5.8150542450081586</v>
      </c>
      <c r="I414" s="387">
        <f t="shared" ref="I414:I475" si="46">H414*0.22</f>
        <v>1.2793119339017949</v>
      </c>
      <c r="J414" s="387">
        <v>1.918481286683708</v>
      </c>
      <c r="K414" s="387">
        <v>3.3614510461014879E-2</v>
      </c>
      <c r="L414" s="530">
        <f t="shared" si="41"/>
        <v>3.3468227806343606E-2</v>
      </c>
      <c r="P414" s="87">
        <f t="shared" si="44"/>
        <v>99.564822891468467</v>
      </c>
      <c r="Q414" s="87">
        <f t="shared" si="45"/>
        <v>1.1250180937079661E-5</v>
      </c>
    </row>
    <row r="415" spans="1:17" s="87" customFormat="1" ht="15.5" x14ac:dyDescent="0.35">
      <c r="A415" s="25">
        <v>69</v>
      </c>
      <c r="B415" s="147" t="s">
        <v>1172</v>
      </c>
      <c r="C415" s="158">
        <v>1056.99</v>
      </c>
      <c r="D415" s="158"/>
      <c r="E415" s="158"/>
      <c r="F415" s="158">
        <f t="shared" si="43"/>
        <v>1056.99</v>
      </c>
      <c r="G415" s="398">
        <f t="shared" ref="G415:G478" si="47">1/205936*F415</f>
        <v>5.1326140160049731E-3</v>
      </c>
      <c r="H415" s="387">
        <f t="shared" si="42"/>
        <v>22.739379158087953</v>
      </c>
      <c r="I415" s="387">
        <f t="shared" si="46"/>
        <v>5.0026634147793496</v>
      </c>
      <c r="J415" s="387">
        <v>7.502092250136192</v>
      </c>
      <c r="K415" s="387">
        <v>0.13144728602363343</v>
      </c>
      <c r="L415" s="530">
        <f t="shared" si="41"/>
        <v>3.3468227806343606E-2</v>
      </c>
      <c r="P415" s="87">
        <f t="shared" si="44"/>
        <v>25.461330407632929</v>
      </c>
      <c r="Q415" s="87">
        <f t="shared" si="45"/>
        <v>4.3993077131645692E-5</v>
      </c>
    </row>
    <row r="416" spans="1:17" s="87" customFormat="1" ht="15.5" x14ac:dyDescent="0.35">
      <c r="A416" s="25">
        <v>70</v>
      </c>
      <c r="B416" s="147" t="s">
        <v>1173</v>
      </c>
      <c r="C416" s="158">
        <v>322.39999999999998</v>
      </c>
      <c r="D416" s="158"/>
      <c r="E416" s="158">
        <v>31.4</v>
      </c>
      <c r="F416" s="158">
        <f t="shared" si="43"/>
        <v>353.79999999999995</v>
      </c>
      <c r="G416" s="398">
        <f t="shared" si="47"/>
        <v>1.7180094786729857E-3</v>
      </c>
      <c r="H416" s="387">
        <f t="shared" si="42"/>
        <v>7.6114176540284353</v>
      </c>
      <c r="I416" s="387">
        <f t="shared" si="46"/>
        <v>1.6745118838862558</v>
      </c>
      <c r="J416" s="387">
        <v>2.5111308887484123</v>
      </c>
      <c r="K416" s="387">
        <v>4.3998571221261787E-2</v>
      </c>
      <c r="L416" s="530">
        <f t="shared" si="41"/>
        <v>3.3468227806343606E-2</v>
      </c>
      <c r="P416" s="87">
        <f t="shared" si="44"/>
        <v>76.066624159310166</v>
      </c>
      <c r="Q416" s="87">
        <f t="shared" si="45"/>
        <v>1.4725542047868232E-5</v>
      </c>
    </row>
    <row r="417" spans="1:17" s="87" customFormat="1" ht="15.5" x14ac:dyDescent="0.35">
      <c r="A417" s="25">
        <v>71</v>
      </c>
      <c r="B417" s="147" t="s">
        <v>1174</v>
      </c>
      <c r="C417" s="158">
        <v>239.3</v>
      </c>
      <c r="D417" s="158"/>
      <c r="E417" s="158"/>
      <c r="F417" s="158">
        <f t="shared" si="43"/>
        <v>239.3</v>
      </c>
      <c r="G417" s="398">
        <f t="shared" si="47"/>
        <v>1.1620114987180485E-3</v>
      </c>
      <c r="H417" s="387">
        <f t="shared" si="42"/>
        <v>5.1481408835754809</v>
      </c>
      <c r="I417" s="387">
        <f t="shared" si="46"/>
        <v>1.1325909943866057</v>
      </c>
      <c r="J417" s="387">
        <v>1.6984556859171711</v>
      </c>
      <c r="K417" s="387">
        <v>2.9759350178767515E-2</v>
      </c>
      <c r="L417" s="530">
        <f t="shared" si="41"/>
        <v>3.3468227806343606E-2</v>
      </c>
      <c r="P417" s="87">
        <f t="shared" si="44"/>
        <v>112.46289856900933</v>
      </c>
      <c r="Q417" s="87">
        <f t="shared" si="45"/>
        <v>9.9599271115174337E-6</v>
      </c>
    </row>
    <row r="418" spans="1:17" s="87" customFormat="1" ht="15.5" x14ac:dyDescent="0.35">
      <c r="A418" s="25">
        <v>72</v>
      </c>
      <c r="B418" s="147" t="s">
        <v>1175</v>
      </c>
      <c r="C418" s="158">
        <v>92.2</v>
      </c>
      <c r="D418" s="158"/>
      <c r="E418" s="158">
        <v>52.4</v>
      </c>
      <c r="F418" s="158">
        <f t="shared" si="43"/>
        <v>144.6</v>
      </c>
      <c r="G418" s="398">
        <f t="shared" si="47"/>
        <v>7.0215989433610447E-4</v>
      </c>
      <c r="H418" s="387">
        <f t="shared" si="42"/>
        <v>3.1108281310698471</v>
      </c>
      <c r="I418" s="387">
        <f t="shared" si="46"/>
        <v>0.68438218883536639</v>
      </c>
      <c r="J418" s="387">
        <v>1.0263129635755242</v>
      </c>
      <c r="K418" s="387">
        <v>1.7982457316547358E-2</v>
      </c>
      <c r="L418" s="530">
        <f t="shared" si="41"/>
        <v>3.3468227806343606E-2</v>
      </c>
      <c r="P418" s="87">
        <f t="shared" si="44"/>
        <v>186.11598635936329</v>
      </c>
      <c r="Q418" s="87">
        <f t="shared" si="45"/>
        <v>6.0184097798805728E-6</v>
      </c>
    </row>
    <row r="419" spans="1:17" s="112" customFormat="1" ht="15.5" x14ac:dyDescent="0.35">
      <c r="A419" s="25">
        <v>73</v>
      </c>
      <c r="B419" s="147" t="s">
        <v>1176</v>
      </c>
      <c r="C419" s="158">
        <v>375.5</v>
      </c>
      <c r="D419" s="158"/>
      <c r="E419" s="158"/>
      <c r="F419" s="158">
        <f t="shared" si="43"/>
        <v>375.5</v>
      </c>
      <c r="G419" s="398">
        <f t="shared" si="47"/>
        <v>1.8233820215989435E-3</v>
      </c>
      <c r="H419" s="387">
        <f t="shared" si="42"/>
        <v>8.0782570070313113</v>
      </c>
      <c r="I419" s="387">
        <f t="shared" si="46"/>
        <v>1.7772165415468886</v>
      </c>
      <c r="J419" s="387">
        <v>2.6651488092849887</v>
      </c>
      <c r="K419" s="387">
        <v>4.6697183418834942E-2</v>
      </c>
      <c r="L419" s="530">
        <f t="shared" si="41"/>
        <v>3.3468227806343606E-2</v>
      </c>
      <c r="P419" s="87">
        <f t="shared" si="44"/>
        <v>71.670763322407282</v>
      </c>
      <c r="Q419" s="87">
        <f t="shared" si="45"/>
        <v>1.562871972576179E-5</v>
      </c>
    </row>
    <row r="420" spans="1:17" s="87" customFormat="1" ht="15.5" x14ac:dyDescent="0.35">
      <c r="A420" s="25">
        <v>74</v>
      </c>
      <c r="B420" s="147" t="s">
        <v>1177</v>
      </c>
      <c r="C420" s="158">
        <v>969.31</v>
      </c>
      <c r="D420" s="158"/>
      <c r="E420" s="158">
        <v>24.6</v>
      </c>
      <c r="F420" s="158">
        <f t="shared" si="43"/>
        <v>993.91</v>
      </c>
      <c r="G420" s="398">
        <f t="shared" si="47"/>
        <v>4.8263052598865666E-3</v>
      </c>
      <c r="H420" s="387">
        <f t="shared" si="42"/>
        <v>21.382318034243646</v>
      </c>
      <c r="I420" s="387">
        <f t="shared" si="46"/>
        <v>4.7041099675336024</v>
      </c>
      <c r="J420" s="387">
        <v>7.0543756405764118</v>
      </c>
      <c r="K420" s="387">
        <v>0.12360265664930555</v>
      </c>
      <c r="L420" s="530">
        <f t="shared" si="41"/>
        <v>3.3468227806343599E-2</v>
      </c>
      <c r="P420" s="87">
        <f t="shared" si="44"/>
        <v>27.077272215355443</v>
      </c>
      <c r="Q420" s="87">
        <f t="shared" si="45"/>
        <v>4.1367618702082282E-5</v>
      </c>
    </row>
    <row r="421" spans="1:17" s="87" customFormat="1" ht="15.5" x14ac:dyDescent="0.35">
      <c r="A421" s="25">
        <v>75</v>
      </c>
      <c r="B421" s="147" t="s">
        <v>1178</v>
      </c>
      <c r="C421" s="158">
        <v>584.29999999999995</v>
      </c>
      <c r="D421" s="158"/>
      <c r="E421" s="158">
        <v>131.9</v>
      </c>
      <c r="F421" s="158">
        <f t="shared" si="43"/>
        <v>716.19999999999993</v>
      </c>
      <c r="G421" s="398">
        <f t="shared" si="47"/>
        <v>3.4777795043120191E-3</v>
      </c>
      <c r="H421" s="387">
        <f t="shared" si="42"/>
        <v>15.40784998251884</v>
      </c>
      <c r="I421" s="387">
        <f t="shared" si="46"/>
        <v>3.389726996154145</v>
      </c>
      <c r="J421" s="387">
        <v>5.0833011377094772</v>
      </c>
      <c r="K421" s="387">
        <v>8.9066638520824443E-2</v>
      </c>
      <c r="L421" s="530">
        <f t="shared" si="41"/>
        <v>3.3468227806343599E-2</v>
      </c>
      <c r="P421" s="87">
        <f t="shared" si="44"/>
        <v>37.576614950522107</v>
      </c>
      <c r="Q421" s="87">
        <f t="shared" si="45"/>
        <v>2.9809025479602103E-5</v>
      </c>
    </row>
    <row r="422" spans="1:17" s="87" customFormat="1" ht="15.5" x14ac:dyDescent="0.35">
      <c r="A422" s="25">
        <v>76</v>
      </c>
      <c r="B422" s="147" t="s">
        <v>1179</v>
      </c>
      <c r="C422" s="158">
        <v>472.2</v>
      </c>
      <c r="D422" s="158"/>
      <c r="E422" s="158"/>
      <c r="F422" s="158">
        <f t="shared" si="43"/>
        <v>472.2</v>
      </c>
      <c r="G422" s="398">
        <f t="shared" si="47"/>
        <v>2.2929453810892706E-3</v>
      </c>
      <c r="H422" s="387">
        <f t="shared" si="42"/>
        <v>10.158596428016471</v>
      </c>
      <c r="I422" s="387">
        <f t="shared" si="46"/>
        <v>2.2348912141636239</v>
      </c>
      <c r="J422" s="387">
        <v>3.3514867316760895</v>
      </c>
      <c r="K422" s="387">
        <v>5.8722796299264607E-2</v>
      </c>
      <c r="L422" s="530">
        <f t="shared" si="41"/>
        <v>3.3468227806343599E-2</v>
      </c>
      <c r="P422" s="87">
        <f t="shared" si="44"/>
        <v>56.993586674214157</v>
      </c>
      <c r="Q422" s="87">
        <f t="shared" si="45"/>
        <v>1.9653479239692987E-5</v>
      </c>
    </row>
    <row r="423" spans="1:17" s="87" customFormat="1" ht="15.5" x14ac:dyDescent="0.35">
      <c r="A423" s="25">
        <v>77</v>
      </c>
      <c r="B423" s="147" t="s">
        <v>1180</v>
      </c>
      <c r="C423" s="158">
        <v>261.7</v>
      </c>
      <c r="D423" s="158"/>
      <c r="E423" s="158">
        <v>75.599999999999994</v>
      </c>
      <c r="F423" s="158">
        <f t="shared" si="43"/>
        <v>337.29999999999995</v>
      </c>
      <c r="G423" s="398">
        <f t="shared" si="47"/>
        <v>1.6378874990288243E-3</v>
      </c>
      <c r="H423" s="387">
        <f t="shared" si="42"/>
        <v>7.2564476390723325</v>
      </c>
      <c r="I423" s="387">
        <f t="shared" si="46"/>
        <v>1.5964184805959132</v>
      </c>
      <c r="J423" s="387">
        <v>2.3940204883404168</v>
      </c>
      <c r="K423" s="387">
        <v>4.1946631071033351E-2</v>
      </c>
      <c r="L423" s="530">
        <f t="shared" si="41"/>
        <v>3.3468227806343599E-2</v>
      </c>
      <c r="P423" s="87">
        <f t="shared" si="44"/>
        <v>79.787641943563386</v>
      </c>
      <c r="Q423" s="87">
        <f t="shared" si="45"/>
        <v>1.4038794043939948E-5</v>
      </c>
    </row>
    <row r="424" spans="1:17" s="87" customFormat="1" ht="15.5" x14ac:dyDescent="0.35">
      <c r="A424" s="25">
        <v>78</v>
      </c>
      <c r="B424" s="147" t="s">
        <v>1181</v>
      </c>
      <c r="C424" s="158">
        <v>395.5</v>
      </c>
      <c r="D424" s="158"/>
      <c r="E424" s="158"/>
      <c r="F424" s="158">
        <f t="shared" si="43"/>
        <v>395.5</v>
      </c>
      <c r="G424" s="398">
        <f t="shared" si="47"/>
        <v>1.9204995726827753E-3</v>
      </c>
      <c r="H424" s="387">
        <f t="shared" si="42"/>
        <v>8.5085236918265874</v>
      </c>
      <c r="I424" s="387">
        <f t="shared" si="46"/>
        <v>1.8718752122018492</v>
      </c>
      <c r="J424" s="387">
        <v>2.8071008097795285</v>
      </c>
      <c r="K424" s="387">
        <v>4.9184383600930012E-2</v>
      </c>
      <c r="L424" s="530">
        <f t="shared" si="41"/>
        <v>3.3468227806343599E-2</v>
      </c>
      <c r="P424" s="87">
        <f t="shared" si="44"/>
        <v>68.046451649971999</v>
      </c>
      <c r="Q424" s="87">
        <f t="shared" si="45"/>
        <v>1.6461141548705158E-5</v>
      </c>
    </row>
    <row r="425" spans="1:17" s="87" customFormat="1" ht="15.5" x14ac:dyDescent="0.35">
      <c r="A425" s="25">
        <v>79</v>
      </c>
      <c r="B425" s="147" t="s">
        <v>1182</v>
      </c>
      <c r="C425" s="158">
        <v>377.9</v>
      </c>
      <c r="D425" s="158"/>
      <c r="E425" s="158">
        <v>86.2</v>
      </c>
      <c r="F425" s="158">
        <f t="shared" si="43"/>
        <v>464.09999999999997</v>
      </c>
      <c r="G425" s="398">
        <f t="shared" si="47"/>
        <v>2.2536127729003187E-3</v>
      </c>
      <c r="H425" s="387">
        <f t="shared" si="42"/>
        <v>9.9843384206743853</v>
      </c>
      <c r="I425" s="387">
        <f t="shared" si="46"/>
        <v>2.1965544525483649</v>
      </c>
      <c r="J425" s="387">
        <v>3.2939961714758006</v>
      </c>
      <c r="K425" s="387">
        <v>5.7715480225516098E-2</v>
      </c>
      <c r="L425" s="530">
        <f t="shared" si="41"/>
        <v>3.3468227806343606E-2</v>
      </c>
      <c r="P425" s="87">
        <f t="shared" si="44"/>
        <v>57.988303442283851</v>
      </c>
      <c r="Q425" s="87">
        <f t="shared" si="45"/>
        <v>1.9316348401400922E-5</v>
      </c>
    </row>
    <row r="426" spans="1:17" s="87" customFormat="1" ht="15.5" x14ac:dyDescent="0.35">
      <c r="A426" s="25">
        <v>80</v>
      </c>
      <c r="B426" s="147" t="s">
        <v>1207</v>
      </c>
      <c r="C426" s="158">
        <v>258.10000000000002</v>
      </c>
      <c r="D426" s="158"/>
      <c r="E426" s="158">
        <v>92.17</v>
      </c>
      <c r="F426" s="158">
        <f t="shared" si="43"/>
        <v>350.27000000000004</v>
      </c>
      <c r="G426" s="398">
        <f t="shared" si="47"/>
        <v>1.7008682309066897E-3</v>
      </c>
      <c r="H426" s="387">
        <f t="shared" si="42"/>
        <v>7.5354755841620706</v>
      </c>
      <c r="I426" s="387">
        <f t="shared" si="46"/>
        <v>1.6578046285156556</v>
      </c>
      <c r="J426" s="387">
        <v>2.4860763606611265</v>
      </c>
      <c r="K426" s="387">
        <v>4.355958038912202E-2</v>
      </c>
      <c r="L426" s="530">
        <f t="shared" si="41"/>
        <v>3.3468227806343599E-2</v>
      </c>
      <c r="P426" s="87">
        <f t="shared" si="44"/>
        <v>76.833219024078346</v>
      </c>
      <c r="Q426" s="87">
        <f t="shared" si="45"/>
        <v>1.4578619596118729E-5</v>
      </c>
    </row>
    <row r="427" spans="1:17" s="87" customFormat="1" ht="15.5" x14ac:dyDescent="0.35">
      <c r="A427" s="25">
        <v>81</v>
      </c>
      <c r="B427" s="147" t="s">
        <v>1208</v>
      </c>
      <c r="C427" s="158">
        <v>396.61</v>
      </c>
      <c r="D427" s="158"/>
      <c r="E427" s="158"/>
      <c r="F427" s="158">
        <f t="shared" si="43"/>
        <v>396.61</v>
      </c>
      <c r="G427" s="398">
        <f t="shared" si="47"/>
        <v>1.9258895967679281E-3</v>
      </c>
      <c r="H427" s="387">
        <f t="shared" si="42"/>
        <v>8.5324034928327261</v>
      </c>
      <c r="I427" s="387">
        <f t="shared" si="46"/>
        <v>1.8771287684231999</v>
      </c>
      <c r="J427" s="387">
        <v>2.8149791458069755</v>
      </c>
      <c r="K427" s="387">
        <v>4.9322423211036297E-2</v>
      </c>
      <c r="L427" s="530">
        <f t="shared" si="41"/>
        <v>3.3468227806343606E-2</v>
      </c>
      <c r="P427" s="87">
        <f t="shared" si="44"/>
        <v>67.856008743006811</v>
      </c>
      <c r="Q427" s="87">
        <f t="shared" si="45"/>
        <v>1.6507340959878522E-5</v>
      </c>
    </row>
    <row r="428" spans="1:17" s="87" customFormat="1" ht="15.5" x14ac:dyDescent="0.35">
      <c r="A428" s="25">
        <v>82</v>
      </c>
      <c r="B428" s="147" t="s">
        <v>1209</v>
      </c>
      <c r="C428" s="158">
        <v>345.91</v>
      </c>
      <c r="D428" s="158"/>
      <c r="E428" s="158">
        <v>34.1</v>
      </c>
      <c r="F428" s="158">
        <f t="shared" si="43"/>
        <v>380.01000000000005</v>
      </c>
      <c r="G428" s="398">
        <f t="shared" si="47"/>
        <v>1.8452820293683478E-3</v>
      </c>
      <c r="H428" s="387">
        <f t="shared" si="42"/>
        <v>8.1752821444526464</v>
      </c>
      <c r="I428" s="387">
        <f t="shared" si="46"/>
        <v>1.7985620717795823</v>
      </c>
      <c r="J428" s="387">
        <v>2.6971589853965074</v>
      </c>
      <c r="K428" s="387">
        <v>4.725804705989739E-2</v>
      </c>
      <c r="L428" s="530">
        <f t="shared" si="41"/>
        <v>3.3468227806343599E-2</v>
      </c>
      <c r="P428" s="87">
        <f t="shared" si="44"/>
        <v>70.820166910249526</v>
      </c>
      <c r="Q428" s="87">
        <f t="shared" si="45"/>
        <v>1.5816430846835523E-5</v>
      </c>
    </row>
    <row r="429" spans="1:17" s="87" customFormat="1" ht="15.5" x14ac:dyDescent="0.35">
      <c r="A429" s="25">
        <v>83</v>
      </c>
      <c r="B429" s="147" t="s">
        <v>1210</v>
      </c>
      <c r="C429" s="158">
        <v>501.9</v>
      </c>
      <c r="D429" s="158"/>
      <c r="E429" s="158"/>
      <c r="F429" s="158">
        <f t="shared" si="43"/>
        <v>501.9</v>
      </c>
      <c r="G429" s="398">
        <f t="shared" si="47"/>
        <v>2.4371649444487609E-3</v>
      </c>
      <c r="H429" s="387">
        <f t="shared" si="42"/>
        <v>10.797542454937457</v>
      </c>
      <c r="I429" s="387">
        <f t="shared" si="46"/>
        <v>2.3754593400862403</v>
      </c>
      <c r="J429" s="387">
        <v>3.5622854524104812</v>
      </c>
      <c r="K429" s="387">
        <v>6.2416288569675793E-2</v>
      </c>
      <c r="L429" s="530">
        <f t="shared" si="41"/>
        <v>3.3468227806343606E-2</v>
      </c>
      <c r="P429" s="87">
        <f t="shared" si="44"/>
        <v>53.620983517760372</v>
      </c>
      <c r="Q429" s="87">
        <f t="shared" si="45"/>
        <v>2.0889625646763898E-5</v>
      </c>
    </row>
    <row r="430" spans="1:17" s="87" customFormat="1" ht="15.5" x14ac:dyDescent="0.35">
      <c r="A430" s="25">
        <v>84</v>
      </c>
      <c r="B430" s="147" t="s">
        <v>1211</v>
      </c>
      <c r="C430" s="158">
        <v>406.9</v>
      </c>
      <c r="D430" s="158"/>
      <c r="E430" s="158"/>
      <c r="F430" s="158">
        <f t="shared" si="43"/>
        <v>406.9</v>
      </c>
      <c r="G430" s="398">
        <f t="shared" si="47"/>
        <v>1.9758565768005594E-3</v>
      </c>
      <c r="H430" s="387">
        <f t="shared" si="42"/>
        <v>8.7537757021598939</v>
      </c>
      <c r="I430" s="387">
        <f t="shared" si="46"/>
        <v>1.9258306544751767</v>
      </c>
      <c r="J430" s="387">
        <v>2.8880134500614156</v>
      </c>
      <c r="K430" s="387">
        <v>5.0602087704724207E-2</v>
      </c>
      <c r="L430" s="530">
        <f t="shared" si="41"/>
        <v>3.3468227806343599E-2</v>
      </c>
      <c r="P430" s="87">
        <f t="shared" si="44"/>
        <v>66.1400138303365</v>
      </c>
      <c r="Q430" s="87">
        <f t="shared" si="45"/>
        <v>1.6935621987782882E-5</v>
      </c>
    </row>
    <row r="431" spans="1:17" s="87" customFormat="1" ht="15.5" x14ac:dyDescent="0.35">
      <c r="A431" s="25">
        <v>85</v>
      </c>
      <c r="B431" s="147" t="s">
        <v>1212</v>
      </c>
      <c r="C431" s="158">
        <v>583.66999999999996</v>
      </c>
      <c r="D431" s="158"/>
      <c r="E431" s="158"/>
      <c r="F431" s="158">
        <f t="shared" si="43"/>
        <v>583.66999999999996</v>
      </c>
      <c r="G431" s="398">
        <f t="shared" si="47"/>
        <v>2.8342300520550075E-3</v>
      </c>
      <c r="H431" s="387">
        <f t="shared" si="42"/>
        <v>12.556687795722944</v>
      </c>
      <c r="I431" s="387">
        <f t="shared" si="46"/>
        <v>2.7624713150590474</v>
      </c>
      <c r="J431" s="387">
        <v>4.1426562064324077</v>
      </c>
      <c r="K431" s="387">
        <v>7.2585206514171483E-2</v>
      </c>
      <c r="L431" s="530">
        <f t="shared" si="41"/>
        <v>3.3468227806343606E-2</v>
      </c>
      <c r="P431" s="87">
        <f t="shared" si="44"/>
        <v>46.108882806318519</v>
      </c>
      <c r="Q431" s="87">
        <f t="shared" si="45"/>
        <v>2.4292982269867868E-5</v>
      </c>
    </row>
    <row r="432" spans="1:17" s="87" customFormat="1" ht="15.5" x14ac:dyDescent="0.35">
      <c r="A432" s="25">
        <v>86</v>
      </c>
      <c r="B432" s="147" t="s">
        <v>1213</v>
      </c>
      <c r="C432" s="158">
        <v>634.80999999999995</v>
      </c>
      <c r="D432" s="158"/>
      <c r="E432" s="158"/>
      <c r="F432" s="158">
        <f t="shared" si="43"/>
        <v>634.80999999999995</v>
      </c>
      <c r="G432" s="398">
        <f t="shared" si="47"/>
        <v>3.0825596301763654E-3</v>
      </c>
      <c r="H432" s="387">
        <f t="shared" si="42"/>
        <v>13.656879708744464</v>
      </c>
      <c r="I432" s="387">
        <f t="shared" si="46"/>
        <v>3.004513535923782</v>
      </c>
      <c r="J432" s="387">
        <v>4.505627471696946</v>
      </c>
      <c r="K432" s="387">
        <v>7.8944977379788561E-2</v>
      </c>
      <c r="L432" s="530">
        <f t="shared" si="41"/>
        <v>3.3468227806343606E-2</v>
      </c>
      <c r="P432" s="87">
        <f t="shared" si="44"/>
        <v>42.394372532827049</v>
      </c>
      <c r="Q432" s="87">
        <f t="shared" si="45"/>
        <v>2.6421484871134064E-5</v>
      </c>
    </row>
    <row r="433" spans="1:17" s="87" customFormat="1" ht="15.5" x14ac:dyDescent="0.35">
      <c r="A433" s="25">
        <v>87</v>
      </c>
      <c r="B433" s="147" t="s">
        <v>1214</v>
      </c>
      <c r="C433" s="158">
        <v>312.74</v>
      </c>
      <c r="D433" s="158"/>
      <c r="E433" s="158"/>
      <c r="F433" s="158">
        <f t="shared" si="43"/>
        <v>312.74</v>
      </c>
      <c r="G433" s="398">
        <f t="shared" si="47"/>
        <v>1.518627146297879E-3</v>
      </c>
      <c r="H433" s="387">
        <f t="shared" si="42"/>
        <v>6.7280801501437342</v>
      </c>
      <c r="I433" s="387">
        <f t="shared" si="46"/>
        <v>1.4801776330316214</v>
      </c>
      <c r="J433" s="387">
        <v>2.2197034317331217</v>
      </c>
      <c r="K433" s="387">
        <v>3.8892349247420618E-2</v>
      </c>
      <c r="L433" s="530">
        <f t="shared" si="41"/>
        <v>3.3468227806343599E-2</v>
      </c>
      <c r="P433" s="87">
        <f t="shared" si="44"/>
        <v>86.053500120112304</v>
      </c>
      <c r="Q433" s="87">
        <f t="shared" si="45"/>
        <v>1.3016580045365493E-5</v>
      </c>
    </row>
    <row r="434" spans="1:17" s="87" customFormat="1" ht="15.5" x14ac:dyDescent="0.35">
      <c r="A434" s="25">
        <v>88</v>
      </c>
      <c r="B434" s="147" t="s">
        <v>1215</v>
      </c>
      <c r="C434" s="158">
        <v>359.3</v>
      </c>
      <c r="D434" s="158"/>
      <c r="E434" s="158"/>
      <c r="F434" s="158">
        <f t="shared" si="43"/>
        <v>359.3</v>
      </c>
      <c r="G434" s="398">
        <f t="shared" si="47"/>
        <v>1.7447168052210397E-3</v>
      </c>
      <c r="H434" s="387">
        <f t="shared" si="42"/>
        <v>7.7297409923471374</v>
      </c>
      <c r="I434" s="387">
        <f t="shared" si="46"/>
        <v>1.7005430183163703</v>
      </c>
      <c r="J434" s="387">
        <v>2.5501676888844114</v>
      </c>
      <c r="K434" s="387">
        <v>4.4682551271337939E-2</v>
      </c>
      <c r="L434" s="530">
        <f t="shared" si="41"/>
        <v>3.3468227806343599E-2</v>
      </c>
      <c r="P434" s="87">
        <f t="shared" si="44"/>
        <v>74.902231081447042</v>
      </c>
      <c r="Q434" s="87">
        <f t="shared" si="45"/>
        <v>1.495445804917766E-5</v>
      </c>
    </row>
    <row r="435" spans="1:17" s="87" customFormat="1" ht="15.5" x14ac:dyDescent="0.35">
      <c r="A435" s="25">
        <v>89</v>
      </c>
      <c r="B435" s="147" t="s">
        <v>1216</v>
      </c>
      <c r="C435" s="158">
        <v>391.67</v>
      </c>
      <c r="D435" s="158"/>
      <c r="E435" s="158">
        <v>25.5</v>
      </c>
      <c r="F435" s="158">
        <f t="shared" si="43"/>
        <v>417.17</v>
      </c>
      <c r="G435" s="398">
        <f t="shared" si="47"/>
        <v>2.0257264392821075E-3</v>
      </c>
      <c r="H435" s="387">
        <f t="shared" si="42"/>
        <v>8.9747176448022703</v>
      </c>
      <c r="I435" s="387">
        <f t="shared" si="46"/>
        <v>1.9744378818564994</v>
      </c>
      <c r="J435" s="387">
        <v>2.9609058023153625</v>
      </c>
      <c r="K435" s="387">
        <v>5.1879264998230028E-2</v>
      </c>
      <c r="L435" s="530">
        <f t="shared" si="41"/>
        <v>3.3468227806343606E-2</v>
      </c>
      <c r="P435" s="87">
        <f t="shared" si="44"/>
        <v>64.511761698022227</v>
      </c>
      <c r="Q435" s="87">
        <f t="shared" si="45"/>
        <v>1.7363070593864308E-5</v>
      </c>
    </row>
    <row r="436" spans="1:17" s="87" customFormat="1" ht="15.5" x14ac:dyDescent="0.35">
      <c r="A436" s="25">
        <v>90</v>
      </c>
      <c r="B436" s="147" t="s">
        <v>1217</v>
      </c>
      <c r="C436" s="158">
        <v>195.5</v>
      </c>
      <c r="D436" s="158"/>
      <c r="E436" s="158">
        <v>53.8</v>
      </c>
      <c r="F436" s="158">
        <f t="shared" si="43"/>
        <v>249.3</v>
      </c>
      <c r="G436" s="398">
        <f t="shared" si="47"/>
        <v>1.2105702742599644E-3</v>
      </c>
      <c r="H436" s="387">
        <f t="shared" si="42"/>
        <v>5.3632742259731181</v>
      </c>
      <c r="I436" s="387">
        <f t="shared" si="46"/>
        <v>1.1799203297140859</v>
      </c>
      <c r="J436" s="387">
        <v>1.7694316861644415</v>
      </c>
      <c r="K436" s="387">
        <v>3.1002950269815054E-2</v>
      </c>
      <c r="L436" s="530">
        <f t="shared" si="41"/>
        <v>3.3468227806343606E-2</v>
      </c>
      <c r="P436" s="87">
        <f t="shared" si="44"/>
        <v>107.95175141421552</v>
      </c>
      <c r="Q436" s="87">
        <f t="shared" si="45"/>
        <v>1.0376138022989121E-5</v>
      </c>
    </row>
    <row r="437" spans="1:17" s="87" customFormat="1" ht="15.5" x14ac:dyDescent="0.35">
      <c r="A437" s="25">
        <v>91</v>
      </c>
      <c r="B437" s="147" t="s">
        <v>1218</v>
      </c>
      <c r="C437" s="158">
        <v>489.94</v>
      </c>
      <c r="D437" s="158"/>
      <c r="E437" s="158">
        <v>45</v>
      </c>
      <c r="F437" s="158">
        <f t="shared" si="43"/>
        <v>534.94000000000005</v>
      </c>
      <c r="G437" s="398">
        <f t="shared" si="47"/>
        <v>2.5976031388392513E-3</v>
      </c>
      <c r="H437" s="387">
        <f t="shared" si="42"/>
        <v>11.508343018219254</v>
      </c>
      <c r="I437" s="387">
        <f t="shared" si="46"/>
        <v>2.5318354640082359</v>
      </c>
      <c r="J437" s="387">
        <v>3.7967901572274614</v>
      </c>
      <c r="K437" s="387">
        <v>6.6525143270496856E-2</v>
      </c>
      <c r="L437" s="530">
        <f t="shared" si="41"/>
        <v>3.3468227806343599E-2</v>
      </c>
      <c r="P437" s="87">
        <f t="shared" si="44"/>
        <v>50.309140515878269</v>
      </c>
      <c r="Q437" s="87">
        <f t="shared" si="45"/>
        <v>2.2264786498266344E-5</v>
      </c>
    </row>
    <row r="438" spans="1:17" s="87" customFormat="1" ht="15.5" x14ac:dyDescent="0.35">
      <c r="A438" s="25">
        <v>92</v>
      </c>
      <c r="B438" s="147" t="s">
        <v>1219</v>
      </c>
      <c r="C438" s="158">
        <v>308.44</v>
      </c>
      <c r="D438" s="158"/>
      <c r="E438" s="158">
        <v>74.5</v>
      </c>
      <c r="F438" s="158">
        <f t="shared" si="43"/>
        <v>382.94</v>
      </c>
      <c r="G438" s="398">
        <f t="shared" si="47"/>
        <v>1.8595097506021289E-3</v>
      </c>
      <c r="H438" s="387">
        <f t="shared" si="42"/>
        <v>8.2383162137751533</v>
      </c>
      <c r="I438" s="387">
        <f t="shared" si="46"/>
        <v>1.8124295670305337</v>
      </c>
      <c r="J438" s="387">
        <v>2.7179549534689573</v>
      </c>
      <c r="K438" s="387">
        <v>4.7622421886574305E-2</v>
      </c>
      <c r="L438" s="530">
        <f t="shared" si="41"/>
        <v>3.3468227806343606E-2</v>
      </c>
      <c r="P438" s="87">
        <f t="shared" si="44"/>
        <v>70.278298499931935</v>
      </c>
      <c r="Q438" s="87">
        <f t="shared" si="45"/>
        <v>1.5938380643896725E-5</v>
      </c>
    </row>
    <row r="439" spans="1:17" s="87" customFormat="1" ht="15.5" x14ac:dyDescent="0.35">
      <c r="A439" s="25">
        <v>93</v>
      </c>
      <c r="B439" s="147" t="s">
        <v>1220</v>
      </c>
      <c r="C439" s="158">
        <v>367.5</v>
      </c>
      <c r="D439" s="158"/>
      <c r="E439" s="158"/>
      <c r="F439" s="158">
        <f t="shared" si="43"/>
        <v>367.5</v>
      </c>
      <c r="G439" s="398">
        <f t="shared" si="47"/>
        <v>1.7845350011654107E-3</v>
      </c>
      <c r="H439" s="387">
        <f t="shared" si="42"/>
        <v>7.9061503331132004</v>
      </c>
      <c r="I439" s="387">
        <f t="shared" si="46"/>
        <v>1.7393530732849041</v>
      </c>
      <c r="J439" s="387">
        <v>2.6083680090871724</v>
      </c>
      <c r="K439" s="387">
        <v>4.5702303345996911E-2</v>
      </c>
      <c r="L439" s="530">
        <f t="shared" si="41"/>
        <v>3.3468227806343606E-2</v>
      </c>
      <c r="P439" s="87">
        <f t="shared" si="44"/>
        <v>73.23094320425561</v>
      </c>
      <c r="Q439" s="87">
        <f t="shared" si="45"/>
        <v>1.5295750996584441E-5</v>
      </c>
    </row>
    <row r="440" spans="1:17" s="87" customFormat="1" ht="15.5" x14ac:dyDescent="0.35">
      <c r="A440" s="25">
        <v>94</v>
      </c>
      <c r="B440" s="147" t="s">
        <v>1221</v>
      </c>
      <c r="C440" s="158">
        <v>131.4</v>
      </c>
      <c r="D440" s="158"/>
      <c r="E440" s="158"/>
      <c r="F440" s="158">
        <f t="shared" si="43"/>
        <v>131.4</v>
      </c>
      <c r="G440" s="398">
        <f t="shared" si="47"/>
        <v>6.3806231062077542E-4</v>
      </c>
      <c r="H440" s="387">
        <f t="shared" si="42"/>
        <v>2.8268521191049647</v>
      </c>
      <c r="I440" s="387">
        <f t="shared" si="46"/>
        <v>0.62190746620309223</v>
      </c>
      <c r="J440" s="387">
        <v>0.93262464324912786</v>
      </c>
      <c r="K440" s="387">
        <v>1.6340905196364615E-2</v>
      </c>
      <c r="L440" s="530">
        <f t="shared" si="41"/>
        <v>3.3468227806343599E-2</v>
      </c>
      <c r="P440" s="87">
        <f t="shared" si="44"/>
        <v>204.81256946395678</v>
      </c>
      <c r="Q440" s="87">
        <f t="shared" si="45"/>
        <v>5.4690113767379481E-6</v>
      </c>
    </row>
    <row r="441" spans="1:17" s="87" customFormat="1" ht="15.5" x14ac:dyDescent="0.35">
      <c r="A441" s="25">
        <v>95</v>
      </c>
      <c r="B441" s="147" t="s">
        <v>1222</v>
      </c>
      <c r="C441" s="158">
        <v>471.36</v>
      </c>
      <c r="D441" s="158"/>
      <c r="E441" s="158"/>
      <c r="F441" s="158">
        <f t="shared" si="43"/>
        <v>471.36</v>
      </c>
      <c r="G441" s="398">
        <f t="shared" si="47"/>
        <v>2.2888664439437499E-3</v>
      </c>
      <c r="H441" s="387">
        <f t="shared" si="42"/>
        <v>10.14052522725507</v>
      </c>
      <c r="I441" s="387">
        <f t="shared" si="46"/>
        <v>2.2309155499961153</v>
      </c>
      <c r="J441" s="387">
        <v>3.3455247476553187</v>
      </c>
      <c r="K441" s="387">
        <v>5.8618333891616616E-2</v>
      </c>
      <c r="L441" s="530">
        <f t="shared" si="41"/>
        <v>3.3468227806343599E-2</v>
      </c>
      <c r="P441" s="87">
        <f t="shared" si="44"/>
        <v>57.095153656576557</v>
      </c>
      <c r="Q441" s="87">
        <f t="shared" si="45"/>
        <v>1.9618517523129366E-5</v>
      </c>
    </row>
    <row r="442" spans="1:17" s="87" customFormat="1" ht="15.5" x14ac:dyDescent="0.35">
      <c r="A442" s="25">
        <v>96</v>
      </c>
      <c r="B442" s="147" t="s">
        <v>1223</v>
      </c>
      <c r="C442" s="158">
        <v>530.79999999999995</v>
      </c>
      <c r="D442" s="158"/>
      <c r="E442" s="158"/>
      <c r="F442" s="158">
        <f t="shared" si="43"/>
        <v>530.79999999999995</v>
      </c>
      <c r="G442" s="398">
        <f t="shared" si="47"/>
        <v>2.577499805764898E-3</v>
      </c>
      <c r="H442" s="387">
        <f t="shared" si="42"/>
        <v>11.41927781446663</v>
      </c>
      <c r="I442" s="387">
        <f t="shared" si="46"/>
        <v>2.5122411191826588</v>
      </c>
      <c r="J442" s="387">
        <v>3.7674060931250906</v>
      </c>
      <c r="K442" s="387">
        <v>6.6010292832803158E-2</v>
      </c>
      <c r="L442" s="530">
        <f t="shared" si="41"/>
        <v>3.3468227806343606E-2</v>
      </c>
      <c r="P442" s="87">
        <f t="shared" si="44"/>
        <v>50.701529064739894</v>
      </c>
      <c r="Q442" s="87">
        <f t="shared" si="45"/>
        <v>2.2092475180917066E-5</v>
      </c>
    </row>
    <row r="443" spans="1:17" s="87" customFormat="1" ht="15.5" x14ac:dyDescent="0.35">
      <c r="A443" s="25">
        <v>97</v>
      </c>
      <c r="B443" s="147" t="s">
        <v>1224</v>
      </c>
      <c r="C443" s="158">
        <v>330.15</v>
      </c>
      <c r="D443" s="158"/>
      <c r="E443" s="158"/>
      <c r="F443" s="158">
        <f t="shared" si="43"/>
        <v>330.15</v>
      </c>
      <c r="G443" s="398">
        <f t="shared" si="47"/>
        <v>1.6031679745163545E-3</v>
      </c>
      <c r="H443" s="387">
        <f t="shared" si="42"/>
        <v>7.1026272992580211</v>
      </c>
      <c r="I443" s="387">
        <f t="shared" si="46"/>
        <v>1.5625780058367646</v>
      </c>
      <c r="J443" s="387">
        <v>2.343272648163619</v>
      </c>
      <c r="K443" s="387">
        <v>4.105745700593437E-2</v>
      </c>
      <c r="L443" s="530">
        <f t="shared" si="41"/>
        <v>3.3468227806343599E-2</v>
      </c>
      <c r="P443" s="87">
        <f t="shared" si="44"/>
        <v>81.515588755304947</v>
      </c>
      <c r="Q443" s="87">
        <f t="shared" si="45"/>
        <v>1.3741203242237694E-5</v>
      </c>
    </row>
    <row r="444" spans="1:17" s="87" customFormat="1" ht="15.5" x14ac:dyDescent="0.35">
      <c r="A444" s="25">
        <v>98</v>
      </c>
      <c r="B444" s="147" t="s">
        <v>1225</v>
      </c>
      <c r="C444" s="158">
        <v>242.1</v>
      </c>
      <c r="D444" s="158"/>
      <c r="E444" s="158"/>
      <c r="F444" s="158">
        <f t="shared" si="43"/>
        <v>242.1</v>
      </c>
      <c r="G444" s="398">
        <f t="shared" si="47"/>
        <v>1.1756079558697848E-3</v>
      </c>
      <c r="H444" s="387">
        <f t="shared" si="42"/>
        <v>5.2083782194468178</v>
      </c>
      <c r="I444" s="387">
        <f t="shared" si="46"/>
        <v>1.1458432082782999</v>
      </c>
      <c r="J444" s="387">
        <v>1.7183289659864067</v>
      </c>
      <c r="K444" s="387">
        <v>3.0107558204260823E-2</v>
      </c>
      <c r="L444" s="530">
        <f t="shared" ref="L444:L503" si="48">(H444+I444+J444+K444)/F444</f>
        <v>3.3468227806343592E-2</v>
      </c>
      <c r="P444" s="87">
        <f t="shared" si="44"/>
        <v>111.16221242281669</v>
      </c>
      <c r="Q444" s="87">
        <f t="shared" si="45"/>
        <v>1.0076466166729502E-5</v>
      </c>
    </row>
    <row r="445" spans="1:17" s="87" customFormat="1" ht="15.5" x14ac:dyDescent="0.35">
      <c r="A445" s="25">
        <v>99</v>
      </c>
      <c r="B445" s="147" t="s">
        <v>1226</v>
      </c>
      <c r="C445" s="158">
        <v>528.74</v>
      </c>
      <c r="D445" s="158"/>
      <c r="E445" s="158"/>
      <c r="F445" s="158">
        <f t="shared" si="43"/>
        <v>528.74</v>
      </c>
      <c r="G445" s="398">
        <f t="shared" si="47"/>
        <v>2.5674966980032635E-3</v>
      </c>
      <c r="H445" s="387">
        <f t="shared" si="42"/>
        <v>11.374960345932719</v>
      </c>
      <c r="I445" s="387">
        <f t="shared" si="46"/>
        <v>2.5024912761051983</v>
      </c>
      <c r="J445" s="387">
        <v>3.7527850370741533</v>
      </c>
      <c r="K445" s="387">
        <v>6.5754111214047367E-2</v>
      </c>
      <c r="L445" s="530">
        <f t="shared" si="48"/>
        <v>3.3468227806343606E-2</v>
      </c>
      <c r="P445" s="87">
        <f t="shared" si="44"/>
        <v>50.899064998986141</v>
      </c>
      <c r="Q445" s="87">
        <f t="shared" si="45"/>
        <v>2.2006735733153897E-5</v>
      </c>
    </row>
    <row r="446" spans="1:17" s="87" customFormat="1" ht="15.5" x14ac:dyDescent="0.35">
      <c r="A446" s="25">
        <v>100</v>
      </c>
      <c r="B446" s="147" t="s">
        <v>1227</v>
      </c>
      <c r="C446" s="158">
        <v>183.6</v>
      </c>
      <c r="D446" s="158"/>
      <c r="E446" s="158"/>
      <c r="F446" s="158">
        <f t="shared" si="43"/>
        <v>183.6</v>
      </c>
      <c r="G446" s="398">
        <f t="shared" si="47"/>
        <v>8.9153911894957665E-4</v>
      </c>
      <c r="H446" s="387">
        <f t="shared" si="42"/>
        <v>3.9498481664206357</v>
      </c>
      <c r="I446" s="387">
        <f t="shared" si="46"/>
        <v>0.86896659661253983</v>
      </c>
      <c r="J446" s="387">
        <v>1.3031193645398771</v>
      </c>
      <c r="K446" s="387">
        <v>2.2832497671632746E-2</v>
      </c>
      <c r="L446" s="530">
        <f t="shared" si="48"/>
        <v>3.3468227806343606E-2</v>
      </c>
      <c r="P446" s="87">
        <f t="shared" si="44"/>
        <v>146.58154481243972</v>
      </c>
      <c r="Q446" s="87">
        <f t="shared" si="45"/>
        <v>7.6416323346201463E-6</v>
      </c>
    </row>
    <row r="447" spans="1:17" s="87" customFormat="1" ht="15.5" x14ac:dyDescent="0.35">
      <c r="A447" s="25">
        <v>101</v>
      </c>
      <c r="B447" s="147" t="s">
        <v>1228</v>
      </c>
      <c r="C447" s="158">
        <v>384.7</v>
      </c>
      <c r="D447" s="158"/>
      <c r="E447" s="158"/>
      <c r="F447" s="158">
        <f t="shared" si="43"/>
        <v>384.7</v>
      </c>
      <c r="G447" s="398">
        <f t="shared" si="47"/>
        <v>1.8680560950975061E-3</v>
      </c>
      <c r="H447" s="387">
        <f t="shared" si="42"/>
        <v>8.2761796820371387</v>
      </c>
      <c r="I447" s="387">
        <f t="shared" si="46"/>
        <v>1.8207595300481705</v>
      </c>
      <c r="J447" s="387">
        <v>2.7304467295124768</v>
      </c>
      <c r="K447" s="387">
        <v>4.7841295502598677E-2</v>
      </c>
      <c r="L447" s="530">
        <f t="shared" si="48"/>
        <v>3.3468227806343606E-2</v>
      </c>
      <c r="P447" s="87">
        <f t="shared" si="44"/>
        <v>69.956775741003199</v>
      </c>
      <c r="Q447" s="87">
        <f t="shared" si="45"/>
        <v>1.6011633764315743E-5</v>
      </c>
    </row>
    <row r="448" spans="1:17" s="87" customFormat="1" ht="15.5" x14ac:dyDescent="0.35">
      <c r="A448" s="25">
        <v>102</v>
      </c>
      <c r="B448" s="147" t="s">
        <v>1229</v>
      </c>
      <c r="C448" s="158">
        <v>1676.67</v>
      </c>
      <c r="D448" s="158"/>
      <c r="E448" s="158">
        <v>224.2</v>
      </c>
      <c r="F448" s="158">
        <f>C448+E448</f>
        <v>1900.8700000000001</v>
      </c>
      <c r="G448" s="398">
        <f t="shared" si="47"/>
        <v>9.2303919664361751E-3</v>
      </c>
      <c r="H448" s="387">
        <f t="shared" si="42"/>
        <v>40.894051656339833</v>
      </c>
      <c r="I448" s="387">
        <f t="shared" si="46"/>
        <v>8.9966913643947635</v>
      </c>
      <c r="J448" s="387">
        <v>13.491614959002815</v>
      </c>
      <c r="K448" s="387">
        <v>0.2363922105069528</v>
      </c>
      <c r="L448" s="530">
        <f t="shared" si="48"/>
        <v>3.3468227806343606E-2</v>
      </c>
      <c r="P448" s="87">
        <f t="shared" si="44"/>
        <v>14.157923281215409</v>
      </c>
      <c r="Q448" s="87">
        <f t="shared" si="45"/>
        <v>7.9116283528918286E-5</v>
      </c>
    </row>
    <row r="449" spans="1:17" s="87" customFormat="1" ht="15.5" x14ac:dyDescent="0.35">
      <c r="A449" s="25">
        <v>103</v>
      </c>
      <c r="B449" s="147" t="s">
        <v>1230</v>
      </c>
      <c r="C449" s="158">
        <v>362.4</v>
      </c>
      <c r="D449" s="158"/>
      <c r="E449" s="158"/>
      <c r="F449" s="158">
        <f>C449+D449+E449</f>
        <v>362.4</v>
      </c>
      <c r="G449" s="398">
        <f t="shared" si="47"/>
        <v>1.7597700256390336E-3</v>
      </c>
      <c r="H449" s="387">
        <f t="shared" si="42"/>
        <v>7.7964323284904049</v>
      </c>
      <c r="I449" s="387">
        <f t="shared" si="46"/>
        <v>1.7152151122678891</v>
      </c>
      <c r="J449" s="387">
        <v>2.5721702489610645</v>
      </c>
      <c r="K449" s="387">
        <v>4.506806729956267E-2</v>
      </c>
      <c r="L449" s="530">
        <f t="shared" si="48"/>
        <v>3.3468227806343599E-2</v>
      </c>
      <c r="P449" s="87">
        <f t="shared" si="44"/>
        <v>74.261511113586991</v>
      </c>
      <c r="Q449" s="87">
        <f t="shared" si="45"/>
        <v>1.508348343173388E-5</v>
      </c>
    </row>
    <row r="450" spans="1:17" s="87" customFormat="1" ht="15.5" x14ac:dyDescent="0.35">
      <c r="A450" s="25">
        <v>104</v>
      </c>
      <c r="B450" s="147" t="s">
        <v>1237</v>
      </c>
      <c r="C450" s="158">
        <v>156.19999999999999</v>
      </c>
      <c r="D450" s="158"/>
      <c r="E450" s="158">
        <v>39.9</v>
      </c>
      <c r="F450" s="158">
        <f t="shared" si="43"/>
        <v>196.1</v>
      </c>
      <c r="G450" s="398">
        <f t="shared" si="47"/>
        <v>9.5223758837697148E-4</v>
      </c>
      <c r="H450" s="387">
        <f t="shared" si="42"/>
        <v>4.2187648444176826</v>
      </c>
      <c r="I450" s="387">
        <f t="shared" si="46"/>
        <v>0.92812826577189023</v>
      </c>
      <c r="J450" s="387">
        <v>1.3918393648489646</v>
      </c>
      <c r="K450" s="387">
        <v>2.4386997785442163E-2</v>
      </c>
      <c r="L450" s="530">
        <f t="shared" si="48"/>
        <v>3.3468227806343599E-2</v>
      </c>
      <c r="P450" s="87">
        <f t="shared" si="44"/>
        <v>137.23799912067275</v>
      </c>
      <c r="Q450" s="87">
        <f t="shared" si="45"/>
        <v>8.1618959739597521E-6</v>
      </c>
    </row>
    <row r="451" spans="1:17" s="87" customFormat="1" ht="15.5" x14ac:dyDescent="0.35">
      <c r="A451" s="25">
        <v>105</v>
      </c>
      <c r="B451" s="147" t="s">
        <v>1238</v>
      </c>
      <c r="C451" s="158">
        <v>98.48</v>
      </c>
      <c r="D451" s="158"/>
      <c r="E451" s="158"/>
      <c r="F451" s="158">
        <f t="shared" si="43"/>
        <v>98.48</v>
      </c>
      <c r="G451" s="398">
        <f t="shared" si="47"/>
        <v>4.7820682153678821E-4</v>
      </c>
      <c r="H451" s="387">
        <f t="shared" si="42"/>
        <v>2.1186331559319402</v>
      </c>
      <c r="I451" s="387">
        <f t="shared" si="46"/>
        <v>0.46609929430502683</v>
      </c>
      <c r="J451" s="387">
        <v>0.698971650435115</v>
      </c>
      <c r="K451" s="387">
        <v>1.2246973696636125E-2</v>
      </c>
      <c r="L451" s="530">
        <f t="shared" si="48"/>
        <v>3.3468227806343599E-2</v>
      </c>
      <c r="P451" s="87">
        <f t="shared" si="44"/>
        <v>273.27753480467027</v>
      </c>
      <c r="Q451" s="87">
        <f t="shared" si="45"/>
        <v>4.0988450561731577E-6</v>
      </c>
    </row>
    <row r="452" spans="1:17" s="87" customFormat="1" ht="15.5" x14ac:dyDescent="0.35">
      <c r="A452" s="25">
        <v>106</v>
      </c>
      <c r="B452" s="147" t="s">
        <v>1239</v>
      </c>
      <c r="C452" s="158">
        <v>2328.6</v>
      </c>
      <c r="D452" s="158"/>
      <c r="E452" s="158"/>
      <c r="F452" s="158">
        <f t="shared" si="43"/>
        <v>2328.6</v>
      </c>
      <c r="G452" s="398">
        <f t="shared" si="47"/>
        <v>1.1307396472690545E-2</v>
      </c>
      <c r="H452" s="387">
        <f t="shared" si="42"/>
        <v>50.095950110714014</v>
      </c>
      <c r="I452" s="387">
        <f t="shared" si="46"/>
        <v>11.021109024357083</v>
      </c>
      <c r="J452" s="387">
        <v>16.527471417579289</v>
      </c>
      <c r="K452" s="387">
        <v>0.289584717201329</v>
      </c>
      <c r="L452" s="530">
        <f t="shared" si="48"/>
        <v>3.3468227806343599E-2</v>
      </c>
      <c r="P452" s="87">
        <f t="shared" si="44"/>
        <v>11.557318400568551</v>
      </c>
      <c r="Q452" s="87">
        <f t="shared" si="45"/>
        <v>9.691887284529666E-5</v>
      </c>
    </row>
    <row r="453" spans="1:17" s="87" customFormat="1" ht="15.5" x14ac:dyDescent="0.35">
      <c r="A453" s="25">
        <v>107</v>
      </c>
      <c r="B453" s="147" t="s">
        <v>1240</v>
      </c>
      <c r="C453" s="158">
        <v>479.01</v>
      </c>
      <c r="D453" s="158"/>
      <c r="E453" s="158"/>
      <c r="F453" s="158">
        <f t="shared" si="43"/>
        <v>479.01</v>
      </c>
      <c r="G453" s="398">
        <f t="shared" si="47"/>
        <v>2.3260139072333154E-3</v>
      </c>
      <c r="H453" s="387">
        <f t="shared" si="42"/>
        <v>10.305102234189263</v>
      </c>
      <c r="I453" s="387">
        <f t="shared" si="46"/>
        <v>2.2671224915216381</v>
      </c>
      <c r="J453" s="387">
        <v>3.3998213878444798</v>
      </c>
      <c r="K453" s="387">
        <v>5.9569687961267978E-2</v>
      </c>
      <c r="L453" s="530">
        <f t="shared" si="48"/>
        <v>3.3468227806343599E-2</v>
      </c>
      <c r="P453" s="87">
        <f t="shared" si="44"/>
        <v>56.183318986167151</v>
      </c>
      <c r="Q453" s="87">
        <f t="shared" si="45"/>
        <v>1.9936918870405203E-5</v>
      </c>
    </row>
    <row r="454" spans="1:17" s="87" customFormat="1" ht="15.5" x14ac:dyDescent="0.35">
      <c r="A454" s="25">
        <v>108</v>
      </c>
      <c r="B454" s="147" t="s">
        <v>1241</v>
      </c>
      <c r="C454" s="158">
        <v>479.14</v>
      </c>
      <c r="D454" s="158"/>
      <c r="E454" s="158"/>
      <c r="F454" s="158">
        <f t="shared" si="43"/>
        <v>479.14</v>
      </c>
      <c r="G454" s="398">
        <f t="shared" si="47"/>
        <v>2.3266451713153604E-3</v>
      </c>
      <c r="H454" s="387">
        <f t="shared" si="42"/>
        <v>10.307898967640433</v>
      </c>
      <c r="I454" s="387">
        <f t="shared" si="46"/>
        <v>2.2677377728808952</v>
      </c>
      <c r="J454" s="387">
        <v>3.4007440758476943</v>
      </c>
      <c r="K454" s="387">
        <v>5.9585854762451589E-2</v>
      </c>
      <c r="L454" s="530">
        <f t="shared" si="48"/>
        <v>3.3468227806343606E-2</v>
      </c>
      <c r="P454" s="87">
        <f t="shared" si="44"/>
        <v>56.168075359109942</v>
      </c>
      <c r="Q454" s="87">
        <f t="shared" si="45"/>
        <v>1.9942329612254337E-5</v>
      </c>
    </row>
    <row r="455" spans="1:17" s="87" customFormat="1" ht="15.5" x14ac:dyDescent="0.35">
      <c r="A455" s="25">
        <v>109</v>
      </c>
      <c r="B455" s="147" t="s">
        <v>1242</v>
      </c>
      <c r="C455" s="158">
        <v>1158.5899999999999</v>
      </c>
      <c r="D455" s="158"/>
      <c r="E455" s="158"/>
      <c r="F455" s="158">
        <f t="shared" si="43"/>
        <v>1158.5899999999999</v>
      </c>
      <c r="G455" s="398">
        <f t="shared" si="47"/>
        <v>5.6259711755108381E-3</v>
      </c>
      <c r="H455" s="387">
        <f t="shared" ref="H455:H518" si="49">G455*4430.37</f>
        <v>24.925133916847951</v>
      </c>
      <c r="I455" s="387">
        <f t="shared" si="46"/>
        <v>5.4835294617065493</v>
      </c>
      <c r="J455" s="387">
        <v>8.2232084126484537</v>
      </c>
      <c r="K455" s="387">
        <v>0.14408226294867635</v>
      </c>
      <c r="L455" s="530">
        <f t="shared" si="48"/>
        <v>3.3468227806343606E-2</v>
      </c>
      <c r="P455" s="87">
        <f t="shared" si="44"/>
        <v>23.228555077778971</v>
      </c>
      <c r="Q455" s="87">
        <f t="shared" si="45"/>
        <v>4.8221779992198005E-5</v>
      </c>
    </row>
    <row r="456" spans="1:17" s="87" customFormat="1" ht="15.5" x14ac:dyDescent="0.35">
      <c r="A456" s="25">
        <v>110</v>
      </c>
      <c r="B456" s="147" t="s">
        <v>1243</v>
      </c>
      <c r="C456" s="158">
        <v>368.99</v>
      </c>
      <c r="D456" s="158"/>
      <c r="E456" s="158"/>
      <c r="F456" s="158">
        <f t="shared" si="43"/>
        <v>368.99</v>
      </c>
      <c r="G456" s="398">
        <f t="shared" si="47"/>
        <v>1.7917702587211563E-3</v>
      </c>
      <c r="H456" s="387">
        <f t="shared" si="49"/>
        <v>7.9382052011304491</v>
      </c>
      <c r="I456" s="387">
        <f t="shared" si="46"/>
        <v>1.7464051442486987</v>
      </c>
      <c r="J456" s="387">
        <v>2.6189434331240156</v>
      </c>
      <c r="K456" s="387">
        <v>4.5887599759562997E-2</v>
      </c>
      <c r="L456" s="530">
        <f t="shared" si="48"/>
        <v>3.3468227806343606E-2</v>
      </c>
      <c r="P456" s="87">
        <f t="shared" si="44"/>
        <v>72.935233007842854</v>
      </c>
      <c r="Q456" s="87">
        <f t="shared" si="45"/>
        <v>1.5357766422393722E-5</v>
      </c>
    </row>
    <row r="457" spans="1:17" s="87" customFormat="1" ht="15.5" x14ac:dyDescent="0.35">
      <c r="A457" s="25">
        <v>111</v>
      </c>
      <c r="B457" s="147" t="s">
        <v>1244</v>
      </c>
      <c r="C457" s="158">
        <v>346.24</v>
      </c>
      <c r="D457" s="158"/>
      <c r="E457" s="158"/>
      <c r="F457" s="158">
        <f t="shared" si="43"/>
        <v>346.24</v>
      </c>
      <c r="G457" s="398">
        <f t="shared" si="47"/>
        <v>1.6812990443632976E-3</v>
      </c>
      <c r="H457" s="387">
        <f t="shared" si="49"/>
        <v>7.4487768471758224</v>
      </c>
      <c r="I457" s="387">
        <f t="shared" si="46"/>
        <v>1.638730906378681</v>
      </c>
      <c r="J457" s="387">
        <v>2.4574730325614764</v>
      </c>
      <c r="K457" s="387">
        <v>4.3058409552429858E-2</v>
      </c>
      <c r="L457" s="530">
        <f t="shared" si="48"/>
        <v>3.3468227806343599E-2</v>
      </c>
      <c r="P457" s="87">
        <f t="shared" si="44"/>
        <v>77.727505855949417</v>
      </c>
      <c r="Q457" s="87">
        <f t="shared" si="45"/>
        <v>1.4410886598795637E-5</v>
      </c>
    </row>
    <row r="458" spans="1:17" s="87" customFormat="1" ht="15.5" x14ac:dyDescent="0.35">
      <c r="A458" s="25">
        <v>112</v>
      </c>
      <c r="B458" s="147" t="s">
        <v>1245</v>
      </c>
      <c r="C458" s="158">
        <v>151.5</v>
      </c>
      <c r="D458" s="158"/>
      <c r="E458" s="158"/>
      <c r="F458" s="158">
        <f t="shared" si="43"/>
        <v>151.5</v>
      </c>
      <c r="G458" s="398">
        <f t="shared" si="47"/>
        <v>7.3566544946002642E-4</v>
      </c>
      <c r="H458" s="387">
        <f t="shared" si="49"/>
        <v>3.2592701373242172</v>
      </c>
      <c r="I458" s="387">
        <f t="shared" si="46"/>
        <v>0.71703943021132777</v>
      </c>
      <c r="J458" s="387">
        <v>1.0752864037461405</v>
      </c>
      <c r="K458" s="387">
        <v>1.8840541379370159E-2</v>
      </c>
      <c r="L458" s="530">
        <f t="shared" si="48"/>
        <v>3.3468227806343599E-2</v>
      </c>
      <c r="P458" s="87">
        <f t="shared" si="44"/>
        <v>177.63941668359024</v>
      </c>
      <c r="Q458" s="87">
        <f t="shared" si="45"/>
        <v>6.3055953087960354E-6</v>
      </c>
    </row>
    <row r="459" spans="1:17" s="87" customFormat="1" ht="15.5" x14ac:dyDescent="0.35">
      <c r="A459" s="25">
        <v>113</v>
      </c>
      <c r="B459" s="147" t="s">
        <v>1246</v>
      </c>
      <c r="C459" s="158">
        <v>99.3</v>
      </c>
      <c r="D459" s="158"/>
      <c r="E459" s="158">
        <v>24.3</v>
      </c>
      <c r="F459" s="158">
        <f t="shared" si="43"/>
        <v>123.6</v>
      </c>
      <c r="G459" s="398">
        <f t="shared" si="47"/>
        <v>6.0018646569808096E-4</v>
      </c>
      <c r="H459" s="387">
        <f t="shared" si="49"/>
        <v>2.6590481120348071</v>
      </c>
      <c r="I459" s="387">
        <f t="shared" si="46"/>
        <v>0.58499058464765752</v>
      </c>
      <c r="J459" s="387">
        <v>0.87726336305625707</v>
      </c>
      <c r="K459" s="387">
        <v>1.5370897125347536E-2</v>
      </c>
      <c r="L459" s="530">
        <f t="shared" si="48"/>
        <v>3.3468227806343599E-2</v>
      </c>
      <c r="P459" s="87">
        <f t="shared" si="44"/>
        <v>217.73763452721619</v>
      </c>
      <c r="Q459" s="87">
        <f t="shared" si="45"/>
        <v>5.1443668657900325E-6</v>
      </c>
    </row>
    <row r="460" spans="1:17" s="87" customFormat="1" ht="15.5" x14ac:dyDescent="0.35">
      <c r="A460" s="25">
        <v>114</v>
      </c>
      <c r="B460" s="147" t="s">
        <v>1247</v>
      </c>
      <c r="C460" s="158">
        <v>624.51</v>
      </c>
      <c r="D460" s="158"/>
      <c r="E460" s="158"/>
      <c r="F460" s="158">
        <f t="shared" si="43"/>
        <v>624.51</v>
      </c>
      <c r="G460" s="398">
        <f t="shared" si="47"/>
        <v>3.0325440913681924E-3</v>
      </c>
      <c r="H460" s="387">
        <f t="shared" si="49"/>
        <v>13.435292366074899</v>
      </c>
      <c r="I460" s="387">
        <f t="shared" si="46"/>
        <v>2.9557643205364776</v>
      </c>
      <c r="J460" s="387">
        <v>4.432522191442259</v>
      </c>
      <c r="K460" s="387">
        <v>7.7664069286009621E-2</v>
      </c>
      <c r="L460" s="530">
        <f t="shared" si="48"/>
        <v>3.3468227806343606E-2</v>
      </c>
      <c r="P460" s="87">
        <f t="shared" si="44"/>
        <v>43.093579970799397</v>
      </c>
      <c r="Q460" s="87">
        <f t="shared" si="45"/>
        <v>2.5992787632318234E-5</v>
      </c>
    </row>
    <row r="461" spans="1:17" s="87" customFormat="1" ht="15.5" x14ac:dyDescent="0.35">
      <c r="A461" s="25">
        <v>115</v>
      </c>
      <c r="B461" s="147" t="s">
        <v>1248</v>
      </c>
      <c r="C461" s="158">
        <v>202.5</v>
      </c>
      <c r="D461" s="158"/>
      <c r="E461" s="158"/>
      <c r="F461" s="158">
        <f t="shared" si="43"/>
        <v>202.5</v>
      </c>
      <c r="G461" s="398">
        <f t="shared" si="47"/>
        <v>9.8331520472379782E-4</v>
      </c>
      <c r="H461" s="387">
        <f t="shared" si="49"/>
        <v>4.3564501835521723</v>
      </c>
      <c r="I461" s="387">
        <f t="shared" si="46"/>
        <v>0.95841904038147796</v>
      </c>
      <c r="J461" s="387">
        <v>1.4372640050072174</v>
      </c>
      <c r="K461" s="387">
        <v>2.5182901843712583E-2</v>
      </c>
      <c r="L461" s="530">
        <f t="shared" si="48"/>
        <v>3.3468227806343606E-2</v>
      </c>
      <c r="P461" s="87">
        <f t="shared" si="44"/>
        <v>132.90060062994536</v>
      </c>
      <c r="Q461" s="87">
        <f t="shared" si="45"/>
        <v>8.4282709573016308E-6</v>
      </c>
    </row>
    <row r="462" spans="1:17" s="87" customFormat="1" ht="15.5" x14ac:dyDescent="0.35">
      <c r="A462" s="25">
        <v>116</v>
      </c>
      <c r="B462" s="147" t="s">
        <v>1249</v>
      </c>
      <c r="C462" s="158">
        <v>132.5</v>
      </c>
      <c r="D462" s="158"/>
      <c r="E462" s="158"/>
      <c r="F462" s="158">
        <f t="shared" si="43"/>
        <v>132.5</v>
      </c>
      <c r="G462" s="398">
        <f t="shared" si="47"/>
        <v>6.4340377593038621E-4</v>
      </c>
      <c r="H462" s="387">
        <f t="shared" si="49"/>
        <v>2.8505167867687051</v>
      </c>
      <c r="I462" s="387">
        <f t="shared" si="46"/>
        <v>0.62711369308911513</v>
      </c>
      <c r="J462" s="387">
        <v>0.94043200327632737</v>
      </c>
      <c r="K462" s="387">
        <v>1.6477701206379841E-2</v>
      </c>
      <c r="L462" s="530">
        <f t="shared" si="48"/>
        <v>3.3468227806343606E-2</v>
      </c>
      <c r="P462" s="87">
        <f t="shared" si="44"/>
        <v>203.11223869859569</v>
      </c>
      <c r="Q462" s="87">
        <f t="shared" si="45"/>
        <v>5.5147945769998334E-6</v>
      </c>
    </row>
    <row r="463" spans="1:17" s="87" customFormat="1" ht="15.5" x14ac:dyDescent="0.35">
      <c r="A463" s="25">
        <v>117</v>
      </c>
      <c r="B463" s="147" t="s">
        <v>1261</v>
      </c>
      <c r="C463" s="158">
        <v>138</v>
      </c>
      <c r="D463" s="158"/>
      <c r="E463" s="158"/>
      <c r="F463" s="158">
        <f t="shared" si="43"/>
        <v>138</v>
      </c>
      <c r="G463" s="398">
        <f t="shared" si="47"/>
        <v>6.7011110247843994E-4</v>
      </c>
      <c r="H463" s="387">
        <f t="shared" si="49"/>
        <v>2.9688401250874059</v>
      </c>
      <c r="I463" s="387">
        <f t="shared" si="46"/>
        <v>0.65314482751922931</v>
      </c>
      <c r="J463" s="387">
        <v>0.97946880341232589</v>
      </c>
      <c r="K463" s="387">
        <v>1.7161681256455986E-2</v>
      </c>
      <c r="L463" s="530">
        <f t="shared" si="48"/>
        <v>3.3468227806343606E-2</v>
      </c>
      <c r="P463" s="87">
        <f t="shared" si="44"/>
        <v>195.017185706985</v>
      </c>
      <c r="Q463" s="87">
        <f t="shared" si="45"/>
        <v>5.7437105783092608E-6</v>
      </c>
    </row>
    <row r="464" spans="1:17" s="87" customFormat="1" ht="15.5" x14ac:dyDescent="0.35">
      <c r="A464" s="25">
        <v>118</v>
      </c>
      <c r="B464" s="147" t="s">
        <v>1262</v>
      </c>
      <c r="C464" s="158">
        <v>137.69999999999999</v>
      </c>
      <c r="D464" s="158"/>
      <c r="E464" s="158"/>
      <c r="F464" s="158">
        <f t="shared" si="43"/>
        <v>137.69999999999999</v>
      </c>
      <c r="G464" s="398">
        <f t="shared" si="47"/>
        <v>6.686543392121824E-4</v>
      </c>
      <c r="H464" s="387">
        <f t="shared" si="49"/>
        <v>2.9623861248154766</v>
      </c>
      <c r="I464" s="387">
        <f t="shared" si="46"/>
        <v>0.6517249474594049</v>
      </c>
      <c r="J464" s="387">
        <v>0.97733952340490782</v>
      </c>
      <c r="K464" s="387">
        <v>1.7124373253724557E-2</v>
      </c>
      <c r="L464" s="530">
        <f t="shared" si="48"/>
        <v>3.3468227806343606E-2</v>
      </c>
      <c r="P464" s="87">
        <f t="shared" si="44"/>
        <v>195.44205974991965</v>
      </c>
      <c r="Q464" s="87">
        <f t="shared" si="45"/>
        <v>5.7312242509651093E-6</v>
      </c>
    </row>
    <row r="465" spans="1:17" s="87" customFormat="1" ht="15.5" x14ac:dyDescent="0.35">
      <c r="A465" s="25">
        <v>119</v>
      </c>
      <c r="B465" s="147" t="s">
        <v>1263</v>
      </c>
      <c r="C465" s="158">
        <v>184.88</v>
      </c>
      <c r="D465" s="158"/>
      <c r="E465" s="158"/>
      <c r="F465" s="158">
        <f t="shared" si="43"/>
        <v>184.88</v>
      </c>
      <c r="G465" s="398">
        <f t="shared" si="47"/>
        <v>8.9775464221894183E-4</v>
      </c>
      <c r="H465" s="387">
        <f t="shared" si="49"/>
        <v>3.9773852342475333</v>
      </c>
      <c r="I465" s="387">
        <f t="shared" si="46"/>
        <v>0.87502475153445736</v>
      </c>
      <c r="J465" s="387">
        <v>1.3122042925715276</v>
      </c>
      <c r="K465" s="387">
        <v>2.2991678483286829E-2</v>
      </c>
      <c r="L465" s="530">
        <f t="shared" si="48"/>
        <v>3.3468227806343599E-2</v>
      </c>
      <c r="P465" s="87">
        <f t="shared" si="44"/>
        <v>145.56670071161795</v>
      </c>
      <c r="Q465" s="87">
        <f t="shared" si="45"/>
        <v>7.69490733128852E-6</v>
      </c>
    </row>
    <row r="466" spans="1:17" s="87" customFormat="1" ht="15.5" x14ac:dyDescent="0.35">
      <c r="A466" s="25">
        <v>120</v>
      </c>
      <c r="B466" s="147" t="s">
        <v>1264</v>
      </c>
      <c r="C466" s="158">
        <v>632.09</v>
      </c>
      <c r="D466" s="158"/>
      <c r="E466" s="158">
        <v>25.1</v>
      </c>
      <c r="F466" s="158">
        <f t="shared" si="43"/>
        <v>657.19</v>
      </c>
      <c r="G466" s="398">
        <f t="shared" si="47"/>
        <v>3.1912341698391738E-3</v>
      </c>
      <c r="H466" s="387">
        <f t="shared" si="49"/>
        <v>14.13834812903038</v>
      </c>
      <c r="I466" s="387">
        <f t="shared" si="46"/>
        <v>3.1104365883866838</v>
      </c>
      <c r="J466" s="387">
        <v>4.6644717602503372</v>
      </c>
      <c r="K466" s="387">
        <v>8.1728154383552964E-2</v>
      </c>
      <c r="L466" s="530">
        <f t="shared" si="48"/>
        <v>3.3468227806343599E-2</v>
      </c>
      <c r="P466" s="87">
        <f t="shared" si="44"/>
        <v>40.95067123292187</v>
      </c>
      <c r="Q466" s="87">
        <f t="shared" si="45"/>
        <v>2.7352964891007698E-5</v>
      </c>
    </row>
    <row r="467" spans="1:17" s="87" customFormat="1" ht="15.5" x14ac:dyDescent="0.35">
      <c r="A467" s="25">
        <v>121</v>
      </c>
      <c r="B467" s="147" t="s">
        <v>1266</v>
      </c>
      <c r="C467" s="158">
        <v>815.3</v>
      </c>
      <c r="D467" s="158"/>
      <c r="E467" s="158"/>
      <c r="F467" s="158">
        <f t="shared" si="43"/>
        <v>815.3</v>
      </c>
      <c r="G467" s="398">
        <f t="shared" si="47"/>
        <v>3.9589969699324063E-3</v>
      </c>
      <c r="H467" s="387">
        <f t="shared" si="49"/>
        <v>17.539821405679433</v>
      </c>
      <c r="I467" s="387">
        <f t="shared" si="46"/>
        <v>3.8587607092494753</v>
      </c>
      <c r="J467" s="387">
        <v>5.7866733001599222</v>
      </c>
      <c r="K467" s="387">
        <v>0.10139071542310554</v>
      </c>
      <c r="L467" s="530">
        <f t="shared" si="48"/>
        <v>3.3468227806343599E-2</v>
      </c>
      <c r="P467" s="87">
        <f t="shared" si="44"/>
        <v>33.009164267832602</v>
      </c>
      <c r="Q467" s="87">
        <f t="shared" si="45"/>
        <v>3.3933675612286516E-5</v>
      </c>
    </row>
    <row r="468" spans="1:17" s="87" customFormat="1" ht="15.5" x14ac:dyDescent="0.35">
      <c r="A468" s="25">
        <v>122</v>
      </c>
      <c r="B468" s="147" t="s">
        <v>1267</v>
      </c>
      <c r="C468" s="158">
        <v>800.4</v>
      </c>
      <c r="D468" s="158"/>
      <c r="E468" s="158"/>
      <c r="F468" s="158">
        <f t="shared" si="43"/>
        <v>800.4</v>
      </c>
      <c r="G468" s="398">
        <f t="shared" si="47"/>
        <v>3.8866443943749514E-3</v>
      </c>
      <c r="H468" s="387">
        <f t="shared" si="49"/>
        <v>17.219272725506954</v>
      </c>
      <c r="I468" s="387">
        <f t="shared" si="46"/>
        <v>3.7882399996115299</v>
      </c>
      <c r="J468" s="387">
        <v>5.6809190597914903</v>
      </c>
      <c r="K468" s="387">
        <v>9.9537751287444715E-2</v>
      </c>
      <c r="L468" s="530">
        <f t="shared" si="48"/>
        <v>3.3468227806343606E-2</v>
      </c>
      <c r="P468" s="87">
        <f t="shared" si="44"/>
        <v>33.623652708100863</v>
      </c>
      <c r="Q468" s="87">
        <f t="shared" si="45"/>
        <v>3.3313521354193708E-5</v>
      </c>
    </row>
    <row r="469" spans="1:17" s="87" customFormat="1" ht="15.5" x14ac:dyDescent="0.35">
      <c r="A469" s="25">
        <v>123</v>
      </c>
      <c r="B469" s="147" t="s">
        <v>1268</v>
      </c>
      <c r="C469" s="158">
        <v>285.10000000000002</v>
      </c>
      <c r="D469" s="158"/>
      <c r="E469" s="158"/>
      <c r="F469" s="158">
        <f t="shared" ref="F469:F491" si="50">C469+D469+E469</f>
        <v>285.10000000000002</v>
      </c>
      <c r="G469" s="398">
        <f t="shared" si="47"/>
        <v>1.3844106907000234E-3</v>
      </c>
      <c r="H469" s="387">
        <f t="shared" si="49"/>
        <v>6.1334515917566623</v>
      </c>
      <c r="I469" s="387">
        <f t="shared" si="46"/>
        <v>1.3493593501864658</v>
      </c>
      <c r="J469" s="387">
        <v>2.0235257670496676</v>
      </c>
      <c r="K469" s="387">
        <v>3.545503859576523E-2</v>
      </c>
      <c r="L469" s="530">
        <f t="shared" si="48"/>
        <v>3.3468227806343599E-2</v>
      </c>
      <c r="P469" s="87">
        <f t="shared" si="44"/>
        <v>94.396252639648978</v>
      </c>
      <c r="Q469" s="87">
        <f t="shared" si="45"/>
        <v>1.1866173086057754E-5</v>
      </c>
    </row>
    <row r="470" spans="1:17" s="87" customFormat="1" ht="15.5" x14ac:dyDescent="0.35">
      <c r="A470" s="25">
        <v>124</v>
      </c>
      <c r="B470" s="147" t="s">
        <v>1269</v>
      </c>
      <c r="C470" s="158">
        <v>415.84</v>
      </c>
      <c r="D470" s="158"/>
      <c r="E470" s="158"/>
      <c r="F470" s="158">
        <f t="shared" si="50"/>
        <v>415.84</v>
      </c>
      <c r="G470" s="398">
        <f t="shared" si="47"/>
        <v>2.0192681221350324E-3</v>
      </c>
      <c r="H470" s="387">
        <f t="shared" si="49"/>
        <v>8.9461049102633829</v>
      </c>
      <c r="I470" s="387">
        <f t="shared" si="46"/>
        <v>1.9681430802579443</v>
      </c>
      <c r="J470" s="387">
        <v>2.9514659942824752</v>
      </c>
      <c r="K470" s="387">
        <v>5.1713866186120692E-2</v>
      </c>
      <c r="L470" s="530">
        <f t="shared" si="48"/>
        <v>3.3468227806343606E-2</v>
      </c>
      <c r="P470" s="87">
        <f t="shared" si="44"/>
        <v>64.718092601875568</v>
      </c>
      <c r="Q470" s="87">
        <f t="shared" si="45"/>
        <v>1.7307714542638568E-5</v>
      </c>
    </row>
    <row r="471" spans="1:17" s="87" customFormat="1" ht="15.5" x14ac:dyDescent="0.35">
      <c r="A471" s="25">
        <v>125</v>
      </c>
      <c r="B471" s="147" t="s">
        <v>1270</v>
      </c>
      <c r="C471" s="158">
        <v>516.34</v>
      </c>
      <c r="D471" s="158"/>
      <c r="E471" s="158"/>
      <c r="F471" s="158">
        <f t="shared" si="50"/>
        <v>516.34</v>
      </c>
      <c r="G471" s="398">
        <f t="shared" si="47"/>
        <v>2.5072838163312876E-3</v>
      </c>
      <c r="H471" s="387">
        <f t="shared" si="49"/>
        <v>11.108195001359647</v>
      </c>
      <c r="I471" s="387">
        <f t="shared" si="46"/>
        <v>2.4438029002991222</v>
      </c>
      <c r="J471" s="387">
        <v>3.664774796767539</v>
      </c>
      <c r="K471" s="387">
        <v>6.4212047101148431E-2</v>
      </c>
      <c r="L471" s="530">
        <f t="shared" si="48"/>
        <v>3.3468227806343599E-2</v>
      </c>
      <c r="P471" s="87">
        <f t="shared" si="44"/>
        <v>52.12141539986041</v>
      </c>
      <c r="Q471" s="87">
        <f t="shared" si="45"/>
        <v>2.1490634202929006E-5</v>
      </c>
    </row>
    <row r="472" spans="1:17" s="87" customFormat="1" ht="15.5" x14ac:dyDescent="0.35">
      <c r="A472" s="25">
        <v>126</v>
      </c>
      <c r="B472" s="147" t="s">
        <v>1271</v>
      </c>
      <c r="C472" s="158">
        <v>605.14</v>
      </c>
      <c r="D472" s="158"/>
      <c r="E472" s="158"/>
      <c r="F472" s="158">
        <f t="shared" si="50"/>
        <v>605.14</v>
      </c>
      <c r="G472" s="398">
        <f t="shared" si="47"/>
        <v>2.938485743143501E-3</v>
      </c>
      <c r="H472" s="387">
        <f t="shared" si="49"/>
        <v>13.018579081850673</v>
      </c>
      <c r="I472" s="387">
        <f t="shared" si="46"/>
        <v>2.8640873980071482</v>
      </c>
      <c r="J472" s="387">
        <v>4.2950416789632966</v>
      </c>
      <c r="K472" s="387">
        <v>7.5255215909650536E-2</v>
      </c>
      <c r="L472" s="530">
        <f t="shared" si="48"/>
        <v>3.3468227806343606E-2</v>
      </c>
      <c r="P472" s="87">
        <f t="shared" si="44"/>
        <v>44.472967623300285</v>
      </c>
      <c r="Q472" s="87">
        <f t="shared" si="45"/>
        <v>2.5186587096797575E-5</v>
      </c>
    </row>
    <row r="473" spans="1:17" s="87" customFormat="1" ht="15.5" x14ac:dyDescent="0.35">
      <c r="A473" s="25">
        <v>127</v>
      </c>
      <c r="B473" s="147" t="s">
        <v>1272</v>
      </c>
      <c r="C473" s="158">
        <v>476.1</v>
      </c>
      <c r="D473" s="158"/>
      <c r="E473" s="158"/>
      <c r="F473" s="158">
        <f t="shared" si="50"/>
        <v>476.1</v>
      </c>
      <c r="G473" s="398">
        <f t="shared" si="47"/>
        <v>2.3118833035506181E-3</v>
      </c>
      <c r="H473" s="387">
        <f t="shared" si="49"/>
        <v>10.242498431551551</v>
      </c>
      <c r="I473" s="387">
        <f t="shared" si="46"/>
        <v>2.2533496549413412</v>
      </c>
      <c r="J473" s="387">
        <v>3.3791673717725246</v>
      </c>
      <c r="K473" s="387">
        <v>5.9207800334773152E-2</v>
      </c>
      <c r="L473" s="530">
        <f t="shared" si="48"/>
        <v>3.3468227806343599E-2</v>
      </c>
      <c r="P473" s="87">
        <f t="shared" si="44"/>
        <v>56.526720494778246</v>
      </c>
      <c r="Q473" s="87">
        <f t="shared" si="45"/>
        <v>1.9815801495166947E-5</v>
      </c>
    </row>
    <row r="474" spans="1:17" s="87" customFormat="1" ht="15.5" x14ac:dyDescent="0.35">
      <c r="A474" s="25">
        <v>128</v>
      </c>
      <c r="B474" s="147" t="s">
        <v>1273</v>
      </c>
      <c r="C474" s="158">
        <v>417.52</v>
      </c>
      <c r="D474" s="158"/>
      <c r="E474" s="158"/>
      <c r="F474" s="158">
        <f t="shared" si="50"/>
        <v>417.52</v>
      </c>
      <c r="G474" s="398">
        <f t="shared" si="47"/>
        <v>2.0274259964260743E-3</v>
      </c>
      <c r="H474" s="387">
        <f t="shared" si="49"/>
        <v>8.9822473117861872</v>
      </c>
      <c r="I474" s="387">
        <f t="shared" si="46"/>
        <v>1.9760944085929613</v>
      </c>
      <c r="J474" s="387">
        <v>2.9633899623240167</v>
      </c>
      <c r="K474" s="387">
        <v>5.1922791001416682E-2</v>
      </c>
      <c r="L474" s="530">
        <f t="shared" si="48"/>
        <v>3.3468227806343606E-2</v>
      </c>
      <c r="P474" s="87">
        <f t="shared" si="44"/>
        <v>64.457682572245488</v>
      </c>
      <c r="Q474" s="87">
        <f t="shared" si="45"/>
        <v>1.7377637975765813E-5</v>
      </c>
    </row>
    <row r="475" spans="1:17" s="87" customFormat="1" ht="15.5" x14ac:dyDescent="0.35">
      <c r="A475" s="25">
        <v>129</v>
      </c>
      <c r="B475" s="147" t="s">
        <v>1274</v>
      </c>
      <c r="C475" s="158">
        <v>273.56</v>
      </c>
      <c r="D475" s="158"/>
      <c r="E475" s="158"/>
      <c r="F475" s="158">
        <f t="shared" si="50"/>
        <v>273.56</v>
      </c>
      <c r="G475" s="398">
        <f t="shared" si="47"/>
        <v>1.3283738637246524E-3</v>
      </c>
      <c r="H475" s="387">
        <f t="shared" si="49"/>
        <v>5.8851877146297884</v>
      </c>
      <c r="I475" s="387">
        <f t="shared" si="46"/>
        <v>1.2947412972185535</v>
      </c>
      <c r="J475" s="387">
        <v>1.941619462764318</v>
      </c>
      <c r="K475" s="387">
        <v>3.4019924090696367E-2</v>
      </c>
      <c r="L475" s="530">
        <f t="shared" si="48"/>
        <v>3.3468227806343606E-2</v>
      </c>
      <c r="P475" s="87">
        <f t="shared" si="44"/>
        <v>98.3783141817661</v>
      </c>
      <c r="Q475" s="87">
        <f t="shared" si="45"/>
        <v>1.1385865694219428E-5</v>
      </c>
    </row>
    <row r="476" spans="1:17" s="87" customFormat="1" ht="15.5" x14ac:dyDescent="0.35">
      <c r="A476" s="25">
        <v>130</v>
      </c>
      <c r="B476" s="147" t="s">
        <v>1275</v>
      </c>
      <c r="C476" s="158">
        <v>645.95000000000005</v>
      </c>
      <c r="D476" s="158"/>
      <c r="E476" s="158"/>
      <c r="F476" s="158">
        <f t="shared" si="50"/>
        <v>645.95000000000005</v>
      </c>
      <c r="G476" s="398">
        <f t="shared" si="47"/>
        <v>3.1366541061300605E-3</v>
      </c>
      <c r="H476" s="387">
        <f t="shared" si="49"/>
        <v>13.896538252175436</v>
      </c>
      <c r="I476" s="387">
        <f t="shared" ref="I476:I519" si="51">H476*0.22</f>
        <v>3.0572384154785959</v>
      </c>
      <c r="J476" s="387">
        <v>4.5846947359724064</v>
      </c>
      <c r="K476" s="387">
        <v>8.0330347881215527E-2</v>
      </c>
      <c r="L476" s="530">
        <f t="shared" si="48"/>
        <v>3.3468227806343606E-2</v>
      </c>
      <c r="P476" s="87">
        <f t="shared" si="44"/>
        <v>41.663242708512939</v>
      </c>
      <c r="Q476" s="87">
        <f t="shared" si="45"/>
        <v>2.6885143826513525E-5</v>
      </c>
    </row>
    <row r="477" spans="1:17" s="87" customFormat="1" ht="15.5" x14ac:dyDescent="0.35">
      <c r="A477" s="25">
        <v>131</v>
      </c>
      <c r="B477" s="147" t="s">
        <v>1276</v>
      </c>
      <c r="C477" s="158">
        <v>867.68</v>
      </c>
      <c r="D477" s="158"/>
      <c r="E477" s="158"/>
      <c r="F477" s="158">
        <f t="shared" si="50"/>
        <v>867.68</v>
      </c>
      <c r="G477" s="398">
        <f t="shared" si="47"/>
        <v>4.2133478362209615E-3</v>
      </c>
      <c r="H477" s="387">
        <f t="shared" si="49"/>
        <v>18.66668985315826</v>
      </c>
      <c r="I477" s="387">
        <f t="shared" si="51"/>
        <v>4.1066717676948175</v>
      </c>
      <c r="J477" s="387">
        <v>6.1584455894551224</v>
      </c>
      <c r="K477" s="387">
        <v>0.10790469270001252</v>
      </c>
      <c r="L477" s="530">
        <f t="shared" si="48"/>
        <v>3.3468227806343599E-2</v>
      </c>
      <c r="P477" s="87">
        <f t="shared" ref="P477:P491" si="52">L477*100/K477</f>
        <v>31.01647108100213</v>
      </c>
      <c r="Q477" s="87">
        <f t="shared" ref="Q477:Q491" si="53">L477/100*K477</f>
        <v>3.6113788366575199E-5</v>
      </c>
    </row>
    <row r="478" spans="1:17" s="87" customFormat="1" ht="15.5" x14ac:dyDescent="0.35">
      <c r="A478" s="25">
        <v>132</v>
      </c>
      <c r="B478" s="147" t="s">
        <v>1277</v>
      </c>
      <c r="C478" s="158">
        <v>530.45000000000005</v>
      </c>
      <c r="D478" s="158"/>
      <c r="E478" s="158">
        <v>26.4</v>
      </c>
      <c r="F478" s="158">
        <f t="shared" si="50"/>
        <v>556.85</v>
      </c>
      <c r="G478" s="398">
        <f t="shared" si="47"/>
        <v>2.7039954160515893E-3</v>
      </c>
      <c r="H478" s="387">
        <f t="shared" si="49"/>
        <v>11.97970017141248</v>
      </c>
      <c r="I478" s="387">
        <f t="shared" si="51"/>
        <v>2.6355340377107455</v>
      </c>
      <c r="J478" s="387">
        <v>3.9522985737692302</v>
      </c>
      <c r="K478" s="387">
        <v>6.9249871069981997E-2</v>
      </c>
      <c r="L478" s="530">
        <f t="shared" si="48"/>
        <v>3.3468227806343606E-2</v>
      </c>
      <c r="P478" s="87">
        <f t="shared" si="52"/>
        <v>48.329660819904696</v>
      </c>
      <c r="Q478" s="87">
        <f t="shared" si="53"/>
        <v>2.3176704605300809E-5</v>
      </c>
    </row>
    <row r="479" spans="1:17" s="87" customFormat="1" ht="15.5" x14ac:dyDescent="0.35">
      <c r="A479" s="25">
        <v>133</v>
      </c>
      <c r="B479" s="147" t="s">
        <v>1278</v>
      </c>
      <c r="C479" s="158">
        <v>335.18</v>
      </c>
      <c r="D479" s="158"/>
      <c r="E479" s="158"/>
      <c r="F479" s="158">
        <f t="shared" si="50"/>
        <v>335.18</v>
      </c>
      <c r="G479" s="398">
        <f t="shared" ref="G479:G490" si="54">1/205936*F479</f>
        <v>1.6275930386139385E-3</v>
      </c>
      <c r="H479" s="387">
        <f t="shared" si="49"/>
        <v>7.2108393704840346</v>
      </c>
      <c r="I479" s="387">
        <f t="shared" si="51"/>
        <v>1.5863846615064876</v>
      </c>
      <c r="J479" s="387">
        <v>2.3789735762879958</v>
      </c>
      <c r="K479" s="387">
        <v>4.168298785173128E-2</v>
      </c>
      <c r="L479" s="530">
        <f t="shared" si="48"/>
        <v>3.3468227806343599E-2</v>
      </c>
      <c r="P479" s="87">
        <f t="shared" si="52"/>
        <v>80.292295565260233</v>
      </c>
      <c r="Q479" s="87">
        <f t="shared" si="53"/>
        <v>1.3950557330707952E-5</v>
      </c>
    </row>
    <row r="480" spans="1:17" s="87" customFormat="1" ht="15.5" x14ac:dyDescent="0.35">
      <c r="A480" s="25">
        <v>134</v>
      </c>
      <c r="B480" s="147" t="s">
        <v>1279</v>
      </c>
      <c r="C480" s="158">
        <v>274.58999999999997</v>
      </c>
      <c r="D480" s="158"/>
      <c r="E480" s="158"/>
      <c r="F480" s="158">
        <f t="shared" si="50"/>
        <v>274.58999999999997</v>
      </c>
      <c r="G480" s="398">
        <f t="shared" si="54"/>
        <v>1.3333754176054697E-3</v>
      </c>
      <c r="H480" s="387">
        <f t="shared" si="49"/>
        <v>5.9073464488967442</v>
      </c>
      <c r="I480" s="387">
        <f t="shared" si="51"/>
        <v>1.2996162187572837</v>
      </c>
      <c r="J480" s="387">
        <v>1.9489299907897863</v>
      </c>
      <c r="K480" s="387">
        <v>3.4148014900074262E-2</v>
      </c>
      <c r="L480" s="530">
        <f t="shared" si="48"/>
        <v>3.3468227806343599E-2</v>
      </c>
      <c r="P480" s="87">
        <f t="shared" si="52"/>
        <v>98.009292499959685</v>
      </c>
      <c r="Q480" s="87">
        <f t="shared" si="53"/>
        <v>1.1428735418101009E-5</v>
      </c>
    </row>
    <row r="481" spans="1:17" s="87" customFormat="1" ht="15.5" x14ac:dyDescent="0.35">
      <c r="A481" s="25">
        <v>135</v>
      </c>
      <c r="B481" s="147" t="s">
        <v>1280</v>
      </c>
      <c r="C481" s="158">
        <v>345.54</v>
      </c>
      <c r="D481" s="158"/>
      <c r="E481" s="158"/>
      <c r="F481" s="158">
        <f t="shared" si="50"/>
        <v>345.54</v>
      </c>
      <c r="G481" s="398">
        <f t="shared" si="54"/>
        <v>1.6778999300753634E-3</v>
      </c>
      <c r="H481" s="387">
        <f t="shared" si="49"/>
        <v>7.4337175132079878</v>
      </c>
      <c r="I481" s="387">
        <f t="shared" si="51"/>
        <v>1.6354178529057573</v>
      </c>
      <c r="J481" s="387">
        <v>2.4525047125441675</v>
      </c>
      <c r="K481" s="387">
        <v>4.2971357546056535E-2</v>
      </c>
      <c r="L481" s="530">
        <f t="shared" si="48"/>
        <v>3.3468227806343599E-2</v>
      </c>
      <c r="P481" s="87">
        <f t="shared" si="52"/>
        <v>77.884967377333794</v>
      </c>
      <c r="Q481" s="87">
        <f t="shared" si="53"/>
        <v>1.4381751834992621E-5</v>
      </c>
    </row>
    <row r="482" spans="1:17" s="87" customFormat="1" ht="15.5" x14ac:dyDescent="0.35">
      <c r="A482" s="25">
        <v>136</v>
      </c>
      <c r="B482" s="147" t="s">
        <v>1281</v>
      </c>
      <c r="C482" s="158">
        <v>212.4</v>
      </c>
      <c r="D482" s="158"/>
      <c r="E482" s="158"/>
      <c r="F482" s="158">
        <f t="shared" si="50"/>
        <v>212.4</v>
      </c>
      <c r="G482" s="398">
        <f t="shared" si="54"/>
        <v>1.0313883925102945E-3</v>
      </c>
      <c r="H482" s="387">
        <f t="shared" si="49"/>
        <v>4.5694321925258334</v>
      </c>
      <c r="I482" s="387">
        <f t="shared" si="51"/>
        <v>1.0052750823556833</v>
      </c>
      <c r="J482" s="387">
        <v>1.5075302452520147</v>
      </c>
      <c r="K482" s="387">
        <v>2.6414065933849647E-2</v>
      </c>
      <c r="L482" s="530">
        <f t="shared" si="48"/>
        <v>3.3468227806343599E-2</v>
      </c>
      <c r="P482" s="87">
        <f t="shared" si="52"/>
        <v>126.70608110905802</v>
      </c>
      <c r="Q482" s="87">
        <f t="shared" si="53"/>
        <v>8.8403197596585995E-6</v>
      </c>
    </row>
    <row r="483" spans="1:17" s="87" customFormat="1" ht="15.5" x14ac:dyDescent="0.35">
      <c r="A483" s="25">
        <v>137</v>
      </c>
      <c r="B483" s="147" t="s">
        <v>1282</v>
      </c>
      <c r="C483" s="158">
        <v>257.2</v>
      </c>
      <c r="D483" s="158"/>
      <c r="E483" s="158"/>
      <c r="F483" s="158">
        <f t="shared" si="50"/>
        <v>257.2</v>
      </c>
      <c r="G483" s="398">
        <f t="shared" si="54"/>
        <v>1.248931706938078E-3</v>
      </c>
      <c r="H483" s="387">
        <f t="shared" si="49"/>
        <v>5.5332295664672522</v>
      </c>
      <c r="I483" s="387">
        <f t="shared" si="51"/>
        <v>1.2173105046227954</v>
      </c>
      <c r="J483" s="387">
        <v>1.8255027263597843</v>
      </c>
      <c r="K483" s="387">
        <v>3.19853943417426E-2</v>
      </c>
      <c r="L483" s="530">
        <f t="shared" si="48"/>
        <v>3.3468227806343599E-2</v>
      </c>
      <c r="P483" s="87">
        <f t="shared" si="52"/>
        <v>104.63597055818012</v>
      </c>
      <c r="Q483" s="87">
        <f t="shared" si="53"/>
        <v>1.0704944643051749E-5</v>
      </c>
    </row>
    <row r="484" spans="1:17" s="87" customFormat="1" ht="15.5" x14ac:dyDescent="0.35">
      <c r="A484" s="25">
        <v>138</v>
      </c>
      <c r="B484" s="147" t="s">
        <v>1283</v>
      </c>
      <c r="C484" s="158">
        <v>359.74</v>
      </c>
      <c r="D484" s="158"/>
      <c r="E484" s="158">
        <v>46.4</v>
      </c>
      <c r="F484" s="158">
        <f t="shared" si="50"/>
        <v>406.14</v>
      </c>
      <c r="G484" s="398">
        <f t="shared" si="54"/>
        <v>1.9721661098593738E-3</v>
      </c>
      <c r="H484" s="387">
        <f t="shared" si="49"/>
        <v>8.7374255681376738</v>
      </c>
      <c r="I484" s="387">
        <f t="shared" si="51"/>
        <v>1.9222336249902883</v>
      </c>
      <c r="J484" s="387">
        <v>2.8826192740426237</v>
      </c>
      <c r="K484" s="387">
        <v>5.0507574097804583E-2</v>
      </c>
      <c r="L484" s="530">
        <f t="shared" si="48"/>
        <v>3.3468227806343599E-2</v>
      </c>
      <c r="P484" s="87">
        <f t="shared" si="52"/>
        <v>66.263780045215768</v>
      </c>
      <c r="Q484" s="87">
        <f t="shared" si="53"/>
        <v>1.6903989958511031E-5</v>
      </c>
    </row>
    <row r="485" spans="1:17" s="87" customFormat="1" ht="15.5" x14ac:dyDescent="0.35">
      <c r="A485" s="25">
        <v>139</v>
      </c>
      <c r="B485" s="147" t="s">
        <v>1284</v>
      </c>
      <c r="C485" s="158">
        <v>253.51</v>
      </c>
      <c r="D485" s="158"/>
      <c r="E485" s="158"/>
      <c r="F485" s="158">
        <f t="shared" si="50"/>
        <v>253.51</v>
      </c>
      <c r="G485" s="398">
        <f t="shared" si="54"/>
        <v>1.231013518763111E-3</v>
      </c>
      <c r="H485" s="387">
        <f t="shared" si="49"/>
        <v>5.4538453631225243</v>
      </c>
      <c r="I485" s="387">
        <f t="shared" si="51"/>
        <v>1.1998459798869554</v>
      </c>
      <c r="J485" s="387">
        <v>1.7993125822685416</v>
      </c>
      <c r="K485" s="387">
        <v>3.1526505908146062E-2</v>
      </c>
      <c r="L485" s="530">
        <f t="shared" si="48"/>
        <v>3.3468227806343613E-2</v>
      </c>
      <c r="P485" s="87">
        <f t="shared" si="52"/>
        <v>106.15901395433686</v>
      </c>
      <c r="Q485" s="87">
        <f t="shared" si="53"/>
        <v>1.0551362816718703E-5</v>
      </c>
    </row>
    <row r="486" spans="1:17" s="87" customFormat="1" ht="15.5" x14ac:dyDescent="0.35">
      <c r="A486" s="25">
        <v>140</v>
      </c>
      <c r="B486" s="147" t="s">
        <v>1285</v>
      </c>
      <c r="C486" s="158">
        <v>354.64</v>
      </c>
      <c r="D486" s="158"/>
      <c r="E486" s="158"/>
      <c r="F486" s="158">
        <f t="shared" si="50"/>
        <v>354.64</v>
      </c>
      <c r="G486" s="398">
        <f t="shared" si="54"/>
        <v>1.7220884158185067E-3</v>
      </c>
      <c r="H486" s="387">
        <f t="shared" si="49"/>
        <v>7.6294888547898374</v>
      </c>
      <c r="I486" s="387">
        <f t="shared" si="51"/>
        <v>1.6784875480537642</v>
      </c>
      <c r="J486" s="387">
        <v>2.5170928727691835</v>
      </c>
      <c r="K486" s="387">
        <v>4.4103033628909785E-2</v>
      </c>
      <c r="L486" s="530">
        <f t="shared" si="48"/>
        <v>3.3468227806343599E-2</v>
      </c>
      <c r="P486" s="87">
        <f t="shared" si="52"/>
        <v>75.886452818531254</v>
      </c>
      <c r="Q486" s="87">
        <f t="shared" si="53"/>
        <v>1.4760503764431853E-5</v>
      </c>
    </row>
    <row r="487" spans="1:17" s="87" customFormat="1" ht="15.5" x14ac:dyDescent="0.35">
      <c r="A487" s="25">
        <v>141</v>
      </c>
      <c r="B487" s="147" t="s">
        <v>1286</v>
      </c>
      <c r="C487" s="158">
        <v>286.98</v>
      </c>
      <c r="D487" s="158"/>
      <c r="E487" s="158"/>
      <c r="F487" s="158">
        <f t="shared" si="50"/>
        <v>286.98</v>
      </c>
      <c r="G487" s="398">
        <f t="shared" si="54"/>
        <v>1.3935397405019038E-3</v>
      </c>
      <c r="H487" s="387">
        <f t="shared" si="49"/>
        <v>6.1738966601274194</v>
      </c>
      <c r="I487" s="387">
        <f t="shared" si="51"/>
        <v>1.3582572652280323</v>
      </c>
      <c r="J487" s="387">
        <v>2.0368692550961542</v>
      </c>
      <c r="K487" s="387">
        <v>3.5688835412882168E-2</v>
      </c>
      <c r="L487" s="530">
        <f t="shared" si="48"/>
        <v>3.3468227806343599E-2</v>
      </c>
      <c r="P487" s="87">
        <f t="shared" si="52"/>
        <v>93.777864755606387</v>
      </c>
      <c r="Q487" s="87">
        <f t="shared" si="53"/>
        <v>1.1944420737414431E-5</v>
      </c>
    </row>
    <row r="488" spans="1:17" s="87" customFormat="1" ht="15.5" x14ac:dyDescent="0.35">
      <c r="A488" s="25">
        <v>142</v>
      </c>
      <c r="B488" s="147" t="s">
        <v>1288</v>
      </c>
      <c r="C488" s="158">
        <v>128.9</v>
      </c>
      <c r="D488" s="158"/>
      <c r="E488" s="158"/>
      <c r="F488" s="158">
        <f t="shared" si="50"/>
        <v>128.9</v>
      </c>
      <c r="G488" s="398">
        <f t="shared" si="54"/>
        <v>6.2592261673529651E-4</v>
      </c>
      <c r="H488" s="387">
        <f t="shared" si="49"/>
        <v>2.7730687835055554</v>
      </c>
      <c r="I488" s="387">
        <f t="shared" si="51"/>
        <v>0.61007513237122224</v>
      </c>
      <c r="J488" s="387">
        <v>0.91488064318731022</v>
      </c>
      <c r="K488" s="387">
        <v>1.6030005173602726E-2</v>
      </c>
      <c r="L488" s="530">
        <f t="shared" si="48"/>
        <v>3.3468227806343599E-2</v>
      </c>
      <c r="P488" s="87">
        <f t="shared" si="52"/>
        <v>208.78488462035631</v>
      </c>
      <c r="Q488" s="87">
        <f t="shared" si="53"/>
        <v>5.364958648870025E-6</v>
      </c>
    </row>
    <row r="489" spans="1:17" s="87" customFormat="1" ht="15.5" x14ac:dyDescent="0.35">
      <c r="A489" s="25">
        <v>143</v>
      </c>
      <c r="B489" s="147" t="s">
        <v>1289</v>
      </c>
      <c r="C489" s="158">
        <v>2048.73</v>
      </c>
      <c r="D489" s="158"/>
      <c r="E489" s="158"/>
      <c r="F489" s="158">
        <f t="shared" si="50"/>
        <v>2048.73</v>
      </c>
      <c r="G489" s="398">
        <f t="shared" si="54"/>
        <v>9.9483820215989435E-3</v>
      </c>
      <c r="H489" s="387">
        <f t="shared" si="49"/>
        <v>44.075013257031308</v>
      </c>
      <c r="I489" s="387">
        <f t="shared" si="51"/>
        <v>9.6965029165468888</v>
      </c>
      <c r="J489" s="387">
        <v>14.541066098658947</v>
      </c>
      <c r="K489" s="387">
        <v>0.25478008145318165</v>
      </c>
      <c r="L489" s="530">
        <f t="shared" si="48"/>
        <v>3.3468227806343599E-2</v>
      </c>
      <c r="P489" s="87">
        <f t="shared" si="52"/>
        <v>13.136124148894156</v>
      </c>
      <c r="Q489" s="87">
        <f t="shared" si="53"/>
        <v>8.527037806593861E-5</v>
      </c>
    </row>
    <row r="490" spans="1:17" s="87" customFormat="1" ht="15.5" x14ac:dyDescent="0.35">
      <c r="A490" s="25">
        <v>144</v>
      </c>
      <c r="B490" s="147" t="s">
        <v>1290</v>
      </c>
      <c r="C490" s="158">
        <v>2056.27</v>
      </c>
      <c r="D490" s="158"/>
      <c r="E490" s="158"/>
      <c r="F490" s="158">
        <f t="shared" si="50"/>
        <v>2056.27</v>
      </c>
      <c r="G490" s="398">
        <f t="shared" si="54"/>
        <v>9.9849953383575486E-3</v>
      </c>
      <c r="H490" s="387">
        <f t="shared" si="49"/>
        <v>44.237223797199128</v>
      </c>
      <c r="I490" s="387">
        <f t="shared" si="51"/>
        <v>9.7321892353838084</v>
      </c>
      <c r="J490" s="387">
        <v>14.594582002845387</v>
      </c>
      <c r="K490" s="387">
        <v>0.25571775592183149</v>
      </c>
      <c r="L490" s="530">
        <f t="shared" si="48"/>
        <v>3.3468227806343599E-2</v>
      </c>
      <c r="P490" s="87">
        <f t="shared" si="52"/>
        <v>13.087956167022778</v>
      </c>
      <c r="Q490" s="87">
        <f t="shared" si="53"/>
        <v>8.5584201093188257E-5</v>
      </c>
    </row>
    <row r="491" spans="1:17" s="87" customFormat="1" ht="15.5" x14ac:dyDescent="0.35">
      <c r="A491" s="25">
        <v>145</v>
      </c>
      <c r="B491" s="147" t="s">
        <v>2191</v>
      </c>
      <c r="C491" s="158">
        <v>903</v>
      </c>
      <c r="D491" s="158"/>
      <c r="E491" s="158"/>
      <c r="F491" s="158">
        <f t="shared" si="50"/>
        <v>903</v>
      </c>
      <c r="G491" s="398">
        <f>1/205936*F491</f>
        <v>4.3848574314350091E-3</v>
      </c>
      <c r="H491" s="387">
        <f t="shared" si="49"/>
        <v>19.426540818506719</v>
      </c>
      <c r="I491" s="387">
        <f t="shared" si="51"/>
        <v>4.2738389800714787</v>
      </c>
      <c r="J491" s="387">
        <v>6.4091328223284805</v>
      </c>
      <c r="K491" s="387">
        <v>0.12128085527931982</v>
      </c>
      <c r="L491" s="530">
        <f t="shared" si="48"/>
        <v>3.3478176607071981E-2</v>
      </c>
      <c r="P491" s="87">
        <f t="shared" si="52"/>
        <v>27.603842774664624</v>
      </c>
      <c r="Q491" s="87">
        <f t="shared" si="53"/>
        <v>4.0602618920978076E-5</v>
      </c>
    </row>
    <row r="492" spans="1:17" s="350" customFormat="1" ht="15.5" x14ac:dyDescent="0.35">
      <c r="A492" s="144"/>
      <c r="B492" s="294" t="s">
        <v>694</v>
      </c>
      <c r="C492" s="405">
        <f t="shared" ref="C492:K492" si="55">SUM(C351:C491)</f>
        <v>203117.84000000005</v>
      </c>
      <c r="D492" s="405">
        <f t="shared" si="55"/>
        <v>668.30000000000007</v>
      </c>
      <c r="E492" s="405">
        <f t="shared" si="55"/>
        <v>2149.8700000000003</v>
      </c>
      <c r="F492" s="405">
        <f t="shared" si="55"/>
        <v>205936.00999999998</v>
      </c>
      <c r="G492" s="405">
        <f t="shared" si="55"/>
        <v>1.0000000485587754</v>
      </c>
      <c r="H492" s="387">
        <f t="shared" si="49"/>
        <v>4430.3702151333418</v>
      </c>
      <c r="I492" s="405">
        <f t="shared" si="55"/>
        <v>974.68144732933524</v>
      </c>
      <c r="J492" s="405">
        <f t="shared" si="55"/>
        <v>1461.6514296681792</v>
      </c>
      <c r="K492" s="405">
        <f t="shared" si="55"/>
        <v>25.619187845654341</v>
      </c>
      <c r="L492" s="530">
        <f t="shared" si="48"/>
        <v>3.3468271430414288E-2</v>
      </c>
    </row>
    <row r="493" spans="1:17" s="87" customFormat="1" ht="18" customHeight="1" x14ac:dyDescent="0.35">
      <c r="A493" s="88" t="s">
        <v>996</v>
      </c>
      <c r="B493" s="147"/>
      <c r="C493" s="158"/>
      <c r="D493" s="158"/>
      <c r="E493" s="158"/>
      <c r="F493" s="158"/>
      <c r="G493" s="158"/>
      <c r="H493" s="387">
        <f t="shared" si="49"/>
        <v>0</v>
      </c>
      <c r="I493" s="387">
        <f t="shared" si="51"/>
        <v>0</v>
      </c>
      <c r="J493" s="387" t="e">
        <f>#REF!*1.45</f>
        <v>#REF!</v>
      </c>
      <c r="K493" s="387">
        <v>0</v>
      </c>
      <c r="L493" s="530" t="e">
        <f t="shared" si="48"/>
        <v>#REF!</v>
      </c>
    </row>
    <row r="494" spans="1:17" s="87" customFormat="1" ht="15.5" x14ac:dyDescent="0.35">
      <c r="A494" s="25">
        <v>1</v>
      </c>
      <c r="B494" s="147" t="s">
        <v>696</v>
      </c>
      <c r="C494" s="158">
        <v>4327</v>
      </c>
      <c r="D494" s="158">
        <v>114</v>
      </c>
      <c r="E494" s="158">
        <v>272.8</v>
      </c>
      <c r="F494" s="158">
        <f t="shared" ref="F494:F529" si="56">C494+D494+E494</f>
        <v>4713.8</v>
      </c>
      <c r="G494" s="398">
        <f>0/197260.5*F494</f>
        <v>0</v>
      </c>
      <c r="H494" s="387">
        <f t="shared" si="49"/>
        <v>0</v>
      </c>
      <c r="I494" s="387">
        <f t="shared" si="51"/>
        <v>0</v>
      </c>
      <c r="J494" s="387"/>
      <c r="K494" s="387"/>
      <c r="L494" s="530">
        <f t="shared" si="48"/>
        <v>0</v>
      </c>
    </row>
    <row r="495" spans="1:17" s="87" customFormat="1" ht="15.5" x14ac:dyDescent="0.35">
      <c r="A495" s="25">
        <v>2</v>
      </c>
      <c r="B495" s="147" t="s">
        <v>697</v>
      </c>
      <c r="C495" s="158">
        <v>4136.82</v>
      </c>
      <c r="D495" s="158"/>
      <c r="E495" s="158"/>
      <c r="F495" s="158">
        <f t="shared" si="56"/>
        <v>4136.82</v>
      </c>
      <c r="G495" s="398">
        <f t="shared" ref="G495:G558" si="57">0/197260.5*F495</f>
        <v>0</v>
      </c>
      <c r="H495" s="387">
        <f t="shared" si="49"/>
        <v>0</v>
      </c>
      <c r="I495" s="387">
        <f t="shared" si="51"/>
        <v>0</v>
      </c>
      <c r="J495" s="387"/>
      <c r="K495" s="387"/>
      <c r="L495" s="530">
        <f t="shared" si="48"/>
        <v>0</v>
      </c>
    </row>
    <row r="496" spans="1:17" s="87" customFormat="1" ht="15.5" x14ac:dyDescent="0.35">
      <c r="A496" s="25">
        <v>3</v>
      </c>
      <c r="B496" s="147" t="s">
        <v>698</v>
      </c>
      <c r="C496" s="158">
        <v>7984.78</v>
      </c>
      <c r="D496" s="158"/>
      <c r="E496" s="158"/>
      <c r="F496" s="158">
        <f t="shared" si="56"/>
        <v>7984.78</v>
      </c>
      <c r="G496" s="398">
        <f t="shared" si="57"/>
        <v>0</v>
      </c>
      <c r="H496" s="387">
        <f t="shared" si="49"/>
        <v>0</v>
      </c>
      <c r="I496" s="387">
        <f t="shared" si="51"/>
        <v>0</v>
      </c>
      <c r="J496" s="387"/>
      <c r="K496" s="387"/>
      <c r="L496" s="530">
        <f t="shared" si="48"/>
        <v>0</v>
      </c>
    </row>
    <row r="497" spans="1:12" s="87" customFormat="1" ht="15.5" x14ac:dyDescent="0.35">
      <c r="A497" s="25">
        <v>5</v>
      </c>
      <c r="B497" s="147" t="s">
        <v>701</v>
      </c>
      <c r="C497" s="158">
        <v>4206.5</v>
      </c>
      <c r="D497" s="158"/>
      <c r="E497" s="158">
        <v>254.7</v>
      </c>
      <c r="F497" s="158">
        <f t="shared" si="56"/>
        <v>4461.2</v>
      </c>
      <c r="G497" s="398">
        <f t="shared" si="57"/>
        <v>0</v>
      </c>
      <c r="H497" s="387">
        <f t="shared" si="49"/>
        <v>0</v>
      </c>
      <c r="I497" s="387">
        <f t="shared" si="51"/>
        <v>0</v>
      </c>
      <c r="J497" s="387"/>
      <c r="K497" s="387"/>
      <c r="L497" s="530">
        <f t="shared" si="48"/>
        <v>0</v>
      </c>
    </row>
    <row r="498" spans="1:12" s="87" customFormat="1" ht="15.5" x14ac:dyDescent="0.35">
      <c r="A498" s="25">
        <v>6</v>
      </c>
      <c r="B498" s="147" t="s">
        <v>702</v>
      </c>
      <c r="C498" s="158">
        <v>10161.57</v>
      </c>
      <c r="D498" s="158"/>
      <c r="E498" s="158"/>
      <c r="F498" s="158">
        <f t="shared" si="56"/>
        <v>10161.57</v>
      </c>
      <c r="G498" s="398">
        <f t="shared" si="57"/>
        <v>0</v>
      </c>
      <c r="H498" s="387">
        <f t="shared" si="49"/>
        <v>0</v>
      </c>
      <c r="I498" s="387">
        <f t="shared" si="51"/>
        <v>0</v>
      </c>
      <c r="J498" s="387"/>
      <c r="K498" s="387"/>
      <c r="L498" s="530">
        <f t="shared" si="48"/>
        <v>0</v>
      </c>
    </row>
    <row r="499" spans="1:12" s="87" customFormat="1" ht="15.5" x14ac:dyDescent="0.35">
      <c r="A499" s="25">
        <v>10</v>
      </c>
      <c r="B499" s="147" t="s">
        <v>707</v>
      </c>
      <c r="C499" s="158">
        <v>5818.22</v>
      </c>
      <c r="D499" s="158"/>
      <c r="E499" s="158"/>
      <c r="F499" s="158">
        <f t="shared" si="56"/>
        <v>5818.22</v>
      </c>
      <c r="G499" s="398">
        <f t="shared" si="57"/>
        <v>0</v>
      </c>
      <c r="H499" s="387">
        <f t="shared" si="49"/>
        <v>0</v>
      </c>
      <c r="I499" s="387">
        <f t="shared" si="51"/>
        <v>0</v>
      </c>
      <c r="J499" s="387"/>
      <c r="K499" s="387"/>
      <c r="L499" s="530">
        <f t="shared" si="48"/>
        <v>0</v>
      </c>
    </row>
    <row r="500" spans="1:12" s="87" customFormat="1" ht="15.5" x14ac:dyDescent="0.35">
      <c r="A500" s="25">
        <v>11</v>
      </c>
      <c r="B500" s="147" t="s">
        <v>708</v>
      </c>
      <c r="C500" s="158">
        <v>14736.69</v>
      </c>
      <c r="D500" s="158">
        <v>1007.3</v>
      </c>
      <c r="E500" s="158">
        <v>671</v>
      </c>
      <c r="F500" s="158">
        <f t="shared" si="56"/>
        <v>16414.989999999998</v>
      </c>
      <c r="G500" s="398">
        <f t="shared" si="57"/>
        <v>0</v>
      </c>
      <c r="H500" s="387">
        <f t="shared" si="49"/>
        <v>0</v>
      </c>
      <c r="I500" s="387">
        <f t="shared" si="51"/>
        <v>0</v>
      </c>
      <c r="J500" s="387"/>
      <c r="K500" s="387"/>
      <c r="L500" s="530">
        <f t="shared" si="48"/>
        <v>0</v>
      </c>
    </row>
    <row r="501" spans="1:12" s="87" customFormat="1" ht="15.5" x14ac:dyDescent="0.35">
      <c r="A501" s="25">
        <v>12</v>
      </c>
      <c r="B501" s="147" t="s">
        <v>710</v>
      </c>
      <c r="C501" s="158">
        <v>351.06</v>
      </c>
      <c r="D501" s="158"/>
      <c r="E501" s="158"/>
      <c r="F501" s="158">
        <f t="shared" si="56"/>
        <v>351.06</v>
      </c>
      <c r="G501" s="398">
        <f t="shared" si="57"/>
        <v>0</v>
      </c>
      <c r="H501" s="387">
        <f t="shared" si="49"/>
        <v>0</v>
      </c>
      <c r="I501" s="387">
        <f t="shared" si="51"/>
        <v>0</v>
      </c>
      <c r="J501" s="387"/>
      <c r="K501" s="387"/>
      <c r="L501" s="530">
        <f t="shared" si="48"/>
        <v>0</v>
      </c>
    </row>
    <row r="502" spans="1:12" s="87" customFormat="1" ht="15.5" x14ac:dyDescent="0.35">
      <c r="A502" s="25">
        <v>13</v>
      </c>
      <c r="B502" s="147" t="s">
        <v>711</v>
      </c>
      <c r="C502" s="158">
        <v>377.1</v>
      </c>
      <c r="D502" s="158"/>
      <c r="E502" s="158"/>
      <c r="F502" s="158">
        <f t="shared" si="56"/>
        <v>377.1</v>
      </c>
      <c r="G502" s="398">
        <f t="shared" si="57"/>
        <v>0</v>
      </c>
      <c r="H502" s="387">
        <f t="shared" si="49"/>
        <v>0</v>
      </c>
      <c r="I502" s="387">
        <f t="shared" si="51"/>
        <v>0</v>
      </c>
      <c r="J502" s="387"/>
      <c r="K502" s="387"/>
      <c r="L502" s="530">
        <f t="shared" si="48"/>
        <v>0</v>
      </c>
    </row>
    <row r="503" spans="1:12" s="87" customFormat="1" ht="15.5" x14ac:dyDescent="0.35">
      <c r="A503" s="25">
        <v>14</v>
      </c>
      <c r="B503" s="147" t="s">
        <v>713</v>
      </c>
      <c r="C503" s="158">
        <v>4314.8999999999996</v>
      </c>
      <c r="D503" s="158"/>
      <c r="E503" s="158">
        <v>94.6</v>
      </c>
      <c r="F503" s="158">
        <f t="shared" si="56"/>
        <v>4409.5</v>
      </c>
      <c r="G503" s="398">
        <f t="shared" si="57"/>
        <v>0</v>
      </c>
      <c r="H503" s="387">
        <f t="shared" si="49"/>
        <v>0</v>
      </c>
      <c r="I503" s="387">
        <f t="shared" si="51"/>
        <v>0</v>
      </c>
      <c r="J503" s="387"/>
      <c r="K503" s="387"/>
      <c r="L503" s="530">
        <f t="shared" si="48"/>
        <v>0</v>
      </c>
    </row>
    <row r="504" spans="1:12" s="87" customFormat="1" ht="15.5" x14ac:dyDescent="0.35">
      <c r="A504" s="25">
        <v>15</v>
      </c>
      <c r="B504" s="147" t="s">
        <v>714</v>
      </c>
      <c r="C504" s="158">
        <v>354.7</v>
      </c>
      <c r="D504" s="158"/>
      <c r="E504" s="158"/>
      <c r="F504" s="158">
        <f t="shared" si="56"/>
        <v>354.7</v>
      </c>
      <c r="G504" s="398">
        <f t="shared" si="57"/>
        <v>0</v>
      </c>
      <c r="H504" s="387">
        <f t="shared" si="49"/>
        <v>0</v>
      </c>
      <c r="I504" s="387">
        <f t="shared" si="51"/>
        <v>0</v>
      </c>
      <c r="J504" s="387"/>
      <c r="K504" s="387"/>
      <c r="L504" s="530">
        <f t="shared" ref="L504:L566" si="58">(H504+I504+J504+K504)/F504</f>
        <v>0</v>
      </c>
    </row>
    <row r="505" spans="1:12" s="87" customFormat="1" ht="15.5" x14ac:dyDescent="0.35">
      <c r="A505" s="25">
        <v>16</v>
      </c>
      <c r="B505" s="147" t="s">
        <v>715</v>
      </c>
      <c r="C505" s="158">
        <v>352.4</v>
      </c>
      <c r="D505" s="158"/>
      <c r="E505" s="158"/>
      <c r="F505" s="158">
        <f t="shared" si="56"/>
        <v>352.4</v>
      </c>
      <c r="G505" s="398">
        <f t="shared" si="57"/>
        <v>0</v>
      </c>
      <c r="H505" s="387">
        <f t="shared" si="49"/>
        <v>0</v>
      </c>
      <c r="I505" s="387">
        <f t="shared" si="51"/>
        <v>0</v>
      </c>
      <c r="J505" s="387"/>
      <c r="K505" s="387"/>
      <c r="L505" s="530">
        <f t="shared" si="58"/>
        <v>0</v>
      </c>
    </row>
    <row r="506" spans="1:12" s="87" customFormat="1" ht="15.5" x14ac:dyDescent="0.35">
      <c r="A506" s="25">
        <v>17</v>
      </c>
      <c r="B506" s="147" t="s">
        <v>716</v>
      </c>
      <c r="C506" s="158">
        <v>216.7</v>
      </c>
      <c r="D506" s="158"/>
      <c r="E506" s="158"/>
      <c r="F506" s="158">
        <f t="shared" si="56"/>
        <v>216.7</v>
      </c>
      <c r="G506" s="398">
        <f t="shared" si="57"/>
        <v>0</v>
      </c>
      <c r="H506" s="387">
        <f t="shared" si="49"/>
        <v>0</v>
      </c>
      <c r="I506" s="387">
        <f t="shared" si="51"/>
        <v>0</v>
      </c>
      <c r="J506" s="387"/>
      <c r="K506" s="387"/>
      <c r="L506" s="530">
        <f t="shared" si="58"/>
        <v>0</v>
      </c>
    </row>
    <row r="507" spans="1:12" s="87" customFormat="1" ht="15.5" x14ac:dyDescent="0.35">
      <c r="A507" s="25">
        <v>18</v>
      </c>
      <c r="B507" s="147" t="s">
        <v>717</v>
      </c>
      <c r="C507" s="158">
        <v>42.7</v>
      </c>
      <c r="D507" s="158"/>
      <c r="E507" s="158"/>
      <c r="F507" s="158">
        <f t="shared" si="56"/>
        <v>42.7</v>
      </c>
      <c r="G507" s="398">
        <f t="shared" si="57"/>
        <v>0</v>
      </c>
      <c r="H507" s="387">
        <f t="shared" si="49"/>
        <v>0</v>
      </c>
      <c r="I507" s="387">
        <f t="shared" si="51"/>
        <v>0</v>
      </c>
      <c r="J507" s="387"/>
      <c r="K507" s="387"/>
      <c r="L507" s="530">
        <f t="shared" si="58"/>
        <v>0</v>
      </c>
    </row>
    <row r="508" spans="1:12" s="87" customFormat="1" ht="15.5" x14ac:dyDescent="0.35">
      <c r="A508" s="25">
        <v>19</v>
      </c>
      <c r="B508" s="147" t="s">
        <v>718</v>
      </c>
      <c r="C508" s="158">
        <v>79.7</v>
      </c>
      <c r="D508" s="158"/>
      <c r="E508" s="158"/>
      <c r="F508" s="158">
        <f t="shared" si="56"/>
        <v>79.7</v>
      </c>
      <c r="G508" s="398">
        <f t="shared" si="57"/>
        <v>0</v>
      </c>
      <c r="H508" s="387">
        <f t="shared" si="49"/>
        <v>0</v>
      </c>
      <c r="I508" s="387">
        <f t="shared" si="51"/>
        <v>0</v>
      </c>
      <c r="J508" s="387"/>
      <c r="K508" s="387"/>
      <c r="L508" s="530">
        <f t="shared" si="58"/>
        <v>0</v>
      </c>
    </row>
    <row r="509" spans="1:12" s="87" customFormat="1" ht="15.5" x14ac:dyDescent="0.35">
      <c r="A509" s="25">
        <v>20</v>
      </c>
      <c r="B509" s="147" t="s">
        <v>719</v>
      </c>
      <c r="C509" s="158">
        <v>177.23</v>
      </c>
      <c r="D509" s="158"/>
      <c r="E509" s="158"/>
      <c r="F509" s="158">
        <f t="shared" si="56"/>
        <v>177.23</v>
      </c>
      <c r="G509" s="398">
        <f t="shared" si="57"/>
        <v>0</v>
      </c>
      <c r="H509" s="387">
        <f t="shared" si="49"/>
        <v>0</v>
      </c>
      <c r="I509" s="387">
        <f t="shared" si="51"/>
        <v>0</v>
      </c>
      <c r="J509" s="387"/>
      <c r="K509" s="387"/>
      <c r="L509" s="530">
        <f t="shared" si="58"/>
        <v>0</v>
      </c>
    </row>
    <row r="510" spans="1:12" s="87" customFormat="1" ht="15.5" x14ac:dyDescent="0.35">
      <c r="A510" s="25">
        <v>21</v>
      </c>
      <c r="B510" s="147" t="s">
        <v>720</v>
      </c>
      <c r="C510" s="158">
        <v>108.36</v>
      </c>
      <c r="D510" s="158"/>
      <c r="E510" s="158"/>
      <c r="F510" s="158">
        <f t="shared" si="56"/>
        <v>108.36</v>
      </c>
      <c r="G510" s="398">
        <f t="shared" si="57"/>
        <v>0</v>
      </c>
      <c r="H510" s="387">
        <f t="shared" si="49"/>
        <v>0</v>
      </c>
      <c r="I510" s="387">
        <f t="shared" si="51"/>
        <v>0</v>
      </c>
      <c r="J510" s="387"/>
      <c r="K510" s="387"/>
      <c r="L510" s="530">
        <f t="shared" si="58"/>
        <v>0</v>
      </c>
    </row>
    <row r="511" spans="1:12" s="87" customFormat="1" ht="15.5" x14ac:dyDescent="0.35">
      <c r="A511" s="25">
        <v>22</v>
      </c>
      <c r="B511" s="147" t="s">
        <v>721</v>
      </c>
      <c r="C511" s="158">
        <v>76.2</v>
      </c>
      <c r="D511" s="158"/>
      <c r="E511" s="158"/>
      <c r="F511" s="158">
        <f t="shared" si="56"/>
        <v>76.2</v>
      </c>
      <c r="G511" s="398">
        <f t="shared" si="57"/>
        <v>0</v>
      </c>
      <c r="H511" s="387">
        <f t="shared" si="49"/>
        <v>0</v>
      </c>
      <c r="I511" s="387">
        <f t="shared" si="51"/>
        <v>0</v>
      </c>
      <c r="J511" s="387"/>
      <c r="K511" s="387"/>
      <c r="L511" s="530">
        <f t="shared" si="58"/>
        <v>0</v>
      </c>
    </row>
    <row r="512" spans="1:12" s="87" customFormat="1" ht="15.5" x14ac:dyDescent="0.35">
      <c r="A512" s="25">
        <v>23</v>
      </c>
      <c r="B512" s="147" t="s">
        <v>722</v>
      </c>
      <c r="C512" s="158">
        <v>98.5</v>
      </c>
      <c r="D512" s="158"/>
      <c r="E512" s="158"/>
      <c r="F512" s="158">
        <f t="shared" si="56"/>
        <v>98.5</v>
      </c>
      <c r="G512" s="398">
        <f t="shared" si="57"/>
        <v>0</v>
      </c>
      <c r="H512" s="387">
        <f t="shared" si="49"/>
        <v>0</v>
      </c>
      <c r="I512" s="387">
        <f t="shared" si="51"/>
        <v>0</v>
      </c>
      <c r="J512" s="387"/>
      <c r="K512" s="387"/>
      <c r="L512" s="530">
        <f t="shared" si="58"/>
        <v>0</v>
      </c>
    </row>
    <row r="513" spans="1:12" s="87" customFormat="1" ht="15.5" x14ac:dyDescent="0.35">
      <c r="A513" s="25">
        <v>24</v>
      </c>
      <c r="B513" s="147" t="s">
        <v>723</v>
      </c>
      <c r="C513" s="158">
        <v>93.4</v>
      </c>
      <c r="D513" s="158"/>
      <c r="E513" s="158"/>
      <c r="F513" s="158">
        <f t="shared" si="56"/>
        <v>93.4</v>
      </c>
      <c r="G513" s="398">
        <f t="shared" si="57"/>
        <v>0</v>
      </c>
      <c r="H513" s="387">
        <f t="shared" si="49"/>
        <v>0</v>
      </c>
      <c r="I513" s="387">
        <f t="shared" si="51"/>
        <v>0</v>
      </c>
      <c r="J513" s="387"/>
      <c r="K513" s="387"/>
      <c r="L513" s="530">
        <f t="shared" si="58"/>
        <v>0</v>
      </c>
    </row>
    <row r="514" spans="1:12" s="87" customFormat="1" ht="15.5" x14ac:dyDescent="0.35">
      <c r="A514" s="25">
        <v>25</v>
      </c>
      <c r="B514" s="147" t="s">
        <v>724</v>
      </c>
      <c r="C514" s="158">
        <v>92.7</v>
      </c>
      <c r="D514" s="158"/>
      <c r="E514" s="158"/>
      <c r="F514" s="158">
        <f t="shared" si="56"/>
        <v>92.7</v>
      </c>
      <c r="G514" s="398">
        <f t="shared" si="57"/>
        <v>0</v>
      </c>
      <c r="H514" s="387">
        <f t="shared" si="49"/>
        <v>0</v>
      </c>
      <c r="I514" s="387">
        <f t="shared" si="51"/>
        <v>0</v>
      </c>
      <c r="J514" s="387"/>
      <c r="K514" s="387"/>
      <c r="L514" s="530">
        <f t="shared" si="58"/>
        <v>0</v>
      </c>
    </row>
    <row r="515" spans="1:12" s="87" customFormat="1" ht="15.5" x14ac:dyDescent="0.35">
      <c r="A515" s="25">
        <v>26</v>
      </c>
      <c r="B515" s="147" t="s">
        <v>725</v>
      </c>
      <c r="C515" s="158">
        <v>346.6</v>
      </c>
      <c r="D515" s="158"/>
      <c r="E515" s="158"/>
      <c r="F515" s="158">
        <f t="shared" si="56"/>
        <v>346.6</v>
      </c>
      <c r="G515" s="398">
        <f t="shared" si="57"/>
        <v>0</v>
      </c>
      <c r="H515" s="387">
        <f t="shared" si="49"/>
        <v>0</v>
      </c>
      <c r="I515" s="387">
        <f t="shared" si="51"/>
        <v>0</v>
      </c>
      <c r="J515" s="387"/>
      <c r="K515" s="387"/>
      <c r="L515" s="530">
        <f t="shared" si="58"/>
        <v>0</v>
      </c>
    </row>
    <row r="516" spans="1:12" s="87" customFormat="1" ht="15.5" x14ac:dyDescent="0.35">
      <c r="A516" s="25">
        <v>27</v>
      </c>
      <c r="B516" s="147" t="s">
        <v>726</v>
      </c>
      <c r="C516" s="158">
        <v>293.2</v>
      </c>
      <c r="D516" s="158"/>
      <c r="E516" s="158"/>
      <c r="F516" s="158">
        <f t="shared" si="56"/>
        <v>293.2</v>
      </c>
      <c r="G516" s="398">
        <f t="shared" si="57"/>
        <v>0</v>
      </c>
      <c r="H516" s="387">
        <f t="shared" si="49"/>
        <v>0</v>
      </c>
      <c r="I516" s="387">
        <f t="shared" si="51"/>
        <v>0</v>
      </c>
      <c r="J516" s="387"/>
      <c r="K516" s="387"/>
      <c r="L516" s="530">
        <f t="shared" si="58"/>
        <v>0</v>
      </c>
    </row>
    <row r="517" spans="1:12" s="87" customFormat="1" ht="15.5" x14ac:dyDescent="0.35">
      <c r="A517" s="25">
        <v>28</v>
      </c>
      <c r="B517" s="147" t="s">
        <v>727</v>
      </c>
      <c r="C517" s="158">
        <v>4501</v>
      </c>
      <c r="D517" s="158"/>
      <c r="E517" s="158"/>
      <c r="F517" s="158">
        <f t="shared" si="56"/>
        <v>4501</v>
      </c>
      <c r="G517" s="398">
        <f t="shared" si="57"/>
        <v>0</v>
      </c>
      <c r="H517" s="387">
        <f t="shared" si="49"/>
        <v>0</v>
      </c>
      <c r="I517" s="387">
        <f t="shared" si="51"/>
        <v>0</v>
      </c>
      <c r="J517" s="387"/>
      <c r="K517" s="387"/>
      <c r="L517" s="530">
        <f t="shared" si="58"/>
        <v>0</v>
      </c>
    </row>
    <row r="518" spans="1:12" s="87" customFormat="1" ht="15.5" x14ac:dyDescent="0.35">
      <c r="A518" s="25">
        <v>29</v>
      </c>
      <c r="B518" s="147" t="s">
        <v>728</v>
      </c>
      <c r="C518" s="158">
        <v>195.86</v>
      </c>
      <c r="D518" s="158"/>
      <c r="E518" s="158"/>
      <c r="F518" s="158">
        <f t="shared" si="56"/>
        <v>195.86</v>
      </c>
      <c r="G518" s="398">
        <f t="shared" si="57"/>
        <v>0</v>
      </c>
      <c r="H518" s="387">
        <f t="shared" si="49"/>
        <v>0</v>
      </c>
      <c r="I518" s="387">
        <f t="shared" si="51"/>
        <v>0</v>
      </c>
      <c r="J518" s="387"/>
      <c r="K518" s="387"/>
      <c r="L518" s="530">
        <f t="shared" si="58"/>
        <v>0</v>
      </c>
    </row>
    <row r="519" spans="1:12" s="87" customFormat="1" ht="15.5" x14ac:dyDescent="0.35">
      <c r="A519" s="25">
        <v>30</v>
      </c>
      <c r="B519" s="147" t="s">
        <v>729</v>
      </c>
      <c r="C519" s="158">
        <v>148</v>
      </c>
      <c r="D519" s="158"/>
      <c r="E519" s="158"/>
      <c r="F519" s="158">
        <f t="shared" si="56"/>
        <v>148</v>
      </c>
      <c r="G519" s="398">
        <f t="shared" si="57"/>
        <v>0</v>
      </c>
      <c r="H519" s="387">
        <f t="shared" ref="H519:H582" si="59">G519*4430.37</f>
        <v>0</v>
      </c>
      <c r="I519" s="387">
        <f t="shared" si="51"/>
        <v>0</v>
      </c>
      <c r="J519" s="387"/>
      <c r="K519" s="387"/>
      <c r="L519" s="530">
        <f t="shared" si="58"/>
        <v>0</v>
      </c>
    </row>
    <row r="520" spans="1:12" s="87" customFormat="1" ht="15.5" x14ac:dyDescent="0.35">
      <c r="A520" s="25">
        <v>31</v>
      </c>
      <c r="B520" s="147" t="s">
        <v>730</v>
      </c>
      <c r="C520" s="158">
        <v>92.6</v>
      </c>
      <c r="D520" s="158"/>
      <c r="E520" s="158"/>
      <c r="F520" s="158">
        <f t="shared" si="56"/>
        <v>92.6</v>
      </c>
      <c r="G520" s="398">
        <f t="shared" si="57"/>
        <v>0</v>
      </c>
      <c r="H520" s="387">
        <f t="shared" si="59"/>
        <v>0</v>
      </c>
      <c r="I520" s="387">
        <f t="shared" ref="I520:I575" si="60">H520*0.22</f>
        <v>0</v>
      </c>
      <c r="J520" s="387"/>
      <c r="K520" s="387"/>
      <c r="L520" s="530">
        <f t="shared" si="58"/>
        <v>0</v>
      </c>
    </row>
    <row r="521" spans="1:12" s="87" customFormat="1" ht="15.5" x14ac:dyDescent="0.35">
      <c r="A521" s="25">
        <v>32</v>
      </c>
      <c r="B521" s="147" t="s">
        <v>731</v>
      </c>
      <c r="C521" s="158">
        <v>78.7</v>
      </c>
      <c r="D521" s="158"/>
      <c r="E521" s="158"/>
      <c r="F521" s="158">
        <f t="shared" si="56"/>
        <v>78.7</v>
      </c>
      <c r="G521" s="398">
        <f t="shared" si="57"/>
        <v>0</v>
      </c>
      <c r="H521" s="387">
        <f t="shared" si="59"/>
        <v>0</v>
      </c>
      <c r="I521" s="387">
        <f t="shared" si="60"/>
        <v>0</v>
      </c>
      <c r="J521" s="387"/>
      <c r="K521" s="387"/>
      <c r="L521" s="530">
        <f t="shared" si="58"/>
        <v>0</v>
      </c>
    </row>
    <row r="522" spans="1:12" s="87" customFormat="1" ht="15.5" x14ac:dyDescent="0.35">
      <c r="A522" s="25">
        <v>33</v>
      </c>
      <c r="B522" s="147" t="s">
        <v>732</v>
      </c>
      <c r="C522" s="158">
        <v>114</v>
      </c>
      <c r="D522" s="158"/>
      <c r="E522" s="158"/>
      <c r="F522" s="158">
        <f t="shared" si="56"/>
        <v>114</v>
      </c>
      <c r="G522" s="398">
        <f t="shared" si="57"/>
        <v>0</v>
      </c>
      <c r="H522" s="387">
        <f t="shared" si="59"/>
        <v>0</v>
      </c>
      <c r="I522" s="387">
        <f t="shared" si="60"/>
        <v>0</v>
      </c>
      <c r="J522" s="387"/>
      <c r="K522" s="387"/>
      <c r="L522" s="530">
        <f t="shared" si="58"/>
        <v>0</v>
      </c>
    </row>
    <row r="523" spans="1:12" s="87" customFormat="1" ht="15.5" x14ac:dyDescent="0.35">
      <c r="A523" s="25">
        <v>34</v>
      </c>
      <c r="B523" s="147" t="s">
        <v>733</v>
      </c>
      <c r="C523" s="158">
        <v>25.1</v>
      </c>
      <c r="D523" s="158"/>
      <c r="E523" s="158"/>
      <c r="F523" s="158">
        <f t="shared" si="56"/>
        <v>25.1</v>
      </c>
      <c r="G523" s="398">
        <f t="shared" si="57"/>
        <v>0</v>
      </c>
      <c r="H523" s="387">
        <f t="shared" si="59"/>
        <v>0</v>
      </c>
      <c r="I523" s="387">
        <f t="shared" si="60"/>
        <v>0</v>
      </c>
      <c r="J523" s="387"/>
      <c r="K523" s="387"/>
      <c r="L523" s="530">
        <f t="shared" si="58"/>
        <v>0</v>
      </c>
    </row>
    <row r="524" spans="1:12" s="87" customFormat="1" ht="15.5" x14ac:dyDescent="0.35">
      <c r="A524" s="25">
        <v>35</v>
      </c>
      <c r="B524" s="147" t="s">
        <v>734</v>
      </c>
      <c r="C524" s="158">
        <v>66.599999999999994</v>
      </c>
      <c r="D524" s="158"/>
      <c r="E524" s="158"/>
      <c r="F524" s="158">
        <f t="shared" si="56"/>
        <v>66.599999999999994</v>
      </c>
      <c r="G524" s="398">
        <f t="shared" si="57"/>
        <v>0</v>
      </c>
      <c r="H524" s="387">
        <f t="shared" si="59"/>
        <v>0</v>
      </c>
      <c r="I524" s="387">
        <f t="shared" si="60"/>
        <v>0</v>
      </c>
      <c r="J524" s="387"/>
      <c r="K524" s="387"/>
      <c r="L524" s="530">
        <f t="shared" si="58"/>
        <v>0</v>
      </c>
    </row>
    <row r="525" spans="1:12" s="87" customFormat="1" ht="15.5" x14ac:dyDescent="0.35">
      <c r="A525" s="25">
        <v>36</v>
      </c>
      <c r="B525" s="147" t="s">
        <v>735</v>
      </c>
      <c r="C525" s="158">
        <v>156.4</v>
      </c>
      <c r="D525" s="158"/>
      <c r="E525" s="158"/>
      <c r="F525" s="158">
        <f t="shared" si="56"/>
        <v>156.4</v>
      </c>
      <c r="G525" s="398">
        <f t="shared" si="57"/>
        <v>0</v>
      </c>
      <c r="H525" s="387">
        <f t="shared" si="59"/>
        <v>0</v>
      </c>
      <c r="I525" s="387">
        <f t="shared" si="60"/>
        <v>0</v>
      </c>
      <c r="J525" s="387"/>
      <c r="K525" s="387"/>
      <c r="L525" s="530">
        <f t="shared" si="58"/>
        <v>0</v>
      </c>
    </row>
    <row r="526" spans="1:12" s="87" customFormat="1" ht="15.5" x14ac:dyDescent="0.35">
      <c r="A526" s="25">
        <v>37</v>
      </c>
      <c r="B526" s="147" t="s">
        <v>736</v>
      </c>
      <c r="C526" s="158">
        <v>59.6</v>
      </c>
      <c r="D526" s="158"/>
      <c r="E526" s="158"/>
      <c r="F526" s="158">
        <f t="shared" si="56"/>
        <v>59.6</v>
      </c>
      <c r="G526" s="398">
        <f t="shared" si="57"/>
        <v>0</v>
      </c>
      <c r="H526" s="387">
        <f t="shared" si="59"/>
        <v>0</v>
      </c>
      <c r="I526" s="387">
        <f t="shared" si="60"/>
        <v>0</v>
      </c>
      <c r="J526" s="387"/>
      <c r="K526" s="387"/>
      <c r="L526" s="530">
        <f t="shared" si="58"/>
        <v>0</v>
      </c>
    </row>
    <row r="527" spans="1:12" s="87" customFormat="1" ht="15.5" x14ac:dyDescent="0.35">
      <c r="A527" s="25">
        <v>38</v>
      </c>
      <c r="B527" s="147" t="s">
        <v>737</v>
      </c>
      <c r="C527" s="158">
        <v>176</v>
      </c>
      <c r="D527" s="158"/>
      <c r="E527" s="158"/>
      <c r="F527" s="158">
        <f t="shared" si="56"/>
        <v>176</v>
      </c>
      <c r="G527" s="398">
        <f t="shared" si="57"/>
        <v>0</v>
      </c>
      <c r="H527" s="387">
        <f t="shared" si="59"/>
        <v>0</v>
      </c>
      <c r="I527" s="387">
        <f t="shared" si="60"/>
        <v>0</v>
      </c>
      <c r="J527" s="387"/>
      <c r="K527" s="387"/>
      <c r="L527" s="530">
        <f t="shared" si="58"/>
        <v>0</v>
      </c>
    </row>
    <row r="528" spans="1:12" s="87" customFormat="1" ht="15.5" x14ac:dyDescent="0.35">
      <c r="A528" s="25">
        <v>39</v>
      </c>
      <c r="B528" s="147" t="s">
        <v>738</v>
      </c>
      <c r="C528" s="158">
        <v>149</v>
      </c>
      <c r="D528" s="158"/>
      <c r="E528" s="158"/>
      <c r="F528" s="158">
        <f t="shared" si="56"/>
        <v>149</v>
      </c>
      <c r="G528" s="398">
        <f t="shared" si="57"/>
        <v>0</v>
      </c>
      <c r="H528" s="387">
        <f t="shared" si="59"/>
        <v>0</v>
      </c>
      <c r="I528" s="387">
        <f t="shared" si="60"/>
        <v>0</v>
      </c>
      <c r="J528" s="387"/>
      <c r="K528" s="387"/>
      <c r="L528" s="530">
        <f t="shared" si="58"/>
        <v>0</v>
      </c>
    </row>
    <row r="529" spans="1:12" s="87" customFormat="1" ht="15.5" x14ac:dyDescent="0.35">
      <c r="A529" s="25">
        <v>40</v>
      </c>
      <c r="B529" s="147" t="s">
        <v>739</v>
      </c>
      <c r="C529" s="158">
        <v>224.8</v>
      </c>
      <c r="D529" s="158"/>
      <c r="E529" s="158"/>
      <c r="F529" s="158">
        <f t="shared" si="56"/>
        <v>224.8</v>
      </c>
      <c r="G529" s="398">
        <f t="shared" si="57"/>
        <v>0</v>
      </c>
      <c r="H529" s="387">
        <f t="shared" si="59"/>
        <v>0</v>
      </c>
      <c r="I529" s="387">
        <f t="shared" si="60"/>
        <v>0</v>
      </c>
      <c r="J529" s="387"/>
      <c r="K529" s="387"/>
      <c r="L529" s="530">
        <f t="shared" si="58"/>
        <v>0</v>
      </c>
    </row>
    <row r="530" spans="1:12" s="87" customFormat="1" ht="15.5" x14ac:dyDescent="0.35">
      <c r="A530" s="25">
        <v>41</v>
      </c>
      <c r="B530" s="147" t="s">
        <v>740</v>
      </c>
      <c r="C530" s="158">
        <v>243.4</v>
      </c>
      <c r="D530" s="158"/>
      <c r="E530" s="158"/>
      <c r="F530" s="158">
        <f t="shared" ref="F530:F584" si="61">C530+D530+E530</f>
        <v>243.4</v>
      </c>
      <c r="G530" s="398">
        <f t="shared" si="57"/>
        <v>0</v>
      </c>
      <c r="H530" s="387">
        <f t="shared" si="59"/>
        <v>0</v>
      </c>
      <c r="I530" s="387">
        <f t="shared" si="60"/>
        <v>0</v>
      </c>
      <c r="J530" s="387"/>
      <c r="K530" s="387"/>
      <c r="L530" s="530">
        <f t="shared" si="58"/>
        <v>0</v>
      </c>
    </row>
    <row r="531" spans="1:12" s="87" customFormat="1" ht="15.5" x14ac:dyDescent="0.35">
      <c r="A531" s="25">
        <v>42</v>
      </c>
      <c r="B531" s="147" t="s">
        <v>741</v>
      </c>
      <c r="C531" s="158">
        <v>169.9</v>
      </c>
      <c r="D531" s="158"/>
      <c r="E531" s="158"/>
      <c r="F531" s="158">
        <f t="shared" si="61"/>
        <v>169.9</v>
      </c>
      <c r="G531" s="398">
        <f t="shared" si="57"/>
        <v>0</v>
      </c>
      <c r="H531" s="387">
        <f t="shared" si="59"/>
        <v>0</v>
      </c>
      <c r="I531" s="387">
        <f t="shared" si="60"/>
        <v>0</v>
      </c>
      <c r="J531" s="387"/>
      <c r="K531" s="387"/>
      <c r="L531" s="530">
        <f t="shared" si="58"/>
        <v>0</v>
      </c>
    </row>
    <row r="532" spans="1:12" s="87" customFormat="1" ht="15.5" x14ac:dyDescent="0.35">
      <c r="A532" s="25">
        <v>43</v>
      </c>
      <c r="B532" s="147" t="s">
        <v>742</v>
      </c>
      <c r="C532" s="158">
        <v>377.1</v>
      </c>
      <c r="D532" s="158"/>
      <c r="E532" s="158"/>
      <c r="F532" s="158">
        <f t="shared" si="61"/>
        <v>377.1</v>
      </c>
      <c r="G532" s="398">
        <f t="shared" si="57"/>
        <v>0</v>
      </c>
      <c r="H532" s="387">
        <f t="shared" si="59"/>
        <v>0</v>
      </c>
      <c r="I532" s="387">
        <f t="shared" si="60"/>
        <v>0</v>
      </c>
      <c r="J532" s="387"/>
      <c r="K532" s="387"/>
      <c r="L532" s="530">
        <f t="shared" si="58"/>
        <v>0</v>
      </c>
    </row>
    <row r="533" spans="1:12" s="87" customFormat="1" ht="15.5" x14ac:dyDescent="0.35">
      <c r="A533" s="25">
        <v>44</v>
      </c>
      <c r="B533" s="147" t="s">
        <v>743</v>
      </c>
      <c r="C533" s="158">
        <v>87.1</v>
      </c>
      <c r="D533" s="158"/>
      <c r="E533" s="158"/>
      <c r="F533" s="158">
        <f t="shared" si="61"/>
        <v>87.1</v>
      </c>
      <c r="G533" s="398">
        <f t="shared" si="57"/>
        <v>0</v>
      </c>
      <c r="H533" s="387">
        <f t="shared" si="59"/>
        <v>0</v>
      </c>
      <c r="I533" s="387">
        <f t="shared" si="60"/>
        <v>0</v>
      </c>
      <c r="J533" s="387"/>
      <c r="K533" s="387"/>
      <c r="L533" s="530">
        <f t="shared" si="58"/>
        <v>0</v>
      </c>
    </row>
    <row r="534" spans="1:12" s="87" customFormat="1" ht="15.5" x14ac:dyDescent="0.35">
      <c r="A534" s="25">
        <v>45</v>
      </c>
      <c r="B534" s="147" t="s">
        <v>744</v>
      </c>
      <c r="C534" s="158">
        <v>348.2</v>
      </c>
      <c r="D534" s="158"/>
      <c r="E534" s="158"/>
      <c r="F534" s="158">
        <f t="shared" si="61"/>
        <v>348.2</v>
      </c>
      <c r="G534" s="398">
        <f t="shared" si="57"/>
        <v>0</v>
      </c>
      <c r="H534" s="387">
        <f t="shared" si="59"/>
        <v>0</v>
      </c>
      <c r="I534" s="387">
        <f t="shared" si="60"/>
        <v>0</v>
      </c>
      <c r="J534" s="387"/>
      <c r="K534" s="387"/>
      <c r="L534" s="530">
        <f t="shared" si="58"/>
        <v>0</v>
      </c>
    </row>
    <row r="535" spans="1:12" s="87" customFormat="1" ht="15.5" x14ac:dyDescent="0.35">
      <c r="A535" s="25">
        <v>46</v>
      </c>
      <c r="B535" s="147" t="s">
        <v>745</v>
      </c>
      <c r="C535" s="158">
        <v>227.7</v>
      </c>
      <c r="D535" s="158"/>
      <c r="E535" s="158"/>
      <c r="F535" s="158">
        <f t="shared" si="61"/>
        <v>227.7</v>
      </c>
      <c r="G535" s="398">
        <f t="shared" si="57"/>
        <v>0</v>
      </c>
      <c r="H535" s="387">
        <f t="shared" si="59"/>
        <v>0</v>
      </c>
      <c r="I535" s="387">
        <f t="shared" si="60"/>
        <v>0</v>
      </c>
      <c r="J535" s="387"/>
      <c r="K535" s="387"/>
      <c r="L535" s="530">
        <f t="shared" si="58"/>
        <v>0</v>
      </c>
    </row>
    <row r="536" spans="1:12" s="87" customFormat="1" ht="15.5" x14ac:dyDescent="0.35">
      <c r="A536" s="25">
        <v>47</v>
      </c>
      <c r="B536" s="147" t="s">
        <v>746</v>
      </c>
      <c r="C536" s="158">
        <v>409.2</v>
      </c>
      <c r="D536" s="158"/>
      <c r="E536" s="158"/>
      <c r="F536" s="158">
        <f t="shared" si="61"/>
        <v>409.2</v>
      </c>
      <c r="G536" s="398">
        <f t="shared" si="57"/>
        <v>0</v>
      </c>
      <c r="H536" s="387">
        <f t="shared" si="59"/>
        <v>0</v>
      </c>
      <c r="I536" s="387">
        <f t="shared" si="60"/>
        <v>0</v>
      </c>
      <c r="J536" s="387"/>
      <c r="K536" s="387"/>
      <c r="L536" s="530">
        <f t="shared" si="58"/>
        <v>0</v>
      </c>
    </row>
    <row r="537" spans="1:12" s="87" customFormat="1" ht="15.5" x14ac:dyDescent="0.35">
      <c r="A537" s="25">
        <v>48</v>
      </c>
      <c r="B537" s="147" t="s">
        <v>747</v>
      </c>
      <c r="C537" s="158">
        <v>177.6</v>
      </c>
      <c r="D537" s="158"/>
      <c r="E537" s="158"/>
      <c r="F537" s="158">
        <f t="shared" si="61"/>
        <v>177.6</v>
      </c>
      <c r="G537" s="398">
        <f t="shared" si="57"/>
        <v>0</v>
      </c>
      <c r="H537" s="387">
        <f t="shared" si="59"/>
        <v>0</v>
      </c>
      <c r="I537" s="387">
        <f t="shared" si="60"/>
        <v>0</v>
      </c>
      <c r="J537" s="387"/>
      <c r="K537" s="387"/>
      <c r="L537" s="530">
        <f t="shared" si="58"/>
        <v>0</v>
      </c>
    </row>
    <row r="538" spans="1:12" s="87" customFormat="1" ht="15.5" x14ac:dyDescent="0.35">
      <c r="A538" s="25">
        <v>49</v>
      </c>
      <c r="B538" s="147" t="s">
        <v>748</v>
      </c>
      <c r="C538" s="158">
        <v>383.9</v>
      </c>
      <c r="D538" s="158"/>
      <c r="E538" s="158"/>
      <c r="F538" s="158">
        <f t="shared" si="61"/>
        <v>383.9</v>
      </c>
      <c r="G538" s="398">
        <f t="shared" si="57"/>
        <v>0</v>
      </c>
      <c r="H538" s="387">
        <f t="shared" si="59"/>
        <v>0</v>
      </c>
      <c r="I538" s="387">
        <f t="shared" si="60"/>
        <v>0</v>
      </c>
      <c r="J538" s="387"/>
      <c r="K538" s="387"/>
      <c r="L538" s="530">
        <f t="shared" si="58"/>
        <v>0</v>
      </c>
    </row>
    <row r="539" spans="1:12" s="87" customFormat="1" ht="15.5" x14ac:dyDescent="0.35">
      <c r="A539" s="25">
        <v>50</v>
      </c>
      <c r="B539" s="147" t="s">
        <v>749</v>
      </c>
      <c r="C539" s="158">
        <v>123.2</v>
      </c>
      <c r="D539" s="158"/>
      <c r="E539" s="158"/>
      <c r="F539" s="158">
        <f t="shared" si="61"/>
        <v>123.2</v>
      </c>
      <c r="G539" s="398">
        <f t="shared" si="57"/>
        <v>0</v>
      </c>
      <c r="H539" s="387">
        <f t="shared" si="59"/>
        <v>0</v>
      </c>
      <c r="I539" s="387">
        <f t="shared" si="60"/>
        <v>0</v>
      </c>
      <c r="J539" s="387"/>
      <c r="K539" s="387"/>
      <c r="L539" s="530">
        <f t="shared" si="58"/>
        <v>0</v>
      </c>
    </row>
    <row r="540" spans="1:12" s="87" customFormat="1" ht="15.5" x14ac:dyDescent="0.35">
      <c r="A540" s="25">
        <v>51</v>
      </c>
      <c r="B540" s="147" t="s">
        <v>750</v>
      </c>
      <c r="C540" s="158">
        <v>423.7</v>
      </c>
      <c r="D540" s="158"/>
      <c r="E540" s="158"/>
      <c r="F540" s="158">
        <f t="shared" si="61"/>
        <v>423.7</v>
      </c>
      <c r="G540" s="398">
        <f t="shared" si="57"/>
        <v>0</v>
      </c>
      <c r="H540" s="387">
        <f t="shared" si="59"/>
        <v>0</v>
      </c>
      <c r="I540" s="387">
        <f t="shared" si="60"/>
        <v>0</v>
      </c>
      <c r="J540" s="387"/>
      <c r="K540" s="387"/>
      <c r="L540" s="530">
        <f t="shared" si="58"/>
        <v>0</v>
      </c>
    </row>
    <row r="541" spans="1:12" s="87" customFormat="1" ht="15.5" x14ac:dyDescent="0.35">
      <c r="A541" s="25">
        <v>52</v>
      </c>
      <c r="B541" s="147" t="s">
        <v>751</v>
      </c>
      <c r="C541" s="158">
        <v>138.80000000000001</v>
      </c>
      <c r="D541" s="158"/>
      <c r="E541" s="158"/>
      <c r="F541" s="158">
        <f t="shared" si="61"/>
        <v>138.80000000000001</v>
      </c>
      <c r="G541" s="398">
        <f t="shared" si="57"/>
        <v>0</v>
      </c>
      <c r="H541" s="387">
        <f t="shared" si="59"/>
        <v>0</v>
      </c>
      <c r="I541" s="387">
        <f t="shared" si="60"/>
        <v>0</v>
      </c>
      <c r="J541" s="387"/>
      <c r="K541" s="387"/>
      <c r="L541" s="530">
        <f t="shared" si="58"/>
        <v>0</v>
      </c>
    </row>
    <row r="542" spans="1:12" s="87" customFormat="1" ht="15.5" x14ac:dyDescent="0.35">
      <c r="A542" s="25">
        <v>53</v>
      </c>
      <c r="B542" s="147" t="s">
        <v>753</v>
      </c>
      <c r="C542" s="158">
        <v>353.3</v>
      </c>
      <c r="D542" s="158"/>
      <c r="E542" s="158"/>
      <c r="F542" s="158">
        <f t="shared" si="61"/>
        <v>353.3</v>
      </c>
      <c r="G542" s="398">
        <f t="shared" si="57"/>
        <v>0</v>
      </c>
      <c r="H542" s="387">
        <f t="shared" si="59"/>
        <v>0</v>
      </c>
      <c r="I542" s="387">
        <f t="shared" si="60"/>
        <v>0</v>
      </c>
      <c r="J542" s="387"/>
      <c r="K542" s="387"/>
      <c r="L542" s="530">
        <f t="shared" si="58"/>
        <v>0</v>
      </c>
    </row>
    <row r="543" spans="1:12" s="87" customFormat="1" ht="15.5" x14ac:dyDescent="0.35">
      <c r="A543" s="25">
        <v>54</v>
      </c>
      <c r="B543" s="147" t="s">
        <v>754</v>
      </c>
      <c r="C543" s="158">
        <v>354.5</v>
      </c>
      <c r="D543" s="158"/>
      <c r="E543" s="158"/>
      <c r="F543" s="158">
        <f t="shared" si="61"/>
        <v>354.5</v>
      </c>
      <c r="G543" s="398">
        <f t="shared" si="57"/>
        <v>0</v>
      </c>
      <c r="H543" s="387">
        <f t="shared" si="59"/>
        <v>0</v>
      </c>
      <c r="I543" s="387">
        <f t="shared" si="60"/>
        <v>0</v>
      </c>
      <c r="J543" s="387"/>
      <c r="K543" s="387"/>
      <c r="L543" s="530">
        <f t="shared" si="58"/>
        <v>0</v>
      </c>
    </row>
    <row r="544" spans="1:12" s="87" customFormat="1" ht="15.5" x14ac:dyDescent="0.35">
      <c r="A544" s="25">
        <v>56</v>
      </c>
      <c r="B544" s="147" t="s">
        <v>756</v>
      </c>
      <c r="C544" s="158">
        <v>348.3</v>
      </c>
      <c r="D544" s="158"/>
      <c r="E544" s="158"/>
      <c r="F544" s="158">
        <f t="shared" si="61"/>
        <v>348.3</v>
      </c>
      <c r="G544" s="398">
        <f t="shared" si="57"/>
        <v>0</v>
      </c>
      <c r="H544" s="387">
        <f t="shared" si="59"/>
        <v>0</v>
      </c>
      <c r="I544" s="387">
        <f t="shared" si="60"/>
        <v>0</v>
      </c>
      <c r="J544" s="387"/>
      <c r="K544" s="387"/>
      <c r="L544" s="530">
        <f t="shared" si="58"/>
        <v>0</v>
      </c>
    </row>
    <row r="545" spans="1:12" s="87" customFormat="1" ht="15.5" x14ac:dyDescent="0.35">
      <c r="A545" s="25">
        <v>57</v>
      </c>
      <c r="B545" s="147" t="s">
        <v>757</v>
      </c>
      <c r="C545" s="158">
        <v>73.400000000000006</v>
      </c>
      <c r="D545" s="158"/>
      <c r="E545" s="158"/>
      <c r="F545" s="158">
        <f t="shared" si="61"/>
        <v>73.400000000000006</v>
      </c>
      <c r="G545" s="398">
        <f t="shared" si="57"/>
        <v>0</v>
      </c>
      <c r="H545" s="387">
        <f t="shared" si="59"/>
        <v>0</v>
      </c>
      <c r="I545" s="387">
        <f t="shared" si="60"/>
        <v>0</v>
      </c>
      <c r="J545" s="387"/>
      <c r="K545" s="387"/>
      <c r="L545" s="530">
        <f t="shared" si="58"/>
        <v>0</v>
      </c>
    </row>
    <row r="546" spans="1:12" s="87" customFormat="1" ht="15.5" x14ac:dyDescent="0.35">
      <c r="A546" s="25">
        <v>58</v>
      </c>
      <c r="B546" s="147" t="s">
        <v>758</v>
      </c>
      <c r="C546" s="158">
        <v>117.2</v>
      </c>
      <c r="D546" s="158"/>
      <c r="E546" s="158"/>
      <c r="F546" s="158">
        <f t="shared" si="61"/>
        <v>117.2</v>
      </c>
      <c r="G546" s="398">
        <f t="shared" si="57"/>
        <v>0</v>
      </c>
      <c r="H546" s="387">
        <f t="shared" si="59"/>
        <v>0</v>
      </c>
      <c r="I546" s="387">
        <f t="shared" si="60"/>
        <v>0</v>
      </c>
      <c r="J546" s="387"/>
      <c r="K546" s="387"/>
      <c r="L546" s="530">
        <f t="shared" si="58"/>
        <v>0</v>
      </c>
    </row>
    <row r="547" spans="1:12" s="87" customFormat="1" ht="15.5" x14ac:dyDescent="0.35">
      <c r="A547" s="25">
        <v>59</v>
      </c>
      <c r="B547" s="147" t="s">
        <v>759</v>
      </c>
      <c r="C547" s="158">
        <v>200.1</v>
      </c>
      <c r="D547" s="158"/>
      <c r="E547" s="158"/>
      <c r="F547" s="158">
        <f t="shared" si="61"/>
        <v>200.1</v>
      </c>
      <c r="G547" s="398">
        <f t="shared" si="57"/>
        <v>0</v>
      </c>
      <c r="H547" s="387">
        <f t="shared" si="59"/>
        <v>0</v>
      </c>
      <c r="I547" s="387">
        <f t="shared" si="60"/>
        <v>0</v>
      </c>
      <c r="J547" s="387"/>
      <c r="K547" s="387"/>
      <c r="L547" s="530">
        <f t="shared" si="58"/>
        <v>0</v>
      </c>
    </row>
    <row r="548" spans="1:12" s="87" customFormat="1" ht="15.5" x14ac:dyDescent="0.35">
      <c r="A548" s="25">
        <v>60</v>
      </c>
      <c r="B548" s="147" t="s">
        <v>760</v>
      </c>
      <c r="C548" s="158">
        <v>79.099999999999994</v>
      </c>
      <c r="D548" s="158"/>
      <c r="E548" s="158"/>
      <c r="F548" s="158">
        <f t="shared" si="61"/>
        <v>79.099999999999994</v>
      </c>
      <c r="G548" s="398">
        <f t="shared" si="57"/>
        <v>0</v>
      </c>
      <c r="H548" s="387">
        <f t="shared" si="59"/>
        <v>0</v>
      </c>
      <c r="I548" s="387">
        <f t="shared" si="60"/>
        <v>0</v>
      </c>
      <c r="J548" s="387"/>
      <c r="K548" s="387"/>
      <c r="L548" s="530">
        <f t="shared" si="58"/>
        <v>0</v>
      </c>
    </row>
    <row r="549" spans="1:12" s="87" customFormat="1" ht="15.5" x14ac:dyDescent="0.35">
      <c r="A549" s="25">
        <v>61</v>
      </c>
      <c r="B549" s="147" t="s">
        <v>761</v>
      </c>
      <c r="C549" s="158">
        <v>2958.8</v>
      </c>
      <c r="D549" s="158">
        <v>298.39999999999998</v>
      </c>
      <c r="E549" s="158"/>
      <c r="F549" s="158">
        <f t="shared" si="61"/>
        <v>3257.2000000000003</v>
      </c>
      <c r="G549" s="398">
        <f t="shared" si="57"/>
        <v>0</v>
      </c>
      <c r="H549" s="387">
        <f t="shared" si="59"/>
        <v>0</v>
      </c>
      <c r="I549" s="387">
        <f t="shared" si="60"/>
        <v>0</v>
      </c>
      <c r="J549" s="387"/>
      <c r="K549" s="387"/>
      <c r="L549" s="530">
        <f t="shared" si="58"/>
        <v>0</v>
      </c>
    </row>
    <row r="550" spans="1:12" s="87" customFormat="1" ht="15.5" x14ac:dyDescent="0.35">
      <c r="A550" s="25">
        <v>62</v>
      </c>
      <c r="B550" s="147" t="s">
        <v>762</v>
      </c>
      <c r="C550" s="158">
        <v>4789.17</v>
      </c>
      <c r="D550" s="158"/>
      <c r="E550" s="158"/>
      <c r="F550" s="158">
        <f t="shared" si="61"/>
        <v>4789.17</v>
      </c>
      <c r="G550" s="398">
        <f t="shared" si="57"/>
        <v>0</v>
      </c>
      <c r="H550" s="387">
        <f t="shared" si="59"/>
        <v>0</v>
      </c>
      <c r="I550" s="387">
        <f t="shared" si="60"/>
        <v>0</v>
      </c>
      <c r="J550" s="387"/>
      <c r="K550" s="387"/>
      <c r="L550" s="530">
        <f t="shared" si="58"/>
        <v>0</v>
      </c>
    </row>
    <row r="551" spans="1:12" s="87" customFormat="1" ht="15.5" x14ac:dyDescent="0.35">
      <c r="A551" s="25">
        <v>63</v>
      </c>
      <c r="B551" s="147" t="s">
        <v>763</v>
      </c>
      <c r="C551" s="158">
        <v>6299.44</v>
      </c>
      <c r="D551" s="158">
        <v>16.920000000000002</v>
      </c>
      <c r="E551" s="158"/>
      <c r="F551" s="158">
        <f t="shared" si="61"/>
        <v>6316.36</v>
      </c>
      <c r="G551" s="398">
        <f t="shared" si="57"/>
        <v>0</v>
      </c>
      <c r="H551" s="387">
        <f t="shared" si="59"/>
        <v>0</v>
      </c>
      <c r="I551" s="387">
        <f t="shared" si="60"/>
        <v>0</v>
      </c>
      <c r="J551" s="387"/>
      <c r="K551" s="387"/>
      <c r="L551" s="530">
        <f t="shared" si="58"/>
        <v>0</v>
      </c>
    </row>
    <row r="552" spans="1:12" s="87" customFormat="1" ht="15.5" x14ac:dyDescent="0.35">
      <c r="A552" s="25">
        <v>64</v>
      </c>
      <c r="B552" s="147" t="s">
        <v>764</v>
      </c>
      <c r="C552" s="158">
        <v>4812.1099999999997</v>
      </c>
      <c r="D552" s="158"/>
      <c r="E552" s="158"/>
      <c r="F552" s="158">
        <f t="shared" si="61"/>
        <v>4812.1099999999997</v>
      </c>
      <c r="G552" s="398">
        <f t="shared" si="57"/>
        <v>0</v>
      </c>
      <c r="H552" s="387">
        <f t="shared" si="59"/>
        <v>0</v>
      </c>
      <c r="I552" s="387">
        <f t="shared" si="60"/>
        <v>0</v>
      </c>
      <c r="J552" s="387"/>
      <c r="K552" s="387"/>
      <c r="L552" s="530">
        <f t="shared" si="58"/>
        <v>0</v>
      </c>
    </row>
    <row r="553" spans="1:12" s="87" customFormat="1" ht="15.5" x14ac:dyDescent="0.35">
      <c r="A553" s="25">
        <v>65</v>
      </c>
      <c r="B553" s="147" t="s">
        <v>765</v>
      </c>
      <c r="C553" s="158">
        <v>11145.01</v>
      </c>
      <c r="D553" s="158"/>
      <c r="E553" s="158"/>
      <c r="F553" s="158">
        <f t="shared" si="61"/>
        <v>11145.01</v>
      </c>
      <c r="G553" s="398">
        <f t="shared" si="57"/>
        <v>0</v>
      </c>
      <c r="H553" s="387">
        <f t="shared" si="59"/>
        <v>0</v>
      </c>
      <c r="I553" s="387">
        <f t="shared" si="60"/>
        <v>0</v>
      </c>
      <c r="J553" s="387"/>
      <c r="K553" s="387"/>
      <c r="L553" s="530">
        <f t="shared" si="58"/>
        <v>0</v>
      </c>
    </row>
    <row r="554" spans="1:12" s="87" customFormat="1" ht="15.5" x14ac:dyDescent="0.35">
      <c r="A554" s="25">
        <v>66</v>
      </c>
      <c r="B554" s="147" t="s">
        <v>766</v>
      </c>
      <c r="C554" s="158">
        <v>74.5</v>
      </c>
      <c r="D554" s="158"/>
      <c r="E554" s="158"/>
      <c r="F554" s="158">
        <f t="shared" si="61"/>
        <v>74.5</v>
      </c>
      <c r="G554" s="398">
        <f t="shared" si="57"/>
        <v>0</v>
      </c>
      <c r="H554" s="387">
        <f t="shared" si="59"/>
        <v>0</v>
      </c>
      <c r="I554" s="387">
        <f t="shared" si="60"/>
        <v>0</v>
      </c>
      <c r="J554" s="387"/>
      <c r="K554" s="387"/>
      <c r="L554" s="530">
        <f t="shared" si="58"/>
        <v>0</v>
      </c>
    </row>
    <row r="555" spans="1:12" s="87" customFormat="1" ht="15.5" x14ac:dyDescent="0.35">
      <c r="A555" s="25">
        <v>67</v>
      </c>
      <c r="B555" s="147" t="s">
        <v>767</v>
      </c>
      <c r="C555" s="158">
        <v>227.9</v>
      </c>
      <c r="D555" s="158"/>
      <c r="E555" s="158"/>
      <c r="F555" s="158">
        <f t="shared" si="61"/>
        <v>227.9</v>
      </c>
      <c r="G555" s="398">
        <f t="shared" si="57"/>
        <v>0</v>
      </c>
      <c r="H555" s="387">
        <f t="shared" si="59"/>
        <v>0</v>
      </c>
      <c r="I555" s="387">
        <f t="shared" si="60"/>
        <v>0</v>
      </c>
      <c r="J555" s="387"/>
      <c r="K555" s="387"/>
      <c r="L555" s="530">
        <f t="shared" si="58"/>
        <v>0</v>
      </c>
    </row>
    <row r="556" spans="1:12" s="87" customFormat="1" ht="15.5" x14ac:dyDescent="0.35">
      <c r="A556" s="25">
        <v>68</v>
      </c>
      <c r="B556" s="147" t="s">
        <v>768</v>
      </c>
      <c r="C556" s="158">
        <v>374.6</v>
      </c>
      <c r="D556" s="158"/>
      <c r="E556" s="158"/>
      <c r="F556" s="158">
        <f t="shared" si="61"/>
        <v>374.6</v>
      </c>
      <c r="G556" s="398">
        <f t="shared" si="57"/>
        <v>0</v>
      </c>
      <c r="H556" s="387">
        <f t="shared" si="59"/>
        <v>0</v>
      </c>
      <c r="I556" s="387">
        <f t="shared" si="60"/>
        <v>0</v>
      </c>
      <c r="J556" s="387"/>
      <c r="K556" s="387"/>
      <c r="L556" s="530">
        <f t="shared" si="58"/>
        <v>0</v>
      </c>
    </row>
    <row r="557" spans="1:12" s="87" customFormat="1" ht="15.5" x14ac:dyDescent="0.35">
      <c r="A557" s="25">
        <v>69</v>
      </c>
      <c r="B557" s="147" t="s">
        <v>1451</v>
      </c>
      <c r="C557" s="158">
        <v>707.9</v>
      </c>
      <c r="D557" s="158"/>
      <c r="E557" s="158">
        <v>30.5</v>
      </c>
      <c r="F557" s="158">
        <f t="shared" si="61"/>
        <v>738.4</v>
      </c>
      <c r="G557" s="398">
        <f t="shared" si="57"/>
        <v>0</v>
      </c>
      <c r="H557" s="387">
        <f t="shared" si="59"/>
        <v>0</v>
      </c>
      <c r="I557" s="387">
        <f t="shared" si="60"/>
        <v>0</v>
      </c>
      <c r="J557" s="387"/>
      <c r="K557" s="387"/>
      <c r="L557" s="530">
        <f t="shared" si="58"/>
        <v>0</v>
      </c>
    </row>
    <row r="558" spans="1:12" s="87" customFormat="1" ht="15.5" x14ac:dyDescent="0.35">
      <c r="A558" s="25">
        <v>70</v>
      </c>
      <c r="B558" s="147" t="s">
        <v>1452</v>
      </c>
      <c r="C558" s="158">
        <v>331.5</v>
      </c>
      <c r="D558" s="158"/>
      <c r="E558" s="158">
        <v>110.8</v>
      </c>
      <c r="F558" s="158">
        <f t="shared" si="61"/>
        <v>442.3</v>
      </c>
      <c r="G558" s="398">
        <f t="shared" si="57"/>
        <v>0</v>
      </c>
      <c r="H558" s="387">
        <f t="shared" si="59"/>
        <v>0</v>
      </c>
      <c r="I558" s="387">
        <f t="shared" si="60"/>
        <v>0</v>
      </c>
      <c r="J558" s="387"/>
      <c r="K558" s="387"/>
      <c r="L558" s="530">
        <f t="shared" si="58"/>
        <v>0</v>
      </c>
    </row>
    <row r="559" spans="1:12" s="87" customFormat="1" ht="15.5" x14ac:dyDescent="0.35">
      <c r="A559" s="25">
        <v>71</v>
      </c>
      <c r="B559" s="147" t="s">
        <v>1453</v>
      </c>
      <c r="C559" s="158">
        <v>939</v>
      </c>
      <c r="D559" s="158"/>
      <c r="E559" s="158">
        <v>104.4</v>
      </c>
      <c r="F559" s="158">
        <f t="shared" si="61"/>
        <v>1043.4000000000001</v>
      </c>
      <c r="G559" s="398">
        <f t="shared" ref="G559:G622" si="62">0/197260.5*F559</f>
        <v>0</v>
      </c>
      <c r="H559" s="387">
        <f t="shared" si="59"/>
        <v>0</v>
      </c>
      <c r="I559" s="387">
        <f t="shared" si="60"/>
        <v>0</v>
      </c>
      <c r="J559" s="387"/>
      <c r="K559" s="387"/>
      <c r="L559" s="530">
        <f t="shared" si="58"/>
        <v>0</v>
      </c>
    </row>
    <row r="560" spans="1:12" s="87" customFormat="1" ht="15.5" x14ac:dyDescent="0.35">
      <c r="A560" s="25">
        <v>72</v>
      </c>
      <c r="B560" s="147" t="s">
        <v>1454</v>
      </c>
      <c r="C560" s="158">
        <v>434.3</v>
      </c>
      <c r="D560" s="158"/>
      <c r="E560" s="158">
        <v>39.299999999999997</v>
      </c>
      <c r="F560" s="158">
        <f t="shared" si="61"/>
        <v>473.6</v>
      </c>
      <c r="G560" s="398">
        <f t="shared" si="62"/>
        <v>0</v>
      </c>
      <c r="H560" s="387">
        <f t="shared" si="59"/>
        <v>0</v>
      </c>
      <c r="I560" s="387">
        <f t="shared" si="60"/>
        <v>0</v>
      </c>
      <c r="J560" s="387"/>
      <c r="K560" s="387"/>
      <c r="L560" s="530">
        <f t="shared" si="58"/>
        <v>0</v>
      </c>
    </row>
    <row r="561" spans="1:12" s="87" customFormat="1" ht="15.5" x14ac:dyDescent="0.35">
      <c r="A561" s="25">
        <v>73</v>
      </c>
      <c r="B561" s="147" t="s">
        <v>1455</v>
      </c>
      <c r="C561" s="158">
        <v>345.2</v>
      </c>
      <c r="D561" s="158"/>
      <c r="E561" s="158"/>
      <c r="F561" s="158">
        <f t="shared" si="61"/>
        <v>345.2</v>
      </c>
      <c r="G561" s="398">
        <f t="shared" si="62"/>
        <v>0</v>
      </c>
      <c r="H561" s="387">
        <f t="shared" si="59"/>
        <v>0</v>
      </c>
      <c r="I561" s="387">
        <f t="shared" si="60"/>
        <v>0</v>
      </c>
      <c r="J561" s="387"/>
      <c r="K561" s="387"/>
      <c r="L561" s="530">
        <f t="shared" si="58"/>
        <v>0</v>
      </c>
    </row>
    <row r="562" spans="1:12" s="87" customFormat="1" ht="15.5" x14ac:dyDescent="0.35">
      <c r="A562" s="25">
        <v>74</v>
      </c>
      <c r="B562" s="147" t="s">
        <v>1456</v>
      </c>
      <c r="C562" s="158">
        <v>864.9</v>
      </c>
      <c r="D562" s="158"/>
      <c r="E562" s="158"/>
      <c r="F562" s="158">
        <f t="shared" si="61"/>
        <v>864.9</v>
      </c>
      <c r="G562" s="398">
        <f t="shared" si="62"/>
        <v>0</v>
      </c>
      <c r="H562" s="387">
        <f t="shared" si="59"/>
        <v>0</v>
      </c>
      <c r="I562" s="387">
        <f t="shared" si="60"/>
        <v>0</v>
      </c>
      <c r="J562" s="387"/>
      <c r="K562" s="387"/>
      <c r="L562" s="530">
        <f t="shared" si="58"/>
        <v>0</v>
      </c>
    </row>
    <row r="563" spans="1:12" s="87" customFormat="1" ht="15.5" x14ac:dyDescent="0.35">
      <c r="A563" s="25">
        <v>75</v>
      </c>
      <c r="B563" s="147" t="s">
        <v>1457</v>
      </c>
      <c r="C563" s="158">
        <v>1116.9000000000001</v>
      </c>
      <c r="D563" s="158"/>
      <c r="E563" s="158"/>
      <c r="F563" s="158">
        <f t="shared" si="61"/>
        <v>1116.9000000000001</v>
      </c>
      <c r="G563" s="398">
        <f t="shared" si="62"/>
        <v>0</v>
      </c>
      <c r="H563" s="387">
        <f t="shared" si="59"/>
        <v>0</v>
      </c>
      <c r="I563" s="387">
        <f t="shared" si="60"/>
        <v>0</v>
      </c>
      <c r="J563" s="387"/>
      <c r="K563" s="387"/>
      <c r="L563" s="530">
        <f t="shared" si="58"/>
        <v>0</v>
      </c>
    </row>
    <row r="564" spans="1:12" s="87" customFormat="1" ht="15.5" x14ac:dyDescent="0.35">
      <c r="A564" s="25">
        <v>76</v>
      </c>
      <c r="B564" s="147" t="s">
        <v>1458</v>
      </c>
      <c r="C564" s="158">
        <v>473</v>
      </c>
      <c r="D564" s="158"/>
      <c r="E564" s="158">
        <v>33.200000000000003</v>
      </c>
      <c r="F564" s="158">
        <f t="shared" si="61"/>
        <v>506.2</v>
      </c>
      <c r="G564" s="398">
        <f t="shared" si="62"/>
        <v>0</v>
      </c>
      <c r="H564" s="387">
        <f t="shared" si="59"/>
        <v>0</v>
      </c>
      <c r="I564" s="387">
        <f t="shared" si="60"/>
        <v>0</v>
      </c>
      <c r="J564" s="387"/>
      <c r="K564" s="387"/>
      <c r="L564" s="530">
        <f t="shared" si="58"/>
        <v>0</v>
      </c>
    </row>
    <row r="565" spans="1:12" s="87" customFormat="1" ht="15.5" x14ac:dyDescent="0.35">
      <c r="A565" s="25">
        <v>77</v>
      </c>
      <c r="B565" s="147" t="s">
        <v>1459</v>
      </c>
      <c r="C565" s="158">
        <v>369.5</v>
      </c>
      <c r="D565" s="158"/>
      <c r="E565" s="158"/>
      <c r="F565" s="158">
        <f t="shared" si="61"/>
        <v>369.5</v>
      </c>
      <c r="G565" s="398">
        <f t="shared" si="62"/>
        <v>0</v>
      </c>
      <c r="H565" s="387">
        <f t="shared" si="59"/>
        <v>0</v>
      </c>
      <c r="I565" s="387">
        <f t="shared" si="60"/>
        <v>0</v>
      </c>
      <c r="J565" s="387"/>
      <c r="K565" s="387"/>
      <c r="L565" s="530">
        <f t="shared" si="58"/>
        <v>0</v>
      </c>
    </row>
    <row r="566" spans="1:12" s="87" customFormat="1" ht="15.5" x14ac:dyDescent="0.35">
      <c r="A566" s="25">
        <v>78</v>
      </c>
      <c r="B566" s="147" t="s">
        <v>1460</v>
      </c>
      <c r="C566" s="158">
        <v>510.1</v>
      </c>
      <c r="D566" s="158"/>
      <c r="E566" s="158"/>
      <c r="F566" s="158">
        <f t="shared" si="61"/>
        <v>510.1</v>
      </c>
      <c r="G566" s="398">
        <f t="shared" si="62"/>
        <v>0</v>
      </c>
      <c r="H566" s="387">
        <f t="shared" si="59"/>
        <v>0</v>
      </c>
      <c r="I566" s="387">
        <f t="shared" si="60"/>
        <v>0</v>
      </c>
      <c r="J566" s="387"/>
      <c r="K566" s="387"/>
      <c r="L566" s="530">
        <f t="shared" si="58"/>
        <v>0</v>
      </c>
    </row>
    <row r="567" spans="1:12" s="87" customFormat="1" ht="15.5" x14ac:dyDescent="0.35">
      <c r="A567" s="25">
        <v>80</v>
      </c>
      <c r="B567" s="147" t="s">
        <v>1462</v>
      </c>
      <c r="C567" s="158">
        <v>488.2</v>
      </c>
      <c r="D567" s="158"/>
      <c r="E567" s="158"/>
      <c r="F567" s="158">
        <f t="shared" si="61"/>
        <v>488.2</v>
      </c>
      <c r="G567" s="398">
        <f t="shared" si="62"/>
        <v>0</v>
      </c>
      <c r="H567" s="387">
        <f t="shared" si="59"/>
        <v>0</v>
      </c>
      <c r="I567" s="387">
        <f t="shared" si="60"/>
        <v>0</v>
      </c>
      <c r="J567" s="387"/>
      <c r="K567" s="387"/>
      <c r="L567" s="530">
        <f t="shared" ref="L567:L628" si="63">(H567+I567+J567+K567)/F567</f>
        <v>0</v>
      </c>
    </row>
    <row r="568" spans="1:12" s="87" customFormat="1" ht="15.5" x14ac:dyDescent="0.35">
      <c r="A568" s="25">
        <v>81</v>
      </c>
      <c r="B568" s="147" t="s">
        <v>1463</v>
      </c>
      <c r="C568" s="158">
        <v>223.7</v>
      </c>
      <c r="D568" s="158"/>
      <c r="E568" s="158"/>
      <c r="F568" s="158">
        <f t="shared" si="61"/>
        <v>223.7</v>
      </c>
      <c r="G568" s="398">
        <f t="shared" si="62"/>
        <v>0</v>
      </c>
      <c r="H568" s="387">
        <f t="shared" si="59"/>
        <v>0</v>
      </c>
      <c r="I568" s="387">
        <f t="shared" si="60"/>
        <v>0</v>
      </c>
      <c r="J568" s="387"/>
      <c r="K568" s="387"/>
      <c r="L568" s="530">
        <f t="shared" si="63"/>
        <v>0</v>
      </c>
    </row>
    <row r="569" spans="1:12" s="87" customFormat="1" ht="15.5" x14ac:dyDescent="0.35">
      <c r="A569" s="25">
        <v>82</v>
      </c>
      <c r="B569" s="147" t="s">
        <v>1464</v>
      </c>
      <c r="C569" s="158">
        <v>388.5</v>
      </c>
      <c r="D569" s="158"/>
      <c r="E569" s="158"/>
      <c r="F569" s="158">
        <f t="shared" si="61"/>
        <v>388.5</v>
      </c>
      <c r="G569" s="398">
        <f t="shared" si="62"/>
        <v>0</v>
      </c>
      <c r="H569" s="387">
        <f t="shared" si="59"/>
        <v>0</v>
      </c>
      <c r="I569" s="387">
        <f t="shared" si="60"/>
        <v>0</v>
      </c>
      <c r="J569" s="387"/>
      <c r="K569" s="387"/>
      <c r="L569" s="530">
        <f t="shared" si="63"/>
        <v>0</v>
      </c>
    </row>
    <row r="570" spans="1:12" s="87" customFormat="1" ht="15.5" x14ac:dyDescent="0.35">
      <c r="A570" s="25">
        <v>83</v>
      </c>
      <c r="B570" s="147" t="s">
        <v>1465</v>
      </c>
      <c r="C570" s="158">
        <v>528.32000000000005</v>
      </c>
      <c r="D570" s="158"/>
      <c r="E570" s="158"/>
      <c r="F570" s="158">
        <f t="shared" si="61"/>
        <v>528.32000000000005</v>
      </c>
      <c r="G570" s="398">
        <f t="shared" si="62"/>
        <v>0</v>
      </c>
      <c r="H570" s="387">
        <f t="shared" si="59"/>
        <v>0</v>
      </c>
      <c r="I570" s="387">
        <f t="shared" si="60"/>
        <v>0</v>
      </c>
      <c r="J570" s="387"/>
      <c r="K570" s="387"/>
      <c r="L570" s="530">
        <f t="shared" si="63"/>
        <v>0</v>
      </c>
    </row>
    <row r="571" spans="1:12" s="87" customFormat="1" ht="15.5" x14ac:dyDescent="0.35">
      <c r="A571" s="25">
        <v>84</v>
      </c>
      <c r="B571" s="147" t="s">
        <v>1466</v>
      </c>
      <c r="C571" s="158">
        <v>262.17</v>
      </c>
      <c r="D571" s="158"/>
      <c r="E571" s="158"/>
      <c r="F571" s="158">
        <f t="shared" si="61"/>
        <v>262.17</v>
      </c>
      <c r="G571" s="398">
        <f t="shared" si="62"/>
        <v>0</v>
      </c>
      <c r="H571" s="387">
        <f t="shared" si="59"/>
        <v>0</v>
      </c>
      <c r="I571" s="387">
        <f t="shared" si="60"/>
        <v>0</v>
      </c>
      <c r="J571" s="387"/>
      <c r="K571" s="387"/>
      <c r="L571" s="530">
        <f t="shared" si="63"/>
        <v>0</v>
      </c>
    </row>
    <row r="572" spans="1:12" s="87" customFormat="1" ht="15.5" x14ac:dyDescent="0.35">
      <c r="A572" s="25">
        <v>85</v>
      </c>
      <c r="B572" s="147" t="s">
        <v>1467</v>
      </c>
      <c r="C572" s="158">
        <v>513.29999999999995</v>
      </c>
      <c r="D572" s="158"/>
      <c r="E572" s="158"/>
      <c r="F572" s="158">
        <f t="shared" si="61"/>
        <v>513.29999999999995</v>
      </c>
      <c r="G572" s="398">
        <f t="shared" si="62"/>
        <v>0</v>
      </c>
      <c r="H572" s="387">
        <f t="shared" si="59"/>
        <v>0</v>
      </c>
      <c r="I572" s="387">
        <f t="shared" si="60"/>
        <v>0</v>
      </c>
      <c r="J572" s="387"/>
      <c r="K572" s="387"/>
      <c r="L572" s="530">
        <f t="shared" si="63"/>
        <v>0</v>
      </c>
    </row>
    <row r="573" spans="1:12" s="87" customFormat="1" ht="15.5" x14ac:dyDescent="0.35">
      <c r="A573" s="25">
        <v>86</v>
      </c>
      <c r="B573" s="147" t="s">
        <v>1468</v>
      </c>
      <c r="C573" s="158">
        <v>577.70000000000005</v>
      </c>
      <c r="D573" s="158"/>
      <c r="E573" s="158"/>
      <c r="F573" s="158">
        <f t="shared" si="61"/>
        <v>577.70000000000005</v>
      </c>
      <c r="G573" s="398">
        <f t="shared" si="62"/>
        <v>0</v>
      </c>
      <c r="H573" s="387">
        <f t="shared" si="59"/>
        <v>0</v>
      </c>
      <c r="I573" s="387">
        <f t="shared" si="60"/>
        <v>0</v>
      </c>
      <c r="J573" s="387"/>
      <c r="K573" s="387"/>
      <c r="L573" s="530">
        <f t="shared" si="63"/>
        <v>0</v>
      </c>
    </row>
    <row r="574" spans="1:12" s="87" customFormat="1" ht="15.5" x14ac:dyDescent="0.35">
      <c r="A574" s="25">
        <v>87</v>
      </c>
      <c r="B574" s="147" t="s">
        <v>1469</v>
      </c>
      <c r="C574" s="158">
        <v>432.4</v>
      </c>
      <c r="D574" s="158"/>
      <c r="E574" s="158"/>
      <c r="F574" s="158">
        <f t="shared" si="61"/>
        <v>432.4</v>
      </c>
      <c r="G574" s="398">
        <f t="shared" si="62"/>
        <v>0</v>
      </c>
      <c r="H574" s="387">
        <f t="shared" si="59"/>
        <v>0</v>
      </c>
      <c r="I574" s="387">
        <f t="shared" si="60"/>
        <v>0</v>
      </c>
      <c r="J574" s="387"/>
      <c r="K574" s="387"/>
      <c r="L574" s="530">
        <f t="shared" si="63"/>
        <v>0</v>
      </c>
    </row>
    <row r="575" spans="1:12" s="87" customFormat="1" ht="15.5" x14ac:dyDescent="0.35">
      <c r="A575" s="25">
        <v>88</v>
      </c>
      <c r="B575" s="147" t="s">
        <v>1470</v>
      </c>
      <c r="C575" s="158">
        <v>488.9</v>
      </c>
      <c r="D575" s="158"/>
      <c r="E575" s="158"/>
      <c r="F575" s="158">
        <f t="shared" si="61"/>
        <v>488.9</v>
      </c>
      <c r="G575" s="398">
        <f t="shared" si="62"/>
        <v>0</v>
      </c>
      <c r="H575" s="387">
        <f t="shared" si="59"/>
        <v>0</v>
      </c>
      <c r="I575" s="387">
        <f t="shared" si="60"/>
        <v>0</v>
      </c>
      <c r="J575" s="387"/>
      <c r="K575" s="387"/>
      <c r="L575" s="530">
        <f t="shared" si="63"/>
        <v>0</v>
      </c>
    </row>
    <row r="576" spans="1:12" s="87" customFormat="1" ht="15.5" x14ac:dyDescent="0.35">
      <c r="A576" s="25">
        <v>89</v>
      </c>
      <c r="B576" s="147" t="s">
        <v>1471</v>
      </c>
      <c r="C576" s="158">
        <v>540.1</v>
      </c>
      <c r="D576" s="158"/>
      <c r="E576" s="158"/>
      <c r="F576" s="158">
        <f t="shared" si="61"/>
        <v>540.1</v>
      </c>
      <c r="G576" s="398">
        <f t="shared" si="62"/>
        <v>0</v>
      </c>
      <c r="H576" s="387">
        <f t="shared" si="59"/>
        <v>0</v>
      </c>
      <c r="I576" s="387">
        <f t="shared" ref="I576:I627" si="64">H576*0.22</f>
        <v>0</v>
      </c>
      <c r="J576" s="387"/>
      <c r="K576" s="387"/>
      <c r="L576" s="530">
        <f t="shared" si="63"/>
        <v>0</v>
      </c>
    </row>
    <row r="577" spans="1:12" s="87" customFormat="1" ht="15.5" x14ac:dyDescent="0.35">
      <c r="A577" s="25">
        <v>90</v>
      </c>
      <c r="B577" s="147" t="s">
        <v>1472</v>
      </c>
      <c r="C577" s="158">
        <v>236.8</v>
      </c>
      <c r="D577" s="158"/>
      <c r="E577" s="158"/>
      <c r="F577" s="158">
        <f t="shared" si="61"/>
        <v>236.8</v>
      </c>
      <c r="G577" s="398">
        <f t="shared" si="62"/>
        <v>0</v>
      </c>
      <c r="H577" s="387">
        <f t="shared" si="59"/>
        <v>0</v>
      </c>
      <c r="I577" s="387">
        <f t="shared" si="64"/>
        <v>0</v>
      </c>
      <c r="J577" s="387"/>
      <c r="K577" s="387"/>
      <c r="L577" s="530">
        <f t="shared" si="63"/>
        <v>0</v>
      </c>
    </row>
    <row r="578" spans="1:12" s="87" customFormat="1" ht="15.5" x14ac:dyDescent="0.35">
      <c r="A578" s="25">
        <v>91</v>
      </c>
      <c r="B578" s="147" t="s">
        <v>1473</v>
      </c>
      <c r="C578" s="158">
        <v>375.5</v>
      </c>
      <c r="D578" s="158"/>
      <c r="E578" s="158"/>
      <c r="F578" s="158">
        <f t="shared" si="61"/>
        <v>375.5</v>
      </c>
      <c r="G578" s="398">
        <f t="shared" si="62"/>
        <v>0</v>
      </c>
      <c r="H578" s="387">
        <f t="shared" si="59"/>
        <v>0</v>
      </c>
      <c r="I578" s="387">
        <f t="shared" si="64"/>
        <v>0</v>
      </c>
      <c r="J578" s="387"/>
      <c r="K578" s="387"/>
      <c r="L578" s="530">
        <f t="shared" si="63"/>
        <v>0</v>
      </c>
    </row>
    <row r="579" spans="1:12" s="87" customFormat="1" ht="15.5" x14ac:dyDescent="0.35">
      <c r="A579" s="25">
        <v>92</v>
      </c>
      <c r="B579" s="147" t="s">
        <v>1474</v>
      </c>
      <c r="C579" s="158">
        <v>552.64</v>
      </c>
      <c r="D579" s="158"/>
      <c r="E579" s="158">
        <v>65.900000000000006</v>
      </c>
      <c r="F579" s="158">
        <f t="shared" si="61"/>
        <v>618.54</v>
      </c>
      <c r="G579" s="398">
        <f t="shared" si="62"/>
        <v>0</v>
      </c>
      <c r="H579" s="387">
        <f t="shared" si="59"/>
        <v>0</v>
      </c>
      <c r="I579" s="387">
        <f t="shared" si="64"/>
        <v>0</v>
      </c>
      <c r="J579" s="387"/>
      <c r="K579" s="387"/>
      <c r="L579" s="530">
        <f t="shared" si="63"/>
        <v>0</v>
      </c>
    </row>
    <row r="580" spans="1:12" s="87" customFormat="1" ht="15.5" x14ac:dyDescent="0.35">
      <c r="A580" s="25">
        <v>93</v>
      </c>
      <c r="B580" s="147" t="s">
        <v>1475</v>
      </c>
      <c r="C580" s="158">
        <v>473.5</v>
      </c>
      <c r="D580" s="158"/>
      <c r="E580" s="158"/>
      <c r="F580" s="158">
        <f t="shared" si="61"/>
        <v>473.5</v>
      </c>
      <c r="G580" s="398">
        <f t="shared" si="62"/>
        <v>0</v>
      </c>
      <c r="H580" s="387">
        <f t="shared" si="59"/>
        <v>0</v>
      </c>
      <c r="I580" s="387">
        <f t="shared" si="64"/>
        <v>0</v>
      </c>
      <c r="J580" s="387"/>
      <c r="K580" s="387"/>
      <c r="L580" s="530">
        <f t="shared" si="63"/>
        <v>0</v>
      </c>
    </row>
    <row r="581" spans="1:12" s="87" customFormat="1" ht="15.5" x14ac:dyDescent="0.35">
      <c r="A581" s="25">
        <v>94</v>
      </c>
      <c r="B581" s="147" t="s">
        <v>1476</v>
      </c>
      <c r="C581" s="158">
        <v>281.8</v>
      </c>
      <c r="D581" s="158"/>
      <c r="E581" s="158"/>
      <c r="F581" s="158">
        <f t="shared" si="61"/>
        <v>281.8</v>
      </c>
      <c r="G581" s="398">
        <f t="shared" si="62"/>
        <v>0</v>
      </c>
      <c r="H581" s="387">
        <f t="shared" si="59"/>
        <v>0</v>
      </c>
      <c r="I581" s="387">
        <f t="shared" si="64"/>
        <v>0</v>
      </c>
      <c r="J581" s="387"/>
      <c r="K581" s="387"/>
      <c r="L581" s="530">
        <f t="shared" si="63"/>
        <v>0</v>
      </c>
    </row>
    <row r="582" spans="1:12" s="87" customFormat="1" ht="15.5" x14ac:dyDescent="0.35">
      <c r="A582" s="25">
        <v>95</v>
      </c>
      <c r="B582" s="147" t="s">
        <v>1477</v>
      </c>
      <c r="C582" s="158">
        <v>295.89999999999998</v>
      </c>
      <c r="D582" s="158"/>
      <c r="E582" s="158"/>
      <c r="F582" s="158">
        <f t="shared" si="61"/>
        <v>295.89999999999998</v>
      </c>
      <c r="G582" s="398">
        <f t="shared" si="62"/>
        <v>0</v>
      </c>
      <c r="H582" s="387">
        <f t="shared" si="59"/>
        <v>0</v>
      </c>
      <c r="I582" s="387">
        <f t="shared" si="64"/>
        <v>0</v>
      </c>
      <c r="J582" s="387"/>
      <c r="K582" s="387"/>
      <c r="L582" s="530">
        <f t="shared" si="63"/>
        <v>0</v>
      </c>
    </row>
    <row r="583" spans="1:12" s="87" customFormat="1" ht="15.5" x14ac:dyDescent="0.35">
      <c r="A583" s="25">
        <v>96</v>
      </c>
      <c r="B583" s="147" t="s">
        <v>1478</v>
      </c>
      <c r="C583" s="158">
        <v>346.1</v>
      </c>
      <c r="D583" s="158"/>
      <c r="E583" s="158"/>
      <c r="F583" s="158">
        <f t="shared" si="61"/>
        <v>346.1</v>
      </c>
      <c r="G583" s="398">
        <f t="shared" si="62"/>
        <v>0</v>
      </c>
      <c r="H583" s="387">
        <f t="shared" ref="H583:H646" si="65">G583*4430.37</f>
        <v>0</v>
      </c>
      <c r="I583" s="387">
        <f t="shared" si="64"/>
        <v>0</v>
      </c>
      <c r="J583" s="387"/>
      <c r="K583" s="387"/>
      <c r="L583" s="530">
        <f t="shared" si="63"/>
        <v>0</v>
      </c>
    </row>
    <row r="584" spans="1:12" s="87" customFormat="1" ht="15.5" x14ac:dyDescent="0.35">
      <c r="A584" s="25">
        <v>97</v>
      </c>
      <c r="B584" s="147" t="s">
        <v>1479</v>
      </c>
      <c r="C584" s="158">
        <v>632.4</v>
      </c>
      <c r="D584" s="158"/>
      <c r="E584" s="158">
        <v>33</v>
      </c>
      <c r="F584" s="158">
        <f t="shared" si="61"/>
        <v>665.4</v>
      </c>
      <c r="G584" s="398">
        <f t="shared" si="62"/>
        <v>0</v>
      </c>
      <c r="H584" s="387">
        <f t="shared" si="65"/>
        <v>0</v>
      </c>
      <c r="I584" s="387">
        <f t="shared" si="64"/>
        <v>0</v>
      </c>
      <c r="J584" s="387"/>
      <c r="K584" s="387"/>
      <c r="L584" s="530">
        <f t="shared" si="63"/>
        <v>0</v>
      </c>
    </row>
    <row r="585" spans="1:12" s="87" customFormat="1" ht="15.5" x14ac:dyDescent="0.35">
      <c r="A585" s="25">
        <v>98</v>
      </c>
      <c r="B585" s="147" t="s">
        <v>1480</v>
      </c>
      <c r="C585" s="158">
        <v>415.51</v>
      </c>
      <c r="D585" s="158"/>
      <c r="E585" s="158"/>
      <c r="F585" s="158">
        <f t="shared" ref="F585:F633" si="66">C585+D585+E585</f>
        <v>415.51</v>
      </c>
      <c r="G585" s="398">
        <f t="shared" si="62"/>
        <v>0</v>
      </c>
      <c r="H585" s="387">
        <f t="shared" si="65"/>
        <v>0</v>
      </c>
      <c r="I585" s="387">
        <f t="shared" si="64"/>
        <v>0</v>
      </c>
      <c r="J585" s="387"/>
      <c r="K585" s="387"/>
      <c r="L585" s="530">
        <f t="shared" si="63"/>
        <v>0</v>
      </c>
    </row>
    <row r="586" spans="1:12" s="87" customFormat="1" ht="15.5" x14ac:dyDescent="0.35">
      <c r="A586" s="25">
        <v>99</v>
      </c>
      <c r="B586" s="147" t="s">
        <v>1481</v>
      </c>
      <c r="C586" s="158">
        <v>1506.2</v>
      </c>
      <c r="D586" s="158"/>
      <c r="E586" s="158">
        <v>148.6</v>
      </c>
      <c r="F586" s="158">
        <f t="shared" si="66"/>
        <v>1654.8</v>
      </c>
      <c r="G586" s="398">
        <f t="shared" si="62"/>
        <v>0</v>
      </c>
      <c r="H586" s="387">
        <f t="shared" si="65"/>
        <v>0</v>
      </c>
      <c r="I586" s="387">
        <f t="shared" si="64"/>
        <v>0</v>
      </c>
      <c r="J586" s="387"/>
      <c r="K586" s="387"/>
      <c r="L586" s="530">
        <f t="shared" si="63"/>
        <v>0</v>
      </c>
    </row>
    <row r="587" spans="1:12" s="87" customFormat="1" ht="15.5" x14ac:dyDescent="0.35">
      <c r="A587" s="25">
        <v>100</v>
      </c>
      <c r="B587" s="147" t="s">
        <v>1482</v>
      </c>
      <c r="C587" s="158">
        <v>3220.9</v>
      </c>
      <c r="D587" s="158"/>
      <c r="E587" s="158"/>
      <c r="F587" s="158">
        <f t="shared" si="66"/>
        <v>3220.9</v>
      </c>
      <c r="G587" s="398">
        <f t="shared" si="62"/>
        <v>0</v>
      </c>
      <c r="H587" s="387">
        <f t="shared" si="65"/>
        <v>0</v>
      </c>
      <c r="I587" s="387">
        <f t="shared" si="64"/>
        <v>0</v>
      </c>
      <c r="J587" s="387"/>
      <c r="K587" s="387"/>
      <c r="L587" s="530">
        <f t="shared" si="63"/>
        <v>0</v>
      </c>
    </row>
    <row r="588" spans="1:12" s="87" customFormat="1" ht="15.5" x14ac:dyDescent="0.35">
      <c r="A588" s="25">
        <v>101</v>
      </c>
      <c r="B588" s="147" t="s">
        <v>1483</v>
      </c>
      <c r="C588" s="158">
        <v>3593.47</v>
      </c>
      <c r="D588" s="158"/>
      <c r="E588" s="158"/>
      <c r="F588" s="158">
        <f t="shared" si="66"/>
        <v>3593.47</v>
      </c>
      <c r="G588" s="398">
        <f t="shared" si="62"/>
        <v>0</v>
      </c>
      <c r="H588" s="387">
        <f t="shared" si="65"/>
        <v>0</v>
      </c>
      <c r="I588" s="387">
        <f t="shared" si="64"/>
        <v>0</v>
      </c>
      <c r="J588" s="387"/>
      <c r="K588" s="387"/>
      <c r="L588" s="530">
        <f t="shared" si="63"/>
        <v>0</v>
      </c>
    </row>
    <row r="589" spans="1:12" s="87" customFormat="1" ht="15.5" x14ac:dyDescent="0.35">
      <c r="A589" s="25">
        <v>102</v>
      </c>
      <c r="B589" s="147" t="s">
        <v>1949</v>
      </c>
      <c r="C589" s="158">
        <v>5258.9</v>
      </c>
      <c r="D589" s="158"/>
      <c r="E589" s="158"/>
      <c r="F589" s="158">
        <f t="shared" si="66"/>
        <v>5258.9</v>
      </c>
      <c r="G589" s="398">
        <f t="shared" si="62"/>
        <v>0</v>
      </c>
      <c r="H589" s="387">
        <f t="shared" si="65"/>
        <v>0</v>
      </c>
      <c r="I589" s="387">
        <f t="shared" si="64"/>
        <v>0</v>
      </c>
      <c r="J589" s="387"/>
      <c r="K589" s="387"/>
      <c r="L589" s="530">
        <f t="shared" si="63"/>
        <v>0</v>
      </c>
    </row>
    <row r="590" spans="1:12" s="87" customFormat="1" ht="15.5" x14ac:dyDescent="0.35">
      <c r="A590" s="25">
        <v>103</v>
      </c>
      <c r="B590" s="147" t="s">
        <v>1950</v>
      </c>
      <c r="C590" s="158">
        <v>3743.95</v>
      </c>
      <c r="D590" s="158"/>
      <c r="E590" s="158"/>
      <c r="F590" s="158">
        <f t="shared" si="66"/>
        <v>3743.95</v>
      </c>
      <c r="G590" s="398">
        <f t="shared" si="62"/>
        <v>0</v>
      </c>
      <c r="H590" s="387">
        <f t="shared" si="65"/>
        <v>0</v>
      </c>
      <c r="I590" s="387">
        <f t="shared" si="64"/>
        <v>0</v>
      </c>
      <c r="J590" s="387"/>
      <c r="K590" s="387"/>
      <c r="L590" s="530">
        <f t="shared" si="63"/>
        <v>0</v>
      </c>
    </row>
    <row r="591" spans="1:12" s="87" customFormat="1" ht="15.5" x14ac:dyDescent="0.35">
      <c r="A591" s="25">
        <v>105</v>
      </c>
      <c r="B591" s="147" t="s">
        <v>1952</v>
      </c>
      <c r="C591" s="158">
        <v>272.89999999999998</v>
      </c>
      <c r="D591" s="158"/>
      <c r="E591" s="158"/>
      <c r="F591" s="158">
        <f t="shared" si="66"/>
        <v>272.89999999999998</v>
      </c>
      <c r="G591" s="398">
        <f t="shared" si="62"/>
        <v>0</v>
      </c>
      <c r="H591" s="387">
        <f t="shared" si="65"/>
        <v>0</v>
      </c>
      <c r="I591" s="387">
        <f t="shared" si="64"/>
        <v>0</v>
      </c>
      <c r="J591" s="387"/>
      <c r="K591" s="387"/>
      <c r="L591" s="530">
        <f t="shared" si="63"/>
        <v>0</v>
      </c>
    </row>
    <row r="592" spans="1:12" s="87" customFormat="1" ht="15.5" x14ac:dyDescent="0.35">
      <c r="A592" s="25">
        <v>106</v>
      </c>
      <c r="B592" s="147" t="s">
        <v>1953</v>
      </c>
      <c r="C592" s="158">
        <v>604.1</v>
      </c>
      <c r="D592" s="158"/>
      <c r="E592" s="158"/>
      <c r="F592" s="158">
        <f t="shared" si="66"/>
        <v>604.1</v>
      </c>
      <c r="G592" s="398">
        <f t="shared" si="62"/>
        <v>0</v>
      </c>
      <c r="H592" s="387">
        <f t="shared" si="65"/>
        <v>0</v>
      </c>
      <c r="I592" s="387">
        <f t="shared" si="64"/>
        <v>0</v>
      </c>
      <c r="J592" s="387"/>
      <c r="K592" s="387"/>
      <c r="L592" s="530">
        <f t="shared" si="63"/>
        <v>0</v>
      </c>
    </row>
    <row r="593" spans="1:12" s="87" customFormat="1" ht="15.5" x14ac:dyDescent="0.35">
      <c r="A593" s="25">
        <v>107</v>
      </c>
      <c r="B593" s="147" t="s">
        <v>1954</v>
      </c>
      <c r="C593" s="158">
        <v>464.8</v>
      </c>
      <c r="D593" s="158"/>
      <c r="E593" s="158"/>
      <c r="F593" s="158">
        <f t="shared" si="66"/>
        <v>464.8</v>
      </c>
      <c r="G593" s="398">
        <f t="shared" si="62"/>
        <v>0</v>
      </c>
      <c r="H593" s="387">
        <f t="shared" si="65"/>
        <v>0</v>
      </c>
      <c r="I593" s="387">
        <f t="shared" si="64"/>
        <v>0</v>
      </c>
      <c r="J593" s="387"/>
      <c r="K593" s="387"/>
      <c r="L593" s="530">
        <f t="shared" si="63"/>
        <v>0</v>
      </c>
    </row>
    <row r="594" spans="1:12" s="87" customFormat="1" ht="15.5" x14ac:dyDescent="0.35">
      <c r="A594" s="25">
        <v>108</v>
      </c>
      <c r="B594" s="147" t="s">
        <v>2180</v>
      </c>
      <c r="C594" s="158">
        <v>83.39</v>
      </c>
      <c r="D594" s="158"/>
      <c r="E594" s="158"/>
      <c r="F594" s="158">
        <f t="shared" si="66"/>
        <v>83.39</v>
      </c>
      <c r="G594" s="398">
        <f t="shared" si="62"/>
        <v>0</v>
      </c>
      <c r="H594" s="387">
        <f t="shared" si="65"/>
        <v>0</v>
      </c>
      <c r="I594" s="387">
        <f t="shared" si="64"/>
        <v>0</v>
      </c>
      <c r="J594" s="387"/>
      <c r="K594" s="387"/>
      <c r="L594" s="530">
        <f t="shared" si="63"/>
        <v>0</v>
      </c>
    </row>
    <row r="595" spans="1:12" s="87" customFormat="1" ht="15.5" x14ac:dyDescent="0.35">
      <c r="A595" s="25">
        <v>109</v>
      </c>
      <c r="B595" s="147" t="s">
        <v>1955</v>
      </c>
      <c r="C595" s="158">
        <v>489.6</v>
      </c>
      <c r="D595" s="158"/>
      <c r="E595" s="158"/>
      <c r="F595" s="158">
        <f t="shared" si="66"/>
        <v>489.6</v>
      </c>
      <c r="G595" s="398">
        <f t="shared" si="62"/>
        <v>0</v>
      </c>
      <c r="H595" s="387">
        <f t="shared" si="65"/>
        <v>0</v>
      </c>
      <c r="I595" s="387">
        <f t="shared" si="64"/>
        <v>0</v>
      </c>
      <c r="J595" s="387"/>
      <c r="K595" s="387"/>
      <c r="L595" s="530">
        <f t="shared" si="63"/>
        <v>0</v>
      </c>
    </row>
    <row r="596" spans="1:12" s="87" customFormat="1" ht="15.5" x14ac:dyDescent="0.35">
      <c r="A596" s="25">
        <v>110</v>
      </c>
      <c r="B596" s="147" t="s">
        <v>1956</v>
      </c>
      <c r="C596" s="158">
        <v>127.92</v>
      </c>
      <c r="D596" s="158"/>
      <c r="E596" s="158"/>
      <c r="F596" s="158">
        <f t="shared" si="66"/>
        <v>127.92</v>
      </c>
      <c r="G596" s="398">
        <f t="shared" si="62"/>
        <v>0</v>
      </c>
      <c r="H596" s="387">
        <f t="shared" si="65"/>
        <v>0</v>
      </c>
      <c r="I596" s="387">
        <f t="shared" si="64"/>
        <v>0</v>
      </c>
      <c r="J596" s="387"/>
      <c r="K596" s="387"/>
      <c r="L596" s="530">
        <f t="shared" si="63"/>
        <v>0</v>
      </c>
    </row>
    <row r="597" spans="1:12" s="87" customFormat="1" ht="15.5" x14ac:dyDescent="0.35">
      <c r="A597" s="25">
        <v>111</v>
      </c>
      <c r="B597" s="147" t="s">
        <v>1957</v>
      </c>
      <c r="C597" s="158">
        <v>129.1</v>
      </c>
      <c r="D597" s="158"/>
      <c r="E597" s="158"/>
      <c r="F597" s="158">
        <f t="shared" si="66"/>
        <v>129.1</v>
      </c>
      <c r="G597" s="398">
        <f t="shared" si="62"/>
        <v>0</v>
      </c>
      <c r="H597" s="387">
        <f t="shared" si="65"/>
        <v>0</v>
      </c>
      <c r="I597" s="387">
        <f t="shared" si="64"/>
        <v>0</v>
      </c>
      <c r="J597" s="387"/>
      <c r="K597" s="387"/>
      <c r="L597" s="530">
        <f t="shared" si="63"/>
        <v>0</v>
      </c>
    </row>
    <row r="598" spans="1:12" s="87" customFormat="1" ht="15.5" x14ac:dyDescent="0.35">
      <c r="A598" s="25">
        <v>112</v>
      </c>
      <c r="B598" s="147" t="s">
        <v>1958</v>
      </c>
      <c r="C598" s="158">
        <v>136.4</v>
      </c>
      <c r="D598" s="158"/>
      <c r="E598" s="158"/>
      <c r="F598" s="158">
        <f t="shared" si="66"/>
        <v>136.4</v>
      </c>
      <c r="G598" s="398">
        <f t="shared" si="62"/>
        <v>0</v>
      </c>
      <c r="H598" s="387">
        <f t="shared" si="65"/>
        <v>0</v>
      </c>
      <c r="I598" s="387">
        <f t="shared" si="64"/>
        <v>0</v>
      </c>
      <c r="J598" s="387"/>
      <c r="K598" s="387"/>
      <c r="L598" s="530">
        <f t="shared" si="63"/>
        <v>0</v>
      </c>
    </row>
    <row r="599" spans="1:12" s="87" customFormat="1" ht="15.5" x14ac:dyDescent="0.35">
      <c r="A599" s="25">
        <v>113</v>
      </c>
      <c r="B599" s="147" t="s">
        <v>1959</v>
      </c>
      <c r="C599" s="158">
        <v>117.1</v>
      </c>
      <c r="D599" s="158"/>
      <c r="E599" s="158"/>
      <c r="F599" s="158">
        <f t="shared" si="66"/>
        <v>117.1</v>
      </c>
      <c r="G599" s="398">
        <f t="shared" si="62"/>
        <v>0</v>
      </c>
      <c r="H599" s="387">
        <f t="shared" si="65"/>
        <v>0</v>
      </c>
      <c r="I599" s="387">
        <f t="shared" si="64"/>
        <v>0</v>
      </c>
      <c r="J599" s="387"/>
      <c r="K599" s="387"/>
      <c r="L599" s="530">
        <f t="shared" si="63"/>
        <v>0</v>
      </c>
    </row>
    <row r="600" spans="1:12" s="87" customFormat="1" ht="15.5" x14ac:dyDescent="0.35">
      <c r="A600" s="25">
        <v>114</v>
      </c>
      <c r="B600" s="147" t="s">
        <v>1960</v>
      </c>
      <c r="C600" s="158">
        <v>291.16000000000003</v>
      </c>
      <c r="D600" s="158"/>
      <c r="E600" s="158"/>
      <c r="F600" s="158">
        <f t="shared" si="66"/>
        <v>291.16000000000003</v>
      </c>
      <c r="G600" s="398">
        <f t="shared" si="62"/>
        <v>0</v>
      </c>
      <c r="H600" s="387">
        <f t="shared" si="65"/>
        <v>0</v>
      </c>
      <c r="I600" s="387">
        <f t="shared" si="64"/>
        <v>0</v>
      </c>
      <c r="J600" s="387"/>
      <c r="K600" s="387"/>
      <c r="L600" s="530">
        <f t="shared" si="63"/>
        <v>0</v>
      </c>
    </row>
    <row r="601" spans="1:12" s="87" customFormat="1" ht="15.5" x14ac:dyDescent="0.35">
      <c r="A601" s="25">
        <v>115</v>
      </c>
      <c r="B601" s="147" t="s">
        <v>1961</v>
      </c>
      <c r="C601" s="158">
        <v>395.1</v>
      </c>
      <c r="D601" s="158">
        <v>60.1</v>
      </c>
      <c r="E601" s="158"/>
      <c r="F601" s="158">
        <f t="shared" si="66"/>
        <v>455.20000000000005</v>
      </c>
      <c r="G601" s="398">
        <f t="shared" si="62"/>
        <v>0</v>
      </c>
      <c r="H601" s="387">
        <f t="shared" si="65"/>
        <v>0</v>
      </c>
      <c r="I601" s="387">
        <f t="shared" si="64"/>
        <v>0</v>
      </c>
      <c r="J601" s="387"/>
      <c r="K601" s="387"/>
      <c r="L601" s="530">
        <f t="shared" si="63"/>
        <v>0</v>
      </c>
    </row>
    <row r="602" spans="1:12" s="87" customFormat="1" ht="15.5" x14ac:dyDescent="0.35">
      <c r="A602" s="25">
        <v>116</v>
      </c>
      <c r="B602" s="147" t="s">
        <v>1962</v>
      </c>
      <c r="C602" s="158">
        <v>120</v>
      </c>
      <c r="D602" s="158"/>
      <c r="E602" s="158"/>
      <c r="F602" s="158">
        <f t="shared" si="66"/>
        <v>120</v>
      </c>
      <c r="G602" s="398">
        <f t="shared" si="62"/>
        <v>0</v>
      </c>
      <c r="H602" s="387">
        <f t="shared" si="65"/>
        <v>0</v>
      </c>
      <c r="I602" s="387">
        <f t="shared" si="64"/>
        <v>0</v>
      </c>
      <c r="J602" s="387"/>
      <c r="K602" s="387"/>
      <c r="L602" s="530">
        <f t="shared" si="63"/>
        <v>0</v>
      </c>
    </row>
    <row r="603" spans="1:12" s="87" customFormat="1" ht="15.5" x14ac:dyDescent="0.35">
      <c r="A603" s="25">
        <v>117</v>
      </c>
      <c r="B603" s="147" t="s">
        <v>1963</v>
      </c>
      <c r="C603" s="158">
        <v>390.8</v>
      </c>
      <c r="D603" s="158"/>
      <c r="E603" s="158"/>
      <c r="F603" s="158">
        <f t="shared" si="66"/>
        <v>390.8</v>
      </c>
      <c r="G603" s="398">
        <f t="shared" si="62"/>
        <v>0</v>
      </c>
      <c r="H603" s="387">
        <f t="shared" si="65"/>
        <v>0</v>
      </c>
      <c r="I603" s="387">
        <f t="shared" si="64"/>
        <v>0</v>
      </c>
      <c r="J603" s="387"/>
      <c r="K603" s="387"/>
      <c r="L603" s="530">
        <f t="shared" si="63"/>
        <v>0</v>
      </c>
    </row>
    <row r="604" spans="1:12" s="87" customFormat="1" ht="15.5" x14ac:dyDescent="0.35">
      <c r="A604" s="25">
        <v>118</v>
      </c>
      <c r="B604" s="147" t="s">
        <v>1964</v>
      </c>
      <c r="C604" s="158">
        <v>105.1</v>
      </c>
      <c r="D604" s="158"/>
      <c r="E604" s="158"/>
      <c r="F604" s="158">
        <f t="shared" si="66"/>
        <v>105.1</v>
      </c>
      <c r="G604" s="398">
        <f t="shared" si="62"/>
        <v>0</v>
      </c>
      <c r="H604" s="387">
        <f t="shared" si="65"/>
        <v>0</v>
      </c>
      <c r="I604" s="387">
        <f t="shared" si="64"/>
        <v>0</v>
      </c>
      <c r="J604" s="387"/>
      <c r="K604" s="387"/>
      <c r="L604" s="530">
        <f t="shared" si="63"/>
        <v>0</v>
      </c>
    </row>
    <row r="605" spans="1:12" s="87" customFormat="1" ht="15.5" x14ac:dyDescent="0.35">
      <c r="A605" s="25">
        <v>119</v>
      </c>
      <c r="B605" s="147" t="s">
        <v>1965</v>
      </c>
      <c r="C605" s="158">
        <v>168.5</v>
      </c>
      <c r="D605" s="158"/>
      <c r="E605" s="158"/>
      <c r="F605" s="158">
        <f t="shared" si="66"/>
        <v>168.5</v>
      </c>
      <c r="G605" s="398">
        <f t="shared" si="62"/>
        <v>0</v>
      </c>
      <c r="H605" s="387">
        <f t="shared" si="65"/>
        <v>0</v>
      </c>
      <c r="I605" s="387">
        <f t="shared" si="64"/>
        <v>0</v>
      </c>
      <c r="J605" s="387"/>
      <c r="K605" s="387"/>
      <c r="L605" s="530">
        <f t="shared" si="63"/>
        <v>0</v>
      </c>
    </row>
    <row r="606" spans="1:12" s="87" customFormat="1" ht="15.5" x14ac:dyDescent="0.35">
      <c r="A606" s="25">
        <v>120</v>
      </c>
      <c r="B606" s="147" t="s">
        <v>1966</v>
      </c>
      <c r="C606" s="158">
        <v>227.3</v>
      </c>
      <c r="D606" s="158"/>
      <c r="E606" s="158"/>
      <c r="F606" s="158">
        <f t="shared" si="66"/>
        <v>227.3</v>
      </c>
      <c r="G606" s="398">
        <f t="shared" si="62"/>
        <v>0</v>
      </c>
      <c r="H606" s="387">
        <f t="shared" si="65"/>
        <v>0</v>
      </c>
      <c r="I606" s="387">
        <f t="shared" si="64"/>
        <v>0</v>
      </c>
      <c r="J606" s="387"/>
      <c r="K606" s="387"/>
      <c r="L606" s="530">
        <f t="shared" si="63"/>
        <v>0</v>
      </c>
    </row>
    <row r="607" spans="1:12" s="87" customFormat="1" ht="15.5" x14ac:dyDescent="0.35">
      <c r="A607" s="25">
        <v>121</v>
      </c>
      <c r="B607" s="147" t="s">
        <v>1968</v>
      </c>
      <c r="C607" s="158">
        <v>1851.82</v>
      </c>
      <c r="D607" s="158"/>
      <c r="E607" s="158"/>
      <c r="F607" s="158">
        <f t="shared" si="66"/>
        <v>1851.82</v>
      </c>
      <c r="G607" s="398">
        <f t="shared" si="62"/>
        <v>0</v>
      </c>
      <c r="H607" s="387">
        <f t="shared" si="65"/>
        <v>0</v>
      </c>
      <c r="I607" s="387">
        <f t="shared" si="64"/>
        <v>0</v>
      </c>
      <c r="J607" s="387"/>
      <c r="K607" s="387"/>
      <c r="L607" s="530">
        <f t="shared" si="63"/>
        <v>0</v>
      </c>
    </row>
    <row r="608" spans="1:12" s="87" customFormat="1" ht="15.5" x14ac:dyDescent="0.35">
      <c r="A608" s="25">
        <v>122</v>
      </c>
      <c r="B608" s="147" t="s">
        <v>1969</v>
      </c>
      <c r="C608" s="158">
        <v>933.25</v>
      </c>
      <c r="D608" s="158"/>
      <c r="E608" s="158"/>
      <c r="F608" s="158">
        <f t="shared" si="66"/>
        <v>933.25</v>
      </c>
      <c r="G608" s="398">
        <f t="shared" si="62"/>
        <v>0</v>
      </c>
      <c r="H608" s="387">
        <f t="shared" si="65"/>
        <v>0</v>
      </c>
      <c r="I608" s="387">
        <f t="shared" si="64"/>
        <v>0</v>
      </c>
      <c r="J608" s="387"/>
      <c r="K608" s="387"/>
      <c r="L608" s="530">
        <f t="shared" si="63"/>
        <v>0</v>
      </c>
    </row>
    <row r="609" spans="1:12" s="87" customFormat="1" ht="15.5" x14ac:dyDescent="0.35">
      <c r="A609" s="25">
        <v>123</v>
      </c>
      <c r="B609" s="147" t="s">
        <v>1970</v>
      </c>
      <c r="C609" s="158">
        <v>1158.5</v>
      </c>
      <c r="D609" s="158"/>
      <c r="E609" s="158"/>
      <c r="F609" s="158">
        <f t="shared" si="66"/>
        <v>1158.5</v>
      </c>
      <c r="G609" s="398">
        <f t="shared" si="62"/>
        <v>0</v>
      </c>
      <c r="H609" s="387">
        <f t="shared" si="65"/>
        <v>0</v>
      </c>
      <c r="I609" s="387">
        <f t="shared" si="64"/>
        <v>0</v>
      </c>
      <c r="J609" s="387"/>
      <c r="K609" s="387"/>
      <c r="L609" s="530">
        <f t="shared" si="63"/>
        <v>0</v>
      </c>
    </row>
    <row r="610" spans="1:12" s="87" customFormat="1" ht="15.5" x14ac:dyDescent="0.35">
      <c r="A610" s="25">
        <v>124</v>
      </c>
      <c r="B610" s="147" t="s">
        <v>1971</v>
      </c>
      <c r="C610" s="158">
        <v>3663.95</v>
      </c>
      <c r="D610" s="158"/>
      <c r="E610" s="158">
        <v>111.7</v>
      </c>
      <c r="F610" s="158">
        <f t="shared" si="66"/>
        <v>3775.6499999999996</v>
      </c>
      <c r="G610" s="398">
        <f t="shared" si="62"/>
        <v>0</v>
      </c>
      <c r="H610" s="387">
        <f t="shared" si="65"/>
        <v>0</v>
      </c>
      <c r="I610" s="387">
        <f t="shared" si="64"/>
        <v>0</v>
      </c>
      <c r="J610" s="387"/>
      <c r="K610" s="387"/>
      <c r="L610" s="530">
        <f t="shared" si="63"/>
        <v>0</v>
      </c>
    </row>
    <row r="611" spans="1:12" s="87" customFormat="1" ht="15.5" x14ac:dyDescent="0.35">
      <c r="A611" s="25">
        <v>125</v>
      </c>
      <c r="B611" s="147" t="s">
        <v>1972</v>
      </c>
      <c r="C611" s="158">
        <v>79.3</v>
      </c>
      <c r="D611" s="158"/>
      <c r="E611" s="158"/>
      <c r="F611" s="158">
        <f t="shared" si="66"/>
        <v>79.3</v>
      </c>
      <c r="G611" s="398">
        <f t="shared" si="62"/>
        <v>0</v>
      </c>
      <c r="H611" s="387">
        <f t="shared" si="65"/>
        <v>0</v>
      </c>
      <c r="I611" s="387">
        <f t="shared" si="64"/>
        <v>0</v>
      </c>
      <c r="J611" s="387"/>
      <c r="K611" s="387"/>
      <c r="L611" s="530">
        <f t="shared" si="63"/>
        <v>0</v>
      </c>
    </row>
    <row r="612" spans="1:12" s="87" customFormat="1" ht="15.5" x14ac:dyDescent="0.35">
      <c r="A612" s="25">
        <v>126</v>
      </c>
      <c r="B612" s="147" t="s">
        <v>1973</v>
      </c>
      <c r="C612" s="158">
        <v>377.9</v>
      </c>
      <c r="D612" s="158"/>
      <c r="E612" s="158"/>
      <c r="F612" s="158">
        <f t="shared" si="66"/>
        <v>377.9</v>
      </c>
      <c r="G612" s="398">
        <f t="shared" si="62"/>
        <v>0</v>
      </c>
      <c r="H612" s="387">
        <f t="shared" si="65"/>
        <v>0</v>
      </c>
      <c r="I612" s="387">
        <f t="shared" si="64"/>
        <v>0</v>
      </c>
      <c r="J612" s="387"/>
      <c r="K612" s="387"/>
      <c r="L612" s="530">
        <f t="shared" si="63"/>
        <v>0</v>
      </c>
    </row>
    <row r="613" spans="1:12" s="87" customFormat="1" ht="15.5" x14ac:dyDescent="0.35">
      <c r="A613" s="25">
        <v>127</v>
      </c>
      <c r="B613" s="147" t="s">
        <v>1974</v>
      </c>
      <c r="C613" s="158">
        <v>86.1</v>
      </c>
      <c r="D613" s="158"/>
      <c r="E613" s="158"/>
      <c r="F613" s="158">
        <f t="shared" si="66"/>
        <v>86.1</v>
      </c>
      <c r="G613" s="398">
        <f t="shared" si="62"/>
        <v>0</v>
      </c>
      <c r="H613" s="387">
        <f t="shared" si="65"/>
        <v>0</v>
      </c>
      <c r="I613" s="387">
        <f t="shared" si="64"/>
        <v>0</v>
      </c>
      <c r="J613" s="387"/>
      <c r="K613" s="387"/>
      <c r="L613" s="530">
        <f t="shared" si="63"/>
        <v>0</v>
      </c>
    </row>
    <row r="614" spans="1:12" s="87" customFormat="1" ht="15.5" x14ac:dyDescent="0.35">
      <c r="A614" s="25">
        <v>128</v>
      </c>
      <c r="B614" s="147" t="s">
        <v>1975</v>
      </c>
      <c r="C614" s="158">
        <v>59.7</v>
      </c>
      <c r="D614" s="158"/>
      <c r="E614" s="158"/>
      <c r="F614" s="158">
        <f t="shared" si="66"/>
        <v>59.7</v>
      </c>
      <c r="G614" s="398">
        <f t="shared" si="62"/>
        <v>0</v>
      </c>
      <c r="H614" s="387">
        <f t="shared" si="65"/>
        <v>0</v>
      </c>
      <c r="I614" s="387">
        <f t="shared" si="64"/>
        <v>0</v>
      </c>
      <c r="J614" s="387"/>
      <c r="K614" s="387"/>
      <c r="L614" s="530">
        <f t="shared" si="63"/>
        <v>0</v>
      </c>
    </row>
    <row r="615" spans="1:12" s="87" customFormat="1" ht="15.5" x14ac:dyDescent="0.35">
      <c r="A615" s="25">
        <v>129</v>
      </c>
      <c r="B615" s="147" t="s">
        <v>1976</v>
      </c>
      <c r="C615" s="158">
        <v>66.099999999999994</v>
      </c>
      <c r="D615" s="158"/>
      <c r="E615" s="158"/>
      <c r="F615" s="158">
        <f t="shared" si="66"/>
        <v>66.099999999999994</v>
      </c>
      <c r="G615" s="398">
        <f t="shared" si="62"/>
        <v>0</v>
      </c>
      <c r="H615" s="387">
        <f t="shared" si="65"/>
        <v>0</v>
      </c>
      <c r="I615" s="387">
        <f t="shared" si="64"/>
        <v>0</v>
      </c>
      <c r="J615" s="387"/>
      <c r="K615" s="387"/>
      <c r="L615" s="530">
        <f t="shared" si="63"/>
        <v>0</v>
      </c>
    </row>
    <row r="616" spans="1:12" s="87" customFormat="1" ht="15.5" x14ac:dyDescent="0.35">
      <c r="A616" s="25">
        <v>130</v>
      </c>
      <c r="B616" s="147" t="s">
        <v>1977</v>
      </c>
      <c r="C616" s="158">
        <v>111.6</v>
      </c>
      <c r="D616" s="158"/>
      <c r="E616" s="158"/>
      <c r="F616" s="158">
        <f t="shared" si="66"/>
        <v>111.6</v>
      </c>
      <c r="G616" s="398">
        <f t="shared" si="62"/>
        <v>0</v>
      </c>
      <c r="H616" s="387">
        <f t="shared" si="65"/>
        <v>0</v>
      </c>
      <c r="I616" s="387">
        <f t="shared" si="64"/>
        <v>0</v>
      </c>
      <c r="J616" s="387"/>
      <c r="K616" s="387"/>
      <c r="L616" s="530">
        <f t="shared" si="63"/>
        <v>0</v>
      </c>
    </row>
    <row r="617" spans="1:12" s="87" customFormat="1" ht="15.5" x14ac:dyDescent="0.35">
      <c r="A617" s="25">
        <v>131</v>
      </c>
      <c r="B617" s="147" t="s">
        <v>1978</v>
      </c>
      <c r="C617" s="158">
        <v>119.2</v>
      </c>
      <c r="D617" s="158"/>
      <c r="E617" s="158"/>
      <c r="F617" s="158">
        <f t="shared" si="66"/>
        <v>119.2</v>
      </c>
      <c r="G617" s="398">
        <f t="shared" si="62"/>
        <v>0</v>
      </c>
      <c r="H617" s="387">
        <f t="shared" si="65"/>
        <v>0</v>
      </c>
      <c r="I617" s="387">
        <f t="shared" si="64"/>
        <v>0</v>
      </c>
      <c r="J617" s="387"/>
      <c r="K617" s="387"/>
      <c r="L617" s="530">
        <f t="shared" si="63"/>
        <v>0</v>
      </c>
    </row>
    <row r="618" spans="1:12" s="87" customFormat="1" ht="15.5" x14ac:dyDescent="0.35">
      <c r="A618" s="25">
        <v>132</v>
      </c>
      <c r="B618" s="147" t="s">
        <v>1980</v>
      </c>
      <c r="C618" s="158">
        <v>67</v>
      </c>
      <c r="D618" s="158"/>
      <c r="E618" s="158"/>
      <c r="F618" s="158">
        <f t="shared" si="66"/>
        <v>67</v>
      </c>
      <c r="G618" s="398">
        <f t="shared" si="62"/>
        <v>0</v>
      </c>
      <c r="H618" s="387">
        <f t="shared" si="65"/>
        <v>0</v>
      </c>
      <c r="I618" s="387">
        <f t="shared" si="64"/>
        <v>0</v>
      </c>
      <c r="J618" s="387"/>
      <c r="K618" s="387"/>
      <c r="L618" s="530">
        <f t="shared" si="63"/>
        <v>0</v>
      </c>
    </row>
    <row r="619" spans="1:12" s="87" customFormat="1" ht="15.5" x14ac:dyDescent="0.35">
      <c r="A619" s="25">
        <v>133</v>
      </c>
      <c r="B619" s="147" t="s">
        <v>1981</v>
      </c>
      <c r="C619" s="158">
        <v>212.2</v>
      </c>
      <c r="D619" s="158"/>
      <c r="E619" s="158"/>
      <c r="F619" s="158">
        <f t="shared" si="66"/>
        <v>212.2</v>
      </c>
      <c r="G619" s="398">
        <f t="shared" si="62"/>
        <v>0</v>
      </c>
      <c r="H619" s="387">
        <f t="shared" si="65"/>
        <v>0</v>
      </c>
      <c r="I619" s="387">
        <f t="shared" si="64"/>
        <v>0</v>
      </c>
      <c r="J619" s="387"/>
      <c r="K619" s="387"/>
      <c r="L619" s="530">
        <f t="shared" si="63"/>
        <v>0</v>
      </c>
    </row>
    <row r="620" spans="1:12" s="87" customFormat="1" ht="15.5" x14ac:dyDescent="0.35">
      <c r="A620" s="25">
        <v>134</v>
      </c>
      <c r="B620" s="147" t="s">
        <v>1983</v>
      </c>
      <c r="C620" s="158">
        <v>466.8</v>
      </c>
      <c r="D620" s="158"/>
      <c r="E620" s="158"/>
      <c r="F620" s="158">
        <f t="shared" si="66"/>
        <v>466.8</v>
      </c>
      <c r="G620" s="398">
        <f t="shared" si="62"/>
        <v>0</v>
      </c>
      <c r="H620" s="387">
        <f t="shared" si="65"/>
        <v>0</v>
      </c>
      <c r="I620" s="387">
        <f t="shared" si="64"/>
        <v>0</v>
      </c>
      <c r="J620" s="387"/>
      <c r="K620" s="387"/>
      <c r="L620" s="530">
        <f t="shared" si="63"/>
        <v>0</v>
      </c>
    </row>
    <row r="621" spans="1:12" s="87" customFormat="1" ht="15.5" x14ac:dyDescent="0.35">
      <c r="A621" s="25">
        <v>135</v>
      </c>
      <c r="B621" s="147" t="s">
        <v>1984</v>
      </c>
      <c r="C621" s="158">
        <v>681.36</v>
      </c>
      <c r="D621" s="158"/>
      <c r="E621" s="158"/>
      <c r="F621" s="158">
        <f t="shared" si="66"/>
        <v>681.36</v>
      </c>
      <c r="G621" s="398">
        <f t="shared" si="62"/>
        <v>0</v>
      </c>
      <c r="H621" s="387">
        <f t="shared" si="65"/>
        <v>0</v>
      </c>
      <c r="I621" s="387">
        <f t="shared" si="64"/>
        <v>0</v>
      </c>
      <c r="J621" s="387"/>
      <c r="K621" s="387"/>
      <c r="L621" s="530">
        <f t="shared" si="63"/>
        <v>0</v>
      </c>
    </row>
    <row r="622" spans="1:12" s="87" customFormat="1" ht="15.5" x14ac:dyDescent="0.35">
      <c r="A622" s="25">
        <v>136</v>
      </c>
      <c r="B622" s="147" t="s">
        <v>1985</v>
      </c>
      <c r="C622" s="158">
        <v>504.2</v>
      </c>
      <c r="D622" s="158"/>
      <c r="E622" s="158"/>
      <c r="F622" s="158">
        <f t="shared" si="66"/>
        <v>504.2</v>
      </c>
      <c r="G622" s="398">
        <f t="shared" si="62"/>
        <v>0</v>
      </c>
      <c r="H622" s="387">
        <f t="shared" si="65"/>
        <v>0</v>
      </c>
      <c r="I622" s="387">
        <f t="shared" si="64"/>
        <v>0</v>
      </c>
      <c r="J622" s="387"/>
      <c r="K622" s="387"/>
      <c r="L622" s="530">
        <f t="shared" si="63"/>
        <v>0</v>
      </c>
    </row>
    <row r="623" spans="1:12" s="87" customFormat="1" ht="15.5" x14ac:dyDescent="0.35">
      <c r="A623" s="25">
        <v>137</v>
      </c>
      <c r="B623" s="147" t="s">
        <v>1986</v>
      </c>
      <c r="C623" s="158">
        <v>166.6</v>
      </c>
      <c r="D623" s="158"/>
      <c r="E623" s="158"/>
      <c r="F623" s="158">
        <f t="shared" si="66"/>
        <v>166.6</v>
      </c>
      <c r="G623" s="398">
        <f t="shared" ref="G623:G667" si="67">0/197260.5*F623</f>
        <v>0</v>
      </c>
      <c r="H623" s="387">
        <f t="shared" si="65"/>
        <v>0</v>
      </c>
      <c r="I623" s="387">
        <f t="shared" si="64"/>
        <v>0</v>
      </c>
      <c r="J623" s="387"/>
      <c r="K623" s="387"/>
      <c r="L623" s="530">
        <f t="shared" si="63"/>
        <v>0</v>
      </c>
    </row>
    <row r="624" spans="1:12" s="87" customFormat="1" ht="15.5" x14ac:dyDescent="0.35">
      <c r="A624" s="25">
        <v>138</v>
      </c>
      <c r="B624" s="147" t="s">
        <v>1987</v>
      </c>
      <c r="C624" s="158">
        <v>37.799999999999997</v>
      </c>
      <c r="D624" s="158"/>
      <c r="E624" s="158"/>
      <c r="F624" s="158">
        <f t="shared" si="66"/>
        <v>37.799999999999997</v>
      </c>
      <c r="G624" s="398">
        <f t="shared" si="67"/>
        <v>0</v>
      </c>
      <c r="H624" s="387">
        <f t="shared" si="65"/>
        <v>0</v>
      </c>
      <c r="I624" s="387">
        <f t="shared" si="64"/>
        <v>0</v>
      </c>
      <c r="J624" s="387"/>
      <c r="K624" s="387"/>
      <c r="L624" s="530">
        <f t="shared" si="63"/>
        <v>0</v>
      </c>
    </row>
    <row r="625" spans="1:12" s="87" customFormat="1" ht="15.5" x14ac:dyDescent="0.35">
      <c r="A625" s="25">
        <v>139</v>
      </c>
      <c r="B625" s="147" t="s">
        <v>1989</v>
      </c>
      <c r="C625" s="158">
        <v>146.19999999999999</v>
      </c>
      <c r="D625" s="158"/>
      <c r="E625" s="158"/>
      <c r="F625" s="158">
        <f t="shared" si="66"/>
        <v>146.19999999999999</v>
      </c>
      <c r="G625" s="398">
        <f t="shared" si="67"/>
        <v>0</v>
      </c>
      <c r="H625" s="387">
        <f t="shared" si="65"/>
        <v>0</v>
      </c>
      <c r="I625" s="387">
        <f t="shared" si="64"/>
        <v>0</v>
      </c>
      <c r="J625" s="387"/>
      <c r="K625" s="387"/>
      <c r="L625" s="530">
        <f t="shared" si="63"/>
        <v>0</v>
      </c>
    </row>
    <row r="626" spans="1:12" s="87" customFormat="1" ht="15.5" x14ac:dyDescent="0.35">
      <c r="A626" s="25">
        <v>140</v>
      </c>
      <c r="B626" s="147" t="s">
        <v>1990</v>
      </c>
      <c r="C626" s="158">
        <v>73</v>
      </c>
      <c r="D626" s="158"/>
      <c r="E626" s="158"/>
      <c r="F626" s="158">
        <f t="shared" si="66"/>
        <v>73</v>
      </c>
      <c r="G626" s="398">
        <f t="shared" si="67"/>
        <v>0</v>
      </c>
      <c r="H626" s="387">
        <f t="shared" si="65"/>
        <v>0</v>
      </c>
      <c r="I626" s="387">
        <f t="shared" si="64"/>
        <v>0</v>
      </c>
      <c r="J626" s="387"/>
      <c r="K626" s="387"/>
      <c r="L626" s="530">
        <f t="shared" si="63"/>
        <v>0</v>
      </c>
    </row>
    <row r="627" spans="1:12" s="87" customFormat="1" ht="15.5" x14ac:dyDescent="0.35">
      <c r="A627" s="25">
        <v>141</v>
      </c>
      <c r="B627" s="147" t="s">
        <v>1991</v>
      </c>
      <c r="C627" s="158">
        <v>110</v>
      </c>
      <c r="D627" s="158"/>
      <c r="E627" s="158"/>
      <c r="F627" s="158">
        <f t="shared" si="66"/>
        <v>110</v>
      </c>
      <c r="G627" s="398">
        <f t="shared" si="67"/>
        <v>0</v>
      </c>
      <c r="H627" s="387">
        <f t="shared" si="65"/>
        <v>0</v>
      </c>
      <c r="I627" s="387">
        <f t="shared" si="64"/>
        <v>0</v>
      </c>
      <c r="J627" s="387"/>
      <c r="K627" s="387"/>
      <c r="L627" s="530">
        <f t="shared" si="63"/>
        <v>0</v>
      </c>
    </row>
    <row r="628" spans="1:12" s="87" customFormat="1" ht="15.5" x14ac:dyDescent="0.35">
      <c r="A628" s="25">
        <v>142</v>
      </c>
      <c r="B628" s="147" t="s">
        <v>1992</v>
      </c>
      <c r="C628" s="158">
        <v>382</v>
      </c>
      <c r="D628" s="158"/>
      <c r="E628" s="158"/>
      <c r="F628" s="158">
        <f t="shared" si="66"/>
        <v>382</v>
      </c>
      <c r="G628" s="398">
        <f t="shared" si="67"/>
        <v>0</v>
      </c>
      <c r="H628" s="387">
        <f t="shared" si="65"/>
        <v>0</v>
      </c>
      <c r="I628" s="387">
        <f t="shared" ref="I628:I685" si="68">H628*0.22</f>
        <v>0</v>
      </c>
      <c r="J628" s="387"/>
      <c r="K628" s="387"/>
      <c r="L628" s="530">
        <f t="shared" si="63"/>
        <v>0</v>
      </c>
    </row>
    <row r="629" spans="1:12" s="87" customFormat="1" ht="15.5" x14ac:dyDescent="0.35">
      <c r="A629" s="25">
        <v>143</v>
      </c>
      <c r="B629" s="147" t="s">
        <v>1993</v>
      </c>
      <c r="C629" s="158">
        <v>226.9</v>
      </c>
      <c r="D629" s="158"/>
      <c r="E629" s="158"/>
      <c r="F629" s="158">
        <f t="shared" si="66"/>
        <v>226.9</v>
      </c>
      <c r="G629" s="398">
        <f t="shared" si="67"/>
        <v>0</v>
      </c>
      <c r="H629" s="387">
        <f t="shared" si="65"/>
        <v>0</v>
      </c>
      <c r="I629" s="387">
        <f t="shared" si="68"/>
        <v>0</v>
      </c>
      <c r="J629" s="387"/>
      <c r="K629" s="387"/>
      <c r="L629" s="530">
        <f t="shared" ref="L629:L689" si="69">(H629+I629+J629+K629)/F629</f>
        <v>0</v>
      </c>
    </row>
    <row r="630" spans="1:12" s="87" customFormat="1" ht="15.5" x14ac:dyDescent="0.35">
      <c r="A630" s="25">
        <v>144</v>
      </c>
      <c r="B630" s="147" t="s">
        <v>1994</v>
      </c>
      <c r="C630" s="158">
        <v>428.31</v>
      </c>
      <c r="D630" s="158"/>
      <c r="E630" s="158"/>
      <c r="F630" s="158">
        <f t="shared" si="66"/>
        <v>428.31</v>
      </c>
      <c r="G630" s="398">
        <f t="shared" si="67"/>
        <v>0</v>
      </c>
      <c r="H630" s="387">
        <f t="shared" si="65"/>
        <v>0</v>
      </c>
      <c r="I630" s="387">
        <f t="shared" si="68"/>
        <v>0</v>
      </c>
      <c r="J630" s="387"/>
      <c r="K630" s="387"/>
      <c r="L630" s="530">
        <f t="shared" si="69"/>
        <v>0</v>
      </c>
    </row>
    <row r="631" spans="1:12" s="87" customFormat="1" ht="15.5" x14ac:dyDescent="0.35">
      <c r="A631" s="25">
        <v>145</v>
      </c>
      <c r="B631" s="147" t="s">
        <v>1995</v>
      </c>
      <c r="C631" s="158">
        <v>744.3</v>
      </c>
      <c r="D631" s="158"/>
      <c r="E631" s="158"/>
      <c r="F631" s="158">
        <f t="shared" si="66"/>
        <v>744.3</v>
      </c>
      <c r="G631" s="398">
        <f t="shared" si="67"/>
        <v>0</v>
      </c>
      <c r="H631" s="387">
        <f t="shared" si="65"/>
        <v>0</v>
      </c>
      <c r="I631" s="387">
        <f t="shared" si="68"/>
        <v>0</v>
      </c>
      <c r="J631" s="387"/>
      <c r="K631" s="387"/>
      <c r="L631" s="530">
        <f t="shared" si="69"/>
        <v>0</v>
      </c>
    </row>
    <row r="632" spans="1:12" s="87" customFormat="1" ht="15.5" x14ac:dyDescent="0.35">
      <c r="A632" s="25">
        <v>146</v>
      </c>
      <c r="B632" s="147" t="s">
        <v>1996</v>
      </c>
      <c r="C632" s="158">
        <v>1084.5899999999999</v>
      </c>
      <c r="D632" s="158"/>
      <c r="E632" s="158"/>
      <c r="F632" s="158">
        <f t="shared" si="66"/>
        <v>1084.5899999999999</v>
      </c>
      <c r="G632" s="398">
        <f t="shared" si="67"/>
        <v>0</v>
      </c>
      <c r="H632" s="387">
        <f t="shared" si="65"/>
        <v>0</v>
      </c>
      <c r="I632" s="387">
        <f t="shared" si="68"/>
        <v>0</v>
      </c>
      <c r="J632" s="387"/>
      <c r="K632" s="387"/>
      <c r="L632" s="530">
        <f t="shared" si="69"/>
        <v>0</v>
      </c>
    </row>
    <row r="633" spans="1:12" s="87" customFormat="1" ht="15.5" x14ac:dyDescent="0.35">
      <c r="A633" s="25">
        <v>147</v>
      </c>
      <c r="B633" s="147" t="s">
        <v>1997</v>
      </c>
      <c r="C633" s="158">
        <v>1069.71</v>
      </c>
      <c r="D633" s="158"/>
      <c r="E633" s="158"/>
      <c r="F633" s="158">
        <f t="shared" si="66"/>
        <v>1069.71</v>
      </c>
      <c r="G633" s="398">
        <f t="shared" si="67"/>
        <v>0</v>
      </c>
      <c r="H633" s="387">
        <f t="shared" si="65"/>
        <v>0</v>
      </c>
      <c r="I633" s="387">
        <f t="shared" si="68"/>
        <v>0</v>
      </c>
      <c r="J633" s="387"/>
      <c r="K633" s="387"/>
      <c r="L633" s="530">
        <f t="shared" si="69"/>
        <v>0</v>
      </c>
    </row>
    <row r="634" spans="1:12" s="87" customFormat="1" ht="15.5" x14ac:dyDescent="0.35">
      <c r="A634" s="25">
        <v>148</v>
      </c>
      <c r="B634" s="147" t="s">
        <v>1998</v>
      </c>
      <c r="C634" s="158">
        <v>196.8</v>
      </c>
      <c r="D634" s="158"/>
      <c r="E634" s="158"/>
      <c r="F634" s="158">
        <f t="shared" ref="F634:F667" si="70">C634+D634+E634</f>
        <v>196.8</v>
      </c>
      <c r="G634" s="398">
        <f t="shared" si="67"/>
        <v>0</v>
      </c>
      <c r="H634" s="387">
        <f t="shared" si="65"/>
        <v>0</v>
      </c>
      <c r="I634" s="387">
        <f t="shared" si="68"/>
        <v>0</v>
      </c>
      <c r="J634" s="387"/>
      <c r="K634" s="387"/>
      <c r="L634" s="530">
        <f t="shared" si="69"/>
        <v>0</v>
      </c>
    </row>
    <row r="635" spans="1:12" s="87" customFormat="1" ht="15.5" x14ac:dyDescent="0.35">
      <c r="A635" s="25">
        <v>149</v>
      </c>
      <c r="B635" s="147" t="s">
        <v>1999</v>
      </c>
      <c r="C635" s="158">
        <v>625.9</v>
      </c>
      <c r="D635" s="158"/>
      <c r="E635" s="158"/>
      <c r="F635" s="158">
        <f t="shared" si="70"/>
        <v>625.9</v>
      </c>
      <c r="G635" s="398">
        <f t="shared" si="67"/>
        <v>0</v>
      </c>
      <c r="H635" s="387">
        <f t="shared" si="65"/>
        <v>0</v>
      </c>
      <c r="I635" s="387">
        <f t="shared" si="68"/>
        <v>0</v>
      </c>
      <c r="J635" s="387"/>
      <c r="K635" s="387"/>
      <c r="L635" s="530">
        <f t="shared" si="69"/>
        <v>0</v>
      </c>
    </row>
    <row r="636" spans="1:12" s="87" customFormat="1" ht="15.5" x14ac:dyDescent="0.35">
      <c r="A636" s="25">
        <v>150</v>
      </c>
      <c r="B636" s="147" t="s">
        <v>2001</v>
      </c>
      <c r="C636" s="158">
        <v>561.25</v>
      </c>
      <c r="D636" s="158"/>
      <c r="E636" s="158"/>
      <c r="F636" s="158">
        <f t="shared" si="70"/>
        <v>561.25</v>
      </c>
      <c r="G636" s="398">
        <f t="shared" si="67"/>
        <v>0</v>
      </c>
      <c r="H636" s="387">
        <f t="shared" si="65"/>
        <v>0</v>
      </c>
      <c r="I636" s="387">
        <f t="shared" si="68"/>
        <v>0</v>
      </c>
      <c r="J636" s="387"/>
      <c r="K636" s="387"/>
      <c r="L636" s="530">
        <f t="shared" si="69"/>
        <v>0</v>
      </c>
    </row>
    <row r="637" spans="1:12" s="87" customFormat="1" ht="15.5" x14ac:dyDescent="0.35">
      <c r="A637" s="25">
        <v>151</v>
      </c>
      <c r="B637" s="147" t="s">
        <v>2002</v>
      </c>
      <c r="C637" s="158">
        <v>122.9</v>
      </c>
      <c r="D637" s="158"/>
      <c r="E637" s="158"/>
      <c r="F637" s="158">
        <f t="shared" si="70"/>
        <v>122.9</v>
      </c>
      <c r="G637" s="398">
        <f t="shared" si="67"/>
        <v>0</v>
      </c>
      <c r="H637" s="387">
        <f t="shared" si="65"/>
        <v>0</v>
      </c>
      <c r="I637" s="387">
        <f t="shared" si="68"/>
        <v>0</v>
      </c>
      <c r="J637" s="387"/>
      <c r="K637" s="387"/>
      <c r="L637" s="530">
        <f t="shared" si="69"/>
        <v>0</v>
      </c>
    </row>
    <row r="638" spans="1:12" s="87" customFormat="1" ht="15.5" x14ac:dyDescent="0.35">
      <c r="A638" s="25">
        <v>152</v>
      </c>
      <c r="B638" s="147" t="s">
        <v>2003</v>
      </c>
      <c r="C638" s="158">
        <v>82.5</v>
      </c>
      <c r="D638" s="158"/>
      <c r="E638" s="158"/>
      <c r="F638" s="158">
        <f t="shared" si="70"/>
        <v>82.5</v>
      </c>
      <c r="G638" s="398">
        <f t="shared" si="67"/>
        <v>0</v>
      </c>
      <c r="H638" s="387">
        <f t="shared" si="65"/>
        <v>0</v>
      </c>
      <c r="I638" s="387">
        <f t="shared" si="68"/>
        <v>0</v>
      </c>
      <c r="J638" s="387"/>
      <c r="K638" s="387"/>
      <c r="L638" s="530">
        <f t="shared" si="69"/>
        <v>0</v>
      </c>
    </row>
    <row r="639" spans="1:12" s="87" customFormat="1" ht="15.5" x14ac:dyDescent="0.35">
      <c r="A639" s="25">
        <v>153</v>
      </c>
      <c r="B639" s="147" t="s">
        <v>2004</v>
      </c>
      <c r="C639" s="158">
        <v>118.7</v>
      </c>
      <c r="D639" s="158"/>
      <c r="E639" s="158"/>
      <c r="F639" s="158">
        <f t="shared" si="70"/>
        <v>118.7</v>
      </c>
      <c r="G639" s="398">
        <f t="shared" si="67"/>
        <v>0</v>
      </c>
      <c r="H639" s="387">
        <f t="shared" si="65"/>
        <v>0</v>
      </c>
      <c r="I639" s="387">
        <f t="shared" si="68"/>
        <v>0</v>
      </c>
      <c r="J639" s="387"/>
      <c r="K639" s="387"/>
      <c r="L639" s="530">
        <f t="shared" si="69"/>
        <v>0</v>
      </c>
    </row>
    <row r="640" spans="1:12" s="87" customFormat="1" ht="15.5" x14ac:dyDescent="0.35">
      <c r="A640" s="25">
        <v>154</v>
      </c>
      <c r="B640" s="147" t="s">
        <v>2005</v>
      </c>
      <c r="C640" s="158">
        <v>113.8</v>
      </c>
      <c r="D640" s="158"/>
      <c r="E640" s="158"/>
      <c r="F640" s="158">
        <f t="shared" si="70"/>
        <v>113.8</v>
      </c>
      <c r="G640" s="398">
        <f t="shared" si="67"/>
        <v>0</v>
      </c>
      <c r="H640" s="387">
        <f t="shared" si="65"/>
        <v>0</v>
      </c>
      <c r="I640" s="387">
        <f t="shared" si="68"/>
        <v>0</v>
      </c>
      <c r="J640" s="387"/>
      <c r="K640" s="387"/>
      <c r="L640" s="530">
        <f t="shared" si="69"/>
        <v>0</v>
      </c>
    </row>
    <row r="641" spans="1:12" s="87" customFormat="1" ht="15.5" x14ac:dyDescent="0.35">
      <c r="A641" s="25">
        <v>155</v>
      </c>
      <c r="B641" s="147" t="s">
        <v>2006</v>
      </c>
      <c r="C641" s="158">
        <v>294</v>
      </c>
      <c r="D641" s="158"/>
      <c r="E641" s="158"/>
      <c r="F641" s="158">
        <f t="shared" si="70"/>
        <v>294</v>
      </c>
      <c r="G641" s="398">
        <f t="shared" si="67"/>
        <v>0</v>
      </c>
      <c r="H641" s="387">
        <f t="shared" si="65"/>
        <v>0</v>
      </c>
      <c r="I641" s="387">
        <f t="shared" si="68"/>
        <v>0</v>
      </c>
      <c r="J641" s="387"/>
      <c r="K641" s="387"/>
      <c r="L641" s="530">
        <f t="shared" si="69"/>
        <v>0</v>
      </c>
    </row>
    <row r="642" spans="1:12" s="87" customFormat="1" ht="15.5" x14ac:dyDescent="0.35">
      <c r="A642" s="25">
        <v>156</v>
      </c>
      <c r="B642" s="147" t="s">
        <v>2007</v>
      </c>
      <c r="C642" s="158">
        <v>38.6</v>
      </c>
      <c r="D642" s="158"/>
      <c r="E642" s="158"/>
      <c r="F642" s="158">
        <f t="shared" si="70"/>
        <v>38.6</v>
      </c>
      <c r="G642" s="398">
        <f t="shared" si="67"/>
        <v>0</v>
      </c>
      <c r="H642" s="387">
        <f t="shared" si="65"/>
        <v>0</v>
      </c>
      <c r="I642" s="387">
        <f t="shared" si="68"/>
        <v>0</v>
      </c>
      <c r="J642" s="387"/>
      <c r="K642" s="387"/>
      <c r="L642" s="530">
        <f t="shared" si="69"/>
        <v>0</v>
      </c>
    </row>
    <row r="643" spans="1:12" s="87" customFormat="1" ht="15.5" x14ac:dyDescent="0.35">
      <c r="A643" s="25">
        <v>157</v>
      </c>
      <c r="B643" s="147" t="s">
        <v>2008</v>
      </c>
      <c r="C643" s="158">
        <v>295.8</v>
      </c>
      <c r="D643" s="158"/>
      <c r="E643" s="158"/>
      <c r="F643" s="158">
        <f t="shared" si="70"/>
        <v>295.8</v>
      </c>
      <c r="G643" s="398">
        <f t="shared" si="67"/>
        <v>0</v>
      </c>
      <c r="H643" s="387">
        <f t="shared" si="65"/>
        <v>0</v>
      </c>
      <c r="I643" s="387">
        <f t="shared" si="68"/>
        <v>0</v>
      </c>
      <c r="J643" s="387"/>
      <c r="K643" s="387"/>
      <c r="L643" s="530">
        <f t="shared" si="69"/>
        <v>0</v>
      </c>
    </row>
    <row r="644" spans="1:12" s="87" customFormat="1" ht="15.5" x14ac:dyDescent="0.35">
      <c r="A644" s="25">
        <v>158</v>
      </c>
      <c r="B644" s="147" t="s">
        <v>2156</v>
      </c>
      <c r="C644" s="158">
        <v>2745.3</v>
      </c>
      <c r="D644" s="158"/>
      <c r="E644" s="158">
        <v>209</v>
      </c>
      <c r="F644" s="158">
        <f t="shared" si="70"/>
        <v>2954.3</v>
      </c>
      <c r="G644" s="398">
        <f t="shared" si="67"/>
        <v>0</v>
      </c>
      <c r="H644" s="387">
        <f t="shared" si="65"/>
        <v>0</v>
      </c>
      <c r="I644" s="387">
        <f t="shared" si="68"/>
        <v>0</v>
      </c>
      <c r="J644" s="387"/>
      <c r="K644" s="387"/>
      <c r="L644" s="530">
        <f t="shared" si="69"/>
        <v>0</v>
      </c>
    </row>
    <row r="645" spans="1:12" s="87" customFormat="1" ht="15.5" x14ac:dyDescent="0.35">
      <c r="A645" s="25">
        <v>159</v>
      </c>
      <c r="B645" s="147" t="s">
        <v>1146</v>
      </c>
      <c r="C645" s="158">
        <v>601.58000000000004</v>
      </c>
      <c r="D645" s="158"/>
      <c r="E645" s="158"/>
      <c r="F645" s="158">
        <f t="shared" si="70"/>
        <v>601.58000000000004</v>
      </c>
      <c r="G645" s="398">
        <f t="shared" si="67"/>
        <v>0</v>
      </c>
      <c r="H645" s="387">
        <f t="shared" si="65"/>
        <v>0</v>
      </c>
      <c r="I645" s="387">
        <f t="shared" si="68"/>
        <v>0</v>
      </c>
      <c r="J645" s="387"/>
      <c r="K645" s="387"/>
      <c r="L645" s="530">
        <f t="shared" si="69"/>
        <v>0</v>
      </c>
    </row>
    <row r="646" spans="1:12" s="87" customFormat="1" ht="15.5" x14ac:dyDescent="0.35">
      <c r="A646" s="25">
        <v>160</v>
      </c>
      <c r="B646" s="147" t="s">
        <v>1147</v>
      </c>
      <c r="C646" s="158">
        <v>392.31</v>
      </c>
      <c r="D646" s="158"/>
      <c r="E646" s="158"/>
      <c r="F646" s="158">
        <f t="shared" si="70"/>
        <v>392.31</v>
      </c>
      <c r="G646" s="398">
        <f t="shared" si="67"/>
        <v>0</v>
      </c>
      <c r="H646" s="387">
        <f t="shared" si="65"/>
        <v>0</v>
      </c>
      <c r="I646" s="387">
        <f t="shared" si="68"/>
        <v>0</v>
      </c>
      <c r="J646" s="387"/>
      <c r="K646" s="387"/>
      <c r="L646" s="530">
        <f t="shared" si="69"/>
        <v>0</v>
      </c>
    </row>
    <row r="647" spans="1:12" s="87" customFormat="1" ht="15.5" x14ac:dyDescent="0.35">
      <c r="A647" s="25">
        <v>161</v>
      </c>
      <c r="B647" s="147" t="s">
        <v>1148</v>
      </c>
      <c r="C647" s="158">
        <v>600.88</v>
      </c>
      <c r="D647" s="158"/>
      <c r="E647" s="158"/>
      <c r="F647" s="158">
        <f t="shared" si="70"/>
        <v>600.88</v>
      </c>
      <c r="G647" s="398">
        <f t="shared" si="67"/>
        <v>0</v>
      </c>
      <c r="H647" s="387">
        <f t="shared" ref="H647:H710" si="71">G647*4430.37</f>
        <v>0</v>
      </c>
      <c r="I647" s="387">
        <f t="shared" si="68"/>
        <v>0</v>
      </c>
      <c r="J647" s="387"/>
      <c r="K647" s="387"/>
      <c r="L647" s="530">
        <f t="shared" si="69"/>
        <v>0</v>
      </c>
    </row>
    <row r="648" spans="1:12" s="87" customFormat="1" ht="15.5" x14ac:dyDescent="0.35">
      <c r="A648" s="25">
        <v>162</v>
      </c>
      <c r="B648" s="147" t="s">
        <v>1149</v>
      </c>
      <c r="C648" s="158">
        <v>307.3</v>
      </c>
      <c r="D648" s="158"/>
      <c r="E648" s="158"/>
      <c r="F648" s="158">
        <f t="shared" si="70"/>
        <v>307.3</v>
      </c>
      <c r="G648" s="398">
        <f t="shared" si="67"/>
        <v>0</v>
      </c>
      <c r="H648" s="387">
        <f t="shared" si="71"/>
        <v>0</v>
      </c>
      <c r="I648" s="387">
        <f t="shared" si="68"/>
        <v>0</v>
      </c>
      <c r="J648" s="387"/>
      <c r="K648" s="387"/>
      <c r="L648" s="530">
        <f t="shared" si="69"/>
        <v>0</v>
      </c>
    </row>
    <row r="649" spans="1:12" s="87" customFormat="1" ht="15.5" x14ac:dyDescent="0.35">
      <c r="A649" s="25">
        <v>163</v>
      </c>
      <c r="B649" s="147" t="s">
        <v>1150</v>
      </c>
      <c r="C649" s="158">
        <v>763</v>
      </c>
      <c r="D649" s="158"/>
      <c r="E649" s="158">
        <v>37.1</v>
      </c>
      <c r="F649" s="158">
        <f t="shared" si="70"/>
        <v>800.1</v>
      </c>
      <c r="G649" s="398">
        <f t="shared" si="67"/>
        <v>0</v>
      </c>
      <c r="H649" s="387">
        <f t="shared" si="71"/>
        <v>0</v>
      </c>
      <c r="I649" s="387">
        <f t="shared" si="68"/>
        <v>0</v>
      </c>
      <c r="J649" s="387"/>
      <c r="K649" s="387"/>
      <c r="L649" s="530">
        <f t="shared" si="69"/>
        <v>0</v>
      </c>
    </row>
    <row r="650" spans="1:12" s="87" customFormat="1" ht="15.5" x14ac:dyDescent="0.35">
      <c r="A650" s="25">
        <v>164</v>
      </c>
      <c r="B650" s="147" t="s">
        <v>1151</v>
      </c>
      <c r="C650" s="158">
        <v>325.2</v>
      </c>
      <c r="D650" s="158"/>
      <c r="E650" s="158"/>
      <c r="F650" s="158">
        <f t="shared" si="70"/>
        <v>325.2</v>
      </c>
      <c r="G650" s="398">
        <f t="shared" si="67"/>
        <v>0</v>
      </c>
      <c r="H650" s="387">
        <f t="shared" si="71"/>
        <v>0</v>
      </c>
      <c r="I650" s="387">
        <f t="shared" si="68"/>
        <v>0</v>
      </c>
      <c r="J650" s="387"/>
      <c r="K650" s="387"/>
      <c r="L650" s="530">
        <f t="shared" si="69"/>
        <v>0</v>
      </c>
    </row>
    <row r="651" spans="1:12" s="87" customFormat="1" ht="15.5" x14ac:dyDescent="0.35">
      <c r="A651" s="25">
        <v>165</v>
      </c>
      <c r="B651" s="147" t="s">
        <v>1152</v>
      </c>
      <c r="C651" s="158">
        <v>366.35</v>
      </c>
      <c r="D651" s="158"/>
      <c r="E651" s="158">
        <v>53.9</v>
      </c>
      <c r="F651" s="158">
        <f t="shared" si="70"/>
        <v>420.25</v>
      </c>
      <c r="G651" s="398">
        <f t="shared" si="67"/>
        <v>0</v>
      </c>
      <c r="H651" s="387">
        <f t="shared" si="71"/>
        <v>0</v>
      </c>
      <c r="I651" s="387">
        <f t="shared" si="68"/>
        <v>0</v>
      </c>
      <c r="J651" s="387"/>
      <c r="K651" s="387"/>
      <c r="L651" s="530">
        <f t="shared" si="69"/>
        <v>0</v>
      </c>
    </row>
    <row r="652" spans="1:12" s="87" customFormat="1" ht="15.5" x14ac:dyDescent="0.35">
      <c r="A652" s="25">
        <v>166</v>
      </c>
      <c r="B652" s="147" t="s">
        <v>1153</v>
      </c>
      <c r="C652" s="158">
        <v>468.48</v>
      </c>
      <c r="D652" s="158"/>
      <c r="E652" s="158"/>
      <c r="F652" s="158">
        <f t="shared" si="70"/>
        <v>468.48</v>
      </c>
      <c r="G652" s="398">
        <f t="shared" si="67"/>
        <v>0</v>
      </c>
      <c r="H652" s="387">
        <f t="shared" si="71"/>
        <v>0</v>
      </c>
      <c r="I652" s="387">
        <f t="shared" si="68"/>
        <v>0</v>
      </c>
      <c r="J652" s="387"/>
      <c r="K652" s="387"/>
      <c r="L652" s="530">
        <f t="shared" si="69"/>
        <v>0</v>
      </c>
    </row>
    <row r="653" spans="1:12" s="87" customFormat="1" ht="15.5" x14ac:dyDescent="0.35">
      <c r="A653" s="25">
        <v>167</v>
      </c>
      <c r="B653" s="147" t="s">
        <v>1154</v>
      </c>
      <c r="C653" s="158">
        <v>996.98</v>
      </c>
      <c r="D653" s="158"/>
      <c r="E653" s="158">
        <v>29.1</v>
      </c>
      <c r="F653" s="158">
        <f t="shared" si="70"/>
        <v>1026.08</v>
      </c>
      <c r="G653" s="398">
        <f t="shared" si="67"/>
        <v>0</v>
      </c>
      <c r="H653" s="387">
        <f t="shared" si="71"/>
        <v>0</v>
      </c>
      <c r="I653" s="387">
        <f t="shared" si="68"/>
        <v>0</v>
      </c>
      <c r="J653" s="387"/>
      <c r="K653" s="387"/>
      <c r="L653" s="530">
        <f t="shared" si="69"/>
        <v>0</v>
      </c>
    </row>
    <row r="654" spans="1:12" s="87" customFormat="1" ht="15.5" x14ac:dyDescent="0.35">
      <c r="A654" s="25">
        <v>168</v>
      </c>
      <c r="B654" s="147" t="s">
        <v>1166</v>
      </c>
      <c r="C654" s="158">
        <v>1115.1199999999999</v>
      </c>
      <c r="D654" s="158"/>
      <c r="E654" s="158">
        <v>126.9</v>
      </c>
      <c r="F654" s="158">
        <f t="shared" si="70"/>
        <v>1242.02</v>
      </c>
      <c r="G654" s="398">
        <f t="shared" si="67"/>
        <v>0</v>
      </c>
      <c r="H654" s="387">
        <f t="shared" si="71"/>
        <v>0</v>
      </c>
      <c r="I654" s="387">
        <f t="shared" si="68"/>
        <v>0</v>
      </c>
      <c r="J654" s="387"/>
      <c r="K654" s="387"/>
      <c r="L654" s="530">
        <f t="shared" si="69"/>
        <v>0</v>
      </c>
    </row>
    <row r="655" spans="1:12" s="87" customFormat="1" ht="15.5" x14ac:dyDescent="0.35">
      <c r="A655" s="25">
        <v>169</v>
      </c>
      <c r="B655" s="147" t="s">
        <v>1231</v>
      </c>
      <c r="C655" s="158">
        <v>678.82</v>
      </c>
      <c r="D655" s="158"/>
      <c r="E655" s="158">
        <v>148.19999999999999</v>
      </c>
      <c r="F655" s="158">
        <f t="shared" si="70"/>
        <v>827.02</v>
      </c>
      <c r="G655" s="398">
        <f t="shared" si="67"/>
        <v>0</v>
      </c>
      <c r="H655" s="387">
        <f t="shared" si="71"/>
        <v>0</v>
      </c>
      <c r="I655" s="387">
        <f t="shared" si="68"/>
        <v>0</v>
      </c>
      <c r="J655" s="387"/>
      <c r="K655" s="387"/>
      <c r="L655" s="530">
        <f t="shared" si="69"/>
        <v>0</v>
      </c>
    </row>
    <row r="656" spans="1:12" s="87" customFormat="1" ht="15.5" x14ac:dyDescent="0.35">
      <c r="A656" s="25">
        <v>170</v>
      </c>
      <c r="B656" s="147" t="s">
        <v>1232</v>
      </c>
      <c r="C656" s="158">
        <v>487.41</v>
      </c>
      <c r="D656" s="158"/>
      <c r="E656" s="158"/>
      <c r="F656" s="158">
        <f t="shared" si="70"/>
        <v>487.41</v>
      </c>
      <c r="G656" s="398">
        <f t="shared" si="67"/>
        <v>0</v>
      </c>
      <c r="H656" s="387">
        <f t="shared" si="71"/>
        <v>0</v>
      </c>
      <c r="I656" s="387">
        <f t="shared" si="68"/>
        <v>0</v>
      </c>
      <c r="J656" s="387"/>
      <c r="K656" s="387"/>
      <c r="L656" s="530">
        <f t="shared" si="69"/>
        <v>0</v>
      </c>
    </row>
    <row r="657" spans="1:17" s="87" customFormat="1" ht="15.5" x14ac:dyDescent="0.35">
      <c r="A657" s="25">
        <v>171</v>
      </c>
      <c r="B657" s="147" t="s">
        <v>1233</v>
      </c>
      <c r="C657" s="158">
        <v>436.5</v>
      </c>
      <c r="D657" s="158">
        <v>103.3</v>
      </c>
      <c r="E657" s="158">
        <v>145.19999999999999</v>
      </c>
      <c r="F657" s="158">
        <f t="shared" si="70"/>
        <v>685</v>
      </c>
      <c r="G657" s="398">
        <f t="shared" si="67"/>
        <v>0</v>
      </c>
      <c r="H657" s="387">
        <f t="shared" si="71"/>
        <v>0</v>
      </c>
      <c r="I657" s="387">
        <f t="shared" si="68"/>
        <v>0</v>
      </c>
      <c r="J657" s="387"/>
      <c r="K657" s="387"/>
      <c r="L657" s="530">
        <f t="shared" si="69"/>
        <v>0</v>
      </c>
    </row>
    <row r="658" spans="1:17" s="87" customFormat="1" ht="15.5" x14ac:dyDescent="0.35">
      <c r="A658" s="25">
        <v>172</v>
      </c>
      <c r="B658" s="147" t="s">
        <v>1234</v>
      </c>
      <c r="C658" s="158">
        <v>636.55999999999995</v>
      </c>
      <c r="D658" s="158"/>
      <c r="E658" s="158"/>
      <c r="F658" s="158">
        <f t="shared" si="70"/>
        <v>636.55999999999995</v>
      </c>
      <c r="G658" s="398">
        <f t="shared" si="67"/>
        <v>0</v>
      </c>
      <c r="H658" s="387">
        <f t="shared" si="71"/>
        <v>0</v>
      </c>
      <c r="I658" s="387">
        <f t="shared" si="68"/>
        <v>0</v>
      </c>
      <c r="J658" s="387"/>
      <c r="K658" s="387"/>
      <c r="L658" s="530">
        <f t="shared" si="69"/>
        <v>0</v>
      </c>
    </row>
    <row r="659" spans="1:17" s="87" customFormat="1" ht="15.5" x14ac:dyDescent="0.35">
      <c r="A659" s="25">
        <v>173</v>
      </c>
      <c r="B659" s="147" t="s">
        <v>1235</v>
      </c>
      <c r="C659" s="158">
        <v>495</v>
      </c>
      <c r="D659" s="158">
        <v>10.1</v>
      </c>
      <c r="E659" s="158"/>
      <c r="F659" s="158">
        <f t="shared" si="70"/>
        <v>505.1</v>
      </c>
      <c r="G659" s="398">
        <f t="shared" si="67"/>
        <v>0</v>
      </c>
      <c r="H659" s="387">
        <f t="shared" si="71"/>
        <v>0</v>
      </c>
      <c r="I659" s="387">
        <f t="shared" si="68"/>
        <v>0</v>
      </c>
      <c r="J659" s="387"/>
      <c r="K659" s="387"/>
      <c r="L659" s="530">
        <f t="shared" si="69"/>
        <v>0</v>
      </c>
    </row>
    <row r="660" spans="1:17" s="87" customFormat="1" ht="15.5" x14ac:dyDescent="0.35">
      <c r="A660" s="25">
        <v>174</v>
      </c>
      <c r="B660" s="147" t="s">
        <v>1236</v>
      </c>
      <c r="C660" s="158">
        <v>536.88</v>
      </c>
      <c r="D660" s="158"/>
      <c r="E660" s="158"/>
      <c r="F660" s="158">
        <f t="shared" si="70"/>
        <v>536.88</v>
      </c>
      <c r="G660" s="398">
        <f t="shared" si="67"/>
        <v>0</v>
      </c>
      <c r="H660" s="387">
        <f t="shared" si="71"/>
        <v>0</v>
      </c>
      <c r="I660" s="387">
        <f t="shared" si="68"/>
        <v>0</v>
      </c>
      <c r="J660" s="387"/>
      <c r="K660" s="387"/>
      <c r="L660" s="530">
        <f t="shared" si="69"/>
        <v>0</v>
      </c>
    </row>
    <row r="661" spans="1:17" s="87" customFormat="1" ht="15.5" x14ac:dyDescent="0.35">
      <c r="A661" s="25">
        <v>176</v>
      </c>
      <c r="B661" s="147" t="s">
        <v>1265</v>
      </c>
      <c r="C661" s="158">
        <v>380.2</v>
      </c>
      <c r="D661" s="158"/>
      <c r="E661" s="158"/>
      <c r="F661" s="535">
        <f t="shared" si="70"/>
        <v>380.2</v>
      </c>
      <c r="G661" s="398">
        <f t="shared" si="67"/>
        <v>0</v>
      </c>
      <c r="H661" s="387">
        <f t="shared" si="71"/>
        <v>0</v>
      </c>
      <c r="I661" s="387">
        <f t="shared" si="68"/>
        <v>0</v>
      </c>
      <c r="J661" s="387"/>
      <c r="K661" s="387"/>
      <c r="L661" s="530">
        <f t="shared" si="69"/>
        <v>0</v>
      </c>
      <c r="M661" s="85"/>
      <c r="N661" s="90"/>
      <c r="O661" s="85"/>
      <c r="P661" s="90"/>
      <c r="Q661" s="85"/>
    </row>
    <row r="662" spans="1:17" s="87" customFormat="1" ht="15.5" x14ac:dyDescent="0.35">
      <c r="A662" s="25">
        <v>177</v>
      </c>
      <c r="B662" s="147" t="s">
        <v>505</v>
      </c>
      <c r="C662" s="163">
        <v>4131.2</v>
      </c>
      <c r="D662" s="158"/>
      <c r="E662" s="158"/>
      <c r="F662" s="535">
        <f t="shared" si="70"/>
        <v>4131.2</v>
      </c>
      <c r="G662" s="398">
        <f t="shared" si="67"/>
        <v>0</v>
      </c>
      <c r="H662" s="387">
        <f t="shared" si="71"/>
        <v>0</v>
      </c>
      <c r="I662" s="387">
        <f t="shared" si="68"/>
        <v>0</v>
      </c>
      <c r="J662" s="387"/>
      <c r="K662" s="387"/>
      <c r="L662" s="530">
        <f t="shared" si="69"/>
        <v>0</v>
      </c>
      <c r="M662" s="85"/>
      <c r="N662" s="84"/>
      <c r="O662" s="85"/>
      <c r="P662" s="84"/>
      <c r="Q662" s="85"/>
    </row>
    <row r="663" spans="1:17" s="87" customFormat="1" ht="15.5" x14ac:dyDescent="0.35">
      <c r="A663" s="25">
        <v>178</v>
      </c>
      <c r="B663" s="147" t="s">
        <v>506</v>
      </c>
      <c r="C663" s="163">
        <v>6403.7</v>
      </c>
      <c r="D663" s="158"/>
      <c r="E663" s="158"/>
      <c r="F663" s="535">
        <f t="shared" si="70"/>
        <v>6403.7</v>
      </c>
      <c r="G663" s="398">
        <f t="shared" si="67"/>
        <v>0</v>
      </c>
      <c r="H663" s="387">
        <f t="shared" si="71"/>
        <v>0</v>
      </c>
      <c r="I663" s="387">
        <f t="shared" si="68"/>
        <v>0</v>
      </c>
      <c r="J663" s="387"/>
      <c r="K663" s="387"/>
      <c r="L663" s="530">
        <f t="shared" si="69"/>
        <v>0</v>
      </c>
      <c r="M663" s="85"/>
      <c r="N663" s="84"/>
      <c r="O663" s="85"/>
      <c r="P663" s="84"/>
      <c r="Q663" s="85"/>
    </row>
    <row r="664" spans="1:17" s="87" customFormat="1" ht="15.5" x14ac:dyDescent="0.35">
      <c r="A664" s="25">
        <v>179</v>
      </c>
      <c r="B664" s="396" t="s">
        <v>507</v>
      </c>
      <c r="C664" s="163">
        <v>2127.8000000000002</v>
      </c>
      <c r="D664" s="158"/>
      <c r="E664" s="158"/>
      <c r="F664" s="535">
        <f t="shared" si="70"/>
        <v>2127.8000000000002</v>
      </c>
      <c r="G664" s="398">
        <f t="shared" si="67"/>
        <v>0</v>
      </c>
      <c r="H664" s="387">
        <f t="shared" si="71"/>
        <v>0</v>
      </c>
      <c r="I664" s="387">
        <f t="shared" si="68"/>
        <v>0</v>
      </c>
      <c r="J664" s="387"/>
      <c r="K664" s="387"/>
      <c r="L664" s="530">
        <f t="shared" si="69"/>
        <v>0</v>
      </c>
      <c r="M664" s="85"/>
      <c r="N664" s="84"/>
      <c r="O664" s="85"/>
      <c r="P664" s="84"/>
      <c r="Q664" s="85"/>
    </row>
    <row r="665" spans="1:17" s="87" customFormat="1" ht="15.5" x14ac:dyDescent="0.35">
      <c r="A665" s="25">
        <v>180</v>
      </c>
      <c r="B665" s="396" t="s">
        <v>508</v>
      </c>
      <c r="C665" s="163">
        <v>4248.8</v>
      </c>
      <c r="D665" s="158"/>
      <c r="E665" s="158"/>
      <c r="F665" s="535">
        <f t="shared" si="70"/>
        <v>4248.8</v>
      </c>
      <c r="G665" s="398">
        <f t="shared" si="67"/>
        <v>0</v>
      </c>
      <c r="H665" s="387">
        <f t="shared" si="71"/>
        <v>0</v>
      </c>
      <c r="I665" s="387">
        <f t="shared" si="68"/>
        <v>0</v>
      </c>
      <c r="J665" s="387"/>
      <c r="K665" s="387"/>
      <c r="L665" s="530">
        <f t="shared" si="69"/>
        <v>0</v>
      </c>
      <c r="M665" s="85"/>
      <c r="N665" s="84"/>
      <c r="O665" s="85"/>
      <c r="P665" s="84"/>
      <c r="Q665" s="85"/>
    </row>
    <row r="666" spans="1:17" s="87" customFormat="1" ht="15.5" x14ac:dyDescent="0.35">
      <c r="A666" s="25">
        <v>181</v>
      </c>
      <c r="B666" s="396" t="s">
        <v>509</v>
      </c>
      <c r="C666" s="163">
        <v>4357.5</v>
      </c>
      <c r="D666" s="158"/>
      <c r="E666" s="158"/>
      <c r="F666" s="535">
        <f t="shared" si="70"/>
        <v>4357.5</v>
      </c>
      <c r="G666" s="398">
        <f t="shared" si="67"/>
        <v>0</v>
      </c>
      <c r="H666" s="387">
        <f t="shared" si="71"/>
        <v>0</v>
      </c>
      <c r="I666" s="387">
        <f t="shared" si="68"/>
        <v>0</v>
      </c>
      <c r="J666" s="387"/>
      <c r="K666" s="387"/>
      <c r="L666" s="530">
        <f t="shared" si="69"/>
        <v>0</v>
      </c>
      <c r="M666" s="85"/>
      <c r="N666" s="84"/>
      <c r="O666" s="85"/>
      <c r="P666" s="84"/>
      <c r="Q666" s="85"/>
    </row>
    <row r="667" spans="1:17" s="87" customFormat="1" ht="15.5" x14ac:dyDescent="0.35">
      <c r="A667" s="25">
        <v>182</v>
      </c>
      <c r="B667" s="396" t="s">
        <v>510</v>
      </c>
      <c r="C667" s="163">
        <v>6324.6</v>
      </c>
      <c r="D667" s="158"/>
      <c r="E667" s="158"/>
      <c r="F667" s="535">
        <f t="shared" si="70"/>
        <v>6324.6</v>
      </c>
      <c r="G667" s="398">
        <f t="shared" si="67"/>
        <v>0</v>
      </c>
      <c r="H667" s="387">
        <f t="shared" si="71"/>
        <v>0</v>
      </c>
      <c r="I667" s="387">
        <f t="shared" si="68"/>
        <v>0</v>
      </c>
      <c r="J667" s="387"/>
      <c r="K667" s="387"/>
      <c r="L667" s="530">
        <f t="shared" si="69"/>
        <v>0</v>
      </c>
      <c r="M667" s="85"/>
      <c r="N667" s="84"/>
      <c r="O667" s="85"/>
      <c r="P667" s="84"/>
      <c r="Q667" s="85"/>
    </row>
    <row r="668" spans="1:17" s="337" customFormat="1" x14ac:dyDescent="0.3">
      <c r="A668" s="143">
        <v>1</v>
      </c>
      <c r="B668" s="294" t="s">
        <v>1063</v>
      </c>
      <c r="C668" s="405">
        <f t="shared" ref="C668:K668" si="72">SUM(C494:C667)</f>
        <v>192930.46</v>
      </c>
      <c r="D668" s="405">
        <f t="shared" si="72"/>
        <v>1610.1199999999997</v>
      </c>
      <c r="E668" s="405">
        <f t="shared" si="72"/>
        <v>2719.8999999999996</v>
      </c>
      <c r="F668" s="405">
        <f t="shared" si="72"/>
        <v>197260.47999999995</v>
      </c>
      <c r="G668" s="405">
        <f t="shared" si="72"/>
        <v>0</v>
      </c>
      <c r="H668" s="387">
        <f t="shared" si="71"/>
        <v>0</v>
      </c>
      <c r="I668" s="405">
        <f t="shared" si="72"/>
        <v>0</v>
      </c>
      <c r="J668" s="405">
        <f t="shared" si="72"/>
        <v>0</v>
      </c>
      <c r="K668" s="405">
        <f t="shared" si="72"/>
        <v>0</v>
      </c>
      <c r="L668" s="530">
        <f t="shared" si="69"/>
        <v>0</v>
      </c>
    </row>
    <row r="669" spans="1:17" s="87" customFormat="1" ht="15.5" x14ac:dyDescent="0.35">
      <c r="A669" s="88" t="s">
        <v>769</v>
      </c>
      <c r="B669" s="147"/>
      <c r="C669" s="158"/>
      <c r="D669" s="158"/>
      <c r="E669" s="158"/>
      <c r="F669" s="158"/>
      <c r="G669" s="158"/>
      <c r="H669" s="387">
        <f t="shared" si="71"/>
        <v>0</v>
      </c>
      <c r="I669" s="387"/>
      <c r="J669" s="387"/>
      <c r="K669" s="387"/>
      <c r="L669" s="530"/>
    </row>
    <row r="670" spans="1:17" s="87" customFormat="1" ht="15.5" x14ac:dyDescent="0.35">
      <c r="A670" s="5">
        <v>2</v>
      </c>
      <c r="B670" s="147" t="s">
        <v>770</v>
      </c>
      <c r="C670" s="158">
        <v>4574.41</v>
      </c>
      <c r="D670" s="158"/>
      <c r="E670" s="158"/>
      <c r="F670" s="158">
        <f t="shared" ref="F670:F724" si="73">C670+D670+E670</f>
        <v>4574.41</v>
      </c>
      <c r="G670" s="398">
        <f t="shared" ref="G670:G733" si="74">1/243028.07*F670</f>
        <v>1.8822558233705267E-2</v>
      </c>
      <c r="H670" s="387">
        <f t="shared" si="71"/>
        <v>83.390897321860805</v>
      </c>
      <c r="I670" s="387">
        <f t="shared" si="68"/>
        <v>18.345997410809378</v>
      </c>
      <c r="J670" s="387">
        <v>18.975853844146727</v>
      </c>
      <c r="K670" s="387">
        <v>0.51132687446681768</v>
      </c>
      <c r="L670" s="530">
        <f t="shared" si="69"/>
        <v>2.6500483221067576E-2</v>
      </c>
    </row>
    <row r="671" spans="1:17" s="87" customFormat="1" ht="15.5" x14ac:dyDescent="0.35">
      <c r="A671" s="5">
        <v>3</v>
      </c>
      <c r="B671" s="147" t="s">
        <v>771</v>
      </c>
      <c r="C671" s="158">
        <v>8527.85</v>
      </c>
      <c r="D671" s="158"/>
      <c r="E671" s="158"/>
      <c r="F671" s="158">
        <f t="shared" si="73"/>
        <v>8527.85</v>
      </c>
      <c r="G671" s="398">
        <f t="shared" si="74"/>
        <v>3.5089979523764477E-2</v>
      </c>
      <c r="H671" s="387">
        <f t="shared" si="71"/>
        <v>155.46159258270043</v>
      </c>
      <c r="I671" s="387">
        <f t="shared" si="68"/>
        <v>34.201550368194098</v>
      </c>
      <c r="J671" s="387">
        <v>35.375761071877399</v>
      </c>
      <c r="K671" s="387">
        <v>0.95324181400920593</v>
      </c>
      <c r="L671" s="530">
        <f t="shared" si="69"/>
        <v>2.6500483221067576E-2</v>
      </c>
    </row>
    <row r="672" spans="1:17" s="87" customFormat="1" ht="15.5" x14ac:dyDescent="0.35">
      <c r="A672" s="5">
        <v>4</v>
      </c>
      <c r="B672" s="147" t="s">
        <v>772</v>
      </c>
      <c r="C672" s="158">
        <v>5131.3999999999996</v>
      </c>
      <c r="D672" s="158"/>
      <c r="E672" s="158"/>
      <c r="F672" s="158">
        <f t="shared" si="73"/>
        <v>5131.3999999999996</v>
      </c>
      <c r="G672" s="398">
        <f t="shared" si="74"/>
        <v>2.1114433406807697E-2</v>
      </c>
      <c r="H672" s="387">
        <f t="shared" si="71"/>
        <v>93.544752332518613</v>
      </c>
      <c r="I672" s="387">
        <f t="shared" si="68"/>
        <v>20.579845513154094</v>
      </c>
      <c r="J672" s="387">
        <v>21.286394620476635</v>
      </c>
      <c r="K672" s="387">
        <v>0.57358713443679676</v>
      </c>
      <c r="L672" s="530">
        <f t="shared" si="69"/>
        <v>2.6500483221067572E-2</v>
      </c>
    </row>
    <row r="673" spans="1:12" s="87" customFormat="1" ht="15.5" x14ac:dyDescent="0.35">
      <c r="A673" s="5">
        <v>5</v>
      </c>
      <c r="B673" s="147" t="s">
        <v>773</v>
      </c>
      <c r="C673" s="158">
        <v>4290.1499999999996</v>
      </c>
      <c r="D673" s="158"/>
      <c r="E673" s="158"/>
      <c r="F673" s="158">
        <f t="shared" si="73"/>
        <v>4290.1499999999996</v>
      </c>
      <c r="G673" s="398">
        <f t="shared" si="74"/>
        <v>1.7652899107498156E-2</v>
      </c>
      <c r="H673" s="387">
        <f t="shared" si="71"/>
        <v>78.208874618886597</v>
      </c>
      <c r="I673" s="387">
        <f t="shared" si="68"/>
        <v>17.20595241615505</v>
      </c>
      <c r="J673" s="387">
        <v>17.796668722188457</v>
      </c>
      <c r="K673" s="387">
        <v>0.47955233363293132</v>
      </c>
      <c r="L673" s="530">
        <f t="shared" si="69"/>
        <v>2.6500483221067572E-2</v>
      </c>
    </row>
    <row r="674" spans="1:12" s="87" customFormat="1" ht="15.5" x14ac:dyDescent="0.35">
      <c r="A674" s="5">
        <v>6</v>
      </c>
      <c r="B674" s="147" t="s">
        <v>774</v>
      </c>
      <c r="C674" s="158">
        <v>5185.3900000000003</v>
      </c>
      <c r="D674" s="158"/>
      <c r="E674" s="158"/>
      <c r="F674" s="158">
        <f t="shared" si="73"/>
        <v>5185.3900000000003</v>
      </c>
      <c r="G674" s="398">
        <f t="shared" si="74"/>
        <v>2.1336588814617176E-2</v>
      </c>
      <c r="H674" s="387">
        <f t="shared" si="71"/>
        <v>94.528982986615489</v>
      </c>
      <c r="I674" s="387">
        <f t="shared" si="68"/>
        <v>20.796376257055407</v>
      </c>
      <c r="J674" s="387">
        <v>21.510359317354592</v>
      </c>
      <c r="K674" s="387">
        <v>0.57962212866609941</v>
      </c>
      <c r="L674" s="530">
        <f t="shared" si="69"/>
        <v>2.6500483221067572E-2</v>
      </c>
    </row>
    <row r="675" spans="1:12" s="87" customFormat="1" ht="15.5" x14ac:dyDescent="0.35">
      <c r="A675" s="5">
        <v>7</v>
      </c>
      <c r="B675" s="147" t="s">
        <v>775</v>
      </c>
      <c r="C675" s="158">
        <v>4246.38</v>
      </c>
      <c r="D675" s="158"/>
      <c r="E675" s="158"/>
      <c r="F675" s="158">
        <f t="shared" si="73"/>
        <v>4246.38</v>
      </c>
      <c r="G675" s="398">
        <f t="shared" si="74"/>
        <v>1.7472796455158451E-2</v>
      </c>
      <c r="H675" s="387">
        <f t="shared" si="71"/>
        <v>77.410953231040352</v>
      </c>
      <c r="I675" s="387">
        <f t="shared" si="68"/>
        <v>17.030409710828877</v>
      </c>
      <c r="J675" s="387">
        <v>17.615099268912889</v>
      </c>
      <c r="K675" s="387">
        <v>0.47465972949482127</v>
      </c>
      <c r="L675" s="530">
        <f t="shared" si="69"/>
        <v>2.6500483221067576E-2</v>
      </c>
    </row>
    <row r="676" spans="1:12" s="87" customFormat="1" ht="15.5" x14ac:dyDescent="0.35">
      <c r="A676" s="5">
        <v>8</v>
      </c>
      <c r="B676" s="147" t="s">
        <v>776</v>
      </c>
      <c r="C676" s="158">
        <v>4446.42</v>
      </c>
      <c r="D676" s="158"/>
      <c r="E676" s="158"/>
      <c r="F676" s="158">
        <f t="shared" si="73"/>
        <v>4446.42</v>
      </c>
      <c r="G676" s="398">
        <f t="shared" si="74"/>
        <v>1.8295911250087286E-2</v>
      </c>
      <c r="H676" s="387">
        <f t="shared" si="71"/>
        <v>81.057656325049209</v>
      </c>
      <c r="I676" s="387">
        <f t="shared" si="68"/>
        <v>17.832684391510828</v>
      </c>
      <c r="J676" s="387">
        <v>18.444917716096921</v>
      </c>
      <c r="K676" s="387">
        <v>0.49702017116234609</v>
      </c>
      <c r="L676" s="530">
        <f t="shared" si="69"/>
        <v>2.6500483221067579E-2</v>
      </c>
    </row>
    <row r="677" spans="1:12" s="87" customFormat="1" ht="15.5" x14ac:dyDescent="0.35">
      <c r="A677" s="5">
        <v>9</v>
      </c>
      <c r="B677" s="147" t="s">
        <v>777</v>
      </c>
      <c r="C677" s="158">
        <v>2920.24</v>
      </c>
      <c r="D677" s="158"/>
      <c r="E677" s="158"/>
      <c r="F677" s="158">
        <f t="shared" si="73"/>
        <v>2920.24</v>
      </c>
      <c r="G677" s="398">
        <f t="shared" si="74"/>
        <v>1.2016060531608549E-2</v>
      </c>
      <c r="H677" s="387">
        <f t="shared" si="71"/>
        <v>53.235594097422563</v>
      </c>
      <c r="I677" s="387">
        <f t="shared" si="68"/>
        <v>11.711830701432964</v>
      </c>
      <c r="J677" s="387">
        <v>12.113922326558189</v>
      </c>
      <c r="K677" s="387">
        <v>0.32642399607664802</v>
      </c>
      <c r="L677" s="530">
        <f t="shared" si="69"/>
        <v>2.6500483221067565E-2</v>
      </c>
    </row>
    <row r="678" spans="1:12" s="87" customFormat="1" ht="15.5" x14ac:dyDescent="0.35">
      <c r="A678" s="5">
        <v>11</v>
      </c>
      <c r="B678" s="147" t="s">
        <v>778</v>
      </c>
      <c r="C678" s="158">
        <v>8595.7800000000007</v>
      </c>
      <c r="D678" s="158"/>
      <c r="E678" s="158"/>
      <c r="F678" s="158">
        <f t="shared" si="73"/>
        <v>8595.7800000000007</v>
      </c>
      <c r="G678" s="398">
        <f t="shared" si="74"/>
        <v>3.5369494560854642E-2</v>
      </c>
      <c r="H678" s="387">
        <f t="shared" si="71"/>
        <v>156.69994761757357</v>
      </c>
      <c r="I678" s="387">
        <f t="shared" si="68"/>
        <v>34.473988475866186</v>
      </c>
      <c r="J678" s="387">
        <v>35.65755254916801</v>
      </c>
      <c r="K678" s="387">
        <v>0.96083501938050631</v>
      </c>
      <c r="L678" s="530">
        <f t="shared" si="69"/>
        <v>2.6500483221067576E-2</v>
      </c>
    </row>
    <row r="679" spans="1:12" s="87" customFormat="1" ht="15.5" x14ac:dyDescent="0.35">
      <c r="A679" s="5">
        <v>12</v>
      </c>
      <c r="B679" s="147" t="s">
        <v>779</v>
      </c>
      <c r="C679" s="158">
        <v>4516.6000000000004</v>
      </c>
      <c r="D679" s="158"/>
      <c r="E679" s="158"/>
      <c r="F679" s="158">
        <f t="shared" si="73"/>
        <v>4516.6000000000004</v>
      </c>
      <c r="G679" s="398">
        <f t="shared" si="74"/>
        <v>1.8584684476982433E-2</v>
      </c>
      <c r="H679" s="387">
        <f t="shared" si="71"/>
        <v>82.337028566288666</v>
      </c>
      <c r="I679" s="387">
        <f t="shared" si="68"/>
        <v>18.114146284583505</v>
      </c>
      <c r="J679" s="387">
        <v>18.736042784200176</v>
      </c>
      <c r="K679" s="387">
        <v>0.50486488120147277</v>
      </c>
      <c r="L679" s="530">
        <f t="shared" si="69"/>
        <v>2.6500483221067576E-2</v>
      </c>
    </row>
    <row r="680" spans="1:12" s="87" customFormat="1" ht="15.5" x14ac:dyDescent="0.35">
      <c r="A680" s="5">
        <v>13</v>
      </c>
      <c r="B680" s="147" t="s">
        <v>780</v>
      </c>
      <c r="C680" s="158">
        <v>5810.95</v>
      </c>
      <c r="D680" s="158"/>
      <c r="E680" s="158"/>
      <c r="F680" s="158">
        <f t="shared" si="73"/>
        <v>5810.95</v>
      </c>
      <c r="G680" s="398">
        <f t="shared" si="74"/>
        <v>2.3910612465465407E-2</v>
      </c>
      <c r="H680" s="387">
        <f t="shared" si="71"/>
        <v>105.93286014862397</v>
      </c>
      <c r="I680" s="387">
        <f t="shared" si="68"/>
        <v>23.305229232697275</v>
      </c>
      <c r="J680" s="387">
        <v>24.105346459028478</v>
      </c>
      <c r="K680" s="387">
        <v>0.64954713311289403</v>
      </c>
      <c r="L680" s="530">
        <f t="shared" si="69"/>
        <v>2.6500483221067576E-2</v>
      </c>
    </row>
    <row r="681" spans="1:12" s="87" customFormat="1" ht="15.5" x14ac:dyDescent="0.35">
      <c r="A681" s="5">
        <v>14</v>
      </c>
      <c r="B681" s="147" t="s">
        <v>781</v>
      </c>
      <c r="C681" s="158">
        <v>4315.22</v>
      </c>
      <c r="D681" s="158"/>
      <c r="E681" s="158">
        <v>220.4</v>
      </c>
      <c r="F681" s="158">
        <f t="shared" si="73"/>
        <v>4535.62</v>
      </c>
      <c r="G681" s="398">
        <f t="shared" si="74"/>
        <v>1.8662947041467266E-2</v>
      </c>
      <c r="H681" s="387">
        <f t="shared" si="71"/>
        <v>82.683760684105337</v>
      </c>
      <c r="I681" s="387">
        <f t="shared" si="68"/>
        <v>18.190427350503175</v>
      </c>
      <c r="J681" s="387">
        <v>18.814942738536509</v>
      </c>
      <c r="K681" s="387">
        <v>0.50699093399349593</v>
      </c>
      <c r="L681" s="530">
        <f t="shared" si="69"/>
        <v>2.6500483221067576E-2</v>
      </c>
    </row>
    <row r="682" spans="1:12" s="87" customFormat="1" ht="15.5" x14ac:dyDescent="0.35">
      <c r="A682" s="5">
        <v>15</v>
      </c>
      <c r="B682" s="147" t="s">
        <v>782</v>
      </c>
      <c r="C682" s="158">
        <v>6019.4</v>
      </c>
      <c r="D682" s="158"/>
      <c r="E682" s="158">
        <v>951.1</v>
      </c>
      <c r="F682" s="158">
        <f t="shared" si="73"/>
        <v>6970.5</v>
      </c>
      <c r="G682" s="398">
        <f t="shared" si="74"/>
        <v>2.8681872015853972E-2</v>
      </c>
      <c r="H682" s="387">
        <f t="shared" si="71"/>
        <v>127.07130532287896</v>
      </c>
      <c r="I682" s="387">
        <f t="shared" si="68"/>
        <v>27.955687171033372</v>
      </c>
      <c r="J682" s="387">
        <v>28.915464337613983</v>
      </c>
      <c r="K682" s="387">
        <v>0.77916146092522365</v>
      </c>
      <c r="L682" s="530">
        <f t="shared" si="69"/>
        <v>2.6500483221067579E-2</v>
      </c>
    </row>
    <row r="683" spans="1:12" s="87" customFormat="1" ht="15.5" x14ac:dyDescent="0.35">
      <c r="A683" s="5">
        <v>16</v>
      </c>
      <c r="B683" s="147" t="s">
        <v>783</v>
      </c>
      <c r="C683" s="158">
        <v>7260.15</v>
      </c>
      <c r="D683" s="158"/>
      <c r="E683" s="158">
        <v>68.5</v>
      </c>
      <c r="F683" s="158">
        <f t="shared" si="73"/>
        <v>7328.65</v>
      </c>
      <c r="G683" s="398">
        <f t="shared" si="74"/>
        <v>3.0155570095256896E-2</v>
      </c>
      <c r="H683" s="387">
        <f t="shared" si="71"/>
        <v>133.6003330829233</v>
      </c>
      <c r="I683" s="387">
        <f t="shared" si="68"/>
        <v>29.392073278243124</v>
      </c>
      <c r="J683" s="387">
        <v>30.401164581859941</v>
      </c>
      <c r="K683" s="387">
        <v>0.81919541505051874</v>
      </c>
      <c r="L683" s="530">
        <f t="shared" si="69"/>
        <v>2.6500483221067576E-2</v>
      </c>
    </row>
    <row r="684" spans="1:12" s="87" customFormat="1" ht="15.5" x14ac:dyDescent="0.35">
      <c r="A684" s="5">
        <v>17</v>
      </c>
      <c r="B684" s="147" t="s">
        <v>784</v>
      </c>
      <c r="C684" s="158">
        <v>6364.4</v>
      </c>
      <c r="D684" s="158"/>
      <c r="E684" s="158">
        <v>171.2</v>
      </c>
      <c r="F684" s="158">
        <f t="shared" si="73"/>
        <v>6535.5999999999995</v>
      </c>
      <c r="G684" s="398">
        <f t="shared" si="74"/>
        <v>2.6892366795325327E-2</v>
      </c>
      <c r="H684" s="387">
        <f t="shared" si="71"/>
        <v>119.14313507900546</v>
      </c>
      <c r="I684" s="387">
        <f t="shared" si="68"/>
        <v>26.211489717381202</v>
      </c>
      <c r="J684" s="387">
        <v>27.11138494009181</v>
      </c>
      <c r="K684" s="387">
        <v>0.73054840313074987</v>
      </c>
      <c r="L684" s="530">
        <f t="shared" si="69"/>
        <v>2.6500483221067576E-2</v>
      </c>
    </row>
    <row r="685" spans="1:12" s="87" customFormat="1" ht="15.5" x14ac:dyDescent="0.35">
      <c r="A685" s="5">
        <v>18</v>
      </c>
      <c r="B685" s="147" t="s">
        <v>785</v>
      </c>
      <c r="C685" s="158">
        <v>11062.33</v>
      </c>
      <c r="D685" s="158"/>
      <c r="E685" s="158"/>
      <c r="F685" s="158">
        <f t="shared" si="73"/>
        <v>11062.33</v>
      </c>
      <c r="G685" s="398">
        <f t="shared" si="74"/>
        <v>4.5518733700185332E-2</v>
      </c>
      <c r="H685" s="387">
        <f t="shared" si="71"/>
        <v>201.66483222329009</v>
      </c>
      <c r="I685" s="387">
        <f t="shared" si="68"/>
        <v>44.366263089123819</v>
      </c>
      <c r="J685" s="387">
        <v>45.889449624261857</v>
      </c>
      <c r="K685" s="387">
        <v>1.2365456142367017</v>
      </c>
      <c r="L685" s="530">
        <f t="shared" si="69"/>
        <v>2.6500483221067579E-2</v>
      </c>
    </row>
    <row r="686" spans="1:12" s="87" customFormat="1" ht="15.5" x14ac:dyDescent="0.35">
      <c r="A686" s="5">
        <v>19</v>
      </c>
      <c r="B686" s="147" t="s">
        <v>786</v>
      </c>
      <c r="C686" s="158">
        <v>8492.94</v>
      </c>
      <c r="D686" s="158"/>
      <c r="E686" s="158"/>
      <c r="F686" s="158">
        <f t="shared" si="73"/>
        <v>8492.94</v>
      </c>
      <c r="G686" s="398">
        <f t="shared" si="74"/>
        <v>3.4946333565501302E-2</v>
      </c>
      <c r="H686" s="387">
        <f t="shared" si="71"/>
        <v>154.82518783859001</v>
      </c>
      <c r="I686" s="387">
        <f t="shared" ref="I686:I742" si="75">H686*0.22</f>
        <v>34.061541324489802</v>
      </c>
      <c r="J686" s="387">
        <v>35.230945225090792</v>
      </c>
      <c r="K686" s="387">
        <v>0.94933957936306856</v>
      </c>
      <c r="L686" s="530">
        <f t="shared" si="69"/>
        <v>2.6500483221067572E-2</v>
      </c>
    </row>
    <row r="687" spans="1:12" s="87" customFormat="1" ht="15.5" x14ac:dyDescent="0.35">
      <c r="A687" s="5">
        <v>20</v>
      </c>
      <c r="B687" s="147" t="s">
        <v>795</v>
      </c>
      <c r="C687" s="158">
        <v>3876.37</v>
      </c>
      <c r="D687" s="158"/>
      <c r="E687" s="158"/>
      <c r="F687" s="158">
        <f t="shared" si="73"/>
        <v>3876.37</v>
      </c>
      <c r="G687" s="398">
        <f t="shared" si="74"/>
        <v>1.5950297428605674E-2</v>
      </c>
      <c r="H687" s="387">
        <f t="shared" si="71"/>
        <v>70.665719218771713</v>
      </c>
      <c r="I687" s="387">
        <f t="shared" si="75"/>
        <v>15.546458228129778</v>
      </c>
      <c r="J687" s="387">
        <v>16.080200630427765</v>
      </c>
      <c r="K687" s="387">
        <v>0.43330006632045182</v>
      </c>
      <c r="L687" s="530">
        <f t="shared" si="69"/>
        <v>2.6500483221067576E-2</v>
      </c>
    </row>
    <row r="688" spans="1:12" s="87" customFormat="1" ht="15.5" x14ac:dyDescent="0.35">
      <c r="A688" s="5">
        <v>21</v>
      </c>
      <c r="B688" s="147" t="s">
        <v>796</v>
      </c>
      <c r="C688" s="158">
        <v>5649.66</v>
      </c>
      <c r="D688" s="158"/>
      <c r="E688" s="158">
        <v>46.1</v>
      </c>
      <c r="F688" s="158">
        <f t="shared" si="73"/>
        <v>5695.76</v>
      </c>
      <c r="G688" s="398">
        <f t="shared" si="74"/>
        <v>2.3436634294960249E-2</v>
      </c>
      <c r="H688" s="387">
        <f t="shared" si="71"/>
        <v>103.83296148136303</v>
      </c>
      <c r="I688" s="387">
        <f t="shared" si="75"/>
        <v>22.843251525899866</v>
      </c>
      <c r="J688" s="387">
        <v>23.627508092046231</v>
      </c>
      <c r="K688" s="387">
        <v>0.636671211918722</v>
      </c>
      <c r="L688" s="530">
        <f t="shared" si="69"/>
        <v>2.6500483221067576E-2</v>
      </c>
    </row>
    <row r="689" spans="1:12" s="87" customFormat="1" ht="15.5" x14ac:dyDescent="0.35">
      <c r="A689" s="5">
        <v>22</v>
      </c>
      <c r="B689" s="147" t="s">
        <v>797</v>
      </c>
      <c r="C689" s="158">
        <v>5815.2</v>
      </c>
      <c r="D689" s="158"/>
      <c r="E689" s="158"/>
      <c r="F689" s="158">
        <f t="shared" si="73"/>
        <v>5815.2</v>
      </c>
      <c r="G689" s="398">
        <f t="shared" si="74"/>
        <v>2.3928100157319276E-2</v>
      </c>
      <c r="H689" s="387">
        <f t="shared" si="71"/>
        <v>106.0103370939826</v>
      </c>
      <c r="I689" s="387">
        <f t="shared" si="75"/>
        <v>23.322274160676173</v>
      </c>
      <c r="J689" s="387">
        <v>24.122976575007939</v>
      </c>
      <c r="K689" s="387">
        <v>0.65002219748545442</v>
      </c>
      <c r="L689" s="530">
        <f t="shared" si="69"/>
        <v>2.6500483221067579E-2</v>
      </c>
    </row>
    <row r="690" spans="1:12" s="87" customFormat="1" ht="15.5" x14ac:dyDescent="0.35">
      <c r="A690" s="5">
        <v>23</v>
      </c>
      <c r="B690" s="147" t="s">
        <v>798</v>
      </c>
      <c r="C690" s="158">
        <v>5690.31</v>
      </c>
      <c r="D690" s="158"/>
      <c r="E690" s="158"/>
      <c r="F690" s="158">
        <f t="shared" si="73"/>
        <v>5690.31</v>
      </c>
      <c r="G690" s="398">
        <f t="shared" si="74"/>
        <v>2.3414208901877058E-2</v>
      </c>
      <c r="H690" s="387">
        <f t="shared" si="71"/>
        <v>103.73360869260905</v>
      </c>
      <c r="I690" s="387">
        <f t="shared" si="75"/>
        <v>22.821393912373992</v>
      </c>
      <c r="J690" s="387">
        <v>23.604900060966678</v>
      </c>
      <c r="K690" s="387">
        <v>0.63606201172332122</v>
      </c>
      <c r="L690" s="530">
        <f t="shared" ref="L690:L750" si="76">(H690+I690+J690+K690)/F690</f>
        <v>2.6500483221067572E-2</v>
      </c>
    </row>
    <row r="691" spans="1:12" s="87" customFormat="1" ht="15.5" x14ac:dyDescent="0.35">
      <c r="A691" s="5">
        <v>24</v>
      </c>
      <c r="B691" s="147" t="s">
        <v>799</v>
      </c>
      <c r="C691" s="158">
        <v>3955.02</v>
      </c>
      <c r="D691" s="158"/>
      <c r="E691" s="158"/>
      <c r="F691" s="158">
        <f t="shared" si="73"/>
        <v>3955.02</v>
      </c>
      <c r="G691" s="398">
        <f t="shared" si="74"/>
        <v>1.6273922596677825E-2</v>
      </c>
      <c r="H691" s="387">
        <f t="shared" si="71"/>
        <v>72.099498454643538</v>
      </c>
      <c r="I691" s="387">
        <f t="shared" si="75"/>
        <v>15.861889660021578</v>
      </c>
      <c r="J691" s="387">
        <v>16.406461482612446</v>
      </c>
      <c r="K691" s="387">
        <v>0.44209155170912823</v>
      </c>
      <c r="L691" s="530">
        <f t="shared" si="76"/>
        <v>2.6500483221067576E-2</v>
      </c>
    </row>
    <row r="692" spans="1:12" s="87" customFormat="1" ht="15.5" x14ac:dyDescent="0.35">
      <c r="A692" s="5">
        <v>25</v>
      </c>
      <c r="B692" s="147" t="s">
        <v>800</v>
      </c>
      <c r="C692" s="158">
        <v>3905.27</v>
      </c>
      <c r="D692" s="158"/>
      <c r="E692" s="158"/>
      <c r="F692" s="158">
        <f t="shared" si="73"/>
        <v>3905.27</v>
      </c>
      <c r="G692" s="398">
        <f t="shared" si="74"/>
        <v>1.6069213733211969E-2</v>
      </c>
      <c r="H692" s="387">
        <f t="shared" si="71"/>
        <v>71.192562447210307</v>
      </c>
      <c r="I692" s="387">
        <f t="shared" si="75"/>
        <v>15.662363738386267</v>
      </c>
      <c r="J692" s="387">
        <v>16.200085419088126</v>
      </c>
      <c r="K692" s="387">
        <v>0.43653050405386251</v>
      </c>
      <c r="L692" s="530">
        <f t="shared" si="76"/>
        <v>2.6500483221067572E-2</v>
      </c>
    </row>
    <row r="693" spans="1:12" s="87" customFormat="1" ht="15.5" x14ac:dyDescent="0.35">
      <c r="A693" s="5">
        <v>27</v>
      </c>
      <c r="B693" s="147" t="s">
        <v>801</v>
      </c>
      <c r="C693" s="158">
        <v>4268.12</v>
      </c>
      <c r="D693" s="158">
        <v>216.9</v>
      </c>
      <c r="E693" s="158">
        <v>468.4</v>
      </c>
      <c r="F693" s="158">
        <f t="shared" si="73"/>
        <v>4953.4199999999992</v>
      </c>
      <c r="G693" s="398">
        <f t="shared" si="74"/>
        <v>2.0382090019477994E-2</v>
      </c>
      <c r="H693" s="387">
        <f t="shared" si="71"/>
        <v>90.300200159594723</v>
      </c>
      <c r="I693" s="387">
        <f t="shared" si="75"/>
        <v>19.866044035110839</v>
      </c>
      <c r="J693" s="387">
        <v>20.548086845882484</v>
      </c>
      <c r="K693" s="387">
        <v>0.55369255631249137</v>
      </c>
      <c r="L693" s="530">
        <f t="shared" si="76"/>
        <v>2.6500483221067579E-2</v>
      </c>
    </row>
    <row r="694" spans="1:12" s="87" customFormat="1" ht="15.5" x14ac:dyDescent="0.35">
      <c r="A694" s="5">
        <v>28</v>
      </c>
      <c r="B694" s="147" t="s">
        <v>802</v>
      </c>
      <c r="C694" s="158">
        <v>10932.24</v>
      </c>
      <c r="D694" s="158"/>
      <c r="E694" s="158"/>
      <c r="F694" s="158">
        <f t="shared" si="73"/>
        <v>10932.24</v>
      </c>
      <c r="G694" s="398">
        <f t="shared" si="74"/>
        <v>4.4983445739416025E-2</v>
      </c>
      <c r="H694" s="387">
        <f t="shared" si="71"/>
        <v>199.29330850053657</v>
      </c>
      <c r="I694" s="387">
        <f t="shared" si="75"/>
        <v>43.844527870118043</v>
      </c>
      <c r="J694" s="387">
        <v>45.349802144786906</v>
      </c>
      <c r="K694" s="387">
        <v>1.2220041732422591</v>
      </c>
      <c r="L694" s="530">
        <f t="shared" si="76"/>
        <v>2.6500483221067576E-2</v>
      </c>
    </row>
    <row r="695" spans="1:12" s="87" customFormat="1" ht="15.5" x14ac:dyDescent="0.35">
      <c r="A695" s="5">
        <v>29</v>
      </c>
      <c r="B695" s="147" t="s">
        <v>803</v>
      </c>
      <c r="C695" s="158">
        <v>4713.08</v>
      </c>
      <c r="D695" s="158"/>
      <c r="E695" s="158"/>
      <c r="F695" s="158">
        <f t="shared" si="73"/>
        <v>4713.08</v>
      </c>
      <c r="G695" s="398">
        <f t="shared" si="74"/>
        <v>1.9393150758264262E-2</v>
      </c>
      <c r="H695" s="387">
        <f t="shared" si="71"/>
        <v>85.918833324891239</v>
      </c>
      <c r="I695" s="387">
        <f t="shared" si="75"/>
        <v>18.902143331476072</v>
      </c>
      <c r="J695" s="387">
        <v>19.551093416587289</v>
      </c>
      <c r="K695" s="387">
        <v>0.5268273865945704</v>
      </c>
      <c r="L695" s="530">
        <f t="shared" si="76"/>
        <v>2.6500483221067576E-2</v>
      </c>
    </row>
    <row r="696" spans="1:12" s="87" customFormat="1" ht="15.5" x14ac:dyDescent="0.35">
      <c r="A696" s="5">
        <v>30</v>
      </c>
      <c r="B696" s="147" t="s">
        <v>804</v>
      </c>
      <c r="C696" s="158">
        <v>4688.58</v>
      </c>
      <c r="D696" s="158"/>
      <c r="E696" s="158"/>
      <c r="F696" s="158">
        <f t="shared" si="73"/>
        <v>4688.58</v>
      </c>
      <c r="G696" s="398">
        <f t="shared" si="74"/>
        <v>1.9292339358165499E-2</v>
      </c>
      <c r="H696" s="387">
        <f t="shared" si="71"/>
        <v>85.472201522235679</v>
      </c>
      <c r="I696" s="387">
        <f t="shared" si="75"/>
        <v>18.803884334891851</v>
      </c>
      <c r="J696" s="387">
        <v>19.44946098329391</v>
      </c>
      <c r="K696" s="387">
        <v>0.52408878021157523</v>
      </c>
      <c r="L696" s="530">
        <f t="shared" si="76"/>
        <v>2.6500483221067572E-2</v>
      </c>
    </row>
    <row r="697" spans="1:12" s="87" customFormat="1" ht="15.5" x14ac:dyDescent="0.35">
      <c r="A697" s="5">
        <v>31</v>
      </c>
      <c r="B697" s="147" t="s">
        <v>805</v>
      </c>
      <c r="C697" s="158">
        <v>2330.62</v>
      </c>
      <c r="D697" s="158"/>
      <c r="E697" s="158"/>
      <c r="F697" s="158">
        <f t="shared" si="73"/>
        <v>2330.62</v>
      </c>
      <c r="G697" s="398">
        <f t="shared" si="74"/>
        <v>9.589921032578665E-3</v>
      </c>
      <c r="H697" s="387">
        <f t="shared" si="71"/>
        <v>42.486898445105538</v>
      </c>
      <c r="I697" s="387">
        <f t="shared" si="75"/>
        <v>9.3471176579232189</v>
      </c>
      <c r="J697" s="387">
        <v>9.668023742131826</v>
      </c>
      <c r="K697" s="387">
        <v>0.26051635952392865</v>
      </c>
      <c r="L697" s="530">
        <f t="shared" si="76"/>
        <v>2.6500483221067576E-2</v>
      </c>
    </row>
    <row r="698" spans="1:12" s="87" customFormat="1" ht="15.5" x14ac:dyDescent="0.35">
      <c r="A698" s="5">
        <v>32</v>
      </c>
      <c r="B698" s="147" t="s">
        <v>806</v>
      </c>
      <c r="C698" s="158">
        <v>2305.7800000000002</v>
      </c>
      <c r="D698" s="158"/>
      <c r="E698" s="158"/>
      <c r="F698" s="158">
        <f t="shared" si="73"/>
        <v>2305.7800000000002</v>
      </c>
      <c r="G698" s="398">
        <f t="shared" si="74"/>
        <v>9.487710617131594E-3</v>
      </c>
      <c r="H698" s="387">
        <f t="shared" si="71"/>
        <v>42.034068486821297</v>
      </c>
      <c r="I698" s="387">
        <f t="shared" si="75"/>
        <v>9.2474950671006848</v>
      </c>
      <c r="J698" s="387">
        <v>9.5649808995600853</v>
      </c>
      <c r="K698" s="387">
        <v>0.2577397479911287</v>
      </c>
      <c r="L698" s="530">
        <f t="shared" si="76"/>
        <v>2.6500483221067576E-2</v>
      </c>
    </row>
    <row r="699" spans="1:12" s="87" customFormat="1" ht="15.5" x14ac:dyDescent="0.35">
      <c r="A699" s="5">
        <v>33</v>
      </c>
      <c r="B699" s="147" t="s">
        <v>807</v>
      </c>
      <c r="C699" s="158">
        <v>2216.46</v>
      </c>
      <c r="D699" s="158"/>
      <c r="E699" s="158"/>
      <c r="F699" s="158">
        <f t="shared" si="73"/>
        <v>2216.46</v>
      </c>
      <c r="G699" s="398">
        <f t="shared" si="74"/>
        <v>9.1201810556286768E-3</v>
      </c>
      <c r="H699" s="387">
        <f t="shared" si="71"/>
        <v>40.405776543425617</v>
      </c>
      <c r="I699" s="387">
        <f t="shared" si="75"/>
        <v>8.8892708395536353</v>
      </c>
      <c r="J699" s="387">
        <v>9.1944580856104867</v>
      </c>
      <c r="K699" s="387">
        <v>0.24775557157769479</v>
      </c>
      <c r="L699" s="530">
        <f t="shared" si="76"/>
        <v>2.6500483221067569E-2</v>
      </c>
    </row>
    <row r="700" spans="1:12" s="87" customFormat="1" ht="15.5" x14ac:dyDescent="0.35">
      <c r="A700" s="5">
        <v>34</v>
      </c>
      <c r="B700" s="147" t="s">
        <v>808</v>
      </c>
      <c r="C700" s="158">
        <v>5733.87</v>
      </c>
      <c r="D700" s="158"/>
      <c r="E700" s="158">
        <v>119.9</v>
      </c>
      <c r="F700" s="158">
        <f t="shared" si="73"/>
        <v>5853.7699999999995</v>
      </c>
      <c r="G700" s="398">
        <f t="shared" si="74"/>
        <v>2.4086806104331896E-2</v>
      </c>
      <c r="H700" s="387">
        <f t="shared" si="71"/>
        <v>106.7134631604489</v>
      </c>
      <c r="I700" s="387">
        <f t="shared" si="75"/>
        <v>23.476961895298757</v>
      </c>
      <c r="J700" s="387">
        <v>24.282975062849815</v>
      </c>
      <c r="K700" s="387">
        <v>0.65433354639125541</v>
      </c>
      <c r="L700" s="530">
        <f t="shared" si="76"/>
        <v>2.6500483221067572E-2</v>
      </c>
    </row>
    <row r="701" spans="1:12" s="87" customFormat="1" ht="15.5" x14ac:dyDescent="0.35">
      <c r="A701" s="5">
        <v>35</v>
      </c>
      <c r="B701" s="147" t="s">
        <v>809</v>
      </c>
      <c r="C701" s="158">
        <v>4616.67</v>
      </c>
      <c r="D701" s="158"/>
      <c r="E701" s="158">
        <v>516.1</v>
      </c>
      <c r="F701" s="158">
        <f t="shared" si="73"/>
        <v>5132.7700000000004</v>
      </c>
      <c r="G701" s="398">
        <f t="shared" si="74"/>
        <v>2.1120070615711185E-2</v>
      </c>
      <c r="H701" s="387">
        <f t="shared" si="71"/>
        <v>93.56972725372836</v>
      </c>
      <c r="I701" s="387">
        <f t="shared" si="75"/>
        <v>20.585339995820238</v>
      </c>
      <c r="J701" s="387">
        <v>21.292077740215902</v>
      </c>
      <c r="K701" s="387">
        <v>0.57374027283453999</v>
      </c>
      <c r="L701" s="530">
        <f t="shared" si="76"/>
        <v>2.6500483221067572E-2</v>
      </c>
    </row>
    <row r="702" spans="1:12" s="87" customFormat="1" ht="15.5" x14ac:dyDescent="0.35">
      <c r="A702" s="5">
        <v>36</v>
      </c>
      <c r="B702" s="147" t="s">
        <v>810</v>
      </c>
      <c r="C702" s="158">
        <v>4459.21</v>
      </c>
      <c r="D702" s="158"/>
      <c r="E702" s="158">
        <v>199.1</v>
      </c>
      <c r="F702" s="158">
        <f t="shared" si="73"/>
        <v>4658.3100000000004</v>
      </c>
      <c r="G702" s="398">
        <f t="shared" si="74"/>
        <v>1.9167785844655724E-2</v>
      </c>
      <c r="H702" s="387">
        <f t="shared" si="71"/>
        <v>84.920383372587381</v>
      </c>
      <c r="I702" s="387">
        <f t="shared" si="75"/>
        <v>18.682484341969225</v>
      </c>
      <c r="J702" s="387">
        <v>19.32389307489429</v>
      </c>
      <c r="K702" s="387">
        <v>0.52070520408042165</v>
      </c>
      <c r="L702" s="530">
        <f t="shared" si="76"/>
        <v>2.6500483221067579E-2</v>
      </c>
    </row>
    <row r="703" spans="1:12" s="87" customFormat="1" ht="15.5" x14ac:dyDescent="0.35">
      <c r="A703" s="5">
        <v>37</v>
      </c>
      <c r="B703" s="147" t="s">
        <v>811</v>
      </c>
      <c r="C703" s="158">
        <v>4519.6099999999997</v>
      </c>
      <c r="D703" s="158"/>
      <c r="E703" s="158"/>
      <c r="F703" s="158">
        <f t="shared" si="73"/>
        <v>4519.6099999999997</v>
      </c>
      <c r="G703" s="398">
        <f t="shared" si="74"/>
        <v>1.8597069877565993E-2</v>
      </c>
      <c r="H703" s="387">
        <f t="shared" si="71"/>
        <v>82.391900473472049</v>
      </c>
      <c r="I703" s="387">
        <f t="shared" si="75"/>
        <v>18.126218104163851</v>
      </c>
      <c r="J703" s="387">
        <v>18.748529054576217</v>
      </c>
      <c r="K703" s="387">
        <v>0.50520133855709781</v>
      </c>
      <c r="L703" s="530">
        <f t="shared" si="76"/>
        <v>2.6500483221067576E-2</v>
      </c>
    </row>
    <row r="704" spans="1:12" s="87" customFormat="1" ht="15.5" x14ac:dyDescent="0.35">
      <c r="A704" s="5">
        <v>38</v>
      </c>
      <c r="B704" s="147" t="s">
        <v>812</v>
      </c>
      <c r="C704" s="158">
        <v>7164.75</v>
      </c>
      <c r="D704" s="158"/>
      <c r="E704" s="158"/>
      <c r="F704" s="158">
        <f t="shared" si="73"/>
        <v>7164.75</v>
      </c>
      <c r="G704" s="398">
        <f t="shared" si="74"/>
        <v>2.94811624023513E-2</v>
      </c>
      <c r="H704" s="387">
        <f t="shared" si="71"/>
        <v>130.61245747250513</v>
      </c>
      <c r="I704" s="387">
        <f t="shared" si="75"/>
        <v>28.734740643951127</v>
      </c>
      <c r="J704" s="387">
        <v>29.721264344440112</v>
      </c>
      <c r="K704" s="387">
        <v>0.80087469724754268</v>
      </c>
      <c r="L704" s="530">
        <f t="shared" si="76"/>
        <v>2.6500483221067572E-2</v>
      </c>
    </row>
    <row r="705" spans="1:12" s="87" customFormat="1" ht="15.5" x14ac:dyDescent="0.35">
      <c r="A705" s="5">
        <v>39</v>
      </c>
      <c r="B705" s="147" t="s">
        <v>813</v>
      </c>
      <c r="C705" s="158">
        <v>4422.5</v>
      </c>
      <c r="D705" s="158"/>
      <c r="E705" s="158"/>
      <c r="F705" s="158">
        <f t="shared" si="73"/>
        <v>4422.5</v>
      </c>
      <c r="G705" s="398">
        <f t="shared" si="74"/>
        <v>1.8197486405582698E-2</v>
      </c>
      <c r="H705" s="387">
        <f t="shared" si="71"/>
        <v>80.62159784670142</v>
      </c>
      <c r="I705" s="387">
        <f t="shared" si="75"/>
        <v>17.736751526274311</v>
      </c>
      <c r="J705" s="387">
        <v>18.345691275101906</v>
      </c>
      <c r="K705" s="387">
        <v>0.49434639709372374</v>
      </c>
      <c r="L705" s="530">
        <f t="shared" si="76"/>
        <v>2.6500483221067576E-2</v>
      </c>
    </row>
    <row r="706" spans="1:12" s="87" customFormat="1" ht="15.5" x14ac:dyDescent="0.35">
      <c r="A706" s="5">
        <v>41</v>
      </c>
      <c r="B706" s="147" t="s">
        <v>814</v>
      </c>
      <c r="C706" s="158">
        <v>2091.96</v>
      </c>
      <c r="D706" s="158"/>
      <c r="E706" s="158">
        <v>121.7</v>
      </c>
      <c r="F706" s="158">
        <f t="shared" si="73"/>
        <v>2213.66</v>
      </c>
      <c r="G706" s="398">
        <f t="shared" si="74"/>
        <v>9.1086597527602464E-3</v>
      </c>
      <c r="H706" s="387">
        <f t="shared" si="71"/>
        <v>40.354732908836411</v>
      </c>
      <c r="I706" s="387">
        <f t="shared" si="75"/>
        <v>8.878041239944011</v>
      </c>
      <c r="J706" s="387">
        <v>9.1828429503769566</v>
      </c>
      <c r="K706" s="387">
        <v>0.24744258799106669</v>
      </c>
      <c r="L706" s="530">
        <f t="shared" si="76"/>
        <v>2.6500483221067576E-2</v>
      </c>
    </row>
    <row r="707" spans="1:12" s="87" customFormat="1" ht="15.5" x14ac:dyDescent="0.35">
      <c r="A707" s="5">
        <v>42</v>
      </c>
      <c r="B707" s="147" t="s">
        <v>815</v>
      </c>
      <c r="C707" s="158">
        <v>113.2</v>
      </c>
      <c r="D707" s="158"/>
      <c r="E707" s="158"/>
      <c r="F707" s="158">
        <f t="shared" si="73"/>
        <v>113.2</v>
      </c>
      <c r="G707" s="398">
        <f t="shared" si="74"/>
        <v>4.6578981596652604E-4</v>
      </c>
      <c r="H707" s="387">
        <f t="shared" si="71"/>
        <v>2.063621226963618</v>
      </c>
      <c r="I707" s="387">
        <f t="shared" si="75"/>
        <v>0.453996669931996</v>
      </c>
      <c r="J707" s="387">
        <v>0.46958332444127443</v>
      </c>
      <c r="K707" s="387">
        <v>1.2653479287961455E-2</v>
      </c>
      <c r="L707" s="530">
        <f t="shared" si="76"/>
        <v>2.6500483221067579E-2</v>
      </c>
    </row>
    <row r="708" spans="1:12" s="87" customFormat="1" ht="15.5" x14ac:dyDescent="0.35">
      <c r="A708" s="5">
        <v>43</v>
      </c>
      <c r="B708" s="147" t="s">
        <v>816</v>
      </c>
      <c r="C708" s="158">
        <v>149.19999999999999</v>
      </c>
      <c r="D708" s="158"/>
      <c r="E708" s="158"/>
      <c r="F708" s="158">
        <f t="shared" si="73"/>
        <v>149.19999999999999</v>
      </c>
      <c r="G708" s="398">
        <f t="shared" si="74"/>
        <v>6.1392085284633989E-4</v>
      </c>
      <c r="H708" s="387">
        <f t="shared" si="71"/>
        <v>2.7198965288248389</v>
      </c>
      <c r="I708" s="387">
        <f t="shared" si="75"/>
        <v>0.59837723634146456</v>
      </c>
      <c r="J708" s="387">
        <v>0.61892077744379981</v>
      </c>
      <c r="K708" s="387">
        <v>1.6677553973178879E-2</v>
      </c>
      <c r="L708" s="530">
        <f t="shared" si="76"/>
        <v>2.6500483221067576E-2</v>
      </c>
    </row>
    <row r="709" spans="1:12" s="87" customFormat="1" ht="15.5" x14ac:dyDescent="0.35">
      <c r="A709" s="5">
        <v>44</v>
      </c>
      <c r="B709" s="147" t="s">
        <v>1183</v>
      </c>
      <c r="C709" s="158">
        <v>613.9</v>
      </c>
      <c r="D709" s="158"/>
      <c r="E709" s="158">
        <v>71.099999999999994</v>
      </c>
      <c r="F709" s="158">
        <f t="shared" si="73"/>
        <v>685</v>
      </c>
      <c r="G709" s="398">
        <f t="shared" si="74"/>
        <v>2.818604451740904E-3</v>
      </c>
      <c r="H709" s="387">
        <f t="shared" si="71"/>
        <v>12.487460604859349</v>
      </c>
      <c r="I709" s="387">
        <f t="shared" si="75"/>
        <v>2.7472413330690566</v>
      </c>
      <c r="J709" s="387">
        <v>2.8415598696313866</v>
      </c>
      <c r="K709" s="387">
        <v>7.6569198871498198E-2</v>
      </c>
      <c r="L709" s="530">
        <f t="shared" si="76"/>
        <v>2.6500483221067579E-2</v>
      </c>
    </row>
    <row r="710" spans="1:12" s="87" customFormat="1" ht="15.5" x14ac:dyDescent="0.35">
      <c r="A710" s="5">
        <v>45</v>
      </c>
      <c r="B710" s="147" t="s">
        <v>1184</v>
      </c>
      <c r="C710" s="158">
        <v>451.16</v>
      </c>
      <c r="D710" s="158"/>
      <c r="E710" s="158">
        <v>29.4</v>
      </c>
      <c r="F710" s="158">
        <f t="shared" si="73"/>
        <v>480.56</v>
      </c>
      <c r="G710" s="398">
        <f t="shared" si="74"/>
        <v>1.9773847523045385E-3</v>
      </c>
      <c r="H710" s="387">
        <f t="shared" si="71"/>
        <v>8.7605460850674586</v>
      </c>
      <c r="I710" s="387">
        <f t="shared" si="75"/>
        <v>1.9273201387148409</v>
      </c>
      <c r="J710" s="387">
        <v>1.9934890670803784</v>
      </c>
      <c r="K710" s="387">
        <v>5.3716925853557924E-2</v>
      </c>
      <c r="L710" s="530">
        <f t="shared" si="76"/>
        <v>2.6500483221067579E-2</v>
      </c>
    </row>
    <row r="711" spans="1:12" s="87" customFormat="1" ht="15.5" x14ac:dyDescent="0.35">
      <c r="A711" s="5">
        <v>46</v>
      </c>
      <c r="B711" s="147" t="s">
        <v>1185</v>
      </c>
      <c r="C711" s="158">
        <v>514.09</v>
      </c>
      <c r="D711" s="158"/>
      <c r="E711" s="158"/>
      <c r="F711" s="158">
        <f t="shared" si="73"/>
        <v>514.09</v>
      </c>
      <c r="G711" s="398">
        <f t="shared" si="74"/>
        <v>2.1153523541539874E-3</v>
      </c>
      <c r="H711" s="387">
        <f t="shared" ref="H711:H774" si="77">G711*4430.37</f>
        <v>9.371793609273201</v>
      </c>
      <c r="I711" s="387">
        <f t="shared" si="75"/>
        <v>2.0617945940401041</v>
      </c>
      <c r="J711" s="387">
        <v>2.1325803115018971</v>
      </c>
      <c r="K711" s="387">
        <v>5.7464904303428488E-2</v>
      </c>
      <c r="L711" s="530">
        <f t="shared" si="76"/>
        <v>2.6500483221067576E-2</v>
      </c>
    </row>
    <row r="712" spans="1:12" s="87" customFormat="1" ht="15.5" x14ac:dyDescent="0.35">
      <c r="A712" s="5">
        <v>47</v>
      </c>
      <c r="B712" s="147" t="s">
        <v>1186</v>
      </c>
      <c r="C712" s="158">
        <v>522.29999999999995</v>
      </c>
      <c r="D712" s="158"/>
      <c r="E712" s="158">
        <v>27.8</v>
      </c>
      <c r="F712" s="158">
        <f t="shared" si="73"/>
        <v>550.09999999999991</v>
      </c>
      <c r="G712" s="398">
        <f t="shared" si="74"/>
        <v>2.2635245385440451E-3</v>
      </c>
      <c r="H712" s="387">
        <f t="shared" si="77"/>
        <v>10.028251209829381</v>
      </c>
      <c r="I712" s="387">
        <f t="shared" si="75"/>
        <v>2.2062152661624639</v>
      </c>
      <c r="J712" s="387">
        <v>2.2819592471302563</v>
      </c>
      <c r="K712" s="387">
        <v>6.1490096787169574E-2</v>
      </c>
      <c r="L712" s="530">
        <f t="shared" si="76"/>
        <v>2.6500483221067576E-2</v>
      </c>
    </row>
    <row r="713" spans="1:12" s="87" customFormat="1" ht="15.5" x14ac:dyDescent="0.35">
      <c r="A713" s="5">
        <v>48</v>
      </c>
      <c r="B713" s="147" t="s">
        <v>1187</v>
      </c>
      <c r="C713" s="158">
        <v>1211.25</v>
      </c>
      <c r="D713" s="158"/>
      <c r="E713" s="158"/>
      <c r="F713" s="158">
        <f t="shared" si="73"/>
        <v>1211.25</v>
      </c>
      <c r="G713" s="398">
        <f t="shared" si="74"/>
        <v>4.9839921783520723E-3</v>
      </c>
      <c r="H713" s="387">
        <f t="shared" si="77"/>
        <v>22.080929427205671</v>
      </c>
      <c r="I713" s="387">
        <f t="shared" si="75"/>
        <v>4.8578044739852473</v>
      </c>
      <c r="J713" s="387">
        <v>5.0245830541474703</v>
      </c>
      <c r="K713" s="387">
        <v>0.13539334617971127</v>
      </c>
      <c r="L713" s="530">
        <f t="shared" si="76"/>
        <v>2.6500483221067579E-2</v>
      </c>
    </row>
    <row r="714" spans="1:12" s="87" customFormat="1" ht="15.5" x14ac:dyDescent="0.35">
      <c r="A714" s="5">
        <v>49</v>
      </c>
      <c r="B714" s="147" t="s">
        <v>1188</v>
      </c>
      <c r="C714" s="158">
        <v>306.17</v>
      </c>
      <c r="D714" s="158"/>
      <c r="E714" s="158">
        <v>31.2</v>
      </c>
      <c r="F714" s="158">
        <f t="shared" si="73"/>
        <v>337.37</v>
      </c>
      <c r="G714" s="398">
        <f t="shared" si="74"/>
        <v>1.3881935531150785E-3</v>
      </c>
      <c r="H714" s="387">
        <f t="shared" si="77"/>
        <v>6.15021107191445</v>
      </c>
      <c r="I714" s="387">
        <f t="shared" si="75"/>
        <v>1.3530464358211791</v>
      </c>
      <c r="J714" s="387">
        <v>1.3994993477628335</v>
      </c>
      <c r="K714" s="387">
        <v>3.7711168793105626E-2</v>
      </c>
      <c r="L714" s="530">
        <f t="shared" si="76"/>
        <v>2.6500483221067579E-2</v>
      </c>
    </row>
    <row r="715" spans="1:12" s="87" customFormat="1" ht="15.5" x14ac:dyDescent="0.35">
      <c r="A715" s="5">
        <v>50</v>
      </c>
      <c r="B715" s="147" t="s">
        <v>1189</v>
      </c>
      <c r="C715" s="158">
        <v>209.58</v>
      </c>
      <c r="D715" s="158"/>
      <c r="E715" s="158">
        <v>29.1</v>
      </c>
      <c r="F715" s="158">
        <f t="shared" si="73"/>
        <v>238.68</v>
      </c>
      <c r="G715" s="398">
        <f t="shared" si="74"/>
        <v>9.8210877451316626E-4</v>
      </c>
      <c r="H715" s="387">
        <f t="shared" si="77"/>
        <v>4.351105251339896</v>
      </c>
      <c r="I715" s="387">
        <f t="shared" si="75"/>
        <v>0.9572431552947771</v>
      </c>
      <c r="J715" s="387">
        <v>0.99010731340674363</v>
      </c>
      <c r="K715" s="387">
        <v>2.6679615162991523E-2</v>
      </c>
      <c r="L715" s="530">
        <f t="shared" si="76"/>
        <v>2.6500483221067569E-2</v>
      </c>
    </row>
    <row r="716" spans="1:12" s="87" customFormat="1" ht="15.5" x14ac:dyDescent="0.35">
      <c r="A716" s="5">
        <v>51</v>
      </c>
      <c r="B716" s="147" t="s">
        <v>1190</v>
      </c>
      <c r="C716" s="158">
        <v>468.77</v>
      </c>
      <c r="D716" s="158"/>
      <c r="E716" s="158">
        <v>272.5</v>
      </c>
      <c r="F716" s="158">
        <f t="shared" si="73"/>
        <v>741.27</v>
      </c>
      <c r="G716" s="398">
        <f t="shared" si="74"/>
        <v>3.0501414918861019E-3</v>
      </c>
      <c r="H716" s="387">
        <f t="shared" si="77"/>
        <v>13.513255361407429</v>
      </c>
      <c r="I716" s="387">
        <f t="shared" si="75"/>
        <v>2.9729161795096344</v>
      </c>
      <c r="J716" s="387">
        <v>3.0749826051995006</v>
      </c>
      <c r="K716" s="387">
        <v>8.2859051164197756E-2</v>
      </c>
      <c r="L716" s="530">
        <f t="shared" si="76"/>
        <v>2.6500483221067579E-2</v>
      </c>
    </row>
    <row r="717" spans="1:12" s="87" customFormat="1" ht="15.5" x14ac:dyDescent="0.35">
      <c r="A717" s="5">
        <v>52</v>
      </c>
      <c r="B717" s="147" t="s">
        <v>1191</v>
      </c>
      <c r="C717" s="158">
        <v>599.20000000000005</v>
      </c>
      <c r="D717" s="158"/>
      <c r="E717" s="158">
        <v>134.4</v>
      </c>
      <c r="F717" s="158">
        <f t="shared" si="73"/>
        <v>733.6</v>
      </c>
      <c r="G717" s="398">
        <f t="shared" si="74"/>
        <v>3.0185813515286528E-3</v>
      </c>
      <c r="H717" s="387">
        <f t="shared" si="77"/>
        <v>13.373432262371997</v>
      </c>
      <c r="I717" s="387">
        <f t="shared" si="75"/>
        <v>2.9421550977218396</v>
      </c>
      <c r="J717" s="387">
        <v>3.043165431184796</v>
      </c>
      <c r="K717" s="387">
        <v>8.2001699696541738E-2</v>
      </c>
      <c r="L717" s="530">
        <f t="shared" si="76"/>
        <v>2.6500483221067576E-2</v>
      </c>
    </row>
    <row r="718" spans="1:12" s="87" customFormat="1" ht="15.5" x14ac:dyDescent="0.35">
      <c r="A718" s="5">
        <v>53</v>
      </c>
      <c r="B718" s="147" t="s">
        <v>1192</v>
      </c>
      <c r="C718" s="158">
        <v>220.5</v>
      </c>
      <c r="D718" s="158"/>
      <c r="E718" s="158"/>
      <c r="F718" s="158">
        <f t="shared" si="73"/>
        <v>220.5</v>
      </c>
      <c r="G718" s="398">
        <f t="shared" si="74"/>
        <v>9.0730260088886028E-4</v>
      </c>
      <c r="H718" s="387">
        <f t="shared" si="77"/>
        <v>4.0196862238999795</v>
      </c>
      <c r="I718" s="387">
        <f t="shared" si="75"/>
        <v>0.88433096925799548</v>
      </c>
      <c r="J718" s="387">
        <v>0.91469189964046815</v>
      </c>
      <c r="K718" s="387">
        <v>2.4647457446956723E-2</v>
      </c>
      <c r="L718" s="530">
        <f t="shared" si="76"/>
        <v>2.6500483221067572E-2</v>
      </c>
    </row>
    <row r="719" spans="1:12" s="87" customFormat="1" ht="15.5" x14ac:dyDescent="0.35">
      <c r="A719" s="5">
        <v>54</v>
      </c>
      <c r="B719" s="147" t="s">
        <v>1193</v>
      </c>
      <c r="C719" s="158">
        <v>330.61</v>
      </c>
      <c r="D719" s="158"/>
      <c r="E719" s="158"/>
      <c r="F719" s="158">
        <f t="shared" si="73"/>
        <v>330.61</v>
      </c>
      <c r="G719" s="398">
        <f t="shared" si="74"/>
        <v>1.3603778361898689E-3</v>
      </c>
      <c r="H719" s="387">
        <f t="shared" si="77"/>
        <v>6.0269771541205097</v>
      </c>
      <c r="I719" s="387">
        <f t="shared" si="75"/>
        <v>1.325934973906512</v>
      </c>
      <c r="J719" s="387">
        <v>1.3714570926990257</v>
      </c>
      <c r="K719" s="387">
        <v>3.6955536991103682E-2</v>
      </c>
      <c r="L719" s="530">
        <f t="shared" si="76"/>
        <v>2.6500483221067569E-2</v>
      </c>
    </row>
    <row r="720" spans="1:12" s="87" customFormat="1" ht="15.5" x14ac:dyDescent="0.35">
      <c r="A720" s="5">
        <v>55</v>
      </c>
      <c r="B720" s="147" t="s">
        <v>1194</v>
      </c>
      <c r="C720" s="158">
        <v>949</v>
      </c>
      <c r="D720" s="158"/>
      <c r="E720" s="158">
        <v>88.5</v>
      </c>
      <c r="F720" s="158">
        <f t="shared" si="73"/>
        <v>1037.5</v>
      </c>
      <c r="G720" s="398">
        <f t="shared" si="74"/>
        <v>4.2690541878557487E-3</v>
      </c>
      <c r="H720" s="387">
        <f t="shared" si="77"/>
        <v>18.913489602250472</v>
      </c>
      <c r="I720" s="387">
        <f t="shared" si="75"/>
        <v>4.1609677124951041</v>
      </c>
      <c r="J720" s="387">
        <v>4.303822430281115</v>
      </c>
      <c r="K720" s="387">
        <v>0.11597159683091883</v>
      </c>
      <c r="L720" s="530">
        <f t="shared" si="76"/>
        <v>2.6500483221067576E-2</v>
      </c>
    </row>
    <row r="721" spans="1:12" s="87" customFormat="1" ht="15.5" x14ac:dyDescent="0.35">
      <c r="A721" s="5">
        <v>56</v>
      </c>
      <c r="B721" s="147" t="s">
        <v>1195</v>
      </c>
      <c r="C721" s="158">
        <v>211.8</v>
      </c>
      <c r="D721" s="158"/>
      <c r="E721" s="158">
        <v>18.3</v>
      </c>
      <c r="F721" s="158">
        <f t="shared" si="73"/>
        <v>230.10000000000002</v>
      </c>
      <c r="G721" s="398">
        <f t="shared" si="74"/>
        <v>9.4680421072347739E-4</v>
      </c>
      <c r="H721" s="387">
        <f t="shared" si="77"/>
        <v>4.1946929710629721</v>
      </c>
      <c r="I721" s="387">
        <f t="shared" si="75"/>
        <v>0.92283245363385391</v>
      </c>
      <c r="J721" s="387">
        <v>0.95451522044114168</v>
      </c>
      <c r="K721" s="387">
        <v>2.572054402968137E-2</v>
      </c>
      <c r="L721" s="530">
        <f t="shared" si="76"/>
        <v>2.6500483221067572E-2</v>
      </c>
    </row>
    <row r="722" spans="1:12" s="87" customFormat="1" ht="15.5" x14ac:dyDescent="0.35">
      <c r="A722" s="5">
        <v>57</v>
      </c>
      <c r="B722" s="147" t="s">
        <v>1196</v>
      </c>
      <c r="C722" s="158">
        <v>1331.77</v>
      </c>
      <c r="D722" s="158"/>
      <c r="E722" s="158"/>
      <c r="F722" s="158">
        <f t="shared" si="73"/>
        <v>1331.77</v>
      </c>
      <c r="G722" s="398">
        <f t="shared" si="74"/>
        <v>5.4799019718174942E-3</v>
      </c>
      <c r="H722" s="387">
        <f t="shared" si="77"/>
        <v>24.277993298881071</v>
      </c>
      <c r="I722" s="387">
        <f t="shared" si="75"/>
        <v>5.3411585257538361</v>
      </c>
      <c r="J722" s="387">
        <v>5.5245316606992585</v>
      </c>
      <c r="K722" s="387">
        <v>0.14886505398700023</v>
      </c>
      <c r="L722" s="530">
        <f t="shared" si="76"/>
        <v>2.6500483221067579E-2</v>
      </c>
    </row>
    <row r="723" spans="1:12" s="87" customFormat="1" ht="15.5" x14ac:dyDescent="0.35">
      <c r="A723" s="5">
        <v>58</v>
      </c>
      <c r="B723" s="147" t="s">
        <v>1197</v>
      </c>
      <c r="C723" s="158">
        <v>483.9</v>
      </c>
      <c r="D723" s="158"/>
      <c r="E723" s="158"/>
      <c r="F723" s="158">
        <f t="shared" si="73"/>
        <v>483.9</v>
      </c>
      <c r="G723" s="398">
        <f t="shared" si="74"/>
        <v>1.9911280207261656E-3</v>
      </c>
      <c r="H723" s="387">
        <f t="shared" si="77"/>
        <v>8.8214338491845812</v>
      </c>
      <c r="I723" s="387">
        <f t="shared" si="75"/>
        <v>1.9407154468206078</v>
      </c>
      <c r="J723" s="387">
        <v>2.0073442641089461</v>
      </c>
      <c r="K723" s="387">
        <v>5.4090270560464199E-2</v>
      </c>
      <c r="L723" s="530">
        <f t="shared" si="76"/>
        <v>2.6500483221067576E-2</v>
      </c>
    </row>
    <row r="724" spans="1:12" s="87" customFormat="1" ht="15.5" x14ac:dyDescent="0.35">
      <c r="A724" s="5">
        <v>59</v>
      </c>
      <c r="B724" s="147" t="s">
        <v>1198</v>
      </c>
      <c r="C724" s="158">
        <v>665.8</v>
      </c>
      <c r="D724" s="158"/>
      <c r="E724" s="158"/>
      <c r="F724" s="158">
        <f t="shared" si="73"/>
        <v>665.8</v>
      </c>
      <c r="G724" s="398">
        <f t="shared" si="74"/>
        <v>2.7396012320716695E-3</v>
      </c>
      <c r="H724" s="387">
        <f t="shared" si="77"/>
        <v>12.137447110533362</v>
      </c>
      <c r="I724" s="387">
        <f t="shared" si="75"/>
        <v>2.6702383643173397</v>
      </c>
      <c r="J724" s="387">
        <v>2.7619132280300396</v>
      </c>
      <c r="K724" s="387">
        <v>7.4423025706048918E-2</v>
      </c>
      <c r="L724" s="530">
        <f t="shared" si="76"/>
        <v>2.6500483221067579E-2</v>
      </c>
    </row>
    <row r="725" spans="1:12" s="87" customFormat="1" ht="15.5" x14ac:dyDescent="0.35">
      <c r="A725" s="5">
        <v>60</v>
      </c>
      <c r="B725" s="147" t="s">
        <v>1199</v>
      </c>
      <c r="C725" s="158">
        <v>363.78</v>
      </c>
      <c r="D725" s="158"/>
      <c r="E725" s="158">
        <v>58</v>
      </c>
      <c r="F725" s="158">
        <f t="shared" ref="F725:F773" si="78">C725+D725+E725</f>
        <v>421.78</v>
      </c>
      <c r="G725" s="398">
        <f t="shared" si="74"/>
        <v>1.7355196870879976E-3</v>
      </c>
      <c r="H725" s="387">
        <f t="shared" si="77"/>
        <v>7.6889943560840521</v>
      </c>
      <c r="I725" s="387">
        <f t="shared" si="75"/>
        <v>1.6915787583384916</v>
      </c>
      <c r="J725" s="387">
        <v>1.7496541924279216</v>
      </c>
      <c r="K725" s="387">
        <v>4.7146506131416806E-2</v>
      </c>
      <c r="L725" s="530">
        <f t="shared" si="76"/>
        <v>2.6500483221067583E-2</v>
      </c>
    </row>
    <row r="726" spans="1:12" s="87" customFormat="1" ht="15.5" x14ac:dyDescent="0.35">
      <c r="A726" s="5">
        <v>61</v>
      </c>
      <c r="B726" s="147" t="s">
        <v>1200</v>
      </c>
      <c r="C726" s="158">
        <v>185.8</v>
      </c>
      <c r="D726" s="158"/>
      <c r="E726" s="158">
        <v>26.8</v>
      </c>
      <c r="F726" s="158">
        <f t="shared" si="78"/>
        <v>212.60000000000002</v>
      </c>
      <c r="G726" s="398">
        <f t="shared" si="74"/>
        <v>8.7479606779579009E-4</v>
      </c>
      <c r="H726" s="387">
        <f t="shared" si="77"/>
        <v>3.8756702548804345</v>
      </c>
      <c r="I726" s="387">
        <f t="shared" si="75"/>
        <v>0.85264745607369563</v>
      </c>
      <c r="J726" s="387">
        <v>0.88192062523158077</v>
      </c>
      <c r="K726" s="387">
        <v>2.3764396613256234E-2</v>
      </c>
      <c r="L726" s="530">
        <f t="shared" si="76"/>
        <v>2.6500483221067576E-2</v>
      </c>
    </row>
    <row r="727" spans="1:12" s="87" customFormat="1" ht="15.5" x14ac:dyDescent="0.35">
      <c r="A727" s="5">
        <v>62</v>
      </c>
      <c r="B727" s="147" t="s">
        <v>1201</v>
      </c>
      <c r="C727" s="158">
        <v>205.2</v>
      </c>
      <c r="D727" s="158"/>
      <c r="E727" s="389"/>
      <c r="F727" s="158">
        <f t="shared" si="78"/>
        <v>205.2</v>
      </c>
      <c r="G727" s="398">
        <f t="shared" si="74"/>
        <v>8.4434691021493928E-4</v>
      </c>
      <c r="H727" s="387">
        <f t="shared" si="77"/>
        <v>3.7407692206089602</v>
      </c>
      <c r="I727" s="387">
        <f t="shared" si="75"/>
        <v>0.82296922853397125</v>
      </c>
      <c r="J727" s="387">
        <v>0.8512234821143948</v>
      </c>
      <c r="K727" s="387">
        <v>2.2937225705739316E-2</v>
      </c>
      <c r="L727" s="530">
        <f t="shared" si="76"/>
        <v>2.6500483221067572E-2</v>
      </c>
    </row>
    <row r="728" spans="1:12" s="87" customFormat="1" ht="15.5" x14ac:dyDescent="0.35">
      <c r="A728" s="5">
        <v>63</v>
      </c>
      <c r="B728" s="147" t="s">
        <v>1202</v>
      </c>
      <c r="C728" s="158">
        <v>177.45</v>
      </c>
      <c r="D728" s="158"/>
      <c r="E728" s="158"/>
      <c r="F728" s="158">
        <f t="shared" si="78"/>
        <v>177.45</v>
      </c>
      <c r="G728" s="398">
        <f t="shared" si="74"/>
        <v>7.3016256928674938E-4</v>
      </c>
      <c r="H728" s="387">
        <f t="shared" si="77"/>
        <v>3.2348903420909356</v>
      </c>
      <c r="I728" s="387">
        <f t="shared" si="75"/>
        <v>0.71167587526000586</v>
      </c>
      <c r="J728" s="387">
        <v>0.73610919542494813</v>
      </c>
      <c r="K728" s="387">
        <v>1.9835334802550883E-2</v>
      </c>
      <c r="L728" s="530">
        <f t="shared" si="76"/>
        <v>2.6500483221067572E-2</v>
      </c>
    </row>
    <row r="729" spans="1:12" s="87" customFormat="1" ht="15.5" x14ac:dyDescent="0.35">
      <c r="A729" s="5">
        <v>64</v>
      </c>
      <c r="B729" s="147" t="s">
        <v>1203</v>
      </c>
      <c r="C729" s="158">
        <v>200</v>
      </c>
      <c r="D729" s="158"/>
      <c r="E729" s="158"/>
      <c r="F729" s="158">
        <f t="shared" si="78"/>
        <v>200</v>
      </c>
      <c r="G729" s="398">
        <f t="shared" si="74"/>
        <v>8.2295020488785519E-4</v>
      </c>
      <c r="H729" s="387">
        <f t="shared" si="77"/>
        <v>3.6459738992290069</v>
      </c>
      <c r="I729" s="387">
        <f t="shared" si="75"/>
        <v>0.80211425783038148</v>
      </c>
      <c r="J729" s="387">
        <v>0.82965251668069684</v>
      </c>
      <c r="K729" s="387">
        <v>2.2355970473430135E-2</v>
      </c>
      <c r="L729" s="530">
        <f t="shared" si="76"/>
        <v>2.6500483221067572E-2</v>
      </c>
    </row>
    <row r="730" spans="1:12" s="87" customFormat="1" ht="15.5" x14ac:dyDescent="0.35">
      <c r="A730" s="5">
        <v>65</v>
      </c>
      <c r="B730" s="147" t="s">
        <v>1204</v>
      </c>
      <c r="C730" s="158">
        <v>401.38</v>
      </c>
      <c r="D730" s="158"/>
      <c r="E730" s="158">
        <v>140.80000000000001</v>
      </c>
      <c r="F730" s="158">
        <f t="shared" si="78"/>
        <v>542.18000000000006</v>
      </c>
      <c r="G730" s="398">
        <f t="shared" si="74"/>
        <v>2.2309357104304869E-3</v>
      </c>
      <c r="H730" s="387">
        <f t="shared" si="77"/>
        <v>9.8838706434199164</v>
      </c>
      <c r="I730" s="387">
        <f t="shared" si="75"/>
        <v>2.1744515415523815</v>
      </c>
      <c r="J730" s="387">
        <v>2.2491050074697014</v>
      </c>
      <c r="K730" s="387">
        <v>6.0604800356421747E-2</v>
      </c>
      <c r="L730" s="530">
        <f t="shared" si="76"/>
        <v>2.6500483221067579E-2</v>
      </c>
    </row>
    <row r="731" spans="1:12" s="87" customFormat="1" ht="15.5" x14ac:dyDescent="0.35">
      <c r="A731" s="5">
        <v>66</v>
      </c>
      <c r="B731" s="147" t="s">
        <v>1205</v>
      </c>
      <c r="C731" s="158">
        <v>204.3</v>
      </c>
      <c r="D731" s="158"/>
      <c r="E731" s="158"/>
      <c r="F731" s="158">
        <f t="shared" si="78"/>
        <v>204.3</v>
      </c>
      <c r="G731" s="398">
        <f t="shared" si="74"/>
        <v>8.4064363429294409E-4</v>
      </c>
      <c r="H731" s="387">
        <f t="shared" si="77"/>
        <v>3.7243623380624307</v>
      </c>
      <c r="I731" s="387">
        <f t="shared" si="75"/>
        <v>0.81935971437373478</v>
      </c>
      <c r="J731" s="387">
        <v>0.84749004578933185</v>
      </c>
      <c r="K731" s="387">
        <v>2.2836623838608884E-2</v>
      </c>
      <c r="L731" s="530">
        <f t="shared" si="76"/>
        <v>2.6500483221067579E-2</v>
      </c>
    </row>
    <row r="732" spans="1:12" s="87" customFormat="1" ht="15.5" x14ac:dyDescent="0.35">
      <c r="A732" s="5">
        <v>67</v>
      </c>
      <c r="B732" s="147" t="s">
        <v>1206</v>
      </c>
      <c r="C732" s="158">
        <v>306.39999999999998</v>
      </c>
      <c r="D732" s="158"/>
      <c r="E732" s="158"/>
      <c r="F732" s="158">
        <f t="shared" si="78"/>
        <v>306.39999999999998</v>
      </c>
      <c r="G732" s="398">
        <f t="shared" si="74"/>
        <v>1.260759713888194E-3</v>
      </c>
      <c r="H732" s="387">
        <f t="shared" si="77"/>
        <v>5.585632013618838</v>
      </c>
      <c r="I732" s="387">
        <f t="shared" si="75"/>
        <v>1.2288390429961444</v>
      </c>
      <c r="J732" s="387">
        <v>1.2710276555548277</v>
      </c>
      <c r="K732" s="387">
        <v>3.4249346765294959E-2</v>
      </c>
      <c r="L732" s="530">
        <f t="shared" si="76"/>
        <v>2.6500483221067579E-2</v>
      </c>
    </row>
    <row r="733" spans="1:12" s="87" customFormat="1" ht="15.5" x14ac:dyDescent="0.35">
      <c r="A733" s="5">
        <v>68</v>
      </c>
      <c r="B733" s="147" t="s">
        <v>1250</v>
      </c>
      <c r="C733" s="158">
        <v>301.42</v>
      </c>
      <c r="D733" s="158"/>
      <c r="E733" s="158"/>
      <c r="F733" s="158">
        <f t="shared" si="78"/>
        <v>301.42</v>
      </c>
      <c r="G733" s="398">
        <f t="shared" si="74"/>
        <v>1.2402682537864865E-3</v>
      </c>
      <c r="H733" s="387">
        <f t="shared" si="77"/>
        <v>5.4948472635280359</v>
      </c>
      <c r="I733" s="387">
        <f t="shared" si="75"/>
        <v>1.2088663979761678</v>
      </c>
      <c r="J733" s="387">
        <v>1.2503693078894784</v>
      </c>
      <c r="K733" s="387">
        <v>3.3692683100506556E-2</v>
      </c>
      <c r="L733" s="530">
        <f t="shared" si="76"/>
        <v>2.6500483221067572E-2</v>
      </c>
    </row>
    <row r="734" spans="1:12" s="87" customFormat="1" ht="15.5" x14ac:dyDescent="0.35">
      <c r="A734" s="5">
        <v>69</v>
      </c>
      <c r="B734" s="147" t="s">
        <v>1251</v>
      </c>
      <c r="C734" s="158">
        <v>394.72</v>
      </c>
      <c r="D734" s="158"/>
      <c r="E734" s="158"/>
      <c r="F734" s="158">
        <f t="shared" si="78"/>
        <v>394.72</v>
      </c>
      <c r="G734" s="398">
        <f t="shared" ref="G734:G778" si="79">1/243028.07*F734</f>
        <v>1.6241745243666711E-3</v>
      </c>
      <c r="H734" s="387">
        <f t="shared" si="77"/>
        <v>7.1956940875183681</v>
      </c>
      <c r="I734" s="387">
        <f t="shared" si="75"/>
        <v>1.583052699254041</v>
      </c>
      <c r="J734" s="387">
        <v>1.6374022069210235</v>
      </c>
      <c r="K734" s="387">
        <v>4.4121743326361713E-2</v>
      </c>
      <c r="L734" s="530">
        <f t="shared" si="76"/>
        <v>2.6500483221067576E-2</v>
      </c>
    </row>
    <row r="735" spans="1:12" s="87" customFormat="1" ht="15.5" x14ac:dyDescent="0.35">
      <c r="A735" s="5">
        <v>70</v>
      </c>
      <c r="B735" s="147" t="s">
        <v>1252</v>
      </c>
      <c r="C735" s="158">
        <v>680.89</v>
      </c>
      <c r="D735" s="158"/>
      <c r="E735" s="158"/>
      <c r="F735" s="158">
        <f t="shared" si="78"/>
        <v>680.89</v>
      </c>
      <c r="G735" s="398">
        <f t="shared" si="79"/>
        <v>2.8016928250304582E-3</v>
      </c>
      <c r="H735" s="387">
        <f t="shared" si="77"/>
        <v>12.412535841230191</v>
      </c>
      <c r="I735" s="387">
        <f t="shared" si="75"/>
        <v>2.7307578850706422</v>
      </c>
      <c r="J735" s="387">
        <v>2.8245105104135981</v>
      </c>
      <c r="K735" s="387">
        <v>7.6109783678269219E-2</v>
      </c>
      <c r="L735" s="530">
        <f t="shared" si="76"/>
        <v>2.6500483221067576E-2</v>
      </c>
    </row>
    <row r="736" spans="1:12" s="87" customFormat="1" ht="15.5" x14ac:dyDescent="0.35">
      <c r="A736" s="5">
        <v>71</v>
      </c>
      <c r="B736" s="147" t="s">
        <v>1253</v>
      </c>
      <c r="C736" s="158">
        <v>581.98</v>
      </c>
      <c r="D736" s="158"/>
      <c r="E736" s="158"/>
      <c r="F736" s="158">
        <f t="shared" si="78"/>
        <v>581.98</v>
      </c>
      <c r="G736" s="398">
        <f t="shared" si="79"/>
        <v>2.3947028012031696E-3</v>
      </c>
      <c r="H736" s="387">
        <f t="shared" si="77"/>
        <v>10.609419449366486</v>
      </c>
      <c r="I736" s="387">
        <f t="shared" si="75"/>
        <v>2.334072278860627</v>
      </c>
      <c r="J736" s="387">
        <v>2.4142058582891601</v>
      </c>
      <c r="K736" s="387">
        <v>6.5053638480634349E-2</v>
      </c>
      <c r="L736" s="530">
        <f t="shared" si="76"/>
        <v>2.6500483221067572E-2</v>
      </c>
    </row>
    <row r="737" spans="1:12" s="87" customFormat="1" ht="15.5" x14ac:dyDescent="0.35">
      <c r="A737" s="5">
        <v>72</v>
      </c>
      <c r="B737" s="147" t="s">
        <v>1254</v>
      </c>
      <c r="C737" s="158">
        <v>135.71</v>
      </c>
      <c r="D737" s="158"/>
      <c r="E737" s="158"/>
      <c r="F737" s="158">
        <f t="shared" si="78"/>
        <v>135.71</v>
      </c>
      <c r="G737" s="398">
        <f t="shared" si="79"/>
        <v>5.5841286152665415E-4</v>
      </c>
      <c r="H737" s="387">
        <f t="shared" si="77"/>
        <v>2.4739755893218427</v>
      </c>
      <c r="I737" s="387">
        <f t="shared" si="75"/>
        <v>0.54427462965080542</v>
      </c>
      <c r="J737" s="387">
        <v>0.56296071519368684</v>
      </c>
      <c r="K737" s="387">
        <v>1.5169643764746017E-2</v>
      </c>
      <c r="L737" s="530">
        <f t="shared" si="76"/>
        <v>2.6500483221067576E-2</v>
      </c>
    </row>
    <row r="738" spans="1:12" s="87" customFormat="1" ht="15.5" x14ac:dyDescent="0.35">
      <c r="A738" s="5">
        <v>73</v>
      </c>
      <c r="B738" s="147" t="s">
        <v>1255</v>
      </c>
      <c r="C738" s="158">
        <v>201.8</v>
      </c>
      <c r="D738" s="158"/>
      <c r="E738" s="158"/>
      <c r="F738" s="158">
        <f t="shared" si="78"/>
        <v>201.8</v>
      </c>
      <c r="G738" s="398">
        <f t="shared" si="79"/>
        <v>8.3035675673184589E-4</v>
      </c>
      <c r="H738" s="387">
        <f t="shared" si="77"/>
        <v>3.6787876643220678</v>
      </c>
      <c r="I738" s="387">
        <f t="shared" si="75"/>
        <v>0.80933328615085498</v>
      </c>
      <c r="J738" s="387">
        <v>0.83711938933082308</v>
      </c>
      <c r="K738" s="387">
        <v>2.255717420769101E-2</v>
      </c>
      <c r="L738" s="530">
        <f t="shared" si="76"/>
        <v>2.6500483221067576E-2</v>
      </c>
    </row>
    <row r="739" spans="1:12" s="87" customFormat="1" ht="15.5" x14ac:dyDescent="0.35">
      <c r="A739" s="5">
        <v>74</v>
      </c>
      <c r="B739" s="147" t="s">
        <v>1256</v>
      </c>
      <c r="C739" s="158">
        <v>1437.1</v>
      </c>
      <c r="D739" s="158"/>
      <c r="E739" s="158"/>
      <c r="F739" s="158">
        <f t="shared" si="78"/>
        <v>1437.1</v>
      </c>
      <c r="G739" s="398">
        <f t="shared" si="79"/>
        <v>5.9133086972216831E-3</v>
      </c>
      <c r="H739" s="387">
        <f t="shared" si="77"/>
        <v>26.198145452910026</v>
      </c>
      <c r="I739" s="387">
        <f t="shared" si="75"/>
        <v>5.7635919996402061</v>
      </c>
      <c r="J739" s="387">
        <v>5.9614681586091463</v>
      </c>
      <c r="K739" s="387">
        <v>0.1606388258368322</v>
      </c>
      <c r="L739" s="530">
        <f t="shared" si="76"/>
        <v>2.6500483221067576E-2</v>
      </c>
    </row>
    <row r="740" spans="1:12" s="87" customFormat="1" ht="15.5" x14ac:dyDescent="0.35">
      <c r="A740" s="5">
        <v>75</v>
      </c>
      <c r="B740" s="147" t="s">
        <v>1257</v>
      </c>
      <c r="C740" s="158">
        <v>197.86</v>
      </c>
      <c r="D740" s="158"/>
      <c r="E740" s="158">
        <v>16</v>
      </c>
      <c r="F740" s="158">
        <f t="shared" si="78"/>
        <v>213.86</v>
      </c>
      <c r="G740" s="398">
        <f t="shared" si="79"/>
        <v>8.7998065408658355E-4</v>
      </c>
      <c r="H740" s="387">
        <f t="shared" si="77"/>
        <v>3.898639890445577</v>
      </c>
      <c r="I740" s="387">
        <f t="shared" si="75"/>
        <v>0.85770077589802696</v>
      </c>
      <c r="J740" s="387">
        <v>0.88714743608666924</v>
      </c>
      <c r="K740" s="387">
        <v>2.3905239227238844E-2</v>
      </c>
      <c r="L740" s="530">
        <f t="shared" si="76"/>
        <v>2.6500483221067579E-2</v>
      </c>
    </row>
    <row r="741" spans="1:12" s="87" customFormat="1" ht="15.5" x14ac:dyDescent="0.35">
      <c r="A741" s="5">
        <v>76</v>
      </c>
      <c r="B741" s="147" t="s">
        <v>1258</v>
      </c>
      <c r="C741" s="158">
        <v>397.89</v>
      </c>
      <c r="D741" s="158"/>
      <c r="E741" s="158"/>
      <c r="F741" s="158">
        <f t="shared" si="78"/>
        <v>397.89</v>
      </c>
      <c r="G741" s="398">
        <f t="shared" si="79"/>
        <v>1.6372182851141434E-3</v>
      </c>
      <c r="H741" s="387">
        <f t="shared" si="77"/>
        <v>7.2534827738211476</v>
      </c>
      <c r="I741" s="387">
        <f t="shared" si="75"/>
        <v>1.5957662102406525</v>
      </c>
      <c r="J741" s="387">
        <v>1.6505521993104122</v>
      </c>
      <c r="K741" s="387">
        <v>4.447608545836558E-2</v>
      </c>
      <c r="L741" s="530">
        <f t="shared" si="76"/>
        <v>2.6500483221067579E-2</v>
      </c>
    </row>
    <row r="742" spans="1:12" s="87" customFormat="1" ht="15.5" x14ac:dyDescent="0.35">
      <c r="A742" s="5">
        <v>77</v>
      </c>
      <c r="B742" s="147" t="s">
        <v>1259</v>
      </c>
      <c r="C742" s="158">
        <v>352.17</v>
      </c>
      <c r="D742" s="158"/>
      <c r="E742" s="158"/>
      <c r="F742" s="158">
        <f t="shared" si="78"/>
        <v>352.17</v>
      </c>
      <c r="G742" s="398">
        <f t="shared" si="79"/>
        <v>1.4490918682767797E-3</v>
      </c>
      <c r="H742" s="387">
        <f t="shared" si="77"/>
        <v>6.4200131404573959</v>
      </c>
      <c r="I742" s="387">
        <f t="shared" si="75"/>
        <v>1.4124028909006272</v>
      </c>
      <c r="J742" s="387">
        <v>1.460893633997205</v>
      </c>
      <c r="K742" s="387">
        <v>3.9365510608139448E-2</v>
      </c>
      <c r="L742" s="530">
        <f t="shared" si="76"/>
        <v>2.6500483221067569E-2</v>
      </c>
    </row>
    <row r="743" spans="1:12" s="87" customFormat="1" ht="15.5" x14ac:dyDescent="0.35">
      <c r="A743" s="5">
        <v>78</v>
      </c>
      <c r="B743" s="147" t="s">
        <v>1260</v>
      </c>
      <c r="C743" s="158">
        <v>653.07000000000005</v>
      </c>
      <c r="D743" s="158"/>
      <c r="E743" s="158"/>
      <c r="F743" s="158">
        <f t="shared" si="78"/>
        <v>653.07000000000005</v>
      </c>
      <c r="G743" s="398">
        <f t="shared" si="79"/>
        <v>2.6872204515305579E-3</v>
      </c>
      <c r="H743" s="387">
        <f t="shared" si="77"/>
        <v>11.905380871847438</v>
      </c>
      <c r="I743" s="387">
        <f t="shared" ref="I743:I793" si="80">H743*0.22</f>
        <v>2.6191837918064365</v>
      </c>
      <c r="J743" s="387">
        <v>2.7091058453433137</v>
      </c>
      <c r="K743" s="387">
        <v>7.3000068185415087E-2</v>
      </c>
      <c r="L743" s="530">
        <f t="shared" si="76"/>
        <v>2.6500483221067579E-2</v>
      </c>
    </row>
    <row r="744" spans="1:12" s="87" customFormat="1" ht="15.5" x14ac:dyDescent="0.35">
      <c r="A744" s="5">
        <v>79</v>
      </c>
      <c r="B744" s="147" t="s">
        <v>1287</v>
      </c>
      <c r="C744" s="389">
        <v>786.94</v>
      </c>
      <c r="D744" s="158"/>
      <c r="E744" s="158"/>
      <c r="F744" s="158">
        <f t="shared" si="78"/>
        <v>786.94</v>
      </c>
      <c r="G744" s="398">
        <f t="shared" si="79"/>
        <v>3.2380621711722438E-3</v>
      </c>
      <c r="H744" s="387">
        <f t="shared" si="77"/>
        <v>14.345813501296373</v>
      </c>
      <c r="I744" s="387">
        <f t="shared" si="80"/>
        <v>3.1560789702852019</v>
      </c>
      <c r="J744" s="387">
        <v>3.264433757383538</v>
      </c>
      <c r="K744" s="387">
        <v>8.7964037021805552E-2</v>
      </c>
      <c r="L744" s="530">
        <f t="shared" si="76"/>
        <v>2.6500483221067576E-2</v>
      </c>
    </row>
    <row r="745" spans="1:12" s="87" customFormat="1" ht="15.5" x14ac:dyDescent="0.35">
      <c r="A745" s="5">
        <v>81</v>
      </c>
      <c r="B745" s="147" t="s">
        <v>1291</v>
      </c>
      <c r="C745" s="158">
        <v>139.80000000000001</v>
      </c>
      <c r="D745" s="158"/>
      <c r="E745" s="158"/>
      <c r="F745" s="158">
        <f t="shared" si="78"/>
        <v>139.80000000000001</v>
      </c>
      <c r="G745" s="398">
        <f t="shared" si="79"/>
        <v>5.7524219321661079E-4</v>
      </c>
      <c r="H745" s="387">
        <f t="shared" si="77"/>
        <v>2.5485357555610757</v>
      </c>
      <c r="I745" s="387">
        <f t="shared" si="80"/>
        <v>0.56067786622343663</v>
      </c>
      <c r="J745" s="387">
        <v>0.57992710915980705</v>
      </c>
      <c r="K745" s="387">
        <v>1.5626823360927664E-2</v>
      </c>
      <c r="L745" s="530">
        <f t="shared" si="76"/>
        <v>2.6500483221067572E-2</v>
      </c>
    </row>
    <row r="746" spans="1:12" s="87" customFormat="1" ht="15.5" x14ac:dyDescent="0.35">
      <c r="A746" s="5">
        <v>82</v>
      </c>
      <c r="B746" s="147" t="s">
        <v>1292</v>
      </c>
      <c r="C746" s="158">
        <v>2876.7</v>
      </c>
      <c r="D746" s="158"/>
      <c r="E746" s="158">
        <v>258.60000000000002</v>
      </c>
      <c r="F746" s="158">
        <f t="shared" si="78"/>
        <v>3135.2999999999997</v>
      </c>
      <c r="G746" s="398">
        <f t="shared" si="79"/>
        <v>1.290097888692446E-2</v>
      </c>
      <c r="H746" s="387">
        <f t="shared" si="77"/>
        <v>57.156109831263514</v>
      </c>
      <c r="I746" s="387">
        <f t="shared" si="80"/>
        <v>12.574344162877972</v>
      </c>
      <c r="J746" s="387">
        <v>13.006047677744942</v>
      </c>
      <c r="K746" s="387">
        <v>0.35046337112672743</v>
      </c>
      <c r="L746" s="530">
        <f t="shared" si="76"/>
        <v>2.6500483221067572E-2</v>
      </c>
    </row>
    <row r="747" spans="1:12" s="87" customFormat="1" ht="15.5" x14ac:dyDescent="0.35">
      <c r="A747" s="5">
        <v>83</v>
      </c>
      <c r="B747" s="147" t="s">
        <v>1293</v>
      </c>
      <c r="C747" s="158">
        <v>230.5</v>
      </c>
      <c r="D747" s="158"/>
      <c r="E747" s="158"/>
      <c r="F747" s="158">
        <f t="shared" si="78"/>
        <v>230.5</v>
      </c>
      <c r="G747" s="398">
        <f t="shared" si="79"/>
        <v>9.4845011113325309E-4</v>
      </c>
      <c r="H747" s="387">
        <f t="shared" si="77"/>
        <v>4.20198491886143</v>
      </c>
      <c r="I747" s="387">
        <f t="shared" si="80"/>
        <v>0.92443668214951458</v>
      </c>
      <c r="J747" s="387">
        <v>0.9561745254745031</v>
      </c>
      <c r="K747" s="387">
        <v>2.5765255970628228E-2</v>
      </c>
      <c r="L747" s="530">
        <f t="shared" si="76"/>
        <v>2.6500483221067576E-2</v>
      </c>
    </row>
    <row r="748" spans="1:12" s="87" customFormat="1" ht="15.5" x14ac:dyDescent="0.35">
      <c r="A748" s="5">
        <v>84</v>
      </c>
      <c r="B748" s="147" t="s">
        <v>455</v>
      </c>
      <c r="C748" s="158">
        <v>115.8</v>
      </c>
      <c r="D748" s="158"/>
      <c r="E748" s="158"/>
      <c r="F748" s="158">
        <f t="shared" si="78"/>
        <v>115.8</v>
      </c>
      <c r="G748" s="398">
        <f t="shared" si="79"/>
        <v>4.7648816863006809E-4</v>
      </c>
      <c r="H748" s="387">
        <f t="shared" si="77"/>
        <v>2.1110188876535947</v>
      </c>
      <c r="I748" s="387">
        <f t="shared" si="80"/>
        <v>0.46442415528379083</v>
      </c>
      <c r="J748" s="387">
        <v>0.48036880715812347</v>
      </c>
      <c r="K748" s="387">
        <v>1.2944106904116046E-2</v>
      </c>
      <c r="L748" s="530">
        <f t="shared" si="76"/>
        <v>2.6500483221067572E-2</v>
      </c>
    </row>
    <row r="749" spans="1:12" s="87" customFormat="1" ht="15.5" x14ac:dyDescent="0.35">
      <c r="A749" s="5">
        <v>85</v>
      </c>
      <c r="B749" s="147" t="s">
        <v>456</v>
      </c>
      <c r="C749" s="158">
        <v>229.9</v>
      </c>
      <c r="D749" s="158"/>
      <c r="E749" s="158"/>
      <c r="F749" s="158">
        <f t="shared" si="78"/>
        <v>229.9</v>
      </c>
      <c r="G749" s="398">
        <f t="shared" si="79"/>
        <v>9.4598126051858948E-4</v>
      </c>
      <c r="H749" s="387">
        <f t="shared" si="77"/>
        <v>4.1910469971637436</v>
      </c>
      <c r="I749" s="387">
        <f t="shared" si="80"/>
        <v>0.92203033937602363</v>
      </c>
      <c r="J749" s="387">
        <v>0.95368556792446102</v>
      </c>
      <c r="K749" s="387">
        <v>2.5698188059207937E-2</v>
      </c>
      <c r="L749" s="530">
        <f t="shared" si="76"/>
        <v>2.6500483221067576E-2</v>
      </c>
    </row>
    <row r="750" spans="1:12" s="87" customFormat="1" ht="15.5" x14ac:dyDescent="0.35">
      <c r="A750" s="5">
        <v>86</v>
      </c>
      <c r="B750" s="147" t="s">
        <v>457</v>
      </c>
      <c r="C750" s="158">
        <v>274.3</v>
      </c>
      <c r="D750" s="158"/>
      <c r="E750" s="158"/>
      <c r="F750" s="158">
        <f t="shared" si="78"/>
        <v>274.3</v>
      </c>
      <c r="G750" s="398">
        <f t="shared" si="79"/>
        <v>1.1286762060036934E-3</v>
      </c>
      <c r="H750" s="387">
        <f t="shared" si="77"/>
        <v>5.000453202792583</v>
      </c>
      <c r="I750" s="387">
        <f t="shared" si="80"/>
        <v>1.1000997046143683</v>
      </c>
      <c r="J750" s="387">
        <v>1.1378684266275758</v>
      </c>
      <c r="K750" s="387">
        <v>3.0661213504309427E-2</v>
      </c>
      <c r="L750" s="530">
        <f t="shared" si="76"/>
        <v>2.6500483221067579E-2</v>
      </c>
    </row>
    <row r="751" spans="1:12" s="87" customFormat="1" ht="15.5" x14ac:dyDescent="0.35">
      <c r="A751" s="5">
        <v>87</v>
      </c>
      <c r="B751" s="147" t="s">
        <v>458</v>
      </c>
      <c r="C751" s="158">
        <v>282</v>
      </c>
      <c r="D751" s="158"/>
      <c r="E751" s="158"/>
      <c r="F751" s="158">
        <f t="shared" si="78"/>
        <v>282</v>
      </c>
      <c r="G751" s="398">
        <f t="shared" si="79"/>
        <v>1.1603597888918758E-3</v>
      </c>
      <c r="H751" s="387">
        <f t="shared" si="77"/>
        <v>5.1408231979128995</v>
      </c>
      <c r="I751" s="387">
        <f t="shared" si="80"/>
        <v>1.1309811035408379</v>
      </c>
      <c r="J751" s="387">
        <v>1.1698100485197824</v>
      </c>
      <c r="K751" s="387">
        <v>3.1521918367536483E-2</v>
      </c>
      <c r="L751" s="530">
        <f t="shared" ref="L751:L810" si="81">(H751+I751+J751+K751)/F751</f>
        <v>2.6500483221067576E-2</v>
      </c>
    </row>
    <row r="752" spans="1:12" s="87" customFormat="1" ht="15.5" x14ac:dyDescent="0.35">
      <c r="A752" s="5">
        <v>88</v>
      </c>
      <c r="B752" s="147" t="s">
        <v>459</v>
      </c>
      <c r="C752" s="158">
        <v>181.2</v>
      </c>
      <c r="D752" s="158"/>
      <c r="E752" s="158"/>
      <c r="F752" s="158">
        <f t="shared" si="78"/>
        <v>181.2</v>
      </c>
      <c r="G752" s="398">
        <f t="shared" si="79"/>
        <v>7.4559288562839668E-4</v>
      </c>
      <c r="H752" s="387">
        <f t="shared" si="77"/>
        <v>3.3032523527014797</v>
      </c>
      <c r="I752" s="387">
        <f t="shared" si="80"/>
        <v>0.72671551759432551</v>
      </c>
      <c r="J752" s="387">
        <v>0.75166518011271122</v>
      </c>
      <c r="K752" s="387">
        <v>2.0254509248927698E-2</v>
      </c>
      <c r="L752" s="530">
        <f t="shared" si="81"/>
        <v>2.6500483221067576E-2</v>
      </c>
    </row>
    <row r="753" spans="1:12" s="87" customFormat="1" ht="15.5" x14ac:dyDescent="0.35">
      <c r="A753" s="5">
        <v>89</v>
      </c>
      <c r="B753" s="147" t="s">
        <v>460</v>
      </c>
      <c r="C753" s="158">
        <v>171</v>
      </c>
      <c r="D753" s="158"/>
      <c r="E753" s="158"/>
      <c r="F753" s="158">
        <f t="shared" si="78"/>
        <v>171</v>
      </c>
      <c r="G753" s="398">
        <f t="shared" si="79"/>
        <v>7.0362242517911619E-4</v>
      </c>
      <c r="H753" s="387">
        <f t="shared" si="77"/>
        <v>3.1173076838408011</v>
      </c>
      <c r="I753" s="387">
        <f t="shared" si="80"/>
        <v>0.68580769044497625</v>
      </c>
      <c r="J753" s="387">
        <v>0.70935290176199584</v>
      </c>
      <c r="K753" s="387">
        <v>1.9114354754782761E-2</v>
      </c>
      <c r="L753" s="530">
        <f t="shared" si="81"/>
        <v>2.6500483221067579E-2</v>
      </c>
    </row>
    <row r="754" spans="1:12" s="87" customFormat="1" ht="15.5" x14ac:dyDescent="0.35">
      <c r="A754" s="5">
        <v>90</v>
      </c>
      <c r="B754" s="147" t="s">
        <v>461</v>
      </c>
      <c r="C754" s="158">
        <v>160.5</v>
      </c>
      <c r="D754" s="158"/>
      <c r="E754" s="158"/>
      <c r="F754" s="158">
        <f t="shared" si="78"/>
        <v>160.5</v>
      </c>
      <c r="G754" s="398">
        <f t="shared" si="79"/>
        <v>6.6041753942250379E-4</v>
      </c>
      <c r="H754" s="387">
        <f t="shared" si="77"/>
        <v>2.9258940541312781</v>
      </c>
      <c r="I754" s="387">
        <f t="shared" si="80"/>
        <v>0.64369669190888124</v>
      </c>
      <c r="J754" s="387">
        <v>0.66579614463625925</v>
      </c>
      <c r="K754" s="387">
        <v>1.7940666304927681E-2</v>
      </c>
      <c r="L754" s="530">
        <f t="shared" si="81"/>
        <v>2.6500483221067576E-2</v>
      </c>
    </row>
    <row r="755" spans="1:12" s="87" customFormat="1" ht="15.5" x14ac:dyDescent="0.35">
      <c r="A755" s="5">
        <v>91</v>
      </c>
      <c r="B755" s="147" t="s">
        <v>462</v>
      </c>
      <c r="C755" s="158">
        <v>165.6</v>
      </c>
      <c r="D755" s="158"/>
      <c r="E755" s="158"/>
      <c r="F755" s="158">
        <f t="shared" si="78"/>
        <v>165.6</v>
      </c>
      <c r="G755" s="398">
        <f t="shared" si="79"/>
        <v>6.8140276964714398E-4</v>
      </c>
      <c r="H755" s="387">
        <f t="shared" si="77"/>
        <v>3.0188663885616172</v>
      </c>
      <c r="I755" s="387">
        <f t="shared" si="80"/>
        <v>0.66415060548355576</v>
      </c>
      <c r="J755" s="387">
        <v>0.68695228381161699</v>
      </c>
      <c r="K755" s="387">
        <v>1.851074355200015E-2</v>
      </c>
      <c r="L755" s="530">
        <f t="shared" si="81"/>
        <v>2.6500483221067572E-2</v>
      </c>
    </row>
    <row r="756" spans="1:12" s="87" customFormat="1" ht="15.5" x14ac:dyDescent="0.35">
      <c r="A756" s="5">
        <v>92</v>
      </c>
      <c r="B756" s="147" t="s">
        <v>463</v>
      </c>
      <c r="C756" s="158">
        <v>158.6</v>
      </c>
      <c r="D756" s="158"/>
      <c r="E756" s="158"/>
      <c r="F756" s="158">
        <f t="shared" si="78"/>
        <v>158.6</v>
      </c>
      <c r="G756" s="398">
        <f t="shared" si="79"/>
        <v>6.5259951247606909E-4</v>
      </c>
      <c r="H756" s="387">
        <f t="shared" si="77"/>
        <v>2.8912573020886021</v>
      </c>
      <c r="I756" s="387">
        <f t="shared" si="80"/>
        <v>0.63607660645949249</v>
      </c>
      <c r="J756" s="387">
        <v>0.65791444572779256</v>
      </c>
      <c r="K756" s="387">
        <v>1.7728284585430094E-2</v>
      </c>
      <c r="L756" s="530">
        <f t="shared" si="81"/>
        <v>2.6500483221067576E-2</v>
      </c>
    </row>
    <row r="757" spans="1:12" s="87" customFormat="1" ht="15.5" x14ac:dyDescent="0.35">
      <c r="A757" s="5">
        <v>93</v>
      </c>
      <c r="B757" s="147" t="s">
        <v>464</v>
      </c>
      <c r="C757" s="158">
        <v>414.61</v>
      </c>
      <c r="D757" s="158"/>
      <c r="E757" s="158"/>
      <c r="F757" s="158">
        <f t="shared" si="78"/>
        <v>414.61</v>
      </c>
      <c r="G757" s="398">
        <f t="shared" si="79"/>
        <v>1.7060169222427681E-3</v>
      </c>
      <c r="H757" s="387">
        <f t="shared" si="77"/>
        <v>7.5582861917966921</v>
      </c>
      <c r="I757" s="387">
        <f t="shared" si="80"/>
        <v>1.6628229621952724</v>
      </c>
      <c r="J757" s="387">
        <v>1.7199111497049187</v>
      </c>
      <c r="K757" s="387">
        <v>4.6345044589944338E-2</v>
      </c>
      <c r="L757" s="530">
        <f t="shared" si="81"/>
        <v>2.6500483221067576E-2</v>
      </c>
    </row>
    <row r="758" spans="1:12" s="87" customFormat="1" ht="15.5" x14ac:dyDescent="0.35">
      <c r="A758" s="5">
        <v>94</v>
      </c>
      <c r="B758" s="147" t="s">
        <v>465</v>
      </c>
      <c r="C758" s="158">
        <v>148.1</v>
      </c>
      <c r="D758" s="158"/>
      <c r="E758" s="158"/>
      <c r="F758" s="158">
        <f t="shared" si="78"/>
        <v>148.1</v>
      </c>
      <c r="G758" s="398">
        <f t="shared" si="79"/>
        <v>6.0939462671945669E-4</v>
      </c>
      <c r="H758" s="387">
        <f t="shared" si="77"/>
        <v>2.6998436723790791</v>
      </c>
      <c r="I758" s="387">
        <f t="shared" si="80"/>
        <v>0.59396560792339737</v>
      </c>
      <c r="J758" s="387">
        <v>0.61435768860205597</v>
      </c>
      <c r="K758" s="387">
        <v>1.6554596135575011E-2</v>
      </c>
      <c r="L758" s="530">
        <f t="shared" si="81"/>
        <v>2.6500483221067572E-2</v>
      </c>
    </row>
    <row r="759" spans="1:12" s="87" customFormat="1" ht="15.5" x14ac:dyDescent="0.35">
      <c r="A759" s="5">
        <v>95</v>
      </c>
      <c r="B759" s="147" t="s">
        <v>466</v>
      </c>
      <c r="C759" s="158">
        <v>140.9</v>
      </c>
      <c r="D759" s="158"/>
      <c r="E759" s="158"/>
      <c r="F759" s="158">
        <f t="shared" si="78"/>
        <v>140.9</v>
      </c>
      <c r="G759" s="398">
        <f t="shared" si="79"/>
        <v>5.7976841934349399E-4</v>
      </c>
      <c r="H759" s="387">
        <f t="shared" si="77"/>
        <v>2.5685886120068355</v>
      </c>
      <c r="I759" s="387">
        <f t="shared" si="80"/>
        <v>0.56508949464150382</v>
      </c>
      <c r="J759" s="387">
        <v>0.584490198001551</v>
      </c>
      <c r="K759" s="387">
        <v>1.5749781198531529E-2</v>
      </c>
      <c r="L759" s="530">
        <f t="shared" si="81"/>
        <v>2.6500483221067576E-2</v>
      </c>
    </row>
    <row r="760" spans="1:12" s="87" customFormat="1" ht="15.5" x14ac:dyDescent="0.35">
      <c r="A760" s="5">
        <v>96</v>
      </c>
      <c r="B760" s="147" t="s">
        <v>467</v>
      </c>
      <c r="C760" s="158">
        <v>97.5</v>
      </c>
      <c r="D760" s="158"/>
      <c r="E760" s="158"/>
      <c r="F760" s="158">
        <f t="shared" si="78"/>
        <v>97.5</v>
      </c>
      <c r="G760" s="398">
        <f t="shared" si="79"/>
        <v>4.0118822488282939E-4</v>
      </c>
      <c r="H760" s="387">
        <f t="shared" si="77"/>
        <v>1.7774122758741409</v>
      </c>
      <c r="I760" s="387">
        <f t="shared" si="80"/>
        <v>0.391030700692311</v>
      </c>
      <c r="J760" s="387">
        <v>0.40445560188183965</v>
      </c>
      <c r="K760" s="387">
        <v>1.0898535605797189E-2</v>
      </c>
      <c r="L760" s="530">
        <f t="shared" si="81"/>
        <v>2.6500483221067576E-2</v>
      </c>
    </row>
    <row r="761" spans="1:12" s="87" customFormat="1" ht="15.5" x14ac:dyDescent="0.35">
      <c r="A761" s="5">
        <v>97</v>
      </c>
      <c r="B761" s="147" t="s">
        <v>468</v>
      </c>
      <c r="C761" s="158">
        <v>522.6</v>
      </c>
      <c r="D761" s="158"/>
      <c r="E761" s="158"/>
      <c r="F761" s="158">
        <f t="shared" si="78"/>
        <v>522.6</v>
      </c>
      <c r="G761" s="398">
        <f t="shared" si="79"/>
        <v>2.1503688853719656E-3</v>
      </c>
      <c r="H761" s="387">
        <f t="shared" si="77"/>
        <v>9.5269297986853942</v>
      </c>
      <c r="I761" s="387">
        <f t="shared" si="80"/>
        <v>2.0959245557107868</v>
      </c>
      <c r="J761" s="387">
        <v>2.1678820260866609</v>
      </c>
      <c r="K761" s="387">
        <v>5.8416150847072947E-2</v>
      </c>
      <c r="L761" s="530">
        <f t="shared" si="81"/>
        <v>2.6500483221067576E-2</v>
      </c>
    </row>
    <row r="762" spans="1:12" s="87" customFormat="1" ht="15.5" x14ac:dyDescent="0.35">
      <c r="A762" s="5">
        <v>98</v>
      </c>
      <c r="B762" s="147" t="s">
        <v>469</v>
      </c>
      <c r="C762" s="158">
        <v>199</v>
      </c>
      <c r="D762" s="158"/>
      <c r="E762" s="158"/>
      <c r="F762" s="158">
        <f t="shared" si="78"/>
        <v>199</v>
      </c>
      <c r="G762" s="398">
        <f t="shared" si="79"/>
        <v>8.1883545386341589E-4</v>
      </c>
      <c r="H762" s="387">
        <f t="shared" si="77"/>
        <v>3.6277440297328618</v>
      </c>
      <c r="I762" s="387">
        <f t="shared" si="80"/>
        <v>0.79810368654122965</v>
      </c>
      <c r="J762" s="387">
        <v>0.82550425409729333</v>
      </c>
      <c r="K762" s="387">
        <v>2.2244190621062983E-2</v>
      </c>
      <c r="L762" s="530">
        <f t="shared" si="81"/>
        <v>2.6500483221067576E-2</v>
      </c>
    </row>
    <row r="763" spans="1:12" s="87" customFormat="1" ht="15.5" x14ac:dyDescent="0.35">
      <c r="A763" s="5">
        <v>99</v>
      </c>
      <c r="B763" s="147" t="s">
        <v>470</v>
      </c>
      <c r="C763" s="158">
        <v>128.5</v>
      </c>
      <c r="D763" s="158"/>
      <c r="E763" s="158"/>
      <c r="F763" s="158">
        <f t="shared" si="78"/>
        <v>128.5</v>
      </c>
      <c r="G763" s="398">
        <f t="shared" si="79"/>
        <v>5.2874550664044689E-4</v>
      </c>
      <c r="H763" s="387">
        <f t="shared" si="77"/>
        <v>2.3425382302546365</v>
      </c>
      <c r="I763" s="387">
        <f t="shared" si="80"/>
        <v>0.51535841065602006</v>
      </c>
      <c r="J763" s="387">
        <v>0.53305174196734773</v>
      </c>
      <c r="K763" s="387">
        <v>1.4363711029178858E-2</v>
      </c>
      <c r="L763" s="530">
        <f t="shared" si="81"/>
        <v>2.6500483221067572E-2</v>
      </c>
    </row>
    <row r="764" spans="1:12" s="87" customFormat="1" ht="15.5" x14ac:dyDescent="0.35">
      <c r="A764" s="5">
        <v>100</v>
      </c>
      <c r="B764" s="147" t="s">
        <v>471</v>
      </c>
      <c r="C764" s="158">
        <v>35.4</v>
      </c>
      <c r="D764" s="158"/>
      <c r="E764" s="158"/>
      <c r="F764" s="158">
        <f t="shared" si="78"/>
        <v>35.4</v>
      </c>
      <c r="G764" s="398">
        <f t="shared" si="79"/>
        <v>1.4566218626515035E-4</v>
      </c>
      <c r="H764" s="387">
        <f t="shared" si="77"/>
        <v>0.64533738016353415</v>
      </c>
      <c r="I764" s="387">
        <f t="shared" si="80"/>
        <v>0.1419742236359775</v>
      </c>
      <c r="J764" s="387">
        <v>0.14684849545248332</v>
      </c>
      <c r="K764" s="387">
        <v>3.957006773797133E-3</v>
      </c>
      <c r="L764" s="530">
        <f t="shared" si="81"/>
        <v>2.6500483221067576E-2</v>
      </c>
    </row>
    <row r="765" spans="1:12" s="87" customFormat="1" ht="15.5" x14ac:dyDescent="0.35">
      <c r="A765" s="5">
        <v>101</v>
      </c>
      <c r="B765" s="147" t="s">
        <v>472</v>
      </c>
      <c r="C765" s="158">
        <v>407.14</v>
      </c>
      <c r="D765" s="158"/>
      <c r="E765" s="158"/>
      <c r="F765" s="158">
        <f t="shared" si="78"/>
        <v>407.14</v>
      </c>
      <c r="G765" s="398">
        <f t="shared" si="79"/>
        <v>1.6752797320902066E-3</v>
      </c>
      <c r="H765" s="387">
        <f t="shared" si="77"/>
        <v>7.4221090666604885</v>
      </c>
      <c r="I765" s="387">
        <f t="shared" si="80"/>
        <v>1.6328639946653074</v>
      </c>
      <c r="J765" s="387">
        <v>1.6889236282068942</v>
      </c>
      <c r="K765" s="387">
        <v>4.5510049092761719E-2</v>
      </c>
      <c r="L765" s="530">
        <f t="shared" si="81"/>
        <v>2.6500483221067576E-2</v>
      </c>
    </row>
    <row r="766" spans="1:12" s="87" customFormat="1" ht="15.5" x14ac:dyDescent="0.35">
      <c r="A766" s="5">
        <v>102</v>
      </c>
      <c r="B766" s="147" t="s">
        <v>473</v>
      </c>
      <c r="C766" s="158">
        <v>207.4</v>
      </c>
      <c r="D766" s="158"/>
      <c r="E766" s="158"/>
      <c r="F766" s="158">
        <f t="shared" si="78"/>
        <v>207.4</v>
      </c>
      <c r="G766" s="398">
        <f t="shared" si="79"/>
        <v>8.5339936246870579E-4</v>
      </c>
      <c r="H766" s="387">
        <f t="shared" si="77"/>
        <v>3.7808749335004799</v>
      </c>
      <c r="I766" s="387">
        <f t="shared" si="80"/>
        <v>0.83179248537010553</v>
      </c>
      <c r="J766" s="387">
        <v>0.86034965979788258</v>
      </c>
      <c r="K766" s="387">
        <v>2.3183141380947049E-2</v>
      </c>
      <c r="L766" s="530">
        <f t="shared" si="81"/>
        <v>2.6500483221067576E-2</v>
      </c>
    </row>
    <row r="767" spans="1:12" s="87" customFormat="1" ht="15.5" x14ac:dyDescent="0.35">
      <c r="A767" s="5">
        <v>103</v>
      </c>
      <c r="B767" s="147" t="s">
        <v>474</v>
      </c>
      <c r="C767" s="158">
        <v>388.5</v>
      </c>
      <c r="D767" s="158"/>
      <c r="E767" s="158">
        <v>230.8</v>
      </c>
      <c r="F767" s="158">
        <f t="shared" si="78"/>
        <v>619.29999999999995</v>
      </c>
      <c r="G767" s="398">
        <f t="shared" si="79"/>
        <v>2.5482653094352431E-3</v>
      </c>
      <c r="H767" s="387">
        <f t="shared" si="77"/>
        <v>11.289758178962618</v>
      </c>
      <c r="I767" s="387">
        <f t="shared" si="80"/>
        <v>2.4837467993717759</v>
      </c>
      <c r="J767" s="387">
        <v>2.5690190179017773</v>
      </c>
      <c r="K767" s="387">
        <v>6.9225262570976401E-2</v>
      </c>
      <c r="L767" s="530">
        <f t="shared" si="81"/>
        <v>2.6500483221067576E-2</v>
      </c>
    </row>
    <row r="768" spans="1:12" s="87" customFormat="1" ht="15.5" x14ac:dyDescent="0.35">
      <c r="A768" s="5">
        <v>104</v>
      </c>
      <c r="B768" s="147" t="s">
        <v>475</v>
      </c>
      <c r="C768" s="158">
        <v>326.7</v>
      </c>
      <c r="D768" s="158"/>
      <c r="E768" s="158"/>
      <c r="F768" s="158">
        <f t="shared" si="78"/>
        <v>326.7</v>
      </c>
      <c r="G768" s="398">
        <f t="shared" si="79"/>
        <v>1.3442891596843114E-3</v>
      </c>
      <c r="H768" s="387">
        <f t="shared" si="77"/>
        <v>5.9556983643905825</v>
      </c>
      <c r="I768" s="387">
        <f t="shared" si="80"/>
        <v>1.3102536401659282</v>
      </c>
      <c r="J768" s="387">
        <v>1.3552373859979181</v>
      </c>
      <c r="K768" s="387">
        <v>3.6518477768348115E-2</v>
      </c>
      <c r="L768" s="530">
        <f t="shared" si="81"/>
        <v>2.6500483221067579E-2</v>
      </c>
    </row>
    <row r="769" spans="1:13" s="87" customFormat="1" ht="15.5" x14ac:dyDescent="0.35">
      <c r="A769" s="5">
        <v>105</v>
      </c>
      <c r="B769" s="147" t="s">
        <v>476</v>
      </c>
      <c r="C769" s="158">
        <v>485.4</v>
      </c>
      <c r="D769" s="158"/>
      <c r="E769" s="158"/>
      <c r="F769" s="158">
        <f t="shared" si="78"/>
        <v>485.4</v>
      </c>
      <c r="G769" s="398">
        <f t="shared" si="79"/>
        <v>1.9973001472628244E-3</v>
      </c>
      <c r="H769" s="387">
        <f t="shared" si="77"/>
        <v>8.8487786534287984</v>
      </c>
      <c r="I769" s="387">
        <f t="shared" si="80"/>
        <v>1.9467313037543357</v>
      </c>
      <c r="J769" s="387">
        <v>2.0135666579840512</v>
      </c>
      <c r="K769" s="387">
        <v>5.4257940339014932E-2</v>
      </c>
      <c r="L769" s="530">
        <f t="shared" si="81"/>
        <v>2.6500483221067576E-2</v>
      </c>
    </row>
    <row r="770" spans="1:13" s="87" customFormat="1" ht="15.5" x14ac:dyDescent="0.35">
      <c r="A770" s="5">
        <v>107</v>
      </c>
      <c r="B770" s="147" t="s">
        <v>477</v>
      </c>
      <c r="C770" s="158">
        <v>562.28</v>
      </c>
      <c r="D770" s="158"/>
      <c r="E770" s="158"/>
      <c r="F770" s="158">
        <f t="shared" si="78"/>
        <v>562.28</v>
      </c>
      <c r="G770" s="398">
        <f t="shared" si="79"/>
        <v>2.313642206021716E-3</v>
      </c>
      <c r="H770" s="387">
        <f t="shared" si="77"/>
        <v>10.25029102029243</v>
      </c>
      <c r="I770" s="387">
        <f t="shared" si="80"/>
        <v>2.2550640244643345</v>
      </c>
      <c r="J770" s="387">
        <v>2.3324850853961108</v>
      </c>
      <c r="K770" s="387">
        <v>6.2851575389001463E-2</v>
      </c>
      <c r="L770" s="530">
        <f t="shared" si="81"/>
        <v>2.6500483221067579E-2</v>
      </c>
    </row>
    <row r="771" spans="1:13" s="87" customFormat="1" ht="15.5" x14ac:dyDescent="0.35">
      <c r="A771" s="5">
        <v>108</v>
      </c>
      <c r="B771" s="147" t="s">
        <v>478</v>
      </c>
      <c r="C771" s="158">
        <v>156.78</v>
      </c>
      <c r="D771" s="158"/>
      <c r="E771" s="158"/>
      <c r="F771" s="158">
        <f t="shared" si="78"/>
        <v>156.78</v>
      </c>
      <c r="G771" s="398">
        <f t="shared" si="79"/>
        <v>6.4511066561158967E-4</v>
      </c>
      <c r="H771" s="387">
        <f t="shared" si="77"/>
        <v>2.8580789396056185</v>
      </c>
      <c r="I771" s="387">
        <f t="shared" si="80"/>
        <v>0.62877736671323603</v>
      </c>
      <c r="J771" s="387">
        <v>0.65036460782599814</v>
      </c>
      <c r="K771" s="387">
        <v>1.752484525412188E-2</v>
      </c>
      <c r="L771" s="530">
        <f t="shared" si="81"/>
        <v>2.6500483221067579E-2</v>
      </c>
    </row>
    <row r="772" spans="1:13" s="87" customFormat="1" ht="15.5" x14ac:dyDescent="0.35">
      <c r="A772" s="5">
        <v>109</v>
      </c>
      <c r="B772" s="147" t="s">
        <v>479</v>
      </c>
      <c r="C772" s="158">
        <v>169.82</v>
      </c>
      <c r="D772" s="158"/>
      <c r="E772" s="158"/>
      <c r="F772" s="158">
        <f t="shared" si="78"/>
        <v>169.82</v>
      </c>
      <c r="G772" s="398">
        <f t="shared" si="79"/>
        <v>6.9876701897027781E-4</v>
      </c>
      <c r="H772" s="387">
        <f t="shared" si="77"/>
        <v>3.0957964378353497</v>
      </c>
      <c r="I772" s="387">
        <f t="shared" si="80"/>
        <v>0.68107521632377699</v>
      </c>
      <c r="J772" s="387">
        <v>0.70445795191357963</v>
      </c>
      <c r="K772" s="387">
        <v>1.8982454528989525E-2</v>
      </c>
      <c r="L772" s="530">
        <f t="shared" si="81"/>
        <v>2.6500483221067579E-2</v>
      </c>
    </row>
    <row r="773" spans="1:13" s="87" customFormat="1" ht="15.5" x14ac:dyDescent="0.35">
      <c r="A773" s="5">
        <v>110</v>
      </c>
      <c r="B773" s="147" t="s">
        <v>480</v>
      </c>
      <c r="C773" s="158">
        <v>263.20999999999998</v>
      </c>
      <c r="D773" s="158"/>
      <c r="E773" s="158"/>
      <c r="F773" s="158">
        <f t="shared" si="78"/>
        <v>263.20999999999998</v>
      </c>
      <c r="G773" s="398">
        <f t="shared" si="79"/>
        <v>1.0830436171426617E-3</v>
      </c>
      <c r="H773" s="387">
        <f t="shared" si="77"/>
        <v>4.798283950080334</v>
      </c>
      <c r="I773" s="387">
        <f t="shared" si="80"/>
        <v>1.0556224690176734</v>
      </c>
      <c r="J773" s="387">
        <v>1.0918641945776311</v>
      </c>
      <c r="K773" s="387">
        <v>2.9421574941557727E-2</v>
      </c>
      <c r="L773" s="530">
        <f t="shared" si="81"/>
        <v>2.6500483221067572E-2</v>
      </c>
    </row>
    <row r="774" spans="1:13" s="87" customFormat="1" ht="15.5" x14ac:dyDescent="0.35">
      <c r="A774" s="5">
        <v>111</v>
      </c>
      <c r="B774" s="147" t="s">
        <v>2173</v>
      </c>
      <c r="C774" s="163">
        <v>1770.4</v>
      </c>
      <c r="D774" s="158"/>
      <c r="E774" s="158"/>
      <c r="F774" s="158">
        <f t="shared" ref="F774:F779" si="82">C774+D774+E774</f>
        <v>1770.4</v>
      </c>
      <c r="G774" s="398">
        <f t="shared" si="79"/>
        <v>7.2847552136672943E-3</v>
      </c>
      <c r="H774" s="387">
        <f t="shared" si="77"/>
        <v>32.274160955975169</v>
      </c>
      <c r="I774" s="387">
        <f t="shared" si="80"/>
        <v>7.1003154103145372</v>
      </c>
      <c r="J774" s="387">
        <v>7.344084077657528</v>
      </c>
      <c r="K774" s="387">
        <v>0.19789505063080354</v>
      </c>
      <c r="L774" s="530">
        <f t="shared" si="81"/>
        <v>2.6500483221067576E-2</v>
      </c>
    </row>
    <row r="775" spans="1:13" s="87" customFormat="1" ht="15.5" x14ac:dyDescent="0.35">
      <c r="A775" s="5">
        <v>112</v>
      </c>
      <c r="B775" s="147" t="s">
        <v>2174</v>
      </c>
      <c r="C775" s="163">
        <v>4227</v>
      </c>
      <c r="D775" s="158"/>
      <c r="E775" s="158">
        <v>534.20000000000005</v>
      </c>
      <c r="F775" s="158">
        <f t="shared" si="82"/>
        <v>4761.2</v>
      </c>
      <c r="G775" s="398">
        <f t="shared" si="79"/>
        <v>1.9591152577560278E-2</v>
      </c>
      <c r="H775" s="387">
        <f t="shared" ref="H775:H838" si="83">G775*4430.37</f>
        <v>86.796054645045729</v>
      </c>
      <c r="I775" s="387">
        <f t="shared" si="80"/>
        <v>19.095132021910061</v>
      </c>
      <c r="J775" s="387">
        <v>19.750707812100668</v>
      </c>
      <c r="K775" s="387">
        <v>0.53220623309047765</v>
      </c>
      <c r="L775" s="530">
        <f t="shared" si="81"/>
        <v>2.6500483221067576E-2</v>
      </c>
    </row>
    <row r="776" spans="1:13" s="87" customFormat="1" ht="15.5" x14ac:dyDescent="0.35">
      <c r="A776" s="5">
        <v>113</v>
      </c>
      <c r="B776" s="147" t="s">
        <v>2181</v>
      </c>
      <c r="C776" s="387">
        <v>725.2</v>
      </c>
      <c r="D776" s="158"/>
      <c r="E776" s="158"/>
      <c r="F776" s="158">
        <f t="shared" si="82"/>
        <v>725.2</v>
      </c>
      <c r="G776" s="398">
        <f t="shared" si="79"/>
        <v>2.9840174429233627E-3</v>
      </c>
      <c r="H776" s="387">
        <f t="shared" si="83"/>
        <v>13.220301358604379</v>
      </c>
      <c r="I776" s="387">
        <f t="shared" si="80"/>
        <v>2.9084662988929635</v>
      </c>
      <c r="J776" s="387">
        <v>3.0083200254842066</v>
      </c>
      <c r="K776" s="387">
        <v>8.1062748936657672E-2</v>
      </c>
      <c r="L776" s="530">
        <f t="shared" si="81"/>
        <v>2.6500483221067572E-2</v>
      </c>
    </row>
    <row r="777" spans="1:13" s="87" customFormat="1" ht="15.5" x14ac:dyDescent="0.35">
      <c r="A777" s="5">
        <v>114</v>
      </c>
      <c r="B777" s="147" t="s">
        <v>611</v>
      </c>
      <c r="C777" s="387">
        <v>2870.81</v>
      </c>
      <c r="D777" s="158"/>
      <c r="E777" s="158">
        <v>41</v>
      </c>
      <c r="F777" s="158">
        <f t="shared" si="82"/>
        <v>2911.81</v>
      </c>
      <c r="G777" s="398">
        <f t="shared" si="79"/>
        <v>1.1981373180472528E-2</v>
      </c>
      <c r="H777" s="387">
        <f t="shared" si="83"/>
        <v>53.081916297570068</v>
      </c>
      <c r="I777" s="387">
        <f t="shared" si="80"/>
        <v>11.678021585465414</v>
      </c>
      <c r="J777" s="387">
        <v>12.078952472980101</v>
      </c>
      <c r="K777" s="387">
        <v>0.32548169192119297</v>
      </c>
      <c r="L777" s="530">
        <f t="shared" si="81"/>
        <v>2.6500483221067576E-2</v>
      </c>
    </row>
    <row r="778" spans="1:13" s="87" customFormat="1" ht="15.5" x14ac:dyDescent="0.35">
      <c r="A778" s="5">
        <v>115</v>
      </c>
      <c r="B778" s="147" t="s">
        <v>612</v>
      </c>
      <c r="C778" s="387">
        <v>2933</v>
      </c>
      <c r="D778" s="158"/>
      <c r="E778" s="158"/>
      <c r="F778" s="158">
        <f t="shared" si="82"/>
        <v>2933</v>
      </c>
      <c r="G778" s="398">
        <f t="shared" si="79"/>
        <v>1.2068564754680395E-2</v>
      </c>
      <c r="H778" s="387">
        <f t="shared" si="83"/>
        <v>53.468207232193379</v>
      </c>
      <c r="I778" s="387">
        <f t="shared" si="80"/>
        <v>11.763005591082543</v>
      </c>
      <c r="J778" s="387">
        <v>12.166854157122419</v>
      </c>
      <c r="K778" s="387">
        <v>0.32785030699285289</v>
      </c>
      <c r="L778" s="530">
        <f t="shared" si="81"/>
        <v>2.6500483221067576E-2</v>
      </c>
    </row>
    <row r="779" spans="1:13" s="87" customFormat="1" ht="15.5" x14ac:dyDescent="0.35">
      <c r="A779" s="5">
        <v>116</v>
      </c>
      <c r="B779" s="147" t="s">
        <v>613</v>
      </c>
      <c r="C779" s="387">
        <v>3120.67</v>
      </c>
      <c r="D779" s="158"/>
      <c r="E779" s="158"/>
      <c r="F779" s="158">
        <f t="shared" si="82"/>
        <v>3120.67</v>
      </c>
      <c r="G779" s="398">
        <f>1/243028.07*F779</f>
        <v>1.2840780079436915E-2</v>
      </c>
      <c r="H779" s="387">
        <f t="shared" si="83"/>
        <v>56.889406840534924</v>
      </c>
      <c r="I779" s="387">
        <f t="shared" si="80"/>
        <v>12.515669504917684</v>
      </c>
      <c r="J779" s="387">
        <v>12.945358596149752</v>
      </c>
      <c r="K779" s="387">
        <v>0.34882803188659606</v>
      </c>
      <c r="L779" s="530">
        <f t="shared" si="81"/>
        <v>2.6500483221067583E-2</v>
      </c>
    </row>
    <row r="780" spans="1:13" s="350" customFormat="1" ht="15.5" x14ac:dyDescent="0.35">
      <c r="A780" s="144"/>
      <c r="B780" s="294" t="s">
        <v>1063</v>
      </c>
      <c r="C780" s="441">
        <f t="shared" ref="C780:K780" si="84">SUM(C670:C779)</f>
        <v>237920.16999999993</v>
      </c>
      <c r="D780" s="441">
        <f t="shared" si="84"/>
        <v>216.9</v>
      </c>
      <c r="E780" s="441">
        <f t="shared" si="84"/>
        <v>4891</v>
      </c>
      <c r="F780" s="441">
        <f t="shared" si="84"/>
        <v>243028.06999999992</v>
      </c>
      <c r="G780" s="441">
        <f t="shared" si="84"/>
        <v>1.0000000000000004</v>
      </c>
      <c r="H780" s="387">
        <f t="shared" si="83"/>
        <v>4430.3700000000017</v>
      </c>
      <c r="I780" s="441">
        <f t="shared" si="84"/>
        <v>974.68140000000028</v>
      </c>
      <c r="J780" s="441">
        <f t="shared" si="84"/>
        <v>1008.1442494977625</v>
      </c>
      <c r="K780" s="441">
        <f t="shared" si="84"/>
        <v>27.165641785673571</v>
      </c>
      <c r="L780" s="530">
        <f t="shared" si="81"/>
        <v>2.6500483221067593E-2</v>
      </c>
    </row>
    <row r="781" spans="1:13" s="87" customFormat="1" ht="15.5" x14ac:dyDescent="0.35">
      <c r="A781" s="88" t="s">
        <v>817</v>
      </c>
      <c r="B781" s="147"/>
      <c r="C781" s="158"/>
      <c r="D781" s="158"/>
      <c r="E781" s="158"/>
      <c r="F781" s="158"/>
      <c r="G781" s="158"/>
      <c r="H781" s="387">
        <f t="shared" si="83"/>
        <v>0</v>
      </c>
      <c r="I781" s="387"/>
      <c r="J781" s="387"/>
      <c r="K781" s="387"/>
      <c r="L781" s="530"/>
    </row>
    <row r="782" spans="1:13" s="87" customFormat="1" ht="15.5" x14ac:dyDescent="0.35">
      <c r="A782" s="5">
        <v>1</v>
      </c>
      <c r="B782" s="147" t="s">
        <v>818</v>
      </c>
      <c r="C782" s="158">
        <v>4265.91</v>
      </c>
      <c r="D782" s="158"/>
      <c r="E782" s="158"/>
      <c r="F782" s="158">
        <f t="shared" ref="F782:F831" si="85">C782+D782+E782</f>
        <v>4265.91</v>
      </c>
      <c r="G782" s="398">
        <f t="shared" ref="G782:G845" si="86">1/248589.51*F782</f>
        <v>1.7160458621122025E-2</v>
      </c>
      <c r="H782" s="387">
        <f t="shared" si="83"/>
        <v>76.027181061260379</v>
      </c>
      <c r="I782" s="387">
        <f t="shared" si="80"/>
        <v>16.725979833477282</v>
      </c>
      <c r="J782" s="387">
        <v>21.653829721679752</v>
      </c>
      <c r="K782" s="387">
        <v>5.5937440382879213</v>
      </c>
      <c r="L782" s="530">
        <f t="shared" si="81"/>
        <v>2.8130160892917418E-2</v>
      </c>
      <c r="M782" s="87">
        <f>K782*1.7</f>
        <v>9.5093648650894664</v>
      </c>
    </row>
    <row r="783" spans="1:13" s="87" customFormat="1" ht="15.5" x14ac:dyDescent="0.35">
      <c r="A783" s="5">
        <v>2</v>
      </c>
      <c r="B783" s="147" t="s">
        <v>819</v>
      </c>
      <c r="C783" s="158">
        <v>9865.73</v>
      </c>
      <c r="D783" s="158"/>
      <c r="E783" s="158"/>
      <c r="F783" s="158">
        <f t="shared" si="85"/>
        <v>9865.73</v>
      </c>
      <c r="G783" s="398">
        <f t="shared" si="86"/>
        <v>3.9686831515939665E-2</v>
      </c>
      <c r="H783" s="387">
        <f t="shared" si="83"/>
        <v>175.82734774327361</v>
      </c>
      <c r="I783" s="387">
        <f t="shared" si="80"/>
        <v>38.682016503520195</v>
      </c>
      <c r="J783" s="387">
        <v>50.078608667334187</v>
      </c>
      <c r="K783" s="387">
        <v>12.936599311954142</v>
      </c>
      <c r="L783" s="530">
        <f t="shared" si="81"/>
        <v>2.8130160892917415E-2</v>
      </c>
      <c r="M783" s="87">
        <f t="shared" ref="M783:M834" si="87">K783*1.7</f>
        <v>21.992218830322042</v>
      </c>
    </row>
    <row r="784" spans="1:13" s="87" customFormat="1" ht="15.5" x14ac:dyDescent="0.35">
      <c r="A784" s="5">
        <v>3</v>
      </c>
      <c r="B784" s="147" t="s">
        <v>820</v>
      </c>
      <c r="C784" s="158">
        <v>4252.49</v>
      </c>
      <c r="D784" s="158"/>
      <c r="E784" s="158"/>
      <c r="F784" s="158">
        <f t="shared" si="85"/>
        <v>4252.49</v>
      </c>
      <c r="G784" s="398">
        <f t="shared" si="86"/>
        <v>1.7106474042287621E-2</v>
      </c>
      <c r="H784" s="387">
        <f t="shared" si="83"/>
        <v>75.788009402729813</v>
      </c>
      <c r="I784" s="387">
        <f t="shared" si="80"/>
        <v>16.673362068600557</v>
      </c>
      <c r="J784" s="387">
        <v>21.585709579701852</v>
      </c>
      <c r="K784" s="387">
        <v>5.5761468444901565</v>
      </c>
      <c r="L784" s="530">
        <f t="shared" si="81"/>
        <v>2.8130160892917415E-2</v>
      </c>
      <c r="M784" s="87">
        <f t="shared" si="87"/>
        <v>9.4794496356332658</v>
      </c>
    </row>
    <row r="785" spans="1:13" s="87" customFormat="1" ht="15.5" x14ac:dyDescent="0.35">
      <c r="A785" s="5">
        <v>4</v>
      </c>
      <c r="B785" s="147" t="s">
        <v>821</v>
      </c>
      <c r="C785" s="158">
        <v>5944.1</v>
      </c>
      <c r="D785" s="158"/>
      <c r="E785" s="158">
        <v>7.2</v>
      </c>
      <c r="F785" s="158">
        <f t="shared" si="85"/>
        <v>5951.3</v>
      </c>
      <c r="G785" s="398">
        <f t="shared" si="86"/>
        <v>2.3940270045988664E-2</v>
      </c>
      <c r="H785" s="387">
        <f t="shared" si="83"/>
        <v>106.0642542036468</v>
      </c>
      <c r="I785" s="387">
        <f t="shared" si="80"/>
        <v>23.334135924802297</v>
      </c>
      <c r="J785" s="387">
        <v>30.208897239424353</v>
      </c>
      <c r="K785" s="387">
        <v>7.8037391541459877</v>
      </c>
      <c r="L785" s="530">
        <f t="shared" si="81"/>
        <v>2.8130160892917415E-2</v>
      </c>
      <c r="M785" s="87">
        <f t="shared" si="87"/>
        <v>13.266356562048179</v>
      </c>
    </row>
    <row r="786" spans="1:13" s="87" customFormat="1" ht="15.5" x14ac:dyDescent="0.35">
      <c r="A786" s="5">
        <v>7</v>
      </c>
      <c r="B786" s="147" t="s">
        <v>822</v>
      </c>
      <c r="C786" s="158">
        <v>3939.69</v>
      </c>
      <c r="D786" s="158"/>
      <c r="E786" s="158">
        <v>7.2</v>
      </c>
      <c r="F786" s="158">
        <f t="shared" si="85"/>
        <v>3946.89</v>
      </c>
      <c r="G786" s="398">
        <f t="shared" si="86"/>
        <v>1.5877138178517668E-2</v>
      </c>
      <c r="H786" s="387">
        <f t="shared" si="83"/>
        <v>70.341596671959323</v>
      </c>
      <c r="I786" s="387">
        <f t="shared" si="80"/>
        <v>15.475151267831052</v>
      </c>
      <c r="J786" s="387">
        <v>20.034478924825091</v>
      </c>
      <c r="K786" s="387">
        <v>5.175423862031364</v>
      </c>
      <c r="L786" s="530">
        <f t="shared" si="81"/>
        <v>2.8130160892917422E-2</v>
      </c>
      <c r="M786" s="87">
        <f t="shared" si="87"/>
        <v>8.7982205654533185</v>
      </c>
    </row>
    <row r="787" spans="1:13" s="87" customFormat="1" ht="15.5" x14ac:dyDescent="0.35">
      <c r="A787" s="5">
        <v>8</v>
      </c>
      <c r="B787" s="147" t="s">
        <v>826</v>
      </c>
      <c r="C787" s="158">
        <v>8036.22</v>
      </c>
      <c r="D787" s="158"/>
      <c r="E787" s="158"/>
      <c r="F787" s="158">
        <f t="shared" si="85"/>
        <v>8036.22</v>
      </c>
      <c r="G787" s="398">
        <f t="shared" si="86"/>
        <v>3.232726915950717E-2</v>
      </c>
      <c r="H787" s="387">
        <f t="shared" si="83"/>
        <v>143.22176346620577</v>
      </c>
      <c r="I787" s="387">
        <f t="shared" si="80"/>
        <v>31.508787962565268</v>
      </c>
      <c r="J787" s="387">
        <v>40.791985645725603</v>
      </c>
      <c r="K787" s="387">
        <v>10.537624496384163</v>
      </c>
      <c r="L787" s="530">
        <f t="shared" si="81"/>
        <v>2.8130160892917415E-2</v>
      </c>
      <c r="M787" s="87">
        <f t="shared" si="87"/>
        <v>17.913961643853078</v>
      </c>
    </row>
    <row r="788" spans="1:13" s="87" customFormat="1" ht="15.5" x14ac:dyDescent="0.35">
      <c r="A788" s="5">
        <v>9</v>
      </c>
      <c r="B788" s="147" t="s">
        <v>827</v>
      </c>
      <c r="C788" s="158">
        <v>3993.05</v>
      </c>
      <c r="D788" s="158"/>
      <c r="E788" s="158"/>
      <c r="F788" s="158">
        <f t="shared" si="85"/>
        <v>3993.05</v>
      </c>
      <c r="G788" s="398">
        <f t="shared" si="86"/>
        <v>1.6062825820767738E-2</v>
      </c>
      <c r="H788" s="387">
        <f t="shared" si="83"/>
        <v>71.164261631554766</v>
      </c>
      <c r="I788" s="387">
        <f t="shared" si="80"/>
        <v>15.656137558942049</v>
      </c>
      <c r="J788" s="387">
        <v>20.268787848349671</v>
      </c>
      <c r="K788" s="387">
        <v>5.2359519146174174</v>
      </c>
      <c r="L788" s="530">
        <f t="shared" si="81"/>
        <v>2.8130160892917418E-2</v>
      </c>
      <c r="M788" s="87">
        <f t="shared" si="87"/>
        <v>8.9011182548496102</v>
      </c>
    </row>
    <row r="789" spans="1:13" s="87" customFormat="1" ht="15.5" x14ac:dyDescent="0.35">
      <c r="A789" s="5">
        <v>10</v>
      </c>
      <c r="B789" s="147" t="s">
        <v>823</v>
      </c>
      <c r="C789" s="158">
        <v>8196.09</v>
      </c>
      <c r="D789" s="158"/>
      <c r="E789" s="158"/>
      <c r="F789" s="158">
        <f t="shared" si="85"/>
        <v>8196.09</v>
      </c>
      <c r="G789" s="398">
        <f t="shared" si="86"/>
        <v>3.2970377551329498E-2</v>
      </c>
      <c r="H789" s="387">
        <f t="shared" si="83"/>
        <v>146.07097159208365</v>
      </c>
      <c r="I789" s="387">
        <f t="shared" si="80"/>
        <v>32.135613750258401</v>
      </c>
      <c r="J789" s="387">
        <v>41.60348841010763</v>
      </c>
      <c r="K789" s="387">
        <v>10.747256640381831</v>
      </c>
      <c r="L789" s="530">
        <f t="shared" si="81"/>
        <v>2.8130160892917418E-2</v>
      </c>
      <c r="M789" s="87">
        <f t="shared" si="87"/>
        <v>18.270336288649112</v>
      </c>
    </row>
    <row r="790" spans="1:13" s="87" customFormat="1" ht="15.5" x14ac:dyDescent="0.35">
      <c r="A790" s="5">
        <v>11</v>
      </c>
      <c r="B790" s="147" t="s">
        <v>824</v>
      </c>
      <c r="C790" s="158">
        <v>3935.64</v>
      </c>
      <c r="D790" s="158"/>
      <c r="E790" s="158"/>
      <c r="F790" s="158">
        <f t="shared" si="85"/>
        <v>3935.64</v>
      </c>
      <c r="G790" s="398">
        <f t="shared" si="86"/>
        <v>1.5831882849763047E-2</v>
      </c>
      <c r="H790" s="387">
        <f t="shared" si="83"/>
        <v>70.141098821104706</v>
      </c>
      <c r="I790" s="387">
        <f t="shared" si="80"/>
        <v>15.431041740643035</v>
      </c>
      <c r="J790" s="387">
        <v>19.977373738740788</v>
      </c>
      <c r="K790" s="387">
        <v>5.1606721161129689</v>
      </c>
      <c r="L790" s="530">
        <f t="shared" si="81"/>
        <v>2.8130160892917418E-2</v>
      </c>
      <c r="M790" s="87">
        <f t="shared" si="87"/>
        <v>8.7731425973920469</v>
      </c>
    </row>
    <row r="791" spans="1:13" s="87" customFormat="1" ht="15.5" x14ac:dyDescent="0.35">
      <c r="A791" s="5">
        <v>12</v>
      </c>
      <c r="B791" s="147" t="s">
        <v>825</v>
      </c>
      <c r="C791" s="158">
        <v>17941.13</v>
      </c>
      <c r="D791" s="158">
        <v>230</v>
      </c>
      <c r="E791" s="158"/>
      <c r="F791" s="158">
        <f t="shared" si="85"/>
        <v>18171.13</v>
      </c>
      <c r="G791" s="398">
        <f t="shared" si="86"/>
        <v>7.3096929954928502E-2</v>
      </c>
      <c r="H791" s="387">
        <f t="shared" si="83"/>
        <v>323.84644556441657</v>
      </c>
      <c r="I791" s="387">
        <f t="shared" si="80"/>
        <v>71.24621802417164</v>
      </c>
      <c r="J791" s="387">
        <v>92.236956445519638</v>
      </c>
      <c r="K791" s="387">
        <v>23.827190472010621</v>
      </c>
      <c r="L791" s="530">
        <f t="shared" si="81"/>
        <v>2.8130160892917415E-2</v>
      </c>
      <c r="M791" s="87">
        <f t="shared" si="87"/>
        <v>40.506223802418056</v>
      </c>
    </row>
    <row r="792" spans="1:13" s="87" customFormat="1" ht="15.5" x14ac:dyDescent="0.35">
      <c r="A792" s="5">
        <v>13</v>
      </c>
      <c r="B792" s="147" t="s">
        <v>828</v>
      </c>
      <c r="C792" s="158">
        <v>3212.3</v>
      </c>
      <c r="D792" s="158"/>
      <c r="E792" s="158"/>
      <c r="F792" s="158">
        <f t="shared" si="85"/>
        <v>3212.3</v>
      </c>
      <c r="G792" s="398">
        <f t="shared" si="86"/>
        <v>1.2922106005197082E-2</v>
      </c>
      <c r="H792" s="387">
        <f t="shared" si="83"/>
        <v>57.249710782244996</v>
      </c>
      <c r="I792" s="387">
        <f t="shared" si="80"/>
        <v>12.594936372093899</v>
      </c>
      <c r="J792" s="387">
        <v>16.305687934098909</v>
      </c>
      <c r="K792" s="387">
        <v>4.2121807478808257</v>
      </c>
      <c r="L792" s="530">
        <f t="shared" si="81"/>
        <v>2.8130160892917422E-2</v>
      </c>
      <c r="M792" s="87">
        <f t="shared" si="87"/>
        <v>7.1607072713974036</v>
      </c>
    </row>
    <row r="793" spans="1:13" s="87" customFormat="1" ht="15.5" x14ac:dyDescent="0.35">
      <c r="A793" s="5">
        <v>14</v>
      </c>
      <c r="B793" s="147" t="s">
        <v>829</v>
      </c>
      <c r="C793" s="158">
        <v>3998.81</v>
      </c>
      <c r="D793" s="158">
        <v>182.8</v>
      </c>
      <c r="E793" s="158"/>
      <c r="F793" s="158">
        <f t="shared" si="85"/>
        <v>4181.6099999999997</v>
      </c>
      <c r="G793" s="398">
        <f t="shared" si="86"/>
        <v>1.6821345357654068E-2</v>
      </c>
      <c r="H793" s="387">
        <f t="shared" si="83"/>
        <v>74.524783832189854</v>
      </c>
      <c r="I793" s="387">
        <f t="shared" si="80"/>
        <v>16.395452443081769</v>
      </c>
      <c r="J793" s="387">
        <v>21.225921527288026</v>
      </c>
      <c r="K793" s="387">
        <v>5.4832042888727512</v>
      </c>
      <c r="L793" s="530">
        <f t="shared" si="81"/>
        <v>2.8130160892917418E-2</v>
      </c>
      <c r="M793" s="87">
        <f t="shared" si="87"/>
        <v>9.3214472910836772</v>
      </c>
    </row>
    <row r="794" spans="1:13" s="87" customFormat="1" ht="15.5" x14ac:dyDescent="0.35">
      <c r="A794" s="5">
        <v>15</v>
      </c>
      <c r="B794" s="147" t="s">
        <v>830</v>
      </c>
      <c r="C794" s="158">
        <v>147.65</v>
      </c>
      <c r="D794" s="158"/>
      <c r="E794" s="158"/>
      <c r="F794" s="158">
        <f t="shared" si="85"/>
        <v>147.65</v>
      </c>
      <c r="G794" s="398">
        <f t="shared" si="86"/>
        <v>5.9395104805508487E-4</v>
      </c>
      <c r="H794" s="387">
        <f t="shared" si="83"/>
        <v>2.6314229047718065</v>
      </c>
      <c r="I794" s="387">
        <f t="shared" ref="I794:I846" si="88">H794*0.22</f>
        <v>0.57891303904979741</v>
      </c>
      <c r="J794" s="387">
        <v>0.74947384225312208</v>
      </c>
      <c r="K794" s="387">
        <v>0.1936084697645313</v>
      </c>
      <c r="L794" s="530">
        <f t="shared" si="81"/>
        <v>2.8130160892917415E-2</v>
      </c>
      <c r="M794" s="87">
        <f t="shared" si="87"/>
        <v>0.32913439859970323</v>
      </c>
    </row>
    <row r="795" spans="1:13" s="87" customFormat="1" ht="15.5" x14ac:dyDescent="0.35">
      <c r="A795" s="5">
        <v>16</v>
      </c>
      <c r="B795" s="147" t="s">
        <v>831</v>
      </c>
      <c r="C795" s="158">
        <v>4248.3</v>
      </c>
      <c r="D795" s="158"/>
      <c r="E795" s="158"/>
      <c r="F795" s="158">
        <f t="shared" si="85"/>
        <v>4248.3</v>
      </c>
      <c r="G795" s="398">
        <f t="shared" si="86"/>
        <v>1.708961894651146E-2</v>
      </c>
      <c r="H795" s="387">
        <f t="shared" si="83"/>
        <v>75.713335092055971</v>
      </c>
      <c r="I795" s="387">
        <f t="shared" si="88"/>
        <v>16.656933720252315</v>
      </c>
      <c r="J795" s="387">
        <v>21.564441070395791</v>
      </c>
      <c r="K795" s="387">
        <v>5.5706526386769948</v>
      </c>
      <c r="L795" s="530">
        <f t="shared" si="81"/>
        <v>2.8130160892917415E-2</v>
      </c>
      <c r="M795" s="87">
        <f t="shared" si="87"/>
        <v>9.470109485750891</v>
      </c>
    </row>
    <row r="796" spans="1:13" s="87" customFormat="1" ht="15.5" x14ac:dyDescent="0.35">
      <c r="A796" s="5">
        <v>17</v>
      </c>
      <c r="B796" s="147" t="s">
        <v>832</v>
      </c>
      <c r="C796" s="158">
        <v>4085.47</v>
      </c>
      <c r="D796" s="158"/>
      <c r="E796" s="158"/>
      <c r="F796" s="158">
        <f t="shared" si="85"/>
        <v>4085.47</v>
      </c>
      <c r="G796" s="398">
        <f t="shared" si="86"/>
        <v>1.6434603374856804E-2</v>
      </c>
      <c r="H796" s="387">
        <f t="shared" si="83"/>
        <v>72.811373753864345</v>
      </c>
      <c r="I796" s="387">
        <f t="shared" si="88"/>
        <v>16.018502225850156</v>
      </c>
      <c r="J796" s="387">
        <v>20.737913297052913</v>
      </c>
      <c r="K796" s="387">
        <v>5.3571391464199092</v>
      </c>
      <c r="L796" s="530">
        <f t="shared" si="81"/>
        <v>2.8130160892917418E-2</v>
      </c>
      <c r="M796" s="87">
        <f t="shared" si="87"/>
        <v>9.1071365489138447</v>
      </c>
    </row>
    <row r="797" spans="1:13" s="87" customFormat="1" ht="15.5" x14ac:dyDescent="0.35">
      <c r="A797" s="5">
        <v>18</v>
      </c>
      <c r="B797" s="147" t="s">
        <v>833</v>
      </c>
      <c r="C797" s="158">
        <v>3953.65</v>
      </c>
      <c r="D797" s="158">
        <v>147.30000000000001</v>
      </c>
      <c r="E797" s="158"/>
      <c r="F797" s="158">
        <f t="shared" si="85"/>
        <v>4100.95</v>
      </c>
      <c r="G797" s="398">
        <f t="shared" si="86"/>
        <v>1.6496874707223164E-2</v>
      </c>
      <c r="H797" s="387">
        <f t="shared" si="83"/>
        <v>73.087258796640285</v>
      </c>
      <c r="I797" s="387">
        <f t="shared" si="88"/>
        <v>16.079196935260864</v>
      </c>
      <c r="J797" s="387">
        <v>20.816490033104916</v>
      </c>
      <c r="K797" s="387">
        <v>5.3774375488036208</v>
      </c>
      <c r="L797" s="530">
        <f t="shared" si="81"/>
        <v>2.8130160892917422E-2</v>
      </c>
      <c r="M797" s="87">
        <f t="shared" si="87"/>
        <v>9.1416438329661549</v>
      </c>
    </row>
    <row r="798" spans="1:13" s="87" customFormat="1" ht="15.5" x14ac:dyDescent="0.35">
      <c r="A798" s="5">
        <v>19</v>
      </c>
      <c r="B798" s="147" t="s">
        <v>834</v>
      </c>
      <c r="C798" s="158">
        <v>7076.23</v>
      </c>
      <c r="D798" s="158"/>
      <c r="E798" s="158"/>
      <c r="F798" s="158">
        <f t="shared" si="85"/>
        <v>7076.23</v>
      </c>
      <c r="G798" s="398">
        <f t="shared" si="86"/>
        <v>2.8465521332738452E-2</v>
      </c>
      <c r="H798" s="387">
        <f t="shared" si="83"/>
        <v>126.11279174692446</v>
      </c>
      <c r="I798" s="387">
        <f t="shared" si="88"/>
        <v>27.744814184323381</v>
      </c>
      <c r="J798" s="387">
        <v>35.919060526696981</v>
      </c>
      <c r="K798" s="387">
        <v>9.2788219573441868</v>
      </c>
      <c r="L798" s="530">
        <f t="shared" si="81"/>
        <v>2.8130160892917418E-2</v>
      </c>
      <c r="M798" s="87">
        <f t="shared" si="87"/>
        <v>15.773997327485118</v>
      </c>
    </row>
    <row r="799" spans="1:13" s="87" customFormat="1" ht="15.5" x14ac:dyDescent="0.35">
      <c r="A799" s="5">
        <v>20</v>
      </c>
      <c r="B799" s="147" t="s">
        <v>835</v>
      </c>
      <c r="C799" s="158">
        <v>4062.74</v>
      </c>
      <c r="D799" s="158"/>
      <c r="E799" s="158"/>
      <c r="F799" s="158">
        <f t="shared" si="85"/>
        <v>4062.74</v>
      </c>
      <c r="G799" s="398">
        <f t="shared" si="86"/>
        <v>1.6343167497293025E-2</v>
      </c>
      <c r="H799" s="387">
        <f t="shared" si="83"/>
        <v>72.406278984982094</v>
      </c>
      <c r="I799" s="387">
        <f t="shared" si="88"/>
        <v>15.92938137669606</v>
      </c>
      <c r="J799" s="387">
        <v>20.622535441079908</v>
      </c>
      <c r="K799" s="387">
        <v>5.3273340633332333</v>
      </c>
      <c r="L799" s="530">
        <f t="shared" si="81"/>
        <v>2.8130160892917415E-2</v>
      </c>
      <c r="M799" s="87">
        <f t="shared" si="87"/>
        <v>9.0564679076664962</v>
      </c>
    </row>
    <row r="800" spans="1:13" s="87" customFormat="1" ht="15.5" x14ac:dyDescent="0.35">
      <c r="A800" s="5">
        <v>21</v>
      </c>
      <c r="B800" s="147" t="s">
        <v>836</v>
      </c>
      <c r="C800" s="158">
        <v>6379.08</v>
      </c>
      <c r="D800" s="158"/>
      <c r="E800" s="158"/>
      <c r="F800" s="158">
        <f t="shared" si="85"/>
        <v>6379.08</v>
      </c>
      <c r="G800" s="398">
        <f t="shared" si="86"/>
        <v>2.5661098893513243E-2</v>
      </c>
      <c r="H800" s="387">
        <f t="shared" si="83"/>
        <v>113.68816270485426</v>
      </c>
      <c r="I800" s="387">
        <f t="shared" si="88"/>
        <v>25.011395795067937</v>
      </c>
      <c r="J800" s="387">
        <v>32.380315595259368</v>
      </c>
      <c r="K800" s="387">
        <v>8.3646726536100662</v>
      </c>
      <c r="L800" s="530">
        <f t="shared" si="81"/>
        <v>2.8130160892917415E-2</v>
      </c>
      <c r="M800" s="87">
        <f t="shared" si="87"/>
        <v>14.219943511137112</v>
      </c>
    </row>
    <row r="801" spans="1:13" s="87" customFormat="1" ht="15.5" x14ac:dyDescent="0.35">
      <c r="A801" s="5">
        <v>22</v>
      </c>
      <c r="B801" s="147" t="s">
        <v>837</v>
      </c>
      <c r="C801" s="158">
        <v>6489.94</v>
      </c>
      <c r="D801" s="158"/>
      <c r="E801" s="158">
        <v>19.399999999999999</v>
      </c>
      <c r="F801" s="158">
        <f t="shared" si="85"/>
        <v>6509.3399999999992</v>
      </c>
      <c r="G801" s="398">
        <f t="shared" si="86"/>
        <v>2.6185095260053404E-2</v>
      </c>
      <c r="H801" s="387">
        <f t="shared" si="83"/>
        <v>116.0096604872828</v>
      </c>
      <c r="I801" s="387">
        <f t="shared" si="88"/>
        <v>25.522125307202217</v>
      </c>
      <c r="J801" s="387">
        <v>33.041517509867504</v>
      </c>
      <c r="K801" s="387">
        <v>8.535478202350518</v>
      </c>
      <c r="L801" s="530">
        <f t="shared" si="81"/>
        <v>2.8130160892917418E-2</v>
      </c>
      <c r="M801" s="87">
        <f t="shared" si="87"/>
        <v>14.51031294399588</v>
      </c>
    </row>
    <row r="802" spans="1:13" s="87" customFormat="1" ht="15.5" x14ac:dyDescent="0.35">
      <c r="A802" s="5">
        <v>23</v>
      </c>
      <c r="B802" s="147" t="s">
        <v>838</v>
      </c>
      <c r="C802" s="158">
        <v>4249.6000000000004</v>
      </c>
      <c r="D802" s="158"/>
      <c r="E802" s="158"/>
      <c r="F802" s="158">
        <f t="shared" si="85"/>
        <v>4249.6000000000004</v>
      </c>
      <c r="G802" s="398">
        <f t="shared" si="86"/>
        <v>1.7094848451167551E-2</v>
      </c>
      <c r="H802" s="387">
        <f t="shared" si="83"/>
        <v>75.736503732599175</v>
      </c>
      <c r="I802" s="387">
        <f t="shared" si="88"/>
        <v>16.662030821171818</v>
      </c>
      <c r="J802" s="387">
        <v>21.571039891898867</v>
      </c>
      <c r="K802" s="387">
        <v>5.5723572848720098</v>
      </c>
      <c r="L802" s="530">
        <f t="shared" si="81"/>
        <v>2.8130160892917415E-2</v>
      </c>
      <c r="M802" s="87">
        <f t="shared" si="87"/>
        <v>9.4730073842824165</v>
      </c>
    </row>
    <row r="803" spans="1:13" s="87" customFormat="1" ht="15.5" x14ac:dyDescent="0.35">
      <c r="A803" s="5">
        <v>24</v>
      </c>
      <c r="B803" s="147" t="s">
        <v>839</v>
      </c>
      <c r="C803" s="158">
        <v>2807.52</v>
      </c>
      <c r="D803" s="158"/>
      <c r="E803" s="158"/>
      <c r="F803" s="158">
        <f t="shared" si="85"/>
        <v>2807.52</v>
      </c>
      <c r="G803" s="398">
        <f t="shared" si="86"/>
        <v>1.1293799163126391E-2</v>
      </c>
      <c r="H803" s="387">
        <f t="shared" si="83"/>
        <v>50.035708998340269</v>
      </c>
      <c r="I803" s="387">
        <f t="shared" si="88"/>
        <v>11.00785597963486</v>
      </c>
      <c r="J803" s="387">
        <v>14.251017958702915</v>
      </c>
      <c r="K803" s="387">
        <v>3.6814063734054652</v>
      </c>
      <c r="L803" s="530">
        <f t="shared" si="81"/>
        <v>2.8130160892917418E-2</v>
      </c>
      <c r="M803" s="87">
        <f t="shared" si="87"/>
        <v>6.2583908347892905</v>
      </c>
    </row>
    <row r="804" spans="1:13" s="87" customFormat="1" ht="15.5" x14ac:dyDescent="0.35">
      <c r="A804" s="5">
        <v>25</v>
      </c>
      <c r="B804" s="147" t="s">
        <v>840</v>
      </c>
      <c r="C804" s="158">
        <v>4226.7</v>
      </c>
      <c r="D804" s="158"/>
      <c r="E804" s="158"/>
      <c r="F804" s="158">
        <f t="shared" si="85"/>
        <v>4226.7</v>
      </c>
      <c r="G804" s="398">
        <f t="shared" si="86"/>
        <v>1.7002728715302586E-2</v>
      </c>
      <c r="H804" s="387">
        <f t="shared" si="83"/>
        <v>75.328379218415122</v>
      </c>
      <c r="I804" s="387">
        <f t="shared" si="88"/>
        <v>16.572243428051326</v>
      </c>
      <c r="J804" s="387">
        <v>21.454799113113925</v>
      </c>
      <c r="K804" s="387">
        <v>5.5423292865136764</v>
      </c>
      <c r="L804" s="530">
        <f t="shared" si="81"/>
        <v>2.8130160892917418E-2</v>
      </c>
      <c r="M804" s="87">
        <f t="shared" si="87"/>
        <v>9.4219597870732503</v>
      </c>
    </row>
    <row r="805" spans="1:13" s="87" customFormat="1" ht="15.5" x14ac:dyDescent="0.35">
      <c r="A805" s="5">
        <v>27</v>
      </c>
      <c r="B805" s="147" t="s">
        <v>2160</v>
      </c>
      <c r="C805" s="158">
        <v>5719.55</v>
      </c>
      <c r="D805" s="158"/>
      <c r="E805" s="158">
        <v>30.7</v>
      </c>
      <c r="F805" s="158">
        <f t="shared" si="85"/>
        <v>5750.25</v>
      </c>
      <c r="G805" s="398">
        <f t="shared" si="86"/>
        <v>2.313150703744498E-2</v>
      </c>
      <c r="H805" s="387">
        <f t="shared" si="83"/>
        <v>102.48113483348511</v>
      </c>
      <c r="I805" s="387">
        <f t="shared" si="88"/>
        <v>22.545849663366724</v>
      </c>
      <c r="J805" s="387">
        <v>29.188364113891058</v>
      </c>
      <c r="K805" s="387">
        <v>7.5401090637554766</v>
      </c>
      <c r="L805" s="530">
        <f t="shared" si="81"/>
        <v>2.8130160892917415E-2</v>
      </c>
      <c r="M805" s="87">
        <f t="shared" si="87"/>
        <v>12.818185408384309</v>
      </c>
    </row>
    <row r="806" spans="1:13" s="87" customFormat="1" ht="15.5" x14ac:dyDescent="0.35">
      <c r="A806" s="5">
        <v>28</v>
      </c>
      <c r="B806" s="147" t="s">
        <v>841</v>
      </c>
      <c r="C806" s="158">
        <v>342.6</v>
      </c>
      <c r="D806" s="158"/>
      <c r="E806" s="158"/>
      <c r="F806" s="158">
        <f t="shared" si="85"/>
        <v>342.6</v>
      </c>
      <c r="G806" s="398">
        <f t="shared" si="86"/>
        <v>1.3781756116740406E-3</v>
      </c>
      <c r="H806" s="387">
        <f t="shared" si="83"/>
        <v>6.1058278846923191</v>
      </c>
      <c r="I806" s="387">
        <f t="shared" si="88"/>
        <v>1.3432821346323103</v>
      </c>
      <c r="J806" s="387">
        <v>1.7390432668873661</v>
      </c>
      <c r="K806" s="387">
        <v>0.44923983570151321</v>
      </c>
      <c r="L806" s="530">
        <f t="shared" si="81"/>
        <v>2.8130160892917422E-2</v>
      </c>
      <c r="M806" s="87">
        <f t="shared" si="87"/>
        <v>0.76370772069257242</v>
      </c>
    </row>
    <row r="807" spans="1:13" s="87" customFormat="1" ht="15.5" x14ac:dyDescent="0.35">
      <c r="A807" s="5">
        <v>29</v>
      </c>
      <c r="B807" s="147" t="s">
        <v>842</v>
      </c>
      <c r="C807" s="158">
        <v>7724.75</v>
      </c>
      <c r="D807" s="158"/>
      <c r="E807" s="158">
        <v>201.9</v>
      </c>
      <c r="F807" s="158">
        <f t="shared" si="85"/>
        <v>7926.65</v>
      </c>
      <c r="G807" s="398">
        <f t="shared" si="86"/>
        <v>3.1886502370916614E-2</v>
      </c>
      <c r="H807" s="387">
        <f t="shared" si="83"/>
        <v>141.26900350903784</v>
      </c>
      <c r="I807" s="387">
        <f t="shared" si="88"/>
        <v>31.079180771988327</v>
      </c>
      <c r="J807" s="387">
        <v>40.235806513347164</v>
      </c>
      <c r="K807" s="387">
        <v>10.393949047470517</v>
      </c>
      <c r="L807" s="530">
        <f t="shared" si="81"/>
        <v>2.8130160892917422E-2</v>
      </c>
      <c r="M807" s="87">
        <f t="shared" si="87"/>
        <v>17.669713380699879</v>
      </c>
    </row>
    <row r="808" spans="1:13" s="87" customFormat="1" ht="15.5" x14ac:dyDescent="0.35">
      <c r="A808" s="5">
        <v>30</v>
      </c>
      <c r="B808" s="147" t="s">
        <v>843</v>
      </c>
      <c r="C808" s="158">
        <v>4021.5</v>
      </c>
      <c r="D808" s="158"/>
      <c r="E808" s="158"/>
      <c r="F808" s="158">
        <f t="shared" si="85"/>
        <v>4021.5</v>
      </c>
      <c r="G808" s="398">
        <f t="shared" si="86"/>
        <v>1.6177271518818311E-2</v>
      </c>
      <c r="H808" s="387">
        <f t="shared" si="83"/>
        <v>71.671298418827078</v>
      </c>
      <c r="I808" s="387">
        <f t="shared" si="88"/>
        <v>15.767685652141957</v>
      </c>
      <c r="J808" s="387">
        <v>20.4132005189362</v>
      </c>
      <c r="K808" s="387">
        <v>5.2732574409621575</v>
      </c>
      <c r="L808" s="530">
        <f t="shared" si="81"/>
        <v>2.8130160892917418E-2</v>
      </c>
      <c r="M808" s="87">
        <f t="shared" si="87"/>
        <v>8.9645376496356679</v>
      </c>
    </row>
    <row r="809" spans="1:13" s="87" customFormat="1" ht="15.5" x14ac:dyDescent="0.35">
      <c r="A809" s="5">
        <v>31</v>
      </c>
      <c r="B809" s="147" t="s">
        <v>844</v>
      </c>
      <c r="C809" s="158">
        <v>4138.7700000000004</v>
      </c>
      <c r="D809" s="158"/>
      <c r="E809" s="158"/>
      <c r="F809" s="158">
        <f t="shared" si="85"/>
        <v>4138.7700000000004</v>
      </c>
      <c r="G809" s="398">
        <f t="shared" si="86"/>
        <v>1.6649013065756477E-2</v>
      </c>
      <c r="H809" s="387">
        <f t="shared" si="83"/>
        <v>73.761288016135524</v>
      </c>
      <c r="I809" s="387">
        <f t="shared" si="88"/>
        <v>16.227483363549815</v>
      </c>
      <c r="J809" s="387">
        <v>21.008464978678997</v>
      </c>
      <c r="K809" s="387">
        <v>5.4270296404155047</v>
      </c>
      <c r="L809" s="530">
        <f t="shared" si="81"/>
        <v>2.8130160892917422E-2</v>
      </c>
      <c r="M809" s="87">
        <f t="shared" si="87"/>
        <v>9.225950388706357</v>
      </c>
    </row>
    <row r="810" spans="1:13" s="87" customFormat="1" ht="15.5" x14ac:dyDescent="0.35">
      <c r="A810" s="5">
        <v>32</v>
      </c>
      <c r="B810" s="147" t="s">
        <v>845</v>
      </c>
      <c r="C810" s="158">
        <v>361.5</v>
      </c>
      <c r="D810" s="158"/>
      <c r="E810" s="158"/>
      <c r="F810" s="158">
        <f t="shared" si="85"/>
        <v>361.5</v>
      </c>
      <c r="G810" s="398">
        <f t="shared" si="86"/>
        <v>1.4542045639818026E-3</v>
      </c>
      <c r="H810" s="387">
        <f t="shared" si="83"/>
        <v>6.4426642741280586</v>
      </c>
      <c r="I810" s="387">
        <f t="shared" si="88"/>
        <v>1.4173861403081729</v>
      </c>
      <c r="J810" s="387">
        <v>1.8349799795089983</v>
      </c>
      <c r="K810" s="387">
        <v>0.47402276884441624</v>
      </c>
      <c r="L810" s="530">
        <f t="shared" si="81"/>
        <v>2.8130160892917411E-2</v>
      </c>
      <c r="M810" s="87">
        <f t="shared" si="87"/>
        <v>0.80583870703550764</v>
      </c>
    </row>
    <row r="811" spans="1:13" s="87" customFormat="1" ht="15.5" x14ac:dyDescent="0.35">
      <c r="A811" s="5">
        <v>33</v>
      </c>
      <c r="B811" s="147" t="s">
        <v>846</v>
      </c>
      <c r="C811" s="158">
        <v>5685.06</v>
      </c>
      <c r="D811" s="158"/>
      <c r="E811" s="158">
        <v>179.5</v>
      </c>
      <c r="F811" s="158">
        <f t="shared" si="85"/>
        <v>5864.56</v>
      </c>
      <c r="G811" s="398">
        <f t="shared" si="86"/>
        <v>2.3591341404550818E-2</v>
      </c>
      <c r="H811" s="387">
        <f t="shared" si="83"/>
        <v>104.5183712184798</v>
      </c>
      <c r="I811" s="387">
        <f t="shared" si="88"/>
        <v>22.994041668065556</v>
      </c>
      <c r="J811" s="387">
        <v>29.768603564673008</v>
      </c>
      <c r="K811" s="387">
        <v>7.6899999149494063</v>
      </c>
      <c r="L811" s="530">
        <f t="shared" ref="L811:L874" si="89">(H811+I811+J811+K811)/F811</f>
        <v>2.8130160892917415E-2</v>
      </c>
      <c r="M811" s="87">
        <f t="shared" si="87"/>
        <v>13.07299985541399</v>
      </c>
    </row>
    <row r="812" spans="1:13" s="87" customFormat="1" ht="15.5" x14ac:dyDescent="0.35">
      <c r="A812" s="5">
        <v>34</v>
      </c>
      <c r="B812" s="147" t="s">
        <v>847</v>
      </c>
      <c r="C812" s="158">
        <v>135.35</v>
      </c>
      <c r="D812" s="158"/>
      <c r="E812" s="158"/>
      <c r="F812" s="158">
        <f t="shared" si="85"/>
        <v>135.35</v>
      </c>
      <c r="G812" s="398">
        <f t="shared" si="86"/>
        <v>5.4447188861669979E-4</v>
      </c>
      <c r="H812" s="387">
        <f t="shared" si="83"/>
        <v>2.4122119211707682</v>
      </c>
      <c r="I812" s="387">
        <f t="shared" si="88"/>
        <v>0.53068662265756905</v>
      </c>
      <c r="J812" s="387">
        <v>0.68703883880094863</v>
      </c>
      <c r="K812" s="387">
        <v>0.17747989422708643</v>
      </c>
      <c r="L812" s="530">
        <f t="shared" si="89"/>
        <v>2.8130160892917418E-2</v>
      </c>
      <c r="M812" s="87">
        <f t="shared" si="87"/>
        <v>0.30171582018604692</v>
      </c>
    </row>
    <row r="813" spans="1:13" s="87" customFormat="1" ht="15.5" x14ac:dyDescent="0.35">
      <c r="A813" s="5">
        <v>35</v>
      </c>
      <c r="B813" s="147" t="s">
        <v>848</v>
      </c>
      <c r="C813" s="158">
        <v>37.4</v>
      </c>
      <c r="D813" s="158"/>
      <c r="E813" s="158"/>
      <c r="F813" s="158">
        <f t="shared" si="85"/>
        <v>37.4</v>
      </c>
      <c r="G813" s="398">
        <f t="shared" si="86"/>
        <v>1.5044882625980476E-4</v>
      </c>
      <c r="H813" s="387">
        <f t="shared" si="83"/>
        <v>0.66654396639665126</v>
      </c>
      <c r="I813" s="387">
        <f t="shared" si="88"/>
        <v>0.14663967260726327</v>
      </c>
      <c r="J813" s="387">
        <v>0.1898430186269337</v>
      </c>
      <c r="K813" s="387">
        <v>4.9041359764263256E-2</v>
      </c>
      <c r="L813" s="530">
        <f t="shared" si="89"/>
        <v>2.8130160892917418E-2</v>
      </c>
      <c r="M813" s="87">
        <f t="shared" si="87"/>
        <v>8.3370311599247529E-2</v>
      </c>
    </row>
    <row r="814" spans="1:13" s="87" customFormat="1" ht="15.5" x14ac:dyDescent="0.35">
      <c r="A814" s="5">
        <v>36</v>
      </c>
      <c r="B814" s="147" t="s">
        <v>849</v>
      </c>
      <c r="C814" s="158">
        <v>210.4</v>
      </c>
      <c r="D814" s="158"/>
      <c r="E814" s="158">
        <v>26.5</v>
      </c>
      <c r="F814" s="158">
        <f t="shared" si="85"/>
        <v>236.9</v>
      </c>
      <c r="G814" s="398">
        <f t="shared" si="86"/>
        <v>9.529766561750735E-4</v>
      </c>
      <c r="H814" s="387">
        <f t="shared" si="83"/>
        <v>4.2220391882183606</v>
      </c>
      <c r="I814" s="387">
        <f t="shared" si="88"/>
        <v>0.92884862140803937</v>
      </c>
      <c r="J814" s="387">
        <v>1.2025083185219412</v>
      </c>
      <c r="K814" s="387">
        <v>0.31063898738379586</v>
      </c>
      <c r="L814" s="530">
        <f t="shared" si="89"/>
        <v>2.8130160892917418E-2</v>
      </c>
      <c r="M814" s="87">
        <f t="shared" si="87"/>
        <v>0.52808627855245294</v>
      </c>
    </row>
    <row r="815" spans="1:13" s="87" customFormat="1" ht="15.5" x14ac:dyDescent="0.35">
      <c r="A815" s="5">
        <v>37</v>
      </c>
      <c r="B815" s="147" t="s">
        <v>850</v>
      </c>
      <c r="C815" s="158">
        <v>297.2</v>
      </c>
      <c r="D815" s="158"/>
      <c r="E815" s="158">
        <v>65.400000000000006</v>
      </c>
      <c r="F815" s="158">
        <f t="shared" si="85"/>
        <v>362.6</v>
      </c>
      <c r="G815" s="398">
        <f t="shared" si="86"/>
        <v>1.4586295294600324E-3</v>
      </c>
      <c r="H815" s="387">
        <f t="shared" si="83"/>
        <v>6.4622685084338434</v>
      </c>
      <c r="I815" s="387">
        <f t="shared" si="88"/>
        <v>1.4216990718554456</v>
      </c>
      <c r="J815" s="387">
        <v>1.8405635977039083</v>
      </c>
      <c r="K815" s="387">
        <v>0.47546516177865933</v>
      </c>
      <c r="L815" s="530">
        <f t="shared" si="89"/>
        <v>2.8130160892917422E-2</v>
      </c>
      <c r="M815" s="87">
        <f t="shared" si="87"/>
        <v>0.80829077502372082</v>
      </c>
    </row>
    <row r="816" spans="1:13" s="87" customFormat="1" ht="15.5" x14ac:dyDescent="0.35">
      <c r="A816" s="5">
        <v>38</v>
      </c>
      <c r="B816" s="147" t="s">
        <v>851</v>
      </c>
      <c r="C816" s="158">
        <v>494.9</v>
      </c>
      <c r="D816" s="158"/>
      <c r="E816" s="158"/>
      <c r="F816" s="158">
        <f t="shared" si="85"/>
        <v>494.9</v>
      </c>
      <c r="G816" s="398">
        <f t="shared" si="86"/>
        <v>1.9908321956143681E-3</v>
      </c>
      <c r="H816" s="387">
        <f t="shared" si="83"/>
        <v>8.8201232344840275</v>
      </c>
      <c r="I816" s="387">
        <f t="shared" si="88"/>
        <v>1.940427111586486</v>
      </c>
      <c r="J816" s="387">
        <v>2.5121205860553339</v>
      </c>
      <c r="K816" s="387">
        <v>0.64894569377898093</v>
      </c>
      <c r="L816" s="530">
        <f t="shared" si="89"/>
        <v>2.8130160892917411E-2</v>
      </c>
      <c r="M816" s="87">
        <f t="shared" si="87"/>
        <v>1.1032076794242676</v>
      </c>
    </row>
    <row r="817" spans="1:13" s="87" customFormat="1" ht="15.5" x14ac:dyDescent="0.35">
      <c r="A817" s="5">
        <v>39</v>
      </c>
      <c r="B817" s="147" t="s">
        <v>854</v>
      </c>
      <c r="C817" s="158">
        <v>277.2</v>
      </c>
      <c r="D817" s="158"/>
      <c r="E817" s="158"/>
      <c r="F817" s="158">
        <f t="shared" si="85"/>
        <v>277.2</v>
      </c>
      <c r="G817" s="398">
        <f t="shared" si="86"/>
        <v>1.115091300513847E-3</v>
      </c>
      <c r="H817" s="387">
        <f t="shared" si="83"/>
        <v>4.9402670450575323</v>
      </c>
      <c r="I817" s="387">
        <f t="shared" si="88"/>
        <v>1.0868587499126572</v>
      </c>
      <c r="J817" s="387">
        <v>1.4070717851172736</v>
      </c>
      <c r="K817" s="387">
        <v>0.36348301942924532</v>
      </c>
      <c r="L817" s="530">
        <f t="shared" si="89"/>
        <v>2.8130160892917418E-2</v>
      </c>
      <c r="M817" s="87">
        <f t="shared" si="87"/>
        <v>0.61792113302971707</v>
      </c>
    </row>
    <row r="818" spans="1:13" s="87" customFormat="1" ht="15.5" x14ac:dyDescent="0.35">
      <c r="A818" s="5">
        <v>40</v>
      </c>
      <c r="B818" s="147" t="s">
        <v>855</v>
      </c>
      <c r="C818" s="158">
        <v>52.9</v>
      </c>
      <c r="D818" s="158"/>
      <c r="E818" s="158"/>
      <c r="F818" s="158">
        <f t="shared" si="85"/>
        <v>52.9</v>
      </c>
      <c r="G818" s="398">
        <f t="shared" si="86"/>
        <v>2.1280061254394842E-4</v>
      </c>
      <c r="H818" s="387">
        <f t="shared" si="83"/>
        <v>0.94278544979633272</v>
      </c>
      <c r="I818" s="387">
        <f t="shared" si="88"/>
        <v>0.20741279895519321</v>
      </c>
      <c r="J818" s="387">
        <v>0.26852127500975387</v>
      </c>
      <c r="K818" s="387">
        <v>6.9365987474051496E-2</v>
      </c>
      <c r="L818" s="530">
        <f t="shared" si="89"/>
        <v>2.8130160892917415E-2</v>
      </c>
      <c r="M818" s="87">
        <f t="shared" si="87"/>
        <v>0.11792217870588755</v>
      </c>
    </row>
    <row r="819" spans="1:13" s="87" customFormat="1" ht="15.5" x14ac:dyDescent="0.35">
      <c r="A819" s="5">
        <v>41</v>
      </c>
      <c r="B819" s="147" t="s">
        <v>856</v>
      </c>
      <c r="C819" s="158">
        <v>119.9</v>
      </c>
      <c r="D819" s="158"/>
      <c r="E819" s="158"/>
      <c r="F819" s="158">
        <f t="shared" si="85"/>
        <v>119.9</v>
      </c>
      <c r="G819" s="398">
        <f t="shared" si="86"/>
        <v>4.8232123712702116E-4</v>
      </c>
      <c r="H819" s="387">
        <f t="shared" si="83"/>
        <v>2.1368615393304409</v>
      </c>
      <c r="I819" s="387">
        <f t="shared" si="88"/>
        <v>0.470109538652697</v>
      </c>
      <c r="J819" s="387">
        <v>0.60861438324516992</v>
      </c>
      <c r="K819" s="387">
        <v>0.15722082983249105</v>
      </c>
      <c r="L819" s="530">
        <f t="shared" si="89"/>
        <v>2.8130160892917418E-2</v>
      </c>
      <c r="M819" s="87">
        <f t="shared" si="87"/>
        <v>0.26727541071523481</v>
      </c>
    </row>
    <row r="820" spans="1:13" s="87" customFormat="1" ht="15.5" x14ac:dyDescent="0.35">
      <c r="A820" s="5">
        <v>42</v>
      </c>
      <c r="B820" s="147" t="s">
        <v>857</v>
      </c>
      <c r="C820" s="158">
        <v>75.3</v>
      </c>
      <c r="D820" s="158"/>
      <c r="E820" s="158"/>
      <c r="F820" s="158">
        <f t="shared" si="85"/>
        <v>75.3</v>
      </c>
      <c r="G820" s="398">
        <f t="shared" si="86"/>
        <v>3.029090004642593E-4</v>
      </c>
      <c r="H820" s="387">
        <f t="shared" si="83"/>
        <v>1.3419989483868404</v>
      </c>
      <c r="I820" s="387">
        <f t="shared" si="88"/>
        <v>0.29523976864510487</v>
      </c>
      <c r="J820" s="387">
        <v>0.38222404552428096</v>
      </c>
      <c r="K820" s="387">
        <v>9.8738352680455166E-2</v>
      </c>
      <c r="L820" s="530">
        <f t="shared" si="89"/>
        <v>2.8130160892917418E-2</v>
      </c>
      <c r="M820" s="87">
        <f t="shared" si="87"/>
        <v>0.16785519955677378</v>
      </c>
    </row>
    <row r="821" spans="1:13" s="87" customFormat="1" ht="15.5" x14ac:dyDescent="0.35">
      <c r="A821" s="5">
        <v>43</v>
      </c>
      <c r="B821" s="147" t="s">
        <v>858</v>
      </c>
      <c r="C821" s="158">
        <v>120.8</v>
      </c>
      <c r="D821" s="158"/>
      <c r="E821" s="158"/>
      <c r="F821" s="158">
        <f t="shared" si="85"/>
        <v>120.8</v>
      </c>
      <c r="G821" s="398">
        <f t="shared" si="86"/>
        <v>4.8594166342739076E-4</v>
      </c>
      <c r="H821" s="387">
        <f t="shared" si="83"/>
        <v>2.1529013673988091</v>
      </c>
      <c r="I821" s="387">
        <f t="shared" si="88"/>
        <v>0.473638300827738</v>
      </c>
      <c r="J821" s="387">
        <v>0.61318279813191423</v>
      </c>
      <c r="K821" s="387">
        <v>0.15840096950596261</v>
      </c>
      <c r="L821" s="530">
        <f t="shared" si="89"/>
        <v>2.8130160892917418E-2</v>
      </c>
      <c r="M821" s="87">
        <f t="shared" si="87"/>
        <v>0.26928164816013644</v>
      </c>
    </row>
    <row r="822" spans="1:13" s="87" customFormat="1" ht="15.5" x14ac:dyDescent="0.35">
      <c r="A822" s="5">
        <v>44</v>
      </c>
      <c r="B822" s="147" t="s">
        <v>859</v>
      </c>
      <c r="C822" s="158">
        <v>429.7</v>
      </c>
      <c r="D822" s="158"/>
      <c r="E822" s="158"/>
      <c r="F822" s="158">
        <f t="shared" si="85"/>
        <v>429.7</v>
      </c>
      <c r="G822" s="398">
        <f t="shared" si="86"/>
        <v>1.7285524236320348E-3</v>
      </c>
      <c r="H822" s="387">
        <f t="shared" si="83"/>
        <v>7.6581268010866577</v>
      </c>
      <c r="I822" s="387">
        <f t="shared" si="88"/>
        <v>1.6847878962390648</v>
      </c>
      <c r="J822" s="387">
        <v>2.1811643075934071</v>
      </c>
      <c r="K822" s="387">
        <v>0.56345113076748454</v>
      </c>
      <c r="L822" s="530">
        <f t="shared" si="89"/>
        <v>2.8130160892917418E-2</v>
      </c>
      <c r="M822" s="87">
        <f t="shared" si="87"/>
        <v>0.9578669223047237</v>
      </c>
    </row>
    <row r="823" spans="1:13" s="87" customFormat="1" ht="15.5" x14ac:dyDescent="0.35">
      <c r="A823" s="5"/>
      <c r="B823" s="147" t="s">
        <v>2234</v>
      </c>
      <c r="C823" s="158">
        <v>856.1</v>
      </c>
      <c r="D823" s="158"/>
      <c r="E823" s="158">
        <v>118.3</v>
      </c>
      <c r="F823" s="158">
        <f t="shared" si="85"/>
        <v>974.4</v>
      </c>
      <c r="G823" s="398">
        <f t="shared" si="86"/>
        <v>3.9197148745335223E-3</v>
      </c>
      <c r="H823" s="387">
        <f t="shared" si="83"/>
        <v>17.365787188687079</v>
      </c>
      <c r="I823" s="387">
        <f t="shared" si="88"/>
        <v>3.8204731815111574</v>
      </c>
      <c r="J823" s="387">
        <v>4.9460705173819308</v>
      </c>
      <c r="K823" s="869">
        <v>0.56345113076748454</v>
      </c>
      <c r="L823" s="530">
        <f t="shared" si="89"/>
        <v>2.7397149033608015E-2</v>
      </c>
    </row>
    <row r="824" spans="1:13" s="87" customFormat="1" ht="15.5" x14ac:dyDescent="0.35">
      <c r="A824" s="5">
        <v>45</v>
      </c>
      <c r="B824" s="147" t="s">
        <v>860</v>
      </c>
      <c r="C824" s="158">
        <v>249.1</v>
      </c>
      <c r="D824" s="158"/>
      <c r="E824" s="158"/>
      <c r="F824" s="158">
        <f t="shared" si="85"/>
        <v>249.1</v>
      </c>
      <c r="G824" s="398">
        <f t="shared" si="86"/>
        <v>1.0020535460245285E-3</v>
      </c>
      <c r="H824" s="387">
        <f t="shared" si="83"/>
        <v>4.4394679687006899</v>
      </c>
      <c r="I824" s="387">
        <f t="shared" si="88"/>
        <v>0.97668295311415176</v>
      </c>
      <c r="J824" s="387">
        <v>1.2644357203200318</v>
      </c>
      <c r="K824" s="387">
        <v>0.32663643629085498</v>
      </c>
      <c r="L824" s="530">
        <f t="shared" si="89"/>
        <v>2.8130160892917415E-2</v>
      </c>
      <c r="M824" s="87">
        <f t="shared" si="87"/>
        <v>0.55528194169445344</v>
      </c>
    </row>
    <row r="825" spans="1:13" s="87" customFormat="1" ht="15.5" x14ac:dyDescent="0.35">
      <c r="A825" s="5">
        <v>46</v>
      </c>
      <c r="B825" s="147" t="s">
        <v>861</v>
      </c>
      <c r="C825" s="158">
        <v>111.4</v>
      </c>
      <c r="D825" s="158"/>
      <c r="E825" s="158"/>
      <c r="F825" s="158">
        <f t="shared" si="85"/>
        <v>111.4</v>
      </c>
      <c r="G825" s="398">
        <f t="shared" si="86"/>
        <v>4.4812832206797461E-4</v>
      </c>
      <c r="H825" s="387">
        <f t="shared" si="83"/>
        <v>1.9853742742402927</v>
      </c>
      <c r="I825" s="387">
        <f t="shared" si="88"/>
        <v>0.43678234033286439</v>
      </c>
      <c r="J825" s="387">
        <v>0.56546824264813955</v>
      </c>
      <c r="K825" s="387">
        <v>0.14607506624970396</v>
      </c>
      <c r="L825" s="530">
        <f t="shared" si="89"/>
        <v>2.8130160892917418E-2</v>
      </c>
      <c r="M825" s="87">
        <f t="shared" si="87"/>
        <v>0.24832761262449671</v>
      </c>
    </row>
    <row r="826" spans="1:13" s="87" customFormat="1" ht="15.5" x14ac:dyDescent="0.35">
      <c r="A826" s="5">
        <v>47</v>
      </c>
      <c r="B826" s="147" t="s">
        <v>862</v>
      </c>
      <c r="C826" s="158">
        <v>101.8</v>
      </c>
      <c r="D826" s="158"/>
      <c r="E826" s="158"/>
      <c r="F826" s="158">
        <f t="shared" si="85"/>
        <v>101.8</v>
      </c>
      <c r="G826" s="398">
        <f t="shared" si="86"/>
        <v>4.0951044153069848E-4</v>
      </c>
      <c r="H826" s="387">
        <f t="shared" si="83"/>
        <v>1.8142827748443606</v>
      </c>
      <c r="I826" s="387">
        <f t="shared" si="88"/>
        <v>0.39914221046575932</v>
      </c>
      <c r="J826" s="387">
        <v>0.51673848385619925</v>
      </c>
      <c r="K826" s="387">
        <v>0.1334869097326738</v>
      </c>
      <c r="L826" s="530">
        <f t="shared" si="89"/>
        <v>2.8130160892917415E-2</v>
      </c>
      <c r="M826" s="87">
        <f t="shared" si="87"/>
        <v>0.22692774654554546</v>
      </c>
    </row>
    <row r="827" spans="1:13" s="87" customFormat="1" ht="15.5" x14ac:dyDescent="0.35">
      <c r="A827" s="5">
        <v>48</v>
      </c>
      <c r="B827" s="147" t="s">
        <v>863</v>
      </c>
      <c r="C827" s="158">
        <v>202</v>
      </c>
      <c r="D827" s="158"/>
      <c r="E827" s="158"/>
      <c r="F827" s="158">
        <f t="shared" si="85"/>
        <v>202</v>
      </c>
      <c r="G827" s="398">
        <f t="shared" si="86"/>
        <v>8.1258456963851766E-4</v>
      </c>
      <c r="H827" s="387">
        <f t="shared" si="83"/>
        <v>3.6000502997893995</v>
      </c>
      <c r="I827" s="387">
        <f t="shared" si="88"/>
        <v>0.79201106595366788</v>
      </c>
      <c r="J827" s="387">
        <v>1.0253553412470751</v>
      </c>
      <c r="K827" s="387">
        <v>0.26487579337917588</v>
      </c>
      <c r="L827" s="530">
        <f t="shared" si="89"/>
        <v>2.8130160892917418E-2</v>
      </c>
      <c r="M827" s="87">
        <f t="shared" si="87"/>
        <v>0.45028884874459901</v>
      </c>
    </row>
    <row r="828" spans="1:13" s="87" customFormat="1" ht="15.5" x14ac:dyDescent="0.35">
      <c r="A828" s="5">
        <v>49</v>
      </c>
      <c r="B828" s="147" t="s">
        <v>864</v>
      </c>
      <c r="C828" s="158">
        <v>214.1</v>
      </c>
      <c r="D828" s="158"/>
      <c r="E828" s="158"/>
      <c r="F828" s="158">
        <f t="shared" si="85"/>
        <v>214.1</v>
      </c>
      <c r="G828" s="398">
        <f t="shared" si="86"/>
        <v>8.6125918989904274E-4</v>
      </c>
      <c r="H828" s="387">
        <f t="shared" si="83"/>
        <v>3.8156968771530217</v>
      </c>
      <c r="I828" s="387">
        <f t="shared" si="88"/>
        <v>0.83945331297366477</v>
      </c>
      <c r="J828" s="387">
        <v>1.0867751413910831</v>
      </c>
      <c r="K828" s="387">
        <v>0.28074211565584928</v>
      </c>
      <c r="L828" s="530">
        <f t="shared" si="89"/>
        <v>2.8130160892917418E-2</v>
      </c>
      <c r="M828" s="87">
        <f t="shared" si="87"/>
        <v>0.47726159661494377</v>
      </c>
    </row>
    <row r="829" spans="1:13" s="87" customFormat="1" ht="15.5" x14ac:dyDescent="0.35">
      <c r="A829" s="5">
        <v>50</v>
      </c>
      <c r="B829" s="147" t="s">
        <v>865</v>
      </c>
      <c r="C829" s="158">
        <v>161.19999999999999</v>
      </c>
      <c r="D829" s="158"/>
      <c r="E829" s="158"/>
      <c r="F829" s="158">
        <f t="shared" si="85"/>
        <v>161.19999999999999</v>
      </c>
      <c r="G829" s="398">
        <f t="shared" si="86"/>
        <v>6.4845857735509427E-4</v>
      </c>
      <c r="H829" s="387">
        <f t="shared" si="83"/>
        <v>2.8729114273566889</v>
      </c>
      <c r="I829" s="387">
        <f t="shared" si="88"/>
        <v>0.63204051401847161</v>
      </c>
      <c r="J829" s="387">
        <v>0.81825386638132924</v>
      </c>
      <c r="K829" s="387">
        <v>0.2113761281817978</v>
      </c>
      <c r="L829" s="530">
        <f t="shared" si="89"/>
        <v>2.8130160892917422E-2</v>
      </c>
      <c r="M829" s="87">
        <f t="shared" si="87"/>
        <v>0.35933941790905627</v>
      </c>
    </row>
    <row r="830" spans="1:13" s="87" customFormat="1" ht="15.5" x14ac:dyDescent="0.35">
      <c r="A830" s="5">
        <v>51</v>
      </c>
      <c r="B830" s="147" t="s">
        <v>866</v>
      </c>
      <c r="C830" s="158">
        <v>134.9</v>
      </c>
      <c r="D830" s="158"/>
      <c r="E830" s="158"/>
      <c r="F830" s="158">
        <f t="shared" si="85"/>
        <v>134.9</v>
      </c>
      <c r="G830" s="398">
        <f t="shared" si="86"/>
        <v>5.4266167546651502E-4</v>
      </c>
      <c r="H830" s="387">
        <f t="shared" si="83"/>
        <v>2.4041920071365843</v>
      </c>
      <c r="I830" s="387">
        <f t="shared" si="88"/>
        <v>0.52892224157004852</v>
      </c>
      <c r="J830" s="387">
        <v>0.68475463135757653</v>
      </c>
      <c r="K830" s="387">
        <v>0.17688982439035064</v>
      </c>
      <c r="L830" s="530">
        <f t="shared" si="89"/>
        <v>2.8130160892917422E-2</v>
      </c>
      <c r="M830" s="87">
        <f t="shared" si="87"/>
        <v>0.30071270146359608</v>
      </c>
    </row>
    <row r="831" spans="1:13" s="87" customFormat="1" ht="15.5" x14ac:dyDescent="0.35">
      <c r="A831" s="5">
        <v>52</v>
      </c>
      <c r="B831" s="147" t="s">
        <v>867</v>
      </c>
      <c r="C831" s="158">
        <v>249.4</v>
      </c>
      <c r="D831" s="158"/>
      <c r="E831" s="158"/>
      <c r="F831" s="158">
        <f t="shared" si="85"/>
        <v>249.4</v>
      </c>
      <c r="G831" s="398">
        <f t="shared" si="86"/>
        <v>1.0032603547913185E-3</v>
      </c>
      <c r="H831" s="387">
        <f t="shared" si="83"/>
        <v>4.4448145780568131</v>
      </c>
      <c r="I831" s="387">
        <f t="shared" si="88"/>
        <v>0.97785920717249886</v>
      </c>
      <c r="J831" s="387">
        <v>1.26595852528228</v>
      </c>
      <c r="K831" s="387">
        <v>0.32702981618201227</v>
      </c>
      <c r="L831" s="530">
        <f t="shared" si="89"/>
        <v>2.8130160892917422E-2</v>
      </c>
      <c r="M831" s="87">
        <f t="shared" si="87"/>
        <v>0.55595068750942089</v>
      </c>
    </row>
    <row r="832" spans="1:13" s="87" customFormat="1" ht="15.5" x14ac:dyDescent="0.35">
      <c r="A832" s="5">
        <v>53</v>
      </c>
      <c r="B832" s="147" t="s">
        <v>868</v>
      </c>
      <c r="C832" s="158">
        <v>110.5</v>
      </c>
      <c r="D832" s="158"/>
      <c r="E832" s="158"/>
      <c r="F832" s="158">
        <f t="shared" ref="F832:F881" si="90">C832+D832+E832</f>
        <v>110.5</v>
      </c>
      <c r="G832" s="398">
        <f t="shared" si="86"/>
        <v>4.4450789576760497E-4</v>
      </c>
      <c r="H832" s="387">
        <f t="shared" si="83"/>
        <v>1.969334446171924</v>
      </c>
      <c r="I832" s="387">
        <f t="shared" si="88"/>
        <v>0.43325357815782328</v>
      </c>
      <c r="J832" s="387">
        <v>0.56089982776139502</v>
      </c>
      <c r="K832" s="387">
        <v>0.14489492657623235</v>
      </c>
      <c r="L832" s="530">
        <f t="shared" si="89"/>
        <v>2.8130160892917418E-2</v>
      </c>
      <c r="M832" s="87">
        <f t="shared" si="87"/>
        <v>0.24632137517959499</v>
      </c>
    </row>
    <row r="833" spans="1:13" s="87" customFormat="1" ht="15.5" x14ac:dyDescent="0.35">
      <c r="A833" s="5">
        <v>54</v>
      </c>
      <c r="B833" s="147" t="s">
        <v>869</v>
      </c>
      <c r="C833" s="158">
        <v>168.5</v>
      </c>
      <c r="D833" s="158"/>
      <c r="E833" s="158"/>
      <c r="F833" s="158">
        <f t="shared" si="90"/>
        <v>168.5</v>
      </c>
      <c r="G833" s="398">
        <f t="shared" si="86"/>
        <v>6.7782425734698134E-4</v>
      </c>
      <c r="H833" s="387">
        <f t="shared" si="83"/>
        <v>3.0030122550223455</v>
      </c>
      <c r="I833" s="387">
        <f t="shared" si="88"/>
        <v>0.66066269610491601</v>
      </c>
      <c r="J833" s="387">
        <v>0.85530878712936709</v>
      </c>
      <c r="K833" s="387">
        <v>0.22094837219995611</v>
      </c>
      <c r="L833" s="530">
        <f t="shared" si="89"/>
        <v>2.8130160892917418E-2</v>
      </c>
      <c r="M833" s="87">
        <f t="shared" si="87"/>
        <v>0.37561223273992539</v>
      </c>
    </row>
    <row r="834" spans="1:13" s="87" customFormat="1" ht="15.5" x14ac:dyDescent="0.35">
      <c r="A834" s="5">
        <v>55</v>
      </c>
      <c r="B834" s="147" t="s">
        <v>870</v>
      </c>
      <c r="C834" s="163">
        <v>130</v>
      </c>
      <c r="D834" s="158"/>
      <c r="E834" s="158"/>
      <c r="F834" s="158">
        <f t="shared" si="90"/>
        <v>130</v>
      </c>
      <c r="G834" s="398">
        <f t="shared" si="86"/>
        <v>5.2295046560894701E-4</v>
      </c>
      <c r="H834" s="387">
        <f t="shared" si="83"/>
        <v>2.3168640543199106</v>
      </c>
      <c r="I834" s="387">
        <f t="shared" si="88"/>
        <v>0.50971009195038031</v>
      </c>
      <c r="J834" s="387">
        <v>0.65988215030752351</v>
      </c>
      <c r="K834" s="387">
        <v>0.17046461950144981</v>
      </c>
      <c r="L834" s="530">
        <f t="shared" si="89"/>
        <v>2.8130160892917415E-2</v>
      </c>
      <c r="M834" s="87">
        <f t="shared" si="87"/>
        <v>0.28978985315246469</v>
      </c>
    </row>
    <row r="835" spans="1:13" s="87" customFormat="1" ht="15.5" x14ac:dyDescent="0.35">
      <c r="A835" s="5">
        <v>56</v>
      </c>
      <c r="B835" s="147" t="s">
        <v>871</v>
      </c>
      <c r="C835" s="158">
        <v>175.8</v>
      </c>
      <c r="D835" s="158"/>
      <c r="E835" s="158"/>
      <c r="F835" s="158">
        <f t="shared" si="90"/>
        <v>175.8</v>
      </c>
      <c r="G835" s="398">
        <f t="shared" si="86"/>
        <v>7.0718993733886841E-4</v>
      </c>
      <c r="H835" s="387">
        <f t="shared" si="83"/>
        <v>3.1331130826880025</v>
      </c>
      <c r="I835" s="387">
        <f t="shared" si="88"/>
        <v>0.68928487819136053</v>
      </c>
      <c r="J835" s="387">
        <v>0.89236370787740515</v>
      </c>
      <c r="K835" s="387">
        <v>0.23052061621811448</v>
      </c>
      <c r="L835" s="530">
        <f t="shared" si="89"/>
        <v>2.8130160892917418E-2</v>
      </c>
      <c r="M835" s="87">
        <f t="shared" ref="M835:M889" si="91">K835*1.7</f>
        <v>0.39188504757079462</v>
      </c>
    </row>
    <row r="836" spans="1:13" s="87" customFormat="1" ht="15.5" x14ac:dyDescent="0.35">
      <c r="A836" s="5">
        <v>57</v>
      </c>
      <c r="B836" s="147" t="s">
        <v>872</v>
      </c>
      <c r="C836" s="158">
        <v>129.80000000000001</v>
      </c>
      <c r="D836" s="158"/>
      <c r="E836" s="158"/>
      <c r="F836" s="158">
        <f t="shared" si="90"/>
        <v>129.80000000000001</v>
      </c>
      <c r="G836" s="398">
        <f t="shared" si="86"/>
        <v>5.2214592643108713E-4</v>
      </c>
      <c r="H836" s="387">
        <f t="shared" si="83"/>
        <v>2.3132996480824954</v>
      </c>
      <c r="I836" s="387">
        <f t="shared" si="88"/>
        <v>0.50892592257814895</v>
      </c>
      <c r="J836" s="387">
        <v>0.65886694699935833</v>
      </c>
      <c r="K836" s="387">
        <v>0.17020236624067839</v>
      </c>
      <c r="L836" s="530">
        <f t="shared" si="89"/>
        <v>2.8130160892917418E-2</v>
      </c>
      <c r="M836" s="87">
        <f t="shared" si="91"/>
        <v>0.28934402260915326</v>
      </c>
    </row>
    <row r="837" spans="1:13" s="87" customFormat="1" ht="15.5" x14ac:dyDescent="0.35">
      <c r="A837" s="5">
        <v>58</v>
      </c>
      <c r="B837" s="147" t="s">
        <v>873</v>
      </c>
      <c r="C837" s="158">
        <v>152.30000000000001</v>
      </c>
      <c r="D837" s="158"/>
      <c r="E837" s="158"/>
      <c r="F837" s="158">
        <f t="shared" si="90"/>
        <v>152.30000000000001</v>
      </c>
      <c r="G837" s="398">
        <f t="shared" si="86"/>
        <v>6.12656583940328E-4</v>
      </c>
      <c r="H837" s="387">
        <f t="shared" si="83"/>
        <v>2.7142953497917111</v>
      </c>
      <c r="I837" s="387">
        <f t="shared" si="88"/>
        <v>0.59714497695417645</v>
      </c>
      <c r="J837" s="387">
        <v>0.77307731916796807</v>
      </c>
      <c r="K837" s="387">
        <v>0.1997058580774678</v>
      </c>
      <c r="L837" s="530">
        <f t="shared" si="89"/>
        <v>2.8130160892917418E-2</v>
      </c>
      <c r="M837" s="87">
        <f t="shared" si="91"/>
        <v>0.33949995873169525</v>
      </c>
    </row>
    <row r="838" spans="1:13" s="87" customFormat="1" ht="15.5" x14ac:dyDescent="0.35">
      <c r="A838" s="5">
        <v>59</v>
      </c>
      <c r="B838" s="147" t="s">
        <v>874</v>
      </c>
      <c r="C838" s="158">
        <v>239.4</v>
      </c>
      <c r="D838" s="158"/>
      <c r="E838" s="158"/>
      <c r="F838" s="158">
        <f t="shared" si="90"/>
        <v>239.4</v>
      </c>
      <c r="G838" s="398">
        <f t="shared" si="86"/>
        <v>9.6303339589832245E-4</v>
      </c>
      <c r="H838" s="387">
        <f t="shared" si="83"/>
        <v>4.2665942661860505</v>
      </c>
      <c r="I838" s="387">
        <f t="shared" si="88"/>
        <v>0.93865073856093117</v>
      </c>
      <c r="J838" s="387">
        <v>1.215198359874009</v>
      </c>
      <c r="K838" s="387">
        <v>0.31391715314343915</v>
      </c>
      <c r="L838" s="530">
        <f t="shared" si="89"/>
        <v>2.8130160892917418E-2</v>
      </c>
      <c r="M838" s="87">
        <f t="shared" si="91"/>
        <v>0.53365916034384653</v>
      </c>
    </row>
    <row r="839" spans="1:13" s="87" customFormat="1" ht="15.5" x14ac:dyDescent="0.35">
      <c r="A839" s="5">
        <v>60</v>
      </c>
      <c r="B839" s="147" t="s">
        <v>875</v>
      </c>
      <c r="C839" s="158">
        <v>84.2</v>
      </c>
      <c r="D839" s="158"/>
      <c r="E839" s="158"/>
      <c r="F839" s="158">
        <f t="shared" si="90"/>
        <v>84.2</v>
      </c>
      <c r="G839" s="398">
        <f t="shared" si="86"/>
        <v>3.3871099387902567E-4</v>
      </c>
      <c r="H839" s="387">
        <f t="shared" ref="H839:H902" si="92">G839*4430.37</f>
        <v>1.5006150259518189</v>
      </c>
      <c r="I839" s="387">
        <f t="shared" si="88"/>
        <v>0.3301353057094002</v>
      </c>
      <c r="J839" s="387">
        <v>0.42740059273764219</v>
      </c>
      <c r="K839" s="387">
        <v>0.11040862278478522</v>
      </c>
      <c r="L839" s="530">
        <f t="shared" si="89"/>
        <v>2.8130160892917411E-2</v>
      </c>
      <c r="M839" s="87">
        <f t="shared" si="91"/>
        <v>0.18769465873413488</v>
      </c>
    </row>
    <row r="840" spans="1:13" s="87" customFormat="1" ht="15.5" x14ac:dyDescent="0.35">
      <c r="A840" s="5">
        <v>61</v>
      </c>
      <c r="B840" s="147" t="s">
        <v>876</v>
      </c>
      <c r="C840" s="158">
        <v>193.9</v>
      </c>
      <c r="D840" s="158"/>
      <c r="E840" s="158"/>
      <c r="F840" s="158">
        <f t="shared" si="90"/>
        <v>193.9</v>
      </c>
      <c r="G840" s="398">
        <f t="shared" si="86"/>
        <v>7.8000073293519104E-4</v>
      </c>
      <c r="H840" s="387">
        <f t="shared" si="92"/>
        <v>3.4556918471740823</v>
      </c>
      <c r="I840" s="387">
        <f t="shared" si="88"/>
        <v>0.76025220637829816</v>
      </c>
      <c r="J840" s="387">
        <v>0.98423960726637572</v>
      </c>
      <c r="K840" s="387">
        <v>0.25425453631793171</v>
      </c>
      <c r="L840" s="530">
        <f t="shared" si="89"/>
        <v>2.8130160892917422E-2</v>
      </c>
      <c r="M840" s="87">
        <f t="shared" si="91"/>
        <v>0.43223271174048389</v>
      </c>
    </row>
    <row r="841" spans="1:13" s="87" customFormat="1" ht="15.5" x14ac:dyDescent="0.35">
      <c r="A841" s="5">
        <v>62</v>
      </c>
      <c r="B841" s="147" t="s">
        <v>877</v>
      </c>
      <c r="C841" s="158">
        <v>252.4</v>
      </c>
      <c r="D841" s="158"/>
      <c r="E841" s="158"/>
      <c r="F841" s="158">
        <f t="shared" si="90"/>
        <v>252.4</v>
      </c>
      <c r="G841" s="398">
        <f t="shared" si="86"/>
        <v>1.0153284424592171E-3</v>
      </c>
      <c r="H841" s="387">
        <f t="shared" si="92"/>
        <v>4.4982806716180415</v>
      </c>
      <c r="I841" s="387">
        <f t="shared" si="88"/>
        <v>0.98962174775596912</v>
      </c>
      <c r="J841" s="387">
        <v>1.2811865749047613</v>
      </c>
      <c r="K841" s="387">
        <v>0.33096361509358418</v>
      </c>
      <c r="L841" s="530">
        <f t="shared" si="89"/>
        <v>2.8130160892917411E-2</v>
      </c>
      <c r="M841" s="87">
        <f t="shared" si="91"/>
        <v>0.56263814565909309</v>
      </c>
    </row>
    <row r="842" spans="1:13" s="87" customFormat="1" ht="15.5" x14ac:dyDescent="0.35">
      <c r="A842" s="5">
        <v>63</v>
      </c>
      <c r="B842" s="147" t="s">
        <v>878</v>
      </c>
      <c r="C842" s="387">
        <v>79</v>
      </c>
      <c r="D842" s="158"/>
      <c r="E842" s="158"/>
      <c r="F842" s="158">
        <f t="shared" si="90"/>
        <v>79</v>
      </c>
      <c r="G842" s="398">
        <f t="shared" si="86"/>
        <v>3.1779297525466778E-4</v>
      </c>
      <c r="H842" s="387">
        <f t="shared" si="92"/>
        <v>1.4079404637790225</v>
      </c>
      <c r="I842" s="387">
        <f t="shared" si="88"/>
        <v>0.30974690203138494</v>
      </c>
      <c r="J842" s="387">
        <v>0.40100530672534135</v>
      </c>
      <c r="K842" s="387">
        <v>0.1035900380047272</v>
      </c>
      <c r="L842" s="530">
        <f t="shared" si="89"/>
        <v>2.8130160892917415E-2</v>
      </c>
      <c r="M842" s="87">
        <f t="shared" si="91"/>
        <v>0.17610306460803624</v>
      </c>
    </row>
    <row r="843" spans="1:13" s="87" customFormat="1" ht="15.5" x14ac:dyDescent="0.35">
      <c r="A843" s="5">
        <v>64</v>
      </c>
      <c r="B843" s="147" t="s">
        <v>879</v>
      </c>
      <c r="C843" s="158">
        <v>549.69000000000005</v>
      </c>
      <c r="D843" s="158"/>
      <c r="E843" s="158"/>
      <c r="F843" s="158">
        <f t="shared" si="90"/>
        <v>549.69000000000005</v>
      </c>
      <c r="G843" s="398">
        <f t="shared" si="86"/>
        <v>2.2112357033890933E-3</v>
      </c>
      <c r="H843" s="387">
        <f t="shared" si="92"/>
        <v>9.7965923232239369</v>
      </c>
      <c r="I843" s="387">
        <f t="shared" si="88"/>
        <v>2.155250311109266</v>
      </c>
      <c r="J843" s="387">
        <v>2.7902355323272516</v>
      </c>
      <c r="K843" s="387">
        <v>0.72078997456732286</v>
      </c>
      <c r="L843" s="530">
        <f t="shared" si="89"/>
        <v>2.8130160892917422E-2</v>
      </c>
      <c r="M843" s="87">
        <f t="shared" si="91"/>
        <v>1.2253429567644489</v>
      </c>
    </row>
    <row r="844" spans="1:13" s="87" customFormat="1" ht="15.5" x14ac:dyDescent="0.35">
      <c r="A844" s="5">
        <v>65</v>
      </c>
      <c r="B844" s="147" t="s">
        <v>880</v>
      </c>
      <c r="C844" s="158">
        <v>192.1</v>
      </c>
      <c r="D844" s="158"/>
      <c r="E844" s="158"/>
      <c r="F844" s="158">
        <f t="shared" si="90"/>
        <v>192.1</v>
      </c>
      <c r="G844" s="398">
        <f t="shared" si="86"/>
        <v>7.7275988033445164E-4</v>
      </c>
      <c r="H844" s="387">
        <f t="shared" si="92"/>
        <v>3.4236121910373445</v>
      </c>
      <c r="I844" s="387">
        <f t="shared" si="88"/>
        <v>0.75319468202821582</v>
      </c>
      <c r="J844" s="387">
        <v>0.97510277749288676</v>
      </c>
      <c r="K844" s="387">
        <v>0.25189425697098855</v>
      </c>
      <c r="L844" s="530">
        <f t="shared" si="89"/>
        <v>2.8130160892917415E-2</v>
      </c>
      <c r="M844" s="87">
        <f t="shared" si="91"/>
        <v>0.4282202368506805</v>
      </c>
    </row>
    <row r="845" spans="1:13" s="87" customFormat="1" ht="15.5" x14ac:dyDescent="0.35">
      <c r="A845" s="5">
        <v>66</v>
      </c>
      <c r="B845" s="147" t="s">
        <v>881</v>
      </c>
      <c r="C845" s="158">
        <v>166.8</v>
      </c>
      <c r="D845" s="158"/>
      <c r="E845" s="158"/>
      <c r="F845" s="158">
        <f t="shared" si="90"/>
        <v>166.8</v>
      </c>
      <c r="G845" s="398">
        <f t="shared" si="86"/>
        <v>6.7098567433517204E-4</v>
      </c>
      <c r="H845" s="387">
        <f t="shared" si="92"/>
        <v>2.9727148020043161</v>
      </c>
      <c r="I845" s="387">
        <f t="shared" si="88"/>
        <v>0.65399725644094953</v>
      </c>
      <c r="J845" s="387">
        <v>0.84667955900996128</v>
      </c>
      <c r="K845" s="387">
        <v>0.2187192194833987</v>
      </c>
      <c r="L845" s="530">
        <f t="shared" si="89"/>
        <v>2.8130160892917418E-2</v>
      </c>
      <c r="M845" s="87">
        <f t="shared" si="91"/>
        <v>0.3718226731217778</v>
      </c>
    </row>
    <row r="846" spans="1:13" s="87" customFormat="1" ht="15.5" x14ac:dyDescent="0.35">
      <c r="A846" s="5">
        <v>68</v>
      </c>
      <c r="B846" s="147" t="s">
        <v>882</v>
      </c>
      <c r="C846" s="158">
        <v>4734.5</v>
      </c>
      <c r="D846" s="158"/>
      <c r="E846" s="158"/>
      <c r="F846" s="158">
        <f t="shared" si="90"/>
        <v>4734.5</v>
      </c>
      <c r="G846" s="398">
        <f t="shared" ref="G846:G909" si="93">1/248589.51*F846</f>
        <v>1.904545368788892E-2</v>
      </c>
      <c r="H846" s="387">
        <f t="shared" si="92"/>
        <v>84.37840665521243</v>
      </c>
      <c r="I846" s="387">
        <f t="shared" si="88"/>
        <v>18.563249464146736</v>
      </c>
      <c r="J846" s="387">
        <v>24.032400312545928</v>
      </c>
      <c r="K846" s="387">
        <v>6.2081903156124181</v>
      </c>
      <c r="L846" s="530">
        <f t="shared" si="89"/>
        <v>2.8130160892917418E-2</v>
      </c>
      <c r="M846" s="87">
        <f t="shared" si="91"/>
        <v>10.553923536541111</v>
      </c>
    </row>
    <row r="847" spans="1:13" s="87" customFormat="1" ht="15.5" x14ac:dyDescent="0.35">
      <c r="A847" s="5">
        <v>69</v>
      </c>
      <c r="B847" s="147" t="s">
        <v>883</v>
      </c>
      <c r="C847" s="158">
        <v>66.3</v>
      </c>
      <c r="D847" s="158"/>
      <c r="E847" s="158"/>
      <c r="F847" s="158">
        <f t="shared" si="90"/>
        <v>66.3</v>
      </c>
      <c r="G847" s="398">
        <f t="shared" si="93"/>
        <v>2.6670473746056298E-4</v>
      </c>
      <c r="H847" s="387">
        <f t="shared" si="92"/>
        <v>1.1816006677031543</v>
      </c>
      <c r="I847" s="387">
        <f t="shared" ref="I847:I897" si="94">H847*0.22</f>
        <v>0.25995214689469393</v>
      </c>
      <c r="J847" s="387">
        <v>0.33653989665683703</v>
      </c>
      <c r="K847" s="387">
        <v>8.6936955945739414E-2</v>
      </c>
      <c r="L847" s="530">
        <f t="shared" si="89"/>
        <v>2.8130160892917418E-2</v>
      </c>
      <c r="M847" s="87">
        <f t="shared" si="91"/>
        <v>0.14779282510775699</v>
      </c>
    </row>
    <row r="848" spans="1:13" s="87" customFormat="1" ht="15.5" x14ac:dyDescent="0.35">
      <c r="A848" s="5">
        <v>70</v>
      </c>
      <c r="B848" s="147" t="s">
        <v>884</v>
      </c>
      <c r="C848" s="158">
        <v>19.8</v>
      </c>
      <c r="D848" s="158"/>
      <c r="E848" s="158"/>
      <c r="F848" s="158">
        <f t="shared" si="90"/>
        <v>19.8</v>
      </c>
      <c r="G848" s="398">
        <f t="shared" si="93"/>
        <v>7.9649378608131929E-5</v>
      </c>
      <c r="H848" s="387">
        <f t="shared" si="92"/>
        <v>0.35287621750410947</v>
      </c>
      <c r="I848" s="387">
        <f t="shared" si="94"/>
        <v>7.7632767850904089E-2</v>
      </c>
      <c r="J848" s="387">
        <v>0.10050512750837669</v>
      </c>
      <c r="K848" s="387">
        <v>2.5963072816374669E-2</v>
      </c>
      <c r="L848" s="530">
        <f t="shared" si="89"/>
        <v>2.8130160892917422E-2</v>
      </c>
      <c r="M848" s="87">
        <f t="shared" si="91"/>
        <v>4.4137223787836938E-2</v>
      </c>
    </row>
    <row r="849" spans="1:13" s="87" customFormat="1" ht="15.5" x14ac:dyDescent="0.35">
      <c r="A849" s="5">
        <v>71</v>
      </c>
      <c r="B849" s="147" t="s">
        <v>885</v>
      </c>
      <c r="C849" s="158">
        <v>282.8</v>
      </c>
      <c r="D849" s="158"/>
      <c r="E849" s="158"/>
      <c r="F849" s="158">
        <f t="shared" si="90"/>
        <v>282.8</v>
      </c>
      <c r="G849" s="398">
        <f t="shared" si="93"/>
        <v>1.1376183974939249E-3</v>
      </c>
      <c r="H849" s="387">
        <f t="shared" si="92"/>
        <v>5.0400704197051596</v>
      </c>
      <c r="I849" s="387">
        <f t="shared" si="94"/>
        <v>1.1088154923351352</v>
      </c>
      <c r="J849" s="387">
        <v>1.4354974777459053</v>
      </c>
      <c r="K849" s="387">
        <v>0.37082611073084631</v>
      </c>
      <c r="L849" s="530">
        <f t="shared" si="89"/>
        <v>2.8130160892917418E-2</v>
      </c>
      <c r="M849" s="87">
        <f t="shared" si="91"/>
        <v>0.63040438824243872</v>
      </c>
    </row>
    <row r="850" spans="1:13" s="87" customFormat="1" ht="15.5" x14ac:dyDescent="0.35">
      <c r="A850" s="5">
        <v>72</v>
      </c>
      <c r="B850" s="147" t="s">
        <v>886</v>
      </c>
      <c r="C850" s="158">
        <v>3266.45</v>
      </c>
      <c r="D850" s="158"/>
      <c r="E850" s="158"/>
      <c r="F850" s="158">
        <f t="shared" si="90"/>
        <v>3266.45</v>
      </c>
      <c r="G850" s="398">
        <f t="shared" si="93"/>
        <v>1.3139934987602653E-2</v>
      </c>
      <c r="H850" s="387">
        <f t="shared" si="92"/>
        <v>58.214773771025165</v>
      </c>
      <c r="I850" s="387">
        <f t="shared" si="94"/>
        <v>12.807250229625536</v>
      </c>
      <c r="J850" s="387">
        <v>16.580554229784696</v>
      </c>
      <c r="K850" s="387">
        <v>4.2831858182346982</v>
      </c>
      <c r="L850" s="530">
        <f t="shared" si="89"/>
        <v>2.8130160892917418E-2</v>
      </c>
      <c r="M850" s="87">
        <f t="shared" si="91"/>
        <v>7.2814158909989866</v>
      </c>
    </row>
    <row r="851" spans="1:13" s="87" customFormat="1" ht="15.5" x14ac:dyDescent="0.35">
      <c r="A851" s="5">
        <v>73</v>
      </c>
      <c r="B851" s="147" t="s">
        <v>887</v>
      </c>
      <c r="C851" s="158">
        <v>3257.47</v>
      </c>
      <c r="D851" s="158"/>
      <c r="E851" s="158"/>
      <c r="F851" s="158">
        <f t="shared" si="90"/>
        <v>3257.47</v>
      </c>
      <c r="G851" s="398">
        <f t="shared" si="93"/>
        <v>1.3103811178516743E-2</v>
      </c>
      <c r="H851" s="387">
        <f t="shared" si="92"/>
        <v>58.054731930965218</v>
      </c>
      <c r="I851" s="387">
        <f t="shared" si="94"/>
        <v>12.772041024812347</v>
      </c>
      <c r="J851" s="387">
        <v>16.534971601248067</v>
      </c>
      <c r="K851" s="387">
        <v>4.2714106468260598</v>
      </c>
      <c r="L851" s="530">
        <f t="shared" si="89"/>
        <v>2.8130160892917418E-2</v>
      </c>
      <c r="M851" s="87">
        <f t="shared" si="91"/>
        <v>7.2613980996043015</v>
      </c>
    </row>
    <row r="852" spans="1:13" s="87" customFormat="1" ht="15.5" x14ac:dyDescent="0.35">
      <c r="A852" s="5">
        <v>74</v>
      </c>
      <c r="B852" s="147" t="s">
        <v>1038</v>
      </c>
      <c r="C852" s="158">
        <v>4202.6000000000004</v>
      </c>
      <c r="D852" s="158"/>
      <c r="E852" s="158">
        <v>369.8</v>
      </c>
      <c r="F852" s="158">
        <f t="shared" si="90"/>
        <v>4572.4000000000005</v>
      </c>
      <c r="G852" s="398">
        <f t="shared" si="93"/>
        <v>1.8393374684233459E-2</v>
      </c>
      <c r="H852" s="387">
        <f t="shared" si="92"/>
        <v>81.489455399787389</v>
      </c>
      <c r="I852" s="387">
        <f t="shared" si="94"/>
        <v>17.927680187953225</v>
      </c>
      <c r="J852" s="387">
        <v>23.209578031277854</v>
      </c>
      <c r="K852" s="387">
        <v>5.9956340477571493</v>
      </c>
      <c r="L852" s="530">
        <f t="shared" si="89"/>
        <v>2.8130160892917418E-2</v>
      </c>
      <c r="M852" s="87">
        <f t="shared" si="91"/>
        <v>10.192577881187153</v>
      </c>
    </row>
    <row r="853" spans="1:13" s="87" customFormat="1" ht="15.5" x14ac:dyDescent="0.35">
      <c r="A853" s="5">
        <v>75</v>
      </c>
      <c r="B853" s="147" t="s">
        <v>1294</v>
      </c>
      <c r="C853" s="158">
        <v>427.4</v>
      </c>
      <c r="D853" s="389"/>
      <c r="E853" s="158"/>
      <c r="F853" s="158">
        <f t="shared" si="90"/>
        <v>427.4</v>
      </c>
      <c r="G853" s="398">
        <f t="shared" si="93"/>
        <v>1.7193002230866457E-3</v>
      </c>
      <c r="H853" s="387">
        <f t="shared" si="92"/>
        <v>7.6171361293563828</v>
      </c>
      <c r="I853" s="387">
        <f t="shared" si="94"/>
        <v>1.6757699484584043</v>
      </c>
      <c r="J853" s="387">
        <v>2.1694894695495046</v>
      </c>
      <c r="K853" s="387">
        <v>0.56043521826861276</v>
      </c>
      <c r="L853" s="530">
        <f t="shared" si="89"/>
        <v>2.8130160892917418E-2</v>
      </c>
      <c r="M853" s="87">
        <f t="shared" si="91"/>
        <v>0.95273987105664171</v>
      </c>
    </row>
    <row r="854" spans="1:13" s="87" customFormat="1" ht="15.5" x14ac:dyDescent="0.35">
      <c r="A854" s="5">
        <v>76</v>
      </c>
      <c r="B854" s="147" t="s">
        <v>1295</v>
      </c>
      <c r="C854" s="158">
        <v>954</v>
      </c>
      <c r="D854" s="158"/>
      <c r="E854" s="158"/>
      <c r="F854" s="158">
        <f t="shared" si="90"/>
        <v>954</v>
      </c>
      <c r="G854" s="398">
        <f t="shared" si="93"/>
        <v>3.8376518783918112E-3</v>
      </c>
      <c r="H854" s="387">
        <f t="shared" si="92"/>
        <v>17.002217752470727</v>
      </c>
      <c r="I854" s="387">
        <f t="shared" si="94"/>
        <v>3.74048790554356</v>
      </c>
      <c r="J854" s="387">
        <v>4.8425197799490585</v>
      </c>
      <c r="K854" s="387">
        <v>1.2509480538798705</v>
      </c>
      <c r="L854" s="530">
        <f t="shared" si="89"/>
        <v>2.8130160892917418E-2</v>
      </c>
      <c r="M854" s="87">
        <f t="shared" si="91"/>
        <v>2.1266116915957798</v>
      </c>
    </row>
    <row r="855" spans="1:13" s="87" customFormat="1" ht="15.5" x14ac:dyDescent="0.35">
      <c r="A855" s="5">
        <v>77</v>
      </c>
      <c r="B855" s="147" t="s">
        <v>1296</v>
      </c>
      <c r="C855" s="158">
        <v>202.5</v>
      </c>
      <c r="D855" s="158"/>
      <c r="E855" s="158"/>
      <c r="F855" s="158">
        <f t="shared" si="90"/>
        <v>202.5</v>
      </c>
      <c r="G855" s="398">
        <f t="shared" si="93"/>
        <v>8.1459591758316742E-4</v>
      </c>
      <c r="H855" s="387">
        <f t="shared" si="92"/>
        <v>3.6089613153829374</v>
      </c>
      <c r="I855" s="387">
        <f t="shared" si="94"/>
        <v>0.79397148938424622</v>
      </c>
      <c r="J855" s="387">
        <v>1.0278933495174889</v>
      </c>
      <c r="K855" s="387">
        <v>0.26553142653110456</v>
      </c>
      <c r="L855" s="530">
        <f t="shared" si="89"/>
        <v>2.8130160892917415E-2</v>
      </c>
      <c r="M855" s="87">
        <f t="shared" si="91"/>
        <v>0.45140342510287773</v>
      </c>
    </row>
    <row r="856" spans="1:13" s="87" customFormat="1" ht="15.5" x14ac:dyDescent="0.35">
      <c r="A856" s="5">
        <v>78</v>
      </c>
      <c r="B856" s="147" t="s">
        <v>1297</v>
      </c>
      <c r="C856" s="158">
        <v>308.2</v>
      </c>
      <c r="D856" s="158"/>
      <c r="E856" s="158"/>
      <c r="F856" s="158">
        <f t="shared" si="90"/>
        <v>308.2</v>
      </c>
      <c r="G856" s="398">
        <f t="shared" si="93"/>
        <v>1.2397948730821344E-3</v>
      </c>
      <c r="H856" s="387">
        <f t="shared" si="92"/>
        <v>5.4927500118568959</v>
      </c>
      <c r="I856" s="387">
        <f t="shared" si="94"/>
        <v>1.2084050026085171</v>
      </c>
      <c r="J856" s="387">
        <v>1.5644282978829136</v>
      </c>
      <c r="K856" s="387">
        <v>0.40413227484882186</v>
      </c>
      <c r="L856" s="530">
        <f t="shared" si="89"/>
        <v>2.8130160892917418E-2</v>
      </c>
      <c r="M856" s="87">
        <f t="shared" si="91"/>
        <v>0.68702486724299716</v>
      </c>
    </row>
    <row r="857" spans="1:13" s="87" customFormat="1" ht="15.5" x14ac:dyDescent="0.35">
      <c r="A857" s="5">
        <v>79</v>
      </c>
      <c r="B857" s="147" t="s">
        <v>1298</v>
      </c>
      <c r="C857" s="158">
        <v>44.1</v>
      </c>
      <c r="D857" s="158"/>
      <c r="E857" s="158"/>
      <c r="F857" s="158">
        <f t="shared" si="90"/>
        <v>44.1</v>
      </c>
      <c r="G857" s="398">
        <f t="shared" si="93"/>
        <v>1.7740088871811204E-4</v>
      </c>
      <c r="H857" s="387">
        <f t="shared" si="92"/>
        <v>0.78595157535006199</v>
      </c>
      <c r="I857" s="387">
        <f t="shared" si="94"/>
        <v>0.17290934657701365</v>
      </c>
      <c r="J857" s="387">
        <v>0.22385232945047531</v>
      </c>
      <c r="K857" s="387">
        <v>5.7826844000107208E-2</v>
      </c>
      <c r="L857" s="530">
        <f t="shared" si="89"/>
        <v>2.8130160892917418E-2</v>
      </c>
      <c r="M857" s="87">
        <f t="shared" si="91"/>
        <v>9.8305634800182257E-2</v>
      </c>
    </row>
    <row r="858" spans="1:13" s="87" customFormat="1" ht="15.5" x14ac:dyDescent="0.35">
      <c r="A858" s="5">
        <v>80</v>
      </c>
      <c r="B858" s="147" t="s">
        <v>1299</v>
      </c>
      <c r="C858" s="158">
        <v>236.79</v>
      </c>
      <c r="D858" s="158"/>
      <c r="E858" s="158"/>
      <c r="F858" s="158">
        <f t="shared" si="90"/>
        <v>236.79</v>
      </c>
      <c r="G858" s="398">
        <f t="shared" si="93"/>
        <v>9.5253415962725043E-4</v>
      </c>
      <c r="H858" s="387">
        <f t="shared" si="92"/>
        <v>4.2200787647877815</v>
      </c>
      <c r="I858" s="387">
        <f t="shared" si="94"/>
        <v>0.92841732825331191</v>
      </c>
      <c r="J858" s="387">
        <v>1.2019499567024501</v>
      </c>
      <c r="K858" s="387">
        <v>0.31049474809037153</v>
      </c>
      <c r="L858" s="530">
        <f t="shared" si="89"/>
        <v>2.8130160892917418E-2</v>
      </c>
      <c r="M858" s="87">
        <f t="shared" si="91"/>
        <v>0.5278410717536316</v>
      </c>
    </row>
    <row r="859" spans="1:13" s="87" customFormat="1" ht="15.5" x14ac:dyDescent="0.35">
      <c r="A859" s="5">
        <v>81</v>
      </c>
      <c r="B859" s="147" t="s">
        <v>1300</v>
      </c>
      <c r="C859" s="158">
        <v>571.4</v>
      </c>
      <c r="D859" s="158"/>
      <c r="E859" s="158"/>
      <c r="F859" s="158">
        <f t="shared" si="90"/>
        <v>571.4</v>
      </c>
      <c r="G859" s="398">
        <f t="shared" si="93"/>
        <v>2.298568431145787E-3</v>
      </c>
      <c r="H859" s="387">
        <f t="shared" si="92"/>
        <v>10.18350862029536</v>
      </c>
      <c r="I859" s="387">
        <f t="shared" si="94"/>
        <v>2.2403718964649793</v>
      </c>
      <c r="J859" s="387">
        <v>2.9004358514286079</v>
      </c>
      <c r="K859" s="387">
        <v>0.7492575660240649</v>
      </c>
      <c r="L859" s="530">
        <f t="shared" si="89"/>
        <v>2.8130160892917411E-2</v>
      </c>
      <c r="M859" s="87">
        <f t="shared" si="91"/>
        <v>1.2737378622409103</v>
      </c>
    </row>
    <row r="860" spans="1:13" s="87" customFormat="1" ht="15.5" x14ac:dyDescent="0.35">
      <c r="A860" s="5">
        <v>82</v>
      </c>
      <c r="B860" s="147" t="s">
        <v>1301</v>
      </c>
      <c r="C860" s="158">
        <v>654.29999999999995</v>
      </c>
      <c r="D860" s="158"/>
      <c r="E860" s="158"/>
      <c r="F860" s="158">
        <f t="shared" si="90"/>
        <v>654.29999999999995</v>
      </c>
      <c r="G860" s="398">
        <f t="shared" si="93"/>
        <v>2.6320499203687231E-3</v>
      </c>
      <c r="H860" s="387">
        <f t="shared" si="92"/>
        <v>11.660955005703979</v>
      </c>
      <c r="I860" s="387">
        <f t="shared" si="94"/>
        <v>2.5654101012548756</v>
      </c>
      <c r="J860" s="387">
        <v>3.3212376226631743</v>
      </c>
      <c r="K860" s="387">
        <v>0.85796154261383539</v>
      </c>
      <c r="L860" s="530">
        <f t="shared" si="89"/>
        <v>2.8130160892917415E-2</v>
      </c>
      <c r="M860" s="87">
        <f t="shared" si="91"/>
        <v>1.4585346224435201</v>
      </c>
    </row>
    <row r="861" spans="1:13" s="87" customFormat="1" ht="15.5" x14ac:dyDescent="0.35">
      <c r="A861" s="5">
        <v>83</v>
      </c>
      <c r="B861" s="147" t="s">
        <v>1302</v>
      </c>
      <c r="C861" s="158">
        <v>559.79999999999995</v>
      </c>
      <c r="D861" s="158"/>
      <c r="E861" s="158"/>
      <c r="F861" s="158">
        <f t="shared" si="90"/>
        <v>559.79999999999995</v>
      </c>
      <c r="G861" s="398">
        <f t="shared" si="93"/>
        <v>2.2519051588299117E-3</v>
      </c>
      <c r="H861" s="387">
        <f t="shared" si="92"/>
        <v>9.976773058525275</v>
      </c>
      <c r="I861" s="387">
        <f t="shared" si="94"/>
        <v>2.1948900728755607</v>
      </c>
      <c r="J861" s="387">
        <v>2.8415540595550133</v>
      </c>
      <c r="K861" s="387">
        <v>0.73404687689932013</v>
      </c>
      <c r="L861" s="530">
        <f t="shared" si="89"/>
        <v>2.8130160892917418E-2</v>
      </c>
      <c r="M861" s="87">
        <f t="shared" si="91"/>
        <v>1.2478796907288443</v>
      </c>
    </row>
    <row r="862" spans="1:13" s="87" customFormat="1" ht="15.5" x14ac:dyDescent="0.35">
      <c r="A862" s="5">
        <v>84</v>
      </c>
      <c r="B862" s="147" t="s">
        <v>1303</v>
      </c>
      <c r="C862" s="158">
        <v>629.1</v>
      </c>
      <c r="D862" s="158"/>
      <c r="E862" s="158">
        <v>51.9</v>
      </c>
      <c r="F862" s="158">
        <f t="shared" si="90"/>
        <v>681</v>
      </c>
      <c r="G862" s="398">
        <f t="shared" si="93"/>
        <v>2.7394559006130225E-3</v>
      </c>
      <c r="H862" s="387">
        <f t="shared" si="92"/>
        <v>12.136803238398917</v>
      </c>
      <c r="I862" s="387">
        <f t="shared" si="94"/>
        <v>2.6700967124477617</v>
      </c>
      <c r="J862" s="387">
        <v>3.4567672643032581</v>
      </c>
      <c r="K862" s="387">
        <v>0.89297235292682564</v>
      </c>
      <c r="L862" s="530">
        <f t="shared" si="89"/>
        <v>2.8130160892917418E-2</v>
      </c>
      <c r="M862" s="87">
        <f t="shared" si="91"/>
        <v>1.5180529999756036</v>
      </c>
    </row>
    <row r="863" spans="1:13" s="87" customFormat="1" ht="15.5" x14ac:dyDescent="0.35">
      <c r="A863" s="5">
        <v>85</v>
      </c>
      <c r="B863" s="147" t="s">
        <v>1304</v>
      </c>
      <c r="C863" s="158">
        <v>373.3</v>
      </c>
      <c r="D863" s="158"/>
      <c r="E863" s="158"/>
      <c r="F863" s="158">
        <f t="shared" si="90"/>
        <v>373.3</v>
      </c>
      <c r="G863" s="398">
        <f t="shared" si="93"/>
        <v>1.5016723754755379E-3</v>
      </c>
      <c r="H863" s="387">
        <f t="shared" si="92"/>
        <v>6.6529642421355586</v>
      </c>
      <c r="I863" s="387">
        <f t="shared" si="94"/>
        <v>1.4636521332698229</v>
      </c>
      <c r="J863" s="387">
        <v>1.8948769746907586</v>
      </c>
      <c r="K863" s="387">
        <v>0.48949571122993252</v>
      </c>
      <c r="L863" s="530">
        <f t="shared" si="89"/>
        <v>2.8130160892917422E-2</v>
      </c>
      <c r="M863" s="87">
        <f t="shared" si="91"/>
        <v>0.83214270909088528</v>
      </c>
    </row>
    <row r="864" spans="1:13" s="87" customFormat="1" ht="15.5" x14ac:dyDescent="0.35">
      <c r="A864" s="5">
        <v>86</v>
      </c>
      <c r="B864" s="147" t="s">
        <v>1305</v>
      </c>
      <c r="C864" s="158">
        <v>395.4</v>
      </c>
      <c r="D864" s="158"/>
      <c r="E864" s="158"/>
      <c r="F864" s="158">
        <f t="shared" si="90"/>
        <v>395.4</v>
      </c>
      <c r="G864" s="398">
        <f t="shared" si="93"/>
        <v>1.5905739546290588E-3</v>
      </c>
      <c r="H864" s="387">
        <f t="shared" si="92"/>
        <v>7.0468311313699434</v>
      </c>
      <c r="I864" s="387">
        <f t="shared" si="94"/>
        <v>1.5503028489013875</v>
      </c>
      <c r="J864" s="387">
        <v>2.0070569402430372</v>
      </c>
      <c r="K864" s="387">
        <v>0.51847469654517886</v>
      </c>
      <c r="L864" s="530">
        <f t="shared" si="89"/>
        <v>2.8130160892917418E-2</v>
      </c>
      <c r="M864" s="87">
        <f t="shared" si="91"/>
        <v>0.88140698412680407</v>
      </c>
    </row>
    <row r="865" spans="1:13" s="87" customFormat="1" ht="15.5" x14ac:dyDescent="0.35">
      <c r="A865" s="5">
        <v>87</v>
      </c>
      <c r="B865" s="147" t="s">
        <v>1306</v>
      </c>
      <c r="C865" s="158">
        <v>359.5</v>
      </c>
      <c r="D865" s="158"/>
      <c r="E865" s="158"/>
      <c r="F865" s="158">
        <f t="shared" si="90"/>
        <v>359.5</v>
      </c>
      <c r="G865" s="398">
        <f t="shared" si="93"/>
        <v>1.4461591722032035E-3</v>
      </c>
      <c r="H865" s="387">
        <f t="shared" si="92"/>
        <v>6.407020211753907</v>
      </c>
      <c r="I865" s="387">
        <f t="shared" si="94"/>
        <v>1.4095444465858595</v>
      </c>
      <c r="J865" s="387">
        <v>1.8248279464273442</v>
      </c>
      <c r="K865" s="387">
        <v>0.47140023623670169</v>
      </c>
      <c r="L865" s="530">
        <f t="shared" si="89"/>
        <v>2.8130160892917422E-2</v>
      </c>
      <c r="M865" s="87">
        <f t="shared" si="91"/>
        <v>0.80138040160239288</v>
      </c>
    </row>
    <row r="866" spans="1:13" s="87" customFormat="1" ht="15.5" x14ac:dyDescent="0.35">
      <c r="A866" s="5">
        <v>88</v>
      </c>
      <c r="B866" s="147" t="s">
        <v>1307</v>
      </c>
      <c r="C866" s="158">
        <v>477</v>
      </c>
      <c r="D866" s="158"/>
      <c r="E866" s="158">
        <v>104.7</v>
      </c>
      <c r="F866" s="158">
        <f t="shared" si="90"/>
        <v>581.70000000000005</v>
      </c>
      <c r="G866" s="398">
        <f t="shared" si="93"/>
        <v>2.340002198805573E-3</v>
      </c>
      <c r="H866" s="387">
        <f t="shared" si="92"/>
        <v>10.367075541522246</v>
      </c>
      <c r="I866" s="387">
        <f t="shared" si="94"/>
        <v>2.2807566191348942</v>
      </c>
      <c r="J866" s="387">
        <v>2.9527188217991269</v>
      </c>
      <c r="K866" s="387">
        <v>0.76276360895379525</v>
      </c>
      <c r="L866" s="530">
        <f t="shared" si="89"/>
        <v>2.8130160892917418E-2</v>
      </c>
      <c r="M866" s="87">
        <f t="shared" si="91"/>
        <v>1.2966981352214519</v>
      </c>
    </row>
    <row r="867" spans="1:13" s="87" customFormat="1" ht="15.5" x14ac:dyDescent="0.35">
      <c r="A867" s="5">
        <v>89</v>
      </c>
      <c r="B867" s="147" t="s">
        <v>1308</v>
      </c>
      <c r="C867" s="158">
        <v>397</v>
      </c>
      <c r="D867" s="158"/>
      <c r="E867" s="158"/>
      <c r="F867" s="158">
        <f t="shared" si="90"/>
        <v>397</v>
      </c>
      <c r="G867" s="398">
        <f t="shared" si="93"/>
        <v>1.5970102680519381E-3</v>
      </c>
      <c r="H867" s="387">
        <f t="shared" si="92"/>
        <v>7.0753463812692647</v>
      </c>
      <c r="I867" s="387">
        <f t="shared" si="94"/>
        <v>1.5565762038792383</v>
      </c>
      <c r="J867" s="387">
        <v>2.0151785667083608</v>
      </c>
      <c r="K867" s="387">
        <v>0.52057272263135068</v>
      </c>
      <c r="L867" s="530">
        <f t="shared" si="89"/>
        <v>2.8130160892917415E-2</v>
      </c>
      <c r="M867" s="87">
        <f t="shared" si="91"/>
        <v>0.88497362847329608</v>
      </c>
    </row>
    <row r="868" spans="1:13" s="87" customFormat="1" ht="15.5" x14ac:dyDescent="0.35">
      <c r="A868" s="5">
        <v>90</v>
      </c>
      <c r="B868" s="147" t="s">
        <v>1309</v>
      </c>
      <c r="C868" s="158">
        <v>271.5</v>
      </c>
      <c r="D868" s="158"/>
      <c r="E868" s="158"/>
      <c r="F868" s="158">
        <f t="shared" si="90"/>
        <v>271.5</v>
      </c>
      <c r="G868" s="398">
        <f t="shared" si="93"/>
        <v>1.0921619339448393E-3</v>
      </c>
      <c r="H868" s="387">
        <f t="shared" si="92"/>
        <v>4.838681467291198</v>
      </c>
      <c r="I868" s="387">
        <f t="shared" si="94"/>
        <v>1.0645099228040635</v>
      </c>
      <c r="J868" s="387">
        <v>1.3781384908345589</v>
      </c>
      <c r="K868" s="387">
        <v>0.35600880149725872</v>
      </c>
      <c r="L868" s="530">
        <f t="shared" si="89"/>
        <v>2.8130160892917418E-2</v>
      </c>
      <c r="M868" s="87">
        <f t="shared" si="91"/>
        <v>0.6052149625453398</v>
      </c>
    </row>
    <row r="869" spans="1:13" s="87" customFormat="1" ht="15.5" x14ac:dyDescent="0.35">
      <c r="A869" s="5">
        <v>91</v>
      </c>
      <c r="B869" s="147" t="s">
        <v>1310</v>
      </c>
      <c r="C869" s="158">
        <v>258.60000000000002</v>
      </c>
      <c r="D869" s="158"/>
      <c r="E869" s="158"/>
      <c r="F869" s="158">
        <f t="shared" si="90"/>
        <v>258.60000000000002</v>
      </c>
      <c r="G869" s="398">
        <f t="shared" si="93"/>
        <v>1.0402691569728747E-3</v>
      </c>
      <c r="H869" s="387">
        <f t="shared" si="92"/>
        <v>4.6087772649779151</v>
      </c>
      <c r="I869" s="387">
        <f t="shared" si="94"/>
        <v>1.0139309982951412</v>
      </c>
      <c r="J869" s="387">
        <v>1.3126578774578894</v>
      </c>
      <c r="K869" s="387">
        <v>0.33909346617749947</v>
      </c>
      <c r="L869" s="530">
        <f t="shared" si="89"/>
        <v>2.8130160892917418E-2</v>
      </c>
      <c r="M869" s="87">
        <f t="shared" si="91"/>
        <v>0.57645889250174909</v>
      </c>
    </row>
    <row r="870" spans="1:13" s="87" customFormat="1" ht="15.5" x14ac:dyDescent="0.35">
      <c r="A870" s="5">
        <v>92</v>
      </c>
      <c r="B870" s="147" t="s">
        <v>1311</v>
      </c>
      <c r="C870" s="158">
        <v>737.4</v>
      </c>
      <c r="D870" s="158"/>
      <c r="E870" s="158"/>
      <c r="F870" s="158">
        <f t="shared" si="90"/>
        <v>737.4</v>
      </c>
      <c r="G870" s="398">
        <f t="shared" si="93"/>
        <v>2.9663359487695192E-3</v>
      </c>
      <c r="H870" s="387">
        <f t="shared" si="92"/>
        <v>13.141965797350014</v>
      </c>
      <c r="I870" s="387">
        <f t="shared" si="94"/>
        <v>2.8912324754170031</v>
      </c>
      <c r="J870" s="387">
        <v>3.7430545972059068</v>
      </c>
      <c r="K870" s="387">
        <v>0.96692777246437767</v>
      </c>
      <c r="L870" s="530">
        <f t="shared" si="89"/>
        <v>2.8130160892917411E-2</v>
      </c>
      <c r="M870" s="87">
        <f t="shared" si="91"/>
        <v>1.6437772131894419</v>
      </c>
    </row>
    <row r="871" spans="1:13" s="87" customFormat="1" ht="15.5" x14ac:dyDescent="0.35">
      <c r="A871" s="5">
        <v>93</v>
      </c>
      <c r="B871" s="147" t="s">
        <v>1312</v>
      </c>
      <c r="C871" s="158">
        <v>473.4</v>
      </c>
      <c r="D871" s="158"/>
      <c r="E871" s="158"/>
      <c r="F871" s="158">
        <f t="shared" si="90"/>
        <v>473.4</v>
      </c>
      <c r="G871" s="398">
        <f t="shared" si="93"/>
        <v>1.904344233994427E-3</v>
      </c>
      <c r="H871" s="387">
        <f t="shared" si="92"/>
        <v>8.436949563961889</v>
      </c>
      <c r="I871" s="387">
        <f t="shared" si="94"/>
        <v>1.8561289040716156</v>
      </c>
      <c r="J871" s="387">
        <v>2.4029862304275511</v>
      </c>
      <c r="K871" s="387">
        <v>0.62075346824604882</v>
      </c>
      <c r="L871" s="530">
        <f t="shared" si="89"/>
        <v>2.8130160892917418E-2</v>
      </c>
      <c r="M871" s="87">
        <f t="shared" si="91"/>
        <v>1.0552808960182829</v>
      </c>
    </row>
    <row r="872" spans="1:13" s="87" customFormat="1" ht="15.5" x14ac:dyDescent="0.35">
      <c r="A872" s="5">
        <v>94</v>
      </c>
      <c r="B872" s="147" t="s">
        <v>1313</v>
      </c>
      <c r="C872" s="158">
        <v>320.60000000000002</v>
      </c>
      <c r="D872" s="158"/>
      <c r="E872" s="158"/>
      <c r="F872" s="158">
        <f t="shared" si="90"/>
        <v>320.60000000000002</v>
      </c>
      <c r="G872" s="398">
        <f t="shared" si="93"/>
        <v>1.2896763021094495E-3</v>
      </c>
      <c r="H872" s="387">
        <f t="shared" si="92"/>
        <v>5.7137431985766414</v>
      </c>
      <c r="I872" s="387">
        <f t="shared" si="94"/>
        <v>1.2570235036868611</v>
      </c>
      <c r="J872" s="387">
        <v>1.6273709029891699</v>
      </c>
      <c r="K872" s="387">
        <v>0.42039197701665248</v>
      </c>
      <c r="L872" s="530">
        <f t="shared" si="89"/>
        <v>2.8130160892917418E-2</v>
      </c>
      <c r="M872" s="87">
        <f t="shared" si="91"/>
        <v>0.71466636092830915</v>
      </c>
    </row>
    <row r="873" spans="1:13" s="87" customFormat="1" ht="15.5" x14ac:dyDescent="0.35">
      <c r="A873" s="5">
        <v>95</v>
      </c>
      <c r="B873" s="147" t="s">
        <v>1314</v>
      </c>
      <c r="C873" s="158">
        <v>963.8</v>
      </c>
      <c r="D873" s="158"/>
      <c r="E873" s="158"/>
      <c r="F873" s="158">
        <f t="shared" si="90"/>
        <v>963.8</v>
      </c>
      <c r="G873" s="398">
        <f t="shared" si="93"/>
        <v>3.877074298106947E-3</v>
      </c>
      <c r="H873" s="387">
        <f t="shared" si="92"/>
        <v>17.176873658104075</v>
      </c>
      <c r="I873" s="387">
        <f t="shared" si="94"/>
        <v>3.7789122047828965</v>
      </c>
      <c r="J873" s="387">
        <v>4.8922647420491634</v>
      </c>
      <c r="K873" s="387">
        <v>1.2637984636576718</v>
      </c>
      <c r="L873" s="530">
        <f t="shared" si="89"/>
        <v>2.8130160892917418E-2</v>
      </c>
      <c r="M873" s="87">
        <f t="shared" si="91"/>
        <v>2.1484573882180418</v>
      </c>
    </row>
    <row r="874" spans="1:13" s="87" customFormat="1" ht="15.5" x14ac:dyDescent="0.35">
      <c r="A874" s="5">
        <v>96</v>
      </c>
      <c r="B874" s="147" t="s">
        <v>1315</v>
      </c>
      <c r="C874" s="158">
        <v>143.69999999999999</v>
      </c>
      <c r="D874" s="158"/>
      <c r="E874" s="158"/>
      <c r="F874" s="158">
        <f t="shared" si="90"/>
        <v>143.69999999999999</v>
      </c>
      <c r="G874" s="398">
        <f t="shared" si="93"/>
        <v>5.780613992923514E-4</v>
      </c>
      <c r="H874" s="387">
        <f t="shared" si="92"/>
        <v>2.5610258815828546</v>
      </c>
      <c r="I874" s="387">
        <f t="shared" si="94"/>
        <v>0.56342569394822806</v>
      </c>
      <c r="J874" s="387">
        <v>0.729423576916855</v>
      </c>
      <c r="K874" s="387">
        <v>0.18842896786429492</v>
      </c>
      <c r="L874" s="530">
        <f t="shared" si="89"/>
        <v>2.8130160892917418E-2</v>
      </c>
      <c r="M874" s="87">
        <f t="shared" si="91"/>
        <v>0.32032924536930135</v>
      </c>
    </row>
    <row r="875" spans="1:13" s="87" customFormat="1" ht="15.5" x14ac:dyDescent="0.35">
      <c r="A875" s="5">
        <v>97</v>
      </c>
      <c r="B875" s="147" t="s">
        <v>1316</v>
      </c>
      <c r="C875" s="158">
        <v>136.80000000000001</v>
      </c>
      <c r="D875" s="158"/>
      <c r="E875" s="158"/>
      <c r="F875" s="158">
        <f t="shared" si="90"/>
        <v>136.80000000000001</v>
      </c>
      <c r="G875" s="398">
        <f t="shared" si="93"/>
        <v>5.5030479765618432E-4</v>
      </c>
      <c r="H875" s="387">
        <f t="shared" si="92"/>
        <v>2.4380538663920293</v>
      </c>
      <c r="I875" s="387">
        <f t="shared" si="94"/>
        <v>0.53637185060624648</v>
      </c>
      <c r="J875" s="387">
        <v>0.69439906278514796</v>
      </c>
      <c r="K875" s="387">
        <v>0.17938123036767953</v>
      </c>
      <c r="L875" s="530">
        <f t="shared" ref="L875:L937" si="95">(H875+I875+J875+K875)/F875</f>
        <v>2.8130160892917418E-2</v>
      </c>
      <c r="M875" s="87">
        <f t="shared" si="91"/>
        <v>0.30494809162505521</v>
      </c>
    </row>
    <row r="876" spans="1:13" s="87" customFormat="1" ht="15.5" x14ac:dyDescent="0.35">
      <c r="A876" s="5">
        <v>98</v>
      </c>
      <c r="B876" s="147" t="s">
        <v>1317</v>
      </c>
      <c r="C876" s="158">
        <v>128.1</v>
      </c>
      <c r="D876" s="158"/>
      <c r="E876" s="158"/>
      <c r="F876" s="158">
        <f t="shared" si="90"/>
        <v>128.1</v>
      </c>
      <c r="G876" s="398">
        <f t="shared" si="93"/>
        <v>5.1530734341927772E-4</v>
      </c>
      <c r="H876" s="387">
        <f t="shared" si="92"/>
        <v>2.2830021950644652</v>
      </c>
      <c r="I876" s="387">
        <f t="shared" si="94"/>
        <v>0.50226048291418235</v>
      </c>
      <c r="J876" s="387">
        <v>0.65023771887995219</v>
      </c>
      <c r="K876" s="387">
        <v>0.16797321352412095</v>
      </c>
      <c r="L876" s="530">
        <f t="shared" si="95"/>
        <v>2.8130160892917418E-2</v>
      </c>
      <c r="M876" s="87">
        <f t="shared" si="91"/>
        <v>0.28555446299100562</v>
      </c>
    </row>
    <row r="877" spans="1:13" s="87" customFormat="1" ht="15.5" x14ac:dyDescent="0.35">
      <c r="A877" s="5">
        <v>99</v>
      </c>
      <c r="B877" s="147" t="s">
        <v>1318</v>
      </c>
      <c r="C877" s="158">
        <v>237.6</v>
      </c>
      <c r="D877" s="158"/>
      <c r="E877" s="158"/>
      <c r="F877" s="158">
        <f t="shared" si="90"/>
        <v>237.6</v>
      </c>
      <c r="G877" s="398">
        <f t="shared" si="93"/>
        <v>9.5579254329758315E-4</v>
      </c>
      <c r="H877" s="387">
        <f t="shared" si="92"/>
        <v>4.2345146100493132</v>
      </c>
      <c r="I877" s="387">
        <f t="shared" si="94"/>
        <v>0.93159321421084895</v>
      </c>
      <c r="J877" s="387">
        <v>1.2060615301005202</v>
      </c>
      <c r="K877" s="387">
        <v>0.31155687379649599</v>
      </c>
      <c r="L877" s="530">
        <f t="shared" si="95"/>
        <v>2.8130160892917418E-2</v>
      </c>
      <c r="M877" s="87">
        <f t="shared" si="91"/>
        <v>0.52964668545404314</v>
      </c>
    </row>
    <row r="878" spans="1:13" s="87" customFormat="1" ht="15.5" x14ac:dyDescent="0.35">
      <c r="A878" s="5">
        <v>101</v>
      </c>
      <c r="B878" s="147" t="s">
        <v>1319</v>
      </c>
      <c r="C878" s="158">
        <v>348.62</v>
      </c>
      <c r="D878" s="158"/>
      <c r="E878" s="158"/>
      <c r="F878" s="158">
        <f t="shared" si="90"/>
        <v>348.62</v>
      </c>
      <c r="G878" s="398">
        <f t="shared" si="93"/>
        <v>1.4023922409276239E-3</v>
      </c>
      <c r="H878" s="387">
        <f t="shared" si="92"/>
        <v>6.2131165124385168</v>
      </c>
      <c r="I878" s="387">
        <f t="shared" si="94"/>
        <v>1.3668856327364738</v>
      </c>
      <c r="J878" s="387">
        <v>1.7696008864631454</v>
      </c>
      <c r="K878" s="387">
        <v>0.45713365885073415</v>
      </c>
      <c r="L878" s="530">
        <f t="shared" si="95"/>
        <v>2.8130160892917418E-2</v>
      </c>
      <c r="M878" s="87">
        <f t="shared" si="91"/>
        <v>0.77712722004624801</v>
      </c>
    </row>
    <row r="879" spans="1:13" s="87" customFormat="1" ht="15.5" x14ac:dyDescent="0.35">
      <c r="A879" s="5">
        <v>102</v>
      </c>
      <c r="B879" s="147" t="s">
        <v>1320</v>
      </c>
      <c r="C879" s="158">
        <v>360.12</v>
      </c>
      <c r="D879" s="158"/>
      <c r="E879" s="158"/>
      <c r="F879" s="158">
        <f t="shared" si="90"/>
        <v>360.12</v>
      </c>
      <c r="G879" s="398">
        <f t="shared" si="93"/>
        <v>1.4486532436545692E-3</v>
      </c>
      <c r="H879" s="387">
        <f t="shared" si="92"/>
        <v>6.4180698710898936</v>
      </c>
      <c r="I879" s="387">
        <f t="shared" si="94"/>
        <v>1.4119753716397765</v>
      </c>
      <c r="J879" s="387">
        <v>1.827975076682657</v>
      </c>
      <c r="K879" s="387">
        <v>0.47221322134509319</v>
      </c>
      <c r="L879" s="530">
        <f t="shared" si="95"/>
        <v>2.8130160892917415E-2</v>
      </c>
      <c r="M879" s="87">
        <f t="shared" si="91"/>
        <v>0.80276247628665842</v>
      </c>
    </row>
    <row r="880" spans="1:13" s="87" customFormat="1" ht="15.5" x14ac:dyDescent="0.35">
      <c r="A880" s="5">
        <v>103</v>
      </c>
      <c r="B880" s="147" t="s">
        <v>1321</v>
      </c>
      <c r="C880" s="158">
        <v>301.69</v>
      </c>
      <c r="D880" s="158"/>
      <c r="E880" s="158"/>
      <c r="F880" s="158">
        <f t="shared" si="90"/>
        <v>301.69</v>
      </c>
      <c r="G880" s="398">
        <f t="shared" si="93"/>
        <v>1.2136071228427941E-3</v>
      </c>
      <c r="H880" s="387">
        <f t="shared" si="92"/>
        <v>5.3767285888290299</v>
      </c>
      <c r="I880" s="387">
        <f t="shared" si="94"/>
        <v>1.1828802895423867</v>
      </c>
      <c r="J880" s="387">
        <v>1.5313834302021292</v>
      </c>
      <c r="K880" s="387">
        <v>0.39559593121071079</v>
      </c>
      <c r="L880" s="530">
        <f t="shared" si="95"/>
        <v>2.8130160892917418E-2</v>
      </c>
      <c r="M880" s="87">
        <f t="shared" si="91"/>
        <v>0.67251308305820834</v>
      </c>
    </row>
    <row r="881" spans="1:13" s="87" customFormat="1" ht="15.5" x14ac:dyDescent="0.35">
      <c r="A881" s="5">
        <v>104</v>
      </c>
      <c r="B881" s="147" t="s">
        <v>1322</v>
      </c>
      <c r="C881" s="158">
        <v>136.1</v>
      </c>
      <c r="D881" s="158"/>
      <c r="E881" s="158"/>
      <c r="F881" s="158">
        <f t="shared" si="90"/>
        <v>136.1</v>
      </c>
      <c r="G881" s="398">
        <f t="shared" si="93"/>
        <v>5.4748891053367455E-4</v>
      </c>
      <c r="H881" s="387">
        <f t="shared" si="92"/>
        <v>2.4255784445610757</v>
      </c>
      <c r="I881" s="387">
        <f t="shared" si="94"/>
        <v>0.53362725780343667</v>
      </c>
      <c r="J881" s="387">
        <v>0.69084585120656905</v>
      </c>
      <c r="K881" s="387">
        <v>0.1784633439549794</v>
      </c>
      <c r="L881" s="530">
        <f t="shared" si="95"/>
        <v>2.8130160892917422E-2</v>
      </c>
      <c r="M881" s="87">
        <f t="shared" si="91"/>
        <v>0.30338768472346495</v>
      </c>
    </row>
    <row r="882" spans="1:13" s="87" customFormat="1" ht="15.5" x14ac:dyDescent="0.35">
      <c r="A882" s="5">
        <v>105</v>
      </c>
      <c r="B882" s="147" t="s">
        <v>1323</v>
      </c>
      <c r="C882" s="158">
        <v>113.9</v>
      </c>
      <c r="D882" s="158"/>
      <c r="E882" s="158"/>
      <c r="F882" s="158">
        <f t="shared" ref="F882:F933" si="96">C882+D882+E882</f>
        <v>113.9</v>
      </c>
      <c r="G882" s="398">
        <f t="shared" si="93"/>
        <v>4.5818506179122362E-4</v>
      </c>
      <c r="H882" s="387">
        <f t="shared" si="92"/>
        <v>2.0299293522079833</v>
      </c>
      <c r="I882" s="387">
        <f t="shared" si="94"/>
        <v>0.44658445748575631</v>
      </c>
      <c r="J882" s="387">
        <v>0.57815828400020719</v>
      </c>
      <c r="K882" s="387">
        <v>0.14935323200934722</v>
      </c>
      <c r="L882" s="530">
        <f t="shared" si="95"/>
        <v>2.8130160892917418E-2</v>
      </c>
      <c r="M882" s="87">
        <f t="shared" si="91"/>
        <v>0.25390049441589024</v>
      </c>
    </row>
    <row r="883" spans="1:13" s="87" customFormat="1" ht="15.5" x14ac:dyDescent="0.35">
      <c r="A883" s="5">
        <v>106</v>
      </c>
      <c r="B883" s="147" t="s">
        <v>1324</v>
      </c>
      <c r="C883" s="158">
        <v>566.45000000000005</v>
      </c>
      <c r="D883" s="158"/>
      <c r="E883" s="158"/>
      <c r="F883" s="158">
        <f t="shared" si="96"/>
        <v>566.45000000000005</v>
      </c>
      <c r="G883" s="398">
        <f t="shared" si="93"/>
        <v>2.2786560864937544E-3</v>
      </c>
      <c r="H883" s="387">
        <f t="shared" si="92"/>
        <v>10.095289565919334</v>
      </c>
      <c r="I883" s="387">
        <f t="shared" si="94"/>
        <v>2.2209637045022537</v>
      </c>
      <c r="J883" s="387">
        <v>2.8753095695515141</v>
      </c>
      <c r="K883" s="387">
        <v>0.74276679781997124</v>
      </c>
      <c r="L883" s="530">
        <f t="shared" si="95"/>
        <v>2.8130160892917418E-2</v>
      </c>
      <c r="M883" s="87">
        <f t="shared" si="91"/>
        <v>1.262703556293951</v>
      </c>
    </row>
    <row r="884" spans="1:13" s="87" customFormat="1" ht="15.5" x14ac:dyDescent="0.35">
      <c r="A884" s="5">
        <v>107</v>
      </c>
      <c r="B884" s="147" t="s">
        <v>1325</v>
      </c>
      <c r="C884" s="158">
        <v>760.45</v>
      </c>
      <c r="D884" s="158"/>
      <c r="E884" s="158"/>
      <c r="F884" s="158">
        <f t="shared" si="96"/>
        <v>760.45</v>
      </c>
      <c r="G884" s="398">
        <f t="shared" si="93"/>
        <v>3.0590590890178754E-3</v>
      </c>
      <c r="H884" s="387">
        <f t="shared" si="92"/>
        <v>13.552763616212124</v>
      </c>
      <c r="I884" s="387">
        <f t="shared" si="94"/>
        <v>2.9816079955666672</v>
      </c>
      <c r="J884" s="387">
        <v>3.8600567784719719</v>
      </c>
      <c r="K884" s="387">
        <v>0.99715246076828867</v>
      </c>
      <c r="L884" s="530">
        <f t="shared" si="95"/>
        <v>2.8130160892917415E-2</v>
      </c>
      <c r="M884" s="87">
        <f t="shared" si="91"/>
        <v>1.6951591833060906</v>
      </c>
    </row>
    <row r="885" spans="1:13" s="87" customFormat="1" ht="15.5" x14ac:dyDescent="0.35">
      <c r="A885" s="5">
        <v>108</v>
      </c>
      <c r="B885" s="147" t="s">
        <v>1326</v>
      </c>
      <c r="C885" s="158">
        <v>275.3</v>
      </c>
      <c r="D885" s="158"/>
      <c r="E885" s="158"/>
      <c r="F885" s="158">
        <f t="shared" si="96"/>
        <v>275.3</v>
      </c>
      <c r="G885" s="398">
        <f t="shared" si="93"/>
        <v>1.1074481783241779E-3</v>
      </c>
      <c r="H885" s="387">
        <f t="shared" si="92"/>
        <v>4.9064051858020878</v>
      </c>
      <c r="I885" s="387">
        <f t="shared" si="94"/>
        <v>1.0794091408764592</v>
      </c>
      <c r="J885" s="387">
        <v>1.3974273536897019</v>
      </c>
      <c r="K885" s="387">
        <v>0.36099161345191649</v>
      </c>
      <c r="L885" s="530">
        <f t="shared" si="95"/>
        <v>2.8130160892917415E-2</v>
      </c>
      <c r="M885" s="87">
        <f t="shared" si="91"/>
        <v>0.61368574286825806</v>
      </c>
    </row>
    <row r="886" spans="1:13" s="87" customFormat="1" ht="15.5" x14ac:dyDescent="0.35">
      <c r="A886" s="5">
        <v>109</v>
      </c>
      <c r="B886" s="147" t="s">
        <v>1327</v>
      </c>
      <c r="C886" s="158">
        <v>384.4</v>
      </c>
      <c r="D886" s="158"/>
      <c r="E886" s="158"/>
      <c r="F886" s="158">
        <f t="shared" si="96"/>
        <v>384.4</v>
      </c>
      <c r="G886" s="398">
        <f t="shared" si="93"/>
        <v>1.5463242998467633E-3</v>
      </c>
      <c r="H886" s="387">
        <f t="shared" si="92"/>
        <v>6.8507887883121041</v>
      </c>
      <c r="I886" s="387">
        <f t="shared" si="94"/>
        <v>1.5071735334286629</v>
      </c>
      <c r="J886" s="387">
        <v>1.9512207582939389</v>
      </c>
      <c r="K886" s="387">
        <v>0.50405076720274855</v>
      </c>
      <c r="L886" s="530">
        <f t="shared" si="95"/>
        <v>2.8130160892917418E-2</v>
      </c>
      <c r="M886" s="87">
        <f t="shared" si="91"/>
        <v>0.85688630424467249</v>
      </c>
    </row>
    <row r="887" spans="1:13" s="87" customFormat="1" ht="15.5" x14ac:dyDescent="0.35">
      <c r="A887" s="5">
        <v>110</v>
      </c>
      <c r="B887" s="147" t="s">
        <v>1328</v>
      </c>
      <c r="C887" s="158">
        <v>207.2</v>
      </c>
      <c r="D887" s="158"/>
      <c r="E887" s="158"/>
      <c r="F887" s="158">
        <f t="shared" si="96"/>
        <v>207.2</v>
      </c>
      <c r="G887" s="398">
        <f t="shared" si="93"/>
        <v>8.3350258826287555E-4</v>
      </c>
      <c r="H887" s="387">
        <f t="shared" si="92"/>
        <v>3.692724861962196</v>
      </c>
      <c r="I887" s="387">
        <f t="shared" si="94"/>
        <v>0.81239946963168308</v>
      </c>
      <c r="J887" s="387">
        <v>1.051750627259376</v>
      </c>
      <c r="K887" s="387">
        <v>0.27169437815923392</v>
      </c>
      <c r="L887" s="530">
        <f t="shared" si="95"/>
        <v>2.8130160892917418E-2</v>
      </c>
      <c r="M887" s="87">
        <f t="shared" si="91"/>
        <v>0.46188044287069763</v>
      </c>
    </row>
    <row r="888" spans="1:13" s="87" customFormat="1" ht="15.5" x14ac:dyDescent="0.35">
      <c r="A888" s="5">
        <v>111</v>
      </c>
      <c r="B888" s="147" t="s">
        <v>1329</v>
      </c>
      <c r="C888" s="158">
        <v>603.70000000000005</v>
      </c>
      <c r="D888" s="158"/>
      <c r="E888" s="158"/>
      <c r="F888" s="158">
        <f t="shared" si="96"/>
        <v>603.70000000000005</v>
      </c>
      <c r="G888" s="398">
        <f t="shared" si="93"/>
        <v>2.4285015083701641E-3</v>
      </c>
      <c r="H888" s="387">
        <f t="shared" si="92"/>
        <v>10.759160227637924</v>
      </c>
      <c r="I888" s="387">
        <f t="shared" si="94"/>
        <v>2.3670152500803434</v>
      </c>
      <c r="J888" s="387">
        <v>3.0643911856973234</v>
      </c>
      <c r="K888" s="387">
        <v>0.79161146763865597</v>
      </c>
      <c r="L888" s="530">
        <f t="shared" si="95"/>
        <v>2.8130160892917418E-2</v>
      </c>
      <c r="M888" s="87">
        <f t="shared" si="91"/>
        <v>1.3457394949857151</v>
      </c>
    </row>
    <row r="889" spans="1:13" s="87" customFormat="1" ht="15.5" x14ac:dyDescent="0.35">
      <c r="A889" s="5">
        <v>112</v>
      </c>
      <c r="B889" s="147" t="s">
        <v>1330</v>
      </c>
      <c r="C889" s="158">
        <v>477.8</v>
      </c>
      <c r="D889" s="158"/>
      <c r="E889" s="158"/>
      <c r="F889" s="158">
        <f t="shared" si="96"/>
        <v>477.8</v>
      </c>
      <c r="G889" s="398">
        <f t="shared" si="93"/>
        <v>1.9220440959073454E-3</v>
      </c>
      <c r="H889" s="387">
        <f t="shared" si="92"/>
        <v>8.5153665011850261</v>
      </c>
      <c r="I889" s="387">
        <f t="shared" si="94"/>
        <v>1.8733806302607057</v>
      </c>
      <c r="J889" s="387">
        <v>2.4253207032071908</v>
      </c>
      <c r="K889" s="387">
        <v>0.62652303998302095</v>
      </c>
      <c r="L889" s="530">
        <f t="shared" si="95"/>
        <v>2.8130160892917418E-2</v>
      </c>
      <c r="M889" s="87">
        <f t="shared" si="91"/>
        <v>1.0650891679711356</v>
      </c>
    </row>
    <row r="890" spans="1:13" s="87" customFormat="1" ht="15.5" x14ac:dyDescent="0.35">
      <c r="A890" s="5">
        <v>113</v>
      </c>
      <c r="B890" s="147" t="s">
        <v>1331</v>
      </c>
      <c r="C890" s="158">
        <v>481.5</v>
      </c>
      <c r="D890" s="158"/>
      <c r="E890" s="158"/>
      <c r="F890" s="158">
        <f t="shared" si="96"/>
        <v>481.5</v>
      </c>
      <c r="G890" s="398">
        <f t="shared" si="93"/>
        <v>1.9369280706977537E-3</v>
      </c>
      <c r="H890" s="387">
        <f t="shared" si="92"/>
        <v>8.5813080165772071</v>
      </c>
      <c r="I890" s="387">
        <f t="shared" si="94"/>
        <v>1.8878877636469855</v>
      </c>
      <c r="J890" s="387">
        <v>2.4441019644082509</v>
      </c>
      <c r="K890" s="387">
        <v>0.63137472530729299</v>
      </c>
      <c r="L890" s="530">
        <f t="shared" si="95"/>
        <v>2.8130160892917415E-2</v>
      </c>
      <c r="M890" s="87">
        <f t="shared" ref="M890:M943" si="97">K890*1.7</f>
        <v>1.0733370330223981</v>
      </c>
    </row>
    <row r="891" spans="1:13" s="87" customFormat="1" ht="15.5" x14ac:dyDescent="0.35">
      <c r="A891" s="5">
        <v>114</v>
      </c>
      <c r="B891" s="147" t="s">
        <v>1332</v>
      </c>
      <c r="C891" s="158">
        <v>539.4</v>
      </c>
      <c r="D891" s="158"/>
      <c r="E891" s="158"/>
      <c r="F891" s="158">
        <f t="shared" si="96"/>
        <v>539.4</v>
      </c>
      <c r="G891" s="398">
        <f t="shared" si="93"/>
        <v>2.1698421626882001E-3</v>
      </c>
      <c r="H891" s="387">
        <f t="shared" si="92"/>
        <v>9.6132036223089212</v>
      </c>
      <c r="I891" s="387">
        <f t="shared" si="94"/>
        <v>2.1149047969079628</v>
      </c>
      <c r="J891" s="387">
        <v>2.7380033221221405</v>
      </c>
      <c r="K891" s="387">
        <v>0.70729704430063101</v>
      </c>
      <c r="L891" s="530">
        <f t="shared" si="95"/>
        <v>2.8130160892917418E-2</v>
      </c>
      <c r="M891" s="87">
        <f t="shared" si="97"/>
        <v>1.2024049753110726</v>
      </c>
    </row>
    <row r="892" spans="1:13" s="87" customFormat="1" ht="15.5" x14ac:dyDescent="0.35">
      <c r="A892" s="5">
        <v>115</v>
      </c>
      <c r="B892" s="147" t="s">
        <v>1333</v>
      </c>
      <c r="C892" s="158">
        <v>120.6</v>
      </c>
      <c r="D892" s="158"/>
      <c r="E892" s="158"/>
      <c r="F892" s="158">
        <f t="shared" si="96"/>
        <v>120.6</v>
      </c>
      <c r="G892" s="398">
        <f t="shared" si="93"/>
        <v>4.8513712424953082E-4</v>
      </c>
      <c r="H892" s="387">
        <f t="shared" si="92"/>
        <v>2.1493369611613939</v>
      </c>
      <c r="I892" s="387">
        <f t="shared" si="94"/>
        <v>0.47285413145550664</v>
      </c>
      <c r="J892" s="387">
        <v>0.61216759482374883</v>
      </c>
      <c r="K892" s="387">
        <v>0.15813871624519116</v>
      </c>
      <c r="L892" s="530">
        <f t="shared" si="95"/>
        <v>2.8130160892917422E-2</v>
      </c>
      <c r="M892" s="87">
        <f t="shared" si="97"/>
        <v>0.26883581761682496</v>
      </c>
    </row>
    <row r="893" spans="1:13" s="87" customFormat="1" ht="15.5" x14ac:dyDescent="0.35">
      <c r="A893" s="5">
        <v>116</v>
      </c>
      <c r="B893" s="147" t="s">
        <v>1334</v>
      </c>
      <c r="C893" s="158">
        <v>98.1</v>
      </c>
      <c r="D893" s="158"/>
      <c r="E893" s="158"/>
      <c r="F893" s="158">
        <f t="shared" si="96"/>
        <v>98.1</v>
      </c>
      <c r="G893" s="398">
        <f t="shared" si="93"/>
        <v>3.9462646674029E-4</v>
      </c>
      <c r="H893" s="387">
        <f t="shared" si="92"/>
        <v>1.7483412594521786</v>
      </c>
      <c r="I893" s="387">
        <f t="shared" si="94"/>
        <v>0.3846350770794793</v>
      </c>
      <c r="J893" s="387">
        <v>0.49795722265513898</v>
      </c>
      <c r="K893" s="387">
        <v>0.12863522440840178</v>
      </c>
      <c r="L893" s="530">
        <f t="shared" si="95"/>
        <v>2.8130160892917418E-2</v>
      </c>
      <c r="M893" s="87">
        <f t="shared" si="97"/>
        <v>0.21867988149428302</v>
      </c>
    </row>
    <row r="894" spans="1:13" s="87" customFormat="1" ht="15.5" x14ac:dyDescent="0.35">
      <c r="A894" s="5">
        <v>117</v>
      </c>
      <c r="B894" s="147" t="s">
        <v>1335</v>
      </c>
      <c r="C894" s="158">
        <v>95.2</v>
      </c>
      <c r="D894" s="158"/>
      <c r="E894" s="158"/>
      <c r="F894" s="158">
        <f t="shared" si="96"/>
        <v>95.2</v>
      </c>
      <c r="G894" s="398">
        <f t="shared" si="93"/>
        <v>3.8296064866132122E-4</v>
      </c>
      <c r="H894" s="387">
        <f t="shared" si="92"/>
        <v>1.6966573690096576</v>
      </c>
      <c r="I894" s="387">
        <f t="shared" si="94"/>
        <v>0.37326462118212467</v>
      </c>
      <c r="J894" s="387">
        <v>0.48323677468674037</v>
      </c>
      <c r="K894" s="387">
        <v>0.12483255212721558</v>
      </c>
      <c r="L894" s="530">
        <f t="shared" si="95"/>
        <v>2.8130160892917415E-2</v>
      </c>
      <c r="M894" s="87">
        <f t="shared" si="97"/>
        <v>0.21221533861626649</v>
      </c>
    </row>
    <row r="895" spans="1:13" s="87" customFormat="1" ht="15.5" x14ac:dyDescent="0.35">
      <c r="A895" s="5">
        <v>118</v>
      </c>
      <c r="B895" s="147" t="s">
        <v>1336</v>
      </c>
      <c r="C895" s="158">
        <v>2329.16</v>
      </c>
      <c r="D895" s="158"/>
      <c r="E895" s="158"/>
      <c r="F895" s="158">
        <f t="shared" si="96"/>
        <v>2329.16</v>
      </c>
      <c r="G895" s="398">
        <f t="shared" si="93"/>
        <v>9.3695023575210389E-3</v>
      </c>
      <c r="H895" s="387">
        <f t="shared" si="92"/>
        <v>41.510362159690487</v>
      </c>
      <c r="I895" s="387">
        <f t="shared" si="94"/>
        <v>9.1322796751319064</v>
      </c>
      <c r="J895" s="387">
        <v>11.822854686232859</v>
      </c>
      <c r="K895" s="387">
        <v>3.0541490242922835</v>
      </c>
      <c r="L895" s="530">
        <f t="shared" si="95"/>
        <v>2.8130160892917418E-2</v>
      </c>
      <c r="M895" s="87">
        <f t="shared" si="97"/>
        <v>5.1920533412968819</v>
      </c>
    </row>
    <row r="896" spans="1:13" s="87" customFormat="1" ht="15.5" x14ac:dyDescent="0.35">
      <c r="A896" s="5">
        <v>119</v>
      </c>
      <c r="B896" s="147" t="s">
        <v>1337</v>
      </c>
      <c r="C896" s="158">
        <v>1481.3</v>
      </c>
      <c r="D896" s="158"/>
      <c r="E896" s="158"/>
      <c r="F896" s="158">
        <f t="shared" si="96"/>
        <v>1481.3</v>
      </c>
      <c r="G896" s="398">
        <f t="shared" si="93"/>
        <v>5.9588194208194858E-3</v>
      </c>
      <c r="H896" s="387">
        <f t="shared" si="92"/>
        <v>26.399774797416026</v>
      </c>
      <c r="I896" s="387">
        <f t="shared" si="94"/>
        <v>5.8079504554315253</v>
      </c>
      <c r="J896" s="387">
        <v>7.5191033019271911</v>
      </c>
      <c r="K896" s="387">
        <v>1.942378775903828</v>
      </c>
      <c r="L896" s="530">
        <f t="shared" si="95"/>
        <v>2.8130160892917415E-2</v>
      </c>
      <c r="M896" s="87">
        <f t="shared" si="97"/>
        <v>3.3020439190365076</v>
      </c>
    </row>
    <row r="897" spans="1:13" s="87" customFormat="1" ht="15.5" x14ac:dyDescent="0.35">
      <c r="A897" s="5">
        <v>120</v>
      </c>
      <c r="B897" s="147" t="s">
        <v>1338</v>
      </c>
      <c r="C897" s="158">
        <v>152.6</v>
      </c>
      <c r="D897" s="158"/>
      <c r="E897" s="158"/>
      <c r="F897" s="158">
        <f t="shared" si="96"/>
        <v>152.6</v>
      </c>
      <c r="G897" s="398">
        <f t="shared" si="93"/>
        <v>6.1386339270711777E-4</v>
      </c>
      <c r="H897" s="387">
        <f t="shared" si="92"/>
        <v>2.7196419591478334</v>
      </c>
      <c r="I897" s="387">
        <f t="shared" si="94"/>
        <v>0.59832123101252332</v>
      </c>
      <c r="J897" s="387">
        <v>0.77460012413021628</v>
      </c>
      <c r="K897" s="387">
        <v>0.20009923796862494</v>
      </c>
      <c r="L897" s="530">
        <f t="shared" si="95"/>
        <v>2.8130160892917415E-2</v>
      </c>
      <c r="M897" s="87">
        <f t="shared" si="97"/>
        <v>0.34016870454666237</v>
      </c>
    </row>
    <row r="898" spans="1:13" s="87" customFormat="1" ht="15.5" x14ac:dyDescent="0.35">
      <c r="A898" s="5">
        <v>121</v>
      </c>
      <c r="B898" s="147" t="s">
        <v>1339</v>
      </c>
      <c r="C898" s="158">
        <v>99.09</v>
      </c>
      <c r="D898" s="158"/>
      <c r="E898" s="158"/>
      <c r="F898" s="158">
        <f t="shared" si="96"/>
        <v>99.09</v>
      </c>
      <c r="G898" s="398">
        <f t="shared" si="93"/>
        <v>3.9860893567069663E-4</v>
      </c>
      <c r="H898" s="387">
        <f t="shared" si="92"/>
        <v>1.7659850703273843</v>
      </c>
      <c r="I898" s="387">
        <f t="shared" ref="I898:I955" si="98">H898*0.22</f>
        <v>0.38851671547202454</v>
      </c>
      <c r="J898" s="387">
        <v>0.50298247903055782</v>
      </c>
      <c r="K898" s="387">
        <v>0.1299333780492205</v>
      </c>
      <c r="L898" s="530">
        <f t="shared" si="95"/>
        <v>2.8130160892917418E-2</v>
      </c>
      <c r="M898" s="87">
        <f t="shared" si="97"/>
        <v>0.22088674268367486</v>
      </c>
    </row>
    <row r="899" spans="1:13" s="87" customFormat="1" ht="15.5" x14ac:dyDescent="0.35">
      <c r="A899" s="5">
        <v>122</v>
      </c>
      <c r="B899" s="147" t="s">
        <v>1340</v>
      </c>
      <c r="C899" s="158">
        <v>78.7</v>
      </c>
      <c r="D899" s="158"/>
      <c r="E899" s="158"/>
      <c r="F899" s="158">
        <f t="shared" si="96"/>
        <v>78.7</v>
      </c>
      <c r="G899" s="398">
        <f t="shared" si="93"/>
        <v>3.1658616648787795E-4</v>
      </c>
      <c r="H899" s="387">
        <f t="shared" si="92"/>
        <v>1.4025938544228997</v>
      </c>
      <c r="I899" s="387">
        <f t="shared" si="98"/>
        <v>0.30857064797303796</v>
      </c>
      <c r="J899" s="387">
        <v>0.39948250176309313</v>
      </c>
      <c r="K899" s="387">
        <v>0.10319665811357003</v>
      </c>
      <c r="L899" s="530">
        <f t="shared" si="95"/>
        <v>2.8130160892917415E-2</v>
      </c>
      <c r="M899" s="87">
        <f t="shared" si="97"/>
        <v>0.17543431879306903</v>
      </c>
    </row>
    <row r="900" spans="1:13" s="87" customFormat="1" ht="15.5" x14ac:dyDescent="0.35">
      <c r="A900" s="5">
        <v>123</v>
      </c>
      <c r="B900" s="147" t="s">
        <v>1341</v>
      </c>
      <c r="C900" s="158">
        <v>557.9</v>
      </c>
      <c r="D900" s="158"/>
      <c r="E900" s="158"/>
      <c r="F900" s="158">
        <f t="shared" si="96"/>
        <v>557.9</v>
      </c>
      <c r="G900" s="398">
        <f t="shared" si="93"/>
        <v>2.2442620366402424E-3</v>
      </c>
      <c r="H900" s="387">
        <f t="shared" si="92"/>
        <v>9.9429111992698296</v>
      </c>
      <c r="I900" s="387">
        <f t="shared" si="98"/>
        <v>2.1874404638393625</v>
      </c>
      <c r="J900" s="387">
        <v>2.8319096281274416</v>
      </c>
      <c r="K900" s="387">
        <v>0.73155547092199125</v>
      </c>
      <c r="L900" s="530">
        <f t="shared" si="95"/>
        <v>2.8130160892917415E-2</v>
      </c>
      <c r="M900" s="87">
        <f t="shared" si="97"/>
        <v>1.2436443005673852</v>
      </c>
    </row>
    <row r="901" spans="1:13" s="87" customFormat="1" ht="15.5" x14ac:dyDescent="0.35">
      <c r="A901" s="5">
        <v>124</v>
      </c>
      <c r="B901" s="147" t="s">
        <v>1342</v>
      </c>
      <c r="C901" s="158">
        <v>122.5</v>
      </c>
      <c r="D901" s="158"/>
      <c r="E901" s="158"/>
      <c r="F901" s="158">
        <f t="shared" si="96"/>
        <v>122.5</v>
      </c>
      <c r="G901" s="398">
        <f t="shared" si="93"/>
        <v>4.9278024643920006E-4</v>
      </c>
      <c r="H901" s="387">
        <f t="shared" si="92"/>
        <v>2.1831988204168389</v>
      </c>
      <c r="I901" s="387">
        <f t="shared" si="98"/>
        <v>0.48030374049170454</v>
      </c>
      <c r="J901" s="387">
        <v>0.62181202625132037</v>
      </c>
      <c r="K901" s="387">
        <v>0.16063012222252002</v>
      </c>
      <c r="L901" s="530">
        <f t="shared" si="95"/>
        <v>2.8130160892917418E-2</v>
      </c>
      <c r="M901" s="87">
        <f t="shared" si="97"/>
        <v>0.27307120777828403</v>
      </c>
    </row>
    <row r="902" spans="1:13" s="87" customFormat="1" ht="15.5" x14ac:dyDescent="0.35">
      <c r="A902" s="5">
        <v>125</v>
      </c>
      <c r="B902" s="147" t="s">
        <v>1344</v>
      </c>
      <c r="C902" s="158">
        <v>245.6</v>
      </c>
      <c r="D902" s="158">
        <v>29.9</v>
      </c>
      <c r="E902" s="158"/>
      <c r="F902" s="158">
        <f t="shared" si="96"/>
        <v>275.5</v>
      </c>
      <c r="G902" s="398">
        <f t="shared" si="93"/>
        <v>1.1082527175020377E-3</v>
      </c>
      <c r="H902" s="387">
        <f t="shared" si="92"/>
        <v>4.909969592039503</v>
      </c>
      <c r="I902" s="387">
        <f t="shared" si="98"/>
        <v>1.0801933102486907</v>
      </c>
      <c r="J902" s="387">
        <v>1.3984425569978676</v>
      </c>
      <c r="K902" s="387">
        <v>0.36125386671268794</v>
      </c>
      <c r="L902" s="530">
        <f t="shared" si="95"/>
        <v>2.8130160892917422E-2</v>
      </c>
      <c r="M902" s="87">
        <f t="shared" si="97"/>
        <v>0.61413157341156954</v>
      </c>
    </row>
    <row r="903" spans="1:13" s="87" customFormat="1" ht="15.5" x14ac:dyDescent="0.35">
      <c r="A903" s="5">
        <v>126</v>
      </c>
      <c r="B903" s="147" t="s">
        <v>1345</v>
      </c>
      <c r="C903" s="158">
        <v>189.1</v>
      </c>
      <c r="D903" s="158"/>
      <c r="E903" s="158"/>
      <c r="F903" s="158">
        <f t="shared" si="96"/>
        <v>189.1</v>
      </c>
      <c r="G903" s="398">
        <f t="shared" si="93"/>
        <v>7.6069179266655292E-4</v>
      </c>
      <c r="H903" s="387">
        <f t="shared" ref="H903:H966" si="99">G903*4430.37</f>
        <v>3.3701460974761162</v>
      </c>
      <c r="I903" s="387">
        <f t="shared" si="98"/>
        <v>0.74143214144474556</v>
      </c>
      <c r="J903" s="387">
        <v>0.95987472787040551</v>
      </c>
      <c r="K903" s="387">
        <v>0.24796045805941661</v>
      </c>
      <c r="L903" s="530">
        <f t="shared" si="95"/>
        <v>2.8130160892917422E-2</v>
      </c>
      <c r="M903" s="87">
        <f t="shared" si="97"/>
        <v>0.42153277870100819</v>
      </c>
    </row>
    <row r="904" spans="1:13" s="87" customFormat="1" ht="15.5" x14ac:dyDescent="0.35">
      <c r="A904" s="5">
        <v>127</v>
      </c>
      <c r="B904" s="147" t="s">
        <v>1346</v>
      </c>
      <c r="C904" s="158">
        <v>590.4</v>
      </c>
      <c r="D904" s="158"/>
      <c r="E904" s="158"/>
      <c r="F904" s="158">
        <f t="shared" si="96"/>
        <v>590.4</v>
      </c>
      <c r="G904" s="398">
        <f t="shared" si="93"/>
        <v>2.3749996530424791E-3</v>
      </c>
      <c r="H904" s="387">
        <f t="shared" si="99"/>
        <v>10.522127212849808</v>
      </c>
      <c r="I904" s="387">
        <f t="shared" si="98"/>
        <v>2.3148679868269579</v>
      </c>
      <c r="J904" s="387">
        <v>2.9968801657043227</v>
      </c>
      <c r="K904" s="387">
        <v>0.77417162579735366</v>
      </c>
      <c r="L904" s="530">
        <f t="shared" si="95"/>
        <v>2.8130160892917415E-2</v>
      </c>
      <c r="M904" s="87">
        <f t="shared" si="97"/>
        <v>1.3160917638555012</v>
      </c>
    </row>
    <row r="905" spans="1:13" s="87" customFormat="1" ht="15.5" x14ac:dyDescent="0.35">
      <c r="A905" s="5">
        <v>128</v>
      </c>
      <c r="B905" s="147" t="s">
        <v>1347</v>
      </c>
      <c r="C905" s="158">
        <v>761.4</v>
      </c>
      <c r="D905" s="158"/>
      <c r="E905" s="158"/>
      <c r="F905" s="158">
        <f t="shared" si="96"/>
        <v>761.4</v>
      </c>
      <c r="G905" s="398">
        <f t="shared" si="93"/>
        <v>3.0628806501127098E-3</v>
      </c>
      <c r="H905" s="387">
        <f t="shared" si="99"/>
        <v>13.569694545839846</v>
      </c>
      <c r="I905" s="387">
        <f t="shared" si="98"/>
        <v>2.9853328000847661</v>
      </c>
      <c r="J905" s="387">
        <v>3.8648789941857578</v>
      </c>
      <c r="K905" s="387">
        <v>0.99839816375695301</v>
      </c>
      <c r="L905" s="530">
        <f t="shared" si="95"/>
        <v>2.8130160892917422E-2</v>
      </c>
      <c r="M905" s="87">
        <f t="shared" si="97"/>
        <v>1.6972768783868202</v>
      </c>
    </row>
    <row r="906" spans="1:13" s="87" customFormat="1" ht="15.5" x14ac:dyDescent="0.35">
      <c r="A906" s="5">
        <v>129</v>
      </c>
      <c r="B906" s="147" t="s">
        <v>1348</v>
      </c>
      <c r="C906" s="158">
        <v>538.82000000000005</v>
      </c>
      <c r="D906" s="158"/>
      <c r="E906" s="158">
        <v>38.299999999999997</v>
      </c>
      <c r="F906" s="158">
        <f t="shared" si="96"/>
        <v>577.12</v>
      </c>
      <c r="G906" s="398">
        <f t="shared" si="93"/>
        <v>2.321578251632581E-3</v>
      </c>
      <c r="H906" s="387">
        <f t="shared" si="99"/>
        <v>10.285450638685438</v>
      </c>
      <c r="I906" s="387">
        <f t="shared" si="98"/>
        <v>2.2627991405107966</v>
      </c>
      <c r="J906" s="387">
        <v>2.9294706660421386</v>
      </c>
      <c r="K906" s="387">
        <v>0.75675800928212877</v>
      </c>
      <c r="L906" s="530">
        <f t="shared" si="95"/>
        <v>2.8130160892917422E-2</v>
      </c>
      <c r="M906" s="87">
        <f t="shared" si="97"/>
        <v>1.2864886157796189</v>
      </c>
    </row>
    <row r="907" spans="1:13" s="87" customFormat="1" ht="15.5" x14ac:dyDescent="0.35">
      <c r="A907" s="5">
        <v>130</v>
      </c>
      <c r="B907" s="147" t="s">
        <v>1349</v>
      </c>
      <c r="C907" s="158">
        <v>102.8</v>
      </c>
      <c r="D907" s="158"/>
      <c r="E907" s="163">
        <v>34</v>
      </c>
      <c r="F907" s="158">
        <f t="shared" si="96"/>
        <v>136.80000000000001</v>
      </c>
      <c r="G907" s="398">
        <f t="shared" si="93"/>
        <v>5.5030479765618432E-4</v>
      </c>
      <c r="H907" s="387">
        <f t="shared" si="99"/>
        <v>2.4380538663920293</v>
      </c>
      <c r="I907" s="387">
        <f t="shared" si="98"/>
        <v>0.53637185060624648</v>
      </c>
      <c r="J907" s="387">
        <v>0.69439906278514796</v>
      </c>
      <c r="K907" s="387">
        <v>0.17938123036767953</v>
      </c>
      <c r="L907" s="530">
        <f t="shared" si="95"/>
        <v>2.8130160892917418E-2</v>
      </c>
      <c r="M907" s="87">
        <f t="shared" si="97"/>
        <v>0.30494809162505521</v>
      </c>
    </row>
    <row r="908" spans="1:13" s="87" customFormat="1" ht="15.5" x14ac:dyDescent="0.35">
      <c r="A908" s="5">
        <v>131</v>
      </c>
      <c r="B908" s="147" t="s">
        <v>1350</v>
      </c>
      <c r="C908" s="158">
        <v>578</v>
      </c>
      <c r="D908" s="158"/>
      <c r="E908" s="158"/>
      <c r="F908" s="158">
        <f t="shared" si="96"/>
        <v>578</v>
      </c>
      <c r="G908" s="398">
        <f t="shared" si="93"/>
        <v>2.3251182240151646E-3</v>
      </c>
      <c r="H908" s="387">
        <f t="shared" si="99"/>
        <v>10.301134026130065</v>
      </c>
      <c r="I908" s="387">
        <f t="shared" si="98"/>
        <v>2.2662494857486144</v>
      </c>
      <c r="J908" s="387">
        <v>2.9339375605980664</v>
      </c>
      <c r="K908" s="387">
        <v>0.75791192362952298</v>
      </c>
      <c r="L908" s="530">
        <f t="shared" si="95"/>
        <v>2.8130160892917415E-2</v>
      </c>
      <c r="M908" s="87">
        <f t="shared" si="97"/>
        <v>1.288450270170189</v>
      </c>
    </row>
    <row r="909" spans="1:13" s="87" customFormat="1" ht="15.5" x14ac:dyDescent="0.35">
      <c r="A909" s="5">
        <v>132</v>
      </c>
      <c r="B909" s="147" t="s">
        <v>1351</v>
      </c>
      <c r="C909" s="158">
        <v>150</v>
      </c>
      <c r="D909" s="158"/>
      <c r="E909" s="158"/>
      <c r="F909" s="158">
        <f t="shared" si="96"/>
        <v>150</v>
      </c>
      <c r="G909" s="398">
        <f t="shared" si="93"/>
        <v>6.0340438339493883E-4</v>
      </c>
      <c r="H909" s="387">
        <f t="shared" si="99"/>
        <v>2.6733046780614349</v>
      </c>
      <c r="I909" s="387">
        <f t="shared" si="98"/>
        <v>0.58812702917351567</v>
      </c>
      <c r="J909" s="387">
        <v>0.76140248112406583</v>
      </c>
      <c r="K909" s="387">
        <v>0.19668994557859593</v>
      </c>
      <c r="L909" s="530">
        <f t="shared" si="95"/>
        <v>2.8130160892917418E-2</v>
      </c>
      <c r="M909" s="87">
        <f t="shared" si="97"/>
        <v>0.33437290748361309</v>
      </c>
    </row>
    <row r="910" spans="1:13" s="87" customFormat="1" ht="15.5" x14ac:dyDescent="0.35">
      <c r="A910" s="5">
        <v>133</v>
      </c>
      <c r="B910" s="147" t="s">
        <v>1352</v>
      </c>
      <c r="C910" s="158">
        <v>106.6</v>
      </c>
      <c r="D910" s="158"/>
      <c r="E910" s="158"/>
      <c r="F910" s="158">
        <f t="shared" si="96"/>
        <v>106.6</v>
      </c>
      <c r="G910" s="398">
        <f t="shared" ref="G910:G973" si="100">1/248589.51*F910</f>
        <v>4.2881938179933655E-4</v>
      </c>
      <c r="H910" s="387">
        <f t="shared" si="99"/>
        <v>1.8998285245423265</v>
      </c>
      <c r="I910" s="387">
        <f t="shared" si="98"/>
        <v>0.41796227539931186</v>
      </c>
      <c r="J910" s="387">
        <v>0.54110336325216923</v>
      </c>
      <c r="K910" s="387">
        <v>0.13978098799118888</v>
      </c>
      <c r="L910" s="530">
        <f t="shared" si="95"/>
        <v>2.8130160892917418E-2</v>
      </c>
      <c r="M910" s="87">
        <f t="shared" si="97"/>
        <v>0.2376276795850211</v>
      </c>
    </row>
    <row r="911" spans="1:13" s="87" customFormat="1" ht="15.5" x14ac:dyDescent="0.35">
      <c r="A911" s="5">
        <v>134</v>
      </c>
      <c r="B911" s="147" t="s">
        <v>1353</v>
      </c>
      <c r="C911" s="158">
        <v>128.4</v>
      </c>
      <c r="D911" s="158"/>
      <c r="E911" s="158"/>
      <c r="F911" s="158">
        <f t="shared" si="96"/>
        <v>128.4</v>
      </c>
      <c r="G911" s="398">
        <f t="shared" si="100"/>
        <v>5.1651415218606771E-4</v>
      </c>
      <c r="H911" s="387">
        <f t="shared" si="99"/>
        <v>2.2883488044205889</v>
      </c>
      <c r="I911" s="387">
        <f t="shared" si="98"/>
        <v>0.50343673697252955</v>
      </c>
      <c r="J911" s="387">
        <v>0.65176052384220029</v>
      </c>
      <c r="K911" s="387">
        <v>0.16836659341527815</v>
      </c>
      <c r="L911" s="530">
        <f t="shared" si="95"/>
        <v>2.8130160892917418E-2</v>
      </c>
      <c r="M911" s="87">
        <f t="shared" si="97"/>
        <v>0.28622320880597285</v>
      </c>
    </row>
    <row r="912" spans="1:13" s="87" customFormat="1" ht="15.5" x14ac:dyDescent="0.35">
      <c r="A912" s="5">
        <v>135</v>
      </c>
      <c r="B912" s="147" t="s">
        <v>1354</v>
      </c>
      <c r="C912" s="158">
        <v>221.8</v>
      </c>
      <c r="D912" s="158"/>
      <c r="E912" s="158">
        <v>34.700000000000003</v>
      </c>
      <c r="F912" s="158">
        <f t="shared" si="96"/>
        <v>256.5</v>
      </c>
      <c r="G912" s="398">
        <f t="shared" si="100"/>
        <v>1.0318214956053454E-3</v>
      </c>
      <c r="H912" s="387">
        <f t="shared" si="99"/>
        <v>4.5713509994850545</v>
      </c>
      <c r="I912" s="387">
        <f t="shared" si="98"/>
        <v>1.005697219886712</v>
      </c>
      <c r="J912" s="387">
        <v>1.3019982427221526</v>
      </c>
      <c r="K912" s="387">
        <v>0.33633980693939908</v>
      </c>
      <c r="L912" s="530">
        <f t="shared" si="95"/>
        <v>2.8130160892917422E-2</v>
      </c>
      <c r="M912" s="87">
        <f t="shared" si="97"/>
        <v>0.57177767179697847</v>
      </c>
    </row>
    <row r="913" spans="1:13" s="87" customFormat="1" ht="15.5" x14ac:dyDescent="0.35">
      <c r="A913" s="5">
        <v>136</v>
      </c>
      <c r="B913" s="147" t="s">
        <v>1355</v>
      </c>
      <c r="C913" s="158">
        <v>142.1</v>
      </c>
      <c r="D913" s="158"/>
      <c r="E913" s="158"/>
      <c r="F913" s="158">
        <f t="shared" si="96"/>
        <v>142.1</v>
      </c>
      <c r="G913" s="398">
        <f t="shared" si="100"/>
        <v>5.716250858694721E-4</v>
      </c>
      <c r="H913" s="387">
        <f t="shared" si="99"/>
        <v>2.5325106316835329</v>
      </c>
      <c r="I913" s="387">
        <f t="shared" si="98"/>
        <v>0.55715233897037719</v>
      </c>
      <c r="J913" s="387">
        <v>0.72130195045153156</v>
      </c>
      <c r="K913" s="387">
        <v>0.18633094177812323</v>
      </c>
      <c r="L913" s="530">
        <f t="shared" si="95"/>
        <v>2.8130160892917418E-2</v>
      </c>
      <c r="M913" s="87">
        <f t="shared" si="97"/>
        <v>0.31676260102280951</v>
      </c>
    </row>
    <row r="914" spans="1:13" s="87" customFormat="1" ht="15.5" x14ac:dyDescent="0.35">
      <c r="A914" s="5">
        <v>137</v>
      </c>
      <c r="B914" s="147" t="s">
        <v>1356</v>
      </c>
      <c r="C914" s="158">
        <v>259.7</v>
      </c>
      <c r="D914" s="158"/>
      <c r="E914" s="158"/>
      <c r="F914" s="158">
        <f t="shared" si="96"/>
        <v>259.7</v>
      </c>
      <c r="G914" s="398">
        <f t="shared" si="100"/>
        <v>1.044694122451104E-3</v>
      </c>
      <c r="H914" s="387">
        <f t="shared" si="99"/>
        <v>4.628381499283698</v>
      </c>
      <c r="I914" s="387">
        <f t="shared" si="98"/>
        <v>1.0182439298424135</v>
      </c>
      <c r="J914" s="387">
        <v>1.318241495652799</v>
      </c>
      <c r="K914" s="387">
        <v>0.3405358591117425</v>
      </c>
      <c r="L914" s="530">
        <f t="shared" si="95"/>
        <v>2.8130160892917418E-2</v>
      </c>
      <c r="M914" s="87">
        <f t="shared" si="97"/>
        <v>0.57891096048996227</v>
      </c>
    </row>
    <row r="915" spans="1:13" s="87" customFormat="1" ht="15.5" x14ac:dyDescent="0.35">
      <c r="A915" s="5">
        <v>138</v>
      </c>
      <c r="B915" s="147" t="s">
        <v>1357</v>
      </c>
      <c r="C915" s="158">
        <v>204.3</v>
      </c>
      <c r="D915" s="158"/>
      <c r="E915" s="158">
        <v>105.1</v>
      </c>
      <c r="F915" s="158">
        <f t="shared" si="96"/>
        <v>309.39999999999998</v>
      </c>
      <c r="G915" s="398">
        <f t="shared" si="100"/>
        <v>1.2446221081492939E-3</v>
      </c>
      <c r="H915" s="387">
        <f t="shared" si="99"/>
        <v>5.5141364492813869</v>
      </c>
      <c r="I915" s="387">
        <f t="shared" si="98"/>
        <v>1.2131100188419051</v>
      </c>
      <c r="J915" s="387">
        <v>1.570519517731906</v>
      </c>
      <c r="K915" s="387">
        <v>0.40570579441345056</v>
      </c>
      <c r="L915" s="530">
        <f t="shared" si="95"/>
        <v>2.8130160892917418E-2</v>
      </c>
      <c r="M915" s="87">
        <f t="shared" si="97"/>
        <v>0.68969985050286597</v>
      </c>
    </row>
    <row r="916" spans="1:13" s="87" customFormat="1" ht="15.5" x14ac:dyDescent="0.35">
      <c r="A916" s="5">
        <v>139</v>
      </c>
      <c r="B916" s="147" t="s">
        <v>1358</v>
      </c>
      <c r="C916" s="158">
        <v>432.1</v>
      </c>
      <c r="D916" s="158"/>
      <c r="E916" s="158"/>
      <c r="F916" s="158">
        <f t="shared" si="96"/>
        <v>432.1</v>
      </c>
      <c r="G916" s="398">
        <f t="shared" si="100"/>
        <v>1.7382068937663541E-3</v>
      </c>
      <c r="H916" s="387">
        <f t="shared" si="99"/>
        <v>7.7008996759356423</v>
      </c>
      <c r="I916" s="387">
        <f t="shared" si="98"/>
        <v>1.6941979287058413</v>
      </c>
      <c r="J916" s="387">
        <v>2.1933467472913923</v>
      </c>
      <c r="K916" s="387">
        <v>0.56659816989674217</v>
      </c>
      <c r="L916" s="530">
        <f t="shared" si="95"/>
        <v>2.8130160892917418E-2</v>
      </c>
      <c r="M916" s="87">
        <f t="shared" si="97"/>
        <v>0.96321688882446166</v>
      </c>
    </row>
    <row r="917" spans="1:13" s="87" customFormat="1" ht="15.5" x14ac:dyDescent="0.35">
      <c r="A917" s="5">
        <v>140</v>
      </c>
      <c r="B917" s="147" t="s">
        <v>1359</v>
      </c>
      <c r="C917" s="158">
        <v>164.2</v>
      </c>
      <c r="D917" s="158"/>
      <c r="E917" s="158">
        <v>77.7</v>
      </c>
      <c r="F917" s="158">
        <f t="shared" si="96"/>
        <v>241.89999999999998</v>
      </c>
      <c r="G917" s="398">
        <f t="shared" si="100"/>
        <v>9.7309013562157129E-4</v>
      </c>
      <c r="H917" s="387">
        <f t="shared" si="99"/>
        <v>4.3111493441537405</v>
      </c>
      <c r="I917" s="387">
        <f t="shared" si="98"/>
        <v>0.94845285571382287</v>
      </c>
      <c r="J917" s="387">
        <v>1.2278884012260767</v>
      </c>
      <c r="K917" s="387">
        <v>0.31719531890308234</v>
      </c>
      <c r="L917" s="530">
        <f t="shared" si="95"/>
        <v>2.8130160892917418E-2</v>
      </c>
      <c r="M917" s="87">
        <f t="shared" si="97"/>
        <v>0.53923204213524001</v>
      </c>
    </row>
    <row r="918" spans="1:13" s="87" customFormat="1" ht="15.5" x14ac:dyDescent="0.35">
      <c r="A918" s="5">
        <v>141</v>
      </c>
      <c r="B918" s="147" t="s">
        <v>1360</v>
      </c>
      <c r="C918" s="158">
        <v>278.3</v>
      </c>
      <c r="D918" s="158"/>
      <c r="E918" s="158"/>
      <c r="F918" s="158">
        <f t="shared" si="96"/>
        <v>278.3</v>
      </c>
      <c r="G918" s="398">
        <f t="shared" si="100"/>
        <v>1.1195162659920765E-3</v>
      </c>
      <c r="H918" s="387">
        <f t="shared" si="99"/>
        <v>4.9598712793633162</v>
      </c>
      <c r="I918" s="387">
        <f t="shared" si="98"/>
        <v>1.0911716814599295</v>
      </c>
      <c r="J918" s="387">
        <v>1.4126554033121834</v>
      </c>
      <c r="K918" s="387">
        <v>0.36492541236348836</v>
      </c>
      <c r="L918" s="530">
        <f t="shared" si="95"/>
        <v>2.8130160892917418E-2</v>
      </c>
      <c r="M918" s="87">
        <f t="shared" si="97"/>
        <v>0.62037320101793014</v>
      </c>
    </row>
    <row r="919" spans="1:13" s="87" customFormat="1" ht="15.5" x14ac:dyDescent="0.35">
      <c r="A919" s="5">
        <v>142</v>
      </c>
      <c r="B919" s="147" t="s">
        <v>1361</v>
      </c>
      <c r="C919" s="163">
        <v>150</v>
      </c>
      <c r="D919" s="158"/>
      <c r="E919" s="158"/>
      <c r="F919" s="158">
        <f t="shared" si="96"/>
        <v>150</v>
      </c>
      <c r="G919" s="398">
        <f t="shared" si="100"/>
        <v>6.0340438339493883E-4</v>
      </c>
      <c r="H919" s="387">
        <f t="shared" si="99"/>
        <v>2.6733046780614349</v>
      </c>
      <c r="I919" s="387">
        <f t="shared" si="98"/>
        <v>0.58812702917351567</v>
      </c>
      <c r="J919" s="387">
        <v>0.76140248112406583</v>
      </c>
      <c r="K919" s="387">
        <v>0.19668994557859593</v>
      </c>
      <c r="L919" s="530">
        <f t="shared" si="95"/>
        <v>2.8130160892917418E-2</v>
      </c>
      <c r="M919" s="87">
        <f t="shared" si="97"/>
        <v>0.33437290748361309</v>
      </c>
    </row>
    <row r="920" spans="1:13" s="87" customFormat="1" ht="15.5" x14ac:dyDescent="0.35">
      <c r="A920" s="5">
        <v>143</v>
      </c>
      <c r="B920" s="147" t="s">
        <v>1362</v>
      </c>
      <c r="C920" s="158">
        <v>140.6</v>
      </c>
      <c r="D920" s="158"/>
      <c r="E920" s="158"/>
      <c r="F920" s="158">
        <f t="shared" si="96"/>
        <v>140.6</v>
      </c>
      <c r="G920" s="398">
        <f t="shared" si="100"/>
        <v>5.6559104203552269E-4</v>
      </c>
      <c r="H920" s="387">
        <f t="shared" si="99"/>
        <v>2.5057775849029187</v>
      </c>
      <c r="I920" s="387">
        <f t="shared" si="98"/>
        <v>0.55127106867864206</v>
      </c>
      <c r="J920" s="387">
        <v>0.71368792564029093</v>
      </c>
      <c r="K920" s="387">
        <v>0.18436404232233727</v>
      </c>
      <c r="L920" s="530">
        <f t="shared" si="95"/>
        <v>2.8130160892917418E-2</v>
      </c>
      <c r="M920" s="87">
        <f t="shared" si="97"/>
        <v>0.31341887194797335</v>
      </c>
    </row>
    <row r="921" spans="1:13" s="87" customFormat="1" ht="15.5" x14ac:dyDescent="0.35">
      <c r="A921" s="5">
        <v>144</v>
      </c>
      <c r="B921" s="147" t="s">
        <v>1363</v>
      </c>
      <c r="C921" s="158">
        <v>209.1</v>
      </c>
      <c r="D921" s="158"/>
      <c r="E921" s="158"/>
      <c r="F921" s="158">
        <f t="shared" si="96"/>
        <v>209.1</v>
      </c>
      <c r="G921" s="398">
        <f t="shared" si="100"/>
        <v>8.4114571045254473E-4</v>
      </c>
      <c r="H921" s="387">
        <f t="shared" si="99"/>
        <v>3.7265867212176405</v>
      </c>
      <c r="I921" s="387">
        <f t="shared" si="98"/>
        <v>0.81984907866788093</v>
      </c>
      <c r="J921" s="387">
        <v>1.0613950586869476</v>
      </c>
      <c r="K921" s="387">
        <v>0.2741857841365628</v>
      </c>
      <c r="L921" s="530">
        <f t="shared" si="95"/>
        <v>2.8130160892917418E-2</v>
      </c>
      <c r="M921" s="87">
        <f t="shared" si="97"/>
        <v>0.46611583303215676</v>
      </c>
    </row>
    <row r="922" spans="1:13" s="87" customFormat="1" ht="15.5" x14ac:dyDescent="0.35">
      <c r="A922" s="5">
        <v>145</v>
      </c>
      <c r="B922" s="147" t="s">
        <v>1364</v>
      </c>
      <c r="C922" s="158">
        <v>463.5</v>
      </c>
      <c r="D922" s="158"/>
      <c r="E922" s="158"/>
      <c r="F922" s="158">
        <f t="shared" si="96"/>
        <v>463.5</v>
      </c>
      <c r="G922" s="398">
        <f t="shared" si="100"/>
        <v>1.864519544690361E-3</v>
      </c>
      <c r="H922" s="387">
        <f t="shared" si="99"/>
        <v>8.2605114552098335</v>
      </c>
      <c r="I922" s="387">
        <f t="shared" si="98"/>
        <v>1.8173125201461633</v>
      </c>
      <c r="J922" s="387">
        <v>2.3527336666733629</v>
      </c>
      <c r="K922" s="387">
        <v>0.60777193183786149</v>
      </c>
      <c r="L922" s="530">
        <f t="shared" si="95"/>
        <v>2.8130160892917415E-2</v>
      </c>
      <c r="M922" s="87">
        <f t="shared" si="97"/>
        <v>1.0332122841243645</v>
      </c>
    </row>
    <row r="923" spans="1:13" s="87" customFormat="1" ht="15.5" x14ac:dyDescent="0.35">
      <c r="A923" s="5">
        <v>146</v>
      </c>
      <c r="B923" s="147" t="s">
        <v>1365</v>
      </c>
      <c r="C923" s="158">
        <v>126</v>
      </c>
      <c r="D923" s="158"/>
      <c r="E923" s="158"/>
      <c r="F923" s="158">
        <f t="shared" si="96"/>
        <v>126</v>
      </c>
      <c r="G923" s="398">
        <f t="shared" si="100"/>
        <v>5.0685968205174865E-4</v>
      </c>
      <c r="H923" s="387">
        <f t="shared" si="99"/>
        <v>2.2455759295716056</v>
      </c>
      <c r="I923" s="387">
        <f t="shared" si="98"/>
        <v>0.4940267045057532</v>
      </c>
      <c r="J923" s="387">
        <v>0.63957808414421524</v>
      </c>
      <c r="K923" s="387">
        <v>0.16521955428602061</v>
      </c>
      <c r="L923" s="530">
        <f t="shared" si="95"/>
        <v>2.8130160892917418E-2</v>
      </c>
      <c r="M923" s="87">
        <f t="shared" si="97"/>
        <v>0.28087324228623506</v>
      </c>
    </row>
    <row r="924" spans="1:13" s="87" customFormat="1" ht="15.5" x14ac:dyDescent="0.35">
      <c r="A924" s="5">
        <v>147</v>
      </c>
      <c r="B924" s="147" t="s">
        <v>1366</v>
      </c>
      <c r="C924" s="158">
        <v>725.1</v>
      </c>
      <c r="D924" s="158"/>
      <c r="E924" s="158"/>
      <c r="F924" s="158">
        <f t="shared" si="96"/>
        <v>725.1</v>
      </c>
      <c r="G924" s="398">
        <f t="shared" si="100"/>
        <v>2.9168567893311345E-3</v>
      </c>
      <c r="H924" s="387">
        <f t="shared" si="99"/>
        <v>12.922754813748979</v>
      </c>
      <c r="I924" s="387">
        <f t="shared" si="98"/>
        <v>2.8430060590247752</v>
      </c>
      <c r="J924" s="387">
        <v>3.6806195937537338</v>
      </c>
      <c r="K924" s="387">
        <v>0.95079919692693293</v>
      </c>
      <c r="L924" s="530">
        <f t="shared" si="95"/>
        <v>2.8130160892917418E-2</v>
      </c>
      <c r="M924" s="87">
        <f t="shared" si="97"/>
        <v>1.6163586347757859</v>
      </c>
    </row>
    <row r="925" spans="1:13" s="87" customFormat="1" ht="15.5" x14ac:dyDescent="0.35">
      <c r="A925" s="5">
        <v>148</v>
      </c>
      <c r="B925" s="147" t="s">
        <v>2161</v>
      </c>
      <c r="C925" s="158">
        <v>466.88</v>
      </c>
      <c r="D925" s="158"/>
      <c r="E925" s="158"/>
      <c r="F925" s="158">
        <f t="shared" si="96"/>
        <v>466.88</v>
      </c>
      <c r="G925" s="398">
        <f t="shared" si="100"/>
        <v>1.8781162567961937E-3</v>
      </c>
      <c r="H925" s="387">
        <f t="shared" si="99"/>
        <v>8.320749920622152</v>
      </c>
      <c r="I925" s="387">
        <f t="shared" si="98"/>
        <v>1.8305649825368735</v>
      </c>
      <c r="J925" s="387">
        <v>2.3698906025813584</v>
      </c>
      <c r="K925" s="387">
        <v>0.61220401194489926</v>
      </c>
      <c r="L925" s="530">
        <f t="shared" si="95"/>
        <v>2.8130160892917418E-2</v>
      </c>
      <c r="M925" s="87">
        <f t="shared" si="97"/>
        <v>1.0407468203063288</v>
      </c>
    </row>
    <row r="926" spans="1:13" s="87" customFormat="1" ht="15.5" x14ac:dyDescent="0.35">
      <c r="A926" s="5">
        <v>149</v>
      </c>
      <c r="B926" s="147" t="s">
        <v>1367</v>
      </c>
      <c r="C926" s="158">
        <v>138.1</v>
      </c>
      <c r="D926" s="158"/>
      <c r="E926" s="158"/>
      <c r="F926" s="158">
        <f t="shared" si="96"/>
        <v>138.1</v>
      </c>
      <c r="G926" s="398">
        <f t="shared" si="100"/>
        <v>5.5553430231227374E-4</v>
      </c>
      <c r="H926" s="387">
        <f t="shared" si="99"/>
        <v>2.4612225069352283</v>
      </c>
      <c r="I926" s="387">
        <f t="shared" si="98"/>
        <v>0.54146895152575025</v>
      </c>
      <c r="J926" s="387">
        <v>0.70099788428822318</v>
      </c>
      <c r="K926" s="387">
        <v>0.18108587656269401</v>
      </c>
      <c r="L926" s="530">
        <f t="shared" si="95"/>
        <v>2.8130160892917422E-2</v>
      </c>
      <c r="M926" s="87">
        <f t="shared" si="97"/>
        <v>0.30784599015657982</v>
      </c>
    </row>
    <row r="927" spans="1:13" s="87" customFormat="1" ht="15.5" x14ac:dyDescent="0.35">
      <c r="A927" s="5">
        <v>150</v>
      </c>
      <c r="B927" s="147" t="s">
        <v>1368</v>
      </c>
      <c r="C927" s="158">
        <v>807</v>
      </c>
      <c r="D927" s="158"/>
      <c r="E927" s="158"/>
      <c r="F927" s="158">
        <f t="shared" si="96"/>
        <v>807</v>
      </c>
      <c r="G927" s="398">
        <f t="shared" si="100"/>
        <v>3.2463155826647711E-3</v>
      </c>
      <c r="H927" s="387">
        <f t="shared" si="99"/>
        <v>14.382379167970521</v>
      </c>
      <c r="I927" s="387">
        <f t="shared" si="98"/>
        <v>3.1641234169535148</v>
      </c>
      <c r="J927" s="387">
        <v>4.0963453484474739</v>
      </c>
      <c r="K927" s="387">
        <v>1.0581919072128463</v>
      </c>
      <c r="L927" s="530">
        <f t="shared" si="95"/>
        <v>2.8130160892917418E-2</v>
      </c>
      <c r="M927" s="87">
        <f t="shared" si="97"/>
        <v>1.7989262422618386</v>
      </c>
    </row>
    <row r="928" spans="1:13" s="87" customFormat="1" ht="15.5" x14ac:dyDescent="0.35">
      <c r="A928" s="5">
        <v>151</v>
      </c>
      <c r="B928" s="147" t="s">
        <v>1369</v>
      </c>
      <c r="C928" s="158">
        <v>1555.2</v>
      </c>
      <c r="D928" s="158"/>
      <c r="E928" s="158"/>
      <c r="F928" s="158">
        <f t="shared" si="96"/>
        <v>1555.2</v>
      </c>
      <c r="G928" s="398">
        <f t="shared" si="100"/>
        <v>6.2560966470387265E-3</v>
      </c>
      <c r="H928" s="387">
        <f t="shared" si="99"/>
        <v>27.716822902140962</v>
      </c>
      <c r="I928" s="387">
        <f t="shared" si="98"/>
        <v>6.097701038471012</v>
      </c>
      <c r="J928" s="387">
        <v>7.8942209242943138</v>
      </c>
      <c r="K928" s="387">
        <v>2.0392813557588831</v>
      </c>
      <c r="L928" s="530">
        <f t="shared" si="95"/>
        <v>2.8130160892917422E-2</v>
      </c>
      <c r="M928" s="87">
        <f t="shared" si="97"/>
        <v>3.4667783047901013</v>
      </c>
    </row>
    <row r="929" spans="1:13" s="87" customFormat="1" ht="15.5" x14ac:dyDescent="0.35">
      <c r="A929" s="5">
        <v>152</v>
      </c>
      <c r="B929" s="147" t="s">
        <v>1370</v>
      </c>
      <c r="C929" s="158">
        <v>1514.3</v>
      </c>
      <c r="D929" s="158"/>
      <c r="E929" s="158"/>
      <c r="F929" s="158">
        <f t="shared" si="96"/>
        <v>1514.3</v>
      </c>
      <c r="G929" s="398">
        <f t="shared" si="100"/>
        <v>6.0915683851663722E-3</v>
      </c>
      <c r="H929" s="387">
        <f t="shared" si="99"/>
        <v>26.987901826589539</v>
      </c>
      <c r="I929" s="387">
        <f t="shared" si="98"/>
        <v>5.9373384018496989</v>
      </c>
      <c r="J929" s="387">
        <v>7.6866118477744845</v>
      </c>
      <c r="K929" s="387">
        <v>1.9856505639311191</v>
      </c>
      <c r="L929" s="530">
        <f t="shared" si="95"/>
        <v>2.8130160892917415E-2</v>
      </c>
      <c r="M929" s="87">
        <f t="shared" si="97"/>
        <v>3.3756059586829021</v>
      </c>
    </row>
    <row r="930" spans="1:13" s="87" customFormat="1" ht="15.5" x14ac:dyDescent="0.35">
      <c r="A930" s="5">
        <v>153</v>
      </c>
      <c r="B930" s="147" t="s">
        <v>1371</v>
      </c>
      <c r="C930" s="163">
        <v>394</v>
      </c>
      <c r="D930" s="158"/>
      <c r="E930" s="158"/>
      <c r="F930" s="158">
        <f t="shared" si="96"/>
        <v>394</v>
      </c>
      <c r="G930" s="398">
        <f t="shared" si="100"/>
        <v>1.5849421803840395E-3</v>
      </c>
      <c r="H930" s="387">
        <f t="shared" si="99"/>
        <v>7.0218802877080373</v>
      </c>
      <c r="I930" s="387">
        <f t="shared" si="98"/>
        <v>1.5448136632957683</v>
      </c>
      <c r="J930" s="387">
        <v>1.9999505170858793</v>
      </c>
      <c r="K930" s="387">
        <v>0.51663892371977871</v>
      </c>
      <c r="L930" s="530">
        <f t="shared" si="95"/>
        <v>2.8130160892917422E-2</v>
      </c>
      <c r="M930" s="87">
        <f t="shared" si="97"/>
        <v>0.87828617032362377</v>
      </c>
    </row>
    <row r="931" spans="1:13" s="87" customFormat="1" ht="15.5" x14ac:dyDescent="0.35">
      <c r="A931" s="5">
        <v>154</v>
      </c>
      <c r="B931" s="147" t="s">
        <v>2162</v>
      </c>
      <c r="C931" s="158">
        <v>572.5</v>
      </c>
      <c r="D931" s="158"/>
      <c r="E931" s="158"/>
      <c r="F931" s="158">
        <f t="shared" si="96"/>
        <v>572.5</v>
      </c>
      <c r="G931" s="398">
        <f t="shared" si="100"/>
        <v>2.3029933966240168E-3</v>
      </c>
      <c r="H931" s="387">
        <f t="shared" si="99"/>
        <v>10.203112854601144</v>
      </c>
      <c r="I931" s="387">
        <f t="shared" si="98"/>
        <v>2.244684828012252</v>
      </c>
      <c r="J931" s="387">
        <v>2.9060194696235175</v>
      </c>
      <c r="K931" s="387">
        <v>0.75069995895830788</v>
      </c>
      <c r="L931" s="530">
        <f t="shared" si="95"/>
        <v>2.8130160892917418E-2</v>
      </c>
      <c r="M931" s="87">
        <f t="shared" si="97"/>
        <v>1.2761899302291233</v>
      </c>
    </row>
    <row r="932" spans="1:13" s="87" customFormat="1" ht="15.5" x14ac:dyDescent="0.35">
      <c r="A932" s="5">
        <v>155</v>
      </c>
      <c r="B932" s="147" t="s">
        <v>1372</v>
      </c>
      <c r="C932" s="158">
        <v>351.9</v>
      </c>
      <c r="D932" s="158"/>
      <c r="E932" s="158"/>
      <c r="F932" s="158">
        <f t="shared" si="96"/>
        <v>351.9</v>
      </c>
      <c r="G932" s="398">
        <f t="shared" si="100"/>
        <v>1.4155866834445266E-3</v>
      </c>
      <c r="H932" s="387">
        <f t="shared" si="99"/>
        <v>6.2715727747321273</v>
      </c>
      <c r="I932" s="387">
        <f t="shared" si="98"/>
        <v>1.3797460104410679</v>
      </c>
      <c r="J932" s="387">
        <v>1.7862502207170581</v>
      </c>
      <c r="K932" s="387">
        <v>0.46143461232738608</v>
      </c>
      <c r="L932" s="530">
        <f t="shared" si="95"/>
        <v>2.8130160892917418E-2</v>
      </c>
      <c r="M932" s="87">
        <f t="shared" si="97"/>
        <v>0.78443884095655636</v>
      </c>
    </row>
    <row r="933" spans="1:13" s="87" customFormat="1" ht="15.5" x14ac:dyDescent="0.35">
      <c r="A933" s="5">
        <v>156</v>
      </c>
      <c r="B933" s="147" t="s">
        <v>1373</v>
      </c>
      <c r="C933" s="158">
        <v>449.4</v>
      </c>
      <c r="D933" s="158"/>
      <c r="E933" s="158"/>
      <c r="F933" s="158">
        <f t="shared" si="96"/>
        <v>449.4</v>
      </c>
      <c r="G933" s="398">
        <f t="shared" si="100"/>
        <v>1.8077995326512368E-3</v>
      </c>
      <c r="H933" s="387">
        <f t="shared" si="99"/>
        <v>8.0092208154720606</v>
      </c>
      <c r="I933" s="387">
        <f t="shared" si="98"/>
        <v>1.7620285794038533</v>
      </c>
      <c r="J933" s="387">
        <v>2.2811618334477006</v>
      </c>
      <c r="K933" s="387">
        <v>0.58928307695347348</v>
      </c>
      <c r="L933" s="530">
        <f t="shared" si="95"/>
        <v>2.8130160892917422E-2</v>
      </c>
      <c r="M933" s="87">
        <f t="shared" si="97"/>
        <v>1.0017812308209049</v>
      </c>
    </row>
    <row r="934" spans="1:13" s="87" customFormat="1" ht="15.5" x14ac:dyDescent="0.35">
      <c r="A934" s="5">
        <v>157</v>
      </c>
      <c r="B934" s="147" t="s">
        <v>1374</v>
      </c>
      <c r="C934" s="158">
        <v>1394.3</v>
      </c>
      <c r="D934" s="158"/>
      <c r="E934" s="158"/>
      <c r="F934" s="158">
        <f t="shared" ref="F934:F990" si="101">C934+D934+E934</f>
        <v>1394.3</v>
      </c>
      <c r="G934" s="398">
        <f t="shared" si="100"/>
        <v>5.6088448784504218E-3</v>
      </c>
      <c r="H934" s="387">
        <f t="shared" si="99"/>
        <v>24.849258084140395</v>
      </c>
      <c r="I934" s="387">
        <f t="shared" si="98"/>
        <v>5.4668367785108867</v>
      </c>
      <c r="J934" s="387">
        <v>7.0774898628752316</v>
      </c>
      <c r="K934" s="387">
        <v>1.8282986074682424</v>
      </c>
      <c r="L934" s="530">
        <f t="shared" si="95"/>
        <v>2.8130160892917418E-2</v>
      </c>
      <c r="M934" s="87">
        <f t="shared" si="97"/>
        <v>3.108107632696012</v>
      </c>
    </row>
    <row r="935" spans="1:13" s="87" customFormat="1" ht="15.5" x14ac:dyDescent="0.35">
      <c r="A935" s="5">
        <v>158</v>
      </c>
      <c r="B935" s="147" t="s">
        <v>1375</v>
      </c>
      <c r="C935" s="158">
        <v>398.7</v>
      </c>
      <c r="D935" s="158"/>
      <c r="E935" s="158"/>
      <c r="F935" s="158">
        <f t="shared" si="101"/>
        <v>398.7</v>
      </c>
      <c r="G935" s="398">
        <f t="shared" si="100"/>
        <v>1.6038488510637474E-3</v>
      </c>
      <c r="H935" s="387">
        <f t="shared" si="99"/>
        <v>7.1056438342872941</v>
      </c>
      <c r="I935" s="387">
        <f t="shared" si="98"/>
        <v>1.5632416435432046</v>
      </c>
      <c r="J935" s="387">
        <v>2.0238077948277668</v>
      </c>
      <c r="K935" s="387">
        <v>0.52280187534790812</v>
      </c>
      <c r="L935" s="530">
        <f t="shared" si="95"/>
        <v>2.8130160892917411E-2</v>
      </c>
      <c r="M935" s="87">
        <f t="shared" si="97"/>
        <v>0.88876318809144372</v>
      </c>
    </row>
    <row r="936" spans="1:13" s="87" customFormat="1" ht="15.5" x14ac:dyDescent="0.35">
      <c r="A936" s="5">
        <v>159</v>
      </c>
      <c r="B936" s="147" t="s">
        <v>1376</v>
      </c>
      <c r="C936" s="158">
        <v>359.4</v>
      </c>
      <c r="D936" s="158"/>
      <c r="E936" s="158"/>
      <c r="F936" s="158">
        <f t="shared" si="101"/>
        <v>359.4</v>
      </c>
      <c r="G936" s="398">
        <f t="shared" si="100"/>
        <v>1.4457569026142733E-3</v>
      </c>
      <c r="H936" s="387">
        <f t="shared" si="99"/>
        <v>6.4052380086351981</v>
      </c>
      <c r="I936" s="387">
        <f t="shared" si="98"/>
        <v>1.4091523618997437</v>
      </c>
      <c r="J936" s="387">
        <v>1.8243203447732614</v>
      </c>
      <c r="K936" s="387">
        <v>0.47126910960631596</v>
      </c>
      <c r="L936" s="530">
        <f t="shared" si="95"/>
        <v>2.8130160892917418E-2</v>
      </c>
      <c r="M936" s="87">
        <f t="shared" si="97"/>
        <v>0.80115748633073713</v>
      </c>
    </row>
    <row r="937" spans="1:13" s="87" customFormat="1" ht="15.5" x14ac:dyDescent="0.35">
      <c r="A937" s="5">
        <v>160</v>
      </c>
      <c r="B937" s="147" t="s">
        <v>1377</v>
      </c>
      <c r="C937" s="158">
        <v>694.9</v>
      </c>
      <c r="D937" s="158"/>
      <c r="E937" s="158"/>
      <c r="F937" s="158">
        <f t="shared" si="101"/>
        <v>694.9</v>
      </c>
      <c r="G937" s="398">
        <f t="shared" si="100"/>
        <v>2.7953713734742867E-3</v>
      </c>
      <c r="H937" s="387">
        <f t="shared" si="99"/>
        <v>12.384529471899276</v>
      </c>
      <c r="I937" s="387">
        <f t="shared" si="98"/>
        <v>2.7245964838178405</v>
      </c>
      <c r="J937" s="387">
        <v>3.5273238942207548</v>
      </c>
      <c r="K937" s="387">
        <v>0.9111989545504422</v>
      </c>
      <c r="L937" s="530">
        <f t="shared" si="95"/>
        <v>2.8130160892917422E-2</v>
      </c>
      <c r="M937" s="87">
        <f t="shared" si="97"/>
        <v>1.5490382227357518</v>
      </c>
    </row>
    <row r="938" spans="1:13" s="87" customFormat="1" ht="15.5" x14ac:dyDescent="0.35">
      <c r="A938" s="5">
        <v>161</v>
      </c>
      <c r="B938" s="147" t="s">
        <v>1378</v>
      </c>
      <c r="C938" s="158">
        <v>629.6</v>
      </c>
      <c r="D938" s="158"/>
      <c r="E938" s="158"/>
      <c r="F938" s="158">
        <f t="shared" si="101"/>
        <v>629.6</v>
      </c>
      <c r="G938" s="398">
        <f t="shared" si="100"/>
        <v>2.5326893319030236E-3</v>
      </c>
      <c r="H938" s="387">
        <f t="shared" si="99"/>
        <v>11.220750835383198</v>
      </c>
      <c r="I938" s="387">
        <f t="shared" si="98"/>
        <v>2.4685651837843037</v>
      </c>
      <c r="J938" s="387">
        <v>3.1958600141047451</v>
      </c>
      <c r="K938" s="387">
        <v>0.8255732649085602</v>
      </c>
      <c r="L938" s="530">
        <f t="shared" ref="L938:L1001" si="102">(H938+I938+J938+K938)/F938</f>
        <v>2.8130160892917415E-2</v>
      </c>
      <c r="M938" s="87">
        <f t="shared" si="97"/>
        <v>1.4034745503445523</v>
      </c>
    </row>
    <row r="939" spans="1:13" s="87" customFormat="1" ht="15.5" x14ac:dyDescent="0.35">
      <c r="A939" s="5">
        <v>162</v>
      </c>
      <c r="B939" s="147" t="s">
        <v>1379</v>
      </c>
      <c r="C939" s="158">
        <v>969.07</v>
      </c>
      <c r="D939" s="158"/>
      <c r="E939" s="158"/>
      <c r="F939" s="158">
        <f t="shared" si="101"/>
        <v>969.07</v>
      </c>
      <c r="G939" s="398">
        <f t="shared" si="100"/>
        <v>3.8982739054435563E-3</v>
      </c>
      <c r="H939" s="387">
        <f t="shared" si="99"/>
        <v>17.270795762459969</v>
      </c>
      <c r="I939" s="387">
        <f t="shared" si="98"/>
        <v>3.799575067741193</v>
      </c>
      <c r="J939" s="387">
        <v>4.9190153492193236</v>
      </c>
      <c r="K939" s="387">
        <v>1.2707088370790001</v>
      </c>
      <c r="L939" s="530">
        <f t="shared" si="102"/>
        <v>2.8130160892917418E-2</v>
      </c>
      <c r="M939" s="87">
        <f t="shared" si="97"/>
        <v>2.1602050230343002</v>
      </c>
    </row>
    <row r="940" spans="1:13" s="87" customFormat="1" ht="15.5" x14ac:dyDescent="0.35">
      <c r="A940" s="5">
        <v>163</v>
      </c>
      <c r="B940" s="147" t="s">
        <v>1380</v>
      </c>
      <c r="C940" s="158">
        <v>315.7</v>
      </c>
      <c r="D940" s="158"/>
      <c r="E940" s="158"/>
      <c r="F940" s="158">
        <f t="shared" si="101"/>
        <v>315.7</v>
      </c>
      <c r="G940" s="398">
        <f t="shared" si="100"/>
        <v>1.2699650922518813E-3</v>
      </c>
      <c r="H940" s="387">
        <f t="shared" si="99"/>
        <v>5.6264152457599677</v>
      </c>
      <c r="I940" s="387">
        <f t="shared" si="98"/>
        <v>1.2378113540671929</v>
      </c>
      <c r="J940" s="387">
        <v>1.602498421939117</v>
      </c>
      <c r="K940" s="387">
        <v>0.41396677212775157</v>
      </c>
      <c r="L940" s="530">
        <f t="shared" si="102"/>
        <v>2.8130160892917422E-2</v>
      </c>
      <c r="M940" s="87">
        <f t="shared" si="97"/>
        <v>0.7037435126171776</v>
      </c>
    </row>
    <row r="941" spans="1:13" s="87" customFormat="1" ht="15.5" x14ac:dyDescent="0.35">
      <c r="A941" s="5">
        <v>164</v>
      </c>
      <c r="B941" s="147" t="s">
        <v>1381</v>
      </c>
      <c r="C941" s="158">
        <v>677.4</v>
      </c>
      <c r="D941" s="158"/>
      <c r="E941" s="158"/>
      <c r="F941" s="158">
        <f t="shared" si="101"/>
        <v>677.4</v>
      </c>
      <c r="G941" s="398">
        <f t="shared" si="100"/>
        <v>2.724974195411544E-3</v>
      </c>
      <c r="H941" s="387">
        <f t="shared" si="99"/>
        <v>12.072643926125442</v>
      </c>
      <c r="I941" s="387">
        <f t="shared" si="98"/>
        <v>2.6559816637475975</v>
      </c>
      <c r="J941" s="387">
        <v>3.4384936047562804</v>
      </c>
      <c r="K941" s="387">
        <v>0.88825179423293954</v>
      </c>
      <c r="L941" s="530">
        <f t="shared" si="102"/>
        <v>2.8130160892917422E-2</v>
      </c>
      <c r="M941" s="87">
        <f t="shared" si="97"/>
        <v>1.5100280501959973</v>
      </c>
    </row>
    <row r="942" spans="1:13" s="87" customFormat="1" ht="15.5" x14ac:dyDescent="0.35">
      <c r="A942" s="5">
        <v>165</v>
      </c>
      <c r="B942" s="147" t="s">
        <v>1382</v>
      </c>
      <c r="C942" s="158">
        <v>255.8</v>
      </c>
      <c r="D942" s="158"/>
      <c r="E942" s="158"/>
      <c r="F942" s="158">
        <f t="shared" si="101"/>
        <v>255.8</v>
      </c>
      <c r="G942" s="398">
        <f t="shared" si="100"/>
        <v>1.0290056084828359E-3</v>
      </c>
      <c r="H942" s="387">
        <f t="shared" si="99"/>
        <v>4.5588755776541019</v>
      </c>
      <c r="I942" s="387">
        <f t="shared" si="98"/>
        <v>1.0029526270839024</v>
      </c>
      <c r="J942" s="387">
        <v>1.2984450311435736</v>
      </c>
      <c r="K942" s="387">
        <v>0.335421920526699</v>
      </c>
      <c r="L942" s="530">
        <f t="shared" si="102"/>
        <v>2.8130160892917422E-2</v>
      </c>
      <c r="M942" s="87">
        <f t="shared" si="97"/>
        <v>0.57021726489538826</v>
      </c>
    </row>
    <row r="943" spans="1:13" s="87" customFormat="1" ht="15.5" x14ac:dyDescent="0.35">
      <c r="A943" s="5">
        <v>166</v>
      </c>
      <c r="B943" s="147" t="s">
        <v>1383</v>
      </c>
      <c r="C943" s="158">
        <v>167.8</v>
      </c>
      <c r="D943" s="158">
        <v>184.7</v>
      </c>
      <c r="E943" s="158"/>
      <c r="F943" s="158">
        <f t="shared" si="101"/>
        <v>352.5</v>
      </c>
      <c r="G943" s="398">
        <f t="shared" si="100"/>
        <v>1.4180003009781064E-3</v>
      </c>
      <c r="H943" s="387">
        <f t="shared" si="99"/>
        <v>6.2822659934443728</v>
      </c>
      <c r="I943" s="387">
        <f t="shared" si="98"/>
        <v>1.3820985185577621</v>
      </c>
      <c r="J943" s="387">
        <v>1.7892958306415545</v>
      </c>
      <c r="K943" s="387">
        <v>0.46222137210970055</v>
      </c>
      <c r="L943" s="530">
        <f t="shared" si="102"/>
        <v>2.8130160892917418E-2</v>
      </c>
      <c r="M943" s="87">
        <f t="shared" si="97"/>
        <v>0.78577633258649093</v>
      </c>
    </row>
    <row r="944" spans="1:13" s="87" customFormat="1" ht="15.5" x14ac:dyDescent="0.35">
      <c r="A944" s="5">
        <v>167</v>
      </c>
      <c r="B944" s="147" t="s">
        <v>1385</v>
      </c>
      <c r="C944" s="158">
        <v>642.9</v>
      </c>
      <c r="D944" s="158"/>
      <c r="E944" s="158"/>
      <c r="F944" s="158">
        <f t="shared" si="101"/>
        <v>642.9</v>
      </c>
      <c r="G944" s="398">
        <f t="shared" si="100"/>
        <v>2.5861911872307078E-3</v>
      </c>
      <c r="H944" s="387">
        <f t="shared" si="99"/>
        <v>11.45778385017131</v>
      </c>
      <c r="I944" s="387">
        <f t="shared" si="98"/>
        <v>2.5207124470376883</v>
      </c>
      <c r="J944" s="387">
        <v>3.2633710340977453</v>
      </c>
      <c r="K944" s="387">
        <v>0.8430131067498623</v>
      </c>
      <c r="L944" s="530">
        <f t="shared" si="102"/>
        <v>2.8130160892917415E-2</v>
      </c>
      <c r="M944" s="87">
        <f t="shared" ref="M944:M1001" si="103">K944*1.7</f>
        <v>1.4331222814747659</v>
      </c>
    </row>
    <row r="945" spans="1:13" s="87" customFormat="1" ht="15.5" x14ac:dyDescent="0.35">
      <c r="A945" s="5">
        <v>168</v>
      </c>
      <c r="B945" s="147" t="s">
        <v>1386</v>
      </c>
      <c r="C945" s="158">
        <v>324.39999999999998</v>
      </c>
      <c r="D945" s="158"/>
      <c r="E945" s="158"/>
      <c r="F945" s="158">
        <f t="shared" si="101"/>
        <v>324.39999999999998</v>
      </c>
      <c r="G945" s="398">
        <f t="shared" si="100"/>
        <v>1.3049625464887876E-3</v>
      </c>
      <c r="H945" s="387">
        <f t="shared" si="99"/>
        <v>5.7814669170875295</v>
      </c>
      <c r="I945" s="387">
        <f t="shared" si="98"/>
        <v>1.2719227217592566</v>
      </c>
      <c r="J945" s="387">
        <v>1.6466597658443125</v>
      </c>
      <c r="K945" s="387">
        <v>0.4253747889713102</v>
      </c>
      <c r="L945" s="530">
        <f t="shared" si="102"/>
        <v>2.8130160892917411E-2</v>
      </c>
      <c r="M945" s="87">
        <f t="shared" si="103"/>
        <v>0.7231371412512273</v>
      </c>
    </row>
    <row r="946" spans="1:13" s="87" customFormat="1" ht="15.5" x14ac:dyDescent="0.35">
      <c r="A946" s="5">
        <v>169</v>
      </c>
      <c r="B946" s="147" t="s">
        <v>1387</v>
      </c>
      <c r="C946" s="163">
        <v>505</v>
      </c>
      <c r="D946" s="158"/>
      <c r="E946" s="158"/>
      <c r="F946" s="158">
        <f t="shared" si="101"/>
        <v>505</v>
      </c>
      <c r="G946" s="398">
        <f t="shared" si="100"/>
        <v>2.0314614240962941E-3</v>
      </c>
      <c r="H946" s="387">
        <f t="shared" si="99"/>
        <v>9.000125749473499</v>
      </c>
      <c r="I946" s="387">
        <f t="shared" si="98"/>
        <v>1.9800276648841697</v>
      </c>
      <c r="J946" s="387">
        <v>2.5633883531176882</v>
      </c>
      <c r="K946" s="387">
        <v>0.66218948344793982</v>
      </c>
      <c r="L946" s="530">
        <f t="shared" si="102"/>
        <v>2.8130160892917418E-2</v>
      </c>
      <c r="M946" s="87">
        <f t="shared" si="103"/>
        <v>1.1257221218614977</v>
      </c>
    </row>
    <row r="947" spans="1:13" s="87" customFormat="1" ht="15.5" x14ac:dyDescent="0.35">
      <c r="A947" s="5">
        <v>170</v>
      </c>
      <c r="B947" s="147" t="s">
        <v>1388</v>
      </c>
      <c r="C947" s="158">
        <v>548.70000000000005</v>
      </c>
      <c r="D947" s="158"/>
      <c r="E947" s="158"/>
      <c r="F947" s="158">
        <f t="shared" si="101"/>
        <v>548.70000000000005</v>
      </c>
      <c r="G947" s="398">
        <f t="shared" si="100"/>
        <v>2.2072532344586866E-3</v>
      </c>
      <c r="H947" s="387">
        <f t="shared" si="99"/>
        <v>9.7789485123487303</v>
      </c>
      <c r="I947" s="387">
        <f t="shared" si="98"/>
        <v>2.1513686727167207</v>
      </c>
      <c r="J947" s="387">
        <v>2.7852102759518327</v>
      </c>
      <c r="K947" s="387">
        <v>0.7194918209265041</v>
      </c>
      <c r="L947" s="530">
        <f t="shared" si="102"/>
        <v>2.8130160892917418E-2</v>
      </c>
      <c r="M947" s="87">
        <f t="shared" si="103"/>
        <v>1.223136095575057</v>
      </c>
    </row>
    <row r="948" spans="1:13" s="87" customFormat="1" ht="15.5" x14ac:dyDescent="0.35">
      <c r="A948" s="5">
        <v>171</v>
      </c>
      <c r="B948" s="147" t="s">
        <v>1389</v>
      </c>
      <c r="C948" s="158">
        <v>222.33</v>
      </c>
      <c r="D948" s="158"/>
      <c r="E948" s="158"/>
      <c r="F948" s="158">
        <f t="shared" si="101"/>
        <v>222.33</v>
      </c>
      <c r="G948" s="398">
        <f t="shared" si="100"/>
        <v>8.9436597706797844E-4</v>
      </c>
      <c r="H948" s="387">
        <f t="shared" si="99"/>
        <v>3.9623721938226595</v>
      </c>
      <c r="I948" s="387">
        <f t="shared" si="98"/>
        <v>0.87172188264098505</v>
      </c>
      <c r="J948" s="387">
        <v>1.1285507575220903</v>
      </c>
      <c r="K948" s="387">
        <v>0.29153383733659499</v>
      </c>
      <c r="L948" s="530">
        <f t="shared" si="102"/>
        <v>2.8130160892917418E-2</v>
      </c>
      <c r="M948" s="87">
        <f t="shared" si="103"/>
        <v>0.49560752347221149</v>
      </c>
    </row>
    <row r="949" spans="1:13" s="87" customFormat="1" ht="15.5" x14ac:dyDescent="0.35">
      <c r="A949" s="5">
        <v>172</v>
      </c>
      <c r="B949" s="147" t="s">
        <v>1390</v>
      </c>
      <c r="C949" s="158">
        <v>461.2</v>
      </c>
      <c r="D949" s="158"/>
      <c r="E949" s="158"/>
      <c r="F949" s="158">
        <f t="shared" si="101"/>
        <v>461.2</v>
      </c>
      <c r="G949" s="398">
        <f t="shared" si="100"/>
        <v>1.8552673441449719E-3</v>
      </c>
      <c r="H949" s="387">
        <f t="shared" si="99"/>
        <v>8.2195207834795596</v>
      </c>
      <c r="I949" s="387">
        <f t="shared" si="98"/>
        <v>1.8082945723655031</v>
      </c>
      <c r="J949" s="387">
        <v>2.3410588286294609</v>
      </c>
      <c r="K949" s="387">
        <v>0.6047560193389897</v>
      </c>
      <c r="L949" s="530">
        <f t="shared" si="102"/>
        <v>2.8130160892917415E-2</v>
      </c>
      <c r="M949" s="87">
        <f t="shared" si="103"/>
        <v>1.0280852328762824</v>
      </c>
    </row>
    <row r="950" spans="1:13" s="87" customFormat="1" ht="15.5" x14ac:dyDescent="0.35">
      <c r="A950" s="5">
        <v>173</v>
      </c>
      <c r="B950" s="147" t="s">
        <v>1391</v>
      </c>
      <c r="C950" s="158">
        <v>446.5</v>
      </c>
      <c r="D950" s="158"/>
      <c r="E950" s="158"/>
      <c r="F950" s="158">
        <f t="shared" si="101"/>
        <v>446.5</v>
      </c>
      <c r="G950" s="398">
        <f t="shared" si="100"/>
        <v>1.796133714572268E-3</v>
      </c>
      <c r="H950" s="387">
        <f t="shared" si="99"/>
        <v>7.9575369250295385</v>
      </c>
      <c r="I950" s="387">
        <f t="shared" si="98"/>
        <v>1.7506581235064984</v>
      </c>
      <c r="J950" s="387">
        <v>2.2664413854793022</v>
      </c>
      <c r="K950" s="387">
        <v>0.58548040467228735</v>
      </c>
      <c r="L950" s="530">
        <f t="shared" si="102"/>
        <v>2.8130160892917418E-2</v>
      </c>
      <c r="M950" s="87">
        <f t="shared" si="103"/>
        <v>0.99531668794288841</v>
      </c>
    </row>
    <row r="951" spans="1:13" s="87" customFormat="1" ht="15.5" x14ac:dyDescent="0.35">
      <c r="A951" s="5">
        <v>174</v>
      </c>
      <c r="B951" s="147" t="s">
        <v>1392</v>
      </c>
      <c r="C951" s="158">
        <v>291.5</v>
      </c>
      <c r="D951" s="158"/>
      <c r="E951" s="158"/>
      <c r="F951" s="158">
        <f t="shared" si="101"/>
        <v>291.5</v>
      </c>
      <c r="G951" s="398">
        <f t="shared" si="100"/>
        <v>1.1726158517308312E-3</v>
      </c>
      <c r="H951" s="387">
        <f t="shared" si="99"/>
        <v>5.1951220910327223</v>
      </c>
      <c r="I951" s="387">
        <f t="shared" si="98"/>
        <v>1.1429268600271989</v>
      </c>
      <c r="J951" s="387">
        <v>1.4796588216511013</v>
      </c>
      <c r="K951" s="387">
        <v>0.38223412757440478</v>
      </c>
      <c r="L951" s="530">
        <f t="shared" si="102"/>
        <v>2.8130160892917418E-2</v>
      </c>
      <c r="M951" s="87">
        <f t="shared" si="103"/>
        <v>0.64979801687648808</v>
      </c>
    </row>
    <row r="952" spans="1:13" s="87" customFormat="1" ht="15.5" x14ac:dyDescent="0.35">
      <c r="A952" s="5">
        <v>175</v>
      </c>
      <c r="B952" s="147" t="s">
        <v>1393</v>
      </c>
      <c r="C952" s="158">
        <v>361.5</v>
      </c>
      <c r="D952" s="158"/>
      <c r="E952" s="158"/>
      <c r="F952" s="158">
        <f t="shared" si="101"/>
        <v>361.5</v>
      </c>
      <c r="G952" s="398">
        <f t="shared" si="100"/>
        <v>1.4542045639818026E-3</v>
      </c>
      <c r="H952" s="387">
        <f t="shared" si="99"/>
        <v>6.4426642741280586</v>
      </c>
      <c r="I952" s="387">
        <f t="shared" si="98"/>
        <v>1.4173861403081729</v>
      </c>
      <c r="J952" s="387">
        <v>1.8349799795089983</v>
      </c>
      <c r="K952" s="387">
        <v>0.47402276884441624</v>
      </c>
      <c r="L952" s="530">
        <f t="shared" si="102"/>
        <v>2.8130160892917411E-2</v>
      </c>
      <c r="M952" s="87">
        <f t="shared" si="103"/>
        <v>0.80583870703550764</v>
      </c>
    </row>
    <row r="953" spans="1:13" s="87" customFormat="1" ht="15.5" x14ac:dyDescent="0.35">
      <c r="A953" s="5">
        <v>176</v>
      </c>
      <c r="B953" s="147" t="s">
        <v>1394</v>
      </c>
      <c r="C953" s="158">
        <v>474.6</v>
      </c>
      <c r="D953" s="158"/>
      <c r="E953" s="158">
        <v>11.3</v>
      </c>
      <c r="F953" s="158">
        <f t="shared" si="101"/>
        <v>485.90000000000003</v>
      </c>
      <c r="G953" s="398">
        <f t="shared" si="100"/>
        <v>1.9546279326106723E-3</v>
      </c>
      <c r="H953" s="387">
        <f t="shared" si="99"/>
        <v>8.6597249538003442</v>
      </c>
      <c r="I953" s="387">
        <f t="shared" si="98"/>
        <v>1.9051394898360758</v>
      </c>
      <c r="J953" s="387">
        <v>2.4664364371878906</v>
      </c>
      <c r="K953" s="387">
        <v>0.63714429704426523</v>
      </c>
      <c r="L953" s="530">
        <f t="shared" si="102"/>
        <v>2.8130160892917422E-2</v>
      </c>
      <c r="M953" s="87">
        <f t="shared" si="103"/>
        <v>1.0831453049752509</v>
      </c>
    </row>
    <row r="954" spans="1:13" s="87" customFormat="1" ht="15.5" x14ac:dyDescent="0.35">
      <c r="A954" s="5">
        <v>177</v>
      </c>
      <c r="B954" s="147" t="s">
        <v>1395</v>
      </c>
      <c r="C954" s="158">
        <v>399.3</v>
      </c>
      <c r="D954" s="158"/>
      <c r="E954" s="158">
        <v>31.2</v>
      </c>
      <c r="F954" s="158">
        <f t="shared" si="101"/>
        <v>430.5</v>
      </c>
      <c r="G954" s="398">
        <f t="shared" si="100"/>
        <v>1.7317705803434745E-3</v>
      </c>
      <c r="H954" s="387">
        <f t="shared" si="99"/>
        <v>7.6723844260363192</v>
      </c>
      <c r="I954" s="387">
        <f t="shared" si="98"/>
        <v>1.6879245737279902</v>
      </c>
      <c r="J954" s="387">
        <v>2.1852251208260682</v>
      </c>
      <c r="K954" s="387">
        <v>0.56450014381057045</v>
      </c>
      <c r="L954" s="530">
        <f t="shared" si="102"/>
        <v>2.8130160892917422E-2</v>
      </c>
      <c r="M954" s="87">
        <f t="shared" si="103"/>
        <v>0.95965024447796976</v>
      </c>
    </row>
    <row r="955" spans="1:13" s="87" customFormat="1" ht="15.5" x14ac:dyDescent="0.35">
      <c r="A955" s="5">
        <v>178</v>
      </c>
      <c r="B955" s="147" t="s">
        <v>1396</v>
      </c>
      <c r="C955" s="158">
        <v>84.3</v>
      </c>
      <c r="D955" s="158"/>
      <c r="E955" s="158"/>
      <c r="F955" s="158">
        <f t="shared" si="101"/>
        <v>84.3</v>
      </c>
      <c r="G955" s="398">
        <f t="shared" si="100"/>
        <v>3.3911326346795561E-4</v>
      </c>
      <c r="H955" s="387">
        <f t="shared" si="99"/>
        <v>1.5023972290705265</v>
      </c>
      <c r="I955" s="387">
        <f t="shared" si="98"/>
        <v>0.33052739039551582</v>
      </c>
      <c r="J955" s="387">
        <v>0.42790819439172489</v>
      </c>
      <c r="K955" s="387">
        <v>0.11053974941517092</v>
      </c>
      <c r="L955" s="530">
        <f t="shared" si="102"/>
        <v>2.8130160892917415E-2</v>
      </c>
      <c r="M955" s="87">
        <f t="shared" si="103"/>
        <v>0.18791757400579057</v>
      </c>
    </row>
    <row r="956" spans="1:13" s="87" customFormat="1" ht="15.5" x14ac:dyDescent="0.35">
      <c r="A956" s="5">
        <v>179</v>
      </c>
      <c r="B956" s="147" t="s">
        <v>1397</v>
      </c>
      <c r="C956" s="158">
        <v>236.4</v>
      </c>
      <c r="D956" s="158"/>
      <c r="E956" s="158"/>
      <c r="F956" s="158">
        <f t="shared" si="101"/>
        <v>236.4</v>
      </c>
      <c r="G956" s="398">
        <f t="shared" si="100"/>
        <v>9.5096530823042373E-4</v>
      </c>
      <c r="H956" s="387">
        <f t="shared" si="99"/>
        <v>4.2131281726248222</v>
      </c>
      <c r="I956" s="387">
        <f t="shared" ref="I956:I1015" si="104">H956*0.22</f>
        <v>0.92688819797746091</v>
      </c>
      <c r="J956" s="387">
        <v>1.1999703102515276</v>
      </c>
      <c r="K956" s="387">
        <v>0.30998335423186724</v>
      </c>
      <c r="L956" s="530">
        <f t="shared" si="102"/>
        <v>2.8130160892917415E-2</v>
      </c>
      <c r="M956" s="87">
        <f t="shared" si="103"/>
        <v>0.52697170219417433</v>
      </c>
    </row>
    <row r="957" spans="1:13" s="87" customFormat="1" ht="15.5" x14ac:dyDescent="0.35">
      <c r="A957" s="5">
        <v>180</v>
      </c>
      <c r="B957" s="147" t="s">
        <v>1398</v>
      </c>
      <c r="C957" s="158">
        <v>84.3</v>
      </c>
      <c r="D957" s="158"/>
      <c r="E957" s="158"/>
      <c r="F957" s="158">
        <f t="shared" si="101"/>
        <v>84.3</v>
      </c>
      <c r="G957" s="398">
        <f t="shared" si="100"/>
        <v>3.3911326346795561E-4</v>
      </c>
      <c r="H957" s="387">
        <f t="shared" si="99"/>
        <v>1.5023972290705265</v>
      </c>
      <c r="I957" s="387">
        <f t="shared" si="104"/>
        <v>0.33052739039551582</v>
      </c>
      <c r="J957" s="387">
        <v>0.42790819439172489</v>
      </c>
      <c r="K957" s="387">
        <v>0.11053974941517092</v>
      </c>
      <c r="L957" s="530">
        <f t="shared" si="102"/>
        <v>2.8130160892917415E-2</v>
      </c>
      <c r="M957" s="87">
        <f t="shared" si="103"/>
        <v>0.18791757400579057</v>
      </c>
    </row>
    <row r="958" spans="1:13" s="87" customFormat="1" ht="15.5" x14ac:dyDescent="0.35">
      <c r="A958" s="5">
        <v>181</v>
      </c>
      <c r="B958" s="147" t="s">
        <v>1399</v>
      </c>
      <c r="C958" s="158">
        <v>176.6</v>
      </c>
      <c r="D958" s="158"/>
      <c r="E958" s="158"/>
      <c r="F958" s="158">
        <f t="shared" si="101"/>
        <v>176.6</v>
      </c>
      <c r="G958" s="398">
        <f t="shared" si="100"/>
        <v>7.1040809405030795E-4</v>
      </c>
      <c r="H958" s="387">
        <f t="shared" si="99"/>
        <v>3.1473707076376627</v>
      </c>
      <c r="I958" s="387">
        <f t="shared" si="104"/>
        <v>0.69242155568028585</v>
      </c>
      <c r="J958" s="387">
        <v>0.89642452111006676</v>
      </c>
      <c r="K958" s="387">
        <v>0.23156962926120028</v>
      </c>
      <c r="L958" s="530">
        <f t="shared" si="102"/>
        <v>2.8130160892917411E-2</v>
      </c>
      <c r="M958" s="87">
        <f t="shared" si="103"/>
        <v>0.39366836974404046</v>
      </c>
    </row>
    <row r="959" spans="1:13" s="87" customFormat="1" ht="15.5" x14ac:dyDescent="0.35">
      <c r="A959" s="5">
        <v>182</v>
      </c>
      <c r="B959" s="147" t="s">
        <v>1400</v>
      </c>
      <c r="C959" s="158">
        <v>111.5</v>
      </c>
      <c r="D959" s="158"/>
      <c r="E959" s="158"/>
      <c r="F959" s="158">
        <f t="shared" si="101"/>
        <v>111.5</v>
      </c>
      <c r="G959" s="398">
        <f t="shared" si="100"/>
        <v>4.4853059165690456E-4</v>
      </c>
      <c r="H959" s="387">
        <f t="shared" si="99"/>
        <v>1.9871564773590003</v>
      </c>
      <c r="I959" s="387">
        <f t="shared" si="104"/>
        <v>0.43717442501898007</v>
      </c>
      <c r="J959" s="387">
        <v>0.56597584430222225</v>
      </c>
      <c r="K959" s="387">
        <v>0.14620619288008965</v>
      </c>
      <c r="L959" s="530">
        <f t="shared" si="102"/>
        <v>2.8130160892917418E-2</v>
      </c>
      <c r="M959" s="87">
        <f t="shared" si="103"/>
        <v>0.2485505278961524</v>
      </c>
    </row>
    <row r="960" spans="1:13" s="87" customFormat="1" ht="15.5" x14ac:dyDescent="0.35">
      <c r="A960" s="5">
        <v>183</v>
      </c>
      <c r="B960" s="147" t="s">
        <v>1401</v>
      </c>
      <c r="C960" s="158">
        <v>131.4</v>
      </c>
      <c r="D960" s="158"/>
      <c r="E960" s="158"/>
      <c r="F960" s="158">
        <f t="shared" si="101"/>
        <v>131.4</v>
      </c>
      <c r="G960" s="398">
        <f t="shared" si="100"/>
        <v>5.2858223985396643E-4</v>
      </c>
      <c r="H960" s="387">
        <f t="shared" si="99"/>
        <v>2.3418148979818172</v>
      </c>
      <c r="I960" s="387">
        <f t="shared" si="104"/>
        <v>0.51519927755599981</v>
      </c>
      <c r="J960" s="387">
        <v>0.66698857346468154</v>
      </c>
      <c r="K960" s="387">
        <v>0.17230039232685007</v>
      </c>
      <c r="L960" s="530">
        <f t="shared" si="102"/>
        <v>2.8130160892917415E-2</v>
      </c>
      <c r="M960" s="87">
        <f t="shared" si="103"/>
        <v>0.2929106669556451</v>
      </c>
    </row>
    <row r="961" spans="1:13" s="87" customFormat="1" ht="15.5" x14ac:dyDescent="0.35">
      <c r="A961" s="5">
        <v>184</v>
      </c>
      <c r="B961" s="147" t="s">
        <v>1402</v>
      </c>
      <c r="C961" s="158">
        <v>87.9</v>
      </c>
      <c r="D961" s="158"/>
      <c r="E961" s="158"/>
      <c r="F961" s="158">
        <f t="shared" si="101"/>
        <v>87.9</v>
      </c>
      <c r="G961" s="398">
        <f t="shared" si="100"/>
        <v>3.5359496866943421E-4</v>
      </c>
      <c r="H961" s="387">
        <f t="shared" si="99"/>
        <v>1.5665565413440012</v>
      </c>
      <c r="I961" s="387">
        <f t="shared" si="104"/>
        <v>0.34464243909568026</v>
      </c>
      <c r="J961" s="387">
        <v>0.44618185393870258</v>
      </c>
      <c r="K961" s="387">
        <v>0.11526030810905724</v>
      </c>
      <c r="L961" s="530">
        <f t="shared" si="102"/>
        <v>2.8130160892917418E-2</v>
      </c>
      <c r="M961" s="87">
        <f t="shared" si="103"/>
        <v>0.19594252378539731</v>
      </c>
    </row>
    <row r="962" spans="1:13" s="87" customFormat="1" ht="15.5" x14ac:dyDescent="0.35">
      <c r="A962" s="5">
        <v>185</v>
      </c>
      <c r="B962" s="147" t="s">
        <v>1403</v>
      </c>
      <c r="C962" s="158">
        <v>101.5</v>
      </c>
      <c r="D962" s="158"/>
      <c r="E962" s="158"/>
      <c r="F962" s="158">
        <f t="shared" si="101"/>
        <v>101.5</v>
      </c>
      <c r="G962" s="398">
        <f t="shared" si="100"/>
        <v>4.0830363276390865E-4</v>
      </c>
      <c r="H962" s="387">
        <f t="shared" si="99"/>
        <v>1.8089361654882379</v>
      </c>
      <c r="I962" s="387">
        <f t="shared" si="104"/>
        <v>0.39796595640741234</v>
      </c>
      <c r="J962" s="387">
        <v>0.51521567889395103</v>
      </c>
      <c r="K962" s="387">
        <v>0.13309352984151659</v>
      </c>
      <c r="L962" s="530">
        <f t="shared" si="102"/>
        <v>2.8130160892917422E-2</v>
      </c>
      <c r="M962" s="87">
        <f t="shared" si="103"/>
        <v>0.2262590007305782</v>
      </c>
    </row>
    <row r="963" spans="1:13" s="87" customFormat="1" ht="15.5" x14ac:dyDescent="0.35">
      <c r="A963" s="5">
        <v>186</v>
      </c>
      <c r="B963" s="147" t="s">
        <v>1404</v>
      </c>
      <c r="C963" s="158">
        <v>237.8</v>
      </c>
      <c r="D963" s="158"/>
      <c r="E963" s="158"/>
      <c r="F963" s="158">
        <f t="shared" si="101"/>
        <v>237.8</v>
      </c>
      <c r="G963" s="398">
        <f t="shared" si="100"/>
        <v>9.5659708247544314E-4</v>
      </c>
      <c r="H963" s="387">
        <f t="shared" si="99"/>
        <v>4.2380790162867292</v>
      </c>
      <c r="I963" s="387">
        <f t="shared" si="104"/>
        <v>0.93237738358308042</v>
      </c>
      <c r="J963" s="387">
        <v>1.2070767334086856</v>
      </c>
      <c r="K963" s="387">
        <v>0.31181912705726744</v>
      </c>
      <c r="L963" s="530">
        <f t="shared" si="102"/>
        <v>2.8130160892917422E-2</v>
      </c>
      <c r="M963" s="87">
        <f t="shared" si="103"/>
        <v>0.53009251599735463</v>
      </c>
    </row>
    <row r="964" spans="1:13" s="87" customFormat="1" ht="15.5" x14ac:dyDescent="0.35">
      <c r="A964" s="5">
        <v>187</v>
      </c>
      <c r="B964" s="147" t="s">
        <v>1405</v>
      </c>
      <c r="C964" s="158">
        <v>96.6</v>
      </c>
      <c r="D964" s="158"/>
      <c r="E964" s="158"/>
      <c r="F964" s="158">
        <f t="shared" si="101"/>
        <v>96.6</v>
      </c>
      <c r="G964" s="398">
        <f t="shared" si="100"/>
        <v>3.8859242290634058E-4</v>
      </c>
      <c r="H964" s="387">
        <f t="shared" si="99"/>
        <v>1.7216082126715642</v>
      </c>
      <c r="I964" s="387">
        <f t="shared" si="104"/>
        <v>0.37875380678774412</v>
      </c>
      <c r="J964" s="387">
        <v>0.49034319784389829</v>
      </c>
      <c r="K964" s="387">
        <v>0.12666832495261579</v>
      </c>
      <c r="L964" s="530">
        <f t="shared" si="102"/>
        <v>2.8130160892917422E-2</v>
      </c>
      <c r="M964" s="87">
        <f t="shared" si="103"/>
        <v>0.21533615241944684</v>
      </c>
    </row>
    <row r="965" spans="1:13" s="87" customFormat="1" ht="15.5" x14ac:dyDescent="0.35">
      <c r="A965" s="5">
        <v>188</v>
      </c>
      <c r="B965" s="147" t="s">
        <v>1406</v>
      </c>
      <c r="C965" s="158">
        <v>120.2</v>
      </c>
      <c r="D965" s="158"/>
      <c r="E965" s="158"/>
      <c r="F965" s="158">
        <f t="shared" si="101"/>
        <v>120.2</v>
      </c>
      <c r="G965" s="398">
        <f t="shared" si="100"/>
        <v>4.8352804589381105E-4</v>
      </c>
      <c r="H965" s="387">
        <f t="shared" si="99"/>
        <v>2.1422081486865636</v>
      </c>
      <c r="I965" s="387">
        <f t="shared" si="104"/>
        <v>0.47128579271104398</v>
      </c>
      <c r="J965" s="387">
        <v>0.61013718820741802</v>
      </c>
      <c r="K965" s="387">
        <v>0.15761420972364826</v>
      </c>
      <c r="L965" s="530">
        <f t="shared" si="102"/>
        <v>2.8130160892917418E-2</v>
      </c>
      <c r="M965" s="87">
        <f t="shared" si="103"/>
        <v>0.26794415653020204</v>
      </c>
    </row>
    <row r="966" spans="1:13" s="87" customFormat="1" ht="15.5" x14ac:dyDescent="0.35">
      <c r="A966" s="5">
        <v>189</v>
      </c>
      <c r="B966" s="147" t="s">
        <v>1407</v>
      </c>
      <c r="C966" s="158">
        <v>340.3</v>
      </c>
      <c r="D966" s="158"/>
      <c r="E966" s="158"/>
      <c r="F966" s="158">
        <f t="shared" si="101"/>
        <v>340.3</v>
      </c>
      <c r="G966" s="398">
        <f t="shared" si="100"/>
        <v>1.3689234111286513E-3</v>
      </c>
      <c r="H966" s="387">
        <f t="shared" si="99"/>
        <v>6.0648372129620425</v>
      </c>
      <c r="I966" s="387">
        <f t="shared" si="104"/>
        <v>1.3342641868516494</v>
      </c>
      <c r="J966" s="387">
        <v>1.7273684288434641</v>
      </c>
      <c r="K966" s="387">
        <v>0.44622392320264143</v>
      </c>
      <c r="L966" s="530">
        <f t="shared" si="102"/>
        <v>2.8130160892917415E-2</v>
      </c>
      <c r="M966" s="87">
        <f t="shared" si="103"/>
        <v>0.75858066944449043</v>
      </c>
    </row>
    <row r="967" spans="1:13" s="87" customFormat="1" ht="15.5" x14ac:dyDescent="0.35">
      <c r="A967" s="5">
        <v>190</v>
      </c>
      <c r="B967" s="147" t="s">
        <v>1408</v>
      </c>
      <c r="C967" s="158">
        <v>264.89999999999998</v>
      </c>
      <c r="D967" s="158"/>
      <c r="E967" s="158"/>
      <c r="F967" s="158">
        <f t="shared" si="101"/>
        <v>264.89999999999998</v>
      </c>
      <c r="G967" s="398">
        <f t="shared" si="100"/>
        <v>1.0656121410754619E-3</v>
      </c>
      <c r="H967" s="387">
        <f t="shared" ref="H967:H1030" si="105">G967*4430.37</f>
        <v>4.721056061456494</v>
      </c>
      <c r="I967" s="387">
        <f t="shared" si="104"/>
        <v>1.0386323335204286</v>
      </c>
      <c r="J967" s="387">
        <v>1.3446367816650999</v>
      </c>
      <c r="K967" s="387">
        <v>0.34735444389180042</v>
      </c>
      <c r="L967" s="530">
        <f t="shared" si="102"/>
        <v>2.8130160892917418E-2</v>
      </c>
      <c r="M967" s="87">
        <f t="shared" si="103"/>
        <v>0.59050255461606072</v>
      </c>
    </row>
    <row r="968" spans="1:13" s="87" customFormat="1" ht="15.5" x14ac:dyDescent="0.35">
      <c r="A968" s="5">
        <v>191</v>
      </c>
      <c r="B968" s="147" t="s">
        <v>1409</v>
      </c>
      <c r="C968" s="158">
        <v>299.7</v>
      </c>
      <c r="D968" s="158"/>
      <c r="E968" s="158"/>
      <c r="F968" s="158">
        <f t="shared" si="101"/>
        <v>299.7</v>
      </c>
      <c r="G968" s="398">
        <f t="shared" si="100"/>
        <v>1.2056019580230879E-3</v>
      </c>
      <c r="H968" s="387">
        <f t="shared" si="105"/>
        <v>5.3412627467667475</v>
      </c>
      <c r="I968" s="387">
        <f t="shared" si="104"/>
        <v>1.1750778042886845</v>
      </c>
      <c r="J968" s="387">
        <v>1.5212821572858832</v>
      </c>
      <c r="K968" s="387">
        <v>0.39298651126603479</v>
      </c>
      <c r="L968" s="530">
        <f t="shared" si="102"/>
        <v>2.8130160892917418E-2</v>
      </c>
      <c r="M968" s="87">
        <f t="shared" si="103"/>
        <v>0.66807706915225917</v>
      </c>
    </row>
    <row r="969" spans="1:13" s="87" customFormat="1" ht="15.5" x14ac:dyDescent="0.35">
      <c r="A969" s="5">
        <v>192</v>
      </c>
      <c r="B969" s="147" t="s">
        <v>1410</v>
      </c>
      <c r="C969" s="158">
        <v>295.10000000000002</v>
      </c>
      <c r="D969" s="158"/>
      <c r="E969" s="158"/>
      <c r="F969" s="158">
        <f t="shared" si="101"/>
        <v>295.10000000000002</v>
      </c>
      <c r="G969" s="398">
        <f t="shared" si="100"/>
        <v>1.1870975569323098E-3</v>
      </c>
      <c r="H969" s="387">
        <f t="shared" si="105"/>
        <v>5.259281403306197</v>
      </c>
      <c r="I969" s="387">
        <f t="shared" si="104"/>
        <v>1.1570419087273633</v>
      </c>
      <c r="J969" s="387">
        <v>1.4979324811980788</v>
      </c>
      <c r="K969" s="387">
        <v>0.38695468626829116</v>
      </c>
      <c r="L969" s="530">
        <f t="shared" si="102"/>
        <v>2.8130160892917418E-2</v>
      </c>
      <c r="M969" s="87">
        <f t="shared" si="103"/>
        <v>0.65782296665609497</v>
      </c>
    </row>
    <row r="970" spans="1:13" s="87" customFormat="1" ht="15.5" x14ac:dyDescent="0.35">
      <c r="A970" s="5">
        <v>193</v>
      </c>
      <c r="B970" s="147" t="s">
        <v>1411</v>
      </c>
      <c r="C970" s="158">
        <v>148.69999999999999</v>
      </c>
      <c r="D970" s="158"/>
      <c r="E970" s="158"/>
      <c r="F970" s="158">
        <f t="shared" si="101"/>
        <v>148.69999999999999</v>
      </c>
      <c r="G970" s="398">
        <f t="shared" si="100"/>
        <v>5.981748787388493E-4</v>
      </c>
      <c r="H970" s="387">
        <f t="shared" si="105"/>
        <v>2.6501360375182359</v>
      </c>
      <c r="I970" s="387">
        <f t="shared" si="104"/>
        <v>0.5830299282540119</v>
      </c>
      <c r="J970" s="387">
        <v>0.75480365962099039</v>
      </c>
      <c r="K970" s="387">
        <v>0.19498529938358145</v>
      </c>
      <c r="L970" s="530">
        <f t="shared" si="102"/>
        <v>2.8130160892917415E-2</v>
      </c>
      <c r="M970" s="87">
        <f t="shared" si="103"/>
        <v>0.33147500895208842</v>
      </c>
    </row>
    <row r="971" spans="1:13" s="87" customFormat="1" ht="15.5" x14ac:dyDescent="0.35">
      <c r="A971" s="5">
        <v>194</v>
      </c>
      <c r="B971" s="147" t="s">
        <v>1412</v>
      </c>
      <c r="C971" s="158">
        <v>339.7</v>
      </c>
      <c r="D971" s="158"/>
      <c r="E971" s="158"/>
      <c r="F971" s="158">
        <f t="shared" si="101"/>
        <v>339.7</v>
      </c>
      <c r="G971" s="398">
        <f t="shared" si="100"/>
        <v>1.3665097935950715E-3</v>
      </c>
      <c r="H971" s="387">
        <f t="shared" si="105"/>
        <v>6.054143994249797</v>
      </c>
      <c r="I971" s="387">
        <f t="shared" si="104"/>
        <v>1.3319116787349554</v>
      </c>
      <c r="J971" s="387">
        <v>1.7243228189189677</v>
      </c>
      <c r="K971" s="387">
        <v>0.44543716342032696</v>
      </c>
      <c r="L971" s="530">
        <f t="shared" si="102"/>
        <v>2.8130160892917418E-2</v>
      </c>
      <c r="M971" s="87">
        <f t="shared" si="103"/>
        <v>0.75724317781455586</v>
      </c>
    </row>
    <row r="972" spans="1:13" s="87" customFormat="1" ht="15.5" x14ac:dyDescent="0.35">
      <c r="A972" s="5">
        <v>195</v>
      </c>
      <c r="B972" s="147" t="s">
        <v>1413</v>
      </c>
      <c r="C972" s="158">
        <v>197.6</v>
      </c>
      <c r="D972" s="158"/>
      <c r="E972" s="158"/>
      <c r="F972" s="158">
        <f t="shared" si="101"/>
        <v>197.6</v>
      </c>
      <c r="G972" s="398">
        <f t="shared" si="100"/>
        <v>7.9488470772559941E-4</v>
      </c>
      <c r="H972" s="387">
        <f t="shared" si="105"/>
        <v>3.5216333625662637</v>
      </c>
      <c r="I972" s="387">
        <f t="shared" si="104"/>
        <v>0.774759339764578</v>
      </c>
      <c r="J972" s="387">
        <v>1.003020868467436</v>
      </c>
      <c r="K972" s="387">
        <v>0.2591062216422037</v>
      </c>
      <c r="L972" s="530">
        <f t="shared" si="102"/>
        <v>2.8130160892917415E-2</v>
      </c>
      <c r="M972" s="87">
        <f t="shared" si="103"/>
        <v>0.44048057679174629</v>
      </c>
    </row>
    <row r="973" spans="1:13" s="87" customFormat="1" ht="15.5" x14ac:dyDescent="0.35">
      <c r="A973" s="5">
        <v>196</v>
      </c>
      <c r="B973" s="147" t="s">
        <v>1414</v>
      </c>
      <c r="C973" s="163">
        <v>251</v>
      </c>
      <c r="D973" s="158"/>
      <c r="E973" s="158"/>
      <c r="F973" s="158">
        <f t="shared" si="101"/>
        <v>251</v>
      </c>
      <c r="G973" s="398">
        <f t="shared" si="100"/>
        <v>1.0096966682141978E-3</v>
      </c>
      <c r="H973" s="387">
        <f t="shared" si="105"/>
        <v>4.4733298279561353</v>
      </c>
      <c r="I973" s="387">
        <f t="shared" si="104"/>
        <v>0.98413256215034972</v>
      </c>
      <c r="J973" s="387">
        <v>1.2740801517476033</v>
      </c>
      <c r="K973" s="387">
        <v>0.32912784226818387</v>
      </c>
      <c r="L973" s="530">
        <f t="shared" si="102"/>
        <v>2.8130160892917422E-2</v>
      </c>
      <c r="M973" s="87">
        <f t="shared" si="103"/>
        <v>0.55951733185591257</v>
      </c>
    </row>
    <row r="974" spans="1:13" s="87" customFormat="1" ht="15.5" x14ac:dyDescent="0.35">
      <c r="A974" s="5">
        <v>197</v>
      </c>
      <c r="B974" s="147" t="s">
        <v>1415</v>
      </c>
      <c r="C974" s="158">
        <v>172.7</v>
      </c>
      <c r="D974" s="158"/>
      <c r="E974" s="158"/>
      <c r="F974" s="158">
        <f t="shared" si="101"/>
        <v>172.7</v>
      </c>
      <c r="G974" s="398">
        <f t="shared" ref="G974:G1009" si="106">1/248589.51*F974</f>
        <v>6.9471958008203959E-4</v>
      </c>
      <c r="H974" s="387">
        <f t="shared" si="105"/>
        <v>3.0778647860080657</v>
      </c>
      <c r="I974" s="387">
        <f t="shared" si="104"/>
        <v>0.67713025292177442</v>
      </c>
      <c r="J974" s="387">
        <v>0.87662805660084098</v>
      </c>
      <c r="K974" s="387">
        <v>0.22645569067615681</v>
      </c>
      <c r="L974" s="530">
        <f t="shared" si="102"/>
        <v>2.8130160892917415E-2</v>
      </c>
      <c r="M974" s="87">
        <f t="shared" si="103"/>
        <v>0.38497467414946657</v>
      </c>
    </row>
    <row r="975" spans="1:13" s="87" customFormat="1" ht="15.5" x14ac:dyDescent="0.35">
      <c r="A975" s="5">
        <v>198</v>
      </c>
      <c r="B975" s="147" t="s">
        <v>1416</v>
      </c>
      <c r="C975" s="158">
        <v>294.2</v>
      </c>
      <c r="D975" s="158"/>
      <c r="E975" s="158"/>
      <c r="F975" s="158">
        <f t="shared" si="101"/>
        <v>294.2</v>
      </c>
      <c r="G975" s="398">
        <f t="shared" si="106"/>
        <v>1.18347713063194E-3</v>
      </c>
      <c r="H975" s="387">
        <f t="shared" si="105"/>
        <v>5.2432415752378283</v>
      </c>
      <c r="I975" s="387">
        <f t="shared" si="104"/>
        <v>1.1535131465523223</v>
      </c>
      <c r="J975" s="387">
        <v>1.4933640663113343</v>
      </c>
      <c r="K975" s="387">
        <v>0.38577454659481952</v>
      </c>
      <c r="L975" s="530">
        <f t="shared" si="102"/>
        <v>2.8130160892917418E-2</v>
      </c>
      <c r="M975" s="87">
        <f t="shared" si="103"/>
        <v>0.65581672921119316</v>
      </c>
    </row>
    <row r="976" spans="1:13" s="87" customFormat="1" ht="15.5" x14ac:dyDescent="0.35">
      <c r="A976" s="5">
        <v>199</v>
      </c>
      <c r="B976" s="147" t="s">
        <v>1417</v>
      </c>
      <c r="C976" s="158">
        <v>200.9</v>
      </c>
      <c r="D976" s="158"/>
      <c r="E976" s="158"/>
      <c r="F976" s="158">
        <f t="shared" si="101"/>
        <v>200.9</v>
      </c>
      <c r="G976" s="398">
        <f t="shared" si="106"/>
        <v>8.0815960416028812E-4</v>
      </c>
      <c r="H976" s="387">
        <f t="shared" si="105"/>
        <v>3.5804460654836157</v>
      </c>
      <c r="I976" s="387">
        <f t="shared" si="104"/>
        <v>0.78769813440639547</v>
      </c>
      <c r="J976" s="387">
        <v>1.0197717230521655</v>
      </c>
      <c r="K976" s="387">
        <v>0.26343340044493285</v>
      </c>
      <c r="L976" s="530">
        <f t="shared" si="102"/>
        <v>2.8130160892917418E-2</v>
      </c>
      <c r="M976" s="87">
        <f t="shared" si="103"/>
        <v>0.44783678075638583</v>
      </c>
    </row>
    <row r="977" spans="1:13" s="87" customFormat="1" ht="15.5" x14ac:dyDescent="0.35">
      <c r="A977" s="5">
        <v>200</v>
      </c>
      <c r="B977" s="147" t="s">
        <v>1418</v>
      </c>
      <c r="C977" s="158">
        <v>297.8</v>
      </c>
      <c r="D977" s="158"/>
      <c r="E977" s="158"/>
      <c r="F977" s="158">
        <f t="shared" si="101"/>
        <v>297.8</v>
      </c>
      <c r="G977" s="398">
        <f t="shared" si="106"/>
        <v>1.1979588358334186E-3</v>
      </c>
      <c r="H977" s="387">
        <f t="shared" si="105"/>
        <v>5.307400887511303</v>
      </c>
      <c r="I977" s="387">
        <f t="shared" si="104"/>
        <v>1.1676281952524867</v>
      </c>
      <c r="J977" s="387">
        <v>1.511637725858312</v>
      </c>
      <c r="K977" s="387">
        <v>0.39049510528870585</v>
      </c>
      <c r="L977" s="530">
        <f t="shared" si="102"/>
        <v>2.8130160892917418E-2</v>
      </c>
      <c r="M977" s="87">
        <f t="shared" si="103"/>
        <v>0.66384167899079993</v>
      </c>
    </row>
    <row r="978" spans="1:13" s="87" customFormat="1" ht="15.5" x14ac:dyDescent="0.35">
      <c r="A978" s="5">
        <v>201</v>
      </c>
      <c r="B978" s="147" t="s">
        <v>1419</v>
      </c>
      <c r="C978" s="158">
        <v>124.6</v>
      </c>
      <c r="D978" s="158"/>
      <c r="E978" s="158"/>
      <c r="F978" s="158">
        <f t="shared" si="101"/>
        <v>124.6</v>
      </c>
      <c r="G978" s="398">
        <f t="shared" si="106"/>
        <v>5.0122790780672923E-4</v>
      </c>
      <c r="H978" s="387">
        <f t="shared" si="105"/>
        <v>2.220625085909699</v>
      </c>
      <c r="I978" s="387">
        <f t="shared" si="104"/>
        <v>0.4885375189001338</v>
      </c>
      <c r="J978" s="387">
        <v>0.6324716609870572</v>
      </c>
      <c r="K978" s="387">
        <v>0.16338378146062038</v>
      </c>
      <c r="L978" s="530">
        <f t="shared" si="102"/>
        <v>2.8130160892917422E-2</v>
      </c>
      <c r="M978" s="87">
        <f t="shared" si="103"/>
        <v>0.27775242848305465</v>
      </c>
    </row>
    <row r="979" spans="1:13" s="87" customFormat="1" ht="15.5" x14ac:dyDescent="0.35">
      <c r="A979" s="5">
        <v>202</v>
      </c>
      <c r="B979" s="147" t="s">
        <v>1420</v>
      </c>
      <c r="C979" s="158">
        <v>132.19999999999999</v>
      </c>
      <c r="D979" s="158"/>
      <c r="E979" s="158"/>
      <c r="F979" s="158">
        <f t="shared" si="101"/>
        <v>132.19999999999999</v>
      </c>
      <c r="G979" s="398">
        <f t="shared" si="106"/>
        <v>5.3180039656540608E-4</v>
      </c>
      <c r="H979" s="387">
        <f t="shared" si="105"/>
        <v>2.3560725229314783</v>
      </c>
      <c r="I979" s="387">
        <f t="shared" si="104"/>
        <v>0.51833595504492525</v>
      </c>
      <c r="J979" s="387">
        <v>0.67104938669734326</v>
      </c>
      <c r="K979" s="387">
        <v>0.1733494053699359</v>
      </c>
      <c r="L979" s="530">
        <f t="shared" si="102"/>
        <v>2.8130160892917418E-2</v>
      </c>
      <c r="M979" s="87">
        <f t="shared" si="103"/>
        <v>0.294693989128891</v>
      </c>
    </row>
    <row r="980" spans="1:13" s="87" customFormat="1" ht="15.5" x14ac:dyDescent="0.35">
      <c r="A980" s="5">
        <v>203</v>
      </c>
      <c r="B980" s="147" t="s">
        <v>1421</v>
      </c>
      <c r="C980" s="158">
        <v>225.4</v>
      </c>
      <c r="D980" s="158"/>
      <c r="E980" s="158"/>
      <c r="F980" s="158">
        <f t="shared" si="101"/>
        <v>225.4</v>
      </c>
      <c r="G980" s="398">
        <f t="shared" si="106"/>
        <v>9.0671565344812818E-4</v>
      </c>
      <c r="H980" s="387">
        <f t="shared" si="105"/>
        <v>4.0170858295669838</v>
      </c>
      <c r="I980" s="387">
        <f t="shared" si="104"/>
        <v>0.88375888250473644</v>
      </c>
      <c r="J980" s="387">
        <v>1.1441341283024296</v>
      </c>
      <c r="K980" s="387">
        <v>0.29555942488943687</v>
      </c>
      <c r="L980" s="530">
        <f t="shared" si="102"/>
        <v>2.8130160892917415E-2</v>
      </c>
      <c r="M980" s="87">
        <f t="shared" si="103"/>
        <v>0.50245102231204264</v>
      </c>
    </row>
    <row r="981" spans="1:13" s="87" customFormat="1" ht="15.5" x14ac:dyDescent="0.35">
      <c r="A981" s="5">
        <v>204</v>
      </c>
      <c r="B981" s="147" t="s">
        <v>1422</v>
      </c>
      <c r="C981" s="158">
        <v>415.6</v>
      </c>
      <c r="D981" s="158"/>
      <c r="E981" s="158"/>
      <c r="F981" s="158">
        <f t="shared" si="101"/>
        <v>415.6</v>
      </c>
      <c r="G981" s="398">
        <f t="shared" si="106"/>
        <v>1.6718324115929106E-3</v>
      </c>
      <c r="H981" s="387">
        <f t="shared" si="105"/>
        <v>7.4068361613488829</v>
      </c>
      <c r="I981" s="387">
        <f t="shared" si="104"/>
        <v>1.6295039554967543</v>
      </c>
      <c r="J981" s="387">
        <v>2.1095924743677448</v>
      </c>
      <c r="K981" s="387">
        <v>0.54496227588309654</v>
      </c>
      <c r="L981" s="530">
        <f t="shared" si="102"/>
        <v>2.8130160892917411E-2</v>
      </c>
      <c r="M981" s="87">
        <f t="shared" si="103"/>
        <v>0.92643586900126407</v>
      </c>
    </row>
    <row r="982" spans="1:13" s="87" customFormat="1" ht="15.5" x14ac:dyDescent="0.35">
      <c r="A982" s="5">
        <v>205</v>
      </c>
      <c r="B982" s="147" t="s">
        <v>1423</v>
      </c>
      <c r="C982" s="158">
        <v>1495</v>
      </c>
      <c r="D982" s="158"/>
      <c r="E982" s="158"/>
      <c r="F982" s="158">
        <f t="shared" si="101"/>
        <v>1495</v>
      </c>
      <c r="G982" s="398">
        <f t="shared" si="106"/>
        <v>6.0139303545028904E-3</v>
      </c>
      <c r="H982" s="387">
        <f t="shared" si="105"/>
        <v>26.643936624678968</v>
      </c>
      <c r="I982" s="387">
        <f t="shared" si="104"/>
        <v>5.8616660574293729</v>
      </c>
      <c r="J982" s="387">
        <v>7.5886447285365213</v>
      </c>
      <c r="K982" s="387">
        <v>1.9603431242666731</v>
      </c>
      <c r="L982" s="530">
        <f t="shared" si="102"/>
        <v>2.8130160892917415E-2</v>
      </c>
      <c r="M982" s="87">
        <f t="shared" si="103"/>
        <v>3.3325833112533441</v>
      </c>
    </row>
    <row r="983" spans="1:13" s="87" customFormat="1" ht="15.5" x14ac:dyDescent="0.35">
      <c r="A983" s="5">
        <v>206</v>
      </c>
      <c r="B983" s="147" t="s">
        <v>1424</v>
      </c>
      <c r="C983" s="158">
        <v>288.60000000000002</v>
      </c>
      <c r="D983" s="158"/>
      <c r="E983" s="158"/>
      <c r="F983" s="158">
        <f t="shared" si="101"/>
        <v>288.60000000000002</v>
      </c>
      <c r="G983" s="398">
        <f t="shared" si="106"/>
        <v>1.1609500336518625E-3</v>
      </c>
      <c r="H983" s="387">
        <f t="shared" si="105"/>
        <v>5.143438200590202</v>
      </c>
      <c r="I983" s="387">
        <f t="shared" si="104"/>
        <v>1.1315564041298445</v>
      </c>
      <c r="J983" s="387">
        <v>1.4649383736827024</v>
      </c>
      <c r="K983" s="387">
        <v>0.37843145529321864</v>
      </c>
      <c r="L983" s="530">
        <f t="shared" si="102"/>
        <v>2.8130160892917418E-2</v>
      </c>
      <c r="M983" s="87">
        <f t="shared" si="103"/>
        <v>0.64333347399847163</v>
      </c>
    </row>
    <row r="984" spans="1:13" s="87" customFormat="1" ht="15.5" x14ac:dyDescent="0.35">
      <c r="A984" s="5">
        <v>207</v>
      </c>
      <c r="B984" s="147" t="s">
        <v>1425</v>
      </c>
      <c r="C984" s="158">
        <v>272.10000000000002</v>
      </c>
      <c r="D984" s="158"/>
      <c r="E984" s="158"/>
      <c r="F984" s="158">
        <f t="shared" si="101"/>
        <v>272.10000000000002</v>
      </c>
      <c r="G984" s="398">
        <f t="shared" si="106"/>
        <v>1.0945755514784191E-3</v>
      </c>
      <c r="H984" s="387">
        <f t="shared" si="105"/>
        <v>4.8493746860034435</v>
      </c>
      <c r="I984" s="387">
        <f t="shared" si="104"/>
        <v>1.0668624309207575</v>
      </c>
      <c r="J984" s="387">
        <v>1.3811841007590553</v>
      </c>
      <c r="K984" s="387">
        <v>0.35679556127957307</v>
      </c>
      <c r="L984" s="530">
        <f t="shared" si="102"/>
        <v>2.8130160892917415E-2</v>
      </c>
      <c r="M984" s="87">
        <f t="shared" si="103"/>
        <v>0.60655245417527426</v>
      </c>
    </row>
    <row r="985" spans="1:13" s="87" customFormat="1" ht="15.5" x14ac:dyDescent="0.35">
      <c r="A985" s="5">
        <v>208</v>
      </c>
      <c r="B985" s="147" t="s">
        <v>1426</v>
      </c>
      <c r="C985" s="158">
        <v>287.89999999999998</v>
      </c>
      <c r="D985" s="158"/>
      <c r="E985" s="158">
        <v>25.8</v>
      </c>
      <c r="F985" s="158">
        <f t="shared" si="101"/>
        <v>313.7</v>
      </c>
      <c r="G985" s="398">
        <f t="shared" si="106"/>
        <v>1.261919700473282E-3</v>
      </c>
      <c r="H985" s="387">
        <f t="shared" si="105"/>
        <v>5.5907711833858142</v>
      </c>
      <c r="I985" s="387">
        <f t="shared" si="104"/>
        <v>1.2299696603448791</v>
      </c>
      <c r="J985" s="387">
        <v>1.5923463888574625</v>
      </c>
      <c r="K985" s="387">
        <v>0.41134423952003701</v>
      </c>
      <c r="L985" s="530">
        <f t="shared" si="102"/>
        <v>2.8130160892917415E-2</v>
      </c>
      <c r="M985" s="87">
        <f t="shared" si="103"/>
        <v>0.69928520718406295</v>
      </c>
    </row>
    <row r="986" spans="1:13" s="87" customFormat="1" ht="15.5" x14ac:dyDescent="0.35">
      <c r="A986" s="5">
        <v>209</v>
      </c>
      <c r="B986" s="147" t="s">
        <v>1427</v>
      </c>
      <c r="C986" s="158">
        <v>731.71</v>
      </c>
      <c r="D986" s="158"/>
      <c r="E986" s="158">
        <v>128.69999999999999</v>
      </c>
      <c r="F986" s="158">
        <f t="shared" si="101"/>
        <v>860.41000000000008</v>
      </c>
      <c r="G986" s="398">
        <f t="shared" si="106"/>
        <v>3.4611677701122628E-3</v>
      </c>
      <c r="H986" s="387">
        <f t="shared" si="105"/>
        <v>15.334253853672266</v>
      </c>
      <c r="I986" s="387">
        <f t="shared" si="104"/>
        <v>3.3735358478078985</v>
      </c>
      <c r="J986" s="387">
        <v>4.3674553918930501</v>
      </c>
      <c r="K986" s="387">
        <v>1.1282266405018651</v>
      </c>
      <c r="L986" s="530">
        <f t="shared" si="102"/>
        <v>2.8130160892917415E-2</v>
      </c>
      <c r="M986" s="87">
        <f t="shared" si="103"/>
        <v>1.9179852888531705</v>
      </c>
    </row>
    <row r="987" spans="1:13" s="87" customFormat="1" ht="15.5" x14ac:dyDescent="0.35">
      <c r="A987" s="5">
        <v>210</v>
      </c>
      <c r="B987" s="147" t="s">
        <v>1428</v>
      </c>
      <c r="C987" s="163">
        <v>294</v>
      </c>
      <c r="D987" s="158"/>
      <c r="E987" s="158"/>
      <c r="F987" s="158">
        <f t="shared" si="101"/>
        <v>294</v>
      </c>
      <c r="G987" s="398">
        <f t="shared" si="106"/>
        <v>1.1826725914540802E-3</v>
      </c>
      <c r="H987" s="387">
        <f t="shared" si="105"/>
        <v>5.2396771690004131</v>
      </c>
      <c r="I987" s="387">
        <f t="shared" si="104"/>
        <v>1.1527289771800908</v>
      </c>
      <c r="J987" s="387">
        <v>1.4923488630031687</v>
      </c>
      <c r="K987" s="387">
        <v>0.38551229333404802</v>
      </c>
      <c r="L987" s="530">
        <f t="shared" si="102"/>
        <v>2.8130160892917415E-2</v>
      </c>
      <c r="M987" s="87">
        <f t="shared" si="103"/>
        <v>0.65537089866788156</v>
      </c>
    </row>
    <row r="988" spans="1:13" s="87" customFormat="1" ht="15.5" x14ac:dyDescent="0.35">
      <c r="A988" s="5">
        <v>211</v>
      </c>
      <c r="B988" s="147" t="s">
        <v>1429</v>
      </c>
      <c r="C988" s="158">
        <v>1119.54</v>
      </c>
      <c r="D988" s="158"/>
      <c r="E988" s="158"/>
      <c r="F988" s="158">
        <f t="shared" si="101"/>
        <v>1119.54</v>
      </c>
      <c r="G988" s="398">
        <f t="shared" si="106"/>
        <v>4.5035689559064654E-3</v>
      </c>
      <c r="H988" s="387">
        <f t="shared" si="105"/>
        <v>19.952476795179326</v>
      </c>
      <c r="I988" s="387">
        <f t="shared" si="104"/>
        <v>4.3895448949394513</v>
      </c>
      <c r="J988" s="387">
        <v>5.682803558117576</v>
      </c>
      <c r="K988" s="387">
        <v>1.4680150778204091</v>
      </c>
      <c r="L988" s="530">
        <f t="shared" si="102"/>
        <v>2.8130160892917418E-2</v>
      </c>
      <c r="M988" s="87">
        <f t="shared" si="103"/>
        <v>2.4956256322946953</v>
      </c>
    </row>
    <row r="989" spans="1:13" s="87" customFormat="1" ht="15.5" x14ac:dyDescent="0.35">
      <c r="A989" s="5">
        <v>212</v>
      </c>
      <c r="B989" s="147" t="s">
        <v>1430</v>
      </c>
      <c r="C989" s="158">
        <v>542.66</v>
      </c>
      <c r="D989" s="158"/>
      <c r="E989" s="158"/>
      <c r="F989" s="158">
        <f t="shared" si="101"/>
        <v>542.66</v>
      </c>
      <c r="G989" s="398">
        <f t="shared" si="106"/>
        <v>2.1829561512873167E-3</v>
      </c>
      <c r="H989" s="387">
        <f t="shared" si="105"/>
        <v>9.6713034439787897</v>
      </c>
      <c r="I989" s="387">
        <f t="shared" si="104"/>
        <v>2.1276867576753338</v>
      </c>
      <c r="J989" s="387">
        <v>2.7545511360452362</v>
      </c>
      <c r="K989" s="387">
        <v>0.71157177245120584</v>
      </c>
      <c r="L989" s="530">
        <f t="shared" si="102"/>
        <v>2.8130160892917422E-2</v>
      </c>
      <c r="M989" s="87">
        <f t="shared" si="103"/>
        <v>1.20967201316705</v>
      </c>
    </row>
    <row r="990" spans="1:13" s="87" customFormat="1" ht="15.5" x14ac:dyDescent="0.35">
      <c r="A990" s="5">
        <v>213</v>
      </c>
      <c r="B990" s="147" t="s">
        <v>1431</v>
      </c>
      <c r="C990" s="158">
        <v>507.72</v>
      </c>
      <c r="D990" s="158"/>
      <c r="E990" s="158"/>
      <c r="F990" s="158">
        <f t="shared" si="101"/>
        <v>507.72</v>
      </c>
      <c r="G990" s="398">
        <f t="shared" si="106"/>
        <v>2.0424031569151891E-3</v>
      </c>
      <c r="H990" s="387">
        <f t="shared" si="105"/>
        <v>9.048601674302347</v>
      </c>
      <c r="I990" s="387">
        <f t="shared" si="104"/>
        <v>1.9906923683465163</v>
      </c>
      <c r="J990" s="387">
        <v>2.577195118108738</v>
      </c>
      <c r="K990" s="387">
        <v>0.66575612779443172</v>
      </c>
      <c r="L990" s="530">
        <f t="shared" si="102"/>
        <v>2.8130160892917422E-2</v>
      </c>
      <c r="M990" s="87">
        <f t="shared" si="103"/>
        <v>1.1317854172505339</v>
      </c>
    </row>
    <row r="991" spans="1:13" s="87" customFormat="1" ht="15.5" x14ac:dyDescent="0.35">
      <c r="A991" s="5">
        <v>214</v>
      </c>
      <c r="B991" s="147" t="s">
        <v>1432</v>
      </c>
      <c r="C991" s="158">
        <v>517.03</v>
      </c>
      <c r="D991" s="158"/>
      <c r="E991" s="158"/>
      <c r="F991" s="158">
        <f t="shared" ref="F991:F1008" si="107">C991+D991+E991</f>
        <v>517.03</v>
      </c>
      <c r="G991" s="398">
        <f t="shared" si="106"/>
        <v>2.079854455644568E-3</v>
      </c>
      <c r="H991" s="387">
        <f t="shared" si="105"/>
        <v>9.2145247846540244</v>
      </c>
      <c r="I991" s="387">
        <f t="shared" si="104"/>
        <v>2.0271954526238853</v>
      </c>
      <c r="J991" s="387">
        <v>2.6244528321038381</v>
      </c>
      <c r="K991" s="387">
        <v>0.67796401708334308</v>
      </c>
      <c r="L991" s="530">
        <f t="shared" si="102"/>
        <v>2.8130160892917418E-2</v>
      </c>
      <c r="M991" s="87">
        <f t="shared" si="103"/>
        <v>1.1525388290416831</v>
      </c>
    </row>
    <row r="992" spans="1:13" s="87" customFormat="1" ht="15.5" x14ac:dyDescent="0.35">
      <c r="A992" s="5">
        <v>215</v>
      </c>
      <c r="B992" s="147" t="s">
        <v>1433</v>
      </c>
      <c r="C992" s="158">
        <v>497.81</v>
      </c>
      <c r="D992" s="158"/>
      <c r="E992" s="158"/>
      <c r="F992" s="158">
        <f t="shared" si="107"/>
        <v>497.81</v>
      </c>
      <c r="G992" s="398">
        <f t="shared" si="106"/>
        <v>2.0025382406522302E-3</v>
      </c>
      <c r="H992" s="387">
        <f t="shared" si="105"/>
        <v>8.8719853452384214</v>
      </c>
      <c r="I992" s="387">
        <f t="shared" si="104"/>
        <v>1.9518367759524526</v>
      </c>
      <c r="J992" s="387">
        <v>2.5268917941891411</v>
      </c>
      <c r="K992" s="387">
        <v>0.65276147872320578</v>
      </c>
      <c r="L992" s="530">
        <f t="shared" si="102"/>
        <v>2.8130160892917422E-2</v>
      </c>
      <c r="M992" s="87">
        <f t="shared" si="103"/>
        <v>1.1096945138294498</v>
      </c>
    </row>
    <row r="993" spans="1:13" s="87" customFormat="1" ht="15.5" x14ac:dyDescent="0.35">
      <c r="A993" s="5">
        <v>216</v>
      </c>
      <c r="B993" s="147" t="s">
        <v>1434</v>
      </c>
      <c r="C993" s="158">
        <v>301.3</v>
      </c>
      <c r="D993" s="158"/>
      <c r="E993" s="158"/>
      <c r="F993" s="158">
        <f t="shared" si="107"/>
        <v>301.3</v>
      </c>
      <c r="G993" s="398">
        <f t="shared" si="106"/>
        <v>1.2120382714459672E-3</v>
      </c>
      <c r="H993" s="387">
        <f t="shared" si="105"/>
        <v>5.3697779966660697</v>
      </c>
      <c r="I993" s="387">
        <f t="shared" si="104"/>
        <v>1.1813511592665353</v>
      </c>
      <c r="J993" s="387">
        <v>1.5294037837512067</v>
      </c>
      <c r="K993" s="387">
        <v>0.39508453735220644</v>
      </c>
      <c r="L993" s="530">
        <f t="shared" si="102"/>
        <v>2.8130160892917415E-2</v>
      </c>
      <c r="M993" s="87">
        <f t="shared" si="103"/>
        <v>0.67164371349875096</v>
      </c>
    </row>
    <row r="994" spans="1:13" s="87" customFormat="1" ht="15.5" x14ac:dyDescent="0.35">
      <c r="A994" s="5">
        <v>217</v>
      </c>
      <c r="B994" s="147" t="s">
        <v>1435</v>
      </c>
      <c r="C994" s="158">
        <v>493.5</v>
      </c>
      <c r="D994" s="158"/>
      <c r="E994" s="158"/>
      <c r="F994" s="158">
        <f t="shared" si="107"/>
        <v>493.5</v>
      </c>
      <c r="G994" s="398">
        <f t="shared" si="106"/>
        <v>1.985200421369349E-3</v>
      </c>
      <c r="H994" s="387">
        <f t="shared" si="105"/>
        <v>8.7951723908221222</v>
      </c>
      <c r="I994" s="387">
        <f t="shared" si="104"/>
        <v>1.934937925980867</v>
      </c>
      <c r="J994" s="387">
        <v>2.5050141628981764</v>
      </c>
      <c r="K994" s="387">
        <v>0.64710992095358066</v>
      </c>
      <c r="L994" s="530">
        <f t="shared" si="102"/>
        <v>2.8130160892917418E-2</v>
      </c>
      <c r="M994" s="87">
        <f t="shared" si="103"/>
        <v>1.1000868656210872</v>
      </c>
    </row>
    <row r="995" spans="1:13" s="87" customFormat="1" ht="15.5" x14ac:dyDescent="0.35">
      <c r="A995" s="5">
        <v>218</v>
      </c>
      <c r="B995" s="147" t="s">
        <v>1436</v>
      </c>
      <c r="C995" s="158">
        <v>264.8</v>
      </c>
      <c r="D995" s="158"/>
      <c r="E995" s="158"/>
      <c r="F995" s="158">
        <f t="shared" si="107"/>
        <v>264.8</v>
      </c>
      <c r="G995" s="398">
        <f t="shared" si="106"/>
        <v>1.0652098714865321E-3</v>
      </c>
      <c r="H995" s="387">
        <f t="shared" si="105"/>
        <v>4.7192738583377869</v>
      </c>
      <c r="I995" s="387">
        <f t="shared" si="104"/>
        <v>1.0382402488343132</v>
      </c>
      <c r="J995" s="387">
        <v>1.3441291800110176</v>
      </c>
      <c r="K995" s="387">
        <v>0.34722331726141475</v>
      </c>
      <c r="L995" s="530">
        <f t="shared" si="102"/>
        <v>2.8130160892917418E-2</v>
      </c>
      <c r="M995" s="87">
        <f t="shared" si="103"/>
        <v>0.59027963934440508</v>
      </c>
    </row>
    <row r="996" spans="1:13" s="87" customFormat="1" ht="15.5" x14ac:dyDescent="0.35">
      <c r="A996" s="5">
        <v>219</v>
      </c>
      <c r="B996" s="147" t="s">
        <v>1437</v>
      </c>
      <c r="C996" s="158">
        <v>544.79999999999995</v>
      </c>
      <c r="D996" s="158"/>
      <c r="E996" s="158"/>
      <c r="F996" s="158">
        <f t="shared" si="107"/>
        <v>544.79999999999995</v>
      </c>
      <c r="G996" s="398">
        <f t="shared" si="106"/>
        <v>2.1915647204904178E-3</v>
      </c>
      <c r="H996" s="387">
        <f t="shared" si="105"/>
        <v>9.7094425907191315</v>
      </c>
      <c r="I996" s="387">
        <f t="shared" si="104"/>
        <v>2.1360773699582087</v>
      </c>
      <c r="J996" s="387">
        <v>2.7654138114426066</v>
      </c>
      <c r="K996" s="387">
        <v>0.71437788234146049</v>
      </c>
      <c r="L996" s="530">
        <f t="shared" si="102"/>
        <v>2.8130160892917415E-2</v>
      </c>
      <c r="M996" s="87">
        <f t="shared" si="103"/>
        <v>1.2144423999804828</v>
      </c>
    </row>
    <row r="997" spans="1:13" s="87" customFormat="1" ht="15.5" x14ac:dyDescent="0.35">
      <c r="A997" s="5">
        <v>220</v>
      </c>
      <c r="B997" s="147" t="s">
        <v>1438</v>
      </c>
      <c r="C997" s="163">
        <v>205</v>
      </c>
      <c r="D997" s="158"/>
      <c r="E997" s="158"/>
      <c r="F997" s="158">
        <f t="shared" si="107"/>
        <v>205</v>
      </c>
      <c r="G997" s="398">
        <f t="shared" si="106"/>
        <v>8.2465265730641648E-4</v>
      </c>
      <c r="H997" s="387">
        <f t="shared" si="105"/>
        <v>3.6535163933506283</v>
      </c>
      <c r="I997" s="387">
        <f t="shared" si="104"/>
        <v>0.80377360653713825</v>
      </c>
      <c r="J997" s="387">
        <v>1.0405833908695565</v>
      </c>
      <c r="K997" s="387">
        <v>0.2688095922907478</v>
      </c>
      <c r="L997" s="530">
        <f t="shared" si="102"/>
        <v>2.8130160892917422E-2</v>
      </c>
      <c r="M997" s="87">
        <f t="shared" si="103"/>
        <v>0.45697630689427127</v>
      </c>
    </row>
    <row r="998" spans="1:13" s="87" customFormat="1" ht="15.5" x14ac:dyDescent="0.35">
      <c r="A998" s="5">
        <v>221</v>
      </c>
      <c r="B998" s="147" t="s">
        <v>1439</v>
      </c>
      <c r="C998" s="158">
        <v>577.32000000000005</v>
      </c>
      <c r="D998" s="158"/>
      <c r="E998" s="158"/>
      <c r="F998" s="158">
        <f t="shared" si="107"/>
        <v>577.32000000000005</v>
      </c>
      <c r="G998" s="398">
        <f t="shared" si="106"/>
        <v>2.322382790810441E-3</v>
      </c>
      <c r="H998" s="387">
        <f t="shared" si="105"/>
        <v>10.289015044922854</v>
      </c>
      <c r="I998" s="387">
        <f t="shared" si="104"/>
        <v>2.2635833098830278</v>
      </c>
      <c r="J998" s="387">
        <v>2.9304858693503042</v>
      </c>
      <c r="K998" s="387">
        <v>0.75702026254290022</v>
      </c>
      <c r="L998" s="530">
        <f t="shared" si="102"/>
        <v>2.8130160892917425E-2</v>
      </c>
      <c r="M998" s="87">
        <f t="shared" si="103"/>
        <v>1.2869344463229304</v>
      </c>
    </row>
    <row r="999" spans="1:13" s="87" customFormat="1" ht="15.5" x14ac:dyDescent="0.35">
      <c r="A999" s="5">
        <v>222</v>
      </c>
      <c r="B999" s="147" t="s">
        <v>1440</v>
      </c>
      <c r="C999" s="387">
        <v>353</v>
      </c>
      <c r="D999" s="158"/>
      <c r="E999" s="158"/>
      <c r="F999" s="158">
        <f t="shared" si="107"/>
        <v>353</v>
      </c>
      <c r="G999" s="398">
        <f t="shared" si="106"/>
        <v>1.4200116489227561E-3</v>
      </c>
      <c r="H999" s="387">
        <f t="shared" si="105"/>
        <v>6.2911770090379111</v>
      </c>
      <c r="I999" s="387">
        <f t="shared" si="104"/>
        <v>1.3840589419883405</v>
      </c>
      <c r="J999" s="387">
        <v>1.7918338389119679</v>
      </c>
      <c r="K999" s="387">
        <v>0.46287700526162912</v>
      </c>
      <c r="L999" s="530">
        <f t="shared" si="102"/>
        <v>2.8130160892917411E-2</v>
      </c>
      <c r="M999" s="87">
        <f t="shared" si="103"/>
        <v>0.78689090894476943</v>
      </c>
    </row>
    <row r="1000" spans="1:13" s="87" customFormat="1" ht="15.5" x14ac:dyDescent="0.35">
      <c r="A1000" s="5">
        <v>223</v>
      </c>
      <c r="B1000" s="147" t="s">
        <v>1441</v>
      </c>
      <c r="C1000" s="158">
        <v>623.29999999999995</v>
      </c>
      <c r="D1000" s="158"/>
      <c r="E1000" s="158">
        <v>23</v>
      </c>
      <c r="F1000" s="158">
        <f t="shared" si="107"/>
        <v>646.29999999999995</v>
      </c>
      <c r="G1000" s="398">
        <f t="shared" si="106"/>
        <v>2.5998683532543264E-3</v>
      </c>
      <c r="H1000" s="387">
        <f t="shared" si="105"/>
        <v>11.518378756207369</v>
      </c>
      <c r="I1000" s="387">
        <f t="shared" si="104"/>
        <v>2.5340433263656212</v>
      </c>
      <c r="J1000" s="387">
        <v>3.2806294903365574</v>
      </c>
      <c r="K1000" s="387">
        <v>0.84747141218297706</v>
      </c>
      <c r="L1000" s="530">
        <f t="shared" si="102"/>
        <v>2.8130160892917415E-2</v>
      </c>
      <c r="M1000" s="87">
        <f t="shared" si="103"/>
        <v>1.440701400711061</v>
      </c>
    </row>
    <row r="1001" spans="1:13" s="87" customFormat="1" ht="15.5" x14ac:dyDescent="0.35">
      <c r="A1001" s="5">
        <v>224</v>
      </c>
      <c r="B1001" s="147" t="s">
        <v>1442</v>
      </c>
      <c r="C1001" s="158">
        <v>281.89999999999998</v>
      </c>
      <c r="D1001" s="158"/>
      <c r="E1001" s="158"/>
      <c r="F1001" s="158">
        <f t="shared" si="107"/>
        <v>281.89999999999998</v>
      </c>
      <c r="G1001" s="398">
        <f t="shared" si="106"/>
        <v>1.1339979711935549E-3</v>
      </c>
      <c r="H1001" s="387">
        <f t="shared" si="105"/>
        <v>5.02403059163679</v>
      </c>
      <c r="I1001" s="387">
        <f t="shared" si="104"/>
        <v>1.1052867301600937</v>
      </c>
      <c r="J1001" s="387">
        <v>1.4309290628591607</v>
      </c>
      <c r="K1001" s="387">
        <v>0.36964597105737462</v>
      </c>
      <c r="L1001" s="530">
        <f t="shared" si="102"/>
        <v>2.8130160892917415E-2</v>
      </c>
      <c r="M1001" s="87">
        <f t="shared" si="103"/>
        <v>0.6283981507975368</v>
      </c>
    </row>
    <row r="1002" spans="1:13" s="87" customFormat="1" ht="15.5" x14ac:dyDescent="0.35">
      <c r="A1002" s="5">
        <v>225</v>
      </c>
      <c r="B1002" s="147" t="s">
        <v>1443</v>
      </c>
      <c r="C1002" s="158">
        <v>305.10000000000002</v>
      </c>
      <c r="D1002" s="158"/>
      <c r="E1002" s="158"/>
      <c r="F1002" s="158">
        <f t="shared" si="107"/>
        <v>305.10000000000002</v>
      </c>
      <c r="G1002" s="398">
        <f t="shared" si="106"/>
        <v>1.2273245158253058E-3</v>
      </c>
      <c r="H1002" s="387">
        <f t="shared" si="105"/>
        <v>5.4375017151769596</v>
      </c>
      <c r="I1002" s="387">
        <f t="shared" si="104"/>
        <v>1.196250377338931</v>
      </c>
      <c r="J1002" s="387">
        <v>1.5486926466063495</v>
      </c>
      <c r="K1002" s="387">
        <v>0.40006734930686422</v>
      </c>
      <c r="L1002" s="530">
        <f t="shared" ref="L1002:L1064" si="108">(H1002+I1002+J1002+K1002)/F1002</f>
        <v>2.8130160892917415E-2</v>
      </c>
      <c r="M1002" s="87">
        <f t="shared" ref="M1002:M1009" si="109">K1002*1.7</f>
        <v>0.68011449382166911</v>
      </c>
    </row>
    <row r="1003" spans="1:13" s="87" customFormat="1" ht="15.5" x14ac:dyDescent="0.35">
      <c r="A1003" s="5">
        <v>226</v>
      </c>
      <c r="B1003" s="147" t="s">
        <v>1444</v>
      </c>
      <c r="C1003" s="158">
        <v>369.45</v>
      </c>
      <c r="D1003" s="158"/>
      <c r="E1003" s="158"/>
      <c r="F1003" s="158">
        <f t="shared" si="107"/>
        <v>369.45</v>
      </c>
      <c r="G1003" s="398">
        <f t="shared" si="106"/>
        <v>1.4861849963017345E-3</v>
      </c>
      <c r="H1003" s="387">
        <f t="shared" si="105"/>
        <v>6.5843494220653147</v>
      </c>
      <c r="I1003" s="387">
        <f t="shared" si="104"/>
        <v>1.4485568728543692</v>
      </c>
      <c r="J1003" s="387">
        <v>1.8753343110085736</v>
      </c>
      <c r="K1003" s="387">
        <v>0.48444733596008183</v>
      </c>
      <c r="L1003" s="530">
        <f t="shared" si="108"/>
        <v>2.8130160892917418E-2</v>
      </c>
      <c r="M1003" s="87">
        <f t="shared" si="109"/>
        <v>0.82356047113213904</v>
      </c>
    </row>
    <row r="1004" spans="1:13" s="87" customFormat="1" ht="15.5" x14ac:dyDescent="0.35">
      <c r="A1004" s="5">
        <v>227</v>
      </c>
      <c r="B1004" s="147" t="s">
        <v>1445</v>
      </c>
      <c r="C1004" s="158">
        <v>453.11</v>
      </c>
      <c r="D1004" s="158"/>
      <c r="E1004" s="158"/>
      <c r="F1004" s="158">
        <f t="shared" si="107"/>
        <v>453.11</v>
      </c>
      <c r="G1004" s="398">
        <f t="shared" si="106"/>
        <v>1.8227237344005385E-3</v>
      </c>
      <c r="H1004" s="387">
        <f t="shared" si="105"/>
        <v>8.0753405511761134</v>
      </c>
      <c r="I1004" s="387">
        <f t="shared" si="104"/>
        <v>1.7765749212587449</v>
      </c>
      <c r="J1004" s="387">
        <v>2.2999938548141694</v>
      </c>
      <c r="K1004" s="387">
        <v>0.59414787494078414</v>
      </c>
      <c r="L1004" s="530">
        <f t="shared" si="108"/>
        <v>2.8130160892917415E-2</v>
      </c>
      <c r="M1004" s="87">
        <f t="shared" si="109"/>
        <v>1.0100513873993331</v>
      </c>
    </row>
    <row r="1005" spans="1:13" s="87" customFormat="1" ht="15.5" x14ac:dyDescent="0.35">
      <c r="A1005" s="5">
        <v>228</v>
      </c>
      <c r="B1005" s="147" t="s">
        <v>1446</v>
      </c>
      <c r="C1005" s="158">
        <v>351.1</v>
      </c>
      <c r="D1005" s="158">
        <v>377.9</v>
      </c>
      <c r="E1005" s="158"/>
      <c r="F1005" s="158">
        <f t="shared" si="107"/>
        <v>729</v>
      </c>
      <c r="G1005" s="398">
        <f t="shared" si="106"/>
        <v>2.9325453032994029E-3</v>
      </c>
      <c r="H1005" s="387">
        <f t="shared" si="105"/>
        <v>12.992260735378576</v>
      </c>
      <c r="I1005" s="387">
        <f t="shared" si="104"/>
        <v>2.8582973617832867</v>
      </c>
      <c r="J1005" s="387">
        <v>3.7004160582629595</v>
      </c>
      <c r="K1005" s="387">
        <v>0.95591313551197643</v>
      </c>
      <c r="L1005" s="530">
        <f t="shared" si="108"/>
        <v>2.8130160892917418E-2</v>
      </c>
      <c r="M1005" s="87">
        <f t="shared" si="109"/>
        <v>1.6250523303703599</v>
      </c>
    </row>
    <row r="1006" spans="1:13" s="87" customFormat="1" ht="15.5" x14ac:dyDescent="0.35">
      <c r="A1006" s="5">
        <v>229</v>
      </c>
      <c r="B1006" s="147" t="s">
        <v>1447</v>
      </c>
      <c r="C1006" s="158">
        <v>422.76</v>
      </c>
      <c r="D1006" s="158"/>
      <c r="E1006" s="158"/>
      <c r="F1006" s="158">
        <f t="shared" si="107"/>
        <v>422.76</v>
      </c>
      <c r="G1006" s="398">
        <f t="shared" si="106"/>
        <v>1.7006349141602958E-3</v>
      </c>
      <c r="H1006" s="387">
        <f t="shared" si="105"/>
        <v>7.5344419046483493</v>
      </c>
      <c r="I1006" s="387">
        <f t="shared" si="104"/>
        <v>1.6575772190226368</v>
      </c>
      <c r="J1006" s="387">
        <v>2.145936752800067</v>
      </c>
      <c r="K1006" s="387">
        <v>0.55435094261871487</v>
      </c>
      <c r="L1006" s="530">
        <f t="shared" si="108"/>
        <v>2.8130160892917418E-2</v>
      </c>
      <c r="M1006" s="87">
        <f t="shared" si="109"/>
        <v>0.94239660245181522</v>
      </c>
    </row>
    <row r="1007" spans="1:13" s="87" customFormat="1" ht="15.5" x14ac:dyDescent="0.35">
      <c r="A1007" s="5">
        <v>230</v>
      </c>
      <c r="B1007" s="147" t="s">
        <v>1448</v>
      </c>
      <c r="C1007" s="158">
        <v>152.30000000000001</v>
      </c>
      <c r="D1007" s="158"/>
      <c r="E1007" s="158"/>
      <c r="F1007" s="158">
        <f t="shared" si="107"/>
        <v>152.30000000000001</v>
      </c>
      <c r="G1007" s="398">
        <f t="shared" si="106"/>
        <v>6.12656583940328E-4</v>
      </c>
      <c r="H1007" s="387">
        <f t="shared" si="105"/>
        <v>2.7142953497917111</v>
      </c>
      <c r="I1007" s="387">
        <f t="shared" si="104"/>
        <v>0.59714497695417645</v>
      </c>
      <c r="J1007" s="387">
        <v>0.77307731916796807</v>
      </c>
      <c r="K1007" s="387">
        <v>0.1997058580774678</v>
      </c>
      <c r="L1007" s="530">
        <f t="shared" si="108"/>
        <v>2.8130160892917418E-2</v>
      </c>
      <c r="M1007" s="87">
        <f t="shared" si="109"/>
        <v>0.33949995873169525</v>
      </c>
    </row>
    <row r="1008" spans="1:13" s="87" customFormat="1" ht="15.5" x14ac:dyDescent="0.35">
      <c r="A1008" s="5">
        <v>231</v>
      </c>
      <c r="B1008" s="147" t="s">
        <v>1449</v>
      </c>
      <c r="C1008" s="158">
        <v>252.6</v>
      </c>
      <c r="D1008" s="158"/>
      <c r="E1008" s="158"/>
      <c r="F1008" s="158">
        <f t="shared" si="107"/>
        <v>252.6</v>
      </c>
      <c r="G1008" s="398">
        <f t="shared" si="106"/>
        <v>1.0161329816370771E-3</v>
      </c>
      <c r="H1008" s="387">
        <f t="shared" si="105"/>
        <v>4.5018450778554566</v>
      </c>
      <c r="I1008" s="387">
        <f t="shared" si="104"/>
        <v>0.99040591712820047</v>
      </c>
      <c r="J1008" s="387">
        <v>1.2822017782129267</v>
      </c>
      <c r="K1008" s="387">
        <v>0.33122586835435558</v>
      </c>
      <c r="L1008" s="530">
        <f t="shared" si="108"/>
        <v>2.8130160892917415E-2</v>
      </c>
      <c r="M1008" s="87">
        <f t="shared" si="109"/>
        <v>0.56308397620240447</v>
      </c>
    </row>
    <row r="1009" spans="1:13" s="87" customFormat="1" ht="15.5" x14ac:dyDescent="0.35">
      <c r="A1009" s="5">
        <v>232</v>
      </c>
      <c r="B1009" s="147" t="s">
        <v>1450</v>
      </c>
      <c r="C1009" s="158">
        <v>143.69999999999999</v>
      </c>
      <c r="D1009" s="158"/>
      <c r="E1009" s="158"/>
      <c r="F1009" s="158">
        <f>C1009+D1009+E1009</f>
        <v>143.69999999999999</v>
      </c>
      <c r="G1009" s="398">
        <f t="shared" si="106"/>
        <v>5.780613992923514E-4</v>
      </c>
      <c r="H1009" s="387">
        <f t="shared" si="105"/>
        <v>2.5610258815828546</v>
      </c>
      <c r="I1009" s="387">
        <f t="shared" si="104"/>
        <v>0.56342569394822806</v>
      </c>
      <c r="J1009" s="387">
        <v>0.729423576916855</v>
      </c>
      <c r="K1009" s="387">
        <v>0.18842896786429492</v>
      </c>
      <c r="L1009" s="530">
        <f t="shared" si="108"/>
        <v>2.8130160892917418E-2</v>
      </c>
      <c r="M1009" s="87">
        <f t="shared" si="109"/>
        <v>0.32032924536930135</v>
      </c>
    </row>
    <row r="1010" spans="1:13" s="87" customFormat="1" ht="15.5" x14ac:dyDescent="0.35">
      <c r="A1010" s="5">
        <v>233</v>
      </c>
      <c r="B1010" s="147" t="s">
        <v>511</v>
      </c>
      <c r="C1010" s="163">
        <v>6688.6</v>
      </c>
      <c r="D1010" s="158"/>
      <c r="E1010" s="158"/>
      <c r="F1010" s="158">
        <f>C1010+D1010+E1010</f>
        <v>6688.6</v>
      </c>
      <c r="G1010" s="398">
        <f>1/248589.51*F1010</f>
        <v>2.6906203725169255E-2</v>
      </c>
      <c r="H1010" s="387">
        <f t="shared" si="105"/>
        <v>119.20443779787811</v>
      </c>
      <c r="I1010" s="387">
        <f t="shared" si="104"/>
        <v>26.224976315533187</v>
      </c>
      <c r="J1010" s="387">
        <v>33.951444234976179</v>
      </c>
      <c r="K1010" s="387">
        <v>9.353478617142871</v>
      </c>
      <c r="L1010" s="530">
        <f t="shared" si="108"/>
        <v>2.8217315576582597E-2</v>
      </c>
    </row>
    <row r="1011" spans="1:13" s="350" customFormat="1" ht="15.5" x14ac:dyDescent="0.35">
      <c r="A1011" s="145"/>
      <c r="B1011" s="294" t="s">
        <v>1063</v>
      </c>
      <c r="C1011" s="260">
        <f t="shared" ref="C1011:K1011" si="110">SUM(C782:C1010)</f>
        <v>245744.60999999993</v>
      </c>
      <c r="D1011" s="260">
        <f t="shared" si="110"/>
        <v>1152.5999999999999</v>
      </c>
      <c r="E1011" s="260">
        <f t="shared" si="110"/>
        <v>1692.3</v>
      </c>
      <c r="F1011" s="260">
        <f t="shared" si="110"/>
        <v>248589.50999999992</v>
      </c>
      <c r="G1011" s="260">
        <f t="shared" si="110"/>
        <v>0.99999999999999922</v>
      </c>
      <c r="H1011" s="387">
        <f t="shared" si="105"/>
        <v>4430.3699999999963</v>
      </c>
      <c r="I1011" s="260">
        <f t="shared" si="110"/>
        <v>974.68140000000005</v>
      </c>
      <c r="J1011" s="260">
        <f t="shared" si="110"/>
        <v>1261.8444646361054</v>
      </c>
      <c r="K1011" s="260">
        <f t="shared" si="110"/>
        <v>325.83574401685053</v>
      </c>
      <c r="L1011" s="530">
        <f t="shared" si="108"/>
        <v>2.8129632697103571E-2</v>
      </c>
    </row>
    <row r="1012" spans="1:13" s="87" customFormat="1" ht="15.5" x14ac:dyDescent="0.35">
      <c r="A1012" s="960" t="s">
        <v>1030</v>
      </c>
      <c r="B1012" s="960"/>
      <c r="C1012" s="158"/>
      <c r="D1012" s="158"/>
      <c r="E1012" s="158"/>
      <c r="F1012" s="158"/>
      <c r="G1012" s="158"/>
      <c r="H1012" s="387">
        <f t="shared" si="105"/>
        <v>0</v>
      </c>
      <c r="I1012" s="387">
        <f t="shared" si="104"/>
        <v>0</v>
      </c>
      <c r="J1012" s="387">
        <f>H1012*0.391</f>
        <v>0</v>
      </c>
      <c r="K1012" s="387">
        <v>0</v>
      </c>
      <c r="L1012" s="530" t="e">
        <f t="shared" si="108"/>
        <v>#DIV/0!</v>
      </c>
    </row>
    <row r="1013" spans="1:13" s="87" customFormat="1" ht="17.5" x14ac:dyDescent="0.35">
      <c r="A1013" s="243">
        <v>1</v>
      </c>
      <c r="B1013" s="147" t="s">
        <v>888</v>
      </c>
      <c r="C1013" s="158">
        <v>219.1</v>
      </c>
      <c r="D1013" s="158"/>
      <c r="E1013" s="158"/>
      <c r="F1013" s="158">
        <f t="shared" ref="F1013:F1059" si="111">C1013+D1013+E1013</f>
        <v>219.1</v>
      </c>
      <c r="G1013" s="398">
        <f t="shared" ref="G1013:G1058" si="112">1/161400.7*F1013</f>
        <v>1.3574910145990691E-3</v>
      </c>
      <c r="H1013" s="387">
        <f t="shared" si="105"/>
        <v>6.0141874663492771</v>
      </c>
      <c r="I1013" s="387">
        <f t="shared" si="104"/>
        <v>1.3231212425968411</v>
      </c>
      <c r="J1013" s="387">
        <v>2.4783401055529981</v>
      </c>
      <c r="K1013" s="387">
        <v>3.8363668768330278E-2</v>
      </c>
      <c r="L1013" s="530">
        <f t="shared" si="108"/>
        <v>4.4974954282370819E-2</v>
      </c>
    </row>
    <row r="1014" spans="1:13" s="87" customFormat="1" ht="17.5" x14ac:dyDescent="0.35">
      <c r="A1014" s="243">
        <v>2</v>
      </c>
      <c r="B1014" s="147" t="s">
        <v>889</v>
      </c>
      <c r="C1014" s="158">
        <v>265.10000000000002</v>
      </c>
      <c r="D1014" s="158"/>
      <c r="E1014" s="158"/>
      <c r="F1014" s="158">
        <f t="shared" si="111"/>
        <v>265.10000000000002</v>
      </c>
      <c r="G1014" s="398">
        <f t="shared" si="112"/>
        <v>1.6424959743049441E-3</v>
      </c>
      <c r="H1014" s="387">
        <f t="shared" si="105"/>
        <v>7.276864889681395</v>
      </c>
      <c r="I1014" s="387">
        <f t="shared" si="104"/>
        <v>1.600910275729907</v>
      </c>
      <c r="J1014" s="387">
        <v>2.9986671016983109</v>
      </c>
      <c r="K1014" s="387">
        <v>4.6418113146893467E-2</v>
      </c>
      <c r="L1014" s="530">
        <f t="shared" si="108"/>
        <v>4.4974954282370826E-2</v>
      </c>
    </row>
    <row r="1015" spans="1:13" s="87" customFormat="1" ht="17.5" x14ac:dyDescent="0.35">
      <c r="A1015" s="243">
        <v>3</v>
      </c>
      <c r="B1015" s="147" t="s">
        <v>890</v>
      </c>
      <c r="C1015" s="158">
        <v>352.7</v>
      </c>
      <c r="D1015" s="158"/>
      <c r="E1015" s="158"/>
      <c r="F1015" s="158">
        <f t="shared" si="111"/>
        <v>352.7</v>
      </c>
      <c r="G1015" s="398">
        <f t="shared" si="112"/>
        <v>2.1852445497448272E-3</v>
      </c>
      <c r="H1015" s="387">
        <f t="shared" si="105"/>
        <v>9.6814418958529895</v>
      </c>
      <c r="I1015" s="387">
        <f t="shared" si="104"/>
        <v>2.1299172170876579</v>
      </c>
      <c r="J1015" s="387">
        <v>3.989550685661992</v>
      </c>
      <c r="K1015" s="387">
        <v>6.1756576789548559E-2</v>
      </c>
      <c r="L1015" s="530">
        <f t="shared" si="108"/>
        <v>4.4974954282370819E-2</v>
      </c>
    </row>
    <row r="1016" spans="1:13" s="87" customFormat="1" ht="17.5" x14ac:dyDescent="0.35">
      <c r="A1016" s="243">
        <v>4</v>
      </c>
      <c r="B1016" s="147" t="s">
        <v>891</v>
      </c>
      <c r="C1016" s="158">
        <v>350.15</v>
      </c>
      <c r="D1016" s="158"/>
      <c r="E1016" s="158"/>
      <c r="F1016" s="158">
        <f t="shared" si="111"/>
        <v>350.15</v>
      </c>
      <c r="G1016" s="398">
        <f t="shared" si="112"/>
        <v>2.1694453617611322E-3</v>
      </c>
      <c r="H1016" s="387">
        <f t="shared" si="105"/>
        <v>9.6114456473856666</v>
      </c>
      <c r="I1016" s="387">
        <f t="shared" ref="I1016:I1075" si="113">H1016*0.22</f>
        <v>2.1145180424248466</v>
      </c>
      <c r="J1016" s="387">
        <v>3.9607064717452407</v>
      </c>
      <c r="K1016" s="387">
        <v>6.1310080416389065E-2</v>
      </c>
      <c r="L1016" s="530">
        <f t="shared" si="108"/>
        <v>4.4974954282370819E-2</v>
      </c>
    </row>
    <row r="1017" spans="1:13" s="87" customFormat="1" ht="17.5" x14ac:dyDescent="0.35">
      <c r="A1017" s="243">
        <v>5</v>
      </c>
      <c r="B1017" s="147" t="s">
        <v>892</v>
      </c>
      <c r="C1017" s="158">
        <v>348.6</v>
      </c>
      <c r="D1017" s="158"/>
      <c r="E1017" s="158"/>
      <c r="F1017" s="158">
        <f t="shared" si="111"/>
        <v>348.6</v>
      </c>
      <c r="G1017" s="398">
        <f t="shared" si="112"/>
        <v>2.1598419337710431E-3</v>
      </c>
      <c r="H1017" s="387">
        <f t="shared" si="105"/>
        <v>9.5688989081212164</v>
      </c>
      <c r="I1017" s="387">
        <f t="shared" si="113"/>
        <v>2.1051577597866675</v>
      </c>
      <c r="J1017" s="387">
        <v>3.9431737142664325</v>
      </c>
      <c r="K1017" s="387">
        <v>6.1038680660154887E-2</v>
      </c>
      <c r="L1017" s="530">
        <f t="shared" si="108"/>
        <v>4.4974954282370833E-2</v>
      </c>
    </row>
    <row r="1018" spans="1:13" s="87" customFormat="1" ht="17.5" x14ac:dyDescent="0.35">
      <c r="A1018" s="243">
        <v>6</v>
      </c>
      <c r="B1018" s="147" t="s">
        <v>893</v>
      </c>
      <c r="C1018" s="158">
        <v>430.37</v>
      </c>
      <c r="D1018" s="158"/>
      <c r="E1018" s="158"/>
      <c r="F1018" s="158">
        <f t="shared" si="111"/>
        <v>430.37</v>
      </c>
      <c r="G1018" s="398">
        <f t="shared" si="112"/>
        <v>2.6664692284482034E-3</v>
      </c>
      <c r="H1018" s="387">
        <f t="shared" si="105"/>
        <v>11.813445275640067</v>
      </c>
      <c r="I1018" s="387">
        <f t="shared" si="113"/>
        <v>2.5989579606408149</v>
      </c>
      <c r="J1018" s="387">
        <v>4.8681115071969137</v>
      </c>
      <c r="K1018" s="387">
        <v>7.5356331026135565E-2</v>
      </c>
      <c r="L1018" s="530">
        <f t="shared" si="108"/>
        <v>4.4974954282370819E-2</v>
      </c>
    </row>
    <row r="1019" spans="1:13" s="87" customFormat="1" ht="17.5" x14ac:dyDescent="0.35">
      <c r="A1019" s="243">
        <v>7</v>
      </c>
      <c r="B1019" s="147" t="s">
        <v>894</v>
      </c>
      <c r="C1019" s="158">
        <v>79.3</v>
      </c>
      <c r="D1019" s="158"/>
      <c r="E1019" s="158"/>
      <c r="F1019" s="158">
        <f t="shared" si="111"/>
        <v>79.3</v>
      </c>
      <c r="G1019" s="398">
        <f t="shared" si="112"/>
        <v>4.9132376749295385E-4</v>
      </c>
      <c r="H1019" s="387">
        <f t="shared" si="105"/>
        <v>2.1767460797877578</v>
      </c>
      <c r="I1019" s="387">
        <f t="shared" si="113"/>
        <v>0.47888413755330672</v>
      </c>
      <c r="J1019" s="387">
        <v>0.89699849552876654</v>
      </c>
      <c r="K1019" s="387">
        <v>1.3885161722175222E-2</v>
      </c>
      <c r="L1019" s="530">
        <f t="shared" si="108"/>
        <v>4.4974954282370826E-2</v>
      </c>
    </row>
    <row r="1020" spans="1:13" s="87" customFormat="1" ht="17.5" x14ac:dyDescent="0.35">
      <c r="A1020" s="243">
        <v>8</v>
      </c>
      <c r="B1020" s="147" t="s">
        <v>896</v>
      </c>
      <c r="C1020" s="158">
        <v>326.92</v>
      </c>
      <c r="D1020" s="158"/>
      <c r="E1020" s="158"/>
      <c r="F1020" s="158">
        <f t="shared" si="111"/>
        <v>326.92</v>
      </c>
      <c r="G1020" s="398">
        <f t="shared" si="112"/>
        <v>2.0255178571096655E-3</v>
      </c>
      <c r="H1020" s="387">
        <f t="shared" si="105"/>
        <v>8.9737935486029485</v>
      </c>
      <c r="I1020" s="387">
        <f t="shared" si="113"/>
        <v>1.9742345806926487</v>
      </c>
      <c r="J1020" s="387">
        <v>3.6979413386918587</v>
      </c>
      <c r="K1020" s="387">
        <v>5.7242586005214674E-2</v>
      </c>
      <c r="L1020" s="530">
        <f t="shared" si="108"/>
        <v>4.4974954282370826E-2</v>
      </c>
    </row>
    <row r="1021" spans="1:13" s="87" customFormat="1" ht="17.5" x14ac:dyDescent="0.35">
      <c r="A1021" s="243">
        <v>9</v>
      </c>
      <c r="B1021" s="147" t="s">
        <v>897</v>
      </c>
      <c r="C1021" s="158">
        <v>322.55</v>
      </c>
      <c r="D1021" s="158"/>
      <c r="E1021" s="158"/>
      <c r="F1021" s="158">
        <f t="shared" si="111"/>
        <v>322.55</v>
      </c>
      <c r="G1021" s="398">
        <f t="shared" si="112"/>
        <v>1.9984423859376074E-3</v>
      </c>
      <c r="H1021" s="387">
        <f t="shared" si="105"/>
        <v>8.8538391933863974</v>
      </c>
      <c r="I1021" s="387">
        <f t="shared" si="113"/>
        <v>1.9478446225450075</v>
      </c>
      <c r="J1021" s="387">
        <v>3.6485102740580539</v>
      </c>
      <c r="K1021" s="387">
        <v>5.6477413789251169E-2</v>
      </c>
      <c r="L1021" s="530">
        <f t="shared" si="108"/>
        <v>4.4974954282370826E-2</v>
      </c>
    </row>
    <row r="1022" spans="1:13" s="87" customFormat="1" ht="17.5" x14ac:dyDescent="0.35">
      <c r="A1022" s="243">
        <v>10</v>
      </c>
      <c r="B1022" s="147" t="s">
        <v>898</v>
      </c>
      <c r="C1022" s="158">
        <v>415.5</v>
      </c>
      <c r="D1022" s="158"/>
      <c r="E1022" s="158"/>
      <c r="F1022" s="158">
        <f t="shared" si="111"/>
        <v>415.5</v>
      </c>
      <c r="G1022" s="398">
        <f t="shared" si="112"/>
        <v>2.5743382773432827E-3</v>
      </c>
      <c r="H1022" s="387">
        <f t="shared" si="105"/>
        <v>11.40527107379336</v>
      </c>
      <c r="I1022" s="387">
        <f t="shared" si="113"/>
        <v>2.5091596362345392</v>
      </c>
      <c r="J1022" s="387">
        <v>4.6999101499647233</v>
      </c>
      <c r="K1022" s="387">
        <v>7.2752644332456554E-2</v>
      </c>
      <c r="L1022" s="530">
        <f t="shared" si="108"/>
        <v>4.4974954282370833E-2</v>
      </c>
    </row>
    <row r="1023" spans="1:13" s="87" customFormat="1" ht="17.5" x14ac:dyDescent="0.35">
      <c r="A1023" s="243">
        <v>11</v>
      </c>
      <c r="B1023" s="147" t="s">
        <v>899</v>
      </c>
      <c r="C1023" s="158">
        <v>372.82</v>
      </c>
      <c r="D1023" s="158"/>
      <c r="E1023" s="158"/>
      <c r="F1023" s="158">
        <f t="shared" si="111"/>
        <v>372.82</v>
      </c>
      <c r="G1023" s="398">
        <f t="shared" si="112"/>
        <v>2.3099032408161794E-3</v>
      </c>
      <c r="H1023" s="387">
        <f t="shared" si="105"/>
        <v>10.233726021014776</v>
      </c>
      <c r="I1023" s="387">
        <f t="shared" si="113"/>
        <v>2.251419724623251</v>
      </c>
      <c r="J1023" s="387">
        <v>4.2171371891933767</v>
      </c>
      <c r="K1023" s="387">
        <v>6.5279520722085316E-2</v>
      </c>
      <c r="L1023" s="530">
        <f t="shared" si="108"/>
        <v>4.4974954282370819E-2</v>
      </c>
    </row>
    <row r="1024" spans="1:13" s="87" customFormat="1" ht="17.5" x14ac:dyDescent="0.35">
      <c r="A1024" s="243">
        <v>12</v>
      </c>
      <c r="B1024" s="147" t="s">
        <v>900</v>
      </c>
      <c r="C1024" s="158">
        <v>282.76</v>
      </c>
      <c r="D1024" s="158"/>
      <c r="E1024" s="158"/>
      <c r="F1024" s="158">
        <f t="shared" si="111"/>
        <v>282.76</v>
      </c>
      <c r="G1024" s="398">
        <f t="shared" si="112"/>
        <v>1.7519130957920255E-3</v>
      </c>
      <c r="H1024" s="387">
        <f t="shared" si="105"/>
        <v>7.7616232222041157</v>
      </c>
      <c r="I1024" s="387">
        <f t="shared" si="113"/>
        <v>1.7075571088849055</v>
      </c>
      <c r="J1024" s="387">
        <v>3.1984274223923586</v>
      </c>
      <c r="K1024" s="387">
        <v>4.9510319401794019E-2</v>
      </c>
      <c r="L1024" s="530">
        <f t="shared" si="108"/>
        <v>4.4974954282370819E-2</v>
      </c>
    </row>
    <row r="1025" spans="1:12" s="87" customFormat="1" ht="17.5" x14ac:dyDescent="0.35">
      <c r="A1025" s="243">
        <v>13</v>
      </c>
      <c r="B1025" s="147" t="s">
        <v>901</v>
      </c>
      <c r="C1025" s="158">
        <v>180.5</v>
      </c>
      <c r="D1025" s="158"/>
      <c r="E1025" s="158"/>
      <c r="F1025" s="158">
        <f t="shared" si="111"/>
        <v>180.5</v>
      </c>
      <c r="G1025" s="398">
        <f t="shared" si="112"/>
        <v>1.1183346788458785E-3</v>
      </c>
      <c r="H1025" s="387">
        <f t="shared" si="105"/>
        <v>4.9546364111184147</v>
      </c>
      <c r="I1025" s="387">
        <f t="shared" si="113"/>
        <v>1.0900200104460513</v>
      </c>
      <c r="J1025" s="387">
        <v>2.0417178870484536</v>
      </c>
      <c r="K1025" s="387">
        <v>3.1604939355014218E-2</v>
      </c>
      <c r="L1025" s="530">
        <f t="shared" si="108"/>
        <v>4.4974954282370826E-2</v>
      </c>
    </row>
    <row r="1026" spans="1:12" s="87" customFormat="1" ht="17.5" x14ac:dyDescent="0.35">
      <c r="A1026" s="243">
        <v>14</v>
      </c>
      <c r="B1026" s="147" t="s">
        <v>902</v>
      </c>
      <c r="C1026" s="158">
        <v>5520.77</v>
      </c>
      <c r="D1026" s="158"/>
      <c r="E1026" s="158"/>
      <c r="F1026" s="158">
        <f t="shared" si="111"/>
        <v>5520.77</v>
      </c>
      <c r="G1026" s="398">
        <f t="shared" si="112"/>
        <v>3.4205365899900059E-2</v>
      </c>
      <c r="H1026" s="387">
        <f t="shared" si="105"/>
        <v>151.54242692194023</v>
      </c>
      <c r="I1026" s="387">
        <f t="shared" si="113"/>
        <v>33.339333922826853</v>
      </c>
      <c r="J1026" s="387">
        <v>62.447949358894697</v>
      </c>
      <c r="K1026" s="387">
        <v>0.96666814982261418</v>
      </c>
      <c r="L1026" s="530">
        <f t="shared" si="108"/>
        <v>4.4974954282370826E-2</v>
      </c>
    </row>
    <row r="1027" spans="1:12" s="87" customFormat="1" ht="17.5" x14ac:dyDescent="0.35">
      <c r="A1027" s="243">
        <v>15</v>
      </c>
      <c r="B1027" s="147" t="s">
        <v>903</v>
      </c>
      <c r="C1027" s="158">
        <v>5310.85</v>
      </c>
      <c r="D1027" s="158"/>
      <c r="E1027" s="158"/>
      <c r="F1027" s="158">
        <f t="shared" si="111"/>
        <v>5310.85</v>
      </c>
      <c r="G1027" s="398">
        <f t="shared" si="112"/>
        <v>3.2904751962042296E-2</v>
      </c>
      <c r="H1027" s="387">
        <f t="shared" si="105"/>
        <v>145.78022595007332</v>
      </c>
      <c r="I1027" s="387">
        <f t="shared" si="113"/>
        <v>32.071649709016128</v>
      </c>
      <c r="J1027" s="387">
        <v>60.073448423442002</v>
      </c>
      <c r="K1027" s="387">
        <v>0.92991186799765801</v>
      </c>
      <c r="L1027" s="530">
        <f t="shared" si="108"/>
        <v>4.4974954282370826E-2</v>
      </c>
    </row>
    <row r="1028" spans="1:12" s="87" customFormat="1" ht="17.5" x14ac:dyDescent="0.35">
      <c r="A1028" s="243">
        <v>16</v>
      </c>
      <c r="B1028" s="147" t="s">
        <v>904</v>
      </c>
      <c r="C1028" s="158">
        <v>5405.43</v>
      </c>
      <c r="D1028" s="158"/>
      <c r="E1028" s="158"/>
      <c r="F1028" s="158">
        <f t="shared" si="111"/>
        <v>5405.43</v>
      </c>
      <c r="G1028" s="398">
        <f t="shared" si="112"/>
        <v>3.3490746942237547E-2</v>
      </c>
      <c r="H1028" s="387">
        <f t="shared" si="105"/>
        <v>148.37640053048096</v>
      </c>
      <c r="I1028" s="387">
        <f t="shared" si="113"/>
        <v>32.642808116705815</v>
      </c>
      <c r="J1028" s="387">
        <v>61.143285973342515</v>
      </c>
      <c r="K1028" s="387">
        <v>0.94647250602645172</v>
      </c>
      <c r="L1028" s="530">
        <f t="shared" si="108"/>
        <v>4.4974954282370826E-2</v>
      </c>
    </row>
    <row r="1029" spans="1:12" s="87" customFormat="1" ht="17.5" x14ac:dyDescent="0.35">
      <c r="A1029" s="243">
        <v>17</v>
      </c>
      <c r="B1029" s="147" t="s">
        <v>905</v>
      </c>
      <c r="C1029" s="158">
        <v>349.2</v>
      </c>
      <c r="D1029" s="158"/>
      <c r="E1029" s="158"/>
      <c r="F1029" s="158">
        <f t="shared" si="111"/>
        <v>349.2</v>
      </c>
      <c r="G1029" s="398">
        <f t="shared" si="112"/>
        <v>2.1635593897672066E-3</v>
      </c>
      <c r="H1029" s="387">
        <f t="shared" si="105"/>
        <v>9.5853686136429381</v>
      </c>
      <c r="I1029" s="387">
        <f t="shared" si="113"/>
        <v>2.1087810950014463</v>
      </c>
      <c r="J1029" s="387">
        <v>3.9499605881291968</v>
      </c>
      <c r="K1029" s="387">
        <v>6.1143738630310043E-2</v>
      </c>
      <c r="L1029" s="530">
        <f t="shared" si="108"/>
        <v>4.4974954282370833E-2</v>
      </c>
    </row>
    <row r="1030" spans="1:12" s="87" customFormat="1" ht="17.5" x14ac:dyDescent="0.35">
      <c r="A1030" s="243">
        <v>18</v>
      </c>
      <c r="B1030" s="147" t="s">
        <v>907</v>
      </c>
      <c r="C1030" s="158">
        <v>360.2</v>
      </c>
      <c r="D1030" s="158"/>
      <c r="E1030" s="158"/>
      <c r="F1030" s="158">
        <f t="shared" si="111"/>
        <v>360.2</v>
      </c>
      <c r="G1030" s="398">
        <f t="shared" si="112"/>
        <v>2.2317127496968721E-3</v>
      </c>
      <c r="H1030" s="387">
        <f t="shared" si="105"/>
        <v>9.8873132148745313</v>
      </c>
      <c r="I1030" s="387">
        <f t="shared" si="113"/>
        <v>2.1752089072723968</v>
      </c>
      <c r="J1030" s="387">
        <v>4.0743866089465541</v>
      </c>
      <c r="K1030" s="387">
        <v>6.3069801416488214E-2</v>
      </c>
      <c r="L1030" s="530">
        <f t="shared" si="108"/>
        <v>4.4974954282370833E-2</v>
      </c>
    </row>
    <row r="1031" spans="1:12" s="87" customFormat="1" ht="17.5" x14ac:dyDescent="0.35">
      <c r="A1031" s="243">
        <v>19</v>
      </c>
      <c r="B1031" s="147" t="s">
        <v>909</v>
      </c>
      <c r="C1031" s="158">
        <v>357.19</v>
      </c>
      <c r="D1031" s="158"/>
      <c r="E1031" s="158"/>
      <c r="F1031" s="158">
        <f t="shared" si="111"/>
        <v>357.19</v>
      </c>
      <c r="G1031" s="398">
        <f t="shared" si="112"/>
        <v>2.2130635121161181E-3</v>
      </c>
      <c r="H1031" s="387">
        <f t="shared" ref="H1031:H1094" si="114">G1031*4430.37</f>
        <v>9.8046901921738865</v>
      </c>
      <c r="I1031" s="387">
        <f t="shared" si="113"/>
        <v>2.1570318422782551</v>
      </c>
      <c r="J1031" s="387">
        <v>4.0403391250683498</v>
      </c>
      <c r="K1031" s="387">
        <v>6.2542760599543085E-2</v>
      </c>
      <c r="L1031" s="530">
        <f t="shared" si="108"/>
        <v>4.4974954282370826E-2</v>
      </c>
    </row>
    <row r="1032" spans="1:12" s="87" customFormat="1" ht="17.5" x14ac:dyDescent="0.35">
      <c r="A1032" s="243">
        <v>20</v>
      </c>
      <c r="B1032" s="147" t="s">
        <v>910</v>
      </c>
      <c r="C1032" s="158">
        <v>306.39999999999998</v>
      </c>
      <c r="D1032" s="158"/>
      <c r="E1032" s="158"/>
      <c r="F1032" s="158">
        <f t="shared" si="111"/>
        <v>306.39999999999998</v>
      </c>
      <c r="G1032" s="398">
        <f t="shared" si="112"/>
        <v>1.8983808620408706E-3</v>
      </c>
      <c r="H1032" s="387">
        <f t="shared" si="114"/>
        <v>8.4105296197600126</v>
      </c>
      <c r="I1032" s="387">
        <f t="shared" si="113"/>
        <v>1.8503165163472028</v>
      </c>
      <c r="J1032" s="387">
        <v>3.4658302525852971</v>
      </c>
      <c r="K1032" s="387">
        <v>5.3649603425907785E-2</v>
      </c>
      <c r="L1032" s="530">
        <f t="shared" si="108"/>
        <v>4.4974954282370826E-2</v>
      </c>
    </row>
    <row r="1033" spans="1:12" s="87" customFormat="1" ht="17.5" x14ac:dyDescent="0.35">
      <c r="A1033" s="243">
        <v>21</v>
      </c>
      <c r="B1033" s="147" t="s">
        <v>911</v>
      </c>
      <c r="C1033" s="158">
        <v>407.2</v>
      </c>
      <c r="D1033" s="158"/>
      <c r="E1033" s="158"/>
      <c r="F1033" s="158">
        <f t="shared" si="111"/>
        <v>407.2</v>
      </c>
      <c r="G1033" s="398">
        <f t="shared" si="112"/>
        <v>2.5229134693963528E-3</v>
      </c>
      <c r="H1033" s="387">
        <f t="shared" si="114"/>
        <v>11.17744014740952</v>
      </c>
      <c r="I1033" s="387">
        <f t="shared" si="113"/>
        <v>2.4590368324300944</v>
      </c>
      <c r="J1033" s="387">
        <v>4.6060250615298077</v>
      </c>
      <c r="K1033" s="387">
        <v>7.1299342411976663E-2</v>
      </c>
      <c r="L1033" s="530">
        <f t="shared" si="108"/>
        <v>4.4974954282370819E-2</v>
      </c>
    </row>
    <row r="1034" spans="1:12" s="87" customFormat="1" ht="17.5" x14ac:dyDescent="0.35">
      <c r="A1034" s="243">
        <v>22</v>
      </c>
      <c r="B1034" s="147" t="s">
        <v>912</v>
      </c>
      <c r="C1034" s="158">
        <v>52.3</v>
      </c>
      <c r="D1034" s="158"/>
      <c r="E1034" s="158"/>
      <c r="F1034" s="158">
        <f t="shared" si="111"/>
        <v>52.3</v>
      </c>
      <c r="G1034" s="398">
        <f t="shared" si="112"/>
        <v>3.2403824766559248E-4</v>
      </c>
      <c r="H1034" s="387">
        <f t="shared" si="114"/>
        <v>1.435609331310211</v>
      </c>
      <c r="I1034" s="387">
        <f t="shared" si="113"/>
        <v>0.3158340528882464</v>
      </c>
      <c r="J1034" s="387">
        <v>0.59158917170434411</v>
      </c>
      <c r="K1034" s="387">
        <v>9.1575530651924857E-3</v>
      </c>
      <c r="L1034" s="530">
        <f t="shared" si="108"/>
        <v>4.4974954282370826E-2</v>
      </c>
    </row>
    <row r="1035" spans="1:12" s="87" customFormat="1" ht="17.5" x14ac:dyDescent="0.35">
      <c r="A1035" s="243">
        <v>23</v>
      </c>
      <c r="B1035" s="147" t="s">
        <v>913</v>
      </c>
      <c r="C1035" s="158">
        <v>122.2</v>
      </c>
      <c r="D1035" s="158"/>
      <c r="E1035" s="158"/>
      <c r="F1035" s="158">
        <f t="shared" si="111"/>
        <v>122.2</v>
      </c>
      <c r="G1035" s="398">
        <f t="shared" si="112"/>
        <v>7.571218712186502E-4</v>
      </c>
      <c r="H1035" s="387">
        <f t="shared" si="114"/>
        <v>3.3543300245909711</v>
      </c>
      <c r="I1035" s="387">
        <f t="shared" si="113"/>
        <v>0.73795260541001362</v>
      </c>
      <c r="J1035" s="387">
        <v>1.3822599767164601</v>
      </c>
      <c r="K1035" s="387">
        <v>2.1396806588270013E-2</v>
      </c>
      <c r="L1035" s="530">
        <f t="shared" si="108"/>
        <v>4.4974954282370826E-2</v>
      </c>
    </row>
    <row r="1036" spans="1:12" s="87" customFormat="1" ht="17.5" x14ac:dyDescent="0.35">
      <c r="A1036" s="243">
        <v>24</v>
      </c>
      <c r="B1036" s="147" t="s">
        <v>915</v>
      </c>
      <c r="C1036" s="158">
        <v>205.19</v>
      </c>
      <c r="D1036" s="158"/>
      <c r="E1036" s="158"/>
      <c r="F1036" s="158">
        <f t="shared" si="111"/>
        <v>205.19</v>
      </c>
      <c r="G1036" s="398">
        <f t="shared" si="112"/>
        <v>1.27130799308801E-3</v>
      </c>
      <c r="H1036" s="387">
        <f t="shared" si="114"/>
        <v>5.6323647933373264</v>
      </c>
      <c r="I1036" s="387">
        <f t="shared" si="113"/>
        <v>1.2391202545342119</v>
      </c>
      <c r="J1036" s="387">
        <v>2.3209977465012308</v>
      </c>
      <c r="K1036" s="387">
        <v>3.5928074826899546E-2</v>
      </c>
      <c r="L1036" s="530">
        <f t="shared" si="108"/>
        <v>4.4974954282370826E-2</v>
      </c>
    </row>
    <row r="1037" spans="1:12" s="87" customFormat="1" ht="17.5" x14ac:dyDescent="0.35">
      <c r="A1037" s="243">
        <v>25</v>
      </c>
      <c r="B1037" s="147" t="s">
        <v>916</v>
      </c>
      <c r="C1037" s="158">
        <v>289.10000000000002</v>
      </c>
      <c r="D1037" s="158"/>
      <c r="E1037" s="158"/>
      <c r="F1037" s="158">
        <f t="shared" si="111"/>
        <v>289.10000000000002</v>
      </c>
      <c r="G1037" s="398">
        <f t="shared" si="112"/>
        <v>1.7911942141514876E-3</v>
      </c>
      <c r="H1037" s="387">
        <f t="shared" si="114"/>
        <v>7.9356531105503265</v>
      </c>
      <c r="I1037" s="387">
        <f t="shared" si="113"/>
        <v>1.7458436843210718</v>
      </c>
      <c r="J1037" s="387">
        <v>3.2701420562089085</v>
      </c>
      <c r="K1037" s="387">
        <v>5.0620431953100335E-2</v>
      </c>
      <c r="L1037" s="530">
        <f t="shared" si="108"/>
        <v>4.4974954282370833E-2</v>
      </c>
    </row>
    <row r="1038" spans="1:12" s="87" customFormat="1" ht="17.5" x14ac:dyDescent="0.35">
      <c r="A1038" s="243">
        <v>26</v>
      </c>
      <c r="B1038" s="147" t="s">
        <v>918</v>
      </c>
      <c r="C1038" s="158">
        <v>242.85</v>
      </c>
      <c r="D1038" s="158"/>
      <c r="E1038" s="158"/>
      <c r="F1038" s="158">
        <f t="shared" si="111"/>
        <v>242.85</v>
      </c>
      <c r="G1038" s="398">
        <f t="shared" si="112"/>
        <v>1.5046403144472109E-3</v>
      </c>
      <c r="H1038" s="387">
        <f t="shared" si="114"/>
        <v>6.6661133099174892</v>
      </c>
      <c r="I1038" s="387">
        <f t="shared" si="113"/>
        <v>1.4665449281818477</v>
      </c>
      <c r="J1038" s="387">
        <v>2.7469871959541106</v>
      </c>
      <c r="K1038" s="387">
        <v>4.2522213420305828E-2</v>
      </c>
      <c r="L1038" s="530">
        <f t="shared" si="108"/>
        <v>4.4974954282370819E-2</v>
      </c>
    </row>
    <row r="1039" spans="1:12" s="87" customFormat="1" ht="17.5" x14ac:dyDescent="0.35">
      <c r="A1039" s="243">
        <v>27</v>
      </c>
      <c r="B1039" s="147" t="s">
        <v>919</v>
      </c>
      <c r="C1039" s="158">
        <v>415.2</v>
      </c>
      <c r="D1039" s="158"/>
      <c r="E1039" s="158"/>
      <c r="F1039" s="158">
        <f t="shared" si="111"/>
        <v>415.2</v>
      </c>
      <c r="G1039" s="398">
        <f t="shared" si="112"/>
        <v>2.5724795493452008E-3</v>
      </c>
      <c r="H1039" s="387">
        <f t="shared" si="114"/>
        <v>11.397036221032497</v>
      </c>
      <c r="I1039" s="387">
        <f t="shared" si="113"/>
        <v>2.5073479686271494</v>
      </c>
      <c r="J1039" s="387">
        <v>4.6965167130333407</v>
      </c>
      <c r="K1039" s="387">
        <v>7.2700115347378969E-2</v>
      </c>
      <c r="L1039" s="530">
        <f t="shared" si="108"/>
        <v>4.4974954282370826E-2</v>
      </c>
    </row>
    <row r="1040" spans="1:12" s="87" customFormat="1" ht="17.5" x14ac:dyDescent="0.35">
      <c r="A1040" s="243">
        <v>28</v>
      </c>
      <c r="B1040" s="147" t="s">
        <v>920</v>
      </c>
      <c r="C1040" s="158">
        <v>8111.75</v>
      </c>
      <c r="D1040" s="158"/>
      <c r="E1040" s="158"/>
      <c r="F1040" s="158">
        <f t="shared" si="111"/>
        <v>8111.75</v>
      </c>
      <c r="G1040" s="398">
        <f t="shared" si="112"/>
        <v>5.0258456128133268E-2</v>
      </c>
      <c r="H1040" s="387">
        <f t="shared" si="114"/>
        <v>222.66355627639777</v>
      </c>
      <c r="I1040" s="387">
        <f t="shared" si="113"/>
        <v>48.985982380807506</v>
      </c>
      <c r="J1040" s="387">
        <v>91.755706760472535</v>
      </c>
      <c r="K1040" s="387">
        <v>1.4203399823436931</v>
      </c>
      <c r="L1040" s="530">
        <f t="shared" si="108"/>
        <v>4.4974954282370819E-2</v>
      </c>
    </row>
    <row r="1041" spans="1:12" s="87" customFormat="1" ht="17.5" x14ac:dyDescent="0.35">
      <c r="A1041" s="243">
        <v>29</v>
      </c>
      <c r="B1041" s="147" t="s">
        <v>921</v>
      </c>
      <c r="C1041" s="158">
        <v>6280.23</v>
      </c>
      <c r="D1041" s="158"/>
      <c r="E1041" s="158"/>
      <c r="F1041" s="158">
        <f t="shared" si="111"/>
        <v>6280.23</v>
      </c>
      <c r="G1041" s="398">
        <f t="shared" si="112"/>
        <v>3.8910797784644048E-2</v>
      </c>
      <c r="H1041" s="387">
        <f t="shared" si="114"/>
        <v>172.38923118115343</v>
      </c>
      <c r="I1041" s="387">
        <f t="shared" si="113"/>
        <v>37.925630859853754</v>
      </c>
      <c r="J1041" s="387">
        <v>71.038548065253792</v>
      </c>
      <c r="K1041" s="387">
        <v>1.0996470265126921</v>
      </c>
      <c r="L1041" s="530">
        <f t="shared" si="108"/>
        <v>4.4974954282370819E-2</v>
      </c>
    </row>
    <row r="1042" spans="1:12" s="87" customFormat="1" ht="17.5" x14ac:dyDescent="0.35">
      <c r="A1042" s="243">
        <v>30</v>
      </c>
      <c r="B1042" s="265" t="s">
        <v>922</v>
      </c>
      <c r="C1042" s="158">
        <v>8361.6299999999992</v>
      </c>
      <c r="D1042" s="158"/>
      <c r="E1042" s="158"/>
      <c r="F1042" s="158">
        <f t="shared" si="111"/>
        <v>8361.6299999999992</v>
      </c>
      <c r="G1042" s="398">
        <f t="shared" si="112"/>
        <v>5.1806652635335522E-2</v>
      </c>
      <c r="H1042" s="387">
        <f t="shared" si="114"/>
        <v>229.52263963601143</v>
      </c>
      <c r="I1042" s="387">
        <f t="shared" si="113"/>
        <v>50.494980719922516</v>
      </c>
      <c r="J1042" s="387">
        <v>94.582213495185371</v>
      </c>
      <c r="K1042" s="387">
        <v>1.4640931249809832</v>
      </c>
      <c r="L1042" s="530">
        <f t="shared" si="108"/>
        <v>4.4974954282370826E-2</v>
      </c>
    </row>
    <row r="1043" spans="1:12" s="87" customFormat="1" ht="17.5" x14ac:dyDescent="0.35">
      <c r="A1043" s="243">
        <v>31</v>
      </c>
      <c r="B1043" s="147" t="s">
        <v>923</v>
      </c>
      <c r="C1043" s="158">
        <v>6675.9</v>
      </c>
      <c r="D1043" s="158"/>
      <c r="E1043" s="158"/>
      <c r="F1043" s="158">
        <f t="shared" si="111"/>
        <v>6675.9</v>
      </c>
      <c r="G1043" s="398">
        <f t="shared" si="112"/>
        <v>4.1362274141314125E-2</v>
      </c>
      <c r="H1043" s="387">
        <f t="shared" si="114"/>
        <v>183.25017848745387</v>
      </c>
      <c r="I1043" s="387">
        <f t="shared" si="113"/>
        <v>40.315039267239854</v>
      </c>
      <c r="J1043" s="387">
        <v>75.514152034054135</v>
      </c>
      <c r="K1043" s="387">
        <v>1.1689275049315202</v>
      </c>
      <c r="L1043" s="530">
        <f t="shared" si="108"/>
        <v>4.4974954282370819E-2</v>
      </c>
    </row>
    <row r="1044" spans="1:12" s="87" customFormat="1" ht="17.5" x14ac:dyDescent="0.35">
      <c r="A1044" s="243">
        <v>32</v>
      </c>
      <c r="B1044" s="147" t="s">
        <v>924</v>
      </c>
      <c r="C1044" s="158">
        <v>4489.2299999999996</v>
      </c>
      <c r="D1044" s="158"/>
      <c r="E1044" s="158">
        <v>48.5</v>
      </c>
      <c r="F1044" s="158">
        <f t="shared" si="111"/>
        <v>4537.7299999999996</v>
      </c>
      <c r="G1044" s="398">
        <f t="shared" si="112"/>
        <v>2.8114685995785638E-2</v>
      </c>
      <c r="H1044" s="387">
        <f t="shared" si="114"/>
        <v>124.55846139514881</v>
      </c>
      <c r="I1044" s="387">
        <f t="shared" si="113"/>
        <v>27.402861506932737</v>
      </c>
      <c r="J1044" s="387">
        <v>51.328335222140602</v>
      </c>
      <c r="K1044" s="387">
        <v>0.7945411715203804</v>
      </c>
      <c r="L1044" s="530">
        <f t="shared" si="108"/>
        <v>4.4974954282370826E-2</v>
      </c>
    </row>
    <row r="1045" spans="1:12" s="87" customFormat="1" ht="17.5" x14ac:dyDescent="0.35">
      <c r="A1045" s="243">
        <v>33</v>
      </c>
      <c r="B1045" s="147" t="s">
        <v>925</v>
      </c>
      <c r="C1045" s="158">
        <v>4352.13</v>
      </c>
      <c r="D1045" s="158"/>
      <c r="E1045" s="158"/>
      <c r="F1045" s="158">
        <f t="shared" si="111"/>
        <v>4352.13</v>
      </c>
      <c r="G1045" s="398">
        <f t="shared" si="112"/>
        <v>2.6964752940972374E-2</v>
      </c>
      <c r="H1045" s="387">
        <f t="shared" si="114"/>
        <v>119.46383248709577</v>
      </c>
      <c r="I1045" s="387">
        <f t="shared" si="113"/>
        <v>26.282043147161069</v>
      </c>
      <c r="J1045" s="387">
        <v>49.228928907258648</v>
      </c>
      <c r="K1045" s="387">
        <v>0.76204323941904728</v>
      </c>
      <c r="L1045" s="530">
        <f t="shared" si="108"/>
        <v>4.4974954282370826E-2</v>
      </c>
    </row>
    <row r="1046" spans="1:12" s="87" customFormat="1" ht="17.5" x14ac:dyDescent="0.35">
      <c r="A1046" s="243">
        <v>34</v>
      </c>
      <c r="B1046" s="147" t="s">
        <v>926</v>
      </c>
      <c r="C1046" s="158">
        <v>4481.0200000000004</v>
      </c>
      <c r="D1046" s="158"/>
      <c r="E1046" s="158">
        <v>48.33</v>
      </c>
      <c r="F1046" s="158">
        <f t="shared" si="111"/>
        <v>4529.3500000000004</v>
      </c>
      <c r="G1046" s="398">
        <f t="shared" si="112"/>
        <v>2.8062765527039225E-2</v>
      </c>
      <c r="H1046" s="387">
        <f t="shared" si="114"/>
        <v>124.32843450802876</v>
      </c>
      <c r="I1046" s="387">
        <f t="shared" si="113"/>
        <v>27.35225559176633</v>
      </c>
      <c r="J1046" s="387">
        <v>51.23354521719066</v>
      </c>
      <c r="K1046" s="387">
        <v>0.79307386187054651</v>
      </c>
      <c r="L1046" s="530">
        <f t="shared" si="108"/>
        <v>4.4974954282370819E-2</v>
      </c>
    </row>
    <row r="1047" spans="1:12" s="87" customFormat="1" ht="17.5" x14ac:dyDescent="0.35">
      <c r="A1047" s="243">
        <v>35</v>
      </c>
      <c r="B1047" s="396" t="s">
        <v>927</v>
      </c>
      <c r="C1047" s="158">
        <v>8136.02</v>
      </c>
      <c r="D1047" s="158"/>
      <c r="E1047" s="158"/>
      <c r="F1047" s="158">
        <f t="shared" si="111"/>
        <v>8136.02</v>
      </c>
      <c r="G1047" s="398">
        <f t="shared" si="112"/>
        <v>5.040882722317809E-2</v>
      </c>
      <c r="H1047" s="387">
        <f t="shared" si="114"/>
        <v>223.32975586475152</v>
      </c>
      <c r="I1047" s="387">
        <f t="shared" si="113"/>
        <v>49.132546290245337</v>
      </c>
      <c r="J1047" s="387">
        <v>92.030235808221377</v>
      </c>
      <c r="K1047" s="387">
        <v>1.4245895772364698</v>
      </c>
      <c r="L1047" s="530">
        <f t="shared" si="108"/>
        <v>4.4974954282370826E-2</v>
      </c>
    </row>
    <row r="1048" spans="1:12" s="87" customFormat="1" ht="17.5" x14ac:dyDescent="0.35">
      <c r="A1048" s="243">
        <v>36</v>
      </c>
      <c r="B1048" s="147" t="s">
        <v>928</v>
      </c>
      <c r="C1048" s="158">
        <v>5922.13</v>
      </c>
      <c r="D1048" s="158">
        <v>77.599999999999994</v>
      </c>
      <c r="E1048" s="158">
        <v>240.4</v>
      </c>
      <c r="F1048" s="158">
        <f t="shared" si="111"/>
        <v>6240.13</v>
      </c>
      <c r="G1048" s="398">
        <f t="shared" si="112"/>
        <v>3.8662347808900453E-2</v>
      </c>
      <c r="H1048" s="387">
        <f t="shared" si="114"/>
        <v>171.28850586211828</v>
      </c>
      <c r="I1048" s="387">
        <f t="shared" si="113"/>
        <v>37.683471289666024</v>
      </c>
      <c r="J1048" s="387">
        <v>70.584958662092333</v>
      </c>
      <c r="K1048" s="387">
        <v>1.0926256521739881</v>
      </c>
      <c r="L1048" s="530">
        <f t="shared" si="108"/>
        <v>4.4974954282370819E-2</v>
      </c>
    </row>
    <row r="1049" spans="1:12" s="87" customFormat="1" ht="17.5" x14ac:dyDescent="0.35">
      <c r="A1049" s="243">
        <v>37</v>
      </c>
      <c r="B1049" s="147" t="s">
        <v>929</v>
      </c>
      <c r="C1049" s="158">
        <v>5641.92</v>
      </c>
      <c r="D1049" s="158">
        <v>100.4</v>
      </c>
      <c r="E1049" s="158">
        <v>535.70000000000005</v>
      </c>
      <c r="F1049" s="158">
        <f t="shared" si="111"/>
        <v>6278.0199999999995</v>
      </c>
      <c r="G1049" s="398">
        <f t="shared" si="112"/>
        <v>3.8897105155058183E-2</v>
      </c>
      <c r="H1049" s="387">
        <f t="shared" si="114"/>
        <v>172.32856776581511</v>
      </c>
      <c r="I1049" s="387">
        <f t="shared" si="113"/>
        <v>37.912284908479322</v>
      </c>
      <c r="J1049" s="387">
        <v>71.013549746525939</v>
      </c>
      <c r="K1049" s="387">
        <v>1.0992600629892872</v>
      </c>
      <c r="L1049" s="530">
        <f t="shared" si="108"/>
        <v>4.4974954282370826E-2</v>
      </c>
    </row>
    <row r="1050" spans="1:12" s="87" customFormat="1" ht="17.5" x14ac:dyDescent="0.35">
      <c r="A1050" s="243">
        <v>38</v>
      </c>
      <c r="B1050" s="147" t="s">
        <v>930</v>
      </c>
      <c r="C1050" s="158">
        <f>3994.79-6.68</f>
        <v>3988.11</v>
      </c>
      <c r="D1050" s="158"/>
      <c r="E1050" s="158"/>
      <c r="F1050" s="158">
        <f t="shared" si="111"/>
        <v>3988.11</v>
      </c>
      <c r="G1050" s="398">
        <f t="shared" si="112"/>
        <v>2.4709372388099927E-2</v>
      </c>
      <c r="H1050" s="387">
        <f t="shared" si="114"/>
        <v>109.47166214706627</v>
      </c>
      <c r="I1050" s="387">
        <f t="shared" si="113"/>
        <v>24.083765672354581</v>
      </c>
      <c r="J1050" s="387">
        <v>45.11133253471916</v>
      </c>
      <c r="K1050" s="387">
        <v>0.69830456892590453</v>
      </c>
      <c r="L1050" s="530">
        <f t="shared" si="108"/>
        <v>4.4974954282370826E-2</v>
      </c>
    </row>
    <row r="1051" spans="1:12" s="87" customFormat="1" ht="17.5" x14ac:dyDescent="0.35">
      <c r="A1051" s="243">
        <v>39</v>
      </c>
      <c r="B1051" s="147" t="s">
        <v>931</v>
      </c>
      <c r="C1051" s="158">
        <v>4150.55</v>
      </c>
      <c r="D1051" s="158"/>
      <c r="E1051" s="158"/>
      <c r="F1051" s="158">
        <f t="shared" si="111"/>
        <v>4150.55</v>
      </c>
      <c r="G1051" s="398">
        <f t="shared" si="112"/>
        <v>2.5715811641461282E-2</v>
      </c>
      <c r="H1051" s="387">
        <f t="shared" si="114"/>
        <v>113.93056042198081</v>
      </c>
      <c r="I1051" s="387">
        <f t="shared" si="113"/>
        <v>25.064723292835779</v>
      </c>
      <c r="J1051" s="387">
        <v>46.948765518498391</v>
      </c>
      <c r="K1051" s="387">
        <v>0.72674726337924811</v>
      </c>
      <c r="L1051" s="530">
        <f t="shared" si="108"/>
        <v>4.4974954282370826E-2</v>
      </c>
    </row>
    <row r="1052" spans="1:12" s="87" customFormat="1" ht="17.5" x14ac:dyDescent="0.35">
      <c r="A1052" s="243">
        <v>40</v>
      </c>
      <c r="B1052" s="147" t="s">
        <v>932</v>
      </c>
      <c r="C1052" s="158">
        <v>14374.02</v>
      </c>
      <c r="D1052" s="158"/>
      <c r="E1052" s="158"/>
      <c r="F1052" s="158">
        <f t="shared" si="111"/>
        <v>14374.02</v>
      </c>
      <c r="G1052" s="398">
        <f t="shared" si="112"/>
        <v>8.9057978063292159E-2</v>
      </c>
      <c r="H1052" s="387">
        <f t="shared" si="114"/>
        <v>394.55979427226765</v>
      </c>
      <c r="I1052" s="387">
        <f t="shared" si="113"/>
        <v>86.803154739898886</v>
      </c>
      <c r="J1052" s="387">
        <v>162.5911010681009</v>
      </c>
      <c r="K1052" s="387">
        <v>2.5168422736164069</v>
      </c>
      <c r="L1052" s="530">
        <f t="shared" si="108"/>
        <v>4.4974954282370826E-2</v>
      </c>
    </row>
    <row r="1053" spans="1:12" s="87" customFormat="1" ht="17.5" x14ac:dyDescent="0.35">
      <c r="A1053" s="243">
        <v>41</v>
      </c>
      <c r="B1053" s="147" t="s">
        <v>933</v>
      </c>
      <c r="C1053" s="158">
        <v>4120.28</v>
      </c>
      <c r="D1053" s="158"/>
      <c r="E1053" s="158"/>
      <c r="F1053" s="158">
        <f t="shared" si="111"/>
        <v>4120.28</v>
      </c>
      <c r="G1053" s="398">
        <f t="shared" si="112"/>
        <v>2.5528265986454825E-2</v>
      </c>
      <c r="H1053" s="387">
        <f t="shared" si="114"/>
        <v>113.09966377840986</v>
      </c>
      <c r="I1053" s="387">
        <f t="shared" si="113"/>
        <v>24.88192603125017</v>
      </c>
      <c r="J1053" s="387">
        <v>46.606367732121896</v>
      </c>
      <c r="K1053" s="387">
        <v>0.72144708878491948</v>
      </c>
      <c r="L1053" s="530">
        <f t="shared" si="108"/>
        <v>4.4974954282370819E-2</v>
      </c>
    </row>
    <row r="1054" spans="1:12" s="87" customFormat="1" ht="17.5" x14ac:dyDescent="0.35">
      <c r="A1054" s="243">
        <v>42</v>
      </c>
      <c r="B1054" s="147" t="s">
        <v>934</v>
      </c>
      <c r="C1054" s="158">
        <v>14371.39</v>
      </c>
      <c r="D1054" s="158"/>
      <c r="E1054" s="158"/>
      <c r="F1054" s="158">
        <f t="shared" si="111"/>
        <v>14371.39</v>
      </c>
      <c r="G1054" s="398">
        <f t="shared" si="112"/>
        <v>8.9041683214508976E-2</v>
      </c>
      <c r="H1054" s="387">
        <f t="shared" si="114"/>
        <v>394.48760206306412</v>
      </c>
      <c r="I1054" s="387">
        <f t="shared" si="113"/>
        <v>86.78727245387411</v>
      </c>
      <c r="J1054" s="387">
        <v>162.56135193766912</v>
      </c>
      <c r="K1054" s="387">
        <v>2.5163817695138935</v>
      </c>
      <c r="L1054" s="530">
        <f t="shared" si="108"/>
        <v>4.4974954282370826E-2</v>
      </c>
    </row>
    <row r="1055" spans="1:12" s="87" customFormat="1" ht="17.5" x14ac:dyDescent="0.35">
      <c r="A1055" s="243">
        <v>43</v>
      </c>
      <c r="B1055" s="147" t="s">
        <v>935</v>
      </c>
      <c r="C1055" s="158">
        <v>9061.4</v>
      </c>
      <c r="D1055" s="158"/>
      <c r="E1055" s="158">
        <v>2450</v>
      </c>
      <c r="F1055" s="158">
        <f t="shared" si="111"/>
        <v>11511.4</v>
      </c>
      <c r="G1055" s="398">
        <f t="shared" si="112"/>
        <v>7.1321871590395824E-2</v>
      </c>
      <c r="H1055" s="387">
        <f t="shared" si="114"/>
        <v>315.98228023794195</v>
      </c>
      <c r="I1055" s="387">
        <f t="shared" si="113"/>
        <v>69.516101652347231</v>
      </c>
      <c r="J1055" s="387">
        <v>130.21069963972062</v>
      </c>
      <c r="K1055" s="387">
        <v>2.0156071960737432</v>
      </c>
      <c r="L1055" s="530">
        <f t="shared" si="108"/>
        <v>4.4974954282370826E-2</v>
      </c>
    </row>
    <row r="1056" spans="1:12" s="87" customFormat="1" ht="17.5" x14ac:dyDescent="0.35">
      <c r="A1056" s="243">
        <v>45</v>
      </c>
      <c r="B1056" s="147" t="s">
        <v>937</v>
      </c>
      <c r="C1056" s="158">
        <v>9038.0300000000007</v>
      </c>
      <c r="D1056" s="158"/>
      <c r="E1056" s="158">
        <v>1829.2</v>
      </c>
      <c r="F1056" s="158">
        <f t="shared" si="111"/>
        <v>10867.230000000001</v>
      </c>
      <c r="G1056" s="398">
        <f t="shared" si="112"/>
        <v>6.7330748875314664E-2</v>
      </c>
      <c r="H1056" s="387">
        <f t="shared" si="114"/>
        <v>298.30012989472783</v>
      </c>
      <c r="I1056" s="387">
        <f t="shared" si="113"/>
        <v>65.626028576840127</v>
      </c>
      <c r="J1056" s="387">
        <v>122.92419874609179</v>
      </c>
      <c r="K1056" s="387">
        <v>1.9028152083489818</v>
      </c>
      <c r="L1056" s="530">
        <f t="shared" si="108"/>
        <v>4.4974954282370826E-2</v>
      </c>
    </row>
    <row r="1057" spans="1:15" s="87" customFormat="1" ht="17.5" x14ac:dyDescent="0.35">
      <c r="A1057" s="243">
        <v>46</v>
      </c>
      <c r="B1057" s="147" t="s">
        <v>938</v>
      </c>
      <c r="C1057" s="158">
        <v>6690.6</v>
      </c>
      <c r="D1057" s="158"/>
      <c r="E1057" s="158">
        <v>855.4</v>
      </c>
      <c r="F1057" s="158">
        <f t="shared" si="111"/>
        <v>7546</v>
      </c>
      <c r="G1057" s="398">
        <f t="shared" si="112"/>
        <v>4.6753204911750688E-2</v>
      </c>
      <c r="H1057" s="387">
        <f t="shared" si="114"/>
        <v>207.13399644487291</v>
      </c>
      <c r="I1057" s="387">
        <f t="shared" si="113"/>
        <v>45.569479217872036</v>
      </c>
      <c r="J1057" s="387">
        <v>85.356250280707101</v>
      </c>
      <c r="K1057" s="387">
        <v>1.3212790713182121</v>
      </c>
      <c r="L1057" s="530">
        <f t="shared" si="108"/>
        <v>4.4974954282370826E-2</v>
      </c>
    </row>
    <row r="1058" spans="1:15" s="87" customFormat="1" ht="17.5" x14ac:dyDescent="0.35">
      <c r="A1058" s="243">
        <v>47</v>
      </c>
      <c r="B1058" s="147" t="s">
        <v>2171</v>
      </c>
      <c r="C1058" s="158">
        <v>2503.4</v>
      </c>
      <c r="D1058" s="158"/>
      <c r="E1058" s="158"/>
      <c r="F1058" s="158">
        <f t="shared" si="111"/>
        <v>2503.4</v>
      </c>
      <c r="G1058" s="398">
        <f t="shared" si="112"/>
        <v>1.5510465567993199E-2</v>
      </c>
      <c r="H1058" s="387">
        <f t="shared" si="114"/>
        <v>68.71710133847003</v>
      </c>
      <c r="I1058" s="387">
        <f t="shared" si="113"/>
        <v>15.117762294463407</v>
      </c>
      <c r="J1058" s="387">
        <v>28.317100046742933</v>
      </c>
      <c r="K1058" s="387">
        <v>0.43833687081076228</v>
      </c>
      <c r="L1058" s="530">
        <f t="shared" si="108"/>
        <v>4.4974954282370826E-2</v>
      </c>
    </row>
    <row r="1059" spans="1:15" s="87" customFormat="1" ht="17.5" x14ac:dyDescent="0.35">
      <c r="A1059" s="243">
        <v>48</v>
      </c>
      <c r="B1059" s="147" t="s">
        <v>2172</v>
      </c>
      <c r="C1059" s="158">
        <v>1175</v>
      </c>
      <c r="D1059" s="158"/>
      <c r="E1059" s="158"/>
      <c r="F1059" s="158">
        <f t="shared" si="111"/>
        <v>1175</v>
      </c>
      <c r="G1059" s="398">
        <f>1/161400.7*F1059</f>
        <v>7.2800179924870211E-3</v>
      </c>
      <c r="H1059" s="387">
        <f t="shared" si="114"/>
        <v>32.253173313374724</v>
      </c>
      <c r="I1059" s="387">
        <f t="shared" si="113"/>
        <v>7.0956981289424395</v>
      </c>
      <c r="J1059" s="387">
        <v>13.290961314581347</v>
      </c>
      <c r="K1059" s="387">
        <v>0.20573852488721167</v>
      </c>
      <c r="L1059" s="530">
        <f t="shared" si="108"/>
        <v>4.4974954282370826E-2</v>
      </c>
    </row>
    <row r="1060" spans="1:15" s="350" customFormat="1" ht="15.5" x14ac:dyDescent="0.35">
      <c r="A1060" s="144"/>
      <c r="B1060" s="294" t="s">
        <v>1063</v>
      </c>
      <c r="C1060" s="405">
        <f t="shared" ref="C1060:I1060" si="115">SUM(C1013:C1059)</f>
        <v>155215.19</v>
      </c>
      <c r="D1060" s="405">
        <f t="shared" si="115"/>
        <v>178</v>
      </c>
      <c r="E1060" s="405">
        <f t="shared" si="115"/>
        <v>6007.53</v>
      </c>
      <c r="F1060" s="405">
        <f t="shared" si="115"/>
        <v>161400.72</v>
      </c>
      <c r="G1060" s="405">
        <f t="shared" si="115"/>
        <v>1.0000001239151999</v>
      </c>
      <c r="H1060" s="387">
        <f t="shared" si="114"/>
        <v>4430.370548990184</v>
      </c>
      <c r="I1060" s="405">
        <f t="shared" si="115"/>
        <v>974.68152077784055</v>
      </c>
      <c r="J1060" s="593">
        <f>H1060*0.5</f>
        <v>2215.185274495092</v>
      </c>
      <c r="K1060" s="405">
        <v>29.473124036219506</v>
      </c>
      <c r="L1060" s="530">
        <f t="shared" si="108"/>
        <v>4.739576420910227E-2</v>
      </c>
    </row>
    <row r="1061" spans="1:15" s="87" customFormat="1" ht="15.5" x14ac:dyDescent="0.35">
      <c r="A1061" s="5"/>
      <c r="B1061" s="256" t="s">
        <v>1036</v>
      </c>
      <c r="C1061" s="158"/>
      <c r="D1061" s="158"/>
      <c r="E1061" s="158"/>
      <c r="F1061" s="158"/>
      <c r="G1061" s="158"/>
      <c r="H1061" s="387">
        <f t="shared" si="114"/>
        <v>0</v>
      </c>
      <c r="I1061" s="387">
        <f t="shared" si="113"/>
        <v>0</v>
      </c>
      <c r="J1061" s="387" t="e">
        <f>#REF!*1.45</f>
        <v>#REF!</v>
      </c>
      <c r="K1061" s="387">
        <v>0</v>
      </c>
      <c r="L1061" s="530" t="e">
        <f t="shared" si="108"/>
        <v>#REF!</v>
      </c>
    </row>
    <row r="1062" spans="1:15" s="87" customFormat="1" ht="15.5" x14ac:dyDescent="0.35">
      <c r="A1062" s="5">
        <v>1</v>
      </c>
      <c r="B1062" s="147" t="s">
        <v>939</v>
      </c>
      <c r="C1062" s="847">
        <v>3648.31</v>
      </c>
      <c r="D1062" s="13"/>
      <c r="E1062" s="13">
        <v>290.5</v>
      </c>
      <c r="F1062" s="158">
        <f t="shared" ref="F1062:F1098" si="116">C1062+D1062+E1062</f>
        <v>3938.81</v>
      </c>
      <c r="G1062" s="398">
        <f t="shared" ref="G1062:G1097" si="117">0.5/134855.03*F1062</f>
        <v>1.4603867575425256E-2</v>
      </c>
      <c r="H1062" s="387">
        <f t="shared" si="114"/>
        <v>64.700536790136795</v>
      </c>
      <c r="I1062" s="387">
        <f t="shared" si="113"/>
        <v>14.234118093830094</v>
      </c>
      <c r="J1062" s="387">
        <v>22.730519265230644</v>
      </c>
      <c r="K1062" s="594">
        <v>0.63325682931208438</v>
      </c>
      <c r="L1062" s="530">
        <f t="shared" si="108"/>
        <v>2.5971913085045893E-2</v>
      </c>
      <c r="M1062" s="87">
        <f t="shared" ref="M1062:M1083" si="118">K1062*1.7</f>
        <v>1.0765366098305433</v>
      </c>
      <c r="N1062" s="595">
        <v>27.418957248011747</v>
      </c>
      <c r="O1062" s="87">
        <f>(N1062*0.02)+N1062</f>
        <v>27.967336392971983</v>
      </c>
    </row>
    <row r="1063" spans="1:15" s="87" customFormat="1" ht="15.5" x14ac:dyDescent="0.35">
      <c r="A1063" s="5">
        <v>2</v>
      </c>
      <c r="B1063" s="147" t="s">
        <v>940</v>
      </c>
      <c r="C1063" s="848">
        <v>5920.3</v>
      </c>
      <c r="D1063" s="849">
        <v>153.6</v>
      </c>
      <c r="E1063" s="849">
        <v>393.4</v>
      </c>
      <c r="F1063" s="158">
        <f t="shared" si="116"/>
        <v>6467.3</v>
      </c>
      <c r="G1063" s="398">
        <f t="shared" si="117"/>
        <v>2.3978712547837483E-2</v>
      </c>
      <c r="H1063" s="387">
        <f t="shared" si="114"/>
        <v>106.23456871056274</v>
      </c>
      <c r="I1063" s="387">
        <f t="shared" si="113"/>
        <v>23.371605116323803</v>
      </c>
      <c r="J1063" s="387">
        <v>37.322208292358894</v>
      </c>
      <c r="K1063" s="594">
        <v>1.0347335514139953</v>
      </c>
      <c r="L1063" s="530">
        <f t="shared" si="108"/>
        <v>2.5971134116348313E-2</v>
      </c>
      <c r="M1063" s="87">
        <f t="shared" si="118"/>
        <v>1.7590470374037919</v>
      </c>
      <c r="N1063" s="595">
        <v>44.802225094238395</v>
      </c>
      <c r="O1063" s="87">
        <f t="shared" ref="O1063:O1098" si="119">(N1063*0.02)+N1063</f>
        <v>45.698269596123161</v>
      </c>
    </row>
    <row r="1064" spans="1:15" s="87" customFormat="1" ht="15.5" x14ac:dyDescent="0.35">
      <c r="A1064" s="5">
        <v>3</v>
      </c>
      <c r="B1064" s="147" t="s">
        <v>941</v>
      </c>
      <c r="C1064" s="848">
        <v>4137.62</v>
      </c>
      <c r="D1064" s="13"/>
      <c r="E1064" s="13"/>
      <c r="F1064" s="158">
        <f t="shared" si="116"/>
        <v>4137.62</v>
      </c>
      <c r="G1064" s="398">
        <f t="shared" si="117"/>
        <v>1.5340992471693491E-2</v>
      </c>
      <c r="H1064" s="387">
        <f t="shared" si="114"/>
        <v>67.966272816816684</v>
      </c>
      <c r="I1064" s="387">
        <f t="shared" si="113"/>
        <v>14.952580019699671</v>
      </c>
      <c r="J1064" s="387">
        <v>23.877833945329581</v>
      </c>
      <c r="K1064" s="594">
        <v>0.66574451593959572</v>
      </c>
      <c r="L1064" s="530">
        <f t="shared" si="108"/>
        <v>2.5972039795289448E-2</v>
      </c>
      <c r="M1064" s="87">
        <f t="shared" si="118"/>
        <v>1.1317656770973128</v>
      </c>
      <c r="N1064" s="595">
        <v>28.825619520717449</v>
      </c>
      <c r="O1064" s="87">
        <f t="shared" si="119"/>
        <v>29.402131911131796</v>
      </c>
    </row>
    <row r="1065" spans="1:15" s="87" customFormat="1" ht="15.5" x14ac:dyDescent="0.35">
      <c r="A1065" s="5">
        <v>5</v>
      </c>
      <c r="B1065" s="147" t="s">
        <v>942</v>
      </c>
      <c r="C1065" s="848">
        <v>6632.1</v>
      </c>
      <c r="D1065" s="13"/>
      <c r="E1065" s="13"/>
      <c r="F1065" s="158">
        <f t="shared" si="116"/>
        <v>6632.1</v>
      </c>
      <c r="G1065" s="398">
        <f t="shared" si="117"/>
        <v>2.458973907017039E-2</v>
      </c>
      <c r="H1065" s="387">
        <f t="shared" si="114"/>
        <v>108.94164228431079</v>
      </c>
      <c r="I1065" s="387">
        <f t="shared" si="113"/>
        <v>23.967161302548373</v>
      </c>
      <c r="J1065" s="387">
        <v>38.27325431258074</v>
      </c>
      <c r="K1065" s="594">
        <v>1.0734297500128516</v>
      </c>
      <c r="L1065" s="530">
        <f t="shared" ref="L1065:L1099" si="120">(H1065+I1065+J1065+K1065)/F1065</f>
        <v>2.5972993116728148E-2</v>
      </c>
      <c r="M1065" s="87">
        <f t="shared" si="118"/>
        <v>1.8248305750218476</v>
      </c>
      <c r="N1065" s="595">
        <v>46.47770550902554</v>
      </c>
      <c r="O1065" s="87">
        <f t="shared" si="119"/>
        <v>47.407259619206052</v>
      </c>
    </row>
    <row r="1066" spans="1:15" s="87" customFormat="1" ht="15.5" x14ac:dyDescent="0.35">
      <c r="A1066" s="5">
        <v>7</v>
      </c>
      <c r="B1066" s="147" t="s">
        <v>943</v>
      </c>
      <c r="C1066" s="848">
        <v>7476.63</v>
      </c>
      <c r="D1066" s="13"/>
      <c r="E1066" s="13"/>
      <c r="F1066" s="158">
        <f t="shared" si="116"/>
        <v>7476.63</v>
      </c>
      <c r="G1066" s="398">
        <f t="shared" si="117"/>
        <v>2.7720990459161963E-2</v>
      </c>
      <c r="H1066" s="387">
        <f t="shared" si="114"/>
        <v>122.81424450055738</v>
      </c>
      <c r="I1066" s="387">
        <f t="shared" si="113"/>
        <v>27.019133790122623</v>
      </c>
      <c r="J1066" s="387">
        <v>43.146961202495518</v>
      </c>
      <c r="K1066" s="594">
        <v>1.2157421890351736</v>
      </c>
      <c r="L1066" s="530">
        <f t="shared" si="120"/>
        <v>2.5973745080632677E-2</v>
      </c>
      <c r="M1066" s="87">
        <f t="shared" si="118"/>
        <v>2.0667617213597951</v>
      </c>
      <c r="N1066" s="595">
        <v>52.639595125995321</v>
      </c>
      <c r="O1066" s="87">
        <f t="shared" si="119"/>
        <v>53.692387028515228</v>
      </c>
    </row>
    <row r="1067" spans="1:15" s="87" customFormat="1" ht="15.5" x14ac:dyDescent="0.35">
      <c r="A1067" s="5">
        <v>8</v>
      </c>
      <c r="B1067" s="147" t="s">
        <v>944</v>
      </c>
      <c r="C1067" s="848">
        <v>2286.9</v>
      </c>
      <c r="D1067" s="13"/>
      <c r="E1067" s="13"/>
      <c r="F1067" s="158">
        <f t="shared" si="116"/>
        <v>2286.9</v>
      </c>
      <c r="G1067" s="398">
        <f t="shared" si="117"/>
        <v>8.4791053029316006E-3</v>
      </c>
      <c r="H1067" s="387">
        <f t="shared" si="114"/>
        <v>37.565573760949071</v>
      </c>
      <c r="I1067" s="387">
        <f t="shared" si="113"/>
        <v>8.2644262274087961</v>
      </c>
      <c r="J1067" s="387">
        <v>13.19749480367318</v>
      </c>
      <c r="K1067" s="594">
        <v>0.3704927484656243</v>
      </c>
      <c r="L1067" s="530">
        <f t="shared" si="120"/>
        <v>2.5973145979490433E-2</v>
      </c>
      <c r="M1067" s="87">
        <f t="shared" si="118"/>
        <v>0.6298376723915613</v>
      </c>
      <c r="N1067" s="595">
        <v>16.041713820777375</v>
      </c>
      <c r="O1067" s="87">
        <f t="shared" si="119"/>
        <v>16.362548097192921</v>
      </c>
    </row>
    <row r="1068" spans="1:15" s="87" customFormat="1" ht="15.5" x14ac:dyDescent="0.35">
      <c r="A1068" s="5">
        <v>9</v>
      </c>
      <c r="B1068" s="147" t="s">
        <v>945</v>
      </c>
      <c r="C1068" s="848">
        <v>4665.6000000000004</v>
      </c>
      <c r="D1068" s="13"/>
      <c r="E1068" s="13"/>
      <c r="F1068" s="158">
        <f t="shared" si="116"/>
        <v>4665.6000000000004</v>
      </c>
      <c r="G1068" s="398">
        <f t="shared" si="117"/>
        <v>1.7298576107987965E-2</v>
      </c>
      <c r="H1068" s="387">
        <f t="shared" si="114"/>
        <v>76.639092631546646</v>
      </c>
      <c r="I1068" s="387">
        <f t="shared" si="113"/>
        <v>16.860600378940262</v>
      </c>
      <c r="J1068" s="387">
        <v>26.924759174435955</v>
      </c>
      <c r="K1068" s="594">
        <v>0.75550674262464557</v>
      </c>
      <c r="L1068" s="530">
        <f t="shared" si="120"/>
        <v>2.5973070757790533E-2</v>
      </c>
      <c r="M1068" s="87">
        <f t="shared" si="118"/>
        <v>1.2843614624618975</v>
      </c>
      <c r="N1068" s="595">
        <v>32.712173193794044</v>
      </c>
      <c r="O1068" s="87">
        <f t="shared" si="119"/>
        <v>33.366416657669923</v>
      </c>
    </row>
    <row r="1069" spans="1:15" s="87" customFormat="1" ht="15.5" x14ac:dyDescent="0.35">
      <c r="A1069" s="5">
        <v>10</v>
      </c>
      <c r="B1069" s="147" t="s">
        <v>946</v>
      </c>
      <c r="C1069" s="848">
        <f>5543.95-53.4</f>
        <v>5490.55</v>
      </c>
      <c r="D1069" s="5"/>
      <c r="E1069" s="850">
        <v>72.8</v>
      </c>
      <c r="F1069" s="158">
        <f>C1069+D1069+E1069</f>
        <v>5563.35</v>
      </c>
      <c r="G1069" s="398">
        <f t="shared" si="117"/>
        <v>2.06271505037669E-2</v>
      </c>
      <c r="H1069" s="387">
        <f t="shared" si="114"/>
        <v>91.385908777373757</v>
      </c>
      <c r="I1069" s="387">
        <f t="shared" si="113"/>
        <v>20.104899931022228</v>
      </c>
      <c r="J1069" s="387">
        <v>32.105593911415099</v>
      </c>
      <c r="K1069" s="594">
        <v>0.90342393006880573</v>
      </c>
      <c r="L1069" s="530">
        <f t="shared" si="120"/>
        <v>2.5973527919307595E-2</v>
      </c>
      <c r="M1069" s="87">
        <f t="shared" si="118"/>
        <v>1.5358206811169697</v>
      </c>
      <c r="N1069" s="595">
        <v>39.116739005083232</v>
      </c>
      <c r="O1069" s="87">
        <f t="shared" si="119"/>
        <v>39.899073785184896</v>
      </c>
    </row>
    <row r="1070" spans="1:15" s="87" customFormat="1" ht="15.5" x14ac:dyDescent="0.35">
      <c r="A1070" s="5">
        <v>11</v>
      </c>
      <c r="B1070" s="147" t="s">
        <v>948</v>
      </c>
      <c r="C1070" s="848">
        <v>4602.66</v>
      </c>
      <c r="D1070" s="13"/>
      <c r="E1070" s="13"/>
      <c r="F1070" s="158">
        <f t="shared" si="116"/>
        <v>4602.66</v>
      </c>
      <c r="G1070" s="398">
        <f t="shared" si="117"/>
        <v>1.7065214400975626E-2</v>
      </c>
      <c r="H1070" s="387">
        <f t="shared" si="114"/>
        <v>75.605213925650389</v>
      </c>
      <c r="I1070" s="387">
        <f t="shared" si="113"/>
        <v>16.633147063643086</v>
      </c>
      <c r="J1070" s="387">
        <v>26.56153807909152</v>
      </c>
      <c r="K1070" s="594">
        <v>0.74150138115009945</v>
      </c>
      <c r="L1070" s="530">
        <f t="shared" si="120"/>
        <v>2.5972242235910346E-2</v>
      </c>
      <c r="M1070" s="87">
        <f t="shared" si="118"/>
        <v>1.260552347955169</v>
      </c>
      <c r="N1070" s="595">
        <v>32.105764561879731</v>
      </c>
      <c r="O1070" s="87">
        <f t="shared" si="119"/>
        <v>32.747879853117325</v>
      </c>
    </row>
    <row r="1071" spans="1:15" s="87" customFormat="1" ht="15.5" x14ac:dyDescent="0.35">
      <c r="A1071" s="5">
        <v>12</v>
      </c>
      <c r="B1071" s="147" t="s">
        <v>949</v>
      </c>
      <c r="C1071" s="848">
        <v>4598.8999999999996</v>
      </c>
      <c r="D1071" s="13"/>
      <c r="E1071" s="13"/>
      <c r="F1071" s="158">
        <f t="shared" si="116"/>
        <v>4598.8999999999996</v>
      </c>
      <c r="G1071" s="398">
        <f t="shared" si="117"/>
        <v>1.7051273504592301E-2</v>
      </c>
      <c r="H1071" s="387">
        <f t="shared" si="114"/>
        <v>75.543450596540595</v>
      </c>
      <c r="I1071" s="387">
        <f t="shared" si="113"/>
        <v>16.61955913123893</v>
      </c>
      <c r="J1071" s="387">
        <v>26.539839456300047</v>
      </c>
      <c r="K1071" s="594">
        <v>0.74805001867898324</v>
      </c>
      <c r="L1071" s="530">
        <f t="shared" si="120"/>
        <v>2.5973797908795268E-2</v>
      </c>
      <c r="M1071" s="87">
        <f t="shared" si="118"/>
        <v>1.2716850317542714</v>
      </c>
      <c r="N1071" s="595">
        <v>32.389309569412056</v>
      </c>
      <c r="O1071" s="87">
        <f t="shared" si="119"/>
        <v>33.037095760800298</v>
      </c>
    </row>
    <row r="1072" spans="1:15" s="87" customFormat="1" ht="15.5" x14ac:dyDescent="0.35">
      <c r="A1072" s="5">
        <v>13</v>
      </c>
      <c r="B1072" s="147" t="s">
        <v>963</v>
      </c>
      <c r="C1072" s="848">
        <v>4536.95</v>
      </c>
      <c r="D1072" s="13"/>
      <c r="E1072" s="13"/>
      <c r="F1072" s="158">
        <f t="shared" si="116"/>
        <v>4536.95</v>
      </c>
      <c r="G1072" s="398">
        <f t="shared" si="117"/>
        <v>1.682158240593621E-2</v>
      </c>
      <c r="H1072" s="387">
        <f t="shared" si="114"/>
        <v>74.525834043787597</v>
      </c>
      <c r="I1072" s="387">
        <f t="shared" si="113"/>
        <v>16.395683489633271</v>
      </c>
      <c r="J1072" s="387">
        <v>26.182331562169324</v>
      </c>
      <c r="K1072" s="594">
        <v>0.73077033843999528</v>
      </c>
      <c r="L1072" s="530">
        <f t="shared" si="120"/>
        <v>2.5972210280922246E-2</v>
      </c>
      <c r="M1072" s="87">
        <f t="shared" si="118"/>
        <v>1.242309575347992</v>
      </c>
      <c r="N1072" s="595">
        <v>31.641128433731591</v>
      </c>
      <c r="O1072" s="87">
        <f t="shared" si="119"/>
        <v>32.273951002406221</v>
      </c>
    </row>
    <row r="1073" spans="1:15" s="87" customFormat="1" ht="15.5" x14ac:dyDescent="0.35">
      <c r="A1073" s="5">
        <v>14</v>
      </c>
      <c r="B1073" s="147" t="s">
        <v>964</v>
      </c>
      <c r="C1073" s="848">
        <v>4379.6000000000004</v>
      </c>
      <c r="D1073" s="13"/>
      <c r="E1073" s="13"/>
      <c r="F1073" s="158">
        <f t="shared" si="116"/>
        <v>4379.6000000000004</v>
      </c>
      <c r="G1073" s="398">
        <f t="shared" si="117"/>
        <v>1.6238178138405369E-2</v>
      </c>
      <c r="H1073" s="387">
        <f t="shared" si="114"/>
        <v>71.941137279046998</v>
      </c>
      <c r="I1073" s="387">
        <f t="shared" si="113"/>
        <v>15.827050201390339</v>
      </c>
      <c r="J1073" s="387">
        <v>25.274278823808238</v>
      </c>
      <c r="K1073" s="594">
        <v>0.70604532602043002</v>
      </c>
      <c r="L1073" s="530">
        <f t="shared" si="120"/>
        <v>2.5972351728529089E-2</v>
      </c>
      <c r="M1073" s="87">
        <f t="shared" si="118"/>
        <v>1.200277054234731</v>
      </c>
      <c r="N1073" s="595">
        <v>30.570576917966545</v>
      </c>
      <c r="O1073" s="87">
        <f t="shared" si="119"/>
        <v>31.181988456325875</v>
      </c>
    </row>
    <row r="1074" spans="1:15" s="87" customFormat="1" ht="15.5" x14ac:dyDescent="0.35">
      <c r="A1074" s="5">
        <v>15</v>
      </c>
      <c r="B1074" s="147" t="s">
        <v>965</v>
      </c>
      <c r="C1074" s="848">
        <v>3127.27</v>
      </c>
      <c r="D1074" s="13"/>
      <c r="E1074" s="13"/>
      <c r="F1074" s="158">
        <f t="shared" si="116"/>
        <v>3127.27</v>
      </c>
      <c r="G1074" s="398">
        <f t="shared" si="117"/>
        <v>1.1594932721456515E-2</v>
      </c>
      <c r="H1074" s="387">
        <f t="shared" si="114"/>
        <v>51.369842081159298</v>
      </c>
      <c r="I1074" s="387">
        <f t="shared" si="113"/>
        <v>11.301365257855046</v>
      </c>
      <c r="J1074" s="387">
        <v>18.047194706669739</v>
      </c>
      <c r="K1074" s="594">
        <v>0.50954714267362622</v>
      </c>
      <c r="L1074" s="530">
        <f t="shared" si="120"/>
        <v>2.5974076171343605E-2</v>
      </c>
      <c r="M1074" s="87">
        <f t="shared" si="118"/>
        <v>0.86623014254516451</v>
      </c>
      <c r="N1074" s="595">
        <v>22.062535568691562</v>
      </c>
      <c r="O1074" s="87">
        <f t="shared" si="119"/>
        <v>22.503786280065395</v>
      </c>
    </row>
    <row r="1075" spans="1:15" s="87" customFormat="1" ht="15.5" x14ac:dyDescent="0.35">
      <c r="A1075" s="5">
        <v>16</v>
      </c>
      <c r="B1075" s="147" t="s">
        <v>966</v>
      </c>
      <c r="C1075" s="848">
        <f>3356.6</f>
        <v>3356.6</v>
      </c>
      <c r="D1075" s="13"/>
      <c r="E1075" s="849">
        <v>46.8</v>
      </c>
      <c r="F1075" s="158">
        <f t="shared" si="116"/>
        <v>3403.4</v>
      </c>
      <c r="G1075" s="398">
        <f t="shared" si="117"/>
        <v>1.2618735838032887E-2</v>
      </c>
      <c r="H1075" s="387">
        <f t="shared" si="114"/>
        <v>55.905668694745756</v>
      </c>
      <c r="I1075" s="387">
        <f t="shared" si="113"/>
        <v>12.299247112844066</v>
      </c>
      <c r="J1075" s="387">
        <v>19.640716172469851</v>
      </c>
      <c r="K1075" s="594">
        <v>0.54956804081237109</v>
      </c>
      <c r="L1075" s="530">
        <f t="shared" si="120"/>
        <v>2.597261562580715E-2</v>
      </c>
      <c r="M1075" s="87">
        <f t="shared" si="118"/>
        <v>0.93426566938103084</v>
      </c>
      <c r="N1075" s="595">
        <v>23.795373248918906</v>
      </c>
      <c r="O1075" s="87">
        <f t="shared" si="119"/>
        <v>24.271280713897283</v>
      </c>
    </row>
    <row r="1076" spans="1:15" s="87" customFormat="1" ht="15.5" x14ac:dyDescent="0.35">
      <c r="A1076" s="5">
        <v>17</v>
      </c>
      <c r="B1076" s="147" t="s">
        <v>967</v>
      </c>
      <c r="C1076" s="848">
        <v>50.5</v>
      </c>
      <c r="D1076" s="851"/>
      <c r="E1076" s="851"/>
      <c r="F1076" s="290">
        <f t="shared" si="116"/>
        <v>50.5</v>
      </c>
      <c r="G1076" s="398">
        <f t="shared" si="117"/>
        <v>1.8723810302070305E-4</v>
      </c>
      <c r="H1076" s="387">
        <f t="shared" si="114"/>
        <v>0.82953407447983218</v>
      </c>
      <c r="I1076" s="387">
        <f t="shared" ref="I1076:I1098" si="121">H1076*0.22</f>
        <v>0.18249749638556309</v>
      </c>
      <c r="J1076" s="387">
        <v>0.2914309710024468</v>
      </c>
      <c r="K1076" s="594">
        <v>8.2183448113476356E-3</v>
      </c>
      <c r="L1076" s="530">
        <f t="shared" si="120"/>
        <v>2.5973878944142367E-2</v>
      </c>
      <c r="M1076" s="87">
        <f t="shared" si="118"/>
        <v>1.397118617929098E-2</v>
      </c>
      <c r="N1076" s="595">
        <v>1.2324999999999999</v>
      </c>
      <c r="O1076" s="87">
        <f t="shared" si="119"/>
        <v>1.25715</v>
      </c>
    </row>
    <row r="1077" spans="1:15" s="87" customFormat="1" ht="15.5" x14ac:dyDescent="0.35">
      <c r="A1077" s="5">
        <v>18</v>
      </c>
      <c r="B1077" s="147" t="s">
        <v>787</v>
      </c>
      <c r="C1077" s="848">
        <v>311.10000000000002</v>
      </c>
      <c r="D1077" s="13"/>
      <c r="E1077" s="13"/>
      <c r="F1077" s="158">
        <f t="shared" si="116"/>
        <v>311.10000000000002</v>
      </c>
      <c r="G1077" s="398">
        <f t="shared" si="117"/>
        <v>1.1534608683116975E-3</v>
      </c>
      <c r="H1077" s="387">
        <f t="shared" si="114"/>
        <v>5.110258427142095</v>
      </c>
      <c r="I1077" s="387">
        <f t="shared" si="121"/>
        <v>1.124256853971261</v>
      </c>
      <c r="J1077" s="387">
        <v>1.7953301995814099</v>
      </c>
      <c r="K1077" s="594">
        <v>4.992847897270207E-2</v>
      </c>
      <c r="L1077" s="530">
        <f t="shared" si="120"/>
        <v>2.5971629571415841E-2</v>
      </c>
      <c r="M1077" s="87">
        <f t="shared" si="118"/>
        <v>8.487841425359352E-2</v>
      </c>
      <c r="N1077" s="595">
        <v>2.1618192920207759</v>
      </c>
      <c r="O1077" s="87">
        <f t="shared" si="119"/>
        <v>2.2050556778611914</v>
      </c>
    </row>
    <row r="1078" spans="1:15" s="87" customFormat="1" ht="15.5" x14ac:dyDescent="0.35">
      <c r="A1078" s="5">
        <v>19</v>
      </c>
      <c r="B1078" s="147" t="s">
        <v>788</v>
      </c>
      <c r="C1078" s="848">
        <v>305.14999999999998</v>
      </c>
      <c r="D1078" s="13"/>
      <c r="E1078" s="13"/>
      <c r="F1078" s="158">
        <f t="shared" si="116"/>
        <v>305.14999999999998</v>
      </c>
      <c r="G1078" s="398">
        <f t="shared" si="117"/>
        <v>1.1314001413221294E-3</v>
      </c>
      <c r="H1078" s="387">
        <f t="shared" si="114"/>
        <v>5.0125212441093225</v>
      </c>
      <c r="I1078" s="387">
        <f t="shared" si="121"/>
        <v>1.102754673704051</v>
      </c>
      <c r="J1078" s="387">
        <v>1.7609932831959731</v>
      </c>
      <c r="K1078" s="594">
        <v>4.9502101479519278E-2</v>
      </c>
      <c r="L1078" s="530">
        <f t="shared" si="120"/>
        <v>2.5973361633586323E-2</v>
      </c>
      <c r="M1078" s="87">
        <f t="shared" si="118"/>
        <v>8.4153572515182767E-2</v>
      </c>
      <c r="N1078" s="595">
        <v>2.14335786260391</v>
      </c>
      <c r="O1078" s="87">
        <f t="shared" si="119"/>
        <v>2.1862250198559883</v>
      </c>
    </row>
    <row r="1079" spans="1:15" s="87" customFormat="1" ht="15.5" x14ac:dyDescent="0.35">
      <c r="A1079" s="5">
        <v>20</v>
      </c>
      <c r="B1079" s="147" t="s">
        <v>789</v>
      </c>
      <c r="C1079" s="848">
        <v>840.06</v>
      </c>
      <c r="D1079" s="13"/>
      <c r="E1079" s="13"/>
      <c r="F1079" s="158">
        <f t="shared" si="116"/>
        <v>840.06</v>
      </c>
      <c r="G1079" s="398">
        <f t="shared" si="117"/>
        <v>3.1146780361103327E-3</v>
      </c>
      <c r="H1079" s="387">
        <f t="shared" si="114"/>
        <v>13.799176130842135</v>
      </c>
      <c r="I1079" s="387">
        <f t="shared" si="121"/>
        <v>3.0358187487852697</v>
      </c>
      <c r="J1079" s="387">
        <v>4.8479109207983253</v>
      </c>
      <c r="K1079" s="594">
        <v>0.13401272446036736</v>
      </c>
      <c r="L1079" s="530">
        <f t="shared" si="120"/>
        <v>2.5970667005792557E-2</v>
      </c>
      <c r="M1079" s="87">
        <f t="shared" si="118"/>
        <v>0.2278216315826245</v>
      </c>
      <c r="N1079" s="595">
        <v>5.8025259145804062</v>
      </c>
      <c r="O1079" s="87">
        <f t="shared" si="119"/>
        <v>5.9185764328720145</v>
      </c>
    </row>
    <row r="1080" spans="1:15" s="87" customFormat="1" ht="15.5" x14ac:dyDescent="0.35">
      <c r="A1080" s="5">
        <v>21</v>
      </c>
      <c r="B1080" s="147" t="s">
        <v>790</v>
      </c>
      <c r="C1080" s="848">
        <v>661.54</v>
      </c>
      <c r="D1080" s="13"/>
      <c r="E1080" s="849">
        <v>135.4</v>
      </c>
      <c r="F1080" s="158">
        <f t="shared" si="116"/>
        <v>796.93999999999994</v>
      </c>
      <c r="G1080" s="398">
        <f t="shared" si="117"/>
        <v>2.9548026499271103E-3</v>
      </c>
      <c r="H1080" s="387">
        <f t="shared" si="114"/>
        <v>13.090869016157571</v>
      </c>
      <c r="I1080" s="387">
        <f t="shared" si="121"/>
        <v>2.8799911835546657</v>
      </c>
      <c r="J1080" s="387">
        <v>4.5990692679344543</v>
      </c>
      <c r="K1080" s="594">
        <v>0.13075630704105909</v>
      </c>
      <c r="L1080" s="530">
        <f t="shared" si="120"/>
        <v>2.597521240581192E-2</v>
      </c>
      <c r="M1080" s="87">
        <f t="shared" si="118"/>
        <v>0.22228572196980045</v>
      </c>
      <c r="N1080" s="595">
        <v>5.66152850899587</v>
      </c>
      <c r="O1080" s="87">
        <f t="shared" si="119"/>
        <v>5.7747590791757872</v>
      </c>
    </row>
    <row r="1081" spans="1:15" s="87" customFormat="1" ht="15.5" x14ac:dyDescent="0.35">
      <c r="A1081" s="5">
        <v>23</v>
      </c>
      <c r="B1081" s="147" t="s">
        <v>791</v>
      </c>
      <c r="C1081" s="848">
        <v>2260.08</v>
      </c>
      <c r="D1081" s="13"/>
      <c r="E1081" s="13"/>
      <c r="F1081" s="158">
        <f t="shared" si="116"/>
        <v>2260.08</v>
      </c>
      <c r="G1081" s="398">
        <f t="shared" si="117"/>
        <v>8.3796651856441699E-3</v>
      </c>
      <c r="H1081" s="387">
        <f t="shared" si="114"/>
        <v>37.125017248522362</v>
      </c>
      <c r="I1081" s="387">
        <f t="shared" si="121"/>
        <v>8.1675037946749196</v>
      </c>
      <c r="J1081" s="387">
        <v>13.042718988974453</v>
      </c>
      <c r="K1081" s="594">
        <v>0.36106687655526276</v>
      </c>
      <c r="L1081" s="530">
        <f t="shared" si="120"/>
        <v>2.5970897892431687E-2</v>
      </c>
      <c r="M1081" s="87">
        <f t="shared" si="118"/>
        <v>0.61381369014394671</v>
      </c>
      <c r="N1081" s="595">
        <v>15.633589396416735</v>
      </c>
      <c r="O1081" s="87">
        <f t="shared" si="119"/>
        <v>15.946261184345069</v>
      </c>
    </row>
    <row r="1082" spans="1:15" s="87" customFormat="1" ht="15.5" x14ac:dyDescent="0.35">
      <c r="A1082" s="5">
        <v>24</v>
      </c>
      <c r="B1082" s="147" t="s">
        <v>792</v>
      </c>
      <c r="C1082" s="848">
        <v>120.8</v>
      </c>
      <c r="D1082" s="13"/>
      <c r="E1082" s="13"/>
      <c r="F1082" s="158">
        <f t="shared" si="116"/>
        <v>120.8</v>
      </c>
      <c r="G1082" s="398">
        <f t="shared" si="117"/>
        <v>4.4788837316635499E-4</v>
      </c>
      <c r="H1082" s="387">
        <f t="shared" si="114"/>
        <v>1.9843112118250241</v>
      </c>
      <c r="I1082" s="387">
        <f t="shared" si="121"/>
        <v>0.43654846660150531</v>
      </c>
      <c r="J1082" s="387">
        <v>0.69712596627912016</v>
      </c>
      <c r="K1082" s="594">
        <v>1.96589317467484E-2</v>
      </c>
      <c r="L1082" s="530">
        <f t="shared" si="120"/>
        <v>2.5973878944142367E-2</v>
      </c>
      <c r="M1082" s="87">
        <f t="shared" si="118"/>
        <v>3.3420183969472279E-2</v>
      </c>
      <c r="N1082" s="595">
        <v>0.85119873036541638</v>
      </c>
      <c r="O1082" s="87">
        <f t="shared" si="119"/>
        <v>0.86822270497272469</v>
      </c>
    </row>
    <row r="1083" spans="1:15" s="87" customFormat="1" ht="15.5" x14ac:dyDescent="0.35">
      <c r="A1083" s="5">
        <v>25</v>
      </c>
      <c r="B1083" s="147" t="s">
        <v>793</v>
      </c>
      <c r="C1083" s="848">
        <v>174.6</v>
      </c>
      <c r="D1083" s="13"/>
      <c r="E1083" s="13"/>
      <c r="F1083" s="158">
        <f t="shared" si="116"/>
        <v>174.6</v>
      </c>
      <c r="G1083" s="398">
        <f t="shared" si="117"/>
        <v>6.4736183737454953E-4</v>
      </c>
      <c r="H1083" s="387">
        <f t="shared" si="114"/>
        <v>2.8680524634490827</v>
      </c>
      <c r="I1083" s="387">
        <f t="shared" si="121"/>
        <v>0.63097154195879823</v>
      </c>
      <c r="J1083" s="387">
        <v>1.0076009413272715</v>
      </c>
      <c r="K1083" s="594">
        <v>2.8414316912104894E-2</v>
      </c>
      <c r="L1083" s="530">
        <f t="shared" si="120"/>
        <v>2.5973878944142367E-2</v>
      </c>
      <c r="M1083" s="87">
        <f t="shared" si="118"/>
        <v>4.8304338750578317E-2</v>
      </c>
      <c r="N1083" s="595">
        <v>1.2302922046506761</v>
      </c>
      <c r="O1083" s="87">
        <f t="shared" si="119"/>
        <v>1.2548980487436896</v>
      </c>
    </row>
    <row r="1084" spans="1:15" s="87" customFormat="1" ht="15.5" x14ac:dyDescent="0.35">
      <c r="A1084" s="5">
        <v>26</v>
      </c>
      <c r="B1084" s="147" t="s">
        <v>794</v>
      </c>
      <c r="C1084" s="848">
        <v>152.6</v>
      </c>
      <c r="D1084" s="13"/>
      <c r="E1084" s="13"/>
      <c r="F1084" s="158">
        <f t="shared" si="116"/>
        <v>152.6</v>
      </c>
      <c r="G1084" s="398">
        <f t="shared" si="117"/>
        <v>5.6579276279127293E-4</v>
      </c>
      <c r="H1084" s="387">
        <f t="shared" si="114"/>
        <v>2.5066712824875719</v>
      </c>
      <c r="I1084" s="387">
        <f t="shared" si="121"/>
        <v>0.55146768214726583</v>
      </c>
      <c r="J1084" s="387">
        <v>0.88064091435590852</v>
      </c>
      <c r="K1084" s="594">
        <v>2.2653338569100807E-2</v>
      </c>
      <c r="L1084" s="530">
        <f t="shared" si="120"/>
        <v>2.5959588581650376E-2</v>
      </c>
      <c r="N1084" s="595">
        <v>0.98085151710981733</v>
      </c>
      <c r="O1084" s="87">
        <f t="shared" si="119"/>
        <v>1.0004685474520136</v>
      </c>
    </row>
    <row r="1085" spans="1:15" s="87" customFormat="1" ht="15.5" x14ac:dyDescent="0.35">
      <c r="A1085" s="5">
        <v>27</v>
      </c>
      <c r="B1085" s="396" t="s">
        <v>512</v>
      </c>
      <c r="C1085" s="852">
        <v>5436.2</v>
      </c>
      <c r="D1085" s="17"/>
      <c r="E1085" s="17"/>
      <c r="F1085" s="158">
        <f t="shared" si="116"/>
        <v>5436.2</v>
      </c>
      <c r="G1085" s="398">
        <f t="shared" si="117"/>
        <v>2.0155718329527641E-2</v>
      </c>
      <c r="H1085" s="387">
        <f t="shared" si="114"/>
        <v>89.297289815589366</v>
      </c>
      <c r="I1085" s="387">
        <f t="shared" si="121"/>
        <v>19.645403759429662</v>
      </c>
      <c r="J1085" s="387">
        <v>31.371822664623789</v>
      </c>
      <c r="K1085" s="594">
        <v>0.88683263791995648</v>
      </c>
      <c r="L1085" s="530">
        <f t="shared" si="120"/>
        <v>2.5974274102785543E-2</v>
      </c>
      <c r="N1085" s="595">
        <v>33.750078496343448</v>
      </c>
      <c r="O1085" s="87">
        <f t="shared" si="119"/>
        <v>34.425080066270318</v>
      </c>
    </row>
    <row r="1086" spans="1:15" s="87" customFormat="1" ht="15.5" x14ac:dyDescent="0.35">
      <c r="A1086" s="5">
        <v>28</v>
      </c>
      <c r="B1086" s="396" t="s">
        <v>513</v>
      </c>
      <c r="C1086" s="852">
        <v>4049.1</v>
      </c>
      <c r="D1086" s="17"/>
      <c r="E1086" s="17"/>
      <c r="F1086" s="158">
        <f t="shared" si="116"/>
        <v>4049.1</v>
      </c>
      <c r="G1086" s="398">
        <f t="shared" si="117"/>
        <v>1.5012788177052053E-2</v>
      </c>
      <c r="H1086" s="387">
        <f t="shared" si="114"/>
        <v>66.5122063559661</v>
      </c>
      <c r="I1086" s="387">
        <f t="shared" si="121"/>
        <v>14.632685398312542</v>
      </c>
      <c r="J1086" s="387">
        <v>23.366992964079351</v>
      </c>
      <c r="K1086" s="594">
        <v>0.65971339002457519</v>
      </c>
      <c r="L1086" s="530">
        <f t="shared" si="120"/>
        <v>2.5974067844306781E-2</v>
      </c>
      <c r="N1086" s="595">
        <v>25.106629758960086</v>
      </c>
      <c r="O1086" s="87">
        <f t="shared" si="119"/>
        <v>25.608762354139287</v>
      </c>
    </row>
    <row r="1087" spans="1:15" s="87" customFormat="1" ht="15.5" x14ac:dyDescent="0.35">
      <c r="A1087" s="5">
        <v>29</v>
      </c>
      <c r="B1087" s="396" t="s">
        <v>514</v>
      </c>
      <c r="C1087" s="852">
        <v>3998.3</v>
      </c>
      <c r="D1087" s="17"/>
      <c r="E1087" s="17"/>
      <c r="F1087" s="158">
        <f t="shared" si="116"/>
        <v>3998.3</v>
      </c>
      <c r="G1087" s="398">
        <f t="shared" si="117"/>
        <v>1.4824437768468852E-2</v>
      </c>
      <c r="H1087" s="387">
        <f t="shared" si="114"/>
        <v>65.677744356291342</v>
      </c>
      <c r="I1087" s="387">
        <f t="shared" si="121"/>
        <v>14.449103758384096</v>
      </c>
      <c r="J1087" s="387">
        <v>23.073830719981846</v>
      </c>
      <c r="K1087" s="594">
        <v>0.65154386706359191</v>
      </c>
      <c r="L1087" s="530">
        <f t="shared" si="120"/>
        <v>2.5974094665663125E-2</v>
      </c>
      <c r="N1087" s="595">
        <v>28.101819681131026</v>
      </c>
      <c r="O1087" s="87">
        <f t="shared" si="119"/>
        <v>28.663856074753646</v>
      </c>
    </row>
    <row r="1088" spans="1:15" s="87" customFormat="1" ht="15.5" x14ac:dyDescent="0.35">
      <c r="A1088" s="5">
        <v>30</v>
      </c>
      <c r="B1088" s="396" t="s">
        <v>515</v>
      </c>
      <c r="C1088" s="852">
        <v>3636.5</v>
      </c>
      <c r="D1088" s="17"/>
      <c r="E1088" s="17"/>
      <c r="F1088" s="158">
        <f t="shared" si="116"/>
        <v>3636.5</v>
      </c>
      <c r="G1088" s="398">
        <f t="shared" si="117"/>
        <v>1.3482997260094784E-2</v>
      </c>
      <c r="H1088" s="387">
        <f t="shared" si="114"/>
        <v>59.734666571206127</v>
      </c>
      <c r="I1088" s="387">
        <f t="shared" si="121"/>
        <v>13.141626645665347</v>
      </c>
      <c r="J1088" s="387">
        <v>20.985915367334609</v>
      </c>
      <c r="K1088" s="594">
        <v>0.59178592221751569</v>
      </c>
      <c r="L1088" s="530">
        <f t="shared" si="120"/>
        <v>2.5973874468973902E-2</v>
      </c>
      <c r="N1088" s="595">
        <v>25.524392319029094</v>
      </c>
      <c r="O1088" s="87">
        <f t="shared" si="119"/>
        <v>26.034880165409675</v>
      </c>
    </row>
    <row r="1089" spans="1:15" s="87" customFormat="1" ht="15.5" x14ac:dyDescent="0.35">
      <c r="A1089" s="5">
        <v>31</v>
      </c>
      <c r="B1089" s="396" t="s">
        <v>516</v>
      </c>
      <c r="C1089" s="852">
        <v>4067.7</v>
      </c>
      <c r="D1089" s="17"/>
      <c r="E1089" s="17"/>
      <c r="F1089" s="158">
        <f t="shared" si="116"/>
        <v>4067.7</v>
      </c>
      <c r="G1089" s="398">
        <f t="shared" si="117"/>
        <v>1.5081751121927006E-2</v>
      </c>
      <c r="H1089" s="387">
        <f t="shared" si="114"/>
        <v>66.817737718051745</v>
      </c>
      <c r="I1089" s="387">
        <f t="shared" si="121"/>
        <v>14.699902297971384</v>
      </c>
      <c r="J1089" s="387">
        <v>23.474331895973322</v>
      </c>
      <c r="K1089" s="594">
        <v>0.66365168595397339</v>
      </c>
      <c r="L1089" s="530">
        <f t="shared" si="120"/>
        <v>2.5974291023907969E-2</v>
      </c>
      <c r="N1089" s="595">
        <v>28.624043525739914</v>
      </c>
      <c r="O1089" s="87">
        <f t="shared" si="119"/>
        <v>29.196524396254713</v>
      </c>
    </row>
    <row r="1090" spans="1:15" s="87" customFormat="1" ht="15.5" x14ac:dyDescent="0.35">
      <c r="A1090" s="5">
        <v>32</v>
      </c>
      <c r="B1090" s="396" t="s">
        <v>517</v>
      </c>
      <c r="C1090" s="852">
        <v>5696.9</v>
      </c>
      <c r="D1090" s="17"/>
      <c r="E1090" s="17"/>
      <c r="F1090" s="158">
        <f t="shared" si="116"/>
        <v>5696.9</v>
      </c>
      <c r="G1090" s="398">
        <f t="shared" si="117"/>
        <v>2.1122311863339467E-2</v>
      </c>
      <c r="H1090" s="387">
        <f t="shared" si="114"/>
        <v>93.579656809983277</v>
      </c>
      <c r="I1090" s="387">
        <f t="shared" si="121"/>
        <v>20.58752449819632</v>
      </c>
      <c r="J1090" s="387">
        <v>32.876298984234438</v>
      </c>
      <c r="K1090" s="594">
        <v>0.92549954340859419</v>
      </c>
      <c r="L1090" s="530">
        <f t="shared" si="120"/>
        <v>2.5973596137517353E-2</v>
      </c>
      <c r="N1090" s="595">
        <v>39.91783607917678</v>
      </c>
      <c r="O1090" s="87">
        <f t="shared" si="119"/>
        <v>40.716192800760318</v>
      </c>
    </row>
    <row r="1091" spans="1:15" s="87" customFormat="1" ht="15.5" x14ac:dyDescent="0.35">
      <c r="A1091" s="5">
        <v>33</v>
      </c>
      <c r="B1091" s="396" t="s">
        <v>518</v>
      </c>
      <c r="C1091" s="852">
        <v>4248.7</v>
      </c>
      <c r="D1091" s="17"/>
      <c r="E1091" s="17"/>
      <c r="F1091" s="158">
        <f t="shared" si="116"/>
        <v>4248.7</v>
      </c>
      <c r="G1091" s="398">
        <f t="shared" si="117"/>
        <v>1.5752842144634873E-2</v>
      </c>
      <c r="H1091" s="387">
        <f t="shared" si="114"/>
        <v>69.790919252326006</v>
      </c>
      <c r="I1091" s="387">
        <f t="shared" si="121"/>
        <v>15.354002235511722</v>
      </c>
      <c r="J1091" s="387">
        <v>24.518866663328627</v>
      </c>
      <c r="K1091" s="594">
        <v>0.68809515903643703</v>
      </c>
      <c r="L1091" s="530">
        <f t="shared" si="120"/>
        <v>2.5973093725187187E-2</v>
      </c>
      <c r="N1091" s="595">
        <v>29.678318007732589</v>
      </c>
      <c r="O1091" s="87">
        <f t="shared" si="119"/>
        <v>30.271884367887239</v>
      </c>
    </row>
    <row r="1092" spans="1:15" s="87" customFormat="1" ht="15.5" x14ac:dyDescent="0.35">
      <c r="A1092" s="5">
        <v>34</v>
      </c>
      <c r="B1092" s="396" t="s">
        <v>519</v>
      </c>
      <c r="C1092" s="852">
        <v>4233.3</v>
      </c>
      <c r="D1092" s="17"/>
      <c r="E1092" s="17"/>
      <c r="F1092" s="158">
        <f t="shared" si="116"/>
        <v>4233.3</v>
      </c>
      <c r="G1092" s="398">
        <f t="shared" si="117"/>
        <v>1.5695743792426581E-2</v>
      </c>
      <c r="H1092" s="387">
        <f t="shared" si="114"/>
        <v>69.537952425652946</v>
      </c>
      <c r="I1092" s="387">
        <f t="shared" si="121"/>
        <v>15.298349533643648</v>
      </c>
      <c r="J1092" s="387">
        <v>24.429994644448673</v>
      </c>
      <c r="K1092" s="594">
        <v>0.68975510194882794</v>
      </c>
      <c r="L1092" s="530">
        <f t="shared" si="120"/>
        <v>2.5974075001935628E-2</v>
      </c>
      <c r="N1092" s="595">
        <v>29.74991321223542</v>
      </c>
      <c r="O1092" s="87">
        <f t="shared" si="119"/>
        <v>30.344911476480128</v>
      </c>
    </row>
    <row r="1093" spans="1:15" s="87" customFormat="1" ht="15.5" x14ac:dyDescent="0.35">
      <c r="A1093" s="5">
        <v>35</v>
      </c>
      <c r="B1093" s="396" t="s">
        <v>520</v>
      </c>
      <c r="C1093" s="852">
        <v>7836.35</v>
      </c>
      <c r="D1093" s="17"/>
      <c r="E1093" s="17"/>
      <c r="F1093" s="158">
        <f t="shared" si="116"/>
        <v>7836.35</v>
      </c>
      <c r="G1093" s="398">
        <f t="shared" si="117"/>
        <v>2.9054718982302701E-2</v>
      </c>
      <c r="H1093" s="387">
        <f t="shared" si="114"/>
        <v>128.72315533762441</v>
      </c>
      <c r="I1093" s="387">
        <f t="shared" si="121"/>
        <v>28.319094174277371</v>
      </c>
      <c r="J1093" s="387">
        <v>45.222873061683643</v>
      </c>
      <c r="K1093" s="594">
        <v>1.2766262912296567</v>
      </c>
      <c r="L1093" s="530">
        <f t="shared" si="120"/>
        <v>2.5974050274019802E-2</v>
      </c>
      <c r="N1093" s="595">
        <v>48.584406681912846</v>
      </c>
      <c r="O1093" s="87">
        <f>(N1093*0.02)+N1093</f>
        <v>49.556094815551106</v>
      </c>
    </row>
    <row r="1094" spans="1:15" s="87" customFormat="1" ht="15.5" x14ac:dyDescent="0.35">
      <c r="A1094" s="5">
        <v>36</v>
      </c>
      <c r="B1094" s="396" t="s">
        <v>521</v>
      </c>
      <c r="C1094" s="852">
        <v>3887.13</v>
      </c>
      <c r="D1094" s="17"/>
      <c r="E1094" s="17"/>
      <c r="F1094" s="158">
        <f t="shared" si="116"/>
        <v>3887.13</v>
      </c>
      <c r="G1094" s="398">
        <f t="shared" si="117"/>
        <v>1.4412254403858722E-2</v>
      </c>
      <c r="H1094" s="387">
        <f t="shared" si="114"/>
        <v>63.851619543223563</v>
      </c>
      <c r="I1094" s="387">
        <f t="shared" si="121"/>
        <v>14.047356299509184</v>
      </c>
      <c r="J1094" s="387">
        <v>22.43227862005428</v>
      </c>
      <c r="K1094" s="594">
        <v>0.63309408981086956</v>
      </c>
      <c r="L1094" s="530">
        <f t="shared" si="120"/>
        <v>2.5974008729473388E-2</v>
      </c>
      <c r="N1094" s="595">
        <v>27.306060040495144</v>
      </c>
      <c r="O1094" s="87">
        <f t="shared" si="119"/>
        <v>27.852181241305047</v>
      </c>
    </row>
    <row r="1095" spans="1:15" s="87" customFormat="1" ht="15.5" x14ac:dyDescent="0.35">
      <c r="A1095" s="5">
        <v>37</v>
      </c>
      <c r="B1095" s="396" t="s">
        <v>522</v>
      </c>
      <c r="C1095" s="852">
        <v>4191.82</v>
      </c>
      <c r="D1095" s="17"/>
      <c r="E1095" s="17"/>
      <c r="F1095" s="158">
        <f t="shared" si="116"/>
        <v>4191.82</v>
      </c>
      <c r="G1095" s="398">
        <f t="shared" si="117"/>
        <v>1.5541949009985017E-2</v>
      </c>
      <c r="H1095" s="387">
        <f t="shared" ref="H1095:H1101" si="122">G1095*4430.37</f>
        <v>68.856584635367327</v>
      </c>
      <c r="I1095" s="387">
        <f t="shared" si="121"/>
        <v>15.148448619780812</v>
      </c>
      <c r="J1095" s="387">
        <v>24.190617284504484</v>
      </c>
      <c r="K1095" s="594">
        <v>0.40335992892970335</v>
      </c>
      <c r="L1095" s="530">
        <f t="shared" si="120"/>
        <v>2.5907364931839233E-2</v>
      </c>
      <c r="N1095" s="595">
        <v>11.309999999999999</v>
      </c>
      <c r="O1095" s="87">
        <f t="shared" si="119"/>
        <v>11.536199999999999</v>
      </c>
    </row>
    <row r="1096" spans="1:15" s="87" customFormat="1" ht="15.5" x14ac:dyDescent="0.35">
      <c r="A1096" s="5">
        <v>38</v>
      </c>
      <c r="B1096" s="396" t="s">
        <v>523</v>
      </c>
      <c r="C1096" s="852">
        <v>4607.8100000000004</v>
      </c>
      <c r="D1096" s="17"/>
      <c r="E1096" s="17"/>
      <c r="F1096" s="158">
        <f t="shared" si="116"/>
        <v>4607.8100000000004</v>
      </c>
      <c r="G1096" s="398">
        <f t="shared" si="117"/>
        <v>1.708430897979853E-2</v>
      </c>
      <c r="H1096" s="387">
        <f t="shared" si="122"/>
        <v>75.689809974830013</v>
      </c>
      <c r="I1096" s="387">
        <f t="shared" si="121"/>
        <v>16.651758194462602</v>
      </c>
      <c r="J1096" s="387">
        <v>26.591258267223452</v>
      </c>
      <c r="K1096" s="594">
        <v>0.7505887548979342</v>
      </c>
      <c r="L1096" s="530">
        <f t="shared" si="120"/>
        <v>2.5974034344170872E-2</v>
      </c>
      <c r="N1096" s="595">
        <v>32.373737074510281</v>
      </c>
      <c r="O1096" s="87">
        <f t="shared" si="119"/>
        <v>33.021211816000488</v>
      </c>
    </row>
    <row r="1097" spans="1:15" s="87" customFormat="1" ht="15.5" x14ac:dyDescent="0.35">
      <c r="A1097" s="5">
        <v>39</v>
      </c>
      <c r="B1097" s="396" t="s">
        <v>524</v>
      </c>
      <c r="C1097" s="852">
        <v>4528.3999999999996</v>
      </c>
      <c r="D1097" s="17"/>
      <c r="E1097" s="17"/>
      <c r="F1097" s="158">
        <f t="shared" si="116"/>
        <v>4528.3999999999996</v>
      </c>
      <c r="G1097" s="398">
        <f t="shared" si="117"/>
        <v>1.6789881697404984E-2</v>
      </c>
      <c r="H1097" s="387">
        <f t="shared" si="122"/>
        <v>74.385388175732118</v>
      </c>
      <c r="I1097" s="387">
        <f t="shared" si="121"/>
        <v>16.364785398661066</v>
      </c>
      <c r="J1097" s="387">
        <v>26.132990278959998</v>
      </c>
      <c r="K1097" s="594">
        <v>0.73408534207974085</v>
      </c>
      <c r="L1097" s="530">
        <f t="shared" si="120"/>
        <v>2.5973246443651826E-2</v>
      </c>
      <c r="N1097" s="595">
        <v>23.280828177002064</v>
      </c>
      <c r="O1097" s="87">
        <f t="shared" si="119"/>
        <v>23.746444740542106</v>
      </c>
    </row>
    <row r="1098" spans="1:15" s="87" customFormat="1" ht="15.5" x14ac:dyDescent="0.35">
      <c r="A1098" s="5">
        <v>40</v>
      </c>
      <c r="B1098" s="396" t="s">
        <v>525</v>
      </c>
      <c r="C1098" s="852">
        <v>3607.9</v>
      </c>
      <c r="D1098" s="17"/>
      <c r="E1098" s="17"/>
      <c r="F1098" s="158">
        <f t="shared" si="116"/>
        <v>3607.9</v>
      </c>
      <c r="G1098" s="398">
        <f>0.5/134855.03*F1098</f>
        <v>1.3376957463136526E-2</v>
      </c>
      <c r="H1098" s="387">
        <f t="shared" si="122"/>
        <v>59.264871035956169</v>
      </c>
      <c r="I1098" s="387">
        <f t="shared" si="121"/>
        <v>13.038271627910357</v>
      </c>
      <c r="J1098" s="387">
        <v>20.820867332271838</v>
      </c>
      <c r="K1098" s="594">
        <v>0.58810800949006103</v>
      </c>
      <c r="L1098" s="530">
        <f t="shared" si="120"/>
        <v>2.5974145072099677E-2</v>
      </c>
      <c r="N1098" s="595">
        <v>18.651293975802535</v>
      </c>
      <c r="O1098" s="87">
        <f t="shared" si="119"/>
        <v>19.024319855318584</v>
      </c>
    </row>
    <row r="1099" spans="1:15" s="350" customFormat="1" ht="15.5" x14ac:dyDescent="0.35">
      <c r="A1099" s="144"/>
      <c r="B1099" s="294" t="s">
        <v>968</v>
      </c>
      <c r="C1099" s="404">
        <f t="shared" ref="C1099:J1099" si="123">SUM(C1062:C1098)</f>
        <v>133762.53</v>
      </c>
      <c r="D1099" s="404">
        <f t="shared" si="123"/>
        <v>153.6</v>
      </c>
      <c r="E1099" s="404">
        <f t="shared" si="123"/>
        <v>938.89999999999986</v>
      </c>
      <c r="F1099" s="404">
        <f t="shared" si="123"/>
        <v>134855.03</v>
      </c>
      <c r="G1099" s="404">
        <f t="shared" si="123"/>
        <v>0.49999999999999994</v>
      </c>
      <c r="H1099" s="387">
        <f t="shared" si="122"/>
        <v>2215.1849999999995</v>
      </c>
      <c r="I1099" s="404">
        <f t="shared" si="123"/>
        <v>487.34070000000003</v>
      </c>
      <c r="J1099" s="404">
        <f t="shared" si="123"/>
        <v>778.23628391018019</v>
      </c>
      <c r="K1099" s="404">
        <v>23.999926882701441</v>
      </c>
      <c r="L1099" s="530">
        <f t="shared" si="120"/>
        <v>2.5989107790735586E-2</v>
      </c>
      <c r="N1099" s="140">
        <f>M1099*1.45</f>
        <v>0</v>
      </c>
    </row>
    <row r="1100" spans="1:15" s="87" customFormat="1" ht="15.5" x14ac:dyDescent="0.35">
      <c r="A1100" s="5"/>
      <c r="B1100" s="147"/>
      <c r="C1100" s="158"/>
      <c r="D1100" s="158"/>
      <c r="E1100" s="158"/>
      <c r="F1100" s="158"/>
      <c r="G1100" s="158"/>
      <c r="H1100" s="387">
        <f t="shared" si="122"/>
        <v>0</v>
      </c>
      <c r="I1100" s="158"/>
      <c r="J1100" s="387">
        <f>H1100*0.5</f>
        <v>0</v>
      </c>
      <c r="K1100" s="387">
        <f>G1100*17.84</f>
        <v>0</v>
      </c>
      <c r="L1100" s="260"/>
    </row>
    <row r="1101" spans="1:15" s="87" customFormat="1" ht="15.5" x14ac:dyDescent="0.35">
      <c r="A1101" s="961" t="s">
        <v>1020</v>
      </c>
      <c r="B1101" s="961"/>
      <c r="C1101" s="399">
        <f t="shared" ref="C1101:L1101" si="124">C1099+C1060+C1011+C780+C668+C492+C349+C82+C65</f>
        <v>1710985.2999999998</v>
      </c>
      <c r="D1101" s="399">
        <f t="shared" si="124"/>
        <v>9509.67</v>
      </c>
      <c r="E1101" s="399">
        <f t="shared" si="124"/>
        <v>23457.600000000002</v>
      </c>
      <c r="F1101" s="399">
        <f t="shared" si="124"/>
        <v>1743952.5699999996</v>
      </c>
      <c r="G1101" s="399">
        <f t="shared" si="124"/>
        <v>7.5000002634739005</v>
      </c>
      <c r="H1101" s="387">
        <f t="shared" si="122"/>
        <v>33227.776167286866</v>
      </c>
      <c r="I1101" s="399">
        <f t="shared" si="124"/>
        <v>7310.1107568031102</v>
      </c>
      <c r="J1101" s="399">
        <f t="shared" si="124"/>
        <v>11762.819647658587</v>
      </c>
      <c r="K1101" s="399">
        <f t="shared" si="124"/>
        <v>511.29622780490809</v>
      </c>
      <c r="L1101" s="403">
        <f t="shared" si="124"/>
        <v>0.30863765670664478</v>
      </c>
    </row>
    <row r="1102" spans="1:15" s="87" customFormat="1" ht="15.5" x14ac:dyDescent="0.35">
      <c r="A1102" s="5"/>
      <c r="B1102" s="147"/>
      <c r="C1102" s="158"/>
      <c r="D1102" s="158"/>
      <c r="E1102" s="158"/>
      <c r="F1102" s="158"/>
      <c r="G1102" s="158"/>
      <c r="H1102" s="158"/>
      <c r="I1102" s="158"/>
      <c r="J1102" s="387"/>
      <c r="K1102" s="387"/>
      <c r="L1102" s="260"/>
    </row>
    <row r="1103" spans="1:15" s="87" customFormat="1" ht="15.5" x14ac:dyDescent="0.35">
      <c r="A1103" s="5"/>
      <c r="B1103" s="147"/>
      <c r="C1103" s="158"/>
      <c r="D1103" s="158"/>
      <c r="E1103" s="158"/>
      <c r="F1103" s="158"/>
      <c r="G1103" s="158"/>
      <c r="H1103" s="158"/>
      <c r="I1103" s="158"/>
      <c r="J1103" s="158"/>
      <c r="K1103" s="158"/>
      <c r="L1103" s="260"/>
    </row>
    <row r="1104" spans="1:15" s="87" customFormat="1" ht="15.5" x14ac:dyDescent="0.35">
      <c r="A1104" s="5"/>
      <c r="B1104" s="147"/>
      <c r="C1104" s="158"/>
      <c r="D1104" s="158"/>
      <c r="E1104" s="158"/>
      <c r="F1104" s="158"/>
      <c r="G1104" s="158"/>
      <c r="H1104" s="158"/>
      <c r="I1104" s="158"/>
      <c r="J1104" s="158"/>
      <c r="K1104" s="158"/>
      <c r="L1104" s="260"/>
    </row>
    <row r="1105" spans="1:12" s="87" customFormat="1" ht="15.5" x14ac:dyDescent="0.35">
      <c r="A1105" s="5"/>
      <c r="B1105" s="147"/>
      <c r="C1105" s="158"/>
      <c r="D1105" s="158"/>
      <c r="E1105" s="158"/>
      <c r="F1105" s="158"/>
      <c r="G1105" s="158"/>
      <c r="H1105" s="158"/>
      <c r="I1105" s="158"/>
      <c r="J1105" s="158"/>
      <c r="K1105" s="158"/>
      <c r="L1105" s="260"/>
    </row>
    <row r="1106" spans="1:12" s="87" customFormat="1" ht="15.5" x14ac:dyDescent="0.35">
      <c r="A1106" s="5"/>
      <c r="B1106" s="147"/>
      <c r="C1106" s="158"/>
      <c r="D1106" s="158"/>
      <c r="E1106" s="158"/>
      <c r="F1106" s="158"/>
      <c r="G1106" s="158"/>
      <c r="H1106" s="158"/>
      <c r="I1106" s="158"/>
      <c r="J1106" s="158"/>
      <c r="K1106" s="158"/>
      <c r="L1106" s="260"/>
    </row>
    <row r="1107" spans="1:12" s="87" customFormat="1" ht="15.5" x14ac:dyDescent="0.35">
      <c r="A1107" s="5"/>
      <c r="B1107" s="147"/>
      <c r="C1107" s="158"/>
      <c r="D1107" s="158"/>
      <c r="E1107" s="158"/>
      <c r="F1107" s="158"/>
      <c r="G1107" s="158"/>
      <c r="H1107" s="158"/>
      <c r="I1107" s="158"/>
      <c r="J1107" s="158"/>
      <c r="K1107" s="158"/>
      <c r="L1107" s="260"/>
    </row>
    <row r="1108" spans="1:12" s="87" customFormat="1" ht="15.5" x14ac:dyDescent="0.35">
      <c r="A1108" s="5"/>
      <c r="B1108" s="147"/>
      <c r="C1108" s="158"/>
      <c r="D1108" s="158"/>
      <c r="E1108" s="158"/>
      <c r="F1108" s="158"/>
      <c r="G1108" s="158"/>
      <c r="H1108" s="158"/>
      <c r="I1108" s="158"/>
      <c r="J1108" s="158"/>
      <c r="K1108" s="158"/>
      <c r="L1108" s="260"/>
    </row>
    <row r="1109" spans="1:12" s="87" customFormat="1" ht="15.5" x14ac:dyDescent="0.35">
      <c r="A1109" s="5"/>
      <c r="B1109" s="147"/>
      <c r="C1109" s="158"/>
      <c r="D1109" s="158"/>
      <c r="E1109" s="158"/>
      <c r="F1109" s="158"/>
      <c r="G1109" s="158"/>
      <c r="H1109" s="158"/>
      <c r="I1109" s="158"/>
      <c r="J1109" s="158"/>
      <c r="K1109" s="158"/>
      <c r="L1109" s="260"/>
    </row>
    <row r="1110" spans="1:12" s="87" customFormat="1" ht="15.5" x14ac:dyDescent="0.35">
      <c r="A1110" s="5"/>
      <c r="B1110" s="147"/>
      <c r="C1110" s="158"/>
      <c r="D1110" s="158"/>
      <c r="E1110" s="158"/>
      <c r="F1110" s="158"/>
      <c r="G1110" s="158"/>
      <c r="H1110" s="158"/>
      <c r="I1110" s="158"/>
      <c r="J1110" s="158"/>
      <c r="K1110" s="158"/>
      <c r="L1110" s="260"/>
    </row>
    <row r="1111" spans="1:12" s="87" customFormat="1" ht="15.5" x14ac:dyDescent="0.35">
      <c r="A1111" s="5"/>
      <c r="B1111" s="147"/>
      <c r="C1111" s="158"/>
      <c r="D1111" s="158"/>
      <c r="E1111" s="158"/>
      <c r="F1111" s="158"/>
      <c r="G1111" s="158"/>
      <c r="H1111" s="158"/>
      <c r="I1111" s="158"/>
      <c r="J1111" s="158"/>
      <c r="K1111" s="158"/>
      <c r="L1111" s="260"/>
    </row>
    <row r="1112" spans="1:12" s="87" customFormat="1" ht="15.5" x14ac:dyDescent="0.35">
      <c r="A1112" s="5"/>
      <c r="B1112" s="147"/>
      <c r="C1112" s="158"/>
      <c r="D1112" s="158"/>
      <c r="E1112" s="158"/>
      <c r="F1112" s="158"/>
      <c r="G1112" s="158"/>
      <c r="H1112" s="158"/>
      <c r="I1112" s="158"/>
      <c r="J1112" s="158"/>
      <c r="K1112" s="158"/>
      <c r="L1112" s="260"/>
    </row>
    <row r="1113" spans="1:12" s="87" customFormat="1" ht="15.5" x14ac:dyDescent="0.35">
      <c r="A1113" s="5"/>
      <c r="B1113" s="147"/>
      <c r="C1113" s="158"/>
      <c r="D1113" s="158"/>
      <c r="E1113" s="158"/>
      <c r="F1113" s="158"/>
      <c r="G1113" s="158"/>
      <c r="H1113" s="158"/>
      <c r="I1113" s="158"/>
      <c r="J1113" s="158"/>
      <c r="K1113" s="158"/>
      <c r="L1113" s="260"/>
    </row>
    <row r="1114" spans="1:12" s="87" customFormat="1" ht="15.5" x14ac:dyDescent="0.35">
      <c r="A1114" s="5"/>
      <c r="B1114" s="147"/>
      <c r="C1114" s="158"/>
      <c r="D1114" s="158"/>
      <c r="E1114" s="158"/>
      <c r="F1114" s="158"/>
      <c r="G1114" s="158"/>
      <c r="H1114" s="158"/>
      <c r="I1114" s="158"/>
      <c r="J1114" s="158"/>
      <c r="K1114" s="158"/>
      <c r="L1114" s="260"/>
    </row>
    <row r="1115" spans="1:12" s="87" customFormat="1" ht="15.5" x14ac:dyDescent="0.35">
      <c r="A1115" s="5"/>
      <c r="B1115" s="147"/>
      <c r="C1115" s="158"/>
      <c r="D1115" s="158"/>
      <c r="E1115" s="158"/>
      <c r="F1115" s="158"/>
      <c r="G1115" s="158"/>
      <c r="H1115" s="158"/>
      <c r="I1115" s="158"/>
      <c r="J1115" s="158"/>
      <c r="K1115" s="158"/>
      <c r="L1115" s="260"/>
    </row>
    <row r="1116" spans="1:12" s="87" customFormat="1" ht="15.5" x14ac:dyDescent="0.35">
      <c r="A1116" s="5"/>
      <c r="B1116" s="147"/>
      <c r="C1116" s="158"/>
      <c r="D1116" s="158"/>
      <c r="E1116" s="158"/>
      <c r="F1116" s="158"/>
      <c r="G1116" s="158"/>
      <c r="H1116" s="158"/>
      <c r="I1116" s="158"/>
      <c r="J1116" s="158"/>
      <c r="K1116" s="158"/>
      <c r="L1116" s="260"/>
    </row>
    <row r="1117" spans="1:12" s="87" customFormat="1" ht="15.5" x14ac:dyDescent="0.35">
      <c r="A1117" s="5"/>
      <c r="B1117" s="147"/>
      <c r="C1117" s="158"/>
      <c r="D1117" s="158"/>
      <c r="E1117" s="158"/>
      <c r="F1117" s="158"/>
      <c r="G1117" s="158"/>
      <c r="H1117" s="158"/>
      <c r="I1117" s="158"/>
      <c r="J1117" s="158"/>
      <c r="K1117" s="158"/>
      <c r="L1117" s="260"/>
    </row>
    <row r="1118" spans="1:12" s="87" customFormat="1" ht="15.5" x14ac:dyDescent="0.35">
      <c r="A1118" s="5"/>
      <c r="B1118" s="147"/>
      <c r="C1118" s="158"/>
      <c r="D1118" s="158"/>
      <c r="E1118" s="158"/>
      <c r="F1118" s="158"/>
      <c r="G1118" s="158"/>
      <c r="H1118" s="158"/>
      <c r="I1118" s="158"/>
      <c r="J1118" s="158"/>
      <c r="K1118" s="158"/>
      <c r="L1118" s="260"/>
    </row>
    <row r="1119" spans="1:12" s="87" customFormat="1" ht="15.5" x14ac:dyDescent="0.35">
      <c r="A1119" s="5"/>
      <c r="B1119" s="147"/>
      <c r="C1119" s="158"/>
      <c r="D1119" s="158"/>
      <c r="E1119" s="158"/>
      <c r="F1119" s="158"/>
      <c r="G1119" s="158"/>
      <c r="H1119" s="158"/>
      <c r="I1119" s="158"/>
      <c r="J1119" s="158"/>
      <c r="K1119" s="158"/>
      <c r="L1119" s="260"/>
    </row>
    <row r="1120" spans="1:12" s="87" customFormat="1" ht="15.5" x14ac:dyDescent="0.35">
      <c r="A1120" s="5"/>
      <c r="B1120" s="147"/>
      <c r="C1120" s="158"/>
      <c r="D1120" s="158"/>
      <c r="E1120" s="158"/>
      <c r="F1120" s="158"/>
      <c r="G1120" s="158"/>
      <c r="H1120" s="158"/>
      <c r="I1120" s="158"/>
      <c r="J1120" s="158"/>
      <c r="K1120" s="158"/>
      <c r="L1120" s="260"/>
    </row>
    <row r="1121" spans="1:12" s="87" customFormat="1" ht="15.5" x14ac:dyDescent="0.35">
      <c r="A1121" s="5"/>
      <c r="B1121" s="147"/>
      <c r="C1121" s="158"/>
      <c r="D1121" s="158"/>
      <c r="E1121" s="158"/>
      <c r="F1121" s="158"/>
      <c r="G1121" s="158"/>
      <c r="H1121" s="158"/>
      <c r="I1121" s="158"/>
      <c r="J1121" s="158"/>
      <c r="K1121" s="158"/>
      <c r="L1121" s="260"/>
    </row>
    <row r="1122" spans="1:12" s="87" customFormat="1" ht="15.5" x14ac:dyDescent="0.35">
      <c r="A1122" s="5"/>
      <c r="B1122" s="147"/>
      <c r="C1122" s="158"/>
      <c r="D1122" s="158"/>
      <c r="E1122" s="158"/>
      <c r="F1122" s="158"/>
      <c r="G1122" s="158"/>
      <c r="H1122" s="158"/>
      <c r="I1122" s="158"/>
      <c r="J1122" s="158"/>
      <c r="K1122" s="158"/>
      <c r="L1122" s="260"/>
    </row>
    <row r="1123" spans="1:12" s="87" customFormat="1" ht="15.5" x14ac:dyDescent="0.35">
      <c r="A1123" s="5"/>
      <c r="B1123" s="147"/>
      <c r="C1123" s="158"/>
      <c r="D1123" s="158"/>
      <c r="E1123" s="158"/>
      <c r="F1123" s="158"/>
      <c r="G1123" s="158"/>
      <c r="H1123" s="158"/>
      <c r="I1123" s="158"/>
      <c r="J1123" s="158"/>
      <c r="K1123" s="158"/>
      <c r="L1123" s="260"/>
    </row>
    <row r="1124" spans="1:12" s="87" customFormat="1" ht="15.5" x14ac:dyDescent="0.35">
      <c r="A1124" s="5"/>
      <c r="B1124" s="147"/>
      <c r="C1124" s="158"/>
      <c r="D1124" s="158"/>
      <c r="E1124" s="158"/>
      <c r="F1124" s="158"/>
      <c r="G1124" s="158"/>
      <c r="H1124" s="158"/>
      <c r="I1124" s="158"/>
      <c r="J1124" s="158"/>
      <c r="K1124" s="158"/>
      <c r="L1124" s="260"/>
    </row>
    <row r="1125" spans="1:12" s="87" customFormat="1" ht="15.5" x14ac:dyDescent="0.35">
      <c r="A1125" s="5"/>
      <c r="B1125" s="147"/>
      <c r="C1125" s="158"/>
      <c r="D1125" s="158"/>
      <c r="E1125" s="158"/>
      <c r="F1125" s="158"/>
      <c r="G1125" s="158"/>
      <c r="H1125" s="158"/>
      <c r="I1125" s="158"/>
      <c r="J1125" s="158"/>
      <c r="K1125" s="158"/>
      <c r="L1125" s="260"/>
    </row>
    <row r="1126" spans="1:12" s="87" customFormat="1" ht="15.5" x14ac:dyDescent="0.35">
      <c r="A1126" s="5"/>
      <c r="B1126" s="147"/>
      <c r="C1126" s="158"/>
      <c r="D1126" s="158"/>
      <c r="E1126" s="158"/>
      <c r="F1126" s="158"/>
      <c r="G1126" s="158"/>
      <c r="H1126" s="158"/>
      <c r="I1126" s="158"/>
      <c r="J1126" s="158"/>
      <c r="K1126" s="158"/>
      <c r="L1126" s="260"/>
    </row>
    <row r="1127" spans="1:12" s="87" customFormat="1" ht="15.5" x14ac:dyDescent="0.35">
      <c r="A1127" s="5"/>
      <c r="B1127" s="147"/>
      <c r="C1127" s="158"/>
      <c r="D1127" s="158"/>
      <c r="E1127" s="158"/>
      <c r="F1127" s="158"/>
      <c r="G1127" s="158"/>
      <c r="H1127" s="158"/>
      <c r="I1127" s="158"/>
      <c r="J1127" s="158"/>
      <c r="K1127" s="158"/>
      <c r="L1127" s="260"/>
    </row>
    <row r="1128" spans="1:12" s="87" customFormat="1" ht="15.5" x14ac:dyDescent="0.35">
      <c r="A1128" s="5"/>
      <c r="B1128" s="147"/>
      <c r="C1128" s="158"/>
      <c r="D1128" s="158"/>
      <c r="E1128" s="158"/>
      <c r="F1128" s="158"/>
      <c r="G1128" s="158"/>
      <c r="H1128" s="158"/>
      <c r="I1128" s="158"/>
      <c r="J1128" s="158"/>
      <c r="K1128" s="158"/>
      <c r="L1128" s="260"/>
    </row>
    <row r="1129" spans="1:12" s="87" customFormat="1" ht="15.5" x14ac:dyDescent="0.35">
      <c r="A1129" s="5"/>
      <c r="B1129" s="147"/>
      <c r="C1129" s="158"/>
      <c r="D1129" s="158"/>
      <c r="E1129" s="158"/>
      <c r="F1129" s="158"/>
      <c r="G1129" s="158"/>
      <c r="H1129" s="158"/>
      <c r="I1129" s="158"/>
      <c r="J1129" s="158"/>
      <c r="K1129" s="158"/>
      <c r="L1129" s="260"/>
    </row>
    <row r="1130" spans="1:12" s="87" customFormat="1" ht="15.5" x14ac:dyDescent="0.35">
      <c r="A1130" s="5"/>
      <c r="B1130" s="147"/>
      <c r="C1130" s="158"/>
      <c r="D1130" s="158"/>
      <c r="E1130" s="158"/>
      <c r="F1130" s="158"/>
      <c r="G1130" s="158"/>
      <c r="H1130" s="158"/>
      <c r="I1130" s="158"/>
      <c r="J1130" s="158"/>
      <c r="K1130" s="158"/>
      <c r="L1130" s="260"/>
    </row>
    <row r="1131" spans="1:12" s="87" customFormat="1" ht="15.5" x14ac:dyDescent="0.35">
      <c r="A1131" s="5"/>
      <c r="B1131" s="147"/>
      <c r="C1131" s="158"/>
      <c r="D1131" s="158"/>
      <c r="E1131" s="158"/>
      <c r="F1131" s="158"/>
      <c r="G1131" s="158"/>
      <c r="H1131" s="158"/>
      <c r="I1131" s="158"/>
      <c r="J1131" s="158"/>
      <c r="K1131" s="158"/>
      <c r="L1131" s="260"/>
    </row>
    <row r="1132" spans="1:12" s="87" customFormat="1" ht="15.5" x14ac:dyDescent="0.35">
      <c r="A1132" s="5"/>
      <c r="B1132" s="147"/>
      <c r="C1132" s="158"/>
      <c r="D1132" s="158"/>
      <c r="E1132" s="158"/>
      <c r="F1132" s="158"/>
      <c r="G1132" s="158"/>
      <c r="H1132" s="158"/>
      <c r="I1132" s="158"/>
      <c r="J1132" s="158"/>
      <c r="K1132" s="158"/>
      <c r="L1132" s="260"/>
    </row>
    <row r="1133" spans="1:12" s="87" customFormat="1" ht="15.5" x14ac:dyDescent="0.35">
      <c r="A1133" s="5"/>
      <c r="B1133" s="147"/>
      <c r="C1133" s="158"/>
      <c r="D1133" s="158"/>
      <c r="E1133" s="158"/>
      <c r="F1133" s="158"/>
      <c r="G1133" s="158"/>
      <c r="H1133" s="158"/>
      <c r="I1133" s="158"/>
      <c r="J1133" s="158"/>
      <c r="K1133" s="158"/>
      <c r="L1133" s="260"/>
    </row>
    <row r="1134" spans="1:12" s="87" customFormat="1" ht="15.5" x14ac:dyDescent="0.35">
      <c r="A1134" s="5"/>
      <c r="B1134" s="147"/>
      <c r="C1134" s="158"/>
      <c r="D1134" s="158"/>
      <c r="E1134" s="158"/>
      <c r="F1134" s="158"/>
      <c r="G1134" s="158"/>
      <c r="H1134" s="158"/>
      <c r="I1134" s="158"/>
      <c r="J1134" s="158"/>
      <c r="K1134" s="158"/>
      <c r="L1134" s="260"/>
    </row>
    <row r="1135" spans="1:12" s="87" customFormat="1" ht="15.5" x14ac:dyDescent="0.35">
      <c r="A1135" s="5"/>
      <c r="B1135" s="147"/>
      <c r="C1135" s="158"/>
      <c r="D1135" s="158"/>
      <c r="E1135" s="158"/>
      <c r="F1135" s="158"/>
      <c r="G1135" s="158"/>
      <c r="H1135" s="158"/>
      <c r="I1135" s="158"/>
      <c r="J1135" s="158"/>
      <c r="K1135" s="158"/>
      <c r="L1135" s="260"/>
    </row>
    <row r="1136" spans="1:12" s="87" customFormat="1" ht="15.5" x14ac:dyDescent="0.35">
      <c r="A1136" s="5"/>
      <c r="B1136" s="147"/>
      <c r="C1136" s="158"/>
      <c r="D1136" s="158"/>
      <c r="E1136" s="158"/>
      <c r="F1136" s="158"/>
      <c r="G1136" s="158"/>
      <c r="H1136" s="158"/>
      <c r="I1136" s="158"/>
      <c r="J1136" s="158"/>
      <c r="K1136" s="158"/>
      <c r="L1136" s="260"/>
    </row>
    <row r="1137" spans="1:12" s="87" customFormat="1" ht="15.5" x14ac:dyDescent="0.35">
      <c r="A1137" s="5"/>
      <c r="B1137" s="147"/>
      <c r="C1137" s="158"/>
      <c r="D1137" s="158"/>
      <c r="E1137" s="158"/>
      <c r="F1137" s="158"/>
      <c r="G1137" s="158"/>
      <c r="H1137" s="158"/>
      <c r="I1137" s="158"/>
      <c r="J1137" s="158"/>
      <c r="K1137" s="158"/>
      <c r="L1137" s="260"/>
    </row>
    <row r="1138" spans="1:12" s="87" customFormat="1" ht="15.5" x14ac:dyDescent="0.35">
      <c r="A1138" s="5"/>
      <c r="B1138" s="147"/>
      <c r="C1138" s="158"/>
      <c r="D1138" s="158"/>
      <c r="E1138" s="158"/>
      <c r="F1138" s="158"/>
      <c r="G1138" s="158"/>
      <c r="H1138" s="158"/>
      <c r="I1138" s="158"/>
      <c r="J1138" s="158"/>
      <c r="K1138" s="158"/>
      <c r="L1138" s="260"/>
    </row>
    <row r="1139" spans="1:12" s="87" customFormat="1" ht="15.5" x14ac:dyDescent="0.35">
      <c r="A1139" s="5"/>
      <c r="B1139" s="147"/>
      <c r="C1139" s="158"/>
      <c r="D1139" s="158"/>
      <c r="E1139" s="158"/>
      <c r="F1139" s="158"/>
      <c r="G1139" s="158"/>
      <c r="H1139" s="158"/>
      <c r="I1139" s="158"/>
      <c r="J1139" s="158"/>
      <c r="K1139" s="158"/>
      <c r="L1139" s="260"/>
    </row>
    <row r="1140" spans="1:12" s="87" customFormat="1" ht="15.5" x14ac:dyDescent="0.35">
      <c r="A1140" s="5"/>
      <c r="B1140" s="147"/>
      <c r="C1140" s="158"/>
      <c r="D1140" s="158"/>
      <c r="E1140" s="158"/>
      <c r="F1140" s="158"/>
      <c r="G1140" s="158"/>
      <c r="H1140" s="158"/>
      <c r="I1140" s="158"/>
      <c r="J1140" s="158"/>
      <c r="K1140" s="158"/>
      <c r="L1140" s="260"/>
    </row>
    <row r="1141" spans="1:12" s="87" customFormat="1" ht="15.5" x14ac:dyDescent="0.35">
      <c r="A1141" s="5"/>
      <c r="B1141" s="147"/>
      <c r="C1141" s="158"/>
      <c r="D1141" s="158"/>
      <c r="E1141" s="158"/>
      <c r="F1141" s="158"/>
      <c r="G1141" s="158"/>
      <c r="H1141" s="158"/>
      <c r="I1141" s="158"/>
      <c r="J1141" s="158"/>
      <c r="K1141" s="158"/>
      <c r="L1141" s="260"/>
    </row>
    <row r="1142" spans="1:12" s="87" customFormat="1" ht="15.5" x14ac:dyDescent="0.35">
      <c r="A1142" s="5"/>
      <c r="B1142" s="147"/>
      <c r="C1142" s="158"/>
      <c r="D1142" s="158"/>
      <c r="E1142" s="158"/>
      <c r="F1142" s="158"/>
      <c r="G1142" s="158"/>
      <c r="H1142" s="158"/>
      <c r="I1142" s="158"/>
      <c r="J1142" s="158"/>
      <c r="K1142" s="158"/>
      <c r="L1142" s="260"/>
    </row>
    <row r="1143" spans="1:12" s="87" customFormat="1" ht="15.5" x14ac:dyDescent="0.35">
      <c r="A1143" s="5"/>
      <c r="B1143" s="147"/>
      <c r="C1143" s="158"/>
      <c r="D1143" s="158"/>
      <c r="E1143" s="158"/>
      <c r="F1143" s="158"/>
      <c r="G1143" s="158"/>
      <c r="H1143" s="158"/>
      <c r="I1143" s="158"/>
      <c r="J1143" s="158"/>
      <c r="K1143" s="158"/>
      <c r="L1143" s="260"/>
    </row>
    <row r="1144" spans="1:12" s="87" customFormat="1" ht="15.5" x14ac:dyDescent="0.35">
      <c r="A1144" s="5"/>
      <c r="B1144" s="147"/>
      <c r="C1144" s="158"/>
      <c r="D1144" s="158"/>
      <c r="E1144" s="158"/>
      <c r="F1144" s="158"/>
      <c r="G1144" s="158"/>
      <c r="H1144" s="158"/>
      <c r="I1144" s="158"/>
      <c r="J1144" s="158"/>
      <c r="K1144" s="158"/>
      <c r="L1144" s="260"/>
    </row>
    <row r="1145" spans="1:12" s="87" customFormat="1" ht="15.5" x14ac:dyDescent="0.35">
      <c r="A1145" s="5"/>
      <c r="B1145" s="147"/>
      <c r="C1145" s="158"/>
      <c r="D1145" s="158"/>
      <c r="E1145" s="158"/>
      <c r="F1145" s="158"/>
      <c r="G1145" s="158"/>
      <c r="H1145" s="158"/>
      <c r="I1145" s="158"/>
      <c r="J1145" s="158"/>
      <c r="K1145" s="158"/>
      <c r="L1145" s="260"/>
    </row>
    <row r="1146" spans="1:12" s="87" customFormat="1" ht="15.5" x14ac:dyDescent="0.35">
      <c r="A1146" s="5"/>
      <c r="B1146" s="147"/>
      <c r="C1146" s="158"/>
      <c r="D1146" s="158"/>
      <c r="E1146" s="158"/>
      <c r="F1146" s="158"/>
      <c r="G1146" s="158"/>
      <c r="H1146" s="158"/>
      <c r="I1146" s="158"/>
      <c r="J1146" s="158"/>
      <c r="K1146" s="158"/>
      <c r="L1146" s="260"/>
    </row>
    <row r="1147" spans="1:12" s="87" customFormat="1" ht="15.5" x14ac:dyDescent="0.35">
      <c r="A1147" s="5"/>
      <c r="B1147" s="147"/>
      <c r="C1147" s="158"/>
      <c r="D1147" s="158"/>
      <c r="E1147" s="158"/>
      <c r="F1147" s="158"/>
      <c r="G1147" s="158"/>
      <c r="H1147" s="158"/>
      <c r="I1147" s="158"/>
      <c r="J1147" s="158"/>
      <c r="K1147" s="158"/>
      <c r="L1147" s="260"/>
    </row>
    <row r="1148" spans="1:12" s="87" customFormat="1" ht="15.5" x14ac:dyDescent="0.35">
      <c r="A1148" s="5"/>
      <c r="B1148" s="147"/>
      <c r="C1148" s="158"/>
      <c r="D1148" s="158"/>
      <c r="E1148" s="158"/>
      <c r="F1148" s="158"/>
      <c r="G1148" s="158"/>
      <c r="H1148" s="158"/>
      <c r="I1148" s="158"/>
      <c r="J1148" s="158"/>
      <c r="K1148" s="158"/>
      <c r="L1148" s="260"/>
    </row>
    <row r="1149" spans="1:12" s="87" customFormat="1" ht="15.5" x14ac:dyDescent="0.35">
      <c r="A1149" s="5"/>
      <c r="B1149" s="147"/>
      <c r="C1149" s="158"/>
      <c r="D1149" s="158"/>
      <c r="E1149" s="158"/>
      <c r="F1149" s="158"/>
      <c r="G1149" s="158"/>
      <c r="H1149" s="158"/>
      <c r="I1149" s="158"/>
      <c r="J1149" s="158"/>
      <c r="K1149" s="158"/>
      <c r="L1149" s="260"/>
    </row>
    <row r="1150" spans="1:12" s="87" customFormat="1" ht="15.5" x14ac:dyDescent="0.35">
      <c r="A1150" s="5"/>
      <c r="B1150" s="147"/>
      <c r="C1150" s="158"/>
      <c r="D1150" s="158"/>
      <c r="E1150" s="158"/>
      <c r="F1150" s="158"/>
      <c r="G1150" s="158"/>
      <c r="H1150" s="158"/>
      <c r="I1150" s="158"/>
      <c r="J1150" s="158"/>
      <c r="K1150" s="158"/>
      <c r="L1150" s="260"/>
    </row>
    <row r="1151" spans="1:12" s="87" customFormat="1" ht="15.5" x14ac:dyDescent="0.35">
      <c r="A1151" s="5"/>
      <c r="B1151" s="147"/>
      <c r="C1151" s="158"/>
      <c r="D1151" s="158"/>
      <c r="E1151" s="158"/>
      <c r="F1151" s="158"/>
      <c r="G1151" s="158"/>
      <c r="H1151" s="158"/>
      <c r="I1151" s="158"/>
      <c r="J1151" s="158"/>
      <c r="K1151" s="158"/>
      <c r="L1151" s="260"/>
    </row>
    <row r="1152" spans="1:12" s="87" customFormat="1" ht="15.5" x14ac:dyDescent="0.35">
      <c r="A1152" s="5"/>
      <c r="B1152" s="147"/>
      <c r="C1152" s="158"/>
      <c r="D1152" s="158"/>
      <c r="E1152" s="158"/>
      <c r="F1152" s="158"/>
      <c r="G1152" s="158"/>
      <c r="H1152" s="158"/>
      <c r="I1152" s="158"/>
      <c r="J1152" s="158"/>
      <c r="K1152" s="158"/>
      <c r="L1152" s="260"/>
    </row>
    <row r="1153" spans="1:12" s="87" customFormat="1" ht="15.5" x14ac:dyDescent="0.35">
      <c r="A1153" s="5"/>
      <c r="B1153" s="147"/>
      <c r="C1153" s="158"/>
      <c r="D1153" s="158"/>
      <c r="E1153" s="158"/>
      <c r="F1153" s="158"/>
      <c r="G1153" s="158"/>
      <c r="H1153" s="158"/>
      <c r="I1153" s="158"/>
      <c r="J1153" s="158"/>
      <c r="K1153" s="158"/>
      <c r="L1153" s="260"/>
    </row>
    <row r="1154" spans="1:12" s="87" customFormat="1" ht="15.5" x14ac:dyDescent="0.35">
      <c r="A1154" s="5"/>
      <c r="B1154" s="147"/>
      <c r="C1154" s="158"/>
      <c r="D1154" s="158"/>
      <c r="E1154" s="158"/>
      <c r="F1154" s="158"/>
      <c r="G1154" s="158"/>
      <c r="H1154" s="158"/>
      <c r="I1154" s="158"/>
      <c r="J1154" s="158"/>
      <c r="K1154" s="158"/>
      <c r="L1154" s="260"/>
    </row>
    <row r="1155" spans="1:12" s="87" customFormat="1" ht="15.5" x14ac:dyDescent="0.35">
      <c r="A1155" s="5"/>
      <c r="B1155" s="147"/>
      <c r="C1155" s="158"/>
      <c r="D1155" s="158"/>
      <c r="E1155" s="158"/>
      <c r="F1155" s="158"/>
      <c r="G1155" s="158"/>
      <c r="H1155" s="158"/>
      <c r="I1155" s="158"/>
      <c r="J1155" s="158"/>
      <c r="K1155" s="158"/>
      <c r="L1155" s="260"/>
    </row>
    <row r="1156" spans="1:12" s="87" customFormat="1" ht="15.5" x14ac:dyDescent="0.35">
      <c r="A1156" s="5"/>
      <c r="B1156" s="147"/>
      <c r="C1156" s="158"/>
      <c r="D1156" s="158"/>
      <c r="E1156" s="158"/>
      <c r="F1156" s="158"/>
      <c r="G1156" s="158"/>
      <c r="H1156" s="158"/>
      <c r="I1156" s="158"/>
      <c r="J1156" s="158"/>
      <c r="K1156" s="158"/>
      <c r="L1156" s="260"/>
    </row>
    <row r="1157" spans="1:12" s="87" customFormat="1" ht="15.5" x14ac:dyDescent="0.35">
      <c r="A1157" s="5"/>
      <c r="B1157" s="147"/>
      <c r="C1157" s="158"/>
      <c r="D1157" s="158"/>
      <c r="E1157" s="158"/>
      <c r="F1157" s="158"/>
      <c r="G1157" s="158"/>
      <c r="H1157" s="158"/>
      <c r="I1157" s="158"/>
      <c r="J1157" s="158"/>
      <c r="K1157" s="158"/>
      <c r="L1157" s="260"/>
    </row>
    <row r="1158" spans="1:12" s="87" customFormat="1" ht="15.5" x14ac:dyDescent="0.35">
      <c r="A1158" s="5"/>
      <c r="B1158" s="147"/>
      <c r="C1158" s="158"/>
      <c r="D1158" s="158"/>
      <c r="E1158" s="158"/>
      <c r="F1158" s="158"/>
      <c r="G1158" s="158"/>
      <c r="H1158" s="158"/>
      <c r="I1158" s="158"/>
      <c r="J1158" s="158"/>
      <c r="K1158" s="158"/>
      <c r="L1158" s="260"/>
    </row>
    <row r="1159" spans="1:12" s="87" customFormat="1" ht="15.5" x14ac:dyDescent="0.35">
      <c r="A1159" s="5"/>
      <c r="B1159" s="147"/>
      <c r="C1159" s="158"/>
      <c r="D1159" s="158"/>
      <c r="E1159" s="158"/>
      <c r="F1159" s="158"/>
      <c r="G1159" s="158"/>
      <c r="H1159" s="158"/>
      <c r="I1159" s="158"/>
      <c r="J1159" s="158"/>
      <c r="K1159" s="158"/>
      <c r="L1159" s="260"/>
    </row>
    <row r="1160" spans="1:12" s="87" customFormat="1" ht="15.5" x14ac:dyDescent="0.35">
      <c r="A1160" s="5"/>
      <c r="B1160" s="147"/>
      <c r="C1160" s="158"/>
      <c r="D1160" s="158"/>
      <c r="E1160" s="158"/>
      <c r="F1160" s="158"/>
      <c r="G1160" s="158"/>
      <c r="H1160" s="158"/>
      <c r="I1160" s="158"/>
      <c r="J1160" s="158"/>
      <c r="K1160" s="158"/>
      <c r="L1160" s="260"/>
    </row>
    <row r="1161" spans="1:12" s="87" customFormat="1" ht="15.5" x14ac:dyDescent="0.35">
      <c r="A1161" s="5"/>
      <c r="B1161" s="147"/>
      <c r="C1161" s="158"/>
      <c r="D1161" s="158"/>
      <c r="E1161" s="158"/>
      <c r="F1161" s="158"/>
      <c r="G1161" s="158"/>
      <c r="H1161" s="158"/>
      <c r="I1161" s="158"/>
      <c r="J1161" s="158"/>
      <c r="K1161" s="158"/>
      <c r="L1161" s="260"/>
    </row>
    <row r="1162" spans="1:12" s="87" customFormat="1" ht="15.5" x14ac:dyDescent="0.35">
      <c r="A1162" s="5"/>
      <c r="B1162" s="147"/>
      <c r="C1162" s="158"/>
      <c r="D1162" s="158"/>
      <c r="E1162" s="158"/>
      <c r="F1162" s="158"/>
      <c r="G1162" s="158"/>
      <c r="H1162" s="158"/>
      <c r="I1162" s="158"/>
      <c r="J1162" s="158"/>
      <c r="K1162" s="158"/>
      <c r="L1162" s="260"/>
    </row>
    <row r="1163" spans="1:12" s="87" customFormat="1" ht="15.5" x14ac:dyDescent="0.35">
      <c r="A1163" s="5"/>
      <c r="B1163" s="147"/>
      <c r="C1163" s="158"/>
      <c r="D1163" s="158"/>
      <c r="E1163" s="158"/>
      <c r="F1163" s="158"/>
      <c r="G1163" s="158"/>
      <c r="H1163" s="158"/>
      <c r="I1163" s="158"/>
      <c r="J1163" s="158"/>
      <c r="K1163" s="158"/>
      <c r="L1163" s="260"/>
    </row>
    <row r="1164" spans="1:12" s="87" customFormat="1" ht="15.5" x14ac:dyDescent="0.35">
      <c r="A1164" s="5"/>
      <c r="B1164" s="147"/>
      <c r="C1164" s="158"/>
      <c r="D1164" s="158"/>
      <c r="E1164" s="158"/>
      <c r="F1164" s="158"/>
      <c r="G1164" s="158"/>
      <c r="H1164" s="158"/>
      <c r="I1164" s="158"/>
      <c r="J1164" s="158"/>
      <c r="K1164" s="158"/>
      <c r="L1164" s="260"/>
    </row>
    <row r="1165" spans="1:12" s="87" customFormat="1" ht="15.5" x14ac:dyDescent="0.35">
      <c r="A1165" s="5"/>
      <c r="B1165" s="147"/>
      <c r="C1165" s="158"/>
      <c r="D1165" s="158"/>
      <c r="E1165" s="158"/>
      <c r="F1165" s="158"/>
      <c r="G1165" s="158"/>
      <c r="H1165" s="158"/>
      <c r="I1165" s="158"/>
      <c r="J1165" s="158"/>
      <c r="K1165" s="158"/>
      <c r="L1165" s="260"/>
    </row>
    <row r="1166" spans="1:12" s="87" customFormat="1" ht="15.5" x14ac:dyDescent="0.35">
      <c r="A1166" s="5"/>
      <c r="B1166" s="147"/>
      <c r="C1166" s="158"/>
      <c r="D1166" s="158"/>
      <c r="E1166" s="158"/>
      <c r="F1166" s="158"/>
      <c r="G1166" s="158"/>
      <c r="H1166" s="158"/>
      <c r="I1166" s="158"/>
      <c r="J1166" s="158"/>
      <c r="K1166" s="158"/>
      <c r="L1166" s="260"/>
    </row>
    <row r="1167" spans="1:12" s="87" customFormat="1" ht="15.5" x14ac:dyDescent="0.35">
      <c r="A1167" s="5"/>
      <c r="B1167" s="147"/>
      <c r="C1167" s="158"/>
      <c r="D1167" s="158"/>
      <c r="E1167" s="158"/>
      <c r="F1167" s="158"/>
      <c r="G1167" s="158"/>
      <c r="H1167" s="158"/>
      <c r="I1167" s="158"/>
      <c r="J1167" s="158"/>
      <c r="K1167" s="158"/>
      <c r="L1167" s="260"/>
    </row>
    <row r="1168" spans="1:12" s="87" customFormat="1" ht="15.5" x14ac:dyDescent="0.35">
      <c r="A1168" s="5"/>
      <c r="B1168" s="147"/>
      <c r="C1168" s="158"/>
      <c r="D1168" s="158"/>
      <c r="E1168" s="158"/>
      <c r="F1168" s="158"/>
      <c r="G1168" s="158"/>
      <c r="H1168" s="158"/>
      <c r="I1168" s="158"/>
      <c r="J1168" s="158"/>
      <c r="K1168" s="158"/>
      <c r="L1168" s="260"/>
    </row>
    <row r="1169" spans="1:12" s="87" customFormat="1" ht="15.5" x14ac:dyDescent="0.35">
      <c r="A1169" s="5"/>
      <c r="B1169" s="147"/>
      <c r="C1169" s="158"/>
      <c r="D1169" s="158"/>
      <c r="E1169" s="158"/>
      <c r="F1169" s="158"/>
      <c r="G1169" s="158"/>
      <c r="H1169" s="158"/>
      <c r="I1169" s="158"/>
      <c r="J1169" s="158"/>
      <c r="K1169" s="158"/>
      <c r="L1169" s="260"/>
    </row>
    <row r="1170" spans="1:12" s="87" customFormat="1" ht="15.5" x14ac:dyDescent="0.35">
      <c r="A1170" s="5"/>
      <c r="B1170" s="147"/>
      <c r="C1170" s="158"/>
      <c r="D1170" s="158"/>
      <c r="E1170" s="158"/>
      <c r="F1170" s="158"/>
      <c r="G1170" s="158"/>
      <c r="H1170" s="158"/>
      <c r="I1170" s="158"/>
      <c r="J1170" s="158"/>
      <c r="K1170" s="158"/>
      <c r="L1170" s="260"/>
    </row>
    <row r="1171" spans="1:12" s="87" customFormat="1" ht="15.5" x14ac:dyDescent="0.35">
      <c r="A1171" s="5"/>
      <c r="B1171" s="147"/>
      <c r="C1171" s="158"/>
      <c r="D1171" s="158"/>
      <c r="E1171" s="158"/>
      <c r="F1171" s="158"/>
      <c r="G1171" s="158"/>
      <c r="H1171" s="158"/>
      <c r="I1171" s="158"/>
      <c r="J1171" s="158"/>
      <c r="K1171" s="158"/>
      <c r="L1171" s="260"/>
    </row>
    <row r="1172" spans="1:12" s="87" customFormat="1" ht="15.5" x14ac:dyDescent="0.35">
      <c r="A1172" s="5"/>
      <c r="B1172" s="147"/>
      <c r="C1172" s="158"/>
      <c r="D1172" s="158"/>
      <c r="E1172" s="158"/>
      <c r="F1172" s="158"/>
      <c r="G1172" s="158"/>
      <c r="H1172" s="158"/>
      <c r="I1172" s="158"/>
      <c r="J1172" s="158"/>
      <c r="K1172" s="158"/>
      <c r="L1172" s="260"/>
    </row>
    <row r="1173" spans="1:12" s="87" customFormat="1" ht="15.5" x14ac:dyDescent="0.35">
      <c r="A1173" s="5"/>
      <c r="B1173" s="147"/>
      <c r="C1173" s="158"/>
      <c r="D1173" s="158"/>
      <c r="E1173" s="158"/>
      <c r="F1173" s="158"/>
      <c r="G1173" s="158"/>
      <c r="H1173" s="158"/>
      <c r="I1173" s="158"/>
      <c r="J1173" s="158"/>
      <c r="K1173" s="158"/>
      <c r="L1173" s="260"/>
    </row>
    <row r="1174" spans="1:12" s="87" customFormat="1" ht="15.5" x14ac:dyDescent="0.35">
      <c r="A1174" s="5"/>
      <c r="B1174" s="147"/>
      <c r="C1174" s="158"/>
      <c r="D1174" s="158"/>
      <c r="E1174" s="158"/>
      <c r="F1174" s="158"/>
      <c r="G1174" s="158"/>
      <c r="H1174" s="158"/>
      <c r="I1174" s="158"/>
      <c r="J1174" s="158"/>
      <c r="K1174" s="158"/>
      <c r="L1174" s="260"/>
    </row>
    <row r="1175" spans="1:12" s="87" customFormat="1" ht="15.5" x14ac:dyDescent="0.35">
      <c r="A1175" s="5"/>
      <c r="B1175" s="147"/>
      <c r="C1175" s="158"/>
      <c r="D1175" s="158"/>
      <c r="E1175" s="158"/>
      <c r="F1175" s="158"/>
      <c r="G1175" s="158"/>
      <c r="H1175" s="158"/>
      <c r="I1175" s="158"/>
      <c r="J1175" s="158"/>
      <c r="K1175" s="158"/>
      <c r="L1175" s="260"/>
    </row>
    <row r="1176" spans="1:12" s="87" customFormat="1" ht="15.5" x14ac:dyDescent="0.35">
      <c r="A1176" s="5"/>
      <c r="B1176" s="147"/>
      <c r="C1176" s="158"/>
      <c r="D1176" s="158"/>
      <c r="E1176" s="158"/>
      <c r="F1176" s="158"/>
      <c r="G1176" s="158"/>
      <c r="H1176" s="158"/>
      <c r="I1176" s="158"/>
      <c r="J1176" s="158"/>
      <c r="K1176" s="158"/>
      <c r="L1176" s="260"/>
    </row>
    <row r="1177" spans="1:12" s="87" customFormat="1" ht="15.5" x14ac:dyDescent="0.35">
      <c r="A1177" s="5"/>
      <c r="B1177" s="147"/>
      <c r="C1177" s="158"/>
      <c r="D1177" s="158"/>
      <c r="E1177" s="158"/>
      <c r="F1177" s="158"/>
      <c r="G1177" s="158"/>
      <c r="H1177" s="158"/>
      <c r="I1177" s="158"/>
      <c r="J1177" s="158"/>
      <c r="K1177" s="158"/>
      <c r="L1177" s="260"/>
    </row>
    <row r="1178" spans="1:12" s="87" customFormat="1" ht="15.5" x14ac:dyDescent="0.35">
      <c r="A1178" s="5"/>
      <c r="B1178" s="147"/>
      <c r="C1178" s="158"/>
      <c r="D1178" s="158"/>
      <c r="E1178" s="158"/>
      <c r="F1178" s="158"/>
      <c r="G1178" s="158"/>
      <c r="H1178" s="158"/>
      <c r="I1178" s="158"/>
      <c r="J1178" s="158"/>
      <c r="K1178" s="158"/>
      <c r="L1178" s="260"/>
    </row>
    <row r="1179" spans="1:12" s="87" customFormat="1" ht="15.5" x14ac:dyDescent="0.35">
      <c r="A1179" s="5"/>
      <c r="B1179" s="147"/>
      <c r="C1179" s="158"/>
      <c r="D1179" s="158"/>
      <c r="E1179" s="158"/>
      <c r="F1179" s="158"/>
      <c r="G1179" s="158"/>
      <c r="H1179" s="158"/>
      <c r="I1179" s="158"/>
      <c r="J1179" s="158"/>
      <c r="K1179" s="158"/>
      <c r="L1179" s="260"/>
    </row>
    <row r="1180" spans="1:12" s="87" customFormat="1" ht="15.5" x14ac:dyDescent="0.35">
      <c r="A1180" s="5"/>
      <c r="B1180" s="147"/>
      <c r="C1180" s="158"/>
      <c r="D1180" s="158"/>
      <c r="E1180" s="158"/>
      <c r="F1180" s="158"/>
      <c r="G1180" s="158"/>
      <c r="H1180" s="158"/>
      <c r="I1180" s="158"/>
      <c r="J1180" s="158"/>
      <c r="K1180" s="158"/>
      <c r="L1180" s="260"/>
    </row>
    <row r="1181" spans="1:12" s="87" customFormat="1" ht="15.5" x14ac:dyDescent="0.35">
      <c r="A1181" s="5"/>
      <c r="B1181" s="147"/>
      <c r="C1181" s="158"/>
      <c r="D1181" s="158"/>
      <c r="E1181" s="158"/>
      <c r="F1181" s="158"/>
      <c r="G1181" s="158"/>
      <c r="H1181" s="158"/>
      <c r="I1181" s="158"/>
      <c r="J1181" s="158"/>
      <c r="K1181" s="158"/>
      <c r="L1181" s="260"/>
    </row>
    <row r="1182" spans="1:12" s="87" customFormat="1" ht="15.5" x14ac:dyDescent="0.35">
      <c r="A1182" s="5"/>
      <c r="B1182" s="147"/>
      <c r="C1182" s="158"/>
      <c r="D1182" s="158"/>
      <c r="E1182" s="158"/>
      <c r="F1182" s="158"/>
      <c r="G1182" s="158"/>
      <c r="H1182" s="158"/>
      <c r="I1182" s="158"/>
      <c r="J1182" s="158"/>
      <c r="K1182" s="158"/>
      <c r="L1182" s="260"/>
    </row>
    <row r="1183" spans="1:12" s="87" customFormat="1" ht="15.5" x14ac:dyDescent="0.35">
      <c r="A1183" s="5"/>
      <c r="B1183" s="147"/>
      <c r="C1183" s="158"/>
      <c r="D1183" s="158"/>
      <c r="E1183" s="158"/>
      <c r="F1183" s="158"/>
      <c r="G1183" s="158"/>
      <c r="H1183" s="158"/>
      <c r="I1183" s="158"/>
      <c r="J1183" s="158"/>
      <c r="K1183" s="158"/>
      <c r="L1183" s="260"/>
    </row>
    <row r="1184" spans="1:12" s="87" customFormat="1" ht="15.5" x14ac:dyDescent="0.35">
      <c r="A1184" s="5"/>
      <c r="B1184" s="147"/>
      <c r="C1184" s="158"/>
      <c r="D1184" s="158"/>
      <c r="E1184" s="158"/>
      <c r="F1184" s="158"/>
      <c r="G1184" s="158"/>
      <c r="H1184" s="158"/>
      <c r="I1184" s="158"/>
      <c r="J1184" s="158"/>
      <c r="K1184" s="158"/>
      <c r="L1184" s="260"/>
    </row>
    <row r="1185" spans="1:12" s="87" customFormat="1" ht="15.5" x14ac:dyDescent="0.35">
      <c r="A1185" s="5"/>
      <c r="B1185" s="147"/>
      <c r="C1185" s="158"/>
      <c r="D1185" s="158"/>
      <c r="E1185" s="158"/>
      <c r="F1185" s="158"/>
      <c r="G1185" s="158"/>
      <c r="H1185" s="158"/>
      <c r="I1185" s="158"/>
      <c r="J1185" s="158"/>
      <c r="K1185" s="158"/>
      <c r="L1185" s="260"/>
    </row>
    <row r="1186" spans="1:12" s="87" customFormat="1" ht="15.5" x14ac:dyDescent="0.35">
      <c r="A1186" s="5"/>
      <c r="B1186" s="147"/>
      <c r="C1186" s="158"/>
      <c r="D1186" s="158"/>
      <c r="E1186" s="158"/>
      <c r="F1186" s="158"/>
      <c r="G1186" s="158"/>
      <c r="H1186" s="158"/>
      <c r="I1186" s="158"/>
      <c r="J1186" s="158"/>
      <c r="K1186" s="158"/>
      <c r="L1186" s="260"/>
    </row>
    <row r="1187" spans="1:12" s="87" customFormat="1" ht="15.5" x14ac:dyDescent="0.35">
      <c r="A1187" s="5"/>
      <c r="B1187" s="147"/>
      <c r="C1187" s="158"/>
      <c r="D1187" s="158"/>
      <c r="E1187" s="158"/>
      <c r="F1187" s="158"/>
      <c r="G1187" s="158"/>
      <c r="H1187" s="158"/>
      <c r="I1187" s="158"/>
      <c r="J1187" s="158"/>
      <c r="K1187" s="158"/>
      <c r="L1187" s="260"/>
    </row>
    <row r="1188" spans="1:12" s="87" customFormat="1" ht="15.5" x14ac:dyDescent="0.35">
      <c r="A1188" s="5"/>
      <c r="B1188" s="147"/>
      <c r="C1188" s="158"/>
      <c r="D1188" s="158"/>
      <c r="E1188" s="158"/>
      <c r="F1188" s="158"/>
      <c r="G1188" s="158"/>
      <c r="H1188" s="158"/>
      <c r="I1188" s="158"/>
      <c r="J1188" s="158"/>
      <c r="K1188" s="158"/>
      <c r="L1188" s="260"/>
    </row>
    <row r="1189" spans="1:12" s="87" customFormat="1" ht="15.5" x14ac:dyDescent="0.35">
      <c r="A1189" s="5"/>
      <c r="B1189" s="147"/>
      <c r="C1189" s="158"/>
      <c r="D1189" s="158"/>
      <c r="E1189" s="158"/>
      <c r="F1189" s="158"/>
      <c r="G1189" s="158"/>
      <c r="H1189" s="158"/>
      <c r="I1189" s="158"/>
      <c r="J1189" s="158"/>
      <c r="K1189" s="158"/>
      <c r="L1189" s="260"/>
    </row>
    <row r="1190" spans="1:12" s="87" customFormat="1" ht="15.5" x14ac:dyDescent="0.35">
      <c r="A1190" s="5"/>
      <c r="B1190" s="147"/>
      <c r="C1190" s="158"/>
      <c r="D1190" s="158"/>
      <c r="E1190" s="158"/>
      <c r="F1190" s="158"/>
      <c r="G1190" s="158"/>
      <c r="H1190" s="158"/>
      <c r="I1190" s="158"/>
      <c r="J1190" s="158"/>
      <c r="K1190" s="158"/>
      <c r="L1190" s="260"/>
    </row>
    <row r="1191" spans="1:12" s="87" customFormat="1" ht="15.5" x14ac:dyDescent="0.35">
      <c r="A1191" s="5"/>
      <c r="B1191" s="147"/>
      <c r="C1191" s="158"/>
      <c r="D1191" s="158"/>
      <c r="E1191" s="158"/>
      <c r="F1191" s="158"/>
      <c r="G1191" s="158"/>
      <c r="H1191" s="158"/>
      <c r="I1191" s="158"/>
      <c r="J1191" s="158"/>
      <c r="K1191" s="158"/>
      <c r="L1191" s="260"/>
    </row>
    <row r="1192" spans="1:12" s="87" customFormat="1" ht="15.5" x14ac:dyDescent="0.35">
      <c r="A1192" s="5"/>
      <c r="B1192" s="147"/>
      <c r="C1192" s="158"/>
      <c r="D1192" s="158"/>
      <c r="E1192" s="158"/>
      <c r="F1192" s="158"/>
      <c r="G1192" s="158"/>
      <c r="H1192" s="158"/>
      <c r="I1192" s="158"/>
      <c r="J1192" s="158"/>
      <c r="K1192" s="158"/>
      <c r="L1192" s="260"/>
    </row>
    <row r="1193" spans="1:12" s="87" customFormat="1" ht="15.5" x14ac:dyDescent="0.35">
      <c r="A1193" s="5"/>
      <c r="B1193" s="147"/>
      <c r="C1193" s="158"/>
      <c r="D1193" s="158"/>
      <c r="E1193" s="158"/>
      <c r="F1193" s="158"/>
      <c r="G1193" s="158"/>
      <c r="H1193" s="158"/>
      <c r="I1193" s="158"/>
      <c r="J1193" s="158"/>
      <c r="K1193" s="158"/>
      <c r="L1193" s="260"/>
    </row>
    <row r="1194" spans="1:12" s="87" customFormat="1" ht="15.5" x14ac:dyDescent="0.35">
      <c r="A1194" s="5"/>
      <c r="B1194" s="147"/>
      <c r="C1194" s="158"/>
      <c r="D1194" s="158"/>
      <c r="E1194" s="158"/>
      <c r="F1194" s="158"/>
      <c r="G1194" s="158"/>
      <c r="H1194" s="158"/>
      <c r="I1194" s="158"/>
      <c r="J1194" s="158"/>
      <c r="K1194" s="158"/>
      <c r="L1194" s="260"/>
    </row>
    <row r="1195" spans="1:12" s="87" customFormat="1" ht="15.5" x14ac:dyDescent="0.35">
      <c r="A1195" s="5"/>
      <c r="B1195" s="147"/>
      <c r="C1195" s="158"/>
      <c r="D1195" s="158"/>
      <c r="E1195" s="158"/>
      <c r="F1195" s="158"/>
      <c r="G1195" s="158"/>
      <c r="H1195" s="158"/>
      <c r="I1195" s="158"/>
      <c r="J1195" s="158"/>
      <c r="K1195" s="158"/>
      <c r="L1195" s="260"/>
    </row>
    <row r="1196" spans="1:12" s="87" customFormat="1" ht="15.5" x14ac:dyDescent="0.35">
      <c r="A1196" s="5"/>
      <c r="B1196" s="147"/>
      <c r="C1196" s="158"/>
      <c r="D1196" s="158"/>
      <c r="E1196" s="158"/>
      <c r="F1196" s="158"/>
      <c r="G1196" s="158"/>
      <c r="H1196" s="158"/>
      <c r="I1196" s="158"/>
      <c r="J1196" s="158"/>
      <c r="K1196" s="158"/>
      <c r="L1196" s="260"/>
    </row>
    <row r="1197" spans="1:12" s="87" customFormat="1" ht="15.5" x14ac:dyDescent="0.35">
      <c r="A1197" s="5"/>
      <c r="B1197" s="147"/>
      <c r="C1197" s="158"/>
      <c r="D1197" s="158"/>
      <c r="E1197" s="158"/>
      <c r="F1197" s="158"/>
      <c r="G1197" s="158"/>
      <c r="H1197" s="158"/>
      <c r="I1197" s="158"/>
      <c r="J1197" s="158"/>
      <c r="K1197" s="158"/>
      <c r="L1197" s="260"/>
    </row>
    <row r="1198" spans="1:12" s="87" customFormat="1" ht="15.5" x14ac:dyDescent="0.35">
      <c r="A1198" s="5"/>
      <c r="B1198" s="147"/>
      <c r="C1198" s="158"/>
      <c r="D1198" s="158"/>
      <c r="E1198" s="158"/>
      <c r="F1198" s="158"/>
      <c r="G1198" s="158"/>
      <c r="H1198" s="158"/>
      <c r="I1198" s="158"/>
      <c r="J1198" s="158"/>
      <c r="K1198" s="158"/>
      <c r="L1198" s="260"/>
    </row>
    <row r="1199" spans="1:12" s="87" customFormat="1" ht="15.5" x14ac:dyDescent="0.35">
      <c r="A1199" s="5"/>
      <c r="B1199" s="147"/>
      <c r="C1199" s="158"/>
      <c r="D1199" s="158"/>
      <c r="E1199" s="158"/>
      <c r="F1199" s="158"/>
      <c r="G1199" s="158"/>
      <c r="H1199" s="158"/>
      <c r="I1199" s="158"/>
      <c r="J1199" s="158"/>
      <c r="K1199" s="158"/>
      <c r="L1199" s="260"/>
    </row>
    <row r="1200" spans="1:12" s="87" customFormat="1" ht="15.5" x14ac:dyDescent="0.35">
      <c r="A1200" s="5"/>
      <c r="B1200" s="147"/>
      <c r="C1200" s="158"/>
      <c r="D1200" s="158"/>
      <c r="E1200" s="158"/>
      <c r="F1200" s="158"/>
      <c r="G1200" s="158"/>
      <c r="H1200" s="158"/>
      <c r="I1200" s="158"/>
      <c r="J1200" s="158"/>
      <c r="K1200" s="158"/>
      <c r="L1200" s="260"/>
    </row>
    <row r="1201" spans="1:12" s="87" customFormat="1" ht="15.5" x14ac:dyDescent="0.35">
      <c r="A1201" s="5"/>
      <c r="B1201" s="147"/>
      <c r="C1201" s="158"/>
      <c r="D1201" s="158"/>
      <c r="E1201" s="158"/>
      <c r="F1201" s="158"/>
      <c r="G1201" s="158"/>
      <c r="H1201" s="158"/>
      <c r="I1201" s="158"/>
      <c r="J1201" s="158"/>
      <c r="K1201" s="158"/>
      <c r="L1201" s="260"/>
    </row>
  </sheetData>
  <mergeCells count="2">
    <mergeCell ref="A1012:B1012"/>
    <mergeCell ref="A1101:B1101"/>
  </mergeCells>
  <phoneticPr fontId="0" type="noConversion"/>
  <pageMargins left="0.75" right="0.75" top="1" bottom="1" header="0.5" footer="0.5"/>
  <pageSetup paperSize="9" scale="77" orientation="landscape" r:id="rId1"/>
  <headerFooter alignWithMargins="0"/>
  <colBreaks count="2" manualBreakCount="2">
    <brk id="16" max="1233" man="1"/>
    <brk id="17" max="123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131"/>
  <sheetViews>
    <sheetView view="pageBreakPreview" topLeftCell="A364" zoomScale="73" zoomScaleNormal="75" zoomScaleSheetLayoutView="73" workbookViewId="0">
      <selection activeCell="AA1088" sqref="AA1088"/>
    </sheetView>
  </sheetViews>
  <sheetFormatPr defaultColWidth="9.1796875" defaultRowHeight="15" customHeight="1" x14ac:dyDescent="0.3"/>
  <cols>
    <col min="1" max="1" width="9.26953125" style="18" bestFit="1" customWidth="1"/>
    <col min="2" max="2" width="26" style="606" customWidth="1"/>
    <col min="3" max="3" width="15.453125" style="632" customWidth="1"/>
    <col min="4" max="5" width="12.1796875" style="632" customWidth="1"/>
    <col min="6" max="6" width="13.453125" style="632" customWidth="1"/>
    <col min="7" max="7" width="13.81640625" style="632" bestFit="1" customWidth="1"/>
    <col min="8" max="8" width="11.1796875" style="632" bestFit="1" customWidth="1"/>
    <col min="9" max="9" width="13.81640625" style="632" bestFit="1" customWidth="1"/>
    <col min="10" max="10" width="11.1796875" style="632" bestFit="1" customWidth="1"/>
    <col min="11" max="11" width="11" style="632" bestFit="1" customWidth="1"/>
    <col min="12" max="12" width="11.81640625" style="632" bestFit="1" customWidth="1"/>
    <col min="13" max="13" width="11.1796875" style="632" customWidth="1"/>
    <col min="14" max="14" width="11" style="632" customWidth="1"/>
    <col min="15" max="16" width="11.1796875" style="632" customWidth="1"/>
    <col min="17" max="17" width="10.81640625" style="348" customWidth="1"/>
    <col min="18" max="19" width="9.26953125" style="18" hidden="1" customWidth="1"/>
    <col min="20" max="26" width="0" style="18" hidden="1" customWidth="1"/>
    <col min="27" max="16384" width="9.1796875" style="18"/>
  </cols>
  <sheetData>
    <row r="1" spans="1:18" ht="15" customHeight="1" x14ac:dyDescent="0.3">
      <c r="A1" s="18" t="s">
        <v>1024</v>
      </c>
    </row>
    <row r="2" spans="1:18" ht="15" customHeight="1" x14ac:dyDescent="0.3">
      <c r="B2" s="606" t="s">
        <v>1054</v>
      </c>
      <c r="M2" s="633"/>
      <c r="O2" s="632">
        <v>1.27</v>
      </c>
      <c r="P2" s="632">
        <v>184.64</v>
      </c>
    </row>
    <row r="3" spans="1:18" s="19" customFormat="1" ht="71.25" customHeight="1" x14ac:dyDescent="0.3">
      <c r="A3" s="135"/>
      <c r="B3" s="135" t="s">
        <v>1056</v>
      </c>
      <c r="C3" s="130" t="s">
        <v>2134</v>
      </c>
      <c r="D3" s="130" t="s">
        <v>1006</v>
      </c>
      <c r="E3" s="130" t="s">
        <v>1007</v>
      </c>
      <c r="F3" s="130" t="s">
        <v>971</v>
      </c>
      <c r="G3" s="130" t="s">
        <v>1000</v>
      </c>
      <c r="H3" s="130" t="s">
        <v>1001</v>
      </c>
      <c r="I3" s="130" t="s">
        <v>1002</v>
      </c>
      <c r="J3" s="130" t="s">
        <v>1003</v>
      </c>
      <c r="K3" s="130" t="s">
        <v>1004</v>
      </c>
      <c r="L3" s="130" t="s">
        <v>1005</v>
      </c>
      <c r="M3" s="130" t="s">
        <v>1008</v>
      </c>
      <c r="N3" s="130" t="s">
        <v>494</v>
      </c>
      <c r="O3" s="130" t="s">
        <v>1009</v>
      </c>
      <c r="P3" s="130" t="s">
        <v>1010</v>
      </c>
      <c r="Q3" s="602" t="s">
        <v>1011</v>
      </c>
    </row>
    <row r="4" spans="1:18" s="19" customFormat="1" ht="15" customHeight="1" thickBot="1" x14ac:dyDescent="0.35">
      <c r="A4" s="318">
        <v>1</v>
      </c>
      <c r="B4" s="607">
        <v>2</v>
      </c>
      <c r="C4" s="634">
        <v>3</v>
      </c>
      <c r="D4" s="634">
        <v>4</v>
      </c>
      <c r="E4" s="634">
        <v>5</v>
      </c>
      <c r="F4" s="634"/>
      <c r="G4" s="634">
        <v>6</v>
      </c>
      <c r="H4" s="634">
        <v>7</v>
      </c>
      <c r="I4" s="634">
        <v>8</v>
      </c>
      <c r="J4" s="634">
        <v>9</v>
      </c>
      <c r="K4" s="634">
        <v>10</v>
      </c>
      <c r="L4" s="634">
        <v>11</v>
      </c>
      <c r="M4" s="634">
        <v>12</v>
      </c>
      <c r="N4" s="634">
        <v>13</v>
      </c>
      <c r="O4" s="634">
        <v>14</v>
      </c>
      <c r="P4" s="634">
        <v>15</v>
      </c>
      <c r="Q4" s="596">
        <v>16</v>
      </c>
    </row>
    <row r="5" spans="1:18" s="7" customFormat="1" ht="15" customHeight="1" thickBot="1" x14ac:dyDescent="0.35">
      <c r="A5" s="597" t="s">
        <v>1064</v>
      </c>
      <c r="B5" s="608"/>
      <c r="C5" s="635"/>
      <c r="D5" s="635"/>
      <c r="E5" s="635"/>
      <c r="F5" s="635"/>
      <c r="G5" s="635"/>
      <c r="H5" s="635"/>
      <c r="I5" s="635"/>
      <c r="J5" s="635"/>
      <c r="K5" s="636"/>
      <c r="L5" s="635"/>
      <c r="M5" s="637"/>
      <c r="N5" s="637"/>
      <c r="O5" s="637"/>
      <c r="P5" s="637"/>
      <c r="Q5" s="598"/>
    </row>
    <row r="6" spans="1:18" ht="15" customHeight="1" x14ac:dyDescent="0.3">
      <c r="A6" s="131">
        <v>1</v>
      </c>
      <c r="B6" s="609" t="s">
        <v>1065</v>
      </c>
      <c r="C6" s="638">
        <v>9570.0499999999993</v>
      </c>
      <c r="D6" s="638"/>
      <c r="E6" s="638"/>
      <c r="F6" s="638">
        <f>C6+D6+E6</f>
        <v>9570.0499999999993</v>
      </c>
      <c r="G6" s="638">
        <v>1100</v>
      </c>
      <c r="H6" s="638">
        <v>0</v>
      </c>
      <c r="I6" s="638">
        <v>5000</v>
      </c>
      <c r="J6" s="638">
        <v>148</v>
      </c>
      <c r="K6" s="639">
        <f>0.1/99*H6</f>
        <v>0</v>
      </c>
      <c r="L6" s="639">
        <f t="shared" ref="L6:L63" si="0">0.9/6583*J6</f>
        <v>2.0233935895488379E-2</v>
      </c>
      <c r="M6" s="640">
        <f>(K6+L6)*4281.45</f>
        <v>86.630584839738717</v>
      </c>
      <c r="N6" s="640">
        <f>M6*0.22</f>
        <v>19.058728664742517</v>
      </c>
      <c r="O6" s="641">
        <v>32.762789001974781</v>
      </c>
      <c r="P6" s="640">
        <v>6.3444433383915015</v>
      </c>
      <c r="Q6" s="599">
        <f>(P6+O6+N6+M6)/F6</f>
        <v>1.5130176524140159E-2</v>
      </c>
      <c r="R6" s="18" t="s">
        <v>2203</v>
      </c>
    </row>
    <row r="7" spans="1:18" ht="15" customHeight="1" x14ac:dyDescent="0.3">
      <c r="A7" s="17">
        <v>2</v>
      </c>
      <c r="B7" s="610" t="s">
        <v>1066</v>
      </c>
      <c r="C7" s="128">
        <v>4259.1400000000003</v>
      </c>
      <c r="D7" s="128"/>
      <c r="E7" s="128"/>
      <c r="F7" s="128">
        <f t="shared" ref="F7:F75" si="1">C7+D7+E7</f>
        <v>4259.1400000000003</v>
      </c>
      <c r="G7" s="128">
        <v>1100</v>
      </c>
      <c r="H7" s="128">
        <v>0</v>
      </c>
      <c r="I7" s="128">
        <v>5000</v>
      </c>
      <c r="J7" s="128">
        <v>74</v>
      </c>
      <c r="K7" s="639">
        <f t="shared" ref="K7:K63" si="2">0.1/99*H7</f>
        <v>0</v>
      </c>
      <c r="L7" s="639">
        <f t="shared" si="0"/>
        <v>1.011696794774419E-2</v>
      </c>
      <c r="M7" s="640">
        <f>(K7+L7)*4281.45</f>
        <v>43.315292419869358</v>
      </c>
      <c r="N7" s="640">
        <f t="shared" ref="N7:N67" si="3">M7*0.22</f>
        <v>9.5293643323712587</v>
      </c>
      <c r="O7" s="641">
        <v>16.38139450098739</v>
      </c>
      <c r="P7" s="640">
        <v>3.1722216691957508</v>
      </c>
      <c r="Q7" s="599">
        <f t="shared" ref="Q7:Q69" si="4">(P7+O7+N7+M7)/F7</f>
        <v>1.6998331335063829E-2</v>
      </c>
      <c r="R7" s="18" t="s">
        <v>2204</v>
      </c>
    </row>
    <row r="8" spans="1:18" ht="15" customHeight="1" x14ac:dyDescent="0.3">
      <c r="A8" s="17">
        <v>3</v>
      </c>
      <c r="B8" s="610" t="s">
        <v>1067</v>
      </c>
      <c r="C8" s="128">
        <v>8696.41</v>
      </c>
      <c r="D8" s="128"/>
      <c r="E8" s="128"/>
      <c r="F8" s="128">
        <f t="shared" si="1"/>
        <v>8696.41</v>
      </c>
      <c r="G8" s="128">
        <v>1100</v>
      </c>
      <c r="H8" s="128">
        <v>0</v>
      </c>
      <c r="I8" s="128">
        <v>5000</v>
      </c>
      <c r="J8" s="128">
        <v>148</v>
      </c>
      <c r="K8" s="639">
        <f t="shared" si="2"/>
        <v>0</v>
      </c>
      <c r="L8" s="639">
        <f t="shared" si="0"/>
        <v>2.0233935895488379E-2</v>
      </c>
      <c r="M8" s="640">
        <f t="shared" ref="M8:M71" si="5">(K8+L8)*4281.45</f>
        <v>86.630584839738717</v>
      </c>
      <c r="N8" s="640">
        <f t="shared" si="3"/>
        <v>19.058728664742517</v>
      </c>
      <c r="O8" s="641">
        <v>32.762789001974781</v>
      </c>
      <c r="P8" s="640">
        <v>6.3444433383915015</v>
      </c>
      <c r="Q8" s="599">
        <f t="shared" si="4"/>
        <v>1.6650151711435811E-2</v>
      </c>
    </row>
    <row r="9" spans="1:18" ht="15" customHeight="1" x14ac:dyDescent="0.3">
      <c r="A9" s="17">
        <v>4</v>
      </c>
      <c r="B9" s="610" t="s">
        <v>1068</v>
      </c>
      <c r="C9" s="128">
        <v>2719.72</v>
      </c>
      <c r="D9" s="128"/>
      <c r="E9" s="128"/>
      <c r="F9" s="128">
        <f t="shared" si="1"/>
        <v>2719.72</v>
      </c>
      <c r="G9" s="128">
        <v>1100</v>
      </c>
      <c r="H9" s="128">
        <v>0</v>
      </c>
      <c r="I9" s="128">
        <v>5000</v>
      </c>
      <c r="J9" s="128">
        <v>144</v>
      </c>
      <c r="K9" s="639">
        <f t="shared" si="2"/>
        <v>0</v>
      </c>
      <c r="L9" s="639">
        <f t="shared" si="0"/>
        <v>1.9687072763177882E-2</v>
      </c>
      <c r="M9" s="640">
        <f t="shared" si="5"/>
        <v>84.289217681907942</v>
      </c>
      <c r="N9" s="640">
        <f t="shared" si="3"/>
        <v>18.543627890019746</v>
      </c>
      <c r="O9" s="641">
        <v>31.877308218137628</v>
      </c>
      <c r="P9" s="640">
        <v>6.172971896813352</v>
      </c>
      <c r="Q9" s="599">
        <f t="shared" si="4"/>
        <v>5.180059921127126E-2</v>
      </c>
    </row>
    <row r="10" spans="1:18" ht="15" customHeight="1" x14ac:dyDescent="0.3">
      <c r="A10" s="131">
        <v>5</v>
      </c>
      <c r="B10" s="610" t="s">
        <v>1069</v>
      </c>
      <c r="C10" s="128">
        <v>4138.7</v>
      </c>
      <c r="D10" s="128"/>
      <c r="E10" s="128"/>
      <c r="F10" s="128">
        <f t="shared" si="1"/>
        <v>4138.7</v>
      </c>
      <c r="G10" s="128">
        <v>1100</v>
      </c>
      <c r="H10" s="128">
        <v>0</v>
      </c>
      <c r="I10" s="128">
        <v>5000</v>
      </c>
      <c r="J10" s="128">
        <v>74</v>
      </c>
      <c r="K10" s="639">
        <f t="shared" si="2"/>
        <v>0</v>
      </c>
      <c r="L10" s="639">
        <f t="shared" si="0"/>
        <v>1.011696794774419E-2</v>
      </c>
      <c r="M10" s="640">
        <f t="shared" si="5"/>
        <v>43.315292419869358</v>
      </c>
      <c r="N10" s="640">
        <f t="shared" si="3"/>
        <v>9.5293643323712587</v>
      </c>
      <c r="O10" s="641">
        <v>16.38139450098739</v>
      </c>
      <c r="P10" s="640">
        <v>3.1722216691957508</v>
      </c>
      <c r="Q10" s="599">
        <f t="shared" si="4"/>
        <v>1.7492998507363123E-2</v>
      </c>
    </row>
    <row r="11" spans="1:18" ht="15" customHeight="1" x14ac:dyDescent="0.3">
      <c r="A11" s="17">
        <v>6</v>
      </c>
      <c r="B11" s="610" t="s">
        <v>1070</v>
      </c>
      <c r="C11" s="128">
        <v>4166.1899999999996</v>
      </c>
      <c r="D11" s="128"/>
      <c r="E11" s="128"/>
      <c r="F11" s="128">
        <f t="shared" si="1"/>
        <v>4166.1899999999996</v>
      </c>
      <c r="G11" s="128">
        <v>1100</v>
      </c>
      <c r="H11" s="128">
        <v>0</v>
      </c>
      <c r="I11" s="128">
        <v>5000</v>
      </c>
      <c r="J11" s="128">
        <v>74</v>
      </c>
      <c r="K11" s="639">
        <f t="shared" si="2"/>
        <v>0</v>
      </c>
      <c r="L11" s="639">
        <f t="shared" si="0"/>
        <v>1.011696794774419E-2</v>
      </c>
      <c r="M11" s="640">
        <f t="shared" si="5"/>
        <v>43.315292419869358</v>
      </c>
      <c r="N11" s="640">
        <f t="shared" si="3"/>
        <v>9.5293643323712587</v>
      </c>
      <c r="O11" s="641">
        <v>16.38139450098739</v>
      </c>
      <c r="P11" s="640">
        <v>3.1722216691957508</v>
      </c>
      <c r="Q11" s="599">
        <f t="shared" si="4"/>
        <v>1.7377573495789621E-2</v>
      </c>
    </row>
    <row r="12" spans="1:18" ht="15" customHeight="1" x14ac:dyDescent="0.3">
      <c r="A12" s="17">
        <v>7</v>
      </c>
      <c r="B12" s="610" t="s">
        <v>1071</v>
      </c>
      <c r="C12" s="128">
        <v>3572.8</v>
      </c>
      <c r="D12" s="128"/>
      <c r="E12" s="128"/>
      <c r="F12" s="128">
        <f t="shared" si="1"/>
        <v>3572.8</v>
      </c>
      <c r="G12" s="128">
        <v>1100</v>
      </c>
      <c r="H12" s="128">
        <v>0</v>
      </c>
      <c r="I12" s="128">
        <v>5000</v>
      </c>
      <c r="J12" s="128">
        <v>114</v>
      </c>
      <c r="K12" s="639">
        <f t="shared" si="2"/>
        <v>0</v>
      </c>
      <c r="L12" s="639">
        <f t="shared" si="0"/>
        <v>1.5585599270849158E-2</v>
      </c>
      <c r="M12" s="640">
        <f t="shared" si="5"/>
        <v>66.728963998177122</v>
      </c>
      <c r="N12" s="640">
        <f t="shared" si="3"/>
        <v>14.680372079598968</v>
      </c>
      <c r="O12" s="641">
        <v>25.236202339358957</v>
      </c>
      <c r="P12" s="640">
        <v>4.8869360849772381</v>
      </c>
      <c r="Q12" s="599">
        <f t="shared" si="4"/>
        <v>3.1217105492082477E-2</v>
      </c>
    </row>
    <row r="13" spans="1:18" ht="15" customHeight="1" x14ac:dyDescent="0.3">
      <c r="A13" s="17">
        <v>8</v>
      </c>
      <c r="B13" s="610" t="s">
        <v>1072</v>
      </c>
      <c r="C13" s="128">
        <v>6443.05</v>
      </c>
      <c r="D13" s="128"/>
      <c r="E13" s="128"/>
      <c r="F13" s="128">
        <f t="shared" si="1"/>
        <v>6443.05</v>
      </c>
      <c r="G13" s="128">
        <v>1100</v>
      </c>
      <c r="H13" s="128">
        <v>0</v>
      </c>
      <c r="I13" s="128">
        <v>5000</v>
      </c>
      <c r="J13" s="128">
        <v>148</v>
      </c>
      <c r="K13" s="639">
        <f t="shared" si="2"/>
        <v>0</v>
      </c>
      <c r="L13" s="639">
        <f t="shared" si="0"/>
        <v>2.0233935895488379E-2</v>
      </c>
      <c r="M13" s="640">
        <f t="shared" si="5"/>
        <v>86.630584839738717</v>
      </c>
      <c r="N13" s="640">
        <f t="shared" si="3"/>
        <v>19.058728664742517</v>
      </c>
      <c r="O13" s="641">
        <v>32.762789001974781</v>
      </c>
      <c r="P13" s="640">
        <v>6.3444433383915015</v>
      </c>
      <c r="Q13" s="599">
        <f t="shared" si="4"/>
        <v>2.2473292283134154E-2</v>
      </c>
    </row>
    <row r="14" spans="1:18" ht="15" customHeight="1" x14ac:dyDescent="0.3">
      <c r="A14" s="131">
        <v>9</v>
      </c>
      <c r="B14" s="610" t="s">
        <v>1073</v>
      </c>
      <c r="C14" s="128">
        <v>6459.7</v>
      </c>
      <c r="D14" s="128"/>
      <c r="E14" s="128"/>
      <c r="F14" s="128">
        <f t="shared" si="1"/>
        <v>6459.7</v>
      </c>
      <c r="G14" s="128">
        <v>1100</v>
      </c>
      <c r="H14" s="128">
        <v>0</v>
      </c>
      <c r="I14" s="128">
        <v>5000</v>
      </c>
      <c r="J14" s="128">
        <v>114</v>
      </c>
      <c r="K14" s="639">
        <f t="shared" si="2"/>
        <v>0</v>
      </c>
      <c r="L14" s="639">
        <f t="shared" si="0"/>
        <v>1.5585599270849158E-2</v>
      </c>
      <c r="M14" s="640">
        <f t="shared" si="5"/>
        <v>66.728963998177122</v>
      </c>
      <c r="N14" s="640">
        <f t="shared" si="3"/>
        <v>14.680372079598968</v>
      </c>
      <c r="O14" s="641">
        <v>25.236202339358957</v>
      </c>
      <c r="P14" s="640">
        <v>4.8869360849772381</v>
      </c>
      <c r="Q14" s="599">
        <f t="shared" si="4"/>
        <v>1.7265890753767558E-2</v>
      </c>
    </row>
    <row r="15" spans="1:18" ht="15" customHeight="1" x14ac:dyDescent="0.3">
      <c r="A15" s="17">
        <v>10</v>
      </c>
      <c r="B15" s="610" t="s">
        <v>1074</v>
      </c>
      <c r="C15" s="128">
        <v>4374.04</v>
      </c>
      <c r="D15" s="128"/>
      <c r="E15" s="128"/>
      <c r="F15" s="128">
        <f t="shared" si="1"/>
        <v>4374.04</v>
      </c>
      <c r="G15" s="128">
        <v>1100</v>
      </c>
      <c r="H15" s="128">
        <v>0</v>
      </c>
      <c r="I15" s="128">
        <v>5000</v>
      </c>
      <c r="J15" s="128">
        <v>74</v>
      </c>
      <c r="K15" s="639">
        <f t="shared" si="2"/>
        <v>0</v>
      </c>
      <c r="L15" s="639">
        <f t="shared" si="0"/>
        <v>1.011696794774419E-2</v>
      </c>
      <c r="M15" s="640">
        <f t="shared" si="5"/>
        <v>43.315292419869358</v>
      </c>
      <c r="N15" s="640">
        <f t="shared" si="3"/>
        <v>9.5293643323712587</v>
      </c>
      <c r="O15" s="641">
        <v>16.38139450098739</v>
      </c>
      <c r="P15" s="640">
        <v>3.1722216691957508</v>
      </c>
      <c r="Q15" s="599">
        <f t="shared" si="4"/>
        <v>1.6551808607699919E-2</v>
      </c>
    </row>
    <row r="16" spans="1:18" ht="15" customHeight="1" x14ac:dyDescent="0.3">
      <c r="A16" s="131">
        <v>11</v>
      </c>
      <c r="B16" s="610" t="s">
        <v>1075</v>
      </c>
      <c r="C16" s="128">
        <v>3413.87</v>
      </c>
      <c r="D16" s="128"/>
      <c r="E16" s="128">
        <v>85.7</v>
      </c>
      <c r="F16" s="128">
        <f t="shared" si="1"/>
        <v>3499.5699999999997</v>
      </c>
      <c r="G16" s="128">
        <v>1100</v>
      </c>
      <c r="H16" s="128">
        <v>0</v>
      </c>
      <c r="I16" s="128">
        <v>5000</v>
      </c>
      <c r="J16" s="128">
        <v>74</v>
      </c>
      <c r="K16" s="639">
        <f t="shared" si="2"/>
        <v>0</v>
      </c>
      <c r="L16" s="639">
        <f t="shared" si="0"/>
        <v>1.011696794774419E-2</v>
      </c>
      <c r="M16" s="640">
        <f t="shared" si="5"/>
        <v>43.315292419869358</v>
      </c>
      <c r="N16" s="640">
        <f t="shared" si="3"/>
        <v>9.5293643323712587</v>
      </c>
      <c r="O16" s="641">
        <v>16.38139450098739</v>
      </c>
      <c r="P16" s="640">
        <v>3.1722216691957508</v>
      </c>
      <c r="Q16" s="599">
        <f t="shared" si="4"/>
        <v>2.0687762474367925E-2</v>
      </c>
    </row>
    <row r="17" spans="1:17" ht="15" customHeight="1" x14ac:dyDescent="0.3">
      <c r="A17" s="17">
        <v>12</v>
      </c>
      <c r="B17" s="610" t="s">
        <v>1076</v>
      </c>
      <c r="C17" s="128">
        <v>3466.61</v>
      </c>
      <c r="D17" s="128">
        <v>97.8</v>
      </c>
      <c r="E17" s="128"/>
      <c r="F17" s="128">
        <f t="shared" si="1"/>
        <v>3564.4100000000003</v>
      </c>
      <c r="G17" s="128">
        <v>1100</v>
      </c>
      <c r="H17" s="128">
        <v>0</v>
      </c>
      <c r="I17" s="128">
        <v>5000</v>
      </c>
      <c r="J17" s="128">
        <v>74</v>
      </c>
      <c r="K17" s="639">
        <f t="shared" si="2"/>
        <v>0</v>
      </c>
      <c r="L17" s="639">
        <f t="shared" si="0"/>
        <v>1.011696794774419E-2</v>
      </c>
      <c r="M17" s="640">
        <f t="shared" si="5"/>
        <v>43.315292419869358</v>
      </c>
      <c r="N17" s="640">
        <f t="shared" si="3"/>
        <v>9.5293643323712587</v>
      </c>
      <c r="O17" s="641">
        <v>16.38139450098739</v>
      </c>
      <c r="P17" s="640">
        <v>3.1722216691957508</v>
      </c>
      <c r="Q17" s="599">
        <f t="shared" si="4"/>
        <v>2.0311432445320195E-2</v>
      </c>
    </row>
    <row r="18" spans="1:17" ht="15" customHeight="1" x14ac:dyDescent="0.3">
      <c r="A18" s="17">
        <v>13</v>
      </c>
      <c r="B18" s="610" t="s">
        <v>1077</v>
      </c>
      <c r="C18" s="128">
        <v>5767.21</v>
      </c>
      <c r="D18" s="128">
        <v>261.60000000000002</v>
      </c>
      <c r="E18" s="128">
        <v>456.05</v>
      </c>
      <c r="F18" s="128">
        <f t="shared" si="1"/>
        <v>6484.8600000000006</v>
      </c>
      <c r="G18" s="128">
        <v>1100</v>
      </c>
      <c r="H18" s="128">
        <v>0</v>
      </c>
      <c r="I18" s="128">
        <v>5000</v>
      </c>
      <c r="J18" s="128">
        <v>122</v>
      </c>
      <c r="K18" s="639">
        <f t="shared" si="2"/>
        <v>0</v>
      </c>
      <c r="L18" s="639">
        <f t="shared" si="0"/>
        <v>1.6679325535470149E-2</v>
      </c>
      <c r="M18" s="640">
        <f t="shared" si="5"/>
        <v>71.41169831383867</v>
      </c>
      <c r="N18" s="640">
        <f t="shared" si="3"/>
        <v>15.710573629044507</v>
      </c>
      <c r="O18" s="641">
        <v>27.007163907033267</v>
      </c>
      <c r="P18" s="640">
        <v>5.2298789681335345</v>
      </c>
      <c r="Q18" s="599">
        <f t="shared" si="4"/>
        <v>1.8405842966239823E-2</v>
      </c>
    </row>
    <row r="19" spans="1:17" ht="15" customHeight="1" x14ac:dyDescent="0.3">
      <c r="A19" s="17">
        <v>14</v>
      </c>
      <c r="B19" s="610" t="s">
        <v>1078</v>
      </c>
      <c r="C19" s="128">
        <v>5966.95</v>
      </c>
      <c r="D19" s="128"/>
      <c r="E19" s="128">
        <v>49.5</v>
      </c>
      <c r="F19" s="128">
        <f t="shared" si="1"/>
        <v>6016.45</v>
      </c>
      <c r="G19" s="128">
        <v>1100</v>
      </c>
      <c r="H19" s="128">
        <v>0</v>
      </c>
      <c r="I19" s="128">
        <v>5000</v>
      </c>
      <c r="J19" s="128">
        <v>148</v>
      </c>
      <c r="K19" s="639">
        <f t="shared" si="2"/>
        <v>0</v>
      </c>
      <c r="L19" s="639">
        <f t="shared" si="0"/>
        <v>2.0233935895488379E-2</v>
      </c>
      <c r="M19" s="640">
        <f t="shared" si="5"/>
        <v>86.630584839738717</v>
      </c>
      <c r="N19" s="640">
        <f t="shared" si="3"/>
        <v>19.058728664742517</v>
      </c>
      <c r="O19" s="641">
        <v>32.762789001974781</v>
      </c>
      <c r="P19" s="640">
        <v>6.3444433383915015</v>
      </c>
      <c r="Q19" s="599">
        <f t="shared" si="4"/>
        <v>2.4066774567202839E-2</v>
      </c>
    </row>
    <row r="20" spans="1:17" ht="15" customHeight="1" x14ac:dyDescent="0.3">
      <c r="A20" s="131">
        <v>15</v>
      </c>
      <c r="B20" s="610" t="s">
        <v>1079</v>
      </c>
      <c r="C20" s="128">
        <v>8566.1200000000008</v>
      </c>
      <c r="D20" s="128"/>
      <c r="E20" s="128"/>
      <c r="F20" s="128">
        <f t="shared" si="1"/>
        <v>8566.1200000000008</v>
      </c>
      <c r="G20" s="128">
        <v>1100</v>
      </c>
      <c r="H20" s="128">
        <v>0</v>
      </c>
      <c r="I20" s="128">
        <v>5000</v>
      </c>
      <c r="J20" s="128">
        <v>170</v>
      </c>
      <c r="K20" s="639">
        <f t="shared" si="2"/>
        <v>0</v>
      </c>
      <c r="L20" s="639">
        <f t="shared" si="0"/>
        <v>2.3241683123196112E-2</v>
      </c>
      <c r="M20" s="640">
        <f t="shared" si="5"/>
        <v>99.508104207807989</v>
      </c>
      <c r="N20" s="640">
        <f t="shared" si="3"/>
        <v>21.891782925717759</v>
      </c>
      <c r="O20" s="641">
        <v>37.632933313079143</v>
      </c>
      <c r="P20" s="640">
        <v>7.2875362670713182</v>
      </c>
      <c r="Q20" s="599">
        <f t="shared" si="4"/>
        <v>1.9416066633864127E-2</v>
      </c>
    </row>
    <row r="21" spans="1:17" ht="15" customHeight="1" x14ac:dyDescent="0.3">
      <c r="A21" s="17">
        <v>16</v>
      </c>
      <c r="B21" s="610" t="s">
        <v>1080</v>
      </c>
      <c r="C21" s="128">
        <v>5774.55</v>
      </c>
      <c r="D21" s="128">
        <v>201.5</v>
      </c>
      <c r="E21" s="128"/>
      <c r="F21" s="128">
        <f t="shared" si="1"/>
        <v>5976.05</v>
      </c>
      <c r="G21" s="128">
        <v>1100</v>
      </c>
      <c r="H21" s="128">
        <v>0</v>
      </c>
      <c r="I21" s="128">
        <v>5000</v>
      </c>
      <c r="J21" s="128">
        <v>250</v>
      </c>
      <c r="K21" s="639">
        <f t="shared" si="2"/>
        <v>0</v>
      </c>
      <c r="L21" s="639">
        <f t="shared" si="0"/>
        <v>3.4178945769406048E-2</v>
      </c>
      <c r="M21" s="640">
        <f t="shared" si="5"/>
        <v>146.33544736442352</v>
      </c>
      <c r="N21" s="640">
        <f t="shared" si="3"/>
        <v>32.193798420173174</v>
      </c>
      <c r="O21" s="641">
        <v>55.342548989822269</v>
      </c>
      <c r="P21" s="640">
        <v>10.716965098634292</v>
      </c>
      <c r="Q21" s="599">
        <f t="shared" si="4"/>
        <v>4.0928164903749675E-2</v>
      </c>
    </row>
    <row r="22" spans="1:17" ht="15" customHeight="1" x14ac:dyDescent="0.3">
      <c r="A22" s="17">
        <v>17</v>
      </c>
      <c r="B22" s="610" t="s">
        <v>1081</v>
      </c>
      <c r="C22" s="128">
        <v>3226.62</v>
      </c>
      <c r="D22" s="128"/>
      <c r="E22" s="128"/>
      <c r="F22" s="128">
        <f t="shared" si="1"/>
        <v>3226.62</v>
      </c>
      <c r="G22" s="128">
        <v>1100</v>
      </c>
      <c r="H22" s="128">
        <v>0</v>
      </c>
      <c r="I22" s="128">
        <v>5000</v>
      </c>
      <c r="J22" s="128">
        <v>62</v>
      </c>
      <c r="K22" s="639">
        <f t="shared" si="2"/>
        <v>0</v>
      </c>
      <c r="L22" s="639">
        <f t="shared" si="0"/>
        <v>8.476378550812699E-3</v>
      </c>
      <c r="M22" s="640">
        <f t="shared" si="5"/>
        <v>36.291190946377029</v>
      </c>
      <c r="N22" s="640">
        <f t="shared" si="3"/>
        <v>7.9840620082029465</v>
      </c>
      <c r="O22" s="641">
        <v>13.724952149475921</v>
      </c>
      <c r="P22" s="640">
        <v>2.6578073444613044</v>
      </c>
      <c r="Q22" s="599">
        <f t="shared" si="4"/>
        <v>1.8799242690033906E-2</v>
      </c>
    </row>
    <row r="23" spans="1:17" ht="15" customHeight="1" x14ac:dyDescent="0.3">
      <c r="A23" s="17">
        <v>18</v>
      </c>
      <c r="B23" s="610" t="s">
        <v>1082</v>
      </c>
      <c r="C23" s="128">
        <v>3233.9</v>
      </c>
      <c r="D23" s="128"/>
      <c r="E23" s="128"/>
      <c r="F23" s="128">
        <f t="shared" si="1"/>
        <v>3233.9</v>
      </c>
      <c r="G23" s="128">
        <v>1100</v>
      </c>
      <c r="H23" s="128">
        <v>0</v>
      </c>
      <c r="I23" s="128">
        <v>5000</v>
      </c>
      <c r="J23" s="128">
        <v>62</v>
      </c>
      <c r="K23" s="639">
        <f t="shared" si="2"/>
        <v>0</v>
      </c>
      <c r="L23" s="639">
        <f t="shared" si="0"/>
        <v>8.476378550812699E-3</v>
      </c>
      <c r="M23" s="640">
        <f t="shared" si="5"/>
        <v>36.291190946377029</v>
      </c>
      <c r="N23" s="640">
        <f t="shared" si="3"/>
        <v>7.9840620082029465</v>
      </c>
      <c r="O23" s="641">
        <v>13.724952149475921</v>
      </c>
      <c r="P23" s="640">
        <v>2.6578073444613044</v>
      </c>
      <c r="Q23" s="599">
        <f t="shared" si="4"/>
        <v>1.8756922739885957E-2</v>
      </c>
    </row>
    <row r="24" spans="1:17" ht="15" customHeight="1" x14ac:dyDescent="0.3">
      <c r="A24" s="131">
        <v>19</v>
      </c>
      <c r="B24" s="610" t="s">
        <v>1083</v>
      </c>
      <c r="C24" s="128">
        <v>6095.4</v>
      </c>
      <c r="D24" s="128"/>
      <c r="E24" s="128"/>
      <c r="F24" s="128">
        <f t="shared" si="1"/>
        <v>6095.4</v>
      </c>
      <c r="G24" s="128">
        <v>1100</v>
      </c>
      <c r="H24" s="128">
        <v>0</v>
      </c>
      <c r="I24" s="128">
        <v>5000</v>
      </c>
      <c r="J24" s="128">
        <v>250</v>
      </c>
      <c r="K24" s="639">
        <f t="shared" si="2"/>
        <v>0</v>
      </c>
      <c r="L24" s="639">
        <f t="shared" si="0"/>
        <v>3.4178945769406048E-2</v>
      </c>
      <c r="M24" s="640">
        <f t="shared" si="5"/>
        <v>146.33544736442352</v>
      </c>
      <c r="N24" s="640">
        <f t="shared" si="3"/>
        <v>32.193798420173174</v>
      </c>
      <c r="O24" s="641">
        <v>55.342548989822269</v>
      </c>
      <c r="P24" s="640">
        <v>10.716965098634292</v>
      </c>
      <c r="Q24" s="599">
        <f t="shared" si="4"/>
        <v>4.0126777549144149E-2</v>
      </c>
    </row>
    <row r="25" spans="1:17" ht="15" customHeight="1" x14ac:dyDescent="0.3">
      <c r="A25" s="17">
        <v>20</v>
      </c>
      <c r="B25" s="610" t="s">
        <v>1084</v>
      </c>
      <c r="C25" s="128">
        <v>6384.91</v>
      </c>
      <c r="D25" s="128"/>
      <c r="E25" s="128"/>
      <c r="F25" s="128">
        <f t="shared" si="1"/>
        <v>6384.91</v>
      </c>
      <c r="G25" s="128">
        <v>1100</v>
      </c>
      <c r="H25" s="128">
        <v>0</v>
      </c>
      <c r="I25" s="128">
        <v>5000</v>
      </c>
      <c r="J25" s="128">
        <v>148</v>
      </c>
      <c r="K25" s="639">
        <f t="shared" si="2"/>
        <v>0</v>
      </c>
      <c r="L25" s="639">
        <f t="shared" si="0"/>
        <v>2.0233935895488379E-2</v>
      </c>
      <c r="M25" s="640">
        <f t="shared" si="5"/>
        <v>86.630584839738717</v>
      </c>
      <c r="N25" s="640">
        <f t="shared" si="3"/>
        <v>19.058728664742517</v>
      </c>
      <c r="O25" s="641">
        <v>32.762789001974781</v>
      </c>
      <c r="P25" s="640">
        <v>6.3444433383915015</v>
      </c>
      <c r="Q25" s="599">
        <f t="shared" si="4"/>
        <v>2.2677930596491966E-2</v>
      </c>
    </row>
    <row r="26" spans="1:17" ht="15" customHeight="1" x14ac:dyDescent="0.3">
      <c r="A26" s="131">
        <v>21</v>
      </c>
      <c r="B26" s="610" t="s">
        <v>1085</v>
      </c>
      <c r="C26" s="128">
        <v>3929.49</v>
      </c>
      <c r="D26" s="128">
        <v>464.4</v>
      </c>
      <c r="E26" s="128"/>
      <c r="F26" s="128">
        <f t="shared" si="1"/>
        <v>4393.8899999999994</v>
      </c>
      <c r="G26" s="128">
        <v>1100</v>
      </c>
      <c r="H26" s="128">
        <v>0</v>
      </c>
      <c r="I26" s="128">
        <v>5000</v>
      </c>
      <c r="J26" s="128">
        <v>190</v>
      </c>
      <c r="K26" s="639">
        <f t="shared" si="2"/>
        <v>0</v>
      </c>
      <c r="L26" s="639">
        <f t="shared" si="0"/>
        <v>2.5975998784748596E-2</v>
      </c>
      <c r="M26" s="640">
        <f t="shared" si="5"/>
        <v>111.21493999696187</v>
      </c>
      <c r="N26" s="640">
        <f t="shared" si="3"/>
        <v>24.467286799331614</v>
      </c>
      <c r="O26" s="641">
        <v>42.060337232264921</v>
      </c>
      <c r="P26" s="640">
        <v>8.1448934749620623</v>
      </c>
      <c r="Q26" s="599">
        <f t="shared" si="4"/>
        <v>4.230589693950474E-2</v>
      </c>
    </row>
    <row r="27" spans="1:17" ht="15" customHeight="1" x14ac:dyDescent="0.3">
      <c r="A27" s="17">
        <v>22</v>
      </c>
      <c r="B27" s="610" t="s">
        <v>1086</v>
      </c>
      <c r="C27" s="128">
        <v>7174.09</v>
      </c>
      <c r="D27" s="128"/>
      <c r="E27" s="128"/>
      <c r="F27" s="128">
        <f t="shared" si="1"/>
        <v>7174.09</v>
      </c>
      <c r="G27" s="128">
        <v>1100</v>
      </c>
      <c r="H27" s="128">
        <v>0</v>
      </c>
      <c r="I27" s="128">
        <v>5000</v>
      </c>
      <c r="J27" s="128">
        <v>306</v>
      </c>
      <c r="K27" s="639">
        <f t="shared" si="2"/>
        <v>0</v>
      </c>
      <c r="L27" s="639">
        <f t="shared" si="0"/>
        <v>4.1835029621752999E-2</v>
      </c>
      <c r="M27" s="640">
        <f t="shared" si="5"/>
        <v>179.11458757405438</v>
      </c>
      <c r="N27" s="640">
        <f t="shared" si="3"/>
        <v>39.405209266291962</v>
      </c>
      <c r="O27" s="641">
        <v>67.739279963542444</v>
      </c>
      <c r="P27" s="640">
        <v>13.117565280728375</v>
      </c>
      <c r="Q27" s="599">
        <f t="shared" si="4"/>
        <v>4.1730260156287023E-2</v>
      </c>
    </row>
    <row r="28" spans="1:17" ht="15" customHeight="1" x14ac:dyDescent="0.3">
      <c r="A28" s="17">
        <v>23</v>
      </c>
      <c r="B28" s="610" t="s">
        <v>1087</v>
      </c>
      <c r="C28" s="128">
        <v>3836.07</v>
      </c>
      <c r="D28" s="128"/>
      <c r="E28" s="128">
        <v>416</v>
      </c>
      <c r="F28" s="128">
        <f t="shared" si="1"/>
        <v>4252.07</v>
      </c>
      <c r="G28" s="128">
        <v>1100</v>
      </c>
      <c r="H28" s="128">
        <v>0</v>
      </c>
      <c r="I28" s="128">
        <v>5000</v>
      </c>
      <c r="J28" s="128">
        <v>190</v>
      </c>
      <c r="K28" s="639">
        <f t="shared" si="2"/>
        <v>0</v>
      </c>
      <c r="L28" s="639">
        <f t="shared" si="0"/>
        <v>2.5975998784748596E-2</v>
      </c>
      <c r="M28" s="640">
        <f t="shared" si="5"/>
        <v>111.21493999696187</v>
      </c>
      <c r="N28" s="640">
        <f t="shared" si="3"/>
        <v>24.467286799331614</v>
      </c>
      <c r="O28" s="641">
        <v>42.060337232264921</v>
      </c>
      <c r="P28" s="640">
        <v>8.1448934749620623</v>
      </c>
      <c r="Q28" s="599">
        <f t="shared" si="4"/>
        <v>4.3716932577196631E-2</v>
      </c>
    </row>
    <row r="29" spans="1:17" ht="15" customHeight="1" x14ac:dyDescent="0.3">
      <c r="A29" s="17">
        <v>24</v>
      </c>
      <c r="B29" s="610" t="s">
        <v>1088</v>
      </c>
      <c r="C29" s="128">
        <v>2413.89</v>
      </c>
      <c r="D29" s="128"/>
      <c r="E29" s="128"/>
      <c r="F29" s="128">
        <f t="shared" si="1"/>
        <v>2413.89</v>
      </c>
      <c r="G29" s="128">
        <v>1100</v>
      </c>
      <c r="H29" s="128">
        <v>0</v>
      </c>
      <c r="I29" s="128">
        <v>5000</v>
      </c>
      <c r="J29" s="128">
        <v>60</v>
      </c>
      <c r="K29" s="639">
        <f t="shared" si="2"/>
        <v>0</v>
      </c>
      <c r="L29" s="639">
        <f t="shared" si="0"/>
        <v>8.2029469846574502E-3</v>
      </c>
      <c r="M29" s="640">
        <f t="shared" si="5"/>
        <v>35.120507367461641</v>
      </c>
      <c r="N29" s="640">
        <f t="shared" si="3"/>
        <v>7.7265116208415607</v>
      </c>
      <c r="O29" s="641">
        <v>13.282211757557343</v>
      </c>
      <c r="P29" s="640">
        <v>2.5720716236722305</v>
      </c>
      <c r="Q29" s="599">
        <f t="shared" si="4"/>
        <v>2.4318134782253035E-2</v>
      </c>
    </row>
    <row r="30" spans="1:17" ht="15" customHeight="1" x14ac:dyDescent="0.3">
      <c r="A30" s="131">
        <v>25</v>
      </c>
      <c r="B30" s="610" t="s">
        <v>1089</v>
      </c>
      <c r="C30" s="128">
        <v>6323.28</v>
      </c>
      <c r="D30" s="128"/>
      <c r="E30" s="128"/>
      <c r="F30" s="128">
        <f t="shared" si="1"/>
        <v>6323.28</v>
      </c>
      <c r="G30" s="128">
        <v>1100</v>
      </c>
      <c r="H30" s="128">
        <v>0</v>
      </c>
      <c r="I30" s="128">
        <v>5000</v>
      </c>
      <c r="J30" s="128">
        <v>148</v>
      </c>
      <c r="K30" s="639">
        <f t="shared" si="2"/>
        <v>0</v>
      </c>
      <c r="L30" s="639">
        <f t="shared" si="0"/>
        <v>2.0233935895488379E-2</v>
      </c>
      <c r="M30" s="640">
        <f t="shared" si="5"/>
        <v>86.630584839738717</v>
      </c>
      <c r="N30" s="640">
        <f t="shared" si="3"/>
        <v>19.058728664742517</v>
      </c>
      <c r="O30" s="641">
        <v>32.762789001974781</v>
      </c>
      <c r="P30" s="640">
        <v>6.3444433383915015</v>
      </c>
      <c r="Q30" s="599">
        <f t="shared" si="4"/>
        <v>2.2898961590321402E-2</v>
      </c>
    </row>
    <row r="31" spans="1:17" ht="15" customHeight="1" x14ac:dyDescent="0.3">
      <c r="A31" s="17">
        <v>26</v>
      </c>
      <c r="B31" s="610" t="s">
        <v>1090</v>
      </c>
      <c r="C31" s="128">
        <v>4396.59</v>
      </c>
      <c r="D31" s="128"/>
      <c r="E31" s="128"/>
      <c r="F31" s="128">
        <f t="shared" si="1"/>
        <v>4396.59</v>
      </c>
      <c r="G31" s="128">
        <v>1100</v>
      </c>
      <c r="H31" s="128">
        <v>0</v>
      </c>
      <c r="I31" s="128">
        <v>5000</v>
      </c>
      <c r="J31" s="128">
        <v>74</v>
      </c>
      <c r="K31" s="639">
        <f t="shared" si="2"/>
        <v>0</v>
      </c>
      <c r="L31" s="639">
        <f t="shared" si="0"/>
        <v>1.011696794774419E-2</v>
      </c>
      <c r="M31" s="640">
        <f t="shared" si="5"/>
        <v>43.315292419869358</v>
      </c>
      <c r="N31" s="640">
        <f t="shared" si="3"/>
        <v>9.5293643323712587</v>
      </c>
      <c r="O31" s="641">
        <v>16.38139450098739</v>
      </c>
      <c r="P31" s="640">
        <v>3.1722216691957508</v>
      </c>
      <c r="Q31" s="599">
        <f t="shared" si="4"/>
        <v>1.6466914795881298E-2</v>
      </c>
    </row>
    <row r="32" spans="1:17" ht="15" customHeight="1" x14ac:dyDescent="0.3">
      <c r="A32" s="17">
        <v>27</v>
      </c>
      <c r="B32" s="610" t="s">
        <v>1091</v>
      </c>
      <c r="C32" s="128">
        <v>6702.46</v>
      </c>
      <c r="D32" s="128"/>
      <c r="E32" s="128"/>
      <c r="F32" s="128">
        <f t="shared" si="1"/>
        <v>6702.46</v>
      </c>
      <c r="G32" s="128">
        <v>1100</v>
      </c>
      <c r="H32" s="128">
        <v>0</v>
      </c>
      <c r="I32" s="128">
        <v>5000</v>
      </c>
      <c r="J32" s="128">
        <v>112</v>
      </c>
      <c r="K32" s="639">
        <f t="shared" si="2"/>
        <v>0</v>
      </c>
      <c r="L32" s="639">
        <f t="shared" si="0"/>
        <v>1.5312167704693909E-2</v>
      </c>
      <c r="M32" s="640">
        <f t="shared" si="5"/>
        <v>65.558280419261735</v>
      </c>
      <c r="N32" s="640">
        <f t="shared" si="3"/>
        <v>14.422821692237582</v>
      </c>
      <c r="O32" s="641">
        <v>24.793461947440377</v>
      </c>
      <c r="P32" s="640">
        <v>4.8012003641881629</v>
      </c>
      <c r="Q32" s="599">
        <f t="shared" si="4"/>
        <v>1.6348589088652204E-2</v>
      </c>
    </row>
    <row r="33" spans="1:17" ht="15" customHeight="1" x14ac:dyDescent="0.3">
      <c r="A33" s="17">
        <v>28</v>
      </c>
      <c r="B33" s="610" t="s">
        <v>1092</v>
      </c>
      <c r="C33" s="128">
        <v>6185.24</v>
      </c>
      <c r="D33" s="128"/>
      <c r="E33" s="128"/>
      <c r="F33" s="128">
        <f t="shared" si="1"/>
        <v>6185.24</v>
      </c>
      <c r="G33" s="128">
        <v>1100</v>
      </c>
      <c r="H33" s="128">
        <v>0</v>
      </c>
      <c r="I33" s="128">
        <v>5000</v>
      </c>
      <c r="J33" s="128">
        <v>112</v>
      </c>
      <c r="K33" s="639">
        <f t="shared" si="2"/>
        <v>0</v>
      </c>
      <c r="L33" s="639">
        <f t="shared" si="0"/>
        <v>1.5312167704693909E-2</v>
      </c>
      <c r="M33" s="640">
        <f t="shared" si="5"/>
        <v>65.558280419261735</v>
      </c>
      <c r="N33" s="640">
        <f t="shared" si="3"/>
        <v>14.422821692237582</v>
      </c>
      <c r="O33" s="641">
        <v>24.793461947440377</v>
      </c>
      <c r="P33" s="640">
        <v>4.8012003641881629</v>
      </c>
      <c r="Q33" s="599">
        <f t="shared" si="4"/>
        <v>1.7715685150960652E-2</v>
      </c>
    </row>
    <row r="34" spans="1:17" ht="15" customHeight="1" x14ac:dyDescent="0.3">
      <c r="A34" s="131">
        <v>29</v>
      </c>
      <c r="B34" s="610" t="s">
        <v>1093</v>
      </c>
      <c r="C34" s="128">
        <v>6856.85</v>
      </c>
      <c r="D34" s="128"/>
      <c r="E34" s="128"/>
      <c r="F34" s="128">
        <f t="shared" si="1"/>
        <v>6856.85</v>
      </c>
      <c r="G34" s="128">
        <v>1100</v>
      </c>
      <c r="H34" s="128">
        <v>0</v>
      </c>
      <c r="I34" s="128">
        <v>5000</v>
      </c>
      <c r="J34" s="128">
        <v>112</v>
      </c>
      <c r="K34" s="639">
        <f t="shared" si="2"/>
        <v>0</v>
      </c>
      <c r="L34" s="639">
        <f t="shared" si="0"/>
        <v>1.5312167704693909E-2</v>
      </c>
      <c r="M34" s="640">
        <f t="shared" si="5"/>
        <v>65.558280419261735</v>
      </c>
      <c r="N34" s="640">
        <f t="shared" si="3"/>
        <v>14.422821692237582</v>
      </c>
      <c r="O34" s="641">
        <v>24.793461947440377</v>
      </c>
      <c r="P34" s="640">
        <v>4.8012003641881629</v>
      </c>
      <c r="Q34" s="599">
        <f t="shared" si="4"/>
        <v>1.5980481478102604E-2</v>
      </c>
    </row>
    <row r="35" spans="1:17" ht="15" customHeight="1" x14ac:dyDescent="0.3">
      <c r="A35" s="17">
        <v>30</v>
      </c>
      <c r="B35" s="610" t="s">
        <v>1094</v>
      </c>
      <c r="C35" s="128">
        <v>6358.97</v>
      </c>
      <c r="D35" s="128"/>
      <c r="E35" s="128"/>
      <c r="F35" s="128">
        <f t="shared" si="1"/>
        <v>6358.97</v>
      </c>
      <c r="G35" s="128">
        <v>1100</v>
      </c>
      <c r="H35" s="128">
        <v>0</v>
      </c>
      <c r="I35" s="128">
        <v>5000</v>
      </c>
      <c r="J35" s="128">
        <v>174</v>
      </c>
      <c r="K35" s="639">
        <f t="shared" si="2"/>
        <v>0</v>
      </c>
      <c r="L35" s="639">
        <f t="shared" si="0"/>
        <v>2.3788546255506606E-2</v>
      </c>
      <c r="M35" s="640">
        <f t="shared" si="5"/>
        <v>101.84947136563875</v>
      </c>
      <c r="N35" s="640">
        <f t="shared" si="3"/>
        <v>22.406883700440524</v>
      </c>
      <c r="O35" s="641">
        <v>38.518414096916295</v>
      </c>
      <c r="P35" s="640">
        <v>7.4590077086494677</v>
      </c>
      <c r="Q35" s="599">
        <f t="shared" si="4"/>
        <v>2.6770652616956051E-2</v>
      </c>
    </row>
    <row r="36" spans="1:17" ht="15" customHeight="1" x14ac:dyDescent="0.3">
      <c r="A36" s="131">
        <v>31</v>
      </c>
      <c r="B36" s="610" t="s">
        <v>1095</v>
      </c>
      <c r="C36" s="128">
        <v>4302.43</v>
      </c>
      <c r="D36" s="128"/>
      <c r="E36" s="128"/>
      <c r="F36" s="128">
        <f t="shared" si="1"/>
        <v>4302.43</v>
      </c>
      <c r="G36" s="128">
        <v>1100</v>
      </c>
      <c r="H36" s="128">
        <v>0</v>
      </c>
      <c r="I36" s="128">
        <v>5000</v>
      </c>
      <c r="J36" s="128">
        <v>114</v>
      </c>
      <c r="K36" s="639">
        <f t="shared" si="2"/>
        <v>0</v>
      </c>
      <c r="L36" s="639">
        <f t="shared" si="0"/>
        <v>1.5585599270849158E-2</v>
      </c>
      <c r="M36" s="640">
        <f t="shared" si="5"/>
        <v>66.728963998177122</v>
      </c>
      <c r="N36" s="640">
        <f t="shared" si="3"/>
        <v>14.680372079598968</v>
      </c>
      <c r="O36" s="641">
        <v>25.236202339358957</v>
      </c>
      <c r="P36" s="640">
        <v>4.8869360849772381</v>
      </c>
      <c r="Q36" s="599">
        <f t="shared" si="4"/>
        <v>2.592313518223708E-2</v>
      </c>
    </row>
    <row r="37" spans="1:17" ht="15" customHeight="1" x14ac:dyDescent="0.3">
      <c r="A37" s="17">
        <v>32</v>
      </c>
      <c r="B37" s="610" t="s">
        <v>1096</v>
      </c>
      <c r="C37" s="128">
        <v>4355.7</v>
      </c>
      <c r="D37" s="128"/>
      <c r="E37" s="128"/>
      <c r="F37" s="128">
        <f t="shared" si="1"/>
        <v>4355.7</v>
      </c>
      <c r="G37" s="128">
        <v>1100</v>
      </c>
      <c r="H37" s="128">
        <v>0</v>
      </c>
      <c r="I37" s="128">
        <v>5000</v>
      </c>
      <c r="J37" s="128">
        <v>74</v>
      </c>
      <c r="K37" s="639">
        <f t="shared" si="2"/>
        <v>0</v>
      </c>
      <c r="L37" s="639">
        <f t="shared" si="0"/>
        <v>1.011696794774419E-2</v>
      </c>
      <c r="M37" s="640">
        <f t="shared" si="5"/>
        <v>43.315292419869358</v>
      </c>
      <c r="N37" s="640">
        <f t="shared" si="3"/>
        <v>9.5293643323712587</v>
      </c>
      <c r="O37" s="641">
        <v>16.38139450098739</v>
      </c>
      <c r="P37" s="640">
        <v>3.1722216691957508</v>
      </c>
      <c r="Q37" s="599">
        <f t="shared" si="4"/>
        <v>1.6621501233423736E-2</v>
      </c>
    </row>
    <row r="38" spans="1:17" ht="15" customHeight="1" x14ac:dyDescent="0.3">
      <c r="A38" s="17">
        <v>33</v>
      </c>
      <c r="B38" s="610" t="s">
        <v>1097</v>
      </c>
      <c r="C38" s="128">
        <v>105.7</v>
      </c>
      <c r="D38" s="128"/>
      <c r="E38" s="128"/>
      <c r="F38" s="128">
        <f t="shared" si="1"/>
        <v>105.7</v>
      </c>
      <c r="G38" s="128">
        <v>1100</v>
      </c>
      <c r="H38" s="128">
        <v>4</v>
      </c>
      <c r="I38" s="128">
        <v>5000</v>
      </c>
      <c r="J38" s="128">
        <v>4</v>
      </c>
      <c r="K38" s="639">
        <f t="shared" si="2"/>
        <v>4.0404040404040404E-3</v>
      </c>
      <c r="L38" s="639">
        <f t="shared" si="0"/>
        <v>5.4686313231049673E-4</v>
      </c>
      <c r="M38" s="640">
        <f t="shared" si="5"/>
        <v>19.640155036618655</v>
      </c>
      <c r="N38" s="640">
        <f t="shared" si="3"/>
        <v>4.3208341080561041</v>
      </c>
      <c r="O38" s="641">
        <v>7.4277030060593781</v>
      </c>
      <c r="P38" s="640">
        <v>0.20327864834659126</v>
      </c>
      <c r="Q38" s="599">
        <f t="shared" si="4"/>
        <v>0.29888335666112326</v>
      </c>
    </row>
    <row r="39" spans="1:17" ht="15" customHeight="1" x14ac:dyDescent="0.3">
      <c r="A39" s="17">
        <v>34</v>
      </c>
      <c r="B39" s="610" t="s">
        <v>1098</v>
      </c>
      <c r="C39" s="128">
        <v>2349.19</v>
      </c>
      <c r="D39" s="128"/>
      <c r="E39" s="128"/>
      <c r="F39" s="128">
        <f t="shared" si="1"/>
        <v>2349.19</v>
      </c>
      <c r="G39" s="128">
        <v>1100</v>
      </c>
      <c r="H39" s="128">
        <v>0</v>
      </c>
      <c r="I39" s="128">
        <v>5000</v>
      </c>
      <c r="J39" s="128">
        <v>60</v>
      </c>
      <c r="K39" s="639">
        <f t="shared" si="2"/>
        <v>0</v>
      </c>
      <c r="L39" s="639">
        <f t="shared" si="0"/>
        <v>8.2029469846574502E-3</v>
      </c>
      <c r="M39" s="640">
        <f t="shared" si="5"/>
        <v>35.120507367461641</v>
      </c>
      <c r="N39" s="640">
        <f t="shared" si="3"/>
        <v>7.7265116208415607</v>
      </c>
      <c r="O39" s="641">
        <v>13.282211757557343</v>
      </c>
      <c r="P39" s="640">
        <v>2.5720716236722305</v>
      </c>
      <c r="Q39" s="599">
        <f t="shared" si="4"/>
        <v>2.498789045140358E-2</v>
      </c>
    </row>
    <row r="40" spans="1:17" ht="15" customHeight="1" x14ac:dyDescent="0.3">
      <c r="A40" s="131">
        <v>35</v>
      </c>
      <c r="B40" s="610" t="s">
        <v>1099</v>
      </c>
      <c r="C40" s="128">
        <v>3321.01</v>
      </c>
      <c r="D40" s="128"/>
      <c r="E40" s="128"/>
      <c r="F40" s="128">
        <f t="shared" si="1"/>
        <v>3321.01</v>
      </c>
      <c r="G40" s="128">
        <v>1100</v>
      </c>
      <c r="H40" s="128">
        <v>0</v>
      </c>
      <c r="I40" s="128">
        <v>5000</v>
      </c>
      <c r="J40" s="128">
        <v>60</v>
      </c>
      <c r="K40" s="639">
        <f t="shared" si="2"/>
        <v>0</v>
      </c>
      <c r="L40" s="639">
        <f t="shared" si="0"/>
        <v>8.2029469846574502E-3</v>
      </c>
      <c r="M40" s="640">
        <f t="shared" si="5"/>
        <v>35.120507367461641</v>
      </c>
      <c r="N40" s="640">
        <f t="shared" si="3"/>
        <v>7.7265116208415607</v>
      </c>
      <c r="O40" s="641">
        <v>13.282211757557343</v>
      </c>
      <c r="P40" s="640">
        <v>2.5720716236722305</v>
      </c>
      <c r="Q40" s="599">
        <f t="shared" si="4"/>
        <v>1.7675737913927621E-2</v>
      </c>
    </row>
    <row r="41" spans="1:17" ht="15" customHeight="1" x14ac:dyDescent="0.3">
      <c r="A41" s="17">
        <v>36</v>
      </c>
      <c r="B41" s="610" t="s">
        <v>1100</v>
      </c>
      <c r="C41" s="128">
        <v>3969.9</v>
      </c>
      <c r="D41" s="128"/>
      <c r="E41" s="128"/>
      <c r="F41" s="128">
        <f t="shared" si="1"/>
        <v>3969.9</v>
      </c>
      <c r="G41" s="128">
        <v>1100</v>
      </c>
      <c r="H41" s="128">
        <v>0</v>
      </c>
      <c r="I41" s="128">
        <v>5000</v>
      </c>
      <c r="J41" s="128">
        <v>102</v>
      </c>
      <c r="K41" s="639">
        <f t="shared" si="2"/>
        <v>0</v>
      </c>
      <c r="L41" s="639">
        <f t="shared" si="0"/>
        <v>1.3945009873917667E-2</v>
      </c>
      <c r="M41" s="640">
        <f t="shared" si="5"/>
        <v>59.704862524684792</v>
      </c>
      <c r="N41" s="640">
        <f t="shared" si="3"/>
        <v>13.135069755430655</v>
      </c>
      <c r="O41" s="641">
        <v>22.579759987847488</v>
      </c>
      <c r="P41" s="640">
        <v>4.3725217602427913</v>
      </c>
      <c r="Q41" s="599">
        <f t="shared" si="4"/>
        <v>2.5137211019976759E-2</v>
      </c>
    </row>
    <row r="42" spans="1:17" ht="15" customHeight="1" x14ac:dyDescent="0.3">
      <c r="A42" s="17">
        <v>37</v>
      </c>
      <c r="B42" s="610" t="s">
        <v>1101</v>
      </c>
      <c r="C42" s="128">
        <v>6582.1</v>
      </c>
      <c r="D42" s="128"/>
      <c r="E42" s="128"/>
      <c r="F42" s="128">
        <f t="shared" si="1"/>
        <v>6582.1</v>
      </c>
      <c r="G42" s="128">
        <v>1100</v>
      </c>
      <c r="H42" s="128">
        <v>0</v>
      </c>
      <c r="I42" s="128">
        <v>5000</v>
      </c>
      <c r="J42" s="128">
        <v>152</v>
      </c>
      <c r="K42" s="639">
        <f t="shared" si="2"/>
        <v>0</v>
      </c>
      <c r="L42" s="639">
        <f t="shared" si="0"/>
        <v>2.0780799027798877E-2</v>
      </c>
      <c r="M42" s="640">
        <f t="shared" si="5"/>
        <v>88.971951997569491</v>
      </c>
      <c r="N42" s="640">
        <f t="shared" si="3"/>
        <v>19.573829439465289</v>
      </c>
      <c r="O42" s="641">
        <v>33.648269785811941</v>
      </c>
      <c r="P42" s="640">
        <v>6.5159147799696502</v>
      </c>
      <c r="Q42" s="599">
        <f t="shared" si="4"/>
        <v>2.2593088224550882E-2</v>
      </c>
    </row>
    <row r="43" spans="1:17" ht="15" customHeight="1" x14ac:dyDescent="0.3">
      <c r="A43" s="17">
        <v>38</v>
      </c>
      <c r="B43" s="610" t="s">
        <v>1102</v>
      </c>
      <c r="C43" s="128">
        <v>8461.27</v>
      </c>
      <c r="D43" s="128">
        <v>287.3</v>
      </c>
      <c r="E43" s="128"/>
      <c r="F43" s="128">
        <f t="shared" si="1"/>
        <v>8748.57</v>
      </c>
      <c r="G43" s="128">
        <v>1100</v>
      </c>
      <c r="H43" s="128">
        <v>0</v>
      </c>
      <c r="I43" s="128">
        <v>5000</v>
      </c>
      <c r="J43" s="128">
        <v>306</v>
      </c>
      <c r="K43" s="639">
        <f t="shared" si="2"/>
        <v>0</v>
      </c>
      <c r="L43" s="639">
        <f t="shared" si="0"/>
        <v>4.1835029621752999E-2</v>
      </c>
      <c r="M43" s="640">
        <f t="shared" si="5"/>
        <v>179.11458757405438</v>
      </c>
      <c r="N43" s="640">
        <f t="shared" si="3"/>
        <v>39.405209266291962</v>
      </c>
      <c r="O43" s="641">
        <v>67.739279963542444</v>
      </c>
      <c r="P43" s="640">
        <v>13.117565280728375</v>
      </c>
      <c r="Q43" s="599">
        <f t="shared" si="4"/>
        <v>3.4220065917586209E-2</v>
      </c>
    </row>
    <row r="44" spans="1:17" ht="15" customHeight="1" x14ac:dyDescent="0.3">
      <c r="A44" s="131">
        <v>39</v>
      </c>
      <c r="B44" s="610" t="s">
        <v>1103</v>
      </c>
      <c r="C44" s="128">
        <v>3715.24</v>
      </c>
      <c r="D44" s="128"/>
      <c r="E44" s="128">
        <v>109.3</v>
      </c>
      <c r="F44" s="128">
        <f t="shared" si="1"/>
        <v>3824.54</v>
      </c>
      <c r="G44" s="128">
        <v>1100</v>
      </c>
      <c r="H44" s="128">
        <v>0</v>
      </c>
      <c r="I44" s="128">
        <v>5000</v>
      </c>
      <c r="J44" s="128">
        <v>152</v>
      </c>
      <c r="K44" s="639">
        <f t="shared" si="2"/>
        <v>0</v>
      </c>
      <c r="L44" s="639">
        <f t="shared" si="0"/>
        <v>2.0780799027798877E-2</v>
      </c>
      <c r="M44" s="640">
        <f t="shared" si="5"/>
        <v>88.971951997569491</v>
      </c>
      <c r="N44" s="640">
        <f t="shared" si="3"/>
        <v>19.573829439465289</v>
      </c>
      <c r="O44" s="641">
        <v>33.648269785811941</v>
      </c>
      <c r="P44" s="640">
        <v>6.5159147799696502</v>
      </c>
      <c r="Q44" s="599">
        <f t="shared" si="4"/>
        <v>3.8883098621747027E-2</v>
      </c>
    </row>
    <row r="45" spans="1:17" ht="15" customHeight="1" x14ac:dyDescent="0.3">
      <c r="A45" s="17">
        <v>40</v>
      </c>
      <c r="B45" s="610" t="s">
        <v>1104</v>
      </c>
      <c r="C45" s="128">
        <v>355.8</v>
      </c>
      <c r="D45" s="128"/>
      <c r="E45" s="128"/>
      <c r="F45" s="128">
        <f t="shared" si="1"/>
        <v>355.8</v>
      </c>
      <c r="G45" s="128">
        <v>1100</v>
      </c>
      <c r="H45" s="128">
        <v>16</v>
      </c>
      <c r="I45" s="128">
        <v>5000</v>
      </c>
      <c r="J45" s="128">
        <v>16</v>
      </c>
      <c r="K45" s="639">
        <f t="shared" si="2"/>
        <v>1.6161616161616162E-2</v>
      </c>
      <c r="L45" s="639">
        <f t="shared" si="0"/>
        <v>2.1874525292419869E-3</v>
      </c>
      <c r="M45" s="640">
        <f t="shared" si="5"/>
        <v>78.560620146474619</v>
      </c>
      <c r="N45" s="640">
        <f t="shared" si="3"/>
        <v>17.283336432224417</v>
      </c>
      <c r="O45" s="641">
        <v>29.710812024237512</v>
      </c>
      <c r="P45" s="640">
        <v>0.71154614367108537</v>
      </c>
      <c r="Q45" s="599">
        <f t="shared" si="4"/>
        <v>0.35488003020406866</v>
      </c>
    </row>
    <row r="46" spans="1:17" ht="15" customHeight="1" x14ac:dyDescent="0.3">
      <c r="A46" s="131">
        <v>41</v>
      </c>
      <c r="B46" s="610" t="s">
        <v>1105</v>
      </c>
      <c r="C46" s="128">
        <v>907.4</v>
      </c>
      <c r="D46" s="128"/>
      <c r="E46" s="128"/>
      <c r="F46" s="128">
        <f t="shared" si="1"/>
        <v>907.4</v>
      </c>
      <c r="G46" s="128">
        <v>1100</v>
      </c>
      <c r="H46" s="128">
        <v>16</v>
      </c>
      <c r="I46" s="128">
        <v>5000</v>
      </c>
      <c r="J46" s="128">
        <v>21</v>
      </c>
      <c r="K46" s="639">
        <f t="shared" si="2"/>
        <v>1.6161616161616162E-2</v>
      </c>
      <c r="L46" s="639">
        <f t="shared" si="0"/>
        <v>2.8710314446301079E-3</v>
      </c>
      <c r="M46" s="640">
        <f t="shared" si="5"/>
        <v>81.48732909376308</v>
      </c>
      <c r="N46" s="640">
        <f t="shared" si="3"/>
        <v>17.927212400627877</v>
      </c>
      <c r="O46" s="641">
        <v>30.81766300403396</v>
      </c>
      <c r="P46" s="640">
        <v>0.92588544564377118</v>
      </c>
      <c r="Q46" s="599">
        <f t="shared" si="4"/>
        <v>0.14454274845059367</v>
      </c>
    </row>
    <row r="47" spans="1:17" ht="15" customHeight="1" x14ac:dyDescent="0.3">
      <c r="A47" s="17">
        <v>42</v>
      </c>
      <c r="B47" s="610" t="s">
        <v>1106</v>
      </c>
      <c r="C47" s="128">
        <v>2273.6</v>
      </c>
      <c r="D47" s="128"/>
      <c r="E47" s="128"/>
      <c r="F47" s="128">
        <f t="shared" si="1"/>
        <v>2273.6</v>
      </c>
      <c r="G47" s="128">
        <v>1100</v>
      </c>
      <c r="H47" s="128">
        <v>40</v>
      </c>
      <c r="I47" s="128">
        <v>5000</v>
      </c>
      <c r="J47" s="128">
        <v>88</v>
      </c>
      <c r="K47" s="639">
        <f t="shared" si="2"/>
        <v>4.0404040404040401E-2</v>
      </c>
      <c r="L47" s="639">
        <f t="shared" si="0"/>
        <v>1.2030988910830927E-2</v>
      </c>
      <c r="M47" s="640">
        <f t="shared" si="5"/>
        <v>224.49795626015586</v>
      </c>
      <c r="N47" s="640">
        <f t="shared" si="3"/>
        <v>49.389550377234286</v>
      </c>
      <c r="O47" s="641">
        <v>84.902799466639649</v>
      </c>
      <c r="P47" s="640">
        <v>3.8365226581154976</v>
      </c>
      <c r="Q47" s="599">
        <f t="shared" si="4"/>
        <v>0.15949455874478594</v>
      </c>
    </row>
    <row r="48" spans="1:17" ht="15" customHeight="1" x14ac:dyDescent="0.3">
      <c r="A48" s="17">
        <v>43</v>
      </c>
      <c r="B48" s="610" t="s">
        <v>1107</v>
      </c>
      <c r="C48" s="128">
        <v>154.1</v>
      </c>
      <c r="D48" s="128"/>
      <c r="E48" s="128"/>
      <c r="F48" s="128">
        <f t="shared" si="1"/>
        <v>154.1</v>
      </c>
      <c r="G48" s="128">
        <v>1100</v>
      </c>
      <c r="H48" s="128">
        <v>2</v>
      </c>
      <c r="I48" s="128">
        <v>5000</v>
      </c>
      <c r="J48" s="128">
        <v>2</v>
      </c>
      <c r="K48" s="639">
        <f t="shared" si="2"/>
        <v>2.0202020202020202E-3</v>
      </c>
      <c r="L48" s="639">
        <f t="shared" si="0"/>
        <v>2.7343156615524837E-4</v>
      </c>
      <c r="M48" s="640">
        <f t="shared" si="5"/>
        <v>9.8200775183093274</v>
      </c>
      <c r="N48" s="640">
        <f t="shared" si="3"/>
        <v>2.1604170540280521</v>
      </c>
      <c r="O48" s="641">
        <v>3.713851503029689</v>
      </c>
      <c r="P48" s="640">
        <v>0.10163932417329563</v>
      </c>
      <c r="Q48" s="599">
        <f t="shared" si="4"/>
        <v>0.10250477222284467</v>
      </c>
    </row>
    <row r="49" spans="1:17" ht="15" customHeight="1" x14ac:dyDescent="0.3">
      <c r="A49" s="17">
        <v>44</v>
      </c>
      <c r="B49" s="610" t="s">
        <v>1108</v>
      </c>
      <c r="C49" s="128">
        <v>93.9</v>
      </c>
      <c r="D49" s="128"/>
      <c r="E49" s="128"/>
      <c r="F49" s="128">
        <f t="shared" si="1"/>
        <v>93.9</v>
      </c>
      <c r="G49" s="128">
        <v>1100</v>
      </c>
      <c r="H49" s="128">
        <v>6</v>
      </c>
      <c r="I49" s="128">
        <v>5000</v>
      </c>
      <c r="J49" s="128">
        <v>5</v>
      </c>
      <c r="K49" s="639">
        <f t="shared" si="2"/>
        <v>6.0606060606060606E-3</v>
      </c>
      <c r="L49" s="639">
        <f t="shared" si="0"/>
        <v>6.8357891538812089E-4</v>
      </c>
      <c r="M49" s="640">
        <f t="shared" si="5"/>
        <v>28.874890765470287</v>
      </c>
      <c r="N49" s="640">
        <f t="shared" si="3"/>
        <v>6.3524759684034633</v>
      </c>
      <c r="O49" s="641">
        <v>10.920184313129779</v>
      </c>
      <c r="P49" s="640">
        <v>0.22396194348211981</v>
      </c>
      <c r="Q49" s="599">
        <f t="shared" si="4"/>
        <v>0.4938393289721581</v>
      </c>
    </row>
    <row r="50" spans="1:17" ht="15" customHeight="1" x14ac:dyDescent="0.3">
      <c r="A50" s="131">
        <v>45</v>
      </c>
      <c r="B50" s="610" t="s">
        <v>1109</v>
      </c>
      <c r="C50" s="128">
        <v>296.10000000000002</v>
      </c>
      <c r="D50" s="128"/>
      <c r="E50" s="128"/>
      <c r="F50" s="128">
        <f t="shared" si="1"/>
        <v>296.10000000000002</v>
      </c>
      <c r="G50" s="128">
        <v>1100</v>
      </c>
      <c r="H50" s="128">
        <v>7</v>
      </c>
      <c r="I50" s="128">
        <v>5000</v>
      </c>
      <c r="J50" s="128">
        <v>7</v>
      </c>
      <c r="K50" s="639">
        <f t="shared" si="2"/>
        <v>7.0707070707070711E-3</v>
      </c>
      <c r="L50" s="639">
        <f t="shared" si="0"/>
        <v>9.5701048154336931E-4</v>
      </c>
      <c r="M50" s="640">
        <f t="shared" si="5"/>
        <v>34.370271314082643</v>
      </c>
      <c r="N50" s="640">
        <f t="shared" si="3"/>
        <v>7.5614596890981813</v>
      </c>
      <c r="O50" s="641">
        <v>12.998480260603912</v>
      </c>
      <c r="P50" s="640">
        <v>0.31130143785609982</v>
      </c>
      <c r="Q50" s="599">
        <f t="shared" si="4"/>
        <v>0.18656370382181978</v>
      </c>
    </row>
    <row r="51" spans="1:17" ht="15" customHeight="1" x14ac:dyDescent="0.3">
      <c r="A51" s="17">
        <v>46</v>
      </c>
      <c r="B51" s="610" t="s">
        <v>1042</v>
      </c>
      <c r="C51" s="128">
        <v>4177.21</v>
      </c>
      <c r="D51" s="128">
        <v>6.6</v>
      </c>
      <c r="E51" s="128"/>
      <c r="F51" s="128">
        <f t="shared" si="1"/>
        <v>4183.8100000000004</v>
      </c>
      <c r="G51" s="128">
        <v>1100</v>
      </c>
      <c r="H51" s="128">
        <v>0</v>
      </c>
      <c r="I51" s="128">
        <v>5000</v>
      </c>
      <c r="J51" s="128">
        <v>152</v>
      </c>
      <c r="K51" s="639">
        <f t="shared" si="2"/>
        <v>0</v>
      </c>
      <c r="L51" s="639">
        <f t="shared" si="0"/>
        <v>2.0780799027798877E-2</v>
      </c>
      <c r="M51" s="640">
        <f t="shared" si="5"/>
        <v>88.971951997569491</v>
      </c>
      <c r="N51" s="640">
        <f t="shared" si="3"/>
        <v>19.573829439465289</v>
      </c>
      <c r="O51" s="641">
        <v>33.648269785811941</v>
      </c>
      <c r="P51" s="640">
        <v>6.5159147799696502</v>
      </c>
      <c r="Q51" s="599">
        <f t="shared" si="4"/>
        <v>3.5544148994054788E-2</v>
      </c>
    </row>
    <row r="52" spans="1:17" ht="15" customHeight="1" x14ac:dyDescent="0.3">
      <c r="A52" s="17">
        <v>47</v>
      </c>
      <c r="B52" s="610" t="s">
        <v>1043</v>
      </c>
      <c r="C52" s="128">
        <v>4140.68</v>
      </c>
      <c r="D52" s="128"/>
      <c r="E52" s="128"/>
      <c r="F52" s="128">
        <f t="shared" si="1"/>
        <v>4140.68</v>
      </c>
      <c r="G52" s="128">
        <v>1100</v>
      </c>
      <c r="H52" s="128">
        <v>0</v>
      </c>
      <c r="I52" s="128">
        <v>5000</v>
      </c>
      <c r="J52" s="128">
        <v>170</v>
      </c>
      <c r="K52" s="639">
        <f t="shared" si="2"/>
        <v>0</v>
      </c>
      <c r="L52" s="639">
        <f t="shared" si="0"/>
        <v>2.3241683123196112E-2</v>
      </c>
      <c r="M52" s="640">
        <f t="shared" si="5"/>
        <v>99.508104207807989</v>
      </c>
      <c r="N52" s="640">
        <f t="shared" si="3"/>
        <v>21.891782925717759</v>
      </c>
      <c r="O52" s="641">
        <v>37.632933313079143</v>
      </c>
      <c r="P52" s="640">
        <v>7.2875362670713182</v>
      </c>
      <c r="Q52" s="599">
        <f t="shared" si="4"/>
        <v>4.0167401661967646E-2</v>
      </c>
    </row>
    <row r="53" spans="1:17" ht="15" customHeight="1" x14ac:dyDescent="0.3">
      <c r="A53" s="17">
        <v>48</v>
      </c>
      <c r="B53" s="610" t="s">
        <v>2157</v>
      </c>
      <c r="C53" s="128">
        <v>7831.81</v>
      </c>
      <c r="D53" s="128"/>
      <c r="E53" s="128"/>
      <c r="F53" s="128">
        <f t="shared" si="1"/>
        <v>7831.81</v>
      </c>
      <c r="G53" s="128">
        <v>1100</v>
      </c>
      <c r="H53" s="128">
        <v>0</v>
      </c>
      <c r="I53" s="128">
        <v>5000</v>
      </c>
      <c r="J53" s="128">
        <v>288</v>
      </c>
      <c r="K53" s="639">
        <f t="shared" si="2"/>
        <v>0</v>
      </c>
      <c r="L53" s="639">
        <f t="shared" si="0"/>
        <v>3.9374145526355764E-2</v>
      </c>
      <c r="M53" s="640">
        <f t="shared" si="5"/>
        <v>168.57843536381588</v>
      </c>
      <c r="N53" s="640">
        <f t="shared" si="3"/>
        <v>37.087255780039492</v>
      </c>
      <c r="O53" s="641">
        <v>63.754616436275256</v>
      </c>
      <c r="P53" s="640">
        <v>12.345943793626704</v>
      </c>
      <c r="Q53" s="599">
        <f t="shared" si="4"/>
        <v>3.5977156158507079E-2</v>
      </c>
    </row>
    <row r="54" spans="1:17" ht="15" customHeight="1" x14ac:dyDescent="0.3">
      <c r="A54" s="131">
        <v>49</v>
      </c>
      <c r="B54" s="610" t="s">
        <v>2175</v>
      </c>
      <c r="C54" s="128">
        <v>996.1</v>
      </c>
      <c r="D54" s="128"/>
      <c r="E54" s="128"/>
      <c r="F54" s="128">
        <f t="shared" si="1"/>
        <v>996.1</v>
      </c>
      <c r="G54" s="128">
        <v>1100</v>
      </c>
      <c r="H54" s="128">
        <v>2</v>
      </c>
      <c r="I54" s="128">
        <v>5000</v>
      </c>
      <c r="J54" s="128">
        <v>2</v>
      </c>
      <c r="K54" s="639">
        <f t="shared" si="2"/>
        <v>2.0202020202020202E-3</v>
      </c>
      <c r="L54" s="639">
        <f t="shared" si="0"/>
        <v>2.7343156615524837E-4</v>
      </c>
      <c r="M54" s="640">
        <f t="shared" si="5"/>
        <v>9.8200775183093274</v>
      </c>
      <c r="N54" s="640">
        <f t="shared" si="3"/>
        <v>2.1604170540280521</v>
      </c>
      <c r="O54" s="641">
        <v>3.713851503029689</v>
      </c>
      <c r="P54" s="640">
        <v>8.8943267958885672E-2</v>
      </c>
      <c r="Q54" s="599">
        <f t="shared" si="4"/>
        <v>1.5845085175510445E-2</v>
      </c>
    </row>
    <row r="55" spans="1:17" ht="15" customHeight="1" x14ac:dyDescent="0.3">
      <c r="A55" s="17">
        <v>50</v>
      </c>
      <c r="B55" s="610" t="s">
        <v>2177</v>
      </c>
      <c r="C55" s="128">
        <v>533.79999999999995</v>
      </c>
      <c r="D55" s="128"/>
      <c r="E55" s="128"/>
      <c r="F55" s="128">
        <f t="shared" si="1"/>
        <v>533.79999999999995</v>
      </c>
      <c r="G55" s="128">
        <v>1100</v>
      </c>
      <c r="H55" s="128">
        <v>2</v>
      </c>
      <c r="I55" s="128">
        <v>5000</v>
      </c>
      <c r="J55" s="128">
        <v>4</v>
      </c>
      <c r="K55" s="639">
        <f t="shared" si="2"/>
        <v>2.0202020202020202E-3</v>
      </c>
      <c r="L55" s="639">
        <f t="shared" si="0"/>
        <v>5.4686313231049673E-4</v>
      </c>
      <c r="M55" s="640">
        <f t="shared" si="5"/>
        <v>10.990761097224715</v>
      </c>
      <c r="N55" s="640">
        <f t="shared" si="3"/>
        <v>2.4179674413894374</v>
      </c>
      <c r="O55" s="641">
        <v>4.1565918949482672</v>
      </c>
      <c r="P55" s="640">
        <v>0.17467898874796001</v>
      </c>
      <c r="Q55" s="599">
        <f t="shared" si="4"/>
        <v>3.3233419674616675E-2</v>
      </c>
    </row>
    <row r="56" spans="1:17" ht="15" customHeight="1" x14ac:dyDescent="0.3">
      <c r="A56" s="131">
        <v>51</v>
      </c>
      <c r="B56" s="610" t="s">
        <v>2176</v>
      </c>
      <c r="C56" s="128">
        <v>987.3</v>
      </c>
      <c r="D56" s="128"/>
      <c r="E56" s="128"/>
      <c r="F56" s="128">
        <f t="shared" si="1"/>
        <v>987.3</v>
      </c>
      <c r="G56" s="128">
        <v>1100</v>
      </c>
      <c r="H56" s="128">
        <v>2</v>
      </c>
      <c r="I56" s="128">
        <v>5000</v>
      </c>
      <c r="J56" s="128">
        <v>2</v>
      </c>
      <c r="K56" s="639">
        <f t="shared" si="2"/>
        <v>2.0202020202020202E-3</v>
      </c>
      <c r="L56" s="639">
        <f t="shared" si="0"/>
        <v>2.7343156615524837E-4</v>
      </c>
      <c r="M56" s="640">
        <f t="shared" si="5"/>
        <v>9.8200775183093274</v>
      </c>
      <c r="N56" s="640">
        <f t="shared" si="3"/>
        <v>2.1604170540280521</v>
      </c>
      <c r="O56" s="641">
        <v>3.713851503029689</v>
      </c>
      <c r="P56" s="640">
        <v>8.8943267958885672E-2</v>
      </c>
      <c r="Q56" s="599">
        <f t="shared" si="4"/>
        <v>1.5986315550821386E-2</v>
      </c>
    </row>
    <row r="57" spans="1:17" ht="15" customHeight="1" x14ac:dyDescent="0.3">
      <c r="A57" s="17">
        <v>52</v>
      </c>
      <c r="B57" s="610" t="s">
        <v>2178</v>
      </c>
      <c r="C57" s="128">
        <v>442.6</v>
      </c>
      <c r="D57" s="128"/>
      <c r="E57" s="128"/>
      <c r="F57" s="128">
        <f t="shared" si="1"/>
        <v>442.6</v>
      </c>
      <c r="G57" s="128">
        <v>1100</v>
      </c>
      <c r="H57" s="128">
        <v>2</v>
      </c>
      <c r="I57" s="128">
        <v>5000</v>
      </c>
      <c r="J57" s="128">
        <v>2</v>
      </c>
      <c r="K57" s="639">
        <f t="shared" si="2"/>
        <v>2.0202020202020202E-3</v>
      </c>
      <c r="L57" s="639">
        <f t="shared" si="0"/>
        <v>2.7343156615524837E-4</v>
      </c>
      <c r="M57" s="640">
        <f t="shared" si="5"/>
        <v>9.8200775183093274</v>
      </c>
      <c r="N57" s="640">
        <f t="shared" si="3"/>
        <v>2.1604170540280521</v>
      </c>
      <c r="O57" s="641">
        <v>3.713851503029689</v>
      </c>
      <c r="P57" s="640">
        <v>8.8943267958885672E-2</v>
      </c>
      <c r="Q57" s="599">
        <f t="shared" si="4"/>
        <v>3.5660391647821858E-2</v>
      </c>
    </row>
    <row r="58" spans="1:17" ht="15" customHeight="1" x14ac:dyDescent="0.3">
      <c r="A58" s="17">
        <v>53</v>
      </c>
      <c r="B58" s="609" t="s">
        <v>2198</v>
      </c>
      <c r="C58" s="638">
        <v>7013.2</v>
      </c>
      <c r="D58" s="638"/>
      <c r="E58" s="638"/>
      <c r="F58" s="638">
        <f t="shared" ref="F58:F64" si="6">C58+D58+E58</f>
        <v>7013.2</v>
      </c>
      <c r="G58" s="638">
        <v>1100</v>
      </c>
      <c r="H58" s="638">
        <v>0</v>
      </c>
      <c r="I58" s="638">
        <v>5000</v>
      </c>
      <c r="J58" s="642">
        <v>158</v>
      </c>
      <c r="K58" s="639">
        <f t="shared" si="2"/>
        <v>0</v>
      </c>
      <c r="L58" s="639">
        <f t="shared" si="0"/>
        <v>2.160109372626462E-2</v>
      </c>
      <c r="M58" s="640">
        <f t="shared" si="5"/>
        <v>92.484002734315652</v>
      </c>
      <c r="N58" s="640">
        <f t="shared" si="3"/>
        <v>20.346480601549445</v>
      </c>
      <c r="O58" s="641">
        <v>34.976490961567677</v>
      </c>
      <c r="P58" s="640">
        <v>8.4834901392958599</v>
      </c>
      <c r="Q58" s="599">
        <f t="shared" si="4"/>
        <v>2.2285185712189674E-2</v>
      </c>
    </row>
    <row r="59" spans="1:17" ht="15" customHeight="1" x14ac:dyDescent="0.3">
      <c r="A59" s="17">
        <v>54</v>
      </c>
      <c r="B59" s="609" t="s">
        <v>2188</v>
      </c>
      <c r="C59" s="638">
        <v>8402.66</v>
      </c>
      <c r="D59" s="638"/>
      <c r="E59" s="638"/>
      <c r="F59" s="638">
        <f t="shared" si="6"/>
        <v>8402.66</v>
      </c>
      <c r="G59" s="638">
        <v>1100</v>
      </c>
      <c r="H59" s="638">
        <v>0</v>
      </c>
      <c r="I59" s="638">
        <v>5000</v>
      </c>
      <c r="J59" s="638">
        <v>342</v>
      </c>
      <c r="K59" s="639">
        <f t="shared" si="2"/>
        <v>0</v>
      </c>
      <c r="L59" s="639">
        <f t="shared" si="0"/>
        <v>4.675679781254747E-2</v>
      </c>
      <c r="M59" s="640">
        <f t="shared" si="5"/>
        <v>200.18689199453135</v>
      </c>
      <c r="N59" s="640">
        <f t="shared" si="3"/>
        <v>44.041116238796896</v>
      </c>
      <c r="O59" s="641">
        <v>75.708607018076862</v>
      </c>
      <c r="P59" s="640">
        <v>14.660808254931712</v>
      </c>
      <c r="Q59" s="599">
        <f t="shared" si="4"/>
        <v>3.9820416809240977E-2</v>
      </c>
    </row>
    <row r="60" spans="1:17" ht="15" customHeight="1" x14ac:dyDescent="0.3">
      <c r="A60" s="131">
        <v>55</v>
      </c>
      <c r="B60" s="610" t="s">
        <v>2184</v>
      </c>
      <c r="C60" s="128">
        <v>2601.63</v>
      </c>
      <c r="D60" s="128"/>
      <c r="E60" s="128"/>
      <c r="F60" s="128">
        <f t="shared" si="6"/>
        <v>2601.63</v>
      </c>
      <c r="G60" s="128">
        <v>1100</v>
      </c>
      <c r="H60" s="128">
        <v>0</v>
      </c>
      <c r="I60" s="128">
        <v>5000</v>
      </c>
      <c r="J60" s="128">
        <v>108</v>
      </c>
      <c r="K60" s="639">
        <f t="shared" si="2"/>
        <v>0</v>
      </c>
      <c r="L60" s="639">
        <f t="shared" si="0"/>
        <v>1.4765304572383411E-2</v>
      </c>
      <c r="M60" s="640">
        <f t="shared" si="5"/>
        <v>63.216913261430953</v>
      </c>
      <c r="N60" s="640">
        <f t="shared" si="3"/>
        <v>13.90772091751481</v>
      </c>
      <c r="O60" s="641">
        <v>23.907981163603218</v>
      </c>
      <c r="P60" s="640">
        <v>4.6297289226100142</v>
      </c>
      <c r="Q60" s="599">
        <f t="shared" si="4"/>
        <v>4.0613901386883984E-2</v>
      </c>
    </row>
    <row r="61" spans="1:17" ht="15" customHeight="1" x14ac:dyDescent="0.3">
      <c r="A61" s="17">
        <v>56</v>
      </c>
      <c r="B61" s="610" t="s">
        <v>2183</v>
      </c>
      <c r="C61" s="128">
        <v>2594.2600000000002</v>
      </c>
      <c r="D61" s="128"/>
      <c r="E61" s="128"/>
      <c r="F61" s="128">
        <f t="shared" si="6"/>
        <v>2594.2600000000002</v>
      </c>
      <c r="G61" s="128">
        <v>1100</v>
      </c>
      <c r="H61" s="128">
        <v>0</v>
      </c>
      <c r="I61" s="128">
        <v>5000</v>
      </c>
      <c r="J61" s="128">
        <v>72</v>
      </c>
      <c r="K61" s="639">
        <f t="shared" si="2"/>
        <v>0</v>
      </c>
      <c r="L61" s="639">
        <f t="shared" si="0"/>
        <v>9.843536381588941E-3</v>
      </c>
      <c r="M61" s="640">
        <f t="shared" si="5"/>
        <v>42.144608840953971</v>
      </c>
      <c r="N61" s="640">
        <f t="shared" si="3"/>
        <v>9.2718139450098729</v>
      </c>
      <c r="O61" s="641">
        <v>15.938654109068814</v>
      </c>
      <c r="P61" s="640">
        <v>3.086485948406676</v>
      </c>
      <c r="Q61" s="599">
        <f t="shared" si="4"/>
        <v>2.7152853932697309E-2</v>
      </c>
    </row>
    <row r="62" spans="1:17" ht="15" customHeight="1" x14ac:dyDescent="0.3">
      <c r="A62" s="17">
        <v>57</v>
      </c>
      <c r="B62" s="610" t="s">
        <v>2186</v>
      </c>
      <c r="C62" s="128">
        <v>2653.52</v>
      </c>
      <c r="D62" s="128"/>
      <c r="E62" s="128"/>
      <c r="F62" s="128">
        <f t="shared" si="6"/>
        <v>2653.52</v>
      </c>
      <c r="G62" s="128">
        <v>1100</v>
      </c>
      <c r="H62" s="128">
        <v>0</v>
      </c>
      <c r="I62" s="128">
        <v>5000</v>
      </c>
      <c r="J62" s="128">
        <v>54</v>
      </c>
      <c r="K62" s="639">
        <f t="shared" si="2"/>
        <v>0</v>
      </c>
      <c r="L62" s="639">
        <f t="shared" si="0"/>
        <v>7.3826522861917057E-3</v>
      </c>
      <c r="M62" s="640">
        <f t="shared" si="5"/>
        <v>31.608456630715477</v>
      </c>
      <c r="N62" s="640">
        <f t="shared" si="3"/>
        <v>6.9538604587574051</v>
      </c>
      <c r="O62" s="641">
        <v>11.953990581801609</v>
      </c>
      <c r="P62" s="640">
        <v>2.3148644613050071</v>
      </c>
      <c r="Q62" s="599">
        <f t="shared" si="4"/>
        <v>1.9909845085991248E-2</v>
      </c>
    </row>
    <row r="63" spans="1:17" ht="15" customHeight="1" x14ac:dyDescent="0.3">
      <c r="A63" s="17">
        <v>58</v>
      </c>
      <c r="B63" s="607" t="s">
        <v>2187</v>
      </c>
      <c r="C63" s="128">
        <v>2150.9</v>
      </c>
      <c r="D63" s="128"/>
      <c r="E63" s="128"/>
      <c r="F63" s="128">
        <f t="shared" si="6"/>
        <v>2150.9</v>
      </c>
      <c r="G63" s="128">
        <v>1100</v>
      </c>
      <c r="H63" s="128">
        <v>0</v>
      </c>
      <c r="I63" s="128">
        <v>5000</v>
      </c>
      <c r="J63" s="128">
        <v>54</v>
      </c>
      <c r="K63" s="639">
        <f t="shared" si="2"/>
        <v>0</v>
      </c>
      <c r="L63" s="639">
        <f t="shared" si="0"/>
        <v>7.3826522861917057E-3</v>
      </c>
      <c r="M63" s="640">
        <f t="shared" si="5"/>
        <v>31.608456630715477</v>
      </c>
      <c r="N63" s="640">
        <f t="shared" si="3"/>
        <v>6.9538604587574051</v>
      </c>
      <c r="O63" s="641">
        <v>11.953990581801609</v>
      </c>
      <c r="P63" s="640">
        <v>2.3148644613050071</v>
      </c>
      <c r="Q63" s="599">
        <f t="shared" si="4"/>
        <v>2.4562356284615509E-2</v>
      </c>
    </row>
    <row r="64" spans="1:17" ht="15" customHeight="1" x14ac:dyDescent="0.3">
      <c r="A64" s="131">
        <v>59</v>
      </c>
      <c r="B64" s="607" t="s">
        <v>2194</v>
      </c>
      <c r="C64" s="638">
        <v>3353.7</v>
      </c>
      <c r="D64" s="638"/>
      <c r="E64" s="638"/>
      <c r="F64" s="638">
        <f t="shared" si="6"/>
        <v>3353.7</v>
      </c>
      <c r="G64" s="638">
        <v>1100</v>
      </c>
      <c r="H64" s="638">
        <v>0</v>
      </c>
      <c r="I64" s="638">
        <v>5000</v>
      </c>
      <c r="J64" s="638">
        <v>62</v>
      </c>
      <c r="K64" s="639">
        <f>0.1/99*H64</f>
        <v>0</v>
      </c>
      <c r="L64" s="639">
        <f>0.9/6583*J64</f>
        <v>8.476378550812699E-3</v>
      </c>
      <c r="M64" s="640">
        <f t="shared" si="5"/>
        <v>36.291190946377029</v>
      </c>
      <c r="N64" s="640">
        <f t="shared" si="3"/>
        <v>7.9840620082029465</v>
      </c>
      <c r="O64" s="641">
        <v>13.724952149475921</v>
      </c>
      <c r="P64" s="640">
        <v>2.6578073444613044</v>
      </c>
      <c r="Q64" s="599">
        <f t="shared" si="4"/>
        <v>1.8086892819428452E-2</v>
      </c>
    </row>
    <row r="65" spans="1:17" s="613" customFormat="1" ht="15" customHeight="1" x14ac:dyDescent="0.3">
      <c r="A65" s="611"/>
      <c r="B65" s="612" t="s">
        <v>1124</v>
      </c>
      <c r="C65" s="643">
        <f t="shared" ref="C65:P65" si="7">SUM(C6:C64)</f>
        <v>249595.68</v>
      </c>
      <c r="D65" s="643">
        <f t="shared" si="7"/>
        <v>1319.2</v>
      </c>
      <c r="E65" s="643">
        <f t="shared" si="7"/>
        <v>1116.55</v>
      </c>
      <c r="F65" s="643">
        <f t="shared" si="7"/>
        <v>252031.43000000002</v>
      </c>
      <c r="G65" s="643">
        <f t="shared" si="7"/>
        <v>64900</v>
      </c>
      <c r="H65" s="643">
        <f t="shared" si="7"/>
        <v>99</v>
      </c>
      <c r="I65" s="643">
        <f t="shared" si="7"/>
        <v>295000</v>
      </c>
      <c r="J65" s="643">
        <f>SUM(J6:J64)</f>
        <v>6583</v>
      </c>
      <c r="K65" s="643">
        <f t="shared" si="7"/>
        <v>9.9999999999999992E-2</v>
      </c>
      <c r="L65" s="643">
        <f t="shared" si="7"/>
        <v>0.8999999999999998</v>
      </c>
      <c r="M65" s="640">
        <f t="shared" si="5"/>
        <v>4281.4499999999989</v>
      </c>
      <c r="N65" s="643">
        <f t="shared" si="7"/>
        <v>941.91899999999976</v>
      </c>
      <c r="O65" s="643">
        <f t="shared" si="7"/>
        <v>1619.1999999999998</v>
      </c>
      <c r="P65" s="643">
        <f t="shared" si="7"/>
        <v>284.10635492774611</v>
      </c>
      <c r="Q65" s="599">
        <f t="shared" si="4"/>
        <v>2.8276930995978333E-2</v>
      </c>
    </row>
    <row r="66" spans="1:17" s="7" customFormat="1" ht="15" customHeight="1" x14ac:dyDescent="0.3">
      <c r="A66" s="614" t="s">
        <v>1343</v>
      </c>
      <c r="B66" s="615"/>
      <c r="C66" s="644"/>
      <c r="D66" s="644"/>
      <c r="E66" s="644"/>
      <c r="F66" s="644"/>
      <c r="G66" s="644"/>
      <c r="H66" s="644"/>
      <c r="I66" s="644"/>
      <c r="J66" s="644"/>
      <c r="K66" s="644"/>
      <c r="L66" s="644"/>
      <c r="M66" s="640">
        <f t="shared" si="5"/>
        <v>0</v>
      </c>
      <c r="N66" s="640"/>
      <c r="O66" s="641"/>
      <c r="P66" s="640"/>
      <c r="Q66" s="599"/>
    </row>
    <row r="67" spans="1:17" ht="15" customHeight="1" x14ac:dyDescent="0.3">
      <c r="A67" s="412">
        <v>2</v>
      </c>
      <c r="B67" s="610" t="s">
        <v>1110</v>
      </c>
      <c r="C67" s="128">
        <v>7517.84</v>
      </c>
      <c r="D67" s="128"/>
      <c r="E67" s="128">
        <v>47.9</v>
      </c>
      <c r="F67" s="128">
        <f t="shared" si="1"/>
        <v>7565.74</v>
      </c>
      <c r="G67" s="128">
        <v>1100</v>
      </c>
      <c r="H67" s="128"/>
      <c r="I67" s="128">
        <v>5000</v>
      </c>
      <c r="J67" s="128">
        <v>330</v>
      </c>
      <c r="K67" s="639">
        <f>1/106*H67</f>
        <v>0</v>
      </c>
      <c r="L67" s="639">
        <f t="shared" ref="L67:L80" si="8">1/2962*J67</f>
        <v>0.11141120864280891</v>
      </c>
      <c r="M67" s="640">
        <f t="shared" si="5"/>
        <v>477.00151924375422</v>
      </c>
      <c r="N67" s="640">
        <f t="shared" si="3"/>
        <v>104.94033423362593</v>
      </c>
      <c r="O67" s="641">
        <v>168.47946725860155</v>
      </c>
      <c r="P67" s="640">
        <v>26.424244897959184</v>
      </c>
      <c r="Q67" s="599">
        <f t="shared" si="4"/>
        <v>0.10267938967423423</v>
      </c>
    </row>
    <row r="68" spans="1:17" ht="15" customHeight="1" x14ac:dyDescent="0.3">
      <c r="A68" s="412">
        <v>3</v>
      </c>
      <c r="B68" s="610" t="s">
        <v>1111</v>
      </c>
      <c r="C68" s="128">
        <v>7217.2</v>
      </c>
      <c r="D68" s="128"/>
      <c r="E68" s="128"/>
      <c r="F68" s="128">
        <f t="shared" si="1"/>
        <v>7217.2</v>
      </c>
      <c r="G68" s="128">
        <v>1100</v>
      </c>
      <c r="H68" s="128"/>
      <c r="I68" s="128">
        <v>5000</v>
      </c>
      <c r="J68" s="128">
        <v>240</v>
      </c>
      <c r="K68" s="639">
        <f>1/106*H68</f>
        <v>0</v>
      </c>
      <c r="L68" s="639">
        <f t="shared" si="8"/>
        <v>8.1026333558406494E-2</v>
      </c>
      <c r="M68" s="640">
        <f t="shared" si="5"/>
        <v>346.91019581363946</v>
      </c>
      <c r="N68" s="640">
        <f t="shared" ref="N68:N120" si="9">M68*0.22</f>
        <v>76.320243079000676</v>
      </c>
      <c r="O68" s="641">
        <v>122.53052164261932</v>
      </c>
      <c r="P68" s="640">
        <v>19.217632653061226</v>
      </c>
      <c r="Q68" s="599">
        <f t="shared" si="4"/>
        <v>7.8282241477071537E-2</v>
      </c>
    </row>
    <row r="69" spans="1:17" ht="15" customHeight="1" x14ac:dyDescent="0.3">
      <c r="A69" s="412">
        <v>4</v>
      </c>
      <c r="B69" s="610" t="s">
        <v>1112</v>
      </c>
      <c r="C69" s="128">
        <v>6362.5</v>
      </c>
      <c r="D69" s="128"/>
      <c r="E69" s="128">
        <v>72.7</v>
      </c>
      <c r="F69" s="128">
        <f t="shared" si="1"/>
        <v>6435.2</v>
      </c>
      <c r="G69" s="128">
        <v>1100</v>
      </c>
      <c r="H69" s="128"/>
      <c r="I69" s="128">
        <v>5000</v>
      </c>
      <c r="J69" s="128">
        <v>212</v>
      </c>
      <c r="K69" s="639">
        <f>1/106*H69</f>
        <v>0</v>
      </c>
      <c r="L69" s="639">
        <f t="shared" si="8"/>
        <v>7.1573261309925737E-2</v>
      </c>
      <c r="M69" s="640">
        <f t="shared" si="5"/>
        <v>306.43733963538153</v>
      </c>
      <c r="N69" s="640">
        <f t="shared" si="9"/>
        <v>67.416214719783937</v>
      </c>
      <c r="O69" s="641">
        <v>108.23529411764706</v>
      </c>
      <c r="P69" s="640">
        <v>16.975575510204081</v>
      </c>
      <c r="Q69" s="599">
        <f t="shared" si="4"/>
        <v>7.7552278714417056E-2</v>
      </c>
    </row>
    <row r="70" spans="1:17" ht="15" customHeight="1" x14ac:dyDescent="0.3">
      <c r="A70" s="412">
        <v>5</v>
      </c>
      <c r="B70" s="610" t="s">
        <v>1113</v>
      </c>
      <c r="C70" s="128">
        <v>8881.51</v>
      </c>
      <c r="D70" s="128"/>
      <c r="E70" s="128"/>
      <c r="F70" s="128">
        <f t="shared" si="1"/>
        <v>8881.51</v>
      </c>
      <c r="G70" s="128">
        <v>1100</v>
      </c>
      <c r="H70" s="128"/>
      <c r="I70" s="128">
        <v>5000</v>
      </c>
      <c r="J70" s="128">
        <v>288</v>
      </c>
      <c r="K70" s="639">
        <f t="shared" ref="K70:K81" si="10">1/106*H70</f>
        <v>0</v>
      </c>
      <c r="L70" s="639">
        <f t="shared" si="8"/>
        <v>9.7231600270087787E-2</v>
      </c>
      <c r="M70" s="640">
        <f t="shared" si="5"/>
        <v>416.29223497636735</v>
      </c>
      <c r="N70" s="640">
        <f t="shared" si="9"/>
        <v>91.584291694800825</v>
      </c>
      <c r="O70" s="641">
        <v>147.0366259711432</v>
      </c>
      <c r="P70" s="640">
        <v>23.061159183673468</v>
      </c>
      <c r="Q70" s="599">
        <f t="shared" ref="Q70:Q131" si="11">(P70+O70+N70+M70)/F70</f>
        <v>7.6335478069155444E-2</v>
      </c>
    </row>
    <row r="71" spans="1:17" ht="15" customHeight="1" x14ac:dyDescent="0.3">
      <c r="A71" s="412">
        <v>6</v>
      </c>
      <c r="B71" s="610" t="s">
        <v>1114</v>
      </c>
      <c r="C71" s="128">
        <v>7938.92</v>
      </c>
      <c r="D71" s="128"/>
      <c r="E71" s="128"/>
      <c r="F71" s="128">
        <f t="shared" si="1"/>
        <v>7938.92</v>
      </c>
      <c r="G71" s="128">
        <v>1100</v>
      </c>
      <c r="H71" s="128"/>
      <c r="I71" s="128">
        <v>5000</v>
      </c>
      <c r="J71" s="128">
        <v>426</v>
      </c>
      <c r="K71" s="639">
        <f t="shared" si="10"/>
        <v>0</v>
      </c>
      <c r="L71" s="639">
        <f t="shared" si="8"/>
        <v>0.14382174206617152</v>
      </c>
      <c r="M71" s="640">
        <f t="shared" si="5"/>
        <v>615.76559756921006</v>
      </c>
      <c r="N71" s="640">
        <f t="shared" si="9"/>
        <v>135.46843146522622</v>
      </c>
      <c r="O71" s="641">
        <v>217.4916759156493</v>
      </c>
      <c r="P71" s="640">
        <v>34.111297959183673</v>
      </c>
      <c r="Q71" s="599">
        <f t="shared" si="11"/>
        <v>0.12631907147436544</v>
      </c>
    </row>
    <row r="72" spans="1:17" ht="15" customHeight="1" x14ac:dyDescent="0.3">
      <c r="A72" s="412">
        <v>7</v>
      </c>
      <c r="B72" s="610" t="s">
        <v>1115</v>
      </c>
      <c r="C72" s="128">
        <v>7102.99</v>
      </c>
      <c r="D72" s="128"/>
      <c r="E72" s="128"/>
      <c r="F72" s="128">
        <f t="shared" si="1"/>
        <v>7102.99</v>
      </c>
      <c r="G72" s="128">
        <v>1100</v>
      </c>
      <c r="H72" s="645"/>
      <c r="I72" s="128">
        <v>5000</v>
      </c>
      <c r="J72" s="128">
        <v>216</v>
      </c>
      <c r="K72" s="639">
        <f t="shared" si="10"/>
        <v>0</v>
      </c>
      <c r="L72" s="639">
        <f t="shared" si="8"/>
        <v>7.2923700202565833E-2</v>
      </c>
      <c r="M72" s="640">
        <f t="shared" ref="M72:M135" si="12">(K72+L72)*4281.45</f>
        <v>312.21917623227546</v>
      </c>
      <c r="N72" s="640">
        <f t="shared" si="9"/>
        <v>68.688218771100608</v>
      </c>
      <c r="O72" s="641">
        <v>110.27746947835738</v>
      </c>
      <c r="P72" s="640">
        <v>17.295869387755104</v>
      </c>
      <c r="Q72" s="599">
        <f t="shared" si="11"/>
        <v>7.1586857628898326E-2</v>
      </c>
    </row>
    <row r="73" spans="1:17" ht="15" customHeight="1" x14ac:dyDescent="0.3">
      <c r="A73" s="412">
        <v>8</v>
      </c>
      <c r="B73" s="610" t="s">
        <v>1116</v>
      </c>
      <c r="C73" s="128">
        <v>2474.6</v>
      </c>
      <c r="D73" s="128"/>
      <c r="E73" s="128">
        <v>54.25</v>
      </c>
      <c r="F73" s="128">
        <f t="shared" si="1"/>
        <v>2528.85</v>
      </c>
      <c r="G73" s="128">
        <v>1100</v>
      </c>
      <c r="H73" s="128"/>
      <c r="I73" s="128">
        <v>5000</v>
      </c>
      <c r="J73" s="128">
        <v>86</v>
      </c>
      <c r="K73" s="639">
        <f t="shared" si="10"/>
        <v>0</v>
      </c>
      <c r="L73" s="639">
        <f t="shared" si="8"/>
        <v>2.9034436191762325E-2</v>
      </c>
      <c r="M73" s="640">
        <f t="shared" si="12"/>
        <v>124.3094868332208</v>
      </c>
      <c r="N73" s="640">
        <f t="shared" si="9"/>
        <v>27.348087103308576</v>
      </c>
      <c r="O73" s="641">
        <v>43.906770255271923</v>
      </c>
      <c r="P73" s="640">
        <v>6.8863183673469379</v>
      </c>
      <c r="Q73" s="599">
        <f t="shared" si="11"/>
        <v>8.0056414006029711E-2</v>
      </c>
    </row>
    <row r="74" spans="1:17" ht="15" customHeight="1" x14ac:dyDescent="0.3">
      <c r="A74" s="412">
        <v>9</v>
      </c>
      <c r="B74" s="610" t="s">
        <v>1117</v>
      </c>
      <c r="C74" s="128">
        <v>4250.83</v>
      </c>
      <c r="D74" s="128"/>
      <c r="E74" s="128"/>
      <c r="F74" s="128">
        <f t="shared" si="1"/>
        <v>4250.83</v>
      </c>
      <c r="G74" s="128">
        <v>1100</v>
      </c>
      <c r="H74" s="128"/>
      <c r="I74" s="128">
        <v>5000</v>
      </c>
      <c r="J74" s="128">
        <v>144</v>
      </c>
      <c r="K74" s="639">
        <f t="shared" si="10"/>
        <v>0</v>
      </c>
      <c r="L74" s="639">
        <f t="shared" si="8"/>
        <v>4.8615800135043893E-2</v>
      </c>
      <c r="M74" s="640">
        <f t="shared" si="12"/>
        <v>208.14611748818368</v>
      </c>
      <c r="N74" s="640">
        <f t="shared" si="9"/>
        <v>45.792145847400413</v>
      </c>
      <c r="O74" s="641">
        <v>73.518312985571598</v>
      </c>
      <c r="P74" s="640">
        <v>11.530579591836734</v>
      </c>
      <c r="Q74" s="599">
        <f t="shared" si="11"/>
        <v>7.9746109798084705E-2</v>
      </c>
    </row>
    <row r="75" spans="1:17" ht="15" customHeight="1" x14ac:dyDescent="0.3">
      <c r="A75" s="412">
        <v>10</v>
      </c>
      <c r="B75" s="610" t="s">
        <v>1118</v>
      </c>
      <c r="C75" s="128">
        <v>2862.08</v>
      </c>
      <c r="D75" s="128"/>
      <c r="E75" s="128"/>
      <c r="F75" s="128">
        <f t="shared" si="1"/>
        <v>2862.08</v>
      </c>
      <c r="G75" s="128">
        <v>1100</v>
      </c>
      <c r="H75" s="128"/>
      <c r="I75" s="128">
        <v>5000</v>
      </c>
      <c r="J75" s="128">
        <v>138</v>
      </c>
      <c r="K75" s="639">
        <f t="shared" si="10"/>
        <v>0</v>
      </c>
      <c r="L75" s="639">
        <f t="shared" si="8"/>
        <v>4.6590141796083728E-2</v>
      </c>
      <c r="M75" s="640">
        <f t="shared" si="12"/>
        <v>199.47336259284268</v>
      </c>
      <c r="N75" s="640">
        <f t="shared" si="9"/>
        <v>43.884139770425392</v>
      </c>
      <c r="O75" s="641">
        <v>70.455049944506101</v>
      </c>
      <c r="P75" s="640">
        <v>11.050138775510206</v>
      </c>
      <c r="Q75" s="599">
        <f t="shared" si="11"/>
        <v>0.11350580385009658</v>
      </c>
    </row>
    <row r="76" spans="1:17" ht="15" customHeight="1" x14ac:dyDescent="0.3">
      <c r="A76" s="412">
        <v>12</v>
      </c>
      <c r="B76" s="610" t="s">
        <v>1119</v>
      </c>
      <c r="C76" s="128">
        <v>2523.4899999999998</v>
      </c>
      <c r="D76" s="128"/>
      <c r="E76" s="128"/>
      <c r="F76" s="128">
        <f t="shared" ref="F76:F130" si="13">C76+D76+E76</f>
        <v>2523.4899999999998</v>
      </c>
      <c r="G76" s="128">
        <v>1100</v>
      </c>
      <c r="H76" s="128"/>
      <c r="I76" s="128">
        <v>5000</v>
      </c>
      <c r="J76" s="128">
        <v>80</v>
      </c>
      <c r="K76" s="639">
        <f t="shared" si="10"/>
        <v>0</v>
      </c>
      <c r="L76" s="639">
        <f t="shared" si="8"/>
        <v>2.7008777852802163E-2</v>
      </c>
      <c r="M76" s="640">
        <f t="shared" si="12"/>
        <v>115.63673193787982</v>
      </c>
      <c r="N76" s="640">
        <f t="shared" si="9"/>
        <v>25.440081026333559</v>
      </c>
      <c r="O76" s="641">
        <v>40.84350721420644</v>
      </c>
      <c r="P76" s="640">
        <v>6.4058775510204082</v>
      </c>
      <c r="Q76" s="599">
        <f t="shared" si="11"/>
        <v>7.4629262540941405E-2</v>
      </c>
    </row>
    <row r="77" spans="1:17" ht="15" customHeight="1" x14ac:dyDescent="0.3">
      <c r="A77" s="412">
        <v>13</v>
      </c>
      <c r="B77" s="610" t="s">
        <v>1120</v>
      </c>
      <c r="C77" s="128">
        <v>2727.04</v>
      </c>
      <c r="D77" s="128"/>
      <c r="E77" s="128"/>
      <c r="F77" s="128">
        <f t="shared" si="13"/>
        <v>2727.04</v>
      </c>
      <c r="G77" s="128">
        <v>1100</v>
      </c>
      <c r="H77" s="128"/>
      <c r="I77" s="128">
        <v>5000</v>
      </c>
      <c r="J77" s="128">
        <v>150</v>
      </c>
      <c r="K77" s="639">
        <f t="shared" si="10"/>
        <v>0</v>
      </c>
      <c r="L77" s="639">
        <f t="shared" si="8"/>
        <v>5.0641458474004052E-2</v>
      </c>
      <c r="M77" s="640">
        <f t="shared" si="12"/>
        <v>216.81887238352465</v>
      </c>
      <c r="N77" s="640">
        <f t="shared" si="9"/>
        <v>47.700151924375426</v>
      </c>
      <c r="O77" s="641">
        <v>76.58157602663708</v>
      </c>
      <c r="P77" s="640">
        <v>12.011020408163265</v>
      </c>
      <c r="Q77" s="599">
        <f t="shared" si="11"/>
        <v>0.1294853103521402</v>
      </c>
    </row>
    <row r="78" spans="1:17" ht="15" customHeight="1" x14ac:dyDescent="0.3">
      <c r="A78" s="412">
        <v>14</v>
      </c>
      <c r="B78" s="610" t="s">
        <v>1121</v>
      </c>
      <c r="C78" s="128">
        <v>11004.98</v>
      </c>
      <c r="D78" s="128"/>
      <c r="E78" s="128">
        <v>70.8</v>
      </c>
      <c r="F78" s="128">
        <f t="shared" si="13"/>
        <v>11075.779999999999</v>
      </c>
      <c r="G78" s="128">
        <v>1100</v>
      </c>
      <c r="H78" s="128"/>
      <c r="I78" s="128">
        <v>5000</v>
      </c>
      <c r="J78" s="128">
        <v>358</v>
      </c>
      <c r="K78" s="639">
        <f t="shared" si="10"/>
        <v>0</v>
      </c>
      <c r="L78" s="639">
        <f t="shared" si="8"/>
        <v>0.12086428089128967</v>
      </c>
      <c r="M78" s="640">
        <f t="shared" si="12"/>
        <v>517.47437542201214</v>
      </c>
      <c r="N78" s="640">
        <f t="shared" si="9"/>
        <v>113.84436259284267</v>
      </c>
      <c r="O78" s="641">
        <v>182.77469478357381</v>
      </c>
      <c r="P78" s="640">
        <v>28.66630204081633</v>
      </c>
      <c r="Q78" s="599">
        <f t="shared" si="11"/>
        <v>7.6090328161018461E-2</v>
      </c>
    </row>
    <row r="79" spans="1:17" ht="15" customHeight="1" x14ac:dyDescent="0.3">
      <c r="A79" s="412">
        <v>16</v>
      </c>
      <c r="B79" s="610" t="s">
        <v>1122</v>
      </c>
      <c r="C79" s="128">
        <v>6322.5</v>
      </c>
      <c r="D79" s="128"/>
      <c r="E79" s="128"/>
      <c r="F79" s="128">
        <f t="shared" si="13"/>
        <v>6322.5</v>
      </c>
      <c r="G79" s="128">
        <v>1100</v>
      </c>
      <c r="H79" s="128"/>
      <c r="I79" s="128">
        <v>5000</v>
      </c>
      <c r="J79" s="128">
        <v>218</v>
      </c>
      <c r="K79" s="639">
        <f t="shared" si="10"/>
        <v>0</v>
      </c>
      <c r="L79" s="639">
        <f t="shared" si="8"/>
        <v>7.3598919648885888E-2</v>
      </c>
      <c r="M79" s="640">
        <f t="shared" si="12"/>
        <v>315.11009453072245</v>
      </c>
      <c r="N79" s="640">
        <f t="shared" si="9"/>
        <v>69.324220796758937</v>
      </c>
      <c r="O79" s="641">
        <v>111.29855715871255</v>
      </c>
      <c r="P79" s="640">
        <v>17.456016326530612</v>
      </c>
      <c r="Q79" s="599">
        <f t="shared" si="11"/>
        <v>8.1168665688054503E-2</v>
      </c>
    </row>
    <row r="80" spans="1:17" ht="15" customHeight="1" x14ac:dyDescent="0.3">
      <c r="A80" s="412">
        <v>17</v>
      </c>
      <c r="B80" s="609" t="s">
        <v>2182</v>
      </c>
      <c r="C80" s="128">
        <v>6397.6</v>
      </c>
      <c r="D80" s="128"/>
      <c r="E80" s="128"/>
      <c r="F80" s="128">
        <f t="shared" si="13"/>
        <v>6397.6</v>
      </c>
      <c r="G80" s="128">
        <v>1100</v>
      </c>
      <c r="H80" s="603"/>
      <c r="I80" s="128">
        <v>5000</v>
      </c>
      <c r="J80" s="638">
        <v>72</v>
      </c>
      <c r="K80" s="639">
        <f t="shared" si="10"/>
        <v>0</v>
      </c>
      <c r="L80" s="639">
        <f t="shared" si="8"/>
        <v>2.4307900067521947E-2</v>
      </c>
      <c r="M80" s="640">
        <f t="shared" si="12"/>
        <v>104.07305874409184</v>
      </c>
      <c r="N80" s="640">
        <f t="shared" si="9"/>
        <v>22.896072923700206</v>
      </c>
      <c r="O80" s="641">
        <v>36.759156492785799</v>
      </c>
      <c r="P80" s="640">
        <v>5.7652897959183669</v>
      </c>
      <c r="Q80" s="599">
        <f t="shared" si="11"/>
        <v>2.6493306545657153E-2</v>
      </c>
    </row>
    <row r="81" spans="1:18" ht="15" customHeight="1" x14ac:dyDescent="0.3">
      <c r="A81" s="412">
        <v>18</v>
      </c>
      <c r="B81" s="609" t="s">
        <v>2179</v>
      </c>
      <c r="C81" s="603">
        <v>566.29999999999995</v>
      </c>
      <c r="D81" s="603"/>
      <c r="E81" s="603"/>
      <c r="F81" s="603">
        <f t="shared" si="13"/>
        <v>566.29999999999995</v>
      </c>
      <c r="G81" s="128">
        <v>1100</v>
      </c>
      <c r="H81" s="603"/>
      <c r="I81" s="128">
        <v>5000</v>
      </c>
      <c r="J81" s="647">
        <v>4</v>
      </c>
      <c r="K81" s="639">
        <f t="shared" si="10"/>
        <v>0</v>
      </c>
      <c r="L81" s="639">
        <f>1/2962*J81</f>
        <v>1.3504388926401081E-3</v>
      </c>
      <c r="M81" s="640">
        <f t="shared" si="12"/>
        <v>5.7818365968939904</v>
      </c>
      <c r="N81" s="640">
        <f t="shared" si="9"/>
        <v>1.2720040513166779</v>
      </c>
      <c r="O81" s="641">
        <v>2.0421753607103219</v>
      </c>
      <c r="P81" s="640">
        <v>0.30145306122448984</v>
      </c>
      <c r="Q81" s="599">
        <f t="shared" si="11"/>
        <v>1.6594506569213279E-2</v>
      </c>
      <c r="R81" s="18">
        <v>2</v>
      </c>
    </row>
    <row r="82" spans="1:18" s="348" customFormat="1" ht="15" customHeight="1" thickBot="1" x14ac:dyDescent="0.35">
      <c r="A82" s="442"/>
      <c r="B82" s="616" t="s">
        <v>1124</v>
      </c>
      <c r="C82" s="643">
        <f>SUM(C67:C81)</f>
        <v>84150.38</v>
      </c>
      <c r="D82" s="643">
        <f>SUM(D67:D81)</f>
        <v>0</v>
      </c>
      <c r="E82" s="643">
        <f>SUM(E67:E81)</f>
        <v>245.64999999999998</v>
      </c>
      <c r="F82" s="643">
        <f>SUM(F67:F81)</f>
        <v>84396.030000000013</v>
      </c>
      <c r="G82" s="648">
        <v>1100</v>
      </c>
      <c r="H82" s="643">
        <f>SUM(H67:H80)</f>
        <v>0</v>
      </c>
      <c r="I82" s="648">
        <v>5000</v>
      </c>
      <c r="J82" s="643">
        <f>SUM(J67:J81)</f>
        <v>2962</v>
      </c>
      <c r="K82" s="643">
        <f>SUM(K67:K81)</f>
        <v>0</v>
      </c>
      <c r="L82" s="649">
        <f>SUM(L67:L81)</f>
        <v>0.99999999999999989</v>
      </c>
      <c r="M82" s="640">
        <f t="shared" si="12"/>
        <v>4281.4499999999989</v>
      </c>
      <c r="N82" s="643">
        <f>SUM(N67:N81)</f>
        <v>941.9190000000001</v>
      </c>
      <c r="O82" s="650">
        <f>M82*0.5</f>
        <v>2140.7249999999995</v>
      </c>
      <c r="P82" s="643">
        <v>288.56594285714283</v>
      </c>
      <c r="Q82" s="599">
        <f t="shared" si="11"/>
        <v>9.0675591527908841E-2</v>
      </c>
    </row>
    <row r="83" spans="1:18" s="7" customFormat="1" ht="15" customHeight="1" thickBot="1" x14ac:dyDescent="0.35">
      <c r="A83" s="597" t="s">
        <v>481</v>
      </c>
      <c r="B83" s="608"/>
      <c r="C83" s="635"/>
      <c r="D83" s="635"/>
      <c r="E83" s="635"/>
      <c r="F83" s="635"/>
      <c r="G83" s="635"/>
      <c r="H83" s="635"/>
      <c r="I83" s="635"/>
      <c r="J83" s="635"/>
      <c r="K83" s="636"/>
      <c r="L83" s="635"/>
      <c r="M83" s="640">
        <f t="shared" si="12"/>
        <v>0</v>
      </c>
      <c r="N83" s="640"/>
      <c r="O83" s="641"/>
      <c r="P83" s="640"/>
      <c r="Q83" s="599"/>
    </row>
    <row r="84" spans="1:18" ht="15" customHeight="1" x14ac:dyDescent="0.3">
      <c r="A84" s="412">
        <v>1</v>
      </c>
      <c r="B84" s="617" t="s">
        <v>482</v>
      </c>
      <c r="C84" s="651">
        <v>478.7</v>
      </c>
      <c r="D84" s="652">
        <v>165.3</v>
      </c>
      <c r="E84" s="652">
        <v>45.3</v>
      </c>
      <c r="F84" s="653">
        <f t="shared" si="13"/>
        <v>689.3</v>
      </c>
      <c r="G84" s="654">
        <v>1100</v>
      </c>
      <c r="H84" s="654">
        <v>20</v>
      </c>
      <c r="I84" s="654">
        <v>5000</v>
      </c>
      <c r="J84" s="654">
        <v>18</v>
      </c>
      <c r="K84" s="639">
        <f t="shared" ref="K84:K147" si="14">1/6325*H84</f>
        <v>3.1620553359683794E-3</v>
      </c>
      <c r="L84" s="655">
        <f t="shared" ref="L84:L147" si="15">1/7347*J84</f>
        <v>2.4499795835034709E-3</v>
      </c>
      <c r="M84" s="640">
        <f t="shared" si="12"/>
        <v>24.027646905972752</v>
      </c>
      <c r="N84" s="640">
        <f t="shared" si="9"/>
        <v>5.2860823193140059</v>
      </c>
      <c r="O84" s="641">
        <v>10.027589748368346</v>
      </c>
      <c r="P84" s="640">
        <v>0.72478821350450018</v>
      </c>
      <c r="Q84" s="599">
        <f t="shared" si="11"/>
        <v>5.8125790203336143E-2</v>
      </c>
      <c r="R84" s="18" t="s">
        <v>453</v>
      </c>
    </row>
    <row r="85" spans="1:18" ht="15" customHeight="1" x14ac:dyDescent="0.3">
      <c r="A85" s="135">
        <v>2</v>
      </c>
      <c r="B85" s="618" t="s">
        <v>483</v>
      </c>
      <c r="C85" s="651">
        <v>316.39999999999998</v>
      </c>
      <c r="D85" s="652"/>
      <c r="E85" s="652">
        <v>39.9</v>
      </c>
      <c r="F85" s="656">
        <f t="shared" si="13"/>
        <v>356.29999999999995</v>
      </c>
      <c r="G85" s="657">
        <v>1100</v>
      </c>
      <c r="H85" s="657">
        <v>15</v>
      </c>
      <c r="I85" s="657">
        <v>5000</v>
      </c>
      <c r="J85" s="657">
        <v>13</v>
      </c>
      <c r="K85" s="639">
        <f t="shared" si="14"/>
        <v>2.3715415019762848E-3</v>
      </c>
      <c r="L85" s="655">
        <f t="shared" si="15"/>
        <v>1.7694296991969511E-3</v>
      </c>
      <c r="M85" s="640">
        <f t="shared" si="12"/>
        <v>17.729361149263152</v>
      </c>
      <c r="N85" s="640">
        <f t="shared" si="9"/>
        <v>3.9004594528378935</v>
      </c>
      <c r="O85" s="641">
        <v>7.4021203303508809</v>
      </c>
      <c r="P85" s="640">
        <v>0.5236033863127868</v>
      </c>
      <c r="Q85" s="599">
        <f t="shared" si="11"/>
        <v>8.2951289134899575E-2</v>
      </c>
      <c r="R85" s="18" t="s">
        <v>454</v>
      </c>
    </row>
    <row r="86" spans="1:18" ht="15" customHeight="1" x14ac:dyDescent="0.3">
      <c r="A86" s="135">
        <v>3</v>
      </c>
      <c r="B86" s="618" t="s">
        <v>484</v>
      </c>
      <c r="C86" s="651">
        <v>590.26</v>
      </c>
      <c r="D86" s="652"/>
      <c r="E86" s="652">
        <v>27.8</v>
      </c>
      <c r="F86" s="656">
        <f t="shared" si="13"/>
        <v>618.05999999999995</v>
      </c>
      <c r="G86" s="657">
        <v>1100</v>
      </c>
      <c r="H86" s="657">
        <v>40</v>
      </c>
      <c r="I86" s="657">
        <v>5000</v>
      </c>
      <c r="J86" s="657">
        <v>32</v>
      </c>
      <c r="K86" s="639">
        <f t="shared" si="14"/>
        <v>6.3241106719367588E-3</v>
      </c>
      <c r="L86" s="655">
        <f t="shared" si="15"/>
        <v>4.3555192595617258E-3</v>
      </c>
      <c r="M86" s="640">
        <f t="shared" si="12"/>
        <v>45.724301570214188</v>
      </c>
      <c r="N86" s="640">
        <f t="shared" si="9"/>
        <v>10.059346345447121</v>
      </c>
      <c r="O86" s="641">
        <v>19.106603649333671</v>
      </c>
      <c r="P86" s="640">
        <v>1.2896742364842935</v>
      </c>
      <c r="Q86" s="599">
        <f t="shared" si="11"/>
        <v>0.12325652169931604</v>
      </c>
    </row>
    <row r="87" spans="1:18" ht="15" customHeight="1" x14ac:dyDescent="0.3">
      <c r="A87" s="412">
        <v>4</v>
      </c>
      <c r="B87" s="618" t="s">
        <v>485</v>
      </c>
      <c r="C87" s="651">
        <v>1277.7</v>
      </c>
      <c r="D87" s="652"/>
      <c r="E87" s="652">
        <v>49.7</v>
      </c>
      <c r="F87" s="656">
        <f t="shared" si="13"/>
        <v>1327.4</v>
      </c>
      <c r="G87" s="657">
        <v>1100</v>
      </c>
      <c r="H87" s="657">
        <v>50</v>
      </c>
      <c r="I87" s="657">
        <v>5000</v>
      </c>
      <c r="J87" s="657">
        <v>44</v>
      </c>
      <c r="K87" s="639">
        <f t="shared" si="14"/>
        <v>7.9051383399209481E-3</v>
      </c>
      <c r="L87" s="655">
        <f t="shared" si="15"/>
        <v>5.9888389818973731E-3</v>
      </c>
      <c r="M87" s="640">
        <f t="shared" si="12"/>
        <v>59.486369204499042</v>
      </c>
      <c r="N87" s="640">
        <f t="shared" si="9"/>
        <v>13.087001224989789</v>
      </c>
      <c r="O87" s="641">
        <v>24.831830409070111</v>
      </c>
      <c r="P87" s="640">
        <v>1.7719949861300737</v>
      </c>
      <c r="Q87" s="599">
        <f t="shared" si="11"/>
        <v>7.4715380310900262E-2</v>
      </c>
    </row>
    <row r="88" spans="1:18" ht="15" customHeight="1" x14ac:dyDescent="0.3">
      <c r="A88" s="412">
        <v>5</v>
      </c>
      <c r="B88" s="618" t="s">
        <v>486</v>
      </c>
      <c r="C88" s="651">
        <v>1422.3</v>
      </c>
      <c r="D88" s="652"/>
      <c r="E88" s="652">
        <v>106</v>
      </c>
      <c r="F88" s="656">
        <f t="shared" si="13"/>
        <v>1528.3</v>
      </c>
      <c r="G88" s="657">
        <v>1100</v>
      </c>
      <c r="H88" s="657">
        <v>59</v>
      </c>
      <c r="I88" s="657">
        <v>5000</v>
      </c>
      <c r="J88" s="657">
        <v>52</v>
      </c>
      <c r="K88" s="639">
        <f t="shared" si="14"/>
        <v>9.3280632411067189E-3</v>
      </c>
      <c r="L88" s="655">
        <f t="shared" si="15"/>
        <v>7.0777187967878043E-3</v>
      </c>
      <c r="M88" s="640">
        <f t="shared" si="12"/>
        <v>70.240535506143502</v>
      </c>
      <c r="N88" s="640">
        <f t="shared" si="9"/>
        <v>15.45291781135157</v>
      </c>
      <c r="O88" s="641">
        <v>29.32053139965079</v>
      </c>
      <c r="P88" s="640">
        <v>2.0941521274439814</v>
      </c>
      <c r="Q88" s="599">
        <f t="shared" si="11"/>
        <v>7.6626406363011088E-2</v>
      </c>
    </row>
    <row r="89" spans="1:18" ht="15" customHeight="1" x14ac:dyDescent="0.3">
      <c r="A89" s="135">
        <v>6</v>
      </c>
      <c r="B89" s="618" t="s">
        <v>487</v>
      </c>
      <c r="C89" s="651">
        <v>736.94</v>
      </c>
      <c r="D89" s="652"/>
      <c r="E89" s="652"/>
      <c r="F89" s="656">
        <f t="shared" si="13"/>
        <v>736.94</v>
      </c>
      <c r="G89" s="657">
        <v>1100</v>
      </c>
      <c r="H89" s="657">
        <v>39</v>
      </c>
      <c r="I89" s="657">
        <v>5000</v>
      </c>
      <c r="J89" s="657">
        <v>26</v>
      </c>
      <c r="K89" s="639">
        <f t="shared" si="14"/>
        <v>6.1660079051383404E-3</v>
      </c>
      <c r="L89" s="655">
        <f t="shared" si="15"/>
        <v>3.5388593983939022E-3</v>
      </c>
      <c r="M89" s="640">
        <f t="shared" si="12"/>
        <v>41.550904116708125</v>
      </c>
      <c r="N89" s="640">
        <f t="shared" si="9"/>
        <v>9.1411989056757879</v>
      </c>
      <c r="O89" s="641">
        <v>17.39578995647641</v>
      </c>
      <c r="P89" s="640">
        <v>1.0495595328900669</v>
      </c>
      <c r="Q89" s="599">
        <f t="shared" si="11"/>
        <v>9.3816935587361761E-2</v>
      </c>
    </row>
    <row r="90" spans="1:18" ht="15" customHeight="1" x14ac:dyDescent="0.3">
      <c r="A90" s="412">
        <v>7</v>
      </c>
      <c r="B90" s="618" t="s">
        <v>488</v>
      </c>
      <c r="C90" s="651">
        <v>588.29</v>
      </c>
      <c r="D90" s="652"/>
      <c r="E90" s="652"/>
      <c r="F90" s="656">
        <f t="shared" si="13"/>
        <v>588.29</v>
      </c>
      <c r="G90" s="657">
        <v>1100</v>
      </c>
      <c r="H90" s="657">
        <v>32</v>
      </c>
      <c r="I90" s="657">
        <v>5000</v>
      </c>
      <c r="J90" s="657">
        <v>29</v>
      </c>
      <c r="K90" s="639">
        <f t="shared" si="14"/>
        <v>5.0592885375494072E-3</v>
      </c>
      <c r="L90" s="655">
        <f t="shared" si="15"/>
        <v>3.947189328977814E-3</v>
      </c>
      <c r="M90" s="640">
        <f t="shared" si="12"/>
        <v>38.560784661642963</v>
      </c>
      <c r="N90" s="640">
        <f t="shared" si="9"/>
        <v>8.4833726255614526</v>
      </c>
      <c r="O90" s="641">
        <v>16.091572389759502</v>
      </c>
      <c r="P90" s="640">
        <v>1.1676562511334356</v>
      </c>
      <c r="Q90" s="599">
        <f t="shared" si="11"/>
        <v>0.10930559065783434</v>
      </c>
    </row>
    <row r="91" spans="1:18" ht="15" customHeight="1" x14ac:dyDescent="0.3">
      <c r="A91" s="135">
        <v>8</v>
      </c>
      <c r="B91" s="619" t="s">
        <v>489</v>
      </c>
      <c r="C91" s="651">
        <v>264.32</v>
      </c>
      <c r="D91" s="652"/>
      <c r="E91" s="652"/>
      <c r="F91" s="656">
        <f t="shared" si="13"/>
        <v>264.32</v>
      </c>
      <c r="G91" s="657">
        <v>1100</v>
      </c>
      <c r="H91" s="657">
        <v>14</v>
      </c>
      <c r="I91" s="657">
        <v>5000</v>
      </c>
      <c r="J91" s="657">
        <v>14</v>
      </c>
      <c r="K91" s="639">
        <f t="shared" si="14"/>
        <v>2.2134387351778655E-3</v>
      </c>
      <c r="L91" s="655">
        <f t="shared" si="15"/>
        <v>1.9055396760582551E-3</v>
      </c>
      <c r="M91" s="640">
        <f t="shared" si="12"/>
        <v>17.635200118786887</v>
      </c>
      <c r="N91" s="640">
        <f t="shared" si="9"/>
        <v>3.8797440261331153</v>
      </c>
      <c r="O91" s="641">
        <v>7.3513143704488968</v>
      </c>
      <c r="P91" s="640">
        <v>0.5633175161367977</v>
      </c>
      <c r="Q91" s="599">
        <f t="shared" si="11"/>
        <v>0.11134070835164081</v>
      </c>
    </row>
    <row r="92" spans="1:18" ht="15" customHeight="1" x14ac:dyDescent="0.3">
      <c r="A92" s="135">
        <v>9</v>
      </c>
      <c r="B92" s="618" t="s">
        <v>490</v>
      </c>
      <c r="C92" s="651">
        <v>181.4</v>
      </c>
      <c r="D92" s="652"/>
      <c r="E92" s="652">
        <v>21.3</v>
      </c>
      <c r="F92" s="656">
        <f t="shared" si="13"/>
        <v>202.70000000000002</v>
      </c>
      <c r="G92" s="657">
        <v>1100</v>
      </c>
      <c r="H92" s="657">
        <v>11</v>
      </c>
      <c r="I92" s="657">
        <v>5000</v>
      </c>
      <c r="J92" s="657">
        <v>11</v>
      </c>
      <c r="K92" s="639">
        <f t="shared" si="14"/>
        <v>1.7391304347826088E-3</v>
      </c>
      <c r="L92" s="655">
        <f t="shared" si="15"/>
        <v>1.4972097454743433E-3</v>
      </c>
      <c r="M92" s="640">
        <f t="shared" si="12"/>
        <v>13.856228664761126</v>
      </c>
      <c r="N92" s="640">
        <f t="shared" si="9"/>
        <v>3.0483703062474476</v>
      </c>
      <c r="O92" s="641">
        <v>5.7760327196384189</v>
      </c>
      <c r="P92" s="640">
        <v>0.44260661982176958</v>
      </c>
      <c r="Q92" s="599">
        <f t="shared" si="11"/>
        <v>0.11407616334715719</v>
      </c>
    </row>
    <row r="93" spans="1:18" ht="15" customHeight="1" x14ac:dyDescent="0.3">
      <c r="A93" s="412">
        <v>10</v>
      </c>
      <c r="B93" s="618" t="s">
        <v>491</v>
      </c>
      <c r="C93" s="651">
        <v>366.9</v>
      </c>
      <c r="D93" s="652"/>
      <c r="E93" s="652"/>
      <c r="F93" s="656">
        <f t="shared" si="13"/>
        <v>366.9</v>
      </c>
      <c r="G93" s="657">
        <v>1100</v>
      </c>
      <c r="H93" s="657">
        <v>19</v>
      </c>
      <c r="I93" s="657">
        <v>5000</v>
      </c>
      <c r="J93" s="657">
        <v>19</v>
      </c>
      <c r="K93" s="639">
        <f t="shared" si="14"/>
        <v>3.0039525691699606E-3</v>
      </c>
      <c r="L93" s="655">
        <f t="shared" si="15"/>
        <v>2.5860895603647747E-3</v>
      </c>
      <c r="M93" s="640">
        <f t="shared" si="12"/>
        <v>23.933485875496491</v>
      </c>
      <c r="N93" s="640">
        <f t="shared" si="9"/>
        <v>5.2653668926092276</v>
      </c>
      <c r="O93" s="641">
        <v>9.9767837884663617</v>
      </c>
      <c r="P93" s="640">
        <v>0.76450234332851119</v>
      </c>
      <c r="Q93" s="599">
        <f t="shared" si="11"/>
        <v>0.10885837803189041</v>
      </c>
    </row>
    <row r="94" spans="1:18" ht="15" customHeight="1" x14ac:dyDescent="0.3">
      <c r="A94" s="412">
        <v>11</v>
      </c>
      <c r="B94" s="618" t="s">
        <v>492</v>
      </c>
      <c r="C94" s="651">
        <v>580.66999999999996</v>
      </c>
      <c r="D94" s="652"/>
      <c r="E94" s="652"/>
      <c r="F94" s="656">
        <f t="shared" si="13"/>
        <v>580.66999999999996</v>
      </c>
      <c r="G94" s="657">
        <v>1100</v>
      </c>
      <c r="H94" s="657">
        <v>30</v>
      </c>
      <c r="I94" s="657">
        <v>5000</v>
      </c>
      <c r="J94" s="657">
        <v>31</v>
      </c>
      <c r="K94" s="639">
        <f t="shared" si="14"/>
        <v>4.7430830039525695E-3</v>
      </c>
      <c r="L94" s="655">
        <f t="shared" si="15"/>
        <v>4.2194092827004216E-3</v>
      </c>
      <c r="M94" s="640">
        <f t="shared" si="12"/>
        <v>38.372462600690454</v>
      </c>
      <c r="N94" s="640">
        <f t="shared" si="9"/>
        <v>8.4419417721518997</v>
      </c>
      <c r="O94" s="641">
        <v>15.98996046995553</v>
      </c>
      <c r="P94" s="640">
        <v>1.2470845107814574</v>
      </c>
      <c r="Q94" s="599">
        <f t="shared" si="11"/>
        <v>0.11030611079198055</v>
      </c>
    </row>
    <row r="95" spans="1:18" ht="15" customHeight="1" x14ac:dyDescent="0.3">
      <c r="A95" s="135">
        <v>12</v>
      </c>
      <c r="B95" s="618" t="s">
        <v>493</v>
      </c>
      <c r="C95" s="651">
        <v>583.6</v>
      </c>
      <c r="D95" s="652">
        <v>29.3</v>
      </c>
      <c r="E95" s="652"/>
      <c r="F95" s="656">
        <f t="shared" si="13"/>
        <v>612.9</v>
      </c>
      <c r="G95" s="657">
        <v>1100</v>
      </c>
      <c r="H95" s="657">
        <v>32</v>
      </c>
      <c r="I95" s="657">
        <v>5000</v>
      </c>
      <c r="J95" s="657">
        <v>27</v>
      </c>
      <c r="K95" s="639">
        <f t="shared" si="14"/>
        <v>5.0592885375494072E-3</v>
      </c>
      <c r="L95" s="655">
        <f t="shared" si="15"/>
        <v>3.674969375255206E-3</v>
      </c>
      <c r="M95" s="640">
        <f t="shared" si="12"/>
        <v>37.395288540777308</v>
      </c>
      <c r="N95" s="640">
        <f t="shared" si="9"/>
        <v>8.2269634789710082</v>
      </c>
      <c r="O95" s="641">
        <v>15.617284466057994</v>
      </c>
      <c r="P95" s="640">
        <v>1.0877051558710822</v>
      </c>
      <c r="Q95" s="599">
        <f t="shared" si="11"/>
        <v>0.10169235053300275</v>
      </c>
    </row>
    <row r="96" spans="1:18" ht="15" customHeight="1" x14ac:dyDescent="0.3">
      <c r="A96" s="412">
        <v>13</v>
      </c>
      <c r="B96" s="618" t="s">
        <v>495</v>
      </c>
      <c r="C96" s="651">
        <v>851.5</v>
      </c>
      <c r="D96" s="652"/>
      <c r="E96" s="652"/>
      <c r="F96" s="656">
        <f t="shared" si="13"/>
        <v>851.5</v>
      </c>
      <c r="G96" s="657">
        <v>1100</v>
      </c>
      <c r="H96" s="657">
        <v>35</v>
      </c>
      <c r="I96" s="657">
        <v>5000</v>
      </c>
      <c r="J96" s="657">
        <v>36</v>
      </c>
      <c r="K96" s="639">
        <f t="shared" si="14"/>
        <v>5.5335968379446642E-3</v>
      </c>
      <c r="L96" s="655">
        <f t="shared" si="15"/>
        <v>4.8999591670069419E-3</v>
      </c>
      <c r="M96" s="640">
        <f t="shared" si="12"/>
        <v>44.670748357400051</v>
      </c>
      <c r="N96" s="640">
        <f t="shared" si="9"/>
        <v>9.8275646386280116</v>
      </c>
      <c r="O96" s="641">
        <v>18.615429887972997</v>
      </c>
      <c r="P96" s="640">
        <v>1.4482693379731708</v>
      </c>
      <c r="Q96" s="599">
        <f t="shared" si="11"/>
        <v>8.7565487048707258E-2</v>
      </c>
    </row>
    <row r="97" spans="1:17" ht="15" customHeight="1" x14ac:dyDescent="0.3">
      <c r="A97" s="135">
        <v>14</v>
      </c>
      <c r="B97" s="618" t="s">
        <v>496</v>
      </c>
      <c r="C97" s="651">
        <v>510.4</v>
      </c>
      <c r="D97" s="652"/>
      <c r="E97" s="652">
        <v>35.200000000000003</v>
      </c>
      <c r="F97" s="656">
        <f t="shared" si="13"/>
        <v>545.6</v>
      </c>
      <c r="G97" s="657">
        <v>1100</v>
      </c>
      <c r="H97" s="657">
        <v>21</v>
      </c>
      <c r="I97" s="657">
        <v>5000</v>
      </c>
      <c r="J97" s="657">
        <v>23</v>
      </c>
      <c r="K97" s="639">
        <f t="shared" si="14"/>
        <v>3.3201581027667987E-3</v>
      </c>
      <c r="L97" s="655">
        <f t="shared" si="15"/>
        <v>3.1305294678099903E-3</v>
      </c>
      <c r="M97" s="640">
        <f t="shared" si="12"/>
        <v>27.618296299045991</v>
      </c>
      <c r="N97" s="640">
        <f t="shared" si="9"/>
        <v>6.076025185790118</v>
      </c>
      <c r="O97" s="641">
        <v>11.501259479374854</v>
      </c>
      <c r="P97" s="640">
        <v>0.92492736946755016</v>
      </c>
      <c r="Q97" s="599">
        <f t="shared" si="11"/>
        <v>8.4531723485481144E-2</v>
      </c>
    </row>
    <row r="98" spans="1:17" ht="15" customHeight="1" x14ac:dyDescent="0.3">
      <c r="A98" s="135">
        <v>15</v>
      </c>
      <c r="B98" s="618" t="s">
        <v>497</v>
      </c>
      <c r="C98" s="651">
        <v>545.21</v>
      </c>
      <c r="D98" s="652"/>
      <c r="E98" s="652">
        <v>19.600000000000001</v>
      </c>
      <c r="F98" s="656">
        <f t="shared" si="13"/>
        <v>564.81000000000006</v>
      </c>
      <c r="G98" s="657">
        <v>1100</v>
      </c>
      <c r="H98" s="657">
        <v>21</v>
      </c>
      <c r="I98" s="657">
        <v>5000</v>
      </c>
      <c r="J98" s="657">
        <v>24</v>
      </c>
      <c r="K98" s="639">
        <f t="shared" si="14"/>
        <v>3.3201581027667987E-3</v>
      </c>
      <c r="L98" s="655">
        <f t="shared" si="15"/>
        <v>3.2666394446712946E-3</v>
      </c>
      <c r="M98" s="640">
        <f t="shared" si="12"/>
        <v>28.201044359478825</v>
      </c>
      <c r="N98" s="640">
        <f t="shared" si="9"/>
        <v>6.2042297590853419</v>
      </c>
      <c r="O98" s="641">
        <v>11.738403441225609</v>
      </c>
      <c r="P98" s="640">
        <v>0.96490291709872666</v>
      </c>
      <c r="Q98" s="599">
        <f t="shared" si="11"/>
        <v>8.3406066600960505E-2</v>
      </c>
    </row>
    <row r="99" spans="1:17" ht="15" customHeight="1" x14ac:dyDescent="0.3">
      <c r="A99" s="412">
        <v>16</v>
      </c>
      <c r="B99" s="618" t="s">
        <v>498</v>
      </c>
      <c r="C99" s="651">
        <v>536.25</v>
      </c>
      <c r="D99" s="652"/>
      <c r="E99" s="652"/>
      <c r="F99" s="656">
        <f t="shared" si="13"/>
        <v>536.25</v>
      </c>
      <c r="G99" s="657">
        <v>1100</v>
      </c>
      <c r="H99" s="657">
        <v>12</v>
      </c>
      <c r="I99" s="657">
        <v>5000</v>
      </c>
      <c r="J99" s="657">
        <v>24</v>
      </c>
      <c r="K99" s="639">
        <f t="shared" si="14"/>
        <v>1.8972332015810278E-3</v>
      </c>
      <c r="L99" s="655">
        <f t="shared" si="15"/>
        <v>3.2666394446712946E-3</v>
      </c>
      <c r="M99" s="640">
        <f t="shared" si="12"/>
        <v>22.108862541297004</v>
      </c>
      <c r="N99" s="640">
        <f t="shared" si="9"/>
        <v>4.8639497590853411</v>
      </c>
      <c r="O99" s="641">
        <v>9.1468541454509609</v>
      </c>
      <c r="P99" s="640">
        <v>0.96255015683423339</v>
      </c>
      <c r="Q99" s="599">
        <f t="shared" si="11"/>
        <v>6.9150986671641101E-2</v>
      </c>
    </row>
    <row r="100" spans="1:17" ht="15" customHeight="1" x14ac:dyDescent="0.3">
      <c r="A100" s="412">
        <v>17</v>
      </c>
      <c r="B100" s="618" t="s">
        <v>499</v>
      </c>
      <c r="C100" s="651">
        <v>534.97</v>
      </c>
      <c r="D100" s="652">
        <v>68.2</v>
      </c>
      <c r="E100" s="652"/>
      <c r="F100" s="656">
        <f t="shared" si="13"/>
        <v>603.17000000000007</v>
      </c>
      <c r="G100" s="657">
        <v>1100</v>
      </c>
      <c r="H100" s="657">
        <v>24</v>
      </c>
      <c r="I100" s="657">
        <v>5000</v>
      </c>
      <c r="J100" s="657">
        <v>24</v>
      </c>
      <c r="K100" s="639">
        <f t="shared" si="14"/>
        <v>3.7944664031620556E-3</v>
      </c>
      <c r="L100" s="655">
        <f t="shared" si="15"/>
        <v>3.2666394446712946E-3</v>
      </c>
      <c r="M100" s="640">
        <f t="shared" si="12"/>
        <v>30.231771632206097</v>
      </c>
      <c r="N100" s="640">
        <f t="shared" si="9"/>
        <v>6.6509897590853413</v>
      </c>
      <c r="O100" s="641">
        <v>12.602253206483823</v>
      </c>
      <c r="P100" s="640">
        <v>0.96568717052022446</v>
      </c>
      <c r="Q100" s="599">
        <f t="shared" si="11"/>
        <v>8.3642591256686313E-2</v>
      </c>
    </row>
    <row r="101" spans="1:17" ht="15" customHeight="1" x14ac:dyDescent="0.3">
      <c r="A101" s="135">
        <v>18</v>
      </c>
      <c r="B101" s="618" t="s">
        <v>500</v>
      </c>
      <c r="C101" s="651">
        <v>191.9</v>
      </c>
      <c r="D101" s="652"/>
      <c r="E101" s="652">
        <v>35</v>
      </c>
      <c r="F101" s="656">
        <f t="shared" si="13"/>
        <v>226.9</v>
      </c>
      <c r="G101" s="657">
        <v>1100</v>
      </c>
      <c r="H101" s="657">
        <v>12</v>
      </c>
      <c r="I101" s="657">
        <v>5000</v>
      </c>
      <c r="J101" s="657">
        <v>8</v>
      </c>
      <c r="K101" s="639">
        <f t="shared" si="14"/>
        <v>1.8972332015810278E-3</v>
      </c>
      <c r="L101" s="655">
        <f t="shared" si="15"/>
        <v>1.0888798148904315E-3</v>
      </c>
      <c r="M101" s="640">
        <f t="shared" si="12"/>
        <v>12.784893574371727</v>
      </c>
      <c r="N101" s="640">
        <f t="shared" si="9"/>
        <v>2.8126765863617802</v>
      </c>
      <c r="O101" s="641">
        <v>5.3525507558388963</v>
      </c>
      <c r="P101" s="640">
        <v>0.32294139473540517</v>
      </c>
      <c r="Q101" s="599">
        <f t="shared" si="11"/>
        <v>9.3755232751466772E-2</v>
      </c>
    </row>
    <row r="102" spans="1:17" ht="15" customHeight="1" x14ac:dyDescent="0.3">
      <c r="A102" s="412">
        <v>19</v>
      </c>
      <c r="B102" s="618" t="s">
        <v>501</v>
      </c>
      <c r="C102" s="651">
        <v>368.4</v>
      </c>
      <c r="D102" s="652"/>
      <c r="E102" s="652">
        <v>17.2</v>
      </c>
      <c r="F102" s="656">
        <f t="shared" si="13"/>
        <v>385.59999999999997</v>
      </c>
      <c r="G102" s="657">
        <v>1100</v>
      </c>
      <c r="H102" s="657">
        <v>14</v>
      </c>
      <c r="I102" s="657">
        <v>5000</v>
      </c>
      <c r="J102" s="657">
        <v>14</v>
      </c>
      <c r="K102" s="639">
        <f t="shared" si="14"/>
        <v>2.2134387351778655E-3</v>
      </c>
      <c r="L102" s="655">
        <f t="shared" si="15"/>
        <v>1.9055396760582551E-3</v>
      </c>
      <c r="M102" s="640">
        <f t="shared" si="12"/>
        <v>17.635200118786887</v>
      </c>
      <c r="N102" s="640">
        <f t="shared" si="9"/>
        <v>3.8797440261331153</v>
      </c>
      <c r="O102" s="641">
        <v>7.3513143704488968</v>
      </c>
      <c r="P102" s="640">
        <v>0.5633175161367977</v>
      </c>
      <c r="Q102" s="599">
        <f t="shared" si="11"/>
        <v>7.6321514604527227E-2</v>
      </c>
    </row>
    <row r="103" spans="1:17" ht="15" customHeight="1" x14ac:dyDescent="0.3">
      <c r="A103" s="135">
        <v>20</v>
      </c>
      <c r="B103" s="618" t="s">
        <v>502</v>
      </c>
      <c r="C103" s="651">
        <v>298.58</v>
      </c>
      <c r="D103" s="652">
        <v>41.6</v>
      </c>
      <c r="E103" s="652"/>
      <c r="F103" s="656">
        <f t="shared" si="13"/>
        <v>340.18</v>
      </c>
      <c r="G103" s="657">
        <v>1100</v>
      </c>
      <c r="H103" s="657">
        <v>9</v>
      </c>
      <c r="I103" s="657">
        <v>5000</v>
      </c>
      <c r="J103" s="657">
        <v>19</v>
      </c>
      <c r="K103" s="639">
        <f t="shared" si="14"/>
        <v>1.4229249011857709E-3</v>
      </c>
      <c r="L103" s="655">
        <f t="shared" si="15"/>
        <v>2.5860895603647747E-3</v>
      </c>
      <c r="M103" s="640">
        <f t="shared" si="12"/>
        <v>17.164394966405585</v>
      </c>
      <c r="N103" s="640">
        <f t="shared" si="9"/>
        <v>3.7761668926092287</v>
      </c>
      <c r="O103" s="641">
        <v>7.0972845709389736</v>
      </c>
      <c r="P103" s="640">
        <v>0.76188816525685188</v>
      </c>
      <c r="Q103" s="599">
        <f t="shared" si="11"/>
        <v>8.4660281601536352E-2</v>
      </c>
    </row>
    <row r="104" spans="1:17" ht="15" customHeight="1" x14ac:dyDescent="0.3">
      <c r="A104" s="135">
        <v>21</v>
      </c>
      <c r="B104" s="618" t="s">
        <v>503</v>
      </c>
      <c r="C104" s="651">
        <v>820.07</v>
      </c>
      <c r="D104" s="652"/>
      <c r="E104" s="652">
        <v>159.9</v>
      </c>
      <c r="F104" s="656">
        <f t="shared" si="13"/>
        <v>979.97</v>
      </c>
      <c r="G104" s="657">
        <v>1100</v>
      </c>
      <c r="H104" s="657">
        <v>36</v>
      </c>
      <c r="I104" s="657">
        <v>5000</v>
      </c>
      <c r="J104" s="657">
        <v>34</v>
      </c>
      <c r="K104" s="639">
        <f t="shared" si="14"/>
        <v>5.6916996047430835E-3</v>
      </c>
      <c r="L104" s="655">
        <f t="shared" si="15"/>
        <v>4.6277392132843334E-3</v>
      </c>
      <c r="M104" s="640">
        <f t="shared" si="12"/>
        <v>44.182161327443481</v>
      </c>
      <c r="N104" s="640">
        <f t="shared" si="9"/>
        <v>9.7200754920375658</v>
      </c>
      <c r="O104" s="641">
        <v>18.429091886024224</v>
      </c>
      <c r="P104" s="640">
        <v>1.3685796605179832</v>
      </c>
      <c r="Q104" s="599">
        <f t="shared" si="11"/>
        <v>7.5206290361973585E-2</v>
      </c>
    </row>
    <row r="105" spans="1:17" ht="15" customHeight="1" x14ac:dyDescent="0.3">
      <c r="A105" s="412">
        <v>22</v>
      </c>
      <c r="B105" s="618" t="s">
        <v>504</v>
      </c>
      <c r="C105" s="651">
        <v>1330.1</v>
      </c>
      <c r="D105" s="652"/>
      <c r="E105" s="652"/>
      <c r="F105" s="656">
        <f t="shared" si="13"/>
        <v>1330.1</v>
      </c>
      <c r="G105" s="657">
        <v>1100</v>
      </c>
      <c r="H105" s="657">
        <v>24</v>
      </c>
      <c r="I105" s="657">
        <v>5000</v>
      </c>
      <c r="J105" s="657">
        <v>70</v>
      </c>
      <c r="K105" s="639">
        <f t="shared" si="14"/>
        <v>3.7944664031620556E-3</v>
      </c>
      <c r="L105" s="655">
        <f t="shared" si="15"/>
        <v>9.5276983802912753E-3</v>
      </c>
      <c r="M105" s="640">
        <f t="shared" si="12"/>
        <v>57.038182412116264</v>
      </c>
      <c r="N105" s="640">
        <f t="shared" si="9"/>
        <v>12.548400130665579</v>
      </c>
      <c r="O105" s="641">
        <v>23.51087545161851</v>
      </c>
      <c r="P105" s="640">
        <v>2.8045623615543565</v>
      </c>
      <c r="Q105" s="599">
        <f t="shared" si="11"/>
        <v>7.2101361067554853E-2</v>
      </c>
    </row>
    <row r="106" spans="1:17" ht="15" customHeight="1" x14ac:dyDescent="0.3">
      <c r="A106" s="412">
        <v>23</v>
      </c>
      <c r="B106" s="618" t="s">
        <v>554</v>
      </c>
      <c r="C106" s="651">
        <v>788.55</v>
      </c>
      <c r="D106" s="652">
        <v>32.1</v>
      </c>
      <c r="E106" s="652"/>
      <c r="F106" s="656">
        <f t="shared" si="13"/>
        <v>820.65</v>
      </c>
      <c r="G106" s="657">
        <v>1100</v>
      </c>
      <c r="H106" s="657">
        <v>73</v>
      </c>
      <c r="I106" s="657">
        <v>5000</v>
      </c>
      <c r="J106" s="657">
        <v>82</v>
      </c>
      <c r="K106" s="639">
        <f t="shared" si="14"/>
        <v>1.1541501976284585E-2</v>
      </c>
      <c r="L106" s="655">
        <f t="shared" si="15"/>
        <v>1.1161018102626923E-2</v>
      </c>
      <c r="M106" s="640">
        <f t="shared" si="12"/>
        <v>97.199704591855664</v>
      </c>
      <c r="N106" s="640">
        <f t="shared" si="9"/>
        <v>21.383935010208248</v>
      </c>
      <c r="O106" s="641">
        <v>40.466149159711748</v>
      </c>
      <c r="P106" s="640">
        <v>3.2970784056796067</v>
      </c>
      <c r="Q106" s="599">
        <f t="shared" si="11"/>
        <v>0.19782717013032994</v>
      </c>
    </row>
    <row r="107" spans="1:17" ht="15" customHeight="1" x14ac:dyDescent="0.3">
      <c r="A107" s="135">
        <v>24</v>
      </c>
      <c r="B107" s="618" t="s">
        <v>555</v>
      </c>
      <c r="C107" s="651">
        <v>1286.57</v>
      </c>
      <c r="D107" s="652">
        <v>132.1</v>
      </c>
      <c r="E107" s="652">
        <v>45.2</v>
      </c>
      <c r="F107" s="656">
        <f t="shared" si="13"/>
        <v>1463.87</v>
      </c>
      <c r="G107" s="657">
        <v>1100</v>
      </c>
      <c r="H107" s="657">
        <v>29</v>
      </c>
      <c r="I107" s="657">
        <v>5000</v>
      </c>
      <c r="J107" s="657">
        <v>58</v>
      </c>
      <c r="K107" s="639">
        <f t="shared" si="14"/>
        <v>4.5849802371541503E-3</v>
      </c>
      <c r="L107" s="655">
        <f t="shared" si="15"/>
        <v>7.894378657955628E-3</v>
      </c>
      <c r="M107" s="640">
        <f t="shared" si="12"/>
        <v>53.429751141467754</v>
      </c>
      <c r="N107" s="640">
        <f t="shared" si="9"/>
        <v>11.754545251122906</v>
      </c>
      <c r="O107" s="641">
        <v>22.104897518173154</v>
      </c>
      <c r="P107" s="640">
        <v>2.3261628790160636</v>
      </c>
      <c r="Q107" s="599">
        <f t="shared" si="11"/>
        <v>6.1218111437340662E-2</v>
      </c>
    </row>
    <row r="108" spans="1:17" ht="15" customHeight="1" x14ac:dyDescent="0.3">
      <c r="A108" s="412">
        <v>25</v>
      </c>
      <c r="B108" s="618" t="s">
        <v>556</v>
      </c>
      <c r="C108" s="651">
        <v>498.78</v>
      </c>
      <c r="D108" s="652">
        <v>48.7</v>
      </c>
      <c r="E108" s="652">
        <v>47.7</v>
      </c>
      <c r="F108" s="656">
        <f t="shared" si="13"/>
        <v>595.18000000000006</v>
      </c>
      <c r="G108" s="657">
        <v>1100</v>
      </c>
      <c r="H108" s="657">
        <v>25</v>
      </c>
      <c r="I108" s="657">
        <v>5000</v>
      </c>
      <c r="J108" s="657">
        <v>21</v>
      </c>
      <c r="K108" s="639">
        <f t="shared" si="14"/>
        <v>3.952569169960474E-3</v>
      </c>
      <c r="L108" s="655">
        <f t="shared" si="15"/>
        <v>2.8583095140873828E-3</v>
      </c>
      <c r="M108" s="640">
        <f t="shared" si="12"/>
        <v>29.160436541816694</v>
      </c>
      <c r="N108" s="640">
        <f t="shared" si="9"/>
        <v>6.4152960391996725</v>
      </c>
      <c r="O108" s="641">
        <v>12.1787712426843</v>
      </c>
      <c r="P108" s="640">
        <v>0.84602194543386011</v>
      </c>
      <c r="Q108" s="599">
        <f t="shared" si="11"/>
        <v>8.1656853000998897E-2</v>
      </c>
    </row>
    <row r="109" spans="1:17" ht="15" customHeight="1" x14ac:dyDescent="0.3">
      <c r="A109" s="135">
        <v>26</v>
      </c>
      <c r="B109" s="618" t="s">
        <v>557</v>
      </c>
      <c r="C109" s="651">
        <v>142</v>
      </c>
      <c r="D109" s="652"/>
      <c r="E109" s="652"/>
      <c r="F109" s="656">
        <f t="shared" si="13"/>
        <v>142</v>
      </c>
      <c r="G109" s="657">
        <v>1100</v>
      </c>
      <c r="H109" s="657">
        <v>8</v>
      </c>
      <c r="I109" s="657">
        <v>5000</v>
      </c>
      <c r="J109" s="657">
        <v>8</v>
      </c>
      <c r="K109" s="639">
        <f t="shared" si="14"/>
        <v>1.2648221343873518E-3</v>
      </c>
      <c r="L109" s="655">
        <f t="shared" si="15"/>
        <v>1.0888798148904315E-3</v>
      </c>
      <c r="M109" s="640">
        <f t="shared" si="12"/>
        <v>10.077257210735365</v>
      </c>
      <c r="N109" s="640">
        <f t="shared" si="9"/>
        <v>2.2169965863617804</v>
      </c>
      <c r="O109" s="641">
        <v>4.200751068827941</v>
      </c>
      <c r="P109" s="640">
        <v>0.3218957235067415</v>
      </c>
      <c r="Q109" s="599">
        <f t="shared" si="11"/>
        <v>0.11842887739036499</v>
      </c>
    </row>
    <row r="110" spans="1:17" ht="15" customHeight="1" x14ac:dyDescent="0.3">
      <c r="A110" s="135">
        <v>27</v>
      </c>
      <c r="B110" s="618" t="s">
        <v>558</v>
      </c>
      <c r="C110" s="651">
        <v>537.64</v>
      </c>
      <c r="D110" s="652">
        <v>39.299999999999997</v>
      </c>
      <c r="E110" s="652"/>
      <c r="F110" s="656">
        <f t="shared" si="13"/>
        <v>576.93999999999994</v>
      </c>
      <c r="G110" s="657">
        <v>1100</v>
      </c>
      <c r="H110" s="657">
        <v>14</v>
      </c>
      <c r="I110" s="657">
        <v>5000</v>
      </c>
      <c r="J110" s="657">
        <v>8</v>
      </c>
      <c r="K110" s="639">
        <f t="shared" si="14"/>
        <v>2.2134387351778655E-3</v>
      </c>
      <c r="L110" s="655">
        <f t="shared" si="15"/>
        <v>1.0888798148904315E-3</v>
      </c>
      <c r="M110" s="640">
        <f t="shared" si="12"/>
        <v>14.138711756189908</v>
      </c>
      <c r="N110" s="640">
        <f t="shared" si="9"/>
        <v>3.1105165863617796</v>
      </c>
      <c r="O110" s="641">
        <v>5.9284505993443721</v>
      </c>
      <c r="P110" s="640">
        <v>0.32346423034973709</v>
      </c>
      <c r="Q110" s="599">
        <f t="shared" si="11"/>
        <v>4.0734119964373768E-2</v>
      </c>
    </row>
    <row r="111" spans="1:17" ht="15" customHeight="1" x14ac:dyDescent="0.3">
      <c r="A111" s="412">
        <v>28</v>
      </c>
      <c r="B111" s="618" t="s">
        <v>559</v>
      </c>
      <c r="C111" s="651">
        <v>587.76</v>
      </c>
      <c r="D111" s="652"/>
      <c r="E111" s="652"/>
      <c r="F111" s="656">
        <f t="shared" si="13"/>
        <v>587.76</v>
      </c>
      <c r="G111" s="657">
        <v>1100</v>
      </c>
      <c r="H111" s="657">
        <v>23</v>
      </c>
      <c r="I111" s="657">
        <v>5000</v>
      </c>
      <c r="J111" s="657">
        <v>25</v>
      </c>
      <c r="K111" s="639">
        <f t="shared" si="14"/>
        <v>3.6363636363636364E-3</v>
      </c>
      <c r="L111" s="655">
        <f t="shared" si="15"/>
        <v>3.4027494215325984E-3</v>
      </c>
      <c r="M111" s="640">
        <f t="shared" si="12"/>
        <v>30.137610601729833</v>
      </c>
      <c r="N111" s="640">
        <f t="shared" si="9"/>
        <v>6.6302743323805631</v>
      </c>
      <c r="O111" s="641">
        <v>12.551447246581837</v>
      </c>
      <c r="P111" s="640">
        <v>1.0054013003442352</v>
      </c>
      <c r="Q111" s="599">
        <f t="shared" si="11"/>
        <v>8.5621228870689514E-2</v>
      </c>
    </row>
    <row r="112" spans="1:17" ht="15" customHeight="1" x14ac:dyDescent="0.3">
      <c r="A112" s="412">
        <v>29</v>
      </c>
      <c r="B112" s="618" t="s">
        <v>560</v>
      </c>
      <c r="C112" s="651">
        <v>1869.7</v>
      </c>
      <c r="D112" s="652"/>
      <c r="E112" s="652">
        <v>22</v>
      </c>
      <c r="F112" s="656">
        <f t="shared" si="13"/>
        <v>1891.7</v>
      </c>
      <c r="G112" s="657">
        <v>1100</v>
      </c>
      <c r="H112" s="657">
        <v>38</v>
      </c>
      <c r="I112" s="657">
        <v>5000</v>
      </c>
      <c r="J112" s="657">
        <v>70</v>
      </c>
      <c r="K112" s="639">
        <f t="shared" si="14"/>
        <v>6.0079051383399211E-3</v>
      </c>
      <c r="L112" s="655">
        <f t="shared" si="15"/>
        <v>9.5276983802912753E-3</v>
      </c>
      <c r="M112" s="640">
        <f t="shared" si="12"/>
        <v>66.514909684843531</v>
      </c>
      <c r="N112" s="640">
        <f t="shared" si="9"/>
        <v>14.633280130665577</v>
      </c>
      <c r="O112" s="641">
        <v>27.542174356156849</v>
      </c>
      <c r="P112" s="640">
        <v>2.8082222108546793</v>
      </c>
      <c r="Q112" s="599">
        <f t="shared" si="11"/>
        <v>5.8940945383792694E-2</v>
      </c>
    </row>
    <row r="113" spans="1:17" ht="15" customHeight="1" x14ac:dyDescent="0.3">
      <c r="A113" s="135">
        <v>30</v>
      </c>
      <c r="B113" s="618" t="s">
        <v>561</v>
      </c>
      <c r="C113" s="651">
        <v>1857.4</v>
      </c>
      <c r="D113" s="652"/>
      <c r="E113" s="652"/>
      <c r="F113" s="656">
        <f t="shared" si="13"/>
        <v>1857.4</v>
      </c>
      <c r="G113" s="657">
        <v>1100</v>
      </c>
      <c r="H113" s="657">
        <v>40</v>
      </c>
      <c r="I113" s="657">
        <v>5000</v>
      </c>
      <c r="J113" s="657">
        <v>80</v>
      </c>
      <c r="K113" s="639">
        <f t="shared" si="14"/>
        <v>6.3241106719367588E-3</v>
      </c>
      <c r="L113" s="655">
        <f t="shared" si="15"/>
        <v>1.0888798148904314E-2</v>
      </c>
      <c r="M113" s="640">
        <f t="shared" si="12"/>
        <v>73.696208470990015</v>
      </c>
      <c r="N113" s="640">
        <f t="shared" si="9"/>
        <v>16.213165863617803</v>
      </c>
      <c r="O113" s="641">
        <v>30.489513818169865</v>
      </c>
      <c r="P113" s="640">
        <v>3.2085005227807781</v>
      </c>
      <c r="Q113" s="599">
        <f t="shared" si="11"/>
        <v>6.6548610248497078E-2</v>
      </c>
    </row>
    <row r="114" spans="1:17" ht="15" customHeight="1" x14ac:dyDescent="0.3">
      <c r="A114" s="412">
        <v>31</v>
      </c>
      <c r="B114" s="618" t="s">
        <v>562</v>
      </c>
      <c r="C114" s="651">
        <v>2470.1999999999998</v>
      </c>
      <c r="D114" s="652"/>
      <c r="E114" s="652"/>
      <c r="F114" s="656">
        <f t="shared" si="13"/>
        <v>2470.1999999999998</v>
      </c>
      <c r="G114" s="657">
        <v>1100</v>
      </c>
      <c r="H114" s="657">
        <v>55</v>
      </c>
      <c r="I114" s="657">
        <v>5000</v>
      </c>
      <c r="J114" s="657">
        <v>100</v>
      </c>
      <c r="K114" s="639">
        <f t="shared" si="14"/>
        <v>8.6956521739130436E-3</v>
      </c>
      <c r="L114" s="655">
        <f t="shared" si="15"/>
        <v>1.3610997686130393E-2</v>
      </c>
      <c r="M114" s="640">
        <f t="shared" si="12"/>
        <v>95.504806043282969</v>
      </c>
      <c r="N114" s="640">
        <f t="shared" si="9"/>
        <v>21.011057329522252</v>
      </c>
      <c r="O114" s="641">
        <v>39.55164188147603</v>
      </c>
      <c r="P114" s="640">
        <v>4.0119327425118021</v>
      </c>
      <c r="Q114" s="599">
        <f t="shared" si="11"/>
        <v>6.480424176050241E-2</v>
      </c>
    </row>
    <row r="115" spans="1:17" ht="15" customHeight="1" x14ac:dyDescent="0.3">
      <c r="A115" s="135">
        <v>32</v>
      </c>
      <c r="B115" s="618" t="s">
        <v>563</v>
      </c>
      <c r="C115" s="651">
        <v>121.8</v>
      </c>
      <c r="D115" s="652"/>
      <c r="E115" s="652"/>
      <c r="F115" s="656">
        <f t="shared" si="13"/>
        <v>121.8</v>
      </c>
      <c r="G115" s="657">
        <v>1100</v>
      </c>
      <c r="H115" s="657">
        <v>5</v>
      </c>
      <c r="I115" s="657">
        <v>5000</v>
      </c>
      <c r="J115" s="657">
        <v>2</v>
      </c>
      <c r="K115" s="639">
        <f t="shared" si="14"/>
        <v>7.9051383399209485E-4</v>
      </c>
      <c r="L115" s="655">
        <f t="shared" si="15"/>
        <v>2.7221995372260786E-4</v>
      </c>
      <c r="M115" s="640">
        <f t="shared" si="12"/>
        <v>4.5500415754111136</v>
      </c>
      <c r="N115" s="640">
        <f t="shared" si="9"/>
        <v>1.0010091465904449</v>
      </c>
      <c r="O115" s="641">
        <v>1.9140375324652013</v>
      </c>
      <c r="P115" s="640">
        <v>8.1258184298183156E-2</v>
      </c>
      <c r="Q115" s="599">
        <f t="shared" si="11"/>
        <v>6.1956867313341081E-2</v>
      </c>
    </row>
    <row r="116" spans="1:17" ht="15" customHeight="1" x14ac:dyDescent="0.3">
      <c r="A116" s="135">
        <v>33</v>
      </c>
      <c r="B116" s="618" t="s">
        <v>564</v>
      </c>
      <c r="C116" s="651">
        <v>1831.3</v>
      </c>
      <c r="D116" s="652"/>
      <c r="E116" s="652"/>
      <c r="F116" s="656">
        <f t="shared" si="13"/>
        <v>1831.3</v>
      </c>
      <c r="G116" s="657">
        <v>1100</v>
      </c>
      <c r="H116" s="657">
        <v>38</v>
      </c>
      <c r="I116" s="657">
        <v>5000</v>
      </c>
      <c r="J116" s="657">
        <v>72</v>
      </c>
      <c r="K116" s="639">
        <f t="shared" si="14"/>
        <v>6.0079051383399211E-3</v>
      </c>
      <c r="L116" s="655">
        <f t="shared" si="15"/>
        <v>9.7999183340138837E-3</v>
      </c>
      <c r="M116" s="640">
        <f t="shared" si="12"/>
        <v>67.680405805709185</v>
      </c>
      <c r="N116" s="640">
        <f t="shared" si="9"/>
        <v>14.889689277256021</v>
      </c>
      <c r="O116" s="641">
        <v>28.016462279858356</v>
      </c>
      <c r="P116" s="640">
        <v>2.8881733061170323</v>
      </c>
      <c r="Q116" s="599">
        <f t="shared" si="11"/>
        <v>6.1964031381499807E-2</v>
      </c>
    </row>
    <row r="117" spans="1:17" ht="15" customHeight="1" x14ac:dyDescent="0.3">
      <c r="A117" s="412">
        <v>34</v>
      </c>
      <c r="B117" s="618" t="s">
        <v>565</v>
      </c>
      <c r="C117" s="651">
        <v>1844.3</v>
      </c>
      <c r="D117" s="652"/>
      <c r="E117" s="652"/>
      <c r="F117" s="656">
        <f t="shared" si="13"/>
        <v>1844.3</v>
      </c>
      <c r="G117" s="657">
        <v>1100</v>
      </c>
      <c r="H117" s="657">
        <v>38</v>
      </c>
      <c r="I117" s="657">
        <v>5000</v>
      </c>
      <c r="J117" s="657">
        <v>70</v>
      </c>
      <c r="K117" s="639">
        <f t="shared" si="14"/>
        <v>6.0079051383399211E-3</v>
      </c>
      <c r="L117" s="655">
        <f t="shared" si="15"/>
        <v>9.5276983802912753E-3</v>
      </c>
      <c r="M117" s="640">
        <f t="shared" si="12"/>
        <v>66.514909684843531</v>
      </c>
      <c r="N117" s="640">
        <f t="shared" si="9"/>
        <v>14.633280130665577</v>
      </c>
      <c r="O117" s="641">
        <v>27.542174356156849</v>
      </c>
      <c r="P117" s="640">
        <v>2.8082222108546793</v>
      </c>
      <c r="Q117" s="599">
        <f t="shared" si="11"/>
        <v>6.0455775298227321E-2</v>
      </c>
    </row>
    <row r="118" spans="1:17" ht="15" customHeight="1" x14ac:dyDescent="0.3">
      <c r="A118" s="412">
        <v>35</v>
      </c>
      <c r="B118" s="618" t="s">
        <v>566</v>
      </c>
      <c r="C118" s="651">
        <v>193.76</v>
      </c>
      <c r="D118" s="652"/>
      <c r="E118" s="652"/>
      <c r="F118" s="656">
        <f t="shared" si="13"/>
        <v>193.76</v>
      </c>
      <c r="G118" s="657">
        <v>1100</v>
      </c>
      <c r="H118" s="657">
        <v>6</v>
      </c>
      <c r="I118" s="657">
        <v>5000</v>
      </c>
      <c r="J118" s="657">
        <v>7</v>
      </c>
      <c r="K118" s="639">
        <f t="shared" si="14"/>
        <v>9.4861660079051391E-4</v>
      </c>
      <c r="L118" s="655">
        <f t="shared" si="15"/>
        <v>9.5276983802912755E-4</v>
      </c>
      <c r="M118" s="640">
        <f t="shared" si="12"/>
        <v>8.1406909684843534</v>
      </c>
      <c r="N118" s="640">
        <f t="shared" si="9"/>
        <v>1.7909520130665577</v>
      </c>
      <c r="O118" s="641">
        <v>3.38770726347171</v>
      </c>
      <c r="P118" s="640">
        <v>0.28139734026123292</v>
      </c>
      <c r="Q118" s="599">
        <f t="shared" si="11"/>
        <v>7.0193783986807673E-2</v>
      </c>
    </row>
    <row r="119" spans="1:17" ht="15" customHeight="1" x14ac:dyDescent="0.3">
      <c r="A119" s="135">
        <v>36</v>
      </c>
      <c r="B119" s="618" t="s">
        <v>567</v>
      </c>
      <c r="C119" s="651">
        <v>1841.4</v>
      </c>
      <c r="D119" s="652"/>
      <c r="E119" s="652"/>
      <c r="F119" s="656">
        <f t="shared" si="13"/>
        <v>1841.4</v>
      </c>
      <c r="G119" s="657">
        <v>1100</v>
      </c>
      <c r="H119" s="657">
        <v>40</v>
      </c>
      <c r="I119" s="657">
        <v>5000</v>
      </c>
      <c r="J119" s="657">
        <v>75</v>
      </c>
      <c r="K119" s="639">
        <f t="shared" si="14"/>
        <v>6.3241106719367588E-3</v>
      </c>
      <c r="L119" s="655">
        <f t="shared" si="15"/>
        <v>1.0208248264597795E-2</v>
      </c>
      <c r="M119" s="640">
        <f t="shared" si="12"/>
        <v>70.782468168825872</v>
      </c>
      <c r="N119" s="640">
        <f t="shared" si="9"/>
        <v>15.572142997141691</v>
      </c>
      <c r="O119" s="641">
        <v>29.303794008916093</v>
      </c>
      <c r="P119" s="640">
        <v>3.0086227846248947</v>
      </c>
      <c r="Q119" s="599">
        <f t="shared" si="11"/>
        <v>6.4443916563217407E-2</v>
      </c>
    </row>
    <row r="120" spans="1:17" ht="15" customHeight="1" x14ac:dyDescent="0.3">
      <c r="A120" s="412">
        <v>37</v>
      </c>
      <c r="B120" s="618" t="s">
        <v>568</v>
      </c>
      <c r="C120" s="651">
        <v>94.7</v>
      </c>
      <c r="D120" s="652"/>
      <c r="E120" s="652"/>
      <c r="F120" s="656">
        <f t="shared" si="13"/>
        <v>94.7</v>
      </c>
      <c r="G120" s="657">
        <v>1100</v>
      </c>
      <c r="H120" s="657">
        <v>3</v>
      </c>
      <c r="I120" s="657">
        <v>5000</v>
      </c>
      <c r="J120" s="657">
        <v>3</v>
      </c>
      <c r="K120" s="639">
        <f t="shared" si="14"/>
        <v>4.7430830039525695E-4</v>
      </c>
      <c r="L120" s="655">
        <f t="shared" si="15"/>
        <v>4.0832993058391182E-4</v>
      </c>
      <c r="M120" s="640">
        <f t="shared" si="12"/>
        <v>3.7789714540257622</v>
      </c>
      <c r="N120" s="640">
        <f t="shared" si="9"/>
        <v>0.83137371988566766</v>
      </c>
      <c r="O120" s="641">
        <v>1.5752816508104779</v>
      </c>
      <c r="P120" s="640">
        <v>0.12071089631502806</v>
      </c>
      <c r="Q120" s="599">
        <f t="shared" si="11"/>
        <v>6.6592795364698379E-2</v>
      </c>
    </row>
    <row r="121" spans="1:17" ht="15" customHeight="1" x14ac:dyDescent="0.3">
      <c r="A121" s="135">
        <v>38</v>
      </c>
      <c r="B121" s="618" t="s">
        <v>569</v>
      </c>
      <c r="C121" s="651">
        <v>1687.6</v>
      </c>
      <c r="D121" s="652">
        <v>124.8</v>
      </c>
      <c r="E121" s="652"/>
      <c r="F121" s="656">
        <f t="shared" si="13"/>
        <v>1812.3999999999999</v>
      </c>
      <c r="G121" s="657">
        <v>1100</v>
      </c>
      <c r="H121" s="657">
        <v>37</v>
      </c>
      <c r="I121" s="657">
        <v>5000</v>
      </c>
      <c r="J121" s="657">
        <v>74</v>
      </c>
      <c r="K121" s="639">
        <f t="shared" si="14"/>
        <v>5.8498023715415019E-3</v>
      </c>
      <c r="L121" s="655">
        <f t="shared" si="15"/>
        <v>1.007213828773649E-2</v>
      </c>
      <c r="M121" s="640">
        <f t="shared" si="12"/>
        <v>68.168992835665762</v>
      </c>
      <c r="N121" s="640">
        <f t="shared" ref="N121:N177" si="16">M121*0.22</f>
        <v>14.997178423846467</v>
      </c>
      <c r="O121" s="641">
        <v>28.202800281807125</v>
      </c>
      <c r="P121" s="640">
        <v>2.9678629835722199</v>
      </c>
      <c r="Q121" s="599">
        <f t="shared" si="11"/>
        <v>6.3085872061847043E-2</v>
      </c>
    </row>
    <row r="122" spans="1:17" ht="15" customHeight="1" x14ac:dyDescent="0.3">
      <c r="A122" s="135">
        <v>39</v>
      </c>
      <c r="B122" s="618" t="s">
        <v>570</v>
      </c>
      <c r="C122" s="651">
        <v>155.80000000000001</v>
      </c>
      <c r="D122" s="652"/>
      <c r="E122" s="652"/>
      <c r="F122" s="656">
        <f t="shared" si="13"/>
        <v>155.80000000000001</v>
      </c>
      <c r="G122" s="657">
        <v>1100</v>
      </c>
      <c r="H122" s="657">
        <v>7</v>
      </c>
      <c r="I122" s="657">
        <v>5000</v>
      </c>
      <c r="J122" s="657">
        <v>7</v>
      </c>
      <c r="K122" s="639">
        <f t="shared" si="14"/>
        <v>1.1067193675889327E-3</v>
      </c>
      <c r="L122" s="655">
        <f t="shared" si="15"/>
        <v>9.5276983802912755E-4</v>
      </c>
      <c r="M122" s="640">
        <f t="shared" si="12"/>
        <v>8.8176000593934436</v>
      </c>
      <c r="N122" s="640">
        <f t="shared" si="16"/>
        <v>1.9398720130665577</v>
      </c>
      <c r="O122" s="641">
        <v>3.6756571852244484</v>
      </c>
      <c r="P122" s="640">
        <v>0.28165875806839885</v>
      </c>
      <c r="Q122" s="599">
        <f t="shared" si="11"/>
        <v>9.4446649651815456E-2</v>
      </c>
    </row>
    <row r="123" spans="1:17" ht="15" customHeight="1" x14ac:dyDescent="0.3">
      <c r="A123" s="412">
        <v>40</v>
      </c>
      <c r="B123" s="618" t="s">
        <v>571</v>
      </c>
      <c r="C123" s="651">
        <v>378.1</v>
      </c>
      <c r="D123" s="652"/>
      <c r="E123" s="652"/>
      <c r="F123" s="656">
        <f t="shared" si="13"/>
        <v>378.1</v>
      </c>
      <c r="G123" s="657">
        <v>1100</v>
      </c>
      <c r="H123" s="657">
        <v>14</v>
      </c>
      <c r="I123" s="657">
        <v>5000</v>
      </c>
      <c r="J123" s="657">
        <v>13</v>
      </c>
      <c r="K123" s="639">
        <f t="shared" si="14"/>
        <v>2.2134387351778655E-3</v>
      </c>
      <c r="L123" s="655">
        <f t="shared" si="15"/>
        <v>1.7694296991969511E-3</v>
      </c>
      <c r="M123" s="640">
        <f t="shared" si="12"/>
        <v>17.052452058354056</v>
      </c>
      <c r="N123" s="640">
        <f t="shared" si="16"/>
        <v>3.7515394528378923</v>
      </c>
      <c r="O123" s="641">
        <v>7.1141704085981425</v>
      </c>
      <c r="P123" s="640">
        <v>0.52334196850562098</v>
      </c>
      <c r="Q123" s="599">
        <f t="shared" si="11"/>
        <v>7.5222173732599082E-2</v>
      </c>
    </row>
    <row r="124" spans="1:17" ht="15" customHeight="1" x14ac:dyDescent="0.3">
      <c r="A124" s="412">
        <v>41</v>
      </c>
      <c r="B124" s="618" t="s">
        <v>572</v>
      </c>
      <c r="C124" s="651">
        <v>2458.6999999999998</v>
      </c>
      <c r="D124" s="652"/>
      <c r="E124" s="652">
        <v>90.3</v>
      </c>
      <c r="F124" s="656">
        <f t="shared" si="13"/>
        <v>2549</v>
      </c>
      <c r="G124" s="657">
        <v>1100</v>
      </c>
      <c r="H124" s="657">
        <v>58</v>
      </c>
      <c r="I124" s="657">
        <v>5000</v>
      </c>
      <c r="J124" s="657">
        <v>116</v>
      </c>
      <c r="K124" s="639">
        <f t="shared" si="14"/>
        <v>9.1699604743083005E-3</v>
      </c>
      <c r="L124" s="655">
        <f t="shared" si="15"/>
        <v>1.5788757315911256E-2</v>
      </c>
      <c r="M124" s="640">
        <f t="shared" si="12"/>
        <v>106.85950228293551</v>
      </c>
      <c r="N124" s="640">
        <f t="shared" si="16"/>
        <v>23.509090502245812</v>
      </c>
      <c r="O124" s="641">
        <v>44.209795036346307</v>
      </c>
      <c r="P124" s="640">
        <v>4.6523257580321271</v>
      </c>
      <c r="Q124" s="599">
        <f t="shared" si="11"/>
        <v>7.0314128512969684E-2</v>
      </c>
    </row>
    <row r="125" spans="1:17" ht="15" customHeight="1" x14ac:dyDescent="0.3">
      <c r="A125" s="135">
        <v>42</v>
      </c>
      <c r="B125" s="618" t="s">
        <v>573</v>
      </c>
      <c r="C125" s="651">
        <v>2593.29</v>
      </c>
      <c r="D125" s="652"/>
      <c r="E125" s="652"/>
      <c r="F125" s="656">
        <f t="shared" si="13"/>
        <v>2593.29</v>
      </c>
      <c r="G125" s="657">
        <v>1100</v>
      </c>
      <c r="H125" s="657">
        <v>60</v>
      </c>
      <c r="I125" s="657">
        <v>5000</v>
      </c>
      <c r="J125" s="657">
        <v>120</v>
      </c>
      <c r="K125" s="639">
        <f t="shared" si="14"/>
        <v>9.4861660079051391E-3</v>
      </c>
      <c r="L125" s="655">
        <f t="shared" si="15"/>
        <v>1.6333197223356473E-2</v>
      </c>
      <c r="M125" s="640">
        <f t="shared" si="12"/>
        <v>110.54431270648503</v>
      </c>
      <c r="N125" s="640">
        <f t="shared" si="16"/>
        <v>24.319748795426708</v>
      </c>
      <c r="O125" s="641">
        <v>45.734270727254795</v>
      </c>
      <c r="P125" s="640">
        <v>4.8127507841711674</v>
      </c>
      <c r="Q125" s="599">
        <f t="shared" si="11"/>
        <v>7.14964708973303E-2</v>
      </c>
    </row>
    <row r="126" spans="1:17" ht="15" customHeight="1" x14ac:dyDescent="0.3">
      <c r="A126" s="412">
        <v>43</v>
      </c>
      <c r="B126" s="619" t="s">
        <v>574</v>
      </c>
      <c r="C126" s="651">
        <v>330.82</v>
      </c>
      <c r="D126" s="652">
        <v>55</v>
      </c>
      <c r="E126" s="652"/>
      <c r="F126" s="656">
        <f t="shared" si="13"/>
        <v>385.82</v>
      </c>
      <c r="G126" s="657">
        <v>1100</v>
      </c>
      <c r="H126" s="657">
        <v>19</v>
      </c>
      <c r="I126" s="657">
        <v>5000</v>
      </c>
      <c r="J126" s="657">
        <v>18</v>
      </c>
      <c r="K126" s="639">
        <f t="shared" si="14"/>
        <v>3.0039525691699606E-3</v>
      </c>
      <c r="L126" s="655">
        <f t="shared" si="15"/>
        <v>2.4499795835034709E-3</v>
      </c>
      <c r="M126" s="640">
        <f t="shared" si="12"/>
        <v>23.35073781506366</v>
      </c>
      <c r="N126" s="640">
        <f t="shared" si="16"/>
        <v>5.1371623193140055</v>
      </c>
      <c r="O126" s="641">
        <v>9.7396398266156066</v>
      </c>
      <c r="P126" s="640">
        <v>0.72452679569733425</v>
      </c>
      <c r="Q126" s="599">
        <f t="shared" si="11"/>
        <v>0.1009591694486823</v>
      </c>
    </row>
    <row r="127" spans="1:17" ht="15" customHeight="1" x14ac:dyDescent="0.3">
      <c r="A127" s="135">
        <v>44</v>
      </c>
      <c r="B127" s="618" t="s">
        <v>575</v>
      </c>
      <c r="C127" s="651">
        <v>1699.75</v>
      </c>
      <c r="D127" s="652"/>
      <c r="E127" s="652"/>
      <c r="F127" s="656">
        <f t="shared" si="13"/>
        <v>1699.75</v>
      </c>
      <c r="G127" s="657">
        <v>1100</v>
      </c>
      <c r="H127" s="657">
        <v>36</v>
      </c>
      <c r="I127" s="657">
        <v>5000</v>
      </c>
      <c r="J127" s="657">
        <v>72</v>
      </c>
      <c r="K127" s="639">
        <f t="shared" si="14"/>
        <v>5.6916996047430835E-3</v>
      </c>
      <c r="L127" s="655">
        <f t="shared" si="15"/>
        <v>9.7999183340138837E-3</v>
      </c>
      <c r="M127" s="640">
        <f t="shared" si="12"/>
        <v>66.326587623891015</v>
      </c>
      <c r="N127" s="640">
        <f t="shared" si="16"/>
        <v>14.591849277256024</v>
      </c>
      <c r="O127" s="641">
        <v>27.440562436352877</v>
      </c>
      <c r="P127" s="640">
        <v>2.8876504705027002</v>
      </c>
      <c r="Q127" s="599">
        <f t="shared" si="11"/>
        <v>6.5448830597442345E-2</v>
      </c>
    </row>
    <row r="128" spans="1:17" ht="15" customHeight="1" x14ac:dyDescent="0.3">
      <c r="A128" s="135">
        <v>45</v>
      </c>
      <c r="B128" s="618" t="s">
        <v>576</v>
      </c>
      <c r="C128" s="651">
        <v>211.46</v>
      </c>
      <c r="D128" s="652"/>
      <c r="E128" s="652">
        <v>12.6</v>
      </c>
      <c r="F128" s="656">
        <f t="shared" si="13"/>
        <v>224.06</v>
      </c>
      <c r="G128" s="657">
        <v>1100</v>
      </c>
      <c r="H128" s="657">
        <v>6</v>
      </c>
      <c r="I128" s="657">
        <v>5000</v>
      </c>
      <c r="J128" s="657">
        <v>8</v>
      </c>
      <c r="K128" s="639">
        <f t="shared" si="14"/>
        <v>9.4861660079051391E-4</v>
      </c>
      <c r="L128" s="655">
        <f t="shared" si="15"/>
        <v>1.0888798148904315E-3</v>
      </c>
      <c r="M128" s="640">
        <f t="shared" si="12"/>
        <v>8.7234390289171824</v>
      </c>
      <c r="N128" s="640">
        <f t="shared" si="16"/>
        <v>1.9191565863617801</v>
      </c>
      <c r="O128" s="641">
        <v>3.6248512253224638</v>
      </c>
      <c r="P128" s="640">
        <v>0.32137288789240964</v>
      </c>
      <c r="Q128" s="599">
        <f t="shared" si="11"/>
        <v>6.511121899711611E-2</v>
      </c>
    </row>
    <row r="129" spans="1:17" ht="15" customHeight="1" x14ac:dyDescent="0.3">
      <c r="A129" s="412">
        <v>46</v>
      </c>
      <c r="B129" s="618" t="s">
        <v>577</v>
      </c>
      <c r="C129" s="651">
        <v>138.9</v>
      </c>
      <c r="D129" s="652"/>
      <c r="E129" s="652"/>
      <c r="F129" s="656">
        <f t="shared" si="13"/>
        <v>138.9</v>
      </c>
      <c r="G129" s="657">
        <v>1100</v>
      </c>
      <c r="H129" s="657">
        <v>9</v>
      </c>
      <c r="I129" s="657">
        <v>5000</v>
      </c>
      <c r="J129" s="657">
        <v>8</v>
      </c>
      <c r="K129" s="639">
        <f t="shared" si="14"/>
        <v>1.4229249011857709E-3</v>
      </c>
      <c r="L129" s="655">
        <f t="shared" si="15"/>
        <v>1.0888798148904315E-3</v>
      </c>
      <c r="M129" s="640">
        <f t="shared" si="12"/>
        <v>10.754166301644455</v>
      </c>
      <c r="N129" s="640">
        <f t="shared" si="16"/>
        <v>2.3659165863617799</v>
      </c>
      <c r="O129" s="641">
        <v>4.4887009905806794</v>
      </c>
      <c r="P129" s="640">
        <v>0.32215714131390744</v>
      </c>
      <c r="Q129" s="599">
        <f t="shared" si="11"/>
        <v>0.12909244794745012</v>
      </c>
    </row>
    <row r="130" spans="1:17" ht="15" customHeight="1" x14ac:dyDescent="0.3">
      <c r="A130" s="412">
        <v>47</v>
      </c>
      <c r="B130" s="618" t="s">
        <v>578</v>
      </c>
      <c r="C130" s="651">
        <v>8219.0300000000007</v>
      </c>
      <c r="D130" s="652">
        <v>69.3</v>
      </c>
      <c r="E130" s="652">
        <v>122.5</v>
      </c>
      <c r="F130" s="656">
        <f t="shared" si="13"/>
        <v>8410.83</v>
      </c>
      <c r="G130" s="657">
        <v>1100</v>
      </c>
      <c r="H130" s="657">
        <v>0</v>
      </c>
      <c r="I130" s="657">
        <v>5000</v>
      </c>
      <c r="J130" s="657">
        <v>354</v>
      </c>
      <c r="K130" s="639">
        <f t="shared" si="14"/>
        <v>0</v>
      </c>
      <c r="L130" s="655">
        <f t="shared" si="15"/>
        <v>4.818293180890159E-2</v>
      </c>
      <c r="M130" s="640">
        <f t="shared" si="12"/>
        <v>206.29281339322171</v>
      </c>
      <c r="N130" s="640">
        <f t="shared" si="16"/>
        <v>45.384418946508774</v>
      </c>
      <c r="O130" s="641">
        <v>83.94896249516691</v>
      </c>
      <c r="P130" s="640">
        <v>14.151343861436574</v>
      </c>
      <c r="Q130" s="599">
        <f t="shared" si="11"/>
        <v>4.1586566212411136E-2</v>
      </c>
    </row>
    <row r="131" spans="1:17" ht="15" customHeight="1" x14ac:dyDescent="0.3">
      <c r="A131" s="135">
        <v>48</v>
      </c>
      <c r="B131" s="618" t="s">
        <v>2150</v>
      </c>
      <c r="C131" s="651">
        <v>953.56</v>
      </c>
      <c r="D131" s="652"/>
      <c r="E131" s="652"/>
      <c r="F131" s="656">
        <f t="shared" ref="F131:F183" si="17">C131+D131+E131</f>
        <v>953.56</v>
      </c>
      <c r="G131" s="657">
        <v>1100</v>
      </c>
      <c r="H131" s="658">
        <v>24</v>
      </c>
      <c r="I131" s="657">
        <v>5000</v>
      </c>
      <c r="J131" s="658">
        <v>35</v>
      </c>
      <c r="K131" s="639">
        <f t="shared" si="14"/>
        <v>3.7944664031620556E-3</v>
      </c>
      <c r="L131" s="655">
        <f t="shared" si="15"/>
        <v>4.7638491901456376E-3</v>
      </c>
      <c r="M131" s="640">
        <f t="shared" si="12"/>
        <v>36.642000296967218</v>
      </c>
      <c r="N131" s="640">
        <f t="shared" si="16"/>
        <v>8.0612400653327878</v>
      </c>
      <c r="O131" s="641">
        <v>15.210836786842119</v>
      </c>
      <c r="P131" s="640">
        <v>1.4054181944631692</v>
      </c>
      <c r="Q131" s="599">
        <f t="shared" si="11"/>
        <v>6.4305859456778081E-2</v>
      </c>
    </row>
    <row r="132" spans="1:17" ht="15" customHeight="1" x14ac:dyDescent="0.3">
      <c r="A132" s="412">
        <v>49</v>
      </c>
      <c r="B132" s="618" t="s">
        <v>2151</v>
      </c>
      <c r="C132" s="651">
        <v>1663</v>
      </c>
      <c r="D132" s="652"/>
      <c r="E132" s="652">
        <v>57.1</v>
      </c>
      <c r="F132" s="656">
        <f t="shared" si="17"/>
        <v>1720.1</v>
      </c>
      <c r="G132" s="657">
        <v>1100</v>
      </c>
      <c r="H132" s="658">
        <v>0</v>
      </c>
      <c r="I132" s="657">
        <v>5000</v>
      </c>
      <c r="J132" s="658">
        <v>53</v>
      </c>
      <c r="K132" s="639">
        <f t="shared" si="14"/>
        <v>0</v>
      </c>
      <c r="L132" s="655">
        <f t="shared" si="15"/>
        <v>7.2138287736491086E-3</v>
      </c>
      <c r="M132" s="640">
        <f t="shared" si="12"/>
        <v>30.885647202939975</v>
      </c>
      <c r="N132" s="640">
        <f t="shared" si="16"/>
        <v>6.7948423846467945</v>
      </c>
      <c r="O132" s="641">
        <v>12.568629978089962</v>
      </c>
      <c r="P132" s="640">
        <v>2.1187040244523687</v>
      </c>
      <c r="Q132" s="599">
        <f t="shared" ref="Q132:Q191" si="18">(P132+O132+N132+M132)/F132</f>
        <v>3.0444639026875824E-2</v>
      </c>
    </row>
    <row r="133" spans="1:17" ht="15" customHeight="1" x14ac:dyDescent="0.3">
      <c r="A133" s="135">
        <v>50</v>
      </c>
      <c r="B133" s="618" t="s">
        <v>2153</v>
      </c>
      <c r="C133" s="651">
        <v>1033.02</v>
      </c>
      <c r="D133" s="652"/>
      <c r="E133" s="652"/>
      <c r="F133" s="656">
        <f t="shared" si="17"/>
        <v>1033.02</v>
      </c>
      <c r="G133" s="657">
        <v>1100</v>
      </c>
      <c r="H133" s="658">
        <v>20</v>
      </c>
      <c r="I133" s="657">
        <v>5000</v>
      </c>
      <c r="J133" s="658">
        <v>40</v>
      </c>
      <c r="K133" s="639">
        <f t="shared" si="14"/>
        <v>3.1620553359683794E-3</v>
      </c>
      <c r="L133" s="655">
        <f t="shared" si="15"/>
        <v>5.4443990744521571E-3</v>
      </c>
      <c r="M133" s="640">
        <f t="shared" si="12"/>
        <v>36.848104235495008</v>
      </c>
      <c r="N133" s="640">
        <f t="shared" si="16"/>
        <v>8.1065829318089015</v>
      </c>
      <c r="O133" s="641">
        <v>15.244756909084932</v>
      </c>
      <c r="P133" s="640">
        <v>1.6042502613903891</v>
      </c>
      <c r="Q133" s="599">
        <f t="shared" si="18"/>
        <v>5.9828168223053993E-2</v>
      </c>
    </row>
    <row r="134" spans="1:17" ht="15" customHeight="1" x14ac:dyDescent="0.3">
      <c r="A134" s="135">
        <v>51</v>
      </c>
      <c r="B134" s="618" t="s">
        <v>2154</v>
      </c>
      <c r="C134" s="651">
        <v>220.38</v>
      </c>
      <c r="D134" s="652"/>
      <c r="E134" s="652"/>
      <c r="F134" s="656">
        <f t="shared" si="17"/>
        <v>220.38</v>
      </c>
      <c r="G134" s="657">
        <v>1100</v>
      </c>
      <c r="H134" s="658">
        <v>7</v>
      </c>
      <c r="I134" s="657">
        <v>5000</v>
      </c>
      <c r="J134" s="658">
        <v>5</v>
      </c>
      <c r="K134" s="639">
        <f t="shared" si="14"/>
        <v>1.1067193675889327E-3</v>
      </c>
      <c r="L134" s="655">
        <f t="shared" si="15"/>
        <v>6.8054988430651963E-4</v>
      </c>
      <c r="M134" s="640">
        <f t="shared" si="12"/>
        <v>7.6521039385277847</v>
      </c>
      <c r="N134" s="640">
        <f t="shared" si="16"/>
        <v>1.6834628664761127</v>
      </c>
      <c r="O134" s="641">
        <v>3.2013692615229403</v>
      </c>
      <c r="P134" s="640">
        <v>0.2017076628060453</v>
      </c>
      <c r="Q134" s="599">
        <f t="shared" si="18"/>
        <v>5.7803084351269997E-2</v>
      </c>
    </row>
    <row r="135" spans="1:17" ht="15" customHeight="1" x14ac:dyDescent="0.3">
      <c r="A135" s="412">
        <v>52</v>
      </c>
      <c r="B135" s="618" t="s">
        <v>579</v>
      </c>
      <c r="C135" s="651">
        <v>1928.15</v>
      </c>
      <c r="D135" s="652">
        <v>45.4</v>
      </c>
      <c r="E135" s="652"/>
      <c r="F135" s="656">
        <f t="shared" si="17"/>
        <v>1973.5500000000002</v>
      </c>
      <c r="G135" s="657">
        <v>1100</v>
      </c>
      <c r="H135" s="657">
        <v>24</v>
      </c>
      <c r="I135" s="657">
        <v>5000</v>
      </c>
      <c r="J135" s="657">
        <v>72</v>
      </c>
      <c r="K135" s="639">
        <f t="shared" si="14"/>
        <v>3.7944664031620556E-3</v>
      </c>
      <c r="L135" s="655">
        <f t="shared" si="15"/>
        <v>9.7999183340138837E-3</v>
      </c>
      <c r="M135" s="640">
        <f t="shared" si="12"/>
        <v>58.203678532981925</v>
      </c>
      <c r="N135" s="640">
        <f t="shared" si="16"/>
        <v>12.804809277256023</v>
      </c>
      <c r="O135" s="641">
        <v>23.985163375320017</v>
      </c>
      <c r="P135" s="640">
        <v>2.8845134568167095</v>
      </c>
      <c r="Q135" s="599">
        <f t="shared" si="18"/>
        <v>4.9594975877162807E-2</v>
      </c>
    </row>
    <row r="136" spans="1:17" ht="15" customHeight="1" x14ac:dyDescent="0.3">
      <c r="A136" s="135">
        <v>54</v>
      </c>
      <c r="B136" s="618" t="s">
        <v>580</v>
      </c>
      <c r="C136" s="651">
        <v>194.37</v>
      </c>
      <c r="D136" s="652">
        <v>37.4</v>
      </c>
      <c r="E136" s="652"/>
      <c r="F136" s="656">
        <f t="shared" si="17"/>
        <v>231.77</v>
      </c>
      <c r="G136" s="657">
        <v>1100</v>
      </c>
      <c r="H136" s="657">
        <v>9</v>
      </c>
      <c r="I136" s="657">
        <v>5000</v>
      </c>
      <c r="J136" s="657">
        <v>9</v>
      </c>
      <c r="K136" s="639">
        <f t="shared" si="14"/>
        <v>1.4229249011857709E-3</v>
      </c>
      <c r="L136" s="655">
        <f t="shared" si="15"/>
        <v>1.2249897917517355E-3</v>
      </c>
      <c r="M136" s="640">
        <f t="shared" ref="M136:M199" si="19">(K136+L136)*4281.45</f>
        <v>11.336914362077286</v>
      </c>
      <c r="N136" s="640">
        <f t="shared" si="16"/>
        <v>2.494121159657003</v>
      </c>
      <c r="O136" s="641">
        <v>4.7258449524314337</v>
      </c>
      <c r="P136" s="640">
        <v>0.36213268894508421</v>
      </c>
      <c r="Q136" s="599">
        <f t="shared" si="18"/>
        <v>8.1628395232820478E-2</v>
      </c>
    </row>
    <row r="137" spans="1:17" ht="15" customHeight="1" x14ac:dyDescent="0.3">
      <c r="A137" s="412">
        <v>55</v>
      </c>
      <c r="B137" s="618" t="s">
        <v>581</v>
      </c>
      <c r="C137" s="651">
        <v>1422.83</v>
      </c>
      <c r="D137" s="652"/>
      <c r="E137" s="652"/>
      <c r="F137" s="656">
        <f t="shared" si="17"/>
        <v>1422.83</v>
      </c>
      <c r="G137" s="657">
        <v>1100</v>
      </c>
      <c r="H137" s="657">
        <v>30</v>
      </c>
      <c r="I137" s="657">
        <v>5000</v>
      </c>
      <c r="J137" s="657">
        <v>60</v>
      </c>
      <c r="K137" s="639">
        <f t="shared" si="14"/>
        <v>4.7430830039525695E-3</v>
      </c>
      <c r="L137" s="655">
        <f t="shared" si="15"/>
        <v>8.1665986116782364E-3</v>
      </c>
      <c r="M137" s="640">
        <f t="shared" si="19"/>
        <v>55.272156353242515</v>
      </c>
      <c r="N137" s="640">
        <f t="shared" si="16"/>
        <v>12.159874397713354</v>
      </c>
      <c r="O137" s="641">
        <v>22.867135363627398</v>
      </c>
      <c r="P137" s="640">
        <v>2.4063753920855837</v>
      </c>
      <c r="Q137" s="599">
        <f t="shared" si="18"/>
        <v>6.5155739973622187E-2</v>
      </c>
    </row>
    <row r="138" spans="1:17" ht="15" customHeight="1" x14ac:dyDescent="0.3">
      <c r="A138" s="135">
        <v>56</v>
      </c>
      <c r="B138" s="618" t="s">
        <v>582</v>
      </c>
      <c r="C138" s="651">
        <v>377.6</v>
      </c>
      <c r="D138" s="652"/>
      <c r="E138" s="652"/>
      <c r="F138" s="656">
        <f t="shared" si="17"/>
        <v>377.6</v>
      </c>
      <c r="G138" s="657">
        <v>1100</v>
      </c>
      <c r="H138" s="657">
        <v>8</v>
      </c>
      <c r="I138" s="657">
        <v>5000</v>
      </c>
      <c r="J138" s="657">
        <v>21</v>
      </c>
      <c r="K138" s="639">
        <f t="shared" si="14"/>
        <v>1.2648221343873518E-3</v>
      </c>
      <c r="L138" s="655">
        <f t="shared" si="15"/>
        <v>2.8583095140873828E-3</v>
      </c>
      <c r="M138" s="640">
        <f t="shared" si="19"/>
        <v>17.652981996362151</v>
      </c>
      <c r="N138" s="640">
        <f t="shared" si="16"/>
        <v>3.8836560391996731</v>
      </c>
      <c r="O138" s="641">
        <v>7.2836225728877428</v>
      </c>
      <c r="P138" s="640">
        <v>0.84157784271203939</v>
      </c>
      <c r="Q138" s="599">
        <f t="shared" si="18"/>
        <v>7.8553597593118654E-2</v>
      </c>
    </row>
    <row r="139" spans="1:17" ht="15" customHeight="1" x14ac:dyDescent="0.3">
      <c r="A139" s="135">
        <v>57</v>
      </c>
      <c r="B139" s="618" t="s">
        <v>583</v>
      </c>
      <c r="C139" s="651">
        <v>1527.61</v>
      </c>
      <c r="D139" s="652">
        <v>324.89999999999998</v>
      </c>
      <c r="E139" s="652"/>
      <c r="F139" s="656">
        <f t="shared" si="17"/>
        <v>1852.5099999999998</v>
      </c>
      <c r="G139" s="657">
        <v>1100</v>
      </c>
      <c r="H139" s="657">
        <v>36</v>
      </c>
      <c r="I139" s="657">
        <v>5000</v>
      </c>
      <c r="J139" s="657">
        <v>122</v>
      </c>
      <c r="K139" s="639">
        <f t="shared" si="14"/>
        <v>5.6916996047430835E-3</v>
      </c>
      <c r="L139" s="655">
        <f t="shared" si="15"/>
        <v>1.6605417177079081E-2</v>
      </c>
      <c r="M139" s="640">
        <f t="shared" si="19"/>
        <v>95.463990645532505</v>
      </c>
      <c r="N139" s="640">
        <f t="shared" si="16"/>
        <v>21.002077942017152</v>
      </c>
      <c r="O139" s="641">
        <v>39.297760528890578</v>
      </c>
      <c r="P139" s="640">
        <v>4.8864278520615381</v>
      </c>
      <c r="Q139" s="599">
        <f t="shared" si="18"/>
        <v>8.672031836184517E-2</v>
      </c>
    </row>
    <row r="140" spans="1:17" ht="15" customHeight="1" x14ac:dyDescent="0.3">
      <c r="A140" s="412">
        <v>58</v>
      </c>
      <c r="B140" s="618" t="s">
        <v>584</v>
      </c>
      <c r="C140" s="651">
        <v>2010.19</v>
      </c>
      <c r="D140" s="652"/>
      <c r="E140" s="652"/>
      <c r="F140" s="656">
        <f t="shared" si="17"/>
        <v>2010.19</v>
      </c>
      <c r="G140" s="657">
        <v>1100</v>
      </c>
      <c r="H140" s="657">
        <v>48</v>
      </c>
      <c r="I140" s="657">
        <v>5000</v>
      </c>
      <c r="J140" s="657">
        <v>114</v>
      </c>
      <c r="K140" s="639">
        <f t="shared" si="14"/>
        <v>7.5889328063241113E-3</v>
      </c>
      <c r="L140" s="655">
        <f t="shared" si="15"/>
        <v>1.5516537362188648E-2</v>
      </c>
      <c r="M140" s="640">
        <f t="shared" si="19"/>
        <v>98.924915252978948</v>
      </c>
      <c r="N140" s="640">
        <f t="shared" si="16"/>
        <v>21.763481355655369</v>
      </c>
      <c r="O140" s="641">
        <v>40.856007895117415</v>
      </c>
      <c r="P140" s="640">
        <v>4.5697604846981159</v>
      </c>
      <c r="Q140" s="599">
        <f t="shared" si="18"/>
        <v>8.2636051810251673E-2</v>
      </c>
    </row>
    <row r="141" spans="1:17" ht="15" customHeight="1" x14ac:dyDescent="0.3">
      <c r="A141" s="412">
        <v>59</v>
      </c>
      <c r="B141" s="618" t="s">
        <v>585</v>
      </c>
      <c r="C141" s="651">
        <v>1464.32</v>
      </c>
      <c r="D141" s="652"/>
      <c r="E141" s="652"/>
      <c r="F141" s="656">
        <f t="shared" si="17"/>
        <v>1464.32</v>
      </c>
      <c r="G141" s="657">
        <v>1100</v>
      </c>
      <c r="H141" s="657">
        <v>32</v>
      </c>
      <c r="I141" s="657">
        <v>5000</v>
      </c>
      <c r="J141" s="657">
        <v>58</v>
      </c>
      <c r="K141" s="639">
        <f t="shared" si="14"/>
        <v>5.0592885375494072E-3</v>
      </c>
      <c r="L141" s="655">
        <f t="shared" si="15"/>
        <v>7.894378657955628E-3</v>
      </c>
      <c r="M141" s="640">
        <f t="shared" si="19"/>
        <v>55.46047841419503</v>
      </c>
      <c r="N141" s="640">
        <f t="shared" si="16"/>
        <v>12.201305251122907</v>
      </c>
      <c r="O141" s="641">
        <v>22.968747283431366</v>
      </c>
      <c r="P141" s="640">
        <v>2.3269471324375615</v>
      </c>
      <c r="Q141" s="599">
        <f t="shared" si="18"/>
        <v>6.3481669362698639E-2</v>
      </c>
    </row>
    <row r="142" spans="1:17" ht="15" customHeight="1" x14ac:dyDescent="0.3">
      <c r="A142" s="135">
        <v>60</v>
      </c>
      <c r="B142" s="618" t="s">
        <v>586</v>
      </c>
      <c r="C142" s="651">
        <v>152.11000000000001</v>
      </c>
      <c r="D142" s="652"/>
      <c r="E142" s="652"/>
      <c r="F142" s="656">
        <f t="shared" si="17"/>
        <v>152.11000000000001</v>
      </c>
      <c r="G142" s="657">
        <v>1100</v>
      </c>
      <c r="H142" s="657">
        <v>6</v>
      </c>
      <c r="I142" s="657">
        <v>5000</v>
      </c>
      <c r="J142" s="657">
        <v>8</v>
      </c>
      <c r="K142" s="639">
        <f t="shared" si="14"/>
        <v>9.4861660079051391E-4</v>
      </c>
      <c r="L142" s="655">
        <f t="shared" si="15"/>
        <v>1.0888798148904315E-3</v>
      </c>
      <c r="M142" s="640">
        <f t="shared" si="19"/>
        <v>8.7234390289171824</v>
      </c>
      <c r="N142" s="640">
        <f t="shared" si="16"/>
        <v>1.9191565863617801</v>
      </c>
      <c r="O142" s="641">
        <v>3.6248512253224638</v>
      </c>
      <c r="P142" s="640">
        <v>0.32137288789240964</v>
      </c>
      <c r="Q142" s="599">
        <f t="shared" si="18"/>
        <v>9.590966884816142E-2</v>
      </c>
    </row>
    <row r="143" spans="1:17" ht="15" customHeight="1" x14ac:dyDescent="0.3">
      <c r="A143" s="412">
        <v>61</v>
      </c>
      <c r="B143" s="618" t="s">
        <v>587</v>
      </c>
      <c r="C143" s="651">
        <v>2553.5700000000002</v>
      </c>
      <c r="D143" s="652"/>
      <c r="E143" s="652"/>
      <c r="F143" s="656">
        <f t="shared" si="17"/>
        <v>2553.5700000000002</v>
      </c>
      <c r="G143" s="657">
        <v>1100</v>
      </c>
      <c r="H143" s="657">
        <v>60</v>
      </c>
      <c r="I143" s="657">
        <v>5000</v>
      </c>
      <c r="J143" s="657">
        <v>120</v>
      </c>
      <c r="K143" s="639">
        <f t="shared" si="14"/>
        <v>9.4861660079051391E-3</v>
      </c>
      <c r="L143" s="655">
        <f t="shared" si="15"/>
        <v>1.6333197223356473E-2</v>
      </c>
      <c r="M143" s="640">
        <f t="shared" si="19"/>
        <v>110.54431270648503</v>
      </c>
      <c r="N143" s="640">
        <f t="shared" si="16"/>
        <v>24.319748795426708</v>
      </c>
      <c r="O143" s="641">
        <v>45.734270727254795</v>
      </c>
      <c r="P143" s="640">
        <v>4.8127507841711674</v>
      </c>
      <c r="Q143" s="599">
        <f t="shared" si="18"/>
        <v>7.2608576625405874E-2</v>
      </c>
    </row>
    <row r="144" spans="1:17" ht="15" customHeight="1" x14ac:dyDescent="0.3">
      <c r="A144" s="135">
        <v>62</v>
      </c>
      <c r="B144" s="618" t="s">
        <v>588</v>
      </c>
      <c r="C144" s="651">
        <v>166.1</v>
      </c>
      <c r="D144" s="652"/>
      <c r="E144" s="652"/>
      <c r="F144" s="656">
        <f t="shared" si="17"/>
        <v>166.1</v>
      </c>
      <c r="G144" s="657">
        <v>1100</v>
      </c>
      <c r="H144" s="657">
        <v>4</v>
      </c>
      <c r="I144" s="657">
        <v>5000</v>
      </c>
      <c r="J144" s="657">
        <v>4</v>
      </c>
      <c r="K144" s="639">
        <f t="shared" si="14"/>
        <v>6.324110671936759E-4</v>
      </c>
      <c r="L144" s="655">
        <f t="shared" si="15"/>
        <v>5.4443990744521573E-4</v>
      </c>
      <c r="M144" s="640">
        <f t="shared" si="19"/>
        <v>5.0386286053676823</v>
      </c>
      <c r="N144" s="640">
        <f t="shared" si="16"/>
        <v>1.1084982931808902</v>
      </c>
      <c r="O144" s="641">
        <v>2.1003755344139705</v>
      </c>
      <c r="P144" s="640">
        <v>0.16094786175337075</v>
      </c>
      <c r="Q144" s="599">
        <f t="shared" si="18"/>
        <v>5.0622819354099423E-2</v>
      </c>
    </row>
    <row r="145" spans="1:17" ht="15" customHeight="1" x14ac:dyDescent="0.3">
      <c r="A145" s="135">
        <v>63</v>
      </c>
      <c r="B145" s="618" t="s">
        <v>589</v>
      </c>
      <c r="C145" s="651">
        <v>315.39999999999998</v>
      </c>
      <c r="D145" s="652"/>
      <c r="E145" s="652"/>
      <c r="F145" s="656">
        <f t="shared" si="17"/>
        <v>315.39999999999998</v>
      </c>
      <c r="G145" s="657">
        <v>1100</v>
      </c>
      <c r="H145" s="657">
        <v>8</v>
      </c>
      <c r="I145" s="657">
        <v>5000</v>
      </c>
      <c r="J145" s="657">
        <v>16</v>
      </c>
      <c r="K145" s="639">
        <f t="shared" si="14"/>
        <v>1.2648221343873518E-3</v>
      </c>
      <c r="L145" s="655">
        <f t="shared" si="15"/>
        <v>2.1777596297808629E-3</v>
      </c>
      <c r="M145" s="640">
        <f t="shared" si="19"/>
        <v>14.739241694198004</v>
      </c>
      <c r="N145" s="640">
        <f t="shared" si="16"/>
        <v>3.2426331727235609</v>
      </c>
      <c r="O145" s="641">
        <v>6.0979027636339733</v>
      </c>
      <c r="P145" s="640">
        <v>0.64170010455615567</v>
      </c>
      <c r="Q145" s="599">
        <f t="shared" si="18"/>
        <v>7.8381349825972405E-2</v>
      </c>
    </row>
    <row r="146" spans="1:17" ht="15" customHeight="1" x14ac:dyDescent="0.3">
      <c r="A146" s="412">
        <v>64</v>
      </c>
      <c r="B146" s="618" t="s">
        <v>590</v>
      </c>
      <c r="C146" s="651">
        <v>1364.91</v>
      </c>
      <c r="D146" s="652">
        <v>133</v>
      </c>
      <c r="E146" s="652"/>
      <c r="F146" s="656">
        <f t="shared" si="17"/>
        <v>1497.91</v>
      </c>
      <c r="G146" s="657">
        <v>1100</v>
      </c>
      <c r="H146" s="657">
        <v>29</v>
      </c>
      <c r="I146" s="657">
        <v>5000</v>
      </c>
      <c r="J146" s="657">
        <v>58</v>
      </c>
      <c r="K146" s="639">
        <f t="shared" si="14"/>
        <v>4.5849802371541503E-3</v>
      </c>
      <c r="L146" s="655">
        <f t="shared" si="15"/>
        <v>7.894378657955628E-3</v>
      </c>
      <c r="M146" s="640">
        <f t="shared" si="19"/>
        <v>53.429751141467754</v>
      </c>
      <c r="N146" s="640">
        <f t="shared" si="16"/>
        <v>11.754545251122906</v>
      </c>
      <c r="O146" s="641">
        <v>22.104897518173154</v>
      </c>
      <c r="P146" s="640">
        <v>2.3261628790160636</v>
      </c>
      <c r="Q146" s="599">
        <f t="shared" si="18"/>
        <v>5.9826930049054927E-2</v>
      </c>
    </row>
    <row r="147" spans="1:17" ht="15" customHeight="1" x14ac:dyDescent="0.3">
      <c r="A147" s="135">
        <v>66</v>
      </c>
      <c r="B147" s="618" t="s">
        <v>592</v>
      </c>
      <c r="C147" s="651">
        <v>783.19</v>
      </c>
      <c r="D147" s="652">
        <v>194.1</v>
      </c>
      <c r="E147" s="652"/>
      <c r="F147" s="656">
        <f t="shared" si="17"/>
        <v>977.29000000000008</v>
      </c>
      <c r="G147" s="657">
        <v>1100</v>
      </c>
      <c r="H147" s="657">
        <v>40</v>
      </c>
      <c r="I147" s="657">
        <v>5000</v>
      </c>
      <c r="J147" s="657">
        <v>29</v>
      </c>
      <c r="K147" s="639">
        <f t="shared" si="14"/>
        <v>6.3241106719367588E-3</v>
      </c>
      <c r="L147" s="655">
        <f t="shared" si="15"/>
        <v>3.947189328977814E-3</v>
      </c>
      <c r="M147" s="640">
        <f t="shared" si="19"/>
        <v>43.976057388915699</v>
      </c>
      <c r="N147" s="640">
        <f t="shared" si="16"/>
        <v>9.6747326255614539</v>
      </c>
      <c r="O147" s="641">
        <v>18.395171763781409</v>
      </c>
      <c r="P147" s="640">
        <v>1.1697475935907629</v>
      </c>
      <c r="Q147" s="599">
        <f t="shared" si="18"/>
        <v>7.4917076171708827E-2</v>
      </c>
    </row>
    <row r="148" spans="1:17" ht="15" customHeight="1" x14ac:dyDescent="0.3">
      <c r="A148" s="412">
        <v>67</v>
      </c>
      <c r="B148" s="618" t="s">
        <v>593</v>
      </c>
      <c r="C148" s="651">
        <v>144.9</v>
      </c>
      <c r="D148" s="652"/>
      <c r="E148" s="652"/>
      <c r="F148" s="656">
        <f t="shared" si="17"/>
        <v>144.9</v>
      </c>
      <c r="G148" s="657">
        <v>1100</v>
      </c>
      <c r="H148" s="657">
        <v>6</v>
      </c>
      <c r="I148" s="657">
        <v>5000</v>
      </c>
      <c r="J148" s="657">
        <v>6</v>
      </c>
      <c r="K148" s="639">
        <f t="shared" ref="K148:K211" si="20">1/6325*H148</f>
        <v>9.4861660079051391E-4</v>
      </c>
      <c r="L148" s="655">
        <f t="shared" ref="L148:L211" si="21">1/7347*J148</f>
        <v>8.1665986116782364E-4</v>
      </c>
      <c r="M148" s="640">
        <f t="shared" si="19"/>
        <v>7.5579429080515244</v>
      </c>
      <c r="N148" s="640">
        <f t="shared" si="16"/>
        <v>1.6627474397713353</v>
      </c>
      <c r="O148" s="641">
        <v>3.1505633016209558</v>
      </c>
      <c r="P148" s="640">
        <v>0.24142179263005611</v>
      </c>
      <c r="Q148" s="599">
        <f t="shared" si="18"/>
        <v>8.704399891010263E-2</v>
      </c>
    </row>
    <row r="149" spans="1:17" ht="15" customHeight="1" x14ac:dyDescent="0.3">
      <c r="A149" s="135">
        <v>68</v>
      </c>
      <c r="B149" s="618" t="s">
        <v>594</v>
      </c>
      <c r="C149" s="651">
        <v>213.4</v>
      </c>
      <c r="D149" s="652">
        <v>18.5</v>
      </c>
      <c r="E149" s="652"/>
      <c r="F149" s="656">
        <f t="shared" si="17"/>
        <v>231.9</v>
      </c>
      <c r="G149" s="657">
        <v>1100</v>
      </c>
      <c r="H149" s="657">
        <v>8</v>
      </c>
      <c r="I149" s="657">
        <v>5000</v>
      </c>
      <c r="J149" s="657">
        <v>8</v>
      </c>
      <c r="K149" s="639">
        <f t="shared" si="20"/>
        <v>1.2648221343873518E-3</v>
      </c>
      <c r="L149" s="655">
        <f t="shared" si="21"/>
        <v>1.0888798148904315E-3</v>
      </c>
      <c r="M149" s="640">
        <f t="shared" si="19"/>
        <v>10.077257210735365</v>
      </c>
      <c r="N149" s="640">
        <f t="shared" si="16"/>
        <v>2.2169965863617804</v>
      </c>
      <c r="O149" s="641">
        <v>4.200751068827941</v>
      </c>
      <c r="P149" s="640">
        <v>0.3218957235067415</v>
      </c>
      <c r="Q149" s="599">
        <f t="shared" si="18"/>
        <v>7.2517898186424443E-2</v>
      </c>
    </row>
    <row r="150" spans="1:17" ht="15" customHeight="1" x14ac:dyDescent="0.3">
      <c r="A150" s="135">
        <v>69</v>
      </c>
      <c r="B150" s="619" t="s">
        <v>595</v>
      </c>
      <c r="C150" s="651">
        <v>3146.6</v>
      </c>
      <c r="D150" s="652"/>
      <c r="E150" s="652"/>
      <c r="F150" s="656">
        <f t="shared" si="17"/>
        <v>3146.6</v>
      </c>
      <c r="G150" s="657">
        <v>1100</v>
      </c>
      <c r="H150" s="657">
        <v>0</v>
      </c>
      <c r="I150" s="657">
        <v>5000</v>
      </c>
      <c r="J150" s="657">
        <v>104</v>
      </c>
      <c r="K150" s="639">
        <f t="shared" si="20"/>
        <v>0</v>
      </c>
      <c r="L150" s="655">
        <f t="shared" si="21"/>
        <v>1.4155437593575609E-2</v>
      </c>
      <c r="M150" s="640">
        <f t="shared" si="19"/>
        <v>60.605798285014288</v>
      </c>
      <c r="N150" s="640">
        <f t="shared" si="16"/>
        <v>13.333275622703143</v>
      </c>
      <c r="O150" s="641">
        <v>24.662972032478415</v>
      </c>
      <c r="P150" s="640">
        <v>4.1574569536423835</v>
      </c>
      <c r="Q150" s="599">
        <f t="shared" si="18"/>
        <v>3.2657313574600597E-2</v>
      </c>
    </row>
    <row r="151" spans="1:17" ht="15" customHeight="1" x14ac:dyDescent="0.3">
      <c r="A151" s="412">
        <v>70</v>
      </c>
      <c r="B151" s="618" t="s">
        <v>596</v>
      </c>
      <c r="C151" s="651">
        <v>848.35</v>
      </c>
      <c r="D151" s="652"/>
      <c r="E151" s="652"/>
      <c r="F151" s="656">
        <f t="shared" si="17"/>
        <v>848.35</v>
      </c>
      <c r="G151" s="657">
        <v>1100</v>
      </c>
      <c r="H151" s="657">
        <v>48</v>
      </c>
      <c r="I151" s="657">
        <v>5000</v>
      </c>
      <c r="J151" s="657">
        <v>45</v>
      </c>
      <c r="K151" s="639">
        <f t="shared" si="20"/>
        <v>7.5889328063241113E-3</v>
      </c>
      <c r="L151" s="655">
        <f t="shared" si="21"/>
        <v>6.1249489587586773E-3</v>
      </c>
      <c r="M151" s="640">
        <f t="shared" si="19"/>
        <v>58.715299083113706</v>
      </c>
      <c r="N151" s="640">
        <f t="shared" si="16"/>
        <v>12.917365798285015</v>
      </c>
      <c r="O151" s="641">
        <v>24.493074527415388</v>
      </c>
      <c r="P151" s="640">
        <v>1.8114476981469187</v>
      </c>
      <c r="Q151" s="599">
        <f t="shared" si="18"/>
        <v>0.11544431791944484</v>
      </c>
    </row>
    <row r="152" spans="1:17" ht="15" customHeight="1" x14ac:dyDescent="0.3">
      <c r="A152" s="412">
        <v>71</v>
      </c>
      <c r="B152" s="618" t="s">
        <v>597</v>
      </c>
      <c r="C152" s="651">
        <v>885.4</v>
      </c>
      <c r="D152" s="652"/>
      <c r="E152" s="652"/>
      <c r="F152" s="656">
        <f t="shared" si="17"/>
        <v>885.4</v>
      </c>
      <c r="G152" s="657">
        <v>1100</v>
      </c>
      <c r="H152" s="657">
        <v>53</v>
      </c>
      <c r="I152" s="657">
        <v>5000</v>
      </c>
      <c r="J152" s="657">
        <v>45</v>
      </c>
      <c r="K152" s="639">
        <f t="shared" si="20"/>
        <v>8.379446640316205E-3</v>
      </c>
      <c r="L152" s="655">
        <f t="shared" si="21"/>
        <v>6.1249489587586773E-3</v>
      </c>
      <c r="M152" s="640">
        <f t="shared" si="19"/>
        <v>62.099844537659159</v>
      </c>
      <c r="N152" s="640">
        <f t="shared" si="16"/>
        <v>13.661965798285015</v>
      </c>
      <c r="O152" s="641">
        <v>25.932824136179075</v>
      </c>
      <c r="P152" s="640">
        <v>1.8127547871827485</v>
      </c>
      <c r="Q152" s="599">
        <f t="shared" si="18"/>
        <v>0.11690466372182742</v>
      </c>
    </row>
    <row r="153" spans="1:17" ht="15" customHeight="1" x14ac:dyDescent="0.3">
      <c r="A153" s="135">
        <v>72</v>
      </c>
      <c r="B153" s="618" t="s">
        <v>598</v>
      </c>
      <c r="C153" s="651">
        <v>877.79</v>
      </c>
      <c r="D153" s="652"/>
      <c r="E153" s="652"/>
      <c r="F153" s="656">
        <f t="shared" si="17"/>
        <v>877.79</v>
      </c>
      <c r="G153" s="657">
        <v>1100</v>
      </c>
      <c r="H153" s="657">
        <v>52</v>
      </c>
      <c r="I153" s="657">
        <v>5000</v>
      </c>
      <c r="J153" s="657">
        <v>31</v>
      </c>
      <c r="K153" s="639">
        <f t="shared" si="20"/>
        <v>8.2213438735177866E-3</v>
      </c>
      <c r="L153" s="655">
        <f t="shared" si="21"/>
        <v>4.2194092827004216E-3</v>
      </c>
      <c r="M153" s="640">
        <f t="shared" si="19"/>
        <v>53.264462600690443</v>
      </c>
      <c r="N153" s="640">
        <f t="shared" si="16"/>
        <v>11.718181772151897</v>
      </c>
      <c r="O153" s="641">
        <v>22.32485874851578</v>
      </c>
      <c r="P153" s="640">
        <v>1.2528357025391077</v>
      </c>
      <c r="Q153" s="599">
        <f t="shared" si="18"/>
        <v>0.10089012044326917</v>
      </c>
    </row>
    <row r="154" spans="1:17" ht="15" customHeight="1" x14ac:dyDescent="0.3">
      <c r="A154" s="412">
        <v>73</v>
      </c>
      <c r="B154" s="618" t="s">
        <v>599</v>
      </c>
      <c r="C154" s="651">
        <v>917.6</v>
      </c>
      <c r="D154" s="652"/>
      <c r="E154" s="652">
        <v>32.299999999999997</v>
      </c>
      <c r="F154" s="656">
        <f t="shared" si="17"/>
        <v>949.9</v>
      </c>
      <c r="G154" s="657">
        <v>1100</v>
      </c>
      <c r="H154" s="657">
        <v>40</v>
      </c>
      <c r="I154" s="657">
        <v>5000</v>
      </c>
      <c r="J154" s="657">
        <v>37</v>
      </c>
      <c r="K154" s="639">
        <f t="shared" si="20"/>
        <v>6.3241106719367588E-3</v>
      </c>
      <c r="L154" s="655">
        <f t="shared" si="21"/>
        <v>5.0360691438682452E-3</v>
      </c>
      <c r="M154" s="640">
        <f t="shared" si="19"/>
        <v>48.638041872378338</v>
      </c>
      <c r="N154" s="640">
        <f t="shared" si="16"/>
        <v>10.700369211923235</v>
      </c>
      <c r="O154" s="641">
        <v>20.292323458587443</v>
      </c>
      <c r="P154" s="640">
        <v>1.4895519746401771</v>
      </c>
      <c r="Q154" s="599">
        <f t="shared" si="18"/>
        <v>8.5398764625254447E-2</v>
      </c>
    </row>
    <row r="155" spans="1:17" ht="15" customHeight="1" x14ac:dyDescent="0.3">
      <c r="A155" s="135">
        <v>74</v>
      </c>
      <c r="B155" s="618" t="s">
        <v>600</v>
      </c>
      <c r="C155" s="651">
        <v>1018.2</v>
      </c>
      <c r="D155" s="652"/>
      <c r="E155" s="652">
        <v>37.799999999999997</v>
      </c>
      <c r="F155" s="656">
        <f t="shared" si="17"/>
        <v>1056</v>
      </c>
      <c r="G155" s="657">
        <v>1100</v>
      </c>
      <c r="H155" s="657">
        <v>40</v>
      </c>
      <c r="I155" s="657">
        <v>5000</v>
      </c>
      <c r="J155" s="657">
        <v>30</v>
      </c>
      <c r="K155" s="639">
        <f t="shared" si="20"/>
        <v>6.3241106719367588E-3</v>
      </c>
      <c r="L155" s="655">
        <f t="shared" si="21"/>
        <v>4.0832993058391182E-3</v>
      </c>
      <c r="M155" s="640">
        <f t="shared" si="19"/>
        <v>44.558805449348526</v>
      </c>
      <c r="N155" s="640">
        <f t="shared" si="16"/>
        <v>9.8029371988566751</v>
      </c>
      <c r="O155" s="641">
        <v>18.632315725632164</v>
      </c>
      <c r="P155" s="640">
        <v>1.2097231412219398</v>
      </c>
      <c r="Q155" s="599">
        <f t="shared" si="18"/>
        <v>7.0268732495321312E-2</v>
      </c>
    </row>
    <row r="156" spans="1:17" ht="15" customHeight="1" x14ac:dyDescent="0.3">
      <c r="A156" s="135">
        <v>75</v>
      </c>
      <c r="B156" s="618" t="s">
        <v>601</v>
      </c>
      <c r="C156" s="651">
        <v>837.9</v>
      </c>
      <c r="D156" s="652">
        <v>160.4</v>
      </c>
      <c r="E156" s="652"/>
      <c r="F156" s="656">
        <f t="shared" si="17"/>
        <v>998.3</v>
      </c>
      <c r="G156" s="657">
        <v>1100</v>
      </c>
      <c r="H156" s="657">
        <v>46</v>
      </c>
      <c r="I156" s="657">
        <v>5000</v>
      </c>
      <c r="J156" s="657">
        <v>41</v>
      </c>
      <c r="K156" s="639">
        <f t="shared" si="20"/>
        <v>7.2727272727272727E-3</v>
      </c>
      <c r="L156" s="655">
        <f t="shared" si="21"/>
        <v>5.5805090513134613E-3</v>
      </c>
      <c r="M156" s="640">
        <f t="shared" si="19"/>
        <v>55.030488659564199</v>
      </c>
      <c r="N156" s="640">
        <f t="shared" si="16"/>
        <v>12.106707505104124</v>
      </c>
      <c r="O156" s="641">
        <v>22.968598836506892</v>
      </c>
      <c r="P156" s="640">
        <v>1.6510226720078798</v>
      </c>
      <c r="Q156" s="599">
        <f t="shared" si="18"/>
        <v>9.1913069891999502E-2</v>
      </c>
    </row>
    <row r="157" spans="1:17" ht="15" customHeight="1" x14ac:dyDescent="0.3">
      <c r="A157" s="412">
        <v>76</v>
      </c>
      <c r="B157" s="618" t="s">
        <v>602</v>
      </c>
      <c r="C157" s="651">
        <v>304</v>
      </c>
      <c r="D157" s="652"/>
      <c r="E157" s="652"/>
      <c r="F157" s="656">
        <f t="shared" si="17"/>
        <v>304</v>
      </c>
      <c r="G157" s="657">
        <v>1100</v>
      </c>
      <c r="H157" s="657">
        <v>12</v>
      </c>
      <c r="I157" s="657">
        <v>5000</v>
      </c>
      <c r="J157" s="657">
        <v>10</v>
      </c>
      <c r="K157" s="639">
        <f t="shared" si="20"/>
        <v>1.8972332015810278E-3</v>
      </c>
      <c r="L157" s="655">
        <f t="shared" si="21"/>
        <v>1.3610997686130393E-3</v>
      </c>
      <c r="M157" s="640">
        <f t="shared" si="19"/>
        <v>13.950389695237387</v>
      </c>
      <c r="N157" s="640">
        <f t="shared" si="16"/>
        <v>3.069085732952225</v>
      </c>
      <c r="O157" s="641">
        <v>5.8268386795404039</v>
      </c>
      <c r="P157" s="640">
        <v>0.40289248999775867</v>
      </c>
      <c r="Q157" s="599">
        <f t="shared" si="18"/>
        <v>7.647765328199925E-2</v>
      </c>
    </row>
    <row r="158" spans="1:17" ht="15" customHeight="1" x14ac:dyDescent="0.3">
      <c r="A158" s="412">
        <v>77</v>
      </c>
      <c r="B158" s="618" t="s">
        <v>603</v>
      </c>
      <c r="C158" s="651">
        <v>1272.1600000000001</v>
      </c>
      <c r="D158" s="652">
        <v>51.6</v>
      </c>
      <c r="E158" s="652">
        <v>23.7</v>
      </c>
      <c r="F158" s="656">
        <f t="shared" si="17"/>
        <v>1347.46</v>
      </c>
      <c r="G158" s="657">
        <v>1100</v>
      </c>
      <c r="H158" s="657">
        <v>66</v>
      </c>
      <c r="I158" s="657">
        <v>5000</v>
      </c>
      <c r="J158" s="657">
        <v>53</v>
      </c>
      <c r="K158" s="639">
        <f t="shared" si="20"/>
        <v>1.0434782608695653E-2</v>
      </c>
      <c r="L158" s="655">
        <f t="shared" si="21"/>
        <v>7.2138287736491086E-3</v>
      </c>
      <c r="M158" s="640">
        <f t="shared" si="19"/>
        <v>75.56164720293998</v>
      </c>
      <c r="N158" s="640">
        <f t="shared" si="16"/>
        <v>16.623562384646796</v>
      </c>
      <c r="O158" s="641">
        <v>31.573324813770711</v>
      </c>
      <c r="P158" s="640">
        <v>2.1359575997253195</v>
      </c>
      <c r="Q158" s="599">
        <f t="shared" si="18"/>
        <v>9.3430967895954453E-2</v>
      </c>
    </row>
    <row r="159" spans="1:17" ht="15" customHeight="1" x14ac:dyDescent="0.3">
      <c r="A159" s="135">
        <v>78</v>
      </c>
      <c r="B159" s="618" t="s">
        <v>604</v>
      </c>
      <c r="C159" s="651">
        <v>930.9</v>
      </c>
      <c r="D159" s="652"/>
      <c r="E159" s="652"/>
      <c r="F159" s="656">
        <f t="shared" si="17"/>
        <v>930.9</v>
      </c>
      <c r="G159" s="657">
        <v>1100</v>
      </c>
      <c r="H159" s="657">
        <v>46</v>
      </c>
      <c r="I159" s="657">
        <v>5000</v>
      </c>
      <c r="J159" s="657">
        <v>38</v>
      </c>
      <c r="K159" s="639">
        <f t="shared" si="20"/>
        <v>7.2727272727272727E-3</v>
      </c>
      <c r="L159" s="655">
        <f t="shared" si="21"/>
        <v>5.1721791207295495E-3</v>
      </c>
      <c r="M159" s="640">
        <f t="shared" si="19"/>
        <v>53.282244478265703</v>
      </c>
      <c r="N159" s="640">
        <f t="shared" si="16"/>
        <v>11.722093785218455</v>
      </c>
      <c r="O159" s="641">
        <v>22.257166950954627</v>
      </c>
      <c r="P159" s="640">
        <v>1.5310960291143496</v>
      </c>
      <c r="Q159" s="599">
        <f t="shared" si="18"/>
        <v>9.5383608597650799E-2</v>
      </c>
    </row>
    <row r="160" spans="1:17" ht="15" customHeight="1" x14ac:dyDescent="0.3">
      <c r="A160" s="412">
        <v>79</v>
      </c>
      <c r="B160" s="618" t="s">
        <v>605</v>
      </c>
      <c r="C160" s="651">
        <v>791.4</v>
      </c>
      <c r="D160" s="652"/>
      <c r="E160" s="652"/>
      <c r="F160" s="656">
        <f t="shared" si="17"/>
        <v>791.4</v>
      </c>
      <c r="G160" s="657">
        <v>1100</v>
      </c>
      <c r="H160" s="657">
        <v>44</v>
      </c>
      <c r="I160" s="657">
        <v>5000</v>
      </c>
      <c r="J160" s="657">
        <v>45</v>
      </c>
      <c r="K160" s="639">
        <f t="shared" si="20"/>
        <v>6.956521739130435E-3</v>
      </c>
      <c r="L160" s="655">
        <f t="shared" si="21"/>
        <v>6.1249489587586773E-3</v>
      </c>
      <c r="M160" s="640">
        <f t="shared" si="19"/>
        <v>56.007662719477338</v>
      </c>
      <c r="N160" s="640">
        <f t="shared" si="16"/>
        <v>12.321685798285014</v>
      </c>
      <c r="O160" s="641">
        <v>23.341274840404431</v>
      </c>
      <c r="P160" s="640">
        <v>1.8104020269182552</v>
      </c>
      <c r="Q160" s="599">
        <f t="shared" si="18"/>
        <v>0.11812108337766621</v>
      </c>
    </row>
    <row r="161" spans="1:17" ht="15" customHeight="1" x14ac:dyDescent="0.3">
      <c r="A161" s="135">
        <v>80</v>
      </c>
      <c r="B161" s="618" t="s">
        <v>606</v>
      </c>
      <c r="C161" s="651">
        <v>574.42999999999995</v>
      </c>
      <c r="D161" s="652"/>
      <c r="E161" s="652"/>
      <c r="F161" s="656">
        <f t="shared" si="17"/>
        <v>574.42999999999995</v>
      </c>
      <c r="G161" s="657">
        <v>1100</v>
      </c>
      <c r="H161" s="657">
        <v>36</v>
      </c>
      <c r="I161" s="657">
        <v>5000</v>
      </c>
      <c r="J161" s="657">
        <v>31</v>
      </c>
      <c r="K161" s="639">
        <f t="shared" si="20"/>
        <v>5.6916996047430835E-3</v>
      </c>
      <c r="L161" s="655">
        <f t="shared" si="21"/>
        <v>4.2194092827004216E-3</v>
      </c>
      <c r="M161" s="640">
        <f t="shared" si="19"/>
        <v>42.433917146144999</v>
      </c>
      <c r="N161" s="640">
        <f t="shared" si="16"/>
        <v>9.3354617721519002</v>
      </c>
      <c r="O161" s="641">
        <v>17.717660000471962</v>
      </c>
      <c r="P161" s="640">
        <v>1.248653017624453</v>
      </c>
      <c r="Q161" s="599">
        <f t="shared" si="18"/>
        <v>0.12314066454814918</v>
      </c>
    </row>
    <row r="162" spans="1:17" ht="15" customHeight="1" x14ac:dyDescent="0.3">
      <c r="A162" s="135">
        <v>81</v>
      </c>
      <c r="B162" s="618" t="s">
        <v>607</v>
      </c>
      <c r="C162" s="651">
        <v>326.89999999999998</v>
      </c>
      <c r="D162" s="652"/>
      <c r="E162" s="652"/>
      <c r="F162" s="656">
        <f t="shared" si="17"/>
        <v>326.89999999999998</v>
      </c>
      <c r="G162" s="657">
        <v>1100</v>
      </c>
      <c r="H162" s="657">
        <v>12</v>
      </c>
      <c r="I162" s="657">
        <v>5000</v>
      </c>
      <c r="J162" s="657">
        <v>12</v>
      </c>
      <c r="K162" s="639">
        <f t="shared" si="20"/>
        <v>1.8972332015810278E-3</v>
      </c>
      <c r="L162" s="655">
        <f t="shared" si="21"/>
        <v>1.6333197223356473E-3</v>
      </c>
      <c r="M162" s="640">
        <f t="shared" si="19"/>
        <v>15.115885816103049</v>
      </c>
      <c r="N162" s="640">
        <f t="shared" si="16"/>
        <v>3.3254948795426706</v>
      </c>
      <c r="O162" s="641">
        <v>6.3011266032419115</v>
      </c>
      <c r="P162" s="640">
        <v>0.48284358526011223</v>
      </c>
      <c r="Q162" s="599">
        <f t="shared" si="18"/>
        <v>7.716534378754282E-2</v>
      </c>
    </row>
    <row r="163" spans="1:17" ht="15" customHeight="1" x14ac:dyDescent="0.3">
      <c r="A163" s="412">
        <v>82</v>
      </c>
      <c r="B163" s="618" t="s">
        <v>608</v>
      </c>
      <c r="C163" s="651">
        <v>323.60000000000002</v>
      </c>
      <c r="D163" s="652"/>
      <c r="E163" s="652"/>
      <c r="F163" s="656">
        <f t="shared" si="17"/>
        <v>323.60000000000002</v>
      </c>
      <c r="G163" s="657">
        <v>1100</v>
      </c>
      <c r="H163" s="657">
        <v>14</v>
      </c>
      <c r="I163" s="657">
        <v>5000</v>
      </c>
      <c r="J163" s="657">
        <v>13</v>
      </c>
      <c r="K163" s="639">
        <f t="shared" si="20"/>
        <v>2.2134387351778655E-3</v>
      </c>
      <c r="L163" s="655">
        <f t="shared" si="21"/>
        <v>1.7694296991969511E-3</v>
      </c>
      <c r="M163" s="640">
        <f t="shared" si="19"/>
        <v>17.052452058354056</v>
      </c>
      <c r="N163" s="640">
        <f t="shared" si="16"/>
        <v>3.7515394528378923</v>
      </c>
      <c r="O163" s="641">
        <v>7.1141704085981425</v>
      </c>
      <c r="P163" s="640">
        <v>0.52334196850562098</v>
      </c>
      <c r="Q163" s="599">
        <f t="shared" si="18"/>
        <v>8.789092672526487E-2</v>
      </c>
    </row>
    <row r="164" spans="1:17" ht="15" customHeight="1" x14ac:dyDescent="0.3">
      <c r="A164" s="412">
        <v>83</v>
      </c>
      <c r="B164" s="618" t="s">
        <v>609</v>
      </c>
      <c r="C164" s="651">
        <v>483.2</v>
      </c>
      <c r="D164" s="652"/>
      <c r="E164" s="652"/>
      <c r="F164" s="656">
        <f t="shared" si="17"/>
        <v>483.2</v>
      </c>
      <c r="G164" s="657">
        <v>1100</v>
      </c>
      <c r="H164" s="657">
        <v>21</v>
      </c>
      <c r="I164" s="657">
        <v>5000</v>
      </c>
      <c r="J164" s="657">
        <v>15</v>
      </c>
      <c r="K164" s="639">
        <f t="shared" si="20"/>
        <v>3.3201581027667987E-3</v>
      </c>
      <c r="L164" s="655">
        <f t="shared" si="21"/>
        <v>2.0416496529195591E-3</v>
      </c>
      <c r="M164" s="640">
        <f t="shared" si="19"/>
        <v>22.956311815583355</v>
      </c>
      <c r="N164" s="640">
        <f t="shared" si="16"/>
        <v>5.050388599428338</v>
      </c>
      <c r="O164" s="641">
        <v>9.6041077845688214</v>
      </c>
      <c r="P164" s="640">
        <v>0.60512298841813594</v>
      </c>
      <c r="Q164" s="599">
        <f t="shared" si="18"/>
        <v>7.9089261564566748E-2</v>
      </c>
    </row>
    <row r="165" spans="1:17" ht="15" customHeight="1" x14ac:dyDescent="0.3">
      <c r="A165" s="135">
        <v>84</v>
      </c>
      <c r="B165" s="618" t="s">
        <v>610</v>
      </c>
      <c r="C165" s="651">
        <v>408.2</v>
      </c>
      <c r="D165" s="652"/>
      <c r="E165" s="652"/>
      <c r="F165" s="656">
        <f t="shared" si="17"/>
        <v>408.2</v>
      </c>
      <c r="G165" s="657">
        <v>1100</v>
      </c>
      <c r="H165" s="657">
        <v>18</v>
      </c>
      <c r="I165" s="657">
        <v>5000</v>
      </c>
      <c r="J165" s="657">
        <v>13</v>
      </c>
      <c r="K165" s="639">
        <f t="shared" si="20"/>
        <v>2.8458498023715417E-3</v>
      </c>
      <c r="L165" s="655">
        <f t="shared" si="21"/>
        <v>1.7694296991969511E-3</v>
      </c>
      <c r="M165" s="640">
        <f t="shared" si="19"/>
        <v>19.760088421990424</v>
      </c>
      <c r="N165" s="640">
        <f t="shared" si="16"/>
        <v>4.3472194528378933</v>
      </c>
      <c r="O165" s="641">
        <v>8.2659700956090987</v>
      </c>
      <c r="P165" s="640">
        <v>0.52438763973428459</v>
      </c>
      <c r="Q165" s="599">
        <f t="shared" si="18"/>
        <v>8.0592027462449048E-2</v>
      </c>
    </row>
    <row r="166" spans="1:17" ht="15" customHeight="1" x14ac:dyDescent="0.3">
      <c r="A166" s="412">
        <v>85</v>
      </c>
      <c r="B166" s="618" t="s">
        <v>614</v>
      </c>
      <c r="C166" s="651">
        <v>482.97</v>
      </c>
      <c r="D166" s="652"/>
      <c r="E166" s="652"/>
      <c r="F166" s="656">
        <f t="shared" si="17"/>
        <v>482.97</v>
      </c>
      <c r="G166" s="657">
        <v>1100</v>
      </c>
      <c r="H166" s="657">
        <v>22</v>
      </c>
      <c r="I166" s="657">
        <v>5000</v>
      </c>
      <c r="J166" s="657">
        <v>16</v>
      </c>
      <c r="K166" s="639">
        <f t="shared" si="20"/>
        <v>3.4782608695652175E-3</v>
      </c>
      <c r="L166" s="655">
        <f t="shared" si="21"/>
        <v>2.1777596297808629E-3</v>
      </c>
      <c r="M166" s="640">
        <f t="shared" si="19"/>
        <v>24.215968966925274</v>
      </c>
      <c r="N166" s="640">
        <f t="shared" si="16"/>
        <v>5.3275131727235605</v>
      </c>
      <c r="O166" s="641">
        <v>10.129201668172314</v>
      </c>
      <c r="P166" s="640">
        <v>0.6453599538564786</v>
      </c>
      <c r="Q166" s="599">
        <f t="shared" si="18"/>
        <v>8.3479395742339327E-2</v>
      </c>
    </row>
    <row r="167" spans="1:17" ht="15" customHeight="1" x14ac:dyDescent="0.3">
      <c r="A167" s="135">
        <v>86</v>
      </c>
      <c r="B167" s="618" t="s">
        <v>615</v>
      </c>
      <c r="C167" s="651">
        <v>699.05</v>
      </c>
      <c r="D167" s="652"/>
      <c r="E167" s="652"/>
      <c r="F167" s="656">
        <f t="shared" si="17"/>
        <v>699.05</v>
      </c>
      <c r="G167" s="657">
        <v>1100</v>
      </c>
      <c r="H167" s="657">
        <v>28</v>
      </c>
      <c r="I167" s="657">
        <v>5000</v>
      </c>
      <c r="J167" s="657">
        <v>28</v>
      </c>
      <c r="K167" s="639">
        <f t="shared" si="20"/>
        <v>4.426877470355731E-3</v>
      </c>
      <c r="L167" s="655">
        <f t="shared" si="21"/>
        <v>3.8110793521165102E-3</v>
      </c>
      <c r="M167" s="640">
        <f t="shared" si="19"/>
        <v>35.270400237573774</v>
      </c>
      <c r="N167" s="640">
        <f t="shared" si="16"/>
        <v>7.7594880522662306</v>
      </c>
      <c r="O167" s="641">
        <v>14.702628740897794</v>
      </c>
      <c r="P167" s="640">
        <v>1.1266350322735954</v>
      </c>
      <c r="Q167" s="599">
        <f t="shared" si="18"/>
        <v>8.4198772710122882E-2</v>
      </c>
    </row>
    <row r="168" spans="1:17" ht="15" customHeight="1" x14ac:dyDescent="0.3">
      <c r="A168" s="135">
        <v>87</v>
      </c>
      <c r="B168" s="618" t="s">
        <v>616</v>
      </c>
      <c r="C168" s="651">
        <v>6095.81</v>
      </c>
      <c r="D168" s="652"/>
      <c r="E168" s="652"/>
      <c r="F168" s="656">
        <f t="shared" si="17"/>
        <v>6095.81</v>
      </c>
      <c r="G168" s="657">
        <v>1100</v>
      </c>
      <c r="H168" s="657">
        <v>0</v>
      </c>
      <c r="I168" s="657">
        <v>5000</v>
      </c>
      <c r="J168" s="657">
        <v>266</v>
      </c>
      <c r="K168" s="639">
        <f t="shared" si="20"/>
        <v>0</v>
      </c>
      <c r="L168" s="655">
        <f t="shared" si="21"/>
        <v>3.6205253845106845E-2</v>
      </c>
      <c r="M168" s="640">
        <f t="shared" si="19"/>
        <v>155.01098407513268</v>
      </c>
      <c r="N168" s="640">
        <f t="shared" si="16"/>
        <v>34.102416496529187</v>
      </c>
      <c r="O168" s="641">
        <v>63.080293852300564</v>
      </c>
      <c r="P168" s="640">
        <v>10.633495669893019</v>
      </c>
      <c r="Q168" s="599">
        <f t="shared" si="18"/>
        <v>4.3116040377547106E-2</v>
      </c>
    </row>
    <row r="169" spans="1:17" ht="15" customHeight="1" x14ac:dyDescent="0.3">
      <c r="A169" s="412">
        <v>88</v>
      </c>
      <c r="B169" s="618" t="s">
        <v>617</v>
      </c>
      <c r="C169" s="651">
        <v>166.2</v>
      </c>
      <c r="D169" s="652"/>
      <c r="E169" s="652"/>
      <c r="F169" s="656">
        <f t="shared" si="17"/>
        <v>166.2</v>
      </c>
      <c r="G169" s="657">
        <v>1100</v>
      </c>
      <c r="H169" s="657">
        <v>10</v>
      </c>
      <c r="I169" s="657">
        <v>5000</v>
      </c>
      <c r="J169" s="657">
        <v>11</v>
      </c>
      <c r="K169" s="639">
        <f t="shared" si="20"/>
        <v>1.5810276679841897E-3</v>
      </c>
      <c r="L169" s="655">
        <f t="shared" si="21"/>
        <v>1.4972097454743433E-3</v>
      </c>
      <c r="M169" s="640">
        <f t="shared" si="19"/>
        <v>13.179319573852036</v>
      </c>
      <c r="N169" s="640">
        <f t="shared" si="16"/>
        <v>2.8994503062474477</v>
      </c>
      <c r="O169" s="641">
        <v>5.4880827978856805</v>
      </c>
      <c r="P169" s="640">
        <v>0.44234520201460364</v>
      </c>
      <c r="Q169" s="599">
        <f t="shared" si="18"/>
        <v>0.132425980024066</v>
      </c>
    </row>
    <row r="170" spans="1:17" ht="15" customHeight="1" x14ac:dyDescent="0.3">
      <c r="A170" s="412">
        <v>89</v>
      </c>
      <c r="B170" s="618" t="s">
        <v>618</v>
      </c>
      <c r="C170" s="651">
        <v>273.2</v>
      </c>
      <c r="D170" s="652"/>
      <c r="E170" s="652"/>
      <c r="F170" s="656">
        <f t="shared" si="17"/>
        <v>273.2</v>
      </c>
      <c r="G170" s="657">
        <v>1100</v>
      </c>
      <c r="H170" s="657">
        <v>15</v>
      </c>
      <c r="I170" s="657">
        <v>5000</v>
      </c>
      <c r="J170" s="657">
        <v>16</v>
      </c>
      <c r="K170" s="639">
        <f t="shared" si="20"/>
        <v>2.3715415019762848E-3</v>
      </c>
      <c r="L170" s="655">
        <f t="shared" si="21"/>
        <v>2.1777596297808629E-3</v>
      </c>
      <c r="M170" s="640">
        <f t="shared" si="19"/>
        <v>19.477605330561637</v>
      </c>
      <c r="N170" s="640">
        <f t="shared" si="16"/>
        <v>4.2850731727235605</v>
      </c>
      <c r="O170" s="641">
        <v>8.1135522159031428</v>
      </c>
      <c r="P170" s="640">
        <v>0.64353002920631708</v>
      </c>
      <c r="Q170" s="599">
        <f t="shared" si="18"/>
        <v>0.1190327992254563</v>
      </c>
    </row>
    <row r="171" spans="1:17" ht="15" customHeight="1" x14ac:dyDescent="0.3">
      <c r="A171" s="412">
        <v>91</v>
      </c>
      <c r="B171" s="618" t="s">
        <v>619</v>
      </c>
      <c r="C171" s="651">
        <v>2107.77</v>
      </c>
      <c r="D171" s="652"/>
      <c r="E171" s="652">
        <v>133</v>
      </c>
      <c r="F171" s="656">
        <f t="shared" si="17"/>
        <v>2240.77</v>
      </c>
      <c r="G171" s="657">
        <v>1100</v>
      </c>
      <c r="H171" s="657">
        <v>42</v>
      </c>
      <c r="I171" s="657">
        <v>5000</v>
      </c>
      <c r="J171" s="657">
        <v>90</v>
      </c>
      <c r="K171" s="639">
        <f t="shared" si="20"/>
        <v>6.6403162055335974E-3</v>
      </c>
      <c r="L171" s="655">
        <f t="shared" si="21"/>
        <v>1.2249897917517355E-2</v>
      </c>
      <c r="M171" s="640">
        <f t="shared" si="19"/>
        <v>80.8775072571365</v>
      </c>
      <c r="N171" s="640">
        <f t="shared" si="16"/>
        <v>17.793051596570031</v>
      </c>
      <c r="O171" s="641">
        <v>33.436853280182881</v>
      </c>
      <c r="P171" s="640">
        <v>3.6087788347068779</v>
      </c>
      <c r="Q171" s="599">
        <f t="shared" si="18"/>
        <v>6.0566765428221682E-2</v>
      </c>
    </row>
    <row r="172" spans="1:17" ht="15" customHeight="1" x14ac:dyDescent="0.3">
      <c r="A172" s="135">
        <v>92</v>
      </c>
      <c r="B172" s="618" t="s">
        <v>620</v>
      </c>
      <c r="C172" s="651">
        <v>454.48</v>
      </c>
      <c r="D172" s="652"/>
      <c r="E172" s="652"/>
      <c r="F172" s="656">
        <f t="shared" si="17"/>
        <v>454.48</v>
      </c>
      <c r="G172" s="657">
        <v>1100</v>
      </c>
      <c r="H172" s="657">
        <v>17</v>
      </c>
      <c r="I172" s="657">
        <v>5000</v>
      </c>
      <c r="J172" s="657">
        <v>16</v>
      </c>
      <c r="K172" s="639">
        <f t="shared" si="20"/>
        <v>2.6877470355731225E-3</v>
      </c>
      <c r="L172" s="655">
        <f t="shared" si="21"/>
        <v>2.1777596297808629E-3</v>
      </c>
      <c r="M172" s="640">
        <f t="shared" si="19"/>
        <v>20.831423512379821</v>
      </c>
      <c r="N172" s="640">
        <f t="shared" si="16"/>
        <v>4.5829131727235604</v>
      </c>
      <c r="O172" s="641">
        <v>8.6894520594086213</v>
      </c>
      <c r="P172" s="640">
        <v>0.64405286482064894</v>
      </c>
      <c r="Q172" s="599">
        <f t="shared" si="18"/>
        <v>7.64562612421507E-2</v>
      </c>
    </row>
    <row r="173" spans="1:17" ht="15" customHeight="1" x14ac:dyDescent="0.3">
      <c r="A173" s="135">
        <v>93</v>
      </c>
      <c r="B173" s="618" t="s">
        <v>621</v>
      </c>
      <c r="C173" s="651">
        <v>297.3</v>
      </c>
      <c r="D173" s="652">
        <v>41.3</v>
      </c>
      <c r="E173" s="652"/>
      <c r="F173" s="656">
        <f t="shared" si="17"/>
        <v>338.6</v>
      </c>
      <c r="G173" s="657">
        <v>1100</v>
      </c>
      <c r="H173" s="657">
        <v>9</v>
      </c>
      <c r="I173" s="657">
        <v>5000</v>
      </c>
      <c r="J173" s="657">
        <v>6</v>
      </c>
      <c r="K173" s="639">
        <f t="shared" si="20"/>
        <v>1.4229249011857709E-3</v>
      </c>
      <c r="L173" s="655">
        <f t="shared" si="21"/>
        <v>8.1665986116782364E-4</v>
      </c>
      <c r="M173" s="640">
        <f t="shared" si="19"/>
        <v>9.5886701807787968</v>
      </c>
      <c r="N173" s="640">
        <f t="shared" si="16"/>
        <v>2.1095074397713351</v>
      </c>
      <c r="O173" s="641">
        <v>4.0144130668791718</v>
      </c>
      <c r="P173" s="640">
        <v>0.24220604605155388</v>
      </c>
      <c r="Q173" s="599">
        <f t="shared" si="18"/>
        <v>4.7119895846074594E-2</v>
      </c>
    </row>
    <row r="174" spans="1:17" ht="15" customHeight="1" x14ac:dyDescent="0.3">
      <c r="A174" s="412">
        <v>94</v>
      </c>
      <c r="B174" s="618" t="s">
        <v>622</v>
      </c>
      <c r="C174" s="651">
        <v>453.7</v>
      </c>
      <c r="D174" s="652"/>
      <c r="E174" s="652"/>
      <c r="F174" s="656">
        <f t="shared" si="17"/>
        <v>453.7</v>
      </c>
      <c r="G174" s="657">
        <v>1100</v>
      </c>
      <c r="H174" s="657">
        <v>17</v>
      </c>
      <c r="I174" s="657">
        <v>5000</v>
      </c>
      <c r="J174" s="657">
        <v>18</v>
      </c>
      <c r="K174" s="639">
        <f t="shared" si="20"/>
        <v>2.6877470355731225E-3</v>
      </c>
      <c r="L174" s="655">
        <f t="shared" si="21"/>
        <v>2.4499795835034709E-3</v>
      </c>
      <c r="M174" s="640">
        <f t="shared" si="19"/>
        <v>21.996919633245479</v>
      </c>
      <c r="N174" s="640">
        <f t="shared" si="16"/>
        <v>4.8393223193140056</v>
      </c>
      <c r="O174" s="641">
        <v>9.1637399831101281</v>
      </c>
      <c r="P174" s="640">
        <v>0.7240039600830025</v>
      </c>
      <c r="Q174" s="599">
        <f t="shared" si="18"/>
        <v>8.094332355246335E-2</v>
      </c>
    </row>
    <row r="175" spans="1:17" ht="15" customHeight="1" x14ac:dyDescent="0.3">
      <c r="A175" s="412">
        <v>95</v>
      </c>
      <c r="B175" s="618" t="s">
        <v>623</v>
      </c>
      <c r="C175" s="651">
        <v>89.9</v>
      </c>
      <c r="D175" s="652"/>
      <c r="E175" s="652"/>
      <c r="F175" s="656">
        <f t="shared" si="17"/>
        <v>89.9</v>
      </c>
      <c r="G175" s="657">
        <v>1100</v>
      </c>
      <c r="H175" s="657">
        <v>6</v>
      </c>
      <c r="I175" s="657">
        <v>5000</v>
      </c>
      <c r="J175" s="657">
        <v>5</v>
      </c>
      <c r="K175" s="639">
        <f t="shared" si="20"/>
        <v>9.4861660079051391E-4</v>
      </c>
      <c r="L175" s="655">
        <f t="shared" si="21"/>
        <v>6.8054988430651963E-4</v>
      </c>
      <c r="M175" s="640">
        <f t="shared" si="19"/>
        <v>6.9751948476186936</v>
      </c>
      <c r="N175" s="640">
        <f t="shared" si="16"/>
        <v>1.5345428664761125</v>
      </c>
      <c r="O175" s="641">
        <v>2.913419339770202</v>
      </c>
      <c r="P175" s="640">
        <v>0.20144624499887934</v>
      </c>
      <c r="Q175" s="599">
        <f t="shared" si="18"/>
        <v>0.12930593213419228</v>
      </c>
    </row>
    <row r="176" spans="1:17" ht="15" customHeight="1" x14ac:dyDescent="0.3">
      <c r="A176" s="135">
        <v>96</v>
      </c>
      <c r="B176" s="618" t="s">
        <v>624</v>
      </c>
      <c r="C176" s="651">
        <v>224.08</v>
      </c>
      <c r="D176" s="652"/>
      <c r="E176" s="652"/>
      <c r="F176" s="656">
        <f t="shared" si="17"/>
        <v>224.08</v>
      </c>
      <c r="G176" s="657">
        <v>1100</v>
      </c>
      <c r="H176" s="657">
        <v>9</v>
      </c>
      <c r="I176" s="657">
        <v>5000</v>
      </c>
      <c r="J176" s="657">
        <v>5</v>
      </c>
      <c r="K176" s="639">
        <f t="shared" si="20"/>
        <v>1.4229249011857709E-3</v>
      </c>
      <c r="L176" s="655">
        <f t="shared" si="21"/>
        <v>6.8054988430651963E-4</v>
      </c>
      <c r="M176" s="640">
        <f t="shared" si="19"/>
        <v>9.0059221203459661</v>
      </c>
      <c r="N176" s="640">
        <f t="shared" si="16"/>
        <v>1.9813028664761125</v>
      </c>
      <c r="O176" s="641">
        <v>3.7772691050284171</v>
      </c>
      <c r="P176" s="640">
        <v>0.20223049842037713</v>
      </c>
      <c r="Q176" s="599">
        <f t="shared" si="18"/>
        <v>6.6791880534946765E-2</v>
      </c>
    </row>
    <row r="177" spans="1:17" ht="15" customHeight="1" x14ac:dyDescent="0.3">
      <c r="A177" s="412">
        <v>97</v>
      </c>
      <c r="B177" s="618" t="s">
        <v>625</v>
      </c>
      <c r="C177" s="651">
        <v>653.71</v>
      </c>
      <c r="D177" s="652"/>
      <c r="E177" s="652"/>
      <c r="F177" s="656">
        <f t="shared" si="17"/>
        <v>653.71</v>
      </c>
      <c r="G177" s="657">
        <v>1100</v>
      </c>
      <c r="H177" s="657">
        <v>28</v>
      </c>
      <c r="I177" s="657">
        <v>5000</v>
      </c>
      <c r="J177" s="657">
        <v>24</v>
      </c>
      <c r="K177" s="639">
        <f t="shared" si="20"/>
        <v>4.426877470355731E-3</v>
      </c>
      <c r="L177" s="655">
        <f t="shared" si="21"/>
        <v>3.2666394446712946E-3</v>
      </c>
      <c r="M177" s="640">
        <f t="shared" si="19"/>
        <v>32.939407995842458</v>
      </c>
      <c r="N177" s="640">
        <f t="shared" si="16"/>
        <v>7.2466697590853411</v>
      </c>
      <c r="O177" s="641">
        <v>13.754052893494778</v>
      </c>
      <c r="P177" s="640">
        <v>0.96673284174888818</v>
      </c>
      <c r="Q177" s="599">
        <f t="shared" si="18"/>
        <v>8.3992693228146217E-2</v>
      </c>
    </row>
    <row r="178" spans="1:17" ht="15" customHeight="1" x14ac:dyDescent="0.3">
      <c r="A178" s="135">
        <v>98</v>
      </c>
      <c r="B178" s="618" t="s">
        <v>626</v>
      </c>
      <c r="C178" s="651">
        <v>2379.1</v>
      </c>
      <c r="D178" s="652"/>
      <c r="E178" s="652"/>
      <c r="F178" s="656">
        <f t="shared" si="17"/>
        <v>2379.1</v>
      </c>
      <c r="G178" s="657">
        <v>1100</v>
      </c>
      <c r="H178" s="657">
        <v>44</v>
      </c>
      <c r="I178" s="657">
        <v>5000</v>
      </c>
      <c r="J178" s="657">
        <v>75</v>
      </c>
      <c r="K178" s="639">
        <f t="shared" si="20"/>
        <v>6.956521739130435E-3</v>
      </c>
      <c r="L178" s="655">
        <f t="shared" si="21"/>
        <v>1.0208248264597795E-2</v>
      </c>
      <c r="M178" s="640">
        <f t="shared" si="19"/>
        <v>73.490104532462226</v>
      </c>
      <c r="N178" s="640">
        <f t="shared" ref="N178:N230" si="22">M178*0.22</f>
        <v>16.167822997141691</v>
      </c>
      <c r="O178" s="641">
        <v>30.45559369592705</v>
      </c>
      <c r="P178" s="640">
        <v>3.009668455853558</v>
      </c>
      <c r="Q178" s="599">
        <f t="shared" si="18"/>
        <v>5.1752002724301013E-2</v>
      </c>
    </row>
    <row r="179" spans="1:17" ht="15" customHeight="1" x14ac:dyDescent="0.3">
      <c r="A179" s="135">
        <v>99</v>
      </c>
      <c r="B179" s="618" t="s">
        <v>627</v>
      </c>
      <c r="C179" s="651">
        <v>140.19999999999999</v>
      </c>
      <c r="D179" s="652"/>
      <c r="E179" s="652"/>
      <c r="F179" s="656">
        <f t="shared" si="17"/>
        <v>140.19999999999999</v>
      </c>
      <c r="G179" s="657">
        <v>1100</v>
      </c>
      <c r="H179" s="657">
        <v>5</v>
      </c>
      <c r="I179" s="657">
        <v>5000</v>
      </c>
      <c r="J179" s="657">
        <v>4</v>
      </c>
      <c r="K179" s="639">
        <f t="shared" si="20"/>
        <v>7.9051383399209485E-4</v>
      </c>
      <c r="L179" s="655">
        <f t="shared" si="21"/>
        <v>5.4443990744521573E-4</v>
      </c>
      <c r="M179" s="640">
        <f t="shared" si="19"/>
        <v>5.7155376962767734</v>
      </c>
      <c r="N179" s="640">
        <f t="shared" si="22"/>
        <v>1.2574182931808902</v>
      </c>
      <c r="O179" s="641">
        <v>2.3883254561667089</v>
      </c>
      <c r="P179" s="640">
        <v>0.16120927956053668</v>
      </c>
      <c r="Q179" s="599">
        <f t="shared" si="18"/>
        <v>6.7920761235270397E-2</v>
      </c>
    </row>
    <row r="180" spans="1:17" ht="15" customHeight="1" x14ac:dyDescent="0.3">
      <c r="A180" s="412">
        <v>100</v>
      </c>
      <c r="B180" s="618" t="s">
        <v>628</v>
      </c>
      <c r="C180" s="651">
        <v>137.5</v>
      </c>
      <c r="D180" s="652"/>
      <c r="E180" s="652"/>
      <c r="F180" s="656">
        <f t="shared" si="17"/>
        <v>137.5</v>
      </c>
      <c r="G180" s="657">
        <v>1100</v>
      </c>
      <c r="H180" s="657">
        <v>3</v>
      </c>
      <c r="I180" s="657">
        <v>5000</v>
      </c>
      <c r="J180" s="657">
        <v>3</v>
      </c>
      <c r="K180" s="639">
        <f t="shared" si="20"/>
        <v>4.7430830039525695E-4</v>
      </c>
      <c r="L180" s="655">
        <f t="shared" si="21"/>
        <v>4.0832993058391182E-4</v>
      </c>
      <c r="M180" s="640">
        <f t="shared" si="19"/>
        <v>3.7789714540257622</v>
      </c>
      <c r="N180" s="640">
        <f t="shared" si="22"/>
        <v>0.83137371988566766</v>
      </c>
      <c r="O180" s="641">
        <v>1.5752816508104779</v>
      </c>
      <c r="P180" s="640">
        <v>0.12071089631502806</v>
      </c>
      <c r="Q180" s="599">
        <f t="shared" si="18"/>
        <v>4.5864274334814083E-2</v>
      </c>
    </row>
    <row r="181" spans="1:17" ht="15" customHeight="1" x14ac:dyDescent="0.3">
      <c r="A181" s="412">
        <v>101</v>
      </c>
      <c r="B181" s="618" t="s">
        <v>629</v>
      </c>
      <c r="C181" s="651">
        <v>1812.9</v>
      </c>
      <c r="D181" s="652">
        <v>95.4</v>
      </c>
      <c r="E181" s="652"/>
      <c r="F181" s="656">
        <f t="shared" si="17"/>
        <v>1908.3000000000002</v>
      </c>
      <c r="G181" s="657">
        <v>1100</v>
      </c>
      <c r="H181" s="657">
        <v>64</v>
      </c>
      <c r="I181" s="657">
        <v>5000</v>
      </c>
      <c r="J181" s="657">
        <v>88</v>
      </c>
      <c r="K181" s="639">
        <f t="shared" si="20"/>
        <v>1.0118577075098814E-2</v>
      </c>
      <c r="L181" s="655">
        <f t="shared" si="21"/>
        <v>1.1977677963794746E-2</v>
      </c>
      <c r="M181" s="640">
        <f t="shared" si="19"/>
        <v>94.604011136270827</v>
      </c>
      <c r="N181" s="640">
        <f t="shared" si="22"/>
        <v>20.812882449979583</v>
      </c>
      <c r="O181" s="641">
        <v>39.297463635041623</v>
      </c>
      <c r="P181" s="640">
        <v>3.5345789312021743</v>
      </c>
      <c r="Q181" s="599">
        <f t="shared" si="18"/>
        <v>8.2926655217992029E-2</v>
      </c>
    </row>
    <row r="182" spans="1:17" ht="15" customHeight="1" x14ac:dyDescent="0.3">
      <c r="A182" s="135">
        <v>102</v>
      </c>
      <c r="B182" s="618" t="s">
        <v>630</v>
      </c>
      <c r="C182" s="651">
        <v>140.4</v>
      </c>
      <c r="D182" s="652"/>
      <c r="E182" s="652"/>
      <c r="F182" s="656">
        <f t="shared" si="17"/>
        <v>140.4</v>
      </c>
      <c r="G182" s="657">
        <v>1100</v>
      </c>
      <c r="H182" s="657">
        <v>6</v>
      </c>
      <c r="I182" s="657">
        <v>5000</v>
      </c>
      <c r="J182" s="657">
        <v>6</v>
      </c>
      <c r="K182" s="639">
        <f t="shared" si="20"/>
        <v>9.4861660079051391E-4</v>
      </c>
      <c r="L182" s="655">
        <f t="shared" si="21"/>
        <v>8.1665986116782364E-4</v>
      </c>
      <c r="M182" s="640">
        <f t="shared" si="19"/>
        <v>7.5579429080515244</v>
      </c>
      <c r="N182" s="640">
        <f t="shared" si="22"/>
        <v>1.6627474397713353</v>
      </c>
      <c r="O182" s="641">
        <v>3.1505633016209558</v>
      </c>
      <c r="P182" s="640">
        <v>0.24142179263005611</v>
      </c>
      <c r="Q182" s="599">
        <f t="shared" si="18"/>
        <v>8.9833870670041824E-2</v>
      </c>
    </row>
    <row r="183" spans="1:17" ht="15" customHeight="1" x14ac:dyDescent="0.3">
      <c r="A183" s="412">
        <v>103</v>
      </c>
      <c r="B183" s="618" t="s">
        <v>631</v>
      </c>
      <c r="C183" s="651">
        <v>290.7</v>
      </c>
      <c r="D183" s="652"/>
      <c r="E183" s="652"/>
      <c r="F183" s="656">
        <f t="shared" si="17"/>
        <v>290.7</v>
      </c>
      <c r="G183" s="657">
        <v>1100</v>
      </c>
      <c r="H183" s="657">
        <v>12</v>
      </c>
      <c r="I183" s="657">
        <v>5000</v>
      </c>
      <c r="J183" s="657">
        <v>24</v>
      </c>
      <c r="K183" s="639">
        <f t="shared" si="20"/>
        <v>1.8972332015810278E-3</v>
      </c>
      <c r="L183" s="655">
        <f t="shared" si="21"/>
        <v>3.2666394446712946E-3</v>
      </c>
      <c r="M183" s="640">
        <f t="shared" si="19"/>
        <v>22.108862541297004</v>
      </c>
      <c r="N183" s="640">
        <f t="shared" si="22"/>
        <v>4.8639497590853411</v>
      </c>
      <c r="O183" s="641">
        <v>9.1468541454509609</v>
      </c>
      <c r="P183" s="640">
        <v>0.96255015683423339</v>
      </c>
      <c r="Q183" s="599">
        <f t="shared" si="18"/>
        <v>0.12756180461873939</v>
      </c>
    </row>
    <row r="184" spans="1:17" ht="15" customHeight="1" x14ac:dyDescent="0.3">
      <c r="A184" s="135">
        <v>105</v>
      </c>
      <c r="B184" s="618" t="s">
        <v>632</v>
      </c>
      <c r="C184" s="651">
        <v>1387.9</v>
      </c>
      <c r="D184" s="652">
        <v>85.8</v>
      </c>
      <c r="E184" s="652"/>
      <c r="F184" s="656">
        <f t="shared" ref="F184:F238" si="23">C184+D184+E184</f>
        <v>1473.7</v>
      </c>
      <c r="G184" s="657">
        <v>1100</v>
      </c>
      <c r="H184" s="657">
        <v>30</v>
      </c>
      <c r="I184" s="657">
        <v>5000</v>
      </c>
      <c r="J184" s="657">
        <v>60</v>
      </c>
      <c r="K184" s="639">
        <f t="shared" si="20"/>
        <v>4.7430830039525695E-3</v>
      </c>
      <c r="L184" s="655">
        <f t="shared" si="21"/>
        <v>8.1665986116782364E-3</v>
      </c>
      <c r="M184" s="640">
        <f t="shared" si="19"/>
        <v>55.272156353242515</v>
      </c>
      <c r="N184" s="640">
        <f t="shared" si="22"/>
        <v>12.159874397713354</v>
      </c>
      <c r="O184" s="641">
        <v>22.867135363627398</v>
      </c>
      <c r="P184" s="640">
        <v>2.4063753920855837</v>
      </c>
      <c r="Q184" s="599">
        <f t="shared" si="18"/>
        <v>6.2906657736763821E-2</v>
      </c>
    </row>
    <row r="185" spans="1:17" ht="15" customHeight="1" x14ac:dyDescent="0.3">
      <c r="A185" s="412">
        <v>106</v>
      </c>
      <c r="B185" s="618" t="s">
        <v>633</v>
      </c>
      <c r="C185" s="651">
        <v>2507</v>
      </c>
      <c r="D185" s="652"/>
      <c r="E185" s="652"/>
      <c r="F185" s="656">
        <f t="shared" si="23"/>
        <v>2507</v>
      </c>
      <c r="G185" s="657">
        <v>1100</v>
      </c>
      <c r="H185" s="657">
        <v>60</v>
      </c>
      <c r="I185" s="657">
        <v>5000</v>
      </c>
      <c r="J185" s="657">
        <v>110</v>
      </c>
      <c r="K185" s="639">
        <f t="shared" si="20"/>
        <v>9.4861660079051391E-3</v>
      </c>
      <c r="L185" s="655">
        <f t="shared" si="21"/>
        <v>1.4972097454743432E-2</v>
      </c>
      <c r="M185" s="640">
        <f t="shared" si="19"/>
        <v>104.71683210215673</v>
      </c>
      <c r="N185" s="640">
        <f t="shared" si="22"/>
        <v>23.037703062474481</v>
      </c>
      <c r="O185" s="641">
        <v>43.362831108747258</v>
      </c>
      <c r="P185" s="640">
        <v>4.4129953078593998</v>
      </c>
      <c r="Q185" s="599">
        <f t="shared" si="18"/>
        <v>7.001609955374466E-2</v>
      </c>
    </row>
    <row r="186" spans="1:17" ht="15" customHeight="1" x14ac:dyDescent="0.3">
      <c r="A186" s="412">
        <v>107</v>
      </c>
      <c r="B186" s="618" t="s">
        <v>634</v>
      </c>
      <c r="C186" s="651">
        <v>3505.3</v>
      </c>
      <c r="D186" s="652"/>
      <c r="E186" s="652"/>
      <c r="F186" s="656">
        <f t="shared" si="23"/>
        <v>3505.3</v>
      </c>
      <c r="G186" s="657">
        <v>1100</v>
      </c>
      <c r="H186" s="657">
        <v>86</v>
      </c>
      <c r="I186" s="657">
        <v>5000</v>
      </c>
      <c r="J186" s="657">
        <v>114</v>
      </c>
      <c r="K186" s="639">
        <f t="shared" si="20"/>
        <v>1.3596837944664032E-2</v>
      </c>
      <c r="L186" s="655">
        <f t="shared" si="21"/>
        <v>1.5516537362188648E-2</v>
      </c>
      <c r="M186" s="640">
        <f t="shared" si="19"/>
        <v>124.6474607075244</v>
      </c>
      <c r="N186" s="640">
        <f t="shared" si="22"/>
        <v>27.422441355655369</v>
      </c>
      <c r="O186" s="641">
        <v>51.798104921721482</v>
      </c>
      <c r="P186" s="640">
        <v>4.5796943613704206</v>
      </c>
      <c r="Q186" s="599">
        <f t="shared" si="18"/>
        <v>5.946643692302276E-2</v>
      </c>
    </row>
    <row r="187" spans="1:17" ht="15" customHeight="1" x14ac:dyDescent="0.3">
      <c r="A187" s="135">
        <v>108</v>
      </c>
      <c r="B187" s="618" t="s">
        <v>635</v>
      </c>
      <c r="C187" s="651">
        <v>191.78</v>
      </c>
      <c r="D187" s="652"/>
      <c r="E187" s="652"/>
      <c r="F187" s="656">
        <f t="shared" si="23"/>
        <v>191.78</v>
      </c>
      <c r="G187" s="657">
        <v>1100</v>
      </c>
      <c r="H187" s="657">
        <v>2</v>
      </c>
      <c r="I187" s="657">
        <v>5000</v>
      </c>
      <c r="J187" s="657">
        <v>8</v>
      </c>
      <c r="K187" s="639">
        <f t="shared" si="20"/>
        <v>3.1620553359683795E-4</v>
      </c>
      <c r="L187" s="655">
        <f t="shared" si="21"/>
        <v>1.0888798148904315E-3</v>
      </c>
      <c r="M187" s="640">
        <f t="shared" si="19"/>
        <v>6.0158026652808188</v>
      </c>
      <c r="N187" s="640">
        <f t="shared" si="22"/>
        <v>1.3234765863617801</v>
      </c>
      <c r="O187" s="641">
        <v>2.473051538311509</v>
      </c>
      <c r="P187" s="640">
        <v>0.32032721666374597</v>
      </c>
      <c r="Q187" s="599">
        <f t="shared" si="18"/>
        <v>5.283480032650878E-2</v>
      </c>
    </row>
    <row r="188" spans="1:17" ht="15" customHeight="1" x14ac:dyDescent="0.3">
      <c r="A188" s="412">
        <v>109</v>
      </c>
      <c r="B188" s="618" t="s">
        <v>636</v>
      </c>
      <c r="C188" s="651">
        <v>3560.1</v>
      </c>
      <c r="D188" s="652"/>
      <c r="E188" s="652"/>
      <c r="F188" s="656">
        <f t="shared" si="23"/>
        <v>3560.1</v>
      </c>
      <c r="G188" s="657">
        <v>1100</v>
      </c>
      <c r="H188" s="657">
        <v>88</v>
      </c>
      <c r="I188" s="657">
        <v>5000</v>
      </c>
      <c r="J188" s="657">
        <v>120</v>
      </c>
      <c r="K188" s="639">
        <f t="shared" si="20"/>
        <v>1.391304347826087E-2</v>
      </c>
      <c r="L188" s="655">
        <f t="shared" si="21"/>
        <v>1.6333197223356473E-2</v>
      </c>
      <c r="M188" s="640">
        <f t="shared" si="19"/>
        <v>129.49776725193956</v>
      </c>
      <c r="N188" s="640">
        <f t="shared" si="22"/>
        <v>28.489508795426705</v>
      </c>
      <c r="O188" s="641">
        <v>53.796868536331473</v>
      </c>
      <c r="P188" s="640">
        <v>4.820070482771813</v>
      </c>
      <c r="Q188" s="599">
        <f t="shared" si="18"/>
        <v>6.0842171586885076E-2</v>
      </c>
    </row>
    <row r="189" spans="1:17" ht="15" customHeight="1" x14ac:dyDescent="0.3">
      <c r="A189" s="135">
        <v>110</v>
      </c>
      <c r="B189" s="618" t="s">
        <v>637</v>
      </c>
      <c r="C189" s="651">
        <v>291.19</v>
      </c>
      <c r="D189" s="652"/>
      <c r="E189" s="652"/>
      <c r="F189" s="656">
        <f t="shared" si="23"/>
        <v>291.19</v>
      </c>
      <c r="G189" s="657">
        <v>1100</v>
      </c>
      <c r="H189" s="657">
        <v>8</v>
      </c>
      <c r="I189" s="657">
        <v>5000</v>
      </c>
      <c r="J189" s="657">
        <v>12</v>
      </c>
      <c r="K189" s="639">
        <f t="shared" si="20"/>
        <v>1.2648221343873518E-3</v>
      </c>
      <c r="L189" s="655">
        <f t="shared" si="21"/>
        <v>1.6333197223356473E-3</v>
      </c>
      <c r="M189" s="640">
        <f t="shared" si="19"/>
        <v>12.408249452466682</v>
      </c>
      <c r="N189" s="640">
        <f t="shared" si="22"/>
        <v>2.72981487954267</v>
      </c>
      <c r="O189" s="641">
        <v>5.1493269162309563</v>
      </c>
      <c r="P189" s="640">
        <v>0.4817979140314485</v>
      </c>
      <c r="Q189" s="599">
        <f t="shared" si="18"/>
        <v>7.1325214335216727E-2</v>
      </c>
    </row>
    <row r="190" spans="1:17" ht="15" customHeight="1" x14ac:dyDescent="0.3">
      <c r="A190" s="135">
        <v>111</v>
      </c>
      <c r="B190" s="618" t="s">
        <v>638</v>
      </c>
      <c r="C190" s="651">
        <v>162.44999999999999</v>
      </c>
      <c r="D190" s="652">
        <v>11</v>
      </c>
      <c r="E190" s="652"/>
      <c r="F190" s="656">
        <f t="shared" si="23"/>
        <v>173.45</v>
      </c>
      <c r="G190" s="657">
        <v>1100</v>
      </c>
      <c r="H190" s="657">
        <v>2</v>
      </c>
      <c r="I190" s="657">
        <v>5000</v>
      </c>
      <c r="J190" s="657">
        <v>5</v>
      </c>
      <c r="K190" s="639">
        <f t="shared" si="20"/>
        <v>3.1620553359683795E-4</v>
      </c>
      <c r="L190" s="655">
        <f t="shared" si="21"/>
        <v>6.8054988430651963E-4</v>
      </c>
      <c r="M190" s="640">
        <f t="shared" si="19"/>
        <v>4.26755848398233</v>
      </c>
      <c r="N190" s="640">
        <f t="shared" si="22"/>
        <v>0.93886286647611261</v>
      </c>
      <c r="O190" s="641">
        <v>1.7616196527592471</v>
      </c>
      <c r="P190" s="640">
        <v>0.20040057377021567</v>
      </c>
      <c r="Q190" s="599">
        <f t="shared" si="18"/>
        <v>4.132857640235172E-2</v>
      </c>
    </row>
    <row r="191" spans="1:17" ht="15" customHeight="1" x14ac:dyDescent="0.3">
      <c r="A191" s="412">
        <v>112</v>
      </c>
      <c r="B191" s="618" t="s">
        <v>639</v>
      </c>
      <c r="C191" s="651">
        <v>132.96</v>
      </c>
      <c r="D191" s="652">
        <v>37.299999999999997</v>
      </c>
      <c r="E191" s="652">
        <v>39.4</v>
      </c>
      <c r="F191" s="656">
        <f t="shared" si="23"/>
        <v>209.66</v>
      </c>
      <c r="G191" s="657">
        <v>1100</v>
      </c>
      <c r="H191" s="657">
        <v>2</v>
      </c>
      <c r="I191" s="657">
        <v>5000</v>
      </c>
      <c r="J191" s="657">
        <v>5</v>
      </c>
      <c r="K191" s="639">
        <f t="shared" si="20"/>
        <v>3.1620553359683795E-4</v>
      </c>
      <c r="L191" s="655">
        <f t="shared" si="21"/>
        <v>6.8054988430651963E-4</v>
      </c>
      <c r="M191" s="640">
        <f t="shared" si="19"/>
        <v>4.26755848398233</v>
      </c>
      <c r="N191" s="640">
        <f t="shared" si="22"/>
        <v>0.93886286647611261</v>
      </c>
      <c r="O191" s="641">
        <v>1.7616196527592471</v>
      </c>
      <c r="P191" s="640">
        <v>0.20040057377021567</v>
      </c>
      <c r="Q191" s="599">
        <f t="shared" si="18"/>
        <v>3.4190792602250816E-2</v>
      </c>
    </row>
    <row r="192" spans="1:17" ht="15" customHeight="1" x14ac:dyDescent="0.3">
      <c r="A192" s="412">
        <v>113</v>
      </c>
      <c r="B192" s="618" t="s">
        <v>640</v>
      </c>
      <c r="C192" s="651">
        <v>408.46</v>
      </c>
      <c r="D192" s="652"/>
      <c r="E192" s="652"/>
      <c r="F192" s="656">
        <f t="shared" si="23"/>
        <v>408.46</v>
      </c>
      <c r="G192" s="657">
        <v>1100</v>
      </c>
      <c r="H192" s="657">
        <v>9</v>
      </c>
      <c r="I192" s="657">
        <v>5000</v>
      </c>
      <c r="J192" s="657">
        <v>37</v>
      </c>
      <c r="K192" s="639">
        <f t="shared" si="20"/>
        <v>1.4229249011857709E-3</v>
      </c>
      <c r="L192" s="655">
        <f t="shared" si="21"/>
        <v>5.0360691438682452E-3</v>
      </c>
      <c r="M192" s="640">
        <f t="shared" si="19"/>
        <v>27.653860054196517</v>
      </c>
      <c r="N192" s="640">
        <f t="shared" si="22"/>
        <v>6.0838492119232335</v>
      </c>
      <c r="O192" s="641">
        <v>11.365875884252544</v>
      </c>
      <c r="P192" s="640">
        <v>1.4814480226180335</v>
      </c>
      <c r="Q192" s="599">
        <f t="shared" ref="Q192:Q254" si="24">(P192+O192+N192+M192)/F192</f>
        <v>0.11405041662094288</v>
      </c>
    </row>
    <row r="193" spans="1:17" ht="15" customHeight="1" x14ac:dyDescent="0.3">
      <c r="A193" s="135">
        <v>114</v>
      </c>
      <c r="B193" s="618" t="s">
        <v>641</v>
      </c>
      <c r="C193" s="651">
        <v>352.8</v>
      </c>
      <c r="D193" s="652"/>
      <c r="E193" s="652"/>
      <c r="F193" s="656">
        <f t="shared" si="23"/>
        <v>352.8</v>
      </c>
      <c r="G193" s="657">
        <v>1100</v>
      </c>
      <c r="H193" s="657">
        <v>12</v>
      </c>
      <c r="I193" s="657">
        <v>5000</v>
      </c>
      <c r="J193" s="657">
        <v>13</v>
      </c>
      <c r="K193" s="639">
        <f t="shared" si="20"/>
        <v>1.8972332015810278E-3</v>
      </c>
      <c r="L193" s="655">
        <f t="shared" si="21"/>
        <v>1.7694296991969511E-3</v>
      </c>
      <c r="M193" s="640">
        <f t="shared" si="19"/>
        <v>15.698633876535878</v>
      </c>
      <c r="N193" s="640">
        <f t="shared" si="22"/>
        <v>3.4536994528378933</v>
      </c>
      <c r="O193" s="641">
        <v>6.5382705650926658</v>
      </c>
      <c r="P193" s="640">
        <v>0.52281913289128901</v>
      </c>
      <c r="Q193" s="599">
        <f t="shared" si="24"/>
        <v>7.4301085678451603E-2</v>
      </c>
    </row>
    <row r="194" spans="1:17" ht="15" customHeight="1" x14ac:dyDescent="0.3">
      <c r="A194" s="412">
        <v>115</v>
      </c>
      <c r="B194" s="618" t="s">
        <v>642</v>
      </c>
      <c r="C194" s="651">
        <v>115.8</v>
      </c>
      <c r="D194" s="652"/>
      <c r="E194" s="652"/>
      <c r="F194" s="656">
        <f t="shared" si="23"/>
        <v>115.8</v>
      </c>
      <c r="G194" s="657">
        <v>1100</v>
      </c>
      <c r="H194" s="657">
        <v>4</v>
      </c>
      <c r="I194" s="657">
        <v>5000</v>
      </c>
      <c r="J194" s="657">
        <v>6</v>
      </c>
      <c r="K194" s="639">
        <f t="shared" si="20"/>
        <v>6.324110671936759E-4</v>
      </c>
      <c r="L194" s="655">
        <f t="shared" si="21"/>
        <v>8.1665986116782364E-4</v>
      </c>
      <c r="M194" s="640">
        <f t="shared" si="19"/>
        <v>6.2041247262333412</v>
      </c>
      <c r="N194" s="640">
        <f t="shared" si="22"/>
        <v>1.364907439771335</v>
      </c>
      <c r="O194" s="641">
        <v>2.5746634581154781</v>
      </c>
      <c r="P194" s="640">
        <v>0.24089895701572425</v>
      </c>
      <c r="Q194" s="599">
        <f t="shared" si="24"/>
        <v>8.9676982565940228E-2</v>
      </c>
    </row>
    <row r="195" spans="1:17" ht="15" customHeight="1" x14ac:dyDescent="0.3">
      <c r="A195" s="135">
        <v>116</v>
      </c>
      <c r="B195" s="618" t="s">
        <v>643</v>
      </c>
      <c r="C195" s="651">
        <v>74.2</v>
      </c>
      <c r="D195" s="652">
        <v>67.099999999999994</v>
      </c>
      <c r="E195" s="652"/>
      <c r="F195" s="656">
        <f t="shared" si="23"/>
        <v>141.30000000000001</v>
      </c>
      <c r="G195" s="657">
        <v>1100</v>
      </c>
      <c r="H195" s="657">
        <v>8</v>
      </c>
      <c r="I195" s="657">
        <v>5000</v>
      </c>
      <c r="J195" s="657">
        <v>12</v>
      </c>
      <c r="K195" s="639">
        <f t="shared" si="20"/>
        <v>1.2648221343873518E-3</v>
      </c>
      <c r="L195" s="655">
        <f t="shared" si="21"/>
        <v>1.6333197223356473E-3</v>
      </c>
      <c r="M195" s="640">
        <f t="shared" si="19"/>
        <v>12.408249452466682</v>
      </c>
      <c r="N195" s="640">
        <f t="shared" si="22"/>
        <v>2.72981487954267</v>
      </c>
      <c r="O195" s="641">
        <v>5.1493269162309563</v>
      </c>
      <c r="P195" s="640">
        <v>0.4817979140314485</v>
      </c>
      <c r="Q195" s="599">
        <f t="shared" si="24"/>
        <v>0.14698647673228418</v>
      </c>
    </row>
    <row r="196" spans="1:17" ht="15" customHeight="1" x14ac:dyDescent="0.3">
      <c r="A196" s="135">
        <v>117</v>
      </c>
      <c r="B196" s="618" t="s">
        <v>644</v>
      </c>
      <c r="C196" s="651">
        <v>130.9</v>
      </c>
      <c r="D196" s="652"/>
      <c r="E196" s="652">
        <v>30.2</v>
      </c>
      <c r="F196" s="656">
        <f t="shared" si="23"/>
        <v>161.1</v>
      </c>
      <c r="G196" s="657">
        <v>1100</v>
      </c>
      <c r="H196" s="657">
        <v>5</v>
      </c>
      <c r="I196" s="657">
        <v>5000</v>
      </c>
      <c r="J196" s="657">
        <v>3</v>
      </c>
      <c r="K196" s="639">
        <f t="shared" si="20"/>
        <v>7.9051383399209485E-4</v>
      </c>
      <c r="L196" s="655">
        <f t="shared" si="21"/>
        <v>4.0832993058391182E-4</v>
      </c>
      <c r="M196" s="640">
        <f t="shared" si="19"/>
        <v>5.1327896358439435</v>
      </c>
      <c r="N196" s="640">
        <f t="shared" si="22"/>
        <v>1.1292137198856675</v>
      </c>
      <c r="O196" s="641">
        <v>2.1511814943159555</v>
      </c>
      <c r="P196" s="640">
        <v>0.12123373192935989</v>
      </c>
      <c r="Q196" s="599">
        <f t="shared" si="24"/>
        <v>5.2975906778242869E-2</v>
      </c>
    </row>
    <row r="197" spans="1:17" ht="15" customHeight="1" x14ac:dyDescent="0.3">
      <c r="A197" s="412">
        <v>118</v>
      </c>
      <c r="B197" s="618" t="s">
        <v>645</v>
      </c>
      <c r="C197" s="651">
        <v>308.8</v>
      </c>
      <c r="D197" s="652"/>
      <c r="E197" s="652"/>
      <c r="F197" s="656">
        <f t="shared" si="23"/>
        <v>308.8</v>
      </c>
      <c r="G197" s="657">
        <v>1100</v>
      </c>
      <c r="H197" s="657">
        <v>11</v>
      </c>
      <c r="I197" s="657">
        <v>5000</v>
      </c>
      <c r="J197" s="657">
        <v>29</v>
      </c>
      <c r="K197" s="639">
        <f t="shared" si="20"/>
        <v>1.7391304347826088E-3</v>
      </c>
      <c r="L197" s="655">
        <f t="shared" si="21"/>
        <v>3.947189328977814E-3</v>
      </c>
      <c r="M197" s="640">
        <f t="shared" si="19"/>
        <v>24.345693752552059</v>
      </c>
      <c r="N197" s="640">
        <f t="shared" si="22"/>
        <v>5.3560526255614533</v>
      </c>
      <c r="O197" s="641">
        <v>10.044624032951992</v>
      </c>
      <c r="P197" s="640">
        <v>1.1621664771829512</v>
      </c>
      <c r="Q197" s="599">
        <f t="shared" si="24"/>
        <v>0.1324758318919963</v>
      </c>
    </row>
    <row r="198" spans="1:17" ht="15" customHeight="1" x14ac:dyDescent="0.3">
      <c r="A198" s="412">
        <v>119</v>
      </c>
      <c r="B198" s="618" t="s">
        <v>646</v>
      </c>
      <c r="C198" s="651">
        <v>343.31</v>
      </c>
      <c r="D198" s="652"/>
      <c r="E198" s="652"/>
      <c r="F198" s="656">
        <f t="shared" si="23"/>
        <v>343.31</v>
      </c>
      <c r="G198" s="657">
        <v>1100</v>
      </c>
      <c r="H198" s="657">
        <v>5</v>
      </c>
      <c r="I198" s="657">
        <v>5000</v>
      </c>
      <c r="J198" s="657">
        <v>23</v>
      </c>
      <c r="K198" s="639">
        <f t="shared" si="20"/>
        <v>7.9051383399209485E-4</v>
      </c>
      <c r="L198" s="655">
        <f t="shared" si="21"/>
        <v>3.1305294678099903E-3</v>
      </c>
      <c r="M198" s="640">
        <f t="shared" si="19"/>
        <v>16.787750844500536</v>
      </c>
      <c r="N198" s="640">
        <f t="shared" si="22"/>
        <v>3.693305185790118</v>
      </c>
      <c r="O198" s="641">
        <v>6.8940607313310345</v>
      </c>
      <c r="P198" s="640">
        <v>0.92074468455289538</v>
      </c>
      <c r="Q198" s="599">
        <f t="shared" si="24"/>
        <v>8.2420731834710853E-2</v>
      </c>
    </row>
    <row r="199" spans="1:17" ht="15" customHeight="1" x14ac:dyDescent="0.3">
      <c r="A199" s="135">
        <v>120</v>
      </c>
      <c r="B199" s="618" t="s">
        <v>647</v>
      </c>
      <c r="C199" s="651">
        <v>146.82</v>
      </c>
      <c r="D199" s="652"/>
      <c r="E199" s="652"/>
      <c r="F199" s="656">
        <f t="shared" si="23"/>
        <v>146.82</v>
      </c>
      <c r="G199" s="657">
        <v>1100</v>
      </c>
      <c r="H199" s="657">
        <v>5</v>
      </c>
      <c r="I199" s="657">
        <v>5000</v>
      </c>
      <c r="J199" s="657">
        <v>4</v>
      </c>
      <c r="K199" s="639">
        <f t="shared" si="20"/>
        <v>7.9051383399209485E-4</v>
      </c>
      <c r="L199" s="655">
        <f t="shared" si="21"/>
        <v>5.4443990744521573E-4</v>
      </c>
      <c r="M199" s="640">
        <f t="shared" si="19"/>
        <v>5.7155376962767734</v>
      </c>
      <c r="N199" s="640">
        <f t="shared" si="22"/>
        <v>1.2574182931808902</v>
      </c>
      <c r="O199" s="641">
        <v>2.3883254561667089</v>
      </c>
      <c r="P199" s="640">
        <v>0.16120927956053668</v>
      </c>
      <c r="Q199" s="599">
        <f t="shared" si="24"/>
        <v>6.4858266756469884E-2</v>
      </c>
    </row>
    <row r="200" spans="1:17" ht="15" customHeight="1" x14ac:dyDescent="0.3">
      <c r="A200" s="412">
        <v>121</v>
      </c>
      <c r="B200" s="618" t="s">
        <v>648</v>
      </c>
      <c r="C200" s="651">
        <v>218.19</v>
      </c>
      <c r="D200" s="652"/>
      <c r="E200" s="652"/>
      <c r="F200" s="656">
        <f t="shared" si="23"/>
        <v>218.19</v>
      </c>
      <c r="G200" s="657">
        <v>1100</v>
      </c>
      <c r="H200" s="657">
        <v>2</v>
      </c>
      <c r="I200" s="657">
        <v>5000</v>
      </c>
      <c r="J200" s="657">
        <v>17</v>
      </c>
      <c r="K200" s="639">
        <f t="shared" si="20"/>
        <v>3.1620553359683795E-4</v>
      </c>
      <c r="L200" s="655">
        <f t="shared" si="21"/>
        <v>2.3138696066421667E-3</v>
      </c>
      <c r="M200" s="640">
        <f t="shared" ref="M200:M263" si="25">(K200+L200)*4281.45</f>
        <v>11.260535209176286</v>
      </c>
      <c r="N200" s="640">
        <f t="shared" si="22"/>
        <v>2.477317746018783</v>
      </c>
      <c r="O200" s="641">
        <v>4.6073471949682947</v>
      </c>
      <c r="P200" s="640">
        <v>0.68010714534433681</v>
      </c>
      <c r="Q200" s="599">
        <f t="shared" si="24"/>
        <v>8.7196055252338339E-2</v>
      </c>
    </row>
    <row r="201" spans="1:17" ht="15" customHeight="1" x14ac:dyDescent="0.3">
      <c r="A201" s="135">
        <v>122</v>
      </c>
      <c r="B201" s="618" t="s">
        <v>649</v>
      </c>
      <c r="C201" s="651">
        <v>109.6</v>
      </c>
      <c r="D201" s="652"/>
      <c r="E201" s="652"/>
      <c r="F201" s="656">
        <f t="shared" si="23"/>
        <v>109.6</v>
      </c>
      <c r="G201" s="657">
        <v>1100</v>
      </c>
      <c r="H201" s="657">
        <v>5</v>
      </c>
      <c r="I201" s="657">
        <v>5000</v>
      </c>
      <c r="J201" s="657">
        <v>6</v>
      </c>
      <c r="K201" s="639">
        <f t="shared" si="20"/>
        <v>7.9051383399209485E-4</v>
      </c>
      <c r="L201" s="655">
        <f t="shared" si="21"/>
        <v>8.1665986116782364E-4</v>
      </c>
      <c r="M201" s="640">
        <f t="shared" si="25"/>
        <v>6.8810338171424323</v>
      </c>
      <c r="N201" s="640">
        <f t="shared" si="22"/>
        <v>1.5138274397713352</v>
      </c>
      <c r="O201" s="641">
        <v>2.8626133798682174</v>
      </c>
      <c r="P201" s="640">
        <v>0.24116037482289021</v>
      </c>
      <c r="Q201" s="599">
        <f t="shared" si="24"/>
        <v>0.10491455302559194</v>
      </c>
    </row>
    <row r="202" spans="1:17" ht="15" customHeight="1" x14ac:dyDescent="0.3">
      <c r="A202" s="135">
        <v>123</v>
      </c>
      <c r="B202" s="618" t="s">
        <v>650</v>
      </c>
      <c r="C202" s="651">
        <v>143.4</v>
      </c>
      <c r="D202" s="652"/>
      <c r="E202" s="652"/>
      <c r="F202" s="656">
        <f t="shared" si="23"/>
        <v>143.4</v>
      </c>
      <c r="G202" s="657">
        <v>1100</v>
      </c>
      <c r="H202" s="657">
        <v>4</v>
      </c>
      <c r="I202" s="657">
        <v>5000</v>
      </c>
      <c r="J202" s="657">
        <v>4</v>
      </c>
      <c r="K202" s="639">
        <f t="shared" si="20"/>
        <v>6.324110671936759E-4</v>
      </c>
      <c r="L202" s="655">
        <f t="shared" si="21"/>
        <v>5.4443990744521573E-4</v>
      </c>
      <c r="M202" s="640">
        <f t="shared" si="25"/>
        <v>5.0386286053676823</v>
      </c>
      <c r="N202" s="640">
        <f t="shared" si="22"/>
        <v>1.1084982931808902</v>
      </c>
      <c r="O202" s="641">
        <v>2.1003755344139705</v>
      </c>
      <c r="P202" s="640">
        <v>0.16094786175337075</v>
      </c>
      <c r="Q202" s="599">
        <f t="shared" si="24"/>
        <v>5.8636333993834826E-2</v>
      </c>
    </row>
    <row r="203" spans="1:17" ht="15" customHeight="1" x14ac:dyDescent="0.3">
      <c r="A203" s="412">
        <v>124</v>
      </c>
      <c r="B203" s="618" t="s">
        <v>651</v>
      </c>
      <c r="C203" s="651">
        <v>306.10000000000002</v>
      </c>
      <c r="D203" s="652"/>
      <c r="E203" s="652"/>
      <c r="F203" s="656">
        <f t="shared" si="23"/>
        <v>306.10000000000002</v>
      </c>
      <c r="G203" s="657">
        <v>1100</v>
      </c>
      <c r="H203" s="657">
        <v>8</v>
      </c>
      <c r="I203" s="657">
        <v>5000</v>
      </c>
      <c r="J203" s="657">
        <v>12</v>
      </c>
      <c r="K203" s="639">
        <f t="shared" si="20"/>
        <v>1.2648221343873518E-3</v>
      </c>
      <c r="L203" s="655">
        <f t="shared" si="21"/>
        <v>1.6333197223356473E-3</v>
      </c>
      <c r="M203" s="640">
        <f t="shared" si="25"/>
        <v>12.408249452466682</v>
      </c>
      <c r="N203" s="640">
        <f t="shared" si="22"/>
        <v>2.72981487954267</v>
      </c>
      <c r="O203" s="641">
        <v>5.1493269162309563</v>
      </c>
      <c r="P203" s="640">
        <v>0.4817979140314485</v>
      </c>
      <c r="Q203" s="599">
        <f t="shared" si="24"/>
        <v>6.7850993669623508E-2</v>
      </c>
    </row>
    <row r="204" spans="1:17" ht="15" customHeight="1" x14ac:dyDescent="0.3">
      <c r="A204" s="412">
        <v>125</v>
      </c>
      <c r="B204" s="618" t="s">
        <v>652</v>
      </c>
      <c r="C204" s="651">
        <v>239.7</v>
      </c>
      <c r="D204" s="652"/>
      <c r="E204" s="652"/>
      <c r="F204" s="656">
        <f t="shared" si="23"/>
        <v>239.7</v>
      </c>
      <c r="G204" s="657">
        <v>1100</v>
      </c>
      <c r="H204" s="657">
        <v>9</v>
      </c>
      <c r="I204" s="657">
        <v>5000</v>
      </c>
      <c r="J204" s="657">
        <v>29</v>
      </c>
      <c r="K204" s="639">
        <f t="shared" si="20"/>
        <v>1.4229249011857709E-3</v>
      </c>
      <c r="L204" s="655">
        <f t="shared" si="21"/>
        <v>3.947189328977814E-3</v>
      </c>
      <c r="M204" s="640">
        <f t="shared" si="25"/>
        <v>22.991875570733878</v>
      </c>
      <c r="N204" s="640">
        <f t="shared" si="22"/>
        <v>5.0582126255614535</v>
      </c>
      <c r="O204" s="641">
        <v>9.4687241894465135</v>
      </c>
      <c r="P204" s="640">
        <v>1.1616436415686193</v>
      </c>
      <c r="Q204" s="599">
        <f t="shared" si="24"/>
        <v>0.16137027962999775</v>
      </c>
    </row>
    <row r="205" spans="1:17" ht="15" customHeight="1" x14ac:dyDescent="0.3">
      <c r="A205" s="135">
        <v>126</v>
      </c>
      <c r="B205" s="618" t="s">
        <v>653</v>
      </c>
      <c r="C205" s="651">
        <v>193.7</v>
      </c>
      <c r="D205" s="652"/>
      <c r="E205" s="652"/>
      <c r="F205" s="656">
        <f t="shared" si="23"/>
        <v>193.7</v>
      </c>
      <c r="G205" s="657">
        <v>1100</v>
      </c>
      <c r="H205" s="657">
        <v>5</v>
      </c>
      <c r="I205" s="657">
        <v>5000</v>
      </c>
      <c r="J205" s="657">
        <v>10</v>
      </c>
      <c r="K205" s="639">
        <f t="shared" si="20"/>
        <v>7.9051383399209485E-4</v>
      </c>
      <c r="L205" s="655">
        <f t="shared" si="21"/>
        <v>1.3610997686130393E-3</v>
      </c>
      <c r="M205" s="640">
        <f t="shared" si="25"/>
        <v>9.2120260588737519</v>
      </c>
      <c r="N205" s="640">
        <f t="shared" si="22"/>
        <v>2.0266457329522254</v>
      </c>
      <c r="O205" s="641">
        <v>3.8111892272712331</v>
      </c>
      <c r="P205" s="640">
        <v>0.40106256534759727</v>
      </c>
      <c r="Q205" s="599">
        <f t="shared" si="24"/>
        <v>7.9767287477773924E-2</v>
      </c>
    </row>
    <row r="206" spans="1:17" ht="15" customHeight="1" x14ac:dyDescent="0.3">
      <c r="A206" s="412">
        <v>127</v>
      </c>
      <c r="B206" s="618" t="s">
        <v>654</v>
      </c>
      <c r="C206" s="651">
        <v>83.9</v>
      </c>
      <c r="D206" s="652"/>
      <c r="E206" s="652"/>
      <c r="F206" s="656">
        <f t="shared" si="23"/>
        <v>83.9</v>
      </c>
      <c r="G206" s="657">
        <v>1100</v>
      </c>
      <c r="H206" s="657">
        <v>5</v>
      </c>
      <c r="I206" s="657">
        <v>5000</v>
      </c>
      <c r="J206" s="657">
        <v>6</v>
      </c>
      <c r="K206" s="639">
        <f t="shared" si="20"/>
        <v>7.9051383399209485E-4</v>
      </c>
      <c r="L206" s="655">
        <f t="shared" si="21"/>
        <v>8.1665986116782364E-4</v>
      </c>
      <c r="M206" s="640">
        <f t="shared" si="25"/>
        <v>6.8810338171424323</v>
      </c>
      <c r="N206" s="640">
        <f t="shared" si="22"/>
        <v>1.5138274397713352</v>
      </c>
      <c r="O206" s="641">
        <v>2.8626133798682174</v>
      </c>
      <c r="P206" s="640">
        <v>0.24116037482289021</v>
      </c>
      <c r="Q206" s="599">
        <f t="shared" si="24"/>
        <v>0.13705166879147646</v>
      </c>
    </row>
    <row r="207" spans="1:17" ht="15" customHeight="1" x14ac:dyDescent="0.3">
      <c r="A207" s="135">
        <v>128</v>
      </c>
      <c r="B207" s="618" t="s">
        <v>655</v>
      </c>
      <c r="C207" s="651">
        <v>2111.66</v>
      </c>
      <c r="D207" s="652"/>
      <c r="E207" s="652"/>
      <c r="F207" s="656">
        <f t="shared" si="23"/>
        <v>2111.66</v>
      </c>
      <c r="G207" s="657">
        <v>1100</v>
      </c>
      <c r="H207" s="657">
        <v>52</v>
      </c>
      <c r="I207" s="657">
        <v>5000</v>
      </c>
      <c r="J207" s="657">
        <v>61</v>
      </c>
      <c r="K207" s="639">
        <f t="shared" si="20"/>
        <v>8.2213438735177866E-3</v>
      </c>
      <c r="L207" s="655">
        <f t="shared" si="21"/>
        <v>8.3027085885395407E-3</v>
      </c>
      <c r="M207" s="640">
        <f t="shared" si="25"/>
        <v>70.746904413675338</v>
      </c>
      <c r="N207" s="640">
        <f t="shared" si="22"/>
        <v>15.564318971008575</v>
      </c>
      <c r="O207" s="641">
        <v>29.439177604038402</v>
      </c>
      <c r="P207" s="640">
        <v>2.4521021314744109</v>
      </c>
      <c r="Q207" s="599">
        <f t="shared" si="24"/>
        <v>5.5976105585272599E-2</v>
      </c>
    </row>
    <row r="208" spans="1:17" ht="15" customHeight="1" x14ac:dyDescent="0.3">
      <c r="A208" s="135">
        <v>129</v>
      </c>
      <c r="B208" s="618" t="s">
        <v>656</v>
      </c>
      <c r="C208" s="651">
        <v>424.8</v>
      </c>
      <c r="D208" s="652"/>
      <c r="E208" s="652"/>
      <c r="F208" s="656">
        <f t="shared" si="23"/>
        <v>424.8</v>
      </c>
      <c r="G208" s="657">
        <v>1100</v>
      </c>
      <c r="H208" s="657">
        <v>15</v>
      </c>
      <c r="I208" s="657">
        <v>5000</v>
      </c>
      <c r="J208" s="657">
        <v>17</v>
      </c>
      <c r="K208" s="639">
        <f t="shared" si="20"/>
        <v>2.3715415019762848E-3</v>
      </c>
      <c r="L208" s="655">
        <f t="shared" si="21"/>
        <v>2.3138696066421667E-3</v>
      </c>
      <c r="M208" s="640">
        <f t="shared" si="25"/>
        <v>20.060353390994468</v>
      </c>
      <c r="N208" s="640">
        <f t="shared" si="22"/>
        <v>4.4132777460187826</v>
      </c>
      <c r="O208" s="641">
        <v>8.3506961777538962</v>
      </c>
      <c r="P208" s="640">
        <v>0.6835055768374938</v>
      </c>
      <c r="Q208" s="599">
        <f t="shared" si="24"/>
        <v>7.8879079311687E-2</v>
      </c>
    </row>
    <row r="209" spans="1:17" ht="15" customHeight="1" x14ac:dyDescent="0.3">
      <c r="A209" s="412">
        <v>130</v>
      </c>
      <c r="B209" s="618" t="s">
        <v>657</v>
      </c>
      <c r="C209" s="651">
        <v>105.5</v>
      </c>
      <c r="D209" s="652"/>
      <c r="E209" s="652"/>
      <c r="F209" s="656">
        <f t="shared" si="23"/>
        <v>105.5</v>
      </c>
      <c r="G209" s="657">
        <v>1100</v>
      </c>
      <c r="H209" s="657">
        <v>2</v>
      </c>
      <c r="I209" s="657">
        <v>5000</v>
      </c>
      <c r="J209" s="657">
        <v>2</v>
      </c>
      <c r="K209" s="639">
        <f t="shared" si="20"/>
        <v>3.1620553359683795E-4</v>
      </c>
      <c r="L209" s="655">
        <f t="shared" si="21"/>
        <v>2.7221995372260786E-4</v>
      </c>
      <c r="M209" s="640">
        <f t="shared" si="25"/>
        <v>2.5193143026838412</v>
      </c>
      <c r="N209" s="640">
        <f t="shared" si="22"/>
        <v>0.55424914659044511</v>
      </c>
      <c r="O209" s="641">
        <v>1.0501877672069853</v>
      </c>
      <c r="P209" s="640">
        <v>8.0473930876685376E-2</v>
      </c>
      <c r="Q209" s="599">
        <f t="shared" si="24"/>
        <v>3.9850475330407177E-2</v>
      </c>
    </row>
    <row r="210" spans="1:17" ht="15" customHeight="1" x14ac:dyDescent="0.3">
      <c r="A210" s="412">
        <v>131</v>
      </c>
      <c r="B210" s="618" t="s">
        <v>658</v>
      </c>
      <c r="C210" s="651">
        <v>158.6</v>
      </c>
      <c r="D210" s="652"/>
      <c r="E210" s="652"/>
      <c r="F210" s="656">
        <f t="shared" si="23"/>
        <v>158.6</v>
      </c>
      <c r="G210" s="657">
        <v>1100</v>
      </c>
      <c r="H210" s="657">
        <v>5</v>
      </c>
      <c r="I210" s="657">
        <v>5000</v>
      </c>
      <c r="J210" s="657">
        <v>8</v>
      </c>
      <c r="K210" s="639">
        <f t="shared" si="20"/>
        <v>7.9051383399209485E-4</v>
      </c>
      <c r="L210" s="655">
        <f t="shared" si="21"/>
        <v>1.0888798148904315E-3</v>
      </c>
      <c r="M210" s="640">
        <f t="shared" si="25"/>
        <v>8.0465299380080921</v>
      </c>
      <c r="N210" s="640">
        <f t="shared" si="22"/>
        <v>1.7702365863617804</v>
      </c>
      <c r="O210" s="641">
        <v>3.336901303569725</v>
      </c>
      <c r="P210" s="640">
        <v>0.32111147008524377</v>
      </c>
      <c r="Q210" s="599">
        <f t="shared" si="24"/>
        <v>8.4960777415036839E-2</v>
      </c>
    </row>
    <row r="211" spans="1:17" ht="15" customHeight="1" x14ac:dyDescent="0.3">
      <c r="A211" s="135">
        <v>132</v>
      </c>
      <c r="B211" s="618" t="s">
        <v>659</v>
      </c>
      <c r="C211" s="651">
        <v>84.9</v>
      </c>
      <c r="D211" s="652"/>
      <c r="E211" s="652"/>
      <c r="F211" s="656">
        <f t="shared" si="23"/>
        <v>84.9</v>
      </c>
      <c r="G211" s="657">
        <v>1100</v>
      </c>
      <c r="H211" s="657">
        <v>3</v>
      </c>
      <c r="I211" s="657">
        <v>5000</v>
      </c>
      <c r="J211" s="657">
        <v>2</v>
      </c>
      <c r="K211" s="639">
        <f t="shared" si="20"/>
        <v>4.7430830039525695E-4</v>
      </c>
      <c r="L211" s="655">
        <f t="shared" si="21"/>
        <v>2.7221995372260786E-4</v>
      </c>
      <c r="M211" s="640">
        <f t="shared" si="25"/>
        <v>3.1962233935929318</v>
      </c>
      <c r="N211" s="640">
        <f t="shared" si="22"/>
        <v>0.70316914659044505</v>
      </c>
      <c r="O211" s="641">
        <v>1.3381376889597241</v>
      </c>
      <c r="P211" s="640">
        <v>8.0735348683851293E-2</v>
      </c>
      <c r="Q211" s="599">
        <f t="shared" si="24"/>
        <v>6.264152624060014E-2</v>
      </c>
    </row>
    <row r="212" spans="1:17" ht="15" customHeight="1" x14ac:dyDescent="0.3">
      <c r="A212" s="412">
        <v>133</v>
      </c>
      <c r="B212" s="618" t="s">
        <v>660</v>
      </c>
      <c r="C212" s="651">
        <v>191.6</v>
      </c>
      <c r="D212" s="652"/>
      <c r="E212" s="652"/>
      <c r="F212" s="656">
        <f t="shared" si="23"/>
        <v>191.6</v>
      </c>
      <c r="G212" s="657">
        <v>1100</v>
      </c>
      <c r="H212" s="657">
        <v>4</v>
      </c>
      <c r="I212" s="657">
        <v>5000</v>
      </c>
      <c r="J212" s="657">
        <v>2</v>
      </c>
      <c r="K212" s="639">
        <f t="shared" ref="K212:K275" si="26">1/6325*H212</f>
        <v>6.324110671936759E-4</v>
      </c>
      <c r="L212" s="655">
        <f t="shared" ref="L212:L275" si="27">1/7347*J212</f>
        <v>2.7221995372260786E-4</v>
      </c>
      <c r="M212" s="640">
        <f t="shared" si="25"/>
        <v>3.8731324845020234</v>
      </c>
      <c r="N212" s="640">
        <f t="shared" si="22"/>
        <v>0.8520891465904451</v>
      </c>
      <c r="O212" s="641">
        <v>1.6260876107124627</v>
      </c>
      <c r="P212" s="640">
        <v>8.0996766491017225E-2</v>
      </c>
      <c r="Q212" s="599">
        <f t="shared" si="24"/>
        <v>3.3571534490062366E-2</v>
      </c>
    </row>
    <row r="213" spans="1:17" ht="15" customHeight="1" x14ac:dyDescent="0.3">
      <c r="A213" s="135">
        <v>134</v>
      </c>
      <c r="B213" s="618" t="s">
        <v>661</v>
      </c>
      <c r="C213" s="651">
        <v>220.11</v>
      </c>
      <c r="D213" s="652"/>
      <c r="E213" s="652"/>
      <c r="F213" s="656">
        <f t="shared" si="23"/>
        <v>220.11</v>
      </c>
      <c r="G213" s="657">
        <v>1100</v>
      </c>
      <c r="H213" s="657">
        <v>6</v>
      </c>
      <c r="I213" s="657">
        <v>5000</v>
      </c>
      <c r="J213" s="657">
        <v>1</v>
      </c>
      <c r="K213" s="639">
        <f t="shared" si="26"/>
        <v>9.4861660079051391E-4</v>
      </c>
      <c r="L213" s="655">
        <f t="shared" si="27"/>
        <v>1.3610997686130393E-4</v>
      </c>
      <c r="M213" s="640">
        <f t="shared" si="25"/>
        <v>4.6442026058873758</v>
      </c>
      <c r="N213" s="640">
        <f t="shared" si="22"/>
        <v>1.0217245732952227</v>
      </c>
      <c r="O213" s="641">
        <v>1.964843492367186</v>
      </c>
      <c r="P213" s="640">
        <v>4.1544054474172309E-2</v>
      </c>
      <c r="Q213" s="599">
        <f t="shared" si="24"/>
        <v>3.4856729480823023E-2</v>
      </c>
    </row>
    <row r="214" spans="1:17" ht="15" customHeight="1" x14ac:dyDescent="0.3">
      <c r="A214" s="135">
        <v>135</v>
      </c>
      <c r="B214" s="618" t="s">
        <v>662</v>
      </c>
      <c r="C214" s="651">
        <v>154.1</v>
      </c>
      <c r="D214" s="652"/>
      <c r="E214" s="652"/>
      <c r="F214" s="656">
        <f t="shared" si="23"/>
        <v>154.1</v>
      </c>
      <c r="G214" s="657">
        <v>1100</v>
      </c>
      <c r="H214" s="657">
        <v>1</v>
      </c>
      <c r="I214" s="657">
        <v>5000</v>
      </c>
      <c r="J214" s="657">
        <v>1</v>
      </c>
      <c r="K214" s="639">
        <f t="shared" si="26"/>
        <v>1.5810276679841898E-4</v>
      </c>
      <c r="L214" s="655">
        <f t="shared" si="27"/>
        <v>1.3610997686130393E-4</v>
      </c>
      <c r="M214" s="640">
        <f t="shared" si="25"/>
        <v>1.2596571513419206</v>
      </c>
      <c r="N214" s="640">
        <f t="shared" si="22"/>
        <v>0.27712457329522255</v>
      </c>
      <c r="O214" s="641">
        <v>0.52509388360349263</v>
      </c>
      <c r="P214" s="640">
        <v>4.0236965438342688E-2</v>
      </c>
      <c r="Q214" s="599">
        <f t="shared" si="24"/>
        <v>1.3641223709792203E-2</v>
      </c>
    </row>
    <row r="215" spans="1:17" ht="15" customHeight="1" x14ac:dyDescent="0.3">
      <c r="A215" s="412">
        <v>136</v>
      </c>
      <c r="B215" s="618" t="s">
        <v>663</v>
      </c>
      <c r="C215" s="651">
        <v>219.1</v>
      </c>
      <c r="D215" s="652"/>
      <c r="E215" s="652"/>
      <c r="F215" s="656">
        <f t="shared" si="23"/>
        <v>219.1</v>
      </c>
      <c r="G215" s="657">
        <v>1100</v>
      </c>
      <c r="H215" s="657">
        <v>5</v>
      </c>
      <c r="I215" s="657">
        <v>5000</v>
      </c>
      <c r="J215" s="657">
        <v>1</v>
      </c>
      <c r="K215" s="639">
        <f t="shared" si="26"/>
        <v>7.9051383399209485E-4</v>
      </c>
      <c r="L215" s="655">
        <f t="shared" si="27"/>
        <v>1.3610997686130393E-4</v>
      </c>
      <c r="M215" s="640">
        <f t="shared" si="25"/>
        <v>3.9672935149782838</v>
      </c>
      <c r="N215" s="640">
        <f t="shared" si="22"/>
        <v>0.87280457329522243</v>
      </c>
      <c r="O215" s="641">
        <v>1.676893570614447</v>
      </c>
      <c r="P215" s="640">
        <v>6.29331715625744E-2</v>
      </c>
      <c r="Q215" s="599">
        <f t="shared" si="24"/>
        <v>3.0031605798496248E-2</v>
      </c>
    </row>
    <row r="216" spans="1:17" ht="15" customHeight="1" x14ac:dyDescent="0.3">
      <c r="A216" s="412">
        <v>137</v>
      </c>
      <c r="B216" s="618" t="s">
        <v>664</v>
      </c>
      <c r="C216" s="651">
        <v>255.8</v>
      </c>
      <c r="D216" s="652"/>
      <c r="E216" s="652"/>
      <c r="F216" s="656">
        <f t="shared" si="23"/>
        <v>255.8</v>
      </c>
      <c r="G216" s="657">
        <v>1100</v>
      </c>
      <c r="H216" s="657">
        <v>3</v>
      </c>
      <c r="I216" s="657">
        <v>5000</v>
      </c>
      <c r="J216" s="657">
        <v>4</v>
      </c>
      <c r="K216" s="639">
        <f t="shared" si="26"/>
        <v>4.7430830039525695E-4</v>
      </c>
      <c r="L216" s="655">
        <f t="shared" si="27"/>
        <v>5.4443990744521573E-4</v>
      </c>
      <c r="M216" s="640">
        <f t="shared" si="25"/>
        <v>4.3617195144585912</v>
      </c>
      <c r="N216" s="640">
        <f t="shared" si="22"/>
        <v>0.95957829318089005</v>
      </c>
      <c r="O216" s="641">
        <v>1.8124256126612319</v>
      </c>
      <c r="P216" s="640">
        <v>0.16068644394620482</v>
      </c>
      <c r="Q216" s="599">
        <f t="shared" si="24"/>
        <v>2.8516066709331184E-2</v>
      </c>
    </row>
    <row r="217" spans="1:17" ht="15" customHeight="1" x14ac:dyDescent="0.3">
      <c r="A217" s="135">
        <v>138</v>
      </c>
      <c r="B217" s="618" t="s">
        <v>665</v>
      </c>
      <c r="C217" s="651">
        <v>101.5</v>
      </c>
      <c r="D217" s="652"/>
      <c r="E217" s="652"/>
      <c r="F217" s="656">
        <f t="shared" si="23"/>
        <v>101.5</v>
      </c>
      <c r="G217" s="657">
        <v>1100</v>
      </c>
      <c r="H217" s="657">
        <v>2</v>
      </c>
      <c r="I217" s="657">
        <v>5000</v>
      </c>
      <c r="J217" s="657">
        <v>8</v>
      </c>
      <c r="K217" s="639">
        <f t="shared" si="26"/>
        <v>3.1620553359683795E-4</v>
      </c>
      <c r="L217" s="655">
        <f t="shared" si="27"/>
        <v>1.0888798148904315E-3</v>
      </c>
      <c r="M217" s="640">
        <f t="shared" si="25"/>
        <v>6.0158026652808188</v>
      </c>
      <c r="N217" s="640">
        <f t="shared" si="22"/>
        <v>1.3234765863617801</v>
      </c>
      <c r="O217" s="641">
        <v>2.473051538311509</v>
      </c>
      <c r="P217" s="640">
        <v>0.32032721666374597</v>
      </c>
      <c r="Q217" s="599">
        <f t="shared" si="24"/>
        <v>9.9829142922343392E-2</v>
      </c>
    </row>
    <row r="218" spans="1:17" ht="15" customHeight="1" x14ac:dyDescent="0.3">
      <c r="A218" s="412">
        <v>139</v>
      </c>
      <c r="B218" s="618" t="s">
        <v>666</v>
      </c>
      <c r="C218" s="651">
        <v>57.8</v>
      </c>
      <c r="D218" s="652"/>
      <c r="E218" s="652"/>
      <c r="F218" s="656">
        <f t="shared" si="23"/>
        <v>57.8</v>
      </c>
      <c r="G218" s="657">
        <v>1100</v>
      </c>
      <c r="H218" s="657">
        <v>3</v>
      </c>
      <c r="I218" s="657">
        <v>5000</v>
      </c>
      <c r="J218" s="657">
        <v>8</v>
      </c>
      <c r="K218" s="639">
        <f t="shared" si="26"/>
        <v>4.7430830039525695E-4</v>
      </c>
      <c r="L218" s="655">
        <f t="shared" si="27"/>
        <v>1.0888798148904315E-3</v>
      </c>
      <c r="M218" s="640">
        <f t="shared" si="25"/>
        <v>6.6927117561899108</v>
      </c>
      <c r="N218" s="640">
        <f t="shared" si="22"/>
        <v>1.4723965863617803</v>
      </c>
      <c r="O218" s="641">
        <v>2.7610014600642478</v>
      </c>
      <c r="P218" s="640">
        <v>0.3205886344709119</v>
      </c>
      <c r="Q218" s="599">
        <f t="shared" si="24"/>
        <v>0.19457955773506663</v>
      </c>
    </row>
    <row r="219" spans="1:17" ht="15" customHeight="1" x14ac:dyDescent="0.3">
      <c r="A219" s="135">
        <v>140</v>
      </c>
      <c r="B219" s="610" t="s">
        <v>2009</v>
      </c>
      <c r="C219" s="128">
        <v>569.54999999999995</v>
      </c>
      <c r="D219" s="659">
        <v>76.3</v>
      </c>
      <c r="E219" s="659">
        <v>25</v>
      </c>
      <c r="F219" s="656">
        <f t="shared" si="23"/>
        <v>670.84999999999991</v>
      </c>
      <c r="G219" s="657">
        <v>1100</v>
      </c>
      <c r="H219" s="657">
        <v>25</v>
      </c>
      <c r="I219" s="657">
        <v>5000</v>
      </c>
      <c r="J219" s="657">
        <v>11</v>
      </c>
      <c r="K219" s="639">
        <f t="shared" si="26"/>
        <v>3.952569169960474E-3</v>
      </c>
      <c r="L219" s="655">
        <f t="shared" si="27"/>
        <v>1.4972097454743433E-3</v>
      </c>
      <c r="M219" s="640">
        <f t="shared" si="25"/>
        <v>23.332955937488396</v>
      </c>
      <c r="N219" s="640">
        <f t="shared" si="22"/>
        <v>5.1332503062474473</v>
      </c>
      <c r="O219" s="641">
        <v>9.8073316241767596</v>
      </c>
      <c r="P219" s="640">
        <v>0.4462664691220925</v>
      </c>
      <c r="Q219" s="599">
        <f t="shared" si="24"/>
        <v>5.7717529011007976E-2</v>
      </c>
    </row>
    <row r="220" spans="1:17" ht="15" customHeight="1" x14ac:dyDescent="0.3">
      <c r="A220" s="135">
        <v>141</v>
      </c>
      <c r="B220" s="610" t="s">
        <v>2010</v>
      </c>
      <c r="C220" s="128">
        <v>648.9</v>
      </c>
      <c r="D220" s="659"/>
      <c r="E220" s="659"/>
      <c r="F220" s="656">
        <f t="shared" si="23"/>
        <v>648.9</v>
      </c>
      <c r="G220" s="657">
        <v>1100</v>
      </c>
      <c r="H220" s="657">
        <v>26</v>
      </c>
      <c r="I220" s="657">
        <v>5000</v>
      </c>
      <c r="J220" s="657">
        <v>9</v>
      </c>
      <c r="K220" s="639">
        <f t="shared" si="26"/>
        <v>4.1106719367588933E-3</v>
      </c>
      <c r="L220" s="655">
        <f t="shared" si="27"/>
        <v>1.2249897917517355E-3</v>
      </c>
      <c r="M220" s="640">
        <f t="shared" si="25"/>
        <v>22.84436890753183</v>
      </c>
      <c r="N220" s="640">
        <f t="shared" si="22"/>
        <v>5.0257611596570024</v>
      </c>
      <c r="O220" s="641">
        <v>9.6209936222279904</v>
      </c>
      <c r="P220" s="640">
        <v>0.36657679166690488</v>
      </c>
      <c r="Q220" s="599">
        <f t="shared" si="24"/>
        <v>5.8341347636128409E-2</v>
      </c>
    </row>
    <row r="221" spans="1:17" ht="15" customHeight="1" x14ac:dyDescent="0.3">
      <c r="A221" s="412">
        <v>142</v>
      </c>
      <c r="B221" s="610" t="s">
        <v>2011</v>
      </c>
      <c r="C221" s="128">
        <v>527.70000000000005</v>
      </c>
      <c r="D221" s="659">
        <v>115.4</v>
      </c>
      <c r="E221" s="659">
        <v>110</v>
      </c>
      <c r="F221" s="656">
        <f t="shared" si="23"/>
        <v>753.1</v>
      </c>
      <c r="G221" s="657">
        <v>1100</v>
      </c>
      <c r="H221" s="657">
        <v>15</v>
      </c>
      <c r="I221" s="657">
        <v>5000</v>
      </c>
      <c r="J221" s="657">
        <v>9</v>
      </c>
      <c r="K221" s="639">
        <f t="shared" si="26"/>
        <v>2.3715415019762848E-3</v>
      </c>
      <c r="L221" s="655">
        <f t="shared" si="27"/>
        <v>1.2249897917517355E-3</v>
      </c>
      <c r="M221" s="640">
        <f t="shared" si="25"/>
        <v>15.398368907531832</v>
      </c>
      <c r="N221" s="640">
        <f t="shared" si="22"/>
        <v>3.3876411596570031</v>
      </c>
      <c r="O221" s="641">
        <v>6.4535444829478648</v>
      </c>
      <c r="P221" s="640">
        <v>0.36370119578807975</v>
      </c>
      <c r="Q221" s="599">
        <f t="shared" si="24"/>
        <v>3.3997152763145369E-2</v>
      </c>
    </row>
    <row r="222" spans="1:17" ht="15" customHeight="1" x14ac:dyDescent="0.3">
      <c r="A222" s="412">
        <v>143</v>
      </c>
      <c r="B222" s="610" t="s">
        <v>2012</v>
      </c>
      <c r="C222" s="128">
        <v>276.60000000000002</v>
      </c>
      <c r="D222" s="659"/>
      <c r="E222" s="659"/>
      <c r="F222" s="656">
        <f t="shared" si="23"/>
        <v>276.60000000000002</v>
      </c>
      <c r="G222" s="657">
        <v>1100</v>
      </c>
      <c r="H222" s="657">
        <v>8</v>
      </c>
      <c r="I222" s="657">
        <v>5000</v>
      </c>
      <c r="J222" s="657">
        <v>3</v>
      </c>
      <c r="K222" s="639">
        <f t="shared" si="26"/>
        <v>1.2648221343873518E-3</v>
      </c>
      <c r="L222" s="655">
        <f t="shared" si="27"/>
        <v>4.0832993058391182E-4</v>
      </c>
      <c r="M222" s="640">
        <f t="shared" si="25"/>
        <v>7.163516908571216</v>
      </c>
      <c r="N222" s="640">
        <f t="shared" si="22"/>
        <v>1.5759737198856676</v>
      </c>
      <c r="O222" s="641">
        <v>3.0150312595741711</v>
      </c>
      <c r="P222" s="640">
        <v>0.12201798535085769</v>
      </c>
      <c r="Q222" s="599">
        <f t="shared" si="24"/>
        <v>4.2937598963781312E-2</v>
      </c>
    </row>
    <row r="223" spans="1:17" ht="15" customHeight="1" x14ac:dyDescent="0.3">
      <c r="A223" s="135">
        <v>144</v>
      </c>
      <c r="B223" s="610" t="s">
        <v>2013</v>
      </c>
      <c r="C223" s="128">
        <v>238.8</v>
      </c>
      <c r="D223" s="659"/>
      <c r="E223" s="659"/>
      <c r="F223" s="656">
        <f t="shared" si="23"/>
        <v>238.8</v>
      </c>
      <c r="G223" s="657">
        <v>1100</v>
      </c>
      <c r="H223" s="657">
        <v>8</v>
      </c>
      <c r="I223" s="657">
        <v>5000</v>
      </c>
      <c r="J223" s="657">
        <v>3</v>
      </c>
      <c r="K223" s="639">
        <f t="shared" si="26"/>
        <v>1.2648221343873518E-3</v>
      </c>
      <c r="L223" s="655">
        <f t="shared" si="27"/>
        <v>4.0832993058391182E-4</v>
      </c>
      <c r="M223" s="640">
        <f t="shared" si="25"/>
        <v>7.163516908571216</v>
      </c>
      <c r="N223" s="640">
        <f t="shared" si="22"/>
        <v>1.5759737198856676</v>
      </c>
      <c r="O223" s="641">
        <v>3.0150312595741711</v>
      </c>
      <c r="P223" s="640">
        <v>0.12201798535085769</v>
      </c>
      <c r="Q223" s="599">
        <f t="shared" si="24"/>
        <v>4.9734254076138656E-2</v>
      </c>
    </row>
    <row r="224" spans="1:17" ht="15" customHeight="1" x14ac:dyDescent="0.3">
      <c r="A224" s="412">
        <v>145</v>
      </c>
      <c r="B224" s="610" t="s">
        <v>2014</v>
      </c>
      <c r="C224" s="128">
        <v>754.13</v>
      </c>
      <c r="D224" s="659"/>
      <c r="E224" s="659"/>
      <c r="F224" s="656">
        <f t="shared" si="23"/>
        <v>754.13</v>
      </c>
      <c r="G224" s="657">
        <v>1100</v>
      </c>
      <c r="H224" s="657">
        <v>29</v>
      </c>
      <c r="I224" s="657">
        <v>5000</v>
      </c>
      <c r="J224" s="657">
        <v>9</v>
      </c>
      <c r="K224" s="639">
        <f t="shared" si="26"/>
        <v>4.5849802371541503E-3</v>
      </c>
      <c r="L224" s="655">
        <f t="shared" si="27"/>
        <v>1.2249897917517355E-3</v>
      </c>
      <c r="M224" s="640">
        <f t="shared" si="25"/>
        <v>24.875096180259103</v>
      </c>
      <c r="N224" s="640">
        <f t="shared" si="22"/>
        <v>5.4725211596570027</v>
      </c>
      <c r="O224" s="641">
        <v>10.484843387486206</v>
      </c>
      <c r="P224" s="640">
        <v>0.36736104508840267</v>
      </c>
      <c r="Q224" s="599">
        <f t="shared" si="24"/>
        <v>5.4632254084164153E-2</v>
      </c>
    </row>
    <row r="225" spans="1:17" ht="15" customHeight="1" x14ac:dyDescent="0.3">
      <c r="A225" s="135">
        <v>146</v>
      </c>
      <c r="B225" s="610" t="s">
        <v>2015</v>
      </c>
      <c r="C225" s="128">
        <v>838.38</v>
      </c>
      <c r="D225" s="659">
        <v>72.7</v>
      </c>
      <c r="E225" s="659"/>
      <c r="F225" s="656">
        <f t="shared" si="23"/>
        <v>911.08</v>
      </c>
      <c r="G225" s="657">
        <v>1100</v>
      </c>
      <c r="H225" s="657">
        <v>30</v>
      </c>
      <c r="I225" s="657">
        <v>5000</v>
      </c>
      <c r="J225" s="657">
        <v>10</v>
      </c>
      <c r="K225" s="639">
        <f t="shared" si="26"/>
        <v>4.7430830039525695E-3</v>
      </c>
      <c r="L225" s="655">
        <f t="shared" si="27"/>
        <v>1.3610997686130393E-3</v>
      </c>
      <c r="M225" s="640">
        <f t="shared" si="25"/>
        <v>26.134753331601022</v>
      </c>
      <c r="N225" s="640">
        <f t="shared" si="22"/>
        <v>5.7496457329522253</v>
      </c>
      <c r="O225" s="641">
        <v>11.009937271089699</v>
      </c>
      <c r="P225" s="640">
        <v>0.40759801052674532</v>
      </c>
      <c r="Q225" s="599">
        <f t="shared" si="24"/>
        <v>4.7528136218740052E-2</v>
      </c>
    </row>
    <row r="226" spans="1:17" ht="15" customHeight="1" x14ac:dyDescent="0.3">
      <c r="A226" s="135">
        <v>147</v>
      </c>
      <c r="B226" s="610" t="s">
        <v>2016</v>
      </c>
      <c r="C226" s="128">
        <v>676.2</v>
      </c>
      <c r="D226" s="659"/>
      <c r="E226" s="659">
        <v>31.7</v>
      </c>
      <c r="F226" s="656">
        <f t="shared" si="23"/>
        <v>707.90000000000009</v>
      </c>
      <c r="G226" s="657">
        <v>1100</v>
      </c>
      <c r="H226" s="657">
        <v>9</v>
      </c>
      <c r="I226" s="657">
        <v>5000</v>
      </c>
      <c r="J226" s="657">
        <v>19</v>
      </c>
      <c r="K226" s="639">
        <f t="shared" si="26"/>
        <v>1.4229249011857709E-3</v>
      </c>
      <c r="L226" s="655">
        <f t="shared" si="27"/>
        <v>2.5860895603647747E-3</v>
      </c>
      <c r="M226" s="640">
        <f t="shared" si="25"/>
        <v>17.164394966405585</v>
      </c>
      <c r="N226" s="640">
        <f t="shared" si="22"/>
        <v>3.7761668926092287</v>
      </c>
      <c r="O226" s="641">
        <v>7.0972845709389736</v>
      </c>
      <c r="P226" s="640">
        <v>0.76188816525685188</v>
      </c>
      <c r="Q226" s="599">
        <f t="shared" si="24"/>
        <v>4.0683337470279184E-2</v>
      </c>
    </row>
    <row r="227" spans="1:17" ht="15" customHeight="1" x14ac:dyDescent="0.3">
      <c r="A227" s="412">
        <v>148</v>
      </c>
      <c r="B227" s="620" t="s">
        <v>2017</v>
      </c>
      <c r="C227" s="128">
        <v>814.34</v>
      </c>
      <c r="D227" s="659"/>
      <c r="E227" s="659"/>
      <c r="F227" s="656">
        <f t="shared" si="23"/>
        <v>814.34</v>
      </c>
      <c r="G227" s="657">
        <v>1100</v>
      </c>
      <c r="H227" s="657">
        <v>25</v>
      </c>
      <c r="I227" s="657">
        <v>5000</v>
      </c>
      <c r="J227" s="657">
        <v>6</v>
      </c>
      <c r="K227" s="639">
        <f t="shared" si="26"/>
        <v>3.952569169960474E-3</v>
      </c>
      <c r="L227" s="655">
        <f t="shared" si="27"/>
        <v>8.1665986116782364E-4</v>
      </c>
      <c r="M227" s="640">
        <f t="shared" si="25"/>
        <v>20.41921563532425</v>
      </c>
      <c r="N227" s="640">
        <f t="shared" si="22"/>
        <v>4.4922274397713347</v>
      </c>
      <c r="O227" s="641">
        <v>8.621611814922991</v>
      </c>
      <c r="P227" s="640">
        <v>0.24638873096620867</v>
      </c>
      <c r="Q227" s="599">
        <f t="shared" si="24"/>
        <v>4.1480761869716304E-2</v>
      </c>
    </row>
    <row r="228" spans="1:17" ht="15" customHeight="1" x14ac:dyDescent="0.3">
      <c r="A228" s="412">
        <v>149</v>
      </c>
      <c r="B228" s="620" t="s">
        <v>2018</v>
      </c>
      <c r="C228" s="128">
        <v>562.29999999999995</v>
      </c>
      <c r="D228" s="659"/>
      <c r="E228" s="659"/>
      <c r="F228" s="656">
        <f t="shared" si="23"/>
        <v>562.29999999999995</v>
      </c>
      <c r="G228" s="657">
        <v>1100</v>
      </c>
      <c r="H228" s="657">
        <v>14</v>
      </c>
      <c r="I228" s="657">
        <v>5000</v>
      </c>
      <c r="J228" s="657">
        <v>10</v>
      </c>
      <c r="K228" s="639">
        <f t="shared" si="26"/>
        <v>2.2134387351778655E-3</v>
      </c>
      <c r="L228" s="655">
        <f t="shared" si="27"/>
        <v>1.3610997686130393E-3</v>
      </c>
      <c r="M228" s="640">
        <f t="shared" si="25"/>
        <v>15.304207877055569</v>
      </c>
      <c r="N228" s="640">
        <f t="shared" si="22"/>
        <v>3.3669257329522253</v>
      </c>
      <c r="O228" s="641">
        <v>6.4027385230458806</v>
      </c>
      <c r="P228" s="640">
        <v>0.40341532561209059</v>
      </c>
      <c r="Q228" s="599">
        <f t="shared" si="24"/>
        <v>4.530906537198251E-2</v>
      </c>
    </row>
    <row r="229" spans="1:17" ht="15" customHeight="1" x14ac:dyDescent="0.3">
      <c r="A229" s="135">
        <v>150</v>
      </c>
      <c r="B229" s="610" t="s">
        <v>2019</v>
      </c>
      <c r="C229" s="128">
        <v>410.5</v>
      </c>
      <c r="D229" s="659"/>
      <c r="E229" s="659"/>
      <c r="F229" s="656">
        <f t="shared" si="23"/>
        <v>410.5</v>
      </c>
      <c r="G229" s="657">
        <v>1100</v>
      </c>
      <c r="H229" s="657">
        <v>20</v>
      </c>
      <c r="I229" s="657">
        <v>5000</v>
      </c>
      <c r="J229" s="657">
        <v>14</v>
      </c>
      <c r="K229" s="639">
        <f t="shared" si="26"/>
        <v>3.1620553359683794E-3</v>
      </c>
      <c r="L229" s="655">
        <f t="shared" si="27"/>
        <v>1.9055396760582551E-3</v>
      </c>
      <c r="M229" s="640">
        <f t="shared" si="25"/>
        <v>21.696654664241432</v>
      </c>
      <c r="N229" s="640">
        <f t="shared" si="22"/>
        <v>4.7732640261331154</v>
      </c>
      <c r="O229" s="641">
        <v>9.0790139009653288</v>
      </c>
      <c r="P229" s="640">
        <v>0.56488602297979318</v>
      </c>
      <c r="Q229" s="599">
        <f t="shared" si="24"/>
        <v>8.7975197598829893E-2</v>
      </c>
    </row>
    <row r="230" spans="1:17" ht="15" customHeight="1" x14ac:dyDescent="0.3">
      <c r="A230" s="412">
        <v>151</v>
      </c>
      <c r="B230" s="610" t="s">
        <v>2020</v>
      </c>
      <c r="C230" s="128">
        <v>504.87</v>
      </c>
      <c r="D230" s="659"/>
      <c r="E230" s="659">
        <v>18.399999999999999</v>
      </c>
      <c r="F230" s="656">
        <f t="shared" si="23"/>
        <v>523.27</v>
      </c>
      <c r="G230" s="657">
        <v>1100</v>
      </c>
      <c r="H230" s="657">
        <v>20</v>
      </c>
      <c r="I230" s="657">
        <v>5000</v>
      </c>
      <c r="J230" s="657">
        <v>12</v>
      </c>
      <c r="K230" s="639">
        <f t="shared" si="26"/>
        <v>3.1620553359683794E-3</v>
      </c>
      <c r="L230" s="655">
        <f t="shared" si="27"/>
        <v>1.6333197223356473E-3</v>
      </c>
      <c r="M230" s="640">
        <f t="shared" si="25"/>
        <v>20.531158543375774</v>
      </c>
      <c r="N230" s="640">
        <f t="shared" si="22"/>
        <v>4.5168548795426702</v>
      </c>
      <c r="O230" s="641">
        <v>8.604725977263822</v>
      </c>
      <c r="P230" s="640">
        <v>0.48493492771743957</v>
      </c>
      <c r="Q230" s="599">
        <f t="shared" si="24"/>
        <v>6.5239120010510257E-2</v>
      </c>
    </row>
    <row r="231" spans="1:17" ht="15" customHeight="1" x14ac:dyDescent="0.3">
      <c r="A231" s="135">
        <v>152</v>
      </c>
      <c r="B231" s="620" t="s">
        <v>2021</v>
      </c>
      <c r="C231" s="128">
        <v>684.1</v>
      </c>
      <c r="D231" s="659"/>
      <c r="E231" s="659"/>
      <c r="F231" s="656">
        <f t="shared" si="23"/>
        <v>684.1</v>
      </c>
      <c r="G231" s="657">
        <v>1100</v>
      </c>
      <c r="H231" s="657">
        <v>30</v>
      </c>
      <c r="I231" s="657">
        <v>5000</v>
      </c>
      <c r="J231" s="657">
        <v>17</v>
      </c>
      <c r="K231" s="639">
        <f t="shared" si="26"/>
        <v>4.7430830039525695E-3</v>
      </c>
      <c r="L231" s="655">
        <f t="shared" si="27"/>
        <v>2.3138696066421667E-3</v>
      </c>
      <c r="M231" s="640">
        <f t="shared" si="25"/>
        <v>30.21398975463083</v>
      </c>
      <c r="N231" s="640">
        <f t="shared" ref="N231:N292" si="28">M231*0.22</f>
        <v>6.6470777460187831</v>
      </c>
      <c r="O231" s="641">
        <v>12.669945004044976</v>
      </c>
      <c r="P231" s="640">
        <v>0.68742684394498266</v>
      </c>
      <c r="Q231" s="599">
        <f t="shared" si="24"/>
        <v>7.3408038808126852E-2</v>
      </c>
    </row>
    <row r="232" spans="1:17" ht="15" customHeight="1" x14ac:dyDescent="0.3">
      <c r="A232" s="135">
        <v>153</v>
      </c>
      <c r="B232" s="610" t="s">
        <v>2022</v>
      </c>
      <c r="C232" s="128">
        <v>525.58000000000004</v>
      </c>
      <c r="D232" s="659">
        <v>133.5</v>
      </c>
      <c r="E232" s="659"/>
      <c r="F232" s="656">
        <f t="shared" si="23"/>
        <v>659.08</v>
      </c>
      <c r="G232" s="657">
        <v>1100</v>
      </c>
      <c r="H232" s="657">
        <v>26</v>
      </c>
      <c r="I232" s="657">
        <v>5000</v>
      </c>
      <c r="J232" s="657">
        <v>17</v>
      </c>
      <c r="K232" s="639">
        <f t="shared" si="26"/>
        <v>4.1106719367588933E-3</v>
      </c>
      <c r="L232" s="655">
        <f t="shared" si="27"/>
        <v>2.3138696066421667E-3</v>
      </c>
      <c r="M232" s="640">
        <f t="shared" si="25"/>
        <v>27.506353390994466</v>
      </c>
      <c r="N232" s="640">
        <f t="shared" si="28"/>
        <v>6.0513977460187824</v>
      </c>
      <c r="O232" s="641">
        <v>11.518145317034021</v>
      </c>
      <c r="P232" s="640">
        <v>0.68638117271631893</v>
      </c>
      <c r="Q232" s="599">
        <f t="shared" si="24"/>
        <v>6.9433570472118081E-2</v>
      </c>
    </row>
    <row r="233" spans="1:17" ht="15" customHeight="1" x14ac:dyDescent="0.3">
      <c r="A233" s="412">
        <v>154</v>
      </c>
      <c r="B233" s="610" t="s">
        <v>2023</v>
      </c>
      <c r="C233" s="128">
        <v>418.1</v>
      </c>
      <c r="D233" s="659"/>
      <c r="E233" s="659">
        <v>48.4</v>
      </c>
      <c r="F233" s="656">
        <f t="shared" si="23"/>
        <v>466.5</v>
      </c>
      <c r="G233" s="657">
        <v>1100</v>
      </c>
      <c r="H233" s="657">
        <v>29</v>
      </c>
      <c r="I233" s="657">
        <v>5000</v>
      </c>
      <c r="J233" s="657">
        <v>14</v>
      </c>
      <c r="K233" s="639">
        <f t="shared" si="26"/>
        <v>4.5849802371541503E-3</v>
      </c>
      <c r="L233" s="655">
        <f t="shared" si="27"/>
        <v>1.9055396760582551E-3</v>
      </c>
      <c r="M233" s="640">
        <f t="shared" si="25"/>
        <v>27.78883648242325</v>
      </c>
      <c r="N233" s="640">
        <f t="shared" si="28"/>
        <v>6.1135440261331153</v>
      </c>
      <c r="O233" s="641">
        <v>11.670563196739977</v>
      </c>
      <c r="P233" s="640">
        <v>0.56723878324428656</v>
      </c>
      <c r="Q233" s="599">
        <f t="shared" si="24"/>
        <v>9.8907143598157832E-2</v>
      </c>
    </row>
    <row r="234" spans="1:17" ht="15" customHeight="1" x14ac:dyDescent="0.3">
      <c r="A234" s="412">
        <v>155</v>
      </c>
      <c r="B234" s="610" t="s">
        <v>2024</v>
      </c>
      <c r="C234" s="128">
        <v>399.54</v>
      </c>
      <c r="D234" s="659"/>
      <c r="E234" s="659">
        <v>12.5</v>
      </c>
      <c r="F234" s="656">
        <f t="shared" si="23"/>
        <v>412.04</v>
      </c>
      <c r="G234" s="657">
        <v>1100</v>
      </c>
      <c r="H234" s="657">
        <v>12</v>
      </c>
      <c r="I234" s="657">
        <v>5000</v>
      </c>
      <c r="J234" s="657">
        <v>10</v>
      </c>
      <c r="K234" s="639">
        <f t="shared" si="26"/>
        <v>1.8972332015810278E-3</v>
      </c>
      <c r="L234" s="655">
        <f t="shared" si="27"/>
        <v>1.3610997686130393E-3</v>
      </c>
      <c r="M234" s="640">
        <f t="shared" si="25"/>
        <v>13.950389695237387</v>
      </c>
      <c r="N234" s="640">
        <f t="shared" si="28"/>
        <v>3.069085732952225</v>
      </c>
      <c r="O234" s="641">
        <v>5.8268386795404039</v>
      </c>
      <c r="P234" s="640">
        <v>0.40289248999775867</v>
      </c>
      <c r="Q234" s="599">
        <f t="shared" si="24"/>
        <v>5.6424634981379895E-2</v>
      </c>
    </row>
    <row r="235" spans="1:17" ht="15" customHeight="1" x14ac:dyDescent="0.3">
      <c r="A235" s="135">
        <v>156</v>
      </c>
      <c r="B235" s="610" t="s">
        <v>2025</v>
      </c>
      <c r="C235" s="128">
        <v>303.5</v>
      </c>
      <c r="D235" s="659"/>
      <c r="E235" s="659"/>
      <c r="F235" s="656">
        <f t="shared" si="23"/>
        <v>303.5</v>
      </c>
      <c r="G235" s="657">
        <v>1100</v>
      </c>
      <c r="H235" s="657">
        <v>25</v>
      </c>
      <c r="I235" s="657">
        <v>5000</v>
      </c>
      <c r="J235" s="657">
        <v>18</v>
      </c>
      <c r="K235" s="639">
        <f t="shared" si="26"/>
        <v>3.952569169960474E-3</v>
      </c>
      <c r="L235" s="655">
        <f t="shared" si="27"/>
        <v>2.4499795835034709E-3</v>
      </c>
      <c r="M235" s="640">
        <f t="shared" si="25"/>
        <v>27.412192360518205</v>
      </c>
      <c r="N235" s="640">
        <f t="shared" si="28"/>
        <v>6.0306823193140051</v>
      </c>
      <c r="O235" s="641">
        <v>11.467339357132039</v>
      </c>
      <c r="P235" s="640">
        <v>0.72609530254032983</v>
      </c>
      <c r="Q235" s="599">
        <f t="shared" si="24"/>
        <v>0.15036675235421607</v>
      </c>
    </row>
    <row r="236" spans="1:17" ht="15" customHeight="1" x14ac:dyDescent="0.3">
      <c r="A236" s="412">
        <v>157</v>
      </c>
      <c r="B236" s="610" t="s">
        <v>2026</v>
      </c>
      <c r="C236" s="128">
        <v>654.13</v>
      </c>
      <c r="D236" s="659"/>
      <c r="E236" s="659"/>
      <c r="F236" s="656">
        <f t="shared" si="23"/>
        <v>654.13</v>
      </c>
      <c r="G236" s="657">
        <v>1100</v>
      </c>
      <c r="H236" s="657">
        <v>10</v>
      </c>
      <c r="I236" s="657">
        <v>5000</v>
      </c>
      <c r="J236" s="657">
        <v>5</v>
      </c>
      <c r="K236" s="639">
        <f t="shared" si="26"/>
        <v>1.5810276679841897E-3</v>
      </c>
      <c r="L236" s="655">
        <f t="shared" si="27"/>
        <v>6.8054988430651963E-4</v>
      </c>
      <c r="M236" s="640">
        <f t="shared" si="25"/>
        <v>9.6828312112550581</v>
      </c>
      <c r="N236" s="640">
        <f t="shared" si="28"/>
        <v>2.1302228664761129</v>
      </c>
      <c r="O236" s="641">
        <v>4.0652190267811559</v>
      </c>
      <c r="P236" s="640">
        <v>0.20249191622754306</v>
      </c>
      <c r="Q236" s="599">
        <f t="shared" si="24"/>
        <v>2.4583439103450185E-2</v>
      </c>
    </row>
    <row r="237" spans="1:17" ht="15" customHeight="1" x14ac:dyDescent="0.3">
      <c r="A237" s="135">
        <v>158</v>
      </c>
      <c r="B237" s="610" t="s">
        <v>2027</v>
      </c>
      <c r="C237" s="128">
        <v>598.02</v>
      </c>
      <c r="D237" s="659"/>
      <c r="E237" s="659">
        <v>44.6</v>
      </c>
      <c r="F237" s="656">
        <f t="shared" si="23"/>
        <v>642.62</v>
      </c>
      <c r="G237" s="657">
        <v>1100</v>
      </c>
      <c r="H237" s="657">
        <v>24</v>
      </c>
      <c r="I237" s="657">
        <v>5000</v>
      </c>
      <c r="J237" s="657">
        <v>14</v>
      </c>
      <c r="K237" s="639">
        <f t="shared" si="26"/>
        <v>3.7944664031620556E-3</v>
      </c>
      <c r="L237" s="655">
        <f t="shared" si="27"/>
        <v>1.9055396760582551E-3</v>
      </c>
      <c r="M237" s="640">
        <f t="shared" si="25"/>
        <v>24.404291027877797</v>
      </c>
      <c r="N237" s="640">
        <f t="shared" si="28"/>
        <v>5.3689440261331152</v>
      </c>
      <c r="O237" s="641">
        <v>10.230813587976282</v>
      </c>
      <c r="P237" s="640">
        <v>0.5659316942084569</v>
      </c>
      <c r="Q237" s="599">
        <f t="shared" si="24"/>
        <v>6.313214704832662E-2</v>
      </c>
    </row>
    <row r="238" spans="1:17" ht="15" customHeight="1" x14ac:dyDescent="0.3">
      <c r="A238" s="135">
        <v>159</v>
      </c>
      <c r="B238" s="610" t="s">
        <v>2028</v>
      </c>
      <c r="C238" s="128">
        <v>278.7</v>
      </c>
      <c r="D238" s="659"/>
      <c r="E238" s="659"/>
      <c r="F238" s="656">
        <f t="shared" si="23"/>
        <v>278.7</v>
      </c>
      <c r="G238" s="657">
        <v>1100</v>
      </c>
      <c r="H238" s="657">
        <v>11</v>
      </c>
      <c r="I238" s="657">
        <v>5000</v>
      </c>
      <c r="J238" s="657">
        <v>9</v>
      </c>
      <c r="K238" s="639">
        <f t="shared" si="26"/>
        <v>1.7391304347826088E-3</v>
      </c>
      <c r="L238" s="655">
        <f t="shared" si="27"/>
        <v>1.2249897917517355E-3</v>
      </c>
      <c r="M238" s="640">
        <f t="shared" si="25"/>
        <v>12.690732543895466</v>
      </c>
      <c r="N238" s="640">
        <f t="shared" si="28"/>
        <v>2.7919611596570024</v>
      </c>
      <c r="O238" s="641">
        <v>5.3017447959369104</v>
      </c>
      <c r="P238" s="640">
        <v>0.36265552455941602</v>
      </c>
      <c r="Q238" s="599">
        <f t="shared" si="24"/>
        <v>7.5877624772331523E-2</v>
      </c>
    </row>
    <row r="239" spans="1:17" ht="15" customHeight="1" x14ac:dyDescent="0.3">
      <c r="A239" s="412">
        <v>160</v>
      </c>
      <c r="B239" s="610" t="s">
        <v>2029</v>
      </c>
      <c r="C239" s="128">
        <v>3583.55</v>
      </c>
      <c r="D239" s="659"/>
      <c r="E239" s="659"/>
      <c r="F239" s="656">
        <f t="shared" ref="F239:F300" si="29">C239+D239+E239</f>
        <v>3583.55</v>
      </c>
      <c r="G239" s="657">
        <v>1100</v>
      </c>
      <c r="H239" s="657"/>
      <c r="I239" s="657">
        <v>5000</v>
      </c>
      <c r="J239" s="657">
        <v>160</v>
      </c>
      <c r="K239" s="639">
        <f t="shared" si="26"/>
        <v>0</v>
      </c>
      <c r="L239" s="655">
        <f t="shared" si="27"/>
        <v>2.1777596297808628E-2</v>
      </c>
      <c r="M239" s="640">
        <f t="shared" si="25"/>
        <v>93.239689669252741</v>
      </c>
      <c r="N239" s="640">
        <f t="shared" si="28"/>
        <v>20.512731727235604</v>
      </c>
      <c r="O239" s="641">
        <v>37.943033896120639</v>
      </c>
      <c r="P239" s="640">
        <v>6.3960876209882827</v>
      </c>
      <c r="Q239" s="599">
        <f t="shared" si="24"/>
        <v>4.4115902642239468E-2</v>
      </c>
    </row>
    <row r="240" spans="1:17" ht="15" customHeight="1" x14ac:dyDescent="0.3">
      <c r="A240" s="412">
        <v>161</v>
      </c>
      <c r="B240" s="610" t="s">
        <v>2030</v>
      </c>
      <c r="C240" s="128">
        <v>486.9</v>
      </c>
      <c r="D240" s="659"/>
      <c r="E240" s="659">
        <v>26.6</v>
      </c>
      <c r="F240" s="656">
        <f t="shared" si="29"/>
        <v>513.5</v>
      </c>
      <c r="G240" s="657">
        <v>1100</v>
      </c>
      <c r="H240" s="657">
        <v>27</v>
      </c>
      <c r="I240" s="657">
        <v>5000</v>
      </c>
      <c r="J240" s="657">
        <v>14</v>
      </c>
      <c r="K240" s="639">
        <f t="shared" si="26"/>
        <v>4.2687747035573126E-3</v>
      </c>
      <c r="L240" s="655">
        <f t="shared" si="27"/>
        <v>1.9055396760582551E-3</v>
      </c>
      <c r="M240" s="640">
        <f t="shared" si="25"/>
        <v>26.435018300605069</v>
      </c>
      <c r="N240" s="640">
        <f t="shared" si="28"/>
        <v>5.8157040261331154</v>
      </c>
      <c r="O240" s="641">
        <v>11.094663353234498</v>
      </c>
      <c r="P240" s="640">
        <v>0.5667159476299547</v>
      </c>
      <c r="Q240" s="599">
        <f t="shared" si="24"/>
        <v>8.5515290414026557E-2</v>
      </c>
    </row>
    <row r="241" spans="1:17" ht="15" customHeight="1" x14ac:dyDescent="0.3">
      <c r="A241" s="135">
        <v>162</v>
      </c>
      <c r="B241" s="610" t="s">
        <v>2031</v>
      </c>
      <c r="C241" s="128">
        <v>420.4</v>
      </c>
      <c r="D241" s="659"/>
      <c r="E241" s="659"/>
      <c r="F241" s="656">
        <f t="shared" si="29"/>
        <v>420.4</v>
      </c>
      <c r="G241" s="657">
        <v>1100</v>
      </c>
      <c r="H241" s="657">
        <v>19</v>
      </c>
      <c r="I241" s="657">
        <v>5000</v>
      </c>
      <c r="J241" s="657">
        <v>9</v>
      </c>
      <c r="K241" s="639">
        <f t="shared" si="26"/>
        <v>3.0039525691699606E-3</v>
      </c>
      <c r="L241" s="655">
        <f t="shared" si="27"/>
        <v>1.2249897917517355E-3</v>
      </c>
      <c r="M241" s="640">
        <f t="shared" si="25"/>
        <v>18.106005271168197</v>
      </c>
      <c r="N241" s="640">
        <f t="shared" si="28"/>
        <v>3.9833211596570033</v>
      </c>
      <c r="O241" s="641">
        <v>7.60534416995882</v>
      </c>
      <c r="P241" s="640">
        <v>0.36474686701674341</v>
      </c>
      <c r="Q241" s="599">
        <f t="shared" si="24"/>
        <v>7.1501944500001816E-2</v>
      </c>
    </row>
    <row r="242" spans="1:17" ht="15" customHeight="1" x14ac:dyDescent="0.3">
      <c r="A242" s="412">
        <v>163</v>
      </c>
      <c r="B242" s="610" t="s">
        <v>2032</v>
      </c>
      <c r="C242" s="128">
        <v>313.2</v>
      </c>
      <c r="D242" s="659"/>
      <c r="E242" s="659">
        <v>31</v>
      </c>
      <c r="F242" s="656">
        <f t="shared" si="29"/>
        <v>344.2</v>
      </c>
      <c r="G242" s="657">
        <v>1100</v>
      </c>
      <c r="H242" s="657">
        <v>15</v>
      </c>
      <c r="I242" s="657">
        <v>5000</v>
      </c>
      <c r="J242" s="657">
        <v>12</v>
      </c>
      <c r="K242" s="639">
        <f t="shared" si="26"/>
        <v>2.3715415019762848E-3</v>
      </c>
      <c r="L242" s="655">
        <f t="shared" si="27"/>
        <v>1.6333197223356473E-3</v>
      </c>
      <c r="M242" s="640">
        <f t="shared" si="25"/>
        <v>17.146613088830321</v>
      </c>
      <c r="N242" s="640">
        <f t="shared" si="28"/>
        <v>3.7722548795426705</v>
      </c>
      <c r="O242" s="641">
        <v>7.1649763685001275</v>
      </c>
      <c r="P242" s="640">
        <v>0.48362783868160997</v>
      </c>
      <c r="Q242" s="599">
        <f t="shared" si="24"/>
        <v>8.2996723345597698E-2</v>
      </c>
    </row>
    <row r="243" spans="1:17" ht="15" customHeight="1" x14ac:dyDescent="0.3">
      <c r="A243" s="135">
        <v>164</v>
      </c>
      <c r="B243" s="610" t="s">
        <v>2033</v>
      </c>
      <c r="C243" s="128">
        <v>350</v>
      </c>
      <c r="D243" s="659">
        <v>24.5</v>
      </c>
      <c r="E243" s="659">
        <v>63.2</v>
      </c>
      <c r="F243" s="656">
        <f t="shared" si="29"/>
        <v>437.7</v>
      </c>
      <c r="G243" s="657">
        <v>1100</v>
      </c>
      <c r="H243" s="657">
        <v>16</v>
      </c>
      <c r="I243" s="657">
        <v>5000</v>
      </c>
      <c r="J243" s="657">
        <v>10</v>
      </c>
      <c r="K243" s="639">
        <f t="shared" si="26"/>
        <v>2.5296442687747036E-3</v>
      </c>
      <c r="L243" s="655">
        <f t="shared" si="27"/>
        <v>1.3610997686130393E-3</v>
      </c>
      <c r="M243" s="640">
        <f t="shared" si="25"/>
        <v>16.658026058873752</v>
      </c>
      <c r="N243" s="640">
        <f t="shared" si="28"/>
        <v>3.6647657329522252</v>
      </c>
      <c r="O243" s="641">
        <v>6.9786383665513583</v>
      </c>
      <c r="P243" s="640">
        <v>0.40393816122642245</v>
      </c>
      <c r="Q243" s="599">
        <f t="shared" si="24"/>
        <v>6.3297620104189531E-2</v>
      </c>
    </row>
    <row r="244" spans="1:17" ht="15" customHeight="1" x14ac:dyDescent="0.3">
      <c r="A244" s="135">
        <v>165</v>
      </c>
      <c r="B244" s="620" t="s">
        <v>2034</v>
      </c>
      <c r="C244" s="128">
        <v>483.54</v>
      </c>
      <c r="D244" s="659">
        <v>72.2</v>
      </c>
      <c r="E244" s="659"/>
      <c r="F244" s="656">
        <f t="shared" si="29"/>
        <v>555.74</v>
      </c>
      <c r="G244" s="657">
        <v>1100</v>
      </c>
      <c r="H244" s="657">
        <v>17</v>
      </c>
      <c r="I244" s="657">
        <v>5000</v>
      </c>
      <c r="J244" s="657">
        <v>18</v>
      </c>
      <c r="K244" s="639">
        <f t="shared" si="26"/>
        <v>2.6877470355731225E-3</v>
      </c>
      <c r="L244" s="655">
        <f t="shared" si="27"/>
        <v>2.4499795835034709E-3</v>
      </c>
      <c r="M244" s="640">
        <f t="shared" si="25"/>
        <v>21.996919633245479</v>
      </c>
      <c r="N244" s="640">
        <f t="shared" si="28"/>
        <v>4.8393223193140056</v>
      </c>
      <c r="O244" s="641">
        <v>9.1637399831101281</v>
      </c>
      <c r="P244" s="640">
        <v>0.7240039600830025</v>
      </c>
      <c r="Q244" s="599">
        <f t="shared" si="24"/>
        <v>6.6081235642121525E-2</v>
      </c>
    </row>
    <row r="245" spans="1:17" ht="15" customHeight="1" x14ac:dyDescent="0.3">
      <c r="A245" s="412">
        <v>166</v>
      </c>
      <c r="B245" s="610" t="s">
        <v>2035</v>
      </c>
      <c r="C245" s="128">
        <v>381.8</v>
      </c>
      <c r="D245" s="659"/>
      <c r="E245" s="659">
        <v>14.8</v>
      </c>
      <c r="F245" s="656">
        <f t="shared" si="29"/>
        <v>396.6</v>
      </c>
      <c r="G245" s="657">
        <v>1100</v>
      </c>
      <c r="H245" s="657">
        <v>19</v>
      </c>
      <c r="I245" s="657">
        <v>5000</v>
      </c>
      <c r="J245" s="657">
        <v>8</v>
      </c>
      <c r="K245" s="639">
        <f t="shared" si="26"/>
        <v>3.0039525691699606E-3</v>
      </c>
      <c r="L245" s="655">
        <f t="shared" si="27"/>
        <v>1.0888798148904315E-3</v>
      </c>
      <c r="M245" s="640">
        <f t="shared" si="25"/>
        <v>17.523257210735366</v>
      </c>
      <c r="N245" s="640">
        <f t="shared" si="28"/>
        <v>3.8551165863617807</v>
      </c>
      <c r="O245" s="641">
        <v>7.3682002081080658</v>
      </c>
      <c r="P245" s="640">
        <v>0.32477131938556664</v>
      </c>
      <c r="Q245" s="599">
        <f t="shared" si="24"/>
        <v>7.3301425427611644E-2</v>
      </c>
    </row>
    <row r="246" spans="1:17" ht="15" customHeight="1" x14ac:dyDescent="0.3">
      <c r="A246" s="135">
        <v>168</v>
      </c>
      <c r="B246" s="610" t="s">
        <v>2036</v>
      </c>
      <c r="C246" s="128">
        <v>709.28</v>
      </c>
      <c r="D246" s="659"/>
      <c r="E246" s="659">
        <v>22.5</v>
      </c>
      <c r="F246" s="656">
        <f t="shared" si="29"/>
        <v>731.78</v>
      </c>
      <c r="G246" s="657">
        <v>1100</v>
      </c>
      <c r="H246" s="657">
        <v>20</v>
      </c>
      <c r="I246" s="657">
        <v>5000</v>
      </c>
      <c r="J246" s="657">
        <v>9</v>
      </c>
      <c r="K246" s="639">
        <f t="shared" si="26"/>
        <v>3.1620553359683794E-3</v>
      </c>
      <c r="L246" s="655">
        <f t="shared" si="27"/>
        <v>1.2249897917517355E-3</v>
      </c>
      <c r="M246" s="640">
        <f t="shared" si="25"/>
        <v>18.782914362077285</v>
      </c>
      <c r="N246" s="640">
        <f t="shared" si="28"/>
        <v>4.1322411596570028</v>
      </c>
      <c r="O246" s="641">
        <v>7.8932940917115575</v>
      </c>
      <c r="P246" s="640">
        <v>0.36500828482390935</v>
      </c>
      <c r="Q246" s="599">
        <f t="shared" si="24"/>
        <v>4.2599494244540376E-2</v>
      </c>
    </row>
    <row r="247" spans="1:17" ht="15" customHeight="1" x14ac:dyDescent="0.3">
      <c r="A247" s="412">
        <v>169</v>
      </c>
      <c r="B247" s="610" t="s">
        <v>2037</v>
      </c>
      <c r="C247" s="128">
        <v>185.4</v>
      </c>
      <c r="D247" s="659"/>
      <c r="E247" s="659"/>
      <c r="F247" s="656">
        <f t="shared" si="29"/>
        <v>185.4</v>
      </c>
      <c r="G247" s="657">
        <v>1100</v>
      </c>
      <c r="H247" s="657">
        <v>5</v>
      </c>
      <c r="I247" s="657">
        <v>5000</v>
      </c>
      <c r="J247" s="657">
        <v>5</v>
      </c>
      <c r="K247" s="639">
        <f t="shared" si="26"/>
        <v>7.9051383399209485E-4</v>
      </c>
      <c r="L247" s="655">
        <f t="shared" si="27"/>
        <v>6.8054988430651963E-4</v>
      </c>
      <c r="M247" s="640">
        <f t="shared" si="25"/>
        <v>6.2982857567096024</v>
      </c>
      <c r="N247" s="640">
        <f t="shared" si="28"/>
        <v>1.3856228664761125</v>
      </c>
      <c r="O247" s="641">
        <v>2.6254694180174627</v>
      </c>
      <c r="P247" s="640">
        <v>0.20118482719171343</v>
      </c>
      <c r="Q247" s="599">
        <f t="shared" si="24"/>
        <v>5.6691277607307938E-2</v>
      </c>
    </row>
    <row r="248" spans="1:17" ht="15" customHeight="1" x14ac:dyDescent="0.3">
      <c r="A248" s="135">
        <v>170</v>
      </c>
      <c r="B248" s="610" t="s">
        <v>2038</v>
      </c>
      <c r="C248" s="128">
        <v>478.6</v>
      </c>
      <c r="D248" s="659"/>
      <c r="E248" s="659"/>
      <c r="F248" s="656">
        <f t="shared" si="29"/>
        <v>478.6</v>
      </c>
      <c r="G248" s="657">
        <v>1100</v>
      </c>
      <c r="H248" s="657">
        <v>12</v>
      </c>
      <c r="I248" s="657">
        <v>5000</v>
      </c>
      <c r="J248" s="657">
        <v>5</v>
      </c>
      <c r="K248" s="639">
        <f t="shared" si="26"/>
        <v>1.8972332015810278E-3</v>
      </c>
      <c r="L248" s="655">
        <f t="shared" si="27"/>
        <v>6.8054988430651963E-4</v>
      </c>
      <c r="M248" s="640">
        <f t="shared" si="25"/>
        <v>11.036649393073239</v>
      </c>
      <c r="N248" s="640">
        <f t="shared" si="28"/>
        <v>2.4280628664761124</v>
      </c>
      <c r="O248" s="641">
        <v>4.6411188702866344</v>
      </c>
      <c r="P248" s="640">
        <v>0.2030147518418749</v>
      </c>
      <c r="Q248" s="599">
        <f t="shared" si="24"/>
        <v>3.8255006021056956E-2</v>
      </c>
    </row>
    <row r="249" spans="1:17" ht="15" customHeight="1" x14ac:dyDescent="0.3">
      <c r="A249" s="135">
        <v>171</v>
      </c>
      <c r="B249" s="610" t="s">
        <v>2039</v>
      </c>
      <c r="C249" s="128">
        <v>496.38</v>
      </c>
      <c r="D249" s="659"/>
      <c r="E249" s="659"/>
      <c r="F249" s="656">
        <f t="shared" si="29"/>
        <v>496.38</v>
      </c>
      <c r="G249" s="657">
        <v>1100</v>
      </c>
      <c r="H249" s="657">
        <v>12</v>
      </c>
      <c r="I249" s="657">
        <v>5000</v>
      </c>
      <c r="J249" s="657">
        <v>8</v>
      </c>
      <c r="K249" s="639">
        <f t="shared" si="26"/>
        <v>1.8972332015810278E-3</v>
      </c>
      <c r="L249" s="655">
        <f t="shared" si="27"/>
        <v>1.0888798148904315E-3</v>
      </c>
      <c r="M249" s="640">
        <f t="shared" si="25"/>
        <v>12.784893574371727</v>
      </c>
      <c r="N249" s="640">
        <f t="shared" si="28"/>
        <v>2.8126765863617802</v>
      </c>
      <c r="O249" s="641">
        <v>5.3525507558388963</v>
      </c>
      <c r="P249" s="640">
        <v>0.32294139473540517</v>
      </c>
      <c r="Q249" s="599">
        <f t="shared" si="24"/>
        <v>4.2856404994777816E-2</v>
      </c>
    </row>
    <row r="250" spans="1:17" ht="15" customHeight="1" x14ac:dyDescent="0.3">
      <c r="A250" s="412">
        <v>172</v>
      </c>
      <c r="B250" s="610" t="s">
        <v>2040</v>
      </c>
      <c r="C250" s="128">
        <v>182.3</v>
      </c>
      <c r="D250" s="659"/>
      <c r="E250" s="659">
        <v>78.5</v>
      </c>
      <c r="F250" s="656">
        <f t="shared" si="29"/>
        <v>260.8</v>
      </c>
      <c r="G250" s="657">
        <v>1100</v>
      </c>
      <c r="H250" s="657">
        <v>8</v>
      </c>
      <c r="I250" s="657">
        <v>5000</v>
      </c>
      <c r="J250" s="657">
        <v>7</v>
      </c>
      <c r="K250" s="639">
        <f t="shared" si="26"/>
        <v>1.2648221343873518E-3</v>
      </c>
      <c r="L250" s="655">
        <f t="shared" si="27"/>
        <v>9.5276983802912755E-4</v>
      </c>
      <c r="M250" s="640">
        <f t="shared" si="25"/>
        <v>9.4945091503025356</v>
      </c>
      <c r="N250" s="640">
        <f t="shared" si="28"/>
        <v>2.0887920130665578</v>
      </c>
      <c r="O250" s="641">
        <v>3.9636071069771872</v>
      </c>
      <c r="P250" s="640">
        <v>0.28192017587556473</v>
      </c>
      <c r="Q250" s="599">
        <f t="shared" si="24"/>
        <v>6.0693360606678848E-2</v>
      </c>
    </row>
    <row r="251" spans="1:17" ht="15" customHeight="1" x14ac:dyDescent="0.3">
      <c r="A251" s="412">
        <v>173</v>
      </c>
      <c r="B251" s="610" t="s">
        <v>2041</v>
      </c>
      <c r="C251" s="128">
        <v>282.8</v>
      </c>
      <c r="D251" s="659"/>
      <c r="E251" s="659"/>
      <c r="F251" s="656">
        <f t="shared" si="29"/>
        <v>282.8</v>
      </c>
      <c r="G251" s="657">
        <v>1100</v>
      </c>
      <c r="H251" s="657">
        <v>16</v>
      </c>
      <c r="I251" s="657">
        <v>5000</v>
      </c>
      <c r="J251" s="657">
        <v>8</v>
      </c>
      <c r="K251" s="639">
        <f t="shared" si="26"/>
        <v>2.5296442687747036E-3</v>
      </c>
      <c r="L251" s="655">
        <f t="shared" si="27"/>
        <v>1.0888798148904315E-3</v>
      </c>
      <c r="M251" s="640">
        <f t="shared" si="25"/>
        <v>15.492529938008094</v>
      </c>
      <c r="N251" s="640">
        <f t="shared" si="28"/>
        <v>3.4083565863617804</v>
      </c>
      <c r="O251" s="641">
        <v>6.5043504428498506</v>
      </c>
      <c r="P251" s="640">
        <v>0.3239870659640689</v>
      </c>
      <c r="Q251" s="599">
        <f t="shared" si="24"/>
        <v>9.0980283002771542E-2</v>
      </c>
    </row>
    <row r="252" spans="1:17" ht="15" customHeight="1" x14ac:dyDescent="0.3">
      <c r="A252" s="135">
        <v>174</v>
      </c>
      <c r="B252" s="610" t="s">
        <v>2042</v>
      </c>
      <c r="C252" s="128">
        <v>227.3</v>
      </c>
      <c r="D252" s="659"/>
      <c r="E252" s="659"/>
      <c r="F252" s="656">
        <f t="shared" si="29"/>
        <v>227.3</v>
      </c>
      <c r="G252" s="657">
        <v>1100</v>
      </c>
      <c r="H252" s="657">
        <v>11</v>
      </c>
      <c r="I252" s="657">
        <v>5000</v>
      </c>
      <c r="J252" s="657">
        <v>7</v>
      </c>
      <c r="K252" s="639">
        <f t="shared" si="26"/>
        <v>1.7391304347826088E-3</v>
      </c>
      <c r="L252" s="655">
        <f t="shared" si="27"/>
        <v>9.5276983802912755E-4</v>
      </c>
      <c r="M252" s="640">
        <f t="shared" si="25"/>
        <v>11.525236423029808</v>
      </c>
      <c r="N252" s="640">
        <f t="shared" si="28"/>
        <v>2.5355520130665576</v>
      </c>
      <c r="O252" s="641">
        <v>4.8274568722354028</v>
      </c>
      <c r="P252" s="640">
        <v>0.28270442929706252</v>
      </c>
      <c r="Q252" s="599">
        <f t="shared" si="24"/>
        <v>8.434205779863102E-2</v>
      </c>
    </row>
    <row r="253" spans="1:17" ht="15" customHeight="1" x14ac:dyDescent="0.3">
      <c r="A253" s="412">
        <v>175</v>
      </c>
      <c r="B253" s="610" t="s">
        <v>2043</v>
      </c>
      <c r="C253" s="128">
        <v>7849.73</v>
      </c>
      <c r="D253" s="659"/>
      <c r="E253" s="659"/>
      <c r="F253" s="656">
        <f t="shared" si="29"/>
        <v>7849.73</v>
      </c>
      <c r="G253" s="657">
        <v>1100</v>
      </c>
      <c r="H253" s="657">
        <v>290</v>
      </c>
      <c r="I253" s="657">
        <v>5000</v>
      </c>
      <c r="J253" s="657">
        <v>100</v>
      </c>
      <c r="K253" s="639">
        <f t="shared" si="26"/>
        <v>4.5849802371541501E-2</v>
      </c>
      <c r="L253" s="655">
        <f t="shared" si="27"/>
        <v>1.3610997686130393E-2</v>
      </c>
      <c r="M253" s="640">
        <f t="shared" si="25"/>
        <v>254.57844240691932</v>
      </c>
      <c r="N253" s="640">
        <f t="shared" si="28"/>
        <v>56.007257329522254</v>
      </c>
      <c r="O253" s="641">
        <v>107.2198734933696</v>
      </c>
      <c r="P253" s="640">
        <v>4.0733659271957938</v>
      </c>
      <c r="Q253" s="599">
        <f t="shared" si="24"/>
        <v>5.374438855311036E-2</v>
      </c>
    </row>
    <row r="254" spans="1:17" ht="15" customHeight="1" x14ac:dyDescent="0.3">
      <c r="A254" s="135">
        <v>176</v>
      </c>
      <c r="B254" s="610" t="s">
        <v>2044</v>
      </c>
      <c r="C254" s="128">
        <v>388.5</v>
      </c>
      <c r="D254" s="659">
        <v>24.1</v>
      </c>
      <c r="E254" s="659">
        <v>41.6</v>
      </c>
      <c r="F254" s="656">
        <f t="shared" si="29"/>
        <v>454.20000000000005</v>
      </c>
      <c r="G254" s="657">
        <v>1100</v>
      </c>
      <c r="H254" s="657">
        <v>25</v>
      </c>
      <c r="I254" s="657">
        <v>5000</v>
      </c>
      <c r="J254" s="657">
        <v>11</v>
      </c>
      <c r="K254" s="639">
        <f t="shared" si="26"/>
        <v>3.952569169960474E-3</v>
      </c>
      <c r="L254" s="655">
        <f t="shared" si="27"/>
        <v>1.4972097454743433E-3</v>
      </c>
      <c r="M254" s="640">
        <f t="shared" si="25"/>
        <v>23.332955937488396</v>
      </c>
      <c r="N254" s="640">
        <f t="shared" si="28"/>
        <v>5.1332503062474473</v>
      </c>
      <c r="O254" s="641">
        <v>9.8073316241767596</v>
      </c>
      <c r="P254" s="640">
        <v>0.4462664691220925</v>
      </c>
      <c r="Q254" s="599">
        <f t="shared" si="24"/>
        <v>8.5248358293779594E-2</v>
      </c>
    </row>
    <row r="255" spans="1:17" ht="15" customHeight="1" x14ac:dyDescent="0.3">
      <c r="A255" s="135">
        <v>177</v>
      </c>
      <c r="B255" s="610" t="s">
        <v>2045</v>
      </c>
      <c r="C255" s="128">
        <v>380</v>
      </c>
      <c r="D255" s="659">
        <v>28.6</v>
      </c>
      <c r="E255" s="659">
        <v>85.3</v>
      </c>
      <c r="F255" s="656">
        <f t="shared" si="29"/>
        <v>493.90000000000003</v>
      </c>
      <c r="G255" s="657">
        <v>1100</v>
      </c>
      <c r="H255" s="657">
        <v>24</v>
      </c>
      <c r="I255" s="657">
        <v>5000</v>
      </c>
      <c r="J255" s="657">
        <v>15</v>
      </c>
      <c r="K255" s="639">
        <f t="shared" si="26"/>
        <v>3.7944664031620556E-3</v>
      </c>
      <c r="L255" s="655">
        <f t="shared" si="27"/>
        <v>2.0416496529195591E-3</v>
      </c>
      <c r="M255" s="640">
        <f t="shared" si="25"/>
        <v>24.987039088310627</v>
      </c>
      <c r="N255" s="640">
        <f t="shared" si="28"/>
        <v>5.4971485994283382</v>
      </c>
      <c r="O255" s="641">
        <v>10.467957549827037</v>
      </c>
      <c r="P255" s="640">
        <v>0.60590724183963363</v>
      </c>
      <c r="Q255" s="599">
        <f t="shared" ref="Q255:Q318" si="30">(P255+O255+N255+M255)/F255</f>
        <v>8.4142645230624882E-2</v>
      </c>
    </row>
    <row r="256" spans="1:17" ht="15" customHeight="1" x14ac:dyDescent="0.3">
      <c r="A256" s="412">
        <v>178</v>
      </c>
      <c r="B256" s="610" t="s">
        <v>2046</v>
      </c>
      <c r="C256" s="128">
        <v>580.32000000000005</v>
      </c>
      <c r="D256" s="659"/>
      <c r="E256" s="659">
        <v>118.5</v>
      </c>
      <c r="F256" s="656">
        <f t="shared" si="29"/>
        <v>698.82</v>
      </c>
      <c r="G256" s="657">
        <v>1100</v>
      </c>
      <c r="H256" s="657">
        <v>27</v>
      </c>
      <c r="I256" s="657">
        <v>5000</v>
      </c>
      <c r="J256" s="657">
        <v>11</v>
      </c>
      <c r="K256" s="639">
        <f t="shared" si="26"/>
        <v>4.2687747035573126E-3</v>
      </c>
      <c r="L256" s="655">
        <f t="shared" si="27"/>
        <v>1.4972097454743433E-3</v>
      </c>
      <c r="M256" s="640">
        <f t="shared" si="25"/>
        <v>24.68677411930658</v>
      </c>
      <c r="N256" s="640">
        <f t="shared" si="28"/>
        <v>5.431090306247448</v>
      </c>
      <c r="O256" s="641">
        <v>10.383231467682236</v>
      </c>
      <c r="P256" s="640">
        <v>0.44678930473642431</v>
      </c>
      <c r="Q256" s="599">
        <f t="shared" si="30"/>
        <v>5.8595754554781894E-2</v>
      </c>
    </row>
    <row r="257" spans="1:17" ht="15" customHeight="1" x14ac:dyDescent="0.3">
      <c r="A257" s="412">
        <v>179</v>
      </c>
      <c r="B257" s="610" t="s">
        <v>2047</v>
      </c>
      <c r="C257" s="128">
        <v>478.62</v>
      </c>
      <c r="D257" s="659">
        <v>27.8</v>
      </c>
      <c r="E257" s="659">
        <v>53.1</v>
      </c>
      <c r="F257" s="656">
        <f t="shared" si="29"/>
        <v>559.52</v>
      </c>
      <c r="G257" s="657">
        <v>1100</v>
      </c>
      <c r="H257" s="657">
        <v>25</v>
      </c>
      <c r="I257" s="657">
        <v>5000</v>
      </c>
      <c r="J257" s="657">
        <v>10</v>
      </c>
      <c r="K257" s="639">
        <f t="shared" si="26"/>
        <v>3.952569169960474E-3</v>
      </c>
      <c r="L257" s="655">
        <f t="shared" si="27"/>
        <v>1.3610997686130393E-3</v>
      </c>
      <c r="M257" s="640">
        <f t="shared" si="25"/>
        <v>22.750207877055566</v>
      </c>
      <c r="N257" s="640">
        <f t="shared" si="28"/>
        <v>5.0050457329522242</v>
      </c>
      <c r="O257" s="641">
        <v>9.5701876623260063</v>
      </c>
      <c r="P257" s="640">
        <v>0.40629092149091572</v>
      </c>
      <c r="Q257" s="599">
        <f t="shared" si="30"/>
        <v>6.7435895399314966E-2</v>
      </c>
    </row>
    <row r="258" spans="1:17" ht="15" customHeight="1" x14ac:dyDescent="0.3">
      <c r="A258" s="135">
        <v>180</v>
      </c>
      <c r="B258" s="610" t="s">
        <v>2048</v>
      </c>
      <c r="C258" s="128">
        <v>781.2</v>
      </c>
      <c r="D258" s="659">
        <v>176.8</v>
      </c>
      <c r="E258" s="659"/>
      <c r="F258" s="656">
        <f t="shared" si="29"/>
        <v>958</v>
      </c>
      <c r="G258" s="657">
        <v>1100</v>
      </c>
      <c r="H258" s="657">
        <v>26</v>
      </c>
      <c r="I258" s="657">
        <v>5000</v>
      </c>
      <c r="J258" s="657">
        <v>12</v>
      </c>
      <c r="K258" s="639">
        <f t="shared" si="26"/>
        <v>4.1106719367588933E-3</v>
      </c>
      <c r="L258" s="655">
        <f t="shared" si="27"/>
        <v>1.6333197223356473E-3</v>
      </c>
      <c r="M258" s="640">
        <f t="shared" si="25"/>
        <v>24.592613088830319</v>
      </c>
      <c r="N258" s="640">
        <f t="shared" si="28"/>
        <v>5.4103748795426698</v>
      </c>
      <c r="O258" s="641">
        <v>10.332425507780252</v>
      </c>
      <c r="P258" s="640">
        <v>0.48650343456043516</v>
      </c>
      <c r="Q258" s="599">
        <f t="shared" si="30"/>
        <v>4.2611604290932852E-2</v>
      </c>
    </row>
    <row r="259" spans="1:17" ht="15" customHeight="1" x14ac:dyDescent="0.3">
      <c r="A259" s="412">
        <v>181</v>
      </c>
      <c r="B259" s="610" t="s">
        <v>2049</v>
      </c>
      <c r="C259" s="128">
        <v>676.2</v>
      </c>
      <c r="D259" s="659">
        <v>23.8</v>
      </c>
      <c r="E259" s="659"/>
      <c r="F259" s="656">
        <f t="shared" si="29"/>
        <v>700</v>
      </c>
      <c r="G259" s="657">
        <v>1100</v>
      </c>
      <c r="H259" s="657">
        <v>50</v>
      </c>
      <c r="I259" s="657">
        <v>5000</v>
      </c>
      <c r="J259" s="657">
        <v>14</v>
      </c>
      <c r="K259" s="639">
        <f t="shared" si="26"/>
        <v>7.9051383399209481E-3</v>
      </c>
      <c r="L259" s="655">
        <f t="shared" si="27"/>
        <v>1.9055396760582551E-3</v>
      </c>
      <c r="M259" s="640">
        <f t="shared" si="25"/>
        <v>42.003927391514161</v>
      </c>
      <c r="N259" s="640">
        <f t="shared" si="28"/>
        <v>9.2408640261331154</v>
      </c>
      <c r="O259" s="641">
        <v>17.717511553547489</v>
      </c>
      <c r="P259" s="640">
        <v>0.572728557194771</v>
      </c>
      <c r="Q259" s="599">
        <f t="shared" si="30"/>
        <v>9.933575932627077E-2</v>
      </c>
    </row>
    <row r="260" spans="1:17" ht="15" customHeight="1" x14ac:dyDescent="0.3">
      <c r="A260" s="135">
        <v>182</v>
      </c>
      <c r="B260" s="610" t="s">
        <v>2050</v>
      </c>
      <c r="C260" s="128">
        <v>209.86</v>
      </c>
      <c r="D260" s="659"/>
      <c r="E260" s="659"/>
      <c r="F260" s="656">
        <f t="shared" si="29"/>
        <v>209.86</v>
      </c>
      <c r="G260" s="657">
        <v>1100</v>
      </c>
      <c r="H260" s="657">
        <v>10</v>
      </c>
      <c r="I260" s="657">
        <v>5000</v>
      </c>
      <c r="J260" s="657">
        <v>5</v>
      </c>
      <c r="K260" s="639">
        <f t="shared" si="26"/>
        <v>1.5810276679841897E-3</v>
      </c>
      <c r="L260" s="655">
        <f t="shared" si="27"/>
        <v>6.8054988430651963E-4</v>
      </c>
      <c r="M260" s="640">
        <f t="shared" si="25"/>
        <v>9.6828312112550581</v>
      </c>
      <c r="N260" s="640">
        <f t="shared" si="28"/>
        <v>2.1302228664761129</v>
      </c>
      <c r="O260" s="641">
        <v>4.0652190267811559</v>
      </c>
      <c r="P260" s="640">
        <v>0.20249191622754306</v>
      </c>
      <c r="Q260" s="599">
        <f t="shared" si="30"/>
        <v>7.6626155631086754E-2</v>
      </c>
    </row>
    <row r="261" spans="1:17" ht="15" customHeight="1" x14ac:dyDescent="0.3">
      <c r="A261" s="135">
        <v>183</v>
      </c>
      <c r="B261" s="610" t="s">
        <v>2051</v>
      </c>
      <c r="C261" s="128">
        <v>577.53</v>
      </c>
      <c r="D261" s="659"/>
      <c r="E261" s="659"/>
      <c r="F261" s="656">
        <f t="shared" si="29"/>
        <v>577.53</v>
      </c>
      <c r="G261" s="657">
        <v>1100</v>
      </c>
      <c r="H261" s="657">
        <v>27</v>
      </c>
      <c r="I261" s="657">
        <v>5000</v>
      </c>
      <c r="J261" s="657">
        <v>15</v>
      </c>
      <c r="K261" s="639">
        <f t="shared" si="26"/>
        <v>4.2687747035573126E-3</v>
      </c>
      <c r="L261" s="655">
        <f t="shared" si="27"/>
        <v>2.0416496529195591E-3</v>
      </c>
      <c r="M261" s="640">
        <f t="shared" si="25"/>
        <v>27.0177663610379</v>
      </c>
      <c r="N261" s="640">
        <f t="shared" si="28"/>
        <v>5.9439085994283376</v>
      </c>
      <c r="O261" s="641">
        <v>11.331807315085253</v>
      </c>
      <c r="P261" s="640">
        <v>0.60669149526113142</v>
      </c>
      <c r="Q261" s="599">
        <f t="shared" si="30"/>
        <v>7.7745179940111556E-2</v>
      </c>
    </row>
    <row r="262" spans="1:17" ht="15" customHeight="1" x14ac:dyDescent="0.3">
      <c r="A262" s="412">
        <v>184</v>
      </c>
      <c r="B262" s="610" t="s">
        <v>2052</v>
      </c>
      <c r="C262" s="128">
        <v>265.16000000000003</v>
      </c>
      <c r="D262" s="659"/>
      <c r="E262" s="659"/>
      <c r="F262" s="656">
        <f t="shared" si="29"/>
        <v>265.16000000000003</v>
      </c>
      <c r="G262" s="657">
        <v>1100</v>
      </c>
      <c r="H262" s="657">
        <v>12</v>
      </c>
      <c r="I262" s="657">
        <v>5000</v>
      </c>
      <c r="J262" s="657">
        <v>10</v>
      </c>
      <c r="K262" s="639">
        <f t="shared" si="26"/>
        <v>1.8972332015810278E-3</v>
      </c>
      <c r="L262" s="655">
        <f t="shared" si="27"/>
        <v>1.3610997686130393E-3</v>
      </c>
      <c r="M262" s="640">
        <f t="shared" si="25"/>
        <v>13.950389695237387</v>
      </c>
      <c r="N262" s="640">
        <f t="shared" si="28"/>
        <v>3.069085732952225</v>
      </c>
      <c r="O262" s="641">
        <v>5.8268386795404039</v>
      </c>
      <c r="P262" s="640">
        <v>0.40289248999775867</v>
      </c>
      <c r="Q262" s="599">
        <f t="shared" si="30"/>
        <v>8.767991626839558E-2</v>
      </c>
    </row>
    <row r="263" spans="1:17" ht="15" customHeight="1" x14ac:dyDescent="0.3">
      <c r="A263" s="412">
        <v>185</v>
      </c>
      <c r="B263" s="610" t="s">
        <v>2053</v>
      </c>
      <c r="C263" s="128">
        <v>134.88</v>
      </c>
      <c r="D263" s="659"/>
      <c r="E263" s="659"/>
      <c r="F263" s="656">
        <f t="shared" si="29"/>
        <v>134.88</v>
      </c>
      <c r="G263" s="657">
        <v>1100</v>
      </c>
      <c r="H263" s="657">
        <v>6</v>
      </c>
      <c r="I263" s="657">
        <v>5000</v>
      </c>
      <c r="J263" s="657">
        <v>5</v>
      </c>
      <c r="K263" s="639">
        <f t="shared" si="26"/>
        <v>9.4861660079051391E-4</v>
      </c>
      <c r="L263" s="655">
        <f t="shared" si="27"/>
        <v>6.8054988430651963E-4</v>
      </c>
      <c r="M263" s="640">
        <f t="shared" si="25"/>
        <v>6.9751948476186936</v>
      </c>
      <c r="N263" s="640">
        <f t="shared" si="28"/>
        <v>1.5345428664761125</v>
      </c>
      <c r="O263" s="641">
        <v>2.913419339770202</v>
      </c>
      <c r="P263" s="640">
        <v>0.20144624499887934</v>
      </c>
      <c r="Q263" s="599">
        <f t="shared" si="30"/>
        <v>8.6184781278646858E-2</v>
      </c>
    </row>
    <row r="264" spans="1:17" ht="15" customHeight="1" x14ac:dyDescent="0.3">
      <c r="A264" s="135">
        <v>186</v>
      </c>
      <c r="B264" s="610" t="s">
        <v>2054</v>
      </c>
      <c r="C264" s="128">
        <v>383.74</v>
      </c>
      <c r="D264" s="659"/>
      <c r="E264" s="659">
        <v>43.6</v>
      </c>
      <c r="F264" s="656">
        <f t="shared" si="29"/>
        <v>427.34000000000003</v>
      </c>
      <c r="G264" s="657">
        <v>1100</v>
      </c>
      <c r="H264" s="657">
        <v>9</v>
      </c>
      <c r="I264" s="657">
        <v>5000</v>
      </c>
      <c r="J264" s="657">
        <v>4</v>
      </c>
      <c r="K264" s="639">
        <f t="shared" si="26"/>
        <v>1.4229249011857709E-3</v>
      </c>
      <c r="L264" s="655">
        <f t="shared" si="27"/>
        <v>5.4443990744521573E-4</v>
      </c>
      <c r="M264" s="640">
        <f t="shared" ref="M264:M327" si="31">(K264+L264)*4281.45</f>
        <v>8.4231740599131371</v>
      </c>
      <c r="N264" s="640">
        <f t="shared" si="28"/>
        <v>1.8530982931808901</v>
      </c>
      <c r="O264" s="641">
        <v>3.5401251431776632</v>
      </c>
      <c r="P264" s="640">
        <v>0.16225495078920038</v>
      </c>
      <c r="Q264" s="599">
        <f t="shared" si="30"/>
        <v>3.2710844870737332E-2</v>
      </c>
    </row>
    <row r="265" spans="1:17" ht="15" customHeight="1" x14ac:dyDescent="0.3">
      <c r="A265" s="412">
        <v>187</v>
      </c>
      <c r="B265" s="610" t="s">
        <v>2055</v>
      </c>
      <c r="C265" s="128">
        <v>569.4</v>
      </c>
      <c r="D265" s="659"/>
      <c r="E265" s="659">
        <v>33.6</v>
      </c>
      <c r="F265" s="656">
        <f t="shared" si="29"/>
        <v>603</v>
      </c>
      <c r="G265" s="657">
        <v>1100</v>
      </c>
      <c r="H265" s="657">
        <v>19</v>
      </c>
      <c r="I265" s="657">
        <v>5000</v>
      </c>
      <c r="J265" s="657">
        <v>7</v>
      </c>
      <c r="K265" s="639">
        <f t="shared" si="26"/>
        <v>3.0039525691699606E-3</v>
      </c>
      <c r="L265" s="655">
        <f t="shared" si="27"/>
        <v>9.5276983802912755E-4</v>
      </c>
      <c r="M265" s="640">
        <f t="shared" si="31"/>
        <v>16.940509150302535</v>
      </c>
      <c r="N265" s="640">
        <f t="shared" si="28"/>
        <v>3.7269120130665576</v>
      </c>
      <c r="O265" s="641">
        <v>7.1310562462573124</v>
      </c>
      <c r="P265" s="640">
        <v>0.28479577175438991</v>
      </c>
      <c r="Q265" s="599">
        <f t="shared" si="30"/>
        <v>4.6572592340598337E-2</v>
      </c>
    </row>
    <row r="266" spans="1:17" ht="15" customHeight="1" x14ac:dyDescent="0.3">
      <c r="A266" s="135">
        <v>188</v>
      </c>
      <c r="B266" s="610" t="s">
        <v>2056</v>
      </c>
      <c r="C266" s="128">
        <v>340.6</v>
      </c>
      <c r="D266" s="659">
        <v>35.1</v>
      </c>
      <c r="E266" s="659"/>
      <c r="F266" s="656">
        <f t="shared" si="29"/>
        <v>375.70000000000005</v>
      </c>
      <c r="G266" s="657">
        <v>1100</v>
      </c>
      <c r="H266" s="657">
        <v>23</v>
      </c>
      <c r="I266" s="657">
        <v>5000</v>
      </c>
      <c r="J266" s="657">
        <v>13</v>
      </c>
      <c r="K266" s="639">
        <f t="shared" si="26"/>
        <v>3.6363636363636364E-3</v>
      </c>
      <c r="L266" s="655">
        <f t="shared" si="27"/>
        <v>1.7694296991969511E-3</v>
      </c>
      <c r="M266" s="640">
        <f t="shared" si="31"/>
        <v>23.144633876535874</v>
      </c>
      <c r="N266" s="640">
        <f t="shared" si="28"/>
        <v>5.0918194528378926</v>
      </c>
      <c r="O266" s="641">
        <v>9.7057197043727896</v>
      </c>
      <c r="P266" s="640">
        <v>0.52569472877011425</v>
      </c>
      <c r="Q266" s="599">
        <f t="shared" si="30"/>
        <v>0.10238985297449205</v>
      </c>
    </row>
    <row r="267" spans="1:17" ht="15" customHeight="1" x14ac:dyDescent="0.3">
      <c r="A267" s="135">
        <v>189</v>
      </c>
      <c r="B267" s="610" t="s">
        <v>2057</v>
      </c>
      <c r="C267" s="128">
        <v>587.91999999999996</v>
      </c>
      <c r="D267" s="659"/>
      <c r="E267" s="659">
        <v>19.7</v>
      </c>
      <c r="F267" s="656">
        <f t="shared" si="29"/>
        <v>607.62</v>
      </c>
      <c r="G267" s="657">
        <v>1100</v>
      </c>
      <c r="H267" s="657">
        <v>25</v>
      </c>
      <c r="I267" s="657">
        <v>5000</v>
      </c>
      <c r="J267" s="657">
        <v>17</v>
      </c>
      <c r="K267" s="639">
        <f t="shared" si="26"/>
        <v>3.952569169960474E-3</v>
      </c>
      <c r="L267" s="655">
        <f t="shared" si="27"/>
        <v>2.3138696066421667E-3</v>
      </c>
      <c r="M267" s="640">
        <f t="shared" si="31"/>
        <v>26.829444300085374</v>
      </c>
      <c r="N267" s="640">
        <f t="shared" si="28"/>
        <v>5.9024777460187821</v>
      </c>
      <c r="O267" s="641">
        <v>11.230195395281283</v>
      </c>
      <c r="P267" s="640">
        <v>0.686119754909153</v>
      </c>
      <c r="Q267" s="599">
        <f t="shared" si="30"/>
        <v>7.3480525980538142E-2</v>
      </c>
    </row>
    <row r="268" spans="1:17" ht="15" customHeight="1" x14ac:dyDescent="0.3">
      <c r="A268" s="412">
        <v>190</v>
      </c>
      <c r="B268" s="610" t="s">
        <v>2058</v>
      </c>
      <c r="C268" s="128">
        <v>368.22</v>
      </c>
      <c r="D268" s="659"/>
      <c r="E268" s="659">
        <v>32.1</v>
      </c>
      <c r="F268" s="656">
        <f t="shared" si="29"/>
        <v>400.32000000000005</v>
      </c>
      <c r="G268" s="657">
        <v>1100</v>
      </c>
      <c r="H268" s="657">
        <v>16</v>
      </c>
      <c r="I268" s="657">
        <v>5000</v>
      </c>
      <c r="J268" s="657">
        <v>17</v>
      </c>
      <c r="K268" s="639">
        <f t="shared" si="26"/>
        <v>2.5296442687747036E-3</v>
      </c>
      <c r="L268" s="655">
        <f t="shared" si="27"/>
        <v>2.3138696066421667E-3</v>
      </c>
      <c r="M268" s="640">
        <f t="shared" si="31"/>
        <v>20.737262481903556</v>
      </c>
      <c r="N268" s="640">
        <f t="shared" si="28"/>
        <v>4.5621977460187821</v>
      </c>
      <c r="O268" s="641">
        <v>8.6386460995066354</v>
      </c>
      <c r="P268" s="640">
        <v>0.68376699464465962</v>
      </c>
      <c r="Q268" s="599">
        <f t="shared" si="30"/>
        <v>8.6485494909256666E-2</v>
      </c>
    </row>
    <row r="269" spans="1:17" ht="15" customHeight="1" x14ac:dyDescent="0.3">
      <c r="A269" s="412">
        <v>191</v>
      </c>
      <c r="B269" s="610" t="s">
        <v>2059</v>
      </c>
      <c r="C269" s="128">
        <v>267.72000000000003</v>
      </c>
      <c r="D269" s="659"/>
      <c r="E269" s="659">
        <v>43.8</v>
      </c>
      <c r="F269" s="656">
        <f t="shared" si="29"/>
        <v>311.52000000000004</v>
      </c>
      <c r="G269" s="657">
        <v>1100</v>
      </c>
      <c r="H269" s="657">
        <v>16</v>
      </c>
      <c r="I269" s="657">
        <v>5000</v>
      </c>
      <c r="J269" s="657">
        <v>9</v>
      </c>
      <c r="K269" s="639">
        <f t="shared" si="26"/>
        <v>2.5296442687747036E-3</v>
      </c>
      <c r="L269" s="655">
        <f t="shared" si="27"/>
        <v>1.2249897917517355E-3</v>
      </c>
      <c r="M269" s="640">
        <f t="shared" si="31"/>
        <v>16.075277998440921</v>
      </c>
      <c r="N269" s="640">
        <f t="shared" si="28"/>
        <v>3.5365611596570026</v>
      </c>
      <c r="O269" s="641">
        <v>6.741494404700604</v>
      </c>
      <c r="P269" s="640">
        <v>0.36396261359524568</v>
      </c>
      <c r="Q269" s="599">
        <f t="shared" si="30"/>
        <v>8.5764304623760182E-2</v>
      </c>
    </row>
    <row r="270" spans="1:17" ht="15" customHeight="1" x14ac:dyDescent="0.3">
      <c r="A270" s="135">
        <v>192</v>
      </c>
      <c r="B270" s="610" t="s">
        <v>2060</v>
      </c>
      <c r="C270" s="128">
        <v>410.1</v>
      </c>
      <c r="D270" s="659">
        <v>41.6</v>
      </c>
      <c r="E270" s="659"/>
      <c r="F270" s="656">
        <f t="shared" si="29"/>
        <v>451.70000000000005</v>
      </c>
      <c r="G270" s="657">
        <v>1100</v>
      </c>
      <c r="H270" s="657">
        <v>24</v>
      </c>
      <c r="I270" s="657">
        <v>5000</v>
      </c>
      <c r="J270" s="657">
        <v>6</v>
      </c>
      <c r="K270" s="639">
        <f t="shared" si="26"/>
        <v>3.7944664031620556E-3</v>
      </c>
      <c r="L270" s="655">
        <f t="shared" si="27"/>
        <v>8.1665986116782364E-4</v>
      </c>
      <c r="M270" s="640">
        <f t="shared" si="31"/>
        <v>19.742306544415161</v>
      </c>
      <c r="N270" s="640">
        <f t="shared" si="28"/>
        <v>4.3433074397713352</v>
      </c>
      <c r="O270" s="641">
        <v>8.3336618931702517</v>
      </c>
      <c r="P270" s="640">
        <v>0.24612731315904274</v>
      </c>
      <c r="Q270" s="599">
        <f t="shared" si="30"/>
        <v>7.2316588865432338E-2</v>
      </c>
    </row>
    <row r="271" spans="1:17" ht="15" customHeight="1" x14ac:dyDescent="0.3">
      <c r="A271" s="412">
        <v>193</v>
      </c>
      <c r="B271" s="610" t="s">
        <v>2061</v>
      </c>
      <c r="C271" s="128">
        <v>468.6</v>
      </c>
      <c r="D271" s="659">
        <v>32.299999999999997</v>
      </c>
      <c r="E271" s="659">
        <v>28.8</v>
      </c>
      <c r="F271" s="656">
        <f t="shared" si="29"/>
        <v>529.70000000000005</v>
      </c>
      <c r="G271" s="657">
        <v>1100</v>
      </c>
      <c r="H271" s="657">
        <v>27</v>
      </c>
      <c r="I271" s="657">
        <v>5000</v>
      </c>
      <c r="J271" s="657">
        <v>23</v>
      </c>
      <c r="K271" s="639">
        <f t="shared" si="26"/>
        <v>4.2687747035573126E-3</v>
      </c>
      <c r="L271" s="655">
        <f t="shared" si="27"/>
        <v>3.1305294678099903E-3</v>
      </c>
      <c r="M271" s="640">
        <f t="shared" si="31"/>
        <v>31.679750844500539</v>
      </c>
      <c r="N271" s="640">
        <f t="shared" si="28"/>
        <v>6.9695451857901185</v>
      </c>
      <c r="O271" s="641">
        <v>13.228959009891284</v>
      </c>
      <c r="P271" s="640">
        <v>0.92649587631054575</v>
      </c>
      <c r="Q271" s="599">
        <f t="shared" si="30"/>
        <v>9.9688032691131745E-2</v>
      </c>
    </row>
    <row r="272" spans="1:17" ht="15" customHeight="1" x14ac:dyDescent="0.3">
      <c r="A272" s="135">
        <v>194</v>
      </c>
      <c r="B272" s="610" t="s">
        <v>2062</v>
      </c>
      <c r="C272" s="128">
        <v>267.60000000000002</v>
      </c>
      <c r="D272" s="659"/>
      <c r="E272" s="659">
        <v>38.5</v>
      </c>
      <c r="F272" s="656">
        <f t="shared" si="29"/>
        <v>306.10000000000002</v>
      </c>
      <c r="G272" s="657">
        <v>1100</v>
      </c>
      <c r="H272" s="657">
        <v>16</v>
      </c>
      <c r="I272" s="657">
        <v>5000</v>
      </c>
      <c r="J272" s="657">
        <v>9</v>
      </c>
      <c r="K272" s="639">
        <f t="shared" si="26"/>
        <v>2.5296442687747036E-3</v>
      </c>
      <c r="L272" s="655">
        <f t="shared" si="27"/>
        <v>1.2249897917517355E-3</v>
      </c>
      <c r="M272" s="640">
        <f t="shared" si="31"/>
        <v>16.075277998440921</v>
      </c>
      <c r="N272" s="640">
        <f t="shared" si="28"/>
        <v>3.5365611596570026</v>
      </c>
      <c r="O272" s="641">
        <v>6.741494404700604</v>
      </c>
      <c r="P272" s="640">
        <v>0.36396261359524568</v>
      </c>
      <c r="Q272" s="599">
        <f t="shared" si="30"/>
        <v>8.7282901589002843E-2</v>
      </c>
    </row>
    <row r="273" spans="1:17" ht="15" customHeight="1" x14ac:dyDescent="0.3">
      <c r="A273" s="135">
        <v>195</v>
      </c>
      <c r="B273" s="610" t="s">
        <v>2063</v>
      </c>
      <c r="C273" s="128">
        <v>551.6</v>
      </c>
      <c r="D273" s="659"/>
      <c r="E273" s="659"/>
      <c r="F273" s="656">
        <f t="shared" si="29"/>
        <v>551.6</v>
      </c>
      <c r="G273" s="657">
        <v>1100</v>
      </c>
      <c r="H273" s="657">
        <v>17</v>
      </c>
      <c r="I273" s="657">
        <v>5000</v>
      </c>
      <c r="J273" s="657">
        <v>10</v>
      </c>
      <c r="K273" s="639">
        <f t="shared" si="26"/>
        <v>2.6877470355731225E-3</v>
      </c>
      <c r="L273" s="655">
        <f t="shared" si="27"/>
        <v>1.3610997686130393E-3</v>
      </c>
      <c r="M273" s="640">
        <f t="shared" si="31"/>
        <v>17.334935149782844</v>
      </c>
      <c r="N273" s="640">
        <f t="shared" si="28"/>
        <v>3.8136857329522256</v>
      </c>
      <c r="O273" s="641">
        <v>7.2665882883040966</v>
      </c>
      <c r="P273" s="640">
        <v>0.40419957903358833</v>
      </c>
      <c r="Q273" s="599">
        <f t="shared" si="30"/>
        <v>5.2246933919638784E-2</v>
      </c>
    </row>
    <row r="274" spans="1:17" ht="15" customHeight="1" x14ac:dyDescent="0.3">
      <c r="A274" s="412">
        <v>196</v>
      </c>
      <c r="B274" s="610" t="s">
        <v>2064</v>
      </c>
      <c r="C274" s="128">
        <v>291.2</v>
      </c>
      <c r="D274" s="659"/>
      <c r="E274" s="659">
        <v>38</v>
      </c>
      <c r="F274" s="656">
        <f t="shared" si="29"/>
        <v>329.2</v>
      </c>
      <c r="G274" s="657">
        <v>1100</v>
      </c>
      <c r="H274" s="657">
        <v>15</v>
      </c>
      <c r="I274" s="657">
        <v>5000</v>
      </c>
      <c r="J274" s="657">
        <v>12</v>
      </c>
      <c r="K274" s="639">
        <f t="shared" si="26"/>
        <v>2.3715415019762848E-3</v>
      </c>
      <c r="L274" s="655">
        <f t="shared" si="27"/>
        <v>1.6333197223356473E-3</v>
      </c>
      <c r="M274" s="640">
        <f t="shared" si="31"/>
        <v>17.146613088830321</v>
      </c>
      <c r="N274" s="640">
        <f t="shared" si="28"/>
        <v>3.7722548795426705</v>
      </c>
      <c r="O274" s="641">
        <v>7.1649763685001275</v>
      </c>
      <c r="P274" s="640">
        <v>0.48362783868160997</v>
      </c>
      <c r="Q274" s="599">
        <f t="shared" si="30"/>
        <v>8.6778469549072687E-2</v>
      </c>
    </row>
    <row r="275" spans="1:17" ht="15" customHeight="1" x14ac:dyDescent="0.3">
      <c r="A275" s="412">
        <v>197</v>
      </c>
      <c r="B275" s="610" t="s">
        <v>2065</v>
      </c>
      <c r="C275" s="128">
        <v>620.70000000000005</v>
      </c>
      <c r="D275" s="659">
        <v>10.7</v>
      </c>
      <c r="E275" s="659"/>
      <c r="F275" s="656">
        <f t="shared" si="29"/>
        <v>631.40000000000009</v>
      </c>
      <c r="G275" s="657">
        <v>1100</v>
      </c>
      <c r="H275" s="657">
        <v>32</v>
      </c>
      <c r="I275" s="657">
        <v>5000</v>
      </c>
      <c r="J275" s="657">
        <v>16</v>
      </c>
      <c r="K275" s="639">
        <f t="shared" si="26"/>
        <v>5.0592885375494072E-3</v>
      </c>
      <c r="L275" s="655">
        <f t="shared" si="27"/>
        <v>2.1777596297808629E-3</v>
      </c>
      <c r="M275" s="640">
        <f t="shared" si="31"/>
        <v>30.985059876016187</v>
      </c>
      <c r="N275" s="640">
        <f t="shared" si="28"/>
        <v>6.8167131727235608</v>
      </c>
      <c r="O275" s="641">
        <v>13.008700885699701</v>
      </c>
      <c r="P275" s="640">
        <v>0.6479741319281378</v>
      </c>
      <c r="Q275" s="599">
        <f t="shared" si="30"/>
        <v>8.1498967479201115E-2</v>
      </c>
    </row>
    <row r="276" spans="1:17" ht="15" customHeight="1" x14ac:dyDescent="0.3">
      <c r="A276" s="135">
        <v>198</v>
      </c>
      <c r="B276" s="610" t="s">
        <v>2066</v>
      </c>
      <c r="C276" s="128">
        <v>373.3</v>
      </c>
      <c r="D276" s="659"/>
      <c r="E276" s="659"/>
      <c r="F276" s="656">
        <f t="shared" si="29"/>
        <v>373.3</v>
      </c>
      <c r="G276" s="657">
        <v>1100</v>
      </c>
      <c r="H276" s="657">
        <v>16</v>
      </c>
      <c r="I276" s="657">
        <v>5000</v>
      </c>
      <c r="J276" s="657">
        <v>16</v>
      </c>
      <c r="K276" s="639">
        <f t="shared" ref="K276:K339" si="32">1/6325*H276</f>
        <v>2.5296442687747036E-3</v>
      </c>
      <c r="L276" s="655">
        <f t="shared" ref="L276:L339" si="33">1/7347*J276</f>
        <v>2.1777596297808629E-3</v>
      </c>
      <c r="M276" s="640">
        <f t="shared" si="31"/>
        <v>20.154514421470729</v>
      </c>
      <c r="N276" s="640">
        <f t="shared" si="28"/>
        <v>4.4339931727235609</v>
      </c>
      <c r="O276" s="641">
        <v>8.4015021376558821</v>
      </c>
      <c r="P276" s="640">
        <v>0.64379144701348301</v>
      </c>
      <c r="Q276" s="599">
        <f t="shared" si="30"/>
        <v>9.0098583388330183E-2</v>
      </c>
    </row>
    <row r="277" spans="1:17" ht="15" customHeight="1" x14ac:dyDescent="0.3">
      <c r="A277" s="412">
        <v>199</v>
      </c>
      <c r="B277" s="610" t="s">
        <v>2067</v>
      </c>
      <c r="C277" s="128">
        <v>851.4</v>
      </c>
      <c r="D277" s="659"/>
      <c r="E277" s="659">
        <v>67</v>
      </c>
      <c r="F277" s="656">
        <f t="shared" si="29"/>
        <v>918.4</v>
      </c>
      <c r="G277" s="657">
        <v>1100</v>
      </c>
      <c r="H277" s="657">
        <v>29</v>
      </c>
      <c r="I277" s="657">
        <v>5000</v>
      </c>
      <c r="J277" s="657">
        <v>16</v>
      </c>
      <c r="K277" s="639">
        <f t="shared" si="32"/>
        <v>4.5849802371541503E-3</v>
      </c>
      <c r="L277" s="655">
        <f t="shared" si="33"/>
        <v>2.1777596297808629E-3</v>
      </c>
      <c r="M277" s="640">
        <f t="shared" si="31"/>
        <v>28.954332603288911</v>
      </c>
      <c r="N277" s="640">
        <f t="shared" si="28"/>
        <v>6.3699531727235605</v>
      </c>
      <c r="O277" s="641">
        <v>12.144851120441484</v>
      </c>
      <c r="P277" s="640">
        <v>0.64718987850664</v>
      </c>
      <c r="Q277" s="599">
        <f t="shared" si="30"/>
        <v>5.2391470791551174E-2</v>
      </c>
    </row>
    <row r="278" spans="1:17" ht="15" customHeight="1" x14ac:dyDescent="0.3">
      <c r="A278" s="135">
        <v>200</v>
      </c>
      <c r="B278" s="610" t="s">
        <v>2068</v>
      </c>
      <c r="C278" s="128">
        <v>756.6</v>
      </c>
      <c r="D278" s="659"/>
      <c r="E278" s="659">
        <v>22.2</v>
      </c>
      <c r="F278" s="656">
        <f t="shared" si="29"/>
        <v>778.80000000000007</v>
      </c>
      <c r="G278" s="657">
        <v>1100</v>
      </c>
      <c r="H278" s="657">
        <v>18</v>
      </c>
      <c r="I278" s="657">
        <v>5000</v>
      </c>
      <c r="J278" s="657">
        <v>23</v>
      </c>
      <c r="K278" s="639">
        <f t="shared" si="32"/>
        <v>2.8458498023715417E-3</v>
      </c>
      <c r="L278" s="655">
        <f t="shared" si="33"/>
        <v>3.1305294678099903E-3</v>
      </c>
      <c r="M278" s="640">
        <f t="shared" si="31"/>
        <v>25.587569026318718</v>
      </c>
      <c r="N278" s="640">
        <f t="shared" si="28"/>
        <v>5.6292651857901177</v>
      </c>
      <c r="O278" s="641">
        <v>10.637409714116636</v>
      </c>
      <c r="P278" s="640">
        <v>0.92414311604605226</v>
      </c>
      <c r="Q278" s="599">
        <f t="shared" si="30"/>
        <v>5.4928591476979358E-2</v>
      </c>
    </row>
    <row r="279" spans="1:17" ht="15" customHeight="1" x14ac:dyDescent="0.3">
      <c r="A279" s="135">
        <v>201</v>
      </c>
      <c r="B279" s="610" t="s">
        <v>2069</v>
      </c>
      <c r="C279" s="128">
        <v>806.91</v>
      </c>
      <c r="D279" s="659"/>
      <c r="E279" s="659"/>
      <c r="F279" s="656">
        <f t="shared" si="29"/>
        <v>806.91</v>
      </c>
      <c r="G279" s="657">
        <v>1100</v>
      </c>
      <c r="H279" s="657">
        <v>31</v>
      </c>
      <c r="I279" s="657">
        <v>5000</v>
      </c>
      <c r="J279" s="657">
        <v>24</v>
      </c>
      <c r="K279" s="639">
        <f t="shared" si="32"/>
        <v>4.9011857707509879E-3</v>
      </c>
      <c r="L279" s="655">
        <f t="shared" si="33"/>
        <v>3.2666394446712946E-3</v>
      </c>
      <c r="M279" s="640">
        <f t="shared" si="31"/>
        <v>34.970135268569727</v>
      </c>
      <c r="N279" s="640">
        <f t="shared" si="28"/>
        <v>7.6934297590853404</v>
      </c>
      <c r="O279" s="641">
        <v>14.617902658752993</v>
      </c>
      <c r="P279" s="640">
        <v>0.96751709517038587</v>
      </c>
      <c r="Q279" s="599">
        <f t="shared" si="30"/>
        <v>7.2187709635000735E-2</v>
      </c>
    </row>
    <row r="280" spans="1:17" ht="15" customHeight="1" x14ac:dyDescent="0.3">
      <c r="A280" s="412">
        <v>202</v>
      </c>
      <c r="B280" s="610" t="s">
        <v>2070</v>
      </c>
      <c r="C280" s="128">
        <v>751.2</v>
      </c>
      <c r="D280" s="659"/>
      <c r="E280" s="659">
        <v>53.8</v>
      </c>
      <c r="F280" s="656">
        <f t="shared" si="29"/>
        <v>805</v>
      </c>
      <c r="G280" s="657">
        <v>1100</v>
      </c>
      <c r="H280" s="657">
        <v>24</v>
      </c>
      <c r="I280" s="657">
        <v>5000</v>
      </c>
      <c r="J280" s="657">
        <v>10</v>
      </c>
      <c r="K280" s="639">
        <f t="shared" si="32"/>
        <v>3.7944664031620556E-3</v>
      </c>
      <c r="L280" s="655">
        <f t="shared" si="33"/>
        <v>1.3610997686130393E-3</v>
      </c>
      <c r="M280" s="640">
        <f t="shared" si="31"/>
        <v>22.073298786146477</v>
      </c>
      <c r="N280" s="640">
        <f t="shared" si="28"/>
        <v>4.8561257329522247</v>
      </c>
      <c r="O280" s="641">
        <v>9.2822377405732688</v>
      </c>
      <c r="P280" s="640">
        <v>0.40602950368374979</v>
      </c>
      <c r="Q280" s="599">
        <f t="shared" si="30"/>
        <v>4.5487815855100276E-2</v>
      </c>
    </row>
    <row r="281" spans="1:17" ht="15" customHeight="1" x14ac:dyDescent="0.3">
      <c r="A281" s="412">
        <v>203</v>
      </c>
      <c r="B281" s="610" t="s">
        <v>2071</v>
      </c>
      <c r="C281" s="128">
        <v>426.8</v>
      </c>
      <c r="D281" s="659"/>
      <c r="E281" s="659">
        <v>65.099999999999994</v>
      </c>
      <c r="F281" s="656">
        <f t="shared" si="29"/>
        <v>491.9</v>
      </c>
      <c r="G281" s="657">
        <v>1100</v>
      </c>
      <c r="H281" s="657">
        <v>31</v>
      </c>
      <c r="I281" s="657">
        <v>5000</v>
      </c>
      <c r="J281" s="657">
        <v>23</v>
      </c>
      <c r="K281" s="639">
        <f t="shared" si="32"/>
        <v>4.9011857707509879E-3</v>
      </c>
      <c r="L281" s="655">
        <f t="shared" si="33"/>
        <v>3.1305294678099903E-3</v>
      </c>
      <c r="M281" s="640">
        <f t="shared" si="31"/>
        <v>34.3873872081369</v>
      </c>
      <c r="N281" s="640">
        <f t="shared" si="28"/>
        <v>7.5652251857901183</v>
      </c>
      <c r="O281" s="641">
        <v>14.380758696902237</v>
      </c>
      <c r="P281" s="640">
        <v>0.92754154753920937</v>
      </c>
      <c r="Q281" s="599">
        <f t="shared" si="30"/>
        <v>0.11640762886433924</v>
      </c>
    </row>
    <row r="282" spans="1:17" ht="15" customHeight="1" x14ac:dyDescent="0.3">
      <c r="A282" s="135">
        <v>204</v>
      </c>
      <c r="B282" s="610" t="s">
        <v>2072</v>
      </c>
      <c r="C282" s="128">
        <v>640.20000000000005</v>
      </c>
      <c r="D282" s="659"/>
      <c r="E282" s="659"/>
      <c r="F282" s="656">
        <f t="shared" si="29"/>
        <v>640.20000000000005</v>
      </c>
      <c r="G282" s="657">
        <v>1100</v>
      </c>
      <c r="H282" s="657">
        <v>17</v>
      </c>
      <c r="I282" s="657">
        <v>5000</v>
      </c>
      <c r="J282" s="657">
        <v>9</v>
      </c>
      <c r="K282" s="639">
        <f t="shared" si="32"/>
        <v>2.6877470355731225E-3</v>
      </c>
      <c r="L282" s="655">
        <f t="shared" si="33"/>
        <v>1.2249897917517355E-3</v>
      </c>
      <c r="M282" s="640">
        <f t="shared" si="31"/>
        <v>16.752187089350013</v>
      </c>
      <c r="N282" s="640">
        <f t="shared" si="28"/>
        <v>3.685481159657003</v>
      </c>
      <c r="O282" s="641">
        <v>7.0294443264533433</v>
      </c>
      <c r="P282" s="640">
        <v>0.36422403140241155</v>
      </c>
      <c r="Q282" s="599">
        <f t="shared" si="30"/>
        <v>4.3472878173793764E-2</v>
      </c>
    </row>
    <row r="283" spans="1:17" ht="15" customHeight="1" x14ac:dyDescent="0.3">
      <c r="A283" s="412">
        <v>205</v>
      </c>
      <c r="B283" s="610" t="s">
        <v>2073</v>
      </c>
      <c r="C283" s="128">
        <v>537.94000000000005</v>
      </c>
      <c r="D283" s="659"/>
      <c r="E283" s="659"/>
      <c r="F283" s="656">
        <f t="shared" si="29"/>
        <v>537.94000000000005</v>
      </c>
      <c r="G283" s="657">
        <v>1100</v>
      </c>
      <c r="H283" s="657">
        <v>26</v>
      </c>
      <c r="I283" s="657">
        <v>5000</v>
      </c>
      <c r="J283" s="657">
        <v>21</v>
      </c>
      <c r="K283" s="639">
        <f t="shared" si="32"/>
        <v>4.1106719367588933E-3</v>
      </c>
      <c r="L283" s="655">
        <f t="shared" si="33"/>
        <v>2.8583095140873828E-3</v>
      </c>
      <c r="M283" s="640">
        <f t="shared" si="31"/>
        <v>29.837345632725789</v>
      </c>
      <c r="N283" s="640">
        <f t="shared" si="28"/>
        <v>6.5642160391996738</v>
      </c>
      <c r="O283" s="641">
        <v>12.466721164437038</v>
      </c>
      <c r="P283" s="640">
        <v>0.84628336324102604</v>
      </c>
      <c r="Q283" s="599">
        <f t="shared" si="30"/>
        <v>9.2416563556537004E-2</v>
      </c>
    </row>
    <row r="284" spans="1:17" ht="15" customHeight="1" x14ac:dyDescent="0.3">
      <c r="A284" s="135">
        <v>206</v>
      </c>
      <c r="B284" s="610" t="s">
        <v>2074</v>
      </c>
      <c r="C284" s="128">
        <v>905.4</v>
      </c>
      <c r="D284" s="659"/>
      <c r="E284" s="659">
        <v>24.5</v>
      </c>
      <c r="F284" s="656">
        <f t="shared" si="29"/>
        <v>929.9</v>
      </c>
      <c r="G284" s="657">
        <v>1100</v>
      </c>
      <c r="H284" s="657">
        <v>36</v>
      </c>
      <c r="I284" s="657">
        <v>5000</v>
      </c>
      <c r="J284" s="657">
        <v>21</v>
      </c>
      <c r="K284" s="639">
        <f t="shared" si="32"/>
        <v>5.6916996047430835E-3</v>
      </c>
      <c r="L284" s="655">
        <f t="shared" si="33"/>
        <v>2.8583095140873828E-3</v>
      </c>
      <c r="M284" s="640">
        <f t="shared" si="31"/>
        <v>36.606436541816699</v>
      </c>
      <c r="N284" s="640">
        <f t="shared" si="28"/>
        <v>8.0534160391996732</v>
      </c>
      <c r="O284" s="641">
        <v>15.346220381964423</v>
      </c>
      <c r="P284" s="640">
        <v>0.84889754131268536</v>
      </c>
      <c r="Q284" s="599">
        <f t="shared" si="30"/>
        <v>6.5442488981926533E-2</v>
      </c>
    </row>
    <row r="285" spans="1:17" ht="15" customHeight="1" x14ac:dyDescent="0.3">
      <c r="A285" s="135">
        <v>207</v>
      </c>
      <c r="B285" s="610" t="s">
        <v>2075</v>
      </c>
      <c r="C285" s="128">
        <v>1352.86</v>
      </c>
      <c r="D285" s="659">
        <v>33</v>
      </c>
      <c r="E285" s="659">
        <v>31.5</v>
      </c>
      <c r="F285" s="656">
        <f t="shared" si="29"/>
        <v>1417.36</v>
      </c>
      <c r="G285" s="657">
        <v>1100</v>
      </c>
      <c r="H285" s="657">
        <v>69</v>
      </c>
      <c r="I285" s="657">
        <v>5000</v>
      </c>
      <c r="J285" s="657">
        <v>26</v>
      </c>
      <c r="K285" s="639">
        <f t="shared" si="32"/>
        <v>1.090909090909091E-2</v>
      </c>
      <c r="L285" s="655">
        <f t="shared" si="33"/>
        <v>3.5388593983939022E-3</v>
      </c>
      <c r="M285" s="640">
        <f t="shared" si="31"/>
        <v>61.85817684398085</v>
      </c>
      <c r="N285" s="640">
        <f t="shared" si="28"/>
        <v>13.608798905675787</v>
      </c>
      <c r="O285" s="641">
        <v>26.03428760905857</v>
      </c>
      <c r="P285" s="640">
        <v>1.0574020671050446</v>
      </c>
      <c r="Q285" s="599">
        <f t="shared" si="30"/>
        <v>7.2358938749379306E-2</v>
      </c>
    </row>
    <row r="286" spans="1:17" ht="15" customHeight="1" x14ac:dyDescent="0.3">
      <c r="A286" s="412">
        <v>208</v>
      </c>
      <c r="B286" s="610" t="s">
        <v>2076</v>
      </c>
      <c r="C286" s="128">
        <v>725.18</v>
      </c>
      <c r="D286" s="659"/>
      <c r="E286" s="659">
        <v>60.8</v>
      </c>
      <c r="F286" s="656">
        <f t="shared" si="29"/>
        <v>785.9799999999999</v>
      </c>
      <c r="G286" s="657">
        <v>1100</v>
      </c>
      <c r="H286" s="657">
        <v>32</v>
      </c>
      <c r="I286" s="657">
        <v>5000</v>
      </c>
      <c r="J286" s="657">
        <v>20</v>
      </c>
      <c r="K286" s="639">
        <f t="shared" si="32"/>
        <v>5.0592885375494072E-3</v>
      </c>
      <c r="L286" s="655">
        <f t="shared" si="33"/>
        <v>2.7221995372260785E-3</v>
      </c>
      <c r="M286" s="640">
        <f t="shared" si="31"/>
        <v>33.316052117747503</v>
      </c>
      <c r="N286" s="640">
        <f t="shared" si="28"/>
        <v>7.3295314659044504</v>
      </c>
      <c r="O286" s="641">
        <v>13.957276733102717</v>
      </c>
      <c r="P286" s="640">
        <v>0.80787632245284491</v>
      </c>
      <c r="Q286" s="599">
        <f t="shared" si="30"/>
        <v>7.0498914271619528E-2</v>
      </c>
    </row>
    <row r="287" spans="1:17" ht="15" customHeight="1" x14ac:dyDescent="0.3">
      <c r="A287" s="412">
        <v>209</v>
      </c>
      <c r="B287" s="610" t="s">
        <v>2077</v>
      </c>
      <c r="C287" s="128">
        <v>426.28</v>
      </c>
      <c r="D287" s="659">
        <v>59.4</v>
      </c>
      <c r="E287" s="659"/>
      <c r="F287" s="656">
        <f t="shared" si="29"/>
        <v>485.67999999999995</v>
      </c>
      <c r="G287" s="657">
        <v>1100</v>
      </c>
      <c r="H287" s="657">
        <v>34</v>
      </c>
      <c r="I287" s="657">
        <v>5000</v>
      </c>
      <c r="J287" s="657">
        <v>32</v>
      </c>
      <c r="K287" s="639">
        <f t="shared" si="32"/>
        <v>5.3754940711462449E-3</v>
      </c>
      <c r="L287" s="655">
        <f t="shared" si="33"/>
        <v>4.3555192595617258E-3</v>
      </c>
      <c r="M287" s="640">
        <f t="shared" si="31"/>
        <v>41.662847024759643</v>
      </c>
      <c r="N287" s="640">
        <f t="shared" si="28"/>
        <v>9.1658263454471207</v>
      </c>
      <c r="O287" s="641">
        <v>17.378904118817243</v>
      </c>
      <c r="P287" s="640">
        <v>1.2881057296412979</v>
      </c>
      <c r="Q287" s="599">
        <f t="shared" si="30"/>
        <v>0.14308944823477457</v>
      </c>
    </row>
    <row r="288" spans="1:17" ht="15" customHeight="1" x14ac:dyDescent="0.3">
      <c r="A288" s="135">
        <v>210</v>
      </c>
      <c r="B288" s="610" t="s">
        <v>2078</v>
      </c>
      <c r="C288" s="128">
        <v>402.07</v>
      </c>
      <c r="D288" s="659">
        <v>59.1</v>
      </c>
      <c r="E288" s="659"/>
      <c r="F288" s="656">
        <f t="shared" si="29"/>
        <v>461.17</v>
      </c>
      <c r="G288" s="657">
        <v>1100</v>
      </c>
      <c r="H288" s="657">
        <v>32</v>
      </c>
      <c r="I288" s="657">
        <v>5000</v>
      </c>
      <c r="J288" s="657">
        <v>28</v>
      </c>
      <c r="K288" s="639">
        <f t="shared" si="32"/>
        <v>5.0592885375494072E-3</v>
      </c>
      <c r="L288" s="655">
        <f t="shared" si="33"/>
        <v>3.8110793521165102E-3</v>
      </c>
      <c r="M288" s="640">
        <f t="shared" si="31"/>
        <v>37.978036601210142</v>
      </c>
      <c r="N288" s="640">
        <f t="shared" si="28"/>
        <v>8.3551680522662313</v>
      </c>
      <c r="O288" s="641">
        <v>15.854428427908749</v>
      </c>
      <c r="P288" s="640">
        <v>1.1276807035022589</v>
      </c>
      <c r="Q288" s="599">
        <f t="shared" si="30"/>
        <v>0.13729278527416652</v>
      </c>
    </row>
    <row r="289" spans="1:17" ht="15" customHeight="1" x14ac:dyDescent="0.3">
      <c r="A289" s="412">
        <v>211</v>
      </c>
      <c r="B289" s="610" t="s">
        <v>2079</v>
      </c>
      <c r="C289" s="128">
        <v>305.37</v>
      </c>
      <c r="D289" s="659"/>
      <c r="E289" s="659"/>
      <c r="F289" s="656">
        <f t="shared" si="29"/>
        <v>305.37</v>
      </c>
      <c r="G289" s="657">
        <v>1100</v>
      </c>
      <c r="H289" s="657">
        <v>13</v>
      </c>
      <c r="I289" s="657">
        <v>5000</v>
      </c>
      <c r="J289" s="657">
        <v>11</v>
      </c>
      <c r="K289" s="639">
        <f t="shared" si="32"/>
        <v>2.0553359683794467E-3</v>
      </c>
      <c r="L289" s="655">
        <f t="shared" si="33"/>
        <v>1.4972097454743433E-3</v>
      </c>
      <c r="M289" s="640">
        <f t="shared" si="31"/>
        <v>15.21004684657931</v>
      </c>
      <c r="N289" s="640">
        <f t="shared" si="28"/>
        <v>3.3462103062474484</v>
      </c>
      <c r="O289" s="641">
        <v>6.3519325631438956</v>
      </c>
      <c r="P289" s="640">
        <v>0.44312945543610144</v>
      </c>
      <c r="Q289" s="599">
        <f t="shared" si="30"/>
        <v>8.3018368442894702E-2</v>
      </c>
    </row>
    <row r="290" spans="1:17" ht="15" customHeight="1" x14ac:dyDescent="0.3">
      <c r="A290" s="135">
        <v>212</v>
      </c>
      <c r="B290" s="610" t="s">
        <v>2080</v>
      </c>
      <c r="C290" s="128">
        <v>170.8</v>
      </c>
      <c r="D290" s="659"/>
      <c r="E290" s="659"/>
      <c r="F290" s="656">
        <f t="shared" si="29"/>
        <v>170.8</v>
      </c>
      <c r="G290" s="657">
        <v>1100</v>
      </c>
      <c r="H290" s="657">
        <v>7</v>
      </c>
      <c r="I290" s="657">
        <v>5000</v>
      </c>
      <c r="J290" s="657">
        <v>7</v>
      </c>
      <c r="K290" s="639">
        <f t="shared" si="32"/>
        <v>1.1067193675889327E-3</v>
      </c>
      <c r="L290" s="655">
        <f t="shared" si="33"/>
        <v>9.5276983802912755E-4</v>
      </c>
      <c r="M290" s="640">
        <f t="shared" si="31"/>
        <v>8.8176000593934436</v>
      </c>
      <c r="N290" s="640">
        <f t="shared" si="28"/>
        <v>1.9398720130665577</v>
      </c>
      <c r="O290" s="641">
        <v>3.6756571852244484</v>
      </c>
      <c r="P290" s="640">
        <v>0.28165875806839885</v>
      </c>
      <c r="Q290" s="599">
        <f t="shared" si="30"/>
        <v>8.6152154658974522E-2</v>
      </c>
    </row>
    <row r="291" spans="1:17" ht="15" customHeight="1" x14ac:dyDescent="0.3">
      <c r="A291" s="135">
        <v>213</v>
      </c>
      <c r="B291" s="610" t="s">
        <v>2081</v>
      </c>
      <c r="C291" s="128">
        <v>678.2</v>
      </c>
      <c r="D291" s="659"/>
      <c r="E291" s="659"/>
      <c r="F291" s="656">
        <f t="shared" si="29"/>
        <v>678.2</v>
      </c>
      <c r="G291" s="657">
        <v>1100</v>
      </c>
      <c r="H291" s="657">
        <v>26</v>
      </c>
      <c r="I291" s="657">
        <v>5000</v>
      </c>
      <c r="J291" s="657">
        <v>27</v>
      </c>
      <c r="K291" s="639">
        <f t="shared" si="32"/>
        <v>4.1106719367588933E-3</v>
      </c>
      <c r="L291" s="655">
        <f t="shared" si="33"/>
        <v>3.674969375255206E-3</v>
      </c>
      <c r="M291" s="640">
        <f t="shared" si="31"/>
        <v>33.333833995322763</v>
      </c>
      <c r="N291" s="640">
        <f t="shared" si="28"/>
        <v>7.3334434789710077</v>
      </c>
      <c r="O291" s="641">
        <v>13.88958493554156</v>
      </c>
      <c r="P291" s="640">
        <v>1.0861366490280868</v>
      </c>
      <c r="Q291" s="599">
        <f t="shared" si="30"/>
        <v>8.2045118046097626E-2</v>
      </c>
    </row>
    <row r="292" spans="1:17" ht="15" customHeight="1" x14ac:dyDescent="0.3">
      <c r="A292" s="412">
        <v>214</v>
      </c>
      <c r="B292" s="610" t="s">
        <v>2082</v>
      </c>
      <c r="C292" s="128">
        <v>2613.27</v>
      </c>
      <c r="D292" s="659"/>
      <c r="E292" s="659"/>
      <c r="F292" s="656">
        <f t="shared" si="29"/>
        <v>2613.27</v>
      </c>
      <c r="G292" s="657">
        <v>1100</v>
      </c>
      <c r="H292" s="657">
        <v>102</v>
      </c>
      <c r="I292" s="657">
        <v>5000</v>
      </c>
      <c r="J292" s="657">
        <v>50</v>
      </c>
      <c r="K292" s="639">
        <f t="shared" si="32"/>
        <v>1.6126482213438736E-2</v>
      </c>
      <c r="L292" s="655">
        <f t="shared" si="33"/>
        <v>6.8054988430651967E-3</v>
      </c>
      <c r="M292" s="640">
        <f t="shared" si="31"/>
        <v>98.182130294368761</v>
      </c>
      <c r="N292" s="640">
        <f t="shared" si="28"/>
        <v>21.600068664761128</v>
      </c>
      <c r="O292" s="641">
        <v>41.228090111317037</v>
      </c>
      <c r="P292" s="640">
        <v>2.0254419978897622</v>
      </c>
      <c r="Q292" s="599">
        <f t="shared" si="30"/>
        <v>6.2387633527471981E-2</v>
      </c>
    </row>
    <row r="293" spans="1:17" ht="15" customHeight="1" x14ac:dyDescent="0.3">
      <c r="A293" s="412">
        <v>215</v>
      </c>
      <c r="B293" s="610" t="s">
        <v>2083</v>
      </c>
      <c r="C293" s="128">
        <v>2055.4499999999998</v>
      </c>
      <c r="D293" s="659"/>
      <c r="E293" s="659"/>
      <c r="F293" s="656">
        <f t="shared" si="29"/>
        <v>2055.4499999999998</v>
      </c>
      <c r="G293" s="657">
        <v>1100</v>
      </c>
      <c r="H293" s="657">
        <v>48</v>
      </c>
      <c r="I293" s="657">
        <v>5000</v>
      </c>
      <c r="J293" s="657">
        <v>96</v>
      </c>
      <c r="K293" s="639">
        <f t="shared" si="32"/>
        <v>7.5889328063241113E-3</v>
      </c>
      <c r="L293" s="655">
        <f t="shared" si="33"/>
        <v>1.3066557778685178E-2</v>
      </c>
      <c r="M293" s="640">
        <f t="shared" si="31"/>
        <v>88.435450165188016</v>
      </c>
      <c r="N293" s="640">
        <f t="shared" ref="N293:N354" si="34">M293*0.22</f>
        <v>19.455799036341364</v>
      </c>
      <c r="O293" s="641">
        <v>36.587416581803843</v>
      </c>
      <c r="P293" s="640">
        <v>3.8502006273369336</v>
      </c>
      <c r="Q293" s="599">
        <f t="shared" si="30"/>
        <v>7.2163694767895192E-2</v>
      </c>
    </row>
    <row r="294" spans="1:17" ht="15" customHeight="1" x14ac:dyDescent="0.3">
      <c r="A294" s="135">
        <v>216</v>
      </c>
      <c r="B294" s="610" t="s">
        <v>2084</v>
      </c>
      <c r="C294" s="128">
        <v>3486.96</v>
      </c>
      <c r="D294" s="659"/>
      <c r="E294" s="659"/>
      <c r="F294" s="656">
        <f t="shared" si="29"/>
        <v>3486.96</v>
      </c>
      <c r="G294" s="657">
        <v>1100</v>
      </c>
      <c r="H294" s="657">
        <v>72</v>
      </c>
      <c r="I294" s="657">
        <v>5000</v>
      </c>
      <c r="J294" s="657">
        <v>230</v>
      </c>
      <c r="K294" s="639">
        <f t="shared" si="32"/>
        <v>1.1383399209486167E-2</v>
      </c>
      <c r="L294" s="655">
        <f t="shared" si="33"/>
        <v>3.1305294678099907E-2</v>
      </c>
      <c r="M294" s="640">
        <f t="shared" si="31"/>
        <v>182.76950844500539</v>
      </c>
      <c r="N294" s="640">
        <f t="shared" si="34"/>
        <v>40.209291857901185</v>
      </c>
      <c r="O294" s="641">
        <v>75.275505591870598</v>
      </c>
      <c r="P294" s="640">
        <v>9.2131980372866025</v>
      </c>
      <c r="Q294" s="599">
        <f t="shared" si="30"/>
        <v>8.817637825844396E-2</v>
      </c>
    </row>
    <row r="295" spans="1:17" ht="15" customHeight="1" x14ac:dyDescent="0.3">
      <c r="A295" s="412">
        <v>217</v>
      </c>
      <c r="B295" s="610" t="s">
        <v>2085</v>
      </c>
      <c r="C295" s="128">
        <v>394.94</v>
      </c>
      <c r="D295" s="659"/>
      <c r="E295" s="659"/>
      <c r="F295" s="656">
        <f t="shared" si="29"/>
        <v>394.94</v>
      </c>
      <c r="G295" s="657">
        <v>1100</v>
      </c>
      <c r="H295" s="657">
        <v>25</v>
      </c>
      <c r="I295" s="657">
        <v>5000</v>
      </c>
      <c r="J295" s="657">
        <v>10</v>
      </c>
      <c r="K295" s="639">
        <f t="shared" si="32"/>
        <v>3.952569169960474E-3</v>
      </c>
      <c r="L295" s="655">
        <f t="shared" si="33"/>
        <v>1.3610997686130393E-3</v>
      </c>
      <c r="M295" s="640">
        <f t="shared" si="31"/>
        <v>22.750207877055566</v>
      </c>
      <c r="N295" s="640">
        <f t="shared" si="34"/>
        <v>5.0050457329522242</v>
      </c>
      <c r="O295" s="641">
        <v>9.5701876623260063</v>
      </c>
      <c r="P295" s="640">
        <v>0.40629092149091572</v>
      </c>
      <c r="Q295" s="599">
        <f t="shared" si="30"/>
        <v>9.5537884726350109E-2</v>
      </c>
    </row>
    <row r="296" spans="1:17" ht="15" customHeight="1" x14ac:dyDescent="0.3">
      <c r="A296" s="135">
        <v>218</v>
      </c>
      <c r="B296" s="610" t="s">
        <v>2086</v>
      </c>
      <c r="C296" s="128">
        <v>333.47</v>
      </c>
      <c r="D296" s="659"/>
      <c r="E296" s="659">
        <v>18.2</v>
      </c>
      <c r="F296" s="656">
        <f t="shared" si="29"/>
        <v>351.67</v>
      </c>
      <c r="G296" s="657">
        <v>1100</v>
      </c>
      <c r="H296" s="657">
        <v>25</v>
      </c>
      <c r="I296" s="657">
        <v>5000</v>
      </c>
      <c r="J296" s="657">
        <v>7</v>
      </c>
      <c r="K296" s="639">
        <f t="shared" si="32"/>
        <v>3.952569169960474E-3</v>
      </c>
      <c r="L296" s="655">
        <f t="shared" si="33"/>
        <v>9.5276983802912755E-4</v>
      </c>
      <c r="M296" s="640">
        <f t="shared" si="31"/>
        <v>21.00196369575708</v>
      </c>
      <c r="N296" s="640">
        <f t="shared" si="34"/>
        <v>4.6204320130665577</v>
      </c>
      <c r="O296" s="641">
        <v>8.8587557767737444</v>
      </c>
      <c r="P296" s="640">
        <v>0.2863642785973855</v>
      </c>
      <c r="Q296" s="599">
        <f t="shared" si="30"/>
        <v>9.88640366371734E-2</v>
      </c>
    </row>
    <row r="297" spans="1:17" ht="15" customHeight="1" x14ac:dyDescent="0.3">
      <c r="A297" s="135">
        <v>219</v>
      </c>
      <c r="B297" s="610" t="s">
        <v>2087</v>
      </c>
      <c r="C297" s="128">
        <v>615.6</v>
      </c>
      <c r="D297" s="659"/>
      <c r="E297" s="659"/>
      <c r="F297" s="656">
        <f t="shared" si="29"/>
        <v>615.6</v>
      </c>
      <c r="G297" s="657">
        <v>1100</v>
      </c>
      <c r="H297" s="657">
        <v>14</v>
      </c>
      <c r="I297" s="657">
        <v>5000</v>
      </c>
      <c r="J297" s="657">
        <v>21</v>
      </c>
      <c r="K297" s="639">
        <f t="shared" si="32"/>
        <v>2.2134387351778655E-3</v>
      </c>
      <c r="L297" s="655">
        <f t="shared" si="33"/>
        <v>2.8583095140873828E-3</v>
      </c>
      <c r="M297" s="640">
        <f t="shared" si="31"/>
        <v>21.714436541816696</v>
      </c>
      <c r="N297" s="640">
        <f t="shared" si="34"/>
        <v>4.7771760391996727</v>
      </c>
      <c r="O297" s="641">
        <v>9.0113221034041757</v>
      </c>
      <c r="P297" s="640">
        <v>0.84314634955503498</v>
      </c>
      <c r="Q297" s="599">
        <f t="shared" si="30"/>
        <v>5.9041717079232586E-2</v>
      </c>
    </row>
    <row r="298" spans="1:17" ht="15" customHeight="1" x14ac:dyDescent="0.3">
      <c r="A298" s="412">
        <v>220</v>
      </c>
      <c r="B298" s="610" t="s">
        <v>2088</v>
      </c>
      <c r="C298" s="128">
        <v>571.49</v>
      </c>
      <c r="D298" s="659"/>
      <c r="E298" s="659"/>
      <c r="F298" s="656">
        <f t="shared" si="29"/>
        <v>571.49</v>
      </c>
      <c r="G298" s="657">
        <v>1100</v>
      </c>
      <c r="H298" s="657">
        <v>34</v>
      </c>
      <c r="I298" s="657">
        <v>5000</v>
      </c>
      <c r="J298" s="657">
        <v>30</v>
      </c>
      <c r="K298" s="639">
        <f t="shared" si="32"/>
        <v>5.3754940711462449E-3</v>
      </c>
      <c r="L298" s="655">
        <f t="shared" si="33"/>
        <v>4.0832993058391182E-3</v>
      </c>
      <c r="M298" s="640">
        <f t="shared" si="31"/>
        <v>40.497350903893981</v>
      </c>
      <c r="N298" s="640">
        <f t="shared" si="34"/>
        <v>8.9094171988566764</v>
      </c>
      <c r="O298" s="641">
        <v>16.904616195115732</v>
      </c>
      <c r="P298" s="640">
        <v>1.2081546343789444</v>
      </c>
      <c r="Q298" s="599">
        <f t="shared" si="30"/>
        <v>0.11814649238349811</v>
      </c>
    </row>
    <row r="299" spans="1:17" ht="15" customHeight="1" x14ac:dyDescent="0.3">
      <c r="A299" s="135">
        <v>221</v>
      </c>
      <c r="B299" s="610" t="s">
        <v>2089</v>
      </c>
      <c r="C299" s="128">
        <v>316.76</v>
      </c>
      <c r="D299" s="659">
        <v>22.5</v>
      </c>
      <c r="E299" s="659"/>
      <c r="F299" s="656">
        <f t="shared" si="29"/>
        <v>339.26</v>
      </c>
      <c r="G299" s="657">
        <v>1100</v>
      </c>
      <c r="H299" s="657">
        <v>24</v>
      </c>
      <c r="I299" s="657">
        <v>5000</v>
      </c>
      <c r="J299" s="657">
        <v>20</v>
      </c>
      <c r="K299" s="639">
        <f t="shared" si="32"/>
        <v>3.7944664031620556E-3</v>
      </c>
      <c r="L299" s="655">
        <f t="shared" si="33"/>
        <v>2.7221995372260785E-3</v>
      </c>
      <c r="M299" s="640">
        <f t="shared" si="31"/>
        <v>27.900779390474774</v>
      </c>
      <c r="N299" s="640">
        <f t="shared" si="34"/>
        <v>6.13817146590445</v>
      </c>
      <c r="O299" s="641">
        <v>11.653677359080808</v>
      </c>
      <c r="P299" s="640">
        <v>0.80578497999551735</v>
      </c>
      <c r="Q299" s="599">
        <f t="shared" si="30"/>
        <v>0.13705834226096666</v>
      </c>
    </row>
    <row r="300" spans="1:17" ht="15" customHeight="1" x14ac:dyDescent="0.3">
      <c r="A300" s="135">
        <v>222</v>
      </c>
      <c r="B300" s="610" t="s">
        <v>2090</v>
      </c>
      <c r="C300" s="128">
        <v>364.76</v>
      </c>
      <c r="D300" s="659"/>
      <c r="E300" s="659"/>
      <c r="F300" s="656">
        <f t="shared" si="29"/>
        <v>364.76</v>
      </c>
      <c r="G300" s="657">
        <v>1100</v>
      </c>
      <c r="H300" s="657">
        <v>24</v>
      </c>
      <c r="I300" s="657">
        <v>5000</v>
      </c>
      <c r="J300" s="657">
        <v>23</v>
      </c>
      <c r="K300" s="639">
        <f t="shared" si="32"/>
        <v>3.7944664031620556E-3</v>
      </c>
      <c r="L300" s="655">
        <f t="shared" si="33"/>
        <v>3.1305294678099903E-3</v>
      </c>
      <c r="M300" s="640">
        <f t="shared" si="31"/>
        <v>29.649023571773267</v>
      </c>
      <c r="N300" s="640">
        <f t="shared" si="34"/>
        <v>6.5227851857901191</v>
      </c>
      <c r="O300" s="641">
        <v>12.36510924463307</v>
      </c>
      <c r="P300" s="640">
        <v>0.92571162288904785</v>
      </c>
      <c r="Q300" s="599">
        <f t="shared" si="30"/>
        <v>0.13560321752682725</v>
      </c>
    </row>
    <row r="301" spans="1:17" ht="15" customHeight="1" x14ac:dyDescent="0.3">
      <c r="A301" s="412">
        <v>223</v>
      </c>
      <c r="B301" s="610" t="s">
        <v>2091</v>
      </c>
      <c r="C301" s="128">
        <v>406.15</v>
      </c>
      <c r="D301" s="659"/>
      <c r="E301" s="659">
        <v>39.5</v>
      </c>
      <c r="F301" s="656">
        <f t="shared" ref="F301:F343" si="35">C301+D301+E301</f>
        <v>445.65</v>
      </c>
      <c r="G301" s="657">
        <v>1100</v>
      </c>
      <c r="H301" s="657">
        <v>20</v>
      </c>
      <c r="I301" s="657">
        <v>5000</v>
      </c>
      <c r="J301" s="657">
        <v>9</v>
      </c>
      <c r="K301" s="639">
        <f t="shared" si="32"/>
        <v>3.1620553359683794E-3</v>
      </c>
      <c r="L301" s="655">
        <f t="shared" si="33"/>
        <v>1.2249897917517355E-3</v>
      </c>
      <c r="M301" s="640">
        <f t="shared" si="31"/>
        <v>18.782914362077285</v>
      </c>
      <c r="N301" s="640">
        <f t="shared" si="34"/>
        <v>4.1322411596570028</v>
      </c>
      <c r="O301" s="641">
        <v>7.8932940917115575</v>
      </c>
      <c r="P301" s="640">
        <v>0.36500828482390935</v>
      </c>
      <c r="Q301" s="599">
        <f t="shared" si="30"/>
        <v>6.9950539432895226E-2</v>
      </c>
    </row>
    <row r="302" spans="1:17" ht="15" customHeight="1" x14ac:dyDescent="0.3">
      <c r="A302" s="412">
        <v>224</v>
      </c>
      <c r="B302" s="610" t="s">
        <v>2092</v>
      </c>
      <c r="C302" s="128">
        <v>515.54999999999995</v>
      </c>
      <c r="D302" s="659"/>
      <c r="E302" s="659"/>
      <c r="F302" s="656">
        <f t="shared" si="35"/>
        <v>515.54999999999995</v>
      </c>
      <c r="G302" s="657">
        <v>1100</v>
      </c>
      <c r="H302" s="657">
        <v>34</v>
      </c>
      <c r="I302" s="657">
        <v>5000</v>
      </c>
      <c r="J302" s="657">
        <v>15</v>
      </c>
      <c r="K302" s="639">
        <f t="shared" si="32"/>
        <v>5.3754940711462449E-3</v>
      </c>
      <c r="L302" s="655">
        <f t="shared" si="33"/>
        <v>2.0416496529195591E-3</v>
      </c>
      <c r="M302" s="640">
        <f t="shared" si="31"/>
        <v>31.756129997401537</v>
      </c>
      <c r="N302" s="640">
        <f t="shared" si="34"/>
        <v>6.9863485994283385</v>
      </c>
      <c r="O302" s="641">
        <v>13.347456767354425</v>
      </c>
      <c r="P302" s="640">
        <v>0.60852141991129294</v>
      </c>
      <c r="Q302" s="599">
        <f t="shared" si="30"/>
        <v>0.10221793576587257</v>
      </c>
    </row>
    <row r="303" spans="1:17" ht="15" customHeight="1" x14ac:dyDescent="0.3">
      <c r="A303" s="135">
        <v>225</v>
      </c>
      <c r="B303" s="610" t="s">
        <v>2093</v>
      </c>
      <c r="C303" s="128">
        <v>938.04</v>
      </c>
      <c r="D303" s="659">
        <v>31.8</v>
      </c>
      <c r="E303" s="659"/>
      <c r="F303" s="656">
        <f t="shared" si="35"/>
        <v>969.83999999999992</v>
      </c>
      <c r="G303" s="657">
        <v>1100</v>
      </c>
      <c r="H303" s="657">
        <v>36</v>
      </c>
      <c r="I303" s="657">
        <v>5000</v>
      </c>
      <c r="J303" s="657">
        <v>20</v>
      </c>
      <c r="K303" s="639">
        <f t="shared" si="32"/>
        <v>5.6916996047430835E-3</v>
      </c>
      <c r="L303" s="655">
        <f t="shared" si="33"/>
        <v>2.7221995372260785E-3</v>
      </c>
      <c r="M303" s="640">
        <f t="shared" si="31"/>
        <v>36.023688481383864</v>
      </c>
      <c r="N303" s="640">
        <f t="shared" si="34"/>
        <v>7.9252114659044501</v>
      </c>
      <c r="O303" s="641">
        <v>15.109076420113668</v>
      </c>
      <c r="P303" s="640">
        <v>0.80892199368150852</v>
      </c>
      <c r="Q303" s="599">
        <f t="shared" si="30"/>
        <v>6.1728633961358054E-2</v>
      </c>
    </row>
    <row r="304" spans="1:17" ht="15" customHeight="1" x14ac:dyDescent="0.3">
      <c r="A304" s="412">
        <v>226</v>
      </c>
      <c r="B304" s="610" t="s">
        <v>2094</v>
      </c>
      <c r="C304" s="128">
        <v>476.24</v>
      </c>
      <c r="D304" s="659"/>
      <c r="E304" s="659">
        <v>29</v>
      </c>
      <c r="F304" s="656">
        <f t="shared" si="35"/>
        <v>505.24</v>
      </c>
      <c r="G304" s="657">
        <v>1100</v>
      </c>
      <c r="H304" s="657">
        <v>21</v>
      </c>
      <c r="I304" s="657">
        <v>5000</v>
      </c>
      <c r="J304" s="657">
        <v>9</v>
      </c>
      <c r="K304" s="639">
        <f t="shared" si="32"/>
        <v>3.3201581027667987E-3</v>
      </c>
      <c r="L304" s="655">
        <f t="shared" si="33"/>
        <v>1.2249897917517355E-3</v>
      </c>
      <c r="M304" s="640">
        <f t="shared" si="31"/>
        <v>19.459823452986377</v>
      </c>
      <c r="N304" s="640">
        <f t="shared" si="34"/>
        <v>4.2811611596570032</v>
      </c>
      <c r="O304" s="641">
        <v>8.1812440134642959</v>
      </c>
      <c r="P304" s="640">
        <v>0.36526970263107528</v>
      </c>
      <c r="Q304" s="599">
        <f t="shared" si="30"/>
        <v>6.3905269433811154E-2</v>
      </c>
    </row>
    <row r="305" spans="1:17" ht="15" customHeight="1" x14ac:dyDescent="0.3">
      <c r="A305" s="135">
        <v>227</v>
      </c>
      <c r="B305" s="610" t="s">
        <v>2095</v>
      </c>
      <c r="C305" s="128">
        <v>473.28</v>
      </c>
      <c r="D305" s="659"/>
      <c r="E305" s="659">
        <v>24.4</v>
      </c>
      <c r="F305" s="656">
        <f t="shared" si="35"/>
        <v>497.67999999999995</v>
      </c>
      <c r="G305" s="657">
        <v>1100</v>
      </c>
      <c r="H305" s="657">
        <v>15</v>
      </c>
      <c r="I305" s="657">
        <v>5000</v>
      </c>
      <c r="J305" s="657">
        <v>12</v>
      </c>
      <c r="K305" s="639">
        <f t="shared" si="32"/>
        <v>2.3715415019762848E-3</v>
      </c>
      <c r="L305" s="655">
        <f t="shared" si="33"/>
        <v>1.6333197223356473E-3</v>
      </c>
      <c r="M305" s="640">
        <f t="shared" si="31"/>
        <v>17.146613088830321</v>
      </c>
      <c r="N305" s="640">
        <f t="shared" si="34"/>
        <v>3.7722548795426705</v>
      </c>
      <c r="O305" s="641">
        <v>7.1649763685001275</v>
      </c>
      <c r="P305" s="640">
        <v>0.48362783868160997</v>
      </c>
      <c r="Q305" s="599">
        <f t="shared" si="30"/>
        <v>5.7401286319632552E-2</v>
      </c>
    </row>
    <row r="306" spans="1:17" ht="15" customHeight="1" x14ac:dyDescent="0.3">
      <c r="A306" s="135">
        <v>228</v>
      </c>
      <c r="B306" s="610" t="s">
        <v>2096</v>
      </c>
      <c r="C306" s="128">
        <v>232.2</v>
      </c>
      <c r="D306" s="659"/>
      <c r="E306" s="659">
        <v>12.6</v>
      </c>
      <c r="F306" s="656">
        <f t="shared" si="35"/>
        <v>244.79999999999998</v>
      </c>
      <c r="G306" s="657">
        <v>1100</v>
      </c>
      <c r="H306" s="657">
        <v>14</v>
      </c>
      <c r="I306" s="657">
        <v>5000</v>
      </c>
      <c r="J306" s="657">
        <v>9</v>
      </c>
      <c r="K306" s="639">
        <f t="shared" si="32"/>
        <v>2.2134387351778655E-3</v>
      </c>
      <c r="L306" s="655">
        <f t="shared" si="33"/>
        <v>1.2249897917517355E-3</v>
      </c>
      <c r="M306" s="640">
        <f t="shared" si="31"/>
        <v>14.721459816622739</v>
      </c>
      <c r="N306" s="640">
        <f t="shared" si="34"/>
        <v>3.2387211596570027</v>
      </c>
      <c r="O306" s="641">
        <v>6.1655945611951273</v>
      </c>
      <c r="P306" s="640">
        <v>0.36343977798091381</v>
      </c>
      <c r="Q306" s="599">
        <f t="shared" si="30"/>
        <v>0.10003764426248277</v>
      </c>
    </row>
    <row r="307" spans="1:17" ht="15" customHeight="1" x14ac:dyDescent="0.3">
      <c r="A307" s="412">
        <v>229</v>
      </c>
      <c r="B307" s="610" t="s">
        <v>2097</v>
      </c>
      <c r="C307" s="128">
        <v>553.98</v>
      </c>
      <c r="D307" s="659">
        <v>42.3</v>
      </c>
      <c r="E307" s="659">
        <v>11.2</v>
      </c>
      <c r="F307" s="656">
        <f t="shared" si="35"/>
        <v>607.48</v>
      </c>
      <c r="G307" s="657">
        <v>1100</v>
      </c>
      <c r="H307" s="657">
        <v>38</v>
      </c>
      <c r="I307" s="657">
        <v>5000</v>
      </c>
      <c r="J307" s="657">
        <v>22</v>
      </c>
      <c r="K307" s="639">
        <f t="shared" si="32"/>
        <v>6.0079051383399211E-3</v>
      </c>
      <c r="L307" s="655">
        <f t="shared" si="33"/>
        <v>2.9944194909486866E-3</v>
      </c>
      <c r="M307" s="640">
        <f t="shared" si="31"/>
        <v>38.54300278406771</v>
      </c>
      <c r="N307" s="640">
        <f t="shared" si="34"/>
        <v>8.479460612494897</v>
      </c>
      <c r="O307" s="641">
        <v>16.159264187320655</v>
      </c>
      <c r="P307" s="640">
        <v>0.88939592455819383</v>
      </c>
      <c r="Q307" s="599">
        <f t="shared" si="30"/>
        <v>0.10547034224738502</v>
      </c>
    </row>
    <row r="308" spans="1:17" ht="15" customHeight="1" x14ac:dyDescent="0.3">
      <c r="A308" s="412">
        <v>230</v>
      </c>
      <c r="B308" s="610" t="s">
        <v>2098</v>
      </c>
      <c r="C308" s="128">
        <v>419.75</v>
      </c>
      <c r="D308" s="659">
        <v>47.9</v>
      </c>
      <c r="E308" s="659">
        <v>12.7</v>
      </c>
      <c r="F308" s="656">
        <f t="shared" si="35"/>
        <v>480.34999999999997</v>
      </c>
      <c r="G308" s="657">
        <v>1100</v>
      </c>
      <c r="H308" s="657">
        <v>21</v>
      </c>
      <c r="I308" s="657">
        <v>5000</v>
      </c>
      <c r="J308" s="657">
        <v>10</v>
      </c>
      <c r="K308" s="639">
        <f t="shared" si="32"/>
        <v>3.3201581027667987E-3</v>
      </c>
      <c r="L308" s="655">
        <f t="shared" si="33"/>
        <v>1.3610997686130393E-3</v>
      </c>
      <c r="M308" s="640">
        <f t="shared" si="31"/>
        <v>20.042571513419205</v>
      </c>
      <c r="N308" s="640">
        <f t="shared" si="34"/>
        <v>4.4093657329522253</v>
      </c>
      <c r="O308" s="641">
        <v>8.418387975315051</v>
      </c>
      <c r="P308" s="640">
        <v>0.405245250262252</v>
      </c>
      <c r="Q308" s="599">
        <f t="shared" si="30"/>
        <v>6.9273593154884433E-2</v>
      </c>
    </row>
    <row r="309" spans="1:17" ht="15" customHeight="1" x14ac:dyDescent="0.3">
      <c r="A309" s="135">
        <v>231</v>
      </c>
      <c r="B309" s="610" t="s">
        <v>2099</v>
      </c>
      <c r="C309" s="128">
        <v>970.33</v>
      </c>
      <c r="D309" s="659">
        <v>195</v>
      </c>
      <c r="E309" s="659"/>
      <c r="F309" s="656">
        <f t="shared" si="35"/>
        <v>1165.33</v>
      </c>
      <c r="G309" s="657">
        <v>1100</v>
      </c>
      <c r="H309" s="657">
        <v>34</v>
      </c>
      <c r="I309" s="657">
        <v>5000</v>
      </c>
      <c r="J309" s="657">
        <v>17</v>
      </c>
      <c r="K309" s="639">
        <f t="shared" si="32"/>
        <v>5.3754940711462449E-3</v>
      </c>
      <c r="L309" s="655">
        <f t="shared" si="33"/>
        <v>2.3138696066421667E-3</v>
      </c>
      <c r="M309" s="640">
        <f t="shared" si="31"/>
        <v>32.921626118267191</v>
      </c>
      <c r="N309" s="640">
        <f t="shared" si="34"/>
        <v>7.242757746018782</v>
      </c>
      <c r="O309" s="641">
        <v>13.821744691055931</v>
      </c>
      <c r="P309" s="640">
        <v>0.68847251517364627</v>
      </c>
      <c r="Q309" s="599">
        <f t="shared" si="30"/>
        <v>4.6917698051638208E-2</v>
      </c>
    </row>
    <row r="310" spans="1:17" ht="15" customHeight="1" x14ac:dyDescent="0.3">
      <c r="A310" s="412">
        <v>232</v>
      </c>
      <c r="B310" s="610" t="s">
        <v>2100</v>
      </c>
      <c r="C310" s="128">
        <v>1351.02</v>
      </c>
      <c r="D310" s="659"/>
      <c r="E310" s="659">
        <v>65</v>
      </c>
      <c r="F310" s="656">
        <f t="shared" si="35"/>
        <v>1416.02</v>
      </c>
      <c r="G310" s="657">
        <v>1100</v>
      </c>
      <c r="H310" s="657">
        <v>45</v>
      </c>
      <c r="I310" s="657">
        <v>5000</v>
      </c>
      <c r="J310" s="657">
        <v>20</v>
      </c>
      <c r="K310" s="639">
        <f t="shared" si="32"/>
        <v>7.1146245059288543E-3</v>
      </c>
      <c r="L310" s="655">
        <f t="shared" si="33"/>
        <v>2.7221995372260785E-3</v>
      </c>
      <c r="M310" s="640">
        <f t="shared" si="31"/>
        <v>42.115870299565678</v>
      </c>
      <c r="N310" s="640">
        <f t="shared" si="34"/>
        <v>9.2654914659044501</v>
      </c>
      <c r="O310" s="641">
        <v>17.700625715888318</v>
      </c>
      <c r="P310" s="640">
        <v>0.81127475394600179</v>
      </c>
      <c r="Q310" s="599">
        <f t="shared" si="30"/>
        <v>4.9358951310930953E-2</v>
      </c>
    </row>
    <row r="311" spans="1:17" ht="15" customHeight="1" x14ac:dyDescent="0.3">
      <c r="A311" s="135">
        <v>233</v>
      </c>
      <c r="B311" s="610" t="s">
        <v>2101</v>
      </c>
      <c r="C311" s="128">
        <v>1448.01</v>
      </c>
      <c r="D311" s="659">
        <v>53.8</v>
      </c>
      <c r="E311" s="659"/>
      <c r="F311" s="656">
        <f t="shared" si="35"/>
        <v>1501.81</v>
      </c>
      <c r="G311" s="657">
        <v>1100</v>
      </c>
      <c r="H311" s="657">
        <v>29</v>
      </c>
      <c r="I311" s="657">
        <v>5000</v>
      </c>
      <c r="J311" s="657">
        <v>22</v>
      </c>
      <c r="K311" s="639">
        <f t="shared" si="32"/>
        <v>4.5849802371541503E-3</v>
      </c>
      <c r="L311" s="655">
        <f t="shared" si="33"/>
        <v>2.9944194909486866E-3</v>
      </c>
      <c r="M311" s="640">
        <f t="shared" si="31"/>
        <v>32.450820965885889</v>
      </c>
      <c r="N311" s="640">
        <f t="shared" si="34"/>
        <v>7.1391806124948953</v>
      </c>
      <c r="O311" s="641">
        <v>13.567714891546007</v>
      </c>
      <c r="P311" s="640">
        <v>0.88704316429370056</v>
      </c>
      <c r="Q311" s="599">
        <f t="shared" si="30"/>
        <v>3.5986416147329219E-2</v>
      </c>
    </row>
    <row r="312" spans="1:17" ht="15" customHeight="1" x14ac:dyDescent="0.3">
      <c r="A312" s="135">
        <v>234</v>
      </c>
      <c r="B312" s="610" t="s">
        <v>2102</v>
      </c>
      <c r="C312" s="128">
        <v>938.2</v>
      </c>
      <c r="D312" s="659"/>
      <c r="E312" s="659">
        <v>31.8</v>
      </c>
      <c r="F312" s="656">
        <f t="shared" si="35"/>
        <v>970</v>
      </c>
      <c r="G312" s="657">
        <v>1100</v>
      </c>
      <c r="H312" s="657">
        <v>12</v>
      </c>
      <c r="I312" s="657">
        <v>5000</v>
      </c>
      <c r="J312" s="657">
        <v>9</v>
      </c>
      <c r="K312" s="639">
        <f t="shared" si="32"/>
        <v>1.8972332015810278E-3</v>
      </c>
      <c r="L312" s="655">
        <f t="shared" si="33"/>
        <v>1.2249897917517355E-3</v>
      </c>
      <c r="M312" s="640">
        <f t="shared" si="31"/>
        <v>13.367641634804558</v>
      </c>
      <c r="N312" s="640">
        <f t="shared" si="34"/>
        <v>2.9408811596570028</v>
      </c>
      <c r="O312" s="641">
        <v>5.5896947176896497</v>
      </c>
      <c r="P312" s="640">
        <v>0.36291694236658195</v>
      </c>
      <c r="Q312" s="599">
        <f t="shared" si="30"/>
        <v>2.2949623148987418E-2</v>
      </c>
    </row>
    <row r="313" spans="1:17" ht="15" customHeight="1" x14ac:dyDescent="0.3">
      <c r="A313" s="412">
        <v>235</v>
      </c>
      <c r="B313" s="610" t="s">
        <v>2103</v>
      </c>
      <c r="C313" s="128">
        <v>2158</v>
      </c>
      <c r="D313" s="659"/>
      <c r="E313" s="659"/>
      <c r="F313" s="656">
        <f t="shared" si="35"/>
        <v>2158</v>
      </c>
      <c r="G313" s="657">
        <v>1100</v>
      </c>
      <c r="H313" s="657">
        <v>42</v>
      </c>
      <c r="I313" s="657">
        <v>5000</v>
      </c>
      <c r="J313" s="657">
        <v>29</v>
      </c>
      <c r="K313" s="639">
        <f t="shared" si="32"/>
        <v>6.6403162055335974E-3</v>
      </c>
      <c r="L313" s="655">
        <f t="shared" si="33"/>
        <v>3.947189328977814E-3</v>
      </c>
      <c r="M313" s="640">
        <f t="shared" si="31"/>
        <v>45.329875570733883</v>
      </c>
      <c r="N313" s="640">
        <f t="shared" si="34"/>
        <v>9.9725726255614546</v>
      </c>
      <c r="O313" s="641">
        <v>18.971071607286888</v>
      </c>
      <c r="P313" s="640">
        <v>1.1702704292050949</v>
      </c>
      <c r="Q313" s="599">
        <f t="shared" si="30"/>
        <v>3.496005108099505E-2</v>
      </c>
    </row>
    <row r="314" spans="1:17" ht="15" customHeight="1" x14ac:dyDescent="0.3">
      <c r="A314" s="412">
        <v>236</v>
      </c>
      <c r="B314" s="610" t="s">
        <v>2104</v>
      </c>
      <c r="C314" s="128">
        <v>700</v>
      </c>
      <c r="D314" s="659"/>
      <c r="E314" s="659">
        <v>29.1</v>
      </c>
      <c r="F314" s="656">
        <f t="shared" si="35"/>
        <v>729.1</v>
      </c>
      <c r="G314" s="657">
        <v>1100</v>
      </c>
      <c r="H314" s="657">
        <v>12</v>
      </c>
      <c r="I314" s="657">
        <v>5000</v>
      </c>
      <c r="J314" s="657">
        <v>6</v>
      </c>
      <c r="K314" s="639">
        <f t="shared" si="32"/>
        <v>1.8972332015810278E-3</v>
      </c>
      <c r="L314" s="655">
        <f t="shared" si="33"/>
        <v>8.1665986116782364E-4</v>
      </c>
      <c r="M314" s="640">
        <f t="shared" si="31"/>
        <v>11.619397453506069</v>
      </c>
      <c r="N314" s="640">
        <f t="shared" si="34"/>
        <v>2.5562674397713354</v>
      </c>
      <c r="O314" s="641">
        <v>4.8782628321373878</v>
      </c>
      <c r="P314" s="640">
        <v>0.24299029947305162</v>
      </c>
      <c r="Q314" s="599">
        <f t="shared" si="30"/>
        <v>2.6466764538318262E-2</v>
      </c>
    </row>
    <row r="315" spans="1:17" ht="15" customHeight="1" x14ac:dyDescent="0.3">
      <c r="A315" s="135">
        <v>237</v>
      </c>
      <c r="B315" s="610" t="s">
        <v>2105</v>
      </c>
      <c r="C315" s="128">
        <v>913.54</v>
      </c>
      <c r="D315" s="659">
        <v>123.3</v>
      </c>
      <c r="E315" s="659">
        <v>15.2</v>
      </c>
      <c r="F315" s="656">
        <f t="shared" si="35"/>
        <v>1052.04</v>
      </c>
      <c r="G315" s="657">
        <v>1100</v>
      </c>
      <c r="H315" s="657">
        <v>30</v>
      </c>
      <c r="I315" s="657">
        <v>5000</v>
      </c>
      <c r="J315" s="657">
        <v>16</v>
      </c>
      <c r="K315" s="639">
        <f t="shared" si="32"/>
        <v>4.7430830039525695E-3</v>
      </c>
      <c r="L315" s="655">
        <f t="shared" si="33"/>
        <v>2.1777596297808629E-3</v>
      </c>
      <c r="M315" s="640">
        <f t="shared" si="31"/>
        <v>29.631241694198</v>
      </c>
      <c r="N315" s="640">
        <f t="shared" si="34"/>
        <v>6.51887317272356</v>
      </c>
      <c r="O315" s="641">
        <v>12.432801042194223</v>
      </c>
      <c r="P315" s="640">
        <v>0.64745129631380594</v>
      </c>
      <c r="Q315" s="599">
        <f t="shared" si="30"/>
        <v>4.6795147718175722E-2</v>
      </c>
    </row>
    <row r="316" spans="1:17" ht="15" customHeight="1" x14ac:dyDescent="0.3">
      <c r="A316" s="412">
        <v>238</v>
      </c>
      <c r="B316" s="610" t="s">
        <v>2106</v>
      </c>
      <c r="C316" s="128">
        <v>608.6</v>
      </c>
      <c r="D316" s="659"/>
      <c r="E316" s="659"/>
      <c r="F316" s="656">
        <f t="shared" si="35"/>
        <v>608.6</v>
      </c>
      <c r="G316" s="657">
        <v>1100</v>
      </c>
      <c r="H316" s="657">
        <v>29</v>
      </c>
      <c r="I316" s="657">
        <v>5000</v>
      </c>
      <c r="J316" s="657">
        <v>21</v>
      </c>
      <c r="K316" s="639">
        <f t="shared" si="32"/>
        <v>4.5849802371541503E-3</v>
      </c>
      <c r="L316" s="655">
        <f t="shared" si="33"/>
        <v>2.8583095140873828E-3</v>
      </c>
      <c r="M316" s="640">
        <f t="shared" si="31"/>
        <v>31.868072905453062</v>
      </c>
      <c r="N316" s="640">
        <f t="shared" si="34"/>
        <v>7.0109760391996732</v>
      </c>
      <c r="O316" s="641">
        <v>13.330570929695256</v>
      </c>
      <c r="P316" s="640">
        <v>0.84706761666252384</v>
      </c>
      <c r="Q316" s="599">
        <f t="shared" si="30"/>
        <v>8.7178257461404063E-2</v>
      </c>
    </row>
    <row r="317" spans="1:17" ht="15" customHeight="1" x14ac:dyDescent="0.3">
      <c r="A317" s="135">
        <v>239</v>
      </c>
      <c r="B317" s="610" t="s">
        <v>2107</v>
      </c>
      <c r="C317" s="128">
        <v>415.8</v>
      </c>
      <c r="D317" s="659"/>
      <c r="E317" s="659"/>
      <c r="F317" s="656">
        <f t="shared" si="35"/>
        <v>415.8</v>
      </c>
      <c r="G317" s="657">
        <v>1100</v>
      </c>
      <c r="H317" s="657">
        <v>20</v>
      </c>
      <c r="I317" s="657">
        <v>5000</v>
      </c>
      <c r="J317" s="657">
        <v>16</v>
      </c>
      <c r="K317" s="639">
        <f t="shared" si="32"/>
        <v>3.1620553359683794E-3</v>
      </c>
      <c r="L317" s="655">
        <f t="shared" si="33"/>
        <v>2.1777596297808629E-3</v>
      </c>
      <c r="M317" s="640">
        <f t="shared" si="31"/>
        <v>22.862150785107094</v>
      </c>
      <c r="N317" s="640">
        <f t="shared" si="34"/>
        <v>5.0296731727235606</v>
      </c>
      <c r="O317" s="641">
        <v>9.5533018246668355</v>
      </c>
      <c r="P317" s="640">
        <v>0.64483711824214673</v>
      </c>
      <c r="Q317" s="599">
        <f t="shared" si="30"/>
        <v>9.1606452382731199E-2</v>
      </c>
    </row>
    <row r="318" spans="1:17" ht="15" customHeight="1" x14ac:dyDescent="0.3">
      <c r="A318" s="135">
        <v>240</v>
      </c>
      <c r="B318" s="610" t="s">
        <v>2108</v>
      </c>
      <c r="C318" s="128">
        <v>460.4</v>
      </c>
      <c r="D318" s="659"/>
      <c r="E318" s="659"/>
      <c r="F318" s="656">
        <f t="shared" si="35"/>
        <v>460.4</v>
      </c>
      <c r="G318" s="657">
        <v>1100</v>
      </c>
      <c r="H318" s="657">
        <v>20</v>
      </c>
      <c r="I318" s="657">
        <v>5000</v>
      </c>
      <c r="J318" s="657">
        <v>10</v>
      </c>
      <c r="K318" s="639">
        <f t="shared" si="32"/>
        <v>3.1620553359683794E-3</v>
      </c>
      <c r="L318" s="655">
        <f t="shared" si="33"/>
        <v>1.3610997686130393E-3</v>
      </c>
      <c r="M318" s="640">
        <f t="shared" si="31"/>
        <v>19.365662422510116</v>
      </c>
      <c r="N318" s="640">
        <f t="shared" si="34"/>
        <v>4.2604457329522258</v>
      </c>
      <c r="O318" s="641">
        <v>8.1304380535623118</v>
      </c>
      <c r="P318" s="640">
        <v>0.40498383245508612</v>
      </c>
      <c r="Q318" s="599">
        <f t="shared" si="30"/>
        <v>6.9855625633101076E-2</v>
      </c>
    </row>
    <row r="319" spans="1:17" ht="15" customHeight="1" x14ac:dyDescent="0.3">
      <c r="A319" s="412">
        <v>241</v>
      </c>
      <c r="B319" s="610" t="s">
        <v>2109</v>
      </c>
      <c r="C319" s="128">
        <v>485</v>
      </c>
      <c r="D319" s="659">
        <v>37.9</v>
      </c>
      <c r="E319" s="659">
        <v>50.1</v>
      </c>
      <c r="F319" s="656">
        <f t="shared" si="35"/>
        <v>573</v>
      </c>
      <c r="G319" s="657">
        <v>1100</v>
      </c>
      <c r="H319" s="657">
        <v>20</v>
      </c>
      <c r="I319" s="657">
        <v>5000</v>
      </c>
      <c r="J319" s="657">
        <v>15</v>
      </c>
      <c r="K319" s="639">
        <f t="shared" si="32"/>
        <v>3.1620553359683794E-3</v>
      </c>
      <c r="L319" s="655">
        <f t="shared" si="33"/>
        <v>2.0416496529195591E-3</v>
      </c>
      <c r="M319" s="640">
        <f t="shared" si="31"/>
        <v>22.279402724674263</v>
      </c>
      <c r="N319" s="640">
        <f t="shared" si="34"/>
        <v>4.9014685994283376</v>
      </c>
      <c r="O319" s="641">
        <v>9.3161578628160822</v>
      </c>
      <c r="P319" s="640">
        <v>0.6048615706109699</v>
      </c>
      <c r="Q319" s="599">
        <f t="shared" ref="Q319:Q379" si="36">(P319+O319+N319+M319)/F319</f>
        <v>6.475024565013901E-2</v>
      </c>
    </row>
    <row r="320" spans="1:17" ht="15" customHeight="1" x14ac:dyDescent="0.3">
      <c r="A320" s="412">
        <v>242</v>
      </c>
      <c r="B320" s="610" t="s">
        <v>2110</v>
      </c>
      <c r="C320" s="128">
        <v>791.22</v>
      </c>
      <c r="D320" s="659"/>
      <c r="E320" s="659"/>
      <c r="F320" s="656">
        <f t="shared" si="35"/>
        <v>791.22</v>
      </c>
      <c r="G320" s="657">
        <v>1100</v>
      </c>
      <c r="H320" s="657">
        <v>25</v>
      </c>
      <c r="I320" s="657">
        <v>5000</v>
      </c>
      <c r="J320" s="657">
        <v>10</v>
      </c>
      <c r="K320" s="639">
        <f t="shared" si="32"/>
        <v>3.952569169960474E-3</v>
      </c>
      <c r="L320" s="655">
        <f t="shared" si="33"/>
        <v>1.3610997686130393E-3</v>
      </c>
      <c r="M320" s="640">
        <f t="shared" si="31"/>
        <v>22.750207877055566</v>
      </c>
      <c r="N320" s="640">
        <f t="shared" si="34"/>
        <v>5.0050457329522242</v>
      </c>
      <c r="O320" s="641">
        <v>9.5701876623260063</v>
      </c>
      <c r="P320" s="640">
        <v>0.40629092149091572</v>
      </c>
      <c r="Q320" s="599">
        <f t="shared" si="36"/>
        <v>4.7688041497718346E-2</v>
      </c>
    </row>
    <row r="321" spans="1:17" ht="15" customHeight="1" x14ac:dyDescent="0.3">
      <c r="A321" s="135">
        <v>243</v>
      </c>
      <c r="B321" s="610" t="s">
        <v>2111</v>
      </c>
      <c r="C321" s="128">
        <v>765.5</v>
      </c>
      <c r="D321" s="659"/>
      <c r="E321" s="659"/>
      <c r="F321" s="656">
        <f t="shared" si="35"/>
        <v>765.5</v>
      </c>
      <c r="G321" s="657">
        <v>1100</v>
      </c>
      <c r="H321" s="657">
        <v>23</v>
      </c>
      <c r="I321" s="657">
        <v>5000</v>
      </c>
      <c r="J321" s="657">
        <v>14</v>
      </c>
      <c r="K321" s="639">
        <f t="shared" si="32"/>
        <v>3.6363636363636364E-3</v>
      </c>
      <c r="L321" s="655">
        <f t="shared" si="33"/>
        <v>1.9055396760582551E-3</v>
      </c>
      <c r="M321" s="640">
        <f t="shared" si="31"/>
        <v>23.727381936968705</v>
      </c>
      <c r="N321" s="640">
        <f t="shared" si="34"/>
        <v>5.2200240261331148</v>
      </c>
      <c r="O321" s="641">
        <v>9.9428636662235448</v>
      </c>
      <c r="P321" s="640">
        <v>0.56567027640129097</v>
      </c>
      <c r="Q321" s="599">
        <f t="shared" si="36"/>
        <v>5.1542703991804904E-2</v>
      </c>
    </row>
    <row r="322" spans="1:17" ht="15" customHeight="1" x14ac:dyDescent="0.3">
      <c r="A322" s="412">
        <v>244</v>
      </c>
      <c r="B322" s="610" t="s">
        <v>2112</v>
      </c>
      <c r="C322" s="128">
        <v>777.3</v>
      </c>
      <c r="D322" s="659"/>
      <c r="E322" s="659">
        <v>28.9</v>
      </c>
      <c r="F322" s="656">
        <f t="shared" si="35"/>
        <v>806.19999999999993</v>
      </c>
      <c r="G322" s="657">
        <v>1100</v>
      </c>
      <c r="H322" s="657">
        <v>30</v>
      </c>
      <c r="I322" s="657">
        <v>5000</v>
      </c>
      <c r="J322" s="657">
        <v>11</v>
      </c>
      <c r="K322" s="639">
        <f t="shared" si="32"/>
        <v>4.7430830039525695E-3</v>
      </c>
      <c r="L322" s="655">
        <f t="shared" si="33"/>
        <v>1.4972097454743433E-3</v>
      </c>
      <c r="M322" s="640">
        <f t="shared" si="31"/>
        <v>26.717501392033853</v>
      </c>
      <c r="N322" s="640">
        <f t="shared" si="34"/>
        <v>5.8778503062474474</v>
      </c>
      <c r="O322" s="641">
        <v>11.247081232940452</v>
      </c>
      <c r="P322" s="640">
        <v>0.4475735581579221</v>
      </c>
      <c r="Q322" s="599">
        <f t="shared" si="36"/>
        <v>5.4936748312304245E-2</v>
      </c>
    </row>
    <row r="323" spans="1:17" ht="15" customHeight="1" x14ac:dyDescent="0.3">
      <c r="A323" s="135">
        <v>245</v>
      </c>
      <c r="B323" s="610" t="s">
        <v>2113</v>
      </c>
      <c r="C323" s="128">
        <v>723.6</v>
      </c>
      <c r="D323" s="659"/>
      <c r="E323" s="659">
        <v>29.4</v>
      </c>
      <c r="F323" s="656">
        <f t="shared" si="35"/>
        <v>753</v>
      </c>
      <c r="G323" s="657">
        <v>1100</v>
      </c>
      <c r="H323" s="657">
        <v>30</v>
      </c>
      <c r="I323" s="657">
        <v>5000</v>
      </c>
      <c r="J323" s="657">
        <v>11</v>
      </c>
      <c r="K323" s="639">
        <f t="shared" si="32"/>
        <v>4.7430830039525695E-3</v>
      </c>
      <c r="L323" s="655">
        <f t="shared" si="33"/>
        <v>1.4972097454743433E-3</v>
      </c>
      <c r="M323" s="640">
        <f t="shared" si="31"/>
        <v>26.717501392033853</v>
      </c>
      <c r="N323" s="640">
        <f t="shared" si="34"/>
        <v>5.8778503062474474</v>
      </c>
      <c r="O323" s="641">
        <v>11.247081232940452</v>
      </c>
      <c r="P323" s="640">
        <v>0.4475735581579221</v>
      </c>
      <c r="Q323" s="599">
        <f t="shared" si="36"/>
        <v>5.8818069707011526E-2</v>
      </c>
    </row>
    <row r="324" spans="1:17" ht="15" customHeight="1" x14ac:dyDescent="0.3">
      <c r="A324" s="135">
        <v>246</v>
      </c>
      <c r="B324" s="610" t="s">
        <v>2114</v>
      </c>
      <c r="C324" s="128">
        <v>579.6</v>
      </c>
      <c r="D324" s="659"/>
      <c r="E324" s="659">
        <v>32.6</v>
      </c>
      <c r="F324" s="656">
        <f t="shared" si="35"/>
        <v>612.20000000000005</v>
      </c>
      <c r="G324" s="657">
        <v>1100</v>
      </c>
      <c r="H324" s="657">
        <v>25</v>
      </c>
      <c r="I324" s="657">
        <v>5000</v>
      </c>
      <c r="J324" s="657">
        <v>11</v>
      </c>
      <c r="K324" s="639">
        <f t="shared" si="32"/>
        <v>3.952569169960474E-3</v>
      </c>
      <c r="L324" s="655">
        <f t="shared" si="33"/>
        <v>1.4972097454743433E-3</v>
      </c>
      <c r="M324" s="640">
        <f t="shared" si="31"/>
        <v>23.332955937488396</v>
      </c>
      <c r="N324" s="640">
        <f t="shared" si="34"/>
        <v>5.1332503062474473</v>
      </c>
      <c r="O324" s="641">
        <v>9.8073316241767596</v>
      </c>
      <c r="P324" s="640">
        <v>0.4462664691220925</v>
      </c>
      <c r="Q324" s="599">
        <f t="shared" si="36"/>
        <v>6.324698519607104E-2</v>
      </c>
    </row>
    <row r="325" spans="1:17" ht="15" customHeight="1" x14ac:dyDescent="0.3">
      <c r="A325" s="412">
        <v>247</v>
      </c>
      <c r="B325" s="610" t="s">
        <v>2115</v>
      </c>
      <c r="C325" s="128">
        <v>611.79999999999995</v>
      </c>
      <c r="D325" s="659"/>
      <c r="E325" s="659"/>
      <c r="F325" s="656">
        <f t="shared" si="35"/>
        <v>611.79999999999995</v>
      </c>
      <c r="G325" s="657">
        <v>1100</v>
      </c>
      <c r="H325" s="657">
        <v>25</v>
      </c>
      <c r="I325" s="657">
        <v>5000</v>
      </c>
      <c r="J325" s="657">
        <v>11</v>
      </c>
      <c r="K325" s="639">
        <f t="shared" si="32"/>
        <v>3.952569169960474E-3</v>
      </c>
      <c r="L325" s="655">
        <f t="shared" si="33"/>
        <v>1.4972097454743433E-3</v>
      </c>
      <c r="M325" s="640">
        <f t="shared" si="31"/>
        <v>23.332955937488396</v>
      </c>
      <c r="N325" s="640">
        <f t="shared" si="34"/>
        <v>5.1332503062474473</v>
      </c>
      <c r="O325" s="641">
        <v>9.8073316241767596</v>
      </c>
      <c r="P325" s="640">
        <v>0.4462664691220925</v>
      </c>
      <c r="Q325" s="599">
        <f t="shared" si="36"/>
        <v>6.3288336608425463E-2</v>
      </c>
    </row>
    <row r="326" spans="1:17" ht="15" customHeight="1" x14ac:dyDescent="0.3">
      <c r="A326" s="412">
        <v>248</v>
      </c>
      <c r="B326" s="610" t="s">
        <v>2116</v>
      </c>
      <c r="C326" s="128">
        <v>510.4</v>
      </c>
      <c r="D326" s="659"/>
      <c r="E326" s="659"/>
      <c r="F326" s="656">
        <f t="shared" si="35"/>
        <v>510.4</v>
      </c>
      <c r="G326" s="657">
        <v>1100</v>
      </c>
      <c r="H326" s="657">
        <v>32</v>
      </c>
      <c r="I326" s="657">
        <v>5000</v>
      </c>
      <c r="J326" s="657">
        <v>10</v>
      </c>
      <c r="K326" s="639">
        <f t="shared" si="32"/>
        <v>5.0592885375494072E-3</v>
      </c>
      <c r="L326" s="655">
        <f t="shared" si="33"/>
        <v>1.3610997686130393E-3</v>
      </c>
      <c r="M326" s="640">
        <f t="shared" si="31"/>
        <v>27.488571513419206</v>
      </c>
      <c r="N326" s="640">
        <f t="shared" si="34"/>
        <v>6.0474857329522251</v>
      </c>
      <c r="O326" s="641">
        <v>11.585837114595178</v>
      </c>
      <c r="P326" s="640">
        <v>0.40812084614107719</v>
      </c>
      <c r="Q326" s="599">
        <f t="shared" si="36"/>
        <v>8.9204575249035425E-2</v>
      </c>
    </row>
    <row r="327" spans="1:17" ht="15" customHeight="1" x14ac:dyDescent="0.3">
      <c r="A327" s="135">
        <v>249</v>
      </c>
      <c r="B327" s="610" t="s">
        <v>2117</v>
      </c>
      <c r="C327" s="128">
        <v>564</v>
      </c>
      <c r="D327" s="659">
        <v>87.5</v>
      </c>
      <c r="E327" s="659"/>
      <c r="F327" s="656">
        <f t="shared" si="35"/>
        <v>651.5</v>
      </c>
      <c r="G327" s="657">
        <v>1100</v>
      </c>
      <c r="H327" s="657">
        <v>23</v>
      </c>
      <c r="I327" s="657">
        <v>5000</v>
      </c>
      <c r="J327" s="657">
        <v>9</v>
      </c>
      <c r="K327" s="639">
        <f t="shared" si="32"/>
        <v>3.6363636363636364E-3</v>
      </c>
      <c r="L327" s="655">
        <f t="shared" si="33"/>
        <v>1.2249897917517355E-3</v>
      </c>
      <c r="M327" s="640">
        <f t="shared" si="31"/>
        <v>20.813641634804558</v>
      </c>
      <c r="N327" s="640">
        <f t="shared" si="34"/>
        <v>4.5790011596570031</v>
      </c>
      <c r="O327" s="641">
        <v>8.7571438569697744</v>
      </c>
      <c r="P327" s="640">
        <v>0.36579253824540708</v>
      </c>
      <c r="Q327" s="599">
        <f t="shared" si="36"/>
        <v>5.297863267793821E-2</v>
      </c>
    </row>
    <row r="328" spans="1:17" ht="15" customHeight="1" x14ac:dyDescent="0.3">
      <c r="A328" s="412">
        <v>250</v>
      </c>
      <c r="B328" s="620" t="s">
        <v>2118</v>
      </c>
      <c r="C328" s="128">
        <v>699.7</v>
      </c>
      <c r="D328" s="659">
        <v>90.2</v>
      </c>
      <c r="E328" s="659"/>
      <c r="F328" s="656">
        <f t="shared" si="35"/>
        <v>789.90000000000009</v>
      </c>
      <c r="G328" s="657">
        <v>1100</v>
      </c>
      <c r="H328" s="657">
        <v>25</v>
      </c>
      <c r="I328" s="657">
        <v>5000</v>
      </c>
      <c r="J328" s="657">
        <v>10</v>
      </c>
      <c r="K328" s="639">
        <f t="shared" si="32"/>
        <v>3.952569169960474E-3</v>
      </c>
      <c r="L328" s="655">
        <f t="shared" si="33"/>
        <v>1.3610997686130393E-3</v>
      </c>
      <c r="M328" s="640">
        <f t="shared" ref="M328:M391" si="37">(K328+L328)*4281.45</f>
        <v>22.750207877055566</v>
      </c>
      <c r="N328" s="640">
        <f t="shared" si="34"/>
        <v>5.0050457329522242</v>
      </c>
      <c r="O328" s="641">
        <v>9.5701876623260063</v>
      </c>
      <c r="P328" s="640">
        <v>0.40629092149091572</v>
      </c>
      <c r="Q328" s="599">
        <f t="shared" si="36"/>
        <v>4.7767732869761624E-2</v>
      </c>
    </row>
    <row r="329" spans="1:17" ht="15" customHeight="1" x14ac:dyDescent="0.3">
      <c r="A329" s="135">
        <v>251</v>
      </c>
      <c r="B329" s="610" t="s">
        <v>2119</v>
      </c>
      <c r="C329" s="128">
        <v>770.6</v>
      </c>
      <c r="D329" s="659"/>
      <c r="E329" s="659"/>
      <c r="F329" s="656">
        <f t="shared" si="35"/>
        <v>770.6</v>
      </c>
      <c r="G329" s="657">
        <v>1100</v>
      </c>
      <c r="H329" s="657">
        <v>30</v>
      </c>
      <c r="I329" s="657">
        <v>5000</v>
      </c>
      <c r="J329" s="657">
        <v>14</v>
      </c>
      <c r="K329" s="639">
        <f t="shared" si="32"/>
        <v>4.7430830039525695E-3</v>
      </c>
      <c r="L329" s="655">
        <f t="shared" si="33"/>
        <v>1.9055396760582551E-3</v>
      </c>
      <c r="M329" s="640">
        <f t="shared" si="37"/>
        <v>28.465745573332342</v>
      </c>
      <c r="N329" s="640">
        <f t="shared" si="34"/>
        <v>6.2624640261331148</v>
      </c>
      <c r="O329" s="641">
        <v>11.958513118492714</v>
      </c>
      <c r="P329" s="640">
        <v>0.56750020105145249</v>
      </c>
      <c r="Q329" s="599">
        <f t="shared" si="36"/>
        <v>6.1321337813404646E-2</v>
      </c>
    </row>
    <row r="330" spans="1:17" ht="15" customHeight="1" x14ac:dyDescent="0.3">
      <c r="A330" s="135">
        <v>252</v>
      </c>
      <c r="B330" s="610" t="s">
        <v>2120</v>
      </c>
      <c r="C330" s="128">
        <v>958.2</v>
      </c>
      <c r="D330" s="659"/>
      <c r="E330" s="659"/>
      <c r="F330" s="656">
        <f t="shared" si="35"/>
        <v>958.2</v>
      </c>
      <c r="G330" s="657">
        <v>1100</v>
      </c>
      <c r="H330" s="657">
        <v>33</v>
      </c>
      <c r="I330" s="657">
        <v>5000</v>
      </c>
      <c r="J330" s="657">
        <v>25</v>
      </c>
      <c r="K330" s="639">
        <f t="shared" si="32"/>
        <v>5.2173913043478265E-3</v>
      </c>
      <c r="L330" s="655">
        <f t="shared" si="33"/>
        <v>3.4027494215325984E-3</v>
      </c>
      <c r="M330" s="640">
        <f t="shared" si="37"/>
        <v>36.906701510820746</v>
      </c>
      <c r="N330" s="640">
        <f t="shared" si="34"/>
        <v>8.1194743323805643</v>
      </c>
      <c r="O330" s="641">
        <v>15.430946464109224</v>
      </c>
      <c r="P330" s="640">
        <v>1.0080154784158943</v>
      </c>
      <c r="Q330" s="599">
        <f t="shared" si="36"/>
        <v>6.414645980560052E-2</v>
      </c>
    </row>
    <row r="331" spans="1:17" ht="15" customHeight="1" x14ac:dyDescent="0.3">
      <c r="A331" s="412">
        <v>253</v>
      </c>
      <c r="B331" s="610" t="s">
        <v>2121</v>
      </c>
      <c r="C331" s="128">
        <v>950.92</v>
      </c>
      <c r="D331" s="659">
        <v>124.7</v>
      </c>
      <c r="E331" s="659">
        <v>118.8</v>
      </c>
      <c r="F331" s="656">
        <f t="shared" si="35"/>
        <v>1194.4199999999998</v>
      </c>
      <c r="G331" s="657">
        <v>1100</v>
      </c>
      <c r="H331" s="657">
        <v>32</v>
      </c>
      <c r="I331" s="657">
        <v>5000</v>
      </c>
      <c r="J331" s="657">
        <v>20</v>
      </c>
      <c r="K331" s="639">
        <f t="shared" si="32"/>
        <v>5.0592885375494072E-3</v>
      </c>
      <c r="L331" s="655">
        <f t="shared" si="33"/>
        <v>2.7221995372260785E-3</v>
      </c>
      <c r="M331" s="640">
        <f t="shared" si="37"/>
        <v>33.316052117747503</v>
      </c>
      <c r="N331" s="640">
        <f t="shared" si="34"/>
        <v>7.3295314659044504</v>
      </c>
      <c r="O331" s="641">
        <v>13.957276733102717</v>
      </c>
      <c r="P331" s="640">
        <v>0.80787632245284491</v>
      </c>
      <c r="Q331" s="599">
        <f t="shared" si="36"/>
        <v>4.6391333567093254E-2</v>
      </c>
    </row>
    <row r="332" spans="1:17" ht="15" customHeight="1" x14ac:dyDescent="0.3">
      <c r="A332" s="412">
        <v>254</v>
      </c>
      <c r="B332" s="610" t="s">
        <v>2122</v>
      </c>
      <c r="C332" s="128">
        <v>290.51</v>
      </c>
      <c r="D332" s="659">
        <v>32.65</v>
      </c>
      <c r="E332" s="659">
        <v>114.7</v>
      </c>
      <c r="F332" s="656">
        <f t="shared" si="35"/>
        <v>437.85999999999996</v>
      </c>
      <c r="G332" s="657">
        <v>1100</v>
      </c>
      <c r="H332" s="657">
        <v>16</v>
      </c>
      <c r="I332" s="657">
        <v>5000</v>
      </c>
      <c r="J332" s="657">
        <v>7</v>
      </c>
      <c r="K332" s="639">
        <f t="shared" si="32"/>
        <v>2.5296442687747036E-3</v>
      </c>
      <c r="L332" s="655">
        <f t="shared" si="33"/>
        <v>9.5276983802912755E-4</v>
      </c>
      <c r="M332" s="640">
        <f t="shared" si="37"/>
        <v>14.909781877575261</v>
      </c>
      <c r="N332" s="640">
        <f t="shared" si="34"/>
        <v>3.2801520130665573</v>
      </c>
      <c r="O332" s="641">
        <v>6.2672064809990955</v>
      </c>
      <c r="P332" s="640">
        <v>0.28401151833289218</v>
      </c>
      <c r="Q332" s="599">
        <f t="shared" si="36"/>
        <v>5.6504709016520827E-2</v>
      </c>
    </row>
    <row r="333" spans="1:17" ht="15" customHeight="1" x14ac:dyDescent="0.3">
      <c r="A333" s="135">
        <v>255</v>
      </c>
      <c r="B333" s="610" t="s">
        <v>2123</v>
      </c>
      <c r="C333" s="128">
        <v>612.5</v>
      </c>
      <c r="D333" s="659">
        <v>100</v>
      </c>
      <c r="E333" s="659"/>
      <c r="F333" s="656">
        <f t="shared" si="35"/>
        <v>712.5</v>
      </c>
      <c r="G333" s="657">
        <v>1100</v>
      </c>
      <c r="H333" s="657">
        <v>26</v>
      </c>
      <c r="I333" s="657">
        <v>5000</v>
      </c>
      <c r="J333" s="657">
        <v>9</v>
      </c>
      <c r="K333" s="639">
        <f t="shared" si="32"/>
        <v>4.1106719367588933E-3</v>
      </c>
      <c r="L333" s="655">
        <f t="shared" si="33"/>
        <v>1.2249897917517355E-3</v>
      </c>
      <c r="M333" s="640">
        <f t="shared" si="37"/>
        <v>22.84436890753183</v>
      </c>
      <c r="N333" s="640">
        <f t="shared" si="34"/>
        <v>5.0257611596570024</v>
      </c>
      <c r="O333" s="641">
        <v>9.6209936222279904</v>
      </c>
      <c r="P333" s="640">
        <v>0.36657679166690488</v>
      </c>
      <c r="Q333" s="599">
        <f t="shared" si="36"/>
        <v>5.3133614710292945E-2</v>
      </c>
    </row>
    <row r="334" spans="1:17" ht="15" customHeight="1" x14ac:dyDescent="0.3">
      <c r="A334" s="412">
        <v>256</v>
      </c>
      <c r="B334" s="610" t="s">
        <v>2124</v>
      </c>
      <c r="C334" s="128">
        <v>1001.86</v>
      </c>
      <c r="D334" s="659">
        <v>33.200000000000003</v>
      </c>
      <c r="E334" s="659"/>
      <c r="F334" s="656">
        <f t="shared" si="35"/>
        <v>1035.06</v>
      </c>
      <c r="G334" s="657">
        <v>1100</v>
      </c>
      <c r="H334" s="657">
        <v>25</v>
      </c>
      <c r="I334" s="657">
        <v>5000</v>
      </c>
      <c r="J334" s="657">
        <v>12</v>
      </c>
      <c r="K334" s="639">
        <f t="shared" si="32"/>
        <v>3.952569169960474E-3</v>
      </c>
      <c r="L334" s="655">
        <f t="shared" si="33"/>
        <v>1.6333197223356473E-3</v>
      </c>
      <c r="M334" s="640">
        <f t="shared" si="37"/>
        <v>23.915703997921227</v>
      </c>
      <c r="N334" s="640">
        <f t="shared" si="34"/>
        <v>5.2614548795426703</v>
      </c>
      <c r="O334" s="641">
        <v>10.044475586027515</v>
      </c>
      <c r="P334" s="640">
        <v>0.48624201675326928</v>
      </c>
      <c r="Q334" s="599">
        <f t="shared" si="36"/>
        <v>3.8362874113814352E-2</v>
      </c>
    </row>
    <row r="335" spans="1:17" ht="15" customHeight="1" x14ac:dyDescent="0.3">
      <c r="A335" s="135">
        <v>257</v>
      </c>
      <c r="B335" s="610" t="s">
        <v>2125</v>
      </c>
      <c r="C335" s="128">
        <v>592</v>
      </c>
      <c r="D335" s="659"/>
      <c r="E335" s="659">
        <v>92.4</v>
      </c>
      <c r="F335" s="656">
        <f t="shared" si="35"/>
        <v>684.4</v>
      </c>
      <c r="G335" s="657">
        <v>1100</v>
      </c>
      <c r="H335" s="657">
        <v>22</v>
      </c>
      <c r="I335" s="657">
        <v>5000</v>
      </c>
      <c r="J335" s="657">
        <v>20</v>
      </c>
      <c r="K335" s="639">
        <f t="shared" si="32"/>
        <v>3.4782608695652175E-3</v>
      </c>
      <c r="L335" s="655">
        <f t="shared" si="33"/>
        <v>2.7221995372260785E-3</v>
      </c>
      <c r="M335" s="640">
        <f t="shared" si="37"/>
        <v>26.546961208656594</v>
      </c>
      <c r="N335" s="640">
        <f t="shared" si="34"/>
        <v>5.840331465904451</v>
      </c>
      <c r="O335" s="641">
        <v>11.077777515575329</v>
      </c>
      <c r="P335" s="640">
        <v>0.8052621443811856</v>
      </c>
      <c r="Q335" s="599">
        <f t="shared" si="36"/>
        <v>6.4684880675800069E-2</v>
      </c>
    </row>
    <row r="336" spans="1:17" ht="15" customHeight="1" x14ac:dyDescent="0.3">
      <c r="A336" s="135">
        <v>258</v>
      </c>
      <c r="B336" s="610" t="s">
        <v>2126</v>
      </c>
      <c r="C336" s="128">
        <v>796.45</v>
      </c>
      <c r="D336" s="659">
        <v>32.4</v>
      </c>
      <c r="E336" s="659">
        <v>30</v>
      </c>
      <c r="F336" s="656">
        <f t="shared" si="35"/>
        <v>858.85</v>
      </c>
      <c r="G336" s="657">
        <v>1100</v>
      </c>
      <c r="H336" s="657">
        <v>19</v>
      </c>
      <c r="I336" s="657">
        <v>5000</v>
      </c>
      <c r="J336" s="657">
        <v>12</v>
      </c>
      <c r="K336" s="639">
        <f t="shared" si="32"/>
        <v>3.0039525691699606E-3</v>
      </c>
      <c r="L336" s="655">
        <f t="shared" si="33"/>
        <v>1.6333197223356473E-3</v>
      </c>
      <c r="M336" s="640">
        <f t="shared" si="37"/>
        <v>19.854249452466682</v>
      </c>
      <c r="N336" s="640">
        <f t="shared" si="34"/>
        <v>4.3679348795426698</v>
      </c>
      <c r="O336" s="641">
        <v>8.3167760555110828</v>
      </c>
      <c r="P336" s="640">
        <v>0.48467350991027369</v>
      </c>
      <c r="Q336" s="599">
        <f t="shared" si="36"/>
        <v>3.8450991322618276E-2</v>
      </c>
    </row>
    <row r="337" spans="1:17" ht="15" customHeight="1" x14ac:dyDescent="0.3">
      <c r="A337" s="412">
        <v>259</v>
      </c>
      <c r="B337" s="610" t="s">
        <v>2127</v>
      </c>
      <c r="C337" s="128">
        <v>711</v>
      </c>
      <c r="D337" s="659"/>
      <c r="E337" s="659">
        <v>116.7</v>
      </c>
      <c r="F337" s="656">
        <f t="shared" si="35"/>
        <v>827.7</v>
      </c>
      <c r="G337" s="657">
        <v>1100</v>
      </c>
      <c r="H337" s="657">
        <v>22</v>
      </c>
      <c r="I337" s="657">
        <v>5000</v>
      </c>
      <c r="J337" s="657">
        <v>10</v>
      </c>
      <c r="K337" s="639">
        <f t="shared" si="32"/>
        <v>3.4782608695652175E-3</v>
      </c>
      <c r="L337" s="655">
        <f t="shared" si="33"/>
        <v>1.3610997686130393E-3</v>
      </c>
      <c r="M337" s="640">
        <f t="shared" si="37"/>
        <v>20.719480604328297</v>
      </c>
      <c r="N337" s="640">
        <f t="shared" si="34"/>
        <v>4.5582857329522257</v>
      </c>
      <c r="O337" s="641">
        <v>8.7063378970677903</v>
      </c>
      <c r="P337" s="640">
        <v>0.40550666806941799</v>
      </c>
      <c r="Q337" s="599">
        <f t="shared" si="36"/>
        <v>4.1548400268717804E-2</v>
      </c>
    </row>
    <row r="338" spans="1:17" ht="15" customHeight="1" x14ac:dyDescent="0.3">
      <c r="A338" s="412">
        <v>260</v>
      </c>
      <c r="B338" s="620" t="s">
        <v>2128</v>
      </c>
      <c r="C338" s="128">
        <v>837.19</v>
      </c>
      <c r="D338" s="659"/>
      <c r="E338" s="659"/>
      <c r="F338" s="656">
        <f t="shared" si="35"/>
        <v>837.19</v>
      </c>
      <c r="G338" s="657">
        <v>1100</v>
      </c>
      <c r="H338" s="657">
        <v>19</v>
      </c>
      <c r="I338" s="657">
        <v>5000</v>
      </c>
      <c r="J338" s="657">
        <v>9</v>
      </c>
      <c r="K338" s="639">
        <f t="shared" si="32"/>
        <v>3.0039525691699606E-3</v>
      </c>
      <c r="L338" s="655">
        <f t="shared" si="33"/>
        <v>1.2249897917517355E-3</v>
      </c>
      <c r="M338" s="640">
        <f t="shared" si="37"/>
        <v>18.106005271168197</v>
      </c>
      <c r="N338" s="640">
        <f t="shared" si="34"/>
        <v>3.9833211596570033</v>
      </c>
      <c r="O338" s="641">
        <v>7.60534416995882</v>
      </c>
      <c r="P338" s="640">
        <v>0.36474686701674341</v>
      </c>
      <c r="Q338" s="599">
        <f t="shared" si="36"/>
        <v>3.5905132010416708E-2</v>
      </c>
    </row>
    <row r="339" spans="1:17" ht="15" customHeight="1" x14ac:dyDescent="0.3">
      <c r="A339" s="135">
        <v>261</v>
      </c>
      <c r="B339" s="610" t="s">
        <v>2129</v>
      </c>
      <c r="C339" s="128">
        <v>325.10000000000002</v>
      </c>
      <c r="D339" s="659"/>
      <c r="E339" s="659"/>
      <c r="F339" s="656">
        <f t="shared" si="35"/>
        <v>325.10000000000002</v>
      </c>
      <c r="G339" s="657">
        <v>1100</v>
      </c>
      <c r="H339" s="657">
        <v>26</v>
      </c>
      <c r="I339" s="657">
        <v>5000</v>
      </c>
      <c r="J339" s="657">
        <v>6</v>
      </c>
      <c r="K339" s="639">
        <f t="shared" si="32"/>
        <v>4.1106719367588933E-3</v>
      </c>
      <c r="L339" s="655">
        <f t="shared" si="33"/>
        <v>8.1665986116782364E-4</v>
      </c>
      <c r="M339" s="640">
        <f t="shared" si="37"/>
        <v>21.096124726233342</v>
      </c>
      <c r="N339" s="640">
        <f t="shared" si="34"/>
        <v>4.641147439771335</v>
      </c>
      <c r="O339" s="641">
        <v>8.9095617366757285</v>
      </c>
      <c r="P339" s="640">
        <v>0.24665014877337457</v>
      </c>
      <c r="Q339" s="599">
        <f t="shared" si="36"/>
        <v>0.10733154122255853</v>
      </c>
    </row>
    <row r="340" spans="1:17" ht="15" customHeight="1" x14ac:dyDescent="0.3">
      <c r="A340" s="412">
        <v>262</v>
      </c>
      <c r="B340" s="610" t="s">
        <v>2130</v>
      </c>
      <c r="C340" s="128">
        <v>456.1</v>
      </c>
      <c r="D340" s="659"/>
      <c r="E340" s="659">
        <v>56.9</v>
      </c>
      <c r="F340" s="656">
        <f t="shared" si="35"/>
        <v>513</v>
      </c>
      <c r="G340" s="657">
        <v>1100</v>
      </c>
      <c r="H340" s="657">
        <v>23</v>
      </c>
      <c r="I340" s="657">
        <v>5000</v>
      </c>
      <c r="J340" s="657">
        <v>10</v>
      </c>
      <c r="K340" s="639">
        <f t="shared" ref="K340:K347" si="38">1/6325*H340</f>
        <v>3.6363636363636364E-3</v>
      </c>
      <c r="L340" s="655">
        <f t="shared" ref="L340:L347" si="39">1/7347*J340</f>
        <v>1.3610997686130393E-3</v>
      </c>
      <c r="M340" s="640">
        <f t="shared" si="37"/>
        <v>21.396389695237389</v>
      </c>
      <c r="N340" s="640">
        <f t="shared" si="34"/>
        <v>4.7072057329522252</v>
      </c>
      <c r="O340" s="641">
        <v>8.9942878188205295</v>
      </c>
      <c r="P340" s="640">
        <v>0.40576808587658386</v>
      </c>
      <c r="Q340" s="599">
        <f t="shared" si="36"/>
        <v>6.9207897335061844E-2</v>
      </c>
    </row>
    <row r="341" spans="1:17" ht="15" customHeight="1" x14ac:dyDescent="0.3">
      <c r="A341" s="135">
        <v>263</v>
      </c>
      <c r="B341" s="610" t="s">
        <v>2131</v>
      </c>
      <c r="C341" s="128">
        <v>1004.92</v>
      </c>
      <c r="D341" s="659"/>
      <c r="E341" s="659">
        <v>18.5</v>
      </c>
      <c r="F341" s="656">
        <f t="shared" si="35"/>
        <v>1023.42</v>
      </c>
      <c r="G341" s="657">
        <v>1100</v>
      </c>
      <c r="H341" s="657">
        <v>29</v>
      </c>
      <c r="I341" s="657">
        <v>5000</v>
      </c>
      <c r="J341" s="657">
        <v>9</v>
      </c>
      <c r="K341" s="639">
        <f t="shared" si="38"/>
        <v>4.5849802371541503E-3</v>
      </c>
      <c r="L341" s="655">
        <f t="shared" si="39"/>
        <v>1.2249897917517355E-3</v>
      </c>
      <c r="M341" s="640">
        <f t="shared" si="37"/>
        <v>24.875096180259103</v>
      </c>
      <c r="N341" s="640">
        <f t="shared" si="34"/>
        <v>5.4725211596570027</v>
      </c>
      <c r="O341" s="641">
        <v>10.484843387486206</v>
      </c>
      <c r="P341" s="640">
        <v>0.36736104508840267</v>
      </c>
      <c r="Q341" s="599">
        <f t="shared" si="36"/>
        <v>4.0257002767671843E-2</v>
      </c>
    </row>
    <row r="342" spans="1:17" ht="15" customHeight="1" x14ac:dyDescent="0.3">
      <c r="A342" s="135">
        <v>264</v>
      </c>
      <c r="B342" s="610" t="s">
        <v>2158</v>
      </c>
      <c r="C342" s="651">
        <v>539</v>
      </c>
      <c r="D342" s="652"/>
      <c r="E342" s="652">
        <v>38.799999999999997</v>
      </c>
      <c r="F342" s="656">
        <f t="shared" si="35"/>
        <v>577.79999999999995</v>
      </c>
      <c r="G342" s="657">
        <v>1100</v>
      </c>
      <c r="H342" s="657">
        <v>26</v>
      </c>
      <c r="I342" s="657">
        <v>5000</v>
      </c>
      <c r="J342" s="657">
        <v>16</v>
      </c>
      <c r="K342" s="639">
        <f t="shared" si="38"/>
        <v>4.1106719367588933E-3</v>
      </c>
      <c r="L342" s="655">
        <f t="shared" si="39"/>
        <v>2.1777596297808629E-3</v>
      </c>
      <c r="M342" s="640">
        <f t="shared" si="37"/>
        <v>26.923605330561639</v>
      </c>
      <c r="N342" s="640">
        <f t="shared" si="34"/>
        <v>5.9231931727235603</v>
      </c>
      <c r="O342" s="641">
        <v>11.281001355183268</v>
      </c>
      <c r="P342" s="640">
        <v>0.64640562508514221</v>
      </c>
      <c r="Q342" s="599">
        <f t="shared" si="36"/>
        <v>7.7490836766274857E-2</v>
      </c>
    </row>
    <row r="343" spans="1:17" ht="15" customHeight="1" x14ac:dyDescent="0.3">
      <c r="A343" s="412">
        <v>265</v>
      </c>
      <c r="B343" s="610" t="s">
        <v>2159</v>
      </c>
      <c r="C343" s="651">
        <v>379.4</v>
      </c>
      <c r="D343" s="652"/>
      <c r="E343" s="652"/>
      <c r="F343" s="656">
        <f t="shared" si="35"/>
        <v>379.4</v>
      </c>
      <c r="G343" s="657">
        <v>1100</v>
      </c>
      <c r="H343" s="657">
        <v>16</v>
      </c>
      <c r="I343" s="657">
        <v>5000</v>
      </c>
      <c r="J343" s="657">
        <v>12</v>
      </c>
      <c r="K343" s="639">
        <f t="shared" si="38"/>
        <v>2.5296442687747036E-3</v>
      </c>
      <c r="L343" s="655">
        <f t="shared" si="39"/>
        <v>1.6333197223356473E-3</v>
      </c>
      <c r="M343" s="640">
        <f t="shared" si="37"/>
        <v>17.82352217973941</v>
      </c>
      <c r="N343" s="640">
        <f t="shared" si="34"/>
        <v>3.92117487954267</v>
      </c>
      <c r="O343" s="641">
        <v>7.452926290252865</v>
      </c>
      <c r="P343" s="640">
        <v>0.4838892564887759</v>
      </c>
      <c r="Q343" s="599">
        <f t="shared" si="36"/>
        <v>7.8232769124996632E-2</v>
      </c>
    </row>
    <row r="344" spans="1:17" ht="15" customHeight="1" x14ac:dyDescent="0.3">
      <c r="A344" s="412">
        <v>266</v>
      </c>
      <c r="B344" s="617" t="s">
        <v>2192</v>
      </c>
      <c r="C344" s="660">
        <f>1893+1096.4</f>
        <v>2989.4</v>
      </c>
      <c r="D344" s="651"/>
      <c r="E344" s="651"/>
      <c r="F344" s="661">
        <f>C344+D344+E344</f>
        <v>2989.4</v>
      </c>
      <c r="G344" s="657">
        <v>1100</v>
      </c>
      <c r="H344" s="661">
        <f>0+8</f>
        <v>8</v>
      </c>
      <c r="I344" s="657">
        <v>5000</v>
      </c>
      <c r="J344" s="661">
        <f>60+23</f>
        <v>83</v>
      </c>
      <c r="K344" s="639">
        <f t="shared" si="38"/>
        <v>1.2648221343873518E-3</v>
      </c>
      <c r="L344" s="655">
        <f t="shared" si="39"/>
        <v>1.1297128079488227E-2</v>
      </c>
      <c r="M344" s="640">
        <f t="shared" si="37"/>
        <v>53.783361743197595</v>
      </c>
      <c r="N344" s="640">
        <f t="shared" si="34"/>
        <v>11.832339583503471</v>
      </c>
      <c r="O344" s="641">
        <v>21.986548207634492</v>
      </c>
      <c r="P344" s="640">
        <v>3.3200617958449992</v>
      </c>
      <c r="Q344" s="599">
        <f t="shared" si="36"/>
        <v>3.0414903101017108E-2</v>
      </c>
    </row>
    <row r="345" spans="1:17" ht="15" customHeight="1" x14ac:dyDescent="0.3">
      <c r="A345" s="135">
        <v>267</v>
      </c>
      <c r="B345" s="618" t="s">
        <v>2193</v>
      </c>
      <c r="C345" s="651">
        <v>527.29999999999995</v>
      </c>
      <c r="D345" s="651"/>
      <c r="E345" s="651"/>
      <c r="F345" s="661">
        <f>C345+D345+E345</f>
        <v>527.29999999999995</v>
      </c>
      <c r="G345" s="657">
        <v>1100</v>
      </c>
      <c r="H345" s="662">
        <v>23</v>
      </c>
      <c r="I345" s="657">
        <v>5000</v>
      </c>
      <c r="J345" s="662">
        <v>36</v>
      </c>
      <c r="K345" s="639">
        <f t="shared" si="38"/>
        <v>3.6363636363636364E-3</v>
      </c>
      <c r="L345" s="655">
        <f t="shared" si="39"/>
        <v>4.8999591670069419E-3</v>
      </c>
      <c r="M345" s="640">
        <f t="shared" si="37"/>
        <v>36.547839266490953</v>
      </c>
      <c r="N345" s="640">
        <f t="shared" si="34"/>
        <v>8.0405246386280105</v>
      </c>
      <c r="O345" s="641">
        <v>15.160030826940135</v>
      </c>
      <c r="P345" s="640">
        <v>1.4451323242871799</v>
      </c>
      <c r="Q345" s="599">
        <f>(P345+O345+N345+M345)/F345</f>
        <v>0.1160506866230728</v>
      </c>
    </row>
    <row r="346" spans="1:17" ht="15" customHeight="1" x14ac:dyDescent="0.3">
      <c r="A346" s="412">
        <v>268</v>
      </c>
      <c r="B346" s="132" t="s">
        <v>76</v>
      </c>
      <c r="C346" s="660">
        <v>2299.1999999999998</v>
      </c>
      <c r="D346" s="663"/>
      <c r="E346" s="663"/>
      <c r="F346" s="661">
        <f>C346+D346+E346</f>
        <v>2299.1999999999998</v>
      </c>
      <c r="G346" s="657">
        <v>1100</v>
      </c>
      <c r="H346" s="664">
        <v>0</v>
      </c>
      <c r="I346" s="657">
        <v>5000</v>
      </c>
      <c r="J346" s="661">
        <v>8</v>
      </c>
      <c r="K346" s="639">
        <f t="shared" si="38"/>
        <v>0</v>
      </c>
      <c r="L346" s="655">
        <f t="shared" si="39"/>
        <v>1.0888798148904315E-3</v>
      </c>
      <c r="M346" s="640">
        <f t="shared" si="37"/>
        <v>4.6619844834626374</v>
      </c>
      <c r="N346" s="640">
        <f t="shared" si="34"/>
        <v>1.0256365863617802</v>
      </c>
      <c r="O346" s="641">
        <v>1.8971516948060319</v>
      </c>
      <c r="P346" s="640">
        <v>0.31980438104941411</v>
      </c>
      <c r="Q346" s="599">
        <f t="shared" si="36"/>
        <v>3.4379684871606924E-3</v>
      </c>
    </row>
    <row r="347" spans="1:17" ht="15" customHeight="1" x14ac:dyDescent="0.3">
      <c r="A347" s="135">
        <v>269</v>
      </c>
      <c r="B347" s="610" t="s">
        <v>2197</v>
      </c>
      <c r="C347" s="651">
        <v>292.60000000000002</v>
      </c>
      <c r="D347" s="663"/>
      <c r="E347" s="663"/>
      <c r="F347" s="661">
        <f>C347+D347+E347</f>
        <v>292.60000000000002</v>
      </c>
      <c r="G347" s="657">
        <v>1100</v>
      </c>
      <c r="H347" s="662">
        <v>3</v>
      </c>
      <c r="I347" s="657">
        <v>5000</v>
      </c>
      <c r="J347" s="662">
        <v>3</v>
      </c>
      <c r="K347" s="639">
        <f t="shared" si="38"/>
        <v>4.7430830039525695E-4</v>
      </c>
      <c r="L347" s="655">
        <f t="shared" si="39"/>
        <v>4.0832993058391182E-4</v>
      </c>
      <c r="M347" s="640">
        <f t="shared" si="37"/>
        <v>3.7789714540257622</v>
      </c>
      <c r="N347" s="640">
        <f t="shared" si="34"/>
        <v>0.83137371988566766</v>
      </c>
      <c r="O347" s="641">
        <v>1.5752816508104779</v>
      </c>
      <c r="P347" s="640">
        <v>0.12071089631502806</v>
      </c>
      <c r="Q347" s="599">
        <f>(P347+O347+N347+M347)/F347</f>
        <v>2.1552760495683308E-2</v>
      </c>
    </row>
    <row r="348" spans="1:17" ht="15" customHeight="1" x14ac:dyDescent="0.3">
      <c r="A348" s="135">
        <v>270</v>
      </c>
      <c r="B348" s="621" t="s">
        <v>78</v>
      </c>
      <c r="C348" s="665">
        <v>1925.9</v>
      </c>
      <c r="D348" s="652"/>
      <c r="E348" s="652"/>
      <c r="F348" s="666">
        <f>C348+D348+E348</f>
        <v>1925.9</v>
      </c>
      <c r="G348" s="657">
        <v>1100</v>
      </c>
      <c r="H348" s="661">
        <v>24</v>
      </c>
      <c r="I348" s="657">
        <v>5000</v>
      </c>
      <c r="J348" s="664">
        <v>66</v>
      </c>
      <c r="K348" s="639">
        <f>1/6325*H348</f>
        <v>3.7944664031620556E-3</v>
      </c>
      <c r="L348" s="655">
        <f>1/7347*J348</f>
        <v>8.9832584728460601E-3</v>
      </c>
      <c r="M348" s="640">
        <f t="shared" si="37"/>
        <v>54.707190170384948</v>
      </c>
      <c r="N348" s="640">
        <f t="shared" si="34"/>
        <v>12.035581837484688</v>
      </c>
      <c r="O348" s="641">
        <v>22.56229960421549</v>
      </c>
      <c r="P348" s="640">
        <v>0.69348356807511735</v>
      </c>
      <c r="Q348" s="599">
        <f t="shared" si="36"/>
        <v>4.6730648102269193E-2</v>
      </c>
    </row>
    <row r="349" spans="1:17" s="348" customFormat="1" ht="15" customHeight="1" thickBot="1" x14ac:dyDescent="0.35">
      <c r="B349" s="616" t="s">
        <v>694</v>
      </c>
      <c r="C349" s="648">
        <f t="shared" ref="C349:P349" si="40">SUM(C84:C348)</f>
        <v>211873.57000000009</v>
      </c>
      <c r="D349" s="648">
        <f t="shared" si="40"/>
        <v>4210.95</v>
      </c>
      <c r="E349" s="648">
        <f t="shared" si="40"/>
        <v>3695.8999999999996</v>
      </c>
      <c r="F349" s="648">
        <f t="shared" si="40"/>
        <v>219780.42</v>
      </c>
      <c r="G349" s="648">
        <f t="shared" si="40"/>
        <v>291500</v>
      </c>
      <c r="H349" s="648">
        <f t="shared" si="40"/>
        <v>6325</v>
      </c>
      <c r="I349" s="648">
        <f t="shared" si="40"/>
        <v>1325000</v>
      </c>
      <c r="J349" s="648">
        <f t="shared" si="40"/>
        <v>7347</v>
      </c>
      <c r="K349" s="648">
        <f t="shared" si="40"/>
        <v>0.99999999999999933</v>
      </c>
      <c r="L349" s="648">
        <f t="shared" si="40"/>
        <v>1.000000000000002</v>
      </c>
      <c r="M349" s="640">
        <f t="shared" si="37"/>
        <v>8562.9000000000051</v>
      </c>
      <c r="N349" s="648">
        <f t="shared" si="40"/>
        <v>1883.8379999999991</v>
      </c>
      <c r="O349" s="648">
        <f t="shared" si="40"/>
        <v>3563.5799428035643</v>
      </c>
      <c r="P349" s="648">
        <f t="shared" si="40"/>
        <v>293.42429000852087</v>
      </c>
      <c r="Q349" s="599">
        <f t="shared" si="36"/>
        <v>6.5081967869622268E-2</v>
      </c>
    </row>
    <row r="350" spans="1:17" ht="15" customHeight="1" thickBot="1" x14ac:dyDescent="0.35">
      <c r="A350" s="600" t="s">
        <v>1050</v>
      </c>
      <c r="B350" s="622"/>
      <c r="C350" s="667"/>
      <c r="D350" s="667"/>
      <c r="E350" s="667"/>
      <c r="F350" s="667"/>
      <c r="G350" s="667"/>
      <c r="H350" s="667"/>
      <c r="I350" s="667"/>
      <c r="J350" s="667"/>
      <c r="K350" s="668"/>
      <c r="L350" s="669"/>
      <c r="M350" s="640">
        <f t="shared" si="37"/>
        <v>0</v>
      </c>
      <c r="N350" s="640"/>
      <c r="O350" s="641"/>
      <c r="P350" s="640"/>
      <c r="Q350" s="599"/>
    </row>
    <row r="351" spans="1:17" ht="15" customHeight="1" x14ac:dyDescent="0.3">
      <c r="A351" s="412">
        <v>1</v>
      </c>
      <c r="B351" s="609" t="s">
        <v>667</v>
      </c>
      <c r="C351" s="128">
        <v>4235</v>
      </c>
      <c r="D351" s="128"/>
      <c r="E351" s="128"/>
      <c r="F351" s="128">
        <f t="shared" ref="F351:F409" si="41">C351+D351+E351</f>
        <v>4235</v>
      </c>
      <c r="G351" s="638">
        <v>1100</v>
      </c>
      <c r="H351" s="638"/>
      <c r="I351" s="638">
        <v>5000</v>
      </c>
      <c r="J351" s="638">
        <v>130</v>
      </c>
      <c r="K351" s="639">
        <f t="shared" ref="K351:K411" si="42">1/1820*H351</f>
        <v>0</v>
      </c>
      <c r="L351" s="639">
        <f t="shared" ref="L351:L414" si="43">1/5519*J351</f>
        <v>2.3554991846348974E-2</v>
      </c>
      <c r="M351" s="640">
        <f t="shared" si="37"/>
        <v>100.84951984055081</v>
      </c>
      <c r="N351" s="640">
        <f t="shared" si="34"/>
        <v>22.18689436492118</v>
      </c>
      <c r="O351" s="641">
        <v>34.828789386401326</v>
      </c>
      <c r="P351" s="640">
        <v>2.8797064220183484</v>
      </c>
      <c r="Q351" s="599">
        <f t="shared" si="36"/>
        <v>3.7956295162666277E-2</v>
      </c>
    </row>
    <row r="352" spans="1:17" ht="15" customHeight="1" x14ac:dyDescent="0.3">
      <c r="A352" s="135">
        <v>2</v>
      </c>
      <c r="B352" s="610" t="s">
        <v>668</v>
      </c>
      <c r="C352" s="128">
        <v>12601</v>
      </c>
      <c r="D352" s="128"/>
      <c r="E352" s="128"/>
      <c r="F352" s="128">
        <f t="shared" si="41"/>
        <v>12601</v>
      </c>
      <c r="G352" s="128">
        <v>1100</v>
      </c>
      <c r="H352" s="128"/>
      <c r="I352" s="128">
        <v>5000</v>
      </c>
      <c r="J352" s="128">
        <v>254</v>
      </c>
      <c r="K352" s="639">
        <f t="shared" si="42"/>
        <v>0</v>
      </c>
      <c r="L352" s="639">
        <f t="shared" si="43"/>
        <v>4.6022830222866462E-2</v>
      </c>
      <c r="M352" s="640">
        <f t="shared" si="37"/>
        <v>197.04444645769161</v>
      </c>
      <c r="N352" s="640">
        <f t="shared" si="34"/>
        <v>43.349778220692151</v>
      </c>
      <c r="O352" s="641">
        <v>68.050096185737971</v>
      </c>
      <c r="P352" s="640">
        <v>5.6265033168666196</v>
      </c>
      <c r="Q352" s="599">
        <f t="shared" si="36"/>
        <v>2.4924277770096686E-2</v>
      </c>
    </row>
    <row r="353" spans="1:17" ht="15" customHeight="1" x14ac:dyDescent="0.3">
      <c r="A353" s="135">
        <v>4</v>
      </c>
      <c r="B353" s="610" t="s">
        <v>669</v>
      </c>
      <c r="C353" s="128">
        <v>6092</v>
      </c>
      <c r="D353" s="128"/>
      <c r="E353" s="128"/>
      <c r="F353" s="128">
        <f t="shared" si="41"/>
        <v>6092</v>
      </c>
      <c r="G353" s="128">
        <v>1100</v>
      </c>
      <c r="H353" s="128"/>
      <c r="I353" s="128">
        <v>5000</v>
      </c>
      <c r="J353" s="128">
        <v>114</v>
      </c>
      <c r="K353" s="639">
        <f t="shared" si="42"/>
        <v>0</v>
      </c>
      <c r="L353" s="639">
        <f t="shared" si="43"/>
        <v>2.0655915926798333E-2</v>
      </c>
      <c r="M353" s="640">
        <f t="shared" si="37"/>
        <v>88.437271244790722</v>
      </c>
      <c r="N353" s="640">
        <f t="shared" si="34"/>
        <v>19.456199673853959</v>
      </c>
      <c r="O353" s="641">
        <v>30.542169154228855</v>
      </c>
      <c r="P353" s="640">
        <v>2.5252810162314745</v>
      </c>
      <c r="Q353" s="599">
        <f t="shared" si="36"/>
        <v>2.3138693547128202E-2</v>
      </c>
    </row>
    <row r="354" spans="1:17" ht="15" customHeight="1" x14ac:dyDescent="0.3">
      <c r="A354" s="135">
        <v>5</v>
      </c>
      <c r="B354" s="610" t="s">
        <v>670</v>
      </c>
      <c r="C354" s="128">
        <v>12853.2</v>
      </c>
      <c r="D354" s="128"/>
      <c r="E354" s="128"/>
      <c r="F354" s="128">
        <f t="shared" si="41"/>
        <v>12853.2</v>
      </c>
      <c r="G354" s="128">
        <v>1100</v>
      </c>
      <c r="H354" s="128"/>
      <c r="I354" s="128">
        <v>5000</v>
      </c>
      <c r="J354" s="128">
        <v>254</v>
      </c>
      <c r="K354" s="639">
        <f t="shared" si="42"/>
        <v>0</v>
      </c>
      <c r="L354" s="639">
        <f t="shared" si="43"/>
        <v>4.6022830222866462E-2</v>
      </c>
      <c r="M354" s="640">
        <f t="shared" si="37"/>
        <v>197.04444645769161</v>
      </c>
      <c r="N354" s="640">
        <f t="shared" si="34"/>
        <v>43.349778220692151</v>
      </c>
      <c r="O354" s="641">
        <v>68.050096185737971</v>
      </c>
      <c r="P354" s="640">
        <v>5.6265033168666196</v>
      </c>
      <c r="Q354" s="599">
        <f t="shared" si="36"/>
        <v>2.4435224238398865E-2</v>
      </c>
    </row>
    <row r="355" spans="1:17" ht="15" customHeight="1" x14ac:dyDescent="0.3">
      <c r="A355" s="412">
        <v>6</v>
      </c>
      <c r="B355" s="610" t="s">
        <v>671</v>
      </c>
      <c r="C355" s="128">
        <v>6172</v>
      </c>
      <c r="D355" s="128">
        <v>145.1</v>
      </c>
      <c r="E355" s="128"/>
      <c r="F355" s="128">
        <f t="shared" si="41"/>
        <v>6317.1</v>
      </c>
      <c r="G355" s="128">
        <v>1100</v>
      </c>
      <c r="H355" s="128"/>
      <c r="I355" s="128">
        <v>5000</v>
      </c>
      <c r="J355" s="128">
        <v>124</v>
      </c>
      <c r="K355" s="639">
        <f t="shared" si="42"/>
        <v>0</v>
      </c>
      <c r="L355" s="639">
        <f t="shared" si="43"/>
        <v>2.2467838376517484E-2</v>
      </c>
      <c r="M355" s="640">
        <f t="shared" si="37"/>
        <v>96.19492661714078</v>
      </c>
      <c r="N355" s="640">
        <f t="shared" ref="N355:N414" si="44">M355*0.22</f>
        <v>21.162883855770971</v>
      </c>
      <c r="O355" s="641">
        <v>33.221306799336652</v>
      </c>
      <c r="P355" s="640">
        <v>2.7467968948482708</v>
      </c>
      <c r="Q355" s="599">
        <f t="shared" si="36"/>
        <v>2.427156672636125E-2</v>
      </c>
    </row>
    <row r="356" spans="1:17" ht="15" customHeight="1" x14ac:dyDescent="0.3">
      <c r="A356" s="135">
        <v>7</v>
      </c>
      <c r="B356" s="610" t="s">
        <v>672</v>
      </c>
      <c r="C356" s="128">
        <v>6172</v>
      </c>
      <c r="D356" s="128">
        <v>71.099999999999994</v>
      </c>
      <c r="E356" s="128"/>
      <c r="F356" s="128">
        <f t="shared" si="41"/>
        <v>6243.1</v>
      </c>
      <c r="G356" s="128">
        <v>1100</v>
      </c>
      <c r="H356" s="128"/>
      <c r="I356" s="128">
        <v>5000</v>
      </c>
      <c r="J356" s="128">
        <v>124</v>
      </c>
      <c r="K356" s="639">
        <f t="shared" si="42"/>
        <v>0</v>
      </c>
      <c r="L356" s="639">
        <f t="shared" si="43"/>
        <v>2.2467838376517484E-2</v>
      </c>
      <c r="M356" s="640">
        <f t="shared" si="37"/>
        <v>96.19492661714078</v>
      </c>
      <c r="N356" s="640">
        <f t="shared" si="44"/>
        <v>21.162883855770971</v>
      </c>
      <c r="O356" s="641">
        <v>33.221306799336652</v>
      </c>
      <c r="P356" s="640">
        <v>2.7467968948482708</v>
      </c>
      <c r="Q356" s="599">
        <f t="shared" si="36"/>
        <v>2.4559259689432598E-2</v>
      </c>
    </row>
    <row r="357" spans="1:17" ht="15" customHeight="1" x14ac:dyDescent="0.3">
      <c r="A357" s="135">
        <v>9</v>
      </c>
      <c r="B357" s="610" t="s">
        <v>673</v>
      </c>
      <c r="C357" s="128">
        <v>4332</v>
      </c>
      <c r="D357" s="128"/>
      <c r="E357" s="128"/>
      <c r="F357" s="128">
        <f t="shared" si="41"/>
        <v>4332</v>
      </c>
      <c r="G357" s="128">
        <v>1100</v>
      </c>
      <c r="H357" s="128"/>
      <c r="I357" s="128">
        <v>5000</v>
      </c>
      <c r="J357" s="128">
        <v>120</v>
      </c>
      <c r="K357" s="639">
        <f t="shared" si="42"/>
        <v>0</v>
      </c>
      <c r="L357" s="639">
        <f t="shared" si="43"/>
        <v>2.1743069396629823E-2</v>
      </c>
      <c r="M357" s="640">
        <f t="shared" si="37"/>
        <v>93.091864468200754</v>
      </c>
      <c r="N357" s="640">
        <f t="shared" si="44"/>
        <v>20.480210183004164</v>
      </c>
      <c r="O357" s="641">
        <v>32.149651741293532</v>
      </c>
      <c r="P357" s="640">
        <v>2.6581905434015525</v>
      </c>
      <c r="Q357" s="599">
        <f t="shared" si="36"/>
        <v>3.4252058387788546E-2</v>
      </c>
    </row>
    <row r="358" spans="1:17" ht="15" customHeight="1" x14ac:dyDescent="0.3">
      <c r="A358" s="135">
        <v>10</v>
      </c>
      <c r="B358" s="610" t="s">
        <v>674</v>
      </c>
      <c r="C358" s="128">
        <v>3911</v>
      </c>
      <c r="D358" s="128"/>
      <c r="E358" s="128"/>
      <c r="F358" s="128">
        <f t="shared" si="41"/>
        <v>3911</v>
      </c>
      <c r="G358" s="128">
        <v>1100</v>
      </c>
      <c r="H358" s="128"/>
      <c r="I358" s="128">
        <v>5000</v>
      </c>
      <c r="J358" s="128">
        <v>120</v>
      </c>
      <c r="K358" s="639">
        <f t="shared" si="42"/>
        <v>0</v>
      </c>
      <c r="L358" s="639">
        <f t="shared" si="43"/>
        <v>2.1743069396629823E-2</v>
      </c>
      <c r="M358" s="640">
        <f t="shared" si="37"/>
        <v>93.091864468200754</v>
      </c>
      <c r="N358" s="640">
        <f t="shared" si="44"/>
        <v>20.480210183004164</v>
      </c>
      <c r="O358" s="641">
        <v>32.149651741293532</v>
      </c>
      <c r="P358" s="640">
        <v>2.6581905434015525</v>
      </c>
      <c r="Q358" s="599">
        <f t="shared" si="36"/>
        <v>3.7939124759882377E-2</v>
      </c>
    </row>
    <row r="359" spans="1:17" ht="15" customHeight="1" x14ac:dyDescent="0.3">
      <c r="A359" s="412">
        <v>11</v>
      </c>
      <c r="B359" s="610" t="s">
        <v>675</v>
      </c>
      <c r="C359" s="128">
        <v>3338</v>
      </c>
      <c r="D359" s="128"/>
      <c r="E359" s="128"/>
      <c r="F359" s="128">
        <f t="shared" si="41"/>
        <v>3338</v>
      </c>
      <c r="G359" s="128">
        <v>1100</v>
      </c>
      <c r="H359" s="128"/>
      <c r="I359" s="128">
        <v>5000</v>
      </c>
      <c r="J359" s="128">
        <v>210</v>
      </c>
      <c r="K359" s="639">
        <f t="shared" si="42"/>
        <v>0</v>
      </c>
      <c r="L359" s="639">
        <f t="shared" si="43"/>
        <v>3.8050371444102192E-2</v>
      </c>
      <c r="M359" s="640">
        <f t="shared" si="37"/>
        <v>162.91076281935133</v>
      </c>
      <c r="N359" s="640">
        <f t="shared" si="44"/>
        <v>35.840367820257292</v>
      </c>
      <c r="O359" s="641">
        <v>56.261890547263683</v>
      </c>
      <c r="P359" s="640">
        <v>4.6518334509527168</v>
      </c>
      <c r="Q359" s="599">
        <f t="shared" si="36"/>
        <v>7.779054962187687E-2</v>
      </c>
    </row>
    <row r="360" spans="1:17" ht="15" customHeight="1" x14ac:dyDescent="0.3">
      <c r="A360" s="412">
        <v>12</v>
      </c>
      <c r="B360" s="610" t="s">
        <v>676</v>
      </c>
      <c r="C360" s="128">
        <v>3353</v>
      </c>
      <c r="D360" s="128"/>
      <c r="E360" s="128"/>
      <c r="F360" s="128">
        <f t="shared" si="41"/>
        <v>3353</v>
      </c>
      <c r="G360" s="128">
        <v>1100</v>
      </c>
      <c r="H360" s="128"/>
      <c r="I360" s="128">
        <v>5000</v>
      </c>
      <c r="J360" s="128">
        <v>210</v>
      </c>
      <c r="K360" s="639">
        <f t="shared" si="42"/>
        <v>0</v>
      </c>
      <c r="L360" s="639">
        <f t="shared" si="43"/>
        <v>3.8050371444102192E-2</v>
      </c>
      <c r="M360" s="640">
        <f t="shared" si="37"/>
        <v>162.91076281935133</v>
      </c>
      <c r="N360" s="640">
        <f t="shared" si="44"/>
        <v>35.840367820257292</v>
      </c>
      <c r="O360" s="641">
        <v>56.261890547263683</v>
      </c>
      <c r="P360" s="640">
        <v>4.6518334509527168</v>
      </c>
      <c r="Q360" s="599">
        <f t="shared" si="36"/>
        <v>7.7442545373643007E-2</v>
      </c>
    </row>
    <row r="361" spans="1:17" ht="15" customHeight="1" x14ac:dyDescent="0.3">
      <c r="A361" s="135">
        <v>13</v>
      </c>
      <c r="B361" s="610" t="s">
        <v>677</v>
      </c>
      <c r="C361" s="128">
        <v>4035</v>
      </c>
      <c r="D361" s="128"/>
      <c r="E361" s="128"/>
      <c r="F361" s="128">
        <f t="shared" si="41"/>
        <v>4035</v>
      </c>
      <c r="G361" s="128">
        <v>1100</v>
      </c>
      <c r="H361" s="128"/>
      <c r="I361" s="128">
        <v>5000</v>
      </c>
      <c r="J361" s="128">
        <v>160</v>
      </c>
      <c r="K361" s="639">
        <f t="shared" si="42"/>
        <v>0</v>
      </c>
      <c r="L361" s="639">
        <f t="shared" si="43"/>
        <v>2.8990759195506432E-2</v>
      </c>
      <c r="M361" s="640">
        <f t="shared" si="37"/>
        <v>124.122485957601</v>
      </c>
      <c r="N361" s="640">
        <f t="shared" si="44"/>
        <v>27.30694691067222</v>
      </c>
      <c r="O361" s="641">
        <v>42.866202321724707</v>
      </c>
      <c r="P361" s="640">
        <v>3.5442540578687365</v>
      </c>
      <c r="Q361" s="599">
        <f t="shared" si="36"/>
        <v>4.9030951486460139E-2</v>
      </c>
    </row>
    <row r="362" spans="1:17" ht="15" customHeight="1" x14ac:dyDescent="0.3">
      <c r="A362" s="135">
        <v>14</v>
      </c>
      <c r="B362" s="610" t="s">
        <v>678</v>
      </c>
      <c r="C362" s="128">
        <v>4018</v>
      </c>
      <c r="D362" s="128"/>
      <c r="E362" s="128"/>
      <c r="F362" s="128">
        <f t="shared" si="41"/>
        <v>4018</v>
      </c>
      <c r="G362" s="128">
        <v>1100</v>
      </c>
      <c r="H362" s="128"/>
      <c r="I362" s="128">
        <v>5000</v>
      </c>
      <c r="J362" s="128">
        <v>160</v>
      </c>
      <c r="K362" s="639">
        <f t="shared" si="42"/>
        <v>0</v>
      </c>
      <c r="L362" s="639">
        <f t="shared" si="43"/>
        <v>2.8990759195506432E-2</v>
      </c>
      <c r="M362" s="640">
        <f t="shared" si="37"/>
        <v>124.122485957601</v>
      </c>
      <c r="N362" s="640">
        <f t="shared" si="44"/>
        <v>27.30694691067222</v>
      </c>
      <c r="O362" s="641">
        <v>42.866202321724707</v>
      </c>
      <c r="P362" s="640">
        <v>3.5442540578687365</v>
      </c>
      <c r="Q362" s="599">
        <f t="shared" si="36"/>
        <v>4.9238399514152979E-2</v>
      </c>
    </row>
    <row r="363" spans="1:17" ht="15" customHeight="1" x14ac:dyDescent="0.3">
      <c r="A363" s="135">
        <v>15</v>
      </c>
      <c r="B363" s="610" t="s">
        <v>679</v>
      </c>
      <c r="C363" s="128">
        <v>4031</v>
      </c>
      <c r="D363" s="128"/>
      <c r="E363" s="128"/>
      <c r="F363" s="128">
        <f t="shared" si="41"/>
        <v>4031</v>
      </c>
      <c r="G363" s="128">
        <v>1100</v>
      </c>
      <c r="H363" s="128"/>
      <c r="I363" s="128">
        <v>5000</v>
      </c>
      <c r="J363" s="128">
        <v>160</v>
      </c>
      <c r="K363" s="639">
        <f t="shared" si="42"/>
        <v>0</v>
      </c>
      <c r="L363" s="639">
        <f t="shared" si="43"/>
        <v>2.8990759195506432E-2</v>
      </c>
      <c r="M363" s="640">
        <f t="shared" si="37"/>
        <v>124.122485957601</v>
      </c>
      <c r="N363" s="640">
        <f t="shared" si="44"/>
        <v>27.30694691067222</v>
      </c>
      <c r="O363" s="641">
        <v>42.866202321724707</v>
      </c>
      <c r="P363" s="640">
        <v>3.5442540578687365</v>
      </c>
      <c r="Q363" s="599">
        <f t="shared" si="36"/>
        <v>4.9079605370346481E-2</v>
      </c>
    </row>
    <row r="364" spans="1:17" ht="15" customHeight="1" x14ac:dyDescent="0.3">
      <c r="A364" s="135">
        <v>16</v>
      </c>
      <c r="B364" s="610" t="s">
        <v>680</v>
      </c>
      <c r="C364" s="128">
        <v>4302</v>
      </c>
      <c r="D364" s="128"/>
      <c r="E364" s="128"/>
      <c r="F364" s="128">
        <f t="shared" si="41"/>
        <v>4302</v>
      </c>
      <c r="G364" s="128">
        <v>1100</v>
      </c>
      <c r="H364" s="128"/>
      <c r="I364" s="128">
        <v>5000</v>
      </c>
      <c r="J364" s="128">
        <v>119</v>
      </c>
      <c r="K364" s="639">
        <f t="shared" si="42"/>
        <v>0</v>
      </c>
      <c r="L364" s="639">
        <f t="shared" si="43"/>
        <v>2.1561877151657909E-2</v>
      </c>
      <c r="M364" s="640">
        <f t="shared" si="37"/>
        <v>92.316098930965751</v>
      </c>
      <c r="N364" s="640">
        <f t="shared" si="44"/>
        <v>20.309541764812465</v>
      </c>
      <c r="O364" s="641">
        <v>31.881737976782748</v>
      </c>
      <c r="P364" s="640">
        <v>2.6360389555398731</v>
      </c>
      <c r="Q364" s="599">
        <f t="shared" si="36"/>
        <v>3.4203490848001124E-2</v>
      </c>
    </row>
    <row r="365" spans="1:17" ht="15" customHeight="1" x14ac:dyDescent="0.3">
      <c r="A365" s="135">
        <v>18</v>
      </c>
      <c r="B365" s="610" t="s">
        <v>681</v>
      </c>
      <c r="C365" s="128">
        <v>4125</v>
      </c>
      <c r="D365" s="128"/>
      <c r="E365" s="128"/>
      <c r="F365" s="128">
        <f t="shared" si="41"/>
        <v>4125</v>
      </c>
      <c r="G365" s="128">
        <v>1100</v>
      </c>
      <c r="H365" s="128"/>
      <c r="I365" s="128">
        <v>5000</v>
      </c>
      <c r="J365" s="128">
        <v>170</v>
      </c>
      <c r="K365" s="639">
        <f t="shared" si="42"/>
        <v>0</v>
      </c>
      <c r="L365" s="639">
        <f t="shared" si="43"/>
        <v>3.0802681645225583E-2</v>
      </c>
      <c r="M365" s="640">
        <f t="shared" si="37"/>
        <v>131.88014132995107</v>
      </c>
      <c r="N365" s="640">
        <f t="shared" si="44"/>
        <v>29.013631092589236</v>
      </c>
      <c r="O365" s="641">
        <v>45.545339966832508</v>
      </c>
      <c r="P365" s="640">
        <v>3.7657699364855324</v>
      </c>
      <c r="Q365" s="599">
        <f t="shared" si="36"/>
        <v>5.095875935172324E-2</v>
      </c>
    </row>
    <row r="366" spans="1:17" ht="15" customHeight="1" x14ac:dyDescent="0.3">
      <c r="A366" s="135">
        <v>19</v>
      </c>
      <c r="B366" s="610" t="s">
        <v>682</v>
      </c>
      <c r="C366" s="128">
        <v>3975</v>
      </c>
      <c r="D366" s="128"/>
      <c r="E366" s="128"/>
      <c r="F366" s="128">
        <f t="shared" si="41"/>
        <v>3975</v>
      </c>
      <c r="G366" s="128">
        <v>1100</v>
      </c>
      <c r="H366" s="128"/>
      <c r="I366" s="128">
        <v>5000</v>
      </c>
      <c r="J366" s="128">
        <v>160</v>
      </c>
      <c r="K366" s="639">
        <f t="shared" si="42"/>
        <v>0</v>
      </c>
      <c r="L366" s="639">
        <f t="shared" si="43"/>
        <v>2.8990759195506432E-2</v>
      </c>
      <c r="M366" s="640">
        <f t="shared" si="37"/>
        <v>124.122485957601</v>
      </c>
      <c r="N366" s="640">
        <f t="shared" si="44"/>
        <v>27.30694691067222</v>
      </c>
      <c r="O366" s="641">
        <v>42.866202321724707</v>
      </c>
      <c r="P366" s="640">
        <v>3.5442540578687365</v>
      </c>
      <c r="Q366" s="599">
        <f t="shared" si="36"/>
        <v>4.9771041320218028E-2</v>
      </c>
    </row>
    <row r="367" spans="1:17" ht="15" customHeight="1" x14ac:dyDescent="0.3">
      <c r="A367" s="135">
        <v>20</v>
      </c>
      <c r="B367" s="610" t="s">
        <v>683</v>
      </c>
      <c r="C367" s="128">
        <v>3357</v>
      </c>
      <c r="D367" s="128"/>
      <c r="E367" s="128"/>
      <c r="F367" s="128">
        <f t="shared" si="41"/>
        <v>3357</v>
      </c>
      <c r="G367" s="128">
        <v>1100</v>
      </c>
      <c r="H367" s="128"/>
      <c r="I367" s="128">
        <v>5000</v>
      </c>
      <c r="J367" s="128">
        <v>220</v>
      </c>
      <c r="K367" s="639">
        <f t="shared" si="42"/>
        <v>0</v>
      </c>
      <c r="L367" s="639">
        <f t="shared" si="43"/>
        <v>3.9862293893821343E-2</v>
      </c>
      <c r="M367" s="640">
        <f t="shared" si="37"/>
        <v>170.66841819170139</v>
      </c>
      <c r="N367" s="640">
        <f t="shared" si="44"/>
        <v>37.547052002174304</v>
      </c>
      <c r="O367" s="641">
        <v>58.941028192371476</v>
      </c>
      <c r="P367" s="640">
        <v>4.8733493295695123</v>
      </c>
      <c r="Q367" s="599">
        <f t="shared" si="36"/>
        <v>8.1033615643674908E-2</v>
      </c>
    </row>
    <row r="368" spans="1:17" ht="15" customHeight="1" x14ac:dyDescent="0.3">
      <c r="A368" s="135">
        <v>21</v>
      </c>
      <c r="B368" s="610" t="s">
        <v>684</v>
      </c>
      <c r="C368" s="128">
        <v>6146</v>
      </c>
      <c r="D368" s="128"/>
      <c r="E368" s="128"/>
      <c r="F368" s="128">
        <f t="shared" si="41"/>
        <v>6146</v>
      </c>
      <c r="G368" s="128">
        <v>1100</v>
      </c>
      <c r="H368" s="128"/>
      <c r="I368" s="128">
        <v>5000</v>
      </c>
      <c r="J368" s="128">
        <v>210</v>
      </c>
      <c r="K368" s="639">
        <f t="shared" si="42"/>
        <v>0</v>
      </c>
      <c r="L368" s="639">
        <f t="shared" si="43"/>
        <v>3.8050371444102192E-2</v>
      </c>
      <c r="M368" s="640">
        <f t="shared" si="37"/>
        <v>162.91076281935133</v>
      </c>
      <c r="N368" s="640">
        <f t="shared" si="44"/>
        <v>35.840367820257292</v>
      </c>
      <c r="O368" s="641">
        <v>56.261890547263683</v>
      </c>
      <c r="P368" s="640">
        <v>4.6518334509527168</v>
      </c>
      <c r="Q368" s="599">
        <f t="shared" si="36"/>
        <v>4.2249406872408884E-2</v>
      </c>
    </row>
    <row r="369" spans="1:17" ht="15" customHeight="1" x14ac:dyDescent="0.3">
      <c r="A369" s="412">
        <v>22</v>
      </c>
      <c r="B369" s="610" t="s">
        <v>685</v>
      </c>
      <c r="C369" s="128">
        <v>983</v>
      </c>
      <c r="D369" s="128"/>
      <c r="E369" s="128"/>
      <c r="F369" s="128">
        <f t="shared" si="41"/>
        <v>983</v>
      </c>
      <c r="G369" s="128">
        <v>1100</v>
      </c>
      <c r="H369" s="128"/>
      <c r="I369" s="128">
        <v>5000</v>
      </c>
      <c r="J369" s="128">
        <v>22</v>
      </c>
      <c r="K369" s="639">
        <f t="shared" si="42"/>
        <v>0</v>
      </c>
      <c r="L369" s="639">
        <f t="shared" si="43"/>
        <v>3.9862293893821342E-3</v>
      </c>
      <c r="M369" s="640">
        <f t="shared" si="37"/>
        <v>17.066841819170136</v>
      </c>
      <c r="N369" s="640">
        <f t="shared" si="44"/>
        <v>3.7547052002174301</v>
      </c>
      <c r="O369" s="641">
        <v>5.8941028192371485</v>
      </c>
      <c r="P369" s="640">
        <v>0.48733493295695124</v>
      </c>
      <c r="Q369" s="599">
        <f t="shared" si="36"/>
        <v>2.7673433134874536E-2</v>
      </c>
    </row>
    <row r="370" spans="1:17" ht="15" customHeight="1" x14ac:dyDescent="0.3">
      <c r="A370" s="412">
        <v>23</v>
      </c>
      <c r="B370" s="610" t="s">
        <v>686</v>
      </c>
      <c r="C370" s="128">
        <v>3815</v>
      </c>
      <c r="D370" s="128"/>
      <c r="E370" s="128"/>
      <c r="F370" s="128">
        <f t="shared" si="41"/>
        <v>3815</v>
      </c>
      <c r="G370" s="128">
        <v>1100</v>
      </c>
      <c r="H370" s="128"/>
      <c r="I370" s="128">
        <v>5000</v>
      </c>
      <c r="J370" s="128">
        <v>139</v>
      </c>
      <c r="K370" s="639">
        <f t="shared" si="42"/>
        <v>0</v>
      </c>
      <c r="L370" s="639">
        <f t="shared" si="43"/>
        <v>2.5185722051096211E-2</v>
      </c>
      <c r="M370" s="640">
        <f t="shared" si="37"/>
        <v>107.83140967566587</v>
      </c>
      <c r="N370" s="640">
        <f t="shared" si="44"/>
        <v>23.72291012864649</v>
      </c>
      <c r="O370" s="641">
        <v>37.240013266998339</v>
      </c>
      <c r="P370" s="640">
        <v>3.0790707127734649</v>
      </c>
      <c r="Q370" s="599">
        <f t="shared" si="36"/>
        <v>4.5052006234360197E-2</v>
      </c>
    </row>
    <row r="371" spans="1:17" ht="15" customHeight="1" x14ac:dyDescent="0.3">
      <c r="A371" s="135">
        <v>24</v>
      </c>
      <c r="B371" s="610" t="s">
        <v>687</v>
      </c>
      <c r="C371" s="128">
        <v>4215</v>
      </c>
      <c r="D371" s="128"/>
      <c r="E371" s="128"/>
      <c r="F371" s="128">
        <f t="shared" si="41"/>
        <v>4215</v>
      </c>
      <c r="G371" s="128">
        <v>1100</v>
      </c>
      <c r="H371" s="128"/>
      <c r="I371" s="128">
        <v>5000</v>
      </c>
      <c r="J371" s="128">
        <v>171</v>
      </c>
      <c r="K371" s="639">
        <f t="shared" si="42"/>
        <v>0</v>
      </c>
      <c r="L371" s="639">
        <f t="shared" si="43"/>
        <v>3.0983873890197498E-2</v>
      </c>
      <c r="M371" s="640">
        <f t="shared" si="37"/>
        <v>132.65590686718608</v>
      </c>
      <c r="N371" s="640">
        <f t="shared" si="44"/>
        <v>29.184299510780935</v>
      </c>
      <c r="O371" s="641">
        <v>45.813253731343288</v>
      </c>
      <c r="P371" s="640">
        <v>3.7879215243472126</v>
      </c>
      <c r="Q371" s="599">
        <f t="shared" si="36"/>
        <v>5.0164028857332739E-2</v>
      </c>
    </row>
    <row r="372" spans="1:17" ht="15" customHeight="1" x14ac:dyDescent="0.3">
      <c r="A372" s="135">
        <v>25</v>
      </c>
      <c r="B372" s="610" t="s">
        <v>688</v>
      </c>
      <c r="C372" s="128">
        <v>12662</v>
      </c>
      <c r="D372" s="128"/>
      <c r="E372" s="128"/>
      <c r="F372" s="128">
        <f t="shared" si="41"/>
        <v>12662</v>
      </c>
      <c r="G372" s="128">
        <v>1100</v>
      </c>
      <c r="H372" s="128"/>
      <c r="I372" s="128">
        <v>5000</v>
      </c>
      <c r="J372" s="128">
        <v>269</v>
      </c>
      <c r="K372" s="639">
        <f t="shared" si="42"/>
        <v>0</v>
      </c>
      <c r="L372" s="639">
        <f t="shared" si="43"/>
        <v>4.8740713897445186E-2</v>
      </c>
      <c r="M372" s="640">
        <f t="shared" si="37"/>
        <v>208.68092951621668</v>
      </c>
      <c r="N372" s="640">
        <f t="shared" si="44"/>
        <v>45.90980449356767</v>
      </c>
      <c r="O372" s="641">
        <v>72.068802653399672</v>
      </c>
      <c r="P372" s="640">
        <v>5.9587771347918137</v>
      </c>
      <c r="Q372" s="599">
        <f t="shared" si="36"/>
        <v>2.6269018622490588E-2</v>
      </c>
    </row>
    <row r="373" spans="1:17" ht="15" customHeight="1" x14ac:dyDescent="0.3">
      <c r="A373" s="135">
        <v>26</v>
      </c>
      <c r="B373" s="610" t="s">
        <v>689</v>
      </c>
      <c r="C373" s="128">
        <v>3976</v>
      </c>
      <c r="D373" s="128"/>
      <c r="E373" s="128"/>
      <c r="F373" s="128">
        <f t="shared" si="41"/>
        <v>3976</v>
      </c>
      <c r="G373" s="128">
        <v>1100</v>
      </c>
      <c r="H373" s="128"/>
      <c r="I373" s="128">
        <v>5000</v>
      </c>
      <c r="J373" s="128">
        <v>108</v>
      </c>
      <c r="K373" s="639">
        <f t="shared" si="42"/>
        <v>0</v>
      </c>
      <c r="L373" s="639">
        <f t="shared" si="43"/>
        <v>1.9568762456966843E-2</v>
      </c>
      <c r="M373" s="640">
        <f t="shared" si="37"/>
        <v>83.78267802138069</v>
      </c>
      <c r="N373" s="640">
        <f t="shared" si="44"/>
        <v>18.43218916470375</v>
      </c>
      <c r="O373" s="641">
        <v>28.934686567164182</v>
      </c>
      <c r="P373" s="640">
        <v>2.3923714890613974</v>
      </c>
      <c r="Q373" s="599">
        <f t="shared" si="36"/>
        <v>3.3587003330560868E-2</v>
      </c>
    </row>
    <row r="374" spans="1:17" ht="15" customHeight="1" x14ac:dyDescent="0.3">
      <c r="A374" s="412">
        <v>28</v>
      </c>
      <c r="B374" s="610" t="s">
        <v>690</v>
      </c>
      <c r="C374" s="128">
        <v>10313</v>
      </c>
      <c r="D374" s="128"/>
      <c r="E374" s="128"/>
      <c r="F374" s="128">
        <f t="shared" si="41"/>
        <v>10313</v>
      </c>
      <c r="G374" s="128">
        <v>1100</v>
      </c>
      <c r="H374" s="128"/>
      <c r="I374" s="128">
        <v>5000</v>
      </c>
      <c r="J374" s="128">
        <v>120</v>
      </c>
      <c r="K374" s="639">
        <f t="shared" si="42"/>
        <v>0</v>
      </c>
      <c r="L374" s="639">
        <f t="shared" si="43"/>
        <v>2.1743069396629823E-2</v>
      </c>
      <c r="M374" s="640">
        <f t="shared" si="37"/>
        <v>93.091864468200754</v>
      </c>
      <c r="N374" s="640">
        <f t="shared" si="44"/>
        <v>20.480210183004164</v>
      </c>
      <c r="O374" s="641">
        <v>32.149651741293532</v>
      </c>
      <c r="P374" s="640">
        <v>2.6581905434015525</v>
      </c>
      <c r="Q374" s="599">
        <f t="shared" si="36"/>
        <v>1.4387657998244933E-2</v>
      </c>
    </row>
    <row r="375" spans="1:17" ht="15" customHeight="1" x14ac:dyDescent="0.3">
      <c r="A375" s="135">
        <v>29</v>
      </c>
      <c r="B375" s="610" t="s">
        <v>691</v>
      </c>
      <c r="C375" s="128">
        <v>6385</v>
      </c>
      <c r="D375" s="128"/>
      <c r="E375" s="128"/>
      <c r="F375" s="128">
        <f t="shared" si="41"/>
        <v>6385</v>
      </c>
      <c r="G375" s="128">
        <v>1100</v>
      </c>
      <c r="H375" s="128"/>
      <c r="I375" s="128">
        <v>5000</v>
      </c>
      <c r="J375" s="128">
        <v>101</v>
      </c>
      <c r="K375" s="639">
        <f t="shared" si="42"/>
        <v>0</v>
      </c>
      <c r="L375" s="639">
        <f t="shared" si="43"/>
        <v>1.8300416742163435E-2</v>
      </c>
      <c r="M375" s="640">
        <f t="shared" si="37"/>
        <v>78.352319260735641</v>
      </c>
      <c r="N375" s="640">
        <f t="shared" si="44"/>
        <v>17.237510237361843</v>
      </c>
      <c r="O375" s="641">
        <v>27.059290215588721</v>
      </c>
      <c r="P375" s="640">
        <v>2.2373103740296401</v>
      </c>
      <c r="Q375" s="599">
        <f t="shared" si="36"/>
        <v>1.9559346920550641E-2</v>
      </c>
    </row>
    <row r="376" spans="1:17" ht="15" customHeight="1" x14ac:dyDescent="0.3">
      <c r="A376" s="135">
        <v>30</v>
      </c>
      <c r="B376" s="610" t="s">
        <v>692</v>
      </c>
      <c r="C376" s="128">
        <v>3031</v>
      </c>
      <c r="D376" s="128">
        <v>10.199999999999999</v>
      </c>
      <c r="E376" s="128"/>
      <c r="F376" s="128">
        <f t="shared" si="41"/>
        <v>3041.2</v>
      </c>
      <c r="G376" s="128">
        <v>1100</v>
      </c>
      <c r="H376" s="128"/>
      <c r="I376" s="128">
        <v>5000</v>
      </c>
      <c r="J376" s="128">
        <v>108</v>
      </c>
      <c r="K376" s="639">
        <f t="shared" si="42"/>
        <v>0</v>
      </c>
      <c r="L376" s="639">
        <f t="shared" si="43"/>
        <v>1.9568762456966843E-2</v>
      </c>
      <c r="M376" s="640">
        <f t="shared" si="37"/>
        <v>83.78267802138069</v>
      </c>
      <c r="N376" s="640">
        <f t="shared" si="44"/>
        <v>18.43218916470375</v>
      </c>
      <c r="O376" s="641">
        <v>28.934686567164182</v>
      </c>
      <c r="P376" s="640">
        <v>2.3923714890613974</v>
      </c>
      <c r="Q376" s="599">
        <f t="shared" si="36"/>
        <v>4.3910931619857298E-2</v>
      </c>
    </row>
    <row r="377" spans="1:17" ht="15" customHeight="1" x14ac:dyDescent="0.3">
      <c r="A377" s="135">
        <v>31</v>
      </c>
      <c r="B377" s="610" t="s">
        <v>693</v>
      </c>
      <c r="C377" s="128">
        <v>3886</v>
      </c>
      <c r="D377" s="128"/>
      <c r="E377" s="128"/>
      <c r="F377" s="128">
        <f t="shared" si="41"/>
        <v>3886</v>
      </c>
      <c r="G377" s="128">
        <v>1100</v>
      </c>
      <c r="H377" s="128"/>
      <c r="I377" s="128">
        <v>5000</v>
      </c>
      <c r="J377" s="128">
        <v>48</v>
      </c>
      <c r="K377" s="639">
        <f t="shared" si="42"/>
        <v>0</v>
      </c>
      <c r="L377" s="639">
        <f t="shared" si="43"/>
        <v>8.6972277586519296E-3</v>
      </c>
      <c r="M377" s="640">
        <f t="shared" si="37"/>
        <v>37.236745787280299</v>
      </c>
      <c r="N377" s="640">
        <f t="shared" si="44"/>
        <v>8.1920840732016664</v>
      </c>
      <c r="O377" s="641">
        <v>12.859860696517412</v>
      </c>
      <c r="P377" s="640">
        <v>1.0632762173606209</v>
      </c>
      <c r="Q377" s="599">
        <f t="shared" si="36"/>
        <v>1.5273280178682447E-2</v>
      </c>
    </row>
    <row r="378" spans="1:17" ht="15" customHeight="1" x14ac:dyDescent="0.3">
      <c r="A378" s="135">
        <v>32</v>
      </c>
      <c r="B378" s="610" t="s">
        <v>1137</v>
      </c>
      <c r="C378" s="128">
        <v>4071</v>
      </c>
      <c r="D378" s="128"/>
      <c r="E378" s="128"/>
      <c r="F378" s="128">
        <f t="shared" si="41"/>
        <v>4071</v>
      </c>
      <c r="G378" s="128">
        <v>1100</v>
      </c>
      <c r="H378" s="128"/>
      <c r="I378" s="128">
        <v>5000</v>
      </c>
      <c r="J378" s="128">
        <v>144</v>
      </c>
      <c r="K378" s="639">
        <f t="shared" si="42"/>
        <v>0</v>
      </c>
      <c r="L378" s="639">
        <f t="shared" si="43"/>
        <v>2.609168327595579E-2</v>
      </c>
      <c r="M378" s="640">
        <f t="shared" si="37"/>
        <v>111.71023736184091</v>
      </c>
      <c r="N378" s="640">
        <f t="shared" si="44"/>
        <v>24.576252219604999</v>
      </c>
      <c r="O378" s="641">
        <v>38.57958208955224</v>
      </c>
      <c r="P378" s="640">
        <v>3.1898286520818631</v>
      </c>
      <c r="Q378" s="599">
        <f t="shared" si="36"/>
        <v>4.3737632110803247E-2</v>
      </c>
    </row>
    <row r="379" spans="1:17" ht="15" customHeight="1" x14ac:dyDescent="0.3">
      <c r="A379" s="412">
        <v>33</v>
      </c>
      <c r="B379" s="610" t="s">
        <v>1125</v>
      </c>
      <c r="C379" s="128">
        <v>161.1</v>
      </c>
      <c r="D379" s="128"/>
      <c r="E379" s="128">
        <v>191.5</v>
      </c>
      <c r="F379" s="128">
        <f t="shared" si="41"/>
        <v>352.6</v>
      </c>
      <c r="G379" s="128">
        <v>1100</v>
      </c>
      <c r="H379" s="128">
        <v>8</v>
      </c>
      <c r="I379" s="128">
        <v>5000</v>
      </c>
      <c r="J379" s="128">
        <v>2</v>
      </c>
      <c r="K379" s="639">
        <f t="shared" si="42"/>
        <v>4.3956043956043956E-3</v>
      </c>
      <c r="L379" s="639">
        <f t="shared" si="43"/>
        <v>3.623844899438304E-4</v>
      </c>
      <c r="M379" s="640">
        <f t="shared" si="37"/>
        <v>20.371091514030454</v>
      </c>
      <c r="N379" s="640">
        <f t="shared" si="44"/>
        <v>4.4816401330866995</v>
      </c>
      <c r="O379" s="641">
        <v>7.6370143422083725</v>
      </c>
      <c r="P379" s="640">
        <v>4.5933089433809832E-2</v>
      </c>
      <c r="Q379" s="599">
        <f t="shared" si="36"/>
        <v>9.2273621890979401E-2</v>
      </c>
    </row>
    <row r="380" spans="1:17" ht="15" customHeight="1" x14ac:dyDescent="0.3">
      <c r="A380" s="412">
        <v>34</v>
      </c>
      <c r="B380" s="610" t="s">
        <v>1126</v>
      </c>
      <c r="C380" s="128">
        <v>656.95</v>
      </c>
      <c r="D380" s="128"/>
      <c r="E380" s="128"/>
      <c r="F380" s="128">
        <f t="shared" si="41"/>
        <v>656.95</v>
      </c>
      <c r="G380" s="128">
        <v>1100</v>
      </c>
      <c r="H380" s="128">
        <v>7</v>
      </c>
      <c r="I380" s="128">
        <v>5000</v>
      </c>
      <c r="J380" s="128">
        <v>2</v>
      </c>
      <c r="K380" s="639">
        <f t="shared" si="42"/>
        <v>3.8461538461538464E-3</v>
      </c>
      <c r="L380" s="639">
        <f t="shared" si="43"/>
        <v>3.623844899438304E-4</v>
      </c>
      <c r="M380" s="640">
        <f t="shared" si="37"/>
        <v>18.018646459085399</v>
      </c>
      <c r="N380" s="640">
        <f t="shared" si="44"/>
        <v>3.9641022209987877</v>
      </c>
      <c r="O380" s="641">
        <v>6.7493659905600207</v>
      </c>
      <c r="P380" s="640">
        <v>4.5729350220003497E-2</v>
      </c>
      <c r="Q380" s="599">
        <f t="shared" ref="Q380:Q443" si="45">(P380+O380+N380+M380)/F380</f>
        <v>4.3805227217998642E-2</v>
      </c>
    </row>
    <row r="381" spans="1:17" ht="15" customHeight="1" x14ac:dyDescent="0.3">
      <c r="A381" s="135">
        <v>35</v>
      </c>
      <c r="B381" s="610" t="s">
        <v>1127</v>
      </c>
      <c r="C381" s="128">
        <v>485.16</v>
      </c>
      <c r="D381" s="128"/>
      <c r="E381" s="128"/>
      <c r="F381" s="128">
        <f t="shared" si="41"/>
        <v>485.16</v>
      </c>
      <c r="G381" s="128">
        <v>1100</v>
      </c>
      <c r="H381" s="128">
        <v>26</v>
      </c>
      <c r="I381" s="128">
        <v>5000</v>
      </c>
      <c r="J381" s="128">
        <v>4</v>
      </c>
      <c r="K381" s="639">
        <f t="shared" si="42"/>
        <v>1.4285714285714285E-2</v>
      </c>
      <c r="L381" s="639">
        <f t="shared" si="43"/>
        <v>7.247689798876608E-4</v>
      </c>
      <c r="M381" s="640">
        <f t="shared" si="37"/>
        <v>64.266633577511456</v>
      </c>
      <c r="N381" s="640">
        <f t="shared" si="44"/>
        <v>14.13865938705252</v>
      </c>
      <c r="O381" s="641">
        <v>24.150512200900263</v>
      </c>
      <c r="P381" s="640">
        <v>9.3903571005682931E-2</v>
      </c>
      <c r="Q381" s="599">
        <f t="shared" si="45"/>
        <v>0.21157908470704492</v>
      </c>
    </row>
    <row r="382" spans="1:17" ht="15" customHeight="1" x14ac:dyDescent="0.3">
      <c r="A382" s="135">
        <v>36</v>
      </c>
      <c r="B382" s="610" t="s">
        <v>1128</v>
      </c>
      <c r="C382" s="128">
        <v>286.92</v>
      </c>
      <c r="D382" s="128"/>
      <c r="E382" s="128"/>
      <c r="F382" s="128">
        <f t="shared" si="41"/>
        <v>286.92</v>
      </c>
      <c r="G382" s="128">
        <v>1100</v>
      </c>
      <c r="H382" s="128">
        <v>12</v>
      </c>
      <c r="I382" s="128">
        <v>5000</v>
      </c>
      <c r="J382" s="128">
        <v>6</v>
      </c>
      <c r="K382" s="639">
        <f t="shared" si="42"/>
        <v>6.5934065934065934E-3</v>
      </c>
      <c r="L382" s="639">
        <f t="shared" si="43"/>
        <v>1.0871534698314912E-3</v>
      </c>
      <c r="M382" s="640">
        <f t="shared" si="37"/>
        <v>32.883933882750696</v>
      </c>
      <c r="N382" s="640">
        <f t="shared" si="44"/>
        <v>7.2344654542051536</v>
      </c>
      <c r="O382" s="641">
        <v>12.259262806844896</v>
      </c>
      <c r="P382" s="640">
        <v>0.13535439773575353</v>
      </c>
      <c r="Q382" s="599">
        <f t="shared" si="45"/>
        <v>0.18302319999141398</v>
      </c>
    </row>
    <row r="383" spans="1:17" ht="15" customHeight="1" x14ac:dyDescent="0.3">
      <c r="A383" s="135">
        <v>37</v>
      </c>
      <c r="B383" s="610" t="s">
        <v>1129</v>
      </c>
      <c r="C383" s="128">
        <v>226.94</v>
      </c>
      <c r="D383" s="128"/>
      <c r="E383" s="128"/>
      <c r="F383" s="128">
        <f t="shared" si="41"/>
        <v>226.94</v>
      </c>
      <c r="G383" s="128">
        <v>1100</v>
      </c>
      <c r="H383" s="128">
        <v>9</v>
      </c>
      <c r="I383" s="128">
        <v>5000</v>
      </c>
      <c r="J383" s="128">
        <v>8</v>
      </c>
      <c r="K383" s="639">
        <f t="shared" si="42"/>
        <v>4.9450549450549448E-3</v>
      </c>
      <c r="L383" s="639">
        <f t="shared" si="43"/>
        <v>1.4495379597753216E-3</v>
      </c>
      <c r="M383" s="640">
        <f t="shared" si="37"/>
        <v>27.378129792385543</v>
      </c>
      <c r="N383" s="640">
        <f t="shared" si="44"/>
        <v>6.0231885543248191</v>
      </c>
      <c r="O383" s="641">
        <v>10.132145280921399</v>
      </c>
      <c r="P383" s="640">
        <v>0.17904635581769379</v>
      </c>
      <c r="Q383" s="599">
        <f t="shared" si="45"/>
        <v>0.19261703526680818</v>
      </c>
    </row>
    <row r="384" spans="1:17" ht="15" customHeight="1" x14ac:dyDescent="0.3">
      <c r="A384" s="135">
        <v>38</v>
      </c>
      <c r="B384" s="610" t="s">
        <v>1130</v>
      </c>
      <c r="C384" s="128">
        <v>307.14999999999998</v>
      </c>
      <c r="D384" s="128"/>
      <c r="E384" s="128"/>
      <c r="F384" s="128">
        <f t="shared" si="41"/>
        <v>307.14999999999998</v>
      </c>
      <c r="G384" s="128">
        <v>1100</v>
      </c>
      <c r="H384" s="128">
        <v>13</v>
      </c>
      <c r="I384" s="128">
        <v>5000</v>
      </c>
      <c r="J384" s="128">
        <v>13</v>
      </c>
      <c r="K384" s="639">
        <f t="shared" si="42"/>
        <v>7.1428571428571426E-3</v>
      </c>
      <c r="L384" s="639">
        <f t="shared" si="43"/>
        <v>2.3554991846348977E-3</v>
      </c>
      <c r="M384" s="640">
        <f t="shared" si="37"/>
        <v>40.666737698340789</v>
      </c>
      <c r="N384" s="640">
        <f t="shared" si="44"/>
        <v>8.9466822936349732</v>
      </c>
      <c r="O384" s="641">
        <v>15.022307510068702</v>
      </c>
      <c r="P384" s="640">
        <v>0.29061925198131711</v>
      </c>
      <c r="Q384" s="599">
        <f t="shared" si="45"/>
        <v>0.21138318982264623</v>
      </c>
    </row>
    <row r="385" spans="1:18" ht="15" customHeight="1" x14ac:dyDescent="0.3">
      <c r="A385" s="412">
        <v>39</v>
      </c>
      <c r="B385" s="610" t="s">
        <v>1131</v>
      </c>
      <c r="C385" s="128">
        <v>329.65</v>
      </c>
      <c r="D385" s="128"/>
      <c r="E385" s="128"/>
      <c r="F385" s="128">
        <f t="shared" si="41"/>
        <v>329.65</v>
      </c>
      <c r="G385" s="128">
        <v>1100</v>
      </c>
      <c r="H385" s="128">
        <v>12</v>
      </c>
      <c r="I385" s="128">
        <v>5000</v>
      </c>
      <c r="J385" s="128">
        <v>11</v>
      </c>
      <c r="K385" s="639">
        <f t="shared" si="42"/>
        <v>6.5934065934065934E-3</v>
      </c>
      <c r="L385" s="639">
        <f t="shared" si="43"/>
        <v>1.9931146946910671E-3</v>
      </c>
      <c r="M385" s="640">
        <f t="shared" si="37"/>
        <v>36.762761568925725</v>
      </c>
      <c r="N385" s="640">
        <f t="shared" si="44"/>
        <v>8.0878075451636597</v>
      </c>
      <c r="O385" s="641">
        <v>13.598831629398793</v>
      </c>
      <c r="P385" s="640">
        <v>0.24611233704415156</v>
      </c>
      <c r="Q385" s="599">
        <f t="shared" si="45"/>
        <v>0.17805403634318925</v>
      </c>
    </row>
    <row r="386" spans="1:18" ht="15" customHeight="1" x14ac:dyDescent="0.3">
      <c r="A386" s="135">
        <v>40</v>
      </c>
      <c r="B386" s="610" t="s">
        <v>1132</v>
      </c>
      <c r="C386" s="128">
        <v>255.16</v>
      </c>
      <c r="D386" s="128"/>
      <c r="E386" s="128"/>
      <c r="F386" s="128">
        <f t="shared" si="41"/>
        <v>255.16</v>
      </c>
      <c r="G386" s="128">
        <v>1100</v>
      </c>
      <c r="H386" s="128">
        <v>10</v>
      </c>
      <c r="I386" s="128">
        <v>5000</v>
      </c>
      <c r="J386" s="128">
        <v>11</v>
      </c>
      <c r="K386" s="639">
        <f t="shared" si="42"/>
        <v>5.4945054945054941E-3</v>
      </c>
      <c r="L386" s="639">
        <f t="shared" si="43"/>
        <v>1.9931146946910671E-3</v>
      </c>
      <c r="M386" s="640">
        <f t="shared" si="37"/>
        <v>32.057871459035617</v>
      </c>
      <c r="N386" s="640">
        <f t="shared" si="44"/>
        <v>7.0527317209878362</v>
      </c>
      <c r="O386" s="641">
        <v>11.82353492610209</v>
      </c>
      <c r="P386" s="640">
        <v>0.2457048586165389</v>
      </c>
      <c r="Q386" s="599">
        <f t="shared" si="45"/>
        <v>0.20057941277920552</v>
      </c>
    </row>
    <row r="387" spans="1:18" ht="15" customHeight="1" x14ac:dyDescent="0.3">
      <c r="A387" s="135">
        <v>41</v>
      </c>
      <c r="B387" s="610" t="s">
        <v>1133</v>
      </c>
      <c r="C387" s="128">
        <v>509.32</v>
      </c>
      <c r="D387" s="128"/>
      <c r="E387" s="128"/>
      <c r="F387" s="128">
        <f t="shared" si="41"/>
        <v>509.32</v>
      </c>
      <c r="G387" s="128">
        <v>1100</v>
      </c>
      <c r="H387" s="128">
        <v>18</v>
      </c>
      <c r="I387" s="128">
        <v>5000</v>
      </c>
      <c r="J387" s="128">
        <v>16</v>
      </c>
      <c r="K387" s="639">
        <f t="shared" si="42"/>
        <v>9.8901098901098897E-3</v>
      </c>
      <c r="L387" s="639">
        <f t="shared" si="43"/>
        <v>2.8990759195506432E-3</v>
      </c>
      <c r="M387" s="640">
        <f t="shared" si="37"/>
        <v>54.756259584771087</v>
      </c>
      <c r="N387" s="640">
        <f t="shared" si="44"/>
        <v>12.046377108649638</v>
      </c>
      <c r="O387" s="641">
        <v>20.264290561842799</v>
      </c>
      <c r="P387" s="640">
        <v>0.35809271163538758</v>
      </c>
      <c r="Q387" s="599">
        <f t="shared" si="45"/>
        <v>0.17165047507833758</v>
      </c>
    </row>
    <row r="388" spans="1:18" ht="15" customHeight="1" x14ac:dyDescent="0.3">
      <c r="A388" s="135">
        <v>42</v>
      </c>
      <c r="B388" s="610" t="s">
        <v>1134</v>
      </c>
      <c r="C388" s="128">
        <v>509.19</v>
      </c>
      <c r="D388" s="128"/>
      <c r="E388" s="128"/>
      <c r="F388" s="128">
        <f t="shared" si="41"/>
        <v>509.19</v>
      </c>
      <c r="G388" s="128">
        <v>1100</v>
      </c>
      <c r="H388" s="128">
        <v>21</v>
      </c>
      <c r="I388" s="128">
        <v>5000</v>
      </c>
      <c r="J388" s="128">
        <v>12</v>
      </c>
      <c r="K388" s="639">
        <f t="shared" si="42"/>
        <v>1.1538461538461539E-2</v>
      </c>
      <c r="L388" s="639">
        <f t="shared" si="43"/>
        <v>2.1743069396629824E-3</v>
      </c>
      <c r="M388" s="640">
        <f t="shared" si="37"/>
        <v>58.710532600666227</v>
      </c>
      <c r="N388" s="640">
        <f t="shared" si="44"/>
        <v>12.91631717214657</v>
      </c>
      <c r="O388" s="641">
        <v>21.855580558744737</v>
      </c>
      <c r="P388" s="640">
        <v>0.27009757783008814</v>
      </c>
      <c r="Q388" s="599">
        <f t="shared" si="45"/>
        <v>0.18412091342993309</v>
      </c>
    </row>
    <row r="389" spans="1:18" ht="15" customHeight="1" x14ac:dyDescent="0.3">
      <c r="A389" s="135">
        <v>43</v>
      </c>
      <c r="B389" s="610" t="s">
        <v>1135</v>
      </c>
      <c r="C389" s="128">
        <v>291.43</v>
      </c>
      <c r="D389" s="128"/>
      <c r="E389" s="128"/>
      <c r="F389" s="128">
        <f t="shared" si="41"/>
        <v>291.43</v>
      </c>
      <c r="G389" s="128">
        <v>1100</v>
      </c>
      <c r="H389" s="128">
        <v>16</v>
      </c>
      <c r="I389" s="128">
        <v>5000</v>
      </c>
      <c r="J389" s="128">
        <v>6</v>
      </c>
      <c r="K389" s="639">
        <f t="shared" si="42"/>
        <v>8.7912087912087912E-3</v>
      </c>
      <c r="L389" s="639">
        <f t="shared" si="43"/>
        <v>1.0871534698314912E-3</v>
      </c>
      <c r="M389" s="640">
        <f t="shared" si="37"/>
        <v>42.29371410253092</v>
      </c>
      <c r="N389" s="640">
        <f t="shared" si="44"/>
        <v>9.3046171025568025</v>
      </c>
      <c r="O389" s="641">
        <v>15.809856213438303</v>
      </c>
      <c r="P389" s="640">
        <v>0.13616935459097887</v>
      </c>
      <c r="Q389" s="599">
        <f t="shared" si="45"/>
        <v>0.23176871555130563</v>
      </c>
    </row>
    <row r="390" spans="1:18" ht="15" customHeight="1" x14ac:dyDescent="0.3">
      <c r="A390" s="412">
        <v>44</v>
      </c>
      <c r="B390" s="610" t="s">
        <v>1136</v>
      </c>
      <c r="C390" s="128">
        <v>449.48</v>
      </c>
      <c r="D390" s="128"/>
      <c r="E390" s="128"/>
      <c r="F390" s="128">
        <f t="shared" si="41"/>
        <v>449.48</v>
      </c>
      <c r="G390" s="128">
        <v>1100</v>
      </c>
      <c r="H390" s="128">
        <v>21</v>
      </c>
      <c r="I390" s="128">
        <v>5000</v>
      </c>
      <c r="J390" s="128">
        <v>9</v>
      </c>
      <c r="K390" s="639">
        <f t="shared" si="42"/>
        <v>1.1538461538461539E-2</v>
      </c>
      <c r="L390" s="639">
        <f t="shared" si="43"/>
        <v>1.6307302047472369E-3</v>
      </c>
      <c r="M390" s="640">
        <f t="shared" si="37"/>
        <v>56.383235988961211</v>
      </c>
      <c r="N390" s="640">
        <f t="shared" si="44"/>
        <v>12.404311917571466</v>
      </c>
      <c r="O390" s="641">
        <v>21.051839265212401</v>
      </c>
      <c r="P390" s="640">
        <v>0.20364281424504932</v>
      </c>
      <c r="Q390" s="599">
        <f t="shared" si="45"/>
        <v>0.20032711129747738</v>
      </c>
    </row>
    <row r="391" spans="1:18" ht="15" customHeight="1" x14ac:dyDescent="0.3">
      <c r="A391" s="412">
        <v>45</v>
      </c>
      <c r="B391" s="610" t="s">
        <v>1138</v>
      </c>
      <c r="C391" s="128">
        <v>467.46</v>
      </c>
      <c r="D391" s="128"/>
      <c r="E391" s="128"/>
      <c r="F391" s="128">
        <f t="shared" si="41"/>
        <v>467.46</v>
      </c>
      <c r="G391" s="128">
        <v>1100</v>
      </c>
      <c r="H391" s="128">
        <v>15</v>
      </c>
      <c r="I391" s="128">
        <v>5000</v>
      </c>
      <c r="J391" s="128">
        <v>10</v>
      </c>
      <c r="K391" s="639">
        <f t="shared" si="42"/>
        <v>8.241758241758242E-3</v>
      </c>
      <c r="L391" s="639">
        <f t="shared" si="43"/>
        <v>1.811922449719152E-3</v>
      </c>
      <c r="M391" s="640">
        <f t="shared" si="37"/>
        <v>43.044331196525881</v>
      </c>
      <c r="N391" s="640">
        <f t="shared" si="44"/>
        <v>9.4697528632356942</v>
      </c>
      <c r="O391" s="641">
        <v>15.993862919833067</v>
      </c>
      <c r="P391" s="640">
        <v>0.22457196682389094</v>
      </c>
      <c r="Q391" s="599">
        <f t="shared" si="45"/>
        <v>0.14703401135159916</v>
      </c>
    </row>
    <row r="392" spans="1:18" ht="15" customHeight="1" x14ac:dyDescent="0.3">
      <c r="A392" s="135">
        <v>46</v>
      </c>
      <c r="B392" s="610" t="s">
        <v>1139</v>
      </c>
      <c r="C392" s="128">
        <v>429.2</v>
      </c>
      <c r="D392" s="128"/>
      <c r="E392" s="128">
        <v>129.19999999999999</v>
      </c>
      <c r="F392" s="128">
        <f t="shared" si="41"/>
        <v>558.4</v>
      </c>
      <c r="G392" s="128">
        <v>1100</v>
      </c>
      <c r="H392" s="128">
        <v>11</v>
      </c>
      <c r="I392" s="128">
        <v>5000</v>
      </c>
      <c r="J392" s="128">
        <v>17</v>
      </c>
      <c r="K392" s="639">
        <f t="shared" si="42"/>
        <v>6.0439560439560442E-3</v>
      </c>
      <c r="L392" s="639">
        <f t="shared" si="43"/>
        <v>3.0802681645225585E-3</v>
      </c>
      <c r="M392" s="640">
        <f t="shared" ref="M392:M455" si="46">(K392+L392)*4281.45</f>
        <v>39.064909737390714</v>
      </c>
      <c r="N392" s="640">
        <f t="shared" si="44"/>
        <v>8.5942801422259567</v>
      </c>
      <c r="O392" s="641">
        <v>14.31866586481512</v>
      </c>
      <c r="P392" s="640">
        <v>0.37881812500042283</v>
      </c>
      <c r="Q392" s="599">
        <f t="shared" si="45"/>
        <v>0.11167026122749323</v>
      </c>
    </row>
    <row r="393" spans="1:18" ht="15" customHeight="1" x14ac:dyDescent="0.3">
      <c r="A393" s="135">
        <v>47</v>
      </c>
      <c r="B393" s="610" t="s">
        <v>1140</v>
      </c>
      <c r="C393" s="128">
        <v>331.42</v>
      </c>
      <c r="D393" s="128"/>
      <c r="E393" s="128"/>
      <c r="F393" s="128">
        <f t="shared" si="41"/>
        <v>331.42</v>
      </c>
      <c r="G393" s="128">
        <v>1100</v>
      </c>
      <c r="H393" s="128">
        <v>10</v>
      </c>
      <c r="I393" s="128">
        <v>5000</v>
      </c>
      <c r="J393" s="128">
        <v>9</v>
      </c>
      <c r="K393" s="639">
        <f t="shared" si="42"/>
        <v>5.4945054945054941E-3</v>
      </c>
      <c r="L393" s="639">
        <f t="shared" si="43"/>
        <v>1.6307302047472369E-3</v>
      </c>
      <c r="M393" s="640">
        <f t="shared" si="46"/>
        <v>30.506340384565604</v>
      </c>
      <c r="N393" s="640">
        <f t="shared" si="44"/>
        <v>6.7113948846044327</v>
      </c>
      <c r="O393" s="641">
        <v>11.28770739708053</v>
      </c>
      <c r="P393" s="640">
        <v>0.20140168289317972</v>
      </c>
      <c r="Q393" s="599">
        <f t="shared" si="45"/>
        <v>0.14696410702173598</v>
      </c>
    </row>
    <row r="394" spans="1:18" ht="15" customHeight="1" x14ac:dyDescent="0.3">
      <c r="A394" s="135">
        <v>48</v>
      </c>
      <c r="B394" s="610" t="s">
        <v>1141</v>
      </c>
      <c r="C394" s="128">
        <v>154.9</v>
      </c>
      <c r="D394" s="128"/>
      <c r="E394" s="128"/>
      <c r="F394" s="128">
        <f t="shared" si="41"/>
        <v>154.9</v>
      </c>
      <c r="G394" s="128">
        <v>1100</v>
      </c>
      <c r="H394" s="128">
        <v>6</v>
      </c>
      <c r="I394" s="128">
        <v>5000</v>
      </c>
      <c r="J394" s="128">
        <v>2</v>
      </c>
      <c r="K394" s="639">
        <f t="shared" si="42"/>
        <v>3.2967032967032967E-3</v>
      </c>
      <c r="L394" s="639">
        <f t="shared" si="43"/>
        <v>3.623844899438304E-4</v>
      </c>
      <c r="M394" s="640">
        <f t="shared" si="46"/>
        <v>15.66620140414034</v>
      </c>
      <c r="N394" s="640">
        <f t="shared" si="44"/>
        <v>3.4465643089108746</v>
      </c>
      <c r="O394" s="641">
        <v>5.8617176389116681</v>
      </c>
      <c r="P394" s="640">
        <v>4.5525611006197175E-2</v>
      </c>
      <c r="Q394" s="599">
        <f t="shared" si="45"/>
        <v>0.16152362145235041</v>
      </c>
    </row>
    <row r="395" spans="1:18" ht="15" customHeight="1" x14ac:dyDescent="0.3">
      <c r="A395" s="135">
        <v>49</v>
      </c>
      <c r="B395" s="610" t="s">
        <v>1142</v>
      </c>
      <c r="C395" s="128">
        <v>119.9</v>
      </c>
      <c r="D395" s="128"/>
      <c r="E395" s="128"/>
      <c r="F395" s="128">
        <f t="shared" si="41"/>
        <v>119.9</v>
      </c>
      <c r="G395" s="128">
        <v>1100</v>
      </c>
      <c r="H395" s="128">
        <v>6</v>
      </c>
      <c r="I395" s="128">
        <v>5000</v>
      </c>
      <c r="J395" s="128">
        <v>2</v>
      </c>
      <c r="K395" s="639">
        <f t="shared" si="42"/>
        <v>3.2967032967032967E-3</v>
      </c>
      <c r="L395" s="639">
        <f t="shared" si="43"/>
        <v>3.623844899438304E-4</v>
      </c>
      <c r="M395" s="640">
        <f t="shared" si="46"/>
        <v>15.66620140414034</v>
      </c>
      <c r="N395" s="640">
        <f t="shared" si="44"/>
        <v>3.4465643089108746</v>
      </c>
      <c r="O395" s="641">
        <v>5.8617176389116681</v>
      </c>
      <c r="P395" s="640">
        <v>4.5525611006197175E-2</v>
      </c>
      <c r="Q395" s="599">
        <f t="shared" si="45"/>
        <v>0.20867396966613075</v>
      </c>
    </row>
    <row r="396" spans="1:18" ht="15" customHeight="1" x14ac:dyDescent="0.3">
      <c r="A396" s="412">
        <v>50</v>
      </c>
      <c r="B396" s="610" t="s">
        <v>1143</v>
      </c>
      <c r="C396" s="128">
        <v>280.7</v>
      </c>
      <c r="D396" s="128"/>
      <c r="E396" s="128">
        <v>19.600000000000001</v>
      </c>
      <c r="F396" s="128">
        <f t="shared" si="41"/>
        <v>300.3</v>
      </c>
      <c r="G396" s="128">
        <v>1100</v>
      </c>
      <c r="H396" s="128">
        <v>19</v>
      </c>
      <c r="I396" s="128">
        <v>5000</v>
      </c>
      <c r="J396" s="128">
        <v>18</v>
      </c>
      <c r="K396" s="639">
        <f t="shared" si="42"/>
        <v>1.0439560439560439E-2</v>
      </c>
      <c r="L396" s="639">
        <f t="shared" si="43"/>
        <v>3.2614604094944738E-3</v>
      </c>
      <c r="M396" s="640">
        <f t="shared" si="46"/>
        <v>58.66023571418615</v>
      </c>
      <c r="N396" s="640">
        <f t="shared" si="44"/>
        <v>12.905251857120954</v>
      </c>
      <c r="O396" s="641">
        <v>21.687766442512707</v>
      </c>
      <c r="P396" s="640">
        <v>0.4025996265725531</v>
      </c>
      <c r="Q396" s="599">
        <f t="shared" si="45"/>
        <v>0.31187430449681108</v>
      </c>
    </row>
    <row r="397" spans="1:18" ht="15" customHeight="1" x14ac:dyDescent="0.3">
      <c r="A397" s="135">
        <v>51</v>
      </c>
      <c r="B397" s="610" t="s">
        <v>1144</v>
      </c>
      <c r="C397" s="128">
        <v>226.84</v>
      </c>
      <c r="D397" s="128"/>
      <c r="E397" s="128"/>
      <c r="F397" s="128">
        <f t="shared" si="41"/>
        <v>226.84</v>
      </c>
      <c r="G397" s="128">
        <v>1100</v>
      </c>
      <c r="H397" s="128">
        <v>9</v>
      </c>
      <c r="I397" s="128">
        <v>5000</v>
      </c>
      <c r="J397" s="128">
        <v>9</v>
      </c>
      <c r="K397" s="639">
        <f t="shared" si="42"/>
        <v>4.9450549450549448E-3</v>
      </c>
      <c r="L397" s="639">
        <f t="shared" si="43"/>
        <v>1.6307302047472369E-3</v>
      </c>
      <c r="M397" s="640">
        <f t="shared" si="46"/>
        <v>28.15389532962055</v>
      </c>
      <c r="N397" s="640">
        <f t="shared" si="44"/>
        <v>6.1938569725165209</v>
      </c>
      <c r="O397" s="641">
        <v>10.40005904543218</v>
      </c>
      <c r="P397" s="640">
        <v>0.20119794367937341</v>
      </c>
      <c r="Q397" s="599">
        <f t="shared" si="45"/>
        <v>0.19815292404888304</v>
      </c>
    </row>
    <row r="398" spans="1:18" s="7" customFormat="1" ht="15" customHeight="1" x14ac:dyDescent="0.3">
      <c r="A398" s="135">
        <v>52</v>
      </c>
      <c r="B398" s="610" t="s">
        <v>1145</v>
      </c>
      <c r="C398" s="128">
        <v>216.3</v>
      </c>
      <c r="D398" s="128"/>
      <c r="E398" s="128"/>
      <c r="F398" s="128">
        <f t="shared" si="41"/>
        <v>216.3</v>
      </c>
      <c r="G398" s="128">
        <v>1100</v>
      </c>
      <c r="H398" s="128">
        <v>8</v>
      </c>
      <c r="I398" s="128">
        <v>5000</v>
      </c>
      <c r="J398" s="128">
        <v>8</v>
      </c>
      <c r="K398" s="639">
        <f t="shared" si="42"/>
        <v>4.3956043956043956E-3</v>
      </c>
      <c r="L398" s="639">
        <f t="shared" si="43"/>
        <v>1.4495379597753216E-3</v>
      </c>
      <c r="M398" s="640">
        <f t="shared" si="46"/>
        <v>25.025684737440489</v>
      </c>
      <c r="N398" s="640">
        <f t="shared" si="44"/>
        <v>5.5056506422369074</v>
      </c>
      <c r="O398" s="641">
        <v>9.2444969292730494</v>
      </c>
      <c r="P398" s="640">
        <v>0.17884261660388745</v>
      </c>
      <c r="Q398" s="599">
        <f t="shared" si="45"/>
        <v>0.18471879299840188</v>
      </c>
      <c r="R398" s="18"/>
    </row>
    <row r="399" spans="1:18" ht="15" customHeight="1" x14ac:dyDescent="0.3">
      <c r="A399" s="135">
        <v>53</v>
      </c>
      <c r="B399" s="610" t="s">
        <v>1155</v>
      </c>
      <c r="C399" s="128">
        <v>307.64999999999998</v>
      </c>
      <c r="D399" s="128"/>
      <c r="E399" s="128"/>
      <c r="F399" s="128">
        <f t="shared" si="41"/>
        <v>307.64999999999998</v>
      </c>
      <c r="G399" s="128">
        <v>1100</v>
      </c>
      <c r="H399" s="128">
        <v>11</v>
      </c>
      <c r="I399" s="128">
        <v>5000</v>
      </c>
      <c r="J399" s="128">
        <v>8</v>
      </c>
      <c r="K399" s="639">
        <f t="shared" si="42"/>
        <v>6.0439560439560442E-3</v>
      </c>
      <c r="L399" s="639">
        <f t="shared" si="43"/>
        <v>1.4495379597753216E-3</v>
      </c>
      <c r="M399" s="640">
        <f t="shared" si="46"/>
        <v>32.083019902275652</v>
      </c>
      <c r="N399" s="640">
        <f t="shared" si="44"/>
        <v>7.0582643785006436</v>
      </c>
      <c r="O399" s="641">
        <v>11.907441984218105</v>
      </c>
      <c r="P399" s="640">
        <v>0.17945383424530645</v>
      </c>
      <c r="Q399" s="599">
        <f t="shared" si="45"/>
        <v>0.16651448106367531</v>
      </c>
    </row>
    <row r="400" spans="1:18" ht="15" customHeight="1" x14ac:dyDescent="0.3">
      <c r="A400" s="135">
        <v>54</v>
      </c>
      <c r="B400" s="610" t="s">
        <v>1156</v>
      </c>
      <c r="C400" s="128">
        <v>350.66</v>
      </c>
      <c r="D400" s="128"/>
      <c r="E400" s="128"/>
      <c r="F400" s="128">
        <f t="shared" si="41"/>
        <v>350.66</v>
      </c>
      <c r="G400" s="128">
        <v>1100</v>
      </c>
      <c r="H400" s="128">
        <v>10</v>
      </c>
      <c r="I400" s="128">
        <v>5000</v>
      </c>
      <c r="J400" s="128">
        <v>7</v>
      </c>
      <c r="K400" s="639">
        <f t="shared" si="42"/>
        <v>5.4945054945054941E-3</v>
      </c>
      <c r="L400" s="639">
        <f t="shared" si="43"/>
        <v>1.2683457148034063E-3</v>
      </c>
      <c r="M400" s="640">
        <f t="shared" si="46"/>
        <v>28.954809310095591</v>
      </c>
      <c r="N400" s="640">
        <f t="shared" si="44"/>
        <v>6.3700580482210301</v>
      </c>
      <c r="O400" s="641">
        <v>10.751879868058971</v>
      </c>
      <c r="P400" s="640">
        <v>0.15709850716982052</v>
      </c>
      <c r="Q400" s="599">
        <f t="shared" si="45"/>
        <v>0.13184807429859524</v>
      </c>
    </row>
    <row r="401" spans="1:17" ht="15" customHeight="1" x14ac:dyDescent="0.3">
      <c r="A401" s="412">
        <v>55</v>
      </c>
      <c r="B401" s="610" t="s">
        <v>1157</v>
      </c>
      <c r="C401" s="128">
        <v>485.8</v>
      </c>
      <c r="D401" s="128"/>
      <c r="E401" s="128"/>
      <c r="F401" s="128">
        <f t="shared" si="41"/>
        <v>485.8</v>
      </c>
      <c r="G401" s="128">
        <v>1100</v>
      </c>
      <c r="H401" s="128">
        <v>21</v>
      </c>
      <c r="I401" s="128">
        <v>5000</v>
      </c>
      <c r="J401" s="128">
        <v>17</v>
      </c>
      <c r="K401" s="639">
        <f t="shared" si="42"/>
        <v>1.1538461538461539E-2</v>
      </c>
      <c r="L401" s="639">
        <f t="shared" si="43"/>
        <v>3.0802681645225585E-3</v>
      </c>
      <c r="M401" s="640">
        <f t="shared" si="46"/>
        <v>62.589360286841263</v>
      </c>
      <c r="N401" s="640">
        <f t="shared" si="44"/>
        <v>13.769659263105078</v>
      </c>
      <c r="O401" s="641">
        <v>23.195149381298638</v>
      </c>
      <c r="P401" s="640">
        <v>0.38085551713848614</v>
      </c>
      <c r="Q401" s="599">
        <f t="shared" si="45"/>
        <v>0.20571227758004007</v>
      </c>
    </row>
    <row r="402" spans="1:17" ht="15" customHeight="1" x14ac:dyDescent="0.3">
      <c r="A402" s="412">
        <v>56</v>
      </c>
      <c r="B402" s="610" t="s">
        <v>1158</v>
      </c>
      <c r="C402" s="128">
        <v>402.96</v>
      </c>
      <c r="D402" s="128"/>
      <c r="E402" s="128"/>
      <c r="F402" s="128">
        <f t="shared" si="41"/>
        <v>402.96</v>
      </c>
      <c r="G402" s="128">
        <v>1100</v>
      </c>
      <c r="H402" s="128">
        <v>12</v>
      </c>
      <c r="I402" s="128">
        <v>5000</v>
      </c>
      <c r="J402" s="128">
        <v>11</v>
      </c>
      <c r="K402" s="639">
        <f t="shared" si="42"/>
        <v>6.5934065934065934E-3</v>
      </c>
      <c r="L402" s="639">
        <f t="shared" si="43"/>
        <v>1.9931146946910671E-3</v>
      </c>
      <c r="M402" s="640">
        <f t="shared" si="46"/>
        <v>36.762761568925725</v>
      </c>
      <c r="N402" s="640">
        <f t="shared" si="44"/>
        <v>8.0878075451636597</v>
      </c>
      <c r="O402" s="641">
        <v>13.598831629398793</v>
      </c>
      <c r="P402" s="640">
        <v>0.24611233704415156</v>
      </c>
      <c r="Q402" s="599">
        <f t="shared" si="45"/>
        <v>0.14566089209979236</v>
      </c>
    </row>
    <row r="403" spans="1:17" ht="15" customHeight="1" x14ac:dyDescent="0.3">
      <c r="A403" s="135">
        <v>57</v>
      </c>
      <c r="B403" s="610" t="s">
        <v>1159</v>
      </c>
      <c r="C403" s="128">
        <v>526.67999999999995</v>
      </c>
      <c r="D403" s="128"/>
      <c r="E403" s="128"/>
      <c r="F403" s="128">
        <f t="shared" si="41"/>
        <v>526.67999999999995</v>
      </c>
      <c r="G403" s="128">
        <v>1100</v>
      </c>
      <c r="H403" s="128">
        <v>24</v>
      </c>
      <c r="I403" s="128">
        <v>5000</v>
      </c>
      <c r="J403" s="128">
        <v>13</v>
      </c>
      <c r="K403" s="639">
        <f t="shared" si="42"/>
        <v>1.3186813186813187E-2</v>
      </c>
      <c r="L403" s="639">
        <f t="shared" si="43"/>
        <v>2.3554991846348977E-3</v>
      </c>
      <c r="M403" s="640">
        <f t="shared" si="46"/>
        <v>66.543633302736396</v>
      </c>
      <c r="N403" s="640">
        <f t="shared" si="44"/>
        <v>14.639599326602006</v>
      </c>
      <c r="O403" s="641">
        <v>24.786439378200573</v>
      </c>
      <c r="P403" s="640">
        <v>0.2928603833331867</v>
      </c>
      <c r="Q403" s="599">
        <f t="shared" si="45"/>
        <v>0.20175919418028437</v>
      </c>
    </row>
    <row r="404" spans="1:17" ht="15" customHeight="1" x14ac:dyDescent="0.3">
      <c r="A404" s="135">
        <v>58</v>
      </c>
      <c r="B404" s="610" t="s">
        <v>1160</v>
      </c>
      <c r="C404" s="128">
        <v>198.5</v>
      </c>
      <c r="D404" s="128"/>
      <c r="E404" s="128"/>
      <c r="F404" s="128">
        <f t="shared" si="41"/>
        <v>198.5</v>
      </c>
      <c r="G404" s="128">
        <v>1100</v>
      </c>
      <c r="H404" s="128">
        <v>4</v>
      </c>
      <c r="I404" s="128">
        <v>5000</v>
      </c>
      <c r="J404" s="128">
        <v>2</v>
      </c>
      <c r="K404" s="639">
        <f t="shared" si="42"/>
        <v>2.1978021978021978E-3</v>
      </c>
      <c r="L404" s="639">
        <f t="shared" si="43"/>
        <v>3.623844899438304E-4</v>
      </c>
      <c r="M404" s="640">
        <f t="shared" si="46"/>
        <v>10.961311294250233</v>
      </c>
      <c r="N404" s="640">
        <f t="shared" si="44"/>
        <v>2.4114884847350515</v>
      </c>
      <c r="O404" s="641">
        <v>4.0864209356149654</v>
      </c>
      <c r="P404" s="640">
        <v>4.5118132578584519E-2</v>
      </c>
      <c r="Q404" s="599">
        <f t="shared" si="45"/>
        <v>8.8183067240195645E-2</v>
      </c>
    </row>
    <row r="405" spans="1:17" ht="15" customHeight="1" x14ac:dyDescent="0.3">
      <c r="A405" s="135">
        <v>59</v>
      </c>
      <c r="B405" s="610" t="s">
        <v>1161</v>
      </c>
      <c r="C405" s="128">
        <v>667.9</v>
      </c>
      <c r="D405" s="128"/>
      <c r="E405" s="128">
        <v>211.9</v>
      </c>
      <c r="F405" s="128">
        <f t="shared" si="41"/>
        <v>879.8</v>
      </c>
      <c r="G405" s="128">
        <v>1100</v>
      </c>
      <c r="H405" s="128">
        <v>26</v>
      </c>
      <c r="I405" s="128">
        <v>5000</v>
      </c>
      <c r="J405" s="128">
        <v>24</v>
      </c>
      <c r="K405" s="639">
        <f t="shared" si="42"/>
        <v>1.4285714285714285E-2</v>
      </c>
      <c r="L405" s="639">
        <f t="shared" si="43"/>
        <v>4.3486138793259648E-3</v>
      </c>
      <c r="M405" s="640">
        <f t="shared" si="46"/>
        <v>79.781944322211572</v>
      </c>
      <c r="N405" s="640">
        <f t="shared" si="44"/>
        <v>17.552027750886545</v>
      </c>
      <c r="O405" s="641">
        <v>29.508787491115843</v>
      </c>
      <c r="P405" s="640">
        <v>0.53693532823927492</v>
      </c>
      <c r="Q405" s="599">
        <f t="shared" si="45"/>
        <v>0.1447825584137909</v>
      </c>
    </row>
    <row r="406" spans="1:17" ht="15" customHeight="1" x14ac:dyDescent="0.3">
      <c r="A406" s="135">
        <v>60</v>
      </c>
      <c r="B406" s="610" t="s">
        <v>1162</v>
      </c>
      <c r="C406" s="128">
        <v>1539.9</v>
      </c>
      <c r="D406" s="128">
        <v>108.1</v>
      </c>
      <c r="E406" s="128">
        <v>138.80000000000001</v>
      </c>
      <c r="F406" s="128">
        <f t="shared" si="41"/>
        <v>1786.8</v>
      </c>
      <c r="G406" s="128">
        <v>1100</v>
      </c>
      <c r="H406" s="128">
        <v>59</v>
      </c>
      <c r="I406" s="128">
        <v>5000</v>
      </c>
      <c r="J406" s="128">
        <v>34</v>
      </c>
      <c r="K406" s="639">
        <f t="shared" si="42"/>
        <v>3.241758241758242E-2</v>
      </c>
      <c r="L406" s="639">
        <f t="shared" si="43"/>
        <v>6.160536329045117E-3</v>
      </c>
      <c r="M406" s="640">
        <f t="shared" si="46"/>
        <v>165.17028650774847</v>
      </c>
      <c r="N406" s="640">
        <f t="shared" si="44"/>
        <v>36.337463031704665</v>
      </c>
      <c r="O406" s="641">
        <v>61.480320740619256</v>
      </c>
      <c r="P406" s="640">
        <v>0.76517460091167977</v>
      </c>
      <c r="Q406" s="599">
        <f t="shared" si="45"/>
        <v>0.14761206899540188</v>
      </c>
    </row>
    <row r="407" spans="1:17" ht="15" customHeight="1" x14ac:dyDescent="0.3">
      <c r="A407" s="412">
        <v>61</v>
      </c>
      <c r="B407" s="610" t="s">
        <v>1163</v>
      </c>
      <c r="C407" s="128">
        <v>540.67999999999995</v>
      </c>
      <c r="D407" s="128">
        <v>235.6</v>
      </c>
      <c r="E407" s="128"/>
      <c r="F407" s="128">
        <f t="shared" si="41"/>
        <v>776.28</v>
      </c>
      <c r="G407" s="128">
        <v>1100</v>
      </c>
      <c r="H407" s="128">
        <v>18</v>
      </c>
      <c r="I407" s="128">
        <v>5000</v>
      </c>
      <c r="J407" s="128">
        <v>11</v>
      </c>
      <c r="K407" s="639">
        <f t="shared" si="42"/>
        <v>9.8901098901098897E-3</v>
      </c>
      <c r="L407" s="639">
        <f t="shared" si="43"/>
        <v>1.9931146946910671E-3</v>
      </c>
      <c r="M407" s="640">
        <f t="shared" si="46"/>
        <v>50.877431898596058</v>
      </c>
      <c r="N407" s="640">
        <f t="shared" si="44"/>
        <v>11.193035017691132</v>
      </c>
      <c r="O407" s="641">
        <v>18.924721739288906</v>
      </c>
      <c r="P407" s="640">
        <v>0.24733477232698953</v>
      </c>
      <c r="Q407" s="599">
        <f t="shared" si="45"/>
        <v>0.10465621093922693</v>
      </c>
    </row>
    <row r="408" spans="1:17" ht="15" customHeight="1" x14ac:dyDescent="0.3">
      <c r="A408" s="135">
        <v>62</v>
      </c>
      <c r="B408" s="610" t="s">
        <v>1164</v>
      </c>
      <c r="C408" s="128">
        <v>475.29</v>
      </c>
      <c r="D408" s="128"/>
      <c r="E408" s="128"/>
      <c r="F408" s="128">
        <f t="shared" si="41"/>
        <v>475.29</v>
      </c>
      <c r="G408" s="128">
        <v>1100</v>
      </c>
      <c r="H408" s="128">
        <v>13</v>
      </c>
      <c r="I408" s="128">
        <v>5000</v>
      </c>
      <c r="J408" s="128">
        <v>19</v>
      </c>
      <c r="K408" s="639">
        <f t="shared" si="42"/>
        <v>7.1428571428571426E-3</v>
      </c>
      <c r="L408" s="639">
        <f t="shared" si="43"/>
        <v>3.4426526544663887E-3</v>
      </c>
      <c r="M408" s="640">
        <f t="shared" si="46"/>
        <v>45.321330921750835</v>
      </c>
      <c r="N408" s="640">
        <f t="shared" si="44"/>
        <v>9.9706928027851838</v>
      </c>
      <c r="O408" s="641">
        <v>16.62979009713338</v>
      </c>
      <c r="P408" s="640">
        <v>0.42352877915139475</v>
      </c>
      <c r="Q408" s="599">
        <f t="shared" si="45"/>
        <v>0.1522130543474948</v>
      </c>
    </row>
    <row r="409" spans="1:17" ht="15" customHeight="1" x14ac:dyDescent="0.3">
      <c r="A409" s="135">
        <v>63</v>
      </c>
      <c r="B409" s="610" t="s">
        <v>1165</v>
      </c>
      <c r="C409" s="128">
        <v>487.96</v>
      </c>
      <c r="D409" s="128"/>
      <c r="E409" s="128"/>
      <c r="F409" s="128">
        <f t="shared" si="41"/>
        <v>487.96</v>
      </c>
      <c r="G409" s="128">
        <v>1100</v>
      </c>
      <c r="H409" s="128">
        <v>15</v>
      </c>
      <c r="I409" s="128">
        <v>5000</v>
      </c>
      <c r="J409" s="128">
        <v>16</v>
      </c>
      <c r="K409" s="639">
        <f t="shared" si="42"/>
        <v>8.241758241758242E-3</v>
      </c>
      <c r="L409" s="639">
        <f t="shared" si="43"/>
        <v>2.8990759195506432E-3</v>
      </c>
      <c r="M409" s="640">
        <f t="shared" si="46"/>
        <v>47.698924419935928</v>
      </c>
      <c r="N409" s="640">
        <f t="shared" si="44"/>
        <v>10.493763372385905</v>
      </c>
      <c r="O409" s="641">
        <v>17.601345506897747</v>
      </c>
      <c r="P409" s="640">
        <v>0.35748149399396856</v>
      </c>
      <c r="Q409" s="599">
        <f t="shared" si="45"/>
        <v>0.15606097793510443</v>
      </c>
    </row>
    <row r="410" spans="1:17" ht="15" customHeight="1" x14ac:dyDescent="0.3">
      <c r="A410" s="135">
        <v>64</v>
      </c>
      <c r="B410" s="610" t="s">
        <v>1167</v>
      </c>
      <c r="C410" s="128">
        <v>705.64</v>
      </c>
      <c r="D410" s="128">
        <v>98.2</v>
      </c>
      <c r="E410" s="128">
        <v>255.1</v>
      </c>
      <c r="F410" s="128">
        <f t="shared" ref="F410:F470" si="47">C410+D410+E410</f>
        <v>1058.94</v>
      </c>
      <c r="G410" s="128">
        <v>1100</v>
      </c>
      <c r="H410" s="128">
        <v>34</v>
      </c>
      <c r="I410" s="128">
        <v>5000</v>
      </c>
      <c r="J410" s="128">
        <v>14</v>
      </c>
      <c r="K410" s="639">
        <f t="shared" si="42"/>
        <v>1.8681318681318681E-2</v>
      </c>
      <c r="L410" s="639">
        <f t="shared" si="43"/>
        <v>2.5366914296068126E-3</v>
      </c>
      <c r="M410" s="640">
        <f t="shared" si="46"/>
        <v>90.843849389421948</v>
      </c>
      <c r="N410" s="640">
        <f t="shared" si="44"/>
        <v>19.98564686567283</v>
      </c>
      <c r="O410" s="641">
        <v>33.930836659194867</v>
      </c>
      <c r="P410" s="640">
        <v>0.3170493633329296</v>
      </c>
      <c r="Q410" s="599">
        <f t="shared" si="45"/>
        <v>0.13700245743632555</v>
      </c>
    </row>
    <row r="411" spans="1:17" ht="15" customHeight="1" x14ac:dyDescent="0.3">
      <c r="A411" s="135">
        <v>65</v>
      </c>
      <c r="B411" s="610" t="s">
        <v>1168</v>
      </c>
      <c r="C411" s="128">
        <v>435.39</v>
      </c>
      <c r="D411" s="128"/>
      <c r="E411" s="128"/>
      <c r="F411" s="128">
        <f t="shared" si="47"/>
        <v>435.39</v>
      </c>
      <c r="G411" s="128">
        <v>1100</v>
      </c>
      <c r="H411" s="128">
        <v>15</v>
      </c>
      <c r="I411" s="128">
        <v>5000</v>
      </c>
      <c r="J411" s="128">
        <v>7</v>
      </c>
      <c r="K411" s="639">
        <f t="shared" si="42"/>
        <v>8.241758241758242E-3</v>
      </c>
      <c r="L411" s="639">
        <f t="shared" si="43"/>
        <v>1.2683457148034063E-3</v>
      </c>
      <c r="M411" s="640">
        <f t="shared" si="46"/>
        <v>40.717034584820865</v>
      </c>
      <c r="N411" s="640">
        <f t="shared" si="44"/>
        <v>8.9577476086605898</v>
      </c>
      <c r="O411" s="641">
        <v>15.190121626300733</v>
      </c>
      <c r="P411" s="640">
        <v>0.15811720323885214</v>
      </c>
      <c r="Q411" s="599">
        <f t="shared" si="45"/>
        <v>0.14934431434580731</v>
      </c>
    </row>
    <row r="412" spans="1:17" ht="15" customHeight="1" x14ac:dyDescent="0.3">
      <c r="A412" s="412">
        <v>66</v>
      </c>
      <c r="B412" s="610" t="s">
        <v>1169</v>
      </c>
      <c r="C412" s="128">
        <v>497.81</v>
      </c>
      <c r="D412" s="128"/>
      <c r="E412" s="128">
        <v>41.8</v>
      </c>
      <c r="F412" s="128">
        <f t="shared" si="47"/>
        <v>539.61</v>
      </c>
      <c r="G412" s="128">
        <v>1100</v>
      </c>
      <c r="H412" s="128">
        <v>17</v>
      </c>
      <c r="I412" s="128">
        <v>5000</v>
      </c>
      <c r="J412" s="128">
        <v>12</v>
      </c>
      <c r="K412" s="639">
        <f t="shared" ref="K412:K475" si="48">1/1820*H412</f>
        <v>9.3406593406593404E-3</v>
      </c>
      <c r="L412" s="639">
        <f t="shared" si="43"/>
        <v>2.1743069396629824E-3</v>
      </c>
      <c r="M412" s="640">
        <f t="shared" si="46"/>
        <v>49.300752380886003</v>
      </c>
      <c r="N412" s="640">
        <f t="shared" si="44"/>
        <v>10.846165523794921</v>
      </c>
      <c r="O412" s="641">
        <v>18.30498715215133</v>
      </c>
      <c r="P412" s="640">
        <v>0.26928262097486283</v>
      </c>
      <c r="Q412" s="599">
        <f t="shared" si="45"/>
        <v>0.14588533881471266</v>
      </c>
    </row>
    <row r="413" spans="1:17" ht="15" customHeight="1" x14ac:dyDescent="0.3">
      <c r="A413" s="412">
        <v>67</v>
      </c>
      <c r="B413" s="610" t="s">
        <v>1170</v>
      </c>
      <c r="C413" s="128">
        <v>417.85</v>
      </c>
      <c r="D413" s="128"/>
      <c r="E413" s="128">
        <v>48.5</v>
      </c>
      <c r="F413" s="128">
        <f t="shared" si="47"/>
        <v>466.35</v>
      </c>
      <c r="G413" s="128">
        <v>1100</v>
      </c>
      <c r="H413" s="128">
        <v>21</v>
      </c>
      <c r="I413" s="128">
        <v>5000</v>
      </c>
      <c r="J413" s="128">
        <v>7</v>
      </c>
      <c r="K413" s="639">
        <f t="shared" si="48"/>
        <v>1.1538461538461539E-2</v>
      </c>
      <c r="L413" s="639">
        <f t="shared" si="43"/>
        <v>1.2683457148034063E-3</v>
      </c>
      <c r="M413" s="640">
        <f t="shared" si="46"/>
        <v>54.831704914491198</v>
      </c>
      <c r="N413" s="640">
        <f t="shared" si="44"/>
        <v>12.062975081188064</v>
      </c>
      <c r="O413" s="641">
        <v>20.516011736190844</v>
      </c>
      <c r="P413" s="640">
        <v>0.15933963852169011</v>
      </c>
      <c r="Q413" s="599">
        <f t="shared" si="45"/>
        <v>0.18777748766032337</v>
      </c>
    </row>
    <row r="414" spans="1:17" ht="15" customHeight="1" x14ac:dyDescent="0.3">
      <c r="A414" s="135">
        <v>68</v>
      </c>
      <c r="B414" s="610" t="s">
        <v>1171</v>
      </c>
      <c r="C414" s="128">
        <v>270.3</v>
      </c>
      <c r="D414" s="128"/>
      <c r="E414" s="128"/>
      <c r="F414" s="128">
        <f t="shared" si="47"/>
        <v>270.3</v>
      </c>
      <c r="G414" s="128">
        <v>1100</v>
      </c>
      <c r="H414" s="128">
        <v>7</v>
      </c>
      <c r="I414" s="128">
        <v>5000</v>
      </c>
      <c r="J414" s="128">
        <v>4</v>
      </c>
      <c r="K414" s="639">
        <f t="shared" si="48"/>
        <v>3.8461538461538464E-3</v>
      </c>
      <c r="L414" s="639">
        <f t="shared" si="43"/>
        <v>7.247689798876608E-4</v>
      </c>
      <c r="M414" s="640">
        <f t="shared" si="46"/>
        <v>19.570177533555412</v>
      </c>
      <c r="N414" s="640">
        <f t="shared" si="44"/>
        <v>4.3054390573821903</v>
      </c>
      <c r="O414" s="641">
        <v>7.28519351958158</v>
      </c>
      <c r="P414" s="640">
        <v>9.003252594336271E-2</v>
      </c>
      <c r="Q414" s="599">
        <f t="shared" si="45"/>
        <v>0.11561540006090471</v>
      </c>
    </row>
    <row r="415" spans="1:17" ht="15" customHeight="1" x14ac:dyDescent="0.3">
      <c r="A415" s="135">
        <v>69</v>
      </c>
      <c r="B415" s="610" t="s">
        <v>1172</v>
      </c>
      <c r="C415" s="128">
        <v>1056.99</v>
      </c>
      <c r="D415" s="128"/>
      <c r="E415" s="128"/>
      <c r="F415" s="128">
        <f t="shared" si="47"/>
        <v>1056.99</v>
      </c>
      <c r="G415" s="128">
        <v>1100</v>
      </c>
      <c r="H415" s="128">
        <v>22</v>
      </c>
      <c r="I415" s="128">
        <v>5000</v>
      </c>
      <c r="J415" s="128">
        <v>22</v>
      </c>
      <c r="K415" s="639">
        <f t="shared" si="48"/>
        <v>1.2087912087912088E-2</v>
      </c>
      <c r="L415" s="639">
        <f t="shared" ref="L415:L478" si="49">1/5519*J415</f>
        <v>3.9862293893821342E-3</v>
      </c>
      <c r="M415" s="640">
        <f t="shared" si="46"/>
        <v>68.820633027961335</v>
      </c>
      <c r="N415" s="640">
        <f t="shared" ref="N415:N476" si="50">M415*0.22</f>
        <v>15.140539266151494</v>
      </c>
      <c r="O415" s="641">
        <v>25.422366555500883</v>
      </c>
      <c r="P415" s="640">
        <v>0.49181719566069043</v>
      </c>
      <c r="Q415" s="599">
        <f t="shared" si="45"/>
        <v>0.10395117838889148</v>
      </c>
    </row>
    <row r="416" spans="1:17" ht="15" customHeight="1" x14ac:dyDescent="0.3">
      <c r="A416" s="135">
        <v>70</v>
      </c>
      <c r="B416" s="610" t="s">
        <v>1173</v>
      </c>
      <c r="C416" s="128">
        <v>322.39999999999998</v>
      </c>
      <c r="D416" s="128"/>
      <c r="E416" s="128">
        <v>31.4</v>
      </c>
      <c r="F416" s="128">
        <f t="shared" si="47"/>
        <v>353.79999999999995</v>
      </c>
      <c r="G416" s="128">
        <v>1100</v>
      </c>
      <c r="H416" s="128">
        <v>12</v>
      </c>
      <c r="I416" s="128">
        <v>5000</v>
      </c>
      <c r="J416" s="128">
        <v>5</v>
      </c>
      <c r="K416" s="639">
        <f t="shared" si="48"/>
        <v>6.5934065934065934E-3</v>
      </c>
      <c r="L416" s="639">
        <f t="shared" si="49"/>
        <v>9.05961224859576E-4</v>
      </c>
      <c r="M416" s="640">
        <f t="shared" si="46"/>
        <v>32.108168345515686</v>
      </c>
      <c r="N416" s="640">
        <f t="shared" si="50"/>
        <v>7.063797036013451</v>
      </c>
      <c r="O416" s="641">
        <v>11.991349042334116</v>
      </c>
      <c r="P416" s="640">
        <v>0.11320280987407394</v>
      </c>
      <c r="Q416" s="599">
        <f t="shared" si="45"/>
        <v>0.14493080054758997</v>
      </c>
    </row>
    <row r="417" spans="1:18" ht="15" customHeight="1" x14ac:dyDescent="0.3">
      <c r="A417" s="135">
        <v>71</v>
      </c>
      <c r="B417" s="610" t="s">
        <v>1174</v>
      </c>
      <c r="C417" s="128">
        <v>239.3</v>
      </c>
      <c r="D417" s="128"/>
      <c r="E417" s="128"/>
      <c r="F417" s="128">
        <f t="shared" si="47"/>
        <v>239.3</v>
      </c>
      <c r="G417" s="128">
        <v>1100</v>
      </c>
      <c r="H417" s="128">
        <v>11</v>
      </c>
      <c r="I417" s="128">
        <v>5000</v>
      </c>
      <c r="J417" s="128">
        <v>7</v>
      </c>
      <c r="K417" s="639">
        <f t="shared" si="48"/>
        <v>6.0439560439560442E-3</v>
      </c>
      <c r="L417" s="639">
        <f t="shared" si="49"/>
        <v>1.2683457148034063E-3</v>
      </c>
      <c r="M417" s="640">
        <f t="shared" si="46"/>
        <v>31.307254365040649</v>
      </c>
      <c r="N417" s="640">
        <f t="shared" si="50"/>
        <v>6.8875959603089427</v>
      </c>
      <c r="O417" s="641">
        <v>11.639528219707325</v>
      </c>
      <c r="P417" s="640">
        <v>0.15730224638362686</v>
      </c>
      <c r="Q417" s="599">
        <f t="shared" si="45"/>
        <v>0.20890798492035328</v>
      </c>
    </row>
    <row r="418" spans="1:18" ht="15" customHeight="1" x14ac:dyDescent="0.3">
      <c r="A418" s="412">
        <v>72</v>
      </c>
      <c r="B418" s="610" t="s">
        <v>1175</v>
      </c>
      <c r="C418" s="128">
        <v>92.2</v>
      </c>
      <c r="D418" s="128"/>
      <c r="E418" s="128">
        <v>52.4</v>
      </c>
      <c r="F418" s="128">
        <f t="shared" si="47"/>
        <v>144.6</v>
      </c>
      <c r="G418" s="128">
        <v>1100</v>
      </c>
      <c r="H418" s="128">
        <v>5</v>
      </c>
      <c r="I418" s="128">
        <v>5000</v>
      </c>
      <c r="J418" s="128">
        <v>3</v>
      </c>
      <c r="K418" s="639">
        <f t="shared" si="48"/>
        <v>2.747252747252747E-3</v>
      </c>
      <c r="L418" s="639">
        <f t="shared" si="49"/>
        <v>5.435767349157456E-4</v>
      </c>
      <c r="M418" s="640">
        <f t="shared" si="46"/>
        <v>14.089521886430292</v>
      </c>
      <c r="N418" s="640">
        <f t="shared" si="50"/>
        <v>3.0996948150146642</v>
      </c>
      <c r="O418" s="641">
        <v>5.2419830517740964</v>
      </c>
      <c r="P418" s="640">
        <v>0.13945652246282131</v>
      </c>
      <c r="Q418" s="599">
        <f t="shared" si="45"/>
        <v>0.15609029236294522</v>
      </c>
    </row>
    <row r="419" spans="1:18" s="7" customFormat="1" ht="15" customHeight="1" x14ac:dyDescent="0.3">
      <c r="A419" s="135">
        <v>73</v>
      </c>
      <c r="B419" s="610" t="s">
        <v>1176</v>
      </c>
      <c r="C419" s="128">
        <v>375.5</v>
      </c>
      <c r="D419" s="128"/>
      <c r="E419" s="128"/>
      <c r="F419" s="128">
        <f t="shared" si="47"/>
        <v>375.5</v>
      </c>
      <c r="G419" s="128">
        <v>1100</v>
      </c>
      <c r="H419" s="128">
        <v>14</v>
      </c>
      <c r="I419" s="128">
        <v>5000</v>
      </c>
      <c r="J419" s="128">
        <v>7</v>
      </c>
      <c r="K419" s="639">
        <f t="shared" si="48"/>
        <v>7.6923076923076927E-3</v>
      </c>
      <c r="L419" s="639">
        <f t="shared" si="49"/>
        <v>1.2683457148034063E-3</v>
      </c>
      <c r="M419" s="640">
        <f t="shared" si="46"/>
        <v>38.364589529875815</v>
      </c>
      <c r="N419" s="640">
        <f t="shared" si="50"/>
        <v>8.4402096965726798</v>
      </c>
      <c r="O419" s="641">
        <v>14.302473274652382</v>
      </c>
      <c r="P419" s="640">
        <v>0.15791346402504583</v>
      </c>
      <c r="Q419" s="599">
        <f t="shared" si="45"/>
        <v>0.16315628752363762</v>
      </c>
      <c r="R419" s="18"/>
    </row>
    <row r="420" spans="1:18" ht="15" customHeight="1" x14ac:dyDescent="0.3">
      <c r="A420" s="135">
        <v>74</v>
      </c>
      <c r="B420" s="610" t="s">
        <v>1177</v>
      </c>
      <c r="C420" s="128">
        <v>969.31</v>
      </c>
      <c r="D420" s="128"/>
      <c r="E420" s="128">
        <v>24.6</v>
      </c>
      <c r="F420" s="128">
        <f t="shared" si="47"/>
        <v>993.91</v>
      </c>
      <c r="G420" s="128">
        <v>1100</v>
      </c>
      <c r="H420" s="128">
        <v>23</v>
      </c>
      <c r="I420" s="128">
        <v>5000</v>
      </c>
      <c r="J420" s="128">
        <v>21</v>
      </c>
      <c r="K420" s="639">
        <f t="shared" si="48"/>
        <v>1.2637362637362638E-2</v>
      </c>
      <c r="L420" s="639">
        <f t="shared" si="49"/>
        <v>3.8050371444102193E-3</v>
      </c>
      <c r="M420" s="640">
        <f t="shared" si="46"/>
        <v>70.397312545671397</v>
      </c>
      <c r="N420" s="640">
        <f t="shared" si="50"/>
        <v>15.487408760047707</v>
      </c>
      <c r="O420" s="641">
        <v>26.042101142638455</v>
      </c>
      <c r="P420" s="640">
        <v>0.46986934701281718</v>
      </c>
      <c r="Q420" s="599">
        <f t="shared" si="45"/>
        <v>0.11308538177035182</v>
      </c>
    </row>
    <row r="421" spans="1:18" ht="15" customHeight="1" x14ac:dyDescent="0.3">
      <c r="A421" s="135">
        <v>75</v>
      </c>
      <c r="B421" s="610" t="s">
        <v>1178</v>
      </c>
      <c r="C421" s="128">
        <v>584.29999999999995</v>
      </c>
      <c r="D421" s="128"/>
      <c r="E421" s="128">
        <v>131.9</v>
      </c>
      <c r="F421" s="128">
        <f t="shared" si="47"/>
        <v>716.19999999999993</v>
      </c>
      <c r="G421" s="128">
        <v>1100</v>
      </c>
      <c r="H421" s="128">
        <v>24</v>
      </c>
      <c r="I421" s="128">
        <v>5000</v>
      </c>
      <c r="J421" s="128">
        <v>11</v>
      </c>
      <c r="K421" s="639">
        <f t="shared" si="48"/>
        <v>1.3186813186813187E-2</v>
      </c>
      <c r="L421" s="639">
        <f t="shared" si="49"/>
        <v>1.9931146946910671E-3</v>
      </c>
      <c r="M421" s="640">
        <f t="shared" si="46"/>
        <v>64.99210222826639</v>
      </c>
      <c r="N421" s="640">
        <f t="shared" si="50"/>
        <v>14.298262490218606</v>
      </c>
      <c r="O421" s="641">
        <v>24.250611849179013</v>
      </c>
      <c r="P421" s="640">
        <v>0.24855720760982747</v>
      </c>
      <c r="Q421" s="599">
        <f t="shared" si="45"/>
        <v>0.1449169698063025</v>
      </c>
    </row>
    <row r="422" spans="1:18" ht="15" customHeight="1" x14ac:dyDescent="0.3">
      <c r="A422" s="135">
        <v>76</v>
      </c>
      <c r="B422" s="610" t="s">
        <v>1179</v>
      </c>
      <c r="C422" s="128">
        <v>472.2</v>
      </c>
      <c r="D422" s="128"/>
      <c r="E422" s="128"/>
      <c r="F422" s="128">
        <f t="shared" si="47"/>
        <v>472.2</v>
      </c>
      <c r="G422" s="128">
        <v>1100</v>
      </c>
      <c r="H422" s="128">
        <v>24</v>
      </c>
      <c r="I422" s="128">
        <v>5000</v>
      </c>
      <c r="J422" s="128">
        <v>8</v>
      </c>
      <c r="K422" s="639">
        <f t="shared" si="48"/>
        <v>1.3186813186813187E-2</v>
      </c>
      <c r="L422" s="639">
        <f t="shared" si="49"/>
        <v>1.4495379597753216E-3</v>
      </c>
      <c r="M422" s="640">
        <f t="shared" si="46"/>
        <v>62.66480561656136</v>
      </c>
      <c r="N422" s="640">
        <f t="shared" si="50"/>
        <v>13.786257235643498</v>
      </c>
      <c r="O422" s="641">
        <v>23.446870555646672</v>
      </c>
      <c r="P422" s="640">
        <v>0.1821024440247887</v>
      </c>
      <c r="Q422" s="599">
        <f t="shared" si="45"/>
        <v>0.2119441674118516</v>
      </c>
    </row>
    <row r="423" spans="1:18" ht="15" customHeight="1" x14ac:dyDescent="0.3">
      <c r="A423" s="412">
        <v>77</v>
      </c>
      <c r="B423" s="610" t="s">
        <v>1180</v>
      </c>
      <c r="C423" s="128">
        <v>261.7</v>
      </c>
      <c r="D423" s="128"/>
      <c r="E423" s="128">
        <v>75.599999999999994</v>
      </c>
      <c r="F423" s="128">
        <f t="shared" si="47"/>
        <v>337.29999999999995</v>
      </c>
      <c r="G423" s="128">
        <v>1100</v>
      </c>
      <c r="H423" s="128">
        <v>11</v>
      </c>
      <c r="I423" s="128">
        <v>5000</v>
      </c>
      <c r="J423" s="128">
        <v>8</v>
      </c>
      <c r="K423" s="639">
        <f t="shared" si="48"/>
        <v>6.0439560439560442E-3</v>
      </c>
      <c r="L423" s="639">
        <f t="shared" si="49"/>
        <v>1.4495379597753216E-3</v>
      </c>
      <c r="M423" s="640">
        <f t="shared" si="46"/>
        <v>32.083019902275652</v>
      </c>
      <c r="N423" s="640">
        <f t="shared" si="50"/>
        <v>7.0582643785006436</v>
      </c>
      <c r="O423" s="641">
        <v>11.907441984218105</v>
      </c>
      <c r="P423" s="640">
        <v>0.17945383424530645</v>
      </c>
      <c r="Q423" s="599">
        <f t="shared" si="45"/>
        <v>0.15187720159869467</v>
      </c>
    </row>
    <row r="424" spans="1:18" ht="15" customHeight="1" x14ac:dyDescent="0.3">
      <c r="A424" s="412">
        <v>78</v>
      </c>
      <c r="B424" s="610" t="s">
        <v>1181</v>
      </c>
      <c r="C424" s="128">
        <v>395.5</v>
      </c>
      <c r="D424" s="128"/>
      <c r="E424" s="128"/>
      <c r="F424" s="128">
        <f t="shared" si="47"/>
        <v>395.5</v>
      </c>
      <c r="G424" s="128">
        <v>1100</v>
      </c>
      <c r="H424" s="128">
        <v>11</v>
      </c>
      <c r="I424" s="128">
        <v>5000</v>
      </c>
      <c r="J424" s="128">
        <v>9</v>
      </c>
      <c r="K424" s="639">
        <f t="shared" si="48"/>
        <v>6.0439560439560442E-3</v>
      </c>
      <c r="L424" s="639">
        <f t="shared" si="49"/>
        <v>1.6307302047472369E-3</v>
      </c>
      <c r="M424" s="640">
        <f t="shared" si="46"/>
        <v>32.858785439510662</v>
      </c>
      <c r="N424" s="640">
        <f t="shared" si="50"/>
        <v>7.2289327966923453</v>
      </c>
      <c r="O424" s="641">
        <v>12.175355748728883</v>
      </c>
      <c r="P424" s="640">
        <v>0.20160542210698607</v>
      </c>
      <c r="Q424" s="599">
        <f t="shared" si="45"/>
        <v>0.13265405665496555</v>
      </c>
    </row>
    <row r="425" spans="1:18" ht="15" customHeight="1" x14ac:dyDescent="0.3">
      <c r="A425" s="135">
        <v>79</v>
      </c>
      <c r="B425" s="610" t="s">
        <v>1182</v>
      </c>
      <c r="C425" s="128">
        <v>377.9</v>
      </c>
      <c r="D425" s="128"/>
      <c r="E425" s="128">
        <v>86.2</v>
      </c>
      <c r="F425" s="128">
        <f t="shared" si="47"/>
        <v>464.09999999999997</v>
      </c>
      <c r="G425" s="128">
        <v>1100</v>
      </c>
      <c r="H425" s="128">
        <v>12</v>
      </c>
      <c r="I425" s="128">
        <v>5000</v>
      </c>
      <c r="J425" s="128">
        <v>10</v>
      </c>
      <c r="K425" s="639">
        <f t="shared" si="48"/>
        <v>6.5934065934065934E-3</v>
      </c>
      <c r="L425" s="639">
        <f t="shared" si="49"/>
        <v>1.811922449719152E-3</v>
      </c>
      <c r="M425" s="640">
        <f t="shared" si="46"/>
        <v>35.986996031690722</v>
      </c>
      <c r="N425" s="640">
        <f t="shared" si="50"/>
        <v>7.9171391269719589</v>
      </c>
      <c r="O425" s="641">
        <v>13.330917864888015</v>
      </c>
      <c r="P425" s="640">
        <v>0.22396074918247197</v>
      </c>
      <c r="Q425" s="599">
        <f t="shared" si="45"/>
        <v>0.12380739877770562</v>
      </c>
    </row>
    <row r="426" spans="1:18" ht="15" customHeight="1" x14ac:dyDescent="0.3">
      <c r="A426" s="135">
        <v>80</v>
      </c>
      <c r="B426" s="610" t="s">
        <v>1207</v>
      </c>
      <c r="C426" s="128">
        <v>258.10000000000002</v>
      </c>
      <c r="D426" s="128"/>
      <c r="E426" s="128">
        <v>92.17</v>
      </c>
      <c r="F426" s="128">
        <f t="shared" si="47"/>
        <v>350.27000000000004</v>
      </c>
      <c r="G426" s="128">
        <v>1100</v>
      </c>
      <c r="H426" s="128">
        <v>11</v>
      </c>
      <c r="I426" s="128">
        <v>5000</v>
      </c>
      <c r="J426" s="128">
        <v>15</v>
      </c>
      <c r="K426" s="639">
        <f t="shared" si="48"/>
        <v>6.0439560439560442E-3</v>
      </c>
      <c r="L426" s="639">
        <f t="shared" si="49"/>
        <v>2.7178836745787279E-3</v>
      </c>
      <c r="M426" s="640">
        <f t="shared" si="46"/>
        <v>37.513378662920701</v>
      </c>
      <c r="N426" s="640">
        <f t="shared" si="50"/>
        <v>8.252943305842555</v>
      </c>
      <c r="O426" s="641">
        <v>13.78283833579356</v>
      </c>
      <c r="P426" s="640">
        <v>0.33451494927706366</v>
      </c>
      <c r="Q426" s="599">
        <f t="shared" si="45"/>
        <v>0.17096432824345184</v>
      </c>
    </row>
    <row r="427" spans="1:18" ht="15" customHeight="1" x14ac:dyDescent="0.3">
      <c r="A427" s="135">
        <v>81</v>
      </c>
      <c r="B427" s="610" t="s">
        <v>1208</v>
      </c>
      <c r="C427" s="128">
        <v>396.61</v>
      </c>
      <c r="D427" s="128"/>
      <c r="E427" s="128"/>
      <c r="F427" s="128">
        <f t="shared" si="47"/>
        <v>396.61</v>
      </c>
      <c r="G427" s="128">
        <v>1100</v>
      </c>
      <c r="H427" s="128">
        <v>10</v>
      </c>
      <c r="I427" s="128">
        <v>5000</v>
      </c>
      <c r="J427" s="128">
        <v>8</v>
      </c>
      <c r="K427" s="639">
        <f t="shared" si="48"/>
        <v>5.4945054945054941E-3</v>
      </c>
      <c r="L427" s="639">
        <f t="shared" si="49"/>
        <v>1.4495379597753216E-3</v>
      </c>
      <c r="M427" s="640">
        <f t="shared" si="46"/>
        <v>29.730574847330598</v>
      </c>
      <c r="N427" s="640">
        <f t="shared" si="50"/>
        <v>6.5407264664127318</v>
      </c>
      <c r="O427" s="641">
        <v>11.019793632569751</v>
      </c>
      <c r="P427" s="640">
        <v>0.17925009503150011</v>
      </c>
      <c r="Q427" s="599">
        <f t="shared" si="45"/>
        <v>0.11969023736503009</v>
      </c>
    </row>
    <row r="428" spans="1:18" ht="15" customHeight="1" x14ac:dyDescent="0.3">
      <c r="A428" s="135">
        <v>82</v>
      </c>
      <c r="B428" s="610" t="s">
        <v>1209</v>
      </c>
      <c r="C428" s="128">
        <v>345.91</v>
      </c>
      <c r="D428" s="128"/>
      <c r="E428" s="128">
        <v>34.1</v>
      </c>
      <c r="F428" s="128">
        <f t="shared" si="47"/>
        <v>380.01000000000005</v>
      </c>
      <c r="G428" s="128">
        <v>1100</v>
      </c>
      <c r="H428" s="128">
        <v>15</v>
      </c>
      <c r="I428" s="128">
        <v>5000</v>
      </c>
      <c r="J428" s="128">
        <v>8</v>
      </c>
      <c r="K428" s="639">
        <f t="shared" si="48"/>
        <v>8.241758241758242E-3</v>
      </c>
      <c r="L428" s="639">
        <f t="shared" si="49"/>
        <v>1.4495379597753216E-3</v>
      </c>
      <c r="M428" s="640">
        <f t="shared" si="46"/>
        <v>41.492800122055868</v>
      </c>
      <c r="N428" s="640">
        <f t="shared" si="50"/>
        <v>9.1284160268522907</v>
      </c>
      <c r="O428" s="641">
        <v>15.458035390811512</v>
      </c>
      <c r="P428" s="640">
        <v>0.18026879110053173</v>
      </c>
      <c r="Q428" s="599">
        <f t="shared" si="45"/>
        <v>0.17436257027662483</v>
      </c>
    </row>
    <row r="429" spans="1:18" ht="15" customHeight="1" x14ac:dyDescent="0.3">
      <c r="A429" s="412">
        <v>83</v>
      </c>
      <c r="B429" s="610" t="s">
        <v>1210</v>
      </c>
      <c r="C429" s="128">
        <v>501.9</v>
      </c>
      <c r="D429" s="128"/>
      <c r="E429" s="128"/>
      <c r="F429" s="128">
        <f t="shared" si="47"/>
        <v>501.9</v>
      </c>
      <c r="G429" s="128">
        <v>1100</v>
      </c>
      <c r="H429" s="128">
        <v>16</v>
      </c>
      <c r="I429" s="128">
        <v>5000</v>
      </c>
      <c r="J429" s="128">
        <v>12</v>
      </c>
      <c r="K429" s="639">
        <f t="shared" si="48"/>
        <v>8.7912087912087912E-3</v>
      </c>
      <c r="L429" s="639">
        <f t="shared" si="49"/>
        <v>2.1743069396629824E-3</v>
      </c>
      <c r="M429" s="640">
        <f t="shared" si="46"/>
        <v>46.948307325940952</v>
      </c>
      <c r="N429" s="640">
        <f t="shared" si="50"/>
        <v>10.328627611707009</v>
      </c>
      <c r="O429" s="641">
        <v>17.417338800502979</v>
      </c>
      <c r="P429" s="640">
        <v>0.26907888176105649</v>
      </c>
      <c r="Q429" s="599">
        <f t="shared" si="45"/>
        <v>0.14935914050590157</v>
      </c>
    </row>
    <row r="430" spans="1:18" ht="15" customHeight="1" x14ac:dyDescent="0.3">
      <c r="A430" s="135">
        <v>84</v>
      </c>
      <c r="B430" s="610" t="s">
        <v>1211</v>
      </c>
      <c r="C430" s="128">
        <v>406.9</v>
      </c>
      <c r="D430" s="128"/>
      <c r="E430" s="128"/>
      <c r="F430" s="128">
        <f t="shared" si="47"/>
        <v>406.9</v>
      </c>
      <c r="G430" s="128">
        <v>1100</v>
      </c>
      <c r="H430" s="128">
        <v>13</v>
      </c>
      <c r="I430" s="128">
        <v>5000</v>
      </c>
      <c r="J430" s="128">
        <v>10</v>
      </c>
      <c r="K430" s="639">
        <f t="shared" si="48"/>
        <v>7.1428571428571426E-3</v>
      </c>
      <c r="L430" s="639">
        <f t="shared" si="49"/>
        <v>1.811922449719152E-3</v>
      </c>
      <c r="M430" s="640">
        <f t="shared" si="46"/>
        <v>38.339441086635773</v>
      </c>
      <c r="N430" s="640">
        <f t="shared" si="50"/>
        <v>8.4346770390598707</v>
      </c>
      <c r="O430" s="641">
        <v>14.218566216536367</v>
      </c>
      <c r="P430" s="640">
        <v>0.22416448839627828</v>
      </c>
      <c r="Q430" s="599">
        <f t="shared" si="45"/>
        <v>0.15044691283024894</v>
      </c>
    </row>
    <row r="431" spans="1:18" ht="15" customHeight="1" x14ac:dyDescent="0.3">
      <c r="A431" s="135">
        <v>85</v>
      </c>
      <c r="B431" s="610" t="s">
        <v>1212</v>
      </c>
      <c r="C431" s="128">
        <v>583.66999999999996</v>
      </c>
      <c r="D431" s="128"/>
      <c r="E431" s="128"/>
      <c r="F431" s="128">
        <f t="shared" si="47"/>
        <v>583.66999999999996</v>
      </c>
      <c r="G431" s="128">
        <v>1100</v>
      </c>
      <c r="H431" s="128">
        <v>22</v>
      </c>
      <c r="I431" s="128">
        <v>5000</v>
      </c>
      <c r="J431" s="128">
        <v>11</v>
      </c>
      <c r="K431" s="639">
        <f t="shared" si="48"/>
        <v>1.2087912087912088E-2</v>
      </c>
      <c r="L431" s="639">
        <f t="shared" si="49"/>
        <v>1.9931146946910671E-3</v>
      </c>
      <c r="M431" s="640">
        <f t="shared" si="46"/>
        <v>60.287212118376281</v>
      </c>
      <c r="N431" s="640">
        <f t="shared" si="50"/>
        <v>13.263186666042783</v>
      </c>
      <c r="O431" s="641">
        <v>22.475315145882309</v>
      </c>
      <c r="P431" s="640">
        <v>0.24814972918221487</v>
      </c>
      <c r="Q431" s="599">
        <f t="shared" si="45"/>
        <v>0.16494571189110901</v>
      </c>
    </row>
    <row r="432" spans="1:18" ht="15" customHeight="1" x14ac:dyDescent="0.3">
      <c r="A432" s="135">
        <v>86</v>
      </c>
      <c r="B432" s="610" t="s">
        <v>1213</v>
      </c>
      <c r="C432" s="128">
        <v>634.80999999999995</v>
      </c>
      <c r="D432" s="128"/>
      <c r="E432" s="128"/>
      <c r="F432" s="128">
        <f t="shared" si="47"/>
        <v>634.80999999999995</v>
      </c>
      <c r="G432" s="128">
        <v>1100</v>
      </c>
      <c r="H432" s="128">
        <v>27</v>
      </c>
      <c r="I432" s="128">
        <v>5000</v>
      </c>
      <c r="J432" s="128">
        <v>18</v>
      </c>
      <c r="K432" s="639">
        <f t="shared" si="48"/>
        <v>1.4835164835164835E-2</v>
      </c>
      <c r="L432" s="639">
        <f t="shared" si="49"/>
        <v>3.2614604094944738E-3</v>
      </c>
      <c r="M432" s="640">
        <f t="shared" si="46"/>
        <v>77.479796153746591</v>
      </c>
      <c r="N432" s="640">
        <f t="shared" si="50"/>
        <v>17.04555515382425</v>
      </c>
      <c r="O432" s="641">
        <v>28.788953255699525</v>
      </c>
      <c r="P432" s="640">
        <v>0.40422954028300373</v>
      </c>
      <c r="Q432" s="599">
        <f t="shared" si="45"/>
        <v>0.19489065090901747</v>
      </c>
    </row>
    <row r="433" spans="1:17" ht="15" customHeight="1" x14ac:dyDescent="0.3">
      <c r="A433" s="135">
        <v>87</v>
      </c>
      <c r="B433" s="610" t="s">
        <v>1214</v>
      </c>
      <c r="C433" s="128">
        <v>312.74</v>
      </c>
      <c r="D433" s="128"/>
      <c r="E433" s="128"/>
      <c r="F433" s="128">
        <f t="shared" si="47"/>
        <v>312.74</v>
      </c>
      <c r="G433" s="128">
        <v>1100</v>
      </c>
      <c r="H433" s="128">
        <v>12</v>
      </c>
      <c r="I433" s="128">
        <v>5000</v>
      </c>
      <c r="J433" s="128">
        <v>14</v>
      </c>
      <c r="K433" s="639">
        <f t="shared" si="48"/>
        <v>6.5934065934065934E-3</v>
      </c>
      <c r="L433" s="639">
        <f t="shared" si="49"/>
        <v>2.5366914296068126E-3</v>
      </c>
      <c r="M433" s="640">
        <f t="shared" si="46"/>
        <v>39.090058180630749</v>
      </c>
      <c r="N433" s="640">
        <f t="shared" si="50"/>
        <v>8.5998127997387641</v>
      </c>
      <c r="O433" s="641">
        <v>14.402572922931132</v>
      </c>
      <c r="P433" s="640">
        <v>0.31256710062919041</v>
      </c>
      <c r="Q433" s="599">
        <f t="shared" si="45"/>
        <v>0.19954278635265663</v>
      </c>
    </row>
    <row r="434" spans="1:17" ht="15" customHeight="1" x14ac:dyDescent="0.3">
      <c r="A434" s="412">
        <v>88</v>
      </c>
      <c r="B434" s="610" t="s">
        <v>1215</v>
      </c>
      <c r="C434" s="128">
        <v>359.3</v>
      </c>
      <c r="D434" s="128"/>
      <c r="E434" s="128"/>
      <c r="F434" s="128">
        <f t="shared" si="47"/>
        <v>359.3</v>
      </c>
      <c r="G434" s="128">
        <v>1100</v>
      </c>
      <c r="H434" s="128">
        <v>10</v>
      </c>
      <c r="I434" s="128">
        <v>5000</v>
      </c>
      <c r="J434" s="128">
        <v>4</v>
      </c>
      <c r="K434" s="639">
        <f t="shared" si="48"/>
        <v>5.4945054945054941E-3</v>
      </c>
      <c r="L434" s="639">
        <f t="shared" si="49"/>
        <v>7.247689798876608E-4</v>
      </c>
      <c r="M434" s="640">
        <f t="shared" si="46"/>
        <v>26.627512698390575</v>
      </c>
      <c r="N434" s="640">
        <f t="shared" si="50"/>
        <v>5.8580527936459266</v>
      </c>
      <c r="O434" s="641">
        <v>9.9481385745266344</v>
      </c>
      <c r="P434" s="640">
        <v>9.064374358478168E-2</v>
      </c>
      <c r="Q434" s="599">
        <f t="shared" si="45"/>
        <v>0.11835331981672116</v>
      </c>
    </row>
    <row r="435" spans="1:17" ht="15" customHeight="1" x14ac:dyDescent="0.3">
      <c r="A435" s="412">
        <v>89</v>
      </c>
      <c r="B435" s="610" t="s">
        <v>1216</v>
      </c>
      <c r="C435" s="128">
        <v>391.67</v>
      </c>
      <c r="D435" s="128"/>
      <c r="E435" s="128">
        <v>25.5</v>
      </c>
      <c r="F435" s="128">
        <f t="shared" si="47"/>
        <v>417.17</v>
      </c>
      <c r="G435" s="128">
        <v>1100</v>
      </c>
      <c r="H435" s="128">
        <v>16</v>
      </c>
      <c r="I435" s="128">
        <v>5000</v>
      </c>
      <c r="J435" s="128">
        <v>3</v>
      </c>
      <c r="K435" s="639">
        <f t="shared" si="48"/>
        <v>8.7912087912087912E-3</v>
      </c>
      <c r="L435" s="639">
        <f t="shared" si="49"/>
        <v>5.435767349157456E-4</v>
      </c>
      <c r="M435" s="640">
        <f t="shared" si="46"/>
        <v>39.966417490825897</v>
      </c>
      <c r="N435" s="640">
        <f t="shared" si="50"/>
        <v>8.7926118479816981</v>
      </c>
      <c r="O435" s="641">
        <v>15.006114919905967</v>
      </c>
      <c r="P435" s="640">
        <v>6.971459100594006E-2</v>
      </c>
      <c r="Q435" s="599">
        <f t="shared" si="45"/>
        <v>0.15301881451139704</v>
      </c>
    </row>
    <row r="436" spans="1:17" ht="15" customHeight="1" x14ac:dyDescent="0.3">
      <c r="A436" s="135">
        <v>90</v>
      </c>
      <c r="B436" s="610" t="s">
        <v>1217</v>
      </c>
      <c r="C436" s="128">
        <v>195.5</v>
      </c>
      <c r="D436" s="128"/>
      <c r="E436" s="128">
        <v>53.8</v>
      </c>
      <c r="F436" s="128">
        <f t="shared" si="47"/>
        <v>249.3</v>
      </c>
      <c r="G436" s="128">
        <v>1100</v>
      </c>
      <c r="H436" s="128">
        <v>4</v>
      </c>
      <c r="I436" s="128">
        <v>5000</v>
      </c>
      <c r="J436" s="128">
        <v>3</v>
      </c>
      <c r="K436" s="639">
        <f t="shared" si="48"/>
        <v>2.1978021978021978E-3</v>
      </c>
      <c r="L436" s="639">
        <f t="shared" si="49"/>
        <v>5.435767349157456E-4</v>
      </c>
      <c r="M436" s="640">
        <f t="shared" si="46"/>
        <v>11.737076831485238</v>
      </c>
      <c r="N436" s="640">
        <f t="shared" si="50"/>
        <v>2.5821569029267524</v>
      </c>
      <c r="O436" s="641">
        <v>4.3543347001257446</v>
      </c>
      <c r="P436" s="640">
        <v>6.7269720440264122E-2</v>
      </c>
      <c r="Q436" s="599">
        <f t="shared" si="45"/>
        <v>7.5173839370148418E-2</v>
      </c>
    </row>
    <row r="437" spans="1:17" ht="15" customHeight="1" x14ac:dyDescent="0.3">
      <c r="A437" s="135">
        <v>91</v>
      </c>
      <c r="B437" s="610" t="s">
        <v>1218</v>
      </c>
      <c r="C437" s="128">
        <v>489.94</v>
      </c>
      <c r="D437" s="128"/>
      <c r="E437" s="128">
        <v>45</v>
      </c>
      <c r="F437" s="128">
        <f t="shared" si="47"/>
        <v>534.94000000000005</v>
      </c>
      <c r="G437" s="128">
        <v>1100</v>
      </c>
      <c r="H437" s="128">
        <v>21</v>
      </c>
      <c r="I437" s="128">
        <v>5000</v>
      </c>
      <c r="J437" s="128">
        <v>8</v>
      </c>
      <c r="K437" s="639">
        <f t="shared" si="48"/>
        <v>1.1538461538461539E-2</v>
      </c>
      <c r="L437" s="639">
        <f t="shared" si="49"/>
        <v>1.4495379597753216E-3</v>
      </c>
      <c r="M437" s="640">
        <f t="shared" si="46"/>
        <v>55.607470451726208</v>
      </c>
      <c r="N437" s="640">
        <f t="shared" si="50"/>
        <v>12.233643499379765</v>
      </c>
      <c r="O437" s="641">
        <v>20.783925500701621</v>
      </c>
      <c r="P437" s="640">
        <v>0.1814912263833697</v>
      </c>
      <c r="Q437" s="599">
        <f t="shared" si="45"/>
        <v>0.16601213346953109</v>
      </c>
    </row>
    <row r="438" spans="1:17" ht="15" customHeight="1" x14ac:dyDescent="0.3">
      <c r="A438" s="135">
        <v>92</v>
      </c>
      <c r="B438" s="610" t="s">
        <v>1219</v>
      </c>
      <c r="C438" s="128">
        <v>308.44</v>
      </c>
      <c r="D438" s="128"/>
      <c r="E438" s="128">
        <v>74.5</v>
      </c>
      <c r="F438" s="128">
        <f t="shared" si="47"/>
        <v>382.94</v>
      </c>
      <c r="G438" s="128">
        <v>1100</v>
      </c>
      <c r="H438" s="128">
        <v>13</v>
      </c>
      <c r="I438" s="128">
        <v>5000</v>
      </c>
      <c r="J438" s="128">
        <v>5</v>
      </c>
      <c r="K438" s="639">
        <f t="shared" si="48"/>
        <v>7.1428571428571426E-3</v>
      </c>
      <c r="L438" s="639">
        <f t="shared" si="49"/>
        <v>9.05961224859576E-4</v>
      </c>
      <c r="M438" s="640">
        <f t="shared" si="46"/>
        <v>34.460613400460744</v>
      </c>
      <c r="N438" s="640">
        <f t="shared" si="50"/>
        <v>7.5813349481013637</v>
      </c>
      <c r="O438" s="641">
        <v>12.87899739398247</v>
      </c>
      <c r="P438" s="640">
        <v>0.11340654908788027</v>
      </c>
      <c r="Q438" s="599">
        <f t="shared" si="45"/>
        <v>0.14371533997919375</v>
      </c>
    </row>
    <row r="439" spans="1:17" ht="15" customHeight="1" x14ac:dyDescent="0.3">
      <c r="A439" s="135">
        <v>93</v>
      </c>
      <c r="B439" s="610" t="s">
        <v>1220</v>
      </c>
      <c r="C439" s="128">
        <v>367.5</v>
      </c>
      <c r="D439" s="128"/>
      <c r="E439" s="128"/>
      <c r="F439" s="128">
        <f t="shared" si="47"/>
        <v>367.5</v>
      </c>
      <c r="G439" s="128">
        <v>1100</v>
      </c>
      <c r="H439" s="128">
        <v>18</v>
      </c>
      <c r="I439" s="128">
        <v>5000</v>
      </c>
      <c r="J439" s="128">
        <v>8</v>
      </c>
      <c r="K439" s="639">
        <f t="shared" si="48"/>
        <v>9.8901098901098897E-3</v>
      </c>
      <c r="L439" s="639">
        <f t="shared" si="49"/>
        <v>1.4495379597753216E-3</v>
      </c>
      <c r="M439" s="640">
        <f t="shared" si="46"/>
        <v>48.550135286891042</v>
      </c>
      <c r="N439" s="640">
        <f t="shared" si="50"/>
        <v>10.68102976311603</v>
      </c>
      <c r="O439" s="641">
        <v>18.120980445756565</v>
      </c>
      <c r="P439" s="640">
        <v>0.18088000874195073</v>
      </c>
      <c r="Q439" s="599">
        <f t="shared" si="45"/>
        <v>0.21097421905987915</v>
      </c>
    </row>
    <row r="440" spans="1:17" ht="15" customHeight="1" x14ac:dyDescent="0.3">
      <c r="A440" s="412">
        <v>94</v>
      </c>
      <c r="B440" s="610" t="s">
        <v>1221</v>
      </c>
      <c r="C440" s="128">
        <v>131.4</v>
      </c>
      <c r="D440" s="128"/>
      <c r="E440" s="128"/>
      <c r="F440" s="128">
        <f t="shared" si="47"/>
        <v>131.4</v>
      </c>
      <c r="G440" s="128">
        <v>1100</v>
      </c>
      <c r="H440" s="128">
        <v>5</v>
      </c>
      <c r="I440" s="128">
        <v>5000</v>
      </c>
      <c r="J440" s="128">
        <v>6</v>
      </c>
      <c r="K440" s="639">
        <f t="shared" si="48"/>
        <v>2.747252747252747E-3</v>
      </c>
      <c r="L440" s="639">
        <f t="shared" si="49"/>
        <v>1.0871534698314912E-3</v>
      </c>
      <c r="M440" s="640">
        <f t="shared" si="46"/>
        <v>16.41681849813531</v>
      </c>
      <c r="N440" s="640">
        <f t="shared" si="50"/>
        <v>3.6117000695897681</v>
      </c>
      <c r="O440" s="641">
        <v>6.045724345306434</v>
      </c>
      <c r="P440" s="640">
        <v>0.13392822323910925</v>
      </c>
      <c r="Q440" s="599">
        <f t="shared" si="45"/>
        <v>0.19945335720145069</v>
      </c>
    </row>
    <row r="441" spans="1:17" ht="15" customHeight="1" x14ac:dyDescent="0.3">
      <c r="A441" s="135">
        <v>95</v>
      </c>
      <c r="B441" s="610" t="s">
        <v>1222</v>
      </c>
      <c r="C441" s="128">
        <v>471.36</v>
      </c>
      <c r="D441" s="128"/>
      <c r="E441" s="128"/>
      <c r="F441" s="128">
        <f t="shared" si="47"/>
        <v>471.36</v>
      </c>
      <c r="G441" s="128">
        <v>1100</v>
      </c>
      <c r="H441" s="128">
        <v>18</v>
      </c>
      <c r="I441" s="128">
        <v>5000</v>
      </c>
      <c r="J441" s="128">
        <v>4</v>
      </c>
      <c r="K441" s="639">
        <f t="shared" si="48"/>
        <v>9.8901098901098897E-3</v>
      </c>
      <c r="L441" s="639">
        <f t="shared" si="49"/>
        <v>7.247689798876608E-4</v>
      </c>
      <c r="M441" s="640">
        <f t="shared" si="46"/>
        <v>45.447073137951016</v>
      </c>
      <c r="N441" s="640">
        <f t="shared" si="50"/>
        <v>9.9983560903492243</v>
      </c>
      <c r="O441" s="641">
        <v>17.049325387713449</v>
      </c>
      <c r="P441" s="640">
        <v>9.2273657295232306E-2</v>
      </c>
      <c r="Q441" s="599">
        <f t="shared" si="45"/>
        <v>0.15399488347188758</v>
      </c>
    </row>
    <row r="442" spans="1:17" ht="15" customHeight="1" x14ac:dyDescent="0.3">
      <c r="A442" s="135">
        <v>96</v>
      </c>
      <c r="B442" s="610" t="s">
        <v>1223</v>
      </c>
      <c r="C442" s="128">
        <v>530.79999999999995</v>
      </c>
      <c r="D442" s="128"/>
      <c r="E442" s="128"/>
      <c r="F442" s="128">
        <f t="shared" si="47"/>
        <v>530.79999999999995</v>
      </c>
      <c r="G442" s="128">
        <v>1100</v>
      </c>
      <c r="H442" s="128">
        <v>19</v>
      </c>
      <c r="I442" s="128">
        <v>5000</v>
      </c>
      <c r="J442" s="128">
        <v>7</v>
      </c>
      <c r="K442" s="639">
        <f t="shared" si="48"/>
        <v>1.0439560439560439E-2</v>
      </c>
      <c r="L442" s="639">
        <f t="shared" si="49"/>
        <v>1.2683457148034063E-3</v>
      </c>
      <c r="M442" s="640">
        <f t="shared" si="46"/>
        <v>50.126814804601082</v>
      </c>
      <c r="N442" s="640">
        <f t="shared" si="50"/>
        <v>11.027899257012239</v>
      </c>
      <c r="O442" s="641">
        <v>18.740715032894137</v>
      </c>
      <c r="P442" s="640">
        <v>0.15893216009407746</v>
      </c>
      <c r="Q442" s="599">
        <f t="shared" si="45"/>
        <v>0.15081831434551909</v>
      </c>
    </row>
    <row r="443" spans="1:17" ht="15" customHeight="1" x14ac:dyDescent="0.3">
      <c r="A443" s="135">
        <v>97</v>
      </c>
      <c r="B443" s="610" t="s">
        <v>1224</v>
      </c>
      <c r="C443" s="128">
        <v>330.15</v>
      </c>
      <c r="D443" s="128"/>
      <c r="E443" s="128"/>
      <c r="F443" s="128">
        <f t="shared" si="47"/>
        <v>330.15</v>
      </c>
      <c r="G443" s="128">
        <v>1100</v>
      </c>
      <c r="H443" s="128">
        <v>15</v>
      </c>
      <c r="I443" s="128">
        <v>5000</v>
      </c>
      <c r="J443" s="128">
        <v>3</v>
      </c>
      <c r="K443" s="639">
        <f t="shared" si="48"/>
        <v>8.241758241758242E-3</v>
      </c>
      <c r="L443" s="639">
        <f t="shared" si="49"/>
        <v>5.435767349157456E-4</v>
      </c>
      <c r="M443" s="640">
        <f t="shared" si="46"/>
        <v>37.613972435880839</v>
      </c>
      <c r="N443" s="640">
        <f t="shared" si="50"/>
        <v>8.2750739358937846</v>
      </c>
      <c r="O443" s="641">
        <v>14.118466568257615</v>
      </c>
      <c r="P443" s="640">
        <v>6.9510851792133718E-2</v>
      </c>
      <c r="Q443" s="599">
        <f t="shared" si="45"/>
        <v>0.18196887412335114</v>
      </c>
    </row>
    <row r="444" spans="1:17" ht="15" customHeight="1" x14ac:dyDescent="0.3">
      <c r="A444" s="135">
        <v>98</v>
      </c>
      <c r="B444" s="610" t="s">
        <v>1225</v>
      </c>
      <c r="C444" s="128">
        <v>242.1</v>
      </c>
      <c r="D444" s="128"/>
      <c r="E444" s="128"/>
      <c r="F444" s="128">
        <f t="shared" si="47"/>
        <v>242.1</v>
      </c>
      <c r="G444" s="128">
        <v>1100</v>
      </c>
      <c r="H444" s="128">
        <v>2</v>
      </c>
      <c r="I444" s="128">
        <v>5000</v>
      </c>
      <c r="J444" s="128">
        <v>2</v>
      </c>
      <c r="K444" s="639">
        <f t="shared" si="48"/>
        <v>1.0989010989010989E-3</v>
      </c>
      <c r="L444" s="639">
        <f t="shared" si="49"/>
        <v>3.623844899438304E-4</v>
      </c>
      <c r="M444" s="640">
        <f t="shared" si="46"/>
        <v>6.2564211843601223</v>
      </c>
      <c r="N444" s="640">
        <f t="shared" si="50"/>
        <v>1.3764126605592268</v>
      </c>
      <c r="O444" s="641">
        <v>2.3111242323182624</v>
      </c>
      <c r="P444" s="640">
        <v>4.4710654150971862E-2</v>
      </c>
      <c r="Q444" s="599">
        <f t="shared" ref="Q444:Q503" si="51">(P444+O444+N444+M444)/F444</f>
        <v>4.1258441682728554E-2</v>
      </c>
    </row>
    <row r="445" spans="1:17" ht="15" customHeight="1" x14ac:dyDescent="0.3">
      <c r="A445" s="412">
        <v>99</v>
      </c>
      <c r="B445" s="610" t="s">
        <v>1226</v>
      </c>
      <c r="C445" s="128">
        <v>528.74</v>
      </c>
      <c r="D445" s="128"/>
      <c r="E445" s="128"/>
      <c r="F445" s="128">
        <f t="shared" si="47"/>
        <v>528.74</v>
      </c>
      <c r="G445" s="128">
        <v>1100</v>
      </c>
      <c r="H445" s="128">
        <v>20</v>
      </c>
      <c r="I445" s="128">
        <v>5000</v>
      </c>
      <c r="J445" s="128">
        <v>5</v>
      </c>
      <c r="K445" s="639">
        <f t="shared" si="48"/>
        <v>1.0989010989010988E-2</v>
      </c>
      <c r="L445" s="639">
        <f t="shared" si="49"/>
        <v>9.05961224859576E-4</v>
      </c>
      <c r="M445" s="640">
        <f t="shared" si="46"/>
        <v>50.92772878507612</v>
      </c>
      <c r="N445" s="640">
        <f t="shared" si="50"/>
        <v>11.204100332716747</v>
      </c>
      <c r="O445" s="641">
        <v>19.092535855520929</v>
      </c>
      <c r="P445" s="640">
        <v>0.11483272358452457</v>
      </c>
      <c r="Q445" s="599">
        <f t="shared" si="51"/>
        <v>0.15383590743446365</v>
      </c>
    </row>
    <row r="446" spans="1:17" ht="15" customHeight="1" x14ac:dyDescent="0.3">
      <c r="A446" s="412">
        <v>100</v>
      </c>
      <c r="B446" s="610" t="s">
        <v>1227</v>
      </c>
      <c r="C446" s="128">
        <v>183.6</v>
      </c>
      <c r="D446" s="128"/>
      <c r="E446" s="128"/>
      <c r="F446" s="128">
        <f t="shared" si="47"/>
        <v>183.6</v>
      </c>
      <c r="G446" s="128">
        <v>1100</v>
      </c>
      <c r="H446" s="128">
        <v>10</v>
      </c>
      <c r="I446" s="128">
        <v>5000</v>
      </c>
      <c r="J446" s="128">
        <v>8</v>
      </c>
      <c r="K446" s="639">
        <f t="shared" si="48"/>
        <v>5.4945054945054941E-3</v>
      </c>
      <c r="L446" s="639">
        <f t="shared" si="49"/>
        <v>1.4495379597753216E-3</v>
      </c>
      <c r="M446" s="640">
        <f t="shared" si="46"/>
        <v>29.730574847330598</v>
      </c>
      <c r="N446" s="640">
        <f t="shared" si="50"/>
        <v>6.5407264664127318</v>
      </c>
      <c r="O446" s="641">
        <v>11.019793632569751</v>
      </c>
      <c r="P446" s="640">
        <v>0.17925009503150011</v>
      </c>
      <c r="Q446" s="599">
        <f t="shared" si="51"/>
        <v>0.25855307756723633</v>
      </c>
    </row>
    <row r="447" spans="1:17" ht="15" customHeight="1" x14ac:dyDescent="0.3">
      <c r="A447" s="135">
        <v>101</v>
      </c>
      <c r="B447" s="610" t="s">
        <v>1228</v>
      </c>
      <c r="C447" s="128">
        <v>384.7</v>
      </c>
      <c r="D447" s="128"/>
      <c r="E447" s="128"/>
      <c r="F447" s="128">
        <f t="shared" si="47"/>
        <v>384.7</v>
      </c>
      <c r="G447" s="128">
        <v>1100</v>
      </c>
      <c r="H447" s="128">
        <v>17</v>
      </c>
      <c r="I447" s="128">
        <v>5000</v>
      </c>
      <c r="J447" s="128">
        <v>8</v>
      </c>
      <c r="K447" s="639">
        <f t="shared" si="48"/>
        <v>9.3406593406593404E-3</v>
      </c>
      <c r="L447" s="639">
        <f t="shared" si="49"/>
        <v>1.4495379597753216E-3</v>
      </c>
      <c r="M447" s="640">
        <f t="shared" si="46"/>
        <v>46.197690231945977</v>
      </c>
      <c r="N447" s="640">
        <f t="shared" si="50"/>
        <v>10.163491851028114</v>
      </c>
      <c r="O447" s="641">
        <v>17.233332094108214</v>
      </c>
      <c r="P447" s="640">
        <v>0.18067626952814439</v>
      </c>
      <c r="Q447" s="599">
        <f t="shared" si="51"/>
        <v>0.19177330503407969</v>
      </c>
    </row>
    <row r="448" spans="1:17" ht="15" customHeight="1" x14ac:dyDescent="0.3">
      <c r="A448" s="135">
        <v>102</v>
      </c>
      <c r="B448" s="610" t="s">
        <v>1229</v>
      </c>
      <c r="C448" s="128">
        <v>1676.67</v>
      </c>
      <c r="D448" s="128"/>
      <c r="E448" s="128">
        <v>224.2</v>
      </c>
      <c r="F448" s="128">
        <f>C448+E448</f>
        <v>1900.8700000000001</v>
      </c>
      <c r="G448" s="128">
        <v>1100</v>
      </c>
      <c r="H448" s="128">
        <v>62</v>
      </c>
      <c r="I448" s="128">
        <v>5000</v>
      </c>
      <c r="J448" s="128">
        <v>34</v>
      </c>
      <c r="K448" s="639">
        <f t="shared" si="48"/>
        <v>3.4065934065934063E-2</v>
      </c>
      <c r="L448" s="639">
        <f t="shared" si="49"/>
        <v>6.160536329045117E-3</v>
      </c>
      <c r="M448" s="640">
        <f t="shared" si="46"/>
        <v>172.22762167258361</v>
      </c>
      <c r="N448" s="640">
        <f t="shared" si="50"/>
        <v>37.890076767968395</v>
      </c>
      <c r="O448" s="641">
        <v>64.143265795564304</v>
      </c>
      <c r="P448" s="640">
        <v>0.7657858185530988</v>
      </c>
      <c r="Q448" s="599">
        <f t="shared" si="51"/>
        <v>0.14468467073217492</v>
      </c>
    </row>
    <row r="449" spans="1:17" ht="15" customHeight="1" x14ac:dyDescent="0.3">
      <c r="A449" s="135">
        <v>103</v>
      </c>
      <c r="B449" s="610" t="s">
        <v>1230</v>
      </c>
      <c r="C449" s="128">
        <v>362.4</v>
      </c>
      <c r="D449" s="128"/>
      <c r="E449" s="128"/>
      <c r="F449" s="128">
        <f>C449+D449+E449</f>
        <v>362.4</v>
      </c>
      <c r="G449" s="128">
        <v>1100</v>
      </c>
      <c r="H449" s="128">
        <v>13</v>
      </c>
      <c r="I449" s="128">
        <v>5000</v>
      </c>
      <c r="J449" s="128">
        <v>10</v>
      </c>
      <c r="K449" s="639">
        <f t="shared" si="48"/>
        <v>7.1428571428571426E-3</v>
      </c>
      <c r="L449" s="639">
        <f t="shared" si="49"/>
        <v>1.811922449719152E-3</v>
      </c>
      <c r="M449" s="640">
        <f t="shared" si="46"/>
        <v>38.339441086635773</v>
      </c>
      <c r="N449" s="640">
        <f t="shared" si="50"/>
        <v>8.4346770390598707</v>
      </c>
      <c r="O449" s="641">
        <v>14.218566216536367</v>
      </c>
      <c r="P449" s="640">
        <v>0.22416448839627828</v>
      </c>
      <c r="Q449" s="599">
        <f t="shared" si="51"/>
        <v>0.1689206645436763</v>
      </c>
    </row>
    <row r="450" spans="1:17" ht="15" customHeight="1" x14ac:dyDescent="0.3">
      <c r="A450" s="135">
        <v>104</v>
      </c>
      <c r="B450" s="610" t="s">
        <v>1237</v>
      </c>
      <c r="C450" s="128">
        <v>156.19999999999999</v>
      </c>
      <c r="D450" s="128"/>
      <c r="E450" s="128">
        <v>39.9</v>
      </c>
      <c r="F450" s="128">
        <f t="shared" si="47"/>
        <v>196.1</v>
      </c>
      <c r="G450" s="128">
        <v>1100</v>
      </c>
      <c r="H450" s="128">
        <v>6</v>
      </c>
      <c r="I450" s="128">
        <v>5000</v>
      </c>
      <c r="J450" s="128">
        <v>2</v>
      </c>
      <c r="K450" s="639">
        <f t="shared" si="48"/>
        <v>3.2967032967032967E-3</v>
      </c>
      <c r="L450" s="639">
        <f t="shared" si="49"/>
        <v>3.623844899438304E-4</v>
      </c>
      <c r="M450" s="640">
        <f t="shared" si="46"/>
        <v>15.66620140414034</v>
      </c>
      <c r="N450" s="640">
        <f t="shared" si="50"/>
        <v>3.4465643089108746</v>
      </c>
      <c r="O450" s="641">
        <v>5.8617176389116681</v>
      </c>
      <c r="P450" s="640">
        <v>4.5525611006197175E-2</v>
      </c>
      <c r="Q450" s="599">
        <f t="shared" si="51"/>
        <v>0.127588011029929</v>
      </c>
    </row>
    <row r="451" spans="1:17" ht="15" customHeight="1" x14ac:dyDescent="0.3">
      <c r="A451" s="412">
        <v>105</v>
      </c>
      <c r="B451" s="610" t="s">
        <v>1238</v>
      </c>
      <c r="C451" s="128">
        <v>98.48</v>
      </c>
      <c r="D451" s="128"/>
      <c r="E451" s="128"/>
      <c r="F451" s="128">
        <f t="shared" si="47"/>
        <v>98.48</v>
      </c>
      <c r="G451" s="128">
        <v>1100</v>
      </c>
      <c r="H451" s="128">
        <v>2</v>
      </c>
      <c r="I451" s="128">
        <v>5000</v>
      </c>
      <c r="J451" s="128">
        <v>2</v>
      </c>
      <c r="K451" s="639">
        <f t="shared" si="48"/>
        <v>1.0989010989010989E-3</v>
      </c>
      <c r="L451" s="639">
        <f t="shared" si="49"/>
        <v>3.623844899438304E-4</v>
      </c>
      <c r="M451" s="640">
        <f t="shared" si="46"/>
        <v>6.2564211843601223</v>
      </c>
      <c r="N451" s="640">
        <f t="shared" si="50"/>
        <v>1.3764126605592268</v>
      </c>
      <c r="O451" s="641">
        <v>2.3111242323182624</v>
      </c>
      <c r="P451" s="640">
        <v>4.4710654150971862E-2</v>
      </c>
      <c r="Q451" s="599">
        <f t="shared" si="51"/>
        <v>0.10142839897835684</v>
      </c>
    </row>
    <row r="452" spans="1:17" ht="15" customHeight="1" x14ac:dyDescent="0.3">
      <c r="A452" s="135">
        <v>106</v>
      </c>
      <c r="B452" s="610" t="s">
        <v>1239</v>
      </c>
      <c r="C452" s="128">
        <v>2328.6</v>
      </c>
      <c r="D452" s="128"/>
      <c r="E452" s="128"/>
      <c r="F452" s="128">
        <f t="shared" si="47"/>
        <v>2328.6</v>
      </c>
      <c r="G452" s="128">
        <v>1100</v>
      </c>
      <c r="H452" s="128">
        <v>72</v>
      </c>
      <c r="I452" s="128">
        <v>5000</v>
      </c>
      <c r="J452" s="128">
        <v>68</v>
      </c>
      <c r="K452" s="639">
        <f t="shared" si="48"/>
        <v>3.9560439560439559E-2</v>
      </c>
      <c r="L452" s="639">
        <f t="shared" si="49"/>
        <v>1.2321072658090234E-2</v>
      </c>
      <c r="M452" s="640">
        <f t="shared" si="46"/>
        <v>222.12810048802439</v>
      </c>
      <c r="N452" s="640">
        <f t="shared" si="50"/>
        <v>48.868182107365364</v>
      </c>
      <c r="O452" s="641">
        <v>82.128817305414316</v>
      </c>
      <c r="P452" s="640">
        <v>1.5209771979882687</v>
      </c>
      <c r="Q452" s="599">
        <f t="shared" si="51"/>
        <v>0.15230012758687297</v>
      </c>
    </row>
    <row r="453" spans="1:17" ht="15" customHeight="1" x14ac:dyDescent="0.3">
      <c r="A453" s="135">
        <v>107</v>
      </c>
      <c r="B453" s="610" t="s">
        <v>1240</v>
      </c>
      <c r="C453" s="128">
        <v>479.01</v>
      </c>
      <c r="D453" s="128"/>
      <c r="E453" s="128"/>
      <c r="F453" s="128">
        <f t="shared" si="47"/>
        <v>479.01</v>
      </c>
      <c r="G453" s="128">
        <v>1100</v>
      </c>
      <c r="H453" s="128">
        <v>15</v>
      </c>
      <c r="I453" s="128">
        <v>5000</v>
      </c>
      <c r="J453" s="128">
        <v>4</v>
      </c>
      <c r="K453" s="639">
        <f t="shared" si="48"/>
        <v>8.241758241758242E-3</v>
      </c>
      <c r="L453" s="639">
        <f t="shared" si="49"/>
        <v>7.247689798876608E-4</v>
      </c>
      <c r="M453" s="640">
        <f t="shared" si="46"/>
        <v>38.389737973115849</v>
      </c>
      <c r="N453" s="640">
        <f t="shared" si="50"/>
        <v>8.4457423540854872</v>
      </c>
      <c r="O453" s="641">
        <v>14.386380332768393</v>
      </c>
      <c r="P453" s="640">
        <v>9.1662439653813335E-2</v>
      </c>
      <c r="Q453" s="599">
        <f t="shared" si="51"/>
        <v>0.12800050750427663</v>
      </c>
    </row>
    <row r="454" spans="1:17" ht="15" customHeight="1" x14ac:dyDescent="0.3">
      <c r="A454" s="135">
        <v>108</v>
      </c>
      <c r="B454" s="610" t="s">
        <v>1241</v>
      </c>
      <c r="C454" s="128">
        <v>479.14</v>
      </c>
      <c r="D454" s="128"/>
      <c r="E454" s="128"/>
      <c r="F454" s="128">
        <f t="shared" si="47"/>
        <v>479.14</v>
      </c>
      <c r="G454" s="128">
        <v>1100</v>
      </c>
      <c r="H454" s="128">
        <v>16</v>
      </c>
      <c r="I454" s="128">
        <v>5000</v>
      </c>
      <c r="J454" s="128">
        <v>4</v>
      </c>
      <c r="K454" s="639">
        <f t="shared" si="48"/>
        <v>8.7912087912087912E-3</v>
      </c>
      <c r="L454" s="639">
        <f t="shared" si="49"/>
        <v>7.247689798876608E-4</v>
      </c>
      <c r="M454" s="640">
        <f t="shared" si="46"/>
        <v>40.742183028060907</v>
      </c>
      <c r="N454" s="640">
        <f t="shared" si="50"/>
        <v>8.963280266173399</v>
      </c>
      <c r="O454" s="641">
        <v>15.274028684416745</v>
      </c>
      <c r="P454" s="640">
        <v>9.1866178867619663E-2</v>
      </c>
      <c r="Q454" s="599">
        <f t="shared" si="51"/>
        <v>0.1358086533320505</v>
      </c>
    </row>
    <row r="455" spans="1:17" ht="15" customHeight="1" x14ac:dyDescent="0.3">
      <c r="A455" s="135">
        <v>109</v>
      </c>
      <c r="B455" s="610" t="s">
        <v>1242</v>
      </c>
      <c r="C455" s="128">
        <v>1158.5899999999999</v>
      </c>
      <c r="D455" s="128"/>
      <c r="E455" s="128"/>
      <c r="F455" s="128">
        <f t="shared" si="47"/>
        <v>1158.5899999999999</v>
      </c>
      <c r="G455" s="128">
        <v>1100</v>
      </c>
      <c r="H455" s="128">
        <v>27</v>
      </c>
      <c r="I455" s="128">
        <v>5000</v>
      </c>
      <c r="J455" s="128">
        <v>25</v>
      </c>
      <c r="K455" s="639">
        <f t="shared" si="48"/>
        <v>1.4835164835164835E-2</v>
      </c>
      <c r="L455" s="639">
        <f t="shared" si="49"/>
        <v>4.5298061242978801E-3</v>
      </c>
      <c r="M455" s="640">
        <f t="shared" si="46"/>
        <v>82.910154914391626</v>
      </c>
      <c r="N455" s="640">
        <f t="shared" si="50"/>
        <v>18.240234081166157</v>
      </c>
      <c r="O455" s="641">
        <v>30.664349607274975</v>
      </c>
      <c r="P455" s="640">
        <v>0.55929065531476096</v>
      </c>
      <c r="Q455" s="599">
        <f t="shared" si="51"/>
        <v>0.11425442068216325</v>
      </c>
    </row>
    <row r="456" spans="1:17" ht="15" customHeight="1" x14ac:dyDescent="0.3">
      <c r="A456" s="412">
        <v>110</v>
      </c>
      <c r="B456" s="610" t="s">
        <v>1243</v>
      </c>
      <c r="C456" s="128">
        <v>368.99</v>
      </c>
      <c r="D456" s="128"/>
      <c r="E456" s="128"/>
      <c r="F456" s="128">
        <f t="shared" si="47"/>
        <v>368.99</v>
      </c>
      <c r="G456" s="128">
        <v>1100</v>
      </c>
      <c r="H456" s="128">
        <v>13</v>
      </c>
      <c r="I456" s="128">
        <v>5000</v>
      </c>
      <c r="J456" s="128">
        <v>10</v>
      </c>
      <c r="K456" s="639">
        <f t="shared" si="48"/>
        <v>7.1428571428571426E-3</v>
      </c>
      <c r="L456" s="639">
        <f t="shared" si="49"/>
        <v>1.811922449719152E-3</v>
      </c>
      <c r="M456" s="640">
        <f t="shared" ref="M456:M519" si="52">(K456+L456)*4281.45</f>
        <v>38.339441086635773</v>
      </c>
      <c r="N456" s="640">
        <f t="shared" si="50"/>
        <v>8.4346770390598707</v>
      </c>
      <c r="O456" s="641">
        <v>14.218566216536367</v>
      </c>
      <c r="P456" s="640">
        <v>0.22416448839627828</v>
      </c>
      <c r="Q456" s="599">
        <f t="shared" si="51"/>
        <v>0.16590381536255261</v>
      </c>
    </row>
    <row r="457" spans="1:17" ht="15" customHeight="1" x14ac:dyDescent="0.3">
      <c r="A457" s="412">
        <v>111</v>
      </c>
      <c r="B457" s="610" t="s">
        <v>1244</v>
      </c>
      <c r="C457" s="128">
        <v>346.24</v>
      </c>
      <c r="D457" s="128"/>
      <c r="E457" s="128"/>
      <c r="F457" s="128">
        <f t="shared" si="47"/>
        <v>346.24</v>
      </c>
      <c r="G457" s="128">
        <v>1100</v>
      </c>
      <c r="H457" s="128">
        <v>10</v>
      </c>
      <c r="I457" s="128">
        <v>5000</v>
      </c>
      <c r="J457" s="128">
        <v>9</v>
      </c>
      <c r="K457" s="639">
        <f t="shared" si="48"/>
        <v>5.4945054945054941E-3</v>
      </c>
      <c r="L457" s="639">
        <f t="shared" si="49"/>
        <v>1.6307302047472369E-3</v>
      </c>
      <c r="M457" s="640">
        <f t="shared" si="52"/>
        <v>30.506340384565604</v>
      </c>
      <c r="N457" s="640">
        <f t="shared" si="50"/>
        <v>6.7113948846044327</v>
      </c>
      <c r="O457" s="641">
        <v>11.28770739708053</v>
      </c>
      <c r="P457" s="640">
        <v>0.20140168289317972</v>
      </c>
      <c r="Q457" s="599">
        <f t="shared" si="51"/>
        <v>0.14067364934480056</v>
      </c>
    </row>
    <row r="458" spans="1:17" ht="15" customHeight="1" x14ac:dyDescent="0.3">
      <c r="A458" s="135">
        <v>112</v>
      </c>
      <c r="B458" s="610" t="s">
        <v>1245</v>
      </c>
      <c r="C458" s="128">
        <v>151.5</v>
      </c>
      <c r="D458" s="128"/>
      <c r="E458" s="128"/>
      <c r="F458" s="128">
        <f t="shared" si="47"/>
        <v>151.5</v>
      </c>
      <c r="G458" s="128">
        <v>1100</v>
      </c>
      <c r="H458" s="128">
        <v>6</v>
      </c>
      <c r="I458" s="128">
        <v>5000</v>
      </c>
      <c r="J458" s="128">
        <v>2</v>
      </c>
      <c r="K458" s="639">
        <f t="shared" si="48"/>
        <v>3.2967032967032967E-3</v>
      </c>
      <c r="L458" s="639">
        <f t="shared" si="49"/>
        <v>3.623844899438304E-4</v>
      </c>
      <c r="M458" s="640">
        <f t="shared" si="52"/>
        <v>15.66620140414034</v>
      </c>
      <c r="N458" s="640">
        <f t="shared" si="50"/>
        <v>3.4465643089108746</v>
      </c>
      <c r="O458" s="641">
        <v>5.8617176389116681</v>
      </c>
      <c r="P458" s="640">
        <v>4.5525611006197175E-2</v>
      </c>
      <c r="Q458" s="599">
        <f t="shared" si="51"/>
        <v>0.16514857401299723</v>
      </c>
    </row>
    <row r="459" spans="1:17" ht="15" customHeight="1" x14ac:dyDescent="0.3">
      <c r="A459" s="135">
        <v>113</v>
      </c>
      <c r="B459" s="610" t="s">
        <v>1246</v>
      </c>
      <c r="C459" s="128">
        <v>99.3</v>
      </c>
      <c r="D459" s="128"/>
      <c r="E459" s="128">
        <v>24.3</v>
      </c>
      <c r="F459" s="128">
        <f t="shared" si="47"/>
        <v>123.6</v>
      </c>
      <c r="G459" s="128">
        <v>1100</v>
      </c>
      <c r="H459" s="128">
        <v>5</v>
      </c>
      <c r="I459" s="128">
        <v>5000</v>
      </c>
      <c r="J459" s="128">
        <v>1</v>
      </c>
      <c r="K459" s="639">
        <f t="shared" si="48"/>
        <v>2.747252747252747E-3</v>
      </c>
      <c r="L459" s="639">
        <f t="shared" si="49"/>
        <v>1.811922449719152E-4</v>
      </c>
      <c r="M459" s="640">
        <f t="shared" si="52"/>
        <v>12.537990811960279</v>
      </c>
      <c r="N459" s="640">
        <f t="shared" si="50"/>
        <v>2.7583579786312615</v>
      </c>
      <c r="O459" s="641">
        <v>4.7061555227525371</v>
      </c>
      <c r="P459" s="640">
        <v>2.3170283930711244E-2</v>
      </c>
      <c r="Q459" s="599">
        <f t="shared" si="51"/>
        <v>0.16202002101355009</v>
      </c>
    </row>
    <row r="460" spans="1:17" ht="15" customHeight="1" x14ac:dyDescent="0.3">
      <c r="A460" s="135">
        <v>114</v>
      </c>
      <c r="B460" s="610" t="s">
        <v>1247</v>
      </c>
      <c r="C460" s="128">
        <v>624.51</v>
      </c>
      <c r="D460" s="128"/>
      <c r="E460" s="128"/>
      <c r="F460" s="128">
        <f t="shared" si="47"/>
        <v>624.51</v>
      </c>
      <c r="G460" s="128">
        <v>1100</v>
      </c>
      <c r="H460" s="128">
        <v>22</v>
      </c>
      <c r="I460" s="128">
        <v>5000</v>
      </c>
      <c r="J460" s="128">
        <v>19</v>
      </c>
      <c r="K460" s="639">
        <f t="shared" si="48"/>
        <v>1.2087912087912088E-2</v>
      </c>
      <c r="L460" s="639">
        <f t="shared" si="49"/>
        <v>3.4426526544663887E-3</v>
      </c>
      <c r="M460" s="640">
        <f t="shared" si="52"/>
        <v>66.493336416256327</v>
      </c>
      <c r="N460" s="640">
        <f t="shared" si="50"/>
        <v>14.628534011576392</v>
      </c>
      <c r="O460" s="641">
        <v>24.618625261968546</v>
      </c>
      <c r="P460" s="640">
        <v>0.42536243207565166</v>
      </c>
      <c r="Q460" s="599">
        <f t="shared" si="51"/>
        <v>0.16999865193812255</v>
      </c>
    </row>
    <row r="461" spans="1:17" ht="15" customHeight="1" x14ac:dyDescent="0.3">
      <c r="A461" s="135">
        <v>115</v>
      </c>
      <c r="B461" s="610" t="s">
        <v>1248</v>
      </c>
      <c r="C461" s="128">
        <v>202.5</v>
      </c>
      <c r="D461" s="128"/>
      <c r="E461" s="128"/>
      <c r="F461" s="128">
        <f t="shared" si="47"/>
        <v>202.5</v>
      </c>
      <c r="G461" s="128">
        <v>1100</v>
      </c>
      <c r="H461" s="128">
        <v>3</v>
      </c>
      <c r="I461" s="128">
        <v>5000</v>
      </c>
      <c r="J461" s="128">
        <v>2</v>
      </c>
      <c r="K461" s="639">
        <f t="shared" si="48"/>
        <v>1.6483516483516484E-3</v>
      </c>
      <c r="L461" s="639">
        <f t="shared" si="49"/>
        <v>3.623844899438304E-4</v>
      </c>
      <c r="M461" s="640">
        <f t="shared" si="52"/>
        <v>8.6088662393051774</v>
      </c>
      <c r="N461" s="640">
        <f t="shared" si="50"/>
        <v>1.8939505726471391</v>
      </c>
      <c r="O461" s="641">
        <v>3.1987725839666137</v>
      </c>
      <c r="P461" s="640">
        <v>4.4914393364778184E-2</v>
      </c>
      <c r="Q461" s="599">
        <f t="shared" si="51"/>
        <v>6.7883969329796082E-2</v>
      </c>
    </row>
    <row r="462" spans="1:17" ht="15" customHeight="1" x14ac:dyDescent="0.3">
      <c r="A462" s="412">
        <v>116</v>
      </c>
      <c r="B462" s="610" t="s">
        <v>1249</v>
      </c>
      <c r="C462" s="128">
        <v>132.5</v>
      </c>
      <c r="D462" s="128"/>
      <c r="E462" s="128"/>
      <c r="F462" s="128">
        <f t="shared" si="47"/>
        <v>132.5</v>
      </c>
      <c r="G462" s="128">
        <v>1100</v>
      </c>
      <c r="H462" s="128">
        <v>3</v>
      </c>
      <c r="I462" s="128">
        <v>5000</v>
      </c>
      <c r="J462" s="128">
        <v>1</v>
      </c>
      <c r="K462" s="639">
        <f t="shared" si="48"/>
        <v>1.6483516483516484E-3</v>
      </c>
      <c r="L462" s="639">
        <f t="shared" si="49"/>
        <v>1.811922449719152E-4</v>
      </c>
      <c r="M462" s="640">
        <f t="shared" si="52"/>
        <v>7.83310070207017</v>
      </c>
      <c r="N462" s="640">
        <f t="shared" si="50"/>
        <v>1.7232821544554373</v>
      </c>
      <c r="O462" s="641">
        <v>2.930858819455834</v>
      </c>
      <c r="P462" s="640">
        <v>2.2762805503098588E-2</v>
      </c>
      <c r="Q462" s="599">
        <f t="shared" si="51"/>
        <v>9.4415128162147463E-2</v>
      </c>
    </row>
    <row r="463" spans="1:17" ht="15" customHeight="1" x14ac:dyDescent="0.3">
      <c r="A463" s="135">
        <v>117</v>
      </c>
      <c r="B463" s="610" t="s">
        <v>1261</v>
      </c>
      <c r="C463" s="128">
        <v>138</v>
      </c>
      <c r="D463" s="128"/>
      <c r="E463" s="128"/>
      <c r="F463" s="128">
        <f t="shared" si="47"/>
        <v>138</v>
      </c>
      <c r="G463" s="128">
        <v>1100</v>
      </c>
      <c r="H463" s="128">
        <v>3</v>
      </c>
      <c r="I463" s="128">
        <v>5000</v>
      </c>
      <c r="J463" s="128">
        <v>3</v>
      </c>
      <c r="K463" s="639">
        <f t="shared" si="48"/>
        <v>1.6483516483516484E-3</v>
      </c>
      <c r="L463" s="639">
        <f t="shared" si="49"/>
        <v>5.435767349157456E-4</v>
      </c>
      <c r="M463" s="640">
        <f t="shared" si="52"/>
        <v>9.3846317765401839</v>
      </c>
      <c r="N463" s="640">
        <f t="shared" si="50"/>
        <v>2.0646189908388406</v>
      </c>
      <c r="O463" s="641">
        <v>3.4666863484773929</v>
      </c>
      <c r="P463" s="640">
        <v>6.7065981226457794E-2</v>
      </c>
      <c r="Q463" s="599">
        <f t="shared" si="51"/>
        <v>0.10857248621074547</v>
      </c>
    </row>
    <row r="464" spans="1:17" ht="15" customHeight="1" x14ac:dyDescent="0.3">
      <c r="A464" s="135">
        <v>118</v>
      </c>
      <c r="B464" s="610" t="s">
        <v>1262</v>
      </c>
      <c r="C464" s="128">
        <v>137.69999999999999</v>
      </c>
      <c r="D464" s="128"/>
      <c r="E464" s="128"/>
      <c r="F464" s="128">
        <f t="shared" si="47"/>
        <v>137.69999999999999</v>
      </c>
      <c r="G464" s="128">
        <v>1100</v>
      </c>
      <c r="H464" s="128">
        <v>8</v>
      </c>
      <c r="I464" s="128">
        <v>5000</v>
      </c>
      <c r="J464" s="128">
        <v>1</v>
      </c>
      <c r="K464" s="639">
        <f t="shared" si="48"/>
        <v>4.3956043956043956E-3</v>
      </c>
      <c r="L464" s="639">
        <f t="shared" si="49"/>
        <v>1.811922449719152E-4</v>
      </c>
      <c r="M464" s="640">
        <f t="shared" si="52"/>
        <v>19.595325976795447</v>
      </c>
      <c r="N464" s="640">
        <f t="shared" si="50"/>
        <v>4.3109717148949986</v>
      </c>
      <c r="O464" s="641">
        <v>7.3691005776975915</v>
      </c>
      <c r="P464" s="640">
        <v>2.3781501572130229E-2</v>
      </c>
      <c r="Q464" s="599">
        <f t="shared" si="51"/>
        <v>0.22729978047175139</v>
      </c>
    </row>
    <row r="465" spans="1:17" ht="15" customHeight="1" x14ac:dyDescent="0.3">
      <c r="A465" s="135">
        <v>119</v>
      </c>
      <c r="B465" s="610" t="s">
        <v>1263</v>
      </c>
      <c r="C465" s="128">
        <v>184.88</v>
      </c>
      <c r="D465" s="128"/>
      <c r="E465" s="128"/>
      <c r="F465" s="128">
        <f t="shared" si="47"/>
        <v>184.88</v>
      </c>
      <c r="G465" s="128">
        <v>1100</v>
      </c>
      <c r="H465" s="128">
        <v>8</v>
      </c>
      <c r="I465" s="128">
        <v>5000</v>
      </c>
      <c r="J465" s="128">
        <v>6</v>
      </c>
      <c r="K465" s="639">
        <f t="shared" si="48"/>
        <v>4.3956043956043956E-3</v>
      </c>
      <c r="L465" s="639">
        <f t="shared" si="49"/>
        <v>1.0871534698314912E-3</v>
      </c>
      <c r="M465" s="640">
        <f t="shared" si="52"/>
        <v>23.474153662970476</v>
      </c>
      <c r="N465" s="640">
        <f t="shared" si="50"/>
        <v>5.1643138058535047</v>
      </c>
      <c r="O465" s="641">
        <v>8.7086694002514893</v>
      </c>
      <c r="P465" s="640">
        <v>0.13453944088052824</v>
      </c>
      <c r="Q465" s="599">
        <f t="shared" si="51"/>
        <v>0.20273515961681091</v>
      </c>
    </row>
    <row r="466" spans="1:17" ht="15" customHeight="1" x14ac:dyDescent="0.3">
      <c r="A466" s="135">
        <v>120</v>
      </c>
      <c r="B466" s="610" t="s">
        <v>1264</v>
      </c>
      <c r="C466" s="128">
        <v>632.09</v>
      </c>
      <c r="D466" s="128"/>
      <c r="E466" s="128">
        <v>25.1</v>
      </c>
      <c r="F466" s="128">
        <f t="shared" si="47"/>
        <v>657.19</v>
      </c>
      <c r="G466" s="128">
        <v>1100</v>
      </c>
      <c r="H466" s="128">
        <v>25</v>
      </c>
      <c r="I466" s="128">
        <v>5000</v>
      </c>
      <c r="J466" s="128">
        <v>13</v>
      </c>
      <c r="K466" s="639">
        <f t="shared" si="48"/>
        <v>1.3736263736263736E-2</v>
      </c>
      <c r="L466" s="639">
        <f t="shared" si="49"/>
        <v>2.3554991846348977E-3</v>
      </c>
      <c r="M466" s="640">
        <f t="shared" si="52"/>
        <v>68.896078357681461</v>
      </c>
      <c r="N466" s="640">
        <f t="shared" si="50"/>
        <v>15.157137238689922</v>
      </c>
      <c r="O466" s="641">
        <v>25.674087729848925</v>
      </c>
      <c r="P466" s="640">
        <v>0.29306412254699304</v>
      </c>
      <c r="Q466" s="599">
        <f t="shared" si="51"/>
        <v>0.16741028842308509</v>
      </c>
    </row>
    <row r="467" spans="1:17" ht="15" customHeight="1" x14ac:dyDescent="0.3">
      <c r="A467" s="412">
        <v>121</v>
      </c>
      <c r="B467" s="610" t="s">
        <v>1266</v>
      </c>
      <c r="C467" s="128">
        <v>815.3</v>
      </c>
      <c r="D467" s="128"/>
      <c r="E467" s="128"/>
      <c r="F467" s="128">
        <f t="shared" si="47"/>
        <v>815.3</v>
      </c>
      <c r="G467" s="128">
        <v>1100</v>
      </c>
      <c r="H467" s="128">
        <v>39</v>
      </c>
      <c r="I467" s="128">
        <v>5000</v>
      </c>
      <c r="J467" s="128">
        <v>3</v>
      </c>
      <c r="K467" s="639">
        <f t="shared" si="48"/>
        <v>2.1428571428571429E-2</v>
      </c>
      <c r="L467" s="639">
        <f t="shared" si="49"/>
        <v>5.435767349157456E-4</v>
      </c>
      <c r="M467" s="640">
        <f t="shared" si="52"/>
        <v>94.072653754562168</v>
      </c>
      <c r="N467" s="640">
        <f t="shared" si="50"/>
        <v>20.695983826003676</v>
      </c>
      <c r="O467" s="641">
        <v>35.422027007818059</v>
      </c>
      <c r="P467" s="640">
        <v>7.4400592923485595E-2</v>
      </c>
      <c r="Q467" s="599">
        <f t="shared" si="51"/>
        <v>0.18430647023342009</v>
      </c>
    </row>
    <row r="468" spans="1:17" ht="15" customHeight="1" x14ac:dyDescent="0.3">
      <c r="A468" s="412">
        <v>122</v>
      </c>
      <c r="B468" s="610" t="s">
        <v>1267</v>
      </c>
      <c r="C468" s="128">
        <v>800.4</v>
      </c>
      <c r="D468" s="128"/>
      <c r="E468" s="128"/>
      <c r="F468" s="128">
        <f t="shared" si="47"/>
        <v>800.4</v>
      </c>
      <c r="G468" s="128">
        <v>1100</v>
      </c>
      <c r="H468" s="128">
        <v>46</v>
      </c>
      <c r="I468" s="128">
        <v>5000</v>
      </c>
      <c r="J468" s="128">
        <v>27</v>
      </c>
      <c r="K468" s="639">
        <f t="shared" si="48"/>
        <v>2.5274725274725275E-2</v>
      </c>
      <c r="L468" s="639">
        <f t="shared" si="49"/>
        <v>4.8921906142417107E-3</v>
      </c>
      <c r="M468" s="640">
        <f t="shared" si="52"/>
        <v>129.15814203281769</v>
      </c>
      <c r="N468" s="640">
        <f t="shared" si="50"/>
        <v>28.414791247219892</v>
      </c>
      <c r="O468" s="641">
        <v>48.065495817615222</v>
      </c>
      <c r="P468" s="640">
        <v>0.60746487610044031</v>
      </c>
      <c r="Q468" s="599">
        <f t="shared" si="51"/>
        <v>0.25767852820309001</v>
      </c>
    </row>
    <row r="469" spans="1:17" ht="15" customHeight="1" x14ac:dyDescent="0.3">
      <c r="A469" s="135">
        <v>123</v>
      </c>
      <c r="B469" s="610" t="s">
        <v>1268</v>
      </c>
      <c r="C469" s="128">
        <v>285.10000000000002</v>
      </c>
      <c r="D469" s="128"/>
      <c r="E469" s="128"/>
      <c r="F469" s="128">
        <f t="shared" si="47"/>
        <v>285.10000000000002</v>
      </c>
      <c r="G469" s="128">
        <v>1100</v>
      </c>
      <c r="H469" s="128">
        <v>4</v>
      </c>
      <c r="I469" s="128">
        <v>5000</v>
      </c>
      <c r="J469" s="128">
        <v>4</v>
      </c>
      <c r="K469" s="639">
        <f t="shared" si="48"/>
        <v>2.1978021978021978E-3</v>
      </c>
      <c r="L469" s="639">
        <f t="shared" si="49"/>
        <v>7.247689798876608E-4</v>
      </c>
      <c r="M469" s="640">
        <f t="shared" si="52"/>
        <v>12.512842368720245</v>
      </c>
      <c r="N469" s="640">
        <f t="shared" si="50"/>
        <v>2.7528253211184537</v>
      </c>
      <c r="O469" s="641">
        <v>4.6222484646365247</v>
      </c>
      <c r="P469" s="640">
        <v>8.9421308301943725E-2</v>
      </c>
      <c r="Q469" s="599">
        <f t="shared" si="51"/>
        <v>7.0071334488871137E-2</v>
      </c>
    </row>
    <row r="470" spans="1:17" ht="15" customHeight="1" x14ac:dyDescent="0.3">
      <c r="A470" s="135">
        <v>124</v>
      </c>
      <c r="B470" s="610" t="s">
        <v>1269</v>
      </c>
      <c r="C470" s="128">
        <v>415.84</v>
      </c>
      <c r="D470" s="128"/>
      <c r="E470" s="128"/>
      <c r="F470" s="128">
        <f t="shared" si="47"/>
        <v>415.84</v>
      </c>
      <c r="G470" s="128">
        <v>1100</v>
      </c>
      <c r="H470" s="128">
        <v>11</v>
      </c>
      <c r="I470" s="128">
        <v>5000</v>
      </c>
      <c r="J470" s="128">
        <v>8</v>
      </c>
      <c r="K470" s="639">
        <f t="shared" si="48"/>
        <v>6.0439560439560442E-3</v>
      </c>
      <c r="L470" s="639">
        <f t="shared" si="49"/>
        <v>1.4495379597753216E-3</v>
      </c>
      <c r="M470" s="640">
        <f t="shared" si="52"/>
        <v>32.083019902275652</v>
      </c>
      <c r="N470" s="640">
        <f t="shared" si="50"/>
        <v>7.0582643785006436</v>
      </c>
      <c r="O470" s="641">
        <v>11.907441984218105</v>
      </c>
      <c r="P470" s="640">
        <v>0.17945383424530645</v>
      </c>
      <c r="Q470" s="599">
        <f t="shared" si="51"/>
        <v>0.12319204525596314</v>
      </c>
    </row>
    <row r="471" spans="1:17" ht="15" customHeight="1" x14ac:dyDescent="0.3">
      <c r="A471" s="135">
        <v>125</v>
      </c>
      <c r="B471" s="610" t="s">
        <v>1270</v>
      </c>
      <c r="C471" s="128">
        <v>516.34</v>
      </c>
      <c r="D471" s="128"/>
      <c r="E471" s="128"/>
      <c r="F471" s="128">
        <f t="shared" ref="F471:F491" si="53">C471+D471+E471</f>
        <v>516.34</v>
      </c>
      <c r="G471" s="128">
        <v>1100</v>
      </c>
      <c r="H471" s="128">
        <v>11</v>
      </c>
      <c r="I471" s="128">
        <v>5000</v>
      </c>
      <c r="J471" s="128">
        <v>9</v>
      </c>
      <c r="K471" s="639">
        <f t="shared" si="48"/>
        <v>6.0439560439560442E-3</v>
      </c>
      <c r="L471" s="639">
        <f t="shared" si="49"/>
        <v>1.6307302047472369E-3</v>
      </c>
      <c r="M471" s="640">
        <f t="shared" si="52"/>
        <v>32.858785439510662</v>
      </c>
      <c r="N471" s="640">
        <f t="shared" si="50"/>
        <v>7.2289327966923453</v>
      </c>
      <c r="O471" s="641">
        <v>12.175355748728883</v>
      </c>
      <c r="P471" s="640">
        <v>0.20160542210698607</v>
      </c>
      <c r="Q471" s="599">
        <f t="shared" si="51"/>
        <v>0.10160878376077559</v>
      </c>
    </row>
    <row r="472" spans="1:17" ht="15" customHeight="1" x14ac:dyDescent="0.3">
      <c r="A472" s="135">
        <v>126</v>
      </c>
      <c r="B472" s="610" t="s">
        <v>1271</v>
      </c>
      <c r="C472" s="128">
        <v>605.14</v>
      </c>
      <c r="D472" s="128"/>
      <c r="E472" s="128"/>
      <c r="F472" s="128">
        <f t="shared" si="53"/>
        <v>605.14</v>
      </c>
      <c r="G472" s="128">
        <v>1100</v>
      </c>
      <c r="H472" s="128">
        <v>20</v>
      </c>
      <c r="I472" s="128">
        <v>5000</v>
      </c>
      <c r="J472" s="128">
        <v>11</v>
      </c>
      <c r="K472" s="639">
        <f t="shared" si="48"/>
        <v>1.0989010989010988E-2</v>
      </c>
      <c r="L472" s="639">
        <f t="shared" si="49"/>
        <v>1.9931146946910671E-3</v>
      </c>
      <c r="M472" s="640">
        <f t="shared" si="52"/>
        <v>55.582322008486166</v>
      </c>
      <c r="N472" s="640">
        <f t="shared" si="50"/>
        <v>12.228110841866956</v>
      </c>
      <c r="O472" s="641">
        <v>20.700018442585609</v>
      </c>
      <c r="P472" s="640">
        <v>0.24774225075460221</v>
      </c>
      <c r="Q472" s="599">
        <f t="shared" si="51"/>
        <v>0.146673816874927</v>
      </c>
    </row>
    <row r="473" spans="1:17" ht="15" customHeight="1" x14ac:dyDescent="0.3">
      <c r="A473" s="412">
        <v>127</v>
      </c>
      <c r="B473" s="610" t="s">
        <v>1272</v>
      </c>
      <c r="C473" s="128">
        <v>476.1</v>
      </c>
      <c r="D473" s="128"/>
      <c r="E473" s="128"/>
      <c r="F473" s="128">
        <f t="shared" si="53"/>
        <v>476.1</v>
      </c>
      <c r="G473" s="128">
        <v>1100</v>
      </c>
      <c r="H473" s="128">
        <v>22</v>
      </c>
      <c r="I473" s="128">
        <v>5000</v>
      </c>
      <c r="J473" s="128">
        <v>10</v>
      </c>
      <c r="K473" s="639">
        <f t="shared" si="48"/>
        <v>1.2087912087912088E-2</v>
      </c>
      <c r="L473" s="639">
        <f t="shared" si="49"/>
        <v>1.811922449719152E-3</v>
      </c>
      <c r="M473" s="640">
        <f t="shared" si="52"/>
        <v>59.511446581141271</v>
      </c>
      <c r="N473" s="640">
        <f t="shared" si="50"/>
        <v>13.09251824785108</v>
      </c>
      <c r="O473" s="641">
        <v>22.207401381371533</v>
      </c>
      <c r="P473" s="640">
        <v>0.22599814132053528</v>
      </c>
      <c r="Q473" s="599">
        <f t="shared" si="51"/>
        <v>0.19961639225306535</v>
      </c>
    </row>
    <row r="474" spans="1:17" ht="15" customHeight="1" x14ac:dyDescent="0.3">
      <c r="A474" s="135">
        <v>128</v>
      </c>
      <c r="B474" s="610" t="s">
        <v>1273</v>
      </c>
      <c r="C474" s="128">
        <v>417.52</v>
      </c>
      <c r="D474" s="128"/>
      <c r="E474" s="128"/>
      <c r="F474" s="128">
        <f t="shared" si="53"/>
        <v>417.52</v>
      </c>
      <c r="G474" s="128">
        <v>1100</v>
      </c>
      <c r="H474" s="128">
        <v>9</v>
      </c>
      <c r="I474" s="128">
        <v>5000</v>
      </c>
      <c r="J474" s="128">
        <v>8</v>
      </c>
      <c r="K474" s="639">
        <f t="shared" si="48"/>
        <v>4.9450549450549448E-3</v>
      </c>
      <c r="L474" s="639">
        <f t="shared" si="49"/>
        <v>1.4495379597753216E-3</v>
      </c>
      <c r="M474" s="640">
        <f t="shared" si="52"/>
        <v>27.378129792385543</v>
      </c>
      <c r="N474" s="640">
        <f t="shared" si="50"/>
        <v>6.0231885543248191</v>
      </c>
      <c r="O474" s="641">
        <v>10.132145280921399</v>
      </c>
      <c r="P474" s="640">
        <v>0.17904635581769379</v>
      </c>
      <c r="Q474" s="599">
        <f t="shared" si="51"/>
        <v>0.10469560735641276</v>
      </c>
    </row>
    <row r="475" spans="1:17" ht="15" customHeight="1" x14ac:dyDescent="0.3">
      <c r="A475" s="135">
        <v>129</v>
      </c>
      <c r="B475" s="610" t="s">
        <v>1274</v>
      </c>
      <c r="C475" s="128">
        <v>273.56</v>
      </c>
      <c r="D475" s="128"/>
      <c r="E475" s="128"/>
      <c r="F475" s="128">
        <f t="shared" si="53"/>
        <v>273.56</v>
      </c>
      <c r="G475" s="128">
        <v>1100</v>
      </c>
      <c r="H475" s="128">
        <v>12</v>
      </c>
      <c r="I475" s="128">
        <v>5000</v>
      </c>
      <c r="J475" s="128">
        <v>6</v>
      </c>
      <c r="K475" s="639">
        <f t="shared" si="48"/>
        <v>6.5934065934065934E-3</v>
      </c>
      <c r="L475" s="639">
        <f t="shared" si="49"/>
        <v>1.0871534698314912E-3</v>
      </c>
      <c r="M475" s="640">
        <f t="shared" si="52"/>
        <v>32.883933882750696</v>
      </c>
      <c r="N475" s="640">
        <f t="shared" si="50"/>
        <v>7.2344654542051536</v>
      </c>
      <c r="O475" s="641">
        <v>12.259262806844896</v>
      </c>
      <c r="P475" s="640">
        <v>0.13535439773575353</v>
      </c>
      <c r="Q475" s="599">
        <f t="shared" si="51"/>
        <v>0.19196160455306516</v>
      </c>
    </row>
    <row r="476" spans="1:17" ht="15" customHeight="1" x14ac:dyDescent="0.3">
      <c r="A476" s="135">
        <v>130</v>
      </c>
      <c r="B476" s="610" t="s">
        <v>1275</v>
      </c>
      <c r="C476" s="128">
        <v>645.95000000000005</v>
      </c>
      <c r="D476" s="128"/>
      <c r="E476" s="128"/>
      <c r="F476" s="128">
        <f t="shared" si="53"/>
        <v>645.95000000000005</v>
      </c>
      <c r="G476" s="128">
        <v>1100</v>
      </c>
      <c r="H476" s="128">
        <v>20</v>
      </c>
      <c r="I476" s="128">
        <v>5000</v>
      </c>
      <c r="J476" s="128">
        <v>40</v>
      </c>
      <c r="K476" s="639">
        <f t="shared" ref="K476:K490" si="54">1/1820*H476</f>
        <v>1.0989010989010988E-2</v>
      </c>
      <c r="L476" s="639">
        <f t="shared" si="49"/>
        <v>7.247689798876608E-3</v>
      </c>
      <c r="M476" s="640">
        <f t="shared" si="52"/>
        <v>78.079522588301344</v>
      </c>
      <c r="N476" s="640">
        <f t="shared" si="50"/>
        <v>17.177494969426295</v>
      </c>
      <c r="O476" s="641">
        <v>28.46951761339821</v>
      </c>
      <c r="P476" s="640">
        <v>0.89013829874331074</v>
      </c>
      <c r="Q476" s="599">
        <f t="shared" si="51"/>
        <v>0.19291999917930047</v>
      </c>
    </row>
    <row r="477" spans="1:17" ht="15" customHeight="1" x14ac:dyDescent="0.3">
      <c r="A477" s="135">
        <v>131</v>
      </c>
      <c r="B477" s="610" t="s">
        <v>1276</v>
      </c>
      <c r="C477" s="128">
        <v>867.68</v>
      </c>
      <c r="D477" s="128"/>
      <c r="E477" s="128"/>
      <c r="F477" s="128">
        <f t="shared" si="53"/>
        <v>867.68</v>
      </c>
      <c r="G477" s="128">
        <v>1100</v>
      </c>
      <c r="H477" s="128">
        <v>35</v>
      </c>
      <c r="I477" s="128">
        <v>5000</v>
      </c>
      <c r="J477" s="128">
        <v>37</v>
      </c>
      <c r="K477" s="639">
        <f t="shared" si="54"/>
        <v>1.9230769230769232E-2</v>
      </c>
      <c r="L477" s="639">
        <f t="shared" si="49"/>
        <v>6.704113063960862E-3</v>
      </c>
      <c r="M477" s="640">
        <f t="shared" si="52"/>
        <v>111.03890180077215</v>
      </c>
      <c r="N477" s="640">
        <f t="shared" ref="N477:N519" si="55">M477*0.22</f>
        <v>24.428558396169873</v>
      </c>
      <c r="O477" s="641">
        <v>40.980501594591146</v>
      </c>
      <c r="P477" s="640">
        <v>0.82673962336536688</v>
      </c>
      <c r="Q477" s="599">
        <f t="shared" si="51"/>
        <v>0.20430884821005274</v>
      </c>
    </row>
    <row r="478" spans="1:17" ht="15" customHeight="1" x14ac:dyDescent="0.3">
      <c r="A478" s="412">
        <v>132</v>
      </c>
      <c r="B478" s="610" t="s">
        <v>1277</v>
      </c>
      <c r="C478" s="128">
        <v>530.45000000000005</v>
      </c>
      <c r="D478" s="128"/>
      <c r="E478" s="128">
        <v>26.4</v>
      </c>
      <c r="F478" s="128">
        <f t="shared" si="53"/>
        <v>556.85</v>
      </c>
      <c r="G478" s="128">
        <v>1100</v>
      </c>
      <c r="H478" s="128">
        <v>18</v>
      </c>
      <c r="I478" s="128">
        <v>5000</v>
      </c>
      <c r="J478" s="128">
        <v>12</v>
      </c>
      <c r="K478" s="639">
        <f t="shared" si="54"/>
        <v>9.8901098901098897E-3</v>
      </c>
      <c r="L478" s="639">
        <f t="shared" si="49"/>
        <v>2.1743069396629824E-3</v>
      </c>
      <c r="M478" s="640">
        <f t="shared" si="52"/>
        <v>51.653197435831061</v>
      </c>
      <c r="N478" s="640">
        <f t="shared" si="55"/>
        <v>11.363703435882833</v>
      </c>
      <c r="O478" s="641">
        <v>19.192635503799682</v>
      </c>
      <c r="P478" s="640">
        <v>0.26948636018866912</v>
      </c>
      <c r="Q478" s="599">
        <f t="shared" si="51"/>
        <v>0.14811712801598678</v>
      </c>
    </row>
    <row r="479" spans="1:17" ht="15" customHeight="1" x14ac:dyDescent="0.3">
      <c r="A479" s="412">
        <v>133</v>
      </c>
      <c r="B479" s="610" t="s">
        <v>1278</v>
      </c>
      <c r="C479" s="128">
        <v>335.18</v>
      </c>
      <c r="D479" s="128"/>
      <c r="E479" s="128"/>
      <c r="F479" s="128">
        <f t="shared" si="53"/>
        <v>335.18</v>
      </c>
      <c r="G479" s="128">
        <v>1100</v>
      </c>
      <c r="H479" s="128">
        <v>11</v>
      </c>
      <c r="I479" s="128">
        <v>5000</v>
      </c>
      <c r="J479" s="128">
        <v>12</v>
      </c>
      <c r="K479" s="639">
        <f t="shared" si="54"/>
        <v>6.0439560439560442E-3</v>
      </c>
      <c r="L479" s="639">
        <f t="shared" ref="L479:L490" si="56">1/5519*J479</f>
        <v>2.1743069396629824E-3</v>
      </c>
      <c r="M479" s="640">
        <f t="shared" si="52"/>
        <v>35.186082051215685</v>
      </c>
      <c r="N479" s="640">
        <f t="shared" si="55"/>
        <v>7.7409380512674506</v>
      </c>
      <c r="O479" s="641">
        <v>12.97909704226122</v>
      </c>
      <c r="P479" s="640">
        <v>0.26806018569202483</v>
      </c>
      <c r="Q479" s="599">
        <f t="shared" si="51"/>
        <v>0.16759406089395662</v>
      </c>
    </row>
    <row r="480" spans="1:17" ht="15" customHeight="1" x14ac:dyDescent="0.3">
      <c r="A480" s="135">
        <v>134</v>
      </c>
      <c r="B480" s="610" t="s">
        <v>1279</v>
      </c>
      <c r="C480" s="128">
        <v>274.58999999999997</v>
      </c>
      <c r="D480" s="128"/>
      <c r="E480" s="128"/>
      <c r="F480" s="128">
        <f t="shared" si="53"/>
        <v>274.58999999999997</v>
      </c>
      <c r="G480" s="128">
        <v>1100</v>
      </c>
      <c r="H480" s="128">
        <v>10</v>
      </c>
      <c r="I480" s="128">
        <v>5000</v>
      </c>
      <c r="J480" s="128">
        <v>12</v>
      </c>
      <c r="K480" s="639">
        <f t="shared" si="54"/>
        <v>5.4945054945054941E-3</v>
      </c>
      <c r="L480" s="639">
        <f t="shared" si="56"/>
        <v>2.1743069396629824E-3</v>
      </c>
      <c r="M480" s="640">
        <f t="shared" si="52"/>
        <v>32.83363699627062</v>
      </c>
      <c r="N480" s="640">
        <f t="shared" si="55"/>
        <v>7.2234001391795362</v>
      </c>
      <c r="O480" s="641">
        <v>12.091448690612868</v>
      </c>
      <c r="P480" s="640">
        <v>0.26785644647821849</v>
      </c>
      <c r="Q480" s="599">
        <f t="shared" si="51"/>
        <v>0.19088947985192922</v>
      </c>
    </row>
    <row r="481" spans="1:17" ht="15" customHeight="1" x14ac:dyDescent="0.3">
      <c r="A481" s="135">
        <v>135</v>
      </c>
      <c r="B481" s="610" t="s">
        <v>1280</v>
      </c>
      <c r="C481" s="128">
        <v>345.54</v>
      </c>
      <c r="D481" s="128"/>
      <c r="E481" s="128"/>
      <c r="F481" s="128">
        <f t="shared" si="53"/>
        <v>345.54</v>
      </c>
      <c r="G481" s="128">
        <v>1100</v>
      </c>
      <c r="H481" s="128">
        <v>13</v>
      </c>
      <c r="I481" s="128">
        <v>5000</v>
      </c>
      <c r="J481" s="128">
        <v>10</v>
      </c>
      <c r="K481" s="639">
        <f t="shared" si="54"/>
        <v>7.1428571428571426E-3</v>
      </c>
      <c r="L481" s="639">
        <f t="shared" si="56"/>
        <v>1.811922449719152E-3</v>
      </c>
      <c r="M481" s="640">
        <f t="shared" si="52"/>
        <v>38.339441086635773</v>
      </c>
      <c r="N481" s="640">
        <f t="shared" si="55"/>
        <v>8.4346770390598707</v>
      </c>
      <c r="O481" s="641">
        <v>14.218566216536367</v>
      </c>
      <c r="P481" s="640">
        <v>0.22416448839627828</v>
      </c>
      <c r="Q481" s="599">
        <f t="shared" si="51"/>
        <v>0.17716284317482284</v>
      </c>
    </row>
    <row r="482" spans="1:17" ht="15" customHeight="1" x14ac:dyDescent="0.3">
      <c r="A482" s="135">
        <v>136</v>
      </c>
      <c r="B482" s="610" t="s">
        <v>1281</v>
      </c>
      <c r="C482" s="128">
        <v>212.4</v>
      </c>
      <c r="D482" s="128"/>
      <c r="E482" s="128"/>
      <c r="F482" s="128">
        <f t="shared" si="53"/>
        <v>212.4</v>
      </c>
      <c r="G482" s="128">
        <v>1100</v>
      </c>
      <c r="H482" s="128">
        <v>12</v>
      </c>
      <c r="I482" s="128">
        <v>5000</v>
      </c>
      <c r="J482" s="128">
        <v>4</v>
      </c>
      <c r="K482" s="639">
        <f t="shared" si="54"/>
        <v>6.5934065934065934E-3</v>
      </c>
      <c r="L482" s="639">
        <f t="shared" si="56"/>
        <v>7.247689798876608E-4</v>
      </c>
      <c r="M482" s="640">
        <f t="shared" si="52"/>
        <v>31.33240280828068</v>
      </c>
      <c r="N482" s="640">
        <f t="shared" si="55"/>
        <v>6.8931286178217492</v>
      </c>
      <c r="O482" s="641">
        <v>11.723435277823336</v>
      </c>
      <c r="P482" s="640">
        <v>9.1051222012394351E-2</v>
      </c>
      <c r="Q482" s="599">
        <f t="shared" si="51"/>
        <v>0.23559330473605536</v>
      </c>
    </row>
    <row r="483" spans="1:17" ht="15" customHeight="1" x14ac:dyDescent="0.3">
      <c r="A483" s="135">
        <v>137</v>
      </c>
      <c r="B483" s="610" t="s">
        <v>1282</v>
      </c>
      <c r="C483" s="128">
        <v>257.2</v>
      </c>
      <c r="D483" s="128"/>
      <c r="E483" s="128"/>
      <c r="F483" s="128">
        <f t="shared" si="53"/>
        <v>257.2</v>
      </c>
      <c r="G483" s="128">
        <v>1100</v>
      </c>
      <c r="H483" s="128">
        <v>9</v>
      </c>
      <c r="I483" s="128">
        <v>5000</v>
      </c>
      <c r="J483" s="128">
        <v>11</v>
      </c>
      <c r="K483" s="639">
        <f t="shared" si="54"/>
        <v>4.9450549450549448E-3</v>
      </c>
      <c r="L483" s="639">
        <f t="shared" si="56"/>
        <v>1.9931146946910671E-3</v>
      </c>
      <c r="M483" s="640">
        <f t="shared" si="52"/>
        <v>29.705426404090563</v>
      </c>
      <c r="N483" s="640">
        <f t="shared" si="55"/>
        <v>6.5351938088999235</v>
      </c>
      <c r="O483" s="641">
        <v>10.935886574453738</v>
      </c>
      <c r="P483" s="640">
        <v>0.24550111940273256</v>
      </c>
      <c r="Q483" s="599">
        <f t="shared" si="51"/>
        <v>0.18437794676068026</v>
      </c>
    </row>
    <row r="484" spans="1:17" ht="15" customHeight="1" x14ac:dyDescent="0.3">
      <c r="A484" s="412">
        <v>138</v>
      </c>
      <c r="B484" s="610" t="s">
        <v>1283</v>
      </c>
      <c r="C484" s="128">
        <v>359.74</v>
      </c>
      <c r="D484" s="128"/>
      <c r="E484" s="128">
        <v>46.4</v>
      </c>
      <c r="F484" s="128">
        <f t="shared" si="53"/>
        <v>406.14</v>
      </c>
      <c r="G484" s="128">
        <v>1100</v>
      </c>
      <c r="H484" s="128">
        <v>13</v>
      </c>
      <c r="I484" s="128">
        <v>5000</v>
      </c>
      <c r="J484" s="128">
        <v>18</v>
      </c>
      <c r="K484" s="639">
        <f t="shared" si="54"/>
        <v>7.1428571428571426E-3</v>
      </c>
      <c r="L484" s="639">
        <f t="shared" si="56"/>
        <v>3.2614604094944738E-3</v>
      </c>
      <c r="M484" s="640">
        <f t="shared" si="52"/>
        <v>44.545565384515825</v>
      </c>
      <c r="N484" s="640">
        <f t="shared" si="55"/>
        <v>9.8000243845934811</v>
      </c>
      <c r="O484" s="641">
        <v>16.361876332622604</v>
      </c>
      <c r="P484" s="640">
        <v>0.40137719128971516</v>
      </c>
      <c r="Q484" s="599">
        <f t="shared" si="51"/>
        <v>0.17508456023297786</v>
      </c>
    </row>
    <row r="485" spans="1:17" ht="15" customHeight="1" x14ac:dyDescent="0.3">
      <c r="A485" s="135">
        <v>139</v>
      </c>
      <c r="B485" s="610" t="s">
        <v>1284</v>
      </c>
      <c r="C485" s="128">
        <v>253.51</v>
      </c>
      <c r="D485" s="128"/>
      <c r="E485" s="128"/>
      <c r="F485" s="128">
        <f t="shared" si="53"/>
        <v>253.51</v>
      </c>
      <c r="G485" s="128">
        <v>1100</v>
      </c>
      <c r="H485" s="128">
        <v>10</v>
      </c>
      <c r="I485" s="128">
        <v>5000</v>
      </c>
      <c r="J485" s="128">
        <v>12</v>
      </c>
      <c r="K485" s="639">
        <f t="shared" si="54"/>
        <v>5.4945054945054941E-3</v>
      </c>
      <c r="L485" s="639">
        <f t="shared" si="56"/>
        <v>2.1743069396629824E-3</v>
      </c>
      <c r="M485" s="640">
        <f t="shared" si="52"/>
        <v>32.83363699627062</v>
      </c>
      <c r="N485" s="640">
        <f t="shared" si="55"/>
        <v>7.2234001391795362</v>
      </c>
      <c r="O485" s="641">
        <v>12.091448690612868</v>
      </c>
      <c r="P485" s="640">
        <v>0.26785644647821849</v>
      </c>
      <c r="Q485" s="599">
        <f t="shared" si="51"/>
        <v>0.20676242464810557</v>
      </c>
    </row>
    <row r="486" spans="1:17" ht="15" customHeight="1" x14ac:dyDescent="0.3">
      <c r="A486" s="135">
        <v>140</v>
      </c>
      <c r="B486" s="610" t="s">
        <v>1285</v>
      </c>
      <c r="C486" s="128">
        <v>354.64</v>
      </c>
      <c r="D486" s="128"/>
      <c r="E486" s="128"/>
      <c r="F486" s="128">
        <f t="shared" si="53"/>
        <v>354.64</v>
      </c>
      <c r="G486" s="128">
        <v>1100</v>
      </c>
      <c r="H486" s="128">
        <v>9</v>
      </c>
      <c r="I486" s="128">
        <v>5000</v>
      </c>
      <c r="J486" s="128">
        <v>9</v>
      </c>
      <c r="K486" s="639">
        <f t="shared" si="54"/>
        <v>4.9450549450549448E-3</v>
      </c>
      <c r="L486" s="639">
        <f t="shared" si="56"/>
        <v>1.6307302047472369E-3</v>
      </c>
      <c r="M486" s="640">
        <f t="shared" si="52"/>
        <v>28.15389532962055</v>
      </c>
      <c r="N486" s="640">
        <f t="shared" si="55"/>
        <v>6.1938569725165209</v>
      </c>
      <c r="O486" s="641">
        <v>10.40005904543218</v>
      </c>
      <c r="P486" s="640">
        <v>0.20119794367937341</v>
      </c>
      <c r="Q486" s="599">
        <f t="shared" si="51"/>
        <v>0.12674545818646693</v>
      </c>
    </row>
    <row r="487" spans="1:17" ht="15" customHeight="1" x14ac:dyDescent="0.3">
      <c r="A487" s="135">
        <v>141</v>
      </c>
      <c r="B487" s="610" t="s">
        <v>1286</v>
      </c>
      <c r="C487" s="128">
        <v>286.98</v>
      </c>
      <c r="D487" s="128"/>
      <c r="E487" s="128"/>
      <c r="F487" s="128">
        <f t="shared" si="53"/>
        <v>286.98</v>
      </c>
      <c r="G487" s="128">
        <v>1100</v>
      </c>
      <c r="H487" s="128">
        <v>8</v>
      </c>
      <c r="I487" s="128">
        <v>5000</v>
      </c>
      <c r="J487" s="128">
        <v>11</v>
      </c>
      <c r="K487" s="639">
        <f t="shared" si="54"/>
        <v>4.3956043956043956E-3</v>
      </c>
      <c r="L487" s="639">
        <f t="shared" si="56"/>
        <v>1.9931146946910671E-3</v>
      </c>
      <c r="M487" s="640">
        <f t="shared" si="52"/>
        <v>27.352981349145509</v>
      </c>
      <c r="N487" s="640">
        <f t="shared" si="55"/>
        <v>6.0176558968120117</v>
      </c>
      <c r="O487" s="641">
        <v>10.048238222805386</v>
      </c>
      <c r="P487" s="640">
        <v>0.24529738018892622</v>
      </c>
      <c r="Q487" s="599">
        <f t="shared" si="51"/>
        <v>0.15215057791118486</v>
      </c>
    </row>
    <row r="488" spans="1:17" ht="15" customHeight="1" x14ac:dyDescent="0.3">
      <c r="A488" s="135">
        <v>142</v>
      </c>
      <c r="B488" s="610" t="s">
        <v>1288</v>
      </c>
      <c r="C488" s="128">
        <v>128.9</v>
      </c>
      <c r="D488" s="128"/>
      <c r="E488" s="128"/>
      <c r="F488" s="128">
        <f t="shared" si="53"/>
        <v>128.9</v>
      </c>
      <c r="G488" s="128">
        <v>1100</v>
      </c>
      <c r="H488" s="128">
        <v>2</v>
      </c>
      <c r="I488" s="128">
        <v>5000</v>
      </c>
      <c r="J488" s="128">
        <v>3</v>
      </c>
      <c r="K488" s="639">
        <f t="shared" si="54"/>
        <v>1.0989010989010989E-3</v>
      </c>
      <c r="L488" s="639">
        <f t="shared" si="56"/>
        <v>5.435767349157456E-4</v>
      </c>
      <c r="M488" s="640">
        <f t="shared" si="52"/>
        <v>7.0321867215951279</v>
      </c>
      <c r="N488" s="640">
        <f t="shared" si="55"/>
        <v>1.5470810787509282</v>
      </c>
      <c r="O488" s="641">
        <v>2.579037996829042</v>
      </c>
      <c r="P488" s="640">
        <v>6.6862242012651452E-2</v>
      </c>
      <c r="Q488" s="599">
        <f t="shared" si="51"/>
        <v>8.7084313725273463E-2</v>
      </c>
    </row>
    <row r="489" spans="1:17" ht="15" customHeight="1" x14ac:dyDescent="0.3">
      <c r="A489" s="412">
        <v>143</v>
      </c>
      <c r="B489" s="610" t="s">
        <v>1289</v>
      </c>
      <c r="C489" s="128">
        <v>2048.73</v>
      </c>
      <c r="D489" s="128"/>
      <c r="E489" s="128"/>
      <c r="F489" s="128">
        <f t="shared" si="53"/>
        <v>2048.73</v>
      </c>
      <c r="G489" s="128">
        <v>1100</v>
      </c>
      <c r="H489" s="128">
        <v>48</v>
      </c>
      <c r="I489" s="128">
        <v>5000</v>
      </c>
      <c r="J489" s="128">
        <v>43</v>
      </c>
      <c r="K489" s="639">
        <f t="shared" si="54"/>
        <v>2.6373626373626374E-2</v>
      </c>
      <c r="L489" s="639">
        <f t="shared" si="56"/>
        <v>7.7912665337923539E-3</v>
      </c>
      <c r="M489" s="640">
        <f t="shared" si="52"/>
        <v>146.2752807384679</v>
      </c>
      <c r="N489" s="640">
        <f t="shared" si="55"/>
        <v>32.180561762462936</v>
      </c>
      <c r="O489" s="641">
        <v>54.1274127530844</v>
      </c>
      <c r="P489" s="640">
        <v>0.96229776031492675</v>
      </c>
      <c r="Q489" s="599">
        <f t="shared" si="51"/>
        <v>0.11399528147404984</v>
      </c>
    </row>
    <row r="490" spans="1:17" ht="15" customHeight="1" x14ac:dyDescent="0.3">
      <c r="A490" s="412">
        <v>144</v>
      </c>
      <c r="B490" s="610" t="s">
        <v>1290</v>
      </c>
      <c r="C490" s="128">
        <v>2056.27</v>
      </c>
      <c r="D490" s="128"/>
      <c r="E490" s="128"/>
      <c r="F490" s="128">
        <f t="shared" si="53"/>
        <v>2056.27</v>
      </c>
      <c r="G490" s="128">
        <v>1100</v>
      </c>
      <c r="H490" s="128">
        <v>62</v>
      </c>
      <c r="I490" s="128">
        <v>5000</v>
      </c>
      <c r="J490" s="128">
        <v>60</v>
      </c>
      <c r="K490" s="639">
        <f t="shared" si="54"/>
        <v>3.4065934065934063E-2</v>
      </c>
      <c r="L490" s="639">
        <f t="shared" si="56"/>
        <v>1.0871534698314912E-2</v>
      </c>
      <c r="M490" s="640">
        <f t="shared" si="52"/>
        <v>192.39752564069377</v>
      </c>
      <c r="N490" s="640">
        <f t="shared" si="55"/>
        <v>42.327455640952628</v>
      </c>
      <c r="O490" s="641">
        <v>71.109023672844572</v>
      </c>
      <c r="P490" s="640">
        <v>1.3417271029567686</v>
      </c>
      <c r="Q490" s="599">
        <f t="shared" si="51"/>
        <v>0.14938492126882544</v>
      </c>
    </row>
    <row r="491" spans="1:17" ht="15" customHeight="1" x14ac:dyDescent="0.3">
      <c r="A491" s="135">
        <v>145</v>
      </c>
      <c r="B491" s="610" t="s">
        <v>2191</v>
      </c>
      <c r="C491" s="128">
        <v>903</v>
      </c>
      <c r="D491" s="128"/>
      <c r="E491" s="128"/>
      <c r="F491" s="128">
        <f t="shared" si="53"/>
        <v>903</v>
      </c>
      <c r="G491" s="128">
        <v>1100</v>
      </c>
      <c r="H491" s="603">
        <v>0</v>
      </c>
      <c r="I491" s="128">
        <v>5000</v>
      </c>
      <c r="J491" s="603">
        <v>12</v>
      </c>
      <c r="K491" s="639">
        <f>1/1820*H491</f>
        <v>0</v>
      </c>
      <c r="L491" s="639">
        <f>1/5519*J491</f>
        <v>2.1743069396629824E-3</v>
      </c>
      <c r="M491" s="640">
        <f t="shared" si="52"/>
        <v>9.3091864468200747</v>
      </c>
      <c r="N491" s="640">
        <f t="shared" si="55"/>
        <v>2.0480210183004166</v>
      </c>
      <c r="O491" s="641">
        <v>3.214965174129353</v>
      </c>
      <c r="P491" s="640">
        <v>0.28708457868736764</v>
      </c>
      <c r="Q491" s="599">
        <f t="shared" si="51"/>
        <v>1.6455434349875096E-2</v>
      </c>
    </row>
    <row r="492" spans="1:17" s="348" customFormat="1" ht="15" customHeight="1" thickBot="1" x14ac:dyDescent="0.35">
      <c r="A492" s="442"/>
      <c r="B492" s="616" t="s">
        <v>694</v>
      </c>
      <c r="C492" s="670">
        <f t="shared" ref="C492:P492" si="57">SUM(C351:C491)</f>
        <v>203117.84000000005</v>
      </c>
      <c r="D492" s="670">
        <f t="shared" si="57"/>
        <v>668.30000000000007</v>
      </c>
      <c r="E492" s="670">
        <f t="shared" si="57"/>
        <v>2149.8700000000003</v>
      </c>
      <c r="F492" s="670">
        <f t="shared" si="57"/>
        <v>205936.00999999998</v>
      </c>
      <c r="G492" s="670">
        <f t="shared" si="57"/>
        <v>155100</v>
      </c>
      <c r="H492" s="670">
        <f t="shared" si="57"/>
        <v>1820</v>
      </c>
      <c r="I492" s="670">
        <f t="shared" si="57"/>
        <v>705000</v>
      </c>
      <c r="J492" s="670">
        <f t="shared" si="57"/>
        <v>5519</v>
      </c>
      <c r="K492" s="670">
        <f t="shared" si="57"/>
        <v>0.999999999999999</v>
      </c>
      <c r="L492" s="670">
        <f t="shared" si="57"/>
        <v>1.0000000000000009</v>
      </c>
      <c r="M492" s="640">
        <f t="shared" si="52"/>
        <v>8562.9</v>
      </c>
      <c r="N492" s="670">
        <f t="shared" si="57"/>
        <v>1883.838</v>
      </c>
      <c r="O492" s="670">
        <f t="shared" si="57"/>
        <v>3094.1360663349928</v>
      </c>
      <c r="P492" s="670">
        <f t="shared" si="57"/>
        <v>122.71866736489324</v>
      </c>
      <c r="Q492" s="599">
        <f t="shared" si="51"/>
        <v>6.6348730043375548E-2</v>
      </c>
    </row>
    <row r="493" spans="1:17" ht="15" customHeight="1" thickBot="1" x14ac:dyDescent="0.35">
      <c r="A493" s="600" t="s">
        <v>695</v>
      </c>
      <c r="B493" s="622"/>
      <c r="C493" s="667"/>
      <c r="D493" s="667"/>
      <c r="E493" s="667"/>
      <c r="F493" s="667"/>
      <c r="G493" s="667"/>
      <c r="H493" s="667"/>
      <c r="I493" s="667"/>
      <c r="J493" s="667"/>
      <c r="K493" s="668"/>
      <c r="L493" s="667"/>
      <c r="M493" s="640">
        <f t="shared" si="52"/>
        <v>0</v>
      </c>
      <c r="N493" s="640"/>
      <c r="O493" s="641"/>
      <c r="P493" s="640"/>
      <c r="Q493" s="599"/>
    </row>
    <row r="494" spans="1:17" ht="15" customHeight="1" x14ac:dyDescent="0.3">
      <c r="A494" s="412">
        <v>1</v>
      </c>
      <c r="B494" s="609" t="s">
        <v>696</v>
      </c>
      <c r="C494" s="654">
        <v>4327</v>
      </c>
      <c r="D494" s="654">
        <v>114</v>
      </c>
      <c r="E494" s="654">
        <v>272.8</v>
      </c>
      <c r="F494" s="638">
        <f t="shared" ref="F494:F519" si="58">C494+D494+E494</f>
        <v>4713.8</v>
      </c>
      <c r="G494" s="638">
        <v>1100</v>
      </c>
      <c r="H494" s="638">
        <v>0</v>
      </c>
      <c r="I494" s="638">
        <v>5000</v>
      </c>
      <c r="J494" s="638">
        <v>342</v>
      </c>
      <c r="K494" s="639">
        <f t="shared" ref="K494:K557" si="59">1/2197*H494</f>
        <v>0</v>
      </c>
      <c r="L494" s="655">
        <f t="shared" ref="L494:L557" si="60">1/6290*J494</f>
        <v>5.4372019077901429E-2</v>
      </c>
      <c r="M494" s="640">
        <f t="shared" si="52"/>
        <v>232.79108108108107</v>
      </c>
      <c r="N494" s="640">
        <f t="shared" si="55"/>
        <v>51.214037837837836</v>
      </c>
      <c r="O494" s="641">
        <v>67.102500000000006</v>
      </c>
      <c r="P494" s="640">
        <v>13.32543396226415</v>
      </c>
      <c r="Q494" s="599">
        <f t="shared" si="51"/>
        <v>7.7311946387454505E-2</v>
      </c>
    </row>
    <row r="495" spans="1:17" ht="15" customHeight="1" x14ac:dyDescent="0.3">
      <c r="A495" s="412">
        <v>2</v>
      </c>
      <c r="B495" s="610" t="s">
        <v>697</v>
      </c>
      <c r="C495" s="657">
        <v>4136.82</v>
      </c>
      <c r="D495" s="657"/>
      <c r="E495" s="657"/>
      <c r="F495" s="128">
        <f t="shared" si="58"/>
        <v>4136.82</v>
      </c>
      <c r="G495" s="128">
        <v>1100</v>
      </c>
      <c r="H495" s="128">
        <v>0</v>
      </c>
      <c r="I495" s="128">
        <v>5000</v>
      </c>
      <c r="J495" s="128">
        <v>168</v>
      </c>
      <c r="K495" s="639">
        <f t="shared" si="59"/>
        <v>0</v>
      </c>
      <c r="L495" s="655">
        <f t="shared" si="60"/>
        <v>2.670906200317965E-2</v>
      </c>
      <c r="M495" s="640">
        <f t="shared" si="52"/>
        <v>114.35351351351351</v>
      </c>
      <c r="N495" s="640">
        <f t="shared" si="55"/>
        <v>25.157772972972971</v>
      </c>
      <c r="O495" s="641">
        <v>32.962631578947367</v>
      </c>
      <c r="P495" s="640">
        <v>6.5458272095332655</v>
      </c>
      <c r="Q495" s="599">
        <f t="shared" si="51"/>
        <v>4.3274724371610833E-2</v>
      </c>
    </row>
    <row r="496" spans="1:17" ht="15" customHeight="1" x14ac:dyDescent="0.3">
      <c r="A496" s="412">
        <v>3</v>
      </c>
      <c r="B496" s="610" t="s">
        <v>698</v>
      </c>
      <c r="C496" s="657">
        <v>7984.78</v>
      </c>
      <c r="D496" s="657"/>
      <c r="E496" s="657"/>
      <c r="F496" s="128">
        <f t="shared" si="58"/>
        <v>7984.78</v>
      </c>
      <c r="G496" s="128">
        <v>1100</v>
      </c>
      <c r="H496" s="128">
        <v>0</v>
      </c>
      <c r="I496" s="128">
        <v>5000</v>
      </c>
      <c r="J496" s="128">
        <v>288</v>
      </c>
      <c r="K496" s="639">
        <f t="shared" si="59"/>
        <v>0</v>
      </c>
      <c r="L496" s="655">
        <f t="shared" si="60"/>
        <v>4.5786963434022256E-2</v>
      </c>
      <c r="M496" s="640">
        <f t="shared" si="52"/>
        <v>196.03459459459458</v>
      </c>
      <c r="N496" s="640">
        <f t="shared" si="55"/>
        <v>43.127610810810808</v>
      </c>
      <c r="O496" s="641">
        <v>56.507368421052625</v>
      </c>
      <c r="P496" s="640">
        <v>11.2214180734856</v>
      </c>
      <c r="Q496" s="599">
        <f t="shared" si="51"/>
        <v>3.8434495615401257E-2</v>
      </c>
    </row>
    <row r="497" spans="1:17" ht="15" customHeight="1" x14ac:dyDescent="0.3">
      <c r="A497" s="412">
        <v>5</v>
      </c>
      <c r="B497" s="610" t="s">
        <v>701</v>
      </c>
      <c r="C497" s="657">
        <v>4206.5</v>
      </c>
      <c r="D497" s="657"/>
      <c r="E497" s="657">
        <v>254.7</v>
      </c>
      <c r="F497" s="128">
        <f t="shared" si="58"/>
        <v>4461.2</v>
      </c>
      <c r="G497" s="128">
        <v>1100</v>
      </c>
      <c r="H497" s="128">
        <v>0</v>
      </c>
      <c r="I497" s="128">
        <v>5000</v>
      </c>
      <c r="J497" s="128">
        <v>342</v>
      </c>
      <c r="K497" s="639">
        <f t="shared" si="59"/>
        <v>0</v>
      </c>
      <c r="L497" s="655">
        <f t="shared" si="60"/>
        <v>5.4372019077901429E-2</v>
      </c>
      <c r="M497" s="640">
        <f t="shared" si="52"/>
        <v>232.79108108108107</v>
      </c>
      <c r="N497" s="640">
        <f t="shared" si="55"/>
        <v>51.214037837837836</v>
      </c>
      <c r="O497" s="641">
        <v>67.102500000000006</v>
      </c>
      <c r="P497" s="640">
        <v>13.32543396226415</v>
      </c>
      <c r="Q497" s="599">
        <f t="shared" si="51"/>
        <v>8.1689467605393862E-2</v>
      </c>
    </row>
    <row r="498" spans="1:17" ht="15" customHeight="1" x14ac:dyDescent="0.3">
      <c r="A498" s="412">
        <v>6</v>
      </c>
      <c r="B498" s="610" t="s">
        <v>702</v>
      </c>
      <c r="C498" s="657">
        <v>10161.57</v>
      </c>
      <c r="D498" s="657"/>
      <c r="E498" s="657"/>
      <c r="F498" s="128">
        <f t="shared" si="58"/>
        <v>10161.57</v>
      </c>
      <c r="G498" s="128">
        <v>1100</v>
      </c>
      <c r="H498" s="128">
        <v>0</v>
      </c>
      <c r="I498" s="128">
        <v>5000</v>
      </c>
      <c r="J498" s="128">
        <v>360</v>
      </c>
      <c r="K498" s="639">
        <f t="shared" si="59"/>
        <v>0</v>
      </c>
      <c r="L498" s="655">
        <f t="shared" si="60"/>
        <v>5.7233704292527825E-2</v>
      </c>
      <c r="M498" s="640">
        <f t="shared" si="52"/>
        <v>245.04324324324324</v>
      </c>
      <c r="N498" s="640">
        <f t="shared" si="55"/>
        <v>53.90951351351351</v>
      </c>
      <c r="O498" s="641">
        <v>70.634210526315798</v>
      </c>
      <c r="P498" s="640">
        <v>14.026772591856998</v>
      </c>
      <c r="Q498" s="599">
        <f t="shared" si="51"/>
        <v>3.7751424226269127E-2</v>
      </c>
    </row>
    <row r="499" spans="1:17" ht="15" customHeight="1" x14ac:dyDescent="0.3">
      <c r="A499" s="412">
        <v>10</v>
      </c>
      <c r="B499" s="610" t="s">
        <v>707</v>
      </c>
      <c r="C499" s="657">
        <v>5818.22</v>
      </c>
      <c r="D499" s="657"/>
      <c r="E499" s="657"/>
      <c r="F499" s="128">
        <f t="shared" si="58"/>
        <v>5818.22</v>
      </c>
      <c r="G499" s="128">
        <v>1100</v>
      </c>
      <c r="H499" s="128">
        <v>0</v>
      </c>
      <c r="I499" s="128">
        <v>5000</v>
      </c>
      <c r="J499" s="128">
        <v>238</v>
      </c>
      <c r="K499" s="639">
        <f t="shared" si="59"/>
        <v>0</v>
      </c>
      <c r="L499" s="655">
        <f t="shared" si="60"/>
        <v>3.783783783783784E-2</v>
      </c>
      <c r="M499" s="640">
        <f t="shared" si="52"/>
        <v>162.0008108108108</v>
      </c>
      <c r="N499" s="640">
        <f t="shared" si="55"/>
        <v>35.64017837837838</v>
      </c>
      <c r="O499" s="641">
        <v>46.697061403508769</v>
      </c>
      <c r="P499" s="640">
        <v>9.2732552135054611</v>
      </c>
      <c r="Q499" s="599">
        <f t="shared" si="51"/>
        <v>4.3589157131597535E-2</v>
      </c>
    </row>
    <row r="500" spans="1:17" ht="15" customHeight="1" x14ac:dyDescent="0.3">
      <c r="A500" s="412">
        <v>11</v>
      </c>
      <c r="B500" s="610" t="s">
        <v>708</v>
      </c>
      <c r="C500" s="657">
        <v>14736.69</v>
      </c>
      <c r="D500" s="657">
        <v>1007.3</v>
      </c>
      <c r="E500" s="657">
        <v>671</v>
      </c>
      <c r="F500" s="128">
        <f t="shared" si="58"/>
        <v>16414.989999999998</v>
      </c>
      <c r="G500" s="128">
        <v>1100</v>
      </c>
      <c r="H500" s="128">
        <v>0</v>
      </c>
      <c r="I500" s="128">
        <v>5000</v>
      </c>
      <c r="J500" s="128">
        <v>512</v>
      </c>
      <c r="K500" s="639">
        <f t="shared" si="59"/>
        <v>0</v>
      </c>
      <c r="L500" s="655">
        <f t="shared" si="60"/>
        <v>8.1399046104928457E-2</v>
      </c>
      <c r="M500" s="640">
        <f t="shared" si="52"/>
        <v>348.50594594594594</v>
      </c>
      <c r="N500" s="640">
        <f t="shared" si="55"/>
        <v>76.671308108108107</v>
      </c>
      <c r="O500" s="641">
        <v>100.45754385964914</v>
      </c>
      <c r="P500" s="640">
        <v>19.949187686196623</v>
      </c>
      <c r="Q500" s="599">
        <f t="shared" si="51"/>
        <v>3.3236936824201528E-2</v>
      </c>
    </row>
    <row r="501" spans="1:17" ht="15" customHeight="1" x14ac:dyDescent="0.3">
      <c r="A501" s="412">
        <v>12</v>
      </c>
      <c r="B501" s="610" t="s">
        <v>710</v>
      </c>
      <c r="C501" s="657">
        <v>351.06</v>
      </c>
      <c r="D501" s="657"/>
      <c r="E501" s="657"/>
      <c r="F501" s="128">
        <f t="shared" si="58"/>
        <v>351.06</v>
      </c>
      <c r="G501" s="128">
        <v>1100</v>
      </c>
      <c r="H501" s="128">
        <v>16</v>
      </c>
      <c r="I501" s="128">
        <v>5000</v>
      </c>
      <c r="J501" s="128">
        <v>12</v>
      </c>
      <c r="K501" s="639">
        <f t="shared" si="59"/>
        <v>7.2826581702321348E-3</v>
      </c>
      <c r="L501" s="655">
        <f t="shared" si="60"/>
        <v>1.9077901430842607E-3</v>
      </c>
      <c r="M501" s="640">
        <f t="shared" si="52"/>
        <v>39.348444931048483</v>
      </c>
      <c r="N501" s="640">
        <f t="shared" si="55"/>
        <v>8.6566578848306666</v>
      </c>
      <c r="O501" s="641">
        <v>12.657811515969412</v>
      </c>
      <c r="P501" s="640">
        <v>0.47911879740245811</v>
      </c>
      <c r="Q501" s="599">
        <f t="shared" si="51"/>
        <v>0.17416405494573867</v>
      </c>
    </row>
    <row r="502" spans="1:17" ht="15" customHeight="1" x14ac:dyDescent="0.3">
      <c r="A502" s="412">
        <v>13</v>
      </c>
      <c r="B502" s="610" t="s">
        <v>711</v>
      </c>
      <c r="C502" s="657">
        <v>377.1</v>
      </c>
      <c r="D502" s="657"/>
      <c r="E502" s="657"/>
      <c r="F502" s="128">
        <f t="shared" si="58"/>
        <v>377.1</v>
      </c>
      <c r="G502" s="128">
        <v>1100</v>
      </c>
      <c r="H502" s="128">
        <v>24</v>
      </c>
      <c r="I502" s="128">
        <v>5000</v>
      </c>
      <c r="J502" s="128">
        <v>24</v>
      </c>
      <c r="K502" s="639">
        <f t="shared" si="59"/>
        <v>1.0923987255348202E-2</v>
      </c>
      <c r="L502" s="655">
        <f t="shared" si="60"/>
        <v>3.8155802861685214E-3</v>
      </c>
      <c r="M502" s="640">
        <f t="shared" si="52"/>
        <v>63.106721450626779</v>
      </c>
      <c r="N502" s="640">
        <f t="shared" si="55"/>
        <v>13.883478719137891</v>
      </c>
      <c r="O502" s="641">
        <v>20.163954116059379</v>
      </c>
      <c r="P502" s="640">
        <v>0.95245773930130395</v>
      </c>
      <c r="Q502" s="599">
        <f t="shared" si="51"/>
        <v>0.26016073196798023</v>
      </c>
    </row>
    <row r="503" spans="1:17" ht="15" customHeight="1" x14ac:dyDescent="0.3">
      <c r="A503" s="412">
        <v>14</v>
      </c>
      <c r="B503" s="610" t="s">
        <v>713</v>
      </c>
      <c r="C503" s="657">
        <v>4314.8999999999996</v>
      </c>
      <c r="D503" s="657"/>
      <c r="E503" s="657">
        <v>94.6</v>
      </c>
      <c r="F503" s="128">
        <f t="shared" si="58"/>
        <v>4409.5</v>
      </c>
      <c r="G503" s="128">
        <v>1100</v>
      </c>
      <c r="H503" s="128">
        <v>0</v>
      </c>
      <c r="I503" s="128">
        <v>5000</v>
      </c>
      <c r="J503" s="128">
        <v>342</v>
      </c>
      <c r="K503" s="639">
        <f t="shared" si="59"/>
        <v>0</v>
      </c>
      <c r="L503" s="655">
        <f t="shared" si="60"/>
        <v>5.4372019077901429E-2</v>
      </c>
      <c r="M503" s="640">
        <f t="shared" si="52"/>
        <v>232.79108108108107</v>
      </c>
      <c r="N503" s="640">
        <f t="shared" si="55"/>
        <v>51.214037837837836</v>
      </c>
      <c r="O503" s="641">
        <v>67.102500000000006</v>
      </c>
      <c r="P503" s="640">
        <v>13.32543396226415</v>
      </c>
      <c r="Q503" s="599">
        <f t="shared" si="51"/>
        <v>8.2647250908534545E-2</v>
      </c>
    </row>
    <row r="504" spans="1:17" ht="15" customHeight="1" x14ac:dyDescent="0.3">
      <c r="A504" s="412">
        <v>15</v>
      </c>
      <c r="B504" s="610" t="s">
        <v>714</v>
      </c>
      <c r="C504" s="657">
        <v>354.7</v>
      </c>
      <c r="D504" s="657"/>
      <c r="E504" s="657"/>
      <c r="F504" s="128">
        <f t="shared" si="58"/>
        <v>354.7</v>
      </c>
      <c r="G504" s="128">
        <v>1100</v>
      </c>
      <c r="H504" s="128">
        <v>16</v>
      </c>
      <c r="I504" s="128">
        <v>5000</v>
      </c>
      <c r="J504" s="128">
        <v>16</v>
      </c>
      <c r="K504" s="639">
        <f t="shared" si="59"/>
        <v>7.2826581702321348E-3</v>
      </c>
      <c r="L504" s="655">
        <f t="shared" si="60"/>
        <v>2.5437201907790143E-3</v>
      </c>
      <c r="M504" s="640">
        <f t="shared" si="52"/>
        <v>42.071147633751181</v>
      </c>
      <c r="N504" s="640">
        <f t="shared" si="55"/>
        <v>9.2556524794252599</v>
      </c>
      <c r="O504" s="641">
        <v>13.442636077372921</v>
      </c>
      <c r="P504" s="640">
        <v>0.63497182620086923</v>
      </c>
      <c r="Q504" s="599">
        <f t="shared" ref="Q504:Q566" si="61">(P504+O504+N504+M504)/F504</f>
        <v>0.1843935946341986</v>
      </c>
    </row>
    <row r="505" spans="1:17" ht="15" customHeight="1" x14ac:dyDescent="0.3">
      <c r="A505" s="412">
        <v>16</v>
      </c>
      <c r="B505" s="610" t="s">
        <v>715</v>
      </c>
      <c r="C505" s="657">
        <v>352.4</v>
      </c>
      <c r="D505" s="657"/>
      <c r="E505" s="657"/>
      <c r="F505" s="128">
        <f t="shared" si="58"/>
        <v>352.4</v>
      </c>
      <c r="G505" s="128">
        <v>1100</v>
      </c>
      <c r="H505" s="128">
        <v>16</v>
      </c>
      <c r="I505" s="128">
        <v>5000</v>
      </c>
      <c r="J505" s="128">
        <v>16</v>
      </c>
      <c r="K505" s="639">
        <f t="shared" si="59"/>
        <v>7.2826581702321348E-3</v>
      </c>
      <c r="L505" s="655">
        <f t="shared" si="60"/>
        <v>2.5437201907790143E-3</v>
      </c>
      <c r="M505" s="640">
        <f t="shared" si="52"/>
        <v>42.071147633751181</v>
      </c>
      <c r="N505" s="640">
        <f t="shared" si="55"/>
        <v>9.2556524794252599</v>
      </c>
      <c r="O505" s="641">
        <v>13.442636077372921</v>
      </c>
      <c r="P505" s="640">
        <v>0.63497182620086923</v>
      </c>
      <c r="Q505" s="599">
        <f t="shared" si="61"/>
        <v>0.18559707155718003</v>
      </c>
    </row>
    <row r="506" spans="1:17" ht="15" customHeight="1" x14ac:dyDescent="0.3">
      <c r="A506" s="412">
        <v>17</v>
      </c>
      <c r="B506" s="610" t="s">
        <v>716</v>
      </c>
      <c r="C506" s="657">
        <v>216.7</v>
      </c>
      <c r="D506" s="657"/>
      <c r="E506" s="657"/>
      <c r="F506" s="128">
        <f t="shared" si="58"/>
        <v>216.7</v>
      </c>
      <c r="G506" s="128">
        <v>1100</v>
      </c>
      <c r="H506" s="128">
        <v>10</v>
      </c>
      <c r="I506" s="128">
        <v>5000</v>
      </c>
      <c r="J506" s="128">
        <v>10</v>
      </c>
      <c r="K506" s="639">
        <f t="shared" si="59"/>
        <v>4.5516613563950838E-3</v>
      </c>
      <c r="L506" s="655">
        <f t="shared" si="60"/>
        <v>1.5898251192368838E-3</v>
      </c>
      <c r="M506" s="640">
        <f t="shared" si="52"/>
        <v>26.294467271094486</v>
      </c>
      <c r="N506" s="640">
        <f t="shared" si="55"/>
        <v>5.7847827996407872</v>
      </c>
      <c r="O506" s="641">
        <v>8.4016475483580759</v>
      </c>
      <c r="P506" s="640">
        <v>0.39685739137554332</v>
      </c>
      <c r="Q506" s="599">
        <f t="shared" si="61"/>
        <v>0.18863754042671385</v>
      </c>
    </row>
    <row r="507" spans="1:17" ht="15" customHeight="1" x14ac:dyDescent="0.3">
      <c r="A507" s="412">
        <v>18</v>
      </c>
      <c r="B507" s="610" t="s">
        <v>717</v>
      </c>
      <c r="C507" s="657">
        <v>42.7</v>
      </c>
      <c r="D507" s="657"/>
      <c r="E507" s="657"/>
      <c r="F507" s="128">
        <f t="shared" si="58"/>
        <v>42.7</v>
      </c>
      <c r="G507" s="128">
        <v>1100</v>
      </c>
      <c r="H507" s="128">
        <v>1</v>
      </c>
      <c r="I507" s="128">
        <v>5000</v>
      </c>
      <c r="J507" s="128">
        <v>1</v>
      </c>
      <c r="K507" s="639">
        <f t="shared" si="59"/>
        <v>4.5516613563950843E-4</v>
      </c>
      <c r="L507" s="655">
        <f t="shared" si="60"/>
        <v>1.5898251192368839E-4</v>
      </c>
      <c r="M507" s="640">
        <f t="shared" si="52"/>
        <v>2.6294467271094488</v>
      </c>
      <c r="N507" s="640">
        <f t="shared" si="55"/>
        <v>0.57847827996407875</v>
      </c>
      <c r="O507" s="641">
        <v>0.84016475483580755</v>
      </c>
      <c r="P507" s="640">
        <v>3.9685739137554327E-2</v>
      </c>
      <c r="Q507" s="599">
        <f t="shared" si="61"/>
        <v>9.5732447331308895E-2</v>
      </c>
    </row>
    <row r="508" spans="1:17" ht="15" customHeight="1" x14ac:dyDescent="0.3">
      <c r="A508" s="412">
        <v>19</v>
      </c>
      <c r="B508" s="610" t="s">
        <v>718</v>
      </c>
      <c r="C508" s="657">
        <v>79.7</v>
      </c>
      <c r="D508" s="657"/>
      <c r="E508" s="657"/>
      <c r="F508" s="128">
        <f t="shared" si="58"/>
        <v>79.7</v>
      </c>
      <c r="G508" s="128">
        <v>1100</v>
      </c>
      <c r="H508" s="128">
        <v>1</v>
      </c>
      <c r="I508" s="128">
        <v>5000</v>
      </c>
      <c r="J508" s="128">
        <v>1</v>
      </c>
      <c r="K508" s="639">
        <f t="shared" si="59"/>
        <v>4.5516613563950843E-4</v>
      </c>
      <c r="L508" s="655">
        <f t="shared" si="60"/>
        <v>1.5898251192368839E-4</v>
      </c>
      <c r="M508" s="640">
        <f t="shared" si="52"/>
        <v>2.6294467271094488</v>
      </c>
      <c r="N508" s="640">
        <f t="shared" si="55"/>
        <v>0.57847827996407875</v>
      </c>
      <c r="O508" s="641">
        <v>0.84016475483580755</v>
      </c>
      <c r="P508" s="640">
        <v>3.9685739137554327E-2</v>
      </c>
      <c r="Q508" s="599">
        <f t="shared" si="61"/>
        <v>5.1289529498706271E-2</v>
      </c>
    </row>
    <row r="509" spans="1:17" ht="15" customHeight="1" x14ac:dyDescent="0.3">
      <c r="A509" s="412">
        <v>20</v>
      </c>
      <c r="B509" s="610" t="s">
        <v>719</v>
      </c>
      <c r="C509" s="657">
        <v>177.23</v>
      </c>
      <c r="D509" s="657"/>
      <c r="E509" s="657"/>
      <c r="F509" s="128">
        <f t="shared" si="58"/>
        <v>177.23</v>
      </c>
      <c r="G509" s="128">
        <v>1100</v>
      </c>
      <c r="H509" s="128">
        <v>7</v>
      </c>
      <c r="I509" s="128">
        <v>5000</v>
      </c>
      <c r="J509" s="128">
        <v>5</v>
      </c>
      <c r="K509" s="639">
        <f t="shared" si="59"/>
        <v>3.1861629494765592E-3</v>
      </c>
      <c r="L509" s="655">
        <f t="shared" si="60"/>
        <v>7.9491255961844191E-4</v>
      </c>
      <c r="M509" s="640">
        <f t="shared" si="52"/>
        <v>17.044775738414792</v>
      </c>
      <c r="N509" s="640">
        <f t="shared" si="55"/>
        <v>3.7498506624512542</v>
      </c>
      <c r="O509" s="641">
        <v>5.4887410031488981</v>
      </c>
      <c r="P509" s="640">
        <v>0.19987365956367475</v>
      </c>
      <c r="Q509" s="599">
        <f t="shared" si="61"/>
        <v>0.1494286580352007</v>
      </c>
    </row>
    <row r="510" spans="1:17" ht="15" customHeight="1" x14ac:dyDescent="0.3">
      <c r="A510" s="412">
        <v>21</v>
      </c>
      <c r="B510" s="610" t="s">
        <v>720</v>
      </c>
      <c r="C510" s="657">
        <v>108.36</v>
      </c>
      <c r="D510" s="657"/>
      <c r="E510" s="657"/>
      <c r="F510" s="128">
        <f t="shared" si="58"/>
        <v>108.36</v>
      </c>
      <c r="G510" s="128">
        <v>1100</v>
      </c>
      <c r="H510" s="128">
        <v>0</v>
      </c>
      <c r="I510" s="128">
        <v>5000</v>
      </c>
      <c r="J510" s="128">
        <v>0</v>
      </c>
      <c r="K510" s="639">
        <f t="shared" si="59"/>
        <v>0</v>
      </c>
      <c r="L510" s="655">
        <f t="shared" si="60"/>
        <v>0</v>
      </c>
      <c r="M510" s="640">
        <f t="shared" si="52"/>
        <v>0</v>
      </c>
      <c r="N510" s="640">
        <f t="shared" si="55"/>
        <v>0</v>
      </c>
      <c r="O510" s="641">
        <v>0</v>
      </c>
      <c r="P510" s="640">
        <v>0</v>
      </c>
      <c r="Q510" s="599">
        <f t="shared" si="61"/>
        <v>0</v>
      </c>
    </row>
    <row r="511" spans="1:17" ht="15" customHeight="1" x14ac:dyDescent="0.3">
      <c r="A511" s="412">
        <v>22</v>
      </c>
      <c r="B511" s="610" t="s">
        <v>721</v>
      </c>
      <c r="C511" s="657">
        <v>76.2</v>
      </c>
      <c r="D511" s="657"/>
      <c r="E511" s="657"/>
      <c r="F511" s="128">
        <f t="shared" si="58"/>
        <v>76.2</v>
      </c>
      <c r="G511" s="128">
        <v>1100</v>
      </c>
      <c r="H511" s="128">
        <v>1</v>
      </c>
      <c r="I511" s="128">
        <v>5000</v>
      </c>
      <c r="J511" s="128">
        <v>1</v>
      </c>
      <c r="K511" s="639">
        <f t="shared" si="59"/>
        <v>4.5516613563950843E-4</v>
      </c>
      <c r="L511" s="655">
        <f t="shared" si="60"/>
        <v>1.5898251192368839E-4</v>
      </c>
      <c r="M511" s="640">
        <f t="shared" si="52"/>
        <v>2.6294467271094488</v>
      </c>
      <c r="N511" s="640">
        <f t="shared" si="55"/>
        <v>0.57847827996407875</v>
      </c>
      <c r="O511" s="641">
        <v>0.84016475483580755</v>
      </c>
      <c r="P511" s="640">
        <v>3.9685739137554327E-2</v>
      </c>
      <c r="Q511" s="599">
        <f t="shared" si="61"/>
        <v>5.3645347782767583E-2</v>
      </c>
    </row>
    <row r="512" spans="1:17" ht="15" customHeight="1" x14ac:dyDescent="0.3">
      <c r="A512" s="412">
        <v>23</v>
      </c>
      <c r="B512" s="610" t="s">
        <v>722</v>
      </c>
      <c r="C512" s="657">
        <v>98.5</v>
      </c>
      <c r="D512" s="657"/>
      <c r="E512" s="657"/>
      <c r="F512" s="128">
        <f t="shared" si="58"/>
        <v>98.5</v>
      </c>
      <c r="G512" s="128">
        <v>1100</v>
      </c>
      <c r="H512" s="128">
        <v>2</v>
      </c>
      <c r="I512" s="128">
        <v>5000</v>
      </c>
      <c r="J512" s="128">
        <v>2</v>
      </c>
      <c r="K512" s="639">
        <f t="shared" si="59"/>
        <v>9.1033227127901685E-4</v>
      </c>
      <c r="L512" s="655">
        <f t="shared" si="60"/>
        <v>3.1796502384737679E-4</v>
      </c>
      <c r="M512" s="640">
        <f t="shared" si="52"/>
        <v>5.2588934542188976</v>
      </c>
      <c r="N512" s="640">
        <f t="shared" si="55"/>
        <v>1.1569565599281575</v>
      </c>
      <c r="O512" s="641">
        <v>1.6803295096716151</v>
      </c>
      <c r="P512" s="640">
        <v>7.9371478275108653E-2</v>
      </c>
      <c r="Q512" s="599">
        <f t="shared" si="61"/>
        <v>8.3000517787754108E-2</v>
      </c>
    </row>
    <row r="513" spans="1:17" ht="15" customHeight="1" x14ac:dyDescent="0.3">
      <c r="A513" s="412">
        <v>24</v>
      </c>
      <c r="B513" s="610" t="s">
        <v>723</v>
      </c>
      <c r="C513" s="657">
        <v>93.4</v>
      </c>
      <c r="D513" s="657"/>
      <c r="E513" s="657"/>
      <c r="F513" s="128">
        <f t="shared" si="58"/>
        <v>93.4</v>
      </c>
      <c r="G513" s="128">
        <v>1100</v>
      </c>
      <c r="H513" s="128">
        <v>2</v>
      </c>
      <c r="I513" s="128">
        <v>5000</v>
      </c>
      <c r="J513" s="128">
        <v>2</v>
      </c>
      <c r="K513" s="639">
        <f t="shared" si="59"/>
        <v>9.1033227127901685E-4</v>
      </c>
      <c r="L513" s="655">
        <f t="shared" si="60"/>
        <v>3.1796502384737679E-4</v>
      </c>
      <c r="M513" s="640">
        <f t="shared" si="52"/>
        <v>5.2588934542188976</v>
      </c>
      <c r="N513" s="640">
        <f t="shared" si="55"/>
        <v>1.1569565599281575</v>
      </c>
      <c r="O513" s="641">
        <v>1.6803295096716151</v>
      </c>
      <c r="P513" s="640">
        <v>7.9371478275108653E-2</v>
      </c>
      <c r="Q513" s="599">
        <f t="shared" si="61"/>
        <v>8.7532665975308135E-2</v>
      </c>
    </row>
    <row r="514" spans="1:17" ht="15" customHeight="1" x14ac:dyDescent="0.3">
      <c r="A514" s="412">
        <v>25</v>
      </c>
      <c r="B514" s="610" t="s">
        <v>724</v>
      </c>
      <c r="C514" s="657">
        <v>92.7</v>
      </c>
      <c r="D514" s="657"/>
      <c r="E514" s="657"/>
      <c r="F514" s="128">
        <f t="shared" si="58"/>
        <v>92.7</v>
      </c>
      <c r="G514" s="128">
        <v>1100</v>
      </c>
      <c r="H514" s="128">
        <v>2</v>
      </c>
      <c r="I514" s="128">
        <v>5000</v>
      </c>
      <c r="J514" s="128">
        <v>2</v>
      </c>
      <c r="K514" s="639">
        <f t="shared" si="59"/>
        <v>9.1033227127901685E-4</v>
      </c>
      <c r="L514" s="655">
        <f t="shared" si="60"/>
        <v>3.1796502384737679E-4</v>
      </c>
      <c r="M514" s="640">
        <f t="shared" si="52"/>
        <v>5.2588934542188976</v>
      </c>
      <c r="N514" s="640">
        <f t="shared" si="55"/>
        <v>1.1569565599281575</v>
      </c>
      <c r="O514" s="641">
        <v>1.6803295096716151</v>
      </c>
      <c r="P514" s="640">
        <v>7.9371478275108653E-2</v>
      </c>
      <c r="Q514" s="599">
        <f t="shared" si="61"/>
        <v>8.8193646193028913E-2</v>
      </c>
    </row>
    <row r="515" spans="1:17" ht="15" customHeight="1" x14ac:dyDescent="0.3">
      <c r="A515" s="412">
        <v>26</v>
      </c>
      <c r="B515" s="610" t="s">
        <v>725</v>
      </c>
      <c r="C515" s="128">
        <v>346.6</v>
      </c>
      <c r="D515" s="128"/>
      <c r="E515" s="128"/>
      <c r="F515" s="128">
        <f t="shared" si="58"/>
        <v>346.6</v>
      </c>
      <c r="G515" s="128">
        <v>1100</v>
      </c>
      <c r="H515" s="128">
        <v>16</v>
      </c>
      <c r="I515" s="128">
        <v>5000</v>
      </c>
      <c r="J515" s="128">
        <v>16</v>
      </c>
      <c r="K515" s="639">
        <f t="shared" si="59"/>
        <v>7.2826581702321348E-3</v>
      </c>
      <c r="L515" s="655">
        <f t="shared" si="60"/>
        <v>2.5437201907790143E-3</v>
      </c>
      <c r="M515" s="640">
        <f t="shared" si="52"/>
        <v>42.071147633751181</v>
      </c>
      <c r="N515" s="640">
        <f t="shared" si="55"/>
        <v>9.2556524794252599</v>
      </c>
      <c r="O515" s="641">
        <v>13.442636077372921</v>
      </c>
      <c r="P515" s="640">
        <v>0.63497182620086923</v>
      </c>
      <c r="Q515" s="599">
        <f t="shared" si="61"/>
        <v>0.18870285059650962</v>
      </c>
    </row>
    <row r="516" spans="1:17" ht="15" customHeight="1" x14ac:dyDescent="0.3">
      <c r="A516" s="412">
        <v>27</v>
      </c>
      <c r="B516" s="610" t="s">
        <v>726</v>
      </c>
      <c r="C516" s="657">
        <v>293.2</v>
      </c>
      <c r="D516" s="657"/>
      <c r="E516" s="657"/>
      <c r="F516" s="128">
        <f t="shared" si="58"/>
        <v>293.2</v>
      </c>
      <c r="G516" s="128">
        <v>1100</v>
      </c>
      <c r="H516" s="128">
        <v>8</v>
      </c>
      <c r="I516" s="128">
        <v>5000</v>
      </c>
      <c r="J516" s="128">
        <v>5</v>
      </c>
      <c r="K516" s="639">
        <f t="shared" si="59"/>
        <v>3.6413290851160674E-3</v>
      </c>
      <c r="L516" s="655">
        <f t="shared" si="60"/>
        <v>7.9491255961844191E-4</v>
      </c>
      <c r="M516" s="640">
        <f t="shared" si="52"/>
        <v>18.993546789848565</v>
      </c>
      <c r="N516" s="640">
        <f t="shared" si="55"/>
        <v>4.1785802937666841</v>
      </c>
      <c r="O516" s="641">
        <v>6.1326996176338282</v>
      </c>
      <c r="P516" s="640">
        <v>0.2005961415016263</v>
      </c>
      <c r="Q516" s="599">
        <f t="shared" si="61"/>
        <v>0.10063241078700787</v>
      </c>
    </row>
    <row r="517" spans="1:17" ht="15" customHeight="1" x14ac:dyDescent="0.3">
      <c r="A517" s="412">
        <v>28</v>
      </c>
      <c r="B517" s="610" t="s">
        <v>727</v>
      </c>
      <c r="C517" s="657">
        <v>4501</v>
      </c>
      <c r="D517" s="657"/>
      <c r="E517" s="657"/>
      <c r="F517" s="128">
        <f t="shared" si="58"/>
        <v>4501</v>
      </c>
      <c r="G517" s="128">
        <v>1100</v>
      </c>
      <c r="H517" s="128">
        <v>0</v>
      </c>
      <c r="I517" s="128">
        <v>5000</v>
      </c>
      <c r="J517" s="128">
        <v>160</v>
      </c>
      <c r="K517" s="639">
        <f t="shared" si="59"/>
        <v>0</v>
      </c>
      <c r="L517" s="655">
        <f t="shared" si="60"/>
        <v>2.5437201907790141E-2</v>
      </c>
      <c r="M517" s="640">
        <f t="shared" si="52"/>
        <v>108.9081081081081</v>
      </c>
      <c r="N517" s="640">
        <f t="shared" si="55"/>
        <v>23.959783783783781</v>
      </c>
      <c r="O517" s="641">
        <v>31.392982456140349</v>
      </c>
      <c r="P517" s="640">
        <v>6.2341211519364448</v>
      </c>
      <c r="Q517" s="599">
        <f t="shared" si="61"/>
        <v>3.7879359142405838E-2</v>
      </c>
    </row>
    <row r="518" spans="1:17" ht="15" customHeight="1" x14ac:dyDescent="0.3">
      <c r="A518" s="412">
        <v>29</v>
      </c>
      <c r="B518" s="610" t="s">
        <v>728</v>
      </c>
      <c r="C518" s="657">
        <v>195.86</v>
      </c>
      <c r="D518" s="657"/>
      <c r="E518" s="657"/>
      <c r="F518" s="128">
        <f t="shared" si="58"/>
        <v>195.86</v>
      </c>
      <c r="G518" s="128">
        <v>1100</v>
      </c>
      <c r="H518" s="128">
        <v>3</v>
      </c>
      <c r="I518" s="128">
        <v>5000</v>
      </c>
      <c r="J518" s="128">
        <v>3</v>
      </c>
      <c r="K518" s="639">
        <f t="shared" si="59"/>
        <v>1.3654984069185253E-3</v>
      </c>
      <c r="L518" s="655">
        <f t="shared" si="60"/>
        <v>4.7694753577106518E-4</v>
      </c>
      <c r="M518" s="640">
        <f t="shared" si="52"/>
        <v>7.8883401813283474</v>
      </c>
      <c r="N518" s="640">
        <f t="shared" si="55"/>
        <v>1.7354348398922363</v>
      </c>
      <c r="O518" s="641">
        <v>2.5204942645074224</v>
      </c>
      <c r="P518" s="640">
        <v>0.11905721741266299</v>
      </c>
      <c r="Q518" s="599">
        <f t="shared" si="61"/>
        <v>6.2612715731342125E-2</v>
      </c>
    </row>
    <row r="519" spans="1:17" ht="15" customHeight="1" x14ac:dyDescent="0.3">
      <c r="A519" s="412">
        <v>30</v>
      </c>
      <c r="B519" s="610" t="s">
        <v>729</v>
      </c>
      <c r="C519" s="657">
        <v>148</v>
      </c>
      <c r="D519" s="657"/>
      <c r="E519" s="657"/>
      <c r="F519" s="128">
        <f t="shared" si="58"/>
        <v>148</v>
      </c>
      <c r="G519" s="128">
        <v>1100</v>
      </c>
      <c r="H519" s="128">
        <v>4</v>
      </c>
      <c r="I519" s="128">
        <v>5000</v>
      </c>
      <c r="J519" s="128">
        <v>4</v>
      </c>
      <c r="K519" s="639">
        <f t="shared" si="59"/>
        <v>1.8206645425580337E-3</v>
      </c>
      <c r="L519" s="655">
        <f t="shared" si="60"/>
        <v>6.3593004769475357E-4</v>
      </c>
      <c r="M519" s="640">
        <f t="shared" si="52"/>
        <v>10.517786908437795</v>
      </c>
      <c r="N519" s="640">
        <f t="shared" si="55"/>
        <v>2.313913119856315</v>
      </c>
      <c r="O519" s="641">
        <v>3.3606590193432302</v>
      </c>
      <c r="P519" s="640">
        <v>0.15874295655021731</v>
      </c>
      <c r="Q519" s="599">
        <f t="shared" si="61"/>
        <v>0.11048041894721324</v>
      </c>
    </row>
    <row r="520" spans="1:17" ht="15" customHeight="1" x14ac:dyDescent="0.3">
      <c r="A520" s="412">
        <v>31</v>
      </c>
      <c r="B520" s="610" t="s">
        <v>730</v>
      </c>
      <c r="C520" s="657">
        <v>92.6</v>
      </c>
      <c r="D520" s="657"/>
      <c r="E520" s="657"/>
      <c r="F520" s="128">
        <f t="shared" ref="F520:F568" si="62">C520+D520+E520</f>
        <v>92.6</v>
      </c>
      <c r="G520" s="128">
        <v>1100</v>
      </c>
      <c r="H520" s="128">
        <v>4</v>
      </c>
      <c r="I520" s="128">
        <v>5000</v>
      </c>
      <c r="J520" s="128">
        <v>4</v>
      </c>
      <c r="K520" s="639">
        <f t="shared" si="59"/>
        <v>1.8206645425580337E-3</v>
      </c>
      <c r="L520" s="655">
        <f t="shared" si="60"/>
        <v>6.3593004769475357E-4</v>
      </c>
      <c r="M520" s="640">
        <f t="shared" ref="M520:M583" si="63">(K520+L520)*4281.45</f>
        <v>10.517786908437795</v>
      </c>
      <c r="N520" s="640">
        <f t="shared" ref="N520:N576" si="64">M520*0.22</f>
        <v>2.313913119856315</v>
      </c>
      <c r="O520" s="641">
        <v>3.3606590193432302</v>
      </c>
      <c r="P520" s="640">
        <v>0.15874295655021731</v>
      </c>
      <c r="Q520" s="599">
        <f t="shared" si="61"/>
        <v>0.17657777542319181</v>
      </c>
    </row>
    <row r="521" spans="1:17" ht="15" customHeight="1" x14ac:dyDescent="0.3">
      <c r="A521" s="412">
        <v>32</v>
      </c>
      <c r="B521" s="610" t="s">
        <v>731</v>
      </c>
      <c r="C521" s="657">
        <v>78.7</v>
      </c>
      <c r="D521" s="657"/>
      <c r="E521" s="657"/>
      <c r="F521" s="128">
        <f t="shared" si="62"/>
        <v>78.7</v>
      </c>
      <c r="G521" s="128">
        <v>1100</v>
      </c>
      <c r="H521" s="128">
        <v>3</v>
      </c>
      <c r="I521" s="128">
        <v>5000</v>
      </c>
      <c r="J521" s="128">
        <v>2</v>
      </c>
      <c r="K521" s="639">
        <f t="shared" si="59"/>
        <v>1.3654984069185253E-3</v>
      </c>
      <c r="L521" s="655">
        <f t="shared" si="60"/>
        <v>3.1796502384737679E-4</v>
      </c>
      <c r="M521" s="640">
        <f t="shared" si="63"/>
        <v>7.2076645056526711</v>
      </c>
      <c r="N521" s="640">
        <f t="shared" si="64"/>
        <v>1.5856861912435876</v>
      </c>
      <c r="O521" s="641">
        <v>2.3242881241565456</v>
      </c>
      <c r="P521" s="640">
        <v>8.00939602130602E-2</v>
      </c>
      <c r="Q521" s="599">
        <f t="shared" si="61"/>
        <v>0.14228377104530959</v>
      </c>
    </row>
    <row r="522" spans="1:17" ht="15" customHeight="1" x14ac:dyDescent="0.3">
      <c r="A522" s="412">
        <v>33</v>
      </c>
      <c r="B522" s="610" t="s">
        <v>732</v>
      </c>
      <c r="C522" s="657">
        <v>114</v>
      </c>
      <c r="D522" s="657"/>
      <c r="E522" s="657"/>
      <c r="F522" s="128">
        <f t="shared" si="62"/>
        <v>114</v>
      </c>
      <c r="G522" s="128">
        <v>1100</v>
      </c>
      <c r="H522" s="128">
        <v>3</v>
      </c>
      <c r="I522" s="128">
        <v>5000</v>
      </c>
      <c r="J522" s="128">
        <v>3</v>
      </c>
      <c r="K522" s="639">
        <f t="shared" si="59"/>
        <v>1.3654984069185253E-3</v>
      </c>
      <c r="L522" s="655">
        <f t="shared" si="60"/>
        <v>4.7694753577106518E-4</v>
      </c>
      <c r="M522" s="640">
        <f t="shared" si="63"/>
        <v>7.8883401813283474</v>
      </c>
      <c r="N522" s="640">
        <f t="shared" si="64"/>
        <v>1.7354348398922363</v>
      </c>
      <c r="O522" s="641">
        <v>2.5204942645074224</v>
      </c>
      <c r="P522" s="640">
        <v>0.11905721741266299</v>
      </c>
      <c r="Q522" s="599">
        <f t="shared" si="61"/>
        <v>0.10757303950123394</v>
      </c>
    </row>
    <row r="523" spans="1:17" ht="15" customHeight="1" x14ac:dyDescent="0.3">
      <c r="A523" s="412">
        <v>34</v>
      </c>
      <c r="B523" s="610" t="s">
        <v>733</v>
      </c>
      <c r="C523" s="657">
        <v>25.1</v>
      </c>
      <c r="D523" s="657"/>
      <c r="E523" s="657"/>
      <c r="F523" s="128">
        <f t="shared" si="62"/>
        <v>25.1</v>
      </c>
      <c r="G523" s="128">
        <v>1100</v>
      </c>
      <c r="H523" s="128">
        <v>1</v>
      </c>
      <c r="I523" s="128">
        <v>5000</v>
      </c>
      <c r="J523" s="128">
        <v>1</v>
      </c>
      <c r="K523" s="639">
        <f t="shared" si="59"/>
        <v>4.5516613563950843E-4</v>
      </c>
      <c r="L523" s="655">
        <f t="shared" si="60"/>
        <v>1.5898251192368839E-4</v>
      </c>
      <c r="M523" s="640">
        <f t="shared" si="63"/>
        <v>2.6294467271094488</v>
      </c>
      <c r="N523" s="640">
        <f t="shared" si="64"/>
        <v>0.57847827996407875</v>
      </c>
      <c r="O523" s="641">
        <v>0.84016475483580755</v>
      </c>
      <c r="P523" s="640">
        <v>3.9685739137554327E-2</v>
      </c>
      <c r="Q523" s="599">
        <f t="shared" si="61"/>
        <v>0.16285958171501552</v>
      </c>
    </row>
    <row r="524" spans="1:17" ht="15" customHeight="1" x14ac:dyDescent="0.3">
      <c r="A524" s="412">
        <v>35</v>
      </c>
      <c r="B524" s="610" t="s">
        <v>734</v>
      </c>
      <c r="C524" s="657">
        <v>66.599999999999994</v>
      </c>
      <c r="D524" s="657"/>
      <c r="E524" s="657"/>
      <c r="F524" s="128">
        <f t="shared" si="62"/>
        <v>66.599999999999994</v>
      </c>
      <c r="G524" s="128">
        <v>1100</v>
      </c>
      <c r="H524" s="128">
        <v>1</v>
      </c>
      <c r="I524" s="128">
        <v>5000</v>
      </c>
      <c r="J524" s="128">
        <v>1</v>
      </c>
      <c r="K524" s="639">
        <f t="shared" si="59"/>
        <v>4.5516613563950843E-4</v>
      </c>
      <c r="L524" s="655">
        <f t="shared" si="60"/>
        <v>1.5898251192368839E-4</v>
      </c>
      <c r="M524" s="640">
        <f t="shared" si="63"/>
        <v>2.6294467271094488</v>
      </c>
      <c r="N524" s="640">
        <f t="shared" si="64"/>
        <v>0.57847827996407875</v>
      </c>
      <c r="O524" s="641">
        <v>0.84016475483580755</v>
      </c>
      <c r="P524" s="640">
        <v>3.9685739137554327E-2</v>
      </c>
      <c r="Q524" s="599">
        <f t="shared" si="61"/>
        <v>6.1378010526229584E-2</v>
      </c>
    </row>
    <row r="525" spans="1:17" ht="15" customHeight="1" x14ac:dyDescent="0.3">
      <c r="A525" s="412">
        <v>36</v>
      </c>
      <c r="B525" s="610" t="s">
        <v>735</v>
      </c>
      <c r="C525" s="657">
        <v>156.4</v>
      </c>
      <c r="D525" s="657"/>
      <c r="E525" s="657"/>
      <c r="F525" s="128">
        <f t="shared" si="62"/>
        <v>156.4</v>
      </c>
      <c r="G525" s="128">
        <v>1100</v>
      </c>
      <c r="H525" s="128">
        <v>4</v>
      </c>
      <c r="I525" s="128">
        <v>5000</v>
      </c>
      <c r="J525" s="128">
        <v>4</v>
      </c>
      <c r="K525" s="639">
        <f t="shared" si="59"/>
        <v>1.8206645425580337E-3</v>
      </c>
      <c r="L525" s="655">
        <f t="shared" si="60"/>
        <v>6.3593004769475357E-4</v>
      </c>
      <c r="M525" s="640">
        <f t="shared" si="63"/>
        <v>10.517786908437795</v>
      </c>
      <c r="N525" s="640">
        <f t="shared" si="64"/>
        <v>2.313913119856315</v>
      </c>
      <c r="O525" s="641">
        <v>3.3606590193432302</v>
      </c>
      <c r="P525" s="640">
        <v>0.15874295655021731</v>
      </c>
      <c r="Q525" s="599">
        <f t="shared" si="61"/>
        <v>0.10454668800631432</v>
      </c>
    </row>
    <row r="526" spans="1:17" ht="15" customHeight="1" x14ac:dyDescent="0.3">
      <c r="A526" s="412">
        <v>37</v>
      </c>
      <c r="B526" s="610" t="s">
        <v>736</v>
      </c>
      <c r="C526" s="657">
        <v>59.6</v>
      </c>
      <c r="D526" s="657"/>
      <c r="E526" s="657"/>
      <c r="F526" s="128">
        <f t="shared" si="62"/>
        <v>59.6</v>
      </c>
      <c r="G526" s="128">
        <v>1100</v>
      </c>
      <c r="H526" s="128">
        <v>1</v>
      </c>
      <c r="I526" s="128">
        <v>5000</v>
      </c>
      <c r="J526" s="128">
        <v>1</v>
      </c>
      <c r="K526" s="639">
        <f t="shared" si="59"/>
        <v>4.5516613563950843E-4</v>
      </c>
      <c r="L526" s="655">
        <f t="shared" si="60"/>
        <v>1.5898251192368839E-4</v>
      </c>
      <c r="M526" s="640">
        <f t="shared" si="63"/>
        <v>2.6294467271094488</v>
      </c>
      <c r="N526" s="640">
        <f t="shared" si="64"/>
        <v>0.57847827996407875</v>
      </c>
      <c r="O526" s="641">
        <v>0.84016475483580755</v>
      </c>
      <c r="P526" s="640">
        <v>3.9685739137554327E-2</v>
      </c>
      <c r="Q526" s="599">
        <f t="shared" si="61"/>
        <v>6.8586837265887407E-2</v>
      </c>
    </row>
    <row r="527" spans="1:17" ht="15" customHeight="1" x14ac:dyDescent="0.3">
      <c r="A527" s="412">
        <v>38</v>
      </c>
      <c r="B527" s="610" t="s">
        <v>737</v>
      </c>
      <c r="C527" s="657">
        <v>176</v>
      </c>
      <c r="D527" s="657"/>
      <c r="E527" s="657"/>
      <c r="F527" s="128">
        <f t="shared" si="62"/>
        <v>176</v>
      </c>
      <c r="G527" s="128">
        <v>1100</v>
      </c>
      <c r="H527" s="128">
        <v>14</v>
      </c>
      <c r="I527" s="128">
        <v>5000</v>
      </c>
      <c r="J527" s="128">
        <v>10</v>
      </c>
      <c r="K527" s="639">
        <f t="shared" si="59"/>
        <v>6.3723258989531184E-3</v>
      </c>
      <c r="L527" s="655">
        <f t="shared" si="60"/>
        <v>1.5898251192368838E-3</v>
      </c>
      <c r="M527" s="640">
        <f t="shared" si="63"/>
        <v>34.089551476829584</v>
      </c>
      <c r="N527" s="640">
        <f t="shared" si="64"/>
        <v>7.4997013249025084</v>
      </c>
      <c r="O527" s="641">
        <v>10.977482006297796</v>
      </c>
      <c r="P527" s="640">
        <v>0.39974731912734951</v>
      </c>
      <c r="Q527" s="599">
        <f t="shared" si="61"/>
        <v>0.30094592117702973</v>
      </c>
    </row>
    <row r="528" spans="1:17" ht="15" customHeight="1" x14ac:dyDescent="0.3">
      <c r="A528" s="412">
        <v>39</v>
      </c>
      <c r="B528" s="610" t="s">
        <v>738</v>
      </c>
      <c r="C528" s="657">
        <v>149</v>
      </c>
      <c r="D528" s="657"/>
      <c r="E528" s="657"/>
      <c r="F528" s="128">
        <f t="shared" si="62"/>
        <v>149</v>
      </c>
      <c r="G528" s="128">
        <v>1100</v>
      </c>
      <c r="H528" s="128">
        <v>6</v>
      </c>
      <c r="I528" s="128">
        <v>5000</v>
      </c>
      <c r="J528" s="128">
        <v>6</v>
      </c>
      <c r="K528" s="639">
        <f t="shared" si="59"/>
        <v>2.7309968138370506E-3</v>
      </c>
      <c r="L528" s="655">
        <f t="shared" si="60"/>
        <v>9.5389507154213036E-4</v>
      </c>
      <c r="M528" s="640">
        <f t="shared" si="63"/>
        <v>15.776680362656695</v>
      </c>
      <c r="N528" s="640">
        <f t="shared" si="64"/>
        <v>3.4708696797844727</v>
      </c>
      <c r="O528" s="641">
        <v>5.0409885290148448</v>
      </c>
      <c r="P528" s="640">
        <v>0.23811443482532599</v>
      </c>
      <c r="Q528" s="599">
        <f t="shared" si="61"/>
        <v>0.16460840943812979</v>
      </c>
    </row>
    <row r="529" spans="1:17" ht="15" customHeight="1" x14ac:dyDescent="0.3">
      <c r="A529" s="412">
        <v>40</v>
      </c>
      <c r="B529" s="610" t="s">
        <v>739</v>
      </c>
      <c r="C529" s="657">
        <v>224.8</v>
      </c>
      <c r="D529" s="657"/>
      <c r="E529" s="657"/>
      <c r="F529" s="128">
        <f t="shared" si="62"/>
        <v>224.8</v>
      </c>
      <c r="G529" s="128">
        <v>1100</v>
      </c>
      <c r="H529" s="128">
        <v>9</v>
      </c>
      <c r="I529" s="128">
        <v>5000</v>
      </c>
      <c r="J529" s="128">
        <v>9</v>
      </c>
      <c r="K529" s="639">
        <f t="shared" si="59"/>
        <v>4.0964952207555756E-3</v>
      </c>
      <c r="L529" s="655">
        <f t="shared" si="60"/>
        <v>1.4308426073131955E-3</v>
      </c>
      <c r="M529" s="640">
        <f t="shared" si="63"/>
        <v>23.665020543985037</v>
      </c>
      <c r="N529" s="640">
        <f t="shared" si="64"/>
        <v>5.2063045196767082</v>
      </c>
      <c r="O529" s="641">
        <v>7.561482793522269</v>
      </c>
      <c r="P529" s="640">
        <v>0.35717165223798891</v>
      </c>
      <c r="Q529" s="599">
        <f t="shared" si="61"/>
        <v>0.16365649247963523</v>
      </c>
    </row>
    <row r="530" spans="1:17" ht="15" customHeight="1" x14ac:dyDescent="0.3">
      <c r="A530" s="412">
        <v>41</v>
      </c>
      <c r="B530" s="610" t="s">
        <v>740</v>
      </c>
      <c r="C530" s="657">
        <v>243.4</v>
      </c>
      <c r="D530" s="657"/>
      <c r="E530" s="657"/>
      <c r="F530" s="128">
        <f t="shared" si="62"/>
        <v>243.4</v>
      </c>
      <c r="G530" s="128">
        <v>1100</v>
      </c>
      <c r="H530" s="128">
        <v>8</v>
      </c>
      <c r="I530" s="128">
        <v>5000</v>
      </c>
      <c r="J530" s="128">
        <v>8</v>
      </c>
      <c r="K530" s="639">
        <f t="shared" si="59"/>
        <v>3.6413290851160674E-3</v>
      </c>
      <c r="L530" s="655">
        <f t="shared" si="60"/>
        <v>1.2718600953895071E-3</v>
      </c>
      <c r="M530" s="640">
        <f t="shared" si="63"/>
        <v>21.035573816875591</v>
      </c>
      <c r="N530" s="640">
        <f t="shared" si="64"/>
        <v>4.62782623971263</v>
      </c>
      <c r="O530" s="641">
        <v>6.7213180386864604</v>
      </c>
      <c r="P530" s="640">
        <v>0.31748591310043461</v>
      </c>
      <c r="Q530" s="599">
        <f t="shared" si="61"/>
        <v>0.13435580940170549</v>
      </c>
    </row>
    <row r="531" spans="1:17" ht="15" customHeight="1" x14ac:dyDescent="0.3">
      <c r="A531" s="412">
        <v>42</v>
      </c>
      <c r="B531" s="610" t="s">
        <v>741</v>
      </c>
      <c r="C531" s="657">
        <v>169.9</v>
      </c>
      <c r="D531" s="657"/>
      <c r="E531" s="657"/>
      <c r="F531" s="128">
        <f t="shared" si="62"/>
        <v>169.9</v>
      </c>
      <c r="G531" s="128">
        <v>1100</v>
      </c>
      <c r="H531" s="128">
        <v>6</v>
      </c>
      <c r="I531" s="128">
        <v>5000</v>
      </c>
      <c r="J531" s="128">
        <v>6</v>
      </c>
      <c r="K531" s="639">
        <f t="shared" si="59"/>
        <v>2.7309968138370506E-3</v>
      </c>
      <c r="L531" s="655">
        <f t="shared" si="60"/>
        <v>9.5389507154213036E-4</v>
      </c>
      <c r="M531" s="640">
        <f t="shared" si="63"/>
        <v>15.776680362656695</v>
      </c>
      <c r="N531" s="640">
        <f t="shared" si="64"/>
        <v>3.4708696797844727</v>
      </c>
      <c r="O531" s="641">
        <v>5.0409885290148448</v>
      </c>
      <c r="P531" s="640">
        <v>0.23811443482532599</v>
      </c>
      <c r="Q531" s="599">
        <f t="shared" si="61"/>
        <v>0.14435934671148523</v>
      </c>
    </row>
    <row r="532" spans="1:17" ht="15" customHeight="1" x14ac:dyDescent="0.3">
      <c r="A532" s="412">
        <v>43</v>
      </c>
      <c r="B532" s="610" t="s">
        <v>742</v>
      </c>
      <c r="C532" s="657">
        <v>377.1</v>
      </c>
      <c r="D532" s="657"/>
      <c r="E532" s="657"/>
      <c r="F532" s="128">
        <f t="shared" si="62"/>
        <v>377.1</v>
      </c>
      <c r="G532" s="128">
        <v>1100</v>
      </c>
      <c r="H532" s="128">
        <v>16</v>
      </c>
      <c r="I532" s="128">
        <v>5000</v>
      </c>
      <c r="J532" s="128">
        <v>16</v>
      </c>
      <c r="K532" s="639">
        <f t="shared" si="59"/>
        <v>7.2826581702321348E-3</v>
      </c>
      <c r="L532" s="655">
        <f t="shared" si="60"/>
        <v>2.5437201907790143E-3</v>
      </c>
      <c r="M532" s="640">
        <f t="shared" si="63"/>
        <v>42.071147633751181</v>
      </c>
      <c r="N532" s="640">
        <f t="shared" si="64"/>
        <v>9.2556524794252599</v>
      </c>
      <c r="O532" s="641">
        <v>13.442636077372921</v>
      </c>
      <c r="P532" s="640">
        <v>0.63497182620086923</v>
      </c>
      <c r="Q532" s="599">
        <f t="shared" si="61"/>
        <v>0.1734404879786535</v>
      </c>
    </row>
    <row r="533" spans="1:17" ht="15" customHeight="1" x14ac:dyDescent="0.3">
      <c r="A533" s="412">
        <v>44</v>
      </c>
      <c r="B533" s="610" t="s">
        <v>743</v>
      </c>
      <c r="C533" s="657">
        <v>87.1</v>
      </c>
      <c r="D533" s="657"/>
      <c r="E533" s="657"/>
      <c r="F533" s="128">
        <f t="shared" si="62"/>
        <v>87.1</v>
      </c>
      <c r="G533" s="128">
        <v>1100</v>
      </c>
      <c r="H533" s="128">
        <v>3</v>
      </c>
      <c r="I533" s="128">
        <v>5000</v>
      </c>
      <c r="J533" s="128">
        <v>1</v>
      </c>
      <c r="K533" s="639">
        <f t="shared" si="59"/>
        <v>1.3654984069185253E-3</v>
      </c>
      <c r="L533" s="655">
        <f t="shared" si="60"/>
        <v>1.5898251192368839E-4</v>
      </c>
      <c r="M533" s="640">
        <f t="shared" si="63"/>
        <v>6.5269888299769949</v>
      </c>
      <c r="N533" s="640">
        <f t="shared" si="64"/>
        <v>1.435937542594939</v>
      </c>
      <c r="O533" s="641">
        <v>2.1280819838056684</v>
      </c>
      <c r="P533" s="640">
        <v>4.1130703013457434E-2</v>
      </c>
      <c r="Q533" s="599">
        <f t="shared" si="61"/>
        <v>0.11632765854639564</v>
      </c>
    </row>
    <row r="534" spans="1:17" ht="15" customHeight="1" x14ac:dyDescent="0.3">
      <c r="A534" s="412">
        <v>45</v>
      </c>
      <c r="B534" s="610" t="s">
        <v>744</v>
      </c>
      <c r="C534" s="657">
        <v>348.2</v>
      </c>
      <c r="D534" s="657"/>
      <c r="E534" s="657"/>
      <c r="F534" s="128">
        <f t="shared" si="62"/>
        <v>348.2</v>
      </c>
      <c r="G534" s="128">
        <v>1100</v>
      </c>
      <c r="H534" s="128">
        <v>16</v>
      </c>
      <c r="I534" s="128">
        <v>5000</v>
      </c>
      <c r="J534" s="128">
        <v>16</v>
      </c>
      <c r="K534" s="639">
        <f t="shared" si="59"/>
        <v>7.2826581702321348E-3</v>
      </c>
      <c r="L534" s="655">
        <f t="shared" si="60"/>
        <v>2.5437201907790143E-3</v>
      </c>
      <c r="M534" s="640">
        <f t="shared" si="63"/>
        <v>42.071147633751181</v>
      </c>
      <c r="N534" s="640">
        <f t="shared" si="64"/>
        <v>9.2556524794252599</v>
      </c>
      <c r="O534" s="641">
        <v>13.442636077372921</v>
      </c>
      <c r="P534" s="640">
        <v>0.63497182620086923</v>
      </c>
      <c r="Q534" s="599">
        <f t="shared" si="61"/>
        <v>0.18783574961731833</v>
      </c>
    </row>
    <row r="535" spans="1:17" ht="15" customHeight="1" x14ac:dyDescent="0.3">
      <c r="A535" s="412">
        <v>46</v>
      </c>
      <c r="B535" s="610" t="s">
        <v>745</v>
      </c>
      <c r="C535" s="657">
        <v>227.7</v>
      </c>
      <c r="D535" s="657"/>
      <c r="E535" s="657"/>
      <c r="F535" s="128">
        <f t="shared" si="62"/>
        <v>227.7</v>
      </c>
      <c r="G535" s="128">
        <v>1100</v>
      </c>
      <c r="H535" s="128">
        <v>14</v>
      </c>
      <c r="I535" s="128">
        <v>5000</v>
      </c>
      <c r="J535" s="128">
        <v>14</v>
      </c>
      <c r="K535" s="639">
        <f t="shared" si="59"/>
        <v>6.3723258989531184E-3</v>
      </c>
      <c r="L535" s="655">
        <f t="shared" si="60"/>
        <v>2.2257551669316376E-3</v>
      </c>
      <c r="M535" s="640">
        <f t="shared" si="63"/>
        <v>36.812254179532289</v>
      </c>
      <c r="N535" s="640">
        <f t="shared" si="64"/>
        <v>8.0986959194971035</v>
      </c>
      <c r="O535" s="641">
        <v>11.762306567701303</v>
      </c>
      <c r="P535" s="640">
        <v>0.55560034792576052</v>
      </c>
      <c r="Q535" s="599">
        <f t="shared" si="61"/>
        <v>0.25133446207578591</v>
      </c>
    </row>
    <row r="536" spans="1:17" ht="15" customHeight="1" x14ac:dyDescent="0.3">
      <c r="A536" s="412">
        <v>47</v>
      </c>
      <c r="B536" s="610" t="s">
        <v>746</v>
      </c>
      <c r="C536" s="657">
        <v>409.2</v>
      </c>
      <c r="D536" s="657"/>
      <c r="E536" s="657"/>
      <c r="F536" s="128">
        <f t="shared" si="62"/>
        <v>409.2</v>
      </c>
      <c r="G536" s="128">
        <v>1100</v>
      </c>
      <c r="H536" s="128">
        <v>16</v>
      </c>
      <c r="I536" s="128">
        <v>5000</v>
      </c>
      <c r="J536" s="128">
        <v>16</v>
      </c>
      <c r="K536" s="639">
        <f t="shared" si="59"/>
        <v>7.2826581702321348E-3</v>
      </c>
      <c r="L536" s="655">
        <f t="shared" si="60"/>
        <v>2.5437201907790143E-3</v>
      </c>
      <c r="M536" s="640">
        <f t="shared" si="63"/>
        <v>42.071147633751181</v>
      </c>
      <c r="N536" s="640">
        <f t="shared" si="64"/>
        <v>9.2556524794252599</v>
      </c>
      <c r="O536" s="641">
        <v>13.442636077372921</v>
      </c>
      <c r="P536" s="640">
        <v>0.63497182620086923</v>
      </c>
      <c r="Q536" s="599">
        <f t="shared" si="61"/>
        <v>0.1598348192002694</v>
      </c>
    </row>
    <row r="537" spans="1:17" ht="15" customHeight="1" x14ac:dyDescent="0.3">
      <c r="A537" s="412">
        <v>48</v>
      </c>
      <c r="B537" s="610" t="s">
        <v>747</v>
      </c>
      <c r="C537" s="657">
        <v>177.6</v>
      </c>
      <c r="D537" s="657"/>
      <c r="E537" s="657"/>
      <c r="F537" s="128">
        <f t="shared" si="62"/>
        <v>177.6</v>
      </c>
      <c r="G537" s="128">
        <v>1100</v>
      </c>
      <c r="H537" s="128">
        <v>4</v>
      </c>
      <c r="I537" s="128">
        <v>5000</v>
      </c>
      <c r="J537" s="128">
        <v>5</v>
      </c>
      <c r="K537" s="639">
        <f t="shared" si="59"/>
        <v>1.8206645425580337E-3</v>
      </c>
      <c r="L537" s="655">
        <f t="shared" si="60"/>
        <v>7.9491255961844191E-4</v>
      </c>
      <c r="M537" s="640">
        <f t="shared" si="63"/>
        <v>11.198462584113472</v>
      </c>
      <c r="N537" s="640">
        <f t="shared" si="64"/>
        <v>2.4636617685049638</v>
      </c>
      <c r="O537" s="641">
        <v>3.5568651596941074</v>
      </c>
      <c r="P537" s="640">
        <v>0.19770621374982009</v>
      </c>
      <c r="Q537" s="599">
        <f t="shared" si="61"/>
        <v>9.8066980439540347E-2</v>
      </c>
    </row>
    <row r="538" spans="1:17" ht="15" customHeight="1" x14ac:dyDescent="0.3">
      <c r="A538" s="412">
        <v>49</v>
      </c>
      <c r="B538" s="610" t="s">
        <v>748</v>
      </c>
      <c r="C538" s="657">
        <v>383.9</v>
      </c>
      <c r="D538" s="657"/>
      <c r="E538" s="657"/>
      <c r="F538" s="128">
        <f t="shared" si="62"/>
        <v>383.9</v>
      </c>
      <c r="G538" s="128">
        <v>1100</v>
      </c>
      <c r="H538" s="128">
        <v>16</v>
      </c>
      <c r="I538" s="128">
        <v>5000</v>
      </c>
      <c r="J538" s="128">
        <v>16</v>
      </c>
      <c r="K538" s="639">
        <f t="shared" si="59"/>
        <v>7.2826581702321348E-3</v>
      </c>
      <c r="L538" s="655">
        <f t="shared" si="60"/>
        <v>2.5437201907790143E-3</v>
      </c>
      <c r="M538" s="640">
        <f t="shared" si="63"/>
        <v>42.071147633751181</v>
      </c>
      <c r="N538" s="640">
        <f t="shared" si="64"/>
        <v>9.2556524794252599</v>
      </c>
      <c r="O538" s="641">
        <v>13.442636077372921</v>
      </c>
      <c r="P538" s="640">
        <v>0.63497182620086923</v>
      </c>
      <c r="Q538" s="599">
        <f t="shared" si="61"/>
        <v>0.17036834596704933</v>
      </c>
    </row>
    <row r="539" spans="1:17" ht="15" customHeight="1" x14ac:dyDescent="0.3">
      <c r="A539" s="412">
        <v>50</v>
      </c>
      <c r="B539" s="610" t="s">
        <v>749</v>
      </c>
      <c r="C539" s="657">
        <v>123.2</v>
      </c>
      <c r="D539" s="657"/>
      <c r="E539" s="657"/>
      <c r="F539" s="128">
        <f t="shared" si="62"/>
        <v>123.2</v>
      </c>
      <c r="G539" s="128">
        <v>1100</v>
      </c>
      <c r="H539" s="128">
        <v>5</v>
      </c>
      <c r="I539" s="128">
        <v>5000</v>
      </c>
      <c r="J539" s="128">
        <v>5</v>
      </c>
      <c r="K539" s="639">
        <f t="shared" si="59"/>
        <v>2.2758306781975419E-3</v>
      </c>
      <c r="L539" s="655">
        <f t="shared" si="60"/>
        <v>7.9491255961844191E-4</v>
      </c>
      <c r="M539" s="640">
        <f t="shared" si="63"/>
        <v>13.147233635547243</v>
      </c>
      <c r="N539" s="640">
        <f t="shared" si="64"/>
        <v>2.8923913998203936</v>
      </c>
      <c r="O539" s="641">
        <v>4.200823774179038</v>
      </c>
      <c r="P539" s="640">
        <v>0.19842869568777166</v>
      </c>
      <c r="Q539" s="599">
        <f t="shared" si="61"/>
        <v>0.16589997975027956</v>
      </c>
    </row>
    <row r="540" spans="1:17" ht="15" customHeight="1" x14ac:dyDescent="0.3">
      <c r="A540" s="412">
        <v>51</v>
      </c>
      <c r="B540" s="610" t="s">
        <v>750</v>
      </c>
      <c r="C540" s="657">
        <v>423.7</v>
      </c>
      <c r="D540" s="657"/>
      <c r="E540" s="657"/>
      <c r="F540" s="128">
        <f t="shared" si="62"/>
        <v>423.7</v>
      </c>
      <c r="G540" s="128">
        <v>1100</v>
      </c>
      <c r="H540" s="128">
        <v>16</v>
      </c>
      <c r="I540" s="128">
        <v>5000</v>
      </c>
      <c r="J540" s="128">
        <v>16</v>
      </c>
      <c r="K540" s="639">
        <f t="shared" si="59"/>
        <v>7.2826581702321348E-3</v>
      </c>
      <c r="L540" s="655">
        <f t="shared" si="60"/>
        <v>2.5437201907790143E-3</v>
      </c>
      <c r="M540" s="640">
        <f t="shared" si="63"/>
        <v>42.071147633751181</v>
      </c>
      <c r="N540" s="640">
        <f t="shared" si="64"/>
        <v>9.2556524794252599</v>
      </c>
      <c r="O540" s="641">
        <v>13.442636077372921</v>
      </c>
      <c r="P540" s="640">
        <v>0.63497182620086923</v>
      </c>
      <c r="Q540" s="599">
        <f t="shared" si="61"/>
        <v>0.15436489973271239</v>
      </c>
    </row>
    <row r="541" spans="1:17" ht="15" customHeight="1" x14ac:dyDescent="0.3">
      <c r="A541" s="412">
        <v>52</v>
      </c>
      <c r="B541" s="610" t="s">
        <v>751</v>
      </c>
      <c r="C541" s="657">
        <v>138.80000000000001</v>
      </c>
      <c r="D541" s="657"/>
      <c r="E541" s="657"/>
      <c r="F541" s="128">
        <f t="shared" si="62"/>
        <v>138.80000000000001</v>
      </c>
      <c r="G541" s="128">
        <v>1100</v>
      </c>
      <c r="H541" s="128">
        <v>13</v>
      </c>
      <c r="I541" s="128">
        <v>5000</v>
      </c>
      <c r="J541" s="128">
        <v>10</v>
      </c>
      <c r="K541" s="639">
        <f t="shared" si="59"/>
        <v>5.9171597633136093E-3</v>
      </c>
      <c r="L541" s="655">
        <f t="shared" si="60"/>
        <v>1.5898251192368838E-3</v>
      </c>
      <c r="M541" s="640">
        <f t="shared" si="63"/>
        <v>32.14078042539581</v>
      </c>
      <c r="N541" s="640">
        <f t="shared" si="64"/>
        <v>7.0709716935870786</v>
      </c>
      <c r="O541" s="641">
        <v>10.333523391812866</v>
      </c>
      <c r="P541" s="640">
        <v>0.39902483718939791</v>
      </c>
      <c r="Q541" s="599">
        <f t="shared" si="61"/>
        <v>0.35982925322755865</v>
      </c>
    </row>
    <row r="542" spans="1:17" ht="15" customHeight="1" x14ac:dyDescent="0.3">
      <c r="A542" s="412">
        <v>53</v>
      </c>
      <c r="B542" s="610" t="s">
        <v>753</v>
      </c>
      <c r="C542" s="657">
        <v>353.3</v>
      </c>
      <c r="D542" s="657"/>
      <c r="E542" s="657"/>
      <c r="F542" s="128">
        <f t="shared" si="62"/>
        <v>353.3</v>
      </c>
      <c r="G542" s="128">
        <v>1100</v>
      </c>
      <c r="H542" s="128">
        <v>16</v>
      </c>
      <c r="I542" s="128">
        <v>5000</v>
      </c>
      <c r="J542" s="128">
        <v>16</v>
      </c>
      <c r="K542" s="639">
        <f t="shared" si="59"/>
        <v>7.2826581702321348E-3</v>
      </c>
      <c r="L542" s="655">
        <f t="shared" si="60"/>
        <v>2.5437201907790143E-3</v>
      </c>
      <c r="M542" s="640">
        <f t="shared" si="63"/>
        <v>42.071147633751181</v>
      </c>
      <c r="N542" s="640">
        <f t="shared" si="64"/>
        <v>9.2556524794252599</v>
      </c>
      <c r="O542" s="641">
        <v>13.442636077372921</v>
      </c>
      <c r="P542" s="640">
        <v>0.63497182620086923</v>
      </c>
      <c r="Q542" s="599">
        <f t="shared" si="61"/>
        <v>0.1851242796964343</v>
      </c>
    </row>
    <row r="543" spans="1:17" ht="15" customHeight="1" x14ac:dyDescent="0.3">
      <c r="A543" s="412">
        <v>54</v>
      </c>
      <c r="B543" s="610" t="s">
        <v>754</v>
      </c>
      <c r="C543" s="657">
        <v>354.5</v>
      </c>
      <c r="D543" s="657"/>
      <c r="E543" s="657"/>
      <c r="F543" s="128">
        <f t="shared" si="62"/>
        <v>354.5</v>
      </c>
      <c r="G543" s="128">
        <v>1100</v>
      </c>
      <c r="H543" s="128">
        <v>16</v>
      </c>
      <c r="I543" s="128">
        <v>5000</v>
      </c>
      <c r="J543" s="128">
        <v>16</v>
      </c>
      <c r="K543" s="639">
        <f t="shared" si="59"/>
        <v>7.2826581702321348E-3</v>
      </c>
      <c r="L543" s="655">
        <f t="shared" si="60"/>
        <v>2.5437201907790143E-3</v>
      </c>
      <c r="M543" s="640">
        <f t="shared" si="63"/>
        <v>42.071147633751181</v>
      </c>
      <c r="N543" s="640">
        <f t="shared" si="64"/>
        <v>9.2556524794252599</v>
      </c>
      <c r="O543" s="641">
        <v>13.442636077372921</v>
      </c>
      <c r="P543" s="640">
        <v>0.63497182620086923</v>
      </c>
      <c r="Q543" s="599">
        <f t="shared" si="61"/>
        <v>0.18449762487094568</v>
      </c>
    </row>
    <row r="544" spans="1:17" ht="15" customHeight="1" x14ac:dyDescent="0.3">
      <c r="A544" s="412">
        <v>56</v>
      </c>
      <c r="B544" s="610" t="s">
        <v>756</v>
      </c>
      <c r="C544" s="657">
        <v>348.3</v>
      </c>
      <c r="D544" s="657"/>
      <c r="E544" s="657"/>
      <c r="F544" s="128">
        <f t="shared" si="62"/>
        <v>348.3</v>
      </c>
      <c r="G544" s="128">
        <v>1100</v>
      </c>
      <c r="H544" s="128">
        <v>16</v>
      </c>
      <c r="I544" s="128">
        <v>5000</v>
      </c>
      <c r="J544" s="128">
        <v>16</v>
      </c>
      <c r="K544" s="639">
        <f t="shared" si="59"/>
        <v>7.2826581702321348E-3</v>
      </c>
      <c r="L544" s="655">
        <f t="shared" si="60"/>
        <v>2.5437201907790143E-3</v>
      </c>
      <c r="M544" s="640">
        <f t="shared" si="63"/>
        <v>42.071147633751181</v>
      </c>
      <c r="N544" s="640">
        <f t="shared" si="64"/>
        <v>9.2556524794252599</v>
      </c>
      <c r="O544" s="641">
        <v>13.442636077372921</v>
      </c>
      <c r="P544" s="640">
        <v>0.63497182620086923</v>
      </c>
      <c r="Q544" s="599">
        <f t="shared" si="61"/>
        <v>0.18778182031797369</v>
      </c>
    </row>
    <row r="545" spans="1:17" ht="15" customHeight="1" x14ac:dyDescent="0.3">
      <c r="A545" s="412">
        <v>57</v>
      </c>
      <c r="B545" s="610" t="s">
        <v>757</v>
      </c>
      <c r="C545" s="657">
        <v>73.400000000000006</v>
      </c>
      <c r="D545" s="657"/>
      <c r="E545" s="657"/>
      <c r="F545" s="128">
        <f t="shared" si="62"/>
        <v>73.400000000000006</v>
      </c>
      <c r="G545" s="128">
        <v>1100</v>
      </c>
      <c r="H545" s="128">
        <v>4</v>
      </c>
      <c r="I545" s="128">
        <v>5000</v>
      </c>
      <c r="J545" s="128">
        <v>4</v>
      </c>
      <c r="K545" s="639">
        <f t="shared" si="59"/>
        <v>1.8206645425580337E-3</v>
      </c>
      <c r="L545" s="655">
        <f t="shared" si="60"/>
        <v>6.3593004769475357E-4</v>
      </c>
      <c r="M545" s="640">
        <f t="shared" si="63"/>
        <v>10.517786908437795</v>
      </c>
      <c r="N545" s="640">
        <f t="shared" si="64"/>
        <v>2.313913119856315</v>
      </c>
      <c r="O545" s="641">
        <v>3.3606590193432302</v>
      </c>
      <c r="P545" s="640">
        <v>0.15874295655021731</v>
      </c>
      <c r="Q545" s="599">
        <f t="shared" si="61"/>
        <v>0.22276705727775964</v>
      </c>
    </row>
    <row r="546" spans="1:17" ht="15" customHeight="1" x14ac:dyDescent="0.3">
      <c r="A546" s="412">
        <v>58</v>
      </c>
      <c r="B546" s="610" t="s">
        <v>758</v>
      </c>
      <c r="C546" s="657">
        <v>117.2</v>
      </c>
      <c r="D546" s="657"/>
      <c r="E546" s="657"/>
      <c r="F546" s="128">
        <f t="shared" si="62"/>
        <v>117.2</v>
      </c>
      <c r="G546" s="128">
        <v>1100</v>
      </c>
      <c r="H546" s="128">
        <v>4</v>
      </c>
      <c r="I546" s="128">
        <v>5000</v>
      </c>
      <c r="J546" s="128">
        <v>4</v>
      </c>
      <c r="K546" s="639">
        <f t="shared" si="59"/>
        <v>1.8206645425580337E-3</v>
      </c>
      <c r="L546" s="655">
        <f t="shared" si="60"/>
        <v>6.3593004769475357E-4</v>
      </c>
      <c r="M546" s="640">
        <f t="shared" si="63"/>
        <v>10.517786908437795</v>
      </c>
      <c r="N546" s="640">
        <f t="shared" si="64"/>
        <v>2.313913119856315</v>
      </c>
      <c r="O546" s="641">
        <v>3.3606590193432302</v>
      </c>
      <c r="P546" s="640">
        <v>0.15874295655021731</v>
      </c>
      <c r="Q546" s="599">
        <f t="shared" si="61"/>
        <v>0.13951452222003036</v>
      </c>
    </row>
    <row r="547" spans="1:17" ht="15" customHeight="1" x14ac:dyDescent="0.3">
      <c r="A547" s="412">
        <v>59</v>
      </c>
      <c r="B547" s="610" t="s">
        <v>759</v>
      </c>
      <c r="C547" s="657">
        <v>200.1</v>
      </c>
      <c r="D547" s="657"/>
      <c r="E547" s="657"/>
      <c r="F547" s="128">
        <f t="shared" si="62"/>
        <v>200.1</v>
      </c>
      <c r="G547" s="128">
        <v>1100</v>
      </c>
      <c r="H547" s="128">
        <v>6</v>
      </c>
      <c r="I547" s="128">
        <v>5000</v>
      </c>
      <c r="J547" s="128">
        <v>6</v>
      </c>
      <c r="K547" s="639">
        <f t="shared" si="59"/>
        <v>2.7309968138370506E-3</v>
      </c>
      <c r="L547" s="655">
        <f t="shared" si="60"/>
        <v>9.5389507154213036E-4</v>
      </c>
      <c r="M547" s="640">
        <f t="shared" si="63"/>
        <v>15.776680362656695</v>
      </c>
      <c r="N547" s="640">
        <f t="shared" si="64"/>
        <v>3.4708696797844727</v>
      </c>
      <c r="O547" s="641">
        <v>5.0409885290148448</v>
      </c>
      <c r="P547" s="640">
        <v>0.23811443482532599</v>
      </c>
      <c r="Q547" s="599">
        <f t="shared" si="61"/>
        <v>0.12257197904188576</v>
      </c>
    </row>
    <row r="548" spans="1:17" ht="15" customHeight="1" x14ac:dyDescent="0.3">
      <c r="A548" s="412">
        <v>60</v>
      </c>
      <c r="B548" s="610" t="s">
        <v>760</v>
      </c>
      <c r="C548" s="657">
        <v>79.099999999999994</v>
      </c>
      <c r="D548" s="657"/>
      <c r="E548" s="657"/>
      <c r="F548" s="128">
        <f t="shared" si="62"/>
        <v>79.099999999999994</v>
      </c>
      <c r="G548" s="128">
        <v>1100</v>
      </c>
      <c r="H548" s="128">
        <v>2</v>
      </c>
      <c r="I548" s="128">
        <v>5000</v>
      </c>
      <c r="J548" s="128">
        <v>2</v>
      </c>
      <c r="K548" s="639">
        <f t="shared" si="59"/>
        <v>9.1033227127901685E-4</v>
      </c>
      <c r="L548" s="655">
        <f t="shared" si="60"/>
        <v>3.1796502384737679E-4</v>
      </c>
      <c r="M548" s="640">
        <f t="shared" si="63"/>
        <v>5.2588934542188976</v>
      </c>
      <c r="N548" s="640">
        <f t="shared" si="64"/>
        <v>1.1569565599281575</v>
      </c>
      <c r="O548" s="641">
        <v>1.6803295096716151</v>
      </c>
      <c r="P548" s="640">
        <v>7.9371478275108653E-2</v>
      </c>
      <c r="Q548" s="599">
        <f t="shared" si="61"/>
        <v>0.10335715552583793</v>
      </c>
    </row>
    <row r="549" spans="1:17" ht="15" customHeight="1" x14ac:dyDescent="0.3">
      <c r="A549" s="412">
        <v>61</v>
      </c>
      <c r="B549" s="610" t="s">
        <v>761</v>
      </c>
      <c r="C549" s="657">
        <v>2958.8</v>
      </c>
      <c r="D549" s="657">
        <v>298.39999999999998</v>
      </c>
      <c r="E549" s="657"/>
      <c r="F549" s="128">
        <f t="shared" si="62"/>
        <v>3257.2000000000003</v>
      </c>
      <c r="G549" s="128">
        <v>1100</v>
      </c>
      <c r="H549" s="128">
        <v>0</v>
      </c>
      <c r="I549" s="128">
        <v>5000</v>
      </c>
      <c r="J549" s="128">
        <v>88</v>
      </c>
      <c r="K549" s="639">
        <f t="shared" si="59"/>
        <v>0</v>
      </c>
      <c r="L549" s="655">
        <f t="shared" si="60"/>
        <v>1.3990461049284579E-2</v>
      </c>
      <c r="M549" s="640">
        <f t="shared" si="63"/>
        <v>59.899459459459457</v>
      </c>
      <c r="N549" s="640">
        <f t="shared" si="64"/>
        <v>13.177881081081081</v>
      </c>
      <c r="O549" s="641">
        <v>17.266140350877194</v>
      </c>
      <c r="P549" s="640">
        <v>3.428766633565044</v>
      </c>
      <c r="Q549" s="599">
        <f t="shared" si="61"/>
        <v>2.8789220043283423E-2</v>
      </c>
    </row>
    <row r="550" spans="1:17" ht="15" customHeight="1" x14ac:dyDescent="0.3">
      <c r="A550" s="412">
        <v>62</v>
      </c>
      <c r="B550" s="610" t="s">
        <v>762</v>
      </c>
      <c r="C550" s="657">
        <v>4789.17</v>
      </c>
      <c r="D550" s="657"/>
      <c r="E550" s="657"/>
      <c r="F550" s="128">
        <f t="shared" si="62"/>
        <v>4789.17</v>
      </c>
      <c r="G550" s="128">
        <v>1100</v>
      </c>
      <c r="H550" s="128">
        <v>0</v>
      </c>
      <c r="I550" s="128">
        <v>5000</v>
      </c>
      <c r="J550" s="128">
        <v>160</v>
      </c>
      <c r="K550" s="639">
        <f t="shared" si="59"/>
        <v>0</v>
      </c>
      <c r="L550" s="655">
        <f t="shared" si="60"/>
        <v>2.5437201907790141E-2</v>
      </c>
      <c r="M550" s="640">
        <f t="shared" si="63"/>
        <v>108.9081081081081</v>
      </c>
      <c r="N550" s="640">
        <f t="shared" si="64"/>
        <v>23.959783783783781</v>
      </c>
      <c r="O550" s="641">
        <v>31.392982456140349</v>
      </c>
      <c r="P550" s="640">
        <v>6.2341211519364448</v>
      </c>
      <c r="Q550" s="599">
        <f t="shared" si="61"/>
        <v>3.5600113485211145E-2</v>
      </c>
    </row>
    <row r="551" spans="1:17" ht="15" customHeight="1" x14ac:dyDescent="0.3">
      <c r="A551" s="412">
        <v>63</v>
      </c>
      <c r="B551" s="610" t="s">
        <v>763</v>
      </c>
      <c r="C551" s="657">
        <v>6299.44</v>
      </c>
      <c r="D551" s="657">
        <v>16.920000000000002</v>
      </c>
      <c r="E551" s="657"/>
      <c r="F551" s="128">
        <f t="shared" si="62"/>
        <v>6316.36</v>
      </c>
      <c r="G551" s="128">
        <v>1100</v>
      </c>
      <c r="H551" s="128">
        <v>0</v>
      </c>
      <c r="I551" s="128">
        <v>5000</v>
      </c>
      <c r="J551" s="128">
        <v>246</v>
      </c>
      <c r="K551" s="639">
        <f t="shared" si="59"/>
        <v>0</v>
      </c>
      <c r="L551" s="655">
        <f t="shared" si="60"/>
        <v>3.9109697933227341E-2</v>
      </c>
      <c r="M551" s="640">
        <f t="shared" si="63"/>
        <v>167.44621621621619</v>
      </c>
      <c r="N551" s="640">
        <f t="shared" si="64"/>
        <v>36.83816756756756</v>
      </c>
      <c r="O551" s="641">
        <v>48.266710526315791</v>
      </c>
      <c r="P551" s="640">
        <v>9.5849612711022836</v>
      </c>
      <c r="Q551" s="599">
        <f t="shared" si="61"/>
        <v>4.1501126531926912E-2</v>
      </c>
    </row>
    <row r="552" spans="1:17" ht="15" customHeight="1" x14ac:dyDescent="0.3">
      <c r="A552" s="412">
        <v>64</v>
      </c>
      <c r="B552" s="610" t="s">
        <v>764</v>
      </c>
      <c r="C552" s="657">
        <v>4812.1099999999997</v>
      </c>
      <c r="D552" s="657"/>
      <c r="E552" s="657"/>
      <c r="F552" s="128">
        <f t="shared" si="62"/>
        <v>4812.1099999999997</v>
      </c>
      <c r="G552" s="128">
        <v>1100</v>
      </c>
      <c r="H552" s="128">
        <v>0</v>
      </c>
      <c r="I552" s="128">
        <v>5000</v>
      </c>
      <c r="J552" s="128">
        <v>160</v>
      </c>
      <c r="K552" s="639">
        <f t="shared" si="59"/>
        <v>0</v>
      </c>
      <c r="L552" s="655">
        <f t="shared" si="60"/>
        <v>2.5437201907790141E-2</v>
      </c>
      <c r="M552" s="640">
        <f t="shared" si="63"/>
        <v>108.9081081081081</v>
      </c>
      <c r="N552" s="640">
        <f t="shared" si="64"/>
        <v>23.959783783783781</v>
      </c>
      <c r="O552" s="641">
        <v>31.392982456140349</v>
      </c>
      <c r="P552" s="640">
        <v>6.2341211519364448</v>
      </c>
      <c r="Q552" s="599">
        <f t="shared" si="61"/>
        <v>3.5430402775491143E-2</v>
      </c>
    </row>
    <row r="553" spans="1:17" ht="15" customHeight="1" x14ac:dyDescent="0.3">
      <c r="A553" s="412">
        <v>65</v>
      </c>
      <c r="B553" s="610" t="s">
        <v>765</v>
      </c>
      <c r="C553" s="657">
        <v>11145.01</v>
      </c>
      <c r="D553" s="657"/>
      <c r="E553" s="657"/>
      <c r="F553" s="128">
        <f t="shared" si="62"/>
        <v>11145.01</v>
      </c>
      <c r="G553" s="128">
        <v>1100</v>
      </c>
      <c r="H553" s="128">
        <v>0</v>
      </c>
      <c r="I553" s="128">
        <v>5000</v>
      </c>
      <c r="J553" s="128">
        <v>464</v>
      </c>
      <c r="K553" s="639">
        <f t="shared" si="59"/>
        <v>0</v>
      </c>
      <c r="L553" s="655">
        <f t="shared" si="60"/>
        <v>7.3767885532591421E-2</v>
      </c>
      <c r="M553" s="640">
        <f t="shared" si="63"/>
        <v>315.83351351351354</v>
      </c>
      <c r="N553" s="640">
        <f t="shared" si="64"/>
        <v>69.483372972972973</v>
      </c>
      <c r="O553" s="641">
        <v>91.03964912280702</v>
      </c>
      <c r="P553" s="640">
        <v>18.078951340615689</v>
      </c>
      <c r="Q553" s="599">
        <f t="shared" si="61"/>
        <v>4.4363844173303496E-2</v>
      </c>
    </row>
    <row r="554" spans="1:17" ht="15" customHeight="1" x14ac:dyDescent="0.3">
      <c r="A554" s="412">
        <v>66</v>
      </c>
      <c r="B554" s="610" t="s">
        <v>766</v>
      </c>
      <c r="C554" s="657">
        <v>74.5</v>
      </c>
      <c r="D554" s="657"/>
      <c r="E554" s="657"/>
      <c r="F554" s="128">
        <f t="shared" si="62"/>
        <v>74.5</v>
      </c>
      <c r="G554" s="128">
        <v>1100</v>
      </c>
      <c r="H554" s="128">
        <v>3</v>
      </c>
      <c r="I554" s="128">
        <v>5000</v>
      </c>
      <c r="J554" s="128">
        <v>2</v>
      </c>
      <c r="K554" s="639">
        <f t="shared" si="59"/>
        <v>1.3654984069185253E-3</v>
      </c>
      <c r="L554" s="655">
        <f t="shared" si="60"/>
        <v>3.1796502384737679E-4</v>
      </c>
      <c r="M554" s="640">
        <f t="shared" si="63"/>
        <v>7.2076645056526711</v>
      </c>
      <c r="N554" s="640">
        <f t="shared" si="64"/>
        <v>1.5856861912435876</v>
      </c>
      <c r="O554" s="641">
        <v>2.3242881241565456</v>
      </c>
      <c r="P554" s="640">
        <v>8.00939602130602E-2</v>
      </c>
      <c r="Q554" s="599">
        <f t="shared" si="61"/>
        <v>0.15030513800356865</v>
      </c>
    </row>
    <row r="555" spans="1:17" ht="15" customHeight="1" x14ac:dyDescent="0.3">
      <c r="A555" s="412">
        <v>67</v>
      </c>
      <c r="B555" s="610" t="s">
        <v>767</v>
      </c>
      <c r="C555" s="657">
        <v>227.9</v>
      </c>
      <c r="D555" s="657"/>
      <c r="E555" s="657"/>
      <c r="F555" s="128">
        <f t="shared" si="62"/>
        <v>227.9</v>
      </c>
      <c r="G555" s="128">
        <v>1100</v>
      </c>
      <c r="H555" s="128">
        <v>13</v>
      </c>
      <c r="I555" s="128">
        <v>5000</v>
      </c>
      <c r="J555" s="128">
        <v>6</v>
      </c>
      <c r="K555" s="639">
        <f t="shared" si="59"/>
        <v>5.9171597633136093E-3</v>
      </c>
      <c r="L555" s="655">
        <f t="shared" si="60"/>
        <v>9.5389507154213036E-4</v>
      </c>
      <c r="M555" s="640">
        <f t="shared" si="63"/>
        <v>29.418077722693106</v>
      </c>
      <c r="N555" s="640">
        <f t="shared" si="64"/>
        <v>6.4719770989924834</v>
      </c>
      <c r="O555" s="641">
        <v>9.5486988304093572</v>
      </c>
      <c r="P555" s="640">
        <v>0.24317180839098679</v>
      </c>
      <c r="Q555" s="599">
        <f t="shared" si="61"/>
        <v>0.20044723765022346</v>
      </c>
    </row>
    <row r="556" spans="1:17" ht="15" customHeight="1" x14ac:dyDescent="0.3">
      <c r="A556" s="412">
        <v>68</v>
      </c>
      <c r="B556" s="610" t="s">
        <v>768</v>
      </c>
      <c r="C556" s="657">
        <v>374.6</v>
      </c>
      <c r="D556" s="657"/>
      <c r="E556" s="657"/>
      <c r="F556" s="128">
        <f t="shared" si="62"/>
        <v>374.6</v>
      </c>
      <c r="G556" s="128">
        <v>1100</v>
      </c>
      <c r="H556" s="128">
        <v>16</v>
      </c>
      <c r="I556" s="128">
        <v>5000</v>
      </c>
      <c r="J556" s="128">
        <v>16</v>
      </c>
      <c r="K556" s="639">
        <f t="shared" si="59"/>
        <v>7.2826581702321348E-3</v>
      </c>
      <c r="L556" s="655">
        <f t="shared" si="60"/>
        <v>2.5437201907790143E-3</v>
      </c>
      <c r="M556" s="640">
        <f t="shared" si="63"/>
        <v>42.071147633751181</v>
      </c>
      <c r="N556" s="640">
        <f t="shared" si="64"/>
        <v>9.2556524794252599</v>
      </c>
      <c r="O556" s="641">
        <v>13.442636077372921</v>
      </c>
      <c r="P556" s="640">
        <v>0.63497182620086923</v>
      </c>
      <c r="Q556" s="599">
        <f t="shared" si="61"/>
        <v>0.17459799257007538</v>
      </c>
    </row>
    <row r="557" spans="1:17" ht="15" customHeight="1" x14ac:dyDescent="0.3">
      <c r="A557" s="412">
        <v>69</v>
      </c>
      <c r="B557" s="623" t="s">
        <v>1451</v>
      </c>
      <c r="C557" s="657">
        <v>707.9</v>
      </c>
      <c r="D557" s="657"/>
      <c r="E557" s="657">
        <v>30.5</v>
      </c>
      <c r="F557" s="128">
        <f t="shared" si="62"/>
        <v>738.4</v>
      </c>
      <c r="G557" s="128">
        <v>1100</v>
      </c>
      <c r="H557" s="128">
        <v>20</v>
      </c>
      <c r="I557" s="128">
        <v>5000</v>
      </c>
      <c r="J557" s="128">
        <v>0</v>
      </c>
      <c r="K557" s="639">
        <f t="shared" si="59"/>
        <v>9.1033227127901677E-3</v>
      </c>
      <c r="L557" s="655">
        <f t="shared" si="60"/>
        <v>0</v>
      </c>
      <c r="M557" s="640">
        <f t="shared" si="63"/>
        <v>38.975421028675463</v>
      </c>
      <c r="N557" s="640">
        <f t="shared" si="64"/>
        <v>8.5745926263086023</v>
      </c>
      <c r="O557" s="641">
        <v>12.879172289698605</v>
      </c>
      <c r="P557" s="640">
        <v>1.4449638759031023E-2</v>
      </c>
      <c r="Q557" s="599">
        <f t="shared" si="61"/>
        <v>8.1857577984075988E-2</v>
      </c>
    </row>
    <row r="558" spans="1:17" ht="15" customHeight="1" x14ac:dyDescent="0.3">
      <c r="A558" s="412">
        <v>70</v>
      </c>
      <c r="B558" s="623" t="s">
        <v>1452</v>
      </c>
      <c r="C558" s="657">
        <v>331.5</v>
      </c>
      <c r="D558" s="657"/>
      <c r="E558" s="657">
        <v>110.8</v>
      </c>
      <c r="F558" s="128">
        <f t="shared" si="62"/>
        <v>442.3</v>
      </c>
      <c r="G558" s="128">
        <v>1100</v>
      </c>
      <c r="H558" s="128">
        <v>9</v>
      </c>
      <c r="I558" s="128">
        <v>5000</v>
      </c>
      <c r="J558" s="128">
        <v>0</v>
      </c>
      <c r="K558" s="639">
        <f t="shared" ref="K558:K621" si="65">1/2197*H558</f>
        <v>4.0964952207555756E-3</v>
      </c>
      <c r="L558" s="655">
        <f t="shared" ref="L558:L621" si="66">1/6290*J558</f>
        <v>0</v>
      </c>
      <c r="M558" s="640">
        <f t="shared" si="63"/>
        <v>17.538939462903958</v>
      </c>
      <c r="N558" s="640">
        <f t="shared" si="64"/>
        <v>3.8585666818388709</v>
      </c>
      <c r="O558" s="641">
        <v>5.7956275303643725</v>
      </c>
      <c r="P558" s="640">
        <v>6.5023374415639603E-3</v>
      </c>
      <c r="Q558" s="599">
        <f t="shared" si="61"/>
        <v>6.1495898739653547E-2</v>
      </c>
    </row>
    <row r="559" spans="1:17" ht="15" customHeight="1" x14ac:dyDescent="0.3">
      <c r="A559" s="412">
        <v>71</v>
      </c>
      <c r="B559" s="623" t="s">
        <v>1453</v>
      </c>
      <c r="C559" s="657">
        <v>939</v>
      </c>
      <c r="D559" s="657"/>
      <c r="E559" s="657">
        <v>104.4</v>
      </c>
      <c r="F559" s="128">
        <f t="shared" si="62"/>
        <v>1043.4000000000001</v>
      </c>
      <c r="G559" s="128">
        <v>1100</v>
      </c>
      <c r="H559" s="128">
        <v>18</v>
      </c>
      <c r="I559" s="128">
        <v>5000</v>
      </c>
      <c r="J559" s="128">
        <v>0</v>
      </c>
      <c r="K559" s="639">
        <f t="shared" si="65"/>
        <v>8.1929904415111512E-3</v>
      </c>
      <c r="L559" s="655">
        <f t="shared" si="66"/>
        <v>0</v>
      </c>
      <c r="M559" s="640">
        <f t="shared" si="63"/>
        <v>35.077878925807916</v>
      </c>
      <c r="N559" s="640">
        <f t="shared" si="64"/>
        <v>7.7171333636777417</v>
      </c>
      <c r="O559" s="641">
        <v>11.591255060728745</v>
      </c>
      <c r="P559" s="640">
        <v>1.3004674883127921E-2</v>
      </c>
      <c r="Q559" s="599">
        <f t="shared" si="61"/>
        <v>5.2136545931663336E-2</v>
      </c>
    </row>
    <row r="560" spans="1:17" ht="15" customHeight="1" x14ac:dyDescent="0.3">
      <c r="A560" s="412">
        <v>72</v>
      </c>
      <c r="B560" s="623" t="s">
        <v>1454</v>
      </c>
      <c r="C560" s="657">
        <v>434.3</v>
      </c>
      <c r="D560" s="657"/>
      <c r="E560" s="657">
        <v>39.299999999999997</v>
      </c>
      <c r="F560" s="128">
        <f t="shared" si="62"/>
        <v>473.6</v>
      </c>
      <c r="G560" s="128">
        <v>1100</v>
      </c>
      <c r="H560" s="128">
        <v>14</v>
      </c>
      <c r="I560" s="128">
        <v>5000</v>
      </c>
      <c r="J560" s="128">
        <v>0</v>
      </c>
      <c r="K560" s="639">
        <f t="shared" si="65"/>
        <v>6.3723258989531184E-3</v>
      </c>
      <c r="L560" s="655">
        <f t="shared" si="66"/>
        <v>0</v>
      </c>
      <c r="M560" s="640">
        <f t="shared" si="63"/>
        <v>27.282794720072829</v>
      </c>
      <c r="N560" s="640">
        <f t="shared" si="64"/>
        <v>6.0022148384160223</v>
      </c>
      <c r="O560" s="641">
        <v>9.0154206027890247</v>
      </c>
      <c r="P560" s="640">
        <v>1.0114747131321716E-2</v>
      </c>
      <c r="Q560" s="599">
        <f t="shared" si="61"/>
        <v>8.9338143809985629E-2</v>
      </c>
    </row>
    <row r="561" spans="1:17" ht="15" customHeight="1" x14ac:dyDescent="0.3">
      <c r="A561" s="412">
        <v>73</v>
      </c>
      <c r="B561" s="623" t="s">
        <v>1455</v>
      </c>
      <c r="C561" s="657">
        <v>345.2</v>
      </c>
      <c r="D561" s="657"/>
      <c r="E561" s="657"/>
      <c r="F561" s="128">
        <f t="shared" si="62"/>
        <v>345.2</v>
      </c>
      <c r="G561" s="128">
        <v>1100</v>
      </c>
      <c r="H561" s="128">
        <v>11</v>
      </c>
      <c r="I561" s="128">
        <v>5000</v>
      </c>
      <c r="J561" s="128">
        <v>0</v>
      </c>
      <c r="K561" s="639">
        <f t="shared" si="65"/>
        <v>5.0068274920345929E-3</v>
      </c>
      <c r="L561" s="655">
        <f t="shared" si="66"/>
        <v>0</v>
      </c>
      <c r="M561" s="640">
        <f t="shared" si="63"/>
        <v>21.436481565771508</v>
      </c>
      <c r="N561" s="640">
        <f t="shared" si="64"/>
        <v>4.7160259444697319</v>
      </c>
      <c r="O561" s="641">
        <v>7.0835447593342327</v>
      </c>
      <c r="P561" s="640">
        <v>7.9473013174670634E-3</v>
      </c>
      <c r="Q561" s="599">
        <f t="shared" si="61"/>
        <v>9.6303590877441891E-2</v>
      </c>
    </row>
    <row r="562" spans="1:17" ht="15" customHeight="1" x14ac:dyDescent="0.3">
      <c r="A562" s="412">
        <v>74</v>
      </c>
      <c r="B562" s="623" t="s">
        <v>1456</v>
      </c>
      <c r="C562" s="657">
        <v>864.9</v>
      </c>
      <c r="D562" s="657"/>
      <c r="E562" s="657"/>
      <c r="F562" s="128">
        <f t="shared" si="62"/>
        <v>864.9</v>
      </c>
      <c r="G562" s="128">
        <v>1100</v>
      </c>
      <c r="H562" s="128">
        <v>20</v>
      </c>
      <c r="I562" s="128">
        <v>5000</v>
      </c>
      <c r="J562" s="128">
        <v>0</v>
      </c>
      <c r="K562" s="639">
        <f t="shared" si="65"/>
        <v>9.1033227127901677E-3</v>
      </c>
      <c r="L562" s="655">
        <f t="shared" si="66"/>
        <v>0</v>
      </c>
      <c r="M562" s="640">
        <f t="shared" si="63"/>
        <v>38.975421028675463</v>
      </c>
      <c r="N562" s="640">
        <f t="shared" si="64"/>
        <v>8.5745926263086023</v>
      </c>
      <c r="O562" s="641">
        <v>12.879172289698605</v>
      </c>
      <c r="P562" s="640">
        <v>1.4449638759031023E-2</v>
      </c>
      <c r="Q562" s="599">
        <f t="shared" si="61"/>
        <v>6.9885114560575445E-2</v>
      </c>
    </row>
    <row r="563" spans="1:17" ht="15" customHeight="1" x14ac:dyDescent="0.3">
      <c r="A563" s="412">
        <v>75</v>
      </c>
      <c r="B563" s="623" t="s">
        <v>1457</v>
      </c>
      <c r="C563" s="657">
        <v>1116.9000000000001</v>
      </c>
      <c r="D563" s="657"/>
      <c r="E563" s="657"/>
      <c r="F563" s="128">
        <f t="shared" si="62"/>
        <v>1116.9000000000001</v>
      </c>
      <c r="G563" s="128">
        <v>1100</v>
      </c>
      <c r="H563" s="128">
        <v>35</v>
      </c>
      <c r="I563" s="128">
        <v>5000</v>
      </c>
      <c r="J563" s="128">
        <v>0</v>
      </c>
      <c r="K563" s="639">
        <f t="shared" si="65"/>
        <v>1.5930814747382796E-2</v>
      </c>
      <c r="L563" s="655">
        <f t="shared" si="66"/>
        <v>0</v>
      </c>
      <c r="M563" s="640">
        <f t="shared" si="63"/>
        <v>68.206986800182065</v>
      </c>
      <c r="N563" s="640">
        <f t="shared" si="64"/>
        <v>15.005537096040054</v>
      </c>
      <c r="O563" s="641">
        <v>22.53855150697256</v>
      </c>
      <c r="P563" s="640">
        <v>2.5286867828304291E-2</v>
      </c>
      <c r="Q563" s="599">
        <f t="shared" si="61"/>
        <v>9.4705311371674247E-2</v>
      </c>
    </row>
    <row r="564" spans="1:17" ht="15" customHeight="1" x14ac:dyDescent="0.3">
      <c r="A564" s="412">
        <v>76</v>
      </c>
      <c r="B564" s="623" t="s">
        <v>1458</v>
      </c>
      <c r="C564" s="657">
        <v>473</v>
      </c>
      <c r="D564" s="657"/>
      <c r="E564" s="657">
        <v>33.200000000000003</v>
      </c>
      <c r="F564" s="128">
        <f t="shared" si="62"/>
        <v>506.2</v>
      </c>
      <c r="G564" s="128">
        <v>1100</v>
      </c>
      <c r="H564" s="128">
        <v>17</v>
      </c>
      <c r="I564" s="128">
        <v>5000</v>
      </c>
      <c r="J564" s="128">
        <v>0</v>
      </c>
      <c r="K564" s="639">
        <f t="shared" si="65"/>
        <v>7.737824305871643E-3</v>
      </c>
      <c r="L564" s="655">
        <f t="shared" si="66"/>
        <v>0</v>
      </c>
      <c r="M564" s="640">
        <f t="shared" si="63"/>
        <v>33.129107874374142</v>
      </c>
      <c r="N564" s="640">
        <f t="shared" si="64"/>
        <v>7.288403732362311</v>
      </c>
      <c r="O564" s="641">
        <v>10.947296446243815</v>
      </c>
      <c r="P564" s="640">
        <v>1.228219294517637E-2</v>
      </c>
      <c r="Q564" s="599">
        <f t="shared" si="61"/>
        <v>0.1014956346225315</v>
      </c>
    </row>
    <row r="565" spans="1:17" ht="15" customHeight="1" x14ac:dyDescent="0.3">
      <c r="A565" s="412">
        <v>77</v>
      </c>
      <c r="B565" s="623" t="s">
        <v>1459</v>
      </c>
      <c r="C565" s="657">
        <v>369.5</v>
      </c>
      <c r="D565" s="657"/>
      <c r="E565" s="657"/>
      <c r="F565" s="128">
        <f t="shared" si="62"/>
        <v>369.5</v>
      </c>
      <c r="G565" s="128">
        <v>1100</v>
      </c>
      <c r="H565" s="128">
        <v>14</v>
      </c>
      <c r="I565" s="128">
        <v>5000</v>
      </c>
      <c r="J565" s="128">
        <v>0</v>
      </c>
      <c r="K565" s="639">
        <f t="shared" si="65"/>
        <v>6.3723258989531184E-3</v>
      </c>
      <c r="L565" s="655">
        <f t="shared" si="66"/>
        <v>0</v>
      </c>
      <c r="M565" s="640">
        <f t="shared" si="63"/>
        <v>27.282794720072829</v>
      </c>
      <c r="N565" s="640">
        <f t="shared" si="64"/>
        <v>6.0022148384160223</v>
      </c>
      <c r="O565" s="641">
        <v>9.0154206027890247</v>
      </c>
      <c r="P565" s="640">
        <v>1.0114747131321716E-2</v>
      </c>
      <c r="Q565" s="599">
        <f t="shared" si="61"/>
        <v>0.11450756402817104</v>
      </c>
    </row>
    <row r="566" spans="1:17" ht="15" customHeight="1" x14ac:dyDescent="0.3">
      <c r="A566" s="412">
        <v>78</v>
      </c>
      <c r="B566" s="623" t="s">
        <v>1460</v>
      </c>
      <c r="C566" s="657">
        <v>510.1</v>
      </c>
      <c r="D566" s="657"/>
      <c r="E566" s="657"/>
      <c r="F566" s="128">
        <f t="shared" si="62"/>
        <v>510.1</v>
      </c>
      <c r="G566" s="128">
        <v>1100</v>
      </c>
      <c r="H566" s="128">
        <v>18</v>
      </c>
      <c r="I566" s="128">
        <v>5000</v>
      </c>
      <c r="J566" s="128">
        <v>0</v>
      </c>
      <c r="K566" s="639">
        <f t="shared" si="65"/>
        <v>8.1929904415111512E-3</v>
      </c>
      <c r="L566" s="655">
        <f t="shared" si="66"/>
        <v>0</v>
      </c>
      <c r="M566" s="640">
        <f t="shared" si="63"/>
        <v>35.077878925807916</v>
      </c>
      <c r="N566" s="640">
        <f t="shared" si="64"/>
        <v>7.7171333636777417</v>
      </c>
      <c r="O566" s="641">
        <v>11.591255060728745</v>
      </c>
      <c r="P566" s="640">
        <v>1.3004674883127921E-2</v>
      </c>
      <c r="Q566" s="599">
        <f t="shared" si="61"/>
        <v>0.10664432861222806</v>
      </c>
    </row>
    <row r="567" spans="1:17" ht="15" customHeight="1" x14ac:dyDescent="0.3">
      <c r="A567" s="412">
        <v>80</v>
      </c>
      <c r="B567" s="623" t="s">
        <v>1462</v>
      </c>
      <c r="C567" s="657">
        <v>488.2</v>
      </c>
      <c r="D567" s="657"/>
      <c r="E567" s="657"/>
      <c r="F567" s="128">
        <f t="shared" si="62"/>
        <v>488.2</v>
      </c>
      <c r="G567" s="128">
        <v>1100</v>
      </c>
      <c r="H567" s="128">
        <v>11</v>
      </c>
      <c r="I567" s="128">
        <v>5000</v>
      </c>
      <c r="J567" s="128">
        <v>0</v>
      </c>
      <c r="K567" s="639">
        <f t="shared" si="65"/>
        <v>5.0068274920345929E-3</v>
      </c>
      <c r="L567" s="655">
        <f t="shared" si="66"/>
        <v>0</v>
      </c>
      <c r="M567" s="640">
        <f t="shared" si="63"/>
        <v>21.436481565771508</v>
      </c>
      <c r="N567" s="640">
        <f t="shared" si="64"/>
        <v>4.7160259444697319</v>
      </c>
      <c r="O567" s="641">
        <v>7.0835447593342327</v>
      </c>
      <c r="P567" s="640">
        <v>7.9473013174670634E-3</v>
      </c>
      <c r="Q567" s="599">
        <f t="shared" ref="Q567:Q628" si="67">(P567+O567+N567+M567)/F567</f>
        <v>6.8095042136200198E-2</v>
      </c>
    </row>
    <row r="568" spans="1:17" ht="15" customHeight="1" x14ac:dyDescent="0.3">
      <c r="A568" s="412">
        <v>81</v>
      </c>
      <c r="B568" s="623" t="s">
        <v>1463</v>
      </c>
      <c r="C568" s="657">
        <v>223.7</v>
      </c>
      <c r="D568" s="657"/>
      <c r="E568" s="657"/>
      <c r="F568" s="128">
        <f t="shared" si="62"/>
        <v>223.7</v>
      </c>
      <c r="G568" s="128">
        <v>1100</v>
      </c>
      <c r="H568" s="128">
        <v>15</v>
      </c>
      <c r="I568" s="128">
        <v>5000</v>
      </c>
      <c r="J568" s="128">
        <v>0</v>
      </c>
      <c r="K568" s="639">
        <f t="shared" si="65"/>
        <v>6.8274920345926266E-3</v>
      </c>
      <c r="L568" s="655">
        <f t="shared" si="66"/>
        <v>0</v>
      </c>
      <c r="M568" s="640">
        <f t="shared" si="63"/>
        <v>29.231565771506599</v>
      </c>
      <c r="N568" s="640">
        <f t="shared" si="64"/>
        <v>6.4309444697314522</v>
      </c>
      <c r="O568" s="641">
        <v>9.6593792172739548</v>
      </c>
      <c r="P568" s="640">
        <v>1.0837229069273266E-2</v>
      </c>
      <c r="Q568" s="599">
        <f t="shared" si="67"/>
        <v>0.20264964992213358</v>
      </c>
    </row>
    <row r="569" spans="1:17" ht="15" customHeight="1" x14ac:dyDescent="0.3">
      <c r="A569" s="412">
        <v>82</v>
      </c>
      <c r="B569" s="623" t="s">
        <v>1464</v>
      </c>
      <c r="C569" s="657">
        <v>388.5</v>
      </c>
      <c r="D569" s="657"/>
      <c r="E569" s="657"/>
      <c r="F569" s="128">
        <f t="shared" ref="F569:F619" si="68">C569+D569+E569</f>
        <v>388.5</v>
      </c>
      <c r="G569" s="128">
        <v>1100</v>
      </c>
      <c r="H569" s="128">
        <v>10</v>
      </c>
      <c r="I569" s="128">
        <v>5000</v>
      </c>
      <c r="J569" s="128">
        <v>0</v>
      </c>
      <c r="K569" s="639">
        <f t="shared" si="65"/>
        <v>4.5516613563950838E-3</v>
      </c>
      <c r="L569" s="655">
        <f t="shared" si="66"/>
        <v>0</v>
      </c>
      <c r="M569" s="640">
        <f t="shared" si="63"/>
        <v>19.487710514337731</v>
      </c>
      <c r="N569" s="640">
        <f t="shared" si="64"/>
        <v>4.2872963131543012</v>
      </c>
      <c r="O569" s="641">
        <v>6.4395861448493026</v>
      </c>
      <c r="P569" s="640">
        <v>7.2248193795155114E-3</v>
      </c>
      <c r="Q569" s="599">
        <f t="shared" si="67"/>
        <v>7.7791036786926254E-2</v>
      </c>
    </row>
    <row r="570" spans="1:17" ht="15" customHeight="1" x14ac:dyDescent="0.3">
      <c r="A570" s="412">
        <v>83</v>
      </c>
      <c r="B570" s="623" t="s">
        <v>1465</v>
      </c>
      <c r="C570" s="657">
        <v>528.32000000000005</v>
      </c>
      <c r="D570" s="657"/>
      <c r="E570" s="657"/>
      <c r="F570" s="128">
        <f t="shared" si="68"/>
        <v>528.32000000000005</v>
      </c>
      <c r="G570" s="128">
        <v>1100</v>
      </c>
      <c r="H570" s="128">
        <v>17</v>
      </c>
      <c r="I570" s="128">
        <v>5000</v>
      </c>
      <c r="J570" s="128">
        <v>0</v>
      </c>
      <c r="K570" s="639">
        <f t="shared" si="65"/>
        <v>7.737824305871643E-3</v>
      </c>
      <c r="L570" s="655">
        <f t="shared" si="66"/>
        <v>0</v>
      </c>
      <c r="M570" s="640">
        <f t="shared" si="63"/>
        <v>33.129107874374142</v>
      </c>
      <c r="N570" s="640">
        <f t="shared" si="64"/>
        <v>7.288403732362311</v>
      </c>
      <c r="O570" s="641">
        <v>10.947296446243815</v>
      </c>
      <c r="P570" s="640">
        <v>1.228219294517637E-2</v>
      </c>
      <c r="Q570" s="599">
        <f t="shared" si="67"/>
        <v>9.7246158097224103E-2</v>
      </c>
    </row>
    <row r="571" spans="1:17" ht="15" customHeight="1" x14ac:dyDescent="0.3">
      <c r="A571" s="412">
        <v>84</v>
      </c>
      <c r="B571" s="623" t="s">
        <v>1466</v>
      </c>
      <c r="C571" s="657">
        <v>262.17</v>
      </c>
      <c r="D571" s="657"/>
      <c r="E571" s="657"/>
      <c r="F571" s="128">
        <f t="shared" si="68"/>
        <v>262.17</v>
      </c>
      <c r="G571" s="128">
        <v>1100</v>
      </c>
      <c r="H571" s="128">
        <v>6</v>
      </c>
      <c r="I571" s="128">
        <v>5000</v>
      </c>
      <c r="J571" s="128">
        <v>0</v>
      </c>
      <c r="K571" s="639">
        <f t="shared" si="65"/>
        <v>2.7309968138370506E-3</v>
      </c>
      <c r="L571" s="655">
        <f t="shared" si="66"/>
        <v>0</v>
      </c>
      <c r="M571" s="640">
        <f t="shared" si="63"/>
        <v>11.692626308602639</v>
      </c>
      <c r="N571" s="640">
        <f t="shared" si="64"/>
        <v>2.5723777878925804</v>
      </c>
      <c r="O571" s="641">
        <v>3.8637516869095823</v>
      </c>
      <c r="P571" s="640">
        <v>4.3348916277093077E-3</v>
      </c>
      <c r="Q571" s="599">
        <f t="shared" si="67"/>
        <v>6.9165391444606594E-2</v>
      </c>
    </row>
    <row r="572" spans="1:17" ht="15" customHeight="1" x14ac:dyDescent="0.3">
      <c r="A572" s="412">
        <v>85</v>
      </c>
      <c r="B572" s="623" t="s">
        <v>1467</v>
      </c>
      <c r="C572" s="657">
        <v>513.29999999999995</v>
      </c>
      <c r="D572" s="657"/>
      <c r="E572" s="657"/>
      <c r="F572" s="128">
        <f t="shared" si="68"/>
        <v>513.29999999999995</v>
      </c>
      <c r="G572" s="128">
        <v>1100</v>
      </c>
      <c r="H572" s="128">
        <v>18</v>
      </c>
      <c r="I572" s="128">
        <v>5000</v>
      </c>
      <c r="J572" s="128">
        <v>0</v>
      </c>
      <c r="K572" s="639">
        <f t="shared" si="65"/>
        <v>8.1929904415111512E-3</v>
      </c>
      <c r="L572" s="655">
        <f t="shared" si="66"/>
        <v>0</v>
      </c>
      <c r="M572" s="640">
        <f t="shared" si="63"/>
        <v>35.077878925807916</v>
      </c>
      <c r="N572" s="640">
        <f t="shared" si="64"/>
        <v>7.7171333636777417</v>
      </c>
      <c r="O572" s="641">
        <v>11.591255060728745</v>
      </c>
      <c r="P572" s="640">
        <v>1.3004674883127921E-2</v>
      </c>
      <c r="Q572" s="599">
        <f t="shared" si="67"/>
        <v>0.10597948962613975</v>
      </c>
    </row>
    <row r="573" spans="1:17" ht="15" customHeight="1" x14ac:dyDescent="0.3">
      <c r="A573" s="412">
        <v>86</v>
      </c>
      <c r="B573" s="623" t="s">
        <v>1468</v>
      </c>
      <c r="C573" s="657">
        <v>577.70000000000005</v>
      </c>
      <c r="D573" s="657"/>
      <c r="E573" s="657"/>
      <c r="F573" s="128">
        <f t="shared" si="68"/>
        <v>577.70000000000005</v>
      </c>
      <c r="G573" s="128">
        <v>1100</v>
      </c>
      <c r="H573" s="128">
        <v>13</v>
      </c>
      <c r="I573" s="128">
        <v>5000</v>
      </c>
      <c r="J573" s="128">
        <v>0</v>
      </c>
      <c r="K573" s="639">
        <f t="shared" si="65"/>
        <v>5.9171597633136093E-3</v>
      </c>
      <c r="L573" s="655">
        <f t="shared" si="66"/>
        <v>0</v>
      </c>
      <c r="M573" s="640">
        <f t="shared" si="63"/>
        <v>25.334023668639052</v>
      </c>
      <c r="N573" s="640">
        <f t="shared" si="64"/>
        <v>5.5734852071005916</v>
      </c>
      <c r="O573" s="641">
        <v>8.3714619883040946</v>
      </c>
      <c r="P573" s="640">
        <v>9.3922651933701657E-3</v>
      </c>
      <c r="Q573" s="599">
        <f t="shared" si="67"/>
        <v>6.8008244987427913E-2</v>
      </c>
    </row>
    <row r="574" spans="1:17" ht="15" customHeight="1" x14ac:dyDescent="0.3">
      <c r="A574" s="412">
        <v>87</v>
      </c>
      <c r="B574" s="623" t="s">
        <v>1469</v>
      </c>
      <c r="C574" s="657">
        <v>432.4</v>
      </c>
      <c r="D574" s="657"/>
      <c r="E574" s="657"/>
      <c r="F574" s="128">
        <f t="shared" si="68"/>
        <v>432.4</v>
      </c>
      <c r="G574" s="128">
        <v>1100</v>
      </c>
      <c r="H574" s="128">
        <v>16</v>
      </c>
      <c r="I574" s="128">
        <v>5000</v>
      </c>
      <c r="J574" s="128">
        <v>0</v>
      </c>
      <c r="K574" s="639">
        <f t="shared" si="65"/>
        <v>7.2826581702321348E-3</v>
      </c>
      <c r="L574" s="655">
        <f t="shared" si="66"/>
        <v>0</v>
      </c>
      <c r="M574" s="640">
        <f t="shared" si="63"/>
        <v>31.180336822940372</v>
      </c>
      <c r="N574" s="640">
        <f t="shared" si="64"/>
        <v>6.859674101046882</v>
      </c>
      <c r="O574" s="641">
        <v>10.303337831758885</v>
      </c>
      <c r="P574" s="640">
        <v>1.1559711007224818E-2</v>
      </c>
      <c r="Q574" s="599">
        <f t="shared" si="67"/>
        <v>0.11182911301284312</v>
      </c>
    </row>
    <row r="575" spans="1:17" ht="15" customHeight="1" x14ac:dyDescent="0.3">
      <c r="A575" s="412">
        <v>88</v>
      </c>
      <c r="B575" s="623" t="s">
        <v>1470</v>
      </c>
      <c r="C575" s="657">
        <v>488.9</v>
      </c>
      <c r="D575" s="657"/>
      <c r="E575" s="657"/>
      <c r="F575" s="128">
        <f t="shared" si="68"/>
        <v>488.9</v>
      </c>
      <c r="G575" s="128">
        <v>1100</v>
      </c>
      <c r="H575" s="128">
        <v>10</v>
      </c>
      <c r="I575" s="128">
        <v>5000</v>
      </c>
      <c r="J575" s="128">
        <v>0</v>
      </c>
      <c r="K575" s="639">
        <f t="shared" si="65"/>
        <v>4.5516613563950838E-3</v>
      </c>
      <c r="L575" s="655">
        <f t="shared" si="66"/>
        <v>0</v>
      </c>
      <c r="M575" s="640">
        <f t="shared" si="63"/>
        <v>19.487710514337731</v>
      </c>
      <c r="N575" s="640">
        <f t="shared" si="64"/>
        <v>4.2872963131543012</v>
      </c>
      <c r="O575" s="641">
        <v>6.4395861448493026</v>
      </c>
      <c r="P575" s="640">
        <v>7.2248193795155114E-3</v>
      </c>
      <c r="Q575" s="599">
        <f t="shared" si="67"/>
        <v>6.181594966602752E-2</v>
      </c>
    </row>
    <row r="576" spans="1:17" ht="15" customHeight="1" x14ac:dyDescent="0.3">
      <c r="A576" s="412">
        <v>89</v>
      </c>
      <c r="B576" s="623" t="s">
        <v>1471</v>
      </c>
      <c r="C576" s="657">
        <v>540.1</v>
      </c>
      <c r="D576" s="657"/>
      <c r="E576" s="657"/>
      <c r="F576" s="128">
        <f t="shared" si="68"/>
        <v>540.1</v>
      </c>
      <c r="G576" s="128">
        <v>1100</v>
      </c>
      <c r="H576" s="128">
        <v>12</v>
      </c>
      <c r="I576" s="128">
        <v>5000</v>
      </c>
      <c r="J576" s="128">
        <v>0</v>
      </c>
      <c r="K576" s="639">
        <f t="shared" si="65"/>
        <v>5.4619936276741011E-3</v>
      </c>
      <c r="L576" s="655">
        <f t="shared" si="66"/>
        <v>0</v>
      </c>
      <c r="M576" s="640">
        <f t="shared" si="63"/>
        <v>23.385252617205278</v>
      </c>
      <c r="N576" s="640">
        <f t="shared" si="64"/>
        <v>5.1447555757851609</v>
      </c>
      <c r="O576" s="641">
        <v>7.7275033738191645</v>
      </c>
      <c r="P576" s="640">
        <v>8.6697832554186154E-3</v>
      </c>
      <c r="Q576" s="599">
        <f t="shared" si="67"/>
        <v>6.7147160433373487E-2</v>
      </c>
    </row>
    <row r="577" spans="1:17" ht="15" customHeight="1" x14ac:dyDescent="0.3">
      <c r="A577" s="412">
        <v>90</v>
      </c>
      <c r="B577" s="623" t="s">
        <v>1472</v>
      </c>
      <c r="C577" s="657">
        <v>236.8</v>
      </c>
      <c r="D577" s="657"/>
      <c r="E577" s="657"/>
      <c r="F577" s="128">
        <f t="shared" si="68"/>
        <v>236.8</v>
      </c>
      <c r="G577" s="128">
        <v>1100</v>
      </c>
      <c r="H577" s="128">
        <v>4</v>
      </c>
      <c r="I577" s="128">
        <v>5000</v>
      </c>
      <c r="J577" s="128">
        <v>0</v>
      </c>
      <c r="K577" s="639">
        <f t="shared" si="65"/>
        <v>1.8206645425580337E-3</v>
      </c>
      <c r="L577" s="655">
        <f t="shared" si="66"/>
        <v>0</v>
      </c>
      <c r="M577" s="640">
        <f t="shared" si="63"/>
        <v>7.7950842057350931</v>
      </c>
      <c r="N577" s="640">
        <f t="shared" ref="N577:N628" si="69">M577*0.22</f>
        <v>1.7149185252617205</v>
      </c>
      <c r="O577" s="641">
        <v>2.5758344579397212</v>
      </c>
      <c r="P577" s="640">
        <v>2.8899277518062046E-3</v>
      </c>
      <c r="Q577" s="599">
        <f t="shared" si="67"/>
        <v>5.105036789142036E-2</v>
      </c>
    </row>
    <row r="578" spans="1:17" ht="15" customHeight="1" x14ac:dyDescent="0.3">
      <c r="A578" s="412">
        <v>91</v>
      </c>
      <c r="B578" s="623" t="s">
        <v>1473</v>
      </c>
      <c r="C578" s="657">
        <v>375.5</v>
      </c>
      <c r="D578" s="657"/>
      <c r="E578" s="657"/>
      <c r="F578" s="128">
        <f t="shared" si="68"/>
        <v>375.5</v>
      </c>
      <c r="G578" s="128">
        <v>1100</v>
      </c>
      <c r="H578" s="128">
        <v>44</v>
      </c>
      <c r="I578" s="128">
        <v>5000</v>
      </c>
      <c r="J578" s="128">
        <v>0</v>
      </c>
      <c r="K578" s="639">
        <f t="shared" si="65"/>
        <v>2.0027309968138372E-2</v>
      </c>
      <c r="L578" s="655">
        <f t="shared" si="66"/>
        <v>0</v>
      </c>
      <c r="M578" s="640">
        <f t="shared" si="63"/>
        <v>85.745926263086034</v>
      </c>
      <c r="N578" s="640">
        <f t="shared" si="69"/>
        <v>18.864103777878928</v>
      </c>
      <c r="O578" s="641">
        <v>28.334179037336931</v>
      </c>
      <c r="P578" s="640">
        <v>3.1789205269868254E-2</v>
      </c>
      <c r="Q578" s="599">
        <f t="shared" si="67"/>
        <v>0.35413048810538417</v>
      </c>
    </row>
    <row r="579" spans="1:17" ht="15" customHeight="1" x14ac:dyDescent="0.3">
      <c r="A579" s="412">
        <v>92</v>
      </c>
      <c r="B579" s="623" t="s">
        <v>1474</v>
      </c>
      <c r="C579" s="657">
        <v>552.64</v>
      </c>
      <c r="D579" s="657"/>
      <c r="E579" s="657">
        <v>65.900000000000006</v>
      </c>
      <c r="F579" s="128">
        <f t="shared" si="68"/>
        <v>618.54</v>
      </c>
      <c r="G579" s="128">
        <v>1100</v>
      </c>
      <c r="H579" s="128">
        <v>14</v>
      </c>
      <c r="I579" s="128">
        <v>5000</v>
      </c>
      <c r="J579" s="128">
        <v>0</v>
      </c>
      <c r="K579" s="639">
        <f t="shared" si="65"/>
        <v>6.3723258989531184E-3</v>
      </c>
      <c r="L579" s="655">
        <f t="shared" si="66"/>
        <v>0</v>
      </c>
      <c r="M579" s="640">
        <f t="shared" si="63"/>
        <v>27.282794720072829</v>
      </c>
      <c r="N579" s="640">
        <f t="shared" si="69"/>
        <v>6.0022148384160223</v>
      </c>
      <c r="O579" s="641">
        <v>9.0154206027890247</v>
      </c>
      <c r="P579" s="640">
        <v>1.0114747131321716E-2</v>
      </c>
      <c r="Q579" s="599">
        <f t="shared" si="67"/>
        <v>6.8403894507079899E-2</v>
      </c>
    </row>
    <row r="580" spans="1:17" ht="15" customHeight="1" x14ac:dyDescent="0.3">
      <c r="A580" s="412">
        <v>93</v>
      </c>
      <c r="B580" s="623" t="s">
        <v>1475</v>
      </c>
      <c r="C580" s="657">
        <v>473.5</v>
      </c>
      <c r="D580" s="657"/>
      <c r="E580" s="657"/>
      <c r="F580" s="128">
        <f t="shared" si="68"/>
        <v>473.5</v>
      </c>
      <c r="G580" s="128">
        <v>1100</v>
      </c>
      <c r="H580" s="128">
        <v>11</v>
      </c>
      <c r="I580" s="128">
        <v>5000</v>
      </c>
      <c r="J580" s="128">
        <v>0</v>
      </c>
      <c r="K580" s="639">
        <f t="shared" si="65"/>
        <v>5.0068274920345929E-3</v>
      </c>
      <c r="L580" s="655">
        <f t="shared" si="66"/>
        <v>0</v>
      </c>
      <c r="M580" s="640">
        <f t="shared" si="63"/>
        <v>21.436481565771508</v>
      </c>
      <c r="N580" s="640">
        <f t="shared" si="69"/>
        <v>4.7160259444697319</v>
      </c>
      <c r="O580" s="641">
        <v>7.0835447593342327</v>
      </c>
      <c r="P580" s="640">
        <v>7.9473013174670634E-3</v>
      </c>
      <c r="Q580" s="599">
        <f t="shared" si="67"/>
        <v>7.020908040315299E-2</v>
      </c>
    </row>
    <row r="581" spans="1:17" ht="15" customHeight="1" x14ac:dyDescent="0.3">
      <c r="A581" s="412">
        <v>94</v>
      </c>
      <c r="B581" s="623" t="s">
        <v>1476</v>
      </c>
      <c r="C581" s="657">
        <v>281.8</v>
      </c>
      <c r="D581" s="657"/>
      <c r="E581" s="657"/>
      <c r="F581" s="128">
        <f t="shared" si="68"/>
        <v>281.8</v>
      </c>
      <c r="G581" s="128">
        <v>1100</v>
      </c>
      <c r="H581" s="128">
        <v>3</v>
      </c>
      <c r="I581" s="128">
        <v>5000</v>
      </c>
      <c r="J581" s="128">
        <v>0</v>
      </c>
      <c r="K581" s="639">
        <f t="shared" si="65"/>
        <v>1.3654984069185253E-3</v>
      </c>
      <c r="L581" s="655">
        <f t="shared" si="66"/>
        <v>0</v>
      </c>
      <c r="M581" s="640">
        <f t="shared" si="63"/>
        <v>5.8463131543013196</v>
      </c>
      <c r="N581" s="640">
        <f t="shared" si="69"/>
        <v>1.2861888939462902</v>
      </c>
      <c r="O581" s="641">
        <v>1.9318758434547911</v>
      </c>
      <c r="P581" s="640">
        <v>2.1674458138546539E-3</v>
      </c>
      <c r="Q581" s="599">
        <f t="shared" si="67"/>
        <v>3.2173688209780893E-2</v>
      </c>
    </row>
    <row r="582" spans="1:17" ht="15" customHeight="1" x14ac:dyDescent="0.3">
      <c r="A582" s="412">
        <v>95</v>
      </c>
      <c r="B582" s="623" t="s">
        <v>1477</v>
      </c>
      <c r="C582" s="657">
        <v>295.89999999999998</v>
      </c>
      <c r="D582" s="657"/>
      <c r="E582" s="657"/>
      <c r="F582" s="128">
        <f t="shared" si="68"/>
        <v>295.89999999999998</v>
      </c>
      <c r="G582" s="128">
        <v>1100</v>
      </c>
      <c r="H582" s="128">
        <v>13</v>
      </c>
      <c r="I582" s="128">
        <v>5000</v>
      </c>
      <c r="J582" s="128">
        <v>0</v>
      </c>
      <c r="K582" s="639">
        <f t="shared" si="65"/>
        <v>5.9171597633136093E-3</v>
      </c>
      <c r="L582" s="655">
        <f t="shared" si="66"/>
        <v>0</v>
      </c>
      <c r="M582" s="640">
        <f t="shared" si="63"/>
        <v>25.334023668639052</v>
      </c>
      <c r="N582" s="640">
        <f t="shared" si="69"/>
        <v>5.5734852071005916</v>
      </c>
      <c r="O582" s="641">
        <v>8.3714619883040946</v>
      </c>
      <c r="P582" s="640">
        <v>9.3922651933701657E-3</v>
      </c>
      <c r="Q582" s="599">
        <f t="shared" si="67"/>
        <v>0.13277581321134543</v>
      </c>
    </row>
    <row r="583" spans="1:17" ht="15" customHeight="1" x14ac:dyDescent="0.3">
      <c r="A583" s="412">
        <v>96</v>
      </c>
      <c r="B583" s="623" t="s">
        <v>1478</v>
      </c>
      <c r="C583" s="657">
        <v>346.1</v>
      </c>
      <c r="D583" s="657"/>
      <c r="E583" s="657"/>
      <c r="F583" s="128">
        <f t="shared" si="68"/>
        <v>346.1</v>
      </c>
      <c r="G583" s="128">
        <v>1100</v>
      </c>
      <c r="H583" s="128">
        <v>10</v>
      </c>
      <c r="I583" s="128">
        <v>5000</v>
      </c>
      <c r="J583" s="128">
        <v>0</v>
      </c>
      <c r="K583" s="639">
        <f t="shared" si="65"/>
        <v>4.5516613563950838E-3</v>
      </c>
      <c r="L583" s="655">
        <f t="shared" si="66"/>
        <v>0</v>
      </c>
      <c r="M583" s="640">
        <f t="shared" si="63"/>
        <v>19.487710514337731</v>
      </c>
      <c r="N583" s="640">
        <f t="shared" si="69"/>
        <v>4.2872963131543012</v>
      </c>
      <c r="O583" s="641">
        <v>6.4395861448493026</v>
      </c>
      <c r="P583" s="640">
        <v>7.2248193795155114E-3</v>
      </c>
      <c r="Q583" s="599">
        <f t="shared" si="67"/>
        <v>8.7321056896044066E-2</v>
      </c>
    </row>
    <row r="584" spans="1:17" ht="15" customHeight="1" x14ac:dyDescent="0.3">
      <c r="A584" s="412">
        <v>97</v>
      </c>
      <c r="B584" s="623" t="s">
        <v>1479</v>
      </c>
      <c r="C584" s="657">
        <v>632.4</v>
      </c>
      <c r="D584" s="657"/>
      <c r="E584" s="657">
        <v>33</v>
      </c>
      <c r="F584" s="128">
        <f t="shared" si="68"/>
        <v>665.4</v>
      </c>
      <c r="G584" s="128">
        <v>1100</v>
      </c>
      <c r="H584" s="128">
        <v>20</v>
      </c>
      <c r="I584" s="128">
        <v>5000</v>
      </c>
      <c r="J584" s="128">
        <v>0</v>
      </c>
      <c r="K584" s="639">
        <f t="shared" si="65"/>
        <v>9.1033227127901677E-3</v>
      </c>
      <c r="L584" s="655">
        <f t="shared" si="66"/>
        <v>0</v>
      </c>
      <c r="M584" s="640">
        <f t="shared" ref="M584:M647" si="70">(K584+L584)*4281.45</f>
        <v>38.975421028675463</v>
      </c>
      <c r="N584" s="640">
        <f t="shared" si="69"/>
        <v>8.5745926263086023</v>
      </c>
      <c r="O584" s="641">
        <v>12.879172289698605</v>
      </c>
      <c r="P584" s="640">
        <v>1.4449638759031023E-2</v>
      </c>
      <c r="Q584" s="599">
        <f t="shared" si="67"/>
        <v>9.0838045661920205E-2</v>
      </c>
    </row>
    <row r="585" spans="1:17" ht="15" customHeight="1" x14ac:dyDescent="0.3">
      <c r="A585" s="412">
        <v>98</v>
      </c>
      <c r="B585" s="623" t="s">
        <v>1480</v>
      </c>
      <c r="C585" s="657">
        <v>415.51</v>
      </c>
      <c r="D585" s="657"/>
      <c r="E585" s="657"/>
      <c r="F585" s="128">
        <f t="shared" si="68"/>
        <v>415.51</v>
      </c>
      <c r="G585" s="128">
        <v>1100</v>
      </c>
      <c r="H585" s="128">
        <v>14</v>
      </c>
      <c r="I585" s="128">
        <v>5000</v>
      </c>
      <c r="J585" s="128">
        <v>0</v>
      </c>
      <c r="K585" s="639">
        <f t="shared" si="65"/>
        <v>6.3723258989531184E-3</v>
      </c>
      <c r="L585" s="655">
        <f t="shared" si="66"/>
        <v>0</v>
      </c>
      <c r="M585" s="640">
        <f t="shared" si="70"/>
        <v>27.282794720072829</v>
      </c>
      <c r="N585" s="640">
        <f t="shared" si="69"/>
        <v>6.0022148384160223</v>
      </c>
      <c r="O585" s="641">
        <v>9.0154206027890247</v>
      </c>
      <c r="P585" s="640">
        <v>1.0114747131321716E-2</v>
      </c>
      <c r="Q585" s="599">
        <f t="shared" si="67"/>
        <v>0.10182798225893287</v>
      </c>
    </row>
    <row r="586" spans="1:17" ht="15" customHeight="1" x14ac:dyDescent="0.3">
      <c r="A586" s="412">
        <v>99</v>
      </c>
      <c r="B586" s="623" t="s">
        <v>1481</v>
      </c>
      <c r="C586" s="657">
        <v>1506.2</v>
      </c>
      <c r="D586" s="657"/>
      <c r="E586" s="657">
        <v>148.6</v>
      </c>
      <c r="F586" s="128">
        <f t="shared" si="68"/>
        <v>1654.8</v>
      </c>
      <c r="G586" s="128">
        <v>1100</v>
      </c>
      <c r="H586" s="128">
        <v>11</v>
      </c>
      <c r="I586" s="128">
        <v>5000</v>
      </c>
      <c r="J586" s="128">
        <v>0</v>
      </c>
      <c r="K586" s="639">
        <f t="shared" si="65"/>
        <v>5.0068274920345929E-3</v>
      </c>
      <c r="L586" s="655">
        <f t="shared" si="66"/>
        <v>0</v>
      </c>
      <c r="M586" s="640">
        <f t="shared" si="70"/>
        <v>21.436481565771508</v>
      </c>
      <c r="N586" s="640">
        <f t="shared" si="69"/>
        <v>4.7160259444697319</v>
      </c>
      <c r="O586" s="641">
        <v>7.0835447593342327</v>
      </c>
      <c r="P586" s="640">
        <v>7.9473013174670634E-3</v>
      </c>
      <c r="Q586" s="599">
        <f t="shared" si="67"/>
        <v>2.0089436530633876E-2</v>
      </c>
    </row>
    <row r="587" spans="1:17" ht="15" customHeight="1" x14ac:dyDescent="0.3">
      <c r="A587" s="412">
        <v>100</v>
      </c>
      <c r="B587" s="623" t="s">
        <v>1482</v>
      </c>
      <c r="C587" s="657">
        <v>3220.9</v>
      </c>
      <c r="D587" s="657"/>
      <c r="E587" s="657"/>
      <c r="F587" s="128">
        <f t="shared" si="68"/>
        <v>3220.9</v>
      </c>
      <c r="G587" s="128">
        <v>1100</v>
      </c>
      <c r="H587" s="128"/>
      <c r="I587" s="128">
        <v>5000</v>
      </c>
      <c r="J587" s="128">
        <v>200</v>
      </c>
      <c r="K587" s="639">
        <f t="shared" si="65"/>
        <v>0</v>
      </c>
      <c r="L587" s="655">
        <f t="shared" si="66"/>
        <v>3.1796502384737677E-2</v>
      </c>
      <c r="M587" s="640">
        <f t="shared" si="70"/>
        <v>136.13513513513513</v>
      </c>
      <c r="N587" s="640">
        <f t="shared" si="69"/>
        <v>29.949729729729729</v>
      </c>
      <c r="O587" s="641">
        <v>39.241228070175438</v>
      </c>
      <c r="P587" s="640">
        <v>7.7926514399205553</v>
      </c>
      <c r="Q587" s="599">
        <f t="shared" si="67"/>
        <v>6.6167451449893153E-2</v>
      </c>
    </row>
    <row r="588" spans="1:17" ht="15" customHeight="1" x14ac:dyDescent="0.3">
      <c r="A588" s="412">
        <v>101</v>
      </c>
      <c r="B588" s="623" t="s">
        <v>1483</v>
      </c>
      <c r="C588" s="657">
        <v>3593.47</v>
      </c>
      <c r="D588" s="657"/>
      <c r="E588" s="657"/>
      <c r="F588" s="128">
        <f t="shared" si="68"/>
        <v>3593.47</v>
      </c>
      <c r="G588" s="128">
        <v>1100</v>
      </c>
      <c r="H588" s="128"/>
      <c r="I588" s="128">
        <v>5000</v>
      </c>
      <c r="J588" s="128">
        <v>200</v>
      </c>
      <c r="K588" s="639">
        <f t="shared" si="65"/>
        <v>0</v>
      </c>
      <c r="L588" s="655">
        <f t="shared" si="66"/>
        <v>3.1796502384737677E-2</v>
      </c>
      <c r="M588" s="640">
        <f t="shared" si="70"/>
        <v>136.13513513513513</v>
      </c>
      <c r="N588" s="640">
        <f t="shared" si="69"/>
        <v>29.949729729729729</v>
      </c>
      <c r="O588" s="641">
        <v>39.241228070175438</v>
      </c>
      <c r="P588" s="640">
        <v>7.7926514399205553</v>
      </c>
      <c r="Q588" s="599">
        <f t="shared" si="67"/>
        <v>5.9307227937052724E-2</v>
      </c>
    </row>
    <row r="589" spans="1:17" ht="15" customHeight="1" x14ac:dyDescent="0.3">
      <c r="A589" s="412">
        <v>102</v>
      </c>
      <c r="B589" s="623" t="s">
        <v>1949</v>
      </c>
      <c r="C589" s="657">
        <v>5258.9</v>
      </c>
      <c r="D589" s="657"/>
      <c r="E589" s="657"/>
      <c r="F589" s="128">
        <f t="shared" si="68"/>
        <v>5258.9</v>
      </c>
      <c r="G589" s="128">
        <v>1100</v>
      </c>
      <c r="H589" s="128"/>
      <c r="I589" s="128">
        <v>5000</v>
      </c>
      <c r="J589" s="128">
        <v>238</v>
      </c>
      <c r="K589" s="639">
        <f t="shared" si="65"/>
        <v>0</v>
      </c>
      <c r="L589" s="655">
        <f t="shared" si="66"/>
        <v>3.783783783783784E-2</v>
      </c>
      <c r="M589" s="640">
        <f t="shared" si="70"/>
        <v>162.0008108108108</v>
      </c>
      <c r="N589" s="640">
        <f t="shared" si="69"/>
        <v>35.64017837837838</v>
      </c>
      <c r="O589" s="641">
        <v>46.697061403508769</v>
      </c>
      <c r="P589" s="640">
        <v>9.2732552135054611</v>
      </c>
      <c r="Q589" s="599">
        <f t="shared" si="67"/>
        <v>4.8225162259446543E-2</v>
      </c>
    </row>
    <row r="590" spans="1:17" ht="15" customHeight="1" x14ac:dyDescent="0.3">
      <c r="A590" s="412">
        <v>103</v>
      </c>
      <c r="B590" s="623" t="s">
        <v>1950</v>
      </c>
      <c r="C590" s="657">
        <v>3743.95</v>
      </c>
      <c r="D590" s="657"/>
      <c r="E590" s="657"/>
      <c r="F590" s="128">
        <f t="shared" si="68"/>
        <v>3743.95</v>
      </c>
      <c r="G590" s="128">
        <v>1100</v>
      </c>
      <c r="H590" s="128"/>
      <c r="I590" s="128">
        <v>5000</v>
      </c>
      <c r="J590" s="128">
        <v>238</v>
      </c>
      <c r="K590" s="639">
        <f t="shared" si="65"/>
        <v>0</v>
      </c>
      <c r="L590" s="655">
        <f t="shared" si="66"/>
        <v>3.783783783783784E-2</v>
      </c>
      <c r="M590" s="640">
        <f t="shared" si="70"/>
        <v>162.0008108108108</v>
      </c>
      <c r="N590" s="640">
        <f t="shared" si="69"/>
        <v>35.64017837837838</v>
      </c>
      <c r="O590" s="641">
        <v>46.697061403508769</v>
      </c>
      <c r="P590" s="640">
        <v>9.2732552135054611</v>
      </c>
      <c r="Q590" s="599">
        <f t="shared" si="67"/>
        <v>6.7738967081879681E-2</v>
      </c>
    </row>
    <row r="591" spans="1:17" ht="15" customHeight="1" x14ac:dyDescent="0.3">
      <c r="A591" s="412">
        <v>105</v>
      </c>
      <c r="B591" s="623" t="s">
        <v>1952</v>
      </c>
      <c r="C591" s="657">
        <v>272.89999999999998</v>
      </c>
      <c r="D591" s="657"/>
      <c r="E591" s="657"/>
      <c r="F591" s="128">
        <f t="shared" si="68"/>
        <v>272.89999999999998</v>
      </c>
      <c r="G591" s="128">
        <v>1100</v>
      </c>
      <c r="H591" s="128">
        <v>16</v>
      </c>
      <c r="I591" s="128">
        <v>5000</v>
      </c>
      <c r="J591" s="128">
        <v>0</v>
      </c>
      <c r="K591" s="639">
        <f t="shared" si="65"/>
        <v>7.2826581702321348E-3</v>
      </c>
      <c r="L591" s="655">
        <f t="shared" si="66"/>
        <v>0</v>
      </c>
      <c r="M591" s="640">
        <f t="shared" si="70"/>
        <v>31.180336822940372</v>
      </c>
      <c r="N591" s="640">
        <f t="shared" si="69"/>
        <v>6.859674101046882</v>
      </c>
      <c r="O591" s="641">
        <v>10.303337831758885</v>
      </c>
      <c r="P591" s="640">
        <v>1.1559711007224818E-2</v>
      </c>
      <c r="Q591" s="599">
        <f t="shared" si="67"/>
        <v>0.17718911127428863</v>
      </c>
    </row>
    <row r="592" spans="1:17" ht="15" customHeight="1" x14ac:dyDescent="0.3">
      <c r="A592" s="412">
        <v>106</v>
      </c>
      <c r="B592" s="623" t="s">
        <v>1953</v>
      </c>
      <c r="C592" s="657">
        <v>604.1</v>
      </c>
      <c r="D592" s="657"/>
      <c r="E592" s="657"/>
      <c r="F592" s="128">
        <f t="shared" si="68"/>
        <v>604.1</v>
      </c>
      <c r="G592" s="128">
        <v>1100</v>
      </c>
      <c r="H592" s="128">
        <v>20</v>
      </c>
      <c r="I592" s="128">
        <v>5000</v>
      </c>
      <c r="J592" s="128">
        <v>0</v>
      </c>
      <c r="K592" s="639">
        <f t="shared" si="65"/>
        <v>9.1033227127901677E-3</v>
      </c>
      <c r="L592" s="655">
        <f t="shared" si="66"/>
        <v>0</v>
      </c>
      <c r="M592" s="640">
        <f t="shared" si="70"/>
        <v>38.975421028675463</v>
      </c>
      <c r="N592" s="640">
        <f t="shared" si="69"/>
        <v>8.5745926263086023</v>
      </c>
      <c r="O592" s="641">
        <v>12.879172289698605</v>
      </c>
      <c r="P592" s="640">
        <v>1.4449638759031023E-2</v>
      </c>
      <c r="Q592" s="599">
        <f t="shared" si="67"/>
        <v>0.10005567883370585</v>
      </c>
    </row>
    <row r="593" spans="1:17" ht="15" customHeight="1" x14ac:dyDescent="0.3">
      <c r="A593" s="412">
        <v>107</v>
      </c>
      <c r="B593" s="623" t="s">
        <v>1954</v>
      </c>
      <c r="C593" s="657">
        <v>464.8</v>
      </c>
      <c r="D593" s="657"/>
      <c r="E593" s="657"/>
      <c r="F593" s="128">
        <f t="shared" si="68"/>
        <v>464.8</v>
      </c>
      <c r="G593" s="128">
        <v>1100</v>
      </c>
      <c r="H593" s="128">
        <v>15</v>
      </c>
      <c r="I593" s="128">
        <v>5000</v>
      </c>
      <c r="J593" s="128">
        <v>0</v>
      </c>
      <c r="K593" s="639">
        <f t="shared" si="65"/>
        <v>6.8274920345926266E-3</v>
      </c>
      <c r="L593" s="655">
        <f t="shared" si="66"/>
        <v>0</v>
      </c>
      <c r="M593" s="640">
        <f t="shared" si="70"/>
        <v>29.231565771506599</v>
      </c>
      <c r="N593" s="640">
        <f t="shared" si="69"/>
        <v>6.4309444697314522</v>
      </c>
      <c r="O593" s="641">
        <v>9.6593792172739548</v>
      </c>
      <c r="P593" s="640">
        <v>1.0837229069273266E-2</v>
      </c>
      <c r="Q593" s="599">
        <f t="shared" si="67"/>
        <v>9.753168392336764E-2</v>
      </c>
    </row>
    <row r="594" spans="1:17" ht="15" customHeight="1" x14ac:dyDescent="0.3">
      <c r="A594" s="412">
        <v>108</v>
      </c>
      <c r="B594" s="623" t="s">
        <v>2180</v>
      </c>
      <c r="C594" s="657">
        <v>83.39</v>
      </c>
      <c r="D594" s="657"/>
      <c r="E594" s="657"/>
      <c r="F594" s="128">
        <f t="shared" si="68"/>
        <v>83.39</v>
      </c>
      <c r="G594" s="128">
        <v>1100</v>
      </c>
      <c r="H594" s="128"/>
      <c r="I594" s="128">
        <v>5000</v>
      </c>
      <c r="J594" s="128">
        <v>0</v>
      </c>
      <c r="K594" s="639">
        <f t="shared" si="65"/>
        <v>0</v>
      </c>
      <c r="L594" s="655">
        <f t="shared" si="66"/>
        <v>0</v>
      </c>
      <c r="M594" s="640">
        <f t="shared" si="70"/>
        <v>0</v>
      </c>
      <c r="N594" s="640">
        <f t="shared" si="69"/>
        <v>0</v>
      </c>
      <c r="O594" s="641">
        <v>0</v>
      </c>
      <c r="P594" s="640">
        <v>0</v>
      </c>
      <c r="Q594" s="599">
        <f t="shared" si="67"/>
        <v>0</v>
      </c>
    </row>
    <row r="595" spans="1:17" ht="15" customHeight="1" x14ac:dyDescent="0.3">
      <c r="A595" s="412">
        <v>109</v>
      </c>
      <c r="B595" s="623" t="s">
        <v>1955</v>
      </c>
      <c r="C595" s="657">
        <v>489.6</v>
      </c>
      <c r="D595" s="657"/>
      <c r="E595" s="657"/>
      <c r="F595" s="128">
        <f t="shared" si="68"/>
        <v>489.6</v>
      </c>
      <c r="G595" s="128">
        <v>1100</v>
      </c>
      <c r="H595" s="128">
        <v>20</v>
      </c>
      <c r="I595" s="128">
        <v>5000</v>
      </c>
      <c r="J595" s="128">
        <v>0</v>
      </c>
      <c r="K595" s="639">
        <f t="shared" si="65"/>
        <v>9.1033227127901677E-3</v>
      </c>
      <c r="L595" s="655">
        <f t="shared" si="66"/>
        <v>0</v>
      </c>
      <c r="M595" s="640">
        <f t="shared" si="70"/>
        <v>38.975421028675463</v>
      </c>
      <c r="N595" s="640">
        <f t="shared" si="69"/>
        <v>8.5745926263086023</v>
      </c>
      <c r="O595" s="641">
        <v>12.879172289698605</v>
      </c>
      <c r="P595" s="640">
        <v>1.4449638759031023E-2</v>
      </c>
      <c r="Q595" s="599">
        <f t="shared" si="67"/>
        <v>0.12345513803807537</v>
      </c>
    </row>
    <row r="596" spans="1:17" ht="15" customHeight="1" x14ac:dyDescent="0.3">
      <c r="A596" s="412">
        <v>110</v>
      </c>
      <c r="B596" s="623" t="s">
        <v>1956</v>
      </c>
      <c r="C596" s="657">
        <v>127.92</v>
      </c>
      <c r="D596" s="657"/>
      <c r="E596" s="657"/>
      <c r="F596" s="128">
        <f t="shared" si="68"/>
        <v>127.92</v>
      </c>
      <c r="G596" s="128">
        <v>1100</v>
      </c>
      <c r="H596" s="128">
        <v>6</v>
      </c>
      <c r="I596" s="128">
        <v>5000</v>
      </c>
      <c r="J596" s="128">
        <v>0</v>
      </c>
      <c r="K596" s="639">
        <f t="shared" si="65"/>
        <v>2.7309968138370506E-3</v>
      </c>
      <c r="L596" s="655">
        <f t="shared" si="66"/>
        <v>0</v>
      </c>
      <c r="M596" s="640">
        <f t="shared" si="70"/>
        <v>11.692626308602639</v>
      </c>
      <c r="N596" s="640">
        <f t="shared" si="69"/>
        <v>2.5723777878925804</v>
      </c>
      <c r="O596" s="641">
        <v>3.8637516869095823</v>
      </c>
      <c r="P596" s="640">
        <v>4.3348916277093077E-3</v>
      </c>
      <c r="Q596" s="599">
        <f t="shared" si="67"/>
        <v>0.14175336675291209</v>
      </c>
    </row>
    <row r="597" spans="1:17" ht="15" customHeight="1" x14ac:dyDescent="0.3">
      <c r="A597" s="412">
        <v>111</v>
      </c>
      <c r="B597" s="623" t="s">
        <v>1957</v>
      </c>
      <c r="C597" s="657">
        <v>129.1</v>
      </c>
      <c r="D597" s="657"/>
      <c r="E597" s="657"/>
      <c r="F597" s="128">
        <f t="shared" si="68"/>
        <v>129.1</v>
      </c>
      <c r="G597" s="128">
        <v>1100</v>
      </c>
      <c r="H597" s="128">
        <v>12</v>
      </c>
      <c r="I597" s="128">
        <v>5000</v>
      </c>
      <c r="J597" s="128">
        <v>0</v>
      </c>
      <c r="K597" s="639">
        <f t="shared" si="65"/>
        <v>5.4619936276741011E-3</v>
      </c>
      <c r="L597" s="655">
        <f t="shared" si="66"/>
        <v>0</v>
      </c>
      <c r="M597" s="640">
        <f t="shared" si="70"/>
        <v>23.385252617205278</v>
      </c>
      <c r="N597" s="640">
        <f t="shared" si="69"/>
        <v>5.1447555757851609</v>
      </c>
      <c r="O597" s="641">
        <v>7.7275033738191645</v>
      </c>
      <c r="P597" s="640">
        <v>8.6697832554186154E-3</v>
      </c>
      <c r="Q597" s="599">
        <f t="shared" si="67"/>
        <v>0.28091542486494986</v>
      </c>
    </row>
    <row r="598" spans="1:17" ht="15" customHeight="1" x14ac:dyDescent="0.3">
      <c r="A598" s="412">
        <v>112</v>
      </c>
      <c r="B598" s="623" t="s">
        <v>1958</v>
      </c>
      <c r="C598" s="657">
        <v>136.4</v>
      </c>
      <c r="D598" s="657"/>
      <c r="E598" s="657"/>
      <c r="F598" s="128">
        <f t="shared" si="68"/>
        <v>136.4</v>
      </c>
      <c r="G598" s="128">
        <v>1100</v>
      </c>
      <c r="H598" s="128">
        <v>8</v>
      </c>
      <c r="I598" s="128">
        <v>5000</v>
      </c>
      <c r="J598" s="128">
        <v>0</v>
      </c>
      <c r="K598" s="639">
        <f t="shared" si="65"/>
        <v>3.6413290851160674E-3</v>
      </c>
      <c r="L598" s="655">
        <f t="shared" si="66"/>
        <v>0</v>
      </c>
      <c r="M598" s="640">
        <f t="shared" si="70"/>
        <v>15.590168411470186</v>
      </c>
      <c r="N598" s="640">
        <f t="shared" si="69"/>
        <v>3.429837050523441</v>
      </c>
      <c r="O598" s="641">
        <v>5.1516689158794424</v>
      </c>
      <c r="P598" s="640">
        <v>5.7798555036124091E-3</v>
      </c>
      <c r="Q598" s="599">
        <f t="shared" si="67"/>
        <v>0.17725406329455046</v>
      </c>
    </row>
    <row r="599" spans="1:17" ht="15" customHeight="1" x14ac:dyDescent="0.3">
      <c r="A599" s="412">
        <v>113</v>
      </c>
      <c r="B599" s="623" t="s">
        <v>1959</v>
      </c>
      <c r="C599" s="657">
        <v>117.1</v>
      </c>
      <c r="D599" s="657"/>
      <c r="E599" s="657"/>
      <c r="F599" s="128">
        <f t="shared" si="68"/>
        <v>117.1</v>
      </c>
      <c r="G599" s="128">
        <v>1100</v>
      </c>
      <c r="H599" s="128">
        <v>8</v>
      </c>
      <c r="I599" s="128">
        <v>5000</v>
      </c>
      <c r="J599" s="128">
        <v>0</v>
      </c>
      <c r="K599" s="639">
        <f t="shared" si="65"/>
        <v>3.6413290851160674E-3</v>
      </c>
      <c r="L599" s="655">
        <f t="shared" si="66"/>
        <v>0</v>
      </c>
      <c r="M599" s="640">
        <f t="shared" si="70"/>
        <v>15.590168411470186</v>
      </c>
      <c r="N599" s="640">
        <f t="shared" si="69"/>
        <v>3.429837050523441</v>
      </c>
      <c r="O599" s="641">
        <v>5.1516689158794424</v>
      </c>
      <c r="P599" s="640">
        <v>5.7798555036124091E-3</v>
      </c>
      <c r="Q599" s="599">
        <f t="shared" si="67"/>
        <v>0.2064684392261032</v>
      </c>
    </row>
    <row r="600" spans="1:17" ht="15" customHeight="1" x14ac:dyDescent="0.3">
      <c r="A600" s="412">
        <v>114</v>
      </c>
      <c r="B600" s="623" t="s">
        <v>1960</v>
      </c>
      <c r="C600" s="657">
        <v>291.16000000000003</v>
      </c>
      <c r="D600" s="657"/>
      <c r="E600" s="657"/>
      <c r="F600" s="128">
        <f t="shared" si="68"/>
        <v>291.16000000000003</v>
      </c>
      <c r="G600" s="128">
        <v>1100</v>
      </c>
      <c r="H600" s="128">
        <v>18</v>
      </c>
      <c r="I600" s="128">
        <v>5000</v>
      </c>
      <c r="J600" s="128">
        <v>0</v>
      </c>
      <c r="K600" s="639">
        <f t="shared" si="65"/>
        <v>8.1929904415111512E-3</v>
      </c>
      <c r="L600" s="655">
        <f t="shared" si="66"/>
        <v>0</v>
      </c>
      <c r="M600" s="640">
        <f t="shared" si="70"/>
        <v>35.077878925807916</v>
      </c>
      <c r="N600" s="640">
        <f t="shared" si="69"/>
        <v>7.7171333636777417</v>
      </c>
      <c r="O600" s="641">
        <v>11.591255060728745</v>
      </c>
      <c r="P600" s="640">
        <v>1.3004674883127921E-2</v>
      </c>
      <c r="Q600" s="599">
        <f t="shared" si="67"/>
        <v>0.186836351233334</v>
      </c>
    </row>
    <row r="601" spans="1:17" ht="15" customHeight="1" x14ac:dyDescent="0.3">
      <c r="A601" s="412">
        <v>115</v>
      </c>
      <c r="B601" s="623" t="s">
        <v>1961</v>
      </c>
      <c r="C601" s="657">
        <v>395.1</v>
      </c>
      <c r="D601" s="657">
        <v>60.1</v>
      </c>
      <c r="E601" s="657"/>
      <c r="F601" s="128">
        <f t="shared" si="68"/>
        <v>455.20000000000005</v>
      </c>
      <c r="G601" s="128">
        <v>1100</v>
      </c>
      <c r="H601" s="128">
        <v>10</v>
      </c>
      <c r="I601" s="128">
        <v>5000</v>
      </c>
      <c r="J601" s="128">
        <v>0</v>
      </c>
      <c r="K601" s="639">
        <f t="shared" si="65"/>
        <v>4.5516613563950838E-3</v>
      </c>
      <c r="L601" s="655">
        <f t="shared" si="66"/>
        <v>0</v>
      </c>
      <c r="M601" s="640">
        <f t="shared" si="70"/>
        <v>19.487710514337731</v>
      </c>
      <c r="N601" s="640">
        <f t="shared" si="69"/>
        <v>4.2872963131543012</v>
      </c>
      <c r="O601" s="641">
        <v>6.4395861448493026</v>
      </c>
      <c r="P601" s="640">
        <v>7.2248193795155114E-3</v>
      </c>
      <c r="Q601" s="599">
        <f t="shared" si="67"/>
        <v>6.6392394094290097E-2</v>
      </c>
    </row>
    <row r="602" spans="1:17" ht="15" customHeight="1" x14ac:dyDescent="0.3">
      <c r="A602" s="412">
        <v>116</v>
      </c>
      <c r="B602" s="623" t="s">
        <v>1962</v>
      </c>
      <c r="C602" s="657">
        <v>120</v>
      </c>
      <c r="D602" s="657"/>
      <c r="E602" s="657"/>
      <c r="F602" s="128">
        <f t="shared" si="68"/>
        <v>120</v>
      </c>
      <c r="G602" s="128">
        <v>1100</v>
      </c>
      <c r="H602" s="128">
        <v>12</v>
      </c>
      <c r="I602" s="128">
        <v>5000</v>
      </c>
      <c r="J602" s="128">
        <v>0</v>
      </c>
      <c r="K602" s="639">
        <f t="shared" si="65"/>
        <v>5.4619936276741011E-3</v>
      </c>
      <c r="L602" s="655">
        <f t="shared" si="66"/>
        <v>0</v>
      </c>
      <c r="M602" s="640">
        <f t="shared" si="70"/>
        <v>23.385252617205278</v>
      </c>
      <c r="N602" s="640">
        <f t="shared" si="69"/>
        <v>5.1447555757851609</v>
      </c>
      <c r="O602" s="641">
        <v>7.7275033738191645</v>
      </c>
      <c r="P602" s="640">
        <v>8.6697832554186154E-3</v>
      </c>
      <c r="Q602" s="599">
        <f t="shared" si="67"/>
        <v>0.30221817791720856</v>
      </c>
    </row>
    <row r="603" spans="1:17" ht="15" customHeight="1" x14ac:dyDescent="0.3">
      <c r="A603" s="412">
        <v>117</v>
      </c>
      <c r="B603" s="623" t="s">
        <v>1963</v>
      </c>
      <c r="C603" s="657">
        <v>390.8</v>
      </c>
      <c r="D603" s="657"/>
      <c r="E603" s="657"/>
      <c r="F603" s="128">
        <f t="shared" si="68"/>
        <v>390.8</v>
      </c>
      <c r="G603" s="128">
        <v>1100</v>
      </c>
      <c r="H603" s="128">
        <v>20</v>
      </c>
      <c r="I603" s="128">
        <v>5000</v>
      </c>
      <c r="J603" s="128">
        <v>0</v>
      </c>
      <c r="K603" s="639">
        <f t="shared" si="65"/>
        <v>9.1033227127901677E-3</v>
      </c>
      <c r="L603" s="655">
        <f t="shared" si="66"/>
        <v>0</v>
      </c>
      <c r="M603" s="640">
        <f t="shared" si="70"/>
        <v>38.975421028675463</v>
      </c>
      <c r="N603" s="640">
        <f t="shared" si="69"/>
        <v>8.5745926263086023</v>
      </c>
      <c r="O603" s="641">
        <v>12.879172289698605</v>
      </c>
      <c r="P603" s="640">
        <v>1.4449638759031023E-2</v>
      </c>
      <c r="Q603" s="599">
        <f t="shared" si="67"/>
        <v>0.15466641653900129</v>
      </c>
    </row>
    <row r="604" spans="1:17" ht="15" customHeight="1" x14ac:dyDescent="0.3">
      <c r="A604" s="412">
        <v>118</v>
      </c>
      <c r="B604" s="623" t="s">
        <v>1964</v>
      </c>
      <c r="C604" s="657">
        <v>105.1</v>
      </c>
      <c r="D604" s="657"/>
      <c r="E604" s="657"/>
      <c r="F604" s="128">
        <f t="shared" si="68"/>
        <v>105.1</v>
      </c>
      <c r="G604" s="128">
        <v>1100</v>
      </c>
      <c r="H604" s="128">
        <v>12</v>
      </c>
      <c r="I604" s="128">
        <v>5000</v>
      </c>
      <c r="J604" s="128">
        <v>0</v>
      </c>
      <c r="K604" s="639">
        <f t="shared" si="65"/>
        <v>5.4619936276741011E-3</v>
      </c>
      <c r="L604" s="655">
        <f t="shared" si="66"/>
        <v>0</v>
      </c>
      <c r="M604" s="640">
        <f t="shared" si="70"/>
        <v>23.385252617205278</v>
      </c>
      <c r="N604" s="640">
        <f t="shared" si="69"/>
        <v>5.1447555757851609</v>
      </c>
      <c r="O604" s="641">
        <v>7.7275033738191645</v>
      </c>
      <c r="P604" s="640">
        <v>8.6697832554186154E-3</v>
      </c>
      <c r="Q604" s="599">
        <f t="shared" si="67"/>
        <v>0.34506357136122767</v>
      </c>
    </row>
    <row r="605" spans="1:17" ht="15" customHeight="1" x14ac:dyDescent="0.3">
      <c r="A605" s="412">
        <v>119</v>
      </c>
      <c r="B605" s="623" t="s">
        <v>1965</v>
      </c>
      <c r="C605" s="657">
        <v>168.5</v>
      </c>
      <c r="D605" s="657"/>
      <c r="E605" s="657"/>
      <c r="F605" s="128">
        <f t="shared" si="68"/>
        <v>168.5</v>
      </c>
      <c r="G605" s="128">
        <v>1100</v>
      </c>
      <c r="H605" s="128">
        <v>8</v>
      </c>
      <c r="I605" s="128">
        <v>5000</v>
      </c>
      <c r="J605" s="128">
        <v>0</v>
      </c>
      <c r="K605" s="639">
        <f t="shared" si="65"/>
        <v>3.6413290851160674E-3</v>
      </c>
      <c r="L605" s="655">
        <f t="shared" si="66"/>
        <v>0</v>
      </c>
      <c r="M605" s="640">
        <f t="shared" si="70"/>
        <v>15.590168411470186</v>
      </c>
      <c r="N605" s="640">
        <f t="shared" si="69"/>
        <v>3.429837050523441</v>
      </c>
      <c r="O605" s="641">
        <v>5.1516689158794424</v>
      </c>
      <c r="P605" s="640">
        <v>5.7798555036124091E-3</v>
      </c>
      <c r="Q605" s="599">
        <f t="shared" si="67"/>
        <v>0.14348637527226518</v>
      </c>
    </row>
    <row r="606" spans="1:17" ht="15" customHeight="1" x14ac:dyDescent="0.3">
      <c r="A606" s="412">
        <v>120</v>
      </c>
      <c r="B606" s="623" t="s">
        <v>1966</v>
      </c>
      <c r="C606" s="657">
        <v>227.3</v>
      </c>
      <c r="D606" s="657"/>
      <c r="E606" s="657"/>
      <c r="F606" s="128">
        <f t="shared" si="68"/>
        <v>227.3</v>
      </c>
      <c r="G606" s="128">
        <v>1100</v>
      </c>
      <c r="H606" s="128">
        <v>12</v>
      </c>
      <c r="I606" s="128">
        <v>5000</v>
      </c>
      <c r="J606" s="128">
        <v>0</v>
      </c>
      <c r="K606" s="639">
        <f t="shared" si="65"/>
        <v>5.4619936276741011E-3</v>
      </c>
      <c r="L606" s="655">
        <f t="shared" si="66"/>
        <v>0</v>
      </c>
      <c r="M606" s="640">
        <f t="shared" si="70"/>
        <v>23.385252617205278</v>
      </c>
      <c r="N606" s="640">
        <f t="shared" si="69"/>
        <v>5.1447555757851609</v>
      </c>
      <c r="O606" s="641">
        <v>7.7275033738191645</v>
      </c>
      <c r="P606" s="640">
        <v>8.6697832554186154E-3</v>
      </c>
      <c r="Q606" s="599">
        <f t="shared" si="67"/>
        <v>0.15955205169408282</v>
      </c>
    </row>
    <row r="607" spans="1:17" ht="15" customHeight="1" x14ac:dyDescent="0.3">
      <c r="A607" s="412">
        <v>121</v>
      </c>
      <c r="B607" s="623" t="s">
        <v>1968</v>
      </c>
      <c r="C607" s="657">
        <v>1851.82</v>
      </c>
      <c r="D607" s="657"/>
      <c r="E607" s="657"/>
      <c r="F607" s="128">
        <f t="shared" si="68"/>
        <v>1851.82</v>
      </c>
      <c r="G607" s="128">
        <v>1100</v>
      </c>
      <c r="H607" s="128">
        <v>72</v>
      </c>
      <c r="I607" s="128">
        <v>5000</v>
      </c>
      <c r="J607" s="128">
        <v>0</v>
      </c>
      <c r="K607" s="639">
        <f t="shared" si="65"/>
        <v>3.2771961766044605E-2</v>
      </c>
      <c r="L607" s="655">
        <f t="shared" si="66"/>
        <v>0</v>
      </c>
      <c r="M607" s="640">
        <f t="shared" si="70"/>
        <v>140.31151570323166</v>
      </c>
      <c r="N607" s="640">
        <f t="shared" si="69"/>
        <v>30.868533454710967</v>
      </c>
      <c r="O607" s="641">
        <v>46.36502024291498</v>
      </c>
      <c r="P607" s="640">
        <v>5.2018699532511682E-2</v>
      </c>
      <c r="Q607" s="599">
        <f t="shared" si="67"/>
        <v>0.11750444865072747</v>
      </c>
    </row>
    <row r="608" spans="1:17" ht="15" customHeight="1" x14ac:dyDescent="0.3">
      <c r="A608" s="412">
        <v>122</v>
      </c>
      <c r="B608" s="623" t="s">
        <v>1969</v>
      </c>
      <c r="C608" s="657">
        <v>933.25</v>
      </c>
      <c r="D608" s="657"/>
      <c r="E608" s="657"/>
      <c r="F608" s="128">
        <f t="shared" si="68"/>
        <v>933.25</v>
      </c>
      <c r="G608" s="128">
        <v>1100</v>
      </c>
      <c r="H608" s="128">
        <v>46</v>
      </c>
      <c r="I608" s="128">
        <v>5000</v>
      </c>
      <c r="J608" s="128">
        <v>0</v>
      </c>
      <c r="K608" s="639">
        <f t="shared" si="65"/>
        <v>2.0937642239417388E-2</v>
      </c>
      <c r="L608" s="655">
        <f t="shared" si="66"/>
        <v>0</v>
      </c>
      <c r="M608" s="640">
        <f t="shared" si="70"/>
        <v>89.643468365953566</v>
      </c>
      <c r="N608" s="640">
        <f t="shared" si="69"/>
        <v>19.721563040509785</v>
      </c>
      <c r="O608" s="641">
        <v>29.622096266306794</v>
      </c>
      <c r="P608" s="640">
        <v>3.3234169145771354E-2</v>
      </c>
      <c r="Q608" s="599">
        <f t="shared" si="67"/>
        <v>0.14896368801705431</v>
      </c>
    </row>
    <row r="609" spans="1:17" ht="15" customHeight="1" x14ac:dyDescent="0.3">
      <c r="A609" s="412">
        <v>123</v>
      </c>
      <c r="B609" s="623" t="s">
        <v>1970</v>
      </c>
      <c r="C609" s="657">
        <v>1158.5</v>
      </c>
      <c r="D609" s="657"/>
      <c r="E609" s="657"/>
      <c r="F609" s="128">
        <f t="shared" si="68"/>
        <v>1158.5</v>
      </c>
      <c r="G609" s="128">
        <v>1100</v>
      </c>
      <c r="H609" s="128">
        <v>48</v>
      </c>
      <c r="I609" s="128">
        <v>5000</v>
      </c>
      <c r="J609" s="128">
        <v>0</v>
      </c>
      <c r="K609" s="639">
        <f t="shared" si="65"/>
        <v>2.1847974510696404E-2</v>
      </c>
      <c r="L609" s="655">
        <f t="shared" si="66"/>
        <v>0</v>
      </c>
      <c r="M609" s="640">
        <f t="shared" si="70"/>
        <v>93.541010468821113</v>
      </c>
      <c r="N609" s="640">
        <f t="shared" si="69"/>
        <v>20.579022303140643</v>
      </c>
      <c r="O609" s="641">
        <v>30.910013495276658</v>
      </c>
      <c r="P609" s="640">
        <v>3.4679133021674462E-2</v>
      </c>
      <c r="Q609" s="599">
        <f t="shared" si="67"/>
        <v>0.12521771722076833</v>
      </c>
    </row>
    <row r="610" spans="1:17" ht="15" customHeight="1" x14ac:dyDescent="0.3">
      <c r="A610" s="412">
        <v>124</v>
      </c>
      <c r="B610" s="623" t="s">
        <v>1971</v>
      </c>
      <c r="C610" s="657">
        <v>3663.95</v>
      </c>
      <c r="D610" s="657"/>
      <c r="E610" s="657">
        <v>111.7</v>
      </c>
      <c r="F610" s="128">
        <f t="shared" si="68"/>
        <v>3775.6499999999996</v>
      </c>
      <c r="G610" s="128">
        <v>1100</v>
      </c>
      <c r="H610" s="128">
        <v>144</v>
      </c>
      <c r="I610" s="128">
        <v>5000</v>
      </c>
      <c r="J610" s="128">
        <v>0</v>
      </c>
      <c r="K610" s="639">
        <f t="shared" si="65"/>
        <v>6.554392353208921E-2</v>
      </c>
      <c r="L610" s="655">
        <f t="shared" si="66"/>
        <v>0</v>
      </c>
      <c r="M610" s="640">
        <f t="shared" si="70"/>
        <v>280.62303140646333</v>
      </c>
      <c r="N610" s="640">
        <f t="shared" si="69"/>
        <v>61.737066909421934</v>
      </c>
      <c r="O610" s="641">
        <v>92.73004048582996</v>
      </c>
      <c r="P610" s="640">
        <v>0.10403739906502336</v>
      </c>
      <c r="Q610" s="599">
        <f t="shared" si="67"/>
        <v>0.11526337880915347</v>
      </c>
    </row>
    <row r="611" spans="1:17" ht="15" customHeight="1" x14ac:dyDescent="0.3">
      <c r="A611" s="412">
        <v>125</v>
      </c>
      <c r="B611" s="623" t="s">
        <v>1972</v>
      </c>
      <c r="C611" s="657">
        <v>79.3</v>
      </c>
      <c r="D611" s="657"/>
      <c r="E611" s="657"/>
      <c r="F611" s="128">
        <f t="shared" si="68"/>
        <v>79.3</v>
      </c>
      <c r="G611" s="128">
        <v>1100</v>
      </c>
      <c r="H611" s="128">
        <v>9</v>
      </c>
      <c r="I611" s="128">
        <v>5000</v>
      </c>
      <c r="J611" s="128">
        <v>0</v>
      </c>
      <c r="K611" s="639">
        <f t="shared" si="65"/>
        <v>4.0964952207555756E-3</v>
      </c>
      <c r="L611" s="655">
        <f t="shared" si="66"/>
        <v>0</v>
      </c>
      <c r="M611" s="640">
        <f t="shared" si="70"/>
        <v>17.538939462903958</v>
      </c>
      <c r="N611" s="640">
        <f t="shared" si="69"/>
        <v>3.8585666818388709</v>
      </c>
      <c r="O611" s="641">
        <v>5.7956275303643725</v>
      </c>
      <c r="P611" s="640">
        <v>6.5023374415639603E-3</v>
      </c>
      <c r="Q611" s="599">
        <f t="shared" si="67"/>
        <v>0.34299667102835774</v>
      </c>
    </row>
    <row r="612" spans="1:17" ht="15" customHeight="1" x14ac:dyDescent="0.3">
      <c r="A612" s="412">
        <v>126</v>
      </c>
      <c r="B612" s="623" t="s">
        <v>1973</v>
      </c>
      <c r="C612" s="657">
        <v>377.9</v>
      </c>
      <c r="D612" s="657"/>
      <c r="E612" s="657"/>
      <c r="F612" s="128">
        <f t="shared" si="68"/>
        <v>377.9</v>
      </c>
      <c r="G612" s="128">
        <v>1100</v>
      </c>
      <c r="H612" s="128">
        <v>4</v>
      </c>
      <c r="I612" s="128">
        <v>5000</v>
      </c>
      <c r="J612" s="128">
        <v>0</v>
      </c>
      <c r="K612" s="639">
        <f t="shared" si="65"/>
        <v>1.8206645425580337E-3</v>
      </c>
      <c r="L612" s="655">
        <f t="shared" si="66"/>
        <v>0</v>
      </c>
      <c r="M612" s="640">
        <f t="shared" si="70"/>
        <v>7.7950842057350931</v>
      </c>
      <c r="N612" s="640">
        <f t="shared" si="69"/>
        <v>1.7149185252617205</v>
      </c>
      <c r="O612" s="641">
        <v>2.5758344579397212</v>
      </c>
      <c r="P612" s="640">
        <v>2.8899277518062046E-3</v>
      </c>
      <c r="Q612" s="599">
        <f t="shared" si="67"/>
        <v>3.1989222325187465E-2</v>
      </c>
    </row>
    <row r="613" spans="1:17" ht="15" customHeight="1" x14ac:dyDescent="0.3">
      <c r="A613" s="412">
        <v>127</v>
      </c>
      <c r="B613" s="623" t="s">
        <v>1974</v>
      </c>
      <c r="C613" s="657">
        <v>86.1</v>
      </c>
      <c r="D613" s="657"/>
      <c r="E613" s="657"/>
      <c r="F613" s="128">
        <f t="shared" si="68"/>
        <v>86.1</v>
      </c>
      <c r="G613" s="128">
        <v>1100</v>
      </c>
      <c r="H613" s="128">
        <v>8</v>
      </c>
      <c r="I613" s="128">
        <v>5000</v>
      </c>
      <c r="J613" s="128">
        <v>0</v>
      </c>
      <c r="K613" s="639">
        <f t="shared" si="65"/>
        <v>3.6413290851160674E-3</v>
      </c>
      <c r="L613" s="655">
        <f t="shared" si="66"/>
        <v>0</v>
      </c>
      <c r="M613" s="640">
        <f t="shared" si="70"/>
        <v>15.590168411470186</v>
      </c>
      <c r="N613" s="640">
        <f t="shared" si="69"/>
        <v>3.429837050523441</v>
      </c>
      <c r="O613" s="641">
        <v>5.1516689158794424</v>
      </c>
      <c r="P613" s="640">
        <v>5.7798555036124091E-3</v>
      </c>
      <c r="Q613" s="599">
        <f t="shared" si="67"/>
        <v>0.28080666937719728</v>
      </c>
    </row>
    <row r="614" spans="1:17" ht="15" customHeight="1" x14ac:dyDescent="0.3">
      <c r="A614" s="412">
        <v>128</v>
      </c>
      <c r="B614" s="623" t="s">
        <v>1975</v>
      </c>
      <c r="C614" s="657">
        <v>59.7</v>
      </c>
      <c r="D614" s="657"/>
      <c r="E614" s="657"/>
      <c r="F614" s="128">
        <f t="shared" si="68"/>
        <v>59.7</v>
      </c>
      <c r="G614" s="128">
        <v>1100</v>
      </c>
      <c r="H614" s="128">
        <v>8</v>
      </c>
      <c r="I614" s="128">
        <v>5000</v>
      </c>
      <c r="J614" s="128">
        <v>0</v>
      </c>
      <c r="K614" s="639">
        <f t="shared" si="65"/>
        <v>3.6413290851160674E-3</v>
      </c>
      <c r="L614" s="655">
        <f t="shared" si="66"/>
        <v>0</v>
      </c>
      <c r="M614" s="640">
        <f t="shared" si="70"/>
        <v>15.590168411470186</v>
      </c>
      <c r="N614" s="640">
        <f t="shared" si="69"/>
        <v>3.429837050523441</v>
      </c>
      <c r="O614" s="641">
        <v>5.1516689158794424</v>
      </c>
      <c r="P614" s="640">
        <v>5.7798555036124091E-3</v>
      </c>
      <c r="Q614" s="599">
        <f t="shared" si="67"/>
        <v>0.40498248297113371</v>
      </c>
    </row>
    <row r="615" spans="1:17" ht="15" customHeight="1" x14ac:dyDescent="0.3">
      <c r="A615" s="412">
        <v>129</v>
      </c>
      <c r="B615" s="623" t="s">
        <v>1976</v>
      </c>
      <c r="C615" s="657">
        <v>66.099999999999994</v>
      </c>
      <c r="D615" s="657"/>
      <c r="E615" s="657"/>
      <c r="F615" s="128">
        <f t="shared" si="68"/>
        <v>66.099999999999994</v>
      </c>
      <c r="G615" s="128">
        <v>1100</v>
      </c>
      <c r="H615" s="128">
        <v>8</v>
      </c>
      <c r="I615" s="128">
        <v>5000</v>
      </c>
      <c r="J615" s="128">
        <v>0</v>
      </c>
      <c r="K615" s="639">
        <f t="shared" si="65"/>
        <v>3.6413290851160674E-3</v>
      </c>
      <c r="L615" s="655">
        <f t="shared" si="66"/>
        <v>0</v>
      </c>
      <c r="M615" s="640">
        <f t="shared" si="70"/>
        <v>15.590168411470186</v>
      </c>
      <c r="N615" s="640">
        <f t="shared" si="69"/>
        <v>3.429837050523441</v>
      </c>
      <c r="O615" s="641">
        <v>5.1516689158794424</v>
      </c>
      <c r="P615" s="640">
        <v>5.7798555036124091E-3</v>
      </c>
      <c r="Q615" s="599">
        <f t="shared" si="67"/>
        <v>0.3657708658604642</v>
      </c>
    </row>
    <row r="616" spans="1:17" ht="15" customHeight="1" x14ac:dyDescent="0.3">
      <c r="A616" s="412">
        <v>130</v>
      </c>
      <c r="B616" s="623" t="s">
        <v>1977</v>
      </c>
      <c r="C616" s="657">
        <v>111.6</v>
      </c>
      <c r="D616" s="657"/>
      <c r="E616" s="657"/>
      <c r="F616" s="128">
        <f t="shared" si="68"/>
        <v>111.6</v>
      </c>
      <c r="G616" s="128">
        <v>1100</v>
      </c>
      <c r="H616" s="128">
        <v>8</v>
      </c>
      <c r="I616" s="128">
        <v>5000</v>
      </c>
      <c r="J616" s="128">
        <v>0</v>
      </c>
      <c r="K616" s="639">
        <f t="shared" si="65"/>
        <v>3.6413290851160674E-3</v>
      </c>
      <c r="L616" s="655">
        <f t="shared" si="66"/>
        <v>0</v>
      </c>
      <c r="M616" s="640">
        <f t="shared" si="70"/>
        <v>15.590168411470186</v>
      </c>
      <c r="N616" s="640">
        <f t="shared" si="69"/>
        <v>3.429837050523441</v>
      </c>
      <c r="O616" s="641">
        <v>5.1516689158794424</v>
      </c>
      <c r="P616" s="640">
        <v>5.7798555036124091E-3</v>
      </c>
      <c r="Q616" s="599">
        <f t="shared" si="67"/>
        <v>0.21664385513778389</v>
      </c>
    </row>
    <row r="617" spans="1:17" ht="15" customHeight="1" x14ac:dyDescent="0.3">
      <c r="A617" s="412">
        <v>131</v>
      </c>
      <c r="B617" s="623" t="s">
        <v>1978</v>
      </c>
      <c r="C617" s="657">
        <v>119.2</v>
      </c>
      <c r="D617" s="657"/>
      <c r="E617" s="657"/>
      <c r="F617" s="128">
        <f t="shared" si="68"/>
        <v>119.2</v>
      </c>
      <c r="G617" s="128">
        <v>1100</v>
      </c>
      <c r="H617" s="128">
        <v>10</v>
      </c>
      <c r="I617" s="128">
        <v>5000</v>
      </c>
      <c r="J617" s="128">
        <v>0</v>
      </c>
      <c r="K617" s="639">
        <f t="shared" si="65"/>
        <v>4.5516613563950838E-3</v>
      </c>
      <c r="L617" s="655">
        <f t="shared" si="66"/>
        <v>0</v>
      </c>
      <c r="M617" s="640">
        <f t="shared" si="70"/>
        <v>19.487710514337731</v>
      </c>
      <c r="N617" s="640">
        <f t="shared" si="69"/>
        <v>4.2872963131543012</v>
      </c>
      <c r="O617" s="641">
        <v>6.4395861448493026</v>
      </c>
      <c r="P617" s="640">
        <v>7.2248193795155114E-3</v>
      </c>
      <c r="Q617" s="599">
        <f t="shared" si="67"/>
        <v>0.25353873986342995</v>
      </c>
    </row>
    <row r="618" spans="1:17" ht="15" customHeight="1" x14ac:dyDescent="0.3">
      <c r="A618" s="412">
        <v>132</v>
      </c>
      <c r="B618" s="623" t="s">
        <v>1980</v>
      </c>
      <c r="C618" s="657">
        <v>67</v>
      </c>
      <c r="D618" s="657"/>
      <c r="E618" s="657"/>
      <c r="F618" s="128">
        <f t="shared" si="68"/>
        <v>67</v>
      </c>
      <c r="G618" s="128">
        <v>1100</v>
      </c>
      <c r="H618" s="128">
        <v>7</v>
      </c>
      <c r="I618" s="128">
        <v>5000</v>
      </c>
      <c r="J618" s="128">
        <v>0</v>
      </c>
      <c r="K618" s="639">
        <f t="shared" si="65"/>
        <v>3.1861629494765592E-3</v>
      </c>
      <c r="L618" s="655">
        <f t="shared" si="66"/>
        <v>0</v>
      </c>
      <c r="M618" s="640">
        <f t="shared" si="70"/>
        <v>13.641397360036414</v>
      </c>
      <c r="N618" s="640">
        <f t="shared" si="69"/>
        <v>3.0011074192080112</v>
      </c>
      <c r="O618" s="641">
        <v>4.5077103013945123</v>
      </c>
      <c r="P618" s="640">
        <v>5.057373565660858E-3</v>
      </c>
      <c r="Q618" s="599">
        <f t="shared" si="67"/>
        <v>0.3157503351373821</v>
      </c>
    </row>
    <row r="619" spans="1:17" ht="15" customHeight="1" x14ac:dyDescent="0.3">
      <c r="A619" s="412">
        <v>133</v>
      </c>
      <c r="B619" s="623" t="s">
        <v>1981</v>
      </c>
      <c r="C619" s="657">
        <v>212.2</v>
      </c>
      <c r="D619" s="657"/>
      <c r="E619" s="657"/>
      <c r="F619" s="128">
        <f t="shared" si="68"/>
        <v>212.2</v>
      </c>
      <c r="G619" s="128">
        <v>1100</v>
      </c>
      <c r="H619" s="128">
        <v>19</v>
      </c>
      <c r="I619" s="128">
        <v>5000</v>
      </c>
      <c r="J619" s="128">
        <v>0</v>
      </c>
      <c r="K619" s="639">
        <f t="shared" si="65"/>
        <v>8.6481565771506595E-3</v>
      </c>
      <c r="L619" s="655">
        <f t="shared" si="66"/>
        <v>0</v>
      </c>
      <c r="M619" s="640">
        <f t="shared" si="70"/>
        <v>37.026649977241689</v>
      </c>
      <c r="N619" s="640">
        <f t="shared" si="69"/>
        <v>8.1458629949931716</v>
      </c>
      <c r="O619" s="641">
        <v>12.235213675213677</v>
      </c>
      <c r="P619" s="640">
        <v>1.3727156821079473E-2</v>
      </c>
      <c r="Q619" s="599">
        <f t="shared" si="67"/>
        <v>0.27060063055734979</v>
      </c>
    </row>
    <row r="620" spans="1:17" ht="15" customHeight="1" x14ac:dyDescent="0.3">
      <c r="A620" s="412">
        <v>134</v>
      </c>
      <c r="B620" s="623" t="s">
        <v>1983</v>
      </c>
      <c r="C620" s="657">
        <v>466.8</v>
      </c>
      <c r="D620" s="657"/>
      <c r="E620" s="657"/>
      <c r="F620" s="128">
        <f t="shared" ref="F620:F667" si="71">C620+D620+E620</f>
        <v>466.8</v>
      </c>
      <c r="G620" s="128">
        <v>1100</v>
      </c>
      <c r="H620" s="128">
        <v>20</v>
      </c>
      <c r="I620" s="128">
        <v>5000</v>
      </c>
      <c r="J620" s="128">
        <v>0</v>
      </c>
      <c r="K620" s="639">
        <f t="shared" si="65"/>
        <v>9.1033227127901677E-3</v>
      </c>
      <c r="L620" s="655">
        <f t="shared" si="66"/>
        <v>0</v>
      </c>
      <c r="M620" s="640">
        <f t="shared" si="70"/>
        <v>38.975421028675463</v>
      </c>
      <c r="N620" s="640">
        <f t="shared" si="69"/>
        <v>8.5745926263086023</v>
      </c>
      <c r="O620" s="641">
        <v>12.879172289698605</v>
      </c>
      <c r="P620" s="640">
        <v>1.4449638759031023E-2</v>
      </c>
      <c r="Q620" s="599">
        <f t="shared" si="67"/>
        <v>0.1294850805129428</v>
      </c>
    </row>
    <row r="621" spans="1:17" ht="15" customHeight="1" x14ac:dyDescent="0.3">
      <c r="A621" s="412">
        <v>135</v>
      </c>
      <c r="B621" s="623" t="s">
        <v>1984</v>
      </c>
      <c r="C621" s="657">
        <v>681.36</v>
      </c>
      <c r="D621" s="657"/>
      <c r="E621" s="657"/>
      <c r="F621" s="128">
        <f t="shared" si="71"/>
        <v>681.36</v>
      </c>
      <c r="G621" s="128">
        <v>1100</v>
      </c>
      <c r="H621" s="128">
        <v>21</v>
      </c>
      <c r="I621" s="128">
        <v>5000</v>
      </c>
      <c r="J621" s="128">
        <v>0</v>
      </c>
      <c r="K621" s="639">
        <f t="shared" si="65"/>
        <v>9.5584888484296776E-3</v>
      </c>
      <c r="L621" s="655">
        <f t="shared" si="66"/>
        <v>0</v>
      </c>
      <c r="M621" s="640">
        <f t="shared" si="70"/>
        <v>40.924192080109243</v>
      </c>
      <c r="N621" s="640">
        <f t="shared" si="69"/>
        <v>9.003322257624033</v>
      </c>
      <c r="O621" s="641">
        <v>13.523130904183539</v>
      </c>
      <c r="P621" s="640">
        <v>1.5172120696982577E-2</v>
      </c>
      <c r="Q621" s="599">
        <f t="shared" si="67"/>
        <v>9.3145792771242505E-2</v>
      </c>
    </row>
    <row r="622" spans="1:17" ht="15" customHeight="1" x14ac:dyDescent="0.3">
      <c r="A622" s="412">
        <v>136</v>
      </c>
      <c r="B622" s="623" t="s">
        <v>1985</v>
      </c>
      <c r="C622" s="657">
        <v>504.2</v>
      </c>
      <c r="D622" s="657"/>
      <c r="E622" s="657"/>
      <c r="F622" s="128">
        <f t="shared" si="71"/>
        <v>504.2</v>
      </c>
      <c r="G622" s="128">
        <v>1100</v>
      </c>
      <c r="H622" s="128">
        <v>19</v>
      </c>
      <c r="I622" s="128">
        <v>5000</v>
      </c>
      <c r="J622" s="128">
        <v>0</v>
      </c>
      <c r="K622" s="639">
        <f t="shared" ref="K622:K666" si="72">1/2197*H622</f>
        <v>8.6481565771506595E-3</v>
      </c>
      <c r="L622" s="655">
        <f t="shared" ref="L622:L666" si="73">1/6290*J622</f>
        <v>0</v>
      </c>
      <c r="M622" s="640">
        <f t="shared" si="70"/>
        <v>37.026649977241689</v>
      </c>
      <c r="N622" s="640">
        <f t="shared" si="69"/>
        <v>8.1458629949931716</v>
      </c>
      <c r="O622" s="641">
        <v>12.235213675213677</v>
      </c>
      <c r="P622" s="640">
        <v>1.3727156821079473E-2</v>
      </c>
      <c r="Q622" s="599">
        <f t="shared" si="67"/>
        <v>0.11388626299934475</v>
      </c>
    </row>
    <row r="623" spans="1:17" ht="15" customHeight="1" x14ac:dyDescent="0.3">
      <c r="A623" s="412">
        <v>137</v>
      </c>
      <c r="B623" s="623" t="s">
        <v>1986</v>
      </c>
      <c r="C623" s="657">
        <v>166.6</v>
      </c>
      <c r="D623" s="657"/>
      <c r="E623" s="657"/>
      <c r="F623" s="128">
        <f t="shared" si="71"/>
        <v>166.6</v>
      </c>
      <c r="G623" s="128">
        <v>1100</v>
      </c>
      <c r="H623" s="128">
        <v>12</v>
      </c>
      <c r="I623" s="128">
        <v>5000</v>
      </c>
      <c r="J623" s="128">
        <v>0</v>
      </c>
      <c r="K623" s="639">
        <f t="shared" si="72"/>
        <v>5.4619936276741011E-3</v>
      </c>
      <c r="L623" s="655">
        <f t="shared" si="73"/>
        <v>0</v>
      </c>
      <c r="M623" s="640">
        <f t="shared" si="70"/>
        <v>23.385252617205278</v>
      </c>
      <c r="N623" s="640">
        <f t="shared" si="69"/>
        <v>5.1447555757851609</v>
      </c>
      <c r="O623" s="641">
        <v>7.7275033738191645</v>
      </c>
      <c r="P623" s="640">
        <v>8.6697832554186154E-3</v>
      </c>
      <c r="Q623" s="599">
        <f t="shared" si="67"/>
        <v>0.2176841617650962</v>
      </c>
    </row>
    <row r="624" spans="1:17" ht="15" customHeight="1" x14ac:dyDescent="0.3">
      <c r="A624" s="412">
        <v>138</v>
      </c>
      <c r="B624" s="623" t="s">
        <v>1987</v>
      </c>
      <c r="C624" s="657">
        <v>37.799999999999997</v>
      </c>
      <c r="D624" s="657"/>
      <c r="E624" s="657"/>
      <c r="F624" s="128">
        <f t="shared" si="71"/>
        <v>37.799999999999997</v>
      </c>
      <c r="G624" s="128">
        <v>1100</v>
      </c>
      <c r="H624" s="128">
        <v>4</v>
      </c>
      <c r="I624" s="128">
        <v>5000</v>
      </c>
      <c r="J624" s="128">
        <v>0</v>
      </c>
      <c r="K624" s="639">
        <f t="shared" si="72"/>
        <v>1.8206645425580337E-3</v>
      </c>
      <c r="L624" s="655">
        <f t="shared" si="73"/>
        <v>0</v>
      </c>
      <c r="M624" s="640">
        <f t="shared" si="70"/>
        <v>7.7950842057350931</v>
      </c>
      <c r="N624" s="640">
        <f t="shared" si="69"/>
        <v>1.7149185252617205</v>
      </c>
      <c r="O624" s="641">
        <v>2.5758344579397212</v>
      </c>
      <c r="P624" s="640">
        <v>2.8899277518062046E-3</v>
      </c>
      <c r="Q624" s="599">
        <f t="shared" si="67"/>
        <v>0.31980759567958578</v>
      </c>
    </row>
    <row r="625" spans="1:17" ht="15" customHeight="1" x14ac:dyDescent="0.3">
      <c r="A625" s="412">
        <v>139</v>
      </c>
      <c r="B625" s="623" t="s">
        <v>1989</v>
      </c>
      <c r="C625" s="657">
        <v>146.19999999999999</v>
      </c>
      <c r="D625" s="657"/>
      <c r="E625" s="657"/>
      <c r="F625" s="128">
        <f t="shared" si="71"/>
        <v>146.19999999999999</v>
      </c>
      <c r="G625" s="128">
        <v>1100</v>
      </c>
      <c r="H625" s="128">
        <v>12</v>
      </c>
      <c r="I625" s="128">
        <v>5000</v>
      </c>
      <c r="J625" s="128">
        <v>0</v>
      </c>
      <c r="K625" s="639">
        <f t="shared" si="72"/>
        <v>5.4619936276741011E-3</v>
      </c>
      <c r="L625" s="655">
        <f t="shared" si="73"/>
        <v>0</v>
      </c>
      <c r="M625" s="640">
        <f t="shared" si="70"/>
        <v>23.385252617205278</v>
      </c>
      <c r="N625" s="640">
        <f t="shared" si="69"/>
        <v>5.1447555757851609</v>
      </c>
      <c r="O625" s="641">
        <v>7.7275033738191645</v>
      </c>
      <c r="P625" s="640">
        <v>8.6697832554186154E-3</v>
      </c>
      <c r="Q625" s="599">
        <f t="shared" si="67"/>
        <v>0.24805869596487706</v>
      </c>
    </row>
    <row r="626" spans="1:17" ht="15" customHeight="1" x14ac:dyDescent="0.3">
      <c r="A626" s="412">
        <v>140</v>
      </c>
      <c r="B626" s="623" t="s">
        <v>1990</v>
      </c>
      <c r="C626" s="657">
        <v>73</v>
      </c>
      <c r="D626" s="657"/>
      <c r="E626" s="657"/>
      <c r="F626" s="128">
        <f t="shared" si="71"/>
        <v>73</v>
      </c>
      <c r="G626" s="128">
        <v>1100</v>
      </c>
      <c r="H626" s="128">
        <v>7</v>
      </c>
      <c r="I626" s="128">
        <v>5000</v>
      </c>
      <c r="J626" s="128">
        <v>0</v>
      </c>
      <c r="K626" s="639">
        <f t="shared" si="72"/>
        <v>3.1861629494765592E-3</v>
      </c>
      <c r="L626" s="655">
        <f t="shared" si="73"/>
        <v>0</v>
      </c>
      <c r="M626" s="640">
        <f t="shared" si="70"/>
        <v>13.641397360036414</v>
      </c>
      <c r="N626" s="640">
        <f t="shared" si="69"/>
        <v>3.0011074192080112</v>
      </c>
      <c r="O626" s="641">
        <v>4.5077103013945123</v>
      </c>
      <c r="P626" s="640">
        <v>5.057373565660858E-3</v>
      </c>
      <c r="Q626" s="599">
        <f t="shared" si="67"/>
        <v>0.2897982527973233</v>
      </c>
    </row>
    <row r="627" spans="1:17" ht="15" customHeight="1" x14ac:dyDescent="0.3">
      <c r="A627" s="412">
        <v>141</v>
      </c>
      <c r="B627" s="623" t="s">
        <v>1991</v>
      </c>
      <c r="C627" s="657">
        <v>110</v>
      </c>
      <c r="D627" s="657"/>
      <c r="E627" s="657"/>
      <c r="F627" s="128">
        <f t="shared" si="71"/>
        <v>110</v>
      </c>
      <c r="G627" s="128">
        <v>1100</v>
      </c>
      <c r="H627" s="128">
        <v>6</v>
      </c>
      <c r="I627" s="128">
        <v>5000</v>
      </c>
      <c r="J627" s="128">
        <v>0</v>
      </c>
      <c r="K627" s="639">
        <f t="shared" si="72"/>
        <v>2.7309968138370506E-3</v>
      </c>
      <c r="L627" s="655">
        <f t="shared" si="73"/>
        <v>0</v>
      </c>
      <c r="M627" s="640">
        <f t="shared" si="70"/>
        <v>11.692626308602639</v>
      </c>
      <c r="N627" s="640">
        <f t="shared" si="69"/>
        <v>2.5723777878925804</v>
      </c>
      <c r="O627" s="641">
        <v>3.8637516869095823</v>
      </c>
      <c r="P627" s="640">
        <v>4.3348916277093077E-3</v>
      </c>
      <c r="Q627" s="599">
        <f t="shared" si="67"/>
        <v>0.16484627886393194</v>
      </c>
    </row>
    <row r="628" spans="1:17" ht="15" customHeight="1" x14ac:dyDescent="0.3">
      <c r="A628" s="412">
        <v>142</v>
      </c>
      <c r="B628" s="623" t="s">
        <v>1992</v>
      </c>
      <c r="C628" s="657">
        <v>382</v>
      </c>
      <c r="D628" s="657"/>
      <c r="E628" s="657"/>
      <c r="F628" s="128">
        <f t="shared" si="71"/>
        <v>382</v>
      </c>
      <c r="G628" s="128">
        <v>1100</v>
      </c>
      <c r="H628" s="128">
        <v>10</v>
      </c>
      <c r="I628" s="128">
        <v>5000</v>
      </c>
      <c r="J628" s="128">
        <v>0</v>
      </c>
      <c r="K628" s="639">
        <f t="shared" si="72"/>
        <v>4.5516613563950838E-3</v>
      </c>
      <c r="L628" s="655">
        <f t="shared" si="73"/>
        <v>0</v>
      </c>
      <c r="M628" s="640">
        <f t="shared" si="70"/>
        <v>19.487710514337731</v>
      </c>
      <c r="N628" s="640">
        <f t="shared" si="69"/>
        <v>4.2872963131543012</v>
      </c>
      <c r="O628" s="641">
        <v>6.4395861448493026</v>
      </c>
      <c r="P628" s="640">
        <v>7.2248193795155114E-3</v>
      </c>
      <c r="Q628" s="599">
        <f t="shared" si="67"/>
        <v>7.9114706261049356E-2</v>
      </c>
    </row>
    <row r="629" spans="1:17" ht="15" customHeight="1" x14ac:dyDescent="0.3">
      <c r="A629" s="412">
        <v>143</v>
      </c>
      <c r="B629" s="623" t="s">
        <v>1993</v>
      </c>
      <c r="C629" s="657">
        <v>226.9</v>
      </c>
      <c r="D629" s="657"/>
      <c r="E629" s="657"/>
      <c r="F629" s="128">
        <f t="shared" si="71"/>
        <v>226.9</v>
      </c>
      <c r="G629" s="128">
        <v>1100</v>
      </c>
      <c r="H629" s="128">
        <v>9</v>
      </c>
      <c r="I629" s="128">
        <v>5000</v>
      </c>
      <c r="J629" s="128">
        <v>0</v>
      </c>
      <c r="K629" s="639">
        <f t="shared" si="72"/>
        <v>4.0964952207555756E-3</v>
      </c>
      <c r="L629" s="655">
        <f t="shared" si="73"/>
        <v>0</v>
      </c>
      <c r="M629" s="640">
        <f t="shared" si="70"/>
        <v>17.538939462903958</v>
      </c>
      <c r="N629" s="640">
        <f t="shared" ref="N629:N686" si="74">M629*0.22</f>
        <v>3.8585666818388709</v>
      </c>
      <c r="O629" s="641">
        <v>5.7956275303643725</v>
      </c>
      <c r="P629" s="640">
        <v>6.5023374415639603E-3</v>
      </c>
      <c r="Q629" s="599">
        <f t="shared" ref="Q629:Q689" si="75">(P629+O629+N629+M629)/F629</f>
        <v>0.11987499344446348</v>
      </c>
    </row>
    <row r="630" spans="1:17" ht="15" customHeight="1" x14ac:dyDescent="0.3">
      <c r="A630" s="412">
        <v>144</v>
      </c>
      <c r="B630" s="623" t="s">
        <v>1994</v>
      </c>
      <c r="C630" s="657">
        <v>428.31</v>
      </c>
      <c r="D630" s="657"/>
      <c r="E630" s="657"/>
      <c r="F630" s="128">
        <f t="shared" si="71"/>
        <v>428.31</v>
      </c>
      <c r="G630" s="128">
        <v>1100</v>
      </c>
      <c r="H630" s="128">
        <v>48</v>
      </c>
      <c r="I630" s="128">
        <v>5000</v>
      </c>
      <c r="J630" s="128">
        <v>0</v>
      </c>
      <c r="K630" s="639">
        <f t="shared" si="72"/>
        <v>2.1847974510696404E-2</v>
      </c>
      <c r="L630" s="655">
        <f t="shared" si="73"/>
        <v>0</v>
      </c>
      <c r="M630" s="640">
        <f t="shared" si="70"/>
        <v>93.541010468821113</v>
      </c>
      <c r="N630" s="640">
        <f t="shared" si="74"/>
        <v>20.579022303140643</v>
      </c>
      <c r="O630" s="641">
        <v>30.910013495276658</v>
      </c>
      <c r="P630" s="640">
        <v>3.4679133021674462E-2</v>
      </c>
      <c r="Q630" s="599">
        <f t="shared" si="75"/>
        <v>0.3386909607533331</v>
      </c>
    </row>
    <row r="631" spans="1:17" ht="15" customHeight="1" x14ac:dyDescent="0.3">
      <c r="A631" s="412">
        <v>145</v>
      </c>
      <c r="B631" s="623" t="s">
        <v>1995</v>
      </c>
      <c r="C631" s="657">
        <v>744.3</v>
      </c>
      <c r="D631" s="657"/>
      <c r="E631" s="657"/>
      <c r="F631" s="128">
        <f t="shared" si="71"/>
        <v>744.3</v>
      </c>
      <c r="G631" s="128">
        <v>1100</v>
      </c>
      <c r="H631" s="128">
        <v>46</v>
      </c>
      <c r="I631" s="128">
        <v>5000</v>
      </c>
      <c r="J631" s="128">
        <v>0</v>
      </c>
      <c r="K631" s="639">
        <f t="shared" si="72"/>
        <v>2.0937642239417388E-2</v>
      </c>
      <c r="L631" s="655">
        <f t="shared" si="73"/>
        <v>0</v>
      </c>
      <c r="M631" s="640">
        <f t="shared" si="70"/>
        <v>89.643468365953566</v>
      </c>
      <c r="N631" s="640">
        <f t="shared" si="74"/>
        <v>19.721563040509785</v>
      </c>
      <c r="O631" s="641">
        <v>29.622096266306794</v>
      </c>
      <c r="P631" s="640">
        <v>3.3234169145771354E-2</v>
      </c>
      <c r="Q631" s="599">
        <f t="shared" si="75"/>
        <v>0.18678001053596122</v>
      </c>
    </row>
    <row r="632" spans="1:17" ht="15" customHeight="1" x14ac:dyDescent="0.3">
      <c r="A632" s="412">
        <v>146</v>
      </c>
      <c r="B632" s="623" t="s">
        <v>1996</v>
      </c>
      <c r="C632" s="657">
        <v>1084.5899999999999</v>
      </c>
      <c r="D632" s="657"/>
      <c r="E632" s="657"/>
      <c r="F632" s="128">
        <f t="shared" si="71"/>
        <v>1084.5899999999999</v>
      </c>
      <c r="G632" s="128">
        <v>1100</v>
      </c>
      <c r="H632" s="128">
        <v>48</v>
      </c>
      <c r="I632" s="128">
        <v>5000</v>
      </c>
      <c r="J632" s="128">
        <v>0</v>
      </c>
      <c r="K632" s="639">
        <f t="shared" si="72"/>
        <v>2.1847974510696404E-2</v>
      </c>
      <c r="L632" s="655">
        <f t="shared" si="73"/>
        <v>0</v>
      </c>
      <c r="M632" s="640">
        <f t="shared" si="70"/>
        <v>93.541010468821113</v>
      </c>
      <c r="N632" s="640">
        <f t="shared" si="74"/>
        <v>20.579022303140643</v>
      </c>
      <c r="O632" s="641">
        <v>30.910013495276658</v>
      </c>
      <c r="P632" s="640">
        <v>3.4679133021674462E-2</v>
      </c>
      <c r="Q632" s="599">
        <f t="shared" si="75"/>
        <v>0.13375074950005081</v>
      </c>
    </row>
    <row r="633" spans="1:17" ht="15" customHeight="1" x14ac:dyDescent="0.3">
      <c r="A633" s="412">
        <v>147</v>
      </c>
      <c r="B633" s="623" t="s">
        <v>1997</v>
      </c>
      <c r="C633" s="657">
        <v>1069.71</v>
      </c>
      <c r="D633" s="657"/>
      <c r="E633" s="657"/>
      <c r="F633" s="128">
        <f t="shared" si="71"/>
        <v>1069.71</v>
      </c>
      <c r="G633" s="128">
        <v>1100</v>
      </c>
      <c r="H633" s="128">
        <v>48</v>
      </c>
      <c r="I633" s="128">
        <v>5000</v>
      </c>
      <c r="J633" s="128">
        <v>0</v>
      </c>
      <c r="K633" s="639">
        <f t="shared" si="72"/>
        <v>2.1847974510696404E-2</v>
      </c>
      <c r="L633" s="655">
        <f t="shared" si="73"/>
        <v>0</v>
      </c>
      <c r="M633" s="640">
        <f t="shared" si="70"/>
        <v>93.541010468821113</v>
      </c>
      <c r="N633" s="640">
        <f t="shared" si="74"/>
        <v>20.579022303140643</v>
      </c>
      <c r="O633" s="641">
        <v>30.910013495276658</v>
      </c>
      <c r="P633" s="640">
        <v>3.4679133021674462E-2</v>
      </c>
      <c r="Q633" s="599">
        <f t="shared" si="75"/>
        <v>0.13561126417464556</v>
      </c>
    </row>
    <row r="634" spans="1:17" ht="15" customHeight="1" x14ac:dyDescent="0.3">
      <c r="A634" s="412">
        <v>148</v>
      </c>
      <c r="B634" s="623" t="s">
        <v>1998</v>
      </c>
      <c r="C634" s="657">
        <v>196.8</v>
      </c>
      <c r="D634" s="657"/>
      <c r="E634" s="657"/>
      <c r="F634" s="128">
        <f t="shared" si="71"/>
        <v>196.8</v>
      </c>
      <c r="G634" s="128">
        <v>1100</v>
      </c>
      <c r="H634" s="128">
        <v>8</v>
      </c>
      <c r="I634" s="128">
        <v>5000</v>
      </c>
      <c r="J634" s="128">
        <v>0</v>
      </c>
      <c r="K634" s="639">
        <f t="shared" si="72"/>
        <v>3.6413290851160674E-3</v>
      </c>
      <c r="L634" s="655">
        <f t="shared" si="73"/>
        <v>0</v>
      </c>
      <c r="M634" s="640">
        <f t="shared" si="70"/>
        <v>15.590168411470186</v>
      </c>
      <c r="N634" s="640">
        <f t="shared" si="74"/>
        <v>3.429837050523441</v>
      </c>
      <c r="O634" s="641">
        <v>5.1516689158794424</v>
      </c>
      <c r="P634" s="640">
        <v>5.7798555036124091E-3</v>
      </c>
      <c r="Q634" s="599">
        <f t="shared" si="75"/>
        <v>0.12285291785252378</v>
      </c>
    </row>
    <row r="635" spans="1:17" ht="15" customHeight="1" x14ac:dyDescent="0.3">
      <c r="A635" s="412">
        <v>149</v>
      </c>
      <c r="B635" s="623" t="s">
        <v>1999</v>
      </c>
      <c r="C635" s="657">
        <v>625.9</v>
      </c>
      <c r="D635" s="657"/>
      <c r="E635" s="657"/>
      <c r="F635" s="128">
        <f t="shared" si="71"/>
        <v>625.9</v>
      </c>
      <c r="G635" s="128">
        <v>1100</v>
      </c>
      <c r="H635" s="128">
        <v>6</v>
      </c>
      <c r="I635" s="128">
        <v>5000</v>
      </c>
      <c r="J635" s="128">
        <v>0</v>
      </c>
      <c r="K635" s="639">
        <f t="shared" si="72"/>
        <v>2.7309968138370506E-3</v>
      </c>
      <c r="L635" s="655">
        <f t="shared" si="73"/>
        <v>0</v>
      </c>
      <c r="M635" s="640">
        <f t="shared" si="70"/>
        <v>11.692626308602639</v>
      </c>
      <c r="N635" s="640">
        <f t="shared" si="74"/>
        <v>2.5723777878925804</v>
      </c>
      <c r="O635" s="641">
        <v>3.8637516869095823</v>
      </c>
      <c r="P635" s="640">
        <v>4.3348916277093077E-3</v>
      </c>
      <c r="Q635" s="599">
        <f t="shared" si="75"/>
        <v>2.8971226513872045E-2</v>
      </c>
    </row>
    <row r="636" spans="1:17" ht="15" customHeight="1" x14ac:dyDescent="0.3">
      <c r="A636" s="412">
        <v>150</v>
      </c>
      <c r="B636" s="623" t="s">
        <v>2001</v>
      </c>
      <c r="C636" s="657">
        <v>561.25</v>
      </c>
      <c r="D636" s="657"/>
      <c r="E636" s="657"/>
      <c r="F636" s="128">
        <f t="shared" si="71"/>
        <v>561.25</v>
      </c>
      <c r="G636" s="128">
        <v>1100</v>
      </c>
      <c r="H636" s="128">
        <v>30</v>
      </c>
      <c r="I636" s="128">
        <v>5000</v>
      </c>
      <c r="J636" s="128">
        <v>6</v>
      </c>
      <c r="K636" s="639">
        <f t="shared" si="72"/>
        <v>1.3654984069185253E-2</v>
      </c>
      <c r="L636" s="655">
        <f t="shared" si="73"/>
        <v>9.5389507154213036E-4</v>
      </c>
      <c r="M636" s="640">
        <f t="shared" si="70"/>
        <v>62.547185597067248</v>
      </c>
      <c r="N636" s="640">
        <f t="shared" si="74"/>
        <v>13.760380831354794</v>
      </c>
      <c r="O636" s="641">
        <v>20.495995276653176</v>
      </c>
      <c r="P636" s="640">
        <v>0.25545400133616319</v>
      </c>
      <c r="Q636" s="599">
        <f t="shared" si="75"/>
        <v>0.17293365827422963</v>
      </c>
    </row>
    <row r="637" spans="1:17" ht="15" customHeight="1" x14ac:dyDescent="0.3">
      <c r="A637" s="412">
        <v>151</v>
      </c>
      <c r="B637" s="623" t="s">
        <v>2002</v>
      </c>
      <c r="C637" s="657">
        <v>122.9</v>
      </c>
      <c r="D637" s="657"/>
      <c r="E637" s="657"/>
      <c r="F637" s="128">
        <f t="shared" si="71"/>
        <v>122.9</v>
      </c>
      <c r="G637" s="128">
        <v>1100</v>
      </c>
      <c r="H637" s="128">
        <v>5</v>
      </c>
      <c r="I637" s="128">
        <v>5000</v>
      </c>
      <c r="J637" s="128">
        <v>2</v>
      </c>
      <c r="K637" s="639">
        <f t="shared" si="72"/>
        <v>2.2758306781975419E-3</v>
      </c>
      <c r="L637" s="655">
        <f t="shared" si="73"/>
        <v>3.1796502384737679E-4</v>
      </c>
      <c r="M637" s="640">
        <f t="shared" si="70"/>
        <v>11.105206608520216</v>
      </c>
      <c r="N637" s="640">
        <f t="shared" si="74"/>
        <v>2.4431454538744477</v>
      </c>
      <c r="O637" s="641">
        <v>3.6122053531264058</v>
      </c>
      <c r="P637" s="640">
        <v>8.1538924088963308E-2</v>
      </c>
      <c r="Q637" s="599">
        <f t="shared" si="75"/>
        <v>0.14029370496021182</v>
      </c>
    </row>
    <row r="638" spans="1:17" ht="15" customHeight="1" x14ac:dyDescent="0.3">
      <c r="A638" s="412">
        <v>152</v>
      </c>
      <c r="B638" s="623" t="s">
        <v>2003</v>
      </c>
      <c r="C638" s="657">
        <v>82.5</v>
      </c>
      <c r="D638" s="657"/>
      <c r="E638" s="657"/>
      <c r="F638" s="128">
        <f t="shared" si="71"/>
        <v>82.5</v>
      </c>
      <c r="G638" s="128">
        <v>1100</v>
      </c>
      <c r="H638" s="128">
        <v>1</v>
      </c>
      <c r="I638" s="128">
        <v>5000</v>
      </c>
      <c r="J638" s="128">
        <v>1</v>
      </c>
      <c r="K638" s="639">
        <f t="shared" si="72"/>
        <v>4.5516613563950843E-4</v>
      </c>
      <c r="L638" s="655">
        <f t="shared" si="73"/>
        <v>1.5898251192368839E-4</v>
      </c>
      <c r="M638" s="640">
        <f t="shared" si="70"/>
        <v>2.6294467271094488</v>
      </c>
      <c r="N638" s="640">
        <f t="shared" si="74"/>
        <v>0.57847827996407875</v>
      </c>
      <c r="O638" s="641">
        <v>0.84016475483580755</v>
      </c>
      <c r="P638" s="640">
        <v>3.9685739137554327E-2</v>
      </c>
      <c r="Q638" s="599">
        <f t="shared" si="75"/>
        <v>4.9548793952083517E-2</v>
      </c>
    </row>
    <row r="639" spans="1:17" ht="15" customHeight="1" x14ac:dyDescent="0.3">
      <c r="A639" s="412">
        <v>153</v>
      </c>
      <c r="B639" s="623" t="s">
        <v>2004</v>
      </c>
      <c r="C639" s="657">
        <v>118.7</v>
      </c>
      <c r="D639" s="657"/>
      <c r="E639" s="657"/>
      <c r="F639" s="128">
        <f t="shared" si="71"/>
        <v>118.7</v>
      </c>
      <c r="G639" s="128">
        <v>1100</v>
      </c>
      <c r="H639" s="128">
        <v>7</v>
      </c>
      <c r="I639" s="128">
        <v>5000</v>
      </c>
      <c r="J639" s="128">
        <v>3</v>
      </c>
      <c r="K639" s="639">
        <f t="shared" si="72"/>
        <v>3.1861629494765592E-3</v>
      </c>
      <c r="L639" s="655">
        <f t="shared" si="73"/>
        <v>4.7694753577106518E-4</v>
      </c>
      <c r="M639" s="640">
        <f t="shared" si="70"/>
        <v>15.683424387063441</v>
      </c>
      <c r="N639" s="640">
        <f t="shared" si="74"/>
        <v>3.4503533651539571</v>
      </c>
      <c r="O639" s="641">
        <v>5.0963287224471445</v>
      </c>
      <c r="P639" s="640">
        <v>0.1219471451644692</v>
      </c>
      <c r="Q639" s="599">
        <f t="shared" si="75"/>
        <v>0.20515630682248537</v>
      </c>
    </row>
    <row r="640" spans="1:17" ht="15" customHeight="1" x14ac:dyDescent="0.3">
      <c r="A640" s="412">
        <v>154</v>
      </c>
      <c r="B640" s="623" t="s">
        <v>2005</v>
      </c>
      <c r="C640" s="657">
        <v>113.8</v>
      </c>
      <c r="D640" s="657"/>
      <c r="E640" s="657"/>
      <c r="F640" s="128">
        <f t="shared" si="71"/>
        <v>113.8</v>
      </c>
      <c r="G640" s="128">
        <v>1100</v>
      </c>
      <c r="H640" s="128">
        <v>7</v>
      </c>
      <c r="I640" s="128">
        <v>5000</v>
      </c>
      <c r="J640" s="128">
        <v>3</v>
      </c>
      <c r="K640" s="639">
        <f t="shared" si="72"/>
        <v>3.1861629494765592E-3</v>
      </c>
      <c r="L640" s="655">
        <f t="shared" si="73"/>
        <v>4.7694753577106518E-4</v>
      </c>
      <c r="M640" s="640">
        <f t="shared" si="70"/>
        <v>15.683424387063441</v>
      </c>
      <c r="N640" s="640">
        <f t="shared" si="74"/>
        <v>3.4503533651539571</v>
      </c>
      <c r="O640" s="641">
        <v>5.0963287224471445</v>
      </c>
      <c r="P640" s="640">
        <v>0.1219471451644692</v>
      </c>
      <c r="Q640" s="599">
        <f t="shared" si="75"/>
        <v>0.21398992636053615</v>
      </c>
    </row>
    <row r="641" spans="1:17" ht="15" customHeight="1" x14ac:dyDescent="0.3">
      <c r="A641" s="412">
        <v>155</v>
      </c>
      <c r="B641" s="623" t="s">
        <v>2006</v>
      </c>
      <c r="C641" s="657">
        <v>294</v>
      </c>
      <c r="D641" s="657"/>
      <c r="E641" s="657"/>
      <c r="F641" s="128">
        <f t="shared" si="71"/>
        <v>294</v>
      </c>
      <c r="G641" s="128">
        <v>1100</v>
      </c>
      <c r="H641" s="128">
        <v>2</v>
      </c>
      <c r="I641" s="128">
        <v>5000</v>
      </c>
      <c r="J641" s="128">
        <v>2</v>
      </c>
      <c r="K641" s="639">
        <f t="shared" si="72"/>
        <v>9.1033227127901685E-4</v>
      </c>
      <c r="L641" s="655">
        <f t="shared" si="73"/>
        <v>3.1796502384737679E-4</v>
      </c>
      <c r="M641" s="640">
        <f t="shared" si="70"/>
        <v>5.2588934542188976</v>
      </c>
      <c r="N641" s="640">
        <f t="shared" si="74"/>
        <v>1.1569565599281575</v>
      </c>
      <c r="O641" s="641">
        <v>1.6803295096716151</v>
      </c>
      <c r="P641" s="640">
        <v>7.9371478275108653E-2</v>
      </c>
      <c r="Q641" s="599">
        <f t="shared" si="75"/>
        <v>2.7807996605761155E-2</v>
      </c>
    </row>
    <row r="642" spans="1:17" ht="15" customHeight="1" x14ac:dyDescent="0.3">
      <c r="A642" s="412">
        <v>156</v>
      </c>
      <c r="B642" s="623" t="s">
        <v>2007</v>
      </c>
      <c r="C642" s="657">
        <v>38.6</v>
      </c>
      <c r="D642" s="657"/>
      <c r="E642" s="657"/>
      <c r="F642" s="128">
        <f t="shared" si="71"/>
        <v>38.6</v>
      </c>
      <c r="G642" s="128">
        <v>1100</v>
      </c>
      <c r="H642" s="128">
        <v>4</v>
      </c>
      <c r="I642" s="128">
        <v>5000</v>
      </c>
      <c r="J642" s="128">
        <v>2</v>
      </c>
      <c r="K642" s="639">
        <f t="shared" si="72"/>
        <v>1.8206645425580337E-3</v>
      </c>
      <c r="L642" s="655">
        <f t="shared" si="73"/>
        <v>3.1796502384737679E-4</v>
      </c>
      <c r="M642" s="640">
        <f t="shared" si="70"/>
        <v>9.1564355570864446</v>
      </c>
      <c r="N642" s="640">
        <f t="shared" si="74"/>
        <v>2.0144158225590179</v>
      </c>
      <c r="O642" s="641">
        <v>2.9682467386414757</v>
      </c>
      <c r="P642" s="640">
        <v>8.0816442151011761E-2</v>
      </c>
      <c r="Q642" s="599">
        <f t="shared" si="75"/>
        <v>0.36839156892326291</v>
      </c>
    </row>
    <row r="643" spans="1:17" ht="15" customHeight="1" x14ac:dyDescent="0.3">
      <c r="A643" s="412">
        <v>157</v>
      </c>
      <c r="B643" s="623" t="s">
        <v>2008</v>
      </c>
      <c r="C643" s="657">
        <v>295.8</v>
      </c>
      <c r="D643" s="657"/>
      <c r="E643" s="657"/>
      <c r="F643" s="128">
        <f t="shared" si="71"/>
        <v>295.8</v>
      </c>
      <c r="G643" s="128">
        <v>1100</v>
      </c>
      <c r="H643" s="128">
        <v>13</v>
      </c>
      <c r="I643" s="128">
        <v>5000</v>
      </c>
      <c r="J643" s="128">
        <v>5</v>
      </c>
      <c r="K643" s="639">
        <f t="shared" si="72"/>
        <v>5.9171597633136093E-3</v>
      </c>
      <c r="L643" s="655">
        <f t="shared" si="73"/>
        <v>7.9491255961844191E-4</v>
      </c>
      <c r="M643" s="640">
        <f t="shared" si="70"/>
        <v>28.737402047017429</v>
      </c>
      <c r="N643" s="640">
        <f t="shared" si="74"/>
        <v>6.3222284503438342</v>
      </c>
      <c r="O643" s="641">
        <v>9.3524926900584795</v>
      </c>
      <c r="P643" s="640">
        <v>0.20420855119138406</v>
      </c>
      <c r="Q643" s="599">
        <f t="shared" si="75"/>
        <v>0.15083276449834726</v>
      </c>
    </row>
    <row r="644" spans="1:17" ht="15" customHeight="1" x14ac:dyDescent="0.3">
      <c r="A644" s="412">
        <v>158</v>
      </c>
      <c r="B644" s="623" t="s">
        <v>2156</v>
      </c>
      <c r="C644" s="657">
        <v>2745.3</v>
      </c>
      <c r="D644" s="657"/>
      <c r="E644" s="657">
        <v>209</v>
      </c>
      <c r="F644" s="128">
        <f t="shared" si="71"/>
        <v>2954.3</v>
      </c>
      <c r="G644" s="128">
        <v>1100</v>
      </c>
      <c r="H644" s="128">
        <v>20</v>
      </c>
      <c r="I644" s="128">
        <v>5000</v>
      </c>
      <c r="J644" s="128">
        <v>40</v>
      </c>
      <c r="K644" s="639">
        <f t="shared" si="72"/>
        <v>9.1033227127901677E-3</v>
      </c>
      <c r="L644" s="655">
        <f t="shared" si="73"/>
        <v>6.3593004769475353E-3</v>
      </c>
      <c r="M644" s="640">
        <f t="shared" si="70"/>
        <v>66.20244805570249</v>
      </c>
      <c r="N644" s="640">
        <f t="shared" si="74"/>
        <v>14.564538572254548</v>
      </c>
      <c r="O644" s="641">
        <v>20.727417903733691</v>
      </c>
      <c r="P644" s="640">
        <v>1.5729799267431421</v>
      </c>
      <c r="Q644" s="599">
        <f t="shared" si="75"/>
        <v>3.4887243833880741E-2</v>
      </c>
    </row>
    <row r="645" spans="1:17" ht="15" customHeight="1" x14ac:dyDescent="0.3">
      <c r="A645" s="412">
        <v>159</v>
      </c>
      <c r="B645" s="623" t="s">
        <v>1146</v>
      </c>
      <c r="C645" s="657">
        <v>601.58000000000004</v>
      </c>
      <c r="D645" s="657"/>
      <c r="E645" s="657"/>
      <c r="F645" s="128">
        <f t="shared" si="71"/>
        <v>601.58000000000004</v>
      </c>
      <c r="G645" s="128">
        <v>1100</v>
      </c>
      <c r="H645" s="128">
        <v>25</v>
      </c>
      <c r="I645" s="128">
        <v>5000</v>
      </c>
      <c r="J645" s="128">
        <v>20</v>
      </c>
      <c r="K645" s="639">
        <f t="shared" si="72"/>
        <v>1.137915339098771E-2</v>
      </c>
      <c r="L645" s="655">
        <f t="shared" si="73"/>
        <v>3.1796502384737677E-3</v>
      </c>
      <c r="M645" s="640">
        <f t="shared" si="70"/>
        <v>62.33278979935784</v>
      </c>
      <c r="N645" s="640">
        <f t="shared" si="74"/>
        <v>13.713213755858725</v>
      </c>
      <c r="O645" s="641">
        <v>20.023088169140802</v>
      </c>
      <c r="P645" s="640">
        <v>0.79732719244084438</v>
      </c>
      <c r="Q645" s="599">
        <f t="shared" si="75"/>
        <v>0.1610200121626354</v>
      </c>
    </row>
    <row r="646" spans="1:17" ht="15" customHeight="1" x14ac:dyDescent="0.3">
      <c r="A646" s="412">
        <v>160</v>
      </c>
      <c r="B646" s="623" t="s">
        <v>1147</v>
      </c>
      <c r="C646" s="657">
        <v>392.31</v>
      </c>
      <c r="D646" s="657"/>
      <c r="E646" s="657"/>
      <c r="F646" s="128">
        <f t="shared" si="71"/>
        <v>392.31</v>
      </c>
      <c r="G646" s="128">
        <v>1100</v>
      </c>
      <c r="H646" s="128">
        <v>15</v>
      </c>
      <c r="I646" s="128">
        <v>5000</v>
      </c>
      <c r="J646" s="128">
        <v>18</v>
      </c>
      <c r="K646" s="639">
        <f t="shared" si="72"/>
        <v>6.8274920345926266E-3</v>
      </c>
      <c r="L646" s="655">
        <f t="shared" si="73"/>
        <v>2.861685214626391E-3</v>
      </c>
      <c r="M646" s="640">
        <f t="shared" si="70"/>
        <v>41.48372793366876</v>
      </c>
      <c r="N646" s="640">
        <f t="shared" si="74"/>
        <v>9.1264201454071276</v>
      </c>
      <c r="O646" s="641">
        <v>13.191089743589744</v>
      </c>
      <c r="P646" s="640">
        <v>0.7121758586621233</v>
      </c>
      <c r="Q646" s="599">
        <f t="shared" si="75"/>
        <v>0.16444498911913477</v>
      </c>
    </row>
    <row r="647" spans="1:17" ht="15" customHeight="1" x14ac:dyDescent="0.3">
      <c r="A647" s="412">
        <v>161</v>
      </c>
      <c r="B647" s="623" t="s">
        <v>1148</v>
      </c>
      <c r="C647" s="657">
        <v>600.88</v>
      </c>
      <c r="D647" s="657"/>
      <c r="E647" s="657"/>
      <c r="F647" s="128">
        <f t="shared" si="71"/>
        <v>600.88</v>
      </c>
      <c r="G647" s="128">
        <v>1100</v>
      </c>
      <c r="H647" s="128">
        <v>30</v>
      </c>
      <c r="I647" s="128">
        <v>5000</v>
      </c>
      <c r="J647" s="128">
        <v>16</v>
      </c>
      <c r="K647" s="639">
        <f t="shared" si="72"/>
        <v>1.3654984069185253E-2</v>
      </c>
      <c r="L647" s="655">
        <f t="shared" si="73"/>
        <v>2.5437201907790143E-3</v>
      </c>
      <c r="M647" s="640">
        <f t="shared" si="70"/>
        <v>69.35394235382401</v>
      </c>
      <c r="N647" s="640">
        <f t="shared" si="74"/>
        <v>15.257867317841283</v>
      </c>
      <c r="O647" s="641">
        <v>22.458056680161949</v>
      </c>
      <c r="P647" s="640">
        <v>0.64508657333219099</v>
      </c>
      <c r="Q647" s="599">
        <f t="shared" si="75"/>
        <v>0.17926200393615935</v>
      </c>
    </row>
    <row r="648" spans="1:17" ht="15" customHeight="1" x14ac:dyDescent="0.3">
      <c r="A648" s="412">
        <v>162</v>
      </c>
      <c r="B648" s="623" t="s">
        <v>1149</v>
      </c>
      <c r="C648" s="657">
        <v>307.3</v>
      </c>
      <c r="D648" s="657"/>
      <c r="E648" s="657"/>
      <c r="F648" s="128">
        <f t="shared" si="71"/>
        <v>307.3</v>
      </c>
      <c r="G648" s="128">
        <v>1100</v>
      </c>
      <c r="H648" s="128">
        <v>10</v>
      </c>
      <c r="I648" s="128">
        <v>5000</v>
      </c>
      <c r="J648" s="128">
        <v>4</v>
      </c>
      <c r="K648" s="639">
        <f t="shared" si="72"/>
        <v>4.5516613563950838E-3</v>
      </c>
      <c r="L648" s="655">
        <f t="shared" si="73"/>
        <v>6.3593004769475357E-4</v>
      </c>
      <c r="M648" s="640">
        <f t="shared" ref="M648:M711" si="76">(K648+L648)*4281.45</f>
        <v>22.210413217040433</v>
      </c>
      <c r="N648" s="640">
        <f t="shared" si="74"/>
        <v>4.8862909077488954</v>
      </c>
      <c r="O648" s="641">
        <v>7.2244107062528116</v>
      </c>
      <c r="P648" s="640">
        <v>0.16307784817792662</v>
      </c>
      <c r="Q648" s="599">
        <f t="shared" si="75"/>
        <v>0.11221670250315673</v>
      </c>
    </row>
    <row r="649" spans="1:17" ht="15" customHeight="1" x14ac:dyDescent="0.3">
      <c r="A649" s="412">
        <v>163</v>
      </c>
      <c r="B649" s="623" t="s">
        <v>1150</v>
      </c>
      <c r="C649" s="657">
        <v>763</v>
      </c>
      <c r="D649" s="657"/>
      <c r="E649" s="657">
        <v>37.1</v>
      </c>
      <c r="F649" s="128">
        <f t="shared" si="71"/>
        <v>800.1</v>
      </c>
      <c r="G649" s="128">
        <v>1100</v>
      </c>
      <c r="H649" s="128">
        <v>25</v>
      </c>
      <c r="I649" s="128">
        <v>5000</v>
      </c>
      <c r="J649" s="128">
        <v>20</v>
      </c>
      <c r="K649" s="639">
        <f t="shared" si="72"/>
        <v>1.137915339098771E-2</v>
      </c>
      <c r="L649" s="655">
        <f t="shared" si="73"/>
        <v>3.1796502384737677E-3</v>
      </c>
      <c r="M649" s="640">
        <f t="shared" si="76"/>
        <v>62.33278979935784</v>
      </c>
      <c r="N649" s="640">
        <f t="shared" si="74"/>
        <v>13.713213755858725</v>
      </c>
      <c r="O649" s="641">
        <v>20.023088169140802</v>
      </c>
      <c r="P649" s="640">
        <v>0.79732719244084438</v>
      </c>
      <c r="Q649" s="599">
        <f t="shared" si="75"/>
        <v>0.1210678901597278</v>
      </c>
    </row>
    <row r="650" spans="1:17" ht="15" customHeight="1" x14ac:dyDescent="0.3">
      <c r="A650" s="412">
        <v>164</v>
      </c>
      <c r="B650" s="623" t="s">
        <v>1151</v>
      </c>
      <c r="C650" s="657">
        <v>325.2</v>
      </c>
      <c r="D650" s="657"/>
      <c r="E650" s="657"/>
      <c r="F650" s="128">
        <f t="shared" si="71"/>
        <v>325.2</v>
      </c>
      <c r="G650" s="128">
        <v>1100</v>
      </c>
      <c r="H650" s="128">
        <v>16</v>
      </c>
      <c r="I650" s="128">
        <v>5000</v>
      </c>
      <c r="J650" s="128">
        <v>8</v>
      </c>
      <c r="K650" s="639">
        <f t="shared" si="72"/>
        <v>7.2826581702321348E-3</v>
      </c>
      <c r="L650" s="655">
        <f t="shared" si="73"/>
        <v>1.2718600953895071E-3</v>
      </c>
      <c r="M650" s="640">
        <f t="shared" si="76"/>
        <v>36.625742228345779</v>
      </c>
      <c r="N650" s="640">
        <f t="shared" si="74"/>
        <v>8.0576632902360714</v>
      </c>
      <c r="O650" s="641">
        <v>11.872986954565903</v>
      </c>
      <c r="P650" s="640">
        <v>0.32326576860404704</v>
      </c>
      <c r="Q650" s="599">
        <f t="shared" si="75"/>
        <v>0.17490669816036838</v>
      </c>
    </row>
    <row r="651" spans="1:17" ht="15" customHeight="1" x14ac:dyDescent="0.3">
      <c r="A651" s="412">
        <v>165</v>
      </c>
      <c r="B651" s="623" t="s">
        <v>1152</v>
      </c>
      <c r="C651" s="657">
        <v>366.35</v>
      </c>
      <c r="D651" s="657"/>
      <c r="E651" s="657">
        <v>53.9</v>
      </c>
      <c r="F651" s="128">
        <f t="shared" si="71"/>
        <v>420.25</v>
      </c>
      <c r="G651" s="128">
        <v>1100</v>
      </c>
      <c r="H651" s="128">
        <v>15</v>
      </c>
      <c r="I651" s="128">
        <v>5000</v>
      </c>
      <c r="J651" s="128">
        <v>8</v>
      </c>
      <c r="K651" s="639">
        <f t="shared" si="72"/>
        <v>6.8274920345926266E-3</v>
      </c>
      <c r="L651" s="655">
        <f t="shared" si="73"/>
        <v>1.2718600953895071E-3</v>
      </c>
      <c r="M651" s="640">
        <f t="shared" si="76"/>
        <v>34.676971176912005</v>
      </c>
      <c r="N651" s="640">
        <f t="shared" si="74"/>
        <v>7.6289336589206416</v>
      </c>
      <c r="O651" s="641">
        <v>11.229028340080975</v>
      </c>
      <c r="P651" s="640">
        <v>0.3225432866660955</v>
      </c>
      <c r="Q651" s="599">
        <f t="shared" si="75"/>
        <v>0.12815580359923787</v>
      </c>
    </row>
    <row r="652" spans="1:17" ht="15" customHeight="1" x14ac:dyDescent="0.3">
      <c r="A652" s="412">
        <v>166</v>
      </c>
      <c r="B652" s="623" t="s">
        <v>1153</v>
      </c>
      <c r="C652" s="657">
        <v>468.48</v>
      </c>
      <c r="D652" s="657"/>
      <c r="E652" s="657"/>
      <c r="F652" s="128">
        <f t="shared" si="71"/>
        <v>468.48</v>
      </c>
      <c r="G652" s="128">
        <v>1100</v>
      </c>
      <c r="H652" s="128">
        <v>18</v>
      </c>
      <c r="I652" s="128">
        <v>5000</v>
      </c>
      <c r="J652" s="128">
        <v>8</v>
      </c>
      <c r="K652" s="639">
        <f t="shared" si="72"/>
        <v>8.1929904415111512E-3</v>
      </c>
      <c r="L652" s="655">
        <f t="shared" si="73"/>
        <v>1.2718600953895071E-3</v>
      </c>
      <c r="M652" s="640">
        <f t="shared" si="76"/>
        <v>40.523284331213318</v>
      </c>
      <c r="N652" s="640">
        <f t="shared" si="74"/>
        <v>8.9151225528669293</v>
      </c>
      <c r="O652" s="641">
        <v>13.160904183535763</v>
      </c>
      <c r="P652" s="640">
        <v>0.32471073247995014</v>
      </c>
      <c r="Q652" s="599">
        <f t="shared" si="75"/>
        <v>0.13431527877411192</v>
      </c>
    </row>
    <row r="653" spans="1:17" ht="15" customHeight="1" x14ac:dyDescent="0.3">
      <c r="A653" s="412">
        <v>167</v>
      </c>
      <c r="B653" s="623" t="s">
        <v>1154</v>
      </c>
      <c r="C653" s="657">
        <v>996.98</v>
      </c>
      <c r="D653" s="657"/>
      <c r="E653" s="657">
        <v>29.1</v>
      </c>
      <c r="F653" s="128">
        <f t="shared" si="71"/>
        <v>1026.08</v>
      </c>
      <c r="G653" s="128">
        <v>1100</v>
      </c>
      <c r="H653" s="128">
        <v>32</v>
      </c>
      <c r="I653" s="128">
        <v>5000</v>
      </c>
      <c r="J653" s="128">
        <v>4</v>
      </c>
      <c r="K653" s="639">
        <f t="shared" si="72"/>
        <v>1.456531634046427E-2</v>
      </c>
      <c r="L653" s="655">
        <f t="shared" si="73"/>
        <v>6.3593004769475357E-4</v>
      </c>
      <c r="M653" s="640">
        <f t="shared" si="76"/>
        <v>65.083376348583457</v>
      </c>
      <c r="N653" s="640">
        <f t="shared" si="74"/>
        <v>14.318342796688361</v>
      </c>
      <c r="O653" s="641">
        <v>21.39150022492128</v>
      </c>
      <c r="P653" s="640">
        <v>0.17897245081286073</v>
      </c>
      <c r="Q653" s="599">
        <f t="shared" si="75"/>
        <v>9.8405769356196368E-2</v>
      </c>
    </row>
    <row r="654" spans="1:17" ht="15" customHeight="1" x14ac:dyDescent="0.3">
      <c r="A654" s="412">
        <v>168</v>
      </c>
      <c r="B654" s="623" t="s">
        <v>1166</v>
      </c>
      <c r="C654" s="657">
        <v>1115.1199999999999</v>
      </c>
      <c r="D654" s="657"/>
      <c r="E654" s="657">
        <v>126.9</v>
      </c>
      <c r="F654" s="128">
        <f t="shared" si="71"/>
        <v>1242.02</v>
      </c>
      <c r="G654" s="128">
        <v>1100</v>
      </c>
      <c r="H654" s="128">
        <v>55</v>
      </c>
      <c r="I654" s="128">
        <v>5000</v>
      </c>
      <c r="J654" s="128">
        <v>11</v>
      </c>
      <c r="K654" s="639">
        <f t="shared" si="72"/>
        <v>2.5034137460172964E-2</v>
      </c>
      <c r="L654" s="655">
        <f t="shared" si="73"/>
        <v>1.7488076311605724E-3</v>
      </c>
      <c r="M654" s="640">
        <f t="shared" si="76"/>
        <v>114.66984026128996</v>
      </c>
      <c r="N654" s="640">
        <f t="shared" si="74"/>
        <v>25.227364857483792</v>
      </c>
      <c r="O654" s="641">
        <v>37.57599134053082</v>
      </c>
      <c r="P654" s="640">
        <v>0.46833233578296579</v>
      </c>
      <c r="Q654" s="599">
        <f t="shared" si="75"/>
        <v>0.14326784495828374</v>
      </c>
    </row>
    <row r="655" spans="1:17" ht="15" customHeight="1" x14ac:dyDescent="0.3">
      <c r="A655" s="412">
        <v>169</v>
      </c>
      <c r="B655" s="623" t="s">
        <v>1231</v>
      </c>
      <c r="C655" s="657">
        <v>678.82</v>
      </c>
      <c r="D655" s="657"/>
      <c r="E655" s="657">
        <v>148.19999999999999</v>
      </c>
      <c r="F655" s="128">
        <f t="shared" si="71"/>
        <v>827.02</v>
      </c>
      <c r="G655" s="128">
        <v>1100</v>
      </c>
      <c r="H655" s="128">
        <v>23</v>
      </c>
      <c r="I655" s="128">
        <v>5000</v>
      </c>
      <c r="J655" s="128">
        <v>8</v>
      </c>
      <c r="K655" s="639">
        <f t="shared" si="72"/>
        <v>1.0468821119708694E-2</v>
      </c>
      <c r="L655" s="655">
        <f t="shared" si="73"/>
        <v>1.2718600953895071E-3</v>
      </c>
      <c r="M655" s="640">
        <f t="shared" si="76"/>
        <v>50.267139588382193</v>
      </c>
      <c r="N655" s="640">
        <f t="shared" si="74"/>
        <v>11.058770709444083</v>
      </c>
      <c r="O655" s="641">
        <v>16.380697255960413</v>
      </c>
      <c r="P655" s="640">
        <v>0.32832314216970787</v>
      </c>
      <c r="Q655" s="599">
        <f t="shared" si="75"/>
        <v>9.4356763676762836E-2</v>
      </c>
    </row>
    <row r="656" spans="1:17" ht="15" customHeight="1" x14ac:dyDescent="0.3">
      <c r="A656" s="412">
        <v>170</v>
      </c>
      <c r="B656" s="623" t="s">
        <v>1232</v>
      </c>
      <c r="C656" s="657">
        <v>487.41</v>
      </c>
      <c r="D656" s="657"/>
      <c r="E656" s="657"/>
      <c r="F656" s="128">
        <f t="shared" si="71"/>
        <v>487.41</v>
      </c>
      <c r="G656" s="128">
        <v>1100</v>
      </c>
      <c r="H656" s="128">
        <v>19</v>
      </c>
      <c r="I656" s="128">
        <v>5000</v>
      </c>
      <c r="J656" s="128">
        <v>11</v>
      </c>
      <c r="K656" s="639">
        <f t="shared" si="72"/>
        <v>8.6481565771506595E-3</v>
      </c>
      <c r="L656" s="655">
        <f t="shared" si="73"/>
        <v>1.7488076311605724E-3</v>
      </c>
      <c r="M656" s="640">
        <f t="shared" si="76"/>
        <v>44.514082409674117</v>
      </c>
      <c r="N656" s="640">
        <f t="shared" si="74"/>
        <v>9.7930981301283051</v>
      </c>
      <c r="O656" s="641">
        <v>14.393481219073326</v>
      </c>
      <c r="P656" s="640">
        <v>0.44232298601670994</v>
      </c>
      <c r="Q656" s="599">
        <f t="shared" si="75"/>
        <v>0.14185795273977239</v>
      </c>
    </row>
    <row r="657" spans="1:17" ht="15" customHeight="1" x14ac:dyDescent="0.3">
      <c r="A657" s="412">
        <v>171</v>
      </c>
      <c r="B657" s="623" t="s">
        <v>1233</v>
      </c>
      <c r="C657" s="657">
        <v>436.5</v>
      </c>
      <c r="D657" s="657">
        <v>103.3</v>
      </c>
      <c r="E657" s="657">
        <v>145.19999999999999</v>
      </c>
      <c r="F657" s="128">
        <f t="shared" si="71"/>
        <v>685</v>
      </c>
      <c r="G657" s="128">
        <v>1100</v>
      </c>
      <c r="H657" s="128">
        <v>16</v>
      </c>
      <c r="I657" s="128">
        <v>5000</v>
      </c>
      <c r="J657" s="128">
        <v>3</v>
      </c>
      <c r="K657" s="639">
        <f t="shared" si="72"/>
        <v>7.2826581702321348E-3</v>
      </c>
      <c r="L657" s="655">
        <f t="shared" si="73"/>
        <v>4.7694753577106518E-4</v>
      </c>
      <c r="M657" s="640">
        <f t="shared" si="76"/>
        <v>33.222363849967401</v>
      </c>
      <c r="N657" s="640">
        <f t="shared" si="74"/>
        <v>7.3089200469928279</v>
      </c>
      <c r="O657" s="641">
        <v>10.891956252811516</v>
      </c>
      <c r="P657" s="640">
        <v>0.12844948260603314</v>
      </c>
      <c r="Q657" s="599">
        <f t="shared" si="75"/>
        <v>7.5257941069164641E-2</v>
      </c>
    </row>
    <row r="658" spans="1:17" ht="15" customHeight="1" x14ac:dyDescent="0.3">
      <c r="A658" s="412">
        <v>172</v>
      </c>
      <c r="B658" s="623" t="s">
        <v>1234</v>
      </c>
      <c r="C658" s="657">
        <v>636.55999999999995</v>
      </c>
      <c r="D658" s="657"/>
      <c r="E658" s="657"/>
      <c r="F658" s="128">
        <f t="shared" si="71"/>
        <v>636.55999999999995</v>
      </c>
      <c r="G658" s="128">
        <v>1100</v>
      </c>
      <c r="H658" s="128">
        <v>15</v>
      </c>
      <c r="I658" s="128">
        <v>5000</v>
      </c>
      <c r="J658" s="128">
        <v>8</v>
      </c>
      <c r="K658" s="639">
        <f t="shared" si="72"/>
        <v>6.8274920345926266E-3</v>
      </c>
      <c r="L658" s="655">
        <f t="shared" si="73"/>
        <v>1.2718600953895071E-3</v>
      </c>
      <c r="M658" s="640">
        <f t="shared" si="76"/>
        <v>34.676971176912005</v>
      </c>
      <c r="N658" s="640">
        <f t="shared" si="74"/>
        <v>7.6289336589206416</v>
      </c>
      <c r="O658" s="641">
        <v>11.229028340080975</v>
      </c>
      <c r="P658" s="640">
        <v>0.3225432866660955</v>
      </c>
      <c r="Q658" s="599">
        <f t="shared" si="75"/>
        <v>8.4607069973890461E-2</v>
      </c>
    </row>
    <row r="659" spans="1:17" ht="15" customHeight="1" x14ac:dyDescent="0.3">
      <c r="A659" s="412">
        <v>173</v>
      </c>
      <c r="B659" s="623" t="s">
        <v>1235</v>
      </c>
      <c r="C659" s="657">
        <v>495</v>
      </c>
      <c r="D659" s="657">
        <v>10.1</v>
      </c>
      <c r="E659" s="657"/>
      <c r="F659" s="128">
        <f t="shared" si="71"/>
        <v>505.1</v>
      </c>
      <c r="G659" s="128">
        <v>1100</v>
      </c>
      <c r="H659" s="128">
        <v>11</v>
      </c>
      <c r="I659" s="128">
        <v>5000</v>
      </c>
      <c r="J659" s="128">
        <v>9</v>
      </c>
      <c r="K659" s="639">
        <f t="shared" si="72"/>
        <v>5.0068274920345929E-3</v>
      </c>
      <c r="L659" s="655">
        <f t="shared" si="73"/>
        <v>1.4308426073131955E-3</v>
      </c>
      <c r="M659" s="640">
        <f t="shared" si="76"/>
        <v>27.562562646852587</v>
      </c>
      <c r="N659" s="640">
        <f t="shared" si="74"/>
        <v>6.0637637823075696</v>
      </c>
      <c r="O659" s="641">
        <v>8.8494000224921283</v>
      </c>
      <c r="P659" s="640">
        <v>0.35861661611389206</v>
      </c>
      <c r="Q659" s="599">
        <f t="shared" si="75"/>
        <v>8.4803688512702785E-2</v>
      </c>
    </row>
    <row r="660" spans="1:17" ht="15" customHeight="1" x14ac:dyDescent="0.3">
      <c r="A660" s="412">
        <v>174</v>
      </c>
      <c r="B660" s="624" t="s">
        <v>1236</v>
      </c>
      <c r="C660" s="671">
        <v>536.88</v>
      </c>
      <c r="D660" s="657"/>
      <c r="E660" s="657"/>
      <c r="F660" s="128">
        <f t="shared" si="71"/>
        <v>536.88</v>
      </c>
      <c r="G660" s="128">
        <v>1100</v>
      </c>
      <c r="H660" s="128">
        <v>9</v>
      </c>
      <c r="I660" s="128">
        <v>5000</v>
      </c>
      <c r="J660" s="128">
        <v>9</v>
      </c>
      <c r="K660" s="639">
        <f t="shared" si="72"/>
        <v>4.0964952207555756E-3</v>
      </c>
      <c r="L660" s="655">
        <f t="shared" si="73"/>
        <v>1.4308426073131955E-3</v>
      </c>
      <c r="M660" s="640">
        <f t="shared" si="76"/>
        <v>23.665020543985037</v>
      </c>
      <c r="N660" s="640">
        <f t="shared" si="74"/>
        <v>5.2063045196767082</v>
      </c>
      <c r="O660" s="641">
        <v>7.561482793522269</v>
      </c>
      <c r="P660" s="640">
        <v>0.35717165223798891</v>
      </c>
      <c r="Q660" s="599">
        <f t="shared" si="75"/>
        <v>6.8525516892828944E-2</v>
      </c>
    </row>
    <row r="661" spans="1:17" ht="15" customHeight="1" x14ac:dyDescent="0.3">
      <c r="A661" s="412">
        <v>176</v>
      </c>
      <c r="B661" s="625" t="s">
        <v>1265</v>
      </c>
      <c r="C661" s="128">
        <v>380.2</v>
      </c>
      <c r="D661" s="128"/>
      <c r="E661" s="128"/>
      <c r="F661" s="656">
        <f t="shared" si="71"/>
        <v>380.2</v>
      </c>
      <c r="G661" s="603">
        <v>1100</v>
      </c>
      <c r="H661" s="603">
        <v>10</v>
      </c>
      <c r="I661" s="603">
        <v>5000</v>
      </c>
      <c r="J661" s="603">
        <v>9</v>
      </c>
      <c r="K661" s="639">
        <f t="shared" si="72"/>
        <v>4.5516613563950838E-3</v>
      </c>
      <c r="L661" s="655">
        <f t="shared" si="73"/>
        <v>1.4308426073131955E-3</v>
      </c>
      <c r="M661" s="640">
        <f t="shared" si="76"/>
        <v>25.61379159541881</v>
      </c>
      <c r="N661" s="640">
        <f t="shared" si="74"/>
        <v>5.635034150992138</v>
      </c>
      <c r="O661" s="641">
        <v>8.2054414080071965</v>
      </c>
      <c r="P661" s="640">
        <v>0.38594767935965452</v>
      </c>
      <c r="Q661" s="599">
        <f t="shared" si="75"/>
        <v>0.10478751928926303</v>
      </c>
    </row>
    <row r="662" spans="1:17" ht="15" customHeight="1" x14ac:dyDescent="0.3">
      <c r="A662" s="412">
        <v>177</v>
      </c>
      <c r="B662" s="610" t="s">
        <v>505</v>
      </c>
      <c r="C662" s="645">
        <v>4131.2</v>
      </c>
      <c r="D662" s="603"/>
      <c r="E662" s="603"/>
      <c r="F662" s="656">
        <f t="shared" si="71"/>
        <v>4131.2</v>
      </c>
      <c r="G662" s="603">
        <v>1100</v>
      </c>
      <c r="H662" s="603">
        <v>0</v>
      </c>
      <c r="I662" s="603">
        <v>5000</v>
      </c>
      <c r="J662" s="604">
        <v>136</v>
      </c>
      <c r="K662" s="639">
        <f t="shared" si="72"/>
        <v>0</v>
      </c>
      <c r="L662" s="655">
        <f t="shared" si="73"/>
        <v>2.1621621621621623E-2</v>
      </c>
      <c r="M662" s="640">
        <f t="shared" si="76"/>
        <v>92.571891891891894</v>
      </c>
      <c r="N662" s="640">
        <f t="shared" si="74"/>
        <v>20.365816216216217</v>
      </c>
      <c r="O662" s="641">
        <v>26.684035087719302</v>
      </c>
      <c r="P662" s="640">
        <v>5.8509824561403505</v>
      </c>
      <c r="Q662" s="599">
        <f t="shared" si="75"/>
        <v>3.5213188819705601E-2</v>
      </c>
    </row>
    <row r="663" spans="1:17" ht="15" customHeight="1" x14ac:dyDescent="0.3">
      <c r="A663" s="412">
        <v>178</v>
      </c>
      <c r="B663" s="610" t="s">
        <v>506</v>
      </c>
      <c r="C663" s="645">
        <v>6403.7</v>
      </c>
      <c r="D663" s="603"/>
      <c r="E663" s="603"/>
      <c r="F663" s="656">
        <f t="shared" si="71"/>
        <v>6403.7</v>
      </c>
      <c r="G663" s="603">
        <v>1100</v>
      </c>
      <c r="H663" s="603">
        <v>0</v>
      </c>
      <c r="I663" s="603">
        <v>5000</v>
      </c>
      <c r="J663" s="604">
        <v>216</v>
      </c>
      <c r="K663" s="639">
        <f t="shared" si="72"/>
        <v>0</v>
      </c>
      <c r="L663" s="655">
        <f t="shared" si="73"/>
        <v>3.4340222575516693E-2</v>
      </c>
      <c r="M663" s="640">
        <f t="shared" si="76"/>
        <v>147.02594594594595</v>
      </c>
      <c r="N663" s="640">
        <f t="shared" si="74"/>
        <v>32.345708108108106</v>
      </c>
      <c r="O663" s="641">
        <v>42.380526315789474</v>
      </c>
      <c r="P663" s="640">
        <v>9.2927368421052616</v>
      </c>
      <c r="Q663" s="599">
        <f t="shared" si="75"/>
        <v>3.6079909616619887E-2</v>
      </c>
    </row>
    <row r="664" spans="1:17" ht="15" customHeight="1" x14ac:dyDescent="0.3">
      <c r="A664" s="412">
        <v>179</v>
      </c>
      <c r="B664" s="605" t="s">
        <v>507</v>
      </c>
      <c r="C664" s="645">
        <v>2127.8000000000002</v>
      </c>
      <c r="D664" s="603">
        <f>SUM(D490:D663)</f>
        <v>2278.42</v>
      </c>
      <c r="E664" s="603"/>
      <c r="F664" s="656">
        <f t="shared" si="71"/>
        <v>4406.22</v>
      </c>
      <c r="G664" s="603">
        <v>1100</v>
      </c>
      <c r="H664" s="603">
        <v>0</v>
      </c>
      <c r="I664" s="603">
        <v>5000</v>
      </c>
      <c r="J664" s="604">
        <v>72</v>
      </c>
      <c r="K664" s="639">
        <f t="shared" si="72"/>
        <v>0</v>
      </c>
      <c r="L664" s="655">
        <f t="shared" si="73"/>
        <v>1.1446740858505564E-2</v>
      </c>
      <c r="M664" s="640">
        <f t="shared" si="76"/>
        <v>49.008648648648645</v>
      </c>
      <c r="N664" s="640">
        <f t="shared" si="74"/>
        <v>10.781902702702702</v>
      </c>
      <c r="O664" s="641">
        <v>14.126842105263156</v>
      </c>
      <c r="P664" s="640">
        <v>3.0975789473684205</v>
      </c>
      <c r="Q664" s="599">
        <f t="shared" si="75"/>
        <v>1.7478694301233919E-2</v>
      </c>
    </row>
    <row r="665" spans="1:17" ht="15" customHeight="1" x14ac:dyDescent="0.3">
      <c r="A665" s="412">
        <v>180</v>
      </c>
      <c r="B665" s="605" t="s">
        <v>508</v>
      </c>
      <c r="C665" s="645">
        <v>4248.8</v>
      </c>
      <c r="D665" s="603"/>
      <c r="E665" s="603"/>
      <c r="F665" s="656">
        <f t="shared" si="71"/>
        <v>4248.8</v>
      </c>
      <c r="G665" s="603">
        <v>1100</v>
      </c>
      <c r="H665" s="603">
        <v>0</v>
      </c>
      <c r="I665" s="603">
        <v>5000</v>
      </c>
      <c r="J665" s="604">
        <v>144</v>
      </c>
      <c r="K665" s="639">
        <f t="shared" si="72"/>
        <v>0</v>
      </c>
      <c r="L665" s="655">
        <f t="shared" si="73"/>
        <v>2.2893481717011128E-2</v>
      </c>
      <c r="M665" s="640">
        <f t="shared" si="76"/>
        <v>98.01729729729729</v>
      </c>
      <c r="N665" s="640">
        <f t="shared" si="74"/>
        <v>21.563805405405404</v>
      </c>
      <c r="O665" s="641">
        <v>28.253684210526313</v>
      </c>
      <c r="P665" s="640">
        <v>6.1951578947368411</v>
      </c>
      <c r="Q665" s="599">
        <f t="shared" si="75"/>
        <v>3.6252575976267618E-2</v>
      </c>
    </row>
    <row r="666" spans="1:17" ht="15" customHeight="1" x14ac:dyDescent="0.3">
      <c r="A666" s="412">
        <v>181</v>
      </c>
      <c r="B666" s="605" t="s">
        <v>509</v>
      </c>
      <c r="C666" s="645">
        <v>4357.5</v>
      </c>
      <c r="D666" s="603"/>
      <c r="E666" s="603"/>
      <c r="F666" s="656">
        <f t="shared" si="71"/>
        <v>4357.5</v>
      </c>
      <c r="G666" s="603">
        <v>1100</v>
      </c>
      <c r="H666" s="603">
        <v>0</v>
      </c>
      <c r="I666" s="603">
        <v>5000</v>
      </c>
      <c r="J666" s="604">
        <v>144</v>
      </c>
      <c r="K666" s="639">
        <f t="shared" si="72"/>
        <v>0</v>
      </c>
      <c r="L666" s="655">
        <f t="shared" si="73"/>
        <v>2.2893481717011128E-2</v>
      </c>
      <c r="M666" s="640">
        <f t="shared" si="76"/>
        <v>98.01729729729729</v>
      </c>
      <c r="N666" s="640">
        <f t="shared" si="74"/>
        <v>21.563805405405404</v>
      </c>
      <c r="O666" s="641">
        <v>28.253684210526313</v>
      </c>
      <c r="P666" s="640">
        <v>6.1951578947368411</v>
      </c>
      <c r="Q666" s="599">
        <f t="shared" si="75"/>
        <v>3.5348237477444831E-2</v>
      </c>
    </row>
    <row r="667" spans="1:17" ht="15" customHeight="1" x14ac:dyDescent="0.3">
      <c r="A667" s="412">
        <v>182</v>
      </c>
      <c r="B667" s="605" t="s">
        <v>510</v>
      </c>
      <c r="C667" s="645">
        <v>6324.6</v>
      </c>
      <c r="D667" s="603"/>
      <c r="E667" s="603"/>
      <c r="F667" s="656">
        <f t="shared" si="71"/>
        <v>6324.6</v>
      </c>
      <c r="G667" s="603">
        <v>1100</v>
      </c>
      <c r="H667" s="603">
        <v>0</v>
      </c>
      <c r="I667" s="603">
        <v>5000</v>
      </c>
      <c r="J667" s="604">
        <v>216</v>
      </c>
      <c r="K667" s="639">
        <f>1/2197*H667</f>
        <v>0</v>
      </c>
      <c r="L667" s="655">
        <f>1/6290*J667</f>
        <v>3.4340222575516693E-2</v>
      </c>
      <c r="M667" s="640">
        <f t="shared" si="76"/>
        <v>147.02594594594595</v>
      </c>
      <c r="N667" s="640">
        <f t="shared" si="74"/>
        <v>32.345708108108106</v>
      </c>
      <c r="O667" s="641">
        <v>42.380526315789474</v>
      </c>
      <c r="P667" s="640">
        <v>9.2927368421052616</v>
      </c>
      <c r="Q667" s="599">
        <f t="shared" si="75"/>
        <v>3.6531150936335702E-2</v>
      </c>
    </row>
    <row r="668" spans="1:17" s="7" customFormat="1" ht="15" customHeight="1" thickBot="1" x14ac:dyDescent="0.35">
      <c r="A668" s="18">
        <v>1</v>
      </c>
      <c r="B668" s="607" t="s">
        <v>1063</v>
      </c>
      <c r="C668" s="648">
        <f t="shared" ref="C668:P668" si="77">SUM(C494:C667)</f>
        <v>192930.46</v>
      </c>
      <c r="D668" s="648">
        <f t="shared" si="77"/>
        <v>3888.54</v>
      </c>
      <c r="E668" s="648">
        <f t="shared" si="77"/>
        <v>2719.8999999999996</v>
      </c>
      <c r="F668" s="648">
        <f t="shared" si="77"/>
        <v>199538.89999999997</v>
      </c>
      <c r="G668" s="648">
        <f t="shared" si="77"/>
        <v>191400</v>
      </c>
      <c r="H668" s="648">
        <f t="shared" si="77"/>
        <v>2197</v>
      </c>
      <c r="I668" s="648">
        <f t="shared" si="77"/>
        <v>870000</v>
      </c>
      <c r="J668" s="648">
        <f t="shared" si="77"/>
        <v>6290</v>
      </c>
      <c r="K668" s="648">
        <f t="shared" si="77"/>
        <v>1.0000000000000002</v>
      </c>
      <c r="L668" s="648">
        <f t="shared" si="77"/>
        <v>1</v>
      </c>
      <c r="M668" s="640">
        <f t="shared" si="76"/>
        <v>8562.9</v>
      </c>
      <c r="N668" s="648">
        <f t="shared" si="77"/>
        <v>1883.8380000000009</v>
      </c>
      <c r="O668" s="648">
        <f t="shared" si="77"/>
        <v>2648.9136988304103</v>
      </c>
      <c r="P668" s="648">
        <f t="shared" si="77"/>
        <v>250.46068234432616</v>
      </c>
      <c r="Q668" s="599">
        <f>(P668+O668+N668+M668)/F668</f>
        <v>6.688476473096093E-2</v>
      </c>
    </row>
    <row r="669" spans="1:17" ht="15" customHeight="1" thickBot="1" x14ac:dyDescent="0.35">
      <c r="A669" s="600" t="s">
        <v>989</v>
      </c>
      <c r="B669" s="622"/>
      <c r="C669" s="667"/>
      <c r="D669" s="667"/>
      <c r="E669" s="667"/>
      <c r="F669" s="667"/>
      <c r="G669" s="667"/>
      <c r="H669" s="667"/>
      <c r="I669" s="667"/>
      <c r="J669" s="667"/>
      <c r="K669" s="668"/>
      <c r="L669" s="667"/>
      <c r="M669" s="640">
        <f t="shared" si="76"/>
        <v>0</v>
      </c>
      <c r="N669" s="640"/>
      <c r="O669" s="641"/>
      <c r="P669" s="640"/>
      <c r="Q669" s="599"/>
    </row>
    <row r="670" spans="1:17" ht="15" customHeight="1" x14ac:dyDescent="0.3">
      <c r="A670" s="17">
        <v>2</v>
      </c>
      <c r="B670" s="610" t="s">
        <v>770</v>
      </c>
      <c r="C670" s="128">
        <v>4574.41</v>
      </c>
      <c r="D670" s="128"/>
      <c r="E670" s="128"/>
      <c r="F670" s="128">
        <f t="shared" ref="F670:F724" si="78">C670+D670+E670</f>
        <v>4574.41</v>
      </c>
      <c r="G670" s="128">
        <v>1100</v>
      </c>
      <c r="H670" s="128"/>
      <c r="I670" s="128">
        <v>5000</v>
      </c>
      <c r="J670" s="128">
        <v>150</v>
      </c>
      <c r="K670" s="639">
        <f t="shared" ref="K670:K733" si="79">0.5/957*H670</f>
        <v>0</v>
      </c>
      <c r="L670" s="655">
        <f t="shared" ref="L670:L733" si="80">1.5/9660*J670</f>
        <v>2.3291925465838512E-2</v>
      </c>
      <c r="M670" s="640">
        <f t="shared" si="76"/>
        <v>99.723214285714292</v>
      </c>
      <c r="N670" s="640">
        <f t="shared" si="74"/>
        <v>21.939107142857143</v>
      </c>
      <c r="O670" s="641">
        <v>23.229031022596708</v>
      </c>
      <c r="P670" s="640">
        <v>0</v>
      </c>
      <c r="Q670" s="599">
        <f t="shared" si="75"/>
        <v>3.1674325749368362E-2</v>
      </c>
    </row>
    <row r="671" spans="1:17" ht="15" customHeight="1" x14ac:dyDescent="0.3">
      <c r="A671" s="17">
        <v>3</v>
      </c>
      <c r="B671" s="610" t="s">
        <v>771</v>
      </c>
      <c r="C671" s="128">
        <v>8527.85</v>
      </c>
      <c r="D671" s="128"/>
      <c r="E671" s="128"/>
      <c r="F671" s="128">
        <f t="shared" si="78"/>
        <v>8527.85</v>
      </c>
      <c r="G671" s="128">
        <v>1100</v>
      </c>
      <c r="H671" s="128"/>
      <c r="I671" s="128">
        <v>5000</v>
      </c>
      <c r="J671" s="128">
        <v>288</v>
      </c>
      <c r="K671" s="639">
        <f t="shared" si="79"/>
        <v>0</v>
      </c>
      <c r="L671" s="655">
        <f t="shared" si="80"/>
        <v>4.472049689440994E-2</v>
      </c>
      <c r="M671" s="640">
        <f t="shared" si="76"/>
        <v>191.46857142857144</v>
      </c>
      <c r="N671" s="640">
        <f t="shared" si="74"/>
        <v>42.123085714285715</v>
      </c>
      <c r="O671" s="641">
        <v>44.599739563385675</v>
      </c>
      <c r="P671" s="640">
        <v>0</v>
      </c>
      <c r="Q671" s="599">
        <f t="shared" si="75"/>
        <v>3.2621516174210712E-2</v>
      </c>
    </row>
    <row r="672" spans="1:17" ht="15" customHeight="1" x14ac:dyDescent="0.3">
      <c r="A672" s="17">
        <v>4</v>
      </c>
      <c r="B672" s="610" t="s">
        <v>772</v>
      </c>
      <c r="C672" s="128">
        <v>5131.3999999999996</v>
      </c>
      <c r="D672" s="128"/>
      <c r="E672" s="128"/>
      <c r="F672" s="128">
        <f t="shared" si="78"/>
        <v>5131.3999999999996</v>
      </c>
      <c r="G672" s="128">
        <v>1100</v>
      </c>
      <c r="H672" s="128"/>
      <c r="I672" s="128">
        <v>5000</v>
      </c>
      <c r="J672" s="128">
        <v>180</v>
      </c>
      <c r="K672" s="639">
        <f t="shared" si="79"/>
        <v>0</v>
      </c>
      <c r="L672" s="655">
        <f t="shared" si="80"/>
        <v>2.7950310559006212E-2</v>
      </c>
      <c r="M672" s="640">
        <f t="shared" si="76"/>
        <v>119.66785714285714</v>
      </c>
      <c r="N672" s="640">
        <f t="shared" si="74"/>
        <v>26.326928571428571</v>
      </c>
      <c r="O672" s="641">
        <v>27.874837227116046</v>
      </c>
      <c r="P672" s="640">
        <v>0</v>
      </c>
      <c r="Q672" s="599">
        <f t="shared" si="75"/>
        <v>3.3883467073586498E-2</v>
      </c>
    </row>
    <row r="673" spans="1:17" ht="15" customHeight="1" x14ac:dyDescent="0.3">
      <c r="A673" s="17">
        <v>5</v>
      </c>
      <c r="B673" s="610" t="s">
        <v>773</v>
      </c>
      <c r="C673" s="128">
        <v>4290.1499999999996</v>
      </c>
      <c r="D673" s="128"/>
      <c r="E673" s="128"/>
      <c r="F673" s="128">
        <f t="shared" si="78"/>
        <v>4290.1499999999996</v>
      </c>
      <c r="G673" s="128">
        <v>1100</v>
      </c>
      <c r="H673" s="128"/>
      <c r="I673" s="128">
        <v>5000</v>
      </c>
      <c r="J673" s="128">
        <v>144</v>
      </c>
      <c r="K673" s="639">
        <f t="shared" si="79"/>
        <v>0</v>
      </c>
      <c r="L673" s="655">
        <f t="shared" si="80"/>
        <v>2.236024844720497E-2</v>
      </c>
      <c r="M673" s="640">
        <f t="shared" si="76"/>
        <v>95.734285714285718</v>
      </c>
      <c r="N673" s="640">
        <f t="shared" si="74"/>
        <v>21.061542857142857</v>
      </c>
      <c r="O673" s="641">
        <v>22.299869781692838</v>
      </c>
      <c r="P673" s="640">
        <v>0</v>
      </c>
      <c r="Q673" s="599">
        <f t="shared" si="75"/>
        <v>3.2422106069279963E-2</v>
      </c>
    </row>
    <row r="674" spans="1:17" ht="15" customHeight="1" x14ac:dyDescent="0.3">
      <c r="A674" s="131">
        <v>6</v>
      </c>
      <c r="B674" s="610" t="s">
        <v>774</v>
      </c>
      <c r="C674" s="128">
        <v>5185.3900000000003</v>
      </c>
      <c r="D674" s="128"/>
      <c r="E674" s="128"/>
      <c r="F674" s="128">
        <f t="shared" si="78"/>
        <v>5185.3900000000003</v>
      </c>
      <c r="G674" s="128">
        <v>1100</v>
      </c>
      <c r="H674" s="128"/>
      <c r="I674" s="128">
        <v>5000</v>
      </c>
      <c r="J674" s="128">
        <v>180</v>
      </c>
      <c r="K674" s="639">
        <f t="shared" si="79"/>
        <v>0</v>
      </c>
      <c r="L674" s="655">
        <f t="shared" si="80"/>
        <v>2.7950310559006212E-2</v>
      </c>
      <c r="M674" s="640">
        <f t="shared" si="76"/>
        <v>119.66785714285714</v>
      </c>
      <c r="N674" s="640">
        <f t="shared" si="74"/>
        <v>26.326928571428571</v>
      </c>
      <c r="O674" s="641">
        <v>27.874837227116046</v>
      </c>
      <c r="P674" s="640">
        <v>0</v>
      </c>
      <c r="Q674" s="599">
        <f t="shared" si="75"/>
        <v>3.3530674248494666E-2</v>
      </c>
    </row>
    <row r="675" spans="1:17" ht="15" customHeight="1" x14ac:dyDescent="0.3">
      <c r="A675" s="17">
        <v>7</v>
      </c>
      <c r="B675" s="610" t="s">
        <v>775</v>
      </c>
      <c r="C675" s="128">
        <v>4246.38</v>
      </c>
      <c r="D675" s="128"/>
      <c r="E675" s="128"/>
      <c r="F675" s="128">
        <f t="shared" si="78"/>
        <v>4246.38</v>
      </c>
      <c r="G675" s="128">
        <v>1100</v>
      </c>
      <c r="H675" s="128"/>
      <c r="I675" s="128">
        <v>5000</v>
      </c>
      <c r="J675" s="128">
        <v>144</v>
      </c>
      <c r="K675" s="639">
        <f t="shared" si="79"/>
        <v>0</v>
      </c>
      <c r="L675" s="655">
        <f t="shared" si="80"/>
        <v>2.236024844720497E-2</v>
      </c>
      <c r="M675" s="640">
        <f t="shared" si="76"/>
        <v>95.734285714285718</v>
      </c>
      <c r="N675" s="640">
        <f t="shared" si="74"/>
        <v>21.061542857142857</v>
      </c>
      <c r="O675" s="641">
        <v>22.299869781692838</v>
      </c>
      <c r="P675" s="640">
        <v>0</v>
      </c>
      <c r="Q675" s="599">
        <f t="shared" si="75"/>
        <v>3.275630027296695E-2</v>
      </c>
    </row>
    <row r="676" spans="1:17" ht="15" customHeight="1" x14ac:dyDescent="0.3">
      <c r="A676" s="131">
        <v>8</v>
      </c>
      <c r="B676" s="610" t="s">
        <v>776</v>
      </c>
      <c r="C676" s="128">
        <v>4446.42</v>
      </c>
      <c r="D676" s="128"/>
      <c r="E676" s="128"/>
      <c r="F676" s="128">
        <f t="shared" si="78"/>
        <v>4446.42</v>
      </c>
      <c r="G676" s="128">
        <v>1100</v>
      </c>
      <c r="H676" s="128"/>
      <c r="I676" s="128">
        <v>5000</v>
      </c>
      <c r="J676" s="128">
        <v>160</v>
      </c>
      <c r="K676" s="639">
        <f t="shared" si="79"/>
        <v>0</v>
      </c>
      <c r="L676" s="655">
        <f t="shared" si="80"/>
        <v>2.4844720496894412E-2</v>
      </c>
      <c r="M676" s="640">
        <f t="shared" si="76"/>
        <v>106.37142857142858</v>
      </c>
      <c r="N676" s="640">
        <f t="shared" si="74"/>
        <v>23.401714285714288</v>
      </c>
      <c r="O676" s="641">
        <v>24.777633090769822</v>
      </c>
      <c r="P676" s="640">
        <v>0</v>
      </c>
      <c r="Q676" s="599">
        <f t="shared" si="75"/>
        <v>3.475847444638893E-2</v>
      </c>
    </row>
    <row r="677" spans="1:17" ht="15" customHeight="1" x14ac:dyDescent="0.3">
      <c r="A677" s="17">
        <v>9</v>
      </c>
      <c r="B677" s="610" t="s">
        <v>777</v>
      </c>
      <c r="C677" s="128">
        <v>2920.24</v>
      </c>
      <c r="D677" s="128"/>
      <c r="E677" s="128"/>
      <c r="F677" s="128">
        <f t="shared" si="78"/>
        <v>2920.24</v>
      </c>
      <c r="G677" s="128">
        <v>1100</v>
      </c>
      <c r="H677" s="128"/>
      <c r="I677" s="128">
        <v>5000</v>
      </c>
      <c r="J677" s="128">
        <v>120</v>
      </c>
      <c r="K677" s="639">
        <f t="shared" si="79"/>
        <v>0</v>
      </c>
      <c r="L677" s="655">
        <f t="shared" si="80"/>
        <v>1.8633540372670808E-2</v>
      </c>
      <c r="M677" s="640">
        <f t="shared" si="76"/>
        <v>79.778571428571425</v>
      </c>
      <c r="N677" s="640">
        <f t="shared" si="74"/>
        <v>17.551285714285715</v>
      </c>
      <c r="O677" s="641">
        <v>18.583224818077365</v>
      </c>
      <c r="P677" s="640">
        <v>0</v>
      </c>
      <c r="Q677" s="599">
        <f t="shared" si="75"/>
        <v>3.9692998507292042E-2</v>
      </c>
    </row>
    <row r="678" spans="1:17" ht="15" customHeight="1" x14ac:dyDescent="0.3">
      <c r="A678" s="17">
        <v>11</v>
      </c>
      <c r="B678" s="610" t="s">
        <v>778</v>
      </c>
      <c r="C678" s="128">
        <v>8595.7800000000007</v>
      </c>
      <c r="D678" s="128"/>
      <c r="E678" s="128"/>
      <c r="F678" s="128">
        <f t="shared" si="78"/>
        <v>8595.7800000000007</v>
      </c>
      <c r="G678" s="128">
        <v>1100</v>
      </c>
      <c r="H678" s="128"/>
      <c r="I678" s="128">
        <v>5000</v>
      </c>
      <c r="J678" s="128">
        <v>288</v>
      </c>
      <c r="K678" s="639">
        <f t="shared" si="79"/>
        <v>0</v>
      </c>
      <c r="L678" s="655">
        <f t="shared" si="80"/>
        <v>4.472049689440994E-2</v>
      </c>
      <c r="M678" s="640">
        <f t="shared" si="76"/>
        <v>191.46857142857144</v>
      </c>
      <c r="N678" s="640">
        <f t="shared" si="74"/>
        <v>42.123085714285715</v>
      </c>
      <c r="O678" s="641">
        <v>44.599739563385675</v>
      </c>
      <c r="P678" s="640">
        <v>0</v>
      </c>
      <c r="Q678" s="599">
        <f t="shared" si="75"/>
        <v>3.2363717627282552E-2</v>
      </c>
    </row>
    <row r="679" spans="1:17" ht="15" customHeight="1" x14ac:dyDescent="0.3">
      <c r="A679" s="17">
        <v>12</v>
      </c>
      <c r="B679" s="610" t="s">
        <v>779</v>
      </c>
      <c r="C679" s="128">
        <v>4516.6000000000004</v>
      </c>
      <c r="D679" s="128"/>
      <c r="E679" s="128"/>
      <c r="F679" s="128">
        <f t="shared" si="78"/>
        <v>4516.6000000000004</v>
      </c>
      <c r="G679" s="128">
        <v>1100</v>
      </c>
      <c r="H679" s="128"/>
      <c r="I679" s="128">
        <v>5000</v>
      </c>
      <c r="J679" s="128">
        <v>144</v>
      </c>
      <c r="K679" s="639">
        <f t="shared" si="79"/>
        <v>0</v>
      </c>
      <c r="L679" s="655">
        <f t="shared" si="80"/>
        <v>2.236024844720497E-2</v>
      </c>
      <c r="M679" s="640">
        <f t="shared" si="76"/>
        <v>95.734285714285718</v>
      </c>
      <c r="N679" s="640">
        <f t="shared" si="74"/>
        <v>21.061542857142857</v>
      </c>
      <c r="O679" s="641">
        <v>22.299869781692838</v>
      </c>
      <c r="P679" s="640">
        <v>0</v>
      </c>
      <c r="Q679" s="599">
        <f t="shared" si="75"/>
        <v>3.0796550137962495E-2</v>
      </c>
    </row>
    <row r="680" spans="1:17" ht="15" customHeight="1" x14ac:dyDescent="0.3">
      <c r="A680" s="131">
        <v>13</v>
      </c>
      <c r="B680" s="610" t="s">
        <v>780</v>
      </c>
      <c r="C680" s="128">
        <v>5810.95</v>
      </c>
      <c r="D680" s="128"/>
      <c r="E680" s="128"/>
      <c r="F680" s="128">
        <f t="shared" si="78"/>
        <v>5810.95</v>
      </c>
      <c r="G680" s="128">
        <v>1100</v>
      </c>
      <c r="H680" s="128"/>
      <c r="I680" s="128">
        <v>5000</v>
      </c>
      <c r="J680" s="128">
        <v>357</v>
      </c>
      <c r="K680" s="639">
        <f t="shared" si="79"/>
        <v>0</v>
      </c>
      <c r="L680" s="655">
        <f t="shared" si="80"/>
        <v>5.5434782608695651E-2</v>
      </c>
      <c r="M680" s="640">
        <f t="shared" si="76"/>
        <v>237.34124999999997</v>
      </c>
      <c r="N680" s="640">
        <f t="shared" si="74"/>
        <v>52.215074999999992</v>
      </c>
      <c r="O680" s="641">
        <v>55.285093833780167</v>
      </c>
      <c r="P680" s="640">
        <v>0</v>
      </c>
      <c r="Q680" s="599">
        <f t="shared" si="75"/>
        <v>5.9343380829946939E-2</v>
      </c>
    </row>
    <row r="681" spans="1:17" ht="15" customHeight="1" x14ac:dyDescent="0.3">
      <c r="A681" s="17">
        <v>14</v>
      </c>
      <c r="B681" s="610" t="s">
        <v>781</v>
      </c>
      <c r="C681" s="128">
        <v>4315.22</v>
      </c>
      <c r="D681" s="128"/>
      <c r="E681" s="128">
        <v>220.4</v>
      </c>
      <c r="F681" s="128">
        <f t="shared" si="78"/>
        <v>4535.62</v>
      </c>
      <c r="G681" s="128">
        <v>1100</v>
      </c>
      <c r="H681" s="128"/>
      <c r="I681" s="128">
        <v>5000</v>
      </c>
      <c r="J681" s="128">
        <v>192</v>
      </c>
      <c r="K681" s="639">
        <f t="shared" si="79"/>
        <v>0</v>
      </c>
      <c r="L681" s="655">
        <f t="shared" si="80"/>
        <v>2.9813664596273291E-2</v>
      </c>
      <c r="M681" s="640">
        <f t="shared" si="76"/>
        <v>127.64571428571428</v>
      </c>
      <c r="N681" s="640">
        <f t="shared" si="74"/>
        <v>28.082057142857142</v>
      </c>
      <c r="O681" s="641">
        <v>29.733159708923782</v>
      </c>
      <c r="P681" s="640">
        <v>0</v>
      </c>
      <c r="Q681" s="599">
        <f t="shared" si="75"/>
        <v>4.0889874182029183E-2</v>
      </c>
    </row>
    <row r="682" spans="1:17" ht="15" customHeight="1" x14ac:dyDescent="0.3">
      <c r="A682" s="131">
        <v>15</v>
      </c>
      <c r="B682" s="610" t="s">
        <v>782</v>
      </c>
      <c r="C682" s="128">
        <v>6019.4</v>
      </c>
      <c r="D682" s="128"/>
      <c r="E682" s="128">
        <v>951.1</v>
      </c>
      <c r="F682" s="128">
        <f t="shared" si="78"/>
        <v>6970.5</v>
      </c>
      <c r="G682" s="128">
        <v>1100</v>
      </c>
      <c r="H682" s="128"/>
      <c r="I682" s="128">
        <v>5000</v>
      </c>
      <c r="J682" s="128">
        <v>381</v>
      </c>
      <c r="K682" s="639">
        <f t="shared" si="79"/>
        <v>0</v>
      </c>
      <c r="L682" s="655">
        <f t="shared" si="80"/>
        <v>5.9161490683229817E-2</v>
      </c>
      <c r="M682" s="640">
        <f t="shared" si="76"/>
        <v>253.2969642857143</v>
      </c>
      <c r="N682" s="640">
        <f t="shared" si="74"/>
        <v>55.725332142857148</v>
      </c>
      <c r="O682" s="641">
        <v>59.001738797395632</v>
      </c>
      <c r="P682" s="640">
        <v>0</v>
      </c>
      <c r="Q682" s="599">
        <f t="shared" si="75"/>
        <v>5.2797365357717098E-2</v>
      </c>
    </row>
    <row r="683" spans="1:17" ht="15" customHeight="1" x14ac:dyDescent="0.3">
      <c r="A683" s="17">
        <v>16</v>
      </c>
      <c r="B683" s="610" t="s">
        <v>783</v>
      </c>
      <c r="C683" s="128">
        <v>7260.15</v>
      </c>
      <c r="D683" s="128"/>
      <c r="E683" s="128">
        <v>68.5</v>
      </c>
      <c r="F683" s="128">
        <f t="shared" si="78"/>
        <v>7328.65</v>
      </c>
      <c r="G683" s="128">
        <v>1100</v>
      </c>
      <c r="H683" s="128"/>
      <c r="I683" s="128">
        <v>5000</v>
      </c>
      <c r="J683" s="128">
        <v>240</v>
      </c>
      <c r="K683" s="639">
        <f t="shared" si="79"/>
        <v>0</v>
      </c>
      <c r="L683" s="655">
        <f t="shared" si="80"/>
        <v>3.7267080745341616E-2</v>
      </c>
      <c r="M683" s="640">
        <f t="shared" si="76"/>
        <v>159.55714285714285</v>
      </c>
      <c r="N683" s="640">
        <f t="shared" si="74"/>
        <v>35.10257142857143</v>
      </c>
      <c r="O683" s="641">
        <v>37.166449636154731</v>
      </c>
      <c r="P683" s="640">
        <v>0</v>
      </c>
      <c r="Q683" s="599">
        <f t="shared" si="75"/>
        <v>3.1632860611690967E-2</v>
      </c>
    </row>
    <row r="684" spans="1:17" ht="15" customHeight="1" x14ac:dyDescent="0.3">
      <c r="A684" s="17">
        <v>17</v>
      </c>
      <c r="B684" s="610" t="s">
        <v>784</v>
      </c>
      <c r="C684" s="128">
        <v>6364.4</v>
      </c>
      <c r="D684" s="128"/>
      <c r="E684" s="128">
        <v>171.2</v>
      </c>
      <c r="F684" s="128">
        <f t="shared" si="78"/>
        <v>6535.5999999999995</v>
      </c>
      <c r="G684" s="128">
        <v>1100</v>
      </c>
      <c r="H684" s="128"/>
      <c r="I684" s="128">
        <v>5000</v>
      </c>
      <c r="J684" s="128">
        <v>214</v>
      </c>
      <c r="K684" s="639">
        <f t="shared" si="79"/>
        <v>0</v>
      </c>
      <c r="L684" s="655">
        <f t="shared" si="80"/>
        <v>3.3229813664596278E-2</v>
      </c>
      <c r="M684" s="640">
        <f t="shared" si="76"/>
        <v>142.27178571428573</v>
      </c>
      <c r="N684" s="640">
        <f t="shared" si="74"/>
        <v>31.299792857142862</v>
      </c>
      <c r="O684" s="641">
        <v>33.140084258904636</v>
      </c>
      <c r="P684" s="640">
        <v>0</v>
      </c>
      <c r="Q684" s="599">
        <f t="shared" si="75"/>
        <v>3.1628567052808199E-2</v>
      </c>
    </row>
    <row r="685" spans="1:17" ht="15" customHeight="1" x14ac:dyDescent="0.3">
      <c r="A685" s="17">
        <v>18</v>
      </c>
      <c r="B685" s="610" t="s">
        <v>785</v>
      </c>
      <c r="C685" s="128">
        <v>11062.33</v>
      </c>
      <c r="D685" s="128"/>
      <c r="E685" s="128"/>
      <c r="F685" s="128">
        <f t="shared" si="78"/>
        <v>11062.33</v>
      </c>
      <c r="G685" s="128">
        <v>1100</v>
      </c>
      <c r="H685" s="128"/>
      <c r="I685" s="128">
        <v>5000</v>
      </c>
      <c r="J685" s="128">
        <v>432</v>
      </c>
      <c r="K685" s="639">
        <f t="shared" si="79"/>
        <v>0</v>
      </c>
      <c r="L685" s="655">
        <f t="shared" si="80"/>
        <v>6.7080745341614914E-2</v>
      </c>
      <c r="M685" s="640">
        <f t="shared" si="76"/>
        <v>287.20285714285717</v>
      </c>
      <c r="N685" s="640">
        <f t="shared" si="74"/>
        <v>63.184628571428576</v>
      </c>
      <c r="O685" s="641">
        <v>66.899609345078517</v>
      </c>
      <c r="P685" s="640">
        <v>0</v>
      </c>
      <c r="Q685" s="599">
        <f t="shared" si="75"/>
        <v>3.7721447024213185E-2</v>
      </c>
    </row>
    <row r="686" spans="1:17" ht="15" customHeight="1" x14ac:dyDescent="0.3">
      <c r="A686" s="17">
        <v>19</v>
      </c>
      <c r="B686" s="610" t="s">
        <v>786</v>
      </c>
      <c r="C686" s="128">
        <v>8492.94</v>
      </c>
      <c r="D686" s="128"/>
      <c r="E686" s="128"/>
      <c r="F686" s="128">
        <f t="shared" si="78"/>
        <v>8492.94</v>
      </c>
      <c r="G686" s="128">
        <v>1100</v>
      </c>
      <c r="H686" s="128"/>
      <c r="I686" s="128">
        <v>5000</v>
      </c>
      <c r="J686" s="128">
        <v>288</v>
      </c>
      <c r="K686" s="639">
        <f t="shared" si="79"/>
        <v>0</v>
      </c>
      <c r="L686" s="655">
        <f t="shared" si="80"/>
        <v>4.472049689440994E-2</v>
      </c>
      <c r="M686" s="640">
        <f t="shared" si="76"/>
        <v>191.46857142857144</v>
      </c>
      <c r="N686" s="640">
        <f t="shared" si="74"/>
        <v>42.123085714285715</v>
      </c>
      <c r="O686" s="641">
        <v>44.599739563385675</v>
      </c>
      <c r="P686" s="640">
        <v>0</v>
      </c>
      <c r="Q686" s="599">
        <f t="shared" si="75"/>
        <v>3.2755606033510513E-2</v>
      </c>
    </row>
    <row r="687" spans="1:17" ht="15" customHeight="1" x14ac:dyDescent="0.3">
      <c r="A687" s="131">
        <v>20</v>
      </c>
      <c r="B687" s="610" t="s">
        <v>795</v>
      </c>
      <c r="C687" s="128">
        <v>3876.37</v>
      </c>
      <c r="D687" s="128"/>
      <c r="E687" s="128"/>
      <c r="F687" s="128">
        <f t="shared" si="78"/>
        <v>3876.37</v>
      </c>
      <c r="G687" s="128">
        <v>1100</v>
      </c>
      <c r="H687" s="128"/>
      <c r="I687" s="128">
        <v>5000</v>
      </c>
      <c r="J687" s="128">
        <v>270</v>
      </c>
      <c r="K687" s="639">
        <f t="shared" si="79"/>
        <v>0</v>
      </c>
      <c r="L687" s="655">
        <f t="shared" si="80"/>
        <v>4.192546583850932E-2</v>
      </c>
      <c r="M687" s="640">
        <f t="shared" si="76"/>
        <v>179.50178571428572</v>
      </c>
      <c r="N687" s="640">
        <f t="shared" ref="N687:N743" si="81">M687*0.22</f>
        <v>39.490392857142858</v>
      </c>
      <c r="O687" s="641">
        <v>41.812255840674077</v>
      </c>
      <c r="P687" s="640">
        <v>0</v>
      </c>
      <c r="Q687" s="599">
        <f t="shared" si="75"/>
        <v>6.7280583229181595E-2</v>
      </c>
    </row>
    <row r="688" spans="1:17" ht="15" customHeight="1" x14ac:dyDescent="0.3">
      <c r="A688" s="17">
        <v>21</v>
      </c>
      <c r="B688" s="610" t="s">
        <v>796</v>
      </c>
      <c r="C688" s="128">
        <v>5649.66</v>
      </c>
      <c r="D688" s="128"/>
      <c r="E688" s="128">
        <v>46.1</v>
      </c>
      <c r="F688" s="128">
        <f t="shared" si="78"/>
        <v>5695.76</v>
      </c>
      <c r="G688" s="128">
        <v>1100</v>
      </c>
      <c r="H688" s="128"/>
      <c r="I688" s="128">
        <v>5000</v>
      </c>
      <c r="J688" s="128">
        <v>351</v>
      </c>
      <c r="K688" s="639">
        <f t="shared" si="79"/>
        <v>0</v>
      </c>
      <c r="L688" s="655">
        <f t="shared" si="80"/>
        <v>5.4503105590062113E-2</v>
      </c>
      <c r="M688" s="640">
        <f t="shared" si="76"/>
        <v>233.35232142857143</v>
      </c>
      <c r="N688" s="640">
        <f t="shared" si="81"/>
        <v>51.337510714285713</v>
      </c>
      <c r="O688" s="641">
        <v>54.355932592876293</v>
      </c>
      <c r="P688" s="640">
        <v>0</v>
      </c>
      <c r="Q688" s="599">
        <f t="shared" si="75"/>
        <v>5.9525992095125747E-2</v>
      </c>
    </row>
    <row r="689" spans="1:17" ht="15" customHeight="1" x14ac:dyDescent="0.3">
      <c r="A689" s="131">
        <v>22</v>
      </c>
      <c r="B689" s="610" t="s">
        <v>797</v>
      </c>
      <c r="C689" s="128">
        <v>5815.2</v>
      </c>
      <c r="D689" s="128"/>
      <c r="E689" s="128"/>
      <c r="F689" s="128">
        <f t="shared" si="78"/>
        <v>5815.2</v>
      </c>
      <c r="G689" s="128">
        <v>1100</v>
      </c>
      <c r="H689" s="128"/>
      <c r="I689" s="128">
        <v>5000</v>
      </c>
      <c r="J689" s="128">
        <v>357</v>
      </c>
      <c r="K689" s="639">
        <f t="shared" si="79"/>
        <v>0</v>
      </c>
      <c r="L689" s="655">
        <f t="shared" si="80"/>
        <v>5.5434782608695651E-2</v>
      </c>
      <c r="M689" s="640">
        <f t="shared" si="76"/>
        <v>237.34124999999997</v>
      </c>
      <c r="N689" s="640">
        <f t="shared" si="81"/>
        <v>52.215074999999992</v>
      </c>
      <c r="O689" s="641">
        <v>55.285093833780167</v>
      </c>
      <c r="P689" s="640">
        <v>0</v>
      </c>
      <c r="Q689" s="599">
        <f t="shared" si="75"/>
        <v>5.930001011724105E-2</v>
      </c>
    </row>
    <row r="690" spans="1:17" ht="15" customHeight="1" x14ac:dyDescent="0.3">
      <c r="A690" s="17">
        <v>23</v>
      </c>
      <c r="B690" s="610" t="s">
        <v>798</v>
      </c>
      <c r="C690" s="128">
        <v>5690.31</v>
      </c>
      <c r="D690" s="128"/>
      <c r="E690" s="128"/>
      <c r="F690" s="128">
        <f t="shared" si="78"/>
        <v>5690.31</v>
      </c>
      <c r="G690" s="128">
        <v>1100</v>
      </c>
      <c r="H690" s="128"/>
      <c r="I690" s="128">
        <v>5000</v>
      </c>
      <c r="J690" s="128">
        <v>357</v>
      </c>
      <c r="K690" s="639">
        <f t="shared" si="79"/>
        <v>0</v>
      </c>
      <c r="L690" s="655">
        <f t="shared" si="80"/>
        <v>5.5434782608695651E-2</v>
      </c>
      <c r="M690" s="640">
        <f t="shared" si="76"/>
        <v>237.34124999999997</v>
      </c>
      <c r="N690" s="640">
        <f t="shared" si="81"/>
        <v>52.215074999999992</v>
      </c>
      <c r="O690" s="641">
        <v>55.285093833780167</v>
      </c>
      <c r="P690" s="640">
        <v>0</v>
      </c>
      <c r="Q690" s="599">
        <f t="shared" ref="Q690:Q750" si="82">(P690+O690+N690+M690)/F690</f>
        <v>6.0601517111331389E-2</v>
      </c>
    </row>
    <row r="691" spans="1:17" ht="15" customHeight="1" x14ac:dyDescent="0.3">
      <c r="A691" s="17">
        <v>24</v>
      </c>
      <c r="B691" s="610" t="s">
        <v>799</v>
      </c>
      <c r="C691" s="128">
        <v>3955.02</v>
      </c>
      <c r="D691" s="128"/>
      <c r="E691" s="128"/>
      <c r="F691" s="128">
        <f t="shared" si="78"/>
        <v>3955.02</v>
      </c>
      <c r="G691" s="128">
        <v>1100</v>
      </c>
      <c r="H691" s="128"/>
      <c r="I691" s="128">
        <v>5000</v>
      </c>
      <c r="J691" s="128">
        <v>270</v>
      </c>
      <c r="K691" s="639">
        <f t="shared" si="79"/>
        <v>0</v>
      </c>
      <c r="L691" s="655">
        <f t="shared" si="80"/>
        <v>4.192546583850932E-2</v>
      </c>
      <c r="M691" s="640">
        <f t="shared" si="76"/>
        <v>179.50178571428572</v>
      </c>
      <c r="N691" s="640">
        <f t="shared" si="81"/>
        <v>39.490392857142858</v>
      </c>
      <c r="O691" s="641">
        <v>41.812255840674077</v>
      </c>
      <c r="P691" s="640">
        <v>0</v>
      </c>
      <c r="Q691" s="599">
        <f t="shared" si="82"/>
        <v>6.5942633516923463E-2</v>
      </c>
    </row>
    <row r="692" spans="1:17" ht="15" customHeight="1" x14ac:dyDescent="0.3">
      <c r="A692" s="17">
        <v>25</v>
      </c>
      <c r="B692" s="610" t="s">
        <v>800</v>
      </c>
      <c r="C692" s="128">
        <v>3905.27</v>
      </c>
      <c r="D692" s="128"/>
      <c r="E692" s="128"/>
      <c r="F692" s="128">
        <f t="shared" si="78"/>
        <v>3905.27</v>
      </c>
      <c r="G692" s="128">
        <v>1100</v>
      </c>
      <c r="H692" s="128"/>
      <c r="I692" s="128">
        <v>5000</v>
      </c>
      <c r="J692" s="128">
        <v>270</v>
      </c>
      <c r="K692" s="639">
        <f t="shared" si="79"/>
        <v>0</v>
      </c>
      <c r="L692" s="655">
        <f t="shared" si="80"/>
        <v>4.192546583850932E-2</v>
      </c>
      <c r="M692" s="640">
        <f t="shared" si="76"/>
        <v>179.50178571428572</v>
      </c>
      <c r="N692" s="640">
        <f t="shared" si="81"/>
        <v>39.490392857142858</v>
      </c>
      <c r="O692" s="641">
        <v>41.812255840674077</v>
      </c>
      <c r="P692" s="640">
        <v>0</v>
      </c>
      <c r="Q692" s="599">
        <f t="shared" si="82"/>
        <v>6.6782689650677837E-2</v>
      </c>
    </row>
    <row r="693" spans="1:17" ht="15" customHeight="1" x14ac:dyDescent="0.3">
      <c r="A693" s="131">
        <v>27</v>
      </c>
      <c r="B693" s="610" t="s">
        <v>801</v>
      </c>
      <c r="C693" s="128">
        <v>4268.12</v>
      </c>
      <c r="D693" s="128">
        <v>216.9</v>
      </c>
      <c r="E693" s="128">
        <v>468.4</v>
      </c>
      <c r="F693" s="128">
        <f t="shared" si="78"/>
        <v>4953.4199999999992</v>
      </c>
      <c r="G693" s="128">
        <v>1100</v>
      </c>
      <c r="H693" s="128"/>
      <c r="I693" s="128">
        <v>5000</v>
      </c>
      <c r="J693" s="128">
        <v>144</v>
      </c>
      <c r="K693" s="639">
        <f t="shared" si="79"/>
        <v>0</v>
      </c>
      <c r="L693" s="655">
        <f t="shared" si="80"/>
        <v>2.236024844720497E-2</v>
      </c>
      <c r="M693" s="640">
        <f t="shared" si="76"/>
        <v>95.734285714285718</v>
      </c>
      <c r="N693" s="640">
        <f t="shared" si="81"/>
        <v>21.061542857142857</v>
      </c>
      <c r="O693" s="641">
        <v>22.299869781692838</v>
      </c>
      <c r="P693" s="640">
        <v>0</v>
      </c>
      <c r="Q693" s="599">
        <f t="shared" si="82"/>
        <v>2.808073984300169E-2</v>
      </c>
    </row>
    <row r="694" spans="1:17" ht="15" customHeight="1" x14ac:dyDescent="0.3">
      <c r="A694" s="17">
        <v>28</v>
      </c>
      <c r="B694" s="610" t="s">
        <v>802</v>
      </c>
      <c r="C694" s="128">
        <v>10932.24</v>
      </c>
      <c r="D694" s="128"/>
      <c r="E694" s="128"/>
      <c r="F694" s="128">
        <f t="shared" si="78"/>
        <v>10932.24</v>
      </c>
      <c r="G694" s="128">
        <v>1100</v>
      </c>
      <c r="H694" s="128"/>
      <c r="I694" s="128">
        <v>5000</v>
      </c>
      <c r="J694" s="128">
        <v>432</v>
      </c>
      <c r="K694" s="639">
        <f t="shared" si="79"/>
        <v>0</v>
      </c>
      <c r="L694" s="655">
        <f t="shared" si="80"/>
        <v>6.7080745341614914E-2</v>
      </c>
      <c r="M694" s="640">
        <f t="shared" si="76"/>
        <v>287.20285714285717</v>
      </c>
      <c r="N694" s="640">
        <f t="shared" si="81"/>
        <v>63.184628571428576</v>
      </c>
      <c r="O694" s="641">
        <v>66.899609345078517</v>
      </c>
      <c r="P694" s="640">
        <v>0</v>
      </c>
      <c r="Q694" s="599">
        <f t="shared" si="82"/>
        <v>3.8170319628855962E-2</v>
      </c>
    </row>
    <row r="695" spans="1:17" ht="15" customHeight="1" x14ac:dyDescent="0.3">
      <c r="A695" s="131">
        <v>29</v>
      </c>
      <c r="B695" s="610" t="s">
        <v>803</v>
      </c>
      <c r="C695" s="128">
        <v>4713.08</v>
      </c>
      <c r="D695" s="128"/>
      <c r="E695" s="128"/>
      <c r="F695" s="128">
        <f t="shared" si="78"/>
        <v>4713.08</v>
      </c>
      <c r="G695" s="128">
        <v>1100</v>
      </c>
      <c r="H695" s="128"/>
      <c r="I695" s="128">
        <v>5000</v>
      </c>
      <c r="J695" s="128">
        <v>160</v>
      </c>
      <c r="K695" s="639">
        <f t="shared" si="79"/>
        <v>0</v>
      </c>
      <c r="L695" s="655">
        <f t="shared" si="80"/>
        <v>2.4844720496894412E-2</v>
      </c>
      <c r="M695" s="640">
        <f t="shared" si="76"/>
        <v>106.37142857142858</v>
      </c>
      <c r="N695" s="640">
        <f t="shared" si="81"/>
        <v>23.401714285714288</v>
      </c>
      <c r="O695" s="641">
        <v>24.777633090769822</v>
      </c>
      <c r="P695" s="640">
        <v>0</v>
      </c>
      <c r="Q695" s="599">
        <f t="shared" si="82"/>
        <v>3.2791884701280839E-2</v>
      </c>
    </row>
    <row r="696" spans="1:17" ht="15" customHeight="1" x14ac:dyDescent="0.3">
      <c r="A696" s="17">
        <v>30</v>
      </c>
      <c r="B696" s="610" t="s">
        <v>804</v>
      </c>
      <c r="C696" s="128">
        <v>4688.58</v>
      </c>
      <c r="D696" s="128"/>
      <c r="E696" s="128"/>
      <c r="F696" s="128">
        <f t="shared" si="78"/>
        <v>4688.58</v>
      </c>
      <c r="G696" s="128">
        <v>1100</v>
      </c>
      <c r="H696" s="128"/>
      <c r="I696" s="128">
        <v>5000</v>
      </c>
      <c r="J696" s="128">
        <v>160</v>
      </c>
      <c r="K696" s="639">
        <f t="shared" si="79"/>
        <v>0</v>
      </c>
      <c r="L696" s="655">
        <f t="shared" si="80"/>
        <v>2.4844720496894412E-2</v>
      </c>
      <c r="M696" s="640">
        <f t="shared" si="76"/>
        <v>106.37142857142858</v>
      </c>
      <c r="N696" s="640">
        <f t="shared" si="81"/>
        <v>23.401714285714288</v>
      </c>
      <c r="O696" s="641">
        <v>24.777633090769822</v>
      </c>
      <c r="P696" s="640">
        <v>0</v>
      </c>
      <c r="Q696" s="599">
        <f t="shared" si="82"/>
        <v>3.2963237472307755E-2</v>
      </c>
    </row>
    <row r="697" spans="1:17" ht="15" customHeight="1" x14ac:dyDescent="0.3">
      <c r="A697" s="17">
        <v>31</v>
      </c>
      <c r="B697" s="610" t="s">
        <v>805</v>
      </c>
      <c r="C697" s="128">
        <v>2330.62</v>
      </c>
      <c r="D697" s="128"/>
      <c r="E697" s="128"/>
      <c r="F697" s="128">
        <f t="shared" si="78"/>
        <v>2330.62</v>
      </c>
      <c r="G697" s="128">
        <v>1100</v>
      </c>
      <c r="H697" s="128"/>
      <c r="I697" s="128">
        <v>5000</v>
      </c>
      <c r="J697" s="128">
        <v>80</v>
      </c>
      <c r="K697" s="639">
        <f t="shared" si="79"/>
        <v>0</v>
      </c>
      <c r="L697" s="655">
        <f t="shared" si="80"/>
        <v>1.2422360248447206E-2</v>
      </c>
      <c r="M697" s="640">
        <f t="shared" si="76"/>
        <v>53.18571428571429</v>
      </c>
      <c r="N697" s="640">
        <f t="shared" si="81"/>
        <v>11.700857142857144</v>
      </c>
      <c r="O697" s="641">
        <v>12.388816545384911</v>
      </c>
      <c r="P697" s="640">
        <v>0</v>
      </c>
      <c r="Q697" s="599">
        <f t="shared" si="82"/>
        <v>3.3156579783043288E-2</v>
      </c>
    </row>
    <row r="698" spans="1:17" ht="15" customHeight="1" x14ac:dyDescent="0.3">
      <c r="A698" s="17">
        <v>32</v>
      </c>
      <c r="B698" s="610" t="s">
        <v>806</v>
      </c>
      <c r="C698" s="128">
        <v>2305.7800000000002</v>
      </c>
      <c r="D698" s="128"/>
      <c r="E698" s="128"/>
      <c r="F698" s="128">
        <f t="shared" si="78"/>
        <v>2305.7800000000002</v>
      </c>
      <c r="G698" s="128">
        <v>1100</v>
      </c>
      <c r="H698" s="128"/>
      <c r="I698" s="128">
        <v>5000</v>
      </c>
      <c r="J698" s="128">
        <v>80</v>
      </c>
      <c r="K698" s="639">
        <f t="shared" si="79"/>
        <v>0</v>
      </c>
      <c r="L698" s="655">
        <f t="shared" si="80"/>
        <v>1.2422360248447206E-2</v>
      </c>
      <c r="M698" s="640">
        <f t="shared" si="76"/>
        <v>53.18571428571429</v>
      </c>
      <c r="N698" s="640">
        <f t="shared" si="81"/>
        <v>11.700857142857144</v>
      </c>
      <c r="O698" s="641">
        <v>12.388816545384911</v>
      </c>
      <c r="P698" s="640">
        <v>0</v>
      </c>
      <c r="Q698" s="599">
        <f t="shared" si="82"/>
        <v>3.351377320210789E-2</v>
      </c>
    </row>
    <row r="699" spans="1:17" ht="15" customHeight="1" x14ac:dyDescent="0.3">
      <c r="A699" s="17">
        <v>33</v>
      </c>
      <c r="B699" s="610" t="s">
        <v>807</v>
      </c>
      <c r="C699" s="128">
        <v>2216.46</v>
      </c>
      <c r="D699" s="128"/>
      <c r="E699" s="128"/>
      <c r="F699" s="128">
        <f t="shared" si="78"/>
        <v>2216.46</v>
      </c>
      <c r="G699" s="128">
        <v>1100</v>
      </c>
      <c r="H699" s="128"/>
      <c r="I699" s="128">
        <v>5000</v>
      </c>
      <c r="J699" s="128">
        <v>80</v>
      </c>
      <c r="K699" s="639">
        <f t="shared" si="79"/>
        <v>0</v>
      </c>
      <c r="L699" s="655">
        <f t="shared" si="80"/>
        <v>1.2422360248447206E-2</v>
      </c>
      <c r="M699" s="640">
        <f t="shared" si="76"/>
        <v>53.18571428571429</v>
      </c>
      <c r="N699" s="640">
        <f t="shared" si="81"/>
        <v>11.700857142857144</v>
      </c>
      <c r="O699" s="641">
        <v>12.388816545384911</v>
      </c>
      <c r="P699" s="640">
        <v>0</v>
      </c>
      <c r="Q699" s="599">
        <f t="shared" si="82"/>
        <v>3.486432779024045E-2</v>
      </c>
    </row>
    <row r="700" spans="1:17" ht="15" customHeight="1" x14ac:dyDescent="0.3">
      <c r="A700" s="131">
        <v>34</v>
      </c>
      <c r="B700" s="610" t="s">
        <v>808</v>
      </c>
      <c r="C700" s="128">
        <v>5733.87</v>
      </c>
      <c r="D700" s="128"/>
      <c r="E700" s="128">
        <v>119.9</v>
      </c>
      <c r="F700" s="128">
        <f t="shared" si="78"/>
        <v>5853.7699999999995</v>
      </c>
      <c r="G700" s="128">
        <v>1100</v>
      </c>
      <c r="H700" s="128"/>
      <c r="I700" s="128">
        <v>5000</v>
      </c>
      <c r="J700" s="128">
        <v>375</v>
      </c>
      <c r="K700" s="639">
        <f t="shared" si="79"/>
        <v>0</v>
      </c>
      <c r="L700" s="655">
        <f t="shared" si="80"/>
        <v>5.8229813664596272E-2</v>
      </c>
      <c r="M700" s="640">
        <f t="shared" si="76"/>
        <v>249.30803571428569</v>
      </c>
      <c r="N700" s="640">
        <f t="shared" si="81"/>
        <v>54.847767857142856</v>
      </c>
      <c r="O700" s="641">
        <v>58.072577556491765</v>
      </c>
      <c r="P700" s="640">
        <v>0</v>
      </c>
      <c r="Q700" s="599">
        <f t="shared" si="82"/>
        <v>6.187950348714083E-2</v>
      </c>
    </row>
    <row r="701" spans="1:17" ht="15" customHeight="1" x14ac:dyDescent="0.3">
      <c r="A701" s="17">
        <v>35</v>
      </c>
      <c r="B701" s="610" t="s">
        <v>809</v>
      </c>
      <c r="C701" s="128">
        <v>4616.67</v>
      </c>
      <c r="D701" s="128"/>
      <c r="E701" s="128">
        <v>516.1</v>
      </c>
      <c r="F701" s="128">
        <f t="shared" si="78"/>
        <v>5132.7700000000004</v>
      </c>
      <c r="G701" s="128">
        <v>1100</v>
      </c>
      <c r="H701" s="128"/>
      <c r="I701" s="128">
        <v>5000</v>
      </c>
      <c r="J701" s="128">
        <v>172</v>
      </c>
      <c r="K701" s="639">
        <f t="shared" si="79"/>
        <v>0</v>
      </c>
      <c r="L701" s="655">
        <f t="shared" si="80"/>
        <v>2.6708074534161491E-2</v>
      </c>
      <c r="M701" s="640">
        <f t="shared" si="76"/>
        <v>114.34928571428571</v>
      </c>
      <c r="N701" s="640">
        <f t="shared" si="81"/>
        <v>25.156842857142856</v>
      </c>
      <c r="O701" s="641">
        <v>26.635955572577554</v>
      </c>
      <c r="P701" s="640">
        <v>0</v>
      </c>
      <c r="Q701" s="599">
        <f t="shared" si="82"/>
        <v>3.2368893237765588E-2</v>
      </c>
    </row>
    <row r="702" spans="1:17" ht="15" customHeight="1" x14ac:dyDescent="0.3">
      <c r="A702" s="131">
        <v>36</v>
      </c>
      <c r="B702" s="610" t="s">
        <v>810</v>
      </c>
      <c r="C702" s="128">
        <v>4459.21</v>
      </c>
      <c r="D702" s="128"/>
      <c r="E702" s="128">
        <v>199.1</v>
      </c>
      <c r="F702" s="128">
        <f t="shared" si="78"/>
        <v>4658.3100000000004</v>
      </c>
      <c r="G702" s="128">
        <v>1100</v>
      </c>
      <c r="H702" s="128"/>
      <c r="I702" s="128">
        <v>5000</v>
      </c>
      <c r="J702" s="128">
        <v>192</v>
      </c>
      <c r="K702" s="639">
        <f t="shared" si="79"/>
        <v>0</v>
      </c>
      <c r="L702" s="655">
        <f t="shared" si="80"/>
        <v>2.9813664596273291E-2</v>
      </c>
      <c r="M702" s="640">
        <f t="shared" si="76"/>
        <v>127.64571428571428</v>
      </c>
      <c r="N702" s="640">
        <f t="shared" si="81"/>
        <v>28.082057142857142</v>
      </c>
      <c r="O702" s="641">
        <v>29.733159708923782</v>
      </c>
      <c r="P702" s="640">
        <v>0</v>
      </c>
      <c r="Q702" s="599">
        <f t="shared" si="82"/>
        <v>3.9812921668479599E-2</v>
      </c>
    </row>
    <row r="703" spans="1:17" ht="15" customHeight="1" x14ac:dyDescent="0.3">
      <c r="A703" s="17">
        <v>37</v>
      </c>
      <c r="B703" s="610" t="s">
        <v>811</v>
      </c>
      <c r="C703" s="128">
        <v>4519.6099999999997</v>
      </c>
      <c r="D703" s="128"/>
      <c r="E703" s="128"/>
      <c r="F703" s="128">
        <f t="shared" si="78"/>
        <v>4519.6099999999997</v>
      </c>
      <c r="G703" s="128">
        <v>1100</v>
      </c>
      <c r="H703" s="128"/>
      <c r="I703" s="128">
        <v>5000</v>
      </c>
      <c r="J703" s="128">
        <v>160</v>
      </c>
      <c r="K703" s="639">
        <f t="shared" si="79"/>
        <v>0</v>
      </c>
      <c r="L703" s="655">
        <f t="shared" si="80"/>
        <v>2.4844720496894412E-2</v>
      </c>
      <c r="M703" s="640">
        <f t="shared" si="76"/>
        <v>106.37142857142858</v>
      </c>
      <c r="N703" s="640">
        <f t="shared" si="81"/>
        <v>23.401714285714288</v>
      </c>
      <c r="O703" s="641">
        <v>24.777633090769822</v>
      </c>
      <c r="P703" s="640">
        <v>0</v>
      </c>
      <c r="Q703" s="599">
        <f t="shared" si="82"/>
        <v>3.4195600051312544E-2</v>
      </c>
    </row>
    <row r="704" spans="1:17" ht="15" customHeight="1" x14ac:dyDescent="0.3">
      <c r="A704" s="17">
        <v>38</v>
      </c>
      <c r="B704" s="610" t="s">
        <v>812</v>
      </c>
      <c r="C704" s="128">
        <v>7164.75</v>
      </c>
      <c r="D704" s="128"/>
      <c r="E704" s="128"/>
      <c r="F704" s="128">
        <f t="shared" si="78"/>
        <v>7164.75</v>
      </c>
      <c r="G704" s="128">
        <v>1100</v>
      </c>
      <c r="H704" s="128"/>
      <c r="I704" s="128">
        <v>5000</v>
      </c>
      <c r="J704" s="128">
        <v>240</v>
      </c>
      <c r="K704" s="639">
        <f t="shared" si="79"/>
        <v>0</v>
      </c>
      <c r="L704" s="655">
        <f t="shared" si="80"/>
        <v>3.7267080745341616E-2</v>
      </c>
      <c r="M704" s="640">
        <f t="shared" si="76"/>
        <v>159.55714285714285</v>
      </c>
      <c r="N704" s="640">
        <f t="shared" si="81"/>
        <v>35.10257142857143</v>
      </c>
      <c r="O704" s="641">
        <v>37.166449636154731</v>
      </c>
      <c r="P704" s="640">
        <v>0</v>
      </c>
      <c r="Q704" s="599">
        <f t="shared" si="82"/>
        <v>3.2356490306272932E-2</v>
      </c>
    </row>
    <row r="705" spans="1:17" ht="15" customHeight="1" x14ac:dyDescent="0.3">
      <c r="A705" s="17">
        <v>39</v>
      </c>
      <c r="B705" s="610" t="s">
        <v>813</v>
      </c>
      <c r="C705" s="128">
        <v>4422.5</v>
      </c>
      <c r="D705" s="128"/>
      <c r="E705" s="128"/>
      <c r="F705" s="128">
        <f t="shared" si="78"/>
        <v>4422.5</v>
      </c>
      <c r="G705" s="128">
        <v>1100</v>
      </c>
      <c r="H705" s="128"/>
      <c r="I705" s="128">
        <v>5000</v>
      </c>
      <c r="J705" s="128">
        <v>160</v>
      </c>
      <c r="K705" s="639">
        <f t="shared" si="79"/>
        <v>0</v>
      </c>
      <c r="L705" s="655">
        <f t="shared" si="80"/>
        <v>2.4844720496894412E-2</v>
      </c>
      <c r="M705" s="640">
        <f t="shared" si="76"/>
        <v>106.37142857142858</v>
      </c>
      <c r="N705" s="640">
        <f t="shared" si="81"/>
        <v>23.401714285714288</v>
      </c>
      <c r="O705" s="641">
        <v>24.777633090769822</v>
      </c>
      <c r="P705" s="640">
        <v>0</v>
      </c>
      <c r="Q705" s="599">
        <f t="shared" si="82"/>
        <v>3.4946472797719091E-2</v>
      </c>
    </row>
    <row r="706" spans="1:17" ht="15" customHeight="1" x14ac:dyDescent="0.3">
      <c r="A706" s="131">
        <v>41</v>
      </c>
      <c r="B706" s="610" t="s">
        <v>814</v>
      </c>
      <c r="C706" s="128">
        <v>2091.96</v>
      </c>
      <c r="D706" s="128"/>
      <c r="E706" s="128">
        <v>121.7</v>
      </c>
      <c r="F706" s="128">
        <f t="shared" si="78"/>
        <v>2213.66</v>
      </c>
      <c r="G706" s="128">
        <v>1100</v>
      </c>
      <c r="H706" s="128"/>
      <c r="I706" s="128">
        <v>5000</v>
      </c>
      <c r="J706" s="128">
        <v>72</v>
      </c>
      <c r="K706" s="639">
        <f t="shared" si="79"/>
        <v>0</v>
      </c>
      <c r="L706" s="655">
        <f t="shared" si="80"/>
        <v>1.1180124223602485E-2</v>
      </c>
      <c r="M706" s="640">
        <f t="shared" si="76"/>
        <v>47.867142857142859</v>
      </c>
      <c r="N706" s="640">
        <f t="shared" si="81"/>
        <v>10.530771428571429</v>
      </c>
      <c r="O706" s="641">
        <v>11.149934890846419</v>
      </c>
      <c r="P706" s="640">
        <v>0</v>
      </c>
      <c r="Q706" s="599">
        <f t="shared" si="82"/>
        <v>3.1417584080916085E-2</v>
      </c>
    </row>
    <row r="707" spans="1:17" ht="15" customHeight="1" x14ac:dyDescent="0.3">
      <c r="A707" s="17">
        <v>42</v>
      </c>
      <c r="B707" s="610" t="s">
        <v>815</v>
      </c>
      <c r="C707" s="128">
        <v>113.2</v>
      </c>
      <c r="D707" s="128"/>
      <c r="E707" s="128"/>
      <c r="F707" s="128">
        <f t="shared" si="78"/>
        <v>113.2</v>
      </c>
      <c r="G707" s="128">
        <v>1100</v>
      </c>
      <c r="H707" s="128">
        <v>3</v>
      </c>
      <c r="I707" s="128">
        <v>5000</v>
      </c>
      <c r="J707" s="128">
        <v>3</v>
      </c>
      <c r="K707" s="639">
        <f t="shared" si="79"/>
        <v>1.5673981191222572E-3</v>
      </c>
      <c r="L707" s="655">
        <f t="shared" si="80"/>
        <v>4.6583850931677018E-4</v>
      </c>
      <c r="M707" s="640">
        <f t="shared" si="76"/>
        <v>8.7052009628302738</v>
      </c>
      <c r="N707" s="640">
        <f t="shared" si="81"/>
        <v>1.9151442118226603</v>
      </c>
      <c r="O707" s="641">
        <v>2.1493306204519338</v>
      </c>
      <c r="P707" s="640">
        <v>0.46942372881355926</v>
      </c>
      <c r="Q707" s="599">
        <f t="shared" si="82"/>
        <v>0.11695317600634653</v>
      </c>
    </row>
    <row r="708" spans="1:17" ht="15" customHeight="1" x14ac:dyDescent="0.3">
      <c r="A708" s="131">
        <v>43</v>
      </c>
      <c r="B708" s="610" t="s">
        <v>816</v>
      </c>
      <c r="C708" s="128">
        <v>149.19999999999999</v>
      </c>
      <c r="D708" s="128"/>
      <c r="E708" s="128"/>
      <c r="F708" s="128">
        <f t="shared" si="78"/>
        <v>149.19999999999999</v>
      </c>
      <c r="G708" s="128">
        <v>1100</v>
      </c>
      <c r="H708" s="128">
        <v>3</v>
      </c>
      <c r="I708" s="128">
        <v>5000</v>
      </c>
      <c r="J708" s="128">
        <v>2</v>
      </c>
      <c r="K708" s="639">
        <f t="shared" si="79"/>
        <v>1.5673981191222572E-3</v>
      </c>
      <c r="L708" s="655">
        <f t="shared" si="80"/>
        <v>3.1055900621118014E-4</v>
      </c>
      <c r="M708" s="640">
        <f t="shared" si="76"/>
        <v>8.0403795342588449</v>
      </c>
      <c r="N708" s="640">
        <f t="shared" si="81"/>
        <v>1.7688834975369458</v>
      </c>
      <c r="O708" s="641">
        <v>1.994470413634623</v>
      </c>
      <c r="P708" s="640">
        <v>0.46942372881355926</v>
      </c>
      <c r="Q708" s="599">
        <f t="shared" si="82"/>
        <v>8.2259766583404656E-2</v>
      </c>
    </row>
    <row r="709" spans="1:17" ht="15" customHeight="1" x14ac:dyDescent="0.3">
      <c r="A709" s="17">
        <v>44</v>
      </c>
      <c r="B709" s="610" t="s">
        <v>1183</v>
      </c>
      <c r="C709" s="128">
        <v>613.9</v>
      </c>
      <c r="D709" s="128"/>
      <c r="E709" s="128">
        <v>71.099999999999994</v>
      </c>
      <c r="F709" s="128">
        <f t="shared" si="78"/>
        <v>685</v>
      </c>
      <c r="G709" s="128">
        <v>1100</v>
      </c>
      <c r="H709" s="128">
        <v>14</v>
      </c>
      <c r="I709" s="128">
        <v>5000</v>
      </c>
      <c r="J709" s="128">
        <v>12</v>
      </c>
      <c r="K709" s="639">
        <f t="shared" si="79"/>
        <v>7.3145245559038674E-3</v>
      </c>
      <c r="L709" s="655">
        <f t="shared" si="80"/>
        <v>1.8633540372670807E-3</v>
      </c>
      <c r="M709" s="640">
        <f t="shared" si="76"/>
        <v>39.294628302731759</v>
      </c>
      <c r="N709" s="640">
        <f t="shared" si="81"/>
        <v>8.6448182266009876</v>
      </c>
      <c r="O709" s="641">
        <v>9.7204891484744032</v>
      </c>
      <c r="P709" s="640">
        <v>2.1906440677966099</v>
      </c>
      <c r="Q709" s="599">
        <f t="shared" si="82"/>
        <v>8.7373109117669726E-2</v>
      </c>
    </row>
    <row r="710" spans="1:17" ht="15" customHeight="1" x14ac:dyDescent="0.3">
      <c r="A710" s="17">
        <v>45</v>
      </c>
      <c r="B710" s="610" t="s">
        <v>1184</v>
      </c>
      <c r="C710" s="128">
        <v>451.16</v>
      </c>
      <c r="D710" s="128"/>
      <c r="E710" s="128">
        <v>29.4</v>
      </c>
      <c r="F710" s="128">
        <f t="shared" si="78"/>
        <v>480.56</v>
      </c>
      <c r="G710" s="128">
        <v>1100</v>
      </c>
      <c r="H710" s="128">
        <v>13</v>
      </c>
      <c r="I710" s="128">
        <v>5000</v>
      </c>
      <c r="J710" s="128">
        <v>10</v>
      </c>
      <c r="K710" s="639">
        <f t="shared" si="79"/>
        <v>6.7920585161964477E-3</v>
      </c>
      <c r="L710" s="655">
        <f t="shared" si="80"/>
        <v>1.5527950310559007E-3</v>
      </c>
      <c r="M710" s="640">
        <f t="shared" si="76"/>
        <v>35.728073219883569</v>
      </c>
      <c r="N710" s="640">
        <f t="shared" si="81"/>
        <v>7.8601761083743851</v>
      </c>
      <c r="O710" s="641">
        <v>8.8491854015064479</v>
      </c>
      <c r="P710" s="640">
        <v>2.0341694915254234</v>
      </c>
      <c r="Q710" s="599">
        <f t="shared" si="82"/>
        <v>0.11335026681640133</v>
      </c>
    </row>
    <row r="711" spans="1:17" ht="15" customHeight="1" x14ac:dyDescent="0.3">
      <c r="A711" s="17">
        <v>46</v>
      </c>
      <c r="B711" s="610" t="s">
        <v>1185</v>
      </c>
      <c r="C711" s="128">
        <v>514.09</v>
      </c>
      <c r="D711" s="128"/>
      <c r="E711" s="128"/>
      <c r="F711" s="128">
        <f t="shared" si="78"/>
        <v>514.09</v>
      </c>
      <c r="G711" s="128">
        <v>1100</v>
      </c>
      <c r="H711" s="128">
        <v>15</v>
      </c>
      <c r="I711" s="128">
        <v>5000</v>
      </c>
      <c r="J711" s="128">
        <v>9</v>
      </c>
      <c r="K711" s="639">
        <f t="shared" si="79"/>
        <v>7.8369905956112863E-3</v>
      </c>
      <c r="L711" s="655">
        <f t="shared" si="80"/>
        <v>1.3975155279503106E-3</v>
      </c>
      <c r="M711" s="640">
        <f t="shared" si="76"/>
        <v>39.537076242722797</v>
      </c>
      <c r="N711" s="640">
        <f t="shared" si="81"/>
        <v>8.6981567733990151</v>
      </c>
      <c r="O711" s="641">
        <v>9.8174918613558013</v>
      </c>
      <c r="P711" s="640">
        <v>2.3471186440677965</v>
      </c>
      <c r="Q711" s="599">
        <f t="shared" si="82"/>
        <v>0.11748885121582875</v>
      </c>
    </row>
    <row r="712" spans="1:17" ht="15" customHeight="1" x14ac:dyDescent="0.3">
      <c r="A712" s="17">
        <v>47</v>
      </c>
      <c r="B712" s="610" t="s">
        <v>1186</v>
      </c>
      <c r="C712" s="128">
        <v>522.29999999999995</v>
      </c>
      <c r="D712" s="128"/>
      <c r="E712" s="128">
        <v>27.8</v>
      </c>
      <c r="F712" s="128">
        <f t="shared" si="78"/>
        <v>550.09999999999991</v>
      </c>
      <c r="G712" s="128">
        <v>1100</v>
      </c>
      <c r="H712" s="128">
        <v>16</v>
      </c>
      <c r="I712" s="128">
        <v>5000</v>
      </c>
      <c r="J712" s="128">
        <v>14</v>
      </c>
      <c r="K712" s="639">
        <f t="shared" si="79"/>
        <v>8.3594566353187051E-3</v>
      </c>
      <c r="L712" s="655">
        <f t="shared" si="80"/>
        <v>2.1739130434782609E-3</v>
      </c>
      <c r="M712" s="640">
        <f t="shared" ref="M712:M775" si="83">(K712+L712)*4281.45</f>
        <v>45.098095611285267</v>
      </c>
      <c r="N712" s="640">
        <f t="shared" si="81"/>
        <v>9.9215810344827595</v>
      </c>
      <c r="O712" s="641">
        <v>11.153376228775691</v>
      </c>
      <c r="P712" s="640">
        <v>2.5035932203389826</v>
      </c>
      <c r="Q712" s="599">
        <f t="shared" si="82"/>
        <v>0.12484393036699275</v>
      </c>
    </row>
    <row r="713" spans="1:17" ht="15" customHeight="1" x14ac:dyDescent="0.3">
      <c r="A713" s="131">
        <v>48</v>
      </c>
      <c r="B713" s="610" t="s">
        <v>1187</v>
      </c>
      <c r="C713" s="128">
        <v>1211.25</v>
      </c>
      <c r="D713" s="128"/>
      <c r="E713" s="128"/>
      <c r="F713" s="128">
        <f t="shared" si="78"/>
        <v>1211.25</v>
      </c>
      <c r="G713" s="128">
        <v>1100</v>
      </c>
      <c r="H713" s="128">
        <v>44</v>
      </c>
      <c r="I713" s="128">
        <v>5000</v>
      </c>
      <c r="J713" s="128">
        <v>40</v>
      </c>
      <c r="K713" s="639">
        <f t="shared" si="79"/>
        <v>2.298850574712644E-2</v>
      </c>
      <c r="L713" s="655">
        <f t="shared" si="80"/>
        <v>6.2111801242236029E-3</v>
      </c>
      <c r="M713" s="640">
        <f t="shared" si="83"/>
        <v>125.01699507389164</v>
      </c>
      <c r="N713" s="640">
        <f t="shared" si="81"/>
        <v>27.503738916256161</v>
      </c>
      <c r="O713" s="641">
        <v>30.90407493935912</v>
      </c>
      <c r="P713" s="640">
        <v>6.8848813559322029</v>
      </c>
      <c r="Q713" s="599">
        <f t="shared" si="82"/>
        <v>0.15711842335227172</v>
      </c>
    </row>
    <row r="714" spans="1:17" ht="15" customHeight="1" x14ac:dyDescent="0.3">
      <c r="A714" s="17">
        <v>49</v>
      </c>
      <c r="B714" s="610" t="s">
        <v>1188</v>
      </c>
      <c r="C714" s="128">
        <v>306.17</v>
      </c>
      <c r="D714" s="128"/>
      <c r="E714" s="128">
        <v>31.2</v>
      </c>
      <c r="F714" s="128">
        <f t="shared" si="78"/>
        <v>337.37</v>
      </c>
      <c r="G714" s="128">
        <v>1100</v>
      </c>
      <c r="H714" s="128">
        <v>11</v>
      </c>
      <c r="I714" s="128">
        <v>5000</v>
      </c>
      <c r="J714" s="128">
        <v>10</v>
      </c>
      <c r="K714" s="639">
        <f t="shared" si="79"/>
        <v>5.74712643678161E-3</v>
      </c>
      <c r="L714" s="655">
        <f t="shared" si="80"/>
        <v>1.5527950310559007E-3</v>
      </c>
      <c r="M714" s="640">
        <f t="shared" si="83"/>
        <v>31.254248768472909</v>
      </c>
      <c r="N714" s="640">
        <f t="shared" si="81"/>
        <v>6.8759347290640402</v>
      </c>
      <c r="O714" s="641">
        <v>7.72601873483978</v>
      </c>
      <c r="P714" s="640">
        <v>1.7212203389830507</v>
      </c>
      <c r="Q714" s="599">
        <f t="shared" si="82"/>
        <v>0.14102446148549005</v>
      </c>
    </row>
    <row r="715" spans="1:17" ht="15" customHeight="1" x14ac:dyDescent="0.3">
      <c r="A715" s="131">
        <v>50</v>
      </c>
      <c r="B715" s="610" t="s">
        <v>1189</v>
      </c>
      <c r="C715" s="128">
        <v>209.58</v>
      </c>
      <c r="D715" s="128"/>
      <c r="E715" s="128">
        <v>29.1</v>
      </c>
      <c r="F715" s="128">
        <f t="shared" si="78"/>
        <v>238.68</v>
      </c>
      <c r="G715" s="128">
        <v>1100</v>
      </c>
      <c r="H715" s="128">
        <v>10</v>
      </c>
      <c r="I715" s="128">
        <v>5000</v>
      </c>
      <c r="J715" s="128">
        <v>7</v>
      </c>
      <c r="K715" s="639">
        <f t="shared" si="79"/>
        <v>5.2246603970741903E-3</v>
      </c>
      <c r="L715" s="655">
        <f t="shared" si="80"/>
        <v>1.0869565217391304E-3</v>
      </c>
      <c r="M715" s="640">
        <f t="shared" si="83"/>
        <v>27.02287225705329</v>
      </c>
      <c r="N715" s="640">
        <f t="shared" si="81"/>
        <v>5.9450318965517237</v>
      </c>
      <c r="O715" s="641">
        <v>6.6998547810545119</v>
      </c>
      <c r="P715" s="640">
        <v>1.5647457627118639</v>
      </c>
      <c r="Q715" s="599">
        <f t="shared" si="82"/>
        <v>0.17275224022696242</v>
      </c>
    </row>
    <row r="716" spans="1:17" ht="15" customHeight="1" x14ac:dyDescent="0.3">
      <c r="A716" s="17">
        <v>51</v>
      </c>
      <c r="B716" s="610" t="s">
        <v>1190</v>
      </c>
      <c r="C716" s="128">
        <v>468.77</v>
      </c>
      <c r="D716" s="128"/>
      <c r="E716" s="128">
        <v>272.5</v>
      </c>
      <c r="F716" s="128">
        <f t="shared" si="78"/>
        <v>741.27</v>
      </c>
      <c r="G716" s="128">
        <v>1100</v>
      </c>
      <c r="H716" s="128">
        <v>17</v>
      </c>
      <c r="I716" s="128">
        <v>5000</v>
      </c>
      <c r="J716" s="128">
        <v>10</v>
      </c>
      <c r="K716" s="639">
        <f t="shared" si="79"/>
        <v>8.881922675026124E-3</v>
      </c>
      <c r="L716" s="655">
        <f t="shared" si="80"/>
        <v>1.5527950310559007E-3</v>
      </c>
      <c r="M716" s="640">
        <f t="shared" si="83"/>
        <v>44.675722122704883</v>
      </c>
      <c r="N716" s="640">
        <f t="shared" si="81"/>
        <v>9.8286588669950739</v>
      </c>
      <c r="O716" s="641">
        <v>11.09551873483978</v>
      </c>
      <c r="P716" s="640">
        <v>2.6600677966101696</v>
      </c>
      <c r="Q716" s="599">
        <f t="shared" si="82"/>
        <v>9.2085161305799385E-2</v>
      </c>
    </row>
    <row r="717" spans="1:17" ht="15" customHeight="1" x14ac:dyDescent="0.3">
      <c r="A717" s="17">
        <v>52</v>
      </c>
      <c r="B717" s="610" t="s">
        <v>1191</v>
      </c>
      <c r="C717" s="128">
        <v>599.20000000000005</v>
      </c>
      <c r="D717" s="128"/>
      <c r="E717" s="128">
        <v>134.4</v>
      </c>
      <c r="F717" s="128">
        <f t="shared" si="78"/>
        <v>733.6</v>
      </c>
      <c r="G717" s="128">
        <v>1100</v>
      </c>
      <c r="H717" s="128">
        <v>26</v>
      </c>
      <c r="I717" s="128">
        <v>5000</v>
      </c>
      <c r="J717" s="128">
        <v>18</v>
      </c>
      <c r="K717" s="639">
        <f t="shared" si="79"/>
        <v>1.3584117032392895E-2</v>
      </c>
      <c r="L717" s="655">
        <f t="shared" si="80"/>
        <v>2.7950310559006213E-3</v>
      </c>
      <c r="M717" s="640">
        <f t="shared" si="83"/>
        <v>70.126503582624281</v>
      </c>
      <c r="N717" s="640">
        <f t="shared" si="81"/>
        <v>15.427830788177342</v>
      </c>
      <c r="O717" s="641">
        <v>17.388650389378274</v>
      </c>
      <c r="P717" s="640">
        <v>4.0683389830508467</v>
      </c>
      <c r="Q717" s="599">
        <f t="shared" si="82"/>
        <v>0.14587148819960571</v>
      </c>
    </row>
    <row r="718" spans="1:17" ht="15" customHeight="1" x14ac:dyDescent="0.3">
      <c r="A718" s="17">
        <v>53</v>
      </c>
      <c r="B718" s="610" t="s">
        <v>1192</v>
      </c>
      <c r="C718" s="128">
        <v>220.5</v>
      </c>
      <c r="D718" s="128"/>
      <c r="E718" s="128"/>
      <c r="F718" s="128">
        <f t="shared" si="78"/>
        <v>220.5</v>
      </c>
      <c r="G718" s="128">
        <v>1100</v>
      </c>
      <c r="H718" s="128">
        <v>11</v>
      </c>
      <c r="I718" s="128">
        <v>5000</v>
      </c>
      <c r="J718" s="128">
        <v>9</v>
      </c>
      <c r="K718" s="639">
        <f t="shared" si="79"/>
        <v>5.74712643678161E-3</v>
      </c>
      <c r="L718" s="655">
        <f t="shared" si="80"/>
        <v>1.3975155279503106E-3</v>
      </c>
      <c r="M718" s="640">
        <f t="shared" si="83"/>
        <v>30.58942733990148</v>
      </c>
      <c r="N718" s="640">
        <f t="shared" si="81"/>
        <v>6.7296740147783254</v>
      </c>
      <c r="O718" s="641">
        <v>7.5711585280224689</v>
      </c>
      <c r="P718" s="640">
        <v>1.7212203389830507</v>
      </c>
      <c r="Q718" s="599">
        <f t="shared" si="82"/>
        <v>0.21138993297816475</v>
      </c>
    </row>
    <row r="719" spans="1:17" ht="15" customHeight="1" x14ac:dyDescent="0.3">
      <c r="A719" s="17">
        <v>54</v>
      </c>
      <c r="B719" s="610" t="s">
        <v>1193</v>
      </c>
      <c r="C719" s="128">
        <v>330.61</v>
      </c>
      <c r="D719" s="128"/>
      <c r="E719" s="128"/>
      <c r="F719" s="128">
        <f t="shared" si="78"/>
        <v>330.61</v>
      </c>
      <c r="G719" s="128">
        <v>1100</v>
      </c>
      <c r="H719" s="128">
        <v>15</v>
      </c>
      <c r="I719" s="128">
        <v>5000</v>
      </c>
      <c r="J719" s="128">
        <v>9</v>
      </c>
      <c r="K719" s="639">
        <f t="shared" si="79"/>
        <v>7.8369905956112863E-3</v>
      </c>
      <c r="L719" s="655">
        <f t="shared" si="80"/>
        <v>1.3975155279503106E-3</v>
      </c>
      <c r="M719" s="640">
        <f t="shared" si="83"/>
        <v>39.537076242722797</v>
      </c>
      <c r="N719" s="640">
        <f t="shared" si="81"/>
        <v>8.6981567733990151</v>
      </c>
      <c r="O719" s="641">
        <v>9.8174918613558013</v>
      </c>
      <c r="P719" s="640">
        <v>2.3471186440677965</v>
      </c>
      <c r="Q719" s="599">
        <f t="shared" si="82"/>
        <v>0.18269212522774692</v>
      </c>
    </row>
    <row r="720" spans="1:17" ht="15" customHeight="1" x14ac:dyDescent="0.3">
      <c r="A720" s="131">
        <v>55</v>
      </c>
      <c r="B720" s="610" t="s">
        <v>1194</v>
      </c>
      <c r="C720" s="128">
        <v>949</v>
      </c>
      <c r="D720" s="128"/>
      <c r="E720" s="128">
        <v>88.5</v>
      </c>
      <c r="F720" s="128">
        <f t="shared" si="78"/>
        <v>1037.5</v>
      </c>
      <c r="G720" s="128">
        <v>1100</v>
      </c>
      <c r="H720" s="128">
        <v>62</v>
      </c>
      <c r="I720" s="128">
        <v>5000</v>
      </c>
      <c r="J720" s="128">
        <v>40</v>
      </c>
      <c r="K720" s="639">
        <f t="shared" si="79"/>
        <v>3.2392894461859979E-2</v>
      </c>
      <c r="L720" s="655">
        <f t="shared" si="80"/>
        <v>6.2111801242236029E-3</v>
      </c>
      <c r="M720" s="640">
        <f t="shared" si="83"/>
        <v>165.28141513658753</v>
      </c>
      <c r="N720" s="640">
        <f t="shared" si="81"/>
        <v>36.361911330049253</v>
      </c>
      <c r="O720" s="641">
        <v>41.012574939359112</v>
      </c>
      <c r="P720" s="640">
        <v>9.7014237288135572</v>
      </c>
      <c r="Q720" s="599">
        <f t="shared" si="82"/>
        <v>0.24323597603355129</v>
      </c>
    </row>
    <row r="721" spans="1:17" ht="15" customHeight="1" x14ac:dyDescent="0.3">
      <c r="A721" s="17">
        <v>56</v>
      </c>
      <c r="B721" s="610" t="s">
        <v>1195</v>
      </c>
      <c r="C721" s="128">
        <v>211.8</v>
      </c>
      <c r="D721" s="128"/>
      <c r="E721" s="128">
        <v>18.3</v>
      </c>
      <c r="F721" s="128">
        <f t="shared" si="78"/>
        <v>230.10000000000002</v>
      </c>
      <c r="G721" s="128">
        <v>1100</v>
      </c>
      <c r="H721" s="128">
        <v>9</v>
      </c>
      <c r="I721" s="128">
        <v>5000</v>
      </c>
      <c r="J721" s="128">
        <v>4</v>
      </c>
      <c r="K721" s="639">
        <f t="shared" si="79"/>
        <v>4.7021943573667714E-3</v>
      </c>
      <c r="L721" s="655">
        <f t="shared" si="80"/>
        <v>6.2111801242236027E-4</v>
      </c>
      <c r="M721" s="640">
        <f t="shared" si="83"/>
        <v>22.791495745633679</v>
      </c>
      <c r="N721" s="640">
        <f t="shared" si="81"/>
        <v>5.0141290640394089</v>
      </c>
      <c r="O721" s="641">
        <v>5.6736908272692448</v>
      </c>
      <c r="P721" s="640">
        <v>1.4082711864406776</v>
      </c>
      <c r="Q721" s="599">
        <f t="shared" si="82"/>
        <v>0.15161923869353763</v>
      </c>
    </row>
    <row r="722" spans="1:17" ht="15" customHeight="1" x14ac:dyDescent="0.3">
      <c r="A722" s="131">
        <v>57</v>
      </c>
      <c r="B722" s="610" t="s">
        <v>1196</v>
      </c>
      <c r="C722" s="128">
        <v>1331.77</v>
      </c>
      <c r="D722" s="128"/>
      <c r="E722" s="128"/>
      <c r="F722" s="128">
        <f t="shared" si="78"/>
        <v>1331.77</v>
      </c>
      <c r="G722" s="128">
        <v>1100</v>
      </c>
      <c r="H722" s="128">
        <v>75</v>
      </c>
      <c r="I722" s="128">
        <v>5000</v>
      </c>
      <c r="J722" s="128">
        <v>32</v>
      </c>
      <c r="K722" s="639">
        <f t="shared" si="79"/>
        <v>3.918495297805643E-2</v>
      </c>
      <c r="L722" s="655">
        <f t="shared" si="80"/>
        <v>4.9689440993788822E-3</v>
      </c>
      <c r="M722" s="640">
        <f t="shared" si="83"/>
        <v>189.04270264218542</v>
      </c>
      <c r="N722" s="640">
        <f t="shared" si="81"/>
        <v>41.589394581280793</v>
      </c>
      <c r="O722" s="641">
        <v>47.074276618153966</v>
      </c>
      <c r="P722" s="640">
        <v>11.735593220338981</v>
      </c>
      <c r="Q722" s="599">
        <f t="shared" si="82"/>
        <v>0.21733630211069419</v>
      </c>
    </row>
    <row r="723" spans="1:17" ht="15" customHeight="1" x14ac:dyDescent="0.3">
      <c r="A723" s="17">
        <v>58</v>
      </c>
      <c r="B723" s="610" t="s">
        <v>1197</v>
      </c>
      <c r="C723" s="128">
        <v>483.9</v>
      </c>
      <c r="D723" s="128"/>
      <c r="E723" s="128"/>
      <c r="F723" s="128">
        <f t="shared" si="78"/>
        <v>483.9</v>
      </c>
      <c r="G723" s="128">
        <v>1100</v>
      </c>
      <c r="H723" s="128">
        <v>13</v>
      </c>
      <c r="I723" s="128">
        <v>5000</v>
      </c>
      <c r="J723" s="128">
        <v>8</v>
      </c>
      <c r="K723" s="639">
        <f t="shared" si="79"/>
        <v>6.7920585161964477E-3</v>
      </c>
      <c r="L723" s="655">
        <f t="shared" si="80"/>
        <v>1.2422360248447205E-3</v>
      </c>
      <c r="M723" s="640">
        <f t="shared" si="83"/>
        <v>34.398430362740704</v>
      </c>
      <c r="N723" s="640">
        <f t="shared" si="81"/>
        <v>7.5676546798029554</v>
      </c>
      <c r="O723" s="641">
        <v>8.5394649878718241</v>
      </c>
      <c r="P723" s="640">
        <v>2.0341694915254234</v>
      </c>
      <c r="Q723" s="599">
        <f t="shared" si="82"/>
        <v>0.10857557247766256</v>
      </c>
    </row>
    <row r="724" spans="1:17" ht="15" customHeight="1" x14ac:dyDescent="0.3">
      <c r="A724" s="17">
        <v>59</v>
      </c>
      <c r="B724" s="610" t="s">
        <v>1198</v>
      </c>
      <c r="C724" s="128">
        <v>665.8</v>
      </c>
      <c r="D724" s="128"/>
      <c r="E724" s="128"/>
      <c r="F724" s="128">
        <f t="shared" si="78"/>
        <v>665.8</v>
      </c>
      <c r="G724" s="128">
        <v>1100</v>
      </c>
      <c r="H724" s="128">
        <v>35</v>
      </c>
      <c r="I724" s="128">
        <v>5000</v>
      </c>
      <c r="J724" s="128">
        <v>19</v>
      </c>
      <c r="K724" s="639">
        <f t="shared" si="79"/>
        <v>1.8286311389759669E-2</v>
      </c>
      <c r="L724" s="655">
        <f t="shared" si="80"/>
        <v>2.9503105590062114E-3</v>
      </c>
      <c r="M724" s="640">
        <f t="shared" si="83"/>
        <v>90.923535042543662</v>
      </c>
      <c r="N724" s="640">
        <f t="shared" si="81"/>
        <v>20.003177709359605</v>
      </c>
      <c r="O724" s="641">
        <v>22.597760596195581</v>
      </c>
      <c r="P724" s="640">
        <v>5.4766101694915239</v>
      </c>
      <c r="Q724" s="599">
        <f t="shared" si="82"/>
        <v>0.20877303021566593</v>
      </c>
    </row>
    <row r="725" spans="1:17" ht="15" customHeight="1" x14ac:dyDescent="0.3">
      <c r="A725" s="17">
        <v>60</v>
      </c>
      <c r="B725" s="610" t="s">
        <v>1199</v>
      </c>
      <c r="C725" s="128">
        <v>363.78</v>
      </c>
      <c r="D725" s="128"/>
      <c r="E725" s="128">
        <v>58</v>
      </c>
      <c r="F725" s="128">
        <f t="shared" ref="F725:F773" si="84">C725+D725+E725</f>
        <v>421.78</v>
      </c>
      <c r="G725" s="128">
        <v>1100</v>
      </c>
      <c r="H725" s="128">
        <v>18</v>
      </c>
      <c r="I725" s="128">
        <v>5000</v>
      </c>
      <c r="J725" s="128">
        <v>18</v>
      </c>
      <c r="K725" s="639">
        <f t="shared" si="79"/>
        <v>9.4043887147335428E-3</v>
      </c>
      <c r="L725" s="655">
        <f t="shared" si="80"/>
        <v>2.7950310559006213E-3</v>
      </c>
      <c r="M725" s="640">
        <f t="shared" si="83"/>
        <v>52.231205776981639</v>
      </c>
      <c r="N725" s="640">
        <f t="shared" si="81"/>
        <v>11.490865270935961</v>
      </c>
      <c r="O725" s="641">
        <v>12.895983722711604</v>
      </c>
      <c r="P725" s="640">
        <v>2.8165423728813552</v>
      </c>
      <c r="Q725" s="599">
        <f t="shared" si="82"/>
        <v>0.18833182498817053</v>
      </c>
    </row>
    <row r="726" spans="1:17" ht="15" customHeight="1" x14ac:dyDescent="0.3">
      <c r="A726" s="17">
        <v>61</v>
      </c>
      <c r="B726" s="610" t="s">
        <v>1200</v>
      </c>
      <c r="C726" s="128">
        <v>185.8</v>
      </c>
      <c r="D726" s="128"/>
      <c r="E726" s="128">
        <v>26.8</v>
      </c>
      <c r="F726" s="128">
        <f t="shared" si="84"/>
        <v>212.60000000000002</v>
      </c>
      <c r="G726" s="128">
        <v>1100</v>
      </c>
      <c r="H726" s="128">
        <v>8</v>
      </c>
      <c r="I726" s="128">
        <v>5000</v>
      </c>
      <c r="J726" s="128">
        <v>6</v>
      </c>
      <c r="K726" s="639">
        <f t="shared" si="79"/>
        <v>4.1797283176593526E-3</v>
      </c>
      <c r="L726" s="655">
        <f t="shared" si="80"/>
        <v>9.3167701863354035E-4</v>
      </c>
      <c r="M726" s="640">
        <f t="shared" si="83"/>
        <v>21.884226377071208</v>
      </c>
      <c r="N726" s="640">
        <f t="shared" si="81"/>
        <v>4.8145298029556658</v>
      </c>
      <c r="O726" s="641">
        <v>5.4218279075705347</v>
      </c>
      <c r="P726" s="640">
        <v>1.2517966101694913</v>
      </c>
      <c r="Q726" s="599">
        <f t="shared" si="82"/>
        <v>0.15697262792928926</v>
      </c>
    </row>
    <row r="727" spans="1:17" ht="15" customHeight="1" x14ac:dyDescent="0.3">
      <c r="A727" s="131">
        <v>62</v>
      </c>
      <c r="B727" s="610" t="s">
        <v>1201</v>
      </c>
      <c r="C727" s="128">
        <v>205.2</v>
      </c>
      <c r="D727" s="128"/>
      <c r="E727" s="128"/>
      <c r="F727" s="128">
        <f t="shared" si="84"/>
        <v>205.2</v>
      </c>
      <c r="G727" s="128">
        <v>1100</v>
      </c>
      <c r="H727" s="128">
        <v>11</v>
      </c>
      <c r="I727" s="128">
        <v>5000</v>
      </c>
      <c r="J727" s="128">
        <v>5</v>
      </c>
      <c r="K727" s="639">
        <f t="shared" si="79"/>
        <v>5.74712643678161E-3</v>
      </c>
      <c r="L727" s="655">
        <f t="shared" si="80"/>
        <v>7.7639751552795037E-4</v>
      </c>
      <c r="M727" s="640">
        <f t="shared" si="83"/>
        <v>27.930141625615764</v>
      </c>
      <c r="N727" s="640">
        <f t="shared" si="81"/>
        <v>6.1446311576354686</v>
      </c>
      <c r="O727" s="641">
        <v>6.9517177007532229</v>
      </c>
      <c r="P727" s="640">
        <v>1.7212203389830507</v>
      </c>
      <c r="Q727" s="599">
        <f t="shared" si="82"/>
        <v>0.20832217749993914</v>
      </c>
    </row>
    <row r="728" spans="1:17" ht="15" customHeight="1" x14ac:dyDescent="0.3">
      <c r="A728" s="17">
        <v>63</v>
      </c>
      <c r="B728" s="610" t="s">
        <v>1202</v>
      </c>
      <c r="C728" s="128">
        <v>177.45</v>
      </c>
      <c r="D728" s="128"/>
      <c r="E728" s="128"/>
      <c r="F728" s="128">
        <f t="shared" si="84"/>
        <v>177.45</v>
      </c>
      <c r="G728" s="128">
        <v>1100</v>
      </c>
      <c r="H728" s="128">
        <v>13</v>
      </c>
      <c r="I728" s="128">
        <v>5000</v>
      </c>
      <c r="J728" s="128">
        <v>9</v>
      </c>
      <c r="K728" s="639">
        <f t="shared" si="79"/>
        <v>6.7920585161964477E-3</v>
      </c>
      <c r="L728" s="655">
        <f t="shared" si="80"/>
        <v>1.3975155279503106E-3</v>
      </c>
      <c r="M728" s="640">
        <f t="shared" si="83"/>
        <v>35.06325179131214</v>
      </c>
      <c r="N728" s="640">
        <f t="shared" si="81"/>
        <v>7.7139153940886711</v>
      </c>
      <c r="O728" s="641">
        <v>8.6943251946891369</v>
      </c>
      <c r="P728" s="640">
        <v>2.0341694915254234</v>
      </c>
      <c r="Q728" s="599">
        <f t="shared" si="82"/>
        <v>0.30152528527255779</v>
      </c>
    </row>
    <row r="729" spans="1:17" ht="15" customHeight="1" x14ac:dyDescent="0.3">
      <c r="A729" s="131">
        <v>64</v>
      </c>
      <c r="B729" s="610" t="s">
        <v>1203</v>
      </c>
      <c r="C729" s="128">
        <v>200</v>
      </c>
      <c r="D729" s="128"/>
      <c r="E729" s="128"/>
      <c r="F729" s="128">
        <f t="shared" si="84"/>
        <v>200</v>
      </c>
      <c r="G729" s="128">
        <v>1100</v>
      </c>
      <c r="H729" s="128">
        <v>9</v>
      </c>
      <c r="I729" s="128">
        <v>5000</v>
      </c>
      <c r="J729" s="128">
        <v>4</v>
      </c>
      <c r="K729" s="639">
        <f t="shared" si="79"/>
        <v>4.7021943573667714E-3</v>
      </c>
      <c r="L729" s="655">
        <f t="shared" si="80"/>
        <v>6.2111801242236027E-4</v>
      </c>
      <c r="M729" s="640">
        <f t="shared" si="83"/>
        <v>22.791495745633679</v>
      </c>
      <c r="N729" s="640">
        <f t="shared" si="81"/>
        <v>5.0141290640394089</v>
      </c>
      <c r="O729" s="641">
        <v>5.6736908272692448</v>
      </c>
      <c r="P729" s="640">
        <v>1.4082711864406776</v>
      </c>
      <c r="Q729" s="599">
        <f t="shared" si="82"/>
        <v>0.17443793411691505</v>
      </c>
    </row>
    <row r="730" spans="1:17" ht="15" customHeight="1" x14ac:dyDescent="0.3">
      <c r="A730" s="17">
        <v>65</v>
      </c>
      <c r="B730" s="610" t="s">
        <v>1204</v>
      </c>
      <c r="C730" s="128">
        <v>401.38</v>
      </c>
      <c r="D730" s="128"/>
      <c r="E730" s="128">
        <v>140.80000000000001</v>
      </c>
      <c r="F730" s="128">
        <f t="shared" si="84"/>
        <v>542.18000000000006</v>
      </c>
      <c r="G730" s="128">
        <v>1100</v>
      </c>
      <c r="H730" s="128">
        <v>12</v>
      </c>
      <c r="I730" s="128">
        <v>5000</v>
      </c>
      <c r="J730" s="128">
        <v>5</v>
      </c>
      <c r="K730" s="639">
        <f t="shared" si="79"/>
        <v>6.2695924764890288E-3</v>
      </c>
      <c r="L730" s="655">
        <f t="shared" si="80"/>
        <v>7.7639751552795037E-4</v>
      </c>
      <c r="M730" s="640">
        <f t="shared" si="83"/>
        <v>30.167053851321093</v>
      </c>
      <c r="N730" s="640">
        <f t="shared" si="81"/>
        <v>6.6367518472906406</v>
      </c>
      <c r="O730" s="641">
        <v>7.5133010340865569</v>
      </c>
      <c r="P730" s="640">
        <v>1.877694915254237</v>
      </c>
      <c r="Q730" s="599">
        <f t="shared" si="82"/>
        <v>8.5201965487388925E-2</v>
      </c>
    </row>
    <row r="731" spans="1:17" ht="15" customHeight="1" x14ac:dyDescent="0.3">
      <c r="A731" s="17">
        <v>66</v>
      </c>
      <c r="B731" s="610" t="s">
        <v>1205</v>
      </c>
      <c r="C731" s="128">
        <v>204.3</v>
      </c>
      <c r="D731" s="128"/>
      <c r="E731" s="128"/>
      <c r="F731" s="128">
        <f t="shared" si="84"/>
        <v>204.3</v>
      </c>
      <c r="G731" s="128">
        <v>1100</v>
      </c>
      <c r="H731" s="128">
        <v>5</v>
      </c>
      <c r="I731" s="128">
        <v>5000</v>
      </c>
      <c r="J731" s="128">
        <v>5</v>
      </c>
      <c r="K731" s="639">
        <f t="shared" si="79"/>
        <v>2.6123301985370951E-3</v>
      </c>
      <c r="L731" s="655">
        <f t="shared" si="80"/>
        <v>7.7639751552795037E-4</v>
      </c>
      <c r="M731" s="640">
        <f t="shared" si="83"/>
        <v>14.508668271383788</v>
      </c>
      <c r="N731" s="640">
        <f t="shared" si="81"/>
        <v>3.1919070197044337</v>
      </c>
      <c r="O731" s="641">
        <v>3.582217700753223</v>
      </c>
      <c r="P731" s="640">
        <v>0.78237288135593197</v>
      </c>
      <c r="Q731" s="599">
        <f t="shared" si="82"/>
        <v>0.10800374876748595</v>
      </c>
    </row>
    <row r="732" spans="1:17" ht="15" customHeight="1" x14ac:dyDescent="0.3">
      <c r="A732" s="17">
        <v>67</v>
      </c>
      <c r="B732" s="610" t="s">
        <v>1206</v>
      </c>
      <c r="C732" s="128">
        <v>306.39999999999998</v>
      </c>
      <c r="D732" s="128"/>
      <c r="E732" s="128"/>
      <c r="F732" s="128">
        <f t="shared" si="84"/>
        <v>306.39999999999998</v>
      </c>
      <c r="G732" s="128">
        <v>1100</v>
      </c>
      <c r="H732" s="128">
        <v>6</v>
      </c>
      <c r="I732" s="128">
        <v>5000</v>
      </c>
      <c r="J732" s="128">
        <v>10</v>
      </c>
      <c r="K732" s="639">
        <f t="shared" si="79"/>
        <v>3.1347962382445144E-3</v>
      </c>
      <c r="L732" s="655">
        <f t="shared" si="80"/>
        <v>1.5527950310559007E-3</v>
      </c>
      <c r="M732" s="640">
        <f t="shared" si="83"/>
        <v>20.06968763994626</v>
      </c>
      <c r="N732" s="640">
        <f t="shared" si="81"/>
        <v>4.4153312807881768</v>
      </c>
      <c r="O732" s="641">
        <v>4.9181020681731136</v>
      </c>
      <c r="P732" s="640">
        <v>0.93884745762711852</v>
      </c>
      <c r="Q732" s="599">
        <f t="shared" si="82"/>
        <v>9.9027312162319428E-2</v>
      </c>
    </row>
    <row r="733" spans="1:17" ht="15" customHeight="1" x14ac:dyDescent="0.3">
      <c r="A733" s="17">
        <v>68</v>
      </c>
      <c r="B733" s="610" t="s">
        <v>1250</v>
      </c>
      <c r="C733" s="128">
        <v>301.42</v>
      </c>
      <c r="D733" s="128"/>
      <c r="E733" s="128"/>
      <c r="F733" s="128">
        <f t="shared" si="84"/>
        <v>301.42</v>
      </c>
      <c r="G733" s="128">
        <v>1100</v>
      </c>
      <c r="H733" s="128">
        <v>16</v>
      </c>
      <c r="I733" s="128">
        <v>5000</v>
      </c>
      <c r="J733" s="128">
        <v>10</v>
      </c>
      <c r="K733" s="639">
        <f t="shared" si="79"/>
        <v>8.3594566353187051E-3</v>
      </c>
      <c r="L733" s="655">
        <f t="shared" si="80"/>
        <v>1.5527950310559007E-3</v>
      </c>
      <c r="M733" s="640">
        <f t="shared" si="83"/>
        <v>42.438809896999551</v>
      </c>
      <c r="N733" s="640">
        <f t="shared" si="81"/>
        <v>9.3365381773399019</v>
      </c>
      <c r="O733" s="641">
        <v>10.533935401506445</v>
      </c>
      <c r="P733" s="640">
        <v>2.5035932203389826</v>
      </c>
      <c r="Q733" s="599">
        <f t="shared" si="82"/>
        <v>0.21502513667369408</v>
      </c>
    </row>
    <row r="734" spans="1:17" ht="15" customHeight="1" x14ac:dyDescent="0.3">
      <c r="A734" s="131">
        <v>69</v>
      </c>
      <c r="B734" s="610" t="s">
        <v>1251</v>
      </c>
      <c r="C734" s="128">
        <v>394.72</v>
      </c>
      <c r="D734" s="128"/>
      <c r="E734" s="128"/>
      <c r="F734" s="128">
        <f t="shared" si="84"/>
        <v>394.72</v>
      </c>
      <c r="G734" s="128">
        <v>1100</v>
      </c>
      <c r="H734" s="128">
        <v>7</v>
      </c>
      <c r="I734" s="128">
        <v>5000</v>
      </c>
      <c r="J734" s="128">
        <v>9</v>
      </c>
      <c r="K734" s="639">
        <f t="shared" ref="K734:K778" si="85">0.5/957*H734</f>
        <v>3.6572622779519337E-3</v>
      </c>
      <c r="L734" s="655">
        <f t="shared" ref="L734:L778" si="86">1.5/9660*J734</f>
        <v>1.3975155279503106E-3</v>
      </c>
      <c r="M734" s="640">
        <f t="shared" si="83"/>
        <v>21.641778437080163</v>
      </c>
      <c r="N734" s="640">
        <f t="shared" si="81"/>
        <v>4.7611912561576357</v>
      </c>
      <c r="O734" s="641">
        <v>5.3248251946891356</v>
      </c>
      <c r="P734" s="640">
        <v>1.095322033898305</v>
      </c>
      <c r="Q734" s="599">
        <f t="shared" si="82"/>
        <v>8.3155444167575088E-2</v>
      </c>
    </row>
    <row r="735" spans="1:17" ht="15" customHeight="1" x14ac:dyDescent="0.3">
      <c r="A735" s="17">
        <v>70</v>
      </c>
      <c r="B735" s="610" t="s">
        <v>1252</v>
      </c>
      <c r="C735" s="128">
        <v>680.89</v>
      </c>
      <c r="D735" s="128"/>
      <c r="E735" s="128"/>
      <c r="F735" s="128">
        <f t="shared" si="84"/>
        <v>680.89</v>
      </c>
      <c r="G735" s="128">
        <v>1100</v>
      </c>
      <c r="H735" s="128">
        <v>10</v>
      </c>
      <c r="I735" s="128">
        <v>5000</v>
      </c>
      <c r="J735" s="128">
        <v>12</v>
      </c>
      <c r="K735" s="639">
        <f t="shared" si="85"/>
        <v>5.2246603970741903E-3</v>
      </c>
      <c r="L735" s="655">
        <f t="shared" si="86"/>
        <v>1.8633540372670807E-3</v>
      </c>
      <c r="M735" s="640">
        <f t="shared" si="83"/>
        <v>30.346979399910435</v>
      </c>
      <c r="N735" s="640">
        <f t="shared" si="81"/>
        <v>6.6763354679802953</v>
      </c>
      <c r="O735" s="641">
        <v>7.474155815141069</v>
      </c>
      <c r="P735" s="640">
        <v>1.5647457627118639</v>
      </c>
      <c r="Q735" s="599">
        <f t="shared" si="82"/>
        <v>6.7650011669643642E-2</v>
      </c>
    </row>
    <row r="736" spans="1:17" ht="15" customHeight="1" x14ac:dyDescent="0.3">
      <c r="A736" s="131">
        <v>71</v>
      </c>
      <c r="B736" s="610" t="s">
        <v>1253</v>
      </c>
      <c r="C736" s="128">
        <v>581.98</v>
      </c>
      <c r="D736" s="128"/>
      <c r="E736" s="128"/>
      <c r="F736" s="128">
        <f t="shared" si="84"/>
        <v>581.98</v>
      </c>
      <c r="G736" s="128">
        <v>1100</v>
      </c>
      <c r="H736" s="128">
        <v>12</v>
      </c>
      <c r="I736" s="128">
        <v>5000</v>
      </c>
      <c r="J736" s="128">
        <v>14</v>
      </c>
      <c r="K736" s="639">
        <f t="shared" si="85"/>
        <v>6.2695924764890288E-3</v>
      </c>
      <c r="L736" s="655">
        <f t="shared" si="86"/>
        <v>2.1739130434782609E-3</v>
      </c>
      <c r="M736" s="640">
        <f t="shared" si="83"/>
        <v>36.150446708463953</v>
      </c>
      <c r="N736" s="640">
        <f t="shared" si="81"/>
        <v>7.9530982758620699</v>
      </c>
      <c r="O736" s="641">
        <v>8.9070428954423591</v>
      </c>
      <c r="P736" s="640">
        <v>1.877694915254237</v>
      </c>
      <c r="Q736" s="599">
        <f t="shared" si="82"/>
        <v>9.4313005249360149E-2</v>
      </c>
    </row>
    <row r="737" spans="1:17" ht="15" customHeight="1" x14ac:dyDescent="0.3">
      <c r="A737" s="17">
        <v>72</v>
      </c>
      <c r="B737" s="610" t="s">
        <v>1254</v>
      </c>
      <c r="C737" s="128">
        <v>135.71</v>
      </c>
      <c r="D737" s="128"/>
      <c r="E737" s="128"/>
      <c r="F737" s="128">
        <f t="shared" si="84"/>
        <v>135.71</v>
      </c>
      <c r="G737" s="128">
        <v>1100</v>
      </c>
      <c r="H737" s="128">
        <v>5</v>
      </c>
      <c r="I737" s="128">
        <v>5000</v>
      </c>
      <c r="J737" s="128">
        <v>4</v>
      </c>
      <c r="K737" s="639">
        <f t="shared" si="85"/>
        <v>2.6123301985370951E-3</v>
      </c>
      <c r="L737" s="655">
        <f t="shared" si="86"/>
        <v>6.2111801242236027E-4</v>
      </c>
      <c r="M737" s="640">
        <f t="shared" si="83"/>
        <v>13.84384684281236</v>
      </c>
      <c r="N737" s="640">
        <f t="shared" si="81"/>
        <v>3.0456463054187193</v>
      </c>
      <c r="O737" s="641">
        <v>3.4273574939359119</v>
      </c>
      <c r="P737" s="640">
        <v>0.78237288135593197</v>
      </c>
      <c r="Q737" s="599">
        <f t="shared" si="82"/>
        <v>0.15547287247456282</v>
      </c>
    </row>
    <row r="738" spans="1:17" ht="15" customHeight="1" x14ac:dyDescent="0.3">
      <c r="A738" s="17">
        <v>73</v>
      </c>
      <c r="B738" s="610" t="s">
        <v>1255</v>
      </c>
      <c r="C738" s="128">
        <v>201.8</v>
      </c>
      <c r="D738" s="128"/>
      <c r="E738" s="128"/>
      <c r="F738" s="128">
        <f t="shared" si="84"/>
        <v>201.8</v>
      </c>
      <c r="G738" s="128">
        <v>1100</v>
      </c>
      <c r="H738" s="128">
        <v>5</v>
      </c>
      <c r="I738" s="128">
        <v>5000</v>
      </c>
      <c r="J738" s="128">
        <v>4</v>
      </c>
      <c r="K738" s="639">
        <f t="shared" si="85"/>
        <v>2.6123301985370951E-3</v>
      </c>
      <c r="L738" s="655">
        <f t="shared" si="86"/>
        <v>6.2111801242236027E-4</v>
      </c>
      <c r="M738" s="640">
        <f t="shared" si="83"/>
        <v>13.84384684281236</v>
      </c>
      <c r="N738" s="640">
        <f t="shared" si="81"/>
        <v>3.0456463054187193</v>
      </c>
      <c r="O738" s="641">
        <v>3.4273574939359119</v>
      </c>
      <c r="P738" s="640">
        <v>0.78237288135593197</v>
      </c>
      <c r="Q738" s="599">
        <f t="shared" si="82"/>
        <v>0.10455512152389951</v>
      </c>
    </row>
    <row r="739" spans="1:17" ht="15" customHeight="1" x14ac:dyDescent="0.3">
      <c r="A739" s="17">
        <v>74</v>
      </c>
      <c r="B739" s="610" t="s">
        <v>1256</v>
      </c>
      <c r="C739" s="128">
        <v>1437.1</v>
      </c>
      <c r="D739" s="128"/>
      <c r="E739" s="128"/>
      <c r="F739" s="128">
        <f t="shared" si="84"/>
        <v>1437.1</v>
      </c>
      <c r="G739" s="128">
        <v>1100</v>
      </c>
      <c r="H739" s="128"/>
      <c r="I739" s="128">
        <v>5000</v>
      </c>
      <c r="J739" s="128">
        <v>15</v>
      </c>
      <c r="K739" s="639">
        <f t="shared" si="85"/>
        <v>0</v>
      </c>
      <c r="L739" s="655">
        <f t="shared" si="86"/>
        <v>2.329192546583851E-3</v>
      </c>
      <c r="M739" s="640">
        <f t="shared" si="83"/>
        <v>9.9723214285714281</v>
      </c>
      <c r="N739" s="640">
        <f t="shared" si="81"/>
        <v>2.1939107142857144</v>
      </c>
      <c r="O739" s="641">
        <v>2.3229031022596707</v>
      </c>
      <c r="P739" s="640">
        <v>0</v>
      </c>
      <c r="Q739" s="599">
        <f t="shared" si="82"/>
        <v>1.0082203914213913E-2</v>
      </c>
    </row>
    <row r="740" spans="1:17" ht="15" customHeight="1" x14ac:dyDescent="0.3">
      <c r="A740" s="17">
        <v>75</v>
      </c>
      <c r="B740" s="610" t="s">
        <v>1257</v>
      </c>
      <c r="C740" s="128">
        <v>197.86</v>
      </c>
      <c r="D740" s="128"/>
      <c r="E740" s="128">
        <v>16</v>
      </c>
      <c r="F740" s="128">
        <f t="shared" si="84"/>
        <v>213.86</v>
      </c>
      <c r="G740" s="128">
        <v>1100</v>
      </c>
      <c r="H740" s="128">
        <v>7</v>
      </c>
      <c r="I740" s="128">
        <v>5000</v>
      </c>
      <c r="J740" s="128">
        <v>6</v>
      </c>
      <c r="K740" s="639">
        <f t="shared" si="85"/>
        <v>3.6572622779519337E-3</v>
      </c>
      <c r="L740" s="655">
        <f t="shared" si="86"/>
        <v>9.3167701863354035E-4</v>
      </c>
      <c r="M740" s="640">
        <f t="shared" si="83"/>
        <v>19.64731415136588</v>
      </c>
      <c r="N740" s="640">
        <f t="shared" si="81"/>
        <v>4.3224091133004938</v>
      </c>
      <c r="O740" s="641">
        <v>4.8602445742372016</v>
      </c>
      <c r="P740" s="640">
        <v>1.095322033898305</v>
      </c>
      <c r="Q740" s="599">
        <f t="shared" si="82"/>
        <v>0.13992934570654578</v>
      </c>
    </row>
    <row r="741" spans="1:17" ht="15" customHeight="1" x14ac:dyDescent="0.3">
      <c r="A741" s="131">
        <v>76</v>
      </c>
      <c r="B741" s="610" t="s">
        <v>1258</v>
      </c>
      <c r="C741" s="128">
        <v>397.89</v>
      </c>
      <c r="D741" s="128"/>
      <c r="E741" s="128"/>
      <c r="F741" s="128">
        <f t="shared" si="84"/>
        <v>397.89</v>
      </c>
      <c r="G741" s="128">
        <v>1100</v>
      </c>
      <c r="H741" s="128">
        <v>17</v>
      </c>
      <c r="I741" s="128">
        <v>5000</v>
      </c>
      <c r="J741" s="128">
        <v>15</v>
      </c>
      <c r="K741" s="639">
        <f t="shared" si="85"/>
        <v>8.881922675026124E-3</v>
      </c>
      <c r="L741" s="655">
        <f t="shared" si="86"/>
        <v>2.329192546583851E-3</v>
      </c>
      <c r="M741" s="640">
        <f t="shared" si="83"/>
        <v>47.99982926556202</v>
      </c>
      <c r="N741" s="640">
        <f t="shared" si="81"/>
        <v>10.559962438423645</v>
      </c>
      <c r="O741" s="641">
        <v>11.869819768926336</v>
      </c>
      <c r="P741" s="640">
        <v>2.6600677966101696</v>
      </c>
      <c r="Q741" s="599">
        <f t="shared" si="82"/>
        <v>0.18369317969670557</v>
      </c>
    </row>
    <row r="742" spans="1:17" ht="15" customHeight="1" x14ac:dyDescent="0.3">
      <c r="A742" s="17">
        <v>77</v>
      </c>
      <c r="B742" s="610" t="s">
        <v>1259</v>
      </c>
      <c r="C742" s="128">
        <v>352.17</v>
      </c>
      <c r="D742" s="128"/>
      <c r="E742" s="128"/>
      <c r="F742" s="128">
        <f t="shared" si="84"/>
        <v>352.17</v>
      </c>
      <c r="G742" s="128">
        <v>1100</v>
      </c>
      <c r="H742" s="128">
        <v>9</v>
      </c>
      <c r="I742" s="128">
        <v>5000</v>
      </c>
      <c r="J742" s="128">
        <v>7</v>
      </c>
      <c r="K742" s="639">
        <f t="shared" si="85"/>
        <v>4.7021943573667714E-3</v>
      </c>
      <c r="L742" s="655">
        <f t="shared" si="86"/>
        <v>1.0869565217391304E-3</v>
      </c>
      <c r="M742" s="640">
        <f t="shared" si="83"/>
        <v>24.785960031347962</v>
      </c>
      <c r="N742" s="640">
        <f t="shared" si="81"/>
        <v>5.4529112068965517</v>
      </c>
      <c r="O742" s="641">
        <v>6.1382714477211788</v>
      </c>
      <c r="P742" s="640">
        <v>1.4082711864406776</v>
      </c>
      <c r="Q742" s="599">
        <f t="shared" si="82"/>
        <v>0.10729310807963871</v>
      </c>
    </row>
    <row r="743" spans="1:17" ht="15" customHeight="1" x14ac:dyDescent="0.3">
      <c r="A743" s="131">
        <v>78</v>
      </c>
      <c r="B743" s="610" t="s">
        <v>1260</v>
      </c>
      <c r="C743" s="128">
        <v>653.07000000000005</v>
      </c>
      <c r="D743" s="128"/>
      <c r="E743" s="128"/>
      <c r="F743" s="128">
        <f t="shared" si="84"/>
        <v>653.07000000000005</v>
      </c>
      <c r="G743" s="128">
        <v>1100</v>
      </c>
      <c r="H743" s="128">
        <v>16</v>
      </c>
      <c r="I743" s="128">
        <v>5000</v>
      </c>
      <c r="J743" s="128">
        <v>14</v>
      </c>
      <c r="K743" s="639">
        <f t="shared" si="85"/>
        <v>8.3594566353187051E-3</v>
      </c>
      <c r="L743" s="655">
        <f t="shared" si="86"/>
        <v>2.1739130434782609E-3</v>
      </c>
      <c r="M743" s="640">
        <f t="shared" si="83"/>
        <v>45.098095611285267</v>
      </c>
      <c r="N743" s="640">
        <f t="shared" si="81"/>
        <v>9.9215810344827595</v>
      </c>
      <c r="O743" s="641">
        <v>11.153376228775691</v>
      </c>
      <c r="P743" s="640">
        <v>2.5035932203389826</v>
      </c>
      <c r="Q743" s="599">
        <f t="shared" si="82"/>
        <v>0.10515970124930359</v>
      </c>
    </row>
    <row r="744" spans="1:17" ht="15" customHeight="1" x14ac:dyDescent="0.3">
      <c r="A744" s="17">
        <v>79</v>
      </c>
      <c r="B744" s="610" t="s">
        <v>1287</v>
      </c>
      <c r="C744" s="128">
        <v>786.94</v>
      </c>
      <c r="D744" s="128"/>
      <c r="E744" s="128"/>
      <c r="F744" s="128">
        <f t="shared" si="84"/>
        <v>786.94</v>
      </c>
      <c r="G744" s="128">
        <v>1100</v>
      </c>
      <c r="H744" s="128">
        <v>26</v>
      </c>
      <c r="I744" s="128">
        <v>5000</v>
      </c>
      <c r="J744" s="128">
        <v>23</v>
      </c>
      <c r="K744" s="639">
        <f t="shared" si="85"/>
        <v>1.3584117032392895E-2</v>
      </c>
      <c r="L744" s="655">
        <f t="shared" si="86"/>
        <v>3.5714285714285718E-3</v>
      </c>
      <c r="M744" s="640">
        <f t="shared" si="83"/>
        <v>73.450610725481411</v>
      </c>
      <c r="N744" s="640">
        <f t="shared" ref="N744:N793" si="87">M744*0.22</f>
        <v>16.159134359605911</v>
      </c>
      <c r="O744" s="641">
        <v>18.162951423464829</v>
      </c>
      <c r="P744" s="640">
        <v>4.0683389830508467</v>
      </c>
      <c r="Q744" s="599">
        <f t="shared" si="82"/>
        <v>0.14212142665464075</v>
      </c>
    </row>
    <row r="745" spans="1:17" ht="15" customHeight="1" x14ac:dyDescent="0.3">
      <c r="A745" s="17">
        <v>81</v>
      </c>
      <c r="B745" s="610" t="s">
        <v>1291</v>
      </c>
      <c r="C745" s="128">
        <v>139.80000000000001</v>
      </c>
      <c r="D745" s="128"/>
      <c r="E745" s="128"/>
      <c r="F745" s="128">
        <f t="shared" si="84"/>
        <v>139.80000000000001</v>
      </c>
      <c r="G745" s="128">
        <v>1100</v>
      </c>
      <c r="H745" s="128">
        <v>1</v>
      </c>
      <c r="I745" s="128">
        <v>5000</v>
      </c>
      <c r="J745" s="128">
        <v>1</v>
      </c>
      <c r="K745" s="639">
        <f t="shared" si="85"/>
        <v>5.2246603970741907E-4</v>
      </c>
      <c r="L745" s="655">
        <f t="shared" si="86"/>
        <v>1.5527950310559007E-4</v>
      </c>
      <c r="M745" s="640">
        <f t="shared" si="83"/>
        <v>2.9017336542767578</v>
      </c>
      <c r="N745" s="640">
        <f t="shared" si="87"/>
        <v>0.63838140394088672</v>
      </c>
      <c r="O745" s="641">
        <v>0.71644354015064471</v>
      </c>
      <c r="P745" s="640">
        <v>0.15647457627118641</v>
      </c>
      <c r="Q745" s="599">
        <f t="shared" si="82"/>
        <v>3.1566760905861767E-2</v>
      </c>
    </row>
    <row r="746" spans="1:17" ht="15" customHeight="1" x14ac:dyDescent="0.3">
      <c r="A746" s="17">
        <v>82</v>
      </c>
      <c r="B746" s="610" t="s">
        <v>1292</v>
      </c>
      <c r="C746" s="128">
        <v>2876.7</v>
      </c>
      <c r="D746" s="128"/>
      <c r="E746" s="128">
        <v>258.60000000000002</v>
      </c>
      <c r="F746" s="128">
        <f t="shared" si="84"/>
        <v>3135.2999999999997</v>
      </c>
      <c r="G746" s="128">
        <v>1100</v>
      </c>
      <c r="H746" s="128">
        <v>50</v>
      </c>
      <c r="I746" s="128">
        <v>5000</v>
      </c>
      <c r="J746" s="128">
        <v>50</v>
      </c>
      <c r="K746" s="639">
        <f t="shared" si="85"/>
        <v>2.6123301985370953E-2</v>
      </c>
      <c r="L746" s="655">
        <f t="shared" si="86"/>
        <v>7.763975155279503E-3</v>
      </c>
      <c r="M746" s="640">
        <f t="shared" si="83"/>
        <v>145.08668271383789</v>
      </c>
      <c r="N746" s="640">
        <f t="shared" si="87"/>
        <v>31.919070197044334</v>
      </c>
      <c r="O746" s="641">
        <v>35.822177007532233</v>
      </c>
      <c r="P746" s="640">
        <v>7.8237288135593204</v>
      </c>
      <c r="Q746" s="599">
        <f t="shared" si="82"/>
        <v>7.0376569620761581E-2</v>
      </c>
    </row>
    <row r="747" spans="1:17" ht="15" customHeight="1" x14ac:dyDescent="0.3">
      <c r="A747" s="131">
        <v>83</v>
      </c>
      <c r="B747" s="610" t="s">
        <v>1293</v>
      </c>
      <c r="C747" s="128">
        <v>230.5</v>
      </c>
      <c r="D747" s="128"/>
      <c r="E747" s="128"/>
      <c r="F747" s="128">
        <f t="shared" si="84"/>
        <v>230.5</v>
      </c>
      <c r="G747" s="128">
        <v>1100</v>
      </c>
      <c r="H747" s="128">
        <v>12</v>
      </c>
      <c r="I747" s="128">
        <v>5000</v>
      </c>
      <c r="J747" s="128">
        <v>8</v>
      </c>
      <c r="K747" s="639">
        <f t="shared" si="85"/>
        <v>6.2695924764890288E-3</v>
      </c>
      <c r="L747" s="655">
        <f t="shared" si="86"/>
        <v>1.2422360248447205E-3</v>
      </c>
      <c r="M747" s="640">
        <f t="shared" si="83"/>
        <v>32.16151813703538</v>
      </c>
      <c r="N747" s="640">
        <f t="shared" si="87"/>
        <v>7.0755339901477834</v>
      </c>
      <c r="O747" s="641">
        <v>7.9778816545384919</v>
      </c>
      <c r="P747" s="640">
        <v>1.877694915254237</v>
      </c>
      <c r="Q747" s="599">
        <f t="shared" si="82"/>
        <v>0.2129832047591145</v>
      </c>
    </row>
    <row r="748" spans="1:17" ht="15" customHeight="1" x14ac:dyDescent="0.3">
      <c r="A748" s="17">
        <v>84</v>
      </c>
      <c r="B748" s="610" t="s">
        <v>455</v>
      </c>
      <c r="C748" s="128">
        <v>115.8</v>
      </c>
      <c r="D748" s="128"/>
      <c r="E748" s="128"/>
      <c r="F748" s="128">
        <f t="shared" si="84"/>
        <v>115.8</v>
      </c>
      <c r="G748" s="128">
        <v>1100</v>
      </c>
      <c r="H748" s="128">
        <v>5</v>
      </c>
      <c r="I748" s="128">
        <v>5000</v>
      </c>
      <c r="J748" s="128">
        <v>5</v>
      </c>
      <c r="K748" s="639">
        <f t="shared" si="85"/>
        <v>2.6123301985370951E-3</v>
      </c>
      <c r="L748" s="655">
        <f t="shared" si="86"/>
        <v>7.7639751552795037E-4</v>
      </c>
      <c r="M748" s="640">
        <f t="shared" si="83"/>
        <v>14.508668271383788</v>
      </c>
      <c r="N748" s="640">
        <f t="shared" si="87"/>
        <v>3.1919070197044337</v>
      </c>
      <c r="O748" s="641">
        <v>3.582217700753223</v>
      </c>
      <c r="P748" s="640">
        <v>0.78237288135593197</v>
      </c>
      <c r="Q748" s="599">
        <f t="shared" si="82"/>
        <v>0.19054547386180812</v>
      </c>
    </row>
    <row r="749" spans="1:17" ht="15" customHeight="1" x14ac:dyDescent="0.3">
      <c r="A749" s="131">
        <v>85</v>
      </c>
      <c r="B749" s="610" t="s">
        <v>456</v>
      </c>
      <c r="C749" s="128">
        <v>229.9</v>
      </c>
      <c r="D749" s="128"/>
      <c r="E749" s="128"/>
      <c r="F749" s="128">
        <f t="shared" si="84"/>
        <v>229.9</v>
      </c>
      <c r="G749" s="128">
        <v>1100</v>
      </c>
      <c r="H749" s="128">
        <v>9</v>
      </c>
      <c r="I749" s="128">
        <v>5000</v>
      </c>
      <c r="J749" s="128">
        <v>5</v>
      </c>
      <c r="K749" s="639">
        <f t="shared" si="85"/>
        <v>4.7021943573667714E-3</v>
      </c>
      <c r="L749" s="655">
        <f t="shared" si="86"/>
        <v>7.7639751552795037E-4</v>
      </c>
      <c r="M749" s="640">
        <f t="shared" si="83"/>
        <v>23.456317174205104</v>
      </c>
      <c r="N749" s="640">
        <f t="shared" si="87"/>
        <v>5.1603897783251229</v>
      </c>
      <c r="O749" s="641">
        <v>5.8285510340865567</v>
      </c>
      <c r="P749" s="640">
        <v>1.4082711864406776</v>
      </c>
      <c r="Q749" s="599">
        <f t="shared" si="82"/>
        <v>0.15595271497632648</v>
      </c>
    </row>
    <row r="750" spans="1:17" ht="15" customHeight="1" x14ac:dyDescent="0.3">
      <c r="A750" s="17">
        <v>86</v>
      </c>
      <c r="B750" s="610" t="s">
        <v>457</v>
      </c>
      <c r="C750" s="128">
        <v>274.3</v>
      </c>
      <c r="D750" s="128"/>
      <c r="E750" s="128"/>
      <c r="F750" s="128">
        <f t="shared" si="84"/>
        <v>274.3</v>
      </c>
      <c r="G750" s="128">
        <v>1100</v>
      </c>
      <c r="H750" s="128">
        <v>8</v>
      </c>
      <c r="I750" s="128">
        <v>5000</v>
      </c>
      <c r="J750" s="128">
        <v>8</v>
      </c>
      <c r="K750" s="639">
        <f t="shared" si="85"/>
        <v>4.1797283176593526E-3</v>
      </c>
      <c r="L750" s="655">
        <f t="shared" si="86"/>
        <v>1.2422360248447205E-3</v>
      </c>
      <c r="M750" s="640">
        <f t="shared" si="83"/>
        <v>23.213869234214062</v>
      </c>
      <c r="N750" s="640">
        <f t="shared" si="87"/>
        <v>5.1070512315270937</v>
      </c>
      <c r="O750" s="641">
        <v>5.7315483212051577</v>
      </c>
      <c r="P750" s="640">
        <v>1.2517966101694913</v>
      </c>
      <c r="Q750" s="599">
        <f t="shared" si="82"/>
        <v>0.12870676411635365</v>
      </c>
    </row>
    <row r="751" spans="1:17" ht="15" customHeight="1" x14ac:dyDescent="0.3">
      <c r="A751" s="17">
        <v>87</v>
      </c>
      <c r="B751" s="610" t="s">
        <v>458</v>
      </c>
      <c r="C751" s="128">
        <v>282</v>
      </c>
      <c r="D751" s="128"/>
      <c r="E751" s="128"/>
      <c r="F751" s="128">
        <f t="shared" si="84"/>
        <v>282</v>
      </c>
      <c r="G751" s="128">
        <v>1100</v>
      </c>
      <c r="H751" s="128">
        <v>9</v>
      </c>
      <c r="I751" s="128">
        <v>5000</v>
      </c>
      <c r="J751" s="128">
        <v>9</v>
      </c>
      <c r="K751" s="639">
        <f t="shared" si="85"/>
        <v>4.7021943573667714E-3</v>
      </c>
      <c r="L751" s="655">
        <f t="shared" si="86"/>
        <v>1.3975155279503106E-3</v>
      </c>
      <c r="M751" s="640">
        <f t="shared" si="83"/>
        <v>26.11560288849082</v>
      </c>
      <c r="N751" s="640">
        <f t="shared" si="87"/>
        <v>5.7454326354679806</v>
      </c>
      <c r="O751" s="641">
        <v>6.4479918613558018</v>
      </c>
      <c r="P751" s="640">
        <v>1.4082711864406776</v>
      </c>
      <c r="Q751" s="599">
        <f t="shared" ref="Q751:Q810" si="88">(P751+O751+N751+M751)/F751</f>
        <v>0.14084148429700455</v>
      </c>
    </row>
    <row r="752" spans="1:17" ht="15" customHeight="1" x14ac:dyDescent="0.3">
      <c r="A752" s="17">
        <v>88</v>
      </c>
      <c r="B752" s="610" t="s">
        <v>459</v>
      </c>
      <c r="C752" s="128">
        <v>181.2</v>
      </c>
      <c r="D752" s="128"/>
      <c r="E752" s="128"/>
      <c r="F752" s="128">
        <f t="shared" si="84"/>
        <v>181.2</v>
      </c>
      <c r="G752" s="128">
        <v>1100</v>
      </c>
      <c r="H752" s="128">
        <v>8</v>
      </c>
      <c r="I752" s="128">
        <v>5000</v>
      </c>
      <c r="J752" s="128">
        <v>8</v>
      </c>
      <c r="K752" s="639">
        <f t="shared" si="85"/>
        <v>4.1797283176593526E-3</v>
      </c>
      <c r="L752" s="655">
        <f t="shared" si="86"/>
        <v>1.2422360248447205E-3</v>
      </c>
      <c r="M752" s="640">
        <f t="shared" si="83"/>
        <v>23.213869234214062</v>
      </c>
      <c r="N752" s="640">
        <f t="shared" si="87"/>
        <v>5.1070512315270937</v>
      </c>
      <c r="O752" s="641">
        <v>5.7315483212051577</v>
      </c>
      <c r="P752" s="640">
        <v>1.2517966101694913</v>
      </c>
      <c r="Q752" s="599">
        <f t="shared" si="88"/>
        <v>0.19483590175008725</v>
      </c>
    </row>
    <row r="753" spans="1:17" ht="15" customHeight="1" x14ac:dyDescent="0.3">
      <c r="A753" s="17">
        <v>89</v>
      </c>
      <c r="B753" s="610" t="s">
        <v>460</v>
      </c>
      <c r="C753" s="128">
        <v>171</v>
      </c>
      <c r="D753" s="128"/>
      <c r="E753" s="128"/>
      <c r="F753" s="128">
        <f t="shared" si="84"/>
        <v>171</v>
      </c>
      <c r="G753" s="128">
        <v>1100</v>
      </c>
      <c r="H753" s="128">
        <v>8</v>
      </c>
      <c r="I753" s="128">
        <v>5000</v>
      </c>
      <c r="J753" s="128">
        <v>8</v>
      </c>
      <c r="K753" s="639">
        <f t="shared" si="85"/>
        <v>4.1797283176593526E-3</v>
      </c>
      <c r="L753" s="655">
        <f t="shared" si="86"/>
        <v>1.2422360248447205E-3</v>
      </c>
      <c r="M753" s="640">
        <f t="shared" si="83"/>
        <v>23.213869234214062</v>
      </c>
      <c r="N753" s="640">
        <f t="shared" si="87"/>
        <v>5.1070512315270937</v>
      </c>
      <c r="O753" s="641">
        <v>5.7315483212051577</v>
      </c>
      <c r="P753" s="640">
        <v>1.2517966101694913</v>
      </c>
      <c r="Q753" s="599">
        <f t="shared" si="88"/>
        <v>0.2064576923807942</v>
      </c>
    </row>
    <row r="754" spans="1:17" ht="15" customHeight="1" x14ac:dyDescent="0.3">
      <c r="A754" s="131">
        <v>90</v>
      </c>
      <c r="B754" s="610" t="s">
        <v>461</v>
      </c>
      <c r="C754" s="128">
        <v>160.5</v>
      </c>
      <c r="D754" s="128"/>
      <c r="E754" s="128"/>
      <c r="F754" s="128">
        <f t="shared" si="84"/>
        <v>160.5</v>
      </c>
      <c r="G754" s="128">
        <v>1100</v>
      </c>
      <c r="H754" s="128">
        <v>6</v>
      </c>
      <c r="I754" s="128">
        <v>5000</v>
      </c>
      <c r="J754" s="128">
        <v>6</v>
      </c>
      <c r="K754" s="639">
        <f t="shared" si="85"/>
        <v>3.1347962382445144E-3</v>
      </c>
      <c r="L754" s="655">
        <f t="shared" si="86"/>
        <v>9.3167701863354035E-4</v>
      </c>
      <c r="M754" s="640">
        <f t="shared" si="83"/>
        <v>17.410401925660548</v>
      </c>
      <c r="N754" s="640">
        <f t="shared" si="87"/>
        <v>3.8302884236453205</v>
      </c>
      <c r="O754" s="641">
        <v>4.2986612409038676</v>
      </c>
      <c r="P754" s="640">
        <v>0.93884745762711852</v>
      </c>
      <c r="Q754" s="599">
        <f t="shared" si="88"/>
        <v>0.16497320279026076</v>
      </c>
    </row>
    <row r="755" spans="1:17" ht="15" customHeight="1" x14ac:dyDescent="0.3">
      <c r="A755" s="17">
        <v>91</v>
      </c>
      <c r="B755" s="610" t="s">
        <v>462</v>
      </c>
      <c r="C755" s="128">
        <v>165.6</v>
      </c>
      <c r="D755" s="128"/>
      <c r="E755" s="128"/>
      <c r="F755" s="128">
        <f t="shared" si="84"/>
        <v>165.6</v>
      </c>
      <c r="G755" s="128">
        <v>1100</v>
      </c>
      <c r="H755" s="128">
        <v>7</v>
      </c>
      <c r="I755" s="128">
        <v>5000</v>
      </c>
      <c r="J755" s="128">
        <v>7</v>
      </c>
      <c r="K755" s="639">
        <f t="shared" si="85"/>
        <v>3.6572622779519337E-3</v>
      </c>
      <c r="L755" s="655">
        <f t="shared" si="86"/>
        <v>1.0869565217391304E-3</v>
      </c>
      <c r="M755" s="640">
        <f t="shared" si="83"/>
        <v>20.312135579937305</v>
      </c>
      <c r="N755" s="640">
        <f t="shared" si="87"/>
        <v>4.4686698275862069</v>
      </c>
      <c r="O755" s="641">
        <v>5.0151047810545126</v>
      </c>
      <c r="P755" s="640">
        <v>1.095322033898305</v>
      </c>
      <c r="Q755" s="599">
        <f t="shared" si="88"/>
        <v>0.18654125738210345</v>
      </c>
    </row>
    <row r="756" spans="1:17" ht="15" customHeight="1" x14ac:dyDescent="0.3">
      <c r="A756" s="131">
        <v>92</v>
      </c>
      <c r="B756" s="610" t="s">
        <v>463</v>
      </c>
      <c r="C756" s="128">
        <v>158.6</v>
      </c>
      <c r="D756" s="128"/>
      <c r="E756" s="128"/>
      <c r="F756" s="128">
        <f t="shared" si="84"/>
        <v>158.6</v>
      </c>
      <c r="G756" s="128">
        <v>1100</v>
      </c>
      <c r="H756" s="128">
        <v>6</v>
      </c>
      <c r="I756" s="128">
        <v>5000</v>
      </c>
      <c r="J756" s="128">
        <v>6</v>
      </c>
      <c r="K756" s="639">
        <f t="shared" si="85"/>
        <v>3.1347962382445144E-3</v>
      </c>
      <c r="L756" s="655">
        <f t="shared" si="86"/>
        <v>9.3167701863354035E-4</v>
      </c>
      <c r="M756" s="640">
        <f t="shared" si="83"/>
        <v>17.410401925660548</v>
      </c>
      <c r="N756" s="640">
        <f t="shared" si="87"/>
        <v>3.8302884236453205</v>
      </c>
      <c r="O756" s="641">
        <v>4.2986612409038676</v>
      </c>
      <c r="P756" s="640">
        <v>0.93884745762711852</v>
      </c>
      <c r="Q756" s="599">
        <f t="shared" si="88"/>
        <v>0.16694955263453248</v>
      </c>
    </row>
    <row r="757" spans="1:17" ht="15" customHeight="1" x14ac:dyDescent="0.3">
      <c r="A757" s="17">
        <v>93</v>
      </c>
      <c r="B757" s="610" t="s">
        <v>464</v>
      </c>
      <c r="C757" s="128">
        <v>414.61</v>
      </c>
      <c r="D757" s="128"/>
      <c r="E757" s="128"/>
      <c r="F757" s="128">
        <f t="shared" si="84"/>
        <v>414.61</v>
      </c>
      <c r="G757" s="128">
        <v>1100</v>
      </c>
      <c r="H757" s="128">
        <v>24</v>
      </c>
      <c r="I757" s="128">
        <v>5000</v>
      </c>
      <c r="J757" s="128">
        <v>7</v>
      </c>
      <c r="K757" s="639">
        <f t="shared" si="85"/>
        <v>1.2539184952978058E-2</v>
      </c>
      <c r="L757" s="655">
        <f t="shared" si="86"/>
        <v>1.0869565217391304E-3</v>
      </c>
      <c r="M757" s="640">
        <f t="shared" si="83"/>
        <v>58.339643416927906</v>
      </c>
      <c r="N757" s="640">
        <f t="shared" si="87"/>
        <v>12.83472155172414</v>
      </c>
      <c r="O757" s="641">
        <v>14.562021447721179</v>
      </c>
      <c r="P757" s="640">
        <v>3.7553898305084741</v>
      </c>
      <c r="Q757" s="599">
        <f t="shared" si="88"/>
        <v>0.21584567725544895</v>
      </c>
    </row>
    <row r="758" spans="1:17" ht="15" customHeight="1" x14ac:dyDescent="0.3">
      <c r="A758" s="17">
        <v>94</v>
      </c>
      <c r="B758" s="610" t="s">
        <v>465</v>
      </c>
      <c r="C758" s="128">
        <v>148.1</v>
      </c>
      <c r="D758" s="128"/>
      <c r="E758" s="128"/>
      <c r="F758" s="128">
        <f t="shared" si="84"/>
        <v>148.1</v>
      </c>
      <c r="G758" s="128">
        <v>1100</v>
      </c>
      <c r="H758" s="128">
        <v>8</v>
      </c>
      <c r="I758" s="128">
        <v>5000</v>
      </c>
      <c r="J758" s="128">
        <v>6</v>
      </c>
      <c r="K758" s="639">
        <f t="shared" si="85"/>
        <v>4.1797283176593526E-3</v>
      </c>
      <c r="L758" s="655">
        <f t="shared" si="86"/>
        <v>9.3167701863354035E-4</v>
      </c>
      <c r="M758" s="640">
        <f t="shared" si="83"/>
        <v>21.884226377071208</v>
      </c>
      <c r="N758" s="640">
        <f t="shared" si="87"/>
        <v>4.8145298029556658</v>
      </c>
      <c r="O758" s="641">
        <v>5.4218279075705347</v>
      </c>
      <c r="P758" s="640">
        <v>1.2517966101694913</v>
      </c>
      <c r="Q758" s="599">
        <f t="shared" si="88"/>
        <v>0.22533680417128224</v>
      </c>
    </row>
    <row r="759" spans="1:17" ht="15" customHeight="1" x14ac:dyDescent="0.3">
      <c r="A759" s="17">
        <v>95</v>
      </c>
      <c r="B759" s="610" t="s">
        <v>466</v>
      </c>
      <c r="C759" s="128">
        <v>140.9</v>
      </c>
      <c r="D759" s="128"/>
      <c r="E759" s="128"/>
      <c r="F759" s="128">
        <f t="shared" si="84"/>
        <v>140.9</v>
      </c>
      <c r="G759" s="128">
        <v>1100</v>
      </c>
      <c r="H759" s="128">
        <v>6</v>
      </c>
      <c r="I759" s="128">
        <v>5000</v>
      </c>
      <c r="J759" s="128">
        <v>8</v>
      </c>
      <c r="K759" s="639">
        <f t="shared" si="85"/>
        <v>3.1347962382445144E-3</v>
      </c>
      <c r="L759" s="655">
        <f t="shared" si="86"/>
        <v>1.2422360248447205E-3</v>
      </c>
      <c r="M759" s="640">
        <f t="shared" si="83"/>
        <v>18.740044782803402</v>
      </c>
      <c r="N759" s="640">
        <f t="shared" si="87"/>
        <v>4.122809852216748</v>
      </c>
      <c r="O759" s="641">
        <v>4.6083816545384906</v>
      </c>
      <c r="P759" s="640">
        <v>0.93884745762711852</v>
      </c>
      <c r="Q759" s="599">
        <f t="shared" si="88"/>
        <v>0.20163295775149578</v>
      </c>
    </row>
    <row r="760" spans="1:17" ht="15" customHeight="1" x14ac:dyDescent="0.3">
      <c r="A760" s="17">
        <v>96</v>
      </c>
      <c r="B760" s="610" t="s">
        <v>467</v>
      </c>
      <c r="C760" s="128">
        <v>97.5</v>
      </c>
      <c r="D760" s="128"/>
      <c r="E760" s="128"/>
      <c r="F760" s="128">
        <f t="shared" si="84"/>
        <v>97.5</v>
      </c>
      <c r="G760" s="128">
        <v>1100</v>
      </c>
      <c r="H760" s="128">
        <v>8</v>
      </c>
      <c r="I760" s="128">
        <v>5000</v>
      </c>
      <c r="J760" s="128">
        <v>8</v>
      </c>
      <c r="K760" s="639">
        <f t="shared" si="85"/>
        <v>4.1797283176593526E-3</v>
      </c>
      <c r="L760" s="655">
        <f t="shared" si="86"/>
        <v>1.2422360248447205E-3</v>
      </c>
      <c r="M760" s="640">
        <f t="shared" si="83"/>
        <v>23.213869234214062</v>
      </c>
      <c r="N760" s="640">
        <f t="shared" si="87"/>
        <v>5.1070512315270937</v>
      </c>
      <c r="O760" s="641">
        <v>5.7315483212051577</v>
      </c>
      <c r="P760" s="640">
        <v>1.2517966101694913</v>
      </c>
      <c r="Q760" s="599">
        <f t="shared" si="88"/>
        <v>0.36209502971400825</v>
      </c>
    </row>
    <row r="761" spans="1:17" ht="15" customHeight="1" x14ac:dyDescent="0.3">
      <c r="A761" s="131">
        <v>97</v>
      </c>
      <c r="B761" s="610" t="s">
        <v>468</v>
      </c>
      <c r="C761" s="128">
        <v>522.6</v>
      </c>
      <c r="D761" s="128"/>
      <c r="E761" s="128"/>
      <c r="F761" s="128">
        <f t="shared" si="84"/>
        <v>522.6</v>
      </c>
      <c r="G761" s="128">
        <v>1100</v>
      </c>
      <c r="H761" s="128">
        <v>16</v>
      </c>
      <c r="I761" s="128">
        <v>5000</v>
      </c>
      <c r="J761" s="128">
        <v>16</v>
      </c>
      <c r="K761" s="639">
        <f t="shared" si="85"/>
        <v>8.3594566353187051E-3</v>
      </c>
      <c r="L761" s="655">
        <f t="shared" si="86"/>
        <v>2.4844720496894411E-3</v>
      </c>
      <c r="M761" s="640">
        <f t="shared" si="83"/>
        <v>46.427738468428124</v>
      </c>
      <c r="N761" s="640">
        <f t="shared" si="87"/>
        <v>10.214102463054187</v>
      </c>
      <c r="O761" s="641">
        <v>11.463096642410315</v>
      </c>
      <c r="P761" s="640">
        <v>2.5035932203389826</v>
      </c>
      <c r="Q761" s="599">
        <f t="shared" si="88"/>
        <v>0.13511008571418218</v>
      </c>
    </row>
    <row r="762" spans="1:17" ht="15" customHeight="1" x14ac:dyDescent="0.3">
      <c r="A762" s="17">
        <v>98</v>
      </c>
      <c r="B762" s="610" t="s">
        <v>469</v>
      </c>
      <c r="C762" s="128">
        <v>199</v>
      </c>
      <c r="D762" s="128"/>
      <c r="E762" s="128"/>
      <c r="F762" s="128">
        <f t="shared" si="84"/>
        <v>199</v>
      </c>
      <c r="G762" s="128">
        <v>1100</v>
      </c>
      <c r="H762" s="128">
        <v>10</v>
      </c>
      <c r="I762" s="128">
        <v>5000</v>
      </c>
      <c r="J762" s="128">
        <v>7</v>
      </c>
      <c r="K762" s="639">
        <f t="shared" si="85"/>
        <v>5.2246603970741903E-3</v>
      </c>
      <c r="L762" s="655">
        <f t="shared" si="86"/>
        <v>1.0869565217391304E-3</v>
      </c>
      <c r="M762" s="640">
        <f t="shared" si="83"/>
        <v>27.02287225705329</v>
      </c>
      <c r="N762" s="640">
        <f t="shared" si="87"/>
        <v>5.9450318965517237</v>
      </c>
      <c r="O762" s="641">
        <v>6.6998547810545119</v>
      </c>
      <c r="P762" s="640">
        <v>1.5647457627118639</v>
      </c>
      <c r="Q762" s="599">
        <f t="shared" si="88"/>
        <v>0.20719851606719292</v>
      </c>
    </row>
    <row r="763" spans="1:17" ht="15" customHeight="1" x14ac:dyDescent="0.3">
      <c r="A763" s="131">
        <v>99</v>
      </c>
      <c r="B763" s="610" t="s">
        <v>470</v>
      </c>
      <c r="C763" s="128">
        <v>128.5</v>
      </c>
      <c r="D763" s="128"/>
      <c r="E763" s="128"/>
      <c r="F763" s="128">
        <f t="shared" si="84"/>
        <v>128.5</v>
      </c>
      <c r="G763" s="128">
        <v>1100</v>
      </c>
      <c r="H763" s="128">
        <v>6</v>
      </c>
      <c r="I763" s="128">
        <v>5000</v>
      </c>
      <c r="J763" s="128">
        <v>2</v>
      </c>
      <c r="K763" s="639">
        <f t="shared" si="85"/>
        <v>3.1347962382445144E-3</v>
      </c>
      <c r="L763" s="655">
        <f t="shared" si="86"/>
        <v>3.1055900621118014E-4</v>
      </c>
      <c r="M763" s="640">
        <f t="shared" si="83"/>
        <v>14.751116211374834</v>
      </c>
      <c r="N763" s="640">
        <f t="shared" si="87"/>
        <v>3.2452455665024633</v>
      </c>
      <c r="O763" s="641">
        <v>3.6792204136346229</v>
      </c>
      <c r="P763" s="640">
        <v>0.93884745762711852</v>
      </c>
      <c r="Q763" s="599">
        <f t="shared" si="88"/>
        <v>0.17598777937073184</v>
      </c>
    </row>
    <row r="764" spans="1:17" ht="15" customHeight="1" x14ac:dyDescent="0.3">
      <c r="A764" s="17">
        <v>100</v>
      </c>
      <c r="B764" s="610" t="s">
        <v>471</v>
      </c>
      <c r="C764" s="128">
        <v>35.4</v>
      </c>
      <c r="D764" s="128"/>
      <c r="E764" s="128"/>
      <c r="F764" s="128">
        <f t="shared" si="84"/>
        <v>35.4</v>
      </c>
      <c r="G764" s="128">
        <v>1100</v>
      </c>
      <c r="H764" s="128">
        <v>1</v>
      </c>
      <c r="I764" s="128">
        <v>5000</v>
      </c>
      <c r="J764" s="128">
        <v>1</v>
      </c>
      <c r="K764" s="639">
        <f t="shared" si="85"/>
        <v>5.2246603970741907E-4</v>
      </c>
      <c r="L764" s="655">
        <f t="shared" si="86"/>
        <v>1.5527950310559007E-4</v>
      </c>
      <c r="M764" s="640">
        <f t="shared" si="83"/>
        <v>2.9017336542767578</v>
      </c>
      <c r="N764" s="640">
        <f t="shared" si="87"/>
        <v>0.63838140394088672</v>
      </c>
      <c r="O764" s="641">
        <v>0.71644354015064471</v>
      </c>
      <c r="P764" s="640">
        <v>0.15647457627118641</v>
      </c>
      <c r="Q764" s="599">
        <f t="shared" si="88"/>
        <v>0.12466195408586091</v>
      </c>
    </row>
    <row r="765" spans="1:17" ht="15" customHeight="1" x14ac:dyDescent="0.3">
      <c r="A765" s="17">
        <v>101</v>
      </c>
      <c r="B765" s="610" t="s">
        <v>472</v>
      </c>
      <c r="C765" s="128">
        <v>407.14</v>
      </c>
      <c r="D765" s="128"/>
      <c r="E765" s="128"/>
      <c r="F765" s="128">
        <f t="shared" si="84"/>
        <v>407.14</v>
      </c>
      <c r="G765" s="128">
        <v>1100</v>
      </c>
      <c r="H765" s="128">
        <v>8</v>
      </c>
      <c r="I765" s="128">
        <v>5000</v>
      </c>
      <c r="J765" s="128">
        <v>8</v>
      </c>
      <c r="K765" s="639">
        <f t="shared" si="85"/>
        <v>4.1797283176593526E-3</v>
      </c>
      <c r="L765" s="655">
        <f t="shared" si="86"/>
        <v>1.2422360248447205E-3</v>
      </c>
      <c r="M765" s="640">
        <f t="shared" si="83"/>
        <v>23.213869234214062</v>
      </c>
      <c r="N765" s="640">
        <f t="shared" si="87"/>
        <v>5.1070512315270937</v>
      </c>
      <c r="O765" s="641">
        <v>5.7315483212051577</v>
      </c>
      <c r="P765" s="640">
        <v>1.2517966101694913</v>
      </c>
      <c r="Q765" s="599">
        <f t="shared" si="88"/>
        <v>8.6712839311086629E-2</v>
      </c>
    </row>
    <row r="766" spans="1:17" ht="15" customHeight="1" x14ac:dyDescent="0.3">
      <c r="A766" s="17">
        <v>102</v>
      </c>
      <c r="B766" s="610" t="s">
        <v>473</v>
      </c>
      <c r="C766" s="128">
        <v>207.4</v>
      </c>
      <c r="D766" s="128"/>
      <c r="E766" s="128"/>
      <c r="F766" s="128">
        <f t="shared" si="84"/>
        <v>207.4</v>
      </c>
      <c r="G766" s="128">
        <v>1100</v>
      </c>
      <c r="H766" s="128">
        <v>24</v>
      </c>
      <c r="I766" s="128">
        <v>5000</v>
      </c>
      <c r="J766" s="128">
        <v>16</v>
      </c>
      <c r="K766" s="639">
        <f t="shared" si="85"/>
        <v>1.2539184952978058E-2</v>
      </c>
      <c r="L766" s="655">
        <f t="shared" si="86"/>
        <v>2.4844720496894411E-3</v>
      </c>
      <c r="M766" s="640">
        <f t="shared" si="83"/>
        <v>64.323036274070759</v>
      </c>
      <c r="N766" s="640">
        <f t="shared" si="87"/>
        <v>14.151067980295567</v>
      </c>
      <c r="O766" s="641">
        <v>15.955763309076984</v>
      </c>
      <c r="P766" s="640">
        <v>3.7553898305084741</v>
      </c>
      <c r="Q766" s="599">
        <f t="shared" si="88"/>
        <v>0.47341011279629597</v>
      </c>
    </row>
    <row r="767" spans="1:17" ht="15" customHeight="1" x14ac:dyDescent="0.3">
      <c r="A767" s="17">
        <v>103</v>
      </c>
      <c r="B767" s="610" t="s">
        <v>474</v>
      </c>
      <c r="C767" s="128">
        <v>388.5</v>
      </c>
      <c r="D767" s="128"/>
      <c r="E767" s="128">
        <v>230.8</v>
      </c>
      <c r="F767" s="128">
        <f t="shared" si="84"/>
        <v>619.29999999999995</v>
      </c>
      <c r="G767" s="128">
        <v>1100</v>
      </c>
      <c r="H767" s="128">
        <v>22</v>
      </c>
      <c r="I767" s="128">
        <v>5000</v>
      </c>
      <c r="J767" s="128">
        <v>12</v>
      </c>
      <c r="K767" s="639">
        <f t="shared" si="85"/>
        <v>1.149425287356322E-2</v>
      </c>
      <c r="L767" s="655">
        <f t="shared" si="86"/>
        <v>1.8633540372670807E-3</v>
      </c>
      <c r="M767" s="640">
        <f t="shared" si="83"/>
        <v>57.189926108374394</v>
      </c>
      <c r="N767" s="640">
        <f t="shared" si="87"/>
        <v>12.581783743842367</v>
      </c>
      <c r="O767" s="641">
        <v>14.213155815141068</v>
      </c>
      <c r="P767" s="640">
        <v>3.4424406779661014</v>
      </c>
      <c r="Q767" s="599">
        <f t="shared" si="88"/>
        <v>0.14117117123417397</v>
      </c>
    </row>
    <row r="768" spans="1:17" ht="15" customHeight="1" x14ac:dyDescent="0.3">
      <c r="A768" s="131">
        <v>104</v>
      </c>
      <c r="B768" s="610" t="s">
        <v>475</v>
      </c>
      <c r="C768" s="128">
        <v>326.7</v>
      </c>
      <c r="D768" s="128"/>
      <c r="E768" s="128"/>
      <c r="F768" s="128">
        <f t="shared" si="84"/>
        <v>326.7</v>
      </c>
      <c r="G768" s="128">
        <v>1100</v>
      </c>
      <c r="H768" s="128">
        <v>18</v>
      </c>
      <c r="I768" s="128">
        <v>5000</v>
      </c>
      <c r="J768" s="128">
        <v>18</v>
      </c>
      <c r="K768" s="639">
        <f t="shared" si="85"/>
        <v>9.4043887147335428E-3</v>
      </c>
      <c r="L768" s="655">
        <f t="shared" si="86"/>
        <v>2.7950310559006213E-3</v>
      </c>
      <c r="M768" s="640">
        <f t="shared" si="83"/>
        <v>52.231205776981639</v>
      </c>
      <c r="N768" s="640">
        <f t="shared" si="87"/>
        <v>11.490865270935961</v>
      </c>
      <c r="O768" s="641">
        <v>12.895983722711604</v>
      </c>
      <c r="P768" s="640">
        <v>2.8165423728813552</v>
      </c>
      <c r="Q768" s="599">
        <f t="shared" si="88"/>
        <v>0.24314232367159644</v>
      </c>
    </row>
    <row r="769" spans="1:17" ht="15" customHeight="1" x14ac:dyDescent="0.3">
      <c r="A769" s="17">
        <v>105</v>
      </c>
      <c r="B769" s="610" t="s">
        <v>476</v>
      </c>
      <c r="C769" s="128">
        <v>485.4</v>
      </c>
      <c r="D769" s="128"/>
      <c r="E769" s="128"/>
      <c r="F769" s="128">
        <f t="shared" si="84"/>
        <v>485.4</v>
      </c>
      <c r="G769" s="128">
        <v>1100</v>
      </c>
      <c r="H769" s="128">
        <v>24</v>
      </c>
      <c r="I769" s="128">
        <v>5000</v>
      </c>
      <c r="J769" s="128">
        <v>12</v>
      </c>
      <c r="K769" s="639">
        <f t="shared" si="85"/>
        <v>1.2539184952978058E-2</v>
      </c>
      <c r="L769" s="655">
        <f t="shared" si="86"/>
        <v>1.8633540372670807E-3</v>
      </c>
      <c r="M769" s="640">
        <f t="shared" si="83"/>
        <v>61.663750559785043</v>
      </c>
      <c r="N769" s="640">
        <f t="shared" si="87"/>
        <v>13.566025123152709</v>
      </c>
      <c r="O769" s="641">
        <v>15.336322481807736</v>
      </c>
      <c r="P769" s="640">
        <v>3.7553898305084741</v>
      </c>
      <c r="Q769" s="599">
        <f t="shared" si="88"/>
        <v>0.19431703336475889</v>
      </c>
    </row>
    <row r="770" spans="1:17" ht="15" customHeight="1" x14ac:dyDescent="0.3">
      <c r="A770" s="17">
        <v>107</v>
      </c>
      <c r="B770" s="610" t="s">
        <v>477</v>
      </c>
      <c r="C770" s="128">
        <v>562.28</v>
      </c>
      <c r="D770" s="128"/>
      <c r="E770" s="128"/>
      <c r="F770" s="128">
        <f t="shared" si="84"/>
        <v>562.28</v>
      </c>
      <c r="G770" s="128">
        <v>1100</v>
      </c>
      <c r="H770" s="128">
        <v>16</v>
      </c>
      <c r="I770" s="128">
        <v>5000</v>
      </c>
      <c r="J770" s="128">
        <v>2</v>
      </c>
      <c r="K770" s="639">
        <f t="shared" si="85"/>
        <v>8.3594566353187051E-3</v>
      </c>
      <c r="L770" s="655">
        <f t="shared" si="86"/>
        <v>3.1055900621118014E-4</v>
      </c>
      <c r="M770" s="640">
        <f t="shared" si="83"/>
        <v>37.12023846842812</v>
      </c>
      <c r="N770" s="640">
        <f t="shared" si="87"/>
        <v>8.1664524630541866</v>
      </c>
      <c r="O770" s="641">
        <v>9.2950537469679553</v>
      </c>
      <c r="P770" s="640">
        <v>2.5035932203389826</v>
      </c>
      <c r="Q770" s="599">
        <f t="shared" si="88"/>
        <v>0.10152475261220255</v>
      </c>
    </row>
    <row r="771" spans="1:17" ht="15" customHeight="1" x14ac:dyDescent="0.3">
      <c r="A771" s="17">
        <v>108</v>
      </c>
      <c r="B771" s="610" t="s">
        <v>478</v>
      </c>
      <c r="C771" s="128">
        <v>156.78</v>
      </c>
      <c r="D771" s="128"/>
      <c r="E771" s="128"/>
      <c r="F771" s="128">
        <f t="shared" si="84"/>
        <v>156.78</v>
      </c>
      <c r="G771" s="128">
        <v>1100</v>
      </c>
      <c r="H771" s="128">
        <v>10</v>
      </c>
      <c r="I771" s="128">
        <v>5000</v>
      </c>
      <c r="J771" s="128">
        <v>6</v>
      </c>
      <c r="K771" s="639">
        <f t="shared" si="85"/>
        <v>5.2246603970741903E-3</v>
      </c>
      <c r="L771" s="655">
        <f t="shared" si="86"/>
        <v>9.3167701863354035E-4</v>
      </c>
      <c r="M771" s="640">
        <f t="shared" si="83"/>
        <v>26.358050828481861</v>
      </c>
      <c r="N771" s="640">
        <f t="shared" si="87"/>
        <v>5.7987711822660097</v>
      </c>
      <c r="O771" s="641">
        <v>6.5449945742372009</v>
      </c>
      <c r="P771" s="640">
        <v>1.5647457627118639</v>
      </c>
      <c r="Q771" s="599">
        <f t="shared" si="88"/>
        <v>0.25683481533165542</v>
      </c>
    </row>
    <row r="772" spans="1:17" ht="15" customHeight="1" x14ac:dyDescent="0.3">
      <c r="A772" s="17">
        <v>109</v>
      </c>
      <c r="B772" s="610" t="s">
        <v>479</v>
      </c>
      <c r="C772" s="128">
        <v>169.82</v>
      </c>
      <c r="D772" s="128"/>
      <c r="E772" s="128"/>
      <c r="F772" s="128">
        <f t="shared" si="84"/>
        <v>169.82</v>
      </c>
      <c r="G772" s="128">
        <v>1100</v>
      </c>
      <c r="H772" s="128">
        <v>10</v>
      </c>
      <c r="I772" s="128">
        <v>5000</v>
      </c>
      <c r="J772" s="128">
        <v>6</v>
      </c>
      <c r="K772" s="639">
        <f t="shared" si="85"/>
        <v>5.2246603970741903E-3</v>
      </c>
      <c r="L772" s="655">
        <f t="shared" si="86"/>
        <v>9.3167701863354035E-4</v>
      </c>
      <c r="M772" s="640">
        <f t="shared" si="83"/>
        <v>26.358050828481861</v>
      </c>
      <c r="N772" s="640">
        <f t="shared" si="87"/>
        <v>5.7987711822660097</v>
      </c>
      <c r="O772" s="641">
        <v>6.5449945742372009</v>
      </c>
      <c r="P772" s="640">
        <v>1.5647457627118639</v>
      </c>
      <c r="Q772" s="599">
        <f t="shared" si="88"/>
        <v>0.23711319248437718</v>
      </c>
    </row>
    <row r="773" spans="1:17" ht="15" customHeight="1" x14ac:dyDescent="0.3">
      <c r="A773" s="17">
        <v>110</v>
      </c>
      <c r="B773" s="610" t="s">
        <v>480</v>
      </c>
      <c r="C773" s="128">
        <v>263.20999999999998</v>
      </c>
      <c r="D773" s="128"/>
      <c r="E773" s="128"/>
      <c r="F773" s="128">
        <f t="shared" si="84"/>
        <v>263.20999999999998</v>
      </c>
      <c r="G773" s="128">
        <v>1100</v>
      </c>
      <c r="H773" s="128">
        <v>10</v>
      </c>
      <c r="I773" s="128">
        <v>5000</v>
      </c>
      <c r="J773" s="128">
        <v>8</v>
      </c>
      <c r="K773" s="639">
        <f t="shared" si="85"/>
        <v>5.2246603970741903E-3</v>
      </c>
      <c r="L773" s="655">
        <f t="shared" si="86"/>
        <v>1.2422360248447205E-3</v>
      </c>
      <c r="M773" s="640">
        <f t="shared" si="83"/>
        <v>27.687693685624719</v>
      </c>
      <c r="N773" s="640">
        <f t="shared" si="87"/>
        <v>6.0912926108374386</v>
      </c>
      <c r="O773" s="641">
        <v>6.8547149878718239</v>
      </c>
      <c r="P773" s="640">
        <v>1.5647457627118639</v>
      </c>
      <c r="Q773" s="599">
        <f t="shared" si="88"/>
        <v>0.16032235495249364</v>
      </c>
    </row>
    <row r="774" spans="1:17" ht="15" customHeight="1" x14ac:dyDescent="0.3">
      <c r="A774" s="131">
        <v>111</v>
      </c>
      <c r="B774" s="610" t="s">
        <v>2173</v>
      </c>
      <c r="C774" s="645">
        <v>1770.4</v>
      </c>
      <c r="D774" s="128"/>
      <c r="E774" s="128"/>
      <c r="F774" s="128">
        <f t="shared" ref="F774:F779" si="89">C774+D774+E774</f>
        <v>1770.4</v>
      </c>
      <c r="G774" s="128">
        <v>1100</v>
      </c>
      <c r="H774" s="128"/>
      <c r="I774" s="128">
        <v>5000</v>
      </c>
      <c r="J774" s="128">
        <v>130</v>
      </c>
      <c r="K774" s="639">
        <f t="shared" si="85"/>
        <v>0</v>
      </c>
      <c r="L774" s="655">
        <f t="shared" si="86"/>
        <v>2.0186335403726708E-2</v>
      </c>
      <c r="M774" s="640">
        <f t="shared" si="83"/>
        <v>86.426785714285714</v>
      </c>
      <c r="N774" s="640">
        <f t="shared" si="87"/>
        <v>19.013892857142856</v>
      </c>
      <c r="O774" s="641">
        <v>20.131826886250479</v>
      </c>
      <c r="P774" s="640">
        <v>0</v>
      </c>
      <c r="Q774" s="599">
        <f t="shared" si="88"/>
        <v>7.0928889210166657E-2</v>
      </c>
    </row>
    <row r="775" spans="1:17" ht="15" customHeight="1" x14ac:dyDescent="0.3">
      <c r="A775" s="17">
        <v>112</v>
      </c>
      <c r="B775" s="610" t="s">
        <v>2174</v>
      </c>
      <c r="C775" s="645">
        <v>4227</v>
      </c>
      <c r="D775" s="128"/>
      <c r="E775" s="128">
        <v>534.20000000000005</v>
      </c>
      <c r="F775" s="128">
        <f t="shared" si="89"/>
        <v>4761.2</v>
      </c>
      <c r="G775" s="128">
        <v>1100</v>
      </c>
      <c r="H775" s="128"/>
      <c r="I775" s="128">
        <v>5000</v>
      </c>
      <c r="J775" s="128">
        <v>144</v>
      </c>
      <c r="K775" s="639">
        <f t="shared" si="85"/>
        <v>0</v>
      </c>
      <c r="L775" s="655">
        <f t="shared" si="86"/>
        <v>2.236024844720497E-2</v>
      </c>
      <c r="M775" s="640">
        <f t="shared" si="83"/>
        <v>95.734285714285718</v>
      </c>
      <c r="N775" s="640">
        <f t="shared" si="87"/>
        <v>21.061542857142857</v>
      </c>
      <c r="O775" s="641">
        <v>22.299869781692838</v>
      </c>
      <c r="P775" s="640">
        <v>0</v>
      </c>
      <c r="Q775" s="599">
        <f t="shared" si="88"/>
        <v>2.9214420388372974E-2</v>
      </c>
    </row>
    <row r="776" spans="1:17" ht="15" customHeight="1" x14ac:dyDescent="0.3">
      <c r="A776" s="131">
        <v>113</v>
      </c>
      <c r="B776" s="610" t="s">
        <v>2181</v>
      </c>
      <c r="C776" s="672">
        <v>725.2</v>
      </c>
      <c r="D776" s="603"/>
      <c r="E776" s="603"/>
      <c r="F776" s="128">
        <f t="shared" si="89"/>
        <v>725.2</v>
      </c>
      <c r="G776" s="128">
        <v>1100</v>
      </c>
      <c r="H776" s="128">
        <v>3</v>
      </c>
      <c r="I776" s="128">
        <v>5000</v>
      </c>
      <c r="J776" s="128">
        <v>17</v>
      </c>
      <c r="K776" s="639">
        <f t="shared" si="85"/>
        <v>1.5673981191222572E-3</v>
      </c>
      <c r="L776" s="655">
        <f t="shared" si="86"/>
        <v>2.6397515527950312E-3</v>
      </c>
      <c r="M776" s="640">
        <f t="shared" ref="M776:M839" si="90">(K776+L776)*4281.45</f>
        <v>18.012700962830273</v>
      </c>
      <c r="N776" s="640">
        <f t="shared" si="87"/>
        <v>3.96279421182266</v>
      </c>
      <c r="O776" s="641">
        <v>4.3173735158942934</v>
      </c>
      <c r="P776" s="640">
        <v>0.46942372881355926</v>
      </c>
      <c r="Q776" s="599">
        <f t="shared" si="88"/>
        <v>3.6903326557309414E-2</v>
      </c>
    </row>
    <row r="777" spans="1:17" ht="15" customHeight="1" x14ac:dyDescent="0.3">
      <c r="A777" s="17">
        <v>114</v>
      </c>
      <c r="B777" s="610" t="s">
        <v>611</v>
      </c>
      <c r="C777" s="672">
        <v>2870.81</v>
      </c>
      <c r="D777" s="128"/>
      <c r="E777" s="128">
        <v>41</v>
      </c>
      <c r="F777" s="128">
        <f t="shared" si="89"/>
        <v>2911.81</v>
      </c>
      <c r="G777" s="128">
        <v>1100</v>
      </c>
      <c r="H777" s="603"/>
      <c r="I777" s="128">
        <v>5000</v>
      </c>
      <c r="J777" s="128">
        <v>120</v>
      </c>
      <c r="K777" s="639">
        <f t="shared" si="85"/>
        <v>0</v>
      </c>
      <c r="L777" s="655">
        <f t="shared" si="86"/>
        <v>1.8633540372670808E-2</v>
      </c>
      <c r="M777" s="640">
        <f t="shared" si="90"/>
        <v>79.778571428571425</v>
      </c>
      <c r="N777" s="640">
        <f t="shared" si="87"/>
        <v>17.551285714285715</v>
      </c>
      <c r="O777" s="641">
        <v>18.583224818077365</v>
      </c>
      <c r="P777" s="640">
        <v>5.326655981898746</v>
      </c>
      <c r="Q777" s="599">
        <f t="shared" si="88"/>
        <v>4.1637242108116E-2</v>
      </c>
    </row>
    <row r="778" spans="1:17" ht="15" customHeight="1" x14ac:dyDescent="0.3">
      <c r="A778" s="17">
        <v>115</v>
      </c>
      <c r="B778" s="610" t="s">
        <v>612</v>
      </c>
      <c r="C778" s="672">
        <v>2933</v>
      </c>
      <c r="D778" s="128"/>
      <c r="E778" s="128"/>
      <c r="F778" s="128">
        <f t="shared" si="89"/>
        <v>2933</v>
      </c>
      <c r="G778" s="128">
        <v>1100</v>
      </c>
      <c r="H778" s="603"/>
      <c r="I778" s="128">
        <v>5000</v>
      </c>
      <c r="J778" s="128">
        <v>120</v>
      </c>
      <c r="K778" s="639">
        <f t="shared" si="85"/>
        <v>0</v>
      </c>
      <c r="L778" s="655">
        <f t="shared" si="86"/>
        <v>1.8633540372670808E-2</v>
      </c>
      <c r="M778" s="640">
        <f t="shared" si="90"/>
        <v>79.778571428571425</v>
      </c>
      <c r="N778" s="640">
        <f t="shared" si="87"/>
        <v>17.551285714285715</v>
      </c>
      <c r="O778" s="641">
        <v>18.583224818077365</v>
      </c>
      <c r="P778" s="640">
        <v>5.326655981898746</v>
      </c>
      <c r="Q778" s="599">
        <f t="shared" si="88"/>
        <v>4.1336426165302843E-2</v>
      </c>
    </row>
    <row r="779" spans="1:17" ht="15" customHeight="1" x14ac:dyDescent="0.3">
      <c r="A779" s="17">
        <v>116</v>
      </c>
      <c r="B779" s="610" t="s">
        <v>613</v>
      </c>
      <c r="C779" s="672">
        <v>3120.67</v>
      </c>
      <c r="D779" s="128"/>
      <c r="E779" s="128"/>
      <c r="F779" s="128">
        <f t="shared" si="89"/>
        <v>3120.67</v>
      </c>
      <c r="G779" s="128">
        <v>1100</v>
      </c>
      <c r="H779" s="603"/>
      <c r="I779" s="128">
        <v>5000</v>
      </c>
      <c r="J779" s="128">
        <v>130</v>
      </c>
      <c r="K779" s="639">
        <f>0.5/957*H779</f>
        <v>0</v>
      </c>
      <c r="L779" s="655">
        <f>1.5/9660*J779</f>
        <v>2.0186335403726708E-2</v>
      </c>
      <c r="M779" s="640">
        <f t="shared" si="90"/>
        <v>86.426785714285714</v>
      </c>
      <c r="N779" s="640">
        <f t="shared" si="87"/>
        <v>19.013892857142856</v>
      </c>
      <c r="O779" s="641">
        <v>20.131826886250479</v>
      </c>
      <c r="P779" s="640">
        <v>5.7705439803903085</v>
      </c>
      <c r="Q779" s="599">
        <f t="shared" si="88"/>
        <v>4.2088093081956553E-2</v>
      </c>
    </row>
    <row r="780" spans="1:17" s="7" customFormat="1" ht="15" customHeight="1" thickBot="1" x14ac:dyDescent="0.35">
      <c r="A780" s="21"/>
      <c r="B780" s="607" t="s">
        <v>1063</v>
      </c>
      <c r="C780" s="649">
        <f t="shared" ref="C780:P780" si="91">SUM(C670:C779)</f>
        <v>237920.16999999993</v>
      </c>
      <c r="D780" s="649">
        <f t="shared" si="91"/>
        <v>216.9</v>
      </c>
      <c r="E780" s="649">
        <f t="shared" si="91"/>
        <v>4891</v>
      </c>
      <c r="F780" s="649">
        <f t="shared" si="91"/>
        <v>243028.06999999992</v>
      </c>
      <c r="G780" s="649">
        <f t="shared" si="91"/>
        <v>121000</v>
      </c>
      <c r="H780" s="649">
        <f t="shared" si="91"/>
        <v>957</v>
      </c>
      <c r="I780" s="649">
        <f t="shared" si="91"/>
        <v>550000</v>
      </c>
      <c r="J780" s="649">
        <f t="shared" si="91"/>
        <v>9660</v>
      </c>
      <c r="K780" s="649">
        <f t="shared" si="91"/>
        <v>0.5</v>
      </c>
      <c r="L780" s="649">
        <f t="shared" si="91"/>
        <v>1.5000000000000002</v>
      </c>
      <c r="M780" s="640">
        <f t="shared" si="90"/>
        <v>8562.9</v>
      </c>
      <c r="N780" s="649">
        <f t="shared" si="91"/>
        <v>1883.8379999999993</v>
      </c>
      <c r="O780" s="649">
        <f t="shared" si="91"/>
        <v>2033.3848478552281</v>
      </c>
      <c r="P780" s="649">
        <f t="shared" si="91"/>
        <v>166.17002543571303</v>
      </c>
      <c r="Q780" s="599">
        <f t="shared" si="88"/>
        <v>5.2036346555733026E-2</v>
      </c>
    </row>
    <row r="781" spans="1:17" ht="15" customHeight="1" thickBot="1" x14ac:dyDescent="0.35">
      <c r="A781" s="600" t="s">
        <v>817</v>
      </c>
      <c r="B781" s="622"/>
      <c r="C781" s="667"/>
      <c r="D781" s="667"/>
      <c r="E781" s="667"/>
      <c r="F781" s="667"/>
      <c r="G781" s="667"/>
      <c r="H781" s="667"/>
      <c r="I781" s="667"/>
      <c r="J781" s="667"/>
      <c r="K781" s="668"/>
      <c r="L781" s="667"/>
      <c r="M781" s="640">
        <f t="shared" si="90"/>
        <v>0</v>
      </c>
      <c r="N781" s="640"/>
      <c r="O781" s="641"/>
      <c r="P781" s="640"/>
      <c r="Q781" s="599"/>
    </row>
    <row r="782" spans="1:17" ht="15" customHeight="1" x14ac:dyDescent="0.3">
      <c r="A782" s="17">
        <v>1</v>
      </c>
      <c r="B782" s="609" t="s">
        <v>818</v>
      </c>
      <c r="C782" s="673">
        <v>4265.91</v>
      </c>
      <c r="D782" s="128"/>
      <c r="E782" s="128"/>
      <c r="F782" s="638">
        <f t="shared" ref="F782:F832" si="92">C782+D782+E782</f>
        <v>4265.91</v>
      </c>
      <c r="G782" s="638">
        <v>1100</v>
      </c>
      <c r="H782" s="638">
        <v>0</v>
      </c>
      <c r="I782" s="638">
        <v>5000</v>
      </c>
      <c r="J782" s="638">
        <v>168</v>
      </c>
      <c r="K782" s="674">
        <f t="shared" ref="K782:K845" si="93">0.5/2472*H782</f>
        <v>0</v>
      </c>
      <c r="L782" s="639">
        <f t="shared" ref="L782:L845" si="94">1.5/8505*J782</f>
        <v>2.9629629629629631E-2</v>
      </c>
      <c r="M782" s="640">
        <f t="shared" si="90"/>
        <v>126.85777777777778</v>
      </c>
      <c r="N782" s="640">
        <f t="shared" si="87"/>
        <v>27.908711111111113</v>
      </c>
      <c r="O782" s="641">
        <v>49.10087809129535</v>
      </c>
      <c r="P782" s="640">
        <v>8.1177931034482746</v>
      </c>
      <c r="Q782" s="599">
        <f t="shared" si="88"/>
        <v>4.969283460823893E-2</v>
      </c>
    </row>
    <row r="783" spans="1:17" ht="15" customHeight="1" x14ac:dyDescent="0.3">
      <c r="A783" s="137">
        <v>2</v>
      </c>
      <c r="B783" s="610" t="s">
        <v>819</v>
      </c>
      <c r="C783" s="673">
        <v>9865.73</v>
      </c>
      <c r="D783" s="128"/>
      <c r="E783" s="128"/>
      <c r="F783" s="128">
        <f t="shared" si="92"/>
        <v>9865.73</v>
      </c>
      <c r="G783" s="128">
        <v>1100</v>
      </c>
      <c r="H783" s="128">
        <v>0</v>
      </c>
      <c r="I783" s="128">
        <v>5000</v>
      </c>
      <c r="J783" s="128">
        <v>360</v>
      </c>
      <c r="K783" s="674">
        <f t="shared" si="93"/>
        <v>0</v>
      </c>
      <c r="L783" s="639">
        <f t="shared" si="94"/>
        <v>6.3492063492063502E-2</v>
      </c>
      <c r="M783" s="640">
        <f t="shared" si="90"/>
        <v>271.83809523809526</v>
      </c>
      <c r="N783" s="640">
        <f t="shared" si="87"/>
        <v>59.80438095238096</v>
      </c>
      <c r="O783" s="641">
        <v>105.21616733849002</v>
      </c>
      <c r="P783" s="640">
        <v>17.395270935960593</v>
      </c>
      <c r="Q783" s="599">
        <f t="shared" si="88"/>
        <v>4.6043619120422603E-2</v>
      </c>
    </row>
    <row r="784" spans="1:17" ht="15" customHeight="1" x14ac:dyDescent="0.3">
      <c r="A784" s="17">
        <v>3</v>
      </c>
      <c r="B784" s="610" t="s">
        <v>820</v>
      </c>
      <c r="C784" s="673">
        <v>4252.49</v>
      </c>
      <c r="D784" s="128"/>
      <c r="E784" s="128"/>
      <c r="F784" s="128">
        <f t="shared" si="92"/>
        <v>4252.49</v>
      </c>
      <c r="G784" s="128">
        <v>1100</v>
      </c>
      <c r="H784" s="128">
        <v>0</v>
      </c>
      <c r="I784" s="128">
        <v>5000</v>
      </c>
      <c r="J784" s="128">
        <v>168</v>
      </c>
      <c r="K784" s="674">
        <f t="shared" si="93"/>
        <v>0</v>
      </c>
      <c r="L784" s="639">
        <f t="shared" si="94"/>
        <v>2.9629629629629631E-2</v>
      </c>
      <c r="M784" s="640">
        <f t="shared" si="90"/>
        <v>126.85777777777778</v>
      </c>
      <c r="N784" s="640">
        <f t="shared" si="87"/>
        <v>27.908711111111113</v>
      </c>
      <c r="O784" s="641">
        <v>49.10087809129535</v>
      </c>
      <c r="P784" s="640">
        <v>8.1177931034482746</v>
      </c>
      <c r="Q784" s="599">
        <f t="shared" si="88"/>
        <v>4.9849655162888695E-2</v>
      </c>
    </row>
    <row r="785" spans="1:17" ht="15" customHeight="1" x14ac:dyDescent="0.3">
      <c r="A785" s="17">
        <v>4</v>
      </c>
      <c r="B785" s="610" t="s">
        <v>821</v>
      </c>
      <c r="C785" s="673">
        <v>5944.1</v>
      </c>
      <c r="D785" s="128"/>
      <c r="E785" s="128">
        <v>7.2</v>
      </c>
      <c r="F785" s="128">
        <f t="shared" si="92"/>
        <v>5951.3</v>
      </c>
      <c r="G785" s="128">
        <v>1100</v>
      </c>
      <c r="H785" s="128">
        <v>0</v>
      </c>
      <c r="I785" s="128">
        <v>5000</v>
      </c>
      <c r="J785" s="128">
        <v>217</v>
      </c>
      <c r="K785" s="674">
        <f t="shared" si="93"/>
        <v>0</v>
      </c>
      <c r="L785" s="639">
        <f t="shared" si="94"/>
        <v>3.8271604938271607E-2</v>
      </c>
      <c r="M785" s="640">
        <f t="shared" si="90"/>
        <v>163.85796296296297</v>
      </c>
      <c r="N785" s="640">
        <f t="shared" si="87"/>
        <v>36.048751851851854</v>
      </c>
      <c r="O785" s="641">
        <v>63.421967534589825</v>
      </c>
      <c r="P785" s="640">
        <v>10.485482758620687</v>
      </c>
      <c r="Q785" s="599">
        <f t="shared" si="88"/>
        <v>4.6009134997063723E-2</v>
      </c>
    </row>
    <row r="786" spans="1:17" ht="15" customHeight="1" x14ac:dyDescent="0.3">
      <c r="A786" s="137">
        <v>7</v>
      </c>
      <c r="B786" s="610" t="s">
        <v>822</v>
      </c>
      <c r="C786" s="673">
        <v>3939.69</v>
      </c>
      <c r="D786" s="128"/>
      <c r="E786" s="128">
        <v>7.2</v>
      </c>
      <c r="F786" s="128">
        <f t="shared" si="92"/>
        <v>3946.89</v>
      </c>
      <c r="G786" s="128">
        <v>1100</v>
      </c>
      <c r="H786" s="128">
        <v>0</v>
      </c>
      <c r="I786" s="128">
        <v>5000</v>
      </c>
      <c r="J786" s="128">
        <v>145</v>
      </c>
      <c r="K786" s="674">
        <f t="shared" si="93"/>
        <v>0</v>
      </c>
      <c r="L786" s="639">
        <f t="shared" si="94"/>
        <v>2.5573192239858909E-2</v>
      </c>
      <c r="M786" s="640">
        <f t="shared" si="90"/>
        <v>109.49034391534391</v>
      </c>
      <c r="N786" s="640">
        <f t="shared" si="87"/>
        <v>24.087875661375662</v>
      </c>
      <c r="O786" s="641">
        <v>42.378734066891816</v>
      </c>
      <c r="P786" s="640">
        <v>7.0064285714285708</v>
      </c>
      <c r="Q786" s="599">
        <f t="shared" si="88"/>
        <v>4.6356341883113023E-2</v>
      </c>
    </row>
    <row r="787" spans="1:17" ht="15" customHeight="1" x14ac:dyDescent="0.3">
      <c r="A787" s="17">
        <v>8</v>
      </c>
      <c r="B787" s="610" t="s">
        <v>826</v>
      </c>
      <c r="C787" s="673">
        <v>8036.22</v>
      </c>
      <c r="D787" s="128"/>
      <c r="E787" s="128"/>
      <c r="F787" s="128">
        <f t="shared" si="92"/>
        <v>8036.22</v>
      </c>
      <c r="G787" s="128">
        <v>1100</v>
      </c>
      <c r="H787" s="128">
        <v>0</v>
      </c>
      <c r="I787" s="128">
        <v>5000</v>
      </c>
      <c r="J787" s="128">
        <v>288</v>
      </c>
      <c r="K787" s="674">
        <f t="shared" si="93"/>
        <v>0</v>
      </c>
      <c r="L787" s="639">
        <f t="shared" si="94"/>
        <v>5.0793650793650794E-2</v>
      </c>
      <c r="M787" s="640">
        <f t="shared" si="90"/>
        <v>217.47047619047618</v>
      </c>
      <c r="N787" s="640">
        <f t="shared" si="87"/>
        <v>47.843504761904761</v>
      </c>
      <c r="O787" s="641">
        <v>84.172933870792022</v>
      </c>
      <c r="P787" s="640">
        <v>13.916216748768473</v>
      </c>
      <c r="Q787" s="599">
        <f t="shared" si="88"/>
        <v>4.5220654931291258E-2</v>
      </c>
    </row>
    <row r="788" spans="1:17" ht="15" customHeight="1" x14ac:dyDescent="0.3">
      <c r="A788" s="17">
        <v>9</v>
      </c>
      <c r="B788" s="610" t="s">
        <v>827</v>
      </c>
      <c r="C788" s="673">
        <v>3993.05</v>
      </c>
      <c r="D788" s="128"/>
      <c r="E788" s="128"/>
      <c r="F788" s="128">
        <f t="shared" si="92"/>
        <v>3993.05</v>
      </c>
      <c r="G788" s="128">
        <v>1100</v>
      </c>
      <c r="H788" s="128">
        <v>0</v>
      </c>
      <c r="I788" s="128">
        <v>5000</v>
      </c>
      <c r="J788" s="128">
        <v>144</v>
      </c>
      <c r="K788" s="674">
        <f t="shared" si="93"/>
        <v>0</v>
      </c>
      <c r="L788" s="639">
        <f t="shared" si="94"/>
        <v>2.5396825396825397E-2</v>
      </c>
      <c r="M788" s="640">
        <f t="shared" si="90"/>
        <v>108.73523809523809</v>
      </c>
      <c r="N788" s="640">
        <f t="shared" si="87"/>
        <v>23.92175238095238</v>
      </c>
      <c r="O788" s="641">
        <v>42.086466935396011</v>
      </c>
      <c r="P788" s="640">
        <v>6.9581083743842367</v>
      </c>
      <c r="Q788" s="599">
        <f t="shared" si="88"/>
        <v>4.5504455437815887E-2</v>
      </c>
    </row>
    <row r="789" spans="1:17" ht="15" customHeight="1" x14ac:dyDescent="0.3">
      <c r="A789" s="17">
        <v>10</v>
      </c>
      <c r="B789" s="610" t="s">
        <v>823</v>
      </c>
      <c r="C789" s="673">
        <v>8196.09</v>
      </c>
      <c r="D789" s="128"/>
      <c r="E789" s="128"/>
      <c r="F789" s="128">
        <f t="shared" si="92"/>
        <v>8196.09</v>
      </c>
      <c r="G789" s="128">
        <v>1100</v>
      </c>
      <c r="H789" s="128">
        <v>0</v>
      </c>
      <c r="I789" s="128">
        <v>5000</v>
      </c>
      <c r="J789" s="128">
        <v>288</v>
      </c>
      <c r="K789" s="674">
        <f t="shared" si="93"/>
        <v>0</v>
      </c>
      <c r="L789" s="639">
        <f t="shared" si="94"/>
        <v>5.0793650793650794E-2</v>
      </c>
      <c r="M789" s="640">
        <f t="shared" si="90"/>
        <v>217.47047619047618</v>
      </c>
      <c r="N789" s="640">
        <f t="shared" si="87"/>
        <v>47.843504761904761</v>
      </c>
      <c r="O789" s="641">
        <v>84.172933870792022</v>
      </c>
      <c r="P789" s="640">
        <v>13.916216748768473</v>
      </c>
      <c r="Q789" s="599">
        <f t="shared" si="88"/>
        <v>4.4338597010518607E-2</v>
      </c>
    </row>
    <row r="790" spans="1:17" ht="15" customHeight="1" x14ac:dyDescent="0.3">
      <c r="A790" s="17">
        <v>11</v>
      </c>
      <c r="B790" s="610" t="s">
        <v>824</v>
      </c>
      <c r="C790" s="673">
        <v>3935.64</v>
      </c>
      <c r="D790" s="128"/>
      <c r="E790" s="128"/>
      <c r="F790" s="128">
        <f t="shared" si="92"/>
        <v>3935.64</v>
      </c>
      <c r="G790" s="128">
        <v>1100</v>
      </c>
      <c r="H790" s="128">
        <v>0</v>
      </c>
      <c r="I790" s="128">
        <v>5000</v>
      </c>
      <c r="J790" s="128">
        <v>144</v>
      </c>
      <c r="K790" s="674">
        <f t="shared" si="93"/>
        <v>0</v>
      </c>
      <c r="L790" s="639">
        <f t="shared" si="94"/>
        <v>2.5396825396825397E-2</v>
      </c>
      <c r="M790" s="640">
        <f t="shared" si="90"/>
        <v>108.73523809523809</v>
      </c>
      <c r="N790" s="640">
        <f t="shared" si="87"/>
        <v>23.92175238095238</v>
      </c>
      <c r="O790" s="641">
        <v>42.086466935396011</v>
      </c>
      <c r="P790" s="640">
        <v>6.9581083743842367</v>
      </c>
      <c r="Q790" s="599">
        <f t="shared" si="88"/>
        <v>4.6168238402387089E-2</v>
      </c>
    </row>
    <row r="791" spans="1:17" ht="15" customHeight="1" x14ac:dyDescent="0.3">
      <c r="A791" s="137">
        <v>12</v>
      </c>
      <c r="B791" s="610" t="s">
        <v>825</v>
      </c>
      <c r="C791" s="673">
        <v>17941.13</v>
      </c>
      <c r="D791" s="128">
        <v>230</v>
      </c>
      <c r="E791" s="128"/>
      <c r="F791" s="128">
        <f t="shared" si="92"/>
        <v>18171.13</v>
      </c>
      <c r="G791" s="128">
        <v>1100</v>
      </c>
      <c r="H791" s="128">
        <v>0</v>
      </c>
      <c r="I791" s="128">
        <v>5000</v>
      </c>
      <c r="J791" s="128">
        <v>658</v>
      </c>
      <c r="K791" s="674">
        <f t="shared" si="93"/>
        <v>0</v>
      </c>
      <c r="L791" s="639">
        <f t="shared" si="94"/>
        <v>0.11604938271604939</v>
      </c>
      <c r="M791" s="640">
        <f t="shared" si="90"/>
        <v>496.85962962962964</v>
      </c>
      <c r="N791" s="640">
        <f t="shared" si="87"/>
        <v>109.30911851851852</v>
      </c>
      <c r="O791" s="641">
        <v>192.3117725242401</v>
      </c>
      <c r="P791" s="640">
        <v>31.794689655172409</v>
      </c>
      <c r="Q791" s="599">
        <f t="shared" si="88"/>
        <v>4.5691996608221978E-2</v>
      </c>
    </row>
    <row r="792" spans="1:17" ht="15" customHeight="1" x14ac:dyDescent="0.3">
      <c r="A792" s="17">
        <v>13</v>
      </c>
      <c r="B792" s="610" t="s">
        <v>828</v>
      </c>
      <c r="C792" s="673">
        <v>3212.3</v>
      </c>
      <c r="D792" s="128"/>
      <c r="E792" s="128"/>
      <c r="F792" s="128">
        <f t="shared" si="92"/>
        <v>3212.3</v>
      </c>
      <c r="G792" s="128">
        <v>1100</v>
      </c>
      <c r="H792" s="128">
        <v>0</v>
      </c>
      <c r="I792" s="128">
        <v>5000</v>
      </c>
      <c r="J792" s="128">
        <v>110</v>
      </c>
      <c r="K792" s="674">
        <f t="shared" si="93"/>
        <v>0</v>
      </c>
      <c r="L792" s="639">
        <f t="shared" si="94"/>
        <v>1.9400352733686069E-2</v>
      </c>
      <c r="M792" s="640">
        <f t="shared" si="90"/>
        <v>83.061640211640224</v>
      </c>
      <c r="N792" s="640">
        <f t="shared" si="87"/>
        <v>18.273560846560848</v>
      </c>
      <c r="O792" s="641">
        <v>32.149384464538613</v>
      </c>
      <c r="P792" s="640">
        <v>5.315221674876847</v>
      </c>
      <c r="Q792" s="599">
        <f t="shared" si="88"/>
        <v>4.3208855710119391E-2</v>
      </c>
    </row>
    <row r="793" spans="1:17" ht="15" customHeight="1" x14ac:dyDescent="0.3">
      <c r="A793" s="17">
        <v>14</v>
      </c>
      <c r="B793" s="610" t="s">
        <v>829</v>
      </c>
      <c r="C793" s="673">
        <v>3998.81</v>
      </c>
      <c r="D793" s="128">
        <v>182.8</v>
      </c>
      <c r="E793" s="128"/>
      <c r="F793" s="128">
        <f t="shared" si="92"/>
        <v>4181.6099999999997</v>
      </c>
      <c r="G793" s="128">
        <v>1100</v>
      </c>
      <c r="H793" s="128">
        <v>0</v>
      </c>
      <c r="I793" s="128">
        <v>5000</v>
      </c>
      <c r="J793" s="128">
        <v>330</v>
      </c>
      <c r="K793" s="674">
        <f t="shared" si="93"/>
        <v>0</v>
      </c>
      <c r="L793" s="639">
        <f t="shared" si="94"/>
        <v>5.8201058201058205E-2</v>
      </c>
      <c r="M793" s="640">
        <f t="shared" si="90"/>
        <v>249.18492063492064</v>
      </c>
      <c r="N793" s="640">
        <f t="shared" si="87"/>
        <v>54.820682539682544</v>
      </c>
      <c r="O793" s="641">
        <v>96.448153393615854</v>
      </c>
      <c r="P793" s="640">
        <v>15.945665024630541</v>
      </c>
      <c r="Q793" s="599">
        <f t="shared" si="88"/>
        <v>9.9578732017775354E-2</v>
      </c>
    </row>
    <row r="794" spans="1:17" ht="15" customHeight="1" x14ac:dyDescent="0.3">
      <c r="A794" s="17">
        <v>15</v>
      </c>
      <c r="B794" s="610" t="s">
        <v>830</v>
      </c>
      <c r="C794" s="673">
        <v>147.65</v>
      </c>
      <c r="D794" s="128"/>
      <c r="E794" s="128"/>
      <c r="F794" s="128">
        <f t="shared" si="92"/>
        <v>147.65</v>
      </c>
      <c r="G794" s="128">
        <v>1100</v>
      </c>
      <c r="H794" s="128">
        <v>8</v>
      </c>
      <c r="I794" s="128">
        <v>5000</v>
      </c>
      <c r="J794" s="128">
        <v>8</v>
      </c>
      <c r="K794" s="674">
        <f t="shared" si="93"/>
        <v>1.6181229773462784E-3</v>
      </c>
      <c r="L794" s="639">
        <f t="shared" si="94"/>
        <v>1.4109347442680777E-3</v>
      </c>
      <c r="M794" s="640">
        <f t="shared" si="90"/>
        <v>12.968759182205783</v>
      </c>
      <c r="N794" s="640">
        <f t="shared" ref="N794:N847" si="95">M794*0.22</f>
        <v>2.8531270200852723</v>
      </c>
      <c r="O794" s="641">
        <v>5.2509709281879431</v>
      </c>
      <c r="P794" s="640">
        <v>0.87624644374937555</v>
      </c>
      <c r="Q794" s="599">
        <f t="shared" si="88"/>
        <v>0.14865630595481458</v>
      </c>
    </row>
    <row r="795" spans="1:17" ht="15" customHeight="1" x14ac:dyDescent="0.3">
      <c r="A795" s="17">
        <v>16</v>
      </c>
      <c r="B795" s="610" t="s">
        <v>831</v>
      </c>
      <c r="C795" s="673">
        <v>4248.3</v>
      </c>
      <c r="D795" s="128"/>
      <c r="E795" s="128"/>
      <c r="F795" s="128">
        <f t="shared" si="92"/>
        <v>4248.3</v>
      </c>
      <c r="G795" s="128">
        <v>1100</v>
      </c>
      <c r="H795" s="128">
        <v>0</v>
      </c>
      <c r="I795" s="128">
        <v>5000</v>
      </c>
      <c r="J795" s="128">
        <v>344</v>
      </c>
      <c r="K795" s="674">
        <f t="shared" si="93"/>
        <v>0</v>
      </c>
      <c r="L795" s="639">
        <f t="shared" si="94"/>
        <v>6.0670194003527342E-2</v>
      </c>
      <c r="M795" s="640">
        <f t="shared" si="90"/>
        <v>259.75640211640211</v>
      </c>
      <c r="N795" s="640">
        <f t="shared" si="95"/>
        <v>57.146408465608467</v>
      </c>
      <c r="O795" s="641">
        <v>100.53989323455713</v>
      </c>
      <c r="P795" s="640">
        <v>16.622147783251229</v>
      </c>
      <c r="Q795" s="599">
        <f t="shared" si="88"/>
        <v>0.10217377576908855</v>
      </c>
    </row>
    <row r="796" spans="1:17" ht="15" customHeight="1" x14ac:dyDescent="0.3">
      <c r="A796" s="137">
        <v>17</v>
      </c>
      <c r="B796" s="610" t="s">
        <v>832</v>
      </c>
      <c r="C796" s="673">
        <v>4085.47</v>
      </c>
      <c r="D796" s="128"/>
      <c r="E796" s="128"/>
      <c r="F796" s="128">
        <f t="shared" si="92"/>
        <v>4085.47</v>
      </c>
      <c r="G796" s="128">
        <v>1100</v>
      </c>
      <c r="H796" s="128">
        <v>0</v>
      </c>
      <c r="I796" s="128">
        <v>5000</v>
      </c>
      <c r="J796" s="128">
        <v>216</v>
      </c>
      <c r="K796" s="674">
        <f t="shared" si="93"/>
        <v>0</v>
      </c>
      <c r="L796" s="639">
        <f t="shared" si="94"/>
        <v>3.8095238095238099E-2</v>
      </c>
      <c r="M796" s="640">
        <f t="shared" si="90"/>
        <v>163.10285714285715</v>
      </c>
      <c r="N796" s="640">
        <f t="shared" si="95"/>
        <v>35.882628571428576</v>
      </c>
      <c r="O796" s="641">
        <v>63.129700403094013</v>
      </c>
      <c r="P796" s="640">
        <v>10.437162561576352</v>
      </c>
      <c r="Q796" s="599">
        <f t="shared" si="88"/>
        <v>6.6712605570217409E-2</v>
      </c>
    </row>
    <row r="797" spans="1:17" ht="15" customHeight="1" x14ac:dyDescent="0.3">
      <c r="A797" s="17">
        <v>18</v>
      </c>
      <c r="B797" s="610" t="s">
        <v>833</v>
      </c>
      <c r="C797" s="673">
        <v>3953.65</v>
      </c>
      <c r="D797" s="128">
        <v>147.30000000000001</v>
      </c>
      <c r="E797" s="128"/>
      <c r="F797" s="128">
        <f t="shared" si="92"/>
        <v>4100.95</v>
      </c>
      <c r="G797" s="128">
        <v>1100</v>
      </c>
      <c r="H797" s="128">
        <v>0</v>
      </c>
      <c r="I797" s="128">
        <v>5000</v>
      </c>
      <c r="J797" s="128">
        <v>114</v>
      </c>
      <c r="K797" s="674">
        <f t="shared" si="93"/>
        <v>0</v>
      </c>
      <c r="L797" s="639">
        <f t="shared" si="94"/>
        <v>2.0105820105820106E-2</v>
      </c>
      <c r="M797" s="640">
        <f t="shared" si="90"/>
        <v>86.082063492063483</v>
      </c>
      <c r="N797" s="640">
        <f t="shared" si="95"/>
        <v>18.938053968253968</v>
      </c>
      <c r="O797" s="641">
        <v>33.318452990521841</v>
      </c>
      <c r="P797" s="640">
        <v>5.508502463054187</v>
      </c>
      <c r="Q797" s="599">
        <f t="shared" si="88"/>
        <v>3.5076524442847021E-2</v>
      </c>
    </row>
    <row r="798" spans="1:17" ht="15" customHeight="1" x14ac:dyDescent="0.3">
      <c r="A798" s="17">
        <v>19</v>
      </c>
      <c r="B798" s="610" t="s">
        <v>834</v>
      </c>
      <c r="C798" s="673">
        <v>7076.23</v>
      </c>
      <c r="D798" s="128"/>
      <c r="E798" s="128"/>
      <c r="F798" s="128">
        <f t="shared" si="92"/>
        <v>7076.23</v>
      </c>
      <c r="G798" s="128">
        <v>1100</v>
      </c>
      <c r="H798" s="128">
        <v>0</v>
      </c>
      <c r="I798" s="128">
        <v>5000</v>
      </c>
      <c r="J798" s="128">
        <v>240</v>
      </c>
      <c r="K798" s="674">
        <f t="shared" si="93"/>
        <v>0</v>
      </c>
      <c r="L798" s="639">
        <f t="shared" si="94"/>
        <v>4.2328042328042333E-2</v>
      </c>
      <c r="M798" s="640">
        <f t="shared" si="90"/>
        <v>181.22539682539684</v>
      </c>
      <c r="N798" s="640">
        <f t="shared" si="95"/>
        <v>39.869587301587309</v>
      </c>
      <c r="O798" s="641">
        <v>70.144111558993345</v>
      </c>
      <c r="P798" s="640">
        <v>11.596847290640394</v>
      </c>
      <c r="Q798" s="599">
        <f t="shared" si="88"/>
        <v>4.2796226659763452E-2</v>
      </c>
    </row>
    <row r="799" spans="1:17" ht="15" customHeight="1" x14ac:dyDescent="0.3">
      <c r="A799" s="17">
        <v>20</v>
      </c>
      <c r="B799" s="610" t="s">
        <v>835</v>
      </c>
      <c r="C799" s="673">
        <v>4062.74</v>
      </c>
      <c r="D799" s="128"/>
      <c r="E799" s="128"/>
      <c r="F799" s="128">
        <f t="shared" si="92"/>
        <v>4062.74</v>
      </c>
      <c r="G799" s="128">
        <v>1100</v>
      </c>
      <c r="H799" s="128">
        <v>0</v>
      </c>
      <c r="I799" s="128">
        <v>5000</v>
      </c>
      <c r="J799" s="128">
        <v>216</v>
      </c>
      <c r="K799" s="674">
        <f t="shared" si="93"/>
        <v>0</v>
      </c>
      <c r="L799" s="639">
        <f t="shared" si="94"/>
        <v>3.8095238095238099E-2</v>
      </c>
      <c r="M799" s="640">
        <f t="shared" si="90"/>
        <v>163.10285714285715</v>
      </c>
      <c r="N799" s="640">
        <f t="shared" si="95"/>
        <v>35.882628571428576</v>
      </c>
      <c r="O799" s="641">
        <v>63.129700403094013</v>
      </c>
      <c r="P799" s="640">
        <v>10.437162561576352</v>
      </c>
      <c r="Q799" s="599">
        <f t="shared" si="88"/>
        <v>6.7085845680244394E-2</v>
      </c>
    </row>
    <row r="800" spans="1:17" ht="15" customHeight="1" x14ac:dyDescent="0.3">
      <c r="A800" s="17">
        <v>21</v>
      </c>
      <c r="B800" s="610" t="s">
        <v>836</v>
      </c>
      <c r="C800" s="673">
        <v>6379.08</v>
      </c>
      <c r="D800" s="128"/>
      <c r="E800" s="128"/>
      <c r="F800" s="128">
        <f t="shared" si="92"/>
        <v>6379.08</v>
      </c>
      <c r="G800" s="128">
        <v>1100</v>
      </c>
      <c r="H800" s="128">
        <v>0</v>
      </c>
      <c r="I800" s="128">
        <v>5000</v>
      </c>
      <c r="J800" s="128">
        <v>216</v>
      </c>
      <c r="K800" s="674">
        <f t="shared" si="93"/>
        <v>0</v>
      </c>
      <c r="L800" s="639">
        <f t="shared" si="94"/>
        <v>3.8095238095238099E-2</v>
      </c>
      <c r="M800" s="640">
        <f t="shared" si="90"/>
        <v>163.10285714285715</v>
      </c>
      <c r="N800" s="640">
        <f t="shared" si="95"/>
        <v>35.882628571428576</v>
      </c>
      <c r="O800" s="641">
        <v>63.129700403094013</v>
      </c>
      <c r="P800" s="640">
        <v>10.437162561576352</v>
      </c>
      <c r="Q800" s="599">
        <f t="shared" si="88"/>
        <v>4.2725964979112366E-2</v>
      </c>
    </row>
    <row r="801" spans="1:17" ht="15" customHeight="1" x14ac:dyDescent="0.3">
      <c r="A801" s="137">
        <v>22</v>
      </c>
      <c r="B801" s="610" t="s">
        <v>837</v>
      </c>
      <c r="C801" s="673">
        <v>6489.94</v>
      </c>
      <c r="D801" s="128"/>
      <c r="E801" s="128">
        <v>19.399999999999999</v>
      </c>
      <c r="F801" s="128">
        <f t="shared" si="92"/>
        <v>6509.3399999999992</v>
      </c>
      <c r="G801" s="128">
        <v>1100</v>
      </c>
      <c r="H801" s="128">
        <v>0</v>
      </c>
      <c r="I801" s="128">
        <v>5000</v>
      </c>
      <c r="J801" s="128">
        <v>215</v>
      </c>
      <c r="K801" s="674">
        <f t="shared" si="93"/>
        <v>0</v>
      </c>
      <c r="L801" s="639">
        <f t="shared" si="94"/>
        <v>3.791887125220459E-2</v>
      </c>
      <c r="M801" s="640">
        <f t="shared" si="90"/>
        <v>162.34775132275135</v>
      </c>
      <c r="N801" s="640">
        <f t="shared" si="95"/>
        <v>35.716505291005298</v>
      </c>
      <c r="O801" s="641">
        <v>62.837433271598208</v>
      </c>
      <c r="P801" s="640">
        <v>10.388842364532017</v>
      </c>
      <c r="Q801" s="599">
        <f t="shared" si="88"/>
        <v>4.167711814867358E-2</v>
      </c>
    </row>
    <row r="802" spans="1:17" ht="15" customHeight="1" x14ac:dyDescent="0.3">
      <c r="A802" s="17">
        <v>23</v>
      </c>
      <c r="B802" s="610" t="s">
        <v>838</v>
      </c>
      <c r="C802" s="673">
        <v>4249.6000000000004</v>
      </c>
      <c r="D802" s="128"/>
      <c r="E802" s="128"/>
      <c r="F802" s="128">
        <f t="shared" si="92"/>
        <v>4249.6000000000004</v>
      </c>
      <c r="G802" s="128">
        <v>1100</v>
      </c>
      <c r="H802" s="128">
        <v>0</v>
      </c>
      <c r="I802" s="128">
        <v>5000</v>
      </c>
      <c r="J802" s="128">
        <v>342</v>
      </c>
      <c r="K802" s="674">
        <f t="shared" si="93"/>
        <v>0</v>
      </c>
      <c r="L802" s="639">
        <f t="shared" si="94"/>
        <v>6.0317460317460318E-2</v>
      </c>
      <c r="M802" s="640">
        <f t="shared" si="90"/>
        <v>258.24619047619046</v>
      </c>
      <c r="N802" s="640">
        <f t="shared" si="95"/>
        <v>56.814161904761903</v>
      </c>
      <c r="O802" s="641">
        <v>99.955358971565516</v>
      </c>
      <c r="P802" s="640">
        <v>16.525507389162559</v>
      </c>
      <c r="Q802" s="599">
        <f t="shared" si="88"/>
        <v>0.10154866781383669</v>
      </c>
    </row>
    <row r="803" spans="1:17" ht="15" customHeight="1" x14ac:dyDescent="0.3">
      <c r="A803" s="17">
        <v>24</v>
      </c>
      <c r="B803" s="610" t="s">
        <v>839</v>
      </c>
      <c r="C803" s="673">
        <v>2807.52</v>
      </c>
      <c r="D803" s="128"/>
      <c r="E803" s="128"/>
      <c r="F803" s="128">
        <f t="shared" si="92"/>
        <v>2807.52</v>
      </c>
      <c r="G803" s="128">
        <v>1100</v>
      </c>
      <c r="H803" s="128">
        <v>0</v>
      </c>
      <c r="I803" s="128">
        <v>5000</v>
      </c>
      <c r="J803" s="128">
        <v>180</v>
      </c>
      <c r="K803" s="674">
        <f t="shared" si="93"/>
        <v>0</v>
      </c>
      <c r="L803" s="639">
        <f t="shared" si="94"/>
        <v>3.1746031746031751E-2</v>
      </c>
      <c r="M803" s="640">
        <f t="shared" si="90"/>
        <v>135.91904761904763</v>
      </c>
      <c r="N803" s="640">
        <f t="shared" si="95"/>
        <v>29.90219047619048</v>
      </c>
      <c r="O803" s="641">
        <v>52.608083669245012</v>
      </c>
      <c r="P803" s="640">
        <v>8.6976354679802963</v>
      </c>
      <c r="Q803" s="599">
        <f t="shared" si="88"/>
        <v>8.0899497504011889E-2</v>
      </c>
    </row>
    <row r="804" spans="1:17" ht="15" customHeight="1" x14ac:dyDescent="0.3">
      <c r="A804" s="17">
        <v>25</v>
      </c>
      <c r="B804" s="610" t="s">
        <v>840</v>
      </c>
      <c r="C804" s="673">
        <v>4226.7</v>
      </c>
      <c r="D804" s="128"/>
      <c r="E804" s="128"/>
      <c r="F804" s="128">
        <f t="shared" si="92"/>
        <v>4226.7</v>
      </c>
      <c r="G804" s="128">
        <v>1100</v>
      </c>
      <c r="H804" s="128">
        <v>0</v>
      </c>
      <c r="I804" s="128">
        <v>5000</v>
      </c>
      <c r="J804" s="128">
        <v>140</v>
      </c>
      <c r="K804" s="674">
        <f t="shared" si="93"/>
        <v>0</v>
      </c>
      <c r="L804" s="639">
        <f t="shared" si="94"/>
        <v>2.469135802469136E-2</v>
      </c>
      <c r="M804" s="640">
        <f t="shared" si="90"/>
        <v>105.71481481481482</v>
      </c>
      <c r="N804" s="640">
        <f t="shared" si="95"/>
        <v>23.257259259259261</v>
      </c>
      <c r="O804" s="641">
        <v>40.91739840941279</v>
      </c>
      <c r="P804" s="640">
        <v>6.7648275862068967</v>
      </c>
      <c r="Q804" s="599">
        <f t="shared" si="88"/>
        <v>4.179485179210584E-2</v>
      </c>
    </row>
    <row r="805" spans="1:17" ht="15" customHeight="1" x14ac:dyDescent="0.3">
      <c r="A805" s="137">
        <v>27</v>
      </c>
      <c r="B805" s="610" t="s">
        <v>2160</v>
      </c>
      <c r="C805" s="673">
        <v>5719.55</v>
      </c>
      <c r="D805" s="128"/>
      <c r="E805" s="128">
        <v>30.7</v>
      </c>
      <c r="F805" s="128">
        <v>5649.9</v>
      </c>
      <c r="G805" s="128">
        <v>1100</v>
      </c>
      <c r="H805" s="128">
        <v>0</v>
      </c>
      <c r="I805" s="128">
        <v>5000</v>
      </c>
      <c r="J805" s="128">
        <v>216</v>
      </c>
      <c r="K805" s="674">
        <f t="shared" si="93"/>
        <v>0</v>
      </c>
      <c r="L805" s="639">
        <f t="shared" si="94"/>
        <v>3.8095238095238099E-2</v>
      </c>
      <c r="M805" s="640">
        <f t="shared" si="90"/>
        <v>163.10285714285715</v>
      </c>
      <c r="N805" s="640">
        <f t="shared" si="95"/>
        <v>35.882628571428576</v>
      </c>
      <c r="O805" s="641">
        <v>63.129700403094013</v>
      </c>
      <c r="P805" s="640">
        <v>10.437162561576352</v>
      </c>
      <c r="Q805" s="599">
        <f t="shared" si="88"/>
        <v>4.8240207557471125E-2</v>
      </c>
    </row>
    <row r="806" spans="1:17" ht="15" customHeight="1" x14ac:dyDescent="0.3">
      <c r="A806" s="17">
        <v>28</v>
      </c>
      <c r="B806" s="610" t="s">
        <v>841</v>
      </c>
      <c r="C806" s="673">
        <v>342.6</v>
      </c>
      <c r="D806" s="128"/>
      <c r="E806" s="128"/>
      <c r="F806" s="128">
        <f t="shared" si="92"/>
        <v>342.6</v>
      </c>
      <c r="G806" s="128">
        <v>1100</v>
      </c>
      <c r="H806" s="128">
        <v>16</v>
      </c>
      <c r="I806" s="128">
        <v>5000</v>
      </c>
      <c r="J806" s="128">
        <v>7</v>
      </c>
      <c r="K806" s="674">
        <f t="shared" si="93"/>
        <v>3.2362459546925568E-3</v>
      </c>
      <c r="L806" s="639">
        <f t="shared" si="94"/>
        <v>1.2345679012345681E-3</v>
      </c>
      <c r="M806" s="640">
        <f t="shared" si="90"/>
        <v>19.141565983459188</v>
      </c>
      <c r="N806" s="640">
        <f t="shared" si="95"/>
        <v>4.2111445163610215</v>
      </c>
      <c r="O806" s="641">
        <v>7.871537672913635</v>
      </c>
      <c r="P806" s="640">
        <v>1.3176111140997364</v>
      </c>
      <c r="Q806" s="599">
        <f t="shared" si="88"/>
        <v>9.4984994999514252E-2</v>
      </c>
    </row>
    <row r="807" spans="1:17" ht="15" customHeight="1" x14ac:dyDescent="0.3">
      <c r="A807" s="17">
        <v>29</v>
      </c>
      <c r="B807" s="610" t="s">
        <v>842</v>
      </c>
      <c r="C807" s="673">
        <v>7724.75</v>
      </c>
      <c r="D807" s="128"/>
      <c r="E807" s="128">
        <v>201.9</v>
      </c>
      <c r="F807" s="128">
        <f t="shared" si="92"/>
        <v>7926.65</v>
      </c>
      <c r="G807" s="128">
        <v>1100</v>
      </c>
      <c r="H807" s="128">
        <v>0</v>
      </c>
      <c r="I807" s="128">
        <v>5000</v>
      </c>
      <c r="J807" s="128">
        <v>222</v>
      </c>
      <c r="K807" s="674">
        <f t="shared" si="93"/>
        <v>0</v>
      </c>
      <c r="L807" s="639">
        <f t="shared" si="94"/>
        <v>3.9153439153439155E-2</v>
      </c>
      <c r="M807" s="640">
        <f t="shared" si="90"/>
        <v>167.63349206349207</v>
      </c>
      <c r="N807" s="640">
        <f t="shared" si="95"/>
        <v>36.879368253968259</v>
      </c>
      <c r="O807" s="641">
        <v>64.883303192068851</v>
      </c>
      <c r="P807" s="640">
        <v>10.727083743842364</v>
      </c>
      <c r="Q807" s="599">
        <f t="shared" si="88"/>
        <v>3.5339424252789207E-2</v>
      </c>
    </row>
    <row r="808" spans="1:17" ht="15" customHeight="1" x14ac:dyDescent="0.3">
      <c r="A808" s="17">
        <v>30</v>
      </c>
      <c r="B808" s="610" t="s">
        <v>843</v>
      </c>
      <c r="C808" s="673">
        <v>4021.5</v>
      </c>
      <c r="D808" s="128"/>
      <c r="E808" s="128"/>
      <c r="F808" s="128">
        <f t="shared" si="92"/>
        <v>4021.5</v>
      </c>
      <c r="G808" s="128">
        <v>1100</v>
      </c>
      <c r="H808" s="128">
        <v>0</v>
      </c>
      <c r="I808" s="128">
        <v>5000</v>
      </c>
      <c r="J808" s="128">
        <v>216</v>
      </c>
      <c r="K808" s="674">
        <f t="shared" si="93"/>
        <v>0</v>
      </c>
      <c r="L808" s="639">
        <f t="shared" si="94"/>
        <v>3.8095238095238099E-2</v>
      </c>
      <c r="M808" s="640">
        <f t="shared" si="90"/>
        <v>163.10285714285715</v>
      </c>
      <c r="N808" s="640">
        <f t="shared" si="95"/>
        <v>35.882628571428576</v>
      </c>
      <c r="O808" s="641">
        <v>63.129700403094013</v>
      </c>
      <c r="P808" s="640">
        <v>10.437162561576352</v>
      </c>
      <c r="Q808" s="599">
        <f t="shared" si="88"/>
        <v>6.7773802978728356E-2</v>
      </c>
    </row>
    <row r="809" spans="1:17" ht="15" customHeight="1" x14ac:dyDescent="0.3">
      <c r="A809" s="17">
        <v>31</v>
      </c>
      <c r="B809" s="610" t="s">
        <v>844</v>
      </c>
      <c r="C809" s="673">
        <v>4138.7700000000004</v>
      </c>
      <c r="D809" s="128"/>
      <c r="E809" s="128"/>
      <c r="F809" s="128">
        <f t="shared" si="92"/>
        <v>4138.7700000000004</v>
      </c>
      <c r="G809" s="128">
        <v>1100</v>
      </c>
      <c r="H809" s="128">
        <v>0</v>
      </c>
      <c r="I809" s="128">
        <v>5000</v>
      </c>
      <c r="J809" s="128">
        <v>216</v>
      </c>
      <c r="K809" s="674">
        <f t="shared" si="93"/>
        <v>0</v>
      </c>
      <c r="L809" s="639">
        <f t="shared" si="94"/>
        <v>3.8095238095238099E-2</v>
      </c>
      <c r="M809" s="640">
        <f t="shared" si="90"/>
        <v>163.10285714285715</v>
      </c>
      <c r="N809" s="640">
        <f t="shared" si="95"/>
        <v>35.882628571428576</v>
      </c>
      <c r="O809" s="641">
        <v>63.129700403094013</v>
      </c>
      <c r="P809" s="640">
        <v>10.437162561576352</v>
      </c>
      <c r="Q809" s="599">
        <f t="shared" si="88"/>
        <v>6.585346580722197E-2</v>
      </c>
    </row>
    <row r="810" spans="1:17" ht="15" customHeight="1" x14ac:dyDescent="0.3">
      <c r="A810" s="137">
        <v>32</v>
      </c>
      <c r="B810" s="610" t="s">
        <v>845</v>
      </c>
      <c r="C810" s="673">
        <v>361.5</v>
      </c>
      <c r="D810" s="128"/>
      <c r="E810" s="128"/>
      <c r="F810" s="128">
        <f t="shared" si="92"/>
        <v>361.5</v>
      </c>
      <c r="G810" s="128">
        <v>1100</v>
      </c>
      <c r="H810" s="128">
        <v>16</v>
      </c>
      <c r="I810" s="128">
        <v>5000</v>
      </c>
      <c r="J810" s="128">
        <v>5</v>
      </c>
      <c r="K810" s="674">
        <f t="shared" si="93"/>
        <v>3.2362459546925568E-3</v>
      </c>
      <c r="L810" s="639">
        <f t="shared" si="94"/>
        <v>8.8183421516754856E-4</v>
      </c>
      <c r="M810" s="640">
        <f t="shared" si="90"/>
        <v>17.631354343247548</v>
      </c>
      <c r="N810" s="640">
        <f t="shared" si="95"/>
        <v>3.8788979555144607</v>
      </c>
      <c r="O810" s="641">
        <v>7.2870034099220256</v>
      </c>
      <c r="P810" s="640">
        <v>1.2209707200110664</v>
      </c>
      <c r="Q810" s="599">
        <f t="shared" si="88"/>
        <v>8.3037970757109544E-2</v>
      </c>
    </row>
    <row r="811" spans="1:17" ht="15" customHeight="1" x14ac:dyDescent="0.3">
      <c r="A811" s="17">
        <v>33</v>
      </c>
      <c r="B811" s="610" t="s">
        <v>846</v>
      </c>
      <c r="C811" s="673">
        <v>5685.06</v>
      </c>
      <c r="D811" s="128"/>
      <c r="E811" s="128">
        <v>179.5</v>
      </c>
      <c r="F811" s="128">
        <f t="shared" si="92"/>
        <v>5864.56</v>
      </c>
      <c r="G811" s="128">
        <v>1100</v>
      </c>
      <c r="H811" s="128">
        <v>0</v>
      </c>
      <c r="I811" s="128">
        <v>5000</v>
      </c>
      <c r="J811" s="128">
        <v>198</v>
      </c>
      <c r="K811" s="674">
        <f t="shared" si="93"/>
        <v>0</v>
      </c>
      <c r="L811" s="639">
        <f t="shared" si="94"/>
        <v>3.4920634920634921E-2</v>
      </c>
      <c r="M811" s="640">
        <f t="shared" si="90"/>
        <v>149.51095238095238</v>
      </c>
      <c r="N811" s="640">
        <f t="shared" si="95"/>
        <v>32.892409523809526</v>
      </c>
      <c r="O811" s="641">
        <v>57.86889203616952</v>
      </c>
      <c r="P811" s="640">
        <v>9.5673990147783243</v>
      </c>
      <c r="Q811" s="599">
        <f t="shared" ref="Q811:Q874" si="96">(P811+O811+N811+M811)/F811</f>
        <v>4.2601602329196006E-2</v>
      </c>
    </row>
    <row r="812" spans="1:17" ht="15" customHeight="1" x14ac:dyDescent="0.3">
      <c r="A812" s="17">
        <v>34</v>
      </c>
      <c r="B812" s="610" t="s">
        <v>847</v>
      </c>
      <c r="C812" s="673">
        <v>135.35</v>
      </c>
      <c r="D812" s="128"/>
      <c r="E812" s="128"/>
      <c r="F812" s="128">
        <f t="shared" si="92"/>
        <v>135.35</v>
      </c>
      <c r="G812" s="128">
        <v>1100</v>
      </c>
      <c r="H812" s="128">
        <v>0</v>
      </c>
      <c r="I812" s="128">
        <v>5000</v>
      </c>
      <c r="J812" s="128">
        <v>4</v>
      </c>
      <c r="K812" s="674">
        <f t="shared" si="93"/>
        <v>0</v>
      </c>
      <c r="L812" s="639">
        <f t="shared" si="94"/>
        <v>7.0546737213403885E-4</v>
      </c>
      <c r="M812" s="640">
        <f t="shared" si="90"/>
        <v>3.0204232804232807</v>
      </c>
      <c r="N812" s="640">
        <f t="shared" si="95"/>
        <v>0.6644931216931218</v>
      </c>
      <c r="O812" s="641">
        <v>1.1690685259832225</v>
      </c>
      <c r="P812" s="640">
        <v>0.1932807881773399</v>
      </c>
      <c r="Q812" s="599">
        <f t="shared" si="96"/>
        <v>3.7290474446080267E-2</v>
      </c>
    </row>
    <row r="813" spans="1:17" ht="15" customHeight="1" x14ac:dyDescent="0.3">
      <c r="A813" s="17">
        <v>35</v>
      </c>
      <c r="B813" s="610" t="s">
        <v>848</v>
      </c>
      <c r="C813" s="673">
        <v>37.4</v>
      </c>
      <c r="D813" s="128"/>
      <c r="E813" s="128"/>
      <c r="F813" s="128">
        <f t="shared" si="92"/>
        <v>37.4</v>
      </c>
      <c r="G813" s="128">
        <v>1100</v>
      </c>
      <c r="H813" s="128">
        <v>0</v>
      </c>
      <c r="I813" s="128">
        <v>5000</v>
      </c>
      <c r="J813" s="128">
        <v>2</v>
      </c>
      <c r="K813" s="674">
        <f t="shared" si="93"/>
        <v>0</v>
      </c>
      <c r="L813" s="639">
        <f t="shared" si="94"/>
        <v>3.5273368606701942E-4</v>
      </c>
      <c r="M813" s="640">
        <f t="shared" si="90"/>
        <v>1.5102116402116403</v>
      </c>
      <c r="N813" s="640">
        <f t="shared" si="95"/>
        <v>0.3322465608465609</v>
      </c>
      <c r="O813" s="641">
        <v>0.58453426299161126</v>
      </c>
      <c r="P813" s="640">
        <v>9.6640394088669951E-2</v>
      </c>
      <c r="Q813" s="599">
        <f t="shared" si="96"/>
        <v>6.7476814388729475E-2</v>
      </c>
    </row>
    <row r="814" spans="1:17" ht="15" customHeight="1" x14ac:dyDescent="0.3">
      <c r="A814" s="17">
        <v>36</v>
      </c>
      <c r="B814" s="610" t="s">
        <v>849</v>
      </c>
      <c r="C814" s="673">
        <v>210.4</v>
      </c>
      <c r="D814" s="128"/>
      <c r="E814" s="128">
        <v>26.5</v>
      </c>
      <c r="F814" s="128">
        <f t="shared" si="92"/>
        <v>236.9</v>
      </c>
      <c r="G814" s="128">
        <v>1100</v>
      </c>
      <c r="H814" s="128">
        <v>10</v>
      </c>
      <c r="I814" s="128">
        <v>5000</v>
      </c>
      <c r="J814" s="128">
        <v>13</v>
      </c>
      <c r="K814" s="674">
        <f t="shared" si="93"/>
        <v>2.0226537216828482E-3</v>
      </c>
      <c r="L814" s="639">
        <f t="shared" si="94"/>
        <v>2.2927689594356261E-3</v>
      </c>
      <c r="M814" s="640">
        <f t="shared" si="90"/>
        <v>18.476266438074692</v>
      </c>
      <c r="N814" s="640">
        <f t="shared" si="95"/>
        <v>4.0647786163764321</v>
      </c>
      <c r="O814" s="641">
        <v>7.4405150547223453</v>
      </c>
      <c r="P814" s="640">
        <v>1.2402686458197243</v>
      </c>
      <c r="Q814" s="599">
        <f t="shared" si="96"/>
        <v>0.13179328305189192</v>
      </c>
    </row>
    <row r="815" spans="1:17" ht="15" customHeight="1" x14ac:dyDescent="0.3">
      <c r="A815" s="137">
        <v>37</v>
      </c>
      <c r="B815" s="610" t="s">
        <v>850</v>
      </c>
      <c r="C815" s="673">
        <v>297.2</v>
      </c>
      <c r="D815" s="128"/>
      <c r="E815" s="128">
        <v>65.400000000000006</v>
      </c>
      <c r="F815" s="128">
        <f t="shared" si="92"/>
        <v>362.6</v>
      </c>
      <c r="G815" s="128">
        <v>1100</v>
      </c>
      <c r="H815" s="128">
        <v>15</v>
      </c>
      <c r="I815" s="128">
        <v>5000</v>
      </c>
      <c r="J815" s="128">
        <v>18</v>
      </c>
      <c r="K815" s="674">
        <f t="shared" si="93"/>
        <v>3.0339805825242718E-3</v>
      </c>
      <c r="L815" s="639">
        <f t="shared" si="94"/>
        <v>3.1746031746031746E-3</v>
      </c>
      <c r="M815" s="640">
        <f t="shared" si="90"/>
        <v>26.581740926953302</v>
      </c>
      <c r="N815" s="640">
        <f t="shared" si="95"/>
        <v>5.847983003929726</v>
      </c>
      <c r="O815" s="641">
        <v>10.722371884839809</v>
      </c>
      <c r="P815" s="640">
        <v>1.787922673163084</v>
      </c>
      <c r="Q815" s="599">
        <f t="shared" si="96"/>
        <v>0.12393827492798104</v>
      </c>
    </row>
    <row r="816" spans="1:17" ht="15" customHeight="1" x14ac:dyDescent="0.3">
      <c r="A816" s="17">
        <v>38</v>
      </c>
      <c r="B816" s="610" t="s">
        <v>851</v>
      </c>
      <c r="C816" s="673">
        <v>494.9</v>
      </c>
      <c r="D816" s="128"/>
      <c r="E816" s="128"/>
      <c r="F816" s="128">
        <f t="shared" si="92"/>
        <v>494.9</v>
      </c>
      <c r="G816" s="128">
        <v>1100</v>
      </c>
      <c r="H816" s="128">
        <v>28</v>
      </c>
      <c r="I816" s="128">
        <v>5000</v>
      </c>
      <c r="J816" s="128">
        <v>29</v>
      </c>
      <c r="K816" s="674">
        <f t="shared" si="93"/>
        <v>5.6634304207119745E-3</v>
      </c>
      <c r="L816" s="639">
        <f t="shared" si="94"/>
        <v>5.1146384479717815E-3</v>
      </c>
      <c r="M816" s="640">
        <f t="shared" si="90"/>
        <v>46.145762957826065</v>
      </c>
      <c r="N816" s="640">
        <f t="shared" si="95"/>
        <v>10.152067850721734</v>
      </c>
      <c r="O816" s="641">
        <v>18.670665380153604</v>
      </c>
      <c r="P816" s="640">
        <v>3.1151827501671492</v>
      </c>
      <c r="Q816" s="599">
        <f t="shared" si="96"/>
        <v>0.15777668001387868</v>
      </c>
    </row>
    <row r="817" spans="1:17" ht="15" customHeight="1" x14ac:dyDescent="0.3">
      <c r="A817" s="17">
        <v>39</v>
      </c>
      <c r="B817" s="610" t="s">
        <v>854</v>
      </c>
      <c r="C817" s="673">
        <v>277.2</v>
      </c>
      <c r="D817" s="128"/>
      <c r="E817" s="128"/>
      <c r="F817" s="128">
        <f t="shared" si="92"/>
        <v>277.2</v>
      </c>
      <c r="G817" s="128">
        <v>1100</v>
      </c>
      <c r="H817" s="128">
        <v>14</v>
      </c>
      <c r="I817" s="128">
        <v>5000</v>
      </c>
      <c r="J817" s="128">
        <v>15</v>
      </c>
      <c r="K817" s="674">
        <f t="shared" si="93"/>
        <v>2.8317152103559872E-3</v>
      </c>
      <c r="L817" s="639">
        <f t="shared" si="94"/>
        <v>2.6455026455026458E-3</v>
      </c>
      <c r="M817" s="640">
        <f t="shared" si="90"/>
        <v>23.450434388965945</v>
      </c>
      <c r="N817" s="640">
        <f t="shared" si="95"/>
        <v>5.1590955655725077</v>
      </c>
      <c r="O817" s="641">
        <v>9.4814662558247065</v>
      </c>
      <c r="P817" s="640">
        <v>1.5817514736057423</v>
      </c>
      <c r="Q817" s="599">
        <f t="shared" si="96"/>
        <v>0.14311958038949821</v>
      </c>
    </row>
    <row r="818" spans="1:17" ht="15" customHeight="1" x14ac:dyDescent="0.3">
      <c r="A818" s="17">
        <v>40</v>
      </c>
      <c r="B818" s="610" t="s">
        <v>855</v>
      </c>
      <c r="C818" s="673">
        <v>52.9</v>
      </c>
      <c r="D818" s="128"/>
      <c r="E818" s="128"/>
      <c r="F818" s="128">
        <f t="shared" si="92"/>
        <v>52.9</v>
      </c>
      <c r="G818" s="128">
        <v>1100</v>
      </c>
      <c r="H818" s="128">
        <v>2</v>
      </c>
      <c r="I818" s="128">
        <v>5000</v>
      </c>
      <c r="J818" s="128">
        <v>1</v>
      </c>
      <c r="K818" s="674">
        <f t="shared" si="93"/>
        <v>4.045307443365696E-4</v>
      </c>
      <c r="L818" s="639">
        <f t="shared" si="94"/>
        <v>1.7636684303350971E-4</v>
      </c>
      <c r="M818" s="640">
        <f t="shared" si="90"/>
        <v>2.4870839754456262</v>
      </c>
      <c r="N818" s="640">
        <f t="shared" si="95"/>
        <v>0.54715847459803779</v>
      </c>
      <c r="O818" s="641">
        <v>1.0204756005511804</v>
      </c>
      <c r="P818" s="640">
        <v>0.1707414138930089</v>
      </c>
      <c r="Q818" s="599">
        <f t="shared" si="96"/>
        <v>7.987636038729401E-2</v>
      </c>
    </row>
    <row r="819" spans="1:17" ht="15" customHeight="1" x14ac:dyDescent="0.3">
      <c r="A819" s="17">
        <v>41</v>
      </c>
      <c r="B819" s="610" t="s">
        <v>856</v>
      </c>
      <c r="C819" s="673">
        <v>119.9</v>
      </c>
      <c r="D819" s="128"/>
      <c r="E819" s="128"/>
      <c r="F819" s="128">
        <f t="shared" si="92"/>
        <v>119.9</v>
      </c>
      <c r="G819" s="128">
        <v>1100</v>
      </c>
      <c r="H819" s="128">
        <v>6</v>
      </c>
      <c r="I819" s="128">
        <v>5000</v>
      </c>
      <c r="J819" s="128">
        <v>4</v>
      </c>
      <c r="K819" s="674">
        <f t="shared" si="93"/>
        <v>1.2135922330097088E-3</v>
      </c>
      <c r="L819" s="639">
        <f t="shared" si="94"/>
        <v>7.0546737213403885E-4</v>
      </c>
      <c r="M819" s="640">
        <f t="shared" si="90"/>
        <v>8.2163577464426982</v>
      </c>
      <c r="N819" s="640">
        <f t="shared" si="95"/>
        <v>1.8075987042173935</v>
      </c>
      <c r="O819" s="641">
        <v>3.3536939331493461</v>
      </c>
      <c r="P819" s="640">
        <v>0.56054443872336179</v>
      </c>
      <c r="Q819" s="599">
        <f t="shared" si="96"/>
        <v>0.11624849726883069</v>
      </c>
    </row>
    <row r="820" spans="1:17" ht="15" customHeight="1" x14ac:dyDescent="0.3">
      <c r="A820" s="137">
        <v>42</v>
      </c>
      <c r="B820" s="610" t="s">
        <v>857</v>
      </c>
      <c r="C820" s="673">
        <v>75.3</v>
      </c>
      <c r="D820" s="128"/>
      <c r="E820" s="128"/>
      <c r="F820" s="128">
        <f t="shared" si="92"/>
        <v>75.3</v>
      </c>
      <c r="G820" s="128">
        <v>1100</v>
      </c>
      <c r="H820" s="128">
        <v>3</v>
      </c>
      <c r="I820" s="128">
        <v>5000</v>
      </c>
      <c r="J820" s="128">
        <v>2</v>
      </c>
      <c r="K820" s="674">
        <f t="shared" si="93"/>
        <v>6.0679611650485442E-4</v>
      </c>
      <c r="L820" s="639">
        <f t="shared" si="94"/>
        <v>3.5273368606701942E-4</v>
      </c>
      <c r="M820" s="640">
        <f t="shared" si="90"/>
        <v>4.1081788732213491</v>
      </c>
      <c r="N820" s="640">
        <f t="shared" si="95"/>
        <v>0.90379935210869677</v>
      </c>
      <c r="O820" s="641">
        <v>1.676846966574673</v>
      </c>
      <c r="P820" s="640">
        <v>0.2802722193616809</v>
      </c>
      <c r="Q820" s="599">
        <f t="shared" si="96"/>
        <v>9.2551094439128817E-2</v>
      </c>
    </row>
    <row r="821" spans="1:17" ht="15" customHeight="1" x14ac:dyDescent="0.3">
      <c r="A821" s="17">
        <v>43</v>
      </c>
      <c r="B821" s="610" t="s">
        <v>858</v>
      </c>
      <c r="C821" s="673">
        <v>120.8</v>
      </c>
      <c r="D821" s="128"/>
      <c r="E821" s="128"/>
      <c r="F821" s="128">
        <f t="shared" si="92"/>
        <v>120.8</v>
      </c>
      <c r="G821" s="128">
        <v>1100</v>
      </c>
      <c r="H821" s="128">
        <v>5</v>
      </c>
      <c r="I821" s="128">
        <v>5000</v>
      </c>
      <c r="J821" s="128">
        <v>6</v>
      </c>
      <c r="K821" s="674">
        <f t="shared" si="93"/>
        <v>1.0113268608414241E-3</v>
      </c>
      <c r="L821" s="639">
        <f t="shared" si="94"/>
        <v>1.0582010582010583E-3</v>
      </c>
      <c r="M821" s="640">
        <f t="shared" si="90"/>
        <v>8.8605803089844368</v>
      </c>
      <c r="N821" s="640">
        <f t="shared" si="95"/>
        <v>1.9493276679765761</v>
      </c>
      <c r="O821" s="641">
        <v>3.5741239616132705</v>
      </c>
      <c r="P821" s="640">
        <v>0.59597422438769465</v>
      </c>
      <c r="Q821" s="599">
        <f t="shared" si="96"/>
        <v>0.12400667353445347</v>
      </c>
    </row>
    <row r="822" spans="1:17" ht="15" customHeight="1" x14ac:dyDescent="0.3">
      <c r="A822" s="17">
        <v>44</v>
      </c>
      <c r="B822" s="610" t="s">
        <v>859</v>
      </c>
      <c r="C822" s="673">
        <v>429.7</v>
      </c>
      <c r="D822" s="128"/>
      <c r="E822" s="128"/>
      <c r="F822" s="128">
        <f t="shared" si="92"/>
        <v>429.7</v>
      </c>
      <c r="G822" s="128">
        <v>1100</v>
      </c>
      <c r="H822" s="128">
        <v>17</v>
      </c>
      <c r="I822" s="128">
        <v>5000</v>
      </c>
      <c r="J822" s="128">
        <v>15</v>
      </c>
      <c r="K822" s="674">
        <f t="shared" si="93"/>
        <v>3.4385113268608418E-3</v>
      </c>
      <c r="L822" s="639">
        <f t="shared" si="94"/>
        <v>2.6455026455026458E-3</v>
      </c>
      <c r="M822" s="640">
        <f t="shared" si="90"/>
        <v>26.048401621975653</v>
      </c>
      <c r="N822" s="640">
        <f t="shared" si="95"/>
        <v>5.730648356834644</v>
      </c>
      <c r="O822" s="641">
        <v>10.57377895940777</v>
      </c>
      <c r="P822" s="640">
        <v>1.7653832988787528</v>
      </c>
      <c r="Q822" s="599">
        <f t="shared" si="96"/>
        <v>0.10267212528996235</v>
      </c>
    </row>
    <row r="823" spans="1:17" ht="15" customHeight="1" x14ac:dyDescent="0.3">
      <c r="A823" s="17"/>
      <c r="B823" s="610" t="s">
        <v>2234</v>
      </c>
      <c r="C823" s="673">
        <v>856.1</v>
      </c>
      <c r="D823" s="128"/>
      <c r="E823" s="128">
        <v>118.3</v>
      </c>
      <c r="F823" s="128">
        <f t="shared" si="92"/>
        <v>974.4</v>
      </c>
      <c r="G823" s="128">
        <v>1100</v>
      </c>
      <c r="H823" s="128">
        <v>27</v>
      </c>
      <c r="I823" s="128">
        <v>5000</v>
      </c>
      <c r="J823" s="128">
        <v>5</v>
      </c>
      <c r="K823" s="674">
        <f t="shared" si="93"/>
        <v>5.4611650485436895E-3</v>
      </c>
      <c r="L823" s="639">
        <f t="shared" si="94"/>
        <v>8.8183421516754856E-4</v>
      </c>
      <c r="M823" s="640">
        <f t="shared" si="90"/>
        <v>27.157234197616479</v>
      </c>
      <c r="N823" s="640">
        <f t="shared" si="95"/>
        <v>5.9745915234756257</v>
      </c>
      <c r="O823" s="641">
        <v>11.292149989726584</v>
      </c>
      <c r="P823" s="871">
        <v>1.7653832988787528</v>
      </c>
      <c r="Q823" s="599">
        <f t="shared" si="96"/>
        <v>4.7402872546898032E-2</v>
      </c>
    </row>
    <row r="824" spans="1:17" ht="15" customHeight="1" x14ac:dyDescent="0.3">
      <c r="A824" s="17">
        <v>45</v>
      </c>
      <c r="B824" s="610" t="s">
        <v>860</v>
      </c>
      <c r="C824" s="673">
        <v>249.1</v>
      </c>
      <c r="D824" s="128"/>
      <c r="E824" s="128"/>
      <c r="F824" s="128">
        <f t="shared" si="92"/>
        <v>249.1</v>
      </c>
      <c r="G824" s="128">
        <v>1100</v>
      </c>
      <c r="H824" s="128">
        <v>14</v>
      </c>
      <c r="I824" s="128">
        <v>5000</v>
      </c>
      <c r="J824" s="128">
        <v>11</v>
      </c>
      <c r="K824" s="674">
        <f t="shared" si="93"/>
        <v>2.8317152103559872E-3</v>
      </c>
      <c r="L824" s="639">
        <f t="shared" si="94"/>
        <v>1.9400352733686069E-3</v>
      </c>
      <c r="M824" s="640">
        <f t="shared" si="90"/>
        <v>20.430011108542661</v>
      </c>
      <c r="N824" s="640">
        <f t="shared" si="95"/>
        <v>4.4946024438793852</v>
      </c>
      <c r="O824" s="641">
        <v>8.312397729841484</v>
      </c>
      <c r="P824" s="640">
        <v>1.3884706854284021</v>
      </c>
      <c r="Q824" s="599">
        <f t="shared" si="96"/>
        <v>0.1390023362813807</v>
      </c>
    </row>
    <row r="825" spans="1:17" ht="15" customHeight="1" x14ac:dyDescent="0.3">
      <c r="A825" s="17">
        <v>46</v>
      </c>
      <c r="B825" s="610" t="s">
        <v>861</v>
      </c>
      <c r="C825" s="673">
        <v>111.4</v>
      </c>
      <c r="D825" s="128"/>
      <c r="E825" s="128"/>
      <c r="F825" s="128">
        <f t="shared" si="92"/>
        <v>111.4</v>
      </c>
      <c r="G825" s="128">
        <v>1100</v>
      </c>
      <c r="H825" s="128">
        <v>1</v>
      </c>
      <c r="I825" s="128">
        <v>5000</v>
      </c>
      <c r="J825" s="128">
        <v>6</v>
      </c>
      <c r="K825" s="674">
        <f t="shared" si="93"/>
        <v>2.022653721682848E-4</v>
      </c>
      <c r="L825" s="639">
        <f t="shared" si="94"/>
        <v>1.0582010582010583E-3</v>
      </c>
      <c r="M825" s="640">
        <f t="shared" si="90"/>
        <v>5.3966239983048236</v>
      </c>
      <c r="N825" s="640">
        <f t="shared" si="95"/>
        <v>1.1872572796270613</v>
      </c>
      <c r="O825" s="641">
        <v>2.1177070235025215</v>
      </c>
      <c r="P825" s="640">
        <v>0.35113179069034678</v>
      </c>
      <c r="Q825" s="599">
        <f t="shared" si="96"/>
        <v>8.1263196518175512E-2</v>
      </c>
    </row>
    <row r="826" spans="1:17" ht="15" customHeight="1" x14ac:dyDescent="0.3">
      <c r="A826" s="137">
        <v>47</v>
      </c>
      <c r="B826" s="610" t="s">
        <v>862</v>
      </c>
      <c r="C826" s="673">
        <v>101.8</v>
      </c>
      <c r="D826" s="128"/>
      <c r="E826" s="128"/>
      <c r="F826" s="128">
        <f t="shared" si="92"/>
        <v>101.8</v>
      </c>
      <c r="G826" s="128">
        <v>1100</v>
      </c>
      <c r="H826" s="128">
        <v>2</v>
      </c>
      <c r="I826" s="128">
        <v>5000</v>
      </c>
      <c r="J826" s="128">
        <v>4</v>
      </c>
      <c r="K826" s="674">
        <f t="shared" si="93"/>
        <v>4.045307443365696E-4</v>
      </c>
      <c r="L826" s="639">
        <f t="shared" si="94"/>
        <v>7.0546737213403885E-4</v>
      </c>
      <c r="M826" s="640">
        <f t="shared" si="90"/>
        <v>4.7524014357630859</v>
      </c>
      <c r="N826" s="640">
        <f t="shared" si="95"/>
        <v>1.045528315867879</v>
      </c>
      <c r="O826" s="641">
        <v>1.8972769950385968</v>
      </c>
      <c r="P826" s="640">
        <v>0.31570200502601387</v>
      </c>
      <c r="Q826" s="599">
        <f t="shared" si="96"/>
        <v>7.8692620350644157E-2</v>
      </c>
    </row>
    <row r="827" spans="1:17" ht="15" customHeight="1" x14ac:dyDescent="0.3">
      <c r="A827" s="17">
        <v>48</v>
      </c>
      <c r="B827" s="610" t="s">
        <v>863</v>
      </c>
      <c r="C827" s="673">
        <v>202</v>
      </c>
      <c r="D827" s="128"/>
      <c r="E827" s="128"/>
      <c r="F827" s="128">
        <f t="shared" si="92"/>
        <v>202</v>
      </c>
      <c r="G827" s="128">
        <v>1100</v>
      </c>
      <c r="H827" s="128">
        <v>0</v>
      </c>
      <c r="I827" s="128">
        <v>5000</v>
      </c>
      <c r="J827" s="128">
        <v>8</v>
      </c>
      <c r="K827" s="674">
        <f t="shared" si="93"/>
        <v>0</v>
      </c>
      <c r="L827" s="639">
        <f t="shared" si="94"/>
        <v>1.4109347442680777E-3</v>
      </c>
      <c r="M827" s="640">
        <f t="shared" si="90"/>
        <v>6.0408465608465614</v>
      </c>
      <c r="N827" s="640">
        <f t="shared" si="95"/>
        <v>1.3289862433862436</v>
      </c>
      <c r="O827" s="641">
        <v>2.3381370519664451</v>
      </c>
      <c r="P827" s="640">
        <v>0.3865615763546798</v>
      </c>
      <c r="Q827" s="599">
        <f t="shared" si="96"/>
        <v>4.9972927883930339E-2</v>
      </c>
    </row>
    <row r="828" spans="1:17" ht="15" customHeight="1" x14ac:dyDescent="0.3">
      <c r="A828" s="17">
        <v>49</v>
      </c>
      <c r="B828" s="610" t="s">
        <v>864</v>
      </c>
      <c r="C828" s="673">
        <v>214.1</v>
      </c>
      <c r="D828" s="128"/>
      <c r="E828" s="128"/>
      <c r="F828" s="128">
        <f t="shared" si="92"/>
        <v>214.1</v>
      </c>
      <c r="G828" s="128">
        <v>1100</v>
      </c>
      <c r="H828" s="128">
        <v>5</v>
      </c>
      <c r="I828" s="128">
        <v>5000</v>
      </c>
      <c r="J828" s="128">
        <v>10</v>
      </c>
      <c r="K828" s="674">
        <f t="shared" si="93"/>
        <v>1.0113268608414241E-3</v>
      </c>
      <c r="L828" s="639">
        <f t="shared" si="94"/>
        <v>1.7636684303350971E-3</v>
      </c>
      <c r="M828" s="640">
        <f t="shared" si="90"/>
        <v>11.881003589407715</v>
      </c>
      <c r="N828" s="640">
        <f t="shared" si="95"/>
        <v>2.6138207896696972</v>
      </c>
      <c r="O828" s="641">
        <v>4.7431924875964926</v>
      </c>
      <c r="P828" s="640">
        <v>0.7892550125650345</v>
      </c>
      <c r="Q828" s="599">
        <f t="shared" si="96"/>
        <v>9.3541671551793271E-2</v>
      </c>
    </row>
    <row r="829" spans="1:17" ht="15" customHeight="1" x14ac:dyDescent="0.3">
      <c r="A829" s="17">
        <v>50</v>
      </c>
      <c r="B829" s="610" t="s">
        <v>865</v>
      </c>
      <c r="C829" s="673">
        <v>161.19999999999999</v>
      </c>
      <c r="D829" s="128"/>
      <c r="E829" s="128"/>
      <c r="F829" s="128">
        <f t="shared" si="92"/>
        <v>161.19999999999999</v>
      </c>
      <c r="G829" s="128">
        <v>1100</v>
      </c>
      <c r="H829" s="128">
        <v>4</v>
      </c>
      <c r="I829" s="128">
        <v>5000</v>
      </c>
      <c r="J829" s="128">
        <v>10</v>
      </c>
      <c r="K829" s="674">
        <f t="shared" si="93"/>
        <v>8.090614886731392E-4</v>
      </c>
      <c r="L829" s="639">
        <f t="shared" si="94"/>
        <v>1.7636684303350971E-3</v>
      </c>
      <c r="M829" s="640">
        <f t="shared" si="90"/>
        <v>11.015014511737814</v>
      </c>
      <c r="N829" s="640">
        <f t="shared" si="95"/>
        <v>2.4233031925823192</v>
      </c>
      <c r="O829" s="641">
        <v>4.3790882530688053</v>
      </c>
      <c r="P829" s="640">
        <v>0.72804440414069749</v>
      </c>
      <c r="Q829" s="599">
        <f t="shared" si="96"/>
        <v>0.11504621812363298</v>
      </c>
    </row>
    <row r="830" spans="1:17" ht="15" customHeight="1" x14ac:dyDescent="0.3">
      <c r="A830" s="17">
        <v>51</v>
      </c>
      <c r="B830" s="610" t="s">
        <v>866</v>
      </c>
      <c r="C830" s="673">
        <v>134.9</v>
      </c>
      <c r="D830" s="128"/>
      <c r="E830" s="128"/>
      <c r="F830" s="128">
        <f t="shared" si="92"/>
        <v>134.9</v>
      </c>
      <c r="G830" s="128">
        <v>1100</v>
      </c>
      <c r="H830" s="128">
        <v>8</v>
      </c>
      <c r="I830" s="128">
        <v>5000</v>
      </c>
      <c r="J830" s="128">
        <v>8</v>
      </c>
      <c r="K830" s="674">
        <f t="shared" si="93"/>
        <v>1.6181229773462784E-3</v>
      </c>
      <c r="L830" s="639">
        <f t="shared" si="94"/>
        <v>1.4109347442680777E-3</v>
      </c>
      <c r="M830" s="640">
        <f t="shared" si="90"/>
        <v>12.968759182205783</v>
      </c>
      <c r="N830" s="640">
        <f t="shared" si="95"/>
        <v>2.8531270200852723</v>
      </c>
      <c r="O830" s="641">
        <v>5.2509709281879431</v>
      </c>
      <c r="P830" s="640">
        <v>0.87624644374937555</v>
      </c>
      <c r="Q830" s="599">
        <f t="shared" si="96"/>
        <v>0.16270647571703761</v>
      </c>
    </row>
    <row r="831" spans="1:17" ht="15" customHeight="1" x14ac:dyDescent="0.3">
      <c r="A831" s="137">
        <v>52</v>
      </c>
      <c r="B831" s="610" t="s">
        <v>867</v>
      </c>
      <c r="C831" s="673">
        <v>249.4</v>
      </c>
      <c r="D831" s="128"/>
      <c r="E831" s="128"/>
      <c r="F831" s="128">
        <f t="shared" si="92"/>
        <v>249.4</v>
      </c>
      <c r="G831" s="128">
        <v>1100</v>
      </c>
      <c r="H831" s="128">
        <v>10</v>
      </c>
      <c r="I831" s="128">
        <v>5000</v>
      </c>
      <c r="J831" s="128">
        <v>12</v>
      </c>
      <c r="K831" s="674">
        <f t="shared" si="93"/>
        <v>2.0226537216828482E-3</v>
      </c>
      <c r="L831" s="639">
        <f t="shared" si="94"/>
        <v>2.1164021164021165E-3</v>
      </c>
      <c r="M831" s="640">
        <f t="shared" si="90"/>
        <v>17.721160617968874</v>
      </c>
      <c r="N831" s="640">
        <f t="shared" si="95"/>
        <v>3.8986553359531522</v>
      </c>
      <c r="O831" s="641">
        <v>7.148247923226541</v>
      </c>
      <c r="P831" s="640">
        <v>1.1919484487753893</v>
      </c>
      <c r="Q831" s="599">
        <f t="shared" si="96"/>
        <v>0.12012835736136308</v>
      </c>
    </row>
    <row r="832" spans="1:17" ht="15" customHeight="1" x14ac:dyDescent="0.3">
      <c r="A832" s="17">
        <v>53</v>
      </c>
      <c r="B832" s="610" t="s">
        <v>868</v>
      </c>
      <c r="C832" s="673">
        <v>110.5</v>
      </c>
      <c r="D832" s="128"/>
      <c r="E832" s="128"/>
      <c r="F832" s="128">
        <f t="shared" si="92"/>
        <v>110.5</v>
      </c>
      <c r="G832" s="128">
        <v>1100</v>
      </c>
      <c r="H832" s="128">
        <v>2</v>
      </c>
      <c r="I832" s="128">
        <v>5000</v>
      </c>
      <c r="J832" s="128">
        <v>2</v>
      </c>
      <c r="K832" s="674">
        <f t="shared" si="93"/>
        <v>4.045307443365696E-4</v>
      </c>
      <c r="L832" s="639">
        <f t="shared" si="94"/>
        <v>3.5273368606701942E-4</v>
      </c>
      <c r="M832" s="640">
        <f t="shared" si="90"/>
        <v>3.2421897955514458</v>
      </c>
      <c r="N832" s="640">
        <f t="shared" si="95"/>
        <v>0.71328175502131808</v>
      </c>
      <c r="O832" s="641">
        <v>1.3127427320469858</v>
      </c>
      <c r="P832" s="640">
        <v>0.21906161093734389</v>
      </c>
      <c r="Q832" s="599">
        <f t="shared" si="96"/>
        <v>4.9658605371557404E-2</v>
      </c>
    </row>
    <row r="833" spans="1:17" ht="15" customHeight="1" x14ac:dyDescent="0.3">
      <c r="A833" s="17">
        <v>54</v>
      </c>
      <c r="B833" s="610" t="s">
        <v>869</v>
      </c>
      <c r="C833" s="673">
        <v>168.5</v>
      </c>
      <c r="D833" s="128"/>
      <c r="E833" s="128"/>
      <c r="F833" s="128">
        <f t="shared" ref="F833:F882" si="97">C833+D833+E833</f>
        <v>168.5</v>
      </c>
      <c r="G833" s="128">
        <v>1100</v>
      </c>
      <c r="H833" s="128">
        <v>8</v>
      </c>
      <c r="I833" s="128">
        <v>5000</v>
      </c>
      <c r="J833" s="647">
        <v>8</v>
      </c>
      <c r="K833" s="674">
        <f t="shared" si="93"/>
        <v>1.6181229773462784E-3</v>
      </c>
      <c r="L833" s="639">
        <f t="shared" si="94"/>
        <v>1.4109347442680777E-3</v>
      </c>
      <c r="M833" s="640">
        <f t="shared" si="90"/>
        <v>12.968759182205783</v>
      </c>
      <c r="N833" s="640">
        <f t="shared" si="95"/>
        <v>2.8531270200852723</v>
      </c>
      <c r="O833" s="641">
        <v>5.2509709281879431</v>
      </c>
      <c r="P833" s="640">
        <v>0.87624644374937555</v>
      </c>
      <c r="Q833" s="599">
        <f t="shared" si="96"/>
        <v>0.13026174228028709</v>
      </c>
    </row>
    <row r="834" spans="1:17" ht="15" customHeight="1" x14ac:dyDescent="0.3">
      <c r="A834" s="17">
        <v>55</v>
      </c>
      <c r="B834" s="610" t="s">
        <v>870</v>
      </c>
      <c r="C834" s="675">
        <v>130</v>
      </c>
      <c r="D834" s="128"/>
      <c r="E834" s="128"/>
      <c r="F834" s="128">
        <f t="shared" si="97"/>
        <v>130</v>
      </c>
      <c r="G834" s="128">
        <v>1100</v>
      </c>
      <c r="H834" s="128">
        <v>8</v>
      </c>
      <c r="I834" s="128">
        <v>5000</v>
      </c>
      <c r="J834" s="128">
        <v>12</v>
      </c>
      <c r="K834" s="674">
        <f t="shared" si="93"/>
        <v>1.6181229773462784E-3</v>
      </c>
      <c r="L834" s="639">
        <f t="shared" si="94"/>
        <v>2.1164021164021165E-3</v>
      </c>
      <c r="M834" s="640">
        <f t="shared" si="90"/>
        <v>15.989182462629065</v>
      </c>
      <c r="N834" s="640">
        <f t="shared" si="95"/>
        <v>3.5176201417783943</v>
      </c>
      <c r="O834" s="641">
        <v>6.4200394541711665</v>
      </c>
      <c r="P834" s="640">
        <v>1.0695272319267153</v>
      </c>
      <c r="Q834" s="599">
        <f t="shared" si="96"/>
        <v>0.20766437915773339</v>
      </c>
    </row>
    <row r="835" spans="1:17" ht="15" customHeight="1" x14ac:dyDescent="0.3">
      <c r="A835" s="17">
        <v>56</v>
      </c>
      <c r="B835" s="610" t="s">
        <v>871</v>
      </c>
      <c r="C835" s="673">
        <v>175.8</v>
      </c>
      <c r="D835" s="128"/>
      <c r="E835" s="128"/>
      <c r="F835" s="128">
        <f t="shared" si="97"/>
        <v>175.8</v>
      </c>
      <c r="G835" s="128">
        <v>1100</v>
      </c>
      <c r="H835" s="128">
        <v>8</v>
      </c>
      <c r="I835" s="128">
        <v>5000</v>
      </c>
      <c r="J835" s="128">
        <v>8</v>
      </c>
      <c r="K835" s="674">
        <f t="shared" si="93"/>
        <v>1.6181229773462784E-3</v>
      </c>
      <c r="L835" s="639">
        <f t="shared" si="94"/>
        <v>1.4109347442680777E-3</v>
      </c>
      <c r="M835" s="640">
        <f t="shared" si="90"/>
        <v>12.968759182205783</v>
      </c>
      <c r="N835" s="640">
        <f t="shared" si="95"/>
        <v>2.8531270200852723</v>
      </c>
      <c r="O835" s="641">
        <v>5.2509709281879431</v>
      </c>
      <c r="P835" s="640">
        <v>0.87624644374937555</v>
      </c>
      <c r="Q835" s="599">
        <f t="shared" si="96"/>
        <v>0.12485269382382465</v>
      </c>
    </row>
    <row r="836" spans="1:17" ht="15" customHeight="1" x14ac:dyDescent="0.3">
      <c r="A836" s="137">
        <v>57</v>
      </c>
      <c r="B836" s="610" t="s">
        <v>872</v>
      </c>
      <c r="C836" s="673">
        <v>129.80000000000001</v>
      </c>
      <c r="D836" s="128"/>
      <c r="E836" s="128"/>
      <c r="F836" s="128">
        <f t="shared" si="97"/>
        <v>129.80000000000001</v>
      </c>
      <c r="G836" s="128">
        <v>1100</v>
      </c>
      <c r="H836" s="128">
        <v>8</v>
      </c>
      <c r="I836" s="128">
        <v>5000</v>
      </c>
      <c r="J836" s="128">
        <v>8</v>
      </c>
      <c r="K836" s="674">
        <f t="shared" si="93"/>
        <v>1.6181229773462784E-3</v>
      </c>
      <c r="L836" s="639">
        <f t="shared" si="94"/>
        <v>1.4109347442680777E-3</v>
      </c>
      <c r="M836" s="640">
        <f t="shared" si="90"/>
        <v>12.968759182205783</v>
      </c>
      <c r="N836" s="640">
        <f t="shared" si="95"/>
        <v>2.8531270200852723</v>
      </c>
      <c r="O836" s="641">
        <v>5.2509709281879431</v>
      </c>
      <c r="P836" s="640">
        <v>0.87624644374937555</v>
      </c>
      <c r="Q836" s="599">
        <f t="shared" si="96"/>
        <v>0.16909941120360841</v>
      </c>
    </row>
    <row r="837" spans="1:17" ht="15" customHeight="1" x14ac:dyDescent="0.3">
      <c r="A837" s="17">
        <v>58</v>
      </c>
      <c r="B837" s="610" t="s">
        <v>873</v>
      </c>
      <c r="C837" s="673">
        <v>152.30000000000001</v>
      </c>
      <c r="D837" s="128"/>
      <c r="E837" s="128"/>
      <c r="F837" s="128">
        <f t="shared" si="97"/>
        <v>152.30000000000001</v>
      </c>
      <c r="G837" s="128">
        <v>1100</v>
      </c>
      <c r="H837" s="128">
        <v>0</v>
      </c>
      <c r="I837" s="128">
        <v>5000</v>
      </c>
      <c r="J837" s="128">
        <v>2</v>
      </c>
      <c r="K837" s="674">
        <f t="shared" si="93"/>
        <v>0</v>
      </c>
      <c r="L837" s="639">
        <f t="shared" si="94"/>
        <v>3.5273368606701942E-4</v>
      </c>
      <c r="M837" s="640">
        <f t="shared" si="90"/>
        <v>1.5102116402116403</v>
      </c>
      <c r="N837" s="640">
        <f t="shared" si="95"/>
        <v>0.3322465608465609</v>
      </c>
      <c r="O837" s="641">
        <v>0.58453426299161126</v>
      </c>
      <c r="P837" s="640">
        <v>9.6640394088669951E-2</v>
      </c>
      <c r="Q837" s="599">
        <f t="shared" si="96"/>
        <v>1.6570143520278937E-2</v>
      </c>
    </row>
    <row r="838" spans="1:17" ht="15" customHeight="1" x14ac:dyDescent="0.3">
      <c r="A838" s="17">
        <v>59</v>
      </c>
      <c r="B838" s="610" t="s">
        <v>874</v>
      </c>
      <c r="C838" s="673">
        <v>239.4</v>
      </c>
      <c r="D838" s="128"/>
      <c r="E838" s="128"/>
      <c r="F838" s="128">
        <f t="shared" si="97"/>
        <v>239.4</v>
      </c>
      <c r="G838" s="128">
        <v>1100</v>
      </c>
      <c r="H838" s="128">
        <v>6</v>
      </c>
      <c r="I838" s="128">
        <v>5000</v>
      </c>
      <c r="J838" s="128">
        <v>3</v>
      </c>
      <c r="K838" s="674">
        <f t="shared" si="93"/>
        <v>1.2135922330097088E-3</v>
      </c>
      <c r="L838" s="639">
        <f t="shared" si="94"/>
        <v>5.2910052910052914E-4</v>
      </c>
      <c r="M838" s="640">
        <f t="shared" si="90"/>
        <v>7.4612519263368773</v>
      </c>
      <c r="N838" s="640">
        <f t="shared" si="95"/>
        <v>1.6414754237941129</v>
      </c>
      <c r="O838" s="641">
        <v>3.0614268016535404</v>
      </c>
      <c r="P838" s="640">
        <v>0.51222424167902669</v>
      </c>
      <c r="Q838" s="599">
        <f t="shared" si="96"/>
        <v>5.2950619855737499E-2</v>
      </c>
    </row>
    <row r="839" spans="1:17" ht="15" customHeight="1" x14ac:dyDescent="0.3">
      <c r="A839" s="17">
        <v>60</v>
      </c>
      <c r="B839" s="610" t="s">
        <v>875</v>
      </c>
      <c r="C839" s="673">
        <v>84.2</v>
      </c>
      <c r="D839" s="128"/>
      <c r="E839" s="128"/>
      <c r="F839" s="128">
        <f t="shared" si="97"/>
        <v>84.2</v>
      </c>
      <c r="G839" s="128">
        <v>1100</v>
      </c>
      <c r="H839" s="128">
        <v>1</v>
      </c>
      <c r="I839" s="128">
        <v>5000</v>
      </c>
      <c r="J839" s="128">
        <v>3</v>
      </c>
      <c r="K839" s="674">
        <f t="shared" si="93"/>
        <v>2.022653721682848E-4</v>
      </c>
      <c r="L839" s="639">
        <f t="shared" si="94"/>
        <v>5.2910052910052914E-4</v>
      </c>
      <c r="M839" s="640">
        <f t="shared" si="90"/>
        <v>3.131306537987363</v>
      </c>
      <c r="N839" s="640">
        <f t="shared" si="95"/>
        <v>0.68888743835721988</v>
      </c>
      <c r="O839" s="641">
        <v>1.2409056290151042</v>
      </c>
      <c r="P839" s="640">
        <v>0.20617119955734187</v>
      </c>
      <c r="Q839" s="599">
        <f t="shared" si="96"/>
        <v>6.2556660390938587E-2</v>
      </c>
    </row>
    <row r="840" spans="1:17" ht="15" customHeight="1" x14ac:dyDescent="0.3">
      <c r="A840" s="17">
        <v>61</v>
      </c>
      <c r="B840" s="610" t="s">
        <v>876</v>
      </c>
      <c r="C840" s="673">
        <v>193.9</v>
      </c>
      <c r="D840" s="128"/>
      <c r="E840" s="128"/>
      <c r="F840" s="128">
        <f t="shared" si="97"/>
        <v>193.9</v>
      </c>
      <c r="G840" s="128">
        <v>1100</v>
      </c>
      <c r="H840" s="128">
        <v>11</v>
      </c>
      <c r="I840" s="128">
        <v>5000</v>
      </c>
      <c r="J840" s="128">
        <v>11</v>
      </c>
      <c r="K840" s="674">
        <f t="shared" si="93"/>
        <v>2.2249190938511327E-3</v>
      </c>
      <c r="L840" s="639">
        <f t="shared" si="94"/>
        <v>1.9400352733686069E-3</v>
      </c>
      <c r="M840" s="640">
        <f t="shared" ref="M840:M903" si="98">(K840+L840)*4281.45</f>
        <v>17.832043875532953</v>
      </c>
      <c r="N840" s="640">
        <f t="shared" si="95"/>
        <v>3.9230496526172498</v>
      </c>
      <c r="O840" s="641">
        <v>7.2200850262584213</v>
      </c>
      <c r="P840" s="640">
        <v>1.2048388601553914</v>
      </c>
      <c r="Q840" s="599">
        <f t="shared" si="96"/>
        <v>0.15564733065788558</v>
      </c>
    </row>
    <row r="841" spans="1:17" ht="15" customHeight="1" x14ac:dyDescent="0.3">
      <c r="A841" s="137">
        <v>62</v>
      </c>
      <c r="B841" s="610" t="s">
        <v>877</v>
      </c>
      <c r="C841" s="673">
        <v>252.4</v>
      </c>
      <c r="D841" s="128"/>
      <c r="E841" s="128"/>
      <c r="F841" s="128">
        <f t="shared" si="97"/>
        <v>252.4</v>
      </c>
      <c r="G841" s="128">
        <v>1100</v>
      </c>
      <c r="H841" s="647">
        <v>0</v>
      </c>
      <c r="I841" s="128">
        <v>5000</v>
      </c>
      <c r="J841" s="128">
        <v>8</v>
      </c>
      <c r="K841" s="674">
        <f t="shared" si="93"/>
        <v>0</v>
      </c>
      <c r="L841" s="639">
        <f t="shared" si="94"/>
        <v>1.4109347442680777E-3</v>
      </c>
      <c r="M841" s="640">
        <f t="shared" si="98"/>
        <v>6.0408465608465614</v>
      </c>
      <c r="N841" s="640">
        <f t="shared" si="95"/>
        <v>1.3289862433862436</v>
      </c>
      <c r="O841" s="641">
        <v>2.3381370519664451</v>
      </c>
      <c r="P841" s="640">
        <v>0.3865615763546798</v>
      </c>
      <c r="Q841" s="599">
        <f t="shared" si="96"/>
        <v>3.9994181586980697E-2</v>
      </c>
    </row>
    <row r="842" spans="1:17" ht="15" customHeight="1" x14ac:dyDescent="0.3">
      <c r="A842" s="17">
        <v>63</v>
      </c>
      <c r="B842" s="610" t="s">
        <v>878</v>
      </c>
      <c r="C842" s="676">
        <v>79</v>
      </c>
      <c r="D842" s="128"/>
      <c r="E842" s="128"/>
      <c r="F842" s="128">
        <f t="shared" si="97"/>
        <v>79</v>
      </c>
      <c r="G842" s="128">
        <v>1100</v>
      </c>
      <c r="H842" s="128">
        <v>3</v>
      </c>
      <c r="I842" s="128">
        <v>5000</v>
      </c>
      <c r="J842" s="128">
        <v>3</v>
      </c>
      <c r="K842" s="674">
        <f t="shared" si="93"/>
        <v>6.0679611650485442E-4</v>
      </c>
      <c r="L842" s="639">
        <f t="shared" si="94"/>
        <v>5.2910052910052914E-4</v>
      </c>
      <c r="M842" s="640">
        <f t="shared" si="98"/>
        <v>4.8632846933271692</v>
      </c>
      <c r="N842" s="640">
        <f t="shared" si="95"/>
        <v>1.0699226325319773</v>
      </c>
      <c r="O842" s="641">
        <v>1.9691140980704791</v>
      </c>
      <c r="P842" s="640">
        <v>0.32859241640601577</v>
      </c>
      <c r="Q842" s="599">
        <f t="shared" si="96"/>
        <v>0.10418878278905876</v>
      </c>
    </row>
    <row r="843" spans="1:17" ht="15" customHeight="1" x14ac:dyDescent="0.3">
      <c r="A843" s="17">
        <v>64</v>
      </c>
      <c r="B843" s="610" t="s">
        <v>879</v>
      </c>
      <c r="C843" s="673">
        <v>549.69000000000005</v>
      </c>
      <c r="D843" s="128"/>
      <c r="E843" s="128"/>
      <c r="F843" s="128">
        <f t="shared" si="97"/>
        <v>549.69000000000005</v>
      </c>
      <c r="G843" s="128">
        <v>1100</v>
      </c>
      <c r="H843" s="128">
        <v>20</v>
      </c>
      <c r="I843" s="128">
        <v>5000</v>
      </c>
      <c r="J843" s="128">
        <v>12</v>
      </c>
      <c r="K843" s="674">
        <f t="shared" si="93"/>
        <v>4.0453074433656963E-3</v>
      </c>
      <c r="L843" s="639">
        <f t="shared" si="94"/>
        <v>2.1164021164021165E-3</v>
      </c>
      <c r="M843" s="640">
        <f t="shared" si="98"/>
        <v>26.381051394667903</v>
      </c>
      <c r="N843" s="640">
        <f t="shared" si="95"/>
        <v>5.8038313068269387</v>
      </c>
      <c r="O843" s="641">
        <v>10.789290268503413</v>
      </c>
      <c r="P843" s="640">
        <v>1.804054533018759</v>
      </c>
      <c r="Q843" s="599">
        <f t="shared" si="96"/>
        <v>8.1460873406860243E-2</v>
      </c>
    </row>
    <row r="844" spans="1:17" ht="15" customHeight="1" x14ac:dyDescent="0.3">
      <c r="A844" s="17">
        <v>65</v>
      </c>
      <c r="B844" s="610" t="s">
        <v>880</v>
      </c>
      <c r="C844" s="673">
        <v>192.1</v>
      </c>
      <c r="D844" s="128"/>
      <c r="E844" s="128"/>
      <c r="F844" s="128">
        <f t="shared" si="97"/>
        <v>192.1</v>
      </c>
      <c r="G844" s="128">
        <v>1100</v>
      </c>
      <c r="H844" s="128">
        <v>4</v>
      </c>
      <c r="I844" s="128">
        <v>5000</v>
      </c>
      <c r="J844" s="128">
        <v>4</v>
      </c>
      <c r="K844" s="674">
        <f t="shared" si="93"/>
        <v>8.090614886731392E-4</v>
      </c>
      <c r="L844" s="639">
        <f t="shared" si="94"/>
        <v>7.0546737213403885E-4</v>
      </c>
      <c r="M844" s="640">
        <f t="shared" si="98"/>
        <v>6.4843795911028916</v>
      </c>
      <c r="N844" s="640">
        <f t="shared" si="95"/>
        <v>1.4265635100426362</v>
      </c>
      <c r="O844" s="641">
        <v>2.6254854640939715</v>
      </c>
      <c r="P844" s="640">
        <v>0.43812322187468777</v>
      </c>
      <c r="Q844" s="599">
        <f t="shared" si="96"/>
        <v>5.7129369011526224E-2</v>
      </c>
    </row>
    <row r="845" spans="1:17" ht="15" customHeight="1" x14ac:dyDescent="0.3">
      <c r="A845" s="17">
        <v>66</v>
      </c>
      <c r="B845" s="610" t="s">
        <v>881</v>
      </c>
      <c r="C845" s="673">
        <v>166.8</v>
      </c>
      <c r="D845" s="128"/>
      <c r="E845" s="128"/>
      <c r="F845" s="128">
        <f t="shared" si="97"/>
        <v>166.8</v>
      </c>
      <c r="G845" s="128">
        <v>1100</v>
      </c>
      <c r="H845" s="128">
        <v>9</v>
      </c>
      <c r="I845" s="128">
        <v>5000</v>
      </c>
      <c r="J845" s="128">
        <v>5</v>
      </c>
      <c r="K845" s="674">
        <f t="shared" si="93"/>
        <v>1.8203883495145632E-3</v>
      </c>
      <c r="L845" s="639">
        <f t="shared" si="94"/>
        <v>8.8183421516754856E-4</v>
      </c>
      <c r="M845" s="640">
        <f t="shared" si="98"/>
        <v>11.569430799558226</v>
      </c>
      <c r="N845" s="640">
        <f t="shared" si="95"/>
        <v>2.54527477590281</v>
      </c>
      <c r="O845" s="641">
        <v>4.7382737682282139</v>
      </c>
      <c r="P845" s="640">
        <v>0.79249646104070748</v>
      </c>
      <c r="Q845" s="599">
        <f t="shared" si="96"/>
        <v>0.11777863192284146</v>
      </c>
    </row>
    <row r="846" spans="1:17" ht="15" customHeight="1" x14ac:dyDescent="0.3">
      <c r="A846" s="17">
        <v>68</v>
      </c>
      <c r="B846" s="610" t="s">
        <v>882</v>
      </c>
      <c r="C846" s="673">
        <v>4734.5</v>
      </c>
      <c r="D846" s="128"/>
      <c r="E846" s="128"/>
      <c r="F846" s="128">
        <f t="shared" si="97"/>
        <v>4734.5</v>
      </c>
      <c r="G846" s="128">
        <v>1100</v>
      </c>
      <c r="H846" s="647">
        <v>0</v>
      </c>
      <c r="I846" s="128">
        <v>5000</v>
      </c>
      <c r="J846" s="128">
        <v>160</v>
      </c>
      <c r="K846" s="674">
        <f t="shared" ref="K846:K909" si="99">0.5/2472*H846</f>
        <v>0</v>
      </c>
      <c r="L846" s="639">
        <f t="shared" ref="L846:L909" si="100">1.5/8505*J846</f>
        <v>2.8218694885361554E-2</v>
      </c>
      <c r="M846" s="640">
        <f t="shared" si="98"/>
        <v>120.81693121693122</v>
      </c>
      <c r="N846" s="640">
        <f t="shared" si="95"/>
        <v>26.57972486772487</v>
      </c>
      <c r="O846" s="641">
        <v>46.762741039328901</v>
      </c>
      <c r="P846" s="640">
        <v>7.7312315270935956</v>
      </c>
      <c r="Q846" s="599">
        <f t="shared" si="96"/>
        <v>4.2642439254636941E-2</v>
      </c>
    </row>
    <row r="847" spans="1:17" ht="15" customHeight="1" x14ac:dyDescent="0.3">
      <c r="A847" s="17">
        <v>69</v>
      </c>
      <c r="B847" s="610" t="s">
        <v>883</v>
      </c>
      <c r="C847" s="673">
        <v>66.3</v>
      </c>
      <c r="D847" s="128"/>
      <c r="E847" s="128"/>
      <c r="F847" s="128">
        <f t="shared" si="97"/>
        <v>66.3</v>
      </c>
      <c r="G847" s="128">
        <v>1100</v>
      </c>
      <c r="H847" s="128">
        <v>2</v>
      </c>
      <c r="I847" s="128">
        <v>5000</v>
      </c>
      <c r="J847" s="128">
        <v>3</v>
      </c>
      <c r="K847" s="674">
        <f t="shared" si="99"/>
        <v>4.045307443365696E-4</v>
      </c>
      <c r="L847" s="639">
        <f t="shared" si="100"/>
        <v>5.2910052910052914E-4</v>
      </c>
      <c r="M847" s="640">
        <f t="shared" si="98"/>
        <v>3.9972956156572663</v>
      </c>
      <c r="N847" s="640">
        <f t="shared" si="95"/>
        <v>0.87940503544459858</v>
      </c>
      <c r="O847" s="641">
        <v>1.6050098635427916</v>
      </c>
      <c r="P847" s="640">
        <v>0.26738180798167882</v>
      </c>
      <c r="Q847" s="599">
        <f t="shared" si="96"/>
        <v>0.10179626429300657</v>
      </c>
    </row>
    <row r="848" spans="1:17" ht="15" customHeight="1" x14ac:dyDescent="0.3">
      <c r="A848" s="17">
        <v>70</v>
      </c>
      <c r="B848" s="610" t="s">
        <v>884</v>
      </c>
      <c r="C848" s="673">
        <v>19.8</v>
      </c>
      <c r="D848" s="128"/>
      <c r="E848" s="128"/>
      <c r="F848" s="128">
        <f t="shared" si="97"/>
        <v>19.8</v>
      </c>
      <c r="G848" s="128">
        <v>1100</v>
      </c>
      <c r="H848" s="128">
        <v>2</v>
      </c>
      <c r="I848" s="128">
        <v>5000</v>
      </c>
      <c r="J848" s="128">
        <v>2</v>
      </c>
      <c r="K848" s="674">
        <f t="shared" si="99"/>
        <v>4.045307443365696E-4</v>
      </c>
      <c r="L848" s="639">
        <f t="shared" si="100"/>
        <v>3.5273368606701942E-4</v>
      </c>
      <c r="M848" s="640">
        <f t="shared" si="98"/>
        <v>3.2421897955514458</v>
      </c>
      <c r="N848" s="640">
        <f t="shared" ref="N848:N897" si="101">M848*0.22</f>
        <v>0.71328175502131808</v>
      </c>
      <c r="O848" s="641">
        <v>1.3127427320469858</v>
      </c>
      <c r="P848" s="640">
        <v>0.21906161093734389</v>
      </c>
      <c r="Q848" s="599">
        <f t="shared" si="96"/>
        <v>0.27713514613924711</v>
      </c>
    </row>
    <row r="849" spans="1:17" ht="15" customHeight="1" x14ac:dyDescent="0.3">
      <c r="A849" s="17">
        <v>71</v>
      </c>
      <c r="B849" s="610" t="s">
        <v>885</v>
      </c>
      <c r="C849" s="673">
        <v>282.8</v>
      </c>
      <c r="D849" s="128"/>
      <c r="E849" s="128"/>
      <c r="F849" s="128">
        <f t="shared" si="97"/>
        <v>282.8</v>
      </c>
      <c r="G849" s="128">
        <v>1100</v>
      </c>
      <c r="H849" s="128">
        <v>14</v>
      </c>
      <c r="I849" s="128">
        <v>5000</v>
      </c>
      <c r="J849" s="128">
        <v>0</v>
      </c>
      <c r="K849" s="674">
        <f t="shared" si="99"/>
        <v>2.8317152103559872E-3</v>
      </c>
      <c r="L849" s="639">
        <f t="shared" si="100"/>
        <v>0</v>
      </c>
      <c r="M849" s="640">
        <f t="shared" si="98"/>
        <v>12.123847087378641</v>
      </c>
      <c r="N849" s="640">
        <f t="shared" si="101"/>
        <v>2.6672463592233009</v>
      </c>
      <c r="O849" s="641">
        <v>5.0974592833876216</v>
      </c>
      <c r="P849" s="640">
        <v>0.85694851794071758</v>
      </c>
      <c r="Q849" s="599">
        <f t="shared" si="96"/>
        <v>7.3357500876698303E-2</v>
      </c>
    </row>
    <row r="850" spans="1:17" ht="15" customHeight="1" x14ac:dyDescent="0.3">
      <c r="A850" s="137">
        <v>72</v>
      </c>
      <c r="B850" s="610" t="s">
        <v>886</v>
      </c>
      <c r="C850" s="673">
        <v>3266.45</v>
      </c>
      <c r="D850" s="128"/>
      <c r="E850" s="128"/>
      <c r="F850" s="128">
        <f t="shared" si="97"/>
        <v>3266.45</v>
      </c>
      <c r="G850" s="128">
        <v>1100</v>
      </c>
      <c r="H850" s="128">
        <v>0</v>
      </c>
      <c r="I850" s="128">
        <v>5000</v>
      </c>
      <c r="J850" s="128">
        <v>120</v>
      </c>
      <c r="K850" s="674">
        <f t="shared" si="99"/>
        <v>0</v>
      </c>
      <c r="L850" s="639">
        <f t="shared" si="100"/>
        <v>2.1164021164021166E-2</v>
      </c>
      <c r="M850" s="640">
        <f t="shared" si="98"/>
        <v>90.612698412698421</v>
      </c>
      <c r="N850" s="640">
        <f t="shared" si="101"/>
        <v>19.934793650793655</v>
      </c>
      <c r="O850" s="641">
        <v>35.072055779496672</v>
      </c>
      <c r="P850" s="640">
        <v>5.7984236453201969</v>
      </c>
      <c r="Q850" s="599">
        <f t="shared" si="96"/>
        <v>4.6355514851998028E-2</v>
      </c>
    </row>
    <row r="851" spans="1:17" ht="15" customHeight="1" x14ac:dyDescent="0.3">
      <c r="A851" s="17">
        <v>73</v>
      </c>
      <c r="B851" s="610" t="s">
        <v>887</v>
      </c>
      <c r="C851" s="673">
        <v>3257.47</v>
      </c>
      <c r="D851" s="128"/>
      <c r="E851" s="128"/>
      <c r="F851" s="128">
        <f t="shared" si="97"/>
        <v>3257.47</v>
      </c>
      <c r="G851" s="128">
        <v>1100</v>
      </c>
      <c r="H851" s="128">
        <v>0</v>
      </c>
      <c r="I851" s="128">
        <v>5000</v>
      </c>
      <c r="J851" s="128">
        <v>120</v>
      </c>
      <c r="K851" s="674">
        <f t="shared" si="99"/>
        <v>0</v>
      </c>
      <c r="L851" s="639">
        <f t="shared" si="100"/>
        <v>2.1164021164021166E-2</v>
      </c>
      <c r="M851" s="640">
        <f t="shared" si="98"/>
        <v>90.612698412698421</v>
      </c>
      <c r="N851" s="640">
        <f t="shared" si="101"/>
        <v>19.934793650793655</v>
      </c>
      <c r="O851" s="641">
        <v>35.072055779496672</v>
      </c>
      <c r="P851" s="640">
        <v>5.7984236453201969</v>
      </c>
      <c r="Q851" s="599">
        <f t="shared" si="96"/>
        <v>4.6483304984638069E-2</v>
      </c>
    </row>
    <row r="852" spans="1:17" ht="15" customHeight="1" x14ac:dyDescent="0.3">
      <c r="A852" s="17">
        <v>74</v>
      </c>
      <c r="B852" s="610" t="s">
        <v>1038</v>
      </c>
      <c r="C852" s="673">
        <v>4202.6000000000004</v>
      </c>
      <c r="D852" s="128"/>
      <c r="E852" s="128">
        <v>369.8</v>
      </c>
      <c r="F852" s="128">
        <f t="shared" si="97"/>
        <v>4572.4000000000005</v>
      </c>
      <c r="G852" s="128">
        <v>1100</v>
      </c>
      <c r="H852" s="128">
        <v>0</v>
      </c>
      <c r="I852" s="128">
        <v>5000</v>
      </c>
      <c r="J852" s="128">
        <v>126</v>
      </c>
      <c r="K852" s="674">
        <f t="shared" si="99"/>
        <v>0</v>
      </c>
      <c r="L852" s="639">
        <f t="shared" si="100"/>
        <v>2.2222222222222223E-2</v>
      </c>
      <c r="M852" s="640">
        <f t="shared" si="98"/>
        <v>95.143333333333331</v>
      </c>
      <c r="N852" s="640">
        <f t="shared" si="101"/>
        <v>20.931533333333334</v>
      </c>
      <c r="O852" s="641">
        <v>36.825658568471511</v>
      </c>
      <c r="P852" s="640">
        <v>2.7909310344827585</v>
      </c>
      <c r="Q852" s="599">
        <f t="shared" si="96"/>
        <v>3.4050270376524569E-2</v>
      </c>
    </row>
    <row r="853" spans="1:17" ht="15" customHeight="1" x14ac:dyDescent="0.3">
      <c r="A853" s="17">
        <v>75</v>
      </c>
      <c r="B853" s="626" t="s">
        <v>1294</v>
      </c>
      <c r="C853" s="673">
        <v>427.4</v>
      </c>
      <c r="D853" s="646"/>
      <c r="E853" s="128"/>
      <c r="F853" s="128">
        <f t="shared" si="97"/>
        <v>427.4</v>
      </c>
      <c r="G853" s="128">
        <v>1100</v>
      </c>
      <c r="H853" s="128">
        <v>38</v>
      </c>
      <c r="I853" s="128">
        <v>5000</v>
      </c>
      <c r="J853" s="128">
        <v>15</v>
      </c>
      <c r="K853" s="674">
        <f t="shared" si="99"/>
        <v>7.6860841423948226E-3</v>
      </c>
      <c r="L853" s="639">
        <f t="shared" si="100"/>
        <v>2.6455026455026458E-3</v>
      </c>
      <c r="M853" s="640">
        <f t="shared" si="98"/>
        <v>44.23417225304361</v>
      </c>
      <c r="N853" s="640">
        <f t="shared" si="101"/>
        <v>9.7315178956695938</v>
      </c>
      <c r="O853" s="641">
        <v>18.219967884489201</v>
      </c>
      <c r="P853" s="640">
        <v>3.0508060757898292</v>
      </c>
      <c r="Q853" s="599">
        <f t="shared" si="96"/>
        <v>0.17603290619792289</v>
      </c>
    </row>
    <row r="854" spans="1:17" ht="15" customHeight="1" x14ac:dyDescent="0.3">
      <c r="A854" s="17">
        <v>76</v>
      </c>
      <c r="B854" s="626" t="s">
        <v>1295</v>
      </c>
      <c r="C854" s="673">
        <v>954</v>
      </c>
      <c r="D854" s="128"/>
      <c r="E854" s="128"/>
      <c r="F854" s="128">
        <f t="shared" si="97"/>
        <v>954</v>
      </c>
      <c r="G854" s="128">
        <v>1100</v>
      </c>
      <c r="H854" s="128">
        <v>34</v>
      </c>
      <c r="I854" s="128">
        <v>5000</v>
      </c>
      <c r="J854" s="128">
        <v>44</v>
      </c>
      <c r="K854" s="674">
        <f t="shared" si="99"/>
        <v>6.8770226537216836E-3</v>
      </c>
      <c r="L854" s="639">
        <f t="shared" si="100"/>
        <v>7.7601410934744278E-3</v>
      </c>
      <c r="M854" s="640">
        <f t="shared" si="98"/>
        <v>62.668284725432791</v>
      </c>
      <c r="N854" s="640">
        <f t="shared" si="101"/>
        <v>13.787022639595214</v>
      </c>
      <c r="O854" s="641">
        <v>25.239297759756816</v>
      </c>
      <c r="P854" s="640">
        <v>4.2072493563781954</v>
      </c>
      <c r="Q854" s="599">
        <f t="shared" si="96"/>
        <v>0.11100823320876627</v>
      </c>
    </row>
    <row r="855" spans="1:17" ht="15" customHeight="1" x14ac:dyDescent="0.3">
      <c r="A855" s="137">
        <v>77</v>
      </c>
      <c r="B855" s="626" t="s">
        <v>1296</v>
      </c>
      <c r="C855" s="673">
        <v>202.5</v>
      </c>
      <c r="D855" s="128"/>
      <c r="E855" s="128"/>
      <c r="F855" s="128">
        <f t="shared" si="97"/>
        <v>202.5</v>
      </c>
      <c r="G855" s="128">
        <v>1100</v>
      </c>
      <c r="H855" s="128">
        <v>4</v>
      </c>
      <c r="I855" s="128">
        <v>5000</v>
      </c>
      <c r="J855" s="128">
        <v>2</v>
      </c>
      <c r="K855" s="674">
        <f t="shared" si="99"/>
        <v>8.090614886731392E-4</v>
      </c>
      <c r="L855" s="639">
        <f t="shared" si="100"/>
        <v>3.5273368606701942E-4</v>
      </c>
      <c r="M855" s="640">
        <f t="shared" si="98"/>
        <v>4.9741679508912524</v>
      </c>
      <c r="N855" s="640">
        <f t="shared" si="101"/>
        <v>1.0943169491960756</v>
      </c>
      <c r="O855" s="641">
        <v>2.0409512011023607</v>
      </c>
      <c r="P855" s="640">
        <v>0.3414828277860178</v>
      </c>
      <c r="Q855" s="599">
        <f t="shared" si="96"/>
        <v>4.1732932982596081E-2</v>
      </c>
    </row>
    <row r="856" spans="1:17" ht="15" customHeight="1" x14ac:dyDescent="0.3">
      <c r="A856" s="17">
        <v>78</v>
      </c>
      <c r="B856" s="626" t="s">
        <v>1297</v>
      </c>
      <c r="C856" s="673">
        <v>308.2</v>
      </c>
      <c r="D856" s="128"/>
      <c r="E856" s="128"/>
      <c r="F856" s="128">
        <f t="shared" si="97"/>
        <v>308.2</v>
      </c>
      <c r="G856" s="128">
        <v>1100</v>
      </c>
      <c r="H856" s="128">
        <v>12</v>
      </c>
      <c r="I856" s="128">
        <v>5000</v>
      </c>
      <c r="J856" s="128">
        <v>4</v>
      </c>
      <c r="K856" s="674">
        <f t="shared" si="99"/>
        <v>2.4271844660194177E-3</v>
      </c>
      <c r="L856" s="639">
        <f t="shared" si="100"/>
        <v>7.0546737213403885E-4</v>
      </c>
      <c r="M856" s="640">
        <f t="shared" si="98"/>
        <v>13.412292212462116</v>
      </c>
      <c r="N856" s="640">
        <f t="shared" si="101"/>
        <v>2.9507042867416655</v>
      </c>
      <c r="O856" s="641">
        <v>5.5383193403154705</v>
      </c>
      <c r="P856" s="640">
        <v>0.92780808926938352</v>
      </c>
      <c r="Q856" s="599">
        <f t="shared" si="96"/>
        <v>7.4072433253694475E-2</v>
      </c>
    </row>
    <row r="857" spans="1:17" ht="15" customHeight="1" x14ac:dyDescent="0.3">
      <c r="A857" s="17">
        <v>79</v>
      </c>
      <c r="B857" s="626" t="s">
        <v>1298</v>
      </c>
      <c r="C857" s="673">
        <v>44.1</v>
      </c>
      <c r="D857" s="128"/>
      <c r="E857" s="128"/>
      <c r="F857" s="128">
        <f t="shared" si="97"/>
        <v>44.1</v>
      </c>
      <c r="G857" s="128">
        <v>1100</v>
      </c>
      <c r="H857" s="128">
        <v>6</v>
      </c>
      <c r="I857" s="128">
        <v>5000</v>
      </c>
      <c r="J857" s="128">
        <v>2</v>
      </c>
      <c r="K857" s="674">
        <f t="shared" si="99"/>
        <v>1.2135922330097088E-3</v>
      </c>
      <c r="L857" s="639">
        <f t="shared" si="100"/>
        <v>3.5273368606701942E-4</v>
      </c>
      <c r="M857" s="640">
        <f t="shared" si="98"/>
        <v>6.7061461062310581</v>
      </c>
      <c r="N857" s="640">
        <f t="shared" si="101"/>
        <v>1.4753521433708328</v>
      </c>
      <c r="O857" s="641">
        <v>2.7691596701577352</v>
      </c>
      <c r="P857" s="640">
        <v>0.46390404463469176</v>
      </c>
      <c r="Q857" s="599">
        <f t="shared" si="96"/>
        <v>0.25883360463479177</v>
      </c>
    </row>
    <row r="858" spans="1:17" ht="15" customHeight="1" x14ac:dyDescent="0.3">
      <c r="A858" s="17">
        <v>80</v>
      </c>
      <c r="B858" s="626" t="s">
        <v>1299</v>
      </c>
      <c r="C858" s="673">
        <v>236.79</v>
      </c>
      <c r="D858" s="128"/>
      <c r="E858" s="128"/>
      <c r="F858" s="128">
        <f t="shared" si="97"/>
        <v>236.79</v>
      </c>
      <c r="G858" s="128">
        <v>1100</v>
      </c>
      <c r="H858" s="128">
        <v>3</v>
      </c>
      <c r="I858" s="128">
        <v>5000</v>
      </c>
      <c r="J858" s="128">
        <v>2</v>
      </c>
      <c r="K858" s="674">
        <f t="shared" si="99"/>
        <v>6.0679611650485442E-4</v>
      </c>
      <c r="L858" s="639">
        <f t="shared" si="100"/>
        <v>3.5273368606701942E-4</v>
      </c>
      <c r="M858" s="640">
        <f t="shared" si="98"/>
        <v>4.1081788732213491</v>
      </c>
      <c r="N858" s="640">
        <f t="shared" si="101"/>
        <v>0.90379935210869677</v>
      </c>
      <c r="O858" s="641">
        <v>1.676846966574673</v>
      </c>
      <c r="P858" s="640">
        <v>0.2802722193616809</v>
      </c>
      <c r="Q858" s="599">
        <f t="shared" si="96"/>
        <v>2.9431552900318427E-2</v>
      </c>
    </row>
    <row r="859" spans="1:17" ht="15" customHeight="1" x14ac:dyDescent="0.3">
      <c r="A859" s="17">
        <v>81</v>
      </c>
      <c r="B859" s="626" t="s">
        <v>1300</v>
      </c>
      <c r="C859" s="673">
        <v>571.4</v>
      </c>
      <c r="D859" s="128"/>
      <c r="E859" s="128"/>
      <c r="F859" s="128">
        <f t="shared" si="97"/>
        <v>571.4</v>
      </c>
      <c r="G859" s="128">
        <v>1100</v>
      </c>
      <c r="H859" s="128">
        <v>7</v>
      </c>
      <c r="I859" s="128">
        <v>5000</v>
      </c>
      <c r="J859" s="128">
        <v>5</v>
      </c>
      <c r="K859" s="674">
        <f t="shared" si="99"/>
        <v>1.4158576051779936E-3</v>
      </c>
      <c r="L859" s="639">
        <f t="shared" si="100"/>
        <v>8.8183421516754856E-4</v>
      </c>
      <c r="M859" s="640">
        <f t="shared" si="98"/>
        <v>9.8374526442184198</v>
      </c>
      <c r="N859" s="640">
        <f t="shared" si="101"/>
        <v>2.1642395817280522</v>
      </c>
      <c r="O859" s="641">
        <v>4.0100652991728385</v>
      </c>
      <c r="P859" s="640">
        <v>0.67007524419203368</v>
      </c>
      <c r="Q859" s="599">
        <f t="shared" si="96"/>
        <v>2.9194667079648833E-2</v>
      </c>
    </row>
    <row r="860" spans="1:17" ht="15" customHeight="1" x14ac:dyDescent="0.3">
      <c r="A860" s="137">
        <v>82</v>
      </c>
      <c r="B860" s="626" t="s">
        <v>1301</v>
      </c>
      <c r="C860" s="673">
        <v>654.29999999999995</v>
      </c>
      <c r="D860" s="128"/>
      <c r="E860" s="128"/>
      <c r="F860" s="128">
        <f t="shared" si="97"/>
        <v>654.29999999999995</v>
      </c>
      <c r="G860" s="128">
        <v>1100</v>
      </c>
      <c r="H860" s="128">
        <v>6</v>
      </c>
      <c r="I860" s="128">
        <v>5000</v>
      </c>
      <c r="J860" s="128">
        <v>3</v>
      </c>
      <c r="K860" s="674">
        <f t="shared" si="99"/>
        <v>1.2135922330097088E-3</v>
      </c>
      <c r="L860" s="639">
        <f t="shared" si="100"/>
        <v>5.2910052910052914E-4</v>
      </c>
      <c r="M860" s="640">
        <f t="shared" si="98"/>
        <v>7.4612519263368773</v>
      </c>
      <c r="N860" s="640">
        <f t="shared" si="101"/>
        <v>1.6414754237941129</v>
      </c>
      <c r="O860" s="641">
        <v>3.0614268016535404</v>
      </c>
      <c r="P860" s="640">
        <v>0.51222424167902669</v>
      </c>
      <c r="Q860" s="599">
        <f t="shared" si="96"/>
        <v>1.9373954445152927E-2</v>
      </c>
    </row>
    <row r="861" spans="1:17" ht="15" customHeight="1" x14ac:dyDescent="0.3">
      <c r="A861" s="17">
        <v>83</v>
      </c>
      <c r="B861" s="626" t="s">
        <v>1302</v>
      </c>
      <c r="C861" s="673">
        <v>559.79999999999995</v>
      </c>
      <c r="D861" s="128"/>
      <c r="E861" s="128"/>
      <c r="F861" s="128">
        <f t="shared" si="97"/>
        <v>559.79999999999995</v>
      </c>
      <c r="G861" s="128">
        <v>1100</v>
      </c>
      <c r="H861" s="128">
        <v>8</v>
      </c>
      <c r="I861" s="128">
        <v>5000</v>
      </c>
      <c r="J861" s="128">
        <v>6</v>
      </c>
      <c r="K861" s="674">
        <f t="shared" si="99"/>
        <v>1.6181229773462784E-3</v>
      </c>
      <c r="L861" s="639">
        <f t="shared" si="100"/>
        <v>1.0582010582010583E-3</v>
      </c>
      <c r="M861" s="640">
        <f t="shared" si="98"/>
        <v>11.458547541994145</v>
      </c>
      <c r="N861" s="640">
        <f t="shared" si="101"/>
        <v>2.520880459238712</v>
      </c>
      <c r="O861" s="641">
        <v>4.6664366651963318</v>
      </c>
      <c r="P861" s="640">
        <v>0.77960604966070557</v>
      </c>
      <c r="Q861" s="599">
        <f t="shared" si="96"/>
        <v>3.4700733683618964E-2</v>
      </c>
    </row>
    <row r="862" spans="1:17" ht="15" customHeight="1" x14ac:dyDescent="0.3">
      <c r="A862" s="17">
        <v>84</v>
      </c>
      <c r="B862" s="626" t="s">
        <v>1303</v>
      </c>
      <c r="C862" s="673">
        <v>629.1</v>
      </c>
      <c r="D862" s="128"/>
      <c r="E862" s="128">
        <v>51.9</v>
      </c>
      <c r="F862" s="128">
        <f t="shared" si="97"/>
        <v>681</v>
      </c>
      <c r="G862" s="128">
        <v>1100</v>
      </c>
      <c r="H862" s="128">
        <v>8</v>
      </c>
      <c r="I862" s="677">
        <v>5000</v>
      </c>
      <c r="J862" s="128">
        <v>6</v>
      </c>
      <c r="K862" s="674">
        <f t="shared" si="99"/>
        <v>1.6181229773462784E-3</v>
      </c>
      <c r="L862" s="639">
        <f t="shared" si="100"/>
        <v>1.0582010582010583E-3</v>
      </c>
      <c r="M862" s="640">
        <f t="shared" si="98"/>
        <v>11.458547541994145</v>
      </c>
      <c r="N862" s="640">
        <f t="shared" si="101"/>
        <v>2.520880459238712</v>
      </c>
      <c r="O862" s="641">
        <v>4.6664366651963318</v>
      </c>
      <c r="P862" s="640">
        <v>0.77960604966070557</v>
      </c>
      <c r="Q862" s="599">
        <f t="shared" si="96"/>
        <v>2.8524920287944042E-2</v>
      </c>
    </row>
    <row r="863" spans="1:17" ht="15" customHeight="1" x14ac:dyDescent="0.3">
      <c r="A863" s="17">
        <v>85</v>
      </c>
      <c r="B863" s="626" t="s">
        <v>1304</v>
      </c>
      <c r="C863" s="673">
        <v>373.3</v>
      </c>
      <c r="D863" s="128"/>
      <c r="E863" s="128"/>
      <c r="F863" s="128">
        <f t="shared" si="97"/>
        <v>373.3</v>
      </c>
      <c r="G863" s="128">
        <v>1100</v>
      </c>
      <c r="H863" s="128">
        <v>5</v>
      </c>
      <c r="I863" s="677">
        <v>5000</v>
      </c>
      <c r="J863" s="128">
        <v>3</v>
      </c>
      <c r="K863" s="674">
        <f t="shared" si="99"/>
        <v>1.0113268608414241E-3</v>
      </c>
      <c r="L863" s="639">
        <f t="shared" si="100"/>
        <v>5.2910052910052914E-4</v>
      </c>
      <c r="M863" s="640">
        <f t="shared" si="98"/>
        <v>6.5952628486669758</v>
      </c>
      <c r="N863" s="640">
        <f t="shared" si="101"/>
        <v>1.4509578267067347</v>
      </c>
      <c r="O863" s="641">
        <v>2.6973225671258532</v>
      </c>
      <c r="P863" s="640">
        <v>0.45101363325468974</v>
      </c>
      <c r="Q863" s="599">
        <f t="shared" si="96"/>
        <v>2.9988097711637431E-2</v>
      </c>
    </row>
    <row r="864" spans="1:17" ht="15" customHeight="1" x14ac:dyDescent="0.3">
      <c r="A864" s="17">
        <v>86</v>
      </c>
      <c r="B864" s="626" t="s">
        <v>1305</v>
      </c>
      <c r="C864" s="673">
        <v>395.4</v>
      </c>
      <c r="D864" s="128"/>
      <c r="E864" s="128"/>
      <c r="F864" s="128">
        <f t="shared" si="97"/>
        <v>395.4</v>
      </c>
      <c r="G864" s="128">
        <v>1100</v>
      </c>
      <c r="H864" s="128">
        <v>6</v>
      </c>
      <c r="I864" s="677">
        <v>5000</v>
      </c>
      <c r="J864" s="128">
        <v>3</v>
      </c>
      <c r="K864" s="674">
        <f t="shared" si="99"/>
        <v>1.2135922330097088E-3</v>
      </c>
      <c r="L864" s="639">
        <f t="shared" si="100"/>
        <v>5.2910052910052914E-4</v>
      </c>
      <c r="M864" s="640">
        <f t="shared" si="98"/>
        <v>7.4612519263368773</v>
      </c>
      <c r="N864" s="640">
        <f t="shared" si="101"/>
        <v>1.6414754237941129</v>
      </c>
      <c r="O864" s="641">
        <v>3.0614268016535404</v>
      </c>
      <c r="P864" s="640">
        <v>0.51222424167902669</v>
      </c>
      <c r="Q864" s="599">
        <f t="shared" si="96"/>
        <v>3.2059631748769753E-2</v>
      </c>
    </row>
    <row r="865" spans="1:17" ht="15" customHeight="1" x14ac:dyDescent="0.3">
      <c r="A865" s="137">
        <v>87</v>
      </c>
      <c r="B865" s="626" t="s">
        <v>1306</v>
      </c>
      <c r="C865" s="673">
        <v>359.5</v>
      </c>
      <c r="D865" s="128"/>
      <c r="E865" s="128"/>
      <c r="F865" s="128">
        <f t="shared" si="97"/>
        <v>359.5</v>
      </c>
      <c r="G865" s="128">
        <v>1100</v>
      </c>
      <c r="H865" s="128">
        <v>7</v>
      </c>
      <c r="I865" s="677">
        <v>5000</v>
      </c>
      <c r="J865" s="128">
        <v>3</v>
      </c>
      <c r="K865" s="674">
        <f t="shared" si="99"/>
        <v>1.4158576051779936E-3</v>
      </c>
      <c r="L865" s="639">
        <f t="shared" si="100"/>
        <v>5.2910052910052914E-4</v>
      </c>
      <c r="M865" s="640">
        <f t="shared" si="98"/>
        <v>8.3272410040067815</v>
      </c>
      <c r="N865" s="640">
        <f t="shared" si="101"/>
        <v>1.8319930208814919</v>
      </c>
      <c r="O865" s="641">
        <v>3.4255310361812281</v>
      </c>
      <c r="P865" s="640">
        <v>0.57343485010336359</v>
      </c>
      <c r="Q865" s="599">
        <f t="shared" si="96"/>
        <v>3.938303174178822E-2</v>
      </c>
    </row>
    <row r="866" spans="1:17" ht="15" customHeight="1" x14ac:dyDescent="0.3">
      <c r="A866" s="17">
        <v>88</v>
      </c>
      <c r="B866" s="626" t="s">
        <v>1307</v>
      </c>
      <c r="C866" s="673">
        <v>477</v>
      </c>
      <c r="D866" s="128"/>
      <c r="E866" s="128">
        <v>104.7</v>
      </c>
      <c r="F866" s="128">
        <f t="shared" si="97"/>
        <v>581.70000000000005</v>
      </c>
      <c r="G866" s="128">
        <v>1100</v>
      </c>
      <c r="H866" s="128">
        <v>8</v>
      </c>
      <c r="I866" s="677">
        <v>5000</v>
      </c>
      <c r="J866" s="128">
        <v>3</v>
      </c>
      <c r="K866" s="674">
        <f t="shared" si="99"/>
        <v>1.6181229773462784E-3</v>
      </c>
      <c r="L866" s="639">
        <f t="shared" si="100"/>
        <v>5.2910052910052914E-4</v>
      </c>
      <c r="M866" s="640">
        <f t="shared" si="98"/>
        <v>9.193230081676683</v>
      </c>
      <c r="N866" s="640">
        <f t="shared" si="101"/>
        <v>2.0225106179688703</v>
      </c>
      <c r="O866" s="641">
        <v>3.7896352707089154</v>
      </c>
      <c r="P866" s="640">
        <v>0.6346454585277006</v>
      </c>
      <c r="Q866" s="599">
        <f t="shared" si="96"/>
        <v>2.6886748201619678E-2</v>
      </c>
    </row>
    <row r="867" spans="1:17" ht="15" customHeight="1" x14ac:dyDescent="0.3">
      <c r="A867" s="17">
        <v>89</v>
      </c>
      <c r="B867" s="626" t="s">
        <v>1308</v>
      </c>
      <c r="C867" s="673">
        <v>397</v>
      </c>
      <c r="D867" s="128"/>
      <c r="E867" s="128"/>
      <c r="F867" s="128">
        <f t="shared" si="97"/>
        <v>397</v>
      </c>
      <c r="G867" s="128">
        <v>1100</v>
      </c>
      <c r="H867" s="128">
        <v>26</v>
      </c>
      <c r="I867" s="677">
        <v>5000</v>
      </c>
      <c r="J867" s="128">
        <v>1</v>
      </c>
      <c r="K867" s="674">
        <f t="shared" si="99"/>
        <v>5.2588996763754045E-3</v>
      </c>
      <c r="L867" s="639">
        <f t="shared" si="100"/>
        <v>1.7636684303350971E-4</v>
      </c>
      <c r="M867" s="640">
        <f t="shared" si="98"/>
        <v>23.270821839523297</v>
      </c>
      <c r="N867" s="640">
        <f t="shared" si="101"/>
        <v>5.1195808046951257</v>
      </c>
      <c r="O867" s="641">
        <v>9.7589772292156756</v>
      </c>
      <c r="P867" s="640">
        <v>1.6397960160770961</v>
      </c>
      <c r="Q867" s="599">
        <f t="shared" si="96"/>
        <v>0.10022462440682922</v>
      </c>
    </row>
    <row r="868" spans="1:17" ht="15" customHeight="1" x14ac:dyDescent="0.3">
      <c r="A868" s="17">
        <v>90</v>
      </c>
      <c r="B868" s="626" t="s">
        <v>1309</v>
      </c>
      <c r="C868" s="673">
        <v>271.5</v>
      </c>
      <c r="D868" s="128"/>
      <c r="E868" s="128"/>
      <c r="F868" s="128">
        <f t="shared" si="97"/>
        <v>271.5</v>
      </c>
      <c r="G868" s="128">
        <v>1100</v>
      </c>
      <c r="H868" s="128">
        <v>12</v>
      </c>
      <c r="I868" s="677">
        <v>5000</v>
      </c>
      <c r="J868" s="128">
        <v>5</v>
      </c>
      <c r="K868" s="674">
        <f t="shared" si="99"/>
        <v>2.4271844660194177E-3</v>
      </c>
      <c r="L868" s="639">
        <f t="shared" si="100"/>
        <v>8.8183421516754856E-4</v>
      </c>
      <c r="M868" s="640">
        <f t="shared" si="98"/>
        <v>14.167398032567936</v>
      </c>
      <c r="N868" s="640">
        <f t="shared" si="101"/>
        <v>3.1168275671649459</v>
      </c>
      <c r="O868" s="641">
        <v>5.8305864718112765</v>
      </c>
      <c r="P868" s="640">
        <v>0.9761282863137184</v>
      </c>
      <c r="Q868" s="599">
        <f t="shared" si="96"/>
        <v>8.8732745332809851E-2</v>
      </c>
    </row>
    <row r="869" spans="1:17" ht="15" customHeight="1" x14ac:dyDescent="0.3">
      <c r="A869" s="17">
        <v>91</v>
      </c>
      <c r="B869" s="626" t="s">
        <v>1310</v>
      </c>
      <c r="C869" s="673">
        <v>258.60000000000002</v>
      </c>
      <c r="D869" s="128"/>
      <c r="E869" s="128"/>
      <c r="F869" s="128">
        <f t="shared" si="97"/>
        <v>258.60000000000002</v>
      </c>
      <c r="G869" s="128">
        <v>1100</v>
      </c>
      <c r="H869" s="128">
        <v>8</v>
      </c>
      <c r="I869" s="677">
        <v>5000</v>
      </c>
      <c r="J869" s="128">
        <v>3</v>
      </c>
      <c r="K869" s="674">
        <f t="shared" si="99"/>
        <v>1.6181229773462784E-3</v>
      </c>
      <c r="L869" s="639">
        <f t="shared" si="100"/>
        <v>5.2910052910052914E-4</v>
      </c>
      <c r="M869" s="640">
        <f t="shared" si="98"/>
        <v>9.193230081676683</v>
      </c>
      <c r="N869" s="640">
        <f t="shared" si="101"/>
        <v>2.0225106179688703</v>
      </c>
      <c r="O869" s="641">
        <v>3.7896352707089154</v>
      </c>
      <c r="P869" s="640">
        <v>0.6346454585277006</v>
      </c>
      <c r="Q869" s="599">
        <f t="shared" si="96"/>
        <v>6.0479587892042407E-2</v>
      </c>
    </row>
    <row r="870" spans="1:17" ht="15" customHeight="1" x14ac:dyDescent="0.3">
      <c r="A870" s="137">
        <v>92</v>
      </c>
      <c r="B870" s="626" t="s">
        <v>1311</v>
      </c>
      <c r="C870" s="673">
        <v>737.4</v>
      </c>
      <c r="D870" s="128"/>
      <c r="E870" s="128"/>
      <c r="F870" s="128">
        <f t="shared" si="97"/>
        <v>737.4</v>
      </c>
      <c r="G870" s="128">
        <v>1100</v>
      </c>
      <c r="H870" s="128">
        <v>12</v>
      </c>
      <c r="I870" s="677">
        <v>5000</v>
      </c>
      <c r="J870" s="128">
        <v>4</v>
      </c>
      <c r="K870" s="674">
        <f t="shared" si="99"/>
        <v>2.4271844660194177E-3</v>
      </c>
      <c r="L870" s="639">
        <f t="shared" si="100"/>
        <v>7.0546737213403885E-4</v>
      </c>
      <c r="M870" s="640">
        <f t="shared" si="98"/>
        <v>13.412292212462116</v>
      </c>
      <c r="N870" s="640">
        <f t="shared" si="101"/>
        <v>2.9507042867416655</v>
      </c>
      <c r="O870" s="641">
        <v>5.5383193403154705</v>
      </c>
      <c r="P870" s="640">
        <v>0.92780808926938352</v>
      </c>
      <c r="Q870" s="599">
        <f t="shared" si="96"/>
        <v>3.0958942132883967E-2</v>
      </c>
    </row>
    <row r="871" spans="1:17" ht="15" customHeight="1" x14ac:dyDescent="0.3">
      <c r="A871" s="17">
        <v>93</v>
      </c>
      <c r="B871" s="626" t="s">
        <v>1312</v>
      </c>
      <c r="C871" s="673">
        <v>473.4</v>
      </c>
      <c r="D871" s="128"/>
      <c r="E871" s="128"/>
      <c r="F871" s="128">
        <f t="shared" si="97"/>
        <v>473.4</v>
      </c>
      <c r="G871" s="128">
        <v>1100</v>
      </c>
      <c r="H871" s="128">
        <v>20</v>
      </c>
      <c r="I871" s="677">
        <v>5000</v>
      </c>
      <c r="J871" s="128">
        <v>10</v>
      </c>
      <c r="K871" s="674">
        <f t="shared" si="99"/>
        <v>4.0453074433656963E-3</v>
      </c>
      <c r="L871" s="639">
        <f t="shared" si="100"/>
        <v>1.7636684303350971E-3</v>
      </c>
      <c r="M871" s="640">
        <f t="shared" si="98"/>
        <v>24.870839754456259</v>
      </c>
      <c r="N871" s="640">
        <f t="shared" si="101"/>
        <v>5.471584745980377</v>
      </c>
      <c r="O871" s="641">
        <v>10.204756005511802</v>
      </c>
      <c r="P871" s="640">
        <v>1.7074141389300892</v>
      </c>
      <c r="Q871" s="599">
        <f t="shared" si="96"/>
        <v>8.9257698869620886E-2</v>
      </c>
    </row>
    <row r="872" spans="1:17" ht="15" customHeight="1" x14ac:dyDescent="0.3">
      <c r="A872" s="17">
        <v>94</v>
      </c>
      <c r="B872" s="626" t="s">
        <v>1313</v>
      </c>
      <c r="C872" s="673">
        <v>320.60000000000002</v>
      </c>
      <c r="D872" s="128"/>
      <c r="E872" s="128"/>
      <c r="F872" s="128">
        <f t="shared" si="97"/>
        <v>320.60000000000002</v>
      </c>
      <c r="G872" s="128">
        <v>1100</v>
      </c>
      <c r="H872" s="128">
        <v>13</v>
      </c>
      <c r="I872" s="677">
        <v>5000</v>
      </c>
      <c r="J872" s="128">
        <v>11</v>
      </c>
      <c r="K872" s="674">
        <f t="shared" si="99"/>
        <v>2.6294498381877023E-3</v>
      </c>
      <c r="L872" s="639">
        <f t="shared" si="100"/>
        <v>1.9400352733686069E-3</v>
      </c>
      <c r="M872" s="640">
        <f t="shared" si="98"/>
        <v>19.56402203087276</v>
      </c>
      <c r="N872" s="640">
        <f t="shared" si="101"/>
        <v>4.3040848467920076</v>
      </c>
      <c r="O872" s="641">
        <v>7.9482934953137967</v>
      </c>
      <c r="P872" s="640">
        <v>1.3272600770040655</v>
      </c>
      <c r="Q872" s="599">
        <f t="shared" si="96"/>
        <v>0.10338010121641494</v>
      </c>
    </row>
    <row r="873" spans="1:17" ht="15" customHeight="1" x14ac:dyDescent="0.3">
      <c r="A873" s="17">
        <v>95</v>
      </c>
      <c r="B873" s="626" t="s">
        <v>1314</v>
      </c>
      <c r="C873" s="673">
        <v>963.8</v>
      </c>
      <c r="D873" s="128"/>
      <c r="E873" s="128"/>
      <c r="F873" s="128">
        <f t="shared" si="97"/>
        <v>963.8</v>
      </c>
      <c r="G873" s="128">
        <v>1100</v>
      </c>
      <c r="H873" s="128">
        <v>18</v>
      </c>
      <c r="I873" s="677">
        <v>5000</v>
      </c>
      <c r="J873" s="128">
        <v>0</v>
      </c>
      <c r="K873" s="674">
        <f t="shared" si="99"/>
        <v>3.6407766990291263E-3</v>
      </c>
      <c r="L873" s="639">
        <f t="shared" si="100"/>
        <v>0</v>
      </c>
      <c r="M873" s="640">
        <f t="shared" si="98"/>
        <v>15.587803398058252</v>
      </c>
      <c r="N873" s="640">
        <f t="shared" si="101"/>
        <v>3.4293167475728157</v>
      </c>
      <c r="O873" s="641">
        <v>6.5538762214983715</v>
      </c>
      <c r="P873" s="640">
        <v>1.1017909516380655</v>
      </c>
      <c r="Q873" s="599">
        <f t="shared" si="96"/>
        <v>2.7674608133188946E-2</v>
      </c>
    </row>
    <row r="874" spans="1:17" ht="15" customHeight="1" x14ac:dyDescent="0.3">
      <c r="A874" s="17">
        <v>96</v>
      </c>
      <c r="B874" s="626" t="s">
        <v>1315</v>
      </c>
      <c r="C874" s="673">
        <v>143.69999999999999</v>
      </c>
      <c r="D874" s="128"/>
      <c r="E874" s="128"/>
      <c r="F874" s="128">
        <f t="shared" si="97"/>
        <v>143.69999999999999</v>
      </c>
      <c r="G874" s="128">
        <v>1100</v>
      </c>
      <c r="H874" s="128">
        <v>6</v>
      </c>
      <c r="I874" s="677">
        <v>5000</v>
      </c>
      <c r="J874" s="128">
        <v>3</v>
      </c>
      <c r="K874" s="674">
        <f t="shared" si="99"/>
        <v>1.2135922330097088E-3</v>
      </c>
      <c r="L874" s="639">
        <f t="shared" si="100"/>
        <v>5.2910052910052914E-4</v>
      </c>
      <c r="M874" s="640">
        <f t="shared" si="98"/>
        <v>7.4612519263368773</v>
      </c>
      <c r="N874" s="640">
        <f t="shared" si="101"/>
        <v>1.6414754237941129</v>
      </c>
      <c r="O874" s="641">
        <v>3.0614268016535404</v>
      </c>
      <c r="P874" s="640">
        <v>0.51222424167902669</v>
      </c>
      <c r="Q874" s="599">
        <f t="shared" si="96"/>
        <v>8.8214185062376896E-2</v>
      </c>
    </row>
    <row r="875" spans="1:17" ht="15" customHeight="1" x14ac:dyDescent="0.3">
      <c r="A875" s="137">
        <v>97</v>
      </c>
      <c r="B875" s="626" t="s">
        <v>1316</v>
      </c>
      <c r="C875" s="673">
        <v>136.80000000000001</v>
      </c>
      <c r="D875" s="128"/>
      <c r="E875" s="128"/>
      <c r="F875" s="128">
        <f t="shared" si="97"/>
        <v>136.80000000000001</v>
      </c>
      <c r="G875" s="128">
        <v>1100</v>
      </c>
      <c r="H875" s="128">
        <v>4</v>
      </c>
      <c r="I875" s="677">
        <v>5000</v>
      </c>
      <c r="J875" s="128">
        <v>2</v>
      </c>
      <c r="K875" s="674">
        <f t="shared" si="99"/>
        <v>8.090614886731392E-4</v>
      </c>
      <c r="L875" s="639">
        <f t="shared" si="100"/>
        <v>3.5273368606701942E-4</v>
      </c>
      <c r="M875" s="640">
        <f t="shared" si="98"/>
        <v>4.9741679508912524</v>
      </c>
      <c r="N875" s="640">
        <f t="shared" si="101"/>
        <v>1.0943169491960756</v>
      </c>
      <c r="O875" s="641">
        <v>2.0409512011023607</v>
      </c>
      <c r="P875" s="640">
        <v>0.3414828277860178</v>
      </c>
      <c r="Q875" s="599">
        <f t="shared" ref="Q875:Q937" si="102">(P875+O875+N875+M875)/F875</f>
        <v>6.1775723165027094E-2</v>
      </c>
    </row>
    <row r="876" spans="1:17" ht="15" customHeight="1" x14ac:dyDescent="0.3">
      <c r="A876" s="17">
        <v>98</v>
      </c>
      <c r="B876" s="626" t="s">
        <v>1317</v>
      </c>
      <c r="C876" s="673">
        <v>128.1</v>
      </c>
      <c r="D876" s="128"/>
      <c r="E876" s="128"/>
      <c r="F876" s="128">
        <f t="shared" si="97"/>
        <v>128.1</v>
      </c>
      <c r="G876" s="128">
        <v>1100</v>
      </c>
      <c r="H876" s="128">
        <v>12</v>
      </c>
      <c r="I876" s="677">
        <v>5000</v>
      </c>
      <c r="J876" s="128">
        <v>0</v>
      </c>
      <c r="K876" s="674">
        <f t="shared" si="99"/>
        <v>2.4271844660194177E-3</v>
      </c>
      <c r="L876" s="639">
        <f t="shared" si="100"/>
        <v>0</v>
      </c>
      <c r="M876" s="640">
        <f t="shared" si="98"/>
        <v>10.391868932038836</v>
      </c>
      <c r="N876" s="640">
        <f t="shared" si="101"/>
        <v>2.2862111650485439</v>
      </c>
      <c r="O876" s="641">
        <v>4.3692508143322479</v>
      </c>
      <c r="P876" s="640">
        <v>0.73452730109204367</v>
      </c>
      <c r="Q876" s="599">
        <f t="shared" si="102"/>
        <v>0.13881232016012235</v>
      </c>
    </row>
    <row r="877" spans="1:17" ht="15" customHeight="1" x14ac:dyDescent="0.3">
      <c r="A877" s="17">
        <v>99</v>
      </c>
      <c r="B877" s="626" t="s">
        <v>1318</v>
      </c>
      <c r="C877" s="673">
        <v>237.6</v>
      </c>
      <c r="D877" s="128"/>
      <c r="E877" s="128"/>
      <c r="F877" s="128">
        <f t="shared" si="97"/>
        <v>237.6</v>
      </c>
      <c r="G877" s="128">
        <v>1100</v>
      </c>
      <c r="H877" s="128">
        <v>13</v>
      </c>
      <c r="I877" s="677">
        <v>5000</v>
      </c>
      <c r="J877" s="128">
        <v>5</v>
      </c>
      <c r="K877" s="674">
        <f t="shared" si="99"/>
        <v>2.6294498381877023E-3</v>
      </c>
      <c r="L877" s="639">
        <f t="shared" si="100"/>
        <v>8.8183421516754856E-4</v>
      </c>
      <c r="M877" s="640">
        <f t="shared" si="98"/>
        <v>15.033387110237838</v>
      </c>
      <c r="N877" s="640">
        <f t="shared" si="101"/>
        <v>3.3073451642523244</v>
      </c>
      <c r="O877" s="641">
        <v>6.1946907063389629</v>
      </c>
      <c r="P877" s="640">
        <v>1.0373388947380553</v>
      </c>
      <c r="Q877" s="599">
        <f t="shared" si="102"/>
        <v>0.10762946917326255</v>
      </c>
    </row>
    <row r="878" spans="1:17" ht="15" customHeight="1" x14ac:dyDescent="0.3">
      <c r="A878" s="17">
        <v>101</v>
      </c>
      <c r="B878" s="626" t="s">
        <v>1319</v>
      </c>
      <c r="C878" s="673">
        <v>348.62</v>
      </c>
      <c r="D878" s="128"/>
      <c r="E878" s="128"/>
      <c r="F878" s="128">
        <f t="shared" si="97"/>
        <v>348.62</v>
      </c>
      <c r="G878" s="128">
        <v>1100</v>
      </c>
      <c r="H878" s="128">
        <v>16</v>
      </c>
      <c r="I878" s="677">
        <v>5000</v>
      </c>
      <c r="J878" s="128">
        <v>16</v>
      </c>
      <c r="K878" s="674">
        <f t="shared" si="99"/>
        <v>3.2362459546925568E-3</v>
      </c>
      <c r="L878" s="639">
        <f t="shared" si="100"/>
        <v>2.8218694885361554E-3</v>
      </c>
      <c r="M878" s="640">
        <f t="shared" si="98"/>
        <v>25.937518364411567</v>
      </c>
      <c r="N878" s="640">
        <f t="shared" si="101"/>
        <v>5.7062540401705446</v>
      </c>
      <c r="O878" s="641">
        <v>10.501941856375886</v>
      </c>
      <c r="P878" s="640">
        <v>1.7524928874987511</v>
      </c>
      <c r="Q878" s="599">
        <f t="shared" si="102"/>
        <v>0.12591993330404666</v>
      </c>
    </row>
    <row r="879" spans="1:17" ht="15" customHeight="1" x14ac:dyDescent="0.3">
      <c r="A879" s="137">
        <v>102</v>
      </c>
      <c r="B879" s="626" t="s">
        <v>1320</v>
      </c>
      <c r="C879" s="673">
        <v>360.12</v>
      </c>
      <c r="D879" s="128"/>
      <c r="E879" s="128"/>
      <c r="F879" s="128">
        <f t="shared" si="97"/>
        <v>360.12</v>
      </c>
      <c r="G879" s="128">
        <v>1100</v>
      </c>
      <c r="H879" s="128">
        <v>15</v>
      </c>
      <c r="I879" s="677">
        <v>5000</v>
      </c>
      <c r="J879" s="128">
        <v>14</v>
      </c>
      <c r="K879" s="674">
        <f t="shared" si="99"/>
        <v>3.0339805825242718E-3</v>
      </c>
      <c r="L879" s="639">
        <f t="shared" si="100"/>
        <v>2.4691358024691362E-3</v>
      </c>
      <c r="M879" s="640">
        <f t="shared" si="98"/>
        <v>23.561317646530025</v>
      </c>
      <c r="N879" s="640">
        <f t="shared" si="101"/>
        <v>5.1834898822366053</v>
      </c>
      <c r="O879" s="641">
        <v>9.5533033588565868</v>
      </c>
      <c r="P879" s="640">
        <v>1.594641884985744</v>
      </c>
      <c r="Q879" s="599">
        <f t="shared" si="102"/>
        <v>0.11077627672056248</v>
      </c>
    </row>
    <row r="880" spans="1:17" ht="15" customHeight="1" x14ac:dyDescent="0.3">
      <c r="A880" s="17">
        <v>103</v>
      </c>
      <c r="B880" s="626" t="s">
        <v>1321</v>
      </c>
      <c r="C880" s="673">
        <v>301.69</v>
      </c>
      <c r="D880" s="128"/>
      <c r="E880" s="128"/>
      <c r="F880" s="128">
        <f t="shared" si="97"/>
        <v>301.69</v>
      </c>
      <c r="G880" s="128">
        <v>1100</v>
      </c>
      <c r="H880" s="128">
        <v>28</v>
      </c>
      <c r="I880" s="677">
        <v>5000</v>
      </c>
      <c r="J880" s="128">
        <v>12</v>
      </c>
      <c r="K880" s="674">
        <f t="shared" si="99"/>
        <v>5.6634304207119745E-3</v>
      </c>
      <c r="L880" s="639">
        <f t="shared" si="100"/>
        <v>2.1164021164021165E-3</v>
      </c>
      <c r="M880" s="640">
        <f t="shared" si="98"/>
        <v>33.308964016027126</v>
      </c>
      <c r="N880" s="640">
        <f t="shared" si="101"/>
        <v>7.3279720835259674</v>
      </c>
      <c r="O880" s="641">
        <v>13.702124144724912</v>
      </c>
      <c r="P880" s="640">
        <v>2.2937394004134544</v>
      </c>
      <c r="Q880" s="599">
        <f t="shared" si="102"/>
        <v>0.18771851783185209</v>
      </c>
    </row>
    <row r="881" spans="1:17" ht="15" customHeight="1" x14ac:dyDescent="0.3">
      <c r="A881" s="17">
        <v>104</v>
      </c>
      <c r="B881" s="626" t="s">
        <v>1322</v>
      </c>
      <c r="C881" s="673">
        <v>136.1</v>
      </c>
      <c r="D881" s="128"/>
      <c r="E881" s="128"/>
      <c r="F881" s="128">
        <f t="shared" si="97"/>
        <v>136.1</v>
      </c>
      <c r="G881" s="128">
        <v>1100</v>
      </c>
      <c r="H881" s="128">
        <v>4</v>
      </c>
      <c r="I881" s="677">
        <v>5000</v>
      </c>
      <c r="J881" s="128">
        <v>2</v>
      </c>
      <c r="K881" s="674">
        <f t="shared" si="99"/>
        <v>8.090614886731392E-4</v>
      </c>
      <c r="L881" s="639">
        <f t="shared" si="100"/>
        <v>3.5273368606701942E-4</v>
      </c>
      <c r="M881" s="640">
        <f t="shared" si="98"/>
        <v>4.9741679508912524</v>
      </c>
      <c r="N881" s="640">
        <f t="shared" si="101"/>
        <v>1.0943169491960756</v>
      </c>
      <c r="O881" s="641">
        <v>2.0409512011023607</v>
      </c>
      <c r="P881" s="640">
        <v>0.3414828277860178</v>
      </c>
      <c r="Q881" s="599">
        <f t="shared" si="102"/>
        <v>6.2093452821276318E-2</v>
      </c>
    </row>
    <row r="882" spans="1:17" ht="15" customHeight="1" x14ac:dyDescent="0.3">
      <c r="A882" s="17">
        <v>105</v>
      </c>
      <c r="B882" s="626" t="s">
        <v>1323</v>
      </c>
      <c r="C882" s="673">
        <v>113.9</v>
      </c>
      <c r="D882" s="128"/>
      <c r="E882" s="128"/>
      <c r="F882" s="128">
        <f t="shared" si="97"/>
        <v>113.9</v>
      </c>
      <c r="G882" s="128">
        <v>1100</v>
      </c>
      <c r="H882" s="128">
        <v>4</v>
      </c>
      <c r="I882" s="677">
        <v>5000</v>
      </c>
      <c r="J882" s="128">
        <v>2</v>
      </c>
      <c r="K882" s="674">
        <f t="shared" si="99"/>
        <v>8.090614886731392E-4</v>
      </c>
      <c r="L882" s="639">
        <f t="shared" si="100"/>
        <v>3.5273368606701942E-4</v>
      </c>
      <c r="M882" s="640">
        <f t="shared" si="98"/>
        <v>4.9741679508912524</v>
      </c>
      <c r="N882" s="640">
        <f t="shared" si="101"/>
        <v>1.0943169491960756</v>
      </c>
      <c r="O882" s="641">
        <v>2.0409512011023607</v>
      </c>
      <c r="P882" s="640">
        <v>0.3414828277860178</v>
      </c>
      <c r="Q882" s="599">
        <f t="shared" si="102"/>
        <v>7.4195951966424117E-2</v>
      </c>
    </row>
    <row r="883" spans="1:17" ht="15" customHeight="1" x14ac:dyDescent="0.3">
      <c r="A883" s="17">
        <v>106</v>
      </c>
      <c r="B883" s="626" t="s">
        <v>1324</v>
      </c>
      <c r="C883" s="673">
        <v>566.45000000000005</v>
      </c>
      <c r="D883" s="128"/>
      <c r="E883" s="128"/>
      <c r="F883" s="128">
        <f t="shared" ref="F883:F934" si="103">C883+D883+E883</f>
        <v>566.45000000000005</v>
      </c>
      <c r="G883" s="128">
        <v>1100</v>
      </c>
      <c r="H883" s="128">
        <v>6</v>
      </c>
      <c r="I883" s="677">
        <v>5000</v>
      </c>
      <c r="J883" s="128">
        <v>4</v>
      </c>
      <c r="K883" s="674">
        <f t="shared" si="99"/>
        <v>1.2135922330097088E-3</v>
      </c>
      <c r="L883" s="639">
        <f t="shared" si="100"/>
        <v>7.0546737213403885E-4</v>
      </c>
      <c r="M883" s="640">
        <f t="shared" si="98"/>
        <v>8.2163577464426982</v>
      </c>
      <c r="N883" s="640">
        <f t="shared" si="101"/>
        <v>1.8075987042173935</v>
      </c>
      <c r="O883" s="641">
        <v>3.3536939331493461</v>
      </c>
      <c r="P883" s="640">
        <v>0.56054443872336179</v>
      </c>
      <c r="Q883" s="599">
        <f t="shared" si="102"/>
        <v>2.4606222654308056E-2</v>
      </c>
    </row>
    <row r="884" spans="1:17" ht="15" customHeight="1" x14ac:dyDescent="0.3">
      <c r="A884" s="137">
        <v>107</v>
      </c>
      <c r="B884" s="626" t="s">
        <v>1325</v>
      </c>
      <c r="C884" s="673">
        <v>760.45</v>
      </c>
      <c r="D884" s="128"/>
      <c r="E884" s="128"/>
      <c r="F884" s="128">
        <f t="shared" si="103"/>
        <v>760.45</v>
      </c>
      <c r="G884" s="128">
        <v>1100</v>
      </c>
      <c r="H884" s="632">
        <v>21</v>
      </c>
      <c r="I884" s="677">
        <v>5000</v>
      </c>
      <c r="J884" s="128">
        <v>0</v>
      </c>
      <c r="K884" s="674">
        <f t="shared" si="99"/>
        <v>4.2475728155339804E-3</v>
      </c>
      <c r="L884" s="639">
        <f t="shared" si="100"/>
        <v>0</v>
      </c>
      <c r="M884" s="640">
        <f t="shared" si="98"/>
        <v>18.18577063106796</v>
      </c>
      <c r="N884" s="640">
        <f t="shared" si="101"/>
        <v>4.0008695388349516</v>
      </c>
      <c r="O884" s="641">
        <v>7.6461889250814332</v>
      </c>
      <c r="P884" s="640">
        <v>1.2854227769110764</v>
      </c>
      <c r="Q884" s="599">
        <f t="shared" si="102"/>
        <v>4.0920838808462645E-2</v>
      </c>
    </row>
    <row r="885" spans="1:17" ht="15" customHeight="1" x14ac:dyDescent="0.3">
      <c r="A885" s="17">
        <v>108</v>
      </c>
      <c r="B885" s="626" t="s">
        <v>1326</v>
      </c>
      <c r="C885" s="673">
        <v>275.3</v>
      </c>
      <c r="D885" s="128"/>
      <c r="E885" s="128"/>
      <c r="F885" s="128">
        <f t="shared" si="103"/>
        <v>275.3</v>
      </c>
      <c r="G885" s="128">
        <v>1100</v>
      </c>
      <c r="H885" s="128">
        <v>7</v>
      </c>
      <c r="I885" s="677">
        <v>5000</v>
      </c>
      <c r="J885" s="128">
        <v>5</v>
      </c>
      <c r="K885" s="674">
        <f t="shared" si="99"/>
        <v>1.4158576051779936E-3</v>
      </c>
      <c r="L885" s="639">
        <f t="shared" si="100"/>
        <v>8.8183421516754856E-4</v>
      </c>
      <c r="M885" s="640">
        <f t="shared" si="98"/>
        <v>9.8374526442184198</v>
      </c>
      <c r="N885" s="640">
        <f t="shared" si="101"/>
        <v>2.1642395817280522</v>
      </c>
      <c r="O885" s="641">
        <v>4.0100652991728385</v>
      </c>
      <c r="P885" s="640">
        <v>0.67007524419203368</v>
      </c>
      <c r="Q885" s="599">
        <f t="shared" si="102"/>
        <v>6.0595106317876284E-2</v>
      </c>
    </row>
    <row r="886" spans="1:17" ht="15" customHeight="1" x14ac:dyDescent="0.3">
      <c r="A886" s="17">
        <v>109</v>
      </c>
      <c r="B886" s="626" t="s">
        <v>1327</v>
      </c>
      <c r="C886" s="673">
        <v>384.4</v>
      </c>
      <c r="D886" s="128"/>
      <c r="E886" s="128"/>
      <c r="F886" s="128">
        <f t="shared" si="103"/>
        <v>384.4</v>
      </c>
      <c r="G886" s="128">
        <v>1100</v>
      </c>
      <c r="H886" s="128">
        <v>14</v>
      </c>
      <c r="I886" s="677">
        <v>5000</v>
      </c>
      <c r="J886" s="128">
        <v>0</v>
      </c>
      <c r="K886" s="674">
        <f t="shared" si="99"/>
        <v>2.8317152103559872E-3</v>
      </c>
      <c r="L886" s="639">
        <f t="shared" si="100"/>
        <v>0</v>
      </c>
      <c r="M886" s="640">
        <f t="shared" si="98"/>
        <v>12.123847087378641</v>
      </c>
      <c r="N886" s="640">
        <f t="shared" si="101"/>
        <v>2.6672463592233009</v>
      </c>
      <c r="O886" s="641">
        <v>5.0974592833876216</v>
      </c>
      <c r="P886" s="640">
        <v>0.85694851794071758</v>
      </c>
      <c r="Q886" s="599">
        <f t="shared" si="102"/>
        <v>5.3968525618965354E-2</v>
      </c>
    </row>
    <row r="887" spans="1:17" ht="15" customHeight="1" x14ac:dyDescent="0.3">
      <c r="A887" s="17">
        <v>110</v>
      </c>
      <c r="B887" s="626" t="s">
        <v>1328</v>
      </c>
      <c r="C887" s="673">
        <v>207.2</v>
      </c>
      <c r="D887" s="128"/>
      <c r="E887" s="128"/>
      <c r="F887" s="128">
        <f t="shared" si="103"/>
        <v>207.2</v>
      </c>
      <c r="G887" s="128">
        <v>1100</v>
      </c>
      <c r="H887" s="128">
        <v>5</v>
      </c>
      <c r="I887" s="677">
        <v>5000</v>
      </c>
      <c r="J887" s="128">
        <v>2</v>
      </c>
      <c r="K887" s="674">
        <f t="shared" si="99"/>
        <v>1.0113268608414241E-3</v>
      </c>
      <c r="L887" s="639">
        <f t="shared" si="100"/>
        <v>3.5273368606701942E-4</v>
      </c>
      <c r="M887" s="640">
        <f t="shared" si="98"/>
        <v>5.8401570285611548</v>
      </c>
      <c r="N887" s="640">
        <f t="shared" si="101"/>
        <v>1.2848345462834541</v>
      </c>
      <c r="O887" s="641">
        <v>2.405055435630048</v>
      </c>
      <c r="P887" s="640">
        <v>0.4026934362103548</v>
      </c>
      <c r="Q887" s="599">
        <f t="shared" si="102"/>
        <v>4.7937936518750057E-2</v>
      </c>
    </row>
    <row r="888" spans="1:17" ht="15" customHeight="1" x14ac:dyDescent="0.3">
      <c r="A888" s="17">
        <v>111</v>
      </c>
      <c r="B888" s="626" t="s">
        <v>1329</v>
      </c>
      <c r="C888" s="673">
        <v>603.70000000000005</v>
      </c>
      <c r="D888" s="128"/>
      <c r="E888" s="128"/>
      <c r="F888" s="128">
        <f t="shared" si="103"/>
        <v>603.70000000000005</v>
      </c>
      <c r="G888" s="128">
        <v>1100</v>
      </c>
      <c r="H888" s="128">
        <v>29</v>
      </c>
      <c r="I888" s="677">
        <v>5000</v>
      </c>
      <c r="J888" s="128">
        <v>12</v>
      </c>
      <c r="K888" s="674">
        <f t="shared" si="99"/>
        <v>5.8656957928802595E-3</v>
      </c>
      <c r="L888" s="639">
        <f t="shared" si="100"/>
        <v>2.1164021164021165E-3</v>
      </c>
      <c r="M888" s="640">
        <f t="shared" si="98"/>
        <v>34.174953093697027</v>
      </c>
      <c r="N888" s="640">
        <f t="shared" si="101"/>
        <v>7.5184896806133459</v>
      </c>
      <c r="O888" s="641">
        <v>14.0662283792526</v>
      </c>
      <c r="P888" s="640">
        <v>2.3549500088377919</v>
      </c>
      <c r="Q888" s="599">
        <f t="shared" si="102"/>
        <v>9.6264073484182144E-2</v>
      </c>
    </row>
    <row r="889" spans="1:17" ht="15" customHeight="1" x14ac:dyDescent="0.3">
      <c r="A889" s="137">
        <v>112</v>
      </c>
      <c r="B889" s="626" t="s">
        <v>1330</v>
      </c>
      <c r="C889" s="673">
        <v>477.8</v>
      </c>
      <c r="D889" s="128"/>
      <c r="E889" s="128"/>
      <c r="F889" s="128">
        <f t="shared" si="103"/>
        <v>477.8</v>
      </c>
      <c r="G889" s="128">
        <v>1100</v>
      </c>
      <c r="H889" s="128">
        <v>18</v>
      </c>
      <c r="I889" s="677">
        <v>5000</v>
      </c>
      <c r="J889" s="128">
        <v>6</v>
      </c>
      <c r="K889" s="674">
        <f t="shared" si="99"/>
        <v>3.6407766990291263E-3</v>
      </c>
      <c r="L889" s="639">
        <f t="shared" si="100"/>
        <v>1.0582010582010583E-3</v>
      </c>
      <c r="M889" s="640">
        <f t="shared" si="98"/>
        <v>20.118438318693173</v>
      </c>
      <c r="N889" s="640">
        <f t="shared" si="101"/>
        <v>4.4260564301124976</v>
      </c>
      <c r="O889" s="641">
        <v>8.3074790104732052</v>
      </c>
      <c r="P889" s="640">
        <v>1.3917121339040752</v>
      </c>
      <c r="Q889" s="599">
        <f t="shared" si="102"/>
        <v>7.1669497474221328E-2</v>
      </c>
    </row>
    <row r="890" spans="1:17" ht="15" customHeight="1" x14ac:dyDescent="0.3">
      <c r="A890" s="17">
        <v>113</v>
      </c>
      <c r="B890" s="626" t="s">
        <v>1331</v>
      </c>
      <c r="C890" s="673">
        <v>481.5</v>
      </c>
      <c r="D890" s="128"/>
      <c r="E890" s="128"/>
      <c r="F890" s="128">
        <f t="shared" si="103"/>
        <v>481.5</v>
      </c>
      <c r="G890" s="128">
        <v>1100</v>
      </c>
      <c r="H890" s="128">
        <v>17</v>
      </c>
      <c r="I890" s="677">
        <v>5000</v>
      </c>
      <c r="J890" s="128">
        <v>17</v>
      </c>
      <c r="K890" s="674">
        <f t="shared" si="99"/>
        <v>3.4385113268608418E-3</v>
      </c>
      <c r="L890" s="639">
        <f t="shared" si="100"/>
        <v>2.998236331569665E-3</v>
      </c>
      <c r="M890" s="640">
        <f t="shared" si="98"/>
        <v>27.558613262187293</v>
      </c>
      <c r="N890" s="640">
        <f t="shared" si="101"/>
        <v>6.0628949176812048</v>
      </c>
      <c r="O890" s="641">
        <v>11.15831322239938</v>
      </c>
      <c r="P890" s="640">
        <v>1.8620236929674228</v>
      </c>
      <c r="Q890" s="599">
        <f t="shared" si="102"/>
        <v>9.6867798743998534E-2</v>
      </c>
    </row>
    <row r="891" spans="1:17" ht="15" customHeight="1" x14ac:dyDescent="0.3">
      <c r="A891" s="17">
        <v>114</v>
      </c>
      <c r="B891" s="626" t="s">
        <v>1332</v>
      </c>
      <c r="C891" s="673">
        <v>539.4</v>
      </c>
      <c r="D891" s="128"/>
      <c r="E891" s="128"/>
      <c r="F891" s="128">
        <f t="shared" si="103"/>
        <v>539.4</v>
      </c>
      <c r="G891" s="128">
        <v>1100</v>
      </c>
      <c r="H891" s="128">
        <v>23</v>
      </c>
      <c r="I891" s="677">
        <v>5000</v>
      </c>
      <c r="J891" s="128">
        <v>8</v>
      </c>
      <c r="K891" s="674">
        <f t="shared" si="99"/>
        <v>4.6521035598705504E-3</v>
      </c>
      <c r="L891" s="639">
        <f t="shared" si="100"/>
        <v>1.4109347442680777E-3</v>
      </c>
      <c r="M891" s="640">
        <f t="shared" si="98"/>
        <v>25.958595347254327</v>
      </c>
      <c r="N891" s="640">
        <f t="shared" si="101"/>
        <v>5.7108909763959517</v>
      </c>
      <c r="O891" s="641">
        <v>10.712534446103252</v>
      </c>
      <c r="P891" s="640">
        <v>1.7944055701144301</v>
      </c>
      <c r="Q891" s="599">
        <f t="shared" si="102"/>
        <v>8.1899196032384061E-2</v>
      </c>
    </row>
    <row r="892" spans="1:17" ht="15" customHeight="1" x14ac:dyDescent="0.3">
      <c r="A892" s="17">
        <v>115</v>
      </c>
      <c r="B892" s="626" t="s">
        <v>1333</v>
      </c>
      <c r="C892" s="673">
        <v>120.6</v>
      </c>
      <c r="D892" s="128"/>
      <c r="E892" s="128"/>
      <c r="F892" s="128">
        <f t="shared" si="103"/>
        <v>120.6</v>
      </c>
      <c r="G892" s="128">
        <v>1100</v>
      </c>
      <c r="H892" s="128">
        <v>2</v>
      </c>
      <c r="I892" s="677">
        <v>5000</v>
      </c>
      <c r="J892" s="128">
        <v>2</v>
      </c>
      <c r="K892" s="674">
        <f t="shared" si="99"/>
        <v>4.045307443365696E-4</v>
      </c>
      <c r="L892" s="639">
        <f t="shared" si="100"/>
        <v>3.5273368606701942E-4</v>
      </c>
      <c r="M892" s="640">
        <f t="shared" si="98"/>
        <v>3.2421897955514458</v>
      </c>
      <c r="N892" s="640">
        <f t="shared" si="101"/>
        <v>0.71328175502131808</v>
      </c>
      <c r="O892" s="641">
        <v>1.3127427320469858</v>
      </c>
      <c r="P892" s="640">
        <v>0.21906161093734389</v>
      </c>
      <c r="Q892" s="599">
        <f t="shared" si="102"/>
        <v>4.549980011241371E-2</v>
      </c>
    </row>
    <row r="893" spans="1:17" ht="15" customHeight="1" x14ac:dyDescent="0.3">
      <c r="A893" s="17">
        <v>116</v>
      </c>
      <c r="B893" s="626" t="s">
        <v>1334</v>
      </c>
      <c r="C893" s="673">
        <v>98.1</v>
      </c>
      <c r="D893" s="128"/>
      <c r="E893" s="128"/>
      <c r="F893" s="128">
        <f t="shared" si="103"/>
        <v>98.1</v>
      </c>
      <c r="G893" s="128">
        <v>1100</v>
      </c>
      <c r="H893" s="128">
        <v>2</v>
      </c>
      <c r="I893" s="677">
        <v>5000</v>
      </c>
      <c r="J893" s="128">
        <v>2</v>
      </c>
      <c r="K893" s="674">
        <f t="shared" si="99"/>
        <v>4.045307443365696E-4</v>
      </c>
      <c r="L893" s="639">
        <f t="shared" si="100"/>
        <v>3.5273368606701942E-4</v>
      </c>
      <c r="M893" s="640">
        <f t="shared" si="98"/>
        <v>3.2421897955514458</v>
      </c>
      <c r="N893" s="640">
        <f t="shared" si="101"/>
        <v>0.71328175502131808</v>
      </c>
      <c r="O893" s="641">
        <v>1.3127427320469858</v>
      </c>
      <c r="P893" s="640">
        <v>0.21906161093734389</v>
      </c>
      <c r="Q893" s="599">
        <f t="shared" si="102"/>
        <v>5.5935534083150801E-2</v>
      </c>
    </row>
    <row r="894" spans="1:17" ht="15" customHeight="1" x14ac:dyDescent="0.3">
      <c r="A894" s="137">
        <v>117</v>
      </c>
      <c r="B894" s="626" t="s">
        <v>1335</v>
      </c>
      <c r="C894" s="673">
        <v>95.2</v>
      </c>
      <c r="D894" s="128"/>
      <c r="E894" s="128"/>
      <c r="F894" s="128">
        <f t="shared" si="103"/>
        <v>95.2</v>
      </c>
      <c r="G894" s="128">
        <v>1100</v>
      </c>
      <c r="H894" s="128">
        <v>2</v>
      </c>
      <c r="I894" s="677">
        <v>5000</v>
      </c>
      <c r="J894" s="128">
        <v>2</v>
      </c>
      <c r="K894" s="674">
        <f t="shared" si="99"/>
        <v>4.045307443365696E-4</v>
      </c>
      <c r="L894" s="639">
        <f t="shared" si="100"/>
        <v>3.5273368606701942E-4</v>
      </c>
      <c r="M894" s="640">
        <f t="shared" si="98"/>
        <v>3.2421897955514458</v>
      </c>
      <c r="N894" s="640">
        <f t="shared" si="101"/>
        <v>0.71328175502131808</v>
      </c>
      <c r="O894" s="641">
        <v>1.3127427320469858</v>
      </c>
      <c r="P894" s="640">
        <v>0.21906161093734389</v>
      </c>
      <c r="Q894" s="599">
        <f t="shared" si="102"/>
        <v>5.7639452663414845E-2</v>
      </c>
    </row>
    <row r="895" spans="1:17" ht="15" customHeight="1" x14ac:dyDescent="0.3">
      <c r="A895" s="17">
        <v>118</v>
      </c>
      <c r="B895" s="626" t="s">
        <v>1336</v>
      </c>
      <c r="C895" s="673">
        <v>2329.16</v>
      </c>
      <c r="D895" s="128"/>
      <c r="E895" s="128"/>
      <c r="F895" s="128">
        <f t="shared" si="103"/>
        <v>2329.16</v>
      </c>
      <c r="G895" s="128">
        <v>1100</v>
      </c>
      <c r="H895" s="128">
        <v>9</v>
      </c>
      <c r="I895" s="677">
        <v>5000</v>
      </c>
      <c r="J895" s="128">
        <v>9</v>
      </c>
      <c r="K895" s="674">
        <f t="shared" si="99"/>
        <v>1.8203883495145632E-3</v>
      </c>
      <c r="L895" s="639">
        <f t="shared" si="100"/>
        <v>1.5873015873015873E-3</v>
      </c>
      <c r="M895" s="640">
        <f t="shared" si="98"/>
        <v>14.589854079981507</v>
      </c>
      <c r="N895" s="640">
        <f t="shared" si="101"/>
        <v>3.2097678975959316</v>
      </c>
      <c r="O895" s="641">
        <v>5.9073422942114364</v>
      </c>
      <c r="P895" s="640">
        <v>0.98577724921804744</v>
      </c>
      <c r="Q895" s="599">
        <f t="shared" si="102"/>
        <v>1.060156516555622E-2</v>
      </c>
    </row>
    <row r="896" spans="1:17" ht="15" customHeight="1" x14ac:dyDescent="0.3">
      <c r="A896" s="17">
        <v>119</v>
      </c>
      <c r="B896" s="626" t="s">
        <v>1337</v>
      </c>
      <c r="C896" s="673">
        <v>1481.3</v>
      </c>
      <c r="D896" s="128"/>
      <c r="E896" s="128"/>
      <c r="F896" s="128">
        <f t="shared" si="103"/>
        <v>1481.3</v>
      </c>
      <c r="G896" s="128">
        <v>1100</v>
      </c>
      <c r="H896" s="128">
        <v>7</v>
      </c>
      <c r="I896" s="677">
        <v>5000</v>
      </c>
      <c r="J896" s="128">
        <v>5</v>
      </c>
      <c r="K896" s="674">
        <f t="shared" si="99"/>
        <v>1.4158576051779936E-3</v>
      </c>
      <c r="L896" s="639">
        <f t="shared" si="100"/>
        <v>8.8183421516754856E-4</v>
      </c>
      <c r="M896" s="640">
        <f t="shared" si="98"/>
        <v>9.8374526442184198</v>
      </c>
      <c r="N896" s="640">
        <f t="shared" si="101"/>
        <v>2.1642395817280522</v>
      </c>
      <c r="O896" s="641">
        <v>4.0100652991728385</v>
      </c>
      <c r="P896" s="640">
        <v>0.67007524419203368</v>
      </c>
      <c r="Q896" s="599">
        <f t="shared" si="102"/>
        <v>1.1261616667326904E-2</v>
      </c>
    </row>
    <row r="897" spans="1:17" ht="15" customHeight="1" x14ac:dyDescent="0.3">
      <c r="A897" s="17">
        <v>120</v>
      </c>
      <c r="B897" s="626" t="s">
        <v>1338</v>
      </c>
      <c r="C897" s="673">
        <v>152.6</v>
      </c>
      <c r="D897" s="128"/>
      <c r="E897" s="128"/>
      <c r="F897" s="128">
        <f t="shared" si="103"/>
        <v>152.6</v>
      </c>
      <c r="G897" s="128">
        <v>1100</v>
      </c>
      <c r="H897" s="128">
        <v>2</v>
      </c>
      <c r="I897" s="677">
        <v>5000</v>
      </c>
      <c r="J897" s="128">
        <v>2</v>
      </c>
      <c r="K897" s="674">
        <f t="shared" si="99"/>
        <v>4.045307443365696E-4</v>
      </c>
      <c r="L897" s="639">
        <f t="shared" si="100"/>
        <v>3.5273368606701942E-4</v>
      </c>
      <c r="M897" s="640">
        <f t="shared" si="98"/>
        <v>3.2421897955514458</v>
      </c>
      <c r="N897" s="640">
        <f t="shared" si="101"/>
        <v>0.71328175502131808</v>
      </c>
      <c r="O897" s="641">
        <v>1.3127427320469858</v>
      </c>
      <c r="P897" s="640">
        <v>0.21906161093734389</v>
      </c>
      <c r="Q897" s="599">
        <f t="shared" si="102"/>
        <v>3.5958557624882662E-2</v>
      </c>
    </row>
    <row r="898" spans="1:17" ht="15" customHeight="1" x14ac:dyDescent="0.3">
      <c r="A898" s="17">
        <v>121</v>
      </c>
      <c r="B898" s="626" t="s">
        <v>1339</v>
      </c>
      <c r="C898" s="673">
        <v>99.09</v>
      </c>
      <c r="D898" s="128"/>
      <c r="E898" s="128"/>
      <c r="F898" s="128">
        <f t="shared" si="103"/>
        <v>99.09</v>
      </c>
      <c r="G898" s="128">
        <v>1100</v>
      </c>
      <c r="H898" s="128">
        <v>6</v>
      </c>
      <c r="I898" s="677">
        <v>5000</v>
      </c>
      <c r="J898" s="128">
        <v>0</v>
      </c>
      <c r="K898" s="674">
        <f t="shared" si="99"/>
        <v>1.2135922330097088E-3</v>
      </c>
      <c r="L898" s="639">
        <f t="shared" si="100"/>
        <v>0</v>
      </c>
      <c r="M898" s="640">
        <f t="shared" si="98"/>
        <v>5.195934466019418</v>
      </c>
      <c r="N898" s="640">
        <f t="shared" ref="N898:N956" si="104">M898*0.22</f>
        <v>1.143105582524272</v>
      </c>
      <c r="O898" s="641">
        <v>2.184625407166124</v>
      </c>
      <c r="P898" s="640">
        <v>0.36726365054602184</v>
      </c>
      <c r="Q898" s="599">
        <f t="shared" si="102"/>
        <v>8.97257958043782E-2</v>
      </c>
    </row>
    <row r="899" spans="1:17" ht="15" customHeight="1" x14ac:dyDescent="0.3">
      <c r="A899" s="137">
        <v>122</v>
      </c>
      <c r="B899" s="626" t="s">
        <v>1340</v>
      </c>
      <c r="C899" s="673">
        <v>78.7</v>
      </c>
      <c r="D899" s="128"/>
      <c r="E899" s="128"/>
      <c r="F899" s="128">
        <f t="shared" si="103"/>
        <v>78.7</v>
      </c>
      <c r="G899" s="128">
        <v>1100</v>
      </c>
      <c r="H899" s="128">
        <v>8</v>
      </c>
      <c r="I899" s="677">
        <v>5000</v>
      </c>
      <c r="J899" s="128">
        <v>0</v>
      </c>
      <c r="K899" s="674">
        <f t="shared" si="99"/>
        <v>1.6181229773462784E-3</v>
      </c>
      <c r="L899" s="639">
        <f t="shared" si="100"/>
        <v>0</v>
      </c>
      <c r="M899" s="640">
        <f t="shared" si="98"/>
        <v>6.9279126213592237</v>
      </c>
      <c r="N899" s="640">
        <f t="shared" si="104"/>
        <v>1.5241407766990291</v>
      </c>
      <c r="O899" s="641">
        <v>2.9128338762214985</v>
      </c>
      <c r="P899" s="640">
        <v>0.48968486739469574</v>
      </c>
      <c r="Q899" s="599">
        <f t="shared" si="102"/>
        <v>0.15062988744186082</v>
      </c>
    </row>
    <row r="900" spans="1:17" ht="15" customHeight="1" x14ac:dyDescent="0.3">
      <c r="A900" s="17">
        <v>123</v>
      </c>
      <c r="B900" s="626" t="s">
        <v>1341</v>
      </c>
      <c r="C900" s="673">
        <v>557.9</v>
      </c>
      <c r="D900" s="128"/>
      <c r="E900" s="128"/>
      <c r="F900" s="128">
        <f t="shared" si="103"/>
        <v>557.9</v>
      </c>
      <c r="G900" s="128">
        <v>1100</v>
      </c>
      <c r="H900" s="128">
        <v>27</v>
      </c>
      <c r="I900" s="677">
        <v>5000</v>
      </c>
      <c r="J900" s="128">
        <v>8</v>
      </c>
      <c r="K900" s="674">
        <f t="shared" si="99"/>
        <v>5.4611650485436895E-3</v>
      </c>
      <c r="L900" s="639">
        <f t="shared" si="100"/>
        <v>1.4109347442680777E-3</v>
      </c>
      <c r="M900" s="640">
        <f t="shared" si="98"/>
        <v>29.422551657933941</v>
      </c>
      <c r="N900" s="640">
        <f t="shared" si="104"/>
        <v>6.4729613647454673</v>
      </c>
      <c r="O900" s="641">
        <v>12.168951384214003</v>
      </c>
      <c r="P900" s="640">
        <v>2.0392480038117782</v>
      </c>
      <c r="Q900" s="599">
        <f t="shared" si="102"/>
        <v>8.980769387113316E-2</v>
      </c>
    </row>
    <row r="901" spans="1:17" ht="15" customHeight="1" x14ac:dyDescent="0.3">
      <c r="A901" s="17">
        <v>124</v>
      </c>
      <c r="B901" s="626" t="s">
        <v>1342</v>
      </c>
      <c r="C901" s="673">
        <v>122.5</v>
      </c>
      <c r="D901" s="128"/>
      <c r="E901" s="128"/>
      <c r="F901" s="128">
        <f t="shared" si="103"/>
        <v>122.5</v>
      </c>
      <c r="G901" s="128">
        <v>1100</v>
      </c>
      <c r="H901" s="128">
        <v>12</v>
      </c>
      <c r="I901" s="677">
        <v>5000</v>
      </c>
      <c r="J901" s="128">
        <v>1</v>
      </c>
      <c r="K901" s="674">
        <f t="shared" si="99"/>
        <v>2.4271844660194177E-3</v>
      </c>
      <c r="L901" s="639">
        <f t="shared" si="100"/>
        <v>1.7636684303350971E-4</v>
      </c>
      <c r="M901" s="640">
        <f t="shared" si="98"/>
        <v>11.146974752144654</v>
      </c>
      <c r="N901" s="640">
        <f t="shared" si="104"/>
        <v>2.4523344454718239</v>
      </c>
      <c r="O901" s="641">
        <v>4.6615179458280531</v>
      </c>
      <c r="P901" s="640">
        <v>0.78284749813637855</v>
      </c>
      <c r="Q901" s="599">
        <f t="shared" si="102"/>
        <v>0.15545856850270132</v>
      </c>
    </row>
    <row r="902" spans="1:17" ht="15" customHeight="1" x14ac:dyDescent="0.3">
      <c r="A902" s="17">
        <v>125</v>
      </c>
      <c r="B902" s="626" t="s">
        <v>1344</v>
      </c>
      <c r="C902" s="673">
        <v>245.6</v>
      </c>
      <c r="D902" s="128">
        <v>29.9</v>
      </c>
      <c r="E902" s="128"/>
      <c r="F902" s="128">
        <f t="shared" si="103"/>
        <v>275.5</v>
      </c>
      <c r="G902" s="128">
        <v>1100</v>
      </c>
      <c r="H902" s="128">
        <v>11</v>
      </c>
      <c r="I902" s="677">
        <v>5000</v>
      </c>
      <c r="J902" s="128">
        <v>5</v>
      </c>
      <c r="K902" s="674">
        <f t="shared" si="99"/>
        <v>2.2249190938511327E-3</v>
      </c>
      <c r="L902" s="639">
        <f t="shared" si="100"/>
        <v>8.8183421516754856E-4</v>
      </c>
      <c r="M902" s="640">
        <f t="shared" si="98"/>
        <v>13.301408954898031</v>
      </c>
      <c r="N902" s="640">
        <f t="shared" si="104"/>
        <v>2.926309970077567</v>
      </c>
      <c r="O902" s="641">
        <v>5.4664822372835884</v>
      </c>
      <c r="P902" s="640">
        <v>0.9149176778893815</v>
      </c>
      <c r="Q902" s="599">
        <f t="shared" si="102"/>
        <v>8.2065767114876842E-2</v>
      </c>
    </row>
    <row r="903" spans="1:17" ht="15" customHeight="1" x14ac:dyDescent="0.3">
      <c r="A903" s="17">
        <v>126</v>
      </c>
      <c r="B903" s="626" t="s">
        <v>1345</v>
      </c>
      <c r="C903" s="673">
        <v>189.1</v>
      </c>
      <c r="D903" s="128"/>
      <c r="E903" s="128"/>
      <c r="F903" s="128">
        <f t="shared" si="103"/>
        <v>189.1</v>
      </c>
      <c r="G903" s="128">
        <v>1100</v>
      </c>
      <c r="H903" s="128">
        <v>14</v>
      </c>
      <c r="I903" s="677">
        <v>5000</v>
      </c>
      <c r="J903" s="128">
        <v>0</v>
      </c>
      <c r="K903" s="674">
        <f t="shared" si="99"/>
        <v>2.8317152103559872E-3</v>
      </c>
      <c r="L903" s="639">
        <f t="shared" si="100"/>
        <v>0</v>
      </c>
      <c r="M903" s="640">
        <f t="shared" si="98"/>
        <v>12.123847087378641</v>
      </c>
      <c r="N903" s="640">
        <f t="shared" si="104"/>
        <v>2.6672463592233009</v>
      </c>
      <c r="O903" s="641">
        <v>5.0974592833876216</v>
      </c>
      <c r="P903" s="640">
        <v>0.85694851794071758</v>
      </c>
      <c r="Q903" s="599">
        <f t="shared" si="102"/>
        <v>0.10970651109429023</v>
      </c>
    </row>
    <row r="904" spans="1:17" ht="15" customHeight="1" x14ac:dyDescent="0.3">
      <c r="A904" s="137">
        <v>127</v>
      </c>
      <c r="B904" s="626" t="s">
        <v>1346</v>
      </c>
      <c r="C904" s="673">
        <v>590.4</v>
      </c>
      <c r="D904" s="128"/>
      <c r="E904" s="128"/>
      <c r="F904" s="128">
        <f t="shared" si="103"/>
        <v>590.4</v>
      </c>
      <c r="G904" s="128">
        <v>1100</v>
      </c>
      <c r="H904" s="128">
        <v>36</v>
      </c>
      <c r="I904" s="677">
        <v>5000</v>
      </c>
      <c r="J904" s="128">
        <v>0</v>
      </c>
      <c r="K904" s="674">
        <f t="shared" si="99"/>
        <v>7.2815533980582527E-3</v>
      </c>
      <c r="L904" s="639">
        <f t="shared" si="100"/>
        <v>0</v>
      </c>
      <c r="M904" s="640">
        <f t="shared" ref="M904:M967" si="105">(K904+L904)*4281.45</f>
        <v>31.175606796116504</v>
      </c>
      <c r="N904" s="640">
        <f t="shared" si="104"/>
        <v>6.8586334951456314</v>
      </c>
      <c r="O904" s="641">
        <v>13.107752442996743</v>
      </c>
      <c r="P904" s="640">
        <v>2.203581903276131</v>
      </c>
      <c r="Q904" s="599">
        <f t="shared" si="102"/>
        <v>9.0354970592030848E-2</v>
      </c>
    </row>
    <row r="905" spans="1:17" ht="15" customHeight="1" x14ac:dyDescent="0.3">
      <c r="A905" s="17">
        <v>128</v>
      </c>
      <c r="B905" s="626" t="s">
        <v>1347</v>
      </c>
      <c r="C905" s="673">
        <v>761.4</v>
      </c>
      <c r="D905" s="128"/>
      <c r="E905" s="128"/>
      <c r="F905" s="128">
        <f t="shared" si="103"/>
        <v>761.4</v>
      </c>
      <c r="G905" s="128">
        <v>1100</v>
      </c>
      <c r="H905" s="128">
        <v>35</v>
      </c>
      <c r="I905" s="677">
        <v>5000</v>
      </c>
      <c r="J905" s="128">
        <v>0</v>
      </c>
      <c r="K905" s="674">
        <f t="shared" si="99"/>
        <v>7.0792880258899677E-3</v>
      </c>
      <c r="L905" s="639">
        <f t="shared" si="100"/>
        <v>0</v>
      </c>
      <c r="M905" s="640">
        <f t="shared" si="105"/>
        <v>30.309617718446599</v>
      </c>
      <c r="N905" s="640">
        <f t="shared" si="104"/>
        <v>6.668115898058252</v>
      </c>
      <c r="O905" s="641">
        <v>12.743648208469056</v>
      </c>
      <c r="P905" s="640">
        <v>2.1423712948517939</v>
      </c>
      <c r="Q905" s="599">
        <f t="shared" si="102"/>
        <v>6.8116303020522337E-2</v>
      </c>
    </row>
    <row r="906" spans="1:17" ht="15" customHeight="1" x14ac:dyDescent="0.3">
      <c r="A906" s="17">
        <v>129</v>
      </c>
      <c r="B906" s="626" t="s">
        <v>1348</v>
      </c>
      <c r="C906" s="673">
        <v>538.82000000000005</v>
      </c>
      <c r="D906" s="128"/>
      <c r="E906" s="128">
        <v>38.299999999999997</v>
      </c>
      <c r="F906" s="128">
        <f t="shared" si="103"/>
        <v>577.12</v>
      </c>
      <c r="G906" s="128">
        <v>1100</v>
      </c>
      <c r="H906" s="128">
        <v>26</v>
      </c>
      <c r="I906" s="677">
        <v>5000</v>
      </c>
      <c r="J906" s="128">
        <v>11</v>
      </c>
      <c r="K906" s="674">
        <f t="shared" si="99"/>
        <v>5.2588996763754045E-3</v>
      </c>
      <c r="L906" s="639">
        <f t="shared" si="100"/>
        <v>1.9400352733686069E-3</v>
      </c>
      <c r="M906" s="640">
        <f t="shared" si="105"/>
        <v>30.821880040581497</v>
      </c>
      <c r="N906" s="640">
        <f t="shared" si="104"/>
        <v>6.7808136089279296</v>
      </c>
      <c r="O906" s="641">
        <v>12.681648544173733</v>
      </c>
      <c r="P906" s="640">
        <v>2.122997986520446</v>
      </c>
      <c r="Q906" s="599">
        <f t="shared" si="102"/>
        <v>9.0808393713965208E-2</v>
      </c>
    </row>
    <row r="907" spans="1:17" ht="15" customHeight="1" x14ac:dyDescent="0.3">
      <c r="A907" s="17">
        <v>130</v>
      </c>
      <c r="B907" s="626" t="s">
        <v>1349</v>
      </c>
      <c r="C907" s="673">
        <v>102.8</v>
      </c>
      <c r="D907" s="128"/>
      <c r="E907" s="645">
        <v>34</v>
      </c>
      <c r="F907" s="128">
        <f t="shared" si="103"/>
        <v>136.80000000000001</v>
      </c>
      <c r="G907" s="128">
        <v>1100</v>
      </c>
      <c r="H907" s="128">
        <v>3</v>
      </c>
      <c r="I907" s="677">
        <v>5000</v>
      </c>
      <c r="J907" s="128">
        <v>2</v>
      </c>
      <c r="K907" s="674">
        <f t="shared" si="99"/>
        <v>6.0679611650485442E-4</v>
      </c>
      <c r="L907" s="639">
        <f t="shared" si="100"/>
        <v>3.5273368606701942E-4</v>
      </c>
      <c r="M907" s="640">
        <f t="shared" si="105"/>
        <v>4.1081788732213491</v>
      </c>
      <c r="N907" s="640">
        <f t="shared" si="104"/>
        <v>0.90379935210869677</v>
      </c>
      <c r="O907" s="641">
        <v>1.676846966574673</v>
      </c>
      <c r="P907" s="640">
        <v>0.2802722193616809</v>
      </c>
      <c r="Q907" s="599">
        <f t="shared" si="102"/>
        <v>5.094369452680117E-2</v>
      </c>
    </row>
    <row r="908" spans="1:17" ht="15" customHeight="1" x14ac:dyDescent="0.3">
      <c r="A908" s="17">
        <v>131</v>
      </c>
      <c r="B908" s="626" t="s">
        <v>1350</v>
      </c>
      <c r="C908" s="673">
        <v>578</v>
      </c>
      <c r="D908" s="128"/>
      <c r="E908" s="128"/>
      <c r="F908" s="128">
        <f t="shared" si="103"/>
        <v>578</v>
      </c>
      <c r="G908" s="128">
        <v>1100</v>
      </c>
      <c r="H908" s="128">
        <v>17</v>
      </c>
      <c r="I908" s="677">
        <v>5000</v>
      </c>
      <c r="J908" s="128">
        <v>0</v>
      </c>
      <c r="K908" s="674">
        <f t="shared" si="99"/>
        <v>3.4385113268608418E-3</v>
      </c>
      <c r="L908" s="639">
        <f t="shared" si="100"/>
        <v>0</v>
      </c>
      <c r="M908" s="640">
        <f t="shared" si="105"/>
        <v>14.721814320388351</v>
      </c>
      <c r="N908" s="640">
        <f t="shared" si="104"/>
        <v>3.2387991504854372</v>
      </c>
      <c r="O908" s="641">
        <v>6.1897719869706842</v>
      </c>
      <c r="P908" s="640">
        <v>1.0405803432137286</v>
      </c>
      <c r="Q908" s="599">
        <f t="shared" si="102"/>
        <v>4.3582985814979588E-2</v>
      </c>
    </row>
    <row r="909" spans="1:17" ht="15" customHeight="1" x14ac:dyDescent="0.3">
      <c r="A909" s="137">
        <v>132</v>
      </c>
      <c r="B909" s="626" t="s">
        <v>1351</v>
      </c>
      <c r="C909" s="673">
        <v>150</v>
      </c>
      <c r="D909" s="128"/>
      <c r="E909" s="128"/>
      <c r="F909" s="128">
        <f t="shared" si="103"/>
        <v>150</v>
      </c>
      <c r="G909" s="128">
        <v>1100</v>
      </c>
      <c r="H909" s="128">
        <v>6</v>
      </c>
      <c r="I909" s="677">
        <v>5000</v>
      </c>
      <c r="J909" s="128">
        <v>4</v>
      </c>
      <c r="K909" s="674">
        <f t="shared" si="99"/>
        <v>1.2135922330097088E-3</v>
      </c>
      <c r="L909" s="639">
        <f t="shared" si="100"/>
        <v>7.0546737213403885E-4</v>
      </c>
      <c r="M909" s="640">
        <f t="shared" si="105"/>
        <v>8.2163577464426982</v>
      </c>
      <c r="N909" s="640">
        <f t="shared" si="104"/>
        <v>1.8075987042173935</v>
      </c>
      <c r="O909" s="641">
        <v>3.3536939331493461</v>
      </c>
      <c r="P909" s="640">
        <v>0.56054443872336179</v>
      </c>
      <c r="Q909" s="599">
        <f t="shared" si="102"/>
        <v>9.2921298816885337E-2</v>
      </c>
    </row>
    <row r="910" spans="1:17" ht="15" customHeight="1" x14ac:dyDescent="0.3">
      <c r="A910" s="17">
        <v>133</v>
      </c>
      <c r="B910" s="626" t="s">
        <v>1352</v>
      </c>
      <c r="C910" s="673">
        <v>106.6</v>
      </c>
      <c r="D910" s="128"/>
      <c r="E910" s="128"/>
      <c r="F910" s="128">
        <f t="shared" si="103"/>
        <v>106.6</v>
      </c>
      <c r="G910" s="128">
        <v>1100</v>
      </c>
      <c r="H910" s="128">
        <v>3</v>
      </c>
      <c r="I910" s="677">
        <v>5000</v>
      </c>
      <c r="J910" s="128">
        <v>2</v>
      </c>
      <c r="K910" s="674">
        <f t="shared" ref="K910:K973" si="106">0.5/2472*H910</f>
        <v>6.0679611650485442E-4</v>
      </c>
      <c r="L910" s="639">
        <f t="shared" ref="L910:L973" si="107">1.5/8505*J910</f>
        <v>3.5273368606701942E-4</v>
      </c>
      <c r="M910" s="640">
        <f t="shared" si="105"/>
        <v>4.1081788732213491</v>
      </c>
      <c r="N910" s="640">
        <f t="shared" si="104"/>
        <v>0.90379935210869677</v>
      </c>
      <c r="O910" s="641">
        <v>1.676846966574673</v>
      </c>
      <c r="P910" s="640">
        <v>0.2802722193616809</v>
      </c>
      <c r="Q910" s="599">
        <f t="shared" si="102"/>
        <v>6.5376148323324584E-2</v>
      </c>
    </row>
    <row r="911" spans="1:17" ht="15" customHeight="1" x14ac:dyDescent="0.3">
      <c r="A911" s="17">
        <v>134</v>
      </c>
      <c r="B911" s="626" t="s">
        <v>1353</v>
      </c>
      <c r="C911" s="673">
        <v>128.4</v>
      </c>
      <c r="D911" s="128"/>
      <c r="E911" s="128"/>
      <c r="F911" s="128">
        <f t="shared" si="103"/>
        <v>128.4</v>
      </c>
      <c r="G911" s="128">
        <v>1100</v>
      </c>
      <c r="H911" s="128">
        <v>6</v>
      </c>
      <c r="I911" s="677">
        <v>5000</v>
      </c>
      <c r="J911" s="128">
        <v>3</v>
      </c>
      <c r="K911" s="674">
        <f t="shared" si="106"/>
        <v>1.2135922330097088E-3</v>
      </c>
      <c r="L911" s="639">
        <f t="shared" si="107"/>
        <v>5.2910052910052914E-4</v>
      </c>
      <c r="M911" s="640">
        <f t="shared" si="105"/>
        <v>7.4612519263368773</v>
      </c>
      <c r="N911" s="640">
        <f t="shared" si="104"/>
        <v>1.6414754237941129</v>
      </c>
      <c r="O911" s="641">
        <v>3.0614268016535404</v>
      </c>
      <c r="P911" s="640">
        <v>0.51222424167902669</v>
      </c>
      <c r="Q911" s="599">
        <f t="shared" si="102"/>
        <v>9.8725688422613381E-2</v>
      </c>
    </row>
    <row r="912" spans="1:17" ht="15" customHeight="1" x14ac:dyDescent="0.3">
      <c r="A912" s="17">
        <v>135</v>
      </c>
      <c r="B912" s="626" t="s">
        <v>1354</v>
      </c>
      <c r="C912" s="673">
        <v>221.8</v>
      </c>
      <c r="D912" s="128"/>
      <c r="E912" s="128">
        <v>34.700000000000003</v>
      </c>
      <c r="F912" s="128">
        <f t="shared" si="103"/>
        <v>256.5</v>
      </c>
      <c r="G912" s="128">
        <v>1100</v>
      </c>
      <c r="H912" s="128">
        <v>10</v>
      </c>
      <c r="I912" s="677">
        <v>5000</v>
      </c>
      <c r="J912" s="128">
        <v>10</v>
      </c>
      <c r="K912" s="674">
        <f t="shared" si="106"/>
        <v>2.0226537216828482E-3</v>
      </c>
      <c r="L912" s="639">
        <f t="shared" si="107"/>
        <v>1.7636684303350971E-3</v>
      </c>
      <c r="M912" s="640">
        <f t="shared" si="105"/>
        <v>16.21094897775723</v>
      </c>
      <c r="N912" s="640">
        <f t="shared" si="104"/>
        <v>3.5664087751065905</v>
      </c>
      <c r="O912" s="641">
        <v>6.5637136602349289</v>
      </c>
      <c r="P912" s="640">
        <v>1.0953080546867193</v>
      </c>
      <c r="Q912" s="599">
        <f t="shared" si="102"/>
        <v>0.10696444236953399</v>
      </c>
    </row>
    <row r="913" spans="1:17" ht="15" customHeight="1" x14ac:dyDescent="0.3">
      <c r="A913" s="17">
        <v>136</v>
      </c>
      <c r="B913" s="626" t="s">
        <v>1355</v>
      </c>
      <c r="C913" s="673">
        <v>142.1</v>
      </c>
      <c r="D913" s="128"/>
      <c r="E913" s="128"/>
      <c r="F913" s="128">
        <f t="shared" si="103"/>
        <v>142.1</v>
      </c>
      <c r="G913" s="128">
        <v>1100</v>
      </c>
      <c r="H913" s="128">
        <v>4</v>
      </c>
      <c r="I913" s="677">
        <v>5000</v>
      </c>
      <c r="J913" s="128">
        <v>3</v>
      </c>
      <c r="K913" s="674">
        <f t="shared" si="106"/>
        <v>8.090614886731392E-4</v>
      </c>
      <c r="L913" s="639">
        <f t="shared" si="107"/>
        <v>5.2910052910052914E-4</v>
      </c>
      <c r="M913" s="640">
        <f t="shared" si="105"/>
        <v>5.7292737709970725</v>
      </c>
      <c r="N913" s="640">
        <f t="shared" si="104"/>
        <v>1.260440229619356</v>
      </c>
      <c r="O913" s="641">
        <v>2.3332183325981659</v>
      </c>
      <c r="P913" s="640">
        <v>0.38980302483035278</v>
      </c>
      <c r="Q913" s="599">
        <f t="shared" si="102"/>
        <v>6.8351409979204414E-2</v>
      </c>
    </row>
    <row r="914" spans="1:17" ht="15" customHeight="1" x14ac:dyDescent="0.3">
      <c r="A914" s="137">
        <v>137</v>
      </c>
      <c r="B914" s="626" t="s">
        <v>1356</v>
      </c>
      <c r="C914" s="673">
        <v>259.7</v>
      </c>
      <c r="D914" s="128"/>
      <c r="E914" s="128"/>
      <c r="F914" s="128">
        <f t="shared" si="103"/>
        <v>259.7</v>
      </c>
      <c r="G914" s="128">
        <v>1100</v>
      </c>
      <c r="H914" s="128">
        <v>9</v>
      </c>
      <c r="I914" s="677">
        <v>5000</v>
      </c>
      <c r="J914" s="128">
        <v>8</v>
      </c>
      <c r="K914" s="674">
        <f t="shared" si="106"/>
        <v>1.8203883495145632E-3</v>
      </c>
      <c r="L914" s="639">
        <f t="shared" si="107"/>
        <v>1.4109347442680777E-3</v>
      </c>
      <c r="M914" s="640">
        <f t="shared" si="105"/>
        <v>13.834748259875687</v>
      </c>
      <c r="N914" s="640">
        <f t="shared" si="104"/>
        <v>3.0436446171726512</v>
      </c>
      <c r="O914" s="641">
        <v>5.6150751627156303</v>
      </c>
      <c r="P914" s="640">
        <v>0.93745705217371245</v>
      </c>
      <c r="Q914" s="599">
        <f t="shared" si="102"/>
        <v>9.0223046176117372E-2</v>
      </c>
    </row>
    <row r="915" spans="1:17" ht="15" customHeight="1" x14ac:dyDescent="0.3">
      <c r="A915" s="17">
        <v>138</v>
      </c>
      <c r="B915" s="626" t="s">
        <v>1357</v>
      </c>
      <c r="C915" s="673">
        <v>204.3</v>
      </c>
      <c r="D915" s="128"/>
      <c r="E915" s="128">
        <v>105.1</v>
      </c>
      <c r="F915" s="128">
        <f t="shared" si="103"/>
        <v>309.39999999999998</v>
      </c>
      <c r="G915" s="128">
        <v>1100</v>
      </c>
      <c r="H915" s="128">
        <v>9</v>
      </c>
      <c r="I915" s="677">
        <v>5000</v>
      </c>
      <c r="J915" s="128">
        <v>0</v>
      </c>
      <c r="K915" s="674">
        <f t="shared" si="106"/>
        <v>1.8203883495145632E-3</v>
      </c>
      <c r="L915" s="639">
        <f t="shared" si="107"/>
        <v>0</v>
      </c>
      <c r="M915" s="640">
        <f t="shared" si="105"/>
        <v>7.7939016990291261</v>
      </c>
      <c r="N915" s="640">
        <f t="shared" si="104"/>
        <v>1.7146583737864078</v>
      </c>
      <c r="O915" s="641">
        <v>3.2769381107491857</v>
      </c>
      <c r="P915" s="640">
        <v>0.55089547581903275</v>
      </c>
      <c r="Q915" s="599">
        <f t="shared" si="102"/>
        <v>4.3104051904924862E-2</v>
      </c>
    </row>
    <row r="916" spans="1:17" ht="15" customHeight="1" x14ac:dyDescent="0.3">
      <c r="A916" s="17">
        <v>139</v>
      </c>
      <c r="B916" s="626" t="s">
        <v>1358</v>
      </c>
      <c r="C916" s="673">
        <v>432.1</v>
      </c>
      <c r="D916" s="128"/>
      <c r="E916" s="128"/>
      <c r="F916" s="128">
        <f t="shared" si="103"/>
        <v>432.1</v>
      </c>
      <c r="G916" s="128">
        <v>1100</v>
      </c>
      <c r="H916" s="128">
        <v>11</v>
      </c>
      <c r="I916" s="677">
        <v>5000</v>
      </c>
      <c r="J916" s="128">
        <v>8</v>
      </c>
      <c r="K916" s="674">
        <f t="shared" si="106"/>
        <v>2.2249190938511327E-3</v>
      </c>
      <c r="L916" s="639">
        <f t="shared" si="107"/>
        <v>1.4109347442680777E-3</v>
      </c>
      <c r="M916" s="640">
        <f t="shared" si="105"/>
        <v>15.566726415215493</v>
      </c>
      <c r="N916" s="640">
        <f t="shared" si="104"/>
        <v>3.4246798113474086</v>
      </c>
      <c r="O916" s="641">
        <v>6.3432836317710057</v>
      </c>
      <c r="P916" s="640">
        <v>1.0598782690223865</v>
      </c>
      <c r="Q916" s="599">
        <f t="shared" si="102"/>
        <v>6.1084397425031918E-2</v>
      </c>
    </row>
    <row r="917" spans="1:17" ht="15" customHeight="1" x14ac:dyDescent="0.3">
      <c r="A917" s="17">
        <v>140</v>
      </c>
      <c r="B917" s="626" t="s">
        <v>1359</v>
      </c>
      <c r="C917" s="673">
        <v>164.2</v>
      </c>
      <c r="D917" s="128"/>
      <c r="E917" s="128">
        <v>77.7</v>
      </c>
      <c r="F917" s="128">
        <f t="shared" si="103"/>
        <v>241.89999999999998</v>
      </c>
      <c r="G917" s="128">
        <v>1100</v>
      </c>
      <c r="H917" s="128">
        <v>8</v>
      </c>
      <c r="I917" s="677">
        <v>5000</v>
      </c>
      <c r="J917" s="128">
        <v>6</v>
      </c>
      <c r="K917" s="674">
        <f t="shared" si="106"/>
        <v>1.6181229773462784E-3</v>
      </c>
      <c r="L917" s="639">
        <f t="shared" si="107"/>
        <v>1.0582010582010583E-3</v>
      </c>
      <c r="M917" s="640">
        <f t="shared" si="105"/>
        <v>11.458547541994145</v>
      </c>
      <c r="N917" s="640">
        <f t="shared" si="104"/>
        <v>2.520880459238712</v>
      </c>
      <c r="O917" s="641">
        <v>4.6664366651963318</v>
      </c>
      <c r="P917" s="640">
        <v>0.77960604966070557</v>
      </c>
      <c r="Q917" s="599">
        <f t="shared" si="102"/>
        <v>8.030372350595244E-2</v>
      </c>
    </row>
    <row r="918" spans="1:17" ht="15" customHeight="1" x14ac:dyDescent="0.3">
      <c r="A918" s="17">
        <v>141</v>
      </c>
      <c r="B918" s="626" t="s">
        <v>1360</v>
      </c>
      <c r="C918" s="673">
        <v>278.3</v>
      </c>
      <c r="D918" s="128"/>
      <c r="E918" s="128"/>
      <c r="F918" s="128">
        <f t="shared" si="103"/>
        <v>278.3</v>
      </c>
      <c r="G918" s="128">
        <v>1100</v>
      </c>
      <c r="H918" s="128">
        <v>3</v>
      </c>
      <c r="I918" s="677">
        <v>5000</v>
      </c>
      <c r="J918" s="128">
        <v>1</v>
      </c>
      <c r="K918" s="674">
        <f t="shared" si="106"/>
        <v>6.0679611650485442E-4</v>
      </c>
      <c r="L918" s="639">
        <f t="shared" si="107"/>
        <v>1.7636684303350971E-4</v>
      </c>
      <c r="M918" s="640">
        <f t="shared" si="105"/>
        <v>3.3530730531155291</v>
      </c>
      <c r="N918" s="640">
        <f t="shared" si="104"/>
        <v>0.73767607168541638</v>
      </c>
      <c r="O918" s="641">
        <v>1.3845798350788676</v>
      </c>
      <c r="P918" s="640">
        <v>0.23195202231734588</v>
      </c>
      <c r="Q918" s="599">
        <f t="shared" si="102"/>
        <v>2.050765714048566E-2</v>
      </c>
    </row>
    <row r="919" spans="1:17" ht="15" customHeight="1" x14ac:dyDescent="0.3">
      <c r="A919" s="137">
        <v>142</v>
      </c>
      <c r="B919" s="626" t="s">
        <v>1361</v>
      </c>
      <c r="C919" s="675">
        <v>150</v>
      </c>
      <c r="D919" s="128"/>
      <c r="E919" s="128"/>
      <c r="F919" s="128">
        <f t="shared" si="103"/>
        <v>150</v>
      </c>
      <c r="G919" s="128">
        <v>1100</v>
      </c>
      <c r="H919" s="128">
        <v>21</v>
      </c>
      <c r="I919" s="677">
        <v>5000</v>
      </c>
      <c r="J919" s="128">
        <v>0</v>
      </c>
      <c r="K919" s="674">
        <f t="shared" si="106"/>
        <v>4.2475728155339804E-3</v>
      </c>
      <c r="L919" s="639">
        <f t="shared" si="107"/>
        <v>0</v>
      </c>
      <c r="M919" s="640">
        <f t="shared" si="105"/>
        <v>18.18577063106796</v>
      </c>
      <c r="N919" s="640">
        <f t="shared" si="104"/>
        <v>4.0008695388349516</v>
      </c>
      <c r="O919" s="641">
        <v>7.6461889250814332</v>
      </c>
      <c r="P919" s="640">
        <v>1.2854227769110764</v>
      </c>
      <c r="Q919" s="599">
        <f t="shared" si="102"/>
        <v>0.20745501247930281</v>
      </c>
    </row>
    <row r="920" spans="1:17" ht="15" customHeight="1" x14ac:dyDescent="0.3">
      <c r="A920" s="17">
        <v>143</v>
      </c>
      <c r="B920" s="626" t="s">
        <v>1362</v>
      </c>
      <c r="C920" s="673">
        <v>140.6</v>
      </c>
      <c r="D920" s="128"/>
      <c r="E920" s="128"/>
      <c r="F920" s="128">
        <f t="shared" si="103"/>
        <v>140.6</v>
      </c>
      <c r="G920" s="128">
        <v>1100</v>
      </c>
      <c r="H920" s="128">
        <v>6</v>
      </c>
      <c r="I920" s="677">
        <v>5000</v>
      </c>
      <c r="J920" s="128">
        <v>0</v>
      </c>
      <c r="K920" s="674">
        <f t="shared" si="106"/>
        <v>1.2135922330097088E-3</v>
      </c>
      <c r="L920" s="639">
        <f t="shared" si="107"/>
        <v>0</v>
      </c>
      <c r="M920" s="640">
        <f t="shared" si="105"/>
        <v>5.195934466019418</v>
      </c>
      <c r="N920" s="640">
        <f t="shared" si="104"/>
        <v>1.143105582524272</v>
      </c>
      <c r="O920" s="641">
        <v>2.184625407166124</v>
      </c>
      <c r="P920" s="640">
        <v>0.36726365054602184</v>
      </c>
      <c r="Q920" s="599">
        <f t="shared" si="102"/>
        <v>6.3235626644778359E-2</v>
      </c>
    </row>
    <row r="921" spans="1:17" ht="15" customHeight="1" x14ac:dyDescent="0.3">
      <c r="A921" s="17">
        <v>144</v>
      </c>
      <c r="B921" s="626" t="s">
        <v>1363</v>
      </c>
      <c r="C921" s="673">
        <v>209.1</v>
      </c>
      <c r="D921" s="128"/>
      <c r="E921" s="128"/>
      <c r="F921" s="128">
        <f t="shared" si="103"/>
        <v>209.1</v>
      </c>
      <c r="G921" s="128">
        <v>1100</v>
      </c>
      <c r="H921" s="128">
        <v>6</v>
      </c>
      <c r="I921" s="677">
        <v>5000</v>
      </c>
      <c r="J921" s="128">
        <v>15</v>
      </c>
      <c r="K921" s="674">
        <f t="shared" si="106"/>
        <v>1.2135922330097088E-3</v>
      </c>
      <c r="L921" s="639">
        <f t="shared" si="107"/>
        <v>2.6455026455026458E-3</v>
      </c>
      <c r="M921" s="640">
        <f t="shared" si="105"/>
        <v>16.522521767606719</v>
      </c>
      <c r="N921" s="640">
        <f t="shared" si="104"/>
        <v>3.6349547888734781</v>
      </c>
      <c r="O921" s="641">
        <v>6.5686323796032076</v>
      </c>
      <c r="P921" s="640">
        <v>1.0920666062110465</v>
      </c>
      <c r="Q921" s="599">
        <f t="shared" si="102"/>
        <v>0.13303766399949524</v>
      </c>
    </row>
    <row r="922" spans="1:17" ht="15" customHeight="1" x14ac:dyDescent="0.3">
      <c r="A922" s="17">
        <v>145</v>
      </c>
      <c r="B922" s="626" t="s">
        <v>1364</v>
      </c>
      <c r="C922" s="673">
        <v>463.5</v>
      </c>
      <c r="D922" s="128"/>
      <c r="E922" s="128"/>
      <c r="F922" s="128">
        <f t="shared" si="103"/>
        <v>463.5</v>
      </c>
      <c r="G922" s="128">
        <v>1100</v>
      </c>
      <c r="H922" s="128">
        <v>22</v>
      </c>
      <c r="I922" s="677">
        <v>5000</v>
      </c>
      <c r="J922" s="128">
        <v>34</v>
      </c>
      <c r="K922" s="674">
        <f t="shared" si="106"/>
        <v>4.4498381877022654E-3</v>
      </c>
      <c r="L922" s="639">
        <f t="shared" si="107"/>
        <v>5.99647266313933E-3</v>
      </c>
      <c r="M922" s="640">
        <f t="shared" si="105"/>
        <v>44.725357592335747</v>
      </c>
      <c r="N922" s="640">
        <f t="shared" si="104"/>
        <v>9.8395786703138644</v>
      </c>
      <c r="O922" s="641">
        <v>17.94737563046651</v>
      </c>
      <c r="P922" s="640">
        <v>2.9895200848428019</v>
      </c>
      <c r="Q922" s="599">
        <f t="shared" si="102"/>
        <v>0.16289499887369777</v>
      </c>
    </row>
    <row r="923" spans="1:17" ht="15" customHeight="1" x14ac:dyDescent="0.3">
      <c r="A923" s="17">
        <v>146</v>
      </c>
      <c r="B923" s="626" t="s">
        <v>1365</v>
      </c>
      <c r="C923" s="673">
        <v>126</v>
      </c>
      <c r="D923" s="128"/>
      <c r="E923" s="128"/>
      <c r="F923" s="128">
        <f t="shared" si="103"/>
        <v>126</v>
      </c>
      <c r="G923" s="128">
        <v>1100</v>
      </c>
      <c r="H923" s="128">
        <v>20</v>
      </c>
      <c r="I923" s="677">
        <v>5000</v>
      </c>
      <c r="J923" s="128">
        <v>32</v>
      </c>
      <c r="K923" s="674">
        <f t="shared" si="106"/>
        <v>4.0453074433656963E-3</v>
      </c>
      <c r="L923" s="639">
        <f t="shared" si="107"/>
        <v>5.6437389770723108E-3</v>
      </c>
      <c r="M923" s="640">
        <f t="shared" si="105"/>
        <v>41.483167796784301</v>
      </c>
      <c r="N923" s="640">
        <f t="shared" si="104"/>
        <v>9.1262969152925457</v>
      </c>
      <c r="O923" s="641">
        <v>16.634632898419525</v>
      </c>
      <c r="P923" s="640">
        <v>2.770458473905459</v>
      </c>
      <c r="Q923" s="599">
        <f t="shared" si="102"/>
        <v>0.55567108003493515</v>
      </c>
    </row>
    <row r="924" spans="1:17" ht="15" customHeight="1" x14ac:dyDescent="0.3">
      <c r="A924" s="137">
        <v>147</v>
      </c>
      <c r="B924" s="626" t="s">
        <v>1366</v>
      </c>
      <c r="C924" s="673">
        <v>725.1</v>
      </c>
      <c r="D924" s="128"/>
      <c r="E924" s="128"/>
      <c r="F924" s="128">
        <f t="shared" si="103"/>
        <v>725.1</v>
      </c>
      <c r="G924" s="128">
        <v>1100</v>
      </c>
      <c r="H924" s="604">
        <v>11</v>
      </c>
      <c r="I924" s="677">
        <v>5000</v>
      </c>
      <c r="J924" s="128">
        <v>0</v>
      </c>
      <c r="K924" s="674">
        <f t="shared" si="106"/>
        <v>2.2249190938511327E-3</v>
      </c>
      <c r="L924" s="639">
        <f t="shared" si="107"/>
        <v>0</v>
      </c>
      <c r="M924" s="640">
        <f t="shared" si="105"/>
        <v>9.5258798543689309</v>
      </c>
      <c r="N924" s="640">
        <f t="shared" si="104"/>
        <v>2.095693567961165</v>
      </c>
      <c r="O924" s="641">
        <v>4.0051465798045607</v>
      </c>
      <c r="P924" s="640">
        <v>0.67331669266770666</v>
      </c>
      <c r="Q924" s="599">
        <f t="shared" si="102"/>
        <v>2.2479708584750194E-2</v>
      </c>
    </row>
    <row r="925" spans="1:17" ht="15" customHeight="1" x14ac:dyDescent="0.3">
      <c r="A925" s="17">
        <v>148</v>
      </c>
      <c r="B925" s="626" t="s">
        <v>2161</v>
      </c>
      <c r="C925" s="673">
        <v>466.88</v>
      </c>
      <c r="D925" s="128"/>
      <c r="E925" s="128"/>
      <c r="F925" s="128">
        <f t="shared" si="103"/>
        <v>466.88</v>
      </c>
      <c r="G925" s="128">
        <v>1100</v>
      </c>
      <c r="H925" s="128">
        <v>8</v>
      </c>
      <c r="I925" s="677">
        <v>5000</v>
      </c>
      <c r="J925" s="128">
        <v>0</v>
      </c>
      <c r="K925" s="674">
        <f t="shared" si="106"/>
        <v>1.6181229773462784E-3</v>
      </c>
      <c r="L925" s="639">
        <f t="shared" si="107"/>
        <v>0</v>
      </c>
      <c r="M925" s="640">
        <f t="shared" si="105"/>
        <v>6.9279126213592237</v>
      </c>
      <c r="N925" s="640">
        <f t="shared" si="104"/>
        <v>1.5241407766990291</v>
      </c>
      <c r="O925" s="641">
        <v>2.9128338762214985</v>
      </c>
      <c r="P925" s="640">
        <v>0.48968486739469574</v>
      </c>
      <c r="Q925" s="599">
        <f t="shared" si="102"/>
        <v>2.5391047253415108E-2</v>
      </c>
    </row>
    <row r="926" spans="1:17" ht="15" customHeight="1" x14ac:dyDescent="0.3">
      <c r="A926" s="17">
        <v>149</v>
      </c>
      <c r="B926" s="626" t="s">
        <v>1367</v>
      </c>
      <c r="C926" s="673">
        <v>138.1</v>
      </c>
      <c r="D926" s="128"/>
      <c r="E926" s="128"/>
      <c r="F926" s="128">
        <f t="shared" si="103"/>
        <v>138.1</v>
      </c>
      <c r="G926" s="128">
        <v>1100</v>
      </c>
      <c r="H926" s="128">
        <v>3</v>
      </c>
      <c r="I926" s="677">
        <v>5000</v>
      </c>
      <c r="J926" s="128">
        <v>6</v>
      </c>
      <c r="K926" s="674">
        <f t="shared" si="106"/>
        <v>6.0679611650485442E-4</v>
      </c>
      <c r="L926" s="639">
        <f t="shared" si="107"/>
        <v>1.0582010582010583E-3</v>
      </c>
      <c r="M926" s="640">
        <f t="shared" si="105"/>
        <v>7.1286021536446293</v>
      </c>
      <c r="N926" s="640">
        <f t="shared" si="104"/>
        <v>1.5682924738018185</v>
      </c>
      <c r="O926" s="641">
        <v>2.845915492557896</v>
      </c>
      <c r="P926" s="640">
        <v>0.47355300753902074</v>
      </c>
      <c r="Q926" s="599">
        <f t="shared" si="102"/>
        <v>8.7012042922109817E-2</v>
      </c>
    </row>
    <row r="927" spans="1:17" ht="15" customHeight="1" x14ac:dyDescent="0.3">
      <c r="A927" s="17">
        <v>150</v>
      </c>
      <c r="B927" s="626" t="s">
        <v>1368</v>
      </c>
      <c r="C927" s="673">
        <v>807</v>
      </c>
      <c r="D927" s="128"/>
      <c r="E927" s="128"/>
      <c r="F927" s="128">
        <f t="shared" si="103"/>
        <v>807</v>
      </c>
      <c r="G927" s="128">
        <v>1100</v>
      </c>
      <c r="H927" s="128">
        <v>12</v>
      </c>
      <c r="I927" s="677">
        <v>5000</v>
      </c>
      <c r="J927" s="128">
        <v>15</v>
      </c>
      <c r="K927" s="674">
        <f t="shared" si="106"/>
        <v>2.4271844660194177E-3</v>
      </c>
      <c r="L927" s="639">
        <f t="shared" si="107"/>
        <v>2.6455026455026458E-3</v>
      </c>
      <c r="M927" s="640">
        <f t="shared" si="105"/>
        <v>21.718456233626139</v>
      </c>
      <c r="N927" s="640">
        <f t="shared" si="104"/>
        <v>4.7780603713977507</v>
      </c>
      <c r="O927" s="641">
        <v>8.753257786769332</v>
      </c>
      <c r="P927" s="640">
        <v>1.4593302567570683</v>
      </c>
      <c r="Q927" s="599">
        <f t="shared" si="102"/>
        <v>4.5488357680979301E-2</v>
      </c>
    </row>
    <row r="928" spans="1:17" ht="15" customHeight="1" x14ac:dyDescent="0.3">
      <c r="A928" s="17">
        <v>151</v>
      </c>
      <c r="B928" s="626" t="s">
        <v>1369</v>
      </c>
      <c r="C928" s="673">
        <v>1555.2</v>
      </c>
      <c r="D928" s="128"/>
      <c r="E928" s="128"/>
      <c r="F928" s="128">
        <f t="shared" si="103"/>
        <v>1555.2</v>
      </c>
      <c r="G928" s="128">
        <v>1100</v>
      </c>
      <c r="H928" s="128">
        <v>68</v>
      </c>
      <c r="I928" s="677">
        <v>5000</v>
      </c>
      <c r="J928" s="128">
        <v>32</v>
      </c>
      <c r="K928" s="674">
        <f t="shared" si="106"/>
        <v>1.3754045307443367E-2</v>
      </c>
      <c r="L928" s="639">
        <f t="shared" si="107"/>
        <v>5.6437389770723108E-3</v>
      </c>
      <c r="M928" s="640">
        <f t="shared" si="105"/>
        <v>83.050643524939645</v>
      </c>
      <c r="N928" s="640">
        <f t="shared" si="104"/>
        <v>18.271141575486723</v>
      </c>
      <c r="O928" s="641">
        <v>34.111636155748521</v>
      </c>
      <c r="P928" s="640">
        <v>5.7085676782736332</v>
      </c>
      <c r="Q928" s="599">
        <f t="shared" si="102"/>
        <v>9.0754879716080594E-2</v>
      </c>
    </row>
    <row r="929" spans="1:17" ht="15" customHeight="1" x14ac:dyDescent="0.3">
      <c r="A929" s="137">
        <v>152</v>
      </c>
      <c r="B929" s="626" t="s">
        <v>1370</v>
      </c>
      <c r="C929" s="673">
        <v>1514.3</v>
      </c>
      <c r="D929" s="128"/>
      <c r="E929" s="128"/>
      <c r="F929" s="128">
        <f t="shared" si="103"/>
        <v>1514.3</v>
      </c>
      <c r="G929" s="128">
        <v>1100</v>
      </c>
      <c r="H929" s="128">
        <v>72</v>
      </c>
      <c r="I929" s="677">
        <v>5000</v>
      </c>
      <c r="J929" s="128">
        <v>32</v>
      </c>
      <c r="K929" s="674">
        <f t="shared" si="106"/>
        <v>1.4563106796116505E-2</v>
      </c>
      <c r="L929" s="639">
        <f t="shared" si="107"/>
        <v>5.6437389770723108E-3</v>
      </c>
      <c r="M929" s="640">
        <f t="shared" si="105"/>
        <v>86.514599835619251</v>
      </c>
      <c r="N929" s="640">
        <f t="shared" si="104"/>
        <v>19.033211963836234</v>
      </c>
      <c r="O929" s="641">
        <v>35.56805309385927</v>
      </c>
      <c r="P929" s="640">
        <v>5.9534101119709817</v>
      </c>
      <c r="Q929" s="599">
        <f t="shared" si="102"/>
        <v>9.7120303113838569E-2</v>
      </c>
    </row>
    <row r="930" spans="1:17" ht="15" customHeight="1" x14ac:dyDescent="0.3">
      <c r="A930" s="17">
        <v>153</v>
      </c>
      <c r="B930" s="626" t="s">
        <v>1371</v>
      </c>
      <c r="C930" s="675">
        <v>394</v>
      </c>
      <c r="D930" s="128"/>
      <c r="E930" s="128"/>
      <c r="F930" s="128">
        <f t="shared" si="103"/>
        <v>394</v>
      </c>
      <c r="G930" s="128">
        <v>1100</v>
      </c>
      <c r="H930" s="128">
        <v>10</v>
      </c>
      <c r="I930" s="677">
        <v>5000</v>
      </c>
      <c r="J930" s="128">
        <v>7</v>
      </c>
      <c r="K930" s="674">
        <f t="shared" si="106"/>
        <v>2.0226537216828482E-3</v>
      </c>
      <c r="L930" s="639">
        <f t="shared" si="107"/>
        <v>1.2345679012345681E-3</v>
      </c>
      <c r="M930" s="640">
        <f t="shared" si="105"/>
        <v>13.945631517439772</v>
      </c>
      <c r="N930" s="640">
        <f t="shared" si="104"/>
        <v>3.0680389338367497</v>
      </c>
      <c r="O930" s="641">
        <v>5.6869122657475115</v>
      </c>
      <c r="P930" s="640">
        <v>0.95034746355371447</v>
      </c>
      <c r="Q930" s="599">
        <f t="shared" si="102"/>
        <v>6.0027741575070417E-2</v>
      </c>
    </row>
    <row r="931" spans="1:17" ht="15" customHeight="1" x14ac:dyDescent="0.3">
      <c r="A931" s="17">
        <v>154</v>
      </c>
      <c r="B931" s="626" t="s">
        <v>2162</v>
      </c>
      <c r="C931" s="673">
        <v>572.5</v>
      </c>
      <c r="D931" s="128"/>
      <c r="E931" s="128"/>
      <c r="F931" s="128">
        <f t="shared" si="103"/>
        <v>572.5</v>
      </c>
      <c r="G931" s="128">
        <v>1100</v>
      </c>
      <c r="H931" s="128">
        <v>10</v>
      </c>
      <c r="I931" s="677">
        <v>5000</v>
      </c>
      <c r="J931" s="128">
        <v>3</v>
      </c>
      <c r="K931" s="674">
        <f t="shared" si="106"/>
        <v>2.0226537216828482E-3</v>
      </c>
      <c r="L931" s="639">
        <f t="shared" si="107"/>
        <v>5.2910052910052914E-4</v>
      </c>
      <c r="M931" s="640">
        <f t="shared" si="105"/>
        <v>10.925208237016491</v>
      </c>
      <c r="N931" s="640">
        <f t="shared" si="104"/>
        <v>2.4035458121436282</v>
      </c>
      <c r="O931" s="641">
        <v>4.5178437397642899</v>
      </c>
      <c r="P931" s="640">
        <v>0.75706667537637451</v>
      </c>
      <c r="Q931" s="599">
        <f t="shared" si="102"/>
        <v>3.2495483780438053E-2</v>
      </c>
    </row>
    <row r="932" spans="1:17" ht="15" customHeight="1" x14ac:dyDescent="0.3">
      <c r="A932" s="17">
        <v>155</v>
      </c>
      <c r="B932" s="626" t="s">
        <v>1372</v>
      </c>
      <c r="C932" s="673">
        <v>351.9</v>
      </c>
      <c r="D932" s="128"/>
      <c r="E932" s="128"/>
      <c r="F932" s="128">
        <f t="shared" si="103"/>
        <v>351.9</v>
      </c>
      <c r="G932" s="128">
        <v>1100</v>
      </c>
      <c r="H932" s="128">
        <v>15</v>
      </c>
      <c r="I932" s="677">
        <v>5000</v>
      </c>
      <c r="J932" s="128">
        <v>8</v>
      </c>
      <c r="K932" s="674">
        <f t="shared" si="106"/>
        <v>3.0339805825242718E-3</v>
      </c>
      <c r="L932" s="639">
        <f t="shared" si="107"/>
        <v>1.4109347442680777E-3</v>
      </c>
      <c r="M932" s="640">
        <f t="shared" si="105"/>
        <v>19.030682725895101</v>
      </c>
      <c r="N932" s="640">
        <f t="shared" si="104"/>
        <v>4.1867501996969221</v>
      </c>
      <c r="O932" s="641">
        <v>7.7997005698817548</v>
      </c>
      <c r="P932" s="640">
        <v>1.3047207027197343</v>
      </c>
      <c r="Q932" s="599">
        <f t="shared" si="102"/>
        <v>9.1849543046869889E-2</v>
      </c>
    </row>
    <row r="933" spans="1:17" ht="15" customHeight="1" x14ac:dyDescent="0.3">
      <c r="A933" s="17">
        <v>156</v>
      </c>
      <c r="B933" s="626" t="s">
        <v>1373</v>
      </c>
      <c r="C933" s="673">
        <v>449.4</v>
      </c>
      <c r="D933" s="128"/>
      <c r="E933" s="128"/>
      <c r="F933" s="128">
        <f t="shared" si="103"/>
        <v>449.4</v>
      </c>
      <c r="G933" s="128">
        <v>1100</v>
      </c>
      <c r="H933" s="128">
        <v>13</v>
      </c>
      <c r="I933" s="677">
        <v>5000</v>
      </c>
      <c r="J933" s="128">
        <v>4</v>
      </c>
      <c r="K933" s="674">
        <f t="shared" si="106"/>
        <v>2.6294498381877023E-3</v>
      </c>
      <c r="L933" s="639">
        <f t="shared" si="107"/>
        <v>7.0546737213403885E-4</v>
      </c>
      <c r="M933" s="640">
        <f t="shared" si="105"/>
        <v>14.278281290132018</v>
      </c>
      <c r="N933" s="640">
        <f t="shared" si="104"/>
        <v>3.141221883829044</v>
      </c>
      <c r="O933" s="641">
        <v>5.9024235748431577</v>
      </c>
      <c r="P933" s="640">
        <v>0.98901869769372042</v>
      </c>
      <c r="Q933" s="599">
        <f t="shared" si="102"/>
        <v>5.4096451816862352E-2</v>
      </c>
    </row>
    <row r="934" spans="1:17" ht="15" customHeight="1" x14ac:dyDescent="0.3">
      <c r="A934" s="137">
        <v>157</v>
      </c>
      <c r="B934" s="626" t="s">
        <v>1374</v>
      </c>
      <c r="C934" s="673">
        <v>1394.3</v>
      </c>
      <c r="D934" s="128"/>
      <c r="E934" s="128"/>
      <c r="F934" s="128">
        <f t="shared" si="103"/>
        <v>1394.3</v>
      </c>
      <c r="G934" s="128">
        <v>1100</v>
      </c>
      <c r="H934" s="128">
        <v>34</v>
      </c>
      <c r="I934" s="677">
        <v>5000</v>
      </c>
      <c r="J934" s="128">
        <v>15</v>
      </c>
      <c r="K934" s="674">
        <f t="shared" si="106"/>
        <v>6.8770226537216836E-3</v>
      </c>
      <c r="L934" s="639">
        <f t="shared" si="107"/>
        <v>2.6455026455026458E-3</v>
      </c>
      <c r="M934" s="640">
        <f t="shared" si="105"/>
        <v>40.770215942364004</v>
      </c>
      <c r="N934" s="640">
        <f t="shared" si="104"/>
        <v>8.9694475073200817</v>
      </c>
      <c r="O934" s="641">
        <v>16.763550946378452</v>
      </c>
      <c r="P934" s="640">
        <v>2.8059636420924816</v>
      </c>
      <c r="Q934" s="599">
        <f t="shared" si="102"/>
        <v>4.9708942148859653E-2</v>
      </c>
    </row>
    <row r="935" spans="1:17" ht="15" customHeight="1" x14ac:dyDescent="0.3">
      <c r="A935" s="17">
        <v>158</v>
      </c>
      <c r="B935" s="626" t="s">
        <v>1375</v>
      </c>
      <c r="C935" s="673">
        <v>398.7</v>
      </c>
      <c r="D935" s="128"/>
      <c r="E935" s="128"/>
      <c r="F935" s="128">
        <f t="shared" ref="F935:F991" si="108">C935+D935+E935</f>
        <v>398.7</v>
      </c>
      <c r="G935" s="128">
        <v>1100</v>
      </c>
      <c r="H935" s="128">
        <v>12</v>
      </c>
      <c r="I935" s="677">
        <v>5000</v>
      </c>
      <c r="J935" s="128">
        <v>6</v>
      </c>
      <c r="K935" s="674">
        <f t="shared" si="106"/>
        <v>2.4271844660194177E-3</v>
      </c>
      <c r="L935" s="639">
        <f t="shared" si="107"/>
        <v>1.0582010582010583E-3</v>
      </c>
      <c r="M935" s="640">
        <f t="shared" si="105"/>
        <v>14.922503852673755</v>
      </c>
      <c r="N935" s="640">
        <f t="shared" si="104"/>
        <v>3.2829508475882259</v>
      </c>
      <c r="O935" s="641">
        <v>6.1228536033070808</v>
      </c>
      <c r="P935" s="640">
        <v>1.0244484833580534</v>
      </c>
      <c r="Q935" s="599">
        <f t="shared" si="102"/>
        <v>6.358855477032134E-2</v>
      </c>
    </row>
    <row r="936" spans="1:17" ht="15" customHeight="1" x14ac:dyDescent="0.3">
      <c r="A936" s="17">
        <v>159</v>
      </c>
      <c r="B936" s="626" t="s">
        <v>1376</v>
      </c>
      <c r="C936" s="673">
        <v>359.4</v>
      </c>
      <c r="D936" s="128"/>
      <c r="E936" s="128"/>
      <c r="F936" s="128">
        <f t="shared" si="108"/>
        <v>359.4</v>
      </c>
      <c r="G936" s="128">
        <v>1100</v>
      </c>
      <c r="H936" s="128">
        <v>11</v>
      </c>
      <c r="I936" s="677">
        <v>5000</v>
      </c>
      <c r="J936" s="128">
        <v>5</v>
      </c>
      <c r="K936" s="674">
        <f t="shared" si="106"/>
        <v>2.2249190938511327E-3</v>
      </c>
      <c r="L936" s="639">
        <f t="shared" si="107"/>
        <v>8.8183421516754856E-4</v>
      </c>
      <c r="M936" s="640">
        <f t="shared" si="105"/>
        <v>13.301408954898031</v>
      </c>
      <c r="N936" s="640">
        <f t="shared" si="104"/>
        <v>2.926309970077567</v>
      </c>
      <c r="O936" s="641">
        <v>5.4664822372835884</v>
      </c>
      <c r="P936" s="640">
        <v>0.9149176778893815</v>
      </c>
      <c r="Q936" s="599">
        <f t="shared" si="102"/>
        <v>6.2907954480101752E-2</v>
      </c>
    </row>
    <row r="937" spans="1:17" ht="15" customHeight="1" x14ac:dyDescent="0.3">
      <c r="A937" s="17">
        <v>160</v>
      </c>
      <c r="B937" s="626" t="s">
        <v>1377</v>
      </c>
      <c r="C937" s="673">
        <v>694.9</v>
      </c>
      <c r="D937" s="128"/>
      <c r="E937" s="128"/>
      <c r="F937" s="128">
        <f t="shared" si="108"/>
        <v>694.9</v>
      </c>
      <c r="G937" s="128">
        <v>1100</v>
      </c>
      <c r="H937" s="128">
        <v>20</v>
      </c>
      <c r="I937" s="677">
        <v>5000</v>
      </c>
      <c r="J937" s="128">
        <v>8</v>
      </c>
      <c r="K937" s="674">
        <f t="shared" si="106"/>
        <v>4.0453074433656963E-3</v>
      </c>
      <c r="L937" s="639">
        <f t="shared" si="107"/>
        <v>1.4109347442680777E-3</v>
      </c>
      <c r="M937" s="640">
        <f t="shared" si="105"/>
        <v>23.360628114244619</v>
      </c>
      <c r="N937" s="640">
        <f t="shared" si="104"/>
        <v>5.1393381851338162</v>
      </c>
      <c r="O937" s="641">
        <v>9.6202217425201919</v>
      </c>
      <c r="P937" s="640">
        <v>1.6107737448414192</v>
      </c>
      <c r="Q937" s="599">
        <f t="shared" si="102"/>
        <v>5.7175078121657862E-2</v>
      </c>
    </row>
    <row r="938" spans="1:17" ht="15" customHeight="1" x14ac:dyDescent="0.3">
      <c r="A938" s="17">
        <v>161</v>
      </c>
      <c r="B938" s="626" t="s">
        <v>1378</v>
      </c>
      <c r="C938" s="673">
        <v>629.6</v>
      </c>
      <c r="D938" s="128"/>
      <c r="E938" s="128"/>
      <c r="F938" s="128">
        <f t="shared" si="108"/>
        <v>629.6</v>
      </c>
      <c r="G938" s="128">
        <v>1100</v>
      </c>
      <c r="H938" s="128">
        <v>14</v>
      </c>
      <c r="I938" s="677">
        <v>5000</v>
      </c>
      <c r="J938" s="128">
        <v>6</v>
      </c>
      <c r="K938" s="674">
        <f t="shared" si="106"/>
        <v>2.8317152103559872E-3</v>
      </c>
      <c r="L938" s="639">
        <f t="shared" si="107"/>
        <v>1.0582010582010583E-3</v>
      </c>
      <c r="M938" s="640">
        <f t="shared" si="105"/>
        <v>16.654482008013563</v>
      </c>
      <c r="N938" s="640">
        <f t="shared" si="104"/>
        <v>3.6639860417629837</v>
      </c>
      <c r="O938" s="641">
        <v>6.8510620723624562</v>
      </c>
      <c r="P938" s="640">
        <v>1.1468697002067272</v>
      </c>
      <c r="Q938" s="599">
        <f t="shared" ref="Q938:Q1001" si="109">(P938+O938+N938+M938)/F938</f>
        <v>4.4975222081235278E-2</v>
      </c>
    </row>
    <row r="939" spans="1:17" ht="15" customHeight="1" x14ac:dyDescent="0.3">
      <c r="A939" s="137">
        <v>162</v>
      </c>
      <c r="B939" s="626" t="s">
        <v>1379</v>
      </c>
      <c r="C939" s="673">
        <v>969.07</v>
      </c>
      <c r="D939" s="128"/>
      <c r="E939" s="128"/>
      <c r="F939" s="128">
        <f t="shared" si="108"/>
        <v>969.07</v>
      </c>
      <c r="G939" s="128">
        <v>1100</v>
      </c>
      <c r="H939" s="128">
        <v>27</v>
      </c>
      <c r="I939" s="677">
        <v>5000</v>
      </c>
      <c r="J939" s="128">
        <v>31</v>
      </c>
      <c r="K939" s="674">
        <f t="shared" si="106"/>
        <v>5.4611650485436895E-3</v>
      </c>
      <c r="L939" s="639">
        <f t="shared" si="107"/>
        <v>5.4673721340388007E-3</v>
      </c>
      <c r="M939" s="640">
        <f t="shared" si="105"/>
        <v>46.7899855203678</v>
      </c>
      <c r="N939" s="640">
        <f t="shared" si="104"/>
        <v>10.293796814480917</v>
      </c>
      <c r="O939" s="641">
        <v>18.891095408617531</v>
      </c>
      <c r="P939" s="640">
        <v>3.1506125358314825</v>
      </c>
      <c r="Q939" s="599">
        <f t="shared" si="109"/>
        <v>8.1650954295662576E-2</v>
      </c>
    </row>
    <row r="940" spans="1:17" ht="15" customHeight="1" x14ac:dyDescent="0.3">
      <c r="A940" s="17">
        <v>163</v>
      </c>
      <c r="B940" s="626" t="s">
        <v>1380</v>
      </c>
      <c r="C940" s="673">
        <v>315.7</v>
      </c>
      <c r="D940" s="128"/>
      <c r="E940" s="128"/>
      <c r="F940" s="128">
        <f t="shared" si="108"/>
        <v>315.7</v>
      </c>
      <c r="G940" s="128">
        <v>1100</v>
      </c>
      <c r="H940" s="128">
        <v>14</v>
      </c>
      <c r="I940" s="677">
        <v>5000</v>
      </c>
      <c r="J940" s="128">
        <v>7</v>
      </c>
      <c r="K940" s="674">
        <f t="shared" si="106"/>
        <v>2.8317152103559872E-3</v>
      </c>
      <c r="L940" s="639">
        <f t="shared" si="107"/>
        <v>1.2345679012345681E-3</v>
      </c>
      <c r="M940" s="640">
        <f t="shared" si="105"/>
        <v>17.409587828119381</v>
      </c>
      <c r="N940" s="640">
        <f t="shared" si="104"/>
        <v>3.8301093221862641</v>
      </c>
      <c r="O940" s="641">
        <v>7.1433292038582596</v>
      </c>
      <c r="P940" s="640">
        <v>1.1951898972510624</v>
      </c>
      <c r="Q940" s="599">
        <f t="shared" si="109"/>
        <v>9.3690897217025546E-2</v>
      </c>
    </row>
    <row r="941" spans="1:17" ht="15" customHeight="1" x14ac:dyDescent="0.3">
      <c r="A941" s="17">
        <v>164</v>
      </c>
      <c r="B941" s="626" t="s">
        <v>1381</v>
      </c>
      <c r="C941" s="673">
        <v>677.4</v>
      </c>
      <c r="D941" s="128"/>
      <c r="E941" s="128"/>
      <c r="F941" s="128">
        <f t="shared" si="108"/>
        <v>677.4</v>
      </c>
      <c r="G941" s="128">
        <v>1100</v>
      </c>
      <c r="H941" s="128">
        <v>24</v>
      </c>
      <c r="I941" s="677">
        <v>5000</v>
      </c>
      <c r="J941" s="128">
        <v>5</v>
      </c>
      <c r="K941" s="674">
        <f t="shared" si="106"/>
        <v>4.8543689320388354E-3</v>
      </c>
      <c r="L941" s="639">
        <f t="shared" si="107"/>
        <v>8.8183421516754856E-4</v>
      </c>
      <c r="M941" s="640">
        <f t="shared" si="105"/>
        <v>24.559266964606771</v>
      </c>
      <c r="N941" s="640">
        <f t="shared" si="104"/>
        <v>5.4030387322134894</v>
      </c>
      <c r="O941" s="641">
        <v>10.199837286143524</v>
      </c>
      <c r="P941" s="640">
        <v>1.7106555874057618</v>
      </c>
      <c r="Q941" s="599">
        <f t="shared" si="109"/>
        <v>6.1813992575095289E-2</v>
      </c>
    </row>
    <row r="942" spans="1:17" ht="15" customHeight="1" x14ac:dyDescent="0.3">
      <c r="A942" s="17">
        <v>165</v>
      </c>
      <c r="B942" s="626" t="s">
        <v>1382</v>
      </c>
      <c r="C942" s="673">
        <v>255.8</v>
      </c>
      <c r="D942" s="128"/>
      <c r="E942" s="128"/>
      <c r="F942" s="128">
        <f t="shared" si="108"/>
        <v>255.8</v>
      </c>
      <c r="G942" s="128">
        <v>1100</v>
      </c>
      <c r="H942" s="128">
        <v>8</v>
      </c>
      <c r="I942" s="677">
        <v>5000</v>
      </c>
      <c r="J942" s="128">
        <v>6</v>
      </c>
      <c r="K942" s="674">
        <f t="shared" si="106"/>
        <v>1.6181229773462784E-3</v>
      </c>
      <c r="L942" s="639">
        <f t="shared" si="107"/>
        <v>1.0582010582010583E-3</v>
      </c>
      <c r="M942" s="640">
        <f t="shared" si="105"/>
        <v>11.458547541994145</v>
      </c>
      <c r="N942" s="640">
        <f t="shared" si="104"/>
        <v>2.520880459238712</v>
      </c>
      <c r="O942" s="641">
        <v>4.6664366651963318</v>
      </c>
      <c r="P942" s="640">
        <v>0.77960604966070557</v>
      </c>
      <c r="Q942" s="599">
        <f t="shared" si="109"/>
        <v>7.5940073166887778E-2</v>
      </c>
    </row>
    <row r="943" spans="1:17" ht="15" customHeight="1" x14ac:dyDescent="0.3">
      <c r="A943" s="17">
        <v>166</v>
      </c>
      <c r="B943" s="626" t="s">
        <v>1383</v>
      </c>
      <c r="C943" s="673">
        <v>167.8</v>
      </c>
      <c r="D943" s="128">
        <v>184.7</v>
      </c>
      <c r="E943" s="128"/>
      <c r="F943" s="128">
        <f t="shared" si="108"/>
        <v>352.5</v>
      </c>
      <c r="G943" s="128">
        <v>1100</v>
      </c>
      <c r="H943" s="128">
        <v>14</v>
      </c>
      <c r="I943" s="677">
        <v>5000</v>
      </c>
      <c r="J943" s="128">
        <v>4</v>
      </c>
      <c r="K943" s="674">
        <f t="shared" si="106"/>
        <v>2.8317152103559872E-3</v>
      </c>
      <c r="L943" s="639">
        <f t="shared" si="107"/>
        <v>7.0546737213403885E-4</v>
      </c>
      <c r="M943" s="640">
        <f t="shared" si="105"/>
        <v>15.144270367801921</v>
      </c>
      <c r="N943" s="640">
        <f t="shared" si="104"/>
        <v>3.3317394809164225</v>
      </c>
      <c r="O943" s="641">
        <v>6.266527809370845</v>
      </c>
      <c r="P943" s="640">
        <v>1.0502293061180576</v>
      </c>
      <c r="Q943" s="599">
        <f t="shared" si="109"/>
        <v>7.3170970111226225E-2</v>
      </c>
    </row>
    <row r="944" spans="1:17" ht="15" customHeight="1" x14ac:dyDescent="0.3">
      <c r="A944" s="137">
        <v>167</v>
      </c>
      <c r="B944" s="626" t="s">
        <v>1385</v>
      </c>
      <c r="C944" s="673">
        <v>642.9</v>
      </c>
      <c r="D944" s="128"/>
      <c r="E944" s="128"/>
      <c r="F944" s="128">
        <f t="shared" si="108"/>
        <v>642.9</v>
      </c>
      <c r="G944" s="128">
        <v>1100</v>
      </c>
      <c r="H944" s="128">
        <v>12</v>
      </c>
      <c r="I944" s="677">
        <v>5000</v>
      </c>
      <c r="J944" s="128">
        <v>0</v>
      </c>
      <c r="K944" s="674">
        <f t="shared" si="106"/>
        <v>2.4271844660194177E-3</v>
      </c>
      <c r="L944" s="639">
        <f t="shared" si="107"/>
        <v>0</v>
      </c>
      <c r="M944" s="640">
        <f t="shared" si="105"/>
        <v>10.391868932038836</v>
      </c>
      <c r="N944" s="640">
        <f t="shared" si="104"/>
        <v>2.2862111650485439</v>
      </c>
      <c r="O944" s="641">
        <v>4.3692508143322479</v>
      </c>
      <c r="P944" s="640">
        <v>0.73452730109204367</v>
      </c>
      <c r="Q944" s="599">
        <f t="shared" si="109"/>
        <v>2.7658824408946448E-2</v>
      </c>
    </row>
    <row r="945" spans="1:17" ht="15" customHeight="1" x14ac:dyDescent="0.3">
      <c r="A945" s="17">
        <v>168</v>
      </c>
      <c r="B945" s="626" t="s">
        <v>1386</v>
      </c>
      <c r="C945" s="673">
        <v>324.39999999999998</v>
      </c>
      <c r="D945" s="128"/>
      <c r="E945" s="128"/>
      <c r="F945" s="128">
        <f t="shared" si="108"/>
        <v>324.39999999999998</v>
      </c>
      <c r="G945" s="128">
        <v>1100</v>
      </c>
      <c r="H945" s="128">
        <v>14</v>
      </c>
      <c r="I945" s="677">
        <v>5000</v>
      </c>
      <c r="J945" s="128">
        <v>10</v>
      </c>
      <c r="K945" s="674">
        <f t="shared" si="106"/>
        <v>2.8317152103559872E-3</v>
      </c>
      <c r="L945" s="639">
        <f t="shared" si="107"/>
        <v>1.7636684303350971E-3</v>
      </c>
      <c r="M945" s="640">
        <f t="shared" si="105"/>
        <v>19.67490528843684</v>
      </c>
      <c r="N945" s="640">
        <f t="shared" si="104"/>
        <v>4.3284791634561044</v>
      </c>
      <c r="O945" s="641">
        <v>8.020130598345677</v>
      </c>
      <c r="P945" s="640">
        <v>1.3401504883840674</v>
      </c>
      <c r="Q945" s="599">
        <f t="shared" si="109"/>
        <v>0.10284730437306623</v>
      </c>
    </row>
    <row r="946" spans="1:17" ht="15" customHeight="1" x14ac:dyDescent="0.3">
      <c r="A946" s="17">
        <v>169</v>
      </c>
      <c r="B946" s="626" t="s">
        <v>1387</v>
      </c>
      <c r="C946" s="675">
        <v>505</v>
      </c>
      <c r="D946" s="128"/>
      <c r="E946" s="128"/>
      <c r="F946" s="128">
        <f t="shared" si="108"/>
        <v>505</v>
      </c>
      <c r="G946" s="128">
        <v>1100</v>
      </c>
      <c r="H946" s="128">
        <v>22</v>
      </c>
      <c r="I946" s="677">
        <v>5000</v>
      </c>
      <c r="J946" s="128">
        <v>8</v>
      </c>
      <c r="K946" s="674">
        <f t="shared" si="106"/>
        <v>4.4498381877022654E-3</v>
      </c>
      <c r="L946" s="639">
        <f t="shared" si="107"/>
        <v>1.4109347442680777E-3</v>
      </c>
      <c r="M946" s="640">
        <f t="shared" si="105"/>
        <v>25.092606269584426</v>
      </c>
      <c r="N946" s="640">
        <f t="shared" si="104"/>
        <v>5.5203733793085741</v>
      </c>
      <c r="O946" s="641">
        <v>10.348430211575565</v>
      </c>
      <c r="P946" s="640">
        <v>1.733194961690093</v>
      </c>
      <c r="Q946" s="599">
        <f t="shared" si="109"/>
        <v>8.4543771925066638E-2</v>
      </c>
    </row>
    <row r="947" spans="1:17" ht="15" customHeight="1" x14ac:dyDescent="0.3">
      <c r="A947" s="17">
        <v>170</v>
      </c>
      <c r="B947" s="626" t="s">
        <v>1388</v>
      </c>
      <c r="C947" s="673">
        <v>548.70000000000005</v>
      </c>
      <c r="D947" s="128"/>
      <c r="E947" s="128"/>
      <c r="F947" s="128">
        <f t="shared" si="108"/>
        <v>548.70000000000005</v>
      </c>
      <c r="G947" s="128">
        <v>1100</v>
      </c>
      <c r="H947" s="128">
        <v>19</v>
      </c>
      <c r="I947" s="677">
        <v>5000</v>
      </c>
      <c r="J947" s="128">
        <v>7</v>
      </c>
      <c r="K947" s="674">
        <f t="shared" si="106"/>
        <v>3.8430420711974113E-3</v>
      </c>
      <c r="L947" s="639">
        <f t="shared" si="107"/>
        <v>1.2345679012345681E-3</v>
      </c>
      <c r="M947" s="640">
        <f t="shared" si="105"/>
        <v>21.739533216468896</v>
      </c>
      <c r="N947" s="640">
        <f t="shared" si="104"/>
        <v>4.7826973076231569</v>
      </c>
      <c r="O947" s="641">
        <v>8.9638503764966977</v>
      </c>
      <c r="P947" s="640">
        <v>1.5012429393727471</v>
      </c>
      <c r="Q947" s="599">
        <f t="shared" si="109"/>
        <v>6.7409010096521768E-2</v>
      </c>
    </row>
    <row r="948" spans="1:17" ht="15" customHeight="1" x14ac:dyDescent="0.3">
      <c r="A948" s="17">
        <v>171</v>
      </c>
      <c r="B948" s="626" t="s">
        <v>1389</v>
      </c>
      <c r="C948" s="673">
        <v>222.33</v>
      </c>
      <c r="D948" s="128"/>
      <c r="E948" s="128"/>
      <c r="F948" s="128">
        <f t="shared" si="108"/>
        <v>222.33</v>
      </c>
      <c r="G948" s="128">
        <v>1100</v>
      </c>
      <c r="H948" s="128">
        <v>7</v>
      </c>
      <c r="I948" s="677">
        <v>5000</v>
      </c>
      <c r="J948" s="128">
        <v>3</v>
      </c>
      <c r="K948" s="674">
        <f t="shared" si="106"/>
        <v>1.4158576051779936E-3</v>
      </c>
      <c r="L948" s="639">
        <f t="shared" si="107"/>
        <v>5.2910052910052914E-4</v>
      </c>
      <c r="M948" s="640">
        <f t="shared" si="105"/>
        <v>8.3272410040067815</v>
      </c>
      <c r="N948" s="640">
        <f t="shared" si="104"/>
        <v>1.8319930208814919</v>
      </c>
      <c r="O948" s="641">
        <v>3.4255310361812281</v>
      </c>
      <c r="P948" s="640">
        <v>0.57343485010336359</v>
      </c>
      <c r="Q948" s="599">
        <f t="shared" si="109"/>
        <v>6.3681014308338349E-2</v>
      </c>
    </row>
    <row r="949" spans="1:17" ht="15" customHeight="1" x14ac:dyDescent="0.3">
      <c r="A949" s="137">
        <v>172</v>
      </c>
      <c r="B949" s="626" t="s">
        <v>1390</v>
      </c>
      <c r="C949" s="673">
        <v>461.2</v>
      </c>
      <c r="D949" s="128"/>
      <c r="E949" s="128"/>
      <c r="F949" s="128">
        <f t="shared" si="108"/>
        <v>461.2</v>
      </c>
      <c r="G949" s="128">
        <v>1100</v>
      </c>
      <c r="H949" s="128">
        <v>14</v>
      </c>
      <c r="I949" s="677">
        <v>5000</v>
      </c>
      <c r="J949" s="128">
        <v>8</v>
      </c>
      <c r="K949" s="674">
        <f t="shared" si="106"/>
        <v>2.8317152103559872E-3</v>
      </c>
      <c r="L949" s="639">
        <f t="shared" si="107"/>
        <v>1.4109347442680777E-3</v>
      </c>
      <c r="M949" s="640">
        <f t="shared" si="105"/>
        <v>18.164693648225203</v>
      </c>
      <c r="N949" s="640">
        <f t="shared" si="104"/>
        <v>3.9962326026095445</v>
      </c>
      <c r="O949" s="641">
        <v>7.4355963353540675</v>
      </c>
      <c r="P949" s="640">
        <v>1.2435100942953974</v>
      </c>
      <c r="Q949" s="599">
        <f t="shared" si="109"/>
        <v>6.6869108153695178E-2</v>
      </c>
    </row>
    <row r="950" spans="1:17" ht="15" customHeight="1" x14ac:dyDescent="0.3">
      <c r="A950" s="17">
        <v>173</v>
      </c>
      <c r="B950" s="626" t="s">
        <v>1391</v>
      </c>
      <c r="C950" s="673">
        <v>446.5</v>
      </c>
      <c r="D950" s="128"/>
      <c r="E950" s="128"/>
      <c r="F950" s="128">
        <f t="shared" si="108"/>
        <v>446.5</v>
      </c>
      <c r="G950" s="128">
        <v>1100</v>
      </c>
      <c r="H950" s="128">
        <v>12</v>
      </c>
      <c r="I950" s="677">
        <v>5000</v>
      </c>
      <c r="J950" s="128">
        <v>7</v>
      </c>
      <c r="K950" s="674">
        <f t="shared" si="106"/>
        <v>2.4271844660194177E-3</v>
      </c>
      <c r="L950" s="639">
        <f t="shared" si="107"/>
        <v>1.2345679012345681E-3</v>
      </c>
      <c r="M950" s="640">
        <f t="shared" si="105"/>
        <v>15.677609672779576</v>
      </c>
      <c r="N950" s="640">
        <f t="shared" si="104"/>
        <v>3.4490741280115067</v>
      </c>
      <c r="O950" s="641">
        <v>6.4151207348028869</v>
      </c>
      <c r="P950" s="640">
        <v>1.0727686804023884</v>
      </c>
      <c r="Q950" s="599">
        <f t="shared" si="109"/>
        <v>5.9607106866733164E-2</v>
      </c>
    </row>
    <row r="951" spans="1:17" ht="15" customHeight="1" x14ac:dyDescent="0.3">
      <c r="A951" s="17">
        <v>174</v>
      </c>
      <c r="B951" s="626" t="s">
        <v>1392</v>
      </c>
      <c r="C951" s="673">
        <v>291.5</v>
      </c>
      <c r="D951" s="128"/>
      <c r="E951" s="128"/>
      <c r="F951" s="128">
        <f t="shared" si="108"/>
        <v>291.5</v>
      </c>
      <c r="G951" s="128">
        <v>1100</v>
      </c>
      <c r="H951" s="128">
        <v>15</v>
      </c>
      <c r="I951" s="677">
        <v>5000</v>
      </c>
      <c r="J951" s="128">
        <v>15</v>
      </c>
      <c r="K951" s="674">
        <f t="shared" si="106"/>
        <v>3.0339805825242718E-3</v>
      </c>
      <c r="L951" s="639">
        <f t="shared" si="107"/>
        <v>2.6455026455026458E-3</v>
      </c>
      <c r="M951" s="640">
        <f t="shared" si="105"/>
        <v>24.316423466635847</v>
      </c>
      <c r="N951" s="640">
        <f t="shared" si="104"/>
        <v>5.3496131626598862</v>
      </c>
      <c r="O951" s="641">
        <v>9.8455704903523937</v>
      </c>
      <c r="P951" s="640">
        <v>1.642962082030079</v>
      </c>
      <c r="Q951" s="599">
        <f t="shared" si="109"/>
        <v>0.1411820555803712</v>
      </c>
    </row>
    <row r="952" spans="1:17" ht="15" customHeight="1" x14ac:dyDescent="0.3">
      <c r="A952" s="17">
        <v>175</v>
      </c>
      <c r="B952" s="626" t="s">
        <v>1393</v>
      </c>
      <c r="C952" s="673">
        <v>361.5</v>
      </c>
      <c r="D952" s="128"/>
      <c r="E952" s="128"/>
      <c r="F952" s="128">
        <f t="shared" si="108"/>
        <v>361.5</v>
      </c>
      <c r="G952" s="128">
        <v>1100</v>
      </c>
      <c r="H952" s="128">
        <v>12</v>
      </c>
      <c r="I952" s="677">
        <v>5000</v>
      </c>
      <c r="J952" s="128">
        <v>5</v>
      </c>
      <c r="K952" s="674">
        <f t="shared" si="106"/>
        <v>2.4271844660194177E-3</v>
      </c>
      <c r="L952" s="639">
        <f t="shared" si="107"/>
        <v>8.8183421516754856E-4</v>
      </c>
      <c r="M952" s="640">
        <f t="shared" si="105"/>
        <v>14.167398032567936</v>
      </c>
      <c r="N952" s="640">
        <f t="shared" si="104"/>
        <v>3.1168275671649459</v>
      </c>
      <c r="O952" s="641">
        <v>5.8305864718112765</v>
      </c>
      <c r="P952" s="640">
        <v>0.9761282863137184</v>
      </c>
      <c r="Q952" s="599">
        <f t="shared" si="109"/>
        <v>6.6641605415927729E-2</v>
      </c>
    </row>
    <row r="953" spans="1:17" ht="15" customHeight="1" x14ac:dyDescent="0.3">
      <c r="A953" s="17">
        <v>176</v>
      </c>
      <c r="B953" s="626" t="s">
        <v>1394</v>
      </c>
      <c r="C953" s="673">
        <v>474.6</v>
      </c>
      <c r="D953" s="128"/>
      <c r="E953" s="128">
        <v>11.3</v>
      </c>
      <c r="F953" s="128">
        <f t="shared" si="108"/>
        <v>485.90000000000003</v>
      </c>
      <c r="G953" s="128">
        <v>1100</v>
      </c>
      <c r="H953" s="128">
        <v>18</v>
      </c>
      <c r="I953" s="677">
        <v>5000</v>
      </c>
      <c r="J953" s="128">
        <v>14</v>
      </c>
      <c r="K953" s="674">
        <f t="shared" si="106"/>
        <v>3.6407766990291263E-3</v>
      </c>
      <c r="L953" s="639">
        <f t="shared" si="107"/>
        <v>2.4691358024691362E-3</v>
      </c>
      <c r="M953" s="640">
        <f t="shared" si="105"/>
        <v>26.159284879539737</v>
      </c>
      <c r="N953" s="640">
        <f t="shared" si="104"/>
        <v>5.7550426734987417</v>
      </c>
      <c r="O953" s="641">
        <v>10.64561606243965</v>
      </c>
      <c r="P953" s="640">
        <v>1.7782737102587551</v>
      </c>
      <c r="Q953" s="599">
        <f t="shared" si="109"/>
        <v>9.1249675500590419E-2</v>
      </c>
    </row>
    <row r="954" spans="1:17" ht="15" customHeight="1" x14ac:dyDescent="0.3">
      <c r="A954" s="137">
        <v>177</v>
      </c>
      <c r="B954" s="626" t="s">
        <v>1395</v>
      </c>
      <c r="C954" s="673">
        <v>399.3</v>
      </c>
      <c r="D954" s="128"/>
      <c r="E954" s="128">
        <v>31.2</v>
      </c>
      <c r="F954" s="128">
        <f t="shared" si="108"/>
        <v>430.5</v>
      </c>
      <c r="G954" s="128">
        <v>1100</v>
      </c>
      <c r="H954" s="128">
        <v>8</v>
      </c>
      <c r="I954" s="677">
        <v>5000</v>
      </c>
      <c r="J954" s="128">
        <v>3</v>
      </c>
      <c r="K954" s="674">
        <f t="shared" si="106"/>
        <v>1.6181229773462784E-3</v>
      </c>
      <c r="L954" s="639">
        <f t="shared" si="107"/>
        <v>5.2910052910052914E-4</v>
      </c>
      <c r="M954" s="640">
        <f t="shared" si="105"/>
        <v>9.193230081676683</v>
      </c>
      <c r="N954" s="640">
        <f t="shared" si="104"/>
        <v>2.0225106179688703</v>
      </c>
      <c r="O954" s="641">
        <v>3.7896352707089154</v>
      </c>
      <c r="P954" s="640">
        <v>0.6346454585277006</v>
      </c>
      <c r="Q954" s="599">
        <f t="shared" si="109"/>
        <v>3.632989878950562E-2</v>
      </c>
    </row>
    <row r="955" spans="1:17" ht="15" customHeight="1" x14ac:dyDescent="0.3">
      <c r="A955" s="17">
        <v>178</v>
      </c>
      <c r="B955" s="626" t="s">
        <v>1396</v>
      </c>
      <c r="C955" s="673">
        <v>84.3</v>
      </c>
      <c r="D955" s="128"/>
      <c r="E955" s="128"/>
      <c r="F955" s="128">
        <f t="shared" si="108"/>
        <v>84.3</v>
      </c>
      <c r="G955" s="128">
        <v>1100</v>
      </c>
      <c r="H955" s="128">
        <v>2</v>
      </c>
      <c r="I955" s="677">
        <v>5000</v>
      </c>
      <c r="J955" s="128">
        <v>2</v>
      </c>
      <c r="K955" s="674">
        <f t="shared" si="106"/>
        <v>4.045307443365696E-4</v>
      </c>
      <c r="L955" s="639">
        <f t="shared" si="107"/>
        <v>3.5273368606701942E-4</v>
      </c>
      <c r="M955" s="640">
        <f t="shared" si="105"/>
        <v>3.2421897955514458</v>
      </c>
      <c r="N955" s="640">
        <f t="shared" si="104"/>
        <v>0.71328175502131808</v>
      </c>
      <c r="O955" s="641">
        <v>1.3127427320469858</v>
      </c>
      <c r="P955" s="640">
        <v>0.21906161093734389</v>
      </c>
      <c r="Q955" s="599">
        <f t="shared" si="109"/>
        <v>6.5092240730214634E-2</v>
      </c>
    </row>
    <row r="956" spans="1:17" ht="15" customHeight="1" x14ac:dyDescent="0.3">
      <c r="A956" s="17">
        <v>179</v>
      </c>
      <c r="B956" s="626" t="s">
        <v>1397</v>
      </c>
      <c r="C956" s="673">
        <v>236.4</v>
      </c>
      <c r="D956" s="128"/>
      <c r="E956" s="128"/>
      <c r="F956" s="128">
        <f t="shared" si="108"/>
        <v>236.4</v>
      </c>
      <c r="G956" s="128">
        <v>1100</v>
      </c>
      <c r="H956" s="128">
        <v>2</v>
      </c>
      <c r="I956" s="677">
        <v>5000</v>
      </c>
      <c r="J956" s="128">
        <v>1</v>
      </c>
      <c r="K956" s="674">
        <f t="shared" si="106"/>
        <v>4.045307443365696E-4</v>
      </c>
      <c r="L956" s="639">
        <f t="shared" si="107"/>
        <v>1.7636684303350971E-4</v>
      </c>
      <c r="M956" s="640">
        <f t="shared" si="105"/>
        <v>2.4870839754456262</v>
      </c>
      <c r="N956" s="640">
        <f t="shared" si="104"/>
        <v>0.54715847459803779</v>
      </c>
      <c r="O956" s="641">
        <v>1.0204756005511804</v>
      </c>
      <c r="P956" s="640">
        <v>0.1707414138930089</v>
      </c>
      <c r="Q956" s="599">
        <f t="shared" si="109"/>
        <v>1.787419401221596E-2</v>
      </c>
    </row>
    <row r="957" spans="1:17" ht="15" customHeight="1" x14ac:dyDescent="0.3">
      <c r="A957" s="17">
        <v>180</v>
      </c>
      <c r="B957" s="626" t="s">
        <v>1398</v>
      </c>
      <c r="C957" s="673">
        <v>84.3</v>
      </c>
      <c r="D957" s="128"/>
      <c r="E957" s="128"/>
      <c r="F957" s="128">
        <f t="shared" si="108"/>
        <v>84.3</v>
      </c>
      <c r="G957" s="128">
        <v>1100</v>
      </c>
      <c r="H957" s="128">
        <v>2</v>
      </c>
      <c r="I957" s="677">
        <v>5000</v>
      </c>
      <c r="J957" s="128">
        <v>2</v>
      </c>
      <c r="K957" s="674">
        <f t="shared" si="106"/>
        <v>4.045307443365696E-4</v>
      </c>
      <c r="L957" s="639">
        <f t="shared" si="107"/>
        <v>3.5273368606701942E-4</v>
      </c>
      <c r="M957" s="640">
        <f t="shared" si="105"/>
        <v>3.2421897955514458</v>
      </c>
      <c r="N957" s="640">
        <f t="shared" ref="N957:N1016" si="110">M957*0.22</f>
        <v>0.71328175502131808</v>
      </c>
      <c r="O957" s="641">
        <v>1.3127427320469858</v>
      </c>
      <c r="P957" s="640">
        <v>0.21906161093734389</v>
      </c>
      <c r="Q957" s="599">
        <f t="shared" si="109"/>
        <v>6.5092240730214634E-2</v>
      </c>
    </row>
    <row r="958" spans="1:17" ht="15" customHeight="1" x14ac:dyDescent="0.3">
      <c r="A958" s="17">
        <v>181</v>
      </c>
      <c r="B958" s="626" t="s">
        <v>1399</v>
      </c>
      <c r="C958" s="673">
        <v>176.6</v>
      </c>
      <c r="D958" s="128"/>
      <c r="E958" s="128"/>
      <c r="F958" s="128">
        <f t="shared" si="108"/>
        <v>176.6</v>
      </c>
      <c r="G958" s="128">
        <v>1100</v>
      </c>
      <c r="H958" s="128">
        <v>15</v>
      </c>
      <c r="I958" s="677">
        <v>5000</v>
      </c>
      <c r="J958" s="128">
        <v>7</v>
      </c>
      <c r="K958" s="674">
        <f t="shared" si="106"/>
        <v>3.0339805825242718E-3</v>
      </c>
      <c r="L958" s="639">
        <f t="shared" si="107"/>
        <v>1.2345679012345681E-3</v>
      </c>
      <c r="M958" s="640">
        <f t="shared" si="105"/>
        <v>18.275576905789283</v>
      </c>
      <c r="N958" s="640">
        <f t="shared" si="110"/>
        <v>4.0206269192736421</v>
      </c>
      <c r="O958" s="641">
        <v>7.5074334383859478</v>
      </c>
      <c r="P958" s="640">
        <v>1.2564005056753993</v>
      </c>
      <c r="Q958" s="599">
        <f t="shared" si="109"/>
        <v>0.17587790356242511</v>
      </c>
    </row>
    <row r="959" spans="1:17" ht="15" customHeight="1" x14ac:dyDescent="0.3">
      <c r="A959" s="137">
        <v>182</v>
      </c>
      <c r="B959" s="626" t="s">
        <v>1400</v>
      </c>
      <c r="C959" s="673">
        <v>111.5</v>
      </c>
      <c r="D959" s="128"/>
      <c r="E959" s="128"/>
      <c r="F959" s="128">
        <f t="shared" si="108"/>
        <v>111.5</v>
      </c>
      <c r="G959" s="128">
        <v>1100</v>
      </c>
      <c r="H959" s="128">
        <v>2</v>
      </c>
      <c r="I959" s="677">
        <v>5000</v>
      </c>
      <c r="J959" s="128">
        <v>1</v>
      </c>
      <c r="K959" s="674">
        <f t="shared" si="106"/>
        <v>4.045307443365696E-4</v>
      </c>
      <c r="L959" s="639">
        <f t="shared" si="107"/>
        <v>1.7636684303350971E-4</v>
      </c>
      <c r="M959" s="640">
        <f t="shared" si="105"/>
        <v>2.4870839754456262</v>
      </c>
      <c r="N959" s="640">
        <f t="shared" si="110"/>
        <v>0.54715847459803779</v>
      </c>
      <c r="O959" s="641">
        <v>1.0204756005511804</v>
      </c>
      <c r="P959" s="640">
        <v>0.1707414138930089</v>
      </c>
      <c r="Q959" s="599">
        <f t="shared" si="109"/>
        <v>3.7896497439352944E-2</v>
      </c>
    </row>
    <row r="960" spans="1:17" ht="15" customHeight="1" x14ac:dyDescent="0.3">
      <c r="A960" s="17">
        <v>183</v>
      </c>
      <c r="B960" s="626" t="s">
        <v>1401</v>
      </c>
      <c r="C960" s="673">
        <v>131.4</v>
      </c>
      <c r="D960" s="128"/>
      <c r="E960" s="128"/>
      <c r="F960" s="128">
        <f t="shared" si="108"/>
        <v>131.4</v>
      </c>
      <c r="G960" s="128">
        <v>1100</v>
      </c>
      <c r="H960" s="128">
        <v>7</v>
      </c>
      <c r="I960" s="677">
        <v>5000</v>
      </c>
      <c r="J960" s="128">
        <v>2</v>
      </c>
      <c r="K960" s="674">
        <f t="shared" si="106"/>
        <v>1.4158576051779936E-3</v>
      </c>
      <c r="L960" s="639">
        <f t="shared" si="107"/>
        <v>3.5273368606701942E-4</v>
      </c>
      <c r="M960" s="640">
        <f t="shared" si="105"/>
        <v>7.5721351839009605</v>
      </c>
      <c r="N960" s="640">
        <f t="shared" si="110"/>
        <v>1.6658697404582112</v>
      </c>
      <c r="O960" s="641">
        <v>3.1332639046854225</v>
      </c>
      <c r="P960" s="640">
        <v>0.52511465305902882</v>
      </c>
      <c r="Q960" s="599">
        <f t="shared" si="109"/>
        <v>9.8145993014487232E-2</v>
      </c>
    </row>
    <row r="961" spans="1:17" ht="15" customHeight="1" x14ac:dyDescent="0.3">
      <c r="A961" s="17">
        <v>184</v>
      </c>
      <c r="B961" s="626" t="s">
        <v>1402</v>
      </c>
      <c r="C961" s="673">
        <v>87.9</v>
      </c>
      <c r="D961" s="128"/>
      <c r="E961" s="128"/>
      <c r="F961" s="128">
        <f t="shared" si="108"/>
        <v>87.9</v>
      </c>
      <c r="G961" s="128">
        <v>1100</v>
      </c>
      <c r="H961" s="128">
        <v>5</v>
      </c>
      <c r="I961" s="677">
        <v>5000</v>
      </c>
      <c r="J961" s="128">
        <v>3</v>
      </c>
      <c r="K961" s="674">
        <f t="shared" si="106"/>
        <v>1.0113268608414241E-3</v>
      </c>
      <c r="L961" s="639">
        <f t="shared" si="107"/>
        <v>5.2910052910052914E-4</v>
      </c>
      <c r="M961" s="640">
        <f t="shared" si="105"/>
        <v>6.5952628486669758</v>
      </c>
      <c r="N961" s="640">
        <f t="shared" si="110"/>
        <v>1.4509578267067347</v>
      </c>
      <c r="O961" s="641">
        <v>2.6973225671258532</v>
      </c>
      <c r="P961" s="640">
        <v>0.45101363325468974</v>
      </c>
      <c r="Q961" s="599">
        <f t="shared" si="109"/>
        <v>0.12735559585613485</v>
      </c>
    </row>
    <row r="962" spans="1:17" ht="15" customHeight="1" x14ac:dyDescent="0.3">
      <c r="A962" s="17">
        <v>185</v>
      </c>
      <c r="B962" s="626" t="s">
        <v>1403</v>
      </c>
      <c r="C962" s="673">
        <v>101.5</v>
      </c>
      <c r="D962" s="128"/>
      <c r="E962" s="128"/>
      <c r="F962" s="128">
        <f t="shared" si="108"/>
        <v>101.5</v>
      </c>
      <c r="G962" s="128">
        <v>1100</v>
      </c>
      <c r="H962" s="128">
        <v>6</v>
      </c>
      <c r="I962" s="677">
        <v>5000</v>
      </c>
      <c r="J962" s="128">
        <v>2</v>
      </c>
      <c r="K962" s="674">
        <f t="shared" si="106"/>
        <v>1.2135922330097088E-3</v>
      </c>
      <c r="L962" s="639">
        <f t="shared" si="107"/>
        <v>3.5273368606701942E-4</v>
      </c>
      <c r="M962" s="640">
        <f t="shared" si="105"/>
        <v>6.7061461062310581</v>
      </c>
      <c r="N962" s="640">
        <f t="shared" si="110"/>
        <v>1.4753521433708328</v>
      </c>
      <c r="O962" s="641">
        <v>2.7691596701577352</v>
      </c>
      <c r="P962" s="640">
        <v>0.46390404463469176</v>
      </c>
      <c r="Q962" s="599">
        <f t="shared" si="109"/>
        <v>0.11245873856546126</v>
      </c>
    </row>
    <row r="963" spans="1:17" ht="15" customHeight="1" x14ac:dyDescent="0.3">
      <c r="A963" s="17">
        <v>186</v>
      </c>
      <c r="B963" s="626" t="s">
        <v>1404</v>
      </c>
      <c r="C963" s="673">
        <v>237.8</v>
      </c>
      <c r="D963" s="128"/>
      <c r="E963" s="128"/>
      <c r="F963" s="128">
        <f t="shared" si="108"/>
        <v>237.8</v>
      </c>
      <c r="G963" s="128">
        <v>1100</v>
      </c>
      <c r="H963" s="128">
        <v>8</v>
      </c>
      <c r="I963" s="677">
        <v>5000</v>
      </c>
      <c r="J963" s="128">
        <v>5</v>
      </c>
      <c r="K963" s="674">
        <f t="shared" si="106"/>
        <v>1.6181229773462784E-3</v>
      </c>
      <c r="L963" s="639">
        <f t="shared" si="107"/>
        <v>8.8183421516754856E-4</v>
      </c>
      <c r="M963" s="640">
        <f t="shared" si="105"/>
        <v>10.703441721888325</v>
      </c>
      <c r="N963" s="640">
        <f t="shared" si="110"/>
        <v>2.3547571788154316</v>
      </c>
      <c r="O963" s="641">
        <v>4.3741695337005266</v>
      </c>
      <c r="P963" s="640">
        <v>0.73128585261637058</v>
      </c>
      <c r="Q963" s="599">
        <f t="shared" si="109"/>
        <v>7.6382061762071712E-2</v>
      </c>
    </row>
    <row r="964" spans="1:17" ht="15" customHeight="1" x14ac:dyDescent="0.3">
      <c r="A964" s="137">
        <v>187</v>
      </c>
      <c r="B964" s="626" t="s">
        <v>1405</v>
      </c>
      <c r="C964" s="673">
        <v>96.6</v>
      </c>
      <c r="D964" s="128"/>
      <c r="E964" s="128"/>
      <c r="F964" s="128">
        <f t="shared" si="108"/>
        <v>96.6</v>
      </c>
      <c r="G964" s="128">
        <v>1100</v>
      </c>
      <c r="H964" s="128">
        <v>9</v>
      </c>
      <c r="I964" s="677">
        <v>5000</v>
      </c>
      <c r="J964" s="128">
        <v>0</v>
      </c>
      <c r="K964" s="674">
        <f t="shared" si="106"/>
        <v>1.8203883495145632E-3</v>
      </c>
      <c r="L964" s="639">
        <f t="shared" si="107"/>
        <v>0</v>
      </c>
      <c r="M964" s="640">
        <f t="shared" si="105"/>
        <v>7.7939016990291261</v>
      </c>
      <c r="N964" s="640">
        <f t="shared" si="110"/>
        <v>1.7146583737864078</v>
      </c>
      <c r="O964" s="641">
        <v>3.2769381107491857</v>
      </c>
      <c r="P964" s="640">
        <v>0.55089547581903275</v>
      </c>
      <c r="Q964" s="599">
        <f t="shared" si="109"/>
        <v>0.13805790537664342</v>
      </c>
    </row>
    <row r="965" spans="1:17" ht="15" customHeight="1" x14ac:dyDescent="0.3">
      <c r="A965" s="17">
        <v>188</v>
      </c>
      <c r="B965" s="626" t="s">
        <v>1406</v>
      </c>
      <c r="C965" s="673">
        <v>120.2</v>
      </c>
      <c r="D965" s="128"/>
      <c r="E965" s="128"/>
      <c r="F965" s="128">
        <f t="shared" si="108"/>
        <v>120.2</v>
      </c>
      <c r="G965" s="128">
        <v>1100</v>
      </c>
      <c r="H965" s="128">
        <v>10</v>
      </c>
      <c r="I965" s="677">
        <v>5000</v>
      </c>
      <c r="J965" s="128">
        <v>0</v>
      </c>
      <c r="K965" s="674">
        <f t="shared" si="106"/>
        <v>2.0226537216828482E-3</v>
      </c>
      <c r="L965" s="639">
        <f t="shared" si="107"/>
        <v>0</v>
      </c>
      <c r="M965" s="640">
        <f t="shared" si="105"/>
        <v>8.6598907766990294</v>
      </c>
      <c r="N965" s="640">
        <f t="shared" si="110"/>
        <v>1.9051759708737865</v>
      </c>
      <c r="O965" s="641">
        <v>3.641042345276873</v>
      </c>
      <c r="P965" s="640">
        <v>0.61210608424336965</v>
      </c>
      <c r="Q965" s="599">
        <f t="shared" si="109"/>
        <v>0.12327966037515024</v>
      </c>
    </row>
    <row r="966" spans="1:17" ht="15" customHeight="1" x14ac:dyDescent="0.3">
      <c r="A966" s="17">
        <v>189</v>
      </c>
      <c r="B966" s="626" t="s">
        <v>1407</v>
      </c>
      <c r="C966" s="673">
        <v>340.3</v>
      </c>
      <c r="D966" s="128"/>
      <c r="E966" s="128"/>
      <c r="F966" s="128">
        <f t="shared" si="108"/>
        <v>340.3</v>
      </c>
      <c r="G966" s="128">
        <v>1100</v>
      </c>
      <c r="H966" s="128">
        <v>11</v>
      </c>
      <c r="I966" s="677">
        <v>5000</v>
      </c>
      <c r="J966" s="128">
        <v>14</v>
      </c>
      <c r="K966" s="674">
        <f t="shared" si="106"/>
        <v>2.2249190938511327E-3</v>
      </c>
      <c r="L966" s="639">
        <f t="shared" si="107"/>
        <v>2.4691358024691362E-3</v>
      </c>
      <c r="M966" s="640">
        <f t="shared" si="105"/>
        <v>20.097361335850415</v>
      </c>
      <c r="N966" s="640">
        <f t="shared" si="110"/>
        <v>4.4214194938870914</v>
      </c>
      <c r="O966" s="641">
        <v>8.0968864207458395</v>
      </c>
      <c r="P966" s="640">
        <v>1.3497994512883962</v>
      </c>
      <c r="Q966" s="599">
        <f t="shared" si="109"/>
        <v>9.9810363507998073E-2</v>
      </c>
    </row>
    <row r="967" spans="1:17" ht="15" customHeight="1" x14ac:dyDescent="0.3">
      <c r="A967" s="17">
        <v>190</v>
      </c>
      <c r="B967" s="626" t="s">
        <v>1408</v>
      </c>
      <c r="C967" s="673">
        <v>264.89999999999998</v>
      </c>
      <c r="D967" s="128"/>
      <c r="E967" s="128"/>
      <c r="F967" s="128">
        <f t="shared" si="108"/>
        <v>264.89999999999998</v>
      </c>
      <c r="G967" s="128">
        <v>1100</v>
      </c>
      <c r="H967" s="128">
        <v>8</v>
      </c>
      <c r="I967" s="677">
        <v>5000</v>
      </c>
      <c r="J967" s="128">
        <v>6</v>
      </c>
      <c r="K967" s="674">
        <f t="shared" si="106"/>
        <v>1.6181229773462784E-3</v>
      </c>
      <c r="L967" s="639">
        <f t="shared" si="107"/>
        <v>1.0582010582010583E-3</v>
      </c>
      <c r="M967" s="640">
        <f t="shared" si="105"/>
        <v>11.458547541994145</v>
      </c>
      <c r="N967" s="640">
        <f t="shared" si="110"/>
        <v>2.520880459238712</v>
      </c>
      <c r="O967" s="641">
        <v>4.6664366651963318</v>
      </c>
      <c r="P967" s="640">
        <v>0.77960604966070557</v>
      </c>
      <c r="Q967" s="599">
        <f t="shared" si="109"/>
        <v>7.3331335281577564E-2</v>
      </c>
    </row>
    <row r="968" spans="1:17" ht="15" customHeight="1" x14ac:dyDescent="0.3">
      <c r="A968" s="17">
        <v>191</v>
      </c>
      <c r="B968" s="626" t="s">
        <v>1409</v>
      </c>
      <c r="C968" s="673">
        <v>299.7</v>
      </c>
      <c r="D968" s="128"/>
      <c r="E968" s="128"/>
      <c r="F968" s="128">
        <f t="shared" si="108"/>
        <v>299.7</v>
      </c>
      <c r="G968" s="128">
        <v>1100</v>
      </c>
      <c r="H968" s="128">
        <v>15</v>
      </c>
      <c r="I968" s="677">
        <v>5000</v>
      </c>
      <c r="J968" s="128">
        <v>8</v>
      </c>
      <c r="K968" s="674">
        <f t="shared" si="106"/>
        <v>3.0339805825242718E-3</v>
      </c>
      <c r="L968" s="639">
        <f t="shared" si="107"/>
        <v>1.4109347442680777E-3</v>
      </c>
      <c r="M968" s="640">
        <f t="shared" ref="M968:M1031" si="111">(K968+L968)*4281.45</f>
        <v>19.030682725895101</v>
      </c>
      <c r="N968" s="640">
        <f t="shared" si="110"/>
        <v>4.1867501996969221</v>
      </c>
      <c r="O968" s="641">
        <v>7.7997005698817548</v>
      </c>
      <c r="P968" s="640">
        <v>1.3047207027197343</v>
      </c>
      <c r="Q968" s="599">
        <f t="shared" si="109"/>
        <v>0.10784736135533371</v>
      </c>
    </row>
    <row r="969" spans="1:17" ht="15" customHeight="1" x14ac:dyDescent="0.3">
      <c r="A969" s="137">
        <v>192</v>
      </c>
      <c r="B969" s="626" t="s">
        <v>1410</v>
      </c>
      <c r="C969" s="673">
        <v>295.10000000000002</v>
      </c>
      <c r="D969" s="128"/>
      <c r="E969" s="128"/>
      <c r="F969" s="128">
        <f t="shared" si="108"/>
        <v>295.10000000000002</v>
      </c>
      <c r="G969" s="128">
        <v>1100</v>
      </c>
      <c r="H969" s="128">
        <v>6</v>
      </c>
      <c r="I969" s="677">
        <v>5000</v>
      </c>
      <c r="J969" s="128">
        <v>7</v>
      </c>
      <c r="K969" s="674">
        <f t="shared" si="106"/>
        <v>1.2135922330097088E-3</v>
      </c>
      <c r="L969" s="639">
        <f t="shared" si="107"/>
        <v>1.2345679012345681E-3</v>
      </c>
      <c r="M969" s="640">
        <f t="shared" si="111"/>
        <v>10.481675206760158</v>
      </c>
      <c r="N969" s="640">
        <f t="shared" si="110"/>
        <v>2.305968545487235</v>
      </c>
      <c r="O969" s="641">
        <v>4.2304953276367634</v>
      </c>
      <c r="P969" s="640">
        <v>0.70550502985636665</v>
      </c>
      <c r="Q969" s="599">
        <f t="shared" si="109"/>
        <v>6.0059790273603933E-2</v>
      </c>
    </row>
    <row r="970" spans="1:17" ht="15" customHeight="1" x14ac:dyDescent="0.3">
      <c r="A970" s="17">
        <v>193</v>
      </c>
      <c r="B970" s="626" t="s">
        <v>1411</v>
      </c>
      <c r="C970" s="673">
        <v>148.69999999999999</v>
      </c>
      <c r="D970" s="128"/>
      <c r="E970" s="128"/>
      <c r="F970" s="128">
        <f t="shared" si="108"/>
        <v>148.69999999999999</v>
      </c>
      <c r="G970" s="128">
        <v>1100</v>
      </c>
      <c r="H970" s="128">
        <v>2</v>
      </c>
      <c r="I970" s="677">
        <v>5000</v>
      </c>
      <c r="J970" s="128">
        <v>1</v>
      </c>
      <c r="K970" s="674">
        <f t="shared" si="106"/>
        <v>4.045307443365696E-4</v>
      </c>
      <c r="L970" s="639">
        <f t="shared" si="107"/>
        <v>1.7636684303350971E-4</v>
      </c>
      <c r="M970" s="640">
        <f t="shared" si="111"/>
        <v>2.4870839754456262</v>
      </c>
      <c r="N970" s="640">
        <f t="shared" si="110"/>
        <v>0.54715847459803779</v>
      </c>
      <c r="O970" s="641">
        <v>1.0204756005511804</v>
      </c>
      <c r="P970" s="640">
        <v>0.1707414138930089</v>
      </c>
      <c r="Q970" s="599">
        <f t="shared" si="109"/>
        <v>2.8416001778667477E-2</v>
      </c>
    </row>
    <row r="971" spans="1:17" ht="15" customHeight="1" x14ac:dyDescent="0.3">
      <c r="A971" s="17">
        <v>194</v>
      </c>
      <c r="B971" s="626" t="s">
        <v>1412</v>
      </c>
      <c r="C971" s="673">
        <v>339.7</v>
      </c>
      <c r="D971" s="128"/>
      <c r="E971" s="128"/>
      <c r="F971" s="128">
        <f t="shared" si="108"/>
        <v>339.7</v>
      </c>
      <c r="G971" s="128">
        <v>1100</v>
      </c>
      <c r="H971" s="128">
        <v>5</v>
      </c>
      <c r="I971" s="677">
        <v>5000</v>
      </c>
      <c r="J971" s="128">
        <v>3</v>
      </c>
      <c r="K971" s="674">
        <f t="shared" si="106"/>
        <v>1.0113268608414241E-3</v>
      </c>
      <c r="L971" s="639">
        <f t="shared" si="107"/>
        <v>5.2910052910052914E-4</v>
      </c>
      <c r="M971" s="640">
        <f t="shared" si="111"/>
        <v>6.5952628486669758</v>
      </c>
      <c r="N971" s="640">
        <f t="shared" si="110"/>
        <v>1.4509578267067347</v>
      </c>
      <c r="O971" s="641">
        <v>2.6973225671258532</v>
      </c>
      <c r="P971" s="640">
        <v>0.45101363325468974</v>
      </c>
      <c r="Q971" s="599">
        <f t="shared" si="109"/>
        <v>3.2954244556238604E-2</v>
      </c>
    </row>
    <row r="972" spans="1:17" ht="15" customHeight="1" x14ac:dyDescent="0.3">
      <c r="A972" s="17">
        <v>195</v>
      </c>
      <c r="B972" s="626" t="s">
        <v>1413</v>
      </c>
      <c r="C972" s="673">
        <v>197.6</v>
      </c>
      <c r="D972" s="128"/>
      <c r="E972" s="128"/>
      <c r="F972" s="128">
        <f t="shared" si="108"/>
        <v>197.6</v>
      </c>
      <c r="G972" s="128">
        <v>1100</v>
      </c>
      <c r="H972" s="128">
        <v>24</v>
      </c>
      <c r="I972" s="677">
        <v>5000</v>
      </c>
      <c r="J972" s="128">
        <v>0</v>
      </c>
      <c r="K972" s="674">
        <f t="shared" si="106"/>
        <v>4.8543689320388354E-3</v>
      </c>
      <c r="L972" s="639">
        <f t="shared" si="107"/>
        <v>0</v>
      </c>
      <c r="M972" s="640">
        <f t="shared" si="111"/>
        <v>20.783737864077672</v>
      </c>
      <c r="N972" s="640">
        <f t="shared" si="110"/>
        <v>4.5724223300970879</v>
      </c>
      <c r="O972" s="641">
        <v>8.7385016286644959</v>
      </c>
      <c r="P972" s="640">
        <v>1.4690546021840873</v>
      </c>
      <c r="Q972" s="599">
        <f t="shared" si="109"/>
        <v>0.17997832198898453</v>
      </c>
    </row>
    <row r="973" spans="1:17" ht="15" customHeight="1" x14ac:dyDescent="0.3">
      <c r="A973" s="17">
        <v>196</v>
      </c>
      <c r="B973" s="626" t="s">
        <v>1414</v>
      </c>
      <c r="C973" s="675">
        <v>251</v>
      </c>
      <c r="D973" s="128"/>
      <c r="E973" s="128"/>
      <c r="F973" s="128">
        <f t="shared" si="108"/>
        <v>251</v>
      </c>
      <c r="G973" s="128">
        <v>1100</v>
      </c>
      <c r="H973" s="128">
        <v>20</v>
      </c>
      <c r="I973" s="677">
        <v>5000</v>
      </c>
      <c r="J973" s="128">
        <v>10</v>
      </c>
      <c r="K973" s="674">
        <f t="shared" si="106"/>
        <v>4.0453074433656963E-3</v>
      </c>
      <c r="L973" s="639">
        <f t="shared" si="107"/>
        <v>1.7636684303350971E-3</v>
      </c>
      <c r="M973" s="640">
        <f t="shared" si="111"/>
        <v>24.870839754456259</v>
      </c>
      <c r="N973" s="640">
        <f t="shared" si="110"/>
        <v>5.471584745980377</v>
      </c>
      <c r="O973" s="641">
        <v>10.204756005511802</v>
      </c>
      <c r="P973" s="640">
        <v>1.7074141389300892</v>
      </c>
      <c r="Q973" s="599">
        <f t="shared" si="109"/>
        <v>0.16834499858517341</v>
      </c>
    </row>
    <row r="974" spans="1:17" ht="15" customHeight="1" x14ac:dyDescent="0.3">
      <c r="A974" s="137">
        <v>197</v>
      </c>
      <c r="B974" s="626" t="s">
        <v>1415</v>
      </c>
      <c r="C974" s="673">
        <v>172.7</v>
      </c>
      <c r="D974" s="128"/>
      <c r="E974" s="128"/>
      <c r="F974" s="128">
        <f t="shared" si="108"/>
        <v>172.7</v>
      </c>
      <c r="G974" s="128">
        <v>1100</v>
      </c>
      <c r="H974" s="128">
        <v>12</v>
      </c>
      <c r="I974" s="677">
        <v>5000</v>
      </c>
      <c r="J974" s="128">
        <v>9</v>
      </c>
      <c r="K974" s="674">
        <f t="shared" ref="K974:K1009" si="112">0.5/2472*H974</f>
        <v>2.4271844660194177E-3</v>
      </c>
      <c r="L974" s="639">
        <f t="shared" ref="L974:L1009" si="113">1.5/8505*J974</f>
        <v>1.5873015873015873E-3</v>
      </c>
      <c r="M974" s="640">
        <f t="shared" si="111"/>
        <v>17.187821312991215</v>
      </c>
      <c r="N974" s="640">
        <f t="shared" si="110"/>
        <v>3.781320688858067</v>
      </c>
      <c r="O974" s="641">
        <v>6.9996549977944982</v>
      </c>
      <c r="P974" s="640">
        <v>1.1694090744910584</v>
      </c>
      <c r="Q974" s="599">
        <f t="shared" si="109"/>
        <v>0.16872151751091394</v>
      </c>
    </row>
    <row r="975" spans="1:17" ht="15" customHeight="1" x14ac:dyDescent="0.3">
      <c r="A975" s="17">
        <v>198</v>
      </c>
      <c r="B975" s="626" t="s">
        <v>1416</v>
      </c>
      <c r="C975" s="673">
        <v>294.2</v>
      </c>
      <c r="D975" s="128"/>
      <c r="E975" s="128"/>
      <c r="F975" s="128">
        <f t="shared" si="108"/>
        <v>294.2</v>
      </c>
      <c r="G975" s="128">
        <v>1100</v>
      </c>
      <c r="H975" s="128">
        <v>15</v>
      </c>
      <c r="I975" s="677">
        <v>5000</v>
      </c>
      <c r="J975" s="128">
        <v>6</v>
      </c>
      <c r="K975" s="674">
        <f t="shared" si="112"/>
        <v>3.0339805825242718E-3</v>
      </c>
      <c r="L975" s="639">
        <f t="shared" si="113"/>
        <v>1.0582010582010583E-3</v>
      </c>
      <c r="M975" s="640">
        <f t="shared" si="111"/>
        <v>17.520471085683464</v>
      </c>
      <c r="N975" s="640">
        <f t="shared" si="110"/>
        <v>3.8545036388503622</v>
      </c>
      <c r="O975" s="641">
        <v>7.2151663068901435</v>
      </c>
      <c r="P975" s="640">
        <v>1.2080803086310643</v>
      </c>
      <c r="Q975" s="599">
        <f t="shared" si="109"/>
        <v>0.10128559259026186</v>
      </c>
    </row>
    <row r="976" spans="1:17" ht="15" customHeight="1" x14ac:dyDescent="0.3">
      <c r="A976" s="17">
        <v>199</v>
      </c>
      <c r="B976" s="626" t="s">
        <v>1417</v>
      </c>
      <c r="C976" s="673">
        <v>200.9</v>
      </c>
      <c r="D976" s="128"/>
      <c r="E976" s="128"/>
      <c r="F976" s="128">
        <f t="shared" si="108"/>
        <v>200.9</v>
      </c>
      <c r="G976" s="128">
        <v>1100</v>
      </c>
      <c r="H976" s="128">
        <v>11</v>
      </c>
      <c r="I976" s="677">
        <v>5000</v>
      </c>
      <c r="J976" s="128">
        <v>3</v>
      </c>
      <c r="K976" s="674">
        <f t="shared" si="112"/>
        <v>2.2249190938511327E-3</v>
      </c>
      <c r="L976" s="639">
        <f t="shared" si="113"/>
        <v>5.2910052910052914E-4</v>
      </c>
      <c r="M976" s="640">
        <f t="shared" si="111"/>
        <v>11.791197314686393</v>
      </c>
      <c r="N976" s="640">
        <f t="shared" si="110"/>
        <v>2.5940634092310066</v>
      </c>
      <c r="O976" s="641">
        <v>4.8819479742919771</v>
      </c>
      <c r="P976" s="640">
        <v>0.81827728380071152</v>
      </c>
      <c r="Q976" s="599">
        <f t="shared" si="109"/>
        <v>9.9977531020458379E-2</v>
      </c>
    </row>
    <row r="977" spans="1:17" ht="15" customHeight="1" x14ac:dyDescent="0.3">
      <c r="A977" s="17">
        <v>200</v>
      </c>
      <c r="B977" s="626" t="s">
        <v>1418</v>
      </c>
      <c r="C977" s="673">
        <v>297.8</v>
      </c>
      <c r="D977" s="128"/>
      <c r="E977" s="128"/>
      <c r="F977" s="128">
        <f t="shared" si="108"/>
        <v>297.8</v>
      </c>
      <c r="G977" s="128">
        <v>1100</v>
      </c>
      <c r="H977" s="128">
        <v>14</v>
      </c>
      <c r="I977" s="677">
        <v>5000</v>
      </c>
      <c r="J977" s="128">
        <v>6</v>
      </c>
      <c r="K977" s="674">
        <f t="shared" si="112"/>
        <v>2.8317152103559872E-3</v>
      </c>
      <c r="L977" s="639">
        <f t="shared" si="113"/>
        <v>1.0582010582010583E-3</v>
      </c>
      <c r="M977" s="640">
        <f t="shared" si="111"/>
        <v>16.654482008013563</v>
      </c>
      <c r="N977" s="640">
        <f t="shared" si="110"/>
        <v>3.6639860417629837</v>
      </c>
      <c r="O977" s="641">
        <v>6.8510620723624562</v>
      </c>
      <c r="P977" s="640">
        <v>1.1468697002067272</v>
      </c>
      <c r="Q977" s="599">
        <f t="shared" si="109"/>
        <v>9.5085291545821793E-2</v>
      </c>
    </row>
    <row r="978" spans="1:17" ht="15" customHeight="1" x14ac:dyDescent="0.3">
      <c r="A978" s="17">
        <v>201</v>
      </c>
      <c r="B978" s="626" t="s">
        <v>1419</v>
      </c>
      <c r="C978" s="673">
        <v>124.6</v>
      </c>
      <c r="D978" s="128"/>
      <c r="E978" s="128"/>
      <c r="F978" s="128">
        <f t="shared" si="108"/>
        <v>124.6</v>
      </c>
      <c r="G978" s="128">
        <v>1100</v>
      </c>
      <c r="H978" s="128">
        <v>5</v>
      </c>
      <c r="I978" s="677">
        <v>5000</v>
      </c>
      <c r="J978" s="128">
        <v>3</v>
      </c>
      <c r="K978" s="674">
        <f t="shared" si="112"/>
        <v>1.0113268608414241E-3</v>
      </c>
      <c r="L978" s="639">
        <f t="shared" si="113"/>
        <v>5.2910052910052914E-4</v>
      </c>
      <c r="M978" s="640">
        <f t="shared" si="111"/>
        <v>6.5952628486669758</v>
      </c>
      <c r="N978" s="640">
        <f t="shared" si="110"/>
        <v>1.4509578267067347</v>
      </c>
      <c r="O978" s="641">
        <v>2.6973225671258532</v>
      </c>
      <c r="P978" s="640">
        <v>0.45101363325468974</v>
      </c>
      <c r="Q978" s="599">
        <f t="shared" si="109"/>
        <v>8.9843955664159342E-2</v>
      </c>
    </row>
    <row r="979" spans="1:17" ht="15" customHeight="1" x14ac:dyDescent="0.3">
      <c r="A979" s="137">
        <v>202</v>
      </c>
      <c r="B979" s="626" t="s">
        <v>1420</v>
      </c>
      <c r="C979" s="673">
        <v>132.19999999999999</v>
      </c>
      <c r="D979" s="128"/>
      <c r="E979" s="128"/>
      <c r="F979" s="128">
        <f t="shared" si="108"/>
        <v>132.19999999999999</v>
      </c>
      <c r="G979" s="128">
        <v>1100</v>
      </c>
      <c r="H979" s="128">
        <v>6</v>
      </c>
      <c r="I979" s="677">
        <v>5000</v>
      </c>
      <c r="J979" s="128">
        <v>3</v>
      </c>
      <c r="K979" s="674">
        <f t="shared" si="112"/>
        <v>1.2135922330097088E-3</v>
      </c>
      <c r="L979" s="639">
        <f t="shared" si="113"/>
        <v>5.2910052910052914E-4</v>
      </c>
      <c r="M979" s="640">
        <f t="shared" si="111"/>
        <v>7.4612519263368773</v>
      </c>
      <c r="N979" s="640">
        <f t="shared" si="110"/>
        <v>1.6414754237941129</v>
      </c>
      <c r="O979" s="641">
        <v>3.0614268016535404</v>
      </c>
      <c r="P979" s="640">
        <v>0.51222424167902669</v>
      </c>
      <c r="Q979" s="599">
        <f t="shared" si="109"/>
        <v>9.5887884973249321E-2</v>
      </c>
    </row>
    <row r="980" spans="1:17" ht="15" customHeight="1" x14ac:dyDescent="0.3">
      <c r="A980" s="17">
        <v>203</v>
      </c>
      <c r="B980" s="626" t="s">
        <v>1421</v>
      </c>
      <c r="C980" s="673">
        <v>225.4</v>
      </c>
      <c r="D980" s="128"/>
      <c r="E980" s="128"/>
      <c r="F980" s="128">
        <f t="shared" si="108"/>
        <v>225.4</v>
      </c>
      <c r="G980" s="128">
        <v>1100</v>
      </c>
      <c r="H980" s="128">
        <v>15</v>
      </c>
      <c r="I980" s="677">
        <v>5000</v>
      </c>
      <c r="J980" s="128">
        <v>6</v>
      </c>
      <c r="K980" s="674">
        <f t="shared" si="112"/>
        <v>3.0339805825242718E-3</v>
      </c>
      <c r="L980" s="639">
        <f t="shared" si="113"/>
        <v>1.0582010582010583E-3</v>
      </c>
      <c r="M980" s="640">
        <f t="shared" si="111"/>
        <v>17.520471085683464</v>
      </c>
      <c r="N980" s="640">
        <f t="shared" si="110"/>
        <v>3.8545036388503622</v>
      </c>
      <c r="O980" s="641">
        <v>7.2151663068901435</v>
      </c>
      <c r="P980" s="640">
        <v>1.2080803086310643</v>
      </c>
      <c r="Q980" s="599">
        <f t="shared" si="109"/>
        <v>0.1322015143746896</v>
      </c>
    </row>
    <row r="981" spans="1:17" ht="15" customHeight="1" x14ac:dyDescent="0.3">
      <c r="A981" s="17">
        <v>204</v>
      </c>
      <c r="B981" s="626" t="s">
        <v>1422</v>
      </c>
      <c r="C981" s="673">
        <v>415.6</v>
      </c>
      <c r="D981" s="128"/>
      <c r="E981" s="128"/>
      <c r="F981" s="128">
        <f t="shared" si="108"/>
        <v>415.6</v>
      </c>
      <c r="G981" s="128">
        <v>1100</v>
      </c>
      <c r="H981" s="128">
        <v>30</v>
      </c>
      <c r="I981" s="677">
        <v>5000</v>
      </c>
      <c r="J981" s="128">
        <v>10</v>
      </c>
      <c r="K981" s="674">
        <f t="shared" si="112"/>
        <v>6.0679611650485436E-3</v>
      </c>
      <c r="L981" s="639">
        <f t="shared" si="113"/>
        <v>1.7636684303350971E-3</v>
      </c>
      <c r="M981" s="640">
        <f t="shared" si="111"/>
        <v>33.530730531155292</v>
      </c>
      <c r="N981" s="640">
        <f t="shared" si="110"/>
        <v>7.3767607168541645</v>
      </c>
      <c r="O981" s="641">
        <v>13.845798350788675</v>
      </c>
      <c r="P981" s="640">
        <v>2.3195202231734591</v>
      </c>
      <c r="Q981" s="599">
        <f t="shared" si="109"/>
        <v>0.13732629889791045</v>
      </c>
    </row>
    <row r="982" spans="1:17" ht="15" customHeight="1" x14ac:dyDescent="0.3">
      <c r="A982" s="17">
        <v>205</v>
      </c>
      <c r="B982" s="626" t="s">
        <v>1423</v>
      </c>
      <c r="C982" s="673">
        <v>1495</v>
      </c>
      <c r="D982" s="128"/>
      <c r="E982" s="128"/>
      <c r="F982" s="128">
        <f t="shared" si="108"/>
        <v>1495</v>
      </c>
      <c r="G982" s="128">
        <v>1100</v>
      </c>
      <c r="H982" s="128">
        <v>32</v>
      </c>
      <c r="I982" s="677">
        <v>5000</v>
      </c>
      <c r="J982" s="128">
        <v>66</v>
      </c>
      <c r="K982" s="674">
        <f t="shared" si="112"/>
        <v>6.4724919093851136E-3</v>
      </c>
      <c r="L982" s="639">
        <f t="shared" si="113"/>
        <v>1.1640211640211642E-2</v>
      </c>
      <c r="M982" s="640">
        <f t="shared" si="111"/>
        <v>77.548634612421026</v>
      </c>
      <c r="N982" s="640">
        <f t="shared" si="110"/>
        <v>17.060699614732627</v>
      </c>
      <c r="O982" s="641">
        <v>30.940966183609167</v>
      </c>
      <c r="P982" s="640">
        <v>5.1478724745048918</v>
      </c>
      <c r="Q982" s="599">
        <f t="shared" si="109"/>
        <v>8.742352701355699E-2</v>
      </c>
    </row>
    <row r="983" spans="1:17" ht="15" customHeight="1" x14ac:dyDescent="0.3">
      <c r="A983" s="17">
        <v>206</v>
      </c>
      <c r="B983" s="626" t="s">
        <v>1424</v>
      </c>
      <c r="C983" s="673">
        <v>288.60000000000002</v>
      </c>
      <c r="D983" s="128"/>
      <c r="E983" s="128"/>
      <c r="F983" s="128">
        <f t="shared" si="108"/>
        <v>288.60000000000002</v>
      </c>
      <c r="G983" s="128">
        <v>1100</v>
      </c>
      <c r="H983" s="128">
        <v>9</v>
      </c>
      <c r="I983" s="677">
        <v>5000</v>
      </c>
      <c r="J983" s="128">
        <v>5</v>
      </c>
      <c r="K983" s="674">
        <f t="shared" si="112"/>
        <v>1.8203883495145632E-3</v>
      </c>
      <c r="L983" s="639">
        <f t="shared" si="113"/>
        <v>8.8183421516754856E-4</v>
      </c>
      <c r="M983" s="640">
        <f t="shared" si="111"/>
        <v>11.569430799558226</v>
      </c>
      <c r="N983" s="640">
        <f t="shared" si="110"/>
        <v>2.54527477590281</v>
      </c>
      <c r="O983" s="641">
        <v>4.7382737682282139</v>
      </c>
      <c r="P983" s="640">
        <v>0.79249646104070748</v>
      </c>
      <c r="Q983" s="599">
        <f t="shared" si="109"/>
        <v>6.8071641735031038E-2</v>
      </c>
    </row>
    <row r="984" spans="1:17" ht="15" customHeight="1" x14ac:dyDescent="0.3">
      <c r="A984" s="137">
        <v>207</v>
      </c>
      <c r="B984" s="626" t="s">
        <v>1425</v>
      </c>
      <c r="C984" s="673">
        <v>272.10000000000002</v>
      </c>
      <c r="D984" s="128"/>
      <c r="E984" s="128"/>
      <c r="F984" s="128">
        <f t="shared" si="108"/>
        <v>272.10000000000002</v>
      </c>
      <c r="G984" s="128">
        <v>1100</v>
      </c>
      <c r="H984" s="128">
        <v>15</v>
      </c>
      <c r="I984" s="677">
        <v>5000</v>
      </c>
      <c r="J984" s="128">
        <v>8</v>
      </c>
      <c r="K984" s="674">
        <f t="shared" si="112"/>
        <v>3.0339805825242718E-3</v>
      </c>
      <c r="L984" s="639">
        <f t="shared" si="113"/>
        <v>1.4109347442680777E-3</v>
      </c>
      <c r="M984" s="640">
        <f t="shared" si="111"/>
        <v>19.030682725895101</v>
      </c>
      <c r="N984" s="640">
        <f t="shared" si="110"/>
        <v>4.1867501996969221</v>
      </c>
      <c r="O984" s="641">
        <v>7.7997005698817548</v>
      </c>
      <c r="P984" s="640">
        <v>1.3047207027197343</v>
      </c>
      <c r="Q984" s="599">
        <f t="shared" si="109"/>
        <v>0.11878667474529038</v>
      </c>
    </row>
    <row r="985" spans="1:17" ht="15" customHeight="1" x14ac:dyDescent="0.3">
      <c r="A985" s="17">
        <v>208</v>
      </c>
      <c r="B985" s="626" t="s">
        <v>1426</v>
      </c>
      <c r="C985" s="673">
        <v>287.89999999999998</v>
      </c>
      <c r="D985" s="128"/>
      <c r="E985" s="128">
        <v>25.8</v>
      </c>
      <c r="F985" s="128">
        <f t="shared" si="108"/>
        <v>313.7</v>
      </c>
      <c r="G985" s="128">
        <v>1100</v>
      </c>
      <c r="H985" s="128">
        <v>12</v>
      </c>
      <c r="I985" s="677">
        <v>5000</v>
      </c>
      <c r="J985" s="128">
        <v>5</v>
      </c>
      <c r="K985" s="674">
        <f t="shared" si="112"/>
        <v>2.4271844660194177E-3</v>
      </c>
      <c r="L985" s="639">
        <f t="shared" si="113"/>
        <v>8.8183421516754856E-4</v>
      </c>
      <c r="M985" s="640">
        <f t="shared" si="111"/>
        <v>14.167398032567936</v>
      </c>
      <c r="N985" s="640">
        <f t="shared" si="110"/>
        <v>3.1168275671649459</v>
      </c>
      <c r="O985" s="641">
        <v>5.8305864718112765</v>
      </c>
      <c r="P985" s="640">
        <v>0.9761282863137184</v>
      </c>
      <c r="Q985" s="599">
        <f t="shared" si="109"/>
        <v>7.6796112074778058E-2</v>
      </c>
    </row>
    <row r="986" spans="1:17" ht="15" customHeight="1" x14ac:dyDescent="0.3">
      <c r="A986" s="17">
        <v>209</v>
      </c>
      <c r="B986" s="626" t="s">
        <v>1427</v>
      </c>
      <c r="C986" s="673">
        <v>731.71</v>
      </c>
      <c r="D986" s="128"/>
      <c r="E986" s="128">
        <v>128.69999999999999</v>
      </c>
      <c r="F986" s="128">
        <f t="shared" si="108"/>
        <v>860.41000000000008</v>
      </c>
      <c r="G986" s="128">
        <v>1100</v>
      </c>
      <c r="H986" s="128">
        <v>25</v>
      </c>
      <c r="I986" s="677">
        <v>5000</v>
      </c>
      <c r="J986" s="128">
        <v>11</v>
      </c>
      <c r="K986" s="674">
        <f t="shared" si="112"/>
        <v>5.0566343042071204E-3</v>
      </c>
      <c r="L986" s="639">
        <f t="shared" si="113"/>
        <v>1.9400352733686069E-3</v>
      </c>
      <c r="M986" s="640">
        <f t="shared" si="111"/>
        <v>29.955890962911596</v>
      </c>
      <c r="N986" s="640">
        <f t="shared" si="110"/>
        <v>6.5902960118405511</v>
      </c>
      <c r="O986" s="641">
        <v>12.317544309646046</v>
      </c>
      <c r="P986" s="640">
        <v>2.0617873780961089</v>
      </c>
      <c r="Q986" s="599">
        <f t="shared" si="109"/>
        <v>5.9187502077491301E-2</v>
      </c>
    </row>
    <row r="987" spans="1:17" ht="15" customHeight="1" x14ac:dyDescent="0.3">
      <c r="A987" s="17">
        <v>210</v>
      </c>
      <c r="B987" s="626" t="s">
        <v>1428</v>
      </c>
      <c r="C987" s="675">
        <v>294</v>
      </c>
      <c r="D987" s="128"/>
      <c r="E987" s="128"/>
      <c r="F987" s="128">
        <f t="shared" si="108"/>
        <v>294</v>
      </c>
      <c r="G987" s="128">
        <v>1100</v>
      </c>
      <c r="H987" s="128">
        <v>14</v>
      </c>
      <c r="I987" s="677">
        <v>5000</v>
      </c>
      <c r="J987" s="128">
        <v>7</v>
      </c>
      <c r="K987" s="674">
        <f t="shared" si="112"/>
        <v>2.8317152103559872E-3</v>
      </c>
      <c r="L987" s="639">
        <f t="shared" si="113"/>
        <v>1.2345679012345681E-3</v>
      </c>
      <c r="M987" s="640">
        <f t="shared" si="111"/>
        <v>17.409587828119381</v>
      </c>
      <c r="N987" s="640">
        <f t="shared" si="110"/>
        <v>3.8301093221862641</v>
      </c>
      <c r="O987" s="641">
        <v>7.1433292038582596</v>
      </c>
      <c r="P987" s="640">
        <v>1.1951898972510624</v>
      </c>
      <c r="Q987" s="599">
        <f t="shared" si="109"/>
        <v>0.10060617772590125</v>
      </c>
    </row>
    <row r="988" spans="1:17" ht="15" customHeight="1" x14ac:dyDescent="0.3">
      <c r="A988" s="17">
        <v>211</v>
      </c>
      <c r="B988" s="626" t="s">
        <v>1429</v>
      </c>
      <c r="C988" s="673">
        <v>1119.54</v>
      </c>
      <c r="D988" s="128"/>
      <c r="E988" s="128"/>
      <c r="F988" s="128">
        <f t="shared" si="108"/>
        <v>1119.54</v>
      </c>
      <c r="G988" s="128">
        <v>1100</v>
      </c>
      <c r="H988" s="128">
        <v>60</v>
      </c>
      <c r="I988" s="677">
        <v>5000</v>
      </c>
      <c r="J988" s="128">
        <v>18</v>
      </c>
      <c r="K988" s="674">
        <f t="shared" si="112"/>
        <v>1.2135922330097087E-2</v>
      </c>
      <c r="L988" s="639">
        <f t="shared" si="113"/>
        <v>3.1746031746031746E-3</v>
      </c>
      <c r="M988" s="640">
        <f t="shared" si="111"/>
        <v>65.551249422098934</v>
      </c>
      <c r="N988" s="640">
        <f t="shared" si="110"/>
        <v>14.421274872861765</v>
      </c>
      <c r="O988" s="641">
        <v>27.107062438585739</v>
      </c>
      <c r="P988" s="640">
        <v>4.5424000522582473</v>
      </c>
      <c r="Q988" s="599">
        <f t="shared" si="109"/>
        <v>9.9703437827862063E-2</v>
      </c>
    </row>
    <row r="989" spans="1:17" ht="15" customHeight="1" x14ac:dyDescent="0.3">
      <c r="A989" s="137">
        <v>212</v>
      </c>
      <c r="B989" s="626" t="s">
        <v>1430</v>
      </c>
      <c r="C989" s="673">
        <v>542.66</v>
      </c>
      <c r="D989" s="128"/>
      <c r="E989" s="128"/>
      <c r="F989" s="128">
        <f t="shared" si="108"/>
        <v>542.66</v>
      </c>
      <c r="G989" s="128">
        <v>1100</v>
      </c>
      <c r="H989" s="128">
        <v>21</v>
      </c>
      <c r="I989" s="677">
        <v>5000</v>
      </c>
      <c r="J989" s="128">
        <v>8</v>
      </c>
      <c r="K989" s="674">
        <f t="shared" si="112"/>
        <v>4.2475728155339804E-3</v>
      </c>
      <c r="L989" s="639">
        <f t="shared" si="113"/>
        <v>1.4109347442680777E-3</v>
      </c>
      <c r="M989" s="640">
        <f t="shared" si="111"/>
        <v>24.226617191914521</v>
      </c>
      <c r="N989" s="640">
        <f t="shared" si="110"/>
        <v>5.3298557822211947</v>
      </c>
      <c r="O989" s="641">
        <v>9.9843259770478774</v>
      </c>
      <c r="P989" s="640">
        <v>1.6719843532657561</v>
      </c>
      <c r="Q989" s="599">
        <f t="shared" si="109"/>
        <v>7.5945865375095539E-2</v>
      </c>
    </row>
    <row r="990" spans="1:17" ht="15" customHeight="1" x14ac:dyDescent="0.3">
      <c r="A990" s="17">
        <v>213</v>
      </c>
      <c r="B990" s="626" t="s">
        <v>1431</v>
      </c>
      <c r="C990" s="673">
        <v>507.72</v>
      </c>
      <c r="D990" s="128"/>
      <c r="E990" s="128"/>
      <c r="F990" s="128">
        <f t="shared" si="108"/>
        <v>507.72</v>
      </c>
      <c r="G990" s="128">
        <v>1100</v>
      </c>
      <c r="H990" s="128">
        <v>21</v>
      </c>
      <c r="I990" s="677">
        <v>5000</v>
      </c>
      <c r="J990" s="128">
        <v>6</v>
      </c>
      <c r="K990" s="674">
        <f t="shared" si="112"/>
        <v>4.2475728155339804E-3</v>
      </c>
      <c r="L990" s="639">
        <f t="shared" si="113"/>
        <v>1.0582010582010583E-3</v>
      </c>
      <c r="M990" s="640">
        <f t="shared" si="111"/>
        <v>22.716405551702881</v>
      </c>
      <c r="N990" s="640">
        <f t="shared" si="110"/>
        <v>4.9976092213746339</v>
      </c>
      <c r="O990" s="641">
        <v>9.399791714056267</v>
      </c>
      <c r="P990" s="640">
        <v>1.5753439591770861</v>
      </c>
      <c r="Q990" s="599">
        <f t="shared" si="109"/>
        <v>7.620174593537947E-2</v>
      </c>
    </row>
    <row r="991" spans="1:17" ht="15" customHeight="1" x14ac:dyDescent="0.3">
      <c r="A991" s="17">
        <v>214</v>
      </c>
      <c r="B991" s="626" t="s">
        <v>1432</v>
      </c>
      <c r="C991" s="673">
        <v>517.03</v>
      </c>
      <c r="D991" s="128"/>
      <c r="E991" s="128"/>
      <c r="F991" s="128">
        <f t="shared" si="108"/>
        <v>517.03</v>
      </c>
      <c r="G991" s="128">
        <v>1100</v>
      </c>
      <c r="H991" s="128">
        <v>20</v>
      </c>
      <c r="I991" s="677">
        <v>5000</v>
      </c>
      <c r="J991" s="128">
        <v>60</v>
      </c>
      <c r="K991" s="674">
        <f t="shared" si="112"/>
        <v>4.0453074433656963E-3</v>
      </c>
      <c r="L991" s="639">
        <f t="shared" si="113"/>
        <v>1.0582010582010583E-2</v>
      </c>
      <c r="M991" s="640">
        <f t="shared" si="111"/>
        <v>62.626130759747269</v>
      </c>
      <c r="N991" s="640">
        <f t="shared" si="110"/>
        <v>13.777748767144399</v>
      </c>
      <c r="O991" s="641">
        <v>24.818112580302085</v>
      </c>
      <c r="P991" s="640">
        <v>4.1234239911468373</v>
      </c>
      <c r="Q991" s="599">
        <f t="shared" si="109"/>
        <v>0.20375107072769588</v>
      </c>
    </row>
    <row r="992" spans="1:17" ht="15" customHeight="1" x14ac:dyDescent="0.3">
      <c r="A992" s="17">
        <v>215</v>
      </c>
      <c r="B992" s="626" t="s">
        <v>1433</v>
      </c>
      <c r="C992" s="673">
        <v>497.81</v>
      </c>
      <c r="D992" s="128"/>
      <c r="E992" s="128"/>
      <c r="F992" s="128">
        <f t="shared" ref="F992:F1010" si="114">C992+D992+E992</f>
        <v>497.81</v>
      </c>
      <c r="G992" s="128">
        <v>1100</v>
      </c>
      <c r="H992" s="128">
        <v>23</v>
      </c>
      <c r="I992" s="677">
        <v>5000</v>
      </c>
      <c r="J992" s="128">
        <v>10</v>
      </c>
      <c r="K992" s="674">
        <f t="shared" si="112"/>
        <v>4.6521035598705504E-3</v>
      </c>
      <c r="L992" s="639">
        <f t="shared" si="113"/>
        <v>1.7636684303350971E-3</v>
      </c>
      <c r="M992" s="640">
        <f t="shared" si="111"/>
        <v>27.468806987465967</v>
      </c>
      <c r="N992" s="640">
        <f t="shared" si="110"/>
        <v>6.0431375372425125</v>
      </c>
      <c r="O992" s="641">
        <v>11.297068709094866</v>
      </c>
      <c r="P992" s="640">
        <v>1.8910459642030999</v>
      </c>
      <c r="Q992" s="599">
        <f t="shared" si="109"/>
        <v>9.3811010622539603E-2</v>
      </c>
    </row>
    <row r="993" spans="1:17" ht="15" customHeight="1" x14ac:dyDescent="0.3">
      <c r="A993" s="17">
        <v>216</v>
      </c>
      <c r="B993" s="626" t="s">
        <v>1434</v>
      </c>
      <c r="C993" s="673">
        <v>301.3</v>
      </c>
      <c r="D993" s="128"/>
      <c r="E993" s="128"/>
      <c r="F993" s="128">
        <f t="shared" si="114"/>
        <v>301.3</v>
      </c>
      <c r="G993" s="128">
        <v>1100</v>
      </c>
      <c r="H993" s="128">
        <v>15</v>
      </c>
      <c r="I993" s="677">
        <v>5000</v>
      </c>
      <c r="J993" s="128">
        <v>7</v>
      </c>
      <c r="K993" s="674">
        <f t="shared" si="112"/>
        <v>3.0339805825242718E-3</v>
      </c>
      <c r="L993" s="639">
        <f t="shared" si="113"/>
        <v>1.2345679012345681E-3</v>
      </c>
      <c r="M993" s="640">
        <f t="shared" si="111"/>
        <v>18.275576905789283</v>
      </c>
      <c r="N993" s="640">
        <f t="shared" si="110"/>
        <v>4.0206269192736421</v>
      </c>
      <c r="O993" s="641">
        <v>7.5074334383859478</v>
      </c>
      <c r="P993" s="640">
        <v>1.2564005056753993</v>
      </c>
      <c r="Q993" s="599">
        <f t="shared" si="109"/>
        <v>0.10308674998049874</v>
      </c>
    </row>
    <row r="994" spans="1:17" ht="15" customHeight="1" x14ac:dyDescent="0.3">
      <c r="A994" s="137">
        <v>217</v>
      </c>
      <c r="B994" s="626" t="s">
        <v>1435</v>
      </c>
      <c r="C994" s="673">
        <v>493.5</v>
      </c>
      <c r="D994" s="128"/>
      <c r="E994" s="128"/>
      <c r="F994" s="128">
        <f t="shared" si="114"/>
        <v>493.5</v>
      </c>
      <c r="G994" s="128">
        <v>1100</v>
      </c>
      <c r="H994" s="128">
        <v>20</v>
      </c>
      <c r="I994" s="677">
        <v>5000</v>
      </c>
      <c r="J994" s="128">
        <v>9</v>
      </c>
      <c r="K994" s="674">
        <f t="shared" si="112"/>
        <v>4.0453074433656963E-3</v>
      </c>
      <c r="L994" s="639">
        <f t="shared" si="113"/>
        <v>1.5873015873015873E-3</v>
      </c>
      <c r="M994" s="640">
        <f t="shared" si="111"/>
        <v>24.115733934350438</v>
      </c>
      <c r="N994" s="640">
        <f t="shared" si="110"/>
        <v>5.3054614655570962</v>
      </c>
      <c r="O994" s="641">
        <v>9.9124888740159953</v>
      </c>
      <c r="P994" s="640">
        <v>1.6590939418857542</v>
      </c>
      <c r="Q994" s="599">
        <f t="shared" si="109"/>
        <v>8.3065406718965104E-2</v>
      </c>
    </row>
    <row r="995" spans="1:17" ht="15" customHeight="1" x14ac:dyDescent="0.3">
      <c r="A995" s="17">
        <v>218</v>
      </c>
      <c r="B995" s="626" t="s">
        <v>1436</v>
      </c>
      <c r="C995" s="673">
        <v>264.8</v>
      </c>
      <c r="D995" s="128"/>
      <c r="E995" s="128"/>
      <c r="F995" s="128">
        <f t="shared" si="114"/>
        <v>264.8</v>
      </c>
      <c r="G995" s="128">
        <v>1100</v>
      </c>
      <c r="H995" s="128">
        <v>10</v>
      </c>
      <c r="I995" s="677">
        <v>5000</v>
      </c>
      <c r="J995" s="128">
        <v>12</v>
      </c>
      <c r="K995" s="674">
        <f t="shared" si="112"/>
        <v>2.0226537216828482E-3</v>
      </c>
      <c r="L995" s="639">
        <f t="shared" si="113"/>
        <v>2.1164021164021165E-3</v>
      </c>
      <c r="M995" s="640">
        <f t="shared" si="111"/>
        <v>17.721160617968874</v>
      </c>
      <c r="N995" s="640">
        <f t="shared" si="110"/>
        <v>3.8986553359531522</v>
      </c>
      <c r="O995" s="641">
        <v>7.148247923226541</v>
      </c>
      <c r="P995" s="640">
        <v>1.1919484487753893</v>
      </c>
      <c r="Q995" s="599">
        <f t="shared" si="109"/>
        <v>0.11314204050575512</v>
      </c>
    </row>
    <row r="996" spans="1:17" ht="15" customHeight="1" x14ac:dyDescent="0.3">
      <c r="A996" s="17">
        <v>219</v>
      </c>
      <c r="B996" s="626" t="s">
        <v>1437</v>
      </c>
      <c r="C996" s="673">
        <v>544.79999999999995</v>
      </c>
      <c r="D996" s="128"/>
      <c r="E996" s="128"/>
      <c r="F996" s="128">
        <f t="shared" si="114"/>
        <v>544.79999999999995</v>
      </c>
      <c r="G996" s="128">
        <v>1100</v>
      </c>
      <c r="H996" s="128">
        <v>17</v>
      </c>
      <c r="I996" s="677">
        <v>5000</v>
      </c>
      <c r="J996" s="128">
        <v>7</v>
      </c>
      <c r="K996" s="674">
        <f t="shared" si="112"/>
        <v>3.4385113268608418E-3</v>
      </c>
      <c r="L996" s="639">
        <f t="shared" si="113"/>
        <v>1.2345679012345681E-3</v>
      </c>
      <c r="M996" s="640">
        <f t="shared" si="111"/>
        <v>20.007555061129093</v>
      </c>
      <c r="N996" s="640">
        <f t="shared" si="110"/>
        <v>4.4016621134484009</v>
      </c>
      <c r="O996" s="641">
        <v>8.2356419074413214</v>
      </c>
      <c r="P996" s="640">
        <v>1.3788217225240731</v>
      </c>
      <c r="Q996" s="599">
        <f t="shared" si="109"/>
        <v>6.2451690169865813E-2</v>
      </c>
    </row>
    <row r="997" spans="1:17" ht="15" customHeight="1" x14ac:dyDescent="0.3">
      <c r="A997" s="17">
        <v>220</v>
      </c>
      <c r="B997" s="626" t="s">
        <v>1438</v>
      </c>
      <c r="C997" s="675">
        <v>205</v>
      </c>
      <c r="D997" s="128"/>
      <c r="E997" s="128"/>
      <c r="F997" s="128">
        <f t="shared" si="114"/>
        <v>205</v>
      </c>
      <c r="G997" s="128">
        <v>1100</v>
      </c>
      <c r="H997" s="128">
        <v>8</v>
      </c>
      <c r="I997" s="677">
        <v>5000</v>
      </c>
      <c r="J997" s="128">
        <v>4</v>
      </c>
      <c r="K997" s="674">
        <f t="shared" si="112"/>
        <v>1.6181229773462784E-3</v>
      </c>
      <c r="L997" s="639">
        <f t="shared" si="113"/>
        <v>7.0546737213403885E-4</v>
      </c>
      <c r="M997" s="640">
        <f t="shared" si="111"/>
        <v>9.9483359017825048</v>
      </c>
      <c r="N997" s="640">
        <f t="shared" si="110"/>
        <v>2.1886338983921512</v>
      </c>
      <c r="O997" s="641">
        <v>4.0819024022047214</v>
      </c>
      <c r="P997" s="640">
        <v>0.68296565557203559</v>
      </c>
      <c r="Q997" s="599">
        <f t="shared" si="109"/>
        <v>8.2447989550982509E-2</v>
      </c>
    </row>
    <row r="998" spans="1:17" ht="15" customHeight="1" x14ac:dyDescent="0.3">
      <c r="A998" s="17">
        <v>221</v>
      </c>
      <c r="B998" s="626" t="s">
        <v>1439</v>
      </c>
      <c r="C998" s="673">
        <v>577.32000000000005</v>
      </c>
      <c r="D998" s="128"/>
      <c r="E998" s="128"/>
      <c r="F998" s="128">
        <f t="shared" si="114"/>
        <v>577.32000000000005</v>
      </c>
      <c r="G998" s="128">
        <v>1100</v>
      </c>
      <c r="H998" s="128">
        <v>22</v>
      </c>
      <c r="I998" s="677">
        <v>5000</v>
      </c>
      <c r="J998" s="128">
        <v>11</v>
      </c>
      <c r="K998" s="674">
        <f t="shared" si="112"/>
        <v>4.4498381877022654E-3</v>
      </c>
      <c r="L998" s="639">
        <f t="shared" si="113"/>
        <v>1.9400352733686069E-3</v>
      </c>
      <c r="M998" s="640">
        <f t="shared" si="111"/>
        <v>27.357923729901884</v>
      </c>
      <c r="N998" s="640">
        <f t="shared" si="110"/>
        <v>6.0187432205784148</v>
      </c>
      <c r="O998" s="641">
        <v>11.225231606062984</v>
      </c>
      <c r="P998" s="640">
        <v>1.8781555528230978</v>
      </c>
      <c r="Q998" s="599">
        <f t="shared" si="109"/>
        <v>8.0510036217983749E-2</v>
      </c>
    </row>
    <row r="999" spans="1:17" ht="15" customHeight="1" x14ac:dyDescent="0.3">
      <c r="A999" s="137">
        <v>222</v>
      </c>
      <c r="B999" s="626" t="s">
        <v>1440</v>
      </c>
      <c r="C999" s="676">
        <v>353</v>
      </c>
      <c r="D999" s="128"/>
      <c r="E999" s="128"/>
      <c r="F999" s="128">
        <f t="shared" si="114"/>
        <v>353</v>
      </c>
      <c r="G999" s="128">
        <v>1100</v>
      </c>
      <c r="H999" s="128">
        <v>15</v>
      </c>
      <c r="I999" s="677">
        <v>5000</v>
      </c>
      <c r="J999" s="128">
        <v>11</v>
      </c>
      <c r="K999" s="674">
        <f t="shared" si="112"/>
        <v>3.0339805825242718E-3</v>
      </c>
      <c r="L999" s="639">
        <f t="shared" si="113"/>
        <v>1.9400352733686069E-3</v>
      </c>
      <c r="M999" s="640">
        <f t="shared" si="111"/>
        <v>21.296000186212567</v>
      </c>
      <c r="N999" s="640">
        <f t="shared" si="110"/>
        <v>4.6851200409667646</v>
      </c>
      <c r="O999" s="641">
        <v>8.6765019643691712</v>
      </c>
      <c r="P999" s="640">
        <v>1.4496812938527395</v>
      </c>
      <c r="Q999" s="599">
        <f t="shared" si="109"/>
        <v>0.10228697871218484</v>
      </c>
    </row>
    <row r="1000" spans="1:17" ht="15" customHeight="1" x14ac:dyDescent="0.3">
      <c r="A1000" s="17">
        <v>223</v>
      </c>
      <c r="B1000" s="626" t="s">
        <v>1441</v>
      </c>
      <c r="C1000" s="673">
        <v>623.29999999999995</v>
      </c>
      <c r="D1000" s="128"/>
      <c r="E1000" s="128">
        <v>23</v>
      </c>
      <c r="F1000" s="128">
        <f t="shared" si="114"/>
        <v>646.29999999999995</v>
      </c>
      <c r="G1000" s="128">
        <v>1100</v>
      </c>
      <c r="H1000" s="128">
        <v>16</v>
      </c>
      <c r="I1000" s="677">
        <v>5000</v>
      </c>
      <c r="J1000" s="128">
        <v>5</v>
      </c>
      <c r="K1000" s="674">
        <f t="shared" si="112"/>
        <v>3.2362459546925568E-3</v>
      </c>
      <c r="L1000" s="639">
        <f t="shared" si="113"/>
        <v>8.8183421516754856E-4</v>
      </c>
      <c r="M1000" s="640">
        <f t="shared" si="111"/>
        <v>17.631354343247548</v>
      </c>
      <c r="N1000" s="640">
        <f t="shared" si="110"/>
        <v>3.8788979555144607</v>
      </c>
      <c r="O1000" s="641">
        <v>7.2870034099220256</v>
      </c>
      <c r="P1000" s="640">
        <v>1.2209707200110664</v>
      </c>
      <c r="Q1000" s="599">
        <f t="shared" si="109"/>
        <v>4.6446273292116827E-2</v>
      </c>
    </row>
    <row r="1001" spans="1:17" ht="15" customHeight="1" x14ac:dyDescent="0.3">
      <c r="A1001" s="17">
        <v>224</v>
      </c>
      <c r="B1001" s="626" t="s">
        <v>1442</v>
      </c>
      <c r="C1001" s="673">
        <v>281.89999999999998</v>
      </c>
      <c r="D1001" s="128"/>
      <c r="E1001" s="128"/>
      <c r="F1001" s="128">
        <f t="shared" si="114"/>
        <v>281.89999999999998</v>
      </c>
      <c r="G1001" s="128">
        <v>1100</v>
      </c>
      <c r="H1001" s="128">
        <v>6</v>
      </c>
      <c r="I1001" s="677">
        <v>5000</v>
      </c>
      <c r="J1001" s="128">
        <v>4</v>
      </c>
      <c r="K1001" s="674">
        <f t="shared" si="112"/>
        <v>1.2135922330097088E-3</v>
      </c>
      <c r="L1001" s="639">
        <f t="shared" si="113"/>
        <v>7.0546737213403885E-4</v>
      </c>
      <c r="M1001" s="640">
        <f t="shared" si="111"/>
        <v>8.2163577464426982</v>
      </c>
      <c r="N1001" s="640">
        <f t="shared" si="110"/>
        <v>1.8075987042173935</v>
      </c>
      <c r="O1001" s="641">
        <v>3.3536939331493461</v>
      </c>
      <c r="P1001" s="640">
        <v>0.56054443872336179</v>
      </c>
      <c r="Q1001" s="599">
        <f t="shared" si="109"/>
        <v>4.9443756021755235E-2</v>
      </c>
    </row>
    <row r="1002" spans="1:17" ht="15" customHeight="1" x14ac:dyDescent="0.3">
      <c r="A1002" s="17">
        <v>225</v>
      </c>
      <c r="B1002" s="626" t="s">
        <v>1443</v>
      </c>
      <c r="C1002" s="673">
        <v>305.10000000000002</v>
      </c>
      <c r="D1002" s="128"/>
      <c r="E1002" s="128"/>
      <c r="F1002" s="128">
        <f t="shared" si="114"/>
        <v>305.10000000000002</v>
      </c>
      <c r="G1002" s="128">
        <v>1100</v>
      </c>
      <c r="H1002" s="128">
        <v>16</v>
      </c>
      <c r="I1002" s="677">
        <v>5000</v>
      </c>
      <c r="J1002" s="128">
        <v>8</v>
      </c>
      <c r="K1002" s="674">
        <f t="shared" si="112"/>
        <v>3.2362459546925568E-3</v>
      </c>
      <c r="L1002" s="639">
        <f t="shared" si="113"/>
        <v>1.4109347442680777E-3</v>
      </c>
      <c r="M1002" s="640">
        <f t="shared" si="111"/>
        <v>19.89667180356501</v>
      </c>
      <c r="N1002" s="640">
        <f t="shared" si="110"/>
        <v>4.3772677967843023</v>
      </c>
      <c r="O1002" s="641">
        <v>8.1638048044094429</v>
      </c>
      <c r="P1002" s="640">
        <v>1.3659313111440712</v>
      </c>
      <c r="Q1002" s="599">
        <f t="shared" ref="Q1002:Q1064" si="115">(P1002+O1002+N1002+M1002)/F1002</f>
        <v>0.11079539729892765</v>
      </c>
    </row>
    <row r="1003" spans="1:17" ht="15" customHeight="1" x14ac:dyDescent="0.3">
      <c r="A1003" s="17">
        <v>226</v>
      </c>
      <c r="B1003" s="626" t="s">
        <v>1444</v>
      </c>
      <c r="C1003" s="673">
        <v>369.45</v>
      </c>
      <c r="D1003" s="128"/>
      <c r="E1003" s="128"/>
      <c r="F1003" s="128">
        <f t="shared" si="114"/>
        <v>369.45</v>
      </c>
      <c r="G1003" s="128">
        <v>1100</v>
      </c>
      <c r="H1003" s="128">
        <v>13</v>
      </c>
      <c r="I1003" s="677">
        <v>5000</v>
      </c>
      <c r="J1003" s="128">
        <v>4</v>
      </c>
      <c r="K1003" s="674">
        <f t="shared" si="112"/>
        <v>2.6294498381877023E-3</v>
      </c>
      <c r="L1003" s="639">
        <f t="shared" si="113"/>
        <v>7.0546737213403885E-4</v>
      </c>
      <c r="M1003" s="640">
        <f t="shared" si="111"/>
        <v>14.278281290132018</v>
      </c>
      <c r="N1003" s="640">
        <f t="shared" si="110"/>
        <v>3.141221883829044</v>
      </c>
      <c r="O1003" s="641">
        <v>5.9024235748431577</v>
      </c>
      <c r="P1003" s="640">
        <v>0.98901869769372042</v>
      </c>
      <c r="Q1003" s="599">
        <f t="shared" si="115"/>
        <v>6.5803073342801305E-2</v>
      </c>
    </row>
    <row r="1004" spans="1:17" ht="15" customHeight="1" x14ac:dyDescent="0.3">
      <c r="A1004" s="137">
        <v>227</v>
      </c>
      <c r="B1004" s="626" t="s">
        <v>1445</v>
      </c>
      <c r="C1004" s="673">
        <v>453.11</v>
      </c>
      <c r="D1004" s="128"/>
      <c r="E1004" s="128"/>
      <c r="F1004" s="128">
        <f t="shared" si="114"/>
        <v>453.11</v>
      </c>
      <c r="G1004" s="128">
        <v>1100</v>
      </c>
      <c r="H1004" s="128">
        <v>18</v>
      </c>
      <c r="I1004" s="677">
        <v>5000</v>
      </c>
      <c r="J1004" s="128">
        <v>7</v>
      </c>
      <c r="K1004" s="674">
        <f t="shared" si="112"/>
        <v>3.6407766990291263E-3</v>
      </c>
      <c r="L1004" s="639">
        <f t="shared" si="113"/>
        <v>1.2345679012345681E-3</v>
      </c>
      <c r="M1004" s="640">
        <f t="shared" si="111"/>
        <v>20.873544138798994</v>
      </c>
      <c r="N1004" s="640">
        <f t="shared" si="110"/>
        <v>4.5921797105357784</v>
      </c>
      <c r="O1004" s="641">
        <v>8.5997461419690104</v>
      </c>
      <c r="P1004" s="640">
        <v>0.37126792834472</v>
      </c>
      <c r="Q1004" s="599">
        <f t="shared" si="115"/>
        <v>7.6000834057179292E-2</v>
      </c>
    </row>
    <row r="1005" spans="1:17" ht="15" customHeight="1" x14ac:dyDescent="0.3">
      <c r="A1005" s="17">
        <v>228</v>
      </c>
      <c r="B1005" s="626" t="s">
        <v>1446</v>
      </c>
      <c r="C1005" s="673">
        <v>351.1</v>
      </c>
      <c r="D1005" s="128">
        <v>377.9</v>
      </c>
      <c r="E1005" s="128"/>
      <c r="F1005" s="128">
        <f t="shared" si="114"/>
        <v>729</v>
      </c>
      <c r="G1005" s="128">
        <v>1100</v>
      </c>
      <c r="H1005" s="128">
        <v>14</v>
      </c>
      <c r="I1005" s="677">
        <v>5000</v>
      </c>
      <c r="J1005" s="128">
        <v>7</v>
      </c>
      <c r="K1005" s="674">
        <f t="shared" si="112"/>
        <v>2.8317152103559872E-3</v>
      </c>
      <c r="L1005" s="639">
        <f t="shared" si="113"/>
        <v>1.2345679012345681E-3</v>
      </c>
      <c r="M1005" s="640">
        <f t="shared" si="111"/>
        <v>17.409587828119381</v>
      </c>
      <c r="N1005" s="640">
        <f t="shared" si="110"/>
        <v>3.8301093221862641</v>
      </c>
      <c r="O1005" s="641">
        <v>7.1433292038582596</v>
      </c>
      <c r="P1005" s="640">
        <v>0.36994187530259826</v>
      </c>
      <c r="Q1005" s="599">
        <f t="shared" si="115"/>
        <v>3.9441657379240748E-2</v>
      </c>
    </row>
    <row r="1006" spans="1:17" ht="15" customHeight="1" x14ac:dyDescent="0.3">
      <c r="A1006" s="17">
        <v>229</v>
      </c>
      <c r="B1006" s="626" t="s">
        <v>1447</v>
      </c>
      <c r="C1006" s="673">
        <v>422.76</v>
      </c>
      <c r="D1006" s="128"/>
      <c r="E1006" s="128"/>
      <c r="F1006" s="128">
        <f t="shared" si="114"/>
        <v>422.76</v>
      </c>
      <c r="G1006" s="128">
        <v>1100</v>
      </c>
      <c r="H1006" s="128">
        <v>19</v>
      </c>
      <c r="I1006" s="677">
        <v>5000</v>
      </c>
      <c r="J1006" s="128">
        <v>6</v>
      </c>
      <c r="K1006" s="674">
        <f t="shared" si="112"/>
        <v>3.8430420711974113E-3</v>
      </c>
      <c r="L1006" s="639">
        <f t="shared" si="113"/>
        <v>1.0582010582010583E-3</v>
      </c>
      <c r="M1006" s="640">
        <f t="shared" si="111"/>
        <v>20.984427396363078</v>
      </c>
      <c r="N1006" s="640">
        <f t="shared" si="110"/>
        <v>4.616574027199877</v>
      </c>
      <c r="O1006" s="641">
        <v>8.6715832450008907</v>
      </c>
      <c r="P1006" s="640">
        <v>0.31941362879736868</v>
      </c>
      <c r="Q1006" s="599">
        <f t="shared" si="115"/>
        <v>8.1824198829977324E-2</v>
      </c>
    </row>
    <row r="1007" spans="1:17" ht="15" customHeight="1" x14ac:dyDescent="0.3">
      <c r="A1007" s="17">
        <v>230</v>
      </c>
      <c r="B1007" s="626" t="s">
        <v>1448</v>
      </c>
      <c r="C1007" s="673">
        <v>152.30000000000001</v>
      </c>
      <c r="D1007" s="128"/>
      <c r="E1007" s="128"/>
      <c r="F1007" s="128">
        <f t="shared" si="114"/>
        <v>152.30000000000001</v>
      </c>
      <c r="G1007" s="128">
        <v>1100</v>
      </c>
      <c r="H1007" s="128">
        <v>3</v>
      </c>
      <c r="I1007" s="677">
        <v>5000</v>
      </c>
      <c r="J1007" s="128">
        <v>1</v>
      </c>
      <c r="K1007" s="674">
        <f t="shared" si="112"/>
        <v>6.0679611650485442E-4</v>
      </c>
      <c r="L1007" s="639">
        <f t="shared" si="113"/>
        <v>1.7636684303350971E-4</v>
      </c>
      <c r="M1007" s="640">
        <f t="shared" si="111"/>
        <v>3.3530730531155291</v>
      </c>
      <c r="N1007" s="640">
        <f t="shared" si="110"/>
        <v>0.73767607168541638</v>
      </c>
      <c r="O1007" s="641">
        <v>1.3845798350788676</v>
      </c>
      <c r="P1007" s="640">
        <v>5.318035258947304E-2</v>
      </c>
      <c r="Q1007" s="599">
        <f t="shared" si="115"/>
        <v>3.6300126805445081E-2</v>
      </c>
    </row>
    <row r="1008" spans="1:17" ht="15" customHeight="1" x14ac:dyDescent="0.3">
      <c r="A1008" s="17">
        <v>231</v>
      </c>
      <c r="B1008" s="626" t="s">
        <v>1449</v>
      </c>
      <c r="C1008" s="678">
        <v>252.6</v>
      </c>
      <c r="D1008" s="128"/>
      <c r="E1008" s="128"/>
      <c r="F1008" s="128">
        <f t="shared" si="114"/>
        <v>252.6</v>
      </c>
      <c r="G1008" s="128">
        <v>1100</v>
      </c>
      <c r="H1008" s="128">
        <v>4</v>
      </c>
      <c r="I1008" s="677">
        <v>5000</v>
      </c>
      <c r="J1008" s="128">
        <v>2</v>
      </c>
      <c r="K1008" s="674">
        <f t="shared" si="112"/>
        <v>8.090614886731392E-4</v>
      </c>
      <c r="L1008" s="639">
        <f t="shared" si="113"/>
        <v>3.5273368606701942E-4</v>
      </c>
      <c r="M1008" s="640">
        <f t="shared" si="111"/>
        <v>4.9741679508912524</v>
      </c>
      <c r="N1008" s="640">
        <f t="shared" si="110"/>
        <v>1.0943169491960756</v>
      </c>
      <c r="O1008" s="641">
        <v>2.0409512011023607</v>
      </c>
      <c r="P1008" s="640">
        <v>0.10569767865788522</v>
      </c>
      <c r="Q1008" s="599">
        <f t="shared" si="115"/>
        <v>3.252230316645912E-2</v>
      </c>
    </row>
    <row r="1009" spans="1:17" ht="15" customHeight="1" x14ac:dyDescent="0.3">
      <c r="A1009" s="137">
        <v>232</v>
      </c>
      <c r="B1009" s="610" t="s">
        <v>1450</v>
      </c>
      <c r="C1009" s="673">
        <v>143.69999999999999</v>
      </c>
      <c r="D1009" s="128"/>
      <c r="E1009" s="128"/>
      <c r="F1009" s="128">
        <f t="shared" si="114"/>
        <v>143.69999999999999</v>
      </c>
      <c r="G1009" s="128">
        <v>1100</v>
      </c>
      <c r="H1009" s="128">
        <v>1</v>
      </c>
      <c r="I1009" s="677">
        <v>5000</v>
      </c>
      <c r="J1009" s="128">
        <v>2</v>
      </c>
      <c r="K1009" s="674">
        <f t="shared" si="112"/>
        <v>2.022653721682848E-4</v>
      </c>
      <c r="L1009" s="639">
        <f t="shared" si="113"/>
        <v>3.5273368606701942E-4</v>
      </c>
      <c r="M1009" s="640">
        <f t="shared" si="111"/>
        <v>2.376200717881543</v>
      </c>
      <c r="N1009" s="640">
        <f t="shared" si="110"/>
        <v>0.52276415793393949</v>
      </c>
      <c r="O1009" s="641">
        <v>0.94863849751929841</v>
      </c>
      <c r="P1009" s="640">
        <v>0.10470313887629397</v>
      </c>
      <c r="Q1009" s="599">
        <f t="shared" si="115"/>
        <v>2.750387273633316E-2</v>
      </c>
    </row>
    <row r="1010" spans="1:17" ht="15" customHeight="1" x14ac:dyDescent="0.3">
      <c r="A1010" s="17">
        <v>233</v>
      </c>
      <c r="B1010" s="607" t="s">
        <v>511</v>
      </c>
      <c r="C1010" s="673">
        <v>6688.6</v>
      </c>
      <c r="D1010" s="673"/>
      <c r="E1010" s="673"/>
      <c r="F1010" s="603">
        <f t="shared" si="114"/>
        <v>6688.6</v>
      </c>
      <c r="G1010" s="128">
        <v>1100</v>
      </c>
      <c r="H1010" s="603">
        <v>0</v>
      </c>
      <c r="I1010" s="677">
        <v>5000</v>
      </c>
      <c r="J1010" s="603">
        <v>240</v>
      </c>
      <c r="K1010" s="674">
        <f>0.5/2472*H1010</f>
        <v>0</v>
      </c>
      <c r="L1010" s="639">
        <f>1.5/8505*J1010</f>
        <v>4.2328042328042333E-2</v>
      </c>
      <c r="M1010" s="640">
        <f t="shared" si="111"/>
        <v>181.22539682539684</v>
      </c>
      <c r="N1010" s="640">
        <f t="shared" si="110"/>
        <v>39.869587301587309</v>
      </c>
      <c r="O1010" s="641">
        <v>70.144111558993345</v>
      </c>
      <c r="P1010" s="640">
        <v>12.310674365399279</v>
      </c>
      <c r="Q1010" s="599">
        <f t="shared" si="115"/>
        <v>4.5383154927993413E-2</v>
      </c>
    </row>
    <row r="1011" spans="1:17" s="7" customFormat="1" ht="15" customHeight="1" thickBot="1" x14ac:dyDescent="0.35">
      <c r="A1011" s="18"/>
      <c r="B1011" s="607" t="s">
        <v>1063</v>
      </c>
      <c r="C1011" s="679">
        <f t="shared" ref="C1011:P1011" si="116">SUM(C782:C1010)</f>
        <v>245744.60999999993</v>
      </c>
      <c r="D1011" s="679">
        <f t="shared" si="116"/>
        <v>1152.5999999999999</v>
      </c>
      <c r="E1011" s="679">
        <f t="shared" si="116"/>
        <v>1692.3</v>
      </c>
      <c r="F1011" s="679">
        <f t="shared" si="116"/>
        <v>248489.15999999992</v>
      </c>
      <c r="G1011" s="679">
        <f t="shared" si="116"/>
        <v>251900</v>
      </c>
      <c r="H1011" s="679">
        <f t="shared" si="116"/>
        <v>2472</v>
      </c>
      <c r="I1011" s="679">
        <f t="shared" si="116"/>
        <v>1145000</v>
      </c>
      <c r="J1011" s="679">
        <f t="shared" si="116"/>
        <v>8505</v>
      </c>
      <c r="K1011" s="679">
        <f t="shared" si="116"/>
        <v>0.50000000000000011</v>
      </c>
      <c r="L1011" s="679">
        <f t="shared" si="116"/>
        <v>1.4999999999999982</v>
      </c>
      <c r="M1011" s="640">
        <f t="shared" si="111"/>
        <v>8562.8999999999924</v>
      </c>
      <c r="N1011" s="679">
        <f t="shared" si="116"/>
        <v>1883.8380000000027</v>
      </c>
      <c r="O1011" s="679">
        <f t="shared" si="116"/>
        <v>3385.797621124269</v>
      </c>
      <c r="P1011" s="679">
        <f t="shared" si="116"/>
        <v>556.06818283430948</v>
      </c>
      <c r="Q1011" s="599">
        <f t="shared" si="115"/>
        <v>5.79043520609051E-2</v>
      </c>
    </row>
    <row r="1012" spans="1:17" ht="15" customHeight="1" thickBot="1" x14ac:dyDescent="0.35">
      <c r="A1012" s="962" t="s">
        <v>1030</v>
      </c>
      <c r="B1012" s="963"/>
      <c r="C1012" s="667"/>
      <c r="D1012" s="667"/>
      <c r="E1012" s="667"/>
      <c r="F1012" s="667"/>
      <c r="G1012" s="667"/>
      <c r="H1012" s="667"/>
      <c r="I1012" s="667"/>
      <c r="J1012" s="667"/>
      <c r="K1012" s="668"/>
      <c r="L1012" s="667"/>
      <c r="M1012" s="640">
        <f t="shared" si="111"/>
        <v>0</v>
      </c>
      <c r="N1012" s="640"/>
      <c r="O1012" s="641"/>
      <c r="P1012" s="640"/>
      <c r="Q1012" s="599"/>
    </row>
    <row r="1013" spans="1:17" ht="15" customHeight="1" x14ac:dyDescent="0.3">
      <c r="A1013" s="131">
        <v>1</v>
      </c>
      <c r="B1013" s="609" t="s">
        <v>888</v>
      </c>
      <c r="C1013" s="638">
        <v>219.1</v>
      </c>
      <c r="D1013" s="638"/>
      <c r="E1013" s="638"/>
      <c r="F1013" s="638">
        <f t="shared" ref="F1013:F1059" si="117">C1013+D1013+E1013</f>
        <v>219.1</v>
      </c>
      <c r="G1013" s="638">
        <v>1100</v>
      </c>
      <c r="H1013" s="638">
        <v>10</v>
      </c>
      <c r="I1013" s="638">
        <v>5000</v>
      </c>
      <c r="J1013" s="638">
        <v>8</v>
      </c>
      <c r="K1013" s="680">
        <f t="shared" ref="K1013:K1059" si="118">0.5/443*H1013</f>
        <v>1.1286681715575619E-2</v>
      </c>
      <c r="L1013" s="681">
        <f t="shared" ref="L1013:L1058" si="119">1.5/5724*J1013</f>
        <v>2.0964360587002098E-3</v>
      </c>
      <c r="M1013" s="640">
        <f t="shared" si="111"/>
        <v>57.299149594673246</v>
      </c>
      <c r="N1013" s="640">
        <f t="shared" si="110"/>
        <v>12.605812910828114</v>
      </c>
      <c r="O1013" s="641">
        <v>24.501008052972971</v>
      </c>
      <c r="P1013" s="640">
        <v>0.63695173706247254</v>
      </c>
      <c r="Q1013" s="599">
        <f t="shared" si="115"/>
        <v>0.43378786990203932</v>
      </c>
    </row>
    <row r="1014" spans="1:17" ht="15" customHeight="1" x14ac:dyDescent="0.3">
      <c r="A1014" s="17">
        <v>2</v>
      </c>
      <c r="B1014" s="610" t="s">
        <v>889</v>
      </c>
      <c r="C1014" s="128">
        <v>265.10000000000002</v>
      </c>
      <c r="D1014" s="128"/>
      <c r="E1014" s="128"/>
      <c r="F1014" s="128">
        <f t="shared" si="117"/>
        <v>265.10000000000002</v>
      </c>
      <c r="G1014" s="128">
        <v>1100</v>
      </c>
      <c r="H1014" s="128">
        <v>12</v>
      </c>
      <c r="I1014" s="128">
        <v>5000</v>
      </c>
      <c r="J1014" s="128">
        <v>11</v>
      </c>
      <c r="K1014" s="680">
        <f t="shared" si="118"/>
        <v>1.3544018058690745E-2</v>
      </c>
      <c r="L1014" s="681">
        <f t="shared" si="119"/>
        <v>2.8825995807127882E-3</v>
      </c>
      <c r="M1014" s="640">
        <f t="shared" si="111"/>
        <v>70.329742092224265</v>
      </c>
      <c r="N1014" s="640">
        <f t="shared" si="110"/>
        <v>15.472543260289338</v>
      </c>
      <c r="O1014" s="641">
        <v>30.054574560422488</v>
      </c>
      <c r="P1014" s="640">
        <v>0.87265046436323535</v>
      </c>
      <c r="Q1014" s="599">
        <f t="shared" si="115"/>
        <v>0.44032255894869604</v>
      </c>
    </row>
    <row r="1015" spans="1:17" ht="15" customHeight="1" x14ac:dyDescent="0.3">
      <c r="A1015" s="17">
        <v>3</v>
      </c>
      <c r="B1015" s="610" t="s">
        <v>890</v>
      </c>
      <c r="C1015" s="128">
        <v>352.7</v>
      </c>
      <c r="D1015" s="128"/>
      <c r="E1015" s="128"/>
      <c r="F1015" s="128">
        <f t="shared" si="117"/>
        <v>352.7</v>
      </c>
      <c r="G1015" s="128">
        <v>1100</v>
      </c>
      <c r="H1015" s="128">
        <v>17</v>
      </c>
      <c r="I1015" s="128">
        <v>5000</v>
      </c>
      <c r="J1015" s="128">
        <v>16</v>
      </c>
      <c r="K1015" s="680">
        <f t="shared" si="118"/>
        <v>1.9187358916478554E-2</v>
      </c>
      <c r="L1015" s="681">
        <f t="shared" si="119"/>
        <v>4.1928721174004195E-3</v>
      </c>
      <c r="M1015" s="640">
        <f t="shared" si="111"/>
        <v>100.10129016000113</v>
      </c>
      <c r="N1015" s="640">
        <f t="shared" si="110"/>
        <v>22.022283835200248</v>
      </c>
      <c r="O1015" s="641">
        <v>42.771767798948204</v>
      </c>
      <c r="P1015" s="640">
        <v>1.2684894613860915</v>
      </c>
      <c r="Q1015" s="599">
        <f t="shared" si="115"/>
        <v>0.47111945351725459</v>
      </c>
    </row>
    <row r="1016" spans="1:17" ht="15" customHeight="1" x14ac:dyDescent="0.3">
      <c r="A1016" s="17">
        <v>4</v>
      </c>
      <c r="B1016" s="610" t="s">
        <v>891</v>
      </c>
      <c r="C1016" s="128">
        <v>350.15</v>
      </c>
      <c r="D1016" s="128"/>
      <c r="E1016" s="128"/>
      <c r="F1016" s="128">
        <f t="shared" si="117"/>
        <v>350.15</v>
      </c>
      <c r="G1016" s="128">
        <v>1100</v>
      </c>
      <c r="H1016" s="128">
        <v>18</v>
      </c>
      <c r="I1016" s="128">
        <v>5000</v>
      </c>
      <c r="J1016" s="128">
        <v>18</v>
      </c>
      <c r="K1016" s="680">
        <f t="shared" si="118"/>
        <v>2.0316027088036117E-2</v>
      </c>
      <c r="L1016" s="681">
        <f t="shared" si="119"/>
        <v>4.7169811320754724E-3</v>
      </c>
      <c r="M1016" s="640">
        <f t="shared" si="111"/>
        <v>107.17757304399677</v>
      </c>
      <c r="N1016" s="640">
        <f t="shared" si="110"/>
        <v>23.579066069679289</v>
      </c>
      <c r="O1016" s="641">
        <v>45.781895658692576</v>
      </c>
      <c r="P1016" s="640">
        <v>1.425020389282283</v>
      </c>
      <c r="Q1016" s="599">
        <f t="shared" si="115"/>
        <v>0.50824947925646413</v>
      </c>
    </row>
    <row r="1017" spans="1:17" ht="15" customHeight="1" x14ac:dyDescent="0.3">
      <c r="A1017" s="131">
        <v>5</v>
      </c>
      <c r="B1017" s="610" t="s">
        <v>892</v>
      </c>
      <c r="C1017" s="128">
        <v>348.6</v>
      </c>
      <c r="D1017" s="128"/>
      <c r="E1017" s="128"/>
      <c r="F1017" s="128">
        <f t="shared" si="117"/>
        <v>348.6</v>
      </c>
      <c r="G1017" s="128">
        <v>1100</v>
      </c>
      <c r="H1017" s="128">
        <v>15</v>
      </c>
      <c r="I1017" s="128">
        <v>5000</v>
      </c>
      <c r="J1017" s="128">
        <v>16</v>
      </c>
      <c r="K1017" s="680">
        <f t="shared" si="118"/>
        <v>1.6930022573363429E-2</v>
      </c>
      <c r="L1017" s="681">
        <f t="shared" si="119"/>
        <v>4.1928721174004195E-3</v>
      </c>
      <c r="M1017" s="640">
        <f t="shared" si="111"/>
        <v>90.43661747377088</v>
      </c>
      <c r="N1017" s="640">
        <f t="shared" ref="N1017:N1076" si="120">M1017*0.22</f>
        <v>19.896055844229593</v>
      </c>
      <c r="O1017" s="641">
        <v>38.618268927616377</v>
      </c>
      <c r="P1017" s="640">
        <v>1.2648801195601893</v>
      </c>
      <c r="Q1017" s="599">
        <f t="shared" si="115"/>
        <v>0.43091171074347973</v>
      </c>
    </row>
    <row r="1018" spans="1:17" ht="15" customHeight="1" x14ac:dyDescent="0.3">
      <c r="A1018" s="17">
        <v>6</v>
      </c>
      <c r="B1018" s="610" t="s">
        <v>893</v>
      </c>
      <c r="C1018" s="128">
        <v>430.37</v>
      </c>
      <c r="D1018" s="128"/>
      <c r="E1018" s="128"/>
      <c r="F1018" s="128">
        <f t="shared" si="117"/>
        <v>430.37</v>
      </c>
      <c r="G1018" s="128">
        <v>1100</v>
      </c>
      <c r="H1018" s="128">
        <v>16</v>
      </c>
      <c r="I1018" s="128">
        <v>5000</v>
      </c>
      <c r="J1018" s="128">
        <v>18</v>
      </c>
      <c r="K1018" s="680">
        <f t="shared" si="118"/>
        <v>1.8058690744920992E-2</v>
      </c>
      <c r="L1018" s="681">
        <f t="shared" si="119"/>
        <v>4.7169811320754724E-3</v>
      </c>
      <c r="M1018" s="640">
        <f t="shared" si="111"/>
        <v>97.512900357766512</v>
      </c>
      <c r="N1018" s="640">
        <f t="shared" si="120"/>
        <v>21.452838078708634</v>
      </c>
      <c r="O1018" s="641">
        <v>41.628396787360742</v>
      </c>
      <c r="P1018" s="640">
        <v>1.4214110474563806</v>
      </c>
      <c r="Q1018" s="599">
        <f t="shared" si="115"/>
        <v>0.37645641255499285</v>
      </c>
    </row>
    <row r="1019" spans="1:17" ht="15" customHeight="1" x14ac:dyDescent="0.3">
      <c r="A1019" s="17">
        <v>7</v>
      </c>
      <c r="B1019" s="610" t="s">
        <v>894</v>
      </c>
      <c r="C1019" s="128">
        <v>79.3</v>
      </c>
      <c r="D1019" s="128"/>
      <c r="E1019" s="128"/>
      <c r="F1019" s="128">
        <f t="shared" si="117"/>
        <v>79.3</v>
      </c>
      <c r="G1019" s="128">
        <v>1100</v>
      </c>
      <c r="H1019" s="128">
        <v>4</v>
      </c>
      <c r="I1019" s="128">
        <v>5000</v>
      </c>
      <c r="J1019" s="128"/>
      <c r="K1019" s="680">
        <f t="shared" si="118"/>
        <v>4.5146726862302479E-3</v>
      </c>
      <c r="L1019" s="681">
        <f t="shared" si="119"/>
        <v>0</v>
      </c>
      <c r="M1019" s="640">
        <f t="shared" si="111"/>
        <v>19.329345372460494</v>
      </c>
      <c r="N1019" s="640">
        <f t="shared" si="120"/>
        <v>4.252455981941309</v>
      </c>
      <c r="O1019" s="641">
        <v>8.3069977426636559</v>
      </c>
      <c r="P1019" s="640">
        <v>7.2186836518046702E-3</v>
      </c>
      <c r="Q1019" s="599">
        <f t="shared" si="115"/>
        <v>0.40221964414523664</v>
      </c>
    </row>
    <row r="1020" spans="1:17" ht="15" customHeight="1" x14ac:dyDescent="0.3">
      <c r="A1020" s="17">
        <v>8</v>
      </c>
      <c r="B1020" s="610" t="s">
        <v>896</v>
      </c>
      <c r="C1020" s="128">
        <v>326.92</v>
      </c>
      <c r="D1020" s="128"/>
      <c r="E1020" s="128"/>
      <c r="F1020" s="128">
        <f t="shared" si="117"/>
        <v>326.92</v>
      </c>
      <c r="G1020" s="128">
        <v>1100</v>
      </c>
      <c r="H1020" s="128">
        <v>18</v>
      </c>
      <c r="I1020" s="128">
        <v>5000</v>
      </c>
      <c r="J1020" s="128">
        <v>16</v>
      </c>
      <c r="K1020" s="680">
        <f t="shared" si="118"/>
        <v>2.0316027088036117E-2</v>
      </c>
      <c r="L1020" s="681">
        <f t="shared" si="119"/>
        <v>4.1928721174004195E-3</v>
      </c>
      <c r="M1020" s="640">
        <f t="shared" si="111"/>
        <v>104.93362650311626</v>
      </c>
      <c r="N1020" s="640">
        <f t="shared" si="120"/>
        <v>23.085397830685576</v>
      </c>
      <c r="O1020" s="641">
        <v>44.848517234614121</v>
      </c>
      <c r="P1020" s="640">
        <v>1.2702941322990426</v>
      </c>
      <c r="Q1020" s="599">
        <f t="shared" si="115"/>
        <v>0.5326619224908693</v>
      </c>
    </row>
    <row r="1021" spans="1:17" ht="15" customHeight="1" x14ac:dyDescent="0.3">
      <c r="A1021" s="131">
        <v>9</v>
      </c>
      <c r="B1021" s="610" t="s">
        <v>897</v>
      </c>
      <c r="C1021" s="128">
        <v>322.55</v>
      </c>
      <c r="D1021" s="128"/>
      <c r="E1021" s="128"/>
      <c r="F1021" s="128">
        <f t="shared" si="117"/>
        <v>322.55</v>
      </c>
      <c r="G1021" s="128">
        <v>1100</v>
      </c>
      <c r="H1021" s="128">
        <v>20</v>
      </c>
      <c r="I1021" s="128">
        <v>5000</v>
      </c>
      <c r="J1021" s="128">
        <v>12</v>
      </c>
      <c r="K1021" s="680">
        <f t="shared" si="118"/>
        <v>2.2573363431151239E-2</v>
      </c>
      <c r="L1021" s="681">
        <f t="shared" si="119"/>
        <v>3.1446540880503146E-3</v>
      </c>
      <c r="M1021" s="640">
        <f t="shared" si="111"/>
        <v>110.11040610758548</v>
      </c>
      <c r="N1021" s="640">
        <f t="shared" si="120"/>
        <v>24.224289343668804</v>
      </c>
      <c r="O1021" s="641">
        <v>47.135259257789023</v>
      </c>
      <c r="P1021" s="640">
        <v>0.96445096015846454</v>
      </c>
      <c r="Q1021" s="599">
        <f t="shared" si="115"/>
        <v>0.56560038961153858</v>
      </c>
    </row>
    <row r="1022" spans="1:17" ht="15" customHeight="1" x14ac:dyDescent="0.3">
      <c r="A1022" s="17">
        <v>10</v>
      </c>
      <c r="B1022" s="610" t="s">
        <v>898</v>
      </c>
      <c r="C1022" s="128">
        <v>415.5</v>
      </c>
      <c r="D1022" s="128"/>
      <c r="E1022" s="128"/>
      <c r="F1022" s="128">
        <f t="shared" si="117"/>
        <v>415.5</v>
      </c>
      <c r="G1022" s="128">
        <v>1100</v>
      </c>
      <c r="H1022" s="128">
        <v>21</v>
      </c>
      <c r="I1022" s="128">
        <v>5000</v>
      </c>
      <c r="J1022" s="128">
        <v>20</v>
      </c>
      <c r="K1022" s="680">
        <f t="shared" si="118"/>
        <v>2.3702031602708801E-2</v>
      </c>
      <c r="L1022" s="681">
        <f t="shared" si="119"/>
        <v>5.2410901467505244E-3</v>
      </c>
      <c r="M1022" s="640">
        <f t="shared" si="111"/>
        <v>123.91852861422262</v>
      </c>
      <c r="N1022" s="640">
        <f t="shared" si="120"/>
        <v>27.262076295128978</v>
      </c>
      <c r="O1022" s="641">
        <v>52.945522389768769</v>
      </c>
      <c r="P1022" s="640">
        <v>1.5851606590043767</v>
      </c>
      <c r="Q1022" s="599">
        <f t="shared" si="115"/>
        <v>0.49509335248646152</v>
      </c>
    </row>
    <row r="1023" spans="1:17" ht="15" customHeight="1" x14ac:dyDescent="0.3">
      <c r="A1023" s="17">
        <v>11</v>
      </c>
      <c r="B1023" s="610" t="s">
        <v>899</v>
      </c>
      <c r="C1023" s="128">
        <v>372.82</v>
      </c>
      <c r="D1023" s="128"/>
      <c r="E1023" s="128"/>
      <c r="F1023" s="128">
        <f t="shared" si="117"/>
        <v>372.82</v>
      </c>
      <c r="G1023" s="128">
        <v>1100</v>
      </c>
      <c r="H1023" s="128">
        <v>16</v>
      </c>
      <c r="I1023" s="128">
        <v>5000</v>
      </c>
      <c r="J1023" s="128">
        <v>16</v>
      </c>
      <c r="K1023" s="680">
        <f t="shared" si="118"/>
        <v>1.8058690744920992E-2</v>
      </c>
      <c r="L1023" s="681">
        <f t="shared" si="119"/>
        <v>4.1928721174004195E-3</v>
      </c>
      <c r="M1023" s="640">
        <f t="shared" si="111"/>
        <v>95.268953816885997</v>
      </c>
      <c r="N1023" s="640">
        <f t="shared" si="120"/>
        <v>20.959169839714921</v>
      </c>
      <c r="O1023" s="641">
        <v>40.695018363282287</v>
      </c>
      <c r="P1023" s="640">
        <v>1.2666847904731404</v>
      </c>
      <c r="Q1023" s="599">
        <f t="shared" si="115"/>
        <v>0.42430617137051757</v>
      </c>
    </row>
    <row r="1024" spans="1:17" ht="15" customHeight="1" x14ac:dyDescent="0.3">
      <c r="A1024" s="17">
        <v>12</v>
      </c>
      <c r="B1024" s="610" t="s">
        <v>900</v>
      </c>
      <c r="C1024" s="128">
        <v>282.76</v>
      </c>
      <c r="D1024" s="128"/>
      <c r="E1024" s="128"/>
      <c r="F1024" s="128">
        <f t="shared" si="117"/>
        <v>282.76</v>
      </c>
      <c r="G1024" s="128">
        <v>1100</v>
      </c>
      <c r="H1024" s="128">
        <v>8</v>
      </c>
      <c r="I1024" s="128">
        <v>5000</v>
      </c>
      <c r="J1024" s="128">
        <v>8</v>
      </c>
      <c r="K1024" s="680">
        <f t="shared" si="118"/>
        <v>9.0293453724604959E-3</v>
      </c>
      <c r="L1024" s="681">
        <f t="shared" si="119"/>
        <v>2.0964360587002098E-3</v>
      </c>
      <c r="M1024" s="640">
        <f t="shared" si="111"/>
        <v>47.634476908442998</v>
      </c>
      <c r="N1024" s="640">
        <f t="shared" si="120"/>
        <v>10.47958491985746</v>
      </c>
      <c r="O1024" s="641">
        <v>20.347509181641144</v>
      </c>
      <c r="P1024" s="640">
        <v>0.63334239523657021</v>
      </c>
      <c r="Q1024" s="599">
        <f t="shared" si="115"/>
        <v>0.27972454875222158</v>
      </c>
    </row>
    <row r="1025" spans="1:17" ht="15" customHeight="1" x14ac:dyDescent="0.3">
      <c r="A1025" s="131">
        <v>13</v>
      </c>
      <c r="B1025" s="610" t="s">
        <v>901</v>
      </c>
      <c r="C1025" s="128">
        <v>180.5</v>
      </c>
      <c r="D1025" s="128"/>
      <c r="E1025" s="128"/>
      <c r="F1025" s="128">
        <f t="shared" si="117"/>
        <v>180.5</v>
      </c>
      <c r="G1025" s="128">
        <v>1100</v>
      </c>
      <c r="H1025" s="128">
        <v>6</v>
      </c>
      <c r="I1025" s="128">
        <v>5000</v>
      </c>
      <c r="J1025" s="128">
        <v>3</v>
      </c>
      <c r="K1025" s="680">
        <f t="shared" si="118"/>
        <v>6.7720090293453723E-3</v>
      </c>
      <c r="L1025" s="681">
        <f t="shared" si="119"/>
        <v>7.8616352201257866E-4</v>
      </c>
      <c r="M1025" s="640">
        <f t="shared" si="111"/>
        <v>32.3599378700115</v>
      </c>
      <c r="N1025" s="640">
        <f t="shared" si="120"/>
        <v>7.1191863314025303</v>
      </c>
      <c r="O1025" s="641">
        <v>13.860564250113171</v>
      </c>
      <c r="P1025" s="640">
        <v>0.2429174109525673</v>
      </c>
      <c r="Q1025" s="599">
        <f t="shared" si="115"/>
        <v>0.29685654217440316</v>
      </c>
    </row>
    <row r="1026" spans="1:17" ht="15" customHeight="1" x14ac:dyDescent="0.3">
      <c r="A1026" s="17">
        <v>14</v>
      </c>
      <c r="B1026" s="610" t="s">
        <v>902</v>
      </c>
      <c r="C1026" s="128">
        <v>5520.77</v>
      </c>
      <c r="D1026" s="128"/>
      <c r="E1026" s="128"/>
      <c r="F1026" s="128">
        <f t="shared" si="117"/>
        <v>5520.77</v>
      </c>
      <c r="G1026" s="128">
        <v>1100</v>
      </c>
      <c r="H1026" s="128"/>
      <c r="I1026" s="128">
        <v>5000</v>
      </c>
      <c r="J1026" s="128">
        <v>243</v>
      </c>
      <c r="K1026" s="680">
        <f t="shared" si="118"/>
        <v>0</v>
      </c>
      <c r="L1026" s="681">
        <f t="shared" si="119"/>
        <v>6.3679245283018868E-2</v>
      </c>
      <c r="M1026" s="640">
        <f t="shared" si="111"/>
        <v>272.63950471698109</v>
      </c>
      <c r="N1026" s="640">
        <f t="shared" si="120"/>
        <v>59.980691037735838</v>
      </c>
      <c r="O1026" s="641">
        <v>113.40547852553263</v>
      </c>
      <c r="P1026" s="640">
        <v>18.799240223463688</v>
      </c>
      <c r="Q1026" s="599">
        <f t="shared" si="115"/>
        <v>8.419566736229063E-2</v>
      </c>
    </row>
    <row r="1027" spans="1:17" ht="15" customHeight="1" x14ac:dyDescent="0.3">
      <c r="A1027" s="17">
        <v>15</v>
      </c>
      <c r="B1027" s="610" t="s">
        <v>903</v>
      </c>
      <c r="C1027" s="128">
        <v>5310.85</v>
      </c>
      <c r="D1027" s="128"/>
      <c r="E1027" s="128"/>
      <c r="F1027" s="128">
        <f t="shared" si="117"/>
        <v>5310.85</v>
      </c>
      <c r="G1027" s="128">
        <v>1100</v>
      </c>
      <c r="H1027" s="128"/>
      <c r="I1027" s="128">
        <v>5000</v>
      </c>
      <c r="J1027" s="128">
        <v>243</v>
      </c>
      <c r="K1027" s="680">
        <f t="shared" si="118"/>
        <v>0</v>
      </c>
      <c r="L1027" s="681">
        <f t="shared" si="119"/>
        <v>6.3679245283018868E-2</v>
      </c>
      <c r="M1027" s="640">
        <f t="shared" si="111"/>
        <v>272.63950471698109</v>
      </c>
      <c r="N1027" s="640">
        <f t="shared" si="120"/>
        <v>59.980691037735838</v>
      </c>
      <c r="O1027" s="641">
        <v>113.40547852553263</v>
      </c>
      <c r="P1027" s="640">
        <v>18.799240223463688</v>
      </c>
      <c r="Q1027" s="599">
        <f t="shared" si="115"/>
        <v>8.7523638307184959E-2</v>
      </c>
    </row>
    <row r="1028" spans="1:17" ht="15" customHeight="1" x14ac:dyDescent="0.3">
      <c r="A1028" s="17">
        <v>16</v>
      </c>
      <c r="B1028" s="610" t="s">
        <v>904</v>
      </c>
      <c r="C1028" s="128">
        <v>5405.43</v>
      </c>
      <c r="D1028" s="128"/>
      <c r="E1028" s="128"/>
      <c r="F1028" s="128">
        <f t="shared" si="117"/>
        <v>5405.43</v>
      </c>
      <c r="G1028" s="128">
        <v>1100</v>
      </c>
      <c r="H1028" s="128"/>
      <c r="I1028" s="128">
        <v>5000</v>
      </c>
      <c r="J1028" s="128">
        <v>243</v>
      </c>
      <c r="K1028" s="680">
        <f t="shared" si="118"/>
        <v>0</v>
      </c>
      <c r="L1028" s="681">
        <f t="shared" si="119"/>
        <v>6.3679245283018868E-2</v>
      </c>
      <c r="M1028" s="640">
        <f t="shared" si="111"/>
        <v>272.63950471698109</v>
      </c>
      <c r="N1028" s="640">
        <f t="shared" si="120"/>
        <v>59.980691037735838</v>
      </c>
      <c r="O1028" s="641">
        <v>113.40547852553263</v>
      </c>
      <c r="P1028" s="640">
        <v>18.799240223463688</v>
      </c>
      <c r="Q1028" s="599">
        <f t="shared" si="115"/>
        <v>8.5992217918595418E-2</v>
      </c>
    </row>
    <row r="1029" spans="1:17" ht="15" customHeight="1" x14ac:dyDescent="0.3">
      <c r="A1029" s="131">
        <v>17</v>
      </c>
      <c r="B1029" s="610" t="s">
        <v>905</v>
      </c>
      <c r="C1029" s="128">
        <v>349.2</v>
      </c>
      <c r="D1029" s="128"/>
      <c r="E1029" s="128"/>
      <c r="F1029" s="128">
        <f t="shared" si="117"/>
        <v>349.2</v>
      </c>
      <c r="G1029" s="128">
        <v>1100</v>
      </c>
      <c r="H1029" s="128">
        <v>16</v>
      </c>
      <c r="I1029" s="128">
        <v>5000</v>
      </c>
      <c r="J1029" s="128">
        <v>16</v>
      </c>
      <c r="K1029" s="680">
        <f t="shared" si="118"/>
        <v>1.8058690744920992E-2</v>
      </c>
      <c r="L1029" s="681">
        <f t="shared" si="119"/>
        <v>4.1928721174004195E-3</v>
      </c>
      <c r="M1029" s="640">
        <f t="shared" si="111"/>
        <v>95.268953816885997</v>
      </c>
      <c r="N1029" s="640">
        <f t="shared" si="120"/>
        <v>20.959169839714921</v>
      </c>
      <c r="O1029" s="641">
        <v>40.695018363282287</v>
      </c>
      <c r="P1029" s="640">
        <v>1.2666847904731404</v>
      </c>
      <c r="Q1029" s="599">
        <f t="shared" si="115"/>
        <v>0.45300637689105483</v>
      </c>
    </row>
    <row r="1030" spans="1:17" ht="15" customHeight="1" x14ac:dyDescent="0.3">
      <c r="A1030" s="17">
        <v>18</v>
      </c>
      <c r="B1030" s="610" t="s">
        <v>907</v>
      </c>
      <c r="C1030" s="128">
        <v>360.2</v>
      </c>
      <c r="D1030" s="128"/>
      <c r="E1030" s="128"/>
      <c r="F1030" s="128">
        <f t="shared" si="117"/>
        <v>360.2</v>
      </c>
      <c r="G1030" s="128">
        <v>1100</v>
      </c>
      <c r="H1030" s="128">
        <v>17</v>
      </c>
      <c r="I1030" s="128">
        <v>5000</v>
      </c>
      <c r="J1030" s="128">
        <v>16</v>
      </c>
      <c r="K1030" s="680">
        <f t="shared" si="118"/>
        <v>1.9187358916478554E-2</v>
      </c>
      <c r="L1030" s="681">
        <f t="shared" si="119"/>
        <v>4.1928721174004195E-3</v>
      </c>
      <c r="M1030" s="640">
        <f t="shared" si="111"/>
        <v>100.10129016000113</v>
      </c>
      <c r="N1030" s="640">
        <f t="shared" si="120"/>
        <v>22.022283835200248</v>
      </c>
      <c r="O1030" s="641">
        <v>42.771767798948204</v>
      </c>
      <c r="P1030" s="640">
        <v>1.2684894613860915</v>
      </c>
      <c r="Q1030" s="599">
        <f t="shared" si="115"/>
        <v>0.46130991464612908</v>
      </c>
    </row>
    <row r="1031" spans="1:17" ht="15" customHeight="1" x14ac:dyDescent="0.3">
      <c r="A1031" s="17">
        <v>19</v>
      </c>
      <c r="B1031" s="610" t="s">
        <v>909</v>
      </c>
      <c r="C1031" s="128">
        <v>357.19</v>
      </c>
      <c r="D1031" s="128"/>
      <c r="E1031" s="128"/>
      <c r="F1031" s="128">
        <f t="shared" si="117"/>
        <v>357.19</v>
      </c>
      <c r="G1031" s="128">
        <v>1100</v>
      </c>
      <c r="H1031" s="128">
        <v>19</v>
      </c>
      <c r="I1031" s="128">
        <v>5000</v>
      </c>
      <c r="J1031" s="128">
        <v>16</v>
      </c>
      <c r="K1031" s="680">
        <f t="shared" si="118"/>
        <v>2.1444695259593676E-2</v>
      </c>
      <c r="L1031" s="681">
        <f t="shared" si="119"/>
        <v>4.1928721174004195E-3</v>
      </c>
      <c r="M1031" s="640">
        <f t="shared" si="111"/>
        <v>109.76596284623136</v>
      </c>
      <c r="N1031" s="640">
        <f t="shared" si="120"/>
        <v>24.1485118261709</v>
      </c>
      <c r="O1031" s="641">
        <v>46.925266670280031</v>
      </c>
      <c r="P1031" s="640">
        <v>1.272098803211994</v>
      </c>
      <c r="Q1031" s="599">
        <f t="shared" si="115"/>
        <v>0.50984585275594019</v>
      </c>
    </row>
    <row r="1032" spans="1:17" ht="15" customHeight="1" x14ac:dyDescent="0.3">
      <c r="A1032" s="17">
        <v>20</v>
      </c>
      <c r="B1032" s="610" t="s">
        <v>910</v>
      </c>
      <c r="C1032" s="128">
        <v>306.39999999999998</v>
      </c>
      <c r="D1032" s="128"/>
      <c r="E1032" s="128"/>
      <c r="F1032" s="128">
        <f t="shared" si="117"/>
        <v>306.39999999999998</v>
      </c>
      <c r="G1032" s="128">
        <v>1100</v>
      </c>
      <c r="H1032" s="128">
        <v>18</v>
      </c>
      <c r="I1032" s="128">
        <v>5000</v>
      </c>
      <c r="J1032" s="128">
        <v>16</v>
      </c>
      <c r="K1032" s="680">
        <f t="shared" si="118"/>
        <v>2.0316027088036117E-2</v>
      </c>
      <c r="L1032" s="681">
        <f t="shared" si="119"/>
        <v>4.1928721174004195E-3</v>
      </c>
      <c r="M1032" s="640">
        <f t="shared" ref="M1032:M1095" si="121">(K1032+L1032)*4281.45</f>
        <v>104.93362650311626</v>
      </c>
      <c r="N1032" s="640">
        <f t="shared" si="120"/>
        <v>23.085397830685576</v>
      </c>
      <c r="O1032" s="641">
        <v>44.848517234614121</v>
      </c>
      <c r="P1032" s="640">
        <v>1.2702941322990426</v>
      </c>
      <c r="Q1032" s="599">
        <f t="shared" si="115"/>
        <v>0.56833497291356083</v>
      </c>
    </row>
    <row r="1033" spans="1:17" ht="15" customHeight="1" x14ac:dyDescent="0.3">
      <c r="A1033" s="131">
        <v>21</v>
      </c>
      <c r="B1033" s="610" t="s">
        <v>911</v>
      </c>
      <c r="C1033" s="128">
        <v>407.2</v>
      </c>
      <c r="D1033" s="128"/>
      <c r="E1033" s="128"/>
      <c r="F1033" s="128">
        <f t="shared" si="117"/>
        <v>407.2</v>
      </c>
      <c r="G1033" s="128">
        <v>1100</v>
      </c>
      <c r="H1033" s="128">
        <v>18</v>
      </c>
      <c r="I1033" s="128">
        <v>5000</v>
      </c>
      <c r="J1033" s="128">
        <v>12</v>
      </c>
      <c r="K1033" s="680">
        <f t="shared" si="118"/>
        <v>2.0316027088036117E-2</v>
      </c>
      <c r="L1033" s="681">
        <f t="shared" si="119"/>
        <v>3.1446540880503146E-3</v>
      </c>
      <c r="M1033" s="640">
        <f t="shared" si="121"/>
        <v>100.44573342135524</v>
      </c>
      <c r="N1033" s="640">
        <f t="shared" si="120"/>
        <v>22.098061352698153</v>
      </c>
      <c r="O1033" s="641">
        <v>42.981760386457204</v>
      </c>
      <c r="P1033" s="640">
        <v>0.96084161833256221</v>
      </c>
      <c r="Q1033" s="599">
        <f t="shared" si="115"/>
        <v>0.40885657362191347</v>
      </c>
    </row>
    <row r="1034" spans="1:17" ht="15" customHeight="1" x14ac:dyDescent="0.3">
      <c r="A1034" s="17">
        <v>22</v>
      </c>
      <c r="B1034" s="610" t="s">
        <v>912</v>
      </c>
      <c r="C1034" s="128">
        <v>52.3</v>
      </c>
      <c r="D1034" s="128"/>
      <c r="E1034" s="128"/>
      <c r="F1034" s="128">
        <f t="shared" si="117"/>
        <v>52.3</v>
      </c>
      <c r="G1034" s="128">
        <v>1100</v>
      </c>
      <c r="H1034" s="128">
        <v>2</v>
      </c>
      <c r="I1034" s="128">
        <v>5000</v>
      </c>
      <c r="J1034" s="128">
        <v>1</v>
      </c>
      <c r="K1034" s="680">
        <f t="shared" si="118"/>
        <v>2.257336343115124E-3</v>
      </c>
      <c r="L1034" s="681">
        <f t="shared" si="119"/>
        <v>2.6205450733752622E-4</v>
      </c>
      <c r="M1034" s="640">
        <f t="shared" si="121"/>
        <v>10.786645956670498</v>
      </c>
      <c r="N1034" s="640">
        <f t="shared" si="120"/>
        <v>2.3730621104675094</v>
      </c>
      <c r="O1034" s="641">
        <v>4.6201880833710565</v>
      </c>
      <c r="P1034" s="640">
        <v>8.0972470317522444E-2</v>
      </c>
      <c r="Q1034" s="599">
        <f t="shared" si="115"/>
        <v>0.34150800422230571</v>
      </c>
    </row>
    <row r="1035" spans="1:17" ht="15" customHeight="1" x14ac:dyDescent="0.3">
      <c r="A1035" s="17">
        <v>23</v>
      </c>
      <c r="B1035" s="610" t="s">
        <v>913</v>
      </c>
      <c r="C1035" s="128">
        <v>122.2</v>
      </c>
      <c r="D1035" s="128"/>
      <c r="E1035" s="128"/>
      <c r="F1035" s="128">
        <f t="shared" si="117"/>
        <v>122.2</v>
      </c>
      <c r="G1035" s="128">
        <v>1100</v>
      </c>
      <c r="H1035" s="128">
        <v>4</v>
      </c>
      <c r="I1035" s="128">
        <v>5000</v>
      </c>
      <c r="J1035" s="128">
        <v>4</v>
      </c>
      <c r="K1035" s="680">
        <f t="shared" si="118"/>
        <v>4.5146726862302479E-3</v>
      </c>
      <c r="L1035" s="681">
        <f t="shared" si="119"/>
        <v>1.0482180293501049E-3</v>
      </c>
      <c r="M1035" s="640">
        <f t="shared" si="121"/>
        <v>23.817238454221499</v>
      </c>
      <c r="N1035" s="640">
        <f t="shared" si="120"/>
        <v>5.2397924599287302</v>
      </c>
      <c r="O1035" s="641">
        <v>10.173754590820572</v>
      </c>
      <c r="P1035" s="640">
        <v>0.31667119761828511</v>
      </c>
      <c r="Q1035" s="599">
        <f t="shared" si="115"/>
        <v>0.32362894191971431</v>
      </c>
    </row>
    <row r="1036" spans="1:17" ht="15" customHeight="1" x14ac:dyDescent="0.3">
      <c r="A1036" s="17">
        <v>24</v>
      </c>
      <c r="B1036" s="610" t="s">
        <v>915</v>
      </c>
      <c r="C1036" s="128">
        <v>205.19</v>
      </c>
      <c r="D1036" s="128"/>
      <c r="E1036" s="128"/>
      <c r="F1036" s="128">
        <f t="shared" si="117"/>
        <v>205.19</v>
      </c>
      <c r="G1036" s="128">
        <v>1100</v>
      </c>
      <c r="H1036" s="128">
        <v>12</v>
      </c>
      <c r="I1036" s="128">
        <v>5000</v>
      </c>
      <c r="J1036" s="128">
        <v>7</v>
      </c>
      <c r="K1036" s="680">
        <f t="shared" si="118"/>
        <v>1.3544018058690745E-2</v>
      </c>
      <c r="L1036" s="681">
        <f t="shared" si="119"/>
        <v>1.8343815513626835E-3</v>
      </c>
      <c r="M1036" s="640">
        <f t="shared" si="121"/>
        <v>65.84184901046325</v>
      </c>
      <c r="N1036" s="640">
        <f t="shared" si="120"/>
        <v>14.485206782301915</v>
      </c>
      <c r="O1036" s="641">
        <v>28.18781771226557</v>
      </c>
      <c r="P1036" s="640">
        <v>0.56319795039675469</v>
      </c>
      <c r="Q1036" s="599">
        <f t="shared" si="115"/>
        <v>0.53159545521432572</v>
      </c>
    </row>
    <row r="1037" spans="1:17" ht="15" customHeight="1" x14ac:dyDescent="0.3">
      <c r="A1037" s="131">
        <v>25</v>
      </c>
      <c r="B1037" s="610" t="s">
        <v>916</v>
      </c>
      <c r="C1037" s="128">
        <v>289.10000000000002</v>
      </c>
      <c r="D1037" s="128"/>
      <c r="E1037" s="128"/>
      <c r="F1037" s="128">
        <f t="shared" si="117"/>
        <v>289.10000000000002</v>
      </c>
      <c r="G1037" s="128">
        <v>1100</v>
      </c>
      <c r="H1037" s="128">
        <v>7</v>
      </c>
      <c r="I1037" s="128">
        <v>5000</v>
      </c>
      <c r="J1037" s="128">
        <v>9</v>
      </c>
      <c r="K1037" s="680">
        <f t="shared" si="118"/>
        <v>7.9006772009029332E-3</v>
      </c>
      <c r="L1037" s="681">
        <f t="shared" si="119"/>
        <v>2.3584905660377362E-3</v>
      </c>
      <c r="M1037" s="640">
        <f t="shared" si="121"/>
        <v>43.924113835768132</v>
      </c>
      <c r="N1037" s="640">
        <f t="shared" si="120"/>
        <v>9.6633050438689896</v>
      </c>
      <c r="O1037" s="641">
        <v>18.737448958014458</v>
      </c>
      <c r="P1037" s="640">
        <v>0.70890085281523918</v>
      </c>
      <c r="Q1037" s="599">
        <f t="shared" si="115"/>
        <v>0.25262458903655072</v>
      </c>
    </row>
    <row r="1038" spans="1:17" ht="15" customHeight="1" x14ac:dyDescent="0.3">
      <c r="A1038" s="17">
        <v>26</v>
      </c>
      <c r="B1038" s="610" t="s">
        <v>918</v>
      </c>
      <c r="C1038" s="128">
        <v>242.85</v>
      </c>
      <c r="D1038" s="128"/>
      <c r="E1038" s="128"/>
      <c r="F1038" s="128">
        <f t="shared" si="117"/>
        <v>242.85</v>
      </c>
      <c r="G1038" s="128">
        <v>1100</v>
      </c>
      <c r="H1038" s="128">
        <v>10</v>
      </c>
      <c r="I1038" s="128">
        <v>5000</v>
      </c>
      <c r="J1038" s="128">
        <v>8</v>
      </c>
      <c r="K1038" s="680">
        <f t="shared" si="118"/>
        <v>1.1286681715575619E-2</v>
      </c>
      <c r="L1038" s="681">
        <f t="shared" si="119"/>
        <v>2.0964360587002098E-3</v>
      </c>
      <c r="M1038" s="640">
        <f t="shared" si="121"/>
        <v>57.299149594673246</v>
      </c>
      <c r="N1038" s="640">
        <f t="shared" si="120"/>
        <v>12.605812910828114</v>
      </c>
      <c r="O1038" s="641">
        <v>24.501008052972971</v>
      </c>
      <c r="P1038" s="640">
        <v>0.63695173706247254</v>
      </c>
      <c r="Q1038" s="599">
        <f t="shared" si="115"/>
        <v>0.39136472017927448</v>
      </c>
    </row>
    <row r="1039" spans="1:17" ht="15" customHeight="1" x14ac:dyDescent="0.3">
      <c r="A1039" s="17">
        <v>27</v>
      </c>
      <c r="B1039" s="610" t="s">
        <v>919</v>
      </c>
      <c r="C1039" s="128">
        <v>415.2</v>
      </c>
      <c r="D1039" s="128"/>
      <c r="E1039" s="128"/>
      <c r="F1039" s="128">
        <f t="shared" si="117"/>
        <v>415.2</v>
      </c>
      <c r="G1039" s="128">
        <v>1100</v>
      </c>
      <c r="H1039" s="128">
        <v>21</v>
      </c>
      <c r="I1039" s="128">
        <v>5000</v>
      </c>
      <c r="J1039" s="128">
        <v>16</v>
      </c>
      <c r="K1039" s="680">
        <f t="shared" si="118"/>
        <v>2.3702031602708801E-2</v>
      </c>
      <c r="L1039" s="681">
        <f t="shared" si="119"/>
        <v>4.1928721174004195E-3</v>
      </c>
      <c r="M1039" s="640">
        <f t="shared" si="121"/>
        <v>119.43063553246162</v>
      </c>
      <c r="N1039" s="640">
        <f t="shared" si="120"/>
        <v>26.274739817141558</v>
      </c>
      <c r="O1039" s="641">
        <v>51.078765541611858</v>
      </c>
      <c r="P1039" s="640">
        <v>1.2757081450378962</v>
      </c>
      <c r="Q1039" s="599">
        <f t="shared" si="115"/>
        <v>0.47702275779444347</v>
      </c>
    </row>
    <row r="1040" spans="1:17" ht="15" customHeight="1" x14ac:dyDescent="0.3">
      <c r="A1040" s="17">
        <v>28</v>
      </c>
      <c r="B1040" s="610" t="s">
        <v>920</v>
      </c>
      <c r="C1040" s="128">
        <v>8111.75</v>
      </c>
      <c r="D1040" s="128"/>
      <c r="E1040" s="128"/>
      <c r="F1040" s="128">
        <f t="shared" si="117"/>
        <v>8111.75</v>
      </c>
      <c r="G1040" s="128">
        <v>1100</v>
      </c>
      <c r="H1040" s="128"/>
      <c r="I1040" s="128">
        <v>5000</v>
      </c>
      <c r="J1040" s="128">
        <v>286</v>
      </c>
      <c r="K1040" s="680">
        <f t="shared" si="118"/>
        <v>0</v>
      </c>
      <c r="L1040" s="681">
        <f t="shared" si="119"/>
        <v>7.4947589098532497E-2</v>
      </c>
      <c r="M1040" s="640">
        <f t="shared" si="121"/>
        <v>320.88435534591196</v>
      </c>
      <c r="N1040" s="640">
        <f t="shared" si="120"/>
        <v>70.594558176100634</v>
      </c>
      <c r="O1040" s="641">
        <v>133.47311464321947</v>
      </c>
      <c r="P1040" s="640">
        <v>22.125854748603349</v>
      </c>
      <c r="Q1040" s="599">
        <f t="shared" si="115"/>
        <v>6.7442645904254375E-2</v>
      </c>
    </row>
    <row r="1041" spans="1:17" ht="15" customHeight="1" x14ac:dyDescent="0.3">
      <c r="A1041" s="131">
        <v>29</v>
      </c>
      <c r="B1041" s="610" t="s">
        <v>921</v>
      </c>
      <c r="C1041" s="128">
        <v>6280.23</v>
      </c>
      <c r="D1041" s="128"/>
      <c r="E1041" s="128"/>
      <c r="F1041" s="128">
        <f t="shared" si="117"/>
        <v>6280.23</v>
      </c>
      <c r="G1041" s="128">
        <v>1100</v>
      </c>
      <c r="H1041" s="128"/>
      <c r="I1041" s="128">
        <v>5000</v>
      </c>
      <c r="J1041" s="128">
        <v>216</v>
      </c>
      <c r="K1041" s="680">
        <f t="shared" si="118"/>
        <v>0</v>
      </c>
      <c r="L1041" s="681">
        <f t="shared" si="119"/>
        <v>5.6603773584905662E-2</v>
      </c>
      <c r="M1041" s="640">
        <f t="shared" si="121"/>
        <v>242.34622641509432</v>
      </c>
      <c r="N1041" s="640">
        <f t="shared" si="120"/>
        <v>53.316169811320748</v>
      </c>
      <c r="O1041" s="641">
        <v>100.80486980047345</v>
      </c>
      <c r="P1041" s="640">
        <v>16.710435754189941</v>
      </c>
      <c r="Q1041" s="599">
        <f t="shared" si="115"/>
        <v>6.5790218157786975E-2</v>
      </c>
    </row>
    <row r="1042" spans="1:17" ht="15" customHeight="1" x14ac:dyDescent="0.3">
      <c r="A1042" s="17">
        <v>30</v>
      </c>
      <c r="B1042" s="610" t="s">
        <v>922</v>
      </c>
      <c r="C1042" s="128">
        <v>8361.6299999999992</v>
      </c>
      <c r="D1042" s="128"/>
      <c r="E1042" s="128"/>
      <c r="F1042" s="128">
        <f t="shared" si="117"/>
        <v>8361.6299999999992</v>
      </c>
      <c r="G1042" s="128">
        <v>1100</v>
      </c>
      <c r="H1042" s="128"/>
      <c r="I1042" s="128">
        <v>5000</v>
      </c>
      <c r="J1042" s="128">
        <v>360</v>
      </c>
      <c r="K1042" s="680">
        <f t="shared" si="118"/>
        <v>0</v>
      </c>
      <c r="L1042" s="681">
        <f t="shared" si="119"/>
        <v>9.4339622641509441E-2</v>
      </c>
      <c r="M1042" s="640">
        <f t="shared" si="121"/>
        <v>403.91037735849056</v>
      </c>
      <c r="N1042" s="640">
        <f t="shared" si="120"/>
        <v>88.860283018867918</v>
      </c>
      <c r="O1042" s="641">
        <v>168.00811633412241</v>
      </c>
      <c r="P1042" s="640">
        <v>27.850726256983243</v>
      </c>
      <c r="Q1042" s="599">
        <f t="shared" si="115"/>
        <v>8.2355892687007687E-2</v>
      </c>
    </row>
    <row r="1043" spans="1:17" ht="15" customHeight="1" x14ac:dyDescent="0.3">
      <c r="A1043" s="17">
        <v>31</v>
      </c>
      <c r="B1043" s="610" t="s">
        <v>923</v>
      </c>
      <c r="C1043" s="128">
        <v>6675.9</v>
      </c>
      <c r="D1043" s="128"/>
      <c r="E1043" s="128"/>
      <c r="F1043" s="128">
        <f t="shared" si="117"/>
        <v>6675.9</v>
      </c>
      <c r="G1043" s="128">
        <v>1100</v>
      </c>
      <c r="H1043" s="128"/>
      <c r="I1043" s="128">
        <v>5000</v>
      </c>
      <c r="J1043" s="128">
        <v>252</v>
      </c>
      <c r="K1043" s="680">
        <f t="shared" si="118"/>
        <v>0</v>
      </c>
      <c r="L1043" s="681">
        <f t="shared" si="119"/>
        <v>6.6037735849056603E-2</v>
      </c>
      <c r="M1043" s="640">
        <f t="shared" si="121"/>
        <v>282.73726415094336</v>
      </c>
      <c r="N1043" s="640">
        <f t="shared" si="120"/>
        <v>62.202198113207537</v>
      </c>
      <c r="O1043" s="641">
        <v>117.60568143388568</v>
      </c>
      <c r="P1043" s="640">
        <v>19.495508379888268</v>
      </c>
      <c r="Q1043" s="599">
        <f t="shared" si="115"/>
        <v>7.2206092373751085E-2</v>
      </c>
    </row>
    <row r="1044" spans="1:17" ht="15" customHeight="1" x14ac:dyDescent="0.3">
      <c r="A1044" s="17">
        <v>32</v>
      </c>
      <c r="B1044" s="610" t="s">
        <v>924</v>
      </c>
      <c r="C1044" s="128">
        <v>4489.2299999999996</v>
      </c>
      <c r="D1044" s="128"/>
      <c r="E1044" s="128">
        <v>48.5</v>
      </c>
      <c r="F1044" s="128">
        <f t="shared" si="117"/>
        <v>4537.7299999999996</v>
      </c>
      <c r="G1044" s="128">
        <v>1100</v>
      </c>
      <c r="H1044" s="128"/>
      <c r="I1044" s="128">
        <v>5000</v>
      </c>
      <c r="J1044" s="128">
        <v>180</v>
      </c>
      <c r="K1044" s="680">
        <f t="shared" si="118"/>
        <v>0</v>
      </c>
      <c r="L1044" s="681">
        <f t="shared" si="119"/>
        <v>4.716981132075472E-2</v>
      </c>
      <c r="M1044" s="640">
        <f t="shared" si="121"/>
        <v>201.95518867924528</v>
      </c>
      <c r="N1044" s="640">
        <f t="shared" si="120"/>
        <v>44.430141509433959</v>
      </c>
      <c r="O1044" s="641">
        <v>84.004058167061203</v>
      </c>
      <c r="P1044" s="640">
        <v>13.925363128491622</v>
      </c>
      <c r="Q1044" s="599">
        <f t="shared" si="115"/>
        <v>7.5878192727251742E-2</v>
      </c>
    </row>
    <row r="1045" spans="1:17" ht="15" customHeight="1" x14ac:dyDescent="0.3">
      <c r="A1045" s="131">
        <v>33</v>
      </c>
      <c r="B1045" s="610" t="s">
        <v>925</v>
      </c>
      <c r="C1045" s="128">
        <v>4352.13</v>
      </c>
      <c r="D1045" s="128"/>
      <c r="E1045" s="128"/>
      <c r="F1045" s="128">
        <f t="shared" si="117"/>
        <v>4352.13</v>
      </c>
      <c r="G1045" s="128">
        <v>1100</v>
      </c>
      <c r="H1045" s="128"/>
      <c r="I1045" s="128">
        <v>5000</v>
      </c>
      <c r="J1045" s="128">
        <v>144</v>
      </c>
      <c r="K1045" s="680">
        <f t="shared" si="118"/>
        <v>0</v>
      </c>
      <c r="L1045" s="681">
        <f t="shared" si="119"/>
        <v>3.7735849056603779E-2</v>
      </c>
      <c r="M1045" s="640">
        <f t="shared" si="121"/>
        <v>161.56415094339624</v>
      </c>
      <c r="N1045" s="640">
        <f t="shared" si="120"/>
        <v>35.544113207547177</v>
      </c>
      <c r="O1045" s="641">
        <v>67.203246533648965</v>
      </c>
      <c r="P1045" s="640">
        <v>11.140290502793295</v>
      </c>
      <c r="Q1045" s="599">
        <f t="shared" si="115"/>
        <v>6.3291262252594863E-2</v>
      </c>
    </row>
    <row r="1046" spans="1:17" ht="15" customHeight="1" x14ac:dyDescent="0.3">
      <c r="A1046" s="17">
        <v>34</v>
      </c>
      <c r="B1046" s="610" t="s">
        <v>926</v>
      </c>
      <c r="C1046" s="128">
        <v>4481.0200000000004</v>
      </c>
      <c r="D1046" s="128"/>
      <c r="E1046" s="128">
        <v>48.33</v>
      </c>
      <c r="F1046" s="128">
        <f t="shared" si="117"/>
        <v>4529.3500000000004</v>
      </c>
      <c r="G1046" s="128">
        <v>1100</v>
      </c>
      <c r="H1046" s="128"/>
      <c r="I1046" s="128">
        <v>5000</v>
      </c>
      <c r="J1046" s="128">
        <v>180</v>
      </c>
      <c r="K1046" s="680">
        <f t="shared" si="118"/>
        <v>0</v>
      </c>
      <c r="L1046" s="681">
        <f t="shared" si="119"/>
        <v>4.716981132075472E-2</v>
      </c>
      <c r="M1046" s="640">
        <f t="shared" si="121"/>
        <v>201.95518867924528</v>
      </c>
      <c r="N1046" s="640">
        <f t="shared" si="120"/>
        <v>44.430141509433959</v>
      </c>
      <c r="O1046" s="641">
        <v>84.004058167061203</v>
      </c>
      <c r="P1046" s="640">
        <v>13.925363128491622</v>
      </c>
      <c r="Q1046" s="599">
        <f t="shared" si="115"/>
        <v>7.6018579152468235E-2</v>
      </c>
    </row>
    <row r="1047" spans="1:17" ht="15" customHeight="1" x14ac:dyDescent="0.3">
      <c r="A1047" s="17">
        <v>35</v>
      </c>
      <c r="B1047" s="610" t="s">
        <v>927</v>
      </c>
      <c r="C1047" s="128">
        <v>8136.02</v>
      </c>
      <c r="D1047" s="128"/>
      <c r="E1047" s="128"/>
      <c r="F1047" s="128">
        <f t="shared" si="117"/>
        <v>8136.02</v>
      </c>
      <c r="G1047" s="128">
        <v>1100</v>
      </c>
      <c r="H1047" s="128"/>
      <c r="I1047" s="128">
        <v>5000</v>
      </c>
      <c r="J1047" s="128">
        <v>288</v>
      </c>
      <c r="K1047" s="680">
        <f t="shared" si="118"/>
        <v>0</v>
      </c>
      <c r="L1047" s="681">
        <f t="shared" si="119"/>
        <v>7.5471698113207558E-2</v>
      </c>
      <c r="M1047" s="640">
        <f t="shared" si="121"/>
        <v>323.12830188679249</v>
      </c>
      <c r="N1047" s="640">
        <f t="shared" si="120"/>
        <v>71.088226415094354</v>
      </c>
      <c r="O1047" s="641">
        <v>134.40649306729793</v>
      </c>
      <c r="P1047" s="640">
        <v>22.28058100558659</v>
      </c>
      <c r="Q1047" s="599">
        <f t="shared" si="115"/>
        <v>6.771168241655888E-2</v>
      </c>
    </row>
    <row r="1048" spans="1:17" ht="15" customHeight="1" x14ac:dyDescent="0.3">
      <c r="A1048" s="17">
        <v>36</v>
      </c>
      <c r="B1048" s="610" t="s">
        <v>928</v>
      </c>
      <c r="C1048" s="128">
        <v>5922.13</v>
      </c>
      <c r="D1048" s="128">
        <v>77.599999999999994</v>
      </c>
      <c r="E1048" s="128">
        <v>240.4</v>
      </c>
      <c r="F1048" s="128">
        <f t="shared" si="117"/>
        <v>6240.13</v>
      </c>
      <c r="G1048" s="128">
        <v>1100</v>
      </c>
      <c r="H1048" s="128"/>
      <c r="I1048" s="128">
        <v>5000</v>
      </c>
      <c r="J1048" s="128">
        <v>206</v>
      </c>
      <c r="K1048" s="680">
        <f t="shared" si="118"/>
        <v>0</v>
      </c>
      <c r="L1048" s="681">
        <f t="shared" si="119"/>
        <v>5.3983228511530403E-2</v>
      </c>
      <c r="M1048" s="640">
        <f t="shared" si="121"/>
        <v>231.12649371069182</v>
      </c>
      <c r="N1048" s="640">
        <f t="shared" si="120"/>
        <v>50.847828616352203</v>
      </c>
      <c r="O1048" s="641">
        <v>96.137977680081164</v>
      </c>
      <c r="P1048" s="640">
        <v>15.936804469273744</v>
      </c>
      <c r="Q1048" s="599">
        <f t="shared" si="115"/>
        <v>6.3147579373570573E-2</v>
      </c>
    </row>
    <row r="1049" spans="1:17" ht="15" customHeight="1" x14ac:dyDescent="0.3">
      <c r="A1049" s="131">
        <v>37</v>
      </c>
      <c r="B1049" s="610" t="s">
        <v>929</v>
      </c>
      <c r="C1049" s="128">
        <v>5641.92</v>
      </c>
      <c r="D1049" s="128">
        <v>100.4</v>
      </c>
      <c r="E1049" s="128">
        <v>535.70000000000005</v>
      </c>
      <c r="F1049" s="128">
        <f t="shared" si="117"/>
        <v>6278.0199999999995</v>
      </c>
      <c r="G1049" s="128">
        <v>1100</v>
      </c>
      <c r="H1049" s="128"/>
      <c r="I1049" s="128">
        <v>5000</v>
      </c>
      <c r="J1049" s="128">
        <v>196</v>
      </c>
      <c r="K1049" s="680">
        <f t="shared" si="118"/>
        <v>0</v>
      </c>
      <c r="L1049" s="681">
        <f t="shared" si="119"/>
        <v>5.1362683438155136E-2</v>
      </c>
      <c r="M1049" s="640">
        <f t="shared" si="121"/>
        <v>219.90676100628929</v>
      </c>
      <c r="N1049" s="640">
        <f t="shared" si="120"/>
        <v>48.379487421383644</v>
      </c>
      <c r="O1049" s="641">
        <v>91.471085559688873</v>
      </c>
      <c r="P1049" s="640">
        <v>15.163173184357541</v>
      </c>
      <c r="Q1049" s="599">
        <f t="shared" si="115"/>
        <v>5.9719546476710711E-2</v>
      </c>
    </row>
    <row r="1050" spans="1:17" ht="15" customHeight="1" x14ac:dyDescent="0.3">
      <c r="A1050" s="17">
        <v>38</v>
      </c>
      <c r="B1050" s="610" t="s">
        <v>930</v>
      </c>
      <c r="C1050" s="128">
        <f>3994.79-6.68</f>
        <v>3988.11</v>
      </c>
      <c r="D1050" s="128"/>
      <c r="E1050" s="128"/>
      <c r="F1050" s="128">
        <f t="shared" si="117"/>
        <v>3988.11</v>
      </c>
      <c r="G1050" s="128">
        <v>1100</v>
      </c>
      <c r="H1050" s="128"/>
      <c r="I1050" s="128">
        <v>5000</v>
      </c>
      <c r="J1050" s="128">
        <v>144</v>
      </c>
      <c r="K1050" s="680">
        <f t="shared" si="118"/>
        <v>0</v>
      </c>
      <c r="L1050" s="681">
        <f t="shared" si="119"/>
        <v>3.7735849056603779E-2</v>
      </c>
      <c r="M1050" s="640">
        <f t="shared" si="121"/>
        <v>161.56415094339624</v>
      </c>
      <c r="N1050" s="640">
        <f t="shared" si="120"/>
        <v>35.544113207547177</v>
      </c>
      <c r="O1050" s="641">
        <v>67.203246533648965</v>
      </c>
      <c r="P1050" s="640">
        <v>11.140290502793295</v>
      </c>
      <c r="Q1050" s="599">
        <f t="shared" si="115"/>
        <v>6.9068255686875663E-2</v>
      </c>
    </row>
    <row r="1051" spans="1:17" ht="15" customHeight="1" x14ac:dyDescent="0.3">
      <c r="A1051" s="17">
        <v>39</v>
      </c>
      <c r="B1051" s="610" t="s">
        <v>931</v>
      </c>
      <c r="C1051" s="128">
        <v>4150.55</v>
      </c>
      <c r="D1051" s="128"/>
      <c r="E1051" s="128"/>
      <c r="F1051" s="128">
        <f t="shared" si="117"/>
        <v>4150.55</v>
      </c>
      <c r="G1051" s="128">
        <v>1100</v>
      </c>
      <c r="H1051" s="128"/>
      <c r="I1051" s="128">
        <v>5000</v>
      </c>
      <c r="J1051" s="128">
        <v>144</v>
      </c>
      <c r="K1051" s="680">
        <f t="shared" si="118"/>
        <v>0</v>
      </c>
      <c r="L1051" s="681">
        <f t="shared" si="119"/>
        <v>3.7735849056603779E-2</v>
      </c>
      <c r="M1051" s="640">
        <f t="shared" si="121"/>
        <v>161.56415094339624</v>
      </c>
      <c r="N1051" s="640">
        <f t="shared" si="120"/>
        <v>35.544113207547177</v>
      </c>
      <c r="O1051" s="641">
        <v>67.203246533648965</v>
      </c>
      <c r="P1051" s="640">
        <v>11.140290502793295</v>
      </c>
      <c r="Q1051" s="599">
        <f t="shared" si="115"/>
        <v>6.6365132617938749E-2</v>
      </c>
    </row>
    <row r="1052" spans="1:17" ht="15" customHeight="1" x14ac:dyDescent="0.3">
      <c r="A1052" s="17">
        <v>40</v>
      </c>
      <c r="B1052" s="610" t="s">
        <v>932</v>
      </c>
      <c r="C1052" s="128">
        <v>14374.02</v>
      </c>
      <c r="D1052" s="128"/>
      <c r="E1052" s="128"/>
      <c r="F1052" s="128">
        <f t="shared" si="117"/>
        <v>14374.02</v>
      </c>
      <c r="G1052" s="128">
        <v>1100</v>
      </c>
      <c r="H1052" s="128"/>
      <c r="I1052" s="128">
        <v>5000</v>
      </c>
      <c r="J1052" s="128">
        <v>502</v>
      </c>
      <c r="K1052" s="680">
        <f t="shared" si="118"/>
        <v>0</v>
      </c>
      <c r="L1052" s="681">
        <f t="shared" si="119"/>
        <v>0.13155136268343817</v>
      </c>
      <c r="M1052" s="640">
        <f t="shared" si="121"/>
        <v>563.23058176100631</v>
      </c>
      <c r="N1052" s="640">
        <f t="shared" si="120"/>
        <v>123.91072798742138</v>
      </c>
      <c r="O1052" s="641">
        <v>234.27798444369293</v>
      </c>
      <c r="P1052" s="640">
        <v>38.83629050279329</v>
      </c>
      <c r="Q1052" s="599">
        <f t="shared" si="115"/>
        <v>6.6804942854880811E-2</v>
      </c>
    </row>
    <row r="1053" spans="1:17" ht="15" customHeight="1" x14ac:dyDescent="0.3">
      <c r="A1053" s="131">
        <v>41</v>
      </c>
      <c r="B1053" s="610" t="s">
        <v>933</v>
      </c>
      <c r="C1053" s="128">
        <v>4120.28</v>
      </c>
      <c r="D1053" s="128"/>
      <c r="E1053" s="128"/>
      <c r="F1053" s="128">
        <f t="shared" si="117"/>
        <v>4120.28</v>
      </c>
      <c r="G1053" s="128">
        <v>1100</v>
      </c>
      <c r="H1053" s="128"/>
      <c r="I1053" s="128">
        <v>5000</v>
      </c>
      <c r="J1053" s="128">
        <v>144</v>
      </c>
      <c r="K1053" s="680">
        <f t="shared" si="118"/>
        <v>0</v>
      </c>
      <c r="L1053" s="681">
        <f t="shared" si="119"/>
        <v>3.7735849056603779E-2</v>
      </c>
      <c r="M1053" s="640">
        <f t="shared" si="121"/>
        <v>161.56415094339624</v>
      </c>
      <c r="N1053" s="640">
        <f t="shared" si="120"/>
        <v>35.544113207547177</v>
      </c>
      <c r="O1053" s="641">
        <v>67.203246533648965</v>
      </c>
      <c r="P1053" s="640">
        <v>11.140290502793295</v>
      </c>
      <c r="Q1053" s="599">
        <f t="shared" si="115"/>
        <v>6.6852689911216151E-2</v>
      </c>
    </row>
    <row r="1054" spans="1:17" ht="15" customHeight="1" x14ac:dyDescent="0.3">
      <c r="A1054" s="17">
        <v>42</v>
      </c>
      <c r="B1054" s="610" t="s">
        <v>934</v>
      </c>
      <c r="C1054" s="128">
        <v>14371.39</v>
      </c>
      <c r="D1054" s="128"/>
      <c r="E1054" s="128"/>
      <c r="F1054" s="128">
        <f t="shared" si="117"/>
        <v>14371.39</v>
      </c>
      <c r="G1054" s="128">
        <v>1100</v>
      </c>
      <c r="H1054" s="128"/>
      <c r="I1054" s="128">
        <v>5000</v>
      </c>
      <c r="J1054" s="128">
        <v>502</v>
      </c>
      <c r="K1054" s="680">
        <f t="shared" si="118"/>
        <v>0</v>
      </c>
      <c r="L1054" s="681">
        <f t="shared" si="119"/>
        <v>0.13155136268343817</v>
      </c>
      <c r="M1054" s="640">
        <f t="shared" si="121"/>
        <v>563.23058176100631</v>
      </c>
      <c r="N1054" s="640">
        <f t="shared" si="120"/>
        <v>123.91072798742138</v>
      </c>
      <c r="O1054" s="641">
        <v>234.27798444369293</v>
      </c>
      <c r="P1054" s="640">
        <v>38.83629050279329</v>
      </c>
      <c r="Q1054" s="599">
        <f t="shared" si="115"/>
        <v>6.6817168325048165E-2</v>
      </c>
    </row>
    <row r="1055" spans="1:17" ht="15" customHeight="1" x14ac:dyDescent="0.3">
      <c r="A1055" s="17">
        <v>43</v>
      </c>
      <c r="B1055" s="610" t="s">
        <v>935</v>
      </c>
      <c r="C1055" s="128">
        <v>9061.4</v>
      </c>
      <c r="D1055" s="128"/>
      <c r="E1055" s="128">
        <v>2450</v>
      </c>
      <c r="F1055" s="128">
        <f t="shared" si="117"/>
        <v>11511.4</v>
      </c>
      <c r="G1055" s="128">
        <v>1100</v>
      </c>
      <c r="H1055" s="128"/>
      <c r="I1055" s="128">
        <v>5000</v>
      </c>
      <c r="J1055" s="128">
        <v>320</v>
      </c>
      <c r="K1055" s="680">
        <f t="shared" si="118"/>
        <v>0</v>
      </c>
      <c r="L1055" s="681">
        <f t="shared" si="119"/>
        <v>8.385744234800839E-2</v>
      </c>
      <c r="M1055" s="640">
        <f t="shared" si="121"/>
        <v>359.03144654088049</v>
      </c>
      <c r="N1055" s="640">
        <f t="shared" si="120"/>
        <v>78.986918238993709</v>
      </c>
      <c r="O1055" s="641">
        <v>149.34054785255327</v>
      </c>
      <c r="P1055" s="640">
        <v>24.756201117318437</v>
      </c>
      <c r="Q1055" s="599">
        <f t="shared" si="115"/>
        <v>5.3174688895333833E-2</v>
      </c>
    </row>
    <row r="1056" spans="1:17" ht="15" customHeight="1" x14ac:dyDescent="0.3">
      <c r="A1056" s="131">
        <v>45</v>
      </c>
      <c r="B1056" s="610" t="s">
        <v>937</v>
      </c>
      <c r="C1056" s="128">
        <v>9038.0300000000007</v>
      </c>
      <c r="D1056" s="128"/>
      <c r="E1056" s="128">
        <v>1829.2</v>
      </c>
      <c r="F1056" s="128">
        <f t="shared" si="117"/>
        <v>10867.230000000001</v>
      </c>
      <c r="G1056" s="128">
        <v>1100</v>
      </c>
      <c r="H1056" s="128"/>
      <c r="I1056" s="128">
        <v>5000</v>
      </c>
      <c r="J1056" s="128">
        <v>320</v>
      </c>
      <c r="K1056" s="680">
        <f t="shared" si="118"/>
        <v>0</v>
      </c>
      <c r="L1056" s="681">
        <f t="shared" si="119"/>
        <v>8.385744234800839E-2</v>
      </c>
      <c r="M1056" s="640">
        <f t="shared" si="121"/>
        <v>359.03144654088049</v>
      </c>
      <c r="N1056" s="640">
        <f t="shared" si="120"/>
        <v>78.986918238993709</v>
      </c>
      <c r="O1056" s="641">
        <v>149.34054785255327</v>
      </c>
      <c r="P1056" s="640">
        <v>24.756201117318437</v>
      </c>
      <c r="Q1056" s="599">
        <f t="shared" si="115"/>
        <v>5.63266916914196E-2</v>
      </c>
    </row>
    <row r="1057" spans="1:19" ht="15" customHeight="1" x14ac:dyDescent="0.3">
      <c r="A1057" s="17">
        <v>46</v>
      </c>
      <c r="B1057" s="610" t="s">
        <v>938</v>
      </c>
      <c r="C1057" s="128">
        <v>6690.6</v>
      </c>
      <c r="D1057" s="128"/>
      <c r="E1057" s="128">
        <v>855.4</v>
      </c>
      <c r="F1057" s="128">
        <f t="shared" si="117"/>
        <v>7546</v>
      </c>
      <c r="G1057" s="128">
        <v>1100</v>
      </c>
      <c r="H1057" s="128"/>
      <c r="I1057" s="128">
        <v>5000</v>
      </c>
      <c r="J1057" s="128">
        <v>190</v>
      </c>
      <c r="K1057" s="680">
        <f t="shared" si="118"/>
        <v>0</v>
      </c>
      <c r="L1057" s="681">
        <f t="shared" si="119"/>
        <v>4.979035639412998E-2</v>
      </c>
      <c r="M1057" s="640">
        <f t="shared" si="121"/>
        <v>213.17492138364778</v>
      </c>
      <c r="N1057" s="640">
        <f t="shared" si="120"/>
        <v>46.898482704402511</v>
      </c>
      <c r="O1057" s="641">
        <v>88.670950287453493</v>
      </c>
      <c r="P1057" s="640">
        <v>14.698994413407821</v>
      </c>
      <c r="Q1057" s="599">
        <f t="shared" si="115"/>
        <v>4.8163709089439656E-2</v>
      </c>
    </row>
    <row r="1058" spans="1:19" ht="15" customHeight="1" x14ac:dyDescent="0.3">
      <c r="A1058" s="17">
        <v>47</v>
      </c>
      <c r="B1058" s="610" t="s">
        <v>2171</v>
      </c>
      <c r="C1058" s="128">
        <v>2503.4</v>
      </c>
      <c r="D1058" s="128"/>
      <c r="E1058" s="128"/>
      <c r="F1058" s="128">
        <f t="shared" si="117"/>
        <v>2503.4</v>
      </c>
      <c r="G1058" s="128">
        <v>1100</v>
      </c>
      <c r="H1058" s="128">
        <v>78</v>
      </c>
      <c r="I1058" s="128">
        <v>5000</v>
      </c>
      <c r="J1058" s="128">
        <v>98</v>
      </c>
      <c r="K1058" s="680">
        <f t="shared" si="118"/>
        <v>8.8036117381489837E-2</v>
      </c>
      <c r="L1058" s="681">
        <f t="shared" si="119"/>
        <v>2.5681341719077568E-2</v>
      </c>
      <c r="M1058" s="640">
        <f t="shared" si="121"/>
        <v>486.87561526612433</v>
      </c>
      <c r="N1058" s="640">
        <f t="shared" si="120"/>
        <v>107.11263535854735</v>
      </c>
      <c r="O1058" s="641">
        <v>207.72199876178576</v>
      </c>
      <c r="P1058" s="640">
        <v>7.7223509233889622</v>
      </c>
      <c r="Q1058" s="599">
        <f t="shared" si="115"/>
        <v>0.32333330682665429</v>
      </c>
    </row>
    <row r="1059" spans="1:19" ht="15" customHeight="1" x14ac:dyDescent="0.3">
      <c r="A1059" s="17">
        <v>48</v>
      </c>
      <c r="B1059" s="610" t="s">
        <v>2172</v>
      </c>
      <c r="C1059" s="128">
        <v>1175</v>
      </c>
      <c r="D1059" s="128"/>
      <c r="E1059" s="128"/>
      <c r="F1059" s="128">
        <f t="shared" si="117"/>
        <v>1175</v>
      </c>
      <c r="G1059" s="128">
        <v>1100</v>
      </c>
      <c r="H1059" s="128">
        <v>40</v>
      </c>
      <c r="I1059" s="128">
        <v>5000</v>
      </c>
      <c r="J1059" s="128">
        <v>40</v>
      </c>
      <c r="K1059" s="680">
        <f t="shared" si="118"/>
        <v>4.5146726862302478E-2</v>
      </c>
      <c r="L1059" s="681">
        <f>1.5/5724*J1059</f>
        <v>1.0482180293501049E-2</v>
      </c>
      <c r="M1059" s="640">
        <f t="shared" si="121"/>
        <v>238.17238454221501</v>
      </c>
      <c r="N1059" s="640">
        <f t="shared" si="120"/>
        <v>52.3979245992873</v>
      </c>
      <c r="O1059" s="641">
        <v>101.73754590820572</v>
      </c>
      <c r="P1059" s="640">
        <v>3.1667119761828513</v>
      </c>
      <c r="Q1059" s="599">
        <f t="shared" si="115"/>
        <v>0.33657409959650292</v>
      </c>
    </row>
    <row r="1060" spans="1:19" s="7" customFormat="1" ht="15" customHeight="1" thickBot="1" x14ac:dyDescent="0.35">
      <c r="A1060" s="127"/>
      <c r="B1060" s="627" t="s">
        <v>1063</v>
      </c>
      <c r="C1060" s="649">
        <f t="shared" ref="C1060:P1060" si="122">SUM(C1013:C1059)</f>
        <v>155215.19</v>
      </c>
      <c r="D1060" s="649">
        <f t="shared" si="122"/>
        <v>178</v>
      </c>
      <c r="E1060" s="649">
        <f t="shared" si="122"/>
        <v>6007.53</v>
      </c>
      <c r="F1060" s="649">
        <f t="shared" si="122"/>
        <v>161400.72</v>
      </c>
      <c r="G1060" s="649">
        <f t="shared" si="122"/>
        <v>51700</v>
      </c>
      <c r="H1060" s="649">
        <f t="shared" si="122"/>
        <v>443</v>
      </c>
      <c r="I1060" s="649">
        <f t="shared" si="122"/>
        <v>235000</v>
      </c>
      <c r="J1060" s="649">
        <f t="shared" si="122"/>
        <v>5724</v>
      </c>
      <c r="K1060" s="649">
        <f t="shared" si="122"/>
        <v>0.5</v>
      </c>
      <c r="L1060" s="649">
        <f t="shared" si="122"/>
        <v>1.4999999999999998</v>
      </c>
      <c r="M1060" s="640">
        <f t="shared" si="121"/>
        <v>8562.8999999999978</v>
      </c>
      <c r="N1060" s="649">
        <f t="shared" si="122"/>
        <v>1883.8379999999993</v>
      </c>
      <c r="O1060" s="649">
        <f t="shared" si="122"/>
        <v>3591.3290497125463</v>
      </c>
      <c r="P1060" s="649">
        <f t="shared" si="122"/>
        <v>443.62601670047081</v>
      </c>
      <c r="Q1060" s="599">
        <f t="shared" si="115"/>
        <v>8.9725083422261154E-2</v>
      </c>
    </row>
    <row r="1061" spans="1:19" ht="15" customHeight="1" thickBot="1" x14ac:dyDescent="0.35">
      <c r="A1061" s="962" t="s">
        <v>1014</v>
      </c>
      <c r="B1061" s="963"/>
      <c r="C1061" s="667"/>
      <c r="D1061" s="667"/>
      <c r="E1061" s="667"/>
      <c r="F1061" s="667"/>
      <c r="G1061" s="667"/>
      <c r="H1061" s="667"/>
      <c r="I1061" s="667"/>
      <c r="J1061" s="667"/>
      <c r="K1061" s="668"/>
      <c r="L1061" s="667"/>
      <c r="M1061" s="640">
        <f t="shared" si="121"/>
        <v>0</v>
      </c>
      <c r="N1061" s="640"/>
      <c r="O1061" s="641"/>
      <c r="P1061" s="640"/>
      <c r="Q1061" s="599"/>
    </row>
    <row r="1062" spans="1:19" ht="15" customHeight="1" x14ac:dyDescent="0.35">
      <c r="A1062" s="17">
        <v>1</v>
      </c>
      <c r="B1062" s="610" t="s">
        <v>939</v>
      </c>
      <c r="C1062" s="847">
        <v>3648.31</v>
      </c>
      <c r="D1062" s="13"/>
      <c r="E1062" s="13">
        <v>290.5</v>
      </c>
      <c r="F1062" s="128">
        <f t="shared" ref="F1062:F1098" si="123">C1062+D1062+E1062</f>
        <v>3938.81</v>
      </c>
      <c r="G1062" s="128">
        <v>1100</v>
      </c>
      <c r="H1062" s="128"/>
      <c r="I1062" s="128">
        <v>5000</v>
      </c>
      <c r="J1062" s="128">
        <v>144</v>
      </c>
      <c r="K1062" s="682">
        <f t="shared" ref="K1062:K1098" si="124">0.5/143*H1062</f>
        <v>0</v>
      </c>
      <c r="L1062" s="683">
        <f t="shared" ref="L1062:L1097" si="125">0.5/4344*J1062</f>
        <v>1.6574585635359115E-2</v>
      </c>
      <c r="M1062" s="640">
        <f t="shared" si="121"/>
        <v>70.963259668508286</v>
      </c>
      <c r="N1062" s="640">
        <f t="shared" si="120"/>
        <v>15.611917127071823</v>
      </c>
      <c r="O1062" s="641">
        <v>25.239580360889633</v>
      </c>
      <c r="P1062" s="640">
        <v>9.4244937447873216</v>
      </c>
      <c r="Q1062" s="599">
        <f t="shared" si="115"/>
        <v>3.078068018037353E-2</v>
      </c>
      <c r="R1062" s="18">
        <v>38.145383909962483</v>
      </c>
      <c r="S1062" s="18">
        <f>(R1062*0.02)+R1062</f>
        <v>38.908291588161731</v>
      </c>
    </row>
    <row r="1063" spans="1:19" ht="15" customHeight="1" x14ac:dyDescent="0.35">
      <c r="A1063" s="17">
        <v>2</v>
      </c>
      <c r="B1063" s="610" t="s">
        <v>940</v>
      </c>
      <c r="C1063" s="848">
        <v>5920.3</v>
      </c>
      <c r="D1063" s="849">
        <v>153.6</v>
      </c>
      <c r="E1063" s="849">
        <v>393.4</v>
      </c>
      <c r="F1063" s="128">
        <f t="shared" si="123"/>
        <v>6467.3</v>
      </c>
      <c r="G1063" s="128">
        <v>1100</v>
      </c>
      <c r="H1063" s="128"/>
      <c r="I1063" s="128">
        <v>5000</v>
      </c>
      <c r="J1063" s="128">
        <v>148</v>
      </c>
      <c r="K1063" s="682">
        <f t="shared" si="124"/>
        <v>0</v>
      </c>
      <c r="L1063" s="683">
        <f t="shared" si="125"/>
        <v>1.7034990791896871E-2</v>
      </c>
      <c r="M1063" s="640">
        <f t="shared" si="121"/>
        <v>72.934461325966851</v>
      </c>
      <c r="N1063" s="640">
        <f t="shared" si="120"/>
        <v>16.045581491712706</v>
      </c>
      <c r="O1063" s="641">
        <v>25.940679815358791</v>
      </c>
      <c r="P1063" s="640">
        <v>9.6862852376980815</v>
      </c>
      <c r="Q1063" s="599">
        <f t="shared" si="115"/>
        <v>1.9267237930935075E-2</v>
      </c>
      <c r="R1063" s="18">
        <v>39.204977907461441</v>
      </c>
      <c r="S1063" s="18">
        <f t="shared" ref="S1063:S1099" si="126">(R1063*0.02)+R1063</f>
        <v>39.98907746561067</v>
      </c>
    </row>
    <row r="1064" spans="1:19" ht="15" customHeight="1" x14ac:dyDescent="0.35">
      <c r="A1064" s="17">
        <v>3</v>
      </c>
      <c r="B1064" s="610" t="s">
        <v>941</v>
      </c>
      <c r="C1064" s="848">
        <v>4137.62</v>
      </c>
      <c r="D1064" s="13"/>
      <c r="E1064" s="13"/>
      <c r="F1064" s="128">
        <f t="shared" si="123"/>
        <v>4137.62</v>
      </c>
      <c r="G1064" s="128">
        <v>1100</v>
      </c>
      <c r="H1064" s="128"/>
      <c r="I1064" s="128">
        <v>5000</v>
      </c>
      <c r="J1064" s="128">
        <v>162</v>
      </c>
      <c r="K1064" s="682">
        <f t="shared" si="124"/>
        <v>0</v>
      </c>
      <c r="L1064" s="683">
        <f t="shared" si="125"/>
        <v>1.8646408839779006E-2</v>
      </c>
      <c r="M1064" s="640">
        <f t="shared" si="121"/>
        <v>79.83366712707182</v>
      </c>
      <c r="N1064" s="640">
        <f t="shared" si="120"/>
        <v>17.563406767955801</v>
      </c>
      <c r="O1064" s="641">
        <v>28.394527906000839</v>
      </c>
      <c r="P1064" s="640">
        <v>10.602555462885737</v>
      </c>
      <c r="Q1064" s="599">
        <f t="shared" si="115"/>
        <v>3.2964399162783001E-2</v>
      </c>
      <c r="R1064" s="18">
        <v>42.913556898707789</v>
      </c>
      <c r="S1064" s="18">
        <f t="shared" si="126"/>
        <v>43.771828036681946</v>
      </c>
    </row>
    <row r="1065" spans="1:19" ht="15" customHeight="1" x14ac:dyDescent="0.35">
      <c r="A1065" s="17">
        <v>5</v>
      </c>
      <c r="B1065" s="610" t="s">
        <v>942</v>
      </c>
      <c r="C1065" s="848">
        <v>6632.1</v>
      </c>
      <c r="D1065" s="13"/>
      <c r="E1065" s="13"/>
      <c r="F1065" s="128">
        <f t="shared" si="123"/>
        <v>6632.1</v>
      </c>
      <c r="G1065" s="128">
        <v>1100</v>
      </c>
      <c r="H1065" s="128"/>
      <c r="I1065" s="128">
        <v>5000</v>
      </c>
      <c r="J1065" s="128">
        <v>162</v>
      </c>
      <c r="K1065" s="682">
        <f t="shared" si="124"/>
        <v>0</v>
      </c>
      <c r="L1065" s="683">
        <f t="shared" si="125"/>
        <v>1.8646408839779006E-2</v>
      </c>
      <c r="M1065" s="640">
        <f t="shared" si="121"/>
        <v>79.83366712707182</v>
      </c>
      <c r="N1065" s="640">
        <f t="shared" si="120"/>
        <v>17.563406767955801</v>
      </c>
      <c r="O1065" s="641">
        <v>28.394527906000839</v>
      </c>
      <c r="P1065" s="640">
        <v>10.602555462885737</v>
      </c>
      <c r="Q1065" s="599">
        <f t="shared" ref="Q1065:Q1099" si="127">(P1065+O1065+N1065+M1065)/F1065</f>
        <v>2.0565757039838692E-2</v>
      </c>
      <c r="R1065" s="18">
        <v>42.913556898707789</v>
      </c>
      <c r="S1065" s="18">
        <f t="shared" si="126"/>
        <v>43.771828036681946</v>
      </c>
    </row>
    <row r="1066" spans="1:19" ht="15" customHeight="1" x14ac:dyDescent="0.35">
      <c r="A1066" s="17">
        <v>7</v>
      </c>
      <c r="B1066" s="610" t="s">
        <v>943</v>
      </c>
      <c r="C1066" s="848">
        <v>7476.63</v>
      </c>
      <c r="D1066" s="13"/>
      <c r="E1066" s="13"/>
      <c r="F1066" s="128">
        <f t="shared" si="123"/>
        <v>7476.63</v>
      </c>
      <c r="G1066" s="128">
        <v>1100</v>
      </c>
      <c r="H1066" s="128"/>
      <c r="I1066" s="128">
        <v>5000</v>
      </c>
      <c r="J1066" s="128">
        <v>180</v>
      </c>
      <c r="K1066" s="682">
        <f t="shared" si="124"/>
        <v>0</v>
      </c>
      <c r="L1066" s="683">
        <f t="shared" si="125"/>
        <v>2.0718232044198894E-2</v>
      </c>
      <c r="M1066" s="640">
        <f t="shared" si="121"/>
        <v>88.704074585635354</v>
      </c>
      <c r="N1066" s="640">
        <f t="shared" si="120"/>
        <v>19.514896408839778</v>
      </c>
      <c r="O1066" s="641">
        <v>31.549475451112045</v>
      </c>
      <c r="P1066" s="640">
        <v>11.780617180984152</v>
      </c>
      <c r="Q1066" s="599">
        <f t="shared" si="127"/>
        <v>2.0269702208959295E-2</v>
      </c>
      <c r="R1066" s="18">
        <v>47.681729887453095</v>
      </c>
      <c r="S1066" s="18">
        <f t="shared" si="126"/>
        <v>48.63536448520216</v>
      </c>
    </row>
    <row r="1067" spans="1:19" ht="15" customHeight="1" x14ac:dyDescent="0.35">
      <c r="A1067" s="17">
        <v>8</v>
      </c>
      <c r="B1067" s="610" t="s">
        <v>944</v>
      </c>
      <c r="C1067" s="848">
        <v>2286.9</v>
      </c>
      <c r="D1067" s="13"/>
      <c r="E1067" s="13"/>
      <c r="F1067" s="128">
        <f t="shared" si="123"/>
        <v>2286.9</v>
      </c>
      <c r="G1067" s="128">
        <v>1100</v>
      </c>
      <c r="H1067" s="128"/>
      <c r="I1067" s="128">
        <v>5000</v>
      </c>
      <c r="J1067" s="128">
        <v>60</v>
      </c>
      <c r="K1067" s="682">
        <f t="shared" si="124"/>
        <v>0</v>
      </c>
      <c r="L1067" s="683">
        <f t="shared" si="125"/>
        <v>6.9060773480662989E-3</v>
      </c>
      <c r="M1067" s="640">
        <f t="shared" si="121"/>
        <v>29.568024861878456</v>
      </c>
      <c r="N1067" s="640">
        <f t="shared" si="120"/>
        <v>6.5049654696132606</v>
      </c>
      <c r="O1067" s="641">
        <v>10.516491817037348</v>
      </c>
      <c r="P1067" s="640">
        <v>3.9268723936613843</v>
      </c>
      <c r="Q1067" s="599">
        <f t="shared" si="127"/>
        <v>2.2089446211985851E-2</v>
      </c>
      <c r="R1067" s="18">
        <v>15.893909962484368</v>
      </c>
      <c r="S1067" s="18">
        <f t="shared" si="126"/>
        <v>16.211788161734056</v>
      </c>
    </row>
    <row r="1068" spans="1:19" ht="15" customHeight="1" x14ac:dyDescent="0.35">
      <c r="A1068" s="131">
        <v>9</v>
      </c>
      <c r="B1068" s="610" t="s">
        <v>945</v>
      </c>
      <c r="C1068" s="848">
        <v>4665.6000000000004</v>
      </c>
      <c r="D1068" s="13"/>
      <c r="E1068" s="13"/>
      <c r="F1068" s="128">
        <f t="shared" si="123"/>
        <v>4665.6000000000004</v>
      </c>
      <c r="G1068" s="128">
        <v>1100</v>
      </c>
      <c r="H1068" s="128"/>
      <c r="I1068" s="128">
        <v>5000</v>
      </c>
      <c r="J1068" s="128">
        <v>117</v>
      </c>
      <c r="K1068" s="682">
        <f t="shared" si="124"/>
        <v>0</v>
      </c>
      <c r="L1068" s="683">
        <f t="shared" si="125"/>
        <v>1.3466850828729282E-2</v>
      </c>
      <c r="M1068" s="640">
        <f t="shared" si="121"/>
        <v>57.657648480662985</v>
      </c>
      <c r="N1068" s="640">
        <f t="shared" si="120"/>
        <v>12.684682665745857</v>
      </c>
      <c r="O1068" s="641">
        <v>20.507159043222831</v>
      </c>
      <c r="P1068" s="640">
        <v>7.6574011676396987</v>
      </c>
      <c r="Q1068" s="599">
        <f t="shared" si="127"/>
        <v>2.111344550695974E-2</v>
      </c>
      <c r="R1068" s="18">
        <v>30.993124426844513</v>
      </c>
      <c r="S1068" s="18">
        <f t="shared" si="126"/>
        <v>31.612986915381402</v>
      </c>
    </row>
    <row r="1069" spans="1:19" ht="15" customHeight="1" x14ac:dyDescent="0.35">
      <c r="A1069" s="17">
        <v>10</v>
      </c>
      <c r="B1069" s="610" t="s">
        <v>946</v>
      </c>
      <c r="C1069" s="848">
        <f>5543.95-53.4</f>
        <v>5490.55</v>
      </c>
      <c r="D1069" s="5"/>
      <c r="E1069" s="850">
        <v>72.8</v>
      </c>
      <c r="F1069" s="128">
        <f>C1069+D1069+E1069</f>
        <v>5563.35</v>
      </c>
      <c r="G1069" s="128">
        <v>1100</v>
      </c>
      <c r="H1069" s="128"/>
      <c r="I1069" s="128">
        <v>5000</v>
      </c>
      <c r="J1069" s="128">
        <v>105</v>
      </c>
      <c r="K1069" s="682">
        <f t="shared" si="124"/>
        <v>0</v>
      </c>
      <c r="L1069" s="683">
        <f t="shared" si="125"/>
        <v>1.2085635359116022E-2</v>
      </c>
      <c r="M1069" s="640">
        <f t="shared" si="121"/>
        <v>51.744043508287291</v>
      </c>
      <c r="N1069" s="640">
        <f t="shared" si="120"/>
        <v>11.383689571823204</v>
      </c>
      <c r="O1069" s="641">
        <v>18.403860679815359</v>
      </c>
      <c r="P1069" s="640">
        <v>6.8720266889074217</v>
      </c>
      <c r="Q1069" s="599">
        <f t="shared" si="127"/>
        <v>1.5890357509204575E-2</v>
      </c>
      <c r="R1069" s="18">
        <v>27.814342434347644</v>
      </c>
      <c r="S1069" s="18">
        <f t="shared" si="126"/>
        <v>28.370629283034596</v>
      </c>
    </row>
    <row r="1070" spans="1:19" ht="15" customHeight="1" x14ac:dyDescent="0.35">
      <c r="A1070" s="17">
        <v>11</v>
      </c>
      <c r="B1070" s="610" t="s">
        <v>948</v>
      </c>
      <c r="C1070" s="848">
        <v>4602.66</v>
      </c>
      <c r="D1070" s="13"/>
      <c r="E1070" s="13"/>
      <c r="F1070" s="128">
        <f t="shared" si="123"/>
        <v>4602.66</v>
      </c>
      <c r="G1070" s="128">
        <v>1100</v>
      </c>
      <c r="H1070" s="128"/>
      <c r="I1070" s="128">
        <v>5000</v>
      </c>
      <c r="J1070" s="128">
        <v>114</v>
      </c>
      <c r="K1070" s="682">
        <f t="shared" si="124"/>
        <v>0</v>
      </c>
      <c r="L1070" s="683">
        <f t="shared" si="125"/>
        <v>1.3121546961325968E-2</v>
      </c>
      <c r="M1070" s="640">
        <f t="shared" si="121"/>
        <v>56.179247237569065</v>
      </c>
      <c r="N1070" s="640">
        <f t="shared" si="120"/>
        <v>12.359434392265195</v>
      </c>
      <c r="O1070" s="641">
        <v>19.981334452370959</v>
      </c>
      <c r="P1070" s="640">
        <v>7.4610575479566297</v>
      </c>
      <c r="Q1070" s="599">
        <f t="shared" si="127"/>
        <v>2.0853392088523125E-2</v>
      </c>
      <c r="R1070" s="18">
        <v>30.198428928720297</v>
      </c>
      <c r="S1070" s="18">
        <f t="shared" si="126"/>
        <v>30.802397507294703</v>
      </c>
    </row>
    <row r="1071" spans="1:19" ht="15" customHeight="1" x14ac:dyDescent="0.35">
      <c r="A1071" s="17">
        <v>12</v>
      </c>
      <c r="B1071" s="610" t="s">
        <v>949</v>
      </c>
      <c r="C1071" s="848">
        <v>4598.8999999999996</v>
      </c>
      <c r="D1071" s="13"/>
      <c r="E1071" s="13"/>
      <c r="F1071" s="128">
        <f t="shared" si="123"/>
        <v>4598.8999999999996</v>
      </c>
      <c r="G1071" s="128">
        <v>1100</v>
      </c>
      <c r="H1071" s="128"/>
      <c r="I1071" s="128">
        <v>5000</v>
      </c>
      <c r="J1071" s="128">
        <v>108</v>
      </c>
      <c r="K1071" s="682">
        <f t="shared" si="124"/>
        <v>0</v>
      </c>
      <c r="L1071" s="683">
        <f t="shared" si="125"/>
        <v>1.2430939226519338E-2</v>
      </c>
      <c r="M1071" s="640">
        <f t="shared" si="121"/>
        <v>53.222444751381218</v>
      </c>
      <c r="N1071" s="640">
        <f t="shared" si="120"/>
        <v>11.708937845303868</v>
      </c>
      <c r="O1071" s="641">
        <v>18.929685270667228</v>
      </c>
      <c r="P1071" s="640">
        <v>7.0683703085904916</v>
      </c>
      <c r="Q1071" s="599">
        <f t="shared" si="127"/>
        <v>1.9771997254983326E-2</v>
      </c>
      <c r="R1071" s="18">
        <v>28.609037932471864</v>
      </c>
      <c r="S1071" s="18">
        <f t="shared" si="126"/>
        <v>29.181218691121302</v>
      </c>
    </row>
    <row r="1072" spans="1:19" ht="15" customHeight="1" x14ac:dyDescent="0.35">
      <c r="A1072" s="17">
        <v>13</v>
      </c>
      <c r="B1072" s="610" t="s">
        <v>963</v>
      </c>
      <c r="C1072" s="848">
        <v>4536.95</v>
      </c>
      <c r="D1072" s="13"/>
      <c r="E1072" s="13"/>
      <c r="F1072" s="128">
        <f t="shared" si="123"/>
        <v>4536.95</v>
      </c>
      <c r="G1072" s="128">
        <v>1100</v>
      </c>
      <c r="H1072" s="128"/>
      <c r="I1072" s="128">
        <v>5000</v>
      </c>
      <c r="J1072" s="128">
        <v>112</v>
      </c>
      <c r="K1072" s="682">
        <f t="shared" si="124"/>
        <v>0</v>
      </c>
      <c r="L1072" s="683">
        <f t="shared" si="125"/>
        <v>1.289134438305709E-2</v>
      </c>
      <c r="M1072" s="640">
        <f t="shared" si="121"/>
        <v>55.193646408839776</v>
      </c>
      <c r="N1072" s="640">
        <f t="shared" si="120"/>
        <v>12.142602209944751</v>
      </c>
      <c r="O1072" s="641">
        <v>19.630784725136383</v>
      </c>
      <c r="P1072" s="640">
        <v>7.3301618015012497</v>
      </c>
      <c r="Q1072" s="599">
        <f t="shared" si="127"/>
        <v>2.0784270301727407E-2</v>
      </c>
      <c r="R1072" s="18">
        <v>29.668631929970818</v>
      </c>
      <c r="S1072" s="18">
        <f t="shared" si="126"/>
        <v>30.262004568570234</v>
      </c>
    </row>
    <row r="1073" spans="1:19" ht="15" customHeight="1" x14ac:dyDescent="0.35">
      <c r="A1073" s="131">
        <v>14</v>
      </c>
      <c r="B1073" s="610" t="s">
        <v>964</v>
      </c>
      <c r="C1073" s="848">
        <v>4379.6000000000004</v>
      </c>
      <c r="D1073" s="13"/>
      <c r="E1073" s="13"/>
      <c r="F1073" s="128">
        <f t="shared" si="123"/>
        <v>4379.6000000000004</v>
      </c>
      <c r="G1073" s="128">
        <v>1100</v>
      </c>
      <c r="H1073" s="128"/>
      <c r="I1073" s="128">
        <v>5000</v>
      </c>
      <c r="J1073" s="128">
        <v>84</v>
      </c>
      <c r="K1073" s="682">
        <f t="shared" si="124"/>
        <v>0</v>
      </c>
      <c r="L1073" s="683">
        <f t="shared" si="125"/>
        <v>9.6685082872928173E-3</v>
      </c>
      <c r="M1073" s="640">
        <f t="shared" si="121"/>
        <v>41.39523480662983</v>
      </c>
      <c r="N1073" s="640">
        <f t="shared" si="120"/>
        <v>9.1069516574585627</v>
      </c>
      <c r="O1073" s="641">
        <v>14.723088543852286</v>
      </c>
      <c r="P1073" s="640">
        <v>5.4976213511259377</v>
      </c>
      <c r="Q1073" s="599">
        <f t="shared" si="127"/>
        <v>1.6148254717112662E-2</v>
      </c>
      <c r="R1073" s="18">
        <v>22.251473947478114</v>
      </c>
      <c r="S1073" s="18">
        <f t="shared" si="126"/>
        <v>22.696503426427675</v>
      </c>
    </row>
    <row r="1074" spans="1:19" ht="15" customHeight="1" x14ac:dyDescent="0.35">
      <c r="A1074" s="17">
        <v>15</v>
      </c>
      <c r="B1074" s="610" t="s">
        <v>965</v>
      </c>
      <c r="C1074" s="848">
        <v>3127.27</v>
      </c>
      <c r="D1074" s="13"/>
      <c r="E1074" s="13"/>
      <c r="F1074" s="128">
        <f t="shared" si="123"/>
        <v>3127.27</v>
      </c>
      <c r="G1074" s="128">
        <v>1100</v>
      </c>
      <c r="H1074" s="128"/>
      <c r="I1074" s="128">
        <v>5000</v>
      </c>
      <c r="J1074" s="128">
        <v>60</v>
      </c>
      <c r="K1074" s="682">
        <f t="shared" si="124"/>
        <v>0</v>
      </c>
      <c r="L1074" s="683">
        <f t="shared" si="125"/>
        <v>6.9060773480662989E-3</v>
      </c>
      <c r="M1074" s="640">
        <f t="shared" si="121"/>
        <v>29.568024861878456</v>
      </c>
      <c r="N1074" s="640">
        <f t="shared" si="120"/>
        <v>6.5049654696132606</v>
      </c>
      <c r="O1074" s="641">
        <v>10.516491817037348</v>
      </c>
      <c r="P1074" s="640">
        <v>3.9268723936613843</v>
      </c>
      <c r="Q1074" s="599">
        <f t="shared" si="127"/>
        <v>1.6153499551426788E-2</v>
      </c>
      <c r="R1074" s="18">
        <v>15.893909962484368</v>
      </c>
      <c r="S1074" s="18">
        <f t="shared" si="126"/>
        <v>16.211788161734056</v>
      </c>
    </row>
    <row r="1075" spans="1:19" ht="15" customHeight="1" x14ac:dyDescent="0.35">
      <c r="A1075" s="17">
        <v>16</v>
      </c>
      <c r="B1075" s="610" t="s">
        <v>966</v>
      </c>
      <c r="C1075" s="848">
        <f>3356.6</f>
        <v>3356.6</v>
      </c>
      <c r="D1075" s="13"/>
      <c r="E1075" s="849">
        <v>46.8</v>
      </c>
      <c r="F1075" s="128">
        <f t="shared" si="123"/>
        <v>3403.4</v>
      </c>
      <c r="G1075" s="128">
        <v>1100</v>
      </c>
      <c r="H1075" s="128"/>
      <c r="I1075" s="128">
        <v>5000</v>
      </c>
      <c r="J1075" s="128">
        <v>72</v>
      </c>
      <c r="K1075" s="682">
        <f t="shared" si="124"/>
        <v>0</v>
      </c>
      <c r="L1075" s="683">
        <f t="shared" si="125"/>
        <v>8.2872928176795577E-3</v>
      </c>
      <c r="M1075" s="640">
        <f t="shared" si="121"/>
        <v>35.481629834254143</v>
      </c>
      <c r="N1075" s="640">
        <f t="shared" si="120"/>
        <v>7.8059585635359117</v>
      </c>
      <c r="O1075" s="641">
        <v>12.619790180444816</v>
      </c>
      <c r="P1075" s="640">
        <v>4.7122468723936608</v>
      </c>
      <c r="Q1075" s="599">
        <f t="shared" si="127"/>
        <v>1.7811490113013025E-2</v>
      </c>
      <c r="R1075" s="18">
        <v>19.072691954981241</v>
      </c>
      <c r="S1075" s="18">
        <f t="shared" si="126"/>
        <v>19.454145794080866</v>
      </c>
    </row>
    <row r="1076" spans="1:19" ht="15" customHeight="1" x14ac:dyDescent="0.35">
      <c r="A1076" s="17">
        <v>17</v>
      </c>
      <c r="B1076" s="610" t="s">
        <v>967</v>
      </c>
      <c r="C1076" s="848">
        <v>50.5</v>
      </c>
      <c r="D1076" s="851"/>
      <c r="E1076" s="851"/>
      <c r="F1076" s="684">
        <f t="shared" si="123"/>
        <v>50.5</v>
      </c>
      <c r="G1076" s="128">
        <v>1100</v>
      </c>
      <c r="H1076" s="128"/>
      <c r="I1076" s="128">
        <v>5000</v>
      </c>
      <c r="J1076" s="128"/>
      <c r="K1076" s="682">
        <f t="shared" si="124"/>
        <v>0</v>
      </c>
      <c r="L1076" s="683">
        <f t="shared" si="125"/>
        <v>0</v>
      </c>
      <c r="M1076" s="640">
        <f t="shared" si="121"/>
        <v>0</v>
      </c>
      <c r="N1076" s="640">
        <f t="shared" si="120"/>
        <v>0</v>
      </c>
      <c r="O1076" s="641">
        <v>0</v>
      </c>
      <c r="P1076" s="640">
        <v>0</v>
      </c>
      <c r="Q1076" s="599">
        <f t="shared" si="127"/>
        <v>0</v>
      </c>
      <c r="R1076" s="18">
        <v>0</v>
      </c>
      <c r="S1076" s="18">
        <f t="shared" si="126"/>
        <v>0</v>
      </c>
    </row>
    <row r="1077" spans="1:19" ht="15" customHeight="1" x14ac:dyDescent="0.35">
      <c r="A1077" s="17">
        <v>18</v>
      </c>
      <c r="B1077" s="610" t="s">
        <v>787</v>
      </c>
      <c r="C1077" s="848">
        <v>311.10000000000002</v>
      </c>
      <c r="D1077" s="13"/>
      <c r="E1077" s="13"/>
      <c r="F1077" s="128">
        <f t="shared" si="123"/>
        <v>311.10000000000002</v>
      </c>
      <c r="G1077" s="128">
        <v>1100</v>
      </c>
      <c r="H1077" s="128">
        <v>20</v>
      </c>
      <c r="I1077" s="128">
        <v>5000</v>
      </c>
      <c r="J1077" s="128">
        <v>16</v>
      </c>
      <c r="K1077" s="682">
        <f t="shared" si="124"/>
        <v>6.9930069930069935E-2</v>
      </c>
      <c r="L1077" s="683">
        <f t="shared" si="125"/>
        <v>1.841620626151013E-3</v>
      </c>
      <c r="M1077" s="640">
        <f t="shared" si="121"/>
        <v>307.28690453193212</v>
      </c>
      <c r="N1077" s="640">
        <f t="shared" ref="N1077:N1098" si="128">M1077*0.22</f>
        <v>67.603118997025064</v>
      </c>
      <c r="O1077" s="641">
        <v>119.63796425144307</v>
      </c>
      <c r="P1077" s="640">
        <v>1.1660470905241547</v>
      </c>
      <c r="Q1077" s="599">
        <f>(P1077+O1077+N1077+M1077)/F1077</f>
        <v>1.5933591606265649</v>
      </c>
      <c r="R1077" s="18">
        <v>55.500650593997506</v>
      </c>
      <c r="S1077" s="18">
        <f t="shared" si="126"/>
        <v>56.610663605877455</v>
      </c>
    </row>
    <row r="1078" spans="1:19" ht="15" customHeight="1" x14ac:dyDescent="0.35">
      <c r="A1078" s="131">
        <v>19</v>
      </c>
      <c r="B1078" s="610" t="s">
        <v>788</v>
      </c>
      <c r="C1078" s="848">
        <v>305.14999999999998</v>
      </c>
      <c r="D1078" s="13"/>
      <c r="E1078" s="13"/>
      <c r="F1078" s="128">
        <f t="shared" si="123"/>
        <v>305.14999999999998</v>
      </c>
      <c r="G1078" s="128">
        <v>1100</v>
      </c>
      <c r="H1078" s="128">
        <v>20</v>
      </c>
      <c r="I1078" s="128">
        <v>5000</v>
      </c>
      <c r="J1078" s="128">
        <v>16</v>
      </c>
      <c r="K1078" s="682">
        <f t="shared" si="124"/>
        <v>6.9930069930069935E-2</v>
      </c>
      <c r="L1078" s="683">
        <f t="shared" si="125"/>
        <v>1.841620626151013E-3</v>
      </c>
      <c r="M1078" s="640">
        <f t="shared" si="121"/>
        <v>307.28690453193212</v>
      </c>
      <c r="N1078" s="640">
        <f t="shared" si="128"/>
        <v>67.603118997025064</v>
      </c>
      <c r="O1078" s="641">
        <v>119.63796425144307</v>
      </c>
      <c r="P1078" s="640">
        <v>0.59808224446297842</v>
      </c>
      <c r="Q1078" s="599">
        <f t="shared" si="127"/>
        <v>1.6225661806484131</v>
      </c>
      <c r="R1078" s="18">
        <v>18.500216864665834</v>
      </c>
      <c r="S1078" s="18">
        <f t="shared" si="126"/>
        <v>18.870221201959151</v>
      </c>
    </row>
    <row r="1079" spans="1:19" ht="15" customHeight="1" x14ac:dyDescent="0.35">
      <c r="A1079" s="17">
        <v>20</v>
      </c>
      <c r="B1079" s="610" t="s">
        <v>789</v>
      </c>
      <c r="C1079" s="848">
        <v>840.06</v>
      </c>
      <c r="D1079" s="13"/>
      <c r="E1079" s="13"/>
      <c r="F1079" s="128">
        <f t="shared" si="123"/>
        <v>840.06</v>
      </c>
      <c r="G1079" s="128">
        <v>1100</v>
      </c>
      <c r="H1079" s="128">
        <v>44</v>
      </c>
      <c r="I1079" s="128">
        <v>5000</v>
      </c>
      <c r="J1079" s="128">
        <v>26</v>
      </c>
      <c r="K1079" s="682">
        <f t="shared" si="124"/>
        <v>0.15384615384615385</v>
      </c>
      <c r="L1079" s="683">
        <f t="shared" si="125"/>
        <v>2.9926335174953961E-3</v>
      </c>
      <c r="M1079" s="640">
        <f t="shared" si="121"/>
        <v>671.49742615809612</v>
      </c>
      <c r="N1079" s="640">
        <f t="shared" si="128"/>
        <v>147.72943375478116</v>
      </c>
      <c r="O1079" s="641">
        <v>261.59099260789571</v>
      </c>
      <c r="P1079" s="640">
        <v>1.9631831654583944</v>
      </c>
      <c r="Q1079" s="599">
        <f t="shared" si="127"/>
        <v>1.2889329758424775</v>
      </c>
      <c r="R1079" s="18">
        <v>201.06531931707653</v>
      </c>
      <c r="S1079" s="18">
        <f t="shared" si="126"/>
        <v>205.08662570341806</v>
      </c>
    </row>
    <row r="1080" spans="1:19" ht="15" customHeight="1" x14ac:dyDescent="0.35">
      <c r="A1080" s="17">
        <v>21</v>
      </c>
      <c r="B1080" s="610" t="s">
        <v>790</v>
      </c>
      <c r="C1080" s="848">
        <v>661.54</v>
      </c>
      <c r="D1080" s="13"/>
      <c r="E1080" s="849">
        <v>135.4</v>
      </c>
      <c r="F1080" s="128">
        <f t="shared" si="123"/>
        <v>796.93999999999994</v>
      </c>
      <c r="G1080" s="128">
        <v>1100</v>
      </c>
      <c r="H1080" s="128">
        <v>41</v>
      </c>
      <c r="I1080" s="128">
        <v>5000</v>
      </c>
      <c r="J1080" s="128">
        <v>23</v>
      </c>
      <c r="K1080" s="682">
        <f t="shared" si="124"/>
        <v>0.14335664335664336</v>
      </c>
      <c r="L1080" s="683">
        <f t="shared" si="125"/>
        <v>2.6473296500920812E-3</v>
      </c>
      <c r="M1080" s="640">
        <f t="shared" si="121"/>
        <v>625.10871022968752</v>
      </c>
      <c r="N1080" s="640">
        <f t="shared" si="128"/>
        <v>137.52391625053124</v>
      </c>
      <c r="O1080" s="641">
        <v>243.54013305200883</v>
      </c>
      <c r="P1080" s="640">
        <v>1.7490073779431579</v>
      </c>
      <c r="Q1080" s="599">
        <f t="shared" si="127"/>
        <v>1.2647398385200528</v>
      </c>
      <c r="R1080" s="18">
        <v>187.03121756895229</v>
      </c>
      <c r="S1080" s="18">
        <f t="shared" si="126"/>
        <v>190.77184192033133</v>
      </c>
    </row>
    <row r="1081" spans="1:19" ht="15" customHeight="1" x14ac:dyDescent="0.35">
      <c r="A1081" s="17">
        <v>23</v>
      </c>
      <c r="B1081" s="610" t="s">
        <v>791</v>
      </c>
      <c r="C1081" s="848">
        <v>2260.08</v>
      </c>
      <c r="D1081" s="13"/>
      <c r="E1081" s="13"/>
      <c r="F1081" s="128">
        <f t="shared" si="123"/>
        <v>2260.08</v>
      </c>
      <c r="G1081" s="128">
        <v>1100</v>
      </c>
      <c r="H1081" s="128"/>
      <c r="I1081" s="128">
        <v>5000</v>
      </c>
      <c r="J1081" s="128">
        <v>80</v>
      </c>
      <c r="K1081" s="682">
        <f t="shared" si="124"/>
        <v>0</v>
      </c>
      <c r="L1081" s="683">
        <f t="shared" si="125"/>
        <v>9.2081031307550652E-3</v>
      </c>
      <c r="M1081" s="640">
        <f t="shared" si="121"/>
        <v>39.424033149171272</v>
      </c>
      <c r="N1081" s="640">
        <f t="shared" si="128"/>
        <v>8.6732872928176796</v>
      </c>
      <c r="O1081" s="641">
        <v>14.02198908938313</v>
      </c>
      <c r="P1081" s="640">
        <v>5.2358298582151788</v>
      </c>
      <c r="Q1081" s="599">
        <f t="shared" si="127"/>
        <v>2.9802104080203916E-2</v>
      </c>
      <c r="R1081" s="18">
        <v>21.191879949979157</v>
      </c>
      <c r="S1081" s="18">
        <f t="shared" si="126"/>
        <v>21.61571754897874</v>
      </c>
    </row>
    <row r="1082" spans="1:19" ht="15" customHeight="1" x14ac:dyDescent="0.35">
      <c r="A1082" s="131">
        <v>24</v>
      </c>
      <c r="B1082" s="610" t="s">
        <v>792</v>
      </c>
      <c r="C1082" s="848">
        <v>120.8</v>
      </c>
      <c r="D1082" s="13"/>
      <c r="E1082" s="13"/>
      <c r="F1082" s="128">
        <f t="shared" si="123"/>
        <v>120.8</v>
      </c>
      <c r="G1082" s="128">
        <v>1100</v>
      </c>
      <c r="H1082" s="128">
        <v>3</v>
      </c>
      <c r="I1082" s="128">
        <v>5000</v>
      </c>
      <c r="J1082" s="128">
        <v>3</v>
      </c>
      <c r="K1082" s="682">
        <f t="shared" si="124"/>
        <v>1.048951048951049E-2</v>
      </c>
      <c r="L1082" s="683">
        <f t="shared" si="125"/>
        <v>3.453038674033149E-4</v>
      </c>
      <c r="M1082" s="640">
        <f t="shared" si="121"/>
        <v>46.388715928408608</v>
      </c>
      <c r="N1082" s="640">
        <f t="shared" si="128"/>
        <v>10.205517504249894</v>
      </c>
      <c r="O1082" s="641">
        <v>18.050859555886834</v>
      </c>
      <c r="P1082" s="640">
        <v>0.21417578751523705</v>
      </c>
      <c r="Q1082" s="599">
        <f t="shared" si="127"/>
        <v>0.61969593357666042</v>
      </c>
      <c r="R1082" s="18">
        <v>14.034101748124217</v>
      </c>
      <c r="S1082" s="18">
        <f t="shared" si="126"/>
        <v>14.314783783086702</v>
      </c>
    </row>
    <row r="1083" spans="1:19" ht="15" customHeight="1" x14ac:dyDescent="0.35">
      <c r="A1083" s="17">
        <v>25</v>
      </c>
      <c r="B1083" s="610" t="s">
        <v>793</v>
      </c>
      <c r="C1083" s="848">
        <v>174.6</v>
      </c>
      <c r="D1083" s="13"/>
      <c r="E1083" s="13"/>
      <c r="F1083" s="128">
        <f t="shared" si="123"/>
        <v>174.6</v>
      </c>
      <c r="G1083" s="128">
        <v>1100</v>
      </c>
      <c r="H1083" s="128">
        <v>10</v>
      </c>
      <c r="I1083" s="128">
        <v>5000</v>
      </c>
      <c r="J1083" s="128">
        <v>8</v>
      </c>
      <c r="K1083" s="682">
        <f t="shared" si="124"/>
        <v>3.4965034965034968E-2</v>
      </c>
      <c r="L1083" s="683">
        <f t="shared" si="125"/>
        <v>9.2081031307550648E-4</v>
      </c>
      <c r="M1083" s="640">
        <f t="shared" si="121"/>
        <v>153.64345226596606</v>
      </c>
      <c r="N1083" s="640">
        <f t="shared" si="128"/>
        <v>33.801559498512532</v>
      </c>
      <c r="O1083" s="641">
        <v>59.818982125721533</v>
      </c>
      <c r="P1083" s="640">
        <v>0.58302354526207734</v>
      </c>
      <c r="Q1083" s="599">
        <f t="shared" si="127"/>
        <v>1.4195132728262441</v>
      </c>
      <c r="R1083" s="18">
        <v>46.250542161664583</v>
      </c>
      <c r="S1083" s="18">
        <f t="shared" si="126"/>
        <v>47.175553004897878</v>
      </c>
    </row>
    <row r="1084" spans="1:19" ht="15" customHeight="1" x14ac:dyDescent="0.35">
      <c r="A1084" s="17">
        <v>26</v>
      </c>
      <c r="B1084" s="610" t="s">
        <v>794</v>
      </c>
      <c r="C1084" s="848">
        <v>152.6</v>
      </c>
      <c r="D1084" s="13"/>
      <c r="E1084" s="13"/>
      <c r="F1084" s="128">
        <f t="shared" si="123"/>
        <v>152.6</v>
      </c>
      <c r="G1084" s="128">
        <v>1100</v>
      </c>
      <c r="H1084" s="128">
        <v>5</v>
      </c>
      <c r="I1084" s="128">
        <v>5000</v>
      </c>
      <c r="J1084" s="128">
        <v>4</v>
      </c>
      <c r="K1084" s="682">
        <f t="shared" si="124"/>
        <v>1.7482517482517484E-2</v>
      </c>
      <c r="L1084" s="683">
        <f t="shared" si="125"/>
        <v>4.6040515653775324E-4</v>
      </c>
      <c r="M1084" s="640">
        <f t="shared" si="121"/>
        <v>76.821726132983031</v>
      </c>
      <c r="N1084" s="640">
        <f t="shared" si="128"/>
        <v>16.900779749256266</v>
      </c>
      <c r="O1084" s="641">
        <v>29.909491062860766</v>
      </c>
      <c r="P1084" s="640">
        <v>0.29151177263103867</v>
      </c>
      <c r="Q1084" s="599">
        <f t="shared" si="127"/>
        <v>0.81208066001134405</v>
      </c>
      <c r="R1084" s="18">
        <v>23.125271080832292</v>
      </c>
      <c r="S1084" s="18">
        <f t="shared" si="126"/>
        <v>23.587776502448939</v>
      </c>
    </row>
    <row r="1085" spans="1:19" ht="15" customHeight="1" x14ac:dyDescent="0.35">
      <c r="A1085" s="17">
        <v>27</v>
      </c>
      <c r="B1085" s="605" t="s">
        <v>512</v>
      </c>
      <c r="C1085" s="852">
        <v>5436.2</v>
      </c>
      <c r="D1085" s="17"/>
      <c r="E1085" s="17"/>
      <c r="F1085" s="128">
        <f t="shared" si="123"/>
        <v>5436.2</v>
      </c>
      <c r="G1085" s="128">
        <v>1100</v>
      </c>
      <c r="H1085" s="604">
        <v>0</v>
      </c>
      <c r="I1085" s="128">
        <v>5000</v>
      </c>
      <c r="J1085" s="604">
        <v>192</v>
      </c>
      <c r="K1085" s="682">
        <f t="shared" si="124"/>
        <v>0</v>
      </c>
      <c r="L1085" s="683">
        <f t="shared" si="125"/>
        <v>2.2099447513812154E-2</v>
      </c>
      <c r="M1085" s="640">
        <f t="shared" si="121"/>
        <v>94.617679558011048</v>
      </c>
      <c r="N1085" s="640">
        <f t="shared" si="128"/>
        <v>20.815889502762431</v>
      </c>
      <c r="O1085" s="641">
        <v>33.652773814519513</v>
      </c>
      <c r="P1085" s="640">
        <v>6.3225446915652528</v>
      </c>
      <c r="Q1085" s="599">
        <f t="shared" si="127"/>
        <v>2.8587779619377186E-2</v>
      </c>
      <c r="R1085" s="18">
        <v>38.50505064220183</v>
      </c>
      <c r="S1085" s="18">
        <f t="shared" si="126"/>
        <v>39.275151655045867</v>
      </c>
    </row>
    <row r="1086" spans="1:19" ht="15" customHeight="1" x14ac:dyDescent="0.35">
      <c r="A1086" s="17">
        <v>28</v>
      </c>
      <c r="B1086" s="605" t="s">
        <v>513</v>
      </c>
      <c r="C1086" s="852">
        <v>4049.1</v>
      </c>
      <c r="D1086" s="17"/>
      <c r="E1086" s="17"/>
      <c r="F1086" s="128">
        <f t="shared" si="123"/>
        <v>4049.1</v>
      </c>
      <c r="G1086" s="128">
        <v>1100</v>
      </c>
      <c r="H1086" s="604">
        <v>0</v>
      </c>
      <c r="I1086" s="128">
        <v>5000</v>
      </c>
      <c r="J1086" s="604">
        <v>144</v>
      </c>
      <c r="K1086" s="682">
        <f t="shared" si="124"/>
        <v>0</v>
      </c>
      <c r="L1086" s="683">
        <f t="shared" si="125"/>
        <v>1.6574585635359115E-2</v>
      </c>
      <c r="M1086" s="640">
        <f t="shared" si="121"/>
        <v>70.963259668508286</v>
      </c>
      <c r="N1086" s="640">
        <f t="shared" si="128"/>
        <v>15.611917127071823</v>
      </c>
      <c r="O1086" s="641">
        <v>25.239580360889633</v>
      </c>
      <c r="P1086" s="640">
        <v>4.7419085186739398</v>
      </c>
      <c r="Q1086" s="599">
        <f t="shared" si="127"/>
        <v>2.8785820472486151E-2</v>
      </c>
      <c r="R1086" s="18">
        <v>28.878787981651371</v>
      </c>
      <c r="S1086" s="18">
        <f t="shared" si="126"/>
        <v>29.456363741284399</v>
      </c>
    </row>
    <row r="1087" spans="1:19" ht="15" customHeight="1" x14ac:dyDescent="0.35">
      <c r="A1087" s="131">
        <v>29</v>
      </c>
      <c r="B1087" s="605" t="s">
        <v>514</v>
      </c>
      <c r="C1087" s="852">
        <v>3998.3</v>
      </c>
      <c r="D1087" s="17"/>
      <c r="E1087" s="17"/>
      <c r="F1087" s="128">
        <f t="shared" si="123"/>
        <v>3998.3</v>
      </c>
      <c r="G1087" s="128">
        <v>1100</v>
      </c>
      <c r="H1087" s="604">
        <v>0</v>
      </c>
      <c r="I1087" s="128">
        <v>5000</v>
      </c>
      <c r="J1087" s="604">
        <v>144</v>
      </c>
      <c r="K1087" s="682">
        <f t="shared" si="124"/>
        <v>0</v>
      </c>
      <c r="L1087" s="683">
        <f t="shared" si="125"/>
        <v>1.6574585635359115E-2</v>
      </c>
      <c r="M1087" s="640">
        <f t="shared" si="121"/>
        <v>70.963259668508286</v>
      </c>
      <c r="N1087" s="640">
        <f t="shared" si="128"/>
        <v>15.611917127071823</v>
      </c>
      <c r="O1087" s="641">
        <v>25.239580360889633</v>
      </c>
      <c r="P1087" s="640">
        <v>4.7419085186739398</v>
      </c>
      <c r="Q1087" s="599">
        <f t="shared" si="127"/>
        <v>2.9151555830013675E-2</v>
      </c>
      <c r="R1087" s="18">
        <v>34.654545577981644</v>
      </c>
      <c r="S1087" s="18">
        <f t="shared" si="126"/>
        <v>35.347636489541273</v>
      </c>
    </row>
    <row r="1088" spans="1:19" ht="15" customHeight="1" x14ac:dyDescent="0.35">
      <c r="A1088" s="17">
        <v>30</v>
      </c>
      <c r="B1088" s="605" t="s">
        <v>515</v>
      </c>
      <c r="C1088" s="852">
        <v>3636.5</v>
      </c>
      <c r="D1088" s="17"/>
      <c r="E1088" s="17"/>
      <c r="F1088" s="128">
        <f t="shared" si="123"/>
        <v>3636.5</v>
      </c>
      <c r="G1088" s="128">
        <v>1100</v>
      </c>
      <c r="H1088" s="604">
        <v>0</v>
      </c>
      <c r="I1088" s="128">
        <v>5000</v>
      </c>
      <c r="J1088" s="604">
        <v>144</v>
      </c>
      <c r="K1088" s="682">
        <f t="shared" si="124"/>
        <v>0</v>
      </c>
      <c r="L1088" s="683">
        <f t="shared" si="125"/>
        <v>1.6574585635359115E-2</v>
      </c>
      <c r="M1088" s="640">
        <f t="shared" si="121"/>
        <v>70.963259668508286</v>
      </c>
      <c r="N1088" s="640">
        <f t="shared" si="128"/>
        <v>15.611917127071823</v>
      </c>
      <c r="O1088" s="641">
        <v>25.239580360889633</v>
      </c>
      <c r="P1088" s="640">
        <v>4.7419085186739398</v>
      </c>
      <c r="Q1088" s="599">
        <f t="shared" si="127"/>
        <v>3.2051881115122693E-2</v>
      </c>
      <c r="R1088" s="18">
        <v>34.654545577981644</v>
      </c>
      <c r="S1088" s="18">
        <f t="shared" si="126"/>
        <v>35.347636489541273</v>
      </c>
    </row>
    <row r="1089" spans="1:19" ht="15" customHeight="1" x14ac:dyDescent="0.35">
      <c r="A1089" s="17">
        <v>31</v>
      </c>
      <c r="B1089" s="605" t="s">
        <v>516</v>
      </c>
      <c r="C1089" s="852">
        <v>4067.7</v>
      </c>
      <c r="D1089" s="17"/>
      <c r="E1089" s="17"/>
      <c r="F1089" s="128">
        <f t="shared" si="123"/>
        <v>4067.7</v>
      </c>
      <c r="G1089" s="128">
        <v>1100</v>
      </c>
      <c r="H1089" s="604">
        <v>0</v>
      </c>
      <c r="I1089" s="128">
        <v>5000</v>
      </c>
      <c r="J1089" s="604">
        <v>144</v>
      </c>
      <c r="K1089" s="682">
        <f t="shared" si="124"/>
        <v>0</v>
      </c>
      <c r="L1089" s="683">
        <f t="shared" si="125"/>
        <v>1.6574585635359115E-2</v>
      </c>
      <c r="M1089" s="640">
        <f t="shared" si="121"/>
        <v>70.963259668508286</v>
      </c>
      <c r="N1089" s="640">
        <f t="shared" si="128"/>
        <v>15.611917127071823</v>
      </c>
      <c r="O1089" s="641">
        <v>25.239580360889633</v>
      </c>
      <c r="P1089" s="640">
        <v>4.7419085186739398</v>
      </c>
      <c r="Q1089" s="599">
        <f t="shared" si="127"/>
        <v>2.8654194182251316E-2</v>
      </c>
      <c r="R1089" s="18">
        <v>34.654545577981644</v>
      </c>
      <c r="S1089" s="18">
        <f t="shared" si="126"/>
        <v>35.347636489541273</v>
      </c>
    </row>
    <row r="1090" spans="1:19" ht="15" customHeight="1" x14ac:dyDescent="0.35">
      <c r="A1090" s="17">
        <v>32</v>
      </c>
      <c r="B1090" s="605" t="s">
        <v>517</v>
      </c>
      <c r="C1090" s="852">
        <v>5696.9</v>
      </c>
      <c r="D1090" s="17"/>
      <c r="E1090" s="17"/>
      <c r="F1090" s="128">
        <f t="shared" si="123"/>
        <v>5696.9</v>
      </c>
      <c r="G1090" s="128">
        <v>1100</v>
      </c>
      <c r="H1090" s="604">
        <v>0</v>
      </c>
      <c r="I1090" s="128">
        <v>5000</v>
      </c>
      <c r="J1090" s="604">
        <v>216</v>
      </c>
      <c r="K1090" s="682">
        <f t="shared" si="124"/>
        <v>0</v>
      </c>
      <c r="L1090" s="683">
        <f t="shared" si="125"/>
        <v>2.4861878453038676E-2</v>
      </c>
      <c r="M1090" s="640">
        <f t="shared" si="121"/>
        <v>106.44488950276244</v>
      </c>
      <c r="N1090" s="640">
        <f t="shared" si="128"/>
        <v>23.417875690607737</v>
      </c>
      <c r="O1090" s="641">
        <v>37.859370541334457</v>
      </c>
      <c r="P1090" s="640">
        <v>7.1128627780109097</v>
      </c>
      <c r="Q1090" s="599">
        <f t="shared" si="127"/>
        <v>3.0689497535978435E-2</v>
      </c>
      <c r="R1090" s="18">
        <v>51.981818366972469</v>
      </c>
      <c r="S1090" s="18">
        <f t="shared" si="126"/>
        <v>53.021454734311916</v>
      </c>
    </row>
    <row r="1091" spans="1:19" ht="15" customHeight="1" x14ac:dyDescent="0.35">
      <c r="A1091" s="17">
        <v>33</v>
      </c>
      <c r="B1091" s="605" t="s">
        <v>518</v>
      </c>
      <c r="C1091" s="852">
        <v>4248.7</v>
      </c>
      <c r="D1091" s="17"/>
      <c r="E1091" s="17"/>
      <c r="F1091" s="128">
        <f t="shared" si="123"/>
        <v>4248.7</v>
      </c>
      <c r="G1091" s="128">
        <v>1100</v>
      </c>
      <c r="H1091" s="604">
        <v>0</v>
      </c>
      <c r="I1091" s="128">
        <v>5000</v>
      </c>
      <c r="J1091" s="604">
        <v>168</v>
      </c>
      <c r="K1091" s="682">
        <f t="shared" si="124"/>
        <v>0</v>
      </c>
      <c r="L1091" s="683">
        <f t="shared" si="125"/>
        <v>1.9337016574585635E-2</v>
      </c>
      <c r="M1091" s="640">
        <f t="shared" si="121"/>
        <v>82.79046961325966</v>
      </c>
      <c r="N1091" s="640">
        <f t="shared" si="128"/>
        <v>18.213903314917125</v>
      </c>
      <c r="O1091" s="641">
        <v>29.446177087704573</v>
      </c>
      <c r="P1091" s="640">
        <v>5.5322266051195967</v>
      </c>
      <c r="Q1091" s="599">
        <f t="shared" si="127"/>
        <v>3.2005737430508385E-2</v>
      </c>
      <c r="R1091" s="18">
        <v>40.430303174311916</v>
      </c>
      <c r="S1091" s="18">
        <f t="shared" si="126"/>
        <v>41.238909237798154</v>
      </c>
    </row>
    <row r="1092" spans="1:19" ht="15" customHeight="1" x14ac:dyDescent="0.35">
      <c r="A1092" s="131">
        <v>34</v>
      </c>
      <c r="B1092" s="605" t="s">
        <v>519</v>
      </c>
      <c r="C1092" s="852">
        <v>4233.3</v>
      </c>
      <c r="D1092" s="17"/>
      <c r="E1092" s="17"/>
      <c r="F1092" s="128">
        <f t="shared" si="123"/>
        <v>4233.3</v>
      </c>
      <c r="G1092" s="128">
        <v>1100</v>
      </c>
      <c r="H1092" s="604">
        <v>0</v>
      </c>
      <c r="I1092" s="128">
        <v>5000</v>
      </c>
      <c r="J1092" s="604">
        <v>168</v>
      </c>
      <c r="K1092" s="682">
        <f t="shared" si="124"/>
        <v>0</v>
      </c>
      <c r="L1092" s="683">
        <f t="shared" si="125"/>
        <v>1.9337016574585635E-2</v>
      </c>
      <c r="M1092" s="640">
        <f t="shared" si="121"/>
        <v>82.79046961325966</v>
      </c>
      <c r="N1092" s="640">
        <f t="shared" si="128"/>
        <v>18.213903314917125</v>
      </c>
      <c r="O1092" s="641">
        <v>29.446177087704573</v>
      </c>
      <c r="P1092" s="640">
        <v>5.5322266051195967</v>
      </c>
      <c r="Q1092" s="599">
        <f t="shared" si="127"/>
        <v>3.2122168667706272E-2</v>
      </c>
      <c r="R1092" s="18">
        <v>40.430303174311916</v>
      </c>
      <c r="S1092" s="18">
        <f t="shared" si="126"/>
        <v>41.238909237798154</v>
      </c>
    </row>
    <row r="1093" spans="1:19" ht="15" customHeight="1" x14ac:dyDescent="0.35">
      <c r="A1093" s="17">
        <v>35</v>
      </c>
      <c r="B1093" s="605" t="s">
        <v>520</v>
      </c>
      <c r="C1093" s="852">
        <v>7836.35</v>
      </c>
      <c r="D1093" s="17"/>
      <c r="E1093" s="17"/>
      <c r="F1093" s="128">
        <f t="shared" si="123"/>
        <v>7836.35</v>
      </c>
      <c r="G1093" s="128">
        <v>1100</v>
      </c>
      <c r="H1093" s="604">
        <v>0</v>
      </c>
      <c r="I1093" s="128">
        <v>5000</v>
      </c>
      <c r="J1093" s="604">
        <v>288</v>
      </c>
      <c r="K1093" s="682">
        <f t="shared" si="124"/>
        <v>0</v>
      </c>
      <c r="L1093" s="683">
        <f t="shared" si="125"/>
        <v>3.3149171270718231E-2</v>
      </c>
      <c r="M1093" s="640">
        <f t="shared" si="121"/>
        <v>141.92651933701657</v>
      </c>
      <c r="N1093" s="640">
        <f t="shared" si="128"/>
        <v>31.223834254143647</v>
      </c>
      <c r="O1093" s="641">
        <v>50.479160721779266</v>
      </c>
      <c r="P1093" s="640">
        <v>9.4838170373478796</v>
      </c>
      <c r="Q1093" s="599">
        <f t="shared" si="127"/>
        <v>2.9747692656694424E-2</v>
      </c>
      <c r="R1093" s="18">
        <v>57.757575963302742</v>
      </c>
      <c r="S1093" s="18">
        <f t="shared" si="126"/>
        <v>58.912727482568798</v>
      </c>
    </row>
    <row r="1094" spans="1:19" ht="15" customHeight="1" x14ac:dyDescent="0.35">
      <c r="A1094" s="17">
        <v>36</v>
      </c>
      <c r="B1094" s="605" t="s">
        <v>521</v>
      </c>
      <c r="C1094" s="852">
        <v>3887.13</v>
      </c>
      <c r="D1094" s="17"/>
      <c r="E1094" s="17"/>
      <c r="F1094" s="128">
        <f t="shared" si="123"/>
        <v>3887.13</v>
      </c>
      <c r="G1094" s="128">
        <v>1100</v>
      </c>
      <c r="H1094" s="604">
        <v>0</v>
      </c>
      <c r="I1094" s="128">
        <v>5000</v>
      </c>
      <c r="J1094" s="604">
        <v>144</v>
      </c>
      <c r="K1094" s="682">
        <f t="shared" si="124"/>
        <v>0</v>
      </c>
      <c r="L1094" s="683">
        <f t="shared" si="125"/>
        <v>1.6574585635359115E-2</v>
      </c>
      <c r="M1094" s="640">
        <f t="shared" si="121"/>
        <v>70.963259668508286</v>
      </c>
      <c r="N1094" s="640">
        <f t="shared" si="128"/>
        <v>15.611917127071823</v>
      </c>
      <c r="O1094" s="641">
        <v>25.239580360889633</v>
      </c>
      <c r="P1094" s="640">
        <v>4.7419085186739398</v>
      </c>
      <c r="Q1094" s="599">
        <f t="shared" si="127"/>
        <v>2.9985275942699029E-2</v>
      </c>
      <c r="R1094" s="18">
        <v>34.654545577981644</v>
      </c>
      <c r="S1094" s="18">
        <f t="shared" si="126"/>
        <v>35.347636489541273</v>
      </c>
    </row>
    <row r="1095" spans="1:19" ht="15" customHeight="1" x14ac:dyDescent="0.35">
      <c r="A1095" s="17">
        <v>37</v>
      </c>
      <c r="B1095" s="605" t="s">
        <v>522</v>
      </c>
      <c r="C1095" s="852">
        <v>4191.82</v>
      </c>
      <c r="D1095" s="17"/>
      <c r="E1095" s="17"/>
      <c r="F1095" s="128">
        <f t="shared" si="123"/>
        <v>4191.82</v>
      </c>
      <c r="G1095" s="128">
        <v>1100</v>
      </c>
      <c r="H1095" s="604">
        <v>0</v>
      </c>
      <c r="I1095" s="128">
        <v>5000</v>
      </c>
      <c r="J1095" s="604">
        <v>342</v>
      </c>
      <c r="K1095" s="682">
        <f t="shared" si="124"/>
        <v>0</v>
      </c>
      <c r="L1095" s="683">
        <f t="shared" si="125"/>
        <v>3.9364640883977904E-2</v>
      </c>
      <c r="M1095" s="640">
        <f t="shared" si="121"/>
        <v>168.5377417127072</v>
      </c>
      <c r="N1095" s="640">
        <f t="shared" si="128"/>
        <v>37.078303176795586</v>
      </c>
      <c r="O1095" s="641">
        <v>59.944003357112891</v>
      </c>
      <c r="P1095" s="640">
        <v>11.262032731850608</v>
      </c>
      <c r="Q1095" s="599">
        <f t="shared" si="127"/>
        <v>6.6038637388644142E-2</v>
      </c>
      <c r="R1095" s="18">
        <v>8.2650000000000006</v>
      </c>
      <c r="S1095" s="18">
        <f t="shared" si="126"/>
        <v>8.4303000000000008</v>
      </c>
    </row>
    <row r="1096" spans="1:19" ht="15" customHeight="1" x14ac:dyDescent="0.35">
      <c r="A1096" s="17">
        <v>38</v>
      </c>
      <c r="B1096" s="605" t="s">
        <v>523</v>
      </c>
      <c r="C1096" s="852">
        <v>4607.8100000000004</v>
      </c>
      <c r="D1096" s="17"/>
      <c r="E1096" s="17"/>
      <c r="F1096" s="128">
        <f t="shared" si="123"/>
        <v>4607.8100000000004</v>
      </c>
      <c r="G1096" s="128">
        <v>1100</v>
      </c>
      <c r="H1096" s="604">
        <v>0</v>
      </c>
      <c r="I1096" s="128">
        <v>5000</v>
      </c>
      <c r="J1096" s="604">
        <v>152</v>
      </c>
      <c r="K1096" s="682">
        <f t="shared" si="124"/>
        <v>0</v>
      </c>
      <c r="L1096" s="683">
        <f t="shared" si="125"/>
        <v>1.7495395948434623E-2</v>
      </c>
      <c r="M1096" s="640">
        <f t="shared" ref="M1096:M1101" si="129">(K1096+L1096)*4281.45</f>
        <v>74.905662983425415</v>
      </c>
      <c r="N1096" s="640">
        <f t="shared" si="128"/>
        <v>16.479245856353593</v>
      </c>
      <c r="O1096" s="641">
        <v>26.64177926982795</v>
      </c>
      <c r="P1096" s="640">
        <v>5.0053478808224918</v>
      </c>
      <c r="Q1096" s="599">
        <f t="shared" si="127"/>
        <v>2.6700761531059103E-2</v>
      </c>
      <c r="R1096" s="18">
        <v>36.579798110091737</v>
      </c>
      <c r="S1096" s="18">
        <f t="shared" si="126"/>
        <v>37.311394072293574</v>
      </c>
    </row>
    <row r="1097" spans="1:19" ht="15" customHeight="1" x14ac:dyDescent="0.35">
      <c r="A1097" s="131">
        <v>39</v>
      </c>
      <c r="B1097" s="605" t="s">
        <v>524</v>
      </c>
      <c r="C1097" s="852">
        <v>4528.3999999999996</v>
      </c>
      <c r="D1097" s="17"/>
      <c r="E1097" s="17"/>
      <c r="F1097" s="128">
        <f t="shared" si="123"/>
        <v>4528.3999999999996</v>
      </c>
      <c r="G1097" s="128">
        <v>1100</v>
      </c>
      <c r="H1097" s="604">
        <v>0</v>
      </c>
      <c r="I1097" s="128">
        <v>5000</v>
      </c>
      <c r="J1097" s="604">
        <v>152</v>
      </c>
      <c r="K1097" s="682">
        <f t="shared" si="124"/>
        <v>0</v>
      </c>
      <c r="L1097" s="683">
        <f t="shared" si="125"/>
        <v>1.7495395948434623E-2</v>
      </c>
      <c r="M1097" s="640">
        <f t="shared" si="129"/>
        <v>74.905662983425415</v>
      </c>
      <c r="N1097" s="640">
        <f t="shared" si="128"/>
        <v>16.479245856353593</v>
      </c>
      <c r="O1097" s="641">
        <v>26.64177926982795</v>
      </c>
      <c r="P1097" s="640">
        <v>5.0053478808224918</v>
      </c>
      <c r="Q1097" s="599">
        <f t="shared" si="127"/>
        <v>2.7168985953190852E-2</v>
      </c>
      <c r="R1097" s="18">
        <v>24.386532073394495</v>
      </c>
      <c r="S1097" s="18">
        <f t="shared" si="126"/>
        <v>24.874262714862386</v>
      </c>
    </row>
    <row r="1098" spans="1:19" ht="15" customHeight="1" x14ac:dyDescent="0.35">
      <c r="A1098" s="17">
        <v>40</v>
      </c>
      <c r="B1098" s="605" t="s">
        <v>525</v>
      </c>
      <c r="C1098" s="852">
        <v>3607.9</v>
      </c>
      <c r="D1098" s="17"/>
      <c r="E1098" s="17"/>
      <c r="F1098" s="128">
        <f t="shared" si="123"/>
        <v>3607.9</v>
      </c>
      <c r="G1098" s="128">
        <v>1100</v>
      </c>
      <c r="H1098" s="604">
        <v>0</v>
      </c>
      <c r="I1098" s="128">
        <v>5000</v>
      </c>
      <c r="J1098" s="604">
        <v>142</v>
      </c>
      <c r="K1098" s="682">
        <f t="shared" si="124"/>
        <v>0</v>
      </c>
      <c r="L1098" s="683">
        <f>0.5/4344*J1098</f>
        <v>1.6344383057090239E-2</v>
      </c>
      <c r="M1098" s="640">
        <f t="shared" si="129"/>
        <v>69.977658839778996</v>
      </c>
      <c r="N1098" s="640">
        <f t="shared" si="128"/>
        <v>15.39508494475138</v>
      </c>
      <c r="O1098" s="641">
        <v>24.889030633655057</v>
      </c>
      <c r="P1098" s="640">
        <v>4.6760486781368016</v>
      </c>
      <c r="Q1098" s="599">
        <f t="shared" si="127"/>
        <v>3.1857264086122737E-2</v>
      </c>
      <c r="R1098" s="18">
        <v>22.782154963302744</v>
      </c>
      <c r="S1098" s="18">
        <f t="shared" si="126"/>
        <v>23.2377980625688</v>
      </c>
    </row>
    <row r="1099" spans="1:19" s="348" customFormat="1" ht="15" customHeight="1" x14ac:dyDescent="0.3">
      <c r="A1099" s="145"/>
      <c r="B1099" s="628" t="s">
        <v>968</v>
      </c>
      <c r="C1099" s="685">
        <f t="shared" ref="C1099:P1099" si="130">SUM(C1062:C1098)</f>
        <v>133762.53</v>
      </c>
      <c r="D1099" s="685">
        <f t="shared" si="130"/>
        <v>153.6</v>
      </c>
      <c r="E1099" s="685">
        <f t="shared" si="130"/>
        <v>938.89999999999986</v>
      </c>
      <c r="F1099" s="685">
        <f t="shared" si="130"/>
        <v>134855.03</v>
      </c>
      <c r="G1099" s="685">
        <f t="shared" si="130"/>
        <v>40700</v>
      </c>
      <c r="H1099" s="685">
        <f t="shared" si="130"/>
        <v>143</v>
      </c>
      <c r="I1099" s="685">
        <f t="shared" si="130"/>
        <v>185000</v>
      </c>
      <c r="J1099" s="685">
        <f t="shared" si="130"/>
        <v>4344</v>
      </c>
      <c r="K1099" s="685">
        <f t="shared" si="130"/>
        <v>0.5</v>
      </c>
      <c r="L1099" s="685">
        <f t="shared" si="130"/>
        <v>0.5</v>
      </c>
      <c r="M1099" s="640">
        <f t="shared" si="129"/>
        <v>4281.45</v>
      </c>
      <c r="N1099" s="685">
        <f t="shared" si="130"/>
        <v>941.91899999999998</v>
      </c>
      <c r="O1099" s="685">
        <f t="shared" si="130"/>
        <v>1596.7540075535046</v>
      </c>
      <c r="P1099" s="685">
        <f t="shared" si="130"/>
        <v>201.99199593885641</v>
      </c>
      <c r="Q1099" s="599">
        <f t="shared" si="127"/>
        <v>5.207158385929217E-2</v>
      </c>
      <c r="R1099" s="348">
        <v>1643.9191716574312</v>
      </c>
      <c r="S1099" s="613">
        <f t="shared" si="126"/>
        <v>1676.7975550905799</v>
      </c>
    </row>
    <row r="1100" spans="1:19" ht="15" customHeight="1" thickBot="1" x14ac:dyDescent="0.35">
      <c r="M1100" s="895">
        <f t="shared" si="129"/>
        <v>0</v>
      </c>
      <c r="Q1100" s="601"/>
    </row>
    <row r="1101" spans="1:19" s="7" customFormat="1" ht="15" customHeight="1" thickBot="1" x14ac:dyDescent="0.35">
      <c r="A1101" s="629"/>
      <c r="B1101" s="630" t="s">
        <v>1020</v>
      </c>
      <c r="C1101" s="686">
        <f t="shared" ref="C1101:N1101" si="131">C1099+C1060+C1011+C780+C668+C492+C349+C82+C65</f>
        <v>1714310.43</v>
      </c>
      <c r="D1101" s="686">
        <f t="shared" si="131"/>
        <v>11788.09</v>
      </c>
      <c r="E1101" s="686">
        <f t="shared" si="131"/>
        <v>23457.600000000002</v>
      </c>
      <c r="F1101" s="686">
        <f t="shared" si="131"/>
        <v>1749455.7699999998</v>
      </c>
      <c r="G1101" s="686">
        <f t="shared" si="131"/>
        <v>1169300</v>
      </c>
      <c r="H1101" s="686">
        <f t="shared" si="131"/>
        <v>14456</v>
      </c>
      <c r="I1101" s="686">
        <f t="shared" si="131"/>
        <v>5315000</v>
      </c>
      <c r="J1101" s="686">
        <f t="shared" si="131"/>
        <v>56934</v>
      </c>
      <c r="K1101" s="686">
        <f t="shared" si="131"/>
        <v>5.0999999999999979</v>
      </c>
      <c r="L1101" s="893">
        <f t="shared" si="131"/>
        <v>9.9000000000000021</v>
      </c>
      <c r="M1101" s="896">
        <f t="shared" si="129"/>
        <v>64221.75</v>
      </c>
      <c r="N1101" s="894">
        <f t="shared" si="131"/>
        <v>14128.785000000002</v>
      </c>
      <c r="O1101" s="686">
        <v>13783.633034124905</v>
      </c>
      <c r="P1101" s="686">
        <f>P1099+P1060+P1011+P780+P668+P492+P349+P82+P65</f>
        <v>2607.1321584119792</v>
      </c>
      <c r="Q1101" s="631">
        <f>Q1099+Q1060+Q1011+Q780+Q668+Q492+Q349+Q82+Q65</f>
        <v>0.56900535106603733</v>
      </c>
    </row>
    <row r="1102" spans="1:19" ht="15" customHeight="1" x14ac:dyDescent="0.3">
      <c r="Q1102" s="601"/>
    </row>
    <row r="1103" spans="1:19" ht="15" customHeight="1" x14ac:dyDescent="0.3">
      <c r="Q1103" s="601"/>
    </row>
    <row r="1104" spans="1:19" ht="15" customHeight="1" x14ac:dyDescent="0.3">
      <c r="Q1104" s="601"/>
    </row>
    <row r="1105" spans="9:17" ht="15" customHeight="1" x14ac:dyDescent="0.3">
      <c r="Q1105" s="601"/>
    </row>
    <row r="1106" spans="9:17" ht="15" customHeight="1" x14ac:dyDescent="0.3">
      <c r="I1106" s="632">
        <f>H1099/G1099</f>
        <v>3.5135135135135136E-3</v>
      </c>
      <c r="J1106" s="632">
        <f>J1099/I1099</f>
        <v>2.348108108108108E-2</v>
      </c>
      <c r="K1106" s="632">
        <f>I1106+J1106</f>
        <v>2.6994594594594593E-2</v>
      </c>
      <c r="Q1106" s="601"/>
    </row>
    <row r="1107" spans="9:17" ht="15" customHeight="1" x14ac:dyDescent="0.3">
      <c r="K1107" s="632">
        <f>I1106/K1106</f>
        <v>0.13015618742490992</v>
      </c>
      <c r="L1107" s="632">
        <f>J1106/K1106</f>
        <v>0.86984381257509014</v>
      </c>
      <c r="Q1107" s="601"/>
    </row>
    <row r="1108" spans="9:17" ht="15" customHeight="1" x14ac:dyDescent="0.3">
      <c r="Q1108" s="601"/>
    </row>
    <row r="1109" spans="9:17" ht="15" customHeight="1" x14ac:dyDescent="0.3">
      <c r="Q1109" s="601"/>
    </row>
    <row r="1110" spans="9:17" ht="15" customHeight="1" x14ac:dyDescent="0.3">
      <c r="Q1110" s="601"/>
    </row>
    <row r="1111" spans="9:17" ht="15" customHeight="1" x14ac:dyDescent="0.3">
      <c r="Q1111" s="601"/>
    </row>
    <row r="1112" spans="9:17" ht="15" customHeight="1" x14ac:dyDescent="0.3">
      <c r="Q1112" s="601"/>
    </row>
    <row r="1113" spans="9:17" ht="15" customHeight="1" x14ac:dyDescent="0.3">
      <c r="Q1113" s="601"/>
    </row>
    <row r="1114" spans="9:17" ht="15" customHeight="1" x14ac:dyDescent="0.3">
      <c r="Q1114" s="601"/>
    </row>
    <row r="1115" spans="9:17" ht="15" customHeight="1" x14ac:dyDescent="0.3">
      <c r="Q1115" s="601"/>
    </row>
    <row r="1116" spans="9:17" ht="15" customHeight="1" x14ac:dyDescent="0.3">
      <c r="Q1116" s="601"/>
    </row>
    <row r="1117" spans="9:17" ht="15" customHeight="1" x14ac:dyDescent="0.3">
      <c r="Q1117" s="601"/>
    </row>
    <row r="1118" spans="9:17" ht="15" customHeight="1" x14ac:dyDescent="0.3">
      <c r="Q1118" s="601"/>
    </row>
    <row r="1119" spans="9:17" ht="15" customHeight="1" x14ac:dyDescent="0.3">
      <c r="Q1119" s="601"/>
    </row>
    <row r="1120" spans="9:17" ht="15" customHeight="1" x14ac:dyDescent="0.3">
      <c r="Q1120" s="601"/>
    </row>
    <row r="1121" spans="17:17" ht="15" customHeight="1" x14ac:dyDescent="0.3">
      <c r="Q1121" s="601"/>
    </row>
    <row r="1122" spans="17:17" ht="15" customHeight="1" x14ac:dyDescent="0.3">
      <c r="Q1122" s="601"/>
    </row>
    <row r="1123" spans="17:17" ht="15" customHeight="1" x14ac:dyDescent="0.3">
      <c r="Q1123" s="601"/>
    </row>
    <row r="1124" spans="17:17" ht="15" customHeight="1" x14ac:dyDescent="0.3">
      <c r="Q1124" s="601"/>
    </row>
    <row r="1125" spans="17:17" ht="15" customHeight="1" x14ac:dyDescent="0.3">
      <c r="Q1125" s="601"/>
    </row>
    <row r="1126" spans="17:17" ht="15" customHeight="1" x14ac:dyDescent="0.3">
      <c r="Q1126" s="601"/>
    </row>
    <row r="1127" spans="17:17" ht="15" customHeight="1" x14ac:dyDescent="0.3">
      <c r="Q1127" s="601"/>
    </row>
    <row r="1128" spans="17:17" ht="15" customHeight="1" x14ac:dyDescent="0.3">
      <c r="Q1128" s="601"/>
    </row>
    <row r="1129" spans="17:17" ht="15" customHeight="1" x14ac:dyDescent="0.3">
      <c r="Q1129" s="601"/>
    </row>
    <row r="1130" spans="17:17" ht="15" customHeight="1" x14ac:dyDescent="0.3">
      <c r="Q1130" s="601"/>
    </row>
    <row r="1131" spans="17:17" ht="15" customHeight="1" x14ac:dyDescent="0.3">
      <c r="Q1131" s="601"/>
    </row>
  </sheetData>
  <mergeCells count="2">
    <mergeCell ref="A1012:B1012"/>
    <mergeCell ref="A1061:B1061"/>
  </mergeCells>
  <phoneticPr fontId="0" type="noConversion"/>
  <pageMargins left="0.75" right="0.75" top="1" bottom="1" header="0.5" footer="0.5"/>
  <pageSetup paperSize="9" scale="6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1281"/>
  <sheetViews>
    <sheetView view="pageBreakPreview" topLeftCell="A169" zoomScale="83" zoomScaleSheetLayoutView="83" workbookViewId="0">
      <selection activeCell="I349" sqref="I349"/>
    </sheetView>
  </sheetViews>
  <sheetFormatPr defaultColWidth="9.1796875" defaultRowHeight="14" x14ac:dyDescent="0.3"/>
  <cols>
    <col min="1" max="1" width="6.453125" style="146" customWidth="1"/>
    <col min="2" max="2" width="25.1796875" style="146" customWidth="1"/>
    <col min="3" max="3" width="13.81640625" style="146" customWidth="1"/>
    <col min="4" max="5" width="11.26953125" style="146" customWidth="1"/>
    <col min="6" max="6" width="14.7265625" style="146" customWidth="1"/>
    <col min="7" max="7" width="11.26953125" style="146" customWidth="1"/>
    <col min="8" max="8" width="11.7265625" style="146" customWidth="1"/>
    <col min="9" max="9" width="9.54296875" style="146" customWidth="1"/>
    <col min="10" max="10" width="11.453125" style="146" bestFit="1" customWidth="1"/>
    <col min="11" max="11" width="11.7265625" style="146" customWidth="1"/>
    <col min="12" max="12" width="11.1796875" style="146" customWidth="1"/>
    <col min="13" max="13" width="10.54296875" style="146" customWidth="1"/>
    <col min="14" max="14" width="11.453125" style="723" customWidth="1"/>
    <col min="15" max="15" width="9.26953125" style="721" hidden="1" customWidth="1"/>
    <col min="16" max="16" width="12.1796875" style="721" hidden="1" customWidth="1"/>
    <col min="17" max="17" width="9.26953125" style="721" hidden="1" customWidth="1"/>
    <col min="18" max="18" width="24.26953125" style="721" hidden="1" customWidth="1"/>
    <col min="19" max="19" width="19.81640625" style="721" hidden="1" customWidth="1"/>
    <col min="20" max="20" width="0" style="721" hidden="1" customWidth="1"/>
    <col min="21" max="21" width="9.1796875" style="721"/>
    <col min="22" max="16384" width="9.1796875" style="722"/>
  </cols>
  <sheetData>
    <row r="1" spans="1:21" s="688" customFormat="1" x14ac:dyDescent="0.3">
      <c r="A1" s="146"/>
      <c r="B1" s="136" t="s">
        <v>1034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 t="s">
        <v>2138</v>
      </c>
      <c r="N1" s="723"/>
      <c r="O1" s="687"/>
      <c r="P1" s="687"/>
      <c r="Q1" s="687"/>
      <c r="R1" s="687"/>
      <c r="S1" s="687"/>
      <c r="T1" s="687"/>
      <c r="U1" s="687"/>
    </row>
    <row r="2" spans="1:21" s="688" customFormat="1" x14ac:dyDescent="0.3">
      <c r="A2" s="146"/>
      <c r="B2" s="146"/>
      <c r="C2" s="136" t="s">
        <v>1054</v>
      </c>
      <c r="D2" s="136"/>
      <c r="E2" s="136"/>
      <c r="F2" s="136"/>
      <c r="G2" s="136"/>
      <c r="H2" s="146"/>
      <c r="I2" s="146"/>
      <c r="J2" s="146"/>
      <c r="K2" s="146"/>
      <c r="L2" s="158">
        <v>1.27</v>
      </c>
      <c r="M2" s="146" t="s">
        <v>2137</v>
      </c>
      <c r="N2" s="723"/>
      <c r="O2" s="687"/>
      <c r="P2" s="687"/>
      <c r="Q2" s="687"/>
      <c r="R2" s="687"/>
      <c r="S2" s="687"/>
      <c r="T2" s="687"/>
      <c r="U2" s="687"/>
    </row>
    <row r="3" spans="1:21" s="732" customFormat="1" ht="77.25" customHeight="1" x14ac:dyDescent="0.3">
      <c r="A3" s="158"/>
      <c r="B3" s="730" t="s">
        <v>997</v>
      </c>
      <c r="C3" s="730" t="s">
        <v>2139</v>
      </c>
      <c r="D3" s="730" t="s">
        <v>1006</v>
      </c>
      <c r="E3" s="730" t="s">
        <v>1007</v>
      </c>
      <c r="F3" s="730" t="s">
        <v>971</v>
      </c>
      <c r="G3" s="730" t="s">
        <v>2165</v>
      </c>
      <c r="H3" s="730" t="s">
        <v>2166</v>
      </c>
      <c r="I3" s="730" t="s">
        <v>2167</v>
      </c>
      <c r="J3" s="730" t="s">
        <v>974</v>
      </c>
      <c r="K3" s="730" t="s">
        <v>975</v>
      </c>
      <c r="L3" s="730" t="s">
        <v>2168</v>
      </c>
      <c r="M3" s="730" t="s">
        <v>977</v>
      </c>
      <c r="N3" s="731" t="s">
        <v>2169</v>
      </c>
      <c r="O3" s="709"/>
      <c r="P3" s="709"/>
      <c r="Q3" s="709"/>
      <c r="R3" s="709"/>
      <c r="S3" s="709"/>
      <c r="T3" s="709"/>
      <c r="U3" s="709"/>
    </row>
    <row r="4" spans="1:21" s="688" customFormat="1" ht="17.25" customHeight="1" x14ac:dyDescent="0.3">
      <c r="A4" s="158"/>
      <c r="B4" s="689"/>
      <c r="C4" s="689"/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724"/>
      <c r="O4" s="687"/>
      <c r="P4" s="687"/>
      <c r="Q4" s="687"/>
      <c r="R4" s="687"/>
      <c r="S4" s="687"/>
      <c r="T4" s="687"/>
      <c r="U4" s="687"/>
    </row>
    <row r="5" spans="1:21" s="341" customFormat="1" x14ac:dyDescent="0.3">
      <c r="A5" s="382" t="s">
        <v>985</v>
      </c>
      <c r="B5" s="354"/>
      <c r="C5" s="354"/>
      <c r="D5" s="354"/>
      <c r="E5" s="354"/>
      <c r="F5" s="146"/>
      <c r="G5" s="146"/>
      <c r="H5" s="146"/>
      <c r="I5" s="146"/>
      <c r="J5" s="151"/>
      <c r="K5" s="151"/>
      <c r="L5" s="151"/>
      <c r="M5" s="151"/>
      <c r="N5" s="723"/>
      <c r="O5" s="354"/>
      <c r="P5" s="354"/>
      <c r="Q5" s="354"/>
      <c r="R5" s="354"/>
      <c r="S5" s="354"/>
      <c r="T5" s="354"/>
      <c r="U5" s="354"/>
    </row>
    <row r="6" spans="1:21" s="688" customFormat="1" x14ac:dyDescent="0.3">
      <c r="A6" s="146">
        <v>1</v>
      </c>
      <c r="B6" s="146" t="s">
        <v>1065</v>
      </c>
      <c r="C6" s="146">
        <v>9570.0499999999993</v>
      </c>
      <c r="D6" s="146"/>
      <c r="E6" s="146"/>
      <c r="F6" s="146">
        <f>C6+D6+E6</f>
        <v>9570.0499999999993</v>
      </c>
      <c r="G6" s="146" t="s">
        <v>2144</v>
      </c>
      <c r="H6" s="146">
        <v>1560</v>
      </c>
      <c r="I6" s="690">
        <f t="shared" ref="I6:I64" si="0">2/55036.7*H6</f>
        <v>5.6689445406428805E-2</v>
      </c>
      <c r="J6" s="151">
        <f>I6*4281.45</f>
        <v>242.7130260353546</v>
      </c>
      <c r="K6" s="151">
        <f>J6*0.22</f>
        <v>53.396865727778014</v>
      </c>
      <c r="L6" s="151">
        <v>91.791550002089522</v>
      </c>
      <c r="M6" s="151">
        <v>36.120908233923252</v>
      </c>
      <c r="N6" s="725">
        <f>(M6+L6+K6+J6)/F6</f>
        <v>4.4307224100098269E-2</v>
      </c>
      <c r="O6" s="687">
        <f>M6*1.7</f>
        <v>61.405543997669525</v>
      </c>
      <c r="P6" s="687">
        <v>36.120908233923252</v>
      </c>
      <c r="Q6" s="687"/>
      <c r="R6" s="687"/>
      <c r="S6" s="687"/>
      <c r="T6" s="687"/>
      <c r="U6" s="687">
        <f>N6*100/M6</f>
        <v>0.12266364902332874</v>
      </c>
    </row>
    <row r="7" spans="1:21" s="688" customFormat="1" x14ac:dyDescent="0.3">
      <c r="A7" s="146">
        <v>2</v>
      </c>
      <c r="B7" s="146" t="s">
        <v>1066</v>
      </c>
      <c r="C7" s="146">
        <v>4259.1400000000003</v>
      </c>
      <c r="D7" s="146"/>
      <c r="E7" s="146"/>
      <c r="F7" s="146">
        <f t="shared" ref="F7:F75" si="1">C7+D7+E7</f>
        <v>4259.1400000000003</v>
      </c>
      <c r="G7" s="146" t="s">
        <v>2144</v>
      </c>
      <c r="H7" s="146">
        <v>677.9</v>
      </c>
      <c r="I7" s="690">
        <f t="shared" si="0"/>
        <v>2.4634471180139797E-2</v>
      </c>
      <c r="J7" s="151">
        <f t="shared" ref="J7:J70" si="2">I7*4281.45</f>
        <v>105.47125663420952</v>
      </c>
      <c r="K7" s="151">
        <f t="shared" ref="K7:K67" si="3">J7*0.22</f>
        <v>23.203676459526097</v>
      </c>
      <c r="L7" s="151">
        <v>39.888135734882361</v>
      </c>
      <c r="M7" s="151">
        <v>15.696386981908059</v>
      </c>
      <c r="N7" s="725">
        <f t="shared" ref="N7:N69" si="4">(M7+L7+K7+J7)/F7</f>
        <v>4.326212705159399E-2</v>
      </c>
      <c r="O7" s="687">
        <f>M7*1.7</f>
        <v>26.683857869243699</v>
      </c>
      <c r="P7" s="687">
        <v>15.696386981908059</v>
      </c>
      <c r="Q7" s="687"/>
      <c r="R7" s="687"/>
      <c r="S7" s="687"/>
      <c r="T7" s="687"/>
      <c r="U7" s="687"/>
    </row>
    <row r="8" spans="1:21" s="688" customFormat="1" x14ac:dyDescent="0.3">
      <c r="A8" s="146">
        <v>3</v>
      </c>
      <c r="B8" s="146" t="s">
        <v>1067</v>
      </c>
      <c r="C8" s="146">
        <v>8696.41</v>
      </c>
      <c r="D8" s="146"/>
      <c r="E8" s="146"/>
      <c r="F8" s="146">
        <f t="shared" si="1"/>
        <v>8696.41</v>
      </c>
      <c r="G8" s="146" t="s">
        <v>2144</v>
      </c>
      <c r="H8" s="146">
        <v>1320</v>
      </c>
      <c r="I8" s="690">
        <f t="shared" si="0"/>
        <v>4.7967992266978218E-2</v>
      </c>
      <c r="J8" s="151">
        <f t="shared" si="2"/>
        <v>205.3725604914539</v>
      </c>
      <c r="K8" s="151">
        <f t="shared" si="3"/>
        <v>45.181963308119855</v>
      </c>
      <c r="L8" s="151">
        <v>77.669773078691136</v>
      </c>
      <c r="M8" s="151">
        <v>30.56384542870429</v>
      </c>
      <c r="N8" s="725">
        <f t="shared" si="4"/>
        <v>4.1257040814194498E-2</v>
      </c>
      <c r="O8" s="687">
        <f t="shared" ref="O8:O64" si="5">M8*1.7</f>
        <v>51.95853722879729</v>
      </c>
      <c r="P8" s="687">
        <v>30.56384542870429</v>
      </c>
      <c r="Q8" s="687"/>
      <c r="R8" s="687"/>
      <c r="S8" s="687"/>
      <c r="T8" s="687"/>
      <c r="U8" s="687"/>
    </row>
    <row r="9" spans="1:21" s="688" customFormat="1" x14ac:dyDescent="0.3">
      <c r="A9" s="146">
        <v>4</v>
      </c>
      <c r="B9" s="146" t="s">
        <v>1068</v>
      </c>
      <c r="C9" s="146">
        <v>2719.72</v>
      </c>
      <c r="D9" s="146"/>
      <c r="E9" s="146"/>
      <c r="F9" s="146">
        <f t="shared" si="1"/>
        <v>2719.72</v>
      </c>
      <c r="G9" s="146" t="s">
        <v>2144</v>
      </c>
      <c r="H9" s="146">
        <v>778</v>
      </c>
      <c r="I9" s="690">
        <f t="shared" si="0"/>
        <v>2.8272043927052314E-2</v>
      </c>
      <c r="J9" s="151">
        <f t="shared" si="2"/>
        <v>121.04534247147812</v>
      </c>
      <c r="K9" s="151">
        <f t="shared" si="3"/>
        <v>26.629975343725189</v>
      </c>
      <c r="L9" s="151">
        <v>45.778093526683108</v>
      </c>
      <c r="M9" s="151">
        <v>18.014145260251468</v>
      </c>
      <c r="N9" s="725">
        <f t="shared" si="4"/>
        <v>7.7753429250855946E-2</v>
      </c>
      <c r="O9" s="687">
        <f t="shared" si="5"/>
        <v>30.624046942427494</v>
      </c>
      <c r="P9" s="687">
        <v>18.014145260251468</v>
      </c>
      <c r="Q9" s="687"/>
      <c r="R9" s="687"/>
      <c r="S9" s="687"/>
      <c r="T9" s="687"/>
      <c r="U9" s="687"/>
    </row>
    <row r="10" spans="1:21" s="688" customFormat="1" x14ac:dyDescent="0.3">
      <c r="A10" s="146">
        <v>5</v>
      </c>
      <c r="B10" s="146" t="s">
        <v>1069</v>
      </c>
      <c r="C10" s="146">
        <v>4138.7</v>
      </c>
      <c r="D10" s="146"/>
      <c r="E10" s="146"/>
      <c r="F10" s="146">
        <f t="shared" si="1"/>
        <v>4138.7</v>
      </c>
      <c r="G10" s="146" t="s">
        <v>2144</v>
      </c>
      <c r="H10" s="146">
        <v>706</v>
      </c>
      <c r="I10" s="690">
        <f t="shared" si="0"/>
        <v>2.5655607985217137E-2</v>
      </c>
      <c r="J10" s="151">
        <f t="shared" si="2"/>
        <v>109.84320280830791</v>
      </c>
      <c r="K10" s="151">
        <f t="shared" si="3"/>
        <v>24.16550461782774</v>
      </c>
      <c r="L10" s="151">
        <v>41.541560449663592</v>
      </c>
      <c r="M10" s="151">
        <v>16.347026418685779</v>
      </c>
      <c r="N10" s="725">
        <f t="shared" si="4"/>
        <v>4.6366563001542765E-2</v>
      </c>
      <c r="O10" s="687">
        <f t="shared" si="5"/>
        <v>27.789944911765822</v>
      </c>
      <c r="P10" s="687">
        <v>16.347026418685779</v>
      </c>
      <c r="Q10" s="687"/>
      <c r="R10" s="687"/>
      <c r="S10" s="687"/>
      <c r="T10" s="687"/>
      <c r="U10" s="687"/>
    </row>
    <row r="11" spans="1:21" s="688" customFormat="1" x14ac:dyDescent="0.3">
      <c r="A11" s="146">
        <v>6</v>
      </c>
      <c r="B11" s="146" t="s">
        <v>1070</v>
      </c>
      <c r="C11" s="146">
        <v>4166.1899999999996</v>
      </c>
      <c r="D11" s="146"/>
      <c r="E11" s="146"/>
      <c r="F11" s="146">
        <f t="shared" si="1"/>
        <v>4166.1899999999996</v>
      </c>
      <c r="G11" s="146" t="s">
        <v>2144</v>
      </c>
      <c r="H11" s="146">
        <v>707</v>
      </c>
      <c r="I11" s="690">
        <f t="shared" si="0"/>
        <v>2.5691947373298184E-2</v>
      </c>
      <c r="J11" s="151">
        <f t="shared" si="2"/>
        <v>109.9987880814075</v>
      </c>
      <c r="K11" s="151">
        <f t="shared" si="3"/>
        <v>24.199733377909649</v>
      </c>
      <c r="L11" s="151">
        <v>41.600401186844415</v>
      </c>
      <c r="M11" s="151">
        <v>16.37018084704086</v>
      </c>
      <c r="N11" s="725">
        <f t="shared" si="4"/>
        <v>4.6125861636939859E-2</v>
      </c>
      <c r="O11" s="687">
        <f t="shared" si="5"/>
        <v>27.829307439969462</v>
      </c>
      <c r="P11" s="687">
        <v>16.37018084704086</v>
      </c>
      <c r="Q11" s="687"/>
      <c r="R11" s="687"/>
      <c r="S11" s="687"/>
      <c r="T11" s="687"/>
      <c r="U11" s="687"/>
    </row>
    <row r="12" spans="1:21" s="688" customFormat="1" x14ac:dyDescent="0.3">
      <c r="A12" s="146">
        <v>7</v>
      </c>
      <c r="B12" s="146" t="s">
        <v>1071</v>
      </c>
      <c r="C12" s="146">
        <v>3572.8</v>
      </c>
      <c r="D12" s="146"/>
      <c r="E12" s="146"/>
      <c r="F12" s="146">
        <f t="shared" si="1"/>
        <v>3572.8</v>
      </c>
      <c r="G12" s="146" t="s">
        <v>2144</v>
      </c>
      <c r="H12" s="146">
        <v>615</v>
      </c>
      <c r="I12" s="690">
        <f t="shared" si="0"/>
        <v>2.2348723669842124E-2</v>
      </c>
      <c r="J12" s="151">
        <f t="shared" si="2"/>
        <v>95.68494295624555</v>
      </c>
      <c r="K12" s="151">
        <f t="shared" si="3"/>
        <v>21.050687450374021</v>
      </c>
      <c r="L12" s="151">
        <v>36.187053366208367</v>
      </c>
      <c r="M12" s="151">
        <v>14.239973438373589</v>
      </c>
      <c r="N12" s="725">
        <f t="shared" si="4"/>
        <v>4.6787577589342114E-2</v>
      </c>
      <c r="O12" s="687">
        <f t="shared" si="5"/>
        <v>24.207954845235101</v>
      </c>
      <c r="P12" s="687">
        <v>14.239973438373589</v>
      </c>
      <c r="Q12" s="687"/>
      <c r="R12" s="687"/>
      <c r="S12" s="687"/>
      <c r="T12" s="687"/>
      <c r="U12" s="687"/>
    </row>
    <row r="13" spans="1:21" s="688" customFormat="1" x14ac:dyDescent="0.3">
      <c r="A13" s="146">
        <v>8</v>
      </c>
      <c r="B13" s="146" t="s">
        <v>1072</v>
      </c>
      <c r="C13" s="146">
        <v>6443.05</v>
      </c>
      <c r="D13" s="146"/>
      <c r="E13" s="146"/>
      <c r="F13" s="146">
        <f t="shared" si="1"/>
        <v>6443.05</v>
      </c>
      <c r="G13" s="146" t="s">
        <v>2144</v>
      </c>
      <c r="H13" s="146">
        <v>1098</v>
      </c>
      <c r="I13" s="690">
        <f t="shared" si="0"/>
        <v>3.990064811298643E-2</v>
      </c>
      <c r="J13" s="151">
        <f t="shared" si="2"/>
        <v>170.83262986334574</v>
      </c>
      <c r="K13" s="151">
        <f t="shared" si="3"/>
        <v>37.583178569936067</v>
      </c>
      <c r="L13" s="151">
        <v>64.607129424547622</v>
      </c>
      <c r="M13" s="151">
        <v>25.423562333876749</v>
      </c>
      <c r="N13" s="725">
        <f t="shared" si="4"/>
        <v>4.6320686661085381E-2</v>
      </c>
      <c r="O13" s="687">
        <f t="shared" si="5"/>
        <v>43.220055967590469</v>
      </c>
      <c r="P13" s="687">
        <v>25.423562333876749</v>
      </c>
      <c r="Q13" s="687"/>
      <c r="R13" s="687"/>
      <c r="S13" s="687"/>
      <c r="T13" s="687"/>
      <c r="U13" s="687"/>
    </row>
    <row r="14" spans="1:21" s="688" customFormat="1" x14ac:dyDescent="0.3">
      <c r="A14" s="146">
        <v>9</v>
      </c>
      <c r="B14" s="146" t="s">
        <v>1073</v>
      </c>
      <c r="C14" s="146">
        <v>6459.7</v>
      </c>
      <c r="D14" s="146"/>
      <c r="E14" s="146"/>
      <c r="F14" s="146">
        <f t="shared" si="1"/>
        <v>6459.7</v>
      </c>
      <c r="G14" s="146" t="s">
        <v>2144</v>
      </c>
      <c r="H14" s="146">
        <v>1365.4</v>
      </c>
      <c r="I14" s="690">
        <f t="shared" si="0"/>
        <v>4.9617800485857629E-2</v>
      </c>
      <c r="J14" s="151">
        <f t="shared" si="2"/>
        <v>212.43613189017515</v>
      </c>
      <c r="K14" s="151">
        <f t="shared" si="3"/>
        <v>46.735949015838536</v>
      </c>
      <c r="L14" s="151">
        <v>80.341142546700681</v>
      </c>
      <c r="M14" s="151">
        <v>31.615056476024883</v>
      </c>
      <c r="N14" s="725">
        <f t="shared" si="4"/>
        <v>5.7452866221146384E-2</v>
      </c>
      <c r="O14" s="687">
        <f t="shared" si="5"/>
        <v>53.745596009242298</v>
      </c>
      <c r="P14" s="687">
        <v>31.615056476024883</v>
      </c>
      <c r="Q14" s="687"/>
      <c r="R14" s="687"/>
      <c r="S14" s="687"/>
      <c r="T14" s="687"/>
      <c r="U14" s="687"/>
    </row>
    <row r="15" spans="1:21" s="688" customFormat="1" x14ac:dyDescent="0.3">
      <c r="A15" s="146">
        <v>10</v>
      </c>
      <c r="B15" s="146" t="s">
        <v>1074</v>
      </c>
      <c r="C15" s="146">
        <v>4374.04</v>
      </c>
      <c r="D15" s="146"/>
      <c r="E15" s="146"/>
      <c r="F15" s="146">
        <f t="shared" si="1"/>
        <v>4374.04</v>
      </c>
      <c r="G15" s="146" t="s">
        <v>2144</v>
      </c>
      <c r="H15" s="146">
        <v>657</v>
      </c>
      <c r="I15" s="690">
        <f t="shared" si="0"/>
        <v>2.3874977969245977E-2</v>
      </c>
      <c r="J15" s="151">
        <f t="shared" si="2"/>
        <v>102.21952442642818</v>
      </c>
      <c r="K15" s="151">
        <f t="shared" si="3"/>
        <v>22.4882953738142</v>
      </c>
      <c r="L15" s="151">
        <v>38.658364327803092</v>
      </c>
      <c r="M15" s="151">
        <v>15.212459429286909</v>
      </c>
      <c r="N15" s="725">
        <f t="shared" si="4"/>
        <v>4.082693426610922E-2</v>
      </c>
      <c r="O15" s="687">
        <f t="shared" si="5"/>
        <v>25.861181029787744</v>
      </c>
      <c r="P15" s="687">
        <v>15.212459429286909</v>
      </c>
      <c r="Q15" s="687"/>
      <c r="R15" s="687"/>
      <c r="S15" s="687"/>
      <c r="T15" s="687"/>
      <c r="U15" s="687"/>
    </row>
    <row r="16" spans="1:21" s="688" customFormat="1" x14ac:dyDescent="0.3">
      <c r="A16" s="146">
        <v>11</v>
      </c>
      <c r="B16" s="146" t="s">
        <v>1075</v>
      </c>
      <c r="C16" s="146">
        <v>3413.87</v>
      </c>
      <c r="D16" s="146"/>
      <c r="E16" s="146">
        <v>85.7</v>
      </c>
      <c r="F16" s="146">
        <f t="shared" si="1"/>
        <v>3499.5699999999997</v>
      </c>
      <c r="G16" s="146" t="s">
        <v>2144</v>
      </c>
      <c r="H16" s="146">
        <v>711</v>
      </c>
      <c r="I16" s="690">
        <f t="shared" si="0"/>
        <v>2.5837304925622358E-2</v>
      </c>
      <c r="J16" s="151">
        <f t="shared" si="2"/>
        <v>110.62112917380584</v>
      </c>
      <c r="K16" s="151">
        <f t="shared" si="3"/>
        <v>24.336648418237285</v>
      </c>
      <c r="L16" s="151">
        <v>41.835764135567722</v>
      </c>
      <c r="M16" s="151">
        <v>16.462798560461174</v>
      </c>
      <c r="N16" s="725">
        <f t="shared" si="4"/>
        <v>5.5222881750635659E-2</v>
      </c>
      <c r="O16" s="687">
        <f t="shared" si="5"/>
        <v>27.986757552783995</v>
      </c>
      <c r="P16" s="687">
        <v>16.462798560461174</v>
      </c>
      <c r="Q16" s="687"/>
      <c r="R16" s="687"/>
      <c r="S16" s="687"/>
      <c r="T16" s="687"/>
      <c r="U16" s="687"/>
    </row>
    <row r="17" spans="1:21" s="688" customFormat="1" x14ac:dyDescent="0.3">
      <c r="A17" s="146">
        <v>12</v>
      </c>
      <c r="B17" s="146" t="s">
        <v>1076</v>
      </c>
      <c r="C17" s="146">
        <v>3466.61</v>
      </c>
      <c r="D17" s="146">
        <v>97.8</v>
      </c>
      <c r="E17" s="146"/>
      <c r="F17" s="146">
        <f t="shared" si="1"/>
        <v>3564.4100000000003</v>
      </c>
      <c r="G17" s="146" t="s">
        <v>2144</v>
      </c>
      <c r="H17" s="146">
        <v>708</v>
      </c>
      <c r="I17" s="690">
        <f t="shared" si="0"/>
        <v>2.5728286761379227E-2</v>
      </c>
      <c r="J17" s="151">
        <f t="shared" si="2"/>
        <v>110.15437335450709</v>
      </c>
      <c r="K17" s="151">
        <f t="shared" si="3"/>
        <v>24.233962137991558</v>
      </c>
      <c r="L17" s="151">
        <v>41.659241924025245</v>
      </c>
      <c r="M17" s="151">
        <v>16.393335275395938</v>
      </c>
      <c r="N17" s="725">
        <f t="shared" si="4"/>
        <v>5.3989555828852412E-2</v>
      </c>
      <c r="O17" s="687">
        <f t="shared" si="5"/>
        <v>27.868669968173094</v>
      </c>
      <c r="P17" s="687">
        <v>16.393335275395938</v>
      </c>
      <c r="Q17" s="687"/>
      <c r="R17" s="687"/>
      <c r="S17" s="687"/>
      <c r="T17" s="687"/>
      <c r="U17" s="687"/>
    </row>
    <row r="18" spans="1:21" s="688" customFormat="1" x14ac:dyDescent="0.3">
      <c r="A18" s="146">
        <v>13</v>
      </c>
      <c r="B18" s="146" t="s">
        <v>1077</v>
      </c>
      <c r="C18" s="146">
        <v>5767.21</v>
      </c>
      <c r="D18" s="146">
        <v>261.60000000000002</v>
      </c>
      <c r="E18" s="146">
        <v>456.05</v>
      </c>
      <c r="F18" s="146">
        <f t="shared" si="1"/>
        <v>6484.8600000000006</v>
      </c>
      <c r="G18" s="146" t="s">
        <v>2144</v>
      </c>
      <c r="H18" s="146">
        <v>1093.7</v>
      </c>
      <c r="I18" s="690">
        <f t="shared" si="0"/>
        <v>3.9744388744237941E-2</v>
      </c>
      <c r="J18" s="151">
        <f t="shared" si="2"/>
        <v>170.16361318901752</v>
      </c>
      <c r="K18" s="151">
        <f t="shared" si="3"/>
        <v>37.435994901583854</v>
      </c>
      <c r="L18" s="151">
        <v>64.35411425467008</v>
      </c>
      <c r="M18" s="151">
        <v>25.323998291949913</v>
      </c>
      <c r="N18" s="725">
        <f t="shared" si="4"/>
        <v>4.5841810098787225E-2</v>
      </c>
      <c r="O18" s="687">
        <f t="shared" si="5"/>
        <v>43.050797096314852</v>
      </c>
      <c r="P18" s="687">
        <v>25.323998291949913</v>
      </c>
      <c r="Q18" s="687"/>
      <c r="R18" s="687"/>
      <c r="S18" s="687"/>
      <c r="T18" s="687"/>
      <c r="U18" s="687"/>
    </row>
    <row r="19" spans="1:21" s="688" customFormat="1" x14ac:dyDescent="0.3">
      <c r="A19" s="146">
        <v>14</v>
      </c>
      <c r="B19" s="146" t="s">
        <v>1078</v>
      </c>
      <c r="C19" s="146">
        <v>5966.95</v>
      </c>
      <c r="D19" s="146"/>
      <c r="E19" s="146">
        <v>49.5</v>
      </c>
      <c r="F19" s="146">
        <f t="shared" si="1"/>
        <v>6016.45</v>
      </c>
      <c r="G19" s="146" t="s">
        <v>2144</v>
      </c>
      <c r="H19" s="146">
        <v>990.9</v>
      </c>
      <c r="I19" s="690">
        <f t="shared" si="0"/>
        <v>3.6008699649506606E-2</v>
      </c>
      <c r="J19" s="151">
        <f t="shared" si="2"/>
        <v>154.16944711438006</v>
      </c>
      <c r="K19" s="151">
        <f t="shared" si="3"/>
        <v>33.917278365163611</v>
      </c>
      <c r="L19" s="151">
        <v>58.305286472481093</v>
      </c>
      <c r="M19" s="151">
        <v>22.943723057047787</v>
      </c>
      <c r="N19" s="725">
        <f t="shared" si="4"/>
        <v>4.4766554198750516E-2</v>
      </c>
      <c r="O19" s="687">
        <f t="shared" si="5"/>
        <v>39.004329196981239</v>
      </c>
      <c r="P19" s="687">
        <v>22.943723057047787</v>
      </c>
      <c r="Q19" s="687"/>
      <c r="R19" s="687"/>
      <c r="S19" s="687"/>
      <c r="T19" s="687"/>
      <c r="U19" s="687"/>
    </row>
    <row r="20" spans="1:21" s="688" customFormat="1" x14ac:dyDescent="0.3">
      <c r="A20" s="146">
        <v>15</v>
      </c>
      <c r="B20" s="146" t="s">
        <v>1079</v>
      </c>
      <c r="C20" s="146">
        <v>8566.1200000000008</v>
      </c>
      <c r="D20" s="146"/>
      <c r="E20" s="146"/>
      <c r="F20" s="146">
        <f t="shared" si="1"/>
        <v>8566.1200000000008</v>
      </c>
      <c r="G20" s="146" t="s">
        <v>2144</v>
      </c>
      <c r="H20" s="146">
        <v>1289.5</v>
      </c>
      <c r="I20" s="690">
        <f t="shared" si="0"/>
        <v>4.6859640930506374E-2</v>
      </c>
      <c r="J20" s="151">
        <f t="shared" si="2"/>
        <v>200.62720966191651</v>
      </c>
      <c r="K20" s="151">
        <f t="shared" si="3"/>
        <v>44.13798612562163</v>
      </c>
      <c r="L20" s="151">
        <v>75.875130594675923</v>
      </c>
      <c r="M20" s="151">
        <v>29.85763536387438</v>
      </c>
      <c r="N20" s="725">
        <f t="shared" si="4"/>
        <v>4.0916769989924072E-2</v>
      </c>
      <c r="O20" s="687">
        <f t="shared" si="5"/>
        <v>50.757980118586445</v>
      </c>
      <c r="P20" s="687">
        <v>29.85763536387438</v>
      </c>
      <c r="Q20" s="687"/>
      <c r="R20" s="687"/>
      <c r="S20" s="687"/>
      <c r="T20" s="687"/>
      <c r="U20" s="687"/>
    </row>
    <row r="21" spans="1:21" s="688" customFormat="1" x14ac:dyDescent="0.3">
      <c r="A21" s="146">
        <v>16</v>
      </c>
      <c r="B21" s="146" t="s">
        <v>1080</v>
      </c>
      <c r="C21" s="146">
        <v>5774.55</v>
      </c>
      <c r="D21" s="146">
        <v>201.5</v>
      </c>
      <c r="E21" s="146"/>
      <c r="F21" s="146">
        <f t="shared" si="1"/>
        <v>5976.05</v>
      </c>
      <c r="G21" s="146" t="s">
        <v>2144</v>
      </c>
      <c r="H21" s="146">
        <v>1686.6</v>
      </c>
      <c r="I21" s="690">
        <f t="shared" si="0"/>
        <v>6.1290011937488988E-2</v>
      </c>
      <c r="J21" s="151">
        <f t="shared" si="2"/>
        <v>262.4101216097622</v>
      </c>
      <c r="K21" s="151">
        <f t="shared" si="3"/>
        <v>57.730226754147687</v>
      </c>
      <c r="L21" s="151">
        <v>99.240787329182169</v>
      </c>
      <c r="M21" s="151">
        <v>39.052258863676251</v>
      </c>
      <c r="N21" s="725">
        <f t="shared" si="4"/>
        <v>7.6711773589037621E-2</v>
      </c>
      <c r="O21" s="687">
        <f t="shared" si="5"/>
        <v>66.388840068249621</v>
      </c>
      <c r="P21" s="687">
        <v>39.052258863676251</v>
      </c>
      <c r="Q21" s="687"/>
      <c r="R21" s="687"/>
      <c r="S21" s="687"/>
      <c r="T21" s="687"/>
      <c r="U21" s="687"/>
    </row>
    <row r="22" spans="1:21" s="688" customFormat="1" x14ac:dyDescent="0.3">
      <c r="A22" s="146">
        <v>17</v>
      </c>
      <c r="B22" s="146" t="s">
        <v>1081</v>
      </c>
      <c r="C22" s="146">
        <v>3226.62</v>
      </c>
      <c r="D22" s="146"/>
      <c r="E22" s="146"/>
      <c r="F22" s="146">
        <f t="shared" si="1"/>
        <v>3226.62</v>
      </c>
      <c r="G22" s="146" t="s">
        <v>2144</v>
      </c>
      <c r="H22" s="146">
        <v>985</v>
      </c>
      <c r="I22" s="690">
        <f t="shared" si="0"/>
        <v>3.5794297259828446E-2</v>
      </c>
      <c r="J22" s="151">
        <f t="shared" si="2"/>
        <v>153.25149400309249</v>
      </c>
      <c r="K22" s="151">
        <f t="shared" si="3"/>
        <v>33.715328680680351</v>
      </c>
      <c r="L22" s="151">
        <v>57.958126123114212</v>
      </c>
      <c r="M22" s="151">
        <v>22.807111929752821</v>
      </c>
      <c r="N22" s="725">
        <f t="shared" si="4"/>
        <v>8.2976012278061839E-2</v>
      </c>
      <c r="O22" s="687">
        <f t="shared" si="5"/>
        <v>38.772090280579796</v>
      </c>
      <c r="P22" s="687">
        <v>22.807111929752821</v>
      </c>
      <c r="Q22" s="687"/>
      <c r="R22" s="687"/>
      <c r="S22" s="687"/>
      <c r="T22" s="687"/>
      <c r="U22" s="687"/>
    </row>
    <row r="23" spans="1:21" s="688" customFormat="1" x14ac:dyDescent="0.3">
      <c r="A23" s="146">
        <v>18</v>
      </c>
      <c r="B23" s="146" t="s">
        <v>1082</v>
      </c>
      <c r="C23" s="146">
        <v>3233.9</v>
      </c>
      <c r="D23" s="146"/>
      <c r="E23" s="146"/>
      <c r="F23" s="146">
        <f t="shared" si="1"/>
        <v>3233.9</v>
      </c>
      <c r="G23" s="146" t="s">
        <v>2144</v>
      </c>
      <c r="H23" s="146">
        <v>985</v>
      </c>
      <c r="I23" s="690">
        <f t="shared" si="0"/>
        <v>3.5794297259828446E-2</v>
      </c>
      <c r="J23" s="151">
        <f t="shared" si="2"/>
        <v>153.25149400309249</v>
      </c>
      <c r="K23" s="151">
        <f t="shared" si="3"/>
        <v>33.715328680680351</v>
      </c>
      <c r="L23" s="151">
        <v>57.958126123114212</v>
      </c>
      <c r="M23" s="151">
        <v>22.807111929752821</v>
      </c>
      <c r="N23" s="725">
        <f t="shared" si="4"/>
        <v>8.2789220673688074E-2</v>
      </c>
      <c r="O23" s="687">
        <f t="shared" si="5"/>
        <v>38.772090280579796</v>
      </c>
      <c r="P23" s="687">
        <v>22.807111929752821</v>
      </c>
      <c r="Q23" s="687"/>
      <c r="R23" s="687"/>
      <c r="S23" s="687"/>
      <c r="T23" s="687"/>
      <c r="U23" s="687"/>
    </row>
    <row r="24" spans="1:21" s="688" customFormat="1" x14ac:dyDescent="0.3">
      <c r="A24" s="146">
        <v>19</v>
      </c>
      <c r="B24" s="146" t="s">
        <v>1083</v>
      </c>
      <c r="C24" s="146">
        <v>6095.4</v>
      </c>
      <c r="D24" s="146"/>
      <c r="E24" s="146"/>
      <c r="F24" s="146">
        <f t="shared" si="1"/>
        <v>6095.4</v>
      </c>
      <c r="G24" s="146" t="s">
        <v>2144</v>
      </c>
      <c r="H24" s="146">
        <v>1686.6</v>
      </c>
      <c r="I24" s="690">
        <f t="shared" si="0"/>
        <v>6.1290011937488988E-2</v>
      </c>
      <c r="J24" s="151">
        <f t="shared" si="2"/>
        <v>262.4101216097622</v>
      </c>
      <c r="K24" s="151">
        <f t="shared" si="3"/>
        <v>57.730226754147687</v>
      </c>
      <c r="L24" s="151">
        <v>99.240787329182169</v>
      </c>
      <c r="M24" s="151">
        <v>39.052258863676251</v>
      </c>
      <c r="N24" s="725">
        <f t="shared" si="4"/>
        <v>7.5209731035989158E-2</v>
      </c>
      <c r="O24" s="687">
        <f t="shared" si="5"/>
        <v>66.388840068249621</v>
      </c>
      <c r="P24" s="687">
        <v>39.052258863676251</v>
      </c>
      <c r="Q24" s="687"/>
      <c r="R24" s="687"/>
      <c r="S24" s="687"/>
      <c r="T24" s="687"/>
      <c r="U24" s="687"/>
    </row>
    <row r="25" spans="1:21" s="688" customFormat="1" x14ac:dyDescent="0.3">
      <c r="A25" s="146">
        <v>20</v>
      </c>
      <c r="B25" s="146" t="s">
        <v>1084</v>
      </c>
      <c r="C25" s="146">
        <v>6384.91</v>
      </c>
      <c r="D25" s="146"/>
      <c r="E25" s="146"/>
      <c r="F25" s="146">
        <f t="shared" si="1"/>
        <v>6384.91</v>
      </c>
      <c r="G25" s="146" t="s">
        <v>2144</v>
      </c>
      <c r="H25" s="146">
        <v>1107.3</v>
      </c>
      <c r="I25" s="690">
        <f t="shared" si="0"/>
        <v>4.023860442214014E-2</v>
      </c>
      <c r="J25" s="151">
        <f t="shared" si="2"/>
        <v>172.2795729031719</v>
      </c>
      <c r="K25" s="151">
        <f t="shared" si="3"/>
        <v>37.901506038697818</v>
      </c>
      <c r="L25" s="151">
        <v>65.154348280329316</v>
      </c>
      <c r="M25" s="151">
        <v>25.638898517578983</v>
      </c>
      <c r="N25" s="725">
        <f t="shared" si="4"/>
        <v>4.7138381862826262E-2</v>
      </c>
      <c r="O25" s="687">
        <f t="shared" si="5"/>
        <v>43.586127479884269</v>
      </c>
      <c r="P25" s="687">
        <v>25.638898517578983</v>
      </c>
      <c r="Q25" s="687"/>
      <c r="R25" s="687"/>
      <c r="S25" s="687"/>
      <c r="T25" s="687"/>
      <c r="U25" s="687"/>
    </row>
    <row r="26" spans="1:21" s="688" customFormat="1" x14ac:dyDescent="0.3">
      <c r="A26" s="146">
        <v>21</v>
      </c>
      <c r="B26" s="146" t="s">
        <v>1085</v>
      </c>
      <c r="C26" s="146">
        <v>3929.49</v>
      </c>
      <c r="D26" s="146">
        <v>464.4</v>
      </c>
      <c r="E26" s="146"/>
      <c r="F26" s="146">
        <f t="shared" si="1"/>
        <v>4393.8899999999994</v>
      </c>
      <c r="G26" s="146" t="s">
        <v>2144</v>
      </c>
      <c r="H26" s="146">
        <v>758</v>
      </c>
      <c r="I26" s="690">
        <f t="shared" si="0"/>
        <v>2.7545256165431433E-2</v>
      </c>
      <c r="J26" s="151">
        <f t="shared" si="2"/>
        <v>117.9336370094864</v>
      </c>
      <c r="K26" s="151">
        <f t="shared" si="3"/>
        <v>25.94540014208701</v>
      </c>
      <c r="L26" s="151">
        <v>44.601278783066576</v>
      </c>
      <c r="M26" s="151">
        <v>17.551056693149889</v>
      </c>
      <c r="N26" s="725">
        <f t="shared" si="4"/>
        <v>4.6890425711110184E-2</v>
      </c>
      <c r="O26" s="687">
        <f t="shared" si="5"/>
        <v>29.836796378354808</v>
      </c>
      <c r="P26" s="687">
        <v>17.551056693149889</v>
      </c>
      <c r="Q26" s="687"/>
      <c r="R26" s="687"/>
      <c r="S26" s="687"/>
      <c r="T26" s="687"/>
      <c r="U26" s="687"/>
    </row>
    <row r="27" spans="1:21" s="688" customFormat="1" x14ac:dyDescent="0.3">
      <c r="A27" s="146">
        <v>22</v>
      </c>
      <c r="B27" s="146" t="s">
        <v>1086</v>
      </c>
      <c r="C27" s="146">
        <v>7174.09</v>
      </c>
      <c r="D27" s="146"/>
      <c r="E27" s="146"/>
      <c r="F27" s="146">
        <f t="shared" si="1"/>
        <v>7174.09</v>
      </c>
      <c r="G27" s="146" t="s">
        <v>2144</v>
      </c>
      <c r="H27" s="146">
        <v>1198</v>
      </c>
      <c r="I27" s="690">
        <f t="shared" si="0"/>
        <v>4.3534586921090836E-2</v>
      </c>
      <c r="J27" s="151">
        <f t="shared" si="2"/>
        <v>186.39115717330435</v>
      </c>
      <c r="K27" s="151">
        <f t="shared" si="3"/>
        <v>41.006054578126957</v>
      </c>
      <c r="L27" s="151">
        <v>70.491203142630283</v>
      </c>
      <c r="M27" s="151">
        <v>27.739005169384651</v>
      </c>
      <c r="N27" s="725">
        <f t="shared" si="4"/>
        <v>4.53893692528873E-2</v>
      </c>
      <c r="O27" s="687">
        <f t="shared" si="5"/>
        <v>47.156308787953904</v>
      </c>
      <c r="P27" s="687">
        <v>27.739005169384651</v>
      </c>
      <c r="Q27" s="687"/>
      <c r="R27" s="687"/>
      <c r="S27" s="687"/>
      <c r="T27" s="687"/>
      <c r="U27" s="687"/>
    </row>
    <row r="28" spans="1:21" s="688" customFormat="1" x14ac:dyDescent="0.3">
      <c r="A28" s="146">
        <v>23</v>
      </c>
      <c r="B28" s="146" t="s">
        <v>1087</v>
      </c>
      <c r="C28" s="146">
        <v>3836.07</v>
      </c>
      <c r="D28" s="146"/>
      <c r="E28" s="146">
        <v>416</v>
      </c>
      <c r="F28" s="146">
        <f t="shared" si="1"/>
        <v>4252.07</v>
      </c>
      <c r="G28" s="146" t="s">
        <v>2144</v>
      </c>
      <c r="H28" s="146">
        <v>745</v>
      </c>
      <c r="I28" s="690">
        <f t="shared" si="0"/>
        <v>2.7072844120377859E-2</v>
      </c>
      <c r="J28" s="151">
        <f t="shared" si="2"/>
        <v>115.91102845919178</v>
      </c>
      <c r="K28" s="151">
        <f t="shared" si="3"/>
        <v>25.500426261022191</v>
      </c>
      <c r="L28" s="151">
        <v>43.836349199715833</v>
      </c>
      <c r="M28" s="151">
        <v>17.250049124533859</v>
      </c>
      <c r="N28" s="725">
        <f t="shared" si="4"/>
        <v>4.762335828066417E-2</v>
      </c>
      <c r="O28" s="687">
        <f t="shared" si="5"/>
        <v>29.325083511707561</v>
      </c>
      <c r="P28" s="687">
        <v>17.250049124533859</v>
      </c>
      <c r="Q28" s="687"/>
      <c r="R28" s="687"/>
      <c r="S28" s="687"/>
      <c r="T28" s="687"/>
      <c r="U28" s="687"/>
    </row>
    <row r="29" spans="1:21" s="688" customFormat="1" x14ac:dyDescent="0.3">
      <c r="A29" s="146">
        <v>24</v>
      </c>
      <c r="B29" s="146" t="s">
        <v>1088</v>
      </c>
      <c r="C29" s="146">
        <v>2413.89</v>
      </c>
      <c r="D29" s="146"/>
      <c r="E29" s="146"/>
      <c r="F29" s="146">
        <f t="shared" si="1"/>
        <v>2413.89</v>
      </c>
      <c r="G29" s="146" t="s">
        <v>2144</v>
      </c>
      <c r="H29" s="146">
        <v>706.9</v>
      </c>
      <c r="I29" s="690">
        <f t="shared" si="0"/>
        <v>2.5688313434490077E-2</v>
      </c>
      <c r="J29" s="151">
        <f t="shared" si="2"/>
        <v>109.98322955409753</v>
      </c>
      <c r="K29" s="151">
        <f t="shared" si="3"/>
        <v>24.196310501901458</v>
      </c>
      <c r="L29" s="151">
        <v>41.594517113126336</v>
      </c>
      <c r="M29" s="151">
        <v>16.367865404205354</v>
      </c>
      <c r="N29" s="725">
        <f t="shared" si="4"/>
        <v>7.9598458327981264E-2</v>
      </c>
      <c r="O29" s="687">
        <f t="shared" si="5"/>
        <v>27.825371187149102</v>
      </c>
      <c r="P29" s="687">
        <v>16.367865404205354</v>
      </c>
      <c r="Q29" s="687"/>
      <c r="R29" s="687"/>
      <c r="S29" s="687"/>
      <c r="T29" s="687"/>
      <c r="U29" s="687"/>
    </row>
    <row r="30" spans="1:21" s="688" customFormat="1" x14ac:dyDescent="0.3">
      <c r="A30" s="146">
        <v>25</v>
      </c>
      <c r="B30" s="146" t="s">
        <v>1089</v>
      </c>
      <c r="C30" s="146">
        <v>6323.28</v>
      </c>
      <c r="D30" s="146"/>
      <c r="E30" s="146"/>
      <c r="F30" s="146">
        <f t="shared" si="1"/>
        <v>6323.28</v>
      </c>
      <c r="G30" s="146" t="s">
        <v>2144</v>
      </c>
      <c r="H30" s="146">
        <v>971</v>
      </c>
      <c r="I30" s="690">
        <f t="shared" si="0"/>
        <v>3.5285545826693826E-2</v>
      </c>
      <c r="J30" s="151">
        <f t="shared" si="2"/>
        <v>151.07330017969826</v>
      </c>
      <c r="K30" s="151">
        <f t="shared" si="3"/>
        <v>33.236126039533616</v>
      </c>
      <c r="L30" s="151">
        <v>57.134355802582647</v>
      </c>
      <c r="M30" s="151">
        <v>22.482949932781715</v>
      </c>
      <c r="N30" s="725">
        <f t="shared" si="4"/>
        <v>4.1738896894427613E-2</v>
      </c>
      <c r="O30" s="687">
        <f t="shared" si="5"/>
        <v>38.221014885728913</v>
      </c>
      <c r="P30" s="687">
        <v>22.482949932781715</v>
      </c>
      <c r="Q30" s="687"/>
      <c r="R30" s="687"/>
      <c r="S30" s="687"/>
      <c r="T30" s="687"/>
      <c r="U30" s="687"/>
    </row>
    <row r="31" spans="1:21" s="688" customFormat="1" x14ac:dyDescent="0.3">
      <c r="A31" s="146">
        <v>26</v>
      </c>
      <c r="B31" s="146" t="s">
        <v>1090</v>
      </c>
      <c r="C31" s="146">
        <v>4396.59</v>
      </c>
      <c r="D31" s="146"/>
      <c r="E31" s="146"/>
      <c r="F31" s="146">
        <f t="shared" si="1"/>
        <v>4396.59</v>
      </c>
      <c r="G31" s="146" t="s">
        <v>2144</v>
      </c>
      <c r="H31" s="146">
        <v>649</v>
      </c>
      <c r="I31" s="690">
        <f t="shared" si="0"/>
        <v>2.3584262864597624E-2</v>
      </c>
      <c r="J31" s="151">
        <f t="shared" si="2"/>
        <v>100.97484224163149</v>
      </c>
      <c r="K31" s="151">
        <f t="shared" si="3"/>
        <v>22.214465293158927</v>
      </c>
      <c r="L31" s="151">
        <v>38.187638430356472</v>
      </c>
      <c r="M31" s="151">
        <v>15.027224002446276</v>
      </c>
      <c r="N31" s="725">
        <f t="shared" si="4"/>
        <v>4.0122952098693113E-2</v>
      </c>
      <c r="O31" s="687">
        <f t="shared" si="5"/>
        <v>25.54628080415867</v>
      </c>
      <c r="P31" s="687">
        <v>15.027224002446276</v>
      </c>
      <c r="Q31" s="687"/>
      <c r="R31" s="687"/>
      <c r="S31" s="687"/>
      <c r="T31" s="687"/>
      <c r="U31" s="687"/>
    </row>
    <row r="32" spans="1:21" s="688" customFormat="1" x14ac:dyDescent="0.3">
      <c r="A32" s="146">
        <v>27</v>
      </c>
      <c r="B32" s="146" t="s">
        <v>1091</v>
      </c>
      <c r="C32" s="146">
        <v>6702.46</v>
      </c>
      <c r="D32" s="146"/>
      <c r="E32" s="146"/>
      <c r="F32" s="146">
        <f t="shared" si="1"/>
        <v>6702.46</v>
      </c>
      <c r="G32" s="146" t="s">
        <v>2144</v>
      </c>
      <c r="H32" s="146">
        <v>1465</v>
      </c>
      <c r="I32" s="690">
        <f t="shared" si="0"/>
        <v>5.3237203538729613E-2</v>
      </c>
      <c r="J32" s="151">
        <f t="shared" si="2"/>
        <v>227.9324250908939</v>
      </c>
      <c r="K32" s="151">
        <f t="shared" si="3"/>
        <v>50.145133519996655</v>
      </c>
      <c r="L32" s="151">
        <v>86.201679969910998</v>
      </c>
      <c r="M32" s="151">
        <v>33.921237540190745</v>
      </c>
      <c r="N32" s="725">
        <f t="shared" si="4"/>
        <v>5.9411093258444264E-2</v>
      </c>
      <c r="O32" s="687">
        <f t="shared" si="5"/>
        <v>57.666103818324267</v>
      </c>
      <c r="P32" s="687">
        <v>33.921237540190745</v>
      </c>
      <c r="Q32" s="687"/>
      <c r="R32" s="687"/>
      <c r="S32" s="687"/>
      <c r="T32" s="687"/>
      <c r="U32" s="687"/>
    </row>
    <row r="33" spans="1:21" s="688" customFormat="1" x14ac:dyDescent="0.3">
      <c r="A33" s="146">
        <v>28</v>
      </c>
      <c r="B33" s="146" t="s">
        <v>1092</v>
      </c>
      <c r="C33" s="146">
        <v>6185.24</v>
      </c>
      <c r="D33" s="146"/>
      <c r="E33" s="146"/>
      <c r="F33" s="146">
        <f t="shared" si="1"/>
        <v>6185.24</v>
      </c>
      <c r="G33" s="146" t="s">
        <v>2144</v>
      </c>
      <c r="H33" s="146">
        <v>1297.5999999999999</v>
      </c>
      <c r="I33" s="690">
        <f t="shared" si="0"/>
        <v>4.7153989973962827E-2</v>
      </c>
      <c r="J33" s="151">
        <f t="shared" si="2"/>
        <v>201.88745037402313</v>
      </c>
      <c r="K33" s="151">
        <f t="shared" si="3"/>
        <v>44.41523908228509</v>
      </c>
      <c r="L33" s="151">
        <v>76.351740565840615</v>
      </c>
      <c r="M33" s="151">
        <v>30.045186233550517</v>
      </c>
      <c r="N33" s="725">
        <f t="shared" si="4"/>
        <v>5.7022785899285944E-2</v>
      </c>
      <c r="O33" s="687">
        <f t="shared" si="5"/>
        <v>51.076816597035879</v>
      </c>
      <c r="P33" s="687">
        <v>30.045186233550517</v>
      </c>
      <c r="Q33" s="687"/>
      <c r="R33" s="687"/>
      <c r="S33" s="687"/>
      <c r="T33" s="687"/>
      <c r="U33" s="687"/>
    </row>
    <row r="34" spans="1:21" s="688" customFormat="1" x14ac:dyDescent="0.3">
      <c r="A34" s="146">
        <v>29</v>
      </c>
      <c r="B34" s="146" t="s">
        <v>1093</v>
      </c>
      <c r="C34" s="146">
        <v>6856.85</v>
      </c>
      <c r="D34" s="146"/>
      <c r="E34" s="146"/>
      <c r="F34" s="146">
        <f t="shared" si="1"/>
        <v>6856.85</v>
      </c>
      <c r="G34" s="146" t="s">
        <v>2144</v>
      </c>
      <c r="H34" s="146">
        <v>1050</v>
      </c>
      <c r="I34" s="690">
        <f t="shared" si="0"/>
        <v>3.8156357485096312E-2</v>
      </c>
      <c r="J34" s="151">
        <f t="shared" si="2"/>
        <v>163.36453675456559</v>
      </c>
      <c r="K34" s="151">
        <f t="shared" si="3"/>
        <v>35.940198086004429</v>
      </c>
      <c r="L34" s="151">
        <v>61.782774039867952</v>
      </c>
      <c r="M34" s="151">
        <v>24.31214977283296</v>
      </c>
      <c r="N34" s="725">
        <f t="shared" si="4"/>
        <v>4.1622561183819233E-2</v>
      </c>
      <c r="O34" s="687">
        <f t="shared" si="5"/>
        <v>41.33065461381603</v>
      </c>
      <c r="P34" s="687">
        <v>24.31214977283296</v>
      </c>
      <c r="Q34" s="687"/>
      <c r="R34" s="687"/>
      <c r="S34" s="687"/>
      <c r="T34" s="687"/>
      <c r="U34" s="687"/>
    </row>
    <row r="35" spans="1:21" s="688" customFormat="1" x14ac:dyDescent="0.3">
      <c r="A35" s="146">
        <v>30</v>
      </c>
      <c r="B35" s="146" t="s">
        <v>1094</v>
      </c>
      <c r="C35" s="146">
        <v>6358.97</v>
      </c>
      <c r="D35" s="146"/>
      <c r="E35" s="146"/>
      <c r="F35" s="146">
        <f t="shared" si="1"/>
        <v>6358.97</v>
      </c>
      <c r="G35" s="146" t="s">
        <v>2144</v>
      </c>
      <c r="H35" s="146">
        <v>1159</v>
      </c>
      <c r="I35" s="690">
        <f t="shared" si="0"/>
        <v>4.2117350785930117E-2</v>
      </c>
      <c r="J35" s="151">
        <f t="shared" si="2"/>
        <v>180.32333152242049</v>
      </c>
      <c r="K35" s="151">
        <f t="shared" si="3"/>
        <v>39.671132934932508</v>
      </c>
      <c r="L35" s="151">
        <v>68.196414392578049</v>
      </c>
      <c r="M35" s="151">
        <v>26.83598246353657</v>
      </c>
      <c r="N35" s="725">
        <f t="shared" si="4"/>
        <v>4.9540548439993837E-2</v>
      </c>
      <c r="O35" s="687">
        <f t="shared" si="5"/>
        <v>45.621170188012165</v>
      </c>
      <c r="P35" s="687">
        <v>26.83598246353657</v>
      </c>
      <c r="Q35" s="687"/>
      <c r="R35" s="687"/>
      <c r="S35" s="687"/>
      <c r="T35" s="687"/>
      <c r="U35" s="687"/>
    </row>
    <row r="36" spans="1:21" s="688" customFormat="1" x14ac:dyDescent="0.3">
      <c r="A36" s="146">
        <v>31</v>
      </c>
      <c r="B36" s="146" t="s">
        <v>1095</v>
      </c>
      <c r="C36" s="146">
        <v>4302.43</v>
      </c>
      <c r="D36" s="146"/>
      <c r="E36" s="146"/>
      <c r="F36" s="146">
        <f t="shared" si="1"/>
        <v>4302.43</v>
      </c>
      <c r="G36" s="146" t="s">
        <v>2144</v>
      </c>
      <c r="H36" s="146">
        <v>683.8</v>
      </c>
      <c r="I36" s="690">
        <f t="shared" si="0"/>
        <v>2.4848873569817957E-2</v>
      </c>
      <c r="J36" s="151">
        <f t="shared" si="2"/>
        <v>106.38920974549708</v>
      </c>
      <c r="K36" s="151">
        <f t="shared" si="3"/>
        <v>23.405626144009357</v>
      </c>
      <c r="L36" s="151">
        <v>40.235296084249235</v>
      </c>
      <c r="M36" s="151">
        <v>15.832998109203023</v>
      </c>
      <c r="N36" s="725">
        <f t="shared" si="4"/>
        <v>4.3199570959424956E-2</v>
      </c>
      <c r="O36" s="687">
        <f t="shared" si="5"/>
        <v>26.916096785645138</v>
      </c>
      <c r="P36" s="687">
        <v>15.832998109203023</v>
      </c>
      <c r="Q36" s="687"/>
      <c r="R36" s="687"/>
      <c r="S36" s="687"/>
      <c r="T36" s="687"/>
      <c r="U36" s="687"/>
    </row>
    <row r="37" spans="1:21" s="688" customFormat="1" x14ac:dyDescent="0.3">
      <c r="A37" s="146">
        <v>32</v>
      </c>
      <c r="B37" s="146" t="s">
        <v>1096</v>
      </c>
      <c r="C37" s="146">
        <v>4355.7</v>
      </c>
      <c r="D37" s="146"/>
      <c r="E37" s="146"/>
      <c r="F37" s="146">
        <f t="shared" si="1"/>
        <v>4355.7</v>
      </c>
      <c r="G37" s="146" t="s">
        <v>2144</v>
      </c>
      <c r="H37" s="146">
        <v>697.3</v>
      </c>
      <c r="I37" s="690">
        <f t="shared" si="0"/>
        <v>2.5339455308912053E-2</v>
      </c>
      <c r="J37" s="151">
        <f t="shared" si="2"/>
        <v>108.48961093234151</v>
      </c>
      <c r="K37" s="151">
        <f t="shared" si="3"/>
        <v>23.86771440511513</v>
      </c>
      <c r="L37" s="151">
        <v>41.029646036190393</v>
      </c>
      <c r="M37" s="151">
        <v>16.145582891996593</v>
      </c>
      <c r="N37" s="725">
        <f t="shared" si="4"/>
        <v>4.3513684199013622E-2</v>
      </c>
      <c r="O37" s="687">
        <f t="shared" si="5"/>
        <v>27.447490916394209</v>
      </c>
      <c r="P37" s="687">
        <v>16.145582891996593</v>
      </c>
      <c r="Q37" s="687"/>
      <c r="R37" s="687"/>
      <c r="S37" s="687"/>
      <c r="T37" s="687"/>
      <c r="U37" s="687"/>
    </row>
    <row r="38" spans="1:21" s="693" customFormat="1" x14ac:dyDescent="0.3">
      <c r="A38" s="146">
        <v>33</v>
      </c>
      <c r="B38" s="146" t="s">
        <v>1097</v>
      </c>
      <c r="C38" s="146">
        <v>105.7</v>
      </c>
      <c r="D38" s="146"/>
      <c r="E38" s="146"/>
      <c r="F38" s="146">
        <f t="shared" si="1"/>
        <v>105.7</v>
      </c>
      <c r="G38" s="146" t="s">
        <v>2145</v>
      </c>
      <c r="H38" s="146">
        <v>188</v>
      </c>
      <c r="I38" s="690">
        <f t="shared" si="0"/>
        <v>6.8318049592362923E-3</v>
      </c>
      <c r="J38" s="151">
        <f t="shared" si="2"/>
        <v>29.250031342722224</v>
      </c>
      <c r="K38" s="151">
        <f t="shared" si="3"/>
        <v>6.4350068953988897</v>
      </c>
      <c r="L38" s="151">
        <v>11.062058589995406</v>
      </c>
      <c r="M38" s="151">
        <v>7.8749663908575895</v>
      </c>
      <c r="N38" s="725">
        <f t="shared" si="4"/>
        <v>0.51676502572350147</v>
      </c>
      <c r="O38" s="687">
        <f t="shared" si="5"/>
        <v>13.387442864457903</v>
      </c>
      <c r="P38" s="692">
        <v>7.8749663908575895</v>
      </c>
      <c r="Q38" s="692"/>
      <c r="R38" s="692"/>
      <c r="S38" s="692"/>
      <c r="T38" s="692"/>
      <c r="U38" s="692"/>
    </row>
    <row r="39" spans="1:21" s="688" customFormat="1" x14ac:dyDescent="0.3">
      <c r="A39" s="146">
        <v>34</v>
      </c>
      <c r="B39" s="146" t="s">
        <v>1098</v>
      </c>
      <c r="C39" s="146">
        <v>2349.19</v>
      </c>
      <c r="D39" s="146"/>
      <c r="E39" s="146"/>
      <c r="F39" s="146">
        <f t="shared" si="1"/>
        <v>2349.19</v>
      </c>
      <c r="G39" s="146" t="s">
        <v>2144</v>
      </c>
      <c r="H39" s="146">
        <v>690</v>
      </c>
      <c r="I39" s="690">
        <f t="shared" si="0"/>
        <v>2.5074177775920432E-2</v>
      </c>
      <c r="J39" s="151">
        <f t="shared" si="2"/>
        <v>107.35383843871453</v>
      </c>
      <c r="K39" s="151">
        <f t="shared" si="3"/>
        <v>23.617844456517197</v>
      </c>
      <c r="L39" s="151">
        <v>40.600108654770366</v>
      </c>
      <c r="M39" s="151">
        <v>15.976555565004515</v>
      </c>
      <c r="N39" s="725">
        <f t="shared" si="4"/>
        <v>7.9835324990744305E-2</v>
      </c>
      <c r="O39" s="687">
        <f t="shared" si="5"/>
        <v>27.160144460507677</v>
      </c>
      <c r="P39" s="687">
        <v>15.976555565004515</v>
      </c>
      <c r="Q39" s="687"/>
      <c r="R39" s="687"/>
      <c r="S39" s="687"/>
      <c r="T39" s="687"/>
      <c r="U39" s="687"/>
    </row>
    <row r="40" spans="1:21" s="688" customFormat="1" x14ac:dyDescent="0.3">
      <c r="A40" s="146">
        <v>35</v>
      </c>
      <c r="B40" s="146" t="s">
        <v>1099</v>
      </c>
      <c r="C40" s="146">
        <v>3321.01</v>
      </c>
      <c r="D40" s="146"/>
      <c r="E40" s="146"/>
      <c r="F40" s="146">
        <f t="shared" si="1"/>
        <v>3321.01</v>
      </c>
      <c r="G40" s="146" t="s">
        <v>2144</v>
      </c>
      <c r="H40" s="146">
        <v>1236.7</v>
      </c>
      <c r="I40" s="690">
        <f t="shared" si="0"/>
        <v>4.494092123982725E-2</v>
      </c>
      <c r="J40" s="151">
        <f t="shared" si="2"/>
        <v>192.41230724225838</v>
      </c>
      <c r="K40" s="151">
        <f t="shared" si="3"/>
        <v>42.330707593296843</v>
      </c>
      <c r="L40" s="151">
        <v>72.768339671528281</v>
      </c>
      <c r="M40" s="151">
        <v>28.635081546726212</v>
      </c>
      <c r="N40" s="725">
        <f t="shared" si="4"/>
        <v>0.10121813425849656</v>
      </c>
      <c r="O40" s="687">
        <f t="shared" si="5"/>
        <v>48.679638629434557</v>
      </c>
      <c r="P40" s="687">
        <v>28.635081546726212</v>
      </c>
      <c r="Q40" s="687"/>
      <c r="R40" s="687"/>
      <c r="S40" s="687"/>
      <c r="T40" s="687"/>
      <c r="U40" s="687"/>
    </row>
    <row r="41" spans="1:21" s="688" customFormat="1" x14ac:dyDescent="0.3">
      <c r="A41" s="146">
        <v>36</v>
      </c>
      <c r="B41" s="146" t="s">
        <v>1100</v>
      </c>
      <c r="C41" s="146">
        <v>3969.9</v>
      </c>
      <c r="D41" s="146"/>
      <c r="E41" s="146"/>
      <c r="F41" s="146">
        <f t="shared" si="1"/>
        <v>3969.9</v>
      </c>
      <c r="G41" s="146" t="s">
        <v>2144</v>
      </c>
      <c r="H41" s="146">
        <v>537</v>
      </c>
      <c r="I41" s="690">
        <f t="shared" si="0"/>
        <v>1.9514251399520684E-2</v>
      </c>
      <c r="J41" s="151">
        <f t="shared" si="2"/>
        <v>83.549291654477827</v>
      </c>
      <c r="K41" s="151">
        <f t="shared" si="3"/>
        <v>18.38084416398512</v>
      </c>
      <c r="L41" s="151">
        <v>31.597475866103892</v>
      </c>
      <c r="M41" s="151">
        <v>12.433928026677426</v>
      </c>
      <c r="N41" s="725">
        <f t="shared" si="4"/>
        <v>3.6767057031976691E-2</v>
      </c>
      <c r="O41" s="687">
        <f t="shared" si="5"/>
        <v>21.137677645351623</v>
      </c>
      <c r="P41" s="687">
        <v>12.433928026677426</v>
      </c>
      <c r="Q41" s="687"/>
      <c r="R41" s="687"/>
      <c r="S41" s="687"/>
      <c r="T41" s="687"/>
      <c r="U41" s="687"/>
    </row>
    <row r="42" spans="1:21" s="688" customFormat="1" x14ac:dyDescent="0.3">
      <c r="A42" s="146">
        <v>37</v>
      </c>
      <c r="B42" s="146" t="s">
        <v>1101</v>
      </c>
      <c r="C42" s="146">
        <v>6582.1</v>
      </c>
      <c r="D42" s="146"/>
      <c r="E42" s="146"/>
      <c r="F42" s="146">
        <f t="shared" si="1"/>
        <v>6582.1</v>
      </c>
      <c r="G42" s="146" t="s">
        <v>2144</v>
      </c>
      <c r="H42" s="146">
        <v>1372.5</v>
      </c>
      <c r="I42" s="690">
        <f t="shared" si="0"/>
        <v>4.9875810141233039E-2</v>
      </c>
      <c r="J42" s="151">
        <f t="shared" si="2"/>
        <v>213.54078732918219</v>
      </c>
      <c r="K42" s="151">
        <f t="shared" si="3"/>
        <v>46.97897321242008</v>
      </c>
      <c r="L42" s="151">
        <v>80.758911780684528</v>
      </c>
      <c r="M42" s="151">
        <v>31.779452917345939</v>
      </c>
      <c r="N42" s="725">
        <f t="shared" si="4"/>
        <v>5.6677675094518883E-2</v>
      </c>
      <c r="O42" s="687">
        <f t="shared" si="5"/>
        <v>54.025069959488093</v>
      </c>
      <c r="P42" s="687">
        <v>31.779452917345939</v>
      </c>
      <c r="Q42" s="687"/>
      <c r="R42" s="687"/>
      <c r="S42" s="687"/>
      <c r="T42" s="687"/>
      <c r="U42" s="687"/>
    </row>
    <row r="43" spans="1:21" s="688" customFormat="1" x14ac:dyDescent="0.3">
      <c r="A43" s="146">
        <v>38</v>
      </c>
      <c r="B43" s="146" t="s">
        <v>1102</v>
      </c>
      <c r="C43" s="146">
        <v>8461.27</v>
      </c>
      <c r="D43" s="146">
        <v>287.3</v>
      </c>
      <c r="E43" s="146"/>
      <c r="F43" s="146">
        <f t="shared" si="1"/>
        <v>8748.57</v>
      </c>
      <c r="G43" s="146" t="s">
        <v>2144</v>
      </c>
      <c r="H43" s="146">
        <v>1830</v>
      </c>
      <c r="I43" s="690">
        <f t="shared" si="0"/>
        <v>6.6501080188310718E-2</v>
      </c>
      <c r="J43" s="151">
        <f t="shared" si="2"/>
        <v>284.72104977224291</v>
      </c>
      <c r="K43" s="151">
        <f t="shared" si="3"/>
        <v>62.638630949893439</v>
      </c>
      <c r="L43" s="151">
        <v>107.67854904091271</v>
      </c>
      <c r="M43" s="151">
        <v>42.372603889794576</v>
      </c>
      <c r="N43" s="725">
        <f t="shared" si="4"/>
        <v>5.6856244352259125E-2</v>
      </c>
      <c r="O43" s="687">
        <f t="shared" si="5"/>
        <v>72.033426612650771</v>
      </c>
      <c r="P43" s="687">
        <v>42.372603889794576</v>
      </c>
      <c r="Q43" s="687"/>
      <c r="R43" s="687"/>
      <c r="S43" s="687"/>
      <c r="T43" s="687"/>
      <c r="U43" s="687"/>
    </row>
    <row r="44" spans="1:21" s="688" customFormat="1" x14ac:dyDescent="0.3">
      <c r="A44" s="146">
        <v>39</v>
      </c>
      <c r="B44" s="146" t="s">
        <v>1103</v>
      </c>
      <c r="C44" s="146">
        <v>3715.24</v>
      </c>
      <c r="D44" s="146"/>
      <c r="E44" s="146">
        <v>109.3</v>
      </c>
      <c r="F44" s="146">
        <f t="shared" si="1"/>
        <v>3824.54</v>
      </c>
      <c r="G44" s="146" t="s">
        <v>2144</v>
      </c>
      <c r="H44" s="146">
        <v>808</v>
      </c>
      <c r="I44" s="690">
        <f t="shared" si="0"/>
        <v>2.9362225569483636E-2</v>
      </c>
      <c r="J44" s="151">
        <f t="shared" si="2"/>
        <v>125.71290066446571</v>
      </c>
      <c r="K44" s="151">
        <f t="shared" si="3"/>
        <v>27.656838146182455</v>
      </c>
      <c r="L44" s="151">
        <v>47.543315642107906</v>
      </c>
      <c r="M44" s="151">
        <v>18.70877811090384</v>
      </c>
      <c r="N44" s="725">
        <f t="shared" si="4"/>
        <v>5.742437850399261E-2</v>
      </c>
      <c r="O44" s="687">
        <f t="shared" si="5"/>
        <v>31.804922788536526</v>
      </c>
      <c r="P44" s="687">
        <v>18.70877811090384</v>
      </c>
      <c r="Q44" s="687"/>
      <c r="R44" s="687"/>
      <c r="S44" s="687"/>
      <c r="T44" s="687"/>
      <c r="U44" s="687"/>
    </row>
    <row r="45" spans="1:21" s="688" customFormat="1" x14ac:dyDescent="0.3">
      <c r="A45" s="146">
        <v>40</v>
      </c>
      <c r="B45" s="146" t="s">
        <v>1104</v>
      </c>
      <c r="C45" s="146">
        <v>355.8</v>
      </c>
      <c r="D45" s="146"/>
      <c r="E45" s="146"/>
      <c r="F45" s="146">
        <f t="shared" si="1"/>
        <v>355.8</v>
      </c>
      <c r="G45" s="146" t="s">
        <v>2144</v>
      </c>
      <c r="H45" s="146">
        <v>274</v>
      </c>
      <c r="I45" s="690">
        <f t="shared" si="0"/>
        <v>9.9569923342060843E-3</v>
      </c>
      <c r="J45" s="151">
        <f t="shared" si="2"/>
        <v>42.630364829286634</v>
      </c>
      <c r="K45" s="151">
        <f t="shared" si="3"/>
        <v>9.3786802624430603</v>
      </c>
      <c r="L45" s="151">
        <v>16.122361987546494</v>
      </c>
      <c r="M45" s="151">
        <v>6.3443133692916485</v>
      </c>
      <c r="N45" s="725">
        <f t="shared" si="4"/>
        <v>0.20931905690997143</v>
      </c>
      <c r="O45" s="687">
        <f t="shared" si="5"/>
        <v>10.785332727795803</v>
      </c>
      <c r="P45" s="687">
        <v>6.3443133692916485</v>
      </c>
      <c r="Q45" s="687"/>
      <c r="R45" s="687"/>
      <c r="S45" s="687"/>
      <c r="T45" s="687"/>
      <c r="U45" s="687"/>
    </row>
    <row r="46" spans="1:21" s="688" customFormat="1" x14ac:dyDescent="0.3">
      <c r="A46" s="146">
        <v>41</v>
      </c>
      <c r="B46" s="146" t="s">
        <v>1105</v>
      </c>
      <c r="C46" s="146">
        <v>907.4</v>
      </c>
      <c r="D46" s="146"/>
      <c r="E46" s="146"/>
      <c r="F46" s="146">
        <f t="shared" si="1"/>
        <v>907.4</v>
      </c>
      <c r="G46" s="146" t="s">
        <v>2144</v>
      </c>
      <c r="H46" s="146">
        <v>675</v>
      </c>
      <c r="I46" s="690">
        <f t="shared" si="0"/>
        <v>2.4529086954704772E-2</v>
      </c>
      <c r="J46" s="151">
        <f t="shared" si="2"/>
        <v>105.02005934222075</v>
      </c>
      <c r="K46" s="151">
        <f t="shared" si="3"/>
        <v>23.104413055288564</v>
      </c>
      <c r="L46" s="151">
        <v>39.717497597057964</v>
      </c>
      <c r="M46" s="151">
        <v>15.629239139678329</v>
      </c>
      <c r="N46" s="725">
        <f t="shared" si="4"/>
        <v>0.2021944116533454</v>
      </c>
      <c r="O46" s="687">
        <f t="shared" si="5"/>
        <v>26.569706537453161</v>
      </c>
      <c r="P46" s="687">
        <v>15.629239139678329</v>
      </c>
      <c r="Q46" s="687"/>
      <c r="R46" s="687"/>
      <c r="S46" s="687"/>
      <c r="T46" s="687"/>
      <c r="U46" s="687"/>
    </row>
    <row r="47" spans="1:21" s="688" customFormat="1" x14ac:dyDescent="0.3">
      <c r="A47" s="146">
        <v>42</v>
      </c>
      <c r="B47" s="146" t="s">
        <v>1106</v>
      </c>
      <c r="C47" s="146">
        <v>2273.6</v>
      </c>
      <c r="D47" s="146"/>
      <c r="E47" s="146"/>
      <c r="F47" s="146">
        <f t="shared" si="1"/>
        <v>2273.6</v>
      </c>
      <c r="G47" s="146" t="s">
        <v>2144</v>
      </c>
      <c r="H47" s="146">
        <v>760</v>
      </c>
      <c r="I47" s="690">
        <f t="shared" si="0"/>
        <v>2.7617934941593522E-2</v>
      </c>
      <c r="J47" s="151">
        <f t="shared" si="2"/>
        <v>118.24480755568558</v>
      </c>
      <c r="K47" s="151">
        <f t="shared" si="3"/>
        <v>26.013857662250828</v>
      </c>
      <c r="L47" s="151">
        <v>44.718960257428229</v>
      </c>
      <c r="M47" s="151">
        <v>17.597365549860047</v>
      </c>
      <c r="N47" s="725">
        <f t="shared" si="4"/>
        <v>9.0858106538188196E-2</v>
      </c>
      <c r="O47" s="687">
        <f t="shared" si="5"/>
        <v>29.915521434762081</v>
      </c>
      <c r="P47" s="687">
        <v>17.597365549860047</v>
      </c>
      <c r="Q47" s="687"/>
      <c r="R47" s="687"/>
      <c r="S47" s="687"/>
      <c r="T47" s="687"/>
      <c r="U47" s="687"/>
    </row>
    <row r="48" spans="1:21" s="693" customFormat="1" x14ac:dyDescent="0.3">
      <c r="A48" s="146">
        <v>43</v>
      </c>
      <c r="B48" s="146" t="s">
        <v>1107</v>
      </c>
      <c r="C48" s="146">
        <v>154.1</v>
      </c>
      <c r="D48" s="146"/>
      <c r="E48" s="146"/>
      <c r="F48" s="146">
        <f t="shared" si="1"/>
        <v>154.1</v>
      </c>
      <c r="G48" s="146" t="s">
        <v>2145</v>
      </c>
      <c r="H48" s="146">
        <v>171.3</v>
      </c>
      <c r="I48" s="690">
        <f t="shared" si="0"/>
        <v>6.2249371782828553E-3</v>
      </c>
      <c r="J48" s="151">
        <f t="shared" si="2"/>
        <v>26.651757281959132</v>
      </c>
      <c r="K48" s="151">
        <f t="shared" si="3"/>
        <v>5.8633866020310093</v>
      </c>
      <c r="L48" s="151">
        <v>10.079418279075599</v>
      </c>
      <c r="M48" s="151">
        <v>7.1754348018824752</v>
      </c>
      <c r="N48" s="725">
        <f t="shared" si="4"/>
        <v>0.32297207634619224</v>
      </c>
      <c r="O48" s="687">
        <f t="shared" si="5"/>
        <v>12.198239163200208</v>
      </c>
      <c r="P48" s="692">
        <v>7.1754348018824752</v>
      </c>
      <c r="Q48" s="692"/>
      <c r="R48" s="692"/>
      <c r="S48" s="692"/>
      <c r="T48" s="692"/>
      <c r="U48" s="692"/>
    </row>
    <row r="49" spans="1:21" s="693" customFormat="1" x14ac:dyDescent="0.3">
      <c r="A49" s="146">
        <v>44</v>
      </c>
      <c r="B49" s="146" t="s">
        <v>1108</v>
      </c>
      <c r="C49" s="146">
        <v>93.9</v>
      </c>
      <c r="D49" s="146"/>
      <c r="E49" s="146"/>
      <c r="F49" s="146">
        <f t="shared" si="1"/>
        <v>93.9</v>
      </c>
      <c r="G49" s="146" t="s">
        <v>2145</v>
      </c>
      <c r="H49" s="146">
        <v>176</v>
      </c>
      <c r="I49" s="690">
        <f t="shared" si="0"/>
        <v>6.395732302263763E-3</v>
      </c>
      <c r="J49" s="151">
        <f t="shared" si="2"/>
        <v>27.383008065527186</v>
      </c>
      <c r="K49" s="151">
        <f t="shared" si="3"/>
        <v>6.0242617744159812</v>
      </c>
      <c r="L49" s="151">
        <v>10.355969743825485</v>
      </c>
      <c r="M49" s="151">
        <v>7.3723089616539141</v>
      </c>
      <c r="N49" s="725">
        <f t="shared" si="4"/>
        <v>0.54457453190013383</v>
      </c>
      <c r="O49" s="687">
        <f t="shared" si="5"/>
        <v>12.532925234811653</v>
      </c>
      <c r="P49" s="692">
        <v>7.3723089616539141</v>
      </c>
      <c r="Q49" s="692"/>
      <c r="R49" s="692"/>
      <c r="S49" s="692"/>
      <c r="T49" s="692"/>
      <c r="U49" s="692"/>
    </row>
    <row r="50" spans="1:21" s="693" customFormat="1" x14ac:dyDescent="0.3">
      <c r="A50" s="146">
        <v>45</v>
      </c>
      <c r="B50" s="146" t="s">
        <v>1109</v>
      </c>
      <c r="C50" s="146">
        <v>296.10000000000002</v>
      </c>
      <c r="D50" s="146"/>
      <c r="E50" s="146"/>
      <c r="F50" s="146">
        <f t="shared" si="1"/>
        <v>296.10000000000002</v>
      </c>
      <c r="G50" s="146" t="s">
        <v>2145</v>
      </c>
      <c r="H50" s="146">
        <v>361</v>
      </c>
      <c r="I50" s="690">
        <f t="shared" si="0"/>
        <v>1.3118519097256922E-2</v>
      </c>
      <c r="J50" s="151">
        <f t="shared" si="2"/>
        <v>56.166283588950648</v>
      </c>
      <c r="K50" s="151">
        <f t="shared" si="3"/>
        <v>12.356582389569143</v>
      </c>
      <c r="L50" s="151">
        <v>21.241506122278409</v>
      </c>
      <c r="M50" s="151">
        <v>15.121610995210585</v>
      </c>
      <c r="N50" s="725">
        <f t="shared" si="4"/>
        <v>0.35422486692336635</v>
      </c>
      <c r="O50" s="687">
        <f t="shared" si="5"/>
        <v>25.706738691857993</v>
      </c>
      <c r="P50" s="692">
        <v>15.121610995210585</v>
      </c>
      <c r="Q50" s="692"/>
      <c r="R50" s="692"/>
      <c r="S50" s="692"/>
      <c r="T50" s="692"/>
      <c r="U50" s="692"/>
    </row>
    <row r="51" spans="1:21" s="688" customFormat="1" x14ac:dyDescent="0.3">
      <c r="A51" s="146">
        <v>46</v>
      </c>
      <c r="B51" s="146" t="s">
        <v>1042</v>
      </c>
      <c r="C51" s="146">
        <v>4177.21</v>
      </c>
      <c r="D51" s="146">
        <v>6.6</v>
      </c>
      <c r="E51" s="146"/>
      <c r="F51" s="146">
        <f t="shared" si="1"/>
        <v>4183.8100000000004</v>
      </c>
      <c r="G51" s="146" t="s">
        <v>2144</v>
      </c>
      <c r="H51" s="146">
        <v>722.4</v>
      </c>
      <c r="I51" s="690">
        <f t="shared" si="0"/>
        <v>2.6251573949746261E-2</v>
      </c>
      <c r="J51" s="151">
        <f t="shared" si="2"/>
        <v>112.39480128714112</v>
      </c>
      <c r="K51" s="151">
        <f t="shared" si="3"/>
        <v>24.726856283171045</v>
      </c>
      <c r="L51" s="151">
        <v>42.506548539429147</v>
      </c>
      <c r="M51" s="151">
        <v>16.726759043709073</v>
      </c>
      <c r="N51" s="725">
        <f t="shared" si="4"/>
        <v>4.6932094228335025E-2</v>
      </c>
      <c r="O51" s="687">
        <f t="shared" si="5"/>
        <v>28.435490374305424</v>
      </c>
      <c r="P51" s="687">
        <v>16.726759043709073</v>
      </c>
      <c r="Q51" s="687"/>
      <c r="R51" s="687"/>
      <c r="S51" s="687"/>
      <c r="T51" s="687"/>
      <c r="U51" s="687"/>
    </row>
    <row r="52" spans="1:21" s="688" customFormat="1" x14ac:dyDescent="0.3">
      <c r="A52" s="146">
        <v>47</v>
      </c>
      <c r="B52" s="146" t="s">
        <v>1043</v>
      </c>
      <c r="C52" s="146">
        <v>4140.68</v>
      </c>
      <c r="D52" s="146"/>
      <c r="E52" s="146"/>
      <c r="F52" s="146">
        <f t="shared" si="1"/>
        <v>4140.68</v>
      </c>
      <c r="G52" s="146" t="s">
        <v>2144</v>
      </c>
      <c r="H52" s="146">
        <v>724.6</v>
      </c>
      <c r="I52" s="690">
        <f t="shared" si="0"/>
        <v>2.6331520603524561E-2</v>
      </c>
      <c r="J52" s="151">
        <f t="shared" si="2"/>
        <v>112.73708888796023</v>
      </c>
      <c r="K52" s="151">
        <f t="shared" si="3"/>
        <v>24.802159555351249</v>
      </c>
      <c r="L52" s="151">
        <v>42.635998161226972</v>
      </c>
      <c r="M52" s="151">
        <v>16.777698786090252</v>
      </c>
      <c r="N52" s="725">
        <f t="shared" si="4"/>
        <v>4.7565362546883289E-2</v>
      </c>
      <c r="O52" s="687">
        <f t="shared" si="5"/>
        <v>28.522087936353426</v>
      </c>
      <c r="P52" s="687">
        <v>16.777698786090252</v>
      </c>
      <c r="Q52" s="687"/>
      <c r="R52" s="687"/>
      <c r="S52" s="687"/>
      <c r="T52" s="687"/>
      <c r="U52" s="687"/>
    </row>
    <row r="53" spans="1:21" s="688" customFormat="1" x14ac:dyDescent="0.3">
      <c r="A53" s="146">
        <v>48</v>
      </c>
      <c r="B53" s="146" t="s">
        <v>2157</v>
      </c>
      <c r="C53" s="146">
        <v>7831.81</v>
      </c>
      <c r="D53" s="146"/>
      <c r="E53" s="146"/>
      <c r="F53" s="146">
        <f t="shared" si="1"/>
        <v>7831.81</v>
      </c>
      <c r="G53" s="146" t="s">
        <v>2144</v>
      </c>
      <c r="H53" s="146">
        <v>1115</v>
      </c>
      <c r="I53" s="690">
        <f t="shared" si="0"/>
        <v>4.0518417710364178E-2</v>
      </c>
      <c r="J53" s="151">
        <f t="shared" si="2"/>
        <v>173.47757950603869</v>
      </c>
      <c r="K53" s="151">
        <f t="shared" si="3"/>
        <v>38.165067491328514</v>
      </c>
      <c r="L53" s="151">
        <v>65.607421956621678</v>
      </c>
      <c r="M53" s="151">
        <v>25.817187615913092</v>
      </c>
      <c r="N53" s="725">
        <f t="shared" si="4"/>
        <v>3.8696962333088003E-2</v>
      </c>
      <c r="O53" s="687">
        <f t="shared" si="5"/>
        <v>43.889218947052257</v>
      </c>
      <c r="P53" s="687">
        <v>25.817187615913092</v>
      </c>
      <c r="Q53" s="687"/>
      <c r="R53" s="687"/>
      <c r="S53" s="687"/>
      <c r="T53" s="687"/>
      <c r="U53" s="687"/>
    </row>
    <row r="54" spans="1:21" s="693" customFormat="1" x14ac:dyDescent="0.3">
      <c r="A54" s="146">
        <v>49</v>
      </c>
      <c r="B54" s="146" t="s">
        <v>2175</v>
      </c>
      <c r="C54" s="146">
        <v>996.1</v>
      </c>
      <c r="D54" s="146"/>
      <c r="E54" s="146"/>
      <c r="F54" s="146">
        <f t="shared" si="1"/>
        <v>996.1</v>
      </c>
      <c r="G54" s="146" t="s">
        <v>2145</v>
      </c>
      <c r="H54" s="146">
        <v>619.6</v>
      </c>
      <c r="I54" s="690">
        <f t="shared" si="0"/>
        <v>2.251588485501493E-2</v>
      </c>
      <c r="J54" s="151">
        <f t="shared" si="2"/>
        <v>96.400635212503673</v>
      </c>
      <c r="K54" s="151">
        <f t="shared" si="3"/>
        <v>21.20813974675081</v>
      </c>
      <c r="L54" s="151">
        <v>36.457720757240175</v>
      </c>
      <c r="M54" s="151">
        <v>25.953878594549803</v>
      </c>
      <c r="N54" s="725">
        <f t="shared" si="4"/>
        <v>0.1807252026011891</v>
      </c>
      <c r="O54" s="687">
        <f t="shared" si="5"/>
        <v>44.121593610734664</v>
      </c>
      <c r="P54" s="692">
        <v>25.953878594549803</v>
      </c>
      <c r="Q54" s="692"/>
      <c r="R54" s="692"/>
      <c r="S54" s="692"/>
      <c r="T54" s="692"/>
      <c r="U54" s="692"/>
    </row>
    <row r="55" spans="1:21" s="693" customFormat="1" x14ac:dyDescent="0.3">
      <c r="A55" s="146">
        <v>50</v>
      </c>
      <c r="B55" s="146" t="s">
        <v>2177</v>
      </c>
      <c r="C55" s="146">
        <v>533.79999999999995</v>
      </c>
      <c r="D55" s="146"/>
      <c r="E55" s="146"/>
      <c r="F55" s="146">
        <f t="shared" si="1"/>
        <v>533.79999999999995</v>
      </c>
      <c r="G55" s="146" t="s">
        <v>2145</v>
      </c>
      <c r="H55" s="146">
        <v>203</v>
      </c>
      <c r="I55" s="690">
        <f t="shared" si="0"/>
        <v>7.3768957804519536E-3</v>
      </c>
      <c r="J55" s="151">
        <f t="shared" si="2"/>
        <v>31.583810439216016</v>
      </c>
      <c r="K55" s="151">
        <f t="shared" si="3"/>
        <v>6.9484382966275238</v>
      </c>
      <c r="L55" s="151">
        <v>11.944669647707803</v>
      </c>
      <c r="M55" s="151">
        <v>8.5032881773621849</v>
      </c>
      <c r="N55" s="725">
        <f t="shared" si="4"/>
        <v>0.11049120749515462</v>
      </c>
      <c r="O55" s="687">
        <f t="shared" si="5"/>
        <v>14.455589901515713</v>
      </c>
      <c r="P55" s="692">
        <v>8.5032881773621849</v>
      </c>
      <c r="Q55" s="692"/>
      <c r="R55" s="692"/>
      <c r="S55" s="692"/>
      <c r="T55" s="692"/>
      <c r="U55" s="692"/>
    </row>
    <row r="56" spans="1:21" s="693" customFormat="1" x14ac:dyDescent="0.3">
      <c r="A56" s="146">
        <v>51</v>
      </c>
      <c r="B56" s="146" t="s">
        <v>2176</v>
      </c>
      <c r="C56" s="146">
        <v>987.3</v>
      </c>
      <c r="D56" s="146"/>
      <c r="E56" s="146"/>
      <c r="F56" s="146">
        <f t="shared" si="1"/>
        <v>987.3</v>
      </c>
      <c r="G56" s="146" t="s">
        <v>2145</v>
      </c>
      <c r="H56" s="146">
        <v>612</v>
      </c>
      <c r="I56" s="690">
        <f t="shared" si="0"/>
        <v>2.2239705505598992E-2</v>
      </c>
      <c r="J56" s="151">
        <f t="shared" si="2"/>
        <v>95.218187136946796</v>
      </c>
      <c r="K56" s="151">
        <f t="shared" si="3"/>
        <v>20.948001170128297</v>
      </c>
      <c r="L56" s="151">
        <v>36.010531154665884</v>
      </c>
      <c r="M56" s="151">
        <v>25.635528889387476</v>
      </c>
      <c r="N56" s="725">
        <f t="shared" si="4"/>
        <v>0.18009951215550335</v>
      </c>
      <c r="O56" s="687">
        <f t="shared" si="5"/>
        <v>43.580399111958705</v>
      </c>
      <c r="P56" s="692">
        <v>25.635528889387476</v>
      </c>
      <c r="Q56" s="692"/>
      <c r="R56" s="692"/>
      <c r="S56" s="692"/>
      <c r="T56" s="692"/>
      <c r="U56" s="692"/>
    </row>
    <row r="57" spans="1:21" s="695" customFormat="1" x14ac:dyDescent="0.3">
      <c r="A57" s="146">
        <v>52</v>
      </c>
      <c r="B57" s="146" t="s">
        <v>2178</v>
      </c>
      <c r="C57" s="146">
        <v>442.6</v>
      </c>
      <c r="D57" s="146"/>
      <c r="E57" s="146"/>
      <c r="F57" s="146">
        <f t="shared" si="1"/>
        <v>442.6</v>
      </c>
      <c r="G57" s="146" t="s">
        <v>2163</v>
      </c>
      <c r="H57" s="146">
        <v>569</v>
      </c>
      <c r="I57" s="690">
        <f t="shared" si="0"/>
        <v>2.0677111818114095E-2</v>
      </c>
      <c r="J57" s="151">
        <f t="shared" si="2"/>
        <v>88.52802039366459</v>
      </c>
      <c r="K57" s="151">
        <f t="shared" si="3"/>
        <v>19.476164486606208</v>
      </c>
      <c r="L57" s="151">
        <v>33.480379455890343</v>
      </c>
      <c r="M57" s="151">
        <v>13.174869734039955</v>
      </c>
      <c r="N57" s="725">
        <f t="shared" si="4"/>
        <v>0.34943387724853386</v>
      </c>
      <c r="O57" s="687">
        <f t="shared" si="5"/>
        <v>22.397278547867923</v>
      </c>
      <c r="P57" s="694">
        <v>13.174869734039955</v>
      </c>
      <c r="Q57" s="694"/>
      <c r="R57" s="694"/>
      <c r="S57" s="694"/>
      <c r="T57" s="694"/>
      <c r="U57" s="694"/>
    </row>
    <row r="58" spans="1:21" s="695" customFormat="1" x14ac:dyDescent="0.3">
      <c r="A58" s="146">
        <v>53</v>
      </c>
      <c r="B58" s="146" t="s">
        <v>2198</v>
      </c>
      <c r="C58" s="146">
        <v>7013.2</v>
      </c>
      <c r="D58" s="146"/>
      <c r="E58" s="146"/>
      <c r="F58" s="146">
        <f t="shared" ref="F58:F64" si="6">C58+D58+E58</f>
        <v>7013.2</v>
      </c>
      <c r="G58" s="146" t="s">
        <v>2195</v>
      </c>
      <c r="H58" s="146">
        <v>4412</v>
      </c>
      <c r="I58" s="690">
        <f t="shared" si="0"/>
        <v>0.1603293802135666</v>
      </c>
      <c r="J58" s="151">
        <f t="shared" si="2"/>
        <v>686.44222491537471</v>
      </c>
      <c r="K58" s="151">
        <f t="shared" si="3"/>
        <v>151.01728948138245</v>
      </c>
      <c r="L58" s="151">
        <v>259.60533244180709</v>
      </c>
      <c r="M58" s="151">
        <v>285.95699999999999</v>
      </c>
      <c r="N58" s="725">
        <f t="shared" si="4"/>
        <v>0.19720268163442711</v>
      </c>
      <c r="O58" s="687">
        <f t="shared" si="5"/>
        <v>486.12689999999998</v>
      </c>
      <c r="P58" s="694">
        <v>285.95699999999999</v>
      </c>
      <c r="Q58" s="694"/>
      <c r="R58" s="694"/>
      <c r="S58" s="694"/>
      <c r="T58" s="694"/>
      <c r="U58" s="694"/>
    </row>
    <row r="59" spans="1:21" s="695" customFormat="1" x14ac:dyDescent="0.3">
      <c r="A59" s="146">
        <v>54</v>
      </c>
      <c r="B59" s="146" t="s">
        <v>2188</v>
      </c>
      <c r="C59" s="146">
        <v>8402.66</v>
      </c>
      <c r="D59" s="146"/>
      <c r="E59" s="146"/>
      <c r="F59" s="146">
        <f t="shared" si="6"/>
        <v>8402.66</v>
      </c>
      <c r="G59" s="146" t="s">
        <v>2195</v>
      </c>
      <c r="H59" s="146">
        <v>1640</v>
      </c>
      <c r="I59" s="690">
        <f t="shared" si="0"/>
        <v>5.9596596452912334E-2</v>
      </c>
      <c r="J59" s="151">
        <f t="shared" si="2"/>
        <v>255.1598478833215</v>
      </c>
      <c r="K59" s="151">
        <f t="shared" si="3"/>
        <v>56.135166534330729</v>
      </c>
      <c r="L59" s="151">
        <v>96.498808976555651</v>
      </c>
      <c r="M59" s="151">
        <v>37.973262502329568</v>
      </c>
      <c r="N59" s="725">
        <f t="shared" si="4"/>
        <v>5.3050710834014164E-2</v>
      </c>
      <c r="O59" s="687">
        <f t="shared" si="5"/>
        <v>64.554546253960268</v>
      </c>
      <c r="P59" s="694">
        <v>37.973262502329568</v>
      </c>
      <c r="Q59" s="694"/>
      <c r="R59" s="694"/>
      <c r="S59" s="694"/>
      <c r="T59" s="694"/>
      <c r="U59" s="694"/>
    </row>
    <row r="60" spans="1:21" s="695" customFormat="1" x14ac:dyDescent="0.3">
      <c r="A60" s="146">
        <v>55</v>
      </c>
      <c r="B60" s="146" t="s">
        <v>2184</v>
      </c>
      <c r="C60" s="146">
        <v>2601.63</v>
      </c>
      <c r="D60" s="146"/>
      <c r="E60" s="146"/>
      <c r="F60" s="146">
        <f t="shared" si="6"/>
        <v>2601.63</v>
      </c>
      <c r="G60" s="146" t="s">
        <v>2195</v>
      </c>
      <c r="H60" s="146">
        <v>409</v>
      </c>
      <c r="I60" s="690">
        <f t="shared" si="0"/>
        <v>1.4862809725147039E-2</v>
      </c>
      <c r="J60" s="151">
        <f t="shared" si="2"/>
        <v>63.634376697730787</v>
      </c>
      <c r="K60" s="151">
        <f t="shared" si="3"/>
        <v>13.999562873500773</v>
      </c>
      <c r="L60" s="151">
        <v>24.065861506958086</v>
      </c>
      <c r="M60" s="151">
        <v>9.4701611972273145</v>
      </c>
      <c r="N60" s="725">
        <f t="shared" si="4"/>
        <v>4.2730888817939891E-2</v>
      </c>
      <c r="O60" s="687">
        <f t="shared" si="5"/>
        <v>16.099274035286435</v>
      </c>
      <c r="P60" s="694">
        <v>9.4701611972273145</v>
      </c>
      <c r="Q60" s="694"/>
      <c r="R60" s="694"/>
      <c r="S60" s="694"/>
      <c r="T60" s="694"/>
      <c r="U60" s="694"/>
    </row>
    <row r="61" spans="1:21" s="695" customFormat="1" x14ac:dyDescent="0.3">
      <c r="A61" s="146">
        <v>56</v>
      </c>
      <c r="B61" s="146" t="s">
        <v>2183</v>
      </c>
      <c r="C61" s="146">
        <v>2594.2600000000002</v>
      </c>
      <c r="D61" s="146"/>
      <c r="E61" s="146"/>
      <c r="F61" s="146">
        <f t="shared" si="6"/>
        <v>2594.2600000000002</v>
      </c>
      <c r="G61" s="146" t="s">
        <v>2195</v>
      </c>
      <c r="H61" s="146">
        <v>409</v>
      </c>
      <c r="I61" s="690">
        <f t="shared" si="0"/>
        <v>1.4862809725147039E-2</v>
      </c>
      <c r="J61" s="151">
        <f t="shared" si="2"/>
        <v>63.634376697730787</v>
      </c>
      <c r="K61" s="151">
        <f t="shared" si="3"/>
        <v>13.999562873500773</v>
      </c>
      <c r="L61" s="151">
        <v>24.065861506958086</v>
      </c>
      <c r="M61" s="151">
        <v>9.4701611972273145</v>
      </c>
      <c r="N61" s="725">
        <f t="shared" si="4"/>
        <v>4.28522824525749E-2</v>
      </c>
      <c r="O61" s="687">
        <f t="shared" si="5"/>
        <v>16.099274035286435</v>
      </c>
      <c r="P61" s="694">
        <v>9.4701611972273145</v>
      </c>
      <c r="Q61" s="694"/>
      <c r="R61" s="694"/>
      <c r="S61" s="694"/>
      <c r="T61" s="694"/>
      <c r="U61" s="694"/>
    </row>
    <row r="62" spans="1:21" s="695" customFormat="1" x14ac:dyDescent="0.3">
      <c r="A62" s="146">
        <v>57</v>
      </c>
      <c r="B62" s="146" t="s">
        <v>2186</v>
      </c>
      <c r="C62" s="146">
        <v>2653.52</v>
      </c>
      <c r="D62" s="146"/>
      <c r="E62" s="146"/>
      <c r="F62" s="146">
        <f t="shared" si="6"/>
        <v>2653.52</v>
      </c>
      <c r="G62" s="146" t="s">
        <v>2195</v>
      </c>
      <c r="H62" s="146">
        <v>727.6</v>
      </c>
      <c r="I62" s="690">
        <f t="shared" si="0"/>
        <v>2.6440538767767693E-2</v>
      </c>
      <c r="J62" s="151">
        <f t="shared" si="2"/>
        <v>113.20384470725898</v>
      </c>
      <c r="K62" s="151">
        <f t="shared" si="3"/>
        <v>24.904845835596976</v>
      </c>
      <c r="L62" s="151">
        <v>42.812520372769448</v>
      </c>
      <c r="M62" s="151">
        <v>16.847162071155488</v>
      </c>
      <c r="N62" s="725">
        <f t="shared" si="4"/>
        <v>7.4530575607789237E-2</v>
      </c>
      <c r="O62" s="687">
        <f t="shared" si="5"/>
        <v>28.640175520964327</v>
      </c>
      <c r="P62" s="694">
        <v>16.847162071155488</v>
      </c>
      <c r="Q62" s="694"/>
      <c r="R62" s="694"/>
      <c r="S62" s="694"/>
      <c r="T62" s="694"/>
      <c r="U62" s="694"/>
    </row>
    <row r="63" spans="1:21" s="695" customFormat="1" x14ac:dyDescent="0.3">
      <c r="A63" s="146">
        <v>58</v>
      </c>
      <c r="B63" s="146" t="s">
        <v>2187</v>
      </c>
      <c r="C63" s="146">
        <v>2150.9</v>
      </c>
      <c r="D63" s="146"/>
      <c r="E63" s="146"/>
      <c r="F63" s="146">
        <f t="shared" si="6"/>
        <v>2150.9</v>
      </c>
      <c r="G63" s="146" t="s">
        <v>2195</v>
      </c>
      <c r="H63" s="146">
        <v>651</v>
      </c>
      <c r="I63" s="690">
        <f t="shared" si="0"/>
        <v>2.3656941640759713E-2</v>
      </c>
      <c r="J63" s="151">
        <f t="shared" si="2"/>
        <v>101.28601278783067</v>
      </c>
      <c r="K63" s="151">
        <f t="shared" si="3"/>
        <v>22.282922813322749</v>
      </c>
      <c r="L63" s="151">
        <v>38.305319904718125</v>
      </c>
      <c r="M63" s="151">
        <v>15.073532859156433</v>
      </c>
      <c r="N63" s="725">
        <f t="shared" si="4"/>
        <v>8.2266859623891381E-2</v>
      </c>
      <c r="O63" s="687">
        <f t="shared" si="5"/>
        <v>25.625005860565935</v>
      </c>
      <c r="P63" s="694">
        <v>15.073532859156433</v>
      </c>
      <c r="Q63" s="694"/>
      <c r="R63" s="694"/>
      <c r="S63" s="694"/>
      <c r="T63" s="694"/>
      <c r="U63" s="694"/>
    </row>
    <row r="64" spans="1:21" s="695" customFormat="1" x14ac:dyDescent="0.3">
      <c r="A64" s="146">
        <v>59</v>
      </c>
      <c r="B64" s="146" t="s">
        <v>2194</v>
      </c>
      <c r="C64" s="146">
        <v>3353.7</v>
      </c>
      <c r="D64" s="146"/>
      <c r="E64" s="146"/>
      <c r="F64" s="146">
        <f t="shared" si="6"/>
        <v>3353.7</v>
      </c>
      <c r="G64" s="146" t="s">
        <v>2195</v>
      </c>
      <c r="H64" s="146">
        <v>1034.5</v>
      </c>
      <c r="I64" s="690">
        <f t="shared" si="0"/>
        <v>3.7593096969840124E-2</v>
      </c>
      <c r="J64" s="151">
        <f t="shared" si="2"/>
        <v>160.952965021522</v>
      </c>
      <c r="K64" s="151">
        <f t="shared" si="3"/>
        <v>35.409652304734841</v>
      </c>
      <c r="L64" s="151">
        <v>60.870742613565135</v>
      </c>
      <c r="M64" s="151">
        <v>23.953256133329234</v>
      </c>
      <c r="N64" s="725">
        <f t="shared" si="4"/>
        <v>8.3843699816069178E-2</v>
      </c>
      <c r="O64" s="687">
        <f t="shared" si="5"/>
        <v>40.720535426659694</v>
      </c>
      <c r="P64" s="694">
        <v>23.953256133329234</v>
      </c>
      <c r="Q64" s="694"/>
      <c r="R64" s="694"/>
      <c r="S64" s="694"/>
      <c r="T64" s="694"/>
      <c r="U64" s="694"/>
    </row>
    <row r="65" spans="1:21" s="695" customFormat="1" x14ac:dyDescent="0.3">
      <c r="A65" s="146"/>
      <c r="B65" s="136" t="s">
        <v>1124</v>
      </c>
      <c r="C65" s="169">
        <f>SUM(C6:C64)</f>
        <v>249595.68</v>
      </c>
      <c r="D65" s="169">
        <f t="shared" ref="D65:M65" si="7">SUM(D6:D64)</f>
        <v>1319.2</v>
      </c>
      <c r="E65" s="169">
        <f t="shared" si="7"/>
        <v>1116.55</v>
      </c>
      <c r="F65" s="169">
        <f t="shared" si="7"/>
        <v>252031.43000000002</v>
      </c>
      <c r="G65" s="169">
        <f t="shared" si="7"/>
        <v>0</v>
      </c>
      <c r="H65" s="169">
        <f t="shared" si="7"/>
        <v>55036.7</v>
      </c>
      <c r="I65" s="169">
        <f t="shared" si="7"/>
        <v>2</v>
      </c>
      <c r="J65" s="151">
        <f t="shared" si="2"/>
        <v>8562.9</v>
      </c>
      <c r="K65" s="169">
        <f t="shared" si="7"/>
        <v>1883.8379999999995</v>
      </c>
      <c r="L65" s="169">
        <f t="shared" si="7"/>
        <v>3238.4</v>
      </c>
      <c r="M65" s="169">
        <f t="shared" si="7"/>
        <v>1501.8093489054183</v>
      </c>
      <c r="N65" s="725">
        <f t="shared" si="4"/>
        <v>6.0258148552763506E-2</v>
      </c>
      <c r="O65" s="694"/>
      <c r="P65" s="694"/>
      <c r="Q65" s="694"/>
      <c r="R65" s="694"/>
      <c r="S65" s="694"/>
      <c r="T65" s="694"/>
      <c r="U65" s="694"/>
    </row>
    <row r="66" spans="1:21" s="356" customFormat="1" x14ac:dyDescent="0.3">
      <c r="A66" s="292" t="s">
        <v>1343</v>
      </c>
      <c r="B66" s="293"/>
      <c r="C66" s="293"/>
      <c r="D66" s="293"/>
      <c r="E66" s="293"/>
      <c r="F66" s="149"/>
      <c r="G66" s="149"/>
      <c r="H66" s="149"/>
      <c r="I66" s="149"/>
      <c r="J66" s="151">
        <f t="shared" si="2"/>
        <v>0</v>
      </c>
      <c r="K66" s="151"/>
      <c r="L66" s="151"/>
      <c r="M66" s="149"/>
      <c r="N66" s="725"/>
      <c r="O66" s="382"/>
      <c r="P66" s="382"/>
      <c r="Q66" s="382"/>
      <c r="R66" s="382"/>
      <c r="S66" s="382"/>
      <c r="T66" s="382"/>
      <c r="U66" s="382"/>
    </row>
    <row r="67" spans="1:21" s="688" customFormat="1" ht="15.75" customHeight="1" x14ac:dyDescent="0.3">
      <c r="A67" s="158">
        <v>2</v>
      </c>
      <c r="B67" s="146" t="s">
        <v>1110</v>
      </c>
      <c r="C67" s="146">
        <v>7517.84</v>
      </c>
      <c r="D67" s="146"/>
      <c r="E67" s="146">
        <v>47.9</v>
      </c>
      <c r="F67" s="146">
        <f t="shared" si="1"/>
        <v>7565.74</v>
      </c>
      <c r="G67" s="146" t="s">
        <v>2144</v>
      </c>
      <c r="H67" s="146">
        <v>1367.2</v>
      </c>
      <c r="I67" s="690">
        <f t="shared" ref="I67:I80" si="8">1/13199.2*H67</f>
        <v>0.10358203527486515</v>
      </c>
      <c r="J67" s="151">
        <f t="shared" si="2"/>
        <v>443.48130492757139</v>
      </c>
      <c r="K67" s="151">
        <f t="shared" si="3"/>
        <v>97.565887084065707</v>
      </c>
      <c r="L67" s="151">
        <v>156.68742837211619</v>
      </c>
      <c r="M67" s="151">
        <v>47.525001287546658</v>
      </c>
      <c r="N67" s="725">
        <f t="shared" si="4"/>
        <v>9.8504524563532453E-2</v>
      </c>
      <c r="O67" s="687">
        <f t="shared" ref="O67:O81" si="9">M67*1.7</f>
        <v>80.792502188829317</v>
      </c>
      <c r="P67" s="687">
        <v>47.525001287546658</v>
      </c>
      <c r="Q67" s="687"/>
      <c r="R67" s="687"/>
      <c r="S67" s="687"/>
      <c r="T67" s="687"/>
      <c r="U67" s="687"/>
    </row>
    <row r="68" spans="1:21" s="688" customFormat="1" x14ac:dyDescent="0.3">
      <c r="A68" s="158">
        <v>3</v>
      </c>
      <c r="B68" s="146" t="s">
        <v>1111</v>
      </c>
      <c r="C68" s="146">
        <v>7217.2</v>
      </c>
      <c r="D68" s="146"/>
      <c r="E68" s="146"/>
      <c r="F68" s="146">
        <f t="shared" si="1"/>
        <v>7217.2</v>
      </c>
      <c r="G68" s="146" t="s">
        <v>2144</v>
      </c>
      <c r="H68" s="146">
        <v>905</v>
      </c>
      <c r="I68" s="690">
        <f t="shared" si="8"/>
        <v>6.8564761500697013E-2</v>
      </c>
      <c r="J68" s="151">
        <f t="shared" si="2"/>
        <v>293.55659812715919</v>
      </c>
      <c r="K68" s="151">
        <f t="shared" ref="K68:K120" si="10">J68*0.22</f>
        <v>64.582451587975029</v>
      </c>
      <c r="L68" s="151">
        <v>103.71717574368428</v>
      </c>
      <c r="M68" s="151">
        <v>31.45854751699073</v>
      </c>
      <c r="N68" s="725">
        <f t="shared" si="4"/>
        <v>6.8352653795905507E-2</v>
      </c>
      <c r="O68" s="687">
        <f t="shared" si="9"/>
        <v>53.479530778884239</v>
      </c>
      <c r="P68" s="687">
        <v>31.45854751699073</v>
      </c>
      <c r="Q68" s="687"/>
      <c r="R68" s="687"/>
      <c r="S68" s="687"/>
      <c r="T68" s="687"/>
      <c r="U68" s="687"/>
    </row>
    <row r="69" spans="1:21" s="688" customFormat="1" x14ac:dyDescent="0.3">
      <c r="A69" s="158">
        <v>4</v>
      </c>
      <c r="B69" s="146" t="s">
        <v>1112</v>
      </c>
      <c r="C69" s="146">
        <v>6362.5</v>
      </c>
      <c r="D69" s="146"/>
      <c r="E69" s="146">
        <v>72.7</v>
      </c>
      <c r="F69" s="146">
        <f t="shared" si="1"/>
        <v>6435.2</v>
      </c>
      <c r="G69" s="146" t="s">
        <v>2144</v>
      </c>
      <c r="H69" s="146">
        <v>980</v>
      </c>
      <c r="I69" s="690">
        <f t="shared" si="8"/>
        <v>7.4246924056003402E-2</v>
      </c>
      <c r="J69" s="151">
        <f t="shared" si="2"/>
        <v>317.88449299957574</v>
      </c>
      <c r="K69" s="151">
        <f t="shared" si="10"/>
        <v>69.934588459906664</v>
      </c>
      <c r="L69" s="151">
        <v>112.31252179979072</v>
      </c>
      <c r="M69" s="151">
        <v>34.065609465912615</v>
      </c>
      <c r="N69" s="725">
        <f t="shared" si="4"/>
        <v>8.301174986405796E-2</v>
      </c>
      <c r="O69" s="687">
        <f t="shared" si="9"/>
        <v>57.911536092051442</v>
      </c>
      <c r="P69" s="687">
        <v>34.065609465912615</v>
      </c>
      <c r="Q69" s="687"/>
      <c r="R69" s="687"/>
      <c r="S69" s="687"/>
      <c r="T69" s="687"/>
      <c r="U69" s="687"/>
    </row>
    <row r="70" spans="1:21" s="688" customFormat="1" x14ac:dyDescent="0.3">
      <c r="A70" s="158">
        <v>5</v>
      </c>
      <c r="B70" s="146" t="s">
        <v>1113</v>
      </c>
      <c r="C70" s="146">
        <v>8881.51</v>
      </c>
      <c r="D70" s="146"/>
      <c r="E70" s="146"/>
      <c r="F70" s="146">
        <f t="shared" si="1"/>
        <v>8881.51</v>
      </c>
      <c r="G70" s="146" t="s">
        <v>2144</v>
      </c>
      <c r="H70" s="146">
        <v>1446</v>
      </c>
      <c r="I70" s="690">
        <f t="shared" si="8"/>
        <v>0.10955209406630705</v>
      </c>
      <c r="J70" s="151">
        <f t="shared" si="2"/>
        <v>469.0418131401903</v>
      </c>
      <c r="K70" s="151">
        <f t="shared" si="10"/>
        <v>103.18919889084187</v>
      </c>
      <c r="L70" s="151">
        <v>165.718271961732</v>
      </c>
      <c r="M70" s="151">
        <v>50.264154375213913</v>
      </c>
      <c r="N70" s="725">
        <f t="shared" ref="N70:N131" si="11">(M70+L70+K70+J70)/F70</f>
        <v>8.8747683487152312E-2</v>
      </c>
      <c r="O70" s="687">
        <f t="shared" si="9"/>
        <v>85.449062437863645</v>
      </c>
      <c r="P70" s="687">
        <v>50.264154375213913</v>
      </c>
      <c r="Q70" s="687"/>
      <c r="R70" s="687"/>
      <c r="S70" s="687"/>
      <c r="T70" s="687"/>
      <c r="U70" s="687"/>
    </row>
    <row r="71" spans="1:21" s="688" customFormat="1" x14ac:dyDescent="0.3">
      <c r="A71" s="158">
        <v>6</v>
      </c>
      <c r="B71" s="146" t="s">
        <v>1114</v>
      </c>
      <c r="C71" s="146">
        <v>7938.92</v>
      </c>
      <c r="D71" s="146"/>
      <c r="E71" s="146"/>
      <c r="F71" s="146">
        <f t="shared" si="1"/>
        <v>7938.92</v>
      </c>
      <c r="G71" s="146" t="s">
        <v>2144</v>
      </c>
      <c r="H71" s="146">
        <v>881</v>
      </c>
      <c r="I71" s="690">
        <f t="shared" si="8"/>
        <v>6.6746469482998977E-2</v>
      </c>
      <c r="J71" s="151">
        <f t="shared" ref="J71:J134" si="12">I71*4281.45</f>
        <v>285.77167176798594</v>
      </c>
      <c r="K71" s="151">
        <f t="shared" si="10"/>
        <v>62.869767788956906</v>
      </c>
      <c r="L71" s="151">
        <v>100.96666500573022</v>
      </c>
      <c r="M71" s="151">
        <v>30.624287693335727</v>
      </c>
      <c r="N71" s="725">
        <f t="shared" si="11"/>
        <v>6.0490897030831492E-2</v>
      </c>
      <c r="O71" s="687">
        <f t="shared" si="9"/>
        <v>52.061289078670733</v>
      </c>
      <c r="P71" s="687">
        <v>30.624287693335727</v>
      </c>
      <c r="Q71" s="687"/>
      <c r="R71" s="687"/>
      <c r="S71" s="687"/>
      <c r="T71" s="687"/>
      <c r="U71" s="687"/>
    </row>
    <row r="72" spans="1:21" s="688" customFormat="1" x14ac:dyDescent="0.3">
      <c r="A72" s="158">
        <v>7</v>
      </c>
      <c r="B72" s="146" t="s">
        <v>1115</v>
      </c>
      <c r="C72" s="146">
        <v>7102.99</v>
      </c>
      <c r="D72" s="146"/>
      <c r="E72" s="146"/>
      <c r="F72" s="146">
        <f t="shared" si="1"/>
        <v>7102.99</v>
      </c>
      <c r="G72" s="146" t="s">
        <v>2144</v>
      </c>
      <c r="H72" s="146">
        <v>981</v>
      </c>
      <c r="I72" s="690">
        <f t="shared" si="8"/>
        <v>7.4322686223407486E-2</v>
      </c>
      <c r="J72" s="151">
        <f t="shared" si="12"/>
        <v>318.20886493120798</v>
      </c>
      <c r="K72" s="151">
        <f t="shared" si="10"/>
        <v>70.005950284865762</v>
      </c>
      <c r="L72" s="151">
        <v>112.42712641387213</v>
      </c>
      <c r="M72" s="151">
        <v>34.100370291898237</v>
      </c>
      <c r="N72" s="725">
        <f t="shared" si="11"/>
        <v>7.5284114425311618E-2</v>
      </c>
      <c r="O72" s="687">
        <f t="shared" si="9"/>
        <v>57.970629496226998</v>
      </c>
      <c r="P72" s="687">
        <v>34.100370291898237</v>
      </c>
      <c r="Q72" s="687"/>
      <c r="R72" s="687"/>
      <c r="S72" s="687"/>
      <c r="T72" s="687"/>
      <c r="U72" s="687"/>
    </row>
    <row r="73" spans="1:21" s="688" customFormat="1" x14ac:dyDescent="0.3">
      <c r="A73" s="158">
        <v>8</v>
      </c>
      <c r="B73" s="146" t="s">
        <v>1116</v>
      </c>
      <c r="C73" s="146">
        <v>2474.6</v>
      </c>
      <c r="D73" s="146"/>
      <c r="E73" s="146">
        <v>54.25</v>
      </c>
      <c r="F73" s="146">
        <f t="shared" si="1"/>
        <v>2528.85</v>
      </c>
      <c r="G73" s="146" t="s">
        <v>2144</v>
      </c>
      <c r="H73" s="146">
        <v>718</v>
      </c>
      <c r="I73" s="690">
        <f t="shared" si="8"/>
        <v>5.4397236196133097E-2</v>
      </c>
      <c r="J73" s="151">
        <f t="shared" si="12"/>
        <v>232.89904691193405</v>
      </c>
      <c r="K73" s="151">
        <f t="shared" si="10"/>
        <v>51.237790320625493</v>
      </c>
      <c r="L73" s="151">
        <v>82.286112910458911</v>
      </c>
      <c r="M73" s="151">
        <v>24.958273057678834</v>
      </c>
      <c r="N73" s="725">
        <f t="shared" si="11"/>
        <v>0.15476648405429239</v>
      </c>
      <c r="O73" s="687">
        <f t="shared" si="9"/>
        <v>42.429064198054014</v>
      </c>
      <c r="P73" s="687">
        <v>24.958273057678834</v>
      </c>
      <c r="Q73" s="687"/>
      <c r="R73" s="687"/>
      <c r="S73" s="687"/>
      <c r="T73" s="687"/>
      <c r="U73" s="687"/>
    </row>
    <row r="74" spans="1:21" s="688" customFormat="1" x14ac:dyDescent="0.3">
      <c r="A74" s="158">
        <v>9</v>
      </c>
      <c r="B74" s="146" t="s">
        <v>1117</v>
      </c>
      <c r="C74" s="146">
        <v>4250.83</v>
      </c>
      <c r="D74" s="146"/>
      <c r="E74" s="146"/>
      <c r="F74" s="146">
        <f t="shared" si="1"/>
        <v>4250.83</v>
      </c>
      <c r="G74" s="146" t="s">
        <v>2144</v>
      </c>
      <c r="H74" s="146">
        <v>540</v>
      </c>
      <c r="I74" s="690">
        <f t="shared" si="8"/>
        <v>4.0911570398205956E-2</v>
      </c>
      <c r="J74" s="151">
        <f t="shared" si="12"/>
        <v>175.16084308139889</v>
      </c>
      <c r="K74" s="151">
        <f t="shared" si="10"/>
        <v>38.535385477907759</v>
      </c>
      <c r="L74" s="151">
        <v>61.886491603966313</v>
      </c>
      <c r="M74" s="151">
        <v>18.770846032237561</v>
      </c>
      <c r="N74" s="725">
        <f t="shared" si="11"/>
        <v>6.9246139270568469E-2</v>
      </c>
      <c r="O74" s="687">
        <f t="shared" si="9"/>
        <v>31.910438254803854</v>
      </c>
      <c r="P74" s="687">
        <v>18.770846032237561</v>
      </c>
      <c r="Q74" s="687"/>
      <c r="R74" s="687"/>
      <c r="S74" s="687"/>
      <c r="T74" s="687"/>
      <c r="U74" s="687"/>
    </row>
    <row r="75" spans="1:21" s="688" customFormat="1" x14ac:dyDescent="0.3">
      <c r="A75" s="158">
        <v>10</v>
      </c>
      <c r="B75" s="146" t="s">
        <v>1118</v>
      </c>
      <c r="C75" s="146">
        <v>2862.08</v>
      </c>
      <c r="D75" s="146"/>
      <c r="E75" s="146"/>
      <c r="F75" s="146">
        <f t="shared" si="1"/>
        <v>2862.08</v>
      </c>
      <c r="G75" s="146" t="s">
        <v>2144</v>
      </c>
      <c r="H75" s="146">
        <v>483</v>
      </c>
      <c r="I75" s="690">
        <f t="shared" si="8"/>
        <v>3.6593126856173101E-2</v>
      </c>
      <c r="J75" s="151">
        <f t="shared" si="12"/>
        <v>156.67164297836231</v>
      </c>
      <c r="K75" s="151">
        <f t="shared" si="10"/>
        <v>34.46776145523971</v>
      </c>
      <c r="L75" s="151">
        <v>55.354028601325417</v>
      </c>
      <c r="M75" s="151">
        <v>16.789478951056928</v>
      </c>
      <c r="N75" s="725">
        <f t="shared" si="11"/>
        <v>9.1990060370773827E-2</v>
      </c>
      <c r="O75" s="687">
        <f t="shared" si="9"/>
        <v>28.542114216796776</v>
      </c>
      <c r="P75" s="687">
        <v>16.789478951056928</v>
      </c>
      <c r="Q75" s="687"/>
      <c r="R75" s="687"/>
      <c r="S75" s="687"/>
      <c r="T75" s="687"/>
      <c r="U75" s="687"/>
    </row>
    <row r="76" spans="1:21" s="688" customFormat="1" x14ac:dyDescent="0.3">
      <c r="A76" s="158">
        <v>12</v>
      </c>
      <c r="B76" s="146" t="s">
        <v>1119</v>
      </c>
      <c r="C76" s="146">
        <v>2523.4899999999998</v>
      </c>
      <c r="D76" s="146"/>
      <c r="E76" s="146"/>
      <c r="F76" s="146">
        <f t="shared" ref="F76:F130" si="13">C76+D76+E76</f>
        <v>2523.4899999999998</v>
      </c>
      <c r="G76" s="146" t="s">
        <v>2144</v>
      </c>
      <c r="H76" s="146">
        <v>705</v>
      </c>
      <c r="I76" s="690">
        <f t="shared" si="8"/>
        <v>5.3412328019879995E-2</v>
      </c>
      <c r="J76" s="151">
        <f t="shared" si="12"/>
        <v>228.68221180071521</v>
      </c>
      <c r="K76" s="151">
        <f t="shared" si="10"/>
        <v>50.310086596157348</v>
      </c>
      <c r="L76" s="151">
        <v>80.796252927400459</v>
      </c>
      <c r="M76" s="151">
        <v>24.506382319865708</v>
      </c>
      <c r="N76" s="725">
        <f t="shared" si="11"/>
        <v>0.15228708401623892</v>
      </c>
      <c r="O76" s="687">
        <f t="shared" si="9"/>
        <v>41.660849943771701</v>
      </c>
      <c r="P76" s="687">
        <v>24.506382319865708</v>
      </c>
      <c r="Q76" s="687"/>
      <c r="R76" s="687"/>
      <c r="S76" s="687"/>
      <c r="T76" s="687"/>
      <c r="U76" s="687"/>
    </row>
    <row r="77" spans="1:21" s="688" customFormat="1" x14ac:dyDescent="0.3">
      <c r="A77" s="158">
        <v>13</v>
      </c>
      <c r="B77" s="146" t="s">
        <v>1120</v>
      </c>
      <c r="C77" s="146">
        <v>2727.04</v>
      </c>
      <c r="D77" s="146"/>
      <c r="E77" s="146"/>
      <c r="F77" s="146">
        <f t="shared" si="13"/>
        <v>2727.04</v>
      </c>
      <c r="G77" s="146" t="s">
        <v>2144</v>
      </c>
      <c r="H77" s="146">
        <v>631</v>
      </c>
      <c r="I77" s="690">
        <f t="shared" si="8"/>
        <v>4.7805927631977697E-2</v>
      </c>
      <c r="J77" s="151">
        <f t="shared" si="12"/>
        <v>204.6786888599309</v>
      </c>
      <c r="K77" s="151">
        <f t="shared" si="10"/>
        <v>45.029311549184797</v>
      </c>
      <c r="L77" s="151">
        <v>72.315511485375453</v>
      </c>
      <c r="M77" s="151">
        <v>21.934081196929444</v>
      </c>
      <c r="N77" s="725">
        <f t="shared" si="11"/>
        <v>0.12612854710287366</v>
      </c>
      <c r="O77" s="687">
        <f t="shared" si="9"/>
        <v>37.287938034780055</v>
      </c>
      <c r="P77" s="687">
        <v>21.934081196929444</v>
      </c>
      <c r="Q77" s="687"/>
      <c r="R77" s="687"/>
      <c r="S77" s="687"/>
      <c r="T77" s="687"/>
      <c r="U77" s="687"/>
    </row>
    <row r="78" spans="1:21" s="688" customFormat="1" x14ac:dyDescent="0.3">
      <c r="A78" s="158">
        <v>14</v>
      </c>
      <c r="B78" s="146" t="s">
        <v>1121</v>
      </c>
      <c r="C78" s="146">
        <v>11004.98</v>
      </c>
      <c r="D78" s="146"/>
      <c r="E78" s="146">
        <v>70.8</v>
      </c>
      <c r="F78" s="146">
        <f t="shared" si="13"/>
        <v>11075.779999999999</v>
      </c>
      <c r="G78" s="146" t="s">
        <v>2144</v>
      </c>
      <c r="H78" s="146">
        <v>1405</v>
      </c>
      <c r="I78" s="690">
        <f t="shared" si="8"/>
        <v>0.10644584520273956</v>
      </c>
      <c r="J78" s="151">
        <f t="shared" si="12"/>
        <v>455.74256394326926</v>
      </c>
      <c r="K78" s="151">
        <f t="shared" si="10"/>
        <v>100.26336406751923</v>
      </c>
      <c r="L78" s="151">
        <v>161.01948278439383</v>
      </c>
      <c r="M78" s="151">
        <v>48.838960509803279</v>
      </c>
      <c r="N78" s="725">
        <f t="shared" si="11"/>
        <v>6.9147669175894225E-2</v>
      </c>
      <c r="O78" s="687">
        <f t="shared" si="9"/>
        <v>83.026232866665566</v>
      </c>
      <c r="P78" s="687">
        <v>48.838960509803279</v>
      </c>
      <c r="Q78" s="687"/>
      <c r="R78" s="687"/>
      <c r="S78" s="687"/>
      <c r="T78" s="687"/>
      <c r="U78" s="687"/>
    </row>
    <row r="79" spans="1:21" s="688" customFormat="1" x14ac:dyDescent="0.3">
      <c r="A79" s="158">
        <v>16</v>
      </c>
      <c r="B79" s="146" t="s">
        <v>1122</v>
      </c>
      <c r="C79" s="146">
        <v>6322.5</v>
      </c>
      <c r="D79" s="146"/>
      <c r="E79" s="146"/>
      <c r="F79" s="146">
        <f t="shared" si="13"/>
        <v>6322.5</v>
      </c>
      <c r="G79" s="146" t="s">
        <v>2144</v>
      </c>
      <c r="H79" s="146">
        <v>966</v>
      </c>
      <c r="I79" s="690">
        <f t="shared" si="8"/>
        <v>7.3186253712346203E-2</v>
      </c>
      <c r="J79" s="151">
        <f t="shared" si="12"/>
        <v>313.34328595672463</v>
      </c>
      <c r="K79" s="151">
        <f t="shared" si="10"/>
        <v>68.93552291047942</v>
      </c>
      <c r="L79" s="151">
        <v>110.70805720265083</v>
      </c>
      <c r="M79" s="151">
        <v>33.578957902113856</v>
      </c>
      <c r="N79" s="725">
        <f t="shared" si="11"/>
        <v>8.3284432419449383E-2</v>
      </c>
      <c r="O79" s="687">
        <f t="shared" si="9"/>
        <v>57.084228433593552</v>
      </c>
      <c r="P79" s="687">
        <v>33.578957902113856</v>
      </c>
      <c r="Q79" s="687"/>
      <c r="R79" s="687"/>
      <c r="S79" s="687"/>
      <c r="T79" s="687"/>
      <c r="U79" s="687"/>
    </row>
    <row r="80" spans="1:21" s="688" customFormat="1" x14ac:dyDescent="0.3">
      <c r="A80" s="158">
        <v>17</v>
      </c>
      <c r="B80" s="146" t="s">
        <v>2182</v>
      </c>
      <c r="C80" s="146">
        <v>6397.6</v>
      </c>
      <c r="D80" s="146"/>
      <c r="E80" s="146"/>
      <c r="F80" s="146">
        <f t="shared" si="13"/>
        <v>6397.6</v>
      </c>
      <c r="G80" s="146" t="s">
        <v>2144</v>
      </c>
      <c r="H80" s="146">
        <v>991</v>
      </c>
      <c r="I80" s="690">
        <f t="shared" si="8"/>
        <v>7.5080307897448337E-2</v>
      </c>
      <c r="J80" s="151">
        <f t="shared" si="12"/>
        <v>321.45258424753018</v>
      </c>
      <c r="K80" s="151">
        <f t="shared" si="10"/>
        <v>70.719568534456641</v>
      </c>
      <c r="L80" s="151">
        <v>113.57317255468632</v>
      </c>
      <c r="M80" s="151">
        <v>34.447978551754488</v>
      </c>
      <c r="N80" s="725">
        <f t="shared" si="11"/>
        <v>8.443686755790103E-2</v>
      </c>
      <c r="O80" s="687">
        <f t="shared" si="9"/>
        <v>58.561563537982629</v>
      </c>
      <c r="P80" s="687">
        <v>34.447978551754488</v>
      </c>
      <c r="Q80" s="687"/>
      <c r="R80" s="687"/>
      <c r="S80" s="687"/>
      <c r="T80" s="687"/>
      <c r="U80" s="687"/>
    </row>
    <row r="81" spans="1:21" s="688" customFormat="1" x14ac:dyDescent="0.3">
      <c r="A81" s="158">
        <v>18</v>
      </c>
      <c r="B81" s="146" t="s">
        <v>2179</v>
      </c>
      <c r="C81" s="146">
        <v>566.29999999999995</v>
      </c>
      <c r="D81" s="146"/>
      <c r="E81" s="146"/>
      <c r="F81" s="146">
        <f t="shared" si="13"/>
        <v>566.29999999999995</v>
      </c>
      <c r="G81" s="146" t="s">
        <v>2144</v>
      </c>
      <c r="H81" s="146">
        <v>200</v>
      </c>
      <c r="I81" s="690">
        <f>1/13199.2*H81</f>
        <v>1.515243348081702E-2</v>
      </c>
      <c r="J81" s="151">
        <f t="shared" si="12"/>
        <v>64.874386326444025</v>
      </c>
      <c r="K81" s="151">
        <f t="shared" si="10"/>
        <v>14.272364991817685</v>
      </c>
      <c r="L81" s="151">
        <v>22.92092281628382</v>
      </c>
      <c r="M81" s="151">
        <v>6.5432143031764927</v>
      </c>
      <c r="N81" s="725">
        <f t="shared" si="11"/>
        <v>0.19179037336698224</v>
      </c>
      <c r="O81" s="687">
        <f t="shared" si="9"/>
        <v>11.123464315400037</v>
      </c>
      <c r="P81" s="687">
        <v>6.9521651971250229</v>
      </c>
      <c r="Q81" s="687"/>
      <c r="R81" s="687"/>
      <c r="S81" s="687"/>
      <c r="T81" s="687"/>
      <c r="U81" s="687"/>
    </row>
    <row r="82" spans="1:21" s="695" customFormat="1" x14ac:dyDescent="0.3">
      <c r="A82" s="158"/>
      <c r="B82" s="136" t="s">
        <v>1124</v>
      </c>
      <c r="C82" s="169">
        <f t="shared" ref="C82:M82" si="14">SUM(C67:C81)</f>
        <v>84150.38</v>
      </c>
      <c r="D82" s="169">
        <f t="shared" si="14"/>
        <v>0</v>
      </c>
      <c r="E82" s="169">
        <f t="shared" si="14"/>
        <v>245.64999999999998</v>
      </c>
      <c r="F82" s="169">
        <f t="shared" si="14"/>
        <v>84396.030000000013</v>
      </c>
      <c r="G82" s="169">
        <f t="shared" si="14"/>
        <v>0</v>
      </c>
      <c r="H82" s="169">
        <f t="shared" si="14"/>
        <v>13199.2</v>
      </c>
      <c r="I82" s="169">
        <f t="shared" si="14"/>
        <v>1</v>
      </c>
      <c r="J82" s="151">
        <f t="shared" si="12"/>
        <v>4281.45</v>
      </c>
      <c r="K82" s="169">
        <f t="shared" si="14"/>
        <v>941.91899999999998</v>
      </c>
      <c r="L82" s="169">
        <f t="shared" si="14"/>
        <v>1512.6892221834669</v>
      </c>
      <c r="M82" s="169">
        <f t="shared" si="14"/>
        <v>458.4061434555145</v>
      </c>
      <c r="N82" s="725">
        <f t="shared" si="11"/>
        <v>8.5246478603780068E-2</v>
      </c>
      <c r="O82" s="694"/>
      <c r="P82" s="694"/>
      <c r="Q82" s="694"/>
      <c r="R82" s="694"/>
      <c r="S82" s="694"/>
      <c r="T82" s="694"/>
      <c r="U82" s="694"/>
    </row>
    <row r="83" spans="1:21" s="341" customFormat="1" x14ac:dyDescent="0.3">
      <c r="A83" s="382" t="s">
        <v>1047</v>
      </c>
      <c r="B83" s="354"/>
      <c r="C83" s="354"/>
      <c r="D83" s="354"/>
      <c r="E83" s="354"/>
      <c r="F83" s="146">
        <f t="shared" si="13"/>
        <v>0</v>
      </c>
      <c r="G83" s="146"/>
      <c r="H83" s="146"/>
      <c r="I83" s="146"/>
      <c r="J83" s="151">
        <f t="shared" si="12"/>
        <v>0</v>
      </c>
      <c r="K83" s="151"/>
      <c r="L83" s="151"/>
      <c r="M83" s="151"/>
      <c r="N83" s="725"/>
      <c r="O83" s="354"/>
      <c r="P83" s="354"/>
      <c r="Q83" s="354"/>
      <c r="R83" s="354"/>
      <c r="S83" s="354"/>
      <c r="T83" s="354"/>
      <c r="U83" s="354"/>
    </row>
    <row r="84" spans="1:21" s="688" customFormat="1" x14ac:dyDescent="0.3">
      <c r="A84" s="158">
        <v>1</v>
      </c>
      <c r="B84" s="156" t="s">
        <v>482</v>
      </c>
      <c r="C84" s="156">
        <v>478.7</v>
      </c>
      <c r="D84" s="157">
        <v>165.3</v>
      </c>
      <c r="E84" s="157">
        <v>45.3</v>
      </c>
      <c r="F84" s="524">
        <f t="shared" si="13"/>
        <v>689.3</v>
      </c>
      <c r="G84" s="146" t="s">
        <v>2142</v>
      </c>
      <c r="H84" s="726">
        <v>677</v>
      </c>
      <c r="I84" s="696">
        <f t="shared" ref="I84:I147" si="15">4/108544.8*H84</f>
        <v>2.4948224143395172E-2</v>
      </c>
      <c r="J84" s="151">
        <f t="shared" si="12"/>
        <v>106.81457425873926</v>
      </c>
      <c r="K84" s="151">
        <f t="shared" si="10"/>
        <v>23.499206336922636</v>
      </c>
      <c r="L84" s="151">
        <v>44.817592581682469</v>
      </c>
      <c r="M84" s="151">
        <v>27.412548818846059</v>
      </c>
      <c r="N84" s="725">
        <f t="shared" si="11"/>
        <v>0.29384001450194464</v>
      </c>
      <c r="O84" s="687">
        <f>M84*1.7</f>
        <v>46.601332992038301</v>
      </c>
      <c r="P84" s="687">
        <v>27.412548818846059</v>
      </c>
      <c r="Q84" s="687"/>
      <c r="R84" s="687"/>
      <c r="S84" s="687"/>
      <c r="T84" s="687"/>
      <c r="U84" s="687"/>
    </row>
    <row r="85" spans="1:21" s="688" customFormat="1" x14ac:dyDescent="0.3">
      <c r="A85" s="158">
        <v>2</v>
      </c>
      <c r="B85" s="156" t="s">
        <v>483</v>
      </c>
      <c r="C85" s="156">
        <v>316.39999999999998</v>
      </c>
      <c r="D85" s="157"/>
      <c r="E85" s="157">
        <v>39.9</v>
      </c>
      <c r="F85" s="524">
        <f t="shared" si="13"/>
        <v>356.29999999999995</v>
      </c>
      <c r="G85" s="146" t="s">
        <v>2142</v>
      </c>
      <c r="H85" s="726">
        <v>273</v>
      </c>
      <c r="I85" s="696">
        <f t="shared" si="15"/>
        <v>1.0060362173038229E-2</v>
      </c>
      <c r="J85" s="151">
        <f t="shared" si="12"/>
        <v>43.072937625754527</v>
      </c>
      <c r="K85" s="151">
        <f t="shared" si="10"/>
        <v>9.4760462776659953</v>
      </c>
      <c r="L85" s="151">
        <v>18.072677658492339</v>
      </c>
      <c r="M85" s="151">
        <v>11.054100188397301</v>
      </c>
      <c r="N85" s="725">
        <f t="shared" si="11"/>
        <v>0.22923312307131677</v>
      </c>
      <c r="O85" s="687">
        <f t="shared" ref="O85:O140" si="16">M85*1.7</f>
        <v>18.791970320275411</v>
      </c>
      <c r="P85" s="687">
        <v>11.054100188397301</v>
      </c>
      <c r="Q85" s="687"/>
      <c r="R85" s="687"/>
      <c r="S85" s="687"/>
      <c r="T85" s="687"/>
      <c r="U85" s="687"/>
    </row>
    <row r="86" spans="1:21" s="688" customFormat="1" x14ac:dyDescent="0.3">
      <c r="A86" s="158">
        <v>3</v>
      </c>
      <c r="B86" s="156" t="s">
        <v>484</v>
      </c>
      <c r="C86" s="156">
        <v>590.26</v>
      </c>
      <c r="D86" s="157"/>
      <c r="E86" s="157">
        <v>27.8</v>
      </c>
      <c r="F86" s="524">
        <f t="shared" si="13"/>
        <v>618.05999999999995</v>
      </c>
      <c r="G86" s="146" t="s">
        <v>2142</v>
      </c>
      <c r="H86" s="726">
        <v>404</v>
      </c>
      <c r="I86" s="696">
        <f t="shared" si="15"/>
        <v>1.4887861970356941E-2</v>
      </c>
      <c r="J86" s="151">
        <f t="shared" si="12"/>
        <v>63.741636632984722</v>
      </c>
      <c r="K86" s="151">
        <f t="shared" si="10"/>
        <v>14.023160059256639</v>
      </c>
      <c r="L86" s="151">
        <v>26.744914923190127</v>
      </c>
      <c r="M86" s="151">
        <v>16.358448630448756</v>
      </c>
      <c r="N86" s="725">
        <f t="shared" si="11"/>
        <v>0.19556056086121129</v>
      </c>
      <c r="O86" s="687">
        <f t="shared" si="16"/>
        <v>27.809362671762884</v>
      </c>
      <c r="P86" s="687">
        <v>16.358448630448756</v>
      </c>
      <c r="Q86" s="687"/>
      <c r="R86" s="687"/>
      <c r="S86" s="687"/>
      <c r="T86" s="687"/>
      <c r="U86" s="687"/>
    </row>
    <row r="87" spans="1:21" s="688" customFormat="1" x14ac:dyDescent="0.3">
      <c r="A87" s="158">
        <v>4</v>
      </c>
      <c r="B87" s="156" t="s">
        <v>485</v>
      </c>
      <c r="C87" s="156">
        <v>1277.7</v>
      </c>
      <c r="D87" s="157"/>
      <c r="E87" s="157">
        <v>49.7</v>
      </c>
      <c r="F87" s="524">
        <f t="shared" si="13"/>
        <v>1327.4</v>
      </c>
      <c r="G87" s="146" t="s">
        <v>2142</v>
      </c>
      <c r="H87" s="726">
        <v>629</v>
      </c>
      <c r="I87" s="696">
        <f t="shared" si="15"/>
        <v>2.317936925582801E-2</v>
      </c>
      <c r="J87" s="151">
        <f t="shared" si="12"/>
        <v>99.241310500364833</v>
      </c>
      <c r="K87" s="151">
        <f t="shared" si="10"/>
        <v>21.833088310080264</v>
      </c>
      <c r="L87" s="151">
        <v>41.639978927442051</v>
      </c>
      <c r="M87" s="151">
        <v>25.468970763743236</v>
      </c>
      <c r="N87" s="725">
        <f t="shared" si="11"/>
        <v>0.1417683806702052</v>
      </c>
      <c r="O87" s="687">
        <f t="shared" si="16"/>
        <v>43.297250298363501</v>
      </c>
      <c r="P87" s="687">
        <v>25.468970763743236</v>
      </c>
      <c r="Q87" s="687"/>
      <c r="R87" s="687"/>
      <c r="S87" s="687"/>
      <c r="T87" s="687"/>
      <c r="U87" s="687"/>
    </row>
    <row r="88" spans="1:21" s="688" customFormat="1" x14ac:dyDescent="0.3">
      <c r="A88" s="158">
        <v>5</v>
      </c>
      <c r="B88" s="156" t="s">
        <v>486</v>
      </c>
      <c r="C88" s="156">
        <v>1422.3</v>
      </c>
      <c r="D88" s="157"/>
      <c r="E88" s="157">
        <v>106</v>
      </c>
      <c r="F88" s="524">
        <f t="shared" si="13"/>
        <v>1528.3</v>
      </c>
      <c r="G88" s="146" t="s">
        <v>2142</v>
      </c>
      <c r="H88" s="726">
        <v>742</v>
      </c>
      <c r="I88" s="696">
        <f t="shared" si="15"/>
        <v>2.7343548470309034E-2</v>
      </c>
      <c r="J88" s="151">
        <f t="shared" si="12"/>
        <v>117.07003559820461</v>
      </c>
      <c r="K88" s="151">
        <f t="shared" si="10"/>
        <v>25.755407831605016</v>
      </c>
      <c r="L88" s="151">
        <v>49.120611071799686</v>
      </c>
      <c r="M88" s="151">
        <v>30.044477435131135</v>
      </c>
      <c r="N88" s="725">
        <f t="shared" si="11"/>
        <v>0.145253243431748</v>
      </c>
      <c r="O88" s="687">
        <f t="shared" si="16"/>
        <v>51.075611639722929</v>
      </c>
      <c r="P88" s="687">
        <v>30.044477435131135</v>
      </c>
      <c r="Q88" s="687"/>
      <c r="R88" s="687"/>
      <c r="S88" s="687"/>
      <c r="T88" s="687"/>
      <c r="U88" s="687"/>
    </row>
    <row r="89" spans="1:21" s="688" customFormat="1" x14ac:dyDescent="0.3">
      <c r="A89" s="158">
        <v>6</v>
      </c>
      <c r="B89" s="156" t="s">
        <v>487</v>
      </c>
      <c r="C89" s="156">
        <v>736.94</v>
      </c>
      <c r="D89" s="157"/>
      <c r="E89" s="157"/>
      <c r="F89" s="524">
        <f t="shared" si="13"/>
        <v>736.94</v>
      </c>
      <c r="G89" s="146" t="s">
        <v>2142</v>
      </c>
      <c r="H89" s="726">
        <v>323</v>
      </c>
      <c r="I89" s="696">
        <f t="shared" si="15"/>
        <v>1.1902919347587356E-2</v>
      </c>
      <c r="J89" s="151">
        <f t="shared" si="12"/>
        <v>50.961754040727882</v>
      </c>
      <c r="K89" s="151">
        <f t="shared" si="10"/>
        <v>11.211585888960133</v>
      </c>
      <c r="L89" s="151">
        <v>21.382691881659436</v>
      </c>
      <c r="M89" s="151">
        <v>13.078660662462742</v>
      </c>
      <c r="N89" s="725">
        <f t="shared" si="11"/>
        <v>0.13112966113090643</v>
      </c>
      <c r="O89" s="687">
        <f t="shared" si="16"/>
        <v>22.233723126186661</v>
      </c>
      <c r="P89" s="687">
        <v>13.078660662462742</v>
      </c>
      <c r="Q89" s="687"/>
      <c r="R89" s="687"/>
      <c r="S89" s="687"/>
      <c r="T89" s="687"/>
      <c r="U89" s="687"/>
    </row>
    <row r="90" spans="1:21" s="688" customFormat="1" x14ac:dyDescent="0.3">
      <c r="A90" s="158">
        <v>7</v>
      </c>
      <c r="B90" s="156" t="s">
        <v>488</v>
      </c>
      <c r="C90" s="156">
        <v>588.29</v>
      </c>
      <c r="D90" s="157"/>
      <c r="E90" s="157"/>
      <c r="F90" s="524">
        <f t="shared" si="13"/>
        <v>588.29</v>
      </c>
      <c r="G90" s="146" t="s">
        <v>2142</v>
      </c>
      <c r="H90" s="726">
        <v>323</v>
      </c>
      <c r="I90" s="696">
        <f t="shared" si="15"/>
        <v>1.1902919347587356E-2</v>
      </c>
      <c r="J90" s="151">
        <f t="shared" si="12"/>
        <v>50.961754040727882</v>
      </c>
      <c r="K90" s="151">
        <f t="shared" si="10"/>
        <v>11.211585888960133</v>
      </c>
      <c r="L90" s="151">
        <v>21.382691881659436</v>
      </c>
      <c r="M90" s="151">
        <v>13.078660662462742</v>
      </c>
      <c r="N90" s="725">
        <f t="shared" si="11"/>
        <v>0.16426370068131396</v>
      </c>
      <c r="O90" s="687">
        <f t="shared" si="16"/>
        <v>22.233723126186661</v>
      </c>
      <c r="P90" s="687">
        <v>13.078660662462742</v>
      </c>
      <c r="Q90" s="687"/>
      <c r="R90" s="687"/>
      <c r="S90" s="687"/>
      <c r="T90" s="687"/>
      <c r="U90" s="687"/>
    </row>
    <row r="91" spans="1:21" s="688" customFormat="1" ht="14.5" x14ac:dyDescent="0.35">
      <c r="A91" s="158">
        <v>8</v>
      </c>
      <c r="B91" s="697" t="s">
        <v>489</v>
      </c>
      <c r="C91" s="156">
        <v>264.32</v>
      </c>
      <c r="D91" s="157"/>
      <c r="E91" s="157"/>
      <c r="F91" s="524">
        <f t="shared" si="13"/>
        <v>264.32</v>
      </c>
      <c r="G91" s="146" t="s">
        <v>2142</v>
      </c>
      <c r="H91" s="726">
        <v>182</v>
      </c>
      <c r="I91" s="696">
        <f t="shared" si="15"/>
        <v>6.7069081153588199E-3</v>
      </c>
      <c r="J91" s="151">
        <f t="shared" si="12"/>
        <v>28.715291750503017</v>
      </c>
      <c r="K91" s="151">
        <f t="shared" si="10"/>
        <v>6.3173641851106641</v>
      </c>
      <c r="L91" s="151">
        <v>12.048451772328226</v>
      </c>
      <c r="M91" s="151">
        <v>7.3694001255982027</v>
      </c>
      <c r="N91" s="725">
        <f t="shared" si="11"/>
        <v>0.20600222394650466</v>
      </c>
      <c r="O91" s="687">
        <f t="shared" si="16"/>
        <v>12.527980213516944</v>
      </c>
      <c r="P91" s="687">
        <v>7.3694001255982027</v>
      </c>
      <c r="Q91" s="687"/>
      <c r="R91" s="687"/>
      <c r="S91" s="687"/>
      <c r="T91" s="687"/>
      <c r="U91" s="687"/>
    </row>
    <row r="92" spans="1:21" s="688" customFormat="1" x14ac:dyDescent="0.3">
      <c r="A92" s="158">
        <v>9</v>
      </c>
      <c r="B92" s="156" t="s">
        <v>490</v>
      </c>
      <c r="C92" s="156">
        <v>181.4</v>
      </c>
      <c r="D92" s="157"/>
      <c r="E92" s="157">
        <v>21.3</v>
      </c>
      <c r="F92" s="524">
        <f t="shared" si="13"/>
        <v>202.70000000000002</v>
      </c>
      <c r="G92" s="146" t="s">
        <v>2142</v>
      </c>
      <c r="H92" s="726">
        <v>178</v>
      </c>
      <c r="I92" s="696">
        <f t="shared" si="15"/>
        <v>6.5595035413948902E-3</v>
      </c>
      <c r="J92" s="151">
        <f t="shared" si="12"/>
        <v>28.084186437305153</v>
      </c>
      <c r="K92" s="151">
        <f t="shared" si="10"/>
        <v>6.1785210162071333</v>
      </c>
      <c r="L92" s="151">
        <v>11.783650634474858</v>
      </c>
      <c r="M92" s="151">
        <v>7.2074352876729666</v>
      </c>
      <c r="N92" s="725">
        <f t="shared" si="11"/>
        <v>0.2627222169494825</v>
      </c>
      <c r="O92" s="687">
        <f t="shared" si="16"/>
        <v>12.252639989044043</v>
      </c>
      <c r="P92" s="687">
        <v>7.2074352876729666</v>
      </c>
      <c r="Q92" s="687"/>
      <c r="R92" s="687"/>
      <c r="S92" s="687"/>
      <c r="T92" s="687"/>
      <c r="U92" s="687"/>
    </row>
    <row r="93" spans="1:21" s="688" customFormat="1" x14ac:dyDescent="0.3">
      <c r="A93" s="158">
        <v>10</v>
      </c>
      <c r="B93" s="156" t="s">
        <v>491</v>
      </c>
      <c r="C93" s="156">
        <v>366.9</v>
      </c>
      <c r="D93" s="157"/>
      <c r="E93" s="157"/>
      <c r="F93" s="524">
        <f t="shared" si="13"/>
        <v>366.9</v>
      </c>
      <c r="G93" s="146" t="s">
        <v>2142</v>
      </c>
      <c r="H93" s="726">
        <v>374</v>
      </c>
      <c r="I93" s="696">
        <f t="shared" si="15"/>
        <v>1.3782327665627465E-2</v>
      </c>
      <c r="J93" s="151">
        <f t="shared" si="12"/>
        <v>59.008346784000707</v>
      </c>
      <c r="K93" s="151">
        <f t="shared" si="10"/>
        <v>12.981836292480155</v>
      </c>
      <c r="L93" s="151">
        <v>24.758906389289869</v>
      </c>
      <c r="M93" s="151">
        <v>15.143712346009492</v>
      </c>
      <c r="N93" s="725">
        <f t="shared" si="11"/>
        <v>0.30496811614003883</v>
      </c>
      <c r="O93" s="687">
        <f t="shared" si="16"/>
        <v>25.744310988216135</v>
      </c>
      <c r="P93" s="687">
        <v>15.143712346009492</v>
      </c>
      <c r="Q93" s="687"/>
      <c r="R93" s="687"/>
      <c r="S93" s="687"/>
      <c r="T93" s="687"/>
      <c r="U93" s="687"/>
    </row>
    <row r="94" spans="1:21" s="688" customFormat="1" x14ac:dyDescent="0.3">
      <c r="A94" s="158">
        <v>11</v>
      </c>
      <c r="B94" s="156" t="s">
        <v>492</v>
      </c>
      <c r="C94" s="156">
        <v>580.66999999999996</v>
      </c>
      <c r="D94" s="157"/>
      <c r="E94" s="157"/>
      <c r="F94" s="524">
        <f t="shared" si="13"/>
        <v>580.66999999999996</v>
      </c>
      <c r="G94" s="146" t="s">
        <v>2142</v>
      </c>
      <c r="H94" s="726">
        <v>304</v>
      </c>
      <c r="I94" s="696">
        <f t="shared" si="15"/>
        <v>1.1202747621258688E-2</v>
      </c>
      <c r="J94" s="151">
        <f t="shared" si="12"/>
        <v>47.964003803038004</v>
      </c>
      <c r="K94" s="151">
        <f t="shared" si="10"/>
        <v>10.552080836668361</v>
      </c>
      <c r="L94" s="151">
        <v>20.124886476855938</v>
      </c>
      <c r="M94" s="151">
        <v>12.309327682317875</v>
      </c>
      <c r="N94" s="725">
        <f t="shared" si="11"/>
        <v>0.15662992542903917</v>
      </c>
      <c r="O94" s="687">
        <f t="shared" si="16"/>
        <v>20.925857059940387</v>
      </c>
      <c r="P94" s="687">
        <v>12.309327682317875</v>
      </c>
      <c r="Q94" s="687"/>
      <c r="R94" s="687"/>
      <c r="S94" s="687"/>
      <c r="T94" s="687"/>
      <c r="U94" s="687"/>
    </row>
    <row r="95" spans="1:21" s="688" customFormat="1" x14ac:dyDescent="0.3">
      <c r="A95" s="158">
        <v>12</v>
      </c>
      <c r="B95" s="156" t="s">
        <v>493</v>
      </c>
      <c r="C95" s="156">
        <v>583.6</v>
      </c>
      <c r="D95" s="157">
        <v>29.3</v>
      </c>
      <c r="E95" s="157"/>
      <c r="F95" s="524">
        <f t="shared" si="13"/>
        <v>612.9</v>
      </c>
      <c r="G95" s="146" t="s">
        <v>2142</v>
      </c>
      <c r="H95" s="726">
        <v>675</v>
      </c>
      <c r="I95" s="696">
        <f t="shared" si="15"/>
        <v>2.4874521856413204E-2</v>
      </c>
      <c r="J95" s="151">
        <f t="shared" si="12"/>
        <v>106.4990216021403</v>
      </c>
      <c r="K95" s="151">
        <f t="shared" si="10"/>
        <v>23.429784752470866</v>
      </c>
      <c r="L95" s="151">
        <v>44.685192012755785</v>
      </c>
      <c r="M95" s="151">
        <v>27.331566399883439</v>
      </c>
      <c r="N95" s="725">
        <f t="shared" si="11"/>
        <v>0.32949186615638831</v>
      </c>
      <c r="O95" s="687">
        <f t="shared" si="16"/>
        <v>46.463662879801845</v>
      </c>
      <c r="P95" s="687">
        <v>27.331566399883439</v>
      </c>
      <c r="Q95" s="687"/>
      <c r="R95" s="687"/>
      <c r="S95" s="687"/>
      <c r="T95" s="687"/>
      <c r="U95" s="687"/>
    </row>
    <row r="96" spans="1:21" s="688" customFormat="1" x14ac:dyDescent="0.3">
      <c r="A96" s="158">
        <v>13</v>
      </c>
      <c r="B96" s="156" t="s">
        <v>495</v>
      </c>
      <c r="C96" s="156">
        <v>851.5</v>
      </c>
      <c r="D96" s="157"/>
      <c r="E96" s="157"/>
      <c r="F96" s="524">
        <f t="shared" si="13"/>
        <v>851.5</v>
      </c>
      <c r="G96" s="146" t="s">
        <v>2142</v>
      </c>
      <c r="H96" s="726">
        <v>180</v>
      </c>
      <c r="I96" s="696">
        <f t="shared" si="15"/>
        <v>6.6332058283768546E-3</v>
      </c>
      <c r="J96" s="151">
        <f t="shared" si="12"/>
        <v>28.399739093904081</v>
      </c>
      <c r="K96" s="151">
        <f t="shared" si="10"/>
        <v>6.2479426006588978</v>
      </c>
      <c r="L96" s="151">
        <v>11.916051203401542</v>
      </c>
      <c r="M96" s="151">
        <v>7.2884177066355846</v>
      </c>
      <c r="N96" s="725">
        <f t="shared" si="11"/>
        <v>6.3243864479859205E-2</v>
      </c>
      <c r="O96" s="687">
        <f t="shared" si="16"/>
        <v>12.390310101280493</v>
      </c>
      <c r="P96" s="687">
        <v>7.2884177066355846</v>
      </c>
      <c r="Q96" s="687"/>
      <c r="R96" s="687"/>
      <c r="S96" s="687"/>
      <c r="T96" s="687"/>
      <c r="U96" s="687"/>
    </row>
    <row r="97" spans="1:21" s="688" customFormat="1" x14ac:dyDescent="0.3">
      <c r="A97" s="158">
        <v>14</v>
      </c>
      <c r="B97" s="156" t="s">
        <v>496</v>
      </c>
      <c r="C97" s="156">
        <v>510.4</v>
      </c>
      <c r="D97" s="157"/>
      <c r="E97" s="157">
        <v>35.200000000000003</v>
      </c>
      <c r="F97" s="524">
        <f t="shared" si="13"/>
        <v>545.6</v>
      </c>
      <c r="G97" s="146" t="s">
        <v>2142</v>
      </c>
      <c r="H97" s="726">
        <v>90</v>
      </c>
      <c r="I97" s="696">
        <f t="shared" si="15"/>
        <v>3.3166029141884273E-3</v>
      </c>
      <c r="J97" s="151">
        <f t="shared" si="12"/>
        <v>14.199869546952041</v>
      </c>
      <c r="K97" s="151">
        <f t="shared" si="10"/>
        <v>3.1239713003294489</v>
      </c>
      <c r="L97" s="151">
        <v>5.9580256017007711</v>
      </c>
      <c r="M97" s="151">
        <v>3.6442088533177923</v>
      </c>
      <c r="N97" s="725">
        <f t="shared" si="11"/>
        <v>4.9351311037939986E-2</v>
      </c>
      <c r="O97" s="687">
        <f t="shared" si="16"/>
        <v>6.1951550506402464</v>
      </c>
      <c r="P97" s="687">
        <v>3.6442088533177923</v>
      </c>
      <c r="Q97" s="687"/>
      <c r="R97" s="687"/>
      <c r="S97" s="687"/>
      <c r="T97" s="687"/>
      <c r="U97" s="687"/>
    </row>
    <row r="98" spans="1:21" s="688" customFormat="1" x14ac:dyDescent="0.3">
      <c r="A98" s="158">
        <v>15</v>
      </c>
      <c r="B98" s="156" t="s">
        <v>497</v>
      </c>
      <c r="C98" s="156">
        <v>545.21</v>
      </c>
      <c r="D98" s="157"/>
      <c r="E98" s="157">
        <v>19.600000000000001</v>
      </c>
      <c r="F98" s="524">
        <f t="shared" si="13"/>
        <v>564.81000000000006</v>
      </c>
      <c r="G98" s="146" t="s">
        <v>2142</v>
      </c>
      <c r="H98" s="726">
        <v>201</v>
      </c>
      <c r="I98" s="696">
        <f t="shared" si="15"/>
        <v>7.4070798416874884E-3</v>
      </c>
      <c r="J98" s="151">
        <f t="shared" si="12"/>
        <v>31.713041988192895</v>
      </c>
      <c r="K98" s="151">
        <f t="shared" si="10"/>
        <v>6.976869237402437</v>
      </c>
      <c r="L98" s="151">
        <v>13.306257177131721</v>
      </c>
      <c r="M98" s="151">
        <v>8.1387331057430696</v>
      </c>
      <c r="N98" s="725">
        <f t="shared" si="11"/>
        <v>0.10646925781850554</v>
      </c>
      <c r="O98" s="687">
        <f t="shared" si="16"/>
        <v>13.835846279763217</v>
      </c>
      <c r="P98" s="687">
        <v>8.1387331057430696</v>
      </c>
      <c r="Q98" s="687"/>
      <c r="R98" s="687"/>
      <c r="S98" s="687"/>
      <c r="T98" s="687"/>
      <c r="U98" s="687"/>
    </row>
    <row r="99" spans="1:21" s="688" customFormat="1" x14ac:dyDescent="0.3">
      <c r="A99" s="158">
        <v>16</v>
      </c>
      <c r="B99" s="156" t="s">
        <v>498</v>
      </c>
      <c r="C99" s="156">
        <v>536.25</v>
      </c>
      <c r="D99" s="157"/>
      <c r="E99" s="157"/>
      <c r="F99" s="524">
        <f t="shared" si="13"/>
        <v>536.25</v>
      </c>
      <c r="G99" s="146" t="s">
        <v>2142</v>
      </c>
      <c r="H99" s="726">
        <v>347</v>
      </c>
      <c r="I99" s="696">
        <f t="shared" si="15"/>
        <v>1.2787346791370937E-2</v>
      </c>
      <c r="J99" s="151">
        <f t="shared" si="12"/>
        <v>54.748385919915094</v>
      </c>
      <c r="K99" s="151">
        <f t="shared" si="10"/>
        <v>12.044644902381322</v>
      </c>
      <c r="L99" s="151">
        <v>22.971498708779638</v>
      </c>
      <c r="M99" s="151">
        <v>14.050449690014155</v>
      </c>
      <c r="N99" s="725">
        <f t="shared" si="11"/>
        <v>0.19359436684585588</v>
      </c>
      <c r="O99" s="687">
        <f t="shared" si="16"/>
        <v>23.885764473024061</v>
      </c>
      <c r="P99" s="687">
        <v>14.050449690014155</v>
      </c>
      <c r="Q99" s="687"/>
      <c r="R99" s="687"/>
      <c r="S99" s="687"/>
      <c r="T99" s="687"/>
      <c r="U99" s="687"/>
    </row>
    <row r="100" spans="1:21" s="688" customFormat="1" x14ac:dyDescent="0.3">
      <c r="A100" s="158">
        <v>17</v>
      </c>
      <c r="B100" s="156" t="s">
        <v>499</v>
      </c>
      <c r="C100" s="156">
        <v>534.97</v>
      </c>
      <c r="D100" s="157">
        <v>68.2</v>
      </c>
      <c r="E100" s="157"/>
      <c r="F100" s="524">
        <f t="shared" si="13"/>
        <v>603.17000000000007</v>
      </c>
      <c r="G100" s="146" t="s">
        <v>2142</v>
      </c>
      <c r="H100" s="726">
        <v>354</v>
      </c>
      <c r="I100" s="696">
        <f t="shared" si="15"/>
        <v>1.3045304795807814E-2</v>
      </c>
      <c r="J100" s="151">
        <f t="shared" si="12"/>
        <v>55.852820218011367</v>
      </c>
      <c r="K100" s="151">
        <f t="shared" si="10"/>
        <v>12.287620447962501</v>
      </c>
      <c r="L100" s="151">
        <v>23.434900700023032</v>
      </c>
      <c r="M100" s="151">
        <v>14.333888156383315</v>
      </c>
      <c r="N100" s="725">
        <f t="shared" si="11"/>
        <v>0.17558769421950726</v>
      </c>
      <c r="O100" s="687">
        <f t="shared" si="16"/>
        <v>24.367609865851634</v>
      </c>
      <c r="P100" s="687">
        <v>14.333888156383315</v>
      </c>
      <c r="Q100" s="687"/>
      <c r="R100" s="687"/>
      <c r="S100" s="687"/>
      <c r="T100" s="687"/>
      <c r="U100" s="687"/>
    </row>
    <row r="101" spans="1:21" s="688" customFormat="1" x14ac:dyDescent="0.3">
      <c r="A101" s="158">
        <v>18</v>
      </c>
      <c r="B101" s="156" t="s">
        <v>500</v>
      </c>
      <c r="C101" s="156">
        <v>191.9</v>
      </c>
      <c r="D101" s="157"/>
      <c r="E101" s="157">
        <v>35</v>
      </c>
      <c r="F101" s="524">
        <f t="shared" si="13"/>
        <v>226.9</v>
      </c>
      <c r="G101" s="146" t="s">
        <v>2142</v>
      </c>
      <c r="H101" s="726">
        <v>180</v>
      </c>
      <c r="I101" s="696">
        <f t="shared" si="15"/>
        <v>6.6332058283768546E-3</v>
      </c>
      <c r="J101" s="151">
        <f t="shared" si="12"/>
        <v>28.399739093904081</v>
      </c>
      <c r="K101" s="151">
        <f t="shared" si="10"/>
        <v>6.2479426006588978</v>
      </c>
      <c r="L101" s="151">
        <v>11.916051203401542</v>
      </c>
      <c r="M101" s="151">
        <v>7.2884177066355846</v>
      </c>
      <c r="N101" s="725">
        <f t="shared" si="11"/>
        <v>0.23733869812516575</v>
      </c>
      <c r="O101" s="687">
        <f t="shared" si="16"/>
        <v>12.390310101280493</v>
      </c>
      <c r="P101" s="687">
        <v>7.2884177066355846</v>
      </c>
      <c r="Q101" s="687"/>
      <c r="R101" s="687"/>
      <c r="S101" s="687"/>
      <c r="T101" s="687"/>
      <c r="U101" s="687"/>
    </row>
    <row r="102" spans="1:21" s="688" customFormat="1" x14ac:dyDescent="0.3">
      <c r="A102" s="158">
        <v>19</v>
      </c>
      <c r="B102" s="156" t="s">
        <v>501</v>
      </c>
      <c r="C102" s="156">
        <v>368.4</v>
      </c>
      <c r="D102" s="157"/>
      <c r="E102" s="157">
        <v>17.2</v>
      </c>
      <c r="F102" s="524">
        <f t="shared" si="13"/>
        <v>385.59999999999997</v>
      </c>
      <c r="G102" s="146" t="s">
        <v>2142</v>
      </c>
      <c r="H102" s="726">
        <v>179</v>
      </c>
      <c r="I102" s="696">
        <f t="shared" si="15"/>
        <v>6.5963546848858724E-3</v>
      </c>
      <c r="J102" s="151">
        <f t="shared" si="12"/>
        <v>28.241962765604619</v>
      </c>
      <c r="K102" s="151">
        <f t="shared" si="10"/>
        <v>6.213231808433016</v>
      </c>
      <c r="L102" s="151">
        <v>11.8498509189382</v>
      </c>
      <c r="M102" s="151">
        <v>7.2479264971542756</v>
      </c>
      <c r="N102" s="725">
        <f t="shared" si="11"/>
        <v>0.13888218877108433</v>
      </c>
      <c r="O102" s="687">
        <f t="shared" si="16"/>
        <v>12.321475045162268</v>
      </c>
      <c r="P102" s="687">
        <v>7.2479264971542756</v>
      </c>
      <c r="Q102" s="687"/>
      <c r="R102" s="687"/>
      <c r="S102" s="687"/>
      <c r="T102" s="687"/>
      <c r="U102" s="687"/>
    </row>
    <row r="103" spans="1:21" s="688" customFormat="1" x14ac:dyDescent="0.3">
      <c r="A103" s="158">
        <v>20</v>
      </c>
      <c r="B103" s="156" t="s">
        <v>502</v>
      </c>
      <c r="C103" s="156">
        <v>298.58</v>
      </c>
      <c r="D103" s="157">
        <v>41.6</v>
      </c>
      <c r="E103" s="157"/>
      <c r="F103" s="524">
        <f t="shared" si="13"/>
        <v>340.18</v>
      </c>
      <c r="G103" s="146" t="s">
        <v>2142</v>
      </c>
      <c r="H103" s="726">
        <v>165</v>
      </c>
      <c r="I103" s="696">
        <f t="shared" si="15"/>
        <v>6.0804386760121166E-3</v>
      </c>
      <c r="J103" s="151">
        <f t="shared" si="12"/>
        <v>26.033094169412074</v>
      </c>
      <c r="K103" s="151">
        <f t="shared" si="10"/>
        <v>5.7272807172706566</v>
      </c>
      <c r="L103" s="151">
        <v>10.923046936451414</v>
      </c>
      <c r="M103" s="151">
        <v>6.681049564415952</v>
      </c>
      <c r="N103" s="725">
        <f t="shared" si="11"/>
        <v>0.14511279730598534</v>
      </c>
      <c r="O103" s="687">
        <f t="shared" si="16"/>
        <v>11.357784259507119</v>
      </c>
      <c r="P103" s="687">
        <v>6.681049564415952</v>
      </c>
      <c r="Q103" s="687"/>
      <c r="R103" s="687"/>
      <c r="S103" s="687"/>
      <c r="T103" s="687"/>
      <c r="U103" s="687"/>
    </row>
    <row r="104" spans="1:21" s="688" customFormat="1" x14ac:dyDescent="0.3">
      <c r="A104" s="158">
        <v>21</v>
      </c>
      <c r="B104" s="156" t="s">
        <v>503</v>
      </c>
      <c r="C104" s="156">
        <v>820.07</v>
      </c>
      <c r="D104" s="157"/>
      <c r="E104" s="157">
        <v>159.9</v>
      </c>
      <c r="F104" s="524">
        <f t="shared" si="13"/>
        <v>979.97</v>
      </c>
      <c r="G104" s="146" t="s">
        <v>2142</v>
      </c>
      <c r="H104" s="726">
        <v>619</v>
      </c>
      <c r="I104" s="696">
        <f t="shared" si="15"/>
        <v>2.2810857820918184E-2</v>
      </c>
      <c r="J104" s="151">
        <f t="shared" si="12"/>
        <v>97.663547217370152</v>
      </c>
      <c r="K104" s="151">
        <f t="shared" si="10"/>
        <v>21.485980387821435</v>
      </c>
      <c r="L104" s="151">
        <v>40.977976082808638</v>
      </c>
      <c r="M104" s="151">
        <v>25.064058668930148</v>
      </c>
      <c r="N104" s="725">
        <f t="shared" si="11"/>
        <v>0.18897676699993915</v>
      </c>
      <c r="O104" s="687">
        <f t="shared" si="16"/>
        <v>42.608899737181247</v>
      </c>
      <c r="P104" s="687">
        <v>25.064058668930148</v>
      </c>
      <c r="Q104" s="687"/>
      <c r="R104" s="687"/>
      <c r="S104" s="687"/>
      <c r="T104" s="687"/>
      <c r="U104" s="687"/>
    </row>
    <row r="105" spans="1:21" s="699" customFormat="1" x14ac:dyDescent="0.3">
      <c r="A105" s="158">
        <v>22</v>
      </c>
      <c r="B105" s="156" t="s">
        <v>504</v>
      </c>
      <c r="C105" s="156">
        <v>1330.1</v>
      </c>
      <c r="D105" s="157"/>
      <c r="E105" s="157"/>
      <c r="F105" s="524">
        <f t="shared" si="13"/>
        <v>1330.1</v>
      </c>
      <c r="G105" s="146" t="s">
        <v>2143</v>
      </c>
      <c r="H105" s="726">
        <v>481</v>
      </c>
      <c r="I105" s="696">
        <f t="shared" si="15"/>
        <v>1.7725400019162594E-2</v>
      </c>
      <c r="J105" s="151">
        <f t="shared" si="12"/>
        <v>75.890413912043684</v>
      </c>
      <c r="K105" s="151">
        <f t="shared" si="10"/>
        <v>16.695891060649611</v>
      </c>
      <c r="L105" s="151">
        <v>31.842336826867452</v>
      </c>
      <c r="M105" s="151">
        <v>10.765867477192801</v>
      </c>
      <c r="N105" s="725">
        <f t="shared" si="11"/>
        <v>0.10164236469194313</v>
      </c>
      <c r="O105" s="687">
        <f t="shared" si="16"/>
        <v>18.301974711227761</v>
      </c>
      <c r="P105" s="698">
        <v>10.765867477192801</v>
      </c>
      <c r="Q105" s="698"/>
      <c r="R105" s="698"/>
      <c r="S105" s="698"/>
      <c r="T105" s="698"/>
      <c r="U105" s="698"/>
    </row>
    <row r="106" spans="1:21" s="688" customFormat="1" x14ac:dyDescent="0.3">
      <c r="A106" s="158">
        <v>23</v>
      </c>
      <c r="B106" s="156" t="s">
        <v>554</v>
      </c>
      <c r="C106" s="156">
        <v>788.55</v>
      </c>
      <c r="D106" s="157">
        <v>32.1</v>
      </c>
      <c r="E106" s="157"/>
      <c r="F106" s="524">
        <f t="shared" si="13"/>
        <v>820.65</v>
      </c>
      <c r="G106" s="146" t="s">
        <v>2142</v>
      </c>
      <c r="H106" s="726">
        <v>345</v>
      </c>
      <c r="I106" s="696">
        <f t="shared" si="15"/>
        <v>1.2713644504388971E-2</v>
      </c>
      <c r="J106" s="151">
        <f t="shared" si="12"/>
        <v>54.432833263316155</v>
      </c>
      <c r="K106" s="151">
        <f t="shared" si="10"/>
        <v>11.975223317929554</v>
      </c>
      <c r="L106" s="151">
        <v>22.839098139852954</v>
      </c>
      <c r="M106" s="151">
        <v>13.969467271051537</v>
      </c>
      <c r="N106" s="725">
        <f t="shared" si="11"/>
        <v>0.12577423017382588</v>
      </c>
      <c r="O106" s="687">
        <f t="shared" si="16"/>
        <v>23.748094360787611</v>
      </c>
      <c r="P106" s="687">
        <v>13.969467271051537</v>
      </c>
      <c r="Q106" s="687"/>
      <c r="R106" s="687"/>
      <c r="S106" s="687"/>
      <c r="T106" s="687"/>
      <c r="U106" s="687"/>
    </row>
    <row r="107" spans="1:21" s="699" customFormat="1" x14ac:dyDescent="0.3">
      <c r="A107" s="158">
        <v>24</v>
      </c>
      <c r="B107" s="156" t="s">
        <v>555</v>
      </c>
      <c r="C107" s="156">
        <v>1286.57</v>
      </c>
      <c r="D107" s="157">
        <v>132.1</v>
      </c>
      <c r="E107" s="157">
        <v>45.2</v>
      </c>
      <c r="F107" s="524">
        <f t="shared" si="13"/>
        <v>1463.87</v>
      </c>
      <c r="G107" s="146" t="s">
        <v>2143</v>
      </c>
      <c r="H107" s="726">
        <v>520</v>
      </c>
      <c r="I107" s="696">
        <f t="shared" si="15"/>
        <v>1.9162594615310915E-2</v>
      </c>
      <c r="J107" s="151">
        <f t="shared" si="12"/>
        <v>82.043690715722917</v>
      </c>
      <c r="K107" s="151">
        <f t="shared" si="10"/>
        <v>18.049611957459042</v>
      </c>
      <c r="L107" s="151">
        <v>34.424147920937784</v>
      </c>
      <c r="M107" s="151">
        <v>11.638775651019245</v>
      </c>
      <c r="N107" s="725">
        <f t="shared" si="11"/>
        <v>9.9842353655132637E-2</v>
      </c>
      <c r="O107" s="687">
        <f t="shared" si="16"/>
        <v>19.785918606732714</v>
      </c>
      <c r="P107" s="698">
        <v>11.638775651019245</v>
      </c>
      <c r="Q107" s="698"/>
      <c r="R107" s="698"/>
      <c r="S107" s="698"/>
      <c r="T107" s="698"/>
      <c r="U107" s="698"/>
    </row>
    <row r="108" spans="1:21" s="688" customFormat="1" x14ac:dyDescent="0.3">
      <c r="A108" s="158">
        <v>25</v>
      </c>
      <c r="B108" s="156" t="s">
        <v>556</v>
      </c>
      <c r="C108" s="156">
        <v>498.78</v>
      </c>
      <c r="D108" s="157">
        <v>48.7</v>
      </c>
      <c r="E108" s="157">
        <v>47.7</v>
      </c>
      <c r="F108" s="524">
        <f t="shared" si="13"/>
        <v>595.18000000000006</v>
      </c>
      <c r="G108" s="146" t="s">
        <v>2142</v>
      </c>
      <c r="H108" s="726">
        <v>345</v>
      </c>
      <c r="I108" s="696">
        <f t="shared" si="15"/>
        <v>1.2713644504388971E-2</v>
      </c>
      <c r="J108" s="151">
        <f t="shared" si="12"/>
        <v>54.432833263316155</v>
      </c>
      <c r="K108" s="151">
        <f t="shared" si="10"/>
        <v>11.975223317929554</v>
      </c>
      <c r="L108" s="151">
        <v>22.839098139852954</v>
      </c>
      <c r="M108" s="151">
        <v>13.969467271051537</v>
      </c>
      <c r="N108" s="725">
        <f t="shared" si="11"/>
        <v>0.17342085082185255</v>
      </c>
      <c r="O108" s="687">
        <f t="shared" si="16"/>
        <v>23.748094360787611</v>
      </c>
      <c r="P108" s="687">
        <v>13.969467271051537</v>
      </c>
      <c r="Q108" s="687"/>
      <c r="R108" s="687"/>
      <c r="S108" s="687"/>
      <c r="T108" s="687"/>
      <c r="U108" s="687"/>
    </row>
    <row r="109" spans="1:21" s="688" customFormat="1" x14ac:dyDescent="0.3">
      <c r="A109" s="158">
        <v>26</v>
      </c>
      <c r="B109" s="156" t="s">
        <v>557</v>
      </c>
      <c r="C109" s="156">
        <v>142</v>
      </c>
      <c r="D109" s="157"/>
      <c r="E109" s="157"/>
      <c r="F109" s="524">
        <f t="shared" si="13"/>
        <v>142</v>
      </c>
      <c r="G109" s="146" t="s">
        <v>2142</v>
      </c>
      <c r="H109" s="726">
        <v>219</v>
      </c>
      <c r="I109" s="696">
        <f t="shared" si="15"/>
        <v>8.0704004245251738E-3</v>
      </c>
      <c r="J109" s="151">
        <f t="shared" si="12"/>
        <v>34.553015897583307</v>
      </c>
      <c r="K109" s="151">
        <f t="shared" si="10"/>
        <v>7.6016634974683273</v>
      </c>
      <c r="L109" s="151">
        <v>14.497862297471876</v>
      </c>
      <c r="M109" s="151">
        <v>8.8675748764066284</v>
      </c>
      <c r="N109" s="725">
        <f t="shared" si="11"/>
        <v>0.46140927161218404</v>
      </c>
      <c r="O109" s="687">
        <f t="shared" si="16"/>
        <v>15.074877289891267</v>
      </c>
      <c r="P109" s="687">
        <v>8.8675748764066284</v>
      </c>
      <c r="Q109" s="687"/>
      <c r="R109" s="687"/>
      <c r="S109" s="687"/>
      <c r="T109" s="687"/>
      <c r="U109" s="687"/>
    </row>
    <row r="110" spans="1:21" s="688" customFormat="1" x14ac:dyDescent="0.3">
      <c r="A110" s="158">
        <v>27</v>
      </c>
      <c r="B110" s="156" t="s">
        <v>558</v>
      </c>
      <c r="C110" s="156">
        <v>537.64</v>
      </c>
      <c r="D110" s="157">
        <v>39.299999999999997</v>
      </c>
      <c r="E110" s="157"/>
      <c r="F110" s="524">
        <f t="shared" si="13"/>
        <v>576.93999999999994</v>
      </c>
      <c r="G110" s="146" t="s">
        <v>2142</v>
      </c>
      <c r="H110" s="726">
        <v>207</v>
      </c>
      <c r="I110" s="696">
        <f t="shared" si="15"/>
        <v>7.6281867026333832E-3</v>
      </c>
      <c r="J110" s="151">
        <f t="shared" si="12"/>
        <v>32.659699957989694</v>
      </c>
      <c r="K110" s="151">
        <f t="shared" si="10"/>
        <v>7.1851339907577332</v>
      </c>
      <c r="L110" s="151">
        <v>13.703458883911772</v>
      </c>
      <c r="M110" s="151">
        <v>8.381680362630922</v>
      </c>
      <c r="N110" s="725">
        <f t="shared" si="11"/>
        <v>0.1073421381691166</v>
      </c>
      <c r="O110" s="687">
        <f t="shared" si="16"/>
        <v>14.248856616472567</v>
      </c>
      <c r="P110" s="687">
        <v>8.381680362630922</v>
      </c>
      <c r="Q110" s="687"/>
      <c r="R110" s="687"/>
      <c r="S110" s="687"/>
      <c r="T110" s="687"/>
      <c r="U110" s="687"/>
    </row>
    <row r="111" spans="1:21" s="688" customFormat="1" x14ac:dyDescent="0.3">
      <c r="A111" s="158">
        <v>28</v>
      </c>
      <c r="B111" s="156" t="s">
        <v>559</v>
      </c>
      <c r="C111" s="156">
        <v>587.76</v>
      </c>
      <c r="D111" s="157"/>
      <c r="E111" s="157"/>
      <c r="F111" s="524">
        <f t="shared" si="13"/>
        <v>587.76</v>
      </c>
      <c r="G111" s="146" t="s">
        <v>2142</v>
      </c>
      <c r="H111" s="726">
        <v>210</v>
      </c>
      <c r="I111" s="696">
        <f t="shared" si="15"/>
        <v>7.7387401331063307E-3</v>
      </c>
      <c r="J111" s="151">
        <f t="shared" si="12"/>
        <v>33.133028942888096</v>
      </c>
      <c r="K111" s="151">
        <f t="shared" si="10"/>
        <v>7.2892663674353813</v>
      </c>
      <c r="L111" s="151">
        <v>13.9020597373018</v>
      </c>
      <c r="M111" s="151">
        <v>8.5031539910748482</v>
      </c>
      <c r="N111" s="725">
        <f t="shared" si="11"/>
        <v>0.10689313501888548</v>
      </c>
      <c r="O111" s="687">
        <f t="shared" si="16"/>
        <v>14.455361784827241</v>
      </c>
      <c r="P111" s="687">
        <v>8.5031539910748482</v>
      </c>
      <c r="Q111" s="687"/>
      <c r="R111" s="687"/>
      <c r="S111" s="687"/>
      <c r="T111" s="687"/>
      <c r="U111" s="687"/>
    </row>
    <row r="112" spans="1:21" s="699" customFormat="1" x14ac:dyDescent="0.3">
      <c r="A112" s="158">
        <v>29</v>
      </c>
      <c r="B112" s="156" t="s">
        <v>560</v>
      </c>
      <c r="C112" s="156">
        <v>1869.7</v>
      </c>
      <c r="D112" s="157"/>
      <c r="E112" s="157">
        <v>22</v>
      </c>
      <c r="F112" s="524">
        <f t="shared" si="13"/>
        <v>1891.7</v>
      </c>
      <c r="G112" s="146" t="s">
        <v>2143</v>
      </c>
      <c r="H112" s="726">
        <v>460</v>
      </c>
      <c r="I112" s="696">
        <f t="shared" si="15"/>
        <v>1.6951526005851963E-2</v>
      </c>
      <c r="J112" s="151">
        <f t="shared" si="12"/>
        <v>72.577111017754888</v>
      </c>
      <c r="K112" s="151">
        <f t="shared" si="10"/>
        <v>15.966964423906076</v>
      </c>
      <c r="L112" s="151">
        <v>30.452130853137277</v>
      </c>
      <c r="M112" s="151">
        <v>10.295839998978563</v>
      </c>
      <c r="N112" s="725">
        <f t="shared" si="11"/>
        <v>6.8347013952411495E-2</v>
      </c>
      <c r="O112" s="687">
        <f t="shared" si="16"/>
        <v>17.502927998263555</v>
      </c>
      <c r="P112" s="698">
        <v>10.295839998978563</v>
      </c>
      <c r="Q112" s="698"/>
      <c r="R112" s="698"/>
      <c r="S112" s="698"/>
      <c r="T112" s="698"/>
      <c r="U112" s="698"/>
    </row>
    <row r="113" spans="1:21" s="699" customFormat="1" x14ac:dyDescent="0.3">
      <c r="A113" s="158">
        <v>30</v>
      </c>
      <c r="B113" s="156" t="s">
        <v>561</v>
      </c>
      <c r="C113" s="156">
        <v>1857.4</v>
      </c>
      <c r="D113" s="157"/>
      <c r="E113" s="157"/>
      <c r="F113" s="524">
        <f t="shared" si="13"/>
        <v>1857.4</v>
      </c>
      <c r="G113" s="146" t="s">
        <v>2143</v>
      </c>
      <c r="H113" s="726">
        <v>983</v>
      </c>
      <c r="I113" s="696">
        <f t="shared" si="15"/>
        <v>3.6224674051635826E-2</v>
      </c>
      <c r="J113" s="151">
        <f t="shared" si="12"/>
        <v>155.09413071837619</v>
      </c>
      <c r="K113" s="151">
        <f t="shared" si="10"/>
        <v>34.12070875804276</v>
      </c>
      <c r="L113" s="151">
        <v>65.074879627465094</v>
      </c>
      <c r="M113" s="151">
        <v>22.00176243259984</v>
      </c>
      <c r="N113" s="725">
        <f t="shared" si="11"/>
        <v>0.14875173981720891</v>
      </c>
      <c r="O113" s="687">
        <f t="shared" si="16"/>
        <v>37.402996135419727</v>
      </c>
      <c r="P113" s="698">
        <v>22.00176243259984</v>
      </c>
      <c r="Q113" s="698"/>
      <c r="R113" s="698"/>
      <c r="S113" s="698"/>
      <c r="T113" s="698"/>
      <c r="U113" s="698"/>
    </row>
    <row r="114" spans="1:21" s="699" customFormat="1" x14ac:dyDescent="0.3">
      <c r="A114" s="158">
        <v>31</v>
      </c>
      <c r="B114" s="156" t="s">
        <v>562</v>
      </c>
      <c r="C114" s="156">
        <v>2470.1999999999998</v>
      </c>
      <c r="D114" s="157"/>
      <c r="E114" s="157"/>
      <c r="F114" s="524">
        <f t="shared" si="13"/>
        <v>2470.1999999999998</v>
      </c>
      <c r="G114" s="146" t="s">
        <v>2143</v>
      </c>
      <c r="H114" s="726">
        <v>684</v>
      </c>
      <c r="I114" s="696">
        <f t="shared" si="15"/>
        <v>2.5206182147832049E-2</v>
      </c>
      <c r="J114" s="151">
        <f t="shared" si="12"/>
        <v>107.91900855683552</v>
      </c>
      <c r="K114" s="151">
        <f t="shared" si="10"/>
        <v>23.742181882503814</v>
      </c>
      <c r="L114" s="151">
        <v>45.280994572925856</v>
      </c>
      <c r="M114" s="151">
        <v>15.309466433263777</v>
      </c>
      <c r="N114" s="725">
        <f t="shared" si="11"/>
        <v>7.7828374805897896E-2</v>
      </c>
      <c r="O114" s="687">
        <f t="shared" si="16"/>
        <v>26.026092936548419</v>
      </c>
      <c r="P114" s="698">
        <v>15.309466433263777</v>
      </c>
      <c r="Q114" s="698"/>
      <c r="R114" s="698"/>
      <c r="S114" s="698"/>
      <c r="T114" s="698"/>
      <c r="U114" s="698"/>
    </row>
    <row r="115" spans="1:21" s="688" customFormat="1" x14ac:dyDescent="0.3">
      <c r="A115" s="158">
        <v>32</v>
      </c>
      <c r="B115" s="156" t="s">
        <v>563</v>
      </c>
      <c r="C115" s="156">
        <v>121.8</v>
      </c>
      <c r="D115" s="157"/>
      <c r="E115" s="157"/>
      <c r="F115" s="524">
        <f t="shared" si="13"/>
        <v>121.8</v>
      </c>
      <c r="G115" s="146" t="s">
        <v>2142</v>
      </c>
      <c r="H115" s="726">
        <v>166</v>
      </c>
      <c r="I115" s="696">
        <f t="shared" si="15"/>
        <v>6.1172898195030996E-3</v>
      </c>
      <c r="J115" s="151">
        <f t="shared" si="12"/>
        <v>26.190870497711543</v>
      </c>
      <c r="K115" s="151">
        <f t="shared" si="10"/>
        <v>5.7619915094965393</v>
      </c>
      <c r="L115" s="151">
        <v>10.989247220914756</v>
      </c>
      <c r="M115" s="151">
        <v>6.7215407738972619</v>
      </c>
      <c r="N115" s="725">
        <f t="shared" si="11"/>
        <v>0.40774753696239818</v>
      </c>
      <c r="O115" s="687">
        <f t="shared" si="16"/>
        <v>11.426619315625345</v>
      </c>
      <c r="P115" s="687">
        <v>6.7215407738972619</v>
      </c>
      <c r="Q115" s="687"/>
      <c r="R115" s="687"/>
      <c r="S115" s="687"/>
      <c r="T115" s="687"/>
      <c r="U115" s="687"/>
    </row>
    <row r="116" spans="1:21" s="699" customFormat="1" x14ac:dyDescent="0.3">
      <c r="A116" s="158">
        <v>33</v>
      </c>
      <c r="B116" s="156" t="s">
        <v>564</v>
      </c>
      <c r="C116" s="156">
        <v>1831.3</v>
      </c>
      <c r="D116" s="157"/>
      <c r="E116" s="157"/>
      <c r="F116" s="524">
        <f t="shared" si="13"/>
        <v>1831.3</v>
      </c>
      <c r="G116" s="146" t="s">
        <v>2143</v>
      </c>
      <c r="H116" s="726">
        <v>512.29999999999995</v>
      </c>
      <c r="I116" s="696">
        <f t="shared" si="15"/>
        <v>1.8878840810430345E-2</v>
      </c>
      <c r="J116" s="151">
        <f t="shared" si="12"/>
        <v>80.828812987817003</v>
      </c>
      <c r="K116" s="151">
        <f t="shared" si="10"/>
        <v>17.78233885731974</v>
      </c>
      <c r="L116" s="151">
        <v>33.914405730570053</v>
      </c>
      <c r="M116" s="151">
        <v>11.466432242340689</v>
      </c>
      <c r="N116" s="725">
        <f t="shared" si="11"/>
        <v>7.8628291278352816E-2</v>
      </c>
      <c r="O116" s="687">
        <f t="shared" si="16"/>
        <v>19.492934811979172</v>
      </c>
      <c r="P116" s="698">
        <v>11.466432242340689</v>
      </c>
      <c r="Q116" s="698"/>
      <c r="R116" s="698"/>
      <c r="S116" s="698"/>
      <c r="T116" s="698"/>
      <c r="U116" s="698"/>
    </row>
    <row r="117" spans="1:21" s="699" customFormat="1" x14ac:dyDescent="0.3">
      <c r="A117" s="158">
        <v>34</v>
      </c>
      <c r="B117" s="156" t="s">
        <v>565</v>
      </c>
      <c r="C117" s="156">
        <v>1844.3</v>
      </c>
      <c r="D117" s="157"/>
      <c r="E117" s="157"/>
      <c r="F117" s="524">
        <f t="shared" si="13"/>
        <v>1844.3</v>
      </c>
      <c r="G117" s="146" t="s">
        <v>2143</v>
      </c>
      <c r="H117" s="726">
        <v>512.29999999999995</v>
      </c>
      <c r="I117" s="696">
        <f t="shared" si="15"/>
        <v>1.8878840810430345E-2</v>
      </c>
      <c r="J117" s="151">
        <f t="shared" si="12"/>
        <v>80.828812987817003</v>
      </c>
      <c r="K117" s="151">
        <f t="shared" si="10"/>
        <v>17.78233885731974</v>
      </c>
      <c r="L117" s="151">
        <v>33.914405730570053</v>
      </c>
      <c r="M117" s="151">
        <v>11.466432242340689</v>
      </c>
      <c r="N117" s="725">
        <f t="shared" si="11"/>
        <v>7.8074060520548452E-2</v>
      </c>
      <c r="O117" s="687">
        <f t="shared" si="16"/>
        <v>19.492934811979172</v>
      </c>
      <c r="P117" s="698">
        <v>11.466432242340689</v>
      </c>
      <c r="Q117" s="698"/>
      <c r="R117" s="698"/>
      <c r="S117" s="698"/>
      <c r="T117" s="698"/>
      <c r="U117" s="698"/>
    </row>
    <row r="118" spans="1:21" s="688" customFormat="1" x14ac:dyDescent="0.3">
      <c r="A118" s="158">
        <v>35</v>
      </c>
      <c r="B118" s="156" t="s">
        <v>566</v>
      </c>
      <c r="C118" s="156">
        <v>193.76</v>
      </c>
      <c r="D118" s="157"/>
      <c r="E118" s="157"/>
      <c r="F118" s="524">
        <f t="shared" si="13"/>
        <v>193.76</v>
      </c>
      <c r="G118" s="146" t="s">
        <v>2142</v>
      </c>
      <c r="H118" s="726">
        <v>132</v>
      </c>
      <c r="I118" s="696">
        <f t="shared" si="15"/>
        <v>4.864350940809694E-3</v>
      </c>
      <c r="J118" s="151">
        <f t="shared" si="12"/>
        <v>20.826475335529665</v>
      </c>
      <c r="K118" s="151">
        <f t="shared" si="10"/>
        <v>4.581824573816526</v>
      </c>
      <c r="L118" s="151">
        <v>8.7384375491611301</v>
      </c>
      <c r="M118" s="151">
        <v>5.3448396515327623</v>
      </c>
      <c r="N118" s="725">
        <f t="shared" si="11"/>
        <v>0.2038169751756817</v>
      </c>
      <c r="O118" s="687">
        <f t="shared" si="16"/>
        <v>9.0862274076056959</v>
      </c>
      <c r="P118" s="687">
        <v>5.3448396515327623</v>
      </c>
      <c r="Q118" s="687"/>
      <c r="R118" s="687"/>
      <c r="S118" s="687"/>
      <c r="T118" s="687"/>
      <c r="U118" s="687"/>
    </row>
    <row r="119" spans="1:21" s="699" customFormat="1" x14ac:dyDescent="0.3">
      <c r="A119" s="158">
        <v>36</v>
      </c>
      <c r="B119" s="156" t="s">
        <v>567</v>
      </c>
      <c r="C119" s="156">
        <v>1841.4</v>
      </c>
      <c r="D119" s="157"/>
      <c r="E119" s="157"/>
      <c r="F119" s="524">
        <f t="shared" si="13"/>
        <v>1841.4</v>
      </c>
      <c r="G119" s="146" t="s">
        <v>2143</v>
      </c>
      <c r="H119" s="726">
        <v>502</v>
      </c>
      <c r="I119" s="696">
        <f t="shared" si="15"/>
        <v>1.8499274032473229E-2</v>
      </c>
      <c r="J119" s="151">
        <f t="shared" si="12"/>
        <v>79.203716806332494</v>
      </c>
      <c r="K119" s="151">
        <f t="shared" si="10"/>
        <v>17.424817697393149</v>
      </c>
      <c r="L119" s="151">
        <v>33.232542800597628</v>
      </c>
      <c r="M119" s="151">
        <v>11.235894955407039</v>
      </c>
      <c r="N119" s="725">
        <f t="shared" si="11"/>
        <v>7.6624835592337515E-2</v>
      </c>
      <c r="O119" s="687">
        <f t="shared" si="16"/>
        <v>19.101021424191966</v>
      </c>
      <c r="P119" s="698">
        <v>11.235894955407039</v>
      </c>
      <c r="Q119" s="698"/>
      <c r="R119" s="698"/>
      <c r="S119" s="698"/>
      <c r="T119" s="698"/>
      <c r="U119" s="698"/>
    </row>
    <row r="120" spans="1:21" s="688" customFormat="1" x14ac:dyDescent="0.3">
      <c r="A120" s="158">
        <v>37</v>
      </c>
      <c r="B120" s="156" t="s">
        <v>568</v>
      </c>
      <c r="C120" s="156">
        <v>94.7</v>
      </c>
      <c r="D120" s="157"/>
      <c r="E120" s="157"/>
      <c r="F120" s="524">
        <f t="shared" si="13"/>
        <v>94.7</v>
      </c>
      <c r="G120" s="146" t="s">
        <v>2142</v>
      </c>
      <c r="H120" s="726">
        <v>78</v>
      </c>
      <c r="I120" s="696">
        <f t="shared" si="15"/>
        <v>2.8743891922966371E-3</v>
      </c>
      <c r="J120" s="151">
        <f t="shared" si="12"/>
        <v>12.306553607358437</v>
      </c>
      <c r="K120" s="151">
        <f t="shared" si="10"/>
        <v>2.7074417936188562</v>
      </c>
      <c r="L120" s="151">
        <v>5.1636221881406685</v>
      </c>
      <c r="M120" s="151">
        <v>3.1583143395420867</v>
      </c>
      <c r="N120" s="725">
        <f t="shared" si="11"/>
        <v>0.24641955574086635</v>
      </c>
      <c r="O120" s="687">
        <f t="shared" si="16"/>
        <v>5.3691343772215472</v>
      </c>
      <c r="P120" s="687">
        <v>3.1583143395420867</v>
      </c>
      <c r="Q120" s="687"/>
      <c r="R120" s="687"/>
      <c r="S120" s="687"/>
      <c r="T120" s="687"/>
      <c r="U120" s="687"/>
    </row>
    <row r="121" spans="1:21" s="699" customFormat="1" x14ac:dyDescent="0.3">
      <c r="A121" s="158">
        <v>38</v>
      </c>
      <c r="B121" s="156" t="s">
        <v>569</v>
      </c>
      <c r="C121" s="156">
        <v>1687.6</v>
      </c>
      <c r="D121" s="157">
        <v>124.8</v>
      </c>
      <c r="E121" s="157"/>
      <c r="F121" s="524">
        <f t="shared" si="13"/>
        <v>1812.3999999999999</v>
      </c>
      <c r="G121" s="146" t="s">
        <v>2143</v>
      </c>
      <c r="H121" s="726">
        <v>499</v>
      </c>
      <c r="I121" s="696">
        <f t="shared" si="15"/>
        <v>1.838872060200028E-2</v>
      </c>
      <c r="J121" s="151">
        <f t="shared" si="12"/>
        <v>78.730387821434093</v>
      </c>
      <c r="K121" s="151">
        <f t="shared" ref="K121:K177" si="17">J121*0.22</f>
        <v>17.320685320715501</v>
      </c>
      <c r="L121" s="151">
        <v>33.033941947207609</v>
      </c>
      <c r="M121" s="151">
        <v>11.168748172805007</v>
      </c>
      <c r="N121" s="725">
        <f t="shared" si="11"/>
        <v>7.7385656180844309E-2</v>
      </c>
      <c r="O121" s="687">
        <f t="shared" si="16"/>
        <v>18.986871893768512</v>
      </c>
      <c r="P121" s="698">
        <v>11.168748172805007</v>
      </c>
      <c r="Q121" s="698"/>
      <c r="R121" s="698"/>
      <c r="S121" s="698"/>
      <c r="T121" s="698"/>
      <c r="U121" s="698"/>
    </row>
    <row r="122" spans="1:21" s="688" customFormat="1" x14ac:dyDescent="0.3">
      <c r="A122" s="158">
        <v>39</v>
      </c>
      <c r="B122" s="156" t="s">
        <v>570</v>
      </c>
      <c r="C122" s="156">
        <v>155.80000000000001</v>
      </c>
      <c r="D122" s="157"/>
      <c r="E122" s="157"/>
      <c r="F122" s="524">
        <f t="shared" si="13"/>
        <v>155.80000000000001</v>
      </c>
      <c r="G122" s="146" t="s">
        <v>2142</v>
      </c>
      <c r="H122" s="726">
        <v>134</v>
      </c>
      <c r="I122" s="696">
        <f t="shared" si="15"/>
        <v>4.9380532277916583E-3</v>
      </c>
      <c r="J122" s="151">
        <f t="shared" si="12"/>
        <v>21.142027992128593</v>
      </c>
      <c r="K122" s="151">
        <f t="shared" si="17"/>
        <v>4.6512461582682905</v>
      </c>
      <c r="L122" s="151">
        <v>8.8708381180878142</v>
      </c>
      <c r="M122" s="151">
        <v>5.4258220704953803</v>
      </c>
      <c r="N122" s="725">
        <f t="shared" si="11"/>
        <v>0.25731665172644463</v>
      </c>
      <c r="O122" s="687">
        <f t="shared" si="16"/>
        <v>9.2238975198421471</v>
      </c>
      <c r="P122" s="687">
        <v>5.4258220704953803</v>
      </c>
      <c r="Q122" s="687"/>
      <c r="R122" s="687"/>
      <c r="S122" s="687"/>
      <c r="T122" s="687"/>
      <c r="U122" s="687"/>
    </row>
    <row r="123" spans="1:21" s="688" customFormat="1" x14ac:dyDescent="0.3">
      <c r="A123" s="158">
        <v>40</v>
      </c>
      <c r="B123" s="156" t="s">
        <v>571</v>
      </c>
      <c r="C123" s="156">
        <v>378.1</v>
      </c>
      <c r="D123" s="157"/>
      <c r="E123" s="157"/>
      <c r="F123" s="524">
        <f t="shared" si="13"/>
        <v>378.1</v>
      </c>
      <c r="G123" s="146" t="s">
        <v>2142</v>
      </c>
      <c r="H123" s="726">
        <v>243</v>
      </c>
      <c r="I123" s="696">
        <f t="shared" si="15"/>
        <v>8.9548278683087533E-3</v>
      </c>
      <c r="J123" s="151">
        <f t="shared" si="12"/>
        <v>38.339647776770512</v>
      </c>
      <c r="K123" s="151">
        <f t="shared" si="17"/>
        <v>8.4347225108895127</v>
      </c>
      <c r="L123" s="151">
        <v>16.086669124592081</v>
      </c>
      <c r="M123" s="151">
        <v>9.8393639039580396</v>
      </c>
      <c r="N123" s="725">
        <f t="shared" si="11"/>
        <v>0.1922782420423437</v>
      </c>
      <c r="O123" s="687">
        <f t="shared" si="16"/>
        <v>16.726918636728666</v>
      </c>
      <c r="P123" s="687">
        <v>9.8393639039580396</v>
      </c>
      <c r="Q123" s="687"/>
      <c r="R123" s="687"/>
      <c r="S123" s="687"/>
      <c r="T123" s="687"/>
      <c r="U123" s="687"/>
    </row>
    <row r="124" spans="1:21" s="699" customFormat="1" x14ac:dyDescent="0.3">
      <c r="A124" s="158">
        <v>41</v>
      </c>
      <c r="B124" s="156" t="s">
        <v>572</v>
      </c>
      <c r="C124" s="156">
        <v>2458.6999999999998</v>
      </c>
      <c r="D124" s="157"/>
      <c r="E124" s="157">
        <v>90.3</v>
      </c>
      <c r="F124" s="524">
        <f t="shared" si="13"/>
        <v>2549</v>
      </c>
      <c r="G124" s="146" t="s">
        <v>2143</v>
      </c>
      <c r="H124" s="726">
        <v>758</v>
      </c>
      <c r="I124" s="696">
        <f t="shared" si="15"/>
        <v>2.7933166766164755E-2</v>
      </c>
      <c r="J124" s="151">
        <f t="shared" si="12"/>
        <v>119.59445685099608</v>
      </c>
      <c r="K124" s="151">
        <f t="shared" si="17"/>
        <v>26.310780507219139</v>
      </c>
      <c r="L124" s="151">
        <v>50.179815623213159</v>
      </c>
      <c r="M124" s="151">
        <v>16.965753737447283</v>
      </c>
      <c r="N124" s="725">
        <f t="shared" si="11"/>
        <v>8.3582113267507127E-2</v>
      </c>
      <c r="O124" s="687">
        <f t="shared" si="16"/>
        <v>28.84178135366038</v>
      </c>
      <c r="P124" s="698">
        <v>16.965753737447283</v>
      </c>
      <c r="Q124" s="698"/>
      <c r="R124" s="698"/>
      <c r="S124" s="698"/>
      <c r="T124" s="698"/>
      <c r="U124" s="698"/>
    </row>
    <row r="125" spans="1:21" s="699" customFormat="1" x14ac:dyDescent="0.3">
      <c r="A125" s="158">
        <v>42</v>
      </c>
      <c r="B125" s="156" t="s">
        <v>573</v>
      </c>
      <c r="C125" s="156">
        <v>2593.29</v>
      </c>
      <c r="D125" s="157"/>
      <c r="E125" s="157"/>
      <c r="F125" s="524">
        <f t="shared" si="13"/>
        <v>2593.29</v>
      </c>
      <c r="G125" s="146" t="s">
        <v>2143</v>
      </c>
      <c r="H125" s="726">
        <v>758</v>
      </c>
      <c r="I125" s="696">
        <f t="shared" si="15"/>
        <v>2.7933166766164755E-2</v>
      </c>
      <c r="J125" s="151">
        <f t="shared" si="12"/>
        <v>119.59445685099608</v>
      </c>
      <c r="K125" s="151">
        <f t="shared" si="17"/>
        <v>26.310780507219139</v>
      </c>
      <c r="L125" s="151">
        <v>50.179815623213159</v>
      </c>
      <c r="M125" s="151">
        <v>16.965753737447283</v>
      </c>
      <c r="N125" s="725">
        <f t="shared" si="11"/>
        <v>8.2154640136226822E-2</v>
      </c>
      <c r="O125" s="687">
        <f t="shared" si="16"/>
        <v>28.84178135366038</v>
      </c>
      <c r="P125" s="698">
        <v>16.965753737447283</v>
      </c>
      <c r="Q125" s="698"/>
      <c r="R125" s="698"/>
      <c r="S125" s="698"/>
      <c r="T125" s="698"/>
      <c r="U125" s="698"/>
    </row>
    <row r="126" spans="1:21" s="688" customFormat="1" ht="14.5" x14ac:dyDescent="0.35">
      <c r="A126" s="158">
        <v>43</v>
      </c>
      <c r="B126" s="697" t="s">
        <v>574</v>
      </c>
      <c r="C126" s="156">
        <v>330.82</v>
      </c>
      <c r="D126" s="157">
        <v>55</v>
      </c>
      <c r="E126" s="157"/>
      <c r="F126" s="524">
        <f t="shared" si="13"/>
        <v>385.82</v>
      </c>
      <c r="G126" s="146" t="s">
        <v>2142</v>
      </c>
      <c r="H126" s="726">
        <v>180</v>
      </c>
      <c r="I126" s="696">
        <f t="shared" si="15"/>
        <v>6.6332058283768546E-3</v>
      </c>
      <c r="J126" s="151">
        <f t="shared" si="12"/>
        <v>28.399739093904081</v>
      </c>
      <c r="K126" s="151">
        <f t="shared" si="17"/>
        <v>6.2479426006588978</v>
      </c>
      <c r="L126" s="151">
        <v>11.916051203401542</v>
      </c>
      <c r="M126" s="151">
        <v>7.2884177066355846</v>
      </c>
      <c r="N126" s="725">
        <f t="shared" si="11"/>
        <v>0.1395784319231769</v>
      </c>
      <c r="O126" s="687">
        <f t="shared" si="16"/>
        <v>12.390310101280493</v>
      </c>
      <c r="P126" s="687">
        <v>7.2884177066355846</v>
      </c>
      <c r="Q126" s="687"/>
      <c r="R126" s="687"/>
      <c r="S126" s="687"/>
      <c r="T126" s="687"/>
      <c r="U126" s="687"/>
    </row>
    <row r="127" spans="1:21" s="699" customFormat="1" x14ac:dyDescent="0.3">
      <c r="A127" s="158">
        <v>44</v>
      </c>
      <c r="B127" s="156" t="s">
        <v>575</v>
      </c>
      <c r="C127" s="156">
        <v>1699.75</v>
      </c>
      <c r="D127" s="157"/>
      <c r="E127" s="157"/>
      <c r="F127" s="524">
        <f t="shared" si="13"/>
        <v>1699.75</v>
      </c>
      <c r="G127" s="146" t="s">
        <v>2143</v>
      </c>
      <c r="H127" s="726">
        <v>527</v>
      </c>
      <c r="I127" s="696">
        <f t="shared" si="15"/>
        <v>1.9420552619747792E-2</v>
      </c>
      <c r="J127" s="151">
        <f t="shared" si="12"/>
        <v>83.148125013819183</v>
      </c>
      <c r="K127" s="151">
        <f t="shared" si="17"/>
        <v>18.29258750304022</v>
      </c>
      <c r="L127" s="151">
        <v>34.887549912181179</v>
      </c>
      <c r="M127" s="151">
        <v>11.795451477090658</v>
      </c>
      <c r="N127" s="725">
        <f t="shared" si="11"/>
        <v>8.7144411770043381E-2</v>
      </c>
      <c r="O127" s="687">
        <f t="shared" si="16"/>
        <v>20.052267511054119</v>
      </c>
      <c r="P127" s="698">
        <v>11.795451477090658</v>
      </c>
      <c r="Q127" s="698"/>
      <c r="R127" s="698"/>
      <c r="S127" s="698"/>
      <c r="T127" s="698"/>
      <c r="U127" s="698"/>
    </row>
    <row r="128" spans="1:21" s="688" customFormat="1" x14ac:dyDescent="0.3">
      <c r="A128" s="158">
        <v>45</v>
      </c>
      <c r="B128" s="156" t="s">
        <v>576</v>
      </c>
      <c r="C128" s="156">
        <v>211.46</v>
      </c>
      <c r="D128" s="157"/>
      <c r="E128" s="157">
        <v>12.6</v>
      </c>
      <c r="F128" s="524">
        <f t="shared" si="13"/>
        <v>224.06</v>
      </c>
      <c r="G128" s="146" t="s">
        <v>2142</v>
      </c>
      <c r="H128" s="726">
        <v>125</v>
      </c>
      <c r="I128" s="696">
        <f t="shared" si="15"/>
        <v>4.606392936372816E-3</v>
      </c>
      <c r="J128" s="151">
        <f t="shared" si="12"/>
        <v>19.722041037433392</v>
      </c>
      <c r="K128" s="151">
        <f t="shared" si="17"/>
        <v>4.3388490282353462</v>
      </c>
      <c r="L128" s="151">
        <v>8.2750355579177377</v>
      </c>
      <c r="M128" s="151">
        <v>5.0614011851636</v>
      </c>
      <c r="N128" s="725">
        <f t="shared" si="11"/>
        <v>0.16690764442002179</v>
      </c>
      <c r="O128" s="687">
        <f t="shared" si="16"/>
        <v>8.6043820147781194</v>
      </c>
      <c r="P128" s="687">
        <v>5.0614011851636</v>
      </c>
      <c r="Q128" s="687"/>
      <c r="R128" s="687"/>
      <c r="S128" s="687"/>
      <c r="T128" s="687"/>
      <c r="U128" s="687"/>
    </row>
    <row r="129" spans="1:21" s="688" customFormat="1" x14ac:dyDescent="0.3">
      <c r="A129" s="158">
        <v>46</v>
      </c>
      <c r="B129" s="156" t="s">
        <v>577</v>
      </c>
      <c r="C129" s="156">
        <v>138.9</v>
      </c>
      <c r="D129" s="157"/>
      <c r="E129" s="157"/>
      <c r="F129" s="524">
        <f t="shared" si="13"/>
        <v>138.9</v>
      </c>
      <c r="G129" s="146" t="s">
        <v>2142</v>
      </c>
      <c r="H129" s="726">
        <v>261</v>
      </c>
      <c r="I129" s="696">
        <f t="shared" si="15"/>
        <v>9.6181484511464396E-3</v>
      </c>
      <c r="J129" s="151">
        <f t="shared" si="12"/>
        <v>41.179621686160921</v>
      </c>
      <c r="K129" s="151">
        <f t="shared" si="17"/>
        <v>9.059516770955403</v>
      </c>
      <c r="L129" s="151">
        <v>17.278274244932238</v>
      </c>
      <c r="M129" s="151">
        <v>10.568205674621598</v>
      </c>
      <c r="N129" s="725">
        <f t="shared" si="11"/>
        <v>0.56217147859373773</v>
      </c>
      <c r="O129" s="687">
        <f t="shared" si="16"/>
        <v>17.965949646856718</v>
      </c>
      <c r="P129" s="687">
        <v>10.568205674621598</v>
      </c>
      <c r="Q129" s="687"/>
      <c r="R129" s="687"/>
      <c r="S129" s="687"/>
      <c r="T129" s="687"/>
      <c r="U129" s="687"/>
    </row>
    <row r="130" spans="1:21" s="699" customFormat="1" x14ac:dyDescent="0.3">
      <c r="A130" s="158">
        <v>47</v>
      </c>
      <c r="B130" s="156" t="s">
        <v>578</v>
      </c>
      <c r="C130" s="156">
        <v>8219.0300000000007</v>
      </c>
      <c r="D130" s="157">
        <v>69.3</v>
      </c>
      <c r="E130" s="157">
        <v>122.5</v>
      </c>
      <c r="F130" s="524">
        <f t="shared" si="13"/>
        <v>8410.83</v>
      </c>
      <c r="G130" s="146" t="s">
        <v>2143</v>
      </c>
      <c r="H130" s="726">
        <v>1580</v>
      </c>
      <c r="I130" s="696">
        <f t="shared" si="15"/>
        <v>5.8224806715752392E-2</v>
      </c>
      <c r="J130" s="151">
        <f t="shared" si="12"/>
        <v>249.28659871315807</v>
      </c>
      <c r="K130" s="151">
        <f t="shared" si="17"/>
        <v>54.843051716894777</v>
      </c>
      <c r="L130" s="151">
        <v>104.59644945208021</v>
      </c>
      <c r="M130" s="151">
        <v>35.363972170404629</v>
      </c>
      <c r="N130" s="725">
        <f t="shared" si="11"/>
        <v>5.279979170337977E-2</v>
      </c>
      <c r="O130" s="687">
        <f t="shared" si="16"/>
        <v>60.118752689687867</v>
      </c>
      <c r="P130" s="698">
        <v>35.363972170404629</v>
      </c>
      <c r="Q130" s="698"/>
      <c r="R130" s="698"/>
      <c r="S130" s="698"/>
      <c r="T130" s="698"/>
      <c r="U130" s="698"/>
    </row>
    <row r="131" spans="1:21" s="699" customFormat="1" x14ac:dyDescent="0.3">
      <c r="A131" s="158">
        <v>48</v>
      </c>
      <c r="B131" s="156" t="s">
        <v>2150</v>
      </c>
      <c r="C131" s="156">
        <v>953.56</v>
      </c>
      <c r="D131" s="157"/>
      <c r="E131" s="157"/>
      <c r="F131" s="524">
        <f t="shared" ref="F131:F183" si="18">C131+D131+E131</f>
        <v>953.56</v>
      </c>
      <c r="G131" s="146" t="s">
        <v>2143</v>
      </c>
      <c r="H131" s="726">
        <v>300</v>
      </c>
      <c r="I131" s="696">
        <f t="shared" si="15"/>
        <v>1.1055343047294759E-2</v>
      </c>
      <c r="J131" s="151">
        <f t="shared" si="12"/>
        <v>47.33289848984014</v>
      </c>
      <c r="K131" s="151">
        <f t="shared" si="17"/>
        <v>10.413237667764831</v>
      </c>
      <c r="L131" s="151">
        <v>19.86008533900257</v>
      </c>
      <c r="M131" s="151">
        <v>6.714678260203411</v>
      </c>
      <c r="N131" s="725">
        <f t="shared" si="11"/>
        <v>8.8427471534891305E-2</v>
      </c>
      <c r="O131" s="687">
        <f t="shared" si="16"/>
        <v>11.414953042345799</v>
      </c>
      <c r="P131" s="698">
        <v>6.714678260203411</v>
      </c>
      <c r="Q131" s="698"/>
      <c r="R131" s="698"/>
      <c r="S131" s="698"/>
      <c r="T131" s="698"/>
      <c r="U131" s="698"/>
    </row>
    <row r="132" spans="1:21" s="699" customFormat="1" ht="14.25" customHeight="1" x14ac:dyDescent="0.3">
      <c r="A132" s="158">
        <v>49</v>
      </c>
      <c r="B132" s="156" t="s">
        <v>2151</v>
      </c>
      <c r="C132" s="156">
        <v>1663</v>
      </c>
      <c r="D132" s="157"/>
      <c r="E132" s="157">
        <v>57.1</v>
      </c>
      <c r="F132" s="524">
        <f t="shared" si="18"/>
        <v>1720.1</v>
      </c>
      <c r="G132" s="146" t="s">
        <v>2143</v>
      </c>
      <c r="H132" s="726">
        <v>516</v>
      </c>
      <c r="I132" s="696">
        <f t="shared" si="15"/>
        <v>1.9015190041346983E-2</v>
      </c>
      <c r="J132" s="151">
        <f t="shared" si="12"/>
        <v>81.412585402525039</v>
      </c>
      <c r="K132" s="151">
        <f t="shared" si="17"/>
        <v>17.910768788555508</v>
      </c>
      <c r="L132" s="151">
        <v>34.159346783084416</v>
      </c>
      <c r="M132" s="151">
        <v>11.549246607549867</v>
      </c>
      <c r="N132" s="725">
        <f t="shared" ref="N132:N191" si="19">(M132+L132+K132+J132)/F132</f>
        <v>8.4315997663923517E-2</v>
      </c>
      <c r="O132" s="687">
        <f t="shared" si="16"/>
        <v>19.633719232834771</v>
      </c>
      <c r="P132" s="698">
        <v>11.549246607549867</v>
      </c>
      <c r="Q132" s="698"/>
      <c r="R132" s="698"/>
      <c r="S132" s="698"/>
      <c r="T132" s="698"/>
      <c r="U132" s="698"/>
    </row>
    <row r="133" spans="1:21" s="688" customFormat="1" x14ac:dyDescent="0.3">
      <c r="A133" s="158">
        <v>50</v>
      </c>
      <c r="B133" s="156" t="s">
        <v>2153</v>
      </c>
      <c r="C133" s="156">
        <v>1033.02</v>
      </c>
      <c r="D133" s="157"/>
      <c r="E133" s="157"/>
      <c r="F133" s="524">
        <f t="shared" si="18"/>
        <v>1033.02</v>
      </c>
      <c r="G133" s="146" t="s">
        <v>2142</v>
      </c>
      <c r="H133" s="726">
        <v>105</v>
      </c>
      <c r="I133" s="696">
        <f t="shared" si="15"/>
        <v>3.8693700665531653E-3</v>
      </c>
      <c r="J133" s="151">
        <f t="shared" si="12"/>
        <v>16.566514471444048</v>
      </c>
      <c r="K133" s="151">
        <f t="shared" si="17"/>
        <v>3.6446331837176906</v>
      </c>
      <c r="L133" s="151">
        <v>6.9510298686508998</v>
      </c>
      <c r="M133" s="151">
        <v>4.2515769955374241</v>
      </c>
      <c r="N133" s="725">
        <f t="shared" si="19"/>
        <v>3.0409628583522162E-2</v>
      </c>
      <c r="O133" s="687">
        <f t="shared" si="16"/>
        <v>7.2276808924136207</v>
      </c>
      <c r="P133" s="687">
        <v>4.2515769955374241</v>
      </c>
      <c r="Q133" s="687"/>
      <c r="R133" s="687"/>
      <c r="S133" s="687"/>
      <c r="T133" s="687"/>
      <c r="U133" s="687"/>
    </row>
    <row r="134" spans="1:21" s="688" customFormat="1" x14ac:dyDescent="0.3">
      <c r="A134" s="158">
        <v>51</v>
      </c>
      <c r="B134" s="156" t="s">
        <v>2154</v>
      </c>
      <c r="C134" s="156">
        <v>220.38</v>
      </c>
      <c r="D134" s="157"/>
      <c r="E134" s="157"/>
      <c r="F134" s="524">
        <f t="shared" si="18"/>
        <v>220.38</v>
      </c>
      <c r="G134" s="146" t="s">
        <v>2142</v>
      </c>
      <c r="H134" s="726">
        <v>59</v>
      </c>
      <c r="I134" s="696">
        <f t="shared" si="15"/>
        <v>2.1742174659679691E-3</v>
      </c>
      <c r="J134" s="151">
        <f t="shared" si="12"/>
        <v>9.3088033696685599</v>
      </c>
      <c r="K134" s="151">
        <f t="shared" si="17"/>
        <v>2.0479367413270833</v>
      </c>
      <c r="L134" s="151">
        <v>3.9058167833371722</v>
      </c>
      <c r="M134" s="151">
        <v>2.3889813593972189</v>
      </c>
      <c r="N134" s="725">
        <f t="shared" si="19"/>
        <v>8.009591729617041E-2</v>
      </c>
      <c r="O134" s="687">
        <f t="shared" si="16"/>
        <v>4.0612683109752723</v>
      </c>
      <c r="P134" s="687">
        <v>2.3889813593972189</v>
      </c>
      <c r="Q134" s="687"/>
      <c r="R134" s="687"/>
      <c r="S134" s="687"/>
      <c r="T134" s="687"/>
      <c r="U134" s="687"/>
    </row>
    <row r="135" spans="1:21" s="688" customFormat="1" x14ac:dyDescent="0.3">
      <c r="A135" s="158">
        <v>52</v>
      </c>
      <c r="B135" s="156" t="s">
        <v>579</v>
      </c>
      <c r="C135" s="156">
        <v>1928.15</v>
      </c>
      <c r="D135" s="157">
        <v>45.4</v>
      </c>
      <c r="E135" s="157"/>
      <c r="F135" s="524">
        <f t="shared" si="18"/>
        <v>1973.5500000000002</v>
      </c>
      <c r="G135" s="146" t="s">
        <v>2142</v>
      </c>
      <c r="H135" s="726">
        <v>1540</v>
      </c>
      <c r="I135" s="696">
        <f t="shared" si="15"/>
        <v>5.675076097611309E-2</v>
      </c>
      <c r="J135" s="151">
        <f t="shared" ref="J135:J198" si="20">I135*4281.45</f>
        <v>242.97554558117938</v>
      </c>
      <c r="K135" s="151">
        <f t="shared" si="17"/>
        <v>53.454620027859463</v>
      </c>
      <c r="L135" s="151">
        <v>101.94843807354653</v>
      </c>
      <c r="M135" s="151">
        <v>62.356462601215554</v>
      </c>
      <c r="N135" s="725">
        <f t="shared" si="19"/>
        <v>0.23345497518877198</v>
      </c>
      <c r="O135" s="687">
        <f t="shared" si="16"/>
        <v>106.00598642206644</v>
      </c>
      <c r="P135" s="687">
        <v>62.356462601215554</v>
      </c>
      <c r="Q135" s="687"/>
      <c r="R135" s="687"/>
      <c r="S135" s="687"/>
      <c r="T135" s="687"/>
      <c r="U135" s="687"/>
    </row>
    <row r="136" spans="1:21" s="688" customFormat="1" x14ac:dyDescent="0.3">
      <c r="A136" s="158">
        <v>54</v>
      </c>
      <c r="B136" s="156" t="s">
        <v>580</v>
      </c>
      <c r="C136" s="156">
        <v>194.37</v>
      </c>
      <c r="D136" s="157">
        <v>37.4</v>
      </c>
      <c r="E136" s="157"/>
      <c r="F136" s="524">
        <f t="shared" si="18"/>
        <v>231.77</v>
      </c>
      <c r="G136" s="146" t="s">
        <v>2142</v>
      </c>
      <c r="H136" s="726">
        <v>261</v>
      </c>
      <c r="I136" s="696">
        <f t="shared" si="15"/>
        <v>9.6181484511464396E-3</v>
      </c>
      <c r="J136" s="151">
        <f t="shared" si="20"/>
        <v>41.179621686160921</v>
      </c>
      <c r="K136" s="151">
        <f t="shared" si="17"/>
        <v>9.059516770955403</v>
      </c>
      <c r="L136" s="151">
        <v>17.278274244932238</v>
      </c>
      <c r="M136" s="151">
        <v>10.568205674621598</v>
      </c>
      <c r="N136" s="725">
        <f t="shared" si="19"/>
        <v>0.33690994682948683</v>
      </c>
      <c r="O136" s="687">
        <f t="shared" si="16"/>
        <v>17.965949646856718</v>
      </c>
      <c r="P136" s="687">
        <v>10.568205674621598</v>
      </c>
      <c r="Q136" s="687"/>
      <c r="R136" s="687"/>
      <c r="S136" s="687"/>
      <c r="T136" s="687"/>
      <c r="U136" s="687"/>
    </row>
    <row r="137" spans="1:21" s="699" customFormat="1" x14ac:dyDescent="0.3">
      <c r="A137" s="158">
        <v>55</v>
      </c>
      <c r="B137" s="156" t="s">
        <v>581</v>
      </c>
      <c r="C137" s="156">
        <v>1422.83</v>
      </c>
      <c r="D137" s="157"/>
      <c r="E137" s="157"/>
      <c r="F137" s="524">
        <f t="shared" si="18"/>
        <v>1422.83</v>
      </c>
      <c r="G137" s="146" t="s">
        <v>2143</v>
      </c>
      <c r="H137" s="726">
        <v>468</v>
      </c>
      <c r="I137" s="696">
        <f t="shared" si="15"/>
        <v>1.7246335153779824E-2</v>
      </c>
      <c r="J137" s="151">
        <f t="shared" si="20"/>
        <v>73.83932164415063</v>
      </c>
      <c r="K137" s="151">
        <f t="shared" si="17"/>
        <v>16.244650761713139</v>
      </c>
      <c r="L137" s="151">
        <v>30.981733128844009</v>
      </c>
      <c r="M137" s="151">
        <v>10.474898085917321</v>
      </c>
      <c r="N137" s="725">
        <f t="shared" si="19"/>
        <v>9.2449979000038721E-2</v>
      </c>
      <c r="O137" s="687">
        <f t="shared" si="16"/>
        <v>17.807326746059445</v>
      </c>
      <c r="P137" s="698">
        <v>10.474898085917321</v>
      </c>
      <c r="Q137" s="698"/>
      <c r="R137" s="698"/>
      <c r="S137" s="698"/>
      <c r="T137" s="698"/>
      <c r="U137" s="698"/>
    </row>
    <row r="138" spans="1:21" s="688" customFormat="1" x14ac:dyDescent="0.3">
      <c r="A138" s="158">
        <v>56</v>
      </c>
      <c r="B138" s="156" t="s">
        <v>582</v>
      </c>
      <c r="C138" s="156">
        <v>377.6</v>
      </c>
      <c r="D138" s="157"/>
      <c r="E138" s="157"/>
      <c r="F138" s="524">
        <f t="shared" si="18"/>
        <v>377.6</v>
      </c>
      <c r="G138" s="146" t="s">
        <v>2142</v>
      </c>
      <c r="H138" s="726">
        <v>324</v>
      </c>
      <c r="I138" s="696">
        <f t="shared" si="15"/>
        <v>1.1939770491078338E-2</v>
      </c>
      <c r="J138" s="151">
        <f t="shared" si="20"/>
        <v>51.119530369027352</v>
      </c>
      <c r="K138" s="151">
        <f t="shared" si="17"/>
        <v>11.246296681186017</v>
      </c>
      <c r="L138" s="151">
        <v>21.448892166122775</v>
      </c>
      <c r="M138" s="151">
        <v>13.119151871944053</v>
      </c>
      <c r="N138" s="725">
        <f t="shared" si="19"/>
        <v>0.2567104636871827</v>
      </c>
      <c r="O138" s="687">
        <f t="shared" si="16"/>
        <v>22.302558182304889</v>
      </c>
      <c r="P138" s="687">
        <v>13.119151871944053</v>
      </c>
      <c r="Q138" s="687"/>
      <c r="R138" s="687"/>
      <c r="S138" s="687"/>
      <c r="T138" s="687"/>
      <c r="U138" s="687"/>
    </row>
    <row r="139" spans="1:21" s="699" customFormat="1" x14ac:dyDescent="0.3">
      <c r="A139" s="158">
        <v>57</v>
      </c>
      <c r="B139" s="156" t="s">
        <v>583</v>
      </c>
      <c r="C139" s="156">
        <v>1527.61</v>
      </c>
      <c r="D139" s="157">
        <v>324.89999999999998</v>
      </c>
      <c r="E139" s="157"/>
      <c r="F139" s="524">
        <f t="shared" si="18"/>
        <v>1852.5099999999998</v>
      </c>
      <c r="G139" s="146" t="s">
        <v>2143</v>
      </c>
      <c r="H139" s="727">
        <v>721</v>
      </c>
      <c r="I139" s="696">
        <f t="shared" si="15"/>
        <v>2.6569674456998402E-2</v>
      </c>
      <c r="J139" s="151">
        <f t="shared" si="20"/>
        <v>113.7567327039158</v>
      </c>
      <c r="K139" s="151">
        <f t="shared" si="17"/>
        <v>25.026481194861475</v>
      </c>
      <c r="L139" s="151">
        <v>47.730405098069511</v>
      </c>
      <c r="M139" s="151">
        <v>16.137610085355533</v>
      </c>
      <c r="N139" s="725">
        <f t="shared" si="19"/>
        <v>0.10939278550841958</v>
      </c>
      <c r="O139" s="687">
        <f t="shared" si="16"/>
        <v>27.433937145104405</v>
      </c>
      <c r="P139" s="698">
        <v>16.137610085355533</v>
      </c>
      <c r="Q139" s="698"/>
      <c r="R139" s="698"/>
      <c r="S139" s="698"/>
      <c r="T139" s="698"/>
      <c r="U139" s="698"/>
    </row>
    <row r="140" spans="1:21" s="688" customFormat="1" x14ac:dyDescent="0.3">
      <c r="A140" s="158">
        <v>58</v>
      </c>
      <c r="B140" s="156" t="s">
        <v>584</v>
      </c>
      <c r="C140" s="156">
        <v>2010.19</v>
      </c>
      <c r="D140" s="157"/>
      <c r="E140" s="157"/>
      <c r="F140" s="524">
        <f t="shared" si="18"/>
        <v>2010.19</v>
      </c>
      <c r="G140" s="146" t="s">
        <v>2142</v>
      </c>
      <c r="H140" s="726">
        <v>812</v>
      </c>
      <c r="I140" s="696">
        <f t="shared" si="15"/>
        <v>2.9923128514677811E-2</v>
      </c>
      <c r="J140" s="151">
        <f t="shared" si="20"/>
        <v>128.11437857916732</v>
      </c>
      <c r="K140" s="151">
        <f t="shared" si="17"/>
        <v>28.18516328741681</v>
      </c>
      <c r="L140" s="151">
        <v>53.754630984233621</v>
      </c>
      <c r="M140" s="151">
        <v>32.878862098822751</v>
      </c>
      <c r="N140" s="725">
        <f t="shared" si="19"/>
        <v>0.12085078273677637</v>
      </c>
      <c r="O140" s="687">
        <f t="shared" si="16"/>
        <v>55.894065567998673</v>
      </c>
      <c r="P140" s="687">
        <v>32.878862098822751</v>
      </c>
      <c r="Q140" s="687"/>
      <c r="R140" s="687"/>
      <c r="S140" s="687"/>
      <c r="T140" s="687"/>
      <c r="U140" s="687"/>
    </row>
    <row r="141" spans="1:21" s="699" customFormat="1" x14ac:dyDescent="0.3">
      <c r="A141" s="158">
        <v>59</v>
      </c>
      <c r="B141" s="156" t="s">
        <v>585</v>
      </c>
      <c r="C141" s="156">
        <v>1464.32</v>
      </c>
      <c r="D141" s="157"/>
      <c r="E141" s="157"/>
      <c r="F141" s="524">
        <f t="shared" si="18"/>
        <v>1464.32</v>
      </c>
      <c r="G141" s="146" t="s">
        <v>2143</v>
      </c>
      <c r="H141" s="726">
        <v>523</v>
      </c>
      <c r="I141" s="696">
        <f t="shared" si="15"/>
        <v>1.9273148045783863E-2</v>
      </c>
      <c r="J141" s="151">
        <f t="shared" si="20"/>
        <v>82.517019700621319</v>
      </c>
      <c r="K141" s="151">
        <f t="shared" si="17"/>
        <v>18.15374433413669</v>
      </c>
      <c r="L141" s="151">
        <v>34.622748774327818</v>
      </c>
      <c r="M141" s="151">
        <v>11.705922433621279</v>
      </c>
      <c r="N141" s="725">
        <f t="shared" si="19"/>
        <v>0.10038750767776655</v>
      </c>
      <c r="O141" s="687">
        <f t="shared" ref="O141:O193" si="21">M141*1.7</f>
        <v>19.900068137156172</v>
      </c>
      <c r="P141" s="698">
        <v>11.705922433621279</v>
      </c>
      <c r="Q141" s="698"/>
      <c r="R141" s="698"/>
      <c r="S141" s="698"/>
      <c r="T141" s="698"/>
      <c r="U141" s="698"/>
    </row>
    <row r="142" spans="1:21" s="688" customFormat="1" x14ac:dyDescent="0.3">
      <c r="A142" s="158">
        <v>60</v>
      </c>
      <c r="B142" s="156" t="s">
        <v>586</v>
      </c>
      <c r="C142" s="156">
        <v>152.11000000000001</v>
      </c>
      <c r="D142" s="157"/>
      <c r="E142" s="157"/>
      <c r="F142" s="524">
        <f t="shared" si="18"/>
        <v>152.11000000000001</v>
      </c>
      <c r="G142" s="146" t="s">
        <v>2142</v>
      </c>
      <c r="H142" s="726">
        <v>205</v>
      </c>
      <c r="I142" s="696">
        <f t="shared" si="15"/>
        <v>7.554484415651418E-3</v>
      </c>
      <c r="J142" s="151">
        <f t="shared" si="20"/>
        <v>32.344147301390763</v>
      </c>
      <c r="K142" s="151">
        <f t="shared" si="17"/>
        <v>7.1157124063059678</v>
      </c>
      <c r="L142" s="151">
        <v>13.571058314985089</v>
      </c>
      <c r="M142" s="151">
        <v>8.3006979436683039</v>
      </c>
      <c r="N142" s="725">
        <f t="shared" si="19"/>
        <v>0.40320567987870698</v>
      </c>
      <c r="O142" s="687">
        <f t="shared" si="21"/>
        <v>14.111186504236116</v>
      </c>
      <c r="P142" s="687">
        <v>8.3006979436683039</v>
      </c>
      <c r="Q142" s="687"/>
      <c r="R142" s="687"/>
      <c r="S142" s="687"/>
      <c r="T142" s="687"/>
      <c r="U142" s="687"/>
    </row>
    <row r="143" spans="1:21" s="699" customFormat="1" x14ac:dyDescent="0.3">
      <c r="A143" s="158">
        <v>61</v>
      </c>
      <c r="B143" s="156" t="s">
        <v>587</v>
      </c>
      <c r="C143" s="156">
        <v>2553.5700000000002</v>
      </c>
      <c r="D143" s="157"/>
      <c r="E143" s="157"/>
      <c r="F143" s="524">
        <f t="shared" si="18"/>
        <v>2553.5700000000002</v>
      </c>
      <c r="G143" s="146" t="s">
        <v>2143</v>
      </c>
      <c r="H143" s="726">
        <v>719</v>
      </c>
      <c r="I143" s="696">
        <f t="shared" si="15"/>
        <v>2.6495972170016438E-2</v>
      </c>
      <c r="J143" s="151">
        <f t="shared" si="20"/>
        <v>113.44118004731688</v>
      </c>
      <c r="K143" s="151">
        <f t="shared" si="17"/>
        <v>24.957059610409711</v>
      </c>
      <c r="L143" s="151">
        <v>47.59800452914282</v>
      </c>
      <c r="M143" s="151">
        <v>16.092845563620838</v>
      </c>
      <c r="N143" s="725">
        <f t="shared" si="19"/>
        <v>7.9139827672822849E-2</v>
      </c>
      <c r="O143" s="687">
        <f t="shared" si="21"/>
        <v>27.357837458155423</v>
      </c>
      <c r="P143" s="698">
        <v>16.092845563620838</v>
      </c>
      <c r="Q143" s="698"/>
      <c r="R143" s="698"/>
      <c r="S143" s="698"/>
      <c r="T143" s="698"/>
      <c r="U143" s="698"/>
    </row>
    <row r="144" spans="1:21" s="688" customFormat="1" x14ac:dyDescent="0.3">
      <c r="A144" s="158">
        <v>62</v>
      </c>
      <c r="B144" s="156" t="s">
        <v>588</v>
      </c>
      <c r="C144" s="156">
        <v>166.1</v>
      </c>
      <c r="D144" s="157"/>
      <c r="E144" s="157"/>
      <c r="F144" s="524">
        <f t="shared" si="18"/>
        <v>166.1</v>
      </c>
      <c r="G144" s="146" t="s">
        <v>2142</v>
      </c>
      <c r="H144" s="726">
        <v>105</v>
      </c>
      <c r="I144" s="696">
        <f t="shared" si="15"/>
        <v>3.8693700665531653E-3</v>
      </c>
      <c r="J144" s="151">
        <f t="shared" si="20"/>
        <v>16.566514471444048</v>
      </c>
      <c r="K144" s="151">
        <f t="shared" si="17"/>
        <v>3.6446331837176906</v>
      </c>
      <c r="L144" s="151">
        <v>6.9510298686508998</v>
      </c>
      <c r="M144" s="151">
        <v>4.2515769955374241</v>
      </c>
      <c r="N144" s="725">
        <f t="shared" si="19"/>
        <v>0.18912555399969938</v>
      </c>
      <c r="O144" s="687">
        <f t="shared" si="21"/>
        <v>7.2276808924136207</v>
      </c>
      <c r="P144" s="687">
        <v>4.2515769955374241</v>
      </c>
      <c r="Q144" s="687"/>
      <c r="R144" s="687"/>
      <c r="S144" s="687"/>
      <c r="T144" s="687"/>
      <c r="U144" s="687"/>
    </row>
    <row r="145" spans="1:21" s="688" customFormat="1" x14ac:dyDescent="0.3">
      <c r="A145" s="158">
        <v>63</v>
      </c>
      <c r="B145" s="156" t="s">
        <v>589</v>
      </c>
      <c r="C145" s="156">
        <v>315.39999999999998</v>
      </c>
      <c r="D145" s="157"/>
      <c r="E145" s="157"/>
      <c r="F145" s="524">
        <f t="shared" si="18"/>
        <v>315.39999999999998</v>
      </c>
      <c r="G145" s="146" t="s">
        <v>2142</v>
      </c>
      <c r="H145" s="726">
        <v>223</v>
      </c>
      <c r="I145" s="696">
        <f t="shared" si="15"/>
        <v>8.2178049984891043E-3</v>
      </c>
      <c r="J145" s="151">
        <f t="shared" si="20"/>
        <v>35.184121210781171</v>
      </c>
      <c r="K145" s="151">
        <f t="shared" si="17"/>
        <v>7.740506666371858</v>
      </c>
      <c r="L145" s="151">
        <v>14.762663435325244</v>
      </c>
      <c r="M145" s="151">
        <v>9.0295397143318628</v>
      </c>
      <c r="N145" s="725">
        <f t="shared" si="19"/>
        <v>0.21153085297022869</v>
      </c>
      <c r="O145" s="687">
        <f t="shared" si="21"/>
        <v>15.350217514364166</v>
      </c>
      <c r="P145" s="687">
        <v>9.0295397143318628</v>
      </c>
      <c r="Q145" s="687"/>
      <c r="R145" s="687"/>
      <c r="S145" s="687"/>
      <c r="T145" s="687"/>
      <c r="U145" s="687"/>
    </row>
    <row r="146" spans="1:21" s="688" customFormat="1" x14ac:dyDescent="0.3">
      <c r="A146" s="158">
        <v>64</v>
      </c>
      <c r="B146" s="156" t="s">
        <v>590</v>
      </c>
      <c r="C146" s="156">
        <v>1364.91</v>
      </c>
      <c r="D146" s="157">
        <v>133</v>
      </c>
      <c r="E146" s="157"/>
      <c r="F146" s="524">
        <f t="shared" si="18"/>
        <v>1497.91</v>
      </c>
      <c r="G146" s="146" t="s">
        <v>2142</v>
      </c>
      <c r="H146" s="726">
        <v>526</v>
      </c>
      <c r="I146" s="696">
        <f t="shared" si="15"/>
        <v>1.9383701476256808E-2</v>
      </c>
      <c r="J146" s="151">
        <f t="shared" si="20"/>
        <v>82.990348685519706</v>
      </c>
      <c r="K146" s="151">
        <f t="shared" si="17"/>
        <v>18.257876710814337</v>
      </c>
      <c r="L146" s="151">
        <v>34.821349627717844</v>
      </c>
      <c r="M146" s="151">
        <v>21.298376187168433</v>
      </c>
      <c r="N146" s="725">
        <f t="shared" si="19"/>
        <v>0.10505834877343787</v>
      </c>
      <c r="O146" s="687">
        <f t="shared" si="21"/>
        <v>36.207239518186334</v>
      </c>
      <c r="P146" s="687">
        <v>21.298376187168433</v>
      </c>
      <c r="Q146" s="687"/>
      <c r="R146" s="687"/>
      <c r="S146" s="687"/>
      <c r="T146" s="687"/>
      <c r="U146" s="687"/>
    </row>
    <row r="147" spans="1:21" s="688" customFormat="1" x14ac:dyDescent="0.3">
      <c r="A147" s="158">
        <v>66</v>
      </c>
      <c r="B147" s="156" t="s">
        <v>592</v>
      </c>
      <c r="C147" s="156">
        <v>783.19</v>
      </c>
      <c r="D147" s="157">
        <v>194.1</v>
      </c>
      <c r="E147" s="157"/>
      <c r="F147" s="524">
        <f t="shared" si="18"/>
        <v>977.29000000000008</v>
      </c>
      <c r="G147" s="146" t="s">
        <v>2142</v>
      </c>
      <c r="H147" s="727">
        <v>685</v>
      </c>
      <c r="I147" s="696">
        <f t="shared" si="15"/>
        <v>2.524303329132303E-2</v>
      </c>
      <c r="J147" s="151">
        <f t="shared" si="20"/>
        <v>108.07678488513498</v>
      </c>
      <c r="K147" s="151">
        <f t="shared" si="17"/>
        <v>23.776892674729698</v>
      </c>
      <c r="L147" s="151">
        <v>45.347194857389205</v>
      </c>
      <c r="M147" s="151">
        <v>27.736478494696531</v>
      </c>
      <c r="N147" s="725">
        <f t="shared" si="19"/>
        <v>0.20969962949784651</v>
      </c>
      <c r="O147" s="687">
        <f t="shared" si="21"/>
        <v>47.152013440984099</v>
      </c>
      <c r="P147" s="687">
        <v>27.736478494696531</v>
      </c>
      <c r="Q147" s="687"/>
      <c r="R147" s="687"/>
      <c r="S147" s="687"/>
      <c r="T147" s="687"/>
      <c r="U147" s="687"/>
    </row>
    <row r="148" spans="1:21" s="688" customFormat="1" x14ac:dyDescent="0.3">
      <c r="A148" s="158">
        <v>67</v>
      </c>
      <c r="B148" s="156" t="s">
        <v>593</v>
      </c>
      <c r="C148" s="156">
        <v>144.9</v>
      </c>
      <c r="D148" s="157"/>
      <c r="E148" s="157"/>
      <c r="F148" s="524">
        <f t="shared" si="18"/>
        <v>144.9</v>
      </c>
      <c r="G148" s="146" t="s">
        <v>2142</v>
      </c>
      <c r="H148" s="726">
        <v>140</v>
      </c>
      <c r="I148" s="696">
        <f t="shared" ref="I148:I211" si="22">4/108544.8*H148</f>
        <v>5.1591600887375541E-3</v>
      </c>
      <c r="J148" s="151">
        <f t="shared" si="20"/>
        <v>22.0886859619254</v>
      </c>
      <c r="K148" s="151">
        <f t="shared" si="17"/>
        <v>4.8595109116235884</v>
      </c>
      <c r="L148" s="151">
        <v>9.2680398248678646</v>
      </c>
      <c r="M148" s="151">
        <v>5.6687693273832327</v>
      </c>
      <c r="N148" s="725">
        <f t="shared" si="19"/>
        <v>0.28906146325603921</v>
      </c>
      <c r="O148" s="687">
        <f t="shared" si="21"/>
        <v>9.6369078565514954</v>
      </c>
      <c r="P148" s="687">
        <v>5.6687693273832327</v>
      </c>
      <c r="Q148" s="687"/>
      <c r="R148" s="687"/>
      <c r="S148" s="687"/>
      <c r="T148" s="687"/>
      <c r="U148" s="687"/>
    </row>
    <row r="149" spans="1:21" s="688" customFormat="1" x14ac:dyDescent="0.3">
      <c r="A149" s="158">
        <v>68</v>
      </c>
      <c r="B149" s="156" t="s">
        <v>594</v>
      </c>
      <c r="C149" s="156">
        <v>213.4</v>
      </c>
      <c r="D149" s="157">
        <v>18.5</v>
      </c>
      <c r="E149" s="157"/>
      <c r="F149" s="524">
        <f t="shared" si="18"/>
        <v>231.9</v>
      </c>
      <c r="G149" s="146" t="s">
        <v>2142</v>
      </c>
      <c r="H149" s="726">
        <v>181</v>
      </c>
      <c r="I149" s="696">
        <f t="shared" si="22"/>
        <v>6.6700569718678377E-3</v>
      </c>
      <c r="J149" s="151">
        <f t="shared" si="20"/>
        <v>28.557515422203551</v>
      </c>
      <c r="K149" s="151">
        <f t="shared" si="17"/>
        <v>6.2826533928847814</v>
      </c>
      <c r="L149" s="151">
        <v>11.982251487864884</v>
      </c>
      <c r="M149" s="151">
        <v>7.3289089161168937</v>
      </c>
      <c r="N149" s="725">
        <f t="shared" si="19"/>
        <v>0.23351155333794785</v>
      </c>
      <c r="O149" s="687">
        <f t="shared" si="21"/>
        <v>12.459145157398719</v>
      </c>
      <c r="P149" s="687">
        <v>7.3289089161168937</v>
      </c>
      <c r="Q149" s="687"/>
      <c r="R149" s="687"/>
      <c r="S149" s="687"/>
      <c r="T149" s="687"/>
      <c r="U149" s="687"/>
    </row>
    <row r="150" spans="1:21" s="699" customFormat="1" ht="14.5" x14ac:dyDescent="0.35">
      <c r="A150" s="158">
        <v>69</v>
      </c>
      <c r="B150" s="697" t="s">
        <v>595</v>
      </c>
      <c r="C150" s="156">
        <v>3146.6</v>
      </c>
      <c r="D150" s="157"/>
      <c r="E150" s="157"/>
      <c r="F150" s="524">
        <f t="shared" si="18"/>
        <v>3146.6</v>
      </c>
      <c r="G150" s="146" t="s">
        <v>2143</v>
      </c>
      <c r="H150" s="726">
        <v>547</v>
      </c>
      <c r="I150" s="696">
        <f t="shared" si="22"/>
        <v>2.0157575489567443E-2</v>
      </c>
      <c r="J150" s="151">
        <f t="shared" si="20"/>
        <v>86.30365157980853</v>
      </c>
      <c r="K150" s="151">
        <f t="shared" si="17"/>
        <v>18.986803347557878</v>
      </c>
      <c r="L150" s="151">
        <v>36.211555601448019</v>
      </c>
      <c r="M150" s="151">
        <v>12.243096694437552</v>
      </c>
      <c r="N150" s="725">
        <f t="shared" si="19"/>
        <v>4.8860709090209106E-2</v>
      </c>
      <c r="O150" s="687">
        <f t="shared" si="21"/>
        <v>20.813264380543838</v>
      </c>
      <c r="P150" s="698">
        <v>12.243096694437552</v>
      </c>
      <c r="Q150" s="698"/>
      <c r="R150" s="698"/>
      <c r="S150" s="698"/>
      <c r="T150" s="698"/>
      <c r="U150" s="698"/>
    </row>
    <row r="151" spans="1:21" s="688" customFormat="1" x14ac:dyDescent="0.3">
      <c r="A151" s="158">
        <v>70</v>
      </c>
      <c r="B151" s="156" t="s">
        <v>596</v>
      </c>
      <c r="C151" s="156">
        <v>848.35</v>
      </c>
      <c r="D151" s="157"/>
      <c r="E151" s="157"/>
      <c r="F151" s="524">
        <f t="shared" si="18"/>
        <v>848.35</v>
      </c>
      <c r="G151" s="146" t="s">
        <v>2142</v>
      </c>
      <c r="H151" s="726">
        <v>374</v>
      </c>
      <c r="I151" s="696">
        <f t="shared" si="22"/>
        <v>1.3782327665627465E-2</v>
      </c>
      <c r="J151" s="151">
        <f t="shared" si="20"/>
        <v>59.008346784000707</v>
      </c>
      <c r="K151" s="151">
        <f t="shared" si="17"/>
        <v>12.981836292480155</v>
      </c>
      <c r="L151" s="151">
        <v>24.758906389289869</v>
      </c>
      <c r="M151" s="151">
        <v>15.143712346009492</v>
      </c>
      <c r="N151" s="725">
        <f t="shared" si="19"/>
        <v>0.13189462110188038</v>
      </c>
      <c r="O151" s="687">
        <f t="shared" si="21"/>
        <v>25.744310988216135</v>
      </c>
      <c r="P151" s="687">
        <v>15.143712346009492</v>
      </c>
      <c r="Q151" s="687"/>
      <c r="R151" s="687"/>
      <c r="S151" s="687"/>
      <c r="T151" s="687"/>
      <c r="U151" s="687"/>
    </row>
    <row r="152" spans="1:21" s="688" customFormat="1" x14ac:dyDescent="0.3">
      <c r="A152" s="158">
        <v>71</v>
      </c>
      <c r="B152" s="156" t="s">
        <v>597</v>
      </c>
      <c r="C152" s="156">
        <v>885.4</v>
      </c>
      <c r="D152" s="157"/>
      <c r="E152" s="157"/>
      <c r="F152" s="524">
        <f t="shared" si="18"/>
        <v>885.4</v>
      </c>
      <c r="G152" s="146" t="s">
        <v>2142</v>
      </c>
      <c r="H152" s="726">
        <v>397</v>
      </c>
      <c r="I152" s="696">
        <f t="shared" si="22"/>
        <v>1.4629903965920064E-2</v>
      </c>
      <c r="J152" s="151">
        <f t="shared" si="20"/>
        <v>62.637202334888457</v>
      </c>
      <c r="K152" s="151">
        <f t="shared" si="17"/>
        <v>13.78018451367546</v>
      </c>
      <c r="L152" s="151">
        <v>26.281512931946736</v>
      </c>
      <c r="M152" s="151">
        <v>16.075010164079593</v>
      </c>
      <c r="N152" s="725">
        <f t="shared" si="19"/>
        <v>0.13414717635485685</v>
      </c>
      <c r="O152" s="687">
        <f t="shared" si="21"/>
        <v>27.327517278935307</v>
      </c>
      <c r="P152" s="687">
        <v>16.075010164079593</v>
      </c>
      <c r="Q152" s="687"/>
      <c r="R152" s="687"/>
      <c r="S152" s="687"/>
      <c r="T152" s="687"/>
      <c r="U152" s="687"/>
    </row>
    <row r="153" spans="1:21" s="688" customFormat="1" x14ac:dyDescent="0.3">
      <c r="A153" s="158">
        <v>72</v>
      </c>
      <c r="B153" s="156" t="s">
        <v>598</v>
      </c>
      <c r="C153" s="156">
        <v>877.79</v>
      </c>
      <c r="D153" s="157"/>
      <c r="E153" s="157"/>
      <c r="F153" s="524">
        <f t="shared" si="18"/>
        <v>877.79</v>
      </c>
      <c r="G153" s="146" t="s">
        <v>2142</v>
      </c>
      <c r="H153" s="726">
        <v>432</v>
      </c>
      <c r="I153" s="696">
        <f t="shared" si="22"/>
        <v>1.5919693988104451E-2</v>
      </c>
      <c r="J153" s="151">
        <f t="shared" si="20"/>
        <v>68.159373825369798</v>
      </c>
      <c r="K153" s="151">
        <f t="shared" si="17"/>
        <v>14.995062241581355</v>
      </c>
      <c r="L153" s="151">
        <v>28.5985228881637</v>
      </c>
      <c r="M153" s="151">
        <v>17.492202495925405</v>
      </c>
      <c r="N153" s="725">
        <f t="shared" si="19"/>
        <v>0.14723927300497869</v>
      </c>
      <c r="O153" s="687">
        <f t="shared" si="21"/>
        <v>29.736744243073186</v>
      </c>
      <c r="P153" s="687">
        <v>17.492202495925405</v>
      </c>
      <c r="Q153" s="687"/>
      <c r="R153" s="687"/>
      <c r="S153" s="687"/>
      <c r="T153" s="687"/>
      <c r="U153" s="687"/>
    </row>
    <row r="154" spans="1:21" s="688" customFormat="1" x14ac:dyDescent="0.3">
      <c r="A154" s="158">
        <v>73</v>
      </c>
      <c r="B154" s="156" t="s">
        <v>599</v>
      </c>
      <c r="C154" s="156">
        <v>917.6</v>
      </c>
      <c r="D154" s="157"/>
      <c r="E154" s="157">
        <v>32.299999999999997</v>
      </c>
      <c r="F154" s="524">
        <f t="shared" si="18"/>
        <v>949.9</v>
      </c>
      <c r="G154" s="146" t="s">
        <v>2142</v>
      </c>
      <c r="H154" s="726">
        <v>529</v>
      </c>
      <c r="I154" s="696">
        <f t="shared" si="22"/>
        <v>1.9494254906729756E-2</v>
      </c>
      <c r="J154" s="151">
        <f t="shared" si="20"/>
        <v>83.463677670418107</v>
      </c>
      <c r="K154" s="151">
        <f t="shared" si="17"/>
        <v>18.362009087491984</v>
      </c>
      <c r="L154" s="151">
        <v>35.019950481107863</v>
      </c>
      <c r="M154" s="151">
        <v>21.419849815612356</v>
      </c>
      <c r="N154" s="725">
        <f t="shared" si="19"/>
        <v>0.1666127877193708</v>
      </c>
      <c r="O154" s="687">
        <f t="shared" si="21"/>
        <v>36.413744686541001</v>
      </c>
      <c r="P154" s="687">
        <v>21.419849815612356</v>
      </c>
      <c r="Q154" s="687"/>
      <c r="R154" s="687"/>
      <c r="S154" s="687"/>
      <c r="T154" s="687"/>
      <c r="U154" s="687"/>
    </row>
    <row r="155" spans="1:21" s="688" customFormat="1" x14ac:dyDescent="0.3">
      <c r="A155" s="158">
        <v>74</v>
      </c>
      <c r="B155" s="156" t="s">
        <v>600</v>
      </c>
      <c r="C155" s="156">
        <v>1018.2</v>
      </c>
      <c r="D155" s="157"/>
      <c r="E155" s="157">
        <v>37.799999999999997</v>
      </c>
      <c r="F155" s="524">
        <f t="shared" si="18"/>
        <v>1056</v>
      </c>
      <c r="G155" s="146" t="s">
        <v>2142</v>
      </c>
      <c r="H155" s="726">
        <v>355</v>
      </c>
      <c r="I155" s="696">
        <f t="shared" si="22"/>
        <v>1.3082155939298797E-2</v>
      </c>
      <c r="J155" s="151">
        <f t="shared" si="20"/>
        <v>56.010596546310829</v>
      </c>
      <c r="K155" s="151">
        <f t="shared" si="17"/>
        <v>12.322331240188383</v>
      </c>
      <c r="L155" s="151">
        <v>23.501100984486374</v>
      </c>
      <c r="M155" s="151">
        <v>14.374379365864627</v>
      </c>
      <c r="N155" s="725">
        <f t="shared" si="19"/>
        <v>0.10057614406898695</v>
      </c>
      <c r="O155" s="687">
        <f t="shared" si="21"/>
        <v>24.436444921969866</v>
      </c>
      <c r="P155" s="687">
        <v>14.374379365864627</v>
      </c>
      <c r="Q155" s="687"/>
      <c r="R155" s="687"/>
      <c r="S155" s="687"/>
      <c r="T155" s="687"/>
      <c r="U155" s="687"/>
    </row>
    <row r="156" spans="1:21" s="688" customFormat="1" x14ac:dyDescent="0.3">
      <c r="A156" s="158">
        <v>75</v>
      </c>
      <c r="B156" s="156" t="s">
        <v>601</v>
      </c>
      <c r="C156" s="156">
        <v>837.9</v>
      </c>
      <c r="D156" s="157">
        <v>160.4</v>
      </c>
      <c r="E156" s="157"/>
      <c r="F156" s="524">
        <f t="shared" si="18"/>
        <v>998.3</v>
      </c>
      <c r="G156" s="146" t="s">
        <v>2142</v>
      </c>
      <c r="H156" s="726">
        <v>830</v>
      </c>
      <c r="I156" s="696">
        <f t="shared" si="22"/>
        <v>3.0586449097515497E-2</v>
      </c>
      <c r="J156" s="151">
        <f t="shared" si="20"/>
        <v>130.95435248855773</v>
      </c>
      <c r="K156" s="151">
        <f t="shared" si="17"/>
        <v>28.8099575474827</v>
      </c>
      <c r="L156" s="151">
        <v>54.946236104573778</v>
      </c>
      <c r="M156" s="151">
        <v>33.607703869486308</v>
      </c>
      <c r="N156" s="725">
        <f t="shared" si="19"/>
        <v>0.2487411098969253</v>
      </c>
      <c r="O156" s="687">
        <f t="shared" si="21"/>
        <v>57.133096578126718</v>
      </c>
      <c r="P156" s="687">
        <v>33.607703869486308</v>
      </c>
      <c r="Q156" s="687"/>
      <c r="R156" s="687"/>
      <c r="S156" s="687"/>
      <c r="T156" s="687"/>
      <c r="U156" s="687"/>
    </row>
    <row r="157" spans="1:21" s="688" customFormat="1" x14ac:dyDescent="0.3">
      <c r="A157" s="158">
        <v>76</v>
      </c>
      <c r="B157" s="156" t="s">
        <v>602</v>
      </c>
      <c r="C157" s="156">
        <v>304</v>
      </c>
      <c r="D157" s="157"/>
      <c r="E157" s="157"/>
      <c r="F157" s="524">
        <f t="shared" si="18"/>
        <v>304</v>
      </c>
      <c r="G157" s="146" t="s">
        <v>2142</v>
      </c>
      <c r="H157" s="726">
        <v>240</v>
      </c>
      <c r="I157" s="696">
        <f t="shared" si="22"/>
        <v>8.8442744378358067E-3</v>
      </c>
      <c r="J157" s="151">
        <f t="shared" si="20"/>
        <v>37.866318791872111</v>
      </c>
      <c r="K157" s="151">
        <f t="shared" si="17"/>
        <v>8.3305901342118638</v>
      </c>
      <c r="L157" s="151">
        <v>15.888068271202057</v>
      </c>
      <c r="M157" s="151">
        <v>9.7178902755141134</v>
      </c>
      <c r="N157" s="725">
        <f t="shared" si="19"/>
        <v>0.23619364300263204</v>
      </c>
      <c r="O157" s="687">
        <f t="shared" si="21"/>
        <v>16.520413468373992</v>
      </c>
      <c r="P157" s="687">
        <v>9.7178902755141134</v>
      </c>
      <c r="Q157" s="687"/>
      <c r="R157" s="687"/>
      <c r="S157" s="687"/>
      <c r="T157" s="687"/>
      <c r="U157" s="687"/>
    </row>
    <row r="158" spans="1:21" s="688" customFormat="1" x14ac:dyDescent="0.3">
      <c r="A158" s="158">
        <v>77</v>
      </c>
      <c r="B158" s="156" t="s">
        <v>603</v>
      </c>
      <c r="C158" s="156">
        <v>1272.1600000000001</v>
      </c>
      <c r="D158" s="157">
        <v>51.6</v>
      </c>
      <c r="E158" s="157">
        <v>23.7</v>
      </c>
      <c r="F158" s="524">
        <f t="shared" si="18"/>
        <v>1347.46</v>
      </c>
      <c r="G158" s="146" t="s">
        <v>2142</v>
      </c>
      <c r="H158" s="726">
        <v>421</v>
      </c>
      <c r="I158" s="696">
        <f t="shared" si="22"/>
        <v>1.5514331409703644E-2</v>
      </c>
      <c r="J158" s="151">
        <f t="shared" si="20"/>
        <v>66.423834214075669</v>
      </c>
      <c r="K158" s="151">
        <f t="shared" si="17"/>
        <v>14.613243527096648</v>
      </c>
      <c r="L158" s="151">
        <v>27.870319759066938</v>
      </c>
      <c r="M158" s="151">
        <v>17.046799191631006</v>
      </c>
      <c r="N158" s="725">
        <f t="shared" si="19"/>
        <v>9.3475276959516615E-2</v>
      </c>
      <c r="O158" s="687">
        <f t="shared" si="21"/>
        <v>28.979558625772711</v>
      </c>
      <c r="P158" s="687">
        <v>17.046799191631006</v>
      </c>
      <c r="Q158" s="687"/>
      <c r="R158" s="687"/>
      <c r="S158" s="687"/>
      <c r="T158" s="687"/>
      <c r="U158" s="687"/>
    </row>
    <row r="159" spans="1:21" s="688" customFormat="1" x14ac:dyDescent="0.3">
      <c r="A159" s="158">
        <v>78</v>
      </c>
      <c r="B159" s="156" t="s">
        <v>604</v>
      </c>
      <c r="C159" s="156">
        <v>930.9</v>
      </c>
      <c r="D159" s="157"/>
      <c r="E159" s="157"/>
      <c r="F159" s="524">
        <f t="shared" si="18"/>
        <v>930.9</v>
      </c>
      <c r="G159" s="146" t="s">
        <v>2142</v>
      </c>
      <c r="H159" s="726">
        <v>417</v>
      </c>
      <c r="I159" s="696">
        <f t="shared" si="22"/>
        <v>1.5366926835739713E-2</v>
      </c>
      <c r="J159" s="151">
        <f t="shared" si="20"/>
        <v>65.79272890087779</v>
      </c>
      <c r="K159" s="151">
        <f t="shared" si="17"/>
        <v>14.474400358193114</v>
      </c>
      <c r="L159" s="151">
        <v>27.605518621213573</v>
      </c>
      <c r="M159" s="151">
        <v>16.88483435370577</v>
      </c>
      <c r="N159" s="725">
        <f t="shared" si="19"/>
        <v>0.13401813538939764</v>
      </c>
      <c r="O159" s="687">
        <f t="shared" si="21"/>
        <v>28.704218401299809</v>
      </c>
      <c r="P159" s="687">
        <v>16.88483435370577</v>
      </c>
      <c r="Q159" s="687"/>
      <c r="R159" s="687"/>
      <c r="S159" s="687"/>
      <c r="T159" s="687"/>
      <c r="U159" s="687"/>
    </row>
    <row r="160" spans="1:21" s="688" customFormat="1" x14ac:dyDescent="0.3">
      <c r="A160" s="158">
        <v>79</v>
      </c>
      <c r="B160" s="156" t="s">
        <v>605</v>
      </c>
      <c r="C160" s="156">
        <v>791.4</v>
      </c>
      <c r="D160" s="157"/>
      <c r="E160" s="157"/>
      <c r="F160" s="524">
        <f t="shared" si="18"/>
        <v>791.4</v>
      </c>
      <c r="G160" s="146" t="s">
        <v>2142</v>
      </c>
      <c r="H160" s="726">
        <v>254</v>
      </c>
      <c r="I160" s="696">
        <f t="shared" si="22"/>
        <v>9.3601904467095626E-3</v>
      </c>
      <c r="J160" s="151">
        <f t="shared" si="20"/>
        <v>40.075187388064656</v>
      </c>
      <c r="K160" s="151">
        <f t="shared" si="17"/>
        <v>8.816541225374225</v>
      </c>
      <c r="L160" s="151">
        <v>16.814872253688844</v>
      </c>
      <c r="M160" s="151">
        <v>10.284767208252434</v>
      </c>
      <c r="N160" s="725">
        <f t="shared" si="19"/>
        <v>9.6021440580465217E-2</v>
      </c>
      <c r="O160" s="687">
        <f t="shared" si="21"/>
        <v>17.484104254029138</v>
      </c>
      <c r="P160" s="687">
        <v>10.284767208252434</v>
      </c>
      <c r="Q160" s="687"/>
      <c r="R160" s="687"/>
      <c r="S160" s="687"/>
      <c r="T160" s="687"/>
      <c r="U160" s="687"/>
    </row>
    <row r="161" spans="1:21" s="688" customFormat="1" x14ac:dyDescent="0.3">
      <c r="A161" s="158">
        <v>80</v>
      </c>
      <c r="B161" s="156" t="s">
        <v>606</v>
      </c>
      <c r="C161" s="156">
        <v>574.42999999999995</v>
      </c>
      <c r="D161" s="157"/>
      <c r="E161" s="157"/>
      <c r="F161" s="524">
        <f t="shared" si="18"/>
        <v>574.42999999999995</v>
      </c>
      <c r="G161" s="146" t="s">
        <v>2142</v>
      </c>
      <c r="H161" s="726">
        <v>370</v>
      </c>
      <c r="I161" s="696">
        <f t="shared" si="22"/>
        <v>1.3634923091663535E-2</v>
      </c>
      <c r="J161" s="151">
        <f t="shared" si="20"/>
        <v>58.377241470802836</v>
      </c>
      <c r="K161" s="151">
        <f t="shared" si="17"/>
        <v>12.842993123576624</v>
      </c>
      <c r="L161" s="151">
        <v>24.494105251436505</v>
      </c>
      <c r="M161" s="151">
        <v>14.981747508084256</v>
      </c>
      <c r="N161" s="725">
        <f t="shared" si="19"/>
        <v>0.19270596478926977</v>
      </c>
      <c r="O161" s="687">
        <f t="shared" si="21"/>
        <v>25.468970763743233</v>
      </c>
      <c r="P161" s="687">
        <v>14.981747508084256</v>
      </c>
      <c r="Q161" s="687"/>
      <c r="R161" s="687"/>
      <c r="S161" s="687"/>
      <c r="T161" s="687"/>
      <c r="U161" s="687"/>
    </row>
    <row r="162" spans="1:21" s="688" customFormat="1" x14ac:dyDescent="0.3">
      <c r="A162" s="158">
        <v>81</v>
      </c>
      <c r="B162" s="156" t="s">
        <v>607</v>
      </c>
      <c r="C162" s="156">
        <v>326.89999999999998</v>
      </c>
      <c r="D162" s="157"/>
      <c r="E162" s="157"/>
      <c r="F162" s="524">
        <f t="shared" si="18"/>
        <v>326.89999999999998</v>
      </c>
      <c r="G162" s="146" t="s">
        <v>2142</v>
      </c>
      <c r="H162" s="726">
        <v>236</v>
      </c>
      <c r="I162" s="696">
        <f t="shared" si="22"/>
        <v>8.6968698638718762E-3</v>
      </c>
      <c r="J162" s="151">
        <f t="shared" si="20"/>
        <v>37.23521347867424</v>
      </c>
      <c r="K162" s="151">
        <f t="shared" si="17"/>
        <v>8.191746965308333</v>
      </c>
      <c r="L162" s="151">
        <v>15.623267133348689</v>
      </c>
      <c r="M162" s="151">
        <v>9.5559254375888756</v>
      </c>
      <c r="N162" s="725">
        <f t="shared" si="19"/>
        <v>0.21598700830504786</v>
      </c>
      <c r="O162" s="687">
        <f t="shared" si="21"/>
        <v>16.245073243901089</v>
      </c>
      <c r="P162" s="687">
        <v>9.5559254375888756</v>
      </c>
      <c r="Q162" s="687"/>
      <c r="R162" s="687"/>
      <c r="S162" s="687"/>
      <c r="T162" s="687"/>
      <c r="U162" s="687"/>
    </row>
    <row r="163" spans="1:21" s="688" customFormat="1" x14ac:dyDescent="0.3">
      <c r="A163" s="158">
        <v>82</v>
      </c>
      <c r="B163" s="156" t="s">
        <v>608</v>
      </c>
      <c r="C163" s="156">
        <v>323.60000000000002</v>
      </c>
      <c r="D163" s="157"/>
      <c r="E163" s="157"/>
      <c r="F163" s="524">
        <f t="shared" si="18"/>
        <v>323.60000000000002</v>
      </c>
      <c r="G163" s="146" t="s">
        <v>2142</v>
      </c>
      <c r="H163" s="726">
        <v>271</v>
      </c>
      <c r="I163" s="696">
        <f t="shared" si="22"/>
        <v>9.986659886056265E-3</v>
      </c>
      <c r="J163" s="151">
        <f t="shared" si="20"/>
        <v>42.757384969155595</v>
      </c>
      <c r="K163" s="151">
        <f t="shared" si="17"/>
        <v>9.4066246932142317</v>
      </c>
      <c r="L163" s="151">
        <v>17.940277089565654</v>
      </c>
      <c r="M163" s="151">
        <v>10.973117769434685</v>
      </c>
      <c r="N163" s="725">
        <f t="shared" si="19"/>
        <v>0.25054822163587814</v>
      </c>
      <c r="O163" s="687">
        <f t="shared" si="21"/>
        <v>18.654300208038965</v>
      </c>
      <c r="P163" s="687">
        <v>10.973117769434685</v>
      </c>
      <c r="Q163" s="687"/>
      <c r="R163" s="687"/>
      <c r="S163" s="687"/>
      <c r="T163" s="687"/>
      <c r="U163" s="687"/>
    </row>
    <row r="164" spans="1:21" s="688" customFormat="1" x14ac:dyDescent="0.3">
      <c r="A164" s="158">
        <v>83</v>
      </c>
      <c r="B164" s="156" t="s">
        <v>609</v>
      </c>
      <c r="C164" s="156">
        <v>483.2</v>
      </c>
      <c r="D164" s="157"/>
      <c r="E164" s="157"/>
      <c r="F164" s="524">
        <f t="shared" si="18"/>
        <v>483.2</v>
      </c>
      <c r="G164" s="146" t="s">
        <v>2142</v>
      </c>
      <c r="H164" s="726">
        <v>478</v>
      </c>
      <c r="I164" s="696">
        <f t="shared" si="22"/>
        <v>1.7614846588689649E-2</v>
      </c>
      <c r="J164" s="151">
        <f t="shared" si="20"/>
        <v>75.417084927145297</v>
      </c>
      <c r="K164" s="151">
        <f t="shared" si="17"/>
        <v>16.591758683971964</v>
      </c>
      <c r="L164" s="151">
        <v>31.643735973477426</v>
      </c>
      <c r="M164" s="151">
        <v>19.354798132065607</v>
      </c>
      <c r="N164" s="725">
        <f t="shared" si="19"/>
        <v>0.29595897706262481</v>
      </c>
      <c r="O164" s="687">
        <f t="shared" si="21"/>
        <v>32.903156824511534</v>
      </c>
      <c r="P164" s="687">
        <v>19.354798132065607</v>
      </c>
      <c r="Q164" s="687"/>
      <c r="R164" s="687"/>
      <c r="S164" s="687"/>
      <c r="T164" s="687"/>
      <c r="U164" s="687"/>
    </row>
    <row r="165" spans="1:21" s="688" customFormat="1" x14ac:dyDescent="0.3">
      <c r="A165" s="158">
        <v>84</v>
      </c>
      <c r="B165" s="156" t="s">
        <v>610</v>
      </c>
      <c r="C165" s="156">
        <v>408.2</v>
      </c>
      <c r="D165" s="157"/>
      <c r="E165" s="157"/>
      <c r="F165" s="524">
        <f t="shared" si="18"/>
        <v>408.2</v>
      </c>
      <c r="G165" s="146" t="s">
        <v>2142</v>
      </c>
      <c r="H165" s="726">
        <v>320</v>
      </c>
      <c r="I165" s="696">
        <f t="shared" si="22"/>
        <v>1.1792365917114408E-2</v>
      </c>
      <c r="J165" s="151">
        <f t="shared" si="20"/>
        <v>50.488425055829481</v>
      </c>
      <c r="K165" s="151">
        <f t="shared" si="17"/>
        <v>11.107453512282486</v>
      </c>
      <c r="L165" s="151">
        <v>21.184091028269407</v>
      </c>
      <c r="M165" s="151">
        <v>12.957187034018817</v>
      </c>
      <c r="N165" s="725">
        <f t="shared" si="19"/>
        <v>0.23453492560117636</v>
      </c>
      <c r="O165" s="687">
        <f t="shared" si="21"/>
        <v>22.02721795783199</v>
      </c>
      <c r="P165" s="687">
        <v>12.957187034018817</v>
      </c>
      <c r="Q165" s="687"/>
      <c r="R165" s="687"/>
      <c r="S165" s="687"/>
      <c r="T165" s="687"/>
      <c r="U165" s="687"/>
    </row>
    <row r="166" spans="1:21" s="688" customFormat="1" x14ac:dyDescent="0.3">
      <c r="A166" s="158">
        <v>85</v>
      </c>
      <c r="B166" s="156" t="s">
        <v>614</v>
      </c>
      <c r="C166" s="156">
        <v>482.97</v>
      </c>
      <c r="D166" s="157"/>
      <c r="E166" s="157"/>
      <c r="F166" s="524">
        <f t="shared" si="18"/>
        <v>482.97</v>
      </c>
      <c r="G166" s="146" t="s">
        <v>2142</v>
      </c>
      <c r="H166" s="726">
        <v>370</v>
      </c>
      <c r="I166" s="696">
        <f t="shared" si="22"/>
        <v>1.3634923091663535E-2</v>
      </c>
      <c r="J166" s="151">
        <f t="shared" si="20"/>
        <v>58.377241470802836</v>
      </c>
      <c r="K166" s="151">
        <f t="shared" si="17"/>
        <v>12.842993123576624</v>
      </c>
      <c r="L166" s="151">
        <v>24.494105251436505</v>
      </c>
      <c r="M166" s="151">
        <v>14.981747508084256</v>
      </c>
      <c r="N166" s="725">
        <f t="shared" si="19"/>
        <v>0.22919868181025782</v>
      </c>
      <c r="O166" s="687">
        <f t="shared" si="21"/>
        <v>25.468970763743233</v>
      </c>
      <c r="P166" s="687">
        <v>14.981747508084256</v>
      </c>
      <c r="Q166" s="687"/>
      <c r="R166" s="687"/>
      <c r="S166" s="687"/>
      <c r="T166" s="687"/>
      <c r="U166" s="687"/>
    </row>
    <row r="167" spans="1:21" s="688" customFormat="1" x14ac:dyDescent="0.3">
      <c r="A167" s="158">
        <v>86</v>
      </c>
      <c r="B167" s="156" t="s">
        <v>615</v>
      </c>
      <c r="C167" s="156">
        <v>699.05</v>
      </c>
      <c r="D167" s="157"/>
      <c r="E167" s="157"/>
      <c r="F167" s="524">
        <f t="shared" si="18"/>
        <v>699.05</v>
      </c>
      <c r="G167" s="146" t="s">
        <v>2142</v>
      </c>
      <c r="H167" s="726">
        <v>578</v>
      </c>
      <c r="I167" s="696">
        <f t="shared" si="22"/>
        <v>2.1299960937787899E-2</v>
      </c>
      <c r="J167" s="151">
        <f t="shared" si="20"/>
        <v>91.194717757091993</v>
      </c>
      <c r="K167" s="151">
        <f t="shared" si="17"/>
        <v>20.06283790656024</v>
      </c>
      <c r="L167" s="151">
        <v>38.263764419811615</v>
      </c>
      <c r="M167" s="151">
        <v>23.403919080196488</v>
      </c>
      <c r="N167" s="725">
        <f t="shared" si="19"/>
        <v>0.24737177478529482</v>
      </c>
      <c r="O167" s="687">
        <f t="shared" si="21"/>
        <v>39.786662436334026</v>
      </c>
      <c r="P167" s="687">
        <v>23.403919080196488</v>
      </c>
      <c r="Q167" s="687"/>
      <c r="R167" s="687"/>
      <c r="S167" s="687"/>
      <c r="T167" s="687"/>
      <c r="U167" s="687"/>
    </row>
    <row r="168" spans="1:21" s="688" customFormat="1" x14ac:dyDescent="0.3">
      <c r="A168" s="158">
        <v>87</v>
      </c>
      <c r="B168" s="156" t="s">
        <v>616</v>
      </c>
      <c r="C168" s="156">
        <v>6095.81</v>
      </c>
      <c r="D168" s="157"/>
      <c r="E168" s="157"/>
      <c r="F168" s="524">
        <f t="shared" si="18"/>
        <v>6095.81</v>
      </c>
      <c r="G168" s="146" t="s">
        <v>2142</v>
      </c>
      <c r="H168" s="726">
        <v>1013</v>
      </c>
      <c r="I168" s="696">
        <f t="shared" si="22"/>
        <v>3.7330208356365302E-2</v>
      </c>
      <c r="J168" s="151">
        <f t="shared" si="20"/>
        <v>159.82742056736021</v>
      </c>
      <c r="K168" s="151">
        <f t="shared" si="17"/>
        <v>35.162032524819246</v>
      </c>
      <c r="L168" s="151">
        <v>67.060888161365355</v>
      </c>
      <c r="M168" s="151">
        <v>41.017595204565815</v>
      </c>
      <c r="N168" s="725">
        <f t="shared" si="19"/>
        <v>4.9717418433007352E-2</v>
      </c>
      <c r="O168" s="687">
        <f t="shared" si="21"/>
        <v>69.729911847761883</v>
      </c>
      <c r="P168" s="687">
        <v>41.017595204565815</v>
      </c>
      <c r="Q168" s="687"/>
      <c r="R168" s="687"/>
      <c r="S168" s="687"/>
      <c r="T168" s="687"/>
      <c r="U168" s="687"/>
    </row>
    <row r="169" spans="1:21" s="688" customFormat="1" x14ac:dyDescent="0.3">
      <c r="A169" s="158">
        <v>88</v>
      </c>
      <c r="B169" s="156" t="s">
        <v>617</v>
      </c>
      <c r="C169" s="156">
        <v>166.2</v>
      </c>
      <c r="D169" s="157"/>
      <c r="E169" s="157"/>
      <c r="F169" s="524">
        <f t="shared" si="18"/>
        <v>166.2</v>
      </c>
      <c r="G169" s="146" t="s">
        <v>2142</v>
      </c>
      <c r="H169" s="726">
        <v>167</v>
      </c>
      <c r="I169" s="696">
        <f t="shared" si="22"/>
        <v>6.1541409629940818E-3</v>
      </c>
      <c r="J169" s="151">
        <f t="shared" si="20"/>
        <v>26.348646826011009</v>
      </c>
      <c r="K169" s="151">
        <f t="shared" si="17"/>
        <v>5.796702301722422</v>
      </c>
      <c r="L169" s="151">
        <v>11.055447505378098</v>
      </c>
      <c r="M169" s="151">
        <v>6.7620319833785709</v>
      </c>
      <c r="N169" s="725">
        <f t="shared" si="19"/>
        <v>0.30061870407033758</v>
      </c>
      <c r="O169" s="687">
        <f t="shared" si="21"/>
        <v>11.49545437174357</v>
      </c>
      <c r="P169" s="687">
        <v>6.7620319833785709</v>
      </c>
      <c r="Q169" s="687"/>
      <c r="R169" s="687"/>
      <c r="S169" s="687"/>
      <c r="T169" s="687"/>
      <c r="U169" s="687"/>
    </row>
    <row r="170" spans="1:21" s="688" customFormat="1" x14ac:dyDescent="0.3">
      <c r="A170" s="158">
        <v>89</v>
      </c>
      <c r="B170" s="156" t="s">
        <v>618</v>
      </c>
      <c r="C170" s="156">
        <v>273.2</v>
      </c>
      <c r="D170" s="157"/>
      <c r="E170" s="157"/>
      <c r="F170" s="524">
        <f t="shared" si="18"/>
        <v>273.2</v>
      </c>
      <c r="G170" s="146" t="s">
        <v>2142</v>
      </c>
      <c r="H170" s="726">
        <v>264</v>
      </c>
      <c r="I170" s="696">
        <f t="shared" si="22"/>
        <v>9.7287018816193879E-3</v>
      </c>
      <c r="J170" s="151">
        <f t="shared" si="20"/>
        <v>41.65295067105933</v>
      </c>
      <c r="K170" s="151">
        <f t="shared" si="17"/>
        <v>9.1636491476330519</v>
      </c>
      <c r="L170" s="151">
        <v>17.47687509832226</v>
      </c>
      <c r="M170" s="151">
        <v>10.689679303065525</v>
      </c>
      <c r="N170" s="725">
        <f t="shared" si="19"/>
        <v>0.28910378557862432</v>
      </c>
      <c r="O170" s="687">
        <f t="shared" si="21"/>
        <v>18.172454815211392</v>
      </c>
      <c r="P170" s="687">
        <v>10.689679303065525</v>
      </c>
      <c r="Q170" s="687"/>
      <c r="R170" s="687"/>
      <c r="S170" s="687"/>
      <c r="T170" s="687"/>
      <c r="U170" s="687"/>
    </row>
    <row r="171" spans="1:21" s="699" customFormat="1" x14ac:dyDescent="0.3">
      <c r="A171" s="158">
        <v>91</v>
      </c>
      <c r="B171" s="156" t="s">
        <v>619</v>
      </c>
      <c r="C171" s="156">
        <v>2107.77</v>
      </c>
      <c r="D171" s="157"/>
      <c r="E171" s="157">
        <v>133</v>
      </c>
      <c r="F171" s="524">
        <f t="shared" si="18"/>
        <v>2240.77</v>
      </c>
      <c r="G171" s="146" t="s">
        <v>2143</v>
      </c>
      <c r="H171" s="726">
        <v>593</v>
      </c>
      <c r="I171" s="696">
        <f t="shared" si="22"/>
        <v>2.1852728090152637E-2</v>
      </c>
      <c r="J171" s="151">
        <f t="shared" si="20"/>
        <v>93.561362681584001</v>
      </c>
      <c r="K171" s="151">
        <f t="shared" si="17"/>
        <v>20.58349978994848</v>
      </c>
      <c r="L171" s="151">
        <v>39.256768686761745</v>
      </c>
      <c r="M171" s="151">
        <v>13.272680694335408</v>
      </c>
      <c r="N171" s="725">
        <f t="shared" si="19"/>
        <v>7.4382605913426908E-2</v>
      </c>
      <c r="O171" s="687">
        <f t="shared" si="21"/>
        <v>22.563557180370193</v>
      </c>
      <c r="P171" s="698">
        <v>13.272680694335408</v>
      </c>
      <c r="Q171" s="698"/>
      <c r="R171" s="698"/>
      <c r="S171" s="698"/>
      <c r="T171" s="698"/>
      <c r="U171" s="698"/>
    </row>
    <row r="172" spans="1:21" s="688" customFormat="1" x14ac:dyDescent="0.3">
      <c r="A172" s="158">
        <v>92</v>
      </c>
      <c r="B172" s="156" t="s">
        <v>620</v>
      </c>
      <c r="C172" s="156">
        <v>454.48</v>
      </c>
      <c r="D172" s="157"/>
      <c r="E172" s="157"/>
      <c r="F172" s="524">
        <f t="shared" si="18"/>
        <v>454.48</v>
      </c>
      <c r="G172" s="146" t="s">
        <v>2142</v>
      </c>
      <c r="H172" s="726">
        <v>392</v>
      </c>
      <c r="I172" s="696">
        <f t="shared" si="22"/>
        <v>1.4445648248465151E-2</v>
      </c>
      <c r="J172" s="151">
        <f t="shared" si="20"/>
        <v>61.848320693391123</v>
      </c>
      <c r="K172" s="151">
        <f t="shared" si="17"/>
        <v>13.606630552546047</v>
      </c>
      <c r="L172" s="151">
        <v>25.950511509630022</v>
      </c>
      <c r="M172" s="151">
        <v>15.872554116673051</v>
      </c>
      <c r="N172" s="725">
        <f t="shared" si="19"/>
        <v>0.25804879614557347</v>
      </c>
      <c r="O172" s="687">
        <f t="shared" si="21"/>
        <v>26.983341998344187</v>
      </c>
      <c r="P172" s="687">
        <v>15.872554116673051</v>
      </c>
      <c r="Q172" s="687"/>
      <c r="R172" s="687"/>
      <c r="S172" s="687"/>
      <c r="T172" s="687"/>
      <c r="U172" s="687"/>
    </row>
    <row r="173" spans="1:21" s="688" customFormat="1" x14ac:dyDescent="0.3">
      <c r="A173" s="158">
        <v>93</v>
      </c>
      <c r="B173" s="156" t="s">
        <v>621</v>
      </c>
      <c r="C173" s="156">
        <v>297.3</v>
      </c>
      <c r="D173" s="157">
        <v>41.3</v>
      </c>
      <c r="E173" s="157"/>
      <c r="F173" s="524">
        <f t="shared" si="18"/>
        <v>338.6</v>
      </c>
      <c r="G173" s="146" t="s">
        <v>2142</v>
      </c>
      <c r="H173" s="726">
        <v>185</v>
      </c>
      <c r="I173" s="696">
        <f t="shared" si="22"/>
        <v>6.8174615458317673E-3</v>
      </c>
      <c r="J173" s="151">
        <f t="shared" si="20"/>
        <v>29.188620735401418</v>
      </c>
      <c r="K173" s="151">
        <f t="shared" si="17"/>
        <v>6.4214965617883122</v>
      </c>
      <c r="L173" s="151">
        <v>12.247052625718252</v>
      </c>
      <c r="M173" s="151">
        <v>7.490873754042128</v>
      </c>
      <c r="N173" s="725">
        <f t="shared" si="19"/>
        <v>0.16346144027451301</v>
      </c>
      <c r="O173" s="687">
        <f t="shared" si="21"/>
        <v>12.734485381871616</v>
      </c>
      <c r="P173" s="687">
        <v>7.490873754042128</v>
      </c>
      <c r="Q173" s="687"/>
      <c r="R173" s="687"/>
      <c r="S173" s="687"/>
      <c r="T173" s="687"/>
      <c r="U173" s="687"/>
    </row>
    <row r="174" spans="1:21" s="688" customFormat="1" x14ac:dyDescent="0.3">
      <c r="A174" s="158">
        <v>94</v>
      </c>
      <c r="B174" s="156" t="s">
        <v>622</v>
      </c>
      <c r="C174" s="156">
        <v>453.7</v>
      </c>
      <c r="D174" s="157"/>
      <c r="E174" s="157"/>
      <c r="F174" s="524">
        <f t="shared" si="18"/>
        <v>453.7</v>
      </c>
      <c r="G174" s="146" t="s">
        <v>2142</v>
      </c>
      <c r="H174" s="726">
        <v>218</v>
      </c>
      <c r="I174" s="696">
        <f t="shared" si="22"/>
        <v>8.0335492810341916E-3</v>
      </c>
      <c r="J174" s="151">
        <f t="shared" si="20"/>
        <v>34.395239569283838</v>
      </c>
      <c r="K174" s="151">
        <f t="shared" si="17"/>
        <v>7.5669527052424446</v>
      </c>
      <c r="L174" s="151">
        <v>14.431662013008532</v>
      </c>
      <c r="M174" s="151">
        <v>8.8270836669253203</v>
      </c>
      <c r="N174" s="725">
        <f t="shared" si="19"/>
        <v>0.14375344490733996</v>
      </c>
      <c r="O174" s="687">
        <f t="shared" si="21"/>
        <v>15.006042233773044</v>
      </c>
      <c r="P174" s="687">
        <v>8.8270836669253203</v>
      </c>
      <c r="Q174" s="687"/>
      <c r="R174" s="687"/>
      <c r="S174" s="687"/>
      <c r="T174" s="687"/>
      <c r="U174" s="687"/>
    </row>
    <row r="175" spans="1:21" s="688" customFormat="1" x14ac:dyDescent="0.3">
      <c r="A175" s="158">
        <v>95</v>
      </c>
      <c r="B175" s="156" t="s">
        <v>623</v>
      </c>
      <c r="C175" s="156">
        <v>89.9</v>
      </c>
      <c r="D175" s="157"/>
      <c r="E175" s="157"/>
      <c r="F175" s="524">
        <f t="shared" si="18"/>
        <v>89.9</v>
      </c>
      <c r="G175" s="146" t="s">
        <v>2142</v>
      </c>
      <c r="H175" s="726">
        <v>113</v>
      </c>
      <c r="I175" s="696">
        <f t="shared" si="22"/>
        <v>4.1641792144810254E-3</v>
      </c>
      <c r="J175" s="151">
        <f t="shared" si="20"/>
        <v>17.828725097839786</v>
      </c>
      <c r="K175" s="151">
        <f t="shared" si="17"/>
        <v>3.922319521524753</v>
      </c>
      <c r="L175" s="151">
        <v>7.4806321443576351</v>
      </c>
      <c r="M175" s="151">
        <v>4.5755066713878954</v>
      </c>
      <c r="N175" s="725">
        <f t="shared" si="19"/>
        <v>0.37605320839944456</v>
      </c>
      <c r="O175" s="687">
        <f t="shared" si="21"/>
        <v>7.7783613413594219</v>
      </c>
      <c r="P175" s="687">
        <v>4.5755066713878954</v>
      </c>
      <c r="Q175" s="687"/>
      <c r="R175" s="687"/>
      <c r="S175" s="687"/>
      <c r="T175" s="687"/>
      <c r="U175" s="687"/>
    </row>
    <row r="176" spans="1:21" s="688" customFormat="1" x14ac:dyDescent="0.3">
      <c r="A176" s="158">
        <v>96</v>
      </c>
      <c r="B176" s="156" t="s">
        <v>624</v>
      </c>
      <c r="C176" s="156">
        <v>224.08</v>
      </c>
      <c r="D176" s="157"/>
      <c r="E176" s="157"/>
      <c r="F176" s="524">
        <f t="shared" si="18"/>
        <v>224.08</v>
      </c>
      <c r="G176" s="146" t="s">
        <v>2142</v>
      </c>
      <c r="H176" s="726">
        <v>219</v>
      </c>
      <c r="I176" s="696">
        <f t="shared" si="22"/>
        <v>8.0704004245251738E-3</v>
      </c>
      <c r="J176" s="151">
        <f t="shared" si="20"/>
        <v>34.553015897583307</v>
      </c>
      <c r="K176" s="151">
        <f t="shared" si="17"/>
        <v>7.6016634974683273</v>
      </c>
      <c r="L176" s="151">
        <v>14.497862297471876</v>
      </c>
      <c r="M176" s="151">
        <v>8.8675748764066284</v>
      </c>
      <c r="N176" s="725">
        <f t="shared" si="19"/>
        <v>0.29239609322085919</v>
      </c>
      <c r="O176" s="687">
        <f t="shared" si="21"/>
        <v>15.074877289891267</v>
      </c>
      <c r="P176" s="687">
        <v>8.8675748764066284</v>
      </c>
      <c r="Q176" s="687"/>
      <c r="R176" s="687"/>
      <c r="S176" s="687"/>
      <c r="T176" s="687"/>
      <c r="U176" s="687"/>
    </row>
    <row r="177" spans="1:21" s="688" customFormat="1" x14ac:dyDescent="0.3">
      <c r="A177" s="158">
        <v>97</v>
      </c>
      <c r="B177" s="156" t="s">
        <v>625</v>
      </c>
      <c r="C177" s="156">
        <v>653.71</v>
      </c>
      <c r="D177" s="157"/>
      <c r="E177" s="157"/>
      <c r="F177" s="524">
        <f t="shared" si="18"/>
        <v>653.71</v>
      </c>
      <c r="G177" s="146" t="s">
        <v>2142</v>
      </c>
      <c r="H177" s="726">
        <v>542</v>
      </c>
      <c r="I177" s="696">
        <f t="shared" si="22"/>
        <v>1.997331977211253E-2</v>
      </c>
      <c r="J177" s="151">
        <f t="shared" si="20"/>
        <v>85.51476993831119</v>
      </c>
      <c r="K177" s="151">
        <f t="shared" si="17"/>
        <v>18.813249386428463</v>
      </c>
      <c r="L177" s="151">
        <v>35.880554179131309</v>
      </c>
      <c r="M177" s="151">
        <v>21.94623553886937</v>
      </c>
      <c r="N177" s="725">
        <f t="shared" si="19"/>
        <v>0.24805312606926669</v>
      </c>
      <c r="O177" s="687">
        <f t="shared" si="21"/>
        <v>37.30860041607793</v>
      </c>
      <c r="P177" s="687">
        <v>21.94623553886937</v>
      </c>
      <c r="Q177" s="687"/>
      <c r="R177" s="687"/>
      <c r="S177" s="687"/>
      <c r="T177" s="687"/>
      <c r="U177" s="687"/>
    </row>
    <row r="178" spans="1:21" s="699" customFormat="1" x14ac:dyDescent="0.3">
      <c r="A178" s="158">
        <v>98</v>
      </c>
      <c r="B178" s="156" t="s">
        <v>626</v>
      </c>
      <c r="C178" s="156">
        <v>2379.1</v>
      </c>
      <c r="D178" s="157"/>
      <c r="E178" s="157"/>
      <c r="F178" s="524">
        <f t="shared" si="18"/>
        <v>2379.1</v>
      </c>
      <c r="G178" s="146" t="s">
        <v>2143</v>
      </c>
      <c r="H178" s="726">
        <v>732</v>
      </c>
      <c r="I178" s="696">
        <f t="shared" si="22"/>
        <v>2.6975037035399208E-2</v>
      </c>
      <c r="J178" s="151">
        <f t="shared" si="20"/>
        <v>115.49227231520993</v>
      </c>
      <c r="K178" s="151">
        <f t="shared" ref="K178:K230" si="23">J178*0.22</f>
        <v>25.408299909346184</v>
      </c>
      <c r="L178" s="151">
        <v>48.458608227166273</v>
      </c>
      <c r="M178" s="151">
        <v>16.383814954896323</v>
      </c>
      <c r="N178" s="725">
        <f t="shared" si="19"/>
        <v>8.6479338996519162E-2</v>
      </c>
      <c r="O178" s="687">
        <f t="shared" si="21"/>
        <v>27.852485423323749</v>
      </c>
      <c r="P178" s="698">
        <v>16.383814954896323</v>
      </c>
      <c r="Q178" s="698"/>
      <c r="R178" s="698"/>
      <c r="S178" s="698"/>
      <c r="T178" s="698"/>
      <c r="U178" s="698"/>
    </row>
    <row r="179" spans="1:21" s="688" customFormat="1" x14ac:dyDescent="0.3">
      <c r="A179" s="158">
        <v>99</v>
      </c>
      <c r="B179" s="156" t="s">
        <v>627</v>
      </c>
      <c r="C179" s="156">
        <v>140.19999999999999</v>
      </c>
      <c r="D179" s="157"/>
      <c r="E179" s="157"/>
      <c r="F179" s="524">
        <f t="shared" si="18"/>
        <v>140.19999999999999</v>
      </c>
      <c r="G179" s="146" t="s">
        <v>2142</v>
      </c>
      <c r="H179" s="726">
        <v>175</v>
      </c>
      <c r="I179" s="696">
        <f t="shared" si="22"/>
        <v>6.4489501109219419E-3</v>
      </c>
      <c r="J179" s="151">
        <f t="shared" si="20"/>
        <v>27.610857452406748</v>
      </c>
      <c r="K179" s="151">
        <f t="shared" si="23"/>
        <v>6.0743886395294844</v>
      </c>
      <c r="L179" s="151">
        <v>11.585049781084832</v>
      </c>
      <c r="M179" s="151">
        <v>7.0859616592290404</v>
      </c>
      <c r="N179" s="725">
        <f t="shared" si="19"/>
        <v>0.37343978268366695</v>
      </c>
      <c r="O179" s="687">
        <f t="shared" si="21"/>
        <v>12.046134820689369</v>
      </c>
      <c r="P179" s="687">
        <v>7.0859616592290404</v>
      </c>
      <c r="Q179" s="687"/>
      <c r="R179" s="687"/>
      <c r="S179" s="687"/>
      <c r="T179" s="687"/>
      <c r="U179" s="687"/>
    </row>
    <row r="180" spans="1:21" s="688" customFormat="1" x14ac:dyDescent="0.3">
      <c r="A180" s="158">
        <v>100</v>
      </c>
      <c r="B180" s="156" t="s">
        <v>628</v>
      </c>
      <c r="C180" s="156">
        <v>137.5</v>
      </c>
      <c r="D180" s="157"/>
      <c r="E180" s="157"/>
      <c r="F180" s="524">
        <f t="shared" si="18"/>
        <v>137.5</v>
      </c>
      <c r="G180" s="146" t="s">
        <v>2142</v>
      </c>
      <c r="H180" s="726">
        <v>160</v>
      </c>
      <c r="I180" s="696">
        <f t="shared" si="22"/>
        <v>5.8961829585572039E-3</v>
      </c>
      <c r="J180" s="151">
        <f t="shared" si="20"/>
        <v>25.24421252791474</v>
      </c>
      <c r="K180" s="151">
        <f t="shared" si="23"/>
        <v>5.5537267561412431</v>
      </c>
      <c r="L180" s="151">
        <v>10.592045514134703</v>
      </c>
      <c r="M180" s="151">
        <v>6.4785935170094087</v>
      </c>
      <c r="N180" s="725">
        <f t="shared" si="19"/>
        <v>0.34813511501963706</v>
      </c>
      <c r="O180" s="687">
        <f t="shared" si="21"/>
        <v>11.013608978915995</v>
      </c>
      <c r="P180" s="687">
        <v>6.4785935170094087</v>
      </c>
      <c r="Q180" s="687"/>
      <c r="R180" s="687"/>
      <c r="S180" s="687"/>
      <c r="T180" s="687"/>
      <c r="U180" s="687"/>
    </row>
    <row r="181" spans="1:21" s="699" customFormat="1" x14ac:dyDescent="0.3">
      <c r="A181" s="158">
        <v>101</v>
      </c>
      <c r="B181" s="156" t="s">
        <v>629</v>
      </c>
      <c r="C181" s="156">
        <v>1812.9</v>
      </c>
      <c r="D181" s="157">
        <v>95.4</v>
      </c>
      <c r="E181" s="157"/>
      <c r="F181" s="524">
        <f t="shared" si="18"/>
        <v>1908.3000000000002</v>
      </c>
      <c r="G181" s="146" t="s">
        <v>2143</v>
      </c>
      <c r="H181" s="726">
        <v>500</v>
      </c>
      <c r="I181" s="696">
        <f t="shared" si="22"/>
        <v>1.8425571745491264E-2</v>
      </c>
      <c r="J181" s="151">
        <f t="shared" si="20"/>
        <v>78.888164149733569</v>
      </c>
      <c r="K181" s="151">
        <f t="shared" si="23"/>
        <v>17.355396112941385</v>
      </c>
      <c r="L181" s="151">
        <v>33.100142231670951</v>
      </c>
      <c r="M181" s="151">
        <v>11.191130433672351</v>
      </c>
      <c r="N181" s="725">
        <f t="shared" si="19"/>
        <v>7.3643993569154881E-2</v>
      </c>
      <c r="O181" s="687">
        <f t="shared" si="21"/>
        <v>19.024921737242995</v>
      </c>
      <c r="P181" s="698">
        <v>11.191130433672351</v>
      </c>
      <c r="Q181" s="698"/>
      <c r="R181" s="698"/>
      <c r="S181" s="698"/>
      <c r="T181" s="698"/>
      <c r="U181" s="698"/>
    </row>
    <row r="182" spans="1:21" s="688" customFormat="1" x14ac:dyDescent="0.3">
      <c r="A182" s="158">
        <v>102</v>
      </c>
      <c r="B182" s="156" t="s">
        <v>630</v>
      </c>
      <c r="C182" s="156">
        <v>140.4</v>
      </c>
      <c r="D182" s="157"/>
      <c r="E182" s="157"/>
      <c r="F182" s="524">
        <f t="shared" si="18"/>
        <v>140.4</v>
      </c>
      <c r="G182" s="146" t="s">
        <v>2142</v>
      </c>
      <c r="H182" s="726">
        <v>206</v>
      </c>
      <c r="I182" s="696">
        <f t="shared" si="22"/>
        <v>7.5913355591424002E-3</v>
      </c>
      <c r="J182" s="151">
        <f t="shared" si="20"/>
        <v>32.501923629690225</v>
      </c>
      <c r="K182" s="151">
        <f t="shared" si="23"/>
        <v>7.1504231985318496</v>
      </c>
      <c r="L182" s="151">
        <v>13.63725859944843</v>
      </c>
      <c r="M182" s="151">
        <v>8.3411891531496121</v>
      </c>
      <c r="N182" s="725">
        <f t="shared" si="19"/>
        <v>0.43896577336766468</v>
      </c>
      <c r="O182" s="687">
        <f t="shared" si="21"/>
        <v>14.180021560354341</v>
      </c>
      <c r="P182" s="687">
        <v>8.3411891531496121</v>
      </c>
      <c r="Q182" s="687"/>
      <c r="R182" s="687"/>
      <c r="S182" s="687"/>
      <c r="T182" s="687"/>
      <c r="U182" s="687"/>
    </row>
    <row r="183" spans="1:21" s="699" customFormat="1" x14ac:dyDescent="0.3">
      <c r="A183" s="158">
        <v>103</v>
      </c>
      <c r="B183" s="156" t="s">
        <v>631</v>
      </c>
      <c r="C183" s="156">
        <v>290.7</v>
      </c>
      <c r="D183" s="157"/>
      <c r="E183" s="157"/>
      <c r="F183" s="524">
        <f t="shared" si="18"/>
        <v>290.7</v>
      </c>
      <c r="G183" s="146" t="s">
        <v>2143</v>
      </c>
      <c r="H183" s="726">
        <v>161</v>
      </c>
      <c r="I183" s="696">
        <f t="shared" si="22"/>
        <v>5.933034102048187E-3</v>
      </c>
      <c r="J183" s="151">
        <f t="shared" si="20"/>
        <v>25.40198885621421</v>
      </c>
      <c r="K183" s="151">
        <f t="shared" si="23"/>
        <v>5.5884375483671258</v>
      </c>
      <c r="L183" s="151">
        <v>10.658245798598045</v>
      </c>
      <c r="M183" s="151">
        <v>3.6035439996424974</v>
      </c>
      <c r="N183" s="725">
        <f t="shared" si="19"/>
        <v>0.15566637840668002</v>
      </c>
      <c r="O183" s="687">
        <f t="shared" si="21"/>
        <v>6.126024799392245</v>
      </c>
      <c r="P183" s="698">
        <v>3.6035439996424974</v>
      </c>
      <c r="Q183" s="698"/>
      <c r="R183" s="698"/>
      <c r="S183" s="698"/>
      <c r="T183" s="698"/>
      <c r="U183" s="698"/>
    </row>
    <row r="184" spans="1:21" s="699" customFormat="1" x14ac:dyDescent="0.3">
      <c r="A184" s="158">
        <v>105</v>
      </c>
      <c r="B184" s="156" t="s">
        <v>632</v>
      </c>
      <c r="C184" s="156">
        <v>1387.9</v>
      </c>
      <c r="D184" s="157">
        <v>85.8</v>
      </c>
      <c r="E184" s="157"/>
      <c r="F184" s="524">
        <f t="shared" ref="F184:F238" si="24">C184+D184+E184</f>
        <v>1473.7</v>
      </c>
      <c r="G184" s="146" t="s">
        <v>2143</v>
      </c>
      <c r="H184" s="726">
        <v>510</v>
      </c>
      <c r="I184" s="696">
        <f t="shared" si="22"/>
        <v>1.879408318040109E-2</v>
      </c>
      <c r="J184" s="151">
        <f t="shared" si="20"/>
        <v>80.465927432728236</v>
      </c>
      <c r="K184" s="151">
        <f t="shared" si="23"/>
        <v>17.702504035200214</v>
      </c>
      <c r="L184" s="151">
        <v>33.762145076304364</v>
      </c>
      <c r="M184" s="151">
        <v>11.414953042345799</v>
      </c>
      <c r="N184" s="725">
        <f t="shared" si="19"/>
        <v>9.7269138621550247E-2</v>
      </c>
      <c r="O184" s="687">
        <f t="shared" si="21"/>
        <v>19.405420171987856</v>
      </c>
      <c r="P184" s="698">
        <v>11.414953042345799</v>
      </c>
      <c r="Q184" s="698"/>
      <c r="R184" s="698"/>
      <c r="S184" s="698"/>
      <c r="T184" s="698"/>
      <c r="U184" s="698"/>
    </row>
    <row r="185" spans="1:21" s="699" customFormat="1" x14ac:dyDescent="0.3">
      <c r="A185" s="158">
        <v>106</v>
      </c>
      <c r="B185" s="156" t="s">
        <v>633</v>
      </c>
      <c r="C185" s="156">
        <v>2507</v>
      </c>
      <c r="D185" s="157"/>
      <c r="E185" s="157"/>
      <c r="F185" s="524">
        <f t="shared" si="24"/>
        <v>2507</v>
      </c>
      <c r="G185" s="146" t="s">
        <v>2143</v>
      </c>
      <c r="H185" s="726">
        <v>677</v>
      </c>
      <c r="I185" s="696">
        <f t="shared" si="22"/>
        <v>2.4948224143395172E-2</v>
      </c>
      <c r="J185" s="151">
        <f t="shared" si="20"/>
        <v>106.81457425873926</v>
      </c>
      <c r="K185" s="151">
        <f t="shared" si="23"/>
        <v>23.499206336922636</v>
      </c>
      <c r="L185" s="151">
        <v>44.817592581682469</v>
      </c>
      <c r="M185" s="151">
        <v>15.152790607192362</v>
      </c>
      <c r="N185" s="725">
        <f t="shared" si="19"/>
        <v>7.5901142315331765E-2</v>
      </c>
      <c r="O185" s="687">
        <f t="shared" si="21"/>
        <v>25.759744032227015</v>
      </c>
      <c r="P185" s="698">
        <v>15.152790607192362</v>
      </c>
      <c r="Q185" s="698"/>
      <c r="R185" s="698"/>
      <c r="S185" s="698"/>
      <c r="T185" s="698"/>
      <c r="U185" s="698"/>
    </row>
    <row r="186" spans="1:21" s="699" customFormat="1" x14ac:dyDescent="0.3">
      <c r="A186" s="158">
        <v>107</v>
      </c>
      <c r="B186" s="156" t="s">
        <v>634</v>
      </c>
      <c r="C186" s="156">
        <v>3505.3</v>
      </c>
      <c r="D186" s="157"/>
      <c r="E186" s="157"/>
      <c r="F186" s="524">
        <f t="shared" si="24"/>
        <v>3505.3</v>
      </c>
      <c r="G186" s="146" t="s">
        <v>2143</v>
      </c>
      <c r="H186" s="726">
        <v>869.9</v>
      </c>
      <c r="I186" s="696">
        <f t="shared" si="22"/>
        <v>3.2056809722805703E-2</v>
      </c>
      <c r="J186" s="151">
        <f t="shared" si="20"/>
        <v>137.24962798770648</v>
      </c>
      <c r="K186" s="151">
        <f t="shared" si="23"/>
        <v>30.194918157295426</v>
      </c>
      <c r="L186" s="151">
        <v>57.58762745466111</v>
      </c>
      <c r="M186" s="151">
        <v>19.470328728503159</v>
      </c>
      <c r="N186" s="725">
        <f t="shared" si="19"/>
        <v>6.975223299807895E-2</v>
      </c>
      <c r="O186" s="687">
        <f t="shared" si="21"/>
        <v>33.099558838455366</v>
      </c>
      <c r="P186" s="698">
        <v>19.470328728503159</v>
      </c>
      <c r="Q186" s="698"/>
      <c r="R186" s="698"/>
      <c r="S186" s="698"/>
      <c r="T186" s="698"/>
      <c r="U186" s="698"/>
    </row>
    <row r="187" spans="1:21" s="688" customFormat="1" x14ac:dyDescent="0.3">
      <c r="A187" s="158">
        <v>108</v>
      </c>
      <c r="B187" s="156" t="s">
        <v>635</v>
      </c>
      <c r="C187" s="156">
        <v>191.78</v>
      </c>
      <c r="D187" s="157"/>
      <c r="E187" s="157"/>
      <c r="F187" s="524">
        <f t="shared" si="24"/>
        <v>191.78</v>
      </c>
      <c r="G187" s="146" t="s">
        <v>2142</v>
      </c>
      <c r="H187" s="726">
        <v>178</v>
      </c>
      <c r="I187" s="696">
        <f t="shared" si="22"/>
        <v>6.5595035413948902E-3</v>
      </c>
      <c r="J187" s="151">
        <f t="shared" si="20"/>
        <v>28.084186437305153</v>
      </c>
      <c r="K187" s="151">
        <f t="shared" si="23"/>
        <v>6.1785210162071333</v>
      </c>
      <c r="L187" s="151">
        <v>11.783650634474858</v>
      </c>
      <c r="M187" s="151">
        <v>7.2074352876729666</v>
      </c>
      <c r="N187" s="725">
        <f t="shared" si="19"/>
        <v>0.2776816840945881</v>
      </c>
      <c r="O187" s="687">
        <f t="shared" si="21"/>
        <v>12.252639989044043</v>
      </c>
      <c r="P187" s="687">
        <v>7.2074352876729666</v>
      </c>
      <c r="Q187" s="687"/>
      <c r="R187" s="687"/>
      <c r="S187" s="687"/>
      <c r="T187" s="687"/>
      <c r="U187" s="687"/>
    </row>
    <row r="188" spans="1:21" s="699" customFormat="1" x14ac:dyDescent="0.3">
      <c r="A188" s="158">
        <v>109</v>
      </c>
      <c r="B188" s="156" t="s">
        <v>636</v>
      </c>
      <c r="C188" s="156">
        <v>3560.1</v>
      </c>
      <c r="D188" s="157"/>
      <c r="E188" s="157"/>
      <c r="F188" s="524">
        <f t="shared" si="24"/>
        <v>3560.1</v>
      </c>
      <c r="G188" s="146" t="s">
        <v>2143</v>
      </c>
      <c r="H188" s="726">
        <v>870</v>
      </c>
      <c r="I188" s="696">
        <f t="shared" si="22"/>
        <v>3.2060494837154799E-2</v>
      </c>
      <c r="J188" s="151">
        <f t="shared" si="20"/>
        <v>137.2654056205364</v>
      </c>
      <c r="K188" s="151">
        <f t="shared" si="23"/>
        <v>30.198389236518008</v>
      </c>
      <c r="L188" s="151">
        <v>57.594247483107452</v>
      </c>
      <c r="M188" s="151">
        <v>19.47256695458989</v>
      </c>
      <c r="N188" s="725">
        <f t="shared" si="19"/>
        <v>6.8686444002907715E-2</v>
      </c>
      <c r="O188" s="687">
        <f t="shared" si="21"/>
        <v>33.103363822802812</v>
      </c>
      <c r="P188" s="698">
        <v>19.47256695458989</v>
      </c>
      <c r="Q188" s="698"/>
      <c r="R188" s="698"/>
      <c r="S188" s="698"/>
      <c r="T188" s="698"/>
      <c r="U188" s="698"/>
    </row>
    <row r="189" spans="1:21" s="688" customFormat="1" x14ac:dyDescent="0.3">
      <c r="A189" s="158">
        <v>110</v>
      </c>
      <c r="B189" s="156" t="s">
        <v>637</v>
      </c>
      <c r="C189" s="156">
        <v>291.19</v>
      </c>
      <c r="D189" s="157"/>
      <c r="E189" s="157"/>
      <c r="F189" s="524">
        <f t="shared" si="24"/>
        <v>291.19</v>
      </c>
      <c r="G189" s="146" t="s">
        <v>2142</v>
      </c>
      <c r="H189" s="726">
        <v>242</v>
      </c>
      <c r="I189" s="696">
        <f t="shared" si="22"/>
        <v>8.9179767248177711E-3</v>
      </c>
      <c r="J189" s="151">
        <f t="shared" si="20"/>
        <v>38.181871448471043</v>
      </c>
      <c r="K189" s="151">
        <f t="shared" si="23"/>
        <v>8.4000117186636292</v>
      </c>
      <c r="L189" s="151">
        <v>16.020468840128739</v>
      </c>
      <c r="M189" s="151">
        <v>9.7988726944767315</v>
      </c>
      <c r="N189" s="725">
        <f t="shared" si="19"/>
        <v>0.24863911776414077</v>
      </c>
      <c r="O189" s="687">
        <f t="shared" si="21"/>
        <v>16.658083580610445</v>
      </c>
      <c r="P189" s="687">
        <v>9.7988726944767315</v>
      </c>
      <c r="Q189" s="687"/>
      <c r="R189" s="687"/>
      <c r="S189" s="687"/>
      <c r="T189" s="687"/>
      <c r="U189" s="687"/>
    </row>
    <row r="190" spans="1:21" s="688" customFormat="1" x14ac:dyDescent="0.3">
      <c r="A190" s="158">
        <v>111</v>
      </c>
      <c r="B190" s="156" t="s">
        <v>638</v>
      </c>
      <c r="C190" s="156">
        <v>162.44999999999999</v>
      </c>
      <c r="D190" s="157">
        <v>11</v>
      </c>
      <c r="E190" s="157"/>
      <c r="F190" s="524">
        <f t="shared" si="24"/>
        <v>173.45</v>
      </c>
      <c r="G190" s="146" t="s">
        <v>2142</v>
      </c>
      <c r="H190" s="726">
        <v>132</v>
      </c>
      <c r="I190" s="696">
        <f t="shared" si="22"/>
        <v>4.864350940809694E-3</v>
      </c>
      <c r="J190" s="151">
        <f t="shared" si="20"/>
        <v>20.826475335529665</v>
      </c>
      <c r="K190" s="151">
        <f t="shared" si="23"/>
        <v>4.581824573816526</v>
      </c>
      <c r="L190" s="151">
        <v>8.7384375491611301</v>
      </c>
      <c r="M190" s="151">
        <v>5.3448396515327623</v>
      </c>
      <c r="N190" s="725">
        <f t="shared" si="19"/>
        <v>0.22768277376788748</v>
      </c>
      <c r="O190" s="687">
        <f t="shared" si="21"/>
        <v>9.0862274076056959</v>
      </c>
      <c r="P190" s="687">
        <v>5.3448396515327623</v>
      </c>
      <c r="Q190" s="687"/>
      <c r="R190" s="687"/>
      <c r="S190" s="687"/>
      <c r="T190" s="687"/>
      <c r="U190" s="687"/>
    </row>
    <row r="191" spans="1:21" s="688" customFormat="1" x14ac:dyDescent="0.3">
      <c r="A191" s="158">
        <v>112</v>
      </c>
      <c r="B191" s="156" t="s">
        <v>639</v>
      </c>
      <c r="C191" s="156">
        <v>132.96</v>
      </c>
      <c r="D191" s="157">
        <v>37.299999999999997</v>
      </c>
      <c r="E191" s="157">
        <v>39.4</v>
      </c>
      <c r="F191" s="524">
        <f t="shared" si="24"/>
        <v>209.66</v>
      </c>
      <c r="G191" s="146" t="s">
        <v>2142</v>
      </c>
      <c r="H191" s="726">
        <v>134.5</v>
      </c>
      <c r="I191" s="696">
        <f t="shared" si="22"/>
        <v>4.9564787995371503E-3</v>
      </c>
      <c r="J191" s="151">
        <f t="shared" si="20"/>
        <v>21.220916156278331</v>
      </c>
      <c r="K191" s="151">
        <f t="shared" si="23"/>
        <v>4.6686015543812331</v>
      </c>
      <c r="L191" s="151">
        <v>8.9039382603194852</v>
      </c>
      <c r="M191" s="151">
        <v>5.4460676752360335</v>
      </c>
      <c r="N191" s="725">
        <f t="shared" si="19"/>
        <v>0.19192751906045541</v>
      </c>
      <c r="O191" s="687">
        <f t="shared" si="21"/>
        <v>9.2583150479012559</v>
      </c>
      <c r="P191" s="687">
        <v>5.4460676752360335</v>
      </c>
      <c r="Q191" s="687"/>
      <c r="R191" s="687"/>
      <c r="S191" s="687"/>
      <c r="T191" s="687"/>
      <c r="U191" s="687"/>
    </row>
    <row r="192" spans="1:21" s="688" customFormat="1" x14ac:dyDescent="0.3">
      <c r="A192" s="158">
        <v>113</v>
      </c>
      <c r="B192" s="156" t="s">
        <v>640</v>
      </c>
      <c r="C192" s="156">
        <v>408.46</v>
      </c>
      <c r="D192" s="157"/>
      <c r="E192" s="157"/>
      <c r="F192" s="524">
        <f t="shared" si="24"/>
        <v>408.46</v>
      </c>
      <c r="G192" s="146" t="s">
        <v>2142</v>
      </c>
      <c r="H192" s="726">
        <v>260</v>
      </c>
      <c r="I192" s="696">
        <f t="shared" si="22"/>
        <v>9.5812973076554574E-3</v>
      </c>
      <c r="J192" s="151">
        <f t="shared" si="20"/>
        <v>41.021845357861459</v>
      </c>
      <c r="K192" s="151">
        <f t="shared" si="23"/>
        <v>9.0248059787295212</v>
      </c>
      <c r="L192" s="151">
        <v>17.212073960468892</v>
      </c>
      <c r="M192" s="151">
        <v>10.527714465140289</v>
      </c>
      <c r="N192" s="725">
        <f t="shared" ref="N192:N254" si="25">(M192+L192+K192+J192)/F192</f>
        <v>0.19043832875238742</v>
      </c>
      <c r="O192" s="687">
        <f t="shared" si="21"/>
        <v>17.897114590738489</v>
      </c>
      <c r="P192" s="687">
        <v>10.527714465140289</v>
      </c>
      <c r="Q192" s="687"/>
      <c r="R192" s="687"/>
      <c r="S192" s="687"/>
      <c r="T192" s="687"/>
      <c r="U192" s="687"/>
    </row>
    <row r="193" spans="1:21" s="688" customFormat="1" x14ac:dyDescent="0.3">
      <c r="A193" s="158">
        <v>114</v>
      </c>
      <c r="B193" s="156" t="s">
        <v>641</v>
      </c>
      <c r="C193" s="156">
        <v>352.8</v>
      </c>
      <c r="D193" s="157"/>
      <c r="E193" s="157"/>
      <c r="F193" s="524">
        <f t="shared" si="24"/>
        <v>352.8</v>
      </c>
      <c r="G193" s="146" t="s">
        <v>2142</v>
      </c>
      <c r="H193" s="726">
        <v>250</v>
      </c>
      <c r="I193" s="696">
        <f t="shared" si="22"/>
        <v>9.2127858727456321E-3</v>
      </c>
      <c r="J193" s="151">
        <f t="shared" si="20"/>
        <v>39.444082074866785</v>
      </c>
      <c r="K193" s="151">
        <f t="shared" si="23"/>
        <v>8.6776980564706925</v>
      </c>
      <c r="L193" s="151">
        <v>16.550071115835475</v>
      </c>
      <c r="M193" s="151">
        <v>10.1228023703272</v>
      </c>
      <c r="N193" s="725">
        <f t="shared" si="25"/>
        <v>0.21200298644416143</v>
      </c>
      <c r="O193" s="687">
        <f t="shared" si="21"/>
        <v>17.208764029556239</v>
      </c>
      <c r="P193" s="687">
        <v>10.1228023703272</v>
      </c>
      <c r="Q193" s="687"/>
      <c r="R193" s="687"/>
      <c r="S193" s="687"/>
      <c r="T193" s="687"/>
      <c r="U193" s="687"/>
    </row>
    <row r="194" spans="1:21" s="688" customFormat="1" x14ac:dyDescent="0.3">
      <c r="A194" s="158">
        <v>115</v>
      </c>
      <c r="B194" s="156" t="s">
        <v>642</v>
      </c>
      <c r="C194" s="156">
        <v>115.8</v>
      </c>
      <c r="D194" s="157"/>
      <c r="E194" s="157"/>
      <c r="F194" s="524">
        <f t="shared" si="24"/>
        <v>115.8</v>
      </c>
      <c r="G194" s="146" t="s">
        <v>2142</v>
      </c>
      <c r="H194" s="726">
        <v>156</v>
      </c>
      <c r="I194" s="696">
        <f t="shared" si="22"/>
        <v>5.7487783845932743E-3</v>
      </c>
      <c r="J194" s="151">
        <f t="shared" si="20"/>
        <v>24.613107214716873</v>
      </c>
      <c r="K194" s="151">
        <f t="shared" si="23"/>
        <v>5.4148835872377123</v>
      </c>
      <c r="L194" s="151">
        <v>10.327244376281337</v>
      </c>
      <c r="M194" s="151">
        <v>6.3166286790841735</v>
      </c>
      <c r="N194" s="725">
        <f t="shared" si="25"/>
        <v>0.40303854799067435</v>
      </c>
      <c r="O194" s="687">
        <f t="shared" ref="O194:O250" si="26">M194*1.7</f>
        <v>10.738268754443094</v>
      </c>
      <c r="P194" s="687">
        <v>6.3166286790841735</v>
      </c>
      <c r="Q194" s="687"/>
      <c r="R194" s="687"/>
      <c r="S194" s="687"/>
      <c r="T194" s="687"/>
      <c r="U194" s="687"/>
    </row>
    <row r="195" spans="1:21" s="688" customFormat="1" x14ac:dyDescent="0.3">
      <c r="A195" s="158">
        <v>116</v>
      </c>
      <c r="B195" s="156" t="s">
        <v>643</v>
      </c>
      <c r="C195" s="156">
        <v>74.2</v>
      </c>
      <c r="D195" s="157">
        <v>67.099999999999994</v>
      </c>
      <c r="E195" s="157"/>
      <c r="F195" s="524">
        <v>176.3</v>
      </c>
      <c r="G195" s="146" t="s">
        <v>2142</v>
      </c>
      <c r="H195" s="726">
        <v>286</v>
      </c>
      <c r="I195" s="696">
        <f t="shared" si="22"/>
        <v>1.0539427038421003E-2</v>
      </c>
      <c r="J195" s="151">
        <f t="shared" si="20"/>
        <v>45.124029893647602</v>
      </c>
      <c r="K195" s="151">
        <f t="shared" si="23"/>
        <v>9.9272865766024729</v>
      </c>
      <c r="L195" s="151">
        <v>18.933281356515781</v>
      </c>
      <c r="M195" s="151">
        <v>11.580485911654316</v>
      </c>
      <c r="N195" s="725">
        <f t="shared" si="25"/>
        <v>0.48533796788667138</v>
      </c>
      <c r="O195" s="687">
        <f t="shared" si="26"/>
        <v>19.686826049812336</v>
      </c>
      <c r="P195" s="687">
        <v>11.580485911654316</v>
      </c>
      <c r="Q195" s="687"/>
      <c r="R195" s="687"/>
      <c r="S195" s="687"/>
      <c r="T195" s="687"/>
      <c r="U195" s="687"/>
    </row>
    <row r="196" spans="1:21" s="688" customFormat="1" x14ac:dyDescent="0.3">
      <c r="A196" s="158">
        <v>117</v>
      </c>
      <c r="B196" s="156" t="s">
        <v>644</v>
      </c>
      <c r="C196" s="156">
        <v>130.9</v>
      </c>
      <c r="D196" s="157"/>
      <c r="E196" s="157">
        <v>30.2</v>
      </c>
      <c r="F196" s="524">
        <f t="shared" si="24"/>
        <v>161.1</v>
      </c>
      <c r="G196" s="146" t="s">
        <v>2142</v>
      </c>
      <c r="H196" s="726">
        <v>124</v>
      </c>
      <c r="I196" s="696">
        <f t="shared" si="22"/>
        <v>4.569541792881833E-3</v>
      </c>
      <c r="J196" s="151">
        <f t="shared" si="20"/>
        <v>19.564264709133923</v>
      </c>
      <c r="K196" s="151">
        <f t="shared" si="23"/>
        <v>4.3041382360094627</v>
      </c>
      <c r="L196" s="151">
        <v>8.2088352734543957</v>
      </c>
      <c r="M196" s="151">
        <v>5.020909975682291</v>
      </c>
      <c r="N196" s="725">
        <f t="shared" si="25"/>
        <v>0.23028024949894521</v>
      </c>
      <c r="O196" s="687">
        <f t="shared" si="26"/>
        <v>8.5355469586598947</v>
      </c>
      <c r="P196" s="687">
        <v>5.020909975682291</v>
      </c>
      <c r="Q196" s="687"/>
      <c r="R196" s="687"/>
      <c r="S196" s="687"/>
      <c r="T196" s="687"/>
      <c r="U196" s="687"/>
    </row>
    <row r="197" spans="1:21" s="699" customFormat="1" x14ac:dyDescent="0.3">
      <c r="A197" s="158">
        <v>118</v>
      </c>
      <c r="B197" s="156" t="s">
        <v>645</v>
      </c>
      <c r="C197" s="156">
        <v>308.8</v>
      </c>
      <c r="D197" s="157"/>
      <c r="E197" s="157"/>
      <c r="F197" s="524">
        <f t="shared" si="24"/>
        <v>308.8</v>
      </c>
      <c r="G197" s="146" t="s">
        <v>2143</v>
      </c>
      <c r="H197" s="726">
        <v>230</v>
      </c>
      <c r="I197" s="696">
        <f t="shared" si="22"/>
        <v>8.4757630029259814E-3</v>
      </c>
      <c r="J197" s="151">
        <f t="shared" si="20"/>
        <v>36.288555508877444</v>
      </c>
      <c r="K197" s="151">
        <f t="shared" si="23"/>
        <v>7.9834822119530378</v>
      </c>
      <c r="L197" s="151">
        <v>15.226065426568638</v>
      </c>
      <c r="M197" s="151">
        <v>5.1479199994892815</v>
      </c>
      <c r="N197" s="725">
        <f t="shared" si="25"/>
        <v>0.20934592987981998</v>
      </c>
      <c r="O197" s="687">
        <f t="shared" si="26"/>
        <v>8.7514639991317775</v>
      </c>
      <c r="P197" s="698">
        <v>5.1479199994892815</v>
      </c>
      <c r="Q197" s="698"/>
      <c r="R197" s="698"/>
      <c r="S197" s="698"/>
      <c r="T197" s="698"/>
      <c r="U197" s="698"/>
    </row>
    <row r="198" spans="1:21" s="688" customFormat="1" x14ac:dyDescent="0.3">
      <c r="A198" s="158">
        <v>119</v>
      </c>
      <c r="B198" s="156" t="s">
        <v>646</v>
      </c>
      <c r="C198" s="156">
        <v>343.31</v>
      </c>
      <c r="D198" s="157"/>
      <c r="E198" s="157"/>
      <c r="F198" s="524">
        <f t="shared" si="24"/>
        <v>343.31</v>
      </c>
      <c r="G198" s="146" t="s">
        <v>2142</v>
      </c>
      <c r="H198" s="726">
        <v>240</v>
      </c>
      <c r="I198" s="696">
        <f t="shared" si="22"/>
        <v>8.8442744378358067E-3</v>
      </c>
      <c r="J198" s="151">
        <f t="shared" si="20"/>
        <v>37.866318791872111</v>
      </c>
      <c r="K198" s="151">
        <f t="shared" si="23"/>
        <v>8.3305901342118638</v>
      </c>
      <c r="L198" s="151">
        <v>15.888068271202057</v>
      </c>
      <c r="M198" s="151">
        <v>9.7178902755141134</v>
      </c>
      <c r="N198" s="725">
        <f t="shared" si="25"/>
        <v>0.20914877944947757</v>
      </c>
      <c r="O198" s="687">
        <f t="shared" si="26"/>
        <v>16.520413468373992</v>
      </c>
      <c r="P198" s="687">
        <v>9.7178902755141134</v>
      </c>
      <c r="Q198" s="687"/>
      <c r="R198" s="687"/>
      <c r="S198" s="687"/>
      <c r="T198" s="687"/>
      <c r="U198" s="687"/>
    </row>
    <row r="199" spans="1:21" s="688" customFormat="1" x14ac:dyDescent="0.3">
      <c r="A199" s="158">
        <v>120</v>
      </c>
      <c r="B199" s="156" t="s">
        <v>647</v>
      </c>
      <c r="C199" s="156">
        <v>146.82</v>
      </c>
      <c r="D199" s="157"/>
      <c r="E199" s="157"/>
      <c r="F199" s="524">
        <f t="shared" si="24"/>
        <v>146.82</v>
      </c>
      <c r="G199" s="146" t="s">
        <v>2142</v>
      </c>
      <c r="H199" s="726">
        <v>126</v>
      </c>
      <c r="I199" s="696">
        <f t="shared" si="22"/>
        <v>4.6432440798637982E-3</v>
      </c>
      <c r="J199" s="151">
        <f t="shared" ref="J199:J262" si="27">I199*4281.45</f>
        <v>19.879817365732858</v>
      </c>
      <c r="K199" s="151">
        <f t="shared" si="23"/>
        <v>4.3735598204612289</v>
      </c>
      <c r="L199" s="151">
        <v>8.3412358423810797</v>
      </c>
      <c r="M199" s="151">
        <v>5.1018923946449082</v>
      </c>
      <c r="N199" s="725">
        <f t="shared" si="25"/>
        <v>0.25675320408132457</v>
      </c>
      <c r="O199" s="687">
        <f t="shared" si="26"/>
        <v>8.6732170708963441</v>
      </c>
      <c r="P199" s="687">
        <v>5.1018923946449082</v>
      </c>
      <c r="Q199" s="687"/>
      <c r="R199" s="687"/>
      <c r="S199" s="687"/>
      <c r="T199" s="687"/>
      <c r="U199" s="687"/>
    </row>
    <row r="200" spans="1:21" s="688" customFormat="1" x14ac:dyDescent="0.3">
      <c r="A200" s="158">
        <v>121</v>
      </c>
      <c r="B200" s="156" t="s">
        <v>648</v>
      </c>
      <c r="C200" s="156">
        <v>218.19</v>
      </c>
      <c r="D200" s="157"/>
      <c r="E200" s="157"/>
      <c r="F200" s="524">
        <f t="shared" si="24"/>
        <v>218.19</v>
      </c>
      <c r="G200" s="146" t="s">
        <v>2142</v>
      </c>
      <c r="H200" s="726">
        <v>134</v>
      </c>
      <c r="I200" s="696">
        <f t="shared" si="22"/>
        <v>4.9380532277916583E-3</v>
      </c>
      <c r="J200" s="151">
        <f t="shared" si="27"/>
        <v>21.142027992128593</v>
      </c>
      <c r="K200" s="151">
        <f t="shared" si="23"/>
        <v>4.6512461582682905</v>
      </c>
      <c r="L200" s="151">
        <v>8.8708381180878142</v>
      </c>
      <c r="M200" s="151">
        <v>5.4258220704953803</v>
      </c>
      <c r="N200" s="725">
        <f t="shared" si="25"/>
        <v>0.18373864218790997</v>
      </c>
      <c r="O200" s="687">
        <f t="shared" si="26"/>
        <v>9.2238975198421471</v>
      </c>
      <c r="P200" s="687">
        <v>5.4258220704953803</v>
      </c>
      <c r="Q200" s="687"/>
      <c r="R200" s="687"/>
      <c r="S200" s="687"/>
      <c r="T200" s="687"/>
      <c r="U200" s="687"/>
    </row>
    <row r="201" spans="1:21" s="688" customFormat="1" x14ac:dyDescent="0.3">
      <c r="A201" s="158">
        <v>122</v>
      </c>
      <c r="B201" s="156" t="s">
        <v>649</v>
      </c>
      <c r="C201" s="156">
        <v>109.6</v>
      </c>
      <c r="D201" s="157"/>
      <c r="E201" s="157"/>
      <c r="F201" s="524">
        <f t="shared" si="24"/>
        <v>109.6</v>
      </c>
      <c r="G201" s="146" t="s">
        <v>2142</v>
      </c>
      <c r="H201" s="726">
        <v>106</v>
      </c>
      <c r="I201" s="696">
        <f t="shared" si="22"/>
        <v>3.906221210044148E-3</v>
      </c>
      <c r="J201" s="151">
        <f t="shared" si="27"/>
        <v>16.724290799743518</v>
      </c>
      <c r="K201" s="151">
        <f t="shared" si="23"/>
        <v>3.6793439759435738</v>
      </c>
      <c r="L201" s="151">
        <v>7.0172301531142418</v>
      </c>
      <c r="M201" s="151">
        <v>4.2920682050187331</v>
      </c>
      <c r="N201" s="725">
        <f t="shared" si="25"/>
        <v>0.28935157968813929</v>
      </c>
      <c r="O201" s="687">
        <f t="shared" si="26"/>
        <v>7.2965159485318463</v>
      </c>
      <c r="P201" s="687">
        <v>4.2920682050187331</v>
      </c>
      <c r="Q201" s="687"/>
      <c r="R201" s="687"/>
      <c r="S201" s="687"/>
      <c r="T201" s="687"/>
      <c r="U201" s="687"/>
    </row>
    <row r="202" spans="1:21" s="688" customFormat="1" x14ac:dyDescent="0.3">
      <c r="A202" s="158">
        <v>123</v>
      </c>
      <c r="B202" s="156" t="s">
        <v>650</v>
      </c>
      <c r="C202" s="156">
        <v>143.4</v>
      </c>
      <c r="D202" s="157"/>
      <c r="E202" s="157"/>
      <c r="F202" s="524">
        <f t="shared" si="24"/>
        <v>143.4</v>
      </c>
      <c r="G202" s="146" t="s">
        <v>2142</v>
      </c>
      <c r="H202" s="726">
        <v>140</v>
      </c>
      <c r="I202" s="696">
        <f t="shared" si="22"/>
        <v>5.1591600887375541E-3</v>
      </c>
      <c r="J202" s="151">
        <f t="shared" si="27"/>
        <v>22.0886859619254</v>
      </c>
      <c r="K202" s="151">
        <f t="shared" si="23"/>
        <v>4.8595109116235884</v>
      </c>
      <c r="L202" s="151">
        <v>9.2680398248678646</v>
      </c>
      <c r="M202" s="151">
        <v>5.6687693273832327</v>
      </c>
      <c r="N202" s="725">
        <f t="shared" si="25"/>
        <v>0.29208511872942872</v>
      </c>
      <c r="O202" s="687">
        <f t="shared" si="26"/>
        <v>9.6369078565514954</v>
      </c>
      <c r="P202" s="687">
        <v>5.6687693273832327</v>
      </c>
      <c r="Q202" s="687"/>
      <c r="R202" s="687"/>
      <c r="S202" s="687"/>
      <c r="T202" s="687"/>
      <c r="U202" s="687"/>
    </row>
    <row r="203" spans="1:21" s="699" customFormat="1" x14ac:dyDescent="0.3">
      <c r="A203" s="158">
        <v>124</v>
      </c>
      <c r="B203" s="156" t="s">
        <v>651</v>
      </c>
      <c r="C203" s="156">
        <v>306.10000000000002</v>
      </c>
      <c r="D203" s="157"/>
      <c r="E203" s="157"/>
      <c r="F203" s="524">
        <f t="shared" si="24"/>
        <v>306.10000000000002</v>
      </c>
      <c r="G203" s="146" t="s">
        <v>2143</v>
      </c>
      <c r="H203" s="726">
        <v>240</v>
      </c>
      <c r="I203" s="696">
        <f t="shared" si="22"/>
        <v>8.8442744378358067E-3</v>
      </c>
      <c r="J203" s="151">
        <f t="shared" si="27"/>
        <v>37.866318791872111</v>
      </c>
      <c r="K203" s="151">
        <f t="shared" si="23"/>
        <v>8.3305901342118638</v>
      </c>
      <c r="L203" s="151">
        <v>15.888068271202057</v>
      </c>
      <c r="M203" s="151">
        <v>5.3717426081627284</v>
      </c>
      <c r="N203" s="725">
        <f t="shared" si="25"/>
        <v>0.22037477884824813</v>
      </c>
      <c r="O203" s="687">
        <f t="shared" si="26"/>
        <v>9.1319624338766374</v>
      </c>
      <c r="P203" s="698">
        <v>5.3717426081627284</v>
      </c>
      <c r="Q203" s="698"/>
      <c r="R203" s="698"/>
      <c r="S203" s="698"/>
      <c r="T203" s="698"/>
      <c r="U203" s="698"/>
    </row>
    <row r="204" spans="1:21" s="688" customFormat="1" x14ac:dyDescent="0.3">
      <c r="A204" s="158">
        <v>125</v>
      </c>
      <c r="B204" s="156" t="s">
        <v>652</v>
      </c>
      <c r="C204" s="156">
        <v>239.7</v>
      </c>
      <c r="D204" s="157"/>
      <c r="E204" s="157"/>
      <c r="F204" s="524">
        <f t="shared" si="24"/>
        <v>239.7</v>
      </c>
      <c r="G204" s="146" t="s">
        <v>2142</v>
      </c>
      <c r="H204" s="726">
        <v>228</v>
      </c>
      <c r="I204" s="696">
        <f t="shared" si="22"/>
        <v>8.402060715944017E-3</v>
      </c>
      <c r="J204" s="151">
        <f t="shared" si="27"/>
        <v>35.973002852278512</v>
      </c>
      <c r="K204" s="151">
        <f t="shared" si="23"/>
        <v>7.9140606275012724</v>
      </c>
      <c r="L204" s="151">
        <v>15.093664857641954</v>
      </c>
      <c r="M204" s="151">
        <v>9.231995761738407</v>
      </c>
      <c r="N204" s="725">
        <f t="shared" si="25"/>
        <v>0.28457540300025091</v>
      </c>
      <c r="O204" s="687">
        <f t="shared" si="26"/>
        <v>15.694392794955291</v>
      </c>
      <c r="P204" s="687">
        <v>9.231995761738407</v>
      </c>
      <c r="Q204" s="687"/>
      <c r="R204" s="687"/>
      <c r="S204" s="687"/>
      <c r="T204" s="687"/>
      <c r="U204" s="687"/>
    </row>
    <row r="205" spans="1:21" s="688" customFormat="1" x14ac:dyDescent="0.3">
      <c r="A205" s="158">
        <v>126</v>
      </c>
      <c r="B205" s="156" t="s">
        <v>653</v>
      </c>
      <c r="C205" s="156">
        <v>193.7</v>
      </c>
      <c r="D205" s="157"/>
      <c r="E205" s="157"/>
      <c r="F205" s="524">
        <f t="shared" si="24"/>
        <v>193.7</v>
      </c>
      <c r="G205" s="146" t="s">
        <v>2142</v>
      </c>
      <c r="H205" s="726">
        <v>215.5</v>
      </c>
      <c r="I205" s="696">
        <f t="shared" si="22"/>
        <v>7.9414214223067353E-3</v>
      </c>
      <c r="J205" s="151">
        <f t="shared" si="27"/>
        <v>34.000798748535168</v>
      </c>
      <c r="K205" s="151">
        <f t="shared" si="23"/>
        <v>7.4801757246777365</v>
      </c>
      <c r="L205" s="151">
        <v>14.266161301850179</v>
      </c>
      <c r="M205" s="151">
        <v>8.7258556432220473</v>
      </c>
      <c r="N205" s="725">
        <f t="shared" si="25"/>
        <v>0.33284972337782726</v>
      </c>
      <c r="O205" s="687">
        <f t="shared" si="26"/>
        <v>14.833954593477481</v>
      </c>
      <c r="P205" s="687">
        <v>8.7258556432220473</v>
      </c>
      <c r="Q205" s="687"/>
      <c r="R205" s="687"/>
      <c r="S205" s="687"/>
      <c r="T205" s="687"/>
      <c r="U205" s="687"/>
    </row>
    <row r="206" spans="1:21" s="688" customFormat="1" x14ac:dyDescent="0.3">
      <c r="A206" s="158">
        <v>127</v>
      </c>
      <c r="B206" s="156" t="s">
        <v>654</v>
      </c>
      <c r="C206" s="156">
        <v>83.9</v>
      </c>
      <c r="D206" s="157"/>
      <c r="E206" s="157"/>
      <c r="F206" s="524">
        <f t="shared" si="24"/>
        <v>83.9</v>
      </c>
      <c r="G206" s="146" t="s">
        <v>2142</v>
      </c>
      <c r="H206" s="726">
        <v>160</v>
      </c>
      <c r="I206" s="696">
        <f t="shared" si="22"/>
        <v>5.8961829585572039E-3</v>
      </c>
      <c r="J206" s="151">
        <f t="shared" si="27"/>
        <v>25.24421252791474</v>
      </c>
      <c r="K206" s="151">
        <f t="shared" si="23"/>
        <v>5.5537267561412431</v>
      </c>
      <c r="L206" s="151">
        <v>10.592045514134703</v>
      </c>
      <c r="M206" s="151">
        <v>6.4785935170094087</v>
      </c>
      <c r="N206" s="725">
        <f t="shared" si="25"/>
        <v>0.57054324571156245</v>
      </c>
      <c r="O206" s="687">
        <f t="shared" si="26"/>
        <v>11.013608978915995</v>
      </c>
      <c r="P206" s="687">
        <v>6.4785935170094087</v>
      </c>
      <c r="Q206" s="687"/>
      <c r="R206" s="687"/>
      <c r="S206" s="687"/>
      <c r="T206" s="687"/>
      <c r="U206" s="687"/>
    </row>
    <row r="207" spans="1:21" s="699" customFormat="1" x14ac:dyDescent="0.3">
      <c r="A207" s="158">
        <v>128</v>
      </c>
      <c r="B207" s="156" t="s">
        <v>655</v>
      </c>
      <c r="C207" s="156">
        <v>2111.66</v>
      </c>
      <c r="D207" s="157"/>
      <c r="E207" s="157"/>
      <c r="F207" s="524">
        <f t="shared" si="24"/>
        <v>2111.66</v>
      </c>
      <c r="G207" s="146" t="s">
        <v>2143</v>
      </c>
      <c r="H207" s="726">
        <v>550</v>
      </c>
      <c r="I207" s="696">
        <f t="shared" si="22"/>
        <v>2.0268128920040391E-2</v>
      </c>
      <c r="J207" s="151">
        <f t="shared" si="27"/>
        <v>86.776980564706932</v>
      </c>
      <c r="K207" s="151">
        <f t="shared" si="23"/>
        <v>19.090935724235525</v>
      </c>
      <c r="L207" s="151">
        <v>36.410156454838045</v>
      </c>
      <c r="M207" s="151">
        <v>12.310243477039586</v>
      </c>
      <c r="N207" s="725">
        <f t="shared" si="25"/>
        <v>7.3207010702868891E-2</v>
      </c>
      <c r="O207" s="687">
        <f t="shared" si="26"/>
        <v>20.927413910967296</v>
      </c>
      <c r="P207" s="698">
        <v>12.310243477039586</v>
      </c>
      <c r="Q207" s="698"/>
      <c r="R207" s="698"/>
      <c r="S207" s="698"/>
      <c r="T207" s="698"/>
      <c r="U207" s="698"/>
    </row>
    <row r="208" spans="1:21" s="699" customFormat="1" x14ac:dyDescent="0.3">
      <c r="A208" s="158">
        <v>129</v>
      </c>
      <c r="B208" s="156" t="s">
        <v>656</v>
      </c>
      <c r="C208" s="156">
        <v>424.8</v>
      </c>
      <c r="D208" s="157"/>
      <c r="E208" s="157"/>
      <c r="F208" s="524">
        <f t="shared" si="24"/>
        <v>424.8</v>
      </c>
      <c r="G208" s="146" t="s">
        <v>2143</v>
      </c>
      <c r="H208" s="726">
        <v>293</v>
      </c>
      <c r="I208" s="696">
        <f t="shared" si="22"/>
        <v>1.079738504285788E-2</v>
      </c>
      <c r="J208" s="151">
        <f t="shared" si="27"/>
        <v>46.228464191743868</v>
      </c>
      <c r="K208" s="151">
        <f t="shared" si="23"/>
        <v>10.170262122183651</v>
      </c>
      <c r="L208" s="151">
        <v>19.396683347759176</v>
      </c>
      <c r="M208" s="151">
        <v>6.5580024341319971</v>
      </c>
      <c r="N208" s="725">
        <f t="shared" si="25"/>
        <v>0.19386396444401766</v>
      </c>
      <c r="O208" s="687">
        <f t="shared" si="26"/>
        <v>11.148604138024394</v>
      </c>
      <c r="P208" s="698">
        <v>6.5580024341319971</v>
      </c>
      <c r="Q208" s="698"/>
      <c r="R208" s="698"/>
      <c r="S208" s="698"/>
      <c r="T208" s="698"/>
      <c r="U208" s="698"/>
    </row>
    <row r="209" spans="1:21" s="688" customFormat="1" x14ac:dyDescent="0.3">
      <c r="A209" s="158">
        <v>130</v>
      </c>
      <c r="B209" s="156" t="s">
        <v>657</v>
      </c>
      <c r="C209" s="156">
        <v>105.5</v>
      </c>
      <c r="D209" s="157"/>
      <c r="E209" s="157"/>
      <c r="F209" s="524">
        <f t="shared" si="24"/>
        <v>105.5</v>
      </c>
      <c r="G209" s="146" t="s">
        <v>2142</v>
      </c>
      <c r="H209" s="726"/>
      <c r="I209" s="696">
        <f t="shared" si="22"/>
        <v>0</v>
      </c>
      <c r="J209" s="151">
        <f t="shared" si="27"/>
        <v>0</v>
      </c>
      <c r="K209" s="151">
        <f t="shared" si="23"/>
        <v>0</v>
      </c>
      <c r="L209" s="151">
        <v>0</v>
      </c>
      <c r="M209" s="151">
        <v>0</v>
      </c>
      <c r="N209" s="725">
        <f t="shared" si="25"/>
        <v>0</v>
      </c>
      <c r="O209" s="687">
        <f t="shared" si="26"/>
        <v>0</v>
      </c>
      <c r="P209" s="687">
        <v>0</v>
      </c>
      <c r="Q209" s="687"/>
      <c r="R209" s="687"/>
      <c r="S209" s="687"/>
      <c r="T209" s="687"/>
      <c r="U209" s="687"/>
    </row>
    <row r="210" spans="1:21" s="688" customFormat="1" x14ac:dyDescent="0.3">
      <c r="A210" s="158">
        <v>131</v>
      </c>
      <c r="B210" s="156" t="s">
        <v>658</v>
      </c>
      <c r="C210" s="156">
        <v>158.6</v>
      </c>
      <c r="D210" s="157"/>
      <c r="E210" s="157"/>
      <c r="F210" s="524">
        <f t="shared" si="24"/>
        <v>158.6</v>
      </c>
      <c r="G210" s="146" t="s">
        <v>2142</v>
      </c>
      <c r="H210" s="726"/>
      <c r="I210" s="696">
        <f t="shared" si="22"/>
        <v>0</v>
      </c>
      <c r="J210" s="151">
        <f t="shared" si="27"/>
        <v>0</v>
      </c>
      <c r="K210" s="151">
        <f t="shared" si="23"/>
        <v>0</v>
      </c>
      <c r="L210" s="151">
        <v>0</v>
      </c>
      <c r="M210" s="151">
        <v>0</v>
      </c>
      <c r="N210" s="725">
        <f t="shared" si="25"/>
        <v>0</v>
      </c>
      <c r="O210" s="687">
        <f t="shared" si="26"/>
        <v>0</v>
      </c>
      <c r="P210" s="687">
        <v>0</v>
      </c>
      <c r="Q210" s="687"/>
      <c r="R210" s="687"/>
      <c r="S210" s="687"/>
      <c r="T210" s="687"/>
      <c r="U210" s="687"/>
    </row>
    <row r="211" spans="1:21" s="688" customFormat="1" x14ac:dyDescent="0.3">
      <c r="A211" s="158">
        <v>132</v>
      </c>
      <c r="B211" s="156" t="s">
        <v>659</v>
      </c>
      <c r="C211" s="156">
        <v>84.9</v>
      </c>
      <c r="D211" s="157"/>
      <c r="E211" s="157"/>
      <c r="F211" s="524">
        <f t="shared" si="24"/>
        <v>84.9</v>
      </c>
      <c r="G211" s="146" t="s">
        <v>2142</v>
      </c>
      <c r="H211" s="726"/>
      <c r="I211" s="696">
        <f t="shared" si="22"/>
        <v>0</v>
      </c>
      <c r="J211" s="151">
        <f t="shared" si="27"/>
        <v>0</v>
      </c>
      <c r="K211" s="151">
        <f t="shared" si="23"/>
        <v>0</v>
      </c>
      <c r="L211" s="151">
        <v>0</v>
      </c>
      <c r="M211" s="151">
        <v>0</v>
      </c>
      <c r="N211" s="725">
        <f t="shared" si="25"/>
        <v>0</v>
      </c>
      <c r="O211" s="687">
        <f t="shared" si="26"/>
        <v>0</v>
      </c>
      <c r="P211" s="687">
        <v>0</v>
      </c>
      <c r="Q211" s="687"/>
      <c r="R211" s="687"/>
      <c r="S211" s="687"/>
      <c r="T211" s="687"/>
      <c r="U211" s="687"/>
    </row>
    <row r="212" spans="1:21" s="688" customFormat="1" x14ac:dyDescent="0.3">
      <c r="A212" s="158">
        <v>133</v>
      </c>
      <c r="B212" s="156" t="s">
        <v>660</v>
      </c>
      <c r="C212" s="156">
        <v>191.6</v>
      </c>
      <c r="D212" s="157"/>
      <c r="E212" s="157"/>
      <c r="F212" s="524">
        <f t="shared" si="24"/>
        <v>191.6</v>
      </c>
      <c r="G212" s="146" t="s">
        <v>2142</v>
      </c>
      <c r="H212" s="726"/>
      <c r="I212" s="696">
        <f t="shared" ref="I212:I275" si="28">4/108544.8*H212</f>
        <v>0</v>
      </c>
      <c r="J212" s="151">
        <f t="shared" si="27"/>
        <v>0</v>
      </c>
      <c r="K212" s="151">
        <f t="shared" si="23"/>
        <v>0</v>
      </c>
      <c r="L212" s="151">
        <v>0</v>
      </c>
      <c r="M212" s="151">
        <v>0</v>
      </c>
      <c r="N212" s="725">
        <f t="shared" si="25"/>
        <v>0</v>
      </c>
      <c r="O212" s="687">
        <f t="shared" si="26"/>
        <v>0</v>
      </c>
      <c r="P212" s="687">
        <v>0</v>
      </c>
      <c r="Q212" s="687"/>
      <c r="R212" s="687"/>
      <c r="S212" s="687"/>
      <c r="T212" s="687"/>
      <c r="U212" s="687"/>
    </row>
    <row r="213" spans="1:21" s="688" customFormat="1" x14ac:dyDescent="0.3">
      <c r="A213" s="158">
        <v>134</v>
      </c>
      <c r="B213" s="156" t="s">
        <v>661</v>
      </c>
      <c r="C213" s="156">
        <v>220.11</v>
      </c>
      <c r="D213" s="157"/>
      <c r="E213" s="157"/>
      <c r="F213" s="524">
        <f t="shared" si="24"/>
        <v>220.11</v>
      </c>
      <c r="G213" s="146" t="s">
        <v>2142</v>
      </c>
      <c r="H213" s="726"/>
      <c r="I213" s="696">
        <f t="shared" si="28"/>
        <v>0</v>
      </c>
      <c r="J213" s="151">
        <f t="shared" si="27"/>
        <v>0</v>
      </c>
      <c r="K213" s="151">
        <f t="shared" si="23"/>
        <v>0</v>
      </c>
      <c r="L213" s="151">
        <v>0</v>
      </c>
      <c r="M213" s="151">
        <v>0</v>
      </c>
      <c r="N213" s="725">
        <f t="shared" si="25"/>
        <v>0</v>
      </c>
      <c r="O213" s="687">
        <f t="shared" si="26"/>
        <v>0</v>
      </c>
      <c r="P213" s="687">
        <v>0</v>
      </c>
      <c r="Q213" s="687"/>
      <c r="R213" s="687"/>
      <c r="S213" s="687"/>
      <c r="T213" s="687"/>
      <c r="U213" s="687"/>
    </row>
    <row r="214" spans="1:21" s="688" customFormat="1" x14ac:dyDescent="0.3">
      <c r="A214" s="158">
        <v>135</v>
      </c>
      <c r="B214" s="156" t="s">
        <v>662</v>
      </c>
      <c r="C214" s="156">
        <v>154.1</v>
      </c>
      <c r="D214" s="157"/>
      <c r="E214" s="157"/>
      <c r="F214" s="524">
        <f t="shared" si="24"/>
        <v>154.1</v>
      </c>
      <c r="G214" s="146" t="s">
        <v>2142</v>
      </c>
      <c r="H214" s="726"/>
      <c r="I214" s="696">
        <f t="shared" si="28"/>
        <v>0</v>
      </c>
      <c r="J214" s="151">
        <f t="shared" si="27"/>
        <v>0</v>
      </c>
      <c r="K214" s="151">
        <f t="shared" si="23"/>
        <v>0</v>
      </c>
      <c r="L214" s="151">
        <v>0</v>
      </c>
      <c r="M214" s="151">
        <v>0</v>
      </c>
      <c r="N214" s="725">
        <f t="shared" si="25"/>
        <v>0</v>
      </c>
      <c r="O214" s="687">
        <f t="shared" si="26"/>
        <v>0</v>
      </c>
      <c r="P214" s="687">
        <v>0</v>
      </c>
      <c r="Q214" s="687"/>
      <c r="R214" s="687"/>
      <c r="S214" s="687"/>
      <c r="T214" s="687"/>
      <c r="U214" s="687"/>
    </row>
    <row r="215" spans="1:21" s="688" customFormat="1" x14ac:dyDescent="0.3">
      <c r="A215" s="158">
        <v>136</v>
      </c>
      <c r="B215" s="156" t="s">
        <v>663</v>
      </c>
      <c r="C215" s="156">
        <v>219.1</v>
      </c>
      <c r="D215" s="157"/>
      <c r="E215" s="157"/>
      <c r="F215" s="524">
        <f t="shared" si="24"/>
        <v>219.1</v>
      </c>
      <c r="G215" s="146" t="s">
        <v>2142</v>
      </c>
      <c r="H215" s="726"/>
      <c r="I215" s="696">
        <f t="shared" si="28"/>
        <v>0</v>
      </c>
      <c r="J215" s="151">
        <f t="shared" si="27"/>
        <v>0</v>
      </c>
      <c r="K215" s="151">
        <f t="shared" si="23"/>
        <v>0</v>
      </c>
      <c r="L215" s="151">
        <v>0</v>
      </c>
      <c r="M215" s="151">
        <v>0</v>
      </c>
      <c r="N215" s="725">
        <f t="shared" si="25"/>
        <v>0</v>
      </c>
      <c r="O215" s="687">
        <f t="shared" si="26"/>
        <v>0</v>
      </c>
      <c r="P215" s="687">
        <v>0</v>
      </c>
      <c r="Q215" s="687"/>
      <c r="R215" s="687"/>
      <c r="S215" s="687"/>
      <c r="T215" s="687"/>
      <c r="U215" s="687"/>
    </row>
    <row r="216" spans="1:21" s="688" customFormat="1" x14ac:dyDescent="0.3">
      <c r="A216" s="158">
        <v>137</v>
      </c>
      <c r="B216" s="156" t="s">
        <v>664</v>
      </c>
      <c r="C216" s="156">
        <v>255.8</v>
      </c>
      <c r="D216" s="157"/>
      <c r="E216" s="157"/>
      <c r="F216" s="524">
        <f t="shared" si="24"/>
        <v>255.8</v>
      </c>
      <c r="G216" s="146" t="s">
        <v>2142</v>
      </c>
      <c r="H216" s="726"/>
      <c r="I216" s="696">
        <f t="shared" si="28"/>
        <v>0</v>
      </c>
      <c r="J216" s="151">
        <f t="shared" si="27"/>
        <v>0</v>
      </c>
      <c r="K216" s="151">
        <f t="shared" si="23"/>
        <v>0</v>
      </c>
      <c r="L216" s="151">
        <v>0</v>
      </c>
      <c r="M216" s="151">
        <v>0</v>
      </c>
      <c r="N216" s="725">
        <f t="shared" si="25"/>
        <v>0</v>
      </c>
      <c r="O216" s="687">
        <f t="shared" si="26"/>
        <v>0</v>
      </c>
      <c r="P216" s="687">
        <v>0</v>
      </c>
      <c r="Q216" s="687"/>
      <c r="R216" s="687"/>
      <c r="S216" s="687"/>
      <c r="T216" s="687"/>
      <c r="U216" s="687"/>
    </row>
    <row r="217" spans="1:21" s="688" customFormat="1" x14ac:dyDescent="0.3">
      <c r="A217" s="158">
        <v>138</v>
      </c>
      <c r="B217" s="156" t="s">
        <v>665</v>
      </c>
      <c r="C217" s="156">
        <v>101.5</v>
      </c>
      <c r="D217" s="157"/>
      <c r="E217" s="157"/>
      <c r="F217" s="524">
        <f t="shared" si="24"/>
        <v>101.5</v>
      </c>
      <c r="G217" s="146" t="s">
        <v>2142</v>
      </c>
      <c r="H217" s="726"/>
      <c r="I217" s="696">
        <f t="shared" si="28"/>
        <v>0</v>
      </c>
      <c r="J217" s="151">
        <f t="shared" si="27"/>
        <v>0</v>
      </c>
      <c r="K217" s="151">
        <f t="shared" si="23"/>
        <v>0</v>
      </c>
      <c r="L217" s="151">
        <v>0</v>
      </c>
      <c r="M217" s="151">
        <v>0</v>
      </c>
      <c r="N217" s="725">
        <f t="shared" si="25"/>
        <v>0</v>
      </c>
      <c r="O217" s="687">
        <f t="shared" si="26"/>
        <v>0</v>
      </c>
      <c r="P217" s="687">
        <v>0</v>
      </c>
      <c r="Q217" s="687"/>
      <c r="R217" s="687"/>
      <c r="S217" s="687"/>
      <c r="T217" s="687"/>
      <c r="U217" s="687"/>
    </row>
    <row r="218" spans="1:21" s="688" customFormat="1" x14ac:dyDescent="0.3">
      <c r="A218" s="158">
        <v>139</v>
      </c>
      <c r="B218" s="156" t="s">
        <v>666</v>
      </c>
      <c r="C218" s="156">
        <v>57.8</v>
      </c>
      <c r="D218" s="157"/>
      <c r="E218" s="157"/>
      <c r="F218" s="524">
        <f t="shared" si="24"/>
        <v>57.8</v>
      </c>
      <c r="G218" s="146" t="s">
        <v>2142</v>
      </c>
      <c r="H218" s="726"/>
      <c r="I218" s="696">
        <f t="shared" si="28"/>
        <v>0</v>
      </c>
      <c r="J218" s="151">
        <f t="shared" si="27"/>
        <v>0</v>
      </c>
      <c r="K218" s="151">
        <f t="shared" si="23"/>
        <v>0</v>
      </c>
      <c r="L218" s="151">
        <v>0</v>
      </c>
      <c r="M218" s="151">
        <v>0</v>
      </c>
      <c r="N218" s="725">
        <f t="shared" si="25"/>
        <v>0</v>
      </c>
      <c r="O218" s="687">
        <f t="shared" si="26"/>
        <v>0</v>
      </c>
      <c r="P218" s="687">
        <v>0</v>
      </c>
      <c r="Q218" s="687"/>
      <c r="R218" s="687"/>
      <c r="S218" s="687"/>
      <c r="T218" s="687"/>
      <c r="U218" s="687"/>
    </row>
    <row r="219" spans="1:21" s="688" customFormat="1" x14ac:dyDescent="0.3">
      <c r="A219" s="158">
        <v>140</v>
      </c>
      <c r="B219" s="146" t="s">
        <v>2009</v>
      </c>
      <c r="C219" s="146">
        <v>569.54999999999995</v>
      </c>
      <c r="D219" s="159">
        <v>76.3</v>
      </c>
      <c r="E219" s="159">
        <v>25</v>
      </c>
      <c r="F219" s="524">
        <f t="shared" si="24"/>
        <v>670.84999999999991</v>
      </c>
      <c r="G219" s="146" t="s">
        <v>2142</v>
      </c>
      <c r="H219" s="726">
        <v>685</v>
      </c>
      <c r="I219" s="696">
        <f t="shared" si="28"/>
        <v>2.524303329132303E-2</v>
      </c>
      <c r="J219" s="151">
        <f t="shared" si="27"/>
        <v>108.07678488513498</v>
      </c>
      <c r="K219" s="151">
        <f t="shared" si="23"/>
        <v>23.776892674729698</v>
      </c>
      <c r="L219" s="151">
        <v>45.347194857389205</v>
      </c>
      <c r="M219" s="151">
        <v>27.736478494696531</v>
      </c>
      <c r="N219" s="725">
        <f t="shared" si="25"/>
        <v>0.30548908237601619</v>
      </c>
      <c r="O219" s="687">
        <f t="shared" si="26"/>
        <v>47.152013440984099</v>
      </c>
      <c r="P219" s="687">
        <v>27.736478494696531</v>
      </c>
      <c r="Q219" s="687"/>
      <c r="R219" s="687"/>
      <c r="S219" s="687"/>
      <c r="T219" s="687"/>
      <c r="U219" s="687"/>
    </row>
    <row r="220" spans="1:21" s="688" customFormat="1" x14ac:dyDescent="0.3">
      <c r="A220" s="158">
        <v>141</v>
      </c>
      <c r="B220" s="146" t="s">
        <v>2010</v>
      </c>
      <c r="C220" s="146">
        <v>648.9</v>
      </c>
      <c r="D220" s="159"/>
      <c r="E220" s="159"/>
      <c r="F220" s="524">
        <f t="shared" si="24"/>
        <v>648.9</v>
      </c>
      <c r="G220" s="146" t="s">
        <v>2142</v>
      </c>
      <c r="H220" s="726">
        <v>570</v>
      </c>
      <c r="I220" s="696">
        <f t="shared" si="28"/>
        <v>2.1005151789860042E-2</v>
      </c>
      <c r="J220" s="151">
        <f t="shared" si="27"/>
        <v>89.932507130696266</v>
      </c>
      <c r="K220" s="151">
        <f t="shared" si="23"/>
        <v>19.785151568753179</v>
      </c>
      <c r="L220" s="151">
        <v>37.734162144104886</v>
      </c>
      <c r="M220" s="151">
        <v>23.079989404346016</v>
      </c>
      <c r="N220" s="725">
        <f t="shared" si="25"/>
        <v>0.26280137193388869</v>
      </c>
      <c r="O220" s="687">
        <f t="shared" si="26"/>
        <v>39.235981987388229</v>
      </c>
      <c r="P220" s="687">
        <v>23.079989404346016</v>
      </c>
      <c r="Q220" s="687"/>
      <c r="R220" s="687"/>
      <c r="S220" s="687"/>
      <c r="T220" s="687"/>
      <c r="U220" s="687"/>
    </row>
    <row r="221" spans="1:21" s="688" customFormat="1" x14ac:dyDescent="0.3">
      <c r="A221" s="158">
        <v>142</v>
      </c>
      <c r="B221" s="146" t="s">
        <v>2011</v>
      </c>
      <c r="C221" s="146">
        <v>527.70000000000005</v>
      </c>
      <c r="D221" s="159">
        <v>115.4</v>
      </c>
      <c r="E221" s="159">
        <v>110</v>
      </c>
      <c r="F221" s="524">
        <f t="shared" si="24"/>
        <v>753.1</v>
      </c>
      <c r="G221" s="146" t="s">
        <v>2142</v>
      </c>
      <c r="H221" s="726">
        <v>226</v>
      </c>
      <c r="I221" s="696">
        <f t="shared" si="28"/>
        <v>8.3283584289620509E-3</v>
      </c>
      <c r="J221" s="151">
        <f t="shared" si="27"/>
        <v>35.657450195679573</v>
      </c>
      <c r="K221" s="151">
        <f t="shared" si="23"/>
        <v>7.8446390430495061</v>
      </c>
      <c r="L221" s="151">
        <v>14.96126428871527</v>
      </c>
      <c r="M221" s="151">
        <v>9.1510133427757907</v>
      </c>
      <c r="N221" s="725">
        <f t="shared" si="25"/>
        <v>8.9781392736980659E-2</v>
      </c>
      <c r="O221" s="687">
        <f t="shared" si="26"/>
        <v>15.556722682718844</v>
      </c>
      <c r="P221" s="687">
        <v>9.1510133427757907</v>
      </c>
      <c r="Q221" s="687"/>
      <c r="R221" s="687"/>
      <c r="S221" s="687"/>
      <c r="T221" s="687"/>
      <c r="U221" s="687"/>
    </row>
    <row r="222" spans="1:21" s="688" customFormat="1" x14ac:dyDescent="0.3">
      <c r="A222" s="158">
        <v>143</v>
      </c>
      <c r="B222" s="146" t="s">
        <v>2012</v>
      </c>
      <c r="C222" s="146">
        <v>276.60000000000002</v>
      </c>
      <c r="D222" s="159"/>
      <c r="E222" s="159"/>
      <c r="F222" s="524">
        <f t="shared" si="24"/>
        <v>276.60000000000002</v>
      </c>
      <c r="G222" s="146" t="s">
        <v>2142</v>
      </c>
      <c r="H222" s="726">
        <v>261</v>
      </c>
      <c r="I222" s="696">
        <f t="shared" si="28"/>
        <v>9.6181484511464396E-3</v>
      </c>
      <c r="J222" s="151">
        <f t="shared" si="27"/>
        <v>41.179621686160921</v>
      </c>
      <c r="K222" s="151">
        <f t="shared" si="23"/>
        <v>9.059516770955403</v>
      </c>
      <c r="L222" s="151">
        <v>17.278274244932238</v>
      </c>
      <c r="M222" s="151">
        <v>10.568205674621598</v>
      </c>
      <c r="N222" s="725">
        <f t="shared" si="25"/>
        <v>0.28230520020488126</v>
      </c>
      <c r="O222" s="687">
        <f t="shared" si="26"/>
        <v>17.965949646856718</v>
      </c>
      <c r="P222" s="687">
        <v>10.568205674621598</v>
      </c>
      <c r="Q222" s="687"/>
      <c r="R222" s="687"/>
      <c r="S222" s="687"/>
      <c r="T222" s="687"/>
      <c r="U222" s="687"/>
    </row>
    <row r="223" spans="1:21" s="688" customFormat="1" x14ac:dyDescent="0.3">
      <c r="A223" s="158">
        <v>144</v>
      </c>
      <c r="B223" s="146" t="s">
        <v>2013</v>
      </c>
      <c r="C223" s="146">
        <v>238.8</v>
      </c>
      <c r="D223" s="159"/>
      <c r="E223" s="159"/>
      <c r="F223" s="524">
        <f t="shared" si="24"/>
        <v>238.8</v>
      </c>
      <c r="G223" s="146" t="s">
        <v>2142</v>
      </c>
      <c r="H223" s="726">
        <v>236</v>
      </c>
      <c r="I223" s="696">
        <f t="shared" si="28"/>
        <v>8.6968698638718762E-3</v>
      </c>
      <c r="J223" s="151">
        <f t="shared" si="27"/>
        <v>37.23521347867424</v>
      </c>
      <c r="K223" s="151">
        <f t="shared" si="23"/>
        <v>8.191746965308333</v>
      </c>
      <c r="L223" s="151">
        <v>15.623267133348689</v>
      </c>
      <c r="M223" s="151">
        <v>9.5559254375888756</v>
      </c>
      <c r="N223" s="725">
        <f t="shared" si="25"/>
        <v>0.29567065751641597</v>
      </c>
      <c r="O223" s="687">
        <f t="shared" si="26"/>
        <v>16.245073243901089</v>
      </c>
      <c r="P223" s="687">
        <v>9.5559254375888756</v>
      </c>
      <c r="Q223" s="687"/>
      <c r="R223" s="687"/>
      <c r="S223" s="687"/>
      <c r="T223" s="687"/>
      <c r="U223" s="687"/>
    </row>
    <row r="224" spans="1:21" s="688" customFormat="1" x14ac:dyDescent="0.3">
      <c r="A224" s="158">
        <v>145</v>
      </c>
      <c r="B224" s="146" t="s">
        <v>2014</v>
      </c>
      <c r="C224" s="146">
        <v>754.13</v>
      </c>
      <c r="D224" s="159"/>
      <c r="E224" s="159"/>
      <c r="F224" s="524">
        <f t="shared" si="24"/>
        <v>754.13</v>
      </c>
      <c r="G224" s="146" t="s">
        <v>2142</v>
      </c>
      <c r="H224" s="726">
        <v>346</v>
      </c>
      <c r="I224" s="696">
        <f t="shared" si="28"/>
        <v>1.2750495647879955E-2</v>
      </c>
      <c r="J224" s="151">
        <f t="shared" si="27"/>
        <v>54.590609591615632</v>
      </c>
      <c r="K224" s="151">
        <f t="shared" si="23"/>
        <v>12.00993411015544</v>
      </c>
      <c r="L224" s="151">
        <v>22.905298424316296</v>
      </c>
      <c r="M224" s="151">
        <v>14.009958480532845</v>
      </c>
      <c r="N224" s="725">
        <f t="shared" si="25"/>
        <v>0.13726519380825616</v>
      </c>
      <c r="O224" s="687">
        <f t="shared" si="26"/>
        <v>23.816929416905836</v>
      </c>
      <c r="P224" s="687">
        <v>14.009958480532845</v>
      </c>
      <c r="Q224" s="687"/>
      <c r="R224" s="687"/>
      <c r="S224" s="687"/>
      <c r="T224" s="687"/>
      <c r="U224" s="687"/>
    </row>
    <row r="225" spans="1:21" s="688" customFormat="1" x14ac:dyDescent="0.3">
      <c r="A225" s="158">
        <v>146</v>
      </c>
      <c r="B225" s="146" t="s">
        <v>2015</v>
      </c>
      <c r="C225" s="146">
        <v>838.38</v>
      </c>
      <c r="D225" s="159">
        <v>72.7</v>
      </c>
      <c r="E225" s="159"/>
      <c r="F225" s="524">
        <f t="shared" si="24"/>
        <v>911.08</v>
      </c>
      <c r="G225" s="146" t="s">
        <v>2142</v>
      </c>
      <c r="H225" s="726">
        <v>577</v>
      </c>
      <c r="I225" s="696">
        <f t="shared" si="28"/>
        <v>2.1263109794296919E-2</v>
      </c>
      <c r="J225" s="151">
        <f t="shared" si="27"/>
        <v>91.036941428792545</v>
      </c>
      <c r="K225" s="151">
        <f t="shared" si="23"/>
        <v>20.02812711433436</v>
      </c>
      <c r="L225" s="151">
        <v>38.19756413534828</v>
      </c>
      <c r="M225" s="151">
        <v>23.363427870715178</v>
      </c>
      <c r="N225" s="725">
        <f t="shared" si="25"/>
        <v>0.18947409727926234</v>
      </c>
      <c r="O225" s="687">
        <f t="shared" si="26"/>
        <v>39.717827380215802</v>
      </c>
      <c r="P225" s="687">
        <v>23.363427870715178</v>
      </c>
      <c r="Q225" s="687"/>
      <c r="R225" s="687"/>
      <c r="S225" s="687"/>
      <c r="T225" s="687"/>
      <c r="U225" s="687"/>
    </row>
    <row r="226" spans="1:21" s="688" customFormat="1" x14ac:dyDescent="0.3">
      <c r="A226" s="158">
        <v>147</v>
      </c>
      <c r="B226" s="146" t="s">
        <v>2016</v>
      </c>
      <c r="C226" s="146">
        <v>676.2</v>
      </c>
      <c r="D226" s="159"/>
      <c r="E226" s="159">
        <v>31.7</v>
      </c>
      <c r="F226" s="524">
        <f t="shared" si="24"/>
        <v>707.90000000000009</v>
      </c>
      <c r="G226" s="146" t="s">
        <v>2142</v>
      </c>
      <c r="H226" s="726">
        <v>370</v>
      </c>
      <c r="I226" s="696">
        <f t="shared" si="28"/>
        <v>1.3634923091663535E-2</v>
      </c>
      <c r="J226" s="151">
        <f t="shared" si="27"/>
        <v>58.377241470802836</v>
      </c>
      <c r="K226" s="151">
        <f t="shared" si="23"/>
        <v>12.842993123576624</v>
      </c>
      <c r="L226" s="151">
        <v>24.494105251436505</v>
      </c>
      <c r="M226" s="151">
        <v>14.981747508084256</v>
      </c>
      <c r="N226" s="725">
        <f t="shared" si="25"/>
        <v>0.15637249237731349</v>
      </c>
      <c r="O226" s="687">
        <f t="shared" si="26"/>
        <v>25.468970763743233</v>
      </c>
      <c r="P226" s="687">
        <v>14.981747508084256</v>
      </c>
      <c r="Q226" s="687"/>
      <c r="R226" s="687"/>
      <c r="S226" s="687"/>
      <c r="T226" s="687"/>
      <c r="U226" s="687"/>
    </row>
    <row r="227" spans="1:21" s="688" customFormat="1" ht="14.5" x14ac:dyDescent="0.35">
      <c r="A227" s="158">
        <v>148</v>
      </c>
      <c r="B227" s="344" t="s">
        <v>2017</v>
      </c>
      <c r="C227" s="146">
        <v>814.34</v>
      </c>
      <c r="D227" s="159"/>
      <c r="E227" s="159"/>
      <c r="F227" s="524">
        <f t="shared" si="24"/>
        <v>814.34</v>
      </c>
      <c r="G227" s="146" t="s">
        <v>2142</v>
      </c>
      <c r="H227" s="726">
        <v>634</v>
      </c>
      <c r="I227" s="696">
        <f t="shared" si="28"/>
        <v>2.3363624973282923E-2</v>
      </c>
      <c r="J227" s="151">
        <f t="shared" si="27"/>
        <v>100.03019214186216</v>
      </c>
      <c r="K227" s="151">
        <f t="shared" si="23"/>
        <v>22.006642271209675</v>
      </c>
      <c r="L227" s="151">
        <v>41.970980349758761</v>
      </c>
      <c r="M227" s="151">
        <v>25.671426811149779</v>
      </c>
      <c r="N227" s="725">
        <f t="shared" si="25"/>
        <v>0.23292389121740348</v>
      </c>
      <c r="O227" s="687">
        <f t="shared" si="26"/>
        <v>43.641425578954625</v>
      </c>
      <c r="P227" s="687">
        <v>25.671426811149779</v>
      </c>
      <c r="Q227" s="687"/>
      <c r="R227" s="687"/>
      <c r="S227" s="687"/>
      <c r="T227" s="687"/>
      <c r="U227" s="687"/>
    </row>
    <row r="228" spans="1:21" s="688" customFormat="1" ht="14.5" x14ac:dyDescent="0.35">
      <c r="A228" s="158">
        <v>149</v>
      </c>
      <c r="B228" s="344" t="s">
        <v>2018</v>
      </c>
      <c r="C228" s="146">
        <v>562.29999999999995</v>
      </c>
      <c r="D228" s="159"/>
      <c r="E228" s="159"/>
      <c r="F228" s="524">
        <f t="shared" si="24"/>
        <v>562.29999999999995</v>
      </c>
      <c r="G228" s="146" t="s">
        <v>2142</v>
      </c>
      <c r="H228" s="726">
        <v>358</v>
      </c>
      <c r="I228" s="696">
        <f t="shared" si="28"/>
        <v>1.3192709369771745E-2</v>
      </c>
      <c r="J228" s="151">
        <f t="shared" si="27"/>
        <v>56.483925531209238</v>
      </c>
      <c r="K228" s="151">
        <f t="shared" si="23"/>
        <v>12.426463616866032</v>
      </c>
      <c r="L228" s="151">
        <v>23.6997018378764</v>
      </c>
      <c r="M228" s="151">
        <v>14.495852994308551</v>
      </c>
      <c r="N228" s="725">
        <f t="shared" si="25"/>
        <v>0.19047829269119729</v>
      </c>
      <c r="O228" s="687">
        <f t="shared" si="26"/>
        <v>24.642950090324536</v>
      </c>
      <c r="P228" s="687">
        <v>14.495852994308551</v>
      </c>
      <c r="Q228" s="687"/>
      <c r="R228" s="687"/>
      <c r="S228" s="687"/>
      <c r="T228" s="687"/>
      <c r="U228" s="687"/>
    </row>
    <row r="229" spans="1:21" s="688" customFormat="1" x14ac:dyDescent="0.3">
      <c r="A229" s="158">
        <v>150</v>
      </c>
      <c r="B229" s="146" t="s">
        <v>2019</v>
      </c>
      <c r="C229" s="146">
        <v>410.5</v>
      </c>
      <c r="D229" s="159"/>
      <c r="E229" s="159"/>
      <c r="F229" s="524">
        <f t="shared" si="24"/>
        <v>410.5</v>
      </c>
      <c r="G229" s="146" t="s">
        <v>2142</v>
      </c>
      <c r="H229" s="726">
        <v>407</v>
      </c>
      <c r="I229" s="696">
        <f t="shared" si="28"/>
        <v>1.4998415400829888E-2</v>
      </c>
      <c r="J229" s="151">
        <f t="shared" si="27"/>
        <v>64.214965617883124</v>
      </c>
      <c r="K229" s="151">
        <f t="shared" si="23"/>
        <v>14.127292435934287</v>
      </c>
      <c r="L229" s="151">
        <v>26.943515776580153</v>
      </c>
      <c r="M229" s="151">
        <v>16.479922258892682</v>
      </c>
      <c r="N229" s="725">
        <f t="shared" si="25"/>
        <v>0.29662776148426367</v>
      </c>
      <c r="O229" s="687">
        <f t="shared" si="26"/>
        <v>28.015867840117558</v>
      </c>
      <c r="P229" s="687">
        <v>16.479922258892682</v>
      </c>
      <c r="Q229" s="687"/>
      <c r="R229" s="687"/>
      <c r="S229" s="687"/>
      <c r="T229" s="687"/>
      <c r="U229" s="687"/>
    </row>
    <row r="230" spans="1:21" s="688" customFormat="1" x14ac:dyDescent="0.3">
      <c r="A230" s="158">
        <v>151</v>
      </c>
      <c r="B230" s="146" t="s">
        <v>2020</v>
      </c>
      <c r="C230" s="146">
        <v>504.87</v>
      </c>
      <c r="D230" s="159"/>
      <c r="E230" s="159">
        <v>18.399999999999999</v>
      </c>
      <c r="F230" s="524">
        <f t="shared" si="24"/>
        <v>523.27</v>
      </c>
      <c r="G230" s="146" t="s">
        <v>2142</v>
      </c>
      <c r="H230" s="726">
        <v>400</v>
      </c>
      <c r="I230" s="696">
        <f t="shared" si="28"/>
        <v>1.4740457396393011E-2</v>
      </c>
      <c r="J230" s="151">
        <f t="shared" si="27"/>
        <v>63.110531319786851</v>
      </c>
      <c r="K230" s="151">
        <f t="shared" si="23"/>
        <v>13.884316890353107</v>
      </c>
      <c r="L230" s="151">
        <v>26.480113785336759</v>
      </c>
      <c r="M230" s="151">
        <v>16.196483792523523</v>
      </c>
      <c r="N230" s="725">
        <f t="shared" si="25"/>
        <v>0.2286992294379579</v>
      </c>
      <c r="O230" s="687">
        <f t="shared" si="26"/>
        <v>27.534022447289988</v>
      </c>
      <c r="P230" s="687">
        <v>16.196483792523523</v>
      </c>
      <c r="Q230" s="687"/>
      <c r="R230" s="687"/>
      <c r="S230" s="687"/>
      <c r="T230" s="687"/>
      <c r="U230" s="687"/>
    </row>
    <row r="231" spans="1:21" s="688" customFormat="1" ht="14.5" x14ac:dyDescent="0.35">
      <c r="A231" s="158">
        <v>152</v>
      </c>
      <c r="B231" s="344" t="s">
        <v>2021</v>
      </c>
      <c r="C231" s="146">
        <v>684.1</v>
      </c>
      <c r="D231" s="159"/>
      <c r="E231" s="159"/>
      <c r="F231" s="524">
        <f t="shared" si="24"/>
        <v>684.1</v>
      </c>
      <c r="G231" s="146" t="s">
        <v>2142</v>
      </c>
      <c r="H231" s="726">
        <v>630</v>
      </c>
      <c r="I231" s="696">
        <f t="shared" si="28"/>
        <v>2.3216220399318994E-2</v>
      </c>
      <c r="J231" s="151">
        <f t="shared" si="27"/>
        <v>99.399086828664295</v>
      </c>
      <c r="K231" s="151">
        <f t="shared" ref="K231:K292" si="29">J231*0.22</f>
        <v>21.867799102306144</v>
      </c>
      <c r="L231" s="151">
        <v>41.706179211905393</v>
      </c>
      <c r="M231" s="151">
        <v>25.509461973224543</v>
      </c>
      <c r="N231" s="725">
        <f t="shared" si="25"/>
        <v>0.27551896961862354</v>
      </c>
      <c r="O231" s="687">
        <f t="shared" si="26"/>
        <v>43.366085354481719</v>
      </c>
      <c r="P231" s="687">
        <v>25.509461973224543</v>
      </c>
      <c r="Q231" s="687"/>
      <c r="R231" s="687"/>
      <c r="S231" s="687"/>
      <c r="T231" s="687"/>
      <c r="U231" s="687"/>
    </row>
    <row r="232" spans="1:21" s="688" customFormat="1" x14ac:dyDescent="0.3">
      <c r="A232" s="158">
        <v>153</v>
      </c>
      <c r="B232" s="146" t="s">
        <v>2022</v>
      </c>
      <c r="C232" s="146">
        <v>525.58000000000004</v>
      </c>
      <c r="D232" s="159">
        <v>133.5</v>
      </c>
      <c r="E232" s="159"/>
      <c r="F232" s="524">
        <f t="shared" si="24"/>
        <v>659.08</v>
      </c>
      <c r="G232" s="146" t="s">
        <v>2142</v>
      </c>
      <c r="H232" s="726">
        <v>323</v>
      </c>
      <c r="I232" s="696">
        <f t="shared" si="28"/>
        <v>1.1902919347587356E-2</v>
      </c>
      <c r="J232" s="151">
        <f t="shared" si="27"/>
        <v>50.961754040727882</v>
      </c>
      <c r="K232" s="151">
        <f t="shared" si="29"/>
        <v>11.211585888960133</v>
      </c>
      <c r="L232" s="151">
        <v>21.382691881659436</v>
      </c>
      <c r="M232" s="151">
        <v>13.078660662462742</v>
      </c>
      <c r="N232" s="725">
        <f t="shared" si="25"/>
        <v>0.14662058092160313</v>
      </c>
      <c r="O232" s="687">
        <f t="shared" si="26"/>
        <v>22.233723126186661</v>
      </c>
      <c r="P232" s="687">
        <v>13.078660662462742</v>
      </c>
      <c r="Q232" s="687"/>
      <c r="R232" s="687"/>
      <c r="S232" s="687"/>
      <c r="T232" s="687"/>
      <c r="U232" s="687"/>
    </row>
    <row r="233" spans="1:21" s="688" customFormat="1" x14ac:dyDescent="0.3">
      <c r="A233" s="158">
        <v>154</v>
      </c>
      <c r="B233" s="146" t="s">
        <v>2023</v>
      </c>
      <c r="C233" s="146">
        <v>418.1</v>
      </c>
      <c r="D233" s="159"/>
      <c r="E233" s="159">
        <v>48.4</v>
      </c>
      <c r="F233" s="524">
        <f t="shared" si="24"/>
        <v>466.5</v>
      </c>
      <c r="G233" s="146" t="s">
        <v>2142</v>
      </c>
      <c r="H233" s="726">
        <v>350</v>
      </c>
      <c r="I233" s="696">
        <f t="shared" si="28"/>
        <v>1.2897900221843884E-2</v>
      </c>
      <c r="J233" s="151">
        <f t="shared" si="27"/>
        <v>55.221714904813496</v>
      </c>
      <c r="K233" s="151">
        <f t="shared" si="29"/>
        <v>12.148777279058969</v>
      </c>
      <c r="L233" s="151">
        <v>23.170099562169664</v>
      </c>
      <c r="M233" s="151">
        <v>14.171923318458081</v>
      </c>
      <c r="N233" s="725">
        <f t="shared" si="25"/>
        <v>0.22446412661200474</v>
      </c>
      <c r="O233" s="687">
        <f t="shared" si="26"/>
        <v>24.092269641378738</v>
      </c>
      <c r="P233" s="687">
        <v>14.171923318458081</v>
      </c>
      <c r="Q233" s="687"/>
      <c r="R233" s="687"/>
      <c r="S233" s="687"/>
      <c r="T233" s="687"/>
      <c r="U233" s="687"/>
    </row>
    <row r="234" spans="1:21" s="688" customFormat="1" x14ac:dyDescent="0.3">
      <c r="A234" s="158">
        <v>155</v>
      </c>
      <c r="B234" s="146" t="s">
        <v>2024</v>
      </c>
      <c r="C234" s="146">
        <v>399.54</v>
      </c>
      <c r="D234" s="159"/>
      <c r="E234" s="159">
        <v>12.5</v>
      </c>
      <c r="F234" s="524">
        <f t="shared" si="24"/>
        <v>412.04</v>
      </c>
      <c r="G234" s="146" t="s">
        <v>2142</v>
      </c>
      <c r="H234" s="726">
        <v>390</v>
      </c>
      <c r="I234" s="696">
        <f t="shared" si="28"/>
        <v>1.4371945961483185E-2</v>
      </c>
      <c r="J234" s="151">
        <f t="shared" si="27"/>
        <v>61.532768036792184</v>
      </c>
      <c r="K234" s="151">
        <f t="shared" si="29"/>
        <v>13.53720896809428</v>
      </c>
      <c r="L234" s="151">
        <v>25.818110940703342</v>
      </c>
      <c r="M234" s="151">
        <v>15.791571697710433</v>
      </c>
      <c r="N234" s="725">
        <f t="shared" si="25"/>
        <v>0.28317556461338761</v>
      </c>
      <c r="O234" s="687">
        <f t="shared" si="26"/>
        <v>26.845671886107734</v>
      </c>
      <c r="P234" s="687">
        <v>15.791571697710433</v>
      </c>
      <c r="Q234" s="687"/>
      <c r="R234" s="687"/>
      <c r="S234" s="687"/>
      <c r="T234" s="687"/>
      <c r="U234" s="687"/>
    </row>
    <row r="235" spans="1:21" s="688" customFormat="1" x14ac:dyDescent="0.3">
      <c r="A235" s="158">
        <v>156</v>
      </c>
      <c r="B235" s="146" t="s">
        <v>2025</v>
      </c>
      <c r="C235" s="146">
        <v>303.5</v>
      </c>
      <c r="D235" s="159"/>
      <c r="E235" s="159"/>
      <c r="F235" s="524">
        <f t="shared" si="24"/>
        <v>303.5</v>
      </c>
      <c r="G235" s="146" t="s">
        <v>2142</v>
      </c>
      <c r="H235" s="726">
        <v>205</v>
      </c>
      <c r="I235" s="696">
        <f t="shared" si="28"/>
        <v>7.554484415651418E-3</v>
      </c>
      <c r="J235" s="151">
        <f t="shared" si="27"/>
        <v>32.344147301390763</v>
      </c>
      <c r="K235" s="151">
        <f t="shared" si="29"/>
        <v>7.1157124063059678</v>
      </c>
      <c r="L235" s="151">
        <v>13.571058314985089</v>
      </c>
      <c r="M235" s="151">
        <v>8.3006979436683039</v>
      </c>
      <c r="N235" s="725">
        <f t="shared" si="25"/>
        <v>0.20208110697314702</v>
      </c>
      <c r="O235" s="687">
        <f t="shared" si="26"/>
        <v>14.111186504236116</v>
      </c>
      <c r="P235" s="687">
        <v>8.3006979436683039</v>
      </c>
      <c r="Q235" s="687"/>
      <c r="R235" s="687"/>
      <c r="S235" s="687"/>
      <c r="T235" s="687"/>
      <c r="U235" s="687"/>
    </row>
    <row r="236" spans="1:21" s="688" customFormat="1" x14ac:dyDescent="0.3">
      <c r="A236" s="158">
        <v>157</v>
      </c>
      <c r="B236" s="146" t="s">
        <v>2026</v>
      </c>
      <c r="C236" s="146">
        <v>654.13</v>
      </c>
      <c r="D236" s="159"/>
      <c r="E236" s="159"/>
      <c r="F236" s="524">
        <f t="shared" si="24"/>
        <v>654.13</v>
      </c>
      <c r="G236" s="146" t="s">
        <v>2142</v>
      </c>
      <c r="H236" s="726">
        <v>312</v>
      </c>
      <c r="I236" s="696">
        <f t="shared" si="28"/>
        <v>1.1497556769186549E-2</v>
      </c>
      <c r="J236" s="151">
        <f t="shared" si="27"/>
        <v>49.226214429433746</v>
      </c>
      <c r="K236" s="151">
        <f t="shared" si="29"/>
        <v>10.829767174475425</v>
      </c>
      <c r="L236" s="151">
        <v>20.654488752562674</v>
      </c>
      <c r="M236" s="151">
        <v>12.633257358168347</v>
      </c>
      <c r="N236" s="725">
        <f t="shared" si="25"/>
        <v>0.14269904715368534</v>
      </c>
      <c r="O236" s="687">
        <f t="shared" si="26"/>
        <v>21.476537508886189</v>
      </c>
      <c r="P236" s="687">
        <v>12.633257358168347</v>
      </c>
      <c r="Q236" s="687"/>
      <c r="R236" s="687"/>
      <c r="S236" s="687"/>
      <c r="T236" s="687"/>
      <c r="U236" s="687"/>
    </row>
    <row r="237" spans="1:21" s="688" customFormat="1" x14ac:dyDescent="0.3">
      <c r="A237" s="158">
        <v>158</v>
      </c>
      <c r="B237" s="146" t="s">
        <v>2027</v>
      </c>
      <c r="C237" s="146">
        <v>598.02</v>
      </c>
      <c r="D237" s="159"/>
      <c r="E237" s="159">
        <v>44.6</v>
      </c>
      <c r="F237" s="524">
        <f t="shared" si="24"/>
        <v>642.62</v>
      </c>
      <c r="G237" s="146" t="s">
        <v>2142</v>
      </c>
      <c r="H237" s="726">
        <v>204</v>
      </c>
      <c r="I237" s="696">
        <f t="shared" si="28"/>
        <v>7.5176332721604358E-3</v>
      </c>
      <c r="J237" s="151">
        <f t="shared" si="27"/>
        <v>32.186370973091293</v>
      </c>
      <c r="K237" s="151">
        <f t="shared" si="29"/>
        <v>7.0810016140800842</v>
      </c>
      <c r="L237" s="151">
        <v>13.504858030521747</v>
      </c>
      <c r="M237" s="151">
        <v>8.2602067341869958</v>
      </c>
      <c r="N237" s="725">
        <f t="shared" si="25"/>
        <v>9.497438198605726E-2</v>
      </c>
      <c r="O237" s="687">
        <f t="shared" si="26"/>
        <v>14.042351448117893</v>
      </c>
      <c r="P237" s="687">
        <v>8.2602067341869958</v>
      </c>
      <c r="Q237" s="687"/>
      <c r="R237" s="687"/>
      <c r="S237" s="687"/>
      <c r="T237" s="687"/>
      <c r="U237" s="687"/>
    </row>
    <row r="238" spans="1:21" s="688" customFormat="1" x14ac:dyDescent="0.3">
      <c r="A238" s="158">
        <v>159</v>
      </c>
      <c r="B238" s="146" t="s">
        <v>2028</v>
      </c>
      <c r="C238" s="146">
        <v>278.7</v>
      </c>
      <c r="D238" s="159"/>
      <c r="E238" s="159"/>
      <c r="F238" s="524">
        <f t="shared" si="24"/>
        <v>278.7</v>
      </c>
      <c r="G238" s="146" t="s">
        <v>2142</v>
      </c>
      <c r="H238" s="726">
        <v>168</v>
      </c>
      <c r="I238" s="696">
        <f t="shared" si="28"/>
        <v>6.1909921064850649E-3</v>
      </c>
      <c r="J238" s="151">
        <f t="shared" si="27"/>
        <v>26.506423154310479</v>
      </c>
      <c r="K238" s="151">
        <f t="shared" si="29"/>
        <v>5.8314130939483055</v>
      </c>
      <c r="L238" s="151">
        <v>11.121647789841438</v>
      </c>
      <c r="M238" s="151">
        <v>6.8025231928598791</v>
      </c>
      <c r="N238" s="725">
        <f t="shared" si="25"/>
        <v>0.18034448235005418</v>
      </c>
      <c r="O238" s="687">
        <f t="shared" si="26"/>
        <v>11.564289427861794</v>
      </c>
      <c r="P238" s="687">
        <v>6.8025231928598791</v>
      </c>
      <c r="Q238" s="687"/>
      <c r="R238" s="687"/>
      <c r="S238" s="687"/>
      <c r="T238" s="687"/>
      <c r="U238" s="687"/>
    </row>
    <row r="239" spans="1:21" s="688" customFormat="1" x14ac:dyDescent="0.3">
      <c r="A239" s="158">
        <v>160</v>
      </c>
      <c r="B239" s="146" t="s">
        <v>2029</v>
      </c>
      <c r="C239" s="146">
        <v>3583.55</v>
      </c>
      <c r="D239" s="159"/>
      <c r="E239" s="159"/>
      <c r="F239" s="524">
        <f t="shared" ref="F239:F300" si="30">C239+D239+E239</f>
        <v>3583.55</v>
      </c>
      <c r="G239" s="146" t="s">
        <v>2142</v>
      </c>
      <c r="H239" s="726">
        <v>1048</v>
      </c>
      <c r="I239" s="696">
        <f t="shared" si="28"/>
        <v>3.8619998378549687E-2</v>
      </c>
      <c r="J239" s="151">
        <f t="shared" si="27"/>
        <v>165.34959205784156</v>
      </c>
      <c r="K239" s="151">
        <f t="shared" si="29"/>
        <v>36.376910252725146</v>
      </c>
      <c r="L239" s="151">
        <v>69.377898117582305</v>
      </c>
      <c r="M239" s="151">
        <v>42.434787536411626</v>
      </c>
      <c r="N239" s="725">
        <f t="shared" si="25"/>
        <v>8.749401793321164E-2</v>
      </c>
      <c r="O239" s="687">
        <f t="shared" si="26"/>
        <v>72.13913881189977</v>
      </c>
      <c r="P239" s="687">
        <v>42.434787536411626</v>
      </c>
      <c r="Q239" s="687"/>
      <c r="R239" s="687"/>
      <c r="S239" s="687"/>
      <c r="T239" s="687"/>
      <c r="U239" s="687"/>
    </row>
    <row r="240" spans="1:21" s="688" customFormat="1" x14ac:dyDescent="0.3">
      <c r="A240" s="158">
        <v>161</v>
      </c>
      <c r="B240" s="146" t="s">
        <v>2030</v>
      </c>
      <c r="C240" s="146">
        <v>486.9</v>
      </c>
      <c r="D240" s="159"/>
      <c r="E240" s="159">
        <v>26.6</v>
      </c>
      <c r="F240" s="524">
        <f t="shared" si="30"/>
        <v>513.5</v>
      </c>
      <c r="G240" s="146" t="s">
        <v>2142</v>
      </c>
      <c r="H240" s="726">
        <v>220</v>
      </c>
      <c r="I240" s="696">
        <f t="shared" si="28"/>
        <v>8.107251568016156E-3</v>
      </c>
      <c r="J240" s="151">
        <f t="shared" si="27"/>
        <v>34.71079222588277</v>
      </c>
      <c r="K240" s="151">
        <f t="shared" si="29"/>
        <v>7.6363742896942091</v>
      </c>
      <c r="L240" s="151">
        <v>14.564062581935216</v>
      </c>
      <c r="M240" s="151">
        <v>8.9080660858879384</v>
      </c>
      <c r="N240" s="725">
        <f t="shared" si="25"/>
        <v>0.12817779003583277</v>
      </c>
      <c r="O240" s="687">
        <f t="shared" si="26"/>
        <v>15.143712346009496</v>
      </c>
      <c r="P240" s="687">
        <v>8.9080660858879384</v>
      </c>
      <c r="Q240" s="687"/>
      <c r="R240" s="687"/>
      <c r="S240" s="687"/>
      <c r="T240" s="687"/>
      <c r="U240" s="687"/>
    </row>
    <row r="241" spans="1:21" s="688" customFormat="1" x14ac:dyDescent="0.3">
      <c r="A241" s="158">
        <v>162</v>
      </c>
      <c r="B241" s="146" t="s">
        <v>2031</v>
      </c>
      <c r="C241" s="146">
        <v>420.4</v>
      </c>
      <c r="D241" s="159"/>
      <c r="E241" s="159"/>
      <c r="F241" s="524">
        <f t="shared" si="30"/>
        <v>420.4</v>
      </c>
      <c r="G241" s="146" t="s">
        <v>2142</v>
      </c>
      <c r="H241" s="726">
        <v>68</v>
      </c>
      <c r="I241" s="696">
        <f t="shared" si="28"/>
        <v>2.5058777573868118E-3</v>
      </c>
      <c r="J241" s="151">
        <f t="shared" si="27"/>
        <v>10.728790324363764</v>
      </c>
      <c r="K241" s="151">
        <f t="shared" si="29"/>
        <v>2.3603338713600284</v>
      </c>
      <c r="L241" s="151">
        <v>4.5016193435072491</v>
      </c>
      <c r="M241" s="151">
        <v>2.7534022447289987</v>
      </c>
      <c r="N241" s="725">
        <f t="shared" si="25"/>
        <v>4.8392354386203713E-2</v>
      </c>
      <c r="O241" s="687">
        <f t="shared" si="26"/>
        <v>4.6807838160392974</v>
      </c>
      <c r="P241" s="687">
        <v>2.7534022447289987</v>
      </c>
      <c r="Q241" s="687"/>
      <c r="R241" s="687"/>
      <c r="S241" s="687"/>
      <c r="T241" s="687"/>
      <c r="U241" s="687"/>
    </row>
    <row r="242" spans="1:21" s="688" customFormat="1" x14ac:dyDescent="0.3">
      <c r="A242" s="158">
        <v>163</v>
      </c>
      <c r="B242" s="146" t="s">
        <v>2032</v>
      </c>
      <c r="C242" s="146">
        <v>313.2</v>
      </c>
      <c r="D242" s="159"/>
      <c r="E242" s="159">
        <v>31</v>
      </c>
      <c r="F242" s="524">
        <f t="shared" si="30"/>
        <v>344.2</v>
      </c>
      <c r="G242" s="146" t="s">
        <v>2142</v>
      </c>
      <c r="H242" s="726">
        <v>240</v>
      </c>
      <c r="I242" s="696">
        <f t="shared" si="28"/>
        <v>8.8442744378358067E-3</v>
      </c>
      <c r="J242" s="151">
        <f t="shared" si="27"/>
        <v>37.866318791872111</v>
      </c>
      <c r="K242" s="151">
        <f t="shared" si="29"/>
        <v>8.3305901342118638</v>
      </c>
      <c r="L242" s="151">
        <v>15.888068271202057</v>
      </c>
      <c r="M242" s="151">
        <v>9.7178902755141134</v>
      </c>
      <c r="N242" s="725">
        <f t="shared" si="25"/>
        <v>0.20860798219872209</v>
      </c>
      <c r="O242" s="687">
        <f t="shared" si="26"/>
        <v>16.520413468373992</v>
      </c>
      <c r="P242" s="687">
        <v>9.7178902755141134</v>
      </c>
      <c r="Q242" s="687"/>
      <c r="R242" s="687"/>
      <c r="S242" s="687"/>
      <c r="T242" s="687"/>
      <c r="U242" s="687"/>
    </row>
    <row r="243" spans="1:21" s="699" customFormat="1" x14ac:dyDescent="0.3">
      <c r="A243" s="158">
        <v>164</v>
      </c>
      <c r="B243" s="146" t="s">
        <v>2033</v>
      </c>
      <c r="C243" s="146">
        <v>350</v>
      </c>
      <c r="D243" s="159">
        <v>24.5</v>
      </c>
      <c r="E243" s="159">
        <v>63.2</v>
      </c>
      <c r="F243" s="524">
        <f t="shared" si="30"/>
        <v>437.7</v>
      </c>
      <c r="G243" s="146" t="s">
        <v>2143</v>
      </c>
      <c r="H243" s="726">
        <v>345</v>
      </c>
      <c r="I243" s="696">
        <f t="shared" si="28"/>
        <v>1.2713644504388971E-2</v>
      </c>
      <c r="J243" s="151">
        <f t="shared" si="27"/>
        <v>54.432833263316155</v>
      </c>
      <c r="K243" s="151">
        <f t="shared" si="29"/>
        <v>11.975223317929554</v>
      </c>
      <c r="L243" s="151">
        <v>22.839098139852954</v>
      </c>
      <c r="M243" s="151">
        <v>7.7218799992339227</v>
      </c>
      <c r="N243" s="725">
        <f t="shared" si="25"/>
        <v>0.2215422314835106</v>
      </c>
      <c r="O243" s="687">
        <f t="shared" si="26"/>
        <v>13.127195998697669</v>
      </c>
      <c r="P243" s="698">
        <v>7.7218799992339227</v>
      </c>
      <c r="Q243" s="698"/>
      <c r="R243" s="698"/>
      <c r="S243" s="698"/>
      <c r="T243" s="698"/>
      <c r="U243" s="698"/>
    </row>
    <row r="244" spans="1:21" s="699" customFormat="1" ht="14.5" x14ac:dyDescent="0.35">
      <c r="A244" s="158">
        <v>165</v>
      </c>
      <c r="B244" s="344" t="s">
        <v>2034</v>
      </c>
      <c r="C244" s="146">
        <v>483.54</v>
      </c>
      <c r="D244" s="159">
        <v>72.2</v>
      </c>
      <c r="E244" s="159"/>
      <c r="F244" s="524">
        <f t="shared" si="30"/>
        <v>555.74</v>
      </c>
      <c r="G244" s="146" t="s">
        <v>2143</v>
      </c>
      <c r="H244" s="726">
        <v>460</v>
      </c>
      <c r="I244" s="696">
        <f t="shared" si="28"/>
        <v>1.6951526005851963E-2</v>
      </c>
      <c r="J244" s="151">
        <f t="shared" si="27"/>
        <v>72.577111017754888</v>
      </c>
      <c r="K244" s="151">
        <f t="shared" si="29"/>
        <v>15.966964423906076</v>
      </c>
      <c r="L244" s="151">
        <v>30.452130853137277</v>
      </c>
      <c r="M244" s="151">
        <v>10.295839998978563</v>
      </c>
      <c r="N244" s="725">
        <f t="shared" si="25"/>
        <v>0.23264844404537521</v>
      </c>
      <c r="O244" s="687">
        <f t="shared" si="26"/>
        <v>17.502927998263555</v>
      </c>
      <c r="P244" s="698">
        <v>10.295839998978563</v>
      </c>
      <c r="Q244" s="698"/>
      <c r="R244" s="698"/>
      <c r="S244" s="698"/>
      <c r="T244" s="698"/>
      <c r="U244" s="698"/>
    </row>
    <row r="245" spans="1:21" s="699" customFormat="1" x14ac:dyDescent="0.3">
      <c r="A245" s="158">
        <v>166</v>
      </c>
      <c r="B245" s="146" t="s">
        <v>2035</v>
      </c>
      <c r="C245" s="146">
        <v>381.8</v>
      </c>
      <c r="D245" s="159"/>
      <c r="E245" s="159">
        <v>14.8</v>
      </c>
      <c r="F245" s="524">
        <f t="shared" si="30"/>
        <v>396.6</v>
      </c>
      <c r="G245" s="146" t="s">
        <v>2143</v>
      </c>
      <c r="H245" s="726">
        <v>370</v>
      </c>
      <c r="I245" s="696">
        <f t="shared" si="28"/>
        <v>1.3634923091663535E-2</v>
      </c>
      <c r="J245" s="151">
        <f t="shared" si="27"/>
        <v>58.377241470802836</v>
      </c>
      <c r="K245" s="151">
        <f t="shared" si="29"/>
        <v>12.842993123576624</v>
      </c>
      <c r="L245" s="151">
        <v>24.494105251436505</v>
      </c>
      <c r="M245" s="151">
        <v>8.2814365209175396</v>
      </c>
      <c r="N245" s="725">
        <f t="shared" si="25"/>
        <v>0.26221829643654437</v>
      </c>
      <c r="O245" s="687">
        <f t="shared" si="26"/>
        <v>14.078442085559816</v>
      </c>
      <c r="P245" s="698">
        <v>8.2814365209175396</v>
      </c>
      <c r="Q245" s="698"/>
      <c r="R245" s="698"/>
      <c r="S245" s="698"/>
      <c r="T245" s="698"/>
      <c r="U245" s="698"/>
    </row>
    <row r="246" spans="1:21" s="688" customFormat="1" x14ac:dyDescent="0.3">
      <c r="A246" s="158">
        <v>168</v>
      </c>
      <c r="B246" s="146" t="s">
        <v>2036</v>
      </c>
      <c r="C246" s="146">
        <v>709.28</v>
      </c>
      <c r="D246" s="159"/>
      <c r="E246" s="159">
        <v>22.5</v>
      </c>
      <c r="F246" s="524">
        <f t="shared" si="30"/>
        <v>731.78</v>
      </c>
      <c r="G246" s="146" t="s">
        <v>2142</v>
      </c>
      <c r="H246" s="726">
        <v>407</v>
      </c>
      <c r="I246" s="696">
        <f t="shared" si="28"/>
        <v>1.4998415400829888E-2</v>
      </c>
      <c r="J246" s="151">
        <f t="shared" si="27"/>
        <v>64.214965617883124</v>
      </c>
      <c r="K246" s="151">
        <f t="shared" si="29"/>
        <v>14.127292435934287</v>
      </c>
      <c r="L246" s="151">
        <v>26.943515776580153</v>
      </c>
      <c r="M246" s="151">
        <v>16.479922258892682</v>
      </c>
      <c r="N246" s="725">
        <f t="shared" si="25"/>
        <v>0.16639658926083009</v>
      </c>
      <c r="O246" s="687">
        <f t="shared" si="26"/>
        <v>28.015867840117558</v>
      </c>
      <c r="P246" s="687">
        <v>16.479922258892682</v>
      </c>
      <c r="Q246" s="687"/>
      <c r="R246" s="687"/>
      <c r="S246" s="687"/>
      <c r="T246" s="687"/>
      <c r="U246" s="687"/>
    </row>
    <row r="247" spans="1:21" s="688" customFormat="1" x14ac:dyDescent="0.3">
      <c r="A247" s="158">
        <v>169</v>
      </c>
      <c r="B247" s="146" t="s">
        <v>2037</v>
      </c>
      <c r="C247" s="146">
        <v>185.4</v>
      </c>
      <c r="D247" s="159"/>
      <c r="E247" s="159"/>
      <c r="F247" s="524">
        <f t="shared" si="30"/>
        <v>185.4</v>
      </c>
      <c r="G247" s="146" t="s">
        <v>2142</v>
      </c>
      <c r="H247" s="726">
        <v>211</v>
      </c>
      <c r="I247" s="696">
        <f t="shared" si="28"/>
        <v>7.7755912765973129E-3</v>
      </c>
      <c r="J247" s="151">
        <f t="shared" si="27"/>
        <v>33.290805271187565</v>
      </c>
      <c r="K247" s="151">
        <f t="shared" si="29"/>
        <v>7.3239771596612648</v>
      </c>
      <c r="L247" s="151">
        <v>13.968260021765142</v>
      </c>
      <c r="M247" s="151">
        <v>8.5436452005561581</v>
      </c>
      <c r="N247" s="725">
        <f t="shared" si="25"/>
        <v>0.34048914591785401</v>
      </c>
      <c r="O247" s="687">
        <f t="shared" si="26"/>
        <v>14.524196840945468</v>
      </c>
      <c r="P247" s="687">
        <v>8.5436452005561581</v>
      </c>
      <c r="Q247" s="687"/>
      <c r="R247" s="687"/>
      <c r="S247" s="687"/>
      <c r="T247" s="687"/>
      <c r="U247" s="687"/>
    </row>
    <row r="248" spans="1:21" s="688" customFormat="1" x14ac:dyDescent="0.3">
      <c r="A248" s="158">
        <v>170</v>
      </c>
      <c r="B248" s="146" t="s">
        <v>2038</v>
      </c>
      <c r="C248" s="146">
        <v>478.6</v>
      </c>
      <c r="D248" s="159"/>
      <c r="E248" s="159"/>
      <c r="F248" s="524">
        <f t="shared" si="30"/>
        <v>478.6</v>
      </c>
      <c r="G248" s="146" t="s">
        <v>2142</v>
      </c>
      <c r="H248" s="726">
        <v>413</v>
      </c>
      <c r="I248" s="696">
        <f t="shared" si="28"/>
        <v>1.5219522261775784E-2</v>
      </c>
      <c r="J248" s="151">
        <f t="shared" si="27"/>
        <v>65.161623587679927</v>
      </c>
      <c r="K248" s="151">
        <f t="shared" si="29"/>
        <v>14.335557189289585</v>
      </c>
      <c r="L248" s="151">
        <v>27.340717483360205</v>
      </c>
      <c r="M248" s="151">
        <v>16.722869515780534</v>
      </c>
      <c r="N248" s="725">
        <f t="shared" si="25"/>
        <v>0.25817126572526172</v>
      </c>
      <c r="O248" s="687">
        <f t="shared" si="26"/>
        <v>28.428878176826906</v>
      </c>
      <c r="P248" s="687">
        <v>16.722869515780534</v>
      </c>
      <c r="Q248" s="687"/>
      <c r="R248" s="687"/>
      <c r="S248" s="687"/>
      <c r="T248" s="687"/>
      <c r="U248" s="687"/>
    </row>
    <row r="249" spans="1:21" s="688" customFormat="1" x14ac:dyDescent="0.3">
      <c r="A249" s="158">
        <v>171</v>
      </c>
      <c r="B249" s="146" t="s">
        <v>2039</v>
      </c>
      <c r="C249" s="146">
        <v>496.38</v>
      </c>
      <c r="D249" s="159"/>
      <c r="E249" s="159"/>
      <c r="F249" s="524">
        <f t="shared" si="30"/>
        <v>496.38</v>
      </c>
      <c r="G249" s="146" t="s">
        <v>2142</v>
      </c>
      <c r="H249" s="726">
        <v>256</v>
      </c>
      <c r="I249" s="696">
        <f t="shared" si="28"/>
        <v>9.4338927336915269E-3</v>
      </c>
      <c r="J249" s="151">
        <f t="shared" si="27"/>
        <v>40.390740044663588</v>
      </c>
      <c r="K249" s="151">
        <f t="shared" si="29"/>
        <v>8.8859628098259886</v>
      </c>
      <c r="L249" s="151">
        <v>16.947272822615528</v>
      </c>
      <c r="M249" s="151">
        <v>10.365749627215052</v>
      </c>
      <c r="N249" s="725">
        <f t="shared" si="25"/>
        <v>0.15429655768628905</v>
      </c>
      <c r="O249" s="687">
        <f t="shared" si="26"/>
        <v>17.621774366265587</v>
      </c>
      <c r="P249" s="687">
        <v>10.365749627215052</v>
      </c>
      <c r="Q249" s="687"/>
      <c r="R249" s="687"/>
      <c r="S249" s="687"/>
      <c r="T249" s="687"/>
      <c r="U249" s="687"/>
    </row>
    <row r="250" spans="1:21" s="688" customFormat="1" x14ac:dyDescent="0.3">
      <c r="A250" s="158">
        <v>172</v>
      </c>
      <c r="B250" s="146" t="s">
        <v>2040</v>
      </c>
      <c r="C250" s="146">
        <v>182.3</v>
      </c>
      <c r="D250" s="159"/>
      <c r="E250" s="159">
        <v>78.5</v>
      </c>
      <c r="F250" s="524">
        <f t="shared" si="30"/>
        <v>260.8</v>
      </c>
      <c r="G250" s="146" t="s">
        <v>2142</v>
      </c>
      <c r="H250" s="726">
        <v>158</v>
      </c>
      <c r="I250" s="696">
        <f t="shared" si="28"/>
        <v>5.8224806715752395E-3</v>
      </c>
      <c r="J250" s="151">
        <f t="shared" si="27"/>
        <v>24.928659871315809</v>
      </c>
      <c r="K250" s="151">
        <f t="shared" si="29"/>
        <v>5.4843051716894777</v>
      </c>
      <c r="L250" s="151">
        <v>10.459644945208019</v>
      </c>
      <c r="M250" s="151">
        <v>6.3976110980467915</v>
      </c>
      <c r="N250" s="725">
        <f t="shared" si="25"/>
        <v>0.18125084772338992</v>
      </c>
      <c r="O250" s="687">
        <f t="shared" si="26"/>
        <v>10.875938866679546</v>
      </c>
      <c r="P250" s="687">
        <v>6.3976110980467915</v>
      </c>
      <c r="Q250" s="687"/>
      <c r="R250" s="687"/>
      <c r="S250" s="687"/>
      <c r="T250" s="687"/>
      <c r="U250" s="687"/>
    </row>
    <row r="251" spans="1:21" s="688" customFormat="1" x14ac:dyDescent="0.3">
      <c r="A251" s="158">
        <v>173</v>
      </c>
      <c r="B251" s="146" t="s">
        <v>2041</v>
      </c>
      <c r="C251" s="146">
        <v>282.8</v>
      </c>
      <c r="D251" s="159"/>
      <c r="E251" s="159"/>
      <c r="F251" s="524">
        <f t="shared" si="30"/>
        <v>282.8</v>
      </c>
      <c r="G251" s="146" t="s">
        <v>2142</v>
      </c>
      <c r="H251" s="726">
        <v>270</v>
      </c>
      <c r="I251" s="696">
        <f t="shared" si="28"/>
        <v>9.9498087425652828E-3</v>
      </c>
      <c r="J251" s="151">
        <f t="shared" si="27"/>
        <v>42.599608640856125</v>
      </c>
      <c r="K251" s="151">
        <f t="shared" si="29"/>
        <v>9.3719139009883481</v>
      </c>
      <c r="L251" s="151">
        <v>17.874076805102312</v>
      </c>
      <c r="M251" s="151">
        <v>10.932626559953377</v>
      </c>
      <c r="N251" s="725">
        <f t="shared" si="25"/>
        <v>0.28563729104278696</v>
      </c>
      <c r="O251" s="687">
        <f t="shared" ref="O251:O313" si="31">M251*1.7</f>
        <v>18.58546515192074</v>
      </c>
      <c r="P251" s="687">
        <v>10.932626559953377</v>
      </c>
      <c r="Q251" s="687"/>
      <c r="R251" s="687"/>
      <c r="S251" s="687"/>
      <c r="T251" s="687"/>
      <c r="U251" s="687"/>
    </row>
    <row r="252" spans="1:21" s="688" customFormat="1" x14ac:dyDescent="0.3">
      <c r="A252" s="158">
        <v>174</v>
      </c>
      <c r="B252" s="146" t="s">
        <v>2042</v>
      </c>
      <c r="C252" s="146">
        <v>227.3</v>
      </c>
      <c r="D252" s="159"/>
      <c r="E252" s="159"/>
      <c r="F252" s="524">
        <f t="shared" si="30"/>
        <v>227.3</v>
      </c>
      <c r="G252" s="146" t="s">
        <v>2142</v>
      </c>
      <c r="H252" s="726">
        <v>312</v>
      </c>
      <c r="I252" s="696">
        <f t="shared" si="28"/>
        <v>1.1497556769186549E-2</v>
      </c>
      <c r="J252" s="151">
        <f t="shared" si="27"/>
        <v>49.226214429433746</v>
      </c>
      <c r="K252" s="151">
        <f t="shared" si="29"/>
        <v>10.829767174475425</v>
      </c>
      <c r="L252" s="151">
        <v>20.654488752562674</v>
      </c>
      <c r="M252" s="151">
        <v>12.633257358168347</v>
      </c>
      <c r="N252" s="725">
        <f t="shared" si="25"/>
        <v>0.4106631223697324</v>
      </c>
      <c r="O252" s="687">
        <f t="shared" si="31"/>
        <v>21.476537508886189</v>
      </c>
      <c r="P252" s="687">
        <v>12.633257358168347</v>
      </c>
      <c r="Q252" s="687"/>
      <c r="R252" s="687"/>
      <c r="S252" s="687"/>
      <c r="T252" s="687"/>
      <c r="U252" s="687"/>
    </row>
    <row r="253" spans="1:21" s="688" customFormat="1" x14ac:dyDescent="0.3">
      <c r="A253" s="158">
        <v>175</v>
      </c>
      <c r="B253" s="146" t="s">
        <v>2043</v>
      </c>
      <c r="C253" s="146">
        <v>7849.73</v>
      </c>
      <c r="D253" s="159"/>
      <c r="E253" s="159"/>
      <c r="F253" s="524">
        <f t="shared" si="30"/>
        <v>7849.73</v>
      </c>
      <c r="G253" s="146" t="s">
        <v>2142</v>
      </c>
      <c r="H253" s="726">
        <v>3591</v>
      </c>
      <c r="I253" s="696">
        <f t="shared" si="28"/>
        <v>0.13233245627611825</v>
      </c>
      <c r="J253" s="151">
        <f t="shared" si="27"/>
        <v>566.57479492338643</v>
      </c>
      <c r="K253" s="151">
        <f t="shared" si="29"/>
        <v>124.64645488314501</v>
      </c>
      <c r="L253" s="151">
        <v>237.72522150786077</v>
      </c>
      <c r="M253" s="151">
        <v>145.40393324737991</v>
      </c>
      <c r="N253" s="725">
        <f t="shared" si="25"/>
        <v>0.1368646315939239</v>
      </c>
      <c r="O253" s="687">
        <f t="shared" si="31"/>
        <v>247.18668652054583</v>
      </c>
      <c r="P253" s="687">
        <v>145.40393324737991</v>
      </c>
      <c r="Q253" s="687"/>
      <c r="R253" s="687"/>
      <c r="S253" s="687"/>
      <c r="T253" s="687"/>
      <c r="U253" s="687"/>
    </row>
    <row r="254" spans="1:21" s="688" customFormat="1" x14ac:dyDescent="0.3">
      <c r="A254" s="158">
        <v>176</v>
      </c>
      <c r="B254" s="146" t="s">
        <v>2044</v>
      </c>
      <c r="C254" s="146">
        <v>388.5</v>
      </c>
      <c r="D254" s="159">
        <v>24.1</v>
      </c>
      <c r="E254" s="159">
        <v>41.6</v>
      </c>
      <c r="F254" s="524">
        <f t="shared" si="30"/>
        <v>454.20000000000005</v>
      </c>
      <c r="G254" s="146" t="s">
        <v>2142</v>
      </c>
      <c r="H254" s="726">
        <v>627</v>
      </c>
      <c r="I254" s="696">
        <f t="shared" si="28"/>
        <v>2.3105666968846045E-2</v>
      </c>
      <c r="J254" s="151">
        <f t="shared" si="27"/>
        <v>98.925757843765894</v>
      </c>
      <c r="K254" s="151">
        <f t="shared" si="29"/>
        <v>21.763666725628497</v>
      </c>
      <c r="L254" s="151">
        <v>41.507578358515374</v>
      </c>
      <c r="M254" s="151">
        <v>25.38798834478062</v>
      </c>
      <c r="N254" s="725">
        <f t="shared" si="25"/>
        <v>0.41300086145462434</v>
      </c>
      <c r="O254" s="687">
        <f t="shared" si="31"/>
        <v>43.159580186127052</v>
      </c>
      <c r="P254" s="687">
        <v>25.38798834478062</v>
      </c>
      <c r="Q254" s="687"/>
      <c r="R254" s="687"/>
      <c r="S254" s="687"/>
      <c r="T254" s="687"/>
      <c r="U254" s="687"/>
    </row>
    <row r="255" spans="1:21" s="688" customFormat="1" x14ac:dyDescent="0.3">
      <c r="A255" s="158">
        <v>177</v>
      </c>
      <c r="B255" s="146" t="s">
        <v>2045</v>
      </c>
      <c r="C255" s="146">
        <v>380</v>
      </c>
      <c r="D255" s="159">
        <v>28.6</v>
      </c>
      <c r="E255" s="159">
        <v>85.3</v>
      </c>
      <c r="F255" s="524">
        <f t="shared" si="30"/>
        <v>493.90000000000003</v>
      </c>
      <c r="G255" s="146" t="s">
        <v>2142</v>
      </c>
      <c r="H255" s="726">
        <v>319</v>
      </c>
      <c r="I255" s="696">
        <f t="shared" si="28"/>
        <v>1.1755514773623426E-2</v>
      </c>
      <c r="J255" s="151">
        <f t="shared" si="27"/>
        <v>50.330648727530011</v>
      </c>
      <c r="K255" s="151">
        <f t="shared" si="29"/>
        <v>11.072742720056603</v>
      </c>
      <c r="L255" s="151">
        <v>21.117890743806065</v>
      </c>
      <c r="M255" s="151">
        <v>12.916695824537507</v>
      </c>
      <c r="N255" s="725">
        <f t="shared" ref="N255:N318" si="32">(M255+L255+K255+J255)/F255</f>
        <v>0.19323340355523422</v>
      </c>
      <c r="O255" s="687">
        <f t="shared" si="31"/>
        <v>21.958382901713762</v>
      </c>
      <c r="P255" s="687">
        <v>12.916695824537507</v>
      </c>
      <c r="Q255" s="687"/>
      <c r="R255" s="687"/>
      <c r="S255" s="687"/>
      <c r="T255" s="687"/>
      <c r="U255" s="687"/>
    </row>
    <row r="256" spans="1:21" s="688" customFormat="1" x14ac:dyDescent="0.3">
      <c r="A256" s="158">
        <v>178</v>
      </c>
      <c r="B256" s="146" t="s">
        <v>2046</v>
      </c>
      <c r="C256" s="146">
        <v>580.32000000000005</v>
      </c>
      <c r="D256" s="159"/>
      <c r="E256" s="159">
        <v>118.5</v>
      </c>
      <c r="F256" s="524">
        <f t="shared" si="30"/>
        <v>698.82</v>
      </c>
      <c r="G256" s="146" t="s">
        <v>2142</v>
      </c>
      <c r="H256" s="726">
        <v>487</v>
      </c>
      <c r="I256" s="696">
        <f t="shared" si="28"/>
        <v>1.7946506880108491E-2</v>
      </c>
      <c r="J256" s="151">
        <f t="shared" si="27"/>
        <v>76.837071881840487</v>
      </c>
      <c r="K256" s="151">
        <f t="shared" si="29"/>
        <v>16.904155814004906</v>
      </c>
      <c r="L256" s="151">
        <v>32.239538533647504</v>
      </c>
      <c r="M256" s="151">
        <v>19.719219017397386</v>
      </c>
      <c r="N256" s="725">
        <f t="shared" si="32"/>
        <v>0.20849429788341811</v>
      </c>
      <c r="O256" s="687">
        <f t="shared" si="31"/>
        <v>33.522672329575556</v>
      </c>
      <c r="P256" s="687">
        <v>19.719219017397386</v>
      </c>
      <c r="Q256" s="687"/>
      <c r="R256" s="687"/>
      <c r="S256" s="687"/>
      <c r="T256" s="687"/>
      <c r="U256" s="687"/>
    </row>
    <row r="257" spans="1:21" s="688" customFormat="1" x14ac:dyDescent="0.3">
      <c r="A257" s="158">
        <v>179</v>
      </c>
      <c r="B257" s="146" t="s">
        <v>2047</v>
      </c>
      <c r="C257" s="146">
        <v>478.62</v>
      </c>
      <c r="D257" s="159">
        <v>27.8</v>
      </c>
      <c r="E257" s="159">
        <v>53.1</v>
      </c>
      <c r="F257" s="524">
        <f t="shared" si="30"/>
        <v>559.52</v>
      </c>
      <c r="G257" s="146" t="s">
        <v>2142</v>
      </c>
      <c r="H257" s="726">
        <v>465</v>
      </c>
      <c r="I257" s="696">
        <f t="shared" si="28"/>
        <v>1.7135781723306875E-2</v>
      </c>
      <c r="J257" s="151">
        <f t="shared" si="27"/>
        <v>73.365992659252214</v>
      </c>
      <c r="K257" s="151">
        <f t="shared" si="29"/>
        <v>16.140518385035488</v>
      </c>
      <c r="L257" s="151">
        <v>30.783132275453983</v>
      </c>
      <c r="M257" s="151">
        <v>18.828412408808592</v>
      </c>
      <c r="N257" s="725">
        <f t="shared" si="32"/>
        <v>0.24863821798782934</v>
      </c>
      <c r="O257" s="687">
        <f t="shared" si="31"/>
        <v>32.008301094974605</v>
      </c>
      <c r="P257" s="687">
        <v>18.828412408808592</v>
      </c>
      <c r="Q257" s="687"/>
      <c r="R257" s="687"/>
      <c r="S257" s="687"/>
      <c r="T257" s="687"/>
      <c r="U257" s="687"/>
    </row>
    <row r="258" spans="1:21" s="688" customFormat="1" x14ac:dyDescent="0.3">
      <c r="A258" s="158">
        <v>180</v>
      </c>
      <c r="B258" s="146" t="s">
        <v>2048</v>
      </c>
      <c r="C258" s="146">
        <v>781.2</v>
      </c>
      <c r="D258" s="159">
        <v>176.8</v>
      </c>
      <c r="E258" s="159"/>
      <c r="F258" s="524">
        <f t="shared" si="30"/>
        <v>958</v>
      </c>
      <c r="G258" s="146" t="s">
        <v>2142</v>
      </c>
      <c r="H258" s="726">
        <v>750</v>
      </c>
      <c r="I258" s="696">
        <f t="shared" si="28"/>
        <v>2.7638357618236895E-2</v>
      </c>
      <c r="J258" s="151">
        <f t="shared" si="27"/>
        <v>118.33224622460035</v>
      </c>
      <c r="K258" s="151">
        <f t="shared" si="29"/>
        <v>26.033094169412077</v>
      </c>
      <c r="L258" s="151">
        <v>49.650213347506423</v>
      </c>
      <c r="M258" s="151">
        <v>30.3684071109816</v>
      </c>
      <c r="N258" s="725">
        <f t="shared" si="32"/>
        <v>0.23422125349947856</v>
      </c>
      <c r="O258" s="687">
        <f t="shared" si="31"/>
        <v>51.62629208866872</v>
      </c>
      <c r="P258" s="687">
        <v>30.3684071109816</v>
      </c>
      <c r="Q258" s="687"/>
      <c r="R258" s="687"/>
      <c r="S258" s="687"/>
      <c r="T258" s="687"/>
      <c r="U258" s="687"/>
    </row>
    <row r="259" spans="1:21" s="688" customFormat="1" x14ac:dyDescent="0.3">
      <c r="A259" s="158">
        <v>181</v>
      </c>
      <c r="B259" s="146" t="s">
        <v>2049</v>
      </c>
      <c r="C259" s="146">
        <v>676.2</v>
      </c>
      <c r="D259" s="159">
        <v>23.8</v>
      </c>
      <c r="E259" s="159"/>
      <c r="F259" s="524">
        <f t="shared" si="30"/>
        <v>700</v>
      </c>
      <c r="G259" s="146" t="s">
        <v>2142</v>
      </c>
      <c r="H259" s="726">
        <v>670</v>
      </c>
      <c r="I259" s="696">
        <f t="shared" si="28"/>
        <v>2.4690266138958292E-2</v>
      </c>
      <c r="J259" s="151">
        <f t="shared" si="27"/>
        <v>105.71013996064298</v>
      </c>
      <c r="K259" s="151">
        <f t="shared" si="29"/>
        <v>23.256230791341455</v>
      </c>
      <c r="L259" s="151">
        <v>44.354190590439075</v>
      </c>
      <c r="M259" s="151">
        <v>27.1291103524769</v>
      </c>
      <c r="N259" s="725">
        <f t="shared" si="32"/>
        <v>0.28635667384985775</v>
      </c>
      <c r="O259" s="687">
        <f t="shared" si="31"/>
        <v>46.119487599210728</v>
      </c>
      <c r="P259" s="687">
        <v>27.1291103524769</v>
      </c>
      <c r="Q259" s="687"/>
      <c r="R259" s="687"/>
      <c r="S259" s="687"/>
      <c r="T259" s="687"/>
      <c r="U259" s="687"/>
    </row>
    <row r="260" spans="1:21" s="688" customFormat="1" x14ac:dyDescent="0.3">
      <c r="A260" s="158">
        <v>182</v>
      </c>
      <c r="B260" s="146" t="s">
        <v>2050</v>
      </c>
      <c r="C260" s="146">
        <v>209.86</v>
      </c>
      <c r="D260" s="159"/>
      <c r="E260" s="159"/>
      <c r="F260" s="524">
        <f t="shared" si="30"/>
        <v>209.86</v>
      </c>
      <c r="G260" s="146" t="s">
        <v>2142</v>
      </c>
      <c r="H260" s="726">
        <v>213</v>
      </c>
      <c r="I260" s="696">
        <f t="shared" si="28"/>
        <v>7.849293563579279E-3</v>
      </c>
      <c r="J260" s="151">
        <f t="shared" si="27"/>
        <v>33.606357927786505</v>
      </c>
      <c r="K260" s="151">
        <f t="shared" si="29"/>
        <v>7.3933987441130311</v>
      </c>
      <c r="L260" s="151">
        <v>14.100660590691826</v>
      </c>
      <c r="M260" s="151">
        <v>8.6246276195187743</v>
      </c>
      <c r="N260" s="725">
        <f t="shared" si="32"/>
        <v>0.30365503136429112</v>
      </c>
      <c r="O260" s="687">
        <f t="shared" si="31"/>
        <v>14.661866953181915</v>
      </c>
      <c r="P260" s="687">
        <v>8.6246276195187743</v>
      </c>
      <c r="Q260" s="687"/>
      <c r="R260" s="687"/>
      <c r="S260" s="687"/>
      <c r="T260" s="687"/>
      <c r="U260" s="687"/>
    </row>
    <row r="261" spans="1:21" s="688" customFormat="1" x14ac:dyDescent="0.3">
      <c r="A261" s="158">
        <v>183</v>
      </c>
      <c r="B261" s="146" t="s">
        <v>2051</v>
      </c>
      <c r="C261" s="146">
        <v>577.53</v>
      </c>
      <c r="D261" s="159"/>
      <c r="E261" s="159"/>
      <c r="F261" s="524">
        <f t="shared" si="30"/>
        <v>577.53</v>
      </c>
      <c r="G261" s="146" t="s">
        <v>2142</v>
      </c>
      <c r="H261" s="726">
        <v>190</v>
      </c>
      <c r="I261" s="696">
        <f t="shared" si="28"/>
        <v>7.00171726328668E-3</v>
      </c>
      <c r="J261" s="151">
        <f t="shared" si="27"/>
        <v>29.977502376898755</v>
      </c>
      <c r="K261" s="151">
        <f t="shared" si="29"/>
        <v>6.5950505229177265</v>
      </c>
      <c r="L261" s="151">
        <v>12.578054048034961</v>
      </c>
      <c r="M261" s="151">
        <v>7.6933298014486731</v>
      </c>
      <c r="N261" s="725">
        <f t="shared" si="32"/>
        <v>9.8425946269977513E-2</v>
      </c>
      <c r="O261" s="687">
        <f t="shared" si="31"/>
        <v>13.078660662462744</v>
      </c>
      <c r="P261" s="687">
        <v>7.6933298014486731</v>
      </c>
      <c r="Q261" s="687"/>
      <c r="R261" s="687"/>
      <c r="S261" s="687"/>
      <c r="T261" s="687"/>
      <c r="U261" s="687"/>
    </row>
    <row r="262" spans="1:21" s="688" customFormat="1" x14ac:dyDescent="0.3">
      <c r="A262" s="158">
        <v>184</v>
      </c>
      <c r="B262" s="146" t="s">
        <v>2052</v>
      </c>
      <c r="C262" s="146">
        <v>265.16000000000003</v>
      </c>
      <c r="D262" s="159"/>
      <c r="E262" s="159"/>
      <c r="F262" s="524">
        <f t="shared" si="30"/>
        <v>265.16000000000003</v>
      </c>
      <c r="G262" s="146" t="s">
        <v>2142</v>
      </c>
      <c r="H262" s="726">
        <v>188</v>
      </c>
      <c r="I262" s="696">
        <f t="shared" si="28"/>
        <v>6.9280149763047147E-3</v>
      </c>
      <c r="J262" s="151">
        <f t="shared" si="27"/>
        <v>29.66194972029982</v>
      </c>
      <c r="K262" s="151">
        <f t="shared" si="29"/>
        <v>6.5256289384659603</v>
      </c>
      <c r="L262" s="151">
        <v>12.445653479108277</v>
      </c>
      <c r="M262" s="151">
        <v>7.612347382486055</v>
      </c>
      <c r="N262" s="725">
        <f t="shared" si="32"/>
        <v>0.21211939779891426</v>
      </c>
      <c r="O262" s="687">
        <f t="shared" si="31"/>
        <v>12.940990550226294</v>
      </c>
      <c r="P262" s="687">
        <v>7.612347382486055</v>
      </c>
      <c r="Q262" s="687"/>
      <c r="R262" s="687"/>
      <c r="S262" s="687"/>
      <c r="T262" s="687"/>
      <c r="U262" s="687"/>
    </row>
    <row r="263" spans="1:21" s="688" customFormat="1" x14ac:dyDescent="0.3">
      <c r="A263" s="158">
        <v>185</v>
      </c>
      <c r="B263" s="146" t="s">
        <v>2053</v>
      </c>
      <c r="C263" s="146">
        <v>134.88</v>
      </c>
      <c r="D263" s="159"/>
      <c r="E263" s="159"/>
      <c r="F263" s="524">
        <f t="shared" si="30"/>
        <v>134.88</v>
      </c>
      <c r="G263" s="146" t="s">
        <v>2142</v>
      </c>
      <c r="H263" s="726">
        <v>115</v>
      </c>
      <c r="I263" s="696">
        <f t="shared" si="28"/>
        <v>4.2378815014629907E-3</v>
      </c>
      <c r="J263" s="151">
        <f t="shared" ref="J263:J326" si="33">I263*4281.45</f>
        <v>18.144277754438722</v>
      </c>
      <c r="K263" s="151">
        <f t="shared" si="29"/>
        <v>3.9917411059765189</v>
      </c>
      <c r="L263" s="151">
        <v>7.6130327132843192</v>
      </c>
      <c r="M263" s="151">
        <v>4.6564890903505125</v>
      </c>
      <c r="N263" s="725">
        <f t="shared" si="32"/>
        <v>0.25508259685683626</v>
      </c>
      <c r="O263" s="687">
        <f t="shared" si="31"/>
        <v>7.9160314535958713</v>
      </c>
      <c r="P263" s="687">
        <v>4.6564890903505125</v>
      </c>
      <c r="Q263" s="687"/>
      <c r="R263" s="687"/>
      <c r="S263" s="687"/>
      <c r="T263" s="687"/>
      <c r="U263" s="687"/>
    </row>
    <row r="264" spans="1:21" s="688" customFormat="1" x14ac:dyDescent="0.3">
      <c r="A264" s="158">
        <v>186</v>
      </c>
      <c r="B264" s="146" t="s">
        <v>2054</v>
      </c>
      <c r="C264" s="146">
        <v>383.74</v>
      </c>
      <c r="D264" s="159"/>
      <c r="E264" s="159">
        <v>43.6</v>
      </c>
      <c r="F264" s="524">
        <f t="shared" si="30"/>
        <v>427.34000000000003</v>
      </c>
      <c r="G264" s="146" t="s">
        <v>2142</v>
      </c>
      <c r="H264" s="726">
        <v>225</v>
      </c>
      <c r="I264" s="696">
        <f t="shared" si="28"/>
        <v>8.2915072854710687E-3</v>
      </c>
      <c r="J264" s="151">
        <f t="shared" si="33"/>
        <v>35.499673867380103</v>
      </c>
      <c r="K264" s="151">
        <f t="shared" si="29"/>
        <v>7.8099282508236225</v>
      </c>
      <c r="L264" s="151">
        <v>14.895064004251926</v>
      </c>
      <c r="M264" s="151">
        <v>9.110522133294479</v>
      </c>
      <c r="N264" s="725">
        <f t="shared" si="32"/>
        <v>0.15752138404022586</v>
      </c>
      <c r="O264" s="687">
        <f t="shared" si="31"/>
        <v>15.487887626600614</v>
      </c>
      <c r="P264" s="687">
        <v>9.110522133294479</v>
      </c>
      <c r="Q264" s="687"/>
      <c r="R264" s="687"/>
      <c r="S264" s="687"/>
      <c r="T264" s="687"/>
      <c r="U264" s="687"/>
    </row>
    <row r="265" spans="1:21" s="688" customFormat="1" x14ac:dyDescent="0.3">
      <c r="A265" s="158">
        <v>187</v>
      </c>
      <c r="B265" s="146" t="s">
        <v>2055</v>
      </c>
      <c r="C265" s="146">
        <v>569.4</v>
      </c>
      <c r="D265" s="159"/>
      <c r="E265" s="159">
        <v>33.6</v>
      </c>
      <c r="F265" s="524">
        <f t="shared" si="30"/>
        <v>603</v>
      </c>
      <c r="G265" s="146" t="s">
        <v>2142</v>
      </c>
      <c r="H265" s="726">
        <v>286</v>
      </c>
      <c r="I265" s="696">
        <f t="shared" si="28"/>
        <v>1.0539427038421003E-2</v>
      </c>
      <c r="J265" s="151">
        <f t="shared" si="33"/>
        <v>45.124029893647602</v>
      </c>
      <c r="K265" s="151">
        <f t="shared" si="29"/>
        <v>9.9272865766024729</v>
      </c>
      <c r="L265" s="151">
        <v>18.933281356515781</v>
      </c>
      <c r="M265" s="151">
        <v>11.580485911654316</v>
      </c>
      <c r="N265" s="725">
        <f t="shared" si="32"/>
        <v>0.14189897800733031</v>
      </c>
      <c r="O265" s="687">
        <f t="shared" si="31"/>
        <v>19.686826049812336</v>
      </c>
      <c r="P265" s="687">
        <v>11.580485911654316</v>
      </c>
      <c r="Q265" s="687"/>
      <c r="R265" s="687"/>
      <c r="S265" s="687"/>
      <c r="T265" s="687"/>
      <c r="U265" s="687"/>
    </row>
    <row r="266" spans="1:21" s="688" customFormat="1" x14ac:dyDescent="0.3">
      <c r="A266" s="158">
        <v>188</v>
      </c>
      <c r="B266" s="146" t="s">
        <v>2056</v>
      </c>
      <c r="C266" s="146">
        <v>340.6</v>
      </c>
      <c r="D266" s="159">
        <v>35.1</v>
      </c>
      <c r="E266" s="159"/>
      <c r="F266" s="524">
        <f t="shared" si="30"/>
        <v>375.70000000000005</v>
      </c>
      <c r="G266" s="146" t="s">
        <v>2142</v>
      </c>
      <c r="H266" s="726">
        <v>241</v>
      </c>
      <c r="I266" s="696">
        <f t="shared" si="28"/>
        <v>8.8811255813267889E-3</v>
      </c>
      <c r="J266" s="151">
        <f t="shared" si="33"/>
        <v>38.02409512017158</v>
      </c>
      <c r="K266" s="151">
        <f t="shared" si="29"/>
        <v>8.3653009264377474</v>
      </c>
      <c r="L266" s="151">
        <v>15.954268555665397</v>
      </c>
      <c r="M266" s="151">
        <v>9.7583814849954216</v>
      </c>
      <c r="N266" s="725">
        <f t="shared" si="32"/>
        <v>0.19191388364990719</v>
      </c>
      <c r="O266" s="687">
        <f t="shared" si="31"/>
        <v>16.589248524492216</v>
      </c>
      <c r="P266" s="687">
        <v>9.7583814849954216</v>
      </c>
      <c r="Q266" s="687"/>
      <c r="R266" s="687"/>
      <c r="S266" s="687"/>
      <c r="T266" s="687"/>
      <c r="U266" s="687"/>
    </row>
    <row r="267" spans="1:21" s="688" customFormat="1" x14ac:dyDescent="0.3">
      <c r="A267" s="158">
        <v>189</v>
      </c>
      <c r="B267" s="146" t="s">
        <v>2057</v>
      </c>
      <c r="C267" s="146">
        <v>587.91999999999996</v>
      </c>
      <c r="D267" s="159"/>
      <c r="E267" s="159">
        <v>19.7</v>
      </c>
      <c r="F267" s="524">
        <f t="shared" si="30"/>
        <v>607.62</v>
      </c>
      <c r="G267" s="146" t="s">
        <v>2142</v>
      </c>
      <c r="H267" s="726">
        <v>478</v>
      </c>
      <c r="I267" s="696">
        <f t="shared" si="28"/>
        <v>1.7614846588689649E-2</v>
      </c>
      <c r="J267" s="151">
        <f t="shared" si="33"/>
        <v>75.417084927145297</v>
      </c>
      <c r="K267" s="151">
        <f t="shared" si="29"/>
        <v>16.591758683971964</v>
      </c>
      <c r="L267" s="151">
        <v>31.643735973477426</v>
      </c>
      <c r="M267" s="151">
        <v>19.354798132065607</v>
      </c>
      <c r="N267" s="725">
        <f t="shared" si="32"/>
        <v>0.23535660069889125</v>
      </c>
      <c r="O267" s="687">
        <f t="shared" si="31"/>
        <v>32.903156824511534</v>
      </c>
      <c r="P267" s="687">
        <v>19.354798132065607</v>
      </c>
      <c r="Q267" s="687"/>
      <c r="R267" s="687"/>
      <c r="S267" s="687"/>
      <c r="T267" s="687"/>
      <c r="U267" s="687"/>
    </row>
    <row r="268" spans="1:21" s="688" customFormat="1" x14ac:dyDescent="0.3">
      <c r="A268" s="158">
        <v>190</v>
      </c>
      <c r="B268" s="146" t="s">
        <v>2058</v>
      </c>
      <c r="C268" s="146">
        <v>368.22</v>
      </c>
      <c r="D268" s="159"/>
      <c r="E268" s="159">
        <v>32.1</v>
      </c>
      <c r="F268" s="524">
        <f t="shared" si="30"/>
        <v>400.32000000000005</v>
      </c>
      <c r="G268" s="146" t="s">
        <v>2142</v>
      </c>
      <c r="H268" s="726">
        <v>380</v>
      </c>
      <c r="I268" s="696">
        <f t="shared" si="28"/>
        <v>1.400343452657336E-2</v>
      </c>
      <c r="J268" s="151">
        <f t="shared" si="33"/>
        <v>59.95500475379751</v>
      </c>
      <c r="K268" s="151">
        <f t="shared" si="29"/>
        <v>13.190101045835453</v>
      </c>
      <c r="L268" s="151">
        <v>25.156108096069921</v>
      </c>
      <c r="M268" s="151">
        <v>15.386659602897346</v>
      </c>
      <c r="N268" s="725">
        <f t="shared" si="32"/>
        <v>0.28399248975469676</v>
      </c>
      <c r="O268" s="687">
        <f t="shared" si="31"/>
        <v>26.157321324925487</v>
      </c>
      <c r="P268" s="687">
        <v>15.386659602897346</v>
      </c>
      <c r="Q268" s="687"/>
      <c r="R268" s="687"/>
      <c r="S268" s="687"/>
      <c r="T268" s="687"/>
      <c r="U268" s="687"/>
    </row>
    <row r="269" spans="1:21" s="688" customFormat="1" x14ac:dyDescent="0.3">
      <c r="A269" s="158">
        <v>191</v>
      </c>
      <c r="B269" s="146" t="s">
        <v>2059</v>
      </c>
      <c r="C269" s="146">
        <v>267.72000000000003</v>
      </c>
      <c r="D269" s="159"/>
      <c r="E269" s="159">
        <v>43.8</v>
      </c>
      <c r="F269" s="524">
        <f t="shared" si="30"/>
        <v>311.52000000000004</v>
      </c>
      <c r="G269" s="146" t="s">
        <v>2142</v>
      </c>
      <c r="H269" s="726">
        <v>200</v>
      </c>
      <c r="I269" s="696">
        <f t="shared" si="28"/>
        <v>7.3702286981965053E-3</v>
      </c>
      <c r="J269" s="151">
        <f t="shared" si="33"/>
        <v>31.555265659893426</v>
      </c>
      <c r="K269" s="151">
        <f t="shared" si="29"/>
        <v>6.9421584451765534</v>
      </c>
      <c r="L269" s="151">
        <v>13.240056892668379</v>
      </c>
      <c r="M269" s="151">
        <v>8.0982418962617615</v>
      </c>
      <c r="N269" s="725">
        <f t="shared" si="32"/>
        <v>0.19207666568438658</v>
      </c>
      <c r="O269" s="687">
        <f t="shared" si="31"/>
        <v>13.767011223644994</v>
      </c>
      <c r="P269" s="687">
        <v>8.0982418962617615</v>
      </c>
      <c r="Q269" s="687"/>
      <c r="R269" s="687"/>
      <c r="S269" s="687"/>
      <c r="T269" s="687"/>
      <c r="U269" s="687"/>
    </row>
    <row r="270" spans="1:21" s="688" customFormat="1" x14ac:dyDescent="0.3">
      <c r="A270" s="158">
        <v>192</v>
      </c>
      <c r="B270" s="146" t="s">
        <v>2060</v>
      </c>
      <c r="C270" s="146">
        <v>410.1</v>
      </c>
      <c r="D270" s="159">
        <v>41.6</v>
      </c>
      <c r="E270" s="159"/>
      <c r="F270" s="524">
        <f t="shared" si="30"/>
        <v>451.70000000000005</v>
      </c>
      <c r="G270" s="146" t="s">
        <v>2142</v>
      </c>
      <c r="H270" s="726">
        <v>480</v>
      </c>
      <c r="I270" s="696">
        <f t="shared" si="28"/>
        <v>1.7688548875671613E-2</v>
      </c>
      <c r="J270" s="151">
        <f t="shared" si="33"/>
        <v>75.732637583744221</v>
      </c>
      <c r="K270" s="151">
        <f t="shared" si="29"/>
        <v>16.661180268423728</v>
      </c>
      <c r="L270" s="151">
        <v>31.776136542404114</v>
      </c>
      <c r="M270" s="151">
        <v>19.435780551028227</v>
      </c>
      <c r="N270" s="725">
        <f t="shared" si="32"/>
        <v>0.31792281369404535</v>
      </c>
      <c r="O270" s="687">
        <f t="shared" si="31"/>
        <v>33.040826936747983</v>
      </c>
      <c r="P270" s="687">
        <v>19.435780551028227</v>
      </c>
      <c r="Q270" s="687"/>
      <c r="R270" s="687"/>
      <c r="S270" s="687"/>
      <c r="T270" s="687"/>
      <c r="U270" s="687"/>
    </row>
    <row r="271" spans="1:21" s="688" customFormat="1" x14ac:dyDescent="0.3">
      <c r="A271" s="158">
        <v>193</v>
      </c>
      <c r="B271" s="146" t="s">
        <v>2061</v>
      </c>
      <c r="C271" s="146">
        <v>468.6</v>
      </c>
      <c r="D271" s="159">
        <v>32.299999999999997</v>
      </c>
      <c r="E271" s="159">
        <v>28.8</v>
      </c>
      <c r="F271" s="524">
        <f t="shared" si="30"/>
        <v>529.70000000000005</v>
      </c>
      <c r="G271" s="146" t="s">
        <v>2142</v>
      </c>
      <c r="H271" s="726">
        <v>418</v>
      </c>
      <c r="I271" s="696">
        <f t="shared" si="28"/>
        <v>1.5403777979230697E-2</v>
      </c>
      <c r="J271" s="151">
        <f t="shared" si="33"/>
        <v>65.950505229177267</v>
      </c>
      <c r="K271" s="151">
        <f t="shared" si="29"/>
        <v>14.509111150418999</v>
      </c>
      <c r="L271" s="151">
        <v>27.671718905676915</v>
      </c>
      <c r="M271" s="151">
        <v>16.92532556318708</v>
      </c>
      <c r="N271" s="725">
        <f t="shared" si="32"/>
        <v>0.23608959948737068</v>
      </c>
      <c r="O271" s="687">
        <f t="shared" si="31"/>
        <v>28.773053457418037</v>
      </c>
      <c r="P271" s="687">
        <v>16.92532556318708</v>
      </c>
      <c r="Q271" s="687"/>
      <c r="R271" s="687"/>
      <c r="S271" s="687"/>
      <c r="T271" s="687"/>
      <c r="U271" s="687"/>
    </row>
    <row r="272" spans="1:21" s="688" customFormat="1" x14ac:dyDescent="0.3">
      <c r="A272" s="158">
        <v>194</v>
      </c>
      <c r="B272" s="146" t="s">
        <v>2062</v>
      </c>
      <c r="C272" s="146">
        <v>267.60000000000002</v>
      </c>
      <c r="D272" s="159"/>
      <c r="E272" s="159">
        <v>38.5</v>
      </c>
      <c r="F272" s="524">
        <f t="shared" si="30"/>
        <v>306.10000000000002</v>
      </c>
      <c r="G272" s="146" t="s">
        <v>2142</v>
      </c>
      <c r="H272" s="726">
        <v>800</v>
      </c>
      <c r="I272" s="696">
        <f t="shared" si="28"/>
        <v>2.9480914792786021E-2</v>
      </c>
      <c r="J272" s="151">
        <f t="shared" si="33"/>
        <v>126.2210626395737</v>
      </c>
      <c r="K272" s="151">
        <f t="shared" si="29"/>
        <v>27.768633780706214</v>
      </c>
      <c r="L272" s="151">
        <v>52.960227570673517</v>
      </c>
      <c r="M272" s="151">
        <v>32.392967585047046</v>
      </c>
      <c r="N272" s="725">
        <f t="shared" si="32"/>
        <v>0.78191078593923702</v>
      </c>
      <c r="O272" s="687">
        <f t="shared" si="31"/>
        <v>55.068044894579977</v>
      </c>
      <c r="P272" s="687">
        <v>32.392967585047046</v>
      </c>
      <c r="Q272" s="687"/>
      <c r="R272" s="687"/>
      <c r="S272" s="687"/>
      <c r="T272" s="687"/>
      <c r="U272" s="687"/>
    </row>
    <row r="273" spans="1:21" s="688" customFormat="1" x14ac:dyDescent="0.3">
      <c r="A273" s="158">
        <v>195</v>
      </c>
      <c r="B273" s="146" t="s">
        <v>2063</v>
      </c>
      <c r="C273" s="146">
        <v>551.6</v>
      </c>
      <c r="D273" s="159"/>
      <c r="E273" s="159"/>
      <c r="F273" s="524">
        <f t="shared" si="30"/>
        <v>551.6</v>
      </c>
      <c r="G273" s="146" t="s">
        <v>2142</v>
      </c>
      <c r="H273" s="726">
        <v>406</v>
      </c>
      <c r="I273" s="696">
        <f t="shared" si="28"/>
        <v>1.4961564257338906E-2</v>
      </c>
      <c r="J273" s="151">
        <f t="shared" si="33"/>
        <v>64.057189289583661</v>
      </c>
      <c r="K273" s="151">
        <f t="shared" si="29"/>
        <v>14.092581643708405</v>
      </c>
      <c r="L273" s="151">
        <v>26.877315492116811</v>
      </c>
      <c r="M273" s="151">
        <v>16.439431049411375</v>
      </c>
      <c r="N273" s="725">
        <f t="shared" si="32"/>
        <v>0.22020760963527963</v>
      </c>
      <c r="O273" s="687">
        <f t="shared" si="31"/>
        <v>27.947032783999337</v>
      </c>
      <c r="P273" s="687">
        <v>16.439431049411375</v>
      </c>
      <c r="Q273" s="687"/>
      <c r="R273" s="687"/>
      <c r="S273" s="687"/>
      <c r="T273" s="687"/>
      <c r="U273" s="687"/>
    </row>
    <row r="274" spans="1:21" s="688" customFormat="1" x14ac:dyDescent="0.3">
      <c r="A274" s="158">
        <v>196</v>
      </c>
      <c r="B274" s="146" t="s">
        <v>2064</v>
      </c>
      <c r="C274" s="146">
        <v>291.2</v>
      </c>
      <c r="D274" s="159"/>
      <c r="E274" s="159">
        <v>38</v>
      </c>
      <c r="F274" s="524">
        <f t="shared" si="30"/>
        <v>329.2</v>
      </c>
      <c r="G274" s="146" t="s">
        <v>2142</v>
      </c>
      <c r="H274" s="726">
        <v>264</v>
      </c>
      <c r="I274" s="696">
        <f t="shared" si="28"/>
        <v>9.7287018816193879E-3</v>
      </c>
      <c r="J274" s="151">
        <f t="shared" si="33"/>
        <v>41.65295067105933</v>
      </c>
      <c r="K274" s="151">
        <f t="shared" si="29"/>
        <v>9.1636491476330519</v>
      </c>
      <c r="L274" s="151">
        <v>17.47687509832226</v>
      </c>
      <c r="M274" s="151">
        <v>10.689679303065525</v>
      </c>
      <c r="N274" s="725">
        <f t="shared" si="32"/>
        <v>0.23992452679246709</v>
      </c>
      <c r="O274" s="687">
        <f t="shared" si="31"/>
        <v>18.172454815211392</v>
      </c>
      <c r="P274" s="687">
        <v>10.689679303065525</v>
      </c>
      <c r="Q274" s="687"/>
      <c r="R274" s="687"/>
      <c r="S274" s="687"/>
      <c r="T274" s="687"/>
      <c r="U274" s="687"/>
    </row>
    <row r="275" spans="1:21" s="688" customFormat="1" x14ac:dyDescent="0.3">
      <c r="A275" s="158">
        <v>197</v>
      </c>
      <c r="B275" s="146" t="s">
        <v>2065</v>
      </c>
      <c r="C275" s="146">
        <v>620.70000000000005</v>
      </c>
      <c r="D275" s="159">
        <v>10.7</v>
      </c>
      <c r="E275" s="159"/>
      <c r="F275" s="524">
        <f t="shared" si="30"/>
        <v>631.40000000000009</v>
      </c>
      <c r="G275" s="146" t="s">
        <v>2142</v>
      </c>
      <c r="H275" s="726">
        <v>325</v>
      </c>
      <c r="I275" s="696">
        <f t="shared" si="28"/>
        <v>1.197662163456932E-2</v>
      </c>
      <c r="J275" s="151">
        <f t="shared" si="33"/>
        <v>51.277306697326814</v>
      </c>
      <c r="K275" s="151">
        <f t="shared" si="29"/>
        <v>11.281007473411899</v>
      </c>
      <c r="L275" s="151">
        <v>21.515092450586117</v>
      </c>
      <c r="M275" s="151">
        <v>13.15964308142536</v>
      </c>
      <c r="N275" s="725">
        <f t="shared" si="32"/>
        <v>0.1539959608849385</v>
      </c>
      <c r="O275" s="687">
        <f t="shared" si="31"/>
        <v>22.37139323842311</v>
      </c>
      <c r="P275" s="687">
        <v>13.15964308142536</v>
      </c>
      <c r="Q275" s="687"/>
      <c r="R275" s="687"/>
      <c r="S275" s="687"/>
      <c r="T275" s="687"/>
      <c r="U275" s="687"/>
    </row>
    <row r="276" spans="1:21" s="688" customFormat="1" x14ac:dyDescent="0.3">
      <c r="A276" s="158">
        <v>198</v>
      </c>
      <c r="B276" s="146" t="s">
        <v>2066</v>
      </c>
      <c r="C276" s="146">
        <v>373.3</v>
      </c>
      <c r="D276" s="159"/>
      <c r="E276" s="159"/>
      <c r="F276" s="524">
        <f t="shared" si="30"/>
        <v>373.3</v>
      </c>
      <c r="G276" s="146" t="s">
        <v>2142</v>
      </c>
      <c r="H276" s="726">
        <v>340</v>
      </c>
      <c r="I276" s="696">
        <f t="shared" ref="I276:I339" si="34">4/108544.8*H276</f>
        <v>1.2529388786934059E-2</v>
      </c>
      <c r="J276" s="151">
        <f t="shared" si="33"/>
        <v>53.643951621818822</v>
      </c>
      <c r="K276" s="151">
        <f t="shared" si="29"/>
        <v>11.80166935680014</v>
      </c>
      <c r="L276" s="151">
        <v>22.508096717536244</v>
      </c>
      <c r="M276" s="151">
        <v>13.767011223644994</v>
      </c>
      <c r="N276" s="725">
        <f t="shared" si="32"/>
        <v>0.27249056769300883</v>
      </c>
      <c r="O276" s="687">
        <f t="shared" si="31"/>
        <v>23.403919080196488</v>
      </c>
      <c r="P276" s="687">
        <v>13.767011223644994</v>
      </c>
      <c r="Q276" s="687"/>
      <c r="R276" s="687"/>
      <c r="S276" s="687"/>
      <c r="T276" s="687"/>
      <c r="U276" s="687"/>
    </row>
    <row r="277" spans="1:21" s="688" customFormat="1" x14ac:dyDescent="0.3">
      <c r="A277" s="158">
        <v>199</v>
      </c>
      <c r="B277" s="146" t="s">
        <v>2067</v>
      </c>
      <c r="C277" s="146">
        <v>851.4</v>
      </c>
      <c r="D277" s="159"/>
      <c r="E277" s="159">
        <v>67</v>
      </c>
      <c r="F277" s="524">
        <f t="shared" si="30"/>
        <v>918.4</v>
      </c>
      <c r="G277" s="146" t="s">
        <v>2142</v>
      </c>
      <c r="H277" s="726">
        <v>741</v>
      </c>
      <c r="I277" s="696">
        <f t="shared" si="34"/>
        <v>2.7306697326818053E-2</v>
      </c>
      <c r="J277" s="151">
        <f t="shared" si="33"/>
        <v>116.91225926990515</v>
      </c>
      <c r="K277" s="151">
        <f t="shared" si="29"/>
        <v>25.720697039379132</v>
      </c>
      <c r="L277" s="151">
        <v>49.054410787336344</v>
      </c>
      <c r="M277" s="151">
        <v>30.003986225649822</v>
      </c>
      <c r="N277" s="725">
        <f t="shared" si="32"/>
        <v>0.24138866868714118</v>
      </c>
      <c r="O277" s="687">
        <f t="shared" si="31"/>
        <v>51.006776583604697</v>
      </c>
      <c r="P277" s="687">
        <v>30.003986225649822</v>
      </c>
      <c r="Q277" s="687"/>
      <c r="R277" s="687"/>
      <c r="S277" s="687"/>
      <c r="T277" s="687"/>
      <c r="U277" s="687"/>
    </row>
    <row r="278" spans="1:21" s="688" customFormat="1" x14ac:dyDescent="0.3">
      <c r="A278" s="158">
        <v>200</v>
      </c>
      <c r="B278" s="146" t="s">
        <v>2068</v>
      </c>
      <c r="C278" s="146">
        <v>756.6</v>
      </c>
      <c r="D278" s="159"/>
      <c r="E278" s="159">
        <v>22.2</v>
      </c>
      <c r="F278" s="524">
        <f t="shared" si="30"/>
        <v>778.80000000000007</v>
      </c>
      <c r="G278" s="146" t="s">
        <v>2142</v>
      </c>
      <c r="H278" s="726">
        <v>300</v>
      </c>
      <c r="I278" s="696">
        <f t="shared" si="34"/>
        <v>1.1055343047294759E-2</v>
      </c>
      <c r="J278" s="151">
        <f t="shared" si="33"/>
        <v>47.33289848984014</v>
      </c>
      <c r="K278" s="151">
        <f t="shared" si="29"/>
        <v>10.413237667764831</v>
      </c>
      <c r="L278" s="151">
        <v>19.86008533900257</v>
      </c>
      <c r="M278" s="151">
        <v>12.14736284439264</v>
      </c>
      <c r="N278" s="725">
        <f t="shared" si="32"/>
        <v>0.11524599941063197</v>
      </c>
      <c r="O278" s="687">
        <f t="shared" si="31"/>
        <v>20.650516835467489</v>
      </c>
      <c r="P278" s="687">
        <v>12.14736284439264</v>
      </c>
      <c r="Q278" s="687"/>
      <c r="R278" s="687"/>
      <c r="S278" s="687"/>
      <c r="T278" s="687"/>
      <c r="U278" s="687"/>
    </row>
    <row r="279" spans="1:21" s="688" customFormat="1" x14ac:dyDescent="0.3">
      <c r="A279" s="158">
        <v>201</v>
      </c>
      <c r="B279" s="146" t="s">
        <v>2069</v>
      </c>
      <c r="C279" s="146">
        <v>806.91</v>
      </c>
      <c r="D279" s="159"/>
      <c r="E279" s="159"/>
      <c r="F279" s="524">
        <f t="shared" si="30"/>
        <v>806.91</v>
      </c>
      <c r="G279" s="146" t="s">
        <v>2142</v>
      </c>
      <c r="H279" s="726">
        <v>298</v>
      </c>
      <c r="I279" s="696">
        <f t="shared" si="34"/>
        <v>1.0981640760312793E-2</v>
      </c>
      <c r="J279" s="151">
        <f t="shared" si="33"/>
        <v>47.017345833241201</v>
      </c>
      <c r="K279" s="151">
        <f t="shared" si="29"/>
        <v>10.343816083313063</v>
      </c>
      <c r="L279" s="151">
        <v>19.727684770075886</v>
      </c>
      <c r="M279" s="151">
        <v>12.066380425430022</v>
      </c>
      <c r="N279" s="725">
        <f t="shared" si="32"/>
        <v>0.11048967928524889</v>
      </c>
      <c r="O279" s="687">
        <f t="shared" si="31"/>
        <v>20.512846723231039</v>
      </c>
      <c r="P279" s="687">
        <v>12.066380425430022</v>
      </c>
      <c r="Q279" s="687"/>
      <c r="R279" s="687"/>
      <c r="S279" s="687"/>
      <c r="T279" s="687"/>
      <c r="U279" s="687"/>
    </row>
    <row r="280" spans="1:21" s="688" customFormat="1" x14ac:dyDescent="0.3">
      <c r="A280" s="158">
        <v>202</v>
      </c>
      <c r="B280" s="146" t="s">
        <v>2070</v>
      </c>
      <c r="C280" s="146">
        <v>751.2</v>
      </c>
      <c r="D280" s="159"/>
      <c r="E280" s="159">
        <v>53.8</v>
      </c>
      <c r="F280" s="524">
        <f t="shared" si="30"/>
        <v>805</v>
      </c>
      <c r="G280" s="146" t="s">
        <v>2142</v>
      </c>
      <c r="H280" s="726">
        <v>375</v>
      </c>
      <c r="I280" s="696">
        <f t="shared" si="34"/>
        <v>1.3819178809118447E-2</v>
      </c>
      <c r="J280" s="151">
        <f t="shared" si="33"/>
        <v>59.166123112300177</v>
      </c>
      <c r="K280" s="151">
        <f t="shared" si="29"/>
        <v>13.016547084706039</v>
      </c>
      <c r="L280" s="151">
        <v>24.825106673753211</v>
      </c>
      <c r="M280" s="151">
        <v>15.1842035554908</v>
      </c>
      <c r="N280" s="725">
        <f t="shared" si="32"/>
        <v>0.13936891978416177</v>
      </c>
      <c r="O280" s="687">
        <f t="shared" si="31"/>
        <v>25.81314604433436</v>
      </c>
      <c r="P280" s="687">
        <v>15.1842035554908</v>
      </c>
      <c r="Q280" s="687"/>
      <c r="R280" s="687"/>
      <c r="S280" s="687"/>
      <c r="T280" s="687"/>
      <c r="U280" s="687"/>
    </row>
    <row r="281" spans="1:21" s="688" customFormat="1" x14ac:dyDescent="0.3">
      <c r="A281" s="158">
        <v>203</v>
      </c>
      <c r="B281" s="146" t="s">
        <v>2071</v>
      </c>
      <c r="C281" s="146">
        <v>426.8</v>
      </c>
      <c r="D281" s="159"/>
      <c r="E281" s="159">
        <v>65.099999999999994</v>
      </c>
      <c r="F281" s="524">
        <f t="shared" si="30"/>
        <v>491.9</v>
      </c>
      <c r="G281" s="146" t="s">
        <v>2142</v>
      </c>
      <c r="H281" s="726">
        <v>300</v>
      </c>
      <c r="I281" s="696">
        <f t="shared" si="34"/>
        <v>1.1055343047294759E-2</v>
      </c>
      <c r="J281" s="151">
        <f t="shared" si="33"/>
        <v>47.33289848984014</v>
      </c>
      <c r="K281" s="151">
        <f t="shared" si="29"/>
        <v>10.413237667764831</v>
      </c>
      <c r="L281" s="151">
        <v>19.86008533900257</v>
      </c>
      <c r="M281" s="151">
        <v>12.14736284439264</v>
      </c>
      <c r="N281" s="725">
        <f t="shared" si="32"/>
        <v>0.18246307042285057</v>
      </c>
      <c r="O281" s="687">
        <f t="shared" si="31"/>
        <v>20.650516835467489</v>
      </c>
      <c r="P281" s="687">
        <v>12.14736284439264</v>
      </c>
      <c r="Q281" s="687"/>
      <c r="R281" s="687"/>
      <c r="S281" s="687"/>
      <c r="T281" s="687"/>
      <c r="U281" s="687"/>
    </row>
    <row r="282" spans="1:21" s="688" customFormat="1" x14ac:dyDescent="0.3">
      <c r="A282" s="158">
        <v>204</v>
      </c>
      <c r="B282" s="146" t="s">
        <v>2072</v>
      </c>
      <c r="C282" s="146">
        <v>640.20000000000005</v>
      </c>
      <c r="D282" s="159"/>
      <c r="E282" s="159"/>
      <c r="F282" s="524">
        <f t="shared" si="30"/>
        <v>640.20000000000005</v>
      </c>
      <c r="G282" s="146" t="s">
        <v>2142</v>
      </c>
      <c r="H282" s="726">
        <v>510</v>
      </c>
      <c r="I282" s="696">
        <f t="shared" si="34"/>
        <v>1.879408318040109E-2</v>
      </c>
      <c r="J282" s="151">
        <f t="shared" si="33"/>
        <v>80.465927432728236</v>
      </c>
      <c r="K282" s="151">
        <f t="shared" si="29"/>
        <v>17.702504035200214</v>
      </c>
      <c r="L282" s="151">
        <v>33.762145076304364</v>
      </c>
      <c r="M282" s="151">
        <v>20.650516835467492</v>
      </c>
      <c r="N282" s="725">
        <f t="shared" si="32"/>
        <v>0.2383334791935337</v>
      </c>
      <c r="O282" s="687">
        <f t="shared" si="31"/>
        <v>35.105878620294739</v>
      </c>
      <c r="P282" s="687">
        <v>20.650516835467492</v>
      </c>
      <c r="Q282" s="687"/>
      <c r="R282" s="687"/>
      <c r="S282" s="687"/>
      <c r="T282" s="687"/>
      <c r="U282" s="687"/>
    </row>
    <row r="283" spans="1:21" s="688" customFormat="1" x14ac:dyDescent="0.3">
      <c r="A283" s="158">
        <v>205</v>
      </c>
      <c r="B283" s="146" t="s">
        <v>2073</v>
      </c>
      <c r="C283" s="146">
        <v>537.94000000000005</v>
      </c>
      <c r="D283" s="159"/>
      <c r="E283" s="159"/>
      <c r="F283" s="524">
        <f t="shared" si="30"/>
        <v>537.94000000000005</v>
      </c>
      <c r="G283" s="146" t="s">
        <v>2142</v>
      </c>
      <c r="H283" s="726">
        <v>257</v>
      </c>
      <c r="I283" s="696">
        <f t="shared" si="34"/>
        <v>9.4707438771825091E-3</v>
      </c>
      <c r="J283" s="151">
        <f t="shared" si="33"/>
        <v>40.54851637296305</v>
      </c>
      <c r="K283" s="151">
        <f t="shared" si="29"/>
        <v>8.9206736020518704</v>
      </c>
      <c r="L283" s="151">
        <v>17.01347310707887</v>
      </c>
      <c r="M283" s="151">
        <v>10.406240836696362</v>
      </c>
      <c r="N283" s="725">
        <f t="shared" si="32"/>
        <v>0.14293211867269609</v>
      </c>
      <c r="O283" s="687">
        <f t="shared" si="31"/>
        <v>17.690609422383815</v>
      </c>
      <c r="P283" s="687">
        <v>10.406240836696362</v>
      </c>
      <c r="Q283" s="687"/>
      <c r="R283" s="687"/>
      <c r="S283" s="687"/>
      <c r="T283" s="687"/>
      <c r="U283" s="687"/>
    </row>
    <row r="284" spans="1:21" s="688" customFormat="1" x14ac:dyDescent="0.3">
      <c r="A284" s="158">
        <v>206</v>
      </c>
      <c r="B284" s="146" t="s">
        <v>2074</v>
      </c>
      <c r="C284" s="146">
        <v>905.4</v>
      </c>
      <c r="D284" s="159"/>
      <c r="E284" s="159">
        <v>24.5</v>
      </c>
      <c r="F284" s="524">
        <f t="shared" si="30"/>
        <v>929.9</v>
      </c>
      <c r="G284" s="146" t="s">
        <v>2142</v>
      </c>
      <c r="H284" s="726">
        <v>714</v>
      </c>
      <c r="I284" s="696">
        <f t="shared" si="34"/>
        <v>2.6311716452561525E-2</v>
      </c>
      <c r="J284" s="151">
        <f t="shared" si="33"/>
        <v>112.65229840581954</v>
      </c>
      <c r="K284" s="151">
        <f t="shared" si="29"/>
        <v>24.783505649280297</v>
      </c>
      <c r="L284" s="151">
        <v>47.267003106826117</v>
      </c>
      <c r="M284" s="151">
        <v>28.910723569654483</v>
      </c>
      <c r="N284" s="725">
        <f t="shared" si="32"/>
        <v>0.22971666924570433</v>
      </c>
      <c r="O284" s="687">
        <f t="shared" si="31"/>
        <v>49.148230068412616</v>
      </c>
      <c r="P284" s="687">
        <v>28.910723569654483</v>
      </c>
      <c r="Q284" s="687"/>
      <c r="R284" s="687"/>
      <c r="S284" s="687"/>
      <c r="T284" s="687"/>
      <c r="U284" s="687"/>
    </row>
    <row r="285" spans="1:21" s="688" customFormat="1" x14ac:dyDescent="0.3">
      <c r="A285" s="158">
        <v>207</v>
      </c>
      <c r="B285" s="146" t="s">
        <v>2075</v>
      </c>
      <c r="C285" s="146">
        <v>1352.86</v>
      </c>
      <c r="D285" s="159">
        <v>33</v>
      </c>
      <c r="E285" s="159">
        <v>31.5</v>
      </c>
      <c r="F285" s="524">
        <f t="shared" si="30"/>
        <v>1417.36</v>
      </c>
      <c r="G285" s="146" t="s">
        <v>2142</v>
      </c>
      <c r="H285" s="726">
        <v>382</v>
      </c>
      <c r="I285" s="696">
        <f t="shared" si="34"/>
        <v>1.4077136813555326E-2</v>
      </c>
      <c r="J285" s="151">
        <f t="shared" si="33"/>
        <v>60.270557410396449</v>
      </c>
      <c r="K285" s="151">
        <f t="shared" si="29"/>
        <v>13.259522630287218</v>
      </c>
      <c r="L285" s="151">
        <v>25.288508664996606</v>
      </c>
      <c r="M285" s="151">
        <v>15.467642021859964</v>
      </c>
      <c r="N285" s="725">
        <f t="shared" si="32"/>
        <v>8.063317063240126E-2</v>
      </c>
      <c r="O285" s="687">
        <f t="shared" si="31"/>
        <v>26.29499143716194</v>
      </c>
      <c r="P285" s="687">
        <v>15.467642021859964</v>
      </c>
      <c r="Q285" s="687"/>
      <c r="R285" s="687"/>
      <c r="S285" s="687"/>
      <c r="T285" s="687"/>
      <c r="U285" s="687"/>
    </row>
    <row r="286" spans="1:21" s="688" customFormat="1" x14ac:dyDescent="0.3">
      <c r="A286" s="158">
        <v>208</v>
      </c>
      <c r="B286" s="146" t="s">
        <v>2076</v>
      </c>
      <c r="C286" s="146">
        <v>725.18</v>
      </c>
      <c r="D286" s="159"/>
      <c r="E286" s="159">
        <v>60.8</v>
      </c>
      <c r="F286" s="524">
        <f t="shared" si="30"/>
        <v>785.9799999999999</v>
      </c>
      <c r="G286" s="146" t="s">
        <v>2142</v>
      </c>
      <c r="H286" s="726">
        <v>628</v>
      </c>
      <c r="I286" s="696">
        <f t="shared" si="34"/>
        <v>2.3142518112337026E-2</v>
      </c>
      <c r="J286" s="151">
        <f t="shared" si="33"/>
        <v>99.083534172065356</v>
      </c>
      <c r="K286" s="151">
        <f t="shared" si="29"/>
        <v>21.79837751785438</v>
      </c>
      <c r="L286" s="151">
        <v>41.573778642978716</v>
      </c>
      <c r="M286" s="151">
        <v>25.42847955426193</v>
      </c>
      <c r="N286" s="725">
        <f t="shared" si="32"/>
        <v>0.23904446663675974</v>
      </c>
      <c r="O286" s="687">
        <f t="shared" si="31"/>
        <v>43.228415242245276</v>
      </c>
      <c r="P286" s="687">
        <v>25.42847955426193</v>
      </c>
      <c r="Q286" s="687"/>
      <c r="R286" s="687"/>
      <c r="S286" s="687"/>
      <c r="T286" s="687"/>
      <c r="U286" s="687"/>
    </row>
    <row r="287" spans="1:21" s="688" customFormat="1" x14ac:dyDescent="0.3">
      <c r="A287" s="158">
        <v>209</v>
      </c>
      <c r="B287" s="146" t="s">
        <v>2077</v>
      </c>
      <c r="C287" s="146">
        <v>426.28</v>
      </c>
      <c r="D287" s="159">
        <v>59.4</v>
      </c>
      <c r="E287" s="159"/>
      <c r="F287" s="524">
        <f t="shared" si="30"/>
        <v>485.67999999999995</v>
      </c>
      <c r="G287" s="146" t="s">
        <v>2142</v>
      </c>
      <c r="H287" s="726">
        <v>362</v>
      </c>
      <c r="I287" s="696">
        <f t="shared" si="34"/>
        <v>1.3340113943735675E-2</v>
      </c>
      <c r="J287" s="151">
        <f t="shared" si="33"/>
        <v>57.115030844407102</v>
      </c>
      <c r="K287" s="151">
        <f t="shared" si="29"/>
        <v>12.565306785769563</v>
      </c>
      <c r="L287" s="151">
        <v>23.964502975729769</v>
      </c>
      <c r="M287" s="151">
        <v>14.657817832233787</v>
      </c>
      <c r="N287" s="725">
        <f t="shared" si="32"/>
        <v>0.22299180208808314</v>
      </c>
      <c r="O287" s="687">
        <f t="shared" si="31"/>
        <v>24.918290314797439</v>
      </c>
      <c r="P287" s="687">
        <v>14.657817832233787</v>
      </c>
      <c r="Q287" s="687"/>
      <c r="R287" s="687"/>
      <c r="S287" s="687"/>
      <c r="T287" s="687"/>
      <c r="U287" s="687"/>
    </row>
    <row r="288" spans="1:21" s="688" customFormat="1" x14ac:dyDescent="0.3">
      <c r="A288" s="158">
        <v>210</v>
      </c>
      <c r="B288" s="146" t="s">
        <v>2078</v>
      </c>
      <c r="C288" s="146">
        <v>402.07</v>
      </c>
      <c r="D288" s="159">
        <v>59.1</v>
      </c>
      <c r="E288" s="159"/>
      <c r="F288" s="524">
        <f t="shared" si="30"/>
        <v>461.17</v>
      </c>
      <c r="G288" s="146" t="s">
        <v>2142</v>
      </c>
      <c r="H288" s="726">
        <v>383</v>
      </c>
      <c r="I288" s="696">
        <f t="shared" si="34"/>
        <v>1.4113987957046308E-2</v>
      </c>
      <c r="J288" s="151">
        <f t="shared" si="33"/>
        <v>60.428333738695912</v>
      </c>
      <c r="K288" s="151">
        <f t="shared" si="29"/>
        <v>13.2942334225131</v>
      </c>
      <c r="L288" s="151">
        <v>25.354708949459944</v>
      </c>
      <c r="M288" s="151">
        <v>15.508133231341271</v>
      </c>
      <c r="N288" s="725">
        <f t="shared" si="32"/>
        <v>0.24846674619339987</v>
      </c>
      <c r="O288" s="687">
        <f t="shared" si="31"/>
        <v>26.363826493280158</v>
      </c>
      <c r="P288" s="687">
        <v>15.508133231341271</v>
      </c>
      <c r="Q288" s="687"/>
      <c r="R288" s="687"/>
      <c r="S288" s="687"/>
      <c r="T288" s="687"/>
      <c r="U288" s="687"/>
    </row>
    <row r="289" spans="1:21" s="688" customFormat="1" x14ac:dyDescent="0.3">
      <c r="A289" s="158">
        <v>211</v>
      </c>
      <c r="B289" s="146" t="s">
        <v>2079</v>
      </c>
      <c r="C289" s="146">
        <v>305.37</v>
      </c>
      <c r="D289" s="159"/>
      <c r="E289" s="159"/>
      <c r="F289" s="524">
        <f t="shared" si="30"/>
        <v>305.37</v>
      </c>
      <c r="G289" s="146" t="s">
        <v>2142</v>
      </c>
      <c r="H289" s="726">
        <v>182</v>
      </c>
      <c r="I289" s="696">
        <f t="shared" si="34"/>
        <v>6.7069081153588199E-3</v>
      </c>
      <c r="J289" s="151">
        <f t="shared" si="33"/>
        <v>28.715291750503017</v>
      </c>
      <c r="K289" s="151">
        <f t="shared" si="29"/>
        <v>6.3173641851106641</v>
      </c>
      <c r="L289" s="151">
        <v>12.048451772328226</v>
      </c>
      <c r="M289" s="151">
        <v>7.3694001255982027</v>
      </c>
      <c r="N289" s="725">
        <f t="shared" si="32"/>
        <v>0.17830994476713533</v>
      </c>
      <c r="O289" s="687">
        <f t="shared" si="31"/>
        <v>12.527980213516944</v>
      </c>
      <c r="P289" s="687">
        <v>7.3694001255982027</v>
      </c>
      <c r="Q289" s="687"/>
      <c r="R289" s="687"/>
      <c r="S289" s="687"/>
      <c r="T289" s="687"/>
      <c r="U289" s="687"/>
    </row>
    <row r="290" spans="1:21" s="688" customFormat="1" x14ac:dyDescent="0.3">
      <c r="A290" s="158">
        <v>212</v>
      </c>
      <c r="B290" s="146" t="s">
        <v>2080</v>
      </c>
      <c r="C290" s="146">
        <v>170.8</v>
      </c>
      <c r="D290" s="159"/>
      <c r="E290" s="159"/>
      <c r="F290" s="524">
        <f t="shared" si="30"/>
        <v>170.8</v>
      </c>
      <c r="G290" s="146" t="s">
        <v>2142</v>
      </c>
      <c r="H290" s="726">
        <v>164</v>
      </c>
      <c r="I290" s="696">
        <f t="shared" si="34"/>
        <v>6.0435875325211344E-3</v>
      </c>
      <c r="J290" s="151">
        <f t="shared" si="33"/>
        <v>25.875317841112611</v>
      </c>
      <c r="K290" s="151">
        <f t="shared" si="29"/>
        <v>5.6925699250447748</v>
      </c>
      <c r="L290" s="151">
        <v>10.856846651988072</v>
      </c>
      <c r="M290" s="151">
        <v>6.640558354934643</v>
      </c>
      <c r="N290" s="725">
        <f t="shared" si="32"/>
        <v>0.28726752209063289</v>
      </c>
      <c r="O290" s="687">
        <f t="shared" si="31"/>
        <v>11.288949203388892</v>
      </c>
      <c r="P290" s="687">
        <v>6.640558354934643</v>
      </c>
      <c r="Q290" s="687"/>
      <c r="R290" s="687"/>
      <c r="S290" s="687"/>
      <c r="T290" s="687"/>
      <c r="U290" s="687"/>
    </row>
    <row r="291" spans="1:21" s="688" customFormat="1" x14ac:dyDescent="0.3">
      <c r="A291" s="158">
        <v>213</v>
      </c>
      <c r="B291" s="146" t="s">
        <v>2081</v>
      </c>
      <c r="C291" s="146">
        <v>678.2</v>
      </c>
      <c r="D291" s="159"/>
      <c r="E291" s="159"/>
      <c r="F291" s="524">
        <f t="shared" si="30"/>
        <v>678.2</v>
      </c>
      <c r="G291" s="146" t="s">
        <v>2142</v>
      </c>
      <c r="H291" s="726">
        <v>464</v>
      </c>
      <c r="I291" s="696">
        <f t="shared" si="34"/>
        <v>1.7098930579815892E-2</v>
      </c>
      <c r="J291" s="151">
        <f t="shared" si="33"/>
        <v>73.208216330952752</v>
      </c>
      <c r="K291" s="151">
        <f t="shared" si="29"/>
        <v>16.105807592809605</v>
      </c>
      <c r="L291" s="151">
        <v>30.716931990990645</v>
      </c>
      <c r="M291" s="151">
        <v>18.787921199327286</v>
      </c>
      <c r="N291" s="725">
        <f t="shared" si="32"/>
        <v>0.20468722665007413</v>
      </c>
      <c r="O291" s="687">
        <f t="shared" si="31"/>
        <v>31.939466038856384</v>
      </c>
      <c r="P291" s="687">
        <v>18.787921199327286</v>
      </c>
      <c r="Q291" s="687"/>
      <c r="R291" s="687"/>
      <c r="S291" s="687"/>
      <c r="T291" s="687"/>
      <c r="U291" s="687"/>
    </row>
    <row r="292" spans="1:21" s="688" customFormat="1" x14ac:dyDescent="0.3">
      <c r="A292" s="158">
        <v>214</v>
      </c>
      <c r="B292" s="146" t="s">
        <v>2082</v>
      </c>
      <c r="C292" s="146">
        <v>2613.27</v>
      </c>
      <c r="D292" s="159"/>
      <c r="E292" s="159"/>
      <c r="F292" s="524">
        <f t="shared" si="30"/>
        <v>2613.27</v>
      </c>
      <c r="G292" s="146" t="s">
        <v>2142</v>
      </c>
      <c r="H292" s="726">
        <v>1065</v>
      </c>
      <c r="I292" s="696">
        <f t="shared" si="34"/>
        <v>3.924646781789639E-2</v>
      </c>
      <c r="J292" s="151">
        <f t="shared" si="33"/>
        <v>168.03178963893248</v>
      </c>
      <c r="K292" s="151">
        <f t="shared" si="29"/>
        <v>36.966993720565149</v>
      </c>
      <c r="L292" s="151">
        <v>70.503302953459112</v>
      </c>
      <c r="M292" s="151">
        <v>43.123138097593873</v>
      </c>
      <c r="N292" s="725">
        <f t="shared" si="32"/>
        <v>0.12192587234022913</v>
      </c>
      <c r="O292" s="687">
        <f t="shared" si="31"/>
        <v>73.309334765909583</v>
      </c>
      <c r="P292" s="687">
        <v>43.123138097593873</v>
      </c>
      <c r="Q292" s="687"/>
      <c r="R292" s="687"/>
      <c r="S292" s="687"/>
      <c r="T292" s="687"/>
      <c r="U292" s="687"/>
    </row>
    <row r="293" spans="1:21" s="688" customFormat="1" x14ac:dyDescent="0.3">
      <c r="A293" s="158">
        <v>215</v>
      </c>
      <c r="B293" s="146" t="s">
        <v>2083</v>
      </c>
      <c r="C293" s="146">
        <v>2055.4499999999998</v>
      </c>
      <c r="D293" s="159"/>
      <c r="E293" s="159"/>
      <c r="F293" s="524">
        <f t="shared" si="30"/>
        <v>2055.4499999999998</v>
      </c>
      <c r="G293" s="146" t="s">
        <v>2142</v>
      </c>
      <c r="H293" s="726">
        <v>760</v>
      </c>
      <c r="I293" s="696">
        <f t="shared" si="34"/>
        <v>2.800686905314672E-2</v>
      </c>
      <c r="J293" s="151">
        <f t="shared" si="33"/>
        <v>119.91000950759502</v>
      </c>
      <c r="K293" s="151">
        <f t="shared" ref="K293:K354" si="35">J293*0.22</f>
        <v>26.380202091670906</v>
      </c>
      <c r="L293" s="151">
        <v>50.312216192139843</v>
      </c>
      <c r="M293" s="151">
        <v>30.773319205794692</v>
      </c>
      <c r="N293" s="725">
        <f t="shared" si="32"/>
        <v>0.11062090880206304</v>
      </c>
      <c r="O293" s="687">
        <f t="shared" si="31"/>
        <v>52.314642649850974</v>
      </c>
      <c r="P293" s="687">
        <v>30.773319205794692</v>
      </c>
      <c r="Q293" s="687"/>
      <c r="R293" s="687"/>
      <c r="S293" s="687"/>
      <c r="T293" s="687"/>
      <c r="U293" s="687"/>
    </row>
    <row r="294" spans="1:21" s="699" customFormat="1" x14ac:dyDescent="0.3">
      <c r="A294" s="158">
        <v>216</v>
      </c>
      <c r="B294" s="146" t="s">
        <v>2084</v>
      </c>
      <c r="C294" s="146">
        <v>3486.96</v>
      </c>
      <c r="D294" s="159"/>
      <c r="E294" s="159"/>
      <c r="F294" s="524">
        <f t="shared" si="30"/>
        <v>3486.96</v>
      </c>
      <c r="G294" s="146" t="s">
        <v>2143</v>
      </c>
      <c r="H294" s="726">
        <v>912</v>
      </c>
      <c r="I294" s="696">
        <f t="shared" si="34"/>
        <v>3.3608242863776068E-2</v>
      </c>
      <c r="J294" s="151">
        <f t="shared" si="33"/>
        <v>143.89201140911405</v>
      </c>
      <c r="K294" s="151">
        <f t="shared" si="35"/>
        <v>31.656242510005089</v>
      </c>
      <c r="L294" s="151">
        <v>60.374659430567817</v>
      </c>
      <c r="M294" s="151">
        <v>20.412621911018366</v>
      </c>
      <c r="N294" s="725">
        <f t="shared" si="32"/>
        <v>7.3512611346475257E-2</v>
      </c>
      <c r="O294" s="687">
        <f t="shared" si="31"/>
        <v>34.701457248731224</v>
      </c>
      <c r="P294" s="698">
        <v>20.412621911018366</v>
      </c>
      <c r="Q294" s="698"/>
      <c r="R294" s="698"/>
      <c r="S294" s="698"/>
      <c r="T294" s="698"/>
      <c r="U294" s="698"/>
    </row>
    <row r="295" spans="1:21" s="688" customFormat="1" x14ac:dyDescent="0.3">
      <c r="A295" s="158">
        <v>217</v>
      </c>
      <c r="B295" s="146" t="s">
        <v>2085</v>
      </c>
      <c r="C295" s="146">
        <v>394.94</v>
      </c>
      <c r="D295" s="159"/>
      <c r="E295" s="159"/>
      <c r="F295" s="524">
        <f t="shared" si="30"/>
        <v>394.94</v>
      </c>
      <c r="G295" s="146" t="s">
        <v>2142</v>
      </c>
      <c r="H295" s="726">
        <v>228</v>
      </c>
      <c r="I295" s="696">
        <f t="shared" si="34"/>
        <v>8.402060715944017E-3</v>
      </c>
      <c r="J295" s="151">
        <f t="shared" si="33"/>
        <v>35.973002852278512</v>
      </c>
      <c r="K295" s="151">
        <f t="shared" si="35"/>
        <v>7.9140606275012724</v>
      </c>
      <c r="L295" s="151">
        <v>15.093664857641954</v>
      </c>
      <c r="M295" s="151">
        <v>9.231995761738407</v>
      </c>
      <c r="N295" s="725">
        <f t="shared" si="32"/>
        <v>0.1727166762018538</v>
      </c>
      <c r="O295" s="687">
        <f t="shared" si="31"/>
        <v>15.694392794955291</v>
      </c>
      <c r="P295" s="687">
        <v>9.231995761738407</v>
      </c>
      <c r="Q295" s="687"/>
      <c r="R295" s="687"/>
      <c r="S295" s="687"/>
      <c r="T295" s="687"/>
      <c r="U295" s="687"/>
    </row>
    <row r="296" spans="1:21" s="688" customFormat="1" x14ac:dyDescent="0.3">
      <c r="A296" s="158">
        <v>218</v>
      </c>
      <c r="B296" s="146" t="s">
        <v>2086</v>
      </c>
      <c r="C296" s="146">
        <v>333.47</v>
      </c>
      <c r="D296" s="159"/>
      <c r="E296" s="159">
        <v>18.2</v>
      </c>
      <c r="F296" s="524">
        <f t="shared" si="30"/>
        <v>351.67</v>
      </c>
      <c r="G296" s="146" t="s">
        <v>2142</v>
      </c>
      <c r="H296" s="726">
        <v>215</v>
      </c>
      <c r="I296" s="696">
        <f t="shared" si="34"/>
        <v>7.9229958505612434E-3</v>
      </c>
      <c r="J296" s="151">
        <f t="shared" si="33"/>
        <v>33.921910584385436</v>
      </c>
      <c r="K296" s="151">
        <f t="shared" si="35"/>
        <v>7.4628203285647965</v>
      </c>
      <c r="L296" s="151">
        <v>14.233061159618508</v>
      </c>
      <c r="M296" s="151">
        <v>8.7056100384813924</v>
      </c>
      <c r="N296" s="725">
        <f t="shared" si="32"/>
        <v>0.18290841445403397</v>
      </c>
      <c r="O296" s="687">
        <f t="shared" si="31"/>
        <v>14.799537065418367</v>
      </c>
      <c r="P296" s="687">
        <v>8.7056100384813924</v>
      </c>
      <c r="Q296" s="687"/>
      <c r="R296" s="687"/>
      <c r="S296" s="687"/>
      <c r="T296" s="687"/>
      <c r="U296" s="687"/>
    </row>
    <row r="297" spans="1:21" s="688" customFormat="1" x14ac:dyDescent="0.3">
      <c r="A297" s="158">
        <v>219</v>
      </c>
      <c r="B297" s="146" t="s">
        <v>2087</v>
      </c>
      <c r="C297" s="146">
        <v>615.6</v>
      </c>
      <c r="D297" s="159"/>
      <c r="E297" s="159"/>
      <c r="F297" s="524">
        <f t="shared" si="30"/>
        <v>615.6</v>
      </c>
      <c r="G297" s="146" t="s">
        <v>2142</v>
      </c>
      <c r="H297" s="726">
        <v>576</v>
      </c>
      <c r="I297" s="696">
        <f t="shared" si="34"/>
        <v>2.1226258650805935E-2</v>
      </c>
      <c r="J297" s="151">
        <f t="shared" si="33"/>
        <v>90.879165100493069</v>
      </c>
      <c r="K297" s="151">
        <f t="shared" si="35"/>
        <v>19.993416322108477</v>
      </c>
      <c r="L297" s="151">
        <v>38.131363850884931</v>
      </c>
      <c r="M297" s="151">
        <v>23.322936661233868</v>
      </c>
      <c r="N297" s="725">
        <f t="shared" si="32"/>
        <v>0.279933206521638</v>
      </c>
      <c r="O297" s="687">
        <f t="shared" si="31"/>
        <v>39.648992324097577</v>
      </c>
      <c r="P297" s="687">
        <v>23.322936661233868</v>
      </c>
      <c r="Q297" s="687"/>
      <c r="R297" s="687"/>
      <c r="S297" s="687"/>
      <c r="T297" s="687"/>
      <c r="U297" s="687"/>
    </row>
    <row r="298" spans="1:21" s="688" customFormat="1" x14ac:dyDescent="0.3">
      <c r="A298" s="158">
        <v>220</v>
      </c>
      <c r="B298" s="146" t="s">
        <v>2088</v>
      </c>
      <c r="C298" s="146">
        <v>571.49</v>
      </c>
      <c r="D298" s="159"/>
      <c r="E298" s="159"/>
      <c r="F298" s="524">
        <f t="shared" si="30"/>
        <v>571.49</v>
      </c>
      <c r="G298" s="146" t="s">
        <v>2142</v>
      </c>
      <c r="H298" s="726">
        <v>480</v>
      </c>
      <c r="I298" s="696">
        <f t="shared" si="34"/>
        <v>1.7688548875671613E-2</v>
      </c>
      <c r="J298" s="151">
        <f t="shared" si="33"/>
        <v>75.732637583744221</v>
      </c>
      <c r="K298" s="151">
        <f t="shared" si="35"/>
        <v>16.661180268423728</v>
      </c>
      <c r="L298" s="151">
        <v>31.776136542404114</v>
      </c>
      <c r="M298" s="151">
        <v>19.435780551028227</v>
      </c>
      <c r="N298" s="725">
        <f t="shared" si="32"/>
        <v>0.25128302322980328</v>
      </c>
      <c r="O298" s="687">
        <f t="shared" si="31"/>
        <v>33.040826936747983</v>
      </c>
      <c r="P298" s="687">
        <v>19.435780551028227</v>
      </c>
      <c r="Q298" s="687"/>
      <c r="R298" s="687"/>
      <c r="S298" s="687"/>
      <c r="T298" s="687"/>
      <c r="U298" s="687"/>
    </row>
    <row r="299" spans="1:21" s="688" customFormat="1" x14ac:dyDescent="0.3">
      <c r="A299" s="158">
        <v>221</v>
      </c>
      <c r="B299" s="146" t="s">
        <v>2089</v>
      </c>
      <c r="C299" s="146">
        <v>316.76</v>
      </c>
      <c r="D299" s="159">
        <v>22.5</v>
      </c>
      <c r="E299" s="159"/>
      <c r="F299" s="524">
        <f t="shared" si="30"/>
        <v>339.26</v>
      </c>
      <c r="G299" s="146" t="s">
        <v>2142</v>
      </c>
      <c r="H299" s="726">
        <v>303</v>
      </c>
      <c r="I299" s="696">
        <f t="shared" si="34"/>
        <v>1.1165896477767705E-2</v>
      </c>
      <c r="J299" s="151">
        <f t="shared" si="33"/>
        <v>47.806227474738542</v>
      </c>
      <c r="K299" s="151">
        <f t="shared" si="35"/>
        <v>10.51737004444248</v>
      </c>
      <c r="L299" s="151">
        <v>20.058686192392596</v>
      </c>
      <c r="M299" s="151">
        <v>12.268836472836568</v>
      </c>
      <c r="N299" s="725">
        <f t="shared" si="32"/>
        <v>0.26720250010142721</v>
      </c>
      <c r="O299" s="687">
        <f t="shared" si="31"/>
        <v>20.857022003822166</v>
      </c>
      <c r="P299" s="687">
        <v>12.268836472836568</v>
      </c>
      <c r="Q299" s="687"/>
      <c r="R299" s="687"/>
      <c r="S299" s="687"/>
      <c r="T299" s="687"/>
      <c r="U299" s="687"/>
    </row>
    <row r="300" spans="1:21" s="688" customFormat="1" x14ac:dyDescent="0.3">
      <c r="A300" s="158">
        <v>222</v>
      </c>
      <c r="B300" s="146" t="s">
        <v>2090</v>
      </c>
      <c r="C300" s="146">
        <v>364.76</v>
      </c>
      <c r="D300" s="159"/>
      <c r="E300" s="159"/>
      <c r="F300" s="524">
        <f t="shared" si="30"/>
        <v>364.76</v>
      </c>
      <c r="G300" s="146" t="s">
        <v>2142</v>
      </c>
      <c r="H300" s="726">
        <v>232</v>
      </c>
      <c r="I300" s="696">
        <f t="shared" si="34"/>
        <v>8.5494652899079458E-3</v>
      </c>
      <c r="J300" s="151">
        <f t="shared" si="33"/>
        <v>36.604108165476376</v>
      </c>
      <c r="K300" s="151">
        <f t="shared" si="35"/>
        <v>8.0529037964048023</v>
      </c>
      <c r="L300" s="151">
        <v>15.358465995495322</v>
      </c>
      <c r="M300" s="151">
        <v>9.3939605996636431</v>
      </c>
      <c r="N300" s="725">
        <f t="shared" si="32"/>
        <v>0.19028796621625219</v>
      </c>
      <c r="O300" s="687">
        <f t="shared" si="31"/>
        <v>15.969733019428192</v>
      </c>
      <c r="P300" s="687">
        <v>9.3939605996636431</v>
      </c>
      <c r="Q300" s="687"/>
      <c r="R300" s="687"/>
      <c r="S300" s="687"/>
      <c r="T300" s="687"/>
      <c r="U300" s="687"/>
    </row>
    <row r="301" spans="1:21" s="688" customFormat="1" x14ac:dyDescent="0.3">
      <c r="A301" s="158">
        <v>223</v>
      </c>
      <c r="B301" s="146" t="s">
        <v>2091</v>
      </c>
      <c r="C301" s="146">
        <v>406.15</v>
      </c>
      <c r="D301" s="159"/>
      <c r="E301" s="159">
        <v>39.5</v>
      </c>
      <c r="F301" s="524">
        <f t="shared" ref="F301:F343" si="36">C301+D301+E301</f>
        <v>445.65</v>
      </c>
      <c r="G301" s="146" t="s">
        <v>2142</v>
      </c>
      <c r="H301" s="726">
        <v>367</v>
      </c>
      <c r="I301" s="696">
        <f t="shared" si="34"/>
        <v>1.3524369661190588E-2</v>
      </c>
      <c r="J301" s="151">
        <f t="shared" si="33"/>
        <v>57.903912485904442</v>
      </c>
      <c r="K301" s="151">
        <f t="shared" si="35"/>
        <v>12.738860746898977</v>
      </c>
      <c r="L301" s="151">
        <v>24.295504398046475</v>
      </c>
      <c r="M301" s="151">
        <v>14.860273879640332</v>
      </c>
      <c r="N301" s="725">
        <f t="shared" si="32"/>
        <v>0.24637843938177995</v>
      </c>
      <c r="O301" s="687">
        <f t="shared" si="31"/>
        <v>25.262465595388562</v>
      </c>
      <c r="P301" s="687">
        <v>14.860273879640332</v>
      </c>
      <c r="Q301" s="687"/>
      <c r="R301" s="687"/>
      <c r="S301" s="687"/>
      <c r="T301" s="687"/>
      <c r="U301" s="687"/>
    </row>
    <row r="302" spans="1:21" s="688" customFormat="1" x14ac:dyDescent="0.3">
      <c r="A302" s="158">
        <v>224</v>
      </c>
      <c r="B302" s="146" t="s">
        <v>2092</v>
      </c>
      <c r="C302" s="146">
        <v>515.54999999999995</v>
      </c>
      <c r="D302" s="159"/>
      <c r="E302" s="159"/>
      <c r="F302" s="524">
        <f t="shared" si="36"/>
        <v>515.54999999999995</v>
      </c>
      <c r="G302" s="146" t="s">
        <v>2142</v>
      </c>
      <c r="H302" s="726">
        <v>312</v>
      </c>
      <c r="I302" s="696">
        <f t="shared" si="34"/>
        <v>1.1497556769186549E-2</v>
      </c>
      <c r="J302" s="151">
        <f t="shared" si="33"/>
        <v>49.226214429433746</v>
      </c>
      <c r="K302" s="151">
        <f t="shared" si="35"/>
        <v>10.829767174475425</v>
      </c>
      <c r="L302" s="151">
        <v>20.654488752562674</v>
      </c>
      <c r="M302" s="151">
        <v>12.633257358168347</v>
      </c>
      <c r="N302" s="725">
        <f t="shared" si="32"/>
        <v>0.18105659531498436</v>
      </c>
      <c r="O302" s="687">
        <f t="shared" si="31"/>
        <v>21.476537508886189</v>
      </c>
      <c r="P302" s="687">
        <v>12.633257358168347</v>
      </c>
      <c r="Q302" s="687"/>
      <c r="R302" s="687"/>
      <c r="S302" s="687"/>
      <c r="T302" s="687"/>
      <c r="U302" s="687"/>
    </row>
    <row r="303" spans="1:21" s="688" customFormat="1" x14ac:dyDescent="0.3">
      <c r="A303" s="158">
        <v>225</v>
      </c>
      <c r="B303" s="146" t="s">
        <v>2093</v>
      </c>
      <c r="C303" s="146">
        <v>938.04</v>
      </c>
      <c r="D303" s="159">
        <v>31.8</v>
      </c>
      <c r="E303" s="159"/>
      <c r="F303" s="524">
        <f t="shared" si="36"/>
        <v>969.83999999999992</v>
      </c>
      <c r="G303" s="146" t="s">
        <v>2142</v>
      </c>
      <c r="H303" s="726">
        <v>883</v>
      </c>
      <c r="I303" s="696">
        <f t="shared" si="34"/>
        <v>3.2539559702537572E-2</v>
      </c>
      <c r="J303" s="151">
        <f t="shared" si="33"/>
        <v>139.3164978884295</v>
      </c>
      <c r="K303" s="151">
        <f t="shared" si="35"/>
        <v>30.649629535454491</v>
      </c>
      <c r="L303" s="151">
        <v>58.454851181130898</v>
      </c>
      <c r="M303" s="151">
        <v>35.753737971995676</v>
      </c>
      <c r="N303" s="725">
        <f t="shared" si="32"/>
        <v>0.27238999894519778</v>
      </c>
      <c r="O303" s="687">
        <f t="shared" si="31"/>
        <v>60.781354552392649</v>
      </c>
      <c r="P303" s="687">
        <v>35.753737971995676</v>
      </c>
      <c r="Q303" s="687"/>
      <c r="R303" s="687"/>
      <c r="S303" s="687"/>
      <c r="T303" s="687"/>
      <c r="U303" s="687"/>
    </row>
    <row r="304" spans="1:21" s="688" customFormat="1" x14ac:dyDescent="0.3">
      <c r="A304" s="158">
        <v>226</v>
      </c>
      <c r="B304" s="146" t="s">
        <v>2094</v>
      </c>
      <c r="C304" s="146">
        <v>476.24</v>
      </c>
      <c r="D304" s="159"/>
      <c r="E304" s="159">
        <v>29</v>
      </c>
      <c r="F304" s="524">
        <f t="shared" si="36"/>
        <v>505.24</v>
      </c>
      <c r="G304" s="146" t="s">
        <v>2142</v>
      </c>
      <c r="H304" s="726">
        <v>312</v>
      </c>
      <c r="I304" s="696">
        <f t="shared" si="34"/>
        <v>1.1497556769186549E-2</v>
      </c>
      <c r="J304" s="151">
        <f t="shared" si="33"/>
        <v>49.226214429433746</v>
      </c>
      <c r="K304" s="151">
        <f t="shared" si="35"/>
        <v>10.829767174475425</v>
      </c>
      <c r="L304" s="151">
        <v>20.654488752562674</v>
      </c>
      <c r="M304" s="151">
        <v>12.633257358168347</v>
      </c>
      <c r="N304" s="725">
        <f t="shared" si="32"/>
        <v>0.18475126220140958</v>
      </c>
      <c r="O304" s="687">
        <f t="shared" si="31"/>
        <v>21.476537508886189</v>
      </c>
      <c r="P304" s="687">
        <v>12.633257358168347</v>
      </c>
      <c r="Q304" s="687"/>
      <c r="R304" s="687"/>
      <c r="S304" s="687"/>
      <c r="T304" s="687"/>
      <c r="U304" s="687"/>
    </row>
    <row r="305" spans="1:21" s="688" customFormat="1" x14ac:dyDescent="0.3">
      <c r="A305" s="158">
        <v>227</v>
      </c>
      <c r="B305" s="146" t="s">
        <v>2095</v>
      </c>
      <c r="C305" s="146">
        <v>473.28</v>
      </c>
      <c r="D305" s="159"/>
      <c r="E305" s="159">
        <v>24.4</v>
      </c>
      <c r="F305" s="524">
        <f t="shared" si="36"/>
        <v>497.67999999999995</v>
      </c>
      <c r="G305" s="146" t="s">
        <v>2142</v>
      </c>
      <c r="H305" s="726">
        <v>350</v>
      </c>
      <c r="I305" s="696">
        <f t="shared" si="34"/>
        <v>1.2897900221843884E-2</v>
      </c>
      <c r="J305" s="151">
        <f t="shared" si="33"/>
        <v>55.221714904813496</v>
      </c>
      <c r="K305" s="151">
        <f t="shared" si="35"/>
        <v>12.148777279058969</v>
      </c>
      <c r="L305" s="151">
        <v>23.170099562169664</v>
      </c>
      <c r="M305" s="151">
        <v>14.171923318458081</v>
      </c>
      <c r="N305" s="725">
        <f t="shared" si="32"/>
        <v>0.21040129212445793</v>
      </c>
      <c r="O305" s="687">
        <f t="shared" si="31"/>
        <v>24.092269641378738</v>
      </c>
      <c r="P305" s="687">
        <v>14.171923318458081</v>
      </c>
      <c r="Q305" s="687"/>
      <c r="R305" s="687"/>
      <c r="S305" s="687"/>
      <c r="T305" s="687"/>
      <c r="U305" s="687"/>
    </row>
    <row r="306" spans="1:21" s="688" customFormat="1" x14ac:dyDescent="0.3">
      <c r="A306" s="158">
        <v>228</v>
      </c>
      <c r="B306" s="146" t="s">
        <v>2096</v>
      </c>
      <c r="C306" s="146">
        <v>232.2</v>
      </c>
      <c r="D306" s="159"/>
      <c r="E306" s="159">
        <v>12.6</v>
      </c>
      <c r="F306" s="524">
        <f t="shared" si="36"/>
        <v>244.79999999999998</v>
      </c>
      <c r="G306" s="146" t="s">
        <v>2142</v>
      </c>
      <c r="H306" s="726">
        <v>220</v>
      </c>
      <c r="I306" s="696">
        <f t="shared" si="34"/>
        <v>8.107251568016156E-3</v>
      </c>
      <c r="J306" s="151">
        <f t="shared" si="33"/>
        <v>34.71079222588277</v>
      </c>
      <c r="K306" s="151">
        <f t="shared" si="35"/>
        <v>7.6363742896942091</v>
      </c>
      <c r="L306" s="151">
        <v>14.564062581935216</v>
      </c>
      <c r="M306" s="151">
        <v>8.9080660858879384</v>
      </c>
      <c r="N306" s="725">
        <f t="shared" si="32"/>
        <v>0.26886966986683059</v>
      </c>
      <c r="O306" s="687">
        <f t="shared" si="31"/>
        <v>15.143712346009496</v>
      </c>
      <c r="P306" s="687">
        <v>8.9080660858879384</v>
      </c>
      <c r="Q306" s="687"/>
      <c r="R306" s="687"/>
      <c r="S306" s="687"/>
      <c r="T306" s="687"/>
      <c r="U306" s="687"/>
    </row>
    <row r="307" spans="1:21" s="688" customFormat="1" x14ac:dyDescent="0.3">
      <c r="A307" s="158">
        <v>229</v>
      </c>
      <c r="B307" s="146" t="s">
        <v>2097</v>
      </c>
      <c r="C307" s="146">
        <v>553.98</v>
      </c>
      <c r="D307" s="159">
        <v>42.3</v>
      </c>
      <c r="E307" s="159">
        <v>11.2</v>
      </c>
      <c r="F307" s="524">
        <f t="shared" si="36"/>
        <v>607.48</v>
      </c>
      <c r="G307" s="146" t="s">
        <v>2142</v>
      </c>
      <c r="H307" s="726">
        <v>438</v>
      </c>
      <c r="I307" s="696">
        <f t="shared" si="34"/>
        <v>1.6140800849050348E-2</v>
      </c>
      <c r="J307" s="151">
        <f t="shared" si="33"/>
        <v>69.106031795166615</v>
      </c>
      <c r="K307" s="151">
        <f t="shared" si="35"/>
        <v>15.203326994936655</v>
      </c>
      <c r="L307" s="151">
        <v>28.995724594943752</v>
      </c>
      <c r="M307" s="151">
        <v>17.735149752813257</v>
      </c>
      <c r="N307" s="725">
        <f t="shared" si="32"/>
        <v>0.21571118907266126</v>
      </c>
      <c r="O307" s="687">
        <f t="shared" si="31"/>
        <v>30.149754579782535</v>
      </c>
      <c r="P307" s="687">
        <v>17.735149752813257</v>
      </c>
      <c r="Q307" s="687"/>
      <c r="R307" s="687"/>
      <c r="S307" s="687"/>
      <c r="T307" s="687"/>
      <c r="U307" s="687"/>
    </row>
    <row r="308" spans="1:21" s="688" customFormat="1" x14ac:dyDescent="0.3">
      <c r="A308" s="158">
        <v>230</v>
      </c>
      <c r="B308" s="146" t="s">
        <v>2098</v>
      </c>
      <c r="C308" s="146">
        <v>419.75</v>
      </c>
      <c r="D308" s="159">
        <v>47.9</v>
      </c>
      <c r="E308" s="159">
        <v>12.7</v>
      </c>
      <c r="F308" s="524">
        <f t="shared" si="36"/>
        <v>480.34999999999997</v>
      </c>
      <c r="G308" s="146" t="s">
        <v>2142</v>
      </c>
      <c r="H308" s="726">
        <v>397</v>
      </c>
      <c r="I308" s="696">
        <f t="shared" si="34"/>
        <v>1.4629903965920064E-2</v>
      </c>
      <c r="J308" s="151">
        <f t="shared" si="33"/>
        <v>62.637202334888457</v>
      </c>
      <c r="K308" s="151">
        <f t="shared" si="35"/>
        <v>13.78018451367546</v>
      </c>
      <c r="L308" s="151">
        <v>26.281512931946736</v>
      </c>
      <c r="M308" s="151">
        <v>16.075010164079593</v>
      </c>
      <c r="N308" s="725">
        <f t="shared" si="32"/>
        <v>0.24726534806826325</v>
      </c>
      <c r="O308" s="687">
        <f t="shared" si="31"/>
        <v>27.327517278935307</v>
      </c>
      <c r="P308" s="687">
        <v>16.075010164079593</v>
      </c>
      <c r="Q308" s="687"/>
      <c r="R308" s="687"/>
      <c r="S308" s="687"/>
      <c r="T308" s="687"/>
      <c r="U308" s="687"/>
    </row>
    <row r="309" spans="1:21" s="688" customFormat="1" x14ac:dyDescent="0.3">
      <c r="A309" s="158">
        <v>231</v>
      </c>
      <c r="B309" s="146" t="s">
        <v>2099</v>
      </c>
      <c r="C309" s="146">
        <v>970.33</v>
      </c>
      <c r="D309" s="159">
        <v>195</v>
      </c>
      <c r="E309" s="159"/>
      <c r="F309" s="524">
        <f t="shared" si="36"/>
        <v>1165.33</v>
      </c>
      <c r="G309" s="146" t="s">
        <v>2142</v>
      </c>
      <c r="H309" s="726">
        <v>500</v>
      </c>
      <c r="I309" s="696">
        <f t="shared" si="34"/>
        <v>1.8425571745491264E-2</v>
      </c>
      <c r="J309" s="151">
        <f t="shared" si="33"/>
        <v>78.888164149733569</v>
      </c>
      <c r="K309" s="151">
        <f t="shared" si="35"/>
        <v>17.355396112941385</v>
      </c>
      <c r="L309" s="151">
        <v>33.100142231670951</v>
      </c>
      <c r="M309" s="151">
        <v>20.2456047406544</v>
      </c>
      <c r="N309" s="725">
        <f t="shared" si="32"/>
        <v>0.12836647750851718</v>
      </c>
      <c r="O309" s="687">
        <f t="shared" si="31"/>
        <v>34.417528059112477</v>
      </c>
      <c r="P309" s="687">
        <v>20.2456047406544</v>
      </c>
      <c r="Q309" s="687"/>
      <c r="R309" s="687"/>
      <c r="S309" s="687"/>
      <c r="T309" s="687"/>
      <c r="U309" s="687"/>
    </row>
    <row r="310" spans="1:21" s="688" customFormat="1" x14ac:dyDescent="0.3">
      <c r="A310" s="158">
        <v>232</v>
      </c>
      <c r="B310" s="146" t="s">
        <v>2100</v>
      </c>
      <c r="C310" s="146">
        <v>1351.02</v>
      </c>
      <c r="D310" s="159"/>
      <c r="E310" s="159">
        <v>65</v>
      </c>
      <c r="F310" s="524">
        <f t="shared" si="36"/>
        <v>1416.02</v>
      </c>
      <c r="G310" s="146" t="s">
        <v>2142</v>
      </c>
      <c r="H310" s="726">
        <v>634</v>
      </c>
      <c r="I310" s="696">
        <f t="shared" si="34"/>
        <v>2.3363624973282923E-2</v>
      </c>
      <c r="J310" s="151">
        <f t="shared" si="33"/>
        <v>100.03019214186216</v>
      </c>
      <c r="K310" s="151">
        <f t="shared" si="35"/>
        <v>22.006642271209675</v>
      </c>
      <c r="L310" s="151">
        <v>41.970980349758761</v>
      </c>
      <c r="M310" s="151">
        <v>25.671426811149779</v>
      </c>
      <c r="N310" s="725">
        <f t="shared" si="32"/>
        <v>0.1339523746655982</v>
      </c>
      <c r="O310" s="687">
        <f t="shared" si="31"/>
        <v>43.641425578954625</v>
      </c>
      <c r="P310" s="687">
        <v>25.671426811149779</v>
      </c>
      <c r="Q310" s="687"/>
      <c r="R310" s="687"/>
      <c r="S310" s="687"/>
      <c r="T310" s="687"/>
      <c r="U310" s="687"/>
    </row>
    <row r="311" spans="1:21" s="688" customFormat="1" x14ac:dyDescent="0.3">
      <c r="A311" s="158">
        <v>233</v>
      </c>
      <c r="B311" s="146" t="s">
        <v>2101</v>
      </c>
      <c r="C311" s="146">
        <v>1448.01</v>
      </c>
      <c r="D311" s="159">
        <v>53.8</v>
      </c>
      <c r="E311" s="159"/>
      <c r="F311" s="524">
        <f t="shared" si="36"/>
        <v>1501.81</v>
      </c>
      <c r="G311" s="146" t="s">
        <v>2142</v>
      </c>
      <c r="H311" s="726">
        <v>640</v>
      </c>
      <c r="I311" s="696">
        <f t="shared" si="34"/>
        <v>2.3584731834228816E-2</v>
      </c>
      <c r="J311" s="151">
        <f t="shared" si="33"/>
        <v>100.97685011165896</v>
      </c>
      <c r="K311" s="151">
        <f t="shared" si="35"/>
        <v>22.214907024564972</v>
      </c>
      <c r="L311" s="151">
        <v>42.368182056538814</v>
      </c>
      <c r="M311" s="151">
        <v>25.914374068037635</v>
      </c>
      <c r="N311" s="725">
        <f t="shared" si="32"/>
        <v>0.12749569736571231</v>
      </c>
      <c r="O311" s="687">
        <f t="shared" si="31"/>
        <v>44.05443591566398</v>
      </c>
      <c r="P311" s="687">
        <v>25.914374068037635</v>
      </c>
      <c r="Q311" s="687"/>
      <c r="R311" s="687"/>
      <c r="S311" s="687"/>
      <c r="T311" s="687"/>
      <c r="U311" s="687"/>
    </row>
    <row r="312" spans="1:21" s="688" customFormat="1" x14ac:dyDescent="0.3">
      <c r="A312" s="158">
        <v>234</v>
      </c>
      <c r="B312" s="146" t="s">
        <v>2102</v>
      </c>
      <c r="C312" s="146">
        <v>938.2</v>
      </c>
      <c r="D312" s="159"/>
      <c r="E312" s="159">
        <v>31.8</v>
      </c>
      <c r="F312" s="524">
        <f t="shared" si="36"/>
        <v>970</v>
      </c>
      <c r="G312" s="146" t="s">
        <v>2142</v>
      </c>
      <c r="H312" s="726">
        <v>471</v>
      </c>
      <c r="I312" s="696">
        <f t="shared" si="34"/>
        <v>1.7356888584252769E-2</v>
      </c>
      <c r="J312" s="151">
        <f t="shared" si="33"/>
        <v>74.312650629049017</v>
      </c>
      <c r="K312" s="151">
        <f t="shared" si="35"/>
        <v>16.348783138390782</v>
      </c>
      <c r="L312" s="151">
        <v>31.180333982234032</v>
      </c>
      <c r="M312" s="151">
        <v>19.071359665696445</v>
      </c>
      <c r="N312" s="725">
        <f t="shared" si="32"/>
        <v>0.1452712653766704</v>
      </c>
      <c r="O312" s="687">
        <f t="shared" si="31"/>
        <v>32.421311431683954</v>
      </c>
      <c r="P312" s="687">
        <v>19.071359665696445</v>
      </c>
      <c r="Q312" s="687"/>
      <c r="R312" s="687"/>
      <c r="S312" s="687"/>
      <c r="T312" s="687"/>
      <c r="U312" s="687"/>
    </row>
    <row r="313" spans="1:21" s="688" customFormat="1" x14ac:dyDescent="0.3">
      <c r="A313" s="158">
        <v>235</v>
      </c>
      <c r="B313" s="146" t="s">
        <v>2103</v>
      </c>
      <c r="C313" s="146">
        <v>2158</v>
      </c>
      <c r="D313" s="159"/>
      <c r="E313" s="159"/>
      <c r="F313" s="524">
        <f t="shared" si="36"/>
        <v>2158</v>
      </c>
      <c r="G313" s="146" t="s">
        <v>2142</v>
      </c>
      <c r="H313" s="726">
        <v>992</v>
      </c>
      <c r="I313" s="696">
        <f t="shared" si="34"/>
        <v>3.6556334343054664E-2</v>
      </c>
      <c r="J313" s="151">
        <f t="shared" si="33"/>
        <v>156.51411767307138</v>
      </c>
      <c r="K313" s="151">
        <f t="shared" si="35"/>
        <v>34.433105888075701</v>
      </c>
      <c r="L313" s="151">
        <v>65.670682187635165</v>
      </c>
      <c r="M313" s="151">
        <v>40.167279805458328</v>
      </c>
      <c r="N313" s="725">
        <f t="shared" si="32"/>
        <v>0.13752788950613556</v>
      </c>
      <c r="O313" s="687">
        <f t="shared" si="31"/>
        <v>68.284375669279157</v>
      </c>
      <c r="P313" s="687">
        <v>40.167279805458328</v>
      </c>
      <c r="Q313" s="687"/>
      <c r="R313" s="687"/>
      <c r="S313" s="687"/>
      <c r="T313" s="687"/>
      <c r="U313" s="687"/>
    </row>
    <row r="314" spans="1:21" s="688" customFormat="1" x14ac:dyDescent="0.3">
      <c r="A314" s="158">
        <v>236</v>
      </c>
      <c r="B314" s="146" t="s">
        <v>2104</v>
      </c>
      <c r="C314" s="146">
        <v>700</v>
      </c>
      <c r="D314" s="159"/>
      <c r="E314" s="159">
        <v>29.1</v>
      </c>
      <c r="F314" s="524">
        <f t="shared" si="36"/>
        <v>729.1</v>
      </c>
      <c r="G314" s="146" t="s">
        <v>2142</v>
      </c>
      <c r="H314" s="726">
        <v>409</v>
      </c>
      <c r="I314" s="696">
        <f t="shared" si="34"/>
        <v>1.5072117687811854E-2</v>
      </c>
      <c r="J314" s="151">
        <f t="shared" si="33"/>
        <v>64.530518274482063</v>
      </c>
      <c r="K314" s="151">
        <f t="shared" si="35"/>
        <v>14.196714020386054</v>
      </c>
      <c r="L314" s="151">
        <v>27.075916345506837</v>
      </c>
      <c r="M314" s="151">
        <v>16.560904677855302</v>
      </c>
      <c r="N314" s="725">
        <f t="shared" si="32"/>
        <v>0.16782890319329344</v>
      </c>
      <c r="O314" s="687">
        <f t="shared" ref="O314:O348" si="37">M314*1.7</f>
        <v>28.153537952354011</v>
      </c>
      <c r="P314" s="687">
        <v>16.560904677855302</v>
      </c>
      <c r="Q314" s="687"/>
      <c r="R314" s="687"/>
      <c r="S314" s="687"/>
      <c r="T314" s="687"/>
      <c r="U314" s="687"/>
    </row>
    <row r="315" spans="1:21" s="688" customFormat="1" x14ac:dyDescent="0.3">
      <c r="A315" s="158">
        <v>237</v>
      </c>
      <c r="B315" s="146" t="s">
        <v>2105</v>
      </c>
      <c r="C315" s="146">
        <v>913.54</v>
      </c>
      <c r="D315" s="159">
        <v>123.3</v>
      </c>
      <c r="E315" s="159">
        <v>15.2</v>
      </c>
      <c r="F315" s="524">
        <f t="shared" si="36"/>
        <v>1052.04</v>
      </c>
      <c r="G315" s="146" t="s">
        <v>2142</v>
      </c>
      <c r="H315" s="726">
        <v>635</v>
      </c>
      <c r="I315" s="696">
        <f t="shared" si="34"/>
        <v>2.3400476116773906E-2</v>
      </c>
      <c r="J315" s="151">
        <f t="shared" si="33"/>
        <v>100.18796847016164</v>
      </c>
      <c r="K315" s="151">
        <f t="shared" si="35"/>
        <v>22.041353063435562</v>
      </c>
      <c r="L315" s="151">
        <v>42.037180634222111</v>
      </c>
      <c r="M315" s="151">
        <v>25.711918020631089</v>
      </c>
      <c r="N315" s="725">
        <f t="shared" si="32"/>
        <v>0.18058098569298733</v>
      </c>
      <c r="O315" s="687">
        <f t="shared" si="37"/>
        <v>43.710260635072849</v>
      </c>
      <c r="P315" s="687">
        <v>25.711918020631089</v>
      </c>
      <c r="Q315" s="687"/>
      <c r="R315" s="687"/>
      <c r="S315" s="687"/>
      <c r="T315" s="687"/>
      <c r="U315" s="687"/>
    </row>
    <row r="316" spans="1:21" s="688" customFormat="1" x14ac:dyDescent="0.3">
      <c r="A316" s="158">
        <v>238</v>
      </c>
      <c r="B316" s="146" t="s">
        <v>2106</v>
      </c>
      <c r="C316" s="146">
        <v>608.6</v>
      </c>
      <c r="D316" s="159"/>
      <c r="E316" s="159"/>
      <c r="F316" s="524">
        <f t="shared" si="36"/>
        <v>608.6</v>
      </c>
      <c r="G316" s="146" t="s">
        <v>2142</v>
      </c>
      <c r="H316" s="726">
        <v>472</v>
      </c>
      <c r="I316" s="696">
        <f t="shared" si="34"/>
        <v>1.7393739727743752E-2</v>
      </c>
      <c r="J316" s="151">
        <f t="shared" si="33"/>
        <v>74.470426957348479</v>
      </c>
      <c r="K316" s="151">
        <f t="shared" si="35"/>
        <v>16.383493930616666</v>
      </c>
      <c r="L316" s="151">
        <v>31.246534266697378</v>
      </c>
      <c r="M316" s="151">
        <v>19.111850875177751</v>
      </c>
      <c r="N316" s="725">
        <f t="shared" si="32"/>
        <v>0.23202810718015163</v>
      </c>
      <c r="O316" s="687">
        <f t="shared" si="37"/>
        <v>32.490146487802178</v>
      </c>
      <c r="P316" s="687">
        <v>19.111850875177751</v>
      </c>
      <c r="Q316" s="687"/>
      <c r="R316" s="687"/>
      <c r="S316" s="687"/>
      <c r="T316" s="687"/>
      <c r="U316" s="687"/>
    </row>
    <row r="317" spans="1:21" s="688" customFormat="1" x14ac:dyDescent="0.3">
      <c r="A317" s="158">
        <v>239</v>
      </c>
      <c r="B317" s="146" t="s">
        <v>2107</v>
      </c>
      <c r="C317" s="146">
        <v>415.8</v>
      </c>
      <c r="D317" s="159"/>
      <c r="E317" s="159"/>
      <c r="F317" s="524">
        <f t="shared" si="36"/>
        <v>415.8</v>
      </c>
      <c r="G317" s="146" t="s">
        <v>2142</v>
      </c>
      <c r="H317" s="726">
        <v>286</v>
      </c>
      <c r="I317" s="696">
        <f t="shared" si="34"/>
        <v>1.0539427038421003E-2</v>
      </c>
      <c r="J317" s="151">
        <f t="shared" si="33"/>
        <v>45.124029893647602</v>
      </c>
      <c r="K317" s="151">
        <f t="shared" si="35"/>
        <v>9.9272865766024729</v>
      </c>
      <c r="L317" s="151">
        <v>18.933281356515781</v>
      </c>
      <c r="M317" s="151">
        <v>11.580485911654316</v>
      </c>
      <c r="N317" s="725">
        <f t="shared" si="32"/>
        <v>0.20578423217513267</v>
      </c>
      <c r="O317" s="687">
        <f t="shared" si="37"/>
        <v>19.686826049812336</v>
      </c>
      <c r="P317" s="687">
        <v>11.580485911654316</v>
      </c>
      <c r="Q317" s="687"/>
      <c r="R317" s="687"/>
      <c r="S317" s="687"/>
      <c r="T317" s="687"/>
      <c r="U317" s="687"/>
    </row>
    <row r="318" spans="1:21" s="688" customFormat="1" x14ac:dyDescent="0.3">
      <c r="A318" s="158">
        <v>240</v>
      </c>
      <c r="B318" s="146" t="s">
        <v>2108</v>
      </c>
      <c r="C318" s="146">
        <v>460.4</v>
      </c>
      <c r="D318" s="159"/>
      <c r="E318" s="159"/>
      <c r="F318" s="524">
        <f t="shared" si="36"/>
        <v>460.4</v>
      </c>
      <c r="G318" s="146" t="s">
        <v>2142</v>
      </c>
      <c r="H318" s="726">
        <v>430</v>
      </c>
      <c r="I318" s="696">
        <f t="shared" si="34"/>
        <v>1.5845991701122487E-2</v>
      </c>
      <c r="J318" s="151">
        <f t="shared" si="33"/>
        <v>67.843821168770873</v>
      </c>
      <c r="K318" s="151">
        <f t="shared" si="35"/>
        <v>14.925640657129593</v>
      </c>
      <c r="L318" s="151">
        <v>28.466122319237016</v>
      </c>
      <c r="M318" s="151">
        <v>17.411220076962785</v>
      </c>
      <c r="N318" s="725">
        <f t="shared" si="32"/>
        <v>0.27942398831907095</v>
      </c>
      <c r="O318" s="687">
        <f t="shared" si="37"/>
        <v>29.599074130836733</v>
      </c>
      <c r="P318" s="687">
        <v>17.411220076962785</v>
      </c>
      <c r="Q318" s="687"/>
      <c r="R318" s="687"/>
      <c r="S318" s="687"/>
      <c r="T318" s="687"/>
      <c r="U318" s="687"/>
    </row>
    <row r="319" spans="1:21" s="688" customFormat="1" x14ac:dyDescent="0.3">
      <c r="A319" s="158">
        <v>241</v>
      </c>
      <c r="B319" s="146" t="s">
        <v>2109</v>
      </c>
      <c r="C319" s="146">
        <v>485</v>
      </c>
      <c r="D319" s="159">
        <v>37.9</v>
      </c>
      <c r="E319" s="159">
        <v>50.1</v>
      </c>
      <c r="F319" s="524">
        <f t="shared" si="36"/>
        <v>573</v>
      </c>
      <c r="G319" s="146" t="s">
        <v>2142</v>
      </c>
      <c r="H319" s="727">
        <v>360</v>
      </c>
      <c r="I319" s="696">
        <f t="shared" si="34"/>
        <v>1.3266411656753709E-2</v>
      </c>
      <c r="J319" s="151">
        <f t="shared" si="33"/>
        <v>56.799478187808162</v>
      </c>
      <c r="K319" s="151">
        <f t="shared" si="35"/>
        <v>12.495885201317796</v>
      </c>
      <c r="L319" s="151">
        <v>23.832102406803084</v>
      </c>
      <c r="M319" s="151">
        <v>14.576835413271169</v>
      </c>
      <c r="N319" s="725">
        <f t="shared" ref="N319:N379" si="38">(M319+L319+K319+J319)/F319</f>
        <v>0.1879656216565449</v>
      </c>
      <c r="O319" s="687">
        <f t="shared" si="37"/>
        <v>24.780620202560986</v>
      </c>
      <c r="P319" s="687">
        <v>14.576835413271169</v>
      </c>
      <c r="Q319" s="687"/>
      <c r="R319" s="687"/>
      <c r="S319" s="687"/>
      <c r="T319" s="687"/>
      <c r="U319" s="687"/>
    </row>
    <row r="320" spans="1:21" s="688" customFormat="1" x14ac:dyDescent="0.3">
      <c r="A320" s="158">
        <v>242</v>
      </c>
      <c r="B320" s="146" t="s">
        <v>2110</v>
      </c>
      <c r="C320" s="146">
        <v>791.22</v>
      </c>
      <c r="D320" s="159"/>
      <c r="E320" s="159"/>
      <c r="F320" s="524">
        <f t="shared" si="36"/>
        <v>791.22</v>
      </c>
      <c r="G320" s="146" t="s">
        <v>2142</v>
      </c>
      <c r="H320" s="726">
        <v>297</v>
      </c>
      <c r="I320" s="696">
        <f t="shared" si="34"/>
        <v>1.0944789616821811E-2</v>
      </c>
      <c r="J320" s="151">
        <f t="shared" si="33"/>
        <v>46.859569504941739</v>
      </c>
      <c r="K320" s="151">
        <f t="shared" si="35"/>
        <v>10.309105291087183</v>
      </c>
      <c r="L320" s="151">
        <v>19.661484485612544</v>
      </c>
      <c r="M320" s="151">
        <v>12.025889215948716</v>
      </c>
      <c r="N320" s="725">
        <f t="shared" si="38"/>
        <v>0.11230258145343922</v>
      </c>
      <c r="O320" s="687">
        <f t="shared" si="37"/>
        <v>20.444011667112818</v>
      </c>
      <c r="P320" s="687">
        <v>12.025889215948716</v>
      </c>
      <c r="Q320" s="687"/>
      <c r="R320" s="687"/>
      <c r="S320" s="687"/>
      <c r="T320" s="687"/>
      <c r="U320" s="687"/>
    </row>
    <row r="321" spans="1:21" s="688" customFormat="1" x14ac:dyDescent="0.3">
      <c r="A321" s="158">
        <v>243</v>
      </c>
      <c r="B321" s="146" t="s">
        <v>2111</v>
      </c>
      <c r="C321" s="146">
        <v>765.5</v>
      </c>
      <c r="D321" s="159"/>
      <c r="E321" s="159"/>
      <c r="F321" s="524">
        <f t="shared" si="36"/>
        <v>765.5</v>
      </c>
      <c r="G321" s="146" t="s">
        <v>2142</v>
      </c>
      <c r="H321" s="726">
        <v>297</v>
      </c>
      <c r="I321" s="696">
        <f t="shared" si="34"/>
        <v>1.0944789616821811E-2</v>
      </c>
      <c r="J321" s="151">
        <f t="shared" si="33"/>
        <v>46.859569504941739</v>
      </c>
      <c r="K321" s="151">
        <f t="shared" si="35"/>
        <v>10.309105291087183</v>
      </c>
      <c r="L321" s="151">
        <v>19.661484485612544</v>
      </c>
      <c r="M321" s="151">
        <v>12.025889215948716</v>
      </c>
      <c r="N321" s="725">
        <f t="shared" si="38"/>
        <v>0.11607583082637515</v>
      </c>
      <c r="O321" s="687">
        <f t="shared" si="37"/>
        <v>20.444011667112818</v>
      </c>
      <c r="P321" s="687">
        <v>12.025889215948716</v>
      </c>
      <c r="Q321" s="687"/>
      <c r="R321" s="687"/>
      <c r="S321" s="687"/>
      <c r="T321" s="687"/>
      <c r="U321" s="687"/>
    </row>
    <row r="322" spans="1:21" s="688" customFormat="1" x14ac:dyDescent="0.3">
      <c r="A322" s="158">
        <v>244</v>
      </c>
      <c r="B322" s="146" t="s">
        <v>2112</v>
      </c>
      <c r="C322" s="146">
        <v>777.3</v>
      </c>
      <c r="D322" s="159"/>
      <c r="E322" s="159">
        <v>28.9</v>
      </c>
      <c r="F322" s="524">
        <f t="shared" si="36"/>
        <v>806.19999999999993</v>
      </c>
      <c r="G322" s="146" t="s">
        <v>2142</v>
      </c>
      <c r="H322" s="726">
        <v>696</v>
      </c>
      <c r="I322" s="696">
        <f t="shared" si="34"/>
        <v>2.5648395869723839E-2</v>
      </c>
      <c r="J322" s="151">
        <f t="shared" si="33"/>
        <v>109.81232449642913</v>
      </c>
      <c r="K322" s="151">
        <f t="shared" si="35"/>
        <v>24.158711389214407</v>
      </c>
      <c r="L322" s="151">
        <v>46.07539798648596</v>
      </c>
      <c r="M322" s="151">
        <v>28.181881798990926</v>
      </c>
      <c r="N322" s="725">
        <f t="shared" si="38"/>
        <v>0.2582836959453243</v>
      </c>
      <c r="O322" s="687">
        <f t="shared" si="37"/>
        <v>47.909199058284571</v>
      </c>
      <c r="P322" s="687">
        <v>28.181881798990926</v>
      </c>
      <c r="Q322" s="687"/>
      <c r="R322" s="687"/>
      <c r="S322" s="687"/>
      <c r="T322" s="687"/>
      <c r="U322" s="687"/>
    </row>
    <row r="323" spans="1:21" s="688" customFormat="1" x14ac:dyDescent="0.3">
      <c r="A323" s="158">
        <v>245</v>
      </c>
      <c r="B323" s="146" t="s">
        <v>2113</v>
      </c>
      <c r="C323" s="146">
        <v>723.6</v>
      </c>
      <c r="D323" s="159"/>
      <c r="E323" s="159">
        <v>29.4</v>
      </c>
      <c r="F323" s="524">
        <f t="shared" si="36"/>
        <v>753</v>
      </c>
      <c r="G323" s="146" t="s">
        <v>2142</v>
      </c>
      <c r="H323" s="726">
        <v>586</v>
      </c>
      <c r="I323" s="696">
        <f t="shared" si="34"/>
        <v>2.159477008571576E-2</v>
      </c>
      <c r="J323" s="151">
        <f t="shared" si="33"/>
        <v>92.456928383487735</v>
      </c>
      <c r="K323" s="151">
        <f t="shared" si="35"/>
        <v>20.340524244367302</v>
      </c>
      <c r="L323" s="151">
        <v>38.793366695518351</v>
      </c>
      <c r="M323" s="151">
        <v>23.72784875604696</v>
      </c>
      <c r="N323" s="725">
        <f t="shared" si="38"/>
        <v>0.23282691644013326</v>
      </c>
      <c r="O323" s="687">
        <f t="shared" si="37"/>
        <v>40.337342885279831</v>
      </c>
      <c r="P323" s="687">
        <v>23.72784875604696</v>
      </c>
      <c r="Q323" s="687"/>
      <c r="R323" s="687"/>
      <c r="S323" s="687"/>
      <c r="T323" s="687"/>
      <c r="U323" s="687"/>
    </row>
    <row r="324" spans="1:21" s="688" customFormat="1" x14ac:dyDescent="0.3">
      <c r="A324" s="158">
        <v>246</v>
      </c>
      <c r="B324" s="146" t="s">
        <v>2114</v>
      </c>
      <c r="C324" s="146">
        <v>579.6</v>
      </c>
      <c r="D324" s="159"/>
      <c r="E324" s="159">
        <v>32.6</v>
      </c>
      <c r="F324" s="524">
        <f t="shared" si="36"/>
        <v>612.20000000000005</v>
      </c>
      <c r="G324" s="146" t="s">
        <v>2142</v>
      </c>
      <c r="H324" s="726">
        <v>465</v>
      </c>
      <c r="I324" s="696">
        <f t="shared" si="34"/>
        <v>1.7135781723306875E-2</v>
      </c>
      <c r="J324" s="151">
        <f t="shared" si="33"/>
        <v>73.365992659252214</v>
      </c>
      <c r="K324" s="151">
        <f t="shared" si="35"/>
        <v>16.140518385035488</v>
      </c>
      <c r="L324" s="151">
        <v>30.783132275453983</v>
      </c>
      <c r="M324" s="151">
        <v>18.828412408808592</v>
      </c>
      <c r="N324" s="725">
        <f t="shared" si="38"/>
        <v>0.22724282216359076</v>
      </c>
      <c r="O324" s="687">
        <f t="shared" si="37"/>
        <v>32.008301094974605</v>
      </c>
      <c r="P324" s="687">
        <v>18.828412408808592</v>
      </c>
      <c r="Q324" s="687"/>
      <c r="R324" s="687"/>
      <c r="S324" s="687"/>
      <c r="T324" s="687"/>
      <c r="U324" s="687"/>
    </row>
    <row r="325" spans="1:21" s="688" customFormat="1" x14ac:dyDescent="0.3">
      <c r="A325" s="158">
        <v>247</v>
      </c>
      <c r="B325" s="146" t="s">
        <v>2115</v>
      </c>
      <c r="C325" s="146">
        <v>611.79999999999995</v>
      </c>
      <c r="D325" s="159"/>
      <c r="E325" s="159"/>
      <c r="F325" s="524">
        <f t="shared" si="36"/>
        <v>611.79999999999995</v>
      </c>
      <c r="G325" s="146" t="s">
        <v>2142</v>
      </c>
      <c r="H325" s="726">
        <v>566</v>
      </c>
      <c r="I325" s="696">
        <f t="shared" si="34"/>
        <v>2.0857747215896109E-2</v>
      </c>
      <c r="J325" s="151">
        <f t="shared" si="33"/>
        <v>89.301401817498387</v>
      </c>
      <c r="K325" s="151">
        <f t="shared" si="35"/>
        <v>19.646308399849644</v>
      </c>
      <c r="L325" s="151">
        <v>37.469361006251518</v>
      </c>
      <c r="M325" s="151">
        <v>22.91802456642078</v>
      </c>
      <c r="N325" s="725">
        <f t="shared" si="38"/>
        <v>0.27678178455380897</v>
      </c>
      <c r="O325" s="687">
        <f t="shared" si="37"/>
        <v>38.960641762915323</v>
      </c>
      <c r="P325" s="687">
        <v>22.91802456642078</v>
      </c>
      <c r="Q325" s="687"/>
      <c r="R325" s="687"/>
      <c r="S325" s="687"/>
      <c r="T325" s="687"/>
      <c r="U325" s="687"/>
    </row>
    <row r="326" spans="1:21" s="688" customFormat="1" x14ac:dyDescent="0.3">
      <c r="A326" s="158">
        <v>248</v>
      </c>
      <c r="B326" s="146" t="s">
        <v>2116</v>
      </c>
      <c r="C326" s="146">
        <v>510.4</v>
      </c>
      <c r="D326" s="159"/>
      <c r="E326" s="159"/>
      <c r="F326" s="524">
        <f t="shared" si="36"/>
        <v>510.4</v>
      </c>
      <c r="G326" s="146" t="s">
        <v>2142</v>
      </c>
      <c r="H326" s="726">
        <v>460</v>
      </c>
      <c r="I326" s="696">
        <f t="shared" si="34"/>
        <v>1.6951526005851963E-2</v>
      </c>
      <c r="J326" s="151">
        <f t="shared" si="33"/>
        <v>72.577111017754888</v>
      </c>
      <c r="K326" s="151">
        <f t="shared" si="35"/>
        <v>15.966964423906076</v>
      </c>
      <c r="L326" s="151">
        <v>30.452130853137277</v>
      </c>
      <c r="M326" s="151">
        <v>18.62595636140205</v>
      </c>
      <c r="N326" s="725">
        <f t="shared" si="38"/>
        <v>0.26963589862108206</v>
      </c>
      <c r="O326" s="687">
        <f t="shared" si="37"/>
        <v>31.664125814383485</v>
      </c>
      <c r="P326" s="687">
        <v>18.62595636140205</v>
      </c>
      <c r="Q326" s="687"/>
      <c r="R326" s="687"/>
      <c r="S326" s="687"/>
      <c r="T326" s="687"/>
      <c r="U326" s="687"/>
    </row>
    <row r="327" spans="1:21" s="688" customFormat="1" x14ac:dyDescent="0.3">
      <c r="A327" s="158">
        <v>249</v>
      </c>
      <c r="B327" s="146" t="s">
        <v>2117</v>
      </c>
      <c r="C327" s="146">
        <v>564</v>
      </c>
      <c r="D327" s="159">
        <v>87.5</v>
      </c>
      <c r="E327" s="159"/>
      <c r="F327" s="524">
        <f t="shared" si="36"/>
        <v>651.5</v>
      </c>
      <c r="G327" s="146" t="s">
        <v>2142</v>
      </c>
      <c r="H327" s="726">
        <v>570</v>
      </c>
      <c r="I327" s="696">
        <f t="shared" si="34"/>
        <v>2.1005151789860042E-2</v>
      </c>
      <c r="J327" s="151">
        <f t="shared" ref="J327:J390" si="39">I327*4281.45</f>
        <v>89.932507130696266</v>
      </c>
      <c r="K327" s="151">
        <f t="shared" si="35"/>
        <v>19.785151568753179</v>
      </c>
      <c r="L327" s="151">
        <v>37.734162144104886</v>
      </c>
      <c r="M327" s="151">
        <v>23.079989404346016</v>
      </c>
      <c r="N327" s="725">
        <f t="shared" si="38"/>
        <v>0.26175258671972423</v>
      </c>
      <c r="O327" s="687">
        <f t="shared" si="37"/>
        <v>39.235981987388229</v>
      </c>
      <c r="P327" s="687">
        <v>23.079989404346016</v>
      </c>
      <c r="Q327" s="687"/>
      <c r="R327" s="687"/>
      <c r="S327" s="687"/>
      <c r="T327" s="687"/>
      <c r="U327" s="687"/>
    </row>
    <row r="328" spans="1:21" s="688" customFormat="1" ht="14.5" x14ac:dyDescent="0.35">
      <c r="A328" s="158">
        <v>250</v>
      </c>
      <c r="B328" s="344" t="s">
        <v>2118</v>
      </c>
      <c r="C328" s="146">
        <v>699.7</v>
      </c>
      <c r="D328" s="159">
        <v>90.2</v>
      </c>
      <c r="E328" s="159"/>
      <c r="F328" s="524">
        <f t="shared" si="36"/>
        <v>789.90000000000009</v>
      </c>
      <c r="G328" s="146" t="s">
        <v>2142</v>
      </c>
      <c r="H328" s="726">
        <v>570</v>
      </c>
      <c r="I328" s="696">
        <f t="shared" si="34"/>
        <v>2.1005151789860042E-2</v>
      </c>
      <c r="J328" s="151">
        <f t="shared" si="39"/>
        <v>89.932507130696266</v>
      </c>
      <c r="K328" s="151">
        <f t="shared" si="35"/>
        <v>19.785151568753179</v>
      </c>
      <c r="L328" s="151">
        <v>37.734162144104886</v>
      </c>
      <c r="M328" s="151">
        <v>23.079989404346016</v>
      </c>
      <c r="N328" s="725">
        <f t="shared" si="38"/>
        <v>0.21589037884276532</v>
      </c>
      <c r="O328" s="687">
        <f t="shared" si="37"/>
        <v>39.235981987388229</v>
      </c>
      <c r="P328" s="687">
        <v>23.079989404346016</v>
      </c>
      <c r="Q328" s="687"/>
      <c r="R328" s="687"/>
      <c r="S328" s="687"/>
      <c r="T328" s="687"/>
      <c r="U328" s="687"/>
    </row>
    <row r="329" spans="1:21" s="688" customFormat="1" x14ac:dyDescent="0.3">
      <c r="A329" s="158">
        <v>251</v>
      </c>
      <c r="B329" s="146" t="s">
        <v>2119</v>
      </c>
      <c r="C329" s="146">
        <v>770.6</v>
      </c>
      <c r="D329" s="159"/>
      <c r="E329" s="159"/>
      <c r="F329" s="524">
        <f t="shared" si="36"/>
        <v>770.6</v>
      </c>
      <c r="G329" s="146" t="s">
        <v>2142</v>
      </c>
      <c r="H329" s="726">
        <v>680</v>
      </c>
      <c r="I329" s="696">
        <f t="shared" si="34"/>
        <v>2.5058777573868117E-2</v>
      </c>
      <c r="J329" s="151">
        <f t="shared" si="39"/>
        <v>107.28790324363764</v>
      </c>
      <c r="K329" s="151">
        <f t="shared" si="35"/>
        <v>23.60333871360028</v>
      </c>
      <c r="L329" s="151">
        <v>45.016193435072488</v>
      </c>
      <c r="M329" s="151">
        <v>27.534022447289988</v>
      </c>
      <c r="N329" s="725">
        <f t="shared" si="38"/>
        <v>0.26400396812821231</v>
      </c>
      <c r="O329" s="687">
        <f t="shared" si="37"/>
        <v>46.807838160392976</v>
      </c>
      <c r="P329" s="687">
        <v>27.534022447289988</v>
      </c>
      <c r="Q329" s="687"/>
      <c r="R329" s="687"/>
      <c r="S329" s="687"/>
      <c r="T329" s="687"/>
      <c r="U329" s="687"/>
    </row>
    <row r="330" spans="1:21" s="688" customFormat="1" x14ac:dyDescent="0.3">
      <c r="A330" s="158">
        <v>252</v>
      </c>
      <c r="B330" s="146" t="s">
        <v>2120</v>
      </c>
      <c r="C330" s="146">
        <v>958.2</v>
      </c>
      <c r="D330" s="159"/>
      <c r="E330" s="159"/>
      <c r="F330" s="524">
        <f t="shared" si="36"/>
        <v>958.2</v>
      </c>
      <c r="G330" s="146" t="s">
        <v>2142</v>
      </c>
      <c r="H330" s="726">
        <v>780</v>
      </c>
      <c r="I330" s="696">
        <f t="shared" si="34"/>
        <v>2.8743891922966371E-2</v>
      </c>
      <c r="J330" s="151">
        <f t="shared" si="39"/>
        <v>123.06553607358437</v>
      </c>
      <c r="K330" s="151">
        <f t="shared" si="35"/>
        <v>27.07441793618856</v>
      </c>
      <c r="L330" s="151">
        <v>51.636221881406684</v>
      </c>
      <c r="M330" s="151">
        <v>31.583143395420866</v>
      </c>
      <c r="N330" s="725">
        <f t="shared" si="38"/>
        <v>0.24353926037006934</v>
      </c>
      <c r="O330" s="687">
        <f t="shared" si="37"/>
        <v>53.691343772215468</v>
      </c>
      <c r="P330" s="687">
        <v>31.583143395420866</v>
      </c>
      <c r="Q330" s="687"/>
      <c r="R330" s="687"/>
      <c r="S330" s="687"/>
      <c r="T330" s="687"/>
      <c r="U330" s="687"/>
    </row>
    <row r="331" spans="1:21" s="688" customFormat="1" x14ac:dyDescent="0.3">
      <c r="A331" s="158">
        <v>253</v>
      </c>
      <c r="B331" s="146" t="s">
        <v>2121</v>
      </c>
      <c r="C331" s="146">
        <v>950.92</v>
      </c>
      <c r="D331" s="159">
        <v>124.7</v>
      </c>
      <c r="E331" s="159">
        <v>118.8</v>
      </c>
      <c r="F331" s="524">
        <f t="shared" si="36"/>
        <v>1194.4199999999998</v>
      </c>
      <c r="G331" s="146" t="s">
        <v>2142</v>
      </c>
      <c r="H331" s="726">
        <v>540</v>
      </c>
      <c r="I331" s="696">
        <f t="shared" si="34"/>
        <v>1.9899617485130566E-2</v>
      </c>
      <c r="J331" s="151">
        <f t="shared" si="39"/>
        <v>85.199217281712251</v>
      </c>
      <c r="K331" s="151">
        <f t="shared" si="35"/>
        <v>18.743827801976696</v>
      </c>
      <c r="L331" s="151">
        <v>35.748153610204625</v>
      </c>
      <c r="M331" s="151">
        <v>21.865253119906754</v>
      </c>
      <c r="N331" s="725">
        <f t="shared" si="38"/>
        <v>0.13525933240719373</v>
      </c>
      <c r="O331" s="687">
        <f t="shared" si="37"/>
        <v>37.17093030384148</v>
      </c>
      <c r="P331" s="687">
        <v>21.865253119906754</v>
      </c>
      <c r="Q331" s="687"/>
      <c r="R331" s="687"/>
      <c r="S331" s="687"/>
      <c r="T331" s="687"/>
      <c r="U331" s="687"/>
    </row>
    <row r="332" spans="1:21" s="688" customFormat="1" x14ac:dyDescent="0.3">
      <c r="A332" s="158">
        <v>254</v>
      </c>
      <c r="B332" s="146" t="s">
        <v>2122</v>
      </c>
      <c r="C332" s="146">
        <v>290.51</v>
      </c>
      <c r="D332" s="159">
        <v>32.65</v>
      </c>
      <c r="E332" s="159">
        <v>114.7</v>
      </c>
      <c r="F332" s="524">
        <f t="shared" si="36"/>
        <v>437.85999999999996</v>
      </c>
      <c r="G332" s="146" t="s">
        <v>2142</v>
      </c>
      <c r="H332" s="726">
        <v>300</v>
      </c>
      <c r="I332" s="696">
        <f t="shared" si="34"/>
        <v>1.1055343047294759E-2</v>
      </c>
      <c r="J332" s="151">
        <f t="shared" si="39"/>
        <v>47.33289848984014</v>
      </c>
      <c r="K332" s="151">
        <f t="shared" si="35"/>
        <v>10.413237667764831</v>
      </c>
      <c r="L332" s="151">
        <v>19.86008533900257</v>
      </c>
      <c r="M332" s="151">
        <v>8.5793314611079765</v>
      </c>
      <c r="N332" s="725">
        <f t="shared" si="38"/>
        <v>0.19683358369733597</v>
      </c>
      <c r="O332" s="687">
        <f t="shared" si="37"/>
        <v>14.584863483883559</v>
      </c>
      <c r="P332" s="687">
        <v>8.5793314611079765</v>
      </c>
      <c r="Q332" s="687"/>
      <c r="R332" s="687"/>
      <c r="S332" s="687"/>
      <c r="T332" s="687"/>
      <c r="U332" s="687"/>
    </row>
    <row r="333" spans="1:21" s="688" customFormat="1" x14ac:dyDescent="0.3">
      <c r="A333" s="158">
        <v>255</v>
      </c>
      <c r="B333" s="146" t="s">
        <v>2123</v>
      </c>
      <c r="C333" s="146">
        <v>612.5</v>
      </c>
      <c r="D333" s="159">
        <v>100</v>
      </c>
      <c r="E333" s="159"/>
      <c r="F333" s="524">
        <f t="shared" si="36"/>
        <v>712.5</v>
      </c>
      <c r="G333" s="146" t="s">
        <v>2142</v>
      </c>
      <c r="H333" s="726">
        <v>450</v>
      </c>
      <c r="I333" s="696">
        <f t="shared" si="34"/>
        <v>1.6583014570942137E-2</v>
      </c>
      <c r="J333" s="151">
        <f t="shared" si="39"/>
        <v>70.999347734760207</v>
      </c>
      <c r="K333" s="151">
        <f t="shared" si="35"/>
        <v>15.619856501647245</v>
      </c>
      <c r="L333" s="151">
        <v>29.790128008503853</v>
      </c>
      <c r="M333" s="151">
        <v>18.221044266588958</v>
      </c>
      <c r="N333" s="725">
        <f t="shared" si="38"/>
        <v>0.18895491440210563</v>
      </c>
      <c r="O333" s="687">
        <f t="shared" si="37"/>
        <v>30.975775253201228</v>
      </c>
      <c r="P333" s="687">
        <v>18.221044266588958</v>
      </c>
      <c r="Q333" s="687"/>
      <c r="R333" s="687"/>
      <c r="S333" s="687"/>
      <c r="T333" s="687"/>
      <c r="U333" s="687"/>
    </row>
    <row r="334" spans="1:21" s="688" customFormat="1" x14ac:dyDescent="0.3">
      <c r="A334" s="158">
        <v>256</v>
      </c>
      <c r="B334" s="146" t="s">
        <v>2124</v>
      </c>
      <c r="C334" s="146">
        <v>1001.86</v>
      </c>
      <c r="D334" s="159">
        <v>33.200000000000003</v>
      </c>
      <c r="E334" s="159"/>
      <c r="F334" s="524">
        <f t="shared" si="36"/>
        <v>1035.06</v>
      </c>
      <c r="G334" s="146" t="s">
        <v>2142</v>
      </c>
      <c r="H334" s="726">
        <v>834</v>
      </c>
      <c r="I334" s="696">
        <f t="shared" si="34"/>
        <v>3.0733853671479426E-2</v>
      </c>
      <c r="J334" s="151">
        <f t="shared" si="39"/>
        <v>131.58545780175558</v>
      </c>
      <c r="K334" s="151">
        <f t="shared" si="35"/>
        <v>28.948800716386227</v>
      </c>
      <c r="L334" s="151">
        <v>55.211037242427146</v>
      </c>
      <c r="M334" s="151">
        <v>33.76966870741154</v>
      </c>
      <c r="N334" s="725">
        <f t="shared" si="38"/>
        <v>0.24106328567230936</v>
      </c>
      <c r="O334" s="687">
        <f t="shared" si="37"/>
        <v>57.408436802599617</v>
      </c>
      <c r="P334" s="687">
        <v>33.76966870741154</v>
      </c>
      <c r="Q334" s="687"/>
      <c r="R334" s="687"/>
      <c r="S334" s="687"/>
      <c r="T334" s="687"/>
      <c r="U334" s="687"/>
    </row>
    <row r="335" spans="1:21" s="688" customFormat="1" x14ac:dyDescent="0.3">
      <c r="A335" s="158">
        <v>257</v>
      </c>
      <c r="B335" s="146" t="s">
        <v>2125</v>
      </c>
      <c r="C335" s="146">
        <v>592</v>
      </c>
      <c r="D335" s="159"/>
      <c r="E335" s="159">
        <v>92.4</v>
      </c>
      <c r="F335" s="524">
        <f t="shared" si="36"/>
        <v>684.4</v>
      </c>
      <c r="G335" s="146" t="s">
        <v>2142</v>
      </c>
      <c r="H335" s="726">
        <v>397</v>
      </c>
      <c r="I335" s="696">
        <f t="shared" si="34"/>
        <v>1.4629903965920064E-2</v>
      </c>
      <c r="J335" s="151">
        <f t="shared" si="39"/>
        <v>62.637202334888457</v>
      </c>
      <c r="K335" s="151">
        <f t="shared" si="35"/>
        <v>13.78018451367546</v>
      </c>
      <c r="L335" s="151">
        <v>26.281512931946736</v>
      </c>
      <c r="M335" s="151">
        <v>16.075010164079593</v>
      </c>
      <c r="N335" s="725">
        <f t="shared" si="38"/>
        <v>0.17354457911249305</v>
      </c>
      <c r="O335" s="687">
        <f t="shared" si="37"/>
        <v>27.327517278935307</v>
      </c>
      <c r="P335" s="687">
        <v>16.075010164079593</v>
      </c>
      <c r="Q335" s="687"/>
      <c r="R335" s="687"/>
      <c r="S335" s="687"/>
      <c r="T335" s="687"/>
      <c r="U335" s="687"/>
    </row>
    <row r="336" spans="1:21" s="688" customFormat="1" x14ac:dyDescent="0.3">
      <c r="A336" s="158">
        <v>258</v>
      </c>
      <c r="B336" s="146" t="s">
        <v>2126</v>
      </c>
      <c r="C336" s="146">
        <v>796.45</v>
      </c>
      <c r="D336" s="159">
        <v>32.4</v>
      </c>
      <c r="E336" s="159">
        <v>30</v>
      </c>
      <c r="F336" s="524">
        <f t="shared" si="36"/>
        <v>858.85</v>
      </c>
      <c r="G336" s="146" t="s">
        <v>2142</v>
      </c>
      <c r="H336" s="726">
        <v>795</v>
      </c>
      <c r="I336" s="696">
        <f t="shared" si="34"/>
        <v>2.9296659075331109E-2</v>
      </c>
      <c r="J336" s="151">
        <f t="shared" si="39"/>
        <v>125.43218099807638</v>
      </c>
      <c r="K336" s="151">
        <f t="shared" si="35"/>
        <v>27.595079819576803</v>
      </c>
      <c r="L336" s="151">
        <v>52.629226148356807</v>
      </c>
      <c r="M336" s="151">
        <v>32.190511537640496</v>
      </c>
      <c r="N336" s="725">
        <f t="shared" si="38"/>
        <v>0.27693659952686783</v>
      </c>
      <c r="O336" s="687">
        <f t="shared" si="37"/>
        <v>54.723869613988839</v>
      </c>
      <c r="P336" s="687">
        <v>32.190511537640496</v>
      </c>
      <c r="Q336" s="687"/>
      <c r="R336" s="687"/>
      <c r="S336" s="687"/>
      <c r="T336" s="687"/>
      <c r="U336" s="687"/>
    </row>
    <row r="337" spans="1:22" s="688" customFormat="1" x14ac:dyDescent="0.3">
      <c r="A337" s="158">
        <v>259</v>
      </c>
      <c r="B337" s="146" t="s">
        <v>2127</v>
      </c>
      <c r="C337" s="146">
        <v>711</v>
      </c>
      <c r="D337" s="159"/>
      <c r="E337" s="159">
        <v>116.7</v>
      </c>
      <c r="F337" s="524">
        <f t="shared" si="36"/>
        <v>827.7</v>
      </c>
      <c r="G337" s="146" t="s">
        <v>2142</v>
      </c>
      <c r="H337" s="726">
        <v>704</v>
      </c>
      <c r="I337" s="696">
        <f t="shared" si="34"/>
        <v>2.59432050176517E-2</v>
      </c>
      <c r="J337" s="151">
        <f t="shared" si="39"/>
        <v>111.07453512282487</v>
      </c>
      <c r="K337" s="151">
        <f t="shared" si="35"/>
        <v>24.436397727021472</v>
      </c>
      <c r="L337" s="151">
        <v>46.605000262192704</v>
      </c>
      <c r="M337" s="151">
        <v>28.505811474841394</v>
      </c>
      <c r="N337" s="725">
        <f t="shared" si="38"/>
        <v>0.25446628559487788</v>
      </c>
      <c r="O337" s="687">
        <f t="shared" si="37"/>
        <v>48.459879507230369</v>
      </c>
      <c r="P337" s="687">
        <v>28.505811474841394</v>
      </c>
      <c r="Q337" s="687"/>
      <c r="R337" s="687"/>
      <c r="S337" s="687"/>
      <c r="T337" s="687"/>
      <c r="U337" s="687"/>
    </row>
    <row r="338" spans="1:22" s="688" customFormat="1" ht="14.5" x14ac:dyDescent="0.35">
      <c r="A338" s="158">
        <v>260</v>
      </c>
      <c r="B338" s="344" t="s">
        <v>2128</v>
      </c>
      <c r="C338" s="146">
        <v>837.19</v>
      </c>
      <c r="D338" s="159"/>
      <c r="E338" s="159"/>
      <c r="F338" s="524">
        <f t="shared" si="36"/>
        <v>837.19</v>
      </c>
      <c r="G338" s="146" t="s">
        <v>2142</v>
      </c>
      <c r="H338" s="726">
        <v>729</v>
      </c>
      <c r="I338" s="696">
        <f t="shared" si="34"/>
        <v>2.6864483604926263E-2</v>
      </c>
      <c r="J338" s="151">
        <f t="shared" si="39"/>
        <v>115.01894333031154</v>
      </c>
      <c r="K338" s="151">
        <f t="shared" si="35"/>
        <v>25.30416753266854</v>
      </c>
      <c r="L338" s="151">
        <v>48.260007373776247</v>
      </c>
      <c r="M338" s="151">
        <v>29.518091711874114</v>
      </c>
      <c r="N338" s="725">
        <f t="shared" si="38"/>
        <v>0.26051578488590454</v>
      </c>
      <c r="O338" s="687">
        <f t="shared" si="37"/>
        <v>50.180755910185994</v>
      </c>
      <c r="P338" s="687">
        <v>29.518091711874114</v>
      </c>
      <c r="Q338" s="687"/>
      <c r="R338" s="687"/>
      <c r="S338" s="687"/>
      <c r="T338" s="687"/>
      <c r="U338" s="687"/>
    </row>
    <row r="339" spans="1:22" s="688" customFormat="1" x14ac:dyDescent="0.3">
      <c r="A339" s="158">
        <v>261</v>
      </c>
      <c r="B339" s="146" t="s">
        <v>2129</v>
      </c>
      <c r="C339" s="146">
        <v>325.10000000000002</v>
      </c>
      <c r="D339" s="159"/>
      <c r="E339" s="159"/>
      <c r="F339" s="524">
        <f t="shared" si="36"/>
        <v>325.10000000000002</v>
      </c>
      <c r="G339" s="146" t="s">
        <v>2142</v>
      </c>
      <c r="H339" s="726">
        <v>272</v>
      </c>
      <c r="I339" s="696">
        <f t="shared" si="34"/>
        <v>1.0023511029547247E-2</v>
      </c>
      <c r="J339" s="151">
        <f t="shared" si="39"/>
        <v>42.915161297455057</v>
      </c>
      <c r="K339" s="151">
        <f t="shared" si="35"/>
        <v>9.4413354854401135</v>
      </c>
      <c r="L339" s="151">
        <v>18.006477374028997</v>
      </c>
      <c r="M339" s="151">
        <v>11.013608978915995</v>
      </c>
      <c r="N339" s="725">
        <f t="shared" si="38"/>
        <v>0.25031246735109247</v>
      </c>
      <c r="O339" s="687">
        <f t="shared" si="37"/>
        <v>18.72313526415719</v>
      </c>
      <c r="P339" s="687">
        <v>11.013608978915995</v>
      </c>
      <c r="Q339" s="687"/>
      <c r="R339" s="687"/>
      <c r="S339" s="687"/>
      <c r="T339" s="687"/>
      <c r="U339" s="687"/>
    </row>
    <row r="340" spans="1:22" s="688" customFormat="1" x14ac:dyDescent="0.3">
      <c r="A340" s="158">
        <v>262</v>
      </c>
      <c r="B340" s="146" t="s">
        <v>2130</v>
      </c>
      <c r="C340" s="146">
        <v>456.1</v>
      </c>
      <c r="D340" s="159"/>
      <c r="E340" s="159">
        <v>56.9</v>
      </c>
      <c r="F340" s="524">
        <f t="shared" si="36"/>
        <v>513</v>
      </c>
      <c r="G340" s="146" t="s">
        <v>2142</v>
      </c>
      <c r="H340" s="726">
        <v>418</v>
      </c>
      <c r="I340" s="696">
        <f t="shared" ref="I340:I347" si="40">4/108544.8*H340</f>
        <v>1.5403777979230697E-2</v>
      </c>
      <c r="J340" s="151">
        <f t="shared" si="39"/>
        <v>65.950505229177267</v>
      </c>
      <c r="K340" s="151">
        <f t="shared" si="35"/>
        <v>14.509111150418999</v>
      </c>
      <c r="L340" s="151">
        <v>27.671718905676915</v>
      </c>
      <c r="M340" s="151">
        <v>16.92532556318708</v>
      </c>
      <c r="N340" s="725">
        <f t="shared" si="38"/>
        <v>0.24377516734592644</v>
      </c>
      <c r="O340" s="687">
        <f t="shared" si="37"/>
        <v>28.773053457418037</v>
      </c>
      <c r="P340" s="687">
        <v>16.92532556318708</v>
      </c>
      <c r="Q340" s="687"/>
      <c r="R340" s="687"/>
      <c r="S340" s="687"/>
      <c r="T340" s="687"/>
      <c r="U340" s="687"/>
    </row>
    <row r="341" spans="1:22" s="688" customFormat="1" x14ac:dyDescent="0.3">
      <c r="A341" s="158">
        <v>263</v>
      </c>
      <c r="B341" s="146" t="s">
        <v>2131</v>
      </c>
      <c r="C341" s="146">
        <v>1004.92</v>
      </c>
      <c r="D341" s="159"/>
      <c r="E341" s="159">
        <v>18.5</v>
      </c>
      <c r="F341" s="524">
        <f t="shared" si="36"/>
        <v>1023.42</v>
      </c>
      <c r="G341" s="146" t="s">
        <v>2142</v>
      </c>
      <c r="H341" s="726">
        <v>835</v>
      </c>
      <c r="I341" s="696">
        <f t="shared" si="40"/>
        <v>3.077070481497041E-2</v>
      </c>
      <c r="J341" s="151">
        <f t="shared" si="39"/>
        <v>131.74323413005504</v>
      </c>
      <c r="K341" s="151">
        <f t="shared" si="35"/>
        <v>28.983511508612111</v>
      </c>
      <c r="L341" s="151">
        <v>55.277237526890481</v>
      </c>
      <c r="M341" s="151">
        <v>33.81015991689285</v>
      </c>
      <c r="N341" s="725">
        <f t="shared" si="38"/>
        <v>0.24409738238694814</v>
      </c>
      <c r="O341" s="687">
        <f t="shared" si="37"/>
        <v>57.477271858717842</v>
      </c>
      <c r="P341" s="687">
        <v>33.81015991689285</v>
      </c>
      <c r="Q341" s="687"/>
      <c r="R341" s="687"/>
      <c r="S341" s="687"/>
      <c r="T341" s="687"/>
      <c r="U341" s="687"/>
    </row>
    <row r="342" spans="1:22" s="688" customFormat="1" x14ac:dyDescent="0.3">
      <c r="A342" s="158">
        <v>264</v>
      </c>
      <c r="B342" s="146" t="s">
        <v>2158</v>
      </c>
      <c r="C342" s="156">
        <v>539</v>
      </c>
      <c r="D342" s="157"/>
      <c r="E342" s="157">
        <v>38.799999999999997</v>
      </c>
      <c r="F342" s="524">
        <f t="shared" si="36"/>
        <v>577.79999999999995</v>
      </c>
      <c r="G342" s="146" t="s">
        <v>2142</v>
      </c>
      <c r="H342" s="726">
        <v>177</v>
      </c>
      <c r="I342" s="696">
        <f t="shared" si="40"/>
        <v>6.5226523979039072E-3</v>
      </c>
      <c r="J342" s="151">
        <f t="shared" si="39"/>
        <v>27.926410109005683</v>
      </c>
      <c r="K342" s="151">
        <f t="shared" si="35"/>
        <v>6.1438102239812507</v>
      </c>
      <c r="L342" s="151">
        <v>11.717450350011516</v>
      </c>
      <c r="M342" s="151">
        <v>7.1669440781916576</v>
      </c>
      <c r="N342" s="725">
        <f t="shared" si="38"/>
        <v>9.1648692906178802E-2</v>
      </c>
      <c r="O342" s="687">
        <f t="shared" si="37"/>
        <v>12.183804932925817</v>
      </c>
      <c r="P342" s="687">
        <v>7.1669440781916576</v>
      </c>
      <c r="Q342" s="687"/>
      <c r="R342" s="687"/>
      <c r="S342" s="687"/>
      <c r="T342" s="687"/>
      <c r="U342" s="687"/>
    </row>
    <row r="343" spans="1:22" s="688" customFormat="1" x14ac:dyDescent="0.3">
      <c r="A343" s="158">
        <v>265</v>
      </c>
      <c r="B343" s="146" t="s">
        <v>2159</v>
      </c>
      <c r="C343" s="156">
        <v>379.4</v>
      </c>
      <c r="D343" s="157"/>
      <c r="E343" s="157"/>
      <c r="F343" s="524">
        <f t="shared" si="36"/>
        <v>379.4</v>
      </c>
      <c r="G343" s="146" t="s">
        <v>2142</v>
      </c>
      <c r="H343" s="726">
        <v>120</v>
      </c>
      <c r="I343" s="696">
        <f t="shared" si="40"/>
        <v>4.4221372189179034E-3</v>
      </c>
      <c r="J343" s="151">
        <f t="shared" si="39"/>
        <v>18.933159395936055</v>
      </c>
      <c r="K343" s="151">
        <f t="shared" si="35"/>
        <v>4.1652950671059319</v>
      </c>
      <c r="L343" s="151">
        <v>7.9440341356010284</v>
      </c>
      <c r="M343" s="151">
        <v>4.8589451377570567</v>
      </c>
      <c r="N343" s="725">
        <f t="shared" si="38"/>
        <v>9.4626868045334933E-2</v>
      </c>
      <c r="O343" s="687">
        <f t="shared" si="37"/>
        <v>8.2602067341869958</v>
      </c>
      <c r="P343" s="687">
        <v>4.8589451377570567</v>
      </c>
      <c r="Q343" s="687"/>
      <c r="R343" s="687"/>
      <c r="S343" s="687"/>
      <c r="T343" s="687"/>
      <c r="U343" s="687"/>
    </row>
    <row r="344" spans="1:22" s="699" customFormat="1" x14ac:dyDescent="0.3">
      <c r="A344" s="158">
        <v>266</v>
      </c>
      <c r="B344" s="156" t="s">
        <v>2192</v>
      </c>
      <c r="C344" s="162">
        <f>1893+1096.4</f>
        <v>2989.4</v>
      </c>
      <c r="D344" s="156"/>
      <c r="E344" s="156"/>
      <c r="F344" s="700">
        <f>C344+D344+E344</f>
        <v>2989.4</v>
      </c>
      <c r="G344" s="700" t="s">
        <v>2196</v>
      </c>
      <c r="H344" s="700">
        <f>485+1040</f>
        <v>1525</v>
      </c>
      <c r="I344" s="696">
        <f t="shared" si="40"/>
        <v>5.6197993823748356E-2</v>
      </c>
      <c r="J344" s="151">
        <f t="shared" si="39"/>
        <v>240.60890065668738</v>
      </c>
      <c r="K344" s="151">
        <f t="shared" si="35"/>
        <v>52.933958144471227</v>
      </c>
      <c r="L344" s="151">
        <v>100.9554338065964</v>
      </c>
      <c r="M344" s="151">
        <v>34.132947822700665</v>
      </c>
      <c r="N344" s="725">
        <f t="shared" si="38"/>
        <v>0.14338370255919439</v>
      </c>
      <c r="O344" s="687">
        <f t="shared" si="37"/>
        <v>58.026011298591129</v>
      </c>
      <c r="P344" s="698">
        <v>34.132947822700665</v>
      </c>
      <c r="Q344" s="698"/>
      <c r="R344" s="698"/>
      <c r="S344" s="698"/>
      <c r="T344" s="698"/>
      <c r="U344" s="698"/>
    </row>
    <row r="345" spans="1:22" s="699" customFormat="1" x14ac:dyDescent="0.3">
      <c r="A345" s="158">
        <v>267</v>
      </c>
      <c r="B345" s="156" t="s">
        <v>2193</v>
      </c>
      <c r="C345" s="162">
        <v>527.29999999999995</v>
      </c>
      <c r="D345" s="156"/>
      <c r="E345" s="156"/>
      <c r="F345" s="700">
        <f>C345+D345+E345</f>
        <v>527.29999999999995</v>
      </c>
      <c r="G345" s="700" t="s">
        <v>2196</v>
      </c>
      <c r="H345" s="700">
        <v>562</v>
      </c>
      <c r="I345" s="696">
        <f t="shared" si="40"/>
        <v>2.0710342641932181E-2</v>
      </c>
      <c r="J345" s="151">
        <f t="shared" si="39"/>
        <v>88.670296504300538</v>
      </c>
      <c r="K345" s="151">
        <f t="shared" si="35"/>
        <v>19.507465230946117</v>
      </c>
      <c r="L345" s="151">
        <v>37.20455986839815</v>
      </c>
      <c r="M345" s="151">
        <v>12.578830607447721</v>
      </c>
      <c r="N345" s="725">
        <f t="shared" si="38"/>
        <v>0.29956600077961792</v>
      </c>
      <c r="O345" s="687">
        <f t="shared" si="37"/>
        <v>21.384012032661126</v>
      </c>
      <c r="P345" s="698">
        <v>12.578830607447721</v>
      </c>
      <c r="Q345" s="698"/>
      <c r="R345" s="698"/>
      <c r="S345" s="698"/>
      <c r="T345" s="698"/>
      <c r="U345" s="698"/>
    </row>
    <row r="346" spans="1:22" s="688" customFormat="1" x14ac:dyDescent="0.3">
      <c r="A346" s="158">
        <v>268</v>
      </c>
      <c r="B346" s="156" t="s">
        <v>76</v>
      </c>
      <c r="C346" s="162">
        <v>2299.1999999999998</v>
      </c>
      <c r="D346" s="156"/>
      <c r="E346" s="156"/>
      <c r="F346" s="700">
        <f>C346+D346+E346</f>
        <v>2299.1999999999998</v>
      </c>
      <c r="G346" s="146" t="s">
        <v>2142</v>
      </c>
      <c r="H346" s="700">
        <v>458.87</v>
      </c>
      <c r="I346" s="696">
        <f t="shared" si="40"/>
        <v>1.6909884213707153E-2</v>
      </c>
      <c r="J346" s="151">
        <f t="shared" si="39"/>
        <v>72.398823766776488</v>
      </c>
      <c r="K346" s="151">
        <f t="shared" si="35"/>
        <v>15.927741228690827</v>
      </c>
      <c r="L346" s="151">
        <v>30.377324531693695</v>
      </c>
      <c r="M346" s="151">
        <v>18.58020129468817</v>
      </c>
      <c r="N346" s="725">
        <f t="shared" si="38"/>
        <v>5.9709503662947631E-2</v>
      </c>
      <c r="O346" s="687">
        <f t="shared" si="37"/>
        <v>31.586342200969888</v>
      </c>
      <c r="P346" s="687">
        <v>18.58020129468817</v>
      </c>
      <c r="Q346" s="687"/>
      <c r="R346" s="687"/>
      <c r="S346" s="687"/>
      <c r="T346" s="687"/>
      <c r="U346" s="687"/>
    </row>
    <row r="347" spans="1:22" s="699" customFormat="1" x14ac:dyDescent="0.3">
      <c r="A347" s="158">
        <v>269</v>
      </c>
      <c r="B347" s="146" t="s">
        <v>2197</v>
      </c>
      <c r="C347" s="162">
        <v>292.60000000000002</v>
      </c>
      <c r="D347" s="156"/>
      <c r="E347" s="156"/>
      <c r="F347" s="700">
        <f>C347+D347+E347</f>
        <v>292.60000000000002</v>
      </c>
      <c r="G347" s="700" t="s">
        <v>2196</v>
      </c>
      <c r="H347" s="700">
        <v>189.4</v>
      </c>
      <c r="I347" s="696">
        <f t="shared" si="40"/>
        <v>6.9796065771920912E-3</v>
      </c>
      <c r="J347" s="151">
        <f t="shared" si="39"/>
        <v>29.882836579919079</v>
      </c>
      <c r="K347" s="151">
        <f t="shared" si="35"/>
        <v>6.5742240475821978</v>
      </c>
      <c r="L347" s="151">
        <v>12.538333877356957</v>
      </c>
      <c r="M347" s="151">
        <v>4.2392002082750864</v>
      </c>
      <c r="N347" s="725">
        <f t="shared" si="38"/>
        <v>0.18193641392048296</v>
      </c>
      <c r="O347" s="687">
        <f t="shared" si="37"/>
        <v>7.2066403540676465</v>
      </c>
      <c r="P347" s="698">
        <v>4.2392002082750864</v>
      </c>
      <c r="Q347" s="698"/>
      <c r="R347" s="698"/>
      <c r="S347" s="698"/>
      <c r="T347" s="698"/>
      <c r="U347" s="698"/>
    </row>
    <row r="348" spans="1:22" s="699" customFormat="1" x14ac:dyDescent="0.3">
      <c r="A348" s="158">
        <v>270</v>
      </c>
      <c r="B348" s="149" t="s">
        <v>78</v>
      </c>
      <c r="C348" s="161">
        <v>1925.9</v>
      </c>
      <c r="D348" s="157"/>
      <c r="E348" s="157"/>
      <c r="F348" s="523">
        <f>C348+D348+E348</f>
        <v>1925.9</v>
      </c>
      <c r="G348" s="700" t="s">
        <v>2196</v>
      </c>
      <c r="H348" s="700">
        <v>800</v>
      </c>
      <c r="I348" s="696">
        <f>4/108544.8*H348</f>
        <v>2.9480914792786021E-2</v>
      </c>
      <c r="J348" s="151">
        <f t="shared" si="39"/>
        <v>126.2210626395737</v>
      </c>
      <c r="K348" s="151">
        <f t="shared" si="35"/>
        <v>27.768633780706214</v>
      </c>
      <c r="L348" s="151">
        <v>52.960227570673517</v>
      </c>
      <c r="M348" s="151">
        <v>10.83324481144027</v>
      </c>
      <c r="N348" s="725">
        <f t="shared" si="38"/>
        <v>0.11308124451030359</v>
      </c>
      <c r="O348" s="687">
        <f t="shared" si="37"/>
        <v>18.416516179448458</v>
      </c>
      <c r="P348" s="698"/>
      <c r="Q348" s="698"/>
      <c r="R348" s="698"/>
      <c r="S348" s="698"/>
      <c r="T348" s="698"/>
      <c r="U348" s="698"/>
    </row>
    <row r="349" spans="1:22" s="139" customFormat="1" x14ac:dyDescent="0.3">
      <c r="A349" s="143"/>
      <c r="B349" s="143" t="s">
        <v>694</v>
      </c>
      <c r="C349" s="143">
        <f t="shared" ref="C349:M349" si="41">SUM(C84:C348)</f>
        <v>211873.57000000009</v>
      </c>
      <c r="D349" s="143">
        <f t="shared" si="41"/>
        <v>4210.95</v>
      </c>
      <c r="E349" s="143">
        <f t="shared" si="41"/>
        <v>3695.8999999999996</v>
      </c>
      <c r="F349" s="143">
        <f t="shared" si="41"/>
        <v>219815.42</v>
      </c>
      <c r="G349" s="143">
        <f t="shared" si="41"/>
        <v>0</v>
      </c>
      <c r="H349" s="143">
        <f t="shared" si="41"/>
        <v>108544.76999999999</v>
      </c>
      <c r="I349" s="143">
        <f t="shared" si="41"/>
        <v>3.9999988944656977</v>
      </c>
      <c r="J349" s="151">
        <f t="shared" si="39"/>
        <v>17125.79526671016</v>
      </c>
      <c r="K349" s="143">
        <f t="shared" si="41"/>
        <v>3767.6749586762344</v>
      </c>
      <c r="L349" s="143">
        <f t="shared" si="41"/>
        <v>7185.6946510080161</v>
      </c>
      <c r="M349" s="143">
        <f t="shared" si="41"/>
        <v>3950.5798270090449</v>
      </c>
      <c r="N349" s="725">
        <f t="shared" si="38"/>
        <v>0.14571200102069023</v>
      </c>
      <c r="O349" s="701"/>
      <c r="P349" s="701"/>
      <c r="Q349" s="701"/>
      <c r="R349" s="701"/>
      <c r="S349" s="701"/>
      <c r="T349" s="701"/>
      <c r="U349" s="701"/>
    </row>
    <row r="350" spans="1:22" s="341" customFormat="1" x14ac:dyDescent="0.3">
      <c r="A350" s="382" t="s">
        <v>1050</v>
      </c>
      <c r="B350" s="354"/>
      <c r="C350" s="354"/>
      <c r="D350" s="354"/>
      <c r="E350" s="354"/>
      <c r="F350" s="146">
        <f t="shared" ref="F350:F408" si="42">C350+D350+E350</f>
        <v>0</v>
      </c>
      <c r="G350" s="146"/>
      <c r="H350" s="146"/>
      <c r="I350" s="146"/>
      <c r="J350" s="151">
        <f t="shared" si="39"/>
        <v>0</v>
      </c>
      <c r="K350" s="151"/>
      <c r="L350" s="151"/>
      <c r="M350" s="151"/>
      <c r="N350" s="725"/>
      <c r="O350" s="354"/>
      <c r="P350" s="354"/>
      <c r="Q350" s="354"/>
      <c r="R350" s="354"/>
      <c r="S350" s="354"/>
      <c r="T350" s="354"/>
      <c r="U350" s="354"/>
    </row>
    <row r="351" spans="1:22" s="688" customFormat="1" x14ac:dyDescent="0.3">
      <c r="A351" s="158">
        <v>1</v>
      </c>
      <c r="B351" s="146" t="s">
        <v>667</v>
      </c>
      <c r="C351" s="146">
        <v>4235</v>
      </c>
      <c r="D351" s="146"/>
      <c r="E351" s="146"/>
      <c r="F351" s="146">
        <f t="shared" si="42"/>
        <v>4235</v>
      </c>
      <c r="G351" s="146" t="s">
        <v>2144</v>
      </c>
      <c r="H351" s="146">
        <v>675</v>
      </c>
      <c r="I351" s="702">
        <f t="shared" ref="I351:I414" si="43">3/65738.1*H351</f>
        <v>3.0804054269898275E-2</v>
      </c>
      <c r="J351" s="151">
        <f t="shared" si="39"/>
        <v>131.88601815385596</v>
      </c>
      <c r="K351" s="151">
        <f t="shared" si="35"/>
        <v>29.01492399384831</v>
      </c>
      <c r="L351" s="151">
        <v>47.271500878259225</v>
      </c>
      <c r="M351" s="151">
        <v>24.359935295268919</v>
      </c>
      <c r="N351" s="725">
        <f t="shared" si="38"/>
        <v>5.4907291221070229E-2</v>
      </c>
      <c r="O351" s="687">
        <f>M351*1.7</f>
        <v>41.411890001957161</v>
      </c>
      <c r="P351" s="687">
        <v>24.359935295268919</v>
      </c>
      <c r="Q351" s="687"/>
      <c r="R351" s="687"/>
      <c r="S351" s="687"/>
      <c r="T351" s="687"/>
      <c r="U351" s="687">
        <f>N351*100/M351</f>
        <v>0.22539998795372043</v>
      </c>
      <c r="V351" s="688">
        <f>N351/100*M351</f>
        <v>1.3375380613837581E-2</v>
      </c>
    </row>
    <row r="352" spans="1:22" s="688" customFormat="1" x14ac:dyDescent="0.3">
      <c r="A352" s="158">
        <v>2</v>
      </c>
      <c r="B352" s="146" t="s">
        <v>668</v>
      </c>
      <c r="C352" s="146">
        <v>12601</v>
      </c>
      <c r="D352" s="146"/>
      <c r="E352" s="146"/>
      <c r="F352" s="146">
        <f t="shared" si="42"/>
        <v>12601</v>
      </c>
      <c r="G352" s="146" t="s">
        <v>2144</v>
      </c>
      <c r="H352" s="146">
        <v>1627</v>
      </c>
      <c r="I352" s="702">
        <f t="shared" si="43"/>
        <v>7.4249179699443696E-2</v>
      </c>
      <c r="J352" s="151">
        <f t="shared" si="39"/>
        <v>317.89415042418318</v>
      </c>
      <c r="K352" s="151">
        <f t="shared" si="35"/>
        <v>69.936713093320307</v>
      </c>
      <c r="L352" s="151">
        <v>113.94182507989298</v>
      </c>
      <c r="M352" s="151">
        <v>121.11772696430918</v>
      </c>
      <c r="N352" s="725">
        <f t="shared" si="38"/>
        <v>4.9431824106158685E-2</v>
      </c>
      <c r="O352" s="687">
        <f t="shared" ref="O352:O410" si="44">M352*1.7</f>
        <v>205.9001358393256</v>
      </c>
      <c r="P352" s="687">
        <v>121.11772696430918</v>
      </c>
      <c r="Q352" s="687"/>
      <c r="R352" s="687"/>
      <c r="S352" s="687"/>
      <c r="T352" s="687"/>
      <c r="U352" s="687">
        <f t="shared" ref="U352:U412" si="45">N352*100/M352</f>
        <v>4.0813038144882949E-2</v>
      </c>
      <c r="V352" s="688">
        <f t="shared" ref="V352:V412" si="46">N352/100*M352</f>
        <v>5.9870701754374839E-2</v>
      </c>
    </row>
    <row r="353" spans="1:22" s="688" customFormat="1" x14ac:dyDescent="0.3">
      <c r="A353" s="158">
        <v>4</v>
      </c>
      <c r="B353" s="146" t="s">
        <v>669</v>
      </c>
      <c r="C353" s="146">
        <v>6092</v>
      </c>
      <c r="D353" s="146"/>
      <c r="E353" s="146"/>
      <c r="F353" s="146">
        <f t="shared" si="42"/>
        <v>6092</v>
      </c>
      <c r="G353" s="146" t="s">
        <v>2144</v>
      </c>
      <c r="H353" s="146">
        <v>697</v>
      </c>
      <c r="I353" s="702">
        <f t="shared" si="43"/>
        <v>3.1808038260917181E-2</v>
      </c>
      <c r="J353" s="151">
        <f t="shared" si="39"/>
        <v>136.18452541220387</v>
      </c>
      <c r="K353" s="151">
        <f t="shared" si="35"/>
        <v>29.96059559068485</v>
      </c>
      <c r="L353" s="151">
        <v>48.812201647624711</v>
      </c>
      <c r="M353" s="151">
        <v>25.153888741929531</v>
      </c>
      <c r="N353" s="725">
        <f t="shared" si="38"/>
        <v>3.9414184404537582E-2</v>
      </c>
      <c r="O353" s="687">
        <f t="shared" si="44"/>
        <v>42.761610861280204</v>
      </c>
      <c r="P353" s="687">
        <v>25.153888741929531</v>
      </c>
      <c r="Q353" s="687"/>
      <c r="R353" s="687"/>
      <c r="S353" s="687"/>
      <c r="T353" s="687"/>
      <c r="U353" s="687">
        <f t="shared" si="45"/>
        <v>0.15669221092974492</v>
      </c>
      <c r="V353" s="688">
        <f t="shared" si="46"/>
        <v>9.9142000936563238E-3</v>
      </c>
    </row>
    <row r="354" spans="1:22" s="688" customFormat="1" x14ac:dyDescent="0.3">
      <c r="A354" s="158">
        <v>5</v>
      </c>
      <c r="B354" s="146" t="s">
        <v>670</v>
      </c>
      <c r="C354" s="146">
        <v>12853.2</v>
      </c>
      <c r="D354" s="146"/>
      <c r="E354" s="146"/>
      <c r="F354" s="146">
        <f t="shared" si="42"/>
        <v>12853.2</v>
      </c>
      <c r="G354" s="146" t="s">
        <v>2144</v>
      </c>
      <c r="H354" s="146">
        <v>1627</v>
      </c>
      <c r="I354" s="702">
        <f t="shared" si="43"/>
        <v>7.4249179699443696E-2</v>
      </c>
      <c r="J354" s="151">
        <f t="shared" si="39"/>
        <v>317.89415042418318</v>
      </c>
      <c r="K354" s="151">
        <f t="shared" si="35"/>
        <v>69.936713093320307</v>
      </c>
      <c r="L354" s="151">
        <v>113.94182507989298</v>
      </c>
      <c r="M354" s="151">
        <v>58.716466259855594</v>
      </c>
      <c r="N354" s="725">
        <f t="shared" si="38"/>
        <v>4.3606973738621671E-2</v>
      </c>
      <c r="O354" s="687">
        <f t="shared" si="44"/>
        <v>99.8179926417545</v>
      </c>
      <c r="P354" s="687">
        <v>58.716466259855594</v>
      </c>
      <c r="Q354" s="687"/>
      <c r="R354" s="687"/>
      <c r="S354" s="687"/>
      <c r="T354" s="687"/>
      <c r="U354" s="687">
        <f t="shared" si="45"/>
        <v>7.4267026809199735E-2</v>
      </c>
      <c r="V354" s="688">
        <f t="shared" si="46"/>
        <v>2.5604474022181883E-2</v>
      </c>
    </row>
    <row r="355" spans="1:22" s="688" customFormat="1" x14ac:dyDescent="0.3">
      <c r="A355" s="158">
        <v>6</v>
      </c>
      <c r="B355" s="146" t="s">
        <v>671</v>
      </c>
      <c r="C355" s="146">
        <v>6172</v>
      </c>
      <c r="D355" s="146">
        <v>145.1</v>
      </c>
      <c r="E355" s="146"/>
      <c r="F355" s="146">
        <f t="shared" si="42"/>
        <v>6317.1</v>
      </c>
      <c r="G355" s="146" t="s">
        <v>2144</v>
      </c>
      <c r="H355" s="146">
        <v>743</v>
      </c>
      <c r="I355" s="702">
        <f t="shared" si="43"/>
        <v>3.3907277514865802E-2</v>
      </c>
      <c r="J355" s="151">
        <f t="shared" si="39"/>
        <v>145.17231331602218</v>
      </c>
      <c r="K355" s="151">
        <f t="shared" ref="K355:K414" si="47">J355*0.22</f>
        <v>31.93790892952488</v>
      </c>
      <c r="L355" s="151">
        <v>52.033666892661635</v>
      </c>
      <c r="M355" s="151">
        <v>26.813973221310825</v>
      </c>
      <c r="N355" s="725">
        <f t="shared" si="38"/>
        <v>4.0518254002551726E-2</v>
      </c>
      <c r="O355" s="687">
        <f t="shared" si="44"/>
        <v>45.5837544762284</v>
      </c>
      <c r="P355" s="687">
        <v>26.813973221310825</v>
      </c>
      <c r="Q355" s="687"/>
      <c r="R355" s="687"/>
      <c r="S355" s="687"/>
      <c r="T355" s="687"/>
      <c r="U355" s="687">
        <f t="shared" si="45"/>
        <v>0.15110872852796473</v>
      </c>
      <c r="V355" s="688">
        <f t="shared" si="46"/>
        <v>1.0864553777986922E-2</v>
      </c>
    </row>
    <row r="356" spans="1:22" s="688" customFormat="1" x14ac:dyDescent="0.3">
      <c r="A356" s="158">
        <v>7</v>
      </c>
      <c r="B356" s="146" t="s">
        <v>672</v>
      </c>
      <c r="C356" s="146">
        <v>6172</v>
      </c>
      <c r="D356" s="146">
        <v>71.099999999999994</v>
      </c>
      <c r="E356" s="146"/>
      <c r="F356" s="146">
        <f t="shared" si="42"/>
        <v>6243.1</v>
      </c>
      <c r="G356" s="146" t="s">
        <v>2144</v>
      </c>
      <c r="H356" s="146">
        <v>746</v>
      </c>
      <c r="I356" s="702">
        <f t="shared" si="43"/>
        <v>3.4044184422732021E-2</v>
      </c>
      <c r="J356" s="151">
        <f t="shared" si="39"/>
        <v>145.75847339670599</v>
      </c>
      <c r="K356" s="151">
        <f t="shared" si="47"/>
        <v>32.066864147275318</v>
      </c>
      <c r="L356" s="151">
        <v>52.243762452120571</v>
      </c>
      <c r="M356" s="151">
        <v>26.922239600400907</v>
      </c>
      <c r="N356" s="725">
        <f t="shared" si="38"/>
        <v>4.116405945708107E-2</v>
      </c>
      <c r="O356" s="687">
        <f t="shared" si="44"/>
        <v>45.767807320681541</v>
      </c>
      <c r="P356" s="687">
        <v>26.922239600400907</v>
      </c>
      <c r="Q356" s="687"/>
      <c r="R356" s="687"/>
      <c r="S356" s="687"/>
      <c r="T356" s="687"/>
      <c r="U356" s="687">
        <f t="shared" si="45"/>
        <v>0.15289983325335268</v>
      </c>
      <c r="V356" s="688">
        <f t="shared" si="46"/>
        <v>1.1082286716286855E-2</v>
      </c>
    </row>
    <row r="357" spans="1:22" s="688" customFormat="1" x14ac:dyDescent="0.3">
      <c r="A357" s="158">
        <v>9</v>
      </c>
      <c r="B357" s="146" t="s">
        <v>673</v>
      </c>
      <c r="C357" s="146">
        <v>4332</v>
      </c>
      <c r="D357" s="146"/>
      <c r="E357" s="146"/>
      <c r="F357" s="146">
        <f t="shared" si="42"/>
        <v>4332</v>
      </c>
      <c r="G357" s="146" t="s">
        <v>2144</v>
      </c>
      <c r="H357" s="146">
        <v>1178</v>
      </c>
      <c r="I357" s="702">
        <f t="shared" si="43"/>
        <v>5.3758779155466917E-2</v>
      </c>
      <c r="J357" s="151">
        <f t="shared" si="39"/>
        <v>230.16552501517381</v>
      </c>
      <c r="K357" s="151">
        <f t="shared" si="47"/>
        <v>50.636415503338242</v>
      </c>
      <c r="L357" s="151">
        <v>82.497523014206479</v>
      </c>
      <c r="M357" s="151">
        <v>42.512598189373008</v>
      </c>
      <c r="N357" s="725">
        <f t="shared" si="38"/>
        <v>9.3677761247020222E-2</v>
      </c>
      <c r="O357" s="687">
        <f t="shared" si="44"/>
        <v>72.271416921934119</v>
      </c>
      <c r="P357" s="687">
        <v>42.512598189373008</v>
      </c>
      <c r="Q357" s="687"/>
      <c r="R357" s="687"/>
      <c r="S357" s="687"/>
      <c r="T357" s="687"/>
      <c r="U357" s="687">
        <f t="shared" si="45"/>
        <v>0.22035294297876415</v>
      </c>
      <c r="V357" s="688">
        <f t="shared" si="46"/>
        <v>3.9824850231745888E-2</v>
      </c>
    </row>
    <row r="358" spans="1:22" s="688" customFormat="1" x14ac:dyDescent="0.3">
      <c r="A358" s="158">
        <v>10</v>
      </c>
      <c r="B358" s="146" t="s">
        <v>674</v>
      </c>
      <c r="C358" s="146">
        <v>3911</v>
      </c>
      <c r="D358" s="146"/>
      <c r="E358" s="146"/>
      <c r="F358" s="146">
        <f t="shared" si="42"/>
        <v>3911</v>
      </c>
      <c r="G358" s="146" t="s">
        <v>2144</v>
      </c>
      <c r="H358" s="146">
        <v>806</v>
      </c>
      <c r="I358" s="702">
        <f t="shared" si="43"/>
        <v>3.6782322580056315E-2</v>
      </c>
      <c r="J358" s="151">
        <f t="shared" si="39"/>
        <v>157.48167501038211</v>
      </c>
      <c r="K358" s="151">
        <f t="shared" si="47"/>
        <v>34.645968502284063</v>
      </c>
      <c r="L358" s="151">
        <v>56.445673641299173</v>
      </c>
      <c r="M358" s="151">
        <v>29.087567182202587</v>
      </c>
      <c r="N358" s="725">
        <f t="shared" si="38"/>
        <v>7.099485664437942E-2</v>
      </c>
      <c r="O358" s="687">
        <f t="shared" si="44"/>
        <v>49.4488642097444</v>
      </c>
      <c r="P358" s="687">
        <v>29.087567182202587</v>
      </c>
      <c r="Q358" s="687"/>
      <c r="R358" s="687"/>
      <c r="S358" s="687"/>
      <c r="T358" s="687"/>
      <c r="U358" s="687">
        <f t="shared" si="45"/>
        <v>0.24407285834415904</v>
      </c>
      <c r="V358" s="688">
        <f t="shared" si="46"/>
        <v>2.0650676622342282E-2</v>
      </c>
    </row>
    <row r="359" spans="1:22" s="688" customFormat="1" x14ac:dyDescent="0.3">
      <c r="A359" s="158">
        <v>11</v>
      </c>
      <c r="B359" s="146" t="s">
        <v>675</v>
      </c>
      <c r="C359" s="146">
        <v>3338</v>
      </c>
      <c r="D359" s="146"/>
      <c r="E359" s="146"/>
      <c r="F359" s="146">
        <f t="shared" si="42"/>
        <v>3338</v>
      </c>
      <c r="G359" s="146" t="s">
        <v>2144</v>
      </c>
      <c r="H359" s="146">
        <v>1162</v>
      </c>
      <c r="I359" s="702">
        <f t="shared" si="43"/>
        <v>5.3028608980180442E-2</v>
      </c>
      <c r="J359" s="151">
        <f t="shared" si="39"/>
        <v>227.03933791819355</v>
      </c>
      <c r="K359" s="151">
        <f t="shared" si="47"/>
        <v>49.948654342002584</v>
      </c>
      <c r="L359" s="151">
        <v>81.377013363758849</v>
      </c>
      <c r="M359" s="151">
        <v>41.935177500892557</v>
      </c>
      <c r="N359" s="725">
        <f t="shared" si="38"/>
        <v>0.11992216390798309</v>
      </c>
      <c r="O359" s="687">
        <f t="shared" si="44"/>
        <v>71.289801751517345</v>
      </c>
      <c r="P359" s="687">
        <v>41.935177500892557</v>
      </c>
      <c r="Q359" s="687"/>
      <c r="R359" s="687"/>
      <c r="S359" s="687"/>
      <c r="T359" s="687"/>
      <c r="U359" s="687">
        <f t="shared" si="45"/>
        <v>0.28597032623846802</v>
      </c>
      <c r="V359" s="688">
        <f t="shared" si="46"/>
        <v>5.0289572297724017E-2</v>
      </c>
    </row>
    <row r="360" spans="1:22" s="688" customFormat="1" x14ac:dyDescent="0.3">
      <c r="A360" s="158">
        <v>12</v>
      </c>
      <c r="B360" s="146" t="s">
        <v>676</v>
      </c>
      <c r="C360" s="146">
        <v>3353</v>
      </c>
      <c r="D360" s="146"/>
      <c r="E360" s="146"/>
      <c r="F360" s="146">
        <f t="shared" si="42"/>
        <v>3353</v>
      </c>
      <c r="G360" s="146" t="s">
        <v>2144</v>
      </c>
      <c r="H360" s="146">
        <v>832</v>
      </c>
      <c r="I360" s="702">
        <f t="shared" si="43"/>
        <v>3.7968849114896841E-2</v>
      </c>
      <c r="J360" s="151">
        <f t="shared" si="39"/>
        <v>162.56172904297506</v>
      </c>
      <c r="K360" s="151">
        <f t="shared" si="47"/>
        <v>35.763580389454511</v>
      </c>
      <c r="L360" s="151">
        <v>58.266501823276563</v>
      </c>
      <c r="M360" s="151">
        <v>30.025875800983314</v>
      </c>
      <c r="N360" s="725">
        <f t="shared" si="38"/>
        <v>8.5480968403426602E-2</v>
      </c>
      <c r="O360" s="687">
        <f t="shared" si="44"/>
        <v>51.043988861671636</v>
      </c>
      <c r="P360" s="687">
        <v>30.025875800983314</v>
      </c>
      <c r="Q360" s="687"/>
      <c r="R360" s="687"/>
      <c r="S360" s="687"/>
      <c r="T360" s="687"/>
      <c r="U360" s="687">
        <f t="shared" si="45"/>
        <v>0.28469100774947986</v>
      </c>
      <c r="V360" s="688">
        <f t="shared" si="46"/>
        <v>2.5666409406290662E-2</v>
      </c>
    </row>
    <row r="361" spans="1:22" s="688" customFormat="1" x14ac:dyDescent="0.3">
      <c r="A361" s="158">
        <v>13</v>
      </c>
      <c r="B361" s="146" t="s">
        <v>677</v>
      </c>
      <c r="C361" s="146">
        <v>4035</v>
      </c>
      <c r="D361" s="146"/>
      <c r="E361" s="146"/>
      <c r="F361" s="146">
        <f t="shared" si="42"/>
        <v>4035</v>
      </c>
      <c r="G361" s="146" t="s">
        <v>2144</v>
      </c>
      <c r="H361" s="146">
        <v>550</v>
      </c>
      <c r="I361" s="702">
        <f t="shared" si="43"/>
        <v>2.5099599775472669E-2</v>
      </c>
      <c r="J361" s="151">
        <f t="shared" si="39"/>
        <v>107.46268145869746</v>
      </c>
      <c r="K361" s="151">
        <f t="shared" si="47"/>
        <v>23.641789920913443</v>
      </c>
      <c r="L361" s="151">
        <v>38.517519234137147</v>
      </c>
      <c r="M361" s="151">
        <v>19.848836166515412</v>
      </c>
      <c r="N361" s="725">
        <f t="shared" si="38"/>
        <v>4.6956834394117339E-2</v>
      </c>
      <c r="O361" s="687">
        <f t="shared" si="44"/>
        <v>33.743021483076198</v>
      </c>
      <c r="P361" s="687">
        <v>19.848836166515412</v>
      </c>
      <c r="Q361" s="687"/>
      <c r="R361" s="687"/>
      <c r="S361" s="687"/>
      <c r="T361" s="687"/>
      <c r="U361" s="687">
        <f t="shared" si="45"/>
        <v>0.23657223023147611</v>
      </c>
      <c r="V361" s="688">
        <f t="shared" si="46"/>
        <v>9.3203851278703103E-3</v>
      </c>
    </row>
    <row r="362" spans="1:22" s="688" customFormat="1" x14ac:dyDescent="0.3">
      <c r="A362" s="158">
        <v>14</v>
      </c>
      <c r="B362" s="146" t="s">
        <v>678</v>
      </c>
      <c r="C362" s="146">
        <v>4018</v>
      </c>
      <c r="D362" s="146"/>
      <c r="E362" s="146"/>
      <c r="F362" s="146">
        <f t="shared" si="42"/>
        <v>4018</v>
      </c>
      <c r="G362" s="146" t="s">
        <v>2144</v>
      </c>
      <c r="H362" s="146">
        <v>160</v>
      </c>
      <c r="I362" s="702">
        <f t="shared" si="43"/>
        <v>7.3017017528647764E-3</v>
      </c>
      <c r="J362" s="151">
        <f t="shared" si="39"/>
        <v>31.261870969802896</v>
      </c>
      <c r="K362" s="151">
        <f t="shared" si="47"/>
        <v>6.8776116133566374</v>
      </c>
      <c r="L362" s="151">
        <v>11.205096504476263</v>
      </c>
      <c r="M362" s="151">
        <v>5.7742068848044843</v>
      </c>
      <c r="N362" s="725">
        <f t="shared" si="38"/>
        <v>1.3717965647695439E-2</v>
      </c>
      <c r="O362" s="687">
        <f t="shared" si="44"/>
        <v>9.8161517041676234</v>
      </c>
      <c r="P362" s="687">
        <v>5.7742068848044843</v>
      </c>
      <c r="Q362" s="687"/>
      <c r="R362" s="687"/>
      <c r="S362" s="687"/>
      <c r="T362" s="687"/>
      <c r="U362" s="687">
        <f t="shared" si="45"/>
        <v>0.23757315803484469</v>
      </c>
      <c r="V362" s="688">
        <f t="shared" si="46"/>
        <v>7.9210371688434415E-4</v>
      </c>
    </row>
    <row r="363" spans="1:22" s="688" customFormat="1" x14ac:dyDescent="0.3">
      <c r="A363" s="158">
        <v>15</v>
      </c>
      <c r="B363" s="146" t="s">
        <v>679</v>
      </c>
      <c r="C363" s="146">
        <v>4031</v>
      </c>
      <c r="D363" s="146"/>
      <c r="E363" s="146"/>
      <c r="F363" s="146">
        <f t="shared" si="42"/>
        <v>4031</v>
      </c>
      <c r="G363" s="146" t="s">
        <v>2144</v>
      </c>
      <c r="H363" s="146">
        <v>998</v>
      </c>
      <c r="I363" s="702">
        <f t="shared" si="43"/>
        <v>4.5544364683494043E-2</v>
      </c>
      <c r="J363" s="151">
        <f t="shared" si="39"/>
        <v>194.99592017414557</v>
      </c>
      <c r="K363" s="151">
        <f t="shared" si="47"/>
        <v>42.899102438312028</v>
      </c>
      <c r="L363" s="151">
        <v>69.891789446670685</v>
      </c>
      <c r="M363" s="151">
        <v>36.016615443967964</v>
      </c>
      <c r="N363" s="725">
        <f t="shared" si="38"/>
        <v>8.5289860457230526E-2</v>
      </c>
      <c r="O363" s="687">
        <f t="shared" si="44"/>
        <v>61.228246254745535</v>
      </c>
      <c r="P363" s="687">
        <v>36.016615443967964</v>
      </c>
      <c r="Q363" s="687"/>
      <c r="R363" s="687"/>
      <c r="S363" s="687"/>
      <c r="T363" s="687"/>
      <c r="U363" s="687">
        <f t="shared" si="45"/>
        <v>0.23680698312676907</v>
      </c>
      <c r="V363" s="688">
        <f t="shared" si="46"/>
        <v>3.0718521053577613E-2</v>
      </c>
    </row>
    <row r="364" spans="1:22" s="688" customFormat="1" x14ac:dyDescent="0.3">
      <c r="A364" s="158">
        <v>16</v>
      </c>
      <c r="B364" s="146" t="s">
        <v>680</v>
      </c>
      <c r="C364" s="146">
        <v>4302</v>
      </c>
      <c r="D364" s="146"/>
      <c r="E364" s="146"/>
      <c r="F364" s="146">
        <f t="shared" si="42"/>
        <v>4302</v>
      </c>
      <c r="G364" s="146" t="s">
        <v>2144</v>
      </c>
      <c r="H364" s="146">
        <v>687</v>
      </c>
      <c r="I364" s="702">
        <f t="shared" si="43"/>
        <v>3.1351681901363136E-2</v>
      </c>
      <c r="J364" s="151">
        <f t="shared" si="39"/>
        <v>134.2306584765912</v>
      </c>
      <c r="K364" s="151">
        <f t="shared" si="47"/>
        <v>29.530744864850064</v>
      </c>
      <c r="L364" s="151">
        <v>48.111883116094951</v>
      </c>
      <c r="M364" s="151">
        <v>24.793000811629252</v>
      </c>
      <c r="N364" s="725">
        <f t="shared" si="38"/>
        <v>5.5013083977025916E-2</v>
      </c>
      <c r="O364" s="687">
        <f t="shared" si="44"/>
        <v>42.148101379769727</v>
      </c>
      <c r="P364" s="687">
        <v>24.793000811629252</v>
      </c>
      <c r="Q364" s="687"/>
      <c r="R364" s="687"/>
      <c r="S364" s="687"/>
      <c r="T364" s="687"/>
      <c r="U364" s="687">
        <f t="shared" si="45"/>
        <v>0.22188957438028969</v>
      </c>
      <c r="V364" s="688">
        <f t="shared" si="46"/>
        <v>1.3639394356926319E-2</v>
      </c>
    </row>
    <row r="365" spans="1:22" s="688" customFormat="1" x14ac:dyDescent="0.3">
      <c r="A365" s="158">
        <v>18</v>
      </c>
      <c r="B365" s="146" t="s">
        <v>681</v>
      </c>
      <c r="C365" s="146">
        <v>4125</v>
      </c>
      <c r="D365" s="146"/>
      <c r="E365" s="146"/>
      <c r="F365" s="146">
        <f t="shared" si="42"/>
        <v>4125</v>
      </c>
      <c r="G365" s="146" t="s">
        <v>2144</v>
      </c>
      <c r="H365" s="146">
        <v>797</v>
      </c>
      <c r="I365" s="702">
        <f t="shared" si="43"/>
        <v>3.6371601856457665E-2</v>
      </c>
      <c r="J365" s="151">
        <f t="shared" si="39"/>
        <v>155.72319476833067</v>
      </c>
      <c r="K365" s="151">
        <f t="shared" si="47"/>
        <v>34.25910284903275</v>
      </c>
      <c r="L365" s="151">
        <v>55.815386962922375</v>
      </c>
      <c r="M365" s="151">
        <v>28.762768044932336</v>
      </c>
      <c r="N365" s="725">
        <f t="shared" si="38"/>
        <v>6.6560109727325609E-2</v>
      </c>
      <c r="O365" s="687">
        <f t="shared" si="44"/>
        <v>48.896705676384968</v>
      </c>
      <c r="P365" s="687">
        <v>28.762768044932336</v>
      </c>
      <c r="Q365" s="687"/>
      <c r="R365" s="687"/>
      <c r="S365" s="687"/>
      <c r="T365" s="687"/>
      <c r="U365" s="687">
        <f t="shared" si="45"/>
        <v>0.23141065429915295</v>
      </c>
      <c r="V365" s="688">
        <f t="shared" si="46"/>
        <v>1.9144529971323109E-2</v>
      </c>
    </row>
    <row r="366" spans="1:22" s="688" customFormat="1" x14ac:dyDescent="0.3">
      <c r="A366" s="158">
        <v>19</v>
      </c>
      <c r="B366" s="146" t="s">
        <v>682</v>
      </c>
      <c r="C366" s="146">
        <v>3975</v>
      </c>
      <c r="D366" s="146"/>
      <c r="E366" s="146"/>
      <c r="F366" s="146">
        <f t="shared" si="42"/>
        <v>3975</v>
      </c>
      <c r="G366" s="146" t="s">
        <v>2144</v>
      </c>
      <c r="H366" s="146">
        <v>1002</v>
      </c>
      <c r="I366" s="702">
        <f t="shared" si="43"/>
        <v>4.5726907227315663E-2</v>
      </c>
      <c r="J366" s="151">
        <f t="shared" si="39"/>
        <v>195.77746694839064</v>
      </c>
      <c r="K366" s="151">
        <f t="shared" si="47"/>
        <v>43.071042728645942</v>
      </c>
      <c r="L366" s="151">
        <v>70.171916859282575</v>
      </c>
      <c r="M366" s="151">
        <v>36.160970616088079</v>
      </c>
      <c r="N366" s="725">
        <f t="shared" si="38"/>
        <v>8.683808733393894E-2</v>
      </c>
      <c r="O366" s="687">
        <f t="shared" si="44"/>
        <v>61.473650047349736</v>
      </c>
      <c r="P366" s="687">
        <v>36.160970616088079</v>
      </c>
      <c r="Q366" s="687"/>
      <c r="R366" s="687"/>
      <c r="S366" s="687"/>
      <c r="T366" s="687"/>
      <c r="U366" s="687">
        <f t="shared" si="45"/>
        <v>0.24014313181987576</v>
      </c>
      <c r="V366" s="688">
        <f t="shared" si="46"/>
        <v>3.1401495244398565E-2</v>
      </c>
    </row>
    <row r="367" spans="1:22" s="688" customFormat="1" x14ac:dyDescent="0.3">
      <c r="A367" s="158">
        <v>20</v>
      </c>
      <c r="B367" s="146" t="s">
        <v>683</v>
      </c>
      <c r="C367" s="146">
        <v>3357</v>
      </c>
      <c r="D367" s="146"/>
      <c r="E367" s="146"/>
      <c r="F367" s="146">
        <f t="shared" si="42"/>
        <v>3357</v>
      </c>
      <c r="G367" s="146" t="s">
        <v>2144</v>
      </c>
      <c r="H367" s="146">
        <v>980</v>
      </c>
      <c r="I367" s="702">
        <f t="shared" si="43"/>
        <v>4.4722923236296758E-2</v>
      </c>
      <c r="J367" s="151">
        <f t="shared" si="39"/>
        <v>191.47895969004276</v>
      </c>
      <c r="K367" s="151">
        <f t="shared" si="47"/>
        <v>42.125371131809409</v>
      </c>
      <c r="L367" s="151">
        <v>68.631216089917103</v>
      </c>
      <c r="M367" s="151">
        <v>35.367017169427463</v>
      </c>
      <c r="N367" s="725">
        <f t="shared" si="38"/>
        <v>0.10056674533249829</v>
      </c>
      <c r="O367" s="687">
        <f t="shared" si="44"/>
        <v>60.123929188026686</v>
      </c>
      <c r="P367" s="687">
        <v>35.367017169427463</v>
      </c>
      <c r="Q367" s="687"/>
      <c r="R367" s="687"/>
      <c r="S367" s="687"/>
      <c r="T367" s="687"/>
      <c r="U367" s="687">
        <f t="shared" si="45"/>
        <v>0.28435178700744901</v>
      </c>
      <c r="V367" s="688">
        <f t="shared" si="46"/>
        <v>3.5567458088479061E-2</v>
      </c>
    </row>
    <row r="368" spans="1:22" s="688" customFormat="1" x14ac:dyDescent="0.3">
      <c r="A368" s="158">
        <v>21</v>
      </c>
      <c r="B368" s="146" t="s">
        <v>684</v>
      </c>
      <c r="C368" s="146">
        <v>6146</v>
      </c>
      <c r="D368" s="146"/>
      <c r="E368" s="146"/>
      <c r="F368" s="146">
        <f t="shared" si="42"/>
        <v>6146</v>
      </c>
      <c r="G368" s="146" t="s">
        <v>2144</v>
      </c>
      <c r="H368" s="146">
        <v>688</v>
      </c>
      <c r="I368" s="702">
        <f t="shared" si="43"/>
        <v>3.1397317537318538E-2</v>
      </c>
      <c r="J368" s="151">
        <f t="shared" si="39"/>
        <v>134.42604517015243</v>
      </c>
      <c r="K368" s="151">
        <f t="shared" si="47"/>
        <v>29.573729937433537</v>
      </c>
      <c r="L368" s="151">
        <v>48.18191496924792</v>
      </c>
      <c r="M368" s="151">
        <v>24.829089604659281</v>
      </c>
      <c r="N368" s="725">
        <f t="shared" si="38"/>
        <v>3.8563420058817632E-2</v>
      </c>
      <c r="O368" s="687">
        <f t="shared" si="44"/>
        <v>42.209452327920779</v>
      </c>
      <c r="P368" s="687">
        <v>24.829089604659281</v>
      </c>
      <c r="Q368" s="687"/>
      <c r="R368" s="687"/>
      <c r="S368" s="687"/>
      <c r="T368" s="687"/>
      <c r="U368" s="687">
        <f t="shared" si="45"/>
        <v>0.15531548144874813</v>
      </c>
      <c r="V368" s="688">
        <f t="shared" si="46"/>
        <v>9.5749461210249808E-3</v>
      </c>
    </row>
    <row r="369" spans="1:22" s="688" customFormat="1" x14ac:dyDescent="0.3">
      <c r="A369" s="158">
        <v>22</v>
      </c>
      <c r="B369" s="146" t="s">
        <v>685</v>
      </c>
      <c r="C369" s="146">
        <v>983</v>
      </c>
      <c r="D369" s="146"/>
      <c r="E369" s="146"/>
      <c r="F369" s="146">
        <f t="shared" si="42"/>
        <v>983</v>
      </c>
      <c r="G369" s="146" t="s">
        <v>2144</v>
      </c>
      <c r="H369" s="146">
        <v>213</v>
      </c>
      <c r="I369" s="702">
        <f t="shared" si="43"/>
        <v>9.7203904585012341E-3</v>
      </c>
      <c r="J369" s="151">
        <f t="shared" si="39"/>
        <v>41.617365728550105</v>
      </c>
      <c r="K369" s="151">
        <f t="shared" si="47"/>
        <v>9.1558204602810225</v>
      </c>
      <c r="L369" s="151">
        <v>14.916784721584021</v>
      </c>
      <c r="M369" s="151">
        <v>7.6869129153959683</v>
      </c>
      <c r="N369" s="725">
        <f t="shared" si="38"/>
        <v>7.4645863505402976E-2</v>
      </c>
      <c r="O369" s="687">
        <f t="shared" si="44"/>
        <v>13.067751956173145</v>
      </c>
      <c r="P369" s="687">
        <v>7.6869129153959683</v>
      </c>
      <c r="Q369" s="687"/>
      <c r="R369" s="687"/>
      <c r="S369" s="687"/>
      <c r="T369" s="687"/>
      <c r="U369" s="687">
        <f t="shared" si="45"/>
        <v>0.97107726244558112</v>
      </c>
      <c r="V369" s="688">
        <f t="shared" si="46"/>
        <v>5.7379625226056672E-3</v>
      </c>
    </row>
    <row r="370" spans="1:22" s="688" customFormat="1" x14ac:dyDescent="0.3">
      <c r="A370" s="158">
        <v>23</v>
      </c>
      <c r="B370" s="146" t="s">
        <v>686</v>
      </c>
      <c r="C370" s="146">
        <v>3815</v>
      </c>
      <c r="D370" s="146"/>
      <c r="E370" s="146"/>
      <c r="F370" s="146">
        <f t="shared" si="42"/>
        <v>3815</v>
      </c>
      <c r="G370" s="146" t="s">
        <v>2144</v>
      </c>
      <c r="H370" s="146">
        <v>717</v>
      </c>
      <c r="I370" s="702">
        <f t="shared" si="43"/>
        <v>3.2720750980025276E-2</v>
      </c>
      <c r="J370" s="151">
        <f t="shared" si="39"/>
        <v>140.0922592834292</v>
      </c>
      <c r="K370" s="151">
        <f t="shared" si="47"/>
        <v>30.820297042354426</v>
      </c>
      <c r="L370" s="151">
        <v>50.212838710684245</v>
      </c>
      <c r="M370" s="151">
        <v>25.87566460253009</v>
      </c>
      <c r="N370" s="725">
        <f t="shared" si="38"/>
        <v>6.4744707638007326E-2</v>
      </c>
      <c r="O370" s="687">
        <f t="shared" si="44"/>
        <v>43.98862982430115</v>
      </c>
      <c r="P370" s="687">
        <v>25.87566460253009</v>
      </c>
      <c r="Q370" s="687"/>
      <c r="R370" s="687"/>
      <c r="S370" s="687"/>
      <c r="T370" s="687"/>
      <c r="U370" s="687">
        <f t="shared" si="45"/>
        <v>0.25021466552660709</v>
      </c>
      <c r="V370" s="688">
        <f t="shared" si="46"/>
        <v>1.6753123396299457E-2</v>
      </c>
    </row>
    <row r="371" spans="1:22" s="688" customFormat="1" x14ac:dyDescent="0.3">
      <c r="A371" s="158">
        <v>24</v>
      </c>
      <c r="B371" s="146" t="s">
        <v>687</v>
      </c>
      <c r="C371" s="146">
        <v>4215</v>
      </c>
      <c r="D371" s="146"/>
      <c r="E371" s="146"/>
      <c r="F371" s="146">
        <f t="shared" si="42"/>
        <v>4215</v>
      </c>
      <c r="G371" s="146" t="s">
        <v>2144</v>
      </c>
      <c r="H371" s="146">
        <v>797</v>
      </c>
      <c r="I371" s="702">
        <f t="shared" si="43"/>
        <v>3.6371601856457665E-2</v>
      </c>
      <c r="J371" s="151">
        <f t="shared" si="39"/>
        <v>155.72319476833067</v>
      </c>
      <c r="K371" s="151">
        <f t="shared" si="47"/>
        <v>34.25910284903275</v>
      </c>
      <c r="L371" s="151">
        <v>55.815386962922375</v>
      </c>
      <c r="M371" s="151">
        <v>28.762768044932336</v>
      </c>
      <c r="N371" s="725">
        <f t="shared" si="38"/>
        <v>6.5138897419980579E-2</v>
      </c>
      <c r="O371" s="687">
        <f t="shared" si="44"/>
        <v>48.896705676384968</v>
      </c>
      <c r="P371" s="687">
        <v>28.762768044932336</v>
      </c>
      <c r="Q371" s="687"/>
      <c r="R371" s="687"/>
      <c r="S371" s="687"/>
      <c r="T371" s="687"/>
      <c r="U371" s="687">
        <f t="shared" si="45"/>
        <v>0.22646950153831699</v>
      </c>
      <c r="V371" s="688">
        <f t="shared" si="46"/>
        <v>1.8735749971935427E-2</v>
      </c>
    </row>
    <row r="372" spans="1:22" s="688" customFormat="1" x14ac:dyDescent="0.3">
      <c r="A372" s="158">
        <v>25</v>
      </c>
      <c r="B372" s="146" t="s">
        <v>688</v>
      </c>
      <c r="C372" s="146">
        <v>12662</v>
      </c>
      <c r="D372" s="146"/>
      <c r="E372" s="146"/>
      <c r="F372" s="146">
        <f t="shared" si="42"/>
        <v>12662</v>
      </c>
      <c r="G372" s="146" t="s">
        <v>2144</v>
      </c>
      <c r="H372" s="146">
        <v>1097</v>
      </c>
      <c r="I372" s="702">
        <f t="shared" si="43"/>
        <v>5.0062292643079126E-2</v>
      </c>
      <c r="J372" s="151">
        <f t="shared" si="39"/>
        <v>214.33920283671111</v>
      </c>
      <c r="K372" s="151">
        <f t="shared" si="47"/>
        <v>47.154624624076448</v>
      </c>
      <c r="L372" s="151">
        <v>76.824942908815373</v>
      </c>
      <c r="M372" s="151">
        <v>39.589405953940741</v>
      </c>
      <c r="N372" s="725">
        <f t="shared" si="38"/>
        <v>2.984585186570397E-2</v>
      </c>
      <c r="O372" s="687">
        <f t="shared" si="44"/>
        <v>67.301990121699262</v>
      </c>
      <c r="P372" s="687">
        <v>39.589405953940741</v>
      </c>
      <c r="Q372" s="687"/>
      <c r="R372" s="687"/>
      <c r="S372" s="687"/>
      <c r="T372" s="687"/>
      <c r="U372" s="687">
        <f t="shared" si="45"/>
        <v>7.5388481202338181E-2</v>
      </c>
      <c r="V372" s="688">
        <f t="shared" si="46"/>
        <v>1.1815795455525342E-2</v>
      </c>
    </row>
    <row r="373" spans="1:22" s="688" customFormat="1" x14ac:dyDescent="0.3">
      <c r="A373" s="158">
        <v>26</v>
      </c>
      <c r="B373" s="146" t="s">
        <v>689</v>
      </c>
      <c r="C373" s="146">
        <v>3976</v>
      </c>
      <c r="D373" s="146"/>
      <c r="E373" s="146"/>
      <c r="F373" s="146">
        <f t="shared" si="42"/>
        <v>3976</v>
      </c>
      <c r="G373" s="146" t="s">
        <v>2144</v>
      </c>
      <c r="H373" s="146">
        <v>604</v>
      </c>
      <c r="I373" s="702">
        <f t="shared" si="43"/>
        <v>2.7563924117064532E-2</v>
      </c>
      <c r="J373" s="151">
        <f t="shared" si="39"/>
        <v>118.01356291100593</v>
      </c>
      <c r="K373" s="151">
        <f t="shared" si="47"/>
        <v>25.962983840421305</v>
      </c>
      <c r="L373" s="151">
        <v>42.299239304397886</v>
      </c>
      <c r="M373" s="151">
        <v>21.797630990136923</v>
      </c>
      <c r="N373" s="725">
        <f t="shared" si="38"/>
        <v>5.2332348351600118E-2</v>
      </c>
      <c r="O373" s="687">
        <f t="shared" si="44"/>
        <v>37.055972683232767</v>
      </c>
      <c r="P373" s="687">
        <v>21.797630990136923</v>
      </c>
      <c r="Q373" s="687"/>
      <c r="R373" s="687"/>
      <c r="S373" s="687"/>
      <c r="T373" s="687"/>
      <c r="U373" s="687">
        <f t="shared" si="45"/>
        <v>0.2400827336478889</v>
      </c>
      <c r="V373" s="688">
        <f t="shared" si="46"/>
        <v>1.1407212182154796E-2</v>
      </c>
    </row>
    <row r="374" spans="1:22" s="688" customFormat="1" x14ac:dyDescent="0.3">
      <c r="A374" s="158">
        <v>28</v>
      </c>
      <c r="B374" s="146" t="s">
        <v>690</v>
      </c>
      <c r="C374" s="146">
        <v>10313</v>
      </c>
      <c r="D374" s="146"/>
      <c r="E374" s="146"/>
      <c r="F374" s="146">
        <f t="shared" si="42"/>
        <v>10313</v>
      </c>
      <c r="G374" s="146" t="s">
        <v>2144</v>
      </c>
      <c r="H374" s="146">
        <v>895</v>
      </c>
      <c r="I374" s="702">
        <f t="shared" si="43"/>
        <v>4.0843894180087346E-2</v>
      </c>
      <c r="J374" s="151">
        <f t="shared" si="39"/>
        <v>174.87109073733495</v>
      </c>
      <c r="K374" s="151">
        <f t="shared" si="47"/>
        <v>38.471639962213693</v>
      </c>
      <c r="L374" s="151">
        <v>62.67850857191408</v>
      </c>
      <c r="M374" s="151">
        <v>32.299469761875081</v>
      </c>
      <c r="N374" s="725">
        <f t="shared" si="38"/>
        <v>2.9896316206083375E-2</v>
      </c>
      <c r="O374" s="687">
        <f t="shared" si="44"/>
        <v>54.909098595187636</v>
      </c>
      <c r="P374" s="687">
        <v>32.299469761875081</v>
      </c>
      <c r="Q374" s="687"/>
      <c r="R374" s="687"/>
      <c r="S374" s="687"/>
      <c r="T374" s="687"/>
      <c r="U374" s="687">
        <f t="shared" si="45"/>
        <v>9.2559773973044324E-2</v>
      </c>
      <c r="V374" s="688">
        <f t="shared" si="46"/>
        <v>9.6563516128984582E-3</v>
      </c>
    </row>
    <row r="375" spans="1:22" s="688" customFormat="1" x14ac:dyDescent="0.3">
      <c r="A375" s="158">
        <v>29</v>
      </c>
      <c r="B375" s="146" t="s">
        <v>691</v>
      </c>
      <c r="C375" s="146">
        <v>6385</v>
      </c>
      <c r="D375" s="146"/>
      <c r="E375" s="146"/>
      <c r="F375" s="146">
        <f t="shared" si="42"/>
        <v>6385</v>
      </c>
      <c r="G375" s="146" t="s">
        <v>2144</v>
      </c>
      <c r="H375" s="146">
        <v>729</v>
      </c>
      <c r="I375" s="702">
        <f t="shared" si="43"/>
        <v>3.3268378611490138E-2</v>
      </c>
      <c r="J375" s="151">
        <f t="shared" si="39"/>
        <v>142.43689960616445</v>
      </c>
      <c r="K375" s="151">
        <f t="shared" si="47"/>
        <v>31.33611791335618</v>
      </c>
      <c r="L375" s="151">
        <v>51.053220948519957</v>
      </c>
      <c r="M375" s="151">
        <v>26.308730118890431</v>
      </c>
      <c r="N375" s="725">
        <f t="shared" si="38"/>
        <v>3.9332023271249961E-2</v>
      </c>
      <c r="O375" s="687">
        <f t="shared" si="44"/>
        <v>44.72484120211373</v>
      </c>
      <c r="P375" s="687">
        <v>26.308730118890431</v>
      </c>
      <c r="Q375" s="687"/>
      <c r="R375" s="687"/>
      <c r="S375" s="687"/>
      <c r="T375" s="687"/>
      <c r="U375" s="687">
        <f t="shared" si="45"/>
        <v>0.14950179310634393</v>
      </c>
      <c r="V375" s="688">
        <f t="shared" si="46"/>
        <v>1.0347755852732331E-2</v>
      </c>
    </row>
    <row r="376" spans="1:22" s="688" customFormat="1" x14ac:dyDescent="0.3">
      <c r="A376" s="158">
        <v>30</v>
      </c>
      <c r="B376" s="146" t="s">
        <v>692</v>
      </c>
      <c r="C376" s="146">
        <v>3031</v>
      </c>
      <c r="D376" s="146">
        <v>10.199999999999999</v>
      </c>
      <c r="E376" s="146"/>
      <c r="F376" s="146">
        <f t="shared" si="42"/>
        <v>3041.2</v>
      </c>
      <c r="G376" s="146" t="s">
        <v>2144</v>
      </c>
      <c r="H376" s="146">
        <v>518</v>
      </c>
      <c r="I376" s="702">
        <f t="shared" si="43"/>
        <v>2.3639259424899715E-2</v>
      </c>
      <c r="J376" s="151">
        <f t="shared" si="39"/>
        <v>101.21030726473688</v>
      </c>
      <c r="K376" s="151">
        <f t="shared" si="47"/>
        <v>22.266267598242113</v>
      </c>
      <c r="L376" s="151">
        <v>36.276499933241894</v>
      </c>
      <c r="M376" s="151">
        <v>18.693994789554516</v>
      </c>
      <c r="N376" s="725">
        <f t="shared" si="38"/>
        <v>5.8676532153681252E-2</v>
      </c>
      <c r="O376" s="687">
        <f t="shared" si="44"/>
        <v>31.779791142242676</v>
      </c>
      <c r="P376" s="687">
        <v>18.693994789554516</v>
      </c>
      <c r="Q376" s="687"/>
      <c r="R376" s="687"/>
      <c r="S376" s="687"/>
      <c r="T376" s="687"/>
      <c r="U376" s="687">
        <f t="shared" si="45"/>
        <v>0.31387904412205908</v>
      </c>
      <c r="V376" s="688">
        <f t="shared" si="46"/>
        <v>1.0968987863500453E-2</v>
      </c>
    </row>
    <row r="377" spans="1:22" s="688" customFormat="1" x14ac:dyDescent="0.3">
      <c r="A377" s="158">
        <v>31</v>
      </c>
      <c r="B377" s="146" t="s">
        <v>693</v>
      </c>
      <c r="C377" s="146">
        <v>3886</v>
      </c>
      <c r="D377" s="146"/>
      <c r="E377" s="146"/>
      <c r="F377" s="146">
        <f t="shared" si="42"/>
        <v>3886</v>
      </c>
      <c r="G377" s="146" t="s">
        <v>2144</v>
      </c>
      <c r="H377" s="146">
        <v>711</v>
      </c>
      <c r="I377" s="702">
        <f t="shared" si="43"/>
        <v>3.2446937164292852E-2</v>
      </c>
      <c r="J377" s="151">
        <f t="shared" si="39"/>
        <v>138.91993912206163</v>
      </c>
      <c r="K377" s="151">
        <f t="shared" si="47"/>
        <v>30.562386606853561</v>
      </c>
      <c r="L377" s="151">
        <v>49.792647591766389</v>
      </c>
      <c r="M377" s="151">
        <v>25.659131844349925</v>
      </c>
      <c r="N377" s="725">
        <f t="shared" si="38"/>
        <v>6.3029877808808935E-2</v>
      </c>
      <c r="O377" s="687">
        <f t="shared" si="44"/>
        <v>43.620524135394874</v>
      </c>
      <c r="P377" s="687">
        <v>25.659131844349925</v>
      </c>
      <c r="Q377" s="687"/>
      <c r="R377" s="687"/>
      <c r="S377" s="687"/>
      <c r="T377" s="687"/>
      <c r="U377" s="687">
        <f t="shared" si="45"/>
        <v>0.24564306458672314</v>
      </c>
      <c r="V377" s="688">
        <f t="shared" si="46"/>
        <v>1.617291944829494E-2</v>
      </c>
    </row>
    <row r="378" spans="1:22" s="688" customFormat="1" x14ac:dyDescent="0.3">
      <c r="A378" s="158">
        <v>32</v>
      </c>
      <c r="B378" s="146" t="s">
        <v>1137</v>
      </c>
      <c r="C378" s="146">
        <v>4071</v>
      </c>
      <c r="D378" s="146"/>
      <c r="E378" s="146"/>
      <c r="F378" s="146">
        <f t="shared" si="42"/>
        <v>4071</v>
      </c>
      <c r="G378" s="146" t="s">
        <v>2144</v>
      </c>
      <c r="H378" s="146">
        <v>634</v>
      </c>
      <c r="I378" s="702">
        <f t="shared" si="43"/>
        <v>2.8932993195726675E-2</v>
      </c>
      <c r="J378" s="151">
        <f t="shared" si="39"/>
        <v>123.87516371784396</v>
      </c>
      <c r="K378" s="151">
        <f t="shared" si="47"/>
        <v>27.252536017925671</v>
      </c>
      <c r="L378" s="151">
        <v>44.400194898987188</v>
      </c>
      <c r="M378" s="151">
        <v>22.880294781037769</v>
      </c>
      <c r="N378" s="725">
        <f t="shared" si="38"/>
        <v>5.3649764042199607E-2</v>
      </c>
      <c r="O378" s="687">
        <f t="shared" si="44"/>
        <v>38.896501127764203</v>
      </c>
      <c r="P378" s="687">
        <v>22.880294781037769</v>
      </c>
      <c r="Q378" s="687"/>
      <c r="R378" s="687"/>
      <c r="S378" s="687"/>
      <c r="T378" s="687"/>
      <c r="U378" s="687">
        <f t="shared" si="45"/>
        <v>0.23448021345713732</v>
      </c>
      <c r="V378" s="688">
        <f t="shared" si="46"/>
        <v>1.2275224162186474E-2</v>
      </c>
    </row>
    <row r="379" spans="1:22" s="693" customFormat="1" x14ac:dyDescent="0.3">
      <c r="A379" s="158">
        <v>33</v>
      </c>
      <c r="B379" s="146" t="s">
        <v>1125</v>
      </c>
      <c r="C379" s="146">
        <v>161.1</v>
      </c>
      <c r="D379" s="146"/>
      <c r="E379" s="146">
        <v>191.5</v>
      </c>
      <c r="F379" s="146">
        <f t="shared" si="42"/>
        <v>352.6</v>
      </c>
      <c r="G379" s="146" t="s">
        <v>2145</v>
      </c>
      <c r="H379" s="146">
        <v>303</v>
      </c>
      <c r="I379" s="702">
        <f t="shared" si="43"/>
        <v>1.3827597694487671E-2</v>
      </c>
      <c r="J379" s="151">
        <f t="shared" si="39"/>
        <v>59.202168149064235</v>
      </c>
      <c r="K379" s="151">
        <f t="shared" si="47"/>
        <v>13.024476992794131</v>
      </c>
      <c r="L379" s="151">
        <v>21.219651505351916</v>
      </c>
      <c r="M379" s="151">
        <v>19.782072187061647</v>
      </c>
      <c r="N379" s="725">
        <f t="shared" si="38"/>
        <v>0.32112413169107185</v>
      </c>
      <c r="O379" s="687">
        <f t="shared" si="44"/>
        <v>33.6295227180048</v>
      </c>
      <c r="P379" s="692">
        <v>19.782072187061647</v>
      </c>
      <c r="Q379" s="692"/>
      <c r="R379" s="692"/>
      <c r="S379" s="692"/>
      <c r="T379" s="692"/>
      <c r="U379" s="687">
        <f t="shared" si="45"/>
        <v>1.6233088659998991</v>
      </c>
      <c r="V379" s="688">
        <f t="shared" si="46"/>
        <v>6.3525007541202744E-2</v>
      </c>
    </row>
    <row r="380" spans="1:22" s="693" customFormat="1" x14ac:dyDescent="0.3">
      <c r="A380" s="158">
        <v>34</v>
      </c>
      <c r="B380" s="146" t="s">
        <v>1126</v>
      </c>
      <c r="C380" s="146">
        <v>656.95</v>
      </c>
      <c r="D380" s="146"/>
      <c r="E380" s="146"/>
      <c r="F380" s="146">
        <f t="shared" si="42"/>
        <v>656.95</v>
      </c>
      <c r="G380" s="146" t="s">
        <v>2145</v>
      </c>
      <c r="H380" s="146">
        <v>788</v>
      </c>
      <c r="I380" s="702">
        <f t="shared" si="43"/>
        <v>3.5960881132859022E-2</v>
      </c>
      <c r="J380" s="151">
        <f t="shared" si="39"/>
        <v>153.96471452627927</v>
      </c>
      <c r="K380" s="151">
        <f t="shared" si="47"/>
        <v>33.872237195781437</v>
      </c>
      <c r="L380" s="151">
        <v>55.185100284545591</v>
      </c>
      <c r="M380" s="151">
        <v>51.446445159751079</v>
      </c>
      <c r="N380" s="725">
        <f t="shared" ref="N380:N443" si="48">(M380+L380+K380+J380)/F380</f>
        <v>0.44823578227621175</v>
      </c>
      <c r="O380" s="687">
        <f t="shared" si="44"/>
        <v>87.458956771576837</v>
      </c>
      <c r="P380" s="692">
        <v>51.446445159751079</v>
      </c>
      <c r="Q380" s="692"/>
      <c r="R380" s="692"/>
      <c r="S380" s="692"/>
      <c r="T380" s="692"/>
      <c r="U380" s="687">
        <f t="shared" si="45"/>
        <v>0.87126677243559525</v>
      </c>
      <c r="V380" s="688">
        <f t="shared" si="46"/>
        <v>0.23060137591511251</v>
      </c>
    </row>
    <row r="381" spans="1:22" s="693" customFormat="1" x14ac:dyDescent="0.3">
      <c r="A381" s="158">
        <v>35</v>
      </c>
      <c r="B381" s="146" t="s">
        <v>1127</v>
      </c>
      <c r="C381" s="146">
        <v>485.16</v>
      </c>
      <c r="D381" s="146"/>
      <c r="E381" s="146"/>
      <c r="F381" s="146">
        <f t="shared" si="42"/>
        <v>485.16</v>
      </c>
      <c r="G381" s="146" t="s">
        <v>2145</v>
      </c>
      <c r="H381" s="146">
        <v>300</v>
      </c>
      <c r="I381" s="702">
        <f t="shared" si="43"/>
        <v>1.3690690786621456E-2</v>
      </c>
      <c r="J381" s="151">
        <f t="shared" si="39"/>
        <v>58.616008068380431</v>
      </c>
      <c r="K381" s="151">
        <f t="shared" si="47"/>
        <v>12.895521775043695</v>
      </c>
      <c r="L381" s="151">
        <v>21.009555945892991</v>
      </c>
      <c r="M381" s="151">
        <v>19.586210086199653</v>
      </c>
      <c r="N381" s="725">
        <f t="shared" si="48"/>
        <v>0.23107283344776314</v>
      </c>
      <c r="O381" s="687">
        <f t="shared" si="44"/>
        <v>33.296557146539406</v>
      </c>
      <c r="P381" s="692">
        <v>19.586210086199653</v>
      </c>
      <c r="Q381" s="692"/>
      <c r="R381" s="692"/>
      <c r="S381" s="692"/>
      <c r="T381" s="692"/>
      <c r="U381" s="687">
        <f t="shared" si="45"/>
        <v>1.1797730772354775</v>
      </c>
      <c r="V381" s="688">
        <f t="shared" si="46"/>
        <v>4.5258410611213114E-2</v>
      </c>
    </row>
    <row r="382" spans="1:22" s="693" customFormat="1" x14ac:dyDescent="0.3">
      <c r="A382" s="158">
        <v>36</v>
      </c>
      <c r="B382" s="146" t="s">
        <v>1128</v>
      </c>
      <c r="C382" s="146">
        <v>286.92</v>
      </c>
      <c r="D382" s="146"/>
      <c r="E382" s="146"/>
      <c r="F382" s="146">
        <f t="shared" si="42"/>
        <v>286.92</v>
      </c>
      <c r="G382" s="146" t="s">
        <v>2145</v>
      </c>
      <c r="H382" s="146">
        <v>234</v>
      </c>
      <c r="I382" s="702">
        <f t="shared" si="43"/>
        <v>1.0678738813564735E-2</v>
      </c>
      <c r="J382" s="151">
        <f t="shared" si="39"/>
        <v>45.720486293336734</v>
      </c>
      <c r="K382" s="151">
        <f t="shared" si="47"/>
        <v>10.058506984534082</v>
      </c>
      <c r="L382" s="151">
        <v>16.387453637796533</v>
      </c>
      <c r="M382" s="151">
        <v>15.277243867235727</v>
      </c>
      <c r="N382" s="725">
        <f t="shared" si="48"/>
        <v>0.30476680183641108</v>
      </c>
      <c r="O382" s="687">
        <f t="shared" si="44"/>
        <v>25.971314574300735</v>
      </c>
      <c r="P382" s="692">
        <v>15.277243867235727</v>
      </c>
      <c r="Q382" s="692"/>
      <c r="R382" s="692"/>
      <c r="S382" s="692"/>
      <c r="T382" s="692"/>
      <c r="U382" s="687">
        <f t="shared" si="45"/>
        <v>1.9949069641417967</v>
      </c>
      <c r="V382" s="688">
        <f t="shared" si="46"/>
        <v>4.6559967542923575E-2</v>
      </c>
    </row>
    <row r="383" spans="1:22" s="693" customFormat="1" x14ac:dyDescent="0.3">
      <c r="A383" s="158">
        <v>37</v>
      </c>
      <c r="B383" s="146" t="s">
        <v>1129</v>
      </c>
      <c r="C383" s="146">
        <v>226.94</v>
      </c>
      <c r="D383" s="146"/>
      <c r="E383" s="146"/>
      <c r="F383" s="146">
        <f t="shared" si="42"/>
        <v>226.94</v>
      </c>
      <c r="G383" s="146" t="s">
        <v>2145</v>
      </c>
      <c r="H383" s="146">
        <v>219</v>
      </c>
      <c r="I383" s="702">
        <f t="shared" si="43"/>
        <v>9.9942042742336631E-3</v>
      </c>
      <c r="J383" s="151">
        <f t="shared" si="39"/>
        <v>42.789685889917713</v>
      </c>
      <c r="K383" s="151">
        <f t="shared" si="47"/>
        <v>9.4137308957818977</v>
      </c>
      <c r="L383" s="151">
        <v>15.336975840501884</v>
      </c>
      <c r="M383" s="151">
        <v>14.297933362925745</v>
      </c>
      <c r="N383" s="725">
        <f t="shared" si="48"/>
        <v>0.36061657702091848</v>
      </c>
      <c r="O383" s="687">
        <f t="shared" si="44"/>
        <v>24.306486716973765</v>
      </c>
      <c r="P383" s="692">
        <v>14.297933362925745</v>
      </c>
      <c r="Q383" s="692"/>
      <c r="R383" s="692"/>
      <c r="S383" s="692"/>
      <c r="T383" s="692"/>
      <c r="U383" s="687">
        <f t="shared" si="45"/>
        <v>2.5221587474731844</v>
      </c>
      <c r="V383" s="688">
        <f t="shared" si="46"/>
        <v>5.1560717878114719E-2</v>
      </c>
    </row>
    <row r="384" spans="1:22" s="693" customFormat="1" x14ac:dyDescent="0.3">
      <c r="A384" s="158">
        <v>38</v>
      </c>
      <c r="B384" s="146" t="s">
        <v>1130</v>
      </c>
      <c r="C384" s="146">
        <v>307.14999999999998</v>
      </c>
      <c r="D384" s="146"/>
      <c r="E384" s="146"/>
      <c r="F384" s="146">
        <f t="shared" si="42"/>
        <v>307.14999999999998</v>
      </c>
      <c r="G384" s="146" t="s">
        <v>2145</v>
      </c>
      <c r="H384" s="146">
        <v>303</v>
      </c>
      <c r="I384" s="702">
        <f t="shared" si="43"/>
        <v>1.3827597694487671E-2</v>
      </c>
      <c r="J384" s="151">
        <f t="shared" si="39"/>
        <v>59.202168149064235</v>
      </c>
      <c r="K384" s="151">
        <f t="shared" si="47"/>
        <v>13.024476992794131</v>
      </c>
      <c r="L384" s="151">
        <v>21.219651505351916</v>
      </c>
      <c r="M384" s="151">
        <v>19.782072187061647</v>
      </c>
      <c r="N384" s="725">
        <f t="shared" si="48"/>
        <v>0.36864193011320834</v>
      </c>
      <c r="O384" s="687">
        <f t="shared" si="44"/>
        <v>33.6295227180048</v>
      </c>
      <c r="P384" s="692">
        <v>19.782072187061647</v>
      </c>
      <c r="Q384" s="692"/>
      <c r="R384" s="692"/>
      <c r="S384" s="692"/>
      <c r="T384" s="692"/>
      <c r="U384" s="687">
        <f t="shared" si="45"/>
        <v>1.8635152406041493</v>
      </c>
      <c r="V384" s="688">
        <f t="shared" si="46"/>
        <v>7.2925012726772223E-2</v>
      </c>
    </row>
    <row r="385" spans="1:22" s="693" customFormat="1" x14ac:dyDescent="0.3">
      <c r="A385" s="158">
        <v>39</v>
      </c>
      <c r="B385" s="146" t="s">
        <v>1131</v>
      </c>
      <c r="C385" s="146">
        <v>329.65</v>
      </c>
      <c r="D385" s="146"/>
      <c r="E385" s="146"/>
      <c r="F385" s="146">
        <f t="shared" si="42"/>
        <v>329.65</v>
      </c>
      <c r="G385" s="146" t="s">
        <v>2145</v>
      </c>
      <c r="H385" s="146">
        <v>383</v>
      </c>
      <c r="I385" s="702">
        <f t="shared" si="43"/>
        <v>1.7478448570920058E-2</v>
      </c>
      <c r="J385" s="151">
        <f t="shared" si="39"/>
        <v>74.833103633965678</v>
      </c>
      <c r="K385" s="151">
        <f t="shared" si="47"/>
        <v>16.463282799472449</v>
      </c>
      <c r="L385" s="151">
        <v>26.822199757590049</v>
      </c>
      <c r="M385" s="151">
        <v>25.005061543381551</v>
      </c>
      <c r="N385" s="725">
        <f t="shared" si="48"/>
        <v>0.4341685051855293</v>
      </c>
      <c r="O385" s="687">
        <f t="shared" si="44"/>
        <v>42.508604623748639</v>
      </c>
      <c r="P385" s="692">
        <v>25.005061543381551</v>
      </c>
      <c r="Q385" s="692"/>
      <c r="R385" s="692"/>
      <c r="S385" s="692"/>
      <c r="T385" s="692"/>
      <c r="U385" s="687">
        <f t="shared" si="45"/>
        <v>1.7363224818794614</v>
      </c>
      <c r="V385" s="688">
        <f t="shared" si="46"/>
        <v>0.10856410192362133</v>
      </c>
    </row>
    <row r="386" spans="1:22" s="693" customFormat="1" x14ac:dyDescent="0.3">
      <c r="A386" s="158">
        <v>40</v>
      </c>
      <c r="B386" s="146" t="s">
        <v>1132</v>
      </c>
      <c r="C386" s="146">
        <v>255.16</v>
      </c>
      <c r="D386" s="146"/>
      <c r="E386" s="146"/>
      <c r="F386" s="146">
        <f t="shared" si="42"/>
        <v>255.16</v>
      </c>
      <c r="G386" s="146" t="s">
        <v>2145</v>
      </c>
      <c r="H386" s="146">
        <v>302</v>
      </c>
      <c r="I386" s="702">
        <f t="shared" si="43"/>
        <v>1.3781962058532266E-2</v>
      </c>
      <c r="J386" s="151">
        <f t="shared" si="39"/>
        <v>59.006781455502967</v>
      </c>
      <c r="K386" s="151">
        <f t="shared" si="47"/>
        <v>12.981491920210653</v>
      </c>
      <c r="L386" s="151">
        <v>21.149619652198943</v>
      </c>
      <c r="M386" s="151">
        <v>19.716784820107645</v>
      </c>
      <c r="N386" s="725">
        <f t="shared" si="48"/>
        <v>0.44228984891056672</v>
      </c>
      <c r="O386" s="687">
        <f t="shared" si="44"/>
        <v>33.518534194182998</v>
      </c>
      <c r="P386" s="692">
        <v>19.716784820107645</v>
      </c>
      <c r="Q386" s="692"/>
      <c r="R386" s="692"/>
      <c r="S386" s="692"/>
      <c r="T386" s="692"/>
      <c r="U386" s="687">
        <f t="shared" si="45"/>
        <v>2.2432148696957377</v>
      </c>
      <c r="V386" s="688">
        <f t="shared" si="46"/>
        <v>8.7205337790875651E-2</v>
      </c>
    </row>
    <row r="387" spans="1:22" s="693" customFormat="1" x14ac:dyDescent="0.3">
      <c r="A387" s="158">
        <v>41</v>
      </c>
      <c r="B387" s="146" t="s">
        <v>1133</v>
      </c>
      <c r="C387" s="146">
        <v>509.32</v>
      </c>
      <c r="D387" s="146"/>
      <c r="E387" s="146"/>
      <c r="F387" s="146">
        <f t="shared" si="42"/>
        <v>509.32</v>
      </c>
      <c r="G387" s="146" t="s">
        <v>2145</v>
      </c>
      <c r="H387" s="146">
        <v>206</v>
      </c>
      <c r="I387" s="702">
        <f t="shared" si="43"/>
        <v>9.4009410068134E-3</v>
      </c>
      <c r="J387" s="151">
        <f t="shared" si="39"/>
        <v>40.249658873621229</v>
      </c>
      <c r="K387" s="151">
        <f t="shared" si="47"/>
        <v>8.8549249521966704</v>
      </c>
      <c r="L387" s="151">
        <v>14.426561749513189</v>
      </c>
      <c r="M387" s="151">
        <v>13.44919759252376</v>
      </c>
      <c r="N387" s="725">
        <f t="shared" si="48"/>
        <v>0.15114337384719792</v>
      </c>
      <c r="O387" s="687">
        <f t="shared" si="44"/>
        <v>22.863635907290391</v>
      </c>
      <c r="P387" s="692">
        <v>13.44919759252376</v>
      </c>
      <c r="Q387" s="692"/>
      <c r="R387" s="692"/>
      <c r="S387" s="692"/>
      <c r="T387" s="692"/>
      <c r="U387" s="687">
        <f t="shared" si="45"/>
        <v>1.1238096013342582</v>
      </c>
      <c r="V387" s="688">
        <f t="shared" si="46"/>
        <v>2.0327570996716528E-2</v>
      </c>
    </row>
    <row r="388" spans="1:22" s="693" customFormat="1" x14ac:dyDescent="0.3">
      <c r="A388" s="158">
        <v>42</v>
      </c>
      <c r="B388" s="146" t="s">
        <v>1134</v>
      </c>
      <c r="C388" s="146">
        <v>509.19</v>
      </c>
      <c r="D388" s="146"/>
      <c r="E388" s="146"/>
      <c r="F388" s="146">
        <f t="shared" si="42"/>
        <v>509.19</v>
      </c>
      <c r="G388" s="146" t="s">
        <v>2145</v>
      </c>
      <c r="H388" s="146">
        <v>283</v>
      </c>
      <c r="I388" s="702">
        <f t="shared" si="43"/>
        <v>1.2914884975379574E-2</v>
      </c>
      <c r="J388" s="151">
        <f t="shared" si="39"/>
        <v>55.294434277838874</v>
      </c>
      <c r="K388" s="151">
        <f t="shared" si="47"/>
        <v>12.164775541124552</v>
      </c>
      <c r="L388" s="151">
        <v>19.819014442292389</v>
      </c>
      <c r="M388" s="151">
        <v>18.476324847981669</v>
      </c>
      <c r="N388" s="725">
        <f t="shared" si="48"/>
        <v>0.20769172432537458</v>
      </c>
      <c r="O388" s="687">
        <f t="shared" si="44"/>
        <v>31.409752241568835</v>
      </c>
      <c r="P388" s="692">
        <v>18.476324847981669</v>
      </c>
      <c r="Q388" s="692"/>
      <c r="R388" s="692"/>
      <c r="S388" s="692"/>
      <c r="T388" s="692"/>
      <c r="U388" s="687">
        <f t="shared" si="45"/>
        <v>1.1240965182968332</v>
      </c>
      <c r="V388" s="688">
        <f t="shared" si="46"/>
        <v>3.8373797668730773E-2</v>
      </c>
    </row>
    <row r="389" spans="1:22" s="693" customFormat="1" x14ac:dyDescent="0.3">
      <c r="A389" s="158">
        <v>43</v>
      </c>
      <c r="B389" s="146" t="s">
        <v>1135</v>
      </c>
      <c r="C389" s="146">
        <v>291.43</v>
      </c>
      <c r="D389" s="146"/>
      <c r="E389" s="146"/>
      <c r="F389" s="146">
        <f t="shared" si="42"/>
        <v>291.43</v>
      </c>
      <c r="G389" s="146" t="s">
        <v>2145</v>
      </c>
      <c r="H389" s="146">
        <v>253</v>
      </c>
      <c r="I389" s="702">
        <f t="shared" si="43"/>
        <v>1.1545815896717427E-2</v>
      </c>
      <c r="J389" s="151">
        <f t="shared" si="39"/>
        <v>49.432833471000826</v>
      </c>
      <c r="K389" s="151">
        <f t="shared" si="47"/>
        <v>10.875223363620181</v>
      </c>
      <c r="L389" s="151">
        <v>17.718058847703087</v>
      </c>
      <c r="M389" s="151">
        <v>16.517703839361705</v>
      </c>
      <c r="N389" s="725">
        <f t="shared" si="48"/>
        <v>0.32441347672403598</v>
      </c>
      <c r="O389" s="687">
        <f t="shared" si="44"/>
        <v>28.080096526914897</v>
      </c>
      <c r="P389" s="692">
        <v>16.517703839361705</v>
      </c>
      <c r="Q389" s="692"/>
      <c r="R389" s="692"/>
      <c r="S389" s="692"/>
      <c r="T389" s="692"/>
      <c r="U389" s="687">
        <f t="shared" si="45"/>
        <v>1.9640349523095233</v>
      </c>
      <c r="V389" s="688">
        <f t="shared" si="46"/>
        <v>5.358565730025288E-2</v>
      </c>
    </row>
    <row r="390" spans="1:22" s="693" customFormat="1" x14ac:dyDescent="0.3">
      <c r="A390" s="158">
        <v>44</v>
      </c>
      <c r="B390" s="146" t="s">
        <v>1136</v>
      </c>
      <c r="C390" s="146">
        <v>449.48</v>
      </c>
      <c r="D390" s="146"/>
      <c r="E390" s="146"/>
      <c r="F390" s="146">
        <f t="shared" si="42"/>
        <v>449.48</v>
      </c>
      <c r="G390" s="146" t="s">
        <v>2145</v>
      </c>
      <c r="H390" s="146">
        <v>265</v>
      </c>
      <c r="I390" s="702">
        <f t="shared" si="43"/>
        <v>1.2093443528182287E-2</v>
      </c>
      <c r="J390" s="151">
        <f t="shared" si="39"/>
        <v>51.77747379373605</v>
      </c>
      <c r="K390" s="151">
        <f t="shared" si="47"/>
        <v>11.391044234621932</v>
      </c>
      <c r="L390" s="151">
        <v>18.55844108553881</v>
      </c>
      <c r="M390" s="151">
        <v>17.301152242809689</v>
      </c>
      <c r="N390" s="725">
        <f t="shared" si="48"/>
        <v>0.22031705828225165</v>
      </c>
      <c r="O390" s="687">
        <f t="shared" si="44"/>
        <v>29.411958812776469</v>
      </c>
      <c r="P390" s="692">
        <v>17.301152242809689</v>
      </c>
      <c r="Q390" s="692"/>
      <c r="R390" s="692"/>
      <c r="S390" s="692"/>
      <c r="T390" s="692"/>
      <c r="U390" s="687">
        <f t="shared" si="45"/>
        <v>1.2734241927373062</v>
      </c>
      <c r="V390" s="688">
        <f t="shared" si="46"/>
        <v>3.8117389670292108E-2</v>
      </c>
    </row>
    <row r="391" spans="1:22" s="693" customFormat="1" x14ac:dyDescent="0.3">
      <c r="A391" s="158">
        <v>45</v>
      </c>
      <c r="B391" s="146" t="s">
        <v>1138</v>
      </c>
      <c r="C391" s="146">
        <v>467.46</v>
      </c>
      <c r="D391" s="146"/>
      <c r="E391" s="146"/>
      <c r="F391" s="146">
        <f t="shared" si="42"/>
        <v>467.46</v>
      </c>
      <c r="G391" s="146" t="s">
        <v>2145</v>
      </c>
      <c r="H391" s="146">
        <v>297</v>
      </c>
      <c r="I391" s="702">
        <f t="shared" si="43"/>
        <v>1.3553783878755242E-2</v>
      </c>
      <c r="J391" s="151">
        <f t="shared" ref="J391:J454" si="49">I391*4281.45</f>
        <v>58.029847987696627</v>
      </c>
      <c r="K391" s="151">
        <f t="shared" si="47"/>
        <v>12.766566557293258</v>
      </c>
      <c r="L391" s="151">
        <v>20.799460386434063</v>
      </c>
      <c r="M391" s="151">
        <v>19.390347985337652</v>
      </c>
      <c r="N391" s="725">
        <f t="shared" si="48"/>
        <v>0.23742399973636591</v>
      </c>
      <c r="O391" s="687">
        <f t="shared" si="44"/>
        <v>32.963591575074005</v>
      </c>
      <c r="P391" s="692">
        <v>19.390347985337652</v>
      </c>
      <c r="Q391" s="692"/>
      <c r="R391" s="692"/>
      <c r="S391" s="692"/>
      <c r="T391" s="692"/>
      <c r="U391" s="687">
        <f t="shared" si="45"/>
        <v>1.2244442436819503</v>
      </c>
      <c r="V391" s="688">
        <f t="shared" si="46"/>
        <v>4.6037339749588492E-2</v>
      </c>
    </row>
    <row r="392" spans="1:22" s="693" customFormat="1" x14ac:dyDescent="0.3">
      <c r="A392" s="158">
        <v>46</v>
      </c>
      <c r="B392" s="146" t="s">
        <v>1139</v>
      </c>
      <c r="C392" s="146">
        <v>429.2</v>
      </c>
      <c r="D392" s="146"/>
      <c r="E392" s="146">
        <v>129.19999999999999</v>
      </c>
      <c r="F392" s="146">
        <f t="shared" si="42"/>
        <v>558.4</v>
      </c>
      <c r="G392" s="146" t="s">
        <v>2145</v>
      </c>
      <c r="H392" s="146">
        <v>720</v>
      </c>
      <c r="I392" s="702">
        <f t="shared" si="43"/>
        <v>3.2857657887891495E-2</v>
      </c>
      <c r="J392" s="151">
        <f t="shared" si="49"/>
        <v>140.67841936411304</v>
      </c>
      <c r="K392" s="151">
        <f t="shared" si="47"/>
        <v>30.949252260104871</v>
      </c>
      <c r="L392" s="151">
        <v>50.422934270143173</v>
      </c>
      <c r="M392" s="151">
        <v>47.006904206879156</v>
      </c>
      <c r="N392" s="725">
        <f t="shared" si="48"/>
        <v>0.48183651522428417</v>
      </c>
      <c r="O392" s="687">
        <f t="shared" si="44"/>
        <v>79.911737151694567</v>
      </c>
      <c r="P392" s="692">
        <v>47.006904206879156</v>
      </c>
      <c r="Q392" s="692"/>
      <c r="R392" s="692"/>
      <c r="S392" s="692"/>
      <c r="T392" s="692"/>
      <c r="U392" s="687">
        <f t="shared" si="45"/>
        <v>1.0250334995550943</v>
      </c>
      <c r="V392" s="688">
        <f t="shared" si="46"/>
        <v>0.22649642914524395</v>
      </c>
    </row>
    <row r="393" spans="1:22" s="693" customFormat="1" x14ac:dyDescent="0.3">
      <c r="A393" s="158">
        <v>47</v>
      </c>
      <c r="B393" s="146" t="s">
        <v>1140</v>
      </c>
      <c r="C393" s="146">
        <v>331.42</v>
      </c>
      <c r="D393" s="146"/>
      <c r="E393" s="146"/>
      <c r="F393" s="146">
        <f t="shared" si="42"/>
        <v>331.42</v>
      </c>
      <c r="G393" s="146" t="s">
        <v>2145</v>
      </c>
      <c r="H393" s="146">
        <v>490</v>
      </c>
      <c r="I393" s="702">
        <f t="shared" si="43"/>
        <v>2.2361461618148379E-2</v>
      </c>
      <c r="J393" s="151">
        <f t="shared" si="49"/>
        <v>95.739479845021378</v>
      </c>
      <c r="K393" s="151">
        <f t="shared" si="47"/>
        <v>21.062685565904705</v>
      </c>
      <c r="L393" s="151">
        <v>34.315608044958552</v>
      </c>
      <c r="M393" s="151">
        <v>31.990809807459428</v>
      </c>
      <c r="N393" s="725">
        <f t="shared" si="48"/>
        <v>0.55249708304672029</v>
      </c>
      <c r="O393" s="687">
        <f t="shared" si="44"/>
        <v>54.384376672681029</v>
      </c>
      <c r="P393" s="692">
        <v>31.990809807459428</v>
      </c>
      <c r="Q393" s="692"/>
      <c r="R393" s="692"/>
      <c r="S393" s="692"/>
      <c r="T393" s="692"/>
      <c r="U393" s="687">
        <f t="shared" si="45"/>
        <v>1.7270493819068384</v>
      </c>
      <c r="V393" s="688">
        <f t="shared" si="46"/>
        <v>0.17674829102923745</v>
      </c>
    </row>
    <row r="394" spans="1:22" s="693" customFormat="1" x14ac:dyDescent="0.3">
      <c r="A394" s="158">
        <v>48</v>
      </c>
      <c r="B394" s="146" t="s">
        <v>1141</v>
      </c>
      <c r="C394" s="146">
        <v>154.9</v>
      </c>
      <c r="D394" s="146"/>
      <c r="E394" s="146"/>
      <c r="F394" s="146">
        <f t="shared" si="42"/>
        <v>154.9</v>
      </c>
      <c r="G394" s="146" t="s">
        <v>2145</v>
      </c>
      <c r="H394" s="146">
        <v>280</v>
      </c>
      <c r="I394" s="702">
        <f t="shared" si="43"/>
        <v>1.2777978067513358E-2</v>
      </c>
      <c r="J394" s="151">
        <f t="shared" si="49"/>
        <v>54.708274197155063</v>
      </c>
      <c r="K394" s="151">
        <f t="shared" si="47"/>
        <v>12.035820323374114</v>
      </c>
      <c r="L394" s="151">
        <v>19.608918882833457</v>
      </c>
      <c r="M394" s="151">
        <v>18.280462747119671</v>
      </c>
      <c r="N394" s="725">
        <f t="shared" si="48"/>
        <v>0.67549048515482446</v>
      </c>
      <c r="O394" s="687">
        <f t="shared" si="44"/>
        <v>31.076786670103441</v>
      </c>
      <c r="P394" s="692">
        <v>18.280462747119671</v>
      </c>
      <c r="Q394" s="692"/>
      <c r="R394" s="692"/>
      <c r="S394" s="692"/>
      <c r="T394" s="692"/>
      <c r="U394" s="687">
        <f t="shared" si="45"/>
        <v>3.6951498137609065</v>
      </c>
      <c r="V394" s="688">
        <f t="shared" si="46"/>
        <v>0.12348278649906561</v>
      </c>
    </row>
    <row r="395" spans="1:22" s="693" customFormat="1" x14ac:dyDescent="0.3">
      <c r="A395" s="158">
        <v>49</v>
      </c>
      <c r="B395" s="146" t="s">
        <v>1142</v>
      </c>
      <c r="C395" s="146">
        <v>119.9</v>
      </c>
      <c r="D395" s="146"/>
      <c r="E395" s="146"/>
      <c r="F395" s="146">
        <f t="shared" si="42"/>
        <v>119.9</v>
      </c>
      <c r="G395" s="146" t="s">
        <v>2145</v>
      </c>
      <c r="H395" s="146">
        <v>125</v>
      </c>
      <c r="I395" s="702">
        <f t="shared" si="43"/>
        <v>5.7044544944256067E-3</v>
      </c>
      <c r="J395" s="151">
        <f t="shared" si="49"/>
        <v>24.423336695158511</v>
      </c>
      <c r="K395" s="151">
        <f t="shared" si="47"/>
        <v>5.3731340729348727</v>
      </c>
      <c r="L395" s="151">
        <v>8.7539816441220797</v>
      </c>
      <c r="M395" s="151">
        <v>8.1609208692498534</v>
      </c>
      <c r="N395" s="725">
        <f t="shared" si="48"/>
        <v>0.38958609909478997</v>
      </c>
      <c r="O395" s="687">
        <f t="shared" si="44"/>
        <v>13.87356547772475</v>
      </c>
      <c r="P395" s="692">
        <v>8.1609208692498534</v>
      </c>
      <c r="Q395" s="692"/>
      <c r="R395" s="692"/>
      <c r="S395" s="692"/>
      <c r="T395" s="692"/>
      <c r="U395" s="687">
        <f t="shared" si="45"/>
        <v>4.7738007185284772</v>
      </c>
      <c r="V395" s="688">
        <f t="shared" si="46"/>
        <v>3.1793813264723129E-2</v>
      </c>
    </row>
    <row r="396" spans="1:22" s="693" customFormat="1" x14ac:dyDescent="0.3">
      <c r="A396" s="158">
        <v>50</v>
      </c>
      <c r="B396" s="146" t="s">
        <v>1143</v>
      </c>
      <c r="C396" s="146">
        <v>280.7</v>
      </c>
      <c r="D396" s="146"/>
      <c r="E396" s="146">
        <v>19.600000000000001</v>
      </c>
      <c r="F396" s="146">
        <f t="shared" si="42"/>
        <v>300.3</v>
      </c>
      <c r="G396" s="146" t="s">
        <v>2145</v>
      </c>
      <c r="H396" s="146">
        <v>276</v>
      </c>
      <c r="I396" s="702">
        <f t="shared" si="43"/>
        <v>1.259543552369174E-2</v>
      </c>
      <c r="J396" s="151">
        <f t="shared" si="49"/>
        <v>53.926727422909998</v>
      </c>
      <c r="K396" s="151">
        <f t="shared" si="47"/>
        <v>11.8638800330402</v>
      </c>
      <c r="L396" s="151">
        <v>19.32879147022155</v>
      </c>
      <c r="M396" s="151">
        <v>18.019313279303677</v>
      </c>
      <c r="N396" s="725">
        <f t="shared" si="48"/>
        <v>0.34345225509648825</v>
      </c>
      <c r="O396" s="687">
        <f t="shared" si="44"/>
        <v>30.632832574816252</v>
      </c>
      <c r="P396" s="692">
        <v>18.019313279303677</v>
      </c>
      <c r="Q396" s="692"/>
      <c r="R396" s="692"/>
      <c r="S396" s="692"/>
      <c r="T396" s="692"/>
      <c r="U396" s="687">
        <f t="shared" si="45"/>
        <v>1.9060229975077072</v>
      </c>
      <c r="V396" s="688">
        <f t="shared" si="46"/>
        <v>6.1887737810669446E-2</v>
      </c>
    </row>
    <row r="397" spans="1:22" s="693" customFormat="1" x14ac:dyDescent="0.3">
      <c r="A397" s="158">
        <v>51</v>
      </c>
      <c r="B397" s="146" t="s">
        <v>1144</v>
      </c>
      <c r="C397" s="146">
        <v>226.84</v>
      </c>
      <c r="D397" s="146"/>
      <c r="E397" s="146"/>
      <c r="F397" s="146">
        <f t="shared" si="42"/>
        <v>226.84</v>
      </c>
      <c r="G397" s="146" t="s">
        <v>2145</v>
      </c>
      <c r="H397" s="146">
        <v>202</v>
      </c>
      <c r="I397" s="702">
        <f t="shared" si="43"/>
        <v>9.2183984629917795E-3</v>
      </c>
      <c r="J397" s="151">
        <f t="shared" si="49"/>
        <v>39.46811209937615</v>
      </c>
      <c r="K397" s="151">
        <f t="shared" si="47"/>
        <v>8.6829846618627524</v>
      </c>
      <c r="L397" s="151">
        <v>14.146434336901279</v>
      </c>
      <c r="M397" s="151">
        <v>13.188048124707763</v>
      </c>
      <c r="N397" s="725">
        <f t="shared" si="48"/>
        <v>0.33277014293267476</v>
      </c>
      <c r="O397" s="687">
        <f t="shared" si="44"/>
        <v>22.419681812003194</v>
      </c>
      <c r="P397" s="692">
        <v>13.188048124707763</v>
      </c>
      <c r="Q397" s="692"/>
      <c r="R397" s="692"/>
      <c r="S397" s="692"/>
      <c r="T397" s="692"/>
      <c r="U397" s="687">
        <f t="shared" si="45"/>
        <v>2.5232706143165422</v>
      </c>
      <c r="V397" s="688">
        <f t="shared" si="46"/>
        <v>4.3885886594619956E-2</v>
      </c>
    </row>
    <row r="398" spans="1:22" s="704" customFormat="1" x14ac:dyDescent="0.3">
      <c r="A398" s="158">
        <v>52</v>
      </c>
      <c r="B398" s="146" t="s">
        <v>1145</v>
      </c>
      <c r="C398" s="146">
        <v>216.3</v>
      </c>
      <c r="D398" s="146"/>
      <c r="E398" s="146"/>
      <c r="F398" s="146">
        <f t="shared" si="42"/>
        <v>216.3</v>
      </c>
      <c r="G398" s="146" t="s">
        <v>2145</v>
      </c>
      <c r="H398" s="146">
        <v>248</v>
      </c>
      <c r="I398" s="702">
        <f t="shared" si="43"/>
        <v>1.1317637716940403E-2</v>
      </c>
      <c r="J398" s="151">
        <f t="shared" si="49"/>
        <v>48.455900003194486</v>
      </c>
      <c r="K398" s="151">
        <f t="shared" si="47"/>
        <v>10.660298000702786</v>
      </c>
      <c r="L398" s="151">
        <v>17.367899581938204</v>
      </c>
      <c r="M398" s="151">
        <v>16.191267004591712</v>
      </c>
      <c r="N398" s="725">
        <f t="shared" si="48"/>
        <v>0.42845753393632541</v>
      </c>
      <c r="O398" s="687">
        <f t="shared" si="44"/>
        <v>27.525153907805908</v>
      </c>
      <c r="P398" s="703">
        <v>16.191267004591712</v>
      </c>
      <c r="Q398" s="703"/>
      <c r="R398" s="703"/>
      <c r="S398" s="703"/>
      <c r="T398" s="703"/>
      <c r="U398" s="687">
        <f t="shared" si="45"/>
        <v>2.6462261033359424</v>
      </c>
      <c r="V398" s="688">
        <f t="shared" si="46"/>
        <v>6.937270332091959E-2</v>
      </c>
    </row>
    <row r="399" spans="1:22" s="693" customFormat="1" x14ac:dyDescent="0.3">
      <c r="A399" s="158">
        <v>53</v>
      </c>
      <c r="B399" s="146" t="s">
        <v>1155</v>
      </c>
      <c r="C399" s="146">
        <v>307.64999999999998</v>
      </c>
      <c r="D399" s="146"/>
      <c r="E399" s="146"/>
      <c r="F399" s="146">
        <f t="shared" si="42"/>
        <v>307.64999999999998</v>
      </c>
      <c r="G399" s="146" t="s">
        <v>2145</v>
      </c>
      <c r="H399" s="146">
        <v>270</v>
      </c>
      <c r="I399" s="702">
        <f t="shared" si="43"/>
        <v>1.2321621707959311E-2</v>
      </c>
      <c r="J399" s="151">
        <f t="shared" si="49"/>
        <v>52.75440726154239</v>
      </c>
      <c r="K399" s="151">
        <f t="shared" si="47"/>
        <v>11.605969597539326</v>
      </c>
      <c r="L399" s="151">
        <v>18.90860035130369</v>
      </c>
      <c r="M399" s="151">
        <v>17.627589077579685</v>
      </c>
      <c r="N399" s="725">
        <f t="shared" si="48"/>
        <v>0.32795893478942012</v>
      </c>
      <c r="O399" s="687">
        <f t="shared" si="44"/>
        <v>29.966901431885464</v>
      </c>
      <c r="P399" s="692">
        <v>17.627589077579685</v>
      </c>
      <c r="Q399" s="692"/>
      <c r="R399" s="692"/>
      <c r="S399" s="692"/>
      <c r="T399" s="692"/>
      <c r="U399" s="687">
        <f t="shared" si="45"/>
        <v>1.8604866119017209</v>
      </c>
      <c r="V399" s="688">
        <f t="shared" si="46"/>
        <v>5.7811253367886506E-2</v>
      </c>
    </row>
    <row r="400" spans="1:22" s="693" customFormat="1" x14ac:dyDescent="0.3">
      <c r="A400" s="158">
        <v>54</v>
      </c>
      <c r="B400" s="146" t="s">
        <v>1156</v>
      </c>
      <c r="C400" s="146">
        <v>350.66</v>
      </c>
      <c r="D400" s="146"/>
      <c r="E400" s="146"/>
      <c r="F400" s="146">
        <f t="shared" si="42"/>
        <v>350.66</v>
      </c>
      <c r="G400" s="146" t="s">
        <v>2145</v>
      </c>
      <c r="H400" s="146">
        <v>380</v>
      </c>
      <c r="I400" s="702">
        <f t="shared" si="43"/>
        <v>1.7341541663053843E-2</v>
      </c>
      <c r="J400" s="151">
        <f t="shared" si="49"/>
        <v>74.246943553281866</v>
      </c>
      <c r="K400" s="151">
        <f t="shared" si="47"/>
        <v>16.334327581722011</v>
      </c>
      <c r="L400" s="151">
        <v>26.612104198131117</v>
      </c>
      <c r="M400" s="151">
        <v>24.809199442519557</v>
      </c>
      <c r="N400" s="725">
        <f t="shared" si="48"/>
        <v>0.4049580071170209</v>
      </c>
      <c r="O400" s="687">
        <f t="shared" si="44"/>
        <v>42.175639052283245</v>
      </c>
      <c r="P400" s="692">
        <v>24.809199442519557</v>
      </c>
      <c r="Q400" s="692"/>
      <c r="R400" s="692"/>
      <c r="S400" s="692"/>
      <c r="T400" s="692"/>
      <c r="U400" s="687">
        <f t="shared" si="45"/>
        <v>1.6322896998561693</v>
      </c>
      <c r="V400" s="688">
        <f t="shared" si="46"/>
        <v>0.10046683964411426</v>
      </c>
    </row>
    <row r="401" spans="1:22" s="693" customFormat="1" ht="15.75" customHeight="1" x14ac:dyDescent="0.3">
      <c r="A401" s="158">
        <v>55</v>
      </c>
      <c r="B401" s="146" t="s">
        <v>1157</v>
      </c>
      <c r="C401" s="146">
        <v>485.8</v>
      </c>
      <c r="D401" s="146"/>
      <c r="E401" s="146"/>
      <c r="F401" s="146">
        <f t="shared" si="42"/>
        <v>485.8</v>
      </c>
      <c r="G401" s="146" t="s">
        <v>2145</v>
      </c>
      <c r="H401" s="146">
        <v>500</v>
      </c>
      <c r="I401" s="702">
        <f t="shared" si="43"/>
        <v>2.2817817977702427E-2</v>
      </c>
      <c r="J401" s="151">
        <f t="shared" si="49"/>
        <v>97.693346780634045</v>
      </c>
      <c r="K401" s="151">
        <f t="shared" si="47"/>
        <v>21.492536291739491</v>
      </c>
      <c r="L401" s="151">
        <v>35.015926576488319</v>
      </c>
      <c r="M401" s="151">
        <v>32.643683476999414</v>
      </c>
      <c r="N401" s="725">
        <f t="shared" si="48"/>
        <v>0.38461402454891164</v>
      </c>
      <c r="O401" s="687">
        <f t="shared" si="44"/>
        <v>55.494261910898999</v>
      </c>
      <c r="P401" s="692">
        <v>32.643683476999414</v>
      </c>
      <c r="Q401" s="692"/>
      <c r="R401" s="692"/>
      <c r="S401" s="692"/>
      <c r="T401" s="692"/>
      <c r="U401" s="687">
        <f t="shared" si="45"/>
        <v>1.1782188269896345</v>
      </c>
      <c r="V401" s="688">
        <f t="shared" si="46"/>
        <v>0.12555218478189553</v>
      </c>
    </row>
    <row r="402" spans="1:22" s="693" customFormat="1" x14ac:dyDescent="0.3">
      <c r="A402" s="158">
        <v>56</v>
      </c>
      <c r="B402" s="146" t="s">
        <v>1158</v>
      </c>
      <c r="C402" s="146">
        <v>402.96</v>
      </c>
      <c r="D402" s="146"/>
      <c r="E402" s="146"/>
      <c r="F402" s="146">
        <f t="shared" si="42"/>
        <v>402.96</v>
      </c>
      <c r="G402" s="146" t="s">
        <v>2145</v>
      </c>
      <c r="H402" s="146">
        <v>240</v>
      </c>
      <c r="I402" s="702">
        <f t="shared" si="43"/>
        <v>1.0952552629297164E-2</v>
      </c>
      <c r="J402" s="151">
        <f t="shared" si="49"/>
        <v>46.892806454704342</v>
      </c>
      <c r="K402" s="151">
        <f t="shared" si="47"/>
        <v>10.316417420034956</v>
      </c>
      <c r="L402" s="151">
        <v>16.807644756714392</v>
      </c>
      <c r="M402" s="151">
        <v>15.668968068959719</v>
      </c>
      <c r="N402" s="725">
        <f t="shared" si="48"/>
        <v>0.22256759157339043</v>
      </c>
      <c r="O402" s="687">
        <f t="shared" si="44"/>
        <v>26.637245717231522</v>
      </c>
      <c r="P402" s="692">
        <v>15.668968068959719</v>
      </c>
      <c r="Q402" s="692"/>
      <c r="R402" s="692"/>
      <c r="S402" s="692"/>
      <c r="T402" s="692"/>
      <c r="U402" s="687">
        <f t="shared" si="45"/>
        <v>1.4204355423654071</v>
      </c>
      <c r="V402" s="688">
        <f t="shared" si="46"/>
        <v>3.487404485548723E-2</v>
      </c>
    </row>
    <row r="403" spans="1:22" s="693" customFormat="1" x14ac:dyDescent="0.3">
      <c r="A403" s="158">
        <v>57</v>
      </c>
      <c r="B403" s="146" t="s">
        <v>1159</v>
      </c>
      <c r="C403" s="146">
        <v>526.67999999999995</v>
      </c>
      <c r="D403" s="146"/>
      <c r="E403" s="146"/>
      <c r="F403" s="146">
        <f t="shared" si="42"/>
        <v>526.67999999999995</v>
      </c>
      <c r="G403" s="146" t="s">
        <v>2145</v>
      </c>
      <c r="H403" s="146">
        <v>337</v>
      </c>
      <c r="I403" s="702">
        <f t="shared" si="43"/>
        <v>1.5379209316971435E-2</v>
      </c>
      <c r="J403" s="151">
        <f t="shared" si="49"/>
        <v>65.845315730147348</v>
      </c>
      <c r="K403" s="151">
        <f t="shared" si="47"/>
        <v>14.485969460632417</v>
      </c>
      <c r="L403" s="151">
        <v>23.600734512553124</v>
      </c>
      <c r="M403" s="151">
        <v>22.001842663497605</v>
      </c>
      <c r="N403" s="725">
        <f t="shared" si="48"/>
        <v>0.23910887515537044</v>
      </c>
      <c r="O403" s="687">
        <f t="shared" si="44"/>
        <v>37.403132527945928</v>
      </c>
      <c r="P403" s="692">
        <v>22.001842663497605</v>
      </c>
      <c r="Q403" s="692"/>
      <c r="R403" s="692"/>
      <c r="S403" s="692"/>
      <c r="T403" s="692"/>
      <c r="U403" s="687">
        <f t="shared" si="45"/>
        <v>1.0867674985789559</v>
      </c>
      <c r="V403" s="688">
        <f t="shared" si="46"/>
        <v>5.2608358506143517E-2</v>
      </c>
    </row>
    <row r="404" spans="1:22" s="693" customFormat="1" x14ac:dyDescent="0.3">
      <c r="A404" s="158">
        <v>58</v>
      </c>
      <c r="B404" s="146" t="s">
        <v>1160</v>
      </c>
      <c r="C404" s="146">
        <v>198.5</v>
      </c>
      <c r="D404" s="146"/>
      <c r="E404" s="146"/>
      <c r="F404" s="146">
        <f t="shared" si="42"/>
        <v>198.5</v>
      </c>
      <c r="G404" s="146" t="s">
        <v>2145</v>
      </c>
      <c r="H404" s="146">
        <v>240</v>
      </c>
      <c r="I404" s="702">
        <f t="shared" si="43"/>
        <v>1.0952552629297164E-2</v>
      </c>
      <c r="J404" s="151">
        <f t="shared" si="49"/>
        <v>46.892806454704342</v>
      </c>
      <c r="K404" s="151">
        <f t="shared" si="47"/>
        <v>10.316417420034956</v>
      </c>
      <c r="L404" s="151">
        <v>16.807644756714392</v>
      </c>
      <c r="M404" s="151">
        <v>15.668968068959719</v>
      </c>
      <c r="N404" s="725">
        <f t="shared" si="48"/>
        <v>0.45181781713054614</v>
      </c>
      <c r="O404" s="687">
        <f t="shared" si="44"/>
        <v>26.637245717231522</v>
      </c>
      <c r="P404" s="692">
        <v>15.668968068959719</v>
      </c>
      <c r="Q404" s="692"/>
      <c r="R404" s="692"/>
      <c r="S404" s="692"/>
      <c r="T404" s="692"/>
      <c r="U404" s="687">
        <f t="shared" si="45"/>
        <v>2.8835199302345811</v>
      </c>
      <c r="V404" s="688">
        <f t="shared" si="46"/>
        <v>7.0795189496056093E-2</v>
      </c>
    </row>
    <row r="405" spans="1:22" s="693" customFormat="1" x14ac:dyDescent="0.3">
      <c r="A405" s="158">
        <v>59</v>
      </c>
      <c r="B405" s="146" t="s">
        <v>1161</v>
      </c>
      <c r="C405" s="146">
        <v>667.9</v>
      </c>
      <c r="D405" s="146"/>
      <c r="E405" s="146">
        <v>211.9</v>
      </c>
      <c r="F405" s="146">
        <f t="shared" si="42"/>
        <v>879.8</v>
      </c>
      <c r="G405" s="146" t="s">
        <v>2145</v>
      </c>
      <c r="H405" s="146">
        <v>427</v>
      </c>
      <c r="I405" s="702">
        <f t="shared" si="43"/>
        <v>1.9486416552957873E-2</v>
      </c>
      <c r="J405" s="151">
        <f t="shared" si="49"/>
        <v>83.430118150661485</v>
      </c>
      <c r="K405" s="151">
        <f t="shared" si="47"/>
        <v>18.354625993145525</v>
      </c>
      <c r="L405" s="151">
        <v>29.903601296321021</v>
      </c>
      <c r="M405" s="151">
        <v>27.877705689357501</v>
      </c>
      <c r="N405" s="725">
        <f t="shared" si="48"/>
        <v>0.18136627771025865</v>
      </c>
      <c r="O405" s="687">
        <f t="shared" si="44"/>
        <v>47.392099671907751</v>
      </c>
      <c r="P405" s="692">
        <v>27.877705689357501</v>
      </c>
      <c r="Q405" s="692"/>
      <c r="R405" s="692"/>
      <c r="S405" s="692"/>
      <c r="T405" s="692"/>
      <c r="U405" s="687">
        <f t="shared" si="45"/>
        <v>0.6505782065828194</v>
      </c>
      <c r="V405" s="688">
        <f t="shared" si="46"/>
        <v>5.0560757119808702E-2</v>
      </c>
    </row>
    <row r="406" spans="1:22" s="693" customFormat="1" x14ac:dyDescent="0.3">
      <c r="A406" s="158">
        <v>60</v>
      </c>
      <c r="B406" s="146" t="s">
        <v>1162</v>
      </c>
      <c r="C406" s="146">
        <v>1539.9</v>
      </c>
      <c r="D406" s="146">
        <v>108.1</v>
      </c>
      <c r="E406" s="146">
        <v>138.80000000000001</v>
      </c>
      <c r="F406" s="146">
        <f t="shared" si="42"/>
        <v>1786.8</v>
      </c>
      <c r="G406" s="146" t="s">
        <v>2145</v>
      </c>
      <c r="H406" s="146">
        <v>971</v>
      </c>
      <c r="I406" s="702">
        <f t="shared" si="43"/>
        <v>4.4312202512698115E-2</v>
      </c>
      <c r="J406" s="151">
        <f t="shared" si="49"/>
        <v>189.72047944799132</v>
      </c>
      <c r="K406" s="151">
        <f t="shared" si="47"/>
        <v>41.738505478558089</v>
      </c>
      <c r="L406" s="151">
        <v>68.000929411540298</v>
      </c>
      <c r="M406" s="151">
        <v>63.394033312332866</v>
      </c>
      <c r="N406" s="725">
        <f t="shared" si="48"/>
        <v>0.20307474124156177</v>
      </c>
      <c r="O406" s="687">
        <f t="shared" si="44"/>
        <v>107.76985663096588</v>
      </c>
      <c r="P406" s="692">
        <v>63.394033312332866</v>
      </c>
      <c r="Q406" s="692"/>
      <c r="R406" s="692"/>
      <c r="S406" s="692"/>
      <c r="T406" s="692"/>
      <c r="U406" s="687">
        <f t="shared" si="45"/>
        <v>0.32033731036017704</v>
      </c>
      <c r="V406" s="688">
        <f t="shared" si="46"/>
        <v>0.12873726911160943</v>
      </c>
    </row>
    <row r="407" spans="1:22" s="693" customFormat="1" x14ac:dyDescent="0.3">
      <c r="A407" s="158">
        <v>61</v>
      </c>
      <c r="B407" s="146" t="s">
        <v>1163</v>
      </c>
      <c r="C407" s="146">
        <v>540.67999999999995</v>
      </c>
      <c r="D407" s="146">
        <v>235.6</v>
      </c>
      <c r="E407" s="146"/>
      <c r="F407" s="146">
        <f t="shared" si="42"/>
        <v>776.28</v>
      </c>
      <c r="G407" s="146" t="s">
        <v>2145</v>
      </c>
      <c r="H407" s="146">
        <v>425</v>
      </c>
      <c r="I407" s="702">
        <f t="shared" si="43"/>
        <v>1.9395145281047063E-2</v>
      </c>
      <c r="J407" s="151">
        <f t="shared" si="49"/>
        <v>83.039344763538949</v>
      </c>
      <c r="K407" s="151">
        <f t="shared" si="47"/>
        <v>18.268655847978568</v>
      </c>
      <c r="L407" s="151">
        <v>29.763537590015073</v>
      </c>
      <c r="M407" s="151">
        <v>27.747130955449499</v>
      </c>
      <c r="N407" s="725">
        <f t="shared" si="48"/>
        <v>0.20458941252767313</v>
      </c>
      <c r="O407" s="687">
        <f t="shared" si="44"/>
        <v>47.170122624264145</v>
      </c>
      <c r="P407" s="692">
        <v>27.747130955449499</v>
      </c>
      <c r="Q407" s="692"/>
      <c r="R407" s="692"/>
      <c r="S407" s="692"/>
      <c r="T407" s="692"/>
      <c r="U407" s="687">
        <f t="shared" si="45"/>
        <v>0.73733537660581827</v>
      </c>
      <c r="V407" s="688">
        <f t="shared" si="46"/>
        <v>5.6767692215038267E-2</v>
      </c>
    </row>
    <row r="408" spans="1:22" s="693" customFormat="1" x14ac:dyDescent="0.3">
      <c r="A408" s="158">
        <v>62</v>
      </c>
      <c r="B408" s="146" t="s">
        <v>1164</v>
      </c>
      <c r="C408" s="146">
        <v>475.29</v>
      </c>
      <c r="D408" s="146"/>
      <c r="E408" s="146"/>
      <c r="F408" s="146">
        <f t="shared" si="42"/>
        <v>475.29</v>
      </c>
      <c r="G408" s="146" t="s">
        <v>2145</v>
      </c>
      <c r="H408" s="146">
        <v>480</v>
      </c>
      <c r="I408" s="702">
        <f t="shared" si="43"/>
        <v>2.1905105258594328E-2</v>
      </c>
      <c r="J408" s="151">
        <f t="shared" si="49"/>
        <v>93.785612909408684</v>
      </c>
      <c r="K408" s="151">
        <f t="shared" si="47"/>
        <v>20.632834840069911</v>
      </c>
      <c r="L408" s="151">
        <v>33.615289513428785</v>
      </c>
      <c r="M408" s="151">
        <v>31.337936137919439</v>
      </c>
      <c r="N408" s="725">
        <f t="shared" si="48"/>
        <v>0.37739416651060786</v>
      </c>
      <c r="O408" s="687">
        <f t="shared" si="44"/>
        <v>53.274491434463044</v>
      </c>
      <c r="P408" s="692">
        <v>31.337936137919439</v>
      </c>
      <c r="Q408" s="692"/>
      <c r="R408" s="692"/>
      <c r="S408" s="692"/>
      <c r="T408" s="692"/>
      <c r="U408" s="687">
        <f t="shared" si="45"/>
        <v>1.2042725623336581</v>
      </c>
      <c r="V408" s="688">
        <f t="shared" si="46"/>
        <v>0.11826754288932764</v>
      </c>
    </row>
    <row r="409" spans="1:22" s="693" customFormat="1" x14ac:dyDescent="0.3">
      <c r="A409" s="158">
        <v>63</v>
      </c>
      <c r="B409" s="146" t="s">
        <v>1165</v>
      </c>
      <c r="C409" s="146">
        <v>487.96</v>
      </c>
      <c r="D409" s="146"/>
      <c r="E409" s="146"/>
      <c r="F409" s="146">
        <f t="shared" ref="F409:F469" si="50">C409+D409+E409</f>
        <v>487.96</v>
      </c>
      <c r="G409" s="146" t="s">
        <v>2145</v>
      </c>
      <c r="H409" s="146">
        <v>420</v>
      </c>
      <c r="I409" s="702">
        <f t="shared" si="43"/>
        <v>1.9166967101270038E-2</v>
      </c>
      <c r="J409" s="151">
        <f t="shared" si="49"/>
        <v>82.062411295732602</v>
      </c>
      <c r="K409" s="151">
        <f t="shared" si="47"/>
        <v>18.053730485061173</v>
      </c>
      <c r="L409" s="151">
        <v>29.413378324250186</v>
      </c>
      <c r="M409" s="151">
        <v>27.42069412067951</v>
      </c>
      <c r="N409" s="725">
        <f t="shared" si="48"/>
        <v>0.3216456558441747</v>
      </c>
      <c r="O409" s="687">
        <f t="shared" si="44"/>
        <v>46.615180005155167</v>
      </c>
      <c r="P409" s="692">
        <v>27.42069412067951</v>
      </c>
      <c r="Q409" s="692"/>
      <c r="R409" s="692"/>
      <c r="S409" s="692"/>
      <c r="T409" s="692"/>
      <c r="U409" s="687">
        <f t="shared" si="45"/>
        <v>1.1730033325509561</v>
      </c>
      <c r="V409" s="688">
        <f t="shared" si="46"/>
        <v>8.8197471441484668E-2</v>
      </c>
    </row>
    <row r="410" spans="1:22" s="693" customFormat="1" x14ac:dyDescent="0.3">
      <c r="A410" s="158">
        <v>64</v>
      </c>
      <c r="B410" s="146" t="s">
        <v>1167</v>
      </c>
      <c r="C410" s="146">
        <v>705.64</v>
      </c>
      <c r="D410" s="146">
        <v>98.2</v>
      </c>
      <c r="E410" s="146">
        <v>255.1</v>
      </c>
      <c r="F410" s="146">
        <f t="shared" si="50"/>
        <v>1058.94</v>
      </c>
      <c r="G410" s="146" t="s">
        <v>2145</v>
      </c>
      <c r="H410" s="146">
        <v>550</v>
      </c>
      <c r="I410" s="702">
        <f t="shared" si="43"/>
        <v>2.5099599775472669E-2</v>
      </c>
      <c r="J410" s="151">
        <f t="shared" si="49"/>
        <v>107.46268145869746</v>
      </c>
      <c r="K410" s="151">
        <f t="shared" si="47"/>
        <v>23.641789920913443</v>
      </c>
      <c r="L410" s="151">
        <v>38.517519234137147</v>
      </c>
      <c r="M410" s="151">
        <v>35.908051824699356</v>
      </c>
      <c r="N410" s="725">
        <f t="shared" si="48"/>
        <v>0.19409035680817366</v>
      </c>
      <c r="O410" s="687">
        <f t="shared" si="44"/>
        <v>61.043688101988906</v>
      </c>
      <c r="P410" s="692">
        <v>35.908051824699356</v>
      </c>
      <c r="Q410" s="692"/>
      <c r="R410" s="692"/>
      <c r="S410" s="692"/>
      <c r="T410" s="692"/>
      <c r="U410" s="687">
        <f t="shared" si="45"/>
        <v>0.5405204318956357</v>
      </c>
      <c r="V410" s="688">
        <f t="shared" si="46"/>
        <v>6.9694065909422884E-2</v>
      </c>
    </row>
    <row r="411" spans="1:22" s="693" customFormat="1" x14ac:dyDescent="0.3">
      <c r="A411" s="158">
        <v>65</v>
      </c>
      <c r="B411" s="146" t="s">
        <v>1168</v>
      </c>
      <c r="C411" s="146">
        <v>435.39</v>
      </c>
      <c r="D411" s="146"/>
      <c r="E411" s="146"/>
      <c r="F411" s="146">
        <f t="shared" si="50"/>
        <v>435.39</v>
      </c>
      <c r="G411" s="146" t="s">
        <v>2145</v>
      </c>
      <c r="H411" s="146">
        <v>272</v>
      </c>
      <c r="I411" s="702">
        <f t="shared" si="43"/>
        <v>1.2412892979870121E-2</v>
      </c>
      <c r="J411" s="151">
        <f t="shared" si="49"/>
        <v>53.145180648664926</v>
      </c>
      <c r="K411" s="151">
        <f t="shared" si="47"/>
        <v>11.691939742706284</v>
      </c>
      <c r="L411" s="151">
        <v>19.048664057609646</v>
      </c>
      <c r="M411" s="151">
        <v>17.75816381148768</v>
      </c>
      <c r="N411" s="725">
        <f t="shared" si="48"/>
        <v>0.2334549444416926</v>
      </c>
      <c r="O411" s="687">
        <f t="shared" ref="O411:O472" si="51">M411*1.7</f>
        <v>30.188878479529055</v>
      </c>
      <c r="P411" s="692">
        <v>17.75816381148768</v>
      </c>
      <c r="Q411" s="692"/>
      <c r="R411" s="692"/>
      <c r="S411" s="692"/>
      <c r="T411" s="692"/>
      <c r="U411" s="687">
        <f t="shared" si="45"/>
        <v>1.3146344797803451</v>
      </c>
      <c r="V411" s="688">
        <f t="shared" si="46"/>
        <v>4.1457311459973327E-2</v>
      </c>
    </row>
    <row r="412" spans="1:22" s="693" customFormat="1" x14ac:dyDescent="0.3">
      <c r="A412" s="158">
        <v>66</v>
      </c>
      <c r="B412" s="146" t="s">
        <v>1169</v>
      </c>
      <c r="C412" s="146">
        <v>497.81</v>
      </c>
      <c r="D412" s="146"/>
      <c r="E412" s="146">
        <v>41.8</v>
      </c>
      <c r="F412" s="146">
        <f t="shared" si="50"/>
        <v>539.61</v>
      </c>
      <c r="G412" s="146" t="s">
        <v>2145</v>
      </c>
      <c r="H412" s="146">
        <v>314</v>
      </c>
      <c r="I412" s="702">
        <f t="shared" si="43"/>
        <v>1.4329589689997124E-2</v>
      </c>
      <c r="J412" s="151">
        <f t="shared" si="49"/>
        <v>61.351421778238183</v>
      </c>
      <c r="K412" s="151">
        <f t="shared" si="47"/>
        <v>13.4973127912124</v>
      </c>
      <c r="L412" s="151">
        <v>21.990001890034662</v>
      </c>
      <c r="M412" s="151">
        <v>20.500233223555632</v>
      </c>
      <c r="N412" s="725">
        <f t="shared" si="48"/>
        <v>0.21745143656166654</v>
      </c>
      <c r="O412" s="687">
        <f t="shared" si="51"/>
        <v>34.850396480044573</v>
      </c>
      <c r="P412" s="692">
        <v>20.500233223555632</v>
      </c>
      <c r="Q412" s="692"/>
      <c r="R412" s="692"/>
      <c r="S412" s="692"/>
      <c r="T412" s="692"/>
      <c r="U412" s="687">
        <f t="shared" si="45"/>
        <v>1.0607266473037276</v>
      </c>
      <c r="V412" s="688">
        <f t="shared" si="46"/>
        <v>4.4578051643113771E-2</v>
      </c>
    </row>
    <row r="413" spans="1:22" s="693" customFormat="1" x14ac:dyDescent="0.3">
      <c r="A413" s="158">
        <v>67</v>
      </c>
      <c r="B413" s="146" t="s">
        <v>1170</v>
      </c>
      <c r="C413" s="146">
        <v>417.85</v>
      </c>
      <c r="D413" s="146"/>
      <c r="E413" s="146">
        <v>48.5</v>
      </c>
      <c r="F413" s="146">
        <f t="shared" si="50"/>
        <v>466.35</v>
      </c>
      <c r="G413" s="146" t="s">
        <v>2145</v>
      </c>
      <c r="H413" s="146">
        <v>414</v>
      </c>
      <c r="I413" s="702">
        <f t="shared" si="43"/>
        <v>1.889315328553761E-2</v>
      </c>
      <c r="J413" s="151">
        <f t="shared" si="49"/>
        <v>80.890091134364994</v>
      </c>
      <c r="K413" s="151">
        <f t="shared" si="47"/>
        <v>17.795820049560298</v>
      </c>
      <c r="L413" s="151">
        <v>28.993187205332326</v>
      </c>
      <c r="M413" s="151">
        <v>27.028969918955518</v>
      </c>
      <c r="N413" s="725">
        <f t="shared" si="48"/>
        <v>0.33174240014627021</v>
      </c>
      <c r="O413" s="687">
        <f t="shared" si="51"/>
        <v>45.94924886222438</v>
      </c>
      <c r="P413" s="692">
        <v>27.028969918955518</v>
      </c>
      <c r="Q413" s="692"/>
      <c r="R413" s="692"/>
      <c r="S413" s="692"/>
      <c r="T413" s="692"/>
      <c r="U413" s="687">
        <f t="shared" ref="U413:U476" si="52">N413*100/M413</f>
        <v>1.2273586494083077</v>
      </c>
      <c r="V413" s="688">
        <f t="shared" ref="V413:V476" si="53">N413/100*M413</f>
        <v>8.9666553543956418E-2</v>
      </c>
    </row>
    <row r="414" spans="1:22" s="693" customFormat="1" x14ac:dyDescent="0.3">
      <c r="A414" s="158">
        <v>68</v>
      </c>
      <c r="B414" s="146" t="s">
        <v>1171</v>
      </c>
      <c r="C414" s="146">
        <v>270.3</v>
      </c>
      <c r="D414" s="146"/>
      <c r="E414" s="146"/>
      <c r="F414" s="146">
        <f t="shared" si="50"/>
        <v>270.3</v>
      </c>
      <c r="G414" s="146" t="s">
        <v>2145</v>
      </c>
      <c r="H414" s="146">
        <v>120</v>
      </c>
      <c r="I414" s="702">
        <f t="shared" si="43"/>
        <v>5.4762763146485819E-3</v>
      </c>
      <c r="J414" s="151">
        <f t="shared" si="49"/>
        <v>23.446403227352171</v>
      </c>
      <c r="K414" s="151">
        <f t="shared" si="47"/>
        <v>5.1582087100174778</v>
      </c>
      <c r="L414" s="151">
        <v>8.4038223783571961</v>
      </c>
      <c r="M414" s="151">
        <v>7.8344840344798596</v>
      </c>
      <c r="N414" s="725">
        <f t="shared" si="48"/>
        <v>0.1659005488353929</v>
      </c>
      <c r="O414" s="687">
        <f t="shared" si="51"/>
        <v>13.318622858615761</v>
      </c>
      <c r="P414" s="692">
        <v>7.8344840344798596</v>
      </c>
      <c r="Q414" s="692"/>
      <c r="R414" s="692"/>
      <c r="S414" s="692"/>
      <c r="T414" s="692"/>
      <c r="U414" s="687">
        <f t="shared" si="52"/>
        <v>2.1175682802499609</v>
      </c>
      <c r="V414" s="688">
        <f t="shared" si="53"/>
        <v>1.299745201162332E-2</v>
      </c>
    </row>
    <row r="415" spans="1:22" s="693" customFormat="1" x14ac:dyDescent="0.3">
      <c r="A415" s="158">
        <v>69</v>
      </c>
      <c r="B415" s="146" t="s">
        <v>1172</v>
      </c>
      <c r="C415" s="146">
        <v>1056.99</v>
      </c>
      <c r="D415" s="146"/>
      <c r="E415" s="146"/>
      <c r="F415" s="146">
        <f t="shared" si="50"/>
        <v>1056.99</v>
      </c>
      <c r="G415" s="146" t="s">
        <v>2145</v>
      </c>
      <c r="H415" s="146">
        <v>374</v>
      </c>
      <c r="I415" s="702">
        <f t="shared" ref="I415:I478" si="54">3/65738.1*H415</f>
        <v>1.7067727847321416E-2</v>
      </c>
      <c r="J415" s="151">
        <f t="shared" si="49"/>
        <v>73.074623391914272</v>
      </c>
      <c r="K415" s="151">
        <f t="shared" ref="K415:K476" si="55">J415*0.22</f>
        <v>16.076417146221139</v>
      </c>
      <c r="L415" s="151">
        <v>26.191913079213261</v>
      </c>
      <c r="M415" s="151">
        <v>24.417475240795561</v>
      </c>
      <c r="N415" s="725">
        <f t="shared" si="48"/>
        <v>0.1322249300921903</v>
      </c>
      <c r="O415" s="687">
        <f t="shared" si="51"/>
        <v>41.50970790935245</v>
      </c>
      <c r="P415" s="692">
        <v>24.417475240795561</v>
      </c>
      <c r="Q415" s="692"/>
      <c r="R415" s="692"/>
      <c r="S415" s="692"/>
      <c r="T415" s="692"/>
      <c r="U415" s="687">
        <f t="shared" si="52"/>
        <v>0.54151761715017599</v>
      </c>
      <c r="V415" s="688">
        <f t="shared" si="53"/>
        <v>3.2285989567419807E-2</v>
      </c>
    </row>
    <row r="416" spans="1:22" s="693" customFormat="1" x14ac:dyDescent="0.3">
      <c r="A416" s="158">
        <v>70</v>
      </c>
      <c r="B416" s="146" t="s">
        <v>1173</v>
      </c>
      <c r="C416" s="146">
        <v>322.39999999999998</v>
      </c>
      <c r="D416" s="146"/>
      <c r="E416" s="146">
        <v>31.4</v>
      </c>
      <c r="F416" s="146">
        <f t="shared" si="50"/>
        <v>353.79999999999995</v>
      </c>
      <c r="G416" s="146" t="s">
        <v>2145</v>
      </c>
      <c r="H416" s="146">
        <v>372</v>
      </c>
      <c r="I416" s="702">
        <f t="shared" si="54"/>
        <v>1.6976456575410605E-2</v>
      </c>
      <c r="J416" s="151">
        <f t="shared" si="49"/>
        <v>72.683850004791736</v>
      </c>
      <c r="K416" s="151">
        <f t="shared" si="55"/>
        <v>15.990447001054182</v>
      </c>
      <c r="L416" s="151">
        <v>26.051849372907313</v>
      </c>
      <c r="M416" s="151">
        <v>24.286900506887566</v>
      </c>
      <c r="N416" s="725">
        <f t="shared" si="48"/>
        <v>0.39291420826919393</v>
      </c>
      <c r="O416" s="687">
        <f t="shared" si="51"/>
        <v>41.287730861708859</v>
      </c>
      <c r="P416" s="692">
        <v>24.286900506887566</v>
      </c>
      <c r="Q416" s="692"/>
      <c r="R416" s="692"/>
      <c r="S416" s="692"/>
      <c r="T416" s="692"/>
      <c r="U416" s="687">
        <f t="shared" si="52"/>
        <v>1.6178030134300863</v>
      </c>
      <c r="V416" s="688">
        <f t="shared" si="53"/>
        <v>9.5426682839764132E-2</v>
      </c>
    </row>
    <row r="417" spans="1:22" s="693" customFormat="1" x14ac:dyDescent="0.3">
      <c r="A417" s="158">
        <v>71</v>
      </c>
      <c r="B417" s="146" t="s">
        <v>1174</v>
      </c>
      <c r="C417" s="146">
        <v>239.3</v>
      </c>
      <c r="D417" s="146"/>
      <c r="E417" s="146"/>
      <c r="F417" s="146">
        <f t="shared" si="50"/>
        <v>239.3</v>
      </c>
      <c r="G417" s="146" t="s">
        <v>2145</v>
      </c>
      <c r="H417" s="146">
        <v>231</v>
      </c>
      <c r="I417" s="702">
        <f t="shared" si="54"/>
        <v>1.0541831905698521E-2</v>
      </c>
      <c r="J417" s="151">
        <f t="shared" si="49"/>
        <v>45.13432621265293</v>
      </c>
      <c r="K417" s="151">
        <f t="shared" si="55"/>
        <v>9.9295517667836446</v>
      </c>
      <c r="L417" s="151">
        <v>16.177358078337605</v>
      </c>
      <c r="M417" s="151">
        <v>15.081381766373729</v>
      </c>
      <c r="N417" s="725">
        <f t="shared" si="48"/>
        <v>0.36072970256643505</v>
      </c>
      <c r="O417" s="687">
        <f t="shared" si="51"/>
        <v>25.638349002835341</v>
      </c>
      <c r="P417" s="692">
        <v>15.081381766373729</v>
      </c>
      <c r="Q417" s="692"/>
      <c r="R417" s="692"/>
      <c r="S417" s="692"/>
      <c r="T417" s="692"/>
      <c r="U417" s="687">
        <f t="shared" si="52"/>
        <v>2.3918876145071648</v>
      </c>
      <c r="V417" s="688">
        <f t="shared" si="53"/>
        <v>5.4403023588748524E-2</v>
      </c>
    </row>
    <row r="418" spans="1:22" s="693" customFormat="1" x14ac:dyDescent="0.3">
      <c r="A418" s="158">
        <v>72</v>
      </c>
      <c r="B418" s="146" t="s">
        <v>1175</v>
      </c>
      <c r="C418" s="146">
        <v>92.2</v>
      </c>
      <c r="D418" s="146"/>
      <c r="E418" s="146">
        <v>52.4</v>
      </c>
      <c r="F418" s="146">
        <f t="shared" si="50"/>
        <v>144.6</v>
      </c>
      <c r="G418" s="146" t="s">
        <v>2145</v>
      </c>
      <c r="H418" s="146">
        <v>125</v>
      </c>
      <c r="I418" s="702">
        <f t="shared" si="54"/>
        <v>5.7044544944256067E-3</v>
      </c>
      <c r="J418" s="151">
        <f t="shared" si="49"/>
        <v>24.423336695158511</v>
      </c>
      <c r="K418" s="151">
        <f t="shared" si="55"/>
        <v>5.3731340729348727</v>
      </c>
      <c r="L418" s="151">
        <v>8.7539816441220797</v>
      </c>
      <c r="M418" s="151">
        <v>8.1609208692498534</v>
      </c>
      <c r="N418" s="725">
        <f t="shared" si="48"/>
        <v>0.32303854274872285</v>
      </c>
      <c r="O418" s="687">
        <f t="shared" si="51"/>
        <v>13.87356547772475</v>
      </c>
      <c r="P418" s="692">
        <v>8.1609208692498534</v>
      </c>
      <c r="Q418" s="692"/>
      <c r="R418" s="692"/>
      <c r="S418" s="692"/>
      <c r="T418" s="692"/>
      <c r="U418" s="687">
        <f t="shared" si="52"/>
        <v>3.9583589637037657</v>
      </c>
      <c r="V418" s="688">
        <f t="shared" si="53"/>
        <v>2.6362919850901133E-2</v>
      </c>
    </row>
    <row r="419" spans="1:22" s="704" customFormat="1" x14ac:dyDescent="0.3">
      <c r="A419" s="158">
        <v>73</v>
      </c>
      <c r="B419" s="146" t="s">
        <v>1176</v>
      </c>
      <c r="C419" s="146">
        <v>375.5</v>
      </c>
      <c r="D419" s="146"/>
      <c r="E419" s="146"/>
      <c r="F419" s="146">
        <f t="shared" si="50"/>
        <v>375.5</v>
      </c>
      <c r="G419" s="146" t="s">
        <v>2145</v>
      </c>
      <c r="H419" s="146">
        <v>351</v>
      </c>
      <c r="I419" s="702">
        <f t="shared" si="54"/>
        <v>1.6018108220347105E-2</v>
      </c>
      <c r="J419" s="151">
        <f t="shared" si="49"/>
        <v>68.580729440005115</v>
      </c>
      <c r="K419" s="151">
        <f t="shared" si="55"/>
        <v>15.087760476801126</v>
      </c>
      <c r="L419" s="151">
        <v>24.581180456694799</v>
      </c>
      <c r="M419" s="151">
        <v>22.915865800853592</v>
      </c>
      <c r="N419" s="725">
        <f t="shared" si="48"/>
        <v>0.34930901777457957</v>
      </c>
      <c r="O419" s="687">
        <f t="shared" si="51"/>
        <v>38.956971861451102</v>
      </c>
      <c r="P419" s="703">
        <v>22.915865800853592</v>
      </c>
      <c r="Q419" s="703"/>
      <c r="R419" s="703"/>
      <c r="S419" s="703"/>
      <c r="T419" s="703"/>
      <c r="U419" s="687">
        <f t="shared" si="52"/>
        <v>1.524310802001503</v>
      </c>
      <c r="V419" s="688">
        <f t="shared" si="53"/>
        <v>8.0047185743502475E-2</v>
      </c>
    </row>
    <row r="420" spans="1:22" s="693" customFormat="1" x14ac:dyDescent="0.3">
      <c r="A420" s="158">
        <v>74</v>
      </c>
      <c r="B420" s="146" t="s">
        <v>1177</v>
      </c>
      <c r="C420" s="146">
        <v>969.31</v>
      </c>
      <c r="D420" s="146"/>
      <c r="E420" s="146">
        <v>24.6</v>
      </c>
      <c r="F420" s="146">
        <f t="shared" si="50"/>
        <v>993.91</v>
      </c>
      <c r="G420" s="146" t="s">
        <v>2145</v>
      </c>
      <c r="H420" s="146">
        <v>360</v>
      </c>
      <c r="I420" s="702">
        <f t="shared" si="54"/>
        <v>1.6428828943945747E-2</v>
      </c>
      <c r="J420" s="151">
        <f t="shared" si="49"/>
        <v>70.33920968205652</v>
      </c>
      <c r="K420" s="151">
        <f t="shared" si="55"/>
        <v>15.474626130052435</v>
      </c>
      <c r="L420" s="151">
        <v>25.211467135071587</v>
      </c>
      <c r="M420" s="151">
        <v>23.503452103439578</v>
      </c>
      <c r="N420" s="725">
        <f t="shared" si="48"/>
        <v>0.13535305515652338</v>
      </c>
      <c r="O420" s="687">
        <f t="shared" si="51"/>
        <v>39.955868575847283</v>
      </c>
      <c r="P420" s="692">
        <v>23.503452103439578</v>
      </c>
      <c r="Q420" s="692"/>
      <c r="R420" s="692"/>
      <c r="S420" s="692"/>
      <c r="T420" s="692"/>
      <c r="U420" s="687">
        <f t="shared" si="52"/>
        <v>0.57588585098405753</v>
      </c>
      <c r="V420" s="688">
        <f t="shared" si="53"/>
        <v>3.1812640489255625E-2</v>
      </c>
    </row>
    <row r="421" spans="1:22" s="693" customFormat="1" x14ac:dyDescent="0.3">
      <c r="A421" s="158">
        <v>75</v>
      </c>
      <c r="B421" s="146" t="s">
        <v>1178</v>
      </c>
      <c r="C421" s="146">
        <v>584.29999999999995</v>
      </c>
      <c r="D421" s="146"/>
      <c r="E421" s="146">
        <v>131.9</v>
      </c>
      <c r="F421" s="146">
        <f t="shared" si="50"/>
        <v>716.19999999999993</v>
      </c>
      <c r="G421" s="146" t="s">
        <v>2145</v>
      </c>
      <c r="H421" s="146">
        <v>410</v>
      </c>
      <c r="I421" s="702">
        <f t="shared" si="54"/>
        <v>1.871061074171599E-2</v>
      </c>
      <c r="J421" s="151">
        <f t="shared" si="49"/>
        <v>80.108544360119922</v>
      </c>
      <c r="K421" s="151">
        <f t="shared" si="55"/>
        <v>17.623879759226384</v>
      </c>
      <c r="L421" s="151">
        <v>28.713059792720422</v>
      </c>
      <c r="M421" s="151">
        <v>26.767820451139521</v>
      </c>
      <c r="N421" s="725">
        <f t="shared" si="48"/>
        <v>0.2139253062876379</v>
      </c>
      <c r="O421" s="687">
        <f t="shared" si="51"/>
        <v>45.505294766937183</v>
      </c>
      <c r="P421" s="692">
        <v>26.767820451139521</v>
      </c>
      <c r="Q421" s="692"/>
      <c r="R421" s="692"/>
      <c r="S421" s="692"/>
      <c r="T421" s="692"/>
      <c r="U421" s="687">
        <f t="shared" si="52"/>
        <v>0.79918836379721381</v>
      </c>
      <c r="V421" s="688">
        <f t="shared" si="53"/>
        <v>5.7263141886625193E-2</v>
      </c>
    </row>
    <row r="422" spans="1:22" s="693" customFormat="1" x14ac:dyDescent="0.3">
      <c r="A422" s="158">
        <v>76</v>
      </c>
      <c r="B422" s="146" t="s">
        <v>1179</v>
      </c>
      <c r="C422" s="146">
        <v>472.2</v>
      </c>
      <c r="D422" s="146"/>
      <c r="E422" s="146"/>
      <c r="F422" s="146">
        <f t="shared" si="50"/>
        <v>472.2</v>
      </c>
      <c r="G422" s="146" t="s">
        <v>2145</v>
      </c>
      <c r="H422" s="146">
        <v>442</v>
      </c>
      <c r="I422" s="702">
        <f t="shared" si="54"/>
        <v>2.0170951092288943E-2</v>
      </c>
      <c r="J422" s="151">
        <f t="shared" si="49"/>
        <v>86.360918554080499</v>
      </c>
      <c r="K422" s="151">
        <f t="shared" si="55"/>
        <v>18.99940208189771</v>
      </c>
      <c r="L422" s="151">
        <v>30.954079093615672</v>
      </c>
      <c r="M422" s="151">
        <v>28.857016193667484</v>
      </c>
      <c r="N422" s="725">
        <f t="shared" si="48"/>
        <v>0.34979122389508971</v>
      </c>
      <c r="O422" s="687">
        <f t="shared" si="51"/>
        <v>49.05692752923472</v>
      </c>
      <c r="P422" s="692">
        <v>28.857016193667484</v>
      </c>
      <c r="Q422" s="692"/>
      <c r="R422" s="692"/>
      <c r="S422" s="692"/>
      <c r="T422" s="692"/>
      <c r="U422" s="687">
        <f t="shared" si="52"/>
        <v>1.2121531261151302</v>
      </c>
      <c r="V422" s="688">
        <f t="shared" si="53"/>
        <v>0.10093931012343371</v>
      </c>
    </row>
    <row r="423" spans="1:22" s="693" customFormat="1" x14ac:dyDescent="0.3">
      <c r="A423" s="158">
        <v>77</v>
      </c>
      <c r="B423" s="146" t="s">
        <v>1180</v>
      </c>
      <c r="C423" s="146">
        <v>261.7</v>
      </c>
      <c r="D423" s="146"/>
      <c r="E423" s="146">
        <v>75.599999999999994</v>
      </c>
      <c r="F423" s="146">
        <f t="shared" si="50"/>
        <v>337.29999999999995</v>
      </c>
      <c r="G423" s="146" t="s">
        <v>2145</v>
      </c>
      <c r="H423" s="146">
        <v>249</v>
      </c>
      <c r="I423" s="702">
        <f t="shared" si="54"/>
        <v>1.1363273352895808E-2</v>
      </c>
      <c r="J423" s="151">
        <f t="shared" si="49"/>
        <v>48.651286696755754</v>
      </c>
      <c r="K423" s="151">
        <f t="shared" si="55"/>
        <v>10.703283073286267</v>
      </c>
      <c r="L423" s="151">
        <v>17.437931435091183</v>
      </c>
      <c r="M423" s="151">
        <v>16.256554371545711</v>
      </c>
      <c r="N423" s="725">
        <f t="shared" si="48"/>
        <v>0.27586438060088619</v>
      </c>
      <c r="O423" s="687">
        <f t="shared" si="51"/>
        <v>27.636142431627707</v>
      </c>
      <c r="P423" s="692">
        <v>16.256554371545711</v>
      </c>
      <c r="Q423" s="692"/>
      <c r="R423" s="692"/>
      <c r="S423" s="692"/>
      <c r="T423" s="692"/>
      <c r="U423" s="687">
        <f t="shared" si="52"/>
        <v>1.6969425026728857</v>
      </c>
      <c r="V423" s="688">
        <f t="shared" si="53"/>
        <v>4.4846043024110861E-2</v>
      </c>
    </row>
    <row r="424" spans="1:22" s="693" customFormat="1" x14ac:dyDescent="0.3">
      <c r="A424" s="158">
        <v>78</v>
      </c>
      <c r="B424" s="146" t="s">
        <v>1181</v>
      </c>
      <c r="C424" s="146">
        <v>395.5</v>
      </c>
      <c r="D424" s="146"/>
      <c r="E424" s="146"/>
      <c r="F424" s="146">
        <f t="shared" si="50"/>
        <v>395.5</v>
      </c>
      <c r="G424" s="146" t="s">
        <v>2145</v>
      </c>
      <c r="H424" s="146">
        <v>250</v>
      </c>
      <c r="I424" s="702">
        <f t="shared" si="54"/>
        <v>1.1408908988851213E-2</v>
      </c>
      <c r="J424" s="151">
        <f t="shared" si="49"/>
        <v>48.846673390317022</v>
      </c>
      <c r="K424" s="151">
        <f t="shared" si="55"/>
        <v>10.746268145869745</v>
      </c>
      <c r="L424" s="151">
        <v>17.507963288244159</v>
      </c>
      <c r="M424" s="151">
        <v>16.321841738499707</v>
      </c>
      <c r="N424" s="725">
        <f t="shared" si="48"/>
        <v>0.23621427702384484</v>
      </c>
      <c r="O424" s="687">
        <f t="shared" si="51"/>
        <v>27.747130955449499</v>
      </c>
      <c r="P424" s="692">
        <v>16.321841738499707</v>
      </c>
      <c r="Q424" s="692"/>
      <c r="R424" s="692"/>
      <c r="S424" s="692"/>
      <c r="T424" s="692"/>
      <c r="U424" s="687">
        <f t="shared" si="52"/>
        <v>1.4472280812934626</v>
      </c>
      <c r="V424" s="688">
        <f t="shared" si="53"/>
        <v>3.8554520459573229E-2</v>
      </c>
    </row>
    <row r="425" spans="1:22" s="693" customFormat="1" x14ac:dyDescent="0.3">
      <c r="A425" s="158">
        <v>79</v>
      </c>
      <c r="B425" s="146" t="s">
        <v>1182</v>
      </c>
      <c r="C425" s="146">
        <v>377.9</v>
      </c>
      <c r="D425" s="146"/>
      <c r="E425" s="146">
        <v>86.2</v>
      </c>
      <c r="F425" s="146">
        <f t="shared" si="50"/>
        <v>464.09999999999997</v>
      </c>
      <c r="G425" s="146" t="s">
        <v>2145</v>
      </c>
      <c r="H425" s="146">
        <v>358</v>
      </c>
      <c r="I425" s="702">
        <f t="shared" si="54"/>
        <v>1.6337557672034937E-2</v>
      </c>
      <c r="J425" s="151">
        <f t="shared" si="49"/>
        <v>69.948436294933984</v>
      </c>
      <c r="K425" s="151">
        <f t="shared" si="55"/>
        <v>15.388655984885476</v>
      </c>
      <c r="L425" s="151">
        <v>25.071403428765635</v>
      </c>
      <c r="M425" s="151">
        <v>23.372877369531583</v>
      </c>
      <c r="N425" s="725">
        <f>(M425+L425+K425+J425)/F425</f>
        <v>0.28825979978047117</v>
      </c>
      <c r="O425" s="687">
        <f t="shared" si="51"/>
        <v>39.733891528203692</v>
      </c>
      <c r="P425" s="692">
        <v>23.372877369531583</v>
      </c>
      <c r="Q425" s="692"/>
      <c r="R425" s="692"/>
      <c r="S425" s="692"/>
      <c r="T425" s="692"/>
      <c r="U425" s="687">
        <f t="shared" si="52"/>
        <v>1.2333089983873398</v>
      </c>
      <c r="V425" s="688">
        <f t="shared" si="53"/>
        <v>6.7374609508346797E-2</v>
      </c>
    </row>
    <row r="426" spans="1:22" s="693" customFormat="1" x14ac:dyDescent="0.3">
      <c r="A426" s="158">
        <v>80</v>
      </c>
      <c r="B426" s="146" t="s">
        <v>1207</v>
      </c>
      <c r="C426" s="146">
        <v>258.10000000000002</v>
      </c>
      <c r="D426" s="146"/>
      <c r="E426" s="146">
        <v>92.17</v>
      </c>
      <c r="F426" s="146">
        <f t="shared" si="50"/>
        <v>350.27000000000004</v>
      </c>
      <c r="G426" s="146" t="s">
        <v>2145</v>
      </c>
      <c r="H426" s="146">
        <v>971</v>
      </c>
      <c r="I426" s="702">
        <f t="shared" si="54"/>
        <v>4.4312202512698115E-2</v>
      </c>
      <c r="J426" s="151">
        <f t="shared" si="49"/>
        <v>189.72047944799132</v>
      </c>
      <c r="K426" s="151">
        <f t="shared" si="55"/>
        <v>41.738505478558089</v>
      </c>
      <c r="L426" s="151">
        <v>68.000929411540298</v>
      </c>
      <c r="M426" s="151">
        <v>63.394033312332866</v>
      </c>
      <c r="N426" s="725">
        <f t="shared" si="48"/>
        <v>1.0359264214760686</v>
      </c>
      <c r="O426" s="687">
        <f t="shared" si="51"/>
        <v>107.76985663096588</v>
      </c>
      <c r="P426" s="692">
        <v>63.394033312332866</v>
      </c>
      <c r="Q426" s="692"/>
      <c r="R426" s="692"/>
      <c r="S426" s="692"/>
      <c r="T426" s="692"/>
      <c r="U426" s="687">
        <f t="shared" si="52"/>
        <v>1.6341071349289531</v>
      </c>
      <c r="V426" s="688">
        <f t="shared" si="53"/>
        <v>0.65671554072179672</v>
      </c>
    </row>
    <row r="427" spans="1:22" s="693" customFormat="1" x14ac:dyDescent="0.3">
      <c r="A427" s="158">
        <v>81</v>
      </c>
      <c r="B427" s="146" t="s">
        <v>1208</v>
      </c>
      <c r="C427" s="146">
        <v>396.61</v>
      </c>
      <c r="D427" s="146"/>
      <c r="E427" s="146"/>
      <c r="F427" s="146">
        <f t="shared" si="50"/>
        <v>396.61</v>
      </c>
      <c r="G427" s="146" t="s">
        <v>2145</v>
      </c>
      <c r="H427" s="146">
        <v>106</v>
      </c>
      <c r="I427" s="702">
        <f t="shared" si="54"/>
        <v>4.8373774112729145E-3</v>
      </c>
      <c r="J427" s="151">
        <f t="shared" si="49"/>
        <v>20.710989517494419</v>
      </c>
      <c r="K427" s="151">
        <f t="shared" si="55"/>
        <v>4.5564176938487719</v>
      </c>
      <c r="L427" s="151">
        <v>7.4233764342155224</v>
      </c>
      <c r="M427" s="151">
        <v>6.9204608971238768</v>
      </c>
      <c r="N427" s="725">
        <f t="shared" si="48"/>
        <v>9.9874548152297196E-2</v>
      </c>
      <c r="O427" s="687">
        <f t="shared" si="51"/>
        <v>11.764783525110591</v>
      </c>
      <c r="P427" s="692">
        <v>6.9204608971238768</v>
      </c>
      <c r="Q427" s="692"/>
      <c r="R427" s="692"/>
      <c r="S427" s="692"/>
      <c r="T427" s="692"/>
      <c r="U427" s="687">
        <f t="shared" si="52"/>
        <v>1.4431776963555241</v>
      </c>
      <c r="V427" s="688">
        <f t="shared" si="53"/>
        <v>6.9117790510588853E-3</v>
      </c>
    </row>
    <row r="428" spans="1:22" s="693" customFormat="1" x14ac:dyDescent="0.3">
      <c r="A428" s="158">
        <v>82</v>
      </c>
      <c r="B428" s="146" t="s">
        <v>1209</v>
      </c>
      <c r="C428" s="146">
        <v>345.91</v>
      </c>
      <c r="D428" s="146"/>
      <c r="E428" s="146">
        <v>34.1</v>
      </c>
      <c r="F428" s="146">
        <f t="shared" si="50"/>
        <v>380.01000000000005</v>
      </c>
      <c r="G428" s="146" t="s">
        <v>2145</v>
      </c>
      <c r="H428" s="146">
        <v>235</v>
      </c>
      <c r="I428" s="702">
        <f t="shared" si="54"/>
        <v>1.072437444952014E-2</v>
      </c>
      <c r="J428" s="151">
        <f t="shared" si="49"/>
        <v>45.915872986898002</v>
      </c>
      <c r="K428" s="151">
        <f t="shared" si="55"/>
        <v>10.101492057117561</v>
      </c>
      <c r="L428" s="151">
        <v>16.457485490949505</v>
      </c>
      <c r="M428" s="151">
        <v>15.342531234189726</v>
      </c>
      <c r="N428" s="725">
        <f t="shared" si="48"/>
        <v>0.23109229170062573</v>
      </c>
      <c r="O428" s="687">
        <f t="shared" si="51"/>
        <v>26.082303098122534</v>
      </c>
      <c r="P428" s="692">
        <v>15.342531234189726</v>
      </c>
      <c r="Q428" s="692"/>
      <c r="R428" s="692"/>
      <c r="S428" s="692"/>
      <c r="T428" s="692"/>
      <c r="U428" s="687">
        <f t="shared" si="52"/>
        <v>1.5062201156589676</v>
      </c>
      <c r="V428" s="688">
        <f t="shared" si="53"/>
        <v>3.5455407033973339E-2</v>
      </c>
    </row>
    <row r="429" spans="1:22" s="693" customFormat="1" x14ac:dyDescent="0.3">
      <c r="A429" s="158">
        <v>83</v>
      </c>
      <c r="B429" s="146" t="s">
        <v>1210</v>
      </c>
      <c r="C429" s="146">
        <v>501.9</v>
      </c>
      <c r="D429" s="146"/>
      <c r="E429" s="146"/>
      <c r="F429" s="146">
        <f t="shared" si="50"/>
        <v>501.9</v>
      </c>
      <c r="G429" s="146" t="s">
        <v>2145</v>
      </c>
      <c r="H429" s="146">
        <v>307</v>
      </c>
      <c r="I429" s="702">
        <f t="shared" si="54"/>
        <v>1.401014023830929E-2</v>
      </c>
      <c r="J429" s="151">
        <f t="shared" si="49"/>
        <v>59.983714923309307</v>
      </c>
      <c r="K429" s="151">
        <f t="shared" si="55"/>
        <v>13.196417283128048</v>
      </c>
      <c r="L429" s="151">
        <v>21.499778917963827</v>
      </c>
      <c r="M429" s="151">
        <v>20.043221654877645</v>
      </c>
      <c r="N429" s="725">
        <f t="shared" si="48"/>
        <v>0.22857767041099589</v>
      </c>
      <c r="O429" s="687">
        <f t="shared" si="51"/>
        <v>34.073476813291997</v>
      </c>
      <c r="P429" s="692">
        <v>20.043221654877645</v>
      </c>
      <c r="Q429" s="692"/>
      <c r="R429" s="692"/>
      <c r="S429" s="692"/>
      <c r="T429" s="692"/>
      <c r="U429" s="687">
        <f t="shared" si="52"/>
        <v>1.1404238018560757</v>
      </c>
      <c r="V429" s="688">
        <f t="shared" si="53"/>
        <v>4.5814329134031578E-2</v>
      </c>
    </row>
    <row r="430" spans="1:22" s="693" customFormat="1" x14ac:dyDescent="0.3">
      <c r="A430" s="158">
        <v>84</v>
      </c>
      <c r="B430" s="146" t="s">
        <v>1211</v>
      </c>
      <c r="C430" s="146">
        <v>406.9</v>
      </c>
      <c r="D430" s="146"/>
      <c r="E430" s="146"/>
      <c r="F430" s="146">
        <f t="shared" si="50"/>
        <v>406.9</v>
      </c>
      <c r="G430" s="146" t="s">
        <v>2145</v>
      </c>
      <c r="H430" s="146">
        <v>465</v>
      </c>
      <c r="I430" s="702">
        <f t="shared" si="54"/>
        <v>2.1220570719263258E-2</v>
      </c>
      <c r="J430" s="151">
        <f t="shared" si="49"/>
        <v>90.854812505989671</v>
      </c>
      <c r="K430" s="151">
        <f t="shared" si="55"/>
        <v>19.988058751317727</v>
      </c>
      <c r="L430" s="151">
        <v>32.56481171613413</v>
      </c>
      <c r="M430" s="151">
        <v>30.358625633609456</v>
      </c>
      <c r="N430" s="725">
        <f t="shared" si="48"/>
        <v>0.42704917327857211</v>
      </c>
      <c r="O430" s="687">
        <f t="shared" si="51"/>
        <v>51.609663577136075</v>
      </c>
      <c r="P430" s="692">
        <v>30.358625633609456</v>
      </c>
      <c r="Q430" s="692"/>
      <c r="R430" s="692"/>
      <c r="S430" s="692"/>
      <c r="T430" s="692"/>
      <c r="U430" s="687">
        <f t="shared" si="52"/>
        <v>1.4066815093427487</v>
      </c>
      <c r="V430" s="688">
        <f t="shared" si="53"/>
        <v>0.12964625978706587</v>
      </c>
    </row>
    <row r="431" spans="1:22" s="693" customFormat="1" x14ac:dyDescent="0.3">
      <c r="A431" s="158">
        <v>85</v>
      </c>
      <c r="B431" s="146" t="s">
        <v>1212</v>
      </c>
      <c r="C431" s="146">
        <v>583.66999999999996</v>
      </c>
      <c r="D431" s="146"/>
      <c r="E431" s="146"/>
      <c r="F431" s="146">
        <f t="shared" si="50"/>
        <v>583.66999999999996</v>
      </c>
      <c r="G431" s="146" t="s">
        <v>2145</v>
      </c>
      <c r="H431" s="146">
        <v>415</v>
      </c>
      <c r="I431" s="702">
        <f t="shared" si="54"/>
        <v>1.8938788921493015E-2</v>
      </c>
      <c r="J431" s="151">
        <f t="shared" si="49"/>
        <v>81.085477827926269</v>
      </c>
      <c r="K431" s="151">
        <f t="shared" si="55"/>
        <v>17.838805122143778</v>
      </c>
      <c r="L431" s="151">
        <v>29.063219058485306</v>
      </c>
      <c r="M431" s="151">
        <v>27.094257285909517</v>
      </c>
      <c r="N431" s="725">
        <f t="shared" si="48"/>
        <v>0.26570109701451999</v>
      </c>
      <c r="O431" s="687">
        <f t="shared" si="51"/>
        <v>46.060237386046175</v>
      </c>
      <c r="P431" s="692">
        <v>27.094257285909517</v>
      </c>
      <c r="Q431" s="692"/>
      <c r="R431" s="692"/>
      <c r="S431" s="692"/>
      <c r="T431" s="692"/>
      <c r="U431" s="687">
        <f t="shared" si="52"/>
        <v>0.9806546612838839</v>
      </c>
      <c r="V431" s="688">
        <f t="shared" si="53"/>
        <v>7.1989738836598094E-2</v>
      </c>
    </row>
    <row r="432" spans="1:22" s="693" customFormat="1" x14ac:dyDescent="0.3">
      <c r="A432" s="158">
        <v>86</v>
      </c>
      <c r="B432" s="146" t="s">
        <v>1213</v>
      </c>
      <c r="C432" s="146">
        <v>634.80999999999995</v>
      </c>
      <c r="D432" s="146"/>
      <c r="E432" s="146"/>
      <c r="F432" s="146">
        <f t="shared" si="50"/>
        <v>634.80999999999995</v>
      </c>
      <c r="G432" s="146" t="s">
        <v>2145</v>
      </c>
      <c r="H432" s="146">
        <v>443</v>
      </c>
      <c r="I432" s="702">
        <f t="shared" si="54"/>
        <v>2.0216586728244348E-2</v>
      </c>
      <c r="J432" s="151">
        <f t="shared" si="49"/>
        <v>86.55630524764176</v>
      </c>
      <c r="K432" s="151">
        <f t="shared" si="55"/>
        <v>19.042387154481187</v>
      </c>
      <c r="L432" s="151">
        <v>31.024110946768648</v>
      </c>
      <c r="M432" s="151">
        <v>28.922303560621483</v>
      </c>
      <c r="N432" s="725">
        <f t="shared" si="48"/>
        <v>0.26077898412046613</v>
      </c>
      <c r="O432" s="687">
        <f t="shared" si="51"/>
        <v>49.167916053056523</v>
      </c>
      <c r="P432" s="692">
        <v>28.922303560621483</v>
      </c>
      <c r="Q432" s="692"/>
      <c r="R432" s="692"/>
      <c r="S432" s="692"/>
      <c r="T432" s="692"/>
      <c r="U432" s="687">
        <f t="shared" si="52"/>
        <v>0.9016535753242142</v>
      </c>
      <c r="V432" s="688">
        <f t="shared" si="53"/>
        <v>7.5423289409626101E-2</v>
      </c>
    </row>
    <row r="433" spans="1:22" s="693" customFormat="1" x14ac:dyDescent="0.3">
      <c r="A433" s="158">
        <v>87</v>
      </c>
      <c r="B433" s="146" t="s">
        <v>1214</v>
      </c>
      <c r="C433" s="146">
        <v>312.74</v>
      </c>
      <c r="D433" s="146"/>
      <c r="E433" s="146"/>
      <c r="F433" s="146">
        <f t="shared" si="50"/>
        <v>312.74</v>
      </c>
      <c r="G433" s="146" t="s">
        <v>2145</v>
      </c>
      <c r="H433" s="146">
        <v>430</v>
      </c>
      <c r="I433" s="702">
        <f t="shared" si="54"/>
        <v>1.9623323460824085E-2</v>
      </c>
      <c r="J433" s="151">
        <f t="shared" si="49"/>
        <v>84.016278231345282</v>
      </c>
      <c r="K433" s="151">
        <f t="shared" si="55"/>
        <v>18.483581210895963</v>
      </c>
      <c r="L433" s="151">
        <v>30.113696855779946</v>
      </c>
      <c r="M433" s="151">
        <v>28.073567790219499</v>
      </c>
      <c r="N433" s="725">
        <f t="shared" si="48"/>
        <v>0.51380419546025669</v>
      </c>
      <c r="O433" s="687">
        <f t="shared" si="51"/>
        <v>47.725065243373145</v>
      </c>
      <c r="P433" s="692">
        <v>28.073567790219499</v>
      </c>
      <c r="Q433" s="692"/>
      <c r="R433" s="692"/>
      <c r="S433" s="692"/>
      <c r="T433" s="692"/>
      <c r="U433" s="687">
        <f t="shared" si="52"/>
        <v>1.8302062612763457</v>
      </c>
      <c r="V433" s="688">
        <f t="shared" si="53"/>
        <v>0.14424316912152704</v>
      </c>
    </row>
    <row r="434" spans="1:22" s="693" customFormat="1" x14ac:dyDescent="0.3">
      <c r="A434" s="158">
        <v>88</v>
      </c>
      <c r="B434" s="146" t="s">
        <v>1215</v>
      </c>
      <c r="C434" s="146">
        <v>359.3</v>
      </c>
      <c r="D434" s="146"/>
      <c r="E434" s="146"/>
      <c r="F434" s="146">
        <f t="shared" si="50"/>
        <v>359.3</v>
      </c>
      <c r="G434" s="146" t="s">
        <v>2145</v>
      </c>
      <c r="H434" s="146">
        <v>355</v>
      </c>
      <c r="I434" s="702">
        <f t="shared" si="54"/>
        <v>1.6200650764168722E-2</v>
      </c>
      <c r="J434" s="151">
        <f t="shared" si="49"/>
        <v>69.362276214250173</v>
      </c>
      <c r="K434" s="151">
        <f t="shared" si="55"/>
        <v>15.259700767135039</v>
      </c>
      <c r="L434" s="151">
        <v>24.861307869306703</v>
      </c>
      <c r="M434" s="151">
        <v>23.177015268669585</v>
      </c>
      <c r="N434" s="725">
        <f t="shared" si="48"/>
        <v>0.36921875902967294</v>
      </c>
      <c r="O434" s="687">
        <f t="shared" si="51"/>
        <v>39.400925956738291</v>
      </c>
      <c r="P434" s="692">
        <v>23.177015268669585</v>
      </c>
      <c r="Q434" s="692"/>
      <c r="R434" s="692"/>
      <c r="S434" s="692"/>
      <c r="T434" s="692"/>
      <c r="U434" s="687">
        <f t="shared" si="52"/>
        <v>1.5930384251365555</v>
      </c>
      <c r="V434" s="688">
        <f t="shared" si="53"/>
        <v>8.5573888155099656E-2</v>
      </c>
    </row>
    <row r="435" spans="1:22" s="693" customFormat="1" x14ac:dyDescent="0.3">
      <c r="A435" s="158">
        <v>89</v>
      </c>
      <c r="B435" s="146" t="s">
        <v>1216</v>
      </c>
      <c r="C435" s="146">
        <v>391.67</v>
      </c>
      <c r="D435" s="146"/>
      <c r="E435" s="146">
        <v>25.5</v>
      </c>
      <c r="F435" s="146">
        <f t="shared" si="50"/>
        <v>417.17</v>
      </c>
      <c r="G435" s="146" t="s">
        <v>2145</v>
      </c>
      <c r="H435" s="146">
        <v>393</v>
      </c>
      <c r="I435" s="702">
        <f t="shared" si="54"/>
        <v>1.7934804930474106E-2</v>
      </c>
      <c r="J435" s="151">
        <f t="shared" si="49"/>
        <v>76.786970569578358</v>
      </c>
      <c r="K435" s="151">
        <f t="shared" si="55"/>
        <v>16.893133525307238</v>
      </c>
      <c r="L435" s="151">
        <v>27.522518289119816</v>
      </c>
      <c r="M435" s="151">
        <v>25.65793521292154</v>
      </c>
      <c r="N435" s="725">
        <f t="shared" si="48"/>
        <v>0.35204007382344593</v>
      </c>
      <c r="O435" s="687">
        <f t="shared" si="51"/>
        <v>43.618489861966616</v>
      </c>
      <c r="P435" s="692">
        <v>25.65793521292154</v>
      </c>
      <c r="Q435" s="692"/>
      <c r="R435" s="692"/>
      <c r="S435" s="692"/>
      <c r="T435" s="692"/>
      <c r="U435" s="687">
        <f t="shared" si="52"/>
        <v>1.3720514566041766</v>
      </c>
      <c r="V435" s="688">
        <f t="shared" si="53"/>
        <v>9.0326214065140908E-2</v>
      </c>
    </row>
    <row r="436" spans="1:22" s="693" customFormat="1" x14ac:dyDescent="0.3">
      <c r="A436" s="158">
        <v>90</v>
      </c>
      <c r="B436" s="146" t="s">
        <v>1217</v>
      </c>
      <c r="C436" s="146">
        <v>195.5</v>
      </c>
      <c r="D436" s="146"/>
      <c r="E436" s="146">
        <v>53.8</v>
      </c>
      <c r="F436" s="146">
        <f t="shared" si="50"/>
        <v>249.3</v>
      </c>
      <c r="G436" s="146" t="s">
        <v>2145</v>
      </c>
      <c r="H436" s="146">
        <v>245</v>
      </c>
      <c r="I436" s="702">
        <f t="shared" si="54"/>
        <v>1.1180730809074189E-2</v>
      </c>
      <c r="J436" s="151">
        <f t="shared" si="49"/>
        <v>47.869739922510689</v>
      </c>
      <c r="K436" s="151">
        <f t="shared" si="55"/>
        <v>10.531342782952352</v>
      </c>
      <c r="L436" s="151">
        <v>17.157804022479276</v>
      </c>
      <c r="M436" s="151">
        <v>15.995404903729714</v>
      </c>
      <c r="N436" s="725">
        <f t="shared" si="48"/>
        <v>0.3672454537973206</v>
      </c>
      <c r="O436" s="687">
        <f t="shared" si="51"/>
        <v>27.192188336340514</v>
      </c>
      <c r="P436" s="692">
        <v>15.995404903729714</v>
      </c>
      <c r="Q436" s="692"/>
      <c r="R436" s="692"/>
      <c r="S436" s="692"/>
      <c r="T436" s="692"/>
      <c r="U436" s="687">
        <f t="shared" si="52"/>
        <v>2.2959434663119307</v>
      </c>
      <c r="V436" s="688">
        <f t="shared" si="53"/>
        <v>5.874239732542106E-2</v>
      </c>
    </row>
    <row r="437" spans="1:22" s="693" customFormat="1" x14ac:dyDescent="0.3">
      <c r="A437" s="158">
        <v>91</v>
      </c>
      <c r="B437" s="146" t="s">
        <v>1218</v>
      </c>
      <c r="C437" s="146">
        <v>489.94</v>
      </c>
      <c r="D437" s="146"/>
      <c r="E437" s="146">
        <v>45</v>
      </c>
      <c r="F437" s="146">
        <f t="shared" si="50"/>
        <v>534.94000000000005</v>
      </c>
      <c r="G437" s="146" t="s">
        <v>2145</v>
      </c>
      <c r="H437" s="146">
        <v>720</v>
      </c>
      <c r="I437" s="702">
        <f t="shared" si="54"/>
        <v>3.2857657887891495E-2</v>
      </c>
      <c r="J437" s="151">
        <f t="shared" si="49"/>
        <v>140.67841936411304</v>
      </c>
      <c r="K437" s="151">
        <f t="shared" si="55"/>
        <v>30.949252260104871</v>
      </c>
      <c r="L437" s="151">
        <v>50.422934270143173</v>
      </c>
      <c r="M437" s="151">
        <v>47.006904206879156</v>
      </c>
      <c r="N437" s="725">
        <f t="shared" si="48"/>
        <v>0.50296764142004757</v>
      </c>
      <c r="O437" s="687">
        <f t="shared" si="51"/>
        <v>79.911737151694567</v>
      </c>
      <c r="P437" s="692">
        <v>47.006904206879156</v>
      </c>
      <c r="Q437" s="692"/>
      <c r="R437" s="692"/>
      <c r="S437" s="692"/>
      <c r="T437" s="692"/>
      <c r="U437" s="687">
        <f t="shared" si="52"/>
        <v>1.0699867389829971</v>
      </c>
      <c r="V437" s="688">
        <f t="shared" si="53"/>
        <v>0.23642951739392121</v>
      </c>
    </row>
    <row r="438" spans="1:22" s="693" customFormat="1" x14ac:dyDescent="0.3">
      <c r="A438" s="158">
        <v>92</v>
      </c>
      <c r="B438" s="146" t="s">
        <v>1219</v>
      </c>
      <c r="C438" s="146">
        <v>308.44</v>
      </c>
      <c r="D438" s="146"/>
      <c r="E438" s="146">
        <v>74.5</v>
      </c>
      <c r="F438" s="146">
        <f t="shared" si="50"/>
        <v>382.94</v>
      </c>
      <c r="G438" s="146" t="s">
        <v>2145</v>
      </c>
      <c r="H438" s="146">
        <v>400</v>
      </c>
      <c r="I438" s="702">
        <f t="shared" si="54"/>
        <v>1.8254254382161942E-2</v>
      </c>
      <c r="J438" s="151">
        <f t="shared" si="49"/>
        <v>78.154677424507241</v>
      </c>
      <c r="K438" s="151">
        <f t="shared" si="55"/>
        <v>17.194029033391594</v>
      </c>
      <c r="L438" s="151">
        <v>28.012741261190655</v>
      </c>
      <c r="M438" s="151">
        <v>26.114946781599535</v>
      </c>
      <c r="N438" s="725">
        <f t="shared" si="48"/>
        <v>0.390338942133726</v>
      </c>
      <c r="O438" s="687">
        <f t="shared" si="51"/>
        <v>44.395409528719206</v>
      </c>
      <c r="P438" s="692">
        <v>26.114946781599535</v>
      </c>
      <c r="Q438" s="692"/>
      <c r="R438" s="692"/>
      <c r="S438" s="692"/>
      <c r="T438" s="692"/>
      <c r="U438" s="687">
        <f t="shared" si="52"/>
        <v>1.4946955297215345</v>
      </c>
      <c r="V438" s="688">
        <f t="shared" si="53"/>
        <v>0.10193680700608115</v>
      </c>
    </row>
    <row r="439" spans="1:22" s="693" customFormat="1" x14ac:dyDescent="0.3">
      <c r="A439" s="158">
        <v>93</v>
      </c>
      <c r="B439" s="146" t="s">
        <v>1220</v>
      </c>
      <c r="C439" s="146">
        <v>367.5</v>
      </c>
      <c r="D439" s="146"/>
      <c r="E439" s="146"/>
      <c r="F439" s="146">
        <f t="shared" si="50"/>
        <v>367.5</v>
      </c>
      <c r="G439" s="146" t="s">
        <v>2145</v>
      </c>
      <c r="H439" s="146">
        <v>590</v>
      </c>
      <c r="I439" s="702">
        <f t="shared" si="54"/>
        <v>2.6925025213688863E-2</v>
      </c>
      <c r="J439" s="151">
        <f t="shared" si="49"/>
        <v>115.27814920114818</v>
      </c>
      <c r="K439" s="151">
        <f t="shared" si="55"/>
        <v>25.361192824252601</v>
      </c>
      <c r="L439" s="151">
        <v>41.318793360256215</v>
      </c>
      <c r="M439" s="151">
        <v>38.519546502859313</v>
      </c>
      <c r="N439" s="725">
        <f t="shared" si="48"/>
        <v>0.59993927044494233</v>
      </c>
      <c r="O439" s="687">
        <f t="shared" si="51"/>
        <v>65.483229054860828</v>
      </c>
      <c r="P439" s="692">
        <v>38.519546502859313</v>
      </c>
      <c r="Q439" s="692"/>
      <c r="R439" s="692"/>
      <c r="S439" s="692"/>
      <c r="T439" s="692"/>
      <c r="U439" s="687">
        <f t="shared" si="52"/>
        <v>1.5574930779634406</v>
      </c>
      <c r="V439" s="688">
        <f t="shared" si="53"/>
        <v>0.23109388626795446</v>
      </c>
    </row>
    <row r="440" spans="1:22" s="693" customFormat="1" x14ac:dyDescent="0.3">
      <c r="A440" s="158">
        <v>94</v>
      </c>
      <c r="B440" s="146" t="s">
        <v>1221</v>
      </c>
      <c r="C440" s="146">
        <v>131.4</v>
      </c>
      <c r="D440" s="146"/>
      <c r="E440" s="146"/>
      <c r="F440" s="146">
        <f t="shared" si="50"/>
        <v>131.4</v>
      </c>
      <c r="G440" s="146" t="s">
        <v>2145</v>
      </c>
      <c r="H440" s="146">
        <v>190</v>
      </c>
      <c r="I440" s="702">
        <f t="shared" si="54"/>
        <v>8.6707708315269215E-3</v>
      </c>
      <c r="J440" s="151">
        <f t="shared" si="49"/>
        <v>37.123471776640933</v>
      </c>
      <c r="K440" s="151">
        <f t="shared" si="55"/>
        <v>8.1671637908610055</v>
      </c>
      <c r="L440" s="151">
        <v>13.306052099065559</v>
      </c>
      <c r="M440" s="151">
        <v>12.404599721259778</v>
      </c>
      <c r="N440" s="725">
        <f t="shared" si="48"/>
        <v>0.54034465287539779</v>
      </c>
      <c r="O440" s="687">
        <f t="shared" si="51"/>
        <v>21.087819526141622</v>
      </c>
      <c r="P440" s="692">
        <v>12.404599721259778</v>
      </c>
      <c r="Q440" s="692"/>
      <c r="R440" s="692"/>
      <c r="S440" s="692"/>
      <c r="T440" s="692"/>
      <c r="U440" s="687">
        <f t="shared" si="52"/>
        <v>4.3560023299205808</v>
      </c>
      <c r="V440" s="688">
        <f t="shared" si="53"/>
        <v>6.702759130442372E-2</v>
      </c>
    </row>
    <row r="441" spans="1:22" s="693" customFormat="1" x14ac:dyDescent="0.3">
      <c r="A441" s="158">
        <v>95</v>
      </c>
      <c r="B441" s="146" t="s">
        <v>1222</v>
      </c>
      <c r="C441" s="146">
        <v>471.36</v>
      </c>
      <c r="D441" s="146"/>
      <c r="E441" s="146"/>
      <c r="F441" s="146">
        <f t="shared" si="50"/>
        <v>471.36</v>
      </c>
      <c r="G441" s="146" t="s">
        <v>2145</v>
      </c>
      <c r="H441" s="146">
        <v>350</v>
      </c>
      <c r="I441" s="702">
        <f t="shared" si="54"/>
        <v>1.59724725843917E-2</v>
      </c>
      <c r="J441" s="151">
        <f t="shared" si="49"/>
        <v>68.38534274644384</v>
      </c>
      <c r="K441" s="151">
        <f t="shared" si="55"/>
        <v>15.044775404217646</v>
      </c>
      <c r="L441" s="151">
        <v>24.511148603541823</v>
      </c>
      <c r="M441" s="151">
        <v>22.850578433899592</v>
      </c>
      <c r="N441" s="725">
        <f t="shared" si="48"/>
        <v>0.27747760774801195</v>
      </c>
      <c r="O441" s="687">
        <f t="shared" si="51"/>
        <v>38.845983337629306</v>
      </c>
      <c r="P441" s="692">
        <v>22.850578433899592</v>
      </c>
      <c r="Q441" s="692"/>
      <c r="R441" s="692"/>
      <c r="S441" s="692"/>
      <c r="T441" s="692"/>
      <c r="U441" s="687">
        <f t="shared" si="52"/>
        <v>1.2143132767981255</v>
      </c>
      <c r="V441" s="688">
        <f t="shared" si="53"/>
        <v>6.3405238394967728E-2</v>
      </c>
    </row>
    <row r="442" spans="1:22" s="693" customFormat="1" x14ac:dyDescent="0.3">
      <c r="A442" s="158">
        <v>96</v>
      </c>
      <c r="B442" s="146" t="s">
        <v>1223</v>
      </c>
      <c r="C442" s="146">
        <v>530.79999999999995</v>
      </c>
      <c r="D442" s="146"/>
      <c r="E442" s="146"/>
      <c r="F442" s="146">
        <f t="shared" si="50"/>
        <v>530.79999999999995</v>
      </c>
      <c r="G442" s="146" t="s">
        <v>2145</v>
      </c>
      <c r="H442" s="146">
        <v>680</v>
      </c>
      <c r="I442" s="702">
        <f t="shared" si="54"/>
        <v>3.10322324496753E-2</v>
      </c>
      <c r="J442" s="151">
        <f t="shared" si="49"/>
        <v>132.86295162166232</v>
      </c>
      <c r="K442" s="151">
        <f t="shared" si="55"/>
        <v>29.229849356765712</v>
      </c>
      <c r="L442" s="151">
        <v>47.621660144024112</v>
      </c>
      <c r="M442" s="151">
        <v>44.395409528719199</v>
      </c>
      <c r="N442" s="725">
        <f t="shared" si="48"/>
        <v>0.47872997485149082</v>
      </c>
      <c r="O442" s="687">
        <f t="shared" si="51"/>
        <v>75.47219619882263</v>
      </c>
      <c r="P442" s="692">
        <v>44.395409528719199</v>
      </c>
      <c r="Q442" s="692"/>
      <c r="R442" s="692"/>
      <c r="S442" s="692"/>
      <c r="T442" s="692"/>
      <c r="U442" s="687">
        <f t="shared" si="52"/>
        <v>1.0783321517550197</v>
      </c>
      <c r="V442" s="688">
        <f t="shared" si="53"/>
        <v>0.21253413287205378</v>
      </c>
    </row>
    <row r="443" spans="1:22" s="693" customFormat="1" x14ac:dyDescent="0.3">
      <c r="A443" s="158">
        <v>97</v>
      </c>
      <c r="B443" s="146" t="s">
        <v>1224</v>
      </c>
      <c r="C443" s="146">
        <v>330.15</v>
      </c>
      <c r="D443" s="146"/>
      <c r="E443" s="146"/>
      <c r="F443" s="146">
        <f t="shared" si="50"/>
        <v>330.15</v>
      </c>
      <c r="G443" s="146" t="s">
        <v>2145</v>
      </c>
      <c r="H443" s="146">
        <v>332</v>
      </c>
      <c r="I443" s="702">
        <f t="shared" si="54"/>
        <v>1.5151031137194411E-2</v>
      </c>
      <c r="J443" s="151">
        <f t="shared" si="49"/>
        <v>64.868382262341001</v>
      </c>
      <c r="K443" s="151">
        <f t="shared" si="55"/>
        <v>14.27104409771502</v>
      </c>
      <c r="L443" s="151">
        <v>23.250575246788241</v>
      </c>
      <c r="M443" s="151">
        <v>21.675405828727612</v>
      </c>
      <c r="N443" s="725">
        <f t="shared" si="48"/>
        <v>0.37578496875835793</v>
      </c>
      <c r="O443" s="687">
        <f t="shared" si="51"/>
        <v>36.848189908836943</v>
      </c>
      <c r="P443" s="692">
        <v>21.675405828727612</v>
      </c>
      <c r="Q443" s="692"/>
      <c r="R443" s="692"/>
      <c r="S443" s="692"/>
      <c r="T443" s="692"/>
      <c r="U443" s="687">
        <f t="shared" si="52"/>
        <v>1.7336928855113263</v>
      </c>
      <c r="V443" s="688">
        <f t="shared" si="53"/>
        <v>8.1452917021731353E-2</v>
      </c>
    </row>
    <row r="444" spans="1:22" s="693" customFormat="1" x14ac:dyDescent="0.3">
      <c r="A444" s="158">
        <v>98</v>
      </c>
      <c r="B444" s="146" t="s">
        <v>1225</v>
      </c>
      <c r="C444" s="146">
        <v>242.1</v>
      </c>
      <c r="D444" s="146"/>
      <c r="E444" s="146"/>
      <c r="F444" s="146">
        <f t="shared" si="50"/>
        <v>242.1</v>
      </c>
      <c r="G444" s="146" t="s">
        <v>2145</v>
      </c>
      <c r="H444" s="146">
        <v>320</v>
      </c>
      <c r="I444" s="702">
        <f t="shared" si="54"/>
        <v>1.4603403505729553E-2</v>
      </c>
      <c r="J444" s="151">
        <f t="shared" si="49"/>
        <v>62.523741939605792</v>
      </c>
      <c r="K444" s="151">
        <f t="shared" si="55"/>
        <v>13.755223226713275</v>
      </c>
      <c r="L444" s="151">
        <v>22.410193008952525</v>
      </c>
      <c r="M444" s="151">
        <v>20.891957425279628</v>
      </c>
      <c r="N444" s="725">
        <f t="shared" ref="N444:N503" si="56">(M444+L444+K444+J444)/F444</f>
        <v>0.49393273688786127</v>
      </c>
      <c r="O444" s="687">
        <f t="shared" si="51"/>
        <v>35.516327622975368</v>
      </c>
      <c r="P444" s="692">
        <v>20.891957425279628</v>
      </c>
      <c r="Q444" s="692"/>
      <c r="R444" s="692"/>
      <c r="S444" s="692"/>
      <c r="T444" s="692"/>
      <c r="U444" s="687">
        <f t="shared" si="52"/>
        <v>2.3642243128936982</v>
      </c>
      <c r="V444" s="688">
        <f t="shared" si="53"/>
        <v>0.10319221710013042</v>
      </c>
    </row>
    <row r="445" spans="1:22" s="693" customFormat="1" x14ac:dyDescent="0.3">
      <c r="A445" s="158">
        <v>99</v>
      </c>
      <c r="B445" s="146" t="s">
        <v>1226</v>
      </c>
      <c r="C445" s="146">
        <v>528.74</v>
      </c>
      <c r="D445" s="146"/>
      <c r="E445" s="146"/>
      <c r="F445" s="146">
        <f t="shared" si="50"/>
        <v>528.74</v>
      </c>
      <c r="G445" s="146" t="s">
        <v>2145</v>
      </c>
      <c r="H445" s="146">
        <v>338</v>
      </c>
      <c r="I445" s="702">
        <f t="shared" si="54"/>
        <v>1.542484495292684E-2</v>
      </c>
      <c r="J445" s="151">
        <f t="shared" si="49"/>
        <v>66.040702423708609</v>
      </c>
      <c r="K445" s="151">
        <f t="shared" si="55"/>
        <v>14.528954533215893</v>
      </c>
      <c r="L445" s="151">
        <v>23.670766365706104</v>
      </c>
      <c r="M445" s="151">
        <v>22.067130030451604</v>
      </c>
      <c r="N445" s="725">
        <f t="shared" si="56"/>
        <v>0.23888405142996977</v>
      </c>
      <c r="O445" s="687">
        <f t="shared" si="51"/>
        <v>37.514121051767724</v>
      </c>
      <c r="P445" s="692">
        <v>22.067130030451604</v>
      </c>
      <c r="Q445" s="692"/>
      <c r="R445" s="692"/>
      <c r="S445" s="692"/>
      <c r="T445" s="692"/>
      <c r="U445" s="687">
        <f t="shared" si="52"/>
        <v>1.0825333928803653</v>
      </c>
      <c r="V445" s="688">
        <f t="shared" si="53"/>
        <v>5.2714854251062315E-2</v>
      </c>
    </row>
    <row r="446" spans="1:22" s="693" customFormat="1" x14ac:dyDescent="0.3">
      <c r="A446" s="158">
        <v>100</v>
      </c>
      <c r="B446" s="146" t="s">
        <v>1227</v>
      </c>
      <c r="C446" s="146">
        <v>183.6</v>
      </c>
      <c r="D446" s="146"/>
      <c r="E446" s="146"/>
      <c r="F446" s="146">
        <f t="shared" si="50"/>
        <v>183.6</v>
      </c>
      <c r="G446" s="146" t="s">
        <v>2144</v>
      </c>
      <c r="H446" s="146">
        <v>290</v>
      </c>
      <c r="I446" s="702">
        <f t="shared" si="54"/>
        <v>1.3234334427067408E-2</v>
      </c>
      <c r="J446" s="151">
        <f t="shared" si="49"/>
        <v>56.662141132767751</v>
      </c>
      <c r="K446" s="151">
        <f t="shared" si="55"/>
        <v>12.465671049208906</v>
      </c>
      <c r="L446" s="151">
        <v>20.309237414363224</v>
      </c>
      <c r="M446" s="151">
        <v>10.465749978708129</v>
      </c>
      <c r="N446" s="725">
        <f t="shared" si="56"/>
        <v>0.54413289528893249</v>
      </c>
      <c r="O446" s="687">
        <f t="shared" si="51"/>
        <v>17.791774963803817</v>
      </c>
      <c r="P446" s="692">
        <v>10.465749978708129</v>
      </c>
      <c r="Q446" s="692"/>
      <c r="R446" s="692"/>
      <c r="S446" s="692"/>
      <c r="T446" s="692"/>
      <c r="U446" s="687">
        <f t="shared" si="52"/>
        <v>5.1991772820479625</v>
      </c>
      <c r="V446" s="688">
        <f t="shared" si="53"/>
        <v>5.694758837284538E-2</v>
      </c>
    </row>
    <row r="447" spans="1:22" s="693" customFormat="1" x14ac:dyDescent="0.3">
      <c r="A447" s="158">
        <v>101</v>
      </c>
      <c r="B447" s="146" t="s">
        <v>1228</v>
      </c>
      <c r="C447" s="146">
        <v>384.7</v>
      </c>
      <c r="D447" s="146"/>
      <c r="E447" s="146"/>
      <c r="F447" s="146">
        <f t="shared" si="50"/>
        <v>384.7</v>
      </c>
      <c r="G447" s="146" t="s">
        <v>2145</v>
      </c>
      <c r="H447" s="146">
        <v>435</v>
      </c>
      <c r="I447" s="702">
        <f t="shared" si="54"/>
        <v>1.9851501640601111E-2</v>
      </c>
      <c r="J447" s="151">
        <f t="shared" si="49"/>
        <v>84.99321169915163</v>
      </c>
      <c r="K447" s="151">
        <f t="shared" si="55"/>
        <v>18.698506573813358</v>
      </c>
      <c r="L447" s="151">
        <v>30.463856121544833</v>
      </c>
      <c r="M447" s="151">
        <v>28.400004624989492</v>
      </c>
      <c r="N447" s="725">
        <f t="shared" si="56"/>
        <v>0.42255154411099377</v>
      </c>
      <c r="O447" s="687">
        <f t="shared" si="51"/>
        <v>48.280007862482137</v>
      </c>
      <c r="P447" s="692">
        <v>28.400004624989492</v>
      </c>
      <c r="Q447" s="692"/>
      <c r="R447" s="692"/>
      <c r="S447" s="692"/>
      <c r="T447" s="692"/>
      <c r="U447" s="687">
        <f t="shared" si="52"/>
        <v>1.4878573073864423</v>
      </c>
      <c r="V447" s="688">
        <f t="shared" si="53"/>
        <v>0.12000465807048674</v>
      </c>
    </row>
    <row r="448" spans="1:22" s="693" customFormat="1" x14ac:dyDescent="0.3">
      <c r="A448" s="158">
        <v>102</v>
      </c>
      <c r="B448" s="146" t="s">
        <v>1229</v>
      </c>
      <c r="C448" s="146">
        <v>1676.67</v>
      </c>
      <c r="D448" s="146"/>
      <c r="E448" s="146">
        <v>224.2</v>
      </c>
      <c r="F448" s="146">
        <f>C448+E448</f>
        <v>1900.8700000000001</v>
      </c>
      <c r="G448" s="146" t="s">
        <v>2145</v>
      </c>
      <c r="H448" s="146">
        <v>629</v>
      </c>
      <c r="I448" s="702">
        <f t="shared" si="54"/>
        <v>2.8704815015949653E-2</v>
      </c>
      <c r="J448" s="151">
        <f t="shared" si="49"/>
        <v>122.89823025003764</v>
      </c>
      <c r="K448" s="151">
        <f t="shared" si="55"/>
        <v>27.037610655008283</v>
      </c>
      <c r="L448" s="151">
        <v>44.050035633222301</v>
      </c>
      <c r="M448" s="151">
        <v>41.06575381406526</v>
      </c>
      <c r="N448" s="725">
        <f t="shared" si="56"/>
        <v>0.12365476353055889</v>
      </c>
      <c r="O448" s="687">
        <f t="shared" si="51"/>
        <v>69.811781483910934</v>
      </c>
      <c r="P448" s="692">
        <v>41.06575381406526</v>
      </c>
      <c r="Q448" s="692"/>
      <c r="R448" s="692"/>
      <c r="S448" s="692"/>
      <c r="T448" s="692"/>
      <c r="U448" s="687">
        <f t="shared" si="52"/>
        <v>0.30111407205730245</v>
      </c>
      <c r="V448" s="688">
        <f t="shared" si="53"/>
        <v>5.0779760770823863E-2</v>
      </c>
    </row>
    <row r="449" spans="1:22" s="693" customFormat="1" x14ac:dyDescent="0.3">
      <c r="A449" s="158">
        <v>103</v>
      </c>
      <c r="B449" s="146" t="s">
        <v>1230</v>
      </c>
      <c r="C449" s="146">
        <v>362.4</v>
      </c>
      <c r="D449" s="146"/>
      <c r="E449" s="146"/>
      <c r="F449" s="146">
        <f>C449+D449+E449</f>
        <v>362.4</v>
      </c>
      <c r="G449" s="146" t="s">
        <v>2145</v>
      </c>
      <c r="H449" s="146">
        <v>585</v>
      </c>
      <c r="I449" s="702">
        <f t="shared" si="54"/>
        <v>2.6696847033911838E-2</v>
      </c>
      <c r="J449" s="151">
        <f t="shared" si="49"/>
        <v>114.30121573334183</v>
      </c>
      <c r="K449" s="151">
        <f t="shared" si="55"/>
        <v>25.146267461335203</v>
      </c>
      <c r="L449" s="151">
        <v>40.968634094491335</v>
      </c>
      <c r="M449" s="151">
        <v>38.193109668089313</v>
      </c>
      <c r="N449" s="725">
        <f t="shared" si="56"/>
        <v>0.60322634370104222</v>
      </c>
      <c r="O449" s="687">
        <f t="shared" si="51"/>
        <v>64.928286435751829</v>
      </c>
      <c r="P449" s="692">
        <v>38.193109668089313</v>
      </c>
      <c r="Q449" s="692"/>
      <c r="R449" s="692"/>
      <c r="S449" s="692"/>
      <c r="T449" s="692"/>
      <c r="U449" s="687">
        <f t="shared" si="52"/>
        <v>1.5794114408155755</v>
      </c>
      <c r="V449" s="688">
        <f t="shared" si="53"/>
        <v>0.23039089899654441</v>
      </c>
    </row>
    <row r="450" spans="1:22" s="693" customFormat="1" x14ac:dyDescent="0.3">
      <c r="A450" s="158">
        <v>104</v>
      </c>
      <c r="B450" s="146" t="s">
        <v>1237</v>
      </c>
      <c r="C450" s="146">
        <v>156.19999999999999</v>
      </c>
      <c r="D450" s="146"/>
      <c r="E450" s="146">
        <v>39.9</v>
      </c>
      <c r="F450" s="146">
        <f t="shared" si="50"/>
        <v>196.1</v>
      </c>
      <c r="G450" s="146" t="s">
        <v>2145</v>
      </c>
      <c r="H450" s="146">
        <v>139</v>
      </c>
      <c r="I450" s="702">
        <f t="shared" si="54"/>
        <v>6.3433533978012749E-3</v>
      </c>
      <c r="J450" s="151">
        <f t="shared" si="49"/>
        <v>27.158750405016267</v>
      </c>
      <c r="K450" s="151">
        <f t="shared" si="55"/>
        <v>5.9749250891035786</v>
      </c>
      <c r="L450" s="151">
        <v>9.7344275882637508</v>
      </c>
      <c r="M450" s="151">
        <v>9.0749440066058398</v>
      </c>
      <c r="N450" s="725">
        <f t="shared" si="56"/>
        <v>0.26488040330948204</v>
      </c>
      <c r="O450" s="687">
        <f t="shared" si="51"/>
        <v>15.427404811229927</v>
      </c>
      <c r="P450" s="692">
        <v>9.0749440066058398</v>
      </c>
      <c r="Q450" s="692"/>
      <c r="R450" s="692"/>
      <c r="S450" s="692"/>
      <c r="T450" s="692"/>
      <c r="U450" s="687">
        <f t="shared" si="52"/>
        <v>2.9188103322364314</v>
      </c>
      <c r="V450" s="688">
        <f t="shared" si="53"/>
        <v>2.4037748284807217E-2</v>
      </c>
    </row>
    <row r="451" spans="1:22" s="693" customFormat="1" x14ac:dyDescent="0.3">
      <c r="A451" s="158">
        <v>105</v>
      </c>
      <c r="B451" s="146" t="s">
        <v>1238</v>
      </c>
      <c r="C451" s="146">
        <v>98.48</v>
      </c>
      <c r="D451" s="146"/>
      <c r="E451" s="146"/>
      <c r="F451" s="146">
        <f t="shared" si="50"/>
        <v>98.48</v>
      </c>
      <c r="G451" s="146" t="s">
        <v>2145</v>
      </c>
      <c r="H451" s="146">
        <v>160</v>
      </c>
      <c r="I451" s="702">
        <f t="shared" si="54"/>
        <v>7.3017017528647764E-3</v>
      </c>
      <c r="J451" s="151">
        <f t="shared" si="49"/>
        <v>31.261870969802896</v>
      </c>
      <c r="K451" s="151">
        <f t="shared" si="55"/>
        <v>6.8776116133566374</v>
      </c>
      <c r="L451" s="151">
        <v>11.205096504476263</v>
      </c>
      <c r="M451" s="151">
        <v>10.445978712639814</v>
      </c>
      <c r="N451" s="725">
        <f t="shared" si="56"/>
        <v>0.60713401503123077</v>
      </c>
      <c r="O451" s="687">
        <f t="shared" si="51"/>
        <v>17.758163811487684</v>
      </c>
      <c r="P451" s="692">
        <v>10.445978712639814</v>
      </c>
      <c r="Q451" s="692"/>
      <c r="R451" s="692"/>
      <c r="S451" s="692"/>
      <c r="T451" s="692"/>
      <c r="U451" s="687">
        <f t="shared" si="52"/>
        <v>5.8121314597031315</v>
      </c>
      <c r="V451" s="688">
        <f t="shared" si="53"/>
        <v>6.3421089967357777E-2</v>
      </c>
    </row>
    <row r="452" spans="1:22" s="693" customFormat="1" x14ac:dyDescent="0.3">
      <c r="A452" s="158">
        <v>106</v>
      </c>
      <c r="B452" s="146" t="s">
        <v>1239</v>
      </c>
      <c r="C452" s="146">
        <v>2328.6</v>
      </c>
      <c r="D452" s="146"/>
      <c r="E452" s="146"/>
      <c r="F452" s="146">
        <f t="shared" si="50"/>
        <v>2328.6</v>
      </c>
      <c r="G452" s="146" t="s">
        <v>2145</v>
      </c>
      <c r="H452" s="146">
        <v>1103</v>
      </c>
      <c r="I452" s="702">
        <f t="shared" si="54"/>
        <v>5.033610645881155E-2</v>
      </c>
      <c r="J452" s="151">
        <f t="shared" si="49"/>
        <v>215.5115229980787</v>
      </c>
      <c r="K452" s="151">
        <f t="shared" si="55"/>
        <v>47.412535059577316</v>
      </c>
      <c r="L452" s="151">
        <v>77.245134027733229</v>
      </c>
      <c r="M452" s="151">
        <v>72.011965750260714</v>
      </c>
      <c r="N452" s="725">
        <f t="shared" si="56"/>
        <v>0.17700814130191961</v>
      </c>
      <c r="O452" s="687">
        <f t="shared" si="51"/>
        <v>122.42034177544321</v>
      </c>
      <c r="P452" s="692">
        <v>72.011965750260714</v>
      </c>
      <c r="Q452" s="692"/>
      <c r="R452" s="692"/>
      <c r="S452" s="692"/>
      <c r="T452" s="692"/>
      <c r="U452" s="687">
        <f t="shared" si="52"/>
        <v>0.24580379032533045</v>
      </c>
      <c r="V452" s="688">
        <f t="shared" si="53"/>
        <v>0.12746704208951143</v>
      </c>
    </row>
    <row r="453" spans="1:22" s="693" customFormat="1" x14ac:dyDescent="0.3">
      <c r="A453" s="158">
        <v>107</v>
      </c>
      <c r="B453" s="146" t="s">
        <v>1240</v>
      </c>
      <c r="C453" s="146">
        <v>479.01</v>
      </c>
      <c r="D453" s="146"/>
      <c r="E453" s="146"/>
      <c r="F453" s="146">
        <f t="shared" si="50"/>
        <v>479.01</v>
      </c>
      <c r="G453" s="146" t="s">
        <v>2145</v>
      </c>
      <c r="H453" s="146">
        <v>274</v>
      </c>
      <c r="I453" s="702">
        <f t="shared" si="54"/>
        <v>1.2504164251780929E-2</v>
      </c>
      <c r="J453" s="151">
        <f t="shared" si="49"/>
        <v>53.535954035787455</v>
      </c>
      <c r="K453" s="151">
        <f t="shared" si="55"/>
        <v>11.777909887873241</v>
      </c>
      <c r="L453" s="151">
        <v>19.188727763915598</v>
      </c>
      <c r="M453" s="151">
        <v>17.888738545395679</v>
      </c>
      <c r="N453" s="725">
        <f t="shared" si="56"/>
        <v>0.21375614336438065</v>
      </c>
      <c r="O453" s="687">
        <f t="shared" si="51"/>
        <v>30.410855527172654</v>
      </c>
      <c r="P453" s="692">
        <v>17.888738545395679</v>
      </c>
      <c r="Q453" s="692"/>
      <c r="R453" s="692"/>
      <c r="S453" s="692"/>
      <c r="T453" s="692"/>
      <c r="U453" s="687">
        <f t="shared" si="52"/>
        <v>1.1949201606470938</v>
      </c>
      <c r="V453" s="688">
        <f t="shared" si="53"/>
        <v>3.8238277611175202E-2</v>
      </c>
    </row>
    <row r="454" spans="1:22" s="693" customFormat="1" x14ac:dyDescent="0.3">
      <c r="A454" s="158">
        <v>108</v>
      </c>
      <c r="B454" s="146" t="s">
        <v>1241</v>
      </c>
      <c r="C454" s="146">
        <v>479.14</v>
      </c>
      <c r="D454" s="146"/>
      <c r="E454" s="146"/>
      <c r="F454" s="146">
        <f t="shared" si="50"/>
        <v>479.14</v>
      </c>
      <c r="G454" s="146" t="s">
        <v>2145</v>
      </c>
      <c r="H454" s="146">
        <v>289</v>
      </c>
      <c r="I454" s="702">
        <f t="shared" si="54"/>
        <v>1.3188698791112003E-2</v>
      </c>
      <c r="J454" s="151">
        <f t="shared" si="49"/>
        <v>56.466754439206483</v>
      </c>
      <c r="K454" s="151">
        <f t="shared" si="55"/>
        <v>12.422685976625425</v>
      </c>
      <c r="L454" s="151">
        <v>20.239205561210245</v>
      </c>
      <c r="M454" s="151">
        <v>18.868049049705661</v>
      </c>
      <c r="N454" s="725">
        <f t="shared" si="56"/>
        <v>0.22539695084265102</v>
      </c>
      <c r="O454" s="687">
        <f t="shared" si="51"/>
        <v>32.075683384499619</v>
      </c>
      <c r="P454" s="692">
        <v>18.868049049705661</v>
      </c>
      <c r="Q454" s="692"/>
      <c r="R454" s="692"/>
      <c r="S454" s="692"/>
      <c r="T454" s="692"/>
      <c r="U454" s="687">
        <f t="shared" si="52"/>
        <v>1.1945959555694878</v>
      </c>
      <c r="V454" s="688">
        <f t="shared" si="53"/>
        <v>4.2528007241532356E-2</v>
      </c>
    </row>
    <row r="455" spans="1:22" s="693" customFormat="1" x14ac:dyDescent="0.3">
      <c r="A455" s="158">
        <v>109</v>
      </c>
      <c r="B455" s="146" t="s">
        <v>1242</v>
      </c>
      <c r="C455" s="146">
        <v>1158.5899999999999</v>
      </c>
      <c r="D455" s="146"/>
      <c r="E455" s="146"/>
      <c r="F455" s="146">
        <f t="shared" si="50"/>
        <v>1158.5899999999999</v>
      </c>
      <c r="G455" s="146" t="s">
        <v>2145</v>
      </c>
      <c r="H455" s="146">
        <v>415</v>
      </c>
      <c r="I455" s="702">
        <f t="shared" si="54"/>
        <v>1.8938788921493015E-2</v>
      </c>
      <c r="J455" s="151">
        <f t="shared" ref="J455:J518" si="57">I455*4281.45</f>
        <v>81.085477827926269</v>
      </c>
      <c r="K455" s="151">
        <f t="shared" si="55"/>
        <v>17.838805122143778</v>
      </c>
      <c r="L455" s="151">
        <v>29.063219058485306</v>
      </c>
      <c r="M455" s="151">
        <v>27.094257285909517</v>
      </c>
      <c r="N455" s="725">
        <f t="shared" si="56"/>
        <v>0.13385387349663372</v>
      </c>
      <c r="O455" s="687">
        <f t="shared" si="51"/>
        <v>46.060237386046175</v>
      </c>
      <c r="P455" s="692">
        <v>27.094257285909517</v>
      </c>
      <c r="Q455" s="692"/>
      <c r="R455" s="692"/>
      <c r="S455" s="692"/>
      <c r="T455" s="692"/>
      <c r="U455" s="687">
        <f t="shared" si="52"/>
        <v>0.49403042159138644</v>
      </c>
      <c r="V455" s="688">
        <f t="shared" si="53"/>
        <v>3.6266712872333788E-2</v>
      </c>
    </row>
    <row r="456" spans="1:22" s="693" customFormat="1" x14ac:dyDescent="0.3">
      <c r="A456" s="158">
        <v>110</v>
      </c>
      <c r="B456" s="146" t="s">
        <v>1243</v>
      </c>
      <c r="C456" s="146">
        <v>368.99</v>
      </c>
      <c r="D456" s="146"/>
      <c r="E456" s="146"/>
      <c r="F456" s="146">
        <f t="shared" si="50"/>
        <v>368.99</v>
      </c>
      <c r="G456" s="146" t="s">
        <v>2145</v>
      </c>
      <c r="H456" s="146">
        <v>330</v>
      </c>
      <c r="I456" s="702">
        <f t="shared" si="54"/>
        <v>1.5059759865283601E-2</v>
      </c>
      <c r="J456" s="151">
        <f t="shared" si="57"/>
        <v>64.477608875218465</v>
      </c>
      <c r="K456" s="151">
        <f t="shared" si="55"/>
        <v>14.185073952548063</v>
      </c>
      <c r="L456" s="151">
        <v>23.110511540482289</v>
      </c>
      <c r="M456" s="151">
        <v>21.544831094819614</v>
      </c>
      <c r="N456" s="725">
        <f t="shared" si="56"/>
        <v>0.33420424798251563</v>
      </c>
      <c r="O456" s="687">
        <f t="shared" si="51"/>
        <v>36.626212861193345</v>
      </c>
      <c r="P456" s="692">
        <v>21.544831094819614</v>
      </c>
      <c r="Q456" s="692"/>
      <c r="R456" s="692"/>
      <c r="S456" s="692"/>
      <c r="T456" s="692"/>
      <c r="U456" s="687">
        <f t="shared" si="52"/>
        <v>1.5512038433333275</v>
      </c>
      <c r="V456" s="688">
        <f t="shared" si="53"/>
        <v>7.2003740739545088E-2</v>
      </c>
    </row>
    <row r="457" spans="1:22" s="693" customFormat="1" x14ac:dyDescent="0.3">
      <c r="A457" s="158">
        <v>111</v>
      </c>
      <c r="B457" s="146" t="s">
        <v>1244</v>
      </c>
      <c r="C457" s="146">
        <v>346.24</v>
      </c>
      <c r="D457" s="146"/>
      <c r="E457" s="146"/>
      <c r="F457" s="146">
        <f t="shared" si="50"/>
        <v>346.24</v>
      </c>
      <c r="G457" s="146" t="s">
        <v>2145</v>
      </c>
      <c r="H457" s="146">
        <v>290</v>
      </c>
      <c r="I457" s="702">
        <f t="shared" si="54"/>
        <v>1.3234334427067408E-2</v>
      </c>
      <c r="J457" s="151">
        <f t="shared" si="57"/>
        <v>56.662141132767751</v>
      </c>
      <c r="K457" s="151">
        <f t="shared" si="55"/>
        <v>12.465671049208906</v>
      </c>
      <c r="L457" s="151">
        <v>20.309237414363224</v>
      </c>
      <c r="M457" s="151">
        <v>18.93333641665966</v>
      </c>
      <c r="N457" s="725">
        <f t="shared" si="56"/>
        <v>0.31299210378061326</v>
      </c>
      <c r="O457" s="687">
        <f t="shared" si="51"/>
        <v>32.186671908321422</v>
      </c>
      <c r="P457" s="692">
        <v>18.93333641665966</v>
      </c>
      <c r="Q457" s="692"/>
      <c r="R457" s="692"/>
      <c r="S457" s="692"/>
      <c r="T457" s="692"/>
      <c r="U457" s="687">
        <f t="shared" si="52"/>
        <v>1.6531270394858029</v>
      </c>
      <c r="V457" s="688">
        <f t="shared" si="53"/>
        <v>5.9259847966364049E-2</v>
      </c>
    </row>
    <row r="458" spans="1:22" s="693" customFormat="1" x14ac:dyDescent="0.3">
      <c r="A458" s="158">
        <v>112</v>
      </c>
      <c r="B458" s="146" t="s">
        <v>1245</v>
      </c>
      <c r="C458" s="146">
        <v>151.5</v>
      </c>
      <c r="D458" s="146"/>
      <c r="E458" s="146"/>
      <c r="F458" s="146">
        <f t="shared" si="50"/>
        <v>151.5</v>
      </c>
      <c r="G458" s="146" t="s">
        <v>2145</v>
      </c>
      <c r="H458" s="146">
        <v>295</v>
      </c>
      <c r="I458" s="702">
        <f t="shared" si="54"/>
        <v>1.3462512606844432E-2</v>
      </c>
      <c r="J458" s="151">
        <f t="shared" si="57"/>
        <v>57.639074600574091</v>
      </c>
      <c r="K458" s="151">
        <f t="shared" si="55"/>
        <v>12.680596412126301</v>
      </c>
      <c r="L458" s="151">
        <v>20.659396680128108</v>
      </c>
      <c r="M458" s="151">
        <v>19.259773251429657</v>
      </c>
      <c r="N458" s="725">
        <f t="shared" si="56"/>
        <v>0.72764911514361819</v>
      </c>
      <c r="O458" s="687">
        <f t="shared" si="51"/>
        <v>32.741614527430414</v>
      </c>
      <c r="P458" s="692">
        <v>19.259773251429657</v>
      </c>
      <c r="Q458" s="692"/>
      <c r="R458" s="692"/>
      <c r="S458" s="692"/>
      <c r="T458" s="692"/>
      <c r="U458" s="687">
        <f t="shared" si="52"/>
        <v>3.7780772683271575</v>
      </c>
      <c r="V458" s="688">
        <f t="shared" si="53"/>
        <v>0.14014356964269514</v>
      </c>
    </row>
    <row r="459" spans="1:22" s="693" customFormat="1" x14ac:dyDescent="0.3">
      <c r="A459" s="158">
        <v>113</v>
      </c>
      <c r="B459" s="146" t="s">
        <v>1246</v>
      </c>
      <c r="C459" s="146">
        <v>99.3</v>
      </c>
      <c r="D459" s="146"/>
      <c r="E459" s="146">
        <v>24.3</v>
      </c>
      <c r="F459" s="146">
        <f t="shared" si="50"/>
        <v>123.6</v>
      </c>
      <c r="G459" s="146" t="s">
        <v>2145</v>
      </c>
      <c r="H459" s="146">
        <v>300</v>
      </c>
      <c r="I459" s="702">
        <f t="shared" si="54"/>
        <v>1.3690690786621456E-2</v>
      </c>
      <c r="J459" s="151">
        <f t="shared" si="57"/>
        <v>58.616008068380431</v>
      </c>
      <c r="K459" s="151">
        <f t="shared" si="55"/>
        <v>12.895521775043695</v>
      </c>
      <c r="L459" s="151">
        <v>21.009555945892991</v>
      </c>
      <c r="M459" s="151">
        <v>19.586210086199653</v>
      </c>
      <c r="N459" s="725">
        <f t="shared" si="56"/>
        <v>0.90701695692165674</v>
      </c>
      <c r="O459" s="687">
        <f t="shared" si="51"/>
        <v>33.296557146539406</v>
      </c>
      <c r="P459" s="692">
        <v>19.586210086199653</v>
      </c>
      <c r="Q459" s="692"/>
      <c r="R459" s="692"/>
      <c r="S459" s="692"/>
      <c r="T459" s="692"/>
      <c r="U459" s="687">
        <f t="shared" si="52"/>
        <v>4.6308956808378996</v>
      </c>
      <c r="V459" s="688">
        <f t="shared" si="53"/>
        <v>0.17765024670013069</v>
      </c>
    </row>
    <row r="460" spans="1:22" s="693" customFormat="1" x14ac:dyDescent="0.3">
      <c r="A460" s="158">
        <v>114</v>
      </c>
      <c r="B460" s="146" t="s">
        <v>1247</v>
      </c>
      <c r="C460" s="146">
        <v>624.51</v>
      </c>
      <c r="D460" s="146"/>
      <c r="E460" s="146"/>
      <c r="F460" s="146">
        <f t="shared" si="50"/>
        <v>624.51</v>
      </c>
      <c r="G460" s="146" t="s">
        <v>2145</v>
      </c>
      <c r="H460" s="146">
        <v>374</v>
      </c>
      <c r="I460" s="702">
        <f t="shared" si="54"/>
        <v>1.7067727847321416E-2</v>
      </c>
      <c r="J460" s="151">
        <f t="shared" si="57"/>
        <v>73.074623391914272</v>
      </c>
      <c r="K460" s="151">
        <f t="shared" si="55"/>
        <v>16.076417146221139</v>
      </c>
      <c r="L460" s="151">
        <v>26.191913079213261</v>
      </c>
      <c r="M460" s="151">
        <v>24.417475240795561</v>
      </c>
      <c r="N460" s="725">
        <f t="shared" si="56"/>
        <v>0.22379213921017155</v>
      </c>
      <c r="O460" s="687">
        <f t="shared" si="51"/>
        <v>41.50970790935245</v>
      </c>
      <c r="P460" s="692">
        <v>24.417475240795561</v>
      </c>
      <c r="Q460" s="692"/>
      <c r="R460" s="692"/>
      <c r="S460" s="692"/>
      <c r="T460" s="692"/>
      <c r="U460" s="687">
        <f t="shared" si="52"/>
        <v>0.91652448503877348</v>
      </c>
      <c r="V460" s="688">
        <f t="shared" si="53"/>
        <v>5.4644390182490378E-2</v>
      </c>
    </row>
    <row r="461" spans="1:22" s="693" customFormat="1" x14ac:dyDescent="0.3">
      <c r="A461" s="158">
        <v>115</v>
      </c>
      <c r="B461" s="146" t="s">
        <v>1248</v>
      </c>
      <c r="C461" s="146">
        <v>202.5</v>
      </c>
      <c r="D461" s="146"/>
      <c r="E461" s="146"/>
      <c r="F461" s="146">
        <f t="shared" si="50"/>
        <v>202.5</v>
      </c>
      <c r="G461" s="146" t="s">
        <v>2145</v>
      </c>
      <c r="H461" s="146">
        <v>250</v>
      </c>
      <c r="I461" s="702">
        <f t="shared" si="54"/>
        <v>1.1408908988851213E-2</v>
      </c>
      <c r="J461" s="151">
        <f t="shared" si="57"/>
        <v>48.846673390317022</v>
      </c>
      <c r="K461" s="151">
        <f t="shared" si="55"/>
        <v>10.746268145869745</v>
      </c>
      <c r="L461" s="151">
        <v>17.507963288244159</v>
      </c>
      <c r="M461" s="151">
        <v>16.321841738499707</v>
      </c>
      <c r="N461" s="725">
        <f t="shared" si="56"/>
        <v>0.4613468966070649</v>
      </c>
      <c r="O461" s="687">
        <f t="shared" si="51"/>
        <v>27.747130955449499</v>
      </c>
      <c r="P461" s="692">
        <v>16.321841738499707</v>
      </c>
      <c r="Q461" s="692"/>
      <c r="R461" s="692"/>
      <c r="S461" s="692"/>
      <c r="T461" s="692"/>
      <c r="U461" s="687">
        <f t="shared" si="52"/>
        <v>2.8265615118595777</v>
      </c>
      <c r="V461" s="688">
        <f t="shared" si="53"/>
        <v>7.5300310329684997E-2</v>
      </c>
    </row>
    <row r="462" spans="1:22" s="693" customFormat="1" x14ac:dyDescent="0.3">
      <c r="A462" s="158">
        <v>116</v>
      </c>
      <c r="B462" s="146" t="s">
        <v>1249</v>
      </c>
      <c r="C462" s="146">
        <v>132.5</v>
      </c>
      <c r="D462" s="146"/>
      <c r="E462" s="146"/>
      <c r="F462" s="146">
        <f t="shared" si="50"/>
        <v>132.5</v>
      </c>
      <c r="G462" s="146" t="s">
        <v>2145</v>
      </c>
      <c r="H462" s="146">
        <v>200</v>
      </c>
      <c r="I462" s="702">
        <f t="shared" si="54"/>
        <v>9.127127191080971E-3</v>
      </c>
      <c r="J462" s="151">
        <f t="shared" si="57"/>
        <v>39.077338712253621</v>
      </c>
      <c r="K462" s="151">
        <f t="shared" si="55"/>
        <v>8.597014516695797</v>
      </c>
      <c r="L462" s="151">
        <v>14.006370630595327</v>
      </c>
      <c r="M462" s="151">
        <v>13.057473390799768</v>
      </c>
      <c r="N462" s="725">
        <f t="shared" si="56"/>
        <v>0.56406186604033592</v>
      </c>
      <c r="O462" s="687">
        <f t="shared" si="51"/>
        <v>22.197704764359603</v>
      </c>
      <c r="P462" s="692">
        <v>13.057473390799768</v>
      </c>
      <c r="Q462" s="692"/>
      <c r="R462" s="692"/>
      <c r="S462" s="692"/>
      <c r="T462" s="692"/>
      <c r="U462" s="687">
        <f t="shared" si="52"/>
        <v>4.3198392917099202</v>
      </c>
      <c r="V462" s="688">
        <f t="shared" si="53"/>
        <v>7.3652228065865494E-2</v>
      </c>
    </row>
    <row r="463" spans="1:22" s="693" customFormat="1" x14ac:dyDescent="0.3">
      <c r="A463" s="158">
        <v>117</v>
      </c>
      <c r="B463" s="146" t="s">
        <v>1261</v>
      </c>
      <c r="C463" s="146">
        <v>138</v>
      </c>
      <c r="D463" s="146"/>
      <c r="E463" s="146"/>
      <c r="F463" s="146">
        <f t="shared" si="50"/>
        <v>138</v>
      </c>
      <c r="G463" s="146" t="s">
        <v>2145</v>
      </c>
      <c r="H463" s="146">
        <v>104</v>
      </c>
      <c r="I463" s="702">
        <f t="shared" si="54"/>
        <v>4.7461061393621051E-3</v>
      </c>
      <c r="J463" s="151">
        <f t="shared" si="57"/>
        <v>20.320216130371882</v>
      </c>
      <c r="K463" s="151">
        <f t="shared" si="55"/>
        <v>4.4704475486818138</v>
      </c>
      <c r="L463" s="151">
        <v>7.2833127279095704</v>
      </c>
      <c r="M463" s="151">
        <v>6.7898861632158782</v>
      </c>
      <c r="N463" s="725">
        <f t="shared" si="56"/>
        <v>0.28162219253753001</v>
      </c>
      <c r="O463" s="687">
        <f t="shared" si="51"/>
        <v>11.542806477466993</v>
      </c>
      <c r="P463" s="692">
        <v>6.7898861632158782</v>
      </c>
      <c r="Q463" s="692"/>
      <c r="R463" s="692"/>
      <c r="S463" s="692"/>
      <c r="T463" s="692"/>
      <c r="U463" s="687">
        <f t="shared" si="52"/>
        <v>4.1476717837069881</v>
      </c>
      <c r="V463" s="688">
        <f t="shared" si="53"/>
        <v>1.9121826283650931E-2</v>
      </c>
    </row>
    <row r="464" spans="1:22" s="693" customFormat="1" x14ac:dyDescent="0.3">
      <c r="A464" s="158">
        <v>118</v>
      </c>
      <c r="B464" s="146" t="s">
        <v>1262</v>
      </c>
      <c r="C464" s="146">
        <v>137.69999999999999</v>
      </c>
      <c r="D464" s="146"/>
      <c r="E464" s="146"/>
      <c r="F464" s="146">
        <f t="shared" si="50"/>
        <v>137.69999999999999</v>
      </c>
      <c r="G464" s="146" t="s">
        <v>2145</v>
      </c>
      <c r="H464" s="146">
        <v>170</v>
      </c>
      <c r="I464" s="702">
        <f t="shared" si="54"/>
        <v>7.7580581124188251E-3</v>
      </c>
      <c r="J464" s="151">
        <f t="shared" si="57"/>
        <v>33.21573790541558</v>
      </c>
      <c r="K464" s="151">
        <f t="shared" si="55"/>
        <v>7.307462339191428</v>
      </c>
      <c r="L464" s="151">
        <v>11.905415036006028</v>
      </c>
      <c r="M464" s="151">
        <v>11.0988523821798</v>
      </c>
      <c r="N464" s="725">
        <f t="shared" si="56"/>
        <v>0.4613468966070649</v>
      </c>
      <c r="O464" s="687">
        <f t="shared" si="51"/>
        <v>18.868049049705657</v>
      </c>
      <c r="P464" s="692">
        <v>11.0988523821798</v>
      </c>
      <c r="Q464" s="692"/>
      <c r="R464" s="692"/>
      <c r="S464" s="692"/>
      <c r="T464" s="692"/>
      <c r="U464" s="687">
        <f t="shared" si="52"/>
        <v>4.1567081056758504</v>
      </c>
      <c r="V464" s="688">
        <f t="shared" si="53"/>
        <v>5.1204211024185799E-2</v>
      </c>
    </row>
    <row r="465" spans="1:22" s="693" customFormat="1" x14ac:dyDescent="0.3">
      <c r="A465" s="158">
        <v>119</v>
      </c>
      <c r="B465" s="146" t="s">
        <v>1263</v>
      </c>
      <c r="C465" s="146">
        <v>184.88</v>
      </c>
      <c r="D465" s="146"/>
      <c r="E465" s="146"/>
      <c r="F465" s="146">
        <f t="shared" si="50"/>
        <v>184.88</v>
      </c>
      <c r="G465" s="146" t="s">
        <v>2145</v>
      </c>
      <c r="H465" s="146">
        <v>270</v>
      </c>
      <c r="I465" s="702">
        <f t="shared" si="54"/>
        <v>1.2321621707959311E-2</v>
      </c>
      <c r="J465" s="151">
        <f t="shared" si="57"/>
        <v>52.75440726154239</v>
      </c>
      <c r="K465" s="151">
        <f t="shared" si="55"/>
        <v>11.605969597539326</v>
      </c>
      <c r="L465" s="151">
        <v>18.90860035130369</v>
      </c>
      <c r="M465" s="151">
        <v>17.627589077579685</v>
      </c>
      <c r="N465" s="725">
        <f t="shared" si="56"/>
        <v>0.54574083885744862</v>
      </c>
      <c r="O465" s="687">
        <f t="shared" si="51"/>
        <v>29.966901431885464</v>
      </c>
      <c r="P465" s="692">
        <v>17.627589077579685</v>
      </c>
      <c r="Q465" s="692"/>
      <c r="R465" s="692"/>
      <c r="S465" s="692"/>
      <c r="T465" s="692"/>
      <c r="U465" s="687">
        <f t="shared" si="52"/>
        <v>3.0959471340954376</v>
      </c>
      <c r="V465" s="688">
        <f t="shared" si="53"/>
        <v>9.6200952502327367E-2</v>
      </c>
    </row>
    <row r="466" spans="1:22" s="693" customFormat="1" x14ac:dyDescent="0.3">
      <c r="A466" s="158">
        <v>120</v>
      </c>
      <c r="B466" s="146" t="s">
        <v>1264</v>
      </c>
      <c r="C466" s="146">
        <v>632.09</v>
      </c>
      <c r="D466" s="146"/>
      <c r="E466" s="146">
        <v>25.1</v>
      </c>
      <c r="F466" s="146">
        <f t="shared" si="50"/>
        <v>657.19</v>
      </c>
      <c r="G466" s="146" t="s">
        <v>2145</v>
      </c>
      <c r="H466" s="146">
        <v>575</v>
      </c>
      <c r="I466" s="702">
        <f t="shared" si="54"/>
        <v>2.624049067435779E-2</v>
      </c>
      <c r="J466" s="151">
        <f t="shared" si="57"/>
        <v>112.34734879772915</v>
      </c>
      <c r="K466" s="151">
        <f t="shared" si="55"/>
        <v>24.716416735500413</v>
      </c>
      <c r="L466" s="151">
        <v>40.268315562961561</v>
      </c>
      <c r="M466" s="151">
        <v>37.540235998549335</v>
      </c>
      <c r="N466" s="725">
        <f t="shared" si="56"/>
        <v>0.32695615741983364</v>
      </c>
      <c r="O466" s="687">
        <f t="shared" si="51"/>
        <v>63.818401197533866</v>
      </c>
      <c r="P466" s="692">
        <v>37.540235998549335</v>
      </c>
      <c r="Q466" s="692"/>
      <c r="R466" s="692"/>
      <c r="S466" s="692"/>
      <c r="T466" s="692"/>
      <c r="U466" s="687">
        <f t="shared" si="52"/>
        <v>0.87094859348371745</v>
      </c>
      <c r="V466" s="688">
        <f t="shared" si="53"/>
        <v>0.12274011310719402</v>
      </c>
    </row>
    <row r="467" spans="1:22" s="693" customFormat="1" x14ac:dyDescent="0.3">
      <c r="A467" s="158">
        <v>121</v>
      </c>
      <c r="B467" s="146" t="s">
        <v>1266</v>
      </c>
      <c r="C467" s="146">
        <v>815.3</v>
      </c>
      <c r="D467" s="146"/>
      <c r="E467" s="146"/>
      <c r="F467" s="146">
        <f t="shared" si="50"/>
        <v>815.3</v>
      </c>
      <c r="G467" s="146" t="s">
        <v>2145</v>
      </c>
      <c r="H467" s="146">
        <v>499</v>
      </c>
      <c r="I467" s="702">
        <f t="shared" si="54"/>
        <v>2.2772182341747021E-2</v>
      </c>
      <c r="J467" s="151">
        <f t="shared" si="57"/>
        <v>97.497960087072784</v>
      </c>
      <c r="K467" s="151">
        <f t="shared" si="55"/>
        <v>21.449551219156014</v>
      </c>
      <c r="L467" s="151">
        <v>34.945894723335343</v>
      </c>
      <c r="M467" s="151">
        <v>32.578396110045418</v>
      </c>
      <c r="N467" s="725">
        <f t="shared" si="56"/>
        <v>0.22871556744708643</v>
      </c>
      <c r="O467" s="687">
        <f t="shared" si="51"/>
        <v>55.38327338707721</v>
      </c>
      <c r="P467" s="692">
        <v>32.578396110045418</v>
      </c>
      <c r="Q467" s="692"/>
      <c r="R467" s="692"/>
      <c r="S467" s="692"/>
      <c r="T467" s="692"/>
      <c r="U467" s="687">
        <f t="shared" si="52"/>
        <v>0.70204673880971968</v>
      </c>
      <c r="V467" s="688">
        <f t="shared" si="53"/>
        <v>7.4511863528249914E-2</v>
      </c>
    </row>
    <row r="468" spans="1:22" s="693" customFormat="1" x14ac:dyDescent="0.3">
      <c r="A468" s="158">
        <v>122</v>
      </c>
      <c r="B468" s="146" t="s">
        <v>1267</v>
      </c>
      <c r="C468" s="146">
        <v>800.4</v>
      </c>
      <c r="D468" s="146"/>
      <c r="E468" s="146"/>
      <c r="F468" s="146">
        <f t="shared" si="50"/>
        <v>800.4</v>
      </c>
      <c r="G468" s="146" t="s">
        <v>2145</v>
      </c>
      <c r="H468" s="146">
        <v>602</v>
      </c>
      <c r="I468" s="702">
        <f t="shared" si="54"/>
        <v>2.7472652845153721E-2</v>
      </c>
      <c r="J468" s="151">
        <f t="shared" si="57"/>
        <v>117.6227895238834</v>
      </c>
      <c r="K468" s="151">
        <f t="shared" si="55"/>
        <v>25.877013695254348</v>
      </c>
      <c r="L468" s="151">
        <v>42.159175598091927</v>
      </c>
      <c r="M468" s="151">
        <v>39.302994906307298</v>
      </c>
      <c r="N468" s="725">
        <f t="shared" si="56"/>
        <v>0.28106193618632808</v>
      </c>
      <c r="O468" s="687">
        <f t="shared" si="51"/>
        <v>66.815091340722404</v>
      </c>
      <c r="P468" s="692">
        <v>39.302994906307298</v>
      </c>
      <c r="Q468" s="692"/>
      <c r="R468" s="692"/>
      <c r="S468" s="692"/>
      <c r="T468" s="692"/>
      <c r="U468" s="687">
        <f t="shared" si="52"/>
        <v>0.71511582477706703</v>
      </c>
      <c r="V468" s="688">
        <f t="shared" si="53"/>
        <v>0.1104657584628812</v>
      </c>
    </row>
    <row r="469" spans="1:22" s="693" customFormat="1" x14ac:dyDescent="0.3">
      <c r="A469" s="158">
        <v>123</v>
      </c>
      <c r="B469" s="146" t="s">
        <v>1268</v>
      </c>
      <c r="C469" s="146">
        <v>285.10000000000002</v>
      </c>
      <c r="D469" s="146"/>
      <c r="E469" s="146"/>
      <c r="F469" s="146">
        <f t="shared" si="50"/>
        <v>285.10000000000002</v>
      </c>
      <c r="G469" s="146" t="s">
        <v>2145</v>
      </c>
      <c r="H469" s="146">
        <v>347</v>
      </c>
      <c r="I469" s="702">
        <f t="shared" si="54"/>
        <v>1.5835565676525484E-2</v>
      </c>
      <c r="J469" s="151">
        <f t="shared" si="57"/>
        <v>67.799182665760028</v>
      </c>
      <c r="K469" s="151">
        <f t="shared" si="55"/>
        <v>14.915820186467206</v>
      </c>
      <c r="L469" s="151">
        <v>24.301053044082892</v>
      </c>
      <c r="M469" s="151">
        <v>22.654716333037594</v>
      </c>
      <c r="N469" s="725">
        <f t="shared" si="56"/>
        <v>0.45482557779497623</v>
      </c>
      <c r="O469" s="687">
        <f t="shared" si="51"/>
        <v>38.513017766163912</v>
      </c>
      <c r="P469" s="692">
        <v>22.654716333037594</v>
      </c>
      <c r="Q469" s="692"/>
      <c r="R469" s="692"/>
      <c r="S469" s="692"/>
      <c r="T469" s="692"/>
      <c r="U469" s="687">
        <f t="shared" si="52"/>
        <v>2.0076419016189564</v>
      </c>
      <c r="V469" s="688">
        <f t="shared" si="53"/>
        <v>0.10303944445955109</v>
      </c>
    </row>
    <row r="470" spans="1:22" s="693" customFormat="1" x14ac:dyDescent="0.3">
      <c r="A470" s="158">
        <v>124</v>
      </c>
      <c r="B470" s="146" t="s">
        <v>1269</v>
      </c>
      <c r="C470" s="146">
        <v>415.84</v>
      </c>
      <c r="D470" s="146"/>
      <c r="E470" s="146"/>
      <c r="F470" s="146">
        <f t="shared" ref="F470:F491" si="58">C470+D470+E470</f>
        <v>415.84</v>
      </c>
      <c r="G470" s="146" t="s">
        <v>2145</v>
      </c>
      <c r="H470" s="146">
        <v>260</v>
      </c>
      <c r="I470" s="702">
        <f t="shared" si="54"/>
        <v>1.1865265348405261E-2</v>
      </c>
      <c r="J470" s="151">
        <f t="shared" si="57"/>
        <v>50.800540325929703</v>
      </c>
      <c r="K470" s="151">
        <f t="shared" si="55"/>
        <v>11.176118871704535</v>
      </c>
      <c r="L470" s="151">
        <v>18.208281819773923</v>
      </c>
      <c r="M470" s="151">
        <v>16.974715408039696</v>
      </c>
      <c r="N470" s="725">
        <f t="shared" si="56"/>
        <v>0.2336467305344552</v>
      </c>
      <c r="O470" s="687">
        <f t="shared" si="51"/>
        <v>28.857016193667484</v>
      </c>
      <c r="P470" s="692">
        <v>16.974715408039696</v>
      </c>
      <c r="Q470" s="692"/>
      <c r="R470" s="692"/>
      <c r="S470" s="692"/>
      <c r="T470" s="692"/>
      <c r="U470" s="687">
        <f t="shared" si="52"/>
        <v>1.3764397512301954</v>
      </c>
      <c r="V470" s="688">
        <f t="shared" si="53"/>
        <v>3.9660867568413152E-2</v>
      </c>
    </row>
    <row r="471" spans="1:22" s="693" customFormat="1" x14ac:dyDescent="0.3">
      <c r="A471" s="158">
        <v>125</v>
      </c>
      <c r="B471" s="146" t="s">
        <v>1270</v>
      </c>
      <c r="C471" s="146">
        <v>516.34</v>
      </c>
      <c r="D471" s="146"/>
      <c r="E471" s="146"/>
      <c r="F471" s="146">
        <f t="shared" si="58"/>
        <v>516.34</v>
      </c>
      <c r="G471" s="146" t="s">
        <v>2145</v>
      </c>
      <c r="H471" s="146">
        <v>295</v>
      </c>
      <c r="I471" s="702">
        <f t="shared" si="54"/>
        <v>1.3462512606844432E-2</v>
      </c>
      <c r="J471" s="151">
        <f t="shared" si="57"/>
        <v>57.639074600574091</v>
      </c>
      <c r="K471" s="151">
        <f t="shared" si="55"/>
        <v>12.680596412126301</v>
      </c>
      <c r="L471" s="151">
        <v>20.659396680128108</v>
      </c>
      <c r="M471" s="151">
        <v>19.259773251429657</v>
      </c>
      <c r="N471" s="725">
        <f t="shared" si="56"/>
        <v>0.21350048600584529</v>
      </c>
      <c r="O471" s="687">
        <f t="shared" si="51"/>
        <v>32.741614527430414</v>
      </c>
      <c r="P471" s="692">
        <v>19.259773251429657</v>
      </c>
      <c r="Q471" s="692"/>
      <c r="R471" s="692"/>
      <c r="S471" s="692"/>
      <c r="T471" s="692"/>
      <c r="U471" s="687">
        <f t="shared" si="52"/>
        <v>1.1085306312731231</v>
      </c>
      <c r="V471" s="688">
        <f t="shared" si="53"/>
        <v>4.1119709495426107E-2</v>
      </c>
    </row>
    <row r="472" spans="1:22" s="693" customFormat="1" x14ac:dyDescent="0.3">
      <c r="A472" s="158">
        <v>126</v>
      </c>
      <c r="B472" s="146" t="s">
        <v>1271</v>
      </c>
      <c r="C472" s="146">
        <v>605.14</v>
      </c>
      <c r="D472" s="146"/>
      <c r="E472" s="146"/>
      <c r="F472" s="146">
        <f t="shared" si="58"/>
        <v>605.14</v>
      </c>
      <c r="G472" s="146" t="s">
        <v>2145</v>
      </c>
      <c r="H472" s="146">
        <v>307</v>
      </c>
      <c r="I472" s="702">
        <f t="shared" si="54"/>
        <v>1.401014023830929E-2</v>
      </c>
      <c r="J472" s="151">
        <f t="shared" si="57"/>
        <v>59.983714923309307</v>
      </c>
      <c r="K472" s="151">
        <f t="shared" si="55"/>
        <v>13.196417283128048</v>
      </c>
      <c r="L472" s="151">
        <v>21.499778917963827</v>
      </c>
      <c r="M472" s="151">
        <v>20.043221654877645</v>
      </c>
      <c r="N472" s="725">
        <f t="shared" si="56"/>
        <v>0.18958114284178673</v>
      </c>
      <c r="O472" s="687">
        <f t="shared" si="51"/>
        <v>34.073476813291997</v>
      </c>
      <c r="P472" s="692">
        <v>20.043221654877645</v>
      </c>
      <c r="Q472" s="692"/>
      <c r="R472" s="692"/>
      <c r="S472" s="692"/>
      <c r="T472" s="692"/>
      <c r="U472" s="687">
        <f t="shared" si="52"/>
        <v>0.94586162896447823</v>
      </c>
      <c r="V472" s="688">
        <f t="shared" si="53"/>
        <v>3.7998168675629516E-2</v>
      </c>
    </row>
    <row r="473" spans="1:22" s="693" customFormat="1" x14ac:dyDescent="0.3">
      <c r="A473" s="158">
        <v>127</v>
      </c>
      <c r="B473" s="146" t="s">
        <v>1272</v>
      </c>
      <c r="C473" s="146">
        <v>476.1</v>
      </c>
      <c r="D473" s="146"/>
      <c r="E473" s="146"/>
      <c r="F473" s="146">
        <f t="shared" si="58"/>
        <v>476.1</v>
      </c>
      <c r="G473" s="146" t="s">
        <v>2145</v>
      </c>
      <c r="H473" s="146">
        <v>319</v>
      </c>
      <c r="I473" s="702">
        <f t="shared" si="54"/>
        <v>1.4557767869774148E-2</v>
      </c>
      <c r="J473" s="151">
        <f t="shared" si="57"/>
        <v>62.328355246044524</v>
      </c>
      <c r="K473" s="151">
        <f t="shared" si="55"/>
        <v>13.712238154129794</v>
      </c>
      <c r="L473" s="151">
        <v>22.340161155799546</v>
      </c>
      <c r="M473" s="151">
        <v>20.826670058325625</v>
      </c>
      <c r="N473" s="725">
        <f t="shared" si="56"/>
        <v>0.25038316449128223</v>
      </c>
      <c r="O473" s="687">
        <f t="shared" ref="O473:O491" si="59">M473*1.7</f>
        <v>35.405339099153565</v>
      </c>
      <c r="P473" s="692">
        <v>20.826670058325625</v>
      </c>
      <c r="Q473" s="692"/>
      <c r="R473" s="692"/>
      <c r="S473" s="692"/>
      <c r="T473" s="692"/>
      <c r="U473" s="687">
        <f t="shared" si="52"/>
        <v>1.2022237054223155</v>
      </c>
      <c r="V473" s="688">
        <f t="shared" si="53"/>
        <v>5.2146475550194069E-2</v>
      </c>
    </row>
    <row r="474" spans="1:22" s="693" customFormat="1" x14ac:dyDescent="0.3">
      <c r="A474" s="158">
        <v>128</v>
      </c>
      <c r="B474" s="146" t="s">
        <v>1273</v>
      </c>
      <c r="C474" s="146">
        <v>417.52</v>
      </c>
      <c r="D474" s="146"/>
      <c r="E474" s="146"/>
      <c r="F474" s="146">
        <f t="shared" si="58"/>
        <v>417.52</v>
      </c>
      <c r="G474" s="146" t="s">
        <v>2145</v>
      </c>
      <c r="H474" s="146">
        <v>432</v>
      </c>
      <c r="I474" s="702">
        <f t="shared" si="54"/>
        <v>1.9714594732734896E-2</v>
      </c>
      <c r="J474" s="151">
        <f t="shared" si="57"/>
        <v>84.407051618467818</v>
      </c>
      <c r="K474" s="151">
        <f t="shared" si="55"/>
        <v>18.56955135606292</v>
      </c>
      <c r="L474" s="151">
        <v>30.253760562085908</v>
      </c>
      <c r="M474" s="151">
        <v>28.204142524127491</v>
      </c>
      <c r="N474" s="725">
        <f t="shared" si="56"/>
        <v>0.38665095339323657</v>
      </c>
      <c r="O474" s="687">
        <f t="shared" si="59"/>
        <v>47.947042291016736</v>
      </c>
      <c r="P474" s="692">
        <v>28.204142524127491</v>
      </c>
      <c r="Q474" s="692"/>
      <c r="R474" s="692"/>
      <c r="S474" s="692"/>
      <c r="T474" s="692"/>
      <c r="U474" s="687">
        <f t="shared" si="52"/>
        <v>1.3709012889240384</v>
      </c>
      <c r="V474" s="688">
        <f t="shared" si="53"/>
        <v>0.10905158596592621</v>
      </c>
    </row>
    <row r="475" spans="1:22" s="693" customFormat="1" x14ac:dyDescent="0.3">
      <c r="A475" s="158">
        <v>129</v>
      </c>
      <c r="B475" s="146" t="s">
        <v>1274</v>
      </c>
      <c r="C475" s="146">
        <v>273.56</v>
      </c>
      <c r="D475" s="146"/>
      <c r="E475" s="146"/>
      <c r="F475" s="146">
        <f t="shared" si="58"/>
        <v>273.56</v>
      </c>
      <c r="G475" s="146" t="s">
        <v>2145</v>
      </c>
      <c r="H475" s="146">
        <v>307</v>
      </c>
      <c r="I475" s="702">
        <f t="shared" si="54"/>
        <v>1.401014023830929E-2</v>
      </c>
      <c r="J475" s="151">
        <f t="shared" si="57"/>
        <v>59.983714923309307</v>
      </c>
      <c r="K475" s="151">
        <f t="shared" si="55"/>
        <v>13.196417283128048</v>
      </c>
      <c r="L475" s="151">
        <v>21.499778917963827</v>
      </c>
      <c r="M475" s="151">
        <v>20.043221654877645</v>
      </c>
      <c r="N475" s="725">
        <f t="shared" si="56"/>
        <v>0.41937100738148425</v>
      </c>
      <c r="O475" s="687">
        <f t="shared" si="59"/>
        <v>34.073476813291997</v>
      </c>
      <c r="P475" s="692">
        <v>20.043221654877645</v>
      </c>
      <c r="Q475" s="692"/>
      <c r="R475" s="692"/>
      <c r="S475" s="692"/>
      <c r="T475" s="692"/>
      <c r="U475" s="687">
        <f t="shared" si="52"/>
        <v>2.0923333314503743</v>
      </c>
      <c r="V475" s="688">
        <f t="shared" si="53"/>
        <v>8.4055460565764184E-2</v>
      </c>
    </row>
    <row r="476" spans="1:22" s="693" customFormat="1" x14ac:dyDescent="0.3">
      <c r="A476" s="158">
        <v>130</v>
      </c>
      <c r="B476" s="146" t="s">
        <v>1275</v>
      </c>
      <c r="C476" s="146">
        <v>645.95000000000005</v>
      </c>
      <c r="D476" s="146"/>
      <c r="E476" s="146"/>
      <c r="F476" s="146">
        <f t="shared" si="58"/>
        <v>645.95000000000005</v>
      </c>
      <c r="G476" s="146" t="s">
        <v>2145</v>
      </c>
      <c r="H476" s="146">
        <v>377</v>
      </c>
      <c r="I476" s="702">
        <f t="shared" si="54"/>
        <v>1.7204634755187631E-2</v>
      </c>
      <c r="J476" s="151">
        <f t="shared" si="57"/>
        <v>73.660783472598084</v>
      </c>
      <c r="K476" s="151">
        <f t="shared" si="55"/>
        <v>16.205372363971577</v>
      </c>
      <c r="L476" s="151">
        <v>26.402008638672189</v>
      </c>
      <c r="M476" s="151">
        <v>24.613337341657559</v>
      </c>
      <c r="N476" s="725">
        <f t="shared" si="56"/>
        <v>0.21809970093180492</v>
      </c>
      <c r="O476" s="687">
        <f t="shared" si="59"/>
        <v>41.842673480817851</v>
      </c>
      <c r="P476" s="692">
        <v>24.613337341657559</v>
      </c>
      <c r="Q476" s="692"/>
      <c r="R476" s="692"/>
      <c r="S476" s="692"/>
      <c r="T476" s="692"/>
      <c r="U476" s="687">
        <f t="shared" si="52"/>
        <v>0.88610373272167253</v>
      </c>
      <c r="V476" s="688">
        <f t="shared" si="53"/>
        <v>5.3681615131491396E-2</v>
      </c>
    </row>
    <row r="477" spans="1:22" s="693" customFormat="1" x14ac:dyDescent="0.3">
      <c r="A477" s="158">
        <v>131</v>
      </c>
      <c r="B477" s="146" t="s">
        <v>1276</v>
      </c>
      <c r="C477" s="146">
        <v>867.68</v>
      </c>
      <c r="D477" s="146"/>
      <c r="E477" s="146"/>
      <c r="F477" s="146">
        <f t="shared" si="58"/>
        <v>867.68</v>
      </c>
      <c r="G477" s="146" t="s">
        <v>2145</v>
      </c>
      <c r="H477" s="146">
        <v>540</v>
      </c>
      <c r="I477" s="702">
        <f t="shared" si="54"/>
        <v>2.4643243415918621E-2</v>
      </c>
      <c r="J477" s="151">
        <f t="shared" si="57"/>
        <v>105.50881452308478</v>
      </c>
      <c r="K477" s="151">
        <f t="shared" ref="K477:K519" si="60">J477*0.22</f>
        <v>23.211939195078653</v>
      </c>
      <c r="L477" s="151">
        <v>37.81720070260738</v>
      </c>
      <c r="M477" s="151">
        <v>35.255178155159371</v>
      </c>
      <c r="N477" s="725">
        <f t="shared" si="56"/>
        <v>0.23256630621419211</v>
      </c>
      <c r="O477" s="687">
        <f t="shared" si="59"/>
        <v>59.933802863770929</v>
      </c>
      <c r="P477" s="692">
        <v>35.255178155159371</v>
      </c>
      <c r="Q477" s="692"/>
      <c r="R477" s="692"/>
      <c r="S477" s="692"/>
      <c r="T477" s="692"/>
      <c r="U477" s="687">
        <f t="shared" ref="U477:U491" si="61">N477*100/M477</f>
        <v>0.65966566724087738</v>
      </c>
      <c r="V477" s="688">
        <f t="shared" ref="V477:V491" si="62">N477/100*M477</f>
        <v>8.1991665584686901E-2</v>
      </c>
    </row>
    <row r="478" spans="1:22" s="693" customFormat="1" x14ac:dyDescent="0.3">
      <c r="A478" s="158">
        <v>132</v>
      </c>
      <c r="B478" s="146" t="s">
        <v>1277</v>
      </c>
      <c r="C478" s="146">
        <v>530.45000000000005</v>
      </c>
      <c r="D478" s="146"/>
      <c r="E478" s="146">
        <v>26.4</v>
      </c>
      <c r="F478" s="146">
        <f t="shared" si="58"/>
        <v>556.85</v>
      </c>
      <c r="G478" s="146" t="s">
        <v>2145</v>
      </c>
      <c r="H478" s="146">
        <v>290</v>
      </c>
      <c r="I478" s="702">
        <f t="shared" si="54"/>
        <v>1.3234334427067408E-2</v>
      </c>
      <c r="J478" s="151">
        <f t="shared" si="57"/>
        <v>56.662141132767751</v>
      </c>
      <c r="K478" s="151">
        <f t="shared" si="60"/>
        <v>12.465671049208906</v>
      </c>
      <c r="L478" s="151">
        <v>20.309237414363224</v>
      </c>
      <c r="M478" s="151">
        <v>18.93333641665966</v>
      </c>
      <c r="N478" s="725">
        <f t="shared" si="56"/>
        <v>0.19461324596031165</v>
      </c>
      <c r="O478" s="687">
        <f t="shared" si="59"/>
        <v>32.186671908321422</v>
      </c>
      <c r="P478" s="692">
        <v>18.93333641665966</v>
      </c>
      <c r="Q478" s="692"/>
      <c r="R478" s="692"/>
      <c r="S478" s="692"/>
      <c r="T478" s="692"/>
      <c r="U478" s="687">
        <f t="shared" si="61"/>
        <v>1.0278866950732952</v>
      </c>
      <c r="V478" s="688">
        <f t="shared" si="62"/>
        <v>3.6846780569047125E-2</v>
      </c>
    </row>
    <row r="479" spans="1:22" s="693" customFormat="1" x14ac:dyDescent="0.3">
      <c r="A479" s="158">
        <v>133</v>
      </c>
      <c r="B479" s="146" t="s">
        <v>1278</v>
      </c>
      <c r="C479" s="146">
        <v>335.18</v>
      </c>
      <c r="D479" s="146"/>
      <c r="E479" s="146"/>
      <c r="F479" s="146">
        <f t="shared" si="58"/>
        <v>335.18</v>
      </c>
      <c r="G479" s="146" t="s">
        <v>2145</v>
      </c>
      <c r="H479" s="146">
        <v>500</v>
      </c>
      <c r="I479" s="702">
        <f t="shared" ref="I479:I490" si="63">3/65738.1*H479</f>
        <v>2.2817817977702427E-2</v>
      </c>
      <c r="J479" s="151">
        <f t="shared" si="57"/>
        <v>97.693346780634045</v>
      </c>
      <c r="K479" s="151">
        <f t="shared" si="60"/>
        <v>21.492536291739491</v>
      </c>
      <c r="L479" s="151">
        <v>35.015926576488319</v>
      </c>
      <c r="M479" s="151">
        <v>32.643683476999414</v>
      </c>
      <c r="N479" s="725">
        <f t="shared" si="56"/>
        <v>0.55744821625950614</v>
      </c>
      <c r="O479" s="687">
        <f t="shared" si="59"/>
        <v>55.494261910898999</v>
      </c>
      <c r="P479" s="692">
        <v>32.643683476999414</v>
      </c>
      <c r="Q479" s="692"/>
      <c r="R479" s="692"/>
      <c r="S479" s="692"/>
      <c r="T479" s="692"/>
      <c r="U479" s="687">
        <f t="shared" si="61"/>
        <v>1.707675595654766</v>
      </c>
      <c r="V479" s="688">
        <f t="shared" si="62"/>
        <v>0.18197163126393234</v>
      </c>
    </row>
    <row r="480" spans="1:22" s="693" customFormat="1" x14ac:dyDescent="0.3">
      <c r="A480" s="158">
        <v>134</v>
      </c>
      <c r="B480" s="146" t="s">
        <v>1279</v>
      </c>
      <c r="C480" s="146">
        <v>274.58999999999997</v>
      </c>
      <c r="D480" s="146"/>
      <c r="E480" s="146"/>
      <c r="F480" s="146">
        <f t="shared" si="58"/>
        <v>274.58999999999997</v>
      </c>
      <c r="G480" s="146" t="s">
        <v>2145</v>
      </c>
      <c r="H480" s="146">
        <v>254</v>
      </c>
      <c r="I480" s="702">
        <f t="shared" si="63"/>
        <v>1.1591451532672832E-2</v>
      </c>
      <c r="J480" s="151">
        <f t="shared" si="57"/>
        <v>49.628220164562094</v>
      </c>
      <c r="K480" s="151">
        <f t="shared" si="60"/>
        <v>10.918208436203662</v>
      </c>
      <c r="L480" s="151">
        <v>17.788090700856067</v>
      </c>
      <c r="M480" s="151">
        <v>16.5829912063157</v>
      </c>
      <c r="N480" s="725">
        <f t="shared" si="56"/>
        <v>0.34566994613036722</v>
      </c>
      <c r="O480" s="687">
        <f t="shared" si="59"/>
        <v>28.191085050736689</v>
      </c>
      <c r="P480" s="692">
        <v>16.5829912063157</v>
      </c>
      <c r="Q480" s="692"/>
      <c r="R480" s="692"/>
      <c r="S480" s="692"/>
      <c r="T480" s="692"/>
      <c r="U480" s="687">
        <f t="shared" si="61"/>
        <v>2.0844848907519009</v>
      </c>
      <c r="V480" s="688">
        <f t="shared" si="62"/>
        <v>5.7322416769675012E-2</v>
      </c>
    </row>
    <row r="481" spans="1:22" s="693" customFormat="1" x14ac:dyDescent="0.3">
      <c r="A481" s="158">
        <v>135</v>
      </c>
      <c r="B481" s="146" t="s">
        <v>1280</v>
      </c>
      <c r="C481" s="146">
        <v>345.54</v>
      </c>
      <c r="D481" s="146"/>
      <c r="E481" s="146"/>
      <c r="F481" s="146">
        <f t="shared" si="58"/>
        <v>345.54</v>
      </c>
      <c r="G481" s="146" t="s">
        <v>2145</v>
      </c>
      <c r="H481" s="146">
        <v>340</v>
      </c>
      <c r="I481" s="702">
        <f t="shared" si="63"/>
        <v>1.551611622483765E-2</v>
      </c>
      <c r="J481" s="151">
        <f t="shared" si="57"/>
        <v>66.431475810831159</v>
      </c>
      <c r="K481" s="151">
        <f t="shared" si="60"/>
        <v>14.614924678382856</v>
      </c>
      <c r="L481" s="151">
        <v>23.810830072012056</v>
      </c>
      <c r="M481" s="151">
        <v>22.197704764359599</v>
      </c>
      <c r="N481" s="725">
        <f t="shared" si="56"/>
        <v>0.36769964497767454</v>
      </c>
      <c r="O481" s="687">
        <f t="shared" si="59"/>
        <v>37.736098099411315</v>
      </c>
      <c r="P481" s="692">
        <v>22.197704764359599</v>
      </c>
      <c r="Q481" s="692"/>
      <c r="R481" s="692"/>
      <c r="S481" s="692"/>
      <c r="T481" s="692"/>
      <c r="U481" s="687">
        <f t="shared" si="61"/>
        <v>1.6564759684886394</v>
      </c>
      <c r="V481" s="688">
        <f t="shared" si="62"/>
        <v>8.1620881611742593E-2</v>
      </c>
    </row>
    <row r="482" spans="1:22" s="693" customFormat="1" x14ac:dyDescent="0.3">
      <c r="A482" s="158">
        <v>136</v>
      </c>
      <c r="B482" s="146" t="s">
        <v>1281</v>
      </c>
      <c r="C482" s="146">
        <v>212.4</v>
      </c>
      <c r="D482" s="146"/>
      <c r="E482" s="146"/>
      <c r="F482" s="146">
        <f t="shared" si="58"/>
        <v>212.4</v>
      </c>
      <c r="G482" s="146" t="s">
        <v>2145</v>
      </c>
      <c r="H482" s="146">
        <v>239</v>
      </c>
      <c r="I482" s="702">
        <f t="shared" si="63"/>
        <v>1.090691699334176E-2</v>
      </c>
      <c r="J482" s="151">
        <f t="shared" si="57"/>
        <v>46.697419761143081</v>
      </c>
      <c r="K482" s="151">
        <f t="shared" si="60"/>
        <v>10.273432347451477</v>
      </c>
      <c r="L482" s="151">
        <v>16.737612903561416</v>
      </c>
      <c r="M482" s="151">
        <v>15.60368070200572</v>
      </c>
      <c r="N482" s="725">
        <f t="shared" si="56"/>
        <v>0.42049032822110022</v>
      </c>
      <c r="O482" s="687">
        <f t="shared" si="59"/>
        <v>26.526257193409723</v>
      </c>
      <c r="P482" s="692">
        <v>15.60368070200572</v>
      </c>
      <c r="Q482" s="692"/>
      <c r="R482" s="692"/>
      <c r="S482" s="692"/>
      <c r="T482" s="692"/>
      <c r="U482" s="687">
        <f t="shared" si="61"/>
        <v>2.69481500071358</v>
      </c>
      <c r="V482" s="688">
        <f t="shared" si="62"/>
        <v>6.561196819843633E-2</v>
      </c>
    </row>
    <row r="483" spans="1:22" s="693" customFormat="1" x14ac:dyDescent="0.3">
      <c r="A483" s="158">
        <v>137</v>
      </c>
      <c r="B483" s="146" t="s">
        <v>1282</v>
      </c>
      <c r="C483" s="146">
        <v>257.2</v>
      </c>
      <c r="D483" s="146"/>
      <c r="E483" s="146"/>
      <c r="F483" s="146">
        <f t="shared" si="58"/>
        <v>257.2</v>
      </c>
      <c r="G483" s="146" t="s">
        <v>2145</v>
      </c>
      <c r="H483" s="146">
        <v>440</v>
      </c>
      <c r="I483" s="702">
        <f t="shared" si="63"/>
        <v>2.0079679820378137E-2</v>
      </c>
      <c r="J483" s="151">
        <f t="shared" si="57"/>
        <v>85.970145166957963</v>
      </c>
      <c r="K483" s="151">
        <f t="shared" si="60"/>
        <v>18.913431936730753</v>
      </c>
      <c r="L483" s="151">
        <v>30.81401538730972</v>
      </c>
      <c r="M483" s="151">
        <v>28.726441459759481</v>
      </c>
      <c r="N483" s="725">
        <f t="shared" si="56"/>
        <v>0.63928473542285347</v>
      </c>
      <c r="O483" s="687">
        <f t="shared" si="59"/>
        <v>48.834950481591115</v>
      </c>
      <c r="P483" s="692">
        <v>28.726441459759481</v>
      </c>
      <c r="Q483" s="692"/>
      <c r="R483" s="692"/>
      <c r="S483" s="692"/>
      <c r="T483" s="692"/>
      <c r="U483" s="687">
        <f t="shared" si="61"/>
        <v>2.2254226522222567</v>
      </c>
      <c r="V483" s="688">
        <f t="shared" si="62"/>
        <v>0.1836437552824243</v>
      </c>
    </row>
    <row r="484" spans="1:22" s="693" customFormat="1" x14ac:dyDescent="0.3">
      <c r="A484" s="158">
        <v>138</v>
      </c>
      <c r="B484" s="146" t="s">
        <v>1283</v>
      </c>
      <c r="C484" s="146">
        <v>359.74</v>
      </c>
      <c r="D484" s="146"/>
      <c r="E484" s="146">
        <v>46.4</v>
      </c>
      <c r="F484" s="146">
        <f t="shared" si="58"/>
        <v>406.14</v>
      </c>
      <c r="G484" s="146" t="s">
        <v>2145</v>
      </c>
      <c r="H484" s="146">
        <v>341</v>
      </c>
      <c r="I484" s="702">
        <f t="shared" si="63"/>
        <v>1.5561751860793055E-2</v>
      </c>
      <c r="J484" s="151">
        <f t="shared" si="57"/>
        <v>66.62686250439242</v>
      </c>
      <c r="K484" s="151">
        <f t="shared" si="60"/>
        <v>14.657909750966333</v>
      </c>
      <c r="L484" s="151">
        <v>23.880861925165032</v>
      </c>
      <c r="M484" s="151">
        <v>22.262992131313602</v>
      </c>
      <c r="N484" s="725">
        <f t="shared" si="56"/>
        <v>0.31375542008134483</v>
      </c>
      <c r="O484" s="687">
        <f t="shared" si="59"/>
        <v>37.847086623233125</v>
      </c>
      <c r="P484" s="692">
        <v>22.262992131313602</v>
      </c>
      <c r="Q484" s="692"/>
      <c r="R484" s="692"/>
      <c r="S484" s="692"/>
      <c r="T484" s="692"/>
      <c r="U484" s="687">
        <f t="shared" si="61"/>
        <v>1.4093137985708484</v>
      </c>
      <c r="V484" s="688">
        <f t="shared" si="62"/>
        <v>6.9851344484279737E-2</v>
      </c>
    </row>
    <row r="485" spans="1:22" s="693" customFormat="1" x14ac:dyDescent="0.3">
      <c r="A485" s="158">
        <v>139</v>
      </c>
      <c r="B485" s="146" t="s">
        <v>1284</v>
      </c>
      <c r="C485" s="146">
        <v>253.51</v>
      </c>
      <c r="D485" s="146"/>
      <c r="E485" s="146"/>
      <c r="F485" s="146">
        <f t="shared" si="58"/>
        <v>253.51</v>
      </c>
      <c r="G485" s="146" t="s">
        <v>2145</v>
      </c>
      <c r="H485" s="146">
        <v>299</v>
      </c>
      <c r="I485" s="702">
        <f t="shared" si="63"/>
        <v>1.3645055150666051E-2</v>
      </c>
      <c r="J485" s="151">
        <f t="shared" si="57"/>
        <v>58.420621374819163</v>
      </c>
      <c r="K485" s="151">
        <f t="shared" si="60"/>
        <v>12.852536702460215</v>
      </c>
      <c r="L485" s="151">
        <v>20.939524092740015</v>
      </c>
      <c r="M485" s="151">
        <v>19.52092271924565</v>
      </c>
      <c r="N485" s="725">
        <f t="shared" si="56"/>
        <v>0.44074634093039738</v>
      </c>
      <c r="O485" s="687">
        <f t="shared" si="59"/>
        <v>33.185568622717604</v>
      </c>
      <c r="P485" s="692">
        <v>19.52092271924565</v>
      </c>
      <c r="Q485" s="692"/>
      <c r="R485" s="692"/>
      <c r="S485" s="692"/>
      <c r="T485" s="692"/>
      <c r="U485" s="687">
        <f t="shared" si="61"/>
        <v>2.2578151005939193</v>
      </c>
      <c r="V485" s="688">
        <f t="shared" si="62"/>
        <v>8.6037752600925832E-2</v>
      </c>
    </row>
    <row r="486" spans="1:22" s="693" customFormat="1" x14ac:dyDescent="0.3">
      <c r="A486" s="158">
        <v>140</v>
      </c>
      <c r="B486" s="146" t="s">
        <v>1285</v>
      </c>
      <c r="C486" s="146">
        <v>354.64</v>
      </c>
      <c r="D486" s="146"/>
      <c r="E486" s="146"/>
      <c r="F486" s="146">
        <f t="shared" si="58"/>
        <v>354.64</v>
      </c>
      <c r="G486" s="146" t="s">
        <v>2145</v>
      </c>
      <c r="H486" s="146">
        <v>354</v>
      </c>
      <c r="I486" s="702">
        <f t="shared" si="63"/>
        <v>1.6155015128213317E-2</v>
      </c>
      <c r="J486" s="151">
        <f t="shared" si="57"/>
        <v>69.166889520688898</v>
      </c>
      <c r="K486" s="151">
        <f t="shared" si="60"/>
        <v>15.216715694551558</v>
      </c>
      <c r="L486" s="151">
        <v>24.791276016153731</v>
      </c>
      <c r="M486" s="151">
        <v>23.111727901715586</v>
      </c>
      <c r="N486" s="725">
        <f t="shared" si="56"/>
        <v>0.37301660594718528</v>
      </c>
      <c r="O486" s="687">
        <f t="shared" si="59"/>
        <v>39.289937432916496</v>
      </c>
      <c r="P486" s="692">
        <v>23.111727901715586</v>
      </c>
      <c r="Q486" s="692"/>
      <c r="R486" s="692"/>
      <c r="S486" s="692"/>
      <c r="T486" s="692"/>
      <c r="U486" s="687">
        <f t="shared" si="61"/>
        <v>1.613971086599268</v>
      </c>
      <c r="V486" s="688">
        <f t="shared" si="62"/>
        <v>8.6210582994728099E-2</v>
      </c>
    </row>
    <row r="487" spans="1:22" s="693" customFormat="1" x14ac:dyDescent="0.3">
      <c r="A487" s="158">
        <v>141</v>
      </c>
      <c r="B487" s="146" t="s">
        <v>1286</v>
      </c>
      <c r="C487" s="146">
        <v>286.98</v>
      </c>
      <c r="D487" s="146"/>
      <c r="E487" s="146"/>
      <c r="F487" s="146">
        <f t="shared" si="58"/>
        <v>286.98</v>
      </c>
      <c r="G487" s="146" t="s">
        <v>2145</v>
      </c>
      <c r="H487" s="146">
        <v>296</v>
      </c>
      <c r="I487" s="702">
        <f t="shared" si="63"/>
        <v>1.3508148242799837E-2</v>
      </c>
      <c r="J487" s="151">
        <f t="shared" si="57"/>
        <v>57.834461294135359</v>
      </c>
      <c r="K487" s="151">
        <f t="shared" si="60"/>
        <v>12.723581484709779</v>
      </c>
      <c r="L487" s="151">
        <v>20.729428533281084</v>
      </c>
      <c r="M487" s="151">
        <v>19.325060618383652</v>
      </c>
      <c r="N487" s="725">
        <f t="shared" si="56"/>
        <v>0.38543637859958835</v>
      </c>
      <c r="O487" s="687">
        <f t="shared" si="59"/>
        <v>32.85260305125221</v>
      </c>
      <c r="P487" s="692">
        <v>19.325060618383652</v>
      </c>
      <c r="Q487" s="692"/>
      <c r="R487" s="692"/>
      <c r="S487" s="692"/>
      <c r="T487" s="692"/>
      <c r="U487" s="687">
        <f t="shared" si="61"/>
        <v>1.9944898813560681</v>
      </c>
      <c r="V487" s="688">
        <f t="shared" si="62"/>
        <v>7.448581380967316E-2</v>
      </c>
    </row>
    <row r="488" spans="1:22" s="693" customFormat="1" x14ac:dyDescent="0.3">
      <c r="A488" s="158">
        <v>142</v>
      </c>
      <c r="B488" s="146" t="s">
        <v>1288</v>
      </c>
      <c r="C488" s="146">
        <v>128.9</v>
      </c>
      <c r="D488" s="146"/>
      <c r="E488" s="146"/>
      <c r="F488" s="146">
        <f t="shared" si="58"/>
        <v>128.9</v>
      </c>
      <c r="G488" s="146" t="s">
        <v>2144</v>
      </c>
      <c r="H488" s="146">
        <v>250</v>
      </c>
      <c r="I488" s="702">
        <f t="shared" si="63"/>
        <v>1.1408908988851213E-2</v>
      </c>
      <c r="J488" s="151">
        <f t="shared" si="57"/>
        <v>48.846673390317022</v>
      </c>
      <c r="K488" s="151">
        <f t="shared" si="60"/>
        <v>10.746268145869745</v>
      </c>
      <c r="L488" s="151">
        <v>17.507963288244159</v>
      </c>
      <c r="M488" s="151">
        <v>9.0221982575070054</v>
      </c>
      <c r="N488" s="725">
        <f t="shared" si="56"/>
        <v>0.66813889124854864</v>
      </c>
      <c r="O488" s="687">
        <f t="shared" si="59"/>
        <v>15.337737037761908</v>
      </c>
      <c r="P488" s="692">
        <v>9.0221982575070054</v>
      </c>
      <c r="Q488" s="692"/>
      <c r="R488" s="692"/>
      <c r="S488" s="692"/>
      <c r="T488" s="692"/>
      <c r="U488" s="687">
        <f t="shared" si="61"/>
        <v>7.4054999921179672</v>
      </c>
      <c r="V488" s="688">
        <f t="shared" si="62"/>
        <v>6.0280815403953178E-2</v>
      </c>
    </row>
    <row r="489" spans="1:22" s="693" customFormat="1" x14ac:dyDescent="0.3">
      <c r="A489" s="158">
        <v>143</v>
      </c>
      <c r="B489" s="146" t="s">
        <v>1289</v>
      </c>
      <c r="C489" s="146">
        <v>2048.73</v>
      </c>
      <c r="D489" s="146"/>
      <c r="E489" s="146"/>
      <c r="F489" s="146">
        <f t="shared" si="58"/>
        <v>2048.73</v>
      </c>
      <c r="G489" s="146" t="s">
        <v>2145</v>
      </c>
      <c r="H489" s="146">
        <v>1031</v>
      </c>
      <c r="I489" s="702">
        <f t="shared" si="63"/>
        <v>4.7050340670022402E-2</v>
      </c>
      <c r="J489" s="151">
        <f t="shared" si="57"/>
        <v>201.44368106166741</v>
      </c>
      <c r="K489" s="151">
        <f t="shared" si="60"/>
        <v>44.317609833566827</v>
      </c>
      <c r="L489" s="151">
        <v>72.202840600718915</v>
      </c>
      <c r="M489" s="151">
        <v>67.311275329572794</v>
      </c>
      <c r="N489" s="725">
        <f t="shared" si="56"/>
        <v>0.18805572565712705</v>
      </c>
      <c r="O489" s="687">
        <f t="shared" si="59"/>
        <v>114.42916806027375</v>
      </c>
      <c r="P489" s="692">
        <v>67.311275329572794</v>
      </c>
      <c r="Q489" s="692"/>
      <c r="R489" s="692"/>
      <c r="S489" s="692"/>
      <c r="T489" s="692"/>
      <c r="U489" s="687">
        <f t="shared" si="61"/>
        <v>0.27938220563547383</v>
      </c>
      <c r="V489" s="688">
        <f t="shared" si="62"/>
        <v>0.12658270727009485</v>
      </c>
    </row>
    <row r="490" spans="1:22" s="693" customFormat="1" x14ac:dyDescent="0.3">
      <c r="A490" s="158">
        <v>144</v>
      </c>
      <c r="B490" s="146" t="s">
        <v>1290</v>
      </c>
      <c r="C490" s="146">
        <v>2056.27</v>
      </c>
      <c r="D490" s="146"/>
      <c r="E490" s="146"/>
      <c r="F490" s="146">
        <f t="shared" si="58"/>
        <v>2056.27</v>
      </c>
      <c r="G490" s="146" t="s">
        <v>2145</v>
      </c>
      <c r="H490" s="146">
        <v>1031</v>
      </c>
      <c r="I490" s="702">
        <f t="shared" si="63"/>
        <v>4.7050340670022402E-2</v>
      </c>
      <c r="J490" s="151">
        <f t="shared" si="57"/>
        <v>201.44368106166741</v>
      </c>
      <c r="K490" s="151">
        <f t="shared" si="60"/>
        <v>44.317609833566827</v>
      </c>
      <c r="L490" s="151">
        <v>72.202840600718915</v>
      </c>
      <c r="M490" s="151">
        <v>67.311275329572794</v>
      </c>
      <c r="N490" s="725">
        <f t="shared" si="56"/>
        <v>0.18736615659690892</v>
      </c>
      <c r="O490" s="687">
        <f t="shared" si="59"/>
        <v>114.42916806027375</v>
      </c>
      <c r="P490" s="692">
        <v>67.311275329572794</v>
      </c>
      <c r="Q490" s="692"/>
      <c r="R490" s="692"/>
      <c r="S490" s="692"/>
      <c r="T490" s="692"/>
      <c r="U490" s="687">
        <f t="shared" si="61"/>
        <v>0.2783577575666446</v>
      </c>
      <c r="V490" s="688">
        <f t="shared" si="62"/>
        <v>0.12611854954138388</v>
      </c>
    </row>
    <row r="491" spans="1:22" s="693" customFormat="1" x14ac:dyDescent="0.3">
      <c r="A491" s="158">
        <v>145</v>
      </c>
      <c r="B491" s="146" t="s">
        <v>2191</v>
      </c>
      <c r="C491" s="146">
        <v>903</v>
      </c>
      <c r="D491" s="146"/>
      <c r="E491" s="146"/>
      <c r="F491" s="146">
        <f t="shared" si="58"/>
        <v>903</v>
      </c>
      <c r="G491" s="146" t="s">
        <v>2145</v>
      </c>
      <c r="H491" s="146">
        <v>797.08</v>
      </c>
      <c r="I491" s="702">
        <f>3/65738.1*H491</f>
        <v>3.6375252707334105E-2</v>
      </c>
      <c r="J491" s="151">
        <f t="shared" si="57"/>
        <v>155.73882570381559</v>
      </c>
      <c r="K491" s="151">
        <f t="shared" si="60"/>
        <v>34.262541654839431</v>
      </c>
      <c r="L491" s="151">
        <v>55.820989511174616</v>
      </c>
      <c r="M491" s="151">
        <v>56.202394807828867</v>
      </c>
      <c r="N491" s="725">
        <f t="shared" si="56"/>
        <v>0.33446816354115005</v>
      </c>
      <c r="O491" s="687">
        <f t="shared" si="59"/>
        <v>95.544071173309078</v>
      </c>
      <c r="P491" s="692">
        <v>56.202394807828867</v>
      </c>
      <c r="Q491" s="692"/>
      <c r="R491" s="692"/>
      <c r="S491" s="692"/>
      <c r="T491" s="692"/>
      <c r="U491" s="687">
        <f t="shared" si="61"/>
        <v>0.59511372190595591</v>
      </c>
      <c r="V491" s="688">
        <f t="shared" si="62"/>
        <v>0.1879791177798919</v>
      </c>
    </row>
    <row r="492" spans="1:22" s="139" customFormat="1" x14ac:dyDescent="0.3">
      <c r="A492" s="143"/>
      <c r="B492" s="143" t="s">
        <v>694</v>
      </c>
      <c r="C492" s="138">
        <f t="shared" ref="C492:M492" si="64">SUM(C351:C491)</f>
        <v>203117.84000000005</v>
      </c>
      <c r="D492" s="138">
        <f t="shared" si="64"/>
        <v>668.30000000000007</v>
      </c>
      <c r="E492" s="138">
        <f t="shared" si="64"/>
        <v>2149.8700000000003</v>
      </c>
      <c r="F492" s="138">
        <f t="shared" si="64"/>
        <v>205936.00999999998</v>
      </c>
      <c r="G492" s="138">
        <f t="shared" si="64"/>
        <v>0</v>
      </c>
      <c r="H492" s="138">
        <f t="shared" si="64"/>
        <v>65738.080000000002</v>
      </c>
      <c r="I492" s="138">
        <f t="shared" si="64"/>
        <v>2.9999990872872813</v>
      </c>
      <c r="J492" s="151">
        <f t="shared" si="57"/>
        <v>12844.346092266131</v>
      </c>
      <c r="K492" s="138">
        <f t="shared" si="64"/>
        <v>2825.756140298548</v>
      </c>
      <c r="L492" s="138">
        <f t="shared" si="64"/>
        <v>4603.759565118633</v>
      </c>
      <c r="M492" s="138">
        <f t="shared" si="64"/>
        <v>3674.8919373117606</v>
      </c>
      <c r="N492" s="725">
        <f t="shared" si="56"/>
        <v>0.11629221006561735</v>
      </c>
      <c r="O492" s="701"/>
      <c r="P492" s="701"/>
      <c r="Q492" s="701"/>
      <c r="R492" s="701"/>
      <c r="S492" s="701"/>
      <c r="T492" s="701"/>
      <c r="U492" s="701"/>
    </row>
    <row r="493" spans="1:22" s="341" customFormat="1" x14ac:dyDescent="0.3">
      <c r="A493" s="965" t="s">
        <v>1048</v>
      </c>
      <c r="B493" s="965"/>
      <c r="C493" s="354"/>
      <c r="D493" s="354"/>
      <c r="E493" s="354"/>
      <c r="F493" s="524">
        <f t="shared" ref="F493:F529" si="65">C493+D493+E493</f>
        <v>0</v>
      </c>
      <c r="G493" s="146"/>
      <c r="H493" s="726"/>
      <c r="I493" s="524"/>
      <c r="J493" s="151">
        <f t="shared" si="57"/>
        <v>0</v>
      </c>
      <c r="K493" s="151"/>
      <c r="L493" s="151"/>
      <c r="M493" s="151"/>
      <c r="N493" s="725"/>
      <c r="O493" s="354"/>
      <c r="P493" s="354"/>
      <c r="Q493" s="354"/>
      <c r="R493" s="354"/>
      <c r="S493" s="354"/>
      <c r="T493" s="354"/>
      <c r="U493" s="354"/>
    </row>
    <row r="494" spans="1:22" s="707" customFormat="1" x14ac:dyDescent="0.3">
      <c r="A494" s="158">
        <v>1</v>
      </c>
      <c r="B494" s="146" t="s">
        <v>696</v>
      </c>
      <c r="C494" s="146">
        <v>4327</v>
      </c>
      <c r="D494" s="146">
        <v>114</v>
      </c>
      <c r="E494" s="146">
        <v>272.8</v>
      </c>
      <c r="F494" s="524">
        <f t="shared" si="65"/>
        <v>4713.8</v>
      </c>
      <c r="G494" s="146" t="s">
        <v>2143</v>
      </c>
      <c r="H494" s="726">
        <v>965</v>
      </c>
      <c r="I494" s="705">
        <f t="shared" ref="I494:I557" si="66">2/59523.2*H494</f>
        <v>3.2424332025159944E-2</v>
      </c>
      <c r="J494" s="151">
        <f t="shared" si="57"/>
        <v>138.82315634912104</v>
      </c>
      <c r="K494" s="151">
        <f t="shared" si="60"/>
        <v>30.541094396806628</v>
      </c>
      <c r="L494" s="151">
        <v>42.877693286373507</v>
      </c>
      <c r="M494" s="151">
        <v>17.890732189858937</v>
      </c>
      <c r="N494" s="725">
        <f t="shared" si="56"/>
        <v>4.8821052276753388E-2</v>
      </c>
      <c r="O494" s="706">
        <f>M494*1.7</f>
        <v>30.414244722760191</v>
      </c>
      <c r="P494" s="706">
        <v>17.890732189858937</v>
      </c>
      <c r="Q494" s="706"/>
      <c r="R494" s="146" t="s">
        <v>696</v>
      </c>
      <c r="S494" s="321" t="s">
        <v>696</v>
      </c>
      <c r="T494" s="706"/>
      <c r="U494" s="706"/>
    </row>
    <row r="495" spans="1:22" s="707" customFormat="1" x14ac:dyDescent="0.3">
      <c r="A495" s="158">
        <v>2</v>
      </c>
      <c r="B495" s="146" t="s">
        <v>697</v>
      </c>
      <c r="C495" s="146">
        <v>4136.82</v>
      </c>
      <c r="D495" s="146"/>
      <c r="E495" s="146"/>
      <c r="F495" s="524">
        <f t="shared" si="65"/>
        <v>4136.82</v>
      </c>
      <c r="G495" s="146" t="s">
        <v>2143</v>
      </c>
      <c r="H495" s="726">
        <v>486</v>
      </c>
      <c r="I495" s="705">
        <f t="shared" si="66"/>
        <v>1.6329767216816303E-2</v>
      </c>
      <c r="J495" s="151">
        <f t="shared" si="57"/>
        <v>69.915081850438156</v>
      </c>
      <c r="K495" s="151">
        <f t="shared" si="60"/>
        <v>15.381318007096395</v>
      </c>
      <c r="L495" s="151">
        <v>21.594361592930078</v>
      </c>
      <c r="M495" s="151">
        <v>9.0102547609030488</v>
      </c>
      <c r="N495" s="725">
        <f t="shared" si="56"/>
        <v>2.8016934798073805E-2</v>
      </c>
      <c r="O495" s="706">
        <f t="shared" ref="O495:O536" si="67">M495*1.7</f>
        <v>15.317433093535183</v>
      </c>
      <c r="P495" s="706">
        <v>9.0102547609030488</v>
      </c>
      <c r="Q495" s="706"/>
      <c r="R495" s="146" t="s">
        <v>697</v>
      </c>
      <c r="S495" s="321" t="s">
        <v>697</v>
      </c>
      <c r="T495" s="706"/>
      <c r="U495" s="706"/>
    </row>
    <row r="496" spans="1:22" s="707" customFormat="1" x14ac:dyDescent="0.3">
      <c r="A496" s="158">
        <v>3</v>
      </c>
      <c r="B496" s="146" t="s">
        <v>698</v>
      </c>
      <c r="C496" s="146">
        <v>7984.78</v>
      </c>
      <c r="D496" s="146"/>
      <c r="E496" s="146"/>
      <c r="F496" s="524">
        <f t="shared" si="65"/>
        <v>7984.78</v>
      </c>
      <c r="G496" s="146" t="s">
        <v>2143</v>
      </c>
      <c r="H496" s="726">
        <v>1108</v>
      </c>
      <c r="I496" s="705">
        <f t="shared" si="66"/>
        <v>3.7229181226815768E-2</v>
      </c>
      <c r="J496" s="151">
        <f t="shared" si="57"/>
        <v>159.39487796355036</v>
      </c>
      <c r="K496" s="151">
        <f t="shared" si="60"/>
        <v>35.066873151981078</v>
      </c>
      <c r="L496" s="151">
        <v>49.231589804457876</v>
      </c>
      <c r="M496" s="151">
        <v>20.541897685350985</v>
      </c>
      <c r="N496" s="725">
        <f t="shared" si="56"/>
        <v>3.3092363046363246E-2</v>
      </c>
      <c r="O496" s="706">
        <f t="shared" si="67"/>
        <v>34.921226065096675</v>
      </c>
      <c r="P496" s="706">
        <v>20.541897685350985</v>
      </c>
      <c r="Q496" s="706"/>
      <c r="R496" s="146" t="s">
        <v>698</v>
      </c>
      <c r="S496" s="321" t="s">
        <v>698</v>
      </c>
      <c r="T496" s="706"/>
      <c r="U496" s="706"/>
    </row>
    <row r="497" spans="1:21" s="707" customFormat="1" x14ac:dyDescent="0.3">
      <c r="A497" s="158">
        <v>5</v>
      </c>
      <c r="B497" s="146" t="s">
        <v>701</v>
      </c>
      <c r="C497" s="146">
        <v>4206.5</v>
      </c>
      <c r="D497" s="146"/>
      <c r="E497" s="146">
        <v>254.7</v>
      </c>
      <c r="F497" s="524">
        <f t="shared" si="65"/>
        <v>4461.2</v>
      </c>
      <c r="G497" s="146" t="s">
        <v>2143</v>
      </c>
      <c r="H497" s="726">
        <v>966</v>
      </c>
      <c r="I497" s="705">
        <f t="shared" si="66"/>
        <v>3.2457932369227463E-2</v>
      </c>
      <c r="J497" s="151">
        <f t="shared" si="57"/>
        <v>138.96701454222892</v>
      </c>
      <c r="K497" s="151">
        <f t="shared" si="60"/>
        <v>30.572743199290365</v>
      </c>
      <c r="L497" s="151">
        <v>42.92212612915732</v>
      </c>
      <c r="M497" s="151">
        <v>17.909271808708532</v>
      </c>
      <c r="N497" s="725">
        <f t="shared" si="56"/>
        <v>5.1638831632606734E-2</v>
      </c>
      <c r="O497" s="706">
        <f t="shared" si="67"/>
        <v>30.445762074804502</v>
      </c>
      <c r="P497" s="706">
        <v>17.909271808708532</v>
      </c>
      <c r="Q497" s="706"/>
      <c r="R497" s="146" t="s">
        <v>701</v>
      </c>
      <c r="S497" s="321" t="s">
        <v>701</v>
      </c>
      <c r="T497" s="706"/>
      <c r="U497" s="706"/>
    </row>
    <row r="498" spans="1:21" s="707" customFormat="1" x14ac:dyDescent="0.3">
      <c r="A498" s="158">
        <v>6</v>
      </c>
      <c r="B498" s="146" t="s">
        <v>702</v>
      </c>
      <c r="C498" s="146">
        <v>10161.57</v>
      </c>
      <c r="D498" s="146"/>
      <c r="E498" s="146"/>
      <c r="F498" s="524">
        <f t="shared" si="65"/>
        <v>10161.57</v>
      </c>
      <c r="G498" s="146" t="s">
        <v>2143</v>
      </c>
      <c r="H498" s="726">
        <v>1560</v>
      </c>
      <c r="I498" s="705">
        <f t="shared" si="66"/>
        <v>5.2416536745336278E-2</v>
      </c>
      <c r="J498" s="151">
        <f t="shared" si="57"/>
        <v>224.41878124831999</v>
      </c>
      <c r="K498" s="151">
        <f t="shared" si="60"/>
        <v>49.372131874630398</v>
      </c>
      <c r="L498" s="151">
        <v>69.315234742738525</v>
      </c>
      <c r="M498" s="151">
        <v>28.921805405367817</v>
      </c>
      <c r="N498" s="725">
        <f t="shared" si="56"/>
        <v>3.6611267084816296E-2</v>
      </c>
      <c r="O498" s="706">
        <f t="shared" si="67"/>
        <v>49.167069189125286</v>
      </c>
      <c r="P498" s="706">
        <v>28.921805405367817</v>
      </c>
      <c r="Q498" s="706"/>
      <c r="R498" s="146" t="s">
        <v>702</v>
      </c>
      <c r="S498" s="321" t="s">
        <v>702</v>
      </c>
      <c r="T498" s="706"/>
      <c r="U498" s="706"/>
    </row>
    <row r="499" spans="1:21" s="707" customFormat="1" x14ac:dyDescent="0.3">
      <c r="A499" s="158">
        <v>10</v>
      </c>
      <c r="B499" s="146" t="s">
        <v>707</v>
      </c>
      <c r="C499" s="146">
        <v>5818.22</v>
      </c>
      <c r="D499" s="146"/>
      <c r="E499" s="146"/>
      <c r="F499" s="524">
        <f t="shared" si="65"/>
        <v>5818.22</v>
      </c>
      <c r="G499" s="146" t="s">
        <v>2143</v>
      </c>
      <c r="H499" s="726">
        <v>1634</v>
      </c>
      <c r="I499" s="705">
        <f t="shared" si="66"/>
        <v>5.4902962206332999E-2</v>
      </c>
      <c r="J499" s="151">
        <f t="shared" si="57"/>
        <v>235.0642875383044</v>
      </c>
      <c r="K499" s="151">
        <f t="shared" si="60"/>
        <v>51.714143258426965</v>
      </c>
      <c r="L499" s="151">
        <v>72.603265108740231</v>
      </c>
      <c r="M499" s="151">
        <v>30.293737200237828</v>
      </c>
      <c r="N499" s="725">
        <f t="shared" si="56"/>
        <v>6.6975025541438693E-2</v>
      </c>
      <c r="O499" s="706">
        <f t="shared" si="67"/>
        <v>51.499353240404304</v>
      </c>
      <c r="P499" s="706">
        <v>30.293737200237828</v>
      </c>
      <c r="Q499" s="706"/>
      <c r="R499" s="146" t="s">
        <v>707</v>
      </c>
      <c r="S499" s="321" t="s">
        <v>707</v>
      </c>
      <c r="T499" s="706"/>
      <c r="U499" s="706"/>
    </row>
    <row r="500" spans="1:21" s="707" customFormat="1" x14ac:dyDescent="0.3">
      <c r="A500" s="158">
        <v>11</v>
      </c>
      <c r="B500" s="146" t="s">
        <v>708</v>
      </c>
      <c r="C500" s="146">
        <v>14736.69</v>
      </c>
      <c r="D500" s="146">
        <v>1007.3</v>
      </c>
      <c r="E500" s="146">
        <v>671</v>
      </c>
      <c r="F500" s="524">
        <f t="shared" si="65"/>
        <v>16414.989999999998</v>
      </c>
      <c r="G500" s="146" t="s">
        <v>2143</v>
      </c>
      <c r="H500" s="726">
        <v>2765</v>
      </c>
      <c r="I500" s="705">
        <f t="shared" si="66"/>
        <v>9.2904951346701806E-2</v>
      </c>
      <c r="J500" s="151">
        <f t="shared" si="57"/>
        <v>397.76790394333642</v>
      </c>
      <c r="K500" s="151">
        <f t="shared" si="60"/>
        <v>87.508938867534013</v>
      </c>
      <c r="L500" s="151">
        <v>122.85681029722566</v>
      </c>
      <c r="M500" s="151">
        <v>51.262046119129494</v>
      </c>
      <c r="N500" s="725">
        <f t="shared" si="56"/>
        <v>4.0170338162083902E-2</v>
      </c>
      <c r="O500" s="706">
        <f t="shared" si="67"/>
        <v>87.145478402520141</v>
      </c>
      <c r="P500" s="706">
        <v>51.262046119129494</v>
      </c>
      <c r="Q500" s="706"/>
      <c r="R500" s="146" t="s">
        <v>708</v>
      </c>
      <c r="S500" s="321" t="s">
        <v>708</v>
      </c>
      <c r="T500" s="706"/>
      <c r="U500" s="706"/>
    </row>
    <row r="501" spans="1:21" s="688" customFormat="1" x14ac:dyDescent="0.3">
      <c r="A501" s="158">
        <v>12</v>
      </c>
      <c r="B501" s="146" t="s">
        <v>710</v>
      </c>
      <c r="C501" s="146">
        <v>351.06</v>
      </c>
      <c r="D501" s="146"/>
      <c r="E501" s="146"/>
      <c r="F501" s="524">
        <f t="shared" si="65"/>
        <v>351.06</v>
      </c>
      <c r="G501" s="146" t="s">
        <v>2142</v>
      </c>
      <c r="H501" s="726">
        <v>128</v>
      </c>
      <c r="I501" s="705">
        <f t="shared" si="66"/>
        <v>4.3008440406429767E-3</v>
      </c>
      <c r="J501" s="151">
        <f t="shared" si="57"/>
        <v>18.413848717810872</v>
      </c>
      <c r="K501" s="151">
        <f t="shared" si="60"/>
        <v>4.0510467179183918</v>
      </c>
      <c r="L501" s="151">
        <v>5.6874038763272639</v>
      </c>
      <c r="M501" s="151">
        <v>4.2930660204054423</v>
      </c>
      <c r="N501" s="725">
        <f t="shared" si="56"/>
        <v>9.2421139783689321E-2</v>
      </c>
      <c r="O501" s="706">
        <f t="shared" si="67"/>
        <v>7.2982122346892515</v>
      </c>
      <c r="P501" s="687">
        <v>4.2930660204054423</v>
      </c>
      <c r="Q501" s="687"/>
      <c r="R501" s="146" t="s">
        <v>710</v>
      </c>
      <c r="S501" s="321" t="s">
        <v>710</v>
      </c>
      <c r="T501" s="687"/>
      <c r="U501" s="687"/>
    </row>
    <row r="502" spans="1:21" s="688" customFormat="1" x14ac:dyDescent="0.3">
      <c r="A502" s="158">
        <v>13</v>
      </c>
      <c r="B502" s="146" t="s">
        <v>711</v>
      </c>
      <c r="C502" s="146">
        <v>377.1</v>
      </c>
      <c r="D502" s="146"/>
      <c r="E502" s="146"/>
      <c r="F502" s="524">
        <f t="shared" si="65"/>
        <v>377.1</v>
      </c>
      <c r="G502" s="146" t="s">
        <v>2142</v>
      </c>
      <c r="H502" s="726">
        <v>409</v>
      </c>
      <c r="I502" s="705">
        <f t="shared" si="66"/>
        <v>1.3742540723617011E-2</v>
      </c>
      <c r="J502" s="151">
        <f t="shared" si="57"/>
        <v>58.838000981130051</v>
      </c>
      <c r="K502" s="151">
        <f t="shared" si="60"/>
        <v>12.944360215848612</v>
      </c>
      <c r="L502" s="151">
        <v>18.173032698576961</v>
      </c>
      <c r="M502" s="151">
        <v>13.717687518326766</v>
      </c>
      <c r="N502" s="725">
        <f t="shared" si="56"/>
        <v>0.27492198730809436</v>
      </c>
      <c r="O502" s="706">
        <f t="shared" si="67"/>
        <v>23.320068781155502</v>
      </c>
      <c r="P502" s="687">
        <v>13.717687518326766</v>
      </c>
      <c r="Q502" s="687"/>
      <c r="R502" s="146" t="s">
        <v>711</v>
      </c>
      <c r="S502" s="321" t="s">
        <v>711</v>
      </c>
      <c r="T502" s="687"/>
      <c r="U502" s="687"/>
    </row>
    <row r="503" spans="1:21" s="707" customFormat="1" x14ac:dyDescent="0.3">
      <c r="A503" s="158">
        <v>14</v>
      </c>
      <c r="B503" s="146" t="s">
        <v>713</v>
      </c>
      <c r="C503" s="146">
        <v>4314.8999999999996</v>
      </c>
      <c r="D503" s="146"/>
      <c r="E503" s="146">
        <v>94.6</v>
      </c>
      <c r="F503" s="524">
        <f t="shared" si="65"/>
        <v>4409.5</v>
      </c>
      <c r="G503" s="146" t="s">
        <v>2143</v>
      </c>
      <c r="H503" s="726">
        <v>968</v>
      </c>
      <c r="I503" s="705">
        <f t="shared" si="66"/>
        <v>3.2525133057362508E-2</v>
      </c>
      <c r="J503" s="151">
        <f t="shared" si="57"/>
        <v>139.2547309284447</v>
      </c>
      <c r="K503" s="151">
        <f t="shared" si="60"/>
        <v>30.636040804257835</v>
      </c>
      <c r="L503" s="151">
        <v>43.010991814724932</v>
      </c>
      <c r="M503" s="151">
        <v>17.94635104640772</v>
      </c>
      <c r="N503" s="725">
        <f t="shared" si="56"/>
        <v>5.235244689734328E-2</v>
      </c>
      <c r="O503" s="706">
        <f t="shared" si="67"/>
        <v>30.508796778893124</v>
      </c>
      <c r="P503" s="706">
        <v>17.94635104640772</v>
      </c>
      <c r="Q503" s="706"/>
      <c r="R503" s="146" t="s">
        <v>713</v>
      </c>
      <c r="S503" s="321" t="s">
        <v>714</v>
      </c>
      <c r="T503" s="706"/>
      <c r="U503" s="706"/>
    </row>
    <row r="504" spans="1:21" s="707" customFormat="1" x14ac:dyDescent="0.3">
      <c r="A504" s="158">
        <v>15</v>
      </c>
      <c r="B504" s="146" t="s">
        <v>714</v>
      </c>
      <c r="C504" s="146">
        <v>354.7</v>
      </c>
      <c r="D504" s="146"/>
      <c r="E504" s="146"/>
      <c r="F504" s="524">
        <f t="shared" si="65"/>
        <v>354.7</v>
      </c>
      <c r="G504" s="146" t="s">
        <v>2143</v>
      </c>
      <c r="H504" s="726">
        <v>253</v>
      </c>
      <c r="I504" s="705">
        <f t="shared" si="66"/>
        <v>8.5008870490833836E-3</v>
      </c>
      <c r="J504" s="151">
        <f t="shared" si="57"/>
        <v>36.396122856298049</v>
      </c>
      <c r="K504" s="151">
        <f t="shared" si="60"/>
        <v>8.007147028385571</v>
      </c>
      <c r="L504" s="151">
        <v>11.241509224303108</v>
      </c>
      <c r="M504" s="151">
        <v>4.690523568947472</v>
      </c>
      <c r="N504" s="725">
        <f t="shared" ref="N504:N566" si="68">(M504+L504+K504+J504)/F504</f>
        <v>0.17010234755549536</v>
      </c>
      <c r="O504" s="706">
        <f t="shared" si="67"/>
        <v>7.9738900672107018</v>
      </c>
      <c r="P504" s="706">
        <v>4.690523568947472</v>
      </c>
      <c r="Q504" s="706"/>
      <c r="R504" s="146" t="s">
        <v>714</v>
      </c>
      <c r="S504" s="321" t="s">
        <v>715</v>
      </c>
      <c r="T504" s="706"/>
      <c r="U504" s="706"/>
    </row>
    <row r="505" spans="1:21" s="707" customFormat="1" x14ac:dyDescent="0.3">
      <c r="A505" s="158">
        <v>16</v>
      </c>
      <c r="B505" s="146" t="s">
        <v>715</v>
      </c>
      <c r="C505" s="146">
        <v>352.4</v>
      </c>
      <c r="D505" s="146"/>
      <c r="E505" s="146"/>
      <c r="F505" s="524">
        <f t="shared" si="65"/>
        <v>352.4</v>
      </c>
      <c r="G505" s="146" t="s">
        <v>2143</v>
      </c>
      <c r="H505" s="726">
        <v>251</v>
      </c>
      <c r="I505" s="705">
        <f t="shared" si="66"/>
        <v>8.4336863609483365E-3</v>
      </c>
      <c r="J505" s="151">
        <f t="shared" si="57"/>
        <v>36.108406470082251</v>
      </c>
      <c r="K505" s="151">
        <f t="shared" si="60"/>
        <v>7.9438494234180954</v>
      </c>
      <c r="L505" s="151">
        <v>11.152643538735495</v>
      </c>
      <c r="M505" s="151">
        <v>4.6534443312482825</v>
      </c>
      <c r="N505" s="725">
        <f t="shared" si="68"/>
        <v>0.16985909126981874</v>
      </c>
      <c r="O505" s="706">
        <f t="shared" si="67"/>
        <v>7.9108553631220797</v>
      </c>
      <c r="P505" s="706">
        <v>4.6534443312482825</v>
      </c>
      <c r="Q505" s="706"/>
      <c r="R505" s="146" t="s">
        <v>715</v>
      </c>
      <c r="S505" s="321" t="s">
        <v>716</v>
      </c>
      <c r="T505" s="706"/>
      <c r="U505" s="706"/>
    </row>
    <row r="506" spans="1:21" s="688" customFormat="1" x14ac:dyDescent="0.3">
      <c r="A506" s="158">
        <v>17</v>
      </c>
      <c r="B506" s="146" t="s">
        <v>716</v>
      </c>
      <c r="C506" s="146">
        <v>216.7</v>
      </c>
      <c r="D506" s="146"/>
      <c r="E506" s="146"/>
      <c r="F506" s="524">
        <f t="shared" si="65"/>
        <v>216.7</v>
      </c>
      <c r="G506" s="146" t="s">
        <v>2142</v>
      </c>
      <c r="H506" s="726">
        <v>205</v>
      </c>
      <c r="I506" s="705">
        <f t="shared" si="66"/>
        <v>6.8880705338422677E-3</v>
      </c>
      <c r="J506" s="151">
        <f t="shared" si="57"/>
        <v>29.490929587118977</v>
      </c>
      <c r="K506" s="151">
        <f t="shared" si="60"/>
        <v>6.4880045091661751</v>
      </c>
      <c r="L506" s="151">
        <v>9.1087327706803833</v>
      </c>
      <c r="M506" s="151">
        <v>6.8756135483055925</v>
      </c>
      <c r="N506" s="725">
        <f t="shared" si="68"/>
        <v>0.23979363366530287</v>
      </c>
      <c r="O506" s="706">
        <f t="shared" si="67"/>
        <v>11.688543032119506</v>
      </c>
      <c r="P506" s="687">
        <v>6.8756135483055925</v>
      </c>
      <c r="Q506" s="687"/>
      <c r="R506" s="146" t="s">
        <v>716</v>
      </c>
      <c r="S506" s="321" t="s">
        <v>717</v>
      </c>
      <c r="T506" s="687"/>
      <c r="U506" s="687"/>
    </row>
    <row r="507" spans="1:21" s="688" customFormat="1" x14ac:dyDescent="0.3">
      <c r="A507" s="158">
        <v>18</v>
      </c>
      <c r="B507" s="146" t="s">
        <v>717</v>
      </c>
      <c r="C507" s="146">
        <v>42.7</v>
      </c>
      <c r="D507" s="146"/>
      <c r="E507" s="146"/>
      <c r="F507" s="524">
        <f t="shared" si="65"/>
        <v>42.7</v>
      </c>
      <c r="G507" s="146" t="s">
        <v>2142</v>
      </c>
      <c r="H507" s="726">
        <v>64</v>
      </c>
      <c r="I507" s="705">
        <f t="shared" si="66"/>
        <v>2.1504220203214883E-3</v>
      </c>
      <c r="J507" s="151">
        <f t="shared" si="57"/>
        <v>9.2069243589054359</v>
      </c>
      <c r="K507" s="151">
        <f t="shared" si="60"/>
        <v>2.0255233589591959</v>
      </c>
      <c r="L507" s="151">
        <v>2.8437019381636319</v>
      </c>
      <c r="M507" s="151">
        <v>2.1465330102027211</v>
      </c>
      <c r="N507" s="725">
        <f t="shared" si="68"/>
        <v>0.37992231068456644</v>
      </c>
      <c r="O507" s="706">
        <f t="shared" si="67"/>
        <v>3.6491061173446258</v>
      </c>
      <c r="P507" s="687">
        <v>2.1465330102027211</v>
      </c>
      <c r="Q507" s="687"/>
      <c r="R507" s="146" t="s">
        <v>717</v>
      </c>
      <c r="S507" s="321" t="s">
        <v>718</v>
      </c>
      <c r="T507" s="687"/>
      <c r="U507" s="687"/>
    </row>
    <row r="508" spans="1:21" s="688" customFormat="1" x14ac:dyDescent="0.3">
      <c r="A508" s="158">
        <v>19</v>
      </c>
      <c r="B508" s="146" t="s">
        <v>718</v>
      </c>
      <c r="C508" s="146">
        <v>79.7</v>
      </c>
      <c r="D508" s="146"/>
      <c r="E508" s="146"/>
      <c r="F508" s="524">
        <f t="shared" si="65"/>
        <v>79.7</v>
      </c>
      <c r="G508" s="146" t="s">
        <v>2142</v>
      </c>
      <c r="H508" s="726">
        <v>79</v>
      </c>
      <c r="I508" s="705">
        <f t="shared" si="66"/>
        <v>2.6544271813343373E-3</v>
      </c>
      <c r="J508" s="151">
        <f t="shared" si="57"/>
        <v>11.364797255523898</v>
      </c>
      <c r="K508" s="151">
        <f t="shared" si="60"/>
        <v>2.5002553962152576</v>
      </c>
      <c r="L508" s="151">
        <v>3.5101945799207335</v>
      </c>
      <c r="M508" s="151">
        <v>2.6496266844689842</v>
      </c>
      <c r="N508" s="725">
        <f t="shared" si="68"/>
        <v>0.25125312316347398</v>
      </c>
      <c r="O508" s="706">
        <f t="shared" si="67"/>
        <v>4.5043653635972731</v>
      </c>
      <c r="P508" s="687">
        <v>2.6496266844689842</v>
      </c>
      <c r="Q508" s="687"/>
      <c r="R508" s="146" t="s">
        <v>718</v>
      </c>
      <c r="S508" s="321" t="s">
        <v>719</v>
      </c>
      <c r="T508" s="687"/>
      <c r="U508" s="687"/>
    </row>
    <row r="509" spans="1:21" s="688" customFormat="1" x14ac:dyDescent="0.3">
      <c r="A509" s="158">
        <v>20</v>
      </c>
      <c r="B509" s="146" t="s">
        <v>719</v>
      </c>
      <c r="C509" s="146">
        <v>177.23</v>
      </c>
      <c r="D509" s="146"/>
      <c r="E509" s="146"/>
      <c r="F509" s="524">
        <f t="shared" si="65"/>
        <v>177.23</v>
      </c>
      <c r="G509" s="146" t="s">
        <v>2142</v>
      </c>
      <c r="H509" s="726">
        <v>179.1</v>
      </c>
      <c r="I509" s="705">
        <f t="shared" si="66"/>
        <v>6.0178216224934149E-3</v>
      </c>
      <c r="J509" s="151">
        <f t="shared" si="57"/>
        <v>25.765002385624431</v>
      </c>
      <c r="K509" s="151">
        <f t="shared" si="60"/>
        <v>5.6683005248373748</v>
      </c>
      <c r="L509" s="151">
        <v>7.9579221425797888</v>
      </c>
      <c r="M509" s="151">
        <v>6.0069384707391782</v>
      </c>
      <c r="N509" s="725">
        <f t="shared" si="68"/>
        <v>0.25615394416171516</v>
      </c>
      <c r="O509" s="706">
        <f t="shared" si="67"/>
        <v>10.211795400256603</v>
      </c>
      <c r="P509" s="687">
        <v>6.0069384707391782</v>
      </c>
      <c r="Q509" s="687"/>
      <c r="R509" s="146" t="s">
        <v>719</v>
      </c>
      <c r="S509" s="321" t="s">
        <v>720</v>
      </c>
      <c r="T509" s="687"/>
      <c r="U509" s="687"/>
    </row>
    <row r="510" spans="1:21" s="688" customFormat="1" x14ac:dyDescent="0.3">
      <c r="A510" s="158">
        <v>21</v>
      </c>
      <c r="B510" s="146" t="s">
        <v>720</v>
      </c>
      <c r="C510" s="146">
        <v>108.36</v>
      </c>
      <c r="D510" s="146"/>
      <c r="E510" s="146"/>
      <c r="F510" s="524">
        <f t="shared" si="65"/>
        <v>108.36</v>
      </c>
      <c r="G510" s="146" t="s">
        <v>2142</v>
      </c>
      <c r="H510" s="726">
        <v>119.4</v>
      </c>
      <c r="I510" s="705">
        <f t="shared" si="66"/>
        <v>4.0118810816622769E-3</v>
      </c>
      <c r="J510" s="151">
        <f t="shared" si="57"/>
        <v>17.176668257082955</v>
      </c>
      <c r="K510" s="151">
        <f t="shared" si="60"/>
        <v>3.7788670165582503</v>
      </c>
      <c r="L510" s="151">
        <v>5.3052814283865262</v>
      </c>
      <c r="M510" s="151">
        <v>4.0046256471594521</v>
      </c>
      <c r="N510" s="725">
        <f t="shared" si="68"/>
        <v>0.27930456210028776</v>
      </c>
      <c r="O510" s="706">
        <f t="shared" si="67"/>
        <v>6.8078636001710686</v>
      </c>
      <c r="P510" s="687">
        <v>4.0046256471594521</v>
      </c>
      <c r="Q510" s="687"/>
      <c r="R510" s="146" t="s">
        <v>720</v>
      </c>
      <c r="S510" s="321" t="s">
        <v>721</v>
      </c>
      <c r="T510" s="687"/>
      <c r="U510" s="687"/>
    </row>
    <row r="511" spans="1:21" s="688" customFormat="1" x14ac:dyDescent="0.3">
      <c r="A511" s="158">
        <v>22</v>
      </c>
      <c r="B511" s="146" t="s">
        <v>721</v>
      </c>
      <c r="C511" s="146">
        <v>76.2</v>
      </c>
      <c r="D511" s="146"/>
      <c r="E511" s="146"/>
      <c r="F511" s="524">
        <f t="shared" si="65"/>
        <v>76.2</v>
      </c>
      <c r="G511" s="146" t="s">
        <v>2142</v>
      </c>
      <c r="H511" s="726">
        <v>134.80000000000001</v>
      </c>
      <c r="I511" s="705">
        <f t="shared" si="66"/>
        <v>4.5293263803021355E-3</v>
      </c>
      <c r="J511" s="151">
        <f t="shared" si="57"/>
        <v>19.392084430944578</v>
      </c>
      <c r="K511" s="151">
        <f t="shared" si="60"/>
        <v>4.2662585748078072</v>
      </c>
      <c r="L511" s="151">
        <v>5.989547207257151</v>
      </c>
      <c r="M511" s="151">
        <v>4.5211351527394816</v>
      </c>
      <c r="N511" s="725">
        <f t="shared" si="68"/>
        <v>0.44841240637465907</v>
      </c>
      <c r="O511" s="706">
        <f t="shared" si="67"/>
        <v>7.6859297596571183</v>
      </c>
      <c r="P511" s="687">
        <v>4.5211351527394816</v>
      </c>
      <c r="Q511" s="687"/>
      <c r="R511" s="146" t="s">
        <v>721</v>
      </c>
      <c r="S511" s="321" t="s">
        <v>722</v>
      </c>
      <c r="T511" s="687"/>
      <c r="U511" s="687"/>
    </row>
    <row r="512" spans="1:21" s="688" customFormat="1" x14ac:dyDescent="0.3">
      <c r="A512" s="158">
        <v>23</v>
      </c>
      <c r="B512" s="146" t="s">
        <v>722</v>
      </c>
      <c r="C512" s="146">
        <v>98.5</v>
      </c>
      <c r="D512" s="146"/>
      <c r="E512" s="146"/>
      <c r="F512" s="524">
        <f t="shared" si="65"/>
        <v>98.5</v>
      </c>
      <c r="G512" s="146" t="s">
        <v>2142</v>
      </c>
      <c r="H512" s="726">
        <v>106.1</v>
      </c>
      <c r="I512" s="705">
        <f t="shared" si="66"/>
        <v>3.5649965055642172E-3</v>
      </c>
      <c r="J512" s="151">
        <f t="shared" si="57"/>
        <v>15.263354288747918</v>
      </c>
      <c r="K512" s="151">
        <f t="shared" si="60"/>
        <v>3.3579379435245418</v>
      </c>
      <c r="L512" s="151">
        <v>4.7143246193618955</v>
      </c>
      <c r="M512" s="151">
        <v>3.5585492559766987</v>
      </c>
      <c r="N512" s="725">
        <f t="shared" si="68"/>
        <v>0.27303721936660968</v>
      </c>
      <c r="O512" s="706">
        <f t="shared" si="67"/>
        <v>6.0495337351603879</v>
      </c>
      <c r="P512" s="687">
        <v>3.5585492559766987</v>
      </c>
      <c r="Q512" s="687"/>
      <c r="R512" s="146" t="s">
        <v>722</v>
      </c>
      <c r="S512" s="321" t="s">
        <v>723</v>
      </c>
      <c r="T512" s="687"/>
      <c r="U512" s="687"/>
    </row>
    <row r="513" spans="1:21" s="688" customFormat="1" x14ac:dyDescent="0.3">
      <c r="A513" s="158">
        <v>24</v>
      </c>
      <c r="B513" s="146" t="s">
        <v>723</v>
      </c>
      <c r="C513" s="146">
        <v>93.4</v>
      </c>
      <c r="D513" s="146"/>
      <c r="E513" s="146"/>
      <c r="F513" s="524">
        <f t="shared" si="65"/>
        <v>93.4</v>
      </c>
      <c r="G513" s="146" t="s">
        <v>2142</v>
      </c>
      <c r="H513" s="726">
        <v>108.1</v>
      </c>
      <c r="I513" s="705">
        <f t="shared" si="66"/>
        <v>3.6321971936992639E-3</v>
      </c>
      <c r="J513" s="151">
        <f t="shared" si="57"/>
        <v>15.551070674963713</v>
      </c>
      <c r="K513" s="151">
        <f t="shared" si="60"/>
        <v>3.4212355484920169</v>
      </c>
      <c r="L513" s="151">
        <v>4.803190304929509</v>
      </c>
      <c r="M513" s="151">
        <v>3.625628412545534</v>
      </c>
      <c r="N513" s="725">
        <f t="shared" si="68"/>
        <v>0.29337392870375556</v>
      </c>
      <c r="O513" s="706">
        <f t="shared" si="67"/>
        <v>6.1635683013274081</v>
      </c>
      <c r="P513" s="687">
        <v>3.625628412545534</v>
      </c>
      <c r="Q513" s="687"/>
      <c r="R513" s="146" t="s">
        <v>723</v>
      </c>
      <c r="S513" s="321" t="s">
        <v>724</v>
      </c>
      <c r="T513" s="687"/>
      <c r="U513" s="687"/>
    </row>
    <row r="514" spans="1:21" s="688" customFormat="1" x14ac:dyDescent="0.3">
      <c r="A514" s="158">
        <v>25</v>
      </c>
      <c r="B514" s="146" t="s">
        <v>724</v>
      </c>
      <c r="C514" s="146">
        <v>92.7</v>
      </c>
      <c r="D514" s="146"/>
      <c r="E514" s="146"/>
      <c r="F514" s="524">
        <f t="shared" si="65"/>
        <v>92.7</v>
      </c>
      <c r="G514" s="146" t="s">
        <v>2142</v>
      </c>
      <c r="H514" s="726">
        <v>92.7</v>
      </c>
      <c r="I514" s="705">
        <f t="shared" si="66"/>
        <v>3.1147518950594057E-3</v>
      </c>
      <c r="J514" s="151">
        <f t="shared" si="57"/>
        <v>13.335654501102091</v>
      </c>
      <c r="K514" s="151">
        <f t="shared" si="60"/>
        <v>2.93384399024246</v>
      </c>
      <c r="L514" s="151">
        <v>4.1189245260588851</v>
      </c>
      <c r="M514" s="151">
        <v>3.1091189069655045</v>
      </c>
      <c r="N514" s="725">
        <f t="shared" si="68"/>
        <v>0.25347941665985907</v>
      </c>
      <c r="O514" s="706">
        <f t="shared" si="67"/>
        <v>5.2855021418413575</v>
      </c>
      <c r="P514" s="687">
        <v>3.1091189069655045</v>
      </c>
      <c r="Q514" s="687"/>
      <c r="R514" s="146" t="s">
        <v>724</v>
      </c>
      <c r="S514" s="321" t="s">
        <v>725</v>
      </c>
      <c r="T514" s="687"/>
      <c r="U514" s="687"/>
    </row>
    <row r="515" spans="1:21" s="707" customFormat="1" x14ac:dyDescent="0.3">
      <c r="A515" s="158">
        <v>26</v>
      </c>
      <c r="B515" s="146" t="s">
        <v>725</v>
      </c>
      <c r="C515" s="146">
        <v>346.6</v>
      </c>
      <c r="D515" s="146"/>
      <c r="E515" s="146"/>
      <c r="F515" s="524">
        <f t="shared" si="65"/>
        <v>346.6</v>
      </c>
      <c r="G515" s="146" t="s">
        <v>2143</v>
      </c>
      <c r="H515" s="726">
        <v>247</v>
      </c>
      <c r="I515" s="705">
        <f t="shared" si="66"/>
        <v>8.299284984678244E-3</v>
      </c>
      <c r="J515" s="151">
        <f t="shared" si="57"/>
        <v>35.532973697650668</v>
      </c>
      <c r="K515" s="151">
        <f t="shared" si="60"/>
        <v>7.8172542134831469</v>
      </c>
      <c r="L515" s="151">
        <v>10.974912167600268</v>
      </c>
      <c r="M515" s="151">
        <v>4.5792858558499034</v>
      </c>
      <c r="N515" s="725">
        <f t="shared" si="68"/>
        <v>0.16994929582972873</v>
      </c>
      <c r="O515" s="706">
        <f t="shared" si="67"/>
        <v>7.7847859549448355</v>
      </c>
      <c r="P515" s="706">
        <v>4.5792858558499034</v>
      </c>
      <c r="Q515" s="706"/>
      <c r="R515" s="146" t="s">
        <v>725</v>
      </c>
      <c r="S515" s="321" t="s">
        <v>726</v>
      </c>
      <c r="T515" s="706"/>
      <c r="U515" s="706"/>
    </row>
    <row r="516" spans="1:21" s="688" customFormat="1" x14ac:dyDescent="0.3">
      <c r="A516" s="158">
        <v>27</v>
      </c>
      <c r="B516" s="146" t="s">
        <v>726</v>
      </c>
      <c r="C516" s="146">
        <v>293.2</v>
      </c>
      <c r="D516" s="146"/>
      <c r="E516" s="146"/>
      <c r="F516" s="524">
        <f t="shared" si="65"/>
        <v>293.2</v>
      </c>
      <c r="G516" s="146" t="s">
        <v>2142</v>
      </c>
      <c r="H516" s="726">
        <v>122.4</v>
      </c>
      <c r="I516" s="705">
        <f t="shared" si="66"/>
        <v>4.1126821138648467E-3</v>
      </c>
      <c r="J516" s="151">
        <f t="shared" si="57"/>
        <v>17.608242836406646</v>
      </c>
      <c r="K516" s="151">
        <f t="shared" si="60"/>
        <v>3.8738134240094619</v>
      </c>
      <c r="L516" s="151">
        <v>5.4385799567379465</v>
      </c>
      <c r="M516" s="151">
        <v>4.1052443820127049</v>
      </c>
      <c r="N516" s="725">
        <f t="shared" si="68"/>
        <v>0.10581814665472974</v>
      </c>
      <c r="O516" s="706">
        <f t="shared" si="67"/>
        <v>6.9789154494215984</v>
      </c>
      <c r="P516" s="687">
        <v>4.1052443820127049</v>
      </c>
      <c r="Q516" s="687"/>
      <c r="R516" s="146" t="s">
        <v>726</v>
      </c>
      <c r="S516" s="321" t="s">
        <v>727</v>
      </c>
      <c r="T516" s="687"/>
      <c r="U516" s="687"/>
    </row>
    <row r="517" spans="1:21" s="707" customFormat="1" x14ac:dyDescent="0.3">
      <c r="A517" s="158">
        <v>28</v>
      </c>
      <c r="B517" s="146" t="s">
        <v>727</v>
      </c>
      <c r="C517" s="146">
        <v>4501</v>
      </c>
      <c r="D517" s="146"/>
      <c r="E517" s="146"/>
      <c r="F517" s="524">
        <f t="shared" si="65"/>
        <v>4501</v>
      </c>
      <c r="G517" s="146" t="s">
        <v>2143</v>
      </c>
      <c r="H517" s="726">
        <v>649</v>
      </c>
      <c r="I517" s="705">
        <f t="shared" si="66"/>
        <v>2.1806623299822591E-2</v>
      </c>
      <c r="J517" s="151">
        <f t="shared" si="57"/>
        <v>93.363967327025435</v>
      </c>
      <c r="K517" s="151">
        <f t="shared" si="60"/>
        <v>20.540072811945596</v>
      </c>
      <c r="L517" s="151">
        <v>28.836914966690575</v>
      </c>
      <c r="M517" s="151">
        <v>12.032212633386994</v>
      </c>
      <c r="N517" s="725">
        <f t="shared" si="68"/>
        <v>3.4386395854043232E-2</v>
      </c>
      <c r="O517" s="706">
        <f t="shared" si="67"/>
        <v>20.454761476757888</v>
      </c>
      <c r="P517" s="706">
        <v>12.032212633386994</v>
      </c>
      <c r="Q517" s="706"/>
      <c r="R517" s="146" t="s">
        <v>727</v>
      </c>
      <c r="S517" s="321" t="s">
        <v>728</v>
      </c>
      <c r="T517" s="706"/>
      <c r="U517" s="706"/>
    </row>
    <row r="518" spans="1:21" s="688" customFormat="1" x14ac:dyDescent="0.3">
      <c r="A518" s="158">
        <v>29</v>
      </c>
      <c r="B518" s="146" t="s">
        <v>728</v>
      </c>
      <c r="C518" s="146">
        <v>195.86</v>
      </c>
      <c r="D518" s="146"/>
      <c r="E518" s="146"/>
      <c r="F518" s="524">
        <f t="shared" si="65"/>
        <v>195.86</v>
      </c>
      <c r="G518" s="146" t="s">
        <v>2142</v>
      </c>
      <c r="H518" s="726">
        <v>105.4</v>
      </c>
      <c r="I518" s="705">
        <f t="shared" si="66"/>
        <v>3.5414762647169515E-3</v>
      </c>
      <c r="J518" s="151">
        <f t="shared" si="57"/>
        <v>15.162653553572392</v>
      </c>
      <c r="K518" s="151">
        <f t="shared" si="60"/>
        <v>3.3357837817859264</v>
      </c>
      <c r="L518" s="151">
        <v>4.6832216294132314</v>
      </c>
      <c r="M518" s="151">
        <v>3.5350715511776065</v>
      </c>
      <c r="N518" s="725">
        <f t="shared" si="68"/>
        <v>0.136407283344987</v>
      </c>
      <c r="O518" s="706">
        <f t="shared" si="67"/>
        <v>6.0096216370019313</v>
      </c>
      <c r="P518" s="687">
        <v>3.5350715511776065</v>
      </c>
      <c r="Q518" s="687"/>
      <c r="R518" s="146" t="s">
        <v>728</v>
      </c>
      <c r="S518" s="321" t="s">
        <v>729</v>
      </c>
      <c r="T518" s="687"/>
      <c r="U518" s="687"/>
    </row>
    <row r="519" spans="1:21" s="688" customFormat="1" x14ac:dyDescent="0.3">
      <c r="A519" s="158">
        <v>30</v>
      </c>
      <c r="B519" s="146" t="s">
        <v>729</v>
      </c>
      <c r="C519" s="146">
        <v>148</v>
      </c>
      <c r="D519" s="146"/>
      <c r="E519" s="146"/>
      <c r="F519" s="524">
        <f t="shared" si="65"/>
        <v>148</v>
      </c>
      <c r="G519" s="146" t="s">
        <v>2142</v>
      </c>
      <c r="H519" s="726">
        <v>139.9</v>
      </c>
      <c r="I519" s="705">
        <f t="shared" si="66"/>
        <v>4.7006881350465032E-3</v>
      </c>
      <c r="J519" s="151">
        <f t="shared" ref="J519:J582" si="69">I519*4281.45</f>
        <v>20.125761215794849</v>
      </c>
      <c r="K519" s="151">
        <f t="shared" si="60"/>
        <v>4.4276674674748673</v>
      </c>
      <c r="L519" s="151">
        <v>6.2161547054545645</v>
      </c>
      <c r="M519" s="151">
        <v>4.6921870019900114</v>
      </c>
      <c r="N519" s="725">
        <f t="shared" si="68"/>
        <v>0.23960655669401548</v>
      </c>
      <c r="O519" s="706">
        <f t="shared" si="67"/>
        <v>7.9767179033830189</v>
      </c>
      <c r="P519" s="687">
        <v>4.6921870019900114</v>
      </c>
      <c r="Q519" s="687"/>
      <c r="R519" s="146" t="s">
        <v>729</v>
      </c>
      <c r="S519" s="321" t="s">
        <v>730</v>
      </c>
      <c r="T519" s="687"/>
      <c r="U519" s="687"/>
    </row>
    <row r="520" spans="1:21" s="688" customFormat="1" x14ac:dyDescent="0.3">
      <c r="A520" s="158">
        <v>31</v>
      </c>
      <c r="B520" s="146" t="s">
        <v>730</v>
      </c>
      <c r="C520" s="146">
        <v>92.6</v>
      </c>
      <c r="D520" s="146"/>
      <c r="E520" s="146"/>
      <c r="F520" s="524">
        <f t="shared" si="65"/>
        <v>92.6</v>
      </c>
      <c r="G520" s="146" t="s">
        <v>2142</v>
      </c>
      <c r="H520" s="726">
        <v>90.7</v>
      </c>
      <c r="I520" s="705">
        <f t="shared" si="66"/>
        <v>3.0475512069243595E-3</v>
      </c>
      <c r="J520" s="151">
        <f t="shared" si="69"/>
        <v>13.047938114886298</v>
      </c>
      <c r="K520" s="151">
        <f t="shared" ref="K520:K576" si="70">J520*0.22</f>
        <v>2.8705463852749857</v>
      </c>
      <c r="L520" s="151">
        <v>4.0300588404912716</v>
      </c>
      <c r="M520" s="151">
        <v>3.0420397503966696</v>
      </c>
      <c r="N520" s="725">
        <f t="shared" si="68"/>
        <v>0.24827843510852296</v>
      </c>
      <c r="O520" s="706">
        <f t="shared" si="67"/>
        <v>5.1714675756743382</v>
      </c>
      <c r="P520" s="687">
        <v>3.0420397503966696</v>
      </c>
      <c r="Q520" s="687"/>
      <c r="R520" s="146" t="s">
        <v>730</v>
      </c>
      <c r="S520" s="321" t="s">
        <v>731</v>
      </c>
      <c r="T520" s="687"/>
      <c r="U520" s="687"/>
    </row>
    <row r="521" spans="1:21" s="688" customFormat="1" x14ac:dyDescent="0.3">
      <c r="A521" s="158">
        <v>32</v>
      </c>
      <c r="B521" s="146" t="s">
        <v>731</v>
      </c>
      <c r="C521" s="146">
        <v>78.7</v>
      </c>
      <c r="D521" s="146"/>
      <c r="E521" s="146"/>
      <c r="F521" s="524">
        <f t="shared" si="65"/>
        <v>78.7</v>
      </c>
      <c r="G521" s="146" t="s">
        <v>2142</v>
      </c>
      <c r="H521" s="726">
        <v>90.7</v>
      </c>
      <c r="I521" s="705">
        <f t="shared" si="66"/>
        <v>3.0475512069243595E-3</v>
      </c>
      <c r="J521" s="151">
        <f t="shared" si="69"/>
        <v>13.047938114886298</v>
      </c>
      <c r="K521" s="151">
        <f t="shared" si="70"/>
        <v>2.8705463852749857</v>
      </c>
      <c r="L521" s="151">
        <v>4.0300588404912716</v>
      </c>
      <c r="M521" s="151">
        <v>3.0420397503966696</v>
      </c>
      <c r="N521" s="725">
        <f t="shared" si="68"/>
        <v>0.29212939124586051</v>
      </c>
      <c r="O521" s="706">
        <f t="shared" si="67"/>
        <v>5.1714675756743382</v>
      </c>
      <c r="P521" s="687">
        <v>3.0420397503966696</v>
      </c>
      <c r="Q521" s="687"/>
      <c r="R521" s="146" t="s">
        <v>731</v>
      </c>
      <c r="S521" s="321" t="s">
        <v>732</v>
      </c>
      <c r="T521" s="687"/>
      <c r="U521" s="687"/>
    </row>
    <row r="522" spans="1:21" s="688" customFormat="1" x14ac:dyDescent="0.3">
      <c r="A522" s="158">
        <v>33</v>
      </c>
      <c r="B522" s="146" t="s">
        <v>732</v>
      </c>
      <c r="C522" s="146">
        <v>114</v>
      </c>
      <c r="D522" s="146"/>
      <c r="E522" s="146"/>
      <c r="F522" s="524">
        <f t="shared" si="65"/>
        <v>114</v>
      </c>
      <c r="G522" s="146" t="s">
        <v>2142</v>
      </c>
      <c r="H522" s="726">
        <v>125.5</v>
      </c>
      <c r="I522" s="705">
        <f t="shared" si="66"/>
        <v>4.2168431804741682E-3</v>
      </c>
      <c r="J522" s="151">
        <f t="shared" si="69"/>
        <v>18.054203235041125</v>
      </c>
      <c r="K522" s="151">
        <f t="shared" si="70"/>
        <v>3.9719247117090477</v>
      </c>
      <c r="L522" s="151">
        <v>5.5763217693677474</v>
      </c>
      <c r="M522" s="151">
        <v>4.2092170746943989</v>
      </c>
      <c r="N522" s="725">
        <f t="shared" si="68"/>
        <v>0.27904970869133611</v>
      </c>
      <c r="O522" s="706">
        <f t="shared" si="67"/>
        <v>7.1556690269804779</v>
      </c>
      <c r="P522" s="687">
        <v>4.2092170746943989</v>
      </c>
      <c r="Q522" s="687"/>
      <c r="R522" s="146" t="s">
        <v>732</v>
      </c>
      <c r="S522" s="321" t="s">
        <v>733</v>
      </c>
      <c r="T522" s="687"/>
      <c r="U522" s="687"/>
    </row>
    <row r="523" spans="1:21" s="688" customFormat="1" x14ac:dyDescent="0.3">
      <c r="A523" s="158">
        <v>34</v>
      </c>
      <c r="B523" s="146" t="s">
        <v>733</v>
      </c>
      <c r="C523" s="146">
        <v>25.1</v>
      </c>
      <c r="D523" s="146"/>
      <c r="E523" s="146"/>
      <c r="F523" s="524">
        <f t="shared" si="65"/>
        <v>25.1</v>
      </c>
      <c r="G523" s="146" t="s">
        <v>2142</v>
      </c>
      <c r="H523" s="726">
        <v>40.6</v>
      </c>
      <c r="I523" s="705">
        <f t="shared" si="66"/>
        <v>1.3641739691414442E-3</v>
      </c>
      <c r="J523" s="151">
        <f t="shared" si="69"/>
        <v>5.8406426401806355</v>
      </c>
      <c r="K523" s="151">
        <f t="shared" si="70"/>
        <v>1.2849413808397399</v>
      </c>
      <c r="L523" s="151">
        <v>1.8039734170225541</v>
      </c>
      <c r="M523" s="151">
        <v>1.3617068783473516</v>
      </c>
      <c r="N523" s="725">
        <f t="shared" si="68"/>
        <v>0.4100105305334773</v>
      </c>
      <c r="O523" s="706">
        <f t="shared" si="67"/>
        <v>2.3149016931904978</v>
      </c>
      <c r="P523" s="687">
        <v>1.3617068783473516</v>
      </c>
      <c r="Q523" s="687"/>
      <c r="R523" s="146" t="s">
        <v>733</v>
      </c>
      <c r="S523" s="321" t="s">
        <v>734</v>
      </c>
      <c r="T523" s="687"/>
      <c r="U523" s="687"/>
    </row>
    <row r="524" spans="1:21" s="688" customFormat="1" x14ac:dyDescent="0.3">
      <c r="A524" s="158">
        <v>35</v>
      </c>
      <c r="B524" s="146" t="s">
        <v>734</v>
      </c>
      <c r="C524" s="146">
        <v>66.599999999999994</v>
      </c>
      <c r="D524" s="146"/>
      <c r="E524" s="146"/>
      <c r="F524" s="524">
        <f t="shared" si="65"/>
        <v>66.599999999999994</v>
      </c>
      <c r="G524" s="146" t="s">
        <v>2142</v>
      </c>
      <c r="H524" s="726">
        <v>75.599999999999994</v>
      </c>
      <c r="I524" s="705">
        <f t="shared" si="66"/>
        <v>2.5401860115047579E-3</v>
      </c>
      <c r="J524" s="151">
        <f t="shared" si="69"/>
        <v>10.875679398957045</v>
      </c>
      <c r="K524" s="151">
        <f t="shared" si="70"/>
        <v>2.3926494677705499</v>
      </c>
      <c r="L524" s="151">
        <v>3.3591229144557899</v>
      </c>
      <c r="M524" s="151">
        <v>2.535592118301965</v>
      </c>
      <c r="N524" s="725">
        <f t="shared" si="68"/>
        <v>0.28773339188416447</v>
      </c>
      <c r="O524" s="706">
        <f t="shared" si="67"/>
        <v>4.3105066011133406</v>
      </c>
      <c r="P524" s="687">
        <v>2.535592118301965</v>
      </c>
      <c r="Q524" s="687"/>
      <c r="R524" s="146" t="s">
        <v>734</v>
      </c>
      <c r="S524" s="321" t="s">
        <v>735</v>
      </c>
      <c r="T524" s="687"/>
      <c r="U524" s="687"/>
    </row>
    <row r="525" spans="1:21" s="688" customFormat="1" x14ac:dyDescent="0.3">
      <c r="A525" s="158">
        <v>36</v>
      </c>
      <c r="B525" s="146" t="s">
        <v>735</v>
      </c>
      <c r="C525" s="146">
        <v>156.4</v>
      </c>
      <c r="D525" s="146"/>
      <c r="E525" s="146"/>
      <c r="F525" s="524">
        <f t="shared" si="65"/>
        <v>156.4</v>
      </c>
      <c r="G525" s="146" t="s">
        <v>2142</v>
      </c>
      <c r="H525" s="726">
        <v>163.69999999999999</v>
      </c>
      <c r="I525" s="705">
        <f t="shared" si="66"/>
        <v>5.5003763238535563E-3</v>
      </c>
      <c r="J525" s="151">
        <f t="shared" si="69"/>
        <v>23.549586211762808</v>
      </c>
      <c r="K525" s="151">
        <f t="shared" si="70"/>
        <v>5.1809089665878174</v>
      </c>
      <c r="L525" s="151">
        <v>7.2736563637091649</v>
      </c>
      <c r="M525" s="151">
        <v>5.4904289651591478</v>
      </c>
      <c r="N525" s="725">
        <f t="shared" si="68"/>
        <v>0.26531061705382952</v>
      </c>
      <c r="O525" s="706">
        <f t="shared" si="67"/>
        <v>9.3337292407705519</v>
      </c>
      <c r="P525" s="687">
        <v>5.4904289651591478</v>
      </c>
      <c r="Q525" s="687"/>
      <c r="R525" s="146" t="s">
        <v>735</v>
      </c>
      <c r="S525" s="321" t="s">
        <v>736</v>
      </c>
      <c r="T525" s="687"/>
      <c r="U525" s="687"/>
    </row>
    <row r="526" spans="1:21" s="688" customFormat="1" x14ac:dyDescent="0.3">
      <c r="A526" s="158">
        <v>37</v>
      </c>
      <c r="B526" s="146" t="s">
        <v>736</v>
      </c>
      <c r="C526" s="146">
        <v>59.6</v>
      </c>
      <c r="D526" s="146"/>
      <c r="E526" s="146"/>
      <c r="F526" s="524">
        <f t="shared" si="65"/>
        <v>59.6</v>
      </c>
      <c r="G526" s="146" t="s">
        <v>2142</v>
      </c>
      <c r="H526" s="726">
        <v>63</v>
      </c>
      <c r="I526" s="705">
        <f t="shared" si="66"/>
        <v>2.1168216762539652E-3</v>
      </c>
      <c r="J526" s="151">
        <f t="shared" si="69"/>
        <v>9.0630661657975384</v>
      </c>
      <c r="K526" s="151">
        <f t="shared" si="70"/>
        <v>1.9938745564754585</v>
      </c>
      <c r="L526" s="151">
        <v>2.7992690953798256</v>
      </c>
      <c r="M526" s="151">
        <v>2.1129934319183041</v>
      </c>
      <c r="N526" s="725">
        <f t="shared" si="68"/>
        <v>0.26793965183844171</v>
      </c>
      <c r="O526" s="706">
        <f t="shared" si="67"/>
        <v>3.592088834261117</v>
      </c>
      <c r="P526" s="687">
        <v>2.1129934319183041</v>
      </c>
      <c r="Q526" s="687"/>
      <c r="R526" s="146" t="s">
        <v>736</v>
      </c>
      <c r="S526" s="321" t="s">
        <v>737</v>
      </c>
      <c r="T526" s="687"/>
      <c r="U526" s="687"/>
    </row>
    <row r="527" spans="1:21" s="688" customFormat="1" x14ac:dyDescent="0.3">
      <c r="A527" s="158">
        <v>38</v>
      </c>
      <c r="B527" s="146" t="s">
        <v>737</v>
      </c>
      <c r="C527" s="146">
        <v>176</v>
      </c>
      <c r="D527" s="146"/>
      <c r="E527" s="146"/>
      <c r="F527" s="524">
        <f t="shared" si="65"/>
        <v>176</v>
      </c>
      <c r="G527" s="146" t="s">
        <v>2142</v>
      </c>
      <c r="H527" s="726">
        <v>148</v>
      </c>
      <c r="I527" s="705">
        <f t="shared" si="66"/>
        <v>4.9728509219934417E-3</v>
      </c>
      <c r="J527" s="151">
        <f t="shared" si="69"/>
        <v>21.291012579968822</v>
      </c>
      <c r="K527" s="151">
        <f t="shared" si="70"/>
        <v>4.6840227675931407</v>
      </c>
      <c r="L527" s="151">
        <v>6.5760607320033984</v>
      </c>
      <c r="M527" s="151">
        <v>4.9638575860937939</v>
      </c>
      <c r="N527" s="725">
        <f t="shared" si="68"/>
        <v>0.21315314582760883</v>
      </c>
      <c r="O527" s="706">
        <f t="shared" si="67"/>
        <v>8.4385578963594501</v>
      </c>
      <c r="P527" s="687">
        <v>4.9638575860937939</v>
      </c>
      <c r="Q527" s="687"/>
      <c r="R527" s="146" t="s">
        <v>737</v>
      </c>
      <c r="S527" s="321" t="s">
        <v>738</v>
      </c>
      <c r="T527" s="687"/>
      <c r="U527" s="687"/>
    </row>
    <row r="528" spans="1:21" s="688" customFormat="1" x14ac:dyDescent="0.3">
      <c r="A528" s="158">
        <v>39</v>
      </c>
      <c r="B528" s="146" t="s">
        <v>738</v>
      </c>
      <c r="C528" s="146">
        <v>149</v>
      </c>
      <c r="D528" s="146"/>
      <c r="E528" s="146"/>
      <c r="F528" s="524">
        <f t="shared" si="65"/>
        <v>149</v>
      </c>
      <c r="G528" s="146" t="s">
        <v>2142</v>
      </c>
      <c r="H528" s="726">
        <v>193</v>
      </c>
      <c r="I528" s="705">
        <f t="shared" si="66"/>
        <v>6.4848664050319886E-3</v>
      </c>
      <c r="J528" s="151">
        <f t="shared" si="69"/>
        <v>27.764631269824207</v>
      </c>
      <c r="K528" s="151">
        <f t="shared" si="70"/>
        <v>6.1082188793613259</v>
      </c>
      <c r="L528" s="151">
        <v>8.5755386572747021</v>
      </c>
      <c r="M528" s="151">
        <v>6.4731386088925822</v>
      </c>
      <c r="N528" s="725">
        <f t="shared" si="68"/>
        <v>0.3283323987607572</v>
      </c>
      <c r="O528" s="706">
        <f t="shared" si="67"/>
        <v>11.004335635117389</v>
      </c>
      <c r="P528" s="687">
        <v>6.4731386088925822</v>
      </c>
      <c r="Q528" s="687"/>
      <c r="R528" s="146" t="s">
        <v>738</v>
      </c>
      <c r="S528" s="321" t="s">
        <v>739</v>
      </c>
      <c r="T528" s="687"/>
      <c r="U528" s="687"/>
    </row>
    <row r="529" spans="1:21" s="688" customFormat="1" x14ac:dyDescent="0.3">
      <c r="A529" s="158">
        <v>40</v>
      </c>
      <c r="B529" s="146" t="s">
        <v>739</v>
      </c>
      <c r="C529" s="146">
        <v>224.8</v>
      </c>
      <c r="D529" s="146"/>
      <c r="E529" s="146"/>
      <c r="F529" s="524">
        <f t="shared" si="65"/>
        <v>224.8</v>
      </c>
      <c r="G529" s="146" t="s">
        <v>2142</v>
      </c>
      <c r="H529" s="726">
        <v>116</v>
      </c>
      <c r="I529" s="705">
        <f t="shared" si="66"/>
        <v>3.8976399118326975E-3</v>
      </c>
      <c r="J529" s="151">
        <f t="shared" si="69"/>
        <v>16.687550400516102</v>
      </c>
      <c r="K529" s="151">
        <f t="shared" si="70"/>
        <v>3.6712610881135426</v>
      </c>
      <c r="L529" s="151">
        <v>5.1542097629215826</v>
      </c>
      <c r="M529" s="151">
        <v>3.8905910809924324</v>
      </c>
      <c r="N529" s="725">
        <f t="shared" si="68"/>
        <v>0.1307989872444113</v>
      </c>
      <c r="O529" s="706">
        <f t="shared" si="67"/>
        <v>6.6140048376871352</v>
      </c>
      <c r="P529" s="687">
        <v>3.8905910809924324</v>
      </c>
      <c r="Q529" s="687"/>
      <c r="R529" s="146" t="s">
        <v>739</v>
      </c>
      <c r="S529" s="321" t="s">
        <v>740</v>
      </c>
      <c r="T529" s="687"/>
      <c r="U529" s="687"/>
    </row>
    <row r="530" spans="1:21" s="688" customFormat="1" x14ac:dyDescent="0.3">
      <c r="A530" s="158">
        <v>41</v>
      </c>
      <c r="B530" s="146" t="s">
        <v>740</v>
      </c>
      <c r="C530" s="146">
        <v>243.4</v>
      </c>
      <c r="D530" s="146"/>
      <c r="E530" s="146"/>
      <c r="F530" s="524">
        <f t="shared" ref="F530:F583" si="71">C530+D530+E530</f>
        <v>243.4</v>
      </c>
      <c r="G530" s="146" t="s">
        <v>2142</v>
      </c>
      <c r="H530" s="726">
        <v>162</v>
      </c>
      <c r="I530" s="705">
        <f t="shared" si="66"/>
        <v>5.4432557389387671E-3</v>
      </c>
      <c r="J530" s="151">
        <f t="shared" si="69"/>
        <v>23.305027283479383</v>
      </c>
      <c r="K530" s="151">
        <f t="shared" si="70"/>
        <v>5.1271060023654647</v>
      </c>
      <c r="L530" s="151">
        <v>7.1981205309766922</v>
      </c>
      <c r="M530" s="151">
        <v>5.4334116820756382</v>
      </c>
      <c r="N530" s="725">
        <f t="shared" si="68"/>
        <v>0.16870856819596211</v>
      </c>
      <c r="O530" s="706">
        <f t="shared" si="67"/>
        <v>9.2367998595285847</v>
      </c>
      <c r="P530" s="687">
        <v>5.4334116820756382</v>
      </c>
      <c r="Q530" s="687"/>
      <c r="R530" s="146" t="s">
        <v>740</v>
      </c>
      <c r="S530" s="321" t="s">
        <v>741</v>
      </c>
      <c r="T530" s="687"/>
      <c r="U530" s="687"/>
    </row>
    <row r="531" spans="1:21" s="688" customFormat="1" x14ac:dyDescent="0.3">
      <c r="A531" s="158">
        <v>42</v>
      </c>
      <c r="B531" s="146" t="s">
        <v>741</v>
      </c>
      <c r="C531" s="146">
        <v>169.9</v>
      </c>
      <c r="D531" s="146"/>
      <c r="E531" s="146"/>
      <c r="F531" s="524">
        <f t="shared" si="71"/>
        <v>169.9</v>
      </c>
      <c r="G531" s="146" t="s">
        <v>2142</v>
      </c>
      <c r="H531" s="726">
        <v>139</v>
      </c>
      <c r="I531" s="705">
        <f t="shared" si="66"/>
        <v>4.6704478253857323E-3</v>
      </c>
      <c r="J531" s="151">
        <f t="shared" si="69"/>
        <v>19.996288841997742</v>
      </c>
      <c r="K531" s="151">
        <f t="shared" si="70"/>
        <v>4.3991835452395032</v>
      </c>
      <c r="L531" s="151">
        <v>6.1761651469491374</v>
      </c>
      <c r="M531" s="151">
        <v>4.6620013815340355</v>
      </c>
      <c r="N531" s="725">
        <f t="shared" si="68"/>
        <v>0.20737868696715961</v>
      </c>
      <c r="O531" s="706">
        <f t="shared" si="67"/>
        <v>7.92540234860786</v>
      </c>
      <c r="P531" s="687">
        <v>4.6620013815340355</v>
      </c>
      <c r="Q531" s="687"/>
      <c r="R531" s="146" t="s">
        <v>741</v>
      </c>
      <c r="S531" s="321" t="s">
        <v>742</v>
      </c>
      <c r="T531" s="687"/>
      <c r="U531" s="687"/>
    </row>
    <row r="532" spans="1:21" s="688" customFormat="1" x14ac:dyDescent="0.3">
      <c r="A532" s="158">
        <v>43</v>
      </c>
      <c r="B532" s="146" t="s">
        <v>742</v>
      </c>
      <c r="C532" s="146">
        <v>377.1</v>
      </c>
      <c r="D532" s="146"/>
      <c r="E532" s="146"/>
      <c r="F532" s="524">
        <f t="shared" si="71"/>
        <v>377.1</v>
      </c>
      <c r="G532" s="146" t="s">
        <v>2142</v>
      </c>
      <c r="H532" s="726">
        <v>345</v>
      </c>
      <c r="I532" s="705">
        <f t="shared" si="66"/>
        <v>1.1592118703295523E-2</v>
      </c>
      <c r="J532" s="151">
        <f t="shared" si="69"/>
        <v>49.631076622224612</v>
      </c>
      <c r="K532" s="151">
        <f t="shared" si="70"/>
        <v>10.918836856889415</v>
      </c>
      <c r="L532" s="151">
        <v>15.329330760413328</v>
      </c>
      <c r="M532" s="151">
        <v>11.571154508124046</v>
      </c>
      <c r="N532" s="725">
        <f t="shared" si="68"/>
        <v>0.23190240983201113</v>
      </c>
      <c r="O532" s="706">
        <f t="shared" si="67"/>
        <v>19.670962663810876</v>
      </c>
      <c r="P532" s="687">
        <v>11.571154508124046</v>
      </c>
      <c r="Q532" s="687"/>
      <c r="R532" s="146" t="s">
        <v>742</v>
      </c>
      <c r="S532" s="321" t="s">
        <v>743</v>
      </c>
      <c r="T532" s="687"/>
      <c r="U532" s="687"/>
    </row>
    <row r="533" spans="1:21" s="688" customFormat="1" x14ac:dyDescent="0.3">
      <c r="A533" s="158">
        <v>44</v>
      </c>
      <c r="B533" s="146" t="s">
        <v>743</v>
      </c>
      <c r="C533" s="146">
        <v>87.1</v>
      </c>
      <c r="D533" s="146"/>
      <c r="E533" s="146"/>
      <c r="F533" s="524">
        <f t="shared" si="71"/>
        <v>87.1</v>
      </c>
      <c r="G533" s="146" t="s">
        <v>2142</v>
      </c>
      <c r="H533" s="726">
        <v>143</v>
      </c>
      <c r="I533" s="705">
        <f t="shared" si="66"/>
        <v>4.8048492016558256E-3</v>
      </c>
      <c r="J533" s="151">
        <f t="shared" si="69"/>
        <v>20.571721614429332</v>
      </c>
      <c r="K533" s="151">
        <f t="shared" si="70"/>
        <v>4.5257787551744535</v>
      </c>
      <c r="L533" s="151">
        <v>6.3538965180843645</v>
      </c>
      <c r="M533" s="151">
        <v>4.7961596946717062</v>
      </c>
      <c r="N533" s="725">
        <f t="shared" si="68"/>
        <v>0.41616023630723142</v>
      </c>
      <c r="O533" s="706">
        <f t="shared" si="67"/>
        <v>8.1534714809419011</v>
      </c>
      <c r="P533" s="687">
        <v>4.7961596946717062</v>
      </c>
      <c r="Q533" s="687"/>
      <c r="R533" s="146" t="s">
        <v>743</v>
      </c>
      <c r="S533" s="321" t="s">
        <v>744</v>
      </c>
      <c r="T533" s="687"/>
      <c r="U533" s="687"/>
    </row>
    <row r="534" spans="1:21" s="688" customFormat="1" x14ac:dyDescent="0.3">
      <c r="A534" s="158">
        <v>45</v>
      </c>
      <c r="B534" s="146" t="s">
        <v>744</v>
      </c>
      <c r="C534" s="146">
        <v>348.2</v>
      </c>
      <c r="D534" s="146"/>
      <c r="E534" s="146"/>
      <c r="F534" s="524">
        <f t="shared" si="71"/>
        <v>348.2</v>
      </c>
      <c r="G534" s="146" t="s">
        <v>2142</v>
      </c>
      <c r="H534" s="726">
        <v>261</v>
      </c>
      <c r="I534" s="705">
        <f t="shared" si="66"/>
        <v>8.7696898016235703E-3</v>
      </c>
      <c r="J534" s="151">
        <f t="shared" si="69"/>
        <v>37.546988401161236</v>
      </c>
      <c r="K534" s="151">
        <f t="shared" si="70"/>
        <v>8.2603374482554717</v>
      </c>
      <c r="L534" s="151">
        <v>11.596971966573561</v>
      </c>
      <c r="M534" s="151">
        <v>8.7538299322329731</v>
      </c>
      <c r="N534" s="725">
        <f t="shared" si="68"/>
        <v>0.19000036688174399</v>
      </c>
      <c r="O534" s="706">
        <f t="shared" si="67"/>
        <v>14.881510884796054</v>
      </c>
      <c r="P534" s="687">
        <v>8.7538299322329731</v>
      </c>
      <c r="Q534" s="687"/>
      <c r="R534" s="146" t="s">
        <v>744</v>
      </c>
      <c r="S534" s="321" t="s">
        <v>745</v>
      </c>
      <c r="T534" s="687"/>
      <c r="U534" s="687"/>
    </row>
    <row r="535" spans="1:21" s="688" customFormat="1" x14ac:dyDescent="0.3">
      <c r="A535" s="158">
        <v>46</v>
      </c>
      <c r="B535" s="146" t="s">
        <v>745</v>
      </c>
      <c r="C535" s="146">
        <v>227.7</v>
      </c>
      <c r="D535" s="146"/>
      <c r="E535" s="146"/>
      <c r="F535" s="524">
        <f t="shared" si="71"/>
        <v>227.7</v>
      </c>
      <c r="G535" s="146" t="s">
        <v>2142</v>
      </c>
      <c r="H535" s="726">
        <v>193</v>
      </c>
      <c r="I535" s="705">
        <f t="shared" si="66"/>
        <v>6.4848664050319886E-3</v>
      </c>
      <c r="J535" s="151">
        <f t="shared" si="69"/>
        <v>27.764631269824207</v>
      </c>
      <c r="K535" s="151">
        <f t="shared" si="70"/>
        <v>6.1082188793613259</v>
      </c>
      <c r="L535" s="151">
        <v>8.5755386572747021</v>
      </c>
      <c r="M535" s="151">
        <v>6.4731386088925822</v>
      </c>
      <c r="N535" s="725">
        <f t="shared" si="68"/>
        <v>0.21485080112144411</v>
      </c>
      <c r="O535" s="706">
        <f t="shared" si="67"/>
        <v>11.004335635117389</v>
      </c>
      <c r="P535" s="687">
        <v>6.4731386088925822</v>
      </c>
      <c r="Q535" s="687"/>
      <c r="R535" s="146" t="s">
        <v>745</v>
      </c>
      <c r="S535" s="321" t="s">
        <v>746</v>
      </c>
      <c r="T535" s="687"/>
      <c r="U535" s="687"/>
    </row>
    <row r="536" spans="1:21" s="688" customFormat="1" x14ac:dyDescent="0.3">
      <c r="A536" s="158">
        <v>47</v>
      </c>
      <c r="B536" s="146" t="s">
        <v>746</v>
      </c>
      <c r="C536" s="146">
        <v>409.2</v>
      </c>
      <c r="D536" s="146"/>
      <c r="E536" s="146"/>
      <c r="F536" s="524">
        <f t="shared" si="71"/>
        <v>409.2</v>
      </c>
      <c r="G536" s="146" t="s">
        <v>2142</v>
      </c>
      <c r="H536" s="726">
        <v>342</v>
      </c>
      <c r="I536" s="705">
        <f t="shared" si="66"/>
        <v>1.1491317671092953E-2</v>
      </c>
      <c r="J536" s="151">
        <f t="shared" si="69"/>
        <v>49.199502042900924</v>
      </c>
      <c r="K536" s="151">
        <f t="shared" si="70"/>
        <v>10.823890449438203</v>
      </c>
      <c r="L536" s="151">
        <v>15.196032232061906</v>
      </c>
      <c r="M536" s="151">
        <v>11.470535773270793</v>
      </c>
      <c r="N536" s="725">
        <f t="shared" si="68"/>
        <v>0.21185229838140718</v>
      </c>
      <c r="O536" s="706">
        <f t="shared" si="67"/>
        <v>19.499910814560348</v>
      </c>
      <c r="P536" s="687">
        <v>11.470535773270793</v>
      </c>
      <c r="Q536" s="687"/>
      <c r="R536" s="146" t="s">
        <v>746</v>
      </c>
      <c r="S536" s="321" t="s">
        <v>747</v>
      </c>
      <c r="T536" s="687"/>
      <c r="U536" s="687"/>
    </row>
    <row r="537" spans="1:21" s="688" customFormat="1" x14ac:dyDescent="0.3">
      <c r="A537" s="158">
        <v>48</v>
      </c>
      <c r="B537" s="146" t="s">
        <v>747</v>
      </c>
      <c r="C537" s="146">
        <v>177.6</v>
      </c>
      <c r="D537" s="146"/>
      <c r="E537" s="146"/>
      <c r="F537" s="524">
        <f t="shared" si="71"/>
        <v>177.6</v>
      </c>
      <c r="G537" s="146" t="s">
        <v>2142</v>
      </c>
      <c r="H537" s="726">
        <v>146</v>
      </c>
      <c r="I537" s="705">
        <f t="shared" si="66"/>
        <v>4.9056502338583954E-3</v>
      </c>
      <c r="J537" s="151">
        <f t="shared" si="69"/>
        <v>21.003296193753027</v>
      </c>
      <c r="K537" s="151">
        <f t="shared" si="70"/>
        <v>4.620725162625666</v>
      </c>
      <c r="L537" s="151">
        <v>6.4871950464357857</v>
      </c>
      <c r="M537" s="151">
        <v>4.8967784295249581</v>
      </c>
      <c r="N537" s="725">
        <f t="shared" si="68"/>
        <v>0.20837834928119051</v>
      </c>
      <c r="O537" s="706">
        <f t="shared" ref="O537:O594" si="72">M537*1.7</f>
        <v>8.3245233301924291</v>
      </c>
      <c r="P537" s="687">
        <v>4.8967784295249581</v>
      </c>
      <c r="Q537" s="687"/>
      <c r="R537" s="146" t="s">
        <v>747</v>
      </c>
      <c r="S537" s="321" t="s">
        <v>748</v>
      </c>
      <c r="T537" s="687"/>
      <c r="U537" s="687"/>
    </row>
    <row r="538" spans="1:21" s="688" customFormat="1" x14ac:dyDescent="0.3">
      <c r="A538" s="158">
        <v>49</v>
      </c>
      <c r="B538" s="146" t="s">
        <v>748</v>
      </c>
      <c r="C538" s="146">
        <v>383.9</v>
      </c>
      <c r="D538" s="146"/>
      <c r="E538" s="146"/>
      <c r="F538" s="524">
        <f t="shared" si="71"/>
        <v>383.9</v>
      </c>
      <c r="G538" s="146" t="s">
        <v>2142</v>
      </c>
      <c r="H538" s="726">
        <v>342</v>
      </c>
      <c r="I538" s="705">
        <f t="shared" si="66"/>
        <v>1.1491317671092953E-2</v>
      </c>
      <c r="J538" s="151">
        <f t="shared" si="69"/>
        <v>49.199502042900924</v>
      </c>
      <c r="K538" s="151">
        <f t="shared" si="70"/>
        <v>10.823890449438203</v>
      </c>
      <c r="L538" s="151">
        <v>15.196032232061906</v>
      </c>
      <c r="M538" s="151">
        <v>11.470535773270793</v>
      </c>
      <c r="N538" s="725">
        <f t="shared" si="68"/>
        <v>0.22581391116872057</v>
      </c>
      <c r="O538" s="706">
        <f t="shared" si="72"/>
        <v>19.499910814560348</v>
      </c>
      <c r="P538" s="687">
        <v>11.470535773270793</v>
      </c>
      <c r="Q538" s="687"/>
      <c r="R538" s="146" t="s">
        <v>748</v>
      </c>
      <c r="S538" s="321" t="s">
        <v>749</v>
      </c>
      <c r="T538" s="687"/>
      <c r="U538" s="687"/>
    </row>
    <row r="539" spans="1:21" s="688" customFormat="1" x14ac:dyDescent="0.3">
      <c r="A539" s="158">
        <v>50</v>
      </c>
      <c r="B539" s="146" t="s">
        <v>749</v>
      </c>
      <c r="C539" s="146">
        <v>123.2</v>
      </c>
      <c r="D539" s="146"/>
      <c r="E539" s="146"/>
      <c r="F539" s="524">
        <f t="shared" si="71"/>
        <v>123.2</v>
      </c>
      <c r="G539" s="146" t="s">
        <v>2142</v>
      </c>
      <c r="H539" s="726">
        <v>112</v>
      </c>
      <c r="I539" s="705">
        <f t="shared" si="66"/>
        <v>3.7632385355626046E-3</v>
      </c>
      <c r="J539" s="151">
        <f t="shared" si="69"/>
        <v>16.112117628084512</v>
      </c>
      <c r="K539" s="151">
        <f t="shared" si="70"/>
        <v>3.5446658781785927</v>
      </c>
      <c r="L539" s="151">
        <v>4.9764783917863555</v>
      </c>
      <c r="M539" s="151">
        <v>3.7564327678547627</v>
      </c>
      <c r="N539" s="725">
        <f t="shared" si="68"/>
        <v>0.23043583332714465</v>
      </c>
      <c r="O539" s="706">
        <f t="shared" si="72"/>
        <v>6.3859357053530967</v>
      </c>
      <c r="P539" s="687">
        <v>3.7564327678547627</v>
      </c>
      <c r="Q539" s="687"/>
      <c r="R539" s="146" t="s">
        <v>749</v>
      </c>
      <c r="S539" s="321" t="s">
        <v>750</v>
      </c>
      <c r="T539" s="687"/>
      <c r="U539" s="687"/>
    </row>
    <row r="540" spans="1:21" s="707" customFormat="1" x14ac:dyDescent="0.3">
      <c r="A540" s="158">
        <v>51</v>
      </c>
      <c r="B540" s="146" t="s">
        <v>750</v>
      </c>
      <c r="C540" s="146">
        <v>423.7</v>
      </c>
      <c r="D540" s="146"/>
      <c r="E540" s="146"/>
      <c r="F540" s="524">
        <f t="shared" si="71"/>
        <v>423.7</v>
      </c>
      <c r="G540" s="146" t="s">
        <v>2143</v>
      </c>
      <c r="H540" s="726">
        <v>342</v>
      </c>
      <c r="I540" s="705">
        <f t="shared" si="66"/>
        <v>1.1491317671092953E-2</v>
      </c>
      <c r="J540" s="151">
        <f t="shared" si="69"/>
        <v>49.199502042900924</v>
      </c>
      <c r="K540" s="151">
        <f t="shared" si="70"/>
        <v>10.823890449438203</v>
      </c>
      <c r="L540" s="151">
        <v>15.196032232061906</v>
      </c>
      <c r="M540" s="151">
        <v>6.3405496465614055</v>
      </c>
      <c r="N540" s="725">
        <f t="shared" si="68"/>
        <v>0.19249462915025356</v>
      </c>
      <c r="O540" s="706">
        <f t="shared" si="72"/>
        <v>10.778934399154389</v>
      </c>
      <c r="P540" s="706">
        <v>6.3405496465614055</v>
      </c>
      <c r="Q540" s="706"/>
      <c r="R540" s="146" t="s">
        <v>750</v>
      </c>
      <c r="S540" s="321" t="s">
        <v>751</v>
      </c>
      <c r="T540" s="706"/>
      <c r="U540" s="706"/>
    </row>
    <row r="541" spans="1:21" s="688" customFormat="1" x14ac:dyDescent="0.3">
      <c r="A541" s="158">
        <v>52</v>
      </c>
      <c r="B541" s="146" t="s">
        <v>751</v>
      </c>
      <c r="C541" s="146">
        <v>138.80000000000001</v>
      </c>
      <c r="D541" s="146"/>
      <c r="E541" s="146"/>
      <c r="F541" s="524">
        <f t="shared" si="71"/>
        <v>138.80000000000001</v>
      </c>
      <c r="G541" s="146" t="s">
        <v>2142</v>
      </c>
      <c r="H541" s="726">
        <v>136</v>
      </c>
      <c r="I541" s="705">
        <f t="shared" si="66"/>
        <v>4.5696467931831625E-3</v>
      </c>
      <c r="J541" s="151">
        <f t="shared" si="69"/>
        <v>19.564714262674052</v>
      </c>
      <c r="K541" s="151">
        <f t="shared" si="70"/>
        <v>4.3042371377882915</v>
      </c>
      <c r="L541" s="151">
        <v>6.042866618597718</v>
      </c>
      <c r="M541" s="151">
        <v>4.5613826466807836</v>
      </c>
      <c r="N541" s="725">
        <f t="shared" si="68"/>
        <v>0.24836599903271503</v>
      </c>
      <c r="O541" s="706">
        <f t="shared" si="72"/>
        <v>7.754350499357332</v>
      </c>
      <c r="P541" s="687">
        <v>4.5613826466807836</v>
      </c>
      <c r="Q541" s="687"/>
      <c r="R541" s="146" t="s">
        <v>751</v>
      </c>
      <c r="S541" s="321" t="s">
        <v>753</v>
      </c>
      <c r="T541" s="687"/>
      <c r="U541" s="687"/>
    </row>
    <row r="542" spans="1:21" s="707" customFormat="1" x14ac:dyDescent="0.3">
      <c r="A542" s="158">
        <v>53</v>
      </c>
      <c r="B542" s="146" t="s">
        <v>753</v>
      </c>
      <c r="C542" s="146">
        <v>353.3</v>
      </c>
      <c r="D542" s="146"/>
      <c r="E542" s="146"/>
      <c r="F542" s="524">
        <f t="shared" si="71"/>
        <v>353.3</v>
      </c>
      <c r="G542" s="146" t="s">
        <v>2143</v>
      </c>
      <c r="H542" s="726">
        <v>261</v>
      </c>
      <c r="I542" s="705">
        <f t="shared" si="66"/>
        <v>8.7696898016235703E-3</v>
      </c>
      <c r="J542" s="151">
        <f t="shared" si="69"/>
        <v>37.546988401161236</v>
      </c>
      <c r="K542" s="151">
        <f t="shared" si="70"/>
        <v>8.2603374482554717</v>
      </c>
      <c r="L542" s="151">
        <v>11.596971966573561</v>
      </c>
      <c r="M542" s="151">
        <v>4.8388405197442301</v>
      </c>
      <c r="N542" s="725">
        <f t="shared" si="68"/>
        <v>0.1761764458979182</v>
      </c>
      <c r="O542" s="706">
        <f t="shared" si="72"/>
        <v>8.2260288835651902</v>
      </c>
      <c r="P542" s="706">
        <v>4.8388405197442301</v>
      </c>
      <c r="Q542" s="706"/>
      <c r="R542" s="146" t="s">
        <v>753</v>
      </c>
      <c r="S542" s="321" t="s">
        <v>754</v>
      </c>
      <c r="T542" s="706"/>
      <c r="U542" s="706"/>
    </row>
    <row r="543" spans="1:21" s="707" customFormat="1" x14ac:dyDescent="0.3">
      <c r="A543" s="158">
        <v>54</v>
      </c>
      <c r="B543" s="146" t="s">
        <v>754</v>
      </c>
      <c r="C543" s="146">
        <v>354.5</v>
      </c>
      <c r="D543" s="146"/>
      <c r="E543" s="146"/>
      <c r="F543" s="524">
        <f t="shared" si="71"/>
        <v>354.5</v>
      </c>
      <c r="G543" s="146" t="s">
        <v>2143</v>
      </c>
      <c r="H543" s="726">
        <v>261</v>
      </c>
      <c r="I543" s="705">
        <f t="shared" si="66"/>
        <v>8.7696898016235703E-3</v>
      </c>
      <c r="J543" s="151">
        <f t="shared" si="69"/>
        <v>37.546988401161236</v>
      </c>
      <c r="K543" s="151">
        <f t="shared" si="70"/>
        <v>8.2603374482554717</v>
      </c>
      <c r="L543" s="151">
        <v>11.596971966573561</v>
      </c>
      <c r="M543" s="151">
        <v>4.8388405197442301</v>
      </c>
      <c r="N543" s="725">
        <f t="shared" si="68"/>
        <v>0.17558007993155006</v>
      </c>
      <c r="O543" s="706">
        <f t="shared" si="72"/>
        <v>8.2260288835651902</v>
      </c>
      <c r="P543" s="706">
        <v>4.8388405197442301</v>
      </c>
      <c r="Q543" s="706"/>
      <c r="R543" s="146" t="s">
        <v>754</v>
      </c>
      <c r="S543" s="321" t="s">
        <v>755</v>
      </c>
      <c r="T543" s="706"/>
      <c r="U543" s="706"/>
    </row>
    <row r="544" spans="1:21" s="707" customFormat="1" x14ac:dyDescent="0.3">
      <c r="A544" s="158">
        <v>56</v>
      </c>
      <c r="B544" s="146" t="s">
        <v>756</v>
      </c>
      <c r="C544" s="146">
        <v>348.3</v>
      </c>
      <c r="D544" s="146"/>
      <c r="E544" s="146"/>
      <c r="F544" s="524">
        <f t="shared" si="71"/>
        <v>348.3</v>
      </c>
      <c r="G544" s="146" t="s">
        <v>2143</v>
      </c>
      <c r="H544" s="726">
        <v>261</v>
      </c>
      <c r="I544" s="705">
        <f t="shared" si="66"/>
        <v>8.7696898016235703E-3</v>
      </c>
      <c r="J544" s="151">
        <f t="shared" si="69"/>
        <v>37.546988401161236</v>
      </c>
      <c r="K544" s="151">
        <f t="shared" si="70"/>
        <v>8.2603374482554717</v>
      </c>
      <c r="L544" s="151">
        <v>11.596971966573561</v>
      </c>
      <c r="M544" s="151">
        <v>4.8388405197442301</v>
      </c>
      <c r="N544" s="725">
        <f t="shared" si="68"/>
        <v>0.1787055364218619</v>
      </c>
      <c r="O544" s="706">
        <f t="shared" si="72"/>
        <v>8.2260288835651902</v>
      </c>
      <c r="P544" s="706">
        <v>4.8388405197442301</v>
      </c>
      <c r="Q544" s="706"/>
      <c r="R544" s="146" t="s">
        <v>756</v>
      </c>
      <c r="S544" s="321" t="s">
        <v>757</v>
      </c>
      <c r="T544" s="706"/>
      <c r="U544" s="706"/>
    </row>
    <row r="545" spans="1:21" s="688" customFormat="1" x14ac:dyDescent="0.3">
      <c r="A545" s="158">
        <v>57</v>
      </c>
      <c r="B545" s="146" t="s">
        <v>757</v>
      </c>
      <c r="C545" s="146">
        <v>73.400000000000006</v>
      </c>
      <c r="D545" s="146"/>
      <c r="E545" s="146"/>
      <c r="F545" s="524">
        <f t="shared" si="71"/>
        <v>73.400000000000006</v>
      </c>
      <c r="G545" s="146" t="s">
        <v>2142</v>
      </c>
      <c r="H545" s="726">
        <v>101</v>
      </c>
      <c r="I545" s="705">
        <f t="shared" si="66"/>
        <v>3.393634750819849E-3</v>
      </c>
      <c r="J545" s="151">
        <f t="shared" si="69"/>
        <v>14.529677503897641</v>
      </c>
      <c r="K545" s="151">
        <f t="shared" si="70"/>
        <v>3.1965290508574813</v>
      </c>
      <c r="L545" s="151">
        <v>4.487717121164482</v>
      </c>
      <c r="M545" s="151">
        <v>3.3874974067261694</v>
      </c>
      <c r="N545" s="725">
        <f t="shared" si="68"/>
        <v>0.34879320276084158</v>
      </c>
      <c r="O545" s="706">
        <f t="shared" si="72"/>
        <v>5.7587455914344874</v>
      </c>
      <c r="P545" s="687">
        <v>3.3874974067261694</v>
      </c>
      <c r="Q545" s="687"/>
      <c r="R545" s="146" t="s">
        <v>757</v>
      </c>
      <c r="S545" s="321" t="s">
        <v>758</v>
      </c>
      <c r="T545" s="687"/>
      <c r="U545" s="687"/>
    </row>
    <row r="546" spans="1:21" s="688" customFormat="1" x14ac:dyDescent="0.3">
      <c r="A546" s="158">
        <v>58</v>
      </c>
      <c r="B546" s="146" t="s">
        <v>758</v>
      </c>
      <c r="C546" s="146">
        <v>117.2</v>
      </c>
      <c r="D546" s="146"/>
      <c r="E546" s="146"/>
      <c r="F546" s="524">
        <f t="shared" si="71"/>
        <v>117.2</v>
      </c>
      <c r="G546" s="146" t="s">
        <v>2142</v>
      </c>
      <c r="H546" s="726">
        <v>199</v>
      </c>
      <c r="I546" s="705">
        <f t="shared" si="66"/>
        <v>6.6864684694371282E-3</v>
      </c>
      <c r="J546" s="151">
        <f t="shared" si="69"/>
        <v>28.627780428471592</v>
      </c>
      <c r="K546" s="151">
        <f t="shared" si="70"/>
        <v>6.2981116942637501</v>
      </c>
      <c r="L546" s="151">
        <v>8.8421357139775427</v>
      </c>
      <c r="M546" s="151">
        <v>6.6743760785990869</v>
      </c>
      <c r="N546" s="725">
        <f t="shared" si="68"/>
        <v>0.4303959378439588</v>
      </c>
      <c r="O546" s="706">
        <f t="shared" si="72"/>
        <v>11.346439333618447</v>
      </c>
      <c r="P546" s="687">
        <v>6.6743760785990869</v>
      </c>
      <c r="Q546" s="687"/>
      <c r="R546" s="146" t="s">
        <v>758</v>
      </c>
      <c r="S546" s="321" t="s">
        <v>759</v>
      </c>
      <c r="T546" s="687"/>
      <c r="U546" s="687"/>
    </row>
    <row r="547" spans="1:21" s="688" customFormat="1" x14ac:dyDescent="0.3">
      <c r="A547" s="158">
        <v>59</v>
      </c>
      <c r="B547" s="146" t="s">
        <v>759</v>
      </c>
      <c r="C547" s="146">
        <v>200.1</v>
      </c>
      <c r="D547" s="146"/>
      <c r="E547" s="146"/>
      <c r="F547" s="524">
        <f t="shared" si="71"/>
        <v>200.1</v>
      </c>
      <c r="G547" s="146" t="s">
        <v>2142</v>
      </c>
      <c r="H547" s="726">
        <v>148.4</v>
      </c>
      <c r="I547" s="705">
        <f t="shared" si="66"/>
        <v>4.9862910596204513E-3</v>
      </c>
      <c r="J547" s="151">
        <f t="shared" si="69"/>
        <v>21.348555857211981</v>
      </c>
      <c r="K547" s="151">
        <f t="shared" si="70"/>
        <v>4.6966822885866355</v>
      </c>
      <c r="L547" s="151">
        <v>6.5938338691169216</v>
      </c>
      <c r="M547" s="151">
        <v>4.9772734174075604</v>
      </c>
      <c r="N547" s="725">
        <f t="shared" si="68"/>
        <v>0.18798773329496801</v>
      </c>
      <c r="O547" s="706">
        <f t="shared" si="72"/>
        <v>8.4613648095928529</v>
      </c>
      <c r="P547" s="687">
        <v>4.9772734174075604</v>
      </c>
      <c r="Q547" s="687"/>
      <c r="R547" s="146" t="s">
        <v>759</v>
      </c>
      <c r="S547" s="321" t="s">
        <v>760</v>
      </c>
      <c r="T547" s="687"/>
      <c r="U547" s="687"/>
    </row>
    <row r="548" spans="1:21" s="688" customFormat="1" x14ac:dyDescent="0.3">
      <c r="A548" s="158">
        <v>60</v>
      </c>
      <c r="B548" s="146" t="s">
        <v>760</v>
      </c>
      <c r="C548" s="146">
        <v>79.099999999999994</v>
      </c>
      <c r="D548" s="146"/>
      <c r="E548" s="146"/>
      <c r="F548" s="524">
        <f t="shared" si="71"/>
        <v>79.099999999999994</v>
      </c>
      <c r="G548" s="146" t="s">
        <v>2142</v>
      </c>
      <c r="H548" s="726">
        <v>67.900000000000006</v>
      </c>
      <c r="I548" s="705">
        <f t="shared" si="66"/>
        <v>2.2814633621848291E-3</v>
      </c>
      <c r="J548" s="151">
        <f t="shared" si="69"/>
        <v>9.7679713120262353</v>
      </c>
      <c r="K548" s="151">
        <f t="shared" si="70"/>
        <v>2.1489536886457716</v>
      </c>
      <c r="L548" s="151">
        <v>3.0169900250204789</v>
      </c>
      <c r="M548" s="151">
        <v>2.2773373655119502</v>
      </c>
      <c r="N548" s="725">
        <f t="shared" si="68"/>
        <v>0.21758852580536583</v>
      </c>
      <c r="O548" s="706">
        <f t="shared" si="72"/>
        <v>3.8714735213703153</v>
      </c>
      <c r="P548" s="687">
        <v>2.2773373655119502</v>
      </c>
      <c r="Q548" s="687"/>
      <c r="R548" s="146" t="s">
        <v>760</v>
      </c>
      <c r="S548" s="321" t="s">
        <v>761</v>
      </c>
      <c r="T548" s="687"/>
      <c r="U548" s="687"/>
    </row>
    <row r="549" spans="1:21" s="707" customFormat="1" x14ac:dyDescent="0.3">
      <c r="A549" s="158">
        <v>61</v>
      </c>
      <c r="B549" s="146" t="s">
        <v>761</v>
      </c>
      <c r="C549" s="146">
        <v>2958.8</v>
      </c>
      <c r="D549" s="146">
        <v>298.39999999999998</v>
      </c>
      <c r="E549" s="146"/>
      <c r="F549" s="524">
        <f t="shared" si="71"/>
        <v>3257.2000000000003</v>
      </c>
      <c r="G549" s="146" t="s">
        <v>2143</v>
      </c>
      <c r="H549" s="726">
        <v>405</v>
      </c>
      <c r="I549" s="705">
        <f t="shared" si="66"/>
        <v>1.3608139347346919E-2</v>
      </c>
      <c r="J549" s="151">
        <f t="shared" si="69"/>
        <v>58.262568208698461</v>
      </c>
      <c r="K549" s="151">
        <f t="shared" si="70"/>
        <v>12.817765005913662</v>
      </c>
      <c r="L549" s="151">
        <v>17.995301327441734</v>
      </c>
      <c r="M549" s="151">
        <v>7.5085456340858761</v>
      </c>
      <c r="N549" s="725">
        <f t="shared" si="68"/>
        <v>2.9652517553770026E-2</v>
      </c>
      <c r="O549" s="706">
        <f t="shared" si="72"/>
        <v>12.764527577945989</v>
      </c>
      <c r="P549" s="706">
        <v>7.5085456340858761</v>
      </c>
      <c r="Q549" s="706"/>
      <c r="R549" s="146" t="s">
        <v>761</v>
      </c>
      <c r="S549" s="321" t="s">
        <v>762</v>
      </c>
      <c r="T549" s="706"/>
      <c r="U549" s="706"/>
    </row>
    <row r="550" spans="1:21" s="707" customFormat="1" x14ac:dyDescent="0.3">
      <c r="A550" s="158">
        <v>62</v>
      </c>
      <c r="B550" s="146" t="s">
        <v>762</v>
      </c>
      <c r="C550" s="146">
        <v>4789.17</v>
      </c>
      <c r="D550" s="146"/>
      <c r="E550" s="146"/>
      <c r="F550" s="524">
        <f t="shared" si="71"/>
        <v>4789.17</v>
      </c>
      <c r="G550" s="146" t="s">
        <v>2143</v>
      </c>
      <c r="H550" s="726">
        <v>755</v>
      </c>
      <c r="I550" s="705">
        <f t="shared" si="66"/>
        <v>2.5368259770980058E-2</v>
      </c>
      <c r="J550" s="151">
        <f t="shared" si="69"/>
        <v>108.61293579646257</v>
      </c>
      <c r="K550" s="151">
        <f t="shared" si="70"/>
        <v>23.894845875221765</v>
      </c>
      <c r="L550" s="151">
        <v>33.546796301774094</v>
      </c>
      <c r="M550" s="151">
        <v>13.997412231444036</v>
      </c>
      <c r="N550" s="725">
        <f t="shared" si="68"/>
        <v>3.7595656492649551E-2</v>
      </c>
      <c r="O550" s="706">
        <f t="shared" si="72"/>
        <v>23.795600793454859</v>
      </c>
      <c r="P550" s="706">
        <v>13.997412231444036</v>
      </c>
      <c r="Q550" s="706"/>
      <c r="R550" s="146" t="s">
        <v>762</v>
      </c>
      <c r="S550" s="321" t="s">
        <v>763</v>
      </c>
      <c r="T550" s="706"/>
      <c r="U550" s="706"/>
    </row>
    <row r="551" spans="1:21" s="707" customFormat="1" x14ac:dyDescent="0.3">
      <c r="A551" s="158">
        <v>63</v>
      </c>
      <c r="B551" s="146" t="s">
        <v>763</v>
      </c>
      <c r="C551" s="146">
        <v>6299.44</v>
      </c>
      <c r="D551" s="146">
        <v>16.920000000000002</v>
      </c>
      <c r="E551" s="146"/>
      <c r="F551" s="524">
        <f t="shared" si="71"/>
        <v>6316.36</v>
      </c>
      <c r="G551" s="146" t="s">
        <v>2143</v>
      </c>
      <c r="H551" s="726">
        <v>1166</v>
      </c>
      <c r="I551" s="705">
        <f t="shared" si="66"/>
        <v>3.9178001182732118E-2</v>
      </c>
      <c r="J551" s="151">
        <f t="shared" si="69"/>
        <v>167.73865316380841</v>
      </c>
      <c r="K551" s="151">
        <f t="shared" si="70"/>
        <v>36.902503696037847</v>
      </c>
      <c r="L551" s="151">
        <v>51.808694685918667</v>
      </c>
      <c r="M551" s="151">
        <v>21.617195578627481</v>
      </c>
      <c r="N551" s="725">
        <f t="shared" si="68"/>
        <v>4.402330568941485E-2</v>
      </c>
      <c r="O551" s="706">
        <f t="shared" si="72"/>
        <v>36.749232483666717</v>
      </c>
      <c r="P551" s="706">
        <v>21.617195578627481</v>
      </c>
      <c r="Q551" s="706"/>
      <c r="R551" s="146" t="s">
        <v>763</v>
      </c>
      <c r="S551" s="321" t="s">
        <v>764</v>
      </c>
      <c r="T551" s="706"/>
      <c r="U551" s="706"/>
    </row>
    <row r="552" spans="1:21" s="707" customFormat="1" x14ac:dyDescent="0.3">
      <c r="A552" s="158">
        <v>64</v>
      </c>
      <c r="B552" s="146" t="s">
        <v>764</v>
      </c>
      <c r="C552" s="146">
        <v>4812.1099999999997</v>
      </c>
      <c r="D552" s="146"/>
      <c r="E552" s="146"/>
      <c r="F552" s="524">
        <f t="shared" si="71"/>
        <v>4812.1099999999997</v>
      </c>
      <c r="G552" s="146" t="s">
        <v>2143</v>
      </c>
      <c r="H552" s="726">
        <v>757</v>
      </c>
      <c r="I552" s="705">
        <f t="shared" si="66"/>
        <v>2.5435460459115104E-2</v>
      </c>
      <c r="J552" s="151">
        <f t="shared" si="69"/>
        <v>108.90065218267836</v>
      </c>
      <c r="K552" s="151">
        <f t="shared" si="70"/>
        <v>23.958143480189239</v>
      </c>
      <c r="L552" s="151">
        <v>33.635661987341713</v>
      </c>
      <c r="M552" s="151">
        <v>14.03449146914323</v>
      </c>
      <c r="N552" s="725">
        <f t="shared" si="68"/>
        <v>3.7515549129041641E-2</v>
      </c>
      <c r="O552" s="706">
        <f t="shared" si="72"/>
        <v>23.858635497543492</v>
      </c>
      <c r="P552" s="706">
        <v>14.03449146914323</v>
      </c>
      <c r="Q552" s="706"/>
      <c r="R552" s="146" t="s">
        <v>764</v>
      </c>
      <c r="S552" s="321" t="s">
        <v>765</v>
      </c>
      <c r="T552" s="706"/>
      <c r="U552" s="706"/>
    </row>
    <row r="553" spans="1:21" s="707" customFormat="1" x14ac:dyDescent="0.3">
      <c r="A553" s="158">
        <v>65</v>
      </c>
      <c r="B553" s="146" t="s">
        <v>765</v>
      </c>
      <c r="C553" s="146">
        <v>11145.01</v>
      </c>
      <c r="D553" s="146"/>
      <c r="E553" s="146"/>
      <c r="F553" s="524">
        <f t="shared" si="71"/>
        <v>11145.01</v>
      </c>
      <c r="G553" s="146" t="s">
        <v>2143</v>
      </c>
      <c r="H553" s="726">
        <v>1911</v>
      </c>
      <c r="I553" s="705">
        <f t="shared" si="66"/>
        <v>6.4210257513036939E-2</v>
      </c>
      <c r="J553" s="151">
        <f t="shared" si="69"/>
        <v>274.91300702919199</v>
      </c>
      <c r="K553" s="151">
        <f t="shared" si="70"/>
        <v>60.48086154642224</v>
      </c>
      <c r="L553" s="151">
        <v>84.911162559854688</v>
      </c>
      <c r="M553" s="151">
        <v>35.429211621575568</v>
      </c>
      <c r="N553" s="725">
        <f t="shared" si="68"/>
        <v>4.0891326500114802E-2</v>
      </c>
      <c r="O553" s="706">
        <f t="shared" si="72"/>
        <v>60.229659756678465</v>
      </c>
      <c r="P553" s="706">
        <v>35.429211621575568</v>
      </c>
      <c r="Q553" s="706"/>
      <c r="R553" s="146" t="s">
        <v>765</v>
      </c>
      <c r="S553" s="321" t="s">
        <v>766</v>
      </c>
      <c r="T553" s="706"/>
      <c r="U553" s="706"/>
    </row>
    <row r="554" spans="1:21" s="688" customFormat="1" x14ac:dyDescent="0.3">
      <c r="A554" s="158">
        <v>66</v>
      </c>
      <c r="B554" s="146" t="s">
        <v>766</v>
      </c>
      <c r="C554" s="146">
        <v>74.5</v>
      </c>
      <c r="D554" s="146"/>
      <c r="E554" s="146"/>
      <c r="F554" s="524">
        <f t="shared" si="71"/>
        <v>74.5</v>
      </c>
      <c r="G554" s="146" t="s">
        <v>2142</v>
      </c>
      <c r="H554" s="726">
        <v>98</v>
      </c>
      <c r="I554" s="705">
        <f t="shared" si="66"/>
        <v>3.2928337186172792E-3</v>
      </c>
      <c r="J554" s="151">
        <f t="shared" si="69"/>
        <v>14.098102924573949</v>
      </c>
      <c r="K554" s="151">
        <f t="shared" si="70"/>
        <v>3.1015826434062688</v>
      </c>
      <c r="L554" s="151">
        <v>4.3544185928130617</v>
      </c>
      <c r="M554" s="151">
        <v>3.286878671872917</v>
      </c>
      <c r="N554" s="725">
        <f t="shared" si="68"/>
        <v>0.33343601117672744</v>
      </c>
      <c r="O554" s="706">
        <f t="shared" si="72"/>
        <v>5.5876937421839585</v>
      </c>
      <c r="P554" s="687">
        <v>3.286878671872917</v>
      </c>
      <c r="Q554" s="687"/>
      <c r="R554" s="146" t="s">
        <v>766</v>
      </c>
      <c r="S554" s="321" t="s">
        <v>767</v>
      </c>
      <c r="T554" s="687"/>
      <c r="U554" s="687"/>
    </row>
    <row r="555" spans="1:21" s="688" customFormat="1" x14ac:dyDescent="0.3">
      <c r="A555" s="158">
        <v>67</v>
      </c>
      <c r="B555" s="146" t="s">
        <v>767</v>
      </c>
      <c r="C555" s="146">
        <v>227.9</v>
      </c>
      <c r="D555" s="146"/>
      <c r="E555" s="146"/>
      <c r="F555" s="524">
        <f t="shared" si="71"/>
        <v>227.9</v>
      </c>
      <c r="G555" s="146" t="s">
        <v>2142</v>
      </c>
      <c r="H555" s="726">
        <v>205</v>
      </c>
      <c r="I555" s="705">
        <f t="shared" si="66"/>
        <v>6.8880705338422677E-3</v>
      </c>
      <c r="J555" s="151">
        <f t="shared" si="69"/>
        <v>29.490929587118977</v>
      </c>
      <c r="K555" s="151">
        <f t="shared" si="70"/>
        <v>6.4880045091661751</v>
      </c>
      <c r="L555" s="151">
        <v>9.1087327706803833</v>
      </c>
      <c r="M555" s="151">
        <v>6.8756135483055925</v>
      </c>
      <c r="N555" s="725">
        <f t="shared" si="68"/>
        <v>0.22800912863216818</v>
      </c>
      <c r="O555" s="706">
        <f t="shared" si="72"/>
        <v>11.688543032119506</v>
      </c>
      <c r="P555" s="687">
        <v>6.8756135483055925</v>
      </c>
      <c r="Q555" s="687"/>
      <c r="R555" s="146" t="s">
        <v>767</v>
      </c>
      <c r="S555" s="321" t="s">
        <v>768</v>
      </c>
      <c r="T555" s="687"/>
      <c r="U555" s="687"/>
    </row>
    <row r="556" spans="1:21" s="688" customFormat="1" x14ac:dyDescent="0.3">
      <c r="A556" s="158">
        <v>68</v>
      </c>
      <c r="B556" s="146" t="s">
        <v>768</v>
      </c>
      <c r="C556" s="146">
        <v>374.6</v>
      </c>
      <c r="D556" s="146"/>
      <c r="E556" s="146"/>
      <c r="F556" s="524">
        <f t="shared" si="71"/>
        <v>374.6</v>
      </c>
      <c r="G556" s="146" t="s">
        <v>2142</v>
      </c>
      <c r="H556" s="726">
        <v>245</v>
      </c>
      <c r="I556" s="705">
        <f t="shared" si="66"/>
        <v>8.2320842965431969E-3</v>
      </c>
      <c r="J556" s="151">
        <f t="shared" si="69"/>
        <v>35.24525731143487</v>
      </c>
      <c r="K556" s="151">
        <f t="shared" si="70"/>
        <v>7.7539566085156713</v>
      </c>
      <c r="L556" s="151">
        <v>10.886046482032654</v>
      </c>
      <c r="M556" s="151">
        <v>8.2171966796822922</v>
      </c>
      <c r="N556" s="725">
        <f t="shared" si="68"/>
        <v>0.16578338783146152</v>
      </c>
      <c r="O556" s="706">
        <f t="shared" si="72"/>
        <v>13.969234355459896</v>
      </c>
      <c r="P556" s="687">
        <v>8.2171966796822922</v>
      </c>
      <c r="Q556" s="687"/>
      <c r="R556" s="146" t="s">
        <v>768</v>
      </c>
      <c r="S556" s="321" t="s">
        <v>1451</v>
      </c>
      <c r="T556" s="687"/>
      <c r="U556" s="687"/>
    </row>
    <row r="557" spans="1:21" s="688" customFormat="1" x14ac:dyDescent="0.3">
      <c r="A557" s="158">
        <v>69</v>
      </c>
      <c r="B557" s="146" t="s">
        <v>1451</v>
      </c>
      <c r="C557" s="146">
        <v>707.9</v>
      </c>
      <c r="D557" s="146"/>
      <c r="E557" s="146">
        <v>30.5</v>
      </c>
      <c r="F557" s="524">
        <f t="shared" si="71"/>
        <v>738.4</v>
      </c>
      <c r="G557" s="146" t="s">
        <v>2142</v>
      </c>
      <c r="H557" s="726">
        <v>445</v>
      </c>
      <c r="I557" s="705">
        <f t="shared" si="66"/>
        <v>1.4952153110047849E-2</v>
      </c>
      <c r="J557" s="151">
        <f t="shared" si="69"/>
        <v>64.016895933014354</v>
      </c>
      <c r="K557" s="151">
        <f t="shared" si="70"/>
        <v>14.083717105263158</v>
      </c>
      <c r="L557" s="151">
        <v>19.772615038794005</v>
      </c>
      <c r="M557" s="151">
        <v>14.925112336565796</v>
      </c>
      <c r="N557" s="725">
        <f t="shared" si="68"/>
        <v>0.15276048268369086</v>
      </c>
      <c r="O557" s="706">
        <f t="shared" si="72"/>
        <v>25.372690972161852</v>
      </c>
      <c r="P557" s="687">
        <v>14.925112336565796</v>
      </c>
      <c r="Q557" s="687"/>
      <c r="R557" s="146" t="s">
        <v>1451</v>
      </c>
      <c r="S557" s="321" t="s">
        <v>1452</v>
      </c>
      <c r="T557" s="687"/>
      <c r="U557" s="687"/>
    </row>
    <row r="558" spans="1:21" s="688" customFormat="1" x14ac:dyDescent="0.3">
      <c r="A558" s="158">
        <v>70</v>
      </c>
      <c r="B558" s="146" t="s">
        <v>1452</v>
      </c>
      <c r="C558" s="146">
        <v>331.5</v>
      </c>
      <c r="D558" s="146"/>
      <c r="E558" s="146">
        <v>110.8</v>
      </c>
      <c r="F558" s="524">
        <f t="shared" si="71"/>
        <v>442.3</v>
      </c>
      <c r="G558" s="146" t="s">
        <v>2142</v>
      </c>
      <c r="H558" s="726">
        <v>252</v>
      </c>
      <c r="I558" s="705">
        <f t="shared" ref="I558:I621" si="73">2/59523.2*H558</f>
        <v>8.4672867050158609E-3</v>
      </c>
      <c r="J558" s="151">
        <f t="shared" si="69"/>
        <v>36.252264663190154</v>
      </c>
      <c r="K558" s="151">
        <f t="shared" si="70"/>
        <v>7.9754982259018341</v>
      </c>
      <c r="L558" s="151">
        <v>11.197076381519302</v>
      </c>
      <c r="M558" s="151">
        <v>8.4519737276732165</v>
      </c>
      <c r="N558" s="725">
        <f t="shared" si="68"/>
        <v>0.14441965407706195</v>
      </c>
      <c r="O558" s="706">
        <f t="shared" si="72"/>
        <v>14.368355337044468</v>
      </c>
      <c r="P558" s="687">
        <v>8.4519737276732165</v>
      </c>
      <c r="Q558" s="687"/>
      <c r="R558" s="146" t="s">
        <v>1452</v>
      </c>
      <c r="S558" s="321" t="s">
        <v>1453</v>
      </c>
      <c r="T558" s="687"/>
      <c r="U558" s="687"/>
    </row>
    <row r="559" spans="1:21" s="688" customFormat="1" x14ac:dyDescent="0.3">
      <c r="A559" s="158">
        <v>71</v>
      </c>
      <c r="B559" s="146" t="s">
        <v>1453</v>
      </c>
      <c r="C559" s="146">
        <v>939</v>
      </c>
      <c r="D559" s="146"/>
      <c r="E559" s="146">
        <v>104.4</v>
      </c>
      <c r="F559" s="524">
        <f t="shared" si="71"/>
        <v>1043.4000000000001</v>
      </c>
      <c r="G559" s="146" t="s">
        <v>2142</v>
      </c>
      <c r="H559" s="726">
        <v>583</v>
      </c>
      <c r="I559" s="705">
        <f t="shared" si="73"/>
        <v>1.9589000591366059E-2</v>
      </c>
      <c r="J559" s="151">
        <f t="shared" si="69"/>
        <v>83.869326581904204</v>
      </c>
      <c r="K559" s="151">
        <f t="shared" si="70"/>
        <v>18.451251848018924</v>
      </c>
      <c r="L559" s="151">
        <v>25.904347342959333</v>
      </c>
      <c r="M559" s="151">
        <v>19.553574139815414</v>
      </c>
      <c r="N559" s="725">
        <f t="shared" si="68"/>
        <v>0.14163168479269492</v>
      </c>
      <c r="O559" s="706">
        <f t="shared" si="72"/>
        <v>33.241076037686206</v>
      </c>
      <c r="P559" s="687">
        <v>19.553574139815414</v>
      </c>
      <c r="Q559" s="687"/>
      <c r="R559" s="146" t="s">
        <v>1453</v>
      </c>
      <c r="S559" s="321" t="s">
        <v>1454</v>
      </c>
      <c r="T559" s="687"/>
      <c r="U559" s="687"/>
    </row>
    <row r="560" spans="1:21" s="688" customFormat="1" x14ac:dyDescent="0.3">
      <c r="A560" s="158">
        <v>72</v>
      </c>
      <c r="B560" s="146" t="s">
        <v>1454</v>
      </c>
      <c r="C560" s="146">
        <v>434.3</v>
      </c>
      <c r="D560" s="146"/>
      <c r="E560" s="146">
        <v>39.299999999999997</v>
      </c>
      <c r="F560" s="524">
        <f t="shared" si="71"/>
        <v>473.6</v>
      </c>
      <c r="G560" s="146" t="s">
        <v>2142</v>
      </c>
      <c r="H560" s="726">
        <v>302</v>
      </c>
      <c r="I560" s="705">
        <f t="shared" si="73"/>
        <v>1.0147303908392023E-2</v>
      </c>
      <c r="J560" s="151">
        <f t="shared" si="69"/>
        <v>43.445174318585025</v>
      </c>
      <c r="K560" s="151">
        <f t="shared" si="70"/>
        <v>9.5579383500887047</v>
      </c>
      <c r="L560" s="151">
        <v>13.418718520709639</v>
      </c>
      <c r="M560" s="151">
        <v>10.128952641894092</v>
      </c>
      <c r="N560" s="725">
        <f t="shared" si="68"/>
        <v>0.1616359455896906</v>
      </c>
      <c r="O560" s="706">
        <f t="shared" si="72"/>
        <v>17.219219491219956</v>
      </c>
      <c r="P560" s="687">
        <v>10.128952641894092</v>
      </c>
      <c r="Q560" s="687"/>
      <c r="R560" s="146" t="s">
        <v>1454</v>
      </c>
      <c r="S560" s="321" t="s">
        <v>1455</v>
      </c>
      <c r="T560" s="687"/>
      <c r="U560" s="687"/>
    </row>
    <row r="561" spans="1:21" s="688" customFormat="1" x14ac:dyDescent="0.3">
      <c r="A561" s="158">
        <v>73</v>
      </c>
      <c r="B561" s="146" t="s">
        <v>1455</v>
      </c>
      <c r="C561" s="146">
        <v>345.2</v>
      </c>
      <c r="D561" s="146"/>
      <c r="E561" s="146"/>
      <c r="F561" s="524">
        <f t="shared" si="71"/>
        <v>345.2</v>
      </c>
      <c r="G561" s="146" t="s">
        <v>2142</v>
      </c>
      <c r="H561" s="726">
        <v>246</v>
      </c>
      <c r="I561" s="705">
        <f t="shared" si="73"/>
        <v>8.2656846406107213E-3</v>
      </c>
      <c r="J561" s="151">
        <f t="shared" si="69"/>
        <v>35.389115504542772</v>
      </c>
      <c r="K561" s="151">
        <f t="shared" si="70"/>
        <v>7.7856054109994099</v>
      </c>
      <c r="L561" s="151">
        <v>10.93047932481646</v>
      </c>
      <c r="M561" s="151">
        <v>8.2507362579667092</v>
      </c>
      <c r="N561" s="725">
        <f t="shared" si="68"/>
        <v>0.18063712774717658</v>
      </c>
      <c r="O561" s="706">
        <f t="shared" si="72"/>
        <v>14.026251638543405</v>
      </c>
      <c r="P561" s="687">
        <v>8.2507362579667092</v>
      </c>
      <c r="Q561" s="687"/>
      <c r="R561" s="146" t="s">
        <v>1455</v>
      </c>
      <c r="S561" s="321" t="s">
        <v>1456</v>
      </c>
      <c r="T561" s="687"/>
      <c r="U561" s="687"/>
    </row>
    <row r="562" spans="1:21" s="688" customFormat="1" x14ac:dyDescent="0.3">
      <c r="A562" s="158">
        <v>74</v>
      </c>
      <c r="B562" s="146" t="s">
        <v>1456</v>
      </c>
      <c r="C562" s="146">
        <v>864.9</v>
      </c>
      <c r="D562" s="146"/>
      <c r="E562" s="146"/>
      <c r="F562" s="524">
        <f t="shared" si="71"/>
        <v>864.9</v>
      </c>
      <c r="G562" s="146" t="s">
        <v>2142</v>
      </c>
      <c r="H562" s="726">
        <v>592</v>
      </c>
      <c r="I562" s="705">
        <f t="shared" si="73"/>
        <v>1.9891403687973767E-2</v>
      </c>
      <c r="J562" s="151">
        <f t="shared" si="69"/>
        <v>85.164050319875287</v>
      </c>
      <c r="K562" s="151">
        <f t="shared" si="70"/>
        <v>18.736091070372563</v>
      </c>
      <c r="L562" s="151">
        <v>26.304242928013593</v>
      </c>
      <c r="M562" s="151">
        <v>19.855430344375176</v>
      </c>
      <c r="N562" s="725">
        <f t="shared" si="68"/>
        <v>0.17349961228192465</v>
      </c>
      <c r="O562" s="706">
        <f t="shared" si="72"/>
        <v>33.7542315854378</v>
      </c>
      <c r="P562" s="687">
        <v>19.855430344375176</v>
      </c>
      <c r="Q562" s="687"/>
      <c r="R562" s="146" t="s">
        <v>1456</v>
      </c>
      <c r="S562" s="321" t="s">
        <v>1457</v>
      </c>
      <c r="T562" s="687"/>
      <c r="U562" s="687"/>
    </row>
    <row r="563" spans="1:21" s="688" customFormat="1" x14ac:dyDescent="0.3">
      <c r="A563" s="158">
        <v>75</v>
      </c>
      <c r="B563" s="146" t="s">
        <v>1457</v>
      </c>
      <c r="C563" s="146">
        <v>1116.9000000000001</v>
      </c>
      <c r="D563" s="146"/>
      <c r="E563" s="146"/>
      <c r="F563" s="524">
        <f t="shared" si="71"/>
        <v>1116.9000000000001</v>
      </c>
      <c r="G563" s="146" t="s">
        <v>2142</v>
      </c>
      <c r="H563" s="726">
        <v>572</v>
      </c>
      <c r="I563" s="705">
        <f t="shared" si="73"/>
        <v>1.9219396806623303E-2</v>
      </c>
      <c r="J563" s="151">
        <f t="shared" si="69"/>
        <v>82.28688645771733</v>
      </c>
      <c r="K563" s="151">
        <f t="shared" si="70"/>
        <v>18.103115020697814</v>
      </c>
      <c r="L563" s="151">
        <v>25.415586072337458</v>
      </c>
      <c r="M563" s="151">
        <v>19.184638778686825</v>
      </c>
      <c r="N563" s="725">
        <f t="shared" si="68"/>
        <v>0.12981486823300153</v>
      </c>
      <c r="O563" s="706">
        <f t="shared" si="72"/>
        <v>32.613885923767604</v>
      </c>
      <c r="P563" s="687">
        <v>19.184638778686825</v>
      </c>
      <c r="Q563" s="687"/>
      <c r="R563" s="146" t="s">
        <v>1457</v>
      </c>
      <c r="S563" s="321" t="s">
        <v>1458</v>
      </c>
      <c r="T563" s="687"/>
      <c r="U563" s="687"/>
    </row>
    <row r="564" spans="1:21" s="688" customFormat="1" x14ac:dyDescent="0.3">
      <c r="A564" s="158">
        <v>76</v>
      </c>
      <c r="B564" s="146" t="s">
        <v>1458</v>
      </c>
      <c r="C564" s="146">
        <v>473</v>
      </c>
      <c r="D564" s="146"/>
      <c r="E564" s="146">
        <v>33.200000000000003</v>
      </c>
      <c r="F564" s="524">
        <f t="shared" si="71"/>
        <v>506.2</v>
      </c>
      <c r="G564" s="146" t="s">
        <v>2142</v>
      </c>
      <c r="H564" s="726">
        <v>360</v>
      </c>
      <c r="I564" s="705">
        <f t="shared" si="73"/>
        <v>1.2096123864308372E-2</v>
      </c>
      <c r="J564" s="151">
        <f t="shared" si="69"/>
        <v>51.788949518843076</v>
      </c>
      <c r="K564" s="151">
        <f t="shared" si="70"/>
        <v>11.393568894145476</v>
      </c>
      <c r="L564" s="151">
        <v>15.995823402170428</v>
      </c>
      <c r="M564" s="151">
        <v>12.074248182390308</v>
      </c>
      <c r="N564" s="725">
        <f t="shared" si="68"/>
        <v>0.1802698340528433</v>
      </c>
      <c r="O564" s="706">
        <f t="shared" si="72"/>
        <v>20.526221910063523</v>
      </c>
      <c r="P564" s="687">
        <v>12.074248182390308</v>
      </c>
      <c r="Q564" s="687"/>
      <c r="R564" s="146" t="s">
        <v>1458</v>
      </c>
      <c r="S564" s="321" t="s">
        <v>1459</v>
      </c>
      <c r="T564" s="687"/>
      <c r="U564" s="687"/>
    </row>
    <row r="565" spans="1:21" s="688" customFormat="1" x14ac:dyDescent="0.3">
      <c r="A565" s="158">
        <v>77</v>
      </c>
      <c r="B565" s="146" t="s">
        <v>1459</v>
      </c>
      <c r="C565" s="146">
        <v>369.5</v>
      </c>
      <c r="D565" s="146"/>
      <c r="E565" s="146"/>
      <c r="F565" s="524">
        <f t="shared" si="71"/>
        <v>369.5</v>
      </c>
      <c r="G565" s="146" t="s">
        <v>2142</v>
      </c>
      <c r="H565" s="726">
        <v>594</v>
      </c>
      <c r="I565" s="705">
        <f t="shared" si="73"/>
        <v>1.9958604376108812E-2</v>
      </c>
      <c r="J565" s="151">
        <f t="shared" si="69"/>
        <v>85.451766706091064</v>
      </c>
      <c r="K565" s="151">
        <f t="shared" si="70"/>
        <v>18.799388675340033</v>
      </c>
      <c r="L565" s="151">
        <v>26.393108613581212</v>
      </c>
      <c r="M565" s="151">
        <v>19.922509500944006</v>
      </c>
      <c r="N565" s="725">
        <f t="shared" si="68"/>
        <v>0.40748788496875865</v>
      </c>
      <c r="O565" s="706">
        <f t="shared" si="72"/>
        <v>33.868266151604807</v>
      </c>
      <c r="P565" s="687">
        <v>19.922509500944006</v>
      </c>
      <c r="Q565" s="687"/>
      <c r="R565" s="146" t="s">
        <v>1459</v>
      </c>
      <c r="S565" s="321" t="s">
        <v>1460</v>
      </c>
      <c r="T565" s="687"/>
      <c r="U565" s="687"/>
    </row>
    <row r="566" spans="1:21" s="688" customFormat="1" x14ac:dyDescent="0.3">
      <c r="A566" s="158">
        <v>78</v>
      </c>
      <c r="B566" s="146" t="s">
        <v>1460</v>
      </c>
      <c r="C566" s="146">
        <v>510.1</v>
      </c>
      <c r="D566" s="146"/>
      <c r="E566" s="146"/>
      <c r="F566" s="524">
        <f t="shared" si="71"/>
        <v>510.1</v>
      </c>
      <c r="G566" s="146" t="s">
        <v>2142</v>
      </c>
      <c r="H566" s="726">
        <v>356</v>
      </c>
      <c r="I566" s="705">
        <f t="shared" si="73"/>
        <v>1.1961722488038279E-2</v>
      </c>
      <c r="J566" s="151">
        <f t="shared" si="69"/>
        <v>51.213516746411486</v>
      </c>
      <c r="K566" s="151">
        <f t="shared" si="70"/>
        <v>11.266973684210527</v>
      </c>
      <c r="L566" s="151">
        <v>15.818092031035203</v>
      </c>
      <c r="M566" s="151">
        <v>11.940089869252638</v>
      </c>
      <c r="N566" s="725">
        <f t="shared" si="68"/>
        <v>0.17690388616136021</v>
      </c>
      <c r="O566" s="706">
        <f t="shared" si="72"/>
        <v>20.298152777729484</v>
      </c>
      <c r="P566" s="687">
        <v>11.940089869252638</v>
      </c>
      <c r="Q566" s="687"/>
      <c r="R566" s="146" t="s">
        <v>1460</v>
      </c>
      <c r="S566" s="321" t="s">
        <v>1461</v>
      </c>
      <c r="T566" s="687"/>
      <c r="U566" s="687"/>
    </row>
    <row r="567" spans="1:21" s="688" customFormat="1" ht="17.25" customHeight="1" x14ac:dyDescent="0.3">
      <c r="A567" s="158">
        <v>80</v>
      </c>
      <c r="B567" s="146" t="s">
        <v>1462</v>
      </c>
      <c r="C567" s="146">
        <v>488.2</v>
      </c>
      <c r="D567" s="146"/>
      <c r="E567" s="146"/>
      <c r="F567" s="524">
        <f t="shared" si="71"/>
        <v>488.2</v>
      </c>
      <c r="G567" s="146" t="s">
        <v>2142</v>
      </c>
      <c r="H567" s="726">
        <v>262</v>
      </c>
      <c r="I567" s="705">
        <f t="shared" si="73"/>
        <v>8.8032901456910929E-3</v>
      </c>
      <c r="J567" s="151">
        <f t="shared" si="69"/>
        <v>37.690846594269125</v>
      </c>
      <c r="K567" s="151">
        <f t="shared" si="70"/>
        <v>8.2919862507392068</v>
      </c>
      <c r="L567" s="151">
        <v>11.641404809357368</v>
      </c>
      <c r="M567" s="151">
        <v>8.7873695105173901</v>
      </c>
      <c r="N567" s="725">
        <f t="shared" ref="N567:N628" si="74">(M567+L567+K567+J567)/F567</f>
        <v>0.13603360746596291</v>
      </c>
      <c r="O567" s="706">
        <f t="shared" si="72"/>
        <v>14.938528167879563</v>
      </c>
      <c r="P567" s="687">
        <v>8.7873695105173901</v>
      </c>
      <c r="Q567" s="687"/>
      <c r="R567" s="146" t="s">
        <v>1462</v>
      </c>
      <c r="S567" s="321" t="s">
        <v>1463</v>
      </c>
      <c r="T567" s="687"/>
      <c r="U567" s="687"/>
    </row>
    <row r="568" spans="1:21" s="688" customFormat="1" ht="17.25" customHeight="1" x14ac:dyDescent="0.3">
      <c r="A568" s="158">
        <v>81</v>
      </c>
      <c r="B568" s="146" t="s">
        <v>1463</v>
      </c>
      <c r="C568" s="146">
        <v>223.7</v>
      </c>
      <c r="D568" s="146"/>
      <c r="E568" s="146"/>
      <c r="F568" s="524">
        <f t="shared" si="71"/>
        <v>223.7</v>
      </c>
      <c r="G568" s="146" t="s">
        <v>2142</v>
      </c>
      <c r="H568" s="726">
        <v>105</v>
      </c>
      <c r="I568" s="705">
        <f t="shared" si="73"/>
        <v>3.5280361270899419E-3</v>
      </c>
      <c r="J568" s="151">
        <f t="shared" si="69"/>
        <v>15.105110276329231</v>
      </c>
      <c r="K568" s="151">
        <f t="shared" si="70"/>
        <v>3.3231242607924307</v>
      </c>
      <c r="L568" s="151">
        <v>4.665448492299709</v>
      </c>
      <c r="M568" s="151">
        <v>3.5216557198638401</v>
      </c>
      <c r="N568" s="725">
        <f t="shared" si="74"/>
        <v>0.11897782185643814</v>
      </c>
      <c r="O568" s="706">
        <f t="shared" si="72"/>
        <v>5.9868147237685276</v>
      </c>
      <c r="P568" s="687">
        <v>3.5216557198638401</v>
      </c>
      <c r="Q568" s="687"/>
      <c r="R568" s="146" t="s">
        <v>1463</v>
      </c>
      <c r="S568" s="321" t="s">
        <v>1464</v>
      </c>
      <c r="T568" s="687"/>
      <c r="U568" s="687"/>
    </row>
    <row r="569" spans="1:21" s="688" customFormat="1" ht="17.25" customHeight="1" x14ac:dyDescent="0.3">
      <c r="A569" s="158">
        <v>82</v>
      </c>
      <c r="B569" s="146" t="s">
        <v>1464</v>
      </c>
      <c r="C569" s="146">
        <v>388.5</v>
      </c>
      <c r="D569" s="146"/>
      <c r="E569" s="146"/>
      <c r="F569" s="524">
        <f t="shared" si="71"/>
        <v>388.5</v>
      </c>
      <c r="G569" s="146" t="s">
        <v>2142</v>
      </c>
      <c r="H569" s="726">
        <v>269</v>
      </c>
      <c r="I569" s="705">
        <f t="shared" si="73"/>
        <v>9.0384925541637552E-3</v>
      </c>
      <c r="J569" s="151">
        <f t="shared" si="69"/>
        <v>38.697853946024409</v>
      </c>
      <c r="K569" s="151">
        <f t="shared" si="70"/>
        <v>8.5135278681253705</v>
      </c>
      <c r="L569" s="151">
        <v>11.952434708844017</v>
      </c>
      <c r="M569" s="151">
        <v>9.0221465585083145</v>
      </c>
      <c r="N569" s="725">
        <f t="shared" si="74"/>
        <v>0.17551084448263091</v>
      </c>
      <c r="O569" s="706">
        <f t="shared" si="72"/>
        <v>15.337649149464134</v>
      </c>
      <c r="P569" s="687">
        <v>9.0221465585083145</v>
      </c>
      <c r="Q569" s="687"/>
      <c r="R569" s="146" t="s">
        <v>1464</v>
      </c>
      <c r="S569" s="321" t="s">
        <v>1465</v>
      </c>
      <c r="T569" s="687"/>
      <c r="U569" s="687"/>
    </row>
    <row r="570" spans="1:21" s="688" customFormat="1" ht="17.25" customHeight="1" x14ac:dyDescent="0.3">
      <c r="A570" s="158">
        <v>83</v>
      </c>
      <c r="B570" s="146" t="s">
        <v>1465</v>
      </c>
      <c r="C570" s="146">
        <v>528.32000000000005</v>
      </c>
      <c r="D570" s="146"/>
      <c r="E570" s="146"/>
      <c r="F570" s="524">
        <f t="shared" si="71"/>
        <v>528.32000000000005</v>
      </c>
      <c r="G570" s="146" t="s">
        <v>2142</v>
      </c>
      <c r="H570" s="726">
        <v>298</v>
      </c>
      <c r="I570" s="705">
        <f t="shared" si="73"/>
        <v>1.001290253212193E-2</v>
      </c>
      <c r="J570" s="151">
        <f t="shared" si="69"/>
        <v>42.869741546153435</v>
      </c>
      <c r="K570" s="151">
        <f t="shared" si="70"/>
        <v>9.4313431401537553</v>
      </c>
      <c r="L570" s="151">
        <v>13.240987149574412</v>
      </c>
      <c r="M570" s="151">
        <v>9.99479432875642</v>
      </c>
      <c r="N570" s="725">
        <f t="shared" si="74"/>
        <v>0.14297559464839113</v>
      </c>
      <c r="O570" s="706">
        <f t="shared" si="72"/>
        <v>16.991150358885914</v>
      </c>
      <c r="P570" s="687">
        <v>9.99479432875642</v>
      </c>
      <c r="Q570" s="687"/>
      <c r="R570" s="146" t="s">
        <v>1465</v>
      </c>
      <c r="S570" s="321" t="s">
        <v>1466</v>
      </c>
      <c r="T570" s="687"/>
      <c r="U570" s="687"/>
    </row>
    <row r="571" spans="1:21" s="688" customFormat="1" ht="17.25" customHeight="1" x14ac:dyDescent="0.3">
      <c r="A571" s="158">
        <v>84</v>
      </c>
      <c r="B571" s="146" t="s">
        <v>1466</v>
      </c>
      <c r="C571" s="146">
        <v>262.17</v>
      </c>
      <c r="D571" s="146"/>
      <c r="E571" s="146"/>
      <c r="F571" s="524">
        <f t="shared" si="71"/>
        <v>262.17</v>
      </c>
      <c r="G571" s="146" t="s">
        <v>2142</v>
      </c>
      <c r="H571" s="726">
        <v>220</v>
      </c>
      <c r="I571" s="705">
        <f t="shared" si="73"/>
        <v>7.3920756948551158E-3</v>
      </c>
      <c r="J571" s="151">
        <f t="shared" si="69"/>
        <v>31.648802483737434</v>
      </c>
      <c r="K571" s="151">
        <f t="shared" si="70"/>
        <v>6.9627365464222359</v>
      </c>
      <c r="L571" s="151">
        <v>9.775225412437484</v>
      </c>
      <c r="M571" s="151">
        <v>7.3787072225718546</v>
      </c>
      <c r="N571" s="725">
        <f t="shared" si="74"/>
        <v>0.21270729551500556</v>
      </c>
      <c r="O571" s="706">
        <f t="shared" si="72"/>
        <v>12.543802278372153</v>
      </c>
      <c r="P571" s="687">
        <v>7.3787072225718546</v>
      </c>
      <c r="Q571" s="687"/>
      <c r="R571" s="146" t="s">
        <v>1466</v>
      </c>
      <c r="S571" s="321" t="s">
        <v>1467</v>
      </c>
      <c r="T571" s="687"/>
      <c r="U571" s="687"/>
    </row>
    <row r="572" spans="1:21" s="688" customFormat="1" ht="17.25" customHeight="1" x14ac:dyDescent="0.3">
      <c r="A572" s="158">
        <v>85</v>
      </c>
      <c r="B572" s="146" t="s">
        <v>1467</v>
      </c>
      <c r="C572" s="146">
        <v>513.29999999999995</v>
      </c>
      <c r="D572" s="146"/>
      <c r="E572" s="146"/>
      <c r="F572" s="524">
        <f t="shared" si="71"/>
        <v>513.29999999999995</v>
      </c>
      <c r="G572" s="146" t="s">
        <v>2142</v>
      </c>
      <c r="H572" s="726">
        <v>339</v>
      </c>
      <c r="I572" s="705">
        <f t="shared" si="73"/>
        <v>1.1390516638890383E-2</v>
      </c>
      <c r="J572" s="151">
        <f t="shared" si="69"/>
        <v>48.76792746357723</v>
      </c>
      <c r="K572" s="151">
        <f t="shared" si="70"/>
        <v>10.72894404198699</v>
      </c>
      <c r="L572" s="151">
        <v>15.062733703710489</v>
      </c>
      <c r="M572" s="151">
        <v>11.36991703841754</v>
      </c>
      <c r="N572" s="725">
        <f t="shared" si="74"/>
        <v>0.16740604373211038</v>
      </c>
      <c r="O572" s="706">
        <f t="shared" si="72"/>
        <v>19.328858965309816</v>
      </c>
      <c r="P572" s="687">
        <v>11.36991703841754</v>
      </c>
      <c r="Q572" s="687"/>
      <c r="R572" s="146" t="s">
        <v>1467</v>
      </c>
      <c r="S572" s="321" t="s">
        <v>1468</v>
      </c>
      <c r="T572" s="687"/>
      <c r="U572" s="687"/>
    </row>
    <row r="573" spans="1:21" s="688" customFormat="1" ht="17.25" customHeight="1" x14ac:dyDescent="0.3">
      <c r="A573" s="158">
        <v>86</v>
      </c>
      <c r="B573" s="146" t="s">
        <v>1468</v>
      </c>
      <c r="C573" s="146">
        <v>577.70000000000005</v>
      </c>
      <c r="D573" s="146"/>
      <c r="E573" s="146"/>
      <c r="F573" s="524">
        <f t="shared" si="71"/>
        <v>577.70000000000005</v>
      </c>
      <c r="G573" s="146" t="s">
        <v>2142</v>
      </c>
      <c r="H573" s="726">
        <v>327</v>
      </c>
      <c r="I573" s="705">
        <f t="shared" si="73"/>
        <v>1.0987312510080104E-2</v>
      </c>
      <c r="J573" s="151">
        <f t="shared" si="69"/>
        <v>47.04162914628246</v>
      </c>
      <c r="K573" s="151">
        <f t="shared" si="70"/>
        <v>10.349158412182142</v>
      </c>
      <c r="L573" s="151">
        <v>14.529539590304806</v>
      </c>
      <c r="M573" s="151">
        <v>10.967442099004529</v>
      </c>
      <c r="N573" s="725">
        <f t="shared" si="74"/>
        <v>0.1434789150904863</v>
      </c>
      <c r="O573" s="706">
        <f t="shared" si="72"/>
        <v>18.644651568307697</v>
      </c>
      <c r="P573" s="687">
        <v>10.967442099004529</v>
      </c>
      <c r="Q573" s="687"/>
      <c r="R573" s="146" t="s">
        <v>1468</v>
      </c>
      <c r="S573" s="321" t="s">
        <v>1469</v>
      </c>
      <c r="T573" s="687"/>
      <c r="U573" s="687"/>
    </row>
    <row r="574" spans="1:21" s="688" customFormat="1" ht="17.25" customHeight="1" x14ac:dyDescent="0.3">
      <c r="A574" s="158">
        <v>87</v>
      </c>
      <c r="B574" s="146" t="s">
        <v>1469</v>
      </c>
      <c r="C574" s="146">
        <v>432.4</v>
      </c>
      <c r="D574" s="146"/>
      <c r="E574" s="146"/>
      <c r="F574" s="524">
        <f t="shared" si="71"/>
        <v>432.4</v>
      </c>
      <c r="G574" s="146" t="s">
        <v>2142</v>
      </c>
      <c r="H574" s="726">
        <v>349</v>
      </c>
      <c r="I574" s="705">
        <f t="shared" si="73"/>
        <v>1.1726520079565617E-2</v>
      </c>
      <c r="J574" s="151">
        <f t="shared" si="69"/>
        <v>50.206509394656209</v>
      </c>
      <c r="K574" s="151">
        <f t="shared" si="70"/>
        <v>11.045432066824366</v>
      </c>
      <c r="L574" s="151">
        <v>15.507062131548555</v>
      </c>
      <c r="M574" s="151">
        <v>11.705312821261716</v>
      </c>
      <c r="N574" s="725">
        <f t="shared" si="74"/>
        <v>0.20458907588873926</v>
      </c>
      <c r="O574" s="706">
        <f t="shared" si="72"/>
        <v>19.899031796144918</v>
      </c>
      <c r="P574" s="687">
        <v>11.705312821261716</v>
      </c>
      <c r="Q574" s="687"/>
      <c r="R574" s="146" t="s">
        <v>1469</v>
      </c>
      <c r="S574" s="321" t="s">
        <v>1470</v>
      </c>
      <c r="T574" s="687"/>
      <c r="U574" s="687"/>
    </row>
    <row r="575" spans="1:21" s="688" customFormat="1" ht="17.25" customHeight="1" x14ac:dyDescent="0.3">
      <c r="A575" s="158">
        <v>88</v>
      </c>
      <c r="B575" s="146" t="s">
        <v>1470</v>
      </c>
      <c r="C575" s="146">
        <v>488.9</v>
      </c>
      <c r="D575" s="146"/>
      <c r="E575" s="146"/>
      <c r="F575" s="524">
        <f t="shared" si="71"/>
        <v>488.9</v>
      </c>
      <c r="G575" s="146" t="s">
        <v>2142</v>
      </c>
      <c r="H575" s="726">
        <v>205</v>
      </c>
      <c r="I575" s="705">
        <f t="shared" si="73"/>
        <v>6.8880705338422677E-3</v>
      </c>
      <c r="J575" s="151">
        <f t="shared" si="69"/>
        <v>29.490929587118977</v>
      </c>
      <c r="K575" s="151">
        <f t="shared" si="70"/>
        <v>6.4880045091661751</v>
      </c>
      <c r="L575" s="151">
        <v>9.1087327706803833</v>
      </c>
      <c r="M575" s="151">
        <v>6.8756135483055925</v>
      </c>
      <c r="N575" s="725">
        <f t="shared" si="74"/>
        <v>0.10628611252867894</v>
      </c>
      <c r="O575" s="706">
        <f t="shared" si="72"/>
        <v>11.688543032119506</v>
      </c>
      <c r="P575" s="687">
        <v>6.8756135483055925</v>
      </c>
      <c r="Q575" s="687"/>
      <c r="R575" s="146" t="s">
        <v>1470</v>
      </c>
      <c r="S575" s="321" t="s">
        <v>1471</v>
      </c>
      <c r="T575" s="687"/>
      <c r="U575" s="687"/>
    </row>
    <row r="576" spans="1:21" s="688" customFormat="1" ht="17.25" customHeight="1" x14ac:dyDescent="0.3">
      <c r="A576" s="158">
        <v>89</v>
      </c>
      <c r="B576" s="146" t="s">
        <v>1471</v>
      </c>
      <c r="C576" s="146">
        <v>540.1</v>
      </c>
      <c r="D576" s="146"/>
      <c r="E576" s="146"/>
      <c r="F576" s="524">
        <f t="shared" si="71"/>
        <v>540.1</v>
      </c>
      <c r="G576" s="146" t="s">
        <v>2142</v>
      </c>
      <c r="H576" s="726">
        <v>464</v>
      </c>
      <c r="I576" s="705">
        <f t="shared" si="73"/>
        <v>1.559055964733079E-2</v>
      </c>
      <c r="J576" s="151">
        <f t="shared" si="69"/>
        <v>66.750201602064408</v>
      </c>
      <c r="K576" s="151">
        <f t="shared" si="70"/>
        <v>14.68504435245417</v>
      </c>
      <c r="L576" s="151">
        <v>20.61683905168633</v>
      </c>
      <c r="M576" s="151">
        <v>15.56236432396973</v>
      </c>
      <c r="N576" s="725">
        <f t="shared" si="74"/>
        <v>0.21776420909123242</v>
      </c>
      <c r="O576" s="706">
        <f t="shared" si="72"/>
        <v>26.456019350748541</v>
      </c>
      <c r="P576" s="687">
        <v>15.56236432396973</v>
      </c>
      <c r="Q576" s="687"/>
      <c r="R576" s="146" t="s">
        <v>1471</v>
      </c>
      <c r="S576" s="321" t="s">
        <v>1472</v>
      </c>
      <c r="T576" s="687"/>
      <c r="U576" s="687"/>
    </row>
    <row r="577" spans="1:21" s="688" customFormat="1" ht="17.25" customHeight="1" x14ac:dyDescent="0.3">
      <c r="A577" s="158">
        <v>90</v>
      </c>
      <c r="B577" s="146" t="s">
        <v>1472</v>
      </c>
      <c r="C577" s="146">
        <v>236.8</v>
      </c>
      <c r="D577" s="146"/>
      <c r="E577" s="146"/>
      <c r="F577" s="524">
        <f t="shared" si="71"/>
        <v>236.8</v>
      </c>
      <c r="G577" s="146" t="s">
        <v>2142</v>
      </c>
      <c r="H577" s="726">
        <v>252</v>
      </c>
      <c r="I577" s="705">
        <f t="shared" si="73"/>
        <v>8.4672867050158609E-3</v>
      </c>
      <c r="J577" s="151">
        <f t="shared" si="69"/>
        <v>36.252264663190154</v>
      </c>
      <c r="K577" s="151">
        <f t="shared" ref="K577:K628" si="75">J577*0.22</f>
        <v>7.9754982259018341</v>
      </c>
      <c r="L577" s="151">
        <v>11.197076381519302</v>
      </c>
      <c r="M577" s="151">
        <v>8.4519737276732165</v>
      </c>
      <c r="N577" s="725">
        <f t="shared" si="74"/>
        <v>0.26975005489140413</v>
      </c>
      <c r="O577" s="706">
        <f t="shared" si="72"/>
        <v>14.368355337044468</v>
      </c>
      <c r="P577" s="687">
        <v>8.4519737276732165</v>
      </c>
      <c r="Q577" s="687"/>
      <c r="R577" s="146" t="s">
        <v>1472</v>
      </c>
      <c r="S577" s="321" t="s">
        <v>1473</v>
      </c>
      <c r="T577" s="687"/>
      <c r="U577" s="687"/>
    </row>
    <row r="578" spans="1:21" s="688" customFormat="1" ht="17.25" customHeight="1" x14ac:dyDescent="0.3">
      <c r="A578" s="158">
        <v>91</v>
      </c>
      <c r="B578" s="146" t="s">
        <v>1473</v>
      </c>
      <c r="C578" s="146">
        <v>375.5</v>
      </c>
      <c r="D578" s="146"/>
      <c r="E578" s="146"/>
      <c r="F578" s="524">
        <f t="shared" si="71"/>
        <v>375.5</v>
      </c>
      <c r="G578" s="146" t="s">
        <v>2142</v>
      </c>
      <c r="H578" s="726">
        <v>155</v>
      </c>
      <c r="I578" s="705">
        <f t="shared" si="73"/>
        <v>5.2080533304661048E-3</v>
      </c>
      <c r="J578" s="151">
        <f t="shared" si="69"/>
        <v>22.298019931724102</v>
      </c>
      <c r="K578" s="151">
        <f t="shared" si="75"/>
        <v>4.9055643849793027</v>
      </c>
      <c r="L578" s="151">
        <v>6.8870906314900466</v>
      </c>
      <c r="M578" s="151">
        <v>5.1986346340847165</v>
      </c>
      <c r="N578" s="725">
        <f t="shared" si="74"/>
        <v>0.10463198290886329</v>
      </c>
      <c r="O578" s="706">
        <f t="shared" si="72"/>
        <v>8.8376788779440183</v>
      </c>
      <c r="P578" s="687">
        <v>5.1986346340847165</v>
      </c>
      <c r="Q578" s="687"/>
      <c r="R578" s="146" t="s">
        <v>1473</v>
      </c>
      <c r="S578" s="321" t="s">
        <v>1474</v>
      </c>
      <c r="T578" s="687"/>
      <c r="U578" s="687"/>
    </row>
    <row r="579" spans="1:21" s="688" customFormat="1" ht="17.25" customHeight="1" x14ac:dyDescent="0.3">
      <c r="A579" s="158">
        <v>92</v>
      </c>
      <c r="B579" s="146" t="s">
        <v>1474</v>
      </c>
      <c r="C579" s="146">
        <v>552.64</v>
      </c>
      <c r="D579" s="146"/>
      <c r="E579" s="146">
        <v>65.900000000000006</v>
      </c>
      <c r="F579" s="524">
        <f t="shared" si="71"/>
        <v>618.54</v>
      </c>
      <c r="G579" s="146" t="s">
        <v>2142</v>
      </c>
      <c r="H579" s="726">
        <v>282</v>
      </c>
      <c r="I579" s="705">
        <f t="shared" si="73"/>
        <v>9.4752970270415588E-3</v>
      </c>
      <c r="J579" s="151">
        <f t="shared" si="69"/>
        <v>40.568010456427082</v>
      </c>
      <c r="K579" s="151">
        <f t="shared" si="75"/>
        <v>8.9249623004139575</v>
      </c>
      <c r="L579" s="151">
        <v>12.530061665033505</v>
      </c>
      <c r="M579" s="151">
        <v>9.4581610762057409</v>
      </c>
      <c r="N579" s="725">
        <f t="shared" si="74"/>
        <v>0.11556438629365975</v>
      </c>
      <c r="O579" s="706">
        <f t="shared" si="72"/>
        <v>16.07887382954976</v>
      </c>
      <c r="P579" s="687">
        <v>9.4581610762057409</v>
      </c>
      <c r="Q579" s="687"/>
      <c r="R579" s="146" t="s">
        <v>1474</v>
      </c>
      <c r="S579" s="321" t="s">
        <v>1475</v>
      </c>
      <c r="T579" s="687"/>
      <c r="U579" s="687"/>
    </row>
    <row r="580" spans="1:21" s="688" customFormat="1" ht="17.25" customHeight="1" x14ac:dyDescent="0.3">
      <c r="A580" s="158">
        <v>93</v>
      </c>
      <c r="B580" s="146" t="s">
        <v>1475</v>
      </c>
      <c r="C580" s="146">
        <v>473.5</v>
      </c>
      <c r="D580" s="146"/>
      <c r="E580" s="146"/>
      <c r="F580" s="524">
        <f t="shared" si="71"/>
        <v>473.5</v>
      </c>
      <c r="G580" s="146" t="s">
        <v>2142</v>
      </c>
      <c r="H580" s="726">
        <v>287</v>
      </c>
      <c r="I580" s="705">
        <f t="shared" si="73"/>
        <v>9.643298747379174E-3</v>
      </c>
      <c r="J580" s="151">
        <f t="shared" si="69"/>
        <v>41.287301421966561</v>
      </c>
      <c r="K580" s="151">
        <f t="shared" si="75"/>
        <v>9.0832063128326439</v>
      </c>
      <c r="L580" s="151">
        <v>12.752225878952538</v>
      </c>
      <c r="M580" s="151">
        <v>9.6258589676278294</v>
      </c>
      <c r="N580" s="725">
        <f t="shared" si="74"/>
        <v>0.15364011104832009</v>
      </c>
      <c r="O580" s="706">
        <f t="shared" si="72"/>
        <v>16.363960244967309</v>
      </c>
      <c r="P580" s="687">
        <v>9.6258589676278294</v>
      </c>
      <c r="Q580" s="687"/>
      <c r="R580" s="146" t="s">
        <v>1475</v>
      </c>
      <c r="S580" s="321" t="s">
        <v>1476</v>
      </c>
      <c r="T580" s="687"/>
      <c r="U580" s="687"/>
    </row>
    <row r="581" spans="1:21" s="688" customFormat="1" ht="17.25" customHeight="1" x14ac:dyDescent="0.3">
      <c r="A581" s="158">
        <v>94</v>
      </c>
      <c r="B581" s="146" t="s">
        <v>1476</v>
      </c>
      <c r="C581" s="146">
        <v>281.8</v>
      </c>
      <c r="D581" s="146"/>
      <c r="E581" s="146"/>
      <c r="F581" s="524">
        <f t="shared" si="71"/>
        <v>281.8</v>
      </c>
      <c r="G581" s="146" t="s">
        <v>2142</v>
      </c>
      <c r="H581" s="726">
        <v>257</v>
      </c>
      <c r="I581" s="705">
        <f t="shared" si="73"/>
        <v>8.635288425353476E-3</v>
      </c>
      <c r="J581" s="151">
        <f t="shared" si="69"/>
        <v>36.971555628729639</v>
      </c>
      <c r="K581" s="151">
        <f t="shared" si="75"/>
        <v>8.1337422383205205</v>
      </c>
      <c r="L581" s="151">
        <v>11.419240595438335</v>
      </c>
      <c r="M581" s="151">
        <v>8.6196716190953033</v>
      </c>
      <c r="N581" s="725">
        <f t="shared" si="74"/>
        <v>0.23117178879199357</v>
      </c>
      <c r="O581" s="706">
        <f t="shared" si="72"/>
        <v>14.653441752462015</v>
      </c>
      <c r="P581" s="687">
        <v>8.6196716190953033</v>
      </c>
      <c r="Q581" s="687"/>
      <c r="R581" s="146" t="s">
        <v>1476</v>
      </c>
      <c r="S581" s="321" t="s">
        <v>1477</v>
      </c>
      <c r="T581" s="687"/>
      <c r="U581" s="687"/>
    </row>
    <row r="582" spans="1:21" s="688" customFormat="1" ht="17.25" customHeight="1" x14ac:dyDescent="0.3">
      <c r="A582" s="158">
        <v>95</v>
      </c>
      <c r="B582" s="146" t="s">
        <v>1477</v>
      </c>
      <c r="C582" s="146">
        <v>295.89999999999998</v>
      </c>
      <c r="D582" s="146"/>
      <c r="E582" s="146"/>
      <c r="F582" s="524">
        <f t="shared" si="71"/>
        <v>295.89999999999998</v>
      </c>
      <c r="G582" s="146" t="s">
        <v>2142</v>
      </c>
      <c r="H582" s="726">
        <v>259</v>
      </c>
      <c r="I582" s="705">
        <f t="shared" si="73"/>
        <v>8.7024891134885232E-3</v>
      </c>
      <c r="J582" s="151">
        <f t="shared" si="69"/>
        <v>37.259272014945438</v>
      </c>
      <c r="K582" s="151">
        <f t="shared" si="75"/>
        <v>8.1970398432879961</v>
      </c>
      <c r="L582" s="151">
        <v>11.508106281005945</v>
      </c>
      <c r="M582" s="151">
        <v>8.6867507756641373</v>
      </c>
      <c r="N582" s="725">
        <f t="shared" si="74"/>
        <v>0.22186944547111698</v>
      </c>
      <c r="O582" s="706">
        <f t="shared" si="72"/>
        <v>14.767476318629033</v>
      </c>
      <c r="P582" s="687">
        <v>8.6867507756641373</v>
      </c>
      <c r="Q582" s="687"/>
      <c r="R582" s="146" t="s">
        <v>1477</v>
      </c>
      <c r="S582" s="321" t="s">
        <v>1478</v>
      </c>
      <c r="T582" s="687"/>
      <c r="U582" s="687"/>
    </row>
    <row r="583" spans="1:21" s="688" customFormat="1" ht="17.25" customHeight="1" x14ac:dyDescent="0.3">
      <c r="A583" s="158">
        <v>96</v>
      </c>
      <c r="B583" s="146" t="s">
        <v>1478</v>
      </c>
      <c r="C583" s="146">
        <v>346.1</v>
      </c>
      <c r="D583" s="146"/>
      <c r="E583" s="146"/>
      <c r="F583" s="524">
        <f t="shared" si="71"/>
        <v>346.1</v>
      </c>
      <c r="G583" s="146" t="s">
        <v>2142</v>
      </c>
      <c r="H583" s="726">
        <v>65</v>
      </c>
      <c r="I583" s="705">
        <f t="shared" si="73"/>
        <v>2.1840223643890115E-3</v>
      </c>
      <c r="J583" s="151">
        <f t="shared" ref="J583:J646" si="76">I583*4281.45</f>
        <v>9.3507825520133334</v>
      </c>
      <c r="K583" s="151">
        <f t="shared" si="75"/>
        <v>2.0571721614429332</v>
      </c>
      <c r="L583" s="151">
        <v>2.8881347809474383</v>
      </c>
      <c r="M583" s="151">
        <v>2.180072588487139</v>
      </c>
      <c r="N583" s="725">
        <f t="shared" si="74"/>
        <v>4.7605206827191111E-2</v>
      </c>
      <c r="O583" s="706">
        <f t="shared" si="72"/>
        <v>3.7061234004281363</v>
      </c>
      <c r="P583" s="687">
        <v>2.180072588487139</v>
      </c>
      <c r="Q583" s="687"/>
      <c r="R583" s="146" t="s">
        <v>1478</v>
      </c>
      <c r="S583" s="321" t="s">
        <v>1479</v>
      </c>
      <c r="T583" s="687"/>
      <c r="U583" s="687"/>
    </row>
    <row r="584" spans="1:21" s="688" customFormat="1" ht="17.25" customHeight="1" x14ac:dyDescent="0.3">
      <c r="A584" s="158">
        <v>97</v>
      </c>
      <c r="B584" s="146" t="s">
        <v>1479</v>
      </c>
      <c r="C584" s="146">
        <v>632.4</v>
      </c>
      <c r="D584" s="146"/>
      <c r="E584" s="146">
        <v>33</v>
      </c>
      <c r="F584" s="524">
        <f t="shared" ref="F584:F630" si="77">C584+D584+E584</f>
        <v>665.4</v>
      </c>
      <c r="G584" s="146" t="s">
        <v>2142</v>
      </c>
      <c r="H584" s="726">
        <v>404</v>
      </c>
      <c r="I584" s="705">
        <f t="shared" si="73"/>
        <v>1.3574539003279396E-2</v>
      </c>
      <c r="J584" s="151">
        <f t="shared" si="76"/>
        <v>58.118710015590565</v>
      </c>
      <c r="K584" s="151">
        <f t="shared" si="75"/>
        <v>12.786116203429925</v>
      </c>
      <c r="L584" s="151">
        <v>17.950868484657928</v>
      </c>
      <c r="M584" s="151">
        <v>13.549989626904678</v>
      </c>
      <c r="N584" s="725">
        <f t="shared" si="74"/>
        <v>0.15390093827860402</v>
      </c>
      <c r="O584" s="706">
        <f t="shared" si="72"/>
        <v>23.03498236573795</v>
      </c>
      <c r="P584" s="687">
        <v>13.549989626904678</v>
      </c>
      <c r="Q584" s="687"/>
      <c r="R584" s="146" t="s">
        <v>1479</v>
      </c>
      <c r="S584" s="321" t="s">
        <v>1480</v>
      </c>
      <c r="T584" s="687"/>
      <c r="U584" s="687"/>
    </row>
    <row r="585" spans="1:21" s="688" customFormat="1" ht="17.25" customHeight="1" x14ac:dyDescent="0.3">
      <c r="A585" s="158">
        <v>98</v>
      </c>
      <c r="B585" s="146" t="s">
        <v>1480</v>
      </c>
      <c r="C585" s="146">
        <v>415.51</v>
      </c>
      <c r="D585" s="146"/>
      <c r="E585" s="146"/>
      <c r="F585" s="524">
        <f t="shared" si="77"/>
        <v>415.51</v>
      </c>
      <c r="G585" s="146" t="s">
        <v>2142</v>
      </c>
      <c r="H585" s="726">
        <v>255</v>
      </c>
      <c r="I585" s="705">
        <f t="shared" si="73"/>
        <v>8.5680877372184307E-3</v>
      </c>
      <c r="J585" s="151">
        <f t="shared" si="76"/>
        <v>36.683839242513848</v>
      </c>
      <c r="K585" s="151">
        <f t="shared" si="75"/>
        <v>8.0704446333530466</v>
      </c>
      <c r="L585" s="151">
        <v>11.33037490987072</v>
      </c>
      <c r="M585" s="151">
        <v>8.5525924625264675</v>
      </c>
      <c r="N585" s="725">
        <f t="shared" si="74"/>
        <v>0.15556124100085217</v>
      </c>
      <c r="O585" s="706">
        <f t="shared" si="72"/>
        <v>14.539407186294994</v>
      </c>
      <c r="P585" s="687">
        <v>8.5525924625264675</v>
      </c>
      <c r="Q585" s="687"/>
      <c r="R585" s="146" t="s">
        <v>1480</v>
      </c>
      <c r="S585" s="321" t="s">
        <v>1481</v>
      </c>
      <c r="T585" s="687"/>
      <c r="U585" s="687"/>
    </row>
    <row r="586" spans="1:21" s="688" customFormat="1" ht="17.25" customHeight="1" x14ac:dyDescent="0.3">
      <c r="A586" s="158">
        <v>99</v>
      </c>
      <c r="B586" s="146" t="s">
        <v>1481</v>
      </c>
      <c r="C586" s="146">
        <v>1506.2</v>
      </c>
      <c r="D586" s="146"/>
      <c r="E586" s="146">
        <v>148.6</v>
      </c>
      <c r="F586" s="524">
        <f t="shared" si="77"/>
        <v>1654.8</v>
      </c>
      <c r="G586" s="146" t="s">
        <v>2142</v>
      </c>
      <c r="H586" s="726">
        <v>629</v>
      </c>
      <c r="I586" s="705">
        <f t="shared" si="73"/>
        <v>2.1134616418472127E-2</v>
      </c>
      <c r="J586" s="151">
        <f t="shared" si="76"/>
        <v>90.486803464867478</v>
      </c>
      <c r="K586" s="151">
        <f t="shared" si="75"/>
        <v>19.907096762270847</v>
      </c>
      <c r="L586" s="151">
        <v>27.948258111014443</v>
      </c>
      <c r="M586" s="151">
        <v>21.096394740898624</v>
      </c>
      <c r="N586" s="725">
        <f t="shared" si="74"/>
        <v>9.6349137707911162E-2</v>
      </c>
      <c r="O586" s="706">
        <f t="shared" si="72"/>
        <v>35.863871059527661</v>
      </c>
      <c r="P586" s="687">
        <v>21.096394740898624</v>
      </c>
      <c r="Q586" s="687"/>
      <c r="R586" s="146" t="s">
        <v>1481</v>
      </c>
      <c r="S586" s="321" t="s">
        <v>1482</v>
      </c>
      <c r="T586" s="687"/>
      <c r="U586" s="687"/>
    </row>
    <row r="587" spans="1:21" s="707" customFormat="1" ht="17.25" customHeight="1" x14ac:dyDescent="0.3">
      <c r="A587" s="158">
        <v>100</v>
      </c>
      <c r="B587" s="146" t="s">
        <v>1482</v>
      </c>
      <c r="C587" s="146">
        <v>3220.9</v>
      </c>
      <c r="D587" s="146"/>
      <c r="E587" s="146"/>
      <c r="F587" s="524">
        <f t="shared" si="77"/>
        <v>3220.9</v>
      </c>
      <c r="G587" s="146" t="s">
        <v>2143</v>
      </c>
      <c r="H587" s="726">
        <v>921</v>
      </c>
      <c r="I587" s="705">
        <f t="shared" si="73"/>
        <v>3.0945916886188918E-2</v>
      </c>
      <c r="J587" s="151">
        <f t="shared" si="76"/>
        <v>132.49339585237354</v>
      </c>
      <c r="K587" s="151">
        <f t="shared" si="75"/>
        <v>29.148547087522179</v>
      </c>
      <c r="L587" s="151">
        <v>40.92264820388602</v>
      </c>
      <c r="M587" s="151">
        <v>17.074988960476766</v>
      </c>
      <c r="N587" s="725">
        <f t="shared" si="74"/>
        <v>6.819198984888028E-2</v>
      </c>
      <c r="O587" s="706">
        <f t="shared" si="72"/>
        <v>29.027481232810501</v>
      </c>
      <c r="P587" s="706">
        <v>17.074988960476766</v>
      </c>
      <c r="Q587" s="706"/>
      <c r="R587" s="146" t="s">
        <v>1482</v>
      </c>
      <c r="S587" s="321" t="s">
        <v>1483</v>
      </c>
      <c r="T587" s="706"/>
      <c r="U587" s="706"/>
    </row>
    <row r="588" spans="1:21" s="707" customFormat="1" ht="17.25" customHeight="1" x14ac:dyDescent="0.3">
      <c r="A588" s="158">
        <v>101</v>
      </c>
      <c r="B588" s="146" t="s">
        <v>1483</v>
      </c>
      <c r="C588" s="146">
        <v>3593.47</v>
      </c>
      <c r="D588" s="146"/>
      <c r="E588" s="146"/>
      <c r="F588" s="524">
        <f t="shared" si="77"/>
        <v>3593.47</v>
      </c>
      <c r="G588" s="146" t="s">
        <v>2143</v>
      </c>
      <c r="H588" s="726">
        <v>921</v>
      </c>
      <c r="I588" s="705">
        <f t="shared" si="73"/>
        <v>3.0945916886188918E-2</v>
      </c>
      <c r="J588" s="151">
        <f t="shared" si="76"/>
        <v>132.49339585237354</v>
      </c>
      <c r="K588" s="151">
        <f t="shared" si="75"/>
        <v>29.148547087522179</v>
      </c>
      <c r="L588" s="151">
        <v>40.92264820388602</v>
      </c>
      <c r="M588" s="151">
        <v>17.074988960476766</v>
      </c>
      <c r="N588" s="725">
        <f t="shared" si="74"/>
        <v>6.1121862741099417E-2</v>
      </c>
      <c r="O588" s="706">
        <f t="shared" si="72"/>
        <v>29.027481232810501</v>
      </c>
      <c r="P588" s="706">
        <v>17.074988960476766</v>
      </c>
      <c r="Q588" s="706"/>
      <c r="R588" s="146" t="s">
        <v>1483</v>
      </c>
      <c r="S588" s="321" t="s">
        <v>1949</v>
      </c>
      <c r="T588" s="706"/>
      <c r="U588" s="706"/>
    </row>
    <row r="589" spans="1:21" s="707" customFormat="1" ht="17.25" customHeight="1" x14ac:dyDescent="0.3">
      <c r="A589" s="158">
        <v>102</v>
      </c>
      <c r="B589" s="146" t="s">
        <v>1949</v>
      </c>
      <c r="C589" s="146">
        <v>5258.9</v>
      </c>
      <c r="D589" s="146"/>
      <c r="E589" s="146"/>
      <c r="F589" s="524">
        <f t="shared" si="77"/>
        <v>5258.9</v>
      </c>
      <c r="G589" s="146" t="s">
        <v>2143</v>
      </c>
      <c r="H589" s="726">
        <v>1392</v>
      </c>
      <c r="I589" s="705">
        <f t="shared" si="73"/>
        <v>4.677167894199237E-2</v>
      </c>
      <c r="J589" s="151">
        <f t="shared" si="76"/>
        <v>200.25060480619322</v>
      </c>
      <c r="K589" s="151">
        <f t="shared" si="75"/>
        <v>44.055133057362511</v>
      </c>
      <c r="L589" s="151">
        <v>61.850517155058995</v>
      </c>
      <c r="M589" s="151">
        <v>25.807149438635893</v>
      </c>
      <c r="N589" s="725">
        <f t="shared" si="74"/>
        <v>6.3124114255310157E-2</v>
      </c>
      <c r="O589" s="706">
        <f t="shared" si="72"/>
        <v>43.872154045681015</v>
      </c>
      <c r="P589" s="706">
        <v>25.807149438635893</v>
      </c>
      <c r="Q589" s="706"/>
      <c r="R589" s="146" t="s">
        <v>1949</v>
      </c>
      <c r="S589" s="321" t="s">
        <v>1950</v>
      </c>
      <c r="T589" s="706"/>
      <c r="U589" s="706"/>
    </row>
    <row r="590" spans="1:21" s="707" customFormat="1" ht="17.25" customHeight="1" x14ac:dyDescent="0.3">
      <c r="A590" s="158">
        <v>103</v>
      </c>
      <c r="B590" s="146" t="s">
        <v>1950</v>
      </c>
      <c r="C590" s="146">
        <v>3743.95</v>
      </c>
      <c r="D590" s="146"/>
      <c r="E590" s="146"/>
      <c r="F590" s="524">
        <f t="shared" si="77"/>
        <v>3743.95</v>
      </c>
      <c r="G590" s="146" t="s">
        <v>2143</v>
      </c>
      <c r="H590" s="726">
        <v>945</v>
      </c>
      <c r="I590" s="705">
        <f t="shared" si="73"/>
        <v>3.1752325143809476E-2</v>
      </c>
      <c r="J590" s="151">
        <f t="shared" si="76"/>
        <v>135.94599248696306</v>
      </c>
      <c r="K590" s="151">
        <f t="shared" si="75"/>
        <v>29.908118347131875</v>
      </c>
      <c r="L590" s="151">
        <v>41.989036430697375</v>
      </c>
      <c r="M590" s="151">
        <v>17.51993981286704</v>
      </c>
      <c r="N590" s="725">
        <f t="shared" si="74"/>
        <v>6.019393610429076E-2</v>
      </c>
      <c r="O590" s="706">
        <f t="shared" si="72"/>
        <v>29.783897681873967</v>
      </c>
      <c r="P590" s="706">
        <v>17.51993981286704</v>
      </c>
      <c r="Q590" s="706"/>
      <c r="R590" s="146" t="s">
        <v>1950</v>
      </c>
      <c r="S590" s="321" t="s">
        <v>1951</v>
      </c>
      <c r="T590" s="706"/>
      <c r="U590" s="706"/>
    </row>
    <row r="591" spans="1:21" s="688" customFormat="1" ht="17.25" customHeight="1" x14ac:dyDescent="0.3">
      <c r="A591" s="158">
        <v>105</v>
      </c>
      <c r="B591" s="146" t="s">
        <v>1952</v>
      </c>
      <c r="C591" s="146">
        <v>272.89999999999998</v>
      </c>
      <c r="D591" s="146"/>
      <c r="E591" s="146"/>
      <c r="F591" s="524">
        <f t="shared" si="77"/>
        <v>272.89999999999998</v>
      </c>
      <c r="G591" s="146" t="s">
        <v>2142</v>
      </c>
      <c r="H591" s="726">
        <v>130</v>
      </c>
      <c r="I591" s="705">
        <f t="shared" si="73"/>
        <v>4.3680447287780229E-3</v>
      </c>
      <c r="J591" s="151">
        <f t="shared" si="76"/>
        <v>18.701565104026667</v>
      </c>
      <c r="K591" s="151">
        <f t="shared" si="75"/>
        <v>4.1143443228858665</v>
      </c>
      <c r="L591" s="151">
        <v>5.7762695618948765</v>
      </c>
      <c r="M591" s="151">
        <v>4.3601451769742781</v>
      </c>
      <c r="N591" s="725">
        <f t="shared" si="74"/>
        <v>0.12074871442206557</v>
      </c>
      <c r="O591" s="706">
        <f t="shared" si="72"/>
        <v>7.4122468008562725</v>
      </c>
      <c r="P591" s="687">
        <v>4.3601451769742781</v>
      </c>
      <c r="Q591" s="687"/>
      <c r="R591" s="146" t="s">
        <v>1952</v>
      </c>
      <c r="S591" s="321" t="s">
        <v>1953</v>
      </c>
      <c r="T591" s="687"/>
      <c r="U591" s="687"/>
    </row>
    <row r="592" spans="1:21" s="688" customFormat="1" ht="17.25" customHeight="1" x14ac:dyDescent="0.3">
      <c r="A592" s="158">
        <v>106</v>
      </c>
      <c r="B592" s="146" t="s">
        <v>1953</v>
      </c>
      <c r="C592" s="146">
        <v>604.1</v>
      </c>
      <c r="D592" s="146"/>
      <c r="E592" s="146"/>
      <c r="F592" s="524">
        <f t="shared" si="77"/>
        <v>604.1</v>
      </c>
      <c r="G592" s="146" t="s">
        <v>2142</v>
      </c>
      <c r="H592" s="726">
        <v>364</v>
      </c>
      <c r="I592" s="705">
        <f t="shared" si="73"/>
        <v>1.2230525240578464E-2</v>
      </c>
      <c r="J592" s="151">
        <f t="shared" si="76"/>
        <v>52.364382291274666</v>
      </c>
      <c r="K592" s="151">
        <f t="shared" si="75"/>
        <v>11.520164104080427</v>
      </c>
      <c r="L592" s="151">
        <v>16.173554773305657</v>
      </c>
      <c r="M592" s="151">
        <v>12.208406495527978</v>
      </c>
      <c r="N592" s="725">
        <f t="shared" si="74"/>
        <v>0.15273383159110865</v>
      </c>
      <c r="O592" s="706">
        <f t="shared" si="72"/>
        <v>20.754291042397561</v>
      </c>
      <c r="P592" s="687">
        <v>12.208406495527978</v>
      </c>
      <c r="Q592" s="687"/>
      <c r="R592" s="146" t="s">
        <v>1953</v>
      </c>
      <c r="S592" s="321" t="s">
        <v>1954</v>
      </c>
      <c r="T592" s="687"/>
      <c r="U592" s="687"/>
    </row>
    <row r="593" spans="1:21" s="688" customFormat="1" ht="17.25" customHeight="1" x14ac:dyDescent="0.3">
      <c r="A593" s="158">
        <v>107</v>
      </c>
      <c r="B593" s="146" t="s">
        <v>1954</v>
      </c>
      <c r="C593" s="146">
        <v>464.8</v>
      </c>
      <c r="D593" s="146"/>
      <c r="E593" s="146"/>
      <c r="F593" s="524">
        <f t="shared" si="77"/>
        <v>464.8</v>
      </c>
      <c r="G593" s="146" t="s">
        <v>2142</v>
      </c>
      <c r="H593" s="726">
        <v>333</v>
      </c>
      <c r="I593" s="705">
        <f t="shared" si="73"/>
        <v>1.1188914574485244E-2</v>
      </c>
      <c r="J593" s="151">
        <f t="shared" si="76"/>
        <v>47.904778304929842</v>
      </c>
      <c r="K593" s="151">
        <f t="shared" si="75"/>
        <v>10.539051227084565</v>
      </c>
      <c r="L593" s="151">
        <v>14.796136647007648</v>
      </c>
      <c r="M593" s="151">
        <v>11.168679568711037</v>
      </c>
      <c r="N593" s="725">
        <f t="shared" si="74"/>
        <v>0.18160207777051007</v>
      </c>
      <c r="O593" s="706">
        <f t="shared" si="72"/>
        <v>18.98675526680876</v>
      </c>
      <c r="P593" s="687">
        <v>11.168679568711037</v>
      </c>
      <c r="Q593" s="687"/>
      <c r="R593" s="146" t="s">
        <v>1954</v>
      </c>
      <c r="S593" s="321" t="s">
        <v>2180</v>
      </c>
      <c r="T593" s="687"/>
      <c r="U593" s="687"/>
    </row>
    <row r="594" spans="1:21" s="688" customFormat="1" ht="17.25" customHeight="1" x14ac:dyDescent="0.3">
      <c r="A594" s="158">
        <v>108</v>
      </c>
      <c r="B594" s="146" t="s">
        <v>2180</v>
      </c>
      <c r="C594" s="146">
        <v>83.39</v>
      </c>
      <c r="D594" s="146"/>
      <c r="E594" s="146"/>
      <c r="F594" s="524">
        <f t="shared" si="77"/>
        <v>83.39</v>
      </c>
      <c r="G594" s="146" t="s">
        <v>2142</v>
      </c>
      <c r="H594" s="726"/>
      <c r="I594" s="705">
        <f t="shared" si="73"/>
        <v>0</v>
      </c>
      <c r="J594" s="151">
        <f t="shared" si="76"/>
        <v>0</v>
      </c>
      <c r="K594" s="151">
        <f t="shared" si="75"/>
        <v>0</v>
      </c>
      <c r="L594" s="151">
        <v>0</v>
      </c>
      <c r="M594" s="151">
        <v>0</v>
      </c>
      <c r="N594" s="725">
        <f t="shared" si="74"/>
        <v>0</v>
      </c>
      <c r="O594" s="706">
        <f t="shared" si="72"/>
        <v>0</v>
      </c>
      <c r="P594" s="687">
        <v>0</v>
      </c>
      <c r="Q594" s="687"/>
      <c r="R594" s="146" t="s">
        <v>2180</v>
      </c>
      <c r="S594" s="321" t="s">
        <v>1955</v>
      </c>
      <c r="T594" s="687"/>
      <c r="U594" s="687"/>
    </row>
    <row r="595" spans="1:21" s="688" customFormat="1" ht="17.25" customHeight="1" x14ac:dyDescent="0.3">
      <c r="A595" s="158">
        <v>109</v>
      </c>
      <c r="B595" s="146" t="s">
        <v>1955</v>
      </c>
      <c r="C595" s="146">
        <v>489.6</v>
      </c>
      <c r="D595" s="146"/>
      <c r="E595" s="146"/>
      <c r="F595" s="524">
        <f t="shared" si="77"/>
        <v>489.6</v>
      </c>
      <c r="G595" s="146" t="s">
        <v>2142</v>
      </c>
      <c r="H595" s="726">
        <v>337</v>
      </c>
      <c r="I595" s="705">
        <f t="shared" si="73"/>
        <v>1.1323315950755338E-2</v>
      </c>
      <c r="J595" s="151">
        <f t="shared" si="76"/>
        <v>48.480211077361439</v>
      </c>
      <c r="K595" s="151">
        <f t="shared" si="75"/>
        <v>10.665646437019516</v>
      </c>
      <c r="L595" s="151">
        <v>14.973868018142873</v>
      </c>
      <c r="M595" s="151">
        <v>11.302837881848705</v>
      </c>
      <c r="N595" s="725">
        <f t="shared" si="74"/>
        <v>0.17447418998033604</v>
      </c>
      <c r="O595" s="706">
        <f t="shared" ref="O595:O645" si="78">M595*1.7</f>
        <v>19.214824399142799</v>
      </c>
      <c r="P595" s="687">
        <v>11.302837881848705</v>
      </c>
      <c r="Q595" s="687"/>
      <c r="R595" s="146" t="s">
        <v>1955</v>
      </c>
      <c r="S595" s="321" t="s">
        <v>1956</v>
      </c>
      <c r="T595" s="687"/>
      <c r="U595" s="687"/>
    </row>
    <row r="596" spans="1:21" s="688" customFormat="1" ht="17.25" customHeight="1" x14ac:dyDescent="0.3">
      <c r="A596" s="158">
        <v>110</v>
      </c>
      <c r="B596" s="146" t="s">
        <v>1956</v>
      </c>
      <c r="C596" s="146">
        <v>127.92</v>
      </c>
      <c r="D596" s="146"/>
      <c r="E596" s="146"/>
      <c r="F596" s="524">
        <f t="shared" si="77"/>
        <v>127.92</v>
      </c>
      <c r="G596" s="146" t="s">
        <v>2142</v>
      </c>
      <c r="H596" s="726">
        <v>120</v>
      </c>
      <c r="I596" s="705">
        <f t="shared" si="73"/>
        <v>4.0320412881027909E-3</v>
      </c>
      <c r="J596" s="151">
        <f t="shared" si="76"/>
        <v>17.262983172947692</v>
      </c>
      <c r="K596" s="151">
        <f t="shared" si="75"/>
        <v>3.7978562980484925</v>
      </c>
      <c r="L596" s="151">
        <v>5.3319411340568097</v>
      </c>
      <c r="M596" s="151">
        <v>4.0247493941301027</v>
      </c>
      <c r="N596" s="725">
        <f t="shared" si="74"/>
        <v>0.23778556909930498</v>
      </c>
      <c r="O596" s="706">
        <f t="shared" si="78"/>
        <v>6.8420739700211746</v>
      </c>
      <c r="P596" s="687">
        <v>4.0247493941301027</v>
      </c>
      <c r="Q596" s="687"/>
      <c r="R596" s="146" t="s">
        <v>1956</v>
      </c>
      <c r="S596" s="321" t="s">
        <v>1957</v>
      </c>
      <c r="T596" s="687"/>
      <c r="U596" s="687"/>
    </row>
    <row r="597" spans="1:21" s="688" customFormat="1" ht="17.25" customHeight="1" x14ac:dyDescent="0.3">
      <c r="A597" s="158">
        <v>111</v>
      </c>
      <c r="B597" s="146" t="s">
        <v>1957</v>
      </c>
      <c r="C597" s="146">
        <v>129.1</v>
      </c>
      <c r="D597" s="146"/>
      <c r="E597" s="146"/>
      <c r="F597" s="524">
        <f t="shared" si="77"/>
        <v>129.1</v>
      </c>
      <c r="G597" s="146" t="s">
        <v>2142</v>
      </c>
      <c r="H597" s="726">
        <v>132</v>
      </c>
      <c r="I597" s="705">
        <f t="shared" si="73"/>
        <v>4.43524541691307E-3</v>
      </c>
      <c r="J597" s="151">
        <f t="shared" si="76"/>
        <v>18.989281490242462</v>
      </c>
      <c r="K597" s="151">
        <f t="shared" si="75"/>
        <v>4.1776419278533412</v>
      </c>
      <c r="L597" s="151">
        <v>5.8651352474624909</v>
      </c>
      <c r="M597" s="151">
        <v>4.427224333543113</v>
      </c>
      <c r="N597" s="725">
        <f t="shared" si="74"/>
        <v>0.25917337721999539</v>
      </c>
      <c r="O597" s="706">
        <f t="shared" si="78"/>
        <v>7.5262813670232918</v>
      </c>
      <c r="P597" s="687">
        <v>4.427224333543113</v>
      </c>
      <c r="Q597" s="687"/>
      <c r="R597" s="146" t="s">
        <v>1957</v>
      </c>
      <c r="S597" s="321" t="s">
        <v>1958</v>
      </c>
      <c r="T597" s="687"/>
      <c r="U597" s="687"/>
    </row>
    <row r="598" spans="1:21" s="688" customFormat="1" ht="17.25" customHeight="1" x14ac:dyDescent="0.3">
      <c r="A598" s="158">
        <v>112</v>
      </c>
      <c r="B598" s="146" t="s">
        <v>1958</v>
      </c>
      <c r="C598" s="146">
        <v>136.4</v>
      </c>
      <c r="D598" s="146"/>
      <c r="E598" s="146"/>
      <c r="F598" s="524">
        <f t="shared" si="77"/>
        <v>136.4</v>
      </c>
      <c r="G598" s="146" t="s">
        <v>2142</v>
      </c>
      <c r="H598" s="726">
        <v>100</v>
      </c>
      <c r="I598" s="705">
        <f t="shared" si="73"/>
        <v>3.3600344067523254E-3</v>
      </c>
      <c r="J598" s="151">
        <f t="shared" si="76"/>
        <v>14.385819310789744</v>
      </c>
      <c r="K598" s="151">
        <f t="shared" si="75"/>
        <v>3.1648802483737435</v>
      </c>
      <c r="L598" s="151">
        <v>4.4432842783806743</v>
      </c>
      <c r="M598" s="151">
        <v>3.3539578284417524</v>
      </c>
      <c r="N598" s="725">
        <f t="shared" si="74"/>
        <v>0.18583534945737473</v>
      </c>
      <c r="O598" s="706">
        <f t="shared" si="78"/>
        <v>5.7017283083509787</v>
      </c>
      <c r="P598" s="687">
        <v>3.3539578284417524</v>
      </c>
      <c r="Q598" s="687"/>
      <c r="R598" s="146" t="s">
        <v>1958</v>
      </c>
      <c r="S598" s="321" t="s">
        <v>1959</v>
      </c>
      <c r="T598" s="687"/>
      <c r="U598" s="687"/>
    </row>
    <row r="599" spans="1:21" s="688" customFormat="1" ht="17.25" customHeight="1" x14ac:dyDescent="0.3">
      <c r="A599" s="158">
        <v>113</v>
      </c>
      <c r="B599" s="146" t="s">
        <v>1959</v>
      </c>
      <c r="C599" s="146">
        <v>117.1</v>
      </c>
      <c r="D599" s="146"/>
      <c r="E599" s="146"/>
      <c r="F599" s="524">
        <f t="shared" si="77"/>
        <v>117.1</v>
      </c>
      <c r="G599" s="146" t="s">
        <v>2142</v>
      </c>
      <c r="H599" s="726">
        <v>78</v>
      </c>
      <c r="I599" s="705">
        <f t="shared" si="73"/>
        <v>2.6208268372668138E-3</v>
      </c>
      <c r="J599" s="151">
        <f t="shared" si="76"/>
        <v>11.220939062415999</v>
      </c>
      <c r="K599" s="151">
        <f t="shared" si="75"/>
        <v>2.4686065937315198</v>
      </c>
      <c r="L599" s="151">
        <v>3.4657617371369258</v>
      </c>
      <c r="M599" s="151">
        <v>2.6160871061845667</v>
      </c>
      <c r="N599" s="725">
        <f t="shared" si="74"/>
        <v>0.16884196839853982</v>
      </c>
      <c r="O599" s="706">
        <f t="shared" si="78"/>
        <v>4.4473480805137635</v>
      </c>
      <c r="P599" s="687">
        <v>2.6160871061845667</v>
      </c>
      <c r="Q599" s="687"/>
      <c r="R599" s="146" t="s">
        <v>1959</v>
      </c>
      <c r="S599" s="321" t="s">
        <v>1960</v>
      </c>
      <c r="T599" s="687"/>
      <c r="U599" s="687"/>
    </row>
    <row r="600" spans="1:21" s="688" customFormat="1" ht="17.25" customHeight="1" x14ac:dyDescent="0.3">
      <c r="A600" s="158">
        <v>114</v>
      </c>
      <c r="B600" s="146" t="s">
        <v>1960</v>
      </c>
      <c r="C600" s="146">
        <v>291.16000000000003</v>
      </c>
      <c r="D600" s="146"/>
      <c r="E600" s="146"/>
      <c r="F600" s="524">
        <f t="shared" si="77"/>
        <v>291.16000000000003</v>
      </c>
      <c r="G600" s="146" t="s">
        <v>2142</v>
      </c>
      <c r="H600" s="726">
        <v>238</v>
      </c>
      <c r="I600" s="705">
        <f t="shared" si="73"/>
        <v>7.9968818880705346E-3</v>
      </c>
      <c r="J600" s="151">
        <f t="shared" si="76"/>
        <v>34.238249959679592</v>
      </c>
      <c r="K600" s="151">
        <f t="shared" si="75"/>
        <v>7.5324149911295102</v>
      </c>
      <c r="L600" s="151">
        <v>10.575016582546006</v>
      </c>
      <c r="M600" s="151">
        <v>7.9824196316913687</v>
      </c>
      <c r="N600" s="725">
        <f t="shared" si="74"/>
        <v>0.20719913849789282</v>
      </c>
      <c r="O600" s="706">
        <f t="shared" si="78"/>
        <v>13.570113373875326</v>
      </c>
      <c r="P600" s="687">
        <v>7.9824196316913687</v>
      </c>
      <c r="Q600" s="687"/>
      <c r="R600" s="146" t="s">
        <v>1960</v>
      </c>
      <c r="S600" s="321" t="s">
        <v>1961</v>
      </c>
      <c r="T600" s="687"/>
      <c r="U600" s="687"/>
    </row>
    <row r="601" spans="1:21" s="688" customFormat="1" ht="17.25" customHeight="1" x14ac:dyDescent="0.3">
      <c r="A601" s="158">
        <v>115</v>
      </c>
      <c r="B601" s="146" t="s">
        <v>1961</v>
      </c>
      <c r="C601" s="146">
        <v>395.1</v>
      </c>
      <c r="D601" s="146">
        <v>60.1</v>
      </c>
      <c r="E601" s="146"/>
      <c r="F601" s="524">
        <f t="shared" si="77"/>
        <v>455.20000000000005</v>
      </c>
      <c r="G601" s="146" t="s">
        <v>2142</v>
      </c>
      <c r="H601" s="726">
        <v>226</v>
      </c>
      <c r="I601" s="705">
        <f t="shared" si="73"/>
        <v>7.5936777592602554E-3</v>
      </c>
      <c r="J601" s="151">
        <f t="shared" si="76"/>
        <v>32.511951642384822</v>
      </c>
      <c r="K601" s="151">
        <f t="shared" si="75"/>
        <v>7.152629361324661</v>
      </c>
      <c r="L601" s="151">
        <v>10.041822469140325</v>
      </c>
      <c r="M601" s="151">
        <v>7.5799446922783602</v>
      </c>
      <c r="N601" s="725">
        <f t="shared" si="74"/>
        <v>0.12584874377224992</v>
      </c>
      <c r="O601" s="706">
        <f t="shared" si="78"/>
        <v>12.885905976873213</v>
      </c>
      <c r="P601" s="687">
        <v>7.5799446922783602</v>
      </c>
      <c r="Q601" s="687"/>
      <c r="R601" s="146" t="s">
        <v>1961</v>
      </c>
      <c r="S601" s="321" t="s">
        <v>1962</v>
      </c>
      <c r="T601" s="687"/>
      <c r="U601" s="687"/>
    </row>
    <row r="602" spans="1:21" s="688" customFormat="1" ht="17.25" customHeight="1" x14ac:dyDescent="0.3">
      <c r="A602" s="158">
        <v>116</v>
      </c>
      <c r="B602" s="146" t="s">
        <v>1962</v>
      </c>
      <c r="C602" s="146">
        <v>120</v>
      </c>
      <c r="D602" s="146"/>
      <c r="E602" s="146"/>
      <c r="F602" s="524">
        <f t="shared" si="77"/>
        <v>120</v>
      </c>
      <c r="G602" s="146" t="s">
        <v>2142</v>
      </c>
      <c r="H602" s="726">
        <v>55</v>
      </c>
      <c r="I602" s="705">
        <f t="shared" si="73"/>
        <v>1.848018923713779E-3</v>
      </c>
      <c r="J602" s="151">
        <f t="shared" si="76"/>
        <v>7.9122006209343585</v>
      </c>
      <c r="K602" s="151">
        <f t="shared" si="75"/>
        <v>1.740684136605559</v>
      </c>
      <c r="L602" s="151">
        <v>2.443806353109371</v>
      </c>
      <c r="M602" s="151">
        <v>1.8446768056429637</v>
      </c>
      <c r="N602" s="725">
        <f t="shared" si="74"/>
        <v>0.1161780659691021</v>
      </c>
      <c r="O602" s="706">
        <f t="shared" si="78"/>
        <v>3.1359505695930383</v>
      </c>
      <c r="P602" s="687">
        <v>1.8446768056429637</v>
      </c>
      <c r="Q602" s="687"/>
      <c r="R602" s="146" t="s">
        <v>1962</v>
      </c>
      <c r="S602" s="321" t="s">
        <v>1963</v>
      </c>
      <c r="T602" s="687"/>
      <c r="U602" s="687"/>
    </row>
    <row r="603" spans="1:21" s="688" customFormat="1" ht="17.25" customHeight="1" x14ac:dyDescent="0.3">
      <c r="A603" s="158">
        <v>117</v>
      </c>
      <c r="B603" s="146" t="s">
        <v>1963</v>
      </c>
      <c r="C603" s="146">
        <v>390.8</v>
      </c>
      <c r="D603" s="146"/>
      <c r="E603" s="146"/>
      <c r="F603" s="524">
        <f t="shared" si="77"/>
        <v>390.8</v>
      </c>
      <c r="G603" s="146" t="s">
        <v>2142</v>
      </c>
      <c r="H603" s="726">
        <v>209</v>
      </c>
      <c r="I603" s="705">
        <f t="shared" si="73"/>
        <v>7.0224719101123602E-3</v>
      </c>
      <c r="J603" s="151">
        <f t="shared" si="76"/>
        <v>30.066362359550563</v>
      </c>
      <c r="K603" s="151">
        <f t="shared" si="75"/>
        <v>6.6145997191011237</v>
      </c>
      <c r="L603" s="151">
        <v>9.2864641418156104</v>
      </c>
      <c r="M603" s="151">
        <v>7.0097718614432614</v>
      </c>
      <c r="N603" s="725">
        <f t="shared" si="74"/>
        <v>0.13556089580836889</v>
      </c>
      <c r="O603" s="706">
        <f t="shared" si="78"/>
        <v>11.916612164453545</v>
      </c>
      <c r="P603" s="687">
        <v>7.0097718614432614</v>
      </c>
      <c r="Q603" s="687"/>
      <c r="R603" s="146" t="s">
        <v>1963</v>
      </c>
      <c r="S603" s="321" t="s">
        <v>1964</v>
      </c>
      <c r="T603" s="687"/>
      <c r="U603" s="687"/>
    </row>
    <row r="604" spans="1:21" s="688" customFormat="1" ht="17.25" customHeight="1" x14ac:dyDescent="0.3">
      <c r="A604" s="158">
        <v>118</v>
      </c>
      <c r="B604" s="146" t="s">
        <v>1964</v>
      </c>
      <c r="C604" s="146">
        <v>105.1</v>
      </c>
      <c r="D604" s="146"/>
      <c r="E604" s="146"/>
      <c r="F604" s="524">
        <f t="shared" si="77"/>
        <v>105.1</v>
      </c>
      <c r="G604" s="146" t="s">
        <v>2142</v>
      </c>
      <c r="H604" s="726">
        <v>58</v>
      </c>
      <c r="I604" s="705">
        <f t="shared" si="73"/>
        <v>1.9488199559163488E-3</v>
      </c>
      <c r="J604" s="151">
        <f t="shared" si="76"/>
        <v>8.343775200258051</v>
      </c>
      <c r="K604" s="151">
        <f t="shared" si="75"/>
        <v>1.8356305440567713</v>
      </c>
      <c r="L604" s="151">
        <v>2.5771048814607913</v>
      </c>
      <c r="M604" s="151">
        <v>1.9452955404962162</v>
      </c>
      <c r="N604" s="725">
        <f t="shared" si="74"/>
        <v>0.13988397874663969</v>
      </c>
      <c r="O604" s="706">
        <f t="shared" si="78"/>
        <v>3.3070024188435676</v>
      </c>
      <c r="P604" s="687">
        <v>1.9452955404962162</v>
      </c>
      <c r="Q604" s="687"/>
      <c r="R604" s="146" t="s">
        <v>1964</v>
      </c>
      <c r="S604" s="321" t="s">
        <v>1965</v>
      </c>
      <c r="T604" s="687"/>
      <c r="U604" s="687"/>
    </row>
    <row r="605" spans="1:21" s="688" customFormat="1" ht="17.25" customHeight="1" x14ac:dyDescent="0.3">
      <c r="A605" s="158">
        <v>119</v>
      </c>
      <c r="B605" s="146" t="s">
        <v>1965</v>
      </c>
      <c r="C605" s="146">
        <v>168.5</v>
      </c>
      <c r="D605" s="146"/>
      <c r="E605" s="146"/>
      <c r="F605" s="524">
        <f t="shared" si="77"/>
        <v>168.5</v>
      </c>
      <c r="G605" s="146" t="s">
        <v>2142</v>
      </c>
      <c r="H605" s="726">
        <v>163</v>
      </c>
      <c r="I605" s="705">
        <f t="shared" si="73"/>
        <v>5.4768560830062906E-3</v>
      </c>
      <c r="J605" s="151">
        <f t="shared" si="76"/>
        <v>23.448885476587282</v>
      </c>
      <c r="K605" s="151">
        <f t="shared" si="75"/>
        <v>5.1587548048492025</v>
      </c>
      <c r="L605" s="151">
        <v>7.2425533737604999</v>
      </c>
      <c r="M605" s="151">
        <v>5.4669512603600561</v>
      </c>
      <c r="N605" s="725">
        <f t="shared" si="74"/>
        <v>0.24520560780746017</v>
      </c>
      <c r="O605" s="706">
        <f t="shared" si="78"/>
        <v>9.2938171426120952</v>
      </c>
      <c r="P605" s="687">
        <v>5.4669512603600561</v>
      </c>
      <c r="Q605" s="687"/>
      <c r="R605" s="146" t="s">
        <v>1965</v>
      </c>
      <c r="S605" s="321" t="s">
        <v>1966</v>
      </c>
      <c r="T605" s="687"/>
      <c r="U605" s="687"/>
    </row>
    <row r="606" spans="1:21" s="688" customFormat="1" ht="17.25" customHeight="1" x14ac:dyDescent="0.3">
      <c r="A606" s="158">
        <v>120</v>
      </c>
      <c r="B606" s="146" t="s">
        <v>1966</v>
      </c>
      <c r="C606" s="146">
        <v>227.3</v>
      </c>
      <c r="D606" s="146"/>
      <c r="E606" s="146"/>
      <c r="F606" s="524">
        <f t="shared" si="77"/>
        <v>227.3</v>
      </c>
      <c r="G606" s="146" t="s">
        <v>2142</v>
      </c>
      <c r="H606" s="726">
        <v>160</v>
      </c>
      <c r="I606" s="705">
        <f t="shared" si="73"/>
        <v>5.3760550508037208E-3</v>
      </c>
      <c r="J606" s="151">
        <f t="shared" si="76"/>
        <v>23.017310897263588</v>
      </c>
      <c r="K606" s="151">
        <f t="shared" si="75"/>
        <v>5.063808397397989</v>
      </c>
      <c r="L606" s="151">
        <v>7.1092548454090805</v>
      </c>
      <c r="M606" s="151">
        <v>5.3663325255068033</v>
      </c>
      <c r="N606" s="725">
        <f t="shared" si="74"/>
        <v>0.17842809795678602</v>
      </c>
      <c r="O606" s="706">
        <f t="shared" si="78"/>
        <v>9.1227652933615655</v>
      </c>
      <c r="P606" s="687">
        <v>5.3663325255068033</v>
      </c>
      <c r="Q606" s="687"/>
      <c r="R606" s="146" t="s">
        <v>1966</v>
      </c>
      <c r="S606" s="321" t="s">
        <v>1968</v>
      </c>
      <c r="T606" s="687"/>
      <c r="U606" s="687"/>
    </row>
    <row r="607" spans="1:21" s="688" customFormat="1" ht="17.25" customHeight="1" x14ac:dyDescent="0.3">
      <c r="A607" s="158">
        <v>121</v>
      </c>
      <c r="B607" s="146" t="s">
        <v>1968</v>
      </c>
      <c r="C607" s="146">
        <v>1851.82</v>
      </c>
      <c r="D607" s="146"/>
      <c r="E607" s="146"/>
      <c r="F607" s="524">
        <f t="shared" si="77"/>
        <v>1851.82</v>
      </c>
      <c r="G607" s="146" t="s">
        <v>2142</v>
      </c>
      <c r="H607" s="726">
        <v>496.44</v>
      </c>
      <c r="I607" s="705">
        <f t="shared" si="73"/>
        <v>1.6680554808881243E-2</v>
      </c>
      <c r="J607" s="151">
        <f t="shared" si="76"/>
        <v>71.416961386484601</v>
      </c>
      <c r="K607" s="151">
        <f t="shared" si="75"/>
        <v>15.711731505026613</v>
      </c>
      <c r="L607" s="151">
        <v>22.05824047159302</v>
      </c>
      <c r="M607" s="151">
        <v>16.650388243516232</v>
      </c>
      <c r="N607" s="725">
        <f t="shared" si="74"/>
        <v>6.7953322464721452E-2</v>
      </c>
      <c r="O607" s="706">
        <f t="shared" si="78"/>
        <v>28.305660013977594</v>
      </c>
      <c r="P607" s="687">
        <v>16.650388243516232</v>
      </c>
      <c r="Q607" s="687"/>
      <c r="R607" s="146" t="s">
        <v>1968</v>
      </c>
      <c r="S607" s="321" t="s">
        <v>1969</v>
      </c>
      <c r="T607" s="687"/>
      <c r="U607" s="687"/>
    </row>
    <row r="608" spans="1:21" s="688" customFormat="1" ht="17.25" customHeight="1" x14ac:dyDescent="0.3">
      <c r="A608" s="158">
        <v>122</v>
      </c>
      <c r="B608" s="146" t="s">
        <v>1969</v>
      </c>
      <c r="C608" s="146">
        <v>933.25</v>
      </c>
      <c r="D608" s="146"/>
      <c r="E608" s="146"/>
      <c r="F608" s="524">
        <f t="shared" si="77"/>
        <v>933.25</v>
      </c>
      <c r="G608" s="146" t="s">
        <v>2142</v>
      </c>
      <c r="H608" s="726">
        <v>299</v>
      </c>
      <c r="I608" s="705">
        <f t="shared" si="73"/>
        <v>1.0046502876189453E-2</v>
      </c>
      <c r="J608" s="151">
        <f t="shared" si="76"/>
        <v>43.013599739261331</v>
      </c>
      <c r="K608" s="151">
        <f t="shared" si="75"/>
        <v>9.4629919426374922</v>
      </c>
      <c r="L608" s="151">
        <v>13.285419992358218</v>
      </c>
      <c r="M608" s="151">
        <v>10.028333907040839</v>
      </c>
      <c r="N608" s="725">
        <f t="shared" si="74"/>
        <v>8.1211192693595377E-2</v>
      </c>
      <c r="O608" s="706">
        <f t="shared" si="78"/>
        <v>17.048167641969425</v>
      </c>
      <c r="P608" s="687">
        <v>10.028333907040839</v>
      </c>
      <c r="Q608" s="687"/>
      <c r="R608" s="146" t="s">
        <v>1969</v>
      </c>
      <c r="S608" s="321" t="s">
        <v>1970</v>
      </c>
      <c r="T608" s="687"/>
      <c r="U608" s="687"/>
    </row>
    <row r="609" spans="1:21" s="688" customFormat="1" ht="17.25" customHeight="1" x14ac:dyDescent="0.3">
      <c r="A609" s="158">
        <v>123</v>
      </c>
      <c r="B609" s="146" t="s">
        <v>1970</v>
      </c>
      <c r="C609" s="146">
        <v>1158.5</v>
      </c>
      <c r="D609" s="146"/>
      <c r="E609" s="146"/>
      <c r="F609" s="524">
        <f t="shared" si="77"/>
        <v>1158.5</v>
      </c>
      <c r="G609" s="146" t="s">
        <v>2142</v>
      </c>
      <c r="H609" s="726">
        <v>554</v>
      </c>
      <c r="I609" s="705">
        <f t="shared" si="73"/>
        <v>1.8614590613407884E-2</v>
      </c>
      <c r="J609" s="151">
        <f t="shared" si="76"/>
        <v>79.697438981775178</v>
      </c>
      <c r="K609" s="151">
        <f t="shared" si="75"/>
        <v>17.533436575990539</v>
      </c>
      <c r="L609" s="151">
        <v>24.615794902228938</v>
      </c>
      <c r="M609" s="151">
        <v>18.580926369567305</v>
      </c>
      <c r="N609" s="725">
        <f t="shared" si="74"/>
        <v>0.12121501668499091</v>
      </c>
      <c r="O609" s="706">
        <f t="shared" si="78"/>
        <v>31.587574828264415</v>
      </c>
      <c r="P609" s="687">
        <v>18.580926369567305</v>
      </c>
      <c r="Q609" s="687"/>
      <c r="R609" s="146" t="s">
        <v>1970</v>
      </c>
      <c r="S609" s="321" t="s">
        <v>1971</v>
      </c>
      <c r="T609" s="687"/>
      <c r="U609" s="687"/>
    </row>
    <row r="610" spans="1:21" s="688" customFormat="1" ht="17.25" customHeight="1" x14ac:dyDescent="0.3">
      <c r="A610" s="158">
        <v>124</v>
      </c>
      <c r="B610" s="146" t="s">
        <v>1971</v>
      </c>
      <c r="C610" s="146">
        <v>3663.95</v>
      </c>
      <c r="D610" s="146"/>
      <c r="E610" s="146">
        <v>111.7</v>
      </c>
      <c r="F610" s="524">
        <f t="shared" si="77"/>
        <v>3775.6499999999996</v>
      </c>
      <c r="G610" s="146" t="s">
        <v>2142</v>
      </c>
      <c r="H610" s="726">
        <v>601.98</v>
      </c>
      <c r="I610" s="705">
        <f t="shared" si="73"/>
        <v>2.0226735121767651E-2</v>
      </c>
      <c r="J610" s="151">
        <f t="shared" si="76"/>
        <v>86.599755087092106</v>
      </c>
      <c r="K610" s="151">
        <f t="shared" si="75"/>
        <v>19.051946119160263</v>
      </c>
      <c r="L610" s="151">
        <v>26.747682698995984</v>
      </c>
      <c r="M610" s="151">
        <v>20.19015533565366</v>
      </c>
      <c r="N610" s="725">
        <f t="shared" si="74"/>
        <v>4.0414111276443003E-2</v>
      </c>
      <c r="O610" s="706">
        <f t="shared" si="78"/>
        <v>34.323264070611224</v>
      </c>
      <c r="P610" s="687">
        <v>20.19015533565366</v>
      </c>
      <c r="Q610" s="687"/>
      <c r="R610" s="146" t="s">
        <v>1971</v>
      </c>
      <c r="S610" s="321" t="s">
        <v>1972</v>
      </c>
      <c r="T610" s="687"/>
      <c r="U610" s="687"/>
    </row>
    <row r="611" spans="1:21" s="688" customFormat="1" ht="17.25" customHeight="1" x14ac:dyDescent="0.3">
      <c r="A611" s="158">
        <v>125</v>
      </c>
      <c r="B611" s="146" t="s">
        <v>1972</v>
      </c>
      <c r="C611" s="146">
        <v>79.3</v>
      </c>
      <c r="D611" s="146"/>
      <c r="E611" s="146"/>
      <c r="F611" s="524">
        <f t="shared" si="77"/>
        <v>79.3</v>
      </c>
      <c r="G611" s="146" t="s">
        <v>2142</v>
      </c>
      <c r="H611" s="726">
        <v>38.9</v>
      </c>
      <c r="I611" s="705">
        <f t="shared" si="73"/>
        <v>1.3070533842266545E-3</v>
      </c>
      <c r="J611" s="151">
        <f t="shared" si="76"/>
        <v>5.5960837118972098</v>
      </c>
      <c r="K611" s="151">
        <f t="shared" si="75"/>
        <v>1.2311384166173862</v>
      </c>
      <c r="L611" s="151">
        <v>1.7284375842900823</v>
      </c>
      <c r="M611" s="151">
        <v>1.3046895952638415</v>
      </c>
      <c r="N611" s="725">
        <f t="shared" si="74"/>
        <v>0.12434236201851856</v>
      </c>
      <c r="O611" s="706">
        <f t="shared" si="78"/>
        <v>2.2179723119485306</v>
      </c>
      <c r="P611" s="687">
        <v>1.3046895952638415</v>
      </c>
      <c r="Q611" s="687"/>
      <c r="R611" s="146" t="s">
        <v>1972</v>
      </c>
      <c r="S611" s="321" t="s">
        <v>1973</v>
      </c>
      <c r="T611" s="687"/>
      <c r="U611" s="687"/>
    </row>
    <row r="612" spans="1:21" s="688" customFormat="1" ht="17.25" customHeight="1" x14ac:dyDescent="0.3">
      <c r="A612" s="158">
        <v>126</v>
      </c>
      <c r="B612" s="146" t="s">
        <v>1973</v>
      </c>
      <c r="C612" s="146">
        <v>377.9</v>
      </c>
      <c r="D612" s="146"/>
      <c r="E612" s="146"/>
      <c r="F612" s="524">
        <f t="shared" si="77"/>
        <v>377.9</v>
      </c>
      <c r="G612" s="146" t="s">
        <v>2142</v>
      </c>
      <c r="H612" s="726">
        <v>168.7</v>
      </c>
      <c r="I612" s="705">
        <f t="shared" si="73"/>
        <v>5.6683780441911724E-3</v>
      </c>
      <c r="J612" s="151">
        <f t="shared" si="76"/>
        <v>24.268877177302294</v>
      </c>
      <c r="K612" s="151">
        <f t="shared" si="75"/>
        <v>5.3391529790065047</v>
      </c>
      <c r="L612" s="151">
        <v>7.4958205776281988</v>
      </c>
      <c r="M612" s="151">
        <v>5.6581268565812355</v>
      </c>
      <c r="N612" s="725">
        <f t="shared" si="74"/>
        <v>0.11315686052002709</v>
      </c>
      <c r="O612" s="706">
        <f t="shared" si="78"/>
        <v>9.6188156561881009</v>
      </c>
      <c r="P612" s="687">
        <v>5.6581268565812355</v>
      </c>
      <c r="Q612" s="687"/>
      <c r="R612" s="146" t="s">
        <v>1973</v>
      </c>
      <c r="S612" s="321" t="s">
        <v>1974</v>
      </c>
      <c r="T612" s="687"/>
      <c r="U612" s="687"/>
    </row>
    <row r="613" spans="1:21" s="688" customFormat="1" ht="17.25" customHeight="1" x14ac:dyDescent="0.3">
      <c r="A613" s="158">
        <v>127</v>
      </c>
      <c r="B613" s="146" t="s">
        <v>1974</v>
      </c>
      <c r="C613" s="146">
        <v>86.1</v>
      </c>
      <c r="D613" s="146"/>
      <c r="E613" s="146"/>
      <c r="F613" s="524">
        <f t="shared" si="77"/>
        <v>86.1</v>
      </c>
      <c r="G613" s="146" t="s">
        <v>2142</v>
      </c>
      <c r="H613" s="726">
        <v>75</v>
      </c>
      <c r="I613" s="705">
        <f t="shared" si="73"/>
        <v>2.520025805064244E-3</v>
      </c>
      <c r="J613" s="151">
        <f t="shared" si="76"/>
        <v>10.789364483092307</v>
      </c>
      <c r="K613" s="151">
        <f t="shared" si="75"/>
        <v>2.3736601862803073</v>
      </c>
      <c r="L613" s="151">
        <v>3.3324632087855059</v>
      </c>
      <c r="M613" s="151">
        <v>2.515468371331314</v>
      </c>
      <c r="N613" s="725">
        <f t="shared" si="74"/>
        <v>0.22080088559221175</v>
      </c>
      <c r="O613" s="706">
        <f t="shared" si="78"/>
        <v>4.2762962312632338</v>
      </c>
      <c r="P613" s="687">
        <v>2.515468371331314</v>
      </c>
      <c r="Q613" s="687"/>
      <c r="R613" s="146" t="s">
        <v>1974</v>
      </c>
      <c r="S613" s="321" t="s">
        <v>1975</v>
      </c>
      <c r="T613" s="687"/>
      <c r="U613" s="687"/>
    </row>
    <row r="614" spans="1:21" s="688" customFormat="1" ht="17.25" customHeight="1" x14ac:dyDescent="0.3">
      <c r="A614" s="158">
        <v>128</v>
      </c>
      <c r="B614" s="146" t="s">
        <v>1975</v>
      </c>
      <c r="C614" s="146">
        <v>59.7</v>
      </c>
      <c r="D614" s="146"/>
      <c r="E614" s="146"/>
      <c r="F614" s="524">
        <f t="shared" si="77"/>
        <v>59.7</v>
      </c>
      <c r="G614" s="146" t="s">
        <v>2142</v>
      </c>
      <c r="H614" s="726">
        <v>52.9</v>
      </c>
      <c r="I614" s="705">
        <f t="shared" si="73"/>
        <v>1.7774582011719801E-3</v>
      </c>
      <c r="J614" s="151">
        <f t="shared" si="76"/>
        <v>7.6100984154077738</v>
      </c>
      <c r="K614" s="151">
        <f t="shared" si="75"/>
        <v>1.6742216513897101</v>
      </c>
      <c r="L614" s="151">
        <v>2.3504973832633769</v>
      </c>
      <c r="M614" s="151">
        <v>1.7742436912456865</v>
      </c>
      <c r="N614" s="725">
        <f t="shared" si="74"/>
        <v>0.22460738930161722</v>
      </c>
      <c r="O614" s="706">
        <f t="shared" si="78"/>
        <v>3.016214275117667</v>
      </c>
      <c r="P614" s="687">
        <v>1.7742436912456865</v>
      </c>
      <c r="Q614" s="687"/>
      <c r="R614" s="146" t="s">
        <v>1975</v>
      </c>
      <c r="S614" s="321" t="s">
        <v>1976</v>
      </c>
      <c r="T614" s="687"/>
      <c r="U614" s="687"/>
    </row>
    <row r="615" spans="1:21" s="688" customFormat="1" ht="17.25" customHeight="1" x14ac:dyDescent="0.3">
      <c r="A615" s="158">
        <v>129</v>
      </c>
      <c r="B615" s="146" t="s">
        <v>1976</v>
      </c>
      <c r="C615" s="146">
        <v>66.099999999999994</v>
      </c>
      <c r="D615" s="146"/>
      <c r="E615" s="146"/>
      <c r="F615" s="524">
        <f t="shared" si="77"/>
        <v>66.099999999999994</v>
      </c>
      <c r="G615" s="146" t="s">
        <v>2142</v>
      </c>
      <c r="H615" s="726">
        <v>88.8</v>
      </c>
      <c r="I615" s="705">
        <f t="shared" si="73"/>
        <v>2.983710553196065E-3</v>
      </c>
      <c r="J615" s="151">
        <f t="shared" si="76"/>
        <v>12.774607547981292</v>
      </c>
      <c r="K615" s="151">
        <f t="shared" si="75"/>
        <v>2.8104136605558843</v>
      </c>
      <c r="L615" s="151">
        <v>3.9456364392020391</v>
      </c>
      <c r="M615" s="151">
        <v>2.9783145516562763</v>
      </c>
      <c r="N615" s="725">
        <f t="shared" si="74"/>
        <v>0.3405290801723978</v>
      </c>
      <c r="O615" s="706">
        <f t="shared" si="78"/>
        <v>5.0631347378156697</v>
      </c>
      <c r="P615" s="687">
        <v>2.9783145516562763</v>
      </c>
      <c r="Q615" s="687"/>
      <c r="R615" s="146" t="s">
        <v>1976</v>
      </c>
      <c r="S615" s="321" t="s">
        <v>1977</v>
      </c>
      <c r="T615" s="687"/>
      <c r="U615" s="687"/>
    </row>
    <row r="616" spans="1:21" s="688" customFormat="1" ht="17.25" customHeight="1" x14ac:dyDescent="0.3">
      <c r="A616" s="158">
        <v>130</v>
      </c>
      <c r="B616" s="146" t="s">
        <v>1977</v>
      </c>
      <c r="C616" s="146">
        <v>111.6</v>
      </c>
      <c r="D616" s="146"/>
      <c r="E616" s="146"/>
      <c r="F616" s="524">
        <f t="shared" si="77"/>
        <v>111.6</v>
      </c>
      <c r="G616" s="146" t="s">
        <v>2142</v>
      </c>
      <c r="H616" s="726">
        <v>90</v>
      </c>
      <c r="I616" s="705">
        <f t="shared" si="73"/>
        <v>3.0240309660770929E-3</v>
      </c>
      <c r="J616" s="151">
        <f t="shared" si="76"/>
        <v>12.947237379710769</v>
      </c>
      <c r="K616" s="151">
        <f t="shared" si="75"/>
        <v>2.848392223536369</v>
      </c>
      <c r="L616" s="151">
        <v>3.998955850542607</v>
      </c>
      <c r="M616" s="151">
        <v>3.018562045597577</v>
      </c>
      <c r="N616" s="725">
        <f t="shared" si="74"/>
        <v>0.20441888440311221</v>
      </c>
      <c r="O616" s="706">
        <f t="shared" si="78"/>
        <v>5.1315554775158807</v>
      </c>
      <c r="P616" s="687">
        <v>3.018562045597577</v>
      </c>
      <c r="Q616" s="687"/>
      <c r="R616" s="146" t="s">
        <v>1977</v>
      </c>
      <c r="S616" s="321" t="s">
        <v>1978</v>
      </c>
      <c r="T616" s="687"/>
      <c r="U616" s="687"/>
    </row>
    <row r="617" spans="1:21" s="688" customFormat="1" ht="17.25" customHeight="1" x14ac:dyDescent="0.3">
      <c r="A617" s="158">
        <v>131</v>
      </c>
      <c r="B617" s="146" t="s">
        <v>1978</v>
      </c>
      <c r="C617" s="146">
        <v>119.2</v>
      </c>
      <c r="D617" s="146"/>
      <c r="E617" s="146"/>
      <c r="F617" s="524">
        <f t="shared" si="77"/>
        <v>119.2</v>
      </c>
      <c r="G617" s="146" t="s">
        <v>2142</v>
      </c>
      <c r="H617" s="726">
        <v>96.6</v>
      </c>
      <c r="I617" s="705">
        <f t="shared" si="73"/>
        <v>3.2457932369227465E-3</v>
      </c>
      <c r="J617" s="151">
        <f t="shared" si="76"/>
        <v>13.896701454222892</v>
      </c>
      <c r="K617" s="151">
        <f t="shared" si="75"/>
        <v>3.0572743199290362</v>
      </c>
      <c r="L617" s="151">
        <v>4.2922126129157316</v>
      </c>
      <c r="M617" s="151">
        <v>3.2399232622747323</v>
      </c>
      <c r="N617" s="725">
        <f t="shared" si="74"/>
        <v>0.20542039974280529</v>
      </c>
      <c r="O617" s="706">
        <f t="shared" si="78"/>
        <v>5.5078695458670444</v>
      </c>
      <c r="P617" s="687">
        <v>3.2399232622747323</v>
      </c>
      <c r="Q617" s="687"/>
      <c r="R617" s="146" t="s">
        <v>1978</v>
      </c>
      <c r="S617" s="321" t="s">
        <v>1979</v>
      </c>
      <c r="T617" s="687"/>
      <c r="U617" s="687"/>
    </row>
    <row r="618" spans="1:21" s="688" customFormat="1" ht="17.25" customHeight="1" x14ac:dyDescent="0.3">
      <c r="A618" s="158">
        <v>132</v>
      </c>
      <c r="B618" s="146" t="s">
        <v>1980</v>
      </c>
      <c r="C618" s="146">
        <v>67</v>
      </c>
      <c r="D618" s="146"/>
      <c r="E618" s="146"/>
      <c r="F618" s="524">
        <f t="shared" si="77"/>
        <v>67</v>
      </c>
      <c r="G618" s="146" t="s">
        <v>2142</v>
      </c>
      <c r="H618" s="726">
        <v>58</v>
      </c>
      <c r="I618" s="705">
        <f t="shared" si="73"/>
        <v>1.9488199559163488E-3</v>
      </c>
      <c r="J618" s="151">
        <f t="shared" si="76"/>
        <v>8.343775200258051</v>
      </c>
      <c r="K618" s="151">
        <f t="shared" si="75"/>
        <v>1.8356305440567713</v>
      </c>
      <c r="L618" s="151">
        <v>2.5771048814607913</v>
      </c>
      <c r="M618" s="151">
        <v>1.9452955404962162</v>
      </c>
      <c r="N618" s="725">
        <f t="shared" si="74"/>
        <v>0.21942994278017655</v>
      </c>
      <c r="O618" s="706">
        <f t="shared" si="78"/>
        <v>3.3070024188435676</v>
      </c>
      <c r="P618" s="687">
        <v>1.9452955404962162</v>
      </c>
      <c r="Q618" s="687"/>
      <c r="R618" s="146" t="s">
        <v>1980</v>
      </c>
      <c r="S618" s="321" t="s">
        <v>1981</v>
      </c>
      <c r="T618" s="687"/>
      <c r="U618" s="687"/>
    </row>
    <row r="619" spans="1:21" s="688" customFormat="1" ht="17.25" customHeight="1" x14ac:dyDescent="0.3">
      <c r="A619" s="158">
        <v>133</v>
      </c>
      <c r="B619" s="146" t="s">
        <v>1981</v>
      </c>
      <c r="C619" s="146">
        <v>212.2</v>
      </c>
      <c r="D619" s="146"/>
      <c r="E619" s="146"/>
      <c r="F619" s="524">
        <f t="shared" si="77"/>
        <v>212.2</v>
      </c>
      <c r="G619" s="146" t="s">
        <v>2142</v>
      </c>
      <c r="H619" s="726">
        <v>35</v>
      </c>
      <c r="I619" s="705">
        <f t="shared" si="73"/>
        <v>1.176012042363314E-3</v>
      </c>
      <c r="J619" s="151">
        <f t="shared" si="76"/>
        <v>5.0350367587764104</v>
      </c>
      <c r="K619" s="151">
        <f t="shared" si="75"/>
        <v>1.1077080869308102</v>
      </c>
      <c r="L619" s="151">
        <v>1.5551494974332363</v>
      </c>
      <c r="M619" s="151">
        <v>1.1738852399546134</v>
      </c>
      <c r="N619" s="725">
        <f t="shared" si="74"/>
        <v>4.1808574849646896E-2</v>
      </c>
      <c r="O619" s="706">
        <f t="shared" si="78"/>
        <v>1.9956049079228426</v>
      </c>
      <c r="P619" s="687">
        <v>1.1738852399546134</v>
      </c>
      <c r="Q619" s="687"/>
      <c r="R619" s="146" t="s">
        <v>1981</v>
      </c>
      <c r="S619" s="321" t="s">
        <v>1983</v>
      </c>
      <c r="T619" s="687"/>
      <c r="U619" s="687"/>
    </row>
    <row r="620" spans="1:21" s="688" customFormat="1" ht="17.25" customHeight="1" x14ac:dyDescent="0.3">
      <c r="A620" s="158">
        <v>134</v>
      </c>
      <c r="B620" s="146" t="s">
        <v>1983</v>
      </c>
      <c r="C620" s="146">
        <v>466.8</v>
      </c>
      <c r="D620" s="146"/>
      <c r="E620" s="146"/>
      <c r="F620" s="524">
        <f t="shared" si="77"/>
        <v>466.8</v>
      </c>
      <c r="G620" s="146" t="s">
        <v>2142</v>
      </c>
      <c r="H620" s="726">
        <v>37.799999999999997</v>
      </c>
      <c r="I620" s="705">
        <f t="shared" si="73"/>
        <v>1.270093005752379E-3</v>
      </c>
      <c r="J620" s="151">
        <f t="shared" si="76"/>
        <v>5.4378396994785225</v>
      </c>
      <c r="K620" s="151">
        <f t="shared" si="75"/>
        <v>1.1963247338852749</v>
      </c>
      <c r="L620" s="151">
        <v>1.679561457227895</v>
      </c>
      <c r="M620" s="151">
        <v>1.2677960591509825</v>
      </c>
      <c r="N620" s="725">
        <f t="shared" si="74"/>
        <v>2.0525968187109417E-2</v>
      </c>
      <c r="O620" s="706">
        <f t="shared" si="78"/>
        <v>2.1552533005566703</v>
      </c>
      <c r="P620" s="687">
        <v>1.2677960591509825</v>
      </c>
      <c r="Q620" s="687"/>
      <c r="R620" s="146" t="s">
        <v>1983</v>
      </c>
      <c r="S620" s="321" t="s">
        <v>1984</v>
      </c>
      <c r="T620" s="687"/>
      <c r="U620" s="687"/>
    </row>
    <row r="621" spans="1:21" s="688" customFormat="1" ht="17.25" customHeight="1" x14ac:dyDescent="0.3">
      <c r="A621" s="158">
        <v>135</v>
      </c>
      <c r="B621" s="146" t="s">
        <v>1984</v>
      </c>
      <c r="C621" s="146">
        <v>681.36</v>
      </c>
      <c r="D621" s="146"/>
      <c r="E621" s="146"/>
      <c r="F621" s="524">
        <f t="shared" si="77"/>
        <v>681.36</v>
      </c>
      <c r="G621" s="146" t="s">
        <v>2142</v>
      </c>
      <c r="H621" s="726">
        <v>49.6</v>
      </c>
      <c r="I621" s="705">
        <f t="shared" si="73"/>
        <v>1.6665770657491535E-3</v>
      </c>
      <c r="J621" s="151">
        <f t="shared" si="76"/>
        <v>7.1353663781517129</v>
      </c>
      <c r="K621" s="151">
        <f t="shared" si="75"/>
        <v>1.5697806031933768</v>
      </c>
      <c r="L621" s="151">
        <v>2.2038690020768148</v>
      </c>
      <c r="M621" s="151">
        <v>1.6635630829071091</v>
      </c>
      <c r="N621" s="725">
        <f t="shared" si="74"/>
        <v>1.8452182497254041E-2</v>
      </c>
      <c r="O621" s="706">
        <f t="shared" si="78"/>
        <v>2.8280572409420852</v>
      </c>
      <c r="P621" s="687">
        <v>1.6635630829071091</v>
      </c>
      <c r="Q621" s="687"/>
      <c r="R621" s="146" t="s">
        <v>1984</v>
      </c>
      <c r="S621" s="321" t="s">
        <v>1985</v>
      </c>
      <c r="T621" s="687"/>
      <c r="U621" s="687"/>
    </row>
    <row r="622" spans="1:21" s="688" customFormat="1" ht="17.25" customHeight="1" x14ac:dyDescent="0.3">
      <c r="A622" s="158">
        <v>136</v>
      </c>
      <c r="B622" s="146" t="s">
        <v>1985</v>
      </c>
      <c r="C622" s="146">
        <v>504.2</v>
      </c>
      <c r="D622" s="146"/>
      <c r="E622" s="146"/>
      <c r="F622" s="524">
        <f t="shared" si="77"/>
        <v>504.2</v>
      </c>
      <c r="G622" s="146" t="s">
        <v>2142</v>
      </c>
      <c r="H622" s="726">
        <v>103.9</v>
      </c>
      <c r="I622" s="705">
        <f t="shared" ref="I622:I666" si="79">2/59523.2*H622</f>
        <v>3.4910757486156666E-3</v>
      </c>
      <c r="J622" s="151">
        <f t="shared" si="76"/>
        <v>14.946866263910545</v>
      </c>
      <c r="K622" s="151">
        <f t="shared" si="75"/>
        <v>3.2883105780603201</v>
      </c>
      <c r="L622" s="151">
        <v>4.6165723652375217</v>
      </c>
      <c r="M622" s="151">
        <v>3.484762183750981</v>
      </c>
      <c r="N622" s="725">
        <f t="shared" si="74"/>
        <v>5.223425503958621E-2</v>
      </c>
      <c r="O622" s="706">
        <f t="shared" si="78"/>
        <v>5.9240957123766673</v>
      </c>
      <c r="P622" s="687">
        <v>3.484762183750981</v>
      </c>
      <c r="Q622" s="687"/>
      <c r="R622" s="146" t="s">
        <v>1985</v>
      </c>
      <c r="S622" s="321" t="s">
        <v>1986</v>
      </c>
      <c r="T622" s="687"/>
      <c r="U622" s="687"/>
    </row>
    <row r="623" spans="1:21" s="688" customFormat="1" ht="17.25" customHeight="1" x14ac:dyDescent="0.3">
      <c r="A623" s="158">
        <v>137</v>
      </c>
      <c r="B623" s="146" t="s">
        <v>1986</v>
      </c>
      <c r="C623" s="146">
        <v>166.6</v>
      </c>
      <c r="D623" s="146"/>
      <c r="E623" s="146"/>
      <c r="F623" s="524">
        <f t="shared" si="77"/>
        <v>166.6</v>
      </c>
      <c r="G623" s="146" t="s">
        <v>2142</v>
      </c>
      <c r="H623" s="726">
        <v>79.8</v>
      </c>
      <c r="I623" s="705">
        <f t="shared" si="79"/>
        <v>2.6813074565883556E-3</v>
      </c>
      <c r="J623" s="151">
        <f t="shared" si="76"/>
        <v>11.479883810010215</v>
      </c>
      <c r="K623" s="151">
        <f t="shared" si="75"/>
        <v>2.5255744382022471</v>
      </c>
      <c r="L623" s="151">
        <v>3.5457408541477782</v>
      </c>
      <c r="M623" s="151">
        <v>2.676458347096518</v>
      </c>
      <c r="N623" s="725">
        <f t="shared" si="74"/>
        <v>0.12141451050094092</v>
      </c>
      <c r="O623" s="706">
        <f t="shared" si="78"/>
        <v>4.5499791900640805</v>
      </c>
      <c r="P623" s="687">
        <v>2.676458347096518</v>
      </c>
      <c r="Q623" s="687"/>
      <c r="R623" s="146" t="s">
        <v>1986</v>
      </c>
      <c r="S623" s="321" t="s">
        <v>1987</v>
      </c>
      <c r="T623" s="687"/>
      <c r="U623" s="687"/>
    </row>
    <row r="624" spans="1:21" s="688" customFormat="1" ht="17.25" customHeight="1" x14ac:dyDescent="0.3">
      <c r="A624" s="158">
        <v>138</v>
      </c>
      <c r="B624" s="146" t="s">
        <v>1987</v>
      </c>
      <c r="C624" s="146">
        <v>37.799999999999997</v>
      </c>
      <c r="D624" s="146"/>
      <c r="E624" s="146"/>
      <c r="F624" s="524">
        <f t="shared" si="77"/>
        <v>37.799999999999997</v>
      </c>
      <c r="G624" s="146" t="s">
        <v>2142</v>
      </c>
      <c r="H624" s="726">
        <v>8.4</v>
      </c>
      <c r="I624" s="705">
        <f t="shared" si="79"/>
        <v>2.8224289016719537E-4</v>
      </c>
      <c r="J624" s="151">
        <f t="shared" si="76"/>
        <v>1.2084088221063385</v>
      </c>
      <c r="K624" s="151">
        <f t="shared" si="75"/>
        <v>0.26584994086339447</v>
      </c>
      <c r="L624" s="151">
        <v>0.37323587938397668</v>
      </c>
      <c r="M624" s="151">
        <v>0.2817324575891072</v>
      </c>
      <c r="N624" s="725">
        <f t="shared" si="74"/>
        <v>5.6328759257746483E-2</v>
      </c>
      <c r="O624" s="706">
        <f t="shared" si="78"/>
        <v>0.47894517790148222</v>
      </c>
      <c r="P624" s="687">
        <v>0.2817324575891072</v>
      </c>
      <c r="Q624" s="687"/>
      <c r="R624" s="146" t="s">
        <v>1987</v>
      </c>
      <c r="S624" s="321" t="s">
        <v>1989</v>
      </c>
      <c r="T624" s="687"/>
      <c r="U624" s="687"/>
    </row>
    <row r="625" spans="1:21" s="688" customFormat="1" ht="17.25" customHeight="1" x14ac:dyDescent="0.3">
      <c r="A625" s="158">
        <v>139</v>
      </c>
      <c r="B625" s="146" t="s">
        <v>1989</v>
      </c>
      <c r="C625" s="146">
        <v>146.19999999999999</v>
      </c>
      <c r="D625" s="146"/>
      <c r="E625" s="146"/>
      <c r="F625" s="524">
        <f t="shared" si="77"/>
        <v>146.19999999999999</v>
      </c>
      <c r="G625" s="146" t="s">
        <v>2142</v>
      </c>
      <c r="H625" s="726">
        <v>101.2</v>
      </c>
      <c r="I625" s="705">
        <f t="shared" si="79"/>
        <v>3.4003548196333533E-3</v>
      </c>
      <c r="J625" s="151">
        <f t="shared" si="76"/>
        <v>14.558449142519221</v>
      </c>
      <c r="K625" s="151">
        <f t="shared" si="75"/>
        <v>3.2028588113542287</v>
      </c>
      <c r="L625" s="151">
        <v>4.4966036897212431</v>
      </c>
      <c r="M625" s="151">
        <v>3.3942053223830535</v>
      </c>
      <c r="N625" s="725">
        <f t="shared" si="74"/>
        <v>0.17545907637467681</v>
      </c>
      <c r="O625" s="706">
        <f t="shared" si="78"/>
        <v>5.7701490480511906</v>
      </c>
      <c r="P625" s="687">
        <v>3.3942053223830535</v>
      </c>
      <c r="Q625" s="687"/>
      <c r="R625" s="146" t="s">
        <v>1989</v>
      </c>
      <c r="S625" s="321" t="s">
        <v>1990</v>
      </c>
      <c r="T625" s="687"/>
      <c r="U625" s="687"/>
    </row>
    <row r="626" spans="1:21" s="688" customFormat="1" ht="17.25" customHeight="1" x14ac:dyDescent="0.3">
      <c r="A626" s="158">
        <v>140</v>
      </c>
      <c r="B626" s="146" t="s">
        <v>1990</v>
      </c>
      <c r="C626" s="146">
        <v>73</v>
      </c>
      <c r="D626" s="146"/>
      <c r="E626" s="146"/>
      <c r="F626" s="524">
        <f t="shared" si="77"/>
        <v>73</v>
      </c>
      <c r="G626" s="146" t="s">
        <v>2142</v>
      </c>
      <c r="H626" s="726">
        <v>62.1</v>
      </c>
      <c r="I626" s="705">
        <f t="shared" si="79"/>
        <v>2.0865813665931943E-3</v>
      </c>
      <c r="J626" s="151">
        <f t="shared" si="76"/>
        <v>8.9335937920004316</v>
      </c>
      <c r="K626" s="151">
        <f t="shared" si="75"/>
        <v>1.9653906342400949</v>
      </c>
      <c r="L626" s="151">
        <v>2.759279536874399</v>
      </c>
      <c r="M626" s="151">
        <v>2.0828078114623279</v>
      </c>
      <c r="N626" s="725">
        <f t="shared" si="74"/>
        <v>0.21563112019968841</v>
      </c>
      <c r="O626" s="706">
        <f t="shared" si="78"/>
        <v>3.5407732794859572</v>
      </c>
      <c r="P626" s="687">
        <v>2.0828078114623279</v>
      </c>
      <c r="Q626" s="687"/>
      <c r="R626" s="146" t="s">
        <v>1990</v>
      </c>
      <c r="S626" s="321" t="s">
        <v>1991</v>
      </c>
      <c r="T626" s="687"/>
      <c r="U626" s="687"/>
    </row>
    <row r="627" spans="1:21" s="688" customFormat="1" ht="17.25" customHeight="1" x14ac:dyDescent="0.3">
      <c r="A627" s="158">
        <v>141</v>
      </c>
      <c r="B627" s="146" t="s">
        <v>1991</v>
      </c>
      <c r="C627" s="146">
        <v>110</v>
      </c>
      <c r="D627" s="146"/>
      <c r="E627" s="146"/>
      <c r="F627" s="524">
        <f t="shared" si="77"/>
        <v>110</v>
      </c>
      <c r="G627" s="146" t="s">
        <v>2142</v>
      </c>
      <c r="H627" s="726">
        <v>72.2</v>
      </c>
      <c r="I627" s="705">
        <f t="shared" si="79"/>
        <v>2.425944841675179E-3</v>
      </c>
      <c r="J627" s="151">
        <f t="shared" si="76"/>
        <v>10.386561542390195</v>
      </c>
      <c r="K627" s="151">
        <f t="shared" si="75"/>
        <v>2.285043539325843</v>
      </c>
      <c r="L627" s="151">
        <v>3.2080512489908473</v>
      </c>
      <c r="M627" s="151">
        <v>2.4215575521349448</v>
      </c>
      <c r="N627" s="725">
        <f t="shared" si="74"/>
        <v>0.16637467166219844</v>
      </c>
      <c r="O627" s="706">
        <f t="shared" si="78"/>
        <v>4.1166478386294063</v>
      </c>
      <c r="P627" s="687">
        <v>2.4215575521349448</v>
      </c>
      <c r="Q627" s="687"/>
      <c r="R627" s="146" t="s">
        <v>1991</v>
      </c>
      <c r="S627" s="321" t="s">
        <v>1992</v>
      </c>
      <c r="T627" s="687"/>
      <c r="U627" s="687"/>
    </row>
    <row r="628" spans="1:21" s="688" customFormat="1" ht="17.25" customHeight="1" x14ac:dyDescent="0.3">
      <c r="A628" s="158">
        <v>142</v>
      </c>
      <c r="B628" s="146" t="s">
        <v>1992</v>
      </c>
      <c r="C628" s="146">
        <v>382</v>
      </c>
      <c r="D628" s="146"/>
      <c r="E628" s="146"/>
      <c r="F628" s="524">
        <f t="shared" si="77"/>
        <v>382</v>
      </c>
      <c r="G628" s="146" t="s">
        <v>2142</v>
      </c>
      <c r="H628" s="726">
        <v>206</v>
      </c>
      <c r="I628" s="705">
        <f t="shared" si="79"/>
        <v>6.9216708779097904E-3</v>
      </c>
      <c r="J628" s="151">
        <f t="shared" si="76"/>
        <v>29.634787780226873</v>
      </c>
      <c r="K628" s="151">
        <f t="shared" si="75"/>
        <v>6.519653311649912</v>
      </c>
      <c r="L628" s="151">
        <v>9.153165613464191</v>
      </c>
      <c r="M628" s="151">
        <v>6.9091531265900086</v>
      </c>
      <c r="N628" s="725">
        <f t="shared" si="74"/>
        <v>0.13669308856526435</v>
      </c>
      <c r="O628" s="706">
        <f t="shared" si="78"/>
        <v>11.745560315203015</v>
      </c>
      <c r="P628" s="687">
        <v>6.9091531265900086</v>
      </c>
      <c r="Q628" s="687"/>
      <c r="R628" s="146" t="s">
        <v>1992</v>
      </c>
      <c r="S628" s="321" t="s">
        <v>1993</v>
      </c>
      <c r="T628" s="687"/>
      <c r="U628" s="687"/>
    </row>
    <row r="629" spans="1:21" s="688" customFormat="1" ht="17.25" customHeight="1" x14ac:dyDescent="0.3">
      <c r="A629" s="158">
        <v>143</v>
      </c>
      <c r="B629" s="146" t="s">
        <v>1993</v>
      </c>
      <c r="C629" s="146">
        <v>226.9</v>
      </c>
      <c r="D629" s="146"/>
      <c r="E629" s="146"/>
      <c r="F629" s="524">
        <f t="shared" si="77"/>
        <v>226.9</v>
      </c>
      <c r="G629" s="146" t="s">
        <v>2142</v>
      </c>
      <c r="H629" s="726">
        <v>151</v>
      </c>
      <c r="I629" s="705">
        <f t="shared" si="79"/>
        <v>5.0736519541960115E-3</v>
      </c>
      <c r="J629" s="151">
        <f t="shared" si="76"/>
        <v>21.722587159292512</v>
      </c>
      <c r="K629" s="151">
        <f t="shared" ref="K629:K686" si="80">J629*0.22</f>
        <v>4.7789691750443524</v>
      </c>
      <c r="L629" s="151">
        <v>6.7093592603548196</v>
      </c>
      <c r="M629" s="151">
        <v>5.0644763209470458</v>
      </c>
      <c r="N629" s="725">
        <f t="shared" ref="N629:N689" si="81">(M629+L629+K629+J629)/F629</f>
        <v>0.16868837336112266</v>
      </c>
      <c r="O629" s="706">
        <f t="shared" si="78"/>
        <v>8.609609745609978</v>
      </c>
      <c r="P629" s="687">
        <v>5.0644763209470458</v>
      </c>
      <c r="Q629" s="687"/>
      <c r="R629" s="146" t="s">
        <v>1993</v>
      </c>
      <c r="S629" s="321" t="s">
        <v>1994</v>
      </c>
      <c r="T629" s="687"/>
      <c r="U629" s="687"/>
    </row>
    <row r="630" spans="1:21" s="688" customFormat="1" ht="17.25" customHeight="1" x14ac:dyDescent="0.3">
      <c r="A630" s="158">
        <v>144</v>
      </c>
      <c r="B630" s="146" t="s">
        <v>1994</v>
      </c>
      <c r="C630" s="146">
        <v>428.31</v>
      </c>
      <c r="D630" s="146"/>
      <c r="E630" s="146"/>
      <c r="F630" s="524">
        <f t="shared" si="77"/>
        <v>428.31</v>
      </c>
      <c r="G630" s="146" t="s">
        <v>2142</v>
      </c>
      <c r="H630" s="726">
        <v>145</v>
      </c>
      <c r="I630" s="705">
        <f t="shared" si="79"/>
        <v>4.8720498897908719E-3</v>
      </c>
      <c r="J630" s="151">
        <f t="shared" si="76"/>
        <v>20.859438000645127</v>
      </c>
      <c r="K630" s="151">
        <f t="shared" si="80"/>
        <v>4.5890763601419282</v>
      </c>
      <c r="L630" s="151">
        <v>6.4427622036519789</v>
      </c>
      <c r="M630" s="151">
        <v>4.8632388512405402</v>
      </c>
      <c r="N630" s="725">
        <f t="shared" si="81"/>
        <v>8.5812881827833989E-2</v>
      </c>
      <c r="O630" s="706">
        <f t="shared" si="78"/>
        <v>8.2675060471089186</v>
      </c>
      <c r="P630" s="687">
        <v>4.8632388512405402</v>
      </c>
      <c r="Q630" s="687"/>
      <c r="R630" s="146" t="s">
        <v>1994</v>
      </c>
      <c r="S630" s="321" t="s">
        <v>1995</v>
      </c>
      <c r="T630" s="687"/>
      <c r="U630" s="687"/>
    </row>
    <row r="631" spans="1:21" s="688" customFormat="1" ht="17.25" customHeight="1" x14ac:dyDescent="0.3">
      <c r="A631" s="158">
        <v>145</v>
      </c>
      <c r="B631" s="146" t="s">
        <v>1995</v>
      </c>
      <c r="C631" s="146">
        <v>744.3</v>
      </c>
      <c r="D631" s="146"/>
      <c r="E631" s="146"/>
      <c r="F631" s="524">
        <f t="shared" ref="F631:F667" si="82">C631+D631+E631</f>
        <v>744.3</v>
      </c>
      <c r="G631" s="146" t="s">
        <v>2142</v>
      </c>
      <c r="H631" s="726">
        <v>614</v>
      </c>
      <c r="I631" s="705">
        <f t="shared" si="79"/>
        <v>2.063061125745928E-2</v>
      </c>
      <c r="J631" s="151">
        <f t="shared" si="76"/>
        <v>88.328930568249035</v>
      </c>
      <c r="K631" s="151">
        <f t="shared" si="80"/>
        <v>19.432364725014789</v>
      </c>
      <c r="L631" s="151">
        <v>27.281765469257344</v>
      </c>
      <c r="M631" s="151">
        <v>20.59330106663236</v>
      </c>
      <c r="N631" s="725">
        <f t="shared" si="81"/>
        <v>0.20910434210554019</v>
      </c>
      <c r="O631" s="706">
        <f t="shared" si="78"/>
        <v>35.00861181327501</v>
      </c>
      <c r="P631" s="687">
        <v>20.59330106663236</v>
      </c>
      <c r="Q631" s="687"/>
      <c r="R631" s="146" t="s">
        <v>1995</v>
      </c>
      <c r="S631" s="321" t="s">
        <v>1996</v>
      </c>
      <c r="T631" s="687"/>
      <c r="U631" s="687"/>
    </row>
    <row r="632" spans="1:21" s="688" customFormat="1" ht="17.25" customHeight="1" x14ac:dyDescent="0.3">
      <c r="A632" s="158">
        <v>146</v>
      </c>
      <c r="B632" s="146" t="s">
        <v>1996</v>
      </c>
      <c r="C632" s="146">
        <v>1084.5899999999999</v>
      </c>
      <c r="D632" s="146"/>
      <c r="E632" s="146"/>
      <c r="F632" s="524">
        <f t="shared" si="82"/>
        <v>1084.5899999999999</v>
      </c>
      <c r="G632" s="146" t="s">
        <v>2142</v>
      </c>
      <c r="H632" s="726">
        <v>198</v>
      </c>
      <c r="I632" s="705">
        <f t="shared" si="79"/>
        <v>6.6528681253696046E-3</v>
      </c>
      <c r="J632" s="151">
        <f t="shared" si="76"/>
        <v>28.483922235363693</v>
      </c>
      <c r="K632" s="151">
        <f t="shared" si="80"/>
        <v>6.2664628917800123</v>
      </c>
      <c r="L632" s="151">
        <v>8.7977028711937351</v>
      </c>
      <c r="M632" s="151">
        <v>6.640836500314669</v>
      </c>
      <c r="N632" s="725">
        <f t="shared" si="81"/>
        <v>4.6274559509724519E-2</v>
      </c>
      <c r="O632" s="706">
        <f t="shared" si="78"/>
        <v>11.289422050534936</v>
      </c>
      <c r="P632" s="687">
        <v>6.640836500314669</v>
      </c>
      <c r="Q632" s="687"/>
      <c r="R632" s="146" t="s">
        <v>1996</v>
      </c>
      <c r="S632" s="321" t="s">
        <v>1997</v>
      </c>
      <c r="T632" s="687"/>
      <c r="U632" s="687"/>
    </row>
    <row r="633" spans="1:21" s="688" customFormat="1" ht="17.25" customHeight="1" x14ac:dyDescent="0.3">
      <c r="A633" s="158">
        <v>147</v>
      </c>
      <c r="B633" s="146" t="s">
        <v>1997</v>
      </c>
      <c r="C633" s="146">
        <v>1069.71</v>
      </c>
      <c r="D633" s="146"/>
      <c r="E633" s="146"/>
      <c r="F633" s="524">
        <f t="shared" si="82"/>
        <v>1069.71</v>
      </c>
      <c r="G633" s="146" t="s">
        <v>2142</v>
      </c>
      <c r="H633" s="726">
        <v>224</v>
      </c>
      <c r="I633" s="705">
        <f t="shared" si="79"/>
        <v>7.5264770711252092E-3</v>
      </c>
      <c r="J633" s="151">
        <f t="shared" si="76"/>
        <v>32.224235256169024</v>
      </c>
      <c r="K633" s="151">
        <f t="shared" si="80"/>
        <v>7.0893317563571854</v>
      </c>
      <c r="L633" s="151">
        <v>9.9529567835727111</v>
      </c>
      <c r="M633" s="151">
        <v>7.5128655357095253</v>
      </c>
      <c r="N633" s="725">
        <f t="shared" si="81"/>
        <v>5.3079235803917366E-2</v>
      </c>
      <c r="O633" s="706">
        <f t="shared" si="78"/>
        <v>12.771871410706193</v>
      </c>
      <c r="P633" s="687">
        <v>7.5128655357095253</v>
      </c>
      <c r="Q633" s="687"/>
      <c r="R633" s="146" t="s">
        <v>1997</v>
      </c>
      <c r="S633" s="321" t="s">
        <v>1998</v>
      </c>
      <c r="T633" s="687"/>
      <c r="U633" s="687"/>
    </row>
    <row r="634" spans="1:21" s="688" customFormat="1" ht="17.25" customHeight="1" x14ac:dyDescent="0.3">
      <c r="A634" s="158">
        <v>148</v>
      </c>
      <c r="B634" s="146" t="s">
        <v>1998</v>
      </c>
      <c r="C634" s="146">
        <v>196.8</v>
      </c>
      <c r="D634" s="146"/>
      <c r="E634" s="146"/>
      <c r="F634" s="524">
        <f t="shared" si="82"/>
        <v>196.8</v>
      </c>
      <c r="G634" s="146" t="s">
        <v>2142</v>
      </c>
      <c r="H634" s="726">
        <v>26</v>
      </c>
      <c r="I634" s="705">
        <f t="shared" si="79"/>
        <v>8.7360894575560458E-4</v>
      </c>
      <c r="J634" s="151">
        <f t="shared" si="76"/>
        <v>3.740313020805333</v>
      </c>
      <c r="K634" s="151">
        <f t="shared" si="80"/>
        <v>0.82286886457717323</v>
      </c>
      <c r="L634" s="151">
        <v>1.1552539123789753</v>
      </c>
      <c r="M634" s="151">
        <v>0.87202903539485566</v>
      </c>
      <c r="N634" s="725">
        <f t="shared" si="81"/>
        <v>3.3488134314818785E-2</v>
      </c>
      <c r="O634" s="706">
        <f t="shared" si="78"/>
        <v>1.4824493601712545</v>
      </c>
      <c r="P634" s="687">
        <v>0.87202903539485566</v>
      </c>
      <c r="Q634" s="687"/>
      <c r="R634" s="146" t="s">
        <v>1998</v>
      </c>
      <c r="S634" s="321" t="s">
        <v>1999</v>
      </c>
      <c r="T634" s="687"/>
      <c r="U634" s="687"/>
    </row>
    <row r="635" spans="1:21" s="688" customFormat="1" ht="17.25" customHeight="1" x14ac:dyDescent="0.3">
      <c r="A635" s="158">
        <v>149</v>
      </c>
      <c r="B635" s="146" t="s">
        <v>1999</v>
      </c>
      <c r="C635" s="146">
        <v>625.9</v>
      </c>
      <c r="D635" s="146"/>
      <c r="E635" s="146"/>
      <c r="F635" s="524">
        <f t="shared" si="82"/>
        <v>625.9</v>
      </c>
      <c r="G635" s="146" t="s">
        <v>2142</v>
      </c>
      <c r="H635" s="726">
        <v>26</v>
      </c>
      <c r="I635" s="705">
        <f t="shared" si="79"/>
        <v>8.7360894575560458E-4</v>
      </c>
      <c r="J635" s="151">
        <f t="shared" si="76"/>
        <v>3.740313020805333</v>
      </c>
      <c r="K635" s="151">
        <f t="shared" si="80"/>
        <v>0.82286886457717323</v>
      </c>
      <c r="L635" s="151">
        <v>1.1552539123789753</v>
      </c>
      <c r="M635" s="151">
        <v>0.87202903539485566</v>
      </c>
      <c r="N635" s="725">
        <f t="shared" si="81"/>
        <v>1.0529581136213993E-2</v>
      </c>
      <c r="O635" s="706">
        <f t="shared" si="78"/>
        <v>1.4824493601712545</v>
      </c>
      <c r="P635" s="687">
        <v>0.87202903539485566</v>
      </c>
      <c r="Q635" s="687"/>
      <c r="R635" s="146" t="s">
        <v>1999</v>
      </c>
      <c r="S635" s="321" t="s">
        <v>2001</v>
      </c>
      <c r="T635" s="687"/>
      <c r="U635" s="687"/>
    </row>
    <row r="636" spans="1:21" s="688" customFormat="1" ht="17.25" customHeight="1" x14ac:dyDescent="0.3">
      <c r="A636" s="158">
        <v>150</v>
      </c>
      <c r="B636" s="146" t="s">
        <v>2001</v>
      </c>
      <c r="C636" s="146">
        <v>561.25</v>
      </c>
      <c r="D636" s="146"/>
      <c r="E636" s="146"/>
      <c r="F636" s="524">
        <f t="shared" si="82"/>
        <v>561.25</v>
      </c>
      <c r="G636" s="146" t="s">
        <v>2142</v>
      </c>
      <c r="H636" s="726">
        <v>98</v>
      </c>
      <c r="I636" s="705">
        <f t="shared" si="79"/>
        <v>3.2928337186172792E-3</v>
      </c>
      <c r="J636" s="151">
        <f t="shared" si="76"/>
        <v>14.098102924573949</v>
      </c>
      <c r="K636" s="151">
        <f t="shared" si="80"/>
        <v>3.1015826434062688</v>
      </c>
      <c r="L636" s="151">
        <v>4.3544185928130617</v>
      </c>
      <c r="M636" s="151">
        <v>3.286878671872917</v>
      </c>
      <c r="N636" s="725">
        <f t="shared" si="81"/>
        <v>4.4260103042612374E-2</v>
      </c>
      <c r="O636" s="706">
        <f t="shared" si="78"/>
        <v>5.5876937421839585</v>
      </c>
      <c r="P636" s="687">
        <v>3.286878671872917</v>
      </c>
      <c r="Q636" s="687"/>
      <c r="R636" s="146" t="s">
        <v>2001</v>
      </c>
      <c r="S636" s="321" t="s">
        <v>2002</v>
      </c>
      <c r="T636" s="687"/>
      <c r="U636" s="687"/>
    </row>
    <row r="637" spans="1:21" s="688" customFormat="1" ht="17.25" customHeight="1" x14ac:dyDescent="0.3">
      <c r="A637" s="158">
        <v>151</v>
      </c>
      <c r="B637" s="146" t="s">
        <v>2002</v>
      </c>
      <c r="C637" s="146">
        <v>122.9</v>
      </c>
      <c r="D637" s="146"/>
      <c r="E637" s="146"/>
      <c r="F637" s="524">
        <f t="shared" si="82"/>
        <v>122.9</v>
      </c>
      <c r="G637" s="146" t="s">
        <v>2142</v>
      </c>
      <c r="H637" s="726">
        <v>32</v>
      </c>
      <c r="I637" s="705">
        <f t="shared" si="79"/>
        <v>1.0752110101607442E-3</v>
      </c>
      <c r="J637" s="151">
        <f t="shared" si="76"/>
        <v>4.603462179452718</v>
      </c>
      <c r="K637" s="151">
        <f t="shared" si="80"/>
        <v>1.0127616794795979</v>
      </c>
      <c r="L637" s="151">
        <v>1.421850969081816</v>
      </c>
      <c r="M637" s="151">
        <v>1.0732665051013606</v>
      </c>
      <c r="N637" s="725">
        <f t="shared" si="81"/>
        <v>6.5999522645366099E-2</v>
      </c>
      <c r="O637" s="706">
        <f t="shared" si="78"/>
        <v>1.8245530586723129</v>
      </c>
      <c r="P637" s="687">
        <v>1.0732665051013606</v>
      </c>
      <c r="Q637" s="687"/>
      <c r="R637" s="146" t="s">
        <v>2002</v>
      </c>
      <c r="S637" s="321" t="s">
        <v>2003</v>
      </c>
      <c r="T637" s="687"/>
      <c r="U637" s="687"/>
    </row>
    <row r="638" spans="1:21" s="688" customFormat="1" ht="17.25" customHeight="1" x14ac:dyDescent="0.3">
      <c r="A638" s="158">
        <v>152</v>
      </c>
      <c r="B638" s="146" t="s">
        <v>2003</v>
      </c>
      <c r="C638" s="146">
        <v>82.5</v>
      </c>
      <c r="D638" s="146"/>
      <c r="E638" s="146"/>
      <c r="F638" s="524">
        <f t="shared" si="82"/>
        <v>82.5</v>
      </c>
      <c r="G638" s="146" t="s">
        <v>2142</v>
      </c>
      <c r="H638" s="726">
        <v>140</v>
      </c>
      <c r="I638" s="705">
        <f t="shared" si="79"/>
        <v>4.7040481694532559E-3</v>
      </c>
      <c r="J638" s="151">
        <f t="shared" si="76"/>
        <v>20.140147035105642</v>
      </c>
      <c r="K638" s="151">
        <f t="shared" si="80"/>
        <v>4.430832347723241</v>
      </c>
      <c r="L638" s="151">
        <v>6.2205979897329451</v>
      </c>
      <c r="M638" s="151">
        <v>6.0747569856132699</v>
      </c>
      <c r="N638" s="725">
        <f t="shared" si="81"/>
        <v>0.44686465888697086</v>
      </c>
      <c r="O638" s="706">
        <f t="shared" si="78"/>
        <v>10.327086875542559</v>
      </c>
      <c r="P638" s="687">
        <v>6.0747569856132699</v>
      </c>
      <c r="Q638" s="687"/>
      <c r="R638" s="146" t="s">
        <v>2003</v>
      </c>
      <c r="S638" s="321" t="s">
        <v>2004</v>
      </c>
      <c r="T638" s="687"/>
      <c r="U638" s="687"/>
    </row>
    <row r="639" spans="1:21" s="688" customFormat="1" ht="17.25" customHeight="1" x14ac:dyDescent="0.3">
      <c r="A639" s="158">
        <v>153</v>
      </c>
      <c r="B639" s="146" t="s">
        <v>2004</v>
      </c>
      <c r="C639" s="146">
        <v>118.7</v>
      </c>
      <c r="D639" s="146"/>
      <c r="E639" s="146"/>
      <c r="F639" s="524">
        <f t="shared" si="82"/>
        <v>118.7</v>
      </c>
      <c r="G639" s="146" t="s">
        <v>2142</v>
      </c>
      <c r="H639" s="726">
        <v>72</v>
      </c>
      <c r="I639" s="705">
        <f t="shared" si="79"/>
        <v>2.4192247728616742E-3</v>
      </c>
      <c r="J639" s="151">
        <f t="shared" si="76"/>
        <v>10.357789903768614</v>
      </c>
      <c r="K639" s="151">
        <f t="shared" si="80"/>
        <v>2.2787137788290952</v>
      </c>
      <c r="L639" s="151">
        <v>3.1991646804340856</v>
      </c>
      <c r="M639" s="151">
        <v>2.4148496364780616</v>
      </c>
      <c r="N639" s="725">
        <f t="shared" si="81"/>
        <v>0.15375331086360453</v>
      </c>
      <c r="O639" s="706">
        <f t="shared" si="78"/>
        <v>4.1052443820127049</v>
      </c>
      <c r="P639" s="687">
        <v>2.4148496364780616</v>
      </c>
      <c r="Q639" s="687"/>
      <c r="R639" s="146" t="s">
        <v>2004</v>
      </c>
      <c r="S639" s="321" t="s">
        <v>2005</v>
      </c>
      <c r="T639" s="687"/>
      <c r="U639" s="687"/>
    </row>
    <row r="640" spans="1:21" s="688" customFormat="1" ht="17.25" customHeight="1" x14ac:dyDescent="0.3">
      <c r="A640" s="158">
        <v>154</v>
      </c>
      <c r="B640" s="146" t="s">
        <v>2005</v>
      </c>
      <c r="C640" s="146">
        <v>113.8</v>
      </c>
      <c r="D640" s="146"/>
      <c r="E640" s="146"/>
      <c r="F640" s="524">
        <f t="shared" si="82"/>
        <v>113.8</v>
      </c>
      <c r="G640" s="146" t="s">
        <v>2142</v>
      </c>
      <c r="H640" s="726">
        <v>130</v>
      </c>
      <c r="I640" s="705">
        <f t="shared" si="79"/>
        <v>4.3680447287780229E-3</v>
      </c>
      <c r="J640" s="151">
        <f t="shared" si="76"/>
        <v>18.701565104026667</v>
      </c>
      <c r="K640" s="151">
        <f t="shared" si="80"/>
        <v>4.1143443228858665</v>
      </c>
      <c r="L640" s="151">
        <v>5.7762695618948765</v>
      </c>
      <c r="M640" s="151">
        <v>4.3601451769742781</v>
      </c>
      <c r="N640" s="725">
        <f t="shared" si="81"/>
        <v>0.28956348124588482</v>
      </c>
      <c r="O640" s="706">
        <f t="shared" si="78"/>
        <v>7.4122468008562725</v>
      </c>
      <c r="P640" s="687">
        <v>4.3601451769742781</v>
      </c>
      <c r="Q640" s="687"/>
      <c r="R640" s="146" t="s">
        <v>2005</v>
      </c>
      <c r="S640" s="321" t="s">
        <v>2006</v>
      </c>
      <c r="T640" s="687"/>
      <c r="U640" s="687"/>
    </row>
    <row r="641" spans="1:21" s="688" customFormat="1" ht="17.25" customHeight="1" x14ac:dyDescent="0.3">
      <c r="A641" s="158">
        <v>155</v>
      </c>
      <c r="B641" s="146" t="s">
        <v>2006</v>
      </c>
      <c r="C641" s="146">
        <v>294</v>
      </c>
      <c r="D641" s="146"/>
      <c r="E641" s="146"/>
      <c r="F641" s="524">
        <f t="shared" si="82"/>
        <v>294</v>
      </c>
      <c r="G641" s="146" t="s">
        <v>2142</v>
      </c>
      <c r="H641" s="726">
        <v>124</v>
      </c>
      <c r="I641" s="705">
        <f t="shared" si="79"/>
        <v>4.1664426643728833E-3</v>
      </c>
      <c r="J641" s="151">
        <f t="shared" si="76"/>
        <v>17.838415945379282</v>
      </c>
      <c r="K641" s="151">
        <f t="shared" si="80"/>
        <v>3.9244515079834419</v>
      </c>
      <c r="L641" s="151">
        <v>5.5096725051920368</v>
      </c>
      <c r="M641" s="151">
        <v>4.1589077072677725</v>
      </c>
      <c r="N641" s="725">
        <f t="shared" si="81"/>
        <v>0.10690968593817188</v>
      </c>
      <c r="O641" s="706">
        <f t="shared" si="78"/>
        <v>7.070143102355213</v>
      </c>
      <c r="P641" s="687">
        <v>4.1589077072677725</v>
      </c>
      <c r="Q641" s="687"/>
      <c r="R641" s="146" t="s">
        <v>2006</v>
      </c>
      <c r="S641" s="321" t="s">
        <v>2007</v>
      </c>
      <c r="T641" s="687"/>
      <c r="U641" s="687"/>
    </row>
    <row r="642" spans="1:21" s="688" customFormat="1" ht="17.25" customHeight="1" x14ac:dyDescent="0.3">
      <c r="A642" s="158">
        <v>156</v>
      </c>
      <c r="B642" s="146" t="s">
        <v>2007</v>
      </c>
      <c r="C642" s="146">
        <v>38.6</v>
      </c>
      <c r="D642" s="146"/>
      <c r="E642" s="146"/>
      <c r="F642" s="524">
        <f t="shared" si="82"/>
        <v>38.6</v>
      </c>
      <c r="G642" s="146" t="s">
        <v>2142</v>
      </c>
      <c r="H642" s="726">
        <v>96</v>
      </c>
      <c r="I642" s="705">
        <f t="shared" si="79"/>
        <v>3.2256330304822325E-3</v>
      </c>
      <c r="J642" s="151">
        <f t="shared" si="76"/>
        <v>13.810386538358154</v>
      </c>
      <c r="K642" s="151">
        <f t="shared" si="80"/>
        <v>3.0382850384387941</v>
      </c>
      <c r="L642" s="151">
        <v>4.2655529072454481</v>
      </c>
      <c r="M642" s="151">
        <v>3.2197995153040821</v>
      </c>
      <c r="N642" s="725">
        <f t="shared" si="81"/>
        <v>0.63041512951674805</v>
      </c>
      <c r="O642" s="706">
        <f t="shared" si="78"/>
        <v>5.4736591760169393</v>
      </c>
      <c r="P642" s="687">
        <v>3.2197995153040821</v>
      </c>
      <c r="Q642" s="687"/>
      <c r="R642" s="146" t="s">
        <v>2007</v>
      </c>
      <c r="S642" s="321" t="s">
        <v>2008</v>
      </c>
      <c r="T642" s="687"/>
      <c r="U642" s="687"/>
    </row>
    <row r="643" spans="1:21" s="688" customFormat="1" ht="17.25" customHeight="1" x14ac:dyDescent="0.3">
      <c r="A643" s="158">
        <v>157</v>
      </c>
      <c r="B643" s="146" t="s">
        <v>2008</v>
      </c>
      <c r="C643" s="146">
        <v>295.8</v>
      </c>
      <c r="D643" s="146"/>
      <c r="E643" s="146"/>
      <c r="F643" s="524">
        <f t="shared" si="82"/>
        <v>295.8</v>
      </c>
      <c r="G643" s="146" t="s">
        <v>2142</v>
      </c>
      <c r="H643" s="726">
        <v>164</v>
      </c>
      <c r="I643" s="705">
        <f t="shared" si="79"/>
        <v>5.5104564270738142E-3</v>
      </c>
      <c r="J643" s="151">
        <f t="shared" si="76"/>
        <v>23.592743669695182</v>
      </c>
      <c r="K643" s="151">
        <f t="shared" si="80"/>
        <v>5.1904036073329403</v>
      </c>
      <c r="L643" s="151">
        <v>7.2869862165443076</v>
      </c>
      <c r="M643" s="151">
        <v>5.500490838644474</v>
      </c>
      <c r="N643" s="725">
        <f t="shared" si="81"/>
        <v>0.14053625534894151</v>
      </c>
      <c r="O643" s="706">
        <f t="shared" si="78"/>
        <v>9.3508344256956057</v>
      </c>
      <c r="P643" s="687">
        <v>5.500490838644474</v>
      </c>
      <c r="Q643" s="687"/>
      <c r="R643" s="146" t="s">
        <v>2008</v>
      </c>
      <c r="S643" s="321" t="s">
        <v>2156</v>
      </c>
      <c r="T643" s="687"/>
      <c r="U643" s="687"/>
    </row>
    <row r="644" spans="1:21" s="707" customFormat="1" ht="17.25" customHeight="1" x14ac:dyDescent="0.3">
      <c r="A644" s="158">
        <v>158</v>
      </c>
      <c r="B644" s="146" t="s">
        <v>2156</v>
      </c>
      <c r="C644" s="146">
        <v>2745.3</v>
      </c>
      <c r="D644" s="146"/>
      <c r="E644" s="146">
        <v>209</v>
      </c>
      <c r="F644" s="524">
        <f t="shared" si="82"/>
        <v>2954.3</v>
      </c>
      <c r="G644" s="146" t="s">
        <v>2144</v>
      </c>
      <c r="H644" s="726">
        <v>642.70000000000005</v>
      </c>
      <c r="I644" s="705">
        <f t="shared" si="79"/>
        <v>2.1594941132197197E-2</v>
      </c>
      <c r="J644" s="151">
        <f t="shared" si="76"/>
        <v>92.45766071044568</v>
      </c>
      <c r="K644" s="151">
        <f t="shared" si="80"/>
        <v>20.340685356298049</v>
      </c>
      <c r="L644" s="151">
        <v>28.556988057152601</v>
      </c>
      <c r="M644" s="151">
        <v>11.915413034634549</v>
      </c>
      <c r="N644" s="725">
        <f t="shared" si="81"/>
        <v>5.1880562961964208E-2</v>
      </c>
      <c r="O644" s="706">
        <f t="shared" si="78"/>
        <v>20.256202158878732</v>
      </c>
      <c r="P644" s="706">
        <v>11.915413034634549</v>
      </c>
      <c r="Q644" s="706"/>
      <c r="R644" s="146" t="s">
        <v>2156</v>
      </c>
      <c r="S644" s="321" t="s">
        <v>1146</v>
      </c>
      <c r="T644" s="706"/>
      <c r="U644" s="706"/>
    </row>
    <row r="645" spans="1:21" s="688" customFormat="1" ht="17.25" customHeight="1" x14ac:dyDescent="0.3">
      <c r="A645" s="158">
        <v>159</v>
      </c>
      <c r="B645" s="146" t="s">
        <v>1146</v>
      </c>
      <c r="C645" s="146">
        <v>601.58000000000004</v>
      </c>
      <c r="D645" s="146"/>
      <c r="E645" s="146"/>
      <c r="F645" s="524">
        <f t="shared" si="82"/>
        <v>601.58000000000004</v>
      </c>
      <c r="G645" s="146" t="s">
        <v>2142</v>
      </c>
      <c r="H645" s="726">
        <v>560</v>
      </c>
      <c r="I645" s="705">
        <f t="shared" si="79"/>
        <v>1.8816192677813023E-2</v>
      </c>
      <c r="J645" s="151">
        <f t="shared" si="76"/>
        <v>80.560588140422567</v>
      </c>
      <c r="K645" s="151">
        <f t="shared" si="80"/>
        <v>17.723329390892964</v>
      </c>
      <c r="L645" s="151">
        <v>24.88239195893178</v>
      </c>
      <c r="M645" s="151">
        <v>18.782163839273814</v>
      </c>
      <c r="N645" s="725">
        <f t="shared" si="81"/>
        <v>0.23595942905269643</v>
      </c>
      <c r="O645" s="706">
        <f t="shared" si="78"/>
        <v>31.929678526765482</v>
      </c>
      <c r="P645" s="687">
        <v>18.782163839273814</v>
      </c>
      <c r="Q645" s="687"/>
      <c r="R645" s="146" t="s">
        <v>1146</v>
      </c>
      <c r="S645" s="321" t="s">
        <v>1147</v>
      </c>
      <c r="T645" s="687"/>
      <c r="U645" s="687"/>
    </row>
    <row r="646" spans="1:21" s="688" customFormat="1" ht="17.25" customHeight="1" x14ac:dyDescent="0.3">
      <c r="A646" s="158">
        <v>160</v>
      </c>
      <c r="B646" s="146" t="s">
        <v>1147</v>
      </c>
      <c r="C646" s="146">
        <v>392.31</v>
      </c>
      <c r="D646" s="146"/>
      <c r="E646" s="146"/>
      <c r="F646" s="524">
        <f t="shared" si="82"/>
        <v>392.31</v>
      </c>
      <c r="G646" s="146" t="s">
        <v>2142</v>
      </c>
      <c r="H646" s="726">
        <v>371</v>
      </c>
      <c r="I646" s="705">
        <f t="shared" si="79"/>
        <v>1.2465727649051128E-2</v>
      </c>
      <c r="J646" s="151">
        <f t="shared" si="76"/>
        <v>53.37138964302995</v>
      </c>
      <c r="K646" s="151">
        <f t="shared" si="80"/>
        <v>11.741705721466589</v>
      </c>
      <c r="L646" s="151">
        <v>16.484584672792305</v>
      </c>
      <c r="M646" s="151">
        <v>12.443183543518902</v>
      </c>
      <c r="N646" s="725">
        <f t="shared" si="81"/>
        <v>0.23971059514365617</v>
      </c>
      <c r="O646" s="706">
        <f t="shared" ref="O646:O661" si="83">M646*1.7</f>
        <v>21.153412023982135</v>
      </c>
      <c r="P646" s="687">
        <v>12.443183543518902</v>
      </c>
      <c r="Q646" s="687"/>
      <c r="R646" s="146" t="s">
        <v>1147</v>
      </c>
      <c r="S646" s="321" t="s">
        <v>1148</v>
      </c>
      <c r="T646" s="687"/>
      <c r="U646" s="687"/>
    </row>
    <row r="647" spans="1:21" s="688" customFormat="1" ht="17.25" customHeight="1" x14ac:dyDescent="0.3">
      <c r="A647" s="158">
        <v>161</v>
      </c>
      <c r="B647" s="146" t="s">
        <v>1148</v>
      </c>
      <c r="C647" s="146">
        <v>600.88</v>
      </c>
      <c r="D647" s="146"/>
      <c r="E647" s="146"/>
      <c r="F647" s="524">
        <f t="shared" si="82"/>
        <v>600.88</v>
      </c>
      <c r="G647" s="146" t="s">
        <v>2142</v>
      </c>
      <c r="H647" s="726">
        <v>430</v>
      </c>
      <c r="I647" s="705">
        <f t="shared" si="79"/>
        <v>1.4448147949035E-2</v>
      </c>
      <c r="J647" s="151">
        <f t="shared" ref="J647:J710" si="84">I647*4281.45</f>
        <v>61.859023036395897</v>
      </c>
      <c r="K647" s="151">
        <f t="shared" si="80"/>
        <v>13.608985068007097</v>
      </c>
      <c r="L647" s="151">
        <v>19.106122397036902</v>
      </c>
      <c r="M647" s="151">
        <v>14.422018662299534</v>
      </c>
      <c r="N647" s="725">
        <f t="shared" si="81"/>
        <v>0.18139420377403048</v>
      </c>
      <c r="O647" s="706">
        <f t="shared" si="83"/>
        <v>24.517431725909208</v>
      </c>
      <c r="P647" s="687">
        <v>14.422018662299534</v>
      </c>
      <c r="Q647" s="687"/>
      <c r="R647" s="146" t="s">
        <v>1148</v>
      </c>
      <c r="S647" s="321" t="s">
        <v>1149</v>
      </c>
      <c r="T647" s="687"/>
      <c r="U647" s="687"/>
    </row>
    <row r="648" spans="1:21" s="688" customFormat="1" ht="17.25" customHeight="1" x14ac:dyDescent="0.3">
      <c r="A648" s="158">
        <v>162</v>
      </c>
      <c r="B648" s="146" t="s">
        <v>1149</v>
      </c>
      <c r="C648" s="146">
        <v>307.3</v>
      </c>
      <c r="D648" s="146"/>
      <c r="E648" s="146"/>
      <c r="F648" s="524">
        <f t="shared" si="82"/>
        <v>307.3</v>
      </c>
      <c r="G648" s="146" t="s">
        <v>2142</v>
      </c>
      <c r="H648" s="726">
        <v>285</v>
      </c>
      <c r="I648" s="705">
        <f t="shared" si="79"/>
        <v>9.5760980592441286E-3</v>
      </c>
      <c r="J648" s="151">
        <f t="shared" si="84"/>
        <v>40.999585035750769</v>
      </c>
      <c r="K648" s="151">
        <f t="shared" si="80"/>
        <v>9.0199087078651701</v>
      </c>
      <c r="L648" s="151">
        <v>12.663360193384923</v>
      </c>
      <c r="M648" s="151">
        <v>9.5587798110589919</v>
      </c>
      <c r="N648" s="725">
        <f t="shared" si="81"/>
        <v>0.23508504311116124</v>
      </c>
      <c r="O648" s="706">
        <f t="shared" si="83"/>
        <v>16.249925678800285</v>
      </c>
      <c r="P648" s="687">
        <v>9.5587798110589919</v>
      </c>
      <c r="Q648" s="687"/>
      <c r="R648" s="146" t="s">
        <v>1149</v>
      </c>
      <c r="S648" s="321" t="s">
        <v>1150</v>
      </c>
      <c r="T648" s="687"/>
      <c r="U648" s="687"/>
    </row>
    <row r="649" spans="1:21" s="688" customFormat="1" ht="17.25" customHeight="1" x14ac:dyDescent="0.3">
      <c r="A649" s="158">
        <v>163</v>
      </c>
      <c r="B649" s="146" t="s">
        <v>1150</v>
      </c>
      <c r="C649" s="146">
        <v>763</v>
      </c>
      <c r="D649" s="146"/>
      <c r="E649" s="146">
        <v>37.1</v>
      </c>
      <c r="F649" s="524">
        <f t="shared" si="82"/>
        <v>800.1</v>
      </c>
      <c r="G649" s="146" t="s">
        <v>2142</v>
      </c>
      <c r="H649" s="726">
        <v>564</v>
      </c>
      <c r="I649" s="705">
        <f t="shared" si="79"/>
        <v>1.8950594054083118E-2</v>
      </c>
      <c r="J649" s="151">
        <f t="shared" si="84"/>
        <v>81.136020912854164</v>
      </c>
      <c r="K649" s="151">
        <f t="shared" si="80"/>
        <v>17.849924600827915</v>
      </c>
      <c r="L649" s="151">
        <v>25.060123330067011</v>
      </c>
      <c r="M649" s="151">
        <v>18.916322152411482</v>
      </c>
      <c r="N649" s="725">
        <f t="shared" si="81"/>
        <v>0.17868065366349281</v>
      </c>
      <c r="O649" s="706">
        <f t="shared" si="83"/>
        <v>32.15774765909952</v>
      </c>
      <c r="P649" s="687">
        <v>18.916322152411482</v>
      </c>
      <c r="Q649" s="687"/>
      <c r="R649" s="146" t="s">
        <v>1150</v>
      </c>
      <c r="S649" s="321" t="s">
        <v>1151</v>
      </c>
      <c r="T649" s="687"/>
      <c r="U649" s="687"/>
    </row>
    <row r="650" spans="1:21" s="688" customFormat="1" ht="17.25" customHeight="1" x14ac:dyDescent="0.3">
      <c r="A650" s="158">
        <v>164</v>
      </c>
      <c r="B650" s="146" t="s">
        <v>1151</v>
      </c>
      <c r="C650" s="146">
        <v>325.2</v>
      </c>
      <c r="D650" s="146"/>
      <c r="E650" s="146"/>
      <c r="F650" s="524">
        <f t="shared" si="82"/>
        <v>325.2</v>
      </c>
      <c r="G650" s="146" t="s">
        <v>2142</v>
      </c>
      <c r="H650" s="726">
        <v>248</v>
      </c>
      <c r="I650" s="705">
        <f t="shared" si="79"/>
        <v>8.3328853287457667E-3</v>
      </c>
      <c r="J650" s="151">
        <f t="shared" si="84"/>
        <v>35.676831890758564</v>
      </c>
      <c r="K650" s="151">
        <f t="shared" si="80"/>
        <v>7.8489030159668838</v>
      </c>
      <c r="L650" s="151">
        <v>11.019345010384074</v>
      </c>
      <c r="M650" s="151">
        <v>8.317815414535545</v>
      </c>
      <c r="N650" s="725">
        <f t="shared" si="81"/>
        <v>0.19330533619817056</v>
      </c>
      <c r="O650" s="706">
        <f t="shared" si="83"/>
        <v>14.140286204710426</v>
      </c>
      <c r="P650" s="687">
        <v>8.317815414535545</v>
      </c>
      <c r="Q650" s="687"/>
      <c r="R650" s="146" t="s">
        <v>1151</v>
      </c>
      <c r="S650" s="321" t="s">
        <v>1152</v>
      </c>
      <c r="T650" s="687"/>
      <c r="U650" s="687"/>
    </row>
    <row r="651" spans="1:21" s="688" customFormat="1" ht="17.25" customHeight="1" x14ac:dyDescent="0.3">
      <c r="A651" s="158">
        <v>165</v>
      </c>
      <c r="B651" s="146" t="s">
        <v>1152</v>
      </c>
      <c r="C651" s="146">
        <v>366.35</v>
      </c>
      <c r="D651" s="146"/>
      <c r="E651" s="146">
        <v>53.9</v>
      </c>
      <c r="F651" s="524">
        <f t="shared" si="82"/>
        <v>420.25</v>
      </c>
      <c r="G651" s="146" t="s">
        <v>2142</v>
      </c>
      <c r="H651" s="726">
        <v>216</v>
      </c>
      <c r="I651" s="705">
        <f t="shared" si="79"/>
        <v>7.2576743185850234E-3</v>
      </c>
      <c r="J651" s="151">
        <f t="shared" si="84"/>
        <v>31.073369711305848</v>
      </c>
      <c r="K651" s="151">
        <f t="shared" si="80"/>
        <v>6.8361413364872865</v>
      </c>
      <c r="L651" s="151">
        <v>9.5974940413022587</v>
      </c>
      <c r="M651" s="151">
        <v>7.2445489094341848</v>
      </c>
      <c r="N651" s="725">
        <f t="shared" si="81"/>
        <v>0.1302832932743119</v>
      </c>
      <c r="O651" s="706">
        <f t="shared" si="83"/>
        <v>12.315733146038115</v>
      </c>
      <c r="P651" s="687">
        <v>7.2445489094341848</v>
      </c>
      <c r="Q651" s="687"/>
      <c r="R651" s="146" t="s">
        <v>1152</v>
      </c>
      <c r="S651" s="321" t="s">
        <v>1153</v>
      </c>
      <c r="T651" s="687"/>
      <c r="U651" s="687"/>
    </row>
    <row r="652" spans="1:21" s="688" customFormat="1" ht="17.25" customHeight="1" x14ac:dyDescent="0.3">
      <c r="A652" s="158">
        <v>166</v>
      </c>
      <c r="B652" s="146" t="s">
        <v>1153</v>
      </c>
      <c r="C652" s="146">
        <v>468.48</v>
      </c>
      <c r="D652" s="146"/>
      <c r="E652" s="146"/>
      <c r="F652" s="524">
        <f t="shared" si="82"/>
        <v>468.48</v>
      </c>
      <c r="G652" s="146" t="s">
        <v>2142</v>
      </c>
      <c r="H652" s="726">
        <v>412</v>
      </c>
      <c r="I652" s="705">
        <f t="shared" si="79"/>
        <v>1.3843341755819581E-2</v>
      </c>
      <c r="J652" s="151">
        <f t="shared" si="84"/>
        <v>59.269575560453745</v>
      </c>
      <c r="K652" s="151">
        <f t="shared" si="80"/>
        <v>13.039306623299824</v>
      </c>
      <c r="L652" s="151">
        <v>18.306331226928382</v>
      </c>
      <c r="M652" s="151">
        <v>13.818306253180017</v>
      </c>
      <c r="N652" s="725">
        <f t="shared" si="81"/>
        <v>0.22291991048467805</v>
      </c>
      <c r="O652" s="706">
        <f t="shared" si="83"/>
        <v>23.49112063040603</v>
      </c>
      <c r="P652" s="687">
        <v>13.818306253180017</v>
      </c>
      <c r="Q652" s="687"/>
      <c r="R652" s="146" t="s">
        <v>1153</v>
      </c>
      <c r="S652" s="321" t="s">
        <v>1154</v>
      </c>
      <c r="T652" s="687"/>
      <c r="U652" s="687"/>
    </row>
    <row r="653" spans="1:21" s="688" customFormat="1" ht="17.25" customHeight="1" x14ac:dyDescent="0.3">
      <c r="A653" s="158">
        <v>167</v>
      </c>
      <c r="B653" s="146" t="s">
        <v>1154</v>
      </c>
      <c r="C653" s="146">
        <v>996.98</v>
      </c>
      <c r="D653" s="146"/>
      <c r="E653" s="146">
        <v>29.1</v>
      </c>
      <c r="F653" s="524">
        <f t="shared" si="82"/>
        <v>1026.08</v>
      </c>
      <c r="G653" s="146" t="s">
        <v>2142</v>
      </c>
      <c r="H653" s="726">
        <v>549</v>
      </c>
      <c r="I653" s="705">
        <f t="shared" si="79"/>
        <v>1.8446588893070267E-2</v>
      </c>
      <c r="J653" s="151">
        <f t="shared" si="84"/>
        <v>78.978148016235693</v>
      </c>
      <c r="K653" s="151">
        <f t="shared" si="80"/>
        <v>17.375192563571854</v>
      </c>
      <c r="L653" s="151">
        <v>24.393630688309905</v>
      </c>
      <c r="M653" s="151">
        <v>18.413228478145218</v>
      </c>
      <c r="N653" s="725">
        <f t="shared" si="81"/>
        <v>0.13562314804524275</v>
      </c>
      <c r="O653" s="706">
        <f t="shared" si="83"/>
        <v>31.30248841284687</v>
      </c>
      <c r="P653" s="687">
        <v>18.413228478145218</v>
      </c>
      <c r="Q653" s="687"/>
      <c r="R653" s="146" t="s">
        <v>1154</v>
      </c>
      <c r="S653" s="321" t="s">
        <v>1166</v>
      </c>
      <c r="T653" s="687"/>
      <c r="U653" s="687"/>
    </row>
    <row r="654" spans="1:21" s="688" customFormat="1" ht="17.25" customHeight="1" x14ac:dyDescent="0.3">
      <c r="A654" s="158">
        <v>168</v>
      </c>
      <c r="B654" s="146" t="s">
        <v>1166</v>
      </c>
      <c r="C654" s="146">
        <v>1115.1199999999999</v>
      </c>
      <c r="D654" s="146"/>
      <c r="E654" s="146">
        <v>126.9</v>
      </c>
      <c r="F654" s="524">
        <f t="shared" si="82"/>
        <v>1242.02</v>
      </c>
      <c r="G654" s="146" t="s">
        <v>2142</v>
      </c>
      <c r="H654" s="726">
        <v>528</v>
      </c>
      <c r="I654" s="705">
        <f t="shared" si="79"/>
        <v>1.774098166765228E-2</v>
      </c>
      <c r="J654" s="151">
        <f t="shared" si="84"/>
        <v>75.957125960969847</v>
      </c>
      <c r="K654" s="151">
        <f t="shared" si="80"/>
        <v>16.710567711413365</v>
      </c>
      <c r="L654" s="151">
        <v>23.460540989849964</v>
      </c>
      <c r="M654" s="151">
        <v>17.708897334172452</v>
      </c>
      <c r="N654" s="725">
        <f t="shared" si="81"/>
        <v>0.10775763030901726</v>
      </c>
      <c r="O654" s="706">
        <f t="shared" si="83"/>
        <v>30.105125468093167</v>
      </c>
      <c r="P654" s="687">
        <v>17.708897334172452</v>
      </c>
      <c r="Q654" s="687"/>
      <c r="R654" s="146" t="s">
        <v>1166</v>
      </c>
      <c r="S654" s="321" t="s">
        <v>1231</v>
      </c>
      <c r="T654" s="687"/>
      <c r="U654" s="687"/>
    </row>
    <row r="655" spans="1:21" s="688" customFormat="1" ht="17.25" customHeight="1" x14ac:dyDescent="0.3">
      <c r="A655" s="158">
        <v>169</v>
      </c>
      <c r="B655" s="146" t="s">
        <v>1231</v>
      </c>
      <c r="C655" s="146">
        <v>678.82</v>
      </c>
      <c r="D655" s="146"/>
      <c r="E655" s="146">
        <v>148.19999999999999</v>
      </c>
      <c r="F655" s="524">
        <f t="shared" si="82"/>
        <v>827.02</v>
      </c>
      <c r="G655" s="146" t="s">
        <v>2142</v>
      </c>
      <c r="H655" s="726">
        <v>360</v>
      </c>
      <c r="I655" s="705">
        <f t="shared" si="79"/>
        <v>1.2096123864308372E-2</v>
      </c>
      <c r="J655" s="151">
        <f t="shared" si="84"/>
        <v>51.788949518843076</v>
      </c>
      <c r="K655" s="151">
        <f t="shared" si="80"/>
        <v>11.393568894145476</v>
      </c>
      <c r="L655" s="151">
        <v>15.995823402170428</v>
      </c>
      <c r="M655" s="151">
        <v>12.074248182390308</v>
      </c>
      <c r="N655" s="725">
        <f t="shared" si="81"/>
        <v>0.11033903653787004</v>
      </c>
      <c r="O655" s="706">
        <f t="shared" si="83"/>
        <v>20.526221910063523</v>
      </c>
      <c r="P655" s="687">
        <v>12.074248182390308</v>
      </c>
      <c r="Q655" s="687"/>
      <c r="R655" s="146" t="s">
        <v>1231</v>
      </c>
      <c r="S655" s="321" t="s">
        <v>1232</v>
      </c>
      <c r="T655" s="687"/>
      <c r="U655" s="687"/>
    </row>
    <row r="656" spans="1:21" s="688" customFormat="1" ht="17.25" customHeight="1" x14ac:dyDescent="0.3">
      <c r="A656" s="158">
        <v>170</v>
      </c>
      <c r="B656" s="146" t="s">
        <v>1232</v>
      </c>
      <c r="C656" s="146">
        <v>487.41</v>
      </c>
      <c r="D656" s="146"/>
      <c r="E656" s="146"/>
      <c r="F656" s="524">
        <f t="shared" si="82"/>
        <v>487.41</v>
      </c>
      <c r="G656" s="146" t="s">
        <v>2142</v>
      </c>
      <c r="H656" s="726">
        <v>380</v>
      </c>
      <c r="I656" s="705">
        <f t="shared" si="79"/>
        <v>1.2768130745658838E-2</v>
      </c>
      <c r="J656" s="151">
        <f t="shared" si="84"/>
        <v>54.666113381001026</v>
      </c>
      <c r="K656" s="151">
        <f t="shared" si="80"/>
        <v>12.026544943820225</v>
      </c>
      <c r="L656" s="151">
        <v>16.884480257846565</v>
      </c>
      <c r="M656" s="151">
        <v>12.745039748078659</v>
      </c>
      <c r="N656" s="725">
        <f t="shared" si="81"/>
        <v>0.19762043932366277</v>
      </c>
      <c r="O656" s="706">
        <f t="shared" si="83"/>
        <v>21.666567571733719</v>
      </c>
      <c r="P656" s="687">
        <v>12.745039748078659</v>
      </c>
      <c r="Q656" s="687"/>
      <c r="R656" s="146" t="s">
        <v>1232</v>
      </c>
      <c r="S656" s="321" t="s">
        <v>1233</v>
      </c>
      <c r="T656" s="687"/>
      <c r="U656" s="687"/>
    </row>
    <row r="657" spans="1:21" s="688" customFormat="1" ht="17.25" customHeight="1" x14ac:dyDescent="0.3">
      <c r="A657" s="158">
        <v>171</v>
      </c>
      <c r="B657" s="146" t="s">
        <v>1233</v>
      </c>
      <c r="C657" s="146">
        <v>436.5</v>
      </c>
      <c r="D657" s="146">
        <v>103.3</v>
      </c>
      <c r="E657" s="146">
        <v>145.19999999999999</v>
      </c>
      <c r="F657" s="524">
        <f t="shared" si="82"/>
        <v>685</v>
      </c>
      <c r="G657" s="146" t="s">
        <v>2142</v>
      </c>
      <c r="H657" s="726">
        <v>761</v>
      </c>
      <c r="I657" s="705">
        <f t="shared" si="79"/>
        <v>2.5569861835385198E-2</v>
      </c>
      <c r="J657" s="151">
        <f t="shared" si="84"/>
        <v>109.47608495510995</v>
      </c>
      <c r="K657" s="151">
        <f t="shared" si="80"/>
        <v>24.08473869012419</v>
      </c>
      <c r="L657" s="151">
        <v>33.813393358476937</v>
      </c>
      <c r="M657" s="151">
        <v>25.523619074441729</v>
      </c>
      <c r="N657" s="725">
        <f t="shared" si="81"/>
        <v>0.28160268040606251</v>
      </c>
      <c r="O657" s="706">
        <f t="shared" si="83"/>
        <v>43.390152426550941</v>
      </c>
      <c r="P657" s="687">
        <v>25.523619074441729</v>
      </c>
      <c r="Q657" s="687"/>
      <c r="R657" s="146" t="s">
        <v>1233</v>
      </c>
      <c r="S657" s="321" t="s">
        <v>1234</v>
      </c>
      <c r="T657" s="687"/>
      <c r="U657" s="687"/>
    </row>
    <row r="658" spans="1:21" s="688" customFormat="1" ht="17.25" customHeight="1" x14ac:dyDescent="0.3">
      <c r="A658" s="158">
        <v>172</v>
      </c>
      <c r="B658" s="146" t="s">
        <v>1234</v>
      </c>
      <c r="C658" s="146">
        <v>636.55999999999995</v>
      </c>
      <c r="D658" s="146"/>
      <c r="E658" s="146"/>
      <c r="F658" s="524">
        <f t="shared" si="82"/>
        <v>636.55999999999995</v>
      </c>
      <c r="G658" s="146" t="s">
        <v>2142</v>
      </c>
      <c r="H658" s="726">
        <v>415</v>
      </c>
      <c r="I658" s="705">
        <f t="shared" si="79"/>
        <v>1.3944142788022151E-2</v>
      </c>
      <c r="J658" s="151">
        <f t="shared" si="84"/>
        <v>59.701150139777432</v>
      </c>
      <c r="K658" s="151">
        <f t="shared" si="80"/>
        <v>13.134253030751035</v>
      </c>
      <c r="L658" s="151">
        <v>18.439629755279803</v>
      </c>
      <c r="M658" s="151">
        <v>13.91892498803327</v>
      </c>
      <c r="N658" s="725">
        <f t="shared" si="81"/>
        <v>0.16525379840681403</v>
      </c>
      <c r="O658" s="706">
        <f t="shared" si="83"/>
        <v>23.662172479656558</v>
      </c>
      <c r="P658" s="687">
        <v>13.91892498803327</v>
      </c>
      <c r="Q658" s="687"/>
      <c r="R658" s="146" t="s">
        <v>1234</v>
      </c>
      <c r="S658" s="321" t="s">
        <v>1235</v>
      </c>
      <c r="T658" s="687"/>
      <c r="U658" s="687"/>
    </row>
    <row r="659" spans="1:21" s="688" customFormat="1" ht="17.25" customHeight="1" x14ac:dyDescent="0.3">
      <c r="A659" s="158">
        <v>173</v>
      </c>
      <c r="B659" s="146" t="s">
        <v>1235</v>
      </c>
      <c r="C659" s="146">
        <v>495</v>
      </c>
      <c r="D659" s="146">
        <v>10.1</v>
      </c>
      <c r="E659" s="146"/>
      <c r="F659" s="524">
        <f t="shared" si="82"/>
        <v>505.1</v>
      </c>
      <c r="G659" s="146" t="s">
        <v>2142</v>
      </c>
      <c r="H659" s="726">
        <v>293</v>
      </c>
      <c r="I659" s="705">
        <f t="shared" si="79"/>
        <v>9.8449008117843136E-3</v>
      </c>
      <c r="J659" s="151">
        <f t="shared" si="84"/>
        <v>42.150450580613949</v>
      </c>
      <c r="K659" s="151">
        <f t="shared" si="80"/>
        <v>9.2730991277350689</v>
      </c>
      <c r="L659" s="151">
        <v>13.018822935655379</v>
      </c>
      <c r="M659" s="151">
        <v>9.8270964373343332</v>
      </c>
      <c r="N659" s="725">
        <f t="shared" si="81"/>
        <v>0.14703913894543402</v>
      </c>
      <c r="O659" s="706">
        <f t="shared" si="83"/>
        <v>16.706063943468365</v>
      </c>
      <c r="P659" s="687">
        <v>9.8270964373343332</v>
      </c>
      <c r="Q659" s="687"/>
      <c r="R659" s="146" t="s">
        <v>1235</v>
      </c>
      <c r="S659" s="321" t="s">
        <v>1236</v>
      </c>
      <c r="T659" s="687"/>
      <c r="U659" s="687"/>
    </row>
    <row r="660" spans="1:21" s="688" customFormat="1" ht="17.25" customHeight="1" x14ac:dyDescent="0.3">
      <c r="A660" s="158">
        <v>174</v>
      </c>
      <c r="B660" s="146" t="s">
        <v>1236</v>
      </c>
      <c r="C660" s="146">
        <v>536.88</v>
      </c>
      <c r="D660" s="146"/>
      <c r="E660" s="146"/>
      <c r="F660" s="524">
        <f t="shared" si="82"/>
        <v>536.88</v>
      </c>
      <c r="G660" s="146" t="s">
        <v>2142</v>
      </c>
      <c r="H660" s="726">
        <v>341</v>
      </c>
      <c r="I660" s="705">
        <f t="shared" si="79"/>
        <v>1.145771732702543E-2</v>
      </c>
      <c r="J660" s="151">
        <f t="shared" si="84"/>
        <v>49.055643849793029</v>
      </c>
      <c r="K660" s="151">
        <f t="shared" si="80"/>
        <v>10.792241646954466</v>
      </c>
      <c r="L660" s="151">
        <v>15.1515993892781</v>
      </c>
      <c r="M660" s="151">
        <v>11.436996194986376</v>
      </c>
      <c r="N660" s="725">
        <f t="shared" si="81"/>
        <v>0.16099776687716433</v>
      </c>
      <c r="O660" s="706">
        <f t="shared" si="83"/>
        <v>19.442893531476837</v>
      </c>
      <c r="P660" s="687">
        <v>11.436996194986376</v>
      </c>
      <c r="Q660" s="687"/>
      <c r="R660" s="146" t="s">
        <v>1236</v>
      </c>
      <c r="S660" s="708" t="s">
        <v>2152</v>
      </c>
      <c r="T660" s="687"/>
      <c r="U660" s="687"/>
    </row>
    <row r="661" spans="1:21" s="688" customFormat="1" ht="17.25" customHeight="1" x14ac:dyDescent="0.3">
      <c r="A661" s="158">
        <v>176</v>
      </c>
      <c r="B661" s="146" t="s">
        <v>1265</v>
      </c>
      <c r="C661" s="146">
        <v>380.2</v>
      </c>
      <c r="D661" s="146"/>
      <c r="E661" s="146"/>
      <c r="F661" s="524">
        <f t="shared" si="82"/>
        <v>380.2</v>
      </c>
      <c r="G661" s="146" t="s">
        <v>2142</v>
      </c>
      <c r="H661" s="726">
        <v>336</v>
      </c>
      <c r="I661" s="705">
        <f t="shared" si="79"/>
        <v>1.1289715606687813E-2</v>
      </c>
      <c r="J661" s="151">
        <f t="shared" si="84"/>
        <v>48.336352884253536</v>
      </c>
      <c r="K661" s="151">
        <f t="shared" si="80"/>
        <v>10.633997634535778</v>
      </c>
      <c r="L661" s="151">
        <v>14.929435175359068</v>
      </c>
      <c r="M661" s="151">
        <v>12.170842167849433</v>
      </c>
      <c r="N661" s="725">
        <f t="shared" si="81"/>
        <v>0.22638250358231937</v>
      </c>
      <c r="O661" s="706">
        <f t="shared" si="83"/>
        <v>20.690431685344034</v>
      </c>
      <c r="P661" s="687">
        <v>12.170842167849433</v>
      </c>
      <c r="Q661" s="687"/>
      <c r="R661" s="687" t="s">
        <v>1265</v>
      </c>
      <c r="S661" s="708" t="s">
        <v>505</v>
      </c>
      <c r="T661" s="687"/>
      <c r="U661" s="687"/>
    </row>
    <row r="662" spans="1:21" s="688" customFormat="1" ht="17.25" customHeight="1" x14ac:dyDescent="0.3">
      <c r="A662" s="158">
        <v>177</v>
      </c>
      <c r="B662" s="158" t="s">
        <v>505</v>
      </c>
      <c r="C662" s="163">
        <v>4131.2</v>
      </c>
      <c r="D662" s="146"/>
      <c r="E662" s="146"/>
      <c r="F662" s="524">
        <f t="shared" si="82"/>
        <v>4131.2</v>
      </c>
      <c r="G662" s="146" t="s">
        <v>2143</v>
      </c>
      <c r="H662" s="163">
        <v>674</v>
      </c>
      <c r="I662" s="705">
        <f t="shared" si="79"/>
        <v>2.2646631901510676E-2</v>
      </c>
      <c r="J662" s="151">
        <f t="shared" si="84"/>
        <v>96.960422154722878</v>
      </c>
      <c r="K662" s="151">
        <f t="shared" si="80"/>
        <v>21.331292874039033</v>
      </c>
      <c r="L662" s="151">
        <v>29.947736036285747</v>
      </c>
      <c r="M662" s="151">
        <v>13.385729233174031</v>
      </c>
      <c r="N662" s="725">
        <f t="shared" si="81"/>
        <v>3.9123058747633062E-2</v>
      </c>
      <c r="O662" s="687"/>
      <c r="P662" s="687"/>
      <c r="Q662" s="687"/>
      <c r="R662" s="709" t="s">
        <v>505</v>
      </c>
      <c r="S662" s="708" t="s">
        <v>506</v>
      </c>
      <c r="T662" s="687"/>
      <c r="U662" s="687"/>
    </row>
    <row r="663" spans="1:21" s="688" customFormat="1" ht="17.25" customHeight="1" x14ac:dyDescent="0.3">
      <c r="A663" s="158">
        <v>178</v>
      </c>
      <c r="B663" s="158" t="s">
        <v>506</v>
      </c>
      <c r="C663" s="163">
        <v>6403.7</v>
      </c>
      <c r="D663" s="146"/>
      <c r="E663" s="146"/>
      <c r="F663" s="524">
        <f t="shared" si="82"/>
        <v>6403.7</v>
      </c>
      <c r="G663" s="146" t="s">
        <v>2143</v>
      </c>
      <c r="H663" s="163">
        <v>1139</v>
      </c>
      <c r="I663" s="705">
        <f t="shared" si="79"/>
        <v>3.8270791892908988E-2</v>
      </c>
      <c r="J663" s="151">
        <f t="shared" si="84"/>
        <v>163.85448194989519</v>
      </c>
      <c r="K663" s="151">
        <f t="shared" si="80"/>
        <v>36.047986028976943</v>
      </c>
      <c r="L663" s="151">
        <v>50.609007930755887</v>
      </c>
      <c r="M663" s="151">
        <v>22.620690796120506</v>
      </c>
      <c r="N663" s="725">
        <f t="shared" si="81"/>
        <v>4.2652242719950738E-2</v>
      </c>
      <c r="O663" s="687"/>
      <c r="P663" s="687"/>
      <c r="Q663" s="687"/>
      <c r="R663" s="709" t="s">
        <v>506</v>
      </c>
      <c r="S663" s="710" t="s">
        <v>507</v>
      </c>
      <c r="T663" s="687"/>
      <c r="U663" s="687"/>
    </row>
    <row r="664" spans="1:21" s="688" customFormat="1" ht="17.25" customHeight="1" x14ac:dyDescent="0.3">
      <c r="A664" s="158">
        <v>179</v>
      </c>
      <c r="B664" s="282" t="s">
        <v>507</v>
      </c>
      <c r="C664" s="163">
        <v>2127.8000000000002</v>
      </c>
      <c r="D664" s="146"/>
      <c r="E664" s="146"/>
      <c r="F664" s="524">
        <f t="shared" si="82"/>
        <v>2127.8000000000002</v>
      </c>
      <c r="G664" s="146" t="s">
        <v>2143</v>
      </c>
      <c r="H664" s="163">
        <v>380.7</v>
      </c>
      <c r="I664" s="705">
        <f t="shared" si="79"/>
        <v>1.2791650986506102E-2</v>
      </c>
      <c r="J664" s="151">
        <f t="shared" si="84"/>
        <v>54.766814116176548</v>
      </c>
      <c r="K664" s="151">
        <f t="shared" si="80"/>
        <v>12.048699105558841</v>
      </c>
      <c r="L664" s="151">
        <v>16.915583247795229</v>
      </c>
      <c r="M664" s="151">
        <v>7.5607524021800492</v>
      </c>
      <c r="N664" s="725">
        <f t="shared" si="81"/>
        <v>4.2904337283443304E-2</v>
      </c>
      <c r="O664" s="687"/>
      <c r="P664" s="687"/>
      <c r="Q664" s="687"/>
      <c r="R664" s="711" t="s">
        <v>507</v>
      </c>
      <c r="S664" s="710" t="s">
        <v>508</v>
      </c>
      <c r="T664" s="687"/>
      <c r="U664" s="687"/>
    </row>
    <row r="665" spans="1:21" s="688" customFormat="1" ht="17.25" customHeight="1" x14ac:dyDescent="0.3">
      <c r="A665" s="158">
        <v>180</v>
      </c>
      <c r="B665" s="282" t="s">
        <v>508</v>
      </c>
      <c r="C665" s="163">
        <v>4248.8</v>
      </c>
      <c r="D665" s="146"/>
      <c r="E665" s="146"/>
      <c r="F665" s="524">
        <f t="shared" si="82"/>
        <v>4248.8</v>
      </c>
      <c r="G665" s="146" t="s">
        <v>2143</v>
      </c>
      <c r="H665" s="163">
        <v>759.8</v>
      </c>
      <c r="I665" s="705">
        <f t="shared" si="79"/>
        <v>2.5529541422504166E-2</v>
      </c>
      <c r="J665" s="151">
        <f t="shared" si="84"/>
        <v>109.30345512338046</v>
      </c>
      <c r="K665" s="151">
        <f t="shared" si="80"/>
        <v>24.046760127143703</v>
      </c>
      <c r="L665" s="151">
        <v>33.760073947136362</v>
      </c>
      <c r="M665" s="151">
        <v>15.089728592530603</v>
      </c>
      <c r="N665" s="725">
        <f t="shared" si="81"/>
        <v>4.288270047782694E-2</v>
      </c>
      <c r="O665" s="687"/>
      <c r="P665" s="687"/>
      <c r="Q665" s="687"/>
      <c r="R665" s="711" t="s">
        <v>508</v>
      </c>
      <c r="S665" s="710" t="s">
        <v>509</v>
      </c>
      <c r="T665" s="687"/>
      <c r="U665" s="687"/>
    </row>
    <row r="666" spans="1:21" s="688" customFormat="1" ht="17.25" customHeight="1" x14ac:dyDescent="0.3">
      <c r="A666" s="158">
        <v>181</v>
      </c>
      <c r="B666" s="282" t="s">
        <v>509</v>
      </c>
      <c r="C666" s="163">
        <v>4357.5</v>
      </c>
      <c r="D666" s="146"/>
      <c r="E666" s="146"/>
      <c r="F666" s="524">
        <f t="shared" si="82"/>
        <v>4357.5</v>
      </c>
      <c r="G666" s="146" t="s">
        <v>2143</v>
      </c>
      <c r="H666" s="163">
        <v>793.5</v>
      </c>
      <c r="I666" s="705">
        <f t="shared" si="79"/>
        <v>2.6661873017579704E-2</v>
      </c>
      <c r="J666" s="151">
        <f t="shared" si="84"/>
        <v>114.15147623111662</v>
      </c>
      <c r="K666" s="151">
        <f t="shared" si="80"/>
        <v>25.113324770845654</v>
      </c>
      <c r="L666" s="151">
        <v>35.257460748950656</v>
      </c>
      <c r="M666" s="151">
        <v>15.759015054189311</v>
      </c>
      <c r="N666" s="725">
        <f t="shared" si="81"/>
        <v>4.3667533403351055E-2</v>
      </c>
      <c r="O666" s="687"/>
      <c r="P666" s="687"/>
      <c r="Q666" s="687"/>
      <c r="R666" s="711" t="s">
        <v>509</v>
      </c>
      <c r="S666" s="710" t="s">
        <v>510</v>
      </c>
      <c r="T666" s="687"/>
      <c r="U666" s="687"/>
    </row>
    <row r="667" spans="1:21" s="688" customFormat="1" ht="17.25" customHeight="1" x14ac:dyDescent="0.3">
      <c r="A667" s="158">
        <v>182</v>
      </c>
      <c r="B667" s="282" t="s">
        <v>510</v>
      </c>
      <c r="C667" s="163">
        <v>6324.6</v>
      </c>
      <c r="D667" s="146"/>
      <c r="E667" s="146"/>
      <c r="F667" s="524">
        <f t="shared" si="82"/>
        <v>6324.6</v>
      </c>
      <c r="G667" s="146" t="s">
        <v>2143</v>
      </c>
      <c r="H667" s="163">
        <v>1145.2</v>
      </c>
      <c r="I667" s="705">
        <f>2/59523.2*H667</f>
        <v>3.8479114026127637E-2</v>
      </c>
      <c r="J667" s="151">
        <f t="shared" si="84"/>
        <v>164.74640274716415</v>
      </c>
      <c r="K667" s="151">
        <f t="shared" si="80"/>
        <v>36.244208604376112</v>
      </c>
      <c r="L667" s="151">
        <v>50.884491556015483</v>
      </c>
      <c r="M667" s="151">
        <v>22.743823616959794</v>
      </c>
      <c r="N667" s="725">
        <f t="shared" si="81"/>
        <v>4.3420758075532924E-2</v>
      </c>
      <c r="O667" s="687"/>
      <c r="P667" s="687"/>
      <c r="Q667" s="687"/>
      <c r="R667" s="711" t="s">
        <v>510</v>
      </c>
      <c r="S667" s="687"/>
      <c r="T667" s="687"/>
      <c r="U667" s="687"/>
    </row>
    <row r="668" spans="1:21" s="713" customFormat="1" x14ac:dyDescent="0.3">
      <c r="A668" s="146">
        <v>1</v>
      </c>
      <c r="B668" s="143" t="s">
        <v>1063</v>
      </c>
      <c r="C668" s="138">
        <f t="shared" ref="C668:M668" si="85">SUM(C494:C667)</f>
        <v>192930.46</v>
      </c>
      <c r="D668" s="138">
        <f t="shared" si="85"/>
        <v>1610.1199999999997</v>
      </c>
      <c r="E668" s="138">
        <f t="shared" si="85"/>
        <v>2719.8999999999996</v>
      </c>
      <c r="F668" s="138">
        <f t="shared" si="85"/>
        <v>197260.47999999995</v>
      </c>
      <c r="G668" s="138">
        <f t="shared" si="85"/>
        <v>0</v>
      </c>
      <c r="H668" s="138">
        <f t="shared" si="85"/>
        <v>59523.220000000008</v>
      </c>
      <c r="I668" s="138">
        <f t="shared" si="85"/>
        <v>2.0000006720068813</v>
      </c>
      <c r="J668" s="151">
        <f t="shared" si="84"/>
        <v>8562.9028771638605</v>
      </c>
      <c r="K668" s="138">
        <f t="shared" si="85"/>
        <v>1883.8386329760503</v>
      </c>
      <c r="L668" s="138">
        <f t="shared" si="85"/>
        <v>2644.7858762459409</v>
      </c>
      <c r="M668" s="138">
        <f t="shared" si="85"/>
        <v>1589.8522962227289</v>
      </c>
      <c r="N668" s="725">
        <f t="shared" si="81"/>
        <v>7.4426360934580438E-2</v>
      </c>
      <c r="O668" s="712"/>
      <c r="P668" s="712"/>
      <c r="Q668" s="712"/>
      <c r="R668" s="712"/>
      <c r="S668" s="712"/>
      <c r="T668" s="712"/>
      <c r="U668" s="712"/>
    </row>
    <row r="669" spans="1:21" s="341" customFormat="1" x14ac:dyDescent="0.3">
      <c r="A669" s="382" t="s">
        <v>769</v>
      </c>
      <c r="B669" s="354"/>
      <c r="C669" s="354"/>
      <c r="D669" s="354"/>
      <c r="E669" s="354"/>
      <c r="F669" s="146"/>
      <c r="G669" s="146"/>
      <c r="H669" s="146"/>
      <c r="I669" s="146"/>
      <c r="J669" s="151">
        <f t="shared" si="84"/>
        <v>0</v>
      </c>
      <c r="K669" s="151"/>
      <c r="L669" s="151"/>
      <c r="M669" s="151"/>
      <c r="N669" s="725"/>
      <c r="O669" s="354"/>
      <c r="P669" s="354"/>
      <c r="Q669" s="354"/>
      <c r="R669" s="354"/>
      <c r="S669" s="354"/>
      <c r="T669" s="354"/>
      <c r="U669" s="354"/>
    </row>
    <row r="670" spans="1:21" s="688" customFormat="1" x14ac:dyDescent="0.3">
      <c r="A670" s="146">
        <v>2</v>
      </c>
      <c r="B670" s="146" t="s">
        <v>770</v>
      </c>
      <c r="C670" s="146">
        <v>4574.41</v>
      </c>
      <c r="D670" s="146"/>
      <c r="E670" s="146"/>
      <c r="F670" s="146">
        <f t="shared" ref="F670:F723" si="86">C670+D670+E670</f>
        <v>4574.41</v>
      </c>
      <c r="G670" s="146" t="s">
        <v>2142</v>
      </c>
      <c r="H670" s="146">
        <v>729</v>
      </c>
      <c r="I670" s="696">
        <f t="shared" ref="I670:I733" si="87">3/64185*H670</f>
        <v>3.4073381631222248E-2</v>
      </c>
      <c r="J670" s="151">
        <f t="shared" si="84"/>
        <v>145.8834797849965</v>
      </c>
      <c r="K670" s="151">
        <f t="shared" si="80"/>
        <v>32.09436555269923</v>
      </c>
      <c r="L670" s="151">
        <v>33.639722107305381</v>
      </c>
      <c r="M670" s="151">
        <v>47.304390503685845</v>
      </c>
      <c r="N670" s="725">
        <f t="shared" si="81"/>
        <v>5.6602263012866569E-2</v>
      </c>
      <c r="O670" s="687"/>
      <c r="P670" s="687">
        <f t="shared" ref="P670:P725" si="88">M670*1.7</f>
        <v>80.41746385626594</v>
      </c>
      <c r="Q670" s="687">
        <v>47.304390503685845</v>
      </c>
      <c r="R670" s="687"/>
      <c r="S670" s="687"/>
      <c r="T670" s="687"/>
      <c r="U670" s="687"/>
    </row>
    <row r="671" spans="1:21" s="715" customFormat="1" x14ac:dyDescent="0.3">
      <c r="A671" s="146">
        <v>3</v>
      </c>
      <c r="B671" s="146" t="s">
        <v>771</v>
      </c>
      <c r="C671" s="146">
        <v>8527.85</v>
      </c>
      <c r="D671" s="146"/>
      <c r="E671" s="146"/>
      <c r="F671" s="146">
        <f t="shared" si="86"/>
        <v>8527.85</v>
      </c>
      <c r="G671" s="146" t="s">
        <v>2144</v>
      </c>
      <c r="H671" s="146">
        <v>1595</v>
      </c>
      <c r="I671" s="696">
        <f t="shared" si="87"/>
        <v>7.4550128534704371E-2</v>
      </c>
      <c r="J671" s="151">
        <f t="shared" si="84"/>
        <v>319.18264781491001</v>
      </c>
      <c r="K671" s="151">
        <f t="shared" si="80"/>
        <v>70.2201825192802</v>
      </c>
      <c r="L671" s="151">
        <v>73.601312429563905</v>
      </c>
      <c r="M671" s="151">
        <v>57.2107727667685</v>
      </c>
      <c r="N671" s="725">
        <f t="shared" si="81"/>
        <v>6.100188388990456E-2</v>
      </c>
      <c r="O671" s="714"/>
      <c r="P671" s="687">
        <f t="shared" si="88"/>
        <v>97.258313703506445</v>
      </c>
      <c r="Q671" s="714">
        <v>57.2107727667685</v>
      </c>
      <c r="R671" s="714"/>
      <c r="S671" s="714"/>
      <c r="T671" s="714"/>
      <c r="U671" s="714"/>
    </row>
    <row r="672" spans="1:21" s="688" customFormat="1" x14ac:dyDescent="0.3">
      <c r="A672" s="146">
        <v>4</v>
      </c>
      <c r="B672" s="146" t="s">
        <v>772</v>
      </c>
      <c r="C672" s="146">
        <v>5131.3999999999996</v>
      </c>
      <c r="D672" s="146"/>
      <c r="E672" s="146"/>
      <c r="F672" s="146">
        <f t="shared" si="86"/>
        <v>5131.3999999999996</v>
      </c>
      <c r="G672" s="146" t="s">
        <v>2142</v>
      </c>
      <c r="H672" s="146">
        <v>900</v>
      </c>
      <c r="I672" s="696">
        <f t="shared" si="87"/>
        <v>4.2065903248422527E-2</v>
      </c>
      <c r="J672" s="151">
        <f t="shared" si="84"/>
        <v>180.10306146295864</v>
      </c>
      <c r="K672" s="151">
        <f t="shared" si="80"/>
        <v>39.622673521850899</v>
      </c>
      <c r="L672" s="151">
        <v>41.530521120130096</v>
      </c>
      <c r="M672" s="151">
        <v>58.400482103315859</v>
      </c>
      <c r="N672" s="725">
        <f t="shared" si="81"/>
        <v>6.229425462997535E-2</v>
      </c>
      <c r="O672" s="687"/>
      <c r="P672" s="687">
        <f t="shared" si="88"/>
        <v>99.280819575636954</v>
      </c>
      <c r="Q672" s="687">
        <v>58.400482103315859</v>
      </c>
      <c r="R672" s="687"/>
      <c r="S672" s="687"/>
      <c r="T672" s="687"/>
      <c r="U672" s="687"/>
    </row>
    <row r="673" spans="1:21" s="688" customFormat="1" x14ac:dyDescent="0.3">
      <c r="A673" s="146">
        <v>5</v>
      </c>
      <c r="B673" s="146" t="s">
        <v>773</v>
      </c>
      <c r="C673" s="146">
        <v>4290.1499999999996</v>
      </c>
      <c r="D673" s="146"/>
      <c r="E673" s="146"/>
      <c r="F673" s="146">
        <f t="shared" si="86"/>
        <v>4290.1499999999996</v>
      </c>
      <c r="G673" s="146" t="s">
        <v>2142</v>
      </c>
      <c r="H673" s="146">
        <v>658</v>
      </c>
      <c r="I673" s="696">
        <f t="shared" si="87"/>
        <v>3.0754849263846692E-2</v>
      </c>
      <c r="J673" s="151">
        <f t="shared" si="84"/>
        <v>131.67534938069642</v>
      </c>
      <c r="K673" s="151">
        <f t="shared" si="80"/>
        <v>28.968576863753214</v>
      </c>
      <c r="L673" s="151">
        <v>30.363425441161784</v>
      </c>
      <c r="M673" s="151">
        <v>42.697241359979813</v>
      </c>
      <c r="N673" s="725">
        <f t="shared" si="81"/>
        <v>5.4474690406067679E-2</v>
      </c>
      <c r="O673" s="687"/>
      <c r="P673" s="687">
        <f t="shared" si="88"/>
        <v>72.585310311965685</v>
      </c>
      <c r="Q673" s="687">
        <v>42.697241359979813</v>
      </c>
      <c r="R673" s="687"/>
      <c r="S673" s="687"/>
      <c r="T673" s="687"/>
      <c r="U673" s="687"/>
    </row>
    <row r="674" spans="1:21" s="688" customFormat="1" x14ac:dyDescent="0.3">
      <c r="A674" s="146">
        <v>6</v>
      </c>
      <c r="B674" s="146" t="s">
        <v>774</v>
      </c>
      <c r="C674" s="146">
        <v>5185.3900000000003</v>
      </c>
      <c r="D674" s="146"/>
      <c r="E674" s="146"/>
      <c r="F674" s="146">
        <f t="shared" si="86"/>
        <v>5185.3900000000003</v>
      </c>
      <c r="G674" s="146" t="s">
        <v>2142</v>
      </c>
      <c r="H674" s="146">
        <v>658</v>
      </c>
      <c r="I674" s="696">
        <f t="shared" si="87"/>
        <v>3.0754849263846692E-2</v>
      </c>
      <c r="J674" s="151">
        <f t="shared" si="84"/>
        <v>131.67534938069642</v>
      </c>
      <c r="K674" s="151">
        <f t="shared" si="80"/>
        <v>28.968576863753214</v>
      </c>
      <c r="L674" s="151">
        <v>30.363425441161784</v>
      </c>
      <c r="M674" s="151">
        <v>42.697241359979813</v>
      </c>
      <c r="N674" s="725">
        <f t="shared" si="81"/>
        <v>4.5069819829480752E-2</v>
      </c>
      <c r="O674" s="687"/>
      <c r="P674" s="687">
        <f t="shared" si="88"/>
        <v>72.585310311965685</v>
      </c>
      <c r="Q674" s="687">
        <v>42.697241359979813</v>
      </c>
      <c r="R674" s="687"/>
      <c r="S674" s="687"/>
      <c r="T674" s="687"/>
      <c r="U674" s="687"/>
    </row>
    <row r="675" spans="1:21" s="688" customFormat="1" x14ac:dyDescent="0.3">
      <c r="A675" s="146">
        <v>7</v>
      </c>
      <c r="B675" s="146" t="s">
        <v>775</v>
      </c>
      <c r="C675" s="146">
        <v>4246.38</v>
      </c>
      <c r="D675" s="146"/>
      <c r="E675" s="146"/>
      <c r="F675" s="146">
        <f t="shared" si="86"/>
        <v>4246.38</v>
      </c>
      <c r="G675" s="146" t="s">
        <v>2142</v>
      </c>
      <c r="H675" s="146">
        <v>658</v>
      </c>
      <c r="I675" s="696">
        <f t="shared" si="87"/>
        <v>3.0754849263846692E-2</v>
      </c>
      <c r="J675" s="151">
        <f t="shared" si="84"/>
        <v>131.67534938069642</v>
      </c>
      <c r="K675" s="151">
        <f t="shared" si="80"/>
        <v>28.968576863753214</v>
      </c>
      <c r="L675" s="151">
        <v>30.363425441161784</v>
      </c>
      <c r="M675" s="151">
        <v>42.697241359979813</v>
      </c>
      <c r="N675" s="725">
        <f t="shared" si="81"/>
        <v>5.5036193898235962E-2</v>
      </c>
      <c r="O675" s="687"/>
      <c r="P675" s="687">
        <f t="shared" si="88"/>
        <v>72.585310311965685</v>
      </c>
      <c r="Q675" s="687">
        <v>42.697241359979813</v>
      </c>
      <c r="R675" s="687"/>
      <c r="S675" s="687"/>
      <c r="T675" s="687"/>
      <c r="U675" s="687"/>
    </row>
    <row r="676" spans="1:21" s="688" customFormat="1" x14ac:dyDescent="0.3">
      <c r="A676" s="146">
        <v>8</v>
      </c>
      <c r="B676" s="146" t="s">
        <v>776</v>
      </c>
      <c r="C676" s="146">
        <v>4446.42</v>
      </c>
      <c r="D676" s="146"/>
      <c r="E676" s="146"/>
      <c r="F676" s="146">
        <f t="shared" si="86"/>
        <v>4446.42</v>
      </c>
      <c r="G676" s="146" t="s">
        <v>2142</v>
      </c>
      <c r="H676" s="146">
        <v>658</v>
      </c>
      <c r="I676" s="696">
        <f t="shared" si="87"/>
        <v>3.0754849263846692E-2</v>
      </c>
      <c r="J676" s="151">
        <f t="shared" si="84"/>
        <v>131.67534938069642</v>
      </c>
      <c r="K676" s="151">
        <f t="shared" si="80"/>
        <v>28.968576863753214</v>
      </c>
      <c r="L676" s="151">
        <v>30.363425441161784</v>
      </c>
      <c r="M676" s="151">
        <v>42.697241359979813</v>
      </c>
      <c r="N676" s="725">
        <f t="shared" si="81"/>
        <v>5.2560170439497671E-2</v>
      </c>
      <c r="O676" s="687"/>
      <c r="P676" s="687">
        <f t="shared" si="88"/>
        <v>72.585310311965685</v>
      </c>
      <c r="Q676" s="687">
        <v>42.697241359979813</v>
      </c>
      <c r="R676" s="687"/>
      <c r="S676" s="687"/>
      <c r="T676" s="687"/>
      <c r="U676" s="687"/>
    </row>
    <row r="677" spans="1:21" s="688" customFormat="1" x14ac:dyDescent="0.3">
      <c r="A677" s="146">
        <v>9</v>
      </c>
      <c r="B677" s="146" t="s">
        <v>777</v>
      </c>
      <c r="C677" s="146">
        <v>2920.24</v>
      </c>
      <c r="D677" s="146"/>
      <c r="E677" s="146"/>
      <c r="F677" s="146">
        <f t="shared" si="86"/>
        <v>2920.24</v>
      </c>
      <c r="G677" s="146" t="s">
        <v>2142</v>
      </c>
      <c r="H677" s="146">
        <v>320</v>
      </c>
      <c r="I677" s="696">
        <f t="shared" si="87"/>
        <v>1.495676559943912E-2</v>
      </c>
      <c r="J677" s="151">
        <f t="shared" si="84"/>
        <v>64.036644075718613</v>
      </c>
      <c r="K677" s="151">
        <f t="shared" si="80"/>
        <v>14.088061696658094</v>
      </c>
      <c r="L677" s="151">
        <v>14.76640750937959</v>
      </c>
      <c r="M677" s="151">
        <v>20.764615858956748</v>
      </c>
      <c r="N677" s="725">
        <f t="shared" si="81"/>
        <v>3.8919996007421673E-2</v>
      </c>
      <c r="O677" s="687"/>
      <c r="P677" s="687">
        <f t="shared" si="88"/>
        <v>35.299846960226475</v>
      </c>
      <c r="Q677" s="687">
        <v>20.764615858956748</v>
      </c>
      <c r="R677" s="687"/>
      <c r="S677" s="687"/>
      <c r="T677" s="687"/>
      <c r="U677" s="687"/>
    </row>
    <row r="678" spans="1:21" s="688" customFormat="1" x14ac:dyDescent="0.3">
      <c r="A678" s="146">
        <v>11</v>
      </c>
      <c r="B678" s="146" t="s">
        <v>778</v>
      </c>
      <c r="C678" s="146">
        <v>8595.7800000000007</v>
      </c>
      <c r="D678" s="146"/>
      <c r="E678" s="146"/>
      <c r="F678" s="146">
        <f t="shared" si="86"/>
        <v>8595.7800000000007</v>
      </c>
      <c r="G678" s="146" t="s">
        <v>2142</v>
      </c>
      <c r="H678" s="146">
        <v>1414</v>
      </c>
      <c r="I678" s="696">
        <f t="shared" si="87"/>
        <v>6.6090207992521618E-2</v>
      </c>
      <c r="J678" s="151">
        <f t="shared" si="84"/>
        <v>282.96192100958166</v>
      </c>
      <c r="K678" s="151">
        <f t="shared" si="80"/>
        <v>62.251622622107966</v>
      </c>
      <c r="L678" s="151">
        <v>65.249063182071069</v>
      </c>
      <c r="M678" s="151">
        <v>91.753646326765136</v>
      </c>
      <c r="N678" s="725">
        <f t="shared" si="81"/>
        <v>5.8425908194547301E-2</v>
      </c>
      <c r="O678" s="687"/>
      <c r="P678" s="687">
        <f t="shared" si="88"/>
        <v>155.98119875550071</v>
      </c>
      <c r="Q678" s="687">
        <v>91.753646326765136</v>
      </c>
      <c r="R678" s="687"/>
      <c r="S678" s="687"/>
      <c r="T678" s="687"/>
      <c r="U678" s="687"/>
    </row>
    <row r="679" spans="1:21" s="688" customFormat="1" x14ac:dyDescent="0.3">
      <c r="A679" s="146">
        <v>12</v>
      </c>
      <c r="B679" s="146" t="s">
        <v>779</v>
      </c>
      <c r="C679" s="146">
        <v>4516.6000000000004</v>
      </c>
      <c r="D679" s="146"/>
      <c r="E679" s="146"/>
      <c r="F679" s="146">
        <f t="shared" si="86"/>
        <v>4516.6000000000004</v>
      </c>
      <c r="G679" s="146" t="s">
        <v>2142</v>
      </c>
      <c r="H679" s="146">
        <v>658</v>
      </c>
      <c r="I679" s="696">
        <f t="shared" si="87"/>
        <v>3.0754849263846692E-2</v>
      </c>
      <c r="J679" s="151">
        <f t="shared" si="84"/>
        <v>131.67534938069642</v>
      </c>
      <c r="K679" s="151">
        <f t="shared" si="80"/>
        <v>28.968576863753214</v>
      </c>
      <c r="L679" s="151">
        <v>30.363425441161784</v>
      </c>
      <c r="M679" s="151">
        <v>42.697241359979813</v>
      </c>
      <c r="N679" s="725">
        <f t="shared" si="81"/>
        <v>5.1743478068810876E-2</v>
      </c>
      <c r="O679" s="687"/>
      <c r="P679" s="687">
        <f t="shared" si="88"/>
        <v>72.585310311965685</v>
      </c>
      <c r="Q679" s="687">
        <v>42.697241359979813</v>
      </c>
      <c r="R679" s="687"/>
      <c r="S679" s="687"/>
      <c r="T679" s="687"/>
      <c r="U679" s="687"/>
    </row>
    <row r="680" spans="1:21" s="715" customFormat="1" x14ac:dyDescent="0.3">
      <c r="A680" s="146">
        <v>13</v>
      </c>
      <c r="B680" s="146" t="s">
        <v>780</v>
      </c>
      <c r="C680" s="146">
        <v>5810.95</v>
      </c>
      <c r="D680" s="146"/>
      <c r="E680" s="146"/>
      <c r="F680" s="146">
        <f t="shared" si="86"/>
        <v>5810.95</v>
      </c>
      <c r="G680" s="146" t="s">
        <v>2144</v>
      </c>
      <c r="H680" s="146">
        <v>1508</v>
      </c>
      <c r="I680" s="696">
        <f t="shared" si="87"/>
        <v>7.0483757887356849E-2</v>
      </c>
      <c r="J680" s="151">
        <f t="shared" si="84"/>
        <v>301.77268520682395</v>
      </c>
      <c r="K680" s="151">
        <f t="shared" si="80"/>
        <v>66.389990745501265</v>
      </c>
      <c r="L680" s="151">
        <v>69.586695387951337</v>
      </c>
      <c r="M680" s="151">
        <v>54.090185161308405</v>
      </c>
      <c r="N680" s="725">
        <f t="shared" si="81"/>
        <v>8.464012880881526E-2</v>
      </c>
      <c r="O680" s="714"/>
      <c r="P680" s="687">
        <f t="shared" si="88"/>
        <v>91.953314774224282</v>
      </c>
      <c r="Q680" s="714">
        <v>54.090185161308405</v>
      </c>
      <c r="R680" s="714"/>
      <c r="S680" s="714"/>
      <c r="T680" s="714"/>
      <c r="U680" s="714"/>
    </row>
    <row r="681" spans="1:21" s="715" customFormat="1" x14ac:dyDescent="0.3">
      <c r="A681" s="146">
        <v>14</v>
      </c>
      <c r="B681" s="146" t="s">
        <v>781</v>
      </c>
      <c r="C681" s="146">
        <v>4315.22</v>
      </c>
      <c r="D681" s="146"/>
      <c r="E681" s="146">
        <v>220.4</v>
      </c>
      <c r="F681" s="146">
        <f t="shared" si="86"/>
        <v>4535.62</v>
      </c>
      <c r="G681" s="146" t="s">
        <v>2144</v>
      </c>
      <c r="H681" s="146">
        <v>650</v>
      </c>
      <c r="I681" s="696">
        <f t="shared" si="87"/>
        <v>3.0380930123860714E-2</v>
      </c>
      <c r="J681" s="151">
        <f t="shared" si="84"/>
        <v>130.07443327880344</v>
      </c>
      <c r="K681" s="151">
        <f t="shared" si="80"/>
        <v>28.616375321336758</v>
      </c>
      <c r="L681" s="151">
        <v>29.994265253427297</v>
      </c>
      <c r="M681" s="151">
        <v>23.314734983322591</v>
      </c>
      <c r="N681" s="725">
        <f t="shared" si="81"/>
        <v>4.6741086959862177E-2</v>
      </c>
      <c r="O681" s="714"/>
      <c r="P681" s="687">
        <f t="shared" si="88"/>
        <v>39.635049471648401</v>
      </c>
      <c r="Q681" s="714">
        <v>23.314734983322591</v>
      </c>
      <c r="R681" s="714"/>
      <c r="S681" s="714"/>
      <c r="T681" s="714"/>
      <c r="U681" s="714"/>
    </row>
    <row r="682" spans="1:21" s="715" customFormat="1" x14ac:dyDescent="0.3">
      <c r="A682" s="146">
        <v>15</v>
      </c>
      <c r="B682" s="146" t="s">
        <v>782</v>
      </c>
      <c r="C682" s="146">
        <v>6019.4</v>
      </c>
      <c r="D682" s="146"/>
      <c r="E682" s="146">
        <v>951.1</v>
      </c>
      <c r="F682" s="146">
        <f t="shared" si="86"/>
        <v>6970.5</v>
      </c>
      <c r="G682" s="146" t="s">
        <v>2144</v>
      </c>
      <c r="H682" s="146">
        <v>1790</v>
      </c>
      <c r="I682" s="696">
        <f t="shared" si="87"/>
        <v>8.3664407571862581E-2</v>
      </c>
      <c r="J682" s="151">
        <f t="shared" si="84"/>
        <v>358.20497779855106</v>
      </c>
      <c r="K682" s="151">
        <f t="shared" si="80"/>
        <v>78.805095115681226</v>
      </c>
      <c r="L682" s="151">
        <v>82.5995920055921</v>
      </c>
      <c r="M682" s="151">
        <v>64.205193261765274</v>
      </c>
      <c r="N682" s="725">
        <f t="shared" si="81"/>
        <v>8.3755090478672925E-2</v>
      </c>
      <c r="O682" s="714"/>
      <c r="P682" s="687">
        <f t="shared" si="88"/>
        <v>109.14882854500097</v>
      </c>
      <c r="Q682" s="714">
        <v>64.205193261765274</v>
      </c>
      <c r="R682" s="714"/>
      <c r="S682" s="714"/>
      <c r="T682" s="714"/>
      <c r="U682" s="714"/>
    </row>
    <row r="683" spans="1:21" s="688" customFormat="1" x14ac:dyDescent="0.3">
      <c r="A683" s="146">
        <v>16</v>
      </c>
      <c r="B683" s="146" t="s">
        <v>783</v>
      </c>
      <c r="C683" s="146">
        <v>7260.15</v>
      </c>
      <c r="D683" s="146"/>
      <c r="E683" s="146">
        <v>68.5</v>
      </c>
      <c r="F683" s="146">
        <f t="shared" si="86"/>
        <v>7328.65</v>
      </c>
      <c r="G683" s="146" t="s">
        <v>2142</v>
      </c>
      <c r="H683" s="146">
        <v>987</v>
      </c>
      <c r="I683" s="696">
        <f t="shared" si="87"/>
        <v>4.6132273895770036E-2</v>
      </c>
      <c r="J683" s="151">
        <f t="shared" si="84"/>
        <v>197.51302407104461</v>
      </c>
      <c r="K683" s="151">
        <f t="shared" si="80"/>
        <v>43.452865295629813</v>
      </c>
      <c r="L683" s="151">
        <v>45.545138161742678</v>
      </c>
      <c r="M683" s="151">
        <v>64.04586203996972</v>
      </c>
      <c r="N683" s="725">
        <f t="shared" si="81"/>
        <v>4.7833760592794969E-2</v>
      </c>
      <c r="O683" s="687"/>
      <c r="P683" s="687">
        <f t="shared" si="88"/>
        <v>108.87796546794851</v>
      </c>
      <c r="Q683" s="687">
        <v>64.04586203996972</v>
      </c>
      <c r="R683" s="687"/>
      <c r="S683" s="687"/>
      <c r="T683" s="687"/>
      <c r="U683" s="687"/>
    </row>
    <row r="684" spans="1:21" s="688" customFormat="1" x14ac:dyDescent="0.3">
      <c r="A684" s="146">
        <v>17</v>
      </c>
      <c r="B684" s="146" t="s">
        <v>784</v>
      </c>
      <c r="C684" s="146">
        <v>6364.4</v>
      </c>
      <c r="D684" s="146"/>
      <c r="E684" s="146">
        <v>171.2</v>
      </c>
      <c r="F684" s="146">
        <f t="shared" si="86"/>
        <v>6535.5999999999995</v>
      </c>
      <c r="G684" s="146" t="s">
        <v>2142</v>
      </c>
      <c r="H684" s="146">
        <v>987</v>
      </c>
      <c r="I684" s="696">
        <f t="shared" si="87"/>
        <v>4.6132273895770036E-2</v>
      </c>
      <c r="J684" s="151">
        <f t="shared" si="84"/>
        <v>197.51302407104461</v>
      </c>
      <c r="K684" s="151">
        <f t="shared" si="80"/>
        <v>43.452865295629813</v>
      </c>
      <c r="L684" s="151">
        <v>45.545138161742678</v>
      </c>
      <c r="M684" s="151">
        <v>64.04586203996972</v>
      </c>
      <c r="N684" s="725">
        <f t="shared" si="81"/>
        <v>5.3638057648630097E-2</v>
      </c>
      <c r="O684" s="687"/>
      <c r="P684" s="687">
        <f t="shared" si="88"/>
        <v>108.87796546794851</v>
      </c>
      <c r="Q684" s="687">
        <v>64.04586203996972</v>
      </c>
      <c r="R684" s="687"/>
      <c r="S684" s="687"/>
      <c r="T684" s="687"/>
      <c r="U684" s="687"/>
    </row>
    <row r="685" spans="1:21" s="715" customFormat="1" x14ac:dyDescent="0.3">
      <c r="A685" s="146">
        <v>18</v>
      </c>
      <c r="B685" s="146" t="s">
        <v>785</v>
      </c>
      <c r="C685" s="146">
        <v>11062.33</v>
      </c>
      <c r="D685" s="146"/>
      <c r="E685" s="146"/>
      <c r="F685" s="146">
        <f t="shared" si="86"/>
        <v>11062.33</v>
      </c>
      <c r="G685" s="146" t="s">
        <v>2144</v>
      </c>
      <c r="H685" s="146">
        <v>1899</v>
      </c>
      <c r="I685" s="696">
        <f t="shared" si="87"/>
        <v>8.8759055854171529E-2</v>
      </c>
      <c r="J685" s="151">
        <f t="shared" si="84"/>
        <v>380.0174596868427</v>
      </c>
      <c r="K685" s="151">
        <f t="shared" si="80"/>
        <v>83.603841131105398</v>
      </c>
      <c r="L685" s="151">
        <v>87.629399563474507</v>
      </c>
      <c r="M685" s="151">
        <v>68.114894974353234</v>
      </c>
      <c r="N685" s="725">
        <f t="shared" si="81"/>
        <v>5.5988710819129053E-2</v>
      </c>
      <c r="O685" s="714"/>
      <c r="P685" s="687">
        <f t="shared" si="88"/>
        <v>115.7953214564005</v>
      </c>
      <c r="Q685" s="714">
        <v>68.114894974353234</v>
      </c>
      <c r="R685" s="714"/>
      <c r="S685" s="714"/>
      <c r="T685" s="714"/>
      <c r="U685" s="714"/>
    </row>
    <row r="686" spans="1:21" s="688" customFormat="1" x14ac:dyDescent="0.3">
      <c r="A686" s="146">
        <v>19</v>
      </c>
      <c r="B686" s="146" t="s">
        <v>786</v>
      </c>
      <c r="C686" s="146">
        <v>8492.94</v>
      </c>
      <c r="D686" s="146"/>
      <c r="E686" s="146"/>
      <c r="F686" s="146">
        <f t="shared" si="86"/>
        <v>8492.94</v>
      </c>
      <c r="G686" s="146" t="s">
        <v>2142</v>
      </c>
      <c r="H686" s="146">
        <v>1474</v>
      </c>
      <c r="I686" s="696">
        <f t="shared" si="87"/>
        <v>6.8894601542416445E-2</v>
      </c>
      <c r="J686" s="151">
        <f t="shared" si="84"/>
        <v>294.96879177377889</v>
      </c>
      <c r="K686" s="151">
        <f t="shared" si="80"/>
        <v>64.893134190231351</v>
      </c>
      <c r="L686" s="151">
        <v>68.01776459007975</v>
      </c>
      <c r="M686" s="151">
        <v>95.647011800319518</v>
      </c>
      <c r="N686" s="725">
        <f t="shared" si="81"/>
        <v>6.1642576346284027E-2</v>
      </c>
      <c r="O686" s="687"/>
      <c r="P686" s="687">
        <f t="shared" si="88"/>
        <v>162.59992006054318</v>
      </c>
      <c r="Q686" s="687">
        <v>95.647011800319518</v>
      </c>
      <c r="R686" s="687"/>
      <c r="S686" s="687"/>
      <c r="T686" s="687"/>
      <c r="U686" s="687"/>
    </row>
    <row r="687" spans="1:21" s="715" customFormat="1" x14ac:dyDescent="0.3">
      <c r="A687" s="146">
        <v>20</v>
      </c>
      <c r="B687" s="146" t="s">
        <v>795</v>
      </c>
      <c r="C687" s="146">
        <v>3876.37</v>
      </c>
      <c r="D687" s="146"/>
      <c r="E687" s="146"/>
      <c r="F687" s="146">
        <f t="shared" si="86"/>
        <v>3876.37</v>
      </c>
      <c r="G687" s="146" t="s">
        <v>2144</v>
      </c>
      <c r="H687" s="146">
        <v>1028</v>
      </c>
      <c r="I687" s="696">
        <f t="shared" si="87"/>
        <v>4.8048609488198175E-2</v>
      </c>
      <c r="J687" s="151">
        <f t="shared" si="84"/>
        <v>205.71771909324607</v>
      </c>
      <c r="K687" s="151">
        <f t="shared" ref="K687:K743" si="89">J687*0.22</f>
        <v>45.257898200514134</v>
      </c>
      <c r="L687" s="151">
        <v>47.437084123881931</v>
      </c>
      <c r="M687" s="151">
        <v>36.873150096700954</v>
      </c>
      <c r="N687" s="725">
        <f t="shared" si="81"/>
        <v>8.649480093859542E-2</v>
      </c>
      <c r="O687" s="714"/>
      <c r="P687" s="687">
        <f t="shared" si="88"/>
        <v>62.684355164391619</v>
      </c>
      <c r="Q687" s="714">
        <v>36.873150096700954</v>
      </c>
      <c r="R687" s="714"/>
      <c r="S687" s="714"/>
      <c r="T687" s="714"/>
      <c r="U687" s="714"/>
    </row>
    <row r="688" spans="1:21" s="688" customFormat="1" x14ac:dyDescent="0.3">
      <c r="A688" s="146">
        <v>21</v>
      </c>
      <c r="B688" s="146" t="s">
        <v>796</v>
      </c>
      <c r="C688" s="146">
        <v>5649.66</v>
      </c>
      <c r="D688" s="146"/>
      <c r="E688" s="146">
        <v>46.1</v>
      </c>
      <c r="F688" s="146">
        <f t="shared" si="86"/>
        <v>5695.76</v>
      </c>
      <c r="G688" s="146" t="s">
        <v>2142</v>
      </c>
      <c r="H688" s="146">
        <v>1508</v>
      </c>
      <c r="I688" s="696">
        <f t="shared" si="87"/>
        <v>7.0483757887356849E-2</v>
      </c>
      <c r="J688" s="151">
        <f t="shared" si="84"/>
        <v>301.77268520682395</v>
      </c>
      <c r="K688" s="151">
        <f t="shared" si="89"/>
        <v>66.389990745501265</v>
      </c>
      <c r="L688" s="151">
        <v>69.586695387951337</v>
      </c>
      <c r="M688" s="151">
        <v>97.853252235333684</v>
      </c>
      <c r="N688" s="725">
        <f t="shared" si="81"/>
        <v>9.4035321638483771E-2</v>
      </c>
      <c r="O688" s="687"/>
      <c r="P688" s="687">
        <f t="shared" si="88"/>
        <v>166.35052880006725</v>
      </c>
      <c r="Q688" s="687">
        <v>97.853252235333684</v>
      </c>
      <c r="R688" s="687"/>
      <c r="S688" s="687"/>
      <c r="T688" s="687"/>
      <c r="U688" s="687"/>
    </row>
    <row r="689" spans="1:21" s="715" customFormat="1" x14ac:dyDescent="0.3">
      <c r="A689" s="146">
        <v>22</v>
      </c>
      <c r="B689" s="146" t="s">
        <v>797</v>
      </c>
      <c r="C689" s="146">
        <v>5815.2</v>
      </c>
      <c r="D689" s="146"/>
      <c r="E689" s="146"/>
      <c r="F689" s="146">
        <f t="shared" si="86"/>
        <v>5815.2</v>
      </c>
      <c r="G689" s="146" t="s">
        <v>2144</v>
      </c>
      <c r="H689" s="146">
        <v>1508</v>
      </c>
      <c r="I689" s="696">
        <f t="shared" si="87"/>
        <v>7.0483757887356849E-2</v>
      </c>
      <c r="J689" s="151">
        <f t="shared" si="84"/>
        <v>301.77268520682395</v>
      </c>
      <c r="K689" s="151">
        <f t="shared" si="89"/>
        <v>66.389990745501265</v>
      </c>
      <c r="L689" s="151">
        <v>69.586695387951337</v>
      </c>
      <c r="M689" s="151">
        <v>54.090185161308405</v>
      </c>
      <c r="N689" s="725">
        <f t="shared" si="81"/>
        <v>8.4578270137155215E-2</v>
      </c>
      <c r="O689" s="714"/>
      <c r="P689" s="687">
        <f t="shared" si="88"/>
        <v>91.953314774224282</v>
      </c>
      <c r="Q689" s="714">
        <v>54.090185161308405</v>
      </c>
      <c r="R689" s="714"/>
      <c r="S689" s="714"/>
      <c r="T689" s="714"/>
      <c r="U689" s="714"/>
    </row>
    <row r="690" spans="1:21" s="715" customFormat="1" x14ac:dyDescent="0.3">
      <c r="A690" s="146">
        <v>23</v>
      </c>
      <c r="B690" s="146" t="s">
        <v>798</v>
      </c>
      <c r="C690" s="146">
        <v>5690.31</v>
      </c>
      <c r="D690" s="146"/>
      <c r="E690" s="146"/>
      <c r="F690" s="146">
        <f t="shared" si="86"/>
        <v>5690.31</v>
      </c>
      <c r="G690" s="146" t="s">
        <v>2144</v>
      </c>
      <c r="H690" s="146">
        <v>1508</v>
      </c>
      <c r="I690" s="696">
        <f t="shared" si="87"/>
        <v>7.0483757887356849E-2</v>
      </c>
      <c r="J690" s="151">
        <f t="shared" si="84"/>
        <v>301.77268520682395</v>
      </c>
      <c r="K690" s="151">
        <f t="shared" si="89"/>
        <v>66.389990745501265</v>
      </c>
      <c r="L690" s="151">
        <v>69.586695387951337</v>
      </c>
      <c r="M690" s="151">
        <v>54.090185161308405</v>
      </c>
      <c r="N690" s="725">
        <f t="shared" ref="N690:N750" si="90">(M690+L690+K690+J690)/F690</f>
        <v>8.6434580277978693E-2</v>
      </c>
      <c r="O690" s="714"/>
      <c r="P690" s="687">
        <f t="shared" si="88"/>
        <v>91.953314774224282</v>
      </c>
      <c r="Q690" s="714">
        <v>54.090185161308405</v>
      </c>
      <c r="R690" s="714"/>
      <c r="S690" s="714"/>
      <c r="T690" s="714"/>
      <c r="U690" s="714"/>
    </row>
    <row r="691" spans="1:21" s="715" customFormat="1" x14ac:dyDescent="0.3">
      <c r="A691" s="146">
        <v>24</v>
      </c>
      <c r="B691" s="146" t="s">
        <v>799</v>
      </c>
      <c r="C691" s="146">
        <v>3955.02</v>
      </c>
      <c r="D691" s="146"/>
      <c r="E691" s="146"/>
      <c r="F691" s="146">
        <f t="shared" si="86"/>
        <v>3955.02</v>
      </c>
      <c r="G691" s="146" t="s">
        <v>2144</v>
      </c>
      <c r="H691" s="146">
        <v>1028</v>
      </c>
      <c r="I691" s="696">
        <f t="shared" si="87"/>
        <v>4.8048609488198175E-2</v>
      </c>
      <c r="J691" s="151">
        <f t="shared" si="84"/>
        <v>205.71771909324607</v>
      </c>
      <c r="K691" s="151">
        <f t="shared" si="89"/>
        <v>45.257898200514134</v>
      </c>
      <c r="L691" s="151">
        <v>47.437084123881931</v>
      </c>
      <c r="M691" s="151">
        <v>36.873150096700954</v>
      </c>
      <c r="N691" s="725">
        <f t="shared" si="90"/>
        <v>8.4774754998544408E-2</v>
      </c>
      <c r="O691" s="714"/>
      <c r="P691" s="687">
        <f t="shared" si="88"/>
        <v>62.684355164391619</v>
      </c>
      <c r="Q691" s="714">
        <v>36.873150096700954</v>
      </c>
      <c r="R691" s="714"/>
      <c r="S691" s="714"/>
      <c r="T691" s="714"/>
      <c r="U691" s="714"/>
    </row>
    <row r="692" spans="1:21" s="715" customFormat="1" x14ac:dyDescent="0.3">
      <c r="A692" s="146">
        <v>25</v>
      </c>
      <c r="B692" s="146" t="s">
        <v>800</v>
      </c>
      <c r="C692" s="146">
        <v>3905.27</v>
      </c>
      <c r="D692" s="146"/>
      <c r="E692" s="146"/>
      <c r="F692" s="146">
        <f t="shared" si="86"/>
        <v>3905.27</v>
      </c>
      <c r="G692" s="146" t="s">
        <v>2144</v>
      </c>
      <c r="H692" s="146">
        <v>1028</v>
      </c>
      <c r="I692" s="696">
        <f t="shared" si="87"/>
        <v>4.8048609488198175E-2</v>
      </c>
      <c r="J692" s="151">
        <f t="shared" si="84"/>
        <v>205.71771909324607</v>
      </c>
      <c r="K692" s="151">
        <f t="shared" si="89"/>
        <v>45.257898200514134</v>
      </c>
      <c r="L692" s="151">
        <v>47.437084123881931</v>
      </c>
      <c r="M692" s="151">
        <v>36.873150096700954</v>
      </c>
      <c r="N692" s="725">
        <f t="shared" si="90"/>
        <v>8.5854717219127769E-2</v>
      </c>
      <c r="O692" s="714"/>
      <c r="P692" s="687">
        <f t="shared" si="88"/>
        <v>62.684355164391619</v>
      </c>
      <c r="Q692" s="714">
        <v>36.873150096700954</v>
      </c>
      <c r="R692" s="714"/>
      <c r="S692" s="714"/>
      <c r="T692" s="714"/>
      <c r="U692" s="714"/>
    </row>
    <row r="693" spans="1:21" s="715" customFormat="1" x14ac:dyDescent="0.3">
      <c r="A693" s="146">
        <v>27</v>
      </c>
      <c r="B693" s="146" t="s">
        <v>801</v>
      </c>
      <c r="C693" s="146">
        <v>4268.12</v>
      </c>
      <c r="D693" s="146">
        <v>216.9</v>
      </c>
      <c r="E693" s="146">
        <v>468.4</v>
      </c>
      <c r="F693" s="146">
        <f t="shared" si="86"/>
        <v>4953.4199999999992</v>
      </c>
      <c r="G693" s="146" t="s">
        <v>2144</v>
      </c>
      <c r="H693" s="146">
        <v>1514</v>
      </c>
      <c r="I693" s="696">
        <f t="shared" si="87"/>
        <v>7.0764197242346338E-2</v>
      </c>
      <c r="J693" s="151">
        <f t="shared" si="84"/>
        <v>302.97337228324369</v>
      </c>
      <c r="K693" s="151">
        <f t="shared" si="89"/>
        <v>66.654141902313611</v>
      </c>
      <c r="L693" s="151">
        <v>69.86356552875219</v>
      </c>
      <c r="M693" s="151">
        <v>54.305398099615999</v>
      </c>
      <c r="N693" s="725">
        <f t="shared" si="90"/>
        <v>9.968798886707074E-2</v>
      </c>
      <c r="O693" s="714"/>
      <c r="P693" s="687">
        <f t="shared" si="88"/>
        <v>92.319176769347195</v>
      </c>
      <c r="Q693" s="714">
        <v>54.305398099615999</v>
      </c>
      <c r="R693" s="714"/>
      <c r="S693" s="714"/>
      <c r="T693" s="714"/>
      <c r="U693" s="714"/>
    </row>
    <row r="694" spans="1:21" s="715" customFormat="1" x14ac:dyDescent="0.3">
      <c r="A694" s="146">
        <v>28</v>
      </c>
      <c r="B694" s="146" t="s">
        <v>802</v>
      </c>
      <c r="C694" s="146">
        <v>10932.24</v>
      </c>
      <c r="D694" s="146"/>
      <c r="E694" s="146"/>
      <c r="F694" s="146">
        <f t="shared" si="86"/>
        <v>10932.24</v>
      </c>
      <c r="G694" s="146" t="s">
        <v>2144</v>
      </c>
      <c r="H694" s="146">
        <v>1899</v>
      </c>
      <c r="I694" s="696">
        <f t="shared" si="87"/>
        <v>8.8759055854171529E-2</v>
      </c>
      <c r="J694" s="151">
        <f t="shared" si="84"/>
        <v>380.0174596868427</v>
      </c>
      <c r="K694" s="151">
        <f t="shared" si="89"/>
        <v>83.603841131105398</v>
      </c>
      <c r="L694" s="151">
        <v>87.629399563474507</v>
      </c>
      <c r="M694" s="151">
        <v>68.114894974353234</v>
      </c>
      <c r="N694" s="725">
        <f t="shared" si="90"/>
        <v>5.6654957753925629E-2</v>
      </c>
      <c r="O694" s="714"/>
      <c r="P694" s="687">
        <f t="shared" si="88"/>
        <v>115.7953214564005</v>
      </c>
      <c r="Q694" s="714">
        <v>68.114894974353234</v>
      </c>
      <c r="R694" s="714"/>
      <c r="S694" s="714"/>
      <c r="T694" s="714"/>
      <c r="U694" s="714"/>
    </row>
    <row r="695" spans="1:21" s="688" customFormat="1" x14ac:dyDescent="0.3">
      <c r="A695" s="146">
        <v>29</v>
      </c>
      <c r="B695" s="146" t="s">
        <v>803</v>
      </c>
      <c r="C695" s="146">
        <v>4713.08</v>
      </c>
      <c r="D695" s="146"/>
      <c r="E695" s="146"/>
      <c r="F695" s="146">
        <f t="shared" si="86"/>
        <v>4713.08</v>
      </c>
      <c r="G695" s="146" t="s">
        <v>2142</v>
      </c>
      <c r="H695" s="146">
        <v>1514</v>
      </c>
      <c r="I695" s="696">
        <f t="shared" si="87"/>
        <v>7.0764197242346338E-2</v>
      </c>
      <c r="J695" s="151">
        <f t="shared" si="84"/>
        <v>302.97337228324369</v>
      </c>
      <c r="K695" s="151">
        <f t="shared" si="89"/>
        <v>66.654141902313611</v>
      </c>
      <c r="L695" s="151">
        <v>69.86356552875219</v>
      </c>
      <c r="M695" s="151">
        <v>98.242588782689126</v>
      </c>
      <c r="N695" s="725">
        <f t="shared" si="90"/>
        <v>0.11409389793871495</v>
      </c>
      <c r="O695" s="687"/>
      <c r="P695" s="687">
        <f t="shared" si="88"/>
        <v>167.01240093057152</v>
      </c>
      <c r="Q695" s="687">
        <v>98.242588782689126</v>
      </c>
      <c r="R695" s="687"/>
      <c r="S695" s="687"/>
      <c r="T695" s="687"/>
      <c r="U695" s="687"/>
    </row>
    <row r="696" spans="1:21" s="688" customFormat="1" x14ac:dyDescent="0.3">
      <c r="A696" s="146">
        <v>30</v>
      </c>
      <c r="B696" s="146" t="s">
        <v>804</v>
      </c>
      <c r="C696" s="146">
        <v>4688.58</v>
      </c>
      <c r="D696" s="146"/>
      <c r="E696" s="146"/>
      <c r="F696" s="146">
        <f t="shared" si="86"/>
        <v>4688.58</v>
      </c>
      <c r="G696" s="146" t="s">
        <v>2142</v>
      </c>
      <c r="H696" s="146">
        <v>658</v>
      </c>
      <c r="I696" s="696">
        <f t="shared" si="87"/>
        <v>3.0754849263846692E-2</v>
      </c>
      <c r="J696" s="151">
        <f t="shared" si="84"/>
        <v>131.67534938069642</v>
      </c>
      <c r="K696" s="151">
        <f t="shared" si="89"/>
        <v>28.968576863753214</v>
      </c>
      <c r="L696" s="151">
        <v>30.363425441161784</v>
      </c>
      <c r="M696" s="151">
        <v>42.697241359979813</v>
      </c>
      <c r="N696" s="725">
        <f t="shared" si="90"/>
        <v>4.9845495447575008E-2</v>
      </c>
      <c r="O696" s="687"/>
      <c r="P696" s="687">
        <f t="shared" si="88"/>
        <v>72.585310311965685</v>
      </c>
      <c r="Q696" s="687">
        <v>42.697241359979813</v>
      </c>
      <c r="R696" s="687"/>
      <c r="S696" s="687"/>
      <c r="T696" s="687"/>
      <c r="U696" s="687"/>
    </row>
    <row r="697" spans="1:21" s="688" customFormat="1" x14ac:dyDescent="0.3">
      <c r="A697" s="146">
        <v>31</v>
      </c>
      <c r="B697" s="146" t="s">
        <v>805</v>
      </c>
      <c r="C697" s="146">
        <v>2330.62</v>
      </c>
      <c r="D697" s="146"/>
      <c r="E697" s="146"/>
      <c r="F697" s="146">
        <f t="shared" si="86"/>
        <v>2330.62</v>
      </c>
      <c r="G697" s="146" t="s">
        <v>2142</v>
      </c>
      <c r="H697" s="146">
        <v>329</v>
      </c>
      <c r="I697" s="696">
        <f t="shared" si="87"/>
        <v>1.5377424631923346E-2</v>
      </c>
      <c r="J697" s="151">
        <f t="shared" si="84"/>
        <v>65.837674690348209</v>
      </c>
      <c r="K697" s="151">
        <f t="shared" si="89"/>
        <v>14.484288431876607</v>
      </c>
      <c r="L697" s="151">
        <v>15.181712720580892</v>
      </c>
      <c r="M697" s="151">
        <v>21.348620679989907</v>
      </c>
      <c r="N697" s="725">
        <f t="shared" si="90"/>
        <v>5.0137858819882961E-2</v>
      </c>
      <c r="O697" s="687"/>
      <c r="P697" s="687">
        <f t="shared" si="88"/>
        <v>36.292655155982843</v>
      </c>
      <c r="Q697" s="687">
        <v>21.348620679989907</v>
      </c>
      <c r="R697" s="687"/>
      <c r="S697" s="687"/>
      <c r="T697" s="687"/>
      <c r="U697" s="687"/>
    </row>
    <row r="698" spans="1:21" s="688" customFormat="1" x14ac:dyDescent="0.3">
      <c r="A698" s="146">
        <v>32</v>
      </c>
      <c r="B698" s="146" t="s">
        <v>806</v>
      </c>
      <c r="C698" s="146">
        <v>2305.7800000000002</v>
      </c>
      <c r="D698" s="146"/>
      <c r="E698" s="146"/>
      <c r="F698" s="146">
        <f t="shared" si="86"/>
        <v>2305.7800000000002</v>
      </c>
      <c r="G698" s="146" t="s">
        <v>2142</v>
      </c>
      <c r="H698" s="146">
        <v>329</v>
      </c>
      <c r="I698" s="696">
        <f t="shared" si="87"/>
        <v>1.5377424631923346E-2</v>
      </c>
      <c r="J698" s="151">
        <f t="shared" si="84"/>
        <v>65.837674690348209</v>
      </c>
      <c r="K698" s="151">
        <f t="shared" si="89"/>
        <v>14.484288431876607</v>
      </c>
      <c r="L698" s="151">
        <v>15.181712720580892</v>
      </c>
      <c r="M698" s="151">
        <v>21.348620679989907</v>
      </c>
      <c r="N698" s="725">
        <f t="shared" si="90"/>
        <v>5.067799032119092E-2</v>
      </c>
      <c r="O698" s="687"/>
      <c r="P698" s="687">
        <f t="shared" si="88"/>
        <v>36.292655155982843</v>
      </c>
      <c r="Q698" s="687">
        <v>21.348620679989907</v>
      </c>
      <c r="R698" s="687"/>
      <c r="S698" s="687"/>
      <c r="T698" s="687"/>
      <c r="U698" s="687"/>
    </row>
    <row r="699" spans="1:21" s="688" customFormat="1" x14ac:dyDescent="0.3">
      <c r="A699" s="146">
        <v>33</v>
      </c>
      <c r="B699" s="146" t="s">
        <v>807</v>
      </c>
      <c r="C699" s="146">
        <v>2216.46</v>
      </c>
      <c r="D699" s="146"/>
      <c r="E699" s="146"/>
      <c r="F699" s="146">
        <f t="shared" si="86"/>
        <v>2216.46</v>
      </c>
      <c r="G699" s="146" t="s">
        <v>2142</v>
      </c>
      <c r="H699" s="146">
        <v>329</v>
      </c>
      <c r="I699" s="696">
        <f t="shared" si="87"/>
        <v>1.5377424631923346E-2</v>
      </c>
      <c r="J699" s="151">
        <f t="shared" si="84"/>
        <v>65.837674690348209</v>
      </c>
      <c r="K699" s="151">
        <f t="shared" si="89"/>
        <v>14.484288431876607</v>
      </c>
      <c r="L699" s="151">
        <v>15.181712720580892</v>
      </c>
      <c r="M699" s="151">
        <v>21.348620679989907</v>
      </c>
      <c r="N699" s="725">
        <f t="shared" si="90"/>
        <v>5.2720237009824499E-2</v>
      </c>
      <c r="O699" s="687"/>
      <c r="P699" s="687">
        <f t="shared" si="88"/>
        <v>36.292655155982843</v>
      </c>
      <c r="Q699" s="687">
        <v>21.348620679989907</v>
      </c>
      <c r="R699" s="687"/>
      <c r="S699" s="687"/>
      <c r="T699" s="687"/>
      <c r="U699" s="687"/>
    </row>
    <row r="700" spans="1:21" s="688" customFormat="1" x14ac:dyDescent="0.3">
      <c r="A700" s="146">
        <v>34</v>
      </c>
      <c r="B700" s="146" t="s">
        <v>808</v>
      </c>
      <c r="C700" s="146">
        <v>5733.87</v>
      </c>
      <c r="D700" s="146"/>
      <c r="E700" s="146">
        <v>119.9</v>
      </c>
      <c r="F700" s="146">
        <f t="shared" si="86"/>
        <v>5853.7699999999995</v>
      </c>
      <c r="G700" s="146" t="s">
        <v>2142</v>
      </c>
      <c r="H700" s="146">
        <v>1790</v>
      </c>
      <c r="I700" s="696">
        <f t="shared" si="87"/>
        <v>8.3664407571862581E-2</v>
      </c>
      <c r="J700" s="151">
        <f t="shared" si="84"/>
        <v>358.20497779855106</v>
      </c>
      <c r="K700" s="151">
        <f t="shared" si="89"/>
        <v>78.805095115681226</v>
      </c>
      <c r="L700" s="151">
        <v>82.5995920055921</v>
      </c>
      <c r="M700" s="151">
        <v>116.1520699610393</v>
      </c>
      <c r="N700" s="725">
        <f t="shared" si="90"/>
        <v>0.10860722831284178</v>
      </c>
      <c r="O700" s="687"/>
      <c r="P700" s="687">
        <f t="shared" si="88"/>
        <v>197.45851893376681</v>
      </c>
      <c r="Q700" s="687">
        <v>116.1520699610393</v>
      </c>
      <c r="R700" s="687"/>
      <c r="S700" s="687"/>
      <c r="T700" s="687"/>
      <c r="U700" s="687"/>
    </row>
    <row r="701" spans="1:21" s="715" customFormat="1" x14ac:dyDescent="0.3">
      <c r="A701" s="146">
        <v>35</v>
      </c>
      <c r="B701" s="146" t="s">
        <v>809</v>
      </c>
      <c r="C701" s="146">
        <v>4616.67</v>
      </c>
      <c r="D701" s="146"/>
      <c r="E701" s="146">
        <v>516.1</v>
      </c>
      <c r="F701" s="146">
        <f t="shared" si="86"/>
        <v>5132.7700000000004</v>
      </c>
      <c r="G701" s="146" t="s">
        <v>2144</v>
      </c>
      <c r="H701" s="146">
        <v>1790</v>
      </c>
      <c r="I701" s="696">
        <f t="shared" si="87"/>
        <v>8.3664407571862581E-2</v>
      </c>
      <c r="J701" s="151">
        <f t="shared" si="84"/>
        <v>358.20497779855106</v>
      </c>
      <c r="K701" s="151">
        <f t="shared" si="89"/>
        <v>78.805095115681226</v>
      </c>
      <c r="L701" s="151">
        <v>82.5995920055921</v>
      </c>
      <c r="M701" s="151">
        <v>64.205193261765274</v>
      </c>
      <c r="N701" s="725">
        <f t="shared" si="90"/>
        <v>0.11374264932611233</v>
      </c>
      <c r="O701" s="714"/>
      <c r="P701" s="687">
        <f t="shared" si="88"/>
        <v>109.14882854500097</v>
      </c>
      <c r="Q701" s="714">
        <v>64.205193261765274</v>
      </c>
      <c r="R701" s="714"/>
      <c r="S701" s="714"/>
      <c r="T701" s="714"/>
      <c r="U701" s="714"/>
    </row>
    <row r="702" spans="1:21" s="715" customFormat="1" x14ac:dyDescent="0.3">
      <c r="A702" s="146">
        <v>36</v>
      </c>
      <c r="B702" s="146" t="s">
        <v>810</v>
      </c>
      <c r="C702" s="146">
        <v>4459.21</v>
      </c>
      <c r="D702" s="146"/>
      <c r="E702" s="146">
        <v>199.1</v>
      </c>
      <c r="F702" s="146">
        <f t="shared" si="86"/>
        <v>4658.3100000000004</v>
      </c>
      <c r="G702" s="146" t="s">
        <v>2144</v>
      </c>
      <c r="H702" s="146">
        <v>650</v>
      </c>
      <c r="I702" s="696">
        <f t="shared" si="87"/>
        <v>3.0380930123860714E-2</v>
      </c>
      <c r="J702" s="151">
        <f t="shared" si="84"/>
        <v>130.07443327880344</v>
      </c>
      <c r="K702" s="151">
        <f t="shared" si="89"/>
        <v>28.616375321336758</v>
      </c>
      <c r="L702" s="151">
        <v>29.994265253427297</v>
      </c>
      <c r="M702" s="151">
        <v>23.314734983322591</v>
      </c>
      <c r="N702" s="725">
        <f t="shared" si="90"/>
        <v>4.5510025918603543E-2</v>
      </c>
      <c r="O702" s="714"/>
      <c r="P702" s="687">
        <f t="shared" si="88"/>
        <v>39.635049471648401</v>
      </c>
      <c r="Q702" s="714">
        <v>23.314734983322591</v>
      </c>
      <c r="R702" s="714"/>
      <c r="S702" s="714"/>
      <c r="T702" s="714"/>
      <c r="U702" s="714"/>
    </row>
    <row r="703" spans="1:21" s="688" customFormat="1" x14ac:dyDescent="0.3">
      <c r="A703" s="146">
        <v>37</v>
      </c>
      <c r="B703" s="146" t="s">
        <v>811</v>
      </c>
      <c r="C703" s="146">
        <v>4519.6099999999997</v>
      </c>
      <c r="D703" s="146"/>
      <c r="E703" s="146"/>
      <c r="F703" s="146">
        <f t="shared" si="86"/>
        <v>4519.6099999999997</v>
      </c>
      <c r="G703" s="146" t="s">
        <v>2142</v>
      </c>
      <c r="H703" s="146">
        <v>658</v>
      </c>
      <c r="I703" s="696">
        <f t="shared" si="87"/>
        <v>3.0754849263846692E-2</v>
      </c>
      <c r="J703" s="151">
        <f t="shared" si="84"/>
        <v>131.67534938069642</v>
      </c>
      <c r="K703" s="151">
        <f t="shared" si="89"/>
        <v>28.968576863753214</v>
      </c>
      <c r="L703" s="151">
        <v>30.363425441161784</v>
      </c>
      <c r="M703" s="151">
        <v>42.697241359979813</v>
      </c>
      <c r="N703" s="725">
        <f t="shared" si="90"/>
        <v>5.1709017602313306E-2</v>
      </c>
      <c r="O703" s="687"/>
      <c r="P703" s="687">
        <f t="shared" si="88"/>
        <v>72.585310311965685</v>
      </c>
      <c r="Q703" s="687">
        <v>42.697241359979813</v>
      </c>
      <c r="R703" s="687"/>
      <c r="S703" s="687"/>
      <c r="T703" s="687"/>
      <c r="U703" s="687"/>
    </row>
    <row r="704" spans="1:21" s="688" customFormat="1" x14ac:dyDescent="0.3">
      <c r="A704" s="146">
        <v>38</v>
      </c>
      <c r="B704" s="146" t="s">
        <v>812</v>
      </c>
      <c r="C704" s="146">
        <v>7164.75</v>
      </c>
      <c r="D704" s="146"/>
      <c r="E704" s="146"/>
      <c r="F704" s="146">
        <f t="shared" si="86"/>
        <v>7164.75</v>
      </c>
      <c r="G704" s="146" t="s">
        <v>2142</v>
      </c>
      <c r="H704" s="146">
        <v>954</v>
      </c>
      <c r="I704" s="696">
        <f t="shared" si="87"/>
        <v>4.4589857443327878E-2</v>
      </c>
      <c r="J704" s="151">
        <f t="shared" si="84"/>
        <v>190.90924515073613</v>
      </c>
      <c r="K704" s="151">
        <f t="shared" si="89"/>
        <v>42.000033933161951</v>
      </c>
      <c r="L704" s="151">
        <v>44.022352387337911</v>
      </c>
      <c r="M704" s="151">
        <v>61.904511029514808</v>
      </c>
      <c r="N704" s="725">
        <f t="shared" si="90"/>
        <v>4.7292109634076665E-2</v>
      </c>
      <c r="O704" s="687"/>
      <c r="P704" s="687">
        <f t="shared" si="88"/>
        <v>105.23766875017517</v>
      </c>
      <c r="Q704" s="687">
        <v>61.904511029514808</v>
      </c>
      <c r="R704" s="687"/>
      <c r="S704" s="687"/>
      <c r="T704" s="687"/>
      <c r="U704" s="687"/>
    </row>
    <row r="705" spans="1:21" s="688" customFormat="1" x14ac:dyDescent="0.3">
      <c r="A705" s="146">
        <v>39</v>
      </c>
      <c r="B705" s="146" t="s">
        <v>813</v>
      </c>
      <c r="C705" s="146">
        <v>4422.5</v>
      </c>
      <c r="D705" s="146"/>
      <c r="E705" s="146"/>
      <c r="F705" s="146">
        <f t="shared" si="86"/>
        <v>4422.5</v>
      </c>
      <c r="G705" s="146" t="s">
        <v>2142</v>
      </c>
      <c r="H705" s="146">
        <v>658</v>
      </c>
      <c r="I705" s="696">
        <f t="shared" si="87"/>
        <v>3.0754849263846692E-2</v>
      </c>
      <c r="J705" s="151">
        <f t="shared" si="84"/>
        <v>131.67534938069642</v>
      </c>
      <c r="K705" s="151">
        <f t="shared" si="89"/>
        <v>28.968576863753214</v>
      </c>
      <c r="L705" s="151">
        <v>30.363425441161784</v>
      </c>
      <c r="M705" s="151">
        <v>42.697241359979813</v>
      </c>
      <c r="N705" s="725">
        <f t="shared" si="90"/>
        <v>5.2844452921558219E-2</v>
      </c>
      <c r="O705" s="687"/>
      <c r="P705" s="687">
        <f t="shared" si="88"/>
        <v>72.585310311965685</v>
      </c>
      <c r="Q705" s="687">
        <v>42.697241359979813</v>
      </c>
      <c r="R705" s="687"/>
      <c r="S705" s="687"/>
      <c r="T705" s="687"/>
      <c r="U705" s="687"/>
    </row>
    <row r="706" spans="1:21" s="688" customFormat="1" x14ac:dyDescent="0.3">
      <c r="A706" s="146">
        <v>41</v>
      </c>
      <c r="B706" s="146" t="s">
        <v>814</v>
      </c>
      <c r="C706" s="146">
        <v>2091.96</v>
      </c>
      <c r="D706" s="146"/>
      <c r="E706" s="146">
        <v>121.7</v>
      </c>
      <c r="F706" s="146">
        <f t="shared" si="86"/>
        <v>2213.66</v>
      </c>
      <c r="G706" s="146" t="s">
        <v>2142</v>
      </c>
      <c r="H706" s="146">
        <v>658</v>
      </c>
      <c r="I706" s="696">
        <f t="shared" si="87"/>
        <v>3.0754849263846692E-2</v>
      </c>
      <c r="J706" s="151">
        <f t="shared" si="84"/>
        <v>131.67534938069642</v>
      </c>
      <c r="K706" s="151">
        <f t="shared" si="89"/>
        <v>28.968576863753214</v>
      </c>
      <c r="L706" s="151">
        <v>30.363425441161784</v>
      </c>
      <c r="M706" s="151">
        <v>42.697241359979813</v>
      </c>
      <c r="N706" s="725">
        <f t="shared" si="90"/>
        <v>0.10557384288716029</v>
      </c>
      <c r="O706" s="687"/>
      <c r="P706" s="687">
        <f t="shared" si="88"/>
        <v>72.585310311965685</v>
      </c>
      <c r="Q706" s="687">
        <v>42.697241359979813</v>
      </c>
      <c r="R706" s="687"/>
      <c r="S706" s="687"/>
      <c r="T706" s="687"/>
      <c r="U706" s="687"/>
    </row>
    <row r="707" spans="1:21" s="688" customFormat="1" x14ac:dyDescent="0.3">
      <c r="A707" s="146">
        <v>42</v>
      </c>
      <c r="B707" s="146" t="s">
        <v>815</v>
      </c>
      <c r="C707" s="146">
        <v>113.2</v>
      </c>
      <c r="D707" s="146"/>
      <c r="E707" s="146"/>
      <c r="F707" s="146">
        <f t="shared" si="86"/>
        <v>113.2</v>
      </c>
      <c r="G707" s="146" t="s">
        <v>2142</v>
      </c>
      <c r="H707" s="146">
        <v>158</v>
      </c>
      <c r="I707" s="696">
        <f t="shared" si="87"/>
        <v>7.3849030147230656E-3</v>
      </c>
      <c r="J707" s="151">
        <f t="shared" si="84"/>
        <v>31.618093012386069</v>
      </c>
      <c r="K707" s="151">
        <f t="shared" si="89"/>
        <v>6.9559804627249351</v>
      </c>
      <c r="L707" s="151">
        <v>7.2909137077561734</v>
      </c>
      <c r="M707" s="151">
        <v>10.252529080359897</v>
      </c>
      <c r="N707" s="725">
        <v>0</v>
      </c>
      <c r="O707" s="687"/>
      <c r="P707" s="687">
        <f t="shared" si="88"/>
        <v>17.429299436611824</v>
      </c>
      <c r="Q707" s="687">
        <v>10.252529080359897</v>
      </c>
      <c r="R707" s="687"/>
      <c r="S707" s="687"/>
      <c r="T707" s="687"/>
      <c r="U707" s="687"/>
    </row>
    <row r="708" spans="1:21" s="688" customFormat="1" x14ac:dyDescent="0.3">
      <c r="A708" s="146">
        <v>43</v>
      </c>
      <c r="B708" s="146" t="s">
        <v>816</v>
      </c>
      <c r="C708" s="146">
        <v>149.19999999999999</v>
      </c>
      <c r="D708" s="146"/>
      <c r="E708" s="146"/>
      <c r="F708" s="146">
        <f t="shared" si="86"/>
        <v>149.19999999999999</v>
      </c>
      <c r="G708" s="146" t="s">
        <v>2142</v>
      </c>
      <c r="H708" s="146">
        <v>150</v>
      </c>
      <c r="I708" s="696">
        <f t="shared" si="87"/>
        <v>7.0109838747370876E-3</v>
      </c>
      <c r="J708" s="151">
        <f t="shared" si="84"/>
        <v>30.017176910493102</v>
      </c>
      <c r="K708" s="151">
        <f t="shared" si="89"/>
        <v>6.6037789203084829</v>
      </c>
      <c r="L708" s="151">
        <v>6.9217535200216842</v>
      </c>
      <c r="M708" s="151">
        <v>9.7334136838859759</v>
      </c>
      <c r="N708" s="725">
        <f t="shared" si="90"/>
        <v>0.35707857261869469</v>
      </c>
      <c r="O708" s="687"/>
      <c r="P708" s="687">
        <f t="shared" si="88"/>
        <v>16.546803262606158</v>
      </c>
      <c r="Q708" s="687">
        <v>9.7334136838859759</v>
      </c>
      <c r="R708" s="687"/>
      <c r="S708" s="687"/>
      <c r="T708" s="687"/>
      <c r="U708" s="687"/>
    </row>
    <row r="709" spans="1:21" s="688" customFormat="1" x14ac:dyDescent="0.3">
      <c r="A709" s="146">
        <v>44</v>
      </c>
      <c r="B709" s="146" t="s">
        <v>1183</v>
      </c>
      <c r="C709" s="146">
        <v>613.9</v>
      </c>
      <c r="D709" s="146"/>
      <c r="E709" s="146">
        <v>71.099999999999994</v>
      </c>
      <c r="F709" s="146">
        <f t="shared" si="86"/>
        <v>685</v>
      </c>
      <c r="G709" s="146" t="s">
        <v>2142</v>
      </c>
      <c r="H709" s="146">
        <v>500</v>
      </c>
      <c r="I709" s="696">
        <f t="shared" si="87"/>
        <v>2.3369946249123627E-2</v>
      </c>
      <c r="J709" s="151">
        <f t="shared" si="84"/>
        <v>100.05725636831035</v>
      </c>
      <c r="K709" s="151">
        <f t="shared" si="89"/>
        <v>22.012596401028276</v>
      </c>
      <c r="L709" s="151">
        <v>23.072511733405612</v>
      </c>
      <c r="M709" s="151">
        <v>32.444712279619921</v>
      </c>
      <c r="N709" s="725">
        <f t="shared" si="90"/>
        <v>0.25925120698155346</v>
      </c>
      <c r="O709" s="687"/>
      <c r="P709" s="687">
        <f t="shared" si="88"/>
        <v>55.156010875353864</v>
      </c>
      <c r="Q709" s="687">
        <v>32.444712279619921</v>
      </c>
      <c r="R709" s="687"/>
      <c r="S709" s="687"/>
      <c r="T709" s="687"/>
      <c r="U709" s="687"/>
    </row>
    <row r="710" spans="1:21" s="688" customFormat="1" x14ac:dyDescent="0.3">
      <c r="A710" s="146">
        <v>45</v>
      </c>
      <c r="B710" s="146" t="s">
        <v>1184</v>
      </c>
      <c r="C710" s="146">
        <v>451.16</v>
      </c>
      <c r="D710" s="146"/>
      <c r="E710" s="146">
        <v>29.4</v>
      </c>
      <c r="F710" s="146">
        <f t="shared" si="86"/>
        <v>480.56</v>
      </c>
      <c r="G710" s="146" t="s">
        <v>2142</v>
      </c>
      <c r="H710" s="146">
        <v>233</v>
      </c>
      <c r="I710" s="696">
        <f t="shared" si="87"/>
        <v>1.089039495209161E-2</v>
      </c>
      <c r="J710" s="151">
        <f t="shared" si="84"/>
        <v>46.626681467632622</v>
      </c>
      <c r="K710" s="151">
        <f t="shared" si="89"/>
        <v>10.257869922879177</v>
      </c>
      <c r="L710" s="151">
        <v>10.751790467767014</v>
      </c>
      <c r="M710" s="151">
        <v>15.119235922302883</v>
      </c>
      <c r="N710" s="725">
        <f t="shared" si="90"/>
        <v>0.17220654607246064</v>
      </c>
      <c r="O710" s="687"/>
      <c r="P710" s="687">
        <f t="shared" si="88"/>
        <v>25.702701067914902</v>
      </c>
      <c r="Q710" s="687">
        <v>15.119235922302883</v>
      </c>
      <c r="R710" s="687"/>
      <c r="S710" s="687"/>
      <c r="T710" s="687"/>
      <c r="U710" s="687"/>
    </row>
    <row r="711" spans="1:21" s="688" customFormat="1" x14ac:dyDescent="0.3">
      <c r="A711" s="146">
        <v>46</v>
      </c>
      <c r="B711" s="146" t="s">
        <v>1185</v>
      </c>
      <c r="C711" s="146">
        <v>514.09</v>
      </c>
      <c r="D711" s="146"/>
      <c r="E711" s="146"/>
      <c r="F711" s="146">
        <f t="shared" si="86"/>
        <v>514.09</v>
      </c>
      <c r="G711" s="146" t="s">
        <v>2142</v>
      </c>
      <c r="H711" s="146">
        <v>338</v>
      </c>
      <c r="I711" s="696">
        <f t="shared" si="87"/>
        <v>1.5798083664407572E-2</v>
      </c>
      <c r="J711" s="151">
        <f t="shared" ref="J711:J774" si="91">I711*4281.45</f>
        <v>67.63870530497779</v>
      </c>
      <c r="K711" s="151">
        <f t="shared" si="89"/>
        <v>14.880515167095114</v>
      </c>
      <c r="L711" s="151">
        <v>15.597017931782194</v>
      </c>
      <c r="M711" s="151">
        <v>21.932625501023068</v>
      </c>
      <c r="N711" s="725">
        <f t="shared" si="90"/>
        <v>0.23351721275433904</v>
      </c>
      <c r="O711" s="687"/>
      <c r="P711" s="687">
        <f t="shared" si="88"/>
        <v>37.285463351739217</v>
      </c>
      <c r="Q711" s="687">
        <v>21.932625501023068</v>
      </c>
      <c r="R711" s="687"/>
      <c r="S711" s="687"/>
      <c r="T711" s="687"/>
      <c r="U711" s="687"/>
    </row>
    <row r="712" spans="1:21" s="688" customFormat="1" x14ac:dyDescent="0.3">
      <c r="A712" s="146">
        <v>47</v>
      </c>
      <c r="B712" s="146" t="s">
        <v>1186</v>
      </c>
      <c r="C712" s="146">
        <v>522.29999999999995</v>
      </c>
      <c r="D712" s="146"/>
      <c r="E712" s="146">
        <v>27.8</v>
      </c>
      <c r="F712" s="146">
        <f t="shared" si="86"/>
        <v>550.09999999999991</v>
      </c>
      <c r="G712" s="146" t="s">
        <v>2142</v>
      </c>
      <c r="H712" s="146">
        <v>241</v>
      </c>
      <c r="I712" s="696">
        <f t="shared" si="87"/>
        <v>1.1264314092077588E-2</v>
      </c>
      <c r="J712" s="151">
        <f t="shared" si="91"/>
        <v>48.227597569525585</v>
      </c>
      <c r="K712" s="151">
        <f t="shared" si="89"/>
        <v>10.610071465295629</v>
      </c>
      <c r="L712" s="151">
        <v>11.120950655501506</v>
      </c>
      <c r="M712" s="151">
        <v>15.638351318776801</v>
      </c>
      <c r="N712" s="725">
        <f t="shared" si="90"/>
        <v>0.15560256500472555</v>
      </c>
      <c r="O712" s="687"/>
      <c r="P712" s="687">
        <f t="shared" si="88"/>
        <v>26.585197241920561</v>
      </c>
      <c r="Q712" s="687">
        <v>15.638351318776801</v>
      </c>
      <c r="R712" s="687"/>
      <c r="S712" s="687"/>
      <c r="T712" s="687"/>
      <c r="U712" s="687"/>
    </row>
    <row r="713" spans="1:21" s="688" customFormat="1" x14ac:dyDescent="0.3">
      <c r="A713" s="146">
        <v>48</v>
      </c>
      <c r="B713" s="146" t="s">
        <v>1187</v>
      </c>
      <c r="C713" s="146">
        <v>1211.25</v>
      </c>
      <c r="D713" s="146"/>
      <c r="E713" s="146"/>
      <c r="F713" s="146">
        <f t="shared" si="86"/>
        <v>1211.25</v>
      </c>
      <c r="G713" s="146" t="s">
        <v>2142</v>
      </c>
      <c r="H713" s="146">
        <v>904</v>
      </c>
      <c r="I713" s="696">
        <f t="shared" si="87"/>
        <v>4.2252862818415518E-2</v>
      </c>
      <c r="J713" s="151">
        <f t="shared" si="91"/>
        <v>180.90351951390511</v>
      </c>
      <c r="K713" s="151">
        <f t="shared" si="89"/>
        <v>39.798774293059125</v>
      </c>
      <c r="L713" s="151">
        <v>41.71510121399735</v>
      </c>
      <c r="M713" s="151">
        <v>58.660039801552813</v>
      </c>
      <c r="N713" s="725">
        <f t="shared" si="90"/>
        <v>0.26507940955419146</v>
      </c>
      <c r="O713" s="687"/>
      <c r="P713" s="687">
        <f t="shared" si="88"/>
        <v>99.722067662639773</v>
      </c>
      <c r="Q713" s="687">
        <v>58.660039801552813</v>
      </c>
      <c r="R713" s="687"/>
      <c r="S713" s="687"/>
      <c r="T713" s="687"/>
      <c r="U713" s="687"/>
    </row>
    <row r="714" spans="1:21" s="688" customFormat="1" x14ac:dyDescent="0.3">
      <c r="A714" s="146">
        <v>49</v>
      </c>
      <c r="B714" s="146" t="s">
        <v>1188</v>
      </c>
      <c r="C714" s="146">
        <v>306.17</v>
      </c>
      <c r="D714" s="146"/>
      <c r="E714" s="146">
        <v>31.2</v>
      </c>
      <c r="F714" s="146">
        <f t="shared" si="86"/>
        <v>337.37</v>
      </c>
      <c r="G714" s="146" t="s">
        <v>2142</v>
      </c>
      <c r="H714" s="146">
        <v>195</v>
      </c>
      <c r="I714" s="696">
        <f t="shared" si="87"/>
        <v>9.1142790371582134E-3</v>
      </c>
      <c r="J714" s="151">
        <f t="shared" si="91"/>
        <v>39.022329983641029</v>
      </c>
      <c r="K714" s="151">
        <f t="shared" si="89"/>
        <v>8.5849125964010273</v>
      </c>
      <c r="L714" s="151">
        <v>8.9982795760281888</v>
      </c>
      <c r="M714" s="151">
        <v>12.65343778905177</v>
      </c>
      <c r="N714" s="725">
        <f t="shared" si="90"/>
        <v>0.20529080814868547</v>
      </c>
      <c r="O714" s="687"/>
      <c r="P714" s="687">
        <f t="shared" si="88"/>
        <v>21.510844241388007</v>
      </c>
      <c r="Q714" s="687">
        <v>12.65343778905177</v>
      </c>
      <c r="R714" s="687"/>
      <c r="S714" s="687"/>
      <c r="T714" s="687"/>
      <c r="U714" s="687"/>
    </row>
    <row r="715" spans="1:21" s="688" customFormat="1" x14ac:dyDescent="0.3">
      <c r="A715" s="146">
        <v>50</v>
      </c>
      <c r="B715" s="146" t="s">
        <v>1189</v>
      </c>
      <c r="C715" s="146">
        <v>209.58</v>
      </c>
      <c r="D715" s="146"/>
      <c r="E715" s="146">
        <v>29.1</v>
      </c>
      <c r="F715" s="146">
        <f t="shared" si="86"/>
        <v>238.68</v>
      </c>
      <c r="G715" s="146" t="s">
        <v>2142</v>
      </c>
      <c r="H715" s="146">
        <v>174</v>
      </c>
      <c r="I715" s="696">
        <f t="shared" si="87"/>
        <v>8.1327412946950207E-3</v>
      </c>
      <c r="J715" s="151">
        <f t="shared" si="91"/>
        <v>34.819925216171995</v>
      </c>
      <c r="K715" s="151">
        <f t="shared" si="89"/>
        <v>7.6603835475578395</v>
      </c>
      <c r="L715" s="151">
        <v>8.0292340832251536</v>
      </c>
      <c r="M715" s="151">
        <v>11.290759873307731</v>
      </c>
      <c r="N715" s="725">
        <f t="shared" si="90"/>
        <v>0.25892535076362794</v>
      </c>
      <c r="O715" s="687"/>
      <c r="P715" s="687">
        <f t="shared" si="88"/>
        <v>19.194291784623143</v>
      </c>
      <c r="Q715" s="687">
        <v>11.290759873307731</v>
      </c>
      <c r="R715" s="687"/>
      <c r="S715" s="687"/>
      <c r="T715" s="687"/>
      <c r="U715" s="687"/>
    </row>
    <row r="716" spans="1:21" s="688" customFormat="1" x14ac:dyDescent="0.3">
      <c r="A716" s="146">
        <v>51</v>
      </c>
      <c r="B716" s="146" t="s">
        <v>1190</v>
      </c>
      <c r="C716" s="146">
        <v>468.77</v>
      </c>
      <c r="D716" s="146"/>
      <c r="E716" s="146">
        <v>272.5</v>
      </c>
      <c r="F716" s="146">
        <f t="shared" si="86"/>
        <v>741.27</v>
      </c>
      <c r="G716" s="146" t="s">
        <v>2142</v>
      </c>
      <c r="H716" s="146">
        <v>443</v>
      </c>
      <c r="I716" s="696">
        <f t="shared" si="87"/>
        <v>2.0705772376723532E-2</v>
      </c>
      <c r="J716" s="151">
        <f t="shared" si="91"/>
        <v>88.650729142322959</v>
      </c>
      <c r="K716" s="151">
        <f t="shared" si="89"/>
        <v>19.50316041131105</v>
      </c>
      <c r="L716" s="151">
        <v>20.442245395797375</v>
      </c>
      <c r="M716" s="151">
        <v>28.746015079743252</v>
      </c>
      <c r="N716" s="725">
        <f t="shared" si="90"/>
        <v>0.21226024259605092</v>
      </c>
      <c r="O716" s="687"/>
      <c r="P716" s="687">
        <f t="shared" si="88"/>
        <v>48.868225635563526</v>
      </c>
      <c r="Q716" s="687">
        <v>28.746015079743252</v>
      </c>
      <c r="R716" s="687"/>
      <c r="S716" s="687"/>
      <c r="T716" s="687"/>
      <c r="U716" s="687"/>
    </row>
    <row r="717" spans="1:21" s="688" customFormat="1" x14ac:dyDescent="0.3">
      <c r="A717" s="146">
        <v>52</v>
      </c>
      <c r="B717" s="146" t="s">
        <v>1191</v>
      </c>
      <c r="C717" s="146">
        <v>599.20000000000005</v>
      </c>
      <c r="D717" s="146"/>
      <c r="E717" s="146">
        <v>134.4</v>
      </c>
      <c r="F717" s="146">
        <f t="shared" si="86"/>
        <v>733.6</v>
      </c>
      <c r="G717" s="146" t="s">
        <v>2142</v>
      </c>
      <c r="H717" s="146">
        <v>637</v>
      </c>
      <c r="I717" s="696">
        <f t="shared" si="87"/>
        <v>2.9773311521383499E-2</v>
      </c>
      <c r="J717" s="151">
        <f t="shared" si="91"/>
        <v>127.47294461322738</v>
      </c>
      <c r="K717" s="151">
        <f t="shared" si="89"/>
        <v>28.044047814910023</v>
      </c>
      <c r="L717" s="151">
        <v>29.39437994835875</v>
      </c>
      <c r="M717" s="151">
        <v>41.334563444235783</v>
      </c>
      <c r="N717" s="725">
        <f t="shared" si="90"/>
        <v>0.30840503792357132</v>
      </c>
      <c r="O717" s="687"/>
      <c r="P717" s="687">
        <f t="shared" si="88"/>
        <v>70.268757855200832</v>
      </c>
      <c r="Q717" s="687">
        <v>41.334563444235783</v>
      </c>
      <c r="R717" s="687"/>
      <c r="S717" s="687"/>
      <c r="T717" s="687"/>
      <c r="U717" s="687"/>
    </row>
    <row r="718" spans="1:21" s="688" customFormat="1" x14ac:dyDescent="0.3">
      <c r="A718" s="146">
        <v>53</v>
      </c>
      <c r="B718" s="146" t="s">
        <v>1192</v>
      </c>
      <c r="C718" s="146">
        <v>220.5</v>
      </c>
      <c r="D718" s="146"/>
      <c r="E718" s="146"/>
      <c r="F718" s="146">
        <f t="shared" si="86"/>
        <v>220.5</v>
      </c>
      <c r="G718" s="146" t="s">
        <v>2142</v>
      </c>
      <c r="H718" s="146">
        <v>180</v>
      </c>
      <c r="I718" s="696">
        <f t="shared" si="87"/>
        <v>8.4131806496845051E-3</v>
      </c>
      <c r="J718" s="151">
        <f t="shared" si="91"/>
        <v>36.020612292591721</v>
      </c>
      <c r="K718" s="151">
        <f t="shared" si="89"/>
        <v>7.9245347043701786</v>
      </c>
      <c r="L718" s="151">
        <v>8.3061042240260203</v>
      </c>
      <c r="M718" s="151">
        <v>11.680096420663171</v>
      </c>
      <c r="N718" s="725">
        <f t="shared" si="90"/>
        <v>0.28993808454263531</v>
      </c>
      <c r="O718" s="687"/>
      <c r="P718" s="687">
        <f t="shared" si="88"/>
        <v>19.856163915127389</v>
      </c>
      <c r="Q718" s="687">
        <v>11.680096420663171</v>
      </c>
      <c r="R718" s="687"/>
      <c r="S718" s="687"/>
      <c r="T718" s="687"/>
      <c r="U718" s="687"/>
    </row>
    <row r="719" spans="1:21" s="688" customFormat="1" x14ac:dyDescent="0.3">
      <c r="A719" s="146">
        <v>54</v>
      </c>
      <c r="B719" s="146" t="s">
        <v>1193</v>
      </c>
      <c r="C719" s="146">
        <v>330.61</v>
      </c>
      <c r="D719" s="146"/>
      <c r="E719" s="146"/>
      <c r="F719" s="146">
        <f t="shared" si="86"/>
        <v>330.61</v>
      </c>
      <c r="G719" s="146" t="s">
        <v>2142</v>
      </c>
      <c r="H719" s="146">
        <v>252</v>
      </c>
      <c r="I719" s="696">
        <f t="shared" si="87"/>
        <v>1.1778452909558307E-2</v>
      </c>
      <c r="J719" s="151">
        <f t="shared" si="91"/>
        <v>50.428857209628411</v>
      </c>
      <c r="K719" s="151">
        <f t="shared" si="89"/>
        <v>11.094348586118251</v>
      </c>
      <c r="L719" s="151">
        <v>11.628545913636428</v>
      </c>
      <c r="M719" s="151">
        <v>16.352134988928441</v>
      </c>
      <c r="N719" s="725">
        <f t="shared" si="90"/>
        <v>0.27072347085179377</v>
      </c>
      <c r="O719" s="687"/>
      <c r="P719" s="687">
        <f t="shared" si="88"/>
        <v>27.798629481178349</v>
      </c>
      <c r="Q719" s="687">
        <v>16.352134988928441</v>
      </c>
      <c r="R719" s="687"/>
      <c r="S719" s="687"/>
      <c r="T719" s="687"/>
      <c r="U719" s="687"/>
    </row>
    <row r="720" spans="1:21" s="688" customFormat="1" x14ac:dyDescent="0.3">
      <c r="A720" s="146">
        <v>55</v>
      </c>
      <c r="B720" s="146" t="s">
        <v>1194</v>
      </c>
      <c r="C720" s="146">
        <v>949</v>
      </c>
      <c r="D720" s="146"/>
      <c r="E720" s="146">
        <v>88.5</v>
      </c>
      <c r="F720" s="146">
        <f t="shared" si="86"/>
        <v>1037.5</v>
      </c>
      <c r="G720" s="146" t="s">
        <v>2142</v>
      </c>
      <c r="H720" s="146">
        <v>942</v>
      </c>
      <c r="I720" s="696">
        <f t="shared" si="87"/>
        <v>4.4028978733348913E-2</v>
      </c>
      <c r="J720" s="151">
        <f t="shared" si="91"/>
        <v>188.5078709978967</v>
      </c>
      <c r="K720" s="151">
        <f t="shared" si="89"/>
        <v>41.471731619537273</v>
      </c>
      <c r="L720" s="151">
        <v>43.46861210573617</v>
      </c>
      <c r="M720" s="151">
        <v>61.125837934803933</v>
      </c>
      <c r="N720" s="725">
        <f t="shared" si="90"/>
        <v>0.32248101461009554</v>
      </c>
      <c r="O720" s="687"/>
      <c r="P720" s="687">
        <f t="shared" si="88"/>
        <v>103.91392448916669</v>
      </c>
      <c r="Q720" s="687">
        <v>61.125837934803933</v>
      </c>
      <c r="R720" s="687"/>
      <c r="S720" s="687"/>
      <c r="T720" s="687"/>
      <c r="U720" s="687"/>
    </row>
    <row r="721" spans="1:21" s="688" customFormat="1" x14ac:dyDescent="0.3">
      <c r="A721" s="146">
        <v>56</v>
      </c>
      <c r="B721" s="146" t="s">
        <v>1195</v>
      </c>
      <c r="C721" s="146">
        <v>211.8</v>
      </c>
      <c r="D721" s="146"/>
      <c r="E721" s="146">
        <v>18.3</v>
      </c>
      <c r="F721" s="146">
        <f t="shared" si="86"/>
        <v>230.10000000000002</v>
      </c>
      <c r="G721" s="146" t="s">
        <v>2142</v>
      </c>
      <c r="H721" s="146">
        <v>400</v>
      </c>
      <c r="I721" s="696">
        <f t="shared" si="87"/>
        <v>1.86959569992989E-2</v>
      </c>
      <c r="J721" s="151">
        <f t="shared" si="91"/>
        <v>80.045805094648273</v>
      </c>
      <c r="K721" s="151">
        <f t="shared" si="89"/>
        <v>17.61007712082262</v>
      </c>
      <c r="L721" s="151">
        <v>18.458009386724491</v>
      </c>
      <c r="M721" s="151">
        <v>25.955769823695938</v>
      </c>
      <c r="N721" s="725">
        <f t="shared" si="90"/>
        <v>0.61742573414120516</v>
      </c>
      <c r="O721" s="687"/>
      <c r="P721" s="687">
        <f t="shared" si="88"/>
        <v>44.124808700283097</v>
      </c>
      <c r="Q721" s="687">
        <v>25.955769823695938</v>
      </c>
      <c r="R721" s="687"/>
      <c r="S721" s="687"/>
      <c r="T721" s="687"/>
      <c r="U721" s="687"/>
    </row>
    <row r="722" spans="1:21" s="688" customFormat="1" x14ac:dyDescent="0.3">
      <c r="A722" s="146">
        <v>57</v>
      </c>
      <c r="B722" s="146" t="s">
        <v>1196</v>
      </c>
      <c r="C722" s="146">
        <v>1331.77</v>
      </c>
      <c r="D722" s="146"/>
      <c r="E722" s="146"/>
      <c r="F722" s="146">
        <f t="shared" si="86"/>
        <v>1331.77</v>
      </c>
      <c r="G722" s="146" t="s">
        <v>2142</v>
      </c>
      <c r="H722" s="146">
        <v>1027</v>
      </c>
      <c r="I722" s="696">
        <f t="shared" si="87"/>
        <v>4.8001869595699929E-2</v>
      </c>
      <c r="J722" s="151">
        <f t="shared" si="91"/>
        <v>205.51760458050944</v>
      </c>
      <c r="K722" s="151">
        <f t="shared" si="89"/>
        <v>45.213873007712074</v>
      </c>
      <c r="L722" s="151">
        <v>47.390939100415125</v>
      </c>
      <c r="M722" s="151">
        <v>66.641439022339313</v>
      </c>
      <c r="N722" s="725">
        <f t="shared" si="90"/>
        <v>0.27389403253638084</v>
      </c>
      <c r="O722" s="687"/>
      <c r="P722" s="687">
        <f t="shared" si="88"/>
        <v>113.29044633797683</v>
      </c>
      <c r="Q722" s="687">
        <v>66.641439022339313</v>
      </c>
      <c r="R722" s="687"/>
      <c r="S722" s="687"/>
      <c r="T722" s="687"/>
      <c r="U722" s="687"/>
    </row>
    <row r="723" spans="1:21" s="688" customFormat="1" x14ac:dyDescent="0.3">
      <c r="A723" s="146">
        <v>58</v>
      </c>
      <c r="B723" s="146" t="s">
        <v>1197</v>
      </c>
      <c r="C723" s="146">
        <v>483.9</v>
      </c>
      <c r="D723" s="146"/>
      <c r="E723" s="146"/>
      <c r="F723" s="146">
        <f t="shared" si="86"/>
        <v>483.9</v>
      </c>
      <c r="G723" s="146" t="s">
        <v>2142</v>
      </c>
      <c r="H723" s="146">
        <v>355</v>
      </c>
      <c r="I723" s="696">
        <f t="shared" si="87"/>
        <v>1.6592661836877774E-2</v>
      </c>
      <c r="J723" s="151">
        <f t="shared" si="91"/>
        <v>71.040652021500335</v>
      </c>
      <c r="K723" s="151">
        <f t="shared" si="89"/>
        <v>15.628943444730075</v>
      </c>
      <c r="L723" s="151">
        <v>16.381483330717984</v>
      </c>
      <c r="M723" s="151">
        <v>23.035745718530144</v>
      </c>
      <c r="N723" s="725">
        <f t="shared" si="90"/>
        <v>0.26056380350377878</v>
      </c>
      <c r="O723" s="687"/>
      <c r="P723" s="687">
        <f t="shared" si="88"/>
        <v>39.160767721501244</v>
      </c>
      <c r="Q723" s="687">
        <v>23.035745718530144</v>
      </c>
      <c r="R723" s="687"/>
      <c r="S723" s="687"/>
      <c r="T723" s="687"/>
      <c r="U723" s="687"/>
    </row>
    <row r="724" spans="1:21" s="688" customFormat="1" x14ac:dyDescent="0.3">
      <c r="A724" s="146">
        <v>59</v>
      </c>
      <c r="B724" s="146" t="s">
        <v>1198</v>
      </c>
      <c r="C724" s="146">
        <v>665.8</v>
      </c>
      <c r="D724" s="146"/>
      <c r="E724" s="146"/>
      <c r="F724" s="146">
        <f t="shared" ref="F724:F773" si="92">C724+D724+E724</f>
        <v>665.8</v>
      </c>
      <c r="G724" s="146" t="s">
        <v>2142</v>
      </c>
      <c r="H724" s="146">
        <v>650</v>
      </c>
      <c r="I724" s="696">
        <f t="shared" si="87"/>
        <v>3.0380930123860714E-2</v>
      </c>
      <c r="J724" s="151">
        <f t="shared" si="91"/>
        <v>130.07443327880344</v>
      </c>
      <c r="K724" s="151">
        <f t="shared" si="89"/>
        <v>28.616375321336758</v>
      </c>
      <c r="L724" s="151">
        <v>29.994265253427297</v>
      </c>
      <c r="M724" s="151">
        <v>42.178125963505899</v>
      </c>
      <c r="N724" s="725">
        <f t="shared" si="90"/>
        <v>0.34674556896526498</v>
      </c>
      <c r="O724" s="687"/>
      <c r="P724" s="687">
        <f t="shared" si="88"/>
        <v>71.702814137960033</v>
      </c>
      <c r="Q724" s="687">
        <v>42.178125963505899</v>
      </c>
      <c r="R724" s="687"/>
      <c r="S724" s="687"/>
      <c r="T724" s="687"/>
      <c r="U724" s="687"/>
    </row>
    <row r="725" spans="1:21" s="688" customFormat="1" x14ac:dyDescent="0.3">
      <c r="A725" s="146">
        <v>60</v>
      </c>
      <c r="B725" s="146" t="s">
        <v>1199</v>
      </c>
      <c r="C725" s="146">
        <v>363.78</v>
      </c>
      <c r="D725" s="146"/>
      <c r="E725" s="146">
        <v>58</v>
      </c>
      <c r="F725" s="146">
        <f t="shared" si="92"/>
        <v>421.78</v>
      </c>
      <c r="G725" s="146" t="s">
        <v>2142</v>
      </c>
      <c r="H725" s="146">
        <v>250</v>
      </c>
      <c r="I725" s="696">
        <f t="shared" si="87"/>
        <v>1.1684973124561814E-2</v>
      </c>
      <c r="J725" s="151">
        <f t="shared" si="91"/>
        <v>50.028628184155174</v>
      </c>
      <c r="K725" s="151">
        <f t="shared" si="89"/>
        <v>11.006298200514138</v>
      </c>
      <c r="L725" s="151">
        <v>11.536255866702806</v>
      </c>
      <c r="M725" s="151">
        <v>16.22235613980996</v>
      </c>
      <c r="N725" s="725">
        <f t="shared" si="90"/>
        <v>0.21052097868837327</v>
      </c>
      <c r="O725" s="687"/>
      <c r="P725" s="687">
        <f t="shared" si="88"/>
        <v>27.578005437676932</v>
      </c>
      <c r="Q725" s="687">
        <v>16.22235613980996</v>
      </c>
      <c r="R725" s="687"/>
      <c r="S725" s="687"/>
      <c r="T725" s="687"/>
      <c r="U725" s="687"/>
    </row>
    <row r="726" spans="1:21" s="688" customFormat="1" x14ac:dyDescent="0.3">
      <c r="A726" s="146">
        <v>61</v>
      </c>
      <c r="B726" s="146" t="s">
        <v>1200</v>
      </c>
      <c r="C726" s="146">
        <v>185.8</v>
      </c>
      <c r="D726" s="146"/>
      <c r="E726" s="146">
        <v>26.8</v>
      </c>
      <c r="F726" s="146">
        <f t="shared" si="92"/>
        <v>212.60000000000002</v>
      </c>
      <c r="G726" s="146" t="s">
        <v>2142</v>
      </c>
      <c r="H726" s="146">
        <v>181</v>
      </c>
      <c r="I726" s="696">
        <f t="shared" si="87"/>
        <v>8.4599205421827528E-3</v>
      </c>
      <c r="J726" s="151">
        <f t="shared" si="91"/>
        <v>36.220726805328347</v>
      </c>
      <c r="K726" s="151">
        <f t="shared" si="89"/>
        <v>7.968559897172236</v>
      </c>
      <c r="L726" s="151">
        <v>8.352249247492832</v>
      </c>
      <c r="M726" s="151">
        <v>11.744985845222411</v>
      </c>
      <c r="N726" s="725">
        <f t="shared" si="90"/>
        <v>0.3023825107959352</v>
      </c>
      <c r="O726" s="687"/>
      <c r="P726" s="687">
        <f t="shared" ref="P726:P778" si="93">M726*1.7</f>
        <v>19.966475936878098</v>
      </c>
      <c r="Q726" s="687">
        <v>11.744985845222411</v>
      </c>
      <c r="R726" s="687"/>
      <c r="S726" s="687"/>
      <c r="T726" s="687"/>
      <c r="U726" s="687"/>
    </row>
    <row r="727" spans="1:21" s="688" customFormat="1" x14ac:dyDescent="0.3">
      <c r="A727" s="146">
        <v>62</v>
      </c>
      <c r="B727" s="146" t="s">
        <v>1201</v>
      </c>
      <c r="C727" s="146">
        <v>205.2</v>
      </c>
      <c r="D727" s="146"/>
      <c r="E727" s="146"/>
      <c r="F727" s="146">
        <f t="shared" si="92"/>
        <v>205.2</v>
      </c>
      <c r="G727" s="146" t="s">
        <v>2142</v>
      </c>
      <c r="H727" s="146">
        <v>178</v>
      </c>
      <c r="I727" s="696">
        <f t="shared" si="87"/>
        <v>8.3197008646880115E-3</v>
      </c>
      <c r="J727" s="151">
        <f t="shared" si="91"/>
        <v>35.620383267118484</v>
      </c>
      <c r="K727" s="151">
        <f t="shared" si="89"/>
        <v>7.8364843187660664</v>
      </c>
      <c r="L727" s="151">
        <v>8.2138141770923987</v>
      </c>
      <c r="M727" s="151">
        <v>11.550317571544692</v>
      </c>
      <c r="N727" s="725">
        <f t="shared" si="90"/>
        <v>0.3080945386672595</v>
      </c>
      <c r="O727" s="687"/>
      <c r="P727" s="687">
        <f t="shared" si="93"/>
        <v>19.635539871625976</v>
      </c>
      <c r="Q727" s="687">
        <v>11.550317571544692</v>
      </c>
      <c r="R727" s="687"/>
      <c r="S727" s="687"/>
      <c r="T727" s="687"/>
      <c r="U727" s="687"/>
    </row>
    <row r="728" spans="1:21" s="688" customFormat="1" x14ac:dyDescent="0.3">
      <c r="A728" s="146">
        <v>63</v>
      </c>
      <c r="B728" s="146" t="s">
        <v>1202</v>
      </c>
      <c r="C728" s="146">
        <v>177.45</v>
      </c>
      <c r="D728" s="146"/>
      <c r="E728" s="146"/>
      <c r="F728" s="146">
        <f t="shared" si="92"/>
        <v>177.45</v>
      </c>
      <c r="G728" s="146" t="s">
        <v>2142</v>
      </c>
      <c r="H728" s="146">
        <v>345</v>
      </c>
      <c r="I728" s="696">
        <f t="shared" si="87"/>
        <v>1.61252629118953E-2</v>
      </c>
      <c r="J728" s="151">
        <f t="shared" si="91"/>
        <v>69.039506894134135</v>
      </c>
      <c r="K728" s="151">
        <f t="shared" si="89"/>
        <v>15.188691516709509</v>
      </c>
      <c r="L728" s="151">
        <v>15.920033096049872</v>
      </c>
      <c r="M728" s="151">
        <v>22.386851472937746</v>
      </c>
      <c r="N728" s="725">
        <f t="shared" si="90"/>
        <v>0.69053301200243034</v>
      </c>
      <c r="O728" s="687"/>
      <c r="P728" s="687">
        <f t="shared" si="93"/>
        <v>38.057647503994168</v>
      </c>
      <c r="Q728" s="687">
        <v>22.386851472937746</v>
      </c>
      <c r="R728" s="687"/>
      <c r="S728" s="687"/>
      <c r="T728" s="687"/>
      <c r="U728" s="687"/>
    </row>
    <row r="729" spans="1:21" s="688" customFormat="1" x14ac:dyDescent="0.3">
      <c r="A729" s="146">
        <v>64</v>
      </c>
      <c r="B729" s="146" t="s">
        <v>1203</v>
      </c>
      <c r="C729" s="146">
        <v>200</v>
      </c>
      <c r="D729" s="146"/>
      <c r="E729" s="146"/>
      <c r="F729" s="146">
        <f t="shared" si="92"/>
        <v>200</v>
      </c>
      <c r="G729" s="146" t="s">
        <v>2142</v>
      </c>
      <c r="H729" s="146">
        <v>243</v>
      </c>
      <c r="I729" s="696">
        <f t="shared" si="87"/>
        <v>1.1357793877074081E-2</v>
      </c>
      <c r="J729" s="151">
        <f t="shared" si="91"/>
        <v>48.627826594998822</v>
      </c>
      <c r="K729" s="151">
        <f t="shared" si="89"/>
        <v>10.69812185089974</v>
      </c>
      <c r="L729" s="151">
        <v>11.213240702435128</v>
      </c>
      <c r="M729" s="151">
        <v>15.768130167895281</v>
      </c>
      <c r="N729" s="725">
        <f t="shared" si="90"/>
        <v>0.43153659658114485</v>
      </c>
      <c r="O729" s="687"/>
      <c r="P729" s="687">
        <f t="shared" si="93"/>
        <v>26.805821285421978</v>
      </c>
      <c r="Q729" s="687">
        <v>15.768130167895281</v>
      </c>
      <c r="R729" s="687"/>
      <c r="S729" s="687"/>
      <c r="T729" s="687"/>
      <c r="U729" s="687"/>
    </row>
    <row r="730" spans="1:21" s="688" customFormat="1" x14ac:dyDescent="0.3">
      <c r="A730" s="146">
        <v>65</v>
      </c>
      <c r="B730" s="146" t="s">
        <v>1204</v>
      </c>
      <c r="C730" s="146">
        <v>401.38</v>
      </c>
      <c r="D730" s="146"/>
      <c r="E730" s="146">
        <v>140.80000000000001</v>
      </c>
      <c r="F730" s="146">
        <f t="shared" si="92"/>
        <v>542.18000000000006</v>
      </c>
      <c r="G730" s="146" t="s">
        <v>2142</v>
      </c>
      <c r="H730" s="146">
        <v>499</v>
      </c>
      <c r="I730" s="696">
        <f t="shared" si="87"/>
        <v>2.3323206356625378E-2</v>
      </c>
      <c r="J730" s="151">
        <f t="shared" si="91"/>
        <v>99.857141855573715</v>
      </c>
      <c r="K730" s="151">
        <f t="shared" si="89"/>
        <v>21.968571208226219</v>
      </c>
      <c r="L730" s="151">
        <v>23.026366709938799</v>
      </c>
      <c r="M730" s="151">
        <v>32.379822855060681</v>
      </c>
      <c r="N730" s="725">
        <f t="shared" si="90"/>
        <v>0.32688756986388173</v>
      </c>
      <c r="O730" s="687"/>
      <c r="P730" s="687">
        <f t="shared" si="93"/>
        <v>55.045698853603156</v>
      </c>
      <c r="Q730" s="687">
        <v>32.379822855060681</v>
      </c>
      <c r="R730" s="687"/>
      <c r="S730" s="687"/>
      <c r="T730" s="687"/>
      <c r="U730" s="687"/>
    </row>
    <row r="731" spans="1:21" s="688" customFormat="1" x14ac:dyDescent="0.3">
      <c r="A731" s="146">
        <v>66</v>
      </c>
      <c r="B731" s="146" t="s">
        <v>1205</v>
      </c>
      <c r="C731" s="146">
        <v>204.3</v>
      </c>
      <c r="D731" s="146"/>
      <c r="E731" s="146"/>
      <c r="F731" s="146">
        <f t="shared" si="92"/>
        <v>204.3</v>
      </c>
      <c r="G731" s="146" t="s">
        <v>2142</v>
      </c>
      <c r="H731" s="146">
        <v>346</v>
      </c>
      <c r="I731" s="696">
        <f t="shared" si="87"/>
        <v>1.617200280439355E-2</v>
      </c>
      <c r="J731" s="151">
        <f t="shared" si="91"/>
        <v>69.239621406870754</v>
      </c>
      <c r="K731" s="151">
        <f t="shared" si="89"/>
        <v>15.232716709511566</v>
      </c>
      <c r="L731" s="151">
        <v>15.966178119516684</v>
      </c>
      <c r="M731" s="151">
        <v>22.451740897496986</v>
      </c>
      <c r="N731" s="725">
        <f t="shared" si="90"/>
        <v>0.60151863501417513</v>
      </c>
      <c r="O731" s="687"/>
      <c r="P731" s="687">
        <f t="shared" si="93"/>
        <v>38.167959525744877</v>
      </c>
      <c r="Q731" s="687">
        <v>22.451740897496986</v>
      </c>
      <c r="R731" s="687"/>
      <c r="S731" s="687"/>
      <c r="T731" s="687"/>
      <c r="U731" s="687"/>
    </row>
    <row r="732" spans="1:21" s="688" customFormat="1" x14ac:dyDescent="0.3">
      <c r="A732" s="146">
        <v>67</v>
      </c>
      <c r="B732" s="146" t="s">
        <v>1206</v>
      </c>
      <c r="C732" s="146">
        <v>306.39999999999998</v>
      </c>
      <c r="D732" s="146"/>
      <c r="E732" s="146"/>
      <c r="F732" s="146">
        <f t="shared" si="92"/>
        <v>306.39999999999998</v>
      </c>
      <c r="G732" s="146" t="s">
        <v>2142</v>
      </c>
      <c r="H732" s="146">
        <v>238</v>
      </c>
      <c r="I732" s="696">
        <f t="shared" si="87"/>
        <v>1.1124094414582845E-2</v>
      </c>
      <c r="J732" s="151">
        <f t="shared" si="91"/>
        <v>47.627254031315722</v>
      </c>
      <c r="K732" s="151">
        <f t="shared" si="89"/>
        <v>10.47799588688946</v>
      </c>
      <c r="L732" s="151">
        <v>10.982515585101071</v>
      </c>
      <c r="M732" s="151">
        <v>15.443683045099085</v>
      </c>
      <c r="N732" s="725">
        <f t="shared" si="90"/>
        <v>0.27588592868278505</v>
      </c>
      <c r="O732" s="687"/>
      <c r="P732" s="687">
        <f t="shared" si="93"/>
        <v>26.254261176668443</v>
      </c>
      <c r="Q732" s="687">
        <v>15.443683045099085</v>
      </c>
      <c r="R732" s="687"/>
      <c r="S732" s="687"/>
      <c r="T732" s="687"/>
      <c r="U732" s="687"/>
    </row>
    <row r="733" spans="1:21" s="688" customFormat="1" x14ac:dyDescent="0.3">
      <c r="A733" s="146">
        <v>68</v>
      </c>
      <c r="B733" s="146" t="s">
        <v>1250</v>
      </c>
      <c r="C733" s="146">
        <v>301.42</v>
      </c>
      <c r="D733" s="146"/>
      <c r="E733" s="146"/>
      <c r="F733" s="146">
        <f t="shared" si="92"/>
        <v>301.42</v>
      </c>
      <c r="G733" s="146" t="s">
        <v>2142</v>
      </c>
      <c r="H733" s="146">
        <v>290</v>
      </c>
      <c r="I733" s="696">
        <f t="shared" si="87"/>
        <v>1.3554568824491704E-2</v>
      </c>
      <c r="J733" s="151">
        <f t="shared" si="91"/>
        <v>58.033208693620004</v>
      </c>
      <c r="K733" s="151">
        <f t="shared" si="89"/>
        <v>12.767305912596401</v>
      </c>
      <c r="L733" s="151">
        <v>13.382056805375255</v>
      </c>
      <c r="M733" s="151">
        <v>18.817933122179557</v>
      </c>
      <c r="N733" s="725">
        <f t="shared" si="90"/>
        <v>0.34171755203294807</v>
      </c>
      <c r="O733" s="687"/>
      <c r="P733" s="687">
        <f t="shared" si="93"/>
        <v>31.990486307705247</v>
      </c>
      <c r="Q733" s="687">
        <v>18.817933122179557</v>
      </c>
      <c r="R733" s="687"/>
      <c r="S733" s="687"/>
      <c r="T733" s="687"/>
      <c r="U733" s="687"/>
    </row>
    <row r="734" spans="1:21" s="688" customFormat="1" x14ac:dyDescent="0.3">
      <c r="A734" s="146">
        <v>69</v>
      </c>
      <c r="B734" s="146" t="s">
        <v>1251</v>
      </c>
      <c r="C734" s="146">
        <v>394.72</v>
      </c>
      <c r="D734" s="146"/>
      <c r="E734" s="146"/>
      <c r="F734" s="146">
        <f t="shared" si="92"/>
        <v>394.72</v>
      </c>
      <c r="G734" s="146" t="s">
        <v>2142</v>
      </c>
      <c r="H734" s="146">
        <v>235</v>
      </c>
      <c r="I734" s="696">
        <f t="shared" ref="I734:I778" si="94">3/64185*H734</f>
        <v>1.0983874737088103E-2</v>
      </c>
      <c r="J734" s="151">
        <f t="shared" si="91"/>
        <v>47.026910493105859</v>
      </c>
      <c r="K734" s="151">
        <f t="shared" si="89"/>
        <v>10.345920308483288</v>
      </c>
      <c r="L734" s="151">
        <v>10.844080514700638</v>
      </c>
      <c r="M734" s="151">
        <v>15.249014771421363</v>
      </c>
      <c r="N734" s="725">
        <f t="shared" si="90"/>
        <v>0.21145603487968978</v>
      </c>
      <c r="O734" s="687"/>
      <c r="P734" s="687">
        <f t="shared" si="93"/>
        <v>25.923325111416318</v>
      </c>
      <c r="Q734" s="687">
        <v>15.249014771421363</v>
      </c>
      <c r="R734" s="687"/>
      <c r="S734" s="687"/>
      <c r="T734" s="687"/>
      <c r="U734" s="687"/>
    </row>
    <row r="735" spans="1:21" s="688" customFormat="1" x14ac:dyDescent="0.3">
      <c r="A735" s="146">
        <v>70</v>
      </c>
      <c r="B735" s="146" t="s">
        <v>1252</v>
      </c>
      <c r="C735" s="146">
        <v>680.89</v>
      </c>
      <c r="D735" s="146"/>
      <c r="E735" s="146"/>
      <c r="F735" s="146">
        <f t="shared" si="92"/>
        <v>680.89</v>
      </c>
      <c r="G735" s="146" t="s">
        <v>2142</v>
      </c>
      <c r="H735" s="146">
        <v>276</v>
      </c>
      <c r="I735" s="696">
        <f t="shared" si="94"/>
        <v>1.2900210329516241E-2</v>
      </c>
      <c r="J735" s="151">
        <f t="shared" si="91"/>
        <v>55.231605515307308</v>
      </c>
      <c r="K735" s="151">
        <f t="shared" si="89"/>
        <v>12.150953213367607</v>
      </c>
      <c r="L735" s="151">
        <v>12.736026476839896</v>
      </c>
      <c r="M735" s="151">
        <v>17.909481178350195</v>
      </c>
      <c r="N735" s="725">
        <f t="shared" si="90"/>
        <v>0.14397048918895125</v>
      </c>
      <c r="O735" s="687"/>
      <c r="P735" s="687">
        <f t="shared" si="93"/>
        <v>30.44611800319533</v>
      </c>
      <c r="Q735" s="687">
        <v>17.909481178350195</v>
      </c>
      <c r="R735" s="687"/>
      <c r="S735" s="687"/>
      <c r="T735" s="687"/>
      <c r="U735" s="687"/>
    </row>
    <row r="736" spans="1:21" s="688" customFormat="1" x14ac:dyDescent="0.3">
      <c r="A736" s="146">
        <v>71</v>
      </c>
      <c r="B736" s="146" t="s">
        <v>1253</v>
      </c>
      <c r="C736" s="146">
        <v>581.98</v>
      </c>
      <c r="D736" s="146"/>
      <c r="E736" s="146"/>
      <c r="F736" s="146">
        <f t="shared" si="92"/>
        <v>581.98</v>
      </c>
      <c r="G736" s="146" t="s">
        <v>2142</v>
      </c>
      <c r="H736" s="146">
        <v>399</v>
      </c>
      <c r="I736" s="696">
        <f t="shared" si="94"/>
        <v>1.8649217106800654E-2</v>
      </c>
      <c r="J736" s="151">
        <f t="shared" si="91"/>
        <v>79.845690581911654</v>
      </c>
      <c r="K736" s="151">
        <f t="shared" si="89"/>
        <v>17.566051928020563</v>
      </c>
      <c r="L736" s="151">
        <v>18.411864363257681</v>
      </c>
      <c r="M736" s="151">
        <v>25.890880399136698</v>
      </c>
      <c r="N736" s="725">
        <f t="shared" si="90"/>
        <v>0.24350405043528403</v>
      </c>
      <c r="O736" s="687"/>
      <c r="P736" s="687">
        <f t="shared" si="93"/>
        <v>44.014496678532389</v>
      </c>
      <c r="Q736" s="687">
        <v>25.890880399136698</v>
      </c>
      <c r="R736" s="687"/>
      <c r="S736" s="687"/>
      <c r="T736" s="687"/>
      <c r="U736" s="687"/>
    </row>
    <row r="737" spans="1:21" s="688" customFormat="1" x14ac:dyDescent="0.3">
      <c r="A737" s="146">
        <v>72</v>
      </c>
      <c r="B737" s="146" t="s">
        <v>1254</v>
      </c>
      <c r="C737" s="146">
        <v>135.71</v>
      </c>
      <c r="D737" s="146"/>
      <c r="E737" s="146"/>
      <c r="F737" s="146">
        <f t="shared" si="92"/>
        <v>135.71</v>
      </c>
      <c r="G737" s="146" t="s">
        <v>2142</v>
      </c>
      <c r="H737" s="146">
        <v>178</v>
      </c>
      <c r="I737" s="696">
        <f t="shared" si="94"/>
        <v>8.3197008646880115E-3</v>
      </c>
      <c r="J737" s="151">
        <f t="shared" si="91"/>
        <v>35.620383267118484</v>
      </c>
      <c r="K737" s="151">
        <f t="shared" si="89"/>
        <v>7.8364843187660664</v>
      </c>
      <c r="L737" s="151">
        <v>8.2138141770923987</v>
      </c>
      <c r="M737" s="151">
        <v>11.550317571544692</v>
      </c>
      <c r="N737" s="725">
        <f t="shared" si="90"/>
        <v>0.46585365363290576</v>
      </c>
      <c r="O737" s="687"/>
      <c r="P737" s="687">
        <f t="shared" si="93"/>
        <v>19.635539871625976</v>
      </c>
      <c r="Q737" s="687">
        <v>11.550317571544692</v>
      </c>
      <c r="R737" s="687"/>
      <c r="S737" s="687"/>
      <c r="T737" s="687"/>
      <c r="U737" s="687"/>
    </row>
    <row r="738" spans="1:21" s="688" customFormat="1" x14ac:dyDescent="0.3">
      <c r="A738" s="146">
        <v>73</v>
      </c>
      <c r="B738" s="146" t="s">
        <v>1255</v>
      </c>
      <c r="C738" s="146">
        <v>201.8</v>
      </c>
      <c r="D738" s="146"/>
      <c r="E738" s="146"/>
      <c r="F738" s="146">
        <f t="shared" si="92"/>
        <v>201.8</v>
      </c>
      <c r="G738" s="146" t="s">
        <v>2142</v>
      </c>
      <c r="H738" s="146">
        <v>273</v>
      </c>
      <c r="I738" s="696">
        <f t="shared" si="94"/>
        <v>1.27599906520215E-2</v>
      </c>
      <c r="J738" s="151">
        <f t="shared" si="91"/>
        <v>54.631261977097445</v>
      </c>
      <c r="K738" s="151">
        <f t="shared" si="89"/>
        <v>12.018877634961438</v>
      </c>
      <c r="L738" s="151">
        <v>12.597591406439465</v>
      </c>
      <c r="M738" s="151">
        <v>17.714812904672478</v>
      </c>
      <c r="N738" s="725">
        <f t="shared" si="90"/>
        <v>0.48048832469361152</v>
      </c>
      <c r="O738" s="687"/>
      <c r="P738" s="687">
        <f t="shared" si="93"/>
        <v>30.115181937943213</v>
      </c>
      <c r="Q738" s="687">
        <v>17.714812904672478</v>
      </c>
      <c r="R738" s="687"/>
      <c r="S738" s="687"/>
      <c r="T738" s="687"/>
      <c r="U738" s="687"/>
    </row>
    <row r="739" spans="1:21" s="688" customFormat="1" x14ac:dyDescent="0.3">
      <c r="A739" s="146">
        <v>74</v>
      </c>
      <c r="B739" s="146" t="s">
        <v>1256</v>
      </c>
      <c r="C739" s="146">
        <v>1437.1</v>
      </c>
      <c r="D739" s="146"/>
      <c r="E739" s="146"/>
      <c r="F739" s="146">
        <f t="shared" si="92"/>
        <v>1437.1</v>
      </c>
      <c r="G739" s="146" t="s">
        <v>2142</v>
      </c>
      <c r="H739" s="146">
        <v>520</v>
      </c>
      <c r="I739" s="696">
        <f t="shared" si="94"/>
        <v>2.430474409908857E-2</v>
      </c>
      <c r="J739" s="151">
        <f t="shared" si="91"/>
        <v>104.05954662304275</v>
      </c>
      <c r="K739" s="151">
        <f t="shared" si="89"/>
        <v>22.893100257069406</v>
      </c>
      <c r="L739" s="151">
        <v>23.995412202741839</v>
      </c>
      <c r="M739" s="151">
        <v>33.742500770804718</v>
      </c>
      <c r="N739" s="725">
        <f t="shared" si="90"/>
        <v>0.12851615047920029</v>
      </c>
      <c r="O739" s="687"/>
      <c r="P739" s="687">
        <f t="shared" si="93"/>
        <v>57.362251310368016</v>
      </c>
      <c r="Q739" s="687">
        <v>33.742500770804718</v>
      </c>
      <c r="R739" s="687"/>
      <c r="S739" s="687"/>
      <c r="T739" s="687"/>
      <c r="U739" s="687"/>
    </row>
    <row r="740" spans="1:21" s="688" customFormat="1" x14ac:dyDescent="0.3">
      <c r="A740" s="146">
        <v>75</v>
      </c>
      <c r="B740" s="146" t="s">
        <v>1257</v>
      </c>
      <c r="C740" s="146">
        <v>197.86</v>
      </c>
      <c r="D740" s="146"/>
      <c r="E740" s="146">
        <v>16</v>
      </c>
      <c r="F740" s="146">
        <f t="shared" si="92"/>
        <v>213.86</v>
      </c>
      <c r="G740" s="146" t="s">
        <v>2142</v>
      </c>
      <c r="H740" s="146">
        <v>204</v>
      </c>
      <c r="I740" s="696">
        <f t="shared" si="94"/>
        <v>9.5349380696424391E-3</v>
      </c>
      <c r="J740" s="151">
        <f t="shared" si="91"/>
        <v>40.823360598270618</v>
      </c>
      <c r="K740" s="151">
        <f t="shared" si="89"/>
        <v>8.981139331619536</v>
      </c>
      <c r="L740" s="151">
        <v>9.4135847872294889</v>
      </c>
      <c r="M740" s="151">
        <v>13.237442610084928</v>
      </c>
      <c r="N740" s="725">
        <f t="shared" si="90"/>
        <v>0.33879887462454211</v>
      </c>
      <c r="O740" s="687"/>
      <c r="P740" s="687">
        <f t="shared" si="93"/>
        <v>22.503652437144378</v>
      </c>
      <c r="Q740" s="687">
        <v>13.237442610084928</v>
      </c>
      <c r="R740" s="687"/>
      <c r="S740" s="687"/>
      <c r="T740" s="687"/>
      <c r="U740" s="687"/>
    </row>
    <row r="741" spans="1:21" s="688" customFormat="1" x14ac:dyDescent="0.3">
      <c r="A741" s="146">
        <v>76</v>
      </c>
      <c r="B741" s="146" t="s">
        <v>1258</v>
      </c>
      <c r="C741" s="146">
        <v>397.89</v>
      </c>
      <c r="D741" s="146"/>
      <c r="E741" s="146"/>
      <c r="F741" s="146">
        <f t="shared" si="92"/>
        <v>397.89</v>
      </c>
      <c r="G741" s="146" t="s">
        <v>2142</v>
      </c>
      <c r="H741" s="146">
        <v>267</v>
      </c>
      <c r="I741" s="696">
        <f t="shared" si="94"/>
        <v>1.2479551297032015E-2</v>
      </c>
      <c r="J741" s="151">
        <f t="shared" si="91"/>
        <v>53.430574900677719</v>
      </c>
      <c r="K741" s="151">
        <f t="shared" si="89"/>
        <v>11.754726478149099</v>
      </c>
      <c r="L741" s="151">
        <v>12.320721265638596</v>
      </c>
      <c r="M741" s="151">
        <v>17.325476357317037</v>
      </c>
      <c r="N741" s="725">
        <f t="shared" si="90"/>
        <v>0.23833596974486027</v>
      </c>
      <c r="O741" s="687"/>
      <c r="P741" s="687">
        <f t="shared" si="93"/>
        <v>29.453309807438963</v>
      </c>
      <c r="Q741" s="687">
        <v>17.325476357317037</v>
      </c>
      <c r="R741" s="687"/>
      <c r="S741" s="687"/>
      <c r="T741" s="687"/>
      <c r="U741" s="687"/>
    </row>
    <row r="742" spans="1:21" s="688" customFormat="1" x14ac:dyDescent="0.3">
      <c r="A742" s="146">
        <v>77</v>
      </c>
      <c r="B742" s="146" t="s">
        <v>1259</v>
      </c>
      <c r="C742" s="146">
        <v>352.17</v>
      </c>
      <c r="D742" s="146"/>
      <c r="E742" s="146"/>
      <c r="F742" s="146">
        <f t="shared" si="92"/>
        <v>352.17</v>
      </c>
      <c r="G742" s="146" t="s">
        <v>2142</v>
      </c>
      <c r="H742" s="146">
        <v>157</v>
      </c>
      <c r="I742" s="696">
        <f t="shared" si="94"/>
        <v>7.3381631222248188E-3</v>
      </c>
      <c r="J742" s="151">
        <f t="shared" si="91"/>
        <v>31.41797849964945</v>
      </c>
      <c r="K742" s="151">
        <f t="shared" si="89"/>
        <v>6.9119552699228795</v>
      </c>
      <c r="L742" s="151">
        <v>7.2447686842893626</v>
      </c>
      <c r="M742" s="151">
        <v>10.187639655800655</v>
      </c>
      <c r="N742" s="725">
        <f t="shared" si="90"/>
        <v>0.15833927395764075</v>
      </c>
      <c r="O742" s="687"/>
      <c r="P742" s="687">
        <f t="shared" si="93"/>
        <v>17.318987414861112</v>
      </c>
      <c r="Q742" s="687">
        <v>10.187639655800655</v>
      </c>
      <c r="R742" s="687"/>
      <c r="S742" s="687"/>
      <c r="T742" s="687"/>
      <c r="U742" s="687"/>
    </row>
    <row r="743" spans="1:21" s="688" customFormat="1" x14ac:dyDescent="0.3">
      <c r="A743" s="146">
        <v>78</v>
      </c>
      <c r="B743" s="146" t="s">
        <v>1260</v>
      </c>
      <c r="C743" s="146">
        <v>653.07000000000005</v>
      </c>
      <c r="D743" s="146"/>
      <c r="E743" s="146"/>
      <c r="F743" s="146">
        <f t="shared" si="92"/>
        <v>653.07000000000005</v>
      </c>
      <c r="G743" s="146" t="s">
        <v>2142</v>
      </c>
      <c r="H743" s="146">
        <v>409</v>
      </c>
      <c r="I743" s="696">
        <f t="shared" si="94"/>
        <v>1.9116616031783124E-2</v>
      </c>
      <c r="J743" s="151">
        <f t="shared" si="91"/>
        <v>81.846835709277855</v>
      </c>
      <c r="K743" s="151">
        <f t="shared" si="89"/>
        <v>18.006303856041129</v>
      </c>
      <c r="L743" s="151">
        <v>18.873314597925788</v>
      </c>
      <c r="M743" s="151">
        <v>26.539774644729096</v>
      </c>
      <c r="N743" s="725">
        <f t="shared" si="90"/>
        <v>0.22243592387948286</v>
      </c>
      <c r="O743" s="687"/>
      <c r="P743" s="687">
        <f t="shared" si="93"/>
        <v>45.117616896039465</v>
      </c>
      <c r="Q743" s="687">
        <v>26.539774644729096</v>
      </c>
      <c r="R743" s="687"/>
      <c r="S743" s="687"/>
      <c r="T743" s="687"/>
      <c r="U743" s="687"/>
    </row>
    <row r="744" spans="1:21" s="688" customFormat="1" x14ac:dyDescent="0.3">
      <c r="A744" s="146">
        <v>79</v>
      </c>
      <c r="B744" s="146" t="s">
        <v>1287</v>
      </c>
      <c r="C744" s="146">
        <v>786.94</v>
      </c>
      <c r="D744" s="146"/>
      <c r="E744" s="146"/>
      <c r="F744" s="146">
        <f t="shared" si="92"/>
        <v>786.94</v>
      </c>
      <c r="G744" s="146" t="s">
        <v>2142</v>
      </c>
      <c r="H744" s="146">
        <v>448</v>
      </c>
      <c r="I744" s="696">
        <f t="shared" si="94"/>
        <v>2.0939471839214768E-2</v>
      </c>
      <c r="J744" s="151">
        <f t="shared" si="91"/>
        <v>89.651301706006066</v>
      </c>
      <c r="K744" s="151">
        <f t="shared" ref="K744:K793" si="95">J744*0.22</f>
        <v>19.723286375321333</v>
      </c>
      <c r="L744" s="151">
        <v>20.672970513131428</v>
      </c>
      <c r="M744" s="151">
        <v>29.070462202539446</v>
      </c>
      <c r="N744" s="725">
        <f t="shared" si="90"/>
        <v>0.202198415123133</v>
      </c>
      <c r="O744" s="687"/>
      <c r="P744" s="687">
        <f t="shared" si="93"/>
        <v>49.419785744317053</v>
      </c>
      <c r="Q744" s="687">
        <v>29.070462202539446</v>
      </c>
      <c r="R744" s="687"/>
      <c r="S744" s="687"/>
      <c r="T744" s="687"/>
      <c r="U744" s="687"/>
    </row>
    <row r="745" spans="1:21" s="688" customFormat="1" x14ac:dyDescent="0.3">
      <c r="A745" s="146">
        <v>81</v>
      </c>
      <c r="B745" s="146" t="s">
        <v>1291</v>
      </c>
      <c r="C745" s="146">
        <v>139.80000000000001</v>
      </c>
      <c r="D745" s="146"/>
      <c r="E745" s="146"/>
      <c r="F745" s="146">
        <f t="shared" si="92"/>
        <v>139.80000000000001</v>
      </c>
      <c r="G745" s="146" t="s">
        <v>2142</v>
      </c>
      <c r="H745" s="146">
        <v>200</v>
      </c>
      <c r="I745" s="696">
        <f t="shared" si="94"/>
        <v>9.3479784996494501E-3</v>
      </c>
      <c r="J745" s="151">
        <f t="shared" si="91"/>
        <v>40.022902547324136</v>
      </c>
      <c r="K745" s="151">
        <f t="shared" si="95"/>
        <v>8.8050385604113099</v>
      </c>
      <c r="L745" s="151">
        <v>9.2290046933622456</v>
      </c>
      <c r="M745" s="151">
        <v>12.977884911847969</v>
      </c>
      <c r="N745" s="725">
        <f t="shared" si="90"/>
        <v>0.50811753013551975</v>
      </c>
      <c r="O745" s="687"/>
      <c r="P745" s="687">
        <f t="shared" si="93"/>
        <v>22.062404350141549</v>
      </c>
      <c r="Q745" s="687">
        <v>12.977884911847969</v>
      </c>
      <c r="R745" s="687"/>
      <c r="S745" s="687"/>
      <c r="T745" s="687"/>
      <c r="U745" s="687"/>
    </row>
    <row r="746" spans="1:21" s="688" customFormat="1" x14ac:dyDescent="0.3">
      <c r="A746" s="146">
        <v>82</v>
      </c>
      <c r="B746" s="146" t="s">
        <v>1292</v>
      </c>
      <c r="C746" s="146">
        <v>2876.7</v>
      </c>
      <c r="D746" s="146"/>
      <c r="E746" s="146">
        <v>258.60000000000002</v>
      </c>
      <c r="F746" s="146">
        <f t="shared" si="92"/>
        <v>3135.2999999999997</v>
      </c>
      <c r="G746" s="146" t="s">
        <v>2142</v>
      </c>
      <c r="H746" s="146">
        <v>900</v>
      </c>
      <c r="I746" s="696">
        <f t="shared" si="94"/>
        <v>4.2065903248422527E-2</v>
      </c>
      <c r="J746" s="151">
        <f t="shared" si="91"/>
        <v>180.10306146295864</v>
      </c>
      <c r="K746" s="151">
        <f t="shared" si="95"/>
        <v>39.622673521850899</v>
      </c>
      <c r="L746" s="151">
        <v>41.530521120130096</v>
      </c>
      <c r="M746" s="151">
        <v>58.400482103315859</v>
      </c>
      <c r="N746" s="725">
        <f t="shared" si="90"/>
        <v>0.10195411546207875</v>
      </c>
      <c r="O746" s="687"/>
      <c r="P746" s="687">
        <f t="shared" si="93"/>
        <v>99.280819575636954</v>
      </c>
      <c r="Q746" s="687">
        <v>58.400482103315859</v>
      </c>
      <c r="R746" s="687"/>
      <c r="S746" s="687"/>
      <c r="T746" s="687"/>
      <c r="U746" s="687"/>
    </row>
    <row r="747" spans="1:21" s="688" customFormat="1" x14ac:dyDescent="0.3">
      <c r="A747" s="146">
        <v>83</v>
      </c>
      <c r="B747" s="146" t="s">
        <v>1293</v>
      </c>
      <c r="C747" s="146">
        <v>230.5</v>
      </c>
      <c r="D747" s="146"/>
      <c r="E747" s="146"/>
      <c r="F747" s="146">
        <f t="shared" si="92"/>
        <v>230.5</v>
      </c>
      <c r="G747" s="146" t="s">
        <v>2142</v>
      </c>
      <c r="H747" s="146">
        <v>268</v>
      </c>
      <c r="I747" s="696">
        <f t="shared" si="94"/>
        <v>1.2526291189530263E-2</v>
      </c>
      <c r="J747" s="151">
        <f t="shared" si="91"/>
        <v>53.630689413414345</v>
      </c>
      <c r="K747" s="151">
        <f t="shared" si="95"/>
        <v>11.798751670951155</v>
      </c>
      <c r="L747" s="151">
        <v>12.36686628910541</v>
      </c>
      <c r="M747" s="151">
        <v>17.390365781876277</v>
      </c>
      <c r="N747" s="725">
        <f t="shared" si="90"/>
        <v>0.41295736726831755</v>
      </c>
      <c r="O747" s="687"/>
      <c r="P747" s="687">
        <f t="shared" si="93"/>
        <v>29.563621829189671</v>
      </c>
      <c r="Q747" s="687">
        <v>17.390365781876277</v>
      </c>
      <c r="R747" s="687"/>
      <c r="S747" s="687"/>
      <c r="T747" s="687"/>
      <c r="U747" s="687"/>
    </row>
    <row r="748" spans="1:21" s="688" customFormat="1" x14ac:dyDescent="0.3">
      <c r="A748" s="146">
        <v>84</v>
      </c>
      <c r="B748" s="146" t="s">
        <v>455</v>
      </c>
      <c r="C748" s="146">
        <v>115.8</v>
      </c>
      <c r="D748" s="146"/>
      <c r="E748" s="146"/>
      <c r="F748" s="146">
        <f t="shared" si="92"/>
        <v>115.8</v>
      </c>
      <c r="G748" s="146" t="s">
        <v>2142</v>
      </c>
      <c r="H748" s="146">
        <v>99</v>
      </c>
      <c r="I748" s="696">
        <f t="shared" si="94"/>
        <v>4.6272493573264774E-3</v>
      </c>
      <c r="J748" s="151">
        <f t="shared" si="91"/>
        <v>19.811336760925446</v>
      </c>
      <c r="K748" s="151">
        <f t="shared" si="95"/>
        <v>4.3584940874035984</v>
      </c>
      <c r="L748" s="151">
        <v>4.5683573232143111</v>
      </c>
      <c r="M748" s="151">
        <v>6.4240530313647453</v>
      </c>
      <c r="N748" s="725">
        <f t="shared" si="90"/>
        <v>0.30364629708901647</v>
      </c>
      <c r="O748" s="687"/>
      <c r="P748" s="687">
        <f t="shared" si="93"/>
        <v>10.920890153320066</v>
      </c>
      <c r="Q748" s="687">
        <v>6.4240530313647453</v>
      </c>
      <c r="R748" s="687"/>
      <c r="S748" s="687"/>
      <c r="T748" s="687"/>
      <c r="U748" s="687"/>
    </row>
    <row r="749" spans="1:21" s="688" customFormat="1" x14ac:dyDescent="0.3">
      <c r="A749" s="146">
        <v>85</v>
      </c>
      <c r="B749" s="146" t="s">
        <v>456</v>
      </c>
      <c r="C749" s="146">
        <v>229.9</v>
      </c>
      <c r="D749" s="146"/>
      <c r="E749" s="146"/>
      <c r="F749" s="146">
        <f t="shared" si="92"/>
        <v>229.9</v>
      </c>
      <c r="G749" s="146" t="s">
        <v>2142</v>
      </c>
      <c r="H749" s="146">
        <v>211</v>
      </c>
      <c r="I749" s="696">
        <f t="shared" si="94"/>
        <v>9.8621173171301695E-3</v>
      </c>
      <c r="J749" s="151">
        <f t="shared" si="91"/>
        <v>42.224162187426963</v>
      </c>
      <c r="K749" s="151">
        <f t="shared" si="95"/>
        <v>9.2893156812339317</v>
      </c>
      <c r="L749" s="151">
        <v>9.7365999514971673</v>
      </c>
      <c r="M749" s="151">
        <v>13.691668581999606</v>
      </c>
      <c r="N749" s="725">
        <f t="shared" si="90"/>
        <v>0.32597540844783673</v>
      </c>
      <c r="O749" s="687"/>
      <c r="P749" s="687">
        <f t="shared" si="93"/>
        <v>23.275836589399329</v>
      </c>
      <c r="Q749" s="687">
        <v>13.691668581999606</v>
      </c>
      <c r="R749" s="687"/>
      <c r="S749" s="687"/>
      <c r="T749" s="687"/>
      <c r="U749" s="687"/>
    </row>
    <row r="750" spans="1:21" s="688" customFormat="1" x14ac:dyDescent="0.3">
      <c r="A750" s="146">
        <v>86</v>
      </c>
      <c r="B750" s="146" t="s">
        <v>457</v>
      </c>
      <c r="C750" s="146">
        <v>274.3</v>
      </c>
      <c r="D750" s="146"/>
      <c r="E750" s="146"/>
      <c r="F750" s="146">
        <f t="shared" si="92"/>
        <v>274.3</v>
      </c>
      <c r="G750" s="146" t="s">
        <v>2142</v>
      </c>
      <c r="H750" s="146">
        <v>370</v>
      </c>
      <c r="I750" s="696">
        <f t="shared" si="94"/>
        <v>1.7293760224351484E-2</v>
      </c>
      <c r="J750" s="151">
        <f t="shared" si="91"/>
        <v>74.042369712549657</v>
      </c>
      <c r="K750" s="151">
        <f t="shared" si="95"/>
        <v>16.289321336760924</v>
      </c>
      <c r="L750" s="151">
        <v>17.073658682720154</v>
      </c>
      <c r="M750" s="151">
        <v>24.009087086918743</v>
      </c>
      <c r="N750" s="725">
        <f t="shared" si="90"/>
        <v>0.47909018162212708</v>
      </c>
      <c r="O750" s="687"/>
      <c r="P750" s="687">
        <f t="shared" si="93"/>
        <v>40.815448047761862</v>
      </c>
      <c r="Q750" s="687">
        <v>24.009087086918743</v>
      </c>
      <c r="R750" s="687"/>
      <c r="S750" s="687"/>
      <c r="T750" s="687"/>
      <c r="U750" s="687"/>
    </row>
    <row r="751" spans="1:21" s="688" customFormat="1" x14ac:dyDescent="0.3">
      <c r="A751" s="146">
        <v>87</v>
      </c>
      <c r="B751" s="146" t="s">
        <v>458</v>
      </c>
      <c r="C751" s="146">
        <v>282</v>
      </c>
      <c r="D751" s="146"/>
      <c r="E751" s="146"/>
      <c r="F751" s="146">
        <f t="shared" si="92"/>
        <v>282</v>
      </c>
      <c r="G751" s="146" t="s">
        <v>2142</v>
      </c>
      <c r="H751" s="146">
        <v>202</v>
      </c>
      <c r="I751" s="696">
        <f t="shared" si="94"/>
        <v>9.4414582846459455E-3</v>
      </c>
      <c r="J751" s="151">
        <f t="shared" si="91"/>
        <v>40.423131572797381</v>
      </c>
      <c r="K751" s="151">
        <f t="shared" si="95"/>
        <v>8.893088946015423</v>
      </c>
      <c r="L751" s="151">
        <v>9.3212947402958672</v>
      </c>
      <c r="M751" s="151">
        <v>13.107663760966449</v>
      </c>
      <c r="N751" s="725">
        <f t="shared" ref="N751:N810" si="96">(M751+L751+K751+J751)/F751</f>
        <v>0.25441552843998266</v>
      </c>
      <c r="O751" s="687"/>
      <c r="P751" s="687">
        <f t="shared" si="93"/>
        <v>22.283028393642965</v>
      </c>
      <c r="Q751" s="687">
        <v>13.107663760966449</v>
      </c>
      <c r="R751" s="687"/>
      <c r="S751" s="687"/>
      <c r="T751" s="687"/>
      <c r="U751" s="687"/>
    </row>
    <row r="752" spans="1:21" s="688" customFormat="1" x14ac:dyDescent="0.3">
      <c r="A752" s="146">
        <v>88</v>
      </c>
      <c r="B752" s="146" t="s">
        <v>459</v>
      </c>
      <c r="C752" s="146">
        <v>181.2</v>
      </c>
      <c r="D752" s="146"/>
      <c r="E752" s="146"/>
      <c r="F752" s="146">
        <f t="shared" si="92"/>
        <v>181.2</v>
      </c>
      <c r="G752" s="146" t="s">
        <v>2142</v>
      </c>
      <c r="H752" s="146">
        <v>156</v>
      </c>
      <c r="I752" s="696">
        <f t="shared" si="94"/>
        <v>7.2914232297265711E-3</v>
      </c>
      <c r="J752" s="151">
        <f t="shared" si="91"/>
        <v>31.217863986912828</v>
      </c>
      <c r="K752" s="151">
        <f t="shared" si="95"/>
        <v>6.867930077120822</v>
      </c>
      <c r="L752" s="151">
        <v>7.1986236608225518</v>
      </c>
      <c r="M752" s="151">
        <v>10.122750231241415</v>
      </c>
      <c r="N752" s="725">
        <f t="shared" si="96"/>
        <v>0.30577907260539527</v>
      </c>
      <c r="O752" s="687"/>
      <c r="P752" s="687">
        <f t="shared" si="93"/>
        <v>17.208675393110404</v>
      </c>
      <c r="Q752" s="687">
        <v>10.122750231241415</v>
      </c>
      <c r="R752" s="687"/>
      <c r="S752" s="687"/>
      <c r="T752" s="687"/>
      <c r="U752" s="687"/>
    </row>
    <row r="753" spans="1:21" s="688" customFormat="1" x14ac:dyDescent="0.3">
      <c r="A753" s="146">
        <v>89</v>
      </c>
      <c r="B753" s="146" t="s">
        <v>460</v>
      </c>
      <c r="C753" s="146">
        <v>171</v>
      </c>
      <c r="D753" s="146"/>
      <c r="E753" s="146"/>
      <c r="F753" s="146">
        <f t="shared" si="92"/>
        <v>171</v>
      </c>
      <c r="G753" s="146" t="s">
        <v>2142</v>
      </c>
      <c r="H753" s="146">
        <v>149</v>
      </c>
      <c r="I753" s="696">
        <f t="shared" si="94"/>
        <v>6.9642439822388408E-3</v>
      </c>
      <c r="J753" s="151">
        <f t="shared" si="91"/>
        <v>29.817062397756484</v>
      </c>
      <c r="K753" s="151">
        <f t="shared" si="95"/>
        <v>6.5597537275064264</v>
      </c>
      <c r="L753" s="151">
        <v>6.8756084965548725</v>
      </c>
      <c r="M753" s="151">
        <v>9.6685242593267375</v>
      </c>
      <c r="N753" s="725">
        <f t="shared" si="96"/>
        <v>0.30947923322306736</v>
      </c>
      <c r="O753" s="687"/>
      <c r="P753" s="687">
        <f t="shared" si="93"/>
        <v>16.436491240855453</v>
      </c>
      <c r="Q753" s="687">
        <v>9.6685242593267375</v>
      </c>
      <c r="R753" s="687"/>
      <c r="S753" s="687"/>
      <c r="T753" s="687"/>
      <c r="U753" s="687"/>
    </row>
    <row r="754" spans="1:21" s="688" customFormat="1" x14ac:dyDescent="0.3">
      <c r="A754" s="146">
        <v>90</v>
      </c>
      <c r="B754" s="146" t="s">
        <v>461</v>
      </c>
      <c r="C754" s="146">
        <v>160.5</v>
      </c>
      <c r="D754" s="146"/>
      <c r="E754" s="146"/>
      <c r="F754" s="146">
        <f t="shared" si="92"/>
        <v>160.5</v>
      </c>
      <c r="G754" s="146" t="s">
        <v>2142</v>
      </c>
      <c r="H754" s="146">
        <v>143</v>
      </c>
      <c r="I754" s="696">
        <f t="shared" si="94"/>
        <v>6.6838046272493564E-3</v>
      </c>
      <c r="J754" s="151">
        <f t="shared" si="91"/>
        <v>28.616375321336754</v>
      </c>
      <c r="K754" s="151">
        <f t="shared" si="95"/>
        <v>6.2956025706940864</v>
      </c>
      <c r="L754" s="151">
        <v>6.5987383557540049</v>
      </c>
      <c r="M754" s="151">
        <v>9.2791877119712964</v>
      </c>
      <c r="N754" s="725">
        <f t="shared" si="96"/>
        <v>0.31644799974925947</v>
      </c>
      <c r="O754" s="687"/>
      <c r="P754" s="687">
        <f t="shared" si="93"/>
        <v>15.774619110351203</v>
      </c>
      <c r="Q754" s="687">
        <v>9.2791877119712964</v>
      </c>
      <c r="R754" s="687"/>
      <c r="S754" s="687"/>
      <c r="T754" s="687"/>
      <c r="U754" s="687"/>
    </row>
    <row r="755" spans="1:21" s="688" customFormat="1" x14ac:dyDescent="0.3">
      <c r="A755" s="146">
        <v>91</v>
      </c>
      <c r="B755" s="146" t="s">
        <v>462</v>
      </c>
      <c r="C755" s="146">
        <v>165.6</v>
      </c>
      <c r="D755" s="146"/>
      <c r="E755" s="146"/>
      <c r="F755" s="146">
        <f t="shared" si="92"/>
        <v>165.6</v>
      </c>
      <c r="G755" s="146" t="s">
        <v>2142</v>
      </c>
      <c r="H755" s="146">
        <v>142</v>
      </c>
      <c r="I755" s="696">
        <f t="shared" si="94"/>
        <v>6.6370647347511096E-3</v>
      </c>
      <c r="J755" s="151">
        <f t="shared" si="91"/>
        <v>28.416260808600136</v>
      </c>
      <c r="K755" s="151">
        <f t="shared" si="95"/>
        <v>6.2515773778920298</v>
      </c>
      <c r="L755" s="151">
        <v>6.5525933322871932</v>
      </c>
      <c r="M755" s="151">
        <v>9.214298287412058</v>
      </c>
      <c r="N755" s="725">
        <f t="shared" si="96"/>
        <v>0.30455754713883704</v>
      </c>
      <c r="O755" s="687"/>
      <c r="P755" s="687">
        <f t="shared" si="93"/>
        <v>15.664307088600498</v>
      </c>
      <c r="Q755" s="687">
        <v>9.214298287412058</v>
      </c>
      <c r="R755" s="687"/>
      <c r="S755" s="687"/>
      <c r="T755" s="687"/>
      <c r="U755" s="687"/>
    </row>
    <row r="756" spans="1:21" s="688" customFormat="1" x14ac:dyDescent="0.3">
      <c r="A756" s="146">
        <v>92</v>
      </c>
      <c r="B756" s="146" t="s">
        <v>463</v>
      </c>
      <c r="C756" s="146">
        <v>158.6</v>
      </c>
      <c r="D756" s="146"/>
      <c r="E756" s="146"/>
      <c r="F756" s="146">
        <f t="shared" si="92"/>
        <v>158.6</v>
      </c>
      <c r="G756" s="146" t="s">
        <v>2142</v>
      </c>
      <c r="H756" s="146">
        <v>137</v>
      </c>
      <c r="I756" s="696">
        <f t="shared" si="94"/>
        <v>6.4033652722598738E-3</v>
      </c>
      <c r="J756" s="151">
        <f t="shared" si="91"/>
        <v>27.415688244917035</v>
      </c>
      <c r="K756" s="151">
        <f t="shared" si="95"/>
        <v>6.0314514138817481</v>
      </c>
      <c r="L756" s="151">
        <v>6.3218682149531373</v>
      </c>
      <c r="M756" s="151">
        <v>8.8898511646158571</v>
      </c>
      <c r="N756" s="725">
        <f t="shared" si="96"/>
        <v>0.30680238990143621</v>
      </c>
      <c r="O756" s="687"/>
      <c r="P756" s="687">
        <f t="shared" si="93"/>
        <v>15.112746979846957</v>
      </c>
      <c r="Q756" s="687">
        <v>8.8898511646158571</v>
      </c>
      <c r="R756" s="687"/>
      <c r="S756" s="687"/>
      <c r="T756" s="687"/>
      <c r="U756" s="687"/>
    </row>
    <row r="757" spans="1:21" s="688" customFormat="1" x14ac:dyDescent="0.3">
      <c r="A757" s="146">
        <v>93</v>
      </c>
      <c r="B757" s="146" t="s">
        <v>464</v>
      </c>
      <c r="C757" s="146">
        <v>414.61</v>
      </c>
      <c r="D757" s="146"/>
      <c r="E757" s="146"/>
      <c r="F757" s="146">
        <f t="shared" si="92"/>
        <v>414.61</v>
      </c>
      <c r="G757" s="146" t="s">
        <v>2142</v>
      </c>
      <c r="H757" s="146">
        <v>560</v>
      </c>
      <c r="I757" s="696">
        <f t="shared" si="94"/>
        <v>2.617433979901846E-2</v>
      </c>
      <c r="J757" s="151">
        <f t="shared" si="91"/>
        <v>112.06412713250758</v>
      </c>
      <c r="K757" s="151">
        <f t="shared" si="95"/>
        <v>24.654107969151667</v>
      </c>
      <c r="L757" s="151">
        <v>25.841213141414286</v>
      </c>
      <c r="M757" s="151">
        <v>36.338077753174311</v>
      </c>
      <c r="N757" s="725">
        <f t="shared" si="96"/>
        <v>0.47972197003508804</v>
      </c>
      <c r="O757" s="687"/>
      <c r="P757" s="687">
        <f t="shared" si="93"/>
        <v>61.774732180396327</v>
      </c>
      <c r="Q757" s="687">
        <v>36.338077753174311</v>
      </c>
      <c r="R757" s="687"/>
      <c r="S757" s="687"/>
      <c r="T757" s="687"/>
      <c r="U757" s="687"/>
    </row>
    <row r="758" spans="1:21" s="688" customFormat="1" x14ac:dyDescent="0.3">
      <c r="A758" s="146">
        <v>94</v>
      </c>
      <c r="B758" s="146" t="s">
        <v>465</v>
      </c>
      <c r="C758" s="146">
        <v>148.1</v>
      </c>
      <c r="D758" s="146"/>
      <c r="E758" s="146"/>
      <c r="F758" s="146">
        <f t="shared" si="92"/>
        <v>148.1</v>
      </c>
      <c r="G758" s="146" t="s">
        <v>2142</v>
      </c>
      <c r="H758" s="146">
        <v>143</v>
      </c>
      <c r="I758" s="696">
        <f t="shared" si="94"/>
        <v>6.6838046272493564E-3</v>
      </c>
      <c r="J758" s="151">
        <f t="shared" si="91"/>
        <v>28.616375321336754</v>
      </c>
      <c r="K758" s="151">
        <f t="shared" si="95"/>
        <v>6.2956025706940864</v>
      </c>
      <c r="L758" s="151">
        <v>6.5987383557540049</v>
      </c>
      <c r="M758" s="151">
        <v>9.2791877119712964</v>
      </c>
      <c r="N758" s="725">
        <f t="shared" si="96"/>
        <v>0.34294330830355263</v>
      </c>
      <c r="O758" s="687"/>
      <c r="P758" s="687">
        <f t="shared" si="93"/>
        <v>15.774619110351203</v>
      </c>
      <c r="Q758" s="687">
        <v>9.2791877119712964</v>
      </c>
      <c r="R758" s="687"/>
      <c r="S758" s="687"/>
      <c r="T758" s="687"/>
      <c r="U758" s="687"/>
    </row>
    <row r="759" spans="1:21" s="688" customFormat="1" x14ac:dyDescent="0.3">
      <c r="A759" s="146">
        <v>95</v>
      </c>
      <c r="B759" s="146" t="s">
        <v>466</v>
      </c>
      <c r="C759" s="146">
        <v>140.9</v>
      </c>
      <c r="D759" s="146"/>
      <c r="E759" s="146"/>
      <c r="F759" s="146">
        <f t="shared" si="92"/>
        <v>140.9</v>
      </c>
      <c r="G759" s="146" t="s">
        <v>2142</v>
      </c>
      <c r="H759" s="146">
        <v>144</v>
      </c>
      <c r="I759" s="696">
        <f t="shared" si="94"/>
        <v>6.7305445197476041E-3</v>
      </c>
      <c r="J759" s="151">
        <f t="shared" si="91"/>
        <v>28.81648983407338</v>
      </c>
      <c r="K759" s="151">
        <f t="shared" si="95"/>
        <v>6.3396277634961438</v>
      </c>
      <c r="L759" s="151">
        <v>6.6448833792208157</v>
      </c>
      <c r="M759" s="151">
        <v>9.3440771365305366</v>
      </c>
      <c r="N759" s="725">
        <f t="shared" si="96"/>
        <v>0.36298848909383163</v>
      </c>
      <c r="O759" s="687"/>
      <c r="P759" s="687">
        <f t="shared" si="93"/>
        <v>15.884931132101912</v>
      </c>
      <c r="Q759" s="687">
        <v>9.3440771365305366</v>
      </c>
      <c r="R759" s="687"/>
      <c r="S759" s="687"/>
      <c r="T759" s="687"/>
      <c r="U759" s="687"/>
    </row>
    <row r="760" spans="1:21" s="688" customFormat="1" x14ac:dyDescent="0.3">
      <c r="A760" s="146">
        <v>96</v>
      </c>
      <c r="B760" s="146" t="s">
        <v>467</v>
      </c>
      <c r="C760" s="146">
        <v>97.5</v>
      </c>
      <c r="D760" s="146"/>
      <c r="E760" s="146"/>
      <c r="F760" s="146">
        <f t="shared" si="92"/>
        <v>97.5</v>
      </c>
      <c r="G760" s="146" t="s">
        <v>2142</v>
      </c>
      <c r="H760" s="146">
        <v>122</v>
      </c>
      <c r="I760" s="696">
        <f t="shared" si="94"/>
        <v>5.7022668847861646E-3</v>
      </c>
      <c r="J760" s="151">
        <f t="shared" si="91"/>
        <v>24.413970553867724</v>
      </c>
      <c r="K760" s="151">
        <f t="shared" si="95"/>
        <v>5.3710735218508994</v>
      </c>
      <c r="L760" s="151">
        <v>5.6296928629509688</v>
      </c>
      <c r="M760" s="151">
        <v>7.9165097962272615</v>
      </c>
      <c r="N760" s="725">
        <f t="shared" si="96"/>
        <v>0.44442304343483952</v>
      </c>
      <c r="O760" s="687"/>
      <c r="P760" s="687">
        <f t="shared" si="93"/>
        <v>13.458066653586345</v>
      </c>
      <c r="Q760" s="687">
        <v>7.9165097962272615</v>
      </c>
      <c r="R760" s="687"/>
      <c r="S760" s="687"/>
      <c r="T760" s="687"/>
      <c r="U760" s="687"/>
    </row>
    <row r="761" spans="1:21" s="688" customFormat="1" x14ac:dyDescent="0.3">
      <c r="A761" s="146">
        <v>97</v>
      </c>
      <c r="B761" s="146" t="s">
        <v>468</v>
      </c>
      <c r="C761" s="146">
        <v>522.6</v>
      </c>
      <c r="D761" s="146"/>
      <c r="E761" s="146"/>
      <c r="F761" s="146">
        <f t="shared" si="92"/>
        <v>522.6</v>
      </c>
      <c r="G761" s="146" t="s">
        <v>2142</v>
      </c>
      <c r="H761" s="146">
        <v>473</v>
      </c>
      <c r="I761" s="696">
        <f t="shared" si="94"/>
        <v>2.2107969151670948E-2</v>
      </c>
      <c r="J761" s="151">
        <f t="shared" si="91"/>
        <v>94.654164524421574</v>
      </c>
      <c r="K761" s="151">
        <f t="shared" si="95"/>
        <v>20.823916195372746</v>
      </c>
      <c r="L761" s="151">
        <v>21.826596099801709</v>
      </c>
      <c r="M761" s="151">
        <v>30.692697816520443</v>
      </c>
      <c r="N761" s="725">
        <f t="shared" si="96"/>
        <v>0.32146455154251147</v>
      </c>
      <c r="O761" s="687"/>
      <c r="P761" s="687">
        <f t="shared" si="93"/>
        <v>52.177586288084754</v>
      </c>
      <c r="Q761" s="687">
        <v>30.692697816520443</v>
      </c>
      <c r="R761" s="687"/>
      <c r="S761" s="687"/>
      <c r="T761" s="687"/>
      <c r="U761" s="687"/>
    </row>
    <row r="762" spans="1:21" s="688" customFormat="1" x14ac:dyDescent="0.3">
      <c r="A762" s="146">
        <v>98</v>
      </c>
      <c r="B762" s="146" t="s">
        <v>469</v>
      </c>
      <c r="C762" s="146">
        <v>199</v>
      </c>
      <c r="D762" s="146"/>
      <c r="E762" s="146"/>
      <c r="F762" s="146">
        <f t="shared" si="92"/>
        <v>199</v>
      </c>
      <c r="G762" s="146" t="s">
        <v>2142</v>
      </c>
      <c r="H762" s="146">
        <v>96</v>
      </c>
      <c r="I762" s="696">
        <f t="shared" si="94"/>
        <v>4.4870296798317361E-3</v>
      </c>
      <c r="J762" s="151">
        <f t="shared" si="91"/>
        <v>19.210993222715587</v>
      </c>
      <c r="K762" s="151">
        <f t="shared" si="95"/>
        <v>4.2264185089974289</v>
      </c>
      <c r="L762" s="151">
        <v>4.4299222528138777</v>
      </c>
      <c r="M762" s="151">
        <v>6.2293847576870256</v>
      </c>
      <c r="N762" s="725">
        <f t="shared" si="96"/>
        <v>0.17134029518700464</v>
      </c>
      <c r="O762" s="687"/>
      <c r="P762" s="687">
        <f t="shared" si="93"/>
        <v>10.589954088067943</v>
      </c>
      <c r="Q762" s="687">
        <v>6.2293847576870256</v>
      </c>
      <c r="R762" s="687"/>
      <c r="S762" s="687"/>
      <c r="T762" s="687"/>
      <c r="U762" s="687"/>
    </row>
    <row r="763" spans="1:21" s="688" customFormat="1" x14ac:dyDescent="0.3">
      <c r="A763" s="146">
        <v>99</v>
      </c>
      <c r="B763" s="146" t="s">
        <v>470</v>
      </c>
      <c r="C763" s="146">
        <v>128.5</v>
      </c>
      <c r="D763" s="146"/>
      <c r="E763" s="146"/>
      <c r="F763" s="146">
        <f t="shared" si="92"/>
        <v>128.5</v>
      </c>
      <c r="G763" s="146" t="s">
        <v>2142</v>
      </c>
      <c r="H763" s="146">
        <v>132</v>
      </c>
      <c r="I763" s="696">
        <f t="shared" si="94"/>
        <v>6.1696658097686371E-3</v>
      </c>
      <c r="J763" s="151">
        <f t="shared" si="91"/>
        <v>26.415115681233932</v>
      </c>
      <c r="K763" s="151">
        <f t="shared" si="95"/>
        <v>5.8113254498714646</v>
      </c>
      <c r="L763" s="151">
        <v>6.0911430976190815</v>
      </c>
      <c r="M763" s="151">
        <v>8.5654040418196598</v>
      </c>
      <c r="N763" s="725">
        <f t="shared" si="96"/>
        <v>0.36484815774742513</v>
      </c>
      <c r="O763" s="687"/>
      <c r="P763" s="687">
        <f t="shared" si="93"/>
        <v>14.561186871093421</v>
      </c>
      <c r="Q763" s="687">
        <v>8.5654040418196598</v>
      </c>
      <c r="R763" s="687"/>
      <c r="S763" s="687"/>
      <c r="T763" s="687"/>
      <c r="U763" s="687"/>
    </row>
    <row r="764" spans="1:21" s="688" customFormat="1" x14ac:dyDescent="0.3">
      <c r="A764" s="146">
        <v>100</v>
      </c>
      <c r="B764" s="146" t="s">
        <v>471</v>
      </c>
      <c r="C764" s="146">
        <v>35.4</v>
      </c>
      <c r="D764" s="146"/>
      <c r="E764" s="146"/>
      <c r="F764" s="146">
        <f t="shared" si="92"/>
        <v>35.4</v>
      </c>
      <c r="G764" s="146" t="s">
        <v>2142</v>
      </c>
      <c r="H764" s="146">
        <v>67</v>
      </c>
      <c r="I764" s="696">
        <f t="shared" si="94"/>
        <v>3.1315727973825658E-3</v>
      </c>
      <c r="J764" s="151">
        <f t="shared" si="91"/>
        <v>13.407672353353586</v>
      </c>
      <c r="K764" s="151">
        <f t="shared" si="95"/>
        <v>2.9496879177377888</v>
      </c>
      <c r="L764" s="151">
        <v>3.0917165722763524</v>
      </c>
      <c r="M764" s="151">
        <v>4.3475914454690692</v>
      </c>
      <c r="N764" s="725">
        <f t="shared" si="96"/>
        <v>0.6722222680462373</v>
      </c>
      <c r="O764" s="687"/>
      <c r="P764" s="687">
        <f t="shared" si="93"/>
        <v>7.3909054572974178</v>
      </c>
      <c r="Q764" s="687">
        <v>4.3475914454690692</v>
      </c>
      <c r="R764" s="687"/>
      <c r="S764" s="687"/>
      <c r="T764" s="687"/>
      <c r="U764" s="687"/>
    </row>
    <row r="765" spans="1:21" s="688" customFormat="1" x14ac:dyDescent="0.3">
      <c r="A765" s="146">
        <v>101</v>
      </c>
      <c r="B765" s="146" t="s">
        <v>472</v>
      </c>
      <c r="C765" s="146">
        <v>407.14</v>
      </c>
      <c r="D765" s="146"/>
      <c r="E765" s="146"/>
      <c r="F765" s="146">
        <f t="shared" si="92"/>
        <v>407.14</v>
      </c>
      <c r="G765" s="146" t="s">
        <v>2142</v>
      </c>
      <c r="H765" s="146">
        <v>300</v>
      </c>
      <c r="I765" s="696">
        <f t="shared" si="94"/>
        <v>1.4021967749474175E-2</v>
      </c>
      <c r="J765" s="151">
        <f t="shared" si="91"/>
        <v>60.034353820986205</v>
      </c>
      <c r="K765" s="151">
        <f t="shared" si="95"/>
        <v>13.207557840616966</v>
      </c>
      <c r="L765" s="151">
        <v>13.843507040043368</v>
      </c>
      <c r="M765" s="151">
        <v>19.466827367771952</v>
      </c>
      <c r="N765" s="725">
        <f t="shared" si="96"/>
        <v>0.26170910760283561</v>
      </c>
      <c r="O765" s="687"/>
      <c r="P765" s="687">
        <f t="shared" si="93"/>
        <v>33.093606525212316</v>
      </c>
      <c r="Q765" s="687">
        <v>19.466827367771952</v>
      </c>
      <c r="R765" s="687"/>
      <c r="S765" s="687"/>
      <c r="T765" s="687"/>
      <c r="U765" s="687"/>
    </row>
    <row r="766" spans="1:21" s="688" customFormat="1" x14ac:dyDescent="0.3">
      <c r="A766" s="146">
        <v>102</v>
      </c>
      <c r="B766" s="146" t="s">
        <v>473</v>
      </c>
      <c r="C766" s="146">
        <v>207.4</v>
      </c>
      <c r="D766" s="146"/>
      <c r="E766" s="146"/>
      <c r="F766" s="146">
        <f t="shared" si="92"/>
        <v>207.4</v>
      </c>
      <c r="G766" s="146" t="s">
        <v>2142</v>
      </c>
      <c r="H766" s="146">
        <v>285</v>
      </c>
      <c r="I766" s="696">
        <f t="shared" si="94"/>
        <v>1.3320869362000467E-2</v>
      </c>
      <c r="J766" s="151">
        <f t="shared" si="91"/>
        <v>57.032636129936897</v>
      </c>
      <c r="K766" s="151">
        <f t="shared" si="95"/>
        <v>12.547179948586118</v>
      </c>
      <c r="L766" s="151">
        <v>13.1513316880412</v>
      </c>
      <c r="M766" s="151">
        <v>18.493485999383356</v>
      </c>
      <c r="N766" s="725">
        <f t="shared" si="96"/>
        <v>0.48806477225625639</v>
      </c>
      <c r="O766" s="687"/>
      <c r="P766" s="687">
        <f t="shared" si="93"/>
        <v>31.438926198951705</v>
      </c>
      <c r="Q766" s="687">
        <v>18.493485999383356</v>
      </c>
      <c r="R766" s="687"/>
      <c r="S766" s="687"/>
      <c r="T766" s="687"/>
      <c r="U766" s="687"/>
    </row>
    <row r="767" spans="1:21" s="688" customFormat="1" x14ac:dyDescent="0.3">
      <c r="A767" s="146">
        <v>103</v>
      </c>
      <c r="B767" s="146" t="s">
        <v>474</v>
      </c>
      <c r="C767" s="146">
        <v>388.5</v>
      </c>
      <c r="D767" s="146"/>
      <c r="E767" s="146">
        <v>230.8</v>
      </c>
      <c r="F767" s="146">
        <f t="shared" si="92"/>
        <v>619.29999999999995</v>
      </c>
      <c r="G767" s="146" t="s">
        <v>2142</v>
      </c>
      <c r="H767" s="146">
        <v>487</v>
      </c>
      <c r="I767" s="696">
        <f t="shared" si="94"/>
        <v>2.2762327646646412E-2</v>
      </c>
      <c r="J767" s="151">
        <f t="shared" si="91"/>
        <v>97.455767702734278</v>
      </c>
      <c r="K767" s="151">
        <f t="shared" si="95"/>
        <v>21.440268894601541</v>
      </c>
      <c r="L767" s="151">
        <v>22.472626428337069</v>
      </c>
      <c r="M767" s="151">
        <v>31.601149760349802</v>
      </c>
      <c r="N767" s="725">
        <f t="shared" si="96"/>
        <v>0.27929890648477751</v>
      </c>
      <c r="O767" s="687"/>
      <c r="P767" s="687">
        <f t="shared" si="93"/>
        <v>53.721954592594663</v>
      </c>
      <c r="Q767" s="687">
        <v>31.601149760349802</v>
      </c>
      <c r="R767" s="687"/>
      <c r="S767" s="687"/>
      <c r="T767" s="687"/>
      <c r="U767" s="687"/>
    </row>
    <row r="768" spans="1:21" s="688" customFormat="1" x14ac:dyDescent="0.3">
      <c r="A768" s="146">
        <v>104</v>
      </c>
      <c r="B768" s="146" t="s">
        <v>475</v>
      </c>
      <c r="C768" s="146">
        <v>326.7</v>
      </c>
      <c r="D768" s="146"/>
      <c r="E768" s="146"/>
      <c r="F768" s="146">
        <f t="shared" si="92"/>
        <v>326.7</v>
      </c>
      <c r="G768" s="146" t="s">
        <v>2142</v>
      </c>
      <c r="H768" s="146">
        <v>210</v>
      </c>
      <c r="I768" s="696">
        <f t="shared" si="94"/>
        <v>9.8153774246319235E-3</v>
      </c>
      <c r="J768" s="151">
        <f t="shared" si="91"/>
        <v>42.024047674690344</v>
      </c>
      <c r="K768" s="151">
        <f t="shared" si="95"/>
        <v>9.2452904884318752</v>
      </c>
      <c r="L768" s="151">
        <v>9.6904549280303574</v>
      </c>
      <c r="M768" s="151">
        <v>13.626779157440367</v>
      </c>
      <c r="N768" s="725">
        <f t="shared" si="96"/>
        <v>0.22830294535841122</v>
      </c>
      <c r="O768" s="687"/>
      <c r="P768" s="687">
        <f t="shared" si="93"/>
        <v>23.165524567648625</v>
      </c>
      <c r="Q768" s="687">
        <v>13.626779157440367</v>
      </c>
      <c r="R768" s="687"/>
      <c r="S768" s="687"/>
      <c r="T768" s="687"/>
      <c r="U768" s="687"/>
    </row>
    <row r="769" spans="1:21" s="688" customFormat="1" x14ac:dyDescent="0.3">
      <c r="A769" s="146">
        <v>105</v>
      </c>
      <c r="B769" s="146" t="s">
        <v>476</v>
      </c>
      <c r="C769" s="146">
        <v>485.4</v>
      </c>
      <c r="D769" s="146"/>
      <c r="E769" s="146"/>
      <c r="F769" s="146">
        <f t="shared" si="92"/>
        <v>485.4</v>
      </c>
      <c r="G769" s="146" t="s">
        <v>2142</v>
      </c>
      <c r="H769" s="146">
        <v>303</v>
      </c>
      <c r="I769" s="696">
        <f t="shared" si="94"/>
        <v>1.4162187426968917E-2</v>
      </c>
      <c r="J769" s="151">
        <f t="shared" si="91"/>
        <v>60.634697359196068</v>
      </c>
      <c r="K769" s="151">
        <f t="shared" si="95"/>
        <v>13.339633419023135</v>
      </c>
      <c r="L769" s="151">
        <v>13.9819421104438</v>
      </c>
      <c r="M769" s="151">
        <v>19.661495641449672</v>
      </c>
      <c r="N769" s="725">
        <f t="shared" si="96"/>
        <v>0.221709453090467</v>
      </c>
      <c r="O769" s="687"/>
      <c r="P769" s="687">
        <f t="shared" si="93"/>
        <v>33.424542590464441</v>
      </c>
      <c r="Q769" s="687">
        <v>19.661495641449672</v>
      </c>
      <c r="R769" s="687"/>
      <c r="S769" s="687"/>
      <c r="T769" s="687"/>
      <c r="U769" s="687"/>
    </row>
    <row r="770" spans="1:21" s="688" customFormat="1" x14ac:dyDescent="0.3">
      <c r="A770" s="146">
        <v>107</v>
      </c>
      <c r="B770" s="146" t="s">
        <v>477</v>
      </c>
      <c r="C770" s="146">
        <v>562.28</v>
      </c>
      <c r="D770" s="146"/>
      <c r="E770" s="146"/>
      <c r="F770" s="146">
        <f t="shared" si="92"/>
        <v>562.28</v>
      </c>
      <c r="G770" s="146" t="s">
        <v>2142</v>
      </c>
      <c r="H770" s="146">
        <v>265</v>
      </c>
      <c r="I770" s="696">
        <f t="shared" si="94"/>
        <v>1.2386071512035522E-2</v>
      </c>
      <c r="J770" s="151">
        <f t="shared" si="91"/>
        <v>53.030345875204482</v>
      </c>
      <c r="K770" s="151">
        <f t="shared" si="95"/>
        <v>11.666676092544986</v>
      </c>
      <c r="L770" s="151">
        <v>12.228431218704973</v>
      </c>
      <c r="M770" s="151">
        <v>17.19569750819856</v>
      </c>
      <c r="N770" s="725">
        <f t="shared" si="96"/>
        <v>0.16739195897889489</v>
      </c>
      <c r="O770" s="687"/>
      <c r="P770" s="687">
        <f t="shared" si="93"/>
        <v>29.23268576393755</v>
      </c>
      <c r="Q770" s="687">
        <v>17.19569750819856</v>
      </c>
      <c r="R770" s="687"/>
      <c r="S770" s="687"/>
      <c r="T770" s="687"/>
      <c r="U770" s="687"/>
    </row>
    <row r="771" spans="1:21" s="688" customFormat="1" x14ac:dyDescent="0.3">
      <c r="A771" s="146">
        <v>108</v>
      </c>
      <c r="B771" s="146" t="s">
        <v>478</v>
      </c>
      <c r="C771" s="146">
        <v>156.78</v>
      </c>
      <c r="D771" s="146"/>
      <c r="E771" s="146"/>
      <c r="F771" s="146">
        <f t="shared" si="92"/>
        <v>156.78</v>
      </c>
      <c r="G771" s="146" t="s">
        <v>2142</v>
      </c>
      <c r="H771" s="146">
        <v>146</v>
      </c>
      <c r="I771" s="696">
        <f t="shared" si="94"/>
        <v>6.8240243047440986E-3</v>
      </c>
      <c r="J771" s="151">
        <f t="shared" si="91"/>
        <v>29.216718859546621</v>
      </c>
      <c r="K771" s="151">
        <f t="shared" si="95"/>
        <v>6.4276781491002568</v>
      </c>
      <c r="L771" s="151">
        <v>6.7371734261544391</v>
      </c>
      <c r="M771" s="151">
        <v>9.473855985649017</v>
      </c>
      <c r="N771" s="725">
        <f t="shared" si="96"/>
        <v>0.33075281554056851</v>
      </c>
      <c r="O771" s="687"/>
      <c r="P771" s="687">
        <f t="shared" si="93"/>
        <v>16.105555175603328</v>
      </c>
      <c r="Q771" s="687">
        <v>9.473855985649017</v>
      </c>
      <c r="R771" s="687"/>
      <c r="S771" s="687"/>
      <c r="T771" s="687"/>
      <c r="U771" s="687"/>
    </row>
    <row r="772" spans="1:21" s="688" customFormat="1" x14ac:dyDescent="0.3">
      <c r="A772" s="146">
        <v>109</v>
      </c>
      <c r="B772" s="146" t="s">
        <v>479</v>
      </c>
      <c r="C772" s="146">
        <v>169.82</v>
      </c>
      <c r="D772" s="146"/>
      <c r="E772" s="146"/>
      <c r="F772" s="146">
        <f t="shared" si="92"/>
        <v>169.82</v>
      </c>
      <c r="G772" s="146" t="s">
        <v>2142</v>
      </c>
      <c r="H772" s="146">
        <v>135</v>
      </c>
      <c r="I772" s="696">
        <f t="shared" si="94"/>
        <v>6.3098854872633784E-3</v>
      </c>
      <c r="J772" s="151">
        <f t="shared" si="91"/>
        <v>27.015459219443791</v>
      </c>
      <c r="K772" s="151">
        <f t="shared" si="95"/>
        <v>5.9434010282776342</v>
      </c>
      <c r="L772" s="151">
        <v>6.2295781680195157</v>
      </c>
      <c r="M772" s="151">
        <v>8.7600723154973785</v>
      </c>
      <c r="N772" s="725">
        <f t="shared" si="96"/>
        <v>0.28234902091177905</v>
      </c>
      <c r="O772" s="687"/>
      <c r="P772" s="687">
        <f t="shared" si="93"/>
        <v>14.892122936345544</v>
      </c>
      <c r="Q772" s="687">
        <v>8.7600723154973785</v>
      </c>
      <c r="R772" s="687"/>
      <c r="S772" s="687"/>
      <c r="T772" s="687"/>
      <c r="U772" s="687"/>
    </row>
    <row r="773" spans="1:21" s="688" customFormat="1" x14ac:dyDescent="0.3">
      <c r="A773" s="146">
        <v>110</v>
      </c>
      <c r="B773" s="146" t="s">
        <v>480</v>
      </c>
      <c r="C773" s="146">
        <v>263.20999999999998</v>
      </c>
      <c r="D773" s="146"/>
      <c r="E773" s="146"/>
      <c r="F773" s="146">
        <f t="shared" si="92"/>
        <v>263.20999999999998</v>
      </c>
      <c r="G773" s="146" t="s">
        <v>2142</v>
      </c>
      <c r="H773" s="146">
        <v>180</v>
      </c>
      <c r="I773" s="696">
        <f t="shared" si="94"/>
        <v>8.4131806496845051E-3</v>
      </c>
      <c r="J773" s="151">
        <f t="shared" si="91"/>
        <v>36.020612292591721</v>
      </c>
      <c r="K773" s="151">
        <f t="shared" si="95"/>
        <v>7.9245347043701786</v>
      </c>
      <c r="L773" s="151">
        <v>8.3061042240260203</v>
      </c>
      <c r="M773" s="151">
        <v>11.680096420663171</v>
      </c>
      <c r="N773" s="725">
        <f t="shared" si="96"/>
        <v>0.24289102861460846</v>
      </c>
      <c r="O773" s="687"/>
      <c r="P773" s="687">
        <f t="shared" si="93"/>
        <v>19.856163915127389</v>
      </c>
      <c r="Q773" s="687">
        <v>11.680096420663171</v>
      </c>
      <c r="R773" s="687"/>
      <c r="S773" s="687"/>
      <c r="T773" s="687"/>
      <c r="U773" s="687"/>
    </row>
    <row r="774" spans="1:21" s="715" customFormat="1" x14ac:dyDescent="0.3">
      <c r="A774" s="146">
        <v>111</v>
      </c>
      <c r="B774" s="146" t="s">
        <v>2173</v>
      </c>
      <c r="C774" s="153">
        <v>1770.4</v>
      </c>
      <c r="D774" s="146"/>
      <c r="E774" s="146"/>
      <c r="F774" s="146">
        <f t="shared" ref="F774:F779" si="97">C774+D774+E774</f>
        <v>1770.4</v>
      </c>
      <c r="G774" s="146" t="s">
        <v>2144</v>
      </c>
      <c r="H774" s="153">
        <v>1000</v>
      </c>
      <c r="I774" s="696">
        <f t="shared" si="94"/>
        <v>4.6739892498247254E-2</v>
      </c>
      <c r="J774" s="151">
        <f t="shared" si="91"/>
        <v>200.1145127366207</v>
      </c>
      <c r="K774" s="151">
        <f t="shared" si="95"/>
        <v>44.025192802056551</v>
      </c>
      <c r="L774" s="151">
        <v>46.145023466811224</v>
      </c>
      <c r="M774" s="151">
        <v>35.868823051265522</v>
      </c>
      <c r="N774" s="725">
        <f t="shared" si="96"/>
        <v>0.18422591056075124</v>
      </c>
      <c r="O774" s="714"/>
      <c r="P774" s="687">
        <f t="shared" si="93"/>
        <v>60.976999187151385</v>
      </c>
      <c r="Q774" s="714">
        <v>35.868823051265522</v>
      </c>
      <c r="R774" s="714"/>
      <c r="S774" s="714"/>
      <c r="T774" s="714"/>
      <c r="U774" s="714"/>
    </row>
    <row r="775" spans="1:21" s="715" customFormat="1" x14ac:dyDescent="0.3">
      <c r="A775" s="146">
        <v>112</v>
      </c>
      <c r="B775" s="146" t="s">
        <v>2174</v>
      </c>
      <c r="C775" s="153">
        <v>4227</v>
      </c>
      <c r="D775" s="146"/>
      <c r="E775" s="146">
        <v>534.20000000000005</v>
      </c>
      <c r="F775" s="146">
        <f t="shared" si="97"/>
        <v>4761.2</v>
      </c>
      <c r="G775" s="146" t="s">
        <v>2144</v>
      </c>
      <c r="H775" s="153">
        <v>1514</v>
      </c>
      <c r="I775" s="696">
        <f t="shared" si="94"/>
        <v>7.0764197242346338E-2</v>
      </c>
      <c r="J775" s="151">
        <f t="shared" ref="J775:J838" si="98">I775*4281.45</f>
        <v>302.97337228324369</v>
      </c>
      <c r="K775" s="151">
        <f t="shared" si="95"/>
        <v>66.654141902313611</v>
      </c>
      <c r="L775" s="151">
        <v>69.86356552875219</v>
      </c>
      <c r="M775" s="151">
        <v>54.305398099615999</v>
      </c>
      <c r="N775" s="725">
        <f t="shared" si="96"/>
        <v>0.10371260980717582</v>
      </c>
      <c r="O775" s="714"/>
      <c r="P775" s="687">
        <f t="shared" si="93"/>
        <v>92.319176769347195</v>
      </c>
      <c r="Q775" s="714">
        <v>54.305398099615999</v>
      </c>
      <c r="R775" s="714"/>
      <c r="S775" s="714"/>
      <c r="T775" s="714"/>
      <c r="U775" s="714"/>
    </row>
    <row r="776" spans="1:21" s="715" customFormat="1" x14ac:dyDescent="0.3">
      <c r="A776" s="146">
        <v>113</v>
      </c>
      <c r="B776" s="146" t="s">
        <v>2181</v>
      </c>
      <c r="C776" s="151">
        <v>725.2</v>
      </c>
      <c r="D776" s="146"/>
      <c r="E776" s="146"/>
      <c r="F776" s="146">
        <f t="shared" si="97"/>
        <v>725.2</v>
      </c>
      <c r="G776" s="146" t="s">
        <v>2144</v>
      </c>
      <c r="H776" s="153">
        <v>710</v>
      </c>
      <c r="I776" s="696">
        <f t="shared" si="94"/>
        <v>3.3185323673755547E-2</v>
      </c>
      <c r="J776" s="151">
        <f t="shared" si="98"/>
        <v>142.08130404300067</v>
      </c>
      <c r="K776" s="151">
        <f t="shared" si="95"/>
        <v>31.257886889460149</v>
      </c>
      <c r="L776" s="151">
        <v>32.762966661435968</v>
      </c>
      <c r="M776" s="151">
        <v>25.466864366398518</v>
      </c>
      <c r="N776" s="725">
        <f t="shared" si="96"/>
        <v>0.31931745995628141</v>
      </c>
      <c r="O776" s="714"/>
      <c r="P776" s="687">
        <f t="shared" si="93"/>
        <v>43.293669422877478</v>
      </c>
      <c r="Q776" s="714">
        <v>25.466864366398518</v>
      </c>
      <c r="R776" s="714"/>
      <c r="S776" s="714"/>
      <c r="T776" s="714"/>
      <c r="U776" s="714"/>
    </row>
    <row r="777" spans="1:21" s="715" customFormat="1" x14ac:dyDescent="0.3">
      <c r="A777" s="146">
        <v>114</v>
      </c>
      <c r="B777" s="146" t="s">
        <v>611</v>
      </c>
      <c r="C777" s="151">
        <v>2870.81</v>
      </c>
      <c r="D777" s="146"/>
      <c r="E777" s="146">
        <v>41</v>
      </c>
      <c r="F777" s="146">
        <f t="shared" si="97"/>
        <v>2911.81</v>
      </c>
      <c r="G777" s="146" t="s">
        <v>2144</v>
      </c>
      <c r="H777" s="153">
        <v>320</v>
      </c>
      <c r="I777" s="696">
        <f t="shared" si="94"/>
        <v>1.495676559943912E-2</v>
      </c>
      <c r="J777" s="151">
        <f t="shared" si="98"/>
        <v>64.036644075718613</v>
      </c>
      <c r="K777" s="151">
        <f t="shared" si="95"/>
        <v>14.088061696658094</v>
      </c>
      <c r="L777" s="151">
        <v>14.76640750937959</v>
      </c>
      <c r="M777" s="151">
        <v>11.478023376404966</v>
      </c>
      <c r="N777" s="725">
        <f t="shared" si="96"/>
        <v>3.5843388359185963E-2</v>
      </c>
      <c r="O777" s="714"/>
      <c r="P777" s="687">
        <f t="shared" si="93"/>
        <v>19.512639739888442</v>
      </c>
      <c r="Q777" s="714">
        <v>11.478023376404966</v>
      </c>
      <c r="R777" s="714"/>
      <c r="S777" s="714"/>
      <c r="T777" s="714"/>
      <c r="U777" s="714"/>
    </row>
    <row r="778" spans="1:21" s="715" customFormat="1" x14ac:dyDescent="0.3">
      <c r="A778" s="146">
        <v>115</v>
      </c>
      <c r="B778" s="146" t="s">
        <v>612</v>
      </c>
      <c r="C778" s="151">
        <v>2933</v>
      </c>
      <c r="D778" s="146"/>
      <c r="E778" s="146"/>
      <c r="F778" s="146">
        <f t="shared" si="97"/>
        <v>2933</v>
      </c>
      <c r="G778" s="146" t="s">
        <v>2144</v>
      </c>
      <c r="H778" s="153">
        <v>320</v>
      </c>
      <c r="I778" s="696">
        <f t="shared" si="94"/>
        <v>1.495676559943912E-2</v>
      </c>
      <c r="J778" s="151">
        <f t="shared" si="98"/>
        <v>64.036644075718613</v>
      </c>
      <c r="K778" s="151">
        <f t="shared" si="95"/>
        <v>14.088061696658094</v>
      </c>
      <c r="L778" s="151">
        <v>14.76640750937959</v>
      </c>
      <c r="M778" s="151">
        <v>11.478023376404966</v>
      </c>
      <c r="N778" s="725">
        <f t="shared" si="96"/>
        <v>3.5584431182462073E-2</v>
      </c>
      <c r="O778" s="714"/>
      <c r="P778" s="687">
        <f t="shared" si="93"/>
        <v>19.512639739888442</v>
      </c>
      <c r="Q778" s="714">
        <v>11.478023376404966</v>
      </c>
      <c r="R778" s="714"/>
      <c r="S778" s="714"/>
      <c r="T778" s="714"/>
      <c r="U778" s="714"/>
    </row>
    <row r="779" spans="1:21" s="715" customFormat="1" x14ac:dyDescent="0.3">
      <c r="A779" s="146">
        <v>116</v>
      </c>
      <c r="B779" s="146" t="s">
        <v>613</v>
      </c>
      <c r="C779" s="151">
        <v>3120.67</v>
      </c>
      <c r="D779" s="146"/>
      <c r="E779" s="146"/>
      <c r="F779" s="146">
        <f t="shared" si="97"/>
        <v>3120.67</v>
      </c>
      <c r="G779" s="146" t="s">
        <v>2144</v>
      </c>
      <c r="H779" s="153">
        <v>700</v>
      </c>
      <c r="I779" s="696">
        <f>3/64185*H779</f>
        <v>3.2717924748773074E-2</v>
      </c>
      <c r="J779" s="151">
        <f t="shared" si="98"/>
        <v>140.08015891563448</v>
      </c>
      <c r="K779" s="151">
        <f t="shared" si="95"/>
        <v>30.817634961439587</v>
      </c>
      <c r="L779" s="151">
        <v>32.301516426767861</v>
      </c>
      <c r="M779" s="151">
        <v>25.108176135885866</v>
      </c>
      <c r="N779" s="725">
        <f t="shared" si="96"/>
        <v>7.3159765832250062E-2</v>
      </c>
      <c r="O779" s="714"/>
      <c r="P779" s="687">
        <f>M779*1.7</f>
        <v>42.683899431005969</v>
      </c>
      <c r="Q779" s="714">
        <v>25.108176135885866</v>
      </c>
      <c r="R779" s="714"/>
      <c r="S779" s="714"/>
      <c r="T779" s="714"/>
      <c r="U779" s="714"/>
    </row>
    <row r="780" spans="1:21" s="695" customFormat="1" ht="17.25" customHeight="1" x14ac:dyDescent="0.3">
      <c r="A780" s="136"/>
      <c r="B780" s="136" t="s">
        <v>1063</v>
      </c>
      <c r="C780" s="138">
        <f t="shared" ref="C780:M780" si="99">SUM(C670:C779)</f>
        <v>237920.16999999993</v>
      </c>
      <c r="D780" s="138">
        <f t="shared" si="99"/>
        <v>216.9</v>
      </c>
      <c r="E780" s="138">
        <f t="shared" si="99"/>
        <v>4891</v>
      </c>
      <c r="F780" s="138">
        <f t="shared" si="99"/>
        <v>243028.06999999992</v>
      </c>
      <c r="G780" s="138">
        <f t="shared" si="99"/>
        <v>0</v>
      </c>
      <c r="H780" s="138">
        <f t="shared" si="99"/>
        <v>64185</v>
      </c>
      <c r="I780" s="138">
        <f t="shared" si="99"/>
        <v>3.0000000000000004</v>
      </c>
      <c r="J780" s="151">
        <f t="shared" si="98"/>
        <v>12844.350000000002</v>
      </c>
      <c r="K780" s="138">
        <f t="shared" si="99"/>
        <v>2825.7570000000014</v>
      </c>
      <c r="L780" s="138">
        <f t="shared" si="99"/>
        <v>2961.8183312172787</v>
      </c>
      <c r="M780" s="138">
        <f t="shared" si="99"/>
        <v>3469.6231238052542</v>
      </c>
      <c r="N780" s="725">
        <f t="shared" si="96"/>
        <v>9.0942369146998311E-2</v>
      </c>
      <c r="O780" s="694"/>
      <c r="P780" s="694"/>
      <c r="Q780" s="694"/>
      <c r="R780" s="694"/>
      <c r="S780" s="694"/>
      <c r="T780" s="694"/>
      <c r="U780" s="694"/>
    </row>
    <row r="781" spans="1:21" s="341" customFormat="1" ht="21.75" customHeight="1" x14ac:dyDescent="0.3">
      <c r="A781" s="382" t="s">
        <v>817</v>
      </c>
      <c r="B781" s="354"/>
      <c r="C781" s="354"/>
      <c r="D781" s="354"/>
      <c r="E781" s="354"/>
      <c r="F781" s="146"/>
      <c r="G781" s="146"/>
      <c r="H781" s="146"/>
      <c r="I781" s="146"/>
      <c r="J781" s="151">
        <f t="shared" si="98"/>
        <v>0</v>
      </c>
      <c r="K781" s="151"/>
      <c r="L781" s="151"/>
      <c r="M781" s="151"/>
      <c r="N781" s="725"/>
      <c r="O781" s="354"/>
      <c r="P781" s="354"/>
      <c r="Q781" s="354"/>
      <c r="R781" s="354"/>
      <c r="S781" s="354"/>
      <c r="T781" s="354"/>
      <c r="U781" s="354"/>
    </row>
    <row r="782" spans="1:21" s="688" customFormat="1" x14ac:dyDescent="0.3">
      <c r="A782" s="146">
        <v>1</v>
      </c>
      <c r="B782" s="146" t="s">
        <v>818</v>
      </c>
      <c r="C782" s="146">
        <v>4265.91</v>
      </c>
      <c r="D782" s="146"/>
      <c r="E782" s="146"/>
      <c r="F782" s="146">
        <f t="shared" ref="F782:F830" si="100">C782+D782+E782</f>
        <v>4265.91</v>
      </c>
      <c r="G782" s="146" t="s">
        <v>2144</v>
      </c>
      <c r="H782" s="146">
        <v>517</v>
      </c>
      <c r="I782" s="702">
        <f t="shared" ref="I782:I845" si="101">2/80444.4*H782</f>
        <v>1.2853598261656499E-2</v>
      </c>
      <c r="J782" s="151">
        <f t="shared" si="98"/>
        <v>55.032038277369217</v>
      </c>
      <c r="K782" s="151">
        <f t="shared" si="95"/>
        <v>12.107048421021227</v>
      </c>
      <c r="L782" s="151">
        <v>22.388098991058264</v>
      </c>
      <c r="M782" s="151">
        <v>15.201454981595599</v>
      </c>
      <c r="N782" s="725">
        <f t="shared" si="96"/>
        <v>2.4550128969210393E-2</v>
      </c>
      <c r="O782" s="687"/>
      <c r="P782" s="687">
        <f>M782*1.7</f>
        <v>25.842473468712519</v>
      </c>
      <c r="Q782" s="687"/>
      <c r="R782" s="687"/>
      <c r="S782" s="687"/>
      <c r="T782" s="687"/>
      <c r="U782" s="687"/>
    </row>
    <row r="783" spans="1:21" s="688" customFormat="1" x14ac:dyDescent="0.3">
      <c r="A783" s="146">
        <v>2</v>
      </c>
      <c r="B783" s="146" t="s">
        <v>819</v>
      </c>
      <c r="C783" s="146">
        <v>9865.73</v>
      </c>
      <c r="D783" s="146"/>
      <c r="E783" s="146"/>
      <c r="F783" s="146">
        <f t="shared" si="100"/>
        <v>9865.73</v>
      </c>
      <c r="G783" s="146" t="s">
        <v>2144</v>
      </c>
      <c r="H783" s="146">
        <v>1502</v>
      </c>
      <c r="I783" s="702">
        <f t="shared" si="101"/>
        <v>3.7342562067713851E-2</v>
      </c>
      <c r="J783" s="151">
        <f t="shared" si="98"/>
        <v>159.88031236481345</v>
      </c>
      <c r="K783" s="151">
        <f t="shared" si="95"/>
        <v>35.173668720258959</v>
      </c>
      <c r="L783" s="151">
        <v>65.042407513674107</v>
      </c>
      <c r="M783" s="151">
        <v>161.50142649038884</v>
      </c>
      <c r="N783" s="725">
        <f t="shared" si="96"/>
        <v>4.2733565087341267E-2</v>
      </c>
      <c r="O783" s="687"/>
      <c r="P783" s="687">
        <f t="shared" ref="P783:P834" si="102">M783*1.7</f>
        <v>274.552425033661</v>
      </c>
      <c r="Q783" s="687"/>
      <c r="R783" s="687"/>
      <c r="S783" s="687"/>
      <c r="T783" s="687"/>
      <c r="U783" s="687"/>
    </row>
    <row r="784" spans="1:21" s="688" customFormat="1" x14ac:dyDescent="0.3">
      <c r="A784" s="146">
        <v>3</v>
      </c>
      <c r="B784" s="146" t="s">
        <v>820</v>
      </c>
      <c r="C784" s="146">
        <v>4252.49</v>
      </c>
      <c r="D784" s="146"/>
      <c r="E784" s="146"/>
      <c r="F784" s="146">
        <f t="shared" si="100"/>
        <v>4252.49</v>
      </c>
      <c r="G784" s="146" t="s">
        <v>2144</v>
      </c>
      <c r="H784" s="146">
        <v>517</v>
      </c>
      <c r="I784" s="702">
        <f t="shared" si="101"/>
        <v>1.2853598261656499E-2</v>
      </c>
      <c r="J784" s="151">
        <f t="shared" si="98"/>
        <v>55.032038277369217</v>
      </c>
      <c r="K784" s="151">
        <f t="shared" si="95"/>
        <v>12.107048421021227</v>
      </c>
      <c r="L784" s="151">
        <v>22.388098991058264</v>
      </c>
      <c r="M784" s="151">
        <v>15.201454981595599</v>
      </c>
      <c r="N784" s="725">
        <f t="shared" si="96"/>
        <v>2.462760422036132E-2</v>
      </c>
      <c r="O784" s="687"/>
      <c r="P784" s="687">
        <f t="shared" si="102"/>
        <v>25.842473468712519</v>
      </c>
      <c r="Q784" s="687"/>
      <c r="R784" s="687"/>
      <c r="S784" s="687"/>
      <c r="T784" s="687"/>
      <c r="U784" s="687"/>
    </row>
    <row r="785" spans="1:21" s="688" customFormat="1" x14ac:dyDescent="0.3">
      <c r="A785" s="146">
        <v>4</v>
      </c>
      <c r="B785" s="146" t="s">
        <v>821</v>
      </c>
      <c r="C785" s="146">
        <v>5944.1</v>
      </c>
      <c r="D785" s="146"/>
      <c r="E785" s="146">
        <v>7.2</v>
      </c>
      <c r="F785" s="146">
        <f t="shared" si="100"/>
        <v>5951.3</v>
      </c>
      <c r="G785" s="146" t="s">
        <v>2144</v>
      </c>
      <c r="H785" s="146">
        <v>955</v>
      </c>
      <c r="I785" s="702">
        <f t="shared" si="101"/>
        <v>2.3743107040390631E-2</v>
      </c>
      <c r="J785" s="151">
        <f t="shared" si="98"/>
        <v>101.65492563808047</v>
      </c>
      <c r="K785" s="151">
        <f t="shared" si="95"/>
        <v>22.364083640377704</v>
      </c>
      <c r="L785" s="151">
        <v>41.355192527003169</v>
      </c>
      <c r="M785" s="151">
        <v>28.080057074320688</v>
      </c>
      <c r="N785" s="725">
        <f t="shared" si="96"/>
        <v>3.2506218621104976E-2</v>
      </c>
      <c r="O785" s="687"/>
      <c r="P785" s="687">
        <f t="shared" si="102"/>
        <v>47.73609702634517</v>
      </c>
      <c r="Q785" s="687"/>
      <c r="R785" s="687"/>
      <c r="S785" s="687"/>
      <c r="T785" s="687"/>
      <c r="U785" s="687"/>
    </row>
    <row r="786" spans="1:21" s="688" customFormat="1" x14ac:dyDescent="0.3">
      <c r="A786" s="146">
        <v>7</v>
      </c>
      <c r="B786" s="146" t="s">
        <v>822</v>
      </c>
      <c r="C786" s="146">
        <v>3939.69</v>
      </c>
      <c r="D786" s="146"/>
      <c r="E786" s="146">
        <v>7.2</v>
      </c>
      <c r="F786" s="146">
        <f t="shared" si="100"/>
        <v>3946.89</v>
      </c>
      <c r="G786" s="146" t="s">
        <v>2144</v>
      </c>
      <c r="H786" s="146">
        <v>641</v>
      </c>
      <c r="I786" s="702">
        <f t="shared" si="101"/>
        <v>1.5936472893078948E-2</v>
      </c>
      <c r="J786" s="151">
        <f t="shared" si="98"/>
        <v>68.231211868072862</v>
      </c>
      <c r="K786" s="151">
        <f t="shared" si="95"/>
        <v>15.010866610976029</v>
      </c>
      <c r="L786" s="151">
        <v>27.757778439590613</v>
      </c>
      <c r="M786" s="151">
        <v>18.847451921088549</v>
      </c>
      <c r="N786" s="725">
        <f t="shared" si="96"/>
        <v>3.28986388877643E-2</v>
      </c>
      <c r="O786" s="687"/>
      <c r="P786" s="687">
        <f t="shared" si="102"/>
        <v>32.040668265850535</v>
      </c>
      <c r="Q786" s="687"/>
      <c r="R786" s="687"/>
      <c r="S786" s="687"/>
      <c r="T786" s="687"/>
      <c r="U786" s="687"/>
    </row>
    <row r="787" spans="1:21" s="688" customFormat="1" x14ac:dyDescent="0.3">
      <c r="A787" s="146">
        <v>8</v>
      </c>
      <c r="B787" s="146" t="s">
        <v>826</v>
      </c>
      <c r="C787" s="146">
        <v>8036.22</v>
      </c>
      <c r="D787" s="146"/>
      <c r="E787" s="146"/>
      <c r="F787" s="146">
        <f t="shared" si="100"/>
        <v>8036.22</v>
      </c>
      <c r="G787" s="146" t="s">
        <v>2144</v>
      </c>
      <c r="H787" s="146">
        <v>1378</v>
      </c>
      <c r="I787" s="702">
        <f t="shared" si="101"/>
        <v>3.4259687436291403E-2</v>
      </c>
      <c r="J787" s="151">
        <f t="shared" si="98"/>
        <v>146.68113877410983</v>
      </c>
      <c r="K787" s="151">
        <f t="shared" si="95"/>
        <v>32.269850530304161</v>
      </c>
      <c r="L787" s="151">
        <v>59.672728065141747</v>
      </c>
      <c r="M787" s="151">
        <v>40.517611150171632</v>
      </c>
      <c r="N787" s="725">
        <f t="shared" si="96"/>
        <v>3.4735401534518387E-2</v>
      </c>
      <c r="O787" s="687"/>
      <c r="P787" s="687">
        <f t="shared" si="102"/>
        <v>68.879938955291777</v>
      </c>
      <c r="Q787" s="687"/>
      <c r="R787" s="687"/>
      <c r="S787" s="687"/>
      <c r="T787" s="687"/>
      <c r="U787" s="687"/>
    </row>
    <row r="788" spans="1:21" s="688" customFormat="1" x14ac:dyDescent="0.3">
      <c r="A788" s="146">
        <v>9</v>
      </c>
      <c r="B788" s="146" t="s">
        <v>827</v>
      </c>
      <c r="C788" s="146">
        <v>3993.05</v>
      </c>
      <c r="D788" s="146"/>
      <c r="E788" s="146"/>
      <c r="F788" s="146">
        <f t="shared" si="100"/>
        <v>3993.05</v>
      </c>
      <c r="G788" s="146" t="s">
        <v>2144</v>
      </c>
      <c r="H788" s="146">
        <v>687</v>
      </c>
      <c r="I788" s="702">
        <f t="shared" si="101"/>
        <v>1.7080119933767922E-2</v>
      </c>
      <c r="J788" s="151">
        <f t="shared" si="98"/>
        <v>73.127679490430666</v>
      </c>
      <c r="K788" s="151">
        <f t="shared" si="95"/>
        <v>16.088089487894745</v>
      </c>
      <c r="L788" s="151">
        <v>29.749756299530038</v>
      </c>
      <c r="M788" s="151">
        <v>20.199999172835934</v>
      </c>
      <c r="N788" s="725">
        <f t="shared" si="96"/>
        <v>3.4851936352084591E-2</v>
      </c>
      <c r="O788" s="687"/>
      <c r="P788" s="687">
        <f t="shared" si="102"/>
        <v>34.339998593821086</v>
      </c>
      <c r="Q788" s="687"/>
      <c r="R788" s="687"/>
      <c r="S788" s="687"/>
      <c r="T788" s="687"/>
      <c r="U788" s="687"/>
    </row>
    <row r="789" spans="1:21" s="688" customFormat="1" x14ac:dyDescent="0.3">
      <c r="A789" s="146">
        <v>10</v>
      </c>
      <c r="B789" s="146" t="s">
        <v>823</v>
      </c>
      <c r="C789" s="146">
        <v>8196.09</v>
      </c>
      <c r="D789" s="146"/>
      <c r="E789" s="146"/>
      <c r="F789" s="146">
        <f t="shared" si="100"/>
        <v>8196.09</v>
      </c>
      <c r="G789" s="146" t="s">
        <v>2144</v>
      </c>
      <c r="H789" s="146">
        <v>1355</v>
      </c>
      <c r="I789" s="702">
        <f t="shared" si="101"/>
        <v>3.3687863915946914E-2</v>
      </c>
      <c r="J789" s="151">
        <f t="shared" si="98"/>
        <v>144.23290496293092</v>
      </c>
      <c r="K789" s="151">
        <f t="shared" si="95"/>
        <v>31.731239091844802</v>
      </c>
      <c r="L789" s="151">
        <v>58.676739135172049</v>
      </c>
      <c r="M789" s="151">
        <v>39.841337524297941</v>
      </c>
      <c r="N789" s="725">
        <f t="shared" si="96"/>
        <v>3.3489410281517862E-2</v>
      </c>
      <c r="O789" s="687"/>
      <c r="P789" s="687">
        <f t="shared" si="102"/>
        <v>67.730273791306502</v>
      </c>
      <c r="Q789" s="687"/>
      <c r="R789" s="687"/>
      <c r="S789" s="687"/>
      <c r="T789" s="687"/>
      <c r="U789" s="687"/>
    </row>
    <row r="790" spans="1:21" s="688" customFormat="1" x14ac:dyDescent="0.3">
      <c r="A790" s="146">
        <v>11</v>
      </c>
      <c r="B790" s="146" t="s">
        <v>824</v>
      </c>
      <c r="C790" s="146">
        <v>3935.64</v>
      </c>
      <c r="D790" s="146"/>
      <c r="E790" s="146"/>
      <c r="F790" s="146">
        <f t="shared" si="100"/>
        <v>3935.64</v>
      </c>
      <c r="G790" s="146" t="s">
        <v>2144</v>
      </c>
      <c r="H790" s="146">
        <v>742</v>
      </c>
      <c r="I790" s="702">
        <f t="shared" si="101"/>
        <v>1.8447524004156911E-2</v>
      </c>
      <c r="J790" s="151">
        <f t="shared" si="98"/>
        <v>78.982151647597604</v>
      </c>
      <c r="K790" s="151">
        <f t="shared" si="95"/>
        <v>17.376073362471473</v>
      </c>
      <c r="L790" s="151">
        <v>32.131468958153256</v>
      </c>
      <c r="M790" s="151">
        <v>21.817175234707804</v>
      </c>
      <c r="N790" s="725">
        <f t="shared" si="96"/>
        <v>3.819121393291311E-2</v>
      </c>
      <c r="O790" s="687"/>
      <c r="P790" s="687">
        <f t="shared" si="102"/>
        <v>37.089197899003267</v>
      </c>
      <c r="Q790" s="687"/>
      <c r="R790" s="687"/>
      <c r="S790" s="687"/>
      <c r="T790" s="687"/>
      <c r="U790" s="687"/>
    </row>
    <row r="791" spans="1:21" s="688" customFormat="1" x14ac:dyDescent="0.3">
      <c r="A791" s="146">
        <v>12</v>
      </c>
      <c r="B791" s="146" t="s">
        <v>825</v>
      </c>
      <c r="C791" s="146">
        <v>17941.13</v>
      </c>
      <c r="D791" s="146">
        <v>230</v>
      </c>
      <c r="E791" s="146"/>
      <c r="F791" s="146">
        <f t="shared" si="100"/>
        <v>18171.13</v>
      </c>
      <c r="G791" s="146" t="s">
        <v>2144</v>
      </c>
      <c r="H791" s="146">
        <v>2983</v>
      </c>
      <c r="I791" s="702">
        <f t="shared" si="101"/>
        <v>7.4163024399461E-2</v>
      </c>
      <c r="J791" s="151">
        <f t="shared" si="98"/>
        <v>317.52528081507228</v>
      </c>
      <c r="K791" s="151">
        <f t="shared" si="95"/>
        <v>69.855561779315906</v>
      </c>
      <c r="L791" s="151">
        <v>129.17543383041934</v>
      </c>
      <c r="M791" s="151">
        <v>87.709748955705365</v>
      </c>
      <c r="N791" s="725">
        <f t="shared" si="96"/>
        <v>3.3254179865562179E-2</v>
      </c>
      <c r="O791" s="687"/>
      <c r="P791" s="687">
        <f t="shared" si="102"/>
        <v>149.1065732246991</v>
      </c>
      <c r="Q791" s="687"/>
      <c r="R791" s="687"/>
      <c r="S791" s="687"/>
      <c r="T791" s="687"/>
      <c r="U791" s="687"/>
    </row>
    <row r="792" spans="1:21" s="688" customFormat="1" x14ac:dyDescent="0.3">
      <c r="A792" s="146">
        <v>13</v>
      </c>
      <c r="B792" s="146" t="s">
        <v>828</v>
      </c>
      <c r="C792" s="146">
        <v>3212.3</v>
      </c>
      <c r="D792" s="146"/>
      <c r="E792" s="146"/>
      <c r="F792" s="146">
        <f t="shared" si="100"/>
        <v>3212.3</v>
      </c>
      <c r="G792" s="146" t="s">
        <v>2144</v>
      </c>
      <c r="H792" s="146">
        <v>839</v>
      </c>
      <c r="I792" s="702">
        <f t="shared" si="101"/>
        <v>2.0859127546479308E-2</v>
      </c>
      <c r="J792" s="151">
        <f t="shared" si="98"/>
        <v>89.307311633873823</v>
      </c>
      <c r="K792" s="151">
        <f t="shared" si="95"/>
        <v>19.647608559452241</v>
      </c>
      <c r="L792" s="151">
        <v>36.33194401063421</v>
      </c>
      <c r="M792" s="151">
        <v>90.212847420396955</v>
      </c>
      <c r="N792" s="725">
        <f t="shared" si="96"/>
        <v>7.33118673923224E-2</v>
      </c>
      <c r="O792" s="687"/>
      <c r="P792" s="687">
        <f t="shared" si="102"/>
        <v>153.36184061467483</v>
      </c>
      <c r="Q792" s="687"/>
      <c r="R792" s="687"/>
      <c r="S792" s="687"/>
      <c r="T792" s="687"/>
      <c r="U792" s="687"/>
    </row>
    <row r="793" spans="1:21" s="688" customFormat="1" x14ac:dyDescent="0.3">
      <c r="A793" s="146">
        <v>14</v>
      </c>
      <c r="B793" s="146" t="s">
        <v>829</v>
      </c>
      <c r="C793" s="146">
        <v>3998.81</v>
      </c>
      <c r="D793" s="146">
        <v>182.8</v>
      </c>
      <c r="E793" s="146"/>
      <c r="F793" s="146">
        <f t="shared" si="100"/>
        <v>4181.6099999999997</v>
      </c>
      <c r="G793" s="146" t="s">
        <v>2144</v>
      </c>
      <c r="H793" s="146">
        <v>747</v>
      </c>
      <c r="I793" s="702">
        <f t="shared" si="101"/>
        <v>1.8571833465101363E-2</v>
      </c>
      <c r="J793" s="151">
        <f t="shared" si="98"/>
        <v>79.51437638915823</v>
      </c>
      <c r="K793" s="151">
        <f t="shared" si="95"/>
        <v>17.493162805614812</v>
      </c>
      <c r="L793" s="151">
        <v>32.34798829075536</v>
      </c>
      <c r="M793" s="151">
        <v>21.964191240332521</v>
      </c>
      <c r="N793" s="725">
        <f t="shared" si="96"/>
        <v>3.618695161094912E-2</v>
      </c>
      <c r="O793" s="687"/>
      <c r="P793" s="687">
        <f t="shared" si="102"/>
        <v>37.339125108565284</v>
      </c>
      <c r="Q793" s="687"/>
      <c r="R793" s="687"/>
      <c r="S793" s="687"/>
      <c r="T793" s="687"/>
      <c r="U793" s="687"/>
    </row>
    <row r="794" spans="1:21" s="688" customFormat="1" x14ac:dyDescent="0.3">
      <c r="A794" s="146">
        <v>15</v>
      </c>
      <c r="B794" s="146" t="s">
        <v>830</v>
      </c>
      <c r="C794" s="146">
        <v>147.65</v>
      </c>
      <c r="D794" s="146"/>
      <c r="E794" s="146"/>
      <c r="F794" s="146">
        <f t="shared" si="100"/>
        <v>147.65</v>
      </c>
      <c r="G794" s="146" t="s">
        <v>2144</v>
      </c>
      <c r="H794" s="146">
        <v>98</v>
      </c>
      <c r="I794" s="702">
        <f t="shared" si="101"/>
        <v>2.4364654345112899E-3</v>
      </c>
      <c r="J794" s="151">
        <f t="shared" si="98"/>
        <v>10.431604934588362</v>
      </c>
      <c r="K794" s="151">
        <f t="shared" ref="K794:K847" si="103">J794*0.22</f>
        <v>2.2949530856094396</v>
      </c>
      <c r="L794" s="151">
        <v>4.2437789190013726</v>
      </c>
      <c r="M794" s="151">
        <v>2.8815137102444273</v>
      </c>
      <c r="N794" s="725">
        <f t="shared" si="96"/>
        <v>0.13445208702637049</v>
      </c>
      <c r="O794" s="687"/>
      <c r="P794" s="687">
        <f t="shared" si="102"/>
        <v>4.8985733074155267</v>
      </c>
      <c r="Q794" s="687"/>
      <c r="R794" s="687"/>
      <c r="S794" s="687"/>
      <c r="T794" s="687"/>
      <c r="U794" s="687"/>
    </row>
    <row r="795" spans="1:21" s="688" customFormat="1" x14ac:dyDescent="0.3">
      <c r="A795" s="146">
        <v>16</v>
      </c>
      <c r="B795" s="146" t="s">
        <v>831</v>
      </c>
      <c r="C795" s="146">
        <v>4248.3</v>
      </c>
      <c r="D795" s="146"/>
      <c r="E795" s="146"/>
      <c r="F795" s="146">
        <f t="shared" si="100"/>
        <v>4248.3</v>
      </c>
      <c r="G795" s="146" t="s">
        <v>2144</v>
      </c>
      <c r="H795" s="146">
        <v>747</v>
      </c>
      <c r="I795" s="702">
        <f t="shared" si="101"/>
        <v>1.8571833465101363E-2</v>
      </c>
      <c r="J795" s="151">
        <f t="shared" si="98"/>
        <v>79.51437638915823</v>
      </c>
      <c r="K795" s="151">
        <f t="shared" si="103"/>
        <v>17.493162805614812</v>
      </c>
      <c r="L795" s="151">
        <v>32.34798829075536</v>
      </c>
      <c r="M795" s="151">
        <v>21.964191240332521</v>
      </c>
      <c r="N795" s="725">
        <f t="shared" si="96"/>
        <v>3.5618887255104613E-2</v>
      </c>
      <c r="O795" s="687"/>
      <c r="P795" s="687">
        <f t="shared" si="102"/>
        <v>37.339125108565284</v>
      </c>
      <c r="Q795" s="687"/>
      <c r="R795" s="687"/>
      <c r="S795" s="687"/>
      <c r="T795" s="687"/>
      <c r="U795" s="687"/>
    </row>
    <row r="796" spans="1:21" s="688" customFormat="1" x14ac:dyDescent="0.3">
      <c r="A796" s="146">
        <v>17</v>
      </c>
      <c r="B796" s="146" t="s">
        <v>832</v>
      </c>
      <c r="C796" s="146">
        <v>4085.47</v>
      </c>
      <c r="D796" s="146"/>
      <c r="E796" s="146"/>
      <c r="F796" s="146">
        <f t="shared" si="100"/>
        <v>4085.47</v>
      </c>
      <c r="G796" s="146" t="s">
        <v>2144</v>
      </c>
      <c r="H796" s="146">
        <v>658</v>
      </c>
      <c r="I796" s="702">
        <f t="shared" si="101"/>
        <v>1.6359125060290091E-2</v>
      </c>
      <c r="J796" s="151">
        <f t="shared" si="98"/>
        <v>70.040775989379014</v>
      </c>
      <c r="K796" s="151">
        <f t="shared" si="103"/>
        <v>15.408970717663383</v>
      </c>
      <c r="L796" s="151">
        <v>28.493944170437793</v>
      </c>
      <c r="M796" s="151">
        <v>70.750957810037178</v>
      </c>
      <c r="N796" s="725">
        <f t="shared" si="96"/>
        <v>4.5207686921582432E-2</v>
      </c>
      <c r="O796" s="687"/>
      <c r="P796" s="687">
        <f t="shared" si="102"/>
        <v>120.2766282770632</v>
      </c>
      <c r="Q796" s="687"/>
      <c r="R796" s="687"/>
      <c r="S796" s="687"/>
      <c r="T796" s="687"/>
      <c r="U796" s="687"/>
    </row>
    <row r="797" spans="1:21" s="688" customFormat="1" x14ac:dyDescent="0.3">
      <c r="A797" s="146">
        <v>18</v>
      </c>
      <c r="B797" s="146" t="s">
        <v>833</v>
      </c>
      <c r="C797" s="146">
        <v>3953.65</v>
      </c>
      <c r="D797" s="146">
        <v>147.30000000000001</v>
      </c>
      <c r="E797" s="146"/>
      <c r="F797" s="146">
        <f t="shared" si="100"/>
        <v>4100.95</v>
      </c>
      <c r="G797" s="146" t="s">
        <v>2144</v>
      </c>
      <c r="H797" s="146">
        <v>790</v>
      </c>
      <c r="I797" s="702">
        <f t="shared" si="101"/>
        <v>1.9640894829223664E-2</v>
      </c>
      <c r="J797" s="151">
        <f t="shared" si="98"/>
        <v>84.091509166579655</v>
      </c>
      <c r="K797" s="151">
        <f t="shared" si="103"/>
        <v>18.500132016647523</v>
      </c>
      <c r="L797" s="151">
        <v>34.210054551133517</v>
      </c>
      <c r="M797" s="151">
        <v>23.228528888705075</v>
      </c>
      <c r="N797" s="725">
        <f t="shared" si="96"/>
        <v>3.9022720253371973E-2</v>
      </c>
      <c r="O797" s="687"/>
      <c r="P797" s="687">
        <f t="shared" si="102"/>
        <v>39.488499110798628</v>
      </c>
      <c r="Q797" s="687"/>
      <c r="R797" s="687"/>
      <c r="S797" s="687"/>
      <c r="T797" s="687"/>
      <c r="U797" s="687"/>
    </row>
    <row r="798" spans="1:21" s="688" customFormat="1" x14ac:dyDescent="0.3">
      <c r="A798" s="146">
        <v>19</v>
      </c>
      <c r="B798" s="146" t="s">
        <v>834</v>
      </c>
      <c r="C798" s="146">
        <v>7076.23</v>
      </c>
      <c r="D798" s="146"/>
      <c r="E798" s="146"/>
      <c r="F798" s="146">
        <f t="shared" si="100"/>
        <v>7076.23</v>
      </c>
      <c r="G798" s="146" t="s">
        <v>2144</v>
      </c>
      <c r="H798" s="146">
        <v>1043</v>
      </c>
      <c r="I798" s="702">
        <f t="shared" si="101"/>
        <v>2.5930953553013013E-2</v>
      </c>
      <c r="J798" s="151">
        <f t="shared" si="98"/>
        <v>111.02208108954756</v>
      </c>
      <c r="K798" s="151">
        <f t="shared" si="103"/>
        <v>24.424857839700461</v>
      </c>
      <c r="L798" s="151">
        <v>45.165932780800325</v>
      </c>
      <c r="M798" s="151">
        <v>112.14779482654831</v>
      </c>
      <c r="N798" s="725">
        <f t="shared" si="96"/>
        <v>4.137240685175534E-2</v>
      </c>
      <c r="O798" s="687"/>
      <c r="P798" s="687">
        <f t="shared" si="102"/>
        <v>190.65125120513213</v>
      </c>
      <c r="Q798" s="687"/>
      <c r="R798" s="687"/>
      <c r="S798" s="687"/>
      <c r="T798" s="687"/>
      <c r="U798" s="687"/>
    </row>
    <row r="799" spans="1:21" s="688" customFormat="1" x14ac:dyDescent="0.3">
      <c r="A799" s="146">
        <v>20</v>
      </c>
      <c r="B799" s="146" t="s">
        <v>835</v>
      </c>
      <c r="C799" s="146">
        <v>4062.74</v>
      </c>
      <c r="D799" s="146"/>
      <c r="E799" s="146"/>
      <c r="F799" s="146">
        <f t="shared" si="100"/>
        <v>4062.74</v>
      </c>
      <c r="G799" s="146" t="s">
        <v>2144</v>
      </c>
      <c r="H799" s="146">
        <v>804</v>
      </c>
      <c r="I799" s="702">
        <f t="shared" si="101"/>
        <v>1.9988961319868135E-2</v>
      </c>
      <c r="J799" s="151">
        <f t="shared" si="98"/>
        <v>85.58173844294943</v>
      </c>
      <c r="K799" s="151">
        <f t="shared" si="103"/>
        <v>18.827982457448876</v>
      </c>
      <c r="L799" s="151">
        <v>34.816308682419425</v>
      </c>
      <c r="M799" s="151">
        <v>86.449498600714122</v>
      </c>
      <c r="N799" s="725">
        <f t="shared" si="96"/>
        <v>5.5547617662841303E-2</v>
      </c>
      <c r="O799" s="687"/>
      <c r="P799" s="687">
        <f t="shared" si="102"/>
        <v>146.96414762121401</v>
      </c>
      <c r="Q799" s="687"/>
      <c r="R799" s="687"/>
      <c r="S799" s="687"/>
      <c r="T799" s="687"/>
      <c r="U799" s="687"/>
    </row>
    <row r="800" spans="1:21" s="688" customFormat="1" x14ac:dyDescent="0.3">
      <c r="A800" s="146">
        <v>21</v>
      </c>
      <c r="B800" s="146" t="s">
        <v>836</v>
      </c>
      <c r="C800" s="146">
        <v>6379.08</v>
      </c>
      <c r="D800" s="146"/>
      <c r="E800" s="146"/>
      <c r="F800" s="146">
        <f t="shared" si="100"/>
        <v>6379.08</v>
      </c>
      <c r="G800" s="146" t="s">
        <v>2144</v>
      </c>
      <c r="H800" s="146">
        <v>1270</v>
      </c>
      <c r="I800" s="702">
        <f t="shared" si="101"/>
        <v>3.1574603079891204E-2</v>
      </c>
      <c r="J800" s="151">
        <f t="shared" si="98"/>
        <v>135.18508435640018</v>
      </c>
      <c r="K800" s="151">
        <f t="shared" si="103"/>
        <v>29.740718558408041</v>
      </c>
      <c r="L800" s="151">
        <v>54.995910480936161</v>
      </c>
      <c r="M800" s="151">
        <v>235.76953462830465</v>
      </c>
      <c r="N800" s="725">
        <f t="shared" si="96"/>
        <v>7.1435261514834286E-2</v>
      </c>
      <c r="O800" s="687"/>
      <c r="P800" s="687">
        <f t="shared" si="102"/>
        <v>400.8082088681179</v>
      </c>
      <c r="Q800" s="687"/>
      <c r="R800" s="687"/>
      <c r="S800" s="687"/>
      <c r="T800" s="687"/>
      <c r="U800" s="687"/>
    </row>
    <row r="801" spans="1:21" s="688" customFormat="1" x14ac:dyDescent="0.3">
      <c r="A801" s="146">
        <v>22</v>
      </c>
      <c r="B801" s="146" t="s">
        <v>837</v>
      </c>
      <c r="C801" s="146">
        <v>6489.94</v>
      </c>
      <c r="D801" s="146"/>
      <c r="E801" s="146">
        <v>19.399999999999999</v>
      </c>
      <c r="F801" s="146">
        <f t="shared" si="100"/>
        <v>6509.3399999999992</v>
      </c>
      <c r="G801" s="146" t="s">
        <v>2144</v>
      </c>
      <c r="H801" s="146">
        <v>1260</v>
      </c>
      <c r="I801" s="702">
        <f t="shared" si="101"/>
        <v>3.13259841580023E-2</v>
      </c>
      <c r="J801" s="151">
        <f t="shared" si="98"/>
        <v>134.12063487327893</v>
      </c>
      <c r="K801" s="151">
        <f t="shared" si="103"/>
        <v>29.506539672121367</v>
      </c>
      <c r="L801" s="151">
        <v>54.562871815731938</v>
      </c>
      <c r="M801" s="151">
        <v>233.91308159973531</v>
      </c>
      <c r="N801" s="725">
        <f t="shared" si="96"/>
        <v>6.9454526566574748E-2</v>
      </c>
      <c r="O801" s="687"/>
      <c r="P801" s="687">
        <f t="shared" si="102"/>
        <v>397.65223871954998</v>
      </c>
      <c r="Q801" s="687"/>
      <c r="R801" s="687"/>
      <c r="S801" s="687"/>
      <c r="T801" s="687"/>
      <c r="U801" s="687"/>
    </row>
    <row r="802" spans="1:21" s="688" customFormat="1" x14ac:dyDescent="0.3">
      <c r="A802" s="146">
        <v>23</v>
      </c>
      <c r="B802" s="146" t="s">
        <v>838</v>
      </c>
      <c r="C802" s="146">
        <v>4249.6000000000004</v>
      </c>
      <c r="D802" s="146"/>
      <c r="E802" s="146"/>
      <c r="F802" s="146">
        <f t="shared" si="100"/>
        <v>4249.6000000000004</v>
      </c>
      <c r="G802" s="146" t="s">
        <v>2144</v>
      </c>
      <c r="H802" s="146">
        <v>810</v>
      </c>
      <c r="I802" s="702">
        <f t="shared" si="101"/>
        <v>2.0138132673001477E-2</v>
      </c>
      <c r="J802" s="151">
        <f t="shared" si="98"/>
        <v>86.220408132822172</v>
      </c>
      <c r="K802" s="151">
        <f t="shared" si="103"/>
        <v>18.968489789220879</v>
      </c>
      <c r="L802" s="151">
        <v>35.076131881541961</v>
      </c>
      <c r="M802" s="151">
        <v>80.766838992514153</v>
      </c>
      <c r="N802" s="725">
        <f t="shared" si="96"/>
        <v>5.2012393824383267E-2</v>
      </c>
      <c r="O802" s="687"/>
      <c r="P802" s="687">
        <f t="shared" si="102"/>
        <v>137.30362628727406</v>
      </c>
      <c r="Q802" s="687"/>
      <c r="R802" s="687"/>
      <c r="S802" s="687"/>
      <c r="T802" s="687"/>
      <c r="U802" s="687"/>
    </row>
    <row r="803" spans="1:21" s="688" customFormat="1" x14ac:dyDescent="0.3">
      <c r="A803" s="146">
        <v>24</v>
      </c>
      <c r="B803" s="146" t="s">
        <v>839</v>
      </c>
      <c r="C803" s="146">
        <v>2807.52</v>
      </c>
      <c r="D803" s="146"/>
      <c r="E803" s="146"/>
      <c r="F803" s="146">
        <f t="shared" si="100"/>
        <v>2807.52</v>
      </c>
      <c r="G803" s="146" t="s">
        <v>2144</v>
      </c>
      <c r="H803" s="146">
        <v>506</v>
      </c>
      <c r="I803" s="702">
        <f t="shared" si="101"/>
        <v>1.2580117447578702E-2</v>
      </c>
      <c r="J803" s="151">
        <f t="shared" si="98"/>
        <v>53.861143845935828</v>
      </c>
      <c r="K803" s="151">
        <f t="shared" si="103"/>
        <v>11.849451646105882</v>
      </c>
      <c r="L803" s="151">
        <v>21.91175645933362</v>
      </c>
      <c r="M803" s="151">
        <v>14.878019769221224</v>
      </c>
      <c r="N803" s="725">
        <f t="shared" si="96"/>
        <v>3.6509222274675353E-2</v>
      </c>
      <c r="O803" s="687"/>
      <c r="P803" s="687">
        <f t="shared" si="102"/>
        <v>25.29263360767608</v>
      </c>
      <c r="Q803" s="687"/>
      <c r="R803" s="687"/>
      <c r="S803" s="687"/>
      <c r="T803" s="687"/>
      <c r="U803" s="687"/>
    </row>
    <row r="804" spans="1:21" s="688" customFormat="1" x14ac:dyDescent="0.3">
      <c r="A804" s="146">
        <v>25</v>
      </c>
      <c r="B804" s="146" t="s">
        <v>840</v>
      </c>
      <c r="C804" s="146">
        <v>4226.7</v>
      </c>
      <c r="D804" s="146"/>
      <c r="E804" s="146"/>
      <c r="F804" s="146">
        <f t="shared" si="100"/>
        <v>4226.7</v>
      </c>
      <c r="G804" s="146" t="s">
        <v>2144</v>
      </c>
      <c r="H804" s="146">
        <v>606</v>
      </c>
      <c r="I804" s="702">
        <f t="shared" si="101"/>
        <v>1.5066306666467773E-2</v>
      </c>
      <c r="J804" s="151">
        <f t="shared" si="98"/>
        <v>64.50563867714844</v>
      </c>
      <c r="K804" s="151">
        <f t="shared" si="103"/>
        <v>14.191240508972657</v>
      </c>
      <c r="L804" s="151">
        <v>26.242143111375839</v>
      </c>
      <c r="M804" s="151">
        <v>65.159696706508413</v>
      </c>
      <c r="N804" s="725">
        <f t="shared" si="96"/>
        <v>4.0243859039914204E-2</v>
      </c>
      <c r="O804" s="687"/>
      <c r="P804" s="687">
        <f t="shared" si="102"/>
        <v>110.7714844010643</v>
      </c>
      <c r="Q804" s="687"/>
      <c r="R804" s="687"/>
      <c r="S804" s="687"/>
      <c r="T804" s="687"/>
      <c r="U804" s="687"/>
    </row>
    <row r="805" spans="1:21" s="688" customFormat="1" x14ac:dyDescent="0.3">
      <c r="A805" s="146">
        <v>27</v>
      </c>
      <c r="B805" s="146" t="s">
        <v>2160</v>
      </c>
      <c r="C805" s="146">
        <v>5719.55</v>
      </c>
      <c r="D805" s="146"/>
      <c r="E805" s="146">
        <v>30.7</v>
      </c>
      <c r="F805" s="146">
        <v>5649.9</v>
      </c>
      <c r="G805" s="146" t="s">
        <v>2144</v>
      </c>
      <c r="H805" s="146">
        <v>1534</v>
      </c>
      <c r="I805" s="702">
        <f t="shared" si="101"/>
        <v>3.8138142617758351E-2</v>
      </c>
      <c r="J805" s="151">
        <f t="shared" si="98"/>
        <v>163.28655071080149</v>
      </c>
      <c r="K805" s="151">
        <f t="shared" si="103"/>
        <v>35.923041156376328</v>
      </c>
      <c r="L805" s="151">
        <v>66.428131242327623</v>
      </c>
      <c r="M805" s="151">
        <v>164.94220255409883</v>
      </c>
      <c r="N805" s="725">
        <f t="shared" si="96"/>
        <v>7.6210185253474283E-2</v>
      </c>
      <c r="O805" s="687"/>
      <c r="P805" s="687">
        <f t="shared" si="102"/>
        <v>280.40174434196803</v>
      </c>
      <c r="Q805" s="687"/>
      <c r="R805" s="687"/>
      <c r="S805" s="687"/>
      <c r="T805" s="687"/>
      <c r="U805" s="687"/>
    </row>
    <row r="806" spans="1:21" s="688" customFormat="1" x14ac:dyDescent="0.3">
      <c r="A806" s="146">
        <v>28</v>
      </c>
      <c r="B806" s="146" t="s">
        <v>841</v>
      </c>
      <c r="C806" s="146">
        <v>342.6</v>
      </c>
      <c r="D806" s="146"/>
      <c r="E806" s="146"/>
      <c r="F806" s="146">
        <f t="shared" si="100"/>
        <v>342.6</v>
      </c>
      <c r="G806" s="146" t="s">
        <v>2144</v>
      </c>
      <c r="H806" s="146">
        <v>250</v>
      </c>
      <c r="I806" s="702">
        <f t="shared" si="101"/>
        <v>6.215473047222678E-3</v>
      </c>
      <c r="J806" s="151">
        <f t="shared" si="98"/>
        <v>26.611237078031532</v>
      </c>
      <c r="K806" s="151">
        <f t="shared" si="103"/>
        <v>5.8544721571669376</v>
      </c>
      <c r="L806" s="151">
        <v>10.825966630105544</v>
      </c>
      <c r="M806" s="151">
        <v>36.646194355983845</v>
      </c>
      <c r="N806" s="725">
        <f t="shared" si="96"/>
        <v>0.23332711681636853</v>
      </c>
      <c r="O806" s="687"/>
      <c r="P806" s="687">
        <f t="shared" si="102"/>
        <v>62.298530405172535</v>
      </c>
      <c r="Q806" s="687"/>
      <c r="R806" s="687"/>
      <c r="S806" s="687"/>
      <c r="T806" s="687"/>
      <c r="U806" s="687"/>
    </row>
    <row r="807" spans="1:21" s="688" customFormat="1" x14ac:dyDescent="0.3">
      <c r="A807" s="146">
        <v>29</v>
      </c>
      <c r="B807" s="146" t="s">
        <v>842</v>
      </c>
      <c r="C807" s="146">
        <v>7724.75</v>
      </c>
      <c r="D807" s="146"/>
      <c r="E807" s="146">
        <v>201.9</v>
      </c>
      <c r="F807" s="146">
        <f t="shared" si="100"/>
        <v>7926.65</v>
      </c>
      <c r="G807" s="146" t="s">
        <v>2144</v>
      </c>
      <c r="H807" s="146">
        <v>1043</v>
      </c>
      <c r="I807" s="702">
        <f t="shared" si="101"/>
        <v>2.5930953553013013E-2</v>
      </c>
      <c r="J807" s="151">
        <f t="shared" si="98"/>
        <v>111.02208108954756</v>
      </c>
      <c r="K807" s="151">
        <f t="shared" si="103"/>
        <v>24.424857839700461</v>
      </c>
      <c r="L807" s="151">
        <v>45.165932780800325</v>
      </c>
      <c r="M807" s="151">
        <v>193.62805087978089</v>
      </c>
      <c r="N807" s="725">
        <f t="shared" si="96"/>
        <v>4.7212999513013595E-2</v>
      </c>
      <c r="O807" s="687"/>
      <c r="P807" s="687">
        <f t="shared" si="102"/>
        <v>329.16768649562749</v>
      </c>
      <c r="Q807" s="687"/>
      <c r="R807" s="687"/>
      <c r="S807" s="687"/>
      <c r="T807" s="687"/>
      <c r="U807" s="687"/>
    </row>
    <row r="808" spans="1:21" s="688" customFormat="1" x14ac:dyDescent="0.3">
      <c r="A808" s="146">
        <v>30</v>
      </c>
      <c r="B808" s="146" t="s">
        <v>843</v>
      </c>
      <c r="C808" s="146">
        <v>4021.5</v>
      </c>
      <c r="D808" s="146"/>
      <c r="E808" s="146"/>
      <c r="F808" s="146">
        <f t="shared" si="100"/>
        <v>4021.5</v>
      </c>
      <c r="G808" s="146" t="s">
        <v>2144</v>
      </c>
      <c r="H808" s="146">
        <v>802</v>
      </c>
      <c r="I808" s="702">
        <f t="shared" si="101"/>
        <v>1.9939237535490352E-2</v>
      </c>
      <c r="J808" s="151">
        <f t="shared" si="98"/>
        <v>85.368848546325168</v>
      </c>
      <c r="K808" s="151">
        <f t="shared" si="103"/>
        <v>18.781146680191537</v>
      </c>
      <c r="L808" s="151">
        <v>34.729700949378575</v>
      </c>
      <c r="M808" s="151">
        <v>23.581367302204388</v>
      </c>
      <c r="N808" s="725">
        <f t="shared" si="96"/>
        <v>4.0398125942583532E-2</v>
      </c>
      <c r="O808" s="687"/>
      <c r="P808" s="687">
        <f t="shared" si="102"/>
        <v>40.088324413747458</v>
      </c>
      <c r="Q808" s="687"/>
      <c r="R808" s="687"/>
      <c r="S808" s="687"/>
      <c r="T808" s="687"/>
      <c r="U808" s="687"/>
    </row>
    <row r="809" spans="1:21" s="688" customFormat="1" x14ac:dyDescent="0.3">
      <c r="A809" s="146">
        <v>31</v>
      </c>
      <c r="B809" s="146" t="s">
        <v>844</v>
      </c>
      <c r="C809" s="146">
        <v>4138.7700000000004</v>
      </c>
      <c r="D809" s="146"/>
      <c r="E809" s="146"/>
      <c r="F809" s="146">
        <f t="shared" si="100"/>
        <v>4138.7700000000004</v>
      </c>
      <c r="G809" s="146" t="s">
        <v>2144</v>
      </c>
      <c r="H809" s="146">
        <v>802</v>
      </c>
      <c r="I809" s="702">
        <f t="shared" si="101"/>
        <v>1.9939237535490352E-2</v>
      </c>
      <c r="J809" s="151">
        <f t="shared" si="98"/>
        <v>85.368848546325168</v>
      </c>
      <c r="K809" s="151">
        <f t="shared" si="103"/>
        <v>18.781146680191537</v>
      </c>
      <c r="L809" s="151">
        <v>34.729700949378575</v>
      </c>
      <c r="M809" s="151">
        <v>23.581367302204388</v>
      </c>
      <c r="N809" s="725">
        <f t="shared" si="96"/>
        <v>3.9253465033838475E-2</v>
      </c>
      <c r="O809" s="687"/>
      <c r="P809" s="687">
        <f t="shared" si="102"/>
        <v>40.088324413747458</v>
      </c>
      <c r="Q809" s="687"/>
      <c r="R809" s="687"/>
      <c r="S809" s="687"/>
      <c r="T809" s="687"/>
      <c r="U809" s="687"/>
    </row>
    <row r="810" spans="1:21" s="688" customFormat="1" x14ac:dyDescent="0.3">
      <c r="A810" s="146">
        <v>32</v>
      </c>
      <c r="B810" s="146" t="s">
        <v>845</v>
      </c>
      <c r="C810" s="146">
        <v>361.5</v>
      </c>
      <c r="D810" s="146"/>
      <c r="E810" s="146"/>
      <c r="F810" s="146">
        <f t="shared" si="100"/>
        <v>361.5</v>
      </c>
      <c r="G810" s="146" t="s">
        <v>2144</v>
      </c>
      <c r="H810" s="146">
        <v>145</v>
      </c>
      <c r="I810" s="702">
        <f t="shared" si="101"/>
        <v>3.6049743673891533E-3</v>
      </c>
      <c r="J810" s="151">
        <f t="shared" si="98"/>
        <v>15.43451750525829</v>
      </c>
      <c r="K810" s="151">
        <f t="shared" si="103"/>
        <v>3.395593851156824</v>
      </c>
      <c r="L810" s="151">
        <v>6.2790606454612155</v>
      </c>
      <c r="M810" s="151">
        <v>15.591016538686006</v>
      </c>
      <c r="N810" s="725">
        <f t="shared" si="96"/>
        <v>0.11258696691718489</v>
      </c>
      <c r="O810" s="687"/>
      <c r="P810" s="687">
        <f t="shared" si="102"/>
        <v>26.504728115766209</v>
      </c>
      <c r="Q810" s="687"/>
      <c r="R810" s="687"/>
      <c r="S810" s="687"/>
      <c r="T810" s="687"/>
      <c r="U810" s="687"/>
    </row>
    <row r="811" spans="1:21" s="688" customFormat="1" x14ac:dyDescent="0.3">
      <c r="A811" s="146">
        <v>33</v>
      </c>
      <c r="B811" s="146" t="s">
        <v>846</v>
      </c>
      <c r="C811" s="146">
        <v>5685.06</v>
      </c>
      <c r="D811" s="146"/>
      <c r="E811" s="146">
        <v>179.5</v>
      </c>
      <c r="F811" s="146">
        <f t="shared" si="100"/>
        <v>5864.56</v>
      </c>
      <c r="G811" s="146" t="s">
        <v>2144</v>
      </c>
      <c r="H811" s="146">
        <v>800</v>
      </c>
      <c r="I811" s="702">
        <f t="shared" si="101"/>
        <v>1.9889513751112572E-2</v>
      </c>
      <c r="J811" s="151">
        <f t="shared" si="98"/>
        <v>85.155958649700921</v>
      </c>
      <c r="K811" s="151">
        <f t="shared" si="103"/>
        <v>18.734310902934201</v>
      </c>
      <c r="L811" s="151">
        <v>34.643093216337739</v>
      </c>
      <c r="M811" s="151">
        <v>23.522560899954506</v>
      </c>
      <c r="N811" s="725">
        <f t="shared" ref="N811:N874" si="104">(M811+L811+K811+J811)/F811</f>
        <v>2.7633091599186869E-2</v>
      </c>
      <c r="O811" s="687"/>
      <c r="P811" s="687">
        <f t="shared" si="102"/>
        <v>39.988353529922662</v>
      </c>
      <c r="Q811" s="687"/>
      <c r="R811" s="687"/>
      <c r="S811" s="687"/>
      <c r="T811" s="687"/>
      <c r="U811" s="687"/>
    </row>
    <row r="812" spans="1:21" s="688" customFormat="1" x14ac:dyDescent="0.3">
      <c r="A812" s="146">
        <v>34</v>
      </c>
      <c r="B812" s="146" t="s">
        <v>847</v>
      </c>
      <c r="C812" s="146">
        <v>135.35</v>
      </c>
      <c r="D812" s="146"/>
      <c r="E812" s="146"/>
      <c r="F812" s="146">
        <f t="shared" si="100"/>
        <v>135.35</v>
      </c>
      <c r="G812" s="146" t="s">
        <v>2144</v>
      </c>
      <c r="H812" s="146">
        <v>106</v>
      </c>
      <c r="I812" s="702">
        <f t="shared" si="101"/>
        <v>2.6353605720224158E-3</v>
      </c>
      <c r="J812" s="151">
        <f t="shared" si="98"/>
        <v>11.283164521085371</v>
      </c>
      <c r="K812" s="151">
        <f t="shared" si="103"/>
        <v>2.4822961946387818</v>
      </c>
      <c r="L812" s="151">
        <v>4.5902098511647509</v>
      </c>
      <c r="M812" s="151">
        <v>3.1167393192439716</v>
      </c>
      <c r="N812" s="725">
        <f t="shared" si="104"/>
        <v>0.15864358984952254</v>
      </c>
      <c r="O812" s="687"/>
      <c r="P812" s="687">
        <f t="shared" si="102"/>
        <v>5.298456842714752</v>
      </c>
      <c r="Q812" s="687"/>
      <c r="R812" s="687"/>
      <c r="S812" s="687"/>
      <c r="T812" s="687"/>
      <c r="U812" s="687"/>
    </row>
    <row r="813" spans="1:21" s="688" customFormat="1" x14ac:dyDescent="0.3">
      <c r="A813" s="146">
        <v>35</v>
      </c>
      <c r="B813" s="146" t="s">
        <v>848</v>
      </c>
      <c r="C813" s="146">
        <v>37.4</v>
      </c>
      <c r="D813" s="146"/>
      <c r="E813" s="146"/>
      <c r="F813" s="146">
        <f t="shared" si="100"/>
        <v>37.4</v>
      </c>
      <c r="G813" s="146" t="s">
        <v>2144</v>
      </c>
      <c r="H813" s="146">
        <v>37</v>
      </c>
      <c r="I813" s="702">
        <f t="shared" si="101"/>
        <v>9.1989001098895641E-4</v>
      </c>
      <c r="J813" s="151">
        <f t="shared" si="98"/>
        <v>3.9384630875486675</v>
      </c>
      <c r="K813" s="151">
        <f t="shared" si="103"/>
        <v>0.86646187926070684</v>
      </c>
      <c r="L813" s="151">
        <v>1.6022430612556204</v>
      </c>
      <c r="M813" s="151">
        <v>1.087918441622896</v>
      </c>
      <c r="N813" s="725">
        <f t="shared" si="104"/>
        <v>0.20040338154245699</v>
      </c>
      <c r="O813" s="687"/>
      <c r="P813" s="687">
        <f t="shared" si="102"/>
        <v>1.849461350758923</v>
      </c>
      <c r="Q813" s="687"/>
      <c r="R813" s="687"/>
      <c r="S813" s="687"/>
      <c r="T813" s="687"/>
      <c r="U813" s="687"/>
    </row>
    <row r="814" spans="1:21" s="688" customFormat="1" x14ac:dyDescent="0.3">
      <c r="A814" s="146">
        <v>36</v>
      </c>
      <c r="B814" s="146" t="s">
        <v>849</v>
      </c>
      <c r="C814" s="146">
        <v>210.4</v>
      </c>
      <c r="D814" s="146"/>
      <c r="E814" s="146">
        <v>26.5</v>
      </c>
      <c r="F814" s="146">
        <f t="shared" si="100"/>
        <v>236.9</v>
      </c>
      <c r="G814" s="146" t="s">
        <v>2144</v>
      </c>
      <c r="H814" s="146">
        <v>98</v>
      </c>
      <c r="I814" s="702">
        <f t="shared" si="101"/>
        <v>2.4364654345112899E-3</v>
      </c>
      <c r="J814" s="151">
        <f t="shared" si="98"/>
        <v>10.431604934588362</v>
      </c>
      <c r="K814" s="151">
        <f t="shared" si="103"/>
        <v>2.2949530856094396</v>
      </c>
      <c r="L814" s="151">
        <v>4.2437789190013726</v>
      </c>
      <c r="M814" s="151">
        <v>10.537376695111922</v>
      </c>
      <c r="N814" s="725">
        <f t="shared" si="104"/>
        <v>0.116115296050279</v>
      </c>
      <c r="O814" s="687"/>
      <c r="P814" s="687">
        <f t="shared" si="102"/>
        <v>17.913540381690268</v>
      </c>
      <c r="Q814" s="687"/>
      <c r="R814" s="687"/>
      <c r="S814" s="687"/>
      <c r="T814" s="687"/>
      <c r="U814" s="687"/>
    </row>
    <row r="815" spans="1:21" s="688" customFormat="1" x14ac:dyDescent="0.3">
      <c r="A815" s="146">
        <v>37</v>
      </c>
      <c r="B815" s="146" t="s">
        <v>850</v>
      </c>
      <c r="C815" s="146">
        <v>297.2</v>
      </c>
      <c r="D815" s="146"/>
      <c r="E815" s="146">
        <v>65.400000000000006</v>
      </c>
      <c r="F815" s="146">
        <f t="shared" si="100"/>
        <v>362.6</v>
      </c>
      <c r="G815" s="146" t="s">
        <v>2144</v>
      </c>
      <c r="H815" s="146">
        <v>290</v>
      </c>
      <c r="I815" s="702">
        <f t="shared" si="101"/>
        <v>7.2099487347783067E-3</v>
      </c>
      <c r="J815" s="151">
        <f t="shared" si="98"/>
        <v>30.86903501051658</v>
      </c>
      <c r="K815" s="151">
        <f t="shared" si="103"/>
        <v>6.791187702313648</v>
      </c>
      <c r="L815" s="151">
        <v>12.558121290922431</v>
      </c>
      <c r="M815" s="151">
        <v>8.5269283262335076</v>
      </c>
      <c r="N815" s="725">
        <f t="shared" si="104"/>
        <v>0.16201123091557132</v>
      </c>
      <c r="O815" s="687"/>
      <c r="P815" s="687">
        <f t="shared" si="102"/>
        <v>14.495778154596962</v>
      </c>
      <c r="Q815" s="687"/>
      <c r="R815" s="687"/>
      <c r="S815" s="687"/>
      <c r="T815" s="687"/>
      <c r="U815" s="687"/>
    </row>
    <row r="816" spans="1:21" s="688" customFormat="1" x14ac:dyDescent="0.3">
      <c r="A816" s="146">
        <v>38</v>
      </c>
      <c r="B816" s="146" t="s">
        <v>851</v>
      </c>
      <c r="C816" s="146">
        <v>494.9</v>
      </c>
      <c r="D816" s="146"/>
      <c r="E816" s="146"/>
      <c r="F816" s="146">
        <f t="shared" si="100"/>
        <v>494.9</v>
      </c>
      <c r="G816" s="146" t="s">
        <v>2144</v>
      </c>
      <c r="H816" s="146">
        <v>110</v>
      </c>
      <c r="I816" s="702">
        <f t="shared" si="101"/>
        <v>2.7348081407779783E-3</v>
      </c>
      <c r="J816" s="151">
        <f t="shared" si="98"/>
        <v>11.708944314333875</v>
      </c>
      <c r="K816" s="151">
        <f t="shared" si="103"/>
        <v>2.5759677491534525</v>
      </c>
      <c r="L816" s="151">
        <v>4.7634253172464387</v>
      </c>
      <c r="M816" s="151">
        <v>17.842988635684776</v>
      </c>
      <c r="N816" s="725">
        <f t="shared" si="104"/>
        <v>7.4542990536307419E-2</v>
      </c>
      <c r="O816" s="687"/>
      <c r="P816" s="687">
        <f t="shared" si="102"/>
        <v>30.333080680664118</v>
      </c>
      <c r="Q816" s="687"/>
      <c r="R816" s="687"/>
      <c r="S816" s="687"/>
      <c r="T816" s="687"/>
      <c r="U816" s="687"/>
    </row>
    <row r="817" spans="1:21" s="688" customFormat="1" x14ac:dyDescent="0.3">
      <c r="A817" s="146">
        <v>39</v>
      </c>
      <c r="B817" s="146" t="s">
        <v>854</v>
      </c>
      <c r="C817" s="146">
        <v>277.2</v>
      </c>
      <c r="D817" s="146"/>
      <c r="E817" s="146"/>
      <c r="F817" s="146">
        <f t="shared" si="100"/>
        <v>277.2</v>
      </c>
      <c r="G817" s="146" t="s">
        <v>2144</v>
      </c>
      <c r="H817" s="146">
        <v>40</v>
      </c>
      <c r="I817" s="702">
        <f t="shared" si="101"/>
        <v>9.9447568755562862E-4</v>
      </c>
      <c r="J817" s="151">
        <f t="shared" si="98"/>
        <v>4.2577979324850457</v>
      </c>
      <c r="K817" s="151">
        <f t="shared" si="103"/>
        <v>0.93671554514671007</v>
      </c>
      <c r="L817" s="151">
        <v>1.732154660816887</v>
      </c>
      <c r="M817" s="151">
        <v>7.4258121142773117</v>
      </c>
      <c r="N817" s="725">
        <f t="shared" si="104"/>
        <v>5.177662428833317E-2</v>
      </c>
      <c r="O817" s="687"/>
      <c r="P817" s="687">
        <f t="shared" si="102"/>
        <v>12.62388059427143</v>
      </c>
      <c r="Q817" s="687"/>
      <c r="R817" s="687"/>
      <c r="S817" s="687"/>
      <c r="T817" s="687"/>
      <c r="U817" s="687"/>
    </row>
    <row r="818" spans="1:21" s="688" customFormat="1" x14ac:dyDescent="0.3">
      <c r="A818" s="146">
        <v>40</v>
      </c>
      <c r="B818" s="146" t="s">
        <v>855</v>
      </c>
      <c r="C818" s="146">
        <v>52.9</v>
      </c>
      <c r="D818" s="146"/>
      <c r="E818" s="146"/>
      <c r="F818" s="146">
        <f t="shared" si="100"/>
        <v>52.9</v>
      </c>
      <c r="G818" s="146" t="s">
        <v>2144</v>
      </c>
      <c r="H818" s="146">
        <v>53</v>
      </c>
      <c r="I818" s="702">
        <f t="shared" si="101"/>
        <v>1.3176802860112079E-3</v>
      </c>
      <c r="J818" s="151">
        <f t="shared" si="98"/>
        <v>5.6415822605426857</v>
      </c>
      <c r="K818" s="151">
        <f t="shared" si="103"/>
        <v>1.2411480973193909</v>
      </c>
      <c r="L818" s="151">
        <v>2.2951049255823754</v>
      </c>
      <c r="M818" s="151">
        <v>5.6987853555197123</v>
      </c>
      <c r="N818" s="725">
        <f t="shared" si="104"/>
        <v>0.28122156217323563</v>
      </c>
      <c r="O818" s="687"/>
      <c r="P818" s="687">
        <f t="shared" si="102"/>
        <v>9.6879351043835111</v>
      </c>
      <c r="Q818" s="687"/>
      <c r="R818" s="687"/>
      <c r="S818" s="687"/>
      <c r="T818" s="687"/>
      <c r="U818" s="687"/>
    </row>
    <row r="819" spans="1:21" s="688" customFormat="1" x14ac:dyDescent="0.3">
      <c r="A819" s="146">
        <v>41</v>
      </c>
      <c r="B819" s="146" t="s">
        <v>856</v>
      </c>
      <c r="C819" s="146">
        <v>119.9</v>
      </c>
      <c r="D819" s="146"/>
      <c r="E819" s="146"/>
      <c r="F819" s="146">
        <f t="shared" si="100"/>
        <v>119.9</v>
      </c>
      <c r="G819" s="146" t="s">
        <v>2144</v>
      </c>
      <c r="H819" s="146">
        <v>119</v>
      </c>
      <c r="I819" s="702">
        <f t="shared" si="101"/>
        <v>2.9585651704779948E-3</v>
      </c>
      <c r="J819" s="151">
        <f t="shared" si="98"/>
        <v>12.66694884914301</v>
      </c>
      <c r="K819" s="151">
        <f t="shared" si="103"/>
        <v>2.7867287468114621</v>
      </c>
      <c r="L819" s="151">
        <v>5.1531601159302394</v>
      </c>
      <c r="M819" s="151">
        <v>12.795385986921618</v>
      </c>
      <c r="N819" s="725">
        <f t="shared" si="104"/>
        <v>0.27858401750463996</v>
      </c>
      <c r="O819" s="687"/>
      <c r="P819" s="687">
        <f t="shared" si="102"/>
        <v>21.75215617776675</v>
      </c>
      <c r="Q819" s="687"/>
      <c r="R819" s="687"/>
      <c r="S819" s="687"/>
      <c r="T819" s="687"/>
      <c r="U819" s="687"/>
    </row>
    <row r="820" spans="1:21" s="688" customFormat="1" x14ac:dyDescent="0.3">
      <c r="A820" s="146">
        <v>42</v>
      </c>
      <c r="B820" s="146" t="s">
        <v>857</v>
      </c>
      <c r="C820" s="146">
        <v>75.3</v>
      </c>
      <c r="D820" s="146"/>
      <c r="E820" s="146"/>
      <c r="F820" s="146">
        <f t="shared" si="100"/>
        <v>75.3</v>
      </c>
      <c r="G820" s="146" t="s">
        <v>2144</v>
      </c>
      <c r="H820" s="146">
        <v>39</v>
      </c>
      <c r="I820" s="702">
        <f t="shared" si="101"/>
        <v>9.6961379536673778E-4</v>
      </c>
      <c r="J820" s="151">
        <f t="shared" si="98"/>
        <v>4.1513529841729193</v>
      </c>
      <c r="K820" s="151">
        <f t="shared" si="103"/>
        <v>0.91329765651804229</v>
      </c>
      <c r="L820" s="151">
        <v>1.6888507942964648</v>
      </c>
      <c r="M820" s="151">
        <v>4.1934458276465802</v>
      </c>
      <c r="N820" s="725">
        <f t="shared" si="104"/>
        <v>0.14537778569235069</v>
      </c>
      <c r="O820" s="687"/>
      <c r="P820" s="687">
        <f t="shared" si="102"/>
        <v>7.128857906999186</v>
      </c>
      <c r="Q820" s="687"/>
      <c r="R820" s="687"/>
      <c r="S820" s="687"/>
      <c r="T820" s="687"/>
      <c r="U820" s="687"/>
    </row>
    <row r="821" spans="1:21" s="688" customFormat="1" x14ac:dyDescent="0.3">
      <c r="A821" s="146">
        <v>43</v>
      </c>
      <c r="B821" s="146" t="s">
        <v>858</v>
      </c>
      <c r="C821" s="146">
        <v>120.8</v>
      </c>
      <c r="D821" s="146"/>
      <c r="E821" s="146"/>
      <c r="F821" s="146">
        <f t="shared" si="100"/>
        <v>120.8</v>
      </c>
      <c r="G821" s="146" t="s">
        <v>2144</v>
      </c>
      <c r="H821" s="146">
        <v>101</v>
      </c>
      <c r="I821" s="702">
        <f t="shared" si="101"/>
        <v>2.5110511110779622E-3</v>
      </c>
      <c r="J821" s="151">
        <f t="shared" si="98"/>
        <v>10.750939779524741</v>
      </c>
      <c r="K821" s="151">
        <f t="shared" si="103"/>
        <v>2.3652067514954429</v>
      </c>
      <c r="L821" s="151">
        <v>4.3736905185626398</v>
      </c>
      <c r="M821" s="151">
        <v>10.859949451084734</v>
      </c>
      <c r="N821" s="725">
        <f t="shared" si="104"/>
        <v>0.23468366308499633</v>
      </c>
      <c r="O821" s="687"/>
      <c r="P821" s="687">
        <f t="shared" si="102"/>
        <v>18.461914066844049</v>
      </c>
      <c r="Q821" s="687"/>
      <c r="R821" s="687"/>
      <c r="S821" s="687"/>
      <c r="T821" s="687"/>
      <c r="U821" s="687"/>
    </row>
    <row r="822" spans="1:21" s="688" customFormat="1" x14ac:dyDescent="0.3">
      <c r="A822" s="146">
        <v>44</v>
      </c>
      <c r="B822" s="146" t="s">
        <v>859</v>
      </c>
      <c r="C822" s="146">
        <v>429.7</v>
      </c>
      <c r="D822" s="146"/>
      <c r="E822" s="146"/>
      <c r="F822" s="146">
        <f t="shared" si="100"/>
        <v>429.7</v>
      </c>
      <c r="G822" s="146" t="s">
        <v>2144</v>
      </c>
      <c r="H822" s="146">
        <v>372</v>
      </c>
      <c r="I822" s="702">
        <f t="shared" si="101"/>
        <v>9.2486238942673452E-3</v>
      </c>
      <c r="J822" s="151">
        <f t="shared" si="98"/>
        <v>39.597520772110926</v>
      </c>
      <c r="K822" s="151">
        <f t="shared" si="103"/>
        <v>8.7114545698644044</v>
      </c>
      <c r="L822" s="151">
        <v>16.10903834559705</v>
      </c>
      <c r="M822" s="151">
        <v>39.999021740628919</v>
      </c>
      <c r="N822" s="725">
        <f t="shared" si="104"/>
        <v>0.2429998497281855</v>
      </c>
      <c r="O822" s="687"/>
      <c r="P822" s="687">
        <f t="shared" si="102"/>
        <v>67.998336959069164</v>
      </c>
      <c r="Q822" s="687"/>
      <c r="R822" s="687"/>
      <c r="S822" s="687"/>
      <c r="T822" s="687"/>
      <c r="U822" s="687"/>
    </row>
    <row r="823" spans="1:21" s="688" customFormat="1" x14ac:dyDescent="0.3">
      <c r="A823" s="146"/>
      <c r="B823" s="146" t="s">
        <v>2234</v>
      </c>
      <c r="C823" s="146">
        <v>856.1</v>
      </c>
      <c r="D823" s="146"/>
      <c r="E823" s="146">
        <v>118.3</v>
      </c>
      <c r="F823" s="146">
        <f t="shared" si="100"/>
        <v>974.4</v>
      </c>
      <c r="G823" s="146" t="s">
        <v>2144</v>
      </c>
      <c r="H823" s="146">
        <v>720</v>
      </c>
      <c r="I823" s="702">
        <f t="shared" si="101"/>
        <v>1.7900562376001315E-2</v>
      </c>
      <c r="J823" s="151">
        <f t="shared" si="98"/>
        <v>76.640362784730826</v>
      </c>
      <c r="K823" s="151">
        <f t="shared" si="103"/>
        <v>16.860879812640782</v>
      </c>
      <c r="L823" s="151">
        <v>31.178783894703965</v>
      </c>
      <c r="M823" s="872">
        <v>39.999021740628919</v>
      </c>
      <c r="N823" s="725">
        <f t="shared" si="104"/>
        <v>0.16900559137182317</v>
      </c>
      <c r="O823" s="687"/>
      <c r="P823" s="687"/>
      <c r="Q823" s="687"/>
      <c r="R823" s="687"/>
      <c r="S823" s="687"/>
      <c r="T823" s="687"/>
      <c r="U823" s="687"/>
    </row>
    <row r="824" spans="1:21" s="688" customFormat="1" x14ac:dyDescent="0.3">
      <c r="A824" s="146">
        <v>45</v>
      </c>
      <c r="B824" s="146" t="s">
        <v>860</v>
      </c>
      <c r="C824" s="146">
        <v>249.1</v>
      </c>
      <c r="D824" s="146"/>
      <c r="E824" s="146"/>
      <c r="F824" s="146">
        <f t="shared" si="100"/>
        <v>249.1</v>
      </c>
      <c r="G824" s="146" t="s">
        <v>2144</v>
      </c>
      <c r="H824" s="146">
        <v>62</v>
      </c>
      <c r="I824" s="702">
        <f t="shared" si="101"/>
        <v>1.5414373157112242E-3</v>
      </c>
      <c r="J824" s="151">
        <f t="shared" si="98"/>
        <v>6.5995867953518204</v>
      </c>
      <c r="K824" s="151">
        <f t="shared" si="103"/>
        <v>1.4519090949774005</v>
      </c>
      <c r="L824" s="151">
        <v>2.6848397242661743</v>
      </c>
      <c r="M824" s="151">
        <v>6.6665036234381541</v>
      </c>
      <c r="N824" s="725">
        <f t="shared" si="104"/>
        <v>6.9862863259869734E-2</v>
      </c>
      <c r="O824" s="687"/>
      <c r="P824" s="687">
        <f t="shared" si="102"/>
        <v>11.333056159844862</v>
      </c>
      <c r="Q824" s="687"/>
      <c r="R824" s="687"/>
      <c r="S824" s="687"/>
      <c r="T824" s="687"/>
      <c r="U824" s="687"/>
    </row>
    <row r="825" spans="1:21" s="688" customFormat="1" x14ac:dyDescent="0.3">
      <c r="A825" s="146">
        <v>46</v>
      </c>
      <c r="B825" s="146" t="s">
        <v>861</v>
      </c>
      <c r="C825" s="146">
        <v>111.4</v>
      </c>
      <c r="D825" s="146"/>
      <c r="E825" s="146"/>
      <c r="F825" s="146">
        <f t="shared" si="100"/>
        <v>111.4</v>
      </c>
      <c r="G825" s="146" t="s">
        <v>2144</v>
      </c>
      <c r="H825" s="146">
        <v>51</v>
      </c>
      <c r="I825" s="702">
        <f t="shared" si="101"/>
        <v>1.2679565016334264E-3</v>
      </c>
      <c r="J825" s="151">
        <f t="shared" si="98"/>
        <v>5.428692363918433</v>
      </c>
      <c r="K825" s="151">
        <f t="shared" si="103"/>
        <v>1.1943123200620553</v>
      </c>
      <c r="L825" s="151">
        <v>2.2084971925415307</v>
      </c>
      <c r="M825" s="151">
        <v>1.4995632573720998</v>
      </c>
      <c r="N825" s="725">
        <f t="shared" si="104"/>
        <v>9.2738466192945401E-2</v>
      </c>
      <c r="O825" s="687"/>
      <c r="P825" s="687">
        <f t="shared" si="102"/>
        <v>2.5492575375325695</v>
      </c>
      <c r="Q825" s="687"/>
      <c r="R825" s="687"/>
      <c r="S825" s="687"/>
      <c r="T825" s="687"/>
      <c r="U825" s="687"/>
    </row>
    <row r="826" spans="1:21" s="688" customFormat="1" x14ac:dyDescent="0.3">
      <c r="A826" s="146">
        <v>47</v>
      </c>
      <c r="B826" s="146" t="s">
        <v>862</v>
      </c>
      <c r="C826" s="146">
        <v>101.8</v>
      </c>
      <c r="D826" s="146"/>
      <c r="E826" s="146"/>
      <c r="F826" s="146">
        <f t="shared" si="100"/>
        <v>101.8</v>
      </c>
      <c r="G826" s="146" t="s">
        <v>2144</v>
      </c>
      <c r="H826" s="146">
        <v>88</v>
      </c>
      <c r="I826" s="702">
        <f t="shared" si="101"/>
        <v>2.1878465126223827E-3</v>
      </c>
      <c r="J826" s="151">
        <f t="shared" si="98"/>
        <v>9.3671554514671005</v>
      </c>
      <c r="K826" s="151">
        <f t="shared" si="103"/>
        <v>2.0607741993227622</v>
      </c>
      <c r="L826" s="151">
        <v>3.8107402537971513</v>
      </c>
      <c r="M826" s="151">
        <v>2.5874816989949956</v>
      </c>
      <c r="N826" s="725">
        <f t="shared" si="104"/>
        <v>0.17510954423950897</v>
      </c>
      <c r="O826" s="687"/>
      <c r="P826" s="687">
        <f t="shared" si="102"/>
        <v>4.3987188882914925</v>
      </c>
      <c r="Q826" s="687"/>
      <c r="R826" s="687"/>
      <c r="S826" s="687"/>
      <c r="T826" s="687"/>
      <c r="U826" s="687"/>
    </row>
    <row r="827" spans="1:21" s="688" customFormat="1" x14ac:dyDescent="0.3">
      <c r="A827" s="146">
        <v>48</v>
      </c>
      <c r="B827" s="146" t="s">
        <v>863</v>
      </c>
      <c r="C827" s="146">
        <v>202</v>
      </c>
      <c r="D827" s="146"/>
      <c r="E827" s="146"/>
      <c r="F827" s="146">
        <f t="shared" si="100"/>
        <v>202</v>
      </c>
      <c r="G827" s="146" t="s">
        <v>2144</v>
      </c>
      <c r="H827" s="146">
        <v>160</v>
      </c>
      <c r="I827" s="702">
        <f t="shared" si="101"/>
        <v>3.9779027502225145E-3</v>
      </c>
      <c r="J827" s="151">
        <f t="shared" si="98"/>
        <v>17.031191729940183</v>
      </c>
      <c r="K827" s="151">
        <f t="shared" si="103"/>
        <v>3.7468621805868403</v>
      </c>
      <c r="L827" s="151">
        <v>6.9286186432675478</v>
      </c>
      <c r="M827" s="151">
        <v>4.7045121799909015</v>
      </c>
      <c r="N827" s="725">
        <f t="shared" si="104"/>
        <v>0.16045140957319542</v>
      </c>
      <c r="O827" s="687"/>
      <c r="P827" s="687">
        <f t="shared" si="102"/>
        <v>7.9976707059845324</v>
      </c>
      <c r="Q827" s="687"/>
      <c r="R827" s="687"/>
      <c r="S827" s="687"/>
      <c r="T827" s="687"/>
      <c r="U827" s="687"/>
    </row>
    <row r="828" spans="1:21" s="688" customFormat="1" x14ac:dyDescent="0.3">
      <c r="A828" s="146">
        <v>49</v>
      </c>
      <c r="B828" s="146" t="s">
        <v>864</v>
      </c>
      <c r="C828" s="146">
        <v>214.1</v>
      </c>
      <c r="D828" s="146"/>
      <c r="E828" s="146"/>
      <c r="F828" s="146">
        <f t="shared" si="100"/>
        <v>214.1</v>
      </c>
      <c r="G828" s="146" t="s">
        <v>2144</v>
      </c>
      <c r="H828" s="146">
        <v>103</v>
      </c>
      <c r="I828" s="702">
        <f t="shared" si="101"/>
        <v>2.5607748954557434E-3</v>
      </c>
      <c r="J828" s="151">
        <f t="shared" si="98"/>
        <v>10.963829676148992</v>
      </c>
      <c r="K828" s="151">
        <f t="shared" si="103"/>
        <v>2.412042528752778</v>
      </c>
      <c r="L828" s="151">
        <v>4.4602982516034837</v>
      </c>
      <c r="M828" s="151">
        <v>3.0285297158691424</v>
      </c>
      <c r="N828" s="725">
        <f t="shared" si="104"/>
        <v>9.7453060123187288E-2</v>
      </c>
      <c r="O828" s="687"/>
      <c r="P828" s="687">
        <f t="shared" si="102"/>
        <v>5.148500516977542</v>
      </c>
      <c r="Q828" s="687"/>
      <c r="R828" s="687"/>
      <c r="S828" s="687"/>
      <c r="T828" s="687"/>
      <c r="U828" s="687"/>
    </row>
    <row r="829" spans="1:21" s="688" customFormat="1" x14ac:dyDescent="0.3">
      <c r="A829" s="146">
        <v>50</v>
      </c>
      <c r="B829" s="146" t="s">
        <v>865</v>
      </c>
      <c r="C829" s="146">
        <v>161.19999999999999</v>
      </c>
      <c r="D829" s="146"/>
      <c r="E829" s="146"/>
      <c r="F829" s="146">
        <f t="shared" si="100"/>
        <v>161.19999999999999</v>
      </c>
      <c r="G829" s="146" t="s">
        <v>2144</v>
      </c>
      <c r="H829" s="146">
        <v>109</v>
      </c>
      <c r="I829" s="702">
        <f t="shared" si="101"/>
        <v>2.7099462485890877E-3</v>
      </c>
      <c r="J829" s="151">
        <f t="shared" si="98"/>
        <v>11.60249936602175</v>
      </c>
      <c r="K829" s="151">
        <f t="shared" si="103"/>
        <v>2.5525498605247852</v>
      </c>
      <c r="L829" s="151">
        <v>4.7201214507260163</v>
      </c>
      <c r="M829" s="151">
        <v>11.720143467012237</v>
      </c>
      <c r="N829" s="725">
        <f t="shared" si="104"/>
        <v>0.18979723414568728</v>
      </c>
      <c r="O829" s="687"/>
      <c r="P829" s="687">
        <f t="shared" si="102"/>
        <v>19.924243893920803</v>
      </c>
      <c r="Q829" s="687"/>
      <c r="R829" s="687"/>
      <c r="S829" s="687"/>
      <c r="T829" s="687"/>
      <c r="U829" s="687"/>
    </row>
    <row r="830" spans="1:21" s="688" customFormat="1" x14ac:dyDescent="0.3">
      <c r="A830" s="146">
        <v>51</v>
      </c>
      <c r="B830" s="146" t="s">
        <v>866</v>
      </c>
      <c r="C830" s="146">
        <v>134.9</v>
      </c>
      <c r="D830" s="146"/>
      <c r="E830" s="146"/>
      <c r="F830" s="146">
        <f t="shared" si="100"/>
        <v>134.9</v>
      </c>
      <c r="G830" s="146" t="s">
        <v>2144</v>
      </c>
      <c r="H830" s="146">
        <v>101</v>
      </c>
      <c r="I830" s="702">
        <f t="shared" si="101"/>
        <v>2.5110511110779622E-3</v>
      </c>
      <c r="J830" s="151">
        <f t="shared" si="98"/>
        <v>10.750939779524741</v>
      </c>
      <c r="K830" s="151">
        <f t="shared" si="103"/>
        <v>2.3652067514954429</v>
      </c>
      <c r="L830" s="151">
        <v>4.3736905185626398</v>
      </c>
      <c r="M830" s="151">
        <v>10.859949451084734</v>
      </c>
      <c r="N830" s="725">
        <f t="shared" si="104"/>
        <v>0.21015408821843998</v>
      </c>
      <c r="O830" s="687"/>
      <c r="P830" s="687">
        <f t="shared" si="102"/>
        <v>18.461914066844049</v>
      </c>
      <c r="Q830" s="687"/>
      <c r="R830" s="687"/>
      <c r="S830" s="687"/>
      <c r="T830" s="687"/>
      <c r="U830" s="687"/>
    </row>
    <row r="831" spans="1:21" s="688" customFormat="1" x14ac:dyDescent="0.3">
      <c r="A831" s="146">
        <v>52</v>
      </c>
      <c r="B831" s="146" t="s">
        <v>867</v>
      </c>
      <c r="C831" s="146">
        <v>249.4</v>
      </c>
      <c r="D831" s="146"/>
      <c r="E831" s="146"/>
      <c r="F831" s="146">
        <f t="shared" ref="F831:F880" si="105">C831+D831+E831</f>
        <v>249.4</v>
      </c>
      <c r="G831" s="146" t="s">
        <v>2144</v>
      </c>
      <c r="H831" s="146">
        <v>168</v>
      </c>
      <c r="I831" s="702">
        <f t="shared" si="101"/>
        <v>4.1767978877336395E-3</v>
      </c>
      <c r="J831" s="151">
        <f t="shared" si="98"/>
        <v>17.88275131643719</v>
      </c>
      <c r="K831" s="151">
        <f t="shared" si="103"/>
        <v>3.9342052896161817</v>
      </c>
      <c r="L831" s="151">
        <v>7.2750495754309243</v>
      </c>
      <c r="M831" s="151">
        <v>27.251109916318565</v>
      </c>
      <c r="N831" s="725">
        <f t="shared" si="104"/>
        <v>0.22591465957418949</v>
      </c>
      <c r="O831" s="687"/>
      <c r="P831" s="687">
        <f t="shared" si="102"/>
        <v>46.326886857741563</v>
      </c>
      <c r="Q831" s="687"/>
      <c r="R831" s="687"/>
      <c r="S831" s="687"/>
      <c r="T831" s="687"/>
      <c r="U831" s="687"/>
    </row>
    <row r="832" spans="1:21" s="688" customFormat="1" x14ac:dyDescent="0.3">
      <c r="A832" s="146">
        <v>53</v>
      </c>
      <c r="B832" s="146" t="s">
        <v>868</v>
      </c>
      <c r="C832" s="146">
        <v>110.5</v>
      </c>
      <c r="D832" s="146"/>
      <c r="E832" s="146"/>
      <c r="F832" s="146">
        <f t="shared" si="105"/>
        <v>110.5</v>
      </c>
      <c r="G832" s="146" t="s">
        <v>2144</v>
      </c>
      <c r="H832" s="146">
        <v>110</v>
      </c>
      <c r="I832" s="702">
        <f t="shared" si="101"/>
        <v>2.7348081407779783E-3</v>
      </c>
      <c r="J832" s="151">
        <f t="shared" si="98"/>
        <v>11.708944314333875</v>
      </c>
      <c r="K832" s="151">
        <f t="shared" si="103"/>
        <v>2.5759677491534525</v>
      </c>
      <c r="L832" s="151">
        <v>4.7634253172464387</v>
      </c>
      <c r="M832" s="151">
        <v>3.2343521237437445</v>
      </c>
      <c r="N832" s="725">
        <f t="shared" si="104"/>
        <v>0.2016532986830544</v>
      </c>
      <c r="O832" s="687"/>
      <c r="P832" s="687">
        <f t="shared" si="102"/>
        <v>5.4983986103643652</v>
      </c>
      <c r="Q832" s="687"/>
      <c r="R832" s="687"/>
      <c r="S832" s="687"/>
      <c r="T832" s="687"/>
      <c r="U832" s="687"/>
    </row>
    <row r="833" spans="1:21" s="688" customFormat="1" x14ac:dyDescent="0.3">
      <c r="A833" s="146">
        <v>54</v>
      </c>
      <c r="B833" s="146" t="s">
        <v>869</v>
      </c>
      <c r="C833" s="146">
        <v>168.5</v>
      </c>
      <c r="D833" s="146"/>
      <c r="E833" s="146"/>
      <c r="F833" s="146">
        <f t="shared" si="105"/>
        <v>168.5</v>
      </c>
      <c r="G833" s="146" t="s">
        <v>2144</v>
      </c>
      <c r="H833" s="146">
        <v>103</v>
      </c>
      <c r="I833" s="702">
        <f t="shared" si="101"/>
        <v>2.5607748954557434E-3</v>
      </c>
      <c r="J833" s="151">
        <f t="shared" si="98"/>
        <v>10.963829676148992</v>
      </c>
      <c r="K833" s="151">
        <f t="shared" si="103"/>
        <v>2.412042528752778</v>
      </c>
      <c r="L833" s="151">
        <v>4.4602982516034837</v>
      </c>
      <c r="M833" s="151">
        <v>3.0285297158691424</v>
      </c>
      <c r="N833" s="725">
        <f t="shared" si="104"/>
        <v>0.12382611378263737</v>
      </c>
      <c r="O833" s="687"/>
      <c r="P833" s="687">
        <f t="shared" si="102"/>
        <v>5.148500516977542</v>
      </c>
      <c r="Q833" s="687"/>
      <c r="R833" s="687"/>
      <c r="S833" s="687"/>
      <c r="T833" s="687"/>
      <c r="U833" s="687"/>
    </row>
    <row r="834" spans="1:21" s="688" customFormat="1" x14ac:dyDescent="0.3">
      <c r="A834" s="146">
        <v>55</v>
      </c>
      <c r="B834" s="146" t="s">
        <v>870</v>
      </c>
      <c r="C834" s="153">
        <v>130</v>
      </c>
      <c r="D834" s="146"/>
      <c r="E834" s="146"/>
      <c r="F834" s="146">
        <f t="shared" si="105"/>
        <v>130</v>
      </c>
      <c r="G834" s="146" t="s">
        <v>2144</v>
      </c>
      <c r="H834" s="146">
        <v>100</v>
      </c>
      <c r="I834" s="702">
        <f t="shared" si="101"/>
        <v>2.4861892188890716E-3</v>
      </c>
      <c r="J834" s="151">
        <f t="shared" si="98"/>
        <v>10.644494831212615</v>
      </c>
      <c r="K834" s="151">
        <f t="shared" si="103"/>
        <v>2.3417888628667751</v>
      </c>
      <c r="L834" s="151">
        <v>4.3303866520422174</v>
      </c>
      <c r="M834" s="151">
        <v>2.9403201124943132</v>
      </c>
      <c r="N834" s="725">
        <f t="shared" si="104"/>
        <v>0.15582300352781478</v>
      </c>
      <c r="O834" s="687"/>
      <c r="P834" s="687">
        <f t="shared" si="102"/>
        <v>4.9985441912403328</v>
      </c>
      <c r="Q834" s="687"/>
      <c r="R834" s="687"/>
      <c r="S834" s="687"/>
      <c r="T834" s="687"/>
      <c r="U834" s="687"/>
    </row>
    <row r="835" spans="1:21" s="688" customFormat="1" x14ac:dyDescent="0.3">
      <c r="A835" s="146">
        <v>56</v>
      </c>
      <c r="B835" s="146" t="s">
        <v>871</v>
      </c>
      <c r="C835" s="146">
        <v>175.8</v>
      </c>
      <c r="D835" s="146"/>
      <c r="E835" s="146"/>
      <c r="F835" s="146">
        <f t="shared" si="105"/>
        <v>175.8</v>
      </c>
      <c r="G835" s="146" t="s">
        <v>2144</v>
      </c>
      <c r="H835" s="146">
        <v>101</v>
      </c>
      <c r="I835" s="702">
        <f t="shared" si="101"/>
        <v>2.5110511110779622E-3</v>
      </c>
      <c r="J835" s="151">
        <f t="shared" si="98"/>
        <v>10.750939779524741</v>
      </c>
      <c r="K835" s="151">
        <f t="shared" si="103"/>
        <v>2.3652067514954429</v>
      </c>
      <c r="L835" s="151">
        <v>4.3736905185626398</v>
      </c>
      <c r="M835" s="151">
        <v>2.9697233136192565</v>
      </c>
      <c r="N835" s="725">
        <f t="shared" si="104"/>
        <v>0.11637975178158179</v>
      </c>
      <c r="O835" s="687"/>
      <c r="P835" s="687">
        <f t="shared" ref="P835:P889" si="106">M835*1.7</f>
        <v>5.0485296331527358</v>
      </c>
      <c r="Q835" s="687"/>
      <c r="R835" s="687"/>
      <c r="S835" s="687"/>
      <c r="T835" s="687"/>
      <c r="U835" s="687"/>
    </row>
    <row r="836" spans="1:21" s="688" customFormat="1" x14ac:dyDescent="0.3">
      <c r="A836" s="146">
        <v>57</v>
      </c>
      <c r="B836" s="146" t="s">
        <v>872</v>
      </c>
      <c r="C836" s="146">
        <v>129.80000000000001</v>
      </c>
      <c r="D836" s="146"/>
      <c r="E836" s="146"/>
      <c r="F836" s="146">
        <f t="shared" si="105"/>
        <v>129.80000000000001</v>
      </c>
      <c r="G836" s="146" t="s">
        <v>2144</v>
      </c>
      <c r="H836" s="146">
        <v>103</v>
      </c>
      <c r="I836" s="702">
        <f t="shared" si="101"/>
        <v>2.5607748954557434E-3</v>
      </c>
      <c r="J836" s="151">
        <f t="shared" si="98"/>
        <v>10.963829676148992</v>
      </c>
      <c r="K836" s="151">
        <f t="shared" si="103"/>
        <v>2.412042528752778</v>
      </c>
      <c r="L836" s="151">
        <v>4.4602982516034837</v>
      </c>
      <c r="M836" s="151">
        <v>3.0285297158691424</v>
      </c>
      <c r="N836" s="725">
        <f t="shared" si="104"/>
        <v>0.16074499362383973</v>
      </c>
      <c r="O836" s="687"/>
      <c r="P836" s="687">
        <f t="shared" si="106"/>
        <v>5.148500516977542</v>
      </c>
      <c r="Q836" s="687"/>
      <c r="R836" s="687"/>
      <c r="S836" s="687"/>
      <c r="T836" s="687"/>
      <c r="U836" s="687"/>
    </row>
    <row r="837" spans="1:21" s="688" customFormat="1" x14ac:dyDescent="0.3">
      <c r="A837" s="146">
        <v>58</v>
      </c>
      <c r="B837" s="146" t="s">
        <v>873</v>
      </c>
      <c r="C837" s="146">
        <v>152.30000000000001</v>
      </c>
      <c r="D837" s="146"/>
      <c r="E837" s="146"/>
      <c r="F837" s="146">
        <f t="shared" si="105"/>
        <v>152.30000000000001</v>
      </c>
      <c r="G837" s="146" t="s">
        <v>2144</v>
      </c>
      <c r="H837" s="146">
        <v>63</v>
      </c>
      <c r="I837" s="702">
        <f t="shared" si="101"/>
        <v>1.566299207900115E-3</v>
      </c>
      <c r="J837" s="151">
        <f t="shared" si="98"/>
        <v>6.7060317436639476</v>
      </c>
      <c r="K837" s="151">
        <f t="shared" si="103"/>
        <v>1.4753269836060685</v>
      </c>
      <c r="L837" s="151">
        <v>2.7281435907865972</v>
      </c>
      <c r="M837" s="151">
        <v>6.7740278754290921</v>
      </c>
      <c r="N837" s="725">
        <f t="shared" si="104"/>
        <v>0.11610985025269667</v>
      </c>
      <c r="O837" s="687"/>
      <c r="P837" s="687">
        <f t="shared" si="106"/>
        <v>11.515847388229457</v>
      </c>
      <c r="Q837" s="687"/>
      <c r="R837" s="687"/>
      <c r="S837" s="687"/>
      <c r="T837" s="687"/>
      <c r="U837" s="687"/>
    </row>
    <row r="838" spans="1:21" s="688" customFormat="1" x14ac:dyDescent="0.3">
      <c r="A838" s="146">
        <v>59</v>
      </c>
      <c r="B838" s="146" t="s">
        <v>874</v>
      </c>
      <c r="C838" s="146">
        <v>239.4</v>
      </c>
      <c r="D838" s="146"/>
      <c r="E838" s="146"/>
      <c r="F838" s="146">
        <f t="shared" si="105"/>
        <v>239.4</v>
      </c>
      <c r="G838" s="146" t="s">
        <v>2144</v>
      </c>
      <c r="H838" s="146">
        <v>58</v>
      </c>
      <c r="I838" s="702">
        <f t="shared" si="101"/>
        <v>1.4419897469556615E-3</v>
      </c>
      <c r="J838" s="151">
        <f t="shared" si="98"/>
        <v>6.1738070021033167</v>
      </c>
      <c r="K838" s="151">
        <f t="shared" si="103"/>
        <v>1.3582375404627296</v>
      </c>
      <c r="L838" s="151">
        <v>2.5116242581844856</v>
      </c>
      <c r="M838" s="151">
        <v>6.2364066154744018</v>
      </c>
      <c r="N838" s="725">
        <f t="shared" si="104"/>
        <v>6.800365670937733E-2</v>
      </c>
      <c r="O838" s="687"/>
      <c r="P838" s="687">
        <f t="shared" si="106"/>
        <v>10.601891246306483</v>
      </c>
      <c r="Q838" s="687"/>
      <c r="R838" s="687"/>
      <c r="S838" s="687"/>
      <c r="T838" s="687"/>
      <c r="U838" s="687"/>
    </row>
    <row r="839" spans="1:21" s="688" customFormat="1" x14ac:dyDescent="0.3">
      <c r="A839" s="146">
        <v>60</v>
      </c>
      <c r="B839" s="146" t="s">
        <v>875</v>
      </c>
      <c r="C839" s="146">
        <v>84.2</v>
      </c>
      <c r="D839" s="146"/>
      <c r="E839" s="146"/>
      <c r="F839" s="146">
        <f t="shared" si="105"/>
        <v>84.2</v>
      </c>
      <c r="G839" s="146" t="s">
        <v>2144</v>
      </c>
      <c r="H839" s="146">
        <v>67</v>
      </c>
      <c r="I839" s="702">
        <f t="shared" si="101"/>
        <v>1.6657467766556778E-3</v>
      </c>
      <c r="J839" s="151">
        <f t="shared" ref="J839:J902" si="107">I839*4281.45</f>
        <v>7.1318115369124513</v>
      </c>
      <c r="K839" s="151">
        <f t="shared" si="103"/>
        <v>1.5689985381207392</v>
      </c>
      <c r="L839" s="151">
        <v>2.9013590568682854</v>
      </c>
      <c r="M839" s="151">
        <v>7.2041248833928435</v>
      </c>
      <c r="N839" s="725">
        <f t="shared" si="104"/>
        <v>0.22335266051418431</v>
      </c>
      <c r="O839" s="687"/>
      <c r="P839" s="687">
        <f t="shared" si="106"/>
        <v>12.247012301767834</v>
      </c>
      <c r="Q839" s="687"/>
      <c r="R839" s="687"/>
      <c r="S839" s="687"/>
      <c r="T839" s="687"/>
      <c r="U839" s="687"/>
    </row>
    <row r="840" spans="1:21" s="688" customFormat="1" x14ac:dyDescent="0.3">
      <c r="A840" s="146">
        <v>61</v>
      </c>
      <c r="B840" s="146" t="s">
        <v>876</v>
      </c>
      <c r="C840" s="146">
        <v>193.9</v>
      </c>
      <c r="D840" s="146"/>
      <c r="E840" s="146"/>
      <c r="F840" s="146">
        <f t="shared" si="105"/>
        <v>193.9</v>
      </c>
      <c r="G840" s="146" t="s">
        <v>2144</v>
      </c>
      <c r="H840" s="146">
        <v>194</v>
      </c>
      <c r="I840" s="702">
        <f t="shared" si="101"/>
        <v>4.8232070846447985E-3</v>
      </c>
      <c r="J840" s="151">
        <f t="shared" si="107"/>
        <v>20.65031997255247</v>
      </c>
      <c r="K840" s="151">
        <f t="shared" si="103"/>
        <v>4.5430703939615436</v>
      </c>
      <c r="L840" s="151">
        <v>8.4009501049619022</v>
      </c>
      <c r="M840" s="151">
        <v>20.859704886241968</v>
      </c>
      <c r="N840" s="725">
        <f t="shared" si="104"/>
        <v>0.2808357161305719</v>
      </c>
      <c r="O840" s="687"/>
      <c r="P840" s="687">
        <f t="shared" si="106"/>
        <v>35.461498306611347</v>
      </c>
      <c r="Q840" s="687"/>
      <c r="R840" s="687"/>
      <c r="S840" s="687"/>
      <c r="T840" s="687"/>
      <c r="U840" s="687"/>
    </row>
    <row r="841" spans="1:21" s="688" customFormat="1" x14ac:dyDescent="0.3">
      <c r="A841" s="146">
        <v>62</v>
      </c>
      <c r="B841" s="146" t="s">
        <v>877</v>
      </c>
      <c r="C841" s="146">
        <v>252.4</v>
      </c>
      <c r="D841" s="146"/>
      <c r="E841" s="146"/>
      <c r="F841" s="146">
        <f t="shared" si="105"/>
        <v>252.4</v>
      </c>
      <c r="G841" s="146" t="s">
        <v>2144</v>
      </c>
      <c r="H841" s="146">
        <v>45</v>
      </c>
      <c r="I841" s="702">
        <f t="shared" si="101"/>
        <v>1.1187851485000822E-3</v>
      </c>
      <c r="J841" s="151">
        <f t="shared" si="107"/>
        <v>4.7900226740456766</v>
      </c>
      <c r="K841" s="151">
        <f t="shared" si="103"/>
        <v>1.0538049882900489</v>
      </c>
      <c r="L841" s="151">
        <v>1.9486739934189978</v>
      </c>
      <c r="M841" s="151">
        <v>1.3231440506224408</v>
      </c>
      <c r="N841" s="725">
        <f t="shared" si="104"/>
        <v>3.6115870469006196E-2</v>
      </c>
      <c r="O841" s="687"/>
      <c r="P841" s="687">
        <f t="shared" si="106"/>
        <v>2.2493448860581493</v>
      </c>
      <c r="Q841" s="687"/>
      <c r="R841" s="687"/>
      <c r="S841" s="687"/>
      <c r="T841" s="687"/>
      <c r="U841" s="687"/>
    </row>
    <row r="842" spans="1:21" s="688" customFormat="1" x14ac:dyDescent="0.3">
      <c r="A842" s="146">
        <v>63</v>
      </c>
      <c r="B842" s="146" t="s">
        <v>878</v>
      </c>
      <c r="C842" s="151">
        <v>79</v>
      </c>
      <c r="D842" s="146"/>
      <c r="E842" s="146"/>
      <c r="F842" s="146">
        <f t="shared" si="105"/>
        <v>79</v>
      </c>
      <c r="G842" s="146" t="s">
        <v>2144</v>
      </c>
      <c r="H842" s="146">
        <v>79</v>
      </c>
      <c r="I842" s="702">
        <f t="shared" si="101"/>
        <v>1.9640894829223662E-3</v>
      </c>
      <c r="J842" s="151">
        <f t="shared" si="107"/>
        <v>8.4091509166579641</v>
      </c>
      <c r="K842" s="151">
        <f t="shared" si="103"/>
        <v>1.8500132016647521</v>
      </c>
      <c r="L842" s="151">
        <v>3.4210054551133515</v>
      </c>
      <c r="M842" s="151">
        <v>8.4944159072840986</v>
      </c>
      <c r="N842" s="725">
        <f t="shared" si="104"/>
        <v>0.280690955452154</v>
      </c>
      <c r="O842" s="687"/>
      <c r="P842" s="687">
        <f t="shared" si="106"/>
        <v>14.440507042382967</v>
      </c>
      <c r="Q842" s="687"/>
      <c r="R842" s="687"/>
      <c r="S842" s="687"/>
      <c r="T842" s="687"/>
      <c r="U842" s="687"/>
    </row>
    <row r="843" spans="1:21" s="688" customFormat="1" x14ac:dyDescent="0.3">
      <c r="A843" s="146">
        <v>64</v>
      </c>
      <c r="B843" s="146" t="s">
        <v>879</v>
      </c>
      <c r="C843" s="146">
        <v>549.69000000000005</v>
      </c>
      <c r="D843" s="146"/>
      <c r="E843" s="146"/>
      <c r="F843" s="146">
        <f t="shared" si="105"/>
        <v>549.69000000000005</v>
      </c>
      <c r="G843" s="146" t="s">
        <v>2144</v>
      </c>
      <c r="H843" s="146">
        <v>263</v>
      </c>
      <c r="I843" s="702">
        <f t="shared" si="101"/>
        <v>6.5386776456782579E-3</v>
      </c>
      <c r="J843" s="151">
        <f t="shared" si="107"/>
        <v>27.995021406089176</v>
      </c>
      <c r="K843" s="151">
        <f t="shared" si="103"/>
        <v>6.1589047093396188</v>
      </c>
      <c r="L843" s="151">
        <v>11.388916894871031</v>
      </c>
      <c r="M843" s="151">
        <v>28.278878273616684</v>
      </c>
      <c r="N843" s="725">
        <f t="shared" si="104"/>
        <v>0.134297006101469</v>
      </c>
      <c r="O843" s="687"/>
      <c r="P843" s="687">
        <f t="shared" si="106"/>
        <v>48.074093065148361</v>
      </c>
      <c r="Q843" s="687"/>
      <c r="R843" s="687"/>
      <c r="S843" s="687"/>
      <c r="T843" s="687"/>
      <c r="U843" s="687"/>
    </row>
    <row r="844" spans="1:21" s="688" customFormat="1" x14ac:dyDescent="0.3">
      <c r="A844" s="146">
        <v>65</v>
      </c>
      <c r="B844" s="146" t="s">
        <v>880</v>
      </c>
      <c r="C844" s="146">
        <v>192.1</v>
      </c>
      <c r="D844" s="146"/>
      <c r="E844" s="146"/>
      <c r="F844" s="146">
        <f t="shared" si="105"/>
        <v>192.1</v>
      </c>
      <c r="G844" s="146" t="s">
        <v>2144</v>
      </c>
      <c r="H844" s="146">
        <v>118</v>
      </c>
      <c r="I844" s="702">
        <f t="shared" si="101"/>
        <v>2.9337032782891042E-3</v>
      </c>
      <c r="J844" s="151">
        <f t="shared" si="107"/>
        <v>12.560503900830884</v>
      </c>
      <c r="K844" s="151">
        <f t="shared" si="103"/>
        <v>2.7633108581827948</v>
      </c>
      <c r="L844" s="151">
        <v>5.1098562494098161</v>
      </c>
      <c r="M844" s="151">
        <v>12.68786173493068</v>
      </c>
      <c r="N844" s="725">
        <f t="shared" si="104"/>
        <v>0.17241818190189576</v>
      </c>
      <c r="O844" s="687"/>
      <c r="P844" s="687">
        <f t="shared" si="106"/>
        <v>21.569364949382155</v>
      </c>
      <c r="Q844" s="687"/>
      <c r="R844" s="687"/>
      <c r="S844" s="687"/>
      <c r="T844" s="687"/>
      <c r="U844" s="687"/>
    </row>
    <row r="845" spans="1:21" s="688" customFormat="1" x14ac:dyDescent="0.3">
      <c r="A845" s="146">
        <v>66</v>
      </c>
      <c r="B845" s="146" t="s">
        <v>881</v>
      </c>
      <c r="C845" s="146">
        <v>166.8</v>
      </c>
      <c r="D845" s="146"/>
      <c r="E845" s="146"/>
      <c r="F845" s="146">
        <f t="shared" si="105"/>
        <v>166.8</v>
      </c>
      <c r="G845" s="146" t="s">
        <v>2144</v>
      </c>
      <c r="H845" s="146">
        <v>88</v>
      </c>
      <c r="I845" s="702">
        <f t="shared" si="101"/>
        <v>2.1878465126223827E-3</v>
      </c>
      <c r="J845" s="151">
        <f t="shared" si="107"/>
        <v>9.3671554514671005</v>
      </c>
      <c r="K845" s="151">
        <f t="shared" si="103"/>
        <v>2.0607741993227622</v>
      </c>
      <c r="L845" s="151">
        <v>3.8107402537971513</v>
      </c>
      <c r="M845" s="151">
        <v>9.4621341752025412</v>
      </c>
      <c r="N845" s="725">
        <f t="shared" si="104"/>
        <v>0.14808635539442178</v>
      </c>
      <c r="O845" s="687"/>
      <c r="P845" s="687">
        <f t="shared" si="106"/>
        <v>16.085628097844321</v>
      </c>
      <c r="Q845" s="687"/>
      <c r="R845" s="687"/>
      <c r="S845" s="687"/>
      <c r="T845" s="687"/>
      <c r="U845" s="687"/>
    </row>
    <row r="846" spans="1:21" s="688" customFormat="1" x14ac:dyDescent="0.3">
      <c r="A846" s="146">
        <v>68</v>
      </c>
      <c r="B846" s="146" t="s">
        <v>882</v>
      </c>
      <c r="C846" s="146">
        <v>4734.5</v>
      </c>
      <c r="D846" s="146"/>
      <c r="E846" s="146"/>
      <c r="F846" s="146">
        <f t="shared" si="105"/>
        <v>4734.5</v>
      </c>
      <c r="G846" s="146" t="s">
        <v>2144</v>
      </c>
      <c r="H846" s="146">
        <v>702</v>
      </c>
      <c r="I846" s="702">
        <f t="shared" ref="I846:I909" si="108">2/80444.4*H846</f>
        <v>1.7453048316601282E-2</v>
      </c>
      <c r="J846" s="151">
        <f t="shared" si="107"/>
        <v>74.724353715112557</v>
      </c>
      <c r="K846" s="151">
        <f t="shared" si="103"/>
        <v>16.439357817324762</v>
      </c>
      <c r="L846" s="151">
        <v>30.399314297336367</v>
      </c>
      <c r="M846" s="151">
        <v>75.482024897638453</v>
      </c>
      <c r="N846" s="725">
        <f t="shared" si="104"/>
        <v>4.1618977870400711E-2</v>
      </c>
      <c r="O846" s="687"/>
      <c r="P846" s="687">
        <f t="shared" si="106"/>
        <v>128.31944232598536</v>
      </c>
      <c r="Q846" s="687"/>
      <c r="R846" s="687"/>
      <c r="S846" s="687"/>
      <c r="T846" s="687"/>
      <c r="U846" s="687"/>
    </row>
    <row r="847" spans="1:21" s="688" customFormat="1" x14ac:dyDescent="0.3">
      <c r="A847" s="146">
        <v>69</v>
      </c>
      <c r="B847" s="146" t="s">
        <v>883</v>
      </c>
      <c r="C847" s="146">
        <v>66.3</v>
      </c>
      <c r="D847" s="146"/>
      <c r="E847" s="146"/>
      <c r="F847" s="146">
        <f t="shared" si="105"/>
        <v>66.3</v>
      </c>
      <c r="G847" s="146" t="s">
        <v>2144</v>
      </c>
      <c r="H847" s="146">
        <v>46</v>
      </c>
      <c r="I847" s="702">
        <f t="shared" si="108"/>
        <v>1.1436470406889728E-3</v>
      </c>
      <c r="J847" s="151">
        <f t="shared" si="107"/>
        <v>4.8964676223578021</v>
      </c>
      <c r="K847" s="151">
        <f t="shared" si="103"/>
        <v>1.0772228769187164</v>
      </c>
      <c r="L847" s="151">
        <v>1.9919778599394196</v>
      </c>
      <c r="M847" s="151">
        <v>1.352547251747384</v>
      </c>
      <c r="N847" s="725">
        <f t="shared" si="104"/>
        <v>0.1405462384760682</v>
      </c>
      <c r="O847" s="687"/>
      <c r="P847" s="687">
        <f t="shared" si="106"/>
        <v>2.2993303279705528</v>
      </c>
      <c r="Q847" s="687"/>
      <c r="R847" s="687"/>
      <c r="S847" s="687"/>
      <c r="T847" s="687"/>
      <c r="U847" s="687"/>
    </row>
    <row r="848" spans="1:21" s="688" customFormat="1" x14ac:dyDescent="0.3">
      <c r="A848" s="146">
        <v>70</v>
      </c>
      <c r="B848" s="146" t="s">
        <v>884</v>
      </c>
      <c r="C848" s="146">
        <v>19.8</v>
      </c>
      <c r="D848" s="146"/>
      <c r="E848" s="146"/>
      <c r="F848" s="146">
        <f t="shared" si="105"/>
        <v>19.8</v>
      </c>
      <c r="G848" s="146" t="s">
        <v>2144</v>
      </c>
      <c r="H848" s="146">
        <v>20</v>
      </c>
      <c r="I848" s="702">
        <f t="shared" si="108"/>
        <v>4.9723784377781431E-4</v>
      </c>
      <c r="J848" s="151">
        <f t="shared" si="107"/>
        <v>2.1288989662425228</v>
      </c>
      <c r="K848" s="151">
        <f t="shared" ref="K848:K897" si="109">J848*0.22</f>
        <v>0.46835777257335504</v>
      </c>
      <c r="L848" s="151">
        <v>0.86607733040844348</v>
      </c>
      <c r="M848" s="151">
        <v>0.58806402249886269</v>
      </c>
      <c r="N848" s="725">
        <f t="shared" si="104"/>
        <v>0.20461606523854467</v>
      </c>
      <c r="O848" s="687"/>
      <c r="P848" s="687">
        <f t="shared" si="106"/>
        <v>0.99970883824806656</v>
      </c>
      <c r="Q848" s="687"/>
      <c r="R848" s="687"/>
      <c r="S848" s="687"/>
      <c r="T848" s="687"/>
      <c r="U848" s="687"/>
    </row>
    <row r="849" spans="1:21" s="688" customFormat="1" x14ac:dyDescent="0.3">
      <c r="A849" s="146">
        <v>71</v>
      </c>
      <c r="B849" s="146" t="s">
        <v>885</v>
      </c>
      <c r="C849" s="146">
        <v>282.8</v>
      </c>
      <c r="D849" s="146"/>
      <c r="E849" s="146"/>
      <c r="F849" s="146">
        <f t="shared" si="105"/>
        <v>282.8</v>
      </c>
      <c r="G849" s="146" t="s">
        <v>2144</v>
      </c>
      <c r="H849" s="146">
        <v>119</v>
      </c>
      <c r="I849" s="702">
        <f t="shared" si="108"/>
        <v>2.9585651704779948E-3</v>
      </c>
      <c r="J849" s="151">
        <f t="shared" si="107"/>
        <v>12.66694884914301</v>
      </c>
      <c r="K849" s="151">
        <f t="shared" si="109"/>
        <v>2.7867287468114621</v>
      </c>
      <c r="L849" s="151">
        <v>5.1531601159302394</v>
      </c>
      <c r="M849" s="151">
        <v>22.091791039975003</v>
      </c>
      <c r="N849" s="725">
        <f t="shared" si="104"/>
        <v>0.15098525018337947</v>
      </c>
      <c r="O849" s="687"/>
      <c r="P849" s="687">
        <f t="shared" si="106"/>
        <v>37.556044767957502</v>
      </c>
      <c r="Q849" s="687"/>
      <c r="R849" s="687"/>
      <c r="S849" s="687"/>
      <c r="T849" s="687"/>
      <c r="U849" s="687"/>
    </row>
    <row r="850" spans="1:21" s="688" customFormat="1" x14ac:dyDescent="0.3">
      <c r="A850" s="146">
        <v>72</v>
      </c>
      <c r="B850" s="146" t="s">
        <v>886</v>
      </c>
      <c r="C850" s="146">
        <v>3266.45</v>
      </c>
      <c r="D850" s="146"/>
      <c r="E850" s="146"/>
      <c r="F850" s="146">
        <f t="shared" si="105"/>
        <v>3266.45</v>
      </c>
      <c r="G850" s="146" t="s">
        <v>2144</v>
      </c>
      <c r="H850" s="146">
        <v>750</v>
      </c>
      <c r="I850" s="702">
        <f t="shared" si="108"/>
        <v>1.8646419141668036E-2</v>
      </c>
      <c r="J850" s="151">
        <f t="shared" si="107"/>
        <v>79.833711234094608</v>
      </c>
      <c r="K850" s="151">
        <f t="shared" si="109"/>
        <v>17.563416471500815</v>
      </c>
      <c r="L850" s="151">
        <v>32.477899890316635</v>
      </c>
      <c r="M850" s="151">
        <v>80.643188993203481</v>
      </c>
      <c r="N850" s="725">
        <f t="shared" si="104"/>
        <v>6.4448626670885995E-2</v>
      </c>
      <c r="O850" s="687"/>
      <c r="P850" s="687">
        <f t="shared" si="106"/>
        <v>137.09342128844591</v>
      </c>
      <c r="Q850" s="687"/>
      <c r="R850" s="687"/>
      <c r="S850" s="687"/>
      <c r="T850" s="687"/>
      <c r="U850" s="687"/>
    </row>
    <row r="851" spans="1:21" s="688" customFormat="1" x14ac:dyDescent="0.3">
      <c r="A851" s="146">
        <v>73</v>
      </c>
      <c r="B851" s="146" t="s">
        <v>887</v>
      </c>
      <c r="C851" s="146">
        <v>3257.47</v>
      </c>
      <c r="D851" s="146"/>
      <c r="E851" s="146"/>
      <c r="F851" s="146">
        <f t="shared" si="105"/>
        <v>3257.47</v>
      </c>
      <c r="G851" s="146" t="s">
        <v>2144</v>
      </c>
      <c r="H851" s="146">
        <v>750</v>
      </c>
      <c r="I851" s="702">
        <f t="shared" si="108"/>
        <v>1.8646419141668036E-2</v>
      </c>
      <c r="J851" s="151">
        <f t="shared" si="107"/>
        <v>79.833711234094608</v>
      </c>
      <c r="K851" s="151">
        <f t="shared" si="109"/>
        <v>17.563416471500815</v>
      </c>
      <c r="L851" s="151">
        <v>32.477899890316635</v>
      </c>
      <c r="M851" s="151">
        <v>80.643188993203481</v>
      </c>
      <c r="N851" s="725">
        <f t="shared" si="104"/>
        <v>6.4626294820555694E-2</v>
      </c>
      <c r="O851" s="687"/>
      <c r="P851" s="687">
        <f t="shared" si="106"/>
        <v>137.09342128844591</v>
      </c>
      <c r="Q851" s="687"/>
      <c r="R851" s="687"/>
      <c r="S851" s="687"/>
      <c r="T851" s="687"/>
      <c r="U851" s="687"/>
    </row>
    <row r="852" spans="1:21" s="688" customFormat="1" x14ac:dyDescent="0.3">
      <c r="A852" s="146">
        <v>74</v>
      </c>
      <c r="B852" s="146" t="s">
        <v>1038</v>
      </c>
      <c r="C852" s="146">
        <v>4202.6000000000004</v>
      </c>
      <c r="D852" s="146"/>
      <c r="E852" s="146">
        <v>369.8</v>
      </c>
      <c r="F852" s="146">
        <f t="shared" si="105"/>
        <v>4572.4000000000005</v>
      </c>
      <c r="G852" s="146" t="s">
        <v>2144</v>
      </c>
      <c r="H852" s="146">
        <v>1148</v>
      </c>
      <c r="I852" s="702">
        <f t="shared" si="108"/>
        <v>2.8541452232846539E-2</v>
      </c>
      <c r="J852" s="151">
        <f t="shared" si="107"/>
        <v>122.19880066232081</v>
      </c>
      <c r="K852" s="151">
        <f t="shared" si="109"/>
        <v>26.883736145710579</v>
      </c>
      <c r="L852" s="151">
        <v>49.712838765444658</v>
      </c>
      <c r="M852" s="151">
        <v>213.12080767975883</v>
      </c>
      <c r="N852" s="725">
        <f t="shared" si="104"/>
        <v>9.0087521488328853E-2</v>
      </c>
      <c r="O852" s="687"/>
      <c r="P852" s="687">
        <f t="shared" si="106"/>
        <v>362.30537305559</v>
      </c>
      <c r="Q852" s="687"/>
      <c r="R852" s="687"/>
      <c r="S852" s="687"/>
      <c r="T852" s="687"/>
      <c r="U852" s="687"/>
    </row>
    <row r="853" spans="1:21" s="715" customFormat="1" x14ac:dyDescent="0.3">
      <c r="A853" s="146">
        <v>75</v>
      </c>
      <c r="B853" s="146" t="s">
        <v>1294</v>
      </c>
      <c r="C853" s="146">
        <v>427.4</v>
      </c>
      <c r="D853" s="154"/>
      <c r="E853" s="146"/>
      <c r="F853" s="146">
        <f t="shared" si="105"/>
        <v>427.4</v>
      </c>
      <c r="G853" s="146" t="s">
        <v>2163</v>
      </c>
      <c r="H853" s="146">
        <v>433</v>
      </c>
      <c r="I853" s="702">
        <f t="shared" si="108"/>
        <v>1.076519931778968E-2</v>
      </c>
      <c r="J853" s="151">
        <f t="shared" si="107"/>
        <v>46.090662619150621</v>
      </c>
      <c r="K853" s="151">
        <f t="shared" si="109"/>
        <v>10.139945776213137</v>
      </c>
      <c r="L853" s="151">
        <v>18.750574203342804</v>
      </c>
      <c r="M853" s="151">
        <v>12.731586087100377</v>
      </c>
      <c r="N853" s="725">
        <f t="shared" si="104"/>
        <v>0.2052240727323513</v>
      </c>
      <c r="O853" s="714"/>
      <c r="P853" s="687">
        <f t="shared" si="106"/>
        <v>21.643696348070641</v>
      </c>
      <c r="Q853" s="714"/>
      <c r="R853" s="687"/>
      <c r="S853" s="714"/>
      <c r="T853" s="714"/>
      <c r="U853" s="714"/>
    </row>
    <row r="854" spans="1:21" s="715" customFormat="1" x14ac:dyDescent="0.3">
      <c r="A854" s="146">
        <v>76</v>
      </c>
      <c r="B854" s="146" t="s">
        <v>1295</v>
      </c>
      <c r="C854" s="146">
        <v>954</v>
      </c>
      <c r="D854" s="146"/>
      <c r="E854" s="146"/>
      <c r="F854" s="146">
        <f t="shared" si="105"/>
        <v>954</v>
      </c>
      <c r="G854" s="146" t="s">
        <v>2163</v>
      </c>
      <c r="H854" s="146">
        <v>630</v>
      </c>
      <c r="I854" s="702">
        <f t="shared" si="108"/>
        <v>1.566299207900115E-2</v>
      </c>
      <c r="J854" s="151">
        <f t="shared" si="107"/>
        <v>67.060317436639465</v>
      </c>
      <c r="K854" s="151">
        <f t="shared" si="109"/>
        <v>14.753269836060683</v>
      </c>
      <c r="L854" s="151">
        <v>27.281435907865969</v>
      </c>
      <c r="M854" s="151">
        <v>18.524016708714171</v>
      </c>
      <c r="N854" s="725">
        <f t="shared" si="104"/>
        <v>0.13377257850029381</v>
      </c>
      <c r="O854" s="714"/>
      <c r="P854" s="687">
        <f t="shared" si="106"/>
        <v>31.490828404814092</v>
      </c>
      <c r="Q854" s="714"/>
      <c r="R854" s="687"/>
      <c r="S854" s="714"/>
      <c r="T854" s="714"/>
      <c r="U854" s="714"/>
    </row>
    <row r="855" spans="1:21" s="715" customFormat="1" x14ac:dyDescent="0.3">
      <c r="A855" s="146">
        <v>77</v>
      </c>
      <c r="B855" s="146" t="s">
        <v>1296</v>
      </c>
      <c r="C855" s="146">
        <v>202.5</v>
      </c>
      <c r="D855" s="146"/>
      <c r="E855" s="146"/>
      <c r="F855" s="146">
        <f t="shared" si="105"/>
        <v>202.5</v>
      </c>
      <c r="G855" s="146" t="s">
        <v>2163</v>
      </c>
      <c r="H855" s="146">
        <v>207</v>
      </c>
      <c r="I855" s="702">
        <f t="shared" si="108"/>
        <v>5.1464116831003775E-3</v>
      </c>
      <c r="J855" s="151">
        <f t="shared" si="107"/>
        <v>22.03410430061011</v>
      </c>
      <c r="K855" s="151">
        <f t="shared" si="109"/>
        <v>4.8475029461342247</v>
      </c>
      <c r="L855" s="151">
        <v>8.9639003697273907</v>
      </c>
      <c r="M855" s="151">
        <v>6.0864626328632276</v>
      </c>
      <c r="N855" s="725">
        <f t="shared" si="104"/>
        <v>0.20707145802140717</v>
      </c>
      <c r="O855" s="714"/>
      <c r="P855" s="687">
        <f t="shared" si="106"/>
        <v>10.346986475867487</v>
      </c>
      <c r="Q855" s="714"/>
      <c r="R855" s="687"/>
      <c r="S855" s="714"/>
      <c r="T855" s="714"/>
      <c r="U855" s="714"/>
    </row>
    <row r="856" spans="1:21" s="715" customFormat="1" x14ac:dyDescent="0.3">
      <c r="A856" s="146">
        <v>78</v>
      </c>
      <c r="B856" s="146" t="s">
        <v>1297</v>
      </c>
      <c r="C856" s="146">
        <v>308.2</v>
      </c>
      <c r="D856" s="146"/>
      <c r="E856" s="146"/>
      <c r="F856" s="146">
        <f t="shared" si="105"/>
        <v>308.2</v>
      </c>
      <c r="G856" s="146" t="s">
        <v>2163</v>
      </c>
      <c r="H856" s="146">
        <v>168</v>
      </c>
      <c r="I856" s="702">
        <f t="shared" si="108"/>
        <v>4.1767978877336395E-3</v>
      </c>
      <c r="J856" s="151">
        <f t="shared" si="107"/>
        <v>17.88275131643719</v>
      </c>
      <c r="K856" s="151">
        <f t="shared" si="109"/>
        <v>3.9342052896161817</v>
      </c>
      <c r="L856" s="151">
        <v>7.2750495754309243</v>
      </c>
      <c r="M856" s="151">
        <v>4.9397377889904464</v>
      </c>
      <c r="N856" s="725">
        <f t="shared" si="104"/>
        <v>0.11042097329810105</v>
      </c>
      <c r="O856" s="714"/>
      <c r="P856" s="687">
        <f t="shared" si="106"/>
        <v>8.3975542412837587</v>
      </c>
      <c r="Q856" s="714"/>
      <c r="R856" s="687"/>
      <c r="S856" s="714"/>
      <c r="T856" s="714"/>
      <c r="U856" s="714"/>
    </row>
    <row r="857" spans="1:21" s="715" customFormat="1" x14ac:dyDescent="0.3">
      <c r="A857" s="146">
        <v>79</v>
      </c>
      <c r="B857" s="146" t="s">
        <v>1298</v>
      </c>
      <c r="C857" s="146">
        <v>44.1</v>
      </c>
      <c r="D857" s="146"/>
      <c r="E857" s="146"/>
      <c r="F857" s="146">
        <f t="shared" si="105"/>
        <v>44.1</v>
      </c>
      <c r="G857" s="146" t="s">
        <v>2163</v>
      </c>
      <c r="H857" s="146">
        <v>78</v>
      </c>
      <c r="I857" s="702">
        <f t="shared" si="108"/>
        <v>1.9392275907334756E-3</v>
      </c>
      <c r="J857" s="151">
        <f t="shared" si="107"/>
        <v>8.3027059683458386</v>
      </c>
      <c r="K857" s="151">
        <f t="shared" si="109"/>
        <v>1.8265953130360846</v>
      </c>
      <c r="L857" s="151">
        <v>3.3777015885929296</v>
      </c>
      <c r="M857" s="151">
        <v>2.2934496877455643</v>
      </c>
      <c r="N857" s="725">
        <f t="shared" si="104"/>
        <v>0.35828690607075769</v>
      </c>
      <c r="O857" s="714"/>
      <c r="P857" s="687">
        <f t="shared" si="106"/>
        <v>3.8988644691674592</v>
      </c>
      <c r="Q857" s="714"/>
      <c r="R857" s="687"/>
      <c r="S857" s="714"/>
      <c r="T857" s="714"/>
      <c r="U857" s="714"/>
    </row>
    <row r="858" spans="1:21" s="715" customFormat="1" x14ac:dyDescent="0.3">
      <c r="A858" s="146">
        <v>80</v>
      </c>
      <c r="B858" s="146" t="s">
        <v>1299</v>
      </c>
      <c r="C858" s="146">
        <v>236.79</v>
      </c>
      <c r="D858" s="146"/>
      <c r="E858" s="146"/>
      <c r="F858" s="146">
        <f t="shared" si="105"/>
        <v>236.79</v>
      </c>
      <c r="G858" s="146" t="s">
        <v>2163</v>
      </c>
      <c r="H858" s="146">
        <v>299</v>
      </c>
      <c r="I858" s="702">
        <f t="shared" si="108"/>
        <v>7.4337057644783232E-3</v>
      </c>
      <c r="J858" s="151">
        <f t="shared" si="107"/>
        <v>31.827039545325714</v>
      </c>
      <c r="K858" s="151">
        <f t="shared" si="109"/>
        <v>7.0019486999716571</v>
      </c>
      <c r="L858" s="151">
        <v>12.94785608960623</v>
      </c>
      <c r="M858" s="151">
        <v>8.7915571363579978</v>
      </c>
      <c r="N858" s="725">
        <f t="shared" si="104"/>
        <v>0.25578952435179525</v>
      </c>
      <c r="O858" s="714"/>
      <c r="P858" s="687">
        <f t="shared" si="106"/>
        <v>14.945647131808595</v>
      </c>
      <c r="Q858" s="714"/>
      <c r="R858" s="687"/>
      <c r="S858" s="714"/>
      <c r="T858" s="714"/>
      <c r="U858" s="714"/>
    </row>
    <row r="859" spans="1:21" s="688" customFormat="1" x14ac:dyDescent="0.3">
      <c r="A859" s="146">
        <v>81</v>
      </c>
      <c r="B859" s="146" t="s">
        <v>1300</v>
      </c>
      <c r="C859" s="146">
        <v>571.4</v>
      </c>
      <c r="D859" s="146"/>
      <c r="E859" s="146"/>
      <c r="F859" s="146">
        <f t="shared" si="105"/>
        <v>571.4</v>
      </c>
      <c r="G859" s="146" t="s">
        <v>2145</v>
      </c>
      <c r="H859" s="146">
        <v>372</v>
      </c>
      <c r="I859" s="702">
        <f t="shared" si="108"/>
        <v>9.2486238942673452E-3</v>
      </c>
      <c r="J859" s="151">
        <f t="shared" si="107"/>
        <v>39.597520772110926</v>
      </c>
      <c r="K859" s="151">
        <f t="shared" si="109"/>
        <v>8.7114545698644044</v>
      </c>
      <c r="L859" s="151">
        <v>16.10903834559705</v>
      </c>
      <c r="M859" s="151">
        <v>10.937990818478843</v>
      </c>
      <c r="N859" s="725">
        <f t="shared" si="104"/>
        <v>0.13187960186568293</v>
      </c>
      <c r="O859" s="687"/>
      <c r="P859" s="687">
        <f t="shared" si="106"/>
        <v>18.594584391414031</v>
      </c>
      <c r="Q859" s="687"/>
      <c r="R859" s="687"/>
      <c r="S859" s="687"/>
      <c r="T859" s="687"/>
      <c r="U859" s="687"/>
    </row>
    <row r="860" spans="1:21" s="688" customFormat="1" x14ac:dyDescent="0.3">
      <c r="A860" s="146">
        <v>82</v>
      </c>
      <c r="B860" s="146" t="s">
        <v>1301</v>
      </c>
      <c r="C860" s="146">
        <v>654.29999999999995</v>
      </c>
      <c r="D860" s="146"/>
      <c r="E860" s="146"/>
      <c r="F860" s="146">
        <f t="shared" si="105"/>
        <v>654.29999999999995</v>
      </c>
      <c r="G860" s="146" t="s">
        <v>2145</v>
      </c>
      <c r="H860" s="146">
        <v>403</v>
      </c>
      <c r="I860" s="702">
        <f t="shared" si="108"/>
        <v>1.0019342552122957E-2</v>
      </c>
      <c r="J860" s="151">
        <f t="shared" si="107"/>
        <v>42.897314169786831</v>
      </c>
      <c r="K860" s="151">
        <f t="shared" si="109"/>
        <v>9.4374091173531038</v>
      </c>
      <c r="L860" s="151">
        <v>17.451458207730138</v>
      </c>
      <c r="M860" s="151">
        <v>52.919410783462233</v>
      </c>
      <c r="N860" s="725">
        <f t="shared" si="104"/>
        <v>0.18753720354322528</v>
      </c>
      <c r="O860" s="687"/>
      <c r="P860" s="687">
        <f t="shared" si="106"/>
        <v>89.9629983318858</v>
      </c>
      <c r="Q860" s="687"/>
      <c r="R860" s="687"/>
      <c r="S860" s="687"/>
      <c r="T860" s="687"/>
      <c r="U860" s="687"/>
    </row>
    <row r="861" spans="1:21" s="688" customFormat="1" x14ac:dyDescent="0.3">
      <c r="A861" s="146">
        <v>83</v>
      </c>
      <c r="B861" s="146" t="s">
        <v>1302</v>
      </c>
      <c r="C861" s="146">
        <v>559.79999999999995</v>
      </c>
      <c r="D861" s="146"/>
      <c r="E861" s="146"/>
      <c r="F861" s="146">
        <f t="shared" si="105"/>
        <v>559.79999999999995</v>
      </c>
      <c r="G861" s="146" t="s">
        <v>2145</v>
      </c>
      <c r="H861" s="146">
        <v>446</v>
      </c>
      <c r="I861" s="702">
        <f t="shared" si="108"/>
        <v>1.1088403916245259E-2</v>
      </c>
      <c r="J861" s="151">
        <f t="shared" si="107"/>
        <v>47.474446947208257</v>
      </c>
      <c r="K861" s="151">
        <f t="shared" si="109"/>
        <v>10.444378328385817</v>
      </c>
      <c r="L861" s="151">
        <v>19.313524468108287</v>
      </c>
      <c r="M861" s="151">
        <v>58.565898782690219</v>
      </c>
      <c r="N861" s="725">
        <f t="shared" si="104"/>
        <v>0.24258350933617828</v>
      </c>
      <c r="O861" s="687"/>
      <c r="P861" s="687">
        <f t="shared" si="106"/>
        <v>99.562027930573365</v>
      </c>
      <c r="Q861" s="687"/>
      <c r="R861" s="687"/>
      <c r="S861" s="687"/>
      <c r="T861" s="687"/>
      <c r="U861" s="687"/>
    </row>
    <row r="862" spans="1:21" s="688" customFormat="1" x14ac:dyDescent="0.3">
      <c r="A862" s="146">
        <v>84</v>
      </c>
      <c r="B862" s="146" t="s">
        <v>1303</v>
      </c>
      <c r="C862" s="146">
        <v>629.1</v>
      </c>
      <c r="D862" s="146"/>
      <c r="E862" s="146">
        <v>51.9</v>
      </c>
      <c r="F862" s="146">
        <f t="shared" si="105"/>
        <v>681</v>
      </c>
      <c r="G862" s="146" t="s">
        <v>2163</v>
      </c>
      <c r="H862" s="146">
        <v>396</v>
      </c>
      <c r="I862" s="702">
        <f t="shared" si="108"/>
        <v>9.845309306800722E-3</v>
      </c>
      <c r="J862" s="151">
        <f t="shared" si="107"/>
        <v>42.152199531601951</v>
      </c>
      <c r="K862" s="151">
        <f t="shared" si="109"/>
        <v>9.2734838969524294</v>
      </c>
      <c r="L862" s="151">
        <v>17.148331142087176</v>
      </c>
      <c r="M862" s="151">
        <v>21.064278919723726</v>
      </c>
      <c r="N862" s="725">
        <f t="shared" si="104"/>
        <v>0.13162745005927354</v>
      </c>
      <c r="O862" s="687"/>
      <c r="P862" s="687">
        <f t="shared" si="106"/>
        <v>35.809274163530333</v>
      </c>
      <c r="Q862" s="687"/>
      <c r="R862" s="687"/>
      <c r="S862" s="687"/>
      <c r="T862" s="687"/>
      <c r="U862" s="687"/>
    </row>
    <row r="863" spans="1:21" s="688" customFormat="1" x14ac:dyDescent="0.3">
      <c r="A863" s="146">
        <v>85</v>
      </c>
      <c r="B863" s="146" t="s">
        <v>1304</v>
      </c>
      <c r="C863" s="146">
        <v>373.3</v>
      </c>
      <c r="D863" s="146"/>
      <c r="E863" s="146"/>
      <c r="F863" s="146">
        <f t="shared" si="105"/>
        <v>373.3</v>
      </c>
      <c r="G863" s="146" t="s">
        <v>2163</v>
      </c>
      <c r="H863" s="146">
        <v>241</v>
      </c>
      <c r="I863" s="702">
        <f t="shared" si="108"/>
        <v>5.9917160175226624E-3</v>
      </c>
      <c r="J863" s="151">
        <f t="shared" si="107"/>
        <v>25.653232543222401</v>
      </c>
      <c r="K863" s="151">
        <f t="shared" si="109"/>
        <v>5.6437111595089284</v>
      </c>
      <c r="L863" s="151">
        <v>10.436231831421743</v>
      </c>
      <c r="M863" s="151">
        <v>12.819422271852066</v>
      </c>
      <c r="N863" s="725">
        <f t="shared" si="104"/>
        <v>0.14613607770159426</v>
      </c>
      <c r="O863" s="687"/>
      <c r="P863" s="687">
        <f t="shared" si="106"/>
        <v>21.79301786214851</v>
      </c>
      <c r="Q863" s="687"/>
      <c r="R863" s="687"/>
      <c r="S863" s="687"/>
      <c r="T863" s="687"/>
      <c r="U863" s="687"/>
    </row>
    <row r="864" spans="1:21" s="688" customFormat="1" x14ac:dyDescent="0.3">
      <c r="A864" s="146">
        <v>86</v>
      </c>
      <c r="B864" s="146" t="s">
        <v>1305</v>
      </c>
      <c r="C864" s="146">
        <v>395.4</v>
      </c>
      <c r="D864" s="146"/>
      <c r="E864" s="146"/>
      <c r="F864" s="146">
        <f t="shared" si="105"/>
        <v>395.4</v>
      </c>
      <c r="G864" s="146" t="s">
        <v>2163</v>
      </c>
      <c r="H864" s="146">
        <v>262</v>
      </c>
      <c r="I864" s="702">
        <f t="shared" si="108"/>
        <v>6.5138157534893673E-3</v>
      </c>
      <c r="J864" s="151">
        <f t="shared" si="107"/>
        <v>27.888576457777049</v>
      </c>
      <c r="K864" s="151">
        <f t="shared" si="109"/>
        <v>6.135486820710951</v>
      </c>
      <c r="L864" s="151">
        <v>11.345613028350609</v>
      </c>
      <c r="M864" s="151">
        <v>13.936467366079837</v>
      </c>
      <c r="N864" s="725">
        <f t="shared" si="104"/>
        <v>0.14999024702306132</v>
      </c>
      <c r="O864" s="687"/>
      <c r="P864" s="687">
        <f t="shared" si="106"/>
        <v>23.691994522335722</v>
      </c>
      <c r="Q864" s="687"/>
      <c r="R864" s="687"/>
      <c r="S864" s="687"/>
      <c r="T864" s="687"/>
      <c r="U864" s="687"/>
    </row>
    <row r="865" spans="1:21" s="688" customFormat="1" x14ac:dyDescent="0.3">
      <c r="A865" s="146">
        <v>87</v>
      </c>
      <c r="B865" s="146" t="s">
        <v>1306</v>
      </c>
      <c r="C865" s="146">
        <v>359.5</v>
      </c>
      <c r="D865" s="146"/>
      <c r="E865" s="146"/>
      <c r="F865" s="146">
        <f t="shared" si="105"/>
        <v>359.5</v>
      </c>
      <c r="G865" s="146" t="s">
        <v>2145</v>
      </c>
      <c r="H865" s="146">
        <v>260</v>
      </c>
      <c r="I865" s="702">
        <f t="shared" si="108"/>
        <v>6.4640919691115852E-3</v>
      </c>
      <c r="J865" s="151">
        <f t="shared" si="107"/>
        <v>27.675686561152794</v>
      </c>
      <c r="K865" s="151">
        <f t="shared" si="109"/>
        <v>6.0886510434536145</v>
      </c>
      <c r="L865" s="151">
        <v>11.259005295309764</v>
      </c>
      <c r="M865" s="151">
        <v>7.6448322924852139</v>
      </c>
      <c r="N865" s="725">
        <f t="shared" si="104"/>
        <v>0.14650396437385643</v>
      </c>
      <c r="O865" s="687"/>
      <c r="P865" s="687">
        <f t="shared" si="106"/>
        <v>12.996214897224863</v>
      </c>
      <c r="Q865" s="687"/>
      <c r="R865" s="687"/>
      <c r="S865" s="687"/>
      <c r="T865" s="687"/>
      <c r="U865" s="687"/>
    </row>
    <row r="866" spans="1:21" s="688" customFormat="1" x14ac:dyDescent="0.3">
      <c r="A866" s="146">
        <v>88</v>
      </c>
      <c r="B866" s="146" t="s">
        <v>1307</v>
      </c>
      <c r="C866" s="146">
        <v>477</v>
      </c>
      <c r="D866" s="146"/>
      <c r="E866" s="146">
        <v>104.7</v>
      </c>
      <c r="F866" s="146">
        <f t="shared" si="105"/>
        <v>581.70000000000005</v>
      </c>
      <c r="G866" s="146" t="s">
        <v>2163</v>
      </c>
      <c r="H866" s="146">
        <v>740</v>
      </c>
      <c r="I866" s="702">
        <f t="shared" si="108"/>
        <v>1.8397800219779128E-2</v>
      </c>
      <c r="J866" s="151">
        <f t="shared" si="107"/>
        <v>78.769261750973342</v>
      </c>
      <c r="K866" s="151">
        <f t="shared" si="109"/>
        <v>17.329237585214134</v>
      </c>
      <c r="L866" s="151">
        <v>32.044861225112413</v>
      </c>
      <c r="M866" s="151">
        <v>74.048288000147053</v>
      </c>
      <c r="N866" s="725">
        <f t="shared" si="104"/>
        <v>0.34758749967585856</v>
      </c>
      <c r="O866" s="687"/>
      <c r="P866" s="687">
        <f t="shared" si="106"/>
        <v>125.88208960024998</v>
      </c>
      <c r="Q866" s="687"/>
      <c r="R866" s="687"/>
      <c r="S866" s="687"/>
      <c r="T866" s="687"/>
      <c r="U866" s="687"/>
    </row>
    <row r="867" spans="1:21" s="688" customFormat="1" x14ac:dyDescent="0.3">
      <c r="A867" s="146">
        <v>89</v>
      </c>
      <c r="B867" s="146" t="s">
        <v>1308</v>
      </c>
      <c r="C867" s="146">
        <v>397</v>
      </c>
      <c r="D867" s="146"/>
      <c r="E867" s="146"/>
      <c r="F867" s="146">
        <f t="shared" si="105"/>
        <v>397</v>
      </c>
      <c r="G867" s="146" t="s">
        <v>2145</v>
      </c>
      <c r="H867" s="146">
        <v>457</v>
      </c>
      <c r="I867" s="702">
        <f t="shared" si="108"/>
        <v>1.1361884730323056E-2</v>
      </c>
      <c r="J867" s="151">
        <f t="shared" si="107"/>
        <v>48.645341378641646</v>
      </c>
      <c r="K867" s="151">
        <f t="shared" si="109"/>
        <v>10.701975103301162</v>
      </c>
      <c r="L867" s="151">
        <v>19.789866999832935</v>
      </c>
      <c r="M867" s="151">
        <v>24.309028955337734</v>
      </c>
      <c r="N867" s="725">
        <f t="shared" si="104"/>
        <v>0.26056980462748985</v>
      </c>
      <c r="O867" s="687"/>
      <c r="P867" s="687">
        <f t="shared" si="106"/>
        <v>41.325349224074145</v>
      </c>
      <c r="Q867" s="687"/>
      <c r="R867" s="687"/>
      <c r="S867" s="687"/>
      <c r="T867" s="687"/>
      <c r="U867" s="687"/>
    </row>
    <row r="868" spans="1:21" s="688" customFormat="1" x14ac:dyDescent="0.3">
      <c r="A868" s="146">
        <v>90</v>
      </c>
      <c r="B868" s="146" t="s">
        <v>1309</v>
      </c>
      <c r="C868" s="146">
        <v>271.5</v>
      </c>
      <c r="D868" s="146"/>
      <c r="E868" s="146"/>
      <c r="F868" s="146">
        <f t="shared" si="105"/>
        <v>271.5</v>
      </c>
      <c r="G868" s="146" t="s">
        <v>2145</v>
      </c>
      <c r="H868" s="146">
        <v>372</v>
      </c>
      <c r="I868" s="702">
        <f t="shared" si="108"/>
        <v>9.2486238942673452E-3</v>
      </c>
      <c r="J868" s="151">
        <f t="shared" si="107"/>
        <v>39.597520772110926</v>
      </c>
      <c r="K868" s="151">
        <f t="shared" si="109"/>
        <v>8.7114545698644044</v>
      </c>
      <c r="L868" s="151">
        <v>16.10903834559705</v>
      </c>
      <c r="M868" s="151">
        <v>10.937990818478843</v>
      </c>
      <c r="N868" s="725">
        <f t="shared" si="104"/>
        <v>0.27755434440534521</v>
      </c>
      <c r="O868" s="687"/>
      <c r="P868" s="687">
        <f t="shared" si="106"/>
        <v>18.594584391414031</v>
      </c>
      <c r="Q868" s="687"/>
      <c r="R868" s="687"/>
      <c r="S868" s="687"/>
      <c r="T868" s="687"/>
      <c r="U868" s="687"/>
    </row>
    <row r="869" spans="1:21" s="688" customFormat="1" x14ac:dyDescent="0.3">
      <c r="A869" s="146">
        <v>91</v>
      </c>
      <c r="B869" s="146" t="s">
        <v>1310</v>
      </c>
      <c r="C869" s="146">
        <v>258.60000000000002</v>
      </c>
      <c r="D869" s="146"/>
      <c r="E869" s="146"/>
      <c r="F869" s="146">
        <f t="shared" si="105"/>
        <v>258.60000000000002</v>
      </c>
      <c r="G869" s="146" t="s">
        <v>2163</v>
      </c>
      <c r="H869" s="146">
        <v>167</v>
      </c>
      <c r="I869" s="702">
        <f t="shared" si="108"/>
        <v>4.1519359955447489E-3</v>
      </c>
      <c r="J869" s="151">
        <f t="shared" si="107"/>
        <v>17.776306368125063</v>
      </c>
      <c r="K869" s="151">
        <f t="shared" si="109"/>
        <v>3.9107874009875139</v>
      </c>
      <c r="L869" s="151">
        <v>7.2317457089105037</v>
      </c>
      <c r="M869" s="151">
        <v>4.9103345878655027</v>
      </c>
      <c r="N869" s="725">
        <f t="shared" si="104"/>
        <v>0.13081660504983983</v>
      </c>
      <c r="O869" s="687"/>
      <c r="P869" s="687">
        <f t="shared" si="106"/>
        <v>8.3475687993713539</v>
      </c>
      <c r="Q869" s="687"/>
      <c r="R869" s="687"/>
      <c r="S869" s="687"/>
      <c r="T869" s="687"/>
      <c r="U869" s="687"/>
    </row>
    <row r="870" spans="1:21" s="688" customFormat="1" x14ac:dyDescent="0.3">
      <c r="A870" s="146">
        <v>92</v>
      </c>
      <c r="B870" s="146" t="s">
        <v>1311</v>
      </c>
      <c r="C870" s="146">
        <v>737.4</v>
      </c>
      <c r="D870" s="146"/>
      <c r="E870" s="146"/>
      <c r="F870" s="146">
        <f t="shared" si="105"/>
        <v>737.4</v>
      </c>
      <c r="G870" s="146" t="s">
        <v>2163</v>
      </c>
      <c r="H870" s="146">
        <v>521</v>
      </c>
      <c r="I870" s="702">
        <f t="shared" si="108"/>
        <v>1.2953045830412062E-2</v>
      </c>
      <c r="J870" s="151">
        <f t="shared" si="107"/>
        <v>55.457818070617719</v>
      </c>
      <c r="K870" s="151">
        <f t="shared" si="109"/>
        <v>12.200719975535899</v>
      </c>
      <c r="L870" s="151">
        <v>22.561314457139954</v>
      </c>
      <c r="M870" s="151">
        <v>27.71335686155571</v>
      </c>
      <c r="N870" s="725">
        <f t="shared" si="104"/>
        <v>0.15993112200277909</v>
      </c>
      <c r="O870" s="687"/>
      <c r="P870" s="687">
        <f t="shared" si="106"/>
        <v>47.112706664644705</v>
      </c>
      <c r="Q870" s="687"/>
      <c r="R870" s="687"/>
      <c r="S870" s="687"/>
      <c r="T870" s="687"/>
      <c r="U870" s="687"/>
    </row>
    <row r="871" spans="1:21" s="688" customFormat="1" x14ac:dyDescent="0.3">
      <c r="A871" s="146">
        <v>93</v>
      </c>
      <c r="B871" s="146" t="s">
        <v>1312</v>
      </c>
      <c r="C871" s="146">
        <v>473.4</v>
      </c>
      <c r="D871" s="146"/>
      <c r="E871" s="146"/>
      <c r="F871" s="146">
        <f t="shared" si="105"/>
        <v>473.4</v>
      </c>
      <c r="G871" s="146" t="s">
        <v>2145</v>
      </c>
      <c r="H871" s="146">
        <v>321</v>
      </c>
      <c r="I871" s="702">
        <f t="shared" si="108"/>
        <v>7.9806673926339187E-3</v>
      </c>
      <c r="J871" s="151">
        <f t="shared" si="107"/>
        <v>34.168828408192489</v>
      </c>
      <c r="K871" s="151">
        <f t="shared" si="109"/>
        <v>7.5171422498023475</v>
      </c>
      <c r="L871" s="151">
        <v>13.900541153055519</v>
      </c>
      <c r="M871" s="151">
        <v>17.074832154624534</v>
      </c>
      <c r="N871" s="725">
        <f t="shared" si="104"/>
        <v>0.15348826355233394</v>
      </c>
      <c r="O871" s="687"/>
      <c r="P871" s="687">
        <f t="shared" si="106"/>
        <v>29.027214662861706</v>
      </c>
      <c r="Q871" s="687"/>
      <c r="R871" s="687"/>
      <c r="S871" s="687"/>
      <c r="T871" s="687"/>
      <c r="U871" s="687"/>
    </row>
    <row r="872" spans="1:21" s="688" customFormat="1" x14ac:dyDescent="0.3">
      <c r="A872" s="146">
        <v>94</v>
      </c>
      <c r="B872" s="146" t="s">
        <v>1313</v>
      </c>
      <c r="C872" s="146">
        <v>320.60000000000002</v>
      </c>
      <c r="D872" s="146"/>
      <c r="E872" s="146"/>
      <c r="F872" s="146">
        <f t="shared" si="105"/>
        <v>320.60000000000002</v>
      </c>
      <c r="G872" s="146" t="s">
        <v>2163</v>
      </c>
      <c r="H872" s="146">
        <v>308</v>
      </c>
      <c r="I872" s="702">
        <f t="shared" si="108"/>
        <v>7.6574627941783397E-3</v>
      </c>
      <c r="J872" s="151">
        <f t="shared" si="107"/>
        <v>32.785044080134853</v>
      </c>
      <c r="K872" s="151">
        <f t="shared" si="109"/>
        <v>7.2127096976296672</v>
      </c>
      <c r="L872" s="151">
        <v>13.337590888290029</v>
      </c>
      <c r="M872" s="151">
        <v>16.383328048674009</v>
      </c>
      <c r="N872" s="725">
        <f t="shared" si="104"/>
        <v>0.21746310890433115</v>
      </c>
      <c r="O872" s="687"/>
      <c r="P872" s="687">
        <f t="shared" si="106"/>
        <v>27.851657682745817</v>
      </c>
      <c r="Q872" s="687"/>
      <c r="R872" s="687"/>
      <c r="S872" s="687"/>
      <c r="T872" s="687"/>
      <c r="U872" s="687"/>
    </row>
    <row r="873" spans="1:21" s="688" customFormat="1" x14ac:dyDescent="0.3">
      <c r="A873" s="146">
        <v>95</v>
      </c>
      <c r="B873" s="146" t="s">
        <v>1314</v>
      </c>
      <c r="C873" s="146">
        <v>963.8</v>
      </c>
      <c r="D873" s="146"/>
      <c r="E873" s="146"/>
      <c r="F873" s="146">
        <f t="shared" si="105"/>
        <v>963.8</v>
      </c>
      <c r="G873" s="146" t="s">
        <v>2163</v>
      </c>
      <c r="H873" s="146">
        <v>432</v>
      </c>
      <c r="I873" s="702">
        <f t="shared" si="108"/>
        <v>1.0740337425600788E-2</v>
      </c>
      <c r="J873" s="151">
        <f t="shared" si="107"/>
        <v>45.98421767083849</v>
      </c>
      <c r="K873" s="151">
        <f t="shared" si="109"/>
        <v>10.116527887584468</v>
      </c>
      <c r="L873" s="151">
        <v>18.707270336822379</v>
      </c>
      <c r="M873" s="151">
        <v>22.979213366971337</v>
      </c>
      <c r="N873" s="725">
        <f t="shared" si="104"/>
        <v>0.10146008431439787</v>
      </c>
      <c r="O873" s="687"/>
      <c r="P873" s="687">
        <f t="shared" si="106"/>
        <v>39.064662723851271</v>
      </c>
      <c r="Q873" s="687"/>
      <c r="R873" s="687"/>
      <c r="S873" s="687"/>
      <c r="T873" s="687"/>
      <c r="U873" s="687"/>
    </row>
    <row r="874" spans="1:21" s="688" customFormat="1" x14ac:dyDescent="0.3">
      <c r="A874" s="146">
        <v>96</v>
      </c>
      <c r="B874" s="146" t="s">
        <v>1315</v>
      </c>
      <c r="C874" s="146">
        <v>143.69999999999999</v>
      </c>
      <c r="D874" s="146"/>
      <c r="E874" s="146"/>
      <c r="F874" s="146">
        <f t="shared" si="105"/>
        <v>143.69999999999999</v>
      </c>
      <c r="G874" s="146" t="s">
        <v>2163</v>
      </c>
      <c r="H874" s="146">
        <v>146</v>
      </c>
      <c r="I874" s="702">
        <f t="shared" si="108"/>
        <v>3.6298362595780444E-3</v>
      </c>
      <c r="J874" s="151">
        <f t="shared" si="107"/>
        <v>15.540962453570417</v>
      </c>
      <c r="K874" s="151">
        <f t="shared" si="109"/>
        <v>3.4190117397854918</v>
      </c>
      <c r="L874" s="151">
        <v>6.3223645119816378</v>
      </c>
      <c r="M874" s="151">
        <v>19.171796462495003</v>
      </c>
      <c r="N874" s="725">
        <f t="shared" si="104"/>
        <v>0.30935375899674711</v>
      </c>
      <c r="O874" s="687"/>
      <c r="P874" s="687">
        <f t="shared" si="106"/>
        <v>32.592053986241503</v>
      </c>
      <c r="Q874" s="687"/>
      <c r="R874" s="687"/>
      <c r="S874" s="687"/>
      <c r="T874" s="687"/>
      <c r="U874" s="687"/>
    </row>
    <row r="875" spans="1:21" s="688" customFormat="1" x14ac:dyDescent="0.3">
      <c r="A875" s="146">
        <v>97</v>
      </c>
      <c r="B875" s="146" t="s">
        <v>1316</v>
      </c>
      <c r="C875" s="146">
        <v>136.80000000000001</v>
      </c>
      <c r="D875" s="146"/>
      <c r="E875" s="146"/>
      <c r="F875" s="146">
        <f t="shared" si="105"/>
        <v>136.80000000000001</v>
      </c>
      <c r="G875" s="146" t="s">
        <v>2163</v>
      </c>
      <c r="H875" s="146">
        <v>142</v>
      </c>
      <c r="I875" s="702">
        <f t="shared" si="108"/>
        <v>3.5303886908224814E-3</v>
      </c>
      <c r="J875" s="151">
        <f t="shared" si="107"/>
        <v>15.115182660321912</v>
      </c>
      <c r="K875" s="151">
        <f t="shared" si="109"/>
        <v>3.3253401852708206</v>
      </c>
      <c r="L875" s="151">
        <v>6.1491490458999483</v>
      </c>
      <c r="M875" s="151">
        <v>18.646541764892401</v>
      </c>
      <c r="N875" s="725">
        <f t="shared" ref="N875:N937" si="110">(M875+L875+K875+J875)/F875</f>
        <v>0.31605419339462776</v>
      </c>
      <c r="O875" s="687"/>
      <c r="P875" s="687">
        <f t="shared" si="106"/>
        <v>31.699121000317081</v>
      </c>
      <c r="Q875" s="687"/>
      <c r="R875" s="687"/>
      <c r="S875" s="687"/>
      <c r="T875" s="687"/>
      <c r="U875" s="687"/>
    </row>
    <row r="876" spans="1:21" s="688" customFormat="1" x14ac:dyDescent="0.3">
      <c r="A876" s="146">
        <v>98</v>
      </c>
      <c r="B876" s="146" t="s">
        <v>1317</v>
      </c>
      <c r="C876" s="146">
        <v>128.1</v>
      </c>
      <c r="D876" s="146"/>
      <c r="E876" s="146"/>
      <c r="F876" s="146">
        <f t="shared" si="105"/>
        <v>128.1</v>
      </c>
      <c r="G876" s="146" t="s">
        <v>2163</v>
      </c>
      <c r="H876" s="146">
        <v>122</v>
      </c>
      <c r="I876" s="702">
        <f t="shared" si="108"/>
        <v>3.0331508470446671E-3</v>
      </c>
      <c r="J876" s="151">
        <f t="shared" si="107"/>
        <v>12.98628369407939</v>
      </c>
      <c r="K876" s="151">
        <f t="shared" si="109"/>
        <v>2.8569824126974659</v>
      </c>
      <c r="L876" s="151">
        <v>5.2830717154915057</v>
      </c>
      <c r="M876" s="151">
        <v>6.4895000712280169</v>
      </c>
      <c r="N876" s="725">
        <f t="shared" si="110"/>
        <v>0.21558031142463996</v>
      </c>
      <c r="O876" s="687"/>
      <c r="P876" s="687">
        <f t="shared" si="106"/>
        <v>11.032150121087628</v>
      </c>
      <c r="Q876" s="687"/>
      <c r="R876" s="687"/>
      <c r="S876" s="687"/>
      <c r="T876" s="687"/>
      <c r="U876" s="687"/>
    </row>
    <row r="877" spans="1:21" s="688" customFormat="1" x14ac:dyDescent="0.3">
      <c r="A877" s="146">
        <v>99</v>
      </c>
      <c r="B877" s="146" t="s">
        <v>1318</v>
      </c>
      <c r="C877" s="146">
        <v>237.6</v>
      </c>
      <c r="D877" s="146"/>
      <c r="E877" s="146"/>
      <c r="F877" s="146">
        <f t="shared" si="105"/>
        <v>237.6</v>
      </c>
      <c r="G877" s="146" t="s">
        <v>2163</v>
      </c>
      <c r="H877" s="146">
        <v>232</v>
      </c>
      <c r="I877" s="702">
        <f t="shared" si="108"/>
        <v>5.7679589878226458E-3</v>
      </c>
      <c r="J877" s="151">
        <f t="shared" si="107"/>
        <v>24.695228008413267</v>
      </c>
      <c r="K877" s="151">
        <f t="shared" si="109"/>
        <v>5.4329501618509184</v>
      </c>
      <c r="L877" s="151">
        <v>10.046497032737943</v>
      </c>
      <c r="M877" s="151">
        <v>12.340688660040161</v>
      </c>
      <c r="N877" s="725">
        <f t="shared" si="110"/>
        <v>0.22102425868283793</v>
      </c>
      <c r="O877" s="687"/>
      <c r="P877" s="687">
        <f t="shared" si="106"/>
        <v>20.979170722068275</v>
      </c>
      <c r="Q877" s="687"/>
      <c r="R877" s="687"/>
      <c r="S877" s="687"/>
      <c r="T877" s="687"/>
      <c r="U877" s="687"/>
    </row>
    <row r="878" spans="1:21" s="688" customFormat="1" x14ac:dyDescent="0.3">
      <c r="A878" s="146">
        <v>101</v>
      </c>
      <c r="B878" s="146" t="s">
        <v>1319</v>
      </c>
      <c r="C878" s="146">
        <v>348.62</v>
      </c>
      <c r="D878" s="146"/>
      <c r="E878" s="146"/>
      <c r="F878" s="146">
        <f t="shared" si="105"/>
        <v>348.62</v>
      </c>
      <c r="G878" s="146" t="s">
        <v>2163</v>
      </c>
      <c r="H878" s="146">
        <v>286</v>
      </c>
      <c r="I878" s="702">
        <f t="shared" si="108"/>
        <v>7.1105011660227441E-3</v>
      </c>
      <c r="J878" s="151">
        <f t="shared" si="107"/>
        <v>30.443255217268078</v>
      </c>
      <c r="K878" s="151">
        <f t="shared" si="109"/>
        <v>6.6975161477989769</v>
      </c>
      <c r="L878" s="151">
        <v>12.384905824840741</v>
      </c>
      <c r="M878" s="151">
        <v>8.4093155217337348</v>
      </c>
      <c r="N878" s="725">
        <f t="shared" si="110"/>
        <v>0.1661837895463299</v>
      </c>
      <c r="O878" s="687"/>
      <c r="P878" s="687">
        <f t="shared" si="106"/>
        <v>14.295836386947348</v>
      </c>
      <c r="Q878" s="687"/>
      <c r="R878" s="687"/>
      <c r="S878" s="687"/>
      <c r="T878" s="687"/>
      <c r="U878" s="687"/>
    </row>
    <row r="879" spans="1:21" s="688" customFormat="1" x14ac:dyDescent="0.3">
      <c r="A879" s="146">
        <v>102</v>
      </c>
      <c r="B879" s="146" t="s">
        <v>1320</v>
      </c>
      <c r="C879" s="146">
        <v>360.12</v>
      </c>
      <c r="D879" s="146"/>
      <c r="E879" s="146"/>
      <c r="F879" s="146">
        <f t="shared" si="105"/>
        <v>360.12</v>
      </c>
      <c r="G879" s="146" t="s">
        <v>2163</v>
      </c>
      <c r="H879" s="146">
        <v>292</v>
      </c>
      <c r="I879" s="702">
        <f t="shared" si="108"/>
        <v>7.2596725191560888E-3</v>
      </c>
      <c r="J879" s="151">
        <f t="shared" si="107"/>
        <v>31.081924907140834</v>
      </c>
      <c r="K879" s="151">
        <f t="shared" si="109"/>
        <v>6.8380234795709836</v>
      </c>
      <c r="L879" s="151">
        <v>12.644729023963276</v>
      </c>
      <c r="M879" s="151">
        <v>15.532246072119516</v>
      </c>
      <c r="N879" s="725">
        <f t="shared" si="110"/>
        <v>0.18354138476839554</v>
      </c>
      <c r="O879" s="687"/>
      <c r="P879" s="687">
        <f t="shared" si="106"/>
        <v>26.404818322603177</v>
      </c>
      <c r="Q879" s="687"/>
      <c r="R879" s="687"/>
      <c r="S879" s="687"/>
      <c r="T879" s="687"/>
      <c r="U879" s="687"/>
    </row>
    <row r="880" spans="1:21" s="688" customFormat="1" x14ac:dyDescent="0.3">
      <c r="A880" s="146">
        <v>103</v>
      </c>
      <c r="B880" s="146" t="s">
        <v>1321</v>
      </c>
      <c r="C880" s="146">
        <v>301.69</v>
      </c>
      <c r="D880" s="146"/>
      <c r="E880" s="146"/>
      <c r="F880" s="146">
        <f t="shared" si="105"/>
        <v>301.69</v>
      </c>
      <c r="G880" s="146" t="s">
        <v>2163</v>
      </c>
      <c r="H880" s="146">
        <v>186</v>
      </c>
      <c r="I880" s="702">
        <f t="shared" si="108"/>
        <v>4.6243119471336726E-3</v>
      </c>
      <c r="J880" s="151">
        <f t="shared" si="107"/>
        <v>19.798760386055463</v>
      </c>
      <c r="K880" s="151">
        <f t="shared" si="109"/>
        <v>4.3557272849322022</v>
      </c>
      <c r="L880" s="151">
        <v>8.0545191727985248</v>
      </c>
      <c r="M880" s="151">
        <v>9.8938279774459907</v>
      </c>
      <c r="N880" s="725">
        <f t="shared" si="110"/>
        <v>0.13955661381296092</v>
      </c>
      <c r="O880" s="687"/>
      <c r="P880" s="687">
        <f t="shared" si="106"/>
        <v>16.819507561658185</v>
      </c>
      <c r="Q880" s="687"/>
      <c r="R880" s="687"/>
      <c r="S880" s="687"/>
      <c r="T880" s="687"/>
      <c r="U880" s="687"/>
    </row>
    <row r="881" spans="1:21" s="688" customFormat="1" x14ac:dyDescent="0.3">
      <c r="A881" s="146">
        <v>104</v>
      </c>
      <c r="B881" s="146" t="s">
        <v>1322</v>
      </c>
      <c r="C881" s="146">
        <v>136.1</v>
      </c>
      <c r="D881" s="146"/>
      <c r="E881" s="146"/>
      <c r="F881" s="146">
        <f t="shared" ref="F881:F932" si="111">C881+D881+E881</f>
        <v>136.1</v>
      </c>
      <c r="G881" s="146" t="s">
        <v>2163</v>
      </c>
      <c r="H881" s="146">
        <v>131</v>
      </c>
      <c r="I881" s="702">
        <f t="shared" si="108"/>
        <v>3.2569078767446837E-3</v>
      </c>
      <c r="J881" s="151">
        <f t="shared" si="107"/>
        <v>13.944288228888524</v>
      </c>
      <c r="K881" s="151">
        <f t="shared" si="109"/>
        <v>3.0677434103554755</v>
      </c>
      <c r="L881" s="151">
        <v>5.6728065141753046</v>
      </c>
      <c r="M881" s="151">
        <v>3.8518193473675506</v>
      </c>
      <c r="N881" s="725">
        <f t="shared" si="110"/>
        <v>0.19497911462738321</v>
      </c>
      <c r="O881" s="687"/>
      <c r="P881" s="687">
        <f t="shared" si="106"/>
        <v>6.5480928905248357</v>
      </c>
      <c r="Q881" s="687"/>
      <c r="R881" s="687"/>
      <c r="S881" s="687"/>
      <c r="T881" s="687"/>
      <c r="U881" s="687"/>
    </row>
    <row r="882" spans="1:21" s="688" customFormat="1" x14ac:dyDescent="0.3">
      <c r="A882" s="146">
        <v>105</v>
      </c>
      <c r="B882" s="146" t="s">
        <v>1323</v>
      </c>
      <c r="C882" s="146">
        <v>113.9</v>
      </c>
      <c r="D882" s="146"/>
      <c r="E882" s="146"/>
      <c r="F882" s="146">
        <f t="shared" si="111"/>
        <v>113.9</v>
      </c>
      <c r="G882" s="146" t="s">
        <v>2163</v>
      </c>
      <c r="H882" s="146">
        <v>199</v>
      </c>
      <c r="I882" s="702">
        <f t="shared" si="108"/>
        <v>4.9475165455892516E-3</v>
      </c>
      <c r="J882" s="151">
        <f t="shared" si="107"/>
        <v>21.182544714113099</v>
      </c>
      <c r="K882" s="151">
        <f t="shared" si="109"/>
        <v>4.6601598371048816</v>
      </c>
      <c r="L882" s="151">
        <v>8.6174694375640133</v>
      </c>
      <c r="M882" s="151">
        <v>10.585332083396519</v>
      </c>
      <c r="N882" s="725">
        <f t="shared" si="110"/>
        <v>0.39548293303054005</v>
      </c>
      <c r="O882" s="687"/>
      <c r="P882" s="687">
        <f t="shared" si="106"/>
        <v>17.995064541774081</v>
      </c>
      <c r="Q882" s="687"/>
      <c r="R882" s="687"/>
      <c r="S882" s="687"/>
      <c r="T882" s="687"/>
      <c r="U882" s="687"/>
    </row>
    <row r="883" spans="1:21" s="688" customFormat="1" x14ac:dyDescent="0.3">
      <c r="A883" s="146">
        <v>106</v>
      </c>
      <c r="B883" s="146" t="s">
        <v>1324</v>
      </c>
      <c r="C883" s="146">
        <v>566.45000000000005</v>
      </c>
      <c r="D883" s="146"/>
      <c r="E883" s="146"/>
      <c r="F883" s="146">
        <f t="shared" si="111"/>
        <v>566.45000000000005</v>
      </c>
      <c r="G883" s="146" t="s">
        <v>2145</v>
      </c>
      <c r="H883" s="146">
        <v>515</v>
      </c>
      <c r="I883" s="702">
        <f t="shared" si="108"/>
        <v>1.2803874477278718E-2</v>
      </c>
      <c r="J883" s="151">
        <f t="shared" si="107"/>
        <v>54.819148380744963</v>
      </c>
      <c r="K883" s="151">
        <f t="shared" si="109"/>
        <v>12.060212643763892</v>
      </c>
      <c r="L883" s="151">
        <v>22.301491258017421</v>
      </c>
      <c r="M883" s="151">
        <v>15.142648579345712</v>
      </c>
      <c r="N883" s="725">
        <f t="shared" si="110"/>
        <v>0.18417071385271777</v>
      </c>
      <c r="O883" s="687"/>
      <c r="P883" s="687">
        <f t="shared" si="106"/>
        <v>25.74250258488771</v>
      </c>
      <c r="Q883" s="687"/>
      <c r="R883" s="687"/>
      <c r="S883" s="687"/>
      <c r="T883" s="687"/>
      <c r="U883" s="687"/>
    </row>
    <row r="884" spans="1:21" s="688" customFormat="1" x14ac:dyDescent="0.3">
      <c r="A884" s="146">
        <v>107</v>
      </c>
      <c r="B884" s="146" t="s">
        <v>1325</v>
      </c>
      <c r="C884" s="146">
        <v>760.45</v>
      </c>
      <c r="D884" s="146"/>
      <c r="E884" s="146"/>
      <c r="F884" s="146">
        <f t="shared" si="111"/>
        <v>760.45</v>
      </c>
      <c r="G884" s="146" t="s">
        <v>2163</v>
      </c>
      <c r="H884" s="146">
        <v>625</v>
      </c>
      <c r="I884" s="702">
        <f t="shared" si="108"/>
        <v>1.5538682618056696E-2</v>
      </c>
      <c r="J884" s="151">
        <f t="shared" si="107"/>
        <v>66.52809269507884</v>
      </c>
      <c r="K884" s="151">
        <f t="shared" si="109"/>
        <v>14.636180392917344</v>
      </c>
      <c r="L884" s="151">
        <v>27.064916575263858</v>
      </c>
      <c r="M884" s="151">
        <v>33.245389709159923</v>
      </c>
      <c r="N884" s="725">
        <f t="shared" si="110"/>
        <v>0.18604060670973757</v>
      </c>
      <c r="O884" s="687"/>
      <c r="P884" s="687">
        <f t="shared" si="106"/>
        <v>56.517162505571868</v>
      </c>
      <c r="Q884" s="687"/>
      <c r="R884" s="687"/>
      <c r="S884" s="687"/>
      <c r="T884" s="687"/>
      <c r="U884" s="687"/>
    </row>
    <row r="885" spans="1:21" s="688" customFormat="1" x14ac:dyDescent="0.3">
      <c r="A885" s="146">
        <v>108</v>
      </c>
      <c r="B885" s="146" t="s">
        <v>1326</v>
      </c>
      <c r="C885" s="146">
        <v>275.3</v>
      </c>
      <c r="D885" s="146"/>
      <c r="E885" s="146"/>
      <c r="F885" s="146">
        <f t="shared" si="111"/>
        <v>275.3</v>
      </c>
      <c r="G885" s="146" t="s">
        <v>2163</v>
      </c>
      <c r="H885" s="146">
        <v>196</v>
      </c>
      <c r="I885" s="702">
        <f t="shared" si="108"/>
        <v>4.8729308690225797E-3</v>
      </c>
      <c r="J885" s="151">
        <f t="shared" si="107"/>
        <v>20.863209869176725</v>
      </c>
      <c r="K885" s="151">
        <f t="shared" si="109"/>
        <v>4.5899061712188791</v>
      </c>
      <c r="L885" s="151">
        <v>8.4875578380027452</v>
      </c>
      <c r="M885" s="151">
        <v>10.425754212792551</v>
      </c>
      <c r="N885" s="725">
        <f t="shared" si="110"/>
        <v>0.16115665852230621</v>
      </c>
      <c r="O885" s="687"/>
      <c r="P885" s="687">
        <f t="shared" si="106"/>
        <v>17.723782161747337</v>
      </c>
      <c r="Q885" s="687"/>
      <c r="R885" s="687"/>
      <c r="S885" s="687"/>
      <c r="T885" s="687"/>
      <c r="U885" s="687"/>
    </row>
    <row r="886" spans="1:21" s="688" customFormat="1" x14ac:dyDescent="0.3">
      <c r="A886" s="146">
        <v>109</v>
      </c>
      <c r="B886" s="146" t="s">
        <v>1327</v>
      </c>
      <c r="C886" s="146">
        <v>384.4</v>
      </c>
      <c r="D886" s="146"/>
      <c r="E886" s="146"/>
      <c r="F886" s="146">
        <f t="shared" si="111"/>
        <v>384.4</v>
      </c>
      <c r="G886" s="146" t="s">
        <v>2163</v>
      </c>
      <c r="H886" s="146">
        <v>184</v>
      </c>
      <c r="I886" s="702">
        <f t="shared" si="108"/>
        <v>4.5745881627558913E-3</v>
      </c>
      <c r="J886" s="151">
        <f t="shared" si="107"/>
        <v>19.585870489431208</v>
      </c>
      <c r="K886" s="151">
        <f t="shared" si="109"/>
        <v>4.3088915076748657</v>
      </c>
      <c r="L886" s="151">
        <v>7.9679114397576782</v>
      </c>
      <c r="M886" s="151">
        <v>9.7874427303766804</v>
      </c>
      <c r="N886" s="725">
        <f t="shared" si="110"/>
        <v>0.10835097858283152</v>
      </c>
      <c r="O886" s="687"/>
      <c r="P886" s="687">
        <f t="shared" si="106"/>
        <v>16.638652641640356</v>
      </c>
      <c r="Q886" s="687"/>
      <c r="R886" s="687"/>
      <c r="S886" s="687"/>
      <c r="T886" s="687"/>
      <c r="U886" s="687"/>
    </row>
    <row r="887" spans="1:21" s="688" customFormat="1" x14ac:dyDescent="0.3">
      <c r="A887" s="146">
        <v>110</v>
      </c>
      <c r="B887" s="146" t="s">
        <v>1328</v>
      </c>
      <c r="C887" s="146">
        <v>207.2</v>
      </c>
      <c r="D887" s="146"/>
      <c r="E887" s="146"/>
      <c r="F887" s="146">
        <f t="shared" si="111"/>
        <v>207.2</v>
      </c>
      <c r="G887" s="146" t="s">
        <v>2163</v>
      </c>
      <c r="H887" s="146">
        <v>124</v>
      </c>
      <c r="I887" s="702">
        <f t="shared" si="108"/>
        <v>3.0828746314224484E-3</v>
      </c>
      <c r="J887" s="151">
        <f t="shared" si="107"/>
        <v>13.199173590703641</v>
      </c>
      <c r="K887" s="151">
        <f t="shared" si="109"/>
        <v>2.903818189954801</v>
      </c>
      <c r="L887" s="151">
        <v>5.3696794485323487</v>
      </c>
      <c r="M887" s="151">
        <v>6.595885318297328</v>
      </c>
      <c r="N887" s="725">
        <f t="shared" si="110"/>
        <v>0.13546600650332105</v>
      </c>
      <c r="O887" s="687"/>
      <c r="P887" s="687">
        <f t="shared" si="106"/>
        <v>11.213005041105458</v>
      </c>
      <c r="Q887" s="687"/>
      <c r="R887" s="687"/>
      <c r="S887" s="687"/>
      <c r="T887" s="687"/>
      <c r="U887" s="687"/>
    </row>
    <row r="888" spans="1:21" s="688" customFormat="1" x14ac:dyDescent="0.3">
      <c r="A888" s="146">
        <v>111</v>
      </c>
      <c r="B888" s="146" t="s">
        <v>1329</v>
      </c>
      <c r="C888" s="146">
        <v>603.70000000000005</v>
      </c>
      <c r="D888" s="146"/>
      <c r="E888" s="146"/>
      <c r="F888" s="146">
        <f t="shared" si="111"/>
        <v>603.70000000000005</v>
      </c>
      <c r="G888" s="146" t="s">
        <v>2145</v>
      </c>
      <c r="H888" s="146">
        <v>378</v>
      </c>
      <c r="I888" s="702">
        <f t="shared" si="108"/>
        <v>9.3977952474006889E-3</v>
      </c>
      <c r="J888" s="151">
        <f t="shared" si="107"/>
        <v>40.236190461983675</v>
      </c>
      <c r="K888" s="151">
        <f t="shared" si="109"/>
        <v>8.8519619016364093</v>
      </c>
      <c r="L888" s="151">
        <v>16.368861544719579</v>
      </c>
      <c r="M888" s="151">
        <v>20.106811696099921</v>
      </c>
      <c r="N888" s="725">
        <f t="shared" si="110"/>
        <v>0.1417323597887023</v>
      </c>
      <c r="O888" s="687"/>
      <c r="P888" s="687">
        <f t="shared" si="106"/>
        <v>34.181579883369864</v>
      </c>
      <c r="Q888" s="687"/>
      <c r="R888" s="687"/>
      <c r="S888" s="687"/>
      <c r="T888" s="687"/>
      <c r="U888" s="687"/>
    </row>
    <row r="889" spans="1:21" s="688" customFormat="1" x14ac:dyDescent="0.3">
      <c r="A889" s="146">
        <v>112</v>
      </c>
      <c r="B889" s="146" t="s">
        <v>1330</v>
      </c>
      <c r="C889" s="146">
        <v>477.8</v>
      </c>
      <c r="D889" s="146"/>
      <c r="E889" s="146"/>
      <c r="F889" s="146">
        <f t="shared" si="111"/>
        <v>477.8</v>
      </c>
      <c r="G889" s="146" t="s">
        <v>2163</v>
      </c>
      <c r="H889" s="146">
        <v>287</v>
      </c>
      <c r="I889" s="702">
        <f t="shared" si="108"/>
        <v>7.1353630582116348E-3</v>
      </c>
      <c r="J889" s="151">
        <f t="shared" si="107"/>
        <v>30.549700165580202</v>
      </c>
      <c r="K889" s="151">
        <f t="shared" si="109"/>
        <v>6.7209340364276446</v>
      </c>
      <c r="L889" s="151">
        <v>12.428209691361165</v>
      </c>
      <c r="M889" s="151">
        <v>15.266282954446234</v>
      </c>
      <c r="N889" s="725">
        <f t="shared" si="110"/>
        <v>0.13596719725369452</v>
      </c>
      <c r="O889" s="687"/>
      <c r="P889" s="687">
        <f t="shared" si="106"/>
        <v>25.952681022558597</v>
      </c>
      <c r="Q889" s="687"/>
      <c r="R889" s="687"/>
      <c r="S889" s="687"/>
      <c r="T889" s="687"/>
      <c r="U889" s="687"/>
    </row>
    <row r="890" spans="1:21" s="688" customFormat="1" x14ac:dyDescent="0.3">
      <c r="A890" s="146">
        <v>113</v>
      </c>
      <c r="B890" s="146" t="s">
        <v>1331</v>
      </c>
      <c r="C890" s="146">
        <v>481.5</v>
      </c>
      <c r="D890" s="146"/>
      <c r="E890" s="146"/>
      <c r="F890" s="146">
        <f t="shared" si="111"/>
        <v>481.5</v>
      </c>
      <c r="G890" s="146" t="s">
        <v>2145</v>
      </c>
      <c r="H890" s="146">
        <v>290</v>
      </c>
      <c r="I890" s="702">
        <f t="shared" si="108"/>
        <v>7.2099487347783067E-3</v>
      </c>
      <c r="J890" s="151">
        <f t="shared" si="107"/>
        <v>30.86903501051658</v>
      </c>
      <c r="K890" s="151">
        <f t="shared" si="109"/>
        <v>6.791187702313648</v>
      </c>
      <c r="L890" s="151">
        <v>12.558121290922431</v>
      </c>
      <c r="M890" s="151">
        <v>29.018923675733305</v>
      </c>
      <c r="N890" s="725">
        <f t="shared" si="110"/>
        <v>0.16456338043506952</v>
      </c>
      <c r="O890" s="687"/>
      <c r="P890" s="687">
        <f t="shared" ref="P890:P943" si="112">M890*1.7</f>
        <v>49.332170248746614</v>
      </c>
      <c r="Q890" s="687"/>
      <c r="R890" s="687"/>
      <c r="S890" s="687"/>
      <c r="T890" s="687"/>
      <c r="U890" s="687"/>
    </row>
    <row r="891" spans="1:21" s="688" customFormat="1" x14ac:dyDescent="0.3">
      <c r="A891" s="146">
        <v>114</v>
      </c>
      <c r="B891" s="146" t="s">
        <v>1332</v>
      </c>
      <c r="C891" s="146">
        <v>539.4</v>
      </c>
      <c r="D891" s="146"/>
      <c r="E891" s="146"/>
      <c r="F891" s="146">
        <f t="shared" si="111"/>
        <v>539.4</v>
      </c>
      <c r="G891" s="146" t="s">
        <v>2145</v>
      </c>
      <c r="H891" s="146">
        <v>251</v>
      </c>
      <c r="I891" s="702">
        <f t="shared" si="108"/>
        <v>6.2403349394115695E-3</v>
      </c>
      <c r="J891" s="151">
        <f t="shared" si="107"/>
        <v>26.717682026343663</v>
      </c>
      <c r="K891" s="151">
        <f t="shared" si="109"/>
        <v>5.8778900457956063</v>
      </c>
      <c r="L891" s="151">
        <v>10.869270496625965</v>
      </c>
      <c r="M891" s="151">
        <v>13.351348507198624</v>
      </c>
      <c r="N891" s="725">
        <f t="shared" si="110"/>
        <v>0.10533220444190557</v>
      </c>
      <c r="O891" s="687"/>
      <c r="P891" s="687">
        <f t="shared" si="112"/>
        <v>22.697292462237659</v>
      </c>
      <c r="Q891" s="687"/>
      <c r="R891" s="687"/>
      <c r="S891" s="687"/>
      <c r="T891" s="687"/>
      <c r="U891" s="687"/>
    </row>
    <row r="892" spans="1:21" s="688" customFormat="1" x14ac:dyDescent="0.3">
      <c r="A892" s="146">
        <v>115</v>
      </c>
      <c r="B892" s="146" t="s">
        <v>1333</v>
      </c>
      <c r="C892" s="146">
        <v>120.6</v>
      </c>
      <c r="D892" s="146"/>
      <c r="E892" s="146"/>
      <c r="F892" s="146">
        <f t="shared" si="111"/>
        <v>120.6</v>
      </c>
      <c r="G892" s="146" t="s">
        <v>2163</v>
      </c>
      <c r="H892" s="146">
        <v>114</v>
      </c>
      <c r="I892" s="702">
        <f t="shared" si="108"/>
        <v>2.8342557095335412E-3</v>
      </c>
      <c r="J892" s="151">
        <f t="shared" si="107"/>
        <v>12.134724107582379</v>
      </c>
      <c r="K892" s="151">
        <f t="shared" si="109"/>
        <v>2.6696393036681232</v>
      </c>
      <c r="L892" s="151">
        <v>4.9366407833281283</v>
      </c>
      <c r="M892" s="151">
        <v>6.0639590829507695</v>
      </c>
      <c r="N892" s="725">
        <f t="shared" si="110"/>
        <v>0.2139715031304262</v>
      </c>
      <c r="O892" s="687"/>
      <c r="P892" s="687">
        <f t="shared" si="112"/>
        <v>10.308730441016309</v>
      </c>
      <c r="Q892" s="687"/>
      <c r="R892" s="687"/>
      <c r="S892" s="687"/>
      <c r="T892" s="687"/>
      <c r="U892" s="687"/>
    </row>
    <row r="893" spans="1:21" s="688" customFormat="1" x14ac:dyDescent="0.3">
      <c r="A893" s="146">
        <v>116</v>
      </c>
      <c r="B893" s="146" t="s">
        <v>1334</v>
      </c>
      <c r="C893" s="146">
        <v>98.1</v>
      </c>
      <c r="D893" s="146"/>
      <c r="E893" s="146"/>
      <c r="F893" s="146">
        <f t="shared" si="111"/>
        <v>98.1</v>
      </c>
      <c r="G893" s="146" t="s">
        <v>2163</v>
      </c>
      <c r="H893" s="146">
        <v>86</v>
      </c>
      <c r="I893" s="702">
        <f t="shared" si="108"/>
        <v>2.1381227282446015E-3</v>
      </c>
      <c r="J893" s="151">
        <f t="shared" si="107"/>
        <v>9.1542655548428478</v>
      </c>
      <c r="K893" s="151">
        <f t="shared" si="109"/>
        <v>2.0139384220654266</v>
      </c>
      <c r="L893" s="151">
        <v>3.7241325207563065</v>
      </c>
      <c r="M893" s="151">
        <v>4.5745656239804058</v>
      </c>
      <c r="N893" s="725">
        <f t="shared" si="110"/>
        <v>0.1984393692318551</v>
      </c>
      <c r="O893" s="687"/>
      <c r="P893" s="687">
        <f t="shared" si="112"/>
        <v>7.7767615607666896</v>
      </c>
      <c r="Q893" s="687"/>
      <c r="R893" s="687"/>
      <c r="S893" s="687"/>
      <c r="T893" s="687"/>
      <c r="U893" s="687"/>
    </row>
    <row r="894" spans="1:21" s="688" customFormat="1" x14ac:dyDescent="0.3">
      <c r="A894" s="146">
        <v>117</v>
      </c>
      <c r="B894" s="146" t="s">
        <v>1335</v>
      </c>
      <c r="C894" s="146">
        <v>95.2</v>
      </c>
      <c r="D894" s="146"/>
      <c r="E894" s="146"/>
      <c r="F894" s="146">
        <f t="shared" si="111"/>
        <v>95.2</v>
      </c>
      <c r="G894" s="146" t="s">
        <v>2163</v>
      </c>
      <c r="H894" s="146">
        <v>73</v>
      </c>
      <c r="I894" s="702">
        <f t="shared" si="108"/>
        <v>1.8149181297890222E-3</v>
      </c>
      <c r="J894" s="151">
        <f t="shared" si="107"/>
        <v>7.7704812267852086</v>
      </c>
      <c r="K894" s="151">
        <f t="shared" si="109"/>
        <v>1.7095058698927459</v>
      </c>
      <c r="L894" s="151">
        <v>3.1611822559908189</v>
      </c>
      <c r="M894" s="151">
        <v>3.8830615180298791</v>
      </c>
      <c r="N894" s="725">
        <f t="shared" si="110"/>
        <v>0.17357385368380937</v>
      </c>
      <c r="O894" s="687"/>
      <c r="P894" s="687">
        <f t="shared" si="112"/>
        <v>6.6012045806507942</v>
      </c>
      <c r="Q894" s="687"/>
      <c r="R894" s="687"/>
      <c r="S894" s="687"/>
      <c r="T894" s="687"/>
      <c r="U894" s="687"/>
    </row>
    <row r="895" spans="1:21" s="688" customFormat="1" x14ac:dyDescent="0.3">
      <c r="A895" s="146">
        <v>118</v>
      </c>
      <c r="B895" s="146" t="s">
        <v>1336</v>
      </c>
      <c r="C895" s="146">
        <v>2329.16</v>
      </c>
      <c r="D895" s="146"/>
      <c r="E895" s="146"/>
      <c r="F895" s="146">
        <f t="shared" si="111"/>
        <v>2329.16</v>
      </c>
      <c r="G895" s="146" t="s">
        <v>2144</v>
      </c>
      <c r="H895" s="146">
        <v>620</v>
      </c>
      <c r="I895" s="702">
        <f t="shared" si="108"/>
        <v>1.5414373157112242E-2</v>
      </c>
      <c r="J895" s="151">
        <f t="shared" si="107"/>
        <v>65.9958679535182</v>
      </c>
      <c r="K895" s="151">
        <f t="shared" si="109"/>
        <v>14.519090949774004</v>
      </c>
      <c r="L895" s="151">
        <v>26.848397242661747</v>
      </c>
      <c r="M895" s="151">
        <v>66.665036234381532</v>
      </c>
      <c r="N895" s="725">
        <f t="shared" si="110"/>
        <v>7.4717233844104947E-2</v>
      </c>
      <c r="O895" s="687"/>
      <c r="P895" s="687">
        <f t="shared" si="112"/>
        <v>113.3305615984486</v>
      </c>
      <c r="Q895" s="687"/>
      <c r="R895" s="687"/>
      <c r="S895" s="687"/>
      <c r="T895" s="687"/>
      <c r="U895" s="687"/>
    </row>
    <row r="896" spans="1:21" s="688" customFormat="1" x14ac:dyDescent="0.3">
      <c r="A896" s="146">
        <v>119</v>
      </c>
      <c r="B896" s="146" t="s">
        <v>1337</v>
      </c>
      <c r="C896" s="146">
        <v>1481.3</v>
      </c>
      <c r="D896" s="146"/>
      <c r="E896" s="146"/>
      <c r="F896" s="146">
        <f t="shared" si="111"/>
        <v>1481.3</v>
      </c>
      <c r="G896" s="146" t="s">
        <v>2144</v>
      </c>
      <c r="H896" s="146">
        <v>522</v>
      </c>
      <c r="I896" s="702">
        <f t="shared" si="108"/>
        <v>1.2977907722600952E-2</v>
      </c>
      <c r="J896" s="151">
        <f t="shared" si="107"/>
        <v>55.564263018929843</v>
      </c>
      <c r="K896" s="151">
        <f t="shared" si="109"/>
        <v>12.224137864164566</v>
      </c>
      <c r="L896" s="151">
        <v>22.604618323660375</v>
      </c>
      <c r="M896" s="151">
        <v>15.348470987220315</v>
      </c>
      <c r="N896" s="725">
        <f t="shared" si="110"/>
        <v>7.1384250451613521E-2</v>
      </c>
      <c r="O896" s="687"/>
      <c r="P896" s="687">
        <f t="shared" si="112"/>
        <v>26.092400678274537</v>
      </c>
      <c r="Q896" s="687"/>
      <c r="R896" s="687"/>
      <c r="S896" s="687"/>
      <c r="T896" s="687"/>
      <c r="U896" s="687"/>
    </row>
    <row r="897" spans="1:21" s="688" customFormat="1" x14ac:dyDescent="0.3">
      <c r="A897" s="146">
        <v>120</v>
      </c>
      <c r="B897" s="146" t="s">
        <v>1338</v>
      </c>
      <c r="C897" s="146">
        <v>152.6</v>
      </c>
      <c r="D897" s="146"/>
      <c r="E897" s="146"/>
      <c r="F897" s="146">
        <f t="shared" si="111"/>
        <v>152.6</v>
      </c>
      <c r="G897" s="146" t="s">
        <v>2163</v>
      </c>
      <c r="H897" s="146">
        <v>142</v>
      </c>
      <c r="I897" s="702">
        <f t="shared" si="108"/>
        <v>3.5303886908224814E-3</v>
      </c>
      <c r="J897" s="151">
        <f t="shared" si="107"/>
        <v>15.115182660321912</v>
      </c>
      <c r="K897" s="151">
        <f t="shared" si="109"/>
        <v>3.3253401852708206</v>
      </c>
      <c r="L897" s="151">
        <v>6.1491490458999483</v>
      </c>
      <c r="M897" s="151">
        <v>7.553352541921134</v>
      </c>
      <c r="N897" s="725">
        <f t="shared" si="110"/>
        <v>0.21063580886902894</v>
      </c>
      <c r="O897" s="687"/>
      <c r="P897" s="687">
        <f t="shared" si="112"/>
        <v>12.840699321265928</v>
      </c>
      <c r="Q897" s="687"/>
      <c r="R897" s="687"/>
      <c r="S897" s="687"/>
      <c r="T897" s="687"/>
      <c r="U897" s="687"/>
    </row>
    <row r="898" spans="1:21" s="688" customFormat="1" x14ac:dyDescent="0.3">
      <c r="A898" s="146">
        <v>121</v>
      </c>
      <c r="B898" s="146" t="s">
        <v>1339</v>
      </c>
      <c r="C898" s="146">
        <v>99.09</v>
      </c>
      <c r="D898" s="146"/>
      <c r="E898" s="146"/>
      <c r="F898" s="146">
        <f t="shared" si="111"/>
        <v>99.09</v>
      </c>
      <c r="G898" s="146" t="s">
        <v>2163</v>
      </c>
      <c r="H898" s="146">
        <v>88</v>
      </c>
      <c r="I898" s="702">
        <f t="shared" si="108"/>
        <v>2.1878465126223827E-3</v>
      </c>
      <c r="J898" s="151">
        <f t="shared" si="107"/>
        <v>9.3671554514671005</v>
      </c>
      <c r="K898" s="151">
        <f t="shared" ref="K898:K956" si="113">J898*0.22</f>
        <v>2.0607741993227622</v>
      </c>
      <c r="L898" s="151">
        <v>3.8107402537971513</v>
      </c>
      <c r="M898" s="151">
        <v>4.680950871049717</v>
      </c>
      <c r="N898" s="725">
        <f t="shared" si="110"/>
        <v>0.20102554017193186</v>
      </c>
      <c r="O898" s="687"/>
      <c r="P898" s="687">
        <f t="shared" si="112"/>
        <v>7.9576164807845187</v>
      </c>
      <c r="Q898" s="687"/>
      <c r="R898" s="687"/>
      <c r="S898" s="687"/>
      <c r="T898" s="687"/>
      <c r="U898" s="687"/>
    </row>
    <row r="899" spans="1:21" s="688" customFormat="1" x14ac:dyDescent="0.3">
      <c r="A899" s="146">
        <v>122</v>
      </c>
      <c r="B899" s="146" t="s">
        <v>1340</v>
      </c>
      <c r="C899" s="146">
        <v>78.7</v>
      </c>
      <c r="D899" s="146"/>
      <c r="E899" s="146"/>
      <c r="F899" s="146">
        <f t="shared" si="111"/>
        <v>78.7</v>
      </c>
      <c r="G899" s="146" t="s">
        <v>2163</v>
      </c>
      <c r="H899" s="146">
        <v>92</v>
      </c>
      <c r="I899" s="702">
        <f t="shared" si="108"/>
        <v>2.2872940813779457E-3</v>
      </c>
      <c r="J899" s="151">
        <f t="shared" si="107"/>
        <v>9.7929352447156042</v>
      </c>
      <c r="K899" s="151">
        <f t="shared" si="113"/>
        <v>2.1544457538374329</v>
      </c>
      <c r="L899" s="151">
        <v>3.9839557198788391</v>
      </c>
      <c r="M899" s="151">
        <v>4.8937213651883402</v>
      </c>
      <c r="N899" s="725">
        <f t="shared" si="110"/>
        <v>0.26461319038907516</v>
      </c>
      <c r="O899" s="687"/>
      <c r="P899" s="687">
        <f t="shared" si="112"/>
        <v>8.3193263208201778</v>
      </c>
      <c r="Q899" s="687"/>
      <c r="R899" s="687"/>
      <c r="S899" s="687"/>
      <c r="T899" s="687"/>
      <c r="U899" s="687"/>
    </row>
    <row r="900" spans="1:21" s="688" customFormat="1" x14ac:dyDescent="0.3">
      <c r="A900" s="146">
        <v>123</v>
      </c>
      <c r="B900" s="146" t="s">
        <v>1341</v>
      </c>
      <c r="C900" s="146">
        <v>557.9</v>
      </c>
      <c r="D900" s="146"/>
      <c r="E900" s="146"/>
      <c r="F900" s="146">
        <f t="shared" si="111"/>
        <v>557.9</v>
      </c>
      <c r="G900" s="146" t="s">
        <v>2163</v>
      </c>
      <c r="H900" s="146">
        <v>291</v>
      </c>
      <c r="I900" s="702">
        <f t="shared" si="108"/>
        <v>7.2348106269671973E-3</v>
      </c>
      <c r="J900" s="151">
        <f t="shared" si="107"/>
        <v>30.975479958828707</v>
      </c>
      <c r="K900" s="151">
        <f t="shared" si="113"/>
        <v>6.8146055909423158</v>
      </c>
      <c r="L900" s="151">
        <v>12.601425157442851</v>
      </c>
      <c r="M900" s="151">
        <v>15.479053448584859</v>
      </c>
      <c r="N900" s="725">
        <f t="shared" si="110"/>
        <v>0.11806876529091008</v>
      </c>
      <c r="O900" s="687"/>
      <c r="P900" s="687">
        <f t="shared" si="112"/>
        <v>26.314390862594259</v>
      </c>
      <c r="Q900" s="687"/>
      <c r="R900" s="687"/>
      <c r="S900" s="687"/>
      <c r="T900" s="687"/>
      <c r="U900" s="687"/>
    </row>
    <row r="901" spans="1:21" s="688" customFormat="1" x14ac:dyDescent="0.3">
      <c r="A901" s="146">
        <v>124</v>
      </c>
      <c r="B901" s="146" t="s">
        <v>1342</v>
      </c>
      <c r="C901" s="146">
        <v>122.5</v>
      </c>
      <c r="D901" s="146"/>
      <c r="E901" s="146"/>
      <c r="F901" s="146">
        <f t="shared" si="111"/>
        <v>122.5</v>
      </c>
      <c r="G901" s="146" t="s">
        <v>2163</v>
      </c>
      <c r="H901" s="146">
        <v>151</v>
      </c>
      <c r="I901" s="702">
        <f t="shared" si="108"/>
        <v>3.7541457205224975E-3</v>
      </c>
      <c r="J901" s="151">
        <f t="shared" si="107"/>
        <v>16.073187195131048</v>
      </c>
      <c r="K901" s="151">
        <f t="shared" si="113"/>
        <v>3.5361011829288307</v>
      </c>
      <c r="L901" s="151">
        <v>6.5388838445837481</v>
      </c>
      <c r="M901" s="151">
        <v>4.4398833698664131</v>
      </c>
      <c r="N901" s="725">
        <f t="shared" si="110"/>
        <v>0.24969841300008197</v>
      </c>
      <c r="O901" s="687"/>
      <c r="P901" s="687">
        <f t="shared" si="112"/>
        <v>7.5478017287729022</v>
      </c>
      <c r="Q901" s="687"/>
      <c r="R901" s="687"/>
      <c r="S901" s="687"/>
      <c r="T901" s="687"/>
      <c r="U901" s="687"/>
    </row>
    <row r="902" spans="1:21" s="688" customFormat="1" x14ac:dyDescent="0.3">
      <c r="A902" s="146">
        <v>125</v>
      </c>
      <c r="B902" s="146" t="s">
        <v>1344</v>
      </c>
      <c r="C902" s="146">
        <v>245.6</v>
      </c>
      <c r="D902" s="146">
        <v>29.9</v>
      </c>
      <c r="E902" s="146"/>
      <c r="F902" s="146">
        <f t="shared" si="111"/>
        <v>275.5</v>
      </c>
      <c r="G902" s="146" t="s">
        <v>2163</v>
      </c>
      <c r="H902" s="146">
        <v>186</v>
      </c>
      <c r="I902" s="702">
        <f t="shared" si="108"/>
        <v>4.6243119471336726E-3</v>
      </c>
      <c r="J902" s="151">
        <f t="shared" si="107"/>
        <v>19.798760386055463</v>
      </c>
      <c r="K902" s="151">
        <f t="shared" si="113"/>
        <v>4.3557272849322022</v>
      </c>
      <c r="L902" s="151">
        <v>8.0545191727985248</v>
      </c>
      <c r="M902" s="151">
        <v>9.8938279774459907</v>
      </c>
      <c r="N902" s="725">
        <f t="shared" si="110"/>
        <v>0.15282335688287543</v>
      </c>
      <c r="O902" s="687"/>
      <c r="P902" s="687">
        <f t="shared" si="112"/>
        <v>16.819507561658185</v>
      </c>
      <c r="Q902" s="687"/>
      <c r="R902" s="687"/>
      <c r="S902" s="687"/>
      <c r="T902" s="687"/>
      <c r="U902" s="687"/>
    </row>
    <row r="903" spans="1:21" s="688" customFormat="1" x14ac:dyDescent="0.3">
      <c r="A903" s="146">
        <v>126</v>
      </c>
      <c r="B903" s="146" t="s">
        <v>1345</v>
      </c>
      <c r="C903" s="146">
        <v>189.1</v>
      </c>
      <c r="D903" s="146"/>
      <c r="E903" s="146"/>
      <c r="F903" s="146">
        <f t="shared" si="111"/>
        <v>189.1</v>
      </c>
      <c r="G903" s="146" t="s">
        <v>2163</v>
      </c>
      <c r="H903" s="146">
        <v>132</v>
      </c>
      <c r="I903" s="702">
        <f t="shared" si="108"/>
        <v>3.2817697689335743E-3</v>
      </c>
      <c r="J903" s="151">
        <f t="shared" ref="J903:J966" si="114">I903*4281.45</f>
        <v>14.050733177200652</v>
      </c>
      <c r="K903" s="151">
        <f t="shared" si="113"/>
        <v>3.0911612989841433</v>
      </c>
      <c r="L903" s="151">
        <v>5.716110380695727</v>
      </c>
      <c r="M903" s="151">
        <v>7.0214263065745754</v>
      </c>
      <c r="N903" s="725">
        <f t="shared" si="110"/>
        <v>0.15800862593048703</v>
      </c>
      <c r="O903" s="687"/>
      <c r="P903" s="687">
        <f t="shared" si="112"/>
        <v>11.936424721176778</v>
      </c>
      <c r="Q903" s="687"/>
      <c r="R903" s="687"/>
      <c r="S903" s="687"/>
      <c r="T903" s="687"/>
      <c r="U903" s="687"/>
    </row>
    <row r="904" spans="1:21" s="688" customFormat="1" x14ac:dyDescent="0.3">
      <c r="A904" s="146">
        <v>127</v>
      </c>
      <c r="B904" s="146" t="s">
        <v>1346</v>
      </c>
      <c r="C904" s="146">
        <v>590.4</v>
      </c>
      <c r="D904" s="146"/>
      <c r="E904" s="146"/>
      <c r="F904" s="146">
        <f t="shared" si="111"/>
        <v>590.4</v>
      </c>
      <c r="G904" s="146" t="s">
        <v>2145</v>
      </c>
      <c r="H904" s="146">
        <v>462</v>
      </c>
      <c r="I904" s="702">
        <f t="shared" si="108"/>
        <v>1.148619419126751E-2</v>
      </c>
      <c r="J904" s="151">
        <f t="shared" si="114"/>
        <v>49.177566120202279</v>
      </c>
      <c r="K904" s="151">
        <f t="shared" si="113"/>
        <v>10.819064546444501</v>
      </c>
      <c r="L904" s="151">
        <v>20.006386332435046</v>
      </c>
      <c r="M904" s="151">
        <v>60.666917573100626</v>
      </c>
      <c r="N904" s="725">
        <f t="shared" si="110"/>
        <v>0.23826208430247706</v>
      </c>
      <c r="O904" s="687"/>
      <c r="P904" s="687">
        <f t="shared" si="112"/>
        <v>103.13375987427106</v>
      </c>
      <c r="Q904" s="687"/>
      <c r="R904" s="687"/>
      <c r="S904" s="687"/>
      <c r="T904" s="687"/>
      <c r="U904" s="687"/>
    </row>
    <row r="905" spans="1:21" s="688" customFormat="1" x14ac:dyDescent="0.3">
      <c r="A905" s="146">
        <v>128</v>
      </c>
      <c r="B905" s="146" t="s">
        <v>1347</v>
      </c>
      <c r="C905" s="146">
        <v>761.4</v>
      </c>
      <c r="D905" s="146"/>
      <c r="E905" s="146"/>
      <c r="F905" s="146">
        <f t="shared" si="111"/>
        <v>761.4</v>
      </c>
      <c r="G905" s="146" t="s">
        <v>2163</v>
      </c>
      <c r="H905" s="146">
        <v>513</v>
      </c>
      <c r="I905" s="702">
        <f t="shared" si="108"/>
        <v>1.2754150692900937E-2</v>
      </c>
      <c r="J905" s="151">
        <f t="shared" si="114"/>
        <v>54.606258484120715</v>
      </c>
      <c r="K905" s="151">
        <f t="shared" si="113"/>
        <v>12.013376866506558</v>
      </c>
      <c r="L905" s="151">
        <v>22.214883524976575</v>
      </c>
      <c r="M905" s="151">
        <v>67.363914967533816</v>
      </c>
      <c r="N905" s="725">
        <f t="shared" si="110"/>
        <v>0.20514635387856273</v>
      </c>
      <c r="O905" s="687"/>
      <c r="P905" s="687">
        <f t="shared" si="112"/>
        <v>114.51865544480748</v>
      </c>
      <c r="Q905" s="687"/>
      <c r="R905" s="687"/>
      <c r="S905" s="687"/>
      <c r="T905" s="687"/>
      <c r="U905" s="687"/>
    </row>
    <row r="906" spans="1:21" s="688" customFormat="1" x14ac:dyDescent="0.3">
      <c r="A906" s="146">
        <v>129</v>
      </c>
      <c r="B906" s="146" t="s">
        <v>1348</v>
      </c>
      <c r="C906" s="146">
        <v>538.82000000000005</v>
      </c>
      <c r="D906" s="146"/>
      <c r="E906" s="146">
        <v>38.299999999999997</v>
      </c>
      <c r="F906" s="146">
        <f t="shared" si="111"/>
        <v>577.12</v>
      </c>
      <c r="G906" s="146" t="s">
        <v>2145</v>
      </c>
      <c r="H906" s="146">
        <v>298</v>
      </c>
      <c r="I906" s="702">
        <f t="shared" si="108"/>
        <v>7.4088438722894326E-3</v>
      </c>
      <c r="J906" s="151">
        <f t="shared" si="114"/>
        <v>31.720594597013591</v>
      </c>
      <c r="K906" s="151">
        <f t="shared" si="113"/>
        <v>6.9785308113429902</v>
      </c>
      <c r="L906" s="151">
        <v>12.904552223085807</v>
      </c>
      <c r="M906" s="151">
        <v>15.851401813327451</v>
      </c>
      <c r="N906" s="725">
        <f t="shared" si="110"/>
        <v>0.11688224189903285</v>
      </c>
      <c r="O906" s="687"/>
      <c r="P906" s="687">
        <f t="shared" si="112"/>
        <v>26.947383082656664</v>
      </c>
      <c r="Q906" s="687"/>
      <c r="R906" s="687"/>
      <c r="S906" s="687"/>
      <c r="T906" s="687"/>
      <c r="U906" s="687"/>
    </row>
    <row r="907" spans="1:21" s="688" customFormat="1" x14ac:dyDescent="0.3">
      <c r="A907" s="146">
        <v>130</v>
      </c>
      <c r="B907" s="146" t="s">
        <v>1349</v>
      </c>
      <c r="C907" s="146">
        <v>102.8</v>
      </c>
      <c r="D907" s="146"/>
      <c r="E907" s="153">
        <v>34</v>
      </c>
      <c r="F907" s="146">
        <f t="shared" si="111"/>
        <v>136.80000000000001</v>
      </c>
      <c r="G907" s="146" t="s">
        <v>2163</v>
      </c>
      <c r="H907" s="146">
        <v>112</v>
      </c>
      <c r="I907" s="702">
        <f t="shared" si="108"/>
        <v>2.78453192515576E-3</v>
      </c>
      <c r="J907" s="151">
        <f t="shared" si="114"/>
        <v>11.921834210958128</v>
      </c>
      <c r="K907" s="151">
        <f t="shared" si="113"/>
        <v>2.6228035264107881</v>
      </c>
      <c r="L907" s="151">
        <v>4.8500330502872844</v>
      </c>
      <c r="M907" s="151">
        <v>5.9575738358814574</v>
      </c>
      <c r="N907" s="725">
        <f t="shared" si="110"/>
        <v>0.18532342561065537</v>
      </c>
      <c r="O907" s="687"/>
      <c r="P907" s="687">
        <f t="shared" si="112"/>
        <v>10.127875520998478</v>
      </c>
      <c r="Q907" s="687"/>
      <c r="R907" s="687"/>
      <c r="S907" s="687"/>
      <c r="T907" s="687"/>
      <c r="U907" s="687"/>
    </row>
    <row r="908" spans="1:21" s="688" customFormat="1" x14ac:dyDescent="0.3">
      <c r="A908" s="146">
        <v>131</v>
      </c>
      <c r="B908" s="146" t="s">
        <v>1350</v>
      </c>
      <c r="C908" s="146">
        <v>578</v>
      </c>
      <c r="D908" s="146"/>
      <c r="E908" s="146"/>
      <c r="F908" s="146">
        <f t="shared" si="111"/>
        <v>578</v>
      </c>
      <c r="G908" s="146" t="s">
        <v>2163</v>
      </c>
      <c r="H908" s="146">
        <v>377</v>
      </c>
      <c r="I908" s="702">
        <f t="shared" si="108"/>
        <v>9.3729333552117992E-3</v>
      </c>
      <c r="J908" s="151">
        <f t="shared" si="114"/>
        <v>40.129745513671558</v>
      </c>
      <c r="K908" s="151">
        <f t="shared" si="113"/>
        <v>8.8285440130077433</v>
      </c>
      <c r="L908" s="151">
        <v>16.325557678199157</v>
      </c>
      <c r="M908" s="151">
        <v>20.053619072565265</v>
      </c>
      <c r="N908" s="725">
        <f t="shared" si="110"/>
        <v>0.14764267522049088</v>
      </c>
      <c r="O908" s="687"/>
      <c r="P908" s="687">
        <f t="shared" si="112"/>
        <v>34.091152423360953</v>
      </c>
      <c r="Q908" s="687"/>
      <c r="R908" s="687"/>
      <c r="S908" s="687"/>
      <c r="T908" s="687"/>
      <c r="U908" s="687"/>
    </row>
    <row r="909" spans="1:21" s="688" customFormat="1" x14ac:dyDescent="0.3">
      <c r="A909" s="146">
        <v>132</v>
      </c>
      <c r="B909" s="146" t="s">
        <v>1351</v>
      </c>
      <c r="C909" s="146">
        <v>150</v>
      </c>
      <c r="D909" s="146"/>
      <c r="E909" s="146"/>
      <c r="F909" s="146">
        <f t="shared" si="111"/>
        <v>150</v>
      </c>
      <c r="G909" s="146" t="s">
        <v>2145</v>
      </c>
      <c r="H909" s="146">
        <v>228</v>
      </c>
      <c r="I909" s="702">
        <f t="shared" si="108"/>
        <v>5.6685114190670825E-3</v>
      </c>
      <c r="J909" s="151">
        <f t="shared" si="114"/>
        <v>24.269448215164758</v>
      </c>
      <c r="K909" s="151">
        <f t="shared" si="113"/>
        <v>5.3392786073362464</v>
      </c>
      <c r="L909" s="151">
        <v>9.8732815666562566</v>
      </c>
      <c r="M909" s="151">
        <v>12.127918165901539</v>
      </c>
      <c r="N909" s="725">
        <f t="shared" si="110"/>
        <v>0.34406617703372533</v>
      </c>
      <c r="O909" s="687"/>
      <c r="P909" s="687">
        <f t="shared" si="112"/>
        <v>20.617460882032617</v>
      </c>
      <c r="Q909" s="687"/>
      <c r="R909" s="687"/>
      <c r="S909" s="687"/>
      <c r="T909" s="687"/>
      <c r="U909" s="687"/>
    </row>
    <row r="910" spans="1:21" s="688" customFormat="1" x14ac:dyDescent="0.3">
      <c r="A910" s="146">
        <v>133</v>
      </c>
      <c r="B910" s="146" t="s">
        <v>1352</v>
      </c>
      <c r="C910" s="146">
        <v>106.6</v>
      </c>
      <c r="D910" s="146"/>
      <c r="E910" s="146"/>
      <c r="F910" s="146">
        <f t="shared" si="111"/>
        <v>106.6</v>
      </c>
      <c r="G910" s="146" t="s">
        <v>2163</v>
      </c>
      <c r="H910" s="146">
        <v>174</v>
      </c>
      <c r="I910" s="702">
        <f t="shared" ref="I910:I973" si="115">2/80444.4*H910</f>
        <v>4.3259692408669842E-3</v>
      </c>
      <c r="J910" s="151">
        <f t="shared" si="114"/>
        <v>18.52142100630995</v>
      </c>
      <c r="K910" s="151">
        <f t="shared" si="113"/>
        <v>4.0747126213881888</v>
      </c>
      <c r="L910" s="151">
        <v>7.5348727745534596</v>
      </c>
      <c r="M910" s="151">
        <v>9.2555164950301219</v>
      </c>
      <c r="N910" s="725">
        <f t="shared" si="110"/>
        <v>0.36947957689757716</v>
      </c>
      <c r="O910" s="687"/>
      <c r="P910" s="687">
        <f t="shared" si="112"/>
        <v>15.734378041551206</v>
      </c>
      <c r="Q910" s="687"/>
      <c r="R910" s="687"/>
      <c r="S910" s="687"/>
      <c r="T910" s="687"/>
      <c r="U910" s="687"/>
    </row>
    <row r="911" spans="1:21" s="688" customFormat="1" x14ac:dyDescent="0.3">
      <c r="A911" s="146">
        <v>134</v>
      </c>
      <c r="B911" s="146" t="s">
        <v>1353</v>
      </c>
      <c r="C911" s="146">
        <v>128.4</v>
      </c>
      <c r="D911" s="146"/>
      <c r="E911" s="146"/>
      <c r="F911" s="146">
        <f t="shared" si="111"/>
        <v>128.4</v>
      </c>
      <c r="G911" s="146" t="s">
        <v>2163</v>
      </c>
      <c r="H911" s="146">
        <v>207</v>
      </c>
      <c r="I911" s="702">
        <f t="shared" si="115"/>
        <v>5.1464116831003775E-3</v>
      </c>
      <c r="J911" s="151">
        <f t="shared" si="114"/>
        <v>22.03410430061011</v>
      </c>
      <c r="K911" s="151">
        <f t="shared" si="113"/>
        <v>4.8475029461342247</v>
      </c>
      <c r="L911" s="151">
        <v>8.9639003697273907</v>
      </c>
      <c r="M911" s="151">
        <v>11.010873071673766</v>
      </c>
      <c r="N911" s="725">
        <f t="shared" si="110"/>
        <v>0.36492508324100847</v>
      </c>
      <c r="O911" s="687"/>
      <c r="P911" s="687">
        <f t="shared" si="112"/>
        <v>18.718484221845401</v>
      </c>
      <c r="Q911" s="687"/>
      <c r="R911" s="687"/>
      <c r="S911" s="687"/>
      <c r="T911" s="687"/>
      <c r="U911" s="687"/>
    </row>
    <row r="912" spans="1:21" s="688" customFormat="1" x14ac:dyDescent="0.3">
      <c r="A912" s="146">
        <v>135</v>
      </c>
      <c r="B912" s="146" t="s">
        <v>1354</v>
      </c>
      <c r="C912" s="146">
        <v>221.8</v>
      </c>
      <c r="D912" s="146"/>
      <c r="E912" s="146">
        <v>34.700000000000003</v>
      </c>
      <c r="F912" s="146">
        <f t="shared" si="111"/>
        <v>256.5</v>
      </c>
      <c r="G912" s="146" t="s">
        <v>2163</v>
      </c>
      <c r="H912" s="146">
        <v>235</v>
      </c>
      <c r="I912" s="702">
        <f t="shared" si="115"/>
        <v>5.8425446643893177E-3</v>
      </c>
      <c r="J912" s="151">
        <f t="shared" si="114"/>
        <v>25.014562853349645</v>
      </c>
      <c r="K912" s="151">
        <f t="shared" si="113"/>
        <v>5.5032038277369217</v>
      </c>
      <c r="L912" s="151">
        <v>10.176408632299211</v>
      </c>
      <c r="M912" s="151">
        <v>12.500266530644129</v>
      </c>
      <c r="N912" s="725">
        <f t="shared" si="110"/>
        <v>0.20738573818335249</v>
      </c>
      <c r="O912" s="687"/>
      <c r="P912" s="687">
        <f t="shared" si="112"/>
        <v>21.250453102095019</v>
      </c>
      <c r="Q912" s="687"/>
      <c r="R912" s="687"/>
      <c r="S912" s="687"/>
      <c r="T912" s="687"/>
      <c r="U912" s="687"/>
    </row>
    <row r="913" spans="1:21" s="688" customFormat="1" x14ac:dyDescent="0.3">
      <c r="A913" s="146">
        <v>136</v>
      </c>
      <c r="B913" s="146" t="s">
        <v>1355</v>
      </c>
      <c r="C913" s="146">
        <v>142.1</v>
      </c>
      <c r="D913" s="146"/>
      <c r="E913" s="146"/>
      <c r="F913" s="146">
        <f t="shared" si="111"/>
        <v>142.1</v>
      </c>
      <c r="G913" s="146" t="s">
        <v>2163</v>
      </c>
      <c r="H913" s="146">
        <v>158</v>
      </c>
      <c r="I913" s="702">
        <f t="shared" si="115"/>
        <v>3.9281789658447324E-3</v>
      </c>
      <c r="J913" s="151">
        <f t="shared" si="114"/>
        <v>16.818301833315928</v>
      </c>
      <c r="K913" s="151">
        <f t="shared" si="113"/>
        <v>3.7000264033295043</v>
      </c>
      <c r="L913" s="151">
        <v>6.842010910226703</v>
      </c>
      <c r="M913" s="151">
        <v>8.4044345184756271</v>
      </c>
      <c r="N913" s="725">
        <f t="shared" si="110"/>
        <v>0.25168735865832342</v>
      </c>
      <c r="O913" s="687"/>
      <c r="P913" s="687">
        <f t="shared" si="112"/>
        <v>14.287538681408565</v>
      </c>
      <c r="Q913" s="687"/>
      <c r="R913" s="687"/>
      <c r="S913" s="687"/>
      <c r="T913" s="687"/>
      <c r="U913" s="687"/>
    </row>
    <row r="914" spans="1:21" s="688" customFormat="1" x14ac:dyDescent="0.3">
      <c r="A914" s="146">
        <v>137</v>
      </c>
      <c r="B914" s="146" t="s">
        <v>1356</v>
      </c>
      <c r="C914" s="146">
        <v>259.7</v>
      </c>
      <c r="D914" s="146"/>
      <c r="E914" s="146"/>
      <c r="F914" s="146">
        <f t="shared" si="111"/>
        <v>259.7</v>
      </c>
      <c r="G914" s="146" t="s">
        <v>2145</v>
      </c>
      <c r="H914" s="146">
        <v>242</v>
      </c>
      <c r="I914" s="702">
        <f t="shared" si="115"/>
        <v>6.016577909711553E-3</v>
      </c>
      <c r="J914" s="151">
        <f t="shared" si="114"/>
        <v>25.759677491534529</v>
      </c>
      <c r="K914" s="151">
        <f t="shared" si="113"/>
        <v>5.6671290481375962</v>
      </c>
      <c r="L914" s="151">
        <v>10.479535697942167</v>
      </c>
      <c r="M914" s="151">
        <v>12.872614895386722</v>
      </c>
      <c r="N914" s="725">
        <f t="shared" si="110"/>
        <v>0.21093167937235663</v>
      </c>
      <c r="O914" s="687"/>
      <c r="P914" s="687">
        <f t="shared" si="112"/>
        <v>21.883445322157428</v>
      </c>
      <c r="Q914" s="687"/>
      <c r="R914" s="687"/>
      <c r="S914" s="687"/>
      <c r="T914" s="687"/>
      <c r="U914" s="687"/>
    </row>
    <row r="915" spans="1:21" s="688" customFormat="1" x14ac:dyDescent="0.3">
      <c r="A915" s="146">
        <v>138</v>
      </c>
      <c r="B915" s="146" t="s">
        <v>1357</v>
      </c>
      <c r="C915" s="146">
        <v>204.3</v>
      </c>
      <c r="D915" s="146"/>
      <c r="E915" s="146">
        <v>105.1</v>
      </c>
      <c r="F915" s="146">
        <f t="shared" si="111"/>
        <v>309.39999999999998</v>
      </c>
      <c r="G915" s="146" t="s">
        <v>2163</v>
      </c>
      <c r="H915" s="146">
        <v>239</v>
      </c>
      <c r="I915" s="702">
        <f t="shared" si="115"/>
        <v>5.9419922331448802E-3</v>
      </c>
      <c r="J915" s="151">
        <f t="shared" si="114"/>
        <v>25.440342646598147</v>
      </c>
      <c r="K915" s="151">
        <f t="shared" si="113"/>
        <v>5.596875382251592</v>
      </c>
      <c r="L915" s="151">
        <v>10.349624098380898</v>
      </c>
      <c r="M915" s="151">
        <v>7.0273650688614078</v>
      </c>
      <c r="N915" s="725">
        <f t="shared" si="110"/>
        <v>0.15647772203003249</v>
      </c>
      <c r="O915" s="687"/>
      <c r="P915" s="687">
        <f t="shared" si="112"/>
        <v>11.946520617064392</v>
      </c>
      <c r="Q915" s="687"/>
      <c r="R915" s="687"/>
      <c r="S915" s="687"/>
      <c r="T915" s="687"/>
      <c r="U915" s="687"/>
    </row>
    <row r="916" spans="1:21" s="688" customFormat="1" x14ac:dyDescent="0.3">
      <c r="A916" s="146">
        <v>139</v>
      </c>
      <c r="B916" s="146" t="s">
        <v>1358</v>
      </c>
      <c r="C916" s="146">
        <v>432.1</v>
      </c>
      <c r="D916" s="146"/>
      <c r="E916" s="146"/>
      <c r="F916" s="146">
        <f t="shared" si="111"/>
        <v>432.1</v>
      </c>
      <c r="G916" s="146" t="s">
        <v>2145</v>
      </c>
      <c r="H916" s="146">
        <v>430</v>
      </c>
      <c r="I916" s="702">
        <f t="shared" si="115"/>
        <v>1.0690613641223007E-2</v>
      </c>
      <c r="J916" s="151">
        <f t="shared" si="114"/>
        <v>45.771327774214242</v>
      </c>
      <c r="K916" s="151">
        <f t="shared" si="113"/>
        <v>10.069692110327134</v>
      </c>
      <c r="L916" s="151">
        <v>18.620662603781533</v>
      </c>
      <c r="M916" s="151">
        <v>22.872828119902024</v>
      </c>
      <c r="N916" s="725">
        <f t="shared" si="110"/>
        <v>0.22525922380982394</v>
      </c>
      <c r="O916" s="687"/>
      <c r="P916" s="687">
        <f t="shared" si="112"/>
        <v>38.883807803833442</v>
      </c>
      <c r="Q916" s="687"/>
      <c r="R916" s="687"/>
      <c r="S916" s="687"/>
      <c r="T916" s="687"/>
      <c r="U916" s="687"/>
    </row>
    <row r="917" spans="1:21" s="688" customFormat="1" x14ac:dyDescent="0.3">
      <c r="A917" s="146">
        <v>140</v>
      </c>
      <c r="B917" s="146" t="s">
        <v>1359</v>
      </c>
      <c r="C917" s="146">
        <v>164.2</v>
      </c>
      <c r="D917" s="146"/>
      <c r="E917" s="146">
        <v>77.7</v>
      </c>
      <c r="F917" s="146">
        <f t="shared" si="111"/>
        <v>241.89999999999998</v>
      </c>
      <c r="G917" s="146" t="s">
        <v>2145</v>
      </c>
      <c r="H917" s="146">
        <v>247</v>
      </c>
      <c r="I917" s="702">
        <f t="shared" si="115"/>
        <v>6.1408873706560061E-3</v>
      </c>
      <c r="J917" s="151">
        <f t="shared" si="114"/>
        <v>26.291902233095158</v>
      </c>
      <c r="K917" s="151">
        <f t="shared" si="113"/>
        <v>5.7842184912809351</v>
      </c>
      <c r="L917" s="151">
        <v>10.696055030544278</v>
      </c>
      <c r="M917" s="151">
        <v>13.13857801306</v>
      </c>
      <c r="N917" s="725">
        <f t="shared" si="110"/>
        <v>0.23113168155428016</v>
      </c>
      <c r="O917" s="687"/>
      <c r="P917" s="687">
        <f t="shared" si="112"/>
        <v>22.335582622202001</v>
      </c>
      <c r="Q917" s="687"/>
      <c r="R917" s="687"/>
      <c r="S917" s="687"/>
      <c r="T917" s="687"/>
      <c r="U917" s="687"/>
    </row>
    <row r="918" spans="1:21" s="688" customFormat="1" x14ac:dyDescent="0.3">
      <c r="A918" s="146">
        <v>141</v>
      </c>
      <c r="B918" s="146" t="s">
        <v>1360</v>
      </c>
      <c r="C918" s="146">
        <v>278.3</v>
      </c>
      <c r="D918" s="146"/>
      <c r="E918" s="146"/>
      <c r="F918" s="146">
        <f t="shared" si="111"/>
        <v>278.3</v>
      </c>
      <c r="G918" s="146" t="s">
        <v>2163</v>
      </c>
      <c r="H918" s="146">
        <v>276</v>
      </c>
      <c r="I918" s="702">
        <f t="shared" si="115"/>
        <v>6.861882244133837E-3</v>
      </c>
      <c r="J918" s="151">
        <f t="shared" si="114"/>
        <v>29.378805734146816</v>
      </c>
      <c r="K918" s="151">
        <f t="shared" si="113"/>
        <v>6.4633372615122999</v>
      </c>
      <c r="L918" s="151">
        <v>11.951867159636521</v>
      </c>
      <c r="M918" s="151">
        <v>14.68116409556502</v>
      </c>
      <c r="N918" s="725">
        <f t="shared" si="110"/>
        <v>0.22448858875623662</v>
      </c>
      <c r="O918" s="687"/>
      <c r="P918" s="687">
        <f t="shared" si="112"/>
        <v>24.957978962460533</v>
      </c>
      <c r="Q918" s="687"/>
      <c r="R918" s="687"/>
      <c r="S918" s="687"/>
      <c r="T918" s="687"/>
      <c r="U918" s="687"/>
    </row>
    <row r="919" spans="1:21" s="688" customFormat="1" x14ac:dyDescent="0.3">
      <c r="A919" s="146">
        <v>142</v>
      </c>
      <c r="B919" s="146" t="s">
        <v>1361</v>
      </c>
      <c r="C919" s="153">
        <v>150</v>
      </c>
      <c r="D919" s="146"/>
      <c r="E919" s="146"/>
      <c r="F919" s="146">
        <f t="shared" si="111"/>
        <v>150</v>
      </c>
      <c r="G919" s="146" t="s">
        <v>2163</v>
      </c>
      <c r="H919" s="146">
        <v>192</v>
      </c>
      <c r="I919" s="702">
        <f t="shared" si="115"/>
        <v>4.7734833002670172E-3</v>
      </c>
      <c r="J919" s="151">
        <f t="shared" si="114"/>
        <v>20.437430075928219</v>
      </c>
      <c r="K919" s="151">
        <f t="shared" si="113"/>
        <v>4.496234616704208</v>
      </c>
      <c r="L919" s="151">
        <v>8.3143423719210574</v>
      </c>
      <c r="M919" s="151">
        <v>10.212983718653925</v>
      </c>
      <c r="N919" s="725">
        <f t="shared" si="110"/>
        <v>0.28973993855471603</v>
      </c>
      <c r="O919" s="687"/>
      <c r="P919" s="687">
        <f t="shared" si="112"/>
        <v>17.362072321711672</v>
      </c>
      <c r="Q919" s="687"/>
      <c r="R919" s="687"/>
      <c r="S919" s="687"/>
      <c r="T919" s="687"/>
      <c r="U919" s="687"/>
    </row>
    <row r="920" spans="1:21" s="688" customFormat="1" x14ac:dyDescent="0.3">
      <c r="A920" s="146">
        <v>143</v>
      </c>
      <c r="B920" s="146" t="s">
        <v>1362</v>
      </c>
      <c r="C920" s="146">
        <v>140.6</v>
      </c>
      <c r="D920" s="146"/>
      <c r="E920" s="146"/>
      <c r="F920" s="146">
        <f t="shared" si="111"/>
        <v>140.6</v>
      </c>
      <c r="G920" s="146" t="s">
        <v>2163</v>
      </c>
      <c r="H920" s="146">
        <v>143</v>
      </c>
      <c r="I920" s="702">
        <f t="shared" si="115"/>
        <v>3.5552505830113721E-3</v>
      </c>
      <c r="J920" s="151">
        <f t="shared" si="114"/>
        <v>15.221627608634039</v>
      </c>
      <c r="K920" s="151">
        <f t="shared" si="113"/>
        <v>3.3487580738994884</v>
      </c>
      <c r="L920" s="151">
        <v>6.1924529124203707</v>
      </c>
      <c r="M920" s="151">
        <v>7.606545165455791</v>
      </c>
      <c r="N920" s="725">
        <f t="shared" si="110"/>
        <v>0.23022321308968485</v>
      </c>
      <c r="O920" s="687"/>
      <c r="P920" s="687">
        <f t="shared" si="112"/>
        <v>12.931126781274845</v>
      </c>
      <c r="Q920" s="687"/>
      <c r="R920" s="687"/>
      <c r="S920" s="687"/>
      <c r="T920" s="687"/>
      <c r="U920" s="687"/>
    </row>
    <row r="921" spans="1:21" s="688" customFormat="1" x14ac:dyDescent="0.3">
      <c r="A921" s="146">
        <v>144</v>
      </c>
      <c r="B921" s="146" t="s">
        <v>1363</v>
      </c>
      <c r="C921" s="146">
        <v>209.1</v>
      </c>
      <c r="D921" s="146"/>
      <c r="E921" s="146"/>
      <c r="F921" s="146">
        <f t="shared" si="111"/>
        <v>209.1</v>
      </c>
      <c r="G921" s="146" t="s">
        <v>2163</v>
      </c>
      <c r="H921" s="146">
        <v>180</v>
      </c>
      <c r="I921" s="702">
        <f t="shared" si="115"/>
        <v>4.4751405940003288E-3</v>
      </c>
      <c r="J921" s="151">
        <f t="shared" si="114"/>
        <v>19.160090696182706</v>
      </c>
      <c r="K921" s="151">
        <f t="shared" si="113"/>
        <v>4.2152199531601955</v>
      </c>
      <c r="L921" s="151">
        <v>7.7946959736759913</v>
      </c>
      <c r="M921" s="151">
        <v>9.5746722362380563</v>
      </c>
      <c r="N921" s="725">
        <f t="shared" si="110"/>
        <v>0.19485738335369179</v>
      </c>
      <c r="O921" s="687"/>
      <c r="P921" s="687">
        <f t="shared" si="112"/>
        <v>16.276942801604694</v>
      </c>
      <c r="Q921" s="687"/>
      <c r="R921" s="687"/>
      <c r="S921" s="687"/>
      <c r="T921" s="687"/>
      <c r="U921" s="687"/>
    </row>
    <row r="922" spans="1:21" s="688" customFormat="1" x14ac:dyDescent="0.3">
      <c r="A922" s="146">
        <v>145</v>
      </c>
      <c r="B922" s="146" t="s">
        <v>1364</v>
      </c>
      <c r="C922" s="146">
        <v>463.5</v>
      </c>
      <c r="D922" s="146"/>
      <c r="E922" s="146"/>
      <c r="F922" s="146">
        <f t="shared" si="111"/>
        <v>463.5</v>
      </c>
      <c r="G922" s="146" t="s">
        <v>2163</v>
      </c>
      <c r="H922" s="146">
        <v>115</v>
      </c>
      <c r="I922" s="702">
        <f t="shared" si="115"/>
        <v>2.8591176017224319E-3</v>
      </c>
      <c r="J922" s="151">
        <f t="shared" si="114"/>
        <v>12.241169055894506</v>
      </c>
      <c r="K922" s="151">
        <f t="shared" si="113"/>
        <v>2.6930571922967914</v>
      </c>
      <c r="L922" s="151">
        <v>4.9799446498485498</v>
      </c>
      <c r="M922" s="151">
        <v>15.101072556074831</v>
      </c>
      <c r="N922" s="725">
        <f t="shared" si="110"/>
        <v>7.5545293320635781E-2</v>
      </c>
      <c r="O922" s="687"/>
      <c r="P922" s="687">
        <f t="shared" si="112"/>
        <v>25.671823345327212</v>
      </c>
      <c r="Q922" s="687"/>
      <c r="R922" s="687"/>
      <c r="S922" s="687"/>
      <c r="T922" s="687"/>
      <c r="U922" s="687"/>
    </row>
    <row r="923" spans="1:21" s="688" customFormat="1" x14ac:dyDescent="0.3">
      <c r="A923" s="146">
        <v>146</v>
      </c>
      <c r="B923" s="146" t="s">
        <v>1365</v>
      </c>
      <c r="C923" s="146">
        <v>126</v>
      </c>
      <c r="D923" s="146"/>
      <c r="E923" s="146"/>
      <c r="F923" s="146">
        <f t="shared" si="111"/>
        <v>126</v>
      </c>
      <c r="G923" s="146" t="s">
        <v>2145</v>
      </c>
      <c r="H923" s="146">
        <v>145</v>
      </c>
      <c r="I923" s="702">
        <f t="shared" si="115"/>
        <v>3.6049743673891533E-3</v>
      </c>
      <c r="J923" s="151">
        <f t="shared" si="114"/>
        <v>15.43451750525829</v>
      </c>
      <c r="K923" s="151">
        <f t="shared" si="113"/>
        <v>3.395593851156824</v>
      </c>
      <c r="L923" s="151">
        <v>6.2790606454612155</v>
      </c>
      <c r="M923" s="151">
        <v>19.040482788094351</v>
      </c>
      <c r="N923" s="725">
        <f t="shared" si="110"/>
        <v>0.35039408563468794</v>
      </c>
      <c r="O923" s="687"/>
      <c r="P923" s="687">
        <f t="shared" si="112"/>
        <v>32.368820739760395</v>
      </c>
      <c r="Q923" s="687"/>
      <c r="R923" s="687"/>
      <c r="S923" s="687"/>
      <c r="T923" s="687"/>
      <c r="U923" s="687"/>
    </row>
    <row r="924" spans="1:21" s="688" customFormat="1" x14ac:dyDescent="0.3">
      <c r="A924" s="146">
        <v>147</v>
      </c>
      <c r="B924" s="146" t="s">
        <v>1366</v>
      </c>
      <c r="C924" s="146">
        <v>725.1</v>
      </c>
      <c r="D924" s="146"/>
      <c r="E924" s="146"/>
      <c r="F924" s="146">
        <f t="shared" si="111"/>
        <v>725.1</v>
      </c>
      <c r="G924" s="146" t="s">
        <v>2145</v>
      </c>
      <c r="H924" s="146">
        <v>460</v>
      </c>
      <c r="I924" s="702">
        <f t="shared" si="115"/>
        <v>1.1436470406889727E-2</v>
      </c>
      <c r="J924" s="151">
        <f t="shared" si="114"/>
        <v>48.964676223578024</v>
      </c>
      <c r="K924" s="151">
        <f t="shared" si="113"/>
        <v>10.772228769187166</v>
      </c>
      <c r="L924" s="151">
        <v>19.919778599394199</v>
      </c>
      <c r="M924" s="151">
        <v>24.468606825941702</v>
      </c>
      <c r="N924" s="725">
        <f t="shared" si="110"/>
        <v>0.14360128315832449</v>
      </c>
      <c r="O924" s="687"/>
      <c r="P924" s="687">
        <f t="shared" si="112"/>
        <v>41.596631604100892</v>
      </c>
      <c r="Q924" s="687"/>
      <c r="R924" s="687"/>
      <c r="S924" s="687"/>
      <c r="T924" s="687"/>
      <c r="U924" s="687"/>
    </row>
    <row r="925" spans="1:21" s="688" customFormat="1" x14ac:dyDescent="0.3">
      <c r="A925" s="146">
        <v>148</v>
      </c>
      <c r="B925" s="146" t="s">
        <v>2161</v>
      </c>
      <c r="C925" s="146">
        <v>466.88</v>
      </c>
      <c r="D925" s="146"/>
      <c r="E925" s="146"/>
      <c r="F925" s="146">
        <f t="shared" si="111"/>
        <v>466.88</v>
      </c>
      <c r="G925" s="146" t="s">
        <v>2145</v>
      </c>
      <c r="H925" s="146">
        <v>539.70000000000005</v>
      </c>
      <c r="I925" s="702">
        <f t="shared" si="115"/>
        <v>1.341796321434432E-2</v>
      </c>
      <c r="J925" s="151">
        <f t="shared" si="114"/>
        <v>57.448338604054484</v>
      </c>
      <c r="K925" s="151">
        <f t="shared" si="113"/>
        <v>12.638634492891986</v>
      </c>
      <c r="L925" s="151">
        <v>23.371096761071847</v>
      </c>
      <c r="M925" s="151">
        <v>28.70805892165378</v>
      </c>
      <c r="N925" s="725">
        <f t="shared" si="110"/>
        <v>0.26166494341088092</v>
      </c>
      <c r="O925" s="687"/>
      <c r="P925" s="687">
        <f t="shared" si="112"/>
        <v>48.803700166811424</v>
      </c>
      <c r="Q925" s="687"/>
      <c r="R925" s="687"/>
      <c r="S925" s="687"/>
      <c r="T925" s="687"/>
      <c r="U925" s="687"/>
    </row>
    <row r="926" spans="1:21" s="688" customFormat="1" x14ac:dyDescent="0.3">
      <c r="A926" s="146">
        <v>149</v>
      </c>
      <c r="B926" s="146" t="s">
        <v>1367</v>
      </c>
      <c r="C926" s="146">
        <v>138.1</v>
      </c>
      <c r="D926" s="146"/>
      <c r="E926" s="146"/>
      <c r="F926" s="146">
        <f t="shared" si="111"/>
        <v>138.1</v>
      </c>
      <c r="G926" s="146" t="s">
        <v>2163</v>
      </c>
      <c r="H926" s="146">
        <v>136</v>
      </c>
      <c r="I926" s="702">
        <f t="shared" si="115"/>
        <v>3.3812173376891372E-3</v>
      </c>
      <c r="J926" s="151">
        <f t="shared" si="114"/>
        <v>14.476512970449155</v>
      </c>
      <c r="K926" s="151">
        <f t="shared" si="113"/>
        <v>3.1848328534988144</v>
      </c>
      <c r="L926" s="151">
        <v>5.8893258467774157</v>
      </c>
      <c r="M926" s="151">
        <v>7.2341968007131978</v>
      </c>
      <c r="N926" s="725">
        <f t="shared" si="110"/>
        <v>0.22291722281997528</v>
      </c>
      <c r="O926" s="687"/>
      <c r="P926" s="687">
        <f t="shared" si="112"/>
        <v>12.298134561212436</v>
      </c>
      <c r="Q926" s="687"/>
      <c r="R926" s="687"/>
      <c r="S926" s="687"/>
      <c r="T926" s="687"/>
      <c r="U926" s="687"/>
    </row>
    <row r="927" spans="1:21" s="688" customFormat="1" x14ac:dyDescent="0.3">
      <c r="A927" s="146">
        <v>150</v>
      </c>
      <c r="B927" s="146" t="s">
        <v>1368</v>
      </c>
      <c r="C927" s="146">
        <v>807</v>
      </c>
      <c r="D927" s="146"/>
      <c r="E927" s="146"/>
      <c r="F927" s="146">
        <f t="shared" si="111"/>
        <v>807</v>
      </c>
      <c r="G927" s="146" t="s">
        <v>2145</v>
      </c>
      <c r="H927" s="146">
        <v>700</v>
      </c>
      <c r="I927" s="702">
        <f t="shared" si="115"/>
        <v>1.7403324532223499E-2</v>
      </c>
      <c r="J927" s="151">
        <f t="shared" si="114"/>
        <v>74.511463818488295</v>
      </c>
      <c r="K927" s="151">
        <f t="shared" si="113"/>
        <v>16.392522040067426</v>
      </c>
      <c r="L927" s="151">
        <v>30.312706564295517</v>
      </c>
      <c r="M927" s="151">
        <v>91.919572080455495</v>
      </c>
      <c r="N927" s="725">
        <f t="shared" si="110"/>
        <v>0.26410937361004549</v>
      </c>
      <c r="O927" s="687"/>
      <c r="P927" s="687">
        <f t="shared" si="112"/>
        <v>156.26327253677434</v>
      </c>
      <c r="Q927" s="687"/>
      <c r="R927" s="687"/>
      <c r="S927" s="687"/>
      <c r="T927" s="687"/>
      <c r="U927" s="687"/>
    </row>
    <row r="928" spans="1:21" s="688" customFormat="1" x14ac:dyDescent="0.3">
      <c r="A928" s="146">
        <v>151</v>
      </c>
      <c r="B928" s="146" t="s">
        <v>1369</v>
      </c>
      <c r="C928" s="146">
        <v>1555.2</v>
      </c>
      <c r="D928" s="146"/>
      <c r="E928" s="146"/>
      <c r="F928" s="146">
        <f t="shared" si="111"/>
        <v>1555.2</v>
      </c>
      <c r="G928" s="146" t="s">
        <v>2145</v>
      </c>
      <c r="H928" s="146">
        <v>534</v>
      </c>
      <c r="I928" s="702">
        <f t="shared" si="115"/>
        <v>1.3276250428867641E-2</v>
      </c>
      <c r="J928" s="151">
        <f t="shared" si="114"/>
        <v>56.841602398675356</v>
      </c>
      <c r="K928" s="151">
        <f t="shared" si="113"/>
        <v>12.505152527708578</v>
      </c>
      <c r="L928" s="151">
        <v>23.12426472190544</v>
      </c>
      <c r="M928" s="151">
        <v>28.404860967506238</v>
      </c>
      <c r="N928" s="725">
        <f t="shared" si="110"/>
        <v>7.7723688667564045E-2</v>
      </c>
      <c r="O928" s="687"/>
      <c r="P928" s="687">
        <f t="shared" si="112"/>
        <v>48.288263644760605</v>
      </c>
      <c r="Q928" s="687"/>
      <c r="R928" s="687"/>
      <c r="S928" s="687"/>
      <c r="T928" s="687"/>
      <c r="U928" s="687"/>
    </row>
    <row r="929" spans="1:21" s="688" customFormat="1" x14ac:dyDescent="0.3">
      <c r="A929" s="146">
        <v>152</v>
      </c>
      <c r="B929" s="146" t="s">
        <v>1370</v>
      </c>
      <c r="C929" s="146">
        <v>1514.3</v>
      </c>
      <c r="D929" s="146"/>
      <c r="E929" s="146"/>
      <c r="F929" s="146">
        <f t="shared" si="111"/>
        <v>1514.3</v>
      </c>
      <c r="G929" s="146" t="s">
        <v>2145</v>
      </c>
      <c r="H929" s="146">
        <v>525</v>
      </c>
      <c r="I929" s="702">
        <f t="shared" si="115"/>
        <v>1.3052493399167624E-2</v>
      </c>
      <c r="J929" s="151">
        <f t="shared" si="114"/>
        <v>55.883597863866221</v>
      </c>
      <c r="K929" s="151">
        <f t="shared" si="113"/>
        <v>12.294391530050568</v>
      </c>
      <c r="L929" s="151">
        <v>22.73452992322164</v>
      </c>
      <c r="M929" s="151">
        <v>27.926127355694334</v>
      </c>
      <c r="N929" s="725">
        <f t="shared" si="110"/>
        <v>7.8477611221576149E-2</v>
      </c>
      <c r="O929" s="687"/>
      <c r="P929" s="687">
        <f t="shared" si="112"/>
        <v>47.474416504680363</v>
      </c>
      <c r="Q929" s="687"/>
      <c r="R929" s="687"/>
      <c r="S929" s="687"/>
      <c r="T929" s="687"/>
      <c r="U929" s="687"/>
    </row>
    <row r="930" spans="1:21" s="688" customFormat="1" x14ac:dyDescent="0.3">
      <c r="A930" s="146">
        <v>153</v>
      </c>
      <c r="B930" s="146" t="s">
        <v>1371</v>
      </c>
      <c r="C930" s="153">
        <v>394</v>
      </c>
      <c r="D930" s="146"/>
      <c r="E930" s="146"/>
      <c r="F930" s="146">
        <f t="shared" si="111"/>
        <v>394</v>
      </c>
      <c r="G930" s="146" t="s">
        <v>2163</v>
      </c>
      <c r="H930" s="146">
        <v>256</v>
      </c>
      <c r="I930" s="702">
        <f t="shared" si="115"/>
        <v>6.3646444003560227E-3</v>
      </c>
      <c r="J930" s="151">
        <f t="shared" si="114"/>
        <v>27.249906767904292</v>
      </c>
      <c r="K930" s="151">
        <f t="shared" si="113"/>
        <v>5.9949794889389443</v>
      </c>
      <c r="L930" s="151">
        <v>11.085789829228077</v>
      </c>
      <c r="M930" s="151">
        <v>13.617311624871903</v>
      </c>
      <c r="N930" s="725">
        <f t="shared" si="110"/>
        <v>0.14707611094148024</v>
      </c>
      <c r="O930" s="687"/>
      <c r="P930" s="687">
        <f t="shared" si="112"/>
        <v>23.149429762282235</v>
      </c>
      <c r="Q930" s="687"/>
      <c r="R930" s="687"/>
      <c r="S930" s="687"/>
      <c r="T930" s="687"/>
      <c r="U930" s="687"/>
    </row>
    <row r="931" spans="1:21" s="688" customFormat="1" x14ac:dyDescent="0.3">
      <c r="A931" s="146">
        <v>154</v>
      </c>
      <c r="B931" s="146" t="s">
        <v>2162</v>
      </c>
      <c r="C931" s="146">
        <v>572.5</v>
      </c>
      <c r="D931" s="146"/>
      <c r="E931" s="146"/>
      <c r="F931" s="146">
        <f t="shared" si="111"/>
        <v>572.5</v>
      </c>
      <c r="G931" s="146" t="s">
        <v>2163</v>
      </c>
      <c r="H931" s="146">
        <v>308</v>
      </c>
      <c r="I931" s="702">
        <f t="shared" si="115"/>
        <v>7.6574627941783397E-3</v>
      </c>
      <c r="J931" s="151">
        <f t="shared" si="114"/>
        <v>32.785044080134853</v>
      </c>
      <c r="K931" s="151">
        <f t="shared" si="113"/>
        <v>7.2127096976296672</v>
      </c>
      <c r="L931" s="151">
        <v>13.337590888290029</v>
      </c>
      <c r="M931" s="151">
        <v>16.383328048674009</v>
      </c>
      <c r="N931" s="725">
        <f t="shared" si="110"/>
        <v>0.12177934098642546</v>
      </c>
      <c r="O931" s="687"/>
      <c r="P931" s="687">
        <f t="shared" si="112"/>
        <v>27.851657682745817</v>
      </c>
      <c r="Q931" s="687"/>
      <c r="R931" s="687"/>
      <c r="S931" s="687"/>
      <c r="T931" s="687"/>
      <c r="U931" s="687"/>
    </row>
    <row r="932" spans="1:21" s="688" customFormat="1" x14ac:dyDescent="0.3">
      <c r="A932" s="146">
        <v>155</v>
      </c>
      <c r="B932" s="146" t="s">
        <v>1372</v>
      </c>
      <c r="C932" s="146">
        <v>351.9</v>
      </c>
      <c r="D932" s="146"/>
      <c r="E932" s="146"/>
      <c r="F932" s="146">
        <f t="shared" si="111"/>
        <v>351.9</v>
      </c>
      <c r="G932" s="146" t="s">
        <v>2163</v>
      </c>
      <c r="H932" s="146">
        <v>215</v>
      </c>
      <c r="I932" s="702">
        <f t="shared" si="115"/>
        <v>5.3453068206115034E-3</v>
      </c>
      <c r="J932" s="151">
        <f t="shared" si="114"/>
        <v>22.885663887107121</v>
      </c>
      <c r="K932" s="151">
        <f t="shared" si="113"/>
        <v>5.034846055163567</v>
      </c>
      <c r="L932" s="151">
        <v>9.3103313018907663</v>
      </c>
      <c r="M932" s="151">
        <v>11.436414059951012</v>
      </c>
      <c r="N932" s="725">
        <f t="shared" si="110"/>
        <v>0.13829853738025707</v>
      </c>
      <c r="O932" s="687"/>
      <c r="P932" s="687">
        <f t="shared" si="112"/>
        <v>19.441903901916721</v>
      </c>
      <c r="Q932" s="687"/>
      <c r="R932" s="687"/>
      <c r="S932" s="687"/>
      <c r="T932" s="687"/>
      <c r="U932" s="687"/>
    </row>
    <row r="933" spans="1:21" s="688" customFormat="1" x14ac:dyDescent="0.3">
      <c r="A933" s="146">
        <v>156</v>
      </c>
      <c r="B933" s="146" t="s">
        <v>1373</v>
      </c>
      <c r="C933" s="146">
        <v>449.4</v>
      </c>
      <c r="D933" s="146"/>
      <c r="E933" s="146"/>
      <c r="F933" s="146">
        <f t="shared" ref="F933:F989" si="116">C933+D933+E933</f>
        <v>449.4</v>
      </c>
      <c r="G933" s="146" t="s">
        <v>2163</v>
      </c>
      <c r="H933" s="146">
        <v>287</v>
      </c>
      <c r="I933" s="702">
        <f t="shared" si="115"/>
        <v>7.1353630582116348E-3</v>
      </c>
      <c r="J933" s="151">
        <f t="shared" si="114"/>
        <v>30.549700165580202</v>
      </c>
      <c r="K933" s="151">
        <f t="shared" si="113"/>
        <v>6.7209340364276446</v>
      </c>
      <c r="L933" s="151">
        <v>12.428209691361165</v>
      </c>
      <c r="M933" s="151">
        <v>15.266282954446234</v>
      </c>
      <c r="N933" s="725">
        <f t="shared" si="110"/>
        <v>0.14455969481044781</v>
      </c>
      <c r="O933" s="687"/>
      <c r="P933" s="687">
        <f t="shared" si="112"/>
        <v>25.952681022558597</v>
      </c>
      <c r="Q933" s="687"/>
      <c r="R933" s="687"/>
      <c r="S933" s="687"/>
      <c r="T933" s="687"/>
      <c r="U933" s="687"/>
    </row>
    <row r="934" spans="1:21" s="688" customFormat="1" x14ac:dyDescent="0.3">
      <c r="A934" s="146">
        <v>157</v>
      </c>
      <c r="B934" s="146" t="s">
        <v>1374</v>
      </c>
      <c r="C934" s="146">
        <v>1394.3</v>
      </c>
      <c r="D934" s="146"/>
      <c r="E934" s="146"/>
      <c r="F934" s="146">
        <f t="shared" si="116"/>
        <v>1394.3</v>
      </c>
      <c r="G934" s="146" t="s">
        <v>2145</v>
      </c>
      <c r="H934" s="146">
        <v>734</v>
      </c>
      <c r="I934" s="702">
        <f t="shared" si="115"/>
        <v>1.8248628866645782E-2</v>
      </c>
      <c r="J934" s="151">
        <f t="shared" si="114"/>
        <v>78.130592061100586</v>
      </c>
      <c r="K934" s="151">
        <f t="shared" si="113"/>
        <v>17.188730253442127</v>
      </c>
      <c r="L934" s="151">
        <v>31.785038025989877</v>
      </c>
      <c r="M934" s="151">
        <v>39.043385674437417</v>
      </c>
      <c r="N934" s="725">
        <f t="shared" si="110"/>
        <v>0.1191621215053934</v>
      </c>
      <c r="O934" s="687"/>
      <c r="P934" s="687">
        <f t="shared" si="112"/>
        <v>66.3737556465436</v>
      </c>
      <c r="Q934" s="687"/>
      <c r="R934" s="687"/>
      <c r="S934" s="687"/>
      <c r="T934" s="687"/>
      <c r="U934" s="687"/>
    </row>
    <row r="935" spans="1:21" s="688" customFormat="1" x14ac:dyDescent="0.3">
      <c r="A935" s="146">
        <v>158</v>
      </c>
      <c r="B935" s="146" t="s">
        <v>1375</v>
      </c>
      <c r="C935" s="146">
        <v>398.7</v>
      </c>
      <c r="D935" s="146"/>
      <c r="E935" s="146"/>
      <c r="F935" s="146">
        <f t="shared" si="116"/>
        <v>398.7</v>
      </c>
      <c r="G935" s="146" t="s">
        <v>2163</v>
      </c>
      <c r="H935" s="146">
        <v>248</v>
      </c>
      <c r="I935" s="702">
        <f t="shared" si="115"/>
        <v>6.1657492628448968E-3</v>
      </c>
      <c r="J935" s="151">
        <f t="shared" si="114"/>
        <v>26.398347181407281</v>
      </c>
      <c r="K935" s="151">
        <f t="shared" si="113"/>
        <v>5.807636379909602</v>
      </c>
      <c r="L935" s="151">
        <v>10.739358897064697</v>
      </c>
      <c r="M935" s="151">
        <v>13.191770636594656</v>
      </c>
      <c r="N935" s="725">
        <f t="shared" si="110"/>
        <v>0.14080038398539313</v>
      </c>
      <c r="O935" s="687"/>
      <c r="P935" s="687">
        <f t="shared" si="112"/>
        <v>22.426010082210915</v>
      </c>
      <c r="Q935" s="687"/>
      <c r="R935" s="687"/>
      <c r="S935" s="687"/>
      <c r="T935" s="687"/>
      <c r="U935" s="687"/>
    </row>
    <row r="936" spans="1:21" s="688" customFormat="1" x14ac:dyDescent="0.3">
      <c r="A936" s="146">
        <v>159</v>
      </c>
      <c r="B936" s="146" t="s">
        <v>1376</v>
      </c>
      <c r="C936" s="146">
        <v>359.4</v>
      </c>
      <c r="D936" s="146"/>
      <c r="E936" s="146"/>
      <c r="F936" s="146">
        <f t="shared" si="116"/>
        <v>359.4</v>
      </c>
      <c r="G936" s="146" t="s">
        <v>2163</v>
      </c>
      <c r="H936" s="146">
        <v>262</v>
      </c>
      <c r="I936" s="702">
        <f t="shared" si="115"/>
        <v>6.5138157534893673E-3</v>
      </c>
      <c r="J936" s="151">
        <f t="shared" si="114"/>
        <v>27.888576457777049</v>
      </c>
      <c r="K936" s="151">
        <f t="shared" si="113"/>
        <v>6.135486820710951</v>
      </c>
      <c r="L936" s="151">
        <v>11.345613028350609</v>
      </c>
      <c r="M936" s="151">
        <v>7.7036386947351012</v>
      </c>
      <c r="N936" s="725">
        <f t="shared" si="110"/>
        <v>0.14767199499603148</v>
      </c>
      <c r="O936" s="687"/>
      <c r="P936" s="687">
        <f t="shared" si="112"/>
        <v>13.096185781049671</v>
      </c>
      <c r="Q936" s="687"/>
      <c r="R936" s="687"/>
      <c r="S936" s="687"/>
      <c r="T936" s="687"/>
      <c r="U936" s="687"/>
    </row>
    <row r="937" spans="1:21" s="688" customFormat="1" x14ac:dyDescent="0.3">
      <c r="A937" s="146">
        <v>160</v>
      </c>
      <c r="B937" s="146" t="s">
        <v>1377</v>
      </c>
      <c r="C937" s="146">
        <v>694.9</v>
      </c>
      <c r="D937" s="146"/>
      <c r="E937" s="146"/>
      <c r="F937" s="146">
        <f t="shared" si="116"/>
        <v>694.9</v>
      </c>
      <c r="G937" s="146" t="s">
        <v>2145</v>
      </c>
      <c r="H937" s="146">
        <v>483</v>
      </c>
      <c r="I937" s="702">
        <f t="shared" si="115"/>
        <v>1.2008293927234215E-2</v>
      </c>
      <c r="J937" s="151">
        <f t="shared" si="114"/>
        <v>51.412910034756926</v>
      </c>
      <c r="K937" s="151">
        <f t="shared" si="113"/>
        <v>11.310840207646525</v>
      </c>
      <c r="L937" s="151">
        <v>20.915767529363912</v>
      </c>
      <c r="M937" s="151">
        <v>25.692037167238787</v>
      </c>
      <c r="N937" s="725">
        <f t="shared" si="110"/>
        <v>0.15733422785869355</v>
      </c>
      <c r="O937" s="687"/>
      <c r="P937" s="687">
        <f t="shared" si="112"/>
        <v>43.676463184305938</v>
      </c>
      <c r="Q937" s="687"/>
      <c r="R937" s="687"/>
      <c r="S937" s="687"/>
      <c r="T937" s="687"/>
      <c r="U937" s="687"/>
    </row>
    <row r="938" spans="1:21" s="688" customFormat="1" x14ac:dyDescent="0.3">
      <c r="A938" s="146">
        <v>161</v>
      </c>
      <c r="B938" s="146" t="s">
        <v>1378</v>
      </c>
      <c r="C938" s="146">
        <v>629.6</v>
      </c>
      <c r="D938" s="146"/>
      <c r="E938" s="146"/>
      <c r="F938" s="146">
        <f t="shared" si="116"/>
        <v>629.6</v>
      </c>
      <c r="G938" s="146" t="s">
        <v>2145</v>
      </c>
      <c r="H938" s="146">
        <v>257</v>
      </c>
      <c r="I938" s="702">
        <f t="shared" si="115"/>
        <v>6.3895062925449133E-3</v>
      </c>
      <c r="J938" s="151">
        <f t="shared" si="114"/>
        <v>27.35635171621642</v>
      </c>
      <c r="K938" s="151">
        <f t="shared" si="113"/>
        <v>6.0183973775676121</v>
      </c>
      <c r="L938" s="151">
        <v>11.129093695748498</v>
      </c>
      <c r="M938" s="151">
        <v>33.747614320967237</v>
      </c>
      <c r="N938" s="725">
        <f t="shared" ref="N938:N1001" si="117">(M938+L938+K938+J938)/F938</f>
        <v>0.12428757482607969</v>
      </c>
      <c r="O938" s="687"/>
      <c r="P938" s="687">
        <f t="shared" si="112"/>
        <v>57.370944345644304</v>
      </c>
      <c r="Q938" s="687"/>
      <c r="R938" s="687"/>
      <c r="S938" s="687"/>
      <c r="T938" s="687"/>
      <c r="U938" s="687"/>
    </row>
    <row r="939" spans="1:21" s="688" customFormat="1" x14ac:dyDescent="0.3">
      <c r="A939" s="146">
        <v>162</v>
      </c>
      <c r="B939" s="146" t="s">
        <v>1379</v>
      </c>
      <c r="C939" s="146">
        <v>969.07</v>
      </c>
      <c r="D939" s="146"/>
      <c r="E939" s="146"/>
      <c r="F939" s="146">
        <f t="shared" si="116"/>
        <v>969.07</v>
      </c>
      <c r="G939" s="146" t="s">
        <v>2163</v>
      </c>
      <c r="H939" s="146">
        <v>586</v>
      </c>
      <c r="I939" s="702">
        <f t="shared" si="115"/>
        <v>1.4569068822689959E-2</v>
      </c>
      <c r="J939" s="151">
        <f t="shared" si="114"/>
        <v>62.376739710905923</v>
      </c>
      <c r="K939" s="151">
        <f t="shared" si="113"/>
        <v>13.722882736399303</v>
      </c>
      <c r="L939" s="151">
        <v>25.376065780967391</v>
      </c>
      <c r="M939" s="151">
        <v>31.170877391308338</v>
      </c>
      <c r="N939" s="725">
        <f t="shared" si="117"/>
        <v>0.13688027244634643</v>
      </c>
      <c r="O939" s="687"/>
      <c r="P939" s="687">
        <f t="shared" si="112"/>
        <v>52.990491565224175</v>
      </c>
      <c r="Q939" s="687"/>
      <c r="R939" s="687"/>
      <c r="S939" s="687"/>
      <c r="T939" s="687"/>
      <c r="U939" s="687"/>
    </row>
    <row r="940" spans="1:21" s="688" customFormat="1" x14ac:dyDescent="0.3">
      <c r="A940" s="146">
        <v>163</v>
      </c>
      <c r="B940" s="146" t="s">
        <v>1380</v>
      </c>
      <c r="C940" s="146">
        <v>315.7</v>
      </c>
      <c r="D940" s="146"/>
      <c r="E940" s="146"/>
      <c r="F940" s="146">
        <f t="shared" si="116"/>
        <v>315.7</v>
      </c>
      <c r="G940" s="146" t="s">
        <v>2163</v>
      </c>
      <c r="H940" s="146">
        <v>257</v>
      </c>
      <c r="I940" s="702">
        <f t="shared" si="115"/>
        <v>6.3895062925449133E-3</v>
      </c>
      <c r="J940" s="151">
        <f t="shared" si="114"/>
        <v>27.35635171621642</v>
      </c>
      <c r="K940" s="151">
        <f t="shared" si="113"/>
        <v>6.0183973775676121</v>
      </c>
      <c r="L940" s="151">
        <v>11.129093695748498</v>
      </c>
      <c r="M940" s="151">
        <v>13.67050424840656</v>
      </c>
      <c r="N940" s="725">
        <f t="shared" si="117"/>
        <v>0.18427097572993062</v>
      </c>
      <c r="O940" s="687"/>
      <c r="P940" s="687">
        <f t="shared" si="112"/>
        <v>23.239857222291153</v>
      </c>
      <c r="Q940" s="687"/>
      <c r="R940" s="687"/>
      <c r="S940" s="687"/>
      <c r="T940" s="687"/>
      <c r="U940" s="687"/>
    </row>
    <row r="941" spans="1:21" s="688" customFormat="1" x14ac:dyDescent="0.3">
      <c r="A941" s="146">
        <v>164</v>
      </c>
      <c r="B941" s="146" t="s">
        <v>1381</v>
      </c>
      <c r="C941" s="146">
        <v>677.4</v>
      </c>
      <c r="D941" s="146"/>
      <c r="E941" s="146"/>
      <c r="F941" s="146">
        <f t="shared" si="116"/>
        <v>677.4</v>
      </c>
      <c r="G941" s="146" t="s">
        <v>2163</v>
      </c>
      <c r="H941" s="146">
        <v>349</v>
      </c>
      <c r="I941" s="702">
        <f t="shared" si="115"/>
        <v>8.6768003739228598E-3</v>
      </c>
      <c r="J941" s="151">
        <f t="shared" si="114"/>
        <v>37.149286960932024</v>
      </c>
      <c r="K941" s="151">
        <f t="shared" si="113"/>
        <v>8.1728431314050454</v>
      </c>
      <c r="L941" s="151">
        <v>15.113049415627337</v>
      </c>
      <c r="M941" s="151">
        <v>18.5642256135949</v>
      </c>
      <c r="N941" s="725">
        <f t="shared" si="117"/>
        <v>0.11662150150805921</v>
      </c>
      <c r="O941" s="687"/>
      <c r="P941" s="687">
        <f t="shared" si="112"/>
        <v>31.559183543111327</v>
      </c>
      <c r="Q941" s="687"/>
      <c r="R941" s="687"/>
      <c r="S941" s="687"/>
      <c r="T941" s="687"/>
      <c r="U941" s="687"/>
    </row>
    <row r="942" spans="1:21" s="688" customFormat="1" x14ac:dyDescent="0.3">
      <c r="A942" s="146">
        <v>165</v>
      </c>
      <c r="B942" s="146" t="s">
        <v>1382</v>
      </c>
      <c r="C942" s="146">
        <v>255.8</v>
      </c>
      <c r="D942" s="146"/>
      <c r="E942" s="146"/>
      <c r="F942" s="146">
        <f t="shared" si="116"/>
        <v>255.8</v>
      </c>
      <c r="G942" s="146" t="s">
        <v>2163</v>
      </c>
      <c r="H942" s="146">
        <v>267</v>
      </c>
      <c r="I942" s="702">
        <f t="shared" si="115"/>
        <v>6.6381252144338205E-3</v>
      </c>
      <c r="J942" s="151">
        <f t="shared" si="114"/>
        <v>28.420801199337678</v>
      </c>
      <c r="K942" s="151">
        <f t="shared" si="113"/>
        <v>6.252576263854289</v>
      </c>
      <c r="L942" s="151">
        <v>11.56213236095272</v>
      </c>
      <c r="M942" s="151">
        <v>35.060751064973736</v>
      </c>
      <c r="N942" s="725">
        <f t="shared" si="117"/>
        <v>0.31781180957434879</v>
      </c>
      <c r="O942" s="687"/>
      <c r="P942" s="687">
        <f t="shared" si="112"/>
        <v>59.603276810455348</v>
      </c>
      <c r="Q942" s="687"/>
      <c r="R942" s="687"/>
      <c r="S942" s="687"/>
      <c r="T942" s="687"/>
      <c r="U942" s="687"/>
    </row>
    <row r="943" spans="1:21" s="688" customFormat="1" x14ac:dyDescent="0.3">
      <c r="A943" s="146">
        <v>166</v>
      </c>
      <c r="B943" s="146" t="s">
        <v>1383</v>
      </c>
      <c r="C943" s="146">
        <v>167.8</v>
      </c>
      <c r="D943" s="146">
        <v>184.7</v>
      </c>
      <c r="E943" s="146"/>
      <c r="F943" s="146">
        <f t="shared" si="116"/>
        <v>352.5</v>
      </c>
      <c r="G943" s="146" t="s">
        <v>2163</v>
      </c>
      <c r="H943" s="146">
        <v>122</v>
      </c>
      <c r="I943" s="702">
        <f t="shared" si="115"/>
        <v>3.0331508470446671E-3</v>
      </c>
      <c r="J943" s="151">
        <f t="shared" si="114"/>
        <v>12.98628369407939</v>
      </c>
      <c r="K943" s="151">
        <f t="shared" si="113"/>
        <v>2.8569824126974659</v>
      </c>
      <c r="L943" s="151">
        <v>5.2830717154915057</v>
      </c>
      <c r="M943" s="151">
        <v>25.551036482530755</v>
      </c>
      <c r="N943" s="725">
        <f t="shared" si="117"/>
        <v>0.13241808313418188</v>
      </c>
      <c r="O943" s="687"/>
      <c r="P943" s="687">
        <f t="shared" si="112"/>
        <v>43.436762020302282</v>
      </c>
      <c r="Q943" s="687"/>
      <c r="R943" s="687"/>
      <c r="S943" s="687"/>
      <c r="T943" s="687"/>
      <c r="U943" s="687"/>
    </row>
    <row r="944" spans="1:21" s="688" customFormat="1" x14ac:dyDescent="0.3">
      <c r="A944" s="146">
        <v>167</v>
      </c>
      <c r="B944" s="146" t="s">
        <v>1385</v>
      </c>
      <c r="C944" s="146">
        <v>642.9</v>
      </c>
      <c r="D944" s="146"/>
      <c r="E944" s="146"/>
      <c r="F944" s="146">
        <f t="shared" si="116"/>
        <v>642.9</v>
      </c>
      <c r="G944" s="146" t="s">
        <v>2163</v>
      </c>
      <c r="H944" s="146">
        <v>373</v>
      </c>
      <c r="I944" s="702">
        <f t="shared" si="115"/>
        <v>9.2734857864562367E-3</v>
      </c>
      <c r="J944" s="151">
        <f t="shared" si="114"/>
        <v>39.703965720423049</v>
      </c>
      <c r="K944" s="151">
        <f t="shared" si="113"/>
        <v>8.7348724584930704</v>
      </c>
      <c r="L944" s="151">
        <v>16.152342212117468</v>
      </c>
      <c r="M944" s="151">
        <v>19.840848578426641</v>
      </c>
      <c r="N944" s="725">
        <f t="shared" si="117"/>
        <v>0.13132995639984479</v>
      </c>
      <c r="O944" s="687"/>
      <c r="P944" s="687">
        <f t="shared" ref="P944:P1001" si="118">M944*1.7</f>
        <v>33.729442583325287</v>
      </c>
      <c r="Q944" s="687"/>
      <c r="R944" s="687"/>
      <c r="S944" s="687"/>
      <c r="T944" s="687"/>
      <c r="U944" s="687"/>
    </row>
    <row r="945" spans="1:21" s="688" customFormat="1" x14ac:dyDescent="0.3">
      <c r="A945" s="146">
        <v>168</v>
      </c>
      <c r="B945" s="146" t="s">
        <v>1386</v>
      </c>
      <c r="C945" s="146">
        <v>324.39999999999998</v>
      </c>
      <c r="D945" s="146"/>
      <c r="E945" s="146"/>
      <c r="F945" s="146">
        <f t="shared" si="116"/>
        <v>324.39999999999998</v>
      </c>
      <c r="G945" s="146" t="s">
        <v>2145</v>
      </c>
      <c r="H945" s="146">
        <v>190</v>
      </c>
      <c r="I945" s="702">
        <f t="shared" si="115"/>
        <v>4.723759515889236E-3</v>
      </c>
      <c r="J945" s="151">
        <f t="shared" si="114"/>
        <v>20.224540179303968</v>
      </c>
      <c r="K945" s="151">
        <f t="shared" si="113"/>
        <v>4.4493988394468733</v>
      </c>
      <c r="L945" s="151">
        <v>8.2277346388802144</v>
      </c>
      <c r="M945" s="151">
        <v>10.106598471584615</v>
      </c>
      <c r="N945" s="725">
        <f t="shared" si="117"/>
        <v>0.13257790422076349</v>
      </c>
      <c r="O945" s="687"/>
      <c r="P945" s="687">
        <f t="shared" si="118"/>
        <v>17.181217401693846</v>
      </c>
      <c r="Q945" s="687"/>
      <c r="R945" s="687"/>
      <c r="S945" s="687"/>
      <c r="T945" s="687"/>
      <c r="U945" s="687"/>
    </row>
    <row r="946" spans="1:21" s="688" customFormat="1" x14ac:dyDescent="0.3">
      <c r="A946" s="146">
        <v>169</v>
      </c>
      <c r="B946" s="146" t="s">
        <v>1387</v>
      </c>
      <c r="C946" s="153">
        <v>505</v>
      </c>
      <c r="D946" s="146"/>
      <c r="E946" s="146"/>
      <c r="F946" s="146">
        <f t="shared" si="116"/>
        <v>505</v>
      </c>
      <c r="G946" s="146" t="s">
        <v>2163</v>
      </c>
      <c r="H946" s="146">
        <v>306</v>
      </c>
      <c r="I946" s="702">
        <f t="shared" si="115"/>
        <v>7.6077390098005584E-3</v>
      </c>
      <c r="J946" s="151">
        <f t="shared" si="114"/>
        <v>32.572154183510598</v>
      </c>
      <c r="K946" s="151">
        <f t="shared" si="113"/>
        <v>7.1658739203723316</v>
      </c>
      <c r="L946" s="151">
        <v>13.250983155249186</v>
      </c>
      <c r="M946" s="151">
        <v>8.997379544232599</v>
      </c>
      <c r="N946" s="725">
        <f t="shared" si="117"/>
        <v>0.12274532832349448</v>
      </c>
      <c r="O946" s="687"/>
      <c r="P946" s="687">
        <f t="shared" si="118"/>
        <v>15.295545225195418</v>
      </c>
      <c r="Q946" s="687"/>
      <c r="R946" s="687"/>
      <c r="S946" s="687"/>
      <c r="T946" s="687"/>
      <c r="U946" s="687"/>
    </row>
    <row r="947" spans="1:21" s="688" customFormat="1" x14ac:dyDescent="0.3">
      <c r="A947" s="146">
        <v>170</v>
      </c>
      <c r="B947" s="146" t="s">
        <v>1388</v>
      </c>
      <c r="C947" s="146">
        <v>548.70000000000005</v>
      </c>
      <c r="D947" s="146"/>
      <c r="E947" s="146"/>
      <c r="F947" s="146">
        <f t="shared" si="116"/>
        <v>548.70000000000005</v>
      </c>
      <c r="G947" s="146" t="s">
        <v>2145</v>
      </c>
      <c r="H947" s="146">
        <v>348</v>
      </c>
      <c r="I947" s="702">
        <f t="shared" si="115"/>
        <v>8.6519384817339683E-3</v>
      </c>
      <c r="J947" s="151">
        <f t="shared" si="114"/>
        <v>37.0428420126199</v>
      </c>
      <c r="K947" s="151">
        <f t="shared" si="113"/>
        <v>8.1494252427763776</v>
      </c>
      <c r="L947" s="151">
        <v>15.069745549106919</v>
      </c>
      <c r="M947" s="151">
        <v>18.511032990060244</v>
      </c>
      <c r="N947" s="725">
        <f t="shared" si="117"/>
        <v>0.14356305047305165</v>
      </c>
      <c r="O947" s="687"/>
      <c r="P947" s="687">
        <f t="shared" si="118"/>
        <v>31.468756083102413</v>
      </c>
      <c r="Q947" s="687"/>
      <c r="R947" s="687"/>
      <c r="S947" s="687"/>
      <c r="T947" s="687"/>
      <c r="U947" s="687"/>
    </row>
    <row r="948" spans="1:21" s="688" customFormat="1" x14ac:dyDescent="0.3">
      <c r="A948" s="146">
        <v>171</v>
      </c>
      <c r="B948" s="146" t="s">
        <v>1389</v>
      </c>
      <c r="C948" s="146">
        <v>222.33</v>
      </c>
      <c r="D948" s="146"/>
      <c r="E948" s="146"/>
      <c r="F948" s="146">
        <f t="shared" si="116"/>
        <v>222.33</v>
      </c>
      <c r="G948" s="146" t="s">
        <v>2163</v>
      </c>
      <c r="H948" s="146">
        <v>253</v>
      </c>
      <c r="I948" s="702">
        <f t="shared" si="115"/>
        <v>6.2900587237893508E-3</v>
      </c>
      <c r="J948" s="151">
        <f t="shared" si="114"/>
        <v>26.930571922967914</v>
      </c>
      <c r="K948" s="151">
        <f t="shared" si="113"/>
        <v>5.9247258230529409</v>
      </c>
      <c r="L948" s="151">
        <v>10.95587822966681</v>
      </c>
      <c r="M948" s="151">
        <v>13.457733754267935</v>
      </c>
      <c r="N948" s="725">
        <f t="shared" si="117"/>
        <v>0.25758516497978495</v>
      </c>
      <c r="O948" s="687"/>
      <c r="P948" s="687">
        <f t="shared" si="118"/>
        <v>22.878147382255488</v>
      </c>
      <c r="Q948" s="687"/>
      <c r="R948" s="687"/>
      <c r="S948" s="687"/>
      <c r="T948" s="687"/>
      <c r="U948" s="687"/>
    </row>
    <row r="949" spans="1:21" s="688" customFormat="1" x14ac:dyDescent="0.3">
      <c r="A949" s="146">
        <v>172</v>
      </c>
      <c r="B949" s="146" t="s">
        <v>1390</v>
      </c>
      <c r="C949" s="146">
        <v>461.2</v>
      </c>
      <c r="D949" s="146"/>
      <c r="E949" s="146"/>
      <c r="F949" s="146">
        <f t="shared" si="116"/>
        <v>461.2</v>
      </c>
      <c r="G949" s="146" t="s">
        <v>2145</v>
      </c>
      <c r="H949" s="146">
        <v>433</v>
      </c>
      <c r="I949" s="702">
        <f t="shared" si="115"/>
        <v>1.076519931778968E-2</v>
      </c>
      <c r="J949" s="151">
        <f t="shared" si="114"/>
        <v>46.090662619150621</v>
      </c>
      <c r="K949" s="151">
        <f t="shared" si="113"/>
        <v>10.139945776213137</v>
      </c>
      <c r="L949" s="151">
        <v>18.750574203342804</v>
      </c>
      <c r="M949" s="151">
        <v>56.858821015481766</v>
      </c>
      <c r="N949" s="725">
        <f t="shared" si="117"/>
        <v>0.28586297401168331</v>
      </c>
      <c r="O949" s="687"/>
      <c r="P949" s="687">
        <f t="shared" si="118"/>
        <v>96.659995726318996</v>
      </c>
      <c r="Q949" s="687"/>
      <c r="R949" s="687"/>
      <c r="S949" s="687"/>
      <c r="T949" s="687"/>
      <c r="U949" s="687"/>
    </row>
    <row r="950" spans="1:21" s="688" customFormat="1" x14ac:dyDescent="0.3">
      <c r="A950" s="146">
        <v>173</v>
      </c>
      <c r="B950" s="146" t="s">
        <v>1391</v>
      </c>
      <c r="C950" s="146">
        <v>446.5</v>
      </c>
      <c r="D950" s="146"/>
      <c r="E950" s="146"/>
      <c r="F950" s="146">
        <f t="shared" si="116"/>
        <v>446.5</v>
      </c>
      <c r="G950" s="146" t="s">
        <v>2145</v>
      </c>
      <c r="H950" s="146">
        <v>218</v>
      </c>
      <c r="I950" s="702">
        <f t="shared" si="115"/>
        <v>5.4198924971781753E-3</v>
      </c>
      <c r="J950" s="151">
        <f t="shared" si="114"/>
        <v>23.204998732043499</v>
      </c>
      <c r="K950" s="151">
        <f t="shared" si="113"/>
        <v>5.1050997210495703</v>
      </c>
      <c r="L950" s="151">
        <v>9.4402429014520326</v>
      </c>
      <c r="M950" s="151">
        <v>11.59599193055498</v>
      </c>
      <c r="N950" s="725">
        <f t="shared" si="117"/>
        <v>0.11051810366203825</v>
      </c>
      <c r="O950" s="687"/>
      <c r="P950" s="687">
        <f t="shared" si="118"/>
        <v>19.713186281943464</v>
      </c>
      <c r="Q950" s="687"/>
      <c r="R950" s="687"/>
      <c r="S950" s="687"/>
      <c r="T950" s="687"/>
      <c r="U950" s="687"/>
    </row>
    <row r="951" spans="1:21" s="688" customFormat="1" x14ac:dyDescent="0.3">
      <c r="A951" s="146">
        <v>174</v>
      </c>
      <c r="B951" s="146" t="s">
        <v>1392</v>
      </c>
      <c r="C951" s="146">
        <v>291.5</v>
      </c>
      <c r="D951" s="146"/>
      <c r="E951" s="146"/>
      <c r="F951" s="146">
        <f t="shared" si="116"/>
        <v>291.5</v>
      </c>
      <c r="G951" s="146" t="s">
        <v>2145</v>
      </c>
      <c r="H951" s="146">
        <v>296</v>
      </c>
      <c r="I951" s="702">
        <f t="shared" si="115"/>
        <v>7.3591200879116513E-3</v>
      </c>
      <c r="J951" s="151">
        <f t="shared" si="114"/>
        <v>31.50770470038934</v>
      </c>
      <c r="K951" s="151">
        <f t="shared" si="113"/>
        <v>6.9316950340856547</v>
      </c>
      <c r="L951" s="151">
        <v>12.817944490044964</v>
      </c>
      <c r="M951" s="151">
        <v>15.745016566258141</v>
      </c>
      <c r="N951" s="725">
        <f t="shared" si="117"/>
        <v>0.22985372483971903</v>
      </c>
      <c r="O951" s="687"/>
      <c r="P951" s="687">
        <f t="shared" si="118"/>
        <v>26.766528162638838</v>
      </c>
      <c r="Q951" s="687"/>
      <c r="R951" s="687"/>
      <c r="S951" s="687"/>
      <c r="T951" s="687"/>
      <c r="U951" s="687"/>
    </row>
    <row r="952" spans="1:21" s="688" customFormat="1" x14ac:dyDescent="0.3">
      <c r="A952" s="146">
        <v>175</v>
      </c>
      <c r="B952" s="146" t="s">
        <v>1393</v>
      </c>
      <c r="C952" s="146">
        <v>361.5</v>
      </c>
      <c r="D952" s="146"/>
      <c r="E952" s="146"/>
      <c r="F952" s="146">
        <f t="shared" si="116"/>
        <v>361.5</v>
      </c>
      <c r="G952" s="146" t="s">
        <v>2145</v>
      </c>
      <c r="H952" s="146">
        <v>241</v>
      </c>
      <c r="I952" s="702">
        <f t="shared" si="115"/>
        <v>5.9917160175226624E-3</v>
      </c>
      <c r="J952" s="151">
        <f t="shared" si="114"/>
        <v>25.653232543222401</v>
      </c>
      <c r="K952" s="151">
        <f t="shared" si="113"/>
        <v>5.6437111595089284</v>
      </c>
      <c r="L952" s="151">
        <v>10.436231831421743</v>
      </c>
      <c r="M952" s="151">
        <v>31.646595530556819</v>
      </c>
      <c r="N952" s="725">
        <f t="shared" si="117"/>
        <v>0.20298691857457782</v>
      </c>
      <c r="O952" s="687"/>
      <c r="P952" s="687">
        <f t="shared" si="118"/>
        <v>53.79921240194659</v>
      </c>
      <c r="Q952" s="687"/>
      <c r="R952" s="687"/>
      <c r="S952" s="687"/>
      <c r="T952" s="687"/>
      <c r="U952" s="687"/>
    </row>
    <row r="953" spans="1:21" s="688" customFormat="1" x14ac:dyDescent="0.3">
      <c r="A953" s="146">
        <v>176</v>
      </c>
      <c r="B953" s="146" t="s">
        <v>1394</v>
      </c>
      <c r="C953" s="146">
        <v>474.6</v>
      </c>
      <c r="D953" s="146"/>
      <c r="E953" s="146">
        <v>11.3</v>
      </c>
      <c r="F953" s="146">
        <f t="shared" si="116"/>
        <v>485.90000000000003</v>
      </c>
      <c r="G953" s="146" t="s">
        <v>2145</v>
      </c>
      <c r="H953" s="146">
        <v>291</v>
      </c>
      <c r="I953" s="702">
        <f t="shared" si="115"/>
        <v>7.2348106269671973E-3</v>
      </c>
      <c r="J953" s="151">
        <f t="shared" si="114"/>
        <v>30.975479958828707</v>
      </c>
      <c r="K953" s="151">
        <f t="shared" si="113"/>
        <v>6.8146055909423158</v>
      </c>
      <c r="L953" s="151">
        <v>12.601425157442851</v>
      </c>
      <c r="M953" s="151">
        <v>15.479053448584859</v>
      </c>
      <c r="N953" s="725">
        <f t="shared" si="117"/>
        <v>0.13556403407244028</v>
      </c>
      <c r="O953" s="687"/>
      <c r="P953" s="687">
        <f t="shared" si="118"/>
        <v>26.314390862594259</v>
      </c>
      <c r="Q953" s="687"/>
      <c r="R953" s="687"/>
      <c r="S953" s="687"/>
      <c r="T953" s="687"/>
      <c r="U953" s="687"/>
    </row>
    <row r="954" spans="1:21" s="688" customFormat="1" x14ac:dyDescent="0.3">
      <c r="A954" s="146">
        <v>177</v>
      </c>
      <c r="B954" s="146" t="s">
        <v>1395</v>
      </c>
      <c r="C954" s="146">
        <v>399.3</v>
      </c>
      <c r="D954" s="146"/>
      <c r="E954" s="146">
        <v>31.2</v>
      </c>
      <c r="F954" s="146">
        <f t="shared" si="116"/>
        <v>430.5</v>
      </c>
      <c r="G954" s="146" t="s">
        <v>2145</v>
      </c>
      <c r="H954" s="146">
        <v>420</v>
      </c>
      <c r="I954" s="702">
        <f t="shared" si="115"/>
        <v>1.0441994719334101E-2</v>
      </c>
      <c r="J954" s="151">
        <f t="shared" si="114"/>
        <v>44.706878291092984</v>
      </c>
      <c r="K954" s="151">
        <f t="shared" si="113"/>
        <v>9.8355132240404561</v>
      </c>
      <c r="L954" s="151">
        <v>18.187623938577314</v>
      </c>
      <c r="M954" s="151">
        <v>22.340901884555468</v>
      </c>
      <c r="N954" s="725">
        <f t="shared" si="117"/>
        <v>0.22083836780085067</v>
      </c>
      <c r="O954" s="687"/>
      <c r="P954" s="687">
        <f t="shared" si="118"/>
        <v>37.979533203744296</v>
      </c>
      <c r="Q954" s="687"/>
      <c r="R954" s="687"/>
      <c r="S954" s="687"/>
      <c r="T954" s="687"/>
      <c r="U954" s="687"/>
    </row>
    <row r="955" spans="1:21" s="688" customFormat="1" x14ac:dyDescent="0.3">
      <c r="A955" s="146">
        <v>178</v>
      </c>
      <c r="B955" s="146" t="s">
        <v>1396</v>
      </c>
      <c r="C955" s="146">
        <v>84.3</v>
      </c>
      <c r="D955" s="146"/>
      <c r="E955" s="146"/>
      <c r="F955" s="146">
        <f t="shared" si="116"/>
        <v>84.3</v>
      </c>
      <c r="G955" s="146" t="s">
        <v>2163</v>
      </c>
      <c r="H955" s="146">
        <v>100</v>
      </c>
      <c r="I955" s="702">
        <f t="shared" si="115"/>
        <v>2.4861892188890716E-3</v>
      </c>
      <c r="J955" s="151">
        <f t="shared" si="114"/>
        <v>10.644494831212615</v>
      </c>
      <c r="K955" s="151">
        <f t="shared" si="113"/>
        <v>2.3417888628667751</v>
      </c>
      <c r="L955" s="151">
        <v>4.3303866520422174</v>
      </c>
      <c r="M955" s="151">
        <v>5.3192623534655876</v>
      </c>
      <c r="N955" s="725">
        <f t="shared" si="117"/>
        <v>0.26851640213033445</v>
      </c>
      <c r="O955" s="687"/>
      <c r="P955" s="687">
        <f t="shared" si="118"/>
        <v>9.0427460008914995</v>
      </c>
      <c r="Q955" s="687"/>
      <c r="R955" s="687"/>
      <c r="S955" s="687"/>
      <c r="T955" s="687"/>
      <c r="U955" s="687"/>
    </row>
    <row r="956" spans="1:21" s="688" customFormat="1" x14ac:dyDescent="0.3">
      <c r="A956" s="146">
        <v>179</v>
      </c>
      <c r="B956" s="146" t="s">
        <v>1397</v>
      </c>
      <c r="C956" s="146">
        <v>236.4</v>
      </c>
      <c r="D956" s="146"/>
      <c r="E956" s="146"/>
      <c r="F956" s="146">
        <f t="shared" si="116"/>
        <v>236.4</v>
      </c>
      <c r="G956" s="146" t="s">
        <v>2163</v>
      </c>
      <c r="H956" s="146">
        <v>96</v>
      </c>
      <c r="I956" s="702">
        <f t="shared" si="115"/>
        <v>2.3867416501335086E-3</v>
      </c>
      <c r="J956" s="151">
        <f t="shared" si="114"/>
        <v>10.21871503796411</v>
      </c>
      <c r="K956" s="151">
        <f t="shared" si="113"/>
        <v>2.248117308352104</v>
      </c>
      <c r="L956" s="151">
        <v>4.1571711859605287</v>
      </c>
      <c r="M956" s="151">
        <v>5.1064918593269626</v>
      </c>
      <c r="N956" s="725">
        <f t="shared" si="117"/>
        <v>9.1922569338425145E-2</v>
      </c>
      <c r="O956" s="687"/>
      <c r="P956" s="687">
        <f t="shared" si="118"/>
        <v>8.681036160855836</v>
      </c>
      <c r="Q956" s="687"/>
      <c r="R956" s="687"/>
      <c r="S956" s="687"/>
      <c r="T956" s="687"/>
      <c r="U956" s="687"/>
    </row>
    <row r="957" spans="1:21" s="688" customFormat="1" x14ac:dyDescent="0.3">
      <c r="A957" s="146">
        <v>180</v>
      </c>
      <c r="B957" s="146" t="s">
        <v>1398</v>
      </c>
      <c r="C957" s="146">
        <v>84.3</v>
      </c>
      <c r="D957" s="146"/>
      <c r="E957" s="146"/>
      <c r="F957" s="146">
        <f t="shared" si="116"/>
        <v>84.3</v>
      </c>
      <c r="G957" s="146" t="s">
        <v>2163</v>
      </c>
      <c r="H957" s="146">
        <v>142</v>
      </c>
      <c r="I957" s="702">
        <f t="shared" si="115"/>
        <v>3.5303886908224814E-3</v>
      </c>
      <c r="J957" s="151">
        <f t="shared" si="114"/>
        <v>15.115182660321912</v>
      </c>
      <c r="K957" s="151">
        <f t="shared" ref="K957:K1016" si="119">J957*0.22</f>
        <v>3.3253401852708206</v>
      </c>
      <c r="L957" s="151">
        <v>6.1491490458999483</v>
      </c>
      <c r="M957" s="151">
        <v>7.553352541921134</v>
      </c>
      <c r="N957" s="725">
        <f t="shared" si="117"/>
        <v>0.38129329102507492</v>
      </c>
      <c r="O957" s="687"/>
      <c r="P957" s="687">
        <f t="shared" si="118"/>
        <v>12.840699321265928</v>
      </c>
      <c r="Q957" s="687"/>
      <c r="R957" s="687"/>
      <c r="S957" s="687"/>
      <c r="T957" s="687"/>
      <c r="U957" s="687"/>
    </row>
    <row r="958" spans="1:21" s="688" customFormat="1" x14ac:dyDescent="0.3">
      <c r="A958" s="146">
        <v>181</v>
      </c>
      <c r="B958" s="146" t="s">
        <v>1399</v>
      </c>
      <c r="C958" s="146">
        <v>176.6</v>
      </c>
      <c r="D958" s="146"/>
      <c r="E958" s="146"/>
      <c r="F958" s="146">
        <f t="shared" si="116"/>
        <v>176.6</v>
      </c>
      <c r="G958" s="146" t="s">
        <v>2145</v>
      </c>
      <c r="H958" s="146">
        <v>196</v>
      </c>
      <c r="I958" s="702">
        <f t="shared" si="115"/>
        <v>4.8729308690225797E-3</v>
      </c>
      <c r="J958" s="151">
        <f t="shared" si="114"/>
        <v>20.863209869176725</v>
      </c>
      <c r="K958" s="151">
        <f t="shared" si="119"/>
        <v>4.5899061712188791</v>
      </c>
      <c r="L958" s="151">
        <v>8.4875578380027452</v>
      </c>
      <c r="M958" s="151">
        <v>25.737480182527538</v>
      </c>
      <c r="N958" s="725">
        <f t="shared" si="117"/>
        <v>0.33792839219097337</v>
      </c>
      <c r="O958" s="687"/>
      <c r="P958" s="687">
        <f t="shared" si="118"/>
        <v>43.753716310296809</v>
      </c>
      <c r="Q958" s="687"/>
      <c r="R958" s="687"/>
      <c r="S958" s="687"/>
      <c r="T958" s="687"/>
      <c r="U958" s="687"/>
    </row>
    <row r="959" spans="1:21" s="688" customFormat="1" x14ac:dyDescent="0.3">
      <c r="A959" s="146">
        <v>182</v>
      </c>
      <c r="B959" s="146" t="s">
        <v>1400</v>
      </c>
      <c r="C959" s="146">
        <v>111.5</v>
      </c>
      <c r="D959" s="146"/>
      <c r="E959" s="146"/>
      <c r="F959" s="146">
        <f t="shared" si="116"/>
        <v>111.5</v>
      </c>
      <c r="G959" s="146" t="s">
        <v>2163</v>
      </c>
      <c r="H959" s="146">
        <v>167</v>
      </c>
      <c r="I959" s="702">
        <f t="shared" si="115"/>
        <v>4.1519359955447489E-3</v>
      </c>
      <c r="J959" s="151">
        <f t="shared" si="114"/>
        <v>17.776306368125063</v>
      </c>
      <c r="K959" s="151">
        <f t="shared" si="119"/>
        <v>3.9107874009875139</v>
      </c>
      <c r="L959" s="151">
        <v>7.2317457089105037</v>
      </c>
      <c r="M959" s="151">
        <v>8.8831681302875314</v>
      </c>
      <c r="N959" s="725">
        <f t="shared" si="117"/>
        <v>0.33903145837049875</v>
      </c>
      <c r="O959" s="687"/>
      <c r="P959" s="687">
        <f t="shared" si="118"/>
        <v>15.101385821488803</v>
      </c>
      <c r="Q959" s="687"/>
      <c r="R959" s="687"/>
      <c r="S959" s="687"/>
      <c r="T959" s="687"/>
      <c r="U959" s="687"/>
    </row>
    <row r="960" spans="1:21" s="688" customFormat="1" x14ac:dyDescent="0.3">
      <c r="A960" s="146">
        <v>183</v>
      </c>
      <c r="B960" s="146" t="s">
        <v>1401</v>
      </c>
      <c r="C960" s="146">
        <v>131.4</v>
      </c>
      <c r="D960" s="146"/>
      <c r="E960" s="146"/>
      <c r="F960" s="146">
        <f t="shared" si="116"/>
        <v>131.4</v>
      </c>
      <c r="G960" s="146" t="s">
        <v>2163</v>
      </c>
      <c r="H960" s="146">
        <v>143</v>
      </c>
      <c r="I960" s="702">
        <f t="shared" si="115"/>
        <v>3.5552505830113721E-3</v>
      </c>
      <c r="J960" s="151">
        <f t="shared" si="114"/>
        <v>15.221627608634039</v>
      </c>
      <c r="K960" s="151">
        <f t="shared" si="119"/>
        <v>3.3487580738994884</v>
      </c>
      <c r="L960" s="151">
        <v>6.1924529124203707</v>
      </c>
      <c r="M960" s="151">
        <v>7.606545165455791</v>
      </c>
      <c r="N960" s="725">
        <f t="shared" si="117"/>
        <v>0.2463423421644573</v>
      </c>
      <c r="O960" s="687"/>
      <c r="P960" s="687">
        <f t="shared" si="118"/>
        <v>12.931126781274845</v>
      </c>
      <c r="Q960" s="687"/>
      <c r="R960" s="687"/>
      <c r="S960" s="687"/>
      <c r="T960" s="687"/>
      <c r="U960" s="687"/>
    </row>
    <row r="961" spans="1:21" s="688" customFormat="1" x14ac:dyDescent="0.3">
      <c r="A961" s="146">
        <v>184</v>
      </c>
      <c r="B961" s="146" t="s">
        <v>1402</v>
      </c>
      <c r="C961" s="146">
        <v>87.9</v>
      </c>
      <c r="D961" s="146"/>
      <c r="E961" s="146"/>
      <c r="F961" s="146">
        <f t="shared" si="116"/>
        <v>87.9</v>
      </c>
      <c r="G961" s="146" t="s">
        <v>2163</v>
      </c>
      <c r="H961" s="146">
        <v>124</v>
      </c>
      <c r="I961" s="702">
        <f t="shared" si="115"/>
        <v>3.0828746314224484E-3</v>
      </c>
      <c r="J961" s="151">
        <f t="shared" si="114"/>
        <v>13.199173590703641</v>
      </c>
      <c r="K961" s="151">
        <f t="shared" si="119"/>
        <v>2.903818189954801</v>
      </c>
      <c r="L961" s="151">
        <v>5.3696794485323487</v>
      </c>
      <c r="M961" s="151">
        <v>6.595885318297328</v>
      </c>
      <c r="N961" s="725">
        <f t="shared" si="117"/>
        <v>0.31932373774161682</v>
      </c>
      <c r="O961" s="687"/>
      <c r="P961" s="687">
        <f t="shared" si="118"/>
        <v>11.213005041105458</v>
      </c>
      <c r="Q961" s="687"/>
      <c r="R961" s="687"/>
      <c r="S961" s="687"/>
      <c r="T961" s="687"/>
      <c r="U961" s="687"/>
    </row>
    <row r="962" spans="1:21" s="688" customFormat="1" x14ac:dyDescent="0.3">
      <c r="A962" s="146">
        <v>185</v>
      </c>
      <c r="B962" s="146" t="s">
        <v>1403</v>
      </c>
      <c r="C962" s="146">
        <v>101.5</v>
      </c>
      <c r="D962" s="146"/>
      <c r="E962" s="146"/>
      <c r="F962" s="146">
        <f t="shared" si="116"/>
        <v>101.5</v>
      </c>
      <c r="G962" s="146" t="s">
        <v>2163</v>
      </c>
      <c r="H962" s="146">
        <v>110.7</v>
      </c>
      <c r="I962" s="702">
        <f t="shared" si="115"/>
        <v>2.7522114653102019E-3</v>
      </c>
      <c r="J962" s="151">
        <f t="shared" si="114"/>
        <v>11.783455778152364</v>
      </c>
      <c r="K962" s="151">
        <f t="shared" si="119"/>
        <v>2.5923602711935199</v>
      </c>
      <c r="L962" s="151">
        <v>4.793738023810735</v>
      </c>
      <c r="M962" s="151">
        <v>5.8884234252864056</v>
      </c>
      <c r="N962" s="725">
        <f t="shared" si="117"/>
        <v>0.24687662560042387</v>
      </c>
      <c r="O962" s="687"/>
      <c r="P962" s="687">
        <f t="shared" si="118"/>
        <v>10.01031982298689</v>
      </c>
      <c r="Q962" s="687"/>
      <c r="R962" s="687"/>
      <c r="S962" s="687"/>
      <c r="T962" s="687"/>
      <c r="U962" s="687"/>
    </row>
    <row r="963" spans="1:21" s="688" customFormat="1" x14ac:dyDescent="0.3">
      <c r="A963" s="146">
        <v>186</v>
      </c>
      <c r="B963" s="146" t="s">
        <v>1404</v>
      </c>
      <c r="C963" s="146">
        <v>237.8</v>
      </c>
      <c r="D963" s="146"/>
      <c r="E963" s="146"/>
      <c r="F963" s="146">
        <f t="shared" si="116"/>
        <v>237.8</v>
      </c>
      <c r="G963" s="146" t="s">
        <v>2163</v>
      </c>
      <c r="H963" s="146">
        <v>136</v>
      </c>
      <c r="I963" s="702">
        <f t="shared" si="115"/>
        <v>3.3812173376891372E-3</v>
      </c>
      <c r="J963" s="151">
        <f t="shared" si="114"/>
        <v>14.476512970449155</v>
      </c>
      <c r="K963" s="151">
        <f t="shared" si="119"/>
        <v>3.1848328534988144</v>
      </c>
      <c r="L963" s="151">
        <v>5.8893258467774157</v>
      </c>
      <c r="M963" s="151">
        <v>7.2341968007131978</v>
      </c>
      <c r="N963" s="725">
        <f t="shared" si="117"/>
        <v>0.12945697422808489</v>
      </c>
      <c r="O963" s="687"/>
      <c r="P963" s="687">
        <f t="shared" si="118"/>
        <v>12.298134561212436</v>
      </c>
      <c r="Q963" s="687"/>
      <c r="R963" s="687"/>
      <c r="S963" s="687"/>
      <c r="T963" s="687"/>
      <c r="U963" s="687"/>
    </row>
    <row r="964" spans="1:21" s="688" customFormat="1" x14ac:dyDescent="0.3">
      <c r="A964" s="146">
        <v>187</v>
      </c>
      <c r="B964" s="146" t="s">
        <v>1405</v>
      </c>
      <c r="C964" s="146">
        <v>96.6</v>
      </c>
      <c r="D964" s="146"/>
      <c r="E964" s="146"/>
      <c r="F964" s="146">
        <f t="shared" si="116"/>
        <v>96.6</v>
      </c>
      <c r="G964" s="146" t="s">
        <v>2145</v>
      </c>
      <c r="H964" s="146">
        <v>151</v>
      </c>
      <c r="I964" s="702">
        <f t="shared" si="115"/>
        <v>3.7541457205224975E-3</v>
      </c>
      <c r="J964" s="151">
        <f t="shared" si="114"/>
        <v>16.073187195131048</v>
      </c>
      <c r="K964" s="151">
        <f t="shared" si="119"/>
        <v>3.5361011829288307</v>
      </c>
      <c r="L964" s="151">
        <v>6.5388838445837481</v>
      </c>
      <c r="M964" s="151">
        <v>8.0320861537330366</v>
      </c>
      <c r="N964" s="725">
        <f t="shared" si="117"/>
        <v>0.35383290244696342</v>
      </c>
      <c r="O964" s="687"/>
      <c r="P964" s="687">
        <f t="shared" si="118"/>
        <v>13.654546461346161</v>
      </c>
      <c r="Q964" s="687"/>
      <c r="R964" s="687"/>
      <c r="S964" s="687"/>
      <c r="T964" s="687"/>
      <c r="U964" s="687"/>
    </row>
    <row r="965" spans="1:21" s="688" customFormat="1" x14ac:dyDescent="0.3">
      <c r="A965" s="146">
        <v>188</v>
      </c>
      <c r="B965" s="146" t="s">
        <v>1406</v>
      </c>
      <c r="C965" s="146">
        <v>120.2</v>
      </c>
      <c r="D965" s="146"/>
      <c r="E965" s="146"/>
      <c r="F965" s="146">
        <f t="shared" si="116"/>
        <v>120.2</v>
      </c>
      <c r="G965" s="146" t="s">
        <v>2163</v>
      </c>
      <c r="H965" s="146">
        <v>86</v>
      </c>
      <c r="I965" s="702">
        <f t="shared" si="115"/>
        <v>2.1381227282446015E-3</v>
      </c>
      <c r="J965" s="151">
        <f t="shared" si="114"/>
        <v>9.1542655548428478</v>
      </c>
      <c r="K965" s="151">
        <f t="shared" si="119"/>
        <v>2.0139384220654266</v>
      </c>
      <c r="L965" s="151">
        <v>3.7241325207563065</v>
      </c>
      <c r="M965" s="151">
        <v>4.5745656239804058</v>
      </c>
      <c r="N965" s="725">
        <f t="shared" si="117"/>
        <v>0.16195426057940918</v>
      </c>
      <c r="O965" s="687"/>
      <c r="P965" s="687">
        <f t="shared" si="118"/>
        <v>7.7767615607666896</v>
      </c>
      <c r="Q965" s="687"/>
      <c r="R965" s="687"/>
      <c r="S965" s="687"/>
      <c r="T965" s="687"/>
      <c r="U965" s="687"/>
    </row>
    <row r="966" spans="1:21" s="688" customFormat="1" x14ac:dyDescent="0.3">
      <c r="A966" s="146">
        <v>189</v>
      </c>
      <c r="B966" s="146" t="s">
        <v>1407</v>
      </c>
      <c r="C966" s="146">
        <v>340.3</v>
      </c>
      <c r="D966" s="146"/>
      <c r="E966" s="146"/>
      <c r="F966" s="146">
        <f t="shared" si="116"/>
        <v>340.3</v>
      </c>
      <c r="G966" s="146" t="s">
        <v>2145</v>
      </c>
      <c r="H966" s="146">
        <v>292</v>
      </c>
      <c r="I966" s="702">
        <f t="shared" si="115"/>
        <v>7.2596725191560888E-3</v>
      </c>
      <c r="J966" s="151">
        <f t="shared" si="114"/>
        <v>31.081924907140834</v>
      </c>
      <c r="K966" s="151">
        <f t="shared" si="119"/>
        <v>6.8380234795709836</v>
      </c>
      <c r="L966" s="151">
        <v>12.644729023963276</v>
      </c>
      <c r="M966" s="151">
        <v>15.532246072119516</v>
      </c>
      <c r="N966" s="725">
        <f t="shared" si="117"/>
        <v>0.19423133553568794</v>
      </c>
      <c r="O966" s="687"/>
      <c r="P966" s="687">
        <f t="shared" si="118"/>
        <v>26.404818322603177</v>
      </c>
      <c r="Q966" s="687"/>
      <c r="R966" s="687"/>
      <c r="S966" s="687"/>
      <c r="T966" s="687"/>
      <c r="U966" s="687"/>
    </row>
    <row r="967" spans="1:21" s="688" customFormat="1" x14ac:dyDescent="0.3">
      <c r="A967" s="146">
        <v>190</v>
      </c>
      <c r="B967" s="146" t="s">
        <v>1408</v>
      </c>
      <c r="C967" s="146">
        <v>264.89999999999998</v>
      </c>
      <c r="D967" s="146"/>
      <c r="E967" s="146"/>
      <c r="F967" s="146">
        <f t="shared" si="116"/>
        <v>264.89999999999998</v>
      </c>
      <c r="G967" s="146" t="s">
        <v>2145</v>
      </c>
      <c r="H967" s="146">
        <v>216</v>
      </c>
      <c r="I967" s="702">
        <f t="shared" si="115"/>
        <v>5.370168712800394E-3</v>
      </c>
      <c r="J967" s="151">
        <f t="shared" ref="J967:J1030" si="120">I967*4281.45</f>
        <v>22.992108835419245</v>
      </c>
      <c r="K967" s="151">
        <f t="shared" si="119"/>
        <v>5.0582639437922339</v>
      </c>
      <c r="L967" s="151">
        <v>9.3536351684111896</v>
      </c>
      <c r="M967" s="151">
        <v>11.489606683485668</v>
      </c>
      <c r="N967" s="725">
        <f t="shared" si="117"/>
        <v>0.18457385666707565</v>
      </c>
      <c r="O967" s="687"/>
      <c r="P967" s="687">
        <f t="shared" si="118"/>
        <v>19.532331361925635</v>
      </c>
      <c r="Q967" s="687"/>
      <c r="R967" s="687"/>
      <c r="S967" s="687"/>
      <c r="T967" s="687"/>
      <c r="U967" s="687"/>
    </row>
    <row r="968" spans="1:21" s="688" customFormat="1" x14ac:dyDescent="0.3">
      <c r="A968" s="146">
        <v>191</v>
      </c>
      <c r="B968" s="146" t="s">
        <v>1409</v>
      </c>
      <c r="C968" s="146">
        <v>299.7</v>
      </c>
      <c r="D968" s="146"/>
      <c r="E968" s="146"/>
      <c r="F968" s="146">
        <f t="shared" si="116"/>
        <v>299.7</v>
      </c>
      <c r="G968" s="146" t="s">
        <v>2163</v>
      </c>
      <c r="H968" s="146">
        <v>278</v>
      </c>
      <c r="I968" s="702">
        <f t="shared" si="115"/>
        <v>6.9116060285116182E-3</v>
      </c>
      <c r="J968" s="151">
        <f t="shared" si="120"/>
        <v>29.591695630771067</v>
      </c>
      <c r="K968" s="151">
        <f t="shared" si="119"/>
        <v>6.5101730387696346</v>
      </c>
      <c r="L968" s="151">
        <v>12.038474892677366</v>
      </c>
      <c r="M968" s="151">
        <v>36.505201483380894</v>
      </c>
      <c r="N968" s="725">
        <f t="shared" si="117"/>
        <v>0.28243425106973297</v>
      </c>
      <c r="O968" s="687"/>
      <c r="P968" s="687">
        <f t="shared" si="118"/>
        <v>62.058842521747515</v>
      </c>
      <c r="Q968" s="687"/>
      <c r="R968" s="687"/>
      <c r="S968" s="687"/>
      <c r="T968" s="687"/>
      <c r="U968" s="687"/>
    </row>
    <row r="969" spans="1:21" s="688" customFormat="1" x14ac:dyDescent="0.3">
      <c r="A969" s="146">
        <v>192</v>
      </c>
      <c r="B969" s="146" t="s">
        <v>1410</v>
      </c>
      <c r="C969" s="146">
        <v>295.10000000000002</v>
      </c>
      <c r="D969" s="146"/>
      <c r="E969" s="146"/>
      <c r="F969" s="146">
        <f t="shared" si="116"/>
        <v>295.10000000000002</v>
      </c>
      <c r="G969" s="146" t="s">
        <v>2145</v>
      </c>
      <c r="H969" s="146">
        <v>282</v>
      </c>
      <c r="I969" s="702">
        <f t="shared" si="115"/>
        <v>7.0110535972671816E-3</v>
      </c>
      <c r="J969" s="151">
        <f t="shared" si="120"/>
        <v>30.017475424019572</v>
      </c>
      <c r="K969" s="151">
        <f t="shared" si="119"/>
        <v>6.6038445932843057</v>
      </c>
      <c r="L969" s="151">
        <v>12.211690358759052</v>
      </c>
      <c r="M969" s="151">
        <v>28.218401643299284</v>
      </c>
      <c r="N969" s="725">
        <f t="shared" si="117"/>
        <v>0.2611027177884182</v>
      </c>
      <c r="O969" s="687"/>
      <c r="P969" s="687">
        <f t="shared" si="118"/>
        <v>47.971282793608779</v>
      </c>
      <c r="Q969" s="687"/>
      <c r="R969" s="687"/>
      <c r="S969" s="687"/>
      <c r="T969" s="687"/>
      <c r="U969" s="687"/>
    </row>
    <row r="970" spans="1:21" s="688" customFormat="1" x14ac:dyDescent="0.3">
      <c r="A970" s="146">
        <v>193</v>
      </c>
      <c r="B970" s="146" t="s">
        <v>1411</v>
      </c>
      <c r="C970" s="146">
        <v>148.69999999999999</v>
      </c>
      <c r="D970" s="146"/>
      <c r="E970" s="146"/>
      <c r="F970" s="146">
        <f t="shared" si="116"/>
        <v>148.69999999999999</v>
      </c>
      <c r="G970" s="146" t="s">
        <v>2163</v>
      </c>
      <c r="H970" s="146">
        <v>123</v>
      </c>
      <c r="I970" s="702">
        <f t="shared" si="115"/>
        <v>3.0580127392335578E-3</v>
      </c>
      <c r="J970" s="151">
        <f t="shared" si="120"/>
        <v>13.092728642391515</v>
      </c>
      <c r="K970" s="151">
        <f t="shared" si="119"/>
        <v>2.8804003013261332</v>
      </c>
      <c r="L970" s="151">
        <v>5.3263755820119272</v>
      </c>
      <c r="M970" s="151">
        <v>6.5426926947626729</v>
      </c>
      <c r="N970" s="725">
        <f t="shared" si="117"/>
        <v>0.18723737202752019</v>
      </c>
      <c r="O970" s="687"/>
      <c r="P970" s="687">
        <f t="shared" si="118"/>
        <v>11.122577581096543</v>
      </c>
      <c r="Q970" s="687"/>
      <c r="R970" s="687"/>
      <c r="S970" s="687"/>
      <c r="T970" s="687"/>
      <c r="U970" s="687"/>
    </row>
    <row r="971" spans="1:21" s="688" customFormat="1" x14ac:dyDescent="0.3">
      <c r="A971" s="146">
        <v>194</v>
      </c>
      <c r="B971" s="146" t="s">
        <v>1412</v>
      </c>
      <c r="C971" s="146">
        <v>339.7</v>
      </c>
      <c r="D971" s="146"/>
      <c r="E971" s="146"/>
      <c r="F971" s="146">
        <f t="shared" si="116"/>
        <v>339.7</v>
      </c>
      <c r="G971" s="146" t="s">
        <v>2145</v>
      </c>
      <c r="H971" s="146">
        <v>348</v>
      </c>
      <c r="I971" s="702">
        <f t="shared" si="115"/>
        <v>8.6519384817339683E-3</v>
      </c>
      <c r="J971" s="151">
        <f t="shared" si="120"/>
        <v>37.0428420126199</v>
      </c>
      <c r="K971" s="151">
        <f t="shared" si="119"/>
        <v>8.1494252427763776</v>
      </c>
      <c r="L971" s="151">
        <v>15.069745549106919</v>
      </c>
      <c r="M971" s="151">
        <v>45.697158691426445</v>
      </c>
      <c r="N971" s="725">
        <f t="shared" si="117"/>
        <v>0.3119198454398871</v>
      </c>
      <c r="O971" s="687"/>
      <c r="P971" s="687">
        <f t="shared" si="118"/>
        <v>77.685169775424953</v>
      </c>
      <c r="Q971" s="687"/>
      <c r="R971" s="687"/>
      <c r="S971" s="687"/>
      <c r="T971" s="687"/>
      <c r="U971" s="687"/>
    </row>
    <row r="972" spans="1:21" s="688" customFormat="1" x14ac:dyDescent="0.3">
      <c r="A972" s="146">
        <v>195</v>
      </c>
      <c r="B972" s="146" t="s">
        <v>1413</v>
      </c>
      <c r="C972" s="146">
        <v>197.6</v>
      </c>
      <c r="D972" s="146"/>
      <c r="E972" s="146"/>
      <c r="F972" s="146">
        <f t="shared" si="116"/>
        <v>197.6</v>
      </c>
      <c r="G972" s="146" t="s">
        <v>2163</v>
      </c>
      <c r="H972" s="146">
        <v>191</v>
      </c>
      <c r="I972" s="702">
        <f t="shared" si="115"/>
        <v>4.7486214080781266E-3</v>
      </c>
      <c r="J972" s="151">
        <f t="shared" si="120"/>
        <v>20.330985127616096</v>
      </c>
      <c r="K972" s="151">
        <f t="shared" si="119"/>
        <v>4.4728167280755411</v>
      </c>
      <c r="L972" s="151">
        <v>8.2710385054006341</v>
      </c>
      <c r="M972" s="151">
        <v>10.159791095119273</v>
      </c>
      <c r="N972" s="725">
        <f t="shared" si="117"/>
        <v>0.21879874218730538</v>
      </c>
      <c r="O972" s="687"/>
      <c r="P972" s="687">
        <f t="shared" si="118"/>
        <v>17.271644861702764</v>
      </c>
      <c r="Q972" s="687"/>
      <c r="R972" s="687"/>
      <c r="S972" s="687"/>
      <c r="T972" s="687"/>
      <c r="U972" s="687"/>
    </row>
    <row r="973" spans="1:21" s="688" customFormat="1" x14ac:dyDescent="0.3">
      <c r="A973" s="146">
        <v>196</v>
      </c>
      <c r="B973" s="146" t="s">
        <v>1414</v>
      </c>
      <c r="C973" s="153">
        <v>251</v>
      </c>
      <c r="D973" s="146"/>
      <c r="E973" s="146"/>
      <c r="F973" s="146">
        <f t="shared" si="116"/>
        <v>251</v>
      </c>
      <c r="G973" s="146" t="s">
        <v>2145</v>
      </c>
      <c r="H973" s="146">
        <v>152</v>
      </c>
      <c r="I973" s="702">
        <f t="shared" si="115"/>
        <v>3.7790076127113886E-3</v>
      </c>
      <c r="J973" s="151">
        <f t="shared" si="120"/>
        <v>16.179632143443175</v>
      </c>
      <c r="K973" s="151">
        <f t="shared" si="119"/>
        <v>3.5595190715574985</v>
      </c>
      <c r="L973" s="151">
        <v>6.5821877111041704</v>
      </c>
      <c r="M973" s="151">
        <v>8.0852787772676926</v>
      </c>
      <c r="N973" s="725">
        <f t="shared" si="117"/>
        <v>0.13707815818076707</v>
      </c>
      <c r="O973" s="687"/>
      <c r="P973" s="687">
        <f t="shared" si="118"/>
        <v>13.744973921355077</v>
      </c>
      <c r="Q973" s="687"/>
      <c r="R973" s="687"/>
      <c r="S973" s="687"/>
      <c r="T973" s="687"/>
      <c r="U973" s="687"/>
    </row>
    <row r="974" spans="1:21" s="688" customFormat="1" x14ac:dyDescent="0.3">
      <c r="A974" s="146">
        <v>197</v>
      </c>
      <c r="B974" s="146" t="s">
        <v>1415</v>
      </c>
      <c r="C974" s="146">
        <v>172.7</v>
      </c>
      <c r="D974" s="146"/>
      <c r="E974" s="146"/>
      <c r="F974" s="146">
        <f t="shared" si="116"/>
        <v>172.7</v>
      </c>
      <c r="G974" s="146" t="s">
        <v>2145</v>
      </c>
      <c r="H974" s="146">
        <v>244</v>
      </c>
      <c r="I974" s="702">
        <f t="shared" ref="I974:I1009" si="121">2/80444.4*H974</f>
        <v>6.0663016940893343E-3</v>
      </c>
      <c r="J974" s="151">
        <f t="shared" si="120"/>
        <v>25.97256738815878</v>
      </c>
      <c r="K974" s="151">
        <f t="shared" si="119"/>
        <v>5.7139648253949318</v>
      </c>
      <c r="L974" s="151">
        <v>10.566143430983011</v>
      </c>
      <c r="M974" s="151">
        <v>12.979000142456034</v>
      </c>
      <c r="N974" s="725">
        <f t="shared" si="117"/>
        <v>0.31981283026631591</v>
      </c>
      <c r="O974" s="687"/>
      <c r="P974" s="687">
        <f t="shared" si="118"/>
        <v>22.064300242175257</v>
      </c>
      <c r="Q974" s="687"/>
      <c r="R974" s="687"/>
      <c r="S974" s="687"/>
      <c r="T974" s="687"/>
      <c r="U974" s="687"/>
    </row>
    <row r="975" spans="1:21" s="688" customFormat="1" x14ac:dyDescent="0.3">
      <c r="A975" s="146">
        <v>198</v>
      </c>
      <c r="B975" s="146" t="s">
        <v>1416</v>
      </c>
      <c r="C975" s="146">
        <v>294.2</v>
      </c>
      <c r="D975" s="146"/>
      <c r="E975" s="146"/>
      <c r="F975" s="146">
        <f t="shared" si="116"/>
        <v>294.2</v>
      </c>
      <c r="G975" s="146" t="s">
        <v>2145</v>
      </c>
      <c r="H975" s="146">
        <v>201</v>
      </c>
      <c r="I975" s="702">
        <f t="shared" si="121"/>
        <v>4.9972403299670337E-3</v>
      </c>
      <c r="J975" s="151">
        <f t="shared" si="120"/>
        <v>21.395434610737357</v>
      </c>
      <c r="K975" s="151">
        <f t="shared" si="119"/>
        <v>4.7069956143622189</v>
      </c>
      <c r="L975" s="151">
        <v>8.7040771706048563</v>
      </c>
      <c r="M975" s="151">
        <v>10.691717330465831</v>
      </c>
      <c r="N975" s="725">
        <f t="shared" si="117"/>
        <v>0.15465066188365148</v>
      </c>
      <c r="O975" s="687"/>
      <c r="P975" s="687">
        <f t="shared" si="118"/>
        <v>18.175919461791914</v>
      </c>
      <c r="Q975" s="687"/>
      <c r="R975" s="687"/>
      <c r="S975" s="687"/>
      <c r="T975" s="687"/>
      <c r="U975" s="687"/>
    </row>
    <row r="976" spans="1:21" s="688" customFormat="1" x14ac:dyDescent="0.3">
      <c r="A976" s="146">
        <v>199</v>
      </c>
      <c r="B976" s="146" t="s">
        <v>1417</v>
      </c>
      <c r="C976" s="146">
        <v>200.9</v>
      </c>
      <c r="D976" s="146"/>
      <c r="E976" s="146"/>
      <c r="F976" s="146">
        <f t="shared" si="116"/>
        <v>200.9</v>
      </c>
      <c r="G976" s="146" t="s">
        <v>2145</v>
      </c>
      <c r="H976" s="146">
        <v>336</v>
      </c>
      <c r="I976" s="702">
        <f t="shared" si="121"/>
        <v>8.353595775467279E-3</v>
      </c>
      <c r="J976" s="151">
        <f t="shared" si="120"/>
        <v>35.76550263287438</v>
      </c>
      <c r="K976" s="151">
        <f t="shared" si="119"/>
        <v>7.8684105792323633</v>
      </c>
      <c r="L976" s="151">
        <v>14.550099150861849</v>
      </c>
      <c r="M976" s="151">
        <v>17.872721507644375</v>
      </c>
      <c r="N976" s="725">
        <f t="shared" si="117"/>
        <v>0.37858005908717252</v>
      </c>
      <c r="O976" s="687"/>
      <c r="P976" s="687">
        <f t="shared" si="118"/>
        <v>30.383626562995435</v>
      </c>
      <c r="Q976" s="687"/>
      <c r="R976" s="687"/>
      <c r="S976" s="687"/>
      <c r="T976" s="687"/>
      <c r="U976" s="687"/>
    </row>
    <row r="977" spans="1:21" s="688" customFormat="1" x14ac:dyDescent="0.3">
      <c r="A977" s="146">
        <v>200</v>
      </c>
      <c r="B977" s="146" t="s">
        <v>1418</v>
      </c>
      <c r="C977" s="146">
        <v>297.8</v>
      </c>
      <c r="D977" s="146"/>
      <c r="E977" s="146"/>
      <c r="F977" s="146">
        <f t="shared" si="116"/>
        <v>297.8</v>
      </c>
      <c r="G977" s="146" t="s">
        <v>2163</v>
      </c>
      <c r="H977" s="146">
        <v>184</v>
      </c>
      <c r="I977" s="702">
        <f t="shared" si="121"/>
        <v>4.5745881627558913E-3</v>
      </c>
      <c r="J977" s="151">
        <f t="shared" si="120"/>
        <v>19.585870489431208</v>
      </c>
      <c r="K977" s="151">
        <f t="shared" si="119"/>
        <v>4.3088915076748657</v>
      </c>
      <c r="L977" s="151">
        <v>7.9679114397576782</v>
      </c>
      <c r="M977" s="151">
        <v>24.161716089719729</v>
      </c>
      <c r="N977" s="725">
        <f t="shared" si="117"/>
        <v>0.18812756724843344</v>
      </c>
      <c r="O977" s="687"/>
      <c r="P977" s="687">
        <f t="shared" si="118"/>
        <v>41.074917352523535</v>
      </c>
      <c r="Q977" s="687"/>
      <c r="R977" s="687"/>
      <c r="S977" s="687"/>
      <c r="T977" s="687"/>
      <c r="U977" s="687"/>
    </row>
    <row r="978" spans="1:21" s="688" customFormat="1" x14ac:dyDescent="0.3">
      <c r="A978" s="146">
        <v>201</v>
      </c>
      <c r="B978" s="146" t="s">
        <v>1419</v>
      </c>
      <c r="C978" s="146">
        <v>124.6</v>
      </c>
      <c r="D978" s="146"/>
      <c r="E978" s="146"/>
      <c r="F978" s="146">
        <f t="shared" si="116"/>
        <v>124.6</v>
      </c>
      <c r="G978" s="146" t="s">
        <v>2163</v>
      </c>
      <c r="H978" s="146">
        <v>128</v>
      </c>
      <c r="I978" s="702">
        <f t="shared" si="121"/>
        <v>3.1823222001780113E-3</v>
      </c>
      <c r="J978" s="151">
        <f t="shared" si="120"/>
        <v>13.624953383952146</v>
      </c>
      <c r="K978" s="151">
        <f t="shared" si="119"/>
        <v>2.9974897444694721</v>
      </c>
      <c r="L978" s="151">
        <v>5.5428949146140383</v>
      </c>
      <c r="M978" s="151">
        <v>6.8086558124359513</v>
      </c>
      <c r="N978" s="725">
        <f t="shared" si="117"/>
        <v>0.2325360662557914</v>
      </c>
      <c r="O978" s="687"/>
      <c r="P978" s="687">
        <f t="shared" si="118"/>
        <v>11.574714881141118</v>
      </c>
      <c r="Q978" s="687"/>
      <c r="R978" s="687"/>
      <c r="S978" s="687"/>
      <c r="T978" s="687"/>
      <c r="U978" s="687"/>
    </row>
    <row r="979" spans="1:21" s="688" customFormat="1" x14ac:dyDescent="0.3">
      <c r="A979" s="146">
        <v>202</v>
      </c>
      <c r="B979" s="146" t="s">
        <v>1420</v>
      </c>
      <c r="C979" s="146">
        <v>132.19999999999999</v>
      </c>
      <c r="D979" s="146"/>
      <c r="E979" s="146"/>
      <c r="F979" s="146">
        <f t="shared" si="116"/>
        <v>132.19999999999999</v>
      </c>
      <c r="G979" s="146" t="s">
        <v>2163</v>
      </c>
      <c r="H979" s="146">
        <v>186</v>
      </c>
      <c r="I979" s="702">
        <f t="shared" si="121"/>
        <v>4.6243119471336726E-3</v>
      </c>
      <c r="J979" s="151">
        <f t="shared" si="120"/>
        <v>19.798760386055463</v>
      </c>
      <c r="K979" s="151">
        <f t="shared" si="119"/>
        <v>4.3557272849322022</v>
      </c>
      <c r="L979" s="151">
        <v>8.0545191727985248</v>
      </c>
      <c r="M979" s="151">
        <v>5.4689954092394215</v>
      </c>
      <c r="N979" s="725">
        <f t="shared" si="117"/>
        <v>0.28500758133907422</v>
      </c>
      <c r="O979" s="687"/>
      <c r="P979" s="687">
        <f t="shared" si="118"/>
        <v>9.2972921957070156</v>
      </c>
      <c r="Q979" s="687"/>
      <c r="R979" s="687"/>
      <c r="S979" s="687"/>
      <c r="T979" s="687"/>
      <c r="U979" s="687"/>
    </row>
    <row r="980" spans="1:21" s="688" customFormat="1" x14ac:dyDescent="0.3">
      <c r="A980" s="146">
        <v>203</v>
      </c>
      <c r="B980" s="146" t="s">
        <v>1421</v>
      </c>
      <c r="C980" s="146">
        <v>225.4</v>
      </c>
      <c r="D980" s="146"/>
      <c r="E980" s="146"/>
      <c r="F980" s="146">
        <f t="shared" si="116"/>
        <v>225.4</v>
      </c>
      <c r="G980" s="146" t="s">
        <v>2163</v>
      </c>
      <c r="H980" s="146">
        <v>180</v>
      </c>
      <c r="I980" s="702">
        <f t="shared" si="121"/>
        <v>4.4751405940003288E-3</v>
      </c>
      <c r="J980" s="151">
        <f t="shared" si="120"/>
        <v>19.160090696182706</v>
      </c>
      <c r="K980" s="151">
        <f t="shared" si="119"/>
        <v>4.2152199531601955</v>
      </c>
      <c r="L980" s="151">
        <v>7.7946959736759913</v>
      </c>
      <c r="M980" s="151">
        <v>9.5746722362380563</v>
      </c>
      <c r="N980" s="725">
        <f t="shared" si="117"/>
        <v>0.18076609964177884</v>
      </c>
      <c r="O980" s="687"/>
      <c r="P980" s="687">
        <f t="shared" si="118"/>
        <v>16.276942801604694</v>
      </c>
      <c r="Q980" s="687"/>
      <c r="R980" s="687"/>
      <c r="S980" s="687"/>
      <c r="T980" s="687"/>
      <c r="U980" s="687"/>
    </row>
    <row r="981" spans="1:21" s="688" customFormat="1" x14ac:dyDescent="0.3">
      <c r="A981" s="146">
        <v>204</v>
      </c>
      <c r="B981" s="146" t="s">
        <v>1422</v>
      </c>
      <c r="C981" s="146">
        <v>415.6</v>
      </c>
      <c r="D981" s="146"/>
      <c r="E981" s="146"/>
      <c r="F981" s="146">
        <f t="shared" si="116"/>
        <v>415.6</v>
      </c>
      <c r="G981" s="146" t="s">
        <v>2145</v>
      </c>
      <c r="H981" s="146">
        <v>300</v>
      </c>
      <c r="I981" s="702">
        <f t="shared" si="121"/>
        <v>7.4585676566672138E-3</v>
      </c>
      <c r="J981" s="151">
        <f t="shared" si="120"/>
        <v>31.933484493637842</v>
      </c>
      <c r="K981" s="151">
        <f t="shared" si="119"/>
        <v>7.0253665886003249</v>
      </c>
      <c r="L981" s="151">
        <v>12.991159956126651</v>
      </c>
      <c r="M981" s="151">
        <v>15.957787060396761</v>
      </c>
      <c r="N981" s="725">
        <f t="shared" si="117"/>
        <v>0.16339701178720303</v>
      </c>
      <c r="O981" s="687"/>
      <c r="P981" s="687">
        <f t="shared" si="118"/>
        <v>27.128238002674493</v>
      </c>
      <c r="Q981" s="687"/>
      <c r="R981" s="687"/>
      <c r="S981" s="687"/>
      <c r="T981" s="687"/>
      <c r="U981" s="687"/>
    </row>
    <row r="982" spans="1:21" s="688" customFormat="1" x14ac:dyDescent="0.3">
      <c r="A982" s="146">
        <v>205</v>
      </c>
      <c r="B982" s="146" t="s">
        <v>1423</v>
      </c>
      <c r="C982" s="146">
        <v>1495</v>
      </c>
      <c r="D982" s="146"/>
      <c r="E982" s="146"/>
      <c r="F982" s="146">
        <f t="shared" si="116"/>
        <v>1495</v>
      </c>
      <c r="G982" s="146" t="s">
        <v>2145</v>
      </c>
      <c r="H982" s="146">
        <v>526</v>
      </c>
      <c r="I982" s="702">
        <f t="shared" si="121"/>
        <v>1.3077355291356516E-2</v>
      </c>
      <c r="J982" s="151">
        <f t="shared" si="120"/>
        <v>55.990042812178352</v>
      </c>
      <c r="K982" s="151">
        <f t="shared" si="119"/>
        <v>12.317809418679238</v>
      </c>
      <c r="L982" s="151">
        <v>22.777833789742061</v>
      </c>
      <c r="M982" s="151">
        <v>52.634323632536962</v>
      </c>
      <c r="N982" s="725">
        <f t="shared" si="117"/>
        <v>9.6133785721161602E-2</v>
      </c>
      <c r="O982" s="687"/>
      <c r="P982" s="687">
        <f t="shared" si="118"/>
        <v>89.478350175312826</v>
      </c>
      <c r="Q982" s="687"/>
      <c r="R982" s="687"/>
      <c r="S982" s="687"/>
      <c r="T982" s="687"/>
      <c r="U982" s="687"/>
    </row>
    <row r="983" spans="1:21" s="688" customFormat="1" x14ac:dyDescent="0.3">
      <c r="A983" s="146">
        <v>206</v>
      </c>
      <c r="B983" s="146" t="s">
        <v>1424</v>
      </c>
      <c r="C983" s="146">
        <v>288.60000000000002</v>
      </c>
      <c r="D983" s="146"/>
      <c r="E983" s="146"/>
      <c r="F983" s="146">
        <f t="shared" si="116"/>
        <v>288.60000000000002</v>
      </c>
      <c r="G983" s="146" t="s">
        <v>2163</v>
      </c>
      <c r="H983" s="146">
        <v>237</v>
      </c>
      <c r="I983" s="702">
        <f t="shared" si="121"/>
        <v>5.892268448767099E-3</v>
      </c>
      <c r="J983" s="151">
        <f t="shared" si="120"/>
        <v>25.227452749973896</v>
      </c>
      <c r="K983" s="151">
        <f t="shared" si="119"/>
        <v>5.5500396049942573</v>
      </c>
      <c r="L983" s="151">
        <v>10.263016365340055</v>
      </c>
      <c r="M983" s="151">
        <v>12.606651777713441</v>
      </c>
      <c r="N983" s="725">
        <f t="shared" si="117"/>
        <v>0.18588759701324201</v>
      </c>
      <c r="O983" s="687"/>
      <c r="P983" s="687">
        <f t="shared" si="118"/>
        <v>21.431308022112852</v>
      </c>
      <c r="Q983" s="687"/>
      <c r="R983" s="687"/>
      <c r="S983" s="687"/>
      <c r="T983" s="687"/>
      <c r="U983" s="687"/>
    </row>
    <row r="984" spans="1:21" s="688" customFormat="1" x14ac:dyDescent="0.3">
      <c r="A984" s="146">
        <v>207</v>
      </c>
      <c r="B984" s="146" t="s">
        <v>1425</v>
      </c>
      <c r="C984" s="146">
        <v>272.10000000000002</v>
      </c>
      <c r="D984" s="146"/>
      <c r="E984" s="146"/>
      <c r="F984" s="146">
        <f t="shared" si="116"/>
        <v>272.10000000000002</v>
      </c>
      <c r="G984" s="146" t="s">
        <v>2145</v>
      </c>
      <c r="H984" s="146">
        <v>233</v>
      </c>
      <c r="I984" s="702">
        <f t="shared" si="121"/>
        <v>5.7928208800115365E-3</v>
      </c>
      <c r="J984" s="151">
        <f t="shared" si="120"/>
        <v>24.80167295672539</v>
      </c>
      <c r="K984" s="151">
        <f t="shared" si="119"/>
        <v>5.4563680504795862</v>
      </c>
      <c r="L984" s="151">
        <v>10.089800899258368</v>
      </c>
      <c r="M984" s="151">
        <v>12.393881283574817</v>
      </c>
      <c r="N984" s="725">
        <f t="shared" si="117"/>
        <v>0.19383213226768892</v>
      </c>
      <c r="O984" s="687"/>
      <c r="P984" s="687">
        <f t="shared" si="118"/>
        <v>21.06959818207719</v>
      </c>
      <c r="Q984" s="687"/>
      <c r="R984" s="687"/>
      <c r="S984" s="687"/>
      <c r="T984" s="687"/>
      <c r="U984" s="687"/>
    </row>
    <row r="985" spans="1:21" s="688" customFormat="1" x14ac:dyDescent="0.3">
      <c r="A985" s="146">
        <v>208</v>
      </c>
      <c r="B985" s="146" t="s">
        <v>1426</v>
      </c>
      <c r="C985" s="146">
        <v>287.89999999999998</v>
      </c>
      <c r="D985" s="146"/>
      <c r="E985" s="146">
        <v>25.8</v>
      </c>
      <c r="F985" s="146">
        <f t="shared" si="116"/>
        <v>313.7</v>
      </c>
      <c r="G985" s="146" t="s">
        <v>2163</v>
      </c>
      <c r="H985" s="146">
        <v>281</v>
      </c>
      <c r="I985" s="702">
        <f t="shared" si="121"/>
        <v>6.9861917050782901E-3</v>
      </c>
      <c r="J985" s="151">
        <f t="shared" si="120"/>
        <v>29.911030475707445</v>
      </c>
      <c r="K985" s="151">
        <f t="shared" si="119"/>
        <v>6.5804267046556379</v>
      </c>
      <c r="L985" s="151">
        <v>12.16838649223863</v>
      </c>
      <c r="M985" s="151">
        <v>8.2622995161090191</v>
      </c>
      <c r="N985" s="725">
        <f t="shared" si="117"/>
        <v>0.18145407455757329</v>
      </c>
      <c r="O985" s="687"/>
      <c r="P985" s="687">
        <f t="shared" si="118"/>
        <v>14.045909177385331</v>
      </c>
      <c r="Q985" s="687"/>
      <c r="R985" s="687"/>
      <c r="S985" s="687"/>
      <c r="T985" s="687"/>
      <c r="U985" s="687"/>
    </row>
    <row r="986" spans="1:21" s="688" customFormat="1" x14ac:dyDescent="0.3">
      <c r="A986" s="146">
        <v>209</v>
      </c>
      <c r="B986" s="146" t="s">
        <v>1427</v>
      </c>
      <c r="C986" s="146">
        <v>731.71</v>
      </c>
      <c r="D986" s="146"/>
      <c r="E986" s="146">
        <v>128.69999999999999</v>
      </c>
      <c r="F986" s="146">
        <f t="shared" si="116"/>
        <v>860.41000000000008</v>
      </c>
      <c r="G986" s="146" t="s">
        <v>2145</v>
      </c>
      <c r="H986" s="146">
        <v>416</v>
      </c>
      <c r="I986" s="702">
        <f t="shared" si="121"/>
        <v>1.0342547150578536E-2</v>
      </c>
      <c r="J986" s="151">
        <f t="shared" si="120"/>
        <v>44.281098497844475</v>
      </c>
      <c r="K986" s="151">
        <f t="shared" si="119"/>
        <v>9.741841669525785</v>
      </c>
      <c r="L986" s="151">
        <v>18.014408472495624</v>
      </c>
      <c r="M986" s="151">
        <v>12.231731667976343</v>
      </c>
      <c r="N986" s="725">
        <f t="shared" si="117"/>
        <v>9.7940610067110107E-2</v>
      </c>
      <c r="O986" s="687"/>
      <c r="P986" s="687">
        <f t="shared" si="118"/>
        <v>20.79394383555978</v>
      </c>
      <c r="Q986" s="687"/>
      <c r="R986" s="687"/>
      <c r="S986" s="687"/>
      <c r="T986" s="687"/>
      <c r="U986" s="687"/>
    </row>
    <row r="987" spans="1:21" s="688" customFormat="1" x14ac:dyDescent="0.3">
      <c r="A987" s="146">
        <v>210</v>
      </c>
      <c r="B987" s="146" t="s">
        <v>1428</v>
      </c>
      <c r="C987" s="153">
        <v>294</v>
      </c>
      <c r="D987" s="146"/>
      <c r="E987" s="146"/>
      <c r="F987" s="146">
        <f t="shared" si="116"/>
        <v>294</v>
      </c>
      <c r="G987" s="146" t="s">
        <v>2163</v>
      </c>
      <c r="H987" s="146">
        <v>289</v>
      </c>
      <c r="I987" s="702">
        <f t="shared" si="121"/>
        <v>7.185086842589416E-3</v>
      </c>
      <c r="J987" s="151">
        <f t="shared" si="120"/>
        <v>30.762590062204453</v>
      </c>
      <c r="K987" s="151">
        <f t="shared" si="119"/>
        <v>6.7677698136849793</v>
      </c>
      <c r="L987" s="151">
        <v>12.514817424402009</v>
      </c>
      <c r="M987" s="151">
        <v>8.4975251251085648</v>
      </c>
      <c r="N987" s="725">
        <f t="shared" si="117"/>
        <v>0.19912483818163268</v>
      </c>
      <c r="O987" s="687"/>
      <c r="P987" s="687">
        <f t="shared" si="118"/>
        <v>14.445792712684559</v>
      </c>
      <c r="Q987" s="687"/>
      <c r="R987" s="687"/>
      <c r="S987" s="687"/>
      <c r="T987" s="687"/>
      <c r="U987" s="687"/>
    </row>
    <row r="988" spans="1:21" s="688" customFormat="1" x14ac:dyDescent="0.3">
      <c r="A988" s="146">
        <v>211</v>
      </c>
      <c r="B988" s="146" t="s">
        <v>1429</v>
      </c>
      <c r="C988" s="146">
        <v>1119.54</v>
      </c>
      <c r="D988" s="146"/>
      <c r="E988" s="146"/>
      <c r="F988" s="146">
        <f t="shared" si="116"/>
        <v>1119.54</v>
      </c>
      <c r="G988" s="146" t="s">
        <v>2163</v>
      </c>
      <c r="H988" s="146">
        <v>470</v>
      </c>
      <c r="I988" s="702">
        <f t="shared" si="121"/>
        <v>1.1685089328778635E-2</v>
      </c>
      <c r="J988" s="151">
        <f t="shared" si="120"/>
        <v>50.02912570669929</v>
      </c>
      <c r="K988" s="151">
        <f t="shared" si="119"/>
        <v>11.006407655473843</v>
      </c>
      <c r="L988" s="151">
        <v>20.352817264598421</v>
      </c>
      <c r="M988" s="151">
        <v>61.71742696830583</v>
      </c>
      <c r="N988" s="725">
        <f t="shared" si="117"/>
        <v>0.12782551547517498</v>
      </c>
      <c r="O988" s="687"/>
      <c r="P988" s="687">
        <f t="shared" si="118"/>
        <v>104.91962584611991</v>
      </c>
      <c r="Q988" s="687"/>
      <c r="R988" s="687"/>
      <c r="S988" s="687"/>
      <c r="T988" s="687"/>
      <c r="U988" s="687"/>
    </row>
    <row r="989" spans="1:21" s="688" customFormat="1" x14ac:dyDescent="0.3">
      <c r="A989" s="146">
        <v>212</v>
      </c>
      <c r="B989" s="146" t="s">
        <v>1430</v>
      </c>
      <c r="C989" s="146">
        <v>542.66</v>
      </c>
      <c r="D989" s="146"/>
      <c r="E989" s="146"/>
      <c r="F989" s="146">
        <f t="shared" si="116"/>
        <v>542.66</v>
      </c>
      <c r="G989" s="146" t="s">
        <v>2163</v>
      </c>
      <c r="H989" s="146">
        <v>449</v>
      </c>
      <c r="I989" s="702">
        <f t="shared" si="121"/>
        <v>1.116298959281193E-2</v>
      </c>
      <c r="J989" s="151">
        <f t="shared" si="120"/>
        <v>47.793781792144635</v>
      </c>
      <c r="K989" s="151">
        <f t="shared" si="119"/>
        <v>10.51463199427182</v>
      </c>
      <c r="L989" s="151">
        <v>19.443436067669555</v>
      </c>
      <c r="M989" s="151">
        <v>23.883487967060486</v>
      </c>
      <c r="N989" s="725">
        <f t="shared" si="117"/>
        <v>0.18729100693094478</v>
      </c>
      <c r="O989" s="687"/>
      <c r="P989" s="687">
        <f t="shared" si="118"/>
        <v>40.601929544002822</v>
      </c>
      <c r="Q989" s="687"/>
      <c r="R989" s="687"/>
      <c r="S989" s="687"/>
      <c r="T989" s="687"/>
      <c r="U989" s="687"/>
    </row>
    <row r="990" spans="1:21" s="688" customFormat="1" x14ac:dyDescent="0.3">
      <c r="A990" s="146">
        <v>213</v>
      </c>
      <c r="B990" s="146" t="s">
        <v>1431</v>
      </c>
      <c r="C990" s="146">
        <v>507.72</v>
      </c>
      <c r="D990" s="146"/>
      <c r="E990" s="146"/>
      <c r="F990" s="146">
        <f t="shared" ref="F990:F1010" si="122">C990+D990+E990</f>
        <v>507.72</v>
      </c>
      <c r="G990" s="146" t="s">
        <v>2163</v>
      </c>
      <c r="H990" s="146">
        <v>277</v>
      </c>
      <c r="I990" s="702">
        <f t="shared" si="121"/>
        <v>6.8867441363227276E-3</v>
      </c>
      <c r="J990" s="151">
        <f t="shared" si="120"/>
        <v>29.48525068245894</v>
      </c>
      <c r="K990" s="151">
        <f t="shared" si="119"/>
        <v>6.4867551501409668</v>
      </c>
      <c r="L990" s="151">
        <v>11.995171026156941</v>
      </c>
      <c r="M990" s="151">
        <v>14.734356719099678</v>
      </c>
      <c r="N990" s="725">
        <f t="shared" si="117"/>
        <v>0.12349628452268281</v>
      </c>
      <c r="O990" s="687"/>
      <c r="P990" s="687">
        <f t="shared" si="118"/>
        <v>25.048406422469451</v>
      </c>
      <c r="Q990" s="687"/>
      <c r="R990" s="687"/>
      <c r="S990" s="687"/>
      <c r="T990" s="687"/>
      <c r="U990" s="687"/>
    </row>
    <row r="991" spans="1:21" s="688" customFormat="1" x14ac:dyDescent="0.3">
      <c r="A991" s="146">
        <v>214</v>
      </c>
      <c r="B991" s="146" t="s">
        <v>1432</v>
      </c>
      <c r="C991" s="146">
        <v>517.03</v>
      </c>
      <c r="D991" s="146"/>
      <c r="E991" s="146"/>
      <c r="F991" s="146">
        <f t="shared" si="122"/>
        <v>517.03</v>
      </c>
      <c r="G991" s="146" t="s">
        <v>2145</v>
      </c>
      <c r="H991" s="146">
        <v>479</v>
      </c>
      <c r="I991" s="702">
        <f t="shared" si="121"/>
        <v>1.1908846358478652E-2</v>
      </c>
      <c r="J991" s="151">
        <f t="shared" si="120"/>
        <v>50.987130241508424</v>
      </c>
      <c r="K991" s="151">
        <f t="shared" si="119"/>
        <v>11.217168653131854</v>
      </c>
      <c r="L991" s="151">
        <v>20.742552063282222</v>
      </c>
      <c r="M991" s="151">
        <v>14.08413333884776</v>
      </c>
      <c r="N991" s="725">
        <f t="shared" si="117"/>
        <v>0.18766993075212321</v>
      </c>
      <c r="O991" s="687"/>
      <c r="P991" s="687">
        <f t="shared" si="118"/>
        <v>23.943026676041193</v>
      </c>
      <c r="Q991" s="687"/>
      <c r="R991" s="687"/>
      <c r="S991" s="687"/>
      <c r="T991" s="687"/>
      <c r="U991" s="687"/>
    </row>
    <row r="992" spans="1:21" s="688" customFormat="1" x14ac:dyDescent="0.3">
      <c r="A992" s="146">
        <v>215</v>
      </c>
      <c r="B992" s="146" t="s">
        <v>1433</v>
      </c>
      <c r="C992" s="146">
        <v>497.81</v>
      </c>
      <c r="D992" s="146"/>
      <c r="E992" s="146"/>
      <c r="F992" s="146">
        <f t="shared" si="122"/>
        <v>497.81</v>
      </c>
      <c r="G992" s="146" t="s">
        <v>2163</v>
      </c>
      <c r="H992" s="146">
        <v>301</v>
      </c>
      <c r="I992" s="702">
        <f t="shared" si="121"/>
        <v>7.4834295488561044E-3</v>
      </c>
      <c r="J992" s="151">
        <f t="shared" si="120"/>
        <v>32.039929441949965</v>
      </c>
      <c r="K992" s="151">
        <f t="shared" si="119"/>
        <v>7.0487844772289927</v>
      </c>
      <c r="L992" s="151">
        <v>13.034463822647075</v>
      </c>
      <c r="M992" s="151">
        <v>8.8503635386078834</v>
      </c>
      <c r="N992" s="725">
        <f t="shared" si="117"/>
        <v>0.12248356055610356</v>
      </c>
      <c r="O992" s="687"/>
      <c r="P992" s="687">
        <f t="shared" si="118"/>
        <v>15.045618015633401</v>
      </c>
      <c r="Q992" s="687"/>
      <c r="R992" s="687"/>
      <c r="S992" s="687"/>
      <c r="T992" s="687"/>
      <c r="U992" s="687"/>
    </row>
    <row r="993" spans="1:21" s="688" customFormat="1" x14ac:dyDescent="0.3">
      <c r="A993" s="146">
        <v>216</v>
      </c>
      <c r="B993" s="146" t="s">
        <v>1434</v>
      </c>
      <c r="C993" s="146">
        <v>301.3</v>
      </c>
      <c r="D993" s="146"/>
      <c r="E993" s="146"/>
      <c r="F993" s="146">
        <f t="shared" si="122"/>
        <v>301.3</v>
      </c>
      <c r="G993" s="146" t="s">
        <v>2163</v>
      </c>
      <c r="H993" s="146">
        <v>300</v>
      </c>
      <c r="I993" s="702">
        <f t="shared" si="121"/>
        <v>7.4585676566672138E-3</v>
      </c>
      <c r="J993" s="151">
        <f t="shared" si="120"/>
        <v>31.933484493637842</v>
      </c>
      <c r="K993" s="151">
        <f t="shared" si="119"/>
        <v>7.0253665886003249</v>
      </c>
      <c r="L993" s="151">
        <v>12.991159956126651</v>
      </c>
      <c r="M993" s="151">
        <v>15.957787060396761</v>
      </c>
      <c r="N993" s="725">
        <f t="shared" si="117"/>
        <v>0.22538266876455887</v>
      </c>
      <c r="O993" s="687"/>
      <c r="P993" s="687">
        <f t="shared" si="118"/>
        <v>27.128238002674493</v>
      </c>
      <c r="Q993" s="687"/>
      <c r="R993" s="687"/>
      <c r="S993" s="687"/>
      <c r="T993" s="687"/>
      <c r="U993" s="687"/>
    </row>
    <row r="994" spans="1:21" s="688" customFormat="1" x14ac:dyDescent="0.3">
      <c r="A994" s="146">
        <v>217</v>
      </c>
      <c r="B994" s="146" t="s">
        <v>1435</v>
      </c>
      <c r="C994" s="146">
        <v>493.5</v>
      </c>
      <c r="D994" s="146"/>
      <c r="E994" s="146"/>
      <c r="F994" s="146">
        <f t="shared" si="122"/>
        <v>493.5</v>
      </c>
      <c r="G994" s="146" t="s">
        <v>2145</v>
      </c>
      <c r="H994" s="146">
        <v>310</v>
      </c>
      <c r="I994" s="702">
        <f t="shared" si="121"/>
        <v>7.707186578556121E-3</v>
      </c>
      <c r="J994" s="151">
        <f t="shared" si="120"/>
        <v>32.9979339767591</v>
      </c>
      <c r="K994" s="151">
        <f t="shared" si="119"/>
        <v>7.2595454748870019</v>
      </c>
      <c r="L994" s="151">
        <v>13.424198621330873</v>
      </c>
      <c r="M994" s="151">
        <v>40.707239064201715</v>
      </c>
      <c r="N994" s="725">
        <f t="shared" si="117"/>
        <v>0.19126426978151712</v>
      </c>
      <c r="O994" s="687"/>
      <c r="P994" s="687">
        <f t="shared" si="118"/>
        <v>69.202306409142921</v>
      </c>
      <c r="Q994" s="687"/>
      <c r="R994" s="687"/>
      <c r="S994" s="687"/>
      <c r="T994" s="687"/>
      <c r="U994" s="687"/>
    </row>
    <row r="995" spans="1:21" s="688" customFormat="1" x14ac:dyDescent="0.3">
      <c r="A995" s="146">
        <v>218</v>
      </c>
      <c r="B995" s="146" t="s">
        <v>1436</v>
      </c>
      <c r="C995" s="146">
        <v>264.8</v>
      </c>
      <c r="D995" s="146"/>
      <c r="E995" s="146"/>
      <c r="F995" s="146">
        <f t="shared" si="122"/>
        <v>264.8</v>
      </c>
      <c r="G995" s="146" t="s">
        <v>2163</v>
      </c>
      <c r="H995" s="146">
        <v>260</v>
      </c>
      <c r="I995" s="702">
        <f t="shared" si="121"/>
        <v>6.4640919691115852E-3</v>
      </c>
      <c r="J995" s="151">
        <f t="shared" si="120"/>
        <v>27.675686561152794</v>
      </c>
      <c r="K995" s="151">
        <f t="shared" si="119"/>
        <v>6.0886510434536145</v>
      </c>
      <c r="L995" s="151">
        <v>11.259005295309764</v>
      </c>
      <c r="M995" s="151">
        <v>13.830082119010527</v>
      </c>
      <c r="N995" s="725">
        <f t="shared" si="117"/>
        <v>0.2222561367784241</v>
      </c>
      <c r="O995" s="687"/>
      <c r="P995" s="687">
        <f t="shared" si="118"/>
        <v>23.511139602317893</v>
      </c>
      <c r="Q995" s="687"/>
      <c r="R995" s="687"/>
      <c r="S995" s="687"/>
      <c r="T995" s="687"/>
      <c r="U995" s="687"/>
    </row>
    <row r="996" spans="1:21" s="688" customFormat="1" x14ac:dyDescent="0.3">
      <c r="A996" s="146">
        <v>219</v>
      </c>
      <c r="B996" s="146" t="s">
        <v>1437</v>
      </c>
      <c r="C996" s="146">
        <v>544.79999999999995</v>
      </c>
      <c r="D996" s="146"/>
      <c r="E996" s="146"/>
      <c r="F996" s="146">
        <f t="shared" si="122"/>
        <v>544.79999999999995</v>
      </c>
      <c r="G996" s="146" t="s">
        <v>2145</v>
      </c>
      <c r="H996" s="146">
        <v>350</v>
      </c>
      <c r="I996" s="702">
        <f t="shared" si="121"/>
        <v>8.7016622661117496E-3</v>
      </c>
      <c r="J996" s="151">
        <f t="shared" si="120"/>
        <v>37.255731909244147</v>
      </c>
      <c r="K996" s="151">
        <f t="shared" si="119"/>
        <v>8.1962610200337132</v>
      </c>
      <c r="L996" s="151">
        <v>15.156353282147759</v>
      </c>
      <c r="M996" s="151">
        <v>10.291120393730097</v>
      </c>
      <c r="N996" s="725">
        <f t="shared" si="117"/>
        <v>0.13013852166878803</v>
      </c>
      <c r="O996" s="687"/>
      <c r="P996" s="687">
        <f t="shared" si="118"/>
        <v>17.494904669341164</v>
      </c>
      <c r="Q996" s="687"/>
      <c r="R996" s="687"/>
      <c r="S996" s="687"/>
      <c r="T996" s="687"/>
      <c r="U996" s="687"/>
    </row>
    <row r="997" spans="1:21" s="688" customFormat="1" x14ac:dyDescent="0.3">
      <c r="A997" s="146">
        <v>220</v>
      </c>
      <c r="B997" s="146" t="s">
        <v>1438</v>
      </c>
      <c r="C997" s="153">
        <v>205</v>
      </c>
      <c r="D997" s="146"/>
      <c r="E997" s="146"/>
      <c r="F997" s="146">
        <f t="shared" si="122"/>
        <v>205</v>
      </c>
      <c r="G997" s="146" t="s">
        <v>2145</v>
      </c>
      <c r="H997" s="146">
        <v>211</v>
      </c>
      <c r="I997" s="702">
        <f t="shared" si="121"/>
        <v>5.2458592518559409E-3</v>
      </c>
      <c r="J997" s="151">
        <f t="shared" si="120"/>
        <v>22.459884093858616</v>
      </c>
      <c r="K997" s="151">
        <f t="shared" si="119"/>
        <v>4.9411745006488959</v>
      </c>
      <c r="L997" s="151">
        <v>9.1371158358090785</v>
      </c>
      <c r="M997" s="151">
        <v>27.707185298537297</v>
      </c>
      <c r="N997" s="725">
        <f t="shared" si="117"/>
        <v>0.31339199867733603</v>
      </c>
      <c r="O997" s="687"/>
      <c r="P997" s="687">
        <f t="shared" si="118"/>
        <v>47.102215007513401</v>
      </c>
      <c r="Q997" s="687"/>
      <c r="R997" s="687"/>
      <c r="S997" s="687"/>
      <c r="T997" s="687"/>
      <c r="U997" s="687"/>
    </row>
    <row r="998" spans="1:21" s="688" customFormat="1" x14ac:dyDescent="0.3">
      <c r="A998" s="146">
        <v>221</v>
      </c>
      <c r="B998" s="146" t="s">
        <v>1439</v>
      </c>
      <c r="C998" s="146">
        <v>577.32000000000005</v>
      </c>
      <c r="D998" s="146"/>
      <c r="E998" s="146"/>
      <c r="F998" s="146">
        <f t="shared" si="122"/>
        <v>577.32000000000005</v>
      </c>
      <c r="G998" s="146" t="s">
        <v>2163</v>
      </c>
      <c r="H998" s="146">
        <v>343</v>
      </c>
      <c r="I998" s="702">
        <f t="shared" si="121"/>
        <v>8.5276290207895143E-3</v>
      </c>
      <c r="J998" s="151">
        <f t="shared" si="120"/>
        <v>36.510617271059267</v>
      </c>
      <c r="K998" s="151">
        <f t="shared" si="119"/>
        <v>8.0323357996330387</v>
      </c>
      <c r="L998" s="151">
        <v>14.853226216504806</v>
      </c>
      <c r="M998" s="151">
        <v>45.040590319423188</v>
      </c>
      <c r="N998" s="725">
        <f t="shared" si="117"/>
        <v>0.18089927528341349</v>
      </c>
      <c r="O998" s="687"/>
      <c r="P998" s="687">
        <f t="shared" si="118"/>
        <v>76.56900354301942</v>
      </c>
      <c r="Q998" s="687"/>
      <c r="R998" s="687"/>
      <c r="S998" s="687"/>
      <c r="T998" s="687"/>
      <c r="U998" s="687"/>
    </row>
    <row r="999" spans="1:21" s="688" customFormat="1" x14ac:dyDescent="0.3">
      <c r="A999" s="146">
        <v>222</v>
      </c>
      <c r="B999" s="146" t="s">
        <v>1440</v>
      </c>
      <c r="C999" s="151">
        <v>353</v>
      </c>
      <c r="D999" s="146"/>
      <c r="E999" s="146"/>
      <c r="F999" s="146">
        <f t="shared" si="122"/>
        <v>353</v>
      </c>
      <c r="G999" s="146" t="s">
        <v>2145</v>
      </c>
      <c r="H999" s="146">
        <v>345</v>
      </c>
      <c r="I999" s="702">
        <f t="shared" si="121"/>
        <v>8.5773528051672956E-3</v>
      </c>
      <c r="J999" s="151">
        <f t="shared" si="120"/>
        <v>36.723507167683515</v>
      </c>
      <c r="K999" s="151">
        <f t="shared" si="119"/>
        <v>8.0791715768903725</v>
      </c>
      <c r="L999" s="151">
        <v>14.939833949545649</v>
      </c>
      <c r="M999" s="151">
        <v>18.351455119456279</v>
      </c>
      <c r="N999" s="725">
        <f t="shared" si="117"/>
        <v>0.22122937057670203</v>
      </c>
      <c r="O999" s="687"/>
      <c r="P999" s="687">
        <f t="shared" si="118"/>
        <v>31.197473703075673</v>
      </c>
      <c r="Q999" s="687"/>
      <c r="R999" s="687"/>
      <c r="S999" s="687"/>
      <c r="T999" s="687"/>
      <c r="U999" s="687"/>
    </row>
    <row r="1000" spans="1:21" s="688" customFormat="1" x14ac:dyDescent="0.3">
      <c r="A1000" s="146">
        <v>223</v>
      </c>
      <c r="B1000" s="146" t="s">
        <v>1441</v>
      </c>
      <c r="C1000" s="146">
        <v>623.29999999999995</v>
      </c>
      <c r="D1000" s="146"/>
      <c r="E1000" s="147">
        <v>23</v>
      </c>
      <c r="F1000" s="146">
        <f t="shared" si="122"/>
        <v>646.29999999999995</v>
      </c>
      <c r="G1000" s="146" t="s">
        <v>2163</v>
      </c>
      <c r="H1000" s="146">
        <v>300</v>
      </c>
      <c r="I1000" s="702">
        <f t="shared" si="121"/>
        <v>7.4585676566672138E-3</v>
      </c>
      <c r="J1000" s="151">
        <f t="shared" si="120"/>
        <v>31.933484493637842</v>
      </c>
      <c r="K1000" s="151">
        <f t="shared" si="119"/>
        <v>7.0253665886003249</v>
      </c>
      <c r="L1000" s="151">
        <v>12.991159956126651</v>
      </c>
      <c r="M1000" s="151">
        <v>15.957787060396761</v>
      </c>
      <c r="N1000" s="725">
        <f t="shared" si="117"/>
        <v>0.10507163561621785</v>
      </c>
      <c r="O1000" s="687"/>
      <c r="P1000" s="687">
        <f t="shared" si="118"/>
        <v>27.128238002674493</v>
      </c>
      <c r="Q1000" s="687"/>
      <c r="R1000" s="687"/>
      <c r="S1000" s="687"/>
      <c r="T1000" s="687"/>
      <c r="U1000" s="687"/>
    </row>
    <row r="1001" spans="1:21" s="688" customFormat="1" x14ac:dyDescent="0.3">
      <c r="A1001" s="146">
        <v>224</v>
      </c>
      <c r="B1001" s="146" t="s">
        <v>1442</v>
      </c>
      <c r="C1001" s="146">
        <v>281.89999999999998</v>
      </c>
      <c r="D1001" s="146"/>
      <c r="E1001" s="146"/>
      <c r="F1001" s="146">
        <f t="shared" si="122"/>
        <v>281.89999999999998</v>
      </c>
      <c r="G1001" s="146" t="s">
        <v>2145</v>
      </c>
      <c r="H1001" s="146">
        <v>305</v>
      </c>
      <c r="I1001" s="702">
        <f t="shared" si="121"/>
        <v>7.5828771176116678E-3</v>
      </c>
      <c r="J1001" s="151">
        <f t="shared" si="120"/>
        <v>32.465709235198474</v>
      </c>
      <c r="K1001" s="151">
        <f t="shared" si="119"/>
        <v>7.1424560317436647</v>
      </c>
      <c r="L1001" s="151">
        <v>13.207679288728762</v>
      </c>
      <c r="M1001" s="151">
        <v>16.223750178070041</v>
      </c>
      <c r="N1001" s="725">
        <f t="shared" si="117"/>
        <v>0.24490810476672914</v>
      </c>
      <c r="O1001" s="687"/>
      <c r="P1001" s="687">
        <f t="shared" si="118"/>
        <v>27.580375302719069</v>
      </c>
      <c r="Q1001" s="687"/>
      <c r="R1001" s="687"/>
      <c r="S1001" s="687"/>
      <c r="T1001" s="687"/>
      <c r="U1001" s="687"/>
    </row>
    <row r="1002" spans="1:21" s="688" customFormat="1" x14ac:dyDescent="0.3">
      <c r="A1002" s="146">
        <v>225</v>
      </c>
      <c r="B1002" s="146" t="s">
        <v>1443</v>
      </c>
      <c r="C1002" s="146">
        <v>305.10000000000002</v>
      </c>
      <c r="D1002" s="146"/>
      <c r="E1002" s="146"/>
      <c r="F1002" s="146">
        <f t="shared" si="122"/>
        <v>305.10000000000002</v>
      </c>
      <c r="G1002" s="146" t="s">
        <v>2163</v>
      </c>
      <c r="H1002" s="146">
        <v>290</v>
      </c>
      <c r="I1002" s="702">
        <f t="shared" si="121"/>
        <v>7.2099487347783067E-3</v>
      </c>
      <c r="J1002" s="151">
        <f t="shared" si="120"/>
        <v>30.86903501051658</v>
      </c>
      <c r="K1002" s="151">
        <f t="shared" si="119"/>
        <v>6.791187702313648</v>
      </c>
      <c r="L1002" s="151">
        <v>12.558121290922431</v>
      </c>
      <c r="M1002" s="151">
        <v>15.425860825050203</v>
      </c>
      <c r="N1002" s="725">
        <f t="shared" ref="N1002:N1064" si="123">(M1002+L1002+K1002+J1002)/F1002</f>
        <v>0.21515635800984217</v>
      </c>
      <c r="O1002" s="687"/>
      <c r="P1002" s="687">
        <f t="shared" ref="P1002:P1008" si="124">M1002*1.7</f>
        <v>26.223963402585344</v>
      </c>
      <c r="Q1002" s="687"/>
      <c r="R1002" s="687"/>
      <c r="S1002" s="687"/>
      <c r="T1002" s="687"/>
      <c r="U1002" s="687"/>
    </row>
    <row r="1003" spans="1:21" s="688" customFormat="1" x14ac:dyDescent="0.3">
      <c r="A1003" s="146">
        <v>226</v>
      </c>
      <c r="B1003" s="146" t="s">
        <v>1444</v>
      </c>
      <c r="C1003" s="146">
        <v>369.45</v>
      </c>
      <c r="D1003" s="146"/>
      <c r="E1003" s="146"/>
      <c r="F1003" s="146">
        <f t="shared" si="122"/>
        <v>369.45</v>
      </c>
      <c r="G1003" s="146" t="s">
        <v>2163</v>
      </c>
      <c r="H1003" s="146">
        <v>371</v>
      </c>
      <c r="I1003" s="702">
        <f t="shared" si="121"/>
        <v>9.2237620020784554E-3</v>
      </c>
      <c r="J1003" s="151">
        <f t="shared" si="120"/>
        <v>39.491075823798802</v>
      </c>
      <c r="K1003" s="151">
        <f t="shared" si="119"/>
        <v>8.6880366812357366</v>
      </c>
      <c r="L1003" s="151">
        <v>16.065734479076628</v>
      </c>
      <c r="M1003" s="151">
        <v>19.734463331357329</v>
      </c>
      <c r="N1003" s="725">
        <f t="shared" si="123"/>
        <v>0.22730900071855054</v>
      </c>
      <c r="O1003" s="687"/>
      <c r="P1003" s="687">
        <f t="shared" si="124"/>
        <v>33.548587663307458</v>
      </c>
      <c r="Q1003" s="687"/>
      <c r="R1003" s="687"/>
      <c r="S1003" s="687"/>
      <c r="T1003" s="687"/>
      <c r="U1003" s="687"/>
    </row>
    <row r="1004" spans="1:21" s="688" customFormat="1" x14ac:dyDescent="0.3">
      <c r="A1004" s="146">
        <v>227</v>
      </c>
      <c r="B1004" s="146" t="s">
        <v>1445</v>
      </c>
      <c r="C1004" s="146">
        <v>453.11</v>
      </c>
      <c r="D1004" s="146"/>
      <c r="E1004" s="146"/>
      <c r="F1004" s="146">
        <f t="shared" si="122"/>
        <v>453.11</v>
      </c>
      <c r="G1004" s="146" t="s">
        <v>2145</v>
      </c>
      <c r="H1004" s="146">
        <v>342</v>
      </c>
      <c r="I1004" s="702">
        <f t="shared" si="121"/>
        <v>8.5027671286006246E-3</v>
      </c>
      <c r="J1004" s="151">
        <f t="shared" si="120"/>
        <v>36.404172322747144</v>
      </c>
      <c r="K1004" s="151">
        <f t="shared" si="119"/>
        <v>8.0089179110043709</v>
      </c>
      <c r="L1004" s="151">
        <v>14.809922349984385</v>
      </c>
      <c r="M1004" s="151">
        <v>18.191877248852311</v>
      </c>
      <c r="N1004" s="725">
        <f t="shared" si="123"/>
        <v>0.17085230922422417</v>
      </c>
      <c r="O1004" s="687"/>
      <c r="P1004" s="687">
        <f t="shared" si="124"/>
        <v>30.926191323048929</v>
      </c>
      <c r="Q1004" s="687"/>
      <c r="R1004" s="687"/>
      <c r="S1004" s="687"/>
      <c r="T1004" s="687"/>
      <c r="U1004" s="687"/>
    </row>
    <row r="1005" spans="1:21" s="688" customFormat="1" x14ac:dyDescent="0.3">
      <c r="A1005" s="146">
        <v>228</v>
      </c>
      <c r="B1005" s="146" t="s">
        <v>1446</v>
      </c>
      <c r="C1005" s="146">
        <v>351.1</v>
      </c>
      <c r="D1005" s="146">
        <v>377.9</v>
      </c>
      <c r="E1005" s="146"/>
      <c r="F1005" s="146">
        <f t="shared" si="122"/>
        <v>729</v>
      </c>
      <c r="G1005" s="146" t="s">
        <v>2145</v>
      </c>
      <c r="H1005" s="146">
        <v>354</v>
      </c>
      <c r="I1005" s="702">
        <f t="shared" si="121"/>
        <v>8.8011098348673121E-3</v>
      </c>
      <c r="J1005" s="151">
        <f t="shared" si="120"/>
        <v>37.681511702492649</v>
      </c>
      <c r="K1005" s="151">
        <f t="shared" si="119"/>
        <v>8.2899325745483825</v>
      </c>
      <c r="L1005" s="151">
        <v>15.329568748229448</v>
      </c>
      <c r="M1005" s="151">
        <v>68.608922343080081</v>
      </c>
      <c r="N1005" s="725">
        <f t="shared" si="123"/>
        <v>0.17820292917469213</v>
      </c>
      <c r="O1005" s="687"/>
      <c r="P1005" s="687">
        <f t="shared" si="124"/>
        <v>116.63516798323613</v>
      </c>
      <c r="Q1005" s="687"/>
      <c r="R1005" s="687"/>
      <c r="S1005" s="687"/>
      <c r="T1005" s="687"/>
      <c r="U1005" s="687"/>
    </row>
    <row r="1006" spans="1:21" s="688" customFormat="1" x14ac:dyDescent="0.3">
      <c r="A1006" s="146">
        <v>229</v>
      </c>
      <c r="B1006" s="146" t="s">
        <v>1447</v>
      </c>
      <c r="C1006" s="146">
        <v>422.76</v>
      </c>
      <c r="D1006" s="146"/>
      <c r="E1006" s="146"/>
      <c r="F1006" s="146">
        <f t="shared" si="122"/>
        <v>422.76</v>
      </c>
      <c r="G1006" s="146" t="s">
        <v>2145</v>
      </c>
      <c r="H1006" s="146">
        <v>333</v>
      </c>
      <c r="I1006" s="702">
        <f t="shared" si="121"/>
        <v>8.279010098900608E-3</v>
      </c>
      <c r="J1006" s="151">
        <f t="shared" si="120"/>
        <v>35.446167787938009</v>
      </c>
      <c r="K1006" s="151">
        <f t="shared" si="119"/>
        <v>7.7981569133463617</v>
      </c>
      <c r="L1006" s="151">
        <v>14.420187551300584</v>
      </c>
      <c r="M1006" s="151">
        <v>17.713143637040407</v>
      </c>
      <c r="N1006" s="725">
        <f t="shared" si="123"/>
        <v>0.17829893057438112</v>
      </c>
      <c r="O1006" s="687"/>
      <c r="P1006" s="687">
        <f t="shared" si="124"/>
        <v>30.112344182968691</v>
      </c>
      <c r="Q1006" s="687"/>
      <c r="R1006" s="687"/>
      <c r="S1006" s="687"/>
      <c r="T1006" s="687"/>
      <c r="U1006" s="687"/>
    </row>
    <row r="1007" spans="1:21" s="688" customFormat="1" x14ac:dyDescent="0.3">
      <c r="A1007" s="146">
        <v>230</v>
      </c>
      <c r="B1007" s="146" t="s">
        <v>1448</v>
      </c>
      <c r="C1007" s="146">
        <v>152.30000000000001</v>
      </c>
      <c r="D1007" s="146"/>
      <c r="E1007" s="146"/>
      <c r="F1007" s="146">
        <f t="shared" si="122"/>
        <v>152.30000000000001</v>
      </c>
      <c r="G1007" s="146" t="s">
        <v>2163</v>
      </c>
      <c r="H1007" s="146">
        <v>221</v>
      </c>
      <c r="I1007" s="702">
        <f t="shared" si="121"/>
        <v>5.4944781737448481E-3</v>
      </c>
      <c r="J1007" s="151">
        <f t="shared" si="120"/>
        <v>23.524333576979878</v>
      </c>
      <c r="K1007" s="151">
        <f t="shared" si="119"/>
        <v>5.1753533869355728</v>
      </c>
      <c r="L1007" s="151">
        <v>9.5701545010133007</v>
      </c>
      <c r="M1007" s="151">
        <v>11.755569801158948</v>
      </c>
      <c r="N1007" s="725">
        <f t="shared" si="123"/>
        <v>0.3284662591338654</v>
      </c>
      <c r="O1007" s="687"/>
      <c r="P1007" s="687">
        <f t="shared" si="124"/>
        <v>19.984468661970212</v>
      </c>
      <c r="Q1007" s="687"/>
      <c r="R1007" s="687"/>
      <c r="S1007" s="687"/>
      <c r="T1007" s="687"/>
      <c r="U1007" s="687"/>
    </row>
    <row r="1008" spans="1:21" s="688" customFormat="1" x14ac:dyDescent="0.3">
      <c r="A1008" s="146">
        <v>231</v>
      </c>
      <c r="B1008" s="146" t="s">
        <v>1449</v>
      </c>
      <c r="C1008" s="146">
        <v>252.6</v>
      </c>
      <c r="D1008" s="146"/>
      <c r="E1008" s="146"/>
      <c r="F1008" s="146">
        <f t="shared" si="122"/>
        <v>252.6</v>
      </c>
      <c r="G1008" s="146" t="s">
        <v>2163</v>
      </c>
      <c r="H1008" s="146">
        <v>230</v>
      </c>
      <c r="I1008" s="702">
        <f t="shared" si="121"/>
        <v>5.7182352034448637E-3</v>
      </c>
      <c r="J1008" s="151">
        <f t="shared" si="120"/>
        <v>24.482338111789012</v>
      </c>
      <c r="K1008" s="151">
        <f t="shared" si="119"/>
        <v>5.3861143845935828</v>
      </c>
      <c r="L1008" s="151">
        <v>9.9598892996970996</v>
      </c>
      <c r="M1008" s="151">
        <v>12.234303412970851</v>
      </c>
      <c r="N1008" s="725">
        <f t="shared" si="123"/>
        <v>0.20610706733590872</v>
      </c>
      <c r="O1008" s="687"/>
      <c r="P1008" s="687">
        <f t="shared" si="124"/>
        <v>20.798315802050446</v>
      </c>
      <c r="Q1008" s="687"/>
      <c r="R1008" s="687"/>
      <c r="S1008" s="687"/>
      <c r="T1008" s="687"/>
      <c r="U1008" s="687"/>
    </row>
    <row r="1009" spans="1:21" s="688" customFormat="1" x14ac:dyDescent="0.3">
      <c r="A1009" s="146">
        <v>232</v>
      </c>
      <c r="B1009" s="146" t="s">
        <v>1450</v>
      </c>
      <c r="C1009" s="146">
        <v>143.69999999999999</v>
      </c>
      <c r="D1009" s="146"/>
      <c r="E1009" s="146"/>
      <c r="F1009" s="146">
        <f t="shared" si="122"/>
        <v>143.69999999999999</v>
      </c>
      <c r="G1009" s="146" t="s">
        <v>2163</v>
      </c>
      <c r="H1009" s="146">
        <v>142</v>
      </c>
      <c r="I1009" s="702">
        <f t="shared" si="121"/>
        <v>3.5303886908224814E-3</v>
      </c>
      <c r="J1009" s="151">
        <f t="shared" si="120"/>
        <v>15.115182660321912</v>
      </c>
      <c r="K1009" s="151">
        <f t="shared" si="119"/>
        <v>3.3253401852708206</v>
      </c>
      <c r="L1009" s="151">
        <v>6.1491490458999483</v>
      </c>
      <c r="M1009" s="151">
        <v>7.553352541921134</v>
      </c>
      <c r="N1009" s="725">
        <f t="shared" si="123"/>
        <v>0.22368145047608778</v>
      </c>
      <c r="O1009" s="687"/>
      <c r="P1009" s="687"/>
      <c r="Q1009" s="687"/>
      <c r="R1009" s="687"/>
      <c r="S1009" s="687"/>
      <c r="T1009" s="687"/>
      <c r="U1009" s="687"/>
    </row>
    <row r="1010" spans="1:21" s="688" customFormat="1" x14ac:dyDescent="0.3">
      <c r="A1010" s="146">
        <v>233</v>
      </c>
      <c r="B1010" s="146" t="s">
        <v>511</v>
      </c>
      <c r="C1010" s="146">
        <v>6688.6</v>
      </c>
      <c r="D1010" s="146"/>
      <c r="E1010" s="146"/>
      <c r="F1010" s="146">
        <f t="shared" si="122"/>
        <v>6688.6</v>
      </c>
      <c r="G1010" s="146" t="s">
        <v>2144</v>
      </c>
      <c r="H1010" s="163">
        <v>1138</v>
      </c>
      <c r="I1010" s="702">
        <f>2/80444.4*H1010</f>
        <v>2.8292833310957631E-2</v>
      </c>
      <c r="J1010" s="151">
        <f t="shared" si="120"/>
        <v>121.13435117919954</v>
      </c>
      <c r="K1010" s="151">
        <f t="shared" si="119"/>
        <v>26.649557259423901</v>
      </c>
      <c r="L1010" s="151">
        <v>49.279800100240436</v>
      </c>
      <c r="M1010" s="151">
        <v>20.741558375523901</v>
      </c>
      <c r="N1010" s="725">
        <f t="shared" si="123"/>
        <v>3.2563655610200609E-2</v>
      </c>
      <c r="O1010" s="687"/>
      <c r="P1010" s="687"/>
      <c r="Q1010" s="687"/>
      <c r="R1010" s="687"/>
      <c r="S1010" s="687"/>
      <c r="T1010" s="687"/>
      <c r="U1010" s="687"/>
    </row>
    <row r="1011" spans="1:21" s="695" customFormat="1" x14ac:dyDescent="0.3">
      <c r="A1011" s="146"/>
      <c r="B1011" s="136" t="s">
        <v>1063</v>
      </c>
      <c r="C1011" s="143">
        <f t="shared" ref="C1011:M1011" si="125">SUM(C782:C1010)</f>
        <v>245744.60999999993</v>
      </c>
      <c r="D1011" s="143">
        <f t="shared" si="125"/>
        <v>1152.5999999999999</v>
      </c>
      <c r="E1011" s="143">
        <f t="shared" si="125"/>
        <v>1692.3</v>
      </c>
      <c r="F1011" s="143">
        <f t="shared" si="125"/>
        <v>248489.15999999992</v>
      </c>
      <c r="G1011" s="143">
        <f t="shared" si="125"/>
        <v>0</v>
      </c>
      <c r="H1011" s="143">
        <f t="shared" si="125"/>
        <v>80444.399999999994</v>
      </c>
      <c r="I1011" s="143">
        <f t="shared" si="125"/>
        <v>2.0000000000000004</v>
      </c>
      <c r="J1011" s="151">
        <f t="shared" si="120"/>
        <v>8562.9000000000015</v>
      </c>
      <c r="K1011" s="143">
        <f t="shared" si="125"/>
        <v>1883.8380000000006</v>
      </c>
      <c r="L1011" s="143">
        <f t="shared" si="125"/>
        <v>3483.5535599154491</v>
      </c>
      <c r="M1011" s="143">
        <f t="shared" si="125"/>
        <v>5722.1731020015377</v>
      </c>
      <c r="N1011" s="725">
        <f t="shared" si="123"/>
        <v>7.9087814784021132E-2</v>
      </c>
      <c r="O1011" s="694"/>
      <c r="P1011" s="694"/>
      <c r="Q1011" s="694"/>
      <c r="R1011" s="694"/>
      <c r="S1011" s="694"/>
      <c r="T1011" s="694"/>
      <c r="U1011" s="694"/>
    </row>
    <row r="1012" spans="1:21" s="341" customFormat="1" x14ac:dyDescent="0.3">
      <c r="A1012" s="382" t="s">
        <v>1013</v>
      </c>
      <c r="B1012" s="354"/>
      <c r="C1012" s="354"/>
      <c r="D1012" s="354"/>
      <c r="E1012" s="354"/>
      <c r="F1012" s="146"/>
      <c r="G1012" s="146"/>
      <c r="H1012" s="146"/>
      <c r="I1012" s="146"/>
      <c r="J1012" s="151">
        <f t="shared" si="120"/>
        <v>0</v>
      </c>
      <c r="K1012" s="151"/>
      <c r="L1012" s="151"/>
      <c r="M1012" s="151"/>
      <c r="N1012" s="725"/>
      <c r="O1012" s="354"/>
      <c r="P1012" s="354"/>
      <c r="Q1012" s="354"/>
      <c r="R1012" s="354"/>
      <c r="S1012" s="354"/>
      <c r="T1012" s="354"/>
      <c r="U1012" s="354"/>
    </row>
    <row r="1013" spans="1:21" s="693" customFormat="1" x14ac:dyDescent="0.3">
      <c r="A1013" s="146">
        <v>1</v>
      </c>
      <c r="B1013" s="146" t="s">
        <v>888</v>
      </c>
      <c r="C1013" s="146">
        <v>219.1</v>
      </c>
      <c r="D1013" s="146"/>
      <c r="E1013" s="146"/>
      <c r="F1013" s="146">
        <f t="shared" ref="F1013:F1059" si="126">C1013+D1013+E1013</f>
        <v>219.1</v>
      </c>
      <c r="G1013" s="146" t="s">
        <v>2144</v>
      </c>
      <c r="H1013" s="146">
        <v>122</v>
      </c>
      <c r="I1013" s="716">
        <f t="shared" ref="I1013:I1058" si="127">2/28868.2*H1013</f>
        <v>8.4522069266528572E-3</v>
      </c>
      <c r="J1013" s="151">
        <f t="shared" si="120"/>
        <v>36.187701346117876</v>
      </c>
      <c r="K1013" s="151">
        <f t="shared" si="119"/>
        <v>7.9612942961459332</v>
      </c>
      <c r="L1013" s="151">
        <v>15.138313799010021</v>
      </c>
      <c r="M1013" s="151">
        <v>5.0560726985381264</v>
      </c>
      <c r="N1013" s="725">
        <f t="shared" si="123"/>
        <v>0.29367130141402076</v>
      </c>
      <c r="O1013" s="692"/>
      <c r="P1013" s="692">
        <f>N1013*1.7</f>
        <v>0.49924121240383529</v>
      </c>
      <c r="Q1013" s="692">
        <v>5.0560726985381264</v>
      </c>
      <c r="R1013" s="692"/>
      <c r="S1013" s="692"/>
      <c r="T1013" s="692"/>
      <c r="U1013" s="692"/>
    </row>
    <row r="1014" spans="1:21" s="693" customFormat="1" x14ac:dyDescent="0.3">
      <c r="A1014" s="146">
        <v>2</v>
      </c>
      <c r="B1014" s="146" t="s">
        <v>889</v>
      </c>
      <c r="C1014" s="146">
        <v>265.10000000000002</v>
      </c>
      <c r="D1014" s="146"/>
      <c r="E1014" s="146"/>
      <c r="F1014" s="146">
        <f t="shared" si="126"/>
        <v>265.10000000000002</v>
      </c>
      <c r="G1014" s="146" t="s">
        <v>2144</v>
      </c>
      <c r="H1014" s="146">
        <v>214</v>
      </c>
      <c r="I1014" s="716">
        <f t="shared" si="127"/>
        <v>1.4826002313964847E-2</v>
      </c>
      <c r="J1014" s="151">
        <f t="shared" si="120"/>
        <v>63.476787607124791</v>
      </c>
      <c r="K1014" s="151">
        <f t="shared" si="119"/>
        <v>13.964893273567455</v>
      </c>
      <c r="L1014" s="151">
        <v>26.554091417935606</v>
      </c>
      <c r="M1014" s="151">
        <v>8.8688488318619605</v>
      </c>
      <c r="N1014" s="725">
        <f t="shared" si="123"/>
        <v>0.42574357272912033</v>
      </c>
      <c r="O1014" s="692"/>
      <c r="P1014" s="692">
        <f t="shared" ref="P1014:P1059" si="128">N1014*1.7</f>
        <v>0.72376407363950457</v>
      </c>
      <c r="Q1014" s="692">
        <v>8.8688488318619605</v>
      </c>
      <c r="R1014" s="692"/>
      <c r="S1014" s="692"/>
      <c r="T1014" s="692"/>
      <c r="U1014" s="692"/>
    </row>
    <row r="1015" spans="1:21" s="693" customFormat="1" x14ac:dyDescent="0.3">
      <c r="A1015" s="146">
        <v>3</v>
      </c>
      <c r="B1015" s="146" t="s">
        <v>890</v>
      </c>
      <c r="C1015" s="146">
        <v>352.7</v>
      </c>
      <c r="D1015" s="146"/>
      <c r="E1015" s="146"/>
      <c r="F1015" s="146">
        <f t="shared" si="126"/>
        <v>352.7</v>
      </c>
      <c r="G1015" s="146" t="s">
        <v>2144</v>
      </c>
      <c r="H1015" s="146">
        <v>164</v>
      </c>
      <c r="I1015" s="716">
        <f t="shared" si="127"/>
        <v>1.136198308173007E-2</v>
      </c>
      <c r="J1015" s="151">
        <f t="shared" si="120"/>
        <v>48.645762465273208</v>
      </c>
      <c r="K1015" s="151">
        <f t="shared" si="119"/>
        <v>10.702067742360105</v>
      </c>
      <c r="L1015" s="151">
        <v>20.349864451128223</v>
      </c>
      <c r="M1015" s="151">
        <v>6.7966878898381378</v>
      </c>
      <c r="N1015" s="725">
        <f t="shared" si="123"/>
        <v>0.24523499446725169</v>
      </c>
      <c r="O1015" s="692"/>
      <c r="P1015" s="692">
        <f t="shared" si="128"/>
        <v>0.41689949059432785</v>
      </c>
      <c r="Q1015" s="692">
        <v>6.7966878898381378</v>
      </c>
      <c r="R1015" s="692"/>
      <c r="S1015" s="692"/>
      <c r="T1015" s="692"/>
      <c r="U1015" s="692"/>
    </row>
    <row r="1016" spans="1:21" s="693" customFormat="1" x14ac:dyDescent="0.3">
      <c r="A1016" s="146">
        <v>4</v>
      </c>
      <c r="B1016" s="146" t="s">
        <v>891</v>
      </c>
      <c r="C1016" s="146">
        <v>350.15</v>
      </c>
      <c r="D1016" s="146"/>
      <c r="E1016" s="146"/>
      <c r="F1016" s="146">
        <f t="shared" si="126"/>
        <v>350.15</v>
      </c>
      <c r="G1016" s="146" t="s">
        <v>2144</v>
      </c>
      <c r="H1016" s="146">
        <v>152</v>
      </c>
      <c r="I1016" s="716">
        <f t="shared" si="127"/>
        <v>1.0530618465993723E-2</v>
      </c>
      <c r="J1016" s="151">
        <f t="shared" si="120"/>
        <v>45.086316431228823</v>
      </c>
      <c r="K1016" s="151">
        <f t="shared" si="119"/>
        <v>9.9189896148703411</v>
      </c>
      <c r="L1016" s="151">
        <v>18.86084997909445</v>
      </c>
      <c r="M1016" s="151">
        <v>6.2993692637524195</v>
      </c>
      <c r="N1016" s="725">
        <f t="shared" si="123"/>
        <v>0.22894623815206638</v>
      </c>
      <c r="O1016" s="692"/>
      <c r="P1016" s="692">
        <f t="shared" si="128"/>
        <v>0.38920860485851283</v>
      </c>
      <c r="Q1016" s="692">
        <v>6.2993692637524195</v>
      </c>
      <c r="R1016" s="692"/>
      <c r="S1016" s="692"/>
      <c r="T1016" s="692"/>
      <c r="U1016" s="692"/>
    </row>
    <row r="1017" spans="1:21" s="693" customFormat="1" x14ac:dyDescent="0.3">
      <c r="A1017" s="146">
        <v>5</v>
      </c>
      <c r="B1017" s="146" t="s">
        <v>892</v>
      </c>
      <c r="C1017" s="146">
        <v>348.6</v>
      </c>
      <c r="D1017" s="146"/>
      <c r="E1017" s="146"/>
      <c r="F1017" s="146">
        <f t="shared" si="126"/>
        <v>348.6</v>
      </c>
      <c r="G1017" s="146"/>
      <c r="H1017" s="146">
        <v>155</v>
      </c>
      <c r="I1017" s="716">
        <f t="shared" si="127"/>
        <v>1.0738459619927809E-2</v>
      </c>
      <c r="J1017" s="151">
        <f t="shared" si="120"/>
        <v>45.97617793973992</v>
      </c>
      <c r="K1017" s="151">
        <f t="shared" ref="K1017:K1076" si="129">J1017*0.22</f>
        <v>10.114759146742783</v>
      </c>
      <c r="L1017" s="151">
        <v>19.233103597102893</v>
      </c>
      <c r="M1017" s="151">
        <v>6.4236989202738499</v>
      </c>
      <c r="N1017" s="725">
        <f t="shared" si="123"/>
        <v>0.23450298222564384</v>
      </c>
      <c r="O1017" s="692"/>
      <c r="P1017" s="692">
        <f t="shared" si="128"/>
        <v>0.3986550697835945</v>
      </c>
      <c r="Q1017" s="692">
        <v>6.4236989202738499</v>
      </c>
      <c r="R1017" s="692"/>
      <c r="S1017" s="692"/>
      <c r="T1017" s="692"/>
      <c r="U1017" s="692"/>
    </row>
    <row r="1018" spans="1:21" s="693" customFormat="1" x14ac:dyDescent="0.3">
      <c r="A1018" s="146">
        <v>6</v>
      </c>
      <c r="B1018" s="146" t="s">
        <v>893</v>
      </c>
      <c r="C1018" s="146">
        <v>430.37</v>
      </c>
      <c r="D1018" s="146"/>
      <c r="E1018" s="146"/>
      <c r="F1018" s="146">
        <f t="shared" si="126"/>
        <v>430.37</v>
      </c>
      <c r="G1018" s="146" t="s">
        <v>2144</v>
      </c>
      <c r="H1018" s="146">
        <v>206</v>
      </c>
      <c r="I1018" s="716">
        <f t="shared" si="127"/>
        <v>1.4271759236807282E-2</v>
      </c>
      <c r="J1018" s="151">
        <f t="shared" si="120"/>
        <v>61.10382358442854</v>
      </c>
      <c r="K1018" s="151">
        <f t="shared" si="129"/>
        <v>13.442841188574279</v>
      </c>
      <c r="L1018" s="151">
        <v>25.561415103246429</v>
      </c>
      <c r="M1018" s="151">
        <v>8.5373030811381483</v>
      </c>
      <c r="N1018" s="725">
        <f t="shared" si="123"/>
        <v>0.25244645992375725</v>
      </c>
      <c r="O1018" s="692"/>
      <c r="P1018" s="692">
        <f t="shared" si="128"/>
        <v>0.42915898187038731</v>
      </c>
      <c r="Q1018" s="692">
        <v>8.5373030811381483</v>
      </c>
      <c r="R1018" s="692"/>
      <c r="S1018" s="692"/>
      <c r="T1018" s="692"/>
      <c r="U1018" s="692"/>
    </row>
    <row r="1019" spans="1:21" s="688" customFormat="1" x14ac:dyDescent="0.3">
      <c r="A1019" s="146">
        <v>7</v>
      </c>
      <c r="B1019" s="146" t="s">
        <v>894</v>
      </c>
      <c r="C1019" s="146">
        <v>79.3</v>
      </c>
      <c r="D1019" s="146"/>
      <c r="E1019" s="146"/>
      <c r="F1019" s="146">
        <f t="shared" si="126"/>
        <v>79.3</v>
      </c>
      <c r="G1019" s="146" t="s">
        <v>2145</v>
      </c>
      <c r="H1019" s="146">
        <v>98</v>
      </c>
      <c r="I1019" s="716">
        <f t="shared" si="127"/>
        <v>6.7894776951801629E-3</v>
      </c>
      <c r="J1019" s="151">
        <f t="shared" si="120"/>
        <v>29.068809278029107</v>
      </c>
      <c r="K1019" s="151">
        <f t="shared" si="129"/>
        <v>6.3951380411664038</v>
      </c>
      <c r="L1019" s="151">
        <v>12.160284854942475</v>
      </c>
      <c r="M1019" s="151">
        <v>7.3474451230965521</v>
      </c>
      <c r="N1019" s="725">
        <f t="shared" si="123"/>
        <v>0.69321156743044809</v>
      </c>
      <c r="O1019" s="687"/>
      <c r="P1019" s="692">
        <f t="shared" si="128"/>
        <v>1.1784596646317618</v>
      </c>
      <c r="Q1019" s="687">
        <v>7.3474451230965521</v>
      </c>
      <c r="R1019" s="687"/>
      <c r="S1019" s="687"/>
      <c r="T1019" s="687"/>
      <c r="U1019" s="687"/>
    </row>
    <row r="1020" spans="1:21" s="693" customFormat="1" x14ac:dyDescent="0.3">
      <c r="A1020" s="146">
        <v>8</v>
      </c>
      <c r="B1020" s="146" t="s">
        <v>896</v>
      </c>
      <c r="C1020" s="146">
        <v>326.92</v>
      </c>
      <c r="D1020" s="146"/>
      <c r="E1020" s="146"/>
      <c r="F1020" s="146">
        <f t="shared" si="126"/>
        <v>326.92</v>
      </c>
      <c r="G1020" s="146" t="s">
        <v>2144</v>
      </c>
      <c r="H1020" s="146">
        <v>155</v>
      </c>
      <c r="I1020" s="716">
        <f t="shared" si="127"/>
        <v>1.0738459619927809E-2</v>
      </c>
      <c r="J1020" s="151">
        <f t="shared" si="120"/>
        <v>45.97617793973992</v>
      </c>
      <c r="K1020" s="151">
        <f t="shared" si="129"/>
        <v>10.114759146742783</v>
      </c>
      <c r="L1020" s="151">
        <v>19.233103597102893</v>
      </c>
      <c r="M1020" s="151">
        <v>6.4236989202738499</v>
      </c>
      <c r="N1020" s="725">
        <f t="shared" si="123"/>
        <v>0.25005426282839666</v>
      </c>
      <c r="O1020" s="692"/>
      <c r="P1020" s="692">
        <f t="shared" si="128"/>
        <v>0.42509224680827429</v>
      </c>
      <c r="Q1020" s="692">
        <v>6.4236989202738499</v>
      </c>
      <c r="R1020" s="692"/>
      <c r="S1020" s="692"/>
      <c r="T1020" s="692"/>
      <c r="U1020" s="692"/>
    </row>
    <row r="1021" spans="1:21" s="693" customFormat="1" x14ac:dyDescent="0.3">
      <c r="A1021" s="146">
        <v>9</v>
      </c>
      <c r="B1021" s="146" t="s">
        <v>897</v>
      </c>
      <c r="C1021" s="146">
        <v>322.55</v>
      </c>
      <c r="D1021" s="146"/>
      <c r="E1021" s="146"/>
      <c r="F1021" s="146">
        <f t="shared" si="126"/>
        <v>322.55</v>
      </c>
      <c r="G1021" s="146" t="s">
        <v>2144</v>
      </c>
      <c r="H1021" s="146">
        <v>153</v>
      </c>
      <c r="I1021" s="716">
        <f t="shared" si="127"/>
        <v>1.0599898850638419E-2</v>
      </c>
      <c r="J1021" s="151">
        <f t="shared" si="120"/>
        <v>45.38293693406586</v>
      </c>
      <c r="K1021" s="151">
        <f t="shared" si="129"/>
        <v>9.9842461254944901</v>
      </c>
      <c r="L1021" s="151">
        <v>18.984934518430599</v>
      </c>
      <c r="M1021" s="151">
        <v>6.3408124825928969</v>
      </c>
      <c r="N1021" s="725">
        <f t="shared" si="123"/>
        <v>0.25017184951351368</v>
      </c>
      <c r="O1021" s="692"/>
      <c r="P1021" s="692">
        <f t="shared" si="128"/>
        <v>0.42529214417297323</v>
      </c>
      <c r="Q1021" s="692">
        <v>6.3408124825928969</v>
      </c>
      <c r="R1021" s="692"/>
      <c r="S1021" s="692"/>
      <c r="T1021" s="692"/>
      <c r="U1021" s="692"/>
    </row>
    <row r="1022" spans="1:21" s="688" customFormat="1" x14ac:dyDescent="0.3">
      <c r="A1022" s="146">
        <v>10</v>
      </c>
      <c r="B1022" s="146" t="s">
        <v>898</v>
      </c>
      <c r="C1022" s="146">
        <v>415.5</v>
      </c>
      <c r="D1022" s="146"/>
      <c r="E1022" s="146"/>
      <c r="F1022" s="146">
        <f t="shared" si="126"/>
        <v>415.5</v>
      </c>
      <c r="G1022" s="146" t="s">
        <v>2145</v>
      </c>
      <c r="H1022" s="146">
        <v>237</v>
      </c>
      <c r="I1022" s="716">
        <f t="shared" si="127"/>
        <v>1.6419451160792842E-2</v>
      </c>
      <c r="J1022" s="151">
        <f t="shared" si="120"/>
        <v>70.299059172376516</v>
      </c>
      <c r="K1022" s="151">
        <f t="shared" si="129"/>
        <v>15.465793017922834</v>
      </c>
      <c r="L1022" s="151">
        <v>29.408035822667006</v>
      </c>
      <c r="M1022" s="151">
        <v>17.768821369121252</v>
      </c>
      <c r="N1022" s="725">
        <f t="shared" si="123"/>
        <v>0.31995597925893526</v>
      </c>
      <c r="O1022" s="687"/>
      <c r="P1022" s="692">
        <f t="shared" si="128"/>
        <v>0.54392516474018993</v>
      </c>
      <c r="Q1022" s="687">
        <v>17.768821369121252</v>
      </c>
      <c r="R1022" s="687"/>
      <c r="S1022" s="687"/>
      <c r="T1022" s="687"/>
      <c r="U1022" s="687"/>
    </row>
    <row r="1023" spans="1:21" s="688" customFormat="1" x14ac:dyDescent="0.3">
      <c r="A1023" s="146">
        <v>11</v>
      </c>
      <c r="B1023" s="146" t="s">
        <v>899</v>
      </c>
      <c r="C1023" s="146">
        <v>372.82</v>
      </c>
      <c r="D1023" s="146"/>
      <c r="E1023" s="146"/>
      <c r="F1023" s="146">
        <f t="shared" si="126"/>
        <v>372.82</v>
      </c>
      <c r="G1023" s="146" t="s">
        <v>2145</v>
      </c>
      <c r="H1023" s="146">
        <v>142</v>
      </c>
      <c r="I1023" s="716">
        <f t="shared" si="127"/>
        <v>9.8378146195467666E-3</v>
      </c>
      <c r="J1023" s="151">
        <f t="shared" si="120"/>
        <v>42.120111402858505</v>
      </c>
      <c r="K1023" s="151">
        <f t="shared" si="129"/>
        <v>9.2664245086288712</v>
      </c>
      <c r="L1023" s="151">
        <v>17.620004585732975</v>
      </c>
      <c r="M1023" s="151">
        <v>10.64629803550725</v>
      </c>
      <c r="N1023" s="725">
        <f t="shared" si="123"/>
        <v>0.21364958567868569</v>
      </c>
      <c r="O1023" s="687"/>
      <c r="P1023" s="692">
        <f t="shared" si="128"/>
        <v>0.36320429565376566</v>
      </c>
      <c r="Q1023" s="687">
        <v>10.64629803550725</v>
      </c>
      <c r="R1023" s="687"/>
      <c r="S1023" s="687"/>
      <c r="T1023" s="687"/>
      <c r="U1023" s="687"/>
    </row>
    <row r="1024" spans="1:21" s="688" customFormat="1" x14ac:dyDescent="0.3">
      <c r="A1024" s="146">
        <v>12</v>
      </c>
      <c r="B1024" s="146" t="s">
        <v>900</v>
      </c>
      <c r="C1024" s="146">
        <v>282.76</v>
      </c>
      <c r="D1024" s="146"/>
      <c r="E1024" s="146"/>
      <c r="F1024" s="146">
        <f t="shared" si="126"/>
        <v>282.76</v>
      </c>
      <c r="G1024" s="146" t="s">
        <v>2145</v>
      </c>
      <c r="H1024" s="146">
        <v>0</v>
      </c>
      <c r="I1024" s="716">
        <f t="shared" si="127"/>
        <v>0</v>
      </c>
      <c r="J1024" s="151">
        <f t="shared" si="120"/>
        <v>0</v>
      </c>
      <c r="K1024" s="151">
        <f t="shared" si="129"/>
        <v>0</v>
      </c>
      <c r="L1024" s="151">
        <v>0</v>
      </c>
      <c r="M1024" s="151">
        <v>0</v>
      </c>
      <c r="N1024" s="725">
        <f t="shared" si="123"/>
        <v>0</v>
      </c>
      <c r="O1024" s="687"/>
      <c r="P1024" s="692">
        <f t="shared" si="128"/>
        <v>0</v>
      </c>
      <c r="Q1024" s="687">
        <v>0</v>
      </c>
      <c r="R1024" s="687"/>
      <c r="S1024" s="687"/>
      <c r="T1024" s="687"/>
      <c r="U1024" s="687"/>
    </row>
    <row r="1025" spans="1:21" s="688" customFormat="1" x14ac:dyDescent="0.3">
      <c r="A1025" s="146">
        <v>13</v>
      </c>
      <c r="B1025" s="146" t="s">
        <v>901</v>
      </c>
      <c r="C1025" s="146">
        <v>180.5</v>
      </c>
      <c r="D1025" s="146"/>
      <c r="E1025" s="146"/>
      <c r="F1025" s="146">
        <f t="shared" si="126"/>
        <v>180.5</v>
      </c>
      <c r="G1025" s="146" t="s">
        <v>2145</v>
      </c>
      <c r="H1025" s="146">
        <v>192</v>
      </c>
      <c r="I1025" s="716">
        <f t="shared" si="127"/>
        <v>1.3301833851781544E-2</v>
      </c>
      <c r="J1025" s="151">
        <f t="shared" si="120"/>
        <v>56.951136544710089</v>
      </c>
      <c r="K1025" s="151">
        <f t="shared" si="129"/>
        <v>12.529250039836219</v>
      </c>
      <c r="L1025" s="151">
        <v>23.824231552540358</v>
      </c>
      <c r="M1025" s="151">
        <v>14.394994526883041</v>
      </c>
      <c r="N1025" s="725">
        <f t="shared" si="123"/>
        <v>0.59667375437102332</v>
      </c>
      <c r="O1025" s="687"/>
      <c r="P1025" s="692">
        <f t="shared" si="128"/>
        <v>1.0143453824307396</v>
      </c>
      <c r="Q1025" s="687">
        <v>14.394994526883041</v>
      </c>
      <c r="R1025" s="687"/>
      <c r="S1025" s="687"/>
      <c r="T1025" s="687"/>
      <c r="U1025" s="687"/>
    </row>
    <row r="1026" spans="1:21" s="693" customFormat="1" x14ac:dyDescent="0.3">
      <c r="A1026" s="146">
        <v>14</v>
      </c>
      <c r="B1026" s="146" t="s">
        <v>902</v>
      </c>
      <c r="C1026" s="146">
        <v>5520.77</v>
      </c>
      <c r="D1026" s="146"/>
      <c r="E1026" s="146"/>
      <c r="F1026" s="146">
        <f t="shared" si="126"/>
        <v>5520.77</v>
      </c>
      <c r="G1026" s="146" t="s">
        <v>2144</v>
      </c>
      <c r="H1026" s="146">
        <v>927</v>
      </c>
      <c r="I1026" s="716">
        <f t="shared" si="127"/>
        <v>6.4222916565632768E-2</v>
      </c>
      <c r="J1026" s="151">
        <f t="shared" si="120"/>
        <v>274.9672061299284</v>
      </c>
      <c r="K1026" s="151">
        <f t="shared" si="129"/>
        <v>60.492785348584249</v>
      </c>
      <c r="L1026" s="151">
        <v>115.02636796460892</v>
      </c>
      <c r="M1026" s="151">
        <v>38.417863865121667</v>
      </c>
      <c r="N1026" s="725">
        <f t="shared" si="123"/>
        <v>8.8557252576767942E-2</v>
      </c>
      <c r="O1026" s="692"/>
      <c r="P1026" s="692">
        <f t="shared" si="128"/>
        <v>0.1505473293805055</v>
      </c>
      <c r="Q1026" s="692">
        <v>38.417863865121667</v>
      </c>
      <c r="R1026" s="692"/>
      <c r="S1026" s="692"/>
      <c r="T1026" s="692"/>
      <c r="U1026" s="692"/>
    </row>
    <row r="1027" spans="1:21" s="693" customFormat="1" x14ac:dyDescent="0.3">
      <c r="A1027" s="146">
        <v>15</v>
      </c>
      <c r="B1027" s="146" t="s">
        <v>903</v>
      </c>
      <c r="C1027" s="146">
        <v>5310.85</v>
      </c>
      <c r="D1027" s="146"/>
      <c r="E1027" s="146"/>
      <c r="F1027" s="146">
        <f t="shared" si="126"/>
        <v>5310.85</v>
      </c>
      <c r="G1027" s="146" t="s">
        <v>2144</v>
      </c>
      <c r="H1027" s="146">
        <v>927</v>
      </c>
      <c r="I1027" s="716">
        <f t="shared" si="127"/>
        <v>6.4222916565632768E-2</v>
      </c>
      <c r="J1027" s="151">
        <f t="shared" si="120"/>
        <v>274.9672061299284</v>
      </c>
      <c r="K1027" s="151">
        <f t="shared" si="129"/>
        <v>60.492785348584249</v>
      </c>
      <c r="L1027" s="151">
        <v>115.02636796460892</v>
      </c>
      <c r="M1027" s="151">
        <v>38.417863865121667</v>
      </c>
      <c r="N1027" s="725">
        <f t="shared" si="123"/>
        <v>9.2057622284237584E-2</v>
      </c>
      <c r="O1027" s="692"/>
      <c r="P1027" s="692">
        <f t="shared" si="128"/>
        <v>0.15649795788320389</v>
      </c>
      <c r="Q1027" s="692">
        <v>38.417863865121667</v>
      </c>
      <c r="R1027" s="692"/>
      <c r="S1027" s="692"/>
      <c r="T1027" s="692"/>
      <c r="U1027" s="692"/>
    </row>
    <row r="1028" spans="1:21" s="693" customFormat="1" x14ac:dyDescent="0.3">
      <c r="A1028" s="146">
        <v>16</v>
      </c>
      <c r="B1028" s="146" t="s">
        <v>904</v>
      </c>
      <c r="C1028" s="146">
        <v>5405.43</v>
      </c>
      <c r="D1028" s="146"/>
      <c r="E1028" s="146"/>
      <c r="F1028" s="146">
        <f t="shared" si="126"/>
        <v>5405.43</v>
      </c>
      <c r="G1028" s="146" t="s">
        <v>2144</v>
      </c>
      <c r="H1028" s="146">
        <v>927.6</v>
      </c>
      <c r="I1028" s="716">
        <f t="shared" si="127"/>
        <v>6.4264484796419594E-2</v>
      </c>
      <c r="J1028" s="151">
        <f t="shared" si="120"/>
        <v>275.14517843163065</v>
      </c>
      <c r="K1028" s="151">
        <f t="shared" si="129"/>
        <v>60.531939254958743</v>
      </c>
      <c r="L1028" s="151">
        <v>115.10081868821061</v>
      </c>
      <c r="M1028" s="151">
        <v>38.442729796425951</v>
      </c>
      <c r="N1028" s="725">
        <f t="shared" si="123"/>
        <v>9.0505411442054734E-2</v>
      </c>
      <c r="O1028" s="692"/>
      <c r="P1028" s="692">
        <f t="shared" si="128"/>
        <v>0.15385919945149304</v>
      </c>
      <c r="Q1028" s="692">
        <v>38.442729796425951</v>
      </c>
      <c r="R1028" s="692"/>
      <c r="S1028" s="692"/>
      <c r="T1028" s="692"/>
      <c r="U1028" s="692"/>
    </row>
    <row r="1029" spans="1:21" s="693" customFormat="1" x14ac:dyDescent="0.3">
      <c r="A1029" s="146">
        <v>17</v>
      </c>
      <c r="B1029" s="146" t="s">
        <v>905</v>
      </c>
      <c r="C1029" s="146">
        <v>349.2</v>
      </c>
      <c r="D1029" s="146"/>
      <c r="E1029" s="146"/>
      <c r="F1029" s="146">
        <f t="shared" si="126"/>
        <v>349.2</v>
      </c>
      <c r="G1029" s="146" t="s">
        <v>2144</v>
      </c>
      <c r="H1029" s="146">
        <v>147</v>
      </c>
      <c r="I1029" s="716">
        <f t="shared" si="127"/>
        <v>1.0184216542770245E-2</v>
      </c>
      <c r="J1029" s="151">
        <f t="shared" si="120"/>
        <v>43.603213917043661</v>
      </c>
      <c r="K1029" s="151">
        <f t="shared" si="129"/>
        <v>9.5927070617496053</v>
      </c>
      <c r="L1029" s="151">
        <v>18.240427282413712</v>
      </c>
      <c r="M1029" s="151">
        <v>6.0921531695500386</v>
      </c>
      <c r="N1029" s="725">
        <f t="shared" si="123"/>
        <v>0.2220174725966696</v>
      </c>
      <c r="O1029" s="692"/>
      <c r="P1029" s="692">
        <f t="shared" si="128"/>
        <v>0.37742970341433829</v>
      </c>
      <c r="Q1029" s="692">
        <v>6.0921531695500386</v>
      </c>
      <c r="R1029" s="692"/>
      <c r="S1029" s="692"/>
      <c r="T1029" s="692"/>
      <c r="U1029" s="692"/>
    </row>
    <row r="1030" spans="1:21" s="693" customFormat="1" x14ac:dyDescent="0.3">
      <c r="A1030" s="146">
        <v>18</v>
      </c>
      <c r="B1030" s="146" t="s">
        <v>907</v>
      </c>
      <c r="C1030" s="146">
        <v>360.2</v>
      </c>
      <c r="D1030" s="146"/>
      <c r="E1030" s="146"/>
      <c r="F1030" s="146">
        <f t="shared" si="126"/>
        <v>360.2</v>
      </c>
      <c r="G1030" s="146" t="s">
        <v>2144</v>
      </c>
      <c r="H1030" s="146">
        <v>146</v>
      </c>
      <c r="I1030" s="716">
        <f t="shared" si="127"/>
        <v>1.0114936158125549E-2</v>
      </c>
      <c r="J1030" s="151">
        <f t="shared" si="120"/>
        <v>43.306593414206631</v>
      </c>
      <c r="K1030" s="151">
        <f t="shared" si="129"/>
        <v>9.5274505511254581</v>
      </c>
      <c r="L1030" s="151">
        <v>18.116342743077563</v>
      </c>
      <c r="M1030" s="151">
        <v>6.0507099507095621</v>
      </c>
      <c r="N1030" s="725">
        <f t="shared" si="123"/>
        <v>0.21377317229072521</v>
      </c>
      <c r="O1030" s="692"/>
      <c r="P1030" s="692">
        <f t="shared" si="128"/>
        <v>0.36341439289423283</v>
      </c>
      <c r="Q1030" s="692">
        <v>6.0507099507095621</v>
      </c>
      <c r="R1030" s="692"/>
      <c r="S1030" s="692"/>
      <c r="T1030" s="692"/>
      <c r="U1030" s="692"/>
    </row>
    <row r="1031" spans="1:21" s="693" customFormat="1" x14ac:dyDescent="0.3">
      <c r="A1031" s="146">
        <v>19</v>
      </c>
      <c r="B1031" s="146" t="s">
        <v>909</v>
      </c>
      <c r="C1031" s="146">
        <v>357.19</v>
      </c>
      <c r="D1031" s="146"/>
      <c r="E1031" s="146"/>
      <c r="F1031" s="146">
        <f t="shared" si="126"/>
        <v>357.19</v>
      </c>
      <c r="G1031" s="146" t="s">
        <v>2144</v>
      </c>
      <c r="H1031" s="146">
        <v>181</v>
      </c>
      <c r="I1031" s="716">
        <f t="shared" si="127"/>
        <v>1.2539749620689893E-2</v>
      </c>
      <c r="J1031" s="151">
        <f t="shared" ref="J1031:J1094" si="130">I1031*4281.45</f>
        <v>53.688311013502741</v>
      </c>
      <c r="K1031" s="151">
        <f t="shared" si="129"/>
        <v>11.811428422970604</v>
      </c>
      <c r="L1031" s="151">
        <v>22.459301619842737</v>
      </c>
      <c r="M1031" s="151">
        <v>7.5012226101262387</v>
      </c>
      <c r="N1031" s="725">
        <f t="shared" si="123"/>
        <v>0.2672534608092117</v>
      </c>
      <c r="O1031" s="692"/>
      <c r="P1031" s="692">
        <f t="shared" si="128"/>
        <v>0.45433088337565986</v>
      </c>
      <c r="Q1031" s="692">
        <v>7.5012226101262387</v>
      </c>
      <c r="R1031" s="692"/>
      <c r="S1031" s="692"/>
      <c r="T1031" s="692"/>
      <c r="U1031" s="692"/>
    </row>
    <row r="1032" spans="1:21" s="693" customFormat="1" x14ac:dyDescent="0.3">
      <c r="A1032" s="146">
        <v>20</v>
      </c>
      <c r="B1032" s="146" t="s">
        <v>910</v>
      </c>
      <c r="C1032" s="146">
        <v>306.39999999999998</v>
      </c>
      <c r="D1032" s="146"/>
      <c r="E1032" s="146"/>
      <c r="F1032" s="146">
        <f t="shared" si="126"/>
        <v>306.39999999999998</v>
      </c>
      <c r="G1032" s="146" t="s">
        <v>2144</v>
      </c>
      <c r="H1032" s="146">
        <v>149</v>
      </c>
      <c r="I1032" s="716">
        <f t="shared" si="127"/>
        <v>1.0322777312059637E-2</v>
      </c>
      <c r="J1032" s="151">
        <f t="shared" si="130"/>
        <v>44.196454922717727</v>
      </c>
      <c r="K1032" s="151">
        <f t="shared" si="129"/>
        <v>9.7232200829978996</v>
      </c>
      <c r="L1032" s="151">
        <v>18.48859636108601</v>
      </c>
      <c r="M1032" s="151">
        <v>6.1750396072309908</v>
      </c>
      <c r="N1032" s="725">
        <f t="shared" si="123"/>
        <v>0.25647294704318746</v>
      </c>
      <c r="O1032" s="692"/>
      <c r="P1032" s="692">
        <f t="shared" si="128"/>
        <v>0.43600400997341865</v>
      </c>
      <c r="Q1032" s="692">
        <v>6.1750396072309908</v>
      </c>
      <c r="R1032" s="692"/>
      <c r="S1032" s="692"/>
      <c r="T1032" s="692"/>
      <c r="U1032" s="692"/>
    </row>
    <row r="1033" spans="1:21" s="693" customFormat="1" x14ac:dyDescent="0.3">
      <c r="A1033" s="146">
        <v>21</v>
      </c>
      <c r="B1033" s="146" t="s">
        <v>911</v>
      </c>
      <c r="C1033" s="146">
        <v>407.2</v>
      </c>
      <c r="D1033" s="146"/>
      <c r="E1033" s="146"/>
      <c r="F1033" s="146">
        <f t="shared" si="126"/>
        <v>407.2</v>
      </c>
      <c r="G1033" s="146" t="s">
        <v>2144</v>
      </c>
      <c r="H1033" s="146">
        <v>205</v>
      </c>
      <c r="I1033" s="716">
        <f t="shared" si="127"/>
        <v>1.4202478852162586E-2</v>
      </c>
      <c r="J1033" s="151">
        <f t="shared" si="130"/>
        <v>60.807203081591503</v>
      </c>
      <c r="K1033" s="151">
        <f t="shared" si="129"/>
        <v>13.37758467795013</v>
      </c>
      <c r="L1033" s="151">
        <v>25.43733056391028</v>
      </c>
      <c r="M1033" s="151">
        <v>8.4958598622976726</v>
      </c>
      <c r="N1033" s="725">
        <f t="shared" si="123"/>
        <v>0.26551566352099604</v>
      </c>
      <c r="O1033" s="692"/>
      <c r="P1033" s="692">
        <f t="shared" si="128"/>
        <v>0.45137662798569322</v>
      </c>
      <c r="Q1033" s="692">
        <v>8.4958598622976726</v>
      </c>
      <c r="R1033" s="692"/>
      <c r="S1033" s="692"/>
      <c r="T1033" s="692"/>
      <c r="U1033" s="692"/>
    </row>
    <row r="1034" spans="1:21" s="688" customFormat="1" x14ac:dyDescent="0.3">
      <c r="A1034" s="146">
        <v>22</v>
      </c>
      <c r="B1034" s="146" t="s">
        <v>912</v>
      </c>
      <c r="C1034" s="146">
        <v>52.3</v>
      </c>
      <c r="D1034" s="146"/>
      <c r="E1034" s="146"/>
      <c r="F1034" s="146">
        <f t="shared" si="126"/>
        <v>52.3</v>
      </c>
      <c r="G1034" s="146" t="s">
        <v>2145</v>
      </c>
      <c r="H1034" s="146">
        <v>69</v>
      </c>
      <c r="I1034" s="716">
        <f t="shared" si="127"/>
        <v>4.7803465404839922E-3</v>
      </c>
      <c r="J1034" s="151">
        <f t="shared" si="130"/>
        <v>20.466814695755186</v>
      </c>
      <c r="K1034" s="151">
        <f t="shared" si="129"/>
        <v>4.5026992330661413</v>
      </c>
      <c r="L1034" s="151">
        <v>8.5618332141941913</v>
      </c>
      <c r="M1034" s="151">
        <v>5.1732011580985935</v>
      </c>
      <c r="N1034" s="725">
        <f t="shared" si="123"/>
        <v>0.74004872468669447</v>
      </c>
      <c r="O1034" s="687"/>
      <c r="P1034" s="692">
        <f t="shared" si="128"/>
        <v>1.2580828319673805</v>
      </c>
      <c r="Q1034" s="687">
        <v>5.1732011580985935</v>
      </c>
      <c r="R1034" s="687"/>
      <c r="S1034" s="687"/>
      <c r="T1034" s="687"/>
      <c r="U1034" s="687"/>
    </row>
    <row r="1035" spans="1:21" s="688" customFormat="1" x14ac:dyDescent="0.3">
      <c r="A1035" s="146">
        <v>23</v>
      </c>
      <c r="B1035" s="146" t="s">
        <v>913</v>
      </c>
      <c r="C1035" s="146">
        <v>122.2</v>
      </c>
      <c r="D1035" s="146"/>
      <c r="E1035" s="146"/>
      <c r="F1035" s="146">
        <f t="shared" si="126"/>
        <v>122.2</v>
      </c>
      <c r="G1035" s="146" t="s">
        <v>2145</v>
      </c>
      <c r="H1035" s="146">
        <v>122</v>
      </c>
      <c r="I1035" s="716">
        <f t="shared" si="127"/>
        <v>8.4522069266528572E-3</v>
      </c>
      <c r="J1035" s="151">
        <f t="shared" si="130"/>
        <v>36.187701346117876</v>
      </c>
      <c r="K1035" s="151">
        <f t="shared" si="129"/>
        <v>7.9612942961459332</v>
      </c>
      <c r="L1035" s="151">
        <v>15.138313799010021</v>
      </c>
      <c r="M1035" s="151">
        <v>9.1468194389569319</v>
      </c>
      <c r="N1035" s="725">
        <f t="shared" si="123"/>
        <v>0.56001742127848408</v>
      </c>
      <c r="O1035" s="687"/>
      <c r="P1035" s="692">
        <f t="shared" si="128"/>
        <v>0.95202961617342297</v>
      </c>
      <c r="Q1035" s="687">
        <v>9.1468194389569319</v>
      </c>
      <c r="R1035" s="687"/>
      <c r="S1035" s="687"/>
      <c r="T1035" s="687"/>
      <c r="U1035" s="687"/>
    </row>
    <row r="1036" spans="1:21" s="693" customFormat="1" x14ac:dyDescent="0.3">
      <c r="A1036" s="146">
        <v>24</v>
      </c>
      <c r="B1036" s="146" t="s">
        <v>915</v>
      </c>
      <c r="C1036" s="146">
        <v>205.19</v>
      </c>
      <c r="D1036" s="146"/>
      <c r="E1036" s="146"/>
      <c r="F1036" s="146">
        <f t="shared" si="126"/>
        <v>205.19</v>
      </c>
      <c r="G1036" s="146" t="s">
        <v>2144</v>
      </c>
      <c r="H1036" s="146">
        <v>98</v>
      </c>
      <c r="I1036" s="716">
        <f t="shared" si="127"/>
        <v>6.7894776951801629E-3</v>
      </c>
      <c r="J1036" s="151">
        <f t="shared" si="130"/>
        <v>29.068809278029107</v>
      </c>
      <c r="K1036" s="151">
        <f t="shared" si="129"/>
        <v>6.3951380411664038</v>
      </c>
      <c r="L1036" s="151">
        <v>12.160284854942475</v>
      </c>
      <c r="M1036" s="151">
        <v>4.0614354463666924</v>
      </c>
      <c r="N1036" s="725">
        <f t="shared" si="123"/>
        <v>0.25189174726109792</v>
      </c>
      <c r="O1036" s="692"/>
      <c r="P1036" s="692">
        <f t="shared" si="128"/>
        <v>0.42821597034386644</v>
      </c>
      <c r="Q1036" s="692">
        <v>4.0614354463666924</v>
      </c>
      <c r="R1036" s="692"/>
      <c r="S1036" s="692"/>
      <c r="T1036" s="692"/>
      <c r="U1036" s="692"/>
    </row>
    <row r="1037" spans="1:21" s="693" customFormat="1" x14ac:dyDescent="0.3">
      <c r="A1037" s="146">
        <v>25</v>
      </c>
      <c r="B1037" s="146" t="s">
        <v>916</v>
      </c>
      <c r="C1037" s="146">
        <v>289.10000000000002</v>
      </c>
      <c r="D1037" s="146"/>
      <c r="E1037" s="146"/>
      <c r="F1037" s="146">
        <f t="shared" si="126"/>
        <v>289.10000000000002</v>
      </c>
      <c r="G1037" s="146" t="s">
        <v>2144</v>
      </c>
      <c r="H1037" s="146">
        <v>120</v>
      </c>
      <c r="I1037" s="716">
        <f t="shared" si="127"/>
        <v>8.3136461573634652E-3</v>
      </c>
      <c r="J1037" s="151">
        <f t="shared" si="130"/>
        <v>35.59446034044381</v>
      </c>
      <c r="K1037" s="151">
        <f t="shared" si="129"/>
        <v>7.830781274897638</v>
      </c>
      <c r="L1037" s="151">
        <v>14.890144720337727</v>
      </c>
      <c r="M1037" s="151">
        <v>4.9731862608571742</v>
      </c>
      <c r="N1037" s="725">
        <f t="shared" si="123"/>
        <v>0.2189158512505581</v>
      </c>
      <c r="O1037" s="692"/>
      <c r="P1037" s="692">
        <f t="shared" si="128"/>
        <v>0.37215694712594877</v>
      </c>
      <c r="Q1037" s="692">
        <v>4.9731862608571742</v>
      </c>
      <c r="R1037" s="692"/>
      <c r="S1037" s="692"/>
      <c r="T1037" s="692"/>
      <c r="U1037" s="692"/>
    </row>
    <row r="1038" spans="1:21" s="693" customFormat="1" x14ac:dyDescent="0.3">
      <c r="A1038" s="146">
        <v>26</v>
      </c>
      <c r="B1038" s="146" t="s">
        <v>918</v>
      </c>
      <c r="C1038" s="146">
        <v>242.85</v>
      </c>
      <c r="D1038" s="146"/>
      <c r="E1038" s="146"/>
      <c r="F1038" s="146">
        <f t="shared" si="126"/>
        <v>242.85</v>
      </c>
      <c r="G1038" s="146" t="s">
        <v>2144</v>
      </c>
      <c r="H1038" s="146">
        <v>137</v>
      </c>
      <c r="I1038" s="716">
        <f t="shared" si="127"/>
        <v>9.4914126963232901E-3</v>
      </c>
      <c r="J1038" s="151">
        <f t="shared" si="130"/>
        <v>40.63700888867335</v>
      </c>
      <c r="K1038" s="151">
        <f t="shared" si="129"/>
        <v>8.9401419555081372</v>
      </c>
      <c r="L1038" s="151">
        <v>16.999581889052237</v>
      </c>
      <c r="M1038" s="151">
        <v>5.6777209811452733</v>
      </c>
      <c r="N1038" s="725">
        <f t="shared" si="123"/>
        <v>0.2975270896206671</v>
      </c>
      <c r="O1038" s="692"/>
      <c r="P1038" s="692">
        <f t="shared" si="128"/>
        <v>0.50579605235513403</v>
      </c>
      <c r="Q1038" s="692">
        <v>5.6777209811452733</v>
      </c>
      <c r="R1038" s="692"/>
      <c r="S1038" s="692"/>
      <c r="T1038" s="692"/>
      <c r="U1038" s="692"/>
    </row>
    <row r="1039" spans="1:21" s="688" customFormat="1" x14ac:dyDescent="0.3">
      <c r="A1039" s="146">
        <v>27</v>
      </c>
      <c r="B1039" s="146" t="s">
        <v>919</v>
      </c>
      <c r="C1039" s="146">
        <v>415.2</v>
      </c>
      <c r="D1039" s="146"/>
      <c r="E1039" s="146"/>
      <c r="F1039" s="146">
        <f t="shared" si="126"/>
        <v>415.2</v>
      </c>
      <c r="G1039" s="146" t="s">
        <v>2145</v>
      </c>
      <c r="H1039" s="146">
        <v>0</v>
      </c>
      <c r="I1039" s="716">
        <f t="shared" si="127"/>
        <v>0</v>
      </c>
      <c r="J1039" s="151">
        <f t="shared" si="130"/>
        <v>0</v>
      </c>
      <c r="K1039" s="151">
        <f t="shared" si="129"/>
        <v>0</v>
      </c>
      <c r="L1039" s="151">
        <v>0</v>
      </c>
      <c r="M1039" s="151">
        <v>0</v>
      </c>
      <c r="N1039" s="725">
        <f t="shared" si="123"/>
        <v>0</v>
      </c>
      <c r="O1039" s="687"/>
      <c r="P1039" s="692">
        <f t="shared" si="128"/>
        <v>0</v>
      </c>
      <c r="Q1039" s="687">
        <v>0</v>
      </c>
      <c r="R1039" s="687"/>
      <c r="S1039" s="687"/>
      <c r="T1039" s="687"/>
      <c r="U1039" s="687"/>
    </row>
    <row r="1040" spans="1:21" s="693" customFormat="1" x14ac:dyDescent="0.3">
      <c r="A1040" s="146">
        <v>28</v>
      </c>
      <c r="B1040" s="146" t="s">
        <v>920</v>
      </c>
      <c r="C1040" s="146">
        <v>8111.75</v>
      </c>
      <c r="D1040" s="146"/>
      <c r="E1040" s="146"/>
      <c r="F1040" s="146">
        <f t="shared" si="126"/>
        <v>8111.75</v>
      </c>
      <c r="G1040" s="146" t="s">
        <v>2144</v>
      </c>
      <c r="H1040" s="146">
        <v>1454</v>
      </c>
      <c r="I1040" s="716">
        <f t="shared" si="127"/>
        <v>0.10073367927338732</v>
      </c>
      <c r="J1040" s="151">
        <f t="shared" si="130"/>
        <v>431.28621112504413</v>
      </c>
      <c r="K1040" s="151">
        <f t="shared" si="129"/>
        <v>94.882966447509716</v>
      </c>
      <c r="L1040" s="151">
        <v>180.41892019475875</v>
      </c>
      <c r="M1040" s="151">
        <v>60.258440194052753</v>
      </c>
      <c r="N1040" s="725">
        <f t="shared" si="123"/>
        <v>9.4535277586385844E-2</v>
      </c>
      <c r="O1040" s="692"/>
      <c r="P1040" s="692">
        <f t="shared" si="128"/>
        <v>0.16070997189685593</v>
      </c>
      <c r="Q1040" s="692">
        <v>60.258440194052753</v>
      </c>
      <c r="R1040" s="692"/>
      <c r="S1040" s="692"/>
      <c r="T1040" s="692"/>
      <c r="U1040" s="692"/>
    </row>
    <row r="1041" spans="1:21" s="693" customFormat="1" x14ac:dyDescent="0.3">
      <c r="A1041" s="146">
        <v>29</v>
      </c>
      <c r="B1041" s="146" t="s">
        <v>921</v>
      </c>
      <c r="C1041" s="146">
        <v>6280.23</v>
      </c>
      <c r="D1041" s="146"/>
      <c r="E1041" s="146"/>
      <c r="F1041" s="146">
        <f t="shared" si="126"/>
        <v>6280.23</v>
      </c>
      <c r="G1041" s="146" t="s">
        <v>2144</v>
      </c>
      <c r="H1041" s="146">
        <v>1111</v>
      </c>
      <c r="I1041" s="716">
        <f t="shared" si="127"/>
        <v>7.6970507340256747E-2</v>
      </c>
      <c r="J1041" s="151">
        <f t="shared" si="130"/>
        <v>329.54537865194226</v>
      </c>
      <c r="K1041" s="151">
        <f t="shared" si="129"/>
        <v>72.4999833034273</v>
      </c>
      <c r="L1041" s="151">
        <v>137.85792320246009</v>
      </c>
      <c r="M1041" s="151">
        <v>46.043416131769334</v>
      </c>
      <c r="N1041" s="725">
        <f t="shared" si="123"/>
        <v>9.3300197809570509E-2</v>
      </c>
      <c r="O1041" s="692"/>
      <c r="P1041" s="692">
        <f t="shared" si="128"/>
        <v>0.15861033627626986</v>
      </c>
      <c r="Q1041" s="692">
        <v>46.043416131769334</v>
      </c>
      <c r="R1041" s="692"/>
      <c r="S1041" s="692"/>
      <c r="T1041" s="692"/>
      <c r="U1041" s="692"/>
    </row>
    <row r="1042" spans="1:21" s="693" customFormat="1" x14ac:dyDescent="0.3">
      <c r="A1042" s="146">
        <v>30</v>
      </c>
      <c r="B1042" s="146" t="s">
        <v>922</v>
      </c>
      <c r="C1042" s="146">
        <v>8361.6299999999992</v>
      </c>
      <c r="D1042" s="146"/>
      <c r="E1042" s="146"/>
      <c r="F1042" s="146">
        <f t="shared" si="126"/>
        <v>8361.6299999999992</v>
      </c>
      <c r="G1042" s="146" t="s">
        <v>2144</v>
      </c>
      <c r="H1042" s="146">
        <v>1499</v>
      </c>
      <c r="I1042" s="716">
        <f t="shared" si="127"/>
        <v>0.10385129658239863</v>
      </c>
      <c r="J1042" s="151">
        <f t="shared" si="130"/>
        <v>444.63413375271057</v>
      </c>
      <c r="K1042" s="151">
        <f t="shared" si="129"/>
        <v>97.819509425596323</v>
      </c>
      <c r="L1042" s="151">
        <v>186.00272446488543</v>
      </c>
      <c r="M1042" s="151">
        <v>62.123385041874208</v>
      </c>
      <c r="N1042" s="725">
        <f t="shared" si="123"/>
        <v>9.4548521363067559E-2</v>
      </c>
      <c r="O1042" s="692"/>
      <c r="P1042" s="692">
        <f t="shared" si="128"/>
        <v>0.16073248631721485</v>
      </c>
      <c r="Q1042" s="692">
        <v>62.123385041874208</v>
      </c>
      <c r="R1042" s="692"/>
      <c r="S1042" s="692"/>
      <c r="T1042" s="692"/>
      <c r="U1042" s="692"/>
    </row>
    <row r="1043" spans="1:21" s="693" customFormat="1" x14ac:dyDescent="0.3">
      <c r="A1043" s="146">
        <v>31</v>
      </c>
      <c r="B1043" s="146" t="s">
        <v>923</v>
      </c>
      <c r="C1043" s="146">
        <v>6675.9</v>
      </c>
      <c r="D1043" s="146"/>
      <c r="E1043" s="146"/>
      <c r="F1043" s="146">
        <f t="shared" si="126"/>
        <v>6675.9</v>
      </c>
      <c r="G1043" s="146" t="s">
        <v>2144</v>
      </c>
      <c r="H1043" s="146">
        <v>1200</v>
      </c>
      <c r="I1043" s="716">
        <f t="shared" si="127"/>
        <v>8.3136461573634649E-2</v>
      </c>
      <c r="J1043" s="151">
        <f t="shared" si="130"/>
        <v>355.94460340443806</v>
      </c>
      <c r="K1043" s="151">
        <f t="shared" si="129"/>
        <v>78.307812748976374</v>
      </c>
      <c r="L1043" s="151">
        <v>148.90144720337724</v>
      </c>
      <c r="M1043" s="151">
        <v>49.731862608571745</v>
      </c>
      <c r="N1043" s="725">
        <f t="shared" si="123"/>
        <v>9.4801558735955221E-2</v>
      </c>
      <c r="O1043" s="692"/>
      <c r="P1043" s="692">
        <f t="shared" si="128"/>
        <v>0.16116264985112388</v>
      </c>
      <c r="Q1043" s="692">
        <v>49.731862608571745</v>
      </c>
      <c r="R1043" s="692"/>
      <c r="S1043" s="692"/>
      <c r="T1043" s="692"/>
      <c r="U1043" s="692"/>
    </row>
    <row r="1044" spans="1:21" s="693" customFormat="1" x14ac:dyDescent="0.3">
      <c r="A1044" s="146">
        <v>32</v>
      </c>
      <c r="B1044" s="146" t="s">
        <v>924</v>
      </c>
      <c r="C1044" s="146">
        <v>4489.2299999999996</v>
      </c>
      <c r="D1044" s="146"/>
      <c r="E1044" s="146">
        <v>48.5</v>
      </c>
      <c r="F1044" s="146">
        <f t="shared" si="126"/>
        <v>4537.7299999999996</v>
      </c>
      <c r="G1044" s="146" t="s">
        <v>2144</v>
      </c>
      <c r="H1044" s="146">
        <v>738</v>
      </c>
      <c r="I1044" s="716">
        <f t="shared" si="127"/>
        <v>5.1128923867785309E-2</v>
      </c>
      <c r="J1044" s="151">
        <f t="shared" si="130"/>
        <v>218.90593109372941</v>
      </c>
      <c r="K1044" s="151">
        <f t="shared" si="129"/>
        <v>48.159304840620472</v>
      </c>
      <c r="L1044" s="151">
        <v>91.574390030077012</v>
      </c>
      <c r="M1044" s="151">
        <v>30.585095504271624</v>
      </c>
      <c r="N1044" s="725">
        <f t="shared" si="123"/>
        <v>8.5775205106671956E-2</v>
      </c>
      <c r="O1044" s="692"/>
      <c r="P1044" s="692">
        <f t="shared" si="128"/>
        <v>0.14581784868134232</v>
      </c>
      <c r="Q1044" s="692">
        <v>30.585095504271624</v>
      </c>
      <c r="R1044" s="692"/>
      <c r="S1044" s="692"/>
      <c r="T1044" s="692"/>
      <c r="U1044" s="692"/>
    </row>
    <row r="1045" spans="1:21" s="693" customFormat="1" x14ac:dyDescent="0.3">
      <c r="A1045" s="146">
        <v>33</v>
      </c>
      <c r="B1045" s="146" t="s">
        <v>925</v>
      </c>
      <c r="C1045" s="146">
        <v>4352.13</v>
      </c>
      <c r="D1045" s="146"/>
      <c r="E1045" s="146"/>
      <c r="F1045" s="146">
        <f t="shared" si="126"/>
        <v>4352.13</v>
      </c>
      <c r="G1045" s="146" t="s">
        <v>2144</v>
      </c>
      <c r="H1045" s="146">
        <v>768</v>
      </c>
      <c r="I1045" s="716">
        <f t="shared" si="127"/>
        <v>5.3207335407126174E-2</v>
      </c>
      <c r="J1045" s="151">
        <f t="shared" si="130"/>
        <v>227.80454617884035</v>
      </c>
      <c r="K1045" s="151">
        <f t="shared" si="129"/>
        <v>50.117000159344876</v>
      </c>
      <c r="L1045" s="151">
        <v>95.296926210161431</v>
      </c>
      <c r="M1045" s="151">
        <v>31.828392069485911</v>
      </c>
      <c r="N1045" s="725">
        <f t="shared" si="123"/>
        <v>9.3068650205263295E-2</v>
      </c>
      <c r="O1045" s="692"/>
      <c r="P1045" s="692">
        <f t="shared" si="128"/>
        <v>0.15821670534894761</v>
      </c>
      <c r="Q1045" s="692">
        <v>31.828392069485911</v>
      </c>
      <c r="R1045" s="692"/>
      <c r="S1045" s="692"/>
      <c r="T1045" s="692"/>
      <c r="U1045" s="692"/>
    </row>
    <row r="1046" spans="1:21" s="693" customFormat="1" x14ac:dyDescent="0.3">
      <c r="A1046" s="146">
        <v>34</v>
      </c>
      <c r="B1046" s="146" t="s">
        <v>926</v>
      </c>
      <c r="C1046" s="146">
        <v>4481.0200000000004</v>
      </c>
      <c r="D1046" s="146"/>
      <c r="E1046" s="146">
        <v>48.33</v>
      </c>
      <c r="F1046" s="146">
        <f t="shared" si="126"/>
        <v>4529.3500000000004</v>
      </c>
      <c r="G1046" s="146" t="s">
        <v>2144</v>
      </c>
      <c r="H1046" s="146">
        <v>738</v>
      </c>
      <c r="I1046" s="716">
        <f t="shared" si="127"/>
        <v>5.1128923867785309E-2</v>
      </c>
      <c r="J1046" s="151">
        <f t="shared" si="130"/>
        <v>218.90593109372941</v>
      </c>
      <c r="K1046" s="151">
        <f t="shared" si="129"/>
        <v>48.159304840620472</v>
      </c>
      <c r="L1046" s="151">
        <v>91.574390030077012</v>
      </c>
      <c r="M1046" s="151">
        <v>30.585095504271624</v>
      </c>
      <c r="N1046" s="725">
        <f t="shared" si="123"/>
        <v>8.5933902539812215E-2</v>
      </c>
      <c r="O1046" s="692"/>
      <c r="P1046" s="692">
        <f t="shared" si="128"/>
        <v>0.14608763431768076</v>
      </c>
      <c r="Q1046" s="692">
        <v>30.585095504271624</v>
      </c>
      <c r="R1046" s="692"/>
      <c r="S1046" s="692"/>
      <c r="T1046" s="692"/>
      <c r="U1046" s="692"/>
    </row>
    <row r="1047" spans="1:21" s="693" customFormat="1" x14ac:dyDescent="0.3">
      <c r="A1047" s="146">
        <v>35</v>
      </c>
      <c r="B1047" s="146" t="s">
        <v>927</v>
      </c>
      <c r="C1047" s="146">
        <v>8136.02</v>
      </c>
      <c r="D1047" s="146"/>
      <c r="E1047" s="146"/>
      <c r="F1047" s="146">
        <f t="shared" si="126"/>
        <v>8136.02</v>
      </c>
      <c r="G1047" s="146" t="s">
        <v>2144</v>
      </c>
      <c r="H1047" s="146">
        <v>1424</v>
      </c>
      <c r="I1047" s="716">
        <f t="shared" si="127"/>
        <v>9.8655267734046453E-2</v>
      </c>
      <c r="J1047" s="151">
        <f t="shared" si="130"/>
        <v>422.38759603993316</v>
      </c>
      <c r="K1047" s="151">
        <f t="shared" si="129"/>
        <v>92.925271128785297</v>
      </c>
      <c r="L1047" s="151">
        <v>176.69638401467432</v>
      </c>
      <c r="M1047" s="151">
        <v>59.015143628838459</v>
      </c>
      <c r="N1047" s="725">
        <f t="shared" si="123"/>
        <v>9.2308572841786438E-2</v>
      </c>
      <c r="O1047" s="692"/>
      <c r="P1047" s="692">
        <f t="shared" si="128"/>
        <v>0.15692457383103695</v>
      </c>
      <c r="Q1047" s="692">
        <v>59.015143628838459</v>
      </c>
      <c r="R1047" s="692"/>
      <c r="S1047" s="692"/>
      <c r="T1047" s="692"/>
      <c r="U1047" s="692"/>
    </row>
    <row r="1048" spans="1:21" s="688" customFormat="1" x14ac:dyDescent="0.3">
      <c r="A1048" s="146">
        <v>36</v>
      </c>
      <c r="B1048" s="146" t="s">
        <v>928</v>
      </c>
      <c r="C1048" s="146">
        <v>5922.13</v>
      </c>
      <c r="D1048" s="146">
        <v>77.599999999999994</v>
      </c>
      <c r="E1048" s="146">
        <v>240.4</v>
      </c>
      <c r="F1048" s="146">
        <f t="shared" si="126"/>
        <v>6240.13</v>
      </c>
      <c r="G1048" s="146" t="s">
        <v>2144</v>
      </c>
      <c r="H1048" s="146">
        <v>1042</v>
      </c>
      <c r="I1048" s="716">
        <f t="shared" si="127"/>
        <v>7.2190160799772751E-2</v>
      </c>
      <c r="J1048" s="151">
        <f t="shared" si="130"/>
        <v>309.07856395618705</v>
      </c>
      <c r="K1048" s="151">
        <f t="shared" si="129"/>
        <v>67.997284070361147</v>
      </c>
      <c r="L1048" s="151">
        <v>129.29608998826592</v>
      </c>
      <c r="M1048" s="151">
        <v>43.183834031776456</v>
      </c>
      <c r="N1048" s="725">
        <f t="shared" si="123"/>
        <v>8.8068000513865999E-2</v>
      </c>
      <c r="O1048" s="687"/>
      <c r="P1048" s="692">
        <f t="shared" si="128"/>
        <v>0.14971560087357219</v>
      </c>
      <c r="Q1048" s="687">
        <v>43.183834031776456</v>
      </c>
      <c r="R1048" s="687"/>
      <c r="S1048" s="687"/>
      <c r="T1048" s="687"/>
      <c r="U1048" s="687"/>
    </row>
    <row r="1049" spans="1:21" s="688" customFormat="1" x14ac:dyDescent="0.3">
      <c r="A1049" s="146">
        <v>37</v>
      </c>
      <c r="B1049" s="146" t="s">
        <v>929</v>
      </c>
      <c r="C1049" s="146">
        <v>5641.92</v>
      </c>
      <c r="D1049" s="146">
        <v>100.4</v>
      </c>
      <c r="E1049" s="146">
        <v>535.70000000000005</v>
      </c>
      <c r="F1049" s="146">
        <f t="shared" si="126"/>
        <v>6278.0199999999995</v>
      </c>
      <c r="G1049" s="146" t="s">
        <v>2144</v>
      </c>
      <c r="H1049" s="146">
        <v>1064</v>
      </c>
      <c r="I1049" s="716">
        <f t="shared" si="127"/>
        <v>7.3714329261956063E-2</v>
      </c>
      <c r="J1049" s="151">
        <f t="shared" si="130"/>
        <v>315.60421501860179</v>
      </c>
      <c r="K1049" s="151">
        <f t="shared" si="129"/>
        <v>69.432927304092388</v>
      </c>
      <c r="L1049" s="151">
        <v>132.02594985366116</v>
      </c>
      <c r="M1049" s="151">
        <v>44.095584846266938</v>
      </c>
      <c r="N1049" s="725">
        <f t="shared" si="123"/>
        <v>8.9384659020299753E-2</v>
      </c>
      <c r="O1049" s="687"/>
      <c r="P1049" s="692">
        <f t="shared" si="128"/>
        <v>0.15195392033450958</v>
      </c>
      <c r="Q1049" s="687">
        <v>44.095584846266938</v>
      </c>
      <c r="R1049" s="687"/>
      <c r="S1049" s="687"/>
      <c r="T1049" s="687"/>
      <c r="U1049" s="687"/>
    </row>
    <row r="1050" spans="1:21" s="688" customFormat="1" x14ac:dyDescent="0.3">
      <c r="A1050" s="146">
        <v>38</v>
      </c>
      <c r="B1050" s="146" t="s">
        <v>930</v>
      </c>
      <c r="C1050" s="146">
        <f>3994.79-6.68</f>
        <v>3988.11</v>
      </c>
      <c r="D1050" s="146"/>
      <c r="E1050" s="146"/>
      <c r="F1050" s="146">
        <f t="shared" si="126"/>
        <v>3988.11</v>
      </c>
      <c r="G1050" s="146" t="s">
        <v>2144</v>
      </c>
      <c r="H1050" s="146">
        <v>704</v>
      </c>
      <c r="I1050" s="716">
        <f t="shared" si="127"/>
        <v>4.8773390789865666E-2</v>
      </c>
      <c r="J1050" s="151">
        <f t="shared" si="130"/>
        <v>208.82083399727034</v>
      </c>
      <c r="K1050" s="151">
        <f t="shared" si="129"/>
        <v>45.940583479399479</v>
      </c>
      <c r="L1050" s="151">
        <v>87.355515692647984</v>
      </c>
      <c r="M1050" s="151">
        <v>13.672531689023323</v>
      </c>
      <c r="N1050" s="725">
        <f t="shared" si="123"/>
        <v>8.9212550521008988E-2</v>
      </c>
      <c r="O1050" s="687"/>
      <c r="P1050" s="692">
        <f t="shared" si="128"/>
        <v>0.15166133588571529</v>
      </c>
      <c r="Q1050" s="687">
        <v>13.672531689023323</v>
      </c>
      <c r="R1050" s="687"/>
      <c r="S1050" s="687"/>
      <c r="T1050" s="687"/>
      <c r="U1050" s="687"/>
    </row>
    <row r="1051" spans="1:21" s="688" customFormat="1" x14ac:dyDescent="0.3">
      <c r="A1051" s="146">
        <v>39</v>
      </c>
      <c r="B1051" s="146" t="s">
        <v>931</v>
      </c>
      <c r="C1051" s="146">
        <v>4150.55</v>
      </c>
      <c r="D1051" s="146"/>
      <c r="E1051" s="146"/>
      <c r="F1051" s="146">
        <f t="shared" si="126"/>
        <v>4150.55</v>
      </c>
      <c r="G1051" s="146" t="s">
        <v>2144</v>
      </c>
      <c r="H1051" s="146">
        <v>742</v>
      </c>
      <c r="I1051" s="716">
        <f t="shared" si="127"/>
        <v>5.1406045406364093E-2</v>
      </c>
      <c r="J1051" s="151">
        <f t="shared" si="130"/>
        <v>220.09241310507753</v>
      </c>
      <c r="K1051" s="151">
        <f t="shared" si="129"/>
        <v>48.420330883117053</v>
      </c>
      <c r="L1051" s="151">
        <v>92.070728187421594</v>
      </c>
      <c r="M1051" s="151">
        <v>30.75086837963353</v>
      </c>
      <c r="N1051" s="725">
        <f t="shared" si="123"/>
        <v>9.4284935865186464E-2</v>
      </c>
      <c r="O1051" s="687"/>
      <c r="P1051" s="692">
        <f t="shared" si="128"/>
        <v>0.16028439097081698</v>
      </c>
      <c r="Q1051" s="687">
        <v>30.75086837963353</v>
      </c>
      <c r="R1051" s="687"/>
      <c r="S1051" s="687"/>
      <c r="T1051" s="687"/>
      <c r="U1051" s="687"/>
    </row>
    <row r="1052" spans="1:21" s="688" customFormat="1" x14ac:dyDescent="0.3">
      <c r="A1052" s="146">
        <v>40</v>
      </c>
      <c r="B1052" s="146" t="s">
        <v>932</v>
      </c>
      <c r="C1052" s="146">
        <v>14374.02</v>
      </c>
      <c r="D1052" s="146"/>
      <c r="E1052" s="146"/>
      <c r="F1052" s="146">
        <f t="shared" si="126"/>
        <v>14374.02</v>
      </c>
      <c r="G1052" s="146" t="s">
        <v>2144</v>
      </c>
      <c r="H1052" s="146">
        <v>2498</v>
      </c>
      <c r="I1052" s="716">
        <f t="shared" si="127"/>
        <v>0.17306240084244948</v>
      </c>
      <c r="J1052" s="151">
        <f t="shared" si="130"/>
        <v>740.95801608690533</v>
      </c>
      <c r="K1052" s="151">
        <f t="shared" si="129"/>
        <v>163.01076353911918</v>
      </c>
      <c r="L1052" s="151">
        <v>309.96317926169701</v>
      </c>
      <c r="M1052" s="151">
        <v>103.52516066351018</v>
      </c>
      <c r="N1052" s="725">
        <f t="shared" si="123"/>
        <v>9.1655439435261096E-2</v>
      </c>
      <c r="O1052" s="687"/>
      <c r="P1052" s="692">
        <f t="shared" si="128"/>
        <v>0.15581424703994387</v>
      </c>
      <c r="Q1052" s="687">
        <v>103.52516066351018</v>
      </c>
      <c r="R1052" s="687"/>
      <c r="S1052" s="687"/>
      <c r="T1052" s="687"/>
      <c r="U1052" s="687"/>
    </row>
    <row r="1053" spans="1:21" s="688" customFormat="1" x14ac:dyDescent="0.3">
      <c r="A1053" s="146">
        <v>41</v>
      </c>
      <c r="B1053" s="146" t="s">
        <v>933</v>
      </c>
      <c r="C1053" s="146">
        <v>4120.28</v>
      </c>
      <c r="D1053" s="146"/>
      <c r="E1053" s="146"/>
      <c r="F1053" s="146">
        <f t="shared" si="126"/>
        <v>4120.28</v>
      </c>
      <c r="G1053" s="146" t="s">
        <v>2144</v>
      </c>
      <c r="H1053" s="146">
        <v>720</v>
      </c>
      <c r="I1053" s="716">
        <f t="shared" si="127"/>
        <v>4.9881876944180795E-2</v>
      </c>
      <c r="J1053" s="151">
        <f t="shared" si="130"/>
        <v>213.56676204266284</v>
      </c>
      <c r="K1053" s="151">
        <f t="shared" si="129"/>
        <v>46.984687649385826</v>
      </c>
      <c r="L1053" s="151">
        <v>89.340868322026338</v>
      </c>
      <c r="M1053" s="151">
        <v>29.839117565143045</v>
      </c>
      <c r="N1053" s="725">
        <f t="shared" si="123"/>
        <v>9.2161560762670999E-2</v>
      </c>
      <c r="O1053" s="687"/>
      <c r="P1053" s="692">
        <f t="shared" si="128"/>
        <v>0.15667465329654071</v>
      </c>
      <c r="Q1053" s="687">
        <v>29.839117565143045</v>
      </c>
      <c r="R1053" s="687"/>
      <c r="S1053" s="687"/>
      <c r="T1053" s="687"/>
      <c r="U1053" s="687"/>
    </row>
    <row r="1054" spans="1:21" s="688" customFormat="1" x14ac:dyDescent="0.3">
      <c r="A1054" s="146">
        <v>42</v>
      </c>
      <c r="B1054" s="146" t="s">
        <v>934</v>
      </c>
      <c r="C1054" s="146">
        <v>14371.39</v>
      </c>
      <c r="D1054" s="146"/>
      <c r="E1054" s="146"/>
      <c r="F1054" s="146">
        <f t="shared" si="126"/>
        <v>14371.39</v>
      </c>
      <c r="G1054" s="146" t="s">
        <v>2144</v>
      </c>
      <c r="H1054" s="146">
        <v>2420</v>
      </c>
      <c r="I1054" s="716">
        <f t="shared" si="127"/>
        <v>0.16765853084016322</v>
      </c>
      <c r="J1054" s="151">
        <f t="shared" si="130"/>
        <v>717.82161686561676</v>
      </c>
      <c r="K1054" s="151">
        <f t="shared" si="129"/>
        <v>157.92075571043569</v>
      </c>
      <c r="L1054" s="151">
        <v>300.28458519347743</v>
      </c>
      <c r="M1054" s="151">
        <v>100.29258959395301</v>
      </c>
      <c r="N1054" s="725">
        <f t="shared" si="123"/>
        <v>8.8809749604142868E-2</v>
      </c>
      <c r="O1054" s="687"/>
      <c r="P1054" s="692">
        <f t="shared" si="128"/>
        <v>0.15097657432704287</v>
      </c>
      <c r="Q1054" s="687">
        <v>100.29258959395301</v>
      </c>
      <c r="R1054" s="687"/>
      <c r="S1054" s="687"/>
      <c r="T1054" s="687"/>
      <c r="U1054" s="687"/>
    </row>
    <row r="1055" spans="1:21" s="688" customFormat="1" x14ac:dyDescent="0.3">
      <c r="A1055" s="146">
        <v>43</v>
      </c>
      <c r="B1055" s="146" t="s">
        <v>935</v>
      </c>
      <c r="C1055" s="146">
        <v>9061.4</v>
      </c>
      <c r="D1055" s="146"/>
      <c r="E1055" s="146">
        <v>2450</v>
      </c>
      <c r="F1055" s="146">
        <f t="shared" si="126"/>
        <v>11511.4</v>
      </c>
      <c r="G1055" s="146" t="s">
        <v>2144</v>
      </c>
      <c r="H1055" s="146">
        <v>1538</v>
      </c>
      <c r="I1055" s="716">
        <f t="shared" si="127"/>
        <v>0.10655323158354174</v>
      </c>
      <c r="J1055" s="151">
        <f t="shared" si="130"/>
        <v>456.20233336335474</v>
      </c>
      <c r="K1055" s="151">
        <f t="shared" si="129"/>
        <v>100.36451333993804</v>
      </c>
      <c r="L1055" s="151">
        <v>190.84202149899517</v>
      </c>
      <c r="M1055" s="151">
        <v>63.739670576652777</v>
      </c>
      <c r="N1055" s="725">
        <f t="shared" si="123"/>
        <v>7.0464803479936472E-2</v>
      </c>
      <c r="O1055" s="687"/>
      <c r="P1055" s="692">
        <f t="shared" si="128"/>
        <v>0.11979016591589201</v>
      </c>
      <c r="Q1055" s="687">
        <v>63.739670576652777</v>
      </c>
      <c r="R1055" s="687"/>
      <c r="S1055" s="687"/>
      <c r="T1055" s="687"/>
      <c r="U1055" s="687"/>
    </row>
    <row r="1056" spans="1:21" s="688" customFormat="1" x14ac:dyDescent="0.3">
      <c r="A1056" s="146">
        <v>45</v>
      </c>
      <c r="B1056" s="146" t="s">
        <v>937</v>
      </c>
      <c r="C1056" s="146">
        <v>9038.0300000000007</v>
      </c>
      <c r="D1056" s="146"/>
      <c r="E1056" s="146">
        <v>1829.2</v>
      </c>
      <c r="F1056" s="146">
        <f t="shared" si="126"/>
        <v>10867.230000000001</v>
      </c>
      <c r="G1056" s="146" t="s">
        <v>2144</v>
      </c>
      <c r="H1056" s="146">
        <v>1538</v>
      </c>
      <c r="I1056" s="716">
        <f t="shared" si="127"/>
        <v>0.10655323158354174</v>
      </c>
      <c r="J1056" s="151">
        <f t="shared" si="130"/>
        <v>456.20233336335474</v>
      </c>
      <c r="K1056" s="151">
        <f t="shared" si="129"/>
        <v>100.36451333993804</v>
      </c>
      <c r="L1056" s="151">
        <v>190.84202149899517</v>
      </c>
      <c r="M1056" s="151">
        <v>63.739670576652777</v>
      </c>
      <c r="N1056" s="725">
        <f t="shared" si="123"/>
        <v>7.4641701590832318E-2</v>
      </c>
      <c r="O1056" s="687"/>
      <c r="P1056" s="692">
        <f t="shared" si="128"/>
        <v>0.12689089270441495</v>
      </c>
      <c r="Q1056" s="687">
        <v>63.739670576652777</v>
      </c>
      <c r="R1056" s="687"/>
      <c r="S1056" s="687"/>
      <c r="T1056" s="687"/>
      <c r="U1056" s="687"/>
    </row>
    <row r="1057" spans="1:21" s="688" customFormat="1" x14ac:dyDescent="0.3">
      <c r="A1057" s="146">
        <v>46</v>
      </c>
      <c r="B1057" s="146" t="s">
        <v>938</v>
      </c>
      <c r="C1057" s="146">
        <v>6690.6</v>
      </c>
      <c r="D1057" s="146"/>
      <c r="E1057" s="146">
        <v>855.4</v>
      </c>
      <c r="F1057" s="146">
        <f t="shared" si="126"/>
        <v>7546</v>
      </c>
      <c r="G1057" s="146" t="s">
        <v>2144</v>
      </c>
      <c r="H1057" s="146">
        <v>789</v>
      </c>
      <c r="I1057" s="716">
        <f t="shared" si="127"/>
        <v>5.4662223484664783E-2</v>
      </c>
      <c r="J1057" s="151">
        <f t="shared" si="130"/>
        <v>234.03357673841802</v>
      </c>
      <c r="K1057" s="151">
        <f t="shared" si="129"/>
        <v>51.487386882451965</v>
      </c>
      <c r="L1057" s="151">
        <v>97.902701536220547</v>
      </c>
      <c r="M1057" s="151">
        <v>32.698699665135919</v>
      </c>
      <c r="N1057" s="725">
        <f t="shared" si="123"/>
        <v>5.514476077686542E-2</v>
      </c>
      <c r="O1057" s="687"/>
      <c r="P1057" s="692">
        <f t="shared" si="128"/>
        <v>9.3746093320671214E-2</v>
      </c>
      <c r="Q1057" s="687">
        <v>32.698699665135919</v>
      </c>
      <c r="R1057" s="687"/>
      <c r="S1057" s="687"/>
      <c r="T1057" s="687"/>
      <c r="U1057" s="687"/>
    </row>
    <row r="1058" spans="1:21" s="688" customFormat="1" x14ac:dyDescent="0.3">
      <c r="A1058" s="146">
        <v>47</v>
      </c>
      <c r="B1058" s="146" t="s">
        <v>2171</v>
      </c>
      <c r="C1058" s="146">
        <v>2503.4</v>
      </c>
      <c r="D1058" s="146"/>
      <c r="E1058" s="146"/>
      <c r="F1058" s="146">
        <f t="shared" si="126"/>
        <v>2503.4</v>
      </c>
      <c r="G1058" s="146" t="s">
        <v>2144</v>
      </c>
      <c r="H1058" s="146">
        <v>500.6</v>
      </c>
      <c r="I1058" s="716">
        <f t="shared" si="127"/>
        <v>3.4681760553134593E-2</v>
      </c>
      <c r="J1058" s="151">
        <f t="shared" si="130"/>
        <v>148.48822372021809</v>
      </c>
      <c r="K1058" s="151">
        <f t="shared" si="129"/>
        <v>32.667409218447979</v>
      </c>
      <c r="L1058" s="151">
        <v>62.11672039167555</v>
      </c>
      <c r="M1058" s="151">
        <v>20.746475351542507</v>
      </c>
      <c r="N1058" s="725">
        <f t="shared" si="123"/>
        <v>0.10546410029635059</v>
      </c>
      <c r="O1058" s="687"/>
      <c r="P1058" s="692">
        <f t="shared" si="128"/>
        <v>0.179288970503796</v>
      </c>
      <c r="Q1058" s="687">
        <v>20.746475351542507</v>
      </c>
      <c r="R1058" s="687"/>
      <c r="S1058" s="687"/>
      <c r="T1058" s="687"/>
      <c r="U1058" s="687"/>
    </row>
    <row r="1059" spans="1:21" s="688" customFormat="1" x14ac:dyDescent="0.3">
      <c r="A1059" s="146">
        <v>48</v>
      </c>
      <c r="B1059" s="146" t="s">
        <v>2172</v>
      </c>
      <c r="C1059" s="146">
        <v>1175</v>
      </c>
      <c r="D1059" s="146"/>
      <c r="E1059" s="146"/>
      <c r="F1059" s="146">
        <f t="shared" si="126"/>
        <v>1175</v>
      </c>
      <c r="G1059" s="146" t="s">
        <v>2144</v>
      </c>
      <c r="H1059" s="146">
        <v>235</v>
      </c>
      <c r="I1059" s="716">
        <f>2/28868.2*H1059</f>
        <v>1.6280890391503454E-2</v>
      </c>
      <c r="J1059" s="151">
        <f t="shared" si="130"/>
        <v>69.705818166702457</v>
      </c>
      <c r="K1059" s="151">
        <f t="shared" si="129"/>
        <v>15.33527999667454</v>
      </c>
      <c r="L1059" s="151">
        <v>29.159866743994712</v>
      </c>
      <c r="M1059" s="151">
        <v>9.7391564275119666</v>
      </c>
      <c r="N1059" s="725">
        <f t="shared" si="123"/>
        <v>0.10548095432756056</v>
      </c>
      <c r="O1059" s="687"/>
      <c r="P1059" s="692">
        <f t="shared" si="128"/>
        <v>0.17931762235685295</v>
      </c>
      <c r="Q1059" s="687">
        <v>9.7391564275119666</v>
      </c>
      <c r="R1059" s="687"/>
      <c r="S1059" s="687"/>
      <c r="T1059" s="687"/>
      <c r="U1059" s="687"/>
    </row>
    <row r="1060" spans="1:21" s="695" customFormat="1" x14ac:dyDescent="0.3">
      <c r="A1060" s="136"/>
      <c r="B1060" s="136" t="s">
        <v>1063</v>
      </c>
      <c r="C1060" s="143">
        <f t="shared" ref="C1060:M1060" si="131">SUM(C1013:C1059)</f>
        <v>155215.19</v>
      </c>
      <c r="D1060" s="143">
        <f t="shared" si="131"/>
        <v>178</v>
      </c>
      <c r="E1060" s="143">
        <f t="shared" si="131"/>
        <v>6007.53</v>
      </c>
      <c r="F1060" s="143">
        <f t="shared" si="131"/>
        <v>161400.72</v>
      </c>
      <c r="G1060" s="143">
        <f t="shared" si="131"/>
        <v>0</v>
      </c>
      <c r="H1060" s="143">
        <f t="shared" si="131"/>
        <v>28868.199999999997</v>
      </c>
      <c r="I1060" s="143">
        <f t="shared" si="131"/>
        <v>2.0000000000000004</v>
      </c>
      <c r="J1060" s="151">
        <f t="shared" si="130"/>
        <v>8562.9000000000015</v>
      </c>
      <c r="K1060" s="143">
        <f t="shared" si="131"/>
        <v>1883.8379999999997</v>
      </c>
      <c r="L1060" s="143">
        <f t="shared" si="131"/>
        <v>3582.0972984637801</v>
      </c>
      <c r="M1060" s="143">
        <f t="shared" si="131"/>
        <v>1209.724047204824</v>
      </c>
      <c r="N1060" s="725">
        <f t="shared" si="123"/>
        <v>9.4414444654699226E-2</v>
      </c>
      <c r="O1060" s="694"/>
      <c r="P1060" s="694"/>
      <c r="Q1060" s="694"/>
      <c r="R1060" s="694"/>
      <c r="S1060" s="694"/>
      <c r="T1060" s="694"/>
      <c r="U1060" s="694"/>
    </row>
    <row r="1061" spans="1:21" s="341" customFormat="1" x14ac:dyDescent="0.3">
      <c r="A1061" s="382" t="s">
        <v>1014</v>
      </c>
      <c r="B1061" s="354"/>
      <c r="C1061" s="354"/>
      <c r="D1061" s="354"/>
      <c r="E1061" s="354"/>
      <c r="F1061" s="146">
        <f t="shared" ref="F1061:F1098" si="132">C1061+D1061+E1061</f>
        <v>0</v>
      </c>
      <c r="G1061" s="146"/>
      <c r="H1061" s="146"/>
      <c r="I1061" s="146"/>
      <c r="J1061" s="151">
        <f t="shared" si="130"/>
        <v>0</v>
      </c>
      <c r="K1061" s="151"/>
      <c r="L1061" s="151"/>
      <c r="M1061" s="151"/>
      <c r="N1061" s="725" t="e">
        <f t="shared" si="123"/>
        <v>#DIV/0!</v>
      </c>
      <c r="O1061" s="354"/>
      <c r="P1061" s="354"/>
      <c r="Q1061" s="354"/>
      <c r="R1061" s="354"/>
      <c r="S1061" s="354"/>
      <c r="T1061" s="354"/>
      <c r="U1061" s="354"/>
    </row>
    <row r="1062" spans="1:21" s="688" customFormat="1" ht="15.5" x14ac:dyDescent="0.35">
      <c r="A1062" s="146">
        <v>1</v>
      </c>
      <c r="B1062" s="146" t="s">
        <v>939</v>
      </c>
      <c r="C1062" s="847">
        <v>3648.31</v>
      </c>
      <c r="D1062" s="13"/>
      <c r="E1062" s="13">
        <v>290.5</v>
      </c>
      <c r="F1062" s="146">
        <f t="shared" si="132"/>
        <v>3938.81</v>
      </c>
      <c r="G1062" s="146" t="s">
        <v>2144</v>
      </c>
      <c r="H1062" s="146">
        <v>400.1</v>
      </c>
      <c r="I1062" s="702">
        <f t="shared" ref="I1062:I1097" si="133">1/20228.3*H1062</f>
        <v>1.9779220201401007E-2</v>
      </c>
      <c r="J1062" s="151">
        <f t="shared" si="130"/>
        <v>84.683742331288343</v>
      </c>
      <c r="K1062" s="151">
        <f t="shared" si="129"/>
        <v>18.630423312883437</v>
      </c>
      <c r="L1062" s="151">
        <v>29.935158015414174</v>
      </c>
      <c r="M1062" s="151">
        <v>19.406322505818054</v>
      </c>
      <c r="N1062" s="725">
        <f t="shared" si="123"/>
        <v>3.8756793591314127E-2</v>
      </c>
      <c r="O1062" s="687"/>
      <c r="P1062" s="687">
        <v>38.478207774028057</v>
      </c>
      <c r="Q1062" s="687">
        <f>(P1062*0.02)+P1062</f>
        <v>39.247771929508616</v>
      </c>
      <c r="R1062" s="687"/>
      <c r="S1062" s="687"/>
      <c r="T1062" s="687"/>
      <c r="U1062" s="687"/>
    </row>
    <row r="1063" spans="1:21" s="688" customFormat="1" ht="15.5" x14ac:dyDescent="0.35">
      <c r="A1063" s="146">
        <v>2</v>
      </c>
      <c r="B1063" s="146" t="s">
        <v>940</v>
      </c>
      <c r="C1063" s="848">
        <v>5920.3</v>
      </c>
      <c r="D1063" s="849">
        <v>153.6</v>
      </c>
      <c r="E1063" s="849">
        <v>393.4</v>
      </c>
      <c r="F1063" s="146">
        <f t="shared" si="132"/>
        <v>6467.3</v>
      </c>
      <c r="G1063" s="146" t="s">
        <v>2144</v>
      </c>
      <c r="H1063" s="146">
        <v>652</v>
      </c>
      <c r="I1063" s="702">
        <f t="shared" si="133"/>
        <v>3.2232070910556E-2</v>
      </c>
      <c r="J1063" s="151">
        <f t="shared" si="130"/>
        <v>137.99999999999997</v>
      </c>
      <c r="K1063" s="151">
        <f t="shared" si="129"/>
        <v>30.359999999999992</v>
      </c>
      <c r="L1063" s="151">
        <v>48.782112037115823</v>
      </c>
      <c r="M1063" s="151">
        <v>31.624399584587277</v>
      </c>
      <c r="N1063" s="725">
        <f t="shared" si="123"/>
        <v>3.846528097068376E-2</v>
      </c>
      <c r="O1063" s="687"/>
      <c r="P1063" s="687">
        <v>62.703802720985486</v>
      </c>
      <c r="Q1063" s="687">
        <f t="shared" ref="Q1063:Q1098" si="134">(P1063*0.02)+P1063</f>
        <v>63.957878775405199</v>
      </c>
      <c r="R1063" s="687"/>
      <c r="S1063" s="687"/>
      <c r="T1063" s="687"/>
      <c r="U1063" s="687"/>
    </row>
    <row r="1064" spans="1:21" s="688" customFormat="1" ht="15.5" x14ac:dyDescent="0.35">
      <c r="A1064" s="146">
        <v>3</v>
      </c>
      <c r="B1064" s="146" t="s">
        <v>941</v>
      </c>
      <c r="C1064" s="848">
        <v>4137.62</v>
      </c>
      <c r="D1064" s="13"/>
      <c r="E1064" s="13"/>
      <c r="F1064" s="146">
        <f t="shared" si="132"/>
        <v>4137.62</v>
      </c>
      <c r="G1064" s="146" t="s">
        <v>2144</v>
      </c>
      <c r="H1064" s="146">
        <v>454.5</v>
      </c>
      <c r="I1064" s="702">
        <f t="shared" si="133"/>
        <v>2.2468521823386049E-2</v>
      </c>
      <c r="J1064" s="151">
        <f t="shared" si="130"/>
        <v>96.197852760736197</v>
      </c>
      <c r="K1064" s="151">
        <f t="shared" si="129"/>
        <v>21.163527607361964</v>
      </c>
      <c r="L1064" s="151">
        <v>34.005321964523226</v>
      </c>
      <c r="M1064" s="151">
        <v>22.04492271655662</v>
      </c>
      <c r="N1064" s="725">
        <f t="shared" si="123"/>
        <v>4.1910959694021685E-2</v>
      </c>
      <c r="O1064" s="687"/>
      <c r="P1064" s="687">
        <v>43.70993609921458</v>
      </c>
      <c r="Q1064" s="687">
        <f t="shared" si="134"/>
        <v>44.584134821198873</v>
      </c>
      <c r="R1064" s="687"/>
      <c r="S1064" s="687"/>
      <c r="T1064" s="687"/>
      <c r="U1064" s="687"/>
    </row>
    <row r="1065" spans="1:21" s="688" customFormat="1" ht="15.5" x14ac:dyDescent="0.35">
      <c r="A1065" s="146">
        <v>5</v>
      </c>
      <c r="B1065" s="146" t="s">
        <v>942</v>
      </c>
      <c r="C1065" s="848">
        <v>6632.1</v>
      </c>
      <c r="D1065" s="13"/>
      <c r="E1065" s="13"/>
      <c r="F1065" s="146">
        <f t="shared" si="132"/>
        <v>6632.1</v>
      </c>
      <c r="G1065" s="146" t="s">
        <v>2144</v>
      </c>
      <c r="H1065" s="146">
        <v>732.9</v>
      </c>
      <c r="I1065" s="702">
        <f t="shared" si="133"/>
        <v>3.6231418359427135E-2</v>
      </c>
      <c r="J1065" s="151">
        <f t="shared" si="130"/>
        <v>155.1230061349693</v>
      </c>
      <c r="K1065" s="151">
        <f t="shared" si="129"/>
        <v>34.12706134969325</v>
      </c>
      <c r="L1065" s="151">
        <v>54.834984527610722</v>
      </c>
      <c r="M1065" s="151">
        <v>35.548347324454006</v>
      </c>
      <c r="N1065" s="725">
        <f t="shared" ref="N1065:N1099" si="135">(M1065+L1065+K1065+J1065)/F1065</f>
        <v>4.216362831331362E-2</v>
      </c>
      <c r="O1065" s="687"/>
      <c r="P1065" s="687">
        <v>70.48407517516911</v>
      </c>
      <c r="Q1065" s="687">
        <f t="shared" si="134"/>
        <v>71.893756678672489</v>
      </c>
      <c r="R1065" s="687"/>
      <c r="S1065" s="687"/>
      <c r="T1065" s="687"/>
      <c r="U1065" s="687"/>
    </row>
    <row r="1066" spans="1:21" s="688" customFormat="1" ht="15.5" x14ac:dyDescent="0.35">
      <c r="A1066" s="146">
        <v>7</v>
      </c>
      <c r="B1066" s="146" t="s">
        <v>943</v>
      </c>
      <c r="C1066" s="848">
        <v>7476.63</v>
      </c>
      <c r="D1066" s="13"/>
      <c r="E1066" s="13"/>
      <c r="F1066" s="146">
        <f t="shared" si="132"/>
        <v>7476.63</v>
      </c>
      <c r="G1066" s="146" t="s">
        <v>2144</v>
      </c>
      <c r="H1066" s="146">
        <v>830.1</v>
      </c>
      <c r="I1066" s="702">
        <f t="shared" si="133"/>
        <v>4.1036567581062174E-2</v>
      </c>
      <c r="J1066" s="151">
        <f t="shared" si="130"/>
        <v>175.69601226993865</v>
      </c>
      <c r="K1066" s="151">
        <f t="shared" si="129"/>
        <v>38.6531226993865</v>
      </c>
      <c r="L1066" s="151">
        <v>62.107409819033506</v>
      </c>
      <c r="M1066" s="151">
        <v>40.26290505393542</v>
      </c>
      <c r="N1066" s="725">
        <f t="shared" si="135"/>
        <v>4.2361257657834356E-2</v>
      </c>
      <c r="O1066" s="687"/>
      <c r="P1066" s="687">
        <v>79.831942697377372</v>
      </c>
      <c r="Q1066" s="687">
        <f t="shared" si="134"/>
        <v>81.428581551324925</v>
      </c>
      <c r="R1066" s="687"/>
      <c r="S1066" s="687"/>
      <c r="T1066" s="687"/>
      <c r="U1066" s="687"/>
    </row>
    <row r="1067" spans="1:21" s="688" customFormat="1" ht="15.5" x14ac:dyDescent="0.35">
      <c r="A1067" s="146">
        <v>8</v>
      </c>
      <c r="B1067" s="146" t="s">
        <v>944</v>
      </c>
      <c r="C1067" s="848">
        <v>2286.9</v>
      </c>
      <c r="D1067" s="13"/>
      <c r="E1067" s="13"/>
      <c r="F1067" s="146">
        <f t="shared" si="132"/>
        <v>2286.9</v>
      </c>
      <c r="G1067" s="146" t="s">
        <v>2144</v>
      </c>
      <c r="H1067" s="146">
        <v>253</v>
      </c>
      <c r="I1067" s="702">
        <f t="shared" si="133"/>
        <v>1.2507229969893664E-2</v>
      </c>
      <c r="J1067" s="151">
        <f t="shared" si="130"/>
        <v>53.549079754601223</v>
      </c>
      <c r="K1067" s="151">
        <f t="shared" si="129"/>
        <v>11.78079754601227</v>
      </c>
      <c r="L1067" s="151">
        <v>18.929255130966723</v>
      </c>
      <c r="M1067" s="151">
        <v>12.27143112714813</v>
      </c>
      <c r="N1067" s="725">
        <f t="shared" si="135"/>
        <v>4.2210225002723485E-2</v>
      </c>
      <c r="O1067" s="687"/>
      <c r="P1067" s="687">
        <v>24.331383571179952</v>
      </c>
      <c r="Q1067" s="687">
        <f t="shared" si="134"/>
        <v>24.81801124260355</v>
      </c>
      <c r="R1067" s="687"/>
      <c r="S1067" s="687"/>
      <c r="T1067" s="687"/>
      <c r="U1067" s="687"/>
    </row>
    <row r="1068" spans="1:21" s="688" customFormat="1" ht="15.5" x14ac:dyDescent="0.35">
      <c r="A1068" s="146">
        <v>9</v>
      </c>
      <c r="B1068" s="146" t="s">
        <v>945</v>
      </c>
      <c r="C1068" s="848">
        <v>4665.6000000000004</v>
      </c>
      <c r="D1068" s="13"/>
      <c r="E1068" s="13"/>
      <c r="F1068" s="146">
        <f t="shared" si="132"/>
        <v>4665.6000000000004</v>
      </c>
      <c r="G1068" s="146" t="s">
        <v>2144</v>
      </c>
      <c r="H1068" s="146">
        <v>515.79999999999995</v>
      </c>
      <c r="I1068" s="702">
        <f t="shared" si="133"/>
        <v>2.5498929717277279E-2</v>
      </c>
      <c r="J1068" s="151">
        <f t="shared" si="130"/>
        <v>109.1723926380368</v>
      </c>
      <c r="K1068" s="151">
        <f t="shared" si="129"/>
        <v>24.017926380368095</v>
      </c>
      <c r="L1068" s="151">
        <v>38.591738326295001</v>
      </c>
      <c r="M1068" s="151">
        <v>25.018198321671957</v>
      </c>
      <c r="N1068" s="725">
        <f t="shared" si="135"/>
        <v>4.2181124757024145E-2</v>
      </c>
      <c r="O1068" s="687"/>
      <c r="P1068" s="687">
        <v>49.605247612706002</v>
      </c>
      <c r="Q1068" s="687">
        <f t="shared" si="134"/>
        <v>50.597352564960119</v>
      </c>
      <c r="R1068" s="687"/>
      <c r="S1068" s="687"/>
      <c r="T1068" s="687"/>
      <c r="U1068" s="687"/>
    </row>
    <row r="1069" spans="1:21" s="688" customFormat="1" ht="15.5" x14ac:dyDescent="0.35">
      <c r="A1069" s="146">
        <v>10</v>
      </c>
      <c r="B1069" s="146" t="s">
        <v>946</v>
      </c>
      <c r="C1069" s="848">
        <f>5543.95-53.4</f>
        <v>5490.55</v>
      </c>
      <c r="D1069" s="5"/>
      <c r="E1069" s="850">
        <v>72.8</v>
      </c>
      <c r="F1069" s="146">
        <f>C1069+D1069+E1069</f>
        <v>5563.35</v>
      </c>
      <c r="G1069" s="146" t="s">
        <v>2144</v>
      </c>
      <c r="H1069" s="146">
        <v>1110.3</v>
      </c>
      <c r="I1069" s="702">
        <f t="shared" si="133"/>
        <v>5.488844836194836E-2</v>
      </c>
      <c r="J1069" s="151">
        <f t="shared" si="130"/>
        <v>235.00214723926379</v>
      </c>
      <c r="K1069" s="151">
        <f t="shared" si="129"/>
        <v>51.700472392638034</v>
      </c>
      <c r="L1069" s="151">
        <v>83.071746924554745</v>
      </c>
      <c r="M1069" s="151">
        <v>53.85363628645284</v>
      </c>
      <c r="N1069" s="725">
        <f t="shared" si="135"/>
        <v>7.614620738276566E-2</v>
      </c>
      <c r="O1069" s="687"/>
      <c r="P1069" s="687">
        <v>106.7791904311506</v>
      </c>
      <c r="Q1069" s="687">
        <f t="shared" si="134"/>
        <v>108.91477423977361</v>
      </c>
      <c r="R1069" s="687"/>
      <c r="S1069" s="687"/>
      <c r="T1069" s="687"/>
      <c r="U1069" s="687"/>
    </row>
    <row r="1070" spans="1:21" s="688" customFormat="1" ht="15.5" x14ac:dyDescent="0.35">
      <c r="A1070" s="146">
        <v>11</v>
      </c>
      <c r="B1070" s="146" t="s">
        <v>948</v>
      </c>
      <c r="C1070" s="848">
        <v>4602.66</v>
      </c>
      <c r="D1070" s="13"/>
      <c r="E1070" s="13"/>
      <c r="F1070" s="146">
        <f t="shared" si="132"/>
        <v>4602.66</v>
      </c>
      <c r="G1070" s="146" t="s">
        <v>2144</v>
      </c>
      <c r="H1070" s="146">
        <v>600.70000000000005</v>
      </c>
      <c r="I1070" s="702">
        <f t="shared" si="133"/>
        <v>2.9696019932470848E-2</v>
      </c>
      <c r="J1070" s="151">
        <f t="shared" si="130"/>
        <v>127.14202453987731</v>
      </c>
      <c r="K1070" s="151">
        <f t="shared" si="129"/>
        <v>27.971245398773007</v>
      </c>
      <c r="L1070" s="151">
        <v>44.943887577753799</v>
      </c>
      <c r="M1070" s="151">
        <v>29.13616078291653</v>
      </c>
      <c r="N1070" s="725">
        <f t="shared" si="135"/>
        <v>4.9795839427487727E-2</v>
      </c>
      <c r="O1070" s="687"/>
      <c r="P1070" s="687">
        <v>57.770205973153352</v>
      </c>
      <c r="Q1070" s="687">
        <f t="shared" si="134"/>
        <v>58.925610092616417</v>
      </c>
      <c r="R1070" s="687"/>
      <c r="S1070" s="687"/>
      <c r="T1070" s="687"/>
      <c r="U1070" s="687"/>
    </row>
    <row r="1071" spans="1:21" s="688" customFormat="1" ht="15.5" x14ac:dyDescent="0.35">
      <c r="A1071" s="146">
        <v>12</v>
      </c>
      <c r="B1071" s="146" t="s">
        <v>949</v>
      </c>
      <c r="C1071" s="848">
        <v>4598.8999999999996</v>
      </c>
      <c r="D1071" s="13"/>
      <c r="E1071" s="13"/>
      <c r="F1071" s="146">
        <f t="shared" si="132"/>
        <v>4598.8999999999996</v>
      </c>
      <c r="G1071" s="146" t="s">
        <v>2144</v>
      </c>
      <c r="H1071" s="146">
        <v>510.7</v>
      </c>
      <c r="I1071" s="702">
        <f t="shared" si="133"/>
        <v>2.5246807690216182E-2</v>
      </c>
      <c r="J1071" s="151">
        <f t="shared" si="130"/>
        <v>108.09294478527607</v>
      </c>
      <c r="K1071" s="151">
        <f t="shared" si="129"/>
        <v>23.780447852760737</v>
      </c>
      <c r="L1071" s="151">
        <v>38.210160456066028</v>
      </c>
      <c r="M1071" s="151">
        <v>24.770829551915217</v>
      </c>
      <c r="N1071" s="725">
        <f t="shared" si="135"/>
        <v>4.2369780305294327E-2</v>
      </c>
      <c r="O1071" s="687"/>
      <c r="P1071" s="687">
        <v>49.11477308221977</v>
      </c>
      <c r="Q1071" s="687">
        <f t="shared" si="134"/>
        <v>50.097068543864168</v>
      </c>
      <c r="R1071" s="687"/>
      <c r="S1071" s="687"/>
      <c r="T1071" s="687"/>
      <c r="U1071" s="687"/>
    </row>
    <row r="1072" spans="1:21" s="688" customFormat="1" ht="15.5" x14ac:dyDescent="0.35">
      <c r="A1072" s="146">
        <v>13</v>
      </c>
      <c r="B1072" s="146" t="s">
        <v>963</v>
      </c>
      <c r="C1072" s="848">
        <v>4536.95</v>
      </c>
      <c r="D1072" s="13"/>
      <c r="E1072" s="13"/>
      <c r="F1072" s="146">
        <f t="shared" si="132"/>
        <v>4536.95</v>
      </c>
      <c r="G1072" s="146" t="s">
        <v>2144</v>
      </c>
      <c r="H1072" s="146">
        <v>498.9</v>
      </c>
      <c r="I1072" s="702">
        <f t="shared" si="133"/>
        <v>2.4663466529565015E-2</v>
      </c>
      <c r="J1072" s="151">
        <f t="shared" si="130"/>
        <v>105.59539877300612</v>
      </c>
      <c r="K1072" s="151">
        <f t="shared" si="129"/>
        <v>23.230987730061347</v>
      </c>
      <c r="L1072" s="151">
        <v>37.32729401122252</v>
      </c>
      <c r="M1072" s="151">
        <v>24.198486123850596</v>
      </c>
      <c r="N1072" s="725">
        <f t="shared" si="135"/>
        <v>4.1955976292033327E-2</v>
      </c>
      <c r="O1072" s="687"/>
      <c r="P1072" s="687">
        <v>47.979949658741816</v>
      </c>
      <c r="Q1072" s="687">
        <f t="shared" si="134"/>
        <v>48.939548651916652</v>
      </c>
      <c r="R1072" s="687"/>
      <c r="S1072" s="687"/>
      <c r="T1072" s="687"/>
      <c r="U1072" s="687"/>
    </row>
    <row r="1073" spans="1:21" s="688" customFormat="1" ht="15.5" x14ac:dyDescent="0.35">
      <c r="A1073" s="146">
        <v>14</v>
      </c>
      <c r="B1073" s="146" t="s">
        <v>964</v>
      </c>
      <c r="C1073" s="848">
        <v>4379.6000000000004</v>
      </c>
      <c r="D1073" s="13"/>
      <c r="E1073" s="13"/>
      <c r="F1073" s="146">
        <f t="shared" si="132"/>
        <v>4379.6000000000004</v>
      </c>
      <c r="G1073" s="146" t="s">
        <v>2144</v>
      </c>
      <c r="H1073" s="146">
        <v>867.7</v>
      </c>
      <c r="I1073" s="702">
        <f t="shared" si="133"/>
        <v>4.2895349584493016E-2</v>
      </c>
      <c r="J1073" s="151">
        <f t="shared" si="130"/>
        <v>183.65429447852762</v>
      </c>
      <c r="K1073" s="151">
        <f t="shared" si="129"/>
        <v>40.403944785276074</v>
      </c>
      <c r="L1073" s="151">
        <v>64.920611372094172</v>
      </c>
      <c r="M1073" s="151">
        <v>42.08664343488708</v>
      </c>
      <c r="N1073" s="725">
        <f t="shared" si="135"/>
        <v>7.5592632676679358E-2</v>
      </c>
      <c r="O1073" s="687"/>
      <c r="P1073" s="687">
        <v>83.447990216256301</v>
      </c>
      <c r="Q1073" s="687">
        <f t="shared" si="134"/>
        <v>85.116950020581427</v>
      </c>
      <c r="R1073" s="687"/>
      <c r="S1073" s="687"/>
      <c r="T1073" s="687"/>
      <c r="U1073" s="687"/>
    </row>
    <row r="1074" spans="1:21" s="688" customFormat="1" ht="15.5" x14ac:dyDescent="0.35">
      <c r="A1074" s="146">
        <v>15</v>
      </c>
      <c r="B1074" s="146" t="s">
        <v>965</v>
      </c>
      <c r="C1074" s="848">
        <v>3127.27</v>
      </c>
      <c r="D1074" s="13"/>
      <c r="E1074" s="13"/>
      <c r="F1074" s="146">
        <f t="shared" si="132"/>
        <v>3127.27</v>
      </c>
      <c r="G1074" s="146" t="s">
        <v>2144</v>
      </c>
      <c r="H1074" s="146">
        <v>626.20000000000005</v>
      </c>
      <c r="I1074" s="702">
        <f t="shared" si="133"/>
        <v>3.0956630067776335E-2</v>
      </c>
      <c r="J1074" s="151">
        <f t="shared" si="130"/>
        <v>132.539263803681</v>
      </c>
      <c r="K1074" s="151">
        <f t="shared" si="129"/>
        <v>29.158638036809819</v>
      </c>
      <c r="L1074" s="151">
        <v>46.851776928898666</v>
      </c>
      <c r="M1074" s="151">
        <v>30.37300463170023</v>
      </c>
      <c r="N1074" s="725">
        <f t="shared" si="135"/>
        <v>7.6399761901303612E-2</v>
      </c>
      <c r="O1074" s="687"/>
      <c r="P1074" s="687">
        <v>60.222578625584532</v>
      </c>
      <c r="Q1074" s="687">
        <f t="shared" si="134"/>
        <v>61.427030198096226</v>
      </c>
      <c r="R1074" s="687"/>
      <c r="S1074" s="687"/>
      <c r="T1074" s="687"/>
      <c r="U1074" s="687"/>
    </row>
    <row r="1075" spans="1:21" s="688" customFormat="1" ht="15.5" x14ac:dyDescent="0.35">
      <c r="A1075" s="146">
        <v>16</v>
      </c>
      <c r="B1075" s="146" t="s">
        <v>966</v>
      </c>
      <c r="C1075" s="848">
        <f>3356.6</f>
        <v>3356.6</v>
      </c>
      <c r="D1075" s="13"/>
      <c r="E1075" s="849">
        <v>46.8</v>
      </c>
      <c r="F1075" s="146">
        <f t="shared" si="132"/>
        <v>3403.4</v>
      </c>
      <c r="G1075" s="146" t="s">
        <v>2144</v>
      </c>
      <c r="H1075" s="146">
        <v>675.4</v>
      </c>
      <c r="I1075" s="702">
        <f t="shared" si="133"/>
        <v>3.3388866093542212E-2</v>
      </c>
      <c r="J1075" s="151">
        <f t="shared" si="130"/>
        <v>142.9527607361963</v>
      </c>
      <c r="K1075" s="151">
        <f t="shared" si="129"/>
        <v>31.449607361963185</v>
      </c>
      <c r="L1075" s="151">
        <v>50.532881088754642</v>
      </c>
      <c r="M1075" s="151">
        <v>32.75938570464762</v>
      </c>
      <c r="N1075" s="725">
        <f t="shared" si="135"/>
        <v>7.5716822851137608E-2</v>
      </c>
      <c r="O1075" s="687"/>
      <c r="P1075" s="687">
        <v>64.954215272628218</v>
      </c>
      <c r="Q1075" s="687">
        <f t="shared" si="134"/>
        <v>66.253299578080785</v>
      </c>
      <c r="R1075" s="687"/>
      <c r="S1075" s="687"/>
      <c r="T1075" s="687"/>
      <c r="U1075" s="687"/>
    </row>
    <row r="1076" spans="1:21" s="688" customFormat="1" ht="15.5" x14ac:dyDescent="0.35">
      <c r="A1076" s="146">
        <v>17</v>
      </c>
      <c r="B1076" s="146" t="s">
        <v>967</v>
      </c>
      <c r="C1076" s="848">
        <v>50.5</v>
      </c>
      <c r="D1076" s="851"/>
      <c r="E1076" s="851"/>
      <c r="F1076" s="167">
        <f t="shared" si="132"/>
        <v>50.5</v>
      </c>
      <c r="G1076" s="146" t="s">
        <v>2144</v>
      </c>
      <c r="H1076" s="146"/>
      <c r="I1076" s="702">
        <f t="shared" si="133"/>
        <v>0</v>
      </c>
      <c r="J1076" s="151">
        <f t="shared" si="130"/>
        <v>0</v>
      </c>
      <c r="K1076" s="151">
        <f t="shared" si="129"/>
        <v>0</v>
      </c>
      <c r="L1076" s="151">
        <v>0</v>
      </c>
      <c r="M1076" s="151">
        <v>0</v>
      </c>
      <c r="N1076" s="725">
        <f t="shared" si="135"/>
        <v>0</v>
      </c>
      <c r="O1076" s="687"/>
      <c r="P1076" s="687">
        <v>0</v>
      </c>
      <c r="Q1076" s="687">
        <f t="shared" si="134"/>
        <v>0</v>
      </c>
      <c r="R1076" s="687"/>
      <c r="S1076" s="687"/>
      <c r="T1076" s="687"/>
      <c r="U1076" s="687"/>
    </row>
    <row r="1077" spans="1:21" s="688" customFormat="1" ht="15.5" x14ac:dyDescent="0.35">
      <c r="A1077" s="146">
        <v>18</v>
      </c>
      <c r="B1077" s="146" t="s">
        <v>787</v>
      </c>
      <c r="C1077" s="848">
        <v>311.10000000000002</v>
      </c>
      <c r="D1077" s="13"/>
      <c r="E1077" s="13"/>
      <c r="F1077" s="146">
        <f t="shared" si="132"/>
        <v>311.10000000000002</v>
      </c>
      <c r="G1077" s="146" t="s">
        <v>2144</v>
      </c>
      <c r="H1077" s="146">
        <v>204</v>
      </c>
      <c r="I1077" s="702">
        <f t="shared" si="133"/>
        <v>1.0084881082443903E-2</v>
      </c>
      <c r="J1077" s="151">
        <f t="shared" si="130"/>
        <v>43.177914110429448</v>
      </c>
      <c r="K1077" s="151">
        <f t="shared" ref="K1077:K1098" si="136">J1077*0.22</f>
        <v>9.4991411042944787</v>
      </c>
      <c r="L1077" s="151">
        <v>15.263114809158939</v>
      </c>
      <c r="M1077" s="151">
        <v>9.8947507902696383</v>
      </c>
      <c r="N1077" s="725">
        <f t="shared" si="135"/>
        <v>0.25019260949582928</v>
      </c>
      <c r="O1077" s="687"/>
      <c r="P1077" s="687">
        <v>19.618981219449449</v>
      </c>
      <c r="Q1077" s="687">
        <f t="shared" si="134"/>
        <v>20.011360843838439</v>
      </c>
      <c r="R1077" s="687"/>
      <c r="S1077" s="687"/>
      <c r="T1077" s="687"/>
      <c r="U1077" s="687"/>
    </row>
    <row r="1078" spans="1:21" s="688" customFormat="1" ht="15.5" x14ac:dyDescent="0.35">
      <c r="A1078" s="146">
        <v>19</v>
      </c>
      <c r="B1078" s="146" t="s">
        <v>788</v>
      </c>
      <c r="C1078" s="848">
        <v>305.14999999999998</v>
      </c>
      <c r="D1078" s="13"/>
      <c r="E1078" s="13"/>
      <c r="F1078" s="146">
        <f t="shared" si="132"/>
        <v>305.14999999999998</v>
      </c>
      <c r="G1078" s="146" t="s">
        <v>2144</v>
      </c>
      <c r="H1078" s="146">
        <v>204</v>
      </c>
      <c r="I1078" s="702">
        <f t="shared" si="133"/>
        <v>1.0084881082443903E-2</v>
      </c>
      <c r="J1078" s="151">
        <f t="shared" si="130"/>
        <v>43.177914110429448</v>
      </c>
      <c r="K1078" s="151">
        <f t="shared" si="136"/>
        <v>9.4991411042944787</v>
      </c>
      <c r="L1078" s="151">
        <v>15.263114809158939</v>
      </c>
      <c r="M1078" s="151">
        <v>9.8947507902696383</v>
      </c>
      <c r="N1078" s="725">
        <f t="shared" si="135"/>
        <v>0.25507101692332462</v>
      </c>
      <c r="O1078" s="687"/>
      <c r="P1078" s="687">
        <v>19.618981219449449</v>
      </c>
      <c r="Q1078" s="687">
        <f t="shared" si="134"/>
        <v>20.011360843838439</v>
      </c>
      <c r="R1078" s="687"/>
      <c r="S1078" s="687"/>
      <c r="T1078" s="687"/>
      <c r="U1078" s="687"/>
    </row>
    <row r="1079" spans="1:21" s="688" customFormat="1" ht="15.5" x14ac:dyDescent="0.35">
      <c r="A1079" s="146">
        <v>20</v>
      </c>
      <c r="B1079" s="146" t="s">
        <v>789</v>
      </c>
      <c r="C1079" s="848">
        <v>840.06</v>
      </c>
      <c r="D1079" s="13"/>
      <c r="E1079" s="13"/>
      <c r="F1079" s="146">
        <f t="shared" si="132"/>
        <v>840.06</v>
      </c>
      <c r="G1079" s="146" t="s">
        <v>2144</v>
      </c>
      <c r="H1079" s="146">
        <v>210</v>
      </c>
      <c r="I1079" s="702">
        <f t="shared" si="133"/>
        <v>1.0381495231927548E-2</v>
      </c>
      <c r="J1079" s="151">
        <f t="shared" si="130"/>
        <v>44.447852760736197</v>
      </c>
      <c r="K1079" s="151">
        <f t="shared" si="136"/>
        <v>9.7785276073619638</v>
      </c>
      <c r="L1079" s="151">
        <v>15.712029950604791</v>
      </c>
      <c r="M1079" s="151">
        <v>10.185772872336392</v>
      </c>
      <c r="N1079" s="725">
        <f t="shared" si="135"/>
        <v>9.5379119576029514E-2</v>
      </c>
      <c r="O1079" s="687"/>
      <c r="P1079" s="687">
        <v>20.196010078845017</v>
      </c>
      <c r="Q1079" s="687">
        <f t="shared" si="134"/>
        <v>20.599930280421916</v>
      </c>
      <c r="R1079" s="687"/>
      <c r="S1079" s="687"/>
      <c r="T1079" s="687"/>
      <c r="U1079" s="687"/>
    </row>
    <row r="1080" spans="1:21" s="688" customFormat="1" ht="15.5" x14ac:dyDescent="0.35">
      <c r="A1080" s="146">
        <v>21</v>
      </c>
      <c r="B1080" s="146" t="s">
        <v>790</v>
      </c>
      <c r="C1080" s="848">
        <v>661.54</v>
      </c>
      <c r="D1080" s="13"/>
      <c r="E1080" s="849">
        <v>135.4</v>
      </c>
      <c r="F1080" s="146">
        <f t="shared" si="132"/>
        <v>796.93999999999994</v>
      </c>
      <c r="G1080" s="146" t="s">
        <v>2144</v>
      </c>
      <c r="H1080" s="146">
        <v>210</v>
      </c>
      <c r="I1080" s="702">
        <f t="shared" si="133"/>
        <v>1.0381495231927548E-2</v>
      </c>
      <c r="J1080" s="151">
        <f t="shared" si="130"/>
        <v>44.447852760736197</v>
      </c>
      <c r="K1080" s="151">
        <f t="shared" si="136"/>
        <v>9.7785276073619638</v>
      </c>
      <c r="L1080" s="151">
        <v>15.712029950604791</v>
      </c>
      <c r="M1080" s="151">
        <v>10.185772872336392</v>
      </c>
      <c r="N1080" s="725">
        <f t="shared" si="135"/>
        <v>0.10053979369970055</v>
      </c>
      <c r="O1080" s="687"/>
      <c r="P1080" s="687">
        <v>20.196010078845017</v>
      </c>
      <c r="Q1080" s="687">
        <f t="shared" si="134"/>
        <v>20.599930280421916</v>
      </c>
      <c r="R1080" s="687"/>
      <c r="S1080" s="687"/>
      <c r="T1080" s="687"/>
      <c r="U1080" s="687"/>
    </row>
    <row r="1081" spans="1:21" s="688" customFormat="1" ht="15.5" x14ac:dyDescent="0.35">
      <c r="A1081" s="146">
        <v>23</v>
      </c>
      <c r="B1081" s="146" t="s">
        <v>791</v>
      </c>
      <c r="C1081" s="848">
        <v>2260.08</v>
      </c>
      <c r="D1081" s="13"/>
      <c r="E1081" s="13"/>
      <c r="F1081" s="146">
        <f t="shared" si="132"/>
        <v>2260.08</v>
      </c>
      <c r="G1081" s="146" t="s">
        <v>2144</v>
      </c>
      <c r="H1081" s="146">
        <v>329</v>
      </c>
      <c r="I1081" s="702">
        <f t="shared" si="133"/>
        <v>1.6264342530019824E-2</v>
      </c>
      <c r="J1081" s="151">
        <f t="shared" si="130"/>
        <v>69.634969325153378</v>
      </c>
      <c r="K1081" s="151">
        <f t="shared" si="136"/>
        <v>15.319693251533744</v>
      </c>
      <c r="L1081" s="151">
        <v>24.615513589280837</v>
      </c>
      <c r="M1081" s="151">
        <v>15.957710833327013</v>
      </c>
      <c r="N1081" s="725">
        <f t="shared" si="135"/>
        <v>5.5541346766174192E-2</v>
      </c>
      <c r="O1081" s="687"/>
      <c r="P1081" s="687">
        <v>31.640415790190531</v>
      </c>
      <c r="Q1081" s="687">
        <f t="shared" si="134"/>
        <v>32.273224105994345</v>
      </c>
      <c r="R1081" s="687"/>
      <c r="S1081" s="687"/>
      <c r="T1081" s="687"/>
      <c r="U1081" s="687"/>
    </row>
    <row r="1082" spans="1:21" s="688" customFormat="1" ht="15.5" x14ac:dyDescent="0.35">
      <c r="A1082" s="146">
        <v>24</v>
      </c>
      <c r="B1082" s="146" t="s">
        <v>792</v>
      </c>
      <c r="C1082" s="848">
        <v>120.8</v>
      </c>
      <c r="D1082" s="13"/>
      <c r="E1082" s="13"/>
      <c r="F1082" s="146">
        <f t="shared" si="132"/>
        <v>120.8</v>
      </c>
      <c r="G1082" s="146" t="s">
        <v>2144</v>
      </c>
      <c r="H1082" s="146">
        <v>92.3</v>
      </c>
      <c r="I1082" s="702">
        <f t="shared" si="133"/>
        <v>4.5629143328900596E-3</v>
      </c>
      <c r="J1082" s="151">
        <f t="shared" si="130"/>
        <v>19.535889570552143</v>
      </c>
      <c r="K1082" s="151">
        <f t="shared" si="136"/>
        <v>4.2978957055214719</v>
      </c>
      <c r="L1082" s="151">
        <v>6.90581125924201</v>
      </c>
      <c r="M1082" s="151">
        <v>4.4768896957935667</v>
      </c>
      <c r="N1082" s="725">
        <f t="shared" si="135"/>
        <v>0.29152720389991055</v>
      </c>
      <c r="O1082" s="687"/>
      <c r="P1082" s="687">
        <v>8.8766272870352161</v>
      </c>
      <c r="Q1082" s="687">
        <f t="shared" si="134"/>
        <v>9.0541598327759196</v>
      </c>
      <c r="R1082" s="687"/>
      <c r="S1082" s="687"/>
      <c r="T1082" s="687"/>
      <c r="U1082" s="687"/>
    </row>
    <row r="1083" spans="1:21" s="688" customFormat="1" ht="15.5" x14ac:dyDescent="0.35">
      <c r="A1083" s="146">
        <v>25</v>
      </c>
      <c r="B1083" s="146" t="s">
        <v>793</v>
      </c>
      <c r="C1083" s="848">
        <v>174.6</v>
      </c>
      <c r="D1083" s="13"/>
      <c r="E1083" s="13"/>
      <c r="F1083" s="146">
        <f t="shared" si="132"/>
        <v>174.6</v>
      </c>
      <c r="G1083" s="146" t="s">
        <v>2144</v>
      </c>
      <c r="H1083" s="146">
        <v>31.2</v>
      </c>
      <c r="I1083" s="702">
        <f t="shared" si="133"/>
        <v>1.5423935773149497E-3</v>
      </c>
      <c r="J1083" s="151">
        <f t="shared" si="130"/>
        <v>6.6036809815950912</v>
      </c>
      <c r="K1083" s="151">
        <f t="shared" si="136"/>
        <v>1.4528098159509202</v>
      </c>
      <c r="L1083" s="151">
        <v>2.3343587355184257</v>
      </c>
      <c r="M1083" s="151">
        <v>1.5133148267471213</v>
      </c>
      <c r="N1083" s="725">
        <f t="shared" si="135"/>
        <v>6.8179635508657271E-2</v>
      </c>
      <c r="O1083" s="687"/>
      <c r="P1083" s="687">
        <v>3.000550068856974</v>
      </c>
      <c r="Q1083" s="687">
        <f t="shared" si="134"/>
        <v>3.0605610702341135</v>
      </c>
      <c r="R1083" s="687"/>
      <c r="S1083" s="687"/>
      <c r="T1083" s="687"/>
      <c r="U1083" s="687"/>
    </row>
    <row r="1084" spans="1:21" s="688" customFormat="1" ht="15.5" x14ac:dyDescent="0.35">
      <c r="A1084" s="146">
        <v>26</v>
      </c>
      <c r="B1084" s="146" t="s">
        <v>794</v>
      </c>
      <c r="C1084" s="848">
        <v>152.6</v>
      </c>
      <c r="D1084" s="13"/>
      <c r="E1084" s="13"/>
      <c r="F1084" s="146">
        <f t="shared" si="132"/>
        <v>152.6</v>
      </c>
      <c r="G1084" s="146" t="s">
        <v>2144</v>
      </c>
      <c r="H1084" s="146">
        <v>42.3</v>
      </c>
      <c r="I1084" s="702">
        <f t="shared" si="133"/>
        <v>2.0911297538596914E-3</v>
      </c>
      <c r="J1084" s="151">
        <f t="shared" si="130"/>
        <v>8.9530674846625757</v>
      </c>
      <c r="K1084" s="151">
        <f t="shared" si="136"/>
        <v>1.9696748466257668</v>
      </c>
      <c r="L1084" s="151">
        <v>3.1648517471932505</v>
      </c>
      <c r="M1084" s="151">
        <v>2.0517056785706163</v>
      </c>
      <c r="N1084" s="725">
        <f t="shared" si="135"/>
        <v>0.10576212160584671</v>
      </c>
      <c r="O1084" s="687" t="s">
        <v>74</v>
      </c>
      <c r="P1084" s="687">
        <v>4.068053458738782</v>
      </c>
      <c r="Q1084" s="687">
        <f t="shared" si="134"/>
        <v>4.1494145279135575</v>
      </c>
      <c r="R1084" s="687"/>
      <c r="S1084" s="687"/>
      <c r="T1084" s="687"/>
      <c r="U1084" s="687"/>
    </row>
    <row r="1085" spans="1:21" s="688" customFormat="1" ht="15.5" x14ac:dyDescent="0.35">
      <c r="A1085" s="146">
        <v>27</v>
      </c>
      <c r="B1085" s="282" t="s">
        <v>512</v>
      </c>
      <c r="C1085" s="852">
        <v>5436.2</v>
      </c>
      <c r="D1085" s="17"/>
      <c r="E1085" s="17"/>
      <c r="F1085" s="146">
        <f t="shared" si="132"/>
        <v>5436.2</v>
      </c>
      <c r="G1085" s="163" t="s">
        <v>2143</v>
      </c>
      <c r="H1085" s="163">
        <v>927.2</v>
      </c>
      <c r="I1085" s="702">
        <f t="shared" si="133"/>
        <v>4.5836773233539151E-2</v>
      </c>
      <c r="J1085" s="151">
        <f t="shared" si="130"/>
        <v>196.24785276073618</v>
      </c>
      <c r="K1085" s="151">
        <f t="shared" si="136"/>
        <v>43.174527607361959</v>
      </c>
      <c r="L1085" s="151">
        <v>69.372353191432211</v>
      </c>
      <c r="M1085" s="151">
        <v>15.628211965015833</v>
      </c>
      <c r="N1085" s="725">
        <f t="shared" si="135"/>
        <v>5.9678257886859612E-2</v>
      </c>
      <c r="O1085" s="687">
        <v>0.11110578238292143</v>
      </c>
      <c r="P1085" s="717">
        <v>146.17431446085035</v>
      </c>
      <c r="Q1085" s="687">
        <f t="shared" si="134"/>
        <v>149.09780075006736</v>
      </c>
      <c r="R1085" s="687"/>
      <c r="S1085" s="687"/>
      <c r="T1085" s="687"/>
      <c r="U1085" s="687"/>
    </row>
    <row r="1086" spans="1:21" s="688" customFormat="1" ht="15.5" x14ac:dyDescent="0.35">
      <c r="A1086" s="146">
        <v>28</v>
      </c>
      <c r="B1086" s="282" t="s">
        <v>513</v>
      </c>
      <c r="C1086" s="852">
        <v>4049.1</v>
      </c>
      <c r="D1086" s="17"/>
      <c r="E1086" s="17"/>
      <c r="F1086" s="146">
        <f t="shared" si="132"/>
        <v>4049.1</v>
      </c>
      <c r="G1086" s="163" t="s">
        <v>2143</v>
      </c>
      <c r="H1086" s="163">
        <v>729</v>
      </c>
      <c r="I1086" s="702">
        <f t="shared" si="133"/>
        <v>3.6038619162262774E-2</v>
      </c>
      <c r="J1086" s="151">
        <f t="shared" si="130"/>
        <v>154.29754601226995</v>
      </c>
      <c r="K1086" s="151">
        <f t="shared" si="136"/>
        <v>33.945460122699387</v>
      </c>
      <c r="L1086" s="151">
        <v>54.543189685670924</v>
      </c>
      <c r="M1086" s="151">
        <v>12.287496249457012</v>
      </c>
      <c r="N1086" s="725">
        <f t="shared" si="135"/>
        <v>6.2995157459706422E-2</v>
      </c>
      <c r="O1086" s="687">
        <v>6.4829265694480442E-2</v>
      </c>
      <c r="P1086" s="717">
        <v>63.448175365237226</v>
      </c>
      <c r="Q1086" s="687">
        <f t="shared" si="134"/>
        <v>64.717138872541966</v>
      </c>
      <c r="R1086" s="687"/>
      <c r="S1086" s="687"/>
      <c r="T1086" s="687"/>
      <c r="U1086" s="687"/>
    </row>
    <row r="1087" spans="1:21" s="688" customFormat="1" ht="15.5" x14ac:dyDescent="0.35">
      <c r="A1087" s="146">
        <v>29</v>
      </c>
      <c r="B1087" s="282" t="s">
        <v>514</v>
      </c>
      <c r="C1087" s="852">
        <v>3998.3</v>
      </c>
      <c r="D1087" s="17"/>
      <c r="E1087" s="17"/>
      <c r="F1087" s="146">
        <f t="shared" si="132"/>
        <v>3998.3</v>
      </c>
      <c r="G1087" s="163" t="s">
        <v>2143</v>
      </c>
      <c r="H1087" s="163">
        <v>680</v>
      </c>
      <c r="I1087" s="702">
        <f t="shared" si="133"/>
        <v>3.3616270274813009E-2</v>
      </c>
      <c r="J1087" s="151">
        <f t="shared" si="130"/>
        <v>143.92638036809817</v>
      </c>
      <c r="K1087" s="151">
        <f t="shared" si="136"/>
        <v>31.663803680981598</v>
      </c>
      <c r="L1087" s="151">
        <v>50.877049363863129</v>
      </c>
      <c r="M1087" s="151">
        <v>11.461587722401601</v>
      </c>
      <c r="N1087" s="725">
        <f t="shared" si="135"/>
        <v>5.9507495969623209E-2</v>
      </c>
      <c r="O1087" s="687">
        <v>6.8080230333573966E-2</v>
      </c>
      <c r="P1087" s="717">
        <v>72.252906168408927</v>
      </c>
      <c r="Q1087" s="687">
        <f t="shared" si="134"/>
        <v>73.697964291777112</v>
      </c>
      <c r="R1087" s="687"/>
      <c r="S1087" s="687"/>
      <c r="T1087" s="687"/>
      <c r="U1087" s="687"/>
    </row>
    <row r="1088" spans="1:21" s="688" customFormat="1" ht="15.5" x14ac:dyDescent="0.35">
      <c r="A1088" s="146">
        <v>30</v>
      </c>
      <c r="B1088" s="282" t="s">
        <v>515</v>
      </c>
      <c r="C1088" s="852">
        <v>3636.5</v>
      </c>
      <c r="D1088" s="17"/>
      <c r="E1088" s="17"/>
      <c r="F1088" s="146">
        <f t="shared" si="132"/>
        <v>3636.5</v>
      </c>
      <c r="G1088" s="163" t="s">
        <v>2143</v>
      </c>
      <c r="H1088" s="163">
        <v>690</v>
      </c>
      <c r="I1088" s="702">
        <f t="shared" si="133"/>
        <v>3.4110627190619081E-2</v>
      </c>
      <c r="J1088" s="151">
        <f t="shared" si="130"/>
        <v>146.04294478527606</v>
      </c>
      <c r="K1088" s="151">
        <f t="shared" si="136"/>
        <v>32.129447852760734</v>
      </c>
      <c r="L1088" s="151">
        <v>51.625241266272887</v>
      </c>
      <c r="M1088" s="151">
        <v>11.630140483025155</v>
      </c>
      <c r="N1088" s="725">
        <f t="shared" si="135"/>
        <v>6.6390148325954856E-2</v>
      </c>
      <c r="O1088" s="687">
        <v>7.1077925491829355E-2</v>
      </c>
      <c r="P1088" s="717">
        <v>68.51568688383604</v>
      </c>
      <c r="Q1088" s="687">
        <f t="shared" si="134"/>
        <v>69.886000621512764</v>
      </c>
      <c r="R1088" s="687"/>
      <c r="S1088" s="687"/>
      <c r="T1088" s="687"/>
      <c r="U1088" s="687"/>
    </row>
    <row r="1089" spans="1:21" s="688" customFormat="1" ht="15.5" x14ac:dyDescent="0.35">
      <c r="A1089" s="146">
        <v>31</v>
      </c>
      <c r="B1089" s="282" t="s">
        <v>516</v>
      </c>
      <c r="C1089" s="852">
        <v>4067.7</v>
      </c>
      <c r="D1089" s="17"/>
      <c r="E1089" s="17"/>
      <c r="F1089" s="146">
        <f t="shared" si="132"/>
        <v>4067.7</v>
      </c>
      <c r="G1089" s="163" t="s">
        <v>2143</v>
      </c>
      <c r="H1089" s="163">
        <v>738</v>
      </c>
      <c r="I1089" s="702">
        <f t="shared" si="133"/>
        <v>3.6483540386488239E-2</v>
      </c>
      <c r="J1089" s="151">
        <f t="shared" si="130"/>
        <v>156.20245398773005</v>
      </c>
      <c r="K1089" s="151">
        <f t="shared" si="136"/>
        <v>34.364539877300615</v>
      </c>
      <c r="L1089" s="151">
        <v>55.216562397839688</v>
      </c>
      <c r="M1089" s="151">
        <v>12.439193734018207</v>
      </c>
      <c r="N1089" s="725">
        <f t="shared" si="135"/>
        <v>6.3481267054327647E-2</v>
      </c>
      <c r="O1089" s="687">
        <v>6.7777793039382445E-2</v>
      </c>
      <c r="P1089" s="717">
        <v>73.268663204728739</v>
      </c>
      <c r="Q1089" s="687">
        <f t="shared" si="134"/>
        <v>74.734036468823319</v>
      </c>
      <c r="R1089" s="687"/>
      <c r="S1089" s="687"/>
      <c r="T1089" s="687"/>
      <c r="U1089" s="687"/>
    </row>
    <row r="1090" spans="1:21" s="688" customFormat="1" ht="15.5" x14ac:dyDescent="0.35">
      <c r="A1090" s="146">
        <v>32</v>
      </c>
      <c r="B1090" s="282" t="s">
        <v>517</v>
      </c>
      <c r="C1090" s="852">
        <v>5696.9</v>
      </c>
      <c r="D1090" s="17"/>
      <c r="E1090" s="17"/>
      <c r="F1090" s="146">
        <f t="shared" si="132"/>
        <v>5696.9</v>
      </c>
      <c r="G1090" s="163" t="s">
        <v>2143</v>
      </c>
      <c r="H1090" s="163">
        <v>820</v>
      </c>
      <c r="I1090" s="702">
        <f t="shared" si="133"/>
        <v>4.0537267096098041E-2</v>
      </c>
      <c r="J1090" s="151">
        <f t="shared" si="130"/>
        <v>173.55828220858896</v>
      </c>
      <c r="K1090" s="151">
        <f t="shared" si="136"/>
        <v>38.182822085889569</v>
      </c>
      <c r="L1090" s="151">
        <v>61.351735997599668</v>
      </c>
      <c r="M1090" s="151">
        <v>13.821326371131345</v>
      </c>
      <c r="N1090" s="725">
        <f t="shared" si="135"/>
        <v>5.0363209230144382E-2</v>
      </c>
      <c r="O1090" s="687">
        <v>6.6539699747795666E-2</v>
      </c>
      <c r="P1090" s="717">
        <v>100.31079864335604</v>
      </c>
      <c r="Q1090" s="687">
        <f t="shared" si="134"/>
        <v>102.31701461622316</v>
      </c>
      <c r="R1090" s="687"/>
      <c r="S1090" s="687"/>
      <c r="T1090" s="687"/>
      <c r="U1090" s="687"/>
    </row>
    <row r="1091" spans="1:21" s="688" customFormat="1" ht="15.5" x14ac:dyDescent="0.35">
      <c r="A1091" s="146">
        <v>33</v>
      </c>
      <c r="B1091" s="282" t="s">
        <v>518</v>
      </c>
      <c r="C1091" s="852">
        <v>4248.7</v>
      </c>
      <c r="D1091" s="17"/>
      <c r="E1091" s="17"/>
      <c r="F1091" s="146">
        <f t="shared" si="132"/>
        <v>4248.7</v>
      </c>
      <c r="G1091" s="163" t="s">
        <v>2143</v>
      </c>
      <c r="H1091" s="163">
        <v>576</v>
      </c>
      <c r="I1091" s="702">
        <f t="shared" si="133"/>
        <v>2.8474958350429843E-2</v>
      </c>
      <c r="J1091" s="151">
        <f t="shared" si="130"/>
        <v>121.91411042944785</v>
      </c>
      <c r="K1091" s="151">
        <f t="shared" si="136"/>
        <v>26.821104294478527</v>
      </c>
      <c r="L1091" s="151">
        <v>43.095853578801716</v>
      </c>
      <c r="M1091" s="151">
        <v>9.7086390119166506</v>
      </c>
      <c r="N1091" s="725">
        <f t="shared" si="135"/>
        <v>4.74356173216854E-2</v>
      </c>
      <c r="O1091" s="687">
        <v>5.3195492737385129E-2</v>
      </c>
      <c r="P1091" s="717">
        <v>59.623021509262649</v>
      </c>
      <c r="Q1091" s="687">
        <f t="shared" si="134"/>
        <v>60.815481939447899</v>
      </c>
      <c r="R1091" s="687"/>
      <c r="S1091" s="687"/>
      <c r="T1091" s="687"/>
      <c r="U1091" s="687"/>
    </row>
    <row r="1092" spans="1:21" s="688" customFormat="1" ht="15.5" x14ac:dyDescent="0.35">
      <c r="A1092" s="146">
        <v>34</v>
      </c>
      <c r="B1092" s="282" t="s">
        <v>519</v>
      </c>
      <c r="C1092" s="852">
        <v>4233.3</v>
      </c>
      <c r="D1092" s="17"/>
      <c r="E1092" s="17"/>
      <c r="F1092" s="146">
        <f t="shared" si="132"/>
        <v>4233.3</v>
      </c>
      <c r="G1092" s="163" t="s">
        <v>2143</v>
      </c>
      <c r="H1092" s="163">
        <v>576</v>
      </c>
      <c r="I1092" s="702">
        <f t="shared" si="133"/>
        <v>2.8474958350429843E-2</v>
      </c>
      <c r="J1092" s="151">
        <f t="shared" si="130"/>
        <v>121.91411042944785</v>
      </c>
      <c r="K1092" s="151">
        <f t="shared" si="136"/>
        <v>26.821104294478527</v>
      </c>
      <c r="L1092" s="151">
        <v>43.095853578801716</v>
      </c>
      <c r="M1092" s="151">
        <v>9.7086390119166506</v>
      </c>
      <c r="N1092" s="725">
        <f t="shared" si="135"/>
        <v>4.7608179745032182E-2</v>
      </c>
      <c r="O1092" s="687">
        <v>4.9621755792787783E-2</v>
      </c>
      <c r="P1092" s="717">
        <v>55.751645634987149</v>
      </c>
      <c r="Q1092" s="687">
        <f t="shared" si="134"/>
        <v>56.866678547686895</v>
      </c>
      <c r="R1092" s="687"/>
      <c r="S1092" s="687"/>
      <c r="T1092" s="687"/>
      <c r="U1092" s="687"/>
    </row>
    <row r="1093" spans="1:21" s="688" customFormat="1" ht="15.5" x14ac:dyDescent="0.35">
      <c r="A1093" s="146">
        <v>35</v>
      </c>
      <c r="B1093" s="282" t="s">
        <v>520</v>
      </c>
      <c r="C1093" s="852">
        <v>7836.35</v>
      </c>
      <c r="D1093" s="17"/>
      <c r="E1093" s="17"/>
      <c r="F1093" s="146">
        <f t="shared" si="132"/>
        <v>7836.35</v>
      </c>
      <c r="G1093" s="163" t="s">
        <v>2143</v>
      </c>
      <c r="H1093" s="163">
        <v>1135</v>
      </c>
      <c r="I1093" s="702">
        <f t="shared" si="133"/>
        <v>5.6109509943989361E-2</v>
      </c>
      <c r="J1093" s="151">
        <f t="shared" si="130"/>
        <v>240.23006134969324</v>
      </c>
      <c r="K1093" s="151">
        <f t="shared" si="136"/>
        <v>52.850613496932517</v>
      </c>
      <c r="L1093" s="151">
        <v>84.919780923506849</v>
      </c>
      <c r="M1093" s="151">
        <v>19.130738330773262</v>
      </c>
      <c r="N1093" s="725">
        <f t="shared" si="135"/>
        <v>5.0678082793763152E-2</v>
      </c>
      <c r="O1093" s="687">
        <v>5.5140654100729256E-2</v>
      </c>
      <c r="P1093" s="717">
        <v>104.43075878678637</v>
      </c>
      <c r="Q1093" s="687">
        <f t="shared" si="134"/>
        <v>106.5193739625221</v>
      </c>
      <c r="R1093" s="687"/>
      <c r="S1093" s="687"/>
      <c r="T1093" s="687"/>
      <c r="U1093" s="687"/>
    </row>
    <row r="1094" spans="1:21" s="688" customFormat="1" ht="15.5" x14ac:dyDescent="0.35">
      <c r="A1094" s="146">
        <v>36</v>
      </c>
      <c r="B1094" s="282" t="s">
        <v>521</v>
      </c>
      <c r="C1094" s="852">
        <v>3887.13</v>
      </c>
      <c r="D1094" s="17"/>
      <c r="E1094" s="17"/>
      <c r="F1094" s="146">
        <f t="shared" si="132"/>
        <v>3887.13</v>
      </c>
      <c r="G1094" s="163" t="s">
        <v>2143</v>
      </c>
      <c r="H1094" s="163">
        <v>676</v>
      </c>
      <c r="I1094" s="702">
        <f t="shared" si="133"/>
        <v>3.3418527508490579E-2</v>
      </c>
      <c r="J1094" s="151">
        <f t="shared" si="130"/>
        <v>143.07975460122699</v>
      </c>
      <c r="K1094" s="151">
        <f t="shared" si="136"/>
        <v>31.47754601226994</v>
      </c>
      <c r="L1094" s="151">
        <v>50.577772602899238</v>
      </c>
      <c r="M1094" s="151">
        <v>11.394166618152182</v>
      </c>
      <c r="N1094" s="725">
        <f t="shared" si="135"/>
        <v>6.0849325809671492E-2</v>
      </c>
      <c r="O1094" s="687">
        <v>5.1758840857146507E-2</v>
      </c>
      <c r="P1094" s="717">
        <v>47.373059293223761</v>
      </c>
      <c r="Q1094" s="687">
        <f t="shared" si="134"/>
        <v>48.320520479088238</v>
      </c>
      <c r="R1094" s="687"/>
      <c r="S1094" s="687"/>
      <c r="T1094" s="687"/>
      <c r="U1094" s="687"/>
    </row>
    <row r="1095" spans="1:21" s="688" customFormat="1" ht="15.5" x14ac:dyDescent="0.35">
      <c r="A1095" s="146">
        <v>37</v>
      </c>
      <c r="B1095" s="282" t="s">
        <v>522</v>
      </c>
      <c r="C1095" s="852">
        <v>4191.82</v>
      </c>
      <c r="D1095" s="17"/>
      <c r="E1095" s="17"/>
      <c r="F1095" s="146">
        <f t="shared" si="132"/>
        <v>4191.82</v>
      </c>
      <c r="G1095" s="163" t="s">
        <v>2143</v>
      </c>
      <c r="H1095" s="163">
        <v>680</v>
      </c>
      <c r="I1095" s="702">
        <f t="shared" si="133"/>
        <v>3.3616270274813009E-2</v>
      </c>
      <c r="J1095" s="151">
        <f t="shared" ref="J1095:J1101" si="137">I1095*4281.45</f>
        <v>143.92638036809817</v>
      </c>
      <c r="K1095" s="151">
        <f t="shared" si="136"/>
        <v>31.663803680981598</v>
      </c>
      <c r="L1095" s="151">
        <v>50.877049363863129</v>
      </c>
      <c r="M1095" s="151">
        <v>11.461587722401601</v>
      </c>
      <c r="N1095" s="725">
        <f t="shared" si="135"/>
        <v>5.6760266694501314E-2</v>
      </c>
      <c r="O1095" s="687">
        <v>4.7977357074637794E-2</v>
      </c>
      <c r="P1095" s="717">
        <v>0.72499999999999998</v>
      </c>
      <c r="Q1095" s="687">
        <f t="shared" si="134"/>
        <v>0.73949999999999994</v>
      </c>
      <c r="R1095" s="687"/>
      <c r="S1095" s="687"/>
      <c r="T1095" s="687"/>
      <c r="U1095" s="687"/>
    </row>
    <row r="1096" spans="1:21" s="688" customFormat="1" ht="15.5" x14ac:dyDescent="0.35">
      <c r="A1096" s="146">
        <v>38</v>
      </c>
      <c r="B1096" s="282" t="s">
        <v>523</v>
      </c>
      <c r="C1096" s="852">
        <v>4607.8100000000004</v>
      </c>
      <c r="D1096" s="17"/>
      <c r="E1096" s="17"/>
      <c r="F1096" s="146">
        <f t="shared" si="132"/>
        <v>4607.8100000000004</v>
      </c>
      <c r="G1096" s="163" t="s">
        <v>2143</v>
      </c>
      <c r="H1096" s="163">
        <v>670</v>
      </c>
      <c r="I1096" s="702">
        <f t="shared" si="133"/>
        <v>3.3121913359006938E-2</v>
      </c>
      <c r="J1096" s="151">
        <f t="shared" si="137"/>
        <v>141.80981595092024</v>
      </c>
      <c r="K1096" s="151">
        <f t="shared" si="136"/>
        <v>31.198159509202451</v>
      </c>
      <c r="L1096" s="151">
        <v>50.128857461453379</v>
      </c>
      <c r="M1096" s="151">
        <v>11.293034961778048</v>
      </c>
      <c r="N1096" s="725">
        <f t="shared" si="135"/>
        <v>5.0876635078997201E-2</v>
      </c>
      <c r="O1096" s="687">
        <v>5.9159319473580003E-2</v>
      </c>
      <c r="P1096" s="717">
        <v>72.329567076810406</v>
      </c>
      <c r="Q1096" s="687">
        <f t="shared" si="134"/>
        <v>73.776158418346611</v>
      </c>
      <c r="R1096" s="687"/>
      <c r="S1096" s="687"/>
      <c r="T1096" s="687"/>
      <c r="U1096" s="687"/>
    </row>
    <row r="1097" spans="1:21" s="688" customFormat="1" ht="15.5" x14ac:dyDescent="0.35">
      <c r="A1097" s="146">
        <v>39</v>
      </c>
      <c r="B1097" s="282" t="s">
        <v>524</v>
      </c>
      <c r="C1097" s="852">
        <v>4528.3999999999996</v>
      </c>
      <c r="D1097" s="17"/>
      <c r="E1097" s="17"/>
      <c r="F1097" s="146">
        <f t="shared" si="132"/>
        <v>4528.3999999999996</v>
      </c>
      <c r="G1097" s="163" t="s">
        <v>2143</v>
      </c>
      <c r="H1097" s="163">
        <v>719</v>
      </c>
      <c r="I1097" s="702">
        <f t="shared" si="133"/>
        <v>3.5544262246456695E-2</v>
      </c>
      <c r="J1097" s="151">
        <f t="shared" si="137"/>
        <v>152.18098159509202</v>
      </c>
      <c r="K1097" s="151">
        <f t="shared" si="136"/>
        <v>33.479815950920248</v>
      </c>
      <c r="L1097" s="151">
        <v>53.794997783261167</v>
      </c>
      <c r="M1097" s="151">
        <v>12.118943488833459</v>
      </c>
      <c r="N1097" s="725">
        <f t="shared" si="135"/>
        <v>5.5554884466501836E-2</v>
      </c>
      <c r="O1097" s="687">
        <v>5.661394883643589E-2</v>
      </c>
      <c r="P1097" s="717">
        <v>44.700073795871639</v>
      </c>
      <c r="Q1097" s="687">
        <f t="shared" si="134"/>
        <v>45.594075271789073</v>
      </c>
      <c r="R1097" s="687"/>
      <c r="S1097" s="687"/>
      <c r="T1097" s="687"/>
      <c r="U1097" s="687"/>
    </row>
    <row r="1098" spans="1:21" s="688" customFormat="1" ht="15.5" x14ac:dyDescent="0.35">
      <c r="A1098" s="146">
        <v>40</v>
      </c>
      <c r="B1098" s="282" t="s">
        <v>525</v>
      </c>
      <c r="C1098" s="852">
        <v>3607.9</v>
      </c>
      <c r="D1098" s="17"/>
      <c r="E1098" s="17"/>
      <c r="F1098" s="146">
        <f t="shared" si="132"/>
        <v>3607.9</v>
      </c>
      <c r="G1098" s="163" t="s">
        <v>2143</v>
      </c>
      <c r="H1098" s="163">
        <v>561</v>
      </c>
      <c r="I1098" s="702">
        <f>1/20228.3*H1098</f>
        <v>2.7733422976720733E-2</v>
      </c>
      <c r="J1098" s="151">
        <f t="shared" si="137"/>
        <v>118.73926380368097</v>
      </c>
      <c r="K1098" s="151">
        <f t="shared" si="136"/>
        <v>26.122638036809814</v>
      </c>
      <c r="L1098" s="151">
        <v>41.973565725187086</v>
      </c>
      <c r="M1098" s="151">
        <v>9.4558098709813212</v>
      </c>
      <c r="N1098" s="725">
        <f t="shared" si="135"/>
        <v>5.440596397812001E-2</v>
      </c>
      <c r="O1098" s="687">
        <v>0.22887074850700867</v>
      </c>
      <c r="P1098" s="717">
        <v>144.7723498934908</v>
      </c>
      <c r="Q1098" s="687">
        <f t="shared" si="134"/>
        <v>147.66779689136061</v>
      </c>
      <c r="R1098" s="687"/>
      <c r="S1098" s="687"/>
      <c r="T1098" s="687"/>
      <c r="U1098" s="687"/>
    </row>
    <row r="1099" spans="1:21" s="695" customFormat="1" ht="15" customHeight="1" x14ac:dyDescent="0.3">
      <c r="A1099" s="136"/>
      <c r="B1099" s="136" t="s">
        <v>968</v>
      </c>
      <c r="C1099" s="138">
        <f t="shared" ref="C1099:M1099" si="138">SUM(C1062:C1098)</f>
        <v>133762.53</v>
      </c>
      <c r="D1099" s="138">
        <f t="shared" si="138"/>
        <v>153.6</v>
      </c>
      <c r="E1099" s="138">
        <f t="shared" si="138"/>
        <v>938.89999999999986</v>
      </c>
      <c r="F1099" s="138">
        <f t="shared" si="138"/>
        <v>134855.03</v>
      </c>
      <c r="G1099" s="138">
        <f t="shared" si="138"/>
        <v>0</v>
      </c>
      <c r="H1099" s="138">
        <f t="shared" si="138"/>
        <v>20228.3</v>
      </c>
      <c r="I1099" s="138">
        <f t="shared" si="138"/>
        <v>1</v>
      </c>
      <c r="J1099" s="734">
        <f t="shared" si="137"/>
        <v>4281.45</v>
      </c>
      <c r="K1099" s="138">
        <f t="shared" si="138"/>
        <v>941.9190000000001</v>
      </c>
      <c r="L1099" s="138">
        <f t="shared" si="138"/>
        <v>1513.4650259515183</v>
      </c>
      <c r="M1099" s="138">
        <f t="shared" si="138"/>
        <v>659.0548570519943</v>
      </c>
      <c r="N1099" s="725">
        <f t="shared" si="135"/>
        <v>5.4843255627939957E-2</v>
      </c>
      <c r="O1099" s="694"/>
      <c r="P1099" s="694"/>
      <c r="Q1099" s="694"/>
      <c r="R1099" s="694"/>
      <c r="S1099" s="694"/>
      <c r="T1099" s="694"/>
      <c r="U1099" s="694"/>
    </row>
    <row r="1100" spans="1:21" s="688" customFormat="1" x14ac:dyDescent="0.3">
      <c r="A1100" s="146"/>
      <c r="B1100" s="146"/>
      <c r="C1100" s="146"/>
      <c r="D1100" s="146"/>
      <c r="E1100" s="146"/>
      <c r="F1100" s="146"/>
      <c r="G1100" s="146"/>
      <c r="H1100" s="146"/>
      <c r="I1100" s="146"/>
      <c r="J1100" s="151">
        <f t="shared" si="137"/>
        <v>0</v>
      </c>
      <c r="K1100" s="146"/>
      <c r="L1100" s="146"/>
      <c r="M1100" s="146"/>
      <c r="N1100" s="725"/>
      <c r="O1100" s="687"/>
      <c r="P1100" s="687"/>
      <c r="Q1100" s="687"/>
      <c r="R1100" s="687"/>
      <c r="S1100" s="687"/>
      <c r="T1100" s="687"/>
      <c r="U1100" s="687"/>
    </row>
    <row r="1101" spans="1:21" s="719" customFormat="1" x14ac:dyDescent="0.3">
      <c r="A1101" s="964" t="s">
        <v>1020</v>
      </c>
      <c r="B1101" s="964"/>
      <c r="C1101" s="169">
        <f t="shared" ref="C1101:N1101" si="139">C1099+C1060+C1011+C780+C668+C492+C349+C65+C82</f>
        <v>1714310.4299999997</v>
      </c>
      <c r="D1101" s="169">
        <f t="shared" si="139"/>
        <v>9509.67</v>
      </c>
      <c r="E1101" s="169">
        <f t="shared" si="139"/>
        <v>23457.600000000002</v>
      </c>
      <c r="F1101" s="169">
        <f t="shared" si="139"/>
        <v>1747212.3499999996</v>
      </c>
      <c r="G1101" s="169">
        <f t="shared" si="139"/>
        <v>0</v>
      </c>
      <c r="H1101" s="169">
        <f t="shared" si="139"/>
        <v>495767.87</v>
      </c>
      <c r="I1101" s="169">
        <f t="shared" si="139"/>
        <v>19.999998653759864</v>
      </c>
      <c r="J1101" s="734">
        <f t="shared" si="137"/>
        <v>85628.994236140163</v>
      </c>
      <c r="K1101" s="169">
        <f t="shared" si="139"/>
        <v>18838.378731950834</v>
      </c>
      <c r="L1101" s="169">
        <f t="shared" si="139"/>
        <v>30726.263530104083</v>
      </c>
      <c r="M1101" s="169">
        <f t="shared" si="139"/>
        <v>22236.11468296808</v>
      </c>
      <c r="N1101" s="380">
        <f t="shared" si="139"/>
        <v>0.80122308339109016</v>
      </c>
      <c r="O1101" s="718"/>
      <c r="P1101" s="718"/>
      <c r="Q1101" s="718"/>
      <c r="R1101" s="718"/>
      <c r="S1101" s="718"/>
      <c r="T1101" s="718"/>
      <c r="U1101" s="718"/>
    </row>
    <row r="1102" spans="1:21" s="688" customFormat="1" x14ac:dyDescent="0.3">
      <c r="A1102" s="146"/>
      <c r="B1102" s="146"/>
      <c r="C1102" s="146"/>
      <c r="D1102" s="146"/>
      <c r="E1102" s="146"/>
      <c r="F1102" s="146"/>
      <c r="G1102" s="146"/>
      <c r="H1102" s="146"/>
      <c r="I1102" s="146"/>
      <c r="J1102" s="146"/>
      <c r="K1102" s="146"/>
      <c r="L1102" s="146"/>
      <c r="M1102" s="146"/>
      <c r="N1102" s="725"/>
      <c r="O1102" s="687"/>
      <c r="P1102" s="687"/>
      <c r="Q1102" s="687"/>
      <c r="R1102" s="687"/>
      <c r="S1102" s="687"/>
      <c r="T1102" s="687"/>
      <c r="U1102" s="687"/>
    </row>
    <row r="1103" spans="1:21" s="688" customFormat="1" x14ac:dyDescent="0.3">
      <c r="A1103" s="720"/>
      <c r="B1103" s="720"/>
      <c r="C1103" s="720"/>
      <c r="D1103" s="720"/>
      <c r="E1103" s="720"/>
      <c r="F1103" s="720"/>
      <c r="G1103" s="720"/>
      <c r="H1103" s="720"/>
      <c r="I1103" s="720"/>
      <c r="J1103" s="720"/>
      <c r="K1103" s="720"/>
      <c r="L1103" s="720"/>
      <c r="M1103" s="720"/>
      <c r="N1103" s="728"/>
      <c r="O1103" s="687"/>
      <c r="P1103" s="687"/>
      <c r="Q1103" s="687"/>
      <c r="R1103" s="687"/>
      <c r="S1103" s="687"/>
      <c r="T1103" s="687"/>
      <c r="U1103" s="687"/>
    </row>
    <row r="1104" spans="1:21" s="688" customFormat="1" x14ac:dyDescent="0.3">
      <c r="A1104" s="720"/>
      <c r="B1104" s="720"/>
      <c r="C1104" s="720"/>
      <c r="D1104" s="720"/>
      <c r="E1104" s="720"/>
      <c r="F1104" s="720"/>
      <c r="G1104" s="720"/>
      <c r="H1104" s="720"/>
      <c r="I1104" s="720"/>
      <c r="J1104" s="720"/>
      <c r="K1104" s="720"/>
      <c r="L1104" s="720"/>
      <c r="M1104" s="720"/>
      <c r="N1104" s="728"/>
      <c r="O1104" s="687"/>
      <c r="P1104" s="687"/>
      <c r="Q1104" s="687"/>
      <c r="R1104" s="687"/>
      <c r="S1104" s="687"/>
      <c r="T1104" s="687"/>
      <c r="U1104" s="687"/>
    </row>
    <row r="1105" spans="1:21" s="688" customFormat="1" x14ac:dyDescent="0.3">
      <c r="A1105" s="720"/>
      <c r="B1105" s="720"/>
      <c r="C1105" s="720"/>
      <c r="D1105" s="720"/>
      <c r="E1105" s="720"/>
      <c r="F1105" s="720"/>
      <c r="G1105" s="720"/>
      <c r="H1105" s="720"/>
      <c r="I1105" s="720"/>
      <c r="J1105" s="720"/>
      <c r="K1105" s="720"/>
      <c r="L1105" s="720"/>
      <c r="M1105" s="720"/>
      <c r="N1105" s="728"/>
      <c r="O1105" s="687"/>
      <c r="P1105" s="687"/>
      <c r="Q1105" s="687"/>
      <c r="R1105" s="687"/>
      <c r="S1105" s="687"/>
      <c r="T1105" s="687"/>
      <c r="U1105" s="687"/>
    </row>
    <row r="1106" spans="1:21" s="688" customFormat="1" x14ac:dyDescent="0.3">
      <c r="A1106" s="720"/>
      <c r="B1106" s="720"/>
      <c r="C1106" s="720"/>
      <c r="D1106" s="720"/>
      <c r="E1106" s="720"/>
      <c r="F1106" s="720"/>
      <c r="G1106" s="720"/>
      <c r="H1106" s="720"/>
      <c r="I1106" s="720"/>
      <c r="J1106" s="720"/>
      <c r="K1106" s="720"/>
      <c r="L1106" s="720"/>
      <c r="M1106" s="720"/>
      <c r="N1106" s="728"/>
      <c r="O1106" s="687"/>
      <c r="P1106" s="687"/>
      <c r="Q1106" s="687"/>
      <c r="R1106" s="687"/>
      <c r="S1106" s="687"/>
      <c r="T1106" s="687"/>
      <c r="U1106" s="687"/>
    </row>
    <row r="1107" spans="1:21" s="688" customFormat="1" x14ac:dyDescent="0.3">
      <c r="A1107" s="720"/>
      <c r="B1107" s="720"/>
      <c r="C1107" s="720"/>
      <c r="D1107" s="720"/>
      <c r="E1107" s="720"/>
      <c r="F1107" s="720"/>
      <c r="G1107" s="720"/>
      <c r="H1107" s="720"/>
      <c r="I1107" s="720"/>
      <c r="J1107" s="720"/>
      <c r="K1107" s="720"/>
      <c r="L1107" s="720"/>
      <c r="M1107" s="720"/>
      <c r="N1107" s="728"/>
      <c r="O1107" s="687"/>
      <c r="P1107" s="687"/>
      <c r="Q1107" s="687"/>
      <c r="R1107" s="687"/>
      <c r="S1107" s="687"/>
      <c r="T1107" s="687"/>
      <c r="U1107" s="687"/>
    </row>
    <row r="1108" spans="1:21" s="688" customFormat="1" x14ac:dyDescent="0.3">
      <c r="A1108" s="720"/>
      <c r="B1108" s="720"/>
      <c r="C1108" s="720"/>
      <c r="D1108" s="720"/>
      <c r="E1108" s="720"/>
      <c r="F1108" s="720"/>
      <c r="G1108" s="720"/>
      <c r="H1108" s="720"/>
      <c r="I1108" s="720"/>
      <c r="J1108" s="720"/>
      <c r="K1108" s="720"/>
      <c r="L1108" s="720"/>
      <c r="M1108" s="720"/>
      <c r="N1108" s="728"/>
      <c r="O1108" s="687"/>
      <c r="P1108" s="687"/>
      <c r="Q1108" s="687"/>
      <c r="R1108" s="687"/>
      <c r="S1108" s="687"/>
      <c r="T1108" s="687"/>
      <c r="U1108" s="687"/>
    </row>
    <row r="1109" spans="1:21" s="688" customFormat="1" x14ac:dyDescent="0.3">
      <c r="A1109" s="720"/>
      <c r="B1109" s="720"/>
      <c r="C1109" s="720"/>
      <c r="D1109" s="720"/>
      <c r="E1109" s="720"/>
      <c r="F1109" s="720"/>
      <c r="G1109" s="720"/>
      <c r="H1109" s="720"/>
      <c r="I1109" s="720"/>
      <c r="J1109" s="720"/>
      <c r="K1109" s="720"/>
      <c r="L1109" s="720"/>
      <c r="M1109" s="720"/>
      <c r="N1109" s="728"/>
      <c r="O1109" s="687"/>
      <c r="P1109" s="687"/>
      <c r="Q1109" s="687"/>
      <c r="R1109" s="687"/>
      <c r="S1109" s="687"/>
      <c r="T1109" s="687"/>
      <c r="U1109" s="687"/>
    </row>
    <row r="1110" spans="1:21" s="688" customFormat="1" x14ac:dyDescent="0.3">
      <c r="A1110" s="720"/>
      <c r="B1110" s="720"/>
      <c r="C1110" s="720"/>
      <c r="D1110" s="720"/>
      <c r="E1110" s="720"/>
      <c r="F1110" s="720"/>
      <c r="G1110" s="720"/>
      <c r="H1110" s="720"/>
      <c r="I1110" s="720"/>
      <c r="J1110" s="720"/>
      <c r="K1110" s="720"/>
      <c r="L1110" s="720"/>
      <c r="M1110" s="720"/>
      <c r="N1110" s="728"/>
      <c r="O1110" s="687"/>
      <c r="P1110" s="687"/>
      <c r="Q1110" s="687"/>
      <c r="R1110" s="687"/>
      <c r="S1110" s="687"/>
      <c r="T1110" s="687"/>
      <c r="U1110" s="687"/>
    </row>
    <row r="1111" spans="1:21" s="688" customFormat="1" x14ac:dyDescent="0.3">
      <c r="A1111" s="720"/>
      <c r="B1111" s="720"/>
      <c r="C1111" s="720"/>
      <c r="D1111" s="720"/>
      <c r="E1111" s="720"/>
      <c r="F1111" s="720"/>
      <c r="G1111" s="720"/>
      <c r="H1111" s="720"/>
      <c r="I1111" s="720"/>
      <c r="J1111" s="720"/>
      <c r="K1111" s="720"/>
      <c r="L1111" s="720"/>
      <c r="M1111" s="720"/>
      <c r="N1111" s="728"/>
      <c r="O1111" s="687"/>
      <c r="P1111" s="687"/>
      <c r="Q1111" s="687"/>
      <c r="R1111" s="687"/>
      <c r="S1111" s="687"/>
      <c r="T1111" s="687"/>
      <c r="U1111" s="687"/>
    </row>
    <row r="1112" spans="1:21" s="688" customFormat="1" x14ac:dyDescent="0.3">
      <c r="A1112" s="720"/>
      <c r="B1112" s="720"/>
      <c r="C1112" s="720"/>
      <c r="D1112" s="720"/>
      <c r="E1112" s="720"/>
      <c r="F1112" s="720"/>
      <c r="G1112" s="720"/>
      <c r="H1112" s="720"/>
      <c r="I1112" s="720"/>
      <c r="J1112" s="720"/>
      <c r="K1112" s="720"/>
      <c r="L1112" s="720"/>
      <c r="M1112" s="720"/>
      <c r="N1112" s="728"/>
      <c r="O1112" s="687"/>
      <c r="P1112" s="687"/>
      <c r="Q1112" s="687"/>
      <c r="R1112" s="687"/>
      <c r="S1112" s="687"/>
      <c r="T1112" s="687"/>
      <c r="U1112" s="687"/>
    </row>
    <row r="1113" spans="1:21" s="688" customFormat="1" x14ac:dyDescent="0.3">
      <c r="A1113" s="720"/>
      <c r="B1113" s="720"/>
      <c r="C1113" s="720"/>
      <c r="D1113" s="720"/>
      <c r="E1113" s="720"/>
      <c r="F1113" s="720"/>
      <c r="G1113" s="720"/>
      <c r="H1113" s="720"/>
      <c r="I1113" s="720"/>
      <c r="J1113" s="720"/>
      <c r="K1113" s="720"/>
      <c r="L1113" s="720"/>
      <c r="M1113" s="720"/>
      <c r="N1113" s="728"/>
      <c r="O1113" s="687"/>
      <c r="P1113" s="687"/>
      <c r="Q1113" s="687"/>
      <c r="R1113" s="687"/>
      <c r="S1113" s="687"/>
      <c r="T1113" s="687"/>
      <c r="U1113" s="687"/>
    </row>
    <row r="1114" spans="1:21" s="688" customFormat="1" x14ac:dyDescent="0.3">
      <c r="A1114" s="720"/>
      <c r="B1114" s="720"/>
      <c r="C1114" s="720"/>
      <c r="D1114" s="720"/>
      <c r="E1114" s="720"/>
      <c r="F1114" s="720"/>
      <c r="G1114" s="720"/>
      <c r="H1114" s="720"/>
      <c r="I1114" s="720"/>
      <c r="J1114" s="720"/>
      <c r="K1114" s="720"/>
      <c r="L1114" s="720"/>
      <c r="M1114" s="720"/>
      <c r="N1114" s="728"/>
      <c r="O1114" s="687"/>
      <c r="P1114" s="687"/>
      <c r="Q1114" s="687"/>
      <c r="R1114" s="687"/>
      <c r="S1114" s="687"/>
      <c r="T1114" s="687"/>
      <c r="U1114" s="687"/>
    </row>
    <row r="1115" spans="1:21" s="688" customFormat="1" x14ac:dyDescent="0.3">
      <c r="A1115" s="720"/>
      <c r="B1115" s="720"/>
      <c r="C1115" s="720"/>
      <c r="D1115" s="720"/>
      <c r="E1115" s="720"/>
      <c r="F1115" s="720"/>
      <c r="G1115" s="720"/>
      <c r="H1115" s="720"/>
      <c r="I1115" s="720"/>
      <c r="J1115" s="720"/>
      <c r="K1115" s="720"/>
      <c r="L1115" s="720"/>
      <c r="M1115" s="720"/>
      <c r="N1115" s="728"/>
      <c r="O1115" s="687"/>
      <c r="P1115" s="687"/>
      <c r="Q1115" s="687"/>
      <c r="R1115" s="687"/>
      <c r="S1115" s="687"/>
      <c r="T1115" s="687"/>
      <c r="U1115" s="687"/>
    </row>
    <row r="1116" spans="1:21" s="688" customFormat="1" x14ac:dyDescent="0.3">
      <c r="A1116" s="720"/>
      <c r="B1116" s="720"/>
      <c r="C1116" s="720"/>
      <c r="D1116" s="720"/>
      <c r="E1116" s="720"/>
      <c r="F1116" s="720"/>
      <c r="G1116" s="720"/>
      <c r="H1116" s="720"/>
      <c r="I1116" s="720"/>
      <c r="J1116" s="720"/>
      <c r="K1116" s="720"/>
      <c r="L1116" s="720"/>
      <c r="M1116" s="720"/>
      <c r="N1116" s="728"/>
      <c r="O1116" s="687"/>
      <c r="P1116" s="687"/>
      <c r="Q1116" s="687"/>
      <c r="R1116" s="687"/>
      <c r="S1116" s="687"/>
      <c r="T1116" s="687"/>
      <c r="U1116" s="687"/>
    </row>
    <row r="1117" spans="1:21" s="688" customFormat="1" x14ac:dyDescent="0.3">
      <c r="A1117" s="720"/>
      <c r="B1117" s="720"/>
      <c r="C1117" s="720"/>
      <c r="D1117" s="720"/>
      <c r="E1117" s="720"/>
      <c r="F1117" s="720"/>
      <c r="G1117" s="720"/>
      <c r="H1117" s="720"/>
      <c r="I1117" s="720"/>
      <c r="J1117" s="720"/>
      <c r="K1117" s="720"/>
      <c r="L1117" s="720"/>
      <c r="M1117" s="720"/>
      <c r="N1117" s="728"/>
      <c r="O1117" s="687"/>
      <c r="P1117" s="687"/>
      <c r="Q1117" s="687"/>
      <c r="R1117" s="687"/>
      <c r="S1117" s="687"/>
      <c r="T1117" s="687"/>
      <c r="U1117" s="687"/>
    </row>
    <row r="1118" spans="1:21" s="688" customFormat="1" x14ac:dyDescent="0.3">
      <c r="A1118" s="720"/>
      <c r="B1118" s="720"/>
      <c r="C1118" s="720"/>
      <c r="D1118" s="720"/>
      <c r="E1118" s="720"/>
      <c r="F1118" s="720"/>
      <c r="G1118" s="720"/>
      <c r="H1118" s="720"/>
      <c r="I1118" s="720"/>
      <c r="J1118" s="720"/>
      <c r="K1118" s="720"/>
      <c r="L1118" s="720"/>
      <c r="M1118" s="720"/>
      <c r="N1118" s="729"/>
      <c r="O1118" s="687"/>
      <c r="P1118" s="687"/>
      <c r="Q1118" s="687"/>
      <c r="R1118" s="687"/>
      <c r="S1118" s="687"/>
      <c r="T1118" s="687"/>
      <c r="U1118" s="687"/>
    </row>
    <row r="1119" spans="1:21" s="688" customFormat="1" x14ac:dyDescent="0.3">
      <c r="A1119" s="720"/>
      <c r="B1119" s="720"/>
      <c r="C1119" s="720"/>
      <c r="D1119" s="720"/>
      <c r="E1119" s="720"/>
      <c r="F1119" s="720"/>
      <c r="G1119" s="720"/>
      <c r="H1119" s="720"/>
      <c r="I1119" s="720"/>
      <c r="J1119" s="720"/>
      <c r="K1119" s="720"/>
      <c r="L1119" s="720"/>
      <c r="M1119" s="720"/>
      <c r="N1119" s="729"/>
      <c r="O1119" s="687"/>
      <c r="P1119" s="687"/>
      <c r="Q1119" s="687"/>
      <c r="R1119" s="687"/>
      <c r="S1119" s="687"/>
      <c r="T1119" s="687"/>
      <c r="U1119" s="687"/>
    </row>
    <row r="1120" spans="1:21" s="688" customFormat="1" x14ac:dyDescent="0.3">
      <c r="A1120" s="720"/>
      <c r="B1120" s="720"/>
      <c r="C1120" s="720"/>
      <c r="D1120" s="720"/>
      <c r="E1120" s="720"/>
      <c r="F1120" s="720"/>
      <c r="G1120" s="720"/>
      <c r="H1120" s="720"/>
      <c r="I1120" s="720"/>
      <c r="J1120" s="720"/>
      <c r="K1120" s="720"/>
      <c r="L1120" s="720"/>
      <c r="M1120" s="720"/>
      <c r="N1120" s="729"/>
      <c r="O1120" s="687"/>
      <c r="P1120" s="687"/>
      <c r="Q1120" s="687"/>
      <c r="R1120" s="687"/>
      <c r="S1120" s="687"/>
      <c r="T1120" s="687"/>
      <c r="U1120" s="687"/>
    </row>
    <row r="1121" spans="1:21" s="688" customFormat="1" x14ac:dyDescent="0.3">
      <c r="A1121" s="720"/>
      <c r="B1121" s="720"/>
      <c r="C1121" s="720"/>
      <c r="D1121" s="720"/>
      <c r="E1121" s="720"/>
      <c r="F1121" s="720"/>
      <c r="G1121" s="720"/>
      <c r="H1121" s="720"/>
      <c r="I1121" s="720"/>
      <c r="J1121" s="720"/>
      <c r="K1121" s="720"/>
      <c r="L1121" s="720"/>
      <c r="M1121" s="720"/>
      <c r="N1121" s="729"/>
      <c r="O1121" s="687"/>
      <c r="P1121" s="687"/>
      <c r="Q1121" s="687"/>
      <c r="R1121" s="687"/>
      <c r="S1121" s="687"/>
      <c r="T1121" s="687"/>
      <c r="U1121" s="687"/>
    </row>
    <row r="1122" spans="1:21" s="688" customFormat="1" x14ac:dyDescent="0.3">
      <c r="A1122" s="720"/>
      <c r="B1122" s="720"/>
      <c r="C1122" s="720"/>
      <c r="D1122" s="720"/>
      <c r="E1122" s="720"/>
      <c r="F1122" s="720"/>
      <c r="G1122" s="720"/>
      <c r="H1122" s="720"/>
      <c r="I1122" s="720"/>
      <c r="J1122" s="720"/>
      <c r="K1122" s="720"/>
      <c r="L1122" s="720"/>
      <c r="M1122" s="720"/>
      <c r="N1122" s="729"/>
      <c r="O1122" s="687"/>
      <c r="P1122" s="687"/>
      <c r="Q1122" s="687"/>
      <c r="R1122" s="687"/>
      <c r="S1122" s="687"/>
      <c r="T1122" s="687"/>
      <c r="U1122" s="687"/>
    </row>
    <row r="1123" spans="1:21" s="688" customFormat="1" x14ac:dyDescent="0.3">
      <c r="A1123" s="720"/>
      <c r="B1123" s="720"/>
      <c r="C1123" s="720"/>
      <c r="D1123" s="720"/>
      <c r="E1123" s="720"/>
      <c r="F1123" s="720"/>
      <c r="G1123" s="720"/>
      <c r="H1123" s="720"/>
      <c r="I1123" s="720"/>
      <c r="J1123" s="720"/>
      <c r="K1123" s="720"/>
      <c r="L1123" s="720"/>
      <c r="M1123" s="720"/>
      <c r="N1123" s="729"/>
      <c r="O1123" s="687"/>
      <c r="P1123" s="687"/>
      <c r="Q1123" s="687"/>
      <c r="R1123" s="687"/>
      <c r="S1123" s="687"/>
      <c r="T1123" s="687"/>
      <c r="U1123" s="687"/>
    </row>
    <row r="1124" spans="1:21" s="688" customFormat="1" x14ac:dyDescent="0.3">
      <c r="A1124" s="720"/>
      <c r="B1124" s="720"/>
      <c r="C1124" s="720"/>
      <c r="D1124" s="720"/>
      <c r="E1124" s="720"/>
      <c r="F1124" s="720"/>
      <c r="G1124" s="720"/>
      <c r="H1124" s="720"/>
      <c r="I1124" s="720"/>
      <c r="J1124" s="720"/>
      <c r="K1124" s="720"/>
      <c r="L1124" s="720"/>
      <c r="M1124" s="720"/>
      <c r="N1124" s="729"/>
      <c r="O1124" s="687"/>
      <c r="P1124" s="687"/>
      <c r="Q1124" s="687"/>
      <c r="R1124" s="687"/>
      <c r="S1124" s="687"/>
      <c r="T1124" s="687"/>
      <c r="U1124" s="687"/>
    </row>
    <row r="1125" spans="1:21" s="688" customFormat="1" x14ac:dyDescent="0.3">
      <c r="A1125" s="720"/>
      <c r="B1125" s="720"/>
      <c r="C1125" s="720"/>
      <c r="D1125" s="720"/>
      <c r="E1125" s="720"/>
      <c r="F1125" s="720"/>
      <c r="G1125" s="720"/>
      <c r="H1125" s="720"/>
      <c r="I1125" s="720"/>
      <c r="J1125" s="720"/>
      <c r="K1125" s="720"/>
      <c r="L1125" s="720"/>
      <c r="M1125" s="720"/>
      <c r="N1125" s="729"/>
      <c r="O1125" s="687"/>
      <c r="P1125" s="687"/>
      <c r="Q1125" s="687"/>
      <c r="R1125" s="687"/>
      <c r="S1125" s="687"/>
      <c r="T1125" s="687"/>
      <c r="U1125" s="687"/>
    </row>
    <row r="1126" spans="1:21" s="688" customFormat="1" x14ac:dyDescent="0.3">
      <c r="A1126" s="720"/>
      <c r="B1126" s="720"/>
      <c r="C1126" s="720"/>
      <c r="D1126" s="720"/>
      <c r="E1126" s="720"/>
      <c r="F1126" s="720"/>
      <c r="G1126" s="720"/>
      <c r="H1126" s="720"/>
      <c r="I1126" s="720"/>
      <c r="J1126" s="720"/>
      <c r="K1126" s="720"/>
      <c r="L1126" s="720"/>
      <c r="M1126" s="720"/>
      <c r="N1126" s="729"/>
      <c r="O1126" s="687"/>
      <c r="P1126" s="687"/>
      <c r="Q1126" s="687"/>
      <c r="R1126" s="687"/>
      <c r="S1126" s="687"/>
      <c r="T1126" s="687"/>
      <c r="U1126" s="687"/>
    </row>
    <row r="1127" spans="1:21" s="688" customFormat="1" x14ac:dyDescent="0.3">
      <c r="A1127" s="720"/>
      <c r="B1127" s="720"/>
      <c r="C1127" s="720"/>
      <c r="D1127" s="720"/>
      <c r="E1127" s="720"/>
      <c r="F1127" s="720"/>
      <c r="G1127" s="720"/>
      <c r="H1127" s="720"/>
      <c r="I1127" s="720"/>
      <c r="J1127" s="720"/>
      <c r="K1127" s="720"/>
      <c r="L1127" s="720"/>
      <c r="M1127" s="720"/>
      <c r="N1127" s="729"/>
      <c r="O1127" s="687"/>
      <c r="P1127" s="687"/>
      <c r="Q1127" s="687"/>
      <c r="R1127" s="687"/>
      <c r="S1127" s="687"/>
      <c r="T1127" s="687"/>
      <c r="U1127" s="687"/>
    </row>
    <row r="1128" spans="1:21" s="688" customFormat="1" x14ac:dyDescent="0.3">
      <c r="A1128" s="720"/>
      <c r="B1128" s="720"/>
      <c r="C1128" s="720"/>
      <c r="D1128" s="720"/>
      <c r="E1128" s="720"/>
      <c r="F1128" s="720"/>
      <c r="G1128" s="720"/>
      <c r="H1128" s="720"/>
      <c r="I1128" s="720"/>
      <c r="J1128" s="720"/>
      <c r="K1128" s="720"/>
      <c r="L1128" s="720"/>
      <c r="M1128" s="720"/>
      <c r="N1128" s="729"/>
      <c r="O1128" s="687"/>
      <c r="P1128" s="687"/>
      <c r="Q1128" s="687"/>
      <c r="R1128" s="687"/>
      <c r="S1128" s="687"/>
      <c r="T1128" s="687"/>
      <c r="U1128" s="687"/>
    </row>
    <row r="1129" spans="1:21" s="688" customFormat="1" x14ac:dyDescent="0.3">
      <c r="A1129" s="720"/>
      <c r="B1129" s="720"/>
      <c r="C1129" s="720"/>
      <c r="D1129" s="720"/>
      <c r="E1129" s="720"/>
      <c r="F1129" s="720"/>
      <c r="G1129" s="720"/>
      <c r="H1129" s="720"/>
      <c r="I1129" s="720"/>
      <c r="J1129" s="720"/>
      <c r="K1129" s="720"/>
      <c r="L1129" s="720"/>
      <c r="M1129" s="720"/>
      <c r="N1129" s="729"/>
      <c r="O1129" s="687"/>
      <c r="P1129" s="687"/>
      <c r="Q1129" s="687"/>
      <c r="R1129" s="687"/>
      <c r="S1129" s="687"/>
      <c r="T1129" s="687"/>
      <c r="U1129" s="687"/>
    </row>
    <row r="1130" spans="1:21" s="688" customFormat="1" x14ac:dyDescent="0.3">
      <c r="A1130" s="720"/>
      <c r="B1130" s="720"/>
      <c r="C1130" s="720"/>
      <c r="D1130" s="720"/>
      <c r="E1130" s="720"/>
      <c r="F1130" s="720"/>
      <c r="G1130" s="720"/>
      <c r="H1130" s="720"/>
      <c r="I1130" s="720"/>
      <c r="J1130" s="720"/>
      <c r="K1130" s="720"/>
      <c r="L1130" s="720"/>
      <c r="M1130" s="720"/>
      <c r="N1130" s="729"/>
      <c r="O1130" s="687"/>
      <c r="P1130" s="687"/>
      <c r="Q1130" s="687"/>
      <c r="R1130" s="687"/>
      <c r="S1130" s="687"/>
      <c r="T1130" s="687"/>
      <c r="U1130" s="687"/>
    </row>
    <row r="1131" spans="1:21" s="688" customFormat="1" x14ac:dyDescent="0.3">
      <c r="A1131" s="720"/>
      <c r="B1131" s="720"/>
      <c r="C1131" s="720"/>
      <c r="D1131" s="720"/>
      <c r="E1131" s="720"/>
      <c r="F1131" s="720"/>
      <c r="G1131" s="720"/>
      <c r="H1131" s="720"/>
      <c r="I1131" s="720"/>
      <c r="J1131" s="720"/>
      <c r="K1131" s="720"/>
      <c r="L1131" s="720"/>
      <c r="M1131" s="720"/>
      <c r="N1131" s="729"/>
      <c r="O1131" s="687"/>
      <c r="P1131" s="687"/>
      <c r="Q1131" s="687"/>
      <c r="R1131" s="687"/>
      <c r="S1131" s="687"/>
      <c r="T1131" s="687"/>
      <c r="U1131" s="687"/>
    </row>
    <row r="1132" spans="1:21" s="688" customFormat="1" x14ac:dyDescent="0.3">
      <c r="A1132" s="720"/>
      <c r="B1132" s="720"/>
      <c r="C1132" s="720"/>
      <c r="D1132" s="720"/>
      <c r="E1132" s="720"/>
      <c r="F1132" s="720"/>
      <c r="G1132" s="720"/>
      <c r="H1132" s="720"/>
      <c r="I1132" s="720"/>
      <c r="J1132" s="720"/>
      <c r="K1132" s="720"/>
      <c r="L1132" s="720"/>
      <c r="M1132" s="720"/>
      <c r="N1132" s="729"/>
      <c r="O1132" s="687"/>
      <c r="P1132" s="687"/>
      <c r="Q1132" s="687"/>
      <c r="R1132" s="687"/>
      <c r="S1132" s="687"/>
      <c r="T1132" s="687"/>
      <c r="U1132" s="687"/>
    </row>
    <row r="1133" spans="1:21" s="688" customFormat="1" x14ac:dyDescent="0.3">
      <c r="A1133" s="720"/>
      <c r="B1133" s="720"/>
      <c r="C1133" s="720"/>
      <c r="D1133" s="720"/>
      <c r="E1133" s="720"/>
      <c r="F1133" s="720"/>
      <c r="G1133" s="720"/>
      <c r="H1133" s="720"/>
      <c r="I1133" s="720"/>
      <c r="J1133" s="720"/>
      <c r="K1133" s="720"/>
      <c r="L1133" s="720"/>
      <c r="M1133" s="720"/>
      <c r="N1133" s="729"/>
      <c r="O1133" s="687"/>
      <c r="P1133" s="687"/>
      <c r="Q1133" s="687"/>
      <c r="R1133" s="687"/>
      <c r="S1133" s="687"/>
      <c r="T1133" s="687"/>
      <c r="U1133" s="687"/>
    </row>
    <row r="1134" spans="1:21" s="688" customFormat="1" x14ac:dyDescent="0.3">
      <c r="A1134" s="720"/>
      <c r="B1134" s="720"/>
      <c r="C1134" s="720"/>
      <c r="D1134" s="720"/>
      <c r="E1134" s="720"/>
      <c r="F1134" s="720"/>
      <c r="G1134" s="720"/>
      <c r="H1134" s="720"/>
      <c r="I1134" s="720"/>
      <c r="J1134" s="720"/>
      <c r="K1134" s="720"/>
      <c r="L1134" s="720"/>
      <c r="M1134" s="720"/>
      <c r="N1134" s="729"/>
      <c r="O1134" s="687"/>
      <c r="P1134" s="687"/>
      <c r="Q1134" s="687"/>
      <c r="R1134" s="687"/>
      <c r="S1134" s="687"/>
      <c r="T1134" s="687"/>
      <c r="U1134" s="687"/>
    </row>
    <row r="1135" spans="1:21" s="688" customFormat="1" x14ac:dyDescent="0.3">
      <c r="A1135" s="720"/>
      <c r="B1135" s="720"/>
      <c r="C1135" s="720"/>
      <c r="D1135" s="720"/>
      <c r="E1135" s="720"/>
      <c r="F1135" s="720"/>
      <c r="G1135" s="720"/>
      <c r="H1135" s="720"/>
      <c r="I1135" s="720"/>
      <c r="J1135" s="720"/>
      <c r="K1135" s="720"/>
      <c r="L1135" s="720"/>
      <c r="M1135" s="720"/>
      <c r="N1135" s="729"/>
      <c r="O1135" s="687"/>
      <c r="P1135" s="687"/>
      <c r="Q1135" s="687"/>
      <c r="R1135" s="687"/>
      <c r="S1135" s="687"/>
      <c r="T1135" s="687"/>
      <c r="U1135" s="687"/>
    </row>
    <row r="1136" spans="1:21" s="688" customFormat="1" x14ac:dyDescent="0.3">
      <c r="A1136" s="720"/>
      <c r="B1136" s="720"/>
      <c r="C1136" s="720"/>
      <c r="D1136" s="720"/>
      <c r="E1136" s="720"/>
      <c r="F1136" s="720"/>
      <c r="G1136" s="720"/>
      <c r="H1136" s="720"/>
      <c r="I1136" s="720"/>
      <c r="J1136" s="720"/>
      <c r="K1136" s="720"/>
      <c r="L1136" s="720"/>
      <c r="M1136" s="720"/>
      <c r="N1136" s="729"/>
      <c r="O1136" s="687"/>
      <c r="P1136" s="687"/>
      <c r="Q1136" s="687"/>
      <c r="R1136" s="687"/>
      <c r="S1136" s="687"/>
      <c r="T1136" s="687"/>
      <c r="U1136" s="687"/>
    </row>
    <row r="1137" spans="1:21" s="688" customFormat="1" x14ac:dyDescent="0.3">
      <c r="A1137" s="720"/>
      <c r="B1137" s="720"/>
      <c r="C1137" s="720"/>
      <c r="D1137" s="720"/>
      <c r="E1137" s="720"/>
      <c r="F1137" s="720"/>
      <c r="G1137" s="720"/>
      <c r="H1137" s="720"/>
      <c r="I1137" s="720"/>
      <c r="J1137" s="720"/>
      <c r="K1137" s="720"/>
      <c r="L1137" s="720"/>
      <c r="M1137" s="720"/>
      <c r="N1137" s="729"/>
      <c r="O1137" s="687"/>
      <c r="P1137" s="687"/>
      <c r="Q1137" s="687"/>
      <c r="R1137" s="687"/>
      <c r="S1137" s="687"/>
      <c r="T1137" s="687"/>
      <c r="U1137" s="687"/>
    </row>
    <row r="1138" spans="1:21" s="688" customFormat="1" x14ac:dyDescent="0.3">
      <c r="A1138" s="720"/>
      <c r="B1138" s="720"/>
      <c r="C1138" s="720"/>
      <c r="D1138" s="720"/>
      <c r="E1138" s="720"/>
      <c r="F1138" s="720"/>
      <c r="G1138" s="720"/>
      <c r="H1138" s="720"/>
      <c r="I1138" s="720"/>
      <c r="J1138" s="720"/>
      <c r="K1138" s="720"/>
      <c r="L1138" s="720"/>
      <c r="M1138" s="720"/>
      <c r="N1138" s="729"/>
      <c r="O1138" s="687"/>
      <c r="P1138" s="687"/>
      <c r="Q1138" s="687"/>
      <c r="R1138" s="687"/>
      <c r="S1138" s="687"/>
      <c r="T1138" s="687"/>
      <c r="U1138" s="687"/>
    </row>
    <row r="1139" spans="1:21" s="688" customFormat="1" x14ac:dyDescent="0.3">
      <c r="A1139" s="720"/>
      <c r="B1139" s="720"/>
      <c r="C1139" s="720"/>
      <c r="D1139" s="720"/>
      <c r="E1139" s="720"/>
      <c r="F1139" s="720"/>
      <c r="G1139" s="720"/>
      <c r="H1139" s="720"/>
      <c r="I1139" s="720"/>
      <c r="J1139" s="720"/>
      <c r="K1139" s="720"/>
      <c r="L1139" s="720"/>
      <c r="M1139" s="720"/>
      <c r="N1139" s="729"/>
      <c r="O1139" s="687"/>
      <c r="P1139" s="687"/>
      <c r="Q1139" s="687"/>
      <c r="R1139" s="687"/>
      <c r="S1139" s="687"/>
      <c r="T1139" s="687"/>
      <c r="U1139" s="687"/>
    </row>
    <row r="1140" spans="1:21" s="688" customFormat="1" x14ac:dyDescent="0.3">
      <c r="A1140" s="720"/>
      <c r="B1140" s="720"/>
      <c r="C1140" s="720"/>
      <c r="D1140" s="720"/>
      <c r="E1140" s="720"/>
      <c r="F1140" s="720"/>
      <c r="G1140" s="720"/>
      <c r="H1140" s="720"/>
      <c r="I1140" s="720"/>
      <c r="J1140" s="720"/>
      <c r="K1140" s="720"/>
      <c r="L1140" s="720"/>
      <c r="M1140" s="720"/>
      <c r="N1140" s="729"/>
      <c r="O1140" s="687"/>
      <c r="P1140" s="687"/>
      <c r="Q1140" s="687"/>
      <c r="R1140" s="687"/>
      <c r="S1140" s="687"/>
      <c r="T1140" s="687"/>
      <c r="U1140" s="687"/>
    </row>
    <row r="1141" spans="1:21" s="688" customFormat="1" x14ac:dyDescent="0.3">
      <c r="A1141" s="720"/>
      <c r="B1141" s="720"/>
      <c r="C1141" s="720"/>
      <c r="D1141" s="720"/>
      <c r="E1141" s="720"/>
      <c r="F1141" s="720"/>
      <c r="G1141" s="720"/>
      <c r="H1141" s="720"/>
      <c r="I1141" s="720"/>
      <c r="J1141" s="720"/>
      <c r="K1141" s="720"/>
      <c r="L1141" s="720"/>
      <c r="M1141" s="720"/>
      <c r="N1141" s="729"/>
      <c r="O1141" s="687"/>
      <c r="P1141" s="687"/>
      <c r="Q1141" s="687"/>
      <c r="R1141" s="687"/>
      <c r="S1141" s="687"/>
      <c r="T1141" s="687"/>
      <c r="U1141" s="687"/>
    </row>
    <row r="1142" spans="1:21" s="688" customFormat="1" x14ac:dyDescent="0.3">
      <c r="A1142" s="720"/>
      <c r="B1142" s="720"/>
      <c r="C1142" s="720"/>
      <c r="D1142" s="720"/>
      <c r="E1142" s="720"/>
      <c r="F1142" s="720"/>
      <c r="G1142" s="720"/>
      <c r="H1142" s="720"/>
      <c r="I1142" s="720"/>
      <c r="J1142" s="720"/>
      <c r="K1142" s="720"/>
      <c r="L1142" s="720"/>
      <c r="M1142" s="720"/>
      <c r="N1142" s="729"/>
      <c r="O1142" s="687"/>
      <c r="P1142" s="687"/>
      <c r="Q1142" s="687"/>
      <c r="R1142" s="687"/>
      <c r="S1142" s="687"/>
      <c r="T1142" s="687"/>
      <c r="U1142" s="687"/>
    </row>
    <row r="1143" spans="1:21" s="688" customFormat="1" x14ac:dyDescent="0.3">
      <c r="A1143" s="720"/>
      <c r="B1143" s="720"/>
      <c r="C1143" s="720"/>
      <c r="D1143" s="720"/>
      <c r="E1143" s="720"/>
      <c r="F1143" s="720"/>
      <c r="G1143" s="720"/>
      <c r="H1143" s="720"/>
      <c r="I1143" s="720"/>
      <c r="J1143" s="720"/>
      <c r="K1143" s="720"/>
      <c r="L1143" s="720"/>
      <c r="M1143" s="720"/>
      <c r="N1143" s="729"/>
      <c r="O1143" s="687"/>
      <c r="P1143" s="687"/>
      <c r="Q1143" s="687"/>
      <c r="R1143" s="687"/>
      <c r="S1143" s="687"/>
      <c r="T1143" s="687"/>
      <c r="U1143" s="687"/>
    </row>
    <row r="1144" spans="1:21" s="688" customFormat="1" x14ac:dyDescent="0.3">
      <c r="A1144" s="720"/>
      <c r="B1144" s="720"/>
      <c r="C1144" s="720"/>
      <c r="D1144" s="720"/>
      <c r="E1144" s="720"/>
      <c r="F1144" s="720"/>
      <c r="G1144" s="720"/>
      <c r="H1144" s="720"/>
      <c r="I1144" s="720"/>
      <c r="J1144" s="720"/>
      <c r="K1144" s="720"/>
      <c r="L1144" s="720"/>
      <c r="M1144" s="720"/>
      <c r="N1144" s="729"/>
      <c r="O1144" s="687"/>
      <c r="P1144" s="687"/>
      <c r="Q1144" s="687"/>
      <c r="R1144" s="687"/>
      <c r="S1144" s="687"/>
      <c r="T1144" s="687"/>
      <c r="U1144" s="687"/>
    </row>
    <row r="1145" spans="1:21" s="688" customFormat="1" x14ac:dyDescent="0.3">
      <c r="A1145" s="720"/>
      <c r="B1145" s="720"/>
      <c r="C1145" s="720"/>
      <c r="D1145" s="720"/>
      <c r="E1145" s="720"/>
      <c r="F1145" s="720"/>
      <c r="G1145" s="720"/>
      <c r="H1145" s="720"/>
      <c r="I1145" s="720"/>
      <c r="J1145" s="720"/>
      <c r="K1145" s="720"/>
      <c r="L1145" s="720"/>
      <c r="M1145" s="720"/>
      <c r="N1145" s="729"/>
      <c r="O1145" s="687"/>
      <c r="P1145" s="687"/>
      <c r="Q1145" s="687"/>
      <c r="R1145" s="687"/>
      <c r="S1145" s="687"/>
      <c r="T1145" s="687"/>
      <c r="U1145" s="687"/>
    </row>
    <row r="1146" spans="1:21" s="688" customFormat="1" x14ac:dyDescent="0.3">
      <c r="A1146" s="720"/>
      <c r="B1146" s="720"/>
      <c r="C1146" s="720"/>
      <c r="D1146" s="720"/>
      <c r="E1146" s="720"/>
      <c r="F1146" s="720"/>
      <c r="G1146" s="720"/>
      <c r="H1146" s="720"/>
      <c r="I1146" s="720"/>
      <c r="J1146" s="720"/>
      <c r="K1146" s="720"/>
      <c r="L1146" s="720"/>
      <c r="M1146" s="720"/>
      <c r="N1146" s="729"/>
      <c r="O1146" s="687"/>
      <c r="P1146" s="687"/>
      <c r="Q1146" s="687"/>
      <c r="R1146" s="687"/>
      <c r="S1146" s="687"/>
      <c r="T1146" s="687"/>
      <c r="U1146" s="687"/>
    </row>
    <row r="1147" spans="1:21" s="688" customFormat="1" x14ac:dyDescent="0.3">
      <c r="A1147" s="720"/>
      <c r="B1147" s="720"/>
      <c r="C1147" s="720"/>
      <c r="D1147" s="720"/>
      <c r="E1147" s="720"/>
      <c r="F1147" s="720"/>
      <c r="G1147" s="720"/>
      <c r="H1147" s="720"/>
      <c r="I1147" s="720"/>
      <c r="J1147" s="720"/>
      <c r="K1147" s="720"/>
      <c r="L1147" s="720"/>
      <c r="M1147" s="720"/>
      <c r="N1147" s="729"/>
      <c r="O1147" s="687"/>
      <c r="P1147" s="687"/>
      <c r="Q1147" s="687"/>
      <c r="R1147" s="687"/>
      <c r="S1147" s="687"/>
      <c r="T1147" s="687"/>
      <c r="U1147" s="687"/>
    </row>
    <row r="1148" spans="1:21" s="688" customFormat="1" x14ac:dyDescent="0.3">
      <c r="A1148" s="720"/>
      <c r="B1148" s="720"/>
      <c r="C1148" s="720"/>
      <c r="D1148" s="720"/>
      <c r="E1148" s="720"/>
      <c r="F1148" s="720"/>
      <c r="G1148" s="720"/>
      <c r="H1148" s="720"/>
      <c r="I1148" s="720"/>
      <c r="J1148" s="720"/>
      <c r="K1148" s="720"/>
      <c r="L1148" s="720"/>
      <c r="M1148" s="720"/>
      <c r="N1148" s="729"/>
      <c r="O1148" s="687"/>
      <c r="P1148" s="687"/>
      <c r="Q1148" s="687"/>
      <c r="R1148" s="687"/>
      <c r="S1148" s="687"/>
      <c r="T1148" s="687"/>
      <c r="U1148" s="687"/>
    </row>
    <row r="1149" spans="1:21" s="688" customFormat="1" x14ac:dyDescent="0.3">
      <c r="A1149" s="720"/>
      <c r="B1149" s="720"/>
      <c r="C1149" s="720"/>
      <c r="D1149" s="720"/>
      <c r="E1149" s="720"/>
      <c r="F1149" s="720"/>
      <c r="G1149" s="720"/>
      <c r="H1149" s="720"/>
      <c r="I1149" s="720"/>
      <c r="J1149" s="720"/>
      <c r="K1149" s="720"/>
      <c r="L1149" s="720"/>
      <c r="M1149" s="720"/>
      <c r="N1149" s="729"/>
      <c r="O1149" s="687"/>
      <c r="P1149" s="687"/>
      <c r="Q1149" s="687"/>
      <c r="R1149" s="687"/>
      <c r="S1149" s="687"/>
      <c r="T1149" s="687"/>
      <c r="U1149" s="687"/>
    </row>
    <row r="1150" spans="1:21" s="688" customFormat="1" x14ac:dyDescent="0.3">
      <c r="A1150" s="720"/>
      <c r="B1150" s="720"/>
      <c r="C1150" s="720"/>
      <c r="D1150" s="720"/>
      <c r="E1150" s="720"/>
      <c r="F1150" s="720"/>
      <c r="G1150" s="720"/>
      <c r="H1150" s="720"/>
      <c r="I1150" s="720"/>
      <c r="J1150" s="720"/>
      <c r="K1150" s="720"/>
      <c r="L1150" s="720"/>
      <c r="M1150" s="720"/>
      <c r="N1150" s="729"/>
      <c r="O1150" s="687"/>
      <c r="P1150" s="687"/>
      <c r="Q1150" s="687"/>
      <c r="R1150" s="687"/>
      <c r="S1150" s="687"/>
      <c r="T1150" s="687"/>
      <c r="U1150" s="687"/>
    </row>
    <row r="1151" spans="1:21" s="688" customFormat="1" x14ac:dyDescent="0.3">
      <c r="A1151" s="720"/>
      <c r="B1151" s="720"/>
      <c r="C1151" s="720"/>
      <c r="D1151" s="720"/>
      <c r="E1151" s="720"/>
      <c r="F1151" s="720"/>
      <c r="G1151" s="720"/>
      <c r="H1151" s="720"/>
      <c r="I1151" s="720"/>
      <c r="J1151" s="720"/>
      <c r="K1151" s="720"/>
      <c r="L1151" s="720"/>
      <c r="M1151" s="720"/>
      <c r="N1151" s="729"/>
      <c r="O1151" s="687"/>
      <c r="P1151" s="687"/>
      <c r="Q1151" s="687"/>
      <c r="R1151" s="687"/>
      <c r="S1151" s="687"/>
      <c r="T1151" s="687"/>
      <c r="U1151" s="687"/>
    </row>
    <row r="1152" spans="1:21" s="688" customFormat="1" x14ac:dyDescent="0.3">
      <c r="A1152" s="720"/>
      <c r="B1152" s="720"/>
      <c r="C1152" s="720"/>
      <c r="D1152" s="720"/>
      <c r="E1152" s="720"/>
      <c r="F1152" s="720"/>
      <c r="G1152" s="720"/>
      <c r="H1152" s="720"/>
      <c r="I1152" s="720"/>
      <c r="J1152" s="720"/>
      <c r="K1152" s="720"/>
      <c r="L1152" s="720"/>
      <c r="M1152" s="720"/>
      <c r="N1152" s="729"/>
      <c r="O1152" s="687"/>
      <c r="P1152" s="687"/>
      <c r="Q1152" s="687"/>
      <c r="R1152" s="687"/>
      <c r="S1152" s="687"/>
      <c r="T1152" s="687"/>
      <c r="U1152" s="687"/>
    </row>
    <row r="1153" spans="1:21" s="688" customFormat="1" x14ac:dyDescent="0.3">
      <c r="A1153" s="720"/>
      <c r="B1153" s="720"/>
      <c r="C1153" s="720"/>
      <c r="D1153" s="720"/>
      <c r="E1153" s="720"/>
      <c r="F1153" s="720"/>
      <c r="G1153" s="720"/>
      <c r="H1153" s="720"/>
      <c r="I1153" s="720"/>
      <c r="J1153" s="720"/>
      <c r="K1153" s="720"/>
      <c r="L1153" s="720"/>
      <c r="M1153" s="720"/>
      <c r="N1153" s="729"/>
      <c r="O1153" s="687"/>
      <c r="P1153" s="687"/>
      <c r="Q1153" s="687"/>
      <c r="R1153" s="687"/>
      <c r="S1153" s="687"/>
      <c r="T1153" s="687"/>
      <c r="U1153" s="687"/>
    </row>
    <row r="1154" spans="1:21" s="688" customFormat="1" x14ac:dyDescent="0.3">
      <c r="A1154" s="720"/>
      <c r="B1154" s="720"/>
      <c r="C1154" s="720"/>
      <c r="D1154" s="720"/>
      <c r="E1154" s="720"/>
      <c r="F1154" s="720"/>
      <c r="G1154" s="720"/>
      <c r="H1154" s="720"/>
      <c r="I1154" s="720"/>
      <c r="J1154" s="720"/>
      <c r="K1154" s="720"/>
      <c r="L1154" s="720"/>
      <c r="M1154" s="720"/>
      <c r="N1154" s="729"/>
      <c r="O1154" s="687"/>
      <c r="P1154" s="687"/>
      <c r="Q1154" s="687"/>
      <c r="R1154" s="687"/>
      <c r="S1154" s="687"/>
      <c r="T1154" s="687"/>
      <c r="U1154" s="687"/>
    </row>
    <row r="1155" spans="1:21" s="688" customFormat="1" x14ac:dyDescent="0.3">
      <c r="A1155" s="720"/>
      <c r="B1155" s="720"/>
      <c r="C1155" s="720"/>
      <c r="D1155" s="720"/>
      <c r="E1155" s="720"/>
      <c r="F1155" s="720"/>
      <c r="G1155" s="720"/>
      <c r="H1155" s="720"/>
      <c r="I1155" s="720"/>
      <c r="J1155" s="720"/>
      <c r="K1155" s="720"/>
      <c r="L1155" s="720"/>
      <c r="M1155" s="720"/>
      <c r="N1155" s="729"/>
      <c r="O1155" s="687"/>
      <c r="P1155" s="687"/>
      <c r="Q1155" s="687"/>
      <c r="R1155" s="687"/>
      <c r="S1155" s="687"/>
      <c r="T1155" s="687"/>
      <c r="U1155" s="687"/>
    </row>
    <row r="1156" spans="1:21" s="688" customFormat="1" x14ac:dyDescent="0.3">
      <c r="A1156" s="720"/>
      <c r="B1156" s="720"/>
      <c r="C1156" s="720"/>
      <c r="D1156" s="720"/>
      <c r="E1156" s="720"/>
      <c r="F1156" s="720"/>
      <c r="G1156" s="720"/>
      <c r="H1156" s="720"/>
      <c r="I1156" s="720"/>
      <c r="J1156" s="720"/>
      <c r="K1156" s="720"/>
      <c r="L1156" s="720"/>
      <c r="M1156" s="720"/>
      <c r="N1156" s="729"/>
      <c r="O1156" s="687"/>
      <c r="P1156" s="687"/>
      <c r="Q1156" s="687"/>
      <c r="R1156" s="687"/>
      <c r="S1156" s="687"/>
      <c r="T1156" s="687"/>
      <c r="U1156" s="687"/>
    </row>
    <row r="1157" spans="1:21" s="688" customFormat="1" x14ac:dyDescent="0.3">
      <c r="A1157" s="720"/>
      <c r="B1157" s="720"/>
      <c r="C1157" s="720"/>
      <c r="D1157" s="720"/>
      <c r="E1157" s="720"/>
      <c r="F1157" s="720"/>
      <c r="G1157" s="720"/>
      <c r="H1157" s="720"/>
      <c r="I1157" s="720"/>
      <c r="J1157" s="720"/>
      <c r="K1157" s="720"/>
      <c r="L1157" s="720"/>
      <c r="M1157" s="720"/>
      <c r="N1157" s="729"/>
      <c r="O1157" s="687"/>
      <c r="P1157" s="687"/>
      <c r="Q1157" s="687"/>
      <c r="R1157" s="687"/>
      <c r="S1157" s="687"/>
      <c r="T1157" s="687"/>
      <c r="U1157" s="687"/>
    </row>
    <row r="1158" spans="1:21" s="688" customFormat="1" x14ac:dyDescent="0.3">
      <c r="A1158" s="720"/>
      <c r="B1158" s="720"/>
      <c r="C1158" s="720"/>
      <c r="D1158" s="720"/>
      <c r="E1158" s="720"/>
      <c r="F1158" s="720"/>
      <c r="G1158" s="720"/>
      <c r="H1158" s="720"/>
      <c r="I1158" s="720"/>
      <c r="J1158" s="720"/>
      <c r="K1158" s="720"/>
      <c r="L1158" s="720"/>
      <c r="M1158" s="720"/>
      <c r="N1158" s="729"/>
      <c r="O1158" s="687"/>
      <c r="P1158" s="687"/>
      <c r="Q1158" s="687"/>
      <c r="R1158" s="687"/>
      <c r="S1158" s="687"/>
      <c r="T1158" s="687"/>
      <c r="U1158" s="687"/>
    </row>
    <row r="1159" spans="1:21" s="688" customFormat="1" x14ac:dyDescent="0.3">
      <c r="A1159" s="720"/>
      <c r="B1159" s="720"/>
      <c r="C1159" s="720"/>
      <c r="D1159" s="720"/>
      <c r="E1159" s="720"/>
      <c r="F1159" s="720"/>
      <c r="G1159" s="720"/>
      <c r="H1159" s="720"/>
      <c r="I1159" s="720"/>
      <c r="J1159" s="720"/>
      <c r="K1159" s="720"/>
      <c r="L1159" s="720"/>
      <c r="M1159" s="720"/>
      <c r="N1159" s="729"/>
      <c r="O1159" s="687"/>
      <c r="P1159" s="687"/>
      <c r="Q1159" s="687"/>
      <c r="R1159" s="687"/>
      <c r="S1159" s="687"/>
      <c r="T1159" s="687"/>
      <c r="U1159" s="687"/>
    </row>
    <row r="1160" spans="1:21" s="688" customFormat="1" x14ac:dyDescent="0.3">
      <c r="A1160" s="720"/>
      <c r="B1160" s="720"/>
      <c r="C1160" s="720"/>
      <c r="D1160" s="720"/>
      <c r="E1160" s="720"/>
      <c r="F1160" s="720"/>
      <c r="G1160" s="720"/>
      <c r="H1160" s="720"/>
      <c r="I1160" s="720"/>
      <c r="J1160" s="720"/>
      <c r="K1160" s="720"/>
      <c r="L1160" s="720"/>
      <c r="M1160" s="720"/>
      <c r="N1160" s="729"/>
      <c r="O1160" s="687"/>
      <c r="P1160" s="687"/>
      <c r="Q1160" s="687"/>
      <c r="R1160" s="687"/>
      <c r="S1160" s="687"/>
      <c r="T1160" s="687"/>
      <c r="U1160" s="687"/>
    </row>
    <row r="1161" spans="1:21" s="688" customFormat="1" x14ac:dyDescent="0.3">
      <c r="A1161" s="720"/>
      <c r="B1161" s="720"/>
      <c r="C1161" s="720"/>
      <c r="D1161" s="720"/>
      <c r="E1161" s="720"/>
      <c r="F1161" s="720"/>
      <c r="G1161" s="720"/>
      <c r="H1161" s="720"/>
      <c r="I1161" s="720"/>
      <c r="J1161" s="720"/>
      <c r="K1161" s="720"/>
      <c r="L1161" s="720"/>
      <c r="M1161" s="720"/>
      <c r="N1161" s="729"/>
      <c r="O1161" s="687"/>
      <c r="P1161" s="687"/>
      <c r="Q1161" s="687"/>
      <c r="R1161" s="687"/>
      <c r="S1161" s="687"/>
      <c r="T1161" s="687"/>
      <c r="U1161" s="687"/>
    </row>
    <row r="1162" spans="1:21" s="688" customFormat="1" x14ac:dyDescent="0.3">
      <c r="A1162" s="720"/>
      <c r="B1162" s="720"/>
      <c r="C1162" s="720"/>
      <c r="D1162" s="720"/>
      <c r="E1162" s="720"/>
      <c r="F1162" s="720"/>
      <c r="G1162" s="720"/>
      <c r="H1162" s="720"/>
      <c r="I1162" s="720"/>
      <c r="J1162" s="720"/>
      <c r="K1162" s="720"/>
      <c r="L1162" s="720"/>
      <c r="M1162" s="720"/>
      <c r="N1162" s="729"/>
      <c r="O1162" s="687"/>
      <c r="P1162" s="687"/>
      <c r="Q1162" s="687"/>
      <c r="R1162" s="687"/>
      <c r="S1162" s="687"/>
      <c r="T1162" s="687"/>
      <c r="U1162" s="687"/>
    </row>
    <row r="1163" spans="1:21" s="688" customFormat="1" x14ac:dyDescent="0.3">
      <c r="A1163" s="720"/>
      <c r="B1163" s="720"/>
      <c r="C1163" s="720"/>
      <c r="D1163" s="720"/>
      <c r="E1163" s="720"/>
      <c r="F1163" s="720"/>
      <c r="G1163" s="720"/>
      <c r="H1163" s="720"/>
      <c r="I1163" s="720"/>
      <c r="J1163" s="720"/>
      <c r="K1163" s="720"/>
      <c r="L1163" s="720"/>
      <c r="M1163" s="720"/>
      <c r="N1163" s="729"/>
      <c r="O1163" s="687"/>
      <c r="P1163" s="687"/>
      <c r="Q1163" s="687"/>
      <c r="R1163" s="687"/>
      <c r="S1163" s="687"/>
      <c r="T1163" s="687"/>
      <c r="U1163" s="687"/>
    </row>
    <row r="1164" spans="1:21" s="688" customFormat="1" x14ac:dyDescent="0.3">
      <c r="A1164" s="720"/>
      <c r="B1164" s="720"/>
      <c r="C1164" s="720"/>
      <c r="D1164" s="720"/>
      <c r="E1164" s="720"/>
      <c r="F1164" s="720"/>
      <c r="G1164" s="720"/>
      <c r="H1164" s="720"/>
      <c r="I1164" s="720"/>
      <c r="J1164" s="720"/>
      <c r="K1164" s="720"/>
      <c r="L1164" s="720"/>
      <c r="M1164" s="720"/>
      <c r="N1164" s="729"/>
      <c r="O1164" s="687"/>
      <c r="P1164" s="687"/>
      <c r="Q1164" s="687"/>
      <c r="R1164" s="687"/>
      <c r="S1164" s="687"/>
      <c r="T1164" s="687"/>
      <c r="U1164" s="687"/>
    </row>
    <row r="1165" spans="1:21" s="688" customFormat="1" x14ac:dyDescent="0.3">
      <c r="A1165" s="720"/>
      <c r="B1165" s="720"/>
      <c r="C1165" s="720"/>
      <c r="D1165" s="720"/>
      <c r="E1165" s="720"/>
      <c r="F1165" s="720"/>
      <c r="G1165" s="720"/>
      <c r="H1165" s="720"/>
      <c r="I1165" s="720"/>
      <c r="J1165" s="720"/>
      <c r="K1165" s="720"/>
      <c r="L1165" s="720"/>
      <c r="M1165" s="720"/>
      <c r="N1165" s="729"/>
      <c r="O1165" s="687"/>
      <c r="P1165" s="687"/>
      <c r="Q1165" s="687"/>
      <c r="R1165" s="687"/>
      <c r="S1165" s="687"/>
      <c r="T1165" s="687"/>
      <c r="U1165" s="687"/>
    </row>
    <row r="1166" spans="1:21" s="688" customFormat="1" x14ac:dyDescent="0.3">
      <c r="A1166" s="720"/>
      <c r="B1166" s="720"/>
      <c r="C1166" s="720"/>
      <c r="D1166" s="720"/>
      <c r="E1166" s="720"/>
      <c r="F1166" s="720"/>
      <c r="G1166" s="720"/>
      <c r="H1166" s="720"/>
      <c r="I1166" s="720"/>
      <c r="J1166" s="720"/>
      <c r="K1166" s="720"/>
      <c r="L1166" s="720"/>
      <c r="M1166" s="720"/>
      <c r="N1166" s="729"/>
      <c r="O1166" s="687"/>
      <c r="P1166" s="687"/>
      <c r="Q1166" s="687"/>
      <c r="R1166" s="687"/>
      <c r="S1166" s="687"/>
      <c r="T1166" s="687"/>
      <c r="U1166" s="687"/>
    </row>
    <row r="1167" spans="1:21" s="688" customFormat="1" x14ac:dyDescent="0.3">
      <c r="A1167" s="720"/>
      <c r="B1167" s="720"/>
      <c r="C1167" s="720"/>
      <c r="D1167" s="720"/>
      <c r="E1167" s="720"/>
      <c r="F1167" s="720"/>
      <c r="G1167" s="720"/>
      <c r="H1167" s="720"/>
      <c r="I1167" s="720"/>
      <c r="J1167" s="720"/>
      <c r="K1167" s="720"/>
      <c r="L1167" s="720"/>
      <c r="M1167" s="720"/>
      <c r="N1167" s="729"/>
      <c r="O1167" s="687"/>
      <c r="P1167" s="687"/>
      <c r="Q1167" s="687"/>
      <c r="R1167" s="687"/>
      <c r="S1167" s="687"/>
      <c r="T1167" s="687"/>
      <c r="U1167" s="687"/>
    </row>
    <row r="1168" spans="1:21" s="688" customFormat="1" x14ac:dyDescent="0.3">
      <c r="A1168" s="720"/>
      <c r="B1168" s="720"/>
      <c r="C1168" s="720"/>
      <c r="D1168" s="720"/>
      <c r="E1168" s="720"/>
      <c r="F1168" s="720"/>
      <c r="G1168" s="720"/>
      <c r="H1168" s="720"/>
      <c r="I1168" s="720"/>
      <c r="J1168" s="720"/>
      <c r="K1168" s="720"/>
      <c r="L1168" s="720"/>
      <c r="M1168" s="720"/>
      <c r="N1168" s="729"/>
      <c r="O1168" s="687"/>
      <c r="P1168" s="687"/>
      <c r="Q1168" s="687"/>
      <c r="R1168" s="687"/>
      <c r="S1168" s="687"/>
      <c r="T1168" s="687"/>
      <c r="U1168" s="687"/>
    </row>
    <row r="1169" spans="1:21" s="688" customFormat="1" x14ac:dyDescent="0.3">
      <c r="A1169" s="720"/>
      <c r="B1169" s="720"/>
      <c r="C1169" s="720"/>
      <c r="D1169" s="720"/>
      <c r="E1169" s="720"/>
      <c r="F1169" s="720"/>
      <c r="G1169" s="720"/>
      <c r="H1169" s="720"/>
      <c r="I1169" s="720"/>
      <c r="J1169" s="720"/>
      <c r="K1169" s="720"/>
      <c r="L1169" s="720"/>
      <c r="M1169" s="720"/>
      <c r="N1169" s="729"/>
      <c r="O1169" s="687"/>
      <c r="P1169" s="687"/>
      <c r="Q1169" s="687"/>
      <c r="R1169" s="687"/>
      <c r="S1169" s="687"/>
      <c r="T1169" s="687"/>
      <c r="U1169" s="687"/>
    </row>
    <row r="1170" spans="1:21" s="688" customFormat="1" x14ac:dyDescent="0.3">
      <c r="A1170" s="720"/>
      <c r="B1170" s="720"/>
      <c r="C1170" s="720"/>
      <c r="D1170" s="720"/>
      <c r="E1170" s="720"/>
      <c r="F1170" s="720"/>
      <c r="G1170" s="720"/>
      <c r="H1170" s="720"/>
      <c r="I1170" s="720"/>
      <c r="J1170" s="720"/>
      <c r="K1170" s="720"/>
      <c r="L1170" s="720"/>
      <c r="M1170" s="720"/>
      <c r="N1170" s="729"/>
      <c r="O1170" s="687"/>
      <c r="P1170" s="687"/>
      <c r="Q1170" s="687"/>
      <c r="R1170" s="687"/>
      <c r="S1170" s="687"/>
      <c r="T1170" s="687"/>
      <c r="U1170" s="687"/>
    </row>
    <row r="1171" spans="1:21" s="688" customFormat="1" x14ac:dyDescent="0.3">
      <c r="A1171" s="720"/>
      <c r="B1171" s="720"/>
      <c r="C1171" s="720"/>
      <c r="D1171" s="720"/>
      <c r="E1171" s="720"/>
      <c r="F1171" s="720"/>
      <c r="G1171" s="720"/>
      <c r="H1171" s="720"/>
      <c r="I1171" s="720"/>
      <c r="J1171" s="720"/>
      <c r="K1171" s="720"/>
      <c r="L1171" s="720"/>
      <c r="M1171" s="720"/>
      <c r="N1171" s="729"/>
      <c r="O1171" s="687"/>
      <c r="P1171" s="687"/>
      <c r="Q1171" s="687"/>
      <c r="R1171" s="687"/>
      <c r="S1171" s="687"/>
      <c r="T1171" s="687"/>
      <c r="U1171" s="687"/>
    </row>
    <row r="1172" spans="1:21" s="688" customFormat="1" x14ac:dyDescent="0.3">
      <c r="A1172" s="720"/>
      <c r="B1172" s="720"/>
      <c r="C1172" s="720"/>
      <c r="D1172" s="720"/>
      <c r="E1172" s="720"/>
      <c r="F1172" s="720"/>
      <c r="G1172" s="720"/>
      <c r="H1172" s="720"/>
      <c r="I1172" s="720"/>
      <c r="J1172" s="720"/>
      <c r="K1172" s="720"/>
      <c r="L1172" s="720"/>
      <c r="M1172" s="720"/>
      <c r="N1172" s="729"/>
      <c r="O1172" s="687"/>
      <c r="P1172" s="687"/>
      <c r="Q1172" s="687"/>
      <c r="R1172" s="687"/>
      <c r="S1172" s="687"/>
      <c r="T1172" s="687"/>
      <c r="U1172" s="687"/>
    </row>
    <row r="1173" spans="1:21" s="688" customFormat="1" x14ac:dyDescent="0.3">
      <c r="A1173" s="720"/>
      <c r="B1173" s="720"/>
      <c r="C1173" s="720"/>
      <c r="D1173" s="720"/>
      <c r="E1173" s="720"/>
      <c r="F1173" s="720"/>
      <c r="G1173" s="720"/>
      <c r="H1173" s="720"/>
      <c r="I1173" s="720"/>
      <c r="J1173" s="720"/>
      <c r="K1173" s="720"/>
      <c r="L1173" s="720"/>
      <c r="M1173" s="720"/>
      <c r="N1173" s="729"/>
      <c r="O1173" s="687"/>
      <c r="P1173" s="687"/>
      <c r="Q1173" s="687"/>
      <c r="R1173" s="687"/>
      <c r="S1173" s="687"/>
      <c r="T1173" s="687"/>
      <c r="U1173" s="687"/>
    </row>
    <row r="1174" spans="1:21" s="688" customFormat="1" x14ac:dyDescent="0.3">
      <c r="A1174" s="720"/>
      <c r="B1174" s="720"/>
      <c r="C1174" s="720"/>
      <c r="D1174" s="720"/>
      <c r="E1174" s="720"/>
      <c r="F1174" s="720"/>
      <c r="G1174" s="720"/>
      <c r="H1174" s="720"/>
      <c r="I1174" s="720"/>
      <c r="J1174" s="720"/>
      <c r="K1174" s="720"/>
      <c r="L1174" s="720"/>
      <c r="M1174" s="720"/>
      <c r="N1174" s="729"/>
      <c r="O1174" s="687"/>
      <c r="P1174" s="687"/>
      <c r="Q1174" s="687"/>
      <c r="R1174" s="687"/>
      <c r="S1174" s="687"/>
      <c r="T1174" s="687"/>
      <c r="U1174" s="687"/>
    </row>
    <row r="1175" spans="1:21" s="688" customFormat="1" x14ac:dyDescent="0.3">
      <c r="A1175" s="720"/>
      <c r="B1175" s="720"/>
      <c r="C1175" s="720"/>
      <c r="D1175" s="720"/>
      <c r="E1175" s="720"/>
      <c r="F1175" s="720"/>
      <c r="G1175" s="720"/>
      <c r="H1175" s="720"/>
      <c r="I1175" s="720"/>
      <c r="J1175" s="720"/>
      <c r="K1175" s="720"/>
      <c r="L1175" s="720"/>
      <c r="M1175" s="720"/>
      <c r="N1175" s="729"/>
      <c r="O1175" s="687"/>
      <c r="P1175" s="687"/>
      <c r="Q1175" s="687"/>
      <c r="R1175" s="687"/>
      <c r="S1175" s="687"/>
      <c r="T1175" s="687"/>
      <c r="U1175" s="687"/>
    </row>
    <row r="1176" spans="1:21" s="688" customFormat="1" x14ac:dyDescent="0.3">
      <c r="A1176" s="720"/>
      <c r="B1176" s="720"/>
      <c r="C1176" s="720"/>
      <c r="D1176" s="720"/>
      <c r="E1176" s="720"/>
      <c r="F1176" s="720"/>
      <c r="G1176" s="720"/>
      <c r="H1176" s="720"/>
      <c r="I1176" s="720"/>
      <c r="J1176" s="720"/>
      <c r="K1176" s="720"/>
      <c r="L1176" s="720"/>
      <c r="M1176" s="720"/>
      <c r="N1176" s="729"/>
      <c r="O1176" s="687"/>
      <c r="P1176" s="687"/>
      <c r="Q1176" s="687"/>
      <c r="R1176" s="687"/>
      <c r="S1176" s="687"/>
      <c r="T1176" s="687"/>
      <c r="U1176" s="687"/>
    </row>
    <row r="1177" spans="1:21" s="688" customFormat="1" x14ac:dyDescent="0.3">
      <c r="A1177" s="720"/>
      <c r="B1177" s="720"/>
      <c r="C1177" s="720"/>
      <c r="D1177" s="720"/>
      <c r="E1177" s="720"/>
      <c r="F1177" s="720"/>
      <c r="G1177" s="720"/>
      <c r="H1177" s="720"/>
      <c r="I1177" s="720"/>
      <c r="J1177" s="720"/>
      <c r="K1177" s="720"/>
      <c r="L1177" s="720"/>
      <c r="M1177" s="720"/>
      <c r="N1177" s="729"/>
      <c r="O1177" s="687"/>
      <c r="P1177" s="687"/>
      <c r="Q1177" s="687"/>
      <c r="R1177" s="687"/>
      <c r="S1177" s="687"/>
      <c r="T1177" s="687"/>
      <c r="U1177" s="687"/>
    </row>
    <row r="1178" spans="1:21" s="688" customFormat="1" x14ac:dyDescent="0.3">
      <c r="A1178" s="720"/>
      <c r="B1178" s="720"/>
      <c r="C1178" s="720"/>
      <c r="D1178" s="720"/>
      <c r="E1178" s="720"/>
      <c r="F1178" s="720"/>
      <c r="G1178" s="720"/>
      <c r="H1178" s="720"/>
      <c r="I1178" s="720"/>
      <c r="J1178" s="720"/>
      <c r="K1178" s="720"/>
      <c r="L1178" s="720"/>
      <c r="M1178" s="720"/>
      <c r="N1178" s="729"/>
      <c r="O1178" s="687"/>
      <c r="P1178" s="687"/>
      <c r="Q1178" s="687"/>
      <c r="R1178" s="687"/>
      <c r="S1178" s="687"/>
      <c r="T1178" s="687"/>
      <c r="U1178" s="687"/>
    </row>
    <row r="1179" spans="1:21" s="688" customFormat="1" x14ac:dyDescent="0.3">
      <c r="A1179" s="720"/>
      <c r="B1179" s="720"/>
      <c r="C1179" s="720"/>
      <c r="D1179" s="720"/>
      <c r="E1179" s="720"/>
      <c r="F1179" s="720"/>
      <c r="G1179" s="720"/>
      <c r="H1179" s="720"/>
      <c r="I1179" s="720"/>
      <c r="J1179" s="720"/>
      <c r="K1179" s="720"/>
      <c r="L1179" s="720"/>
      <c r="M1179" s="720"/>
      <c r="N1179" s="729"/>
      <c r="O1179" s="687"/>
      <c r="P1179" s="687"/>
      <c r="Q1179" s="687"/>
      <c r="R1179" s="687"/>
      <c r="S1179" s="687"/>
      <c r="T1179" s="687"/>
      <c r="U1179" s="687"/>
    </row>
    <row r="1180" spans="1:21" s="688" customFormat="1" x14ac:dyDescent="0.3">
      <c r="A1180" s="720"/>
      <c r="B1180" s="720"/>
      <c r="C1180" s="720"/>
      <c r="D1180" s="720"/>
      <c r="E1180" s="720"/>
      <c r="F1180" s="720"/>
      <c r="G1180" s="720"/>
      <c r="H1180" s="720"/>
      <c r="I1180" s="720"/>
      <c r="J1180" s="720"/>
      <c r="K1180" s="720"/>
      <c r="L1180" s="720"/>
      <c r="M1180" s="720"/>
      <c r="N1180" s="729"/>
      <c r="O1180" s="687"/>
      <c r="P1180" s="687"/>
      <c r="Q1180" s="687"/>
      <c r="R1180" s="687"/>
      <c r="S1180" s="687"/>
      <c r="T1180" s="687"/>
      <c r="U1180" s="687"/>
    </row>
    <row r="1181" spans="1:21" s="688" customFormat="1" x14ac:dyDescent="0.3">
      <c r="A1181" s="720"/>
      <c r="B1181" s="720"/>
      <c r="C1181" s="720"/>
      <c r="D1181" s="720"/>
      <c r="E1181" s="720"/>
      <c r="F1181" s="720"/>
      <c r="G1181" s="720"/>
      <c r="H1181" s="720"/>
      <c r="I1181" s="720"/>
      <c r="J1181" s="720"/>
      <c r="K1181" s="720"/>
      <c r="L1181" s="720"/>
      <c r="M1181" s="720"/>
      <c r="N1181" s="729"/>
      <c r="O1181" s="687"/>
      <c r="P1181" s="687"/>
      <c r="Q1181" s="687"/>
      <c r="R1181" s="687"/>
      <c r="S1181" s="687"/>
      <c r="T1181" s="687"/>
      <c r="U1181" s="687"/>
    </row>
    <row r="1182" spans="1:21" s="688" customFormat="1" x14ac:dyDescent="0.3">
      <c r="A1182" s="720"/>
      <c r="B1182" s="720"/>
      <c r="C1182" s="720"/>
      <c r="D1182" s="720"/>
      <c r="E1182" s="720"/>
      <c r="F1182" s="720"/>
      <c r="G1182" s="720"/>
      <c r="H1182" s="720"/>
      <c r="I1182" s="720"/>
      <c r="J1182" s="720"/>
      <c r="K1182" s="720"/>
      <c r="L1182" s="720"/>
      <c r="M1182" s="720"/>
      <c r="N1182" s="729"/>
      <c r="O1182" s="687"/>
      <c r="P1182" s="687"/>
      <c r="Q1182" s="687"/>
      <c r="R1182" s="687"/>
      <c r="S1182" s="687"/>
      <c r="T1182" s="687"/>
      <c r="U1182" s="687"/>
    </row>
    <row r="1183" spans="1:21" s="688" customFormat="1" x14ac:dyDescent="0.3">
      <c r="A1183" s="720"/>
      <c r="B1183" s="720"/>
      <c r="C1183" s="720"/>
      <c r="D1183" s="720"/>
      <c r="E1183" s="720"/>
      <c r="F1183" s="720"/>
      <c r="G1183" s="720"/>
      <c r="H1183" s="720"/>
      <c r="I1183" s="720"/>
      <c r="J1183" s="720"/>
      <c r="K1183" s="720"/>
      <c r="L1183" s="720"/>
      <c r="M1183" s="720"/>
      <c r="N1183" s="729"/>
      <c r="O1183" s="687"/>
      <c r="P1183" s="687"/>
      <c r="Q1183" s="687"/>
      <c r="R1183" s="687"/>
      <c r="S1183" s="687"/>
      <c r="T1183" s="687"/>
      <c r="U1183" s="687"/>
    </row>
    <row r="1184" spans="1:21" s="688" customFormat="1" x14ac:dyDescent="0.3">
      <c r="A1184" s="720"/>
      <c r="B1184" s="720"/>
      <c r="C1184" s="720"/>
      <c r="D1184" s="720"/>
      <c r="E1184" s="720"/>
      <c r="F1184" s="720"/>
      <c r="G1184" s="720"/>
      <c r="H1184" s="720"/>
      <c r="I1184" s="720"/>
      <c r="J1184" s="720"/>
      <c r="K1184" s="720"/>
      <c r="L1184" s="720"/>
      <c r="M1184" s="720"/>
      <c r="N1184" s="729"/>
      <c r="O1184" s="687"/>
      <c r="P1184" s="687"/>
      <c r="Q1184" s="687"/>
      <c r="R1184" s="687"/>
      <c r="S1184" s="687"/>
      <c r="T1184" s="687"/>
      <c r="U1184" s="687"/>
    </row>
    <row r="1185" spans="1:21" s="688" customFormat="1" x14ac:dyDescent="0.3">
      <c r="A1185" s="720"/>
      <c r="B1185" s="720"/>
      <c r="C1185" s="720"/>
      <c r="D1185" s="720"/>
      <c r="E1185" s="720"/>
      <c r="F1185" s="720"/>
      <c r="G1185" s="720"/>
      <c r="H1185" s="720"/>
      <c r="I1185" s="720"/>
      <c r="J1185" s="720"/>
      <c r="K1185" s="720"/>
      <c r="L1185" s="720"/>
      <c r="M1185" s="720"/>
      <c r="N1185" s="729"/>
      <c r="O1185" s="687"/>
      <c r="P1185" s="687"/>
      <c r="Q1185" s="687"/>
      <c r="R1185" s="687"/>
      <c r="S1185" s="687"/>
      <c r="T1185" s="687"/>
      <c r="U1185" s="687"/>
    </row>
    <row r="1186" spans="1:21" s="688" customFormat="1" x14ac:dyDescent="0.3">
      <c r="A1186" s="720"/>
      <c r="B1186" s="720"/>
      <c r="C1186" s="720"/>
      <c r="D1186" s="720"/>
      <c r="E1186" s="720"/>
      <c r="F1186" s="720"/>
      <c r="G1186" s="720"/>
      <c r="H1186" s="720"/>
      <c r="I1186" s="720"/>
      <c r="J1186" s="720"/>
      <c r="K1186" s="720"/>
      <c r="L1186" s="720"/>
      <c r="M1186" s="720"/>
      <c r="N1186" s="729"/>
      <c r="O1186" s="687"/>
      <c r="P1186" s="687"/>
      <c r="Q1186" s="687"/>
      <c r="R1186" s="687"/>
      <c r="S1186" s="687"/>
      <c r="T1186" s="687"/>
      <c r="U1186" s="687"/>
    </row>
    <row r="1187" spans="1:21" s="688" customFormat="1" x14ac:dyDescent="0.3">
      <c r="A1187" s="720"/>
      <c r="B1187" s="720"/>
      <c r="C1187" s="720"/>
      <c r="D1187" s="720"/>
      <c r="E1187" s="720"/>
      <c r="F1187" s="720"/>
      <c r="G1187" s="720"/>
      <c r="H1187" s="720"/>
      <c r="I1187" s="720"/>
      <c r="J1187" s="720"/>
      <c r="K1187" s="720"/>
      <c r="L1187" s="720"/>
      <c r="M1187" s="720"/>
      <c r="N1187" s="729"/>
      <c r="O1187" s="687"/>
      <c r="P1187" s="687"/>
      <c r="Q1187" s="687"/>
      <c r="R1187" s="687"/>
      <c r="S1187" s="687"/>
      <c r="T1187" s="687"/>
      <c r="U1187" s="687"/>
    </row>
    <row r="1188" spans="1:21" s="688" customFormat="1" x14ac:dyDescent="0.3">
      <c r="A1188" s="720"/>
      <c r="B1188" s="720"/>
      <c r="C1188" s="720"/>
      <c r="D1188" s="720"/>
      <c r="E1188" s="720"/>
      <c r="F1188" s="720"/>
      <c r="G1188" s="720"/>
      <c r="H1188" s="720"/>
      <c r="I1188" s="720"/>
      <c r="J1188" s="720"/>
      <c r="K1188" s="720"/>
      <c r="L1188" s="720"/>
      <c r="M1188" s="720"/>
      <c r="N1188" s="729"/>
      <c r="O1188" s="687"/>
      <c r="P1188" s="687"/>
      <c r="Q1188" s="687"/>
      <c r="R1188" s="687"/>
      <c r="S1188" s="687"/>
      <c r="T1188" s="687"/>
      <c r="U1188" s="687"/>
    </row>
    <row r="1189" spans="1:21" s="688" customFormat="1" x14ac:dyDescent="0.3">
      <c r="A1189" s="720"/>
      <c r="B1189" s="720"/>
      <c r="C1189" s="720"/>
      <c r="D1189" s="720"/>
      <c r="E1189" s="720"/>
      <c r="F1189" s="720"/>
      <c r="G1189" s="720"/>
      <c r="H1189" s="720"/>
      <c r="I1189" s="720"/>
      <c r="J1189" s="720"/>
      <c r="K1189" s="720"/>
      <c r="L1189" s="720"/>
      <c r="M1189" s="720"/>
      <c r="N1189" s="729"/>
      <c r="O1189" s="687"/>
      <c r="P1189" s="687"/>
      <c r="Q1189" s="687"/>
      <c r="R1189" s="687"/>
      <c r="S1189" s="687"/>
      <c r="T1189" s="687"/>
      <c r="U1189" s="687"/>
    </row>
    <row r="1190" spans="1:21" s="688" customFormat="1" x14ac:dyDescent="0.3">
      <c r="A1190" s="720"/>
      <c r="B1190" s="720"/>
      <c r="C1190" s="720"/>
      <c r="D1190" s="720"/>
      <c r="E1190" s="720"/>
      <c r="F1190" s="720"/>
      <c r="G1190" s="720"/>
      <c r="H1190" s="720"/>
      <c r="I1190" s="720"/>
      <c r="J1190" s="720"/>
      <c r="K1190" s="720"/>
      <c r="L1190" s="720"/>
      <c r="M1190" s="720"/>
      <c r="N1190" s="729"/>
      <c r="O1190" s="687"/>
      <c r="P1190" s="687"/>
      <c r="Q1190" s="687"/>
      <c r="R1190" s="687"/>
      <c r="S1190" s="687"/>
      <c r="T1190" s="687"/>
      <c r="U1190" s="687"/>
    </row>
    <row r="1191" spans="1:21" s="688" customFormat="1" x14ac:dyDescent="0.3">
      <c r="A1191" s="720"/>
      <c r="B1191" s="720"/>
      <c r="C1191" s="720"/>
      <c r="D1191" s="720"/>
      <c r="E1191" s="720"/>
      <c r="F1191" s="720"/>
      <c r="G1191" s="720"/>
      <c r="H1191" s="720"/>
      <c r="I1191" s="720"/>
      <c r="J1191" s="720"/>
      <c r="K1191" s="720"/>
      <c r="L1191" s="720"/>
      <c r="M1191" s="720"/>
      <c r="N1191" s="729"/>
      <c r="O1191" s="687"/>
      <c r="P1191" s="687"/>
      <c r="Q1191" s="687"/>
      <c r="R1191" s="687"/>
      <c r="S1191" s="687"/>
      <c r="T1191" s="687"/>
      <c r="U1191" s="687"/>
    </row>
    <row r="1192" spans="1:21" s="688" customFormat="1" x14ac:dyDescent="0.3">
      <c r="A1192" s="720"/>
      <c r="B1192" s="720"/>
      <c r="C1192" s="720"/>
      <c r="D1192" s="720"/>
      <c r="E1192" s="720"/>
      <c r="F1192" s="720"/>
      <c r="G1192" s="720"/>
      <c r="H1192" s="720"/>
      <c r="I1192" s="720"/>
      <c r="J1192" s="720"/>
      <c r="K1192" s="720"/>
      <c r="L1192" s="720"/>
      <c r="M1192" s="720"/>
      <c r="N1192" s="729"/>
      <c r="O1192" s="687"/>
      <c r="P1192" s="687"/>
      <c r="Q1192" s="687"/>
      <c r="R1192" s="687"/>
      <c r="S1192" s="687"/>
      <c r="T1192" s="687"/>
      <c r="U1192" s="687"/>
    </row>
    <row r="1193" spans="1:21" s="688" customFormat="1" x14ac:dyDescent="0.3">
      <c r="A1193" s="720"/>
      <c r="B1193" s="720"/>
      <c r="C1193" s="720"/>
      <c r="D1193" s="720"/>
      <c r="E1193" s="720"/>
      <c r="F1193" s="720"/>
      <c r="G1193" s="720"/>
      <c r="H1193" s="720"/>
      <c r="I1193" s="720"/>
      <c r="J1193" s="720"/>
      <c r="K1193" s="720"/>
      <c r="L1193" s="720"/>
      <c r="M1193" s="720"/>
      <c r="N1193" s="729"/>
      <c r="O1193" s="687"/>
      <c r="P1193" s="687"/>
      <c r="Q1193" s="687"/>
      <c r="R1193" s="687"/>
      <c r="S1193" s="687"/>
      <c r="T1193" s="687"/>
      <c r="U1193" s="687"/>
    </row>
    <row r="1194" spans="1:21" s="688" customFormat="1" x14ac:dyDescent="0.3">
      <c r="A1194" s="720"/>
      <c r="B1194" s="720"/>
      <c r="C1194" s="720"/>
      <c r="D1194" s="720"/>
      <c r="E1194" s="720"/>
      <c r="F1194" s="720"/>
      <c r="G1194" s="720"/>
      <c r="H1194" s="720"/>
      <c r="I1194" s="720"/>
      <c r="J1194" s="720"/>
      <c r="K1194" s="720"/>
      <c r="L1194" s="720"/>
      <c r="M1194" s="720"/>
      <c r="N1194" s="729"/>
      <c r="O1194" s="687"/>
      <c r="P1194" s="687"/>
      <c r="Q1194" s="687"/>
      <c r="R1194" s="687"/>
      <c r="S1194" s="687"/>
      <c r="T1194" s="687"/>
      <c r="U1194" s="687"/>
    </row>
    <row r="1195" spans="1:21" s="688" customFormat="1" x14ac:dyDescent="0.3">
      <c r="A1195" s="720"/>
      <c r="B1195" s="720"/>
      <c r="C1195" s="720"/>
      <c r="D1195" s="720"/>
      <c r="E1195" s="720"/>
      <c r="F1195" s="720"/>
      <c r="G1195" s="720"/>
      <c r="H1195" s="720"/>
      <c r="I1195" s="720"/>
      <c r="J1195" s="720"/>
      <c r="K1195" s="720"/>
      <c r="L1195" s="720"/>
      <c r="M1195" s="720"/>
      <c r="N1195" s="729"/>
      <c r="O1195" s="687"/>
      <c r="P1195" s="687"/>
      <c r="Q1195" s="687"/>
      <c r="R1195" s="687"/>
      <c r="S1195" s="687"/>
      <c r="T1195" s="687"/>
      <c r="U1195" s="687"/>
    </row>
    <row r="1196" spans="1:21" s="688" customFormat="1" x14ac:dyDescent="0.3">
      <c r="A1196" s="720"/>
      <c r="B1196" s="720"/>
      <c r="C1196" s="720"/>
      <c r="D1196" s="720"/>
      <c r="E1196" s="720"/>
      <c r="F1196" s="720"/>
      <c r="G1196" s="720"/>
      <c r="H1196" s="720"/>
      <c r="I1196" s="720"/>
      <c r="J1196" s="720"/>
      <c r="K1196" s="720"/>
      <c r="L1196" s="720"/>
      <c r="M1196" s="720"/>
      <c r="N1196" s="729"/>
      <c r="O1196" s="687"/>
      <c r="P1196" s="687"/>
      <c r="Q1196" s="687"/>
      <c r="R1196" s="687"/>
      <c r="S1196" s="687"/>
      <c r="T1196" s="687"/>
      <c r="U1196" s="687"/>
    </row>
    <row r="1197" spans="1:21" s="688" customFormat="1" x14ac:dyDescent="0.3">
      <c r="A1197" s="720"/>
      <c r="B1197" s="720"/>
      <c r="C1197" s="720"/>
      <c r="D1197" s="720"/>
      <c r="E1197" s="720"/>
      <c r="F1197" s="720"/>
      <c r="G1197" s="720"/>
      <c r="H1197" s="720"/>
      <c r="I1197" s="720"/>
      <c r="J1197" s="720"/>
      <c r="K1197" s="720"/>
      <c r="L1197" s="720"/>
      <c r="M1197" s="720"/>
      <c r="N1197" s="729"/>
      <c r="O1197" s="687"/>
      <c r="P1197" s="687"/>
      <c r="Q1197" s="687"/>
      <c r="R1197" s="687"/>
      <c r="S1197" s="687"/>
      <c r="T1197" s="687"/>
      <c r="U1197" s="687"/>
    </row>
    <row r="1198" spans="1:21" s="688" customFormat="1" x14ac:dyDescent="0.3">
      <c r="A1198" s="720"/>
      <c r="B1198" s="720"/>
      <c r="C1198" s="720"/>
      <c r="D1198" s="720"/>
      <c r="E1198" s="720"/>
      <c r="F1198" s="720"/>
      <c r="G1198" s="720"/>
      <c r="H1198" s="720"/>
      <c r="I1198" s="720"/>
      <c r="J1198" s="720"/>
      <c r="K1198" s="720"/>
      <c r="L1198" s="720"/>
      <c r="M1198" s="720"/>
      <c r="N1198" s="729"/>
      <c r="O1198" s="687"/>
      <c r="P1198" s="687"/>
      <c r="Q1198" s="687"/>
      <c r="R1198" s="687"/>
      <c r="S1198" s="687"/>
      <c r="T1198" s="687"/>
      <c r="U1198" s="687"/>
    </row>
    <row r="1199" spans="1:21" s="688" customFormat="1" x14ac:dyDescent="0.3">
      <c r="A1199" s="720"/>
      <c r="B1199" s="720"/>
      <c r="C1199" s="720"/>
      <c r="D1199" s="720"/>
      <c r="E1199" s="720"/>
      <c r="F1199" s="720"/>
      <c r="G1199" s="720"/>
      <c r="H1199" s="720"/>
      <c r="I1199" s="720"/>
      <c r="J1199" s="720"/>
      <c r="K1199" s="720"/>
      <c r="L1199" s="720"/>
      <c r="M1199" s="720"/>
      <c r="N1199" s="729"/>
      <c r="O1199" s="687"/>
      <c r="P1199" s="687"/>
      <c r="Q1199" s="687"/>
      <c r="R1199" s="687"/>
      <c r="S1199" s="687"/>
      <c r="T1199" s="687"/>
      <c r="U1199" s="687"/>
    </row>
    <row r="1200" spans="1:21" s="688" customFormat="1" x14ac:dyDescent="0.3">
      <c r="A1200" s="720"/>
      <c r="B1200" s="720"/>
      <c r="C1200" s="720"/>
      <c r="D1200" s="720"/>
      <c r="E1200" s="720"/>
      <c r="F1200" s="720"/>
      <c r="G1200" s="720"/>
      <c r="H1200" s="720"/>
      <c r="I1200" s="720"/>
      <c r="J1200" s="720"/>
      <c r="K1200" s="720"/>
      <c r="L1200" s="720"/>
      <c r="M1200" s="720"/>
      <c r="N1200" s="729"/>
      <c r="O1200" s="687"/>
      <c r="P1200" s="687"/>
      <c r="Q1200" s="687"/>
      <c r="R1200" s="687"/>
      <c r="S1200" s="687"/>
      <c r="T1200" s="687"/>
      <c r="U1200" s="687"/>
    </row>
    <row r="1201" spans="1:21" s="688" customFormat="1" x14ac:dyDescent="0.3">
      <c r="A1201" s="720"/>
      <c r="B1201" s="720"/>
      <c r="C1201" s="720"/>
      <c r="D1201" s="720"/>
      <c r="E1201" s="720"/>
      <c r="F1201" s="720"/>
      <c r="G1201" s="720"/>
      <c r="H1201" s="720"/>
      <c r="I1201" s="720"/>
      <c r="J1201" s="720"/>
      <c r="K1201" s="720"/>
      <c r="L1201" s="720"/>
      <c r="M1201" s="720"/>
      <c r="N1201" s="729"/>
      <c r="O1201" s="687"/>
      <c r="P1201" s="687"/>
      <c r="Q1201" s="687"/>
      <c r="R1201" s="687"/>
      <c r="S1201" s="687"/>
      <c r="T1201" s="687"/>
      <c r="U1201" s="687"/>
    </row>
    <row r="1202" spans="1:21" s="688" customFormat="1" x14ac:dyDescent="0.3">
      <c r="A1202" s="720"/>
      <c r="B1202" s="720"/>
      <c r="C1202" s="720"/>
      <c r="D1202" s="720"/>
      <c r="E1202" s="720"/>
      <c r="F1202" s="720"/>
      <c r="G1202" s="720"/>
      <c r="H1202" s="720"/>
      <c r="I1202" s="720"/>
      <c r="J1202" s="720"/>
      <c r="K1202" s="720"/>
      <c r="L1202" s="720"/>
      <c r="M1202" s="720"/>
      <c r="N1202" s="729"/>
      <c r="O1202" s="687"/>
      <c r="P1202" s="687"/>
      <c r="Q1202" s="687"/>
      <c r="R1202" s="687"/>
      <c r="S1202" s="687"/>
      <c r="T1202" s="687"/>
      <c r="U1202" s="687"/>
    </row>
    <row r="1203" spans="1:21" s="688" customFormat="1" x14ac:dyDescent="0.3">
      <c r="A1203" s="720"/>
      <c r="B1203" s="720"/>
      <c r="C1203" s="720"/>
      <c r="D1203" s="720"/>
      <c r="E1203" s="720"/>
      <c r="F1203" s="720"/>
      <c r="G1203" s="720"/>
      <c r="H1203" s="720"/>
      <c r="I1203" s="720"/>
      <c r="J1203" s="720"/>
      <c r="K1203" s="720"/>
      <c r="L1203" s="720"/>
      <c r="M1203" s="720"/>
      <c r="N1203" s="729"/>
      <c r="O1203" s="687"/>
      <c r="P1203" s="687"/>
      <c r="Q1203" s="687"/>
      <c r="R1203" s="687"/>
      <c r="S1203" s="687"/>
      <c r="T1203" s="687"/>
      <c r="U1203" s="687"/>
    </row>
    <row r="1204" spans="1:21" s="688" customFormat="1" x14ac:dyDescent="0.3">
      <c r="A1204" s="720"/>
      <c r="B1204" s="720"/>
      <c r="C1204" s="720"/>
      <c r="D1204" s="720"/>
      <c r="E1204" s="720"/>
      <c r="F1204" s="720"/>
      <c r="G1204" s="720"/>
      <c r="H1204" s="720"/>
      <c r="I1204" s="720"/>
      <c r="J1204" s="720"/>
      <c r="K1204" s="720"/>
      <c r="L1204" s="720"/>
      <c r="M1204" s="720"/>
      <c r="N1204" s="729"/>
      <c r="O1204" s="687"/>
      <c r="P1204" s="687"/>
      <c r="Q1204" s="687"/>
      <c r="R1204" s="687"/>
      <c r="S1204" s="687"/>
      <c r="T1204" s="687"/>
      <c r="U1204" s="687"/>
    </row>
    <row r="1205" spans="1:21" s="688" customFormat="1" x14ac:dyDescent="0.3">
      <c r="A1205" s="720"/>
      <c r="B1205" s="720"/>
      <c r="C1205" s="720"/>
      <c r="D1205" s="720"/>
      <c r="E1205" s="720"/>
      <c r="F1205" s="720"/>
      <c r="G1205" s="720"/>
      <c r="H1205" s="720"/>
      <c r="I1205" s="720"/>
      <c r="J1205" s="720"/>
      <c r="K1205" s="720"/>
      <c r="L1205" s="720"/>
      <c r="M1205" s="720"/>
      <c r="N1205" s="729"/>
      <c r="O1205" s="687"/>
      <c r="P1205" s="687"/>
      <c r="Q1205" s="687"/>
      <c r="R1205" s="687"/>
      <c r="S1205" s="687"/>
      <c r="T1205" s="687"/>
      <c r="U1205" s="687"/>
    </row>
    <row r="1206" spans="1:21" s="688" customFormat="1" x14ac:dyDescent="0.3">
      <c r="A1206" s="720"/>
      <c r="B1206" s="720"/>
      <c r="C1206" s="720"/>
      <c r="D1206" s="720"/>
      <c r="E1206" s="720"/>
      <c r="F1206" s="720"/>
      <c r="G1206" s="720"/>
      <c r="H1206" s="720"/>
      <c r="I1206" s="720"/>
      <c r="J1206" s="720"/>
      <c r="K1206" s="720"/>
      <c r="L1206" s="720"/>
      <c r="M1206" s="720"/>
      <c r="N1206" s="729"/>
      <c r="O1206" s="687"/>
      <c r="P1206" s="687"/>
      <c r="Q1206" s="687"/>
      <c r="R1206" s="687"/>
      <c r="S1206" s="687"/>
      <c r="T1206" s="687"/>
      <c r="U1206" s="687"/>
    </row>
    <row r="1207" spans="1:21" s="688" customFormat="1" x14ac:dyDescent="0.3">
      <c r="A1207" s="720"/>
      <c r="B1207" s="720"/>
      <c r="C1207" s="720"/>
      <c r="D1207" s="720"/>
      <c r="E1207" s="720"/>
      <c r="F1207" s="720"/>
      <c r="G1207" s="720"/>
      <c r="H1207" s="720"/>
      <c r="I1207" s="720"/>
      <c r="J1207" s="720"/>
      <c r="K1207" s="720"/>
      <c r="L1207" s="720"/>
      <c r="M1207" s="720"/>
      <c r="N1207" s="729"/>
      <c r="O1207" s="687"/>
      <c r="P1207" s="687"/>
      <c r="Q1207" s="687"/>
      <c r="R1207" s="687"/>
      <c r="S1207" s="687"/>
      <c r="T1207" s="687"/>
      <c r="U1207" s="687"/>
    </row>
    <row r="1208" spans="1:21" s="688" customFormat="1" x14ac:dyDescent="0.3">
      <c r="A1208" s="720"/>
      <c r="B1208" s="720"/>
      <c r="C1208" s="720"/>
      <c r="D1208" s="720"/>
      <c r="E1208" s="720"/>
      <c r="F1208" s="720"/>
      <c r="G1208" s="720"/>
      <c r="H1208" s="720"/>
      <c r="I1208" s="720"/>
      <c r="J1208" s="720"/>
      <c r="K1208" s="720"/>
      <c r="L1208" s="720"/>
      <c r="M1208" s="720"/>
      <c r="N1208" s="729"/>
      <c r="O1208" s="687"/>
      <c r="P1208" s="687"/>
      <c r="Q1208" s="687"/>
      <c r="R1208" s="687"/>
      <c r="S1208" s="687"/>
      <c r="T1208" s="687"/>
      <c r="U1208" s="687"/>
    </row>
    <row r="1209" spans="1:21" s="688" customFormat="1" x14ac:dyDescent="0.3">
      <c r="A1209" s="720"/>
      <c r="B1209" s="720"/>
      <c r="C1209" s="720"/>
      <c r="D1209" s="720"/>
      <c r="E1209" s="720"/>
      <c r="F1209" s="720"/>
      <c r="G1209" s="720"/>
      <c r="H1209" s="720"/>
      <c r="I1209" s="720"/>
      <c r="J1209" s="720"/>
      <c r="K1209" s="720"/>
      <c r="L1209" s="720"/>
      <c r="M1209" s="720"/>
      <c r="N1209" s="729"/>
      <c r="O1209" s="687"/>
      <c r="P1209" s="687"/>
      <c r="Q1209" s="687"/>
      <c r="R1209" s="687"/>
      <c r="S1209" s="687"/>
      <c r="T1209" s="687"/>
      <c r="U1209" s="687"/>
    </row>
    <row r="1210" spans="1:21" s="688" customFormat="1" x14ac:dyDescent="0.3">
      <c r="A1210" s="720"/>
      <c r="B1210" s="720"/>
      <c r="C1210" s="720"/>
      <c r="D1210" s="720"/>
      <c r="E1210" s="720"/>
      <c r="F1210" s="720"/>
      <c r="G1210" s="720"/>
      <c r="H1210" s="720"/>
      <c r="I1210" s="720"/>
      <c r="J1210" s="720"/>
      <c r="K1210" s="720"/>
      <c r="L1210" s="720"/>
      <c r="M1210" s="720"/>
      <c r="N1210" s="729"/>
      <c r="O1210" s="687"/>
      <c r="P1210" s="687"/>
      <c r="Q1210" s="687"/>
      <c r="R1210" s="687"/>
      <c r="S1210" s="687"/>
      <c r="T1210" s="687"/>
      <c r="U1210" s="687"/>
    </row>
    <row r="1211" spans="1:21" s="688" customFormat="1" x14ac:dyDescent="0.3">
      <c r="A1211" s="720"/>
      <c r="B1211" s="720"/>
      <c r="C1211" s="720"/>
      <c r="D1211" s="720"/>
      <c r="E1211" s="720"/>
      <c r="F1211" s="720"/>
      <c r="G1211" s="720"/>
      <c r="H1211" s="720"/>
      <c r="I1211" s="720"/>
      <c r="J1211" s="720"/>
      <c r="K1211" s="720"/>
      <c r="L1211" s="720"/>
      <c r="M1211" s="720"/>
      <c r="N1211" s="729"/>
      <c r="O1211" s="687"/>
      <c r="P1211" s="687"/>
      <c r="Q1211" s="687"/>
      <c r="R1211" s="687"/>
      <c r="S1211" s="687"/>
      <c r="T1211" s="687"/>
      <c r="U1211" s="687"/>
    </row>
    <row r="1212" spans="1:21" s="688" customFormat="1" x14ac:dyDescent="0.3">
      <c r="A1212" s="720"/>
      <c r="B1212" s="720"/>
      <c r="C1212" s="720"/>
      <c r="D1212" s="720"/>
      <c r="E1212" s="720"/>
      <c r="F1212" s="720"/>
      <c r="G1212" s="720"/>
      <c r="H1212" s="720"/>
      <c r="I1212" s="720"/>
      <c r="J1212" s="720"/>
      <c r="K1212" s="720"/>
      <c r="L1212" s="720"/>
      <c r="M1212" s="720"/>
      <c r="N1212" s="729"/>
      <c r="O1212" s="687"/>
      <c r="P1212" s="687"/>
      <c r="Q1212" s="687"/>
      <c r="R1212" s="687"/>
      <c r="S1212" s="687"/>
      <c r="T1212" s="687"/>
      <c r="U1212" s="687"/>
    </row>
    <row r="1213" spans="1:21" s="688" customFormat="1" x14ac:dyDescent="0.3">
      <c r="A1213" s="720"/>
      <c r="B1213" s="720"/>
      <c r="C1213" s="720"/>
      <c r="D1213" s="720"/>
      <c r="E1213" s="720"/>
      <c r="F1213" s="720"/>
      <c r="G1213" s="720"/>
      <c r="H1213" s="720"/>
      <c r="I1213" s="720"/>
      <c r="J1213" s="720"/>
      <c r="K1213" s="720"/>
      <c r="L1213" s="720"/>
      <c r="M1213" s="720"/>
      <c r="N1213" s="729"/>
      <c r="O1213" s="687"/>
      <c r="P1213" s="687"/>
      <c r="Q1213" s="687"/>
      <c r="R1213" s="687"/>
      <c r="S1213" s="687"/>
      <c r="T1213" s="687"/>
      <c r="U1213" s="687"/>
    </row>
    <row r="1214" spans="1:21" s="688" customFormat="1" x14ac:dyDescent="0.3">
      <c r="A1214" s="720"/>
      <c r="B1214" s="720"/>
      <c r="C1214" s="720"/>
      <c r="D1214" s="720"/>
      <c r="E1214" s="720"/>
      <c r="F1214" s="720"/>
      <c r="G1214" s="720"/>
      <c r="H1214" s="720"/>
      <c r="I1214" s="720"/>
      <c r="J1214" s="720"/>
      <c r="K1214" s="720"/>
      <c r="L1214" s="720"/>
      <c r="M1214" s="720"/>
      <c r="N1214" s="729"/>
      <c r="O1214" s="687"/>
      <c r="P1214" s="687"/>
      <c r="Q1214" s="687"/>
      <c r="R1214" s="687"/>
      <c r="S1214" s="687"/>
      <c r="T1214" s="687"/>
      <c r="U1214" s="687"/>
    </row>
    <row r="1215" spans="1:21" s="688" customFormat="1" x14ac:dyDescent="0.3">
      <c r="A1215" s="720"/>
      <c r="B1215" s="720"/>
      <c r="C1215" s="720"/>
      <c r="D1215" s="720"/>
      <c r="E1215" s="720"/>
      <c r="F1215" s="720"/>
      <c r="G1215" s="720"/>
      <c r="H1215" s="720"/>
      <c r="I1215" s="720"/>
      <c r="J1215" s="720"/>
      <c r="K1215" s="720"/>
      <c r="L1215" s="720"/>
      <c r="M1215" s="720"/>
      <c r="N1215" s="729"/>
      <c r="O1215" s="687"/>
      <c r="P1215" s="687"/>
      <c r="Q1215" s="687"/>
      <c r="R1215" s="687"/>
      <c r="S1215" s="687"/>
      <c r="T1215" s="687"/>
      <c r="U1215" s="687"/>
    </row>
    <row r="1216" spans="1:21" s="688" customFormat="1" x14ac:dyDescent="0.3">
      <c r="A1216" s="720"/>
      <c r="B1216" s="720"/>
      <c r="C1216" s="720"/>
      <c r="D1216" s="720"/>
      <c r="E1216" s="720"/>
      <c r="F1216" s="720"/>
      <c r="G1216" s="720"/>
      <c r="H1216" s="720"/>
      <c r="I1216" s="720"/>
      <c r="J1216" s="720"/>
      <c r="K1216" s="720"/>
      <c r="L1216" s="720"/>
      <c r="M1216" s="720"/>
      <c r="N1216" s="729"/>
      <c r="O1216" s="687"/>
      <c r="P1216" s="687"/>
      <c r="Q1216" s="687"/>
      <c r="R1216" s="687"/>
      <c r="S1216" s="687"/>
      <c r="T1216" s="687"/>
      <c r="U1216" s="687"/>
    </row>
    <row r="1217" spans="1:21" s="688" customFormat="1" x14ac:dyDescent="0.3">
      <c r="A1217" s="720"/>
      <c r="B1217" s="720"/>
      <c r="C1217" s="720"/>
      <c r="D1217" s="720"/>
      <c r="E1217" s="720"/>
      <c r="F1217" s="720"/>
      <c r="G1217" s="720"/>
      <c r="H1217" s="720"/>
      <c r="I1217" s="720"/>
      <c r="J1217" s="720"/>
      <c r="K1217" s="720"/>
      <c r="L1217" s="720"/>
      <c r="M1217" s="720"/>
      <c r="N1217" s="729"/>
      <c r="O1217" s="687"/>
      <c r="P1217" s="687"/>
      <c r="Q1217" s="687"/>
      <c r="R1217" s="687"/>
      <c r="S1217" s="687"/>
      <c r="T1217" s="687"/>
      <c r="U1217" s="687"/>
    </row>
    <row r="1218" spans="1:21" s="688" customFormat="1" x14ac:dyDescent="0.3">
      <c r="A1218" s="720"/>
      <c r="B1218" s="720"/>
      <c r="C1218" s="720"/>
      <c r="D1218" s="720"/>
      <c r="E1218" s="720"/>
      <c r="F1218" s="720"/>
      <c r="G1218" s="720"/>
      <c r="H1218" s="720"/>
      <c r="I1218" s="720"/>
      <c r="J1218" s="720"/>
      <c r="K1218" s="720"/>
      <c r="L1218" s="720"/>
      <c r="M1218" s="720"/>
      <c r="N1218" s="729"/>
      <c r="O1218" s="687"/>
      <c r="P1218" s="687"/>
      <c r="Q1218" s="687"/>
      <c r="R1218" s="687"/>
      <c r="S1218" s="687"/>
      <c r="T1218" s="687"/>
      <c r="U1218" s="687"/>
    </row>
    <row r="1219" spans="1:21" s="688" customFormat="1" x14ac:dyDescent="0.3">
      <c r="A1219" s="720"/>
      <c r="B1219" s="720"/>
      <c r="C1219" s="720"/>
      <c r="D1219" s="720"/>
      <c r="E1219" s="720"/>
      <c r="F1219" s="720"/>
      <c r="G1219" s="720"/>
      <c r="H1219" s="720"/>
      <c r="I1219" s="720"/>
      <c r="J1219" s="720"/>
      <c r="K1219" s="720"/>
      <c r="L1219" s="720"/>
      <c r="M1219" s="720"/>
      <c r="N1219" s="729"/>
      <c r="O1219" s="687"/>
      <c r="P1219" s="687"/>
      <c r="Q1219" s="687"/>
      <c r="R1219" s="687"/>
      <c r="S1219" s="687"/>
      <c r="T1219" s="687"/>
      <c r="U1219" s="687"/>
    </row>
    <row r="1220" spans="1:21" s="688" customFormat="1" x14ac:dyDescent="0.3">
      <c r="A1220" s="720"/>
      <c r="B1220" s="720"/>
      <c r="C1220" s="720"/>
      <c r="D1220" s="720"/>
      <c r="E1220" s="720"/>
      <c r="F1220" s="720"/>
      <c r="G1220" s="720"/>
      <c r="H1220" s="720"/>
      <c r="I1220" s="720"/>
      <c r="J1220" s="720"/>
      <c r="K1220" s="720"/>
      <c r="L1220" s="720"/>
      <c r="M1220" s="720"/>
      <c r="N1220" s="729"/>
      <c r="O1220" s="687"/>
      <c r="P1220" s="687"/>
      <c r="Q1220" s="687"/>
      <c r="R1220" s="687"/>
      <c r="S1220" s="687"/>
      <c r="T1220" s="687"/>
      <c r="U1220" s="687"/>
    </row>
    <row r="1221" spans="1:21" s="688" customFormat="1" x14ac:dyDescent="0.3">
      <c r="A1221" s="720"/>
      <c r="B1221" s="720"/>
      <c r="C1221" s="720"/>
      <c r="D1221" s="720"/>
      <c r="E1221" s="720"/>
      <c r="F1221" s="720"/>
      <c r="G1221" s="720"/>
      <c r="H1221" s="720"/>
      <c r="I1221" s="720"/>
      <c r="J1221" s="720"/>
      <c r="K1221" s="720"/>
      <c r="L1221" s="720"/>
      <c r="M1221" s="720"/>
      <c r="N1221" s="729"/>
      <c r="O1221" s="687"/>
      <c r="P1221" s="687"/>
      <c r="Q1221" s="687"/>
      <c r="R1221" s="687"/>
      <c r="S1221" s="687"/>
      <c r="T1221" s="687"/>
      <c r="U1221" s="687"/>
    </row>
    <row r="1222" spans="1:21" s="688" customFormat="1" x14ac:dyDescent="0.3">
      <c r="A1222" s="720"/>
      <c r="B1222" s="720"/>
      <c r="C1222" s="720"/>
      <c r="D1222" s="720"/>
      <c r="E1222" s="720"/>
      <c r="F1222" s="720"/>
      <c r="G1222" s="720"/>
      <c r="H1222" s="720"/>
      <c r="I1222" s="720"/>
      <c r="J1222" s="720"/>
      <c r="K1222" s="720"/>
      <c r="L1222" s="720"/>
      <c r="M1222" s="720"/>
      <c r="N1222" s="729"/>
      <c r="O1222" s="687"/>
      <c r="P1222" s="687"/>
      <c r="Q1222" s="687"/>
      <c r="R1222" s="687"/>
      <c r="S1222" s="687"/>
      <c r="T1222" s="687"/>
      <c r="U1222" s="687"/>
    </row>
    <row r="1223" spans="1:21" s="688" customFormat="1" x14ac:dyDescent="0.3">
      <c r="A1223" s="720"/>
      <c r="B1223" s="720"/>
      <c r="C1223" s="720"/>
      <c r="D1223" s="720"/>
      <c r="E1223" s="720"/>
      <c r="F1223" s="720"/>
      <c r="G1223" s="720"/>
      <c r="H1223" s="720"/>
      <c r="I1223" s="720"/>
      <c r="J1223" s="720"/>
      <c r="K1223" s="720"/>
      <c r="L1223" s="720"/>
      <c r="M1223" s="720"/>
      <c r="N1223" s="729"/>
      <c r="O1223" s="687"/>
      <c r="P1223" s="687"/>
      <c r="Q1223" s="687"/>
      <c r="R1223" s="687"/>
      <c r="S1223" s="687"/>
      <c r="T1223" s="687"/>
      <c r="U1223" s="687"/>
    </row>
    <row r="1224" spans="1:21" s="688" customFormat="1" x14ac:dyDescent="0.3">
      <c r="A1224" s="720"/>
      <c r="B1224" s="720"/>
      <c r="C1224" s="720"/>
      <c r="D1224" s="720"/>
      <c r="E1224" s="720"/>
      <c r="F1224" s="720"/>
      <c r="G1224" s="720"/>
      <c r="H1224" s="720"/>
      <c r="I1224" s="720"/>
      <c r="J1224" s="720"/>
      <c r="K1224" s="720"/>
      <c r="L1224" s="720"/>
      <c r="M1224" s="720"/>
      <c r="N1224" s="729"/>
      <c r="O1224" s="687"/>
      <c r="P1224" s="687"/>
      <c r="Q1224" s="687"/>
      <c r="R1224" s="687"/>
      <c r="S1224" s="687"/>
      <c r="T1224" s="687"/>
      <c r="U1224" s="687"/>
    </row>
    <row r="1225" spans="1:21" s="688" customFormat="1" x14ac:dyDescent="0.3">
      <c r="A1225" s="720"/>
      <c r="B1225" s="720"/>
      <c r="C1225" s="720"/>
      <c r="D1225" s="720"/>
      <c r="E1225" s="720"/>
      <c r="F1225" s="720"/>
      <c r="G1225" s="720"/>
      <c r="H1225" s="720"/>
      <c r="I1225" s="720"/>
      <c r="J1225" s="720"/>
      <c r="K1225" s="720"/>
      <c r="L1225" s="720"/>
      <c r="M1225" s="720"/>
      <c r="N1225" s="729"/>
      <c r="O1225" s="687"/>
      <c r="P1225" s="687"/>
      <c r="Q1225" s="687"/>
      <c r="R1225" s="687"/>
      <c r="S1225" s="687"/>
      <c r="T1225" s="687"/>
      <c r="U1225" s="687"/>
    </row>
    <row r="1226" spans="1:21" s="688" customFormat="1" x14ac:dyDescent="0.3">
      <c r="A1226" s="720"/>
      <c r="B1226" s="720"/>
      <c r="C1226" s="720"/>
      <c r="D1226" s="720"/>
      <c r="E1226" s="720"/>
      <c r="F1226" s="720"/>
      <c r="G1226" s="720"/>
      <c r="H1226" s="720"/>
      <c r="I1226" s="720"/>
      <c r="J1226" s="720"/>
      <c r="K1226" s="720"/>
      <c r="L1226" s="720"/>
      <c r="M1226" s="720"/>
      <c r="N1226" s="729"/>
      <c r="O1226" s="687"/>
      <c r="P1226" s="687"/>
      <c r="Q1226" s="687"/>
      <c r="R1226" s="687"/>
      <c r="S1226" s="687"/>
      <c r="T1226" s="687"/>
      <c r="U1226" s="687"/>
    </row>
    <row r="1227" spans="1:21" s="688" customFormat="1" x14ac:dyDescent="0.3">
      <c r="A1227" s="720"/>
      <c r="B1227" s="720"/>
      <c r="C1227" s="720"/>
      <c r="D1227" s="720"/>
      <c r="E1227" s="720"/>
      <c r="F1227" s="720"/>
      <c r="G1227" s="720"/>
      <c r="H1227" s="720"/>
      <c r="I1227" s="720"/>
      <c r="J1227" s="720"/>
      <c r="K1227" s="720"/>
      <c r="L1227" s="720"/>
      <c r="M1227" s="720"/>
      <c r="N1227" s="729"/>
      <c r="O1227" s="687"/>
      <c r="P1227" s="687"/>
      <c r="Q1227" s="687"/>
      <c r="R1227" s="687"/>
      <c r="S1227" s="687"/>
      <c r="T1227" s="687"/>
      <c r="U1227" s="687"/>
    </row>
    <row r="1228" spans="1:21" s="688" customFormat="1" x14ac:dyDescent="0.3">
      <c r="A1228" s="720"/>
      <c r="B1228" s="720"/>
      <c r="C1228" s="720"/>
      <c r="D1228" s="720"/>
      <c r="E1228" s="720"/>
      <c r="F1228" s="720"/>
      <c r="G1228" s="720"/>
      <c r="H1228" s="720"/>
      <c r="I1228" s="720"/>
      <c r="J1228" s="720"/>
      <c r="K1228" s="720"/>
      <c r="L1228" s="720"/>
      <c r="M1228" s="720"/>
      <c r="N1228" s="729"/>
      <c r="O1228" s="687"/>
      <c r="P1228" s="687"/>
      <c r="Q1228" s="687"/>
      <c r="R1228" s="687"/>
      <c r="S1228" s="687"/>
      <c r="T1228" s="687"/>
      <c r="U1228" s="687"/>
    </row>
    <row r="1229" spans="1:21" s="688" customFormat="1" x14ac:dyDescent="0.3">
      <c r="A1229" s="720"/>
      <c r="B1229" s="720"/>
      <c r="C1229" s="720"/>
      <c r="D1229" s="720"/>
      <c r="E1229" s="720"/>
      <c r="F1229" s="720"/>
      <c r="G1229" s="720"/>
      <c r="H1229" s="720"/>
      <c r="I1229" s="720"/>
      <c r="J1229" s="720"/>
      <c r="K1229" s="720"/>
      <c r="L1229" s="720"/>
      <c r="M1229" s="720"/>
      <c r="N1229" s="729"/>
      <c r="O1229" s="687"/>
      <c r="P1229" s="687"/>
      <c r="Q1229" s="687"/>
      <c r="R1229" s="687"/>
      <c r="S1229" s="687"/>
      <c r="T1229" s="687"/>
      <c r="U1229" s="687"/>
    </row>
    <row r="1230" spans="1:21" s="688" customFormat="1" x14ac:dyDescent="0.3">
      <c r="A1230" s="720"/>
      <c r="B1230" s="720"/>
      <c r="C1230" s="720"/>
      <c r="D1230" s="720"/>
      <c r="E1230" s="720"/>
      <c r="F1230" s="720"/>
      <c r="G1230" s="720"/>
      <c r="H1230" s="720"/>
      <c r="I1230" s="720"/>
      <c r="J1230" s="720"/>
      <c r="K1230" s="720"/>
      <c r="L1230" s="720"/>
      <c r="M1230" s="720"/>
      <c r="N1230" s="729"/>
      <c r="O1230" s="687"/>
      <c r="P1230" s="687"/>
      <c r="Q1230" s="687"/>
      <c r="R1230" s="687"/>
      <c r="S1230" s="687"/>
      <c r="T1230" s="687"/>
      <c r="U1230" s="687"/>
    </row>
    <row r="1231" spans="1:21" s="688" customFormat="1" x14ac:dyDescent="0.3">
      <c r="A1231" s="720"/>
      <c r="B1231" s="720"/>
      <c r="C1231" s="720"/>
      <c r="D1231" s="720"/>
      <c r="E1231" s="720"/>
      <c r="F1231" s="720"/>
      <c r="G1231" s="720"/>
      <c r="H1231" s="720"/>
      <c r="I1231" s="720"/>
      <c r="J1231" s="720"/>
      <c r="K1231" s="720"/>
      <c r="L1231" s="720"/>
      <c r="M1231" s="720"/>
      <c r="N1231" s="729"/>
      <c r="O1231" s="687"/>
      <c r="P1231" s="687"/>
      <c r="Q1231" s="687"/>
      <c r="R1231" s="687"/>
      <c r="S1231" s="687"/>
      <c r="T1231" s="687"/>
      <c r="U1231" s="687"/>
    </row>
    <row r="1232" spans="1:21" s="688" customFormat="1" x14ac:dyDescent="0.3">
      <c r="A1232" s="720"/>
      <c r="B1232" s="720"/>
      <c r="C1232" s="720"/>
      <c r="D1232" s="720"/>
      <c r="E1232" s="720"/>
      <c r="F1232" s="720"/>
      <c r="G1232" s="720"/>
      <c r="H1232" s="720"/>
      <c r="I1232" s="720"/>
      <c r="J1232" s="720"/>
      <c r="K1232" s="720"/>
      <c r="L1232" s="720"/>
      <c r="M1232" s="720"/>
      <c r="N1232" s="729"/>
      <c r="O1232" s="687"/>
      <c r="P1232" s="687"/>
      <c r="Q1232" s="687"/>
      <c r="R1232" s="687"/>
      <c r="S1232" s="687"/>
      <c r="T1232" s="687"/>
      <c r="U1232" s="687"/>
    </row>
    <row r="1233" spans="1:21" s="688" customFormat="1" x14ac:dyDescent="0.3">
      <c r="A1233" s="720"/>
      <c r="B1233" s="720"/>
      <c r="C1233" s="720"/>
      <c r="D1233" s="720"/>
      <c r="E1233" s="720"/>
      <c r="F1233" s="720"/>
      <c r="G1233" s="720"/>
      <c r="H1233" s="720"/>
      <c r="I1233" s="720"/>
      <c r="J1233" s="720"/>
      <c r="K1233" s="720"/>
      <c r="L1233" s="720"/>
      <c r="M1233" s="720"/>
      <c r="N1233" s="729"/>
      <c r="O1233" s="687"/>
      <c r="P1233" s="687"/>
      <c r="Q1233" s="687"/>
      <c r="R1233" s="687"/>
      <c r="S1233" s="687"/>
      <c r="T1233" s="687"/>
      <c r="U1233" s="687"/>
    </row>
    <row r="1234" spans="1:21" x14ac:dyDescent="0.3">
      <c r="A1234" s="720"/>
      <c r="B1234" s="720"/>
      <c r="C1234" s="720"/>
      <c r="D1234" s="720"/>
      <c r="E1234" s="720"/>
      <c r="F1234" s="720"/>
      <c r="G1234" s="720"/>
      <c r="H1234" s="720"/>
      <c r="I1234" s="720"/>
      <c r="J1234" s="720"/>
      <c r="K1234" s="720"/>
      <c r="L1234" s="720"/>
      <c r="M1234" s="720"/>
      <c r="N1234" s="729"/>
    </row>
    <row r="1235" spans="1:21" x14ac:dyDescent="0.3">
      <c r="A1235" s="720"/>
      <c r="B1235" s="720"/>
      <c r="C1235" s="720"/>
      <c r="D1235" s="720"/>
      <c r="E1235" s="720"/>
      <c r="F1235" s="720"/>
      <c r="G1235" s="720"/>
      <c r="H1235" s="720"/>
      <c r="I1235" s="720"/>
      <c r="J1235" s="720"/>
      <c r="K1235" s="720"/>
      <c r="L1235" s="720"/>
      <c r="M1235" s="720"/>
      <c r="N1235" s="729"/>
    </row>
    <row r="1236" spans="1:21" x14ac:dyDescent="0.3">
      <c r="A1236" s="720"/>
      <c r="B1236" s="720"/>
      <c r="C1236" s="720"/>
      <c r="D1236" s="720"/>
      <c r="E1236" s="720"/>
      <c r="F1236" s="720"/>
      <c r="G1236" s="720"/>
      <c r="H1236" s="720"/>
      <c r="I1236" s="720"/>
      <c r="J1236" s="720"/>
      <c r="K1236" s="720"/>
      <c r="L1236" s="720"/>
      <c r="M1236" s="720"/>
      <c r="N1236" s="729"/>
    </row>
    <row r="1237" spans="1:21" x14ac:dyDescent="0.3">
      <c r="A1237" s="720"/>
      <c r="B1237" s="720"/>
      <c r="C1237" s="720"/>
      <c r="D1237" s="720"/>
      <c r="E1237" s="720"/>
      <c r="F1237" s="720"/>
      <c r="G1237" s="720"/>
      <c r="H1237" s="720"/>
      <c r="I1237" s="720"/>
      <c r="J1237" s="720"/>
      <c r="K1237" s="720"/>
      <c r="L1237" s="720"/>
      <c r="M1237" s="720"/>
      <c r="N1237" s="729"/>
    </row>
    <row r="1238" spans="1:21" x14ac:dyDescent="0.3">
      <c r="A1238" s="720"/>
      <c r="B1238" s="720"/>
      <c r="C1238" s="720"/>
      <c r="D1238" s="720"/>
      <c r="E1238" s="720"/>
      <c r="F1238" s="720"/>
      <c r="G1238" s="720"/>
      <c r="H1238" s="720"/>
      <c r="I1238" s="720"/>
      <c r="J1238" s="720"/>
      <c r="K1238" s="720"/>
      <c r="L1238" s="720"/>
      <c r="M1238" s="720"/>
      <c r="N1238" s="729"/>
    </row>
    <row r="1239" spans="1:21" x14ac:dyDescent="0.3">
      <c r="A1239" s="720"/>
      <c r="B1239" s="720"/>
      <c r="C1239" s="720"/>
      <c r="D1239" s="720"/>
      <c r="E1239" s="720"/>
      <c r="F1239" s="720"/>
      <c r="G1239" s="720"/>
      <c r="H1239" s="720"/>
      <c r="I1239" s="720"/>
      <c r="J1239" s="720"/>
      <c r="K1239" s="720"/>
      <c r="L1239" s="720"/>
      <c r="M1239" s="720"/>
      <c r="N1239" s="729"/>
    </row>
    <row r="1240" spans="1:21" x14ac:dyDescent="0.3">
      <c r="A1240" s="720"/>
      <c r="B1240" s="720"/>
      <c r="C1240" s="720"/>
      <c r="D1240" s="720"/>
      <c r="E1240" s="720"/>
      <c r="F1240" s="720"/>
      <c r="G1240" s="720"/>
      <c r="H1240" s="720"/>
      <c r="I1240" s="720"/>
      <c r="J1240" s="720"/>
      <c r="K1240" s="720"/>
      <c r="L1240" s="720"/>
      <c r="M1240" s="720"/>
      <c r="N1240" s="729"/>
    </row>
    <row r="1241" spans="1:21" x14ac:dyDescent="0.3">
      <c r="A1241" s="720"/>
      <c r="B1241" s="720"/>
      <c r="C1241" s="720"/>
      <c r="D1241" s="720"/>
      <c r="E1241" s="720"/>
      <c r="F1241" s="720"/>
      <c r="G1241" s="720"/>
      <c r="H1241" s="720"/>
      <c r="I1241" s="720"/>
      <c r="J1241" s="720"/>
      <c r="K1241" s="720"/>
      <c r="L1241" s="720"/>
      <c r="M1241" s="720"/>
      <c r="N1241" s="729"/>
    </row>
    <row r="1242" spans="1:21" x14ac:dyDescent="0.3">
      <c r="A1242" s="720"/>
      <c r="B1242" s="720"/>
      <c r="C1242" s="720"/>
      <c r="D1242" s="720"/>
      <c r="E1242" s="720"/>
      <c r="F1242" s="720"/>
      <c r="G1242" s="720"/>
      <c r="H1242" s="720"/>
      <c r="I1242" s="720"/>
      <c r="J1242" s="720"/>
      <c r="K1242" s="720"/>
      <c r="L1242" s="720"/>
      <c r="M1242" s="720"/>
      <c r="N1242" s="729"/>
    </row>
    <row r="1243" spans="1:21" x14ac:dyDescent="0.3">
      <c r="A1243" s="720"/>
      <c r="B1243" s="720"/>
      <c r="C1243" s="720"/>
      <c r="D1243" s="720"/>
      <c r="E1243" s="720"/>
      <c r="F1243" s="720"/>
      <c r="G1243" s="720"/>
      <c r="H1243" s="720"/>
      <c r="I1243" s="720"/>
      <c r="J1243" s="720"/>
      <c r="K1243" s="720"/>
      <c r="L1243" s="720"/>
      <c r="M1243" s="720"/>
      <c r="N1243" s="729"/>
    </row>
    <row r="1244" spans="1:21" x14ac:dyDescent="0.3">
      <c r="A1244" s="720"/>
      <c r="B1244" s="720"/>
      <c r="C1244" s="720"/>
      <c r="D1244" s="720"/>
      <c r="E1244" s="720"/>
      <c r="F1244" s="720"/>
      <c r="G1244" s="720"/>
      <c r="H1244" s="720"/>
      <c r="I1244" s="720"/>
      <c r="J1244" s="720"/>
      <c r="K1244" s="720"/>
      <c r="L1244" s="720"/>
      <c r="M1244" s="720"/>
      <c r="N1244" s="729"/>
    </row>
    <row r="1245" spans="1:21" x14ac:dyDescent="0.3">
      <c r="A1245" s="720"/>
      <c r="B1245" s="720"/>
      <c r="C1245" s="720"/>
      <c r="D1245" s="720"/>
      <c r="E1245" s="720"/>
      <c r="F1245" s="720"/>
      <c r="G1245" s="720"/>
      <c r="H1245" s="720"/>
      <c r="I1245" s="720"/>
      <c r="J1245" s="720"/>
      <c r="K1245" s="720"/>
      <c r="L1245" s="720"/>
      <c r="M1245" s="720"/>
      <c r="N1245" s="729"/>
    </row>
    <row r="1246" spans="1:21" x14ac:dyDescent="0.3">
      <c r="A1246" s="720"/>
      <c r="B1246" s="720"/>
      <c r="C1246" s="720"/>
      <c r="D1246" s="720"/>
      <c r="E1246" s="720"/>
      <c r="F1246" s="720"/>
      <c r="G1246" s="720"/>
      <c r="H1246" s="720"/>
      <c r="I1246" s="720"/>
      <c r="J1246" s="720"/>
      <c r="K1246" s="720"/>
      <c r="L1246" s="720"/>
      <c r="M1246" s="720"/>
      <c r="N1246" s="729"/>
    </row>
    <row r="1247" spans="1:21" x14ac:dyDescent="0.3">
      <c r="A1247" s="720"/>
      <c r="B1247" s="720"/>
      <c r="C1247" s="720"/>
      <c r="D1247" s="720"/>
      <c r="E1247" s="720"/>
      <c r="F1247" s="720"/>
      <c r="G1247" s="720"/>
      <c r="H1247" s="720"/>
      <c r="I1247" s="720"/>
      <c r="J1247" s="720"/>
      <c r="K1247" s="720"/>
      <c r="L1247" s="720"/>
      <c r="M1247" s="720"/>
      <c r="N1247" s="729"/>
    </row>
    <row r="1248" spans="1:21" x14ac:dyDescent="0.3">
      <c r="A1248" s="720"/>
      <c r="B1248" s="720"/>
      <c r="C1248" s="720"/>
      <c r="D1248" s="720"/>
      <c r="E1248" s="720"/>
      <c r="F1248" s="720"/>
      <c r="G1248" s="720"/>
      <c r="H1248" s="720"/>
      <c r="I1248" s="720"/>
      <c r="J1248" s="720"/>
      <c r="K1248" s="720"/>
      <c r="L1248" s="720"/>
      <c r="M1248" s="720"/>
      <c r="N1248" s="729"/>
    </row>
    <row r="1249" spans="1:14" x14ac:dyDescent="0.3">
      <c r="A1249" s="720"/>
      <c r="B1249" s="720"/>
      <c r="C1249" s="720"/>
      <c r="D1249" s="720"/>
      <c r="E1249" s="720"/>
      <c r="F1249" s="720"/>
      <c r="G1249" s="720"/>
      <c r="H1249" s="720"/>
      <c r="I1249" s="720"/>
      <c r="J1249" s="720"/>
      <c r="K1249" s="720"/>
      <c r="L1249" s="720"/>
      <c r="M1249" s="720"/>
      <c r="N1249" s="729"/>
    </row>
    <row r="1250" spans="1:14" x14ac:dyDescent="0.3">
      <c r="A1250" s="720"/>
      <c r="B1250" s="720"/>
      <c r="C1250" s="720"/>
      <c r="D1250" s="720"/>
      <c r="E1250" s="720"/>
      <c r="F1250" s="720"/>
      <c r="G1250" s="720"/>
      <c r="H1250" s="720"/>
      <c r="I1250" s="720"/>
      <c r="J1250" s="720"/>
      <c r="K1250" s="720"/>
      <c r="L1250" s="720"/>
      <c r="M1250" s="720"/>
      <c r="N1250" s="729"/>
    </row>
    <row r="1251" spans="1:14" x14ac:dyDescent="0.3">
      <c r="A1251" s="720"/>
      <c r="B1251" s="720"/>
      <c r="C1251" s="720"/>
      <c r="D1251" s="720"/>
      <c r="E1251" s="720"/>
      <c r="F1251" s="720"/>
      <c r="G1251" s="720"/>
      <c r="H1251" s="720"/>
      <c r="I1251" s="720"/>
      <c r="J1251" s="720"/>
      <c r="K1251" s="720"/>
      <c r="L1251" s="720"/>
      <c r="M1251" s="720"/>
      <c r="N1251" s="729"/>
    </row>
    <row r="1252" spans="1:14" x14ac:dyDescent="0.3">
      <c r="A1252" s="720"/>
      <c r="B1252" s="720"/>
      <c r="C1252" s="720"/>
      <c r="D1252" s="720"/>
      <c r="E1252" s="720"/>
      <c r="F1252" s="720"/>
      <c r="G1252" s="720"/>
      <c r="H1252" s="720"/>
      <c r="I1252" s="720"/>
      <c r="J1252" s="720"/>
      <c r="K1252" s="720"/>
      <c r="L1252" s="720"/>
      <c r="M1252" s="720"/>
      <c r="N1252" s="729"/>
    </row>
    <row r="1253" spans="1:14" x14ac:dyDescent="0.3">
      <c r="A1253" s="720"/>
      <c r="B1253" s="720"/>
      <c r="C1253" s="720"/>
      <c r="D1253" s="720"/>
      <c r="E1253" s="720"/>
      <c r="F1253" s="720"/>
      <c r="G1253" s="720"/>
      <c r="H1253" s="720"/>
      <c r="I1253" s="720"/>
      <c r="J1253" s="720"/>
      <c r="K1253" s="720"/>
      <c r="L1253" s="720"/>
      <c r="M1253" s="720"/>
      <c r="N1253" s="729"/>
    </row>
    <row r="1254" spans="1:14" x14ac:dyDescent="0.3">
      <c r="A1254" s="720"/>
      <c r="B1254" s="720"/>
      <c r="C1254" s="720"/>
      <c r="D1254" s="720"/>
      <c r="E1254" s="720"/>
      <c r="F1254" s="720"/>
      <c r="G1254" s="720"/>
      <c r="H1254" s="720"/>
      <c r="I1254" s="720"/>
      <c r="J1254" s="720"/>
      <c r="K1254" s="720"/>
      <c r="L1254" s="720"/>
      <c r="M1254" s="720"/>
      <c r="N1254" s="729"/>
    </row>
    <row r="1255" spans="1:14" x14ac:dyDescent="0.3">
      <c r="A1255" s="720"/>
      <c r="B1255" s="720"/>
      <c r="C1255" s="720"/>
      <c r="D1255" s="720"/>
      <c r="E1255" s="720"/>
      <c r="F1255" s="720"/>
      <c r="G1255" s="720"/>
      <c r="H1255" s="720"/>
      <c r="I1255" s="720"/>
      <c r="J1255" s="720"/>
      <c r="K1255" s="720"/>
      <c r="L1255" s="720"/>
      <c r="M1255" s="720"/>
      <c r="N1255" s="729"/>
    </row>
    <row r="1256" spans="1:14" x14ac:dyDescent="0.3">
      <c r="A1256" s="720"/>
      <c r="B1256" s="720"/>
      <c r="C1256" s="720"/>
      <c r="D1256" s="720"/>
      <c r="E1256" s="720"/>
      <c r="F1256" s="720"/>
      <c r="G1256" s="720"/>
      <c r="H1256" s="720"/>
      <c r="I1256" s="720"/>
      <c r="J1256" s="720"/>
      <c r="K1256" s="720"/>
      <c r="L1256" s="720"/>
      <c r="M1256" s="720"/>
      <c r="N1256" s="729"/>
    </row>
    <row r="1257" spans="1:14" x14ac:dyDescent="0.3">
      <c r="A1257" s="720"/>
      <c r="B1257" s="720"/>
      <c r="C1257" s="720"/>
      <c r="D1257" s="720"/>
      <c r="E1257" s="720"/>
      <c r="F1257" s="720"/>
      <c r="G1257" s="720"/>
      <c r="H1257" s="720"/>
      <c r="I1257" s="720"/>
      <c r="J1257" s="720"/>
      <c r="K1257" s="720"/>
      <c r="L1257" s="720"/>
      <c r="M1257" s="720"/>
      <c r="N1257" s="729"/>
    </row>
    <row r="1258" spans="1:14" x14ac:dyDescent="0.3">
      <c r="A1258" s="720"/>
      <c r="B1258" s="720"/>
      <c r="C1258" s="720"/>
      <c r="D1258" s="720"/>
      <c r="E1258" s="720"/>
      <c r="F1258" s="720"/>
      <c r="G1258" s="720"/>
      <c r="H1258" s="720"/>
      <c r="I1258" s="720"/>
      <c r="J1258" s="720"/>
      <c r="K1258" s="720"/>
      <c r="L1258" s="720"/>
      <c r="M1258" s="720"/>
      <c r="N1258" s="729"/>
    </row>
    <row r="1259" spans="1:14" x14ac:dyDescent="0.3">
      <c r="A1259" s="720"/>
      <c r="B1259" s="720"/>
      <c r="C1259" s="720"/>
      <c r="D1259" s="720"/>
      <c r="E1259" s="720"/>
      <c r="F1259" s="720"/>
      <c r="G1259" s="720"/>
      <c r="H1259" s="720"/>
      <c r="I1259" s="720"/>
      <c r="J1259" s="720"/>
      <c r="K1259" s="720"/>
      <c r="L1259" s="720"/>
      <c r="M1259" s="720"/>
      <c r="N1259" s="729"/>
    </row>
    <row r="1260" spans="1:14" x14ac:dyDescent="0.3">
      <c r="A1260" s="720"/>
      <c r="B1260" s="720"/>
      <c r="C1260" s="720"/>
      <c r="D1260" s="720"/>
      <c r="E1260" s="720"/>
      <c r="F1260" s="720"/>
      <c r="G1260" s="720"/>
      <c r="H1260" s="720"/>
      <c r="I1260" s="720"/>
      <c r="J1260" s="720"/>
      <c r="K1260" s="720"/>
      <c r="L1260" s="720"/>
      <c r="M1260" s="720"/>
      <c r="N1260" s="729"/>
    </row>
    <row r="1261" spans="1:14" x14ac:dyDescent="0.3">
      <c r="A1261" s="720"/>
      <c r="B1261" s="720"/>
      <c r="C1261" s="720"/>
      <c r="D1261" s="720"/>
      <c r="E1261" s="720"/>
      <c r="F1261" s="720"/>
      <c r="G1261" s="720"/>
      <c r="H1261" s="720"/>
      <c r="I1261" s="720"/>
      <c r="J1261" s="720"/>
      <c r="K1261" s="720"/>
      <c r="L1261" s="720"/>
      <c r="M1261" s="720"/>
      <c r="N1261" s="729"/>
    </row>
    <row r="1262" spans="1:14" x14ac:dyDescent="0.3">
      <c r="A1262" s="720"/>
      <c r="B1262" s="720"/>
      <c r="C1262" s="720"/>
      <c r="D1262" s="720"/>
      <c r="E1262" s="720"/>
      <c r="F1262" s="720"/>
      <c r="G1262" s="720"/>
      <c r="H1262" s="720"/>
      <c r="I1262" s="720"/>
      <c r="J1262" s="720"/>
      <c r="K1262" s="720"/>
      <c r="L1262" s="720"/>
      <c r="M1262" s="720"/>
      <c r="N1262" s="729"/>
    </row>
    <row r="1263" spans="1:14" x14ac:dyDescent="0.3">
      <c r="A1263" s="720"/>
      <c r="B1263" s="720"/>
      <c r="C1263" s="720"/>
      <c r="D1263" s="720"/>
      <c r="E1263" s="720"/>
      <c r="F1263" s="720"/>
      <c r="G1263" s="720"/>
      <c r="H1263" s="720"/>
      <c r="I1263" s="720"/>
      <c r="J1263" s="720"/>
      <c r="K1263" s="720"/>
      <c r="L1263" s="720"/>
      <c r="M1263" s="720"/>
      <c r="N1263" s="729"/>
    </row>
    <row r="1264" spans="1:14" x14ac:dyDescent="0.3">
      <c r="A1264" s="720"/>
      <c r="B1264" s="720"/>
      <c r="C1264" s="720"/>
      <c r="D1264" s="720"/>
      <c r="E1264" s="720"/>
      <c r="F1264" s="720"/>
      <c r="G1264" s="720"/>
      <c r="H1264" s="720"/>
      <c r="I1264" s="720"/>
      <c r="J1264" s="720"/>
      <c r="K1264" s="720"/>
      <c r="L1264" s="720"/>
      <c r="M1264" s="720"/>
      <c r="N1264" s="729"/>
    </row>
    <row r="1265" spans="1:14" x14ac:dyDescent="0.3">
      <c r="A1265" s="720"/>
      <c r="B1265" s="720"/>
      <c r="C1265" s="720"/>
      <c r="D1265" s="720"/>
      <c r="E1265" s="720"/>
      <c r="F1265" s="720"/>
      <c r="G1265" s="720"/>
      <c r="H1265" s="720"/>
      <c r="I1265" s="720"/>
      <c r="J1265" s="720"/>
      <c r="K1265" s="720"/>
      <c r="L1265" s="720"/>
      <c r="M1265" s="720"/>
      <c r="N1265" s="729"/>
    </row>
    <row r="1266" spans="1:14" x14ac:dyDescent="0.3">
      <c r="A1266" s="720"/>
      <c r="B1266" s="720"/>
      <c r="C1266" s="720"/>
      <c r="D1266" s="720"/>
      <c r="E1266" s="720"/>
      <c r="F1266" s="720"/>
      <c r="G1266" s="720"/>
      <c r="H1266" s="720"/>
      <c r="I1266" s="720"/>
      <c r="J1266" s="720"/>
      <c r="K1266" s="720"/>
      <c r="L1266" s="720"/>
      <c r="M1266" s="720"/>
      <c r="N1266" s="729"/>
    </row>
    <row r="1267" spans="1:14" x14ac:dyDescent="0.3">
      <c r="A1267" s="720"/>
      <c r="B1267" s="720"/>
      <c r="C1267" s="720"/>
      <c r="D1267" s="720"/>
      <c r="E1267" s="720"/>
      <c r="F1267" s="720"/>
      <c r="G1267" s="720"/>
      <c r="H1267" s="720"/>
      <c r="I1267" s="720"/>
      <c r="J1267" s="720"/>
      <c r="K1267" s="720"/>
      <c r="L1267" s="720"/>
      <c r="M1267" s="720"/>
      <c r="N1267" s="729"/>
    </row>
    <row r="1268" spans="1:14" x14ac:dyDescent="0.3">
      <c r="A1268" s="720"/>
      <c r="B1268" s="720"/>
      <c r="C1268" s="720"/>
      <c r="D1268" s="720"/>
      <c r="E1268" s="720"/>
      <c r="F1268" s="720"/>
      <c r="G1268" s="720"/>
      <c r="H1268" s="720"/>
      <c r="I1268" s="720"/>
      <c r="J1268" s="720"/>
      <c r="K1268" s="720"/>
      <c r="L1268" s="720"/>
      <c r="M1268" s="720"/>
      <c r="N1268" s="729"/>
    </row>
    <row r="1269" spans="1:14" x14ac:dyDescent="0.3">
      <c r="A1269" s="720"/>
      <c r="B1269" s="720"/>
      <c r="C1269" s="720"/>
      <c r="D1269" s="720"/>
      <c r="E1269" s="720"/>
      <c r="F1269" s="720"/>
      <c r="G1269" s="720"/>
      <c r="H1269" s="720"/>
      <c r="I1269" s="720"/>
      <c r="J1269" s="720"/>
      <c r="K1269" s="720"/>
      <c r="L1269" s="720"/>
      <c r="M1269" s="720"/>
      <c r="N1269" s="729"/>
    </row>
    <row r="1270" spans="1:14" x14ac:dyDescent="0.3">
      <c r="A1270" s="720"/>
      <c r="B1270" s="720"/>
      <c r="C1270" s="720"/>
      <c r="D1270" s="720"/>
      <c r="E1270" s="720"/>
      <c r="F1270" s="720"/>
      <c r="G1270" s="720"/>
      <c r="H1270" s="720"/>
      <c r="I1270" s="720"/>
      <c r="J1270" s="720"/>
      <c r="K1270" s="720"/>
      <c r="L1270" s="720"/>
      <c r="M1270" s="720"/>
      <c r="N1270" s="729"/>
    </row>
    <row r="1271" spans="1:14" x14ac:dyDescent="0.3">
      <c r="A1271" s="720"/>
      <c r="B1271" s="720"/>
      <c r="C1271" s="720"/>
      <c r="D1271" s="720"/>
      <c r="E1271" s="720"/>
      <c r="F1271" s="720"/>
      <c r="G1271" s="720"/>
      <c r="H1271" s="720"/>
      <c r="I1271" s="720"/>
      <c r="J1271" s="720"/>
      <c r="K1271" s="720"/>
      <c r="L1271" s="720"/>
      <c r="M1271" s="720"/>
      <c r="N1271" s="729"/>
    </row>
    <row r="1272" spans="1:14" x14ac:dyDescent="0.3">
      <c r="A1272" s="720"/>
      <c r="B1272" s="720"/>
      <c r="C1272" s="720"/>
      <c r="D1272" s="720"/>
      <c r="E1272" s="720"/>
      <c r="F1272" s="720"/>
      <c r="G1272" s="720"/>
      <c r="H1272" s="720"/>
      <c r="I1272" s="720"/>
      <c r="J1272" s="720"/>
      <c r="K1272" s="720"/>
      <c r="L1272" s="720"/>
      <c r="M1272" s="720"/>
      <c r="N1272" s="729"/>
    </row>
    <row r="1273" spans="1:14" x14ac:dyDescent="0.3">
      <c r="A1273" s="720"/>
      <c r="B1273" s="720"/>
      <c r="C1273" s="720"/>
      <c r="D1273" s="720"/>
      <c r="E1273" s="720"/>
      <c r="F1273" s="720"/>
      <c r="G1273" s="720"/>
      <c r="H1273" s="720"/>
      <c r="I1273" s="720"/>
      <c r="J1273" s="720"/>
      <c r="K1273" s="720"/>
      <c r="L1273" s="720"/>
      <c r="M1273" s="720"/>
      <c r="N1273" s="729"/>
    </row>
    <row r="1274" spans="1:14" x14ac:dyDescent="0.3">
      <c r="A1274" s="720"/>
      <c r="B1274" s="720"/>
      <c r="C1274" s="720"/>
      <c r="D1274" s="720"/>
      <c r="E1274" s="720"/>
      <c r="F1274" s="720"/>
      <c r="G1274" s="720"/>
      <c r="H1274" s="720"/>
      <c r="I1274" s="720"/>
      <c r="J1274" s="720"/>
      <c r="K1274" s="720"/>
      <c r="L1274" s="720"/>
      <c r="M1274" s="720"/>
      <c r="N1274" s="729"/>
    </row>
    <row r="1275" spans="1:14" x14ac:dyDescent="0.3">
      <c r="A1275" s="720"/>
      <c r="B1275" s="720"/>
      <c r="C1275" s="720"/>
      <c r="D1275" s="720"/>
      <c r="E1275" s="720"/>
      <c r="F1275" s="720"/>
      <c r="G1275" s="720"/>
      <c r="H1275" s="720"/>
      <c r="I1275" s="720"/>
      <c r="J1275" s="720"/>
      <c r="K1275" s="720"/>
      <c r="L1275" s="720"/>
      <c r="M1275" s="720"/>
      <c r="N1275" s="729"/>
    </row>
    <row r="1276" spans="1:14" x14ac:dyDescent="0.3">
      <c r="A1276" s="720"/>
      <c r="B1276" s="720"/>
      <c r="C1276" s="720"/>
      <c r="D1276" s="720"/>
      <c r="E1276" s="720"/>
      <c r="F1276" s="720"/>
      <c r="G1276" s="720"/>
      <c r="H1276" s="720"/>
      <c r="I1276" s="720"/>
      <c r="J1276" s="720"/>
      <c r="K1276" s="720"/>
      <c r="L1276" s="720"/>
      <c r="M1276" s="720"/>
      <c r="N1276" s="729"/>
    </row>
    <row r="1277" spans="1:14" x14ac:dyDescent="0.3">
      <c r="A1277" s="720"/>
      <c r="B1277" s="720"/>
      <c r="C1277" s="720"/>
      <c r="D1277" s="720"/>
      <c r="E1277" s="720"/>
      <c r="F1277" s="720"/>
      <c r="G1277" s="720"/>
      <c r="H1277" s="720"/>
      <c r="I1277" s="720"/>
      <c r="J1277" s="720"/>
      <c r="K1277" s="720"/>
      <c r="L1277" s="720"/>
      <c r="M1277" s="720"/>
      <c r="N1277" s="729"/>
    </row>
    <row r="1278" spans="1:14" x14ac:dyDescent="0.3">
      <c r="A1278" s="720"/>
      <c r="B1278" s="720"/>
      <c r="C1278" s="720"/>
      <c r="D1278" s="720"/>
      <c r="E1278" s="720"/>
      <c r="F1278" s="720"/>
      <c r="G1278" s="720"/>
      <c r="H1278" s="720"/>
      <c r="I1278" s="720"/>
      <c r="J1278" s="720"/>
      <c r="K1278" s="720"/>
      <c r="L1278" s="720"/>
      <c r="M1278" s="720"/>
      <c r="N1278" s="729"/>
    </row>
    <row r="1279" spans="1:14" x14ac:dyDescent="0.3">
      <c r="A1279" s="720"/>
      <c r="B1279" s="720"/>
      <c r="C1279" s="720"/>
      <c r="D1279" s="720"/>
      <c r="E1279" s="720"/>
      <c r="F1279" s="720"/>
      <c r="G1279" s="720"/>
      <c r="H1279" s="720"/>
      <c r="I1279" s="720"/>
      <c r="J1279" s="720"/>
      <c r="K1279" s="720"/>
      <c r="L1279" s="720"/>
      <c r="M1279" s="720"/>
      <c r="N1279" s="729"/>
    </row>
    <row r="1280" spans="1:14" x14ac:dyDescent="0.3">
      <c r="A1280" s="720"/>
      <c r="B1280" s="720"/>
      <c r="C1280" s="720"/>
      <c r="D1280" s="720"/>
      <c r="E1280" s="720"/>
      <c r="F1280" s="720"/>
      <c r="G1280" s="720"/>
      <c r="H1280" s="720"/>
      <c r="I1280" s="720"/>
      <c r="J1280" s="720"/>
      <c r="K1280" s="720"/>
      <c r="L1280" s="720"/>
      <c r="M1280" s="720"/>
      <c r="N1280" s="729"/>
    </row>
    <row r="1281" spans="1:14" x14ac:dyDescent="0.3">
      <c r="A1281" s="720"/>
      <c r="B1281" s="720"/>
      <c r="C1281" s="720"/>
      <c r="D1281" s="720"/>
      <c r="E1281" s="720"/>
      <c r="F1281" s="720"/>
      <c r="G1281" s="720"/>
      <c r="H1281" s="720"/>
      <c r="I1281" s="720"/>
      <c r="J1281" s="720"/>
      <c r="K1281" s="720"/>
      <c r="L1281" s="720"/>
      <c r="M1281" s="720"/>
      <c r="N1281" s="729"/>
    </row>
  </sheetData>
  <mergeCells count="2">
    <mergeCell ref="A1101:B1101"/>
    <mergeCell ref="A493:B493"/>
  </mergeCells>
  <phoneticPr fontId="0" type="noConversion"/>
  <pageMargins left="0.75" right="0.75" top="1" bottom="1" header="0.5" footer="0.5"/>
  <pageSetup paperSize="9" scale="47" orientation="portrait" r:id="rId1"/>
  <headerFooter alignWithMargins="0"/>
  <rowBreaks count="4" manualBreakCount="4">
    <brk id="82" max="16383" man="1"/>
    <brk id="196" max="13" man="1"/>
    <brk id="492" max="16383" man="1"/>
    <brk id="10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17</vt:i4>
      </vt:variant>
    </vt:vector>
  </HeadingPairs>
  <TitlesOfParts>
    <vt:vector size="33" baseType="lpstr">
      <vt:lpstr>Зведена</vt:lpstr>
      <vt:lpstr>cходова</vt:lpstr>
      <vt:lpstr>прибуд.</vt:lpstr>
      <vt:lpstr>дератизац.</vt:lpstr>
      <vt:lpstr>підготовка до зими</vt:lpstr>
      <vt:lpstr>електрики</vt:lpstr>
      <vt:lpstr>зварювальн</vt:lpstr>
      <vt:lpstr>димоканал</vt:lpstr>
      <vt:lpstr>покрівлі</vt:lpstr>
      <vt:lpstr>майстерні</vt:lpstr>
      <vt:lpstr>маляри</vt:lpstr>
      <vt:lpstr>гар.вода</vt:lpstr>
      <vt:lpstr>ц.о.</vt:lpstr>
      <vt:lpstr>хол.вода</vt:lpstr>
      <vt:lpstr>каналізація</vt:lpstr>
      <vt:lpstr>аварійні</vt:lpstr>
      <vt:lpstr>Зведена!Заголовки_для_печати</vt:lpstr>
      <vt:lpstr>прибуд.!Заголовки_для_печати</vt:lpstr>
      <vt:lpstr>cходова!Область_печати</vt:lpstr>
      <vt:lpstr>гар.вода!Область_печати</vt:lpstr>
      <vt:lpstr>дератизац.!Область_печати</vt:lpstr>
      <vt:lpstr>димоканал!Область_печати</vt:lpstr>
      <vt:lpstr>електрики!Область_печати</vt:lpstr>
      <vt:lpstr>зварювальн!Область_печати</vt:lpstr>
      <vt:lpstr>Зведена!Область_печати</vt:lpstr>
      <vt:lpstr>каналізація!Область_печати</vt:lpstr>
      <vt:lpstr>майстерні!Область_печати</vt:lpstr>
      <vt:lpstr>маляри!Область_печати</vt:lpstr>
      <vt:lpstr>'підготовка до зими'!Область_печати</vt:lpstr>
      <vt:lpstr>покрівлі!Область_печати</vt:lpstr>
      <vt:lpstr>прибуд.!Область_печати</vt:lpstr>
      <vt:lpstr>хол.вода!Область_печати</vt:lpstr>
      <vt:lpstr>ц.о.!Область_печати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Кожушко Ольга</cp:lastModifiedBy>
  <cp:lastPrinted>2018-02-05T15:11:55Z</cp:lastPrinted>
  <dcterms:created xsi:type="dcterms:W3CDTF">1996-10-08T23:32:33Z</dcterms:created>
  <dcterms:modified xsi:type="dcterms:W3CDTF">2018-02-09T14:26:15Z</dcterms:modified>
</cp:coreProperties>
</file>